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G:\Projects\ECZ16048_TACR-OMEGA_-_Metodika_tvorby_a_hodnoceni_politik_a\Zprávy\Závěrečná_zpráva_pro_MŽP\"/>
    </mc:Choice>
  </mc:AlternateContent>
  <bookViews>
    <workbookView xWindow="0" yWindow="0" windowWidth="28800" windowHeight="13950" tabRatio="892"/>
  </bookViews>
  <sheets>
    <sheet name="Emisní_faktory" sheetId="49" r:id="rId1"/>
    <sheet name="Podíly_KS" sheetId="50" r:id="rId2"/>
    <sheet name="Emis_Fakt_NIR" sheetId="46" r:id="rId3"/>
    <sheet name="EF_E_a_T" sheetId="53" r:id="rId4"/>
    <sheet name="Roky" sheetId="55" state="hidden" r:id="rId5"/>
    <sheet name="EB_komplet" sheetId="3" state="hidden" r:id="rId6"/>
    <sheet name="E_a_T" sheetId="32" state="hidden" r:id="rId7"/>
    <sheet name="Carriers" sheetId="18" state="hidden" r:id="rId8"/>
    <sheet name="Indicators" sheetId="19" state="hidden" r:id="rId9"/>
    <sheet name="Units" sheetId="20" state="hidden" r:id="rId10"/>
    <sheet name="NIR" sheetId="21" state="hidden" r:id="rId11"/>
    <sheet name="KS_DB" sheetId="47" state="hidden" r:id="rId12"/>
    <sheet name="KS_seznam" sheetId="48" state="hidden" r:id="rId13"/>
    <sheet name="NIR_roky" sheetId="34" state="hidden" r:id="rId14"/>
    <sheet name="NIR_extrakce" sheetId="35" state="hidden" r:id="rId15"/>
    <sheet name="Statistika_paliv_E_a_T" sheetId="57" state="hidden" r:id="rId16"/>
    <sheet name="Projekce" sheetId="54" r:id="rId17"/>
    <sheet name="Výsledek_projekce" sheetId="56" state="hidden" r:id="rId18"/>
  </sheets>
  <definedNames>
    <definedName name="_xlnm._FilterDatabase" localSheetId="14" hidden="1">NIR_extrakce!$B$39:$B$118</definedName>
    <definedName name="KS_sektory">TBL_KS_sektory[Sektor]</definedName>
    <definedName name="KS_sektory_zúžený">TBL_KS_sektory_zúžený[Sektor]</definedName>
    <definedName name="Last_Bil">Projekce!$D$1</definedName>
    <definedName name="Last_NIR">Emis_Fakt_NIR!$D$4</definedName>
    <definedName name="Max_rok_výhled">Projekce!$BM$6</definedName>
    <definedName name="Max_rok_výhled_index">Projekce!$BM$4</definedName>
    <definedName name="Min_rok_výhled">Projekce!$BM$5</definedName>
    <definedName name="Min_rok_výhled_index">Projekce!$BM$3</definedName>
    <definedName name="Rok">Emisní_faktory!$B$1</definedName>
    <definedName name="Roky">Tabulka1[Rok]</definedName>
    <definedName name="Roky_statistika">Projekce!$D$2:$BL$2</definedName>
    <definedName name="Roky_výhled">Projekce!$BO$2:$DW$2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10" i="57" l="1"/>
  <c r="BL122" i="57"/>
  <c r="BK110" i="57"/>
  <c r="BK122" i="57"/>
  <c r="BJ110" i="57"/>
  <c r="BJ122" i="57"/>
  <c r="BI110" i="57"/>
  <c r="BI122" i="57"/>
  <c r="BH110" i="57"/>
  <c r="BH122" i="57"/>
  <c r="BG110" i="57"/>
  <c r="BG122" i="57"/>
  <c r="BF110" i="57"/>
  <c r="BF122" i="57"/>
  <c r="BE110" i="57"/>
  <c r="BE122" i="57"/>
  <c r="BD110" i="57"/>
  <c r="BD122" i="57"/>
  <c r="BC110" i="57"/>
  <c r="BC122" i="57"/>
  <c r="BB110" i="57"/>
  <c r="BB122" i="57"/>
  <c r="BA110" i="57"/>
  <c r="BA122" i="57"/>
  <c r="AZ110" i="57"/>
  <c r="AZ122" i="57"/>
  <c r="AY110" i="57"/>
  <c r="AY122" i="57"/>
  <c r="AX110" i="57"/>
  <c r="AX122" i="57"/>
  <c r="AW110" i="57"/>
  <c r="AW122" i="57"/>
  <c r="AV110" i="57"/>
  <c r="AV122" i="57"/>
  <c r="AU110" i="57"/>
  <c r="AU122" i="57"/>
  <c r="AT110" i="57"/>
  <c r="AT122" i="57"/>
  <c r="AS110" i="57"/>
  <c r="AS122" i="57"/>
  <c r="AR110" i="57"/>
  <c r="AR122" i="57"/>
  <c r="AQ110" i="57"/>
  <c r="AQ122" i="57"/>
  <c r="AP110" i="57"/>
  <c r="AP122" i="57"/>
  <c r="AO110" i="57"/>
  <c r="AO122" i="57"/>
  <c r="AN110" i="57"/>
  <c r="AN122" i="57"/>
  <c r="AM110" i="57"/>
  <c r="AM122" i="57"/>
  <c r="AL110" i="57"/>
  <c r="AL122" i="57"/>
  <c r="AK110" i="57"/>
  <c r="AK122" i="57"/>
  <c r="AJ110" i="57"/>
  <c r="AJ122" i="57"/>
  <c r="AI110" i="57"/>
  <c r="AI122" i="57"/>
  <c r="AH110" i="57"/>
  <c r="AH122" i="57"/>
  <c r="AG110" i="57"/>
  <c r="AG122" i="57"/>
  <c r="AF110" i="57"/>
  <c r="AF122" i="57"/>
  <c r="AE110" i="57"/>
  <c r="AE122" i="57"/>
  <c r="AD110" i="57"/>
  <c r="AD122" i="57"/>
  <c r="F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AC110" i="57"/>
  <c r="AC122" i="57"/>
  <c r="AB110" i="57"/>
  <c r="AB122" i="57"/>
  <c r="AA110" i="57"/>
  <c r="AA122" i="57"/>
  <c r="Z110" i="57"/>
  <c r="Z122" i="57"/>
  <c r="Y110" i="57"/>
  <c r="Y122" i="57"/>
  <c r="X110" i="57"/>
  <c r="X122" i="57"/>
  <c r="W110" i="57"/>
  <c r="W122" i="57"/>
  <c r="V110" i="57"/>
  <c r="V122" i="57"/>
  <c r="U110" i="57"/>
  <c r="U122" i="57"/>
  <c r="T110" i="57"/>
  <c r="T122" i="57"/>
  <c r="S110" i="57"/>
  <c r="S122" i="57"/>
  <c r="R110" i="57"/>
  <c r="R122" i="57"/>
  <c r="Q110" i="57"/>
  <c r="Q122" i="57"/>
  <c r="P110" i="57"/>
  <c r="P122" i="57"/>
  <c r="O110" i="57"/>
  <c r="O122" i="57"/>
  <c r="N110" i="57"/>
  <c r="N122" i="57"/>
  <c r="M110" i="57"/>
  <c r="M122" i="57"/>
  <c r="L110" i="57"/>
  <c r="L122" i="57"/>
  <c r="K110" i="57"/>
  <c r="K122" i="57"/>
  <c r="J110" i="57"/>
  <c r="J122" i="57"/>
  <c r="I110" i="57"/>
  <c r="I122" i="57"/>
  <c r="H110" i="57"/>
  <c r="H122" i="57"/>
  <c r="G110" i="57"/>
  <c r="G122" i="57"/>
  <c r="F110" i="57"/>
  <c r="F122" i="57"/>
  <c r="E110" i="57"/>
  <c r="E122" i="57"/>
  <c r="D110" i="57"/>
  <c r="D122" i="57"/>
  <c r="BL111" i="57"/>
  <c r="BL140" i="57"/>
  <c r="BK111" i="57"/>
  <c r="BK140" i="57"/>
  <c r="BJ111" i="57"/>
  <c r="BJ140" i="57"/>
  <c r="BI111" i="57"/>
  <c r="BI140" i="57"/>
  <c r="BH111" i="57"/>
  <c r="BH140" i="57"/>
  <c r="BG111" i="57"/>
  <c r="BG140" i="57"/>
  <c r="BF111" i="57"/>
  <c r="BF140" i="57"/>
  <c r="BE111" i="57"/>
  <c r="BE140" i="57"/>
  <c r="BD111" i="57"/>
  <c r="BD140" i="57"/>
  <c r="BC111" i="57"/>
  <c r="BC140" i="57"/>
  <c r="BB111" i="57"/>
  <c r="BB140" i="57"/>
  <c r="BA111" i="57"/>
  <c r="BA140" i="57"/>
  <c r="AZ111" i="57"/>
  <c r="AZ140" i="57"/>
  <c r="AY111" i="57"/>
  <c r="AY140" i="57"/>
  <c r="AX111" i="57"/>
  <c r="AX140" i="57"/>
  <c r="AW111" i="57"/>
  <c r="AW140" i="57"/>
  <c r="AV111" i="57"/>
  <c r="AV140" i="57"/>
  <c r="AU111" i="57"/>
  <c r="AU140" i="57"/>
  <c r="AT111" i="57"/>
  <c r="AT140" i="57"/>
  <c r="AS111" i="57"/>
  <c r="AS140" i="57"/>
  <c r="AR111" i="57"/>
  <c r="AR140" i="57"/>
  <c r="AQ111" i="57"/>
  <c r="AQ140" i="57"/>
  <c r="AP111" i="57"/>
  <c r="AP140" i="57"/>
  <c r="AO111" i="57"/>
  <c r="AO140" i="57"/>
  <c r="AN111" i="57"/>
  <c r="AN140" i="57"/>
  <c r="AM111" i="57"/>
  <c r="AM140" i="57"/>
  <c r="AL111" i="57"/>
  <c r="AL140" i="57"/>
  <c r="AK111" i="57"/>
  <c r="AK140" i="57"/>
  <c r="AJ111" i="57"/>
  <c r="AJ140" i="57"/>
  <c r="AI111" i="57"/>
  <c r="AI140" i="57"/>
  <c r="AH111" i="57"/>
  <c r="AH140" i="57"/>
  <c r="AG111" i="57"/>
  <c r="AG140" i="57"/>
  <c r="AF111" i="57"/>
  <c r="AF140" i="57"/>
  <c r="AE111" i="57"/>
  <c r="AE140" i="57"/>
  <c r="AD111" i="57"/>
  <c r="AD140" i="57"/>
  <c r="AC111" i="57"/>
  <c r="AC140" i="57"/>
  <c r="AB111" i="57"/>
  <c r="AB140" i="57"/>
  <c r="AA111" i="57"/>
  <c r="AA140" i="57"/>
  <c r="Z111" i="57"/>
  <c r="Z140" i="57"/>
  <c r="Y111" i="57"/>
  <c r="Y140" i="57"/>
  <c r="X111" i="57"/>
  <c r="X140" i="57"/>
  <c r="W111" i="57"/>
  <c r="W140" i="57"/>
  <c r="V111" i="57"/>
  <c r="V140" i="57"/>
  <c r="U111" i="57"/>
  <c r="U140" i="57"/>
  <c r="T111" i="57"/>
  <c r="T140" i="57"/>
  <c r="S111" i="57"/>
  <c r="S140" i="57"/>
  <c r="R111" i="57"/>
  <c r="R140" i="57"/>
  <c r="Q111" i="57"/>
  <c r="Q140" i="57"/>
  <c r="P111" i="57"/>
  <c r="P140" i="57"/>
  <c r="O111" i="57"/>
  <c r="O140" i="57"/>
  <c r="N111" i="57"/>
  <c r="N140" i="57"/>
  <c r="M111" i="57"/>
  <c r="M140" i="57"/>
  <c r="L111" i="57"/>
  <c r="L140" i="57"/>
  <c r="K111" i="57"/>
  <c r="K140" i="57"/>
  <c r="J111" i="57"/>
  <c r="J140" i="57"/>
  <c r="I111" i="57"/>
  <c r="I140" i="57"/>
  <c r="H111" i="57"/>
  <c r="H140" i="57"/>
  <c r="G111" i="57"/>
  <c r="G140" i="57"/>
  <c r="F111" i="57"/>
  <c r="F140" i="57"/>
  <c r="E111" i="57"/>
  <c r="E140" i="57"/>
  <c r="D111" i="57"/>
  <c r="D140" i="57"/>
  <c r="D109" i="57" a="1"/>
  <c r="D109" i="57"/>
  <c r="E109" i="57"/>
  <c r="F109" i="57"/>
  <c r="G109" i="57"/>
  <c r="H109" i="57"/>
  <c r="I109" i="57"/>
  <c r="J109" i="57"/>
  <c r="K109" i="57"/>
  <c r="L109" i="57"/>
  <c r="M109" i="57"/>
  <c r="N109" i="57"/>
  <c r="O109" i="57"/>
  <c r="P109" i="57"/>
  <c r="Q109" i="57"/>
  <c r="R109" i="57"/>
  <c r="S109" i="57"/>
  <c r="X109" i="57"/>
  <c r="Y109" i="57"/>
  <c r="Z109" i="57"/>
  <c r="AA109" i="57"/>
  <c r="AB109" i="57"/>
  <c r="AC109" i="57"/>
  <c r="AH109" i="57"/>
  <c r="AM109" i="57"/>
  <c r="AR109" i="57"/>
  <c r="AW109" i="57"/>
  <c r="BB109" i="57"/>
  <c r="BG109" i="57"/>
  <c r="BL109" i="57"/>
  <c r="AG109" i="57"/>
  <c r="AL109" i="57"/>
  <c r="AQ109" i="57"/>
  <c r="AV109" i="57"/>
  <c r="BA109" i="57"/>
  <c r="BF109" i="57"/>
  <c r="BK109" i="57"/>
  <c r="AF109" i="57"/>
  <c r="AK109" i="57"/>
  <c r="AP109" i="57"/>
  <c r="AU109" i="57"/>
  <c r="AZ109" i="57"/>
  <c r="BE109" i="57"/>
  <c r="BJ109" i="57"/>
  <c r="AE109" i="57"/>
  <c r="AJ109" i="57"/>
  <c r="AO109" i="57"/>
  <c r="AT109" i="57"/>
  <c r="AY109" i="57"/>
  <c r="BD109" i="57"/>
  <c r="BI109" i="57"/>
  <c r="AD109" i="57"/>
  <c r="AI109" i="57"/>
  <c r="AN109" i="57"/>
  <c r="AS109" i="57"/>
  <c r="AX109" i="57"/>
  <c r="BC109" i="57"/>
  <c r="BH109" i="57"/>
  <c r="T109" i="57"/>
  <c r="U109" i="57"/>
  <c r="V109" i="57"/>
  <c r="W109" i="57"/>
  <c r="AC3" i="54"/>
  <c r="AC6" i="54"/>
  <c r="AC153" i="54"/>
  <c r="AB3" i="54"/>
  <c r="AB6" i="54"/>
  <c r="AB153" i="54"/>
  <c r="AA3" i="54"/>
  <c r="AA6" i="54"/>
  <c r="AA153" i="54"/>
  <c r="Z3" i="54"/>
  <c r="Z6" i="54"/>
  <c r="Z153" i="54"/>
  <c r="Y3" i="54"/>
  <c r="Y6" i="54"/>
  <c r="Y153" i="54"/>
  <c r="X3" i="54"/>
  <c r="X6" i="54"/>
  <c r="X153" i="54"/>
  <c r="W3" i="54"/>
  <c r="W6" i="54"/>
  <c r="W153" i="54"/>
  <c r="V3" i="54"/>
  <c r="V6" i="54"/>
  <c r="V153" i="54"/>
  <c r="U3" i="54"/>
  <c r="U6" i="54"/>
  <c r="U153" i="54"/>
  <c r="T3" i="54"/>
  <c r="T6" i="54"/>
  <c r="T153" i="54"/>
  <c r="S3" i="54"/>
  <c r="S6" i="54"/>
  <c r="S153" i="54"/>
  <c r="R3" i="54"/>
  <c r="R6" i="54"/>
  <c r="R153" i="54"/>
  <c r="Q3" i="54"/>
  <c r="Q6" i="54"/>
  <c r="Q153" i="54"/>
  <c r="P3" i="54"/>
  <c r="P6" i="54"/>
  <c r="P153" i="54"/>
  <c r="O3" i="54"/>
  <c r="O6" i="54"/>
  <c r="O153" i="54"/>
  <c r="N3" i="54"/>
  <c r="N6" i="54"/>
  <c r="N153" i="54"/>
  <c r="M3" i="54"/>
  <c r="M6" i="54"/>
  <c r="M153" i="54"/>
  <c r="L3" i="54"/>
  <c r="L6" i="54"/>
  <c r="L153" i="54"/>
  <c r="K3" i="54"/>
  <c r="K6" i="54"/>
  <c r="K153" i="54"/>
  <c r="J3" i="54"/>
  <c r="J6" i="54"/>
  <c r="J153" i="54"/>
  <c r="I3" i="54"/>
  <c r="I6" i="54"/>
  <c r="I153" i="54"/>
  <c r="H3" i="54"/>
  <c r="H6" i="54"/>
  <c r="H153" i="54"/>
  <c r="G3" i="54"/>
  <c r="G6" i="54"/>
  <c r="G153" i="54"/>
  <c r="F3" i="54"/>
  <c r="F6" i="54"/>
  <c r="F153" i="54"/>
  <c r="E3" i="54"/>
  <c r="E6" i="54"/>
  <c r="E153" i="54"/>
  <c r="D3" i="54"/>
  <c r="D6" i="54"/>
  <c r="D153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F152" i="54"/>
  <c r="E152" i="54"/>
  <c r="D152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F151" i="54"/>
  <c r="E151" i="54"/>
  <c r="D151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F150" i="54"/>
  <c r="E150" i="54"/>
  <c r="D150" i="54"/>
  <c r="AC149" i="54"/>
  <c r="AB149" i="54"/>
  <c r="AA149" i="54"/>
  <c r="Z149" i="54"/>
  <c r="Y149" i="54"/>
  <c r="X149" i="54"/>
  <c r="W149" i="54"/>
  <c r="V149" i="54"/>
  <c r="U149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9" i="54"/>
  <c r="D149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E148" i="54"/>
  <c r="D148" i="54"/>
  <c r="AC147" i="54"/>
  <c r="AB147" i="54"/>
  <c r="AA147" i="54"/>
  <c r="Z147" i="54"/>
  <c r="Y147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G147" i="54"/>
  <c r="F147" i="54"/>
  <c r="E147" i="54"/>
  <c r="D147" i="54"/>
  <c r="AC146" i="54"/>
  <c r="AB146" i="54"/>
  <c r="AA146" i="54"/>
  <c r="Z146" i="54"/>
  <c r="Y146" i="54"/>
  <c r="X146" i="54"/>
  <c r="W146" i="54"/>
  <c r="V146" i="54"/>
  <c r="U146" i="54"/>
  <c r="T146" i="54"/>
  <c r="S146" i="54"/>
  <c r="R146" i="54"/>
  <c r="Q146" i="54"/>
  <c r="P146" i="54"/>
  <c r="O146" i="54"/>
  <c r="N146" i="54"/>
  <c r="M146" i="54"/>
  <c r="L146" i="54"/>
  <c r="K146" i="54"/>
  <c r="J146" i="54"/>
  <c r="I146" i="54"/>
  <c r="H146" i="54"/>
  <c r="G146" i="54"/>
  <c r="F146" i="54"/>
  <c r="E146" i="54"/>
  <c r="D146" i="54"/>
  <c r="BL3" i="54"/>
  <c r="BL6" i="54"/>
  <c r="BL190" i="54"/>
  <c r="BK3" i="54"/>
  <c r="BJ3" i="54"/>
  <c r="BI3" i="54"/>
  <c r="BH3" i="54"/>
  <c r="BG3" i="54"/>
  <c r="BG6" i="54"/>
  <c r="BG190" i="54"/>
  <c r="BF3" i="54"/>
  <c r="BE3" i="54"/>
  <c r="BD3" i="54"/>
  <c r="BC3" i="54"/>
  <c r="BB3" i="54"/>
  <c r="BB6" i="54"/>
  <c r="BB190" i="54"/>
  <c r="BA3" i="54"/>
  <c r="AZ3" i="54"/>
  <c r="AY3" i="54"/>
  <c r="AX3" i="54"/>
  <c r="AW3" i="54"/>
  <c r="AW6" i="54"/>
  <c r="AW190" i="54"/>
  <c r="AV3" i="54"/>
  <c r="AU3" i="54"/>
  <c r="AT3" i="54"/>
  <c r="AS3" i="54"/>
  <c r="AR3" i="54"/>
  <c r="AR6" i="54"/>
  <c r="AR190" i="54"/>
  <c r="AQ3" i="54"/>
  <c r="AP3" i="54"/>
  <c r="AO3" i="54"/>
  <c r="AN3" i="54"/>
  <c r="AM3" i="54"/>
  <c r="AM6" i="54"/>
  <c r="AM190" i="54"/>
  <c r="AL3" i="54"/>
  <c r="AK3" i="54"/>
  <c r="AJ3" i="54"/>
  <c r="AI3" i="54"/>
  <c r="AH3" i="54"/>
  <c r="AH6" i="54"/>
  <c r="AH190" i="54"/>
  <c r="AC154" i="54"/>
  <c r="AC146" i="57"/>
  <c r="AC190" i="54"/>
  <c r="AG3" i="54"/>
  <c r="AF3" i="54"/>
  <c r="AE3" i="54"/>
  <c r="AD3" i="54"/>
  <c r="AB154" i="54"/>
  <c r="AB146" i="57"/>
  <c r="AB190" i="54"/>
  <c r="AA154" i="54"/>
  <c r="AA146" i="57"/>
  <c r="AA190" i="54"/>
  <c r="Z154" i="54"/>
  <c r="Z146" i="57"/>
  <c r="Z190" i="54"/>
  <c r="Y154" i="54"/>
  <c r="Y146" i="57"/>
  <c r="Y190" i="54"/>
  <c r="X154" i="54"/>
  <c r="X146" i="57"/>
  <c r="X190" i="54"/>
  <c r="W154" i="54"/>
  <c r="W146" i="57"/>
  <c r="W190" i="54"/>
  <c r="V154" i="54"/>
  <c r="V146" i="57"/>
  <c r="V190" i="54"/>
  <c r="U154" i="54"/>
  <c r="U146" i="57"/>
  <c r="U190" i="54"/>
  <c r="T154" i="54"/>
  <c r="T146" i="57"/>
  <c r="T190" i="54"/>
  <c r="S154" i="54"/>
  <c r="S146" i="57"/>
  <c r="S190" i="54"/>
  <c r="R154" i="54"/>
  <c r="R146" i="57"/>
  <c r="R190" i="54"/>
  <c r="Q154" i="54"/>
  <c r="Q146" i="57"/>
  <c r="Q190" i="54"/>
  <c r="P154" i="54"/>
  <c r="P146" i="57"/>
  <c r="P190" i="54"/>
  <c r="O154" i="54"/>
  <c r="O146" i="57"/>
  <c r="O190" i="54"/>
  <c r="N154" i="54"/>
  <c r="N146" i="57"/>
  <c r="N190" i="54"/>
  <c r="M154" i="54"/>
  <c r="M146" i="57"/>
  <c r="M190" i="54"/>
  <c r="L154" i="54"/>
  <c r="L146" i="57"/>
  <c r="L190" i="54"/>
  <c r="K154" i="54"/>
  <c r="K146" i="57"/>
  <c r="K190" i="54"/>
  <c r="J154" i="54"/>
  <c r="J146" i="57"/>
  <c r="J190" i="54"/>
  <c r="I154" i="54"/>
  <c r="I146" i="57"/>
  <c r="I190" i="54"/>
  <c r="H154" i="54"/>
  <c r="H146" i="57"/>
  <c r="H190" i="54"/>
  <c r="G154" i="54"/>
  <c r="G146" i="57"/>
  <c r="G190" i="54"/>
  <c r="F154" i="54"/>
  <c r="F146" i="57"/>
  <c r="F190" i="54"/>
  <c r="E154" i="54"/>
  <c r="E146" i="57"/>
  <c r="E190" i="54"/>
  <c r="D154" i="54"/>
  <c r="D146" i="57"/>
  <c r="D190" i="54"/>
  <c r="BL189" i="54"/>
  <c r="BG189" i="54"/>
  <c r="BB189" i="54"/>
  <c r="AW189" i="54"/>
  <c r="AR189" i="54"/>
  <c r="AM189" i="54"/>
  <c r="AH189" i="54"/>
  <c r="AC189" i="54"/>
  <c r="AB189" i="54"/>
  <c r="AA189" i="54"/>
  <c r="Z189" i="54"/>
  <c r="Y189" i="54"/>
  <c r="X189" i="54"/>
  <c r="W189" i="54"/>
  <c r="V189" i="54"/>
  <c r="U189" i="54"/>
  <c r="T189" i="54"/>
  <c r="S189" i="54"/>
  <c r="R189" i="54"/>
  <c r="Q189" i="54"/>
  <c r="P189" i="54"/>
  <c r="O189" i="54"/>
  <c r="N189" i="54"/>
  <c r="M189" i="54"/>
  <c r="L189" i="54"/>
  <c r="K189" i="54"/>
  <c r="J189" i="54"/>
  <c r="I189" i="54"/>
  <c r="H189" i="54"/>
  <c r="G189" i="54"/>
  <c r="F189" i="54"/>
  <c r="E189" i="54"/>
  <c r="D189" i="54"/>
  <c r="BL188" i="54"/>
  <c r="BG188" i="54"/>
  <c r="BB188" i="54"/>
  <c r="AW188" i="54"/>
  <c r="AR188" i="54"/>
  <c r="AM188" i="54"/>
  <c r="AH188" i="54"/>
  <c r="AC188" i="54"/>
  <c r="AB188" i="54"/>
  <c r="AA188" i="54"/>
  <c r="Z188" i="54"/>
  <c r="Y188" i="54"/>
  <c r="X188" i="54"/>
  <c r="W188" i="54"/>
  <c r="V188" i="54"/>
  <c r="U188" i="54"/>
  <c r="T188" i="54"/>
  <c r="S188" i="54"/>
  <c r="R188" i="54"/>
  <c r="Q188" i="54"/>
  <c r="P188" i="54"/>
  <c r="O188" i="54"/>
  <c r="N188" i="54"/>
  <c r="M188" i="54"/>
  <c r="L188" i="54"/>
  <c r="K188" i="54"/>
  <c r="J188" i="54"/>
  <c r="I188" i="54"/>
  <c r="H188" i="54"/>
  <c r="G188" i="54"/>
  <c r="F188" i="54"/>
  <c r="E188" i="54"/>
  <c r="D188" i="54"/>
  <c r="BL187" i="54"/>
  <c r="BG187" i="54"/>
  <c r="BB187" i="54"/>
  <c r="AW187" i="54"/>
  <c r="AR187" i="54"/>
  <c r="AM187" i="54"/>
  <c r="AH187" i="54"/>
  <c r="AC187" i="54"/>
  <c r="AB187" i="54"/>
  <c r="AA187" i="54"/>
  <c r="Z187" i="54"/>
  <c r="Y187" i="54"/>
  <c r="X187" i="54"/>
  <c r="W187" i="54"/>
  <c r="V187" i="54"/>
  <c r="U187" i="54"/>
  <c r="T187" i="54"/>
  <c r="S187" i="54"/>
  <c r="R187" i="54"/>
  <c r="Q187" i="54"/>
  <c r="P187" i="54"/>
  <c r="O187" i="54"/>
  <c r="N187" i="54"/>
  <c r="M187" i="54"/>
  <c r="L187" i="54"/>
  <c r="K187" i="54"/>
  <c r="J187" i="54"/>
  <c r="I187" i="54"/>
  <c r="H187" i="54"/>
  <c r="G187" i="54"/>
  <c r="F187" i="54"/>
  <c r="E187" i="54"/>
  <c r="D187" i="54"/>
  <c r="BL186" i="54"/>
  <c r="BG186" i="54"/>
  <c r="BB186" i="54"/>
  <c r="AW186" i="54"/>
  <c r="AR186" i="54"/>
  <c r="AM186" i="54"/>
  <c r="AH186" i="54"/>
  <c r="AC186" i="54"/>
  <c r="AB186" i="54"/>
  <c r="AA186" i="54"/>
  <c r="Z186" i="54"/>
  <c r="Y186" i="54"/>
  <c r="X186" i="54"/>
  <c r="W186" i="54"/>
  <c r="V186" i="54"/>
  <c r="U186" i="54"/>
  <c r="T186" i="54"/>
  <c r="S186" i="54"/>
  <c r="R186" i="54"/>
  <c r="Q186" i="54"/>
  <c r="P186" i="54"/>
  <c r="O186" i="54"/>
  <c r="N186" i="54"/>
  <c r="M186" i="54"/>
  <c r="L186" i="54"/>
  <c r="K186" i="54"/>
  <c r="J186" i="54"/>
  <c r="I186" i="54"/>
  <c r="H186" i="54"/>
  <c r="G186" i="54"/>
  <c r="F186" i="54"/>
  <c r="E186" i="54"/>
  <c r="D186" i="54"/>
  <c r="BL185" i="54"/>
  <c r="BG185" i="54"/>
  <c r="BB185" i="54"/>
  <c r="AW185" i="54"/>
  <c r="AR185" i="54"/>
  <c r="AM185" i="54"/>
  <c r="AH185" i="54"/>
  <c r="AC185" i="54"/>
  <c r="AB185" i="54"/>
  <c r="AA185" i="54"/>
  <c r="Z185" i="54"/>
  <c r="Y185" i="54"/>
  <c r="X185" i="54"/>
  <c r="W185" i="54"/>
  <c r="V185" i="54"/>
  <c r="U185" i="54"/>
  <c r="T185" i="54"/>
  <c r="S185" i="54"/>
  <c r="R185" i="54"/>
  <c r="Q185" i="54"/>
  <c r="P185" i="54"/>
  <c r="O185" i="54"/>
  <c r="N185" i="54"/>
  <c r="M185" i="54"/>
  <c r="L185" i="54"/>
  <c r="K185" i="54"/>
  <c r="J185" i="54"/>
  <c r="I185" i="54"/>
  <c r="H185" i="54"/>
  <c r="G185" i="54"/>
  <c r="F185" i="54"/>
  <c r="E185" i="54"/>
  <c r="D185" i="54"/>
  <c r="BL184" i="54"/>
  <c r="BG184" i="54"/>
  <c r="BB184" i="54"/>
  <c r="AW184" i="54"/>
  <c r="AR184" i="54"/>
  <c r="AM184" i="54"/>
  <c r="AH184" i="54"/>
  <c r="AC184" i="54"/>
  <c r="AB184" i="54"/>
  <c r="AA184" i="54"/>
  <c r="Z184" i="54"/>
  <c r="Y184" i="54"/>
  <c r="X184" i="54"/>
  <c r="W184" i="54"/>
  <c r="V184" i="54"/>
  <c r="U184" i="54"/>
  <c r="T184" i="54"/>
  <c r="S184" i="54"/>
  <c r="R184" i="54"/>
  <c r="Q184" i="54"/>
  <c r="P184" i="54"/>
  <c r="O184" i="54"/>
  <c r="N184" i="54"/>
  <c r="M184" i="54"/>
  <c r="L184" i="54"/>
  <c r="K184" i="54"/>
  <c r="J184" i="54"/>
  <c r="I184" i="54"/>
  <c r="H184" i="54"/>
  <c r="G184" i="54"/>
  <c r="F184" i="54"/>
  <c r="E184" i="54"/>
  <c r="D184" i="54"/>
  <c r="BL183" i="54"/>
  <c r="BG183" i="54"/>
  <c r="BB183" i="54"/>
  <c r="AW183" i="54"/>
  <c r="AR183" i="54"/>
  <c r="AM183" i="54"/>
  <c r="AH183" i="54"/>
  <c r="AC183" i="54"/>
  <c r="AB183" i="54"/>
  <c r="AA183" i="54"/>
  <c r="Z183" i="54"/>
  <c r="Y183" i="54"/>
  <c r="X183" i="54"/>
  <c r="W183" i="54"/>
  <c r="V183" i="54"/>
  <c r="U183" i="54"/>
  <c r="T183" i="54"/>
  <c r="S183" i="54"/>
  <c r="R183" i="54"/>
  <c r="Q183" i="54"/>
  <c r="P183" i="54"/>
  <c r="O183" i="54"/>
  <c r="N183" i="54"/>
  <c r="M183" i="54"/>
  <c r="L183" i="54"/>
  <c r="K183" i="54"/>
  <c r="J183" i="54"/>
  <c r="I183" i="54"/>
  <c r="H183" i="54"/>
  <c r="G183" i="54"/>
  <c r="F183" i="54"/>
  <c r="E183" i="54"/>
  <c r="D183" i="54"/>
  <c r="BL182" i="54"/>
  <c r="BG182" i="54"/>
  <c r="BB182" i="54"/>
  <c r="AW182" i="54"/>
  <c r="AR182" i="54"/>
  <c r="AM182" i="54"/>
  <c r="AH182" i="54"/>
  <c r="AC182" i="54"/>
  <c r="AB182" i="54"/>
  <c r="AA182" i="54"/>
  <c r="Z182" i="54"/>
  <c r="Y182" i="54"/>
  <c r="X182" i="54"/>
  <c r="W182" i="54"/>
  <c r="V182" i="54"/>
  <c r="U182" i="54"/>
  <c r="T182" i="54"/>
  <c r="S182" i="54"/>
  <c r="R182" i="54"/>
  <c r="Q182" i="54"/>
  <c r="P182" i="54"/>
  <c r="O182" i="54"/>
  <c r="N182" i="54"/>
  <c r="M182" i="54"/>
  <c r="L182" i="54"/>
  <c r="K182" i="54"/>
  <c r="J182" i="54"/>
  <c r="I182" i="54"/>
  <c r="H182" i="54"/>
  <c r="G182" i="54"/>
  <c r="F182" i="54"/>
  <c r="E182" i="54"/>
  <c r="D182" i="54"/>
  <c r="BL181" i="54"/>
  <c r="BG181" i="54"/>
  <c r="BB181" i="54"/>
  <c r="AW181" i="54"/>
  <c r="AR181" i="54"/>
  <c r="AM181" i="54"/>
  <c r="AH181" i="54"/>
  <c r="AC145" i="54"/>
  <c r="AC137" i="57"/>
  <c r="AC181" i="54"/>
  <c r="AB145" i="54"/>
  <c r="AB137" i="57"/>
  <c r="AB181" i="54"/>
  <c r="AA145" i="54"/>
  <c r="AA137" i="57"/>
  <c r="AA181" i="54"/>
  <c r="Z145" i="54"/>
  <c r="Z137" i="57"/>
  <c r="Z181" i="54"/>
  <c r="Y145" i="54"/>
  <c r="Y137" i="57"/>
  <c r="Y181" i="54"/>
  <c r="X145" i="54"/>
  <c r="X137" i="57"/>
  <c r="X181" i="54"/>
  <c r="W145" i="54"/>
  <c r="W137" i="57"/>
  <c r="W181" i="54"/>
  <c r="V145" i="54"/>
  <c r="V137" i="57"/>
  <c r="V181" i="54"/>
  <c r="U145" i="54"/>
  <c r="U137" i="57"/>
  <c r="U181" i="54"/>
  <c r="T145" i="54"/>
  <c r="T137" i="57"/>
  <c r="T181" i="54"/>
  <c r="S145" i="54"/>
  <c r="S137" i="57"/>
  <c r="S181" i="54"/>
  <c r="R145" i="54"/>
  <c r="R137" i="57"/>
  <c r="R181" i="54"/>
  <c r="Q145" i="54"/>
  <c r="Q137" i="57"/>
  <c r="Q181" i="54"/>
  <c r="P145" i="54"/>
  <c r="P137" i="57"/>
  <c r="P181" i="54"/>
  <c r="O145" i="54"/>
  <c r="O137" i="57"/>
  <c r="O181" i="54"/>
  <c r="N145" i="54"/>
  <c r="N137" i="57"/>
  <c r="N181" i="54"/>
  <c r="M145" i="54"/>
  <c r="M137" i="57"/>
  <c r="M181" i="54"/>
  <c r="L145" i="54"/>
  <c r="L137" i="57"/>
  <c r="L181" i="54"/>
  <c r="K145" i="54"/>
  <c r="K137" i="57"/>
  <c r="K181" i="54"/>
  <c r="J145" i="54"/>
  <c r="J137" i="57"/>
  <c r="J181" i="54"/>
  <c r="I145" i="54"/>
  <c r="I137" i="57"/>
  <c r="I181" i="54"/>
  <c r="H145" i="54"/>
  <c r="H137" i="57"/>
  <c r="H181" i="54"/>
  <c r="G145" i="54"/>
  <c r="G137" i="57"/>
  <c r="G181" i="54"/>
  <c r="F145" i="54"/>
  <c r="F137" i="57"/>
  <c r="F181" i="54"/>
  <c r="E145" i="54"/>
  <c r="E137" i="57"/>
  <c r="E181" i="54"/>
  <c r="D145" i="54"/>
  <c r="D137" i="57"/>
  <c r="D181" i="54"/>
  <c r="BL180" i="54"/>
  <c r="BG180" i="54"/>
  <c r="BB180" i="54"/>
  <c r="AW180" i="54"/>
  <c r="AR180" i="54"/>
  <c r="AM180" i="54"/>
  <c r="AH180" i="54"/>
  <c r="AC144" i="54"/>
  <c r="AC136" i="57"/>
  <c r="AC180" i="54"/>
  <c r="AB144" i="54"/>
  <c r="AB136" i="57"/>
  <c r="AB180" i="54"/>
  <c r="AA144" i="54"/>
  <c r="AA136" i="57"/>
  <c r="AA180" i="54"/>
  <c r="Z144" i="54"/>
  <c r="Z136" i="57"/>
  <c r="Z180" i="54"/>
  <c r="Y144" i="54"/>
  <c r="Y136" i="57"/>
  <c r="Y180" i="54"/>
  <c r="X144" i="54"/>
  <c r="X136" i="57"/>
  <c r="X180" i="54"/>
  <c r="W144" i="54"/>
  <c r="W136" i="57"/>
  <c r="W180" i="54"/>
  <c r="V144" i="54"/>
  <c r="V136" i="57"/>
  <c r="V180" i="54"/>
  <c r="U144" i="54"/>
  <c r="U136" i="57"/>
  <c r="U180" i="54"/>
  <c r="T144" i="54"/>
  <c r="T136" i="57"/>
  <c r="T180" i="54"/>
  <c r="S144" i="54"/>
  <c r="S136" i="57"/>
  <c r="S180" i="54"/>
  <c r="R144" i="54"/>
  <c r="R136" i="57"/>
  <c r="R180" i="54"/>
  <c r="Q144" i="54"/>
  <c r="Q136" i="57"/>
  <c r="Q180" i="54"/>
  <c r="P144" i="54"/>
  <c r="P136" i="57"/>
  <c r="P180" i="54"/>
  <c r="O144" i="54"/>
  <c r="O136" i="57"/>
  <c r="O180" i="54"/>
  <c r="N144" i="54"/>
  <c r="N136" i="57"/>
  <c r="N180" i="54"/>
  <c r="M144" i="54"/>
  <c r="M136" i="57"/>
  <c r="M180" i="54"/>
  <c r="L144" i="54"/>
  <c r="L136" i="57"/>
  <c r="L180" i="54"/>
  <c r="K144" i="54"/>
  <c r="K136" i="57"/>
  <c r="K180" i="54"/>
  <c r="J144" i="54"/>
  <c r="J136" i="57"/>
  <c r="J180" i="54"/>
  <c r="I144" i="54"/>
  <c r="I136" i="57"/>
  <c r="I180" i="54"/>
  <c r="H144" i="54"/>
  <c r="H136" i="57"/>
  <c r="H180" i="54"/>
  <c r="G144" i="54"/>
  <c r="G136" i="57"/>
  <c r="G180" i="54"/>
  <c r="F144" i="54"/>
  <c r="F136" i="57"/>
  <c r="F180" i="54"/>
  <c r="E144" i="54"/>
  <c r="E136" i="57"/>
  <c r="E180" i="54"/>
  <c r="D144" i="54"/>
  <c r="D136" i="57"/>
  <c r="D180" i="54"/>
  <c r="BL179" i="54"/>
  <c r="BG179" i="54"/>
  <c r="BB179" i="54"/>
  <c r="AW179" i="54"/>
  <c r="AR179" i="54"/>
  <c r="AM179" i="54"/>
  <c r="AH179" i="54"/>
  <c r="AC143" i="54"/>
  <c r="AC135" i="57"/>
  <c r="AC179" i="54"/>
  <c r="AB143" i="54"/>
  <c r="AB135" i="57"/>
  <c r="AB179" i="54"/>
  <c r="AA143" i="54"/>
  <c r="AA135" i="57"/>
  <c r="AA179" i="54"/>
  <c r="Z143" i="54"/>
  <c r="Z135" i="57"/>
  <c r="Z179" i="54"/>
  <c r="Y143" i="54"/>
  <c r="Y135" i="57"/>
  <c r="Y179" i="54"/>
  <c r="X143" i="54"/>
  <c r="X135" i="57"/>
  <c r="X179" i="54"/>
  <c r="W143" i="54"/>
  <c r="W135" i="57"/>
  <c r="W179" i="54"/>
  <c r="V143" i="54"/>
  <c r="V135" i="57"/>
  <c r="V179" i="54"/>
  <c r="U143" i="54"/>
  <c r="U135" i="57"/>
  <c r="U179" i="54"/>
  <c r="T143" i="54"/>
  <c r="T135" i="57"/>
  <c r="T179" i="54"/>
  <c r="S143" i="54"/>
  <c r="S135" i="57"/>
  <c r="S179" i="54"/>
  <c r="R143" i="54"/>
  <c r="R135" i="57"/>
  <c r="R179" i="54"/>
  <c r="Q143" i="54"/>
  <c r="Q135" i="57"/>
  <c r="Q179" i="54"/>
  <c r="P143" i="54"/>
  <c r="P135" i="57"/>
  <c r="P179" i="54"/>
  <c r="O143" i="54"/>
  <c r="O135" i="57"/>
  <c r="O179" i="54"/>
  <c r="N143" i="54"/>
  <c r="N135" i="57"/>
  <c r="N179" i="54"/>
  <c r="M143" i="54"/>
  <c r="M135" i="57"/>
  <c r="M179" i="54"/>
  <c r="L143" i="54"/>
  <c r="L135" i="57"/>
  <c r="L179" i="54"/>
  <c r="K143" i="54"/>
  <c r="K135" i="57"/>
  <c r="K179" i="54"/>
  <c r="J143" i="54"/>
  <c r="J135" i="57"/>
  <c r="J179" i="54"/>
  <c r="I143" i="54"/>
  <c r="I135" i="57"/>
  <c r="I179" i="54"/>
  <c r="H143" i="54"/>
  <c r="H135" i="57"/>
  <c r="H179" i="54"/>
  <c r="G143" i="54"/>
  <c r="G135" i="57"/>
  <c r="G179" i="54"/>
  <c r="F143" i="54"/>
  <c r="F135" i="57"/>
  <c r="F179" i="54"/>
  <c r="E143" i="54"/>
  <c r="E135" i="57"/>
  <c r="E179" i="54"/>
  <c r="D143" i="54"/>
  <c r="D135" i="57"/>
  <c r="D179" i="54"/>
  <c r="BL178" i="54"/>
  <c r="BG178" i="54"/>
  <c r="BB178" i="54"/>
  <c r="AW178" i="54"/>
  <c r="AR178" i="54"/>
  <c r="AM178" i="54"/>
  <c r="AH178" i="54"/>
  <c r="AC142" i="54"/>
  <c r="AC134" i="57"/>
  <c r="AC178" i="54"/>
  <c r="AB142" i="54"/>
  <c r="AB134" i="57"/>
  <c r="AB178" i="54"/>
  <c r="AA142" i="54"/>
  <c r="AA134" i="57"/>
  <c r="AA178" i="54"/>
  <c r="Z142" i="54"/>
  <c r="Z134" i="57"/>
  <c r="Z178" i="54"/>
  <c r="Y142" i="54"/>
  <c r="Y134" i="57"/>
  <c r="Y178" i="54"/>
  <c r="X142" i="54"/>
  <c r="X134" i="57"/>
  <c r="X178" i="54"/>
  <c r="W142" i="54"/>
  <c r="W134" i="57"/>
  <c r="W178" i="54"/>
  <c r="V142" i="54"/>
  <c r="V134" i="57"/>
  <c r="V178" i="54"/>
  <c r="U142" i="54"/>
  <c r="U134" i="57"/>
  <c r="U178" i="54"/>
  <c r="T142" i="54"/>
  <c r="T134" i="57"/>
  <c r="T178" i="54"/>
  <c r="S142" i="54"/>
  <c r="S134" i="57"/>
  <c r="S178" i="54"/>
  <c r="R142" i="54"/>
  <c r="R134" i="57"/>
  <c r="R178" i="54"/>
  <c r="Q142" i="54"/>
  <c r="Q134" i="57"/>
  <c r="Q178" i="54"/>
  <c r="P142" i="54"/>
  <c r="P134" i="57"/>
  <c r="P178" i="54"/>
  <c r="O142" i="54"/>
  <c r="O134" i="57"/>
  <c r="O178" i="54"/>
  <c r="N142" i="54"/>
  <c r="N134" i="57"/>
  <c r="N178" i="54"/>
  <c r="M142" i="54"/>
  <c r="M134" i="57"/>
  <c r="M178" i="54"/>
  <c r="L142" i="54"/>
  <c r="L134" i="57"/>
  <c r="L178" i="54"/>
  <c r="K142" i="54"/>
  <c r="K134" i="57"/>
  <c r="K178" i="54"/>
  <c r="J142" i="54"/>
  <c r="J134" i="57"/>
  <c r="J178" i="54"/>
  <c r="I142" i="54"/>
  <c r="I134" i="57"/>
  <c r="I178" i="54"/>
  <c r="H142" i="54"/>
  <c r="H134" i="57"/>
  <c r="H178" i="54"/>
  <c r="G142" i="54"/>
  <c r="G134" i="57"/>
  <c r="G178" i="54"/>
  <c r="F142" i="54"/>
  <c r="F134" i="57"/>
  <c r="F178" i="54"/>
  <c r="E142" i="54"/>
  <c r="E134" i="57"/>
  <c r="E178" i="54"/>
  <c r="D142" i="54"/>
  <c r="D134" i="57"/>
  <c r="D178" i="54"/>
  <c r="BL177" i="54"/>
  <c r="BG177" i="54"/>
  <c r="BB177" i="54"/>
  <c r="AW177" i="54"/>
  <c r="AR177" i="54"/>
  <c r="AM177" i="54"/>
  <c r="AH177" i="54"/>
  <c r="AC141" i="54"/>
  <c r="AC133" i="57"/>
  <c r="AC177" i="54"/>
  <c r="AB141" i="54"/>
  <c r="AB133" i="57"/>
  <c r="AB177" i="54"/>
  <c r="AA141" i="54"/>
  <c r="AA133" i="57"/>
  <c r="AA177" i="54"/>
  <c r="Z141" i="54"/>
  <c r="Z133" i="57"/>
  <c r="Z177" i="54"/>
  <c r="Y141" i="54"/>
  <c r="Y133" i="57"/>
  <c r="Y177" i="54"/>
  <c r="X141" i="54"/>
  <c r="X133" i="57"/>
  <c r="X177" i="54"/>
  <c r="W141" i="54"/>
  <c r="W133" i="57"/>
  <c r="W177" i="54"/>
  <c r="V141" i="54"/>
  <c r="V133" i="57"/>
  <c r="V177" i="54"/>
  <c r="U141" i="54"/>
  <c r="U133" i="57"/>
  <c r="U177" i="54"/>
  <c r="T141" i="54"/>
  <c r="T133" i="57"/>
  <c r="T177" i="54"/>
  <c r="S141" i="54"/>
  <c r="S133" i="57"/>
  <c r="S177" i="54"/>
  <c r="R141" i="54"/>
  <c r="R133" i="57"/>
  <c r="R177" i="54"/>
  <c r="Q141" i="54"/>
  <c r="Q133" i="57"/>
  <c r="Q177" i="54"/>
  <c r="P141" i="54"/>
  <c r="P133" i="57"/>
  <c r="P177" i="54"/>
  <c r="O141" i="54"/>
  <c r="O133" i="57"/>
  <c r="O177" i="54"/>
  <c r="N141" i="54"/>
  <c r="N133" i="57"/>
  <c r="N177" i="54"/>
  <c r="M141" i="54"/>
  <c r="M133" i="57"/>
  <c r="M177" i="54"/>
  <c r="L141" i="54"/>
  <c r="L133" i="57"/>
  <c r="L177" i="54"/>
  <c r="K141" i="54"/>
  <c r="K133" i="57"/>
  <c r="K177" i="54"/>
  <c r="J141" i="54"/>
  <c r="J133" i="57"/>
  <c r="J177" i="54"/>
  <c r="I141" i="54"/>
  <c r="I133" i="57"/>
  <c r="I177" i="54"/>
  <c r="H141" i="54"/>
  <c r="H133" i="57"/>
  <c r="H177" i="54"/>
  <c r="G141" i="54"/>
  <c r="G133" i="57"/>
  <c r="G177" i="54"/>
  <c r="F141" i="54"/>
  <c r="F133" i="57"/>
  <c r="F177" i="54"/>
  <c r="E141" i="54"/>
  <c r="E133" i="57"/>
  <c r="E177" i="54"/>
  <c r="D141" i="54"/>
  <c r="D133" i="57"/>
  <c r="D177" i="54"/>
  <c r="BL128" i="57"/>
  <c r="BK128" i="57"/>
  <c r="BJ128" i="57"/>
  <c r="BI128" i="57"/>
  <c r="BH128" i="57"/>
  <c r="BG128" i="57"/>
  <c r="BF128" i="57"/>
  <c r="BE128" i="57"/>
  <c r="BD128" i="57"/>
  <c r="BC128" i="57"/>
  <c r="BB128" i="57"/>
  <c r="BA128" i="57"/>
  <c r="AZ128" i="57"/>
  <c r="AY128" i="57"/>
  <c r="AX128" i="57"/>
  <c r="AW128" i="57"/>
  <c r="AV128" i="57"/>
  <c r="AU128" i="57"/>
  <c r="AT128" i="57"/>
  <c r="AS128" i="57"/>
  <c r="AR128" i="57"/>
  <c r="AQ128" i="57"/>
  <c r="AP128" i="57"/>
  <c r="AO128" i="57"/>
  <c r="AN128" i="57"/>
  <c r="AM128" i="57"/>
  <c r="AL128" i="57"/>
  <c r="AK128" i="57"/>
  <c r="AJ128" i="57"/>
  <c r="AI128" i="57"/>
  <c r="AH128" i="57"/>
  <c r="AG128" i="57"/>
  <c r="AF128" i="57"/>
  <c r="AE128" i="57"/>
  <c r="AD128" i="57"/>
  <c r="B1159" i="3"/>
  <c r="B1160" i="3"/>
  <c r="AC15" i="57"/>
  <c r="AC33" i="57"/>
  <c r="AC51" i="57"/>
  <c r="AC69" i="57"/>
  <c r="AC87" i="57"/>
  <c r="AC105" i="57"/>
  <c r="AC128" i="57"/>
  <c r="AB15" i="57"/>
  <c r="AB33" i="57"/>
  <c r="AB51" i="57"/>
  <c r="AB69" i="57"/>
  <c r="AB87" i="57"/>
  <c r="AB105" i="57"/>
  <c r="AB128" i="57"/>
  <c r="AA15" i="57"/>
  <c r="AA33" i="57"/>
  <c r="AA51" i="57"/>
  <c r="AA69" i="57"/>
  <c r="AA87" i="57"/>
  <c r="AA105" i="57"/>
  <c r="AA128" i="57"/>
  <c r="Z15" i="57"/>
  <c r="Z33" i="57"/>
  <c r="Z51" i="57"/>
  <c r="Z69" i="57"/>
  <c r="Z87" i="57"/>
  <c r="Z105" i="57"/>
  <c r="Z128" i="57"/>
  <c r="Y15" i="57"/>
  <c r="Y33" i="57"/>
  <c r="Y51" i="57"/>
  <c r="Y69" i="57"/>
  <c r="Y87" i="57"/>
  <c r="Y105" i="57"/>
  <c r="Y128" i="57"/>
  <c r="X15" i="57"/>
  <c r="X33" i="57"/>
  <c r="X51" i="57"/>
  <c r="X69" i="57"/>
  <c r="X87" i="57"/>
  <c r="X105" i="57"/>
  <c r="X128" i="57"/>
  <c r="W15" i="57"/>
  <c r="W33" i="57"/>
  <c r="W51" i="57"/>
  <c r="W69" i="57"/>
  <c r="W87" i="57"/>
  <c r="W105" i="57"/>
  <c r="W128" i="57"/>
  <c r="V15" i="57"/>
  <c r="V33" i="57"/>
  <c r="V51" i="57"/>
  <c r="V69" i="57"/>
  <c r="V87" i="57"/>
  <c r="V105" i="57"/>
  <c r="V128" i="57"/>
  <c r="U15" i="57"/>
  <c r="U33" i="57"/>
  <c r="U51" i="57"/>
  <c r="U69" i="57"/>
  <c r="U87" i="57"/>
  <c r="U105" i="57"/>
  <c r="U128" i="57"/>
  <c r="T15" i="57"/>
  <c r="T33" i="57"/>
  <c r="T51" i="57"/>
  <c r="T69" i="57"/>
  <c r="T87" i="57"/>
  <c r="T105" i="57"/>
  <c r="T128" i="57"/>
  <c r="S15" i="57"/>
  <c r="S33" i="57"/>
  <c r="S51" i="57"/>
  <c r="S69" i="57"/>
  <c r="S87" i="57"/>
  <c r="S105" i="57"/>
  <c r="S128" i="57"/>
  <c r="R15" i="57"/>
  <c r="R33" i="57"/>
  <c r="R51" i="57"/>
  <c r="R69" i="57"/>
  <c r="R87" i="57"/>
  <c r="R105" i="57"/>
  <c r="R128" i="57"/>
  <c r="Q15" i="57"/>
  <c r="Q33" i="57"/>
  <c r="Q51" i="57"/>
  <c r="Q69" i="57"/>
  <c r="Q87" i="57"/>
  <c r="Q105" i="57"/>
  <c r="Q128" i="57"/>
  <c r="P15" i="57"/>
  <c r="P33" i="57"/>
  <c r="P51" i="57"/>
  <c r="P69" i="57"/>
  <c r="P87" i="57"/>
  <c r="P105" i="57"/>
  <c r="P128" i="57"/>
  <c r="O15" i="57"/>
  <c r="O33" i="57"/>
  <c r="O51" i="57"/>
  <c r="O69" i="57"/>
  <c r="O87" i="57"/>
  <c r="O105" i="57"/>
  <c r="O128" i="57"/>
  <c r="N15" i="57"/>
  <c r="N33" i="57"/>
  <c r="N51" i="57"/>
  <c r="N69" i="57"/>
  <c r="N87" i="57"/>
  <c r="N105" i="57"/>
  <c r="N128" i="57"/>
  <c r="M15" i="57"/>
  <c r="M33" i="57"/>
  <c r="M51" i="57"/>
  <c r="M69" i="57"/>
  <c r="M87" i="57"/>
  <c r="M105" i="57"/>
  <c r="M128" i="57"/>
  <c r="L15" i="57"/>
  <c r="L33" i="57"/>
  <c r="L51" i="57"/>
  <c r="L69" i="57"/>
  <c r="L87" i="57"/>
  <c r="L105" i="57"/>
  <c r="L128" i="57"/>
  <c r="K15" i="57"/>
  <c r="K33" i="57"/>
  <c r="K51" i="57"/>
  <c r="K69" i="57"/>
  <c r="K87" i="57"/>
  <c r="K105" i="57"/>
  <c r="K128" i="57"/>
  <c r="J15" i="57"/>
  <c r="J33" i="57"/>
  <c r="J51" i="57"/>
  <c r="J69" i="57"/>
  <c r="J87" i="57"/>
  <c r="J105" i="57"/>
  <c r="J128" i="57"/>
  <c r="I15" i="57"/>
  <c r="I33" i="57"/>
  <c r="I51" i="57"/>
  <c r="I69" i="57"/>
  <c r="I87" i="57"/>
  <c r="I105" i="57"/>
  <c r="I128" i="57"/>
  <c r="H15" i="57"/>
  <c r="H33" i="57"/>
  <c r="H51" i="57"/>
  <c r="H69" i="57"/>
  <c r="H87" i="57"/>
  <c r="H105" i="57"/>
  <c r="H128" i="57"/>
  <c r="G15" i="57"/>
  <c r="G33" i="57"/>
  <c r="G51" i="57"/>
  <c r="G69" i="57"/>
  <c r="G87" i="57"/>
  <c r="G105" i="57"/>
  <c r="G128" i="57"/>
  <c r="F15" i="57"/>
  <c r="F33" i="57"/>
  <c r="F51" i="57"/>
  <c r="F69" i="57"/>
  <c r="F87" i="57"/>
  <c r="F105" i="57"/>
  <c r="F128" i="57"/>
  <c r="E15" i="57"/>
  <c r="E33" i="57"/>
  <c r="E51" i="57"/>
  <c r="E69" i="57"/>
  <c r="E87" i="57"/>
  <c r="E105" i="57"/>
  <c r="E128" i="57"/>
  <c r="D15" i="57"/>
  <c r="D33" i="57"/>
  <c r="D51" i="57"/>
  <c r="D69" i="57"/>
  <c r="D87" i="57"/>
  <c r="D105" i="57"/>
  <c r="D128" i="57"/>
  <c r="BL119" i="57"/>
  <c r="BK119" i="57"/>
  <c r="BJ119" i="57"/>
  <c r="BI119" i="57"/>
  <c r="BH119" i="57"/>
  <c r="BG119" i="57"/>
  <c r="BF119" i="57"/>
  <c r="BE119" i="57"/>
  <c r="BD119" i="57"/>
  <c r="BC119" i="57"/>
  <c r="BB119" i="57"/>
  <c r="BA119" i="57"/>
  <c r="AZ119" i="57"/>
  <c r="AY119" i="57"/>
  <c r="AX119" i="57"/>
  <c r="AW119" i="57"/>
  <c r="AV119" i="57"/>
  <c r="AU119" i="57"/>
  <c r="AT119" i="57"/>
  <c r="AS119" i="57"/>
  <c r="AR119" i="57"/>
  <c r="AQ119" i="57"/>
  <c r="AP119" i="57"/>
  <c r="AO119" i="57"/>
  <c r="AN119" i="57"/>
  <c r="AM119" i="57"/>
  <c r="AL119" i="57"/>
  <c r="AK119" i="57"/>
  <c r="AJ119" i="57"/>
  <c r="AI119" i="57"/>
  <c r="AH119" i="57"/>
  <c r="AG119" i="57"/>
  <c r="AF119" i="57"/>
  <c r="AE119" i="57"/>
  <c r="AD119" i="57"/>
  <c r="B1540" i="3"/>
  <c r="B1541" i="3"/>
  <c r="B1542" i="3"/>
  <c r="B1543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AC6" i="57"/>
  <c r="AC24" i="57"/>
  <c r="AC42" i="57"/>
  <c r="AC60" i="57"/>
  <c r="AC78" i="57"/>
  <c r="AC96" i="57"/>
  <c r="AC119" i="57"/>
  <c r="AB6" i="57"/>
  <c r="AB24" i="57"/>
  <c r="AB42" i="57"/>
  <c r="AB60" i="57"/>
  <c r="AB78" i="57"/>
  <c r="AB96" i="57"/>
  <c r="AB119" i="57"/>
  <c r="AA6" i="57"/>
  <c r="AA24" i="57"/>
  <c r="AA42" i="57"/>
  <c r="AA60" i="57"/>
  <c r="AA78" i="57"/>
  <c r="AA96" i="57"/>
  <c r="AA119" i="57"/>
  <c r="Z6" i="57"/>
  <c r="Z24" i="57"/>
  <c r="Z42" i="57"/>
  <c r="Z60" i="57"/>
  <c r="Z78" i="57"/>
  <c r="Z96" i="57"/>
  <c r="Z119" i="57"/>
  <c r="Y6" i="57"/>
  <c r="Y24" i="57"/>
  <c r="Y42" i="57"/>
  <c r="Y60" i="57"/>
  <c r="Y78" i="57"/>
  <c r="Y96" i="57"/>
  <c r="Y119" i="57"/>
  <c r="X6" i="57"/>
  <c r="X24" i="57"/>
  <c r="X42" i="57"/>
  <c r="X60" i="57"/>
  <c r="X78" i="57"/>
  <c r="X96" i="57"/>
  <c r="X119" i="57"/>
  <c r="W6" i="57"/>
  <c r="W24" i="57"/>
  <c r="W42" i="57"/>
  <c r="W60" i="57"/>
  <c r="W78" i="57"/>
  <c r="W96" i="57"/>
  <c r="W119" i="57"/>
  <c r="V6" i="57"/>
  <c r="V24" i="57"/>
  <c r="V42" i="57"/>
  <c r="V60" i="57"/>
  <c r="V78" i="57"/>
  <c r="V96" i="57"/>
  <c r="V119" i="57"/>
  <c r="U6" i="57"/>
  <c r="U24" i="57"/>
  <c r="U42" i="57"/>
  <c r="U60" i="57"/>
  <c r="U78" i="57"/>
  <c r="U96" i="57"/>
  <c r="U119" i="57"/>
  <c r="T6" i="57"/>
  <c r="T24" i="57"/>
  <c r="T42" i="57"/>
  <c r="T60" i="57"/>
  <c r="T78" i="57"/>
  <c r="T96" i="57"/>
  <c r="T119" i="57"/>
  <c r="S6" i="57"/>
  <c r="S24" i="57"/>
  <c r="S42" i="57"/>
  <c r="S60" i="57"/>
  <c r="S78" i="57"/>
  <c r="S96" i="57"/>
  <c r="S119" i="57"/>
  <c r="R6" i="57"/>
  <c r="R24" i="57"/>
  <c r="R42" i="57"/>
  <c r="R60" i="57"/>
  <c r="R78" i="57"/>
  <c r="R96" i="57"/>
  <c r="R119" i="57"/>
  <c r="Q6" i="57"/>
  <c r="Q24" i="57"/>
  <c r="Q42" i="57"/>
  <c r="Q60" i="57"/>
  <c r="Q78" i="57"/>
  <c r="Q96" i="57"/>
  <c r="Q119" i="57"/>
  <c r="P6" i="57"/>
  <c r="P24" i="57"/>
  <c r="P42" i="57"/>
  <c r="P60" i="57"/>
  <c r="P78" i="57"/>
  <c r="P96" i="57"/>
  <c r="P119" i="57"/>
  <c r="O6" i="57"/>
  <c r="O24" i="57"/>
  <c r="O42" i="57"/>
  <c r="O60" i="57"/>
  <c r="O78" i="57"/>
  <c r="O96" i="57"/>
  <c r="O119" i="57"/>
  <c r="N6" i="57"/>
  <c r="N24" i="57"/>
  <c r="N42" i="57"/>
  <c r="N60" i="57"/>
  <c r="N78" i="57"/>
  <c r="N96" i="57"/>
  <c r="N119" i="57"/>
  <c r="M6" i="57"/>
  <c r="M24" i="57"/>
  <c r="M42" i="57"/>
  <c r="M60" i="57"/>
  <c r="M78" i="57"/>
  <c r="M96" i="57"/>
  <c r="M119" i="57"/>
  <c r="L6" i="57"/>
  <c r="L24" i="57"/>
  <c r="L42" i="57"/>
  <c r="L60" i="57"/>
  <c r="L78" i="57"/>
  <c r="L96" i="57"/>
  <c r="L119" i="57"/>
  <c r="K6" i="57"/>
  <c r="K24" i="57"/>
  <c r="K42" i="57"/>
  <c r="K60" i="57"/>
  <c r="K78" i="57"/>
  <c r="K96" i="57"/>
  <c r="K119" i="57"/>
  <c r="J6" i="57"/>
  <c r="J24" i="57"/>
  <c r="J42" i="57"/>
  <c r="J60" i="57"/>
  <c r="J78" i="57"/>
  <c r="J96" i="57"/>
  <c r="J119" i="57"/>
  <c r="I6" i="57"/>
  <c r="I24" i="57"/>
  <c r="I42" i="57"/>
  <c r="I60" i="57"/>
  <c r="I78" i="57"/>
  <c r="I96" i="57"/>
  <c r="I119" i="57"/>
  <c r="H6" i="57"/>
  <c r="H24" i="57"/>
  <c r="H42" i="57"/>
  <c r="H60" i="57"/>
  <c r="H78" i="57"/>
  <c r="H96" i="57"/>
  <c r="H119" i="57"/>
  <c r="G6" i="57"/>
  <c r="G24" i="57"/>
  <c r="G42" i="57"/>
  <c r="G60" i="57"/>
  <c r="G78" i="57"/>
  <c r="G96" i="57"/>
  <c r="G119" i="57"/>
  <c r="F6" i="57"/>
  <c r="F24" i="57"/>
  <c r="F42" i="57"/>
  <c r="F60" i="57"/>
  <c r="F78" i="57"/>
  <c r="F96" i="57"/>
  <c r="F119" i="57"/>
  <c r="E6" i="57"/>
  <c r="E24" i="57"/>
  <c r="E42" i="57"/>
  <c r="E60" i="57"/>
  <c r="E78" i="57"/>
  <c r="E96" i="57"/>
  <c r="E119" i="57"/>
  <c r="D6" i="57"/>
  <c r="D24" i="57"/>
  <c r="D42" i="57"/>
  <c r="D60" i="57"/>
  <c r="D78" i="57"/>
  <c r="D96" i="57"/>
  <c r="D119" i="57"/>
  <c r="BL118" i="57"/>
  <c r="BK118" i="57"/>
  <c r="BJ118" i="57"/>
  <c r="BI118" i="57"/>
  <c r="BH118" i="57"/>
  <c r="BG118" i="57"/>
  <c r="BF118" i="57"/>
  <c r="BE118" i="57"/>
  <c r="BD118" i="57"/>
  <c r="BC118" i="57"/>
  <c r="BB118" i="57"/>
  <c r="BA118" i="57"/>
  <c r="AZ118" i="57"/>
  <c r="AY118" i="57"/>
  <c r="AX118" i="57"/>
  <c r="AW118" i="57"/>
  <c r="AV118" i="57"/>
  <c r="AU118" i="57"/>
  <c r="AT118" i="57"/>
  <c r="AS118" i="57"/>
  <c r="AR118" i="57"/>
  <c r="AQ118" i="57"/>
  <c r="AP118" i="57"/>
  <c r="AO118" i="57"/>
  <c r="AN118" i="57"/>
  <c r="AM118" i="57"/>
  <c r="AL118" i="57"/>
  <c r="AK118" i="57"/>
  <c r="AJ118" i="57"/>
  <c r="AI118" i="57"/>
  <c r="AH118" i="57"/>
  <c r="AG118" i="57"/>
  <c r="AF118" i="57"/>
  <c r="AE118" i="57"/>
  <c r="AD118" i="57"/>
  <c r="AC5" i="57"/>
  <c r="AC23" i="57"/>
  <c r="AC41" i="57"/>
  <c r="AC59" i="57"/>
  <c r="AC77" i="57"/>
  <c r="AC95" i="57"/>
  <c r="AC118" i="57"/>
  <c r="AB5" i="57"/>
  <c r="AB23" i="57"/>
  <c r="AB41" i="57"/>
  <c r="AB59" i="57"/>
  <c r="AB77" i="57"/>
  <c r="AB95" i="57"/>
  <c r="AB118" i="57"/>
  <c r="AA5" i="57"/>
  <c r="AA23" i="57"/>
  <c r="AA41" i="57"/>
  <c r="AA59" i="57"/>
  <c r="AA77" i="57"/>
  <c r="AA95" i="57"/>
  <c r="AA118" i="57"/>
  <c r="Z5" i="57"/>
  <c r="Z23" i="57"/>
  <c r="Z41" i="57"/>
  <c r="Z59" i="57"/>
  <c r="Z77" i="57"/>
  <c r="Z95" i="57"/>
  <c r="Z118" i="57"/>
  <c r="Y5" i="57"/>
  <c r="Y23" i="57"/>
  <c r="Y41" i="57"/>
  <c r="Y59" i="57"/>
  <c r="Y77" i="57"/>
  <c r="Y95" i="57"/>
  <c r="Y118" i="57"/>
  <c r="X5" i="57"/>
  <c r="X23" i="57"/>
  <c r="X41" i="57"/>
  <c r="X59" i="57"/>
  <c r="X77" i="57"/>
  <c r="X95" i="57"/>
  <c r="X118" i="57"/>
  <c r="W5" i="57"/>
  <c r="W23" i="57"/>
  <c r="W41" i="57"/>
  <c r="W59" i="57"/>
  <c r="W77" i="57"/>
  <c r="W95" i="57"/>
  <c r="W118" i="57"/>
  <c r="V5" i="57"/>
  <c r="V23" i="57"/>
  <c r="V41" i="57"/>
  <c r="V59" i="57"/>
  <c r="V77" i="57"/>
  <c r="V95" i="57"/>
  <c r="V118" i="57"/>
  <c r="U5" i="57"/>
  <c r="U23" i="57"/>
  <c r="U41" i="57"/>
  <c r="U59" i="57"/>
  <c r="U77" i="57"/>
  <c r="U95" i="57"/>
  <c r="U118" i="57"/>
  <c r="T5" i="57"/>
  <c r="T23" i="57"/>
  <c r="T41" i="57"/>
  <c r="T59" i="57"/>
  <c r="T77" i="57"/>
  <c r="T95" i="57"/>
  <c r="T118" i="57"/>
  <c r="S5" i="57"/>
  <c r="S23" i="57"/>
  <c r="S41" i="57"/>
  <c r="S59" i="57"/>
  <c r="S77" i="57"/>
  <c r="S95" i="57"/>
  <c r="S118" i="57"/>
  <c r="R5" i="57"/>
  <c r="R23" i="57"/>
  <c r="R41" i="57"/>
  <c r="R59" i="57"/>
  <c r="R77" i="57"/>
  <c r="R95" i="57"/>
  <c r="R118" i="57"/>
  <c r="Q5" i="57"/>
  <c r="Q23" i="57"/>
  <c r="Q41" i="57"/>
  <c r="Q59" i="57"/>
  <c r="Q77" i="57"/>
  <c r="Q95" i="57"/>
  <c r="Q118" i="57"/>
  <c r="P5" i="57"/>
  <c r="P23" i="57"/>
  <c r="P41" i="57"/>
  <c r="P59" i="57"/>
  <c r="P77" i="57"/>
  <c r="P95" i="57"/>
  <c r="P118" i="57"/>
  <c r="O5" i="57"/>
  <c r="O23" i="57"/>
  <c r="O41" i="57"/>
  <c r="O59" i="57"/>
  <c r="O77" i="57"/>
  <c r="O95" i="57"/>
  <c r="O118" i="57"/>
  <c r="N5" i="57"/>
  <c r="N23" i="57"/>
  <c r="N41" i="57"/>
  <c r="N59" i="57"/>
  <c r="N77" i="57"/>
  <c r="N95" i="57"/>
  <c r="N118" i="57"/>
  <c r="M5" i="57"/>
  <c r="M23" i="57"/>
  <c r="M41" i="57"/>
  <c r="M59" i="57"/>
  <c r="M77" i="57"/>
  <c r="M95" i="57"/>
  <c r="M118" i="57"/>
  <c r="L5" i="57"/>
  <c r="L23" i="57"/>
  <c r="L41" i="57"/>
  <c r="L59" i="57"/>
  <c r="L77" i="57"/>
  <c r="L95" i="57"/>
  <c r="L118" i="57"/>
  <c r="K5" i="57"/>
  <c r="K23" i="57"/>
  <c r="K41" i="57"/>
  <c r="K59" i="57"/>
  <c r="K77" i="57"/>
  <c r="K95" i="57"/>
  <c r="K118" i="57"/>
  <c r="J5" i="57"/>
  <c r="J23" i="57"/>
  <c r="J41" i="57"/>
  <c r="J59" i="57"/>
  <c r="J77" i="57"/>
  <c r="J95" i="57"/>
  <c r="J118" i="57"/>
  <c r="I5" i="57"/>
  <c r="I23" i="57"/>
  <c r="I41" i="57"/>
  <c r="I59" i="57"/>
  <c r="I77" i="57"/>
  <c r="I95" i="57"/>
  <c r="I118" i="57"/>
  <c r="H5" i="57"/>
  <c r="H23" i="57"/>
  <c r="H41" i="57"/>
  <c r="H59" i="57"/>
  <c r="H77" i="57"/>
  <c r="H95" i="57"/>
  <c r="H118" i="57"/>
  <c r="G5" i="57"/>
  <c r="G23" i="57"/>
  <c r="G41" i="57"/>
  <c r="G59" i="57"/>
  <c r="G77" i="57"/>
  <c r="G95" i="57"/>
  <c r="G118" i="57"/>
  <c r="F5" i="57"/>
  <c r="F23" i="57"/>
  <c r="F41" i="57"/>
  <c r="F59" i="57"/>
  <c r="F77" i="57"/>
  <c r="F95" i="57"/>
  <c r="F118" i="57"/>
  <c r="E5" i="57"/>
  <c r="E23" i="57"/>
  <c r="E41" i="57"/>
  <c r="E59" i="57"/>
  <c r="E77" i="57"/>
  <c r="E95" i="57"/>
  <c r="E118" i="57"/>
  <c r="D5" i="57"/>
  <c r="D23" i="57"/>
  <c r="D41" i="57"/>
  <c r="D59" i="57"/>
  <c r="D77" i="57"/>
  <c r="D95" i="57"/>
  <c r="D118" i="57"/>
  <c r="BL117" i="57"/>
  <c r="BK117" i="57"/>
  <c r="BJ117" i="57"/>
  <c r="BI117" i="57"/>
  <c r="BH117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AI117" i="57"/>
  <c r="AH117" i="57"/>
  <c r="AG117" i="57"/>
  <c r="AF117" i="57"/>
  <c r="AE117" i="57"/>
  <c r="AD117" i="57"/>
  <c r="AC4" i="57"/>
  <c r="AC22" i="57"/>
  <c r="AC40" i="57"/>
  <c r="AC58" i="57"/>
  <c r="AC76" i="57"/>
  <c r="AC94" i="57"/>
  <c r="AC117" i="57"/>
  <c r="AB4" i="57"/>
  <c r="AB22" i="57"/>
  <c r="AB40" i="57"/>
  <c r="AB58" i="57"/>
  <c r="AB76" i="57"/>
  <c r="AB94" i="57"/>
  <c r="AB117" i="57"/>
  <c r="AA4" i="57"/>
  <c r="AA22" i="57"/>
  <c r="AA40" i="57"/>
  <c r="AA58" i="57"/>
  <c r="AA76" i="57"/>
  <c r="AA94" i="57"/>
  <c r="AA117" i="57"/>
  <c r="Z4" i="57"/>
  <c r="Z22" i="57"/>
  <c r="Z40" i="57"/>
  <c r="Z58" i="57"/>
  <c r="Z76" i="57"/>
  <c r="Z94" i="57"/>
  <c r="Z117" i="57"/>
  <c r="Y4" i="57"/>
  <c r="Y22" i="57"/>
  <c r="Y40" i="57"/>
  <c r="Y58" i="57"/>
  <c r="Y76" i="57"/>
  <c r="Y94" i="57"/>
  <c r="Y117" i="57"/>
  <c r="X4" i="57"/>
  <c r="X22" i="57"/>
  <c r="X40" i="57"/>
  <c r="X58" i="57"/>
  <c r="X76" i="57"/>
  <c r="X94" i="57"/>
  <c r="X117" i="57"/>
  <c r="W4" i="57"/>
  <c r="W22" i="57"/>
  <c r="W40" i="57"/>
  <c r="W58" i="57"/>
  <c r="W76" i="57"/>
  <c r="W94" i="57"/>
  <c r="W117" i="57"/>
  <c r="V4" i="57"/>
  <c r="V22" i="57"/>
  <c r="V40" i="57"/>
  <c r="V58" i="57"/>
  <c r="V76" i="57"/>
  <c r="V94" i="57"/>
  <c r="V117" i="57"/>
  <c r="U4" i="57"/>
  <c r="U22" i="57"/>
  <c r="U40" i="57"/>
  <c r="U58" i="57"/>
  <c r="U76" i="57"/>
  <c r="U94" i="57"/>
  <c r="U117" i="57"/>
  <c r="T4" i="57"/>
  <c r="T22" i="57"/>
  <c r="T40" i="57"/>
  <c r="T58" i="57"/>
  <c r="T76" i="57"/>
  <c r="T94" i="57"/>
  <c r="T117" i="57"/>
  <c r="S4" i="57"/>
  <c r="S22" i="57"/>
  <c r="S40" i="57"/>
  <c r="S58" i="57"/>
  <c r="S76" i="57"/>
  <c r="S94" i="57"/>
  <c r="S117" i="57"/>
  <c r="R4" i="57"/>
  <c r="R22" i="57"/>
  <c r="R40" i="57"/>
  <c r="R58" i="57"/>
  <c r="R76" i="57"/>
  <c r="R94" i="57"/>
  <c r="R117" i="57"/>
  <c r="Q4" i="57"/>
  <c r="Q22" i="57"/>
  <c r="Q40" i="57"/>
  <c r="Q58" i="57"/>
  <c r="Q76" i="57"/>
  <c r="Q94" i="57"/>
  <c r="Q117" i="57"/>
  <c r="P4" i="57"/>
  <c r="P22" i="57"/>
  <c r="P40" i="57"/>
  <c r="P58" i="57"/>
  <c r="P76" i="57"/>
  <c r="P94" i="57"/>
  <c r="P117" i="57"/>
  <c r="O4" i="57"/>
  <c r="O22" i="57"/>
  <c r="O40" i="57"/>
  <c r="O58" i="57"/>
  <c r="O76" i="57"/>
  <c r="O94" i="57"/>
  <c r="O117" i="57"/>
  <c r="N4" i="57"/>
  <c r="N22" i="57"/>
  <c r="N40" i="57"/>
  <c r="N58" i="57"/>
  <c r="N76" i="57"/>
  <c r="N94" i="57"/>
  <c r="N117" i="57"/>
  <c r="M4" i="57"/>
  <c r="M22" i="57"/>
  <c r="M40" i="57"/>
  <c r="M58" i="57"/>
  <c r="M76" i="57"/>
  <c r="M94" i="57"/>
  <c r="M117" i="57"/>
  <c r="L4" i="57"/>
  <c r="L22" i="57"/>
  <c r="L40" i="57"/>
  <c r="L58" i="57"/>
  <c r="L76" i="57"/>
  <c r="L94" i="57"/>
  <c r="L117" i="57"/>
  <c r="K4" i="57"/>
  <c r="K22" i="57"/>
  <c r="K40" i="57"/>
  <c r="K58" i="57"/>
  <c r="K76" i="57"/>
  <c r="K94" i="57"/>
  <c r="K117" i="57"/>
  <c r="J4" i="57"/>
  <c r="J22" i="57"/>
  <c r="J40" i="57"/>
  <c r="J58" i="57"/>
  <c r="J76" i="57"/>
  <c r="J94" i="57"/>
  <c r="J117" i="57"/>
  <c r="I4" i="57"/>
  <c r="I22" i="57"/>
  <c r="I40" i="57"/>
  <c r="I58" i="57"/>
  <c r="I76" i="57"/>
  <c r="I94" i="57"/>
  <c r="I117" i="57"/>
  <c r="H4" i="57"/>
  <c r="H22" i="57"/>
  <c r="H40" i="57"/>
  <c r="H58" i="57"/>
  <c r="H76" i="57"/>
  <c r="H94" i="57"/>
  <c r="H117" i="57"/>
  <c r="G4" i="57"/>
  <c r="G22" i="57"/>
  <c r="G40" i="57"/>
  <c r="G58" i="57"/>
  <c r="G76" i="57"/>
  <c r="G94" i="57"/>
  <c r="G117" i="57"/>
  <c r="F4" i="57"/>
  <c r="F22" i="57"/>
  <c r="F40" i="57"/>
  <c r="F58" i="57"/>
  <c r="F76" i="57"/>
  <c r="F94" i="57"/>
  <c r="F117" i="57"/>
  <c r="E4" i="57"/>
  <c r="E22" i="57"/>
  <c r="E40" i="57"/>
  <c r="E58" i="57"/>
  <c r="E76" i="57"/>
  <c r="E94" i="57"/>
  <c r="E117" i="57"/>
  <c r="D4" i="57"/>
  <c r="D22" i="57"/>
  <c r="D40" i="57"/>
  <c r="D58" i="57"/>
  <c r="D76" i="57"/>
  <c r="D94" i="57"/>
  <c r="D117" i="57"/>
  <c r="BL116" i="57"/>
  <c r="BK116" i="57"/>
  <c r="BJ116" i="57"/>
  <c r="BI116" i="57"/>
  <c r="BH116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AI116" i="57"/>
  <c r="AH116" i="57"/>
  <c r="AG116" i="57"/>
  <c r="AF116" i="57"/>
  <c r="AE116" i="57"/>
  <c r="AD116" i="57"/>
  <c r="AC3" i="57"/>
  <c r="AC21" i="57"/>
  <c r="AC39" i="57"/>
  <c r="AC57" i="57"/>
  <c r="AC75" i="57"/>
  <c r="AC93" i="57"/>
  <c r="AC116" i="57"/>
  <c r="AB3" i="57"/>
  <c r="AB21" i="57"/>
  <c r="AB39" i="57"/>
  <c r="AB57" i="57"/>
  <c r="AB75" i="57"/>
  <c r="AB93" i="57"/>
  <c r="AB116" i="57"/>
  <c r="AA3" i="57"/>
  <c r="AA21" i="57"/>
  <c r="AA39" i="57"/>
  <c r="AA57" i="57"/>
  <c r="AA75" i="57"/>
  <c r="AA93" i="57"/>
  <c r="AA116" i="57"/>
  <c r="Z3" i="57"/>
  <c r="Z21" i="57"/>
  <c r="Z39" i="57"/>
  <c r="Z57" i="57"/>
  <c r="Z75" i="57"/>
  <c r="Z93" i="57"/>
  <c r="Z116" i="57"/>
  <c r="Y3" i="57"/>
  <c r="Y21" i="57"/>
  <c r="Y39" i="57"/>
  <c r="Y57" i="57"/>
  <c r="Y75" i="57"/>
  <c r="Y93" i="57"/>
  <c r="Y116" i="57"/>
  <c r="X3" i="57"/>
  <c r="X21" i="57"/>
  <c r="X39" i="57"/>
  <c r="X57" i="57"/>
  <c r="X75" i="57"/>
  <c r="X93" i="57"/>
  <c r="X116" i="57"/>
  <c r="W3" i="57"/>
  <c r="W21" i="57"/>
  <c r="W39" i="57"/>
  <c r="W57" i="57"/>
  <c r="W75" i="57"/>
  <c r="W93" i="57"/>
  <c r="W116" i="57"/>
  <c r="V3" i="57"/>
  <c r="V21" i="57"/>
  <c r="V39" i="57"/>
  <c r="V57" i="57"/>
  <c r="V75" i="57"/>
  <c r="V93" i="57"/>
  <c r="V116" i="57"/>
  <c r="U3" i="57"/>
  <c r="U21" i="57"/>
  <c r="U39" i="57"/>
  <c r="U57" i="57"/>
  <c r="U75" i="57"/>
  <c r="U93" i="57"/>
  <c r="U116" i="57"/>
  <c r="T3" i="57"/>
  <c r="T21" i="57"/>
  <c r="T39" i="57"/>
  <c r="T57" i="57"/>
  <c r="T75" i="57"/>
  <c r="T93" i="57"/>
  <c r="T116" i="57"/>
  <c r="S3" i="57"/>
  <c r="S21" i="57"/>
  <c r="S39" i="57"/>
  <c r="S57" i="57"/>
  <c r="S75" i="57"/>
  <c r="S93" i="57"/>
  <c r="S116" i="57"/>
  <c r="R3" i="57"/>
  <c r="R21" i="57"/>
  <c r="R39" i="57"/>
  <c r="R57" i="57"/>
  <c r="R75" i="57"/>
  <c r="R93" i="57"/>
  <c r="R116" i="57"/>
  <c r="Q3" i="57"/>
  <c r="Q21" i="57"/>
  <c r="Q39" i="57"/>
  <c r="Q57" i="57"/>
  <c r="Q75" i="57"/>
  <c r="Q93" i="57"/>
  <c r="Q116" i="57"/>
  <c r="P3" i="57"/>
  <c r="P21" i="57"/>
  <c r="P39" i="57"/>
  <c r="P57" i="57"/>
  <c r="P75" i="57"/>
  <c r="P93" i="57"/>
  <c r="P116" i="57"/>
  <c r="O3" i="57"/>
  <c r="O21" i="57"/>
  <c r="O39" i="57"/>
  <c r="O57" i="57"/>
  <c r="O75" i="57"/>
  <c r="O93" i="57"/>
  <c r="O116" i="57"/>
  <c r="N3" i="57"/>
  <c r="N21" i="57"/>
  <c r="N39" i="57"/>
  <c r="N57" i="57"/>
  <c r="N75" i="57"/>
  <c r="N93" i="57"/>
  <c r="N116" i="57"/>
  <c r="M3" i="57"/>
  <c r="M21" i="57"/>
  <c r="M39" i="57"/>
  <c r="M57" i="57"/>
  <c r="M75" i="57"/>
  <c r="M93" i="57"/>
  <c r="M116" i="57"/>
  <c r="L3" i="57"/>
  <c r="L21" i="57"/>
  <c r="L39" i="57"/>
  <c r="L57" i="57"/>
  <c r="L75" i="57"/>
  <c r="L93" i="57"/>
  <c r="L116" i="57"/>
  <c r="K3" i="57"/>
  <c r="K21" i="57"/>
  <c r="K39" i="57"/>
  <c r="K57" i="57"/>
  <c r="K75" i="57"/>
  <c r="K93" i="57"/>
  <c r="K116" i="57"/>
  <c r="J3" i="57"/>
  <c r="J21" i="57"/>
  <c r="J39" i="57"/>
  <c r="J57" i="57"/>
  <c r="J75" i="57"/>
  <c r="J93" i="57"/>
  <c r="J116" i="57"/>
  <c r="I3" i="57"/>
  <c r="I21" i="57"/>
  <c r="I39" i="57"/>
  <c r="I57" i="57"/>
  <c r="I75" i="57"/>
  <c r="I93" i="57"/>
  <c r="I116" i="57"/>
  <c r="H3" i="57"/>
  <c r="H21" i="57"/>
  <c r="H39" i="57"/>
  <c r="H57" i="57"/>
  <c r="H75" i="57"/>
  <c r="H93" i="57"/>
  <c r="H116" i="57"/>
  <c r="G3" i="57"/>
  <c r="G21" i="57"/>
  <c r="G39" i="57"/>
  <c r="G57" i="57"/>
  <c r="G75" i="57"/>
  <c r="G93" i="57"/>
  <c r="G116" i="57"/>
  <c r="F3" i="57"/>
  <c r="F21" i="57"/>
  <c r="F39" i="57"/>
  <c r="F57" i="57"/>
  <c r="F75" i="57"/>
  <c r="F93" i="57"/>
  <c r="F116" i="57"/>
  <c r="E3" i="57"/>
  <c r="E21" i="57"/>
  <c r="E39" i="57"/>
  <c r="E57" i="57"/>
  <c r="E75" i="57"/>
  <c r="E93" i="57"/>
  <c r="E116" i="57"/>
  <c r="D3" i="57"/>
  <c r="D21" i="57"/>
  <c r="D39" i="57"/>
  <c r="D57" i="57"/>
  <c r="D75" i="57"/>
  <c r="D93" i="57"/>
  <c r="D116" i="57"/>
  <c r="BL115" i="57"/>
  <c r="BK115" i="57"/>
  <c r="BJ115" i="57"/>
  <c r="BI115" i="57"/>
  <c r="BH115" i="57"/>
  <c r="BG115" i="57"/>
  <c r="BF115" i="57"/>
  <c r="BE115" i="57"/>
  <c r="BD115" i="57"/>
  <c r="BC115" i="57"/>
  <c r="BB115" i="57"/>
  <c r="BA115" i="57"/>
  <c r="AZ115" i="57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AI115" i="57"/>
  <c r="AH115" i="57"/>
  <c r="AG115" i="57"/>
  <c r="AF115" i="57"/>
  <c r="AE115" i="57"/>
  <c r="AD115" i="57"/>
  <c r="AC2" i="57"/>
  <c r="AC20" i="57"/>
  <c r="AC38" i="57"/>
  <c r="AC56" i="57"/>
  <c r="AC74" i="57"/>
  <c r="AC92" i="57"/>
  <c r="AC115" i="57"/>
  <c r="AB2" i="57"/>
  <c r="AB20" i="57"/>
  <c r="AB38" i="57"/>
  <c r="AB56" i="57"/>
  <c r="AB74" i="57"/>
  <c r="AB92" i="57"/>
  <c r="AB115" i="57"/>
  <c r="AA2" i="57"/>
  <c r="AA20" i="57"/>
  <c r="AA38" i="57"/>
  <c r="AA56" i="57"/>
  <c r="AA74" i="57"/>
  <c r="AA92" i="57"/>
  <c r="AA115" i="57"/>
  <c r="Z2" i="57"/>
  <c r="Z20" i="57"/>
  <c r="Z38" i="57"/>
  <c r="Z56" i="57"/>
  <c r="Z74" i="57"/>
  <c r="Z92" i="57"/>
  <c r="Z115" i="57"/>
  <c r="Y2" i="57"/>
  <c r="Y20" i="57"/>
  <c r="Y38" i="57"/>
  <c r="Y56" i="57"/>
  <c r="Y74" i="57"/>
  <c r="Y92" i="57"/>
  <c r="Y115" i="57"/>
  <c r="X2" i="57"/>
  <c r="X20" i="57"/>
  <c r="X38" i="57"/>
  <c r="X56" i="57"/>
  <c r="X74" i="57"/>
  <c r="X92" i="57"/>
  <c r="X115" i="57"/>
  <c r="W2" i="57"/>
  <c r="W20" i="57"/>
  <c r="W38" i="57"/>
  <c r="W56" i="57"/>
  <c r="W74" i="57"/>
  <c r="W92" i="57"/>
  <c r="W115" i="57"/>
  <c r="V2" i="57"/>
  <c r="V20" i="57"/>
  <c r="V38" i="57"/>
  <c r="V56" i="57"/>
  <c r="V74" i="57"/>
  <c r="V92" i="57"/>
  <c r="V115" i="57"/>
  <c r="U2" i="57"/>
  <c r="U20" i="57"/>
  <c r="U38" i="57"/>
  <c r="U56" i="57"/>
  <c r="U74" i="57"/>
  <c r="U92" i="57"/>
  <c r="U115" i="57"/>
  <c r="T2" i="57"/>
  <c r="T20" i="57"/>
  <c r="T38" i="57"/>
  <c r="T56" i="57"/>
  <c r="T74" i="57"/>
  <c r="T92" i="57"/>
  <c r="T115" i="57"/>
  <c r="S2" i="57"/>
  <c r="S20" i="57"/>
  <c r="S38" i="57"/>
  <c r="S56" i="57"/>
  <c r="S74" i="57"/>
  <c r="S92" i="57"/>
  <c r="S115" i="57"/>
  <c r="R2" i="57"/>
  <c r="R20" i="57"/>
  <c r="R38" i="57"/>
  <c r="R56" i="57"/>
  <c r="R74" i="57"/>
  <c r="R92" i="57"/>
  <c r="R115" i="57"/>
  <c r="Q2" i="57"/>
  <c r="Q20" i="57"/>
  <c r="Q38" i="57"/>
  <c r="Q56" i="57"/>
  <c r="Q74" i="57"/>
  <c r="Q92" i="57"/>
  <c r="Q115" i="57"/>
  <c r="P2" i="57"/>
  <c r="P20" i="57"/>
  <c r="P38" i="57"/>
  <c r="P56" i="57"/>
  <c r="P74" i="57"/>
  <c r="P92" i="57"/>
  <c r="P115" i="57"/>
  <c r="O2" i="57"/>
  <c r="O20" i="57"/>
  <c r="O38" i="57"/>
  <c r="O56" i="57"/>
  <c r="O74" i="57"/>
  <c r="O92" i="57"/>
  <c r="O115" i="57"/>
  <c r="N2" i="57"/>
  <c r="N20" i="57"/>
  <c r="N38" i="57"/>
  <c r="N56" i="57"/>
  <c r="N74" i="57"/>
  <c r="N92" i="57"/>
  <c r="N115" i="57"/>
  <c r="M2" i="57"/>
  <c r="M20" i="57"/>
  <c r="M38" i="57"/>
  <c r="M56" i="57"/>
  <c r="M74" i="57"/>
  <c r="M92" i="57"/>
  <c r="M115" i="57"/>
  <c r="L2" i="57"/>
  <c r="L20" i="57"/>
  <c r="L38" i="57"/>
  <c r="L56" i="57"/>
  <c r="L74" i="57"/>
  <c r="L92" i="57"/>
  <c r="L115" i="57"/>
  <c r="K2" i="57"/>
  <c r="K20" i="57"/>
  <c r="K38" i="57"/>
  <c r="K56" i="57"/>
  <c r="K74" i="57"/>
  <c r="K92" i="57"/>
  <c r="K115" i="57"/>
  <c r="J2" i="57"/>
  <c r="J20" i="57"/>
  <c r="J38" i="57"/>
  <c r="J56" i="57"/>
  <c r="J74" i="57"/>
  <c r="J92" i="57"/>
  <c r="J115" i="57"/>
  <c r="I2" i="57"/>
  <c r="I20" i="57"/>
  <c r="I38" i="57"/>
  <c r="I56" i="57"/>
  <c r="I74" i="57"/>
  <c r="I92" i="57"/>
  <c r="I115" i="57"/>
  <c r="H2" i="57"/>
  <c r="H20" i="57"/>
  <c r="H38" i="57"/>
  <c r="H56" i="57"/>
  <c r="H74" i="57"/>
  <c r="H92" i="57"/>
  <c r="H115" i="57"/>
  <c r="G2" i="57"/>
  <c r="G20" i="57"/>
  <c r="G38" i="57"/>
  <c r="G56" i="57"/>
  <c r="G74" i="57"/>
  <c r="G92" i="57"/>
  <c r="G115" i="57"/>
  <c r="F2" i="57"/>
  <c r="F20" i="57"/>
  <c r="F38" i="57"/>
  <c r="F56" i="57"/>
  <c r="F74" i="57"/>
  <c r="F92" i="57"/>
  <c r="F115" i="57"/>
  <c r="E2" i="57"/>
  <c r="E20" i="57"/>
  <c r="E38" i="57"/>
  <c r="E56" i="57"/>
  <c r="E74" i="57"/>
  <c r="E92" i="57"/>
  <c r="E115" i="57"/>
  <c r="D2" i="57"/>
  <c r="D20" i="57"/>
  <c r="D38" i="57"/>
  <c r="D56" i="57"/>
  <c r="D74" i="57"/>
  <c r="D92" i="57"/>
  <c r="D115" i="57"/>
  <c r="BL172" i="54"/>
  <c r="BG172" i="54"/>
  <c r="BB172" i="54"/>
  <c r="AW172" i="54"/>
  <c r="AR172" i="54"/>
  <c r="AM172" i="54"/>
  <c r="AH172" i="54"/>
  <c r="AC172" i="54"/>
  <c r="AB172" i="54"/>
  <c r="AA172" i="54"/>
  <c r="Z172" i="54"/>
  <c r="Y172" i="54"/>
  <c r="X172" i="54"/>
  <c r="W172" i="54"/>
  <c r="V172" i="54"/>
  <c r="U172" i="54"/>
  <c r="T172" i="54"/>
  <c r="S172" i="54"/>
  <c r="R172" i="54"/>
  <c r="Q172" i="54"/>
  <c r="P172" i="54"/>
  <c r="O172" i="54"/>
  <c r="N172" i="54"/>
  <c r="M172" i="54"/>
  <c r="L172" i="54"/>
  <c r="K172" i="54"/>
  <c r="J172" i="54"/>
  <c r="I172" i="54"/>
  <c r="H172" i="54"/>
  <c r="G172" i="54"/>
  <c r="F172" i="54"/>
  <c r="E172" i="54"/>
  <c r="D172" i="54"/>
  <c r="BL171" i="54"/>
  <c r="BG171" i="54"/>
  <c r="BB171" i="54"/>
  <c r="AW171" i="54"/>
  <c r="AR171" i="54"/>
  <c r="AM171" i="54"/>
  <c r="AH171" i="54"/>
  <c r="AC171" i="54"/>
  <c r="AB171" i="54"/>
  <c r="AA171" i="54"/>
  <c r="Z171" i="54"/>
  <c r="Y171" i="54"/>
  <c r="X171" i="54"/>
  <c r="W171" i="54"/>
  <c r="V171" i="54"/>
  <c r="U171" i="54"/>
  <c r="T171" i="54"/>
  <c r="S171" i="54"/>
  <c r="R171" i="54"/>
  <c r="Q171" i="54"/>
  <c r="P171" i="54"/>
  <c r="O171" i="54"/>
  <c r="N171" i="54"/>
  <c r="M171" i="54"/>
  <c r="L171" i="54"/>
  <c r="K171" i="54"/>
  <c r="J171" i="54"/>
  <c r="I171" i="54"/>
  <c r="H171" i="54"/>
  <c r="G171" i="54"/>
  <c r="F171" i="54"/>
  <c r="E171" i="54"/>
  <c r="D171" i="54"/>
  <c r="BL170" i="54"/>
  <c r="BG170" i="54"/>
  <c r="BB170" i="54"/>
  <c r="AW170" i="54"/>
  <c r="AR170" i="54"/>
  <c r="AM170" i="54"/>
  <c r="AH170" i="54"/>
  <c r="AC170" i="54"/>
  <c r="AB170" i="54"/>
  <c r="AA170" i="54"/>
  <c r="Z170" i="54"/>
  <c r="Y170" i="54"/>
  <c r="X170" i="54"/>
  <c r="W170" i="54"/>
  <c r="V170" i="54"/>
  <c r="U170" i="54"/>
  <c r="T170" i="54"/>
  <c r="S170" i="54"/>
  <c r="R170" i="54"/>
  <c r="Q170" i="54"/>
  <c r="P170" i="54"/>
  <c r="O170" i="54"/>
  <c r="N170" i="54"/>
  <c r="M170" i="54"/>
  <c r="L170" i="54"/>
  <c r="K170" i="54"/>
  <c r="J170" i="54"/>
  <c r="I170" i="54"/>
  <c r="H170" i="54"/>
  <c r="G170" i="54"/>
  <c r="F170" i="54"/>
  <c r="E170" i="54"/>
  <c r="D170" i="54"/>
  <c r="BL169" i="54"/>
  <c r="BG169" i="54"/>
  <c r="BB169" i="54"/>
  <c r="AW169" i="54"/>
  <c r="AR169" i="54"/>
  <c r="AM169" i="54"/>
  <c r="AH169" i="54"/>
  <c r="AC169" i="54"/>
  <c r="AB169" i="54"/>
  <c r="AA169" i="54"/>
  <c r="Z169" i="54"/>
  <c r="Y169" i="54"/>
  <c r="X169" i="54"/>
  <c r="W169" i="54"/>
  <c r="V169" i="54"/>
  <c r="U169" i="54"/>
  <c r="T169" i="54"/>
  <c r="S169" i="54"/>
  <c r="R169" i="54"/>
  <c r="Q169" i="54"/>
  <c r="P169" i="54"/>
  <c r="O169" i="54"/>
  <c r="N169" i="54"/>
  <c r="M169" i="54"/>
  <c r="L169" i="54"/>
  <c r="K169" i="54"/>
  <c r="J169" i="54"/>
  <c r="I169" i="54"/>
  <c r="H169" i="54"/>
  <c r="G169" i="54"/>
  <c r="F169" i="54"/>
  <c r="E169" i="54"/>
  <c r="D169" i="54"/>
  <c r="BL168" i="54"/>
  <c r="BG168" i="54"/>
  <c r="BB168" i="54"/>
  <c r="AW168" i="54"/>
  <c r="AR168" i="54"/>
  <c r="AM168" i="54"/>
  <c r="AH168" i="54"/>
  <c r="AC168" i="54"/>
  <c r="AB168" i="54"/>
  <c r="AA168" i="54"/>
  <c r="Z168" i="54"/>
  <c r="Y168" i="54"/>
  <c r="X168" i="54"/>
  <c r="W168" i="54"/>
  <c r="V168" i="54"/>
  <c r="U168" i="54"/>
  <c r="T168" i="54"/>
  <c r="S168" i="54"/>
  <c r="R168" i="54"/>
  <c r="Q168" i="54"/>
  <c r="P168" i="54"/>
  <c r="O168" i="54"/>
  <c r="N168" i="54"/>
  <c r="M168" i="54"/>
  <c r="L168" i="54"/>
  <c r="K168" i="54"/>
  <c r="J168" i="54"/>
  <c r="I168" i="54"/>
  <c r="H168" i="54"/>
  <c r="G168" i="54"/>
  <c r="F168" i="54"/>
  <c r="E168" i="54"/>
  <c r="D168" i="54"/>
  <c r="BL167" i="54"/>
  <c r="BG167" i="54"/>
  <c r="BB167" i="54"/>
  <c r="AW167" i="54"/>
  <c r="AR167" i="54"/>
  <c r="AM167" i="54"/>
  <c r="AH167" i="54"/>
  <c r="AC167" i="54"/>
  <c r="AB167" i="54"/>
  <c r="AA167" i="54"/>
  <c r="Z167" i="54"/>
  <c r="Y167" i="54"/>
  <c r="X167" i="54"/>
  <c r="W167" i="54"/>
  <c r="V167" i="54"/>
  <c r="U167" i="54"/>
  <c r="T167" i="54"/>
  <c r="S167" i="54"/>
  <c r="R167" i="54"/>
  <c r="Q167" i="54"/>
  <c r="P167" i="54"/>
  <c r="O167" i="54"/>
  <c r="N167" i="54"/>
  <c r="M167" i="54"/>
  <c r="L167" i="54"/>
  <c r="K167" i="54"/>
  <c r="J167" i="54"/>
  <c r="I167" i="54"/>
  <c r="H167" i="54"/>
  <c r="G167" i="54"/>
  <c r="F167" i="54"/>
  <c r="E167" i="54"/>
  <c r="D167" i="54"/>
  <c r="BL166" i="54"/>
  <c r="BG166" i="54"/>
  <c r="BB166" i="54"/>
  <c r="AW166" i="54"/>
  <c r="AR166" i="54"/>
  <c r="AM166" i="54"/>
  <c r="AH166" i="54"/>
  <c r="AC166" i="54"/>
  <c r="AB166" i="54"/>
  <c r="AA166" i="54"/>
  <c r="Z166" i="54"/>
  <c r="Y166" i="54"/>
  <c r="X166" i="54"/>
  <c r="W166" i="54"/>
  <c r="V166" i="54"/>
  <c r="U166" i="54"/>
  <c r="T166" i="54"/>
  <c r="S166" i="54"/>
  <c r="R166" i="54"/>
  <c r="Q166" i="54"/>
  <c r="P166" i="54"/>
  <c r="O166" i="54"/>
  <c r="N166" i="54"/>
  <c r="M166" i="54"/>
  <c r="L166" i="54"/>
  <c r="K166" i="54"/>
  <c r="J166" i="54"/>
  <c r="I166" i="54"/>
  <c r="H166" i="54"/>
  <c r="G166" i="54"/>
  <c r="F166" i="54"/>
  <c r="E166" i="54"/>
  <c r="D166" i="54"/>
  <c r="BL165" i="54"/>
  <c r="BG165" i="54"/>
  <c r="BB165" i="54"/>
  <c r="AW165" i="54"/>
  <c r="AR165" i="54"/>
  <c r="AM165" i="54"/>
  <c r="AH165" i="54"/>
  <c r="AC165" i="54"/>
  <c r="AB165" i="54"/>
  <c r="AA165" i="54"/>
  <c r="Z165" i="54"/>
  <c r="Y165" i="54"/>
  <c r="X165" i="54"/>
  <c r="W165" i="54"/>
  <c r="V165" i="54"/>
  <c r="U165" i="54"/>
  <c r="T165" i="54"/>
  <c r="S165" i="54"/>
  <c r="R165" i="54"/>
  <c r="Q165" i="54"/>
  <c r="P165" i="54"/>
  <c r="O165" i="54"/>
  <c r="N165" i="54"/>
  <c r="M165" i="54"/>
  <c r="L165" i="54"/>
  <c r="K165" i="54"/>
  <c r="J165" i="54"/>
  <c r="I165" i="54"/>
  <c r="H165" i="54"/>
  <c r="G165" i="54"/>
  <c r="F165" i="54"/>
  <c r="E165" i="54"/>
  <c r="D165" i="54"/>
  <c r="BL164" i="54"/>
  <c r="BG164" i="54"/>
  <c r="BB164" i="54"/>
  <c r="AW164" i="54"/>
  <c r="AR164" i="54"/>
  <c r="AM164" i="54"/>
  <c r="AH164" i="54"/>
  <c r="AC164" i="54"/>
  <c r="AB164" i="54"/>
  <c r="AA164" i="54"/>
  <c r="Z164" i="54"/>
  <c r="Y164" i="54"/>
  <c r="X164" i="54"/>
  <c r="W164" i="54"/>
  <c r="V164" i="54"/>
  <c r="U164" i="54"/>
  <c r="T164" i="54"/>
  <c r="S164" i="54"/>
  <c r="R164" i="54"/>
  <c r="Q164" i="54"/>
  <c r="P164" i="54"/>
  <c r="O164" i="54"/>
  <c r="N164" i="54"/>
  <c r="M164" i="54"/>
  <c r="L164" i="54"/>
  <c r="K164" i="54"/>
  <c r="J164" i="54"/>
  <c r="I164" i="54"/>
  <c r="H164" i="54"/>
  <c r="G164" i="54"/>
  <c r="F164" i="54"/>
  <c r="E164" i="54"/>
  <c r="D164" i="54"/>
  <c r="BL163" i="54"/>
  <c r="BG163" i="54"/>
  <c r="BB163" i="54"/>
  <c r="AW163" i="54"/>
  <c r="AR163" i="54"/>
  <c r="AM163" i="54"/>
  <c r="AH163" i="54"/>
  <c r="AC163" i="54"/>
  <c r="AB163" i="54"/>
  <c r="AA163" i="54"/>
  <c r="Z163" i="54"/>
  <c r="Y163" i="54"/>
  <c r="X163" i="54"/>
  <c r="W163" i="54"/>
  <c r="V163" i="54"/>
  <c r="U163" i="54"/>
  <c r="T163" i="54"/>
  <c r="S163" i="54"/>
  <c r="R163" i="54"/>
  <c r="Q163" i="54"/>
  <c r="P163" i="54"/>
  <c r="O163" i="54"/>
  <c r="N163" i="54"/>
  <c r="M163" i="54"/>
  <c r="L163" i="54"/>
  <c r="K163" i="54"/>
  <c r="J163" i="54"/>
  <c r="I163" i="54"/>
  <c r="H163" i="54"/>
  <c r="G163" i="54"/>
  <c r="F163" i="54"/>
  <c r="E163" i="54"/>
  <c r="D163" i="54"/>
  <c r="BL162" i="54"/>
  <c r="BG162" i="54"/>
  <c r="BB162" i="54"/>
  <c r="AW162" i="54"/>
  <c r="AR162" i="54"/>
  <c r="AM162" i="54"/>
  <c r="AH162" i="54"/>
  <c r="AC162" i="54"/>
  <c r="AB162" i="54"/>
  <c r="AA162" i="54"/>
  <c r="Z162" i="54"/>
  <c r="Y162" i="54"/>
  <c r="X162" i="54"/>
  <c r="W162" i="54"/>
  <c r="V162" i="54"/>
  <c r="U162" i="54"/>
  <c r="T162" i="54"/>
  <c r="S162" i="54"/>
  <c r="R162" i="54"/>
  <c r="Q162" i="54"/>
  <c r="P162" i="54"/>
  <c r="O162" i="54"/>
  <c r="N162" i="54"/>
  <c r="M162" i="54"/>
  <c r="L162" i="54"/>
  <c r="K162" i="54"/>
  <c r="J162" i="54"/>
  <c r="I162" i="54"/>
  <c r="H162" i="54"/>
  <c r="G162" i="54"/>
  <c r="F162" i="54"/>
  <c r="E162" i="54"/>
  <c r="D162" i="54"/>
  <c r="BL161" i="54"/>
  <c r="BG161" i="54"/>
  <c r="BB161" i="54"/>
  <c r="AW161" i="54"/>
  <c r="AR161" i="54"/>
  <c r="AM161" i="54"/>
  <c r="AH161" i="54"/>
  <c r="AC161" i="54"/>
  <c r="AB161" i="54"/>
  <c r="AA161" i="54"/>
  <c r="Z161" i="54"/>
  <c r="Y161" i="54"/>
  <c r="X161" i="54"/>
  <c r="W161" i="54"/>
  <c r="V161" i="54"/>
  <c r="U161" i="54"/>
  <c r="T161" i="54"/>
  <c r="S161" i="54"/>
  <c r="R161" i="54"/>
  <c r="Q161" i="54"/>
  <c r="P161" i="54"/>
  <c r="O161" i="54"/>
  <c r="N161" i="54"/>
  <c r="M161" i="54"/>
  <c r="L161" i="54"/>
  <c r="K161" i="54"/>
  <c r="J161" i="54"/>
  <c r="I161" i="54"/>
  <c r="H161" i="54"/>
  <c r="G161" i="54"/>
  <c r="F161" i="54"/>
  <c r="E161" i="54"/>
  <c r="D161" i="54"/>
  <c r="BL160" i="54"/>
  <c r="BG160" i="54"/>
  <c r="BB160" i="54"/>
  <c r="AW160" i="54"/>
  <c r="AR160" i="54"/>
  <c r="AM160" i="54"/>
  <c r="AH160" i="54"/>
  <c r="AC160" i="54"/>
  <c r="AB160" i="54"/>
  <c r="AA160" i="54"/>
  <c r="Z160" i="54"/>
  <c r="Y160" i="54"/>
  <c r="X160" i="54"/>
  <c r="W160" i="54"/>
  <c r="V160" i="54"/>
  <c r="U160" i="54"/>
  <c r="T160" i="54"/>
  <c r="S160" i="54"/>
  <c r="R160" i="54"/>
  <c r="Q160" i="54"/>
  <c r="P160" i="54"/>
  <c r="O160" i="54"/>
  <c r="N160" i="54"/>
  <c r="M160" i="54"/>
  <c r="L160" i="54"/>
  <c r="K160" i="54"/>
  <c r="J160" i="54"/>
  <c r="I160" i="54"/>
  <c r="H160" i="54"/>
  <c r="G160" i="54"/>
  <c r="F160" i="54"/>
  <c r="E160" i="54"/>
  <c r="D160" i="54"/>
  <c r="BL159" i="54"/>
  <c r="BG159" i="54"/>
  <c r="BB159" i="54"/>
  <c r="AW159" i="54"/>
  <c r="AR159" i="54"/>
  <c r="AM159" i="54"/>
  <c r="AH159" i="54"/>
  <c r="AC159" i="54"/>
  <c r="AB159" i="54"/>
  <c r="AA159" i="54"/>
  <c r="Z159" i="54"/>
  <c r="Y159" i="54"/>
  <c r="X159" i="54"/>
  <c r="W159" i="54"/>
  <c r="V159" i="54"/>
  <c r="U159" i="54"/>
  <c r="T159" i="54"/>
  <c r="S159" i="54"/>
  <c r="R159" i="54"/>
  <c r="Q159" i="54"/>
  <c r="P159" i="54"/>
  <c r="O159" i="54"/>
  <c r="N159" i="54"/>
  <c r="M159" i="54"/>
  <c r="L159" i="54"/>
  <c r="K159" i="54"/>
  <c r="J159" i="54"/>
  <c r="I159" i="54"/>
  <c r="H159" i="54"/>
  <c r="G159" i="54"/>
  <c r="F159" i="54"/>
  <c r="E159" i="54"/>
  <c r="D159" i="54"/>
  <c r="BL15" i="57"/>
  <c r="BL33" i="57"/>
  <c r="BL51" i="57"/>
  <c r="BL69" i="57"/>
  <c r="BL87" i="57"/>
  <c r="BL105" i="57"/>
  <c r="BK15" i="57"/>
  <c r="BK33" i="57"/>
  <c r="BK51" i="57"/>
  <c r="BK69" i="57"/>
  <c r="BK87" i="57"/>
  <c r="BK105" i="57"/>
  <c r="BJ15" i="57"/>
  <c r="BJ33" i="57"/>
  <c r="BJ51" i="57"/>
  <c r="BJ69" i="57"/>
  <c r="BJ87" i="57"/>
  <c r="BJ105" i="57"/>
  <c r="BI15" i="57"/>
  <c r="BI33" i="57"/>
  <c r="BI51" i="57"/>
  <c r="BI69" i="57"/>
  <c r="BI87" i="57"/>
  <c r="BI105" i="57"/>
  <c r="BH15" i="57"/>
  <c r="BH33" i="57"/>
  <c r="BH51" i="57"/>
  <c r="BH69" i="57"/>
  <c r="BH87" i="57"/>
  <c r="BH105" i="57"/>
  <c r="BG15" i="57"/>
  <c r="BG33" i="57"/>
  <c r="BG51" i="57"/>
  <c r="BG69" i="57"/>
  <c r="BG87" i="57"/>
  <c r="BG105" i="57"/>
  <c r="BF15" i="57"/>
  <c r="BF33" i="57"/>
  <c r="BF51" i="57"/>
  <c r="BF69" i="57"/>
  <c r="BF87" i="57"/>
  <c r="BF105" i="57"/>
  <c r="BE15" i="57"/>
  <c r="BE33" i="57"/>
  <c r="BE51" i="57"/>
  <c r="BE69" i="57"/>
  <c r="BE87" i="57"/>
  <c r="BE105" i="57"/>
  <c r="BD15" i="57"/>
  <c r="BD33" i="57"/>
  <c r="BD51" i="57"/>
  <c r="BD69" i="57"/>
  <c r="BD87" i="57"/>
  <c r="BD105" i="57"/>
  <c r="BC15" i="57"/>
  <c r="BC33" i="57"/>
  <c r="BC51" i="57"/>
  <c r="BC69" i="57"/>
  <c r="BC87" i="57"/>
  <c r="BC105" i="57"/>
  <c r="BB15" i="57"/>
  <c r="BB33" i="57"/>
  <c r="BB51" i="57"/>
  <c r="BB69" i="57"/>
  <c r="BB87" i="57"/>
  <c r="BB105" i="57"/>
  <c r="BA15" i="57"/>
  <c r="BA33" i="57"/>
  <c r="BA51" i="57"/>
  <c r="BA69" i="57"/>
  <c r="BA87" i="57"/>
  <c r="BA105" i="57"/>
  <c r="AZ15" i="57"/>
  <c r="AZ33" i="57"/>
  <c r="AZ51" i="57"/>
  <c r="AZ69" i="57"/>
  <c r="AZ87" i="57"/>
  <c r="AZ105" i="57"/>
  <c r="AY15" i="57"/>
  <c r="AY33" i="57"/>
  <c r="AY51" i="57"/>
  <c r="AY69" i="57"/>
  <c r="AY87" i="57"/>
  <c r="AY105" i="57"/>
  <c r="AX15" i="57"/>
  <c r="AX33" i="57"/>
  <c r="AX51" i="57"/>
  <c r="AX69" i="57"/>
  <c r="AX87" i="57"/>
  <c r="AX105" i="57"/>
  <c r="AW15" i="57"/>
  <c r="AW33" i="57"/>
  <c r="AW51" i="57"/>
  <c r="AW69" i="57"/>
  <c r="AW87" i="57"/>
  <c r="AW105" i="57"/>
  <c r="AV15" i="57"/>
  <c r="AV33" i="57"/>
  <c r="AV51" i="57"/>
  <c r="AV69" i="57"/>
  <c r="AV87" i="57"/>
  <c r="AV105" i="57"/>
  <c r="AU15" i="57"/>
  <c r="AU33" i="57"/>
  <c r="AU51" i="57"/>
  <c r="AU69" i="57"/>
  <c r="AU87" i="57"/>
  <c r="AU105" i="57"/>
  <c r="AT15" i="57"/>
  <c r="AT33" i="57"/>
  <c r="AT51" i="57"/>
  <c r="AT69" i="57"/>
  <c r="AT87" i="57"/>
  <c r="AT105" i="57"/>
  <c r="AS15" i="57"/>
  <c r="AS33" i="57"/>
  <c r="AS51" i="57"/>
  <c r="AS69" i="57"/>
  <c r="AS87" i="57"/>
  <c r="AS105" i="57"/>
  <c r="AR15" i="57"/>
  <c r="AR33" i="57"/>
  <c r="AR51" i="57"/>
  <c r="AR69" i="57"/>
  <c r="AR87" i="57"/>
  <c r="AR105" i="57"/>
  <c r="AQ15" i="57"/>
  <c r="AQ33" i="57"/>
  <c r="AQ51" i="57"/>
  <c r="AQ69" i="57"/>
  <c r="AQ87" i="57"/>
  <c r="AQ105" i="57"/>
  <c r="AP15" i="57"/>
  <c r="AP33" i="57"/>
  <c r="AP51" i="57"/>
  <c r="AP69" i="57"/>
  <c r="AP87" i="57"/>
  <c r="AP105" i="57"/>
  <c r="AO15" i="57"/>
  <c r="AO33" i="57"/>
  <c r="AO51" i="57"/>
  <c r="AO69" i="57"/>
  <c r="AO87" i="57"/>
  <c r="AO105" i="57"/>
  <c r="AN15" i="57"/>
  <c r="AN33" i="57"/>
  <c r="AN51" i="57"/>
  <c r="AN69" i="57"/>
  <c r="AN87" i="57"/>
  <c r="AN105" i="57"/>
  <c r="AM15" i="57"/>
  <c r="AM33" i="57"/>
  <c r="AM51" i="57"/>
  <c r="AM69" i="57"/>
  <c r="AM87" i="57"/>
  <c r="AM105" i="57"/>
  <c r="AL15" i="57"/>
  <c r="AL33" i="57"/>
  <c r="AL51" i="57"/>
  <c r="AL69" i="57"/>
  <c r="AL87" i="57"/>
  <c r="AL105" i="57"/>
  <c r="AK15" i="57"/>
  <c r="AK33" i="57"/>
  <c r="AK51" i="57"/>
  <c r="AK69" i="57"/>
  <c r="AK87" i="57"/>
  <c r="AK105" i="57"/>
  <c r="AJ15" i="57"/>
  <c r="AJ33" i="57"/>
  <c r="AJ51" i="57"/>
  <c r="AJ69" i="57"/>
  <c r="AJ87" i="57"/>
  <c r="AJ105" i="57"/>
  <c r="AI15" i="57"/>
  <c r="AI33" i="57"/>
  <c r="AI51" i="57"/>
  <c r="AI69" i="57"/>
  <c r="AI87" i="57"/>
  <c r="AI105" i="57"/>
  <c r="AH15" i="57"/>
  <c r="AH33" i="57"/>
  <c r="AH51" i="57"/>
  <c r="AH69" i="57"/>
  <c r="AH87" i="57"/>
  <c r="AH105" i="57"/>
  <c r="AG15" i="57"/>
  <c r="AG33" i="57"/>
  <c r="AG51" i="57"/>
  <c r="AG69" i="57"/>
  <c r="AG87" i="57"/>
  <c r="AG105" i="57"/>
  <c r="AF15" i="57"/>
  <c r="AF33" i="57"/>
  <c r="AF51" i="57"/>
  <c r="AF69" i="57"/>
  <c r="AF87" i="57"/>
  <c r="AF105" i="57"/>
  <c r="AE15" i="57"/>
  <c r="AE33" i="57"/>
  <c r="AE51" i="57"/>
  <c r="AE69" i="57"/>
  <c r="AE87" i="57"/>
  <c r="AE105" i="57"/>
  <c r="AD15" i="57"/>
  <c r="AD33" i="57"/>
  <c r="AD51" i="57"/>
  <c r="AD69" i="57"/>
  <c r="AD87" i="57"/>
  <c r="AD105" i="57"/>
  <c r="BL3" i="57"/>
  <c r="BL21" i="57"/>
  <c r="BL39" i="57"/>
  <c r="BL57" i="57"/>
  <c r="BL75" i="57"/>
  <c r="BL93" i="57"/>
  <c r="BL4" i="57"/>
  <c r="BL22" i="57"/>
  <c r="BL40" i="57"/>
  <c r="BL58" i="57"/>
  <c r="BL76" i="57"/>
  <c r="BL94" i="57"/>
  <c r="BL5" i="57"/>
  <c r="BL23" i="57"/>
  <c r="BL41" i="57"/>
  <c r="BL59" i="57"/>
  <c r="BL77" i="57"/>
  <c r="BL95" i="57"/>
  <c r="BL6" i="57"/>
  <c r="BL24" i="57"/>
  <c r="BL42" i="57"/>
  <c r="BL60" i="57"/>
  <c r="BL78" i="57"/>
  <c r="BL96" i="57"/>
  <c r="BK3" i="57"/>
  <c r="BK21" i="57"/>
  <c r="BK39" i="57"/>
  <c r="BK57" i="57"/>
  <c r="BK75" i="57"/>
  <c r="BK93" i="57"/>
  <c r="BK4" i="57"/>
  <c r="BK22" i="57"/>
  <c r="BK40" i="57"/>
  <c r="BK58" i="57"/>
  <c r="BK76" i="57"/>
  <c r="BK94" i="57"/>
  <c r="BK5" i="57"/>
  <c r="BK23" i="57"/>
  <c r="BK41" i="57"/>
  <c r="BK59" i="57"/>
  <c r="BK77" i="57"/>
  <c r="BK95" i="57"/>
  <c r="BK6" i="57"/>
  <c r="BK24" i="57"/>
  <c r="BK42" i="57"/>
  <c r="BK60" i="57"/>
  <c r="BK78" i="57"/>
  <c r="BK96" i="57"/>
  <c r="BJ3" i="57"/>
  <c r="BJ21" i="57"/>
  <c r="BJ39" i="57"/>
  <c r="BJ57" i="57"/>
  <c r="BJ75" i="57"/>
  <c r="BJ93" i="57"/>
  <c r="BJ4" i="57"/>
  <c r="BJ22" i="57"/>
  <c r="BJ40" i="57"/>
  <c r="BJ58" i="57"/>
  <c r="BJ76" i="57"/>
  <c r="BJ94" i="57"/>
  <c r="BJ5" i="57"/>
  <c r="BJ23" i="57"/>
  <c r="BJ41" i="57"/>
  <c r="BJ59" i="57"/>
  <c r="BJ77" i="57"/>
  <c r="BJ95" i="57"/>
  <c r="BJ6" i="57"/>
  <c r="BJ24" i="57"/>
  <c r="BJ42" i="57"/>
  <c r="BJ60" i="57"/>
  <c r="BJ78" i="57"/>
  <c r="BJ96" i="57"/>
  <c r="BI3" i="57"/>
  <c r="BI21" i="57"/>
  <c r="BI39" i="57"/>
  <c r="BI57" i="57"/>
  <c r="BI75" i="57"/>
  <c r="BI93" i="57"/>
  <c r="BI4" i="57"/>
  <c r="BI22" i="57"/>
  <c r="BI40" i="57"/>
  <c r="BI58" i="57"/>
  <c r="BI76" i="57"/>
  <c r="BI94" i="57"/>
  <c r="BI5" i="57"/>
  <c r="BI23" i="57"/>
  <c r="BI41" i="57"/>
  <c r="BI59" i="57"/>
  <c r="BI77" i="57"/>
  <c r="BI95" i="57"/>
  <c r="BI6" i="57"/>
  <c r="BI24" i="57"/>
  <c r="BI42" i="57"/>
  <c r="BI60" i="57"/>
  <c r="BI78" i="57"/>
  <c r="BI96" i="57"/>
  <c r="BH3" i="57"/>
  <c r="BH21" i="57"/>
  <c r="BH39" i="57"/>
  <c r="BH57" i="57"/>
  <c r="BH75" i="57"/>
  <c r="BH93" i="57"/>
  <c r="BH4" i="57"/>
  <c r="BH22" i="57"/>
  <c r="BH40" i="57"/>
  <c r="BH58" i="57"/>
  <c r="BH76" i="57"/>
  <c r="BH94" i="57"/>
  <c r="BH5" i="57"/>
  <c r="BH23" i="57"/>
  <c r="BH41" i="57"/>
  <c r="BH59" i="57"/>
  <c r="BH77" i="57"/>
  <c r="BH95" i="57"/>
  <c r="BH6" i="57"/>
  <c r="BH24" i="57"/>
  <c r="BH42" i="57"/>
  <c r="BH60" i="57"/>
  <c r="BH78" i="57"/>
  <c r="BH96" i="57"/>
  <c r="BG3" i="57"/>
  <c r="BG21" i="57"/>
  <c r="BG39" i="57"/>
  <c r="BG57" i="57"/>
  <c r="BG75" i="57"/>
  <c r="BG93" i="57"/>
  <c r="BG4" i="57"/>
  <c r="BG22" i="57"/>
  <c r="BG40" i="57"/>
  <c r="BG58" i="57"/>
  <c r="BG76" i="57"/>
  <c r="BG94" i="57"/>
  <c r="BG5" i="57"/>
  <c r="BG23" i="57"/>
  <c r="BG41" i="57"/>
  <c r="BG59" i="57"/>
  <c r="BG77" i="57"/>
  <c r="BG95" i="57"/>
  <c r="BG6" i="57"/>
  <c r="BG24" i="57"/>
  <c r="BG42" i="57"/>
  <c r="BG60" i="57"/>
  <c r="BG78" i="57"/>
  <c r="BG96" i="57"/>
  <c r="BF3" i="57"/>
  <c r="BF21" i="57"/>
  <c r="BF39" i="57"/>
  <c r="BF57" i="57"/>
  <c r="BF75" i="57"/>
  <c r="BF93" i="57"/>
  <c r="BF4" i="57"/>
  <c r="BF22" i="57"/>
  <c r="BF40" i="57"/>
  <c r="BF58" i="57"/>
  <c r="BF76" i="57"/>
  <c r="BF94" i="57"/>
  <c r="BF5" i="57"/>
  <c r="BF23" i="57"/>
  <c r="BF41" i="57"/>
  <c r="BF59" i="57"/>
  <c r="BF77" i="57"/>
  <c r="BF95" i="57"/>
  <c r="BF6" i="57"/>
  <c r="BF24" i="57"/>
  <c r="BF42" i="57"/>
  <c r="BF60" i="57"/>
  <c r="BF78" i="57"/>
  <c r="BF96" i="57"/>
  <c r="BE3" i="57"/>
  <c r="BE21" i="57"/>
  <c r="BE39" i="57"/>
  <c r="BE57" i="57"/>
  <c r="BE75" i="57"/>
  <c r="BE93" i="57"/>
  <c r="BE4" i="57"/>
  <c r="BE22" i="57"/>
  <c r="BE40" i="57"/>
  <c r="BE58" i="57"/>
  <c r="BE76" i="57"/>
  <c r="BE94" i="57"/>
  <c r="BE5" i="57"/>
  <c r="BE23" i="57"/>
  <c r="BE41" i="57"/>
  <c r="BE59" i="57"/>
  <c r="BE77" i="57"/>
  <c r="BE95" i="57"/>
  <c r="BE6" i="57"/>
  <c r="BE24" i="57"/>
  <c r="BE42" i="57"/>
  <c r="BE60" i="57"/>
  <c r="BE78" i="57"/>
  <c r="BE96" i="57"/>
  <c r="BD3" i="57"/>
  <c r="BD21" i="57"/>
  <c r="BD39" i="57"/>
  <c r="BD57" i="57"/>
  <c r="BD75" i="57"/>
  <c r="BD93" i="57"/>
  <c r="BD4" i="57"/>
  <c r="BD22" i="57"/>
  <c r="BD40" i="57"/>
  <c r="BD58" i="57"/>
  <c r="BD76" i="57"/>
  <c r="BD94" i="57"/>
  <c r="BD5" i="57"/>
  <c r="BD23" i="57"/>
  <c r="BD41" i="57"/>
  <c r="BD59" i="57"/>
  <c r="BD77" i="57"/>
  <c r="BD95" i="57"/>
  <c r="BD6" i="57"/>
  <c r="BD24" i="57"/>
  <c r="BD42" i="57"/>
  <c r="BD60" i="57"/>
  <c r="BD78" i="57"/>
  <c r="BD96" i="57"/>
  <c r="BC3" i="57"/>
  <c r="BC21" i="57"/>
  <c r="BC39" i="57"/>
  <c r="BC57" i="57"/>
  <c r="BC75" i="57"/>
  <c r="BC93" i="57"/>
  <c r="BC4" i="57"/>
  <c r="BC22" i="57"/>
  <c r="BC40" i="57"/>
  <c r="BC58" i="57"/>
  <c r="BC76" i="57"/>
  <c r="BC94" i="57"/>
  <c r="BC5" i="57"/>
  <c r="BC23" i="57"/>
  <c r="BC41" i="57"/>
  <c r="BC59" i="57"/>
  <c r="BC77" i="57"/>
  <c r="BC95" i="57"/>
  <c r="BC6" i="57"/>
  <c r="BC24" i="57"/>
  <c r="BC42" i="57"/>
  <c r="BC60" i="57"/>
  <c r="BC78" i="57"/>
  <c r="BC96" i="57"/>
  <c r="BB3" i="57"/>
  <c r="BB21" i="57"/>
  <c r="BB39" i="57"/>
  <c r="BB57" i="57"/>
  <c r="BB75" i="57"/>
  <c r="BB93" i="57"/>
  <c r="BB4" i="57"/>
  <c r="BB22" i="57"/>
  <c r="BB40" i="57"/>
  <c r="BB58" i="57"/>
  <c r="BB76" i="57"/>
  <c r="BB94" i="57"/>
  <c r="BB5" i="57"/>
  <c r="BB23" i="57"/>
  <c r="BB41" i="57"/>
  <c r="BB59" i="57"/>
  <c r="BB77" i="57"/>
  <c r="BB95" i="57"/>
  <c r="BB6" i="57"/>
  <c r="BB24" i="57"/>
  <c r="BB42" i="57"/>
  <c r="BB60" i="57"/>
  <c r="BB78" i="57"/>
  <c r="BB96" i="57"/>
  <c r="BA3" i="57"/>
  <c r="BA21" i="57"/>
  <c r="BA39" i="57"/>
  <c r="BA57" i="57"/>
  <c r="BA75" i="57"/>
  <c r="BA93" i="57"/>
  <c r="BA4" i="57"/>
  <c r="BA22" i="57"/>
  <c r="BA40" i="57"/>
  <c r="BA58" i="57"/>
  <c r="BA76" i="57"/>
  <c r="BA94" i="57"/>
  <c r="BA5" i="57"/>
  <c r="BA23" i="57"/>
  <c r="BA41" i="57"/>
  <c r="BA59" i="57"/>
  <c r="BA77" i="57"/>
  <c r="BA95" i="57"/>
  <c r="BA6" i="57"/>
  <c r="BA24" i="57"/>
  <c r="BA42" i="57"/>
  <c r="BA60" i="57"/>
  <c r="BA78" i="57"/>
  <c r="BA96" i="57"/>
  <c r="AZ3" i="57"/>
  <c r="AZ21" i="57"/>
  <c r="AZ39" i="57"/>
  <c r="AZ57" i="57"/>
  <c r="AZ75" i="57"/>
  <c r="AZ93" i="57"/>
  <c r="AZ4" i="57"/>
  <c r="AZ22" i="57"/>
  <c r="AZ40" i="57"/>
  <c r="AZ58" i="57"/>
  <c r="AZ76" i="57"/>
  <c r="AZ94" i="57"/>
  <c r="AZ5" i="57"/>
  <c r="AZ23" i="57"/>
  <c r="AZ41" i="57"/>
  <c r="AZ59" i="57"/>
  <c r="AZ77" i="57"/>
  <c r="AZ95" i="57"/>
  <c r="AZ6" i="57"/>
  <c r="AZ24" i="57"/>
  <c r="AZ42" i="57"/>
  <c r="AZ60" i="57"/>
  <c r="AZ78" i="57"/>
  <c r="AZ96" i="57"/>
  <c r="AY3" i="57"/>
  <c r="AY21" i="57"/>
  <c r="AY39" i="57"/>
  <c r="AY57" i="57"/>
  <c r="AY75" i="57"/>
  <c r="AY93" i="57"/>
  <c r="AY4" i="57"/>
  <c r="AY22" i="57"/>
  <c r="AY40" i="57"/>
  <c r="AY58" i="57"/>
  <c r="AY76" i="57"/>
  <c r="AY94" i="57"/>
  <c r="AY5" i="57"/>
  <c r="AY23" i="57"/>
  <c r="AY41" i="57"/>
  <c r="AY59" i="57"/>
  <c r="AY77" i="57"/>
  <c r="AY95" i="57"/>
  <c r="AY6" i="57"/>
  <c r="AY24" i="57"/>
  <c r="AY42" i="57"/>
  <c r="AY60" i="57"/>
  <c r="AY78" i="57"/>
  <c r="AY96" i="57"/>
  <c r="AX3" i="57"/>
  <c r="AX21" i="57"/>
  <c r="AX39" i="57"/>
  <c r="AX57" i="57"/>
  <c r="AX75" i="57"/>
  <c r="AX93" i="57"/>
  <c r="AX4" i="57"/>
  <c r="AX22" i="57"/>
  <c r="AX40" i="57"/>
  <c r="AX58" i="57"/>
  <c r="AX76" i="57"/>
  <c r="AX94" i="57"/>
  <c r="AX5" i="57"/>
  <c r="AX23" i="57"/>
  <c r="AX41" i="57"/>
  <c r="AX59" i="57"/>
  <c r="AX77" i="57"/>
  <c r="AX95" i="57"/>
  <c r="AX6" i="57"/>
  <c r="AX24" i="57"/>
  <c r="AX42" i="57"/>
  <c r="AX60" i="57"/>
  <c r="AX78" i="57"/>
  <c r="AX96" i="57"/>
  <c r="AW3" i="57"/>
  <c r="AW21" i="57"/>
  <c r="AW39" i="57"/>
  <c r="AW57" i="57"/>
  <c r="AW75" i="57"/>
  <c r="AW93" i="57"/>
  <c r="AW4" i="57"/>
  <c r="AW22" i="57"/>
  <c r="AW40" i="57"/>
  <c r="AW58" i="57"/>
  <c r="AW76" i="57"/>
  <c r="AW94" i="57"/>
  <c r="AW5" i="57"/>
  <c r="AW23" i="57"/>
  <c r="AW41" i="57"/>
  <c r="AW59" i="57"/>
  <c r="AW77" i="57"/>
  <c r="AW95" i="57"/>
  <c r="AW6" i="57"/>
  <c r="AW24" i="57"/>
  <c r="AW42" i="57"/>
  <c r="AW60" i="57"/>
  <c r="AW78" i="57"/>
  <c r="AW96" i="57"/>
  <c r="AV3" i="57"/>
  <c r="AV21" i="57"/>
  <c r="AV39" i="57"/>
  <c r="AV57" i="57"/>
  <c r="AV75" i="57"/>
  <c r="AV93" i="57"/>
  <c r="AV4" i="57"/>
  <c r="AV22" i="57"/>
  <c r="AV40" i="57"/>
  <c r="AV58" i="57"/>
  <c r="AV76" i="57"/>
  <c r="AV94" i="57"/>
  <c r="AV5" i="57"/>
  <c r="AV23" i="57"/>
  <c r="AV41" i="57"/>
  <c r="AV59" i="57"/>
  <c r="AV77" i="57"/>
  <c r="AV95" i="57"/>
  <c r="AV6" i="57"/>
  <c r="AV24" i="57"/>
  <c r="AV42" i="57"/>
  <c r="AV60" i="57"/>
  <c r="AV78" i="57"/>
  <c r="AV96" i="57"/>
  <c r="AU3" i="57"/>
  <c r="AU21" i="57"/>
  <c r="AU39" i="57"/>
  <c r="AU57" i="57"/>
  <c r="AU75" i="57"/>
  <c r="AU93" i="57"/>
  <c r="AU4" i="57"/>
  <c r="AU22" i="57"/>
  <c r="AU40" i="57"/>
  <c r="AU58" i="57"/>
  <c r="AU76" i="57"/>
  <c r="AU94" i="57"/>
  <c r="AU5" i="57"/>
  <c r="AU23" i="57"/>
  <c r="AU41" i="57"/>
  <c r="AU59" i="57"/>
  <c r="AU77" i="57"/>
  <c r="AU95" i="57"/>
  <c r="AU6" i="57"/>
  <c r="AU24" i="57"/>
  <c r="AU42" i="57"/>
  <c r="AU60" i="57"/>
  <c r="AU78" i="57"/>
  <c r="AU96" i="57"/>
  <c r="AT3" i="57"/>
  <c r="AT21" i="57"/>
  <c r="AT39" i="57"/>
  <c r="AT57" i="57"/>
  <c r="AT75" i="57"/>
  <c r="AT93" i="57"/>
  <c r="AT4" i="57"/>
  <c r="AT22" i="57"/>
  <c r="AT40" i="57"/>
  <c r="AT58" i="57"/>
  <c r="AT76" i="57"/>
  <c r="AT94" i="57"/>
  <c r="AT5" i="57"/>
  <c r="AT23" i="57"/>
  <c r="AT41" i="57"/>
  <c r="AT59" i="57"/>
  <c r="AT77" i="57"/>
  <c r="AT95" i="57"/>
  <c r="AT6" i="57"/>
  <c r="AT24" i="57"/>
  <c r="AT42" i="57"/>
  <c r="AT60" i="57"/>
  <c r="AT78" i="57"/>
  <c r="AT96" i="57"/>
  <c r="AS3" i="57"/>
  <c r="AS21" i="57"/>
  <c r="AS39" i="57"/>
  <c r="AS57" i="57"/>
  <c r="AS75" i="57"/>
  <c r="AS93" i="57"/>
  <c r="AS4" i="57"/>
  <c r="AS22" i="57"/>
  <c r="AS40" i="57"/>
  <c r="AS58" i="57"/>
  <c r="AS76" i="57"/>
  <c r="AS94" i="57"/>
  <c r="AS5" i="57"/>
  <c r="AS23" i="57"/>
  <c r="AS41" i="57"/>
  <c r="AS59" i="57"/>
  <c r="AS77" i="57"/>
  <c r="AS95" i="57"/>
  <c r="AS6" i="57"/>
  <c r="AS24" i="57"/>
  <c r="AS42" i="57"/>
  <c r="AS60" i="57"/>
  <c r="AS78" i="57"/>
  <c r="AS96" i="57"/>
  <c r="AR3" i="57"/>
  <c r="AR21" i="57"/>
  <c r="AR39" i="57"/>
  <c r="AR57" i="57"/>
  <c r="AR75" i="57"/>
  <c r="AR93" i="57"/>
  <c r="AR4" i="57"/>
  <c r="AR22" i="57"/>
  <c r="AR40" i="57"/>
  <c r="AR58" i="57"/>
  <c r="AR76" i="57"/>
  <c r="AR94" i="57"/>
  <c r="AR5" i="57"/>
  <c r="AR23" i="57"/>
  <c r="AR41" i="57"/>
  <c r="AR59" i="57"/>
  <c r="AR77" i="57"/>
  <c r="AR95" i="57"/>
  <c r="AR6" i="57"/>
  <c r="AR24" i="57"/>
  <c r="AR42" i="57"/>
  <c r="AR60" i="57"/>
  <c r="AR78" i="57"/>
  <c r="AR96" i="57"/>
  <c r="AQ3" i="57"/>
  <c r="AQ21" i="57"/>
  <c r="AQ39" i="57"/>
  <c r="AQ57" i="57"/>
  <c r="AQ75" i="57"/>
  <c r="AQ93" i="57"/>
  <c r="AQ4" i="57"/>
  <c r="AQ22" i="57"/>
  <c r="AQ40" i="57"/>
  <c r="AQ58" i="57"/>
  <c r="AQ76" i="57"/>
  <c r="AQ94" i="57"/>
  <c r="AQ5" i="57"/>
  <c r="AQ23" i="57"/>
  <c r="AQ41" i="57"/>
  <c r="AQ59" i="57"/>
  <c r="AQ77" i="57"/>
  <c r="AQ95" i="57"/>
  <c r="AQ6" i="57"/>
  <c r="AQ24" i="57"/>
  <c r="AQ42" i="57"/>
  <c r="AQ60" i="57"/>
  <c r="AQ78" i="57"/>
  <c r="AQ96" i="57"/>
  <c r="AP3" i="57"/>
  <c r="AP21" i="57"/>
  <c r="AP39" i="57"/>
  <c r="AP57" i="57"/>
  <c r="AP75" i="57"/>
  <c r="AP93" i="57"/>
  <c r="AP4" i="57"/>
  <c r="AP22" i="57"/>
  <c r="AP40" i="57"/>
  <c r="AP58" i="57"/>
  <c r="AP76" i="57"/>
  <c r="AP94" i="57"/>
  <c r="AP5" i="57"/>
  <c r="AP23" i="57"/>
  <c r="AP41" i="57"/>
  <c r="AP59" i="57"/>
  <c r="AP77" i="57"/>
  <c r="AP95" i="57"/>
  <c r="AP6" i="57"/>
  <c r="AP24" i="57"/>
  <c r="AP42" i="57"/>
  <c r="AP60" i="57"/>
  <c r="AP78" i="57"/>
  <c r="AP96" i="57"/>
  <c r="AO3" i="57"/>
  <c r="AO21" i="57"/>
  <c r="AO39" i="57"/>
  <c r="AO57" i="57"/>
  <c r="AO75" i="57"/>
  <c r="AO93" i="57"/>
  <c r="AO4" i="57"/>
  <c r="AO22" i="57"/>
  <c r="AO40" i="57"/>
  <c r="AO58" i="57"/>
  <c r="AO76" i="57"/>
  <c r="AO94" i="57"/>
  <c r="AO5" i="57"/>
  <c r="AO23" i="57"/>
  <c r="AO41" i="57"/>
  <c r="AO59" i="57"/>
  <c r="AO77" i="57"/>
  <c r="AO95" i="57"/>
  <c r="AO6" i="57"/>
  <c r="AO24" i="57"/>
  <c r="AO42" i="57"/>
  <c r="AO60" i="57"/>
  <c r="AO78" i="57"/>
  <c r="AO96" i="57"/>
  <c r="AN3" i="57"/>
  <c r="AN21" i="57"/>
  <c r="AN39" i="57"/>
  <c r="AN57" i="57"/>
  <c r="AN75" i="57"/>
  <c r="AN93" i="57"/>
  <c r="AN4" i="57"/>
  <c r="AN22" i="57"/>
  <c r="AN40" i="57"/>
  <c r="AN58" i="57"/>
  <c r="AN76" i="57"/>
  <c r="AN94" i="57"/>
  <c r="AN5" i="57"/>
  <c r="AN23" i="57"/>
  <c r="AN41" i="57"/>
  <c r="AN59" i="57"/>
  <c r="AN77" i="57"/>
  <c r="AN95" i="57"/>
  <c r="AN6" i="57"/>
  <c r="AN24" i="57"/>
  <c r="AN42" i="57"/>
  <c r="AN60" i="57"/>
  <c r="AN78" i="57"/>
  <c r="AN96" i="57"/>
  <c r="AM3" i="57"/>
  <c r="AM21" i="57"/>
  <c r="AM39" i="57"/>
  <c r="AM57" i="57"/>
  <c r="AM75" i="57"/>
  <c r="AM93" i="57"/>
  <c r="AM4" i="57"/>
  <c r="AM22" i="57"/>
  <c r="AM40" i="57"/>
  <c r="AM58" i="57"/>
  <c r="AM76" i="57"/>
  <c r="AM94" i="57"/>
  <c r="AM5" i="57"/>
  <c r="AM23" i="57"/>
  <c r="AM41" i="57"/>
  <c r="AM59" i="57"/>
  <c r="AM77" i="57"/>
  <c r="AM95" i="57"/>
  <c r="AM6" i="57"/>
  <c r="AM24" i="57"/>
  <c r="AM42" i="57"/>
  <c r="AM60" i="57"/>
  <c r="AM78" i="57"/>
  <c r="AM96" i="57"/>
  <c r="AL3" i="57"/>
  <c r="AL21" i="57"/>
  <c r="AL39" i="57"/>
  <c r="AL57" i="57"/>
  <c r="AL75" i="57"/>
  <c r="AL93" i="57"/>
  <c r="AL4" i="57"/>
  <c r="AL22" i="57"/>
  <c r="AL40" i="57"/>
  <c r="AL58" i="57"/>
  <c r="AL76" i="57"/>
  <c r="AL94" i="57"/>
  <c r="AL5" i="57"/>
  <c r="AL23" i="57"/>
  <c r="AL41" i="57"/>
  <c r="AL59" i="57"/>
  <c r="AL77" i="57"/>
  <c r="AL95" i="57"/>
  <c r="AL6" i="57"/>
  <c r="AL24" i="57"/>
  <c r="AL42" i="57"/>
  <c r="AL60" i="57"/>
  <c r="AL78" i="57"/>
  <c r="AL96" i="57"/>
  <c r="AK3" i="57"/>
  <c r="AK21" i="57"/>
  <c r="AK39" i="57"/>
  <c r="AK57" i="57"/>
  <c r="AK75" i="57"/>
  <c r="AK93" i="57"/>
  <c r="AK4" i="57"/>
  <c r="AK22" i="57"/>
  <c r="AK40" i="57"/>
  <c r="AK58" i="57"/>
  <c r="AK76" i="57"/>
  <c r="AK94" i="57"/>
  <c r="AK5" i="57"/>
  <c r="AK23" i="57"/>
  <c r="AK41" i="57"/>
  <c r="AK59" i="57"/>
  <c r="AK77" i="57"/>
  <c r="AK95" i="57"/>
  <c r="AK6" i="57"/>
  <c r="AK24" i="57"/>
  <c r="AK42" i="57"/>
  <c r="AK60" i="57"/>
  <c r="AK78" i="57"/>
  <c r="AK96" i="57"/>
  <c r="AJ3" i="57"/>
  <c r="AJ21" i="57"/>
  <c r="AJ39" i="57"/>
  <c r="AJ57" i="57"/>
  <c r="AJ75" i="57"/>
  <c r="AJ93" i="57"/>
  <c r="AJ4" i="57"/>
  <c r="AJ22" i="57"/>
  <c r="AJ40" i="57"/>
  <c r="AJ58" i="57"/>
  <c r="AJ76" i="57"/>
  <c r="AJ94" i="57"/>
  <c r="AJ5" i="57"/>
  <c r="AJ23" i="57"/>
  <c r="AJ41" i="57"/>
  <c r="AJ59" i="57"/>
  <c r="AJ77" i="57"/>
  <c r="AJ95" i="57"/>
  <c r="AJ6" i="57"/>
  <c r="AJ24" i="57"/>
  <c r="AJ42" i="57"/>
  <c r="AJ60" i="57"/>
  <c r="AJ78" i="57"/>
  <c r="AJ96" i="57"/>
  <c r="AI3" i="57"/>
  <c r="AI21" i="57"/>
  <c r="AI39" i="57"/>
  <c r="AI57" i="57"/>
  <c r="AI75" i="57"/>
  <c r="AI93" i="57"/>
  <c r="AI4" i="57"/>
  <c r="AI22" i="57"/>
  <c r="AI40" i="57"/>
  <c r="AI58" i="57"/>
  <c r="AI76" i="57"/>
  <c r="AI94" i="57"/>
  <c r="AI5" i="57"/>
  <c r="AI23" i="57"/>
  <c r="AI41" i="57"/>
  <c r="AI59" i="57"/>
  <c r="AI77" i="57"/>
  <c r="AI95" i="57"/>
  <c r="AI6" i="57"/>
  <c r="AI24" i="57"/>
  <c r="AI42" i="57"/>
  <c r="AI60" i="57"/>
  <c r="AI78" i="57"/>
  <c r="AI96" i="57"/>
  <c r="AH3" i="57"/>
  <c r="AH21" i="57"/>
  <c r="AH39" i="57"/>
  <c r="AH57" i="57"/>
  <c r="AH75" i="57"/>
  <c r="AH93" i="57"/>
  <c r="AH4" i="57"/>
  <c r="AH22" i="57"/>
  <c r="AH40" i="57"/>
  <c r="AH58" i="57"/>
  <c r="AH76" i="57"/>
  <c r="AH94" i="57"/>
  <c r="AH5" i="57"/>
  <c r="AH23" i="57"/>
  <c r="AH41" i="57"/>
  <c r="AH59" i="57"/>
  <c r="AH77" i="57"/>
  <c r="AH95" i="57"/>
  <c r="AH6" i="57"/>
  <c r="AH24" i="57"/>
  <c r="AH42" i="57"/>
  <c r="AH60" i="57"/>
  <c r="AH78" i="57"/>
  <c r="AH96" i="57"/>
  <c r="AG3" i="57"/>
  <c r="AG21" i="57"/>
  <c r="AG39" i="57"/>
  <c r="AG57" i="57"/>
  <c r="AG75" i="57"/>
  <c r="AG93" i="57"/>
  <c r="AG4" i="57"/>
  <c r="AG22" i="57"/>
  <c r="AG40" i="57"/>
  <c r="AG58" i="57"/>
  <c r="AG76" i="57"/>
  <c r="AG94" i="57"/>
  <c r="AG5" i="57"/>
  <c r="AG23" i="57"/>
  <c r="AG41" i="57"/>
  <c r="AG59" i="57"/>
  <c r="AG77" i="57"/>
  <c r="AG95" i="57"/>
  <c r="AG6" i="57"/>
  <c r="AG24" i="57"/>
  <c r="AG42" i="57"/>
  <c r="AG60" i="57"/>
  <c r="AG78" i="57"/>
  <c r="AG96" i="57"/>
  <c r="AF3" i="57"/>
  <c r="AF21" i="57"/>
  <c r="AF39" i="57"/>
  <c r="AF57" i="57"/>
  <c r="AF75" i="57"/>
  <c r="AF93" i="57"/>
  <c r="AF4" i="57"/>
  <c r="AF22" i="57"/>
  <c r="AF40" i="57"/>
  <c r="AF58" i="57"/>
  <c r="AF76" i="57"/>
  <c r="AF94" i="57"/>
  <c r="AF5" i="57"/>
  <c r="AF23" i="57"/>
  <c r="AF41" i="57"/>
  <c r="AF59" i="57"/>
  <c r="AF77" i="57"/>
  <c r="AF95" i="57"/>
  <c r="AF6" i="57"/>
  <c r="AF24" i="57"/>
  <c r="AF42" i="57"/>
  <c r="AF60" i="57"/>
  <c r="AF78" i="57"/>
  <c r="AF96" i="57"/>
  <c r="AE3" i="57"/>
  <c r="AE21" i="57"/>
  <c r="AE39" i="57"/>
  <c r="AE57" i="57"/>
  <c r="AE75" i="57"/>
  <c r="AE93" i="57"/>
  <c r="AE4" i="57"/>
  <c r="AE22" i="57"/>
  <c r="AE40" i="57"/>
  <c r="AE58" i="57"/>
  <c r="AE76" i="57"/>
  <c r="AE94" i="57"/>
  <c r="AE5" i="57"/>
  <c r="AE23" i="57"/>
  <c r="AE41" i="57"/>
  <c r="AE59" i="57"/>
  <c r="AE77" i="57"/>
  <c r="AE95" i="57"/>
  <c r="AE6" i="57"/>
  <c r="AE24" i="57"/>
  <c r="AE42" i="57"/>
  <c r="AE60" i="57"/>
  <c r="AE78" i="57"/>
  <c r="AE96" i="57"/>
  <c r="AD3" i="57"/>
  <c r="AD21" i="57"/>
  <c r="AD39" i="57"/>
  <c r="AD57" i="57"/>
  <c r="AD75" i="57"/>
  <c r="AD93" i="57"/>
  <c r="AD4" i="57"/>
  <c r="AD22" i="57"/>
  <c r="AD40" i="57"/>
  <c r="AD58" i="57"/>
  <c r="AD76" i="57"/>
  <c r="AD94" i="57"/>
  <c r="AD5" i="57"/>
  <c r="AD23" i="57"/>
  <c r="AD41" i="57"/>
  <c r="AD59" i="57"/>
  <c r="AD77" i="57"/>
  <c r="AD95" i="57"/>
  <c r="AD6" i="57"/>
  <c r="AD24" i="57"/>
  <c r="AD42" i="57"/>
  <c r="AD60" i="57"/>
  <c r="AD78" i="57"/>
  <c r="AD96" i="57"/>
  <c r="BL146" i="57"/>
  <c r="BK146" i="57"/>
  <c r="BJ146" i="57"/>
  <c r="BI146" i="57"/>
  <c r="BH146" i="57"/>
  <c r="BG146" i="57"/>
  <c r="BF146" i="57"/>
  <c r="BE146" i="57"/>
  <c r="BD146" i="57"/>
  <c r="BC146" i="57"/>
  <c r="BB146" i="57"/>
  <c r="BA146" i="57"/>
  <c r="AZ146" i="57"/>
  <c r="AY146" i="57"/>
  <c r="AX146" i="57"/>
  <c r="AW146" i="57"/>
  <c r="AV146" i="57"/>
  <c r="AU146" i="57"/>
  <c r="AT146" i="57"/>
  <c r="AS146" i="57"/>
  <c r="AR146" i="57"/>
  <c r="AQ146" i="57"/>
  <c r="AP146" i="57"/>
  <c r="AO146" i="57"/>
  <c r="AN146" i="57"/>
  <c r="AM146" i="57"/>
  <c r="AL146" i="57"/>
  <c r="AK146" i="57"/>
  <c r="AJ146" i="57"/>
  <c r="AI146" i="57"/>
  <c r="AH146" i="57"/>
  <c r="AG146" i="57"/>
  <c r="AF146" i="57"/>
  <c r="AE146" i="57"/>
  <c r="AD146" i="57"/>
  <c r="BL137" i="57"/>
  <c r="BK137" i="57"/>
  <c r="BJ137" i="57"/>
  <c r="BI137" i="57"/>
  <c r="BH137" i="57"/>
  <c r="BG137" i="57"/>
  <c r="BF137" i="57"/>
  <c r="BE137" i="57"/>
  <c r="BD137" i="57"/>
  <c r="BC137" i="57"/>
  <c r="BB137" i="57"/>
  <c r="BA137" i="57"/>
  <c r="AZ137" i="57"/>
  <c r="AY137" i="57"/>
  <c r="AX137" i="57"/>
  <c r="AW137" i="57"/>
  <c r="AV137" i="57"/>
  <c r="AU137" i="57"/>
  <c r="AT137" i="57"/>
  <c r="AS137" i="57"/>
  <c r="AR137" i="57"/>
  <c r="AQ137" i="57"/>
  <c r="AP137" i="57"/>
  <c r="AO137" i="57"/>
  <c r="AN137" i="57"/>
  <c r="AM137" i="57"/>
  <c r="AL137" i="57"/>
  <c r="AK137" i="57"/>
  <c r="AJ137" i="57"/>
  <c r="AI137" i="57"/>
  <c r="AH137" i="57"/>
  <c r="AG137" i="57"/>
  <c r="AF137" i="57"/>
  <c r="AE137" i="57"/>
  <c r="AD137" i="57"/>
  <c r="BL136" i="57"/>
  <c r="BK136" i="57"/>
  <c r="BJ136" i="57"/>
  <c r="BI136" i="57"/>
  <c r="BH136" i="57"/>
  <c r="BG136" i="57"/>
  <c r="BF136" i="57"/>
  <c r="BE136" i="57"/>
  <c r="BD136" i="57"/>
  <c r="BC136" i="57"/>
  <c r="BB136" i="57"/>
  <c r="BA136" i="57"/>
  <c r="AZ136" i="57"/>
  <c r="AY136" i="57"/>
  <c r="AX136" i="57"/>
  <c r="AW136" i="57"/>
  <c r="AV136" i="57"/>
  <c r="AU136" i="57"/>
  <c r="AT136" i="57"/>
  <c r="AS136" i="57"/>
  <c r="AR136" i="57"/>
  <c r="AQ136" i="57"/>
  <c r="AP136" i="57"/>
  <c r="AO136" i="57"/>
  <c r="AN136" i="57"/>
  <c r="AM136" i="57"/>
  <c r="AL136" i="57"/>
  <c r="AK136" i="57"/>
  <c r="AJ136" i="57"/>
  <c r="AI136" i="57"/>
  <c r="AH136" i="57"/>
  <c r="AG136" i="57"/>
  <c r="AF136" i="57"/>
  <c r="AE136" i="57"/>
  <c r="AD136" i="57"/>
  <c r="BL135" i="57"/>
  <c r="BK135" i="57"/>
  <c r="BJ135" i="57"/>
  <c r="BI135" i="57"/>
  <c r="BH135" i="57"/>
  <c r="BG135" i="57"/>
  <c r="BF135" i="57"/>
  <c r="BE135" i="57"/>
  <c r="BD135" i="57"/>
  <c r="BC135" i="57"/>
  <c r="BB135" i="57"/>
  <c r="BA135" i="57"/>
  <c r="AZ135" i="57"/>
  <c r="AY135" i="57"/>
  <c r="AX135" i="57"/>
  <c r="AW135" i="57"/>
  <c r="AV135" i="57"/>
  <c r="AU135" i="57"/>
  <c r="AT135" i="57"/>
  <c r="AS135" i="57"/>
  <c r="AR135" i="57"/>
  <c r="AQ135" i="57"/>
  <c r="AP135" i="57"/>
  <c r="AO135" i="57"/>
  <c r="AN135" i="57"/>
  <c r="AM135" i="57"/>
  <c r="AL135" i="57"/>
  <c r="AK135" i="57"/>
  <c r="AJ135" i="57"/>
  <c r="AI135" i="57"/>
  <c r="AH135" i="57"/>
  <c r="AG135" i="57"/>
  <c r="AF135" i="57"/>
  <c r="AE135" i="57"/>
  <c r="AD135" i="57"/>
  <c r="BL134" i="57"/>
  <c r="BK134" i="57"/>
  <c r="BJ134" i="57"/>
  <c r="BI134" i="57"/>
  <c r="BH134" i="57"/>
  <c r="BG134" i="57"/>
  <c r="BF134" i="57"/>
  <c r="BE134" i="57"/>
  <c r="BD134" i="57"/>
  <c r="BC134" i="57"/>
  <c r="BB134" i="57"/>
  <c r="BA134" i="57"/>
  <c r="AZ134" i="57"/>
  <c r="AY134" i="57"/>
  <c r="AX134" i="57"/>
  <c r="AW134" i="57"/>
  <c r="AV134" i="57"/>
  <c r="AU134" i="57"/>
  <c r="AT134" i="57"/>
  <c r="AS134" i="57"/>
  <c r="AR134" i="57"/>
  <c r="AQ134" i="57"/>
  <c r="AP134" i="57"/>
  <c r="AO134" i="57"/>
  <c r="AN134" i="57"/>
  <c r="AM134" i="57"/>
  <c r="AL134" i="57"/>
  <c r="AK134" i="57"/>
  <c r="AJ134" i="57"/>
  <c r="AI134" i="57"/>
  <c r="AH134" i="57"/>
  <c r="AG134" i="57"/>
  <c r="AF134" i="57"/>
  <c r="AE134" i="57"/>
  <c r="AD134" i="57"/>
  <c r="BL133" i="57"/>
  <c r="BK133" i="57"/>
  <c r="BJ133" i="57"/>
  <c r="BI133" i="57"/>
  <c r="BH133" i="57"/>
  <c r="BG133" i="57"/>
  <c r="BF133" i="57"/>
  <c r="BE133" i="57"/>
  <c r="BD133" i="57"/>
  <c r="BC133" i="57"/>
  <c r="BB133" i="57"/>
  <c r="BA133" i="57"/>
  <c r="AZ133" i="57"/>
  <c r="AY133" i="57"/>
  <c r="AX133" i="57"/>
  <c r="AW133" i="57"/>
  <c r="AV133" i="57"/>
  <c r="AU133" i="57"/>
  <c r="AT133" i="57"/>
  <c r="AS133" i="57"/>
  <c r="AR133" i="57"/>
  <c r="AQ133" i="57"/>
  <c r="AP133" i="57"/>
  <c r="AO133" i="57"/>
  <c r="AN133" i="57"/>
  <c r="AM133" i="57"/>
  <c r="AL133" i="57"/>
  <c r="AK133" i="57"/>
  <c r="AJ133" i="57"/>
  <c r="AI133" i="57"/>
  <c r="AH133" i="57"/>
  <c r="AG133" i="57"/>
  <c r="AF133" i="57"/>
  <c r="AE133" i="57"/>
  <c r="AD133" i="57"/>
  <c r="BL92" i="57"/>
  <c r="BK92" i="57"/>
  <c r="BJ92" i="57"/>
  <c r="BI92" i="57"/>
  <c r="BH92" i="57"/>
  <c r="BG92" i="57"/>
  <c r="BF92" i="57"/>
  <c r="BE92" i="57"/>
  <c r="BD92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AI92" i="57"/>
  <c r="AH92" i="57"/>
  <c r="AG92" i="57"/>
  <c r="AF92" i="57"/>
  <c r="AE92" i="57"/>
  <c r="AD92" i="57"/>
  <c r="BL74" i="57"/>
  <c r="BK74" i="57"/>
  <c r="BJ74" i="57"/>
  <c r="BI74" i="57"/>
  <c r="BH74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AI74" i="57"/>
  <c r="AH74" i="57"/>
  <c r="AG74" i="57"/>
  <c r="AF74" i="57"/>
  <c r="AE74" i="57"/>
  <c r="AD74" i="57"/>
  <c r="BL56" i="57"/>
  <c r="BK56" i="57"/>
  <c r="BJ56" i="57"/>
  <c r="BI56" i="57"/>
  <c r="BH56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AI56" i="57"/>
  <c r="AH56" i="57"/>
  <c r="AG56" i="57"/>
  <c r="AF56" i="57"/>
  <c r="AE56" i="57"/>
  <c r="AD56" i="57"/>
  <c r="BL38" i="57"/>
  <c r="BK38" i="57"/>
  <c r="BJ38" i="57"/>
  <c r="BI38" i="57"/>
  <c r="BH38" i="57"/>
  <c r="BG38" i="57"/>
  <c r="BF38" i="57"/>
  <c r="BE38" i="57"/>
  <c r="BD38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AI38" i="57"/>
  <c r="AH38" i="57"/>
  <c r="AG38" i="57"/>
  <c r="AF38" i="57"/>
  <c r="AE38" i="57"/>
  <c r="AD38" i="57"/>
  <c r="BL20" i="57"/>
  <c r="BK20" i="57"/>
  <c r="BJ20" i="57"/>
  <c r="BI20" i="57"/>
  <c r="BH20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AI20" i="57"/>
  <c r="AH20" i="57"/>
  <c r="AG20" i="57"/>
  <c r="AF20" i="57"/>
  <c r="AE20" i="57"/>
  <c r="AD20" i="57"/>
  <c r="BL2" i="57"/>
  <c r="BK2" i="57"/>
  <c r="BJ2" i="57"/>
  <c r="BI2" i="57"/>
  <c r="BH2" i="57"/>
  <c r="BG2" i="57"/>
  <c r="BF2" i="57"/>
  <c r="BE2" i="57"/>
  <c r="BD2" i="57"/>
  <c r="BC2" i="57"/>
  <c r="BB2" i="57"/>
  <c r="BA2" i="57"/>
  <c r="AZ2" i="57"/>
  <c r="AY2" i="57"/>
  <c r="AX2" i="57"/>
  <c r="AW2" i="57"/>
  <c r="AV2" i="57"/>
  <c r="AU2" i="57"/>
  <c r="AT2" i="57"/>
  <c r="AS2" i="57"/>
  <c r="AR2" i="57"/>
  <c r="AQ2" i="57"/>
  <c r="AP2" i="57"/>
  <c r="AO2" i="57"/>
  <c r="AN2" i="57"/>
  <c r="AM2" i="57"/>
  <c r="AL2" i="57"/>
  <c r="AK2" i="57"/>
  <c r="AJ2" i="57"/>
  <c r="AI2" i="57"/>
  <c r="AH2" i="57"/>
  <c r="AG2" i="57"/>
  <c r="AF2" i="57"/>
  <c r="AE2" i="57"/>
  <c r="AD2" i="57"/>
  <c r="D1" i="57" a="1"/>
  <c r="D1" i="57"/>
  <c r="BL147" i="57"/>
  <c r="BK147" i="57"/>
  <c r="BJ147" i="57"/>
  <c r="BI147" i="57"/>
  <c r="BH147" i="57"/>
  <c r="BG147" i="57"/>
  <c r="BF147" i="57"/>
  <c r="BE147" i="57"/>
  <c r="BD147" i="57"/>
  <c r="BC147" i="57"/>
  <c r="BB147" i="57"/>
  <c r="BA147" i="57"/>
  <c r="AZ147" i="57"/>
  <c r="AY147" i="57"/>
  <c r="AX147" i="57"/>
  <c r="AW147" i="57"/>
  <c r="AV147" i="57"/>
  <c r="AU147" i="57"/>
  <c r="AT147" i="57"/>
  <c r="AS147" i="57"/>
  <c r="AR147" i="57"/>
  <c r="AQ147" i="57"/>
  <c r="AP147" i="57"/>
  <c r="AO147" i="57"/>
  <c r="AN147" i="57"/>
  <c r="AM147" i="57"/>
  <c r="AL147" i="57"/>
  <c r="AK147" i="57"/>
  <c r="AJ147" i="57"/>
  <c r="AI147" i="57"/>
  <c r="AH147" i="57"/>
  <c r="AG147" i="57"/>
  <c r="AF147" i="57"/>
  <c r="AE147" i="57"/>
  <c r="AD147" i="57"/>
  <c r="AC147" i="57"/>
  <c r="AB147" i="57"/>
  <c r="AA147" i="57"/>
  <c r="Z147" i="57"/>
  <c r="Y147" i="57"/>
  <c r="X147" i="57"/>
  <c r="W147" i="57"/>
  <c r="V147" i="57"/>
  <c r="U147" i="57"/>
  <c r="T147" i="57"/>
  <c r="S147" i="57"/>
  <c r="R147" i="57"/>
  <c r="Q147" i="57"/>
  <c r="P147" i="57"/>
  <c r="O147" i="57"/>
  <c r="N147" i="57"/>
  <c r="M147" i="57"/>
  <c r="L147" i="57"/>
  <c r="K147" i="57"/>
  <c r="J147" i="57"/>
  <c r="I147" i="57"/>
  <c r="H147" i="57"/>
  <c r="G147" i="57"/>
  <c r="F147" i="57"/>
  <c r="E147" i="57"/>
  <c r="D147" i="57"/>
  <c r="C106" i="57"/>
  <c r="C129" i="57"/>
  <c r="C147" i="57"/>
  <c r="C105" i="57"/>
  <c r="C128" i="57"/>
  <c r="C146" i="57"/>
  <c r="C104" i="57"/>
  <c r="C127" i="57"/>
  <c r="C145" i="57"/>
  <c r="C103" i="57"/>
  <c r="C126" i="57"/>
  <c r="C144" i="57"/>
  <c r="C102" i="57"/>
  <c r="C125" i="57"/>
  <c r="C143" i="57"/>
  <c r="C101" i="57"/>
  <c r="C124" i="57"/>
  <c r="C142" i="57"/>
  <c r="C100" i="57"/>
  <c r="C123" i="57"/>
  <c r="C141" i="57"/>
  <c r="C99" i="57"/>
  <c r="C122" i="57"/>
  <c r="C140" i="57"/>
  <c r="C98" i="57"/>
  <c r="C121" i="57"/>
  <c r="C139" i="57"/>
  <c r="C97" i="57"/>
  <c r="C120" i="57"/>
  <c r="C138" i="57"/>
  <c r="C96" i="57"/>
  <c r="C119" i="57"/>
  <c r="C137" i="57"/>
  <c r="C95" i="57"/>
  <c r="C118" i="57"/>
  <c r="C136" i="57"/>
  <c r="C94" i="57"/>
  <c r="C117" i="57"/>
  <c r="C135" i="57"/>
  <c r="C93" i="57"/>
  <c r="C116" i="57"/>
  <c r="C134" i="57"/>
  <c r="C92" i="57"/>
  <c r="C115" i="57"/>
  <c r="C133" i="57"/>
  <c r="D132" i="57" a="1"/>
  <c r="D132" i="57"/>
  <c r="E132" i="57"/>
  <c r="F132" i="57"/>
  <c r="G132" i="57"/>
  <c r="H132" i="57"/>
  <c r="I132" i="57"/>
  <c r="J132" i="57"/>
  <c r="K132" i="57"/>
  <c r="L132" i="57"/>
  <c r="M132" i="57"/>
  <c r="N132" i="57"/>
  <c r="O132" i="57"/>
  <c r="P132" i="57"/>
  <c r="Q132" i="57"/>
  <c r="R132" i="57"/>
  <c r="S132" i="57"/>
  <c r="X132" i="57"/>
  <c r="Y132" i="57"/>
  <c r="Z132" i="57"/>
  <c r="AA132" i="57"/>
  <c r="AB132" i="57"/>
  <c r="AC132" i="57"/>
  <c r="AH132" i="57"/>
  <c r="AM132" i="57"/>
  <c r="AR132" i="57"/>
  <c r="AW132" i="57"/>
  <c r="BB132" i="57"/>
  <c r="BG132" i="57"/>
  <c r="BL132" i="57"/>
  <c r="AG132" i="57"/>
  <c r="AL132" i="57"/>
  <c r="AQ132" i="57"/>
  <c r="AV132" i="57"/>
  <c r="BA132" i="57"/>
  <c r="BF132" i="57"/>
  <c r="BK132" i="57"/>
  <c r="AF132" i="57"/>
  <c r="AK132" i="57"/>
  <c r="AP132" i="57"/>
  <c r="AU132" i="57"/>
  <c r="AZ132" i="57"/>
  <c r="BE132" i="57"/>
  <c r="BJ132" i="57"/>
  <c r="AE132" i="57"/>
  <c r="AJ132" i="57"/>
  <c r="AO132" i="57"/>
  <c r="AT132" i="57"/>
  <c r="AY132" i="57"/>
  <c r="BD132" i="57"/>
  <c r="BI132" i="57"/>
  <c r="AD132" i="57"/>
  <c r="AI132" i="57"/>
  <c r="AN132" i="57"/>
  <c r="AS132" i="57"/>
  <c r="AX132" i="57"/>
  <c r="BC132" i="57"/>
  <c r="BH132" i="57"/>
  <c r="T132" i="57"/>
  <c r="U132" i="57"/>
  <c r="V132" i="57"/>
  <c r="W132" i="57"/>
  <c r="BL129" i="57"/>
  <c r="BK129" i="57"/>
  <c r="BJ129" i="57"/>
  <c r="BI129" i="57"/>
  <c r="BH129" i="57"/>
  <c r="BG129" i="57"/>
  <c r="BF129" i="57"/>
  <c r="BE129" i="57"/>
  <c r="BD129" i="57"/>
  <c r="BC129" i="57"/>
  <c r="BB129" i="57"/>
  <c r="BA129" i="57"/>
  <c r="AZ129" i="57"/>
  <c r="AY129" i="57"/>
  <c r="AX129" i="57"/>
  <c r="AW129" i="57"/>
  <c r="AV129" i="57"/>
  <c r="AU129" i="57"/>
  <c r="AT129" i="57"/>
  <c r="AS129" i="57"/>
  <c r="AR129" i="57"/>
  <c r="AQ129" i="57"/>
  <c r="AP129" i="57"/>
  <c r="AO129" i="57"/>
  <c r="AN129" i="57"/>
  <c r="AM129" i="57"/>
  <c r="AL129" i="57"/>
  <c r="AK129" i="57"/>
  <c r="AJ129" i="57"/>
  <c r="AI129" i="57"/>
  <c r="AH129" i="57"/>
  <c r="AG129" i="57"/>
  <c r="AF129" i="57"/>
  <c r="AE129" i="57"/>
  <c r="AD129" i="57"/>
  <c r="AC129" i="57"/>
  <c r="AB129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M129" i="57"/>
  <c r="L129" i="57"/>
  <c r="K129" i="57"/>
  <c r="J129" i="57"/>
  <c r="I129" i="57"/>
  <c r="H129" i="57"/>
  <c r="G129" i="57"/>
  <c r="F129" i="57"/>
  <c r="E129" i="57"/>
  <c r="D129" i="57"/>
  <c r="D114" i="57" a="1"/>
  <c r="D114" i="57"/>
  <c r="E114" i="57"/>
  <c r="F114" i="57"/>
  <c r="G114" i="57"/>
  <c r="H114" i="57"/>
  <c r="I114" i="57"/>
  <c r="J114" i="57"/>
  <c r="K114" i="57"/>
  <c r="L114" i="57"/>
  <c r="M114" i="57"/>
  <c r="N114" i="57"/>
  <c r="O114" i="57"/>
  <c r="P114" i="57"/>
  <c r="Q114" i="57"/>
  <c r="R114" i="57"/>
  <c r="S114" i="57"/>
  <c r="X114" i="57"/>
  <c r="Y114" i="57"/>
  <c r="Z114" i="57"/>
  <c r="AA114" i="57"/>
  <c r="AB114" i="57"/>
  <c r="AC114" i="57"/>
  <c r="AH114" i="57"/>
  <c r="AM114" i="57"/>
  <c r="AR114" i="57"/>
  <c r="AW114" i="57"/>
  <c r="BB114" i="57"/>
  <c r="BG114" i="57"/>
  <c r="BL114" i="57"/>
  <c r="AG114" i="57"/>
  <c r="AL114" i="57"/>
  <c r="AQ114" i="57"/>
  <c r="AV114" i="57"/>
  <c r="BA114" i="57"/>
  <c r="BF114" i="57"/>
  <c r="BK114" i="57"/>
  <c r="AF114" i="57"/>
  <c r="AK114" i="57"/>
  <c r="AP114" i="57"/>
  <c r="AU114" i="57"/>
  <c r="AZ114" i="57"/>
  <c r="BE114" i="57"/>
  <c r="BJ114" i="57"/>
  <c r="AE114" i="57"/>
  <c r="AJ114" i="57"/>
  <c r="AO114" i="57"/>
  <c r="AT114" i="57"/>
  <c r="AY114" i="57"/>
  <c r="BD114" i="57"/>
  <c r="BI114" i="57"/>
  <c r="AD114" i="57"/>
  <c r="AI114" i="57"/>
  <c r="AN114" i="57"/>
  <c r="AS114" i="57"/>
  <c r="AX114" i="57"/>
  <c r="BC114" i="57"/>
  <c r="BH114" i="57"/>
  <c r="T114" i="57"/>
  <c r="U114" i="57"/>
  <c r="V114" i="57"/>
  <c r="W114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AI106" i="57"/>
  <c r="AH106" i="57"/>
  <c r="AG106" i="57"/>
  <c r="AF106" i="57"/>
  <c r="AE106" i="57"/>
  <c r="AD106" i="57"/>
  <c r="AC106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D91" i="57" a="1"/>
  <c r="D91" i="57"/>
  <c r="E91" i="57"/>
  <c r="F91" i="57"/>
  <c r="G91" i="57"/>
  <c r="H91" i="57"/>
  <c r="I91" i="57"/>
  <c r="J91" i="57"/>
  <c r="K91" i="57"/>
  <c r="L91" i="57"/>
  <c r="M91" i="57"/>
  <c r="N91" i="57"/>
  <c r="O91" i="57"/>
  <c r="P91" i="57"/>
  <c r="Q91" i="57"/>
  <c r="R91" i="57"/>
  <c r="S91" i="57"/>
  <c r="X91" i="57"/>
  <c r="Y91" i="57"/>
  <c r="Z91" i="57"/>
  <c r="AA91" i="57"/>
  <c r="AB91" i="57"/>
  <c r="AC91" i="57"/>
  <c r="AH91" i="57"/>
  <c r="AM91" i="57"/>
  <c r="AR91" i="57"/>
  <c r="AW91" i="57"/>
  <c r="BB91" i="57"/>
  <c r="BG91" i="57"/>
  <c r="BL91" i="57"/>
  <c r="AG91" i="57"/>
  <c r="AL91" i="57"/>
  <c r="AQ91" i="57"/>
  <c r="AV91" i="57"/>
  <c r="BA91" i="57"/>
  <c r="BF91" i="57"/>
  <c r="BK91" i="57"/>
  <c r="AF91" i="57"/>
  <c r="AK91" i="57"/>
  <c r="AP91" i="57"/>
  <c r="AU91" i="57"/>
  <c r="AZ91" i="57"/>
  <c r="BE91" i="57"/>
  <c r="BJ91" i="57"/>
  <c r="AE91" i="57"/>
  <c r="AJ91" i="57"/>
  <c r="AO91" i="57"/>
  <c r="AT91" i="57"/>
  <c r="AY91" i="57"/>
  <c r="BD91" i="57"/>
  <c r="BI91" i="57"/>
  <c r="AD91" i="57"/>
  <c r="AI91" i="57"/>
  <c r="AN91" i="57"/>
  <c r="AS91" i="57"/>
  <c r="AX91" i="57"/>
  <c r="BC91" i="57"/>
  <c r="BH91" i="57"/>
  <c r="T91" i="57"/>
  <c r="U91" i="57"/>
  <c r="V91" i="57"/>
  <c r="W91" i="57"/>
  <c r="BL88" i="57"/>
  <c r="BK88" i="57"/>
  <c r="BJ88" i="57"/>
  <c r="BI88" i="57"/>
  <c r="BH88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AI88" i="57"/>
  <c r="AH88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D73" i="57" a="1"/>
  <c r="D73" i="57"/>
  <c r="E73" i="57"/>
  <c r="F73" i="57"/>
  <c r="G73" i="57"/>
  <c r="H73" i="57"/>
  <c r="I73" i="57"/>
  <c r="J73" i="57"/>
  <c r="K73" i="57"/>
  <c r="L73" i="57"/>
  <c r="M73" i="57"/>
  <c r="N73" i="57"/>
  <c r="O73" i="57"/>
  <c r="P73" i="57"/>
  <c r="Q73" i="57"/>
  <c r="R73" i="57"/>
  <c r="S73" i="57"/>
  <c r="X73" i="57"/>
  <c r="Y73" i="57"/>
  <c r="Z73" i="57"/>
  <c r="AA73" i="57"/>
  <c r="AB73" i="57"/>
  <c r="AC73" i="57"/>
  <c r="AH73" i="57"/>
  <c r="AM73" i="57"/>
  <c r="AR73" i="57"/>
  <c r="AW73" i="57"/>
  <c r="BB73" i="57"/>
  <c r="BG73" i="57"/>
  <c r="BL73" i="57"/>
  <c r="AG73" i="57"/>
  <c r="AL73" i="57"/>
  <c r="AQ73" i="57"/>
  <c r="AV73" i="57"/>
  <c r="BA73" i="57"/>
  <c r="BF73" i="57"/>
  <c r="BK73" i="57"/>
  <c r="AF73" i="57"/>
  <c r="AK73" i="57"/>
  <c r="AP73" i="57"/>
  <c r="AU73" i="57"/>
  <c r="AZ73" i="57"/>
  <c r="BE73" i="57"/>
  <c r="BJ73" i="57"/>
  <c r="AE73" i="57"/>
  <c r="AJ73" i="57"/>
  <c r="AO73" i="57"/>
  <c r="AT73" i="57"/>
  <c r="AY73" i="57"/>
  <c r="BD73" i="57"/>
  <c r="BI73" i="57"/>
  <c r="AD73" i="57"/>
  <c r="AI73" i="57"/>
  <c r="AN73" i="57"/>
  <c r="AS73" i="57"/>
  <c r="AX73" i="57"/>
  <c r="BC73" i="57"/>
  <c r="BH73" i="57"/>
  <c r="T73" i="57"/>
  <c r="U73" i="57"/>
  <c r="V73" i="57"/>
  <c r="W73" i="57"/>
  <c r="BL70" i="57"/>
  <c r="BK70" i="57"/>
  <c r="BJ70" i="57"/>
  <c r="BI70" i="57"/>
  <c r="BH70" i="57"/>
  <c r="BG70" i="57"/>
  <c r="BF70" i="57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AI70" i="57"/>
  <c r="AH70" i="57"/>
  <c r="AG70" i="57"/>
  <c r="AF70" i="57"/>
  <c r="AE70" i="57"/>
  <c r="AD70" i="57"/>
  <c r="AC70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34" i="57"/>
  <c r="C52" i="57"/>
  <c r="C70" i="57"/>
  <c r="C33" i="57"/>
  <c r="C51" i="57"/>
  <c r="C69" i="57"/>
  <c r="C32" i="57"/>
  <c r="C50" i="57"/>
  <c r="C68" i="57"/>
  <c r="C31" i="57"/>
  <c r="C49" i="57"/>
  <c r="C67" i="57"/>
  <c r="C30" i="57"/>
  <c r="C48" i="57"/>
  <c r="C66" i="57"/>
  <c r="C29" i="57"/>
  <c r="C47" i="57"/>
  <c r="C65" i="57"/>
  <c r="C28" i="57"/>
  <c r="C46" i="57"/>
  <c r="C64" i="57"/>
  <c r="C27" i="57"/>
  <c r="C45" i="57"/>
  <c r="C63" i="57"/>
  <c r="C26" i="57"/>
  <c r="C44" i="57"/>
  <c r="C62" i="57"/>
  <c r="C25" i="57"/>
  <c r="C43" i="57"/>
  <c r="C61" i="57"/>
  <c r="C24" i="57"/>
  <c r="C42" i="57"/>
  <c r="C60" i="57"/>
  <c r="C23" i="57"/>
  <c r="C41" i="57"/>
  <c r="C59" i="57"/>
  <c r="C22" i="57"/>
  <c r="C40" i="57"/>
  <c r="C58" i="57"/>
  <c r="C21" i="57"/>
  <c r="C39" i="57"/>
  <c r="C57" i="57"/>
  <c r="C20" i="57"/>
  <c r="C38" i="57"/>
  <c r="C56" i="57"/>
  <c r="D55" i="57" a="1"/>
  <c r="D55" i="57"/>
  <c r="E55" i="57"/>
  <c r="F55" i="57"/>
  <c r="G55" i="57"/>
  <c r="H55" i="57"/>
  <c r="I55" i="57"/>
  <c r="J55" i="57"/>
  <c r="K55" i="57"/>
  <c r="L55" i="57"/>
  <c r="M55" i="57"/>
  <c r="N55" i="57"/>
  <c r="O55" i="57"/>
  <c r="P55" i="57"/>
  <c r="Q55" i="57"/>
  <c r="R55" i="57"/>
  <c r="S55" i="57"/>
  <c r="X55" i="57"/>
  <c r="Y55" i="57"/>
  <c r="Z55" i="57"/>
  <c r="AA55" i="57"/>
  <c r="AB55" i="57"/>
  <c r="AC55" i="57"/>
  <c r="AH55" i="57"/>
  <c r="AM55" i="57"/>
  <c r="AR55" i="57"/>
  <c r="AW55" i="57"/>
  <c r="BB55" i="57"/>
  <c r="BG55" i="57"/>
  <c r="BL55" i="57"/>
  <c r="AG55" i="57"/>
  <c r="AL55" i="57"/>
  <c r="AQ55" i="57"/>
  <c r="AV55" i="57"/>
  <c r="BA55" i="57"/>
  <c r="BF55" i="57"/>
  <c r="BK55" i="57"/>
  <c r="AF55" i="57"/>
  <c r="AK55" i="57"/>
  <c r="AP55" i="57"/>
  <c r="AU55" i="57"/>
  <c r="AZ55" i="57"/>
  <c r="BE55" i="57"/>
  <c r="BJ55" i="57"/>
  <c r="AE55" i="57"/>
  <c r="AJ55" i="57"/>
  <c r="AO55" i="57"/>
  <c r="AT55" i="57"/>
  <c r="AY55" i="57"/>
  <c r="BD55" i="57"/>
  <c r="BI55" i="57"/>
  <c r="AD55" i="57"/>
  <c r="AI55" i="57"/>
  <c r="AN55" i="57"/>
  <c r="AS55" i="57"/>
  <c r="AX55" i="57"/>
  <c r="BC55" i="57"/>
  <c r="BH55" i="57"/>
  <c r="T55" i="57"/>
  <c r="U55" i="57"/>
  <c r="V55" i="57"/>
  <c r="W55" i="57"/>
  <c r="BL52" i="57"/>
  <c r="BK52" i="57"/>
  <c r="BJ52" i="57"/>
  <c r="BI52" i="57"/>
  <c r="BH52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AI52" i="57"/>
  <c r="AH52" i="57"/>
  <c r="AG52" i="57"/>
  <c r="AF52" i="57"/>
  <c r="AE52" i="57"/>
  <c r="AD52" i="57"/>
  <c r="AC52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D37" i="57" a="1"/>
  <c r="D37" i="57"/>
  <c r="E37" i="57"/>
  <c r="F37" i="57"/>
  <c r="G37" i="57"/>
  <c r="H37" i="57"/>
  <c r="I37" i="57"/>
  <c r="J37" i="57"/>
  <c r="K37" i="57"/>
  <c r="L37" i="57"/>
  <c r="M37" i="57"/>
  <c r="N37" i="57"/>
  <c r="O37" i="57"/>
  <c r="P37" i="57"/>
  <c r="Q37" i="57"/>
  <c r="R37" i="57"/>
  <c r="S37" i="57"/>
  <c r="X37" i="57"/>
  <c r="Y37" i="57"/>
  <c r="Z37" i="57"/>
  <c r="AA37" i="57"/>
  <c r="AB37" i="57"/>
  <c r="AC37" i="57"/>
  <c r="AH37" i="57"/>
  <c r="AM37" i="57"/>
  <c r="AR37" i="57"/>
  <c r="AW37" i="57"/>
  <c r="BB37" i="57"/>
  <c r="BG37" i="57"/>
  <c r="BL37" i="57"/>
  <c r="AG37" i="57"/>
  <c r="AL37" i="57"/>
  <c r="AQ37" i="57"/>
  <c r="AV37" i="57"/>
  <c r="BA37" i="57"/>
  <c r="BF37" i="57"/>
  <c r="BK37" i="57"/>
  <c r="AF37" i="57"/>
  <c r="AK37" i="57"/>
  <c r="AP37" i="57"/>
  <c r="AU37" i="57"/>
  <c r="AZ37" i="57"/>
  <c r="BE37" i="57"/>
  <c r="BJ37" i="57"/>
  <c r="AE37" i="57"/>
  <c r="AJ37" i="57"/>
  <c r="AO37" i="57"/>
  <c r="AT37" i="57"/>
  <c r="AY37" i="57"/>
  <c r="BD37" i="57"/>
  <c r="BI37" i="57"/>
  <c r="AD37" i="57"/>
  <c r="AI37" i="57"/>
  <c r="AN37" i="57"/>
  <c r="AS37" i="57"/>
  <c r="AX37" i="57"/>
  <c r="BC37" i="57"/>
  <c r="BH37" i="57"/>
  <c r="T37" i="57"/>
  <c r="U37" i="57"/>
  <c r="V37" i="57"/>
  <c r="W37" i="57"/>
  <c r="BL34" i="57"/>
  <c r="BK34" i="57"/>
  <c r="BJ34" i="57"/>
  <c r="BI34" i="57"/>
  <c r="BH34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AI34" i="57"/>
  <c r="AH34" i="57"/>
  <c r="AG34" i="57"/>
  <c r="AF34" i="57"/>
  <c r="AE34" i="57"/>
  <c r="AD34" i="57"/>
  <c r="AC34" i="57"/>
  <c r="AB34" i="57"/>
  <c r="AA34" i="57"/>
  <c r="Z34" i="57"/>
  <c r="Y34" i="57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D19" i="57" a="1"/>
  <c r="D19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S19" i="57"/>
  <c r="X19" i="57"/>
  <c r="Y19" i="57"/>
  <c r="Z19" i="57"/>
  <c r="AA19" i="57"/>
  <c r="AB19" i="57"/>
  <c r="AC19" i="57"/>
  <c r="AH19" i="57"/>
  <c r="AM19" i="57"/>
  <c r="AR19" i="57"/>
  <c r="AW19" i="57"/>
  <c r="BB19" i="57"/>
  <c r="BG19" i="57"/>
  <c r="BL19" i="57"/>
  <c r="AG19" i="57"/>
  <c r="AL19" i="57"/>
  <c r="AQ19" i="57"/>
  <c r="AV19" i="57"/>
  <c r="BA19" i="57"/>
  <c r="BF19" i="57"/>
  <c r="BK19" i="57"/>
  <c r="AF19" i="57"/>
  <c r="AK19" i="57"/>
  <c r="AP19" i="57"/>
  <c r="AU19" i="57"/>
  <c r="AZ19" i="57"/>
  <c r="BE19" i="57"/>
  <c r="BJ19" i="57"/>
  <c r="AE19" i="57"/>
  <c r="AJ19" i="57"/>
  <c r="AO19" i="57"/>
  <c r="AT19" i="57"/>
  <c r="AY19" i="57"/>
  <c r="BD19" i="57"/>
  <c r="BI19" i="57"/>
  <c r="AD19" i="57"/>
  <c r="AI19" i="57"/>
  <c r="AN19" i="57"/>
  <c r="AS19" i="57"/>
  <c r="AX19" i="57"/>
  <c r="BC19" i="57"/>
  <c r="BH19" i="57"/>
  <c r="T19" i="57"/>
  <c r="U19" i="57"/>
  <c r="V19" i="57"/>
  <c r="W19" i="57"/>
  <c r="BL16" i="57"/>
  <c r="BK16" i="57"/>
  <c r="BJ16" i="57"/>
  <c r="BI16" i="57"/>
  <c r="BH16" i="57"/>
  <c r="BG16" i="57"/>
  <c r="BF16" i="57"/>
  <c r="BE16" i="57"/>
  <c r="BD16" i="57"/>
  <c r="BC16" i="57"/>
  <c r="BB16" i="57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AI16" i="57"/>
  <c r="AH16" i="57"/>
  <c r="AG16" i="57"/>
  <c r="AF16" i="57"/>
  <c r="AE16" i="57"/>
  <c r="AD16" i="57"/>
  <c r="AC16" i="57"/>
  <c r="AB16" i="57"/>
  <c r="AA16" i="57"/>
  <c r="Z16" i="57"/>
  <c r="Y16" i="57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E1" i="57"/>
  <c r="F1" i="57"/>
  <c r="G1" i="57"/>
  <c r="H1" i="57"/>
  <c r="I1" i="57"/>
  <c r="J1" i="57"/>
  <c r="K1" i="57"/>
  <c r="L1" i="57"/>
  <c r="M1" i="57"/>
  <c r="N1" i="57"/>
  <c r="O1" i="57"/>
  <c r="P1" i="57"/>
  <c r="Q1" i="57"/>
  <c r="R1" i="57"/>
  <c r="S1" i="57"/>
  <c r="X1" i="57"/>
  <c r="Y1" i="57"/>
  <c r="Z1" i="57"/>
  <c r="AA1" i="57"/>
  <c r="AB1" i="57"/>
  <c r="AC1" i="57"/>
  <c r="AH1" i="57"/>
  <c r="AM1" i="57"/>
  <c r="AR1" i="57"/>
  <c r="AW1" i="57"/>
  <c r="BB1" i="57"/>
  <c r="BG1" i="57"/>
  <c r="BL1" i="57"/>
  <c r="AG1" i="57"/>
  <c r="AL1" i="57"/>
  <c r="AQ1" i="57"/>
  <c r="AV1" i="57"/>
  <c r="BA1" i="57"/>
  <c r="BF1" i="57"/>
  <c r="BK1" i="57"/>
  <c r="AF1" i="57"/>
  <c r="AK1" i="57"/>
  <c r="AP1" i="57"/>
  <c r="AU1" i="57"/>
  <c r="AZ1" i="57"/>
  <c r="BE1" i="57"/>
  <c r="BJ1" i="57"/>
  <c r="AE1" i="57"/>
  <c r="AJ1" i="57"/>
  <c r="AO1" i="57"/>
  <c r="AT1" i="57"/>
  <c r="AY1" i="57"/>
  <c r="BD1" i="57"/>
  <c r="BI1" i="57"/>
  <c r="AD1" i="57"/>
  <c r="AI1" i="57"/>
  <c r="AN1" i="57"/>
  <c r="AS1" i="57"/>
  <c r="AX1" i="57"/>
  <c r="BC1" i="57"/>
  <c r="BH1" i="57"/>
  <c r="T1" i="57"/>
  <c r="U1" i="57"/>
  <c r="V1" i="57"/>
  <c r="W1" i="57"/>
  <c r="BL154" i="54"/>
  <c r="BG154" i="54"/>
  <c r="BB154" i="54"/>
  <c r="AW154" i="54"/>
  <c r="AR154" i="54"/>
  <c r="AM154" i="54"/>
  <c r="AH154" i="54"/>
  <c r="BL153" i="54"/>
  <c r="BG153" i="54"/>
  <c r="BB153" i="54"/>
  <c r="AW153" i="54"/>
  <c r="AR153" i="54"/>
  <c r="AM153" i="54"/>
  <c r="AH153" i="54"/>
  <c r="BL152" i="54"/>
  <c r="BG152" i="54"/>
  <c r="BB152" i="54"/>
  <c r="AW152" i="54"/>
  <c r="AR152" i="54"/>
  <c r="AM152" i="54"/>
  <c r="AH152" i="54"/>
  <c r="BL151" i="54"/>
  <c r="BG151" i="54"/>
  <c r="BB151" i="54"/>
  <c r="AW151" i="54"/>
  <c r="AR151" i="54"/>
  <c r="AM151" i="54"/>
  <c r="AH151" i="54"/>
  <c r="BL150" i="54"/>
  <c r="BG150" i="54"/>
  <c r="BB150" i="54"/>
  <c r="AW150" i="54"/>
  <c r="AR150" i="54"/>
  <c r="AM150" i="54"/>
  <c r="AH150" i="54"/>
  <c r="BL149" i="54"/>
  <c r="BG149" i="54"/>
  <c r="BB149" i="54"/>
  <c r="AW149" i="54"/>
  <c r="AR149" i="54"/>
  <c r="AM149" i="54"/>
  <c r="AH149" i="54"/>
  <c r="BL148" i="54"/>
  <c r="BG148" i="54"/>
  <c r="BB148" i="54"/>
  <c r="AW148" i="54"/>
  <c r="AR148" i="54"/>
  <c r="AM148" i="54"/>
  <c r="AH148" i="54"/>
  <c r="BL147" i="54"/>
  <c r="BG147" i="54"/>
  <c r="BB147" i="54"/>
  <c r="AW147" i="54"/>
  <c r="AR147" i="54"/>
  <c r="AM147" i="54"/>
  <c r="AH147" i="54"/>
  <c r="BL146" i="54"/>
  <c r="BG146" i="54"/>
  <c r="BB146" i="54"/>
  <c r="AW146" i="54"/>
  <c r="AR146" i="54"/>
  <c r="AM146" i="54"/>
  <c r="AH146" i="54"/>
  <c r="BL145" i="54"/>
  <c r="BG145" i="54"/>
  <c r="BB145" i="54"/>
  <c r="AW145" i="54"/>
  <c r="AR145" i="54"/>
  <c r="AM145" i="54"/>
  <c r="AH145" i="54"/>
  <c r="BL144" i="54"/>
  <c r="BG144" i="54"/>
  <c r="BB144" i="54"/>
  <c r="AW144" i="54"/>
  <c r="AR144" i="54"/>
  <c r="AM144" i="54"/>
  <c r="AH144" i="54"/>
  <c r="BL143" i="54"/>
  <c r="BG143" i="54"/>
  <c r="BB143" i="54"/>
  <c r="AW143" i="54"/>
  <c r="AR143" i="54"/>
  <c r="AM143" i="54"/>
  <c r="AH143" i="54"/>
  <c r="BL142" i="54"/>
  <c r="BG142" i="54"/>
  <c r="BB142" i="54"/>
  <c r="AW142" i="54"/>
  <c r="AR142" i="54"/>
  <c r="AM142" i="54"/>
  <c r="AH142" i="54"/>
  <c r="BL141" i="54"/>
  <c r="BG141" i="54"/>
  <c r="BB141" i="54"/>
  <c r="AW141" i="54"/>
  <c r="AR141" i="54"/>
  <c r="AM141" i="54"/>
  <c r="AH141" i="54"/>
  <c r="BL136" i="54"/>
  <c r="BG136" i="54"/>
  <c r="BB136" i="54"/>
  <c r="AW136" i="54"/>
  <c r="AR136" i="54"/>
  <c r="AM136" i="54"/>
  <c r="AH136" i="54"/>
  <c r="AC136" i="54"/>
  <c r="AB136" i="54"/>
  <c r="AA136" i="54"/>
  <c r="Z136" i="54"/>
  <c r="Y136" i="54"/>
  <c r="X136" i="54"/>
  <c r="W136" i="54"/>
  <c r="V136" i="54"/>
  <c r="U136" i="54"/>
  <c r="T136" i="54"/>
  <c r="S136" i="54"/>
  <c r="R136" i="54"/>
  <c r="Q136" i="54"/>
  <c r="P136" i="54"/>
  <c r="O136" i="54"/>
  <c r="N136" i="54"/>
  <c r="M136" i="54"/>
  <c r="L136" i="54"/>
  <c r="K136" i="54"/>
  <c r="J136" i="54"/>
  <c r="I136" i="54"/>
  <c r="H136" i="54"/>
  <c r="G136" i="54"/>
  <c r="F136" i="54"/>
  <c r="E136" i="54"/>
  <c r="D136" i="54"/>
  <c r="BL135" i="54"/>
  <c r="BG135" i="54"/>
  <c r="BB135" i="54"/>
  <c r="AW135" i="54"/>
  <c r="AR135" i="54"/>
  <c r="AM135" i="54"/>
  <c r="AH135" i="54"/>
  <c r="AC135" i="54"/>
  <c r="AB135" i="54"/>
  <c r="AA135" i="54"/>
  <c r="Z135" i="54"/>
  <c r="Y135" i="54"/>
  <c r="X135" i="54"/>
  <c r="W135" i="54"/>
  <c r="V135" i="54"/>
  <c r="U135" i="54"/>
  <c r="T135" i="54"/>
  <c r="S135" i="54"/>
  <c r="R135" i="54"/>
  <c r="Q135" i="54"/>
  <c r="P135" i="54"/>
  <c r="O135" i="54"/>
  <c r="N135" i="54"/>
  <c r="M135" i="54"/>
  <c r="L135" i="54"/>
  <c r="K135" i="54"/>
  <c r="J135" i="54"/>
  <c r="I135" i="54"/>
  <c r="H135" i="54"/>
  <c r="G135" i="54"/>
  <c r="F135" i="54"/>
  <c r="E135" i="54"/>
  <c r="D135" i="54"/>
  <c r="BL134" i="54"/>
  <c r="BG134" i="54"/>
  <c r="BB134" i="54"/>
  <c r="AW134" i="54"/>
  <c r="AR134" i="54"/>
  <c r="AM134" i="54"/>
  <c r="AH134" i="54"/>
  <c r="AC134" i="54"/>
  <c r="AB134" i="54"/>
  <c r="AA134" i="54"/>
  <c r="Z134" i="54"/>
  <c r="Y134" i="54"/>
  <c r="X134" i="54"/>
  <c r="W134" i="54"/>
  <c r="V134" i="54"/>
  <c r="U134" i="54"/>
  <c r="T134" i="54"/>
  <c r="S134" i="54"/>
  <c r="R134" i="54"/>
  <c r="Q134" i="54"/>
  <c r="P134" i="54"/>
  <c r="O134" i="54"/>
  <c r="N134" i="54"/>
  <c r="M134" i="54"/>
  <c r="L134" i="54"/>
  <c r="K134" i="54"/>
  <c r="J134" i="54"/>
  <c r="I134" i="54"/>
  <c r="H134" i="54"/>
  <c r="G134" i="54"/>
  <c r="F134" i="54"/>
  <c r="E134" i="54"/>
  <c r="D134" i="54"/>
  <c r="BL133" i="54"/>
  <c r="BG133" i="54"/>
  <c r="BB133" i="54"/>
  <c r="AW133" i="54"/>
  <c r="AR133" i="54"/>
  <c r="AM133" i="54"/>
  <c r="AH133" i="54"/>
  <c r="AC133" i="54"/>
  <c r="AB133" i="54"/>
  <c r="AA133" i="54"/>
  <c r="Z133" i="54"/>
  <c r="Y133" i="54"/>
  <c r="X133" i="54"/>
  <c r="W133" i="54"/>
  <c r="V133" i="54"/>
  <c r="U133" i="54"/>
  <c r="T133" i="54"/>
  <c r="S133" i="54"/>
  <c r="R133" i="54"/>
  <c r="Q133" i="54"/>
  <c r="P133" i="54"/>
  <c r="O133" i="54"/>
  <c r="N133" i="54"/>
  <c r="M133" i="54"/>
  <c r="L133" i="54"/>
  <c r="K133" i="54"/>
  <c r="J133" i="54"/>
  <c r="I133" i="54"/>
  <c r="H133" i="54"/>
  <c r="G133" i="54"/>
  <c r="F133" i="54"/>
  <c r="E133" i="54"/>
  <c r="D133" i="54"/>
  <c r="BL132" i="54"/>
  <c r="BG132" i="54"/>
  <c r="BB132" i="54"/>
  <c r="AW132" i="54"/>
  <c r="AR132" i="54"/>
  <c r="AM132" i="54"/>
  <c r="AH132" i="54"/>
  <c r="AC132" i="54"/>
  <c r="AB132" i="54"/>
  <c r="AA132" i="54"/>
  <c r="Z132" i="54"/>
  <c r="Y132" i="54"/>
  <c r="X132" i="54"/>
  <c r="W132" i="54"/>
  <c r="V132" i="54"/>
  <c r="U132" i="54"/>
  <c r="T132" i="54"/>
  <c r="S132" i="54"/>
  <c r="R132" i="54"/>
  <c r="Q132" i="54"/>
  <c r="P132" i="54"/>
  <c r="O132" i="54"/>
  <c r="N132" i="54"/>
  <c r="M132" i="54"/>
  <c r="L132" i="54"/>
  <c r="K132" i="54"/>
  <c r="J132" i="54"/>
  <c r="I132" i="54"/>
  <c r="H132" i="54"/>
  <c r="G132" i="54"/>
  <c r="F132" i="54"/>
  <c r="E132" i="54"/>
  <c r="D132" i="54"/>
  <c r="BL131" i="54"/>
  <c r="BG131" i="54"/>
  <c r="BB131" i="54"/>
  <c r="AW131" i="54"/>
  <c r="AR131" i="54"/>
  <c r="AM131" i="54"/>
  <c r="AH131" i="54"/>
  <c r="AC131" i="54"/>
  <c r="AB131" i="54"/>
  <c r="AA131" i="54"/>
  <c r="Z131" i="54"/>
  <c r="Y131" i="54"/>
  <c r="X131" i="54"/>
  <c r="W131" i="54"/>
  <c r="V131" i="54"/>
  <c r="U131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G131" i="54"/>
  <c r="F131" i="54"/>
  <c r="E131" i="54"/>
  <c r="D131" i="54"/>
  <c r="BL130" i="54"/>
  <c r="BG130" i="54"/>
  <c r="BB130" i="54"/>
  <c r="AW130" i="54"/>
  <c r="AR130" i="54"/>
  <c r="AM130" i="54"/>
  <c r="AH130" i="54"/>
  <c r="AC130" i="54"/>
  <c r="AB130" i="54"/>
  <c r="AA130" i="54"/>
  <c r="Z130" i="54"/>
  <c r="Y130" i="54"/>
  <c r="X130" i="54"/>
  <c r="W130" i="54"/>
  <c r="V130" i="54"/>
  <c r="U130" i="54"/>
  <c r="T130" i="54"/>
  <c r="S130" i="54"/>
  <c r="R130" i="54"/>
  <c r="Q130" i="54"/>
  <c r="P130" i="54"/>
  <c r="O130" i="54"/>
  <c r="N130" i="54"/>
  <c r="M130" i="54"/>
  <c r="L130" i="54"/>
  <c r="K130" i="54"/>
  <c r="J130" i="54"/>
  <c r="I130" i="54"/>
  <c r="H130" i="54"/>
  <c r="G130" i="54"/>
  <c r="F130" i="54"/>
  <c r="E130" i="54"/>
  <c r="D130" i="54"/>
  <c r="BL129" i="54"/>
  <c r="BG129" i="54"/>
  <c r="BB129" i="54"/>
  <c r="AW129" i="54"/>
  <c r="AR129" i="54"/>
  <c r="AM129" i="54"/>
  <c r="AH129" i="54"/>
  <c r="AC129" i="54"/>
  <c r="AB129" i="54"/>
  <c r="AA129" i="54"/>
  <c r="Z129" i="54"/>
  <c r="Y129" i="54"/>
  <c r="X129" i="54"/>
  <c r="W129" i="54"/>
  <c r="V129" i="54"/>
  <c r="U129" i="54"/>
  <c r="T129" i="54"/>
  <c r="S129" i="54"/>
  <c r="R129" i="54"/>
  <c r="Q129" i="54"/>
  <c r="P129" i="54"/>
  <c r="O129" i="54"/>
  <c r="N129" i="54"/>
  <c r="M129" i="54"/>
  <c r="L129" i="54"/>
  <c r="K129" i="54"/>
  <c r="J129" i="54"/>
  <c r="I129" i="54"/>
  <c r="H129" i="54"/>
  <c r="G129" i="54"/>
  <c r="F129" i="54"/>
  <c r="E129" i="54"/>
  <c r="D129" i="54"/>
  <c r="BL128" i="54"/>
  <c r="BG128" i="54"/>
  <c r="BB128" i="54"/>
  <c r="AW128" i="54"/>
  <c r="AR128" i="54"/>
  <c r="AM128" i="54"/>
  <c r="AH128" i="54"/>
  <c r="AC128" i="54"/>
  <c r="AB128" i="54"/>
  <c r="AA128" i="54"/>
  <c r="Z128" i="54"/>
  <c r="Y128" i="54"/>
  <c r="X128" i="54"/>
  <c r="W128" i="54"/>
  <c r="V128" i="54"/>
  <c r="U128" i="54"/>
  <c r="T128" i="54"/>
  <c r="S128" i="54"/>
  <c r="R128" i="54"/>
  <c r="Q128" i="54"/>
  <c r="P128" i="54"/>
  <c r="O128" i="54"/>
  <c r="N128" i="54"/>
  <c r="M128" i="54"/>
  <c r="L128" i="54"/>
  <c r="K128" i="54"/>
  <c r="J128" i="54"/>
  <c r="I128" i="54"/>
  <c r="H128" i="54"/>
  <c r="G128" i="54"/>
  <c r="F128" i="54"/>
  <c r="E128" i="54"/>
  <c r="D128" i="54"/>
  <c r="BL127" i="54"/>
  <c r="BG127" i="54"/>
  <c r="BB127" i="54"/>
  <c r="AW127" i="54"/>
  <c r="AR127" i="54"/>
  <c r="AM127" i="54"/>
  <c r="AH127" i="54"/>
  <c r="AC127" i="54"/>
  <c r="AB127" i="54"/>
  <c r="AA127" i="54"/>
  <c r="Z127" i="54"/>
  <c r="Y127" i="54"/>
  <c r="X127" i="54"/>
  <c r="W127" i="54"/>
  <c r="V127" i="54"/>
  <c r="U127" i="54"/>
  <c r="T127" i="54"/>
  <c r="S127" i="54"/>
  <c r="R127" i="54"/>
  <c r="Q127" i="54"/>
  <c r="P127" i="54"/>
  <c r="O127" i="54"/>
  <c r="N127" i="54"/>
  <c r="M127" i="54"/>
  <c r="L127" i="54"/>
  <c r="K127" i="54"/>
  <c r="J127" i="54"/>
  <c r="I127" i="54"/>
  <c r="H127" i="54"/>
  <c r="G127" i="54"/>
  <c r="F127" i="54"/>
  <c r="E127" i="54"/>
  <c r="D127" i="54"/>
  <c r="BL126" i="54"/>
  <c r="BG126" i="54"/>
  <c r="BB126" i="54"/>
  <c r="AW126" i="54"/>
  <c r="AR126" i="54"/>
  <c r="AM126" i="54"/>
  <c r="AH126" i="54"/>
  <c r="AC126" i="54"/>
  <c r="AB126" i="54"/>
  <c r="AA126" i="54"/>
  <c r="Z126" i="54"/>
  <c r="Y126" i="54"/>
  <c r="X126" i="54"/>
  <c r="W126" i="54"/>
  <c r="V126" i="54"/>
  <c r="U126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G126" i="54"/>
  <c r="F126" i="54"/>
  <c r="E126" i="54"/>
  <c r="D126" i="54"/>
  <c r="BL125" i="54"/>
  <c r="BG125" i="54"/>
  <c r="BB125" i="54"/>
  <c r="AW125" i="54"/>
  <c r="AR125" i="54"/>
  <c r="AM125" i="54"/>
  <c r="AH125" i="54"/>
  <c r="AC125" i="54"/>
  <c r="AB125" i="54"/>
  <c r="AA125" i="54"/>
  <c r="Z125" i="54"/>
  <c r="Y125" i="54"/>
  <c r="X125" i="54"/>
  <c r="W125" i="54"/>
  <c r="V125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G125" i="54"/>
  <c r="F125" i="54"/>
  <c r="E125" i="54"/>
  <c r="D125" i="54"/>
  <c r="BL124" i="54"/>
  <c r="BG124" i="54"/>
  <c r="BB124" i="54"/>
  <c r="AW124" i="54"/>
  <c r="AR124" i="54"/>
  <c r="AM124" i="54"/>
  <c r="AH124" i="54"/>
  <c r="AC124" i="54"/>
  <c r="AB124" i="54"/>
  <c r="AA124" i="54"/>
  <c r="Z124" i="54"/>
  <c r="Y124" i="54"/>
  <c r="X124" i="54"/>
  <c r="W124" i="54"/>
  <c r="V124" i="54"/>
  <c r="U124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G124" i="54"/>
  <c r="F124" i="54"/>
  <c r="E124" i="54"/>
  <c r="D124" i="54"/>
  <c r="BL123" i="54"/>
  <c r="BG123" i="54"/>
  <c r="BB123" i="54"/>
  <c r="AW123" i="54"/>
  <c r="AR123" i="54"/>
  <c r="AM123" i="54"/>
  <c r="AH123" i="54"/>
  <c r="AC123" i="54"/>
  <c r="AB123" i="54"/>
  <c r="AA123" i="54"/>
  <c r="Z123" i="54"/>
  <c r="Y123" i="54"/>
  <c r="X123" i="54"/>
  <c r="W123" i="54"/>
  <c r="V123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G123" i="54"/>
  <c r="F123" i="54"/>
  <c r="E123" i="54"/>
  <c r="D123" i="54"/>
  <c r="D9" i="54"/>
  <c r="E1" i="54"/>
  <c r="D8" i="54"/>
  <c r="D121" i="54"/>
  <c r="BL118" i="54"/>
  <c r="BG118" i="54"/>
  <c r="BB118" i="54"/>
  <c r="AW118" i="54"/>
  <c r="AR118" i="54"/>
  <c r="AM118" i="54"/>
  <c r="AH118" i="54"/>
  <c r="AC118" i="54"/>
  <c r="AB118" i="54"/>
  <c r="AA118" i="54"/>
  <c r="Z118" i="54"/>
  <c r="Y118" i="54"/>
  <c r="X118" i="54"/>
  <c r="W118" i="54"/>
  <c r="V118" i="54"/>
  <c r="U118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G118" i="54"/>
  <c r="F118" i="54"/>
  <c r="E118" i="54"/>
  <c r="D118" i="54"/>
  <c r="BL117" i="54"/>
  <c r="BG117" i="54"/>
  <c r="BB117" i="54"/>
  <c r="AW117" i="54"/>
  <c r="AR117" i="54"/>
  <c r="AM117" i="54"/>
  <c r="AH117" i="54"/>
  <c r="AC117" i="54"/>
  <c r="AB117" i="54"/>
  <c r="AA117" i="54"/>
  <c r="Z117" i="54"/>
  <c r="Y117" i="54"/>
  <c r="X117" i="54"/>
  <c r="W117" i="54"/>
  <c r="V117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G117" i="54"/>
  <c r="F117" i="54"/>
  <c r="E117" i="54"/>
  <c r="D117" i="54"/>
  <c r="BL116" i="54"/>
  <c r="BG116" i="54"/>
  <c r="BB116" i="54"/>
  <c r="AW116" i="54"/>
  <c r="AR116" i="54"/>
  <c r="AM116" i="54"/>
  <c r="AH116" i="54"/>
  <c r="AC116" i="54"/>
  <c r="AB116" i="54"/>
  <c r="AA116" i="54"/>
  <c r="Z116" i="54"/>
  <c r="Y116" i="54"/>
  <c r="X116" i="54"/>
  <c r="W116" i="54"/>
  <c r="V116" i="54"/>
  <c r="U116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G116" i="54"/>
  <c r="F116" i="54"/>
  <c r="E116" i="54"/>
  <c r="D116" i="54"/>
  <c r="BL115" i="54"/>
  <c r="BG115" i="54"/>
  <c r="BB115" i="54"/>
  <c r="AW115" i="54"/>
  <c r="AR115" i="54"/>
  <c r="AM115" i="54"/>
  <c r="AH115" i="54"/>
  <c r="AC115" i="54"/>
  <c r="AB115" i="54"/>
  <c r="AA115" i="54"/>
  <c r="Z115" i="54"/>
  <c r="Y115" i="54"/>
  <c r="X115" i="54"/>
  <c r="W115" i="54"/>
  <c r="V115" i="54"/>
  <c r="U115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BL114" i="54"/>
  <c r="BG114" i="54"/>
  <c r="BB114" i="54"/>
  <c r="AW114" i="54"/>
  <c r="AR114" i="54"/>
  <c r="AM114" i="54"/>
  <c r="AH114" i="54"/>
  <c r="AC114" i="54"/>
  <c r="AB114" i="54"/>
  <c r="AA114" i="54"/>
  <c r="Z114" i="54"/>
  <c r="Y114" i="54"/>
  <c r="X114" i="54"/>
  <c r="W114" i="54"/>
  <c r="V114" i="54"/>
  <c r="U114" i="54"/>
  <c r="T114" i="54"/>
  <c r="S114" i="54"/>
  <c r="R114" i="54"/>
  <c r="Q114" i="54"/>
  <c r="P114" i="54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BL113" i="54"/>
  <c r="BG113" i="54"/>
  <c r="BB113" i="54"/>
  <c r="AW113" i="54"/>
  <c r="AR113" i="54"/>
  <c r="AM113" i="54"/>
  <c r="AH113" i="54"/>
  <c r="AC113" i="54"/>
  <c r="AB113" i="54"/>
  <c r="AA113" i="54"/>
  <c r="Z113" i="54"/>
  <c r="Y113" i="54"/>
  <c r="X113" i="54"/>
  <c r="W113" i="54"/>
  <c r="V113" i="54"/>
  <c r="U113" i="54"/>
  <c r="T113" i="54"/>
  <c r="S113" i="54"/>
  <c r="R113" i="54"/>
  <c r="Q113" i="54"/>
  <c r="P113" i="54"/>
  <c r="O113" i="54"/>
  <c r="N113" i="54"/>
  <c r="M113" i="54"/>
  <c r="L113" i="54"/>
  <c r="K113" i="54"/>
  <c r="J113" i="54"/>
  <c r="I113" i="54"/>
  <c r="H113" i="54"/>
  <c r="G113" i="54"/>
  <c r="F113" i="54"/>
  <c r="E113" i="54"/>
  <c r="D113" i="54"/>
  <c r="BL108" i="54"/>
  <c r="BG108" i="54"/>
  <c r="BB108" i="54"/>
  <c r="AW108" i="54"/>
  <c r="AR108" i="54"/>
  <c r="AM108" i="54"/>
  <c r="AH108" i="54"/>
  <c r="AC108" i="54"/>
  <c r="AB108" i="54"/>
  <c r="AA108" i="54"/>
  <c r="Z108" i="54"/>
  <c r="Y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BL107" i="54"/>
  <c r="BG107" i="54"/>
  <c r="BB107" i="54"/>
  <c r="AW107" i="54"/>
  <c r="AR107" i="54"/>
  <c r="AM107" i="54"/>
  <c r="AH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BL106" i="54"/>
  <c r="BG106" i="54"/>
  <c r="BB106" i="54"/>
  <c r="AW106" i="54"/>
  <c r="AR106" i="54"/>
  <c r="AM106" i="54"/>
  <c r="AH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BL105" i="54"/>
  <c r="BG105" i="54"/>
  <c r="BB105" i="54"/>
  <c r="AW105" i="54"/>
  <c r="AR105" i="54"/>
  <c r="AM105" i="54"/>
  <c r="AH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BL104" i="54"/>
  <c r="BG104" i="54"/>
  <c r="BB104" i="54"/>
  <c r="AW104" i="54"/>
  <c r="AR104" i="54"/>
  <c r="AM104" i="54"/>
  <c r="AH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BL103" i="54"/>
  <c r="BG103" i="54"/>
  <c r="BB103" i="54"/>
  <c r="AW103" i="54"/>
  <c r="AR103" i="54"/>
  <c r="AM103" i="54"/>
  <c r="AH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BL98" i="54"/>
  <c r="BG98" i="54"/>
  <c r="BB98" i="54"/>
  <c r="AW98" i="54"/>
  <c r="AR98" i="54"/>
  <c r="AM98" i="54"/>
  <c r="AH98" i="54"/>
  <c r="X12" i="54"/>
  <c r="Y12" i="54"/>
  <c r="Z12" i="54"/>
  <c r="AA12" i="54"/>
  <c r="AB12" i="54"/>
  <c r="AC12" i="54"/>
  <c r="AC98" i="54"/>
  <c r="AB98" i="54"/>
  <c r="AA98" i="54"/>
  <c r="Z98" i="54"/>
  <c r="Y98" i="54"/>
  <c r="X98" i="54"/>
  <c r="W98" i="54"/>
  <c r="V98" i="54"/>
  <c r="U98" i="54"/>
  <c r="T98" i="54"/>
  <c r="S98" i="54"/>
  <c r="R98" i="54"/>
  <c r="Q98" i="54"/>
  <c r="P98" i="54"/>
  <c r="O98" i="54"/>
  <c r="N98" i="54"/>
  <c r="M98" i="54"/>
  <c r="L98" i="54"/>
  <c r="K98" i="54"/>
  <c r="J98" i="54"/>
  <c r="I98" i="54"/>
  <c r="H98" i="54"/>
  <c r="G98" i="54"/>
  <c r="F98" i="54"/>
  <c r="E98" i="54"/>
  <c r="D98" i="54"/>
  <c r="BL97" i="54"/>
  <c r="BG97" i="54"/>
  <c r="BB97" i="54"/>
  <c r="AW97" i="54"/>
  <c r="AR97" i="54"/>
  <c r="AM97" i="54"/>
  <c r="AH97" i="54"/>
  <c r="AC97" i="54"/>
  <c r="AB97" i="54"/>
  <c r="AA97" i="54"/>
  <c r="Z97" i="54"/>
  <c r="Y97" i="54"/>
  <c r="X97" i="54"/>
  <c r="W97" i="54"/>
  <c r="V97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G97" i="54"/>
  <c r="F97" i="54"/>
  <c r="E97" i="54"/>
  <c r="D97" i="54"/>
  <c r="BL96" i="54"/>
  <c r="BG96" i="54"/>
  <c r="BB96" i="54"/>
  <c r="AW96" i="54"/>
  <c r="AR96" i="54"/>
  <c r="AM96" i="54"/>
  <c r="AH96" i="54"/>
  <c r="AC96" i="54"/>
  <c r="AB96" i="54"/>
  <c r="AA96" i="54"/>
  <c r="Z96" i="54"/>
  <c r="Y96" i="54"/>
  <c r="X96" i="54"/>
  <c r="W96" i="54"/>
  <c r="V96" i="54"/>
  <c r="U96" i="54"/>
  <c r="T96" i="54"/>
  <c r="S96" i="54"/>
  <c r="R96" i="54"/>
  <c r="Q96" i="54"/>
  <c r="P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BL95" i="54"/>
  <c r="BG95" i="54"/>
  <c r="BB95" i="54"/>
  <c r="AW95" i="54"/>
  <c r="AR95" i="54"/>
  <c r="AM95" i="54"/>
  <c r="AH95" i="54"/>
  <c r="AC95" i="54"/>
  <c r="AB95" i="54"/>
  <c r="AA95" i="54"/>
  <c r="Z95" i="54"/>
  <c r="Y95" i="54"/>
  <c r="X95" i="54"/>
  <c r="W95" i="54"/>
  <c r="V95" i="54"/>
  <c r="U95" i="54"/>
  <c r="T95" i="54"/>
  <c r="S95" i="54"/>
  <c r="R95" i="54"/>
  <c r="Q95" i="54"/>
  <c r="P95" i="54"/>
  <c r="O95" i="54"/>
  <c r="N95" i="54"/>
  <c r="M95" i="54"/>
  <c r="L95" i="54"/>
  <c r="K95" i="54"/>
  <c r="J95" i="54"/>
  <c r="I95" i="54"/>
  <c r="H95" i="54"/>
  <c r="G95" i="54"/>
  <c r="F95" i="54"/>
  <c r="E95" i="54"/>
  <c r="D95" i="54"/>
  <c r="BL94" i="54"/>
  <c r="BG94" i="54"/>
  <c r="BB94" i="54"/>
  <c r="AW94" i="54"/>
  <c r="AR94" i="54"/>
  <c r="AM94" i="54"/>
  <c r="AH94" i="54"/>
  <c r="AC94" i="54"/>
  <c r="AB94" i="54"/>
  <c r="AA94" i="54"/>
  <c r="Z94" i="54"/>
  <c r="Y94" i="54"/>
  <c r="X94" i="54"/>
  <c r="W94" i="54"/>
  <c r="V94" i="54"/>
  <c r="U94" i="54"/>
  <c r="T94" i="54"/>
  <c r="S94" i="54"/>
  <c r="R94" i="54"/>
  <c r="Q94" i="54"/>
  <c r="P94" i="54"/>
  <c r="O94" i="54"/>
  <c r="N94" i="54"/>
  <c r="M94" i="54"/>
  <c r="L94" i="54"/>
  <c r="K94" i="54"/>
  <c r="J94" i="54"/>
  <c r="I94" i="54"/>
  <c r="H94" i="54"/>
  <c r="G94" i="54"/>
  <c r="F94" i="54"/>
  <c r="E94" i="54"/>
  <c r="D94" i="54"/>
  <c r="BL93" i="54"/>
  <c r="BG93" i="54"/>
  <c r="BB93" i="54"/>
  <c r="AW93" i="54"/>
  <c r="AR93" i="54"/>
  <c r="AM93" i="54"/>
  <c r="AH93" i="54"/>
  <c r="AC93" i="54"/>
  <c r="AB93" i="54"/>
  <c r="AA93" i="54"/>
  <c r="Z93" i="54"/>
  <c r="Y93" i="54"/>
  <c r="X93" i="54"/>
  <c r="W93" i="54"/>
  <c r="V93" i="54"/>
  <c r="U93" i="54"/>
  <c r="T93" i="54"/>
  <c r="S93" i="54"/>
  <c r="R93" i="54"/>
  <c r="Q93" i="54"/>
  <c r="P93" i="54"/>
  <c r="O93" i="54"/>
  <c r="N93" i="54"/>
  <c r="M93" i="54"/>
  <c r="L93" i="54"/>
  <c r="K93" i="54"/>
  <c r="J93" i="54"/>
  <c r="I93" i="54"/>
  <c r="H93" i="54"/>
  <c r="G93" i="54"/>
  <c r="F93" i="54"/>
  <c r="E93" i="54"/>
  <c r="D93" i="54"/>
  <c r="BL92" i="54"/>
  <c r="BG92" i="54"/>
  <c r="BB92" i="54"/>
  <c r="AW92" i="54"/>
  <c r="AR92" i="54"/>
  <c r="AM92" i="54"/>
  <c r="AH92" i="54"/>
  <c r="AC92" i="54"/>
  <c r="AB92" i="54"/>
  <c r="AA92" i="54"/>
  <c r="Z92" i="54"/>
  <c r="Y92" i="54"/>
  <c r="X92" i="54"/>
  <c r="W92" i="54"/>
  <c r="V92" i="54"/>
  <c r="U92" i="54"/>
  <c r="T92" i="54"/>
  <c r="S92" i="54"/>
  <c r="R92" i="54"/>
  <c r="Q92" i="54"/>
  <c r="P92" i="54"/>
  <c r="O92" i="54"/>
  <c r="N92" i="54"/>
  <c r="M92" i="54"/>
  <c r="L92" i="54"/>
  <c r="K92" i="54"/>
  <c r="J92" i="54"/>
  <c r="I92" i="54"/>
  <c r="H92" i="54"/>
  <c r="G92" i="54"/>
  <c r="F92" i="54"/>
  <c r="E92" i="54"/>
  <c r="D92" i="54"/>
  <c r="BL91" i="54"/>
  <c r="BG91" i="54"/>
  <c r="BB91" i="54"/>
  <c r="AW91" i="54"/>
  <c r="AR91" i="54"/>
  <c r="AM91" i="54"/>
  <c r="AH91" i="54"/>
  <c r="AC91" i="54"/>
  <c r="AB91" i="54"/>
  <c r="AA91" i="54"/>
  <c r="Z91" i="54"/>
  <c r="Y91" i="54"/>
  <c r="X91" i="54"/>
  <c r="W91" i="54"/>
  <c r="V91" i="54"/>
  <c r="U91" i="54"/>
  <c r="T91" i="54"/>
  <c r="S91" i="54"/>
  <c r="R91" i="54"/>
  <c r="Q91" i="54"/>
  <c r="P91" i="54"/>
  <c r="O91" i="54"/>
  <c r="N91" i="54"/>
  <c r="M91" i="54"/>
  <c r="L91" i="54"/>
  <c r="K91" i="54"/>
  <c r="J91" i="54"/>
  <c r="I91" i="54"/>
  <c r="H91" i="54"/>
  <c r="G91" i="54"/>
  <c r="F91" i="54"/>
  <c r="E91" i="54"/>
  <c r="D91" i="54"/>
  <c r="BL90" i="54"/>
  <c r="BG90" i="54"/>
  <c r="BB90" i="54"/>
  <c r="AW90" i="54"/>
  <c r="AR90" i="54"/>
  <c r="AM90" i="54"/>
  <c r="AH90" i="54"/>
  <c r="AC90" i="54"/>
  <c r="AB90" i="54"/>
  <c r="AA90" i="54"/>
  <c r="Z90" i="54"/>
  <c r="Y90" i="54"/>
  <c r="X90" i="54"/>
  <c r="W90" i="54"/>
  <c r="V90" i="54"/>
  <c r="U90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BL89" i="54"/>
  <c r="BG89" i="54"/>
  <c r="BB89" i="54"/>
  <c r="AW89" i="54"/>
  <c r="AR89" i="54"/>
  <c r="AM89" i="54"/>
  <c r="AH89" i="54"/>
  <c r="AC89" i="54"/>
  <c r="AB89" i="54"/>
  <c r="AA89" i="54"/>
  <c r="Z89" i="54"/>
  <c r="Y89" i="54"/>
  <c r="X89" i="54"/>
  <c r="W89" i="54"/>
  <c r="V89" i="54"/>
  <c r="U89" i="54"/>
  <c r="T89" i="54"/>
  <c r="S89" i="54"/>
  <c r="R89" i="54"/>
  <c r="Q89" i="54"/>
  <c r="P89" i="54"/>
  <c r="O89" i="54"/>
  <c r="N89" i="54"/>
  <c r="M89" i="54"/>
  <c r="L89" i="54"/>
  <c r="K89" i="54"/>
  <c r="J89" i="54"/>
  <c r="I89" i="54"/>
  <c r="H89" i="54"/>
  <c r="G89" i="54"/>
  <c r="F89" i="54"/>
  <c r="E89" i="54"/>
  <c r="D89" i="54"/>
  <c r="BL88" i="54"/>
  <c r="BG88" i="54"/>
  <c r="BB88" i="54"/>
  <c r="AW88" i="54"/>
  <c r="AR88" i="54"/>
  <c r="AM88" i="54"/>
  <c r="AH88" i="54"/>
  <c r="AC88" i="54"/>
  <c r="AB88" i="54"/>
  <c r="AA88" i="54"/>
  <c r="Z88" i="54"/>
  <c r="Y88" i="54"/>
  <c r="X88" i="54"/>
  <c r="W88" i="54"/>
  <c r="V88" i="54"/>
  <c r="U88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G88" i="54"/>
  <c r="F88" i="54"/>
  <c r="E88" i="54"/>
  <c r="D88" i="54"/>
  <c r="BL87" i="54"/>
  <c r="BG87" i="54"/>
  <c r="BB87" i="54"/>
  <c r="AW87" i="54"/>
  <c r="AR87" i="54"/>
  <c r="AM87" i="54"/>
  <c r="AH87" i="54"/>
  <c r="AC87" i="54"/>
  <c r="AB87" i="54"/>
  <c r="AA87" i="54"/>
  <c r="Z87" i="54"/>
  <c r="Y87" i="54"/>
  <c r="X87" i="54"/>
  <c r="W87" i="54"/>
  <c r="V87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G87" i="54"/>
  <c r="F87" i="54"/>
  <c r="E87" i="54"/>
  <c r="D87" i="54"/>
  <c r="BL86" i="54"/>
  <c r="BG86" i="54"/>
  <c r="BB86" i="54"/>
  <c r="AW86" i="54"/>
  <c r="AR86" i="54"/>
  <c r="AM86" i="54"/>
  <c r="AH86" i="54"/>
  <c r="AC86" i="54"/>
  <c r="AB86" i="54"/>
  <c r="AA86" i="54"/>
  <c r="Z86" i="54"/>
  <c r="Y86" i="54"/>
  <c r="X86" i="54"/>
  <c r="W86" i="54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BL85" i="54"/>
  <c r="BG85" i="54"/>
  <c r="BB85" i="54"/>
  <c r="AW85" i="54"/>
  <c r="AR85" i="54"/>
  <c r="AM85" i="54"/>
  <c r="AH85" i="54"/>
  <c r="AC85" i="54"/>
  <c r="AB85" i="54"/>
  <c r="AA85" i="54"/>
  <c r="Z85" i="54"/>
  <c r="Y85" i="54"/>
  <c r="X85" i="54"/>
  <c r="W85" i="54"/>
  <c r="V85" i="54"/>
  <c r="U85" i="54"/>
  <c r="T85" i="54"/>
  <c r="S85" i="54"/>
  <c r="R85" i="54"/>
  <c r="Q85" i="54"/>
  <c r="P85" i="54"/>
  <c r="O85" i="54"/>
  <c r="N85" i="54"/>
  <c r="M85" i="54"/>
  <c r="L85" i="54"/>
  <c r="K85" i="54"/>
  <c r="J85" i="54"/>
  <c r="I85" i="54"/>
  <c r="H85" i="54"/>
  <c r="G85" i="54"/>
  <c r="F85" i="54"/>
  <c r="E85" i="54"/>
  <c r="D85" i="54"/>
  <c r="BL80" i="54"/>
  <c r="BG80" i="54"/>
  <c r="BB80" i="54"/>
  <c r="AW80" i="54"/>
  <c r="AR80" i="54"/>
  <c r="AM80" i="54"/>
  <c r="AH80" i="54"/>
  <c r="AC80" i="54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D80" i="54"/>
  <c r="BL79" i="54"/>
  <c r="BG79" i="54"/>
  <c r="BB79" i="54"/>
  <c r="AW79" i="54"/>
  <c r="AR79" i="54"/>
  <c r="AM79" i="54"/>
  <c r="AH79" i="54"/>
  <c r="AC79" i="54"/>
  <c r="AB79" i="54"/>
  <c r="AA79" i="54"/>
  <c r="Z79" i="54"/>
  <c r="Y79" i="54"/>
  <c r="X79" i="54"/>
  <c r="W79" i="54"/>
  <c r="V79" i="54"/>
  <c r="U79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G79" i="54"/>
  <c r="F79" i="54"/>
  <c r="E79" i="54"/>
  <c r="D79" i="54"/>
  <c r="BL78" i="54"/>
  <c r="BG78" i="54"/>
  <c r="BB78" i="54"/>
  <c r="AW78" i="54"/>
  <c r="AR78" i="54"/>
  <c r="AM78" i="54"/>
  <c r="AH78" i="54"/>
  <c r="AC78" i="54"/>
  <c r="AB78" i="54"/>
  <c r="AA78" i="54"/>
  <c r="Z78" i="54"/>
  <c r="Y78" i="54"/>
  <c r="X78" i="54"/>
  <c r="W78" i="54"/>
  <c r="V78" i="54"/>
  <c r="U78" i="54"/>
  <c r="T78" i="54"/>
  <c r="S78" i="54"/>
  <c r="R78" i="54"/>
  <c r="Q78" i="54"/>
  <c r="P78" i="54"/>
  <c r="O78" i="54"/>
  <c r="N78" i="54"/>
  <c r="M78" i="54"/>
  <c r="L78" i="54"/>
  <c r="K78" i="54"/>
  <c r="J78" i="54"/>
  <c r="I78" i="54"/>
  <c r="H78" i="54"/>
  <c r="G78" i="54"/>
  <c r="F78" i="54"/>
  <c r="E78" i="54"/>
  <c r="D78" i="54"/>
  <c r="BL77" i="54"/>
  <c r="BG77" i="54"/>
  <c r="BB77" i="54"/>
  <c r="AW77" i="54"/>
  <c r="AR77" i="54"/>
  <c r="AM77" i="54"/>
  <c r="AH77" i="54"/>
  <c r="AC77" i="54"/>
  <c r="AB77" i="54"/>
  <c r="AA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D77" i="54"/>
  <c r="BL76" i="54"/>
  <c r="BG76" i="54"/>
  <c r="BB76" i="54"/>
  <c r="AW76" i="54"/>
  <c r="AR76" i="54"/>
  <c r="AM76" i="54"/>
  <c r="AH76" i="54"/>
  <c r="AC76" i="54"/>
  <c r="AB76" i="54"/>
  <c r="AA76" i="54"/>
  <c r="Z76" i="54"/>
  <c r="Y76" i="54"/>
  <c r="X76" i="54"/>
  <c r="W76" i="54"/>
  <c r="V76" i="54"/>
  <c r="U76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G76" i="54"/>
  <c r="F76" i="54"/>
  <c r="E76" i="54"/>
  <c r="D76" i="54"/>
  <c r="BL75" i="54"/>
  <c r="BG75" i="54"/>
  <c r="BB75" i="54"/>
  <c r="AW75" i="54"/>
  <c r="AR75" i="54"/>
  <c r="AM75" i="54"/>
  <c r="AH75" i="54"/>
  <c r="AC75" i="54"/>
  <c r="AB75" i="54"/>
  <c r="AA75" i="54"/>
  <c r="Z75" i="54"/>
  <c r="Y75" i="54"/>
  <c r="X75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E75" i="54"/>
  <c r="D75" i="54"/>
  <c r="BL74" i="54"/>
  <c r="BG74" i="54"/>
  <c r="BB74" i="54"/>
  <c r="AW74" i="54"/>
  <c r="AR74" i="54"/>
  <c r="AM74" i="54"/>
  <c r="AH74" i="54"/>
  <c r="AC74" i="54"/>
  <c r="AB74" i="54"/>
  <c r="AA74" i="54"/>
  <c r="Z74" i="54"/>
  <c r="Y74" i="54"/>
  <c r="X74" i="54"/>
  <c r="W74" i="54"/>
  <c r="V74" i="54"/>
  <c r="U74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G74" i="54"/>
  <c r="F74" i="54"/>
  <c r="E74" i="54"/>
  <c r="D74" i="54"/>
  <c r="BL73" i="54"/>
  <c r="BG73" i="54"/>
  <c r="BB73" i="54"/>
  <c r="AW73" i="54"/>
  <c r="AR73" i="54"/>
  <c r="AM73" i="54"/>
  <c r="AH73" i="54"/>
  <c r="AC73" i="54"/>
  <c r="AB73" i="54"/>
  <c r="AA73" i="54"/>
  <c r="Z73" i="54"/>
  <c r="Y73" i="54"/>
  <c r="X73" i="54"/>
  <c r="W73" i="54"/>
  <c r="V73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G73" i="54"/>
  <c r="F73" i="54"/>
  <c r="E73" i="54"/>
  <c r="D73" i="54"/>
  <c r="BL72" i="54"/>
  <c r="BG72" i="54"/>
  <c r="BB72" i="54"/>
  <c r="AW72" i="54"/>
  <c r="AR72" i="54"/>
  <c r="AM72" i="54"/>
  <c r="AH72" i="54"/>
  <c r="AC72" i="54"/>
  <c r="AB72" i="54"/>
  <c r="AA72" i="54"/>
  <c r="Z72" i="54"/>
  <c r="Y72" i="54"/>
  <c r="X72" i="54"/>
  <c r="W72" i="54"/>
  <c r="V72" i="54"/>
  <c r="U72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G72" i="54"/>
  <c r="F72" i="54"/>
  <c r="E72" i="54"/>
  <c r="D72" i="54"/>
  <c r="BL71" i="54"/>
  <c r="BG71" i="54"/>
  <c r="BB71" i="54"/>
  <c r="AW71" i="54"/>
  <c r="AR71" i="54"/>
  <c r="AM71" i="54"/>
  <c r="AH71" i="54"/>
  <c r="AC71" i="54"/>
  <c r="AB71" i="54"/>
  <c r="AA71" i="54"/>
  <c r="Z71" i="54"/>
  <c r="Y71" i="54"/>
  <c r="X71" i="54"/>
  <c r="W71" i="54"/>
  <c r="V71" i="54"/>
  <c r="U71" i="54"/>
  <c r="T71" i="54"/>
  <c r="S71" i="54"/>
  <c r="R71" i="54"/>
  <c r="Q71" i="54"/>
  <c r="P71" i="54"/>
  <c r="O71" i="54"/>
  <c r="N71" i="54"/>
  <c r="M71" i="54"/>
  <c r="L71" i="54"/>
  <c r="K71" i="54"/>
  <c r="J71" i="54"/>
  <c r="I71" i="54"/>
  <c r="H71" i="54"/>
  <c r="G71" i="54"/>
  <c r="F71" i="54"/>
  <c r="E71" i="54"/>
  <c r="D71" i="54"/>
  <c r="BL70" i="54"/>
  <c r="BG70" i="54"/>
  <c r="BB70" i="54"/>
  <c r="AW70" i="54"/>
  <c r="AR70" i="54"/>
  <c r="AM70" i="54"/>
  <c r="AH70" i="54"/>
  <c r="AC70" i="54"/>
  <c r="AB70" i="54"/>
  <c r="AA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BL69" i="54"/>
  <c r="BG69" i="54"/>
  <c r="BB69" i="54"/>
  <c r="AW69" i="54"/>
  <c r="AR69" i="54"/>
  <c r="AM69" i="54"/>
  <c r="AH69" i="54"/>
  <c r="AC69" i="54"/>
  <c r="AB69" i="54"/>
  <c r="AA69" i="54"/>
  <c r="Z69" i="54"/>
  <c r="Y69" i="54"/>
  <c r="X69" i="54"/>
  <c r="W69" i="54"/>
  <c r="V69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BL68" i="54"/>
  <c r="BG68" i="54"/>
  <c r="BB68" i="54"/>
  <c r="AW68" i="54"/>
  <c r="AR68" i="54"/>
  <c r="AM68" i="54"/>
  <c r="AH68" i="54"/>
  <c r="AC68" i="54"/>
  <c r="AB68" i="54"/>
  <c r="AA68" i="54"/>
  <c r="Z68" i="54"/>
  <c r="Y68" i="54"/>
  <c r="X68" i="54"/>
  <c r="W68" i="54"/>
  <c r="V68" i="54"/>
  <c r="U68" i="54"/>
  <c r="T68" i="54"/>
  <c r="S68" i="54"/>
  <c r="R68" i="54"/>
  <c r="Q68" i="54"/>
  <c r="P68" i="54"/>
  <c r="O68" i="54"/>
  <c r="N68" i="54"/>
  <c r="M68" i="54"/>
  <c r="L68" i="54"/>
  <c r="K68" i="54"/>
  <c r="J68" i="54"/>
  <c r="I68" i="54"/>
  <c r="H68" i="54"/>
  <c r="G68" i="54"/>
  <c r="F68" i="54"/>
  <c r="E68" i="54"/>
  <c r="D68" i="54"/>
  <c r="BL67" i="54"/>
  <c r="BG67" i="54"/>
  <c r="BB67" i="54"/>
  <c r="AW67" i="54"/>
  <c r="AR67" i="54"/>
  <c r="AM67" i="54"/>
  <c r="AH67" i="54"/>
  <c r="AC67" i="54"/>
  <c r="AB67" i="54"/>
  <c r="AA67" i="54"/>
  <c r="Z67" i="54"/>
  <c r="Y67" i="54"/>
  <c r="X67" i="54"/>
  <c r="W67" i="54"/>
  <c r="V67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BL62" i="54"/>
  <c r="BG62" i="54"/>
  <c r="BB62" i="54"/>
  <c r="AW62" i="54"/>
  <c r="AR62" i="54"/>
  <c r="AM62" i="54"/>
  <c r="AH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BL61" i="54"/>
  <c r="BG61" i="54"/>
  <c r="BB61" i="54"/>
  <c r="AW61" i="54"/>
  <c r="AR61" i="54"/>
  <c r="AM61" i="54"/>
  <c r="AH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BL60" i="54"/>
  <c r="BG60" i="54"/>
  <c r="BB60" i="54"/>
  <c r="AW60" i="54"/>
  <c r="AR60" i="54"/>
  <c r="AM60" i="54"/>
  <c r="AH60" i="54"/>
  <c r="AC60" i="54"/>
  <c r="AB60" i="54"/>
  <c r="AA60" i="54"/>
  <c r="Z60" i="54"/>
  <c r="Y60" i="54"/>
  <c r="X60" i="54"/>
  <c r="W60" i="54"/>
  <c r="V60" i="54"/>
  <c r="U60" i="54"/>
  <c r="T60" i="54"/>
  <c r="S60" i="54"/>
  <c r="R60" i="54"/>
  <c r="Q60" i="54"/>
  <c r="P60" i="54"/>
  <c r="O60" i="54"/>
  <c r="N60" i="54"/>
  <c r="M60" i="54"/>
  <c r="L60" i="54"/>
  <c r="K60" i="54"/>
  <c r="J60" i="54"/>
  <c r="I60" i="54"/>
  <c r="H60" i="54"/>
  <c r="G60" i="54"/>
  <c r="F60" i="54"/>
  <c r="E60" i="54"/>
  <c r="D60" i="54"/>
  <c r="BL59" i="54"/>
  <c r="BG59" i="54"/>
  <c r="BB59" i="54"/>
  <c r="AW59" i="54"/>
  <c r="AR59" i="54"/>
  <c r="AM59" i="54"/>
  <c r="AH59" i="54"/>
  <c r="AC59" i="54"/>
  <c r="AB59" i="54"/>
  <c r="AA59" i="54"/>
  <c r="Z59" i="54"/>
  <c r="Y59" i="54"/>
  <c r="X59" i="54"/>
  <c r="W59" i="54"/>
  <c r="V59" i="54"/>
  <c r="U59" i="54"/>
  <c r="T59" i="54"/>
  <c r="S59" i="54"/>
  <c r="R59" i="54"/>
  <c r="Q59" i="54"/>
  <c r="P59" i="54"/>
  <c r="O59" i="54"/>
  <c r="N59" i="54"/>
  <c r="M59" i="54"/>
  <c r="L59" i="54"/>
  <c r="K59" i="54"/>
  <c r="J59" i="54"/>
  <c r="I59" i="54"/>
  <c r="H59" i="54"/>
  <c r="G59" i="54"/>
  <c r="F59" i="54"/>
  <c r="E59" i="54"/>
  <c r="D59" i="54"/>
  <c r="BL58" i="54"/>
  <c r="BG58" i="54"/>
  <c r="BB58" i="54"/>
  <c r="AW58" i="54"/>
  <c r="AR58" i="54"/>
  <c r="AM58" i="54"/>
  <c r="AH58" i="54"/>
  <c r="AC58" i="54"/>
  <c r="AB58" i="54"/>
  <c r="AA58" i="54"/>
  <c r="Z58" i="54"/>
  <c r="Y58" i="54"/>
  <c r="X58" i="54"/>
  <c r="W58" i="54"/>
  <c r="V58" i="54"/>
  <c r="U58" i="54"/>
  <c r="T58" i="54"/>
  <c r="S58" i="54"/>
  <c r="R58" i="54"/>
  <c r="Q58" i="54"/>
  <c r="P58" i="54"/>
  <c r="O58" i="54"/>
  <c r="N58" i="54"/>
  <c r="M58" i="54"/>
  <c r="L58" i="54"/>
  <c r="K58" i="54"/>
  <c r="J58" i="54"/>
  <c r="I58" i="54"/>
  <c r="H58" i="54"/>
  <c r="G58" i="54"/>
  <c r="F58" i="54"/>
  <c r="E58" i="54"/>
  <c r="D58" i="54"/>
  <c r="BL57" i="54"/>
  <c r="BG57" i="54"/>
  <c r="BB57" i="54"/>
  <c r="AW57" i="54"/>
  <c r="AR57" i="54"/>
  <c r="AM57" i="54"/>
  <c r="AH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7" i="54"/>
  <c r="BL56" i="54"/>
  <c r="BG56" i="54"/>
  <c r="BB56" i="54"/>
  <c r="AW56" i="54"/>
  <c r="AR56" i="54"/>
  <c r="AM56" i="54"/>
  <c r="AH56" i="54"/>
  <c r="AC56" i="54"/>
  <c r="AB56" i="54"/>
  <c r="AA56" i="54"/>
  <c r="Z56" i="54"/>
  <c r="Y56" i="54"/>
  <c r="X56" i="54"/>
  <c r="W56" i="54"/>
  <c r="V56" i="54"/>
  <c r="U56" i="54"/>
  <c r="T56" i="54"/>
  <c r="S56" i="54"/>
  <c r="R56" i="54"/>
  <c r="Q56" i="54"/>
  <c r="P56" i="54"/>
  <c r="O56" i="54"/>
  <c r="N56" i="54"/>
  <c r="M56" i="54"/>
  <c r="L56" i="54"/>
  <c r="K56" i="54"/>
  <c r="J56" i="54"/>
  <c r="I56" i="54"/>
  <c r="H56" i="54"/>
  <c r="G56" i="54"/>
  <c r="F56" i="54"/>
  <c r="E56" i="54"/>
  <c r="D56" i="54"/>
  <c r="BL55" i="54"/>
  <c r="BG55" i="54"/>
  <c r="BB55" i="54"/>
  <c r="AW55" i="54"/>
  <c r="AR55" i="54"/>
  <c r="AM55" i="54"/>
  <c r="AH55" i="54"/>
  <c r="AC55" i="54"/>
  <c r="AB55" i="54"/>
  <c r="AA55" i="54"/>
  <c r="Z55" i="54"/>
  <c r="Y55" i="54"/>
  <c r="X55" i="54"/>
  <c r="W55" i="54"/>
  <c r="V55" i="54"/>
  <c r="U55" i="54"/>
  <c r="T55" i="54"/>
  <c r="S55" i="54"/>
  <c r="R55" i="54"/>
  <c r="Q55" i="54"/>
  <c r="P55" i="54"/>
  <c r="O55" i="54"/>
  <c r="N55" i="54"/>
  <c r="M55" i="54"/>
  <c r="L55" i="54"/>
  <c r="K55" i="54"/>
  <c r="J55" i="54"/>
  <c r="I55" i="54"/>
  <c r="H55" i="54"/>
  <c r="G55" i="54"/>
  <c r="F55" i="54"/>
  <c r="E55" i="54"/>
  <c r="D55" i="54"/>
  <c r="BL54" i="54"/>
  <c r="BG54" i="54"/>
  <c r="BB54" i="54"/>
  <c r="AW54" i="54"/>
  <c r="AR54" i="54"/>
  <c r="AM54" i="54"/>
  <c r="AH54" i="54"/>
  <c r="AC54" i="54"/>
  <c r="AB54" i="54"/>
  <c r="AA54" i="54"/>
  <c r="Z54" i="54"/>
  <c r="Y54" i="54"/>
  <c r="X54" i="54"/>
  <c r="W54" i="54"/>
  <c r="V54" i="54"/>
  <c r="U54" i="54"/>
  <c r="T54" i="54"/>
  <c r="S54" i="54"/>
  <c r="R54" i="54"/>
  <c r="Q54" i="54"/>
  <c r="P54" i="54"/>
  <c r="O54" i="54"/>
  <c r="N54" i="54"/>
  <c r="M54" i="54"/>
  <c r="L54" i="54"/>
  <c r="K54" i="54"/>
  <c r="J54" i="54"/>
  <c r="I54" i="54"/>
  <c r="H54" i="54"/>
  <c r="G54" i="54"/>
  <c r="F54" i="54"/>
  <c r="E54" i="54"/>
  <c r="D54" i="54"/>
  <c r="BL53" i="54"/>
  <c r="BG53" i="54"/>
  <c r="BB53" i="54"/>
  <c r="AW53" i="54"/>
  <c r="AR53" i="54"/>
  <c r="AM53" i="54"/>
  <c r="AH53" i="54"/>
  <c r="AC53" i="54"/>
  <c r="AB53" i="54"/>
  <c r="AA53" i="54"/>
  <c r="Z53" i="54"/>
  <c r="Y53" i="54"/>
  <c r="X53" i="54"/>
  <c r="W53" i="54"/>
  <c r="V53" i="54"/>
  <c r="U53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H53" i="54"/>
  <c r="G53" i="54"/>
  <c r="F53" i="54"/>
  <c r="E53" i="54"/>
  <c r="D53" i="54"/>
  <c r="BL52" i="54"/>
  <c r="BG52" i="54"/>
  <c r="BB52" i="54"/>
  <c r="AW52" i="54"/>
  <c r="AR52" i="54"/>
  <c r="AM52" i="54"/>
  <c r="AH52" i="54"/>
  <c r="AC52" i="54"/>
  <c r="AB52" i="54"/>
  <c r="AA52" i="54"/>
  <c r="Z52" i="54"/>
  <c r="Y52" i="54"/>
  <c r="X52" i="54"/>
  <c r="W52" i="54"/>
  <c r="V52" i="54"/>
  <c r="U52" i="54"/>
  <c r="T52" i="54"/>
  <c r="S52" i="54"/>
  <c r="R52" i="54"/>
  <c r="Q52" i="54"/>
  <c r="P52" i="54"/>
  <c r="O52" i="54"/>
  <c r="N52" i="54"/>
  <c r="M52" i="54"/>
  <c r="L52" i="54"/>
  <c r="K52" i="54"/>
  <c r="J52" i="54"/>
  <c r="I52" i="54"/>
  <c r="H52" i="54"/>
  <c r="G52" i="54"/>
  <c r="F52" i="54"/>
  <c r="E52" i="54"/>
  <c r="D52" i="54"/>
  <c r="BL51" i="54"/>
  <c r="BG51" i="54"/>
  <c r="BB51" i="54"/>
  <c r="AW51" i="54"/>
  <c r="AR51" i="54"/>
  <c r="AM51" i="54"/>
  <c r="AH51" i="54"/>
  <c r="AC51" i="54"/>
  <c r="AB51" i="54"/>
  <c r="AA51" i="54"/>
  <c r="Z51" i="54"/>
  <c r="Y51" i="54"/>
  <c r="X51" i="54"/>
  <c r="W51" i="54"/>
  <c r="V51" i="54"/>
  <c r="U51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G51" i="54"/>
  <c r="F51" i="54"/>
  <c r="E51" i="54"/>
  <c r="D51" i="54"/>
  <c r="BL50" i="54"/>
  <c r="BG50" i="54"/>
  <c r="BB50" i="54"/>
  <c r="AW50" i="54"/>
  <c r="AR50" i="54"/>
  <c r="AM50" i="54"/>
  <c r="AH50" i="54"/>
  <c r="AC50" i="54"/>
  <c r="AB50" i="54"/>
  <c r="AA50" i="54"/>
  <c r="Z50" i="54"/>
  <c r="Y50" i="54"/>
  <c r="X50" i="54"/>
  <c r="W50" i="54"/>
  <c r="V50" i="54"/>
  <c r="U50" i="54"/>
  <c r="T50" i="54"/>
  <c r="S50" i="54"/>
  <c r="R50" i="54"/>
  <c r="Q50" i="54"/>
  <c r="P50" i="54"/>
  <c r="O50" i="54"/>
  <c r="N50" i="54"/>
  <c r="M50" i="54"/>
  <c r="L50" i="54"/>
  <c r="K50" i="54"/>
  <c r="J50" i="54"/>
  <c r="I50" i="54"/>
  <c r="H50" i="54"/>
  <c r="G50" i="54"/>
  <c r="F50" i="54"/>
  <c r="E50" i="54"/>
  <c r="D50" i="54"/>
  <c r="BL49" i="54"/>
  <c r="BG49" i="54"/>
  <c r="BB49" i="54"/>
  <c r="AW49" i="54"/>
  <c r="AR49" i="54"/>
  <c r="AM49" i="54"/>
  <c r="AH49" i="54"/>
  <c r="AC49" i="54"/>
  <c r="AB49" i="54"/>
  <c r="AA49" i="54"/>
  <c r="Z49" i="54"/>
  <c r="Y49" i="54"/>
  <c r="X49" i="54"/>
  <c r="W49" i="54"/>
  <c r="V49" i="54"/>
  <c r="U49" i="54"/>
  <c r="T49" i="54"/>
  <c r="S49" i="54"/>
  <c r="R49" i="54"/>
  <c r="Q49" i="54"/>
  <c r="P49" i="54"/>
  <c r="O49" i="54"/>
  <c r="N49" i="54"/>
  <c r="M49" i="54"/>
  <c r="L49" i="54"/>
  <c r="K49" i="54"/>
  <c r="J49" i="54"/>
  <c r="I49" i="54"/>
  <c r="H49" i="54"/>
  <c r="G49" i="54"/>
  <c r="F49" i="54"/>
  <c r="E49" i="54"/>
  <c r="D49" i="54"/>
  <c r="BL44" i="54"/>
  <c r="BG44" i="54"/>
  <c r="BB44" i="54"/>
  <c r="AW44" i="54"/>
  <c r="AR44" i="54"/>
  <c r="AM44" i="54"/>
  <c r="AH44" i="54"/>
  <c r="AC44" i="54"/>
  <c r="AB44" i="54"/>
  <c r="AA44" i="54"/>
  <c r="Z44" i="54"/>
  <c r="Y44" i="54"/>
  <c r="X44" i="54"/>
  <c r="W44" i="54"/>
  <c r="V44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G44" i="54"/>
  <c r="F44" i="54"/>
  <c r="E44" i="54"/>
  <c r="D44" i="54"/>
  <c r="BL43" i="54"/>
  <c r="BG43" i="54"/>
  <c r="BB43" i="54"/>
  <c r="AW43" i="54"/>
  <c r="AR43" i="54"/>
  <c r="AM43" i="54"/>
  <c r="AH43" i="54"/>
  <c r="AC43" i="54"/>
  <c r="AB43" i="54"/>
  <c r="AA43" i="54"/>
  <c r="Z43" i="54"/>
  <c r="Y43" i="54"/>
  <c r="X43" i="54"/>
  <c r="W43" i="54"/>
  <c r="V43" i="54"/>
  <c r="U43" i="54"/>
  <c r="T43" i="54"/>
  <c r="S43" i="54"/>
  <c r="R43" i="54"/>
  <c r="Q43" i="54"/>
  <c r="P43" i="54"/>
  <c r="O43" i="54"/>
  <c r="N43" i="54"/>
  <c r="M43" i="54"/>
  <c r="L43" i="54"/>
  <c r="K43" i="54"/>
  <c r="J43" i="54"/>
  <c r="I43" i="54"/>
  <c r="H43" i="54"/>
  <c r="G43" i="54"/>
  <c r="F43" i="54"/>
  <c r="E43" i="54"/>
  <c r="D43" i="54"/>
  <c r="BL42" i="54"/>
  <c r="BG42" i="54"/>
  <c r="BB42" i="54"/>
  <c r="AW42" i="54"/>
  <c r="AR42" i="54"/>
  <c r="AM42" i="54"/>
  <c r="AH42" i="54"/>
  <c r="AC42" i="54"/>
  <c r="AB42" i="54"/>
  <c r="AA42" i="54"/>
  <c r="Z42" i="54"/>
  <c r="Y42" i="54"/>
  <c r="X42" i="54"/>
  <c r="W42" i="54"/>
  <c r="V42" i="54"/>
  <c r="U42" i="54"/>
  <c r="T42" i="54"/>
  <c r="S42" i="54"/>
  <c r="R42" i="54"/>
  <c r="Q42" i="54"/>
  <c r="P42" i="54"/>
  <c r="O42" i="54"/>
  <c r="N42" i="54"/>
  <c r="M42" i="54"/>
  <c r="L42" i="54"/>
  <c r="K42" i="54"/>
  <c r="J42" i="54"/>
  <c r="I42" i="54"/>
  <c r="H42" i="54"/>
  <c r="G42" i="54"/>
  <c r="F42" i="54"/>
  <c r="E42" i="54"/>
  <c r="D42" i="54"/>
  <c r="BL41" i="54"/>
  <c r="BG41" i="54"/>
  <c r="BB41" i="54"/>
  <c r="AW41" i="54"/>
  <c r="AR41" i="54"/>
  <c r="AM41" i="54"/>
  <c r="AH41" i="54"/>
  <c r="AC41" i="54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BL40" i="54"/>
  <c r="BG40" i="54"/>
  <c r="BB40" i="54"/>
  <c r="AW40" i="54"/>
  <c r="AR40" i="54"/>
  <c r="AM40" i="54"/>
  <c r="AH40" i="54"/>
  <c r="AC40" i="54"/>
  <c r="AB40" i="54"/>
  <c r="AA40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D40" i="54"/>
  <c r="BL39" i="54"/>
  <c r="BG39" i="54"/>
  <c r="BB39" i="54"/>
  <c r="AW39" i="54"/>
  <c r="AR39" i="54"/>
  <c r="AM39" i="54"/>
  <c r="AH39" i="54"/>
  <c r="AC39" i="54"/>
  <c r="AB39" i="54"/>
  <c r="AA39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D39" i="54"/>
  <c r="BL38" i="54"/>
  <c r="BG38" i="54"/>
  <c r="BB38" i="54"/>
  <c r="AW38" i="54"/>
  <c r="AR38" i="54"/>
  <c r="AM38" i="54"/>
  <c r="AH38" i="54"/>
  <c r="AC38" i="54"/>
  <c r="AB38" i="54"/>
  <c r="AA38" i="54"/>
  <c r="Z38" i="54"/>
  <c r="Y38" i="54"/>
  <c r="X38" i="54"/>
  <c r="W38" i="54"/>
  <c r="V38" i="54"/>
  <c r="U38" i="54"/>
  <c r="T38" i="54"/>
  <c r="S38" i="54"/>
  <c r="R38" i="54"/>
  <c r="Q38" i="54"/>
  <c r="P38" i="54"/>
  <c r="O38" i="54"/>
  <c r="N38" i="54"/>
  <c r="M38" i="54"/>
  <c r="L38" i="54"/>
  <c r="K38" i="54"/>
  <c r="J38" i="54"/>
  <c r="I38" i="54"/>
  <c r="H38" i="54"/>
  <c r="G38" i="54"/>
  <c r="F38" i="54"/>
  <c r="E38" i="54"/>
  <c r="D38" i="54"/>
  <c r="BL37" i="54"/>
  <c r="BG37" i="54"/>
  <c r="BB37" i="54"/>
  <c r="AW37" i="54"/>
  <c r="AR37" i="54"/>
  <c r="AM37" i="54"/>
  <c r="AH37" i="54"/>
  <c r="AC37" i="54"/>
  <c r="AB37" i="54"/>
  <c r="AA37" i="54"/>
  <c r="Z37" i="54"/>
  <c r="Y37" i="54"/>
  <c r="X37" i="54"/>
  <c r="W37" i="54"/>
  <c r="V37" i="54"/>
  <c r="U37" i="54"/>
  <c r="T37" i="54"/>
  <c r="S37" i="54"/>
  <c r="R37" i="54"/>
  <c r="Q37" i="54"/>
  <c r="P37" i="54"/>
  <c r="O37" i="54"/>
  <c r="N37" i="54"/>
  <c r="M37" i="54"/>
  <c r="L37" i="54"/>
  <c r="K37" i="54"/>
  <c r="J37" i="54"/>
  <c r="I37" i="54"/>
  <c r="H37" i="54"/>
  <c r="G37" i="54"/>
  <c r="F37" i="54"/>
  <c r="E37" i="54"/>
  <c r="D37" i="54"/>
  <c r="BL36" i="54"/>
  <c r="BG36" i="54"/>
  <c r="BB36" i="54"/>
  <c r="AW36" i="54"/>
  <c r="AR36" i="54"/>
  <c r="AM36" i="54"/>
  <c r="AH36" i="54"/>
  <c r="AC36" i="54"/>
  <c r="AB36" i="54"/>
  <c r="AA36" i="54"/>
  <c r="Z36" i="54"/>
  <c r="Y36" i="54"/>
  <c r="X36" i="54"/>
  <c r="W36" i="54"/>
  <c r="V36" i="54"/>
  <c r="U36" i="54"/>
  <c r="T36" i="54"/>
  <c r="S36" i="54"/>
  <c r="R36" i="54"/>
  <c r="Q36" i="54"/>
  <c r="P36" i="54"/>
  <c r="O36" i="54"/>
  <c r="N36" i="54"/>
  <c r="M36" i="54"/>
  <c r="L36" i="54"/>
  <c r="K36" i="54"/>
  <c r="J36" i="54"/>
  <c r="I36" i="54"/>
  <c r="H36" i="54"/>
  <c r="G36" i="54"/>
  <c r="F36" i="54"/>
  <c r="E36" i="54"/>
  <c r="D36" i="54"/>
  <c r="BL35" i="54"/>
  <c r="BG35" i="54"/>
  <c r="BB35" i="54"/>
  <c r="AW35" i="54"/>
  <c r="AR35" i="54"/>
  <c r="AM35" i="54"/>
  <c r="AH35" i="54"/>
  <c r="AC35" i="54"/>
  <c r="AB35" i="54"/>
  <c r="AA35" i="54"/>
  <c r="Z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BL34" i="54"/>
  <c r="BG34" i="54"/>
  <c r="BB34" i="54"/>
  <c r="AW34" i="54"/>
  <c r="AR34" i="54"/>
  <c r="AM34" i="54"/>
  <c r="AH34" i="54"/>
  <c r="AC34" i="54"/>
  <c r="AB34" i="54"/>
  <c r="AA34" i="54"/>
  <c r="Z34" i="54"/>
  <c r="Y34" i="54"/>
  <c r="X34" i="54"/>
  <c r="W34" i="54"/>
  <c r="V34" i="54"/>
  <c r="U34" i="54"/>
  <c r="T34" i="54"/>
  <c r="S34" i="54"/>
  <c r="R34" i="54"/>
  <c r="Q34" i="54"/>
  <c r="P34" i="54"/>
  <c r="O34" i="54"/>
  <c r="N34" i="54"/>
  <c r="M34" i="54"/>
  <c r="L34" i="54"/>
  <c r="K34" i="54"/>
  <c r="J34" i="54"/>
  <c r="I34" i="54"/>
  <c r="H34" i="54"/>
  <c r="G34" i="54"/>
  <c r="F34" i="54"/>
  <c r="E34" i="54"/>
  <c r="D34" i="54"/>
  <c r="BL33" i="54"/>
  <c r="BG33" i="54"/>
  <c r="BB33" i="54"/>
  <c r="AW33" i="54"/>
  <c r="AR33" i="54"/>
  <c r="AM33" i="54"/>
  <c r="AH33" i="54"/>
  <c r="AC33" i="54"/>
  <c r="AB33" i="54"/>
  <c r="AA33" i="54"/>
  <c r="Z33" i="54"/>
  <c r="Y33" i="54"/>
  <c r="X33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BL32" i="54"/>
  <c r="BG32" i="54"/>
  <c r="BB32" i="54"/>
  <c r="AW32" i="54"/>
  <c r="AR32" i="54"/>
  <c r="AM32" i="54"/>
  <c r="AH32" i="54"/>
  <c r="AC32" i="54"/>
  <c r="AB32" i="54"/>
  <c r="AA32" i="54"/>
  <c r="Z32" i="54"/>
  <c r="Y32" i="54"/>
  <c r="X32" i="54"/>
  <c r="W32" i="54"/>
  <c r="V32" i="54"/>
  <c r="U32" i="54"/>
  <c r="T32" i="54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BL31" i="54"/>
  <c r="BG31" i="54"/>
  <c r="BB31" i="54"/>
  <c r="AW31" i="54"/>
  <c r="AR31" i="54"/>
  <c r="AM31" i="54"/>
  <c r="AH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E31" i="54"/>
  <c r="D31" i="54"/>
  <c r="BL26" i="54"/>
  <c r="BG26" i="54"/>
  <c r="BB26" i="54"/>
  <c r="AW26" i="54"/>
  <c r="AR26" i="54"/>
  <c r="AM26" i="54"/>
  <c r="AH26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C26" i="54"/>
  <c r="AB26" i="54"/>
  <c r="AA26" i="54"/>
  <c r="Z26" i="54"/>
  <c r="Y26" i="54"/>
  <c r="X26" i="54"/>
  <c r="W26" i="54"/>
  <c r="V26" i="54"/>
  <c r="U26" i="54"/>
  <c r="T26" i="54"/>
  <c r="S26" i="54"/>
  <c r="R26" i="54"/>
  <c r="Q26" i="54"/>
  <c r="P26" i="54"/>
  <c r="O26" i="54"/>
  <c r="N26" i="54"/>
  <c r="M26" i="54"/>
  <c r="L26" i="54"/>
  <c r="K26" i="54"/>
  <c r="J26" i="54"/>
  <c r="I26" i="54"/>
  <c r="H26" i="54"/>
  <c r="G26" i="54"/>
  <c r="F26" i="54"/>
  <c r="E26" i="54"/>
  <c r="D26" i="54"/>
  <c r="BL25" i="54"/>
  <c r="BG25" i="54"/>
  <c r="BB25" i="54"/>
  <c r="AW25" i="54"/>
  <c r="AR25" i="54"/>
  <c r="AM25" i="54"/>
  <c r="AH25" i="54"/>
  <c r="AC25" i="54"/>
  <c r="AB25" i="54"/>
  <c r="AA25" i="54"/>
  <c r="Z25" i="54"/>
  <c r="Y25" i="54"/>
  <c r="X25" i="54"/>
  <c r="W25" i="54"/>
  <c r="V25" i="54"/>
  <c r="U25" i="54"/>
  <c r="T25" i="54"/>
  <c r="S25" i="54"/>
  <c r="R25" i="54"/>
  <c r="Q25" i="54"/>
  <c r="P25" i="54"/>
  <c r="O25" i="54"/>
  <c r="N25" i="54"/>
  <c r="M25" i="54"/>
  <c r="L25" i="54"/>
  <c r="K25" i="54"/>
  <c r="J25" i="54"/>
  <c r="I25" i="54"/>
  <c r="H25" i="54"/>
  <c r="G25" i="54"/>
  <c r="F25" i="54"/>
  <c r="E25" i="54"/>
  <c r="D25" i="54"/>
  <c r="BL24" i="54"/>
  <c r="BG24" i="54"/>
  <c r="BB24" i="54"/>
  <c r="AW24" i="54"/>
  <c r="AR24" i="54"/>
  <c r="AM24" i="54"/>
  <c r="AH24" i="54"/>
  <c r="AC24" i="54"/>
  <c r="AB24" i="54"/>
  <c r="AA24" i="54"/>
  <c r="Z24" i="54"/>
  <c r="Y24" i="54"/>
  <c r="X24" i="54"/>
  <c r="W24" i="54"/>
  <c r="V24" i="54"/>
  <c r="U24" i="54"/>
  <c r="T24" i="54"/>
  <c r="S24" i="54"/>
  <c r="R24" i="54"/>
  <c r="Q24" i="54"/>
  <c r="P24" i="54"/>
  <c r="O24" i="54"/>
  <c r="N24" i="54"/>
  <c r="M24" i="54"/>
  <c r="L24" i="54"/>
  <c r="K24" i="54"/>
  <c r="J24" i="54"/>
  <c r="I24" i="54"/>
  <c r="H24" i="54"/>
  <c r="G24" i="54"/>
  <c r="F24" i="54"/>
  <c r="E24" i="54"/>
  <c r="D24" i="54"/>
  <c r="BL23" i="54"/>
  <c r="BG23" i="54"/>
  <c r="BB23" i="54"/>
  <c r="AW23" i="54"/>
  <c r="AR23" i="54"/>
  <c r="AM23" i="54"/>
  <c r="AH23" i="54"/>
  <c r="AC23" i="54"/>
  <c r="AB23" i="54"/>
  <c r="AA23" i="54"/>
  <c r="Z23" i="54"/>
  <c r="Y23" i="54"/>
  <c r="X23" i="54"/>
  <c r="W23" i="54"/>
  <c r="V23" i="54"/>
  <c r="U23" i="54"/>
  <c r="T23" i="54"/>
  <c r="S23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BL22" i="54"/>
  <c r="BG22" i="54"/>
  <c r="BB22" i="54"/>
  <c r="AW22" i="54"/>
  <c r="AR22" i="54"/>
  <c r="AM22" i="54"/>
  <c r="AH22" i="54"/>
  <c r="AC22" i="54"/>
  <c r="AB22" i="54"/>
  <c r="AA22" i="54"/>
  <c r="Z22" i="54"/>
  <c r="Y22" i="54"/>
  <c r="X22" i="54"/>
  <c r="W22" i="54"/>
  <c r="V22" i="54"/>
  <c r="U22" i="54"/>
  <c r="T22" i="54"/>
  <c r="S22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BL21" i="54"/>
  <c r="BG21" i="54"/>
  <c r="BB21" i="54"/>
  <c r="AW21" i="54"/>
  <c r="AR21" i="54"/>
  <c r="AM21" i="54"/>
  <c r="AH21" i="54"/>
  <c r="AC21" i="54"/>
  <c r="AB21" i="54"/>
  <c r="AA21" i="54"/>
  <c r="Z21" i="54"/>
  <c r="Y21" i="54"/>
  <c r="X21" i="54"/>
  <c r="W21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BL20" i="54"/>
  <c r="BG20" i="54"/>
  <c r="BB20" i="54"/>
  <c r="AW20" i="54"/>
  <c r="AR20" i="54"/>
  <c r="AM20" i="54"/>
  <c r="AH20" i="54"/>
  <c r="AC20" i="54"/>
  <c r="AB20" i="54"/>
  <c r="AA20" i="54"/>
  <c r="Z20" i="54"/>
  <c r="Y20" i="54"/>
  <c r="X20" i="54"/>
  <c r="W20" i="54"/>
  <c r="V20" i="54"/>
  <c r="U20" i="54"/>
  <c r="T20" i="54"/>
  <c r="S20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BL19" i="54"/>
  <c r="BG19" i="54"/>
  <c r="BB19" i="54"/>
  <c r="AW19" i="54"/>
  <c r="AR19" i="54"/>
  <c r="AM19" i="54"/>
  <c r="AH19" i="54"/>
  <c r="AC19" i="54"/>
  <c r="AB19" i="54"/>
  <c r="AA19" i="54"/>
  <c r="Z19" i="54"/>
  <c r="Y19" i="54"/>
  <c r="X19" i="54"/>
  <c r="W19" i="54"/>
  <c r="V19" i="54"/>
  <c r="U19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BL18" i="54"/>
  <c r="BG18" i="54"/>
  <c r="BB18" i="54"/>
  <c r="AW18" i="54"/>
  <c r="AR18" i="54"/>
  <c r="AM18" i="54"/>
  <c r="AH18" i="54"/>
  <c r="AC18" i="54"/>
  <c r="AB18" i="54"/>
  <c r="AA18" i="54"/>
  <c r="Z18" i="54"/>
  <c r="Y18" i="54"/>
  <c r="X18" i="54"/>
  <c r="W18" i="54"/>
  <c r="V18" i="54"/>
  <c r="U18" i="54"/>
  <c r="T18" i="54"/>
  <c r="S18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BL17" i="54"/>
  <c r="BG17" i="54"/>
  <c r="BB17" i="54"/>
  <c r="AW17" i="54"/>
  <c r="AR17" i="54"/>
  <c r="AM17" i="54"/>
  <c r="AH17" i="54"/>
  <c r="AC17" i="54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BL16" i="54"/>
  <c r="BG16" i="54"/>
  <c r="BB16" i="54"/>
  <c r="AW16" i="54"/>
  <c r="AR16" i="54"/>
  <c r="AM16" i="54"/>
  <c r="AH16" i="54"/>
  <c r="AC16" i="54"/>
  <c r="AB16" i="54"/>
  <c r="AA16" i="54"/>
  <c r="Z16" i="54"/>
  <c r="Y16" i="54"/>
  <c r="X16" i="54"/>
  <c r="W16" i="54"/>
  <c r="V16" i="54"/>
  <c r="U16" i="54"/>
  <c r="T16" i="54"/>
  <c r="S16" i="54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BL15" i="54"/>
  <c r="BG15" i="54"/>
  <c r="BB15" i="54"/>
  <c r="AW15" i="54"/>
  <c r="AR15" i="54"/>
  <c r="AM15" i="54"/>
  <c r="AH15" i="54"/>
  <c r="AC15" i="54"/>
  <c r="AB15" i="54"/>
  <c r="AA15" i="54"/>
  <c r="Z15" i="54"/>
  <c r="Y15" i="54"/>
  <c r="X15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BL14" i="54"/>
  <c r="BG14" i="54"/>
  <c r="BB14" i="54"/>
  <c r="AW14" i="54"/>
  <c r="AR14" i="54"/>
  <c r="AM14" i="54"/>
  <c r="AH14" i="54"/>
  <c r="AC14" i="54"/>
  <c r="AB14" i="54"/>
  <c r="AA14" i="54"/>
  <c r="Z14" i="54"/>
  <c r="Y14" i="54"/>
  <c r="X14" i="54"/>
  <c r="W14" i="54"/>
  <c r="V14" i="54"/>
  <c r="U14" i="54"/>
  <c r="T14" i="54"/>
  <c r="S14" i="54"/>
  <c r="R14" i="54"/>
  <c r="Q14" i="54"/>
  <c r="P14" i="54"/>
  <c r="O14" i="54"/>
  <c r="N14" i="54"/>
  <c r="M14" i="54"/>
  <c r="L14" i="54"/>
  <c r="K14" i="54"/>
  <c r="J14" i="54"/>
  <c r="I14" i="54"/>
  <c r="H14" i="54"/>
  <c r="G14" i="54"/>
  <c r="F14" i="54"/>
  <c r="E14" i="54"/>
  <c r="D14" i="54"/>
  <c r="BL13" i="54"/>
  <c r="BG13" i="54"/>
  <c r="BB13" i="54"/>
  <c r="AW13" i="54"/>
  <c r="AR13" i="54"/>
  <c r="AM13" i="54"/>
  <c r="AH13" i="54"/>
  <c r="AC13" i="54"/>
  <c r="AB13" i="54"/>
  <c r="AA13" i="54"/>
  <c r="Z13" i="54"/>
  <c r="Y13" i="54"/>
  <c r="X13" i="54"/>
  <c r="W13" i="54"/>
  <c r="V13" i="54"/>
  <c r="U13" i="54"/>
  <c r="T13" i="54"/>
  <c r="S13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26" i="54"/>
  <c r="AC4" i="54"/>
  <c r="D4" i="54"/>
  <c r="E4" i="54"/>
  <c r="E9" i="54"/>
  <c r="E8" i="54"/>
  <c r="F4" i="54"/>
  <c r="F9" i="54"/>
  <c r="F8" i="54"/>
  <c r="G4" i="54"/>
  <c r="G9" i="54"/>
  <c r="G8" i="54"/>
  <c r="H4" i="54"/>
  <c r="H9" i="54"/>
  <c r="H8" i="54"/>
  <c r="I4" i="54"/>
  <c r="I9" i="54"/>
  <c r="I8" i="54"/>
  <c r="J4" i="54"/>
  <c r="J9" i="54"/>
  <c r="J8" i="54"/>
  <c r="K4" i="54"/>
  <c r="K9" i="54"/>
  <c r="K8" i="54"/>
  <c r="L4" i="54"/>
  <c r="L9" i="54"/>
  <c r="L8" i="54"/>
  <c r="M4" i="54"/>
  <c r="M9" i="54"/>
  <c r="M8" i="54"/>
  <c r="N4" i="54"/>
  <c r="N9" i="54"/>
  <c r="N8" i="54"/>
  <c r="O4" i="54"/>
  <c r="O9" i="54"/>
  <c r="O8" i="54"/>
  <c r="P4" i="54"/>
  <c r="P9" i="54"/>
  <c r="P8" i="54"/>
  <c r="Q4" i="54"/>
  <c r="Q9" i="54"/>
  <c r="Q8" i="54"/>
  <c r="R4" i="54"/>
  <c r="R9" i="54"/>
  <c r="R8" i="54"/>
  <c r="S4" i="54"/>
  <c r="S9" i="54"/>
  <c r="S8" i="54"/>
  <c r="T4" i="54"/>
  <c r="T9" i="54"/>
  <c r="T8" i="54"/>
  <c r="U4" i="54"/>
  <c r="U9" i="54"/>
  <c r="U8" i="54"/>
  <c r="V4" i="54"/>
  <c r="V9" i="54"/>
  <c r="V8" i="54"/>
  <c r="W4" i="54"/>
  <c r="W9" i="54"/>
  <c r="W8" i="54"/>
  <c r="X4" i="54"/>
  <c r="X9" i="54"/>
  <c r="X8" i="54"/>
  <c r="Y4" i="54"/>
  <c r="Y9" i="54"/>
  <c r="Y8" i="54"/>
  <c r="Z4" i="54"/>
  <c r="AA4" i="54"/>
  <c r="AA9" i="54"/>
  <c r="AA8" i="54"/>
  <c r="AB4" i="54"/>
  <c r="AB9" i="54"/>
  <c r="AB8" i="54"/>
  <c r="AD4" i="54"/>
  <c r="AC8" i="54"/>
  <c r="AD8" i="54"/>
  <c r="AC9" i="54"/>
  <c r="AD9" i="54"/>
  <c r="AE4" i="54"/>
  <c r="AE8" i="54"/>
  <c r="AE9" i="54"/>
  <c r="AF4" i="54"/>
  <c r="AF8" i="54"/>
  <c r="AF9" i="54"/>
  <c r="AG4" i="54"/>
  <c r="AG8" i="54"/>
  <c r="AG9" i="54"/>
  <c r="AH4" i="54"/>
  <c r="AI4" i="54"/>
  <c r="AH8" i="54"/>
  <c r="AI8" i="54"/>
  <c r="AH9" i="54"/>
  <c r="AI9" i="54"/>
  <c r="AJ4" i="54"/>
  <c r="AJ8" i="54"/>
  <c r="AJ9" i="54"/>
  <c r="AK4" i="54"/>
  <c r="AK8" i="54"/>
  <c r="AK9" i="54"/>
  <c r="AL4" i="54"/>
  <c r="AL8" i="54"/>
  <c r="AL9" i="54"/>
  <c r="AM4" i="54"/>
  <c r="AN4" i="54"/>
  <c r="AM8" i="54"/>
  <c r="AN8" i="54"/>
  <c r="AM9" i="54"/>
  <c r="AN9" i="54"/>
  <c r="AO4" i="54"/>
  <c r="AO8" i="54"/>
  <c r="AO9" i="54"/>
  <c r="AP4" i="54"/>
  <c r="AP8" i="54"/>
  <c r="AP9" i="54"/>
  <c r="AQ4" i="54"/>
  <c r="AQ8" i="54"/>
  <c r="AQ9" i="54"/>
  <c r="AR4" i="54"/>
  <c r="AS4" i="54"/>
  <c r="AR8" i="54"/>
  <c r="AS8" i="54"/>
  <c r="AR9" i="54"/>
  <c r="AS9" i="54"/>
  <c r="AT4" i="54"/>
  <c r="AT8" i="54"/>
  <c r="AT9" i="54"/>
  <c r="AU4" i="54"/>
  <c r="AU8" i="54"/>
  <c r="AU9" i="54"/>
  <c r="AV4" i="54"/>
  <c r="AV8" i="54"/>
  <c r="AV9" i="54"/>
  <c r="AW4" i="54"/>
  <c r="AX4" i="54"/>
  <c r="AW8" i="54"/>
  <c r="AX8" i="54"/>
  <c r="AW9" i="54"/>
  <c r="AX9" i="54"/>
  <c r="AY4" i="54"/>
  <c r="AY8" i="54"/>
  <c r="AY9" i="54"/>
  <c r="AZ4" i="54"/>
  <c r="AZ8" i="54"/>
  <c r="AZ9" i="54"/>
  <c r="BA4" i="54"/>
  <c r="BA8" i="54"/>
  <c r="BA9" i="54"/>
  <c r="BB4" i="54"/>
  <c r="BC4" i="54"/>
  <c r="BB8" i="54"/>
  <c r="BC8" i="54"/>
  <c r="BB9" i="54"/>
  <c r="BC9" i="54"/>
  <c r="BD4" i="54"/>
  <c r="BD8" i="54"/>
  <c r="BD9" i="54"/>
  <c r="BE4" i="54"/>
  <c r="BE8" i="54"/>
  <c r="BE9" i="54"/>
  <c r="BF4" i="54"/>
  <c r="BF8" i="54"/>
  <c r="BF9" i="54"/>
  <c r="BG4" i="54"/>
  <c r="BH4" i="54"/>
  <c r="BG8" i="54"/>
  <c r="BH8" i="54"/>
  <c r="BG9" i="54"/>
  <c r="BH9" i="54"/>
  <c r="BI4" i="54"/>
  <c r="BI8" i="54"/>
  <c r="BI9" i="54"/>
  <c r="BJ4" i="54"/>
  <c r="BJ8" i="54"/>
  <c r="BJ9" i="54"/>
  <c r="BK4" i="54"/>
  <c r="BK8" i="54"/>
  <c r="BK9" i="54"/>
  <c r="BL4" i="54"/>
  <c r="BL8" i="54"/>
  <c r="Z8" i="54"/>
  <c r="BL7" i="54"/>
  <c r="BK7" i="54"/>
  <c r="BJ7" i="54"/>
  <c r="BI7" i="54"/>
  <c r="BH7" i="54"/>
  <c r="BG7" i="54"/>
  <c r="BF7" i="54"/>
  <c r="BE7" i="54"/>
  <c r="BD7" i="54"/>
  <c r="BC7" i="54"/>
  <c r="BB7" i="54"/>
  <c r="BA7" i="54"/>
  <c r="AZ7" i="54"/>
  <c r="AY7" i="54"/>
  <c r="AX7" i="54"/>
  <c r="AW7" i="54"/>
  <c r="AV7" i="54"/>
  <c r="AU7" i="54"/>
  <c r="AT7" i="54"/>
  <c r="AS7" i="54"/>
  <c r="AR7" i="54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E7" i="54"/>
  <c r="D7" i="54"/>
  <c r="BM4" i="54"/>
  <c r="BL9" i="54"/>
  <c r="Z9" i="54"/>
  <c r="D2" i="54" a="1"/>
  <c r="D2" i="54"/>
  <c r="D1" i="54" a="1"/>
  <c r="D1" i="54"/>
  <c r="E2" i="54"/>
  <c r="F2" i="54"/>
  <c r="G2" i="54"/>
  <c r="H2" i="54"/>
  <c r="I2" i="54"/>
  <c r="J2" i="54"/>
  <c r="K2" i="54"/>
  <c r="L2" i="54"/>
  <c r="M2" i="54"/>
  <c r="N2" i="54"/>
  <c r="O2" i="54"/>
  <c r="P2" i="54"/>
  <c r="Q2" i="54"/>
  <c r="R2" i="54"/>
  <c r="S2" i="54"/>
  <c r="T2" i="54"/>
  <c r="U2" i="54"/>
  <c r="V2" i="54"/>
  <c r="W2" i="54"/>
  <c r="X2" i="54"/>
  <c r="Y2" i="54"/>
  <c r="Z2" i="54"/>
  <c r="AA2" i="54"/>
  <c r="AB2" i="54"/>
  <c r="AC2" i="54"/>
  <c r="AD2" i="54"/>
  <c r="AE2" i="54"/>
  <c r="AF2" i="54"/>
  <c r="AG2" i="54"/>
  <c r="AH2" i="54"/>
  <c r="AI2" i="54"/>
  <c r="AJ2" i="54"/>
  <c r="AK2" i="54"/>
  <c r="AL2" i="54"/>
  <c r="AM2" i="54"/>
  <c r="AN2" i="54"/>
  <c r="AO2" i="54"/>
  <c r="AP2" i="54"/>
  <c r="AQ2" i="54"/>
  <c r="AR2" i="54"/>
  <c r="AS2" i="54"/>
  <c r="AT2" i="54"/>
  <c r="AU2" i="54"/>
  <c r="AV2" i="54"/>
  <c r="AW2" i="54"/>
  <c r="AX2" i="54"/>
  <c r="AY2" i="54"/>
  <c r="AZ2" i="54"/>
  <c r="BA2" i="54"/>
  <c r="BB2" i="54"/>
  <c r="BC2" i="54"/>
  <c r="BD2" i="54"/>
  <c r="BE2" i="54"/>
  <c r="BF2" i="54"/>
  <c r="BG2" i="54"/>
  <c r="BH2" i="54"/>
  <c r="BI2" i="54"/>
  <c r="BJ2" i="54"/>
  <c r="BK2" i="54"/>
  <c r="BL2" i="54"/>
  <c r="D12" i="54" a="1"/>
  <c r="D12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BW115" i="54"/>
  <c r="BV115" i="54"/>
  <c r="BU115" i="54"/>
  <c r="BT115" i="54"/>
  <c r="BS115" i="54"/>
  <c r="BR115" i="54"/>
  <c r="BQ115" i="54"/>
  <c r="BW105" i="54"/>
  <c r="BV105" i="54"/>
  <c r="BU105" i="54"/>
  <c r="BT105" i="54"/>
  <c r="BS105" i="54"/>
  <c r="BR105" i="54"/>
  <c r="BQ105" i="54"/>
  <c r="M1" i="48"/>
  <c r="T5" i="49"/>
  <c r="B3" i="49"/>
  <c r="B5" i="21" a="1"/>
  <c r="D14" i="21"/>
  <c r="M126" i="32"/>
  <c r="B2" i="49"/>
  <c r="H17" i="32"/>
  <c r="N17" i="32"/>
  <c r="S17" i="32"/>
  <c r="H69" i="32"/>
  <c r="N69" i="32"/>
  <c r="S69" i="32"/>
  <c r="G126" i="32"/>
  <c r="Q17" i="32"/>
  <c r="Q69" i="32"/>
  <c r="J126" i="32"/>
  <c r="T126" i="32"/>
  <c r="M128" i="32"/>
  <c r="H19" i="32"/>
  <c r="N19" i="32"/>
  <c r="S19" i="32"/>
  <c r="H71" i="32"/>
  <c r="N71" i="32"/>
  <c r="S71" i="32"/>
  <c r="G128" i="32"/>
  <c r="Q19" i="32"/>
  <c r="Q71" i="32"/>
  <c r="J128" i="32"/>
  <c r="T128" i="32"/>
  <c r="M131" i="32"/>
  <c r="H22" i="32"/>
  <c r="N22" i="32"/>
  <c r="S22" i="32"/>
  <c r="H74" i="32"/>
  <c r="N74" i="32"/>
  <c r="S74" i="32"/>
  <c r="G131" i="32"/>
  <c r="Q22" i="32"/>
  <c r="Q74" i="32"/>
  <c r="J131" i="32"/>
  <c r="T131" i="32"/>
  <c r="M133" i="32"/>
  <c r="H24" i="32"/>
  <c r="N24" i="32"/>
  <c r="S24" i="32"/>
  <c r="H76" i="32"/>
  <c r="N76" i="32"/>
  <c r="S76" i="32"/>
  <c r="G133" i="32"/>
  <c r="Q24" i="32"/>
  <c r="Q76" i="32"/>
  <c r="J133" i="32"/>
  <c r="T133" i="32"/>
  <c r="M134" i="32"/>
  <c r="H25" i="32"/>
  <c r="N25" i="32"/>
  <c r="S25" i="32"/>
  <c r="H77" i="32"/>
  <c r="N77" i="32"/>
  <c r="S77" i="32"/>
  <c r="G134" i="32"/>
  <c r="Q25" i="32"/>
  <c r="Q77" i="32"/>
  <c r="J134" i="32"/>
  <c r="T134" i="32"/>
  <c r="D15" i="21"/>
  <c r="M135" i="32"/>
  <c r="H26" i="32"/>
  <c r="N26" i="32"/>
  <c r="S26" i="32"/>
  <c r="H78" i="32"/>
  <c r="N78" i="32"/>
  <c r="S78" i="32"/>
  <c r="G135" i="32"/>
  <c r="Q26" i="32"/>
  <c r="Q78" i="32"/>
  <c r="J135" i="32"/>
  <c r="T135" i="32"/>
  <c r="M136" i="32"/>
  <c r="H27" i="32"/>
  <c r="N27" i="32"/>
  <c r="S27" i="32"/>
  <c r="H79" i="32"/>
  <c r="N79" i="32"/>
  <c r="S79" i="32"/>
  <c r="G136" i="32"/>
  <c r="Q27" i="32"/>
  <c r="Q79" i="32"/>
  <c r="J136" i="32"/>
  <c r="T136" i="32"/>
  <c r="M137" i="32"/>
  <c r="H28" i="32"/>
  <c r="N28" i="32"/>
  <c r="S28" i="32"/>
  <c r="H80" i="32"/>
  <c r="N80" i="32"/>
  <c r="S80" i="32"/>
  <c r="G137" i="32"/>
  <c r="Q28" i="32"/>
  <c r="Q80" i="32"/>
  <c r="J137" i="32"/>
  <c r="T137" i="32"/>
  <c r="M138" i="32"/>
  <c r="H29" i="32"/>
  <c r="N29" i="32"/>
  <c r="S29" i="32"/>
  <c r="H81" i="32"/>
  <c r="N81" i="32"/>
  <c r="S81" i="32"/>
  <c r="G138" i="32"/>
  <c r="Q29" i="32"/>
  <c r="Q81" i="32"/>
  <c r="J138" i="32"/>
  <c r="T138" i="32"/>
  <c r="D13" i="21"/>
  <c r="M143" i="32"/>
  <c r="H34" i="32"/>
  <c r="N34" i="32"/>
  <c r="S34" i="32"/>
  <c r="H86" i="32"/>
  <c r="N86" i="32"/>
  <c r="S86" i="32"/>
  <c r="G143" i="32"/>
  <c r="Q34" i="32"/>
  <c r="Q86" i="32"/>
  <c r="J143" i="32"/>
  <c r="T143" i="32"/>
  <c r="M144" i="32"/>
  <c r="H35" i="32"/>
  <c r="N35" i="32"/>
  <c r="S35" i="32"/>
  <c r="H87" i="32"/>
  <c r="N87" i="32"/>
  <c r="S87" i="32"/>
  <c r="G144" i="32"/>
  <c r="Q35" i="32"/>
  <c r="Q87" i="32"/>
  <c r="J144" i="32"/>
  <c r="T144" i="32"/>
  <c r="M148" i="32"/>
  <c r="H39" i="32"/>
  <c r="N39" i="32"/>
  <c r="S39" i="32"/>
  <c r="H91" i="32"/>
  <c r="N91" i="32"/>
  <c r="S91" i="32"/>
  <c r="G148" i="32"/>
  <c r="Q39" i="32"/>
  <c r="Q91" i="32"/>
  <c r="J148" i="32"/>
  <c r="T148" i="32"/>
  <c r="M149" i="32"/>
  <c r="H40" i="32"/>
  <c r="N40" i="32"/>
  <c r="S40" i="32"/>
  <c r="H92" i="32"/>
  <c r="N92" i="32"/>
  <c r="S92" i="32"/>
  <c r="G149" i="32"/>
  <c r="Q40" i="32"/>
  <c r="Q92" i="32"/>
  <c r="J149" i="32"/>
  <c r="T149" i="32"/>
  <c r="M153" i="32"/>
  <c r="H44" i="32"/>
  <c r="N44" i="32"/>
  <c r="S44" i="32"/>
  <c r="H96" i="32"/>
  <c r="N96" i="32"/>
  <c r="S96" i="32"/>
  <c r="G153" i="32"/>
  <c r="Q44" i="32"/>
  <c r="Q96" i="32"/>
  <c r="J153" i="32"/>
  <c r="T153" i="32"/>
  <c r="M154" i="32"/>
  <c r="H45" i="32"/>
  <c r="N45" i="32"/>
  <c r="S45" i="32"/>
  <c r="H97" i="32"/>
  <c r="N97" i="32"/>
  <c r="S97" i="32"/>
  <c r="G154" i="32"/>
  <c r="Q45" i="32"/>
  <c r="Q97" i="32"/>
  <c r="J154" i="32"/>
  <c r="T154" i="32"/>
  <c r="D11" i="21"/>
  <c r="M155" i="32"/>
  <c r="H46" i="32"/>
  <c r="N46" i="32"/>
  <c r="S46" i="32"/>
  <c r="H98" i="32"/>
  <c r="N98" i="32"/>
  <c r="S98" i="32"/>
  <c r="G155" i="32"/>
  <c r="Q46" i="32"/>
  <c r="Q98" i="32"/>
  <c r="J155" i="32"/>
  <c r="T155" i="32"/>
  <c r="M156" i="32"/>
  <c r="H47" i="32"/>
  <c r="N47" i="32"/>
  <c r="S47" i="32"/>
  <c r="H99" i="32"/>
  <c r="N99" i="32"/>
  <c r="S99" i="32"/>
  <c r="G156" i="32"/>
  <c r="Q47" i="32"/>
  <c r="Q99" i="32"/>
  <c r="J156" i="32"/>
  <c r="T156" i="32"/>
  <c r="M157" i="32"/>
  <c r="H48" i="32"/>
  <c r="N48" i="32"/>
  <c r="S48" i="32"/>
  <c r="H100" i="32"/>
  <c r="N100" i="32"/>
  <c r="S100" i="32"/>
  <c r="G157" i="32"/>
  <c r="Q48" i="32"/>
  <c r="Q100" i="32"/>
  <c r="J157" i="32"/>
  <c r="T157" i="32"/>
  <c r="M158" i="32"/>
  <c r="H49" i="32"/>
  <c r="N49" i="32"/>
  <c r="S49" i="32"/>
  <c r="H101" i="32"/>
  <c r="N101" i="32"/>
  <c r="S101" i="32"/>
  <c r="G158" i="32"/>
  <c r="Q49" i="32"/>
  <c r="Q101" i="32"/>
  <c r="J158" i="32"/>
  <c r="T158" i="32"/>
  <c r="H6" i="32"/>
  <c r="N6" i="32"/>
  <c r="S6" i="32"/>
  <c r="H58" i="32"/>
  <c r="N58" i="32"/>
  <c r="S58" i="32"/>
  <c r="G115" i="32"/>
  <c r="H7" i="32"/>
  <c r="N7" i="32"/>
  <c r="S7" i="32"/>
  <c r="H59" i="32"/>
  <c r="N59" i="32"/>
  <c r="S59" i="32"/>
  <c r="G116" i="32"/>
  <c r="H8" i="32"/>
  <c r="N8" i="32"/>
  <c r="S8" i="32"/>
  <c r="H60" i="32"/>
  <c r="N60" i="32"/>
  <c r="S60" i="32"/>
  <c r="G117" i="32"/>
  <c r="H9" i="32"/>
  <c r="N9" i="32"/>
  <c r="S9" i="32"/>
  <c r="H61" i="32"/>
  <c r="N61" i="32"/>
  <c r="S61" i="32"/>
  <c r="G118" i="32"/>
  <c r="H10" i="32"/>
  <c r="N10" i="32"/>
  <c r="S10" i="32"/>
  <c r="H62" i="32"/>
  <c r="N62" i="32"/>
  <c r="S62" i="32"/>
  <c r="G119" i="32"/>
  <c r="H11" i="32"/>
  <c r="N11" i="32"/>
  <c r="S11" i="32"/>
  <c r="H63" i="32"/>
  <c r="N63" i="32"/>
  <c r="S63" i="32"/>
  <c r="G120" i="32"/>
  <c r="H12" i="32"/>
  <c r="N12" i="32"/>
  <c r="S12" i="32"/>
  <c r="H64" i="32"/>
  <c r="N64" i="32"/>
  <c r="S64" i="32"/>
  <c r="G121" i="32"/>
  <c r="H13" i="32"/>
  <c r="N13" i="32"/>
  <c r="S13" i="32"/>
  <c r="H65" i="32"/>
  <c r="N65" i="32"/>
  <c r="S65" i="32"/>
  <c r="G122" i="32"/>
  <c r="H14" i="32"/>
  <c r="N14" i="32"/>
  <c r="S14" i="32"/>
  <c r="H66" i="32"/>
  <c r="N66" i="32"/>
  <c r="S66" i="32"/>
  <c r="G123" i="32"/>
  <c r="H15" i="32"/>
  <c r="N15" i="32"/>
  <c r="S15" i="32"/>
  <c r="H67" i="32"/>
  <c r="N67" i="32"/>
  <c r="S67" i="32"/>
  <c r="G124" i="32"/>
  <c r="H16" i="32"/>
  <c r="N16" i="32"/>
  <c r="S16" i="32"/>
  <c r="H68" i="32"/>
  <c r="N68" i="32"/>
  <c r="S68" i="32"/>
  <c r="G125" i="32"/>
  <c r="H18" i="32"/>
  <c r="N18" i="32"/>
  <c r="S18" i="32"/>
  <c r="H70" i="32"/>
  <c r="N70" i="32"/>
  <c r="S70" i="32"/>
  <c r="G127" i="32"/>
  <c r="H20" i="32"/>
  <c r="N20" i="32"/>
  <c r="S20" i="32"/>
  <c r="H72" i="32"/>
  <c r="N72" i="32"/>
  <c r="S72" i="32"/>
  <c r="G129" i="32"/>
  <c r="H21" i="32"/>
  <c r="N21" i="32"/>
  <c r="S21" i="32"/>
  <c r="H73" i="32"/>
  <c r="N73" i="32"/>
  <c r="S73" i="32"/>
  <c r="G130" i="32"/>
  <c r="H23" i="32"/>
  <c r="N23" i="32"/>
  <c r="S23" i="32"/>
  <c r="H75" i="32"/>
  <c r="N75" i="32"/>
  <c r="S75" i="32"/>
  <c r="G132" i="32"/>
  <c r="H30" i="32"/>
  <c r="N30" i="32"/>
  <c r="S30" i="32"/>
  <c r="H82" i="32"/>
  <c r="N82" i="32"/>
  <c r="S82" i="32"/>
  <c r="G139" i="32"/>
  <c r="H31" i="32"/>
  <c r="N31" i="32"/>
  <c r="S31" i="32"/>
  <c r="H83" i="32"/>
  <c r="N83" i="32"/>
  <c r="S83" i="32"/>
  <c r="G140" i="32"/>
  <c r="H32" i="32"/>
  <c r="N32" i="32"/>
  <c r="S32" i="32"/>
  <c r="H84" i="32"/>
  <c r="N84" i="32"/>
  <c r="S84" i="32"/>
  <c r="G141" i="32"/>
  <c r="H33" i="32"/>
  <c r="N33" i="32"/>
  <c r="S33" i="32"/>
  <c r="H85" i="32"/>
  <c r="N85" i="32"/>
  <c r="S85" i="32"/>
  <c r="G142" i="32"/>
  <c r="H36" i="32"/>
  <c r="N36" i="32"/>
  <c r="S36" i="32"/>
  <c r="H88" i="32"/>
  <c r="N88" i="32"/>
  <c r="S88" i="32"/>
  <c r="G145" i="32"/>
  <c r="H37" i="32"/>
  <c r="N37" i="32"/>
  <c r="S37" i="32"/>
  <c r="H89" i="32"/>
  <c r="N89" i="32"/>
  <c r="S89" i="32"/>
  <c r="G146" i="32"/>
  <c r="H38" i="32"/>
  <c r="N38" i="32"/>
  <c r="S38" i="32"/>
  <c r="H90" i="32"/>
  <c r="N90" i="32"/>
  <c r="S90" i="32"/>
  <c r="G147" i="32"/>
  <c r="H41" i="32"/>
  <c r="N41" i="32"/>
  <c r="S41" i="32"/>
  <c r="H93" i="32"/>
  <c r="N93" i="32"/>
  <c r="S93" i="32"/>
  <c r="G150" i="32"/>
  <c r="H42" i="32"/>
  <c r="N42" i="32"/>
  <c r="S42" i="32"/>
  <c r="H94" i="32"/>
  <c r="N94" i="32"/>
  <c r="S94" i="32"/>
  <c r="G151" i="32"/>
  <c r="H43" i="32"/>
  <c r="N43" i="32"/>
  <c r="S43" i="32"/>
  <c r="H95" i="32"/>
  <c r="N95" i="32"/>
  <c r="S95" i="32"/>
  <c r="G152" i="32"/>
  <c r="H50" i="32"/>
  <c r="N50" i="32"/>
  <c r="S50" i="32"/>
  <c r="H102" i="32"/>
  <c r="N102" i="32"/>
  <c r="S102" i="32"/>
  <c r="G159" i="32"/>
  <c r="H51" i="32"/>
  <c r="N51" i="32"/>
  <c r="S51" i="32"/>
  <c r="H103" i="32"/>
  <c r="N103" i="32"/>
  <c r="S103" i="32"/>
  <c r="G160" i="32"/>
  <c r="Q6" i="32"/>
  <c r="Q58" i="32"/>
  <c r="J115" i="32"/>
  <c r="T115" i="32"/>
  <c r="T116" i="32"/>
  <c r="T117" i="32"/>
  <c r="T118" i="32"/>
  <c r="T119" i="32"/>
  <c r="T120" i="32"/>
  <c r="T121" i="32"/>
  <c r="T122" i="32"/>
  <c r="T123" i="32"/>
  <c r="T124" i="32"/>
  <c r="T125" i="32"/>
  <c r="T127" i="32"/>
  <c r="T129" i="32"/>
  <c r="T130" i="32"/>
  <c r="T132" i="32"/>
  <c r="T139" i="32"/>
  <c r="T140" i="32"/>
  <c r="T141" i="32"/>
  <c r="T142" i="32"/>
  <c r="T145" i="32"/>
  <c r="T146" i="32"/>
  <c r="T147" i="32"/>
  <c r="T150" i="32"/>
  <c r="T151" i="32"/>
  <c r="T152" i="32"/>
  <c r="T159" i="32"/>
  <c r="T160" i="32"/>
  <c r="T166" i="32"/>
  <c r="BP115" i="56" a="1"/>
  <c r="BP116" i="56"/>
  <c r="BT79" i="56"/>
  <c r="BT97" i="56"/>
  <c r="BP115" i="56"/>
  <c r="BT80" i="56"/>
  <c r="BT98" i="56"/>
  <c r="BP117" i="56"/>
  <c r="BT81" i="56"/>
  <c r="BT99" i="56"/>
  <c r="BP118" i="56"/>
  <c r="BT83" i="56"/>
  <c r="BT101" i="56"/>
  <c r="C14" i="21"/>
  <c r="L126" i="32"/>
  <c r="S126" i="32"/>
  <c r="L128" i="32"/>
  <c r="S128" i="32"/>
  <c r="L131" i="32"/>
  <c r="S131" i="32"/>
  <c r="L133" i="32"/>
  <c r="S133" i="32"/>
  <c r="L134" i="32"/>
  <c r="S134" i="32"/>
  <c r="C15" i="21"/>
  <c r="L135" i="32"/>
  <c r="S135" i="32"/>
  <c r="L136" i="32"/>
  <c r="S136" i="32"/>
  <c r="L137" i="32"/>
  <c r="S137" i="32"/>
  <c r="L138" i="32"/>
  <c r="S138" i="32"/>
  <c r="C13" i="21"/>
  <c r="L143" i="32"/>
  <c r="S143" i="32"/>
  <c r="L144" i="32"/>
  <c r="S144" i="32"/>
  <c r="L148" i="32"/>
  <c r="S148" i="32"/>
  <c r="L149" i="32"/>
  <c r="S149" i="32"/>
  <c r="L153" i="32"/>
  <c r="S153" i="32"/>
  <c r="L154" i="32"/>
  <c r="S154" i="32"/>
  <c r="C11" i="21"/>
  <c r="L155" i="32"/>
  <c r="S155" i="32"/>
  <c r="L156" i="32"/>
  <c r="S156" i="32"/>
  <c r="L157" i="32"/>
  <c r="S157" i="32"/>
  <c r="L158" i="32"/>
  <c r="S158" i="32"/>
  <c r="S115" i="32"/>
  <c r="S116" i="32"/>
  <c r="S117" i="32"/>
  <c r="S118" i="32"/>
  <c r="S119" i="32"/>
  <c r="S120" i="32"/>
  <c r="S121" i="32"/>
  <c r="S122" i="32"/>
  <c r="S123" i="32"/>
  <c r="S124" i="32"/>
  <c r="S125" i="32"/>
  <c r="S127" i="32"/>
  <c r="S129" i="32"/>
  <c r="S130" i="32"/>
  <c r="S132" i="32"/>
  <c r="S139" i="32"/>
  <c r="S140" i="32"/>
  <c r="S141" i="32"/>
  <c r="S142" i="32"/>
  <c r="S145" i="32"/>
  <c r="S146" i="32"/>
  <c r="S147" i="32"/>
  <c r="S150" i="32"/>
  <c r="S151" i="32"/>
  <c r="S152" i="32"/>
  <c r="S159" i="32"/>
  <c r="S160" i="32"/>
  <c r="S166" i="32"/>
  <c r="BO115" i="56" a="1"/>
  <c r="BO116" i="56"/>
  <c r="BS79" i="56"/>
  <c r="BS97" i="56"/>
  <c r="BO115" i="56"/>
  <c r="BS80" i="56"/>
  <c r="BS98" i="56"/>
  <c r="BO117" i="56"/>
  <c r="BS81" i="56"/>
  <c r="BS99" i="56"/>
  <c r="BO118" i="56"/>
  <c r="BS83" i="56"/>
  <c r="BS101" i="56"/>
  <c r="T165" i="32"/>
  <c r="S165" i="32"/>
  <c r="T164" i="32"/>
  <c r="S164" i="32"/>
  <c r="G17" i="32"/>
  <c r="M17" i="32"/>
  <c r="R17" i="32"/>
  <c r="G69" i="32"/>
  <c r="M69" i="32"/>
  <c r="R69" i="32"/>
  <c r="F126" i="32"/>
  <c r="F17" i="32"/>
  <c r="L17" i="32"/>
  <c r="Z17" i="32"/>
  <c r="F69" i="32"/>
  <c r="L69" i="32"/>
  <c r="Z69" i="32"/>
  <c r="H126" i="32"/>
  <c r="Q126" i="32"/>
  <c r="G19" i="32"/>
  <c r="M19" i="32"/>
  <c r="R19" i="32"/>
  <c r="G71" i="32"/>
  <c r="M71" i="32"/>
  <c r="R71" i="32"/>
  <c r="F128" i="32"/>
  <c r="F19" i="32"/>
  <c r="L19" i="32"/>
  <c r="Z19" i="32"/>
  <c r="F71" i="32"/>
  <c r="L71" i="32"/>
  <c r="Z71" i="32"/>
  <c r="H128" i="32"/>
  <c r="Q128" i="32"/>
  <c r="G24" i="32"/>
  <c r="M24" i="32"/>
  <c r="R24" i="32"/>
  <c r="G76" i="32"/>
  <c r="M76" i="32"/>
  <c r="R76" i="32"/>
  <c r="F133" i="32"/>
  <c r="F24" i="32"/>
  <c r="L24" i="32"/>
  <c r="Z24" i="32"/>
  <c r="F76" i="32"/>
  <c r="L76" i="32"/>
  <c r="Z76" i="32"/>
  <c r="H133" i="32"/>
  <c r="Q133" i="32"/>
  <c r="G26" i="32"/>
  <c r="M26" i="32"/>
  <c r="R26" i="32"/>
  <c r="G78" i="32"/>
  <c r="M78" i="32"/>
  <c r="R78" i="32"/>
  <c r="F135" i="32"/>
  <c r="F26" i="32"/>
  <c r="L26" i="32"/>
  <c r="Z26" i="32"/>
  <c r="F78" i="32"/>
  <c r="L78" i="32"/>
  <c r="Z78" i="32"/>
  <c r="H135" i="32"/>
  <c r="Q135" i="32"/>
  <c r="G27" i="32"/>
  <c r="M27" i="32"/>
  <c r="R27" i="32"/>
  <c r="G79" i="32"/>
  <c r="M79" i="32"/>
  <c r="R79" i="32"/>
  <c r="F136" i="32"/>
  <c r="F27" i="32"/>
  <c r="L27" i="32"/>
  <c r="Z27" i="32"/>
  <c r="F79" i="32"/>
  <c r="L79" i="32"/>
  <c r="Z79" i="32"/>
  <c r="H136" i="32"/>
  <c r="Q136" i="32"/>
  <c r="G28" i="32"/>
  <c r="M28" i="32"/>
  <c r="R28" i="32"/>
  <c r="G80" i="32"/>
  <c r="M80" i="32"/>
  <c r="R80" i="32"/>
  <c r="F137" i="32"/>
  <c r="F28" i="32"/>
  <c r="L28" i="32"/>
  <c r="Z28" i="32"/>
  <c r="F80" i="32"/>
  <c r="L80" i="32"/>
  <c r="Z80" i="32"/>
  <c r="H137" i="32"/>
  <c r="Q137" i="32"/>
  <c r="G29" i="32"/>
  <c r="M29" i="32"/>
  <c r="R29" i="32"/>
  <c r="G81" i="32"/>
  <c r="M81" i="32"/>
  <c r="R81" i="32"/>
  <c r="F138" i="32"/>
  <c r="F29" i="32"/>
  <c r="L29" i="32"/>
  <c r="Z29" i="32"/>
  <c r="F81" i="32"/>
  <c r="L81" i="32"/>
  <c r="Z81" i="32"/>
  <c r="H138" i="32"/>
  <c r="Q138" i="32"/>
  <c r="G34" i="32"/>
  <c r="M34" i="32"/>
  <c r="R34" i="32"/>
  <c r="G86" i="32"/>
  <c r="M86" i="32"/>
  <c r="R86" i="32"/>
  <c r="F143" i="32"/>
  <c r="F34" i="32"/>
  <c r="L34" i="32"/>
  <c r="Z34" i="32"/>
  <c r="F86" i="32"/>
  <c r="L86" i="32"/>
  <c r="Z86" i="32"/>
  <c r="H143" i="32"/>
  <c r="Q143" i="32"/>
  <c r="G35" i="32"/>
  <c r="M35" i="32"/>
  <c r="R35" i="32"/>
  <c r="G87" i="32"/>
  <c r="M87" i="32"/>
  <c r="R87" i="32"/>
  <c r="F144" i="32"/>
  <c r="F35" i="32"/>
  <c r="L35" i="32"/>
  <c r="Z35" i="32"/>
  <c r="F87" i="32"/>
  <c r="L87" i="32"/>
  <c r="Z87" i="32"/>
  <c r="H144" i="32"/>
  <c r="Q144" i="32"/>
  <c r="G39" i="32"/>
  <c r="M39" i="32"/>
  <c r="R39" i="32"/>
  <c r="G91" i="32"/>
  <c r="M91" i="32"/>
  <c r="R91" i="32"/>
  <c r="F148" i="32"/>
  <c r="F39" i="32"/>
  <c r="L39" i="32"/>
  <c r="Z39" i="32"/>
  <c r="F91" i="32"/>
  <c r="L91" i="32"/>
  <c r="Z91" i="32"/>
  <c r="H148" i="32"/>
  <c r="Q148" i="32"/>
  <c r="G40" i="32"/>
  <c r="M40" i="32"/>
  <c r="R40" i="32"/>
  <c r="G92" i="32"/>
  <c r="M92" i="32"/>
  <c r="R92" i="32"/>
  <c r="F149" i="32"/>
  <c r="F40" i="32"/>
  <c r="L40" i="32"/>
  <c r="Z40" i="32"/>
  <c r="F92" i="32"/>
  <c r="L92" i="32"/>
  <c r="Z92" i="32"/>
  <c r="H149" i="32"/>
  <c r="Q149" i="32"/>
  <c r="G44" i="32"/>
  <c r="M44" i="32"/>
  <c r="R44" i="32"/>
  <c r="G96" i="32"/>
  <c r="M96" i="32"/>
  <c r="R96" i="32"/>
  <c r="F153" i="32"/>
  <c r="F44" i="32"/>
  <c r="L44" i="32"/>
  <c r="Z44" i="32"/>
  <c r="F96" i="32"/>
  <c r="L96" i="32"/>
  <c r="Z96" i="32"/>
  <c r="H153" i="32"/>
  <c r="Q153" i="32"/>
  <c r="G45" i="32"/>
  <c r="M45" i="32"/>
  <c r="R45" i="32"/>
  <c r="G97" i="32"/>
  <c r="M97" i="32"/>
  <c r="R97" i="32"/>
  <c r="F154" i="32"/>
  <c r="F45" i="32"/>
  <c r="L45" i="32"/>
  <c r="Z45" i="32"/>
  <c r="F97" i="32"/>
  <c r="L97" i="32"/>
  <c r="Z97" i="32"/>
  <c r="H154" i="32"/>
  <c r="Q154" i="32"/>
  <c r="G46" i="32"/>
  <c r="M46" i="32"/>
  <c r="R46" i="32"/>
  <c r="G98" i="32"/>
  <c r="M98" i="32"/>
  <c r="R98" i="32"/>
  <c r="F155" i="32"/>
  <c r="F46" i="32"/>
  <c r="L46" i="32"/>
  <c r="Z46" i="32"/>
  <c r="F98" i="32"/>
  <c r="L98" i="32"/>
  <c r="Z98" i="32"/>
  <c r="H155" i="32"/>
  <c r="Q155" i="32"/>
  <c r="G47" i="32"/>
  <c r="M47" i="32"/>
  <c r="R47" i="32"/>
  <c r="G99" i="32"/>
  <c r="M99" i="32"/>
  <c r="R99" i="32"/>
  <c r="F156" i="32"/>
  <c r="F47" i="32"/>
  <c r="L47" i="32"/>
  <c r="Z47" i="32"/>
  <c r="F99" i="32"/>
  <c r="L99" i="32"/>
  <c r="Z99" i="32"/>
  <c r="H156" i="32"/>
  <c r="Q156" i="32"/>
  <c r="G48" i="32"/>
  <c r="M48" i="32"/>
  <c r="R48" i="32"/>
  <c r="G100" i="32"/>
  <c r="M100" i="32"/>
  <c r="R100" i="32"/>
  <c r="F157" i="32"/>
  <c r="F48" i="32"/>
  <c r="L48" i="32"/>
  <c r="Z48" i="32"/>
  <c r="F100" i="32"/>
  <c r="L100" i="32"/>
  <c r="Z100" i="32"/>
  <c r="H157" i="32"/>
  <c r="Q157" i="32"/>
  <c r="G49" i="32"/>
  <c r="M49" i="32"/>
  <c r="R49" i="32"/>
  <c r="G101" i="32"/>
  <c r="M101" i="32"/>
  <c r="R101" i="32"/>
  <c r="F158" i="32"/>
  <c r="F49" i="32"/>
  <c r="L49" i="32"/>
  <c r="Z49" i="32"/>
  <c r="F101" i="32"/>
  <c r="L101" i="32"/>
  <c r="Z101" i="32"/>
  <c r="H158" i="32"/>
  <c r="Q158" i="32"/>
  <c r="G6" i="32"/>
  <c r="M6" i="32"/>
  <c r="R6" i="32"/>
  <c r="G58" i="32"/>
  <c r="M58" i="32"/>
  <c r="R58" i="32"/>
  <c r="F115" i="32"/>
  <c r="G7" i="32"/>
  <c r="M7" i="32"/>
  <c r="R7" i="32"/>
  <c r="G59" i="32"/>
  <c r="M59" i="32"/>
  <c r="R59" i="32"/>
  <c r="F116" i="32"/>
  <c r="G8" i="32"/>
  <c r="M8" i="32"/>
  <c r="R8" i="32"/>
  <c r="G60" i="32"/>
  <c r="M60" i="32"/>
  <c r="R60" i="32"/>
  <c r="F117" i="32"/>
  <c r="G9" i="32"/>
  <c r="M9" i="32"/>
  <c r="R9" i="32"/>
  <c r="G61" i="32"/>
  <c r="M61" i="32"/>
  <c r="R61" i="32"/>
  <c r="F118" i="32"/>
  <c r="G10" i="32"/>
  <c r="M10" i="32"/>
  <c r="R10" i="32"/>
  <c r="G62" i="32"/>
  <c r="M62" i="32"/>
  <c r="R62" i="32"/>
  <c r="F119" i="32"/>
  <c r="G11" i="32"/>
  <c r="M11" i="32"/>
  <c r="R11" i="32"/>
  <c r="G63" i="32"/>
  <c r="M63" i="32"/>
  <c r="R63" i="32"/>
  <c r="F120" i="32"/>
  <c r="G12" i="32"/>
  <c r="M12" i="32"/>
  <c r="R12" i="32"/>
  <c r="G64" i="32"/>
  <c r="M64" i="32"/>
  <c r="R64" i="32"/>
  <c r="F121" i="32"/>
  <c r="G13" i="32"/>
  <c r="M13" i="32"/>
  <c r="R13" i="32"/>
  <c r="G65" i="32"/>
  <c r="M65" i="32"/>
  <c r="R65" i="32"/>
  <c r="F122" i="32"/>
  <c r="G14" i="32"/>
  <c r="M14" i="32"/>
  <c r="R14" i="32"/>
  <c r="G66" i="32"/>
  <c r="M66" i="32"/>
  <c r="R66" i="32"/>
  <c r="F123" i="32"/>
  <c r="G15" i="32"/>
  <c r="M15" i="32"/>
  <c r="R15" i="32"/>
  <c r="G67" i="32"/>
  <c r="M67" i="32"/>
  <c r="R67" i="32"/>
  <c r="F124" i="32"/>
  <c r="G16" i="32"/>
  <c r="M16" i="32"/>
  <c r="R16" i="32"/>
  <c r="G68" i="32"/>
  <c r="M68" i="32"/>
  <c r="R68" i="32"/>
  <c r="F125" i="32"/>
  <c r="G18" i="32"/>
  <c r="M18" i="32"/>
  <c r="R18" i="32"/>
  <c r="G70" i="32"/>
  <c r="M70" i="32"/>
  <c r="R70" i="32"/>
  <c r="F127" i="32"/>
  <c r="G20" i="32"/>
  <c r="M20" i="32"/>
  <c r="R20" i="32"/>
  <c r="G72" i="32"/>
  <c r="M72" i="32"/>
  <c r="R72" i="32"/>
  <c r="F129" i="32"/>
  <c r="G21" i="32"/>
  <c r="M21" i="32"/>
  <c r="R21" i="32"/>
  <c r="G73" i="32"/>
  <c r="M73" i="32"/>
  <c r="R73" i="32"/>
  <c r="F130" i="32"/>
  <c r="G22" i="32"/>
  <c r="M22" i="32"/>
  <c r="R22" i="32"/>
  <c r="G74" i="32"/>
  <c r="M74" i="32"/>
  <c r="R74" i="32"/>
  <c r="F131" i="32"/>
  <c r="G23" i="32"/>
  <c r="M23" i="32"/>
  <c r="R23" i="32"/>
  <c r="G75" i="32"/>
  <c r="M75" i="32"/>
  <c r="R75" i="32"/>
  <c r="F132" i="32"/>
  <c r="G25" i="32"/>
  <c r="M25" i="32"/>
  <c r="R25" i="32"/>
  <c r="G77" i="32"/>
  <c r="M77" i="32"/>
  <c r="R77" i="32"/>
  <c r="F134" i="32"/>
  <c r="G30" i="32"/>
  <c r="M30" i="32"/>
  <c r="R30" i="32"/>
  <c r="G82" i="32"/>
  <c r="M82" i="32"/>
  <c r="R82" i="32"/>
  <c r="F139" i="32"/>
  <c r="G31" i="32"/>
  <c r="M31" i="32"/>
  <c r="R31" i="32"/>
  <c r="G83" i="32"/>
  <c r="M83" i="32"/>
  <c r="R83" i="32"/>
  <c r="F140" i="32"/>
  <c r="G32" i="32"/>
  <c r="M32" i="32"/>
  <c r="R32" i="32"/>
  <c r="G84" i="32"/>
  <c r="M84" i="32"/>
  <c r="R84" i="32"/>
  <c r="F141" i="32"/>
  <c r="G33" i="32"/>
  <c r="M33" i="32"/>
  <c r="R33" i="32"/>
  <c r="G85" i="32"/>
  <c r="M85" i="32"/>
  <c r="R85" i="32"/>
  <c r="F142" i="32"/>
  <c r="G36" i="32"/>
  <c r="M36" i="32"/>
  <c r="R36" i="32"/>
  <c r="G88" i="32"/>
  <c r="M88" i="32"/>
  <c r="R88" i="32"/>
  <c r="F145" i="32"/>
  <c r="G37" i="32"/>
  <c r="M37" i="32"/>
  <c r="R37" i="32"/>
  <c r="G89" i="32"/>
  <c r="M89" i="32"/>
  <c r="R89" i="32"/>
  <c r="F146" i="32"/>
  <c r="G38" i="32"/>
  <c r="M38" i="32"/>
  <c r="R38" i="32"/>
  <c r="G90" i="32"/>
  <c r="M90" i="32"/>
  <c r="R90" i="32"/>
  <c r="F147" i="32"/>
  <c r="G41" i="32"/>
  <c r="M41" i="32"/>
  <c r="R41" i="32"/>
  <c r="G93" i="32"/>
  <c r="M93" i="32"/>
  <c r="R93" i="32"/>
  <c r="F150" i="32"/>
  <c r="G42" i="32"/>
  <c r="M42" i="32"/>
  <c r="R42" i="32"/>
  <c r="G94" i="32"/>
  <c r="M94" i="32"/>
  <c r="R94" i="32"/>
  <c r="F151" i="32"/>
  <c r="G43" i="32"/>
  <c r="M43" i="32"/>
  <c r="R43" i="32"/>
  <c r="G95" i="32"/>
  <c r="M95" i="32"/>
  <c r="R95" i="32"/>
  <c r="F152" i="32"/>
  <c r="G50" i="32"/>
  <c r="M50" i="32"/>
  <c r="R50" i="32"/>
  <c r="G102" i="32"/>
  <c r="M102" i="32"/>
  <c r="R102" i="32"/>
  <c r="F159" i="32"/>
  <c r="G51" i="32"/>
  <c r="M51" i="32"/>
  <c r="R51" i="32"/>
  <c r="G103" i="32"/>
  <c r="M103" i="32"/>
  <c r="R103" i="32"/>
  <c r="F160" i="32"/>
  <c r="F6" i="32"/>
  <c r="L6" i="32"/>
  <c r="Z6" i="32"/>
  <c r="F58" i="32"/>
  <c r="L58" i="32"/>
  <c r="Z58" i="32"/>
  <c r="H115" i="32"/>
  <c r="Q115" i="32"/>
  <c r="F7" i="32"/>
  <c r="L7" i="32"/>
  <c r="Z7" i="32"/>
  <c r="F59" i="32"/>
  <c r="L59" i="32"/>
  <c r="Z59" i="32"/>
  <c r="H116" i="32"/>
  <c r="Q116" i="32"/>
  <c r="F8" i="32"/>
  <c r="L8" i="32"/>
  <c r="Z8" i="32"/>
  <c r="F60" i="32"/>
  <c r="L60" i="32"/>
  <c r="Z60" i="32"/>
  <c r="H117" i="32"/>
  <c r="Q117" i="32"/>
  <c r="F9" i="32"/>
  <c r="L9" i="32"/>
  <c r="Z9" i="32"/>
  <c r="F61" i="32"/>
  <c r="L61" i="32"/>
  <c r="Z61" i="32"/>
  <c r="H118" i="32"/>
  <c r="Q118" i="32"/>
  <c r="Q119" i="32"/>
  <c r="F11" i="32"/>
  <c r="L11" i="32"/>
  <c r="Z11" i="32"/>
  <c r="F63" i="32"/>
  <c r="L63" i="32"/>
  <c r="Z63" i="32"/>
  <c r="H120" i="32"/>
  <c r="Q120" i="32"/>
  <c r="Q121" i="32"/>
  <c r="F13" i="32"/>
  <c r="L13" i="32"/>
  <c r="Z13" i="32"/>
  <c r="F65" i="32"/>
  <c r="L65" i="32"/>
  <c r="Z65" i="32"/>
  <c r="H122" i="32"/>
  <c r="Q122" i="32"/>
  <c r="Q123" i="32"/>
  <c r="Q124" i="32"/>
  <c r="Q125" i="32"/>
  <c r="Q127" i="32"/>
  <c r="Q129" i="32"/>
  <c r="Q130" i="32"/>
  <c r="Q131" i="32"/>
  <c r="Q132" i="32"/>
  <c r="Q134" i="32"/>
  <c r="Q139" i="32"/>
  <c r="Q140" i="32"/>
  <c r="Q141" i="32"/>
  <c r="Q142" i="32"/>
  <c r="Q145" i="32"/>
  <c r="Q146" i="32"/>
  <c r="Q147" i="32"/>
  <c r="Q150" i="32"/>
  <c r="Q151" i="32"/>
  <c r="Q152" i="32"/>
  <c r="Q159" i="32"/>
  <c r="Q160" i="32"/>
  <c r="Q166" i="32"/>
  <c r="P126" i="32"/>
  <c r="P128" i="32"/>
  <c r="P133" i="32"/>
  <c r="P135" i="32"/>
  <c r="P136" i="32"/>
  <c r="P137" i="32"/>
  <c r="P138" i="32"/>
  <c r="P143" i="32"/>
  <c r="P144" i="32"/>
  <c r="P148" i="32"/>
  <c r="P149" i="32"/>
  <c r="P153" i="32"/>
  <c r="P154" i="32"/>
  <c r="P155" i="32"/>
  <c r="P156" i="32"/>
  <c r="P157" i="32"/>
  <c r="P158" i="32"/>
  <c r="P115" i="32"/>
  <c r="P116" i="32"/>
  <c r="P117" i="32"/>
  <c r="P118" i="32"/>
  <c r="P119" i="32"/>
  <c r="P120" i="32"/>
  <c r="P121" i="32"/>
  <c r="P122" i="32"/>
  <c r="P123" i="32"/>
  <c r="P124" i="32"/>
  <c r="P125" i="32"/>
  <c r="P127" i="32"/>
  <c r="P129" i="32"/>
  <c r="P130" i="32"/>
  <c r="P131" i="32"/>
  <c r="P132" i="32"/>
  <c r="P134" i="32"/>
  <c r="P139" i="32"/>
  <c r="P140" i="32"/>
  <c r="P141" i="32"/>
  <c r="P142" i="32"/>
  <c r="P145" i="32"/>
  <c r="P146" i="32"/>
  <c r="P147" i="32"/>
  <c r="P150" i="32"/>
  <c r="P151" i="32"/>
  <c r="P152" i="32"/>
  <c r="P159" i="32"/>
  <c r="P160" i="32"/>
  <c r="P166" i="32"/>
  <c r="Q165" i="32"/>
  <c r="P165" i="32"/>
  <c r="Q164" i="32"/>
  <c r="P164" i="32"/>
  <c r="B14" i="21"/>
  <c r="K126" i="32"/>
  <c r="R126" i="32"/>
  <c r="K128" i="32"/>
  <c r="R128" i="32"/>
  <c r="K131" i="32"/>
  <c r="R131" i="32"/>
  <c r="K133" i="32"/>
  <c r="R133" i="32"/>
  <c r="K134" i="32"/>
  <c r="R134" i="32"/>
  <c r="B15" i="21"/>
  <c r="K135" i="32"/>
  <c r="R135" i="32"/>
  <c r="K136" i="32"/>
  <c r="R136" i="32"/>
  <c r="K137" i="32"/>
  <c r="R137" i="32"/>
  <c r="K138" i="32"/>
  <c r="R138" i="32"/>
  <c r="B13" i="21"/>
  <c r="K143" i="32"/>
  <c r="R143" i="32"/>
  <c r="K144" i="32"/>
  <c r="R144" i="32"/>
  <c r="K148" i="32"/>
  <c r="R148" i="32"/>
  <c r="K149" i="32"/>
  <c r="R149" i="32"/>
  <c r="K153" i="32"/>
  <c r="R153" i="32"/>
  <c r="K154" i="32"/>
  <c r="R154" i="32"/>
  <c r="K156" i="32"/>
  <c r="R156" i="32"/>
  <c r="R115" i="32"/>
  <c r="R116" i="32"/>
  <c r="R117" i="32"/>
  <c r="R118" i="32"/>
  <c r="R119" i="32"/>
  <c r="R120" i="32"/>
  <c r="R121" i="32"/>
  <c r="R122" i="32"/>
  <c r="R123" i="32"/>
  <c r="R124" i="32"/>
  <c r="R125" i="32"/>
  <c r="R127" i="32"/>
  <c r="R129" i="32"/>
  <c r="R130" i="32"/>
  <c r="R132" i="32"/>
  <c r="R139" i="32"/>
  <c r="R140" i="32"/>
  <c r="R141" i="32"/>
  <c r="R142" i="32"/>
  <c r="R145" i="32"/>
  <c r="R146" i="32"/>
  <c r="R147" i="32"/>
  <c r="R150" i="32"/>
  <c r="R151" i="32"/>
  <c r="R152" i="32"/>
  <c r="R155" i="32"/>
  <c r="R157" i="32"/>
  <c r="R158" i="32"/>
  <c r="R159" i="32"/>
  <c r="R160" i="32"/>
  <c r="R166" i="32"/>
  <c r="BN115" i="56" a="1"/>
  <c r="BN116" i="56"/>
  <c r="BR79" i="56"/>
  <c r="BR97" i="56"/>
  <c r="BN115" i="56"/>
  <c r="BR80" i="56"/>
  <c r="BR98" i="56"/>
  <c r="BN117" i="56"/>
  <c r="BR81" i="56"/>
  <c r="BR99" i="56"/>
  <c r="BN118" i="56"/>
  <c r="BR83" i="56"/>
  <c r="BR101" i="56"/>
  <c r="O126" i="32"/>
  <c r="O128" i="32"/>
  <c r="O133" i="32"/>
  <c r="O135" i="32"/>
  <c r="O136" i="32"/>
  <c r="O137" i="32"/>
  <c r="O138" i="32"/>
  <c r="O143" i="32"/>
  <c r="O144" i="32"/>
  <c r="O148" i="32"/>
  <c r="O149" i="32"/>
  <c r="O153" i="32"/>
  <c r="O154" i="32"/>
  <c r="O156" i="32"/>
  <c r="O115" i="32"/>
  <c r="O116" i="32"/>
  <c r="O117" i="32"/>
  <c r="O118" i="32"/>
  <c r="O119" i="32"/>
  <c r="O120" i="32"/>
  <c r="O121" i="32"/>
  <c r="O122" i="32"/>
  <c r="O123" i="32"/>
  <c r="O124" i="32"/>
  <c r="O125" i="32"/>
  <c r="O127" i="32"/>
  <c r="O129" i="32"/>
  <c r="O130" i="32"/>
  <c r="O131" i="32"/>
  <c r="O132" i="32"/>
  <c r="O134" i="32"/>
  <c r="O139" i="32"/>
  <c r="O140" i="32"/>
  <c r="O141" i="32"/>
  <c r="O142" i="32"/>
  <c r="O145" i="32"/>
  <c r="O146" i="32"/>
  <c r="O147" i="32"/>
  <c r="O150" i="32"/>
  <c r="O151" i="32"/>
  <c r="O152" i="32"/>
  <c r="O155" i="32"/>
  <c r="O157" i="32"/>
  <c r="O158" i="32"/>
  <c r="O159" i="32"/>
  <c r="O160" i="32"/>
  <c r="O166" i="32"/>
  <c r="R165" i="32"/>
  <c r="O165" i="32"/>
  <c r="R164" i="32"/>
  <c r="O164" i="32"/>
  <c r="R167" i="32"/>
  <c r="O167" i="32"/>
  <c r="B3" i="56"/>
  <c r="BT110" i="56"/>
  <c r="BS110" i="56"/>
  <c r="BR110" i="56"/>
  <c r="BT109" i="56"/>
  <c r="BS109" i="56"/>
  <c r="BR109" i="56"/>
  <c r="BT108" i="56"/>
  <c r="BS108" i="56"/>
  <c r="BR108" i="56"/>
  <c r="BT107" i="56"/>
  <c r="BS107" i="56"/>
  <c r="BR107" i="56"/>
  <c r="BT106" i="56"/>
  <c r="BS106" i="56"/>
  <c r="BR106" i="56"/>
  <c r="BT105" i="56"/>
  <c r="BS105" i="56"/>
  <c r="BR105" i="56"/>
  <c r="BT104" i="56"/>
  <c r="BS104" i="56"/>
  <c r="BR104" i="56"/>
  <c r="BT103" i="56"/>
  <c r="BS103" i="56"/>
  <c r="BR103" i="56"/>
  <c r="BT102" i="56"/>
  <c r="BS102" i="56"/>
  <c r="BR102" i="56"/>
  <c r="BT100" i="56"/>
  <c r="BS100" i="56"/>
  <c r="BR100" i="56"/>
  <c r="BP119" i="56"/>
  <c r="BP120" i="56"/>
  <c r="BO119" i="56"/>
  <c r="BO120" i="56"/>
  <c r="BN119" i="56"/>
  <c r="BN120" i="56"/>
  <c r="BP110" i="56"/>
  <c r="BO110" i="56"/>
  <c r="BN110" i="56"/>
  <c r="BP109" i="56"/>
  <c r="BO109" i="56"/>
  <c r="BN109" i="56"/>
  <c r="BP108" i="56"/>
  <c r="BO108" i="56"/>
  <c r="BN108" i="56"/>
  <c r="BP107" i="56"/>
  <c r="BO107" i="56"/>
  <c r="BN107" i="56"/>
  <c r="BP106" i="56"/>
  <c r="BO106" i="56"/>
  <c r="BN106" i="56"/>
  <c r="BP105" i="56"/>
  <c r="BO105" i="56"/>
  <c r="BN105" i="56"/>
  <c r="BP104" i="56"/>
  <c r="BO104" i="56"/>
  <c r="BN104" i="56"/>
  <c r="BP103" i="56"/>
  <c r="BO103" i="56"/>
  <c r="BN103" i="56"/>
  <c r="BP102" i="56"/>
  <c r="BO102" i="56"/>
  <c r="BN102" i="56"/>
  <c r="BP101" i="56"/>
  <c r="BO101" i="56"/>
  <c r="BN101" i="56"/>
  <c r="BP100" i="56"/>
  <c r="BO100" i="56"/>
  <c r="BN100" i="56"/>
  <c r="BP99" i="56"/>
  <c r="BO99" i="56"/>
  <c r="BN99" i="56"/>
  <c r="BP98" i="56"/>
  <c r="BO98" i="56"/>
  <c r="BN98" i="56"/>
  <c r="BP97" i="56"/>
  <c r="BO97" i="56"/>
  <c r="BN97" i="56"/>
  <c r="BK110" i="56"/>
  <c r="BF110" i="56"/>
  <c r="BA110" i="56"/>
  <c r="AV110" i="56"/>
  <c r="AQ110" i="56"/>
  <c r="AL110" i="56"/>
  <c r="AG110" i="56"/>
  <c r="BK109" i="56"/>
  <c r="BF109" i="56"/>
  <c r="BA109" i="56"/>
  <c r="AV109" i="56"/>
  <c r="AQ109" i="56"/>
  <c r="AL109" i="56"/>
  <c r="AG109" i="56"/>
  <c r="BK108" i="56"/>
  <c r="BF108" i="56"/>
  <c r="BA108" i="56"/>
  <c r="AV108" i="56"/>
  <c r="AQ108" i="56"/>
  <c r="AL108" i="56"/>
  <c r="AG108" i="56"/>
  <c r="BK107" i="56"/>
  <c r="BF107" i="56"/>
  <c r="BA107" i="56"/>
  <c r="AV107" i="56"/>
  <c r="AQ107" i="56"/>
  <c r="AL107" i="56"/>
  <c r="AG107" i="56"/>
  <c r="BK106" i="56"/>
  <c r="BF106" i="56"/>
  <c r="BA106" i="56"/>
  <c r="AV106" i="56"/>
  <c r="AQ106" i="56"/>
  <c r="AL106" i="56"/>
  <c r="AG106" i="56"/>
  <c r="BK105" i="56"/>
  <c r="BF105" i="56"/>
  <c r="BA105" i="56"/>
  <c r="AV105" i="56"/>
  <c r="AQ105" i="56"/>
  <c r="AL105" i="56"/>
  <c r="AG105" i="56"/>
  <c r="BK104" i="56"/>
  <c r="BF104" i="56"/>
  <c r="BA104" i="56"/>
  <c r="AV104" i="56"/>
  <c r="AQ104" i="56"/>
  <c r="AL104" i="56"/>
  <c r="AG104" i="56"/>
  <c r="BK103" i="56"/>
  <c r="BF103" i="56"/>
  <c r="BA103" i="56"/>
  <c r="AV103" i="56"/>
  <c r="AQ103" i="56"/>
  <c r="AL103" i="56"/>
  <c r="AG103" i="56"/>
  <c r="BK102" i="56"/>
  <c r="BF102" i="56"/>
  <c r="BA102" i="56"/>
  <c r="AV102" i="56"/>
  <c r="AQ102" i="56"/>
  <c r="AL102" i="56"/>
  <c r="AG102" i="56"/>
  <c r="BK101" i="56"/>
  <c r="BF101" i="56"/>
  <c r="BA101" i="56"/>
  <c r="AV101" i="56"/>
  <c r="AQ101" i="56"/>
  <c r="AL101" i="56"/>
  <c r="AG101" i="56"/>
  <c r="BK100" i="56"/>
  <c r="BF100" i="56"/>
  <c r="BA100" i="56"/>
  <c r="AV100" i="56"/>
  <c r="AQ100" i="56"/>
  <c r="AL100" i="56"/>
  <c r="AG100" i="56"/>
  <c r="BK99" i="56"/>
  <c r="BF99" i="56"/>
  <c r="BA99" i="56"/>
  <c r="AV99" i="56"/>
  <c r="AQ99" i="56"/>
  <c r="AL99" i="56"/>
  <c r="AG99" i="56"/>
  <c r="BK98" i="56"/>
  <c r="BF98" i="56"/>
  <c r="BA98" i="56"/>
  <c r="AV98" i="56"/>
  <c r="AQ98" i="56"/>
  <c r="AL98" i="56"/>
  <c r="AG98" i="56"/>
  <c r="BK97" i="56"/>
  <c r="BF97" i="56"/>
  <c r="BA97" i="56"/>
  <c r="AV97" i="56"/>
  <c r="AQ97" i="56"/>
  <c r="AL97" i="56"/>
  <c r="AG97" i="56"/>
  <c r="BK92" i="56"/>
  <c r="BF92" i="56"/>
  <c r="BA92" i="56"/>
  <c r="AV92" i="56"/>
  <c r="AQ92" i="56"/>
  <c r="AL92" i="56"/>
  <c r="AG92" i="56"/>
  <c r="BK91" i="56"/>
  <c r="BF91" i="56"/>
  <c r="BA91" i="56"/>
  <c r="AV91" i="56"/>
  <c r="AQ91" i="56"/>
  <c r="AL91" i="56"/>
  <c r="AG91" i="56"/>
  <c r="BK90" i="56"/>
  <c r="BF90" i="56"/>
  <c r="BA90" i="56"/>
  <c r="AV90" i="56"/>
  <c r="AQ90" i="56"/>
  <c r="AL90" i="56"/>
  <c r="AG90" i="56"/>
  <c r="BK89" i="56"/>
  <c r="BF89" i="56"/>
  <c r="BA89" i="56"/>
  <c r="AV89" i="56"/>
  <c r="AQ89" i="56"/>
  <c r="AL89" i="56"/>
  <c r="AG89" i="56"/>
  <c r="BK88" i="56"/>
  <c r="BF88" i="56"/>
  <c r="BA88" i="56"/>
  <c r="AV88" i="56"/>
  <c r="AQ88" i="56"/>
  <c r="AL88" i="56"/>
  <c r="AG88" i="56"/>
  <c r="BK87" i="56"/>
  <c r="BF87" i="56"/>
  <c r="BA87" i="56"/>
  <c r="AV87" i="56"/>
  <c r="AQ87" i="56"/>
  <c r="AL87" i="56"/>
  <c r="AG87" i="56"/>
  <c r="BK86" i="56"/>
  <c r="BF86" i="56"/>
  <c r="BA86" i="56"/>
  <c r="AV86" i="56"/>
  <c r="AQ86" i="56"/>
  <c r="AL86" i="56"/>
  <c r="AG86" i="56"/>
  <c r="BK85" i="56"/>
  <c r="BF85" i="56"/>
  <c r="BA85" i="56"/>
  <c r="AV85" i="56"/>
  <c r="AQ85" i="56"/>
  <c r="AL85" i="56"/>
  <c r="AG85" i="56"/>
  <c r="BK84" i="56"/>
  <c r="BF84" i="56"/>
  <c r="BA84" i="56"/>
  <c r="AV84" i="56"/>
  <c r="AQ84" i="56"/>
  <c r="AL84" i="56"/>
  <c r="AG84" i="56"/>
  <c r="BK83" i="56"/>
  <c r="BF83" i="56"/>
  <c r="BA83" i="56"/>
  <c r="AV83" i="56"/>
  <c r="AQ83" i="56"/>
  <c r="AL83" i="56"/>
  <c r="AG83" i="56"/>
  <c r="BK82" i="56"/>
  <c r="BF82" i="56"/>
  <c r="BA82" i="56"/>
  <c r="AV82" i="56"/>
  <c r="AQ82" i="56"/>
  <c r="AL82" i="56"/>
  <c r="AG82" i="56"/>
  <c r="BK81" i="56"/>
  <c r="BF81" i="56"/>
  <c r="BA81" i="56"/>
  <c r="AV81" i="56"/>
  <c r="AQ81" i="56"/>
  <c r="AL81" i="56"/>
  <c r="AG81" i="56"/>
  <c r="BK80" i="56"/>
  <c r="BF80" i="56"/>
  <c r="BA80" i="56"/>
  <c r="AV80" i="56"/>
  <c r="AQ80" i="56"/>
  <c r="AL80" i="56"/>
  <c r="AG80" i="56"/>
  <c r="BK79" i="56"/>
  <c r="BF79" i="56"/>
  <c r="BA79" i="56"/>
  <c r="AV79" i="56"/>
  <c r="AQ79" i="56"/>
  <c r="AL79" i="56"/>
  <c r="AG79" i="56"/>
  <c r="BY191" i="54"/>
  <c r="BX191" i="54"/>
  <c r="BW191" i="54"/>
  <c r="BV191" i="54"/>
  <c r="BU191" i="54"/>
  <c r="BT191" i="54"/>
  <c r="BS191" i="54"/>
  <c r="BR191" i="54"/>
  <c r="BQ191" i="54"/>
  <c r="BP191" i="54"/>
  <c r="BO191" i="54"/>
  <c r="C63" i="54"/>
  <c r="C191" i="54"/>
  <c r="BN191" i="54"/>
  <c r="BL191" i="54"/>
  <c r="BG191" i="54"/>
  <c r="BB191" i="54"/>
  <c r="AW191" i="54"/>
  <c r="AR191" i="54"/>
  <c r="AM191" i="54"/>
  <c r="AH191" i="54"/>
  <c r="Y191" i="54"/>
  <c r="X191" i="54"/>
  <c r="W191" i="54"/>
  <c r="V191" i="54"/>
  <c r="U191" i="54"/>
  <c r="T191" i="54"/>
  <c r="S191" i="54"/>
  <c r="R191" i="54"/>
  <c r="Q191" i="54"/>
  <c r="P191" i="54"/>
  <c r="O191" i="54"/>
  <c r="N191" i="54"/>
  <c r="M191" i="54"/>
  <c r="L191" i="54"/>
  <c r="K191" i="54"/>
  <c r="J191" i="54"/>
  <c r="I191" i="54"/>
  <c r="H191" i="54"/>
  <c r="G191" i="54"/>
  <c r="F191" i="54"/>
  <c r="E191" i="54"/>
  <c r="D191" i="54"/>
  <c r="C62" i="54"/>
  <c r="C190" i="54"/>
  <c r="BN190" i="54"/>
  <c r="C61" i="54"/>
  <c r="C189" i="54"/>
  <c r="BN189" i="54"/>
  <c r="C60" i="54"/>
  <c r="C188" i="54"/>
  <c r="BN188" i="54"/>
  <c r="C59" i="54"/>
  <c r="C187" i="54"/>
  <c r="BN187" i="54"/>
  <c r="C58" i="54"/>
  <c r="C186" i="54"/>
  <c r="BN186" i="54"/>
  <c r="C57" i="54"/>
  <c r="C185" i="54"/>
  <c r="BN185" i="54"/>
  <c r="C56" i="54"/>
  <c r="C184" i="54"/>
  <c r="BN184" i="54"/>
  <c r="C55" i="54"/>
  <c r="C183" i="54"/>
  <c r="BN183" i="54"/>
  <c r="C54" i="54"/>
  <c r="C182" i="54"/>
  <c r="BN182" i="54"/>
  <c r="C53" i="54"/>
  <c r="C181" i="54"/>
  <c r="BN181" i="54"/>
  <c r="C52" i="54"/>
  <c r="C180" i="54"/>
  <c r="BN180" i="54"/>
  <c r="C51" i="54"/>
  <c r="C179" i="54"/>
  <c r="BN179" i="54"/>
  <c r="C50" i="54"/>
  <c r="C178" i="54"/>
  <c r="BN178" i="54"/>
  <c r="C49" i="54"/>
  <c r="C177" i="54"/>
  <c r="BN177" i="54"/>
  <c r="BY176" i="54"/>
  <c r="BX176" i="54"/>
  <c r="BW176" i="54"/>
  <c r="BV176" i="54"/>
  <c r="BU176" i="54"/>
  <c r="BT176" i="54"/>
  <c r="BS176" i="54"/>
  <c r="BR176" i="54"/>
  <c r="BQ176" i="54"/>
  <c r="BP176" i="54"/>
  <c r="BO176" i="54"/>
  <c r="BN176" i="54"/>
  <c r="D176" i="54" a="1"/>
  <c r="D176" i="54"/>
  <c r="E176" i="54"/>
  <c r="F176" i="54"/>
  <c r="G176" i="54"/>
  <c r="H176" i="54"/>
  <c r="I176" i="54"/>
  <c r="J176" i="54"/>
  <c r="K176" i="54"/>
  <c r="L176" i="54"/>
  <c r="M176" i="54"/>
  <c r="N176" i="54"/>
  <c r="O176" i="54"/>
  <c r="P176" i="54"/>
  <c r="Q176" i="54"/>
  <c r="R176" i="54"/>
  <c r="S176" i="54"/>
  <c r="X176" i="54"/>
  <c r="Y176" i="54"/>
  <c r="Z176" i="54"/>
  <c r="AA176" i="54"/>
  <c r="AB176" i="54"/>
  <c r="AC176" i="54"/>
  <c r="AH176" i="54"/>
  <c r="AM176" i="54"/>
  <c r="AR176" i="54"/>
  <c r="AW176" i="54"/>
  <c r="BB176" i="54"/>
  <c r="BG176" i="54"/>
  <c r="BL176" i="54"/>
  <c r="AG176" i="54"/>
  <c r="AL176" i="54"/>
  <c r="AQ176" i="54"/>
  <c r="AV176" i="54"/>
  <c r="BA176" i="54"/>
  <c r="BF176" i="54"/>
  <c r="BK176" i="54"/>
  <c r="AF176" i="54"/>
  <c r="AK176" i="54"/>
  <c r="AP176" i="54"/>
  <c r="AU176" i="54"/>
  <c r="AZ176" i="54"/>
  <c r="BE176" i="54"/>
  <c r="BJ176" i="54"/>
  <c r="AE176" i="54"/>
  <c r="AJ176" i="54"/>
  <c r="AO176" i="54"/>
  <c r="AT176" i="54"/>
  <c r="AY176" i="54"/>
  <c r="BD176" i="54"/>
  <c r="BI176" i="54"/>
  <c r="AD176" i="54"/>
  <c r="AI176" i="54"/>
  <c r="AN176" i="54"/>
  <c r="AS176" i="54"/>
  <c r="AX176" i="54"/>
  <c r="BC176" i="54"/>
  <c r="BH176" i="54"/>
  <c r="T176" i="54"/>
  <c r="U176" i="54"/>
  <c r="V176" i="54"/>
  <c r="W176" i="54"/>
  <c r="BY173" i="54"/>
  <c r="BX173" i="54"/>
  <c r="BW173" i="54"/>
  <c r="BV173" i="54"/>
  <c r="BU173" i="54"/>
  <c r="BT173" i="54"/>
  <c r="BS173" i="54"/>
  <c r="BR173" i="54"/>
  <c r="BQ173" i="54"/>
  <c r="BP173" i="54"/>
  <c r="BO173" i="54"/>
  <c r="C45" i="54"/>
  <c r="C173" i="54"/>
  <c r="BN173" i="54"/>
  <c r="BL173" i="54"/>
  <c r="BG173" i="54"/>
  <c r="BB173" i="54"/>
  <c r="AW173" i="54"/>
  <c r="AR173" i="54"/>
  <c r="AM173" i="54"/>
  <c r="AH173" i="54"/>
  <c r="Y173" i="54"/>
  <c r="X173" i="54"/>
  <c r="W173" i="54"/>
  <c r="V173" i="54"/>
  <c r="U173" i="54"/>
  <c r="T173" i="54"/>
  <c r="S173" i="54"/>
  <c r="R173" i="54"/>
  <c r="Q173" i="54"/>
  <c r="P173" i="54"/>
  <c r="O173" i="54"/>
  <c r="N173" i="54"/>
  <c r="M173" i="54"/>
  <c r="L173" i="54"/>
  <c r="K173" i="54"/>
  <c r="J173" i="54"/>
  <c r="I173" i="54"/>
  <c r="H173" i="54"/>
  <c r="G173" i="54"/>
  <c r="F173" i="54"/>
  <c r="E173" i="54"/>
  <c r="D173" i="54"/>
  <c r="C44" i="54"/>
  <c r="C172" i="54"/>
  <c r="BN172" i="54"/>
  <c r="C43" i="54"/>
  <c r="C171" i="54"/>
  <c r="BN171" i="54"/>
  <c r="C42" i="54"/>
  <c r="C170" i="54"/>
  <c r="BN170" i="54"/>
  <c r="C41" i="54"/>
  <c r="C169" i="54"/>
  <c r="BN169" i="54"/>
  <c r="C40" i="54"/>
  <c r="C168" i="54"/>
  <c r="BN168" i="54"/>
  <c r="C39" i="54"/>
  <c r="C167" i="54"/>
  <c r="BN167" i="54"/>
  <c r="C38" i="54"/>
  <c r="C166" i="54"/>
  <c r="BN166" i="54"/>
  <c r="C37" i="54"/>
  <c r="C165" i="54"/>
  <c r="BN165" i="54"/>
  <c r="C36" i="54"/>
  <c r="C164" i="54"/>
  <c r="BN164" i="54"/>
  <c r="C35" i="54"/>
  <c r="C163" i="54"/>
  <c r="BN163" i="54"/>
  <c r="C34" i="54"/>
  <c r="C162" i="54"/>
  <c r="BN162" i="54"/>
  <c r="C33" i="54"/>
  <c r="C161" i="54"/>
  <c r="BN161" i="54"/>
  <c r="C32" i="54"/>
  <c r="C160" i="54"/>
  <c r="BN160" i="54"/>
  <c r="C31" i="54"/>
  <c r="C159" i="54"/>
  <c r="BN159" i="54"/>
  <c r="BY158" i="54"/>
  <c r="BX158" i="54"/>
  <c r="BW158" i="54"/>
  <c r="BV158" i="54"/>
  <c r="BU158" i="54"/>
  <c r="BT158" i="54"/>
  <c r="BS158" i="54"/>
  <c r="BR158" i="54"/>
  <c r="BQ158" i="54"/>
  <c r="BP158" i="54"/>
  <c r="BO158" i="54"/>
  <c r="BN158" i="54"/>
  <c r="D158" i="54" a="1"/>
  <c r="D158" i="54"/>
  <c r="E158" i="54"/>
  <c r="F158" i="54"/>
  <c r="G158" i="54"/>
  <c r="H158" i="54"/>
  <c r="I158" i="54"/>
  <c r="J158" i="54"/>
  <c r="K158" i="54"/>
  <c r="L158" i="54"/>
  <c r="M158" i="54"/>
  <c r="N158" i="54"/>
  <c r="O158" i="54"/>
  <c r="P158" i="54"/>
  <c r="Q158" i="54"/>
  <c r="R158" i="54"/>
  <c r="S158" i="54"/>
  <c r="X158" i="54"/>
  <c r="Y158" i="54"/>
  <c r="Z158" i="54"/>
  <c r="AA158" i="54"/>
  <c r="AB158" i="54"/>
  <c r="AC158" i="54"/>
  <c r="AH158" i="54"/>
  <c r="AM158" i="54"/>
  <c r="AR158" i="54"/>
  <c r="AW158" i="54"/>
  <c r="BB158" i="54"/>
  <c r="BG158" i="54"/>
  <c r="BL158" i="54"/>
  <c r="AG158" i="54"/>
  <c r="AL158" i="54"/>
  <c r="AQ158" i="54"/>
  <c r="AV158" i="54"/>
  <c r="BA158" i="54"/>
  <c r="BF158" i="54"/>
  <c r="BK158" i="54"/>
  <c r="AF158" i="54"/>
  <c r="AK158" i="54"/>
  <c r="AP158" i="54"/>
  <c r="AU158" i="54"/>
  <c r="AZ158" i="54"/>
  <c r="BE158" i="54"/>
  <c r="BJ158" i="54"/>
  <c r="AE158" i="54"/>
  <c r="AJ158" i="54"/>
  <c r="AO158" i="54"/>
  <c r="AT158" i="54"/>
  <c r="AY158" i="54"/>
  <c r="BD158" i="54"/>
  <c r="BI158" i="54"/>
  <c r="AD158" i="54"/>
  <c r="AI158" i="54"/>
  <c r="AN158" i="54"/>
  <c r="AS158" i="54"/>
  <c r="AX158" i="54"/>
  <c r="BC158" i="54"/>
  <c r="BH158" i="54"/>
  <c r="T158" i="54"/>
  <c r="U158" i="54"/>
  <c r="V158" i="54"/>
  <c r="W158" i="54"/>
  <c r="I133" i="47"/>
  <c r="H133" i="47"/>
  <c r="I132" i="47"/>
  <c r="H132" i="47"/>
  <c r="I131" i="47"/>
  <c r="H131" i="47"/>
  <c r="I130" i="47"/>
  <c r="H130" i="47"/>
  <c r="I129" i="47"/>
  <c r="H129" i="47"/>
  <c r="I128" i="47"/>
  <c r="H128" i="47"/>
  <c r="I127" i="47"/>
  <c r="H127" i="47"/>
  <c r="I126" i="47"/>
  <c r="H126" i="47"/>
  <c r="I125" i="47"/>
  <c r="H125" i="47"/>
  <c r="I124" i="47"/>
  <c r="H124" i="47"/>
  <c r="I123" i="47"/>
  <c r="H123" i="47"/>
  <c r="I122" i="47"/>
  <c r="H122" i="47"/>
  <c r="I121" i="47"/>
  <c r="H121" i="47"/>
  <c r="I120" i="47"/>
  <c r="H120" i="47"/>
  <c r="I119" i="47"/>
  <c r="H119" i="47"/>
  <c r="I118" i="47"/>
  <c r="H118" i="47"/>
  <c r="I117" i="47"/>
  <c r="H117" i="47"/>
  <c r="I116" i="47"/>
  <c r="H116" i="47"/>
  <c r="I115" i="47"/>
  <c r="H115" i="47"/>
  <c r="I114" i="47"/>
  <c r="H114" i="47"/>
  <c r="I113" i="47"/>
  <c r="H113" i="47"/>
  <c r="I112" i="47"/>
  <c r="H112" i="47"/>
  <c r="I111" i="47"/>
  <c r="H111" i="47"/>
  <c r="I110" i="47"/>
  <c r="H110" i="47"/>
  <c r="I109" i="47"/>
  <c r="H109" i="47"/>
  <c r="I108" i="47"/>
  <c r="H108" i="47"/>
  <c r="I107" i="47"/>
  <c r="H107" i="47"/>
  <c r="I106" i="47"/>
  <c r="H106" i="47"/>
  <c r="I105" i="47"/>
  <c r="H105" i="47"/>
  <c r="I104" i="47"/>
  <c r="H104" i="47"/>
  <c r="I103" i="47"/>
  <c r="H103" i="47"/>
  <c r="I102" i="47"/>
  <c r="H102" i="47"/>
  <c r="I101" i="47"/>
  <c r="H101" i="47"/>
  <c r="I100" i="47"/>
  <c r="H100" i="47"/>
  <c r="I99" i="47"/>
  <c r="H99" i="47"/>
  <c r="I98" i="47"/>
  <c r="H98" i="47"/>
  <c r="I97" i="47"/>
  <c r="H97" i="47"/>
  <c r="I96" i="47"/>
  <c r="H96" i="47"/>
  <c r="I95" i="47"/>
  <c r="H95" i="47"/>
  <c r="I94" i="47"/>
  <c r="H94" i="47"/>
  <c r="I93" i="47"/>
  <c r="H93" i="47"/>
  <c r="I92" i="47"/>
  <c r="H92" i="47"/>
  <c r="I91" i="47"/>
  <c r="H91" i="47"/>
  <c r="I90" i="47"/>
  <c r="H90" i="47"/>
  <c r="I89" i="47"/>
  <c r="H89" i="47"/>
  <c r="I88" i="47"/>
  <c r="H88" i="47"/>
  <c r="I87" i="47"/>
  <c r="H87" i="47"/>
  <c r="I86" i="47"/>
  <c r="H86" i="47"/>
  <c r="I85" i="47"/>
  <c r="H85" i="47"/>
  <c r="I84" i="47"/>
  <c r="H84" i="47"/>
  <c r="I83" i="47"/>
  <c r="H83" i="47"/>
  <c r="I82" i="47"/>
  <c r="H82" i="47"/>
  <c r="I81" i="47"/>
  <c r="H81" i="47"/>
  <c r="I80" i="47"/>
  <c r="H80" i="47"/>
  <c r="I79" i="47"/>
  <c r="H79" i="47"/>
  <c r="I78" i="47"/>
  <c r="H78" i="47"/>
  <c r="I77" i="47"/>
  <c r="H77" i="47"/>
  <c r="I76" i="47"/>
  <c r="H76" i="47"/>
  <c r="I75" i="47"/>
  <c r="H75" i="47"/>
  <c r="I74" i="47"/>
  <c r="H74" i="47"/>
  <c r="I73" i="47"/>
  <c r="H73" i="47"/>
  <c r="I72" i="47"/>
  <c r="H72" i="47"/>
  <c r="I71" i="47"/>
  <c r="H71" i="47"/>
  <c r="I70" i="47"/>
  <c r="H70" i="47"/>
  <c r="I69" i="47"/>
  <c r="H69" i="47"/>
  <c r="I68" i="47"/>
  <c r="H68" i="47"/>
  <c r="I67" i="47"/>
  <c r="H67" i="47"/>
  <c r="I66" i="47"/>
  <c r="H66" i="47"/>
  <c r="I65" i="47"/>
  <c r="H65" i="47"/>
  <c r="I64" i="47"/>
  <c r="H64" i="47"/>
  <c r="I63" i="47"/>
  <c r="H63" i="47"/>
  <c r="I62" i="47"/>
  <c r="H62" i="47"/>
  <c r="I61" i="47"/>
  <c r="H61" i="47"/>
  <c r="I60" i="47"/>
  <c r="H60" i="47"/>
  <c r="I59" i="47"/>
  <c r="H59" i="47"/>
  <c r="I58" i="47"/>
  <c r="H58" i="47"/>
  <c r="I57" i="47"/>
  <c r="H57" i="47"/>
  <c r="I56" i="47"/>
  <c r="H56" i="47"/>
  <c r="I55" i="47"/>
  <c r="H55" i="47"/>
  <c r="I54" i="47"/>
  <c r="H54" i="47"/>
  <c r="I53" i="47"/>
  <c r="H53" i="47"/>
  <c r="I52" i="47"/>
  <c r="H52" i="47"/>
  <c r="I51" i="47"/>
  <c r="H51" i="47"/>
  <c r="I50" i="47"/>
  <c r="H50" i="47"/>
  <c r="I49" i="47"/>
  <c r="H49" i="47"/>
  <c r="I48" i="47"/>
  <c r="H48" i="47"/>
  <c r="I47" i="47"/>
  <c r="H47" i="47"/>
  <c r="I46" i="47"/>
  <c r="H46" i="47"/>
  <c r="I45" i="47"/>
  <c r="H45" i="47"/>
  <c r="I44" i="47"/>
  <c r="H44" i="47"/>
  <c r="I43" i="47"/>
  <c r="H43" i="47"/>
  <c r="I42" i="47"/>
  <c r="H42" i="47"/>
  <c r="I41" i="47"/>
  <c r="H41" i="47"/>
  <c r="I40" i="47"/>
  <c r="H40" i="47"/>
  <c r="I39" i="47"/>
  <c r="H39" i="47"/>
  <c r="I38" i="47"/>
  <c r="H38" i="47"/>
  <c r="I37" i="47"/>
  <c r="H37" i="47"/>
  <c r="I36" i="47"/>
  <c r="H36" i="47"/>
  <c r="I35" i="47"/>
  <c r="H35" i="47"/>
  <c r="I34" i="47"/>
  <c r="H34" i="47"/>
  <c r="I33" i="47"/>
  <c r="H33" i="47"/>
  <c r="I32" i="47"/>
  <c r="H32" i="47"/>
  <c r="I31" i="47"/>
  <c r="H31" i="47"/>
  <c r="I30" i="47"/>
  <c r="H30" i="47"/>
  <c r="I29" i="47"/>
  <c r="H29" i="47"/>
  <c r="I28" i="47"/>
  <c r="H28" i="47"/>
  <c r="I27" i="47"/>
  <c r="H27" i="47"/>
  <c r="I26" i="47"/>
  <c r="H26" i="47"/>
  <c r="I25" i="47"/>
  <c r="H25" i="47"/>
  <c r="I24" i="47"/>
  <c r="H24" i="47"/>
  <c r="I23" i="47"/>
  <c r="H23" i="47"/>
  <c r="I22" i="47"/>
  <c r="H22" i="47"/>
  <c r="I21" i="47"/>
  <c r="H21" i="47"/>
  <c r="I20" i="47"/>
  <c r="H20" i="47"/>
  <c r="I19" i="47"/>
  <c r="H19" i="47"/>
  <c r="I18" i="47"/>
  <c r="H18" i="47"/>
  <c r="I17" i="47"/>
  <c r="H17" i="47"/>
  <c r="I16" i="47"/>
  <c r="H16" i="47"/>
  <c r="I15" i="47"/>
  <c r="H15" i="47"/>
  <c r="I14" i="47"/>
  <c r="H14" i="47"/>
  <c r="I13" i="47"/>
  <c r="H13" i="47"/>
  <c r="I12" i="47"/>
  <c r="H12" i="47"/>
  <c r="I11" i="47"/>
  <c r="H11" i="47"/>
  <c r="I10" i="47"/>
  <c r="H10" i="47"/>
  <c r="I9" i="47"/>
  <c r="H9" i="47"/>
  <c r="I8" i="47"/>
  <c r="H8" i="47"/>
  <c r="I7" i="47"/>
  <c r="H7" i="47"/>
  <c r="I6" i="47"/>
  <c r="H6" i="47"/>
  <c r="I5" i="47"/>
  <c r="H5" i="47"/>
  <c r="BK38" i="56"/>
  <c r="BF38" i="56"/>
  <c r="BA38" i="56"/>
  <c r="AV38" i="56"/>
  <c r="AQ38" i="56"/>
  <c r="AL38" i="56"/>
  <c r="AG38" i="56"/>
  <c r="BK37" i="56"/>
  <c r="BF37" i="56"/>
  <c r="BA37" i="56"/>
  <c r="AV37" i="56"/>
  <c r="AQ37" i="56"/>
  <c r="AL37" i="56"/>
  <c r="AG37" i="56"/>
  <c r="BK36" i="56"/>
  <c r="BF36" i="56"/>
  <c r="BA36" i="56"/>
  <c r="AV36" i="56"/>
  <c r="AQ36" i="56"/>
  <c r="AL36" i="56"/>
  <c r="AG36" i="56"/>
  <c r="BK35" i="56"/>
  <c r="BF35" i="56"/>
  <c r="BA35" i="56"/>
  <c r="AV35" i="56"/>
  <c r="AQ35" i="56"/>
  <c r="AL35" i="56"/>
  <c r="AG35" i="56"/>
  <c r="BP115" i="54"/>
  <c r="BK34" i="56"/>
  <c r="BF34" i="56"/>
  <c r="BA34" i="56"/>
  <c r="AV34" i="56"/>
  <c r="AQ34" i="56"/>
  <c r="AL34" i="56"/>
  <c r="AG34" i="56"/>
  <c r="BK33" i="56"/>
  <c r="BF33" i="56"/>
  <c r="BA33" i="56"/>
  <c r="AV33" i="56"/>
  <c r="AQ33" i="56"/>
  <c r="AL33" i="56"/>
  <c r="AG33" i="56"/>
  <c r="BK28" i="56"/>
  <c r="BF28" i="56"/>
  <c r="BA28" i="56"/>
  <c r="AV28" i="56"/>
  <c r="AQ28" i="56"/>
  <c r="AL28" i="56"/>
  <c r="AG28" i="56"/>
  <c r="BK27" i="56"/>
  <c r="BF27" i="56"/>
  <c r="BA27" i="56"/>
  <c r="AV27" i="56"/>
  <c r="AQ27" i="56"/>
  <c r="AL27" i="56"/>
  <c r="AG27" i="56"/>
  <c r="BK26" i="56"/>
  <c r="BF26" i="56"/>
  <c r="BA26" i="56"/>
  <c r="AV26" i="56"/>
  <c r="AQ26" i="56"/>
  <c r="AL26" i="56"/>
  <c r="AG26" i="56"/>
  <c r="BK25" i="56"/>
  <c r="BF25" i="56"/>
  <c r="BA25" i="56"/>
  <c r="AV25" i="56"/>
  <c r="AQ25" i="56"/>
  <c r="AL25" i="56"/>
  <c r="AG25" i="56"/>
  <c r="BK24" i="56"/>
  <c r="BF24" i="56"/>
  <c r="BA24" i="56"/>
  <c r="AV24" i="56"/>
  <c r="AQ24" i="56"/>
  <c r="AL24" i="56"/>
  <c r="AG24" i="56"/>
  <c r="BK23" i="56"/>
  <c r="BF23" i="56"/>
  <c r="BA23" i="56"/>
  <c r="AV23" i="56"/>
  <c r="AQ23" i="56"/>
  <c r="AL23" i="56"/>
  <c r="AG23" i="56"/>
  <c r="BK74" i="56"/>
  <c r="BF74" i="56"/>
  <c r="BA74" i="56"/>
  <c r="AV74" i="56"/>
  <c r="AQ74" i="56"/>
  <c r="AL74" i="56"/>
  <c r="AG74" i="56"/>
  <c r="BK73" i="56"/>
  <c r="BF73" i="56"/>
  <c r="BA73" i="56"/>
  <c r="AV73" i="56"/>
  <c r="AQ73" i="56"/>
  <c r="AL73" i="56"/>
  <c r="AG73" i="56"/>
  <c r="BK72" i="56"/>
  <c r="BF72" i="56"/>
  <c r="BA72" i="56"/>
  <c r="AV72" i="56"/>
  <c r="AQ72" i="56"/>
  <c r="AL72" i="56"/>
  <c r="AG72" i="56"/>
  <c r="BK71" i="56"/>
  <c r="BF71" i="56"/>
  <c r="BA71" i="56"/>
  <c r="AV71" i="56"/>
  <c r="AQ71" i="56"/>
  <c r="AL71" i="56"/>
  <c r="AG71" i="56"/>
  <c r="BK70" i="56"/>
  <c r="BF70" i="56"/>
  <c r="BA70" i="56"/>
  <c r="AV70" i="56"/>
  <c r="AQ70" i="56"/>
  <c r="AL70" i="56"/>
  <c r="AG70" i="56"/>
  <c r="BK69" i="56"/>
  <c r="BF69" i="56"/>
  <c r="BA69" i="56"/>
  <c r="AV69" i="56"/>
  <c r="AQ69" i="56"/>
  <c r="AL69" i="56"/>
  <c r="AG69" i="56"/>
  <c r="BK68" i="56"/>
  <c r="BF68" i="56"/>
  <c r="BA68" i="56"/>
  <c r="AV68" i="56"/>
  <c r="AQ68" i="56"/>
  <c r="AL68" i="56"/>
  <c r="AG68" i="56"/>
  <c r="BK67" i="56"/>
  <c r="BF67" i="56"/>
  <c r="BA67" i="56"/>
  <c r="AV67" i="56"/>
  <c r="AQ67" i="56"/>
  <c r="AL67" i="56"/>
  <c r="AG67" i="56"/>
  <c r="BK66" i="56"/>
  <c r="BF66" i="56"/>
  <c r="BA66" i="56"/>
  <c r="AV66" i="56"/>
  <c r="AQ66" i="56"/>
  <c r="AL66" i="56"/>
  <c r="AG66" i="56"/>
  <c r="BK65" i="56"/>
  <c r="BF65" i="56"/>
  <c r="BA65" i="56"/>
  <c r="AV65" i="56"/>
  <c r="AQ65" i="56"/>
  <c r="AL65" i="56"/>
  <c r="AG65" i="56"/>
  <c r="BK64" i="56"/>
  <c r="BF64" i="56"/>
  <c r="BA64" i="56"/>
  <c r="AV64" i="56"/>
  <c r="AQ64" i="56"/>
  <c r="AL64" i="56"/>
  <c r="AG64" i="56"/>
  <c r="BK63" i="56"/>
  <c r="BF63" i="56"/>
  <c r="BA63" i="56"/>
  <c r="AV63" i="56"/>
  <c r="AQ63" i="56"/>
  <c r="AL63" i="56"/>
  <c r="AG63" i="56"/>
  <c r="BK62" i="56"/>
  <c r="BF62" i="56"/>
  <c r="BA62" i="56"/>
  <c r="AV62" i="56"/>
  <c r="AQ62" i="56"/>
  <c r="AL62" i="56"/>
  <c r="AG62" i="56"/>
  <c r="BK61" i="56"/>
  <c r="BF61" i="56"/>
  <c r="BA61" i="56"/>
  <c r="AV61" i="56"/>
  <c r="AQ61" i="56"/>
  <c r="AL61" i="56"/>
  <c r="AG61" i="56"/>
  <c r="BK56" i="56"/>
  <c r="BF56" i="56"/>
  <c r="BA56" i="56"/>
  <c r="AV56" i="56"/>
  <c r="AQ56" i="56"/>
  <c r="AL56" i="56"/>
  <c r="AG56" i="56"/>
  <c r="BK55" i="56"/>
  <c r="BF55" i="56"/>
  <c r="BA55" i="56"/>
  <c r="AV55" i="56"/>
  <c r="AQ55" i="56"/>
  <c r="AL55" i="56"/>
  <c r="AG55" i="56"/>
  <c r="BK54" i="56"/>
  <c r="BF54" i="56"/>
  <c r="BA54" i="56"/>
  <c r="AV54" i="56"/>
  <c r="AQ54" i="56"/>
  <c r="AL54" i="56"/>
  <c r="AG54" i="56"/>
  <c r="BK53" i="56"/>
  <c r="BF53" i="56"/>
  <c r="BA53" i="56"/>
  <c r="AV53" i="56"/>
  <c r="AQ53" i="56"/>
  <c r="AL53" i="56"/>
  <c r="AG53" i="56"/>
  <c r="BK52" i="56"/>
  <c r="BF52" i="56"/>
  <c r="BA52" i="56"/>
  <c r="AV52" i="56"/>
  <c r="AQ52" i="56"/>
  <c r="AL52" i="56"/>
  <c r="AG52" i="56"/>
  <c r="BK51" i="56"/>
  <c r="BF51" i="56"/>
  <c r="BA51" i="56"/>
  <c r="AV51" i="56"/>
  <c r="AQ51" i="56"/>
  <c r="AL51" i="56"/>
  <c r="AG51" i="56"/>
  <c r="BK50" i="56"/>
  <c r="BF50" i="56"/>
  <c r="BA50" i="56"/>
  <c r="AV50" i="56"/>
  <c r="AQ50" i="56"/>
  <c r="AL50" i="56"/>
  <c r="AG50" i="56"/>
  <c r="BK49" i="56"/>
  <c r="BF49" i="56"/>
  <c r="BA49" i="56"/>
  <c r="AV49" i="56"/>
  <c r="AQ49" i="56"/>
  <c r="AL49" i="56"/>
  <c r="AG49" i="56"/>
  <c r="BK48" i="56"/>
  <c r="BF48" i="56"/>
  <c r="BA48" i="56"/>
  <c r="AV48" i="56"/>
  <c r="AQ48" i="56"/>
  <c r="AL48" i="56"/>
  <c r="AG48" i="56"/>
  <c r="BK47" i="56"/>
  <c r="BF47" i="56"/>
  <c r="BA47" i="56"/>
  <c r="AV47" i="56"/>
  <c r="AQ47" i="56"/>
  <c r="AL47" i="56"/>
  <c r="AG47" i="56"/>
  <c r="BK46" i="56"/>
  <c r="BF46" i="56"/>
  <c r="BA46" i="56"/>
  <c r="AV46" i="56"/>
  <c r="AQ46" i="56"/>
  <c r="AL46" i="56"/>
  <c r="AG46" i="56"/>
  <c r="BK45" i="56"/>
  <c r="BF45" i="56"/>
  <c r="BA45" i="56"/>
  <c r="AV45" i="56"/>
  <c r="AQ45" i="56"/>
  <c r="AL45" i="56"/>
  <c r="AG45" i="56"/>
  <c r="BK44" i="56"/>
  <c r="BF44" i="56"/>
  <c r="BA44" i="56"/>
  <c r="AV44" i="56"/>
  <c r="AQ44" i="56"/>
  <c r="AL44" i="56"/>
  <c r="AG44" i="56"/>
  <c r="BK43" i="56"/>
  <c r="BF43" i="56"/>
  <c r="BA43" i="56"/>
  <c r="AV43" i="56"/>
  <c r="AQ43" i="56"/>
  <c r="AL43" i="56"/>
  <c r="AG43" i="56"/>
  <c r="AH155" i="54"/>
  <c r="BL155" i="54"/>
  <c r="AR155" i="54"/>
  <c r="AH137" i="54"/>
  <c r="BL137" i="54"/>
  <c r="AR137" i="54"/>
  <c r="E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A152" i="47"/>
  <c r="A153" i="47"/>
  <c r="A154" i="47"/>
  <c r="A155" i="47"/>
  <c r="A156" i="47"/>
  <c r="A157" i="47"/>
  <c r="A158" i="47"/>
  <c r="A159" i="47"/>
  <c r="F152" i="47"/>
  <c r="F153" i="47"/>
  <c r="F154" i="47"/>
  <c r="F155" i="47"/>
  <c r="F156" i="47"/>
  <c r="F157" i="47"/>
  <c r="F158" i="47"/>
  <c r="F159" i="47"/>
  <c r="A2" i="3"/>
  <c r="A3" i="3"/>
  <c r="A4" i="3"/>
  <c r="A5" i="3"/>
  <c r="C2" i="3"/>
  <c r="D2" i="3"/>
  <c r="C3" i="3"/>
  <c r="D3" i="3"/>
  <c r="C4" i="3"/>
  <c r="D4" i="3"/>
  <c r="C5" i="3"/>
  <c r="D5" i="3"/>
  <c r="A6" i="3"/>
  <c r="C6" i="3"/>
  <c r="D6" i="3"/>
  <c r="A7" i="3"/>
  <c r="C7" i="3"/>
  <c r="D7" i="3"/>
  <c r="A8" i="3"/>
  <c r="C8" i="3"/>
  <c r="D8" i="3"/>
  <c r="A9" i="3"/>
  <c r="C9" i="3"/>
  <c r="D9" i="3"/>
  <c r="A10" i="3"/>
  <c r="C10" i="3"/>
  <c r="D10" i="3"/>
  <c r="A11" i="3"/>
  <c r="C11" i="3"/>
  <c r="D11" i="3"/>
  <c r="A12" i="3"/>
  <c r="C12" i="3"/>
  <c r="D12" i="3"/>
  <c r="A13" i="3"/>
  <c r="C13" i="3"/>
  <c r="D13" i="3"/>
  <c r="A14" i="3"/>
  <c r="C14" i="3"/>
  <c r="D14" i="3"/>
  <c r="A15" i="3"/>
  <c r="C15" i="3"/>
  <c r="D15" i="3"/>
  <c r="A16" i="3"/>
  <c r="C16" i="3"/>
  <c r="D16" i="3"/>
  <c r="A17" i="3"/>
  <c r="C17" i="3"/>
  <c r="D17" i="3"/>
  <c r="A18" i="3"/>
  <c r="C18" i="3"/>
  <c r="D18" i="3"/>
  <c r="A19" i="3"/>
  <c r="C19" i="3"/>
  <c r="D19" i="3"/>
  <c r="A20" i="3"/>
  <c r="C20" i="3"/>
  <c r="D20" i="3"/>
  <c r="A21" i="3"/>
  <c r="C21" i="3"/>
  <c r="D21" i="3"/>
  <c r="A22" i="3"/>
  <c r="C22" i="3"/>
  <c r="D22" i="3"/>
  <c r="A23" i="3"/>
  <c r="C23" i="3"/>
  <c r="D23" i="3"/>
  <c r="A24" i="3"/>
  <c r="C24" i="3"/>
  <c r="D24" i="3"/>
  <c r="A25" i="3"/>
  <c r="C25" i="3"/>
  <c r="D25" i="3"/>
  <c r="A26" i="3"/>
  <c r="C26" i="3"/>
  <c r="D26" i="3"/>
  <c r="A27" i="3"/>
  <c r="C27" i="3"/>
  <c r="D27" i="3"/>
  <c r="A28" i="3"/>
  <c r="C28" i="3"/>
  <c r="D28" i="3"/>
  <c r="A29" i="3"/>
  <c r="C29" i="3"/>
  <c r="D29" i="3"/>
  <c r="A30" i="3"/>
  <c r="C30" i="3"/>
  <c r="D30" i="3"/>
  <c r="A31" i="3"/>
  <c r="C31" i="3"/>
  <c r="D31" i="3"/>
  <c r="A32" i="3"/>
  <c r="C32" i="3"/>
  <c r="D32" i="3"/>
  <c r="A33" i="3"/>
  <c r="C33" i="3"/>
  <c r="D33" i="3"/>
  <c r="A34" i="3"/>
  <c r="C34" i="3"/>
  <c r="D34" i="3"/>
  <c r="A35" i="3"/>
  <c r="C35" i="3"/>
  <c r="D35" i="3"/>
  <c r="A36" i="3"/>
  <c r="C36" i="3"/>
  <c r="D36" i="3"/>
  <c r="A37" i="3"/>
  <c r="C37" i="3"/>
  <c r="D37" i="3"/>
  <c r="A38" i="3"/>
  <c r="C38" i="3"/>
  <c r="D38" i="3"/>
  <c r="A39" i="3"/>
  <c r="C39" i="3"/>
  <c r="D39" i="3"/>
  <c r="A40" i="3"/>
  <c r="C40" i="3"/>
  <c r="D40" i="3"/>
  <c r="A41" i="3"/>
  <c r="C41" i="3"/>
  <c r="D41" i="3"/>
  <c r="A42" i="3"/>
  <c r="C42" i="3"/>
  <c r="D42" i="3"/>
  <c r="A43" i="3"/>
  <c r="C43" i="3"/>
  <c r="D43" i="3"/>
  <c r="A44" i="3"/>
  <c r="C44" i="3"/>
  <c r="D44" i="3"/>
  <c r="A45" i="3"/>
  <c r="C45" i="3"/>
  <c r="D45" i="3"/>
  <c r="A46" i="3"/>
  <c r="C46" i="3"/>
  <c r="D46" i="3"/>
  <c r="A47" i="3"/>
  <c r="C47" i="3"/>
  <c r="D47" i="3"/>
  <c r="A48" i="3"/>
  <c r="C48" i="3"/>
  <c r="D48" i="3"/>
  <c r="A49" i="3"/>
  <c r="C49" i="3"/>
  <c r="D49" i="3"/>
  <c r="A50" i="3"/>
  <c r="C50" i="3"/>
  <c r="D50" i="3"/>
  <c r="A51" i="3"/>
  <c r="C51" i="3"/>
  <c r="D51" i="3"/>
  <c r="A52" i="3"/>
  <c r="C52" i="3"/>
  <c r="D52" i="3"/>
  <c r="A53" i="3"/>
  <c r="C53" i="3"/>
  <c r="D53" i="3"/>
  <c r="A54" i="3"/>
  <c r="C54" i="3"/>
  <c r="D54" i="3"/>
  <c r="A55" i="3"/>
  <c r="C55" i="3"/>
  <c r="D55" i="3"/>
  <c r="A56" i="3"/>
  <c r="C56" i="3"/>
  <c r="D56" i="3"/>
  <c r="A57" i="3"/>
  <c r="C57" i="3"/>
  <c r="D57" i="3"/>
  <c r="A58" i="3"/>
  <c r="C58" i="3"/>
  <c r="D58" i="3"/>
  <c r="A59" i="3"/>
  <c r="C59" i="3"/>
  <c r="D59" i="3"/>
  <c r="A60" i="3"/>
  <c r="C60" i="3"/>
  <c r="D60" i="3"/>
  <c r="A61" i="3"/>
  <c r="C61" i="3"/>
  <c r="D61" i="3"/>
  <c r="A62" i="3"/>
  <c r="C62" i="3"/>
  <c r="D62" i="3"/>
  <c r="A63" i="3"/>
  <c r="C63" i="3"/>
  <c r="D63" i="3"/>
  <c r="A64" i="3"/>
  <c r="C64" i="3"/>
  <c r="D64" i="3"/>
  <c r="A65" i="3"/>
  <c r="C65" i="3"/>
  <c r="D65" i="3"/>
  <c r="A66" i="3"/>
  <c r="C66" i="3"/>
  <c r="D66" i="3"/>
  <c r="A67" i="3"/>
  <c r="C67" i="3"/>
  <c r="D67" i="3"/>
  <c r="A68" i="3"/>
  <c r="C68" i="3"/>
  <c r="D68" i="3"/>
  <c r="A69" i="3"/>
  <c r="C69" i="3"/>
  <c r="D69" i="3"/>
  <c r="A70" i="3"/>
  <c r="C70" i="3"/>
  <c r="D70" i="3"/>
  <c r="A71" i="3"/>
  <c r="C71" i="3"/>
  <c r="D71" i="3"/>
  <c r="A72" i="3"/>
  <c r="C72" i="3"/>
  <c r="D72" i="3"/>
  <c r="A73" i="3"/>
  <c r="C73" i="3"/>
  <c r="D73" i="3"/>
  <c r="A74" i="3"/>
  <c r="C74" i="3"/>
  <c r="D74" i="3"/>
  <c r="A75" i="3"/>
  <c r="C75" i="3"/>
  <c r="D75" i="3"/>
  <c r="A76" i="3"/>
  <c r="C76" i="3"/>
  <c r="D76" i="3"/>
  <c r="A77" i="3"/>
  <c r="C77" i="3"/>
  <c r="D77" i="3"/>
  <c r="A78" i="3"/>
  <c r="C78" i="3"/>
  <c r="D78" i="3"/>
  <c r="A79" i="3"/>
  <c r="C79" i="3"/>
  <c r="D79" i="3"/>
  <c r="A80" i="3"/>
  <c r="C80" i="3"/>
  <c r="D80" i="3"/>
  <c r="A81" i="3"/>
  <c r="C81" i="3"/>
  <c r="D81" i="3"/>
  <c r="A82" i="3"/>
  <c r="C82" i="3"/>
  <c r="D82" i="3"/>
  <c r="A83" i="3"/>
  <c r="C83" i="3"/>
  <c r="D83" i="3"/>
  <c r="A84" i="3"/>
  <c r="C84" i="3"/>
  <c r="D84" i="3"/>
  <c r="A85" i="3"/>
  <c r="C85" i="3"/>
  <c r="D85" i="3"/>
  <c r="A86" i="3"/>
  <c r="C86" i="3"/>
  <c r="D86" i="3"/>
  <c r="A87" i="3"/>
  <c r="C87" i="3"/>
  <c r="D87" i="3"/>
  <c r="A88" i="3"/>
  <c r="C88" i="3"/>
  <c r="D88" i="3"/>
  <c r="A89" i="3"/>
  <c r="C89" i="3"/>
  <c r="D89" i="3"/>
  <c r="A90" i="3"/>
  <c r="C90" i="3"/>
  <c r="D90" i="3"/>
  <c r="A91" i="3"/>
  <c r="C91" i="3"/>
  <c r="D91" i="3"/>
  <c r="A92" i="3"/>
  <c r="C92" i="3"/>
  <c r="D92" i="3"/>
  <c r="A93" i="3"/>
  <c r="C93" i="3"/>
  <c r="D93" i="3"/>
  <c r="A94" i="3"/>
  <c r="C94" i="3"/>
  <c r="D94" i="3"/>
  <c r="A95" i="3"/>
  <c r="C95" i="3"/>
  <c r="D95" i="3"/>
  <c r="A96" i="3"/>
  <c r="C96" i="3"/>
  <c r="D96" i="3"/>
  <c r="A97" i="3"/>
  <c r="C97" i="3"/>
  <c r="D97" i="3"/>
  <c r="A98" i="3"/>
  <c r="C98" i="3"/>
  <c r="D98" i="3"/>
  <c r="A99" i="3"/>
  <c r="C99" i="3"/>
  <c r="D99" i="3"/>
  <c r="A100" i="3"/>
  <c r="C100" i="3"/>
  <c r="D100" i="3"/>
  <c r="A101" i="3"/>
  <c r="C101" i="3"/>
  <c r="D101" i="3"/>
  <c r="A102" i="3"/>
  <c r="C102" i="3"/>
  <c r="D102" i="3"/>
  <c r="A103" i="3"/>
  <c r="C103" i="3"/>
  <c r="D103" i="3"/>
  <c r="A104" i="3"/>
  <c r="C104" i="3"/>
  <c r="D104" i="3"/>
  <c r="A105" i="3"/>
  <c r="C105" i="3"/>
  <c r="D105" i="3"/>
  <c r="A106" i="3"/>
  <c r="C106" i="3"/>
  <c r="D106" i="3"/>
  <c r="A107" i="3"/>
  <c r="C107" i="3"/>
  <c r="D107" i="3"/>
  <c r="A108" i="3"/>
  <c r="C108" i="3"/>
  <c r="D108" i="3"/>
  <c r="A109" i="3"/>
  <c r="C109" i="3"/>
  <c r="D109" i="3"/>
  <c r="A110" i="3"/>
  <c r="C110" i="3"/>
  <c r="D110" i="3"/>
  <c r="A111" i="3"/>
  <c r="C111" i="3"/>
  <c r="D111" i="3"/>
  <c r="A112" i="3"/>
  <c r="C112" i="3"/>
  <c r="D112" i="3"/>
  <c r="A113" i="3"/>
  <c r="C113" i="3"/>
  <c r="D113" i="3"/>
  <c r="A114" i="3"/>
  <c r="C114" i="3"/>
  <c r="D114" i="3"/>
  <c r="A115" i="3"/>
  <c r="C115" i="3"/>
  <c r="D115" i="3"/>
  <c r="A116" i="3"/>
  <c r="C116" i="3"/>
  <c r="D116" i="3"/>
  <c r="A117" i="3"/>
  <c r="C117" i="3"/>
  <c r="D117" i="3"/>
  <c r="A118" i="3"/>
  <c r="C118" i="3"/>
  <c r="D118" i="3"/>
  <c r="A119" i="3"/>
  <c r="C119" i="3"/>
  <c r="D119" i="3"/>
  <c r="A120" i="3"/>
  <c r="C120" i="3"/>
  <c r="D120" i="3"/>
  <c r="A121" i="3"/>
  <c r="C121" i="3"/>
  <c r="D121" i="3"/>
  <c r="A122" i="3"/>
  <c r="C122" i="3"/>
  <c r="D122" i="3"/>
  <c r="A123" i="3"/>
  <c r="C123" i="3"/>
  <c r="D123" i="3"/>
  <c r="A124" i="3"/>
  <c r="C124" i="3"/>
  <c r="D124" i="3"/>
  <c r="A125" i="3"/>
  <c r="C125" i="3"/>
  <c r="D125" i="3"/>
  <c r="A126" i="3"/>
  <c r="C126" i="3"/>
  <c r="D126" i="3"/>
  <c r="A127" i="3"/>
  <c r="C127" i="3"/>
  <c r="D127" i="3"/>
  <c r="A128" i="3"/>
  <c r="C128" i="3"/>
  <c r="D128" i="3"/>
  <c r="A129" i="3"/>
  <c r="C129" i="3"/>
  <c r="D129" i="3"/>
  <c r="A130" i="3"/>
  <c r="C130" i="3"/>
  <c r="D130" i="3"/>
  <c r="A131" i="3"/>
  <c r="C131" i="3"/>
  <c r="D131" i="3"/>
  <c r="A132" i="3"/>
  <c r="C132" i="3"/>
  <c r="D132" i="3"/>
  <c r="A133" i="3"/>
  <c r="C133" i="3"/>
  <c r="D133" i="3"/>
  <c r="A134" i="3"/>
  <c r="C134" i="3"/>
  <c r="D134" i="3"/>
  <c r="A135" i="3"/>
  <c r="C135" i="3"/>
  <c r="D135" i="3"/>
  <c r="A136" i="3"/>
  <c r="C136" i="3"/>
  <c r="D136" i="3"/>
  <c r="A137" i="3"/>
  <c r="C137" i="3"/>
  <c r="D137" i="3"/>
  <c r="A138" i="3"/>
  <c r="C138" i="3"/>
  <c r="D138" i="3"/>
  <c r="A139" i="3"/>
  <c r="C139" i="3"/>
  <c r="D139" i="3"/>
  <c r="A140" i="3"/>
  <c r="C140" i="3"/>
  <c r="D140" i="3"/>
  <c r="A141" i="3"/>
  <c r="C141" i="3"/>
  <c r="D141" i="3"/>
  <c r="A142" i="3"/>
  <c r="C142" i="3"/>
  <c r="D142" i="3"/>
  <c r="A143" i="3"/>
  <c r="C143" i="3"/>
  <c r="D143" i="3"/>
  <c r="A144" i="3"/>
  <c r="C144" i="3"/>
  <c r="D144" i="3"/>
  <c r="A145" i="3"/>
  <c r="C145" i="3"/>
  <c r="D145" i="3"/>
  <c r="A146" i="3"/>
  <c r="C146" i="3"/>
  <c r="D146" i="3"/>
  <c r="A147" i="3"/>
  <c r="C147" i="3"/>
  <c r="D147" i="3"/>
  <c r="A148" i="3"/>
  <c r="C148" i="3"/>
  <c r="D148" i="3"/>
  <c r="A149" i="3"/>
  <c r="C149" i="3"/>
  <c r="D149" i="3"/>
  <c r="A150" i="3"/>
  <c r="C150" i="3"/>
  <c r="D150" i="3"/>
  <c r="A151" i="3"/>
  <c r="C151" i="3"/>
  <c r="D151" i="3"/>
  <c r="A152" i="3"/>
  <c r="C152" i="3"/>
  <c r="D152" i="3"/>
  <c r="A153" i="3"/>
  <c r="C153" i="3"/>
  <c r="D153" i="3"/>
  <c r="A154" i="3"/>
  <c r="C154" i="3"/>
  <c r="D154" i="3"/>
  <c r="A155" i="3"/>
  <c r="C155" i="3"/>
  <c r="D155" i="3"/>
  <c r="A156" i="3"/>
  <c r="C156" i="3"/>
  <c r="D156" i="3"/>
  <c r="A157" i="3"/>
  <c r="C157" i="3"/>
  <c r="D157" i="3"/>
  <c r="A158" i="3"/>
  <c r="C158" i="3"/>
  <c r="D158" i="3"/>
  <c r="A159" i="3"/>
  <c r="C159" i="3"/>
  <c r="D159" i="3"/>
  <c r="A160" i="3"/>
  <c r="C160" i="3"/>
  <c r="D160" i="3"/>
  <c r="A161" i="3"/>
  <c r="C161" i="3"/>
  <c r="D161" i="3"/>
  <c r="A162" i="3"/>
  <c r="C162" i="3"/>
  <c r="D162" i="3"/>
  <c r="A163" i="3"/>
  <c r="C163" i="3"/>
  <c r="D163" i="3"/>
  <c r="A164" i="3"/>
  <c r="C164" i="3"/>
  <c r="D164" i="3"/>
  <c r="A165" i="3"/>
  <c r="C165" i="3"/>
  <c r="D165" i="3"/>
  <c r="A166" i="3"/>
  <c r="C166" i="3"/>
  <c r="D166" i="3"/>
  <c r="A167" i="3"/>
  <c r="C167" i="3"/>
  <c r="D167" i="3"/>
  <c r="A168" i="3"/>
  <c r="C168" i="3"/>
  <c r="D168" i="3"/>
  <c r="A169" i="3"/>
  <c r="C169" i="3"/>
  <c r="D169" i="3"/>
  <c r="A170" i="3"/>
  <c r="C170" i="3"/>
  <c r="D170" i="3"/>
  <c r="A171" i="3"/>
  <c r="C171" i="3"/>
  <c r="D171" i="3"/>
  <c r="A172" i="3"/>
  <c r="C172" i="3"/>
  <c r="D172" i="3"/>
  <c r="A173" i="3"/>
  <c r="C173" i="3"/>
  <c r="D173" i="3"/>
  <c r="A174" i="3"/>
  <c r="C174" i="3"/>
  <c r="D174" i="3"/>
  <c r="A175" i="3"/>
  <c r="C175" i="3"/>
  <c r="D175" i="3"/>
  <c r="A176" i="3"/>
  <c r="C176" i="3"/>
  <c r="D176" i="3"/>
  <c r="A177" i="3"/>
  <c r="C177" i="3"/>
  <c r="D177" i="3"/>
  <c r="A178" i="3"/>
  <c r="C178" i="3"/>
  <c r="D178" i="3"/>
  <c r="A179" i="3"/>
  <c r="C179" i="3"/>
  <c r="D179" i="3"/>
  <c r="A180" i="3"/>
  <c r="C180" i="3"/>
  <c r="D180" i="3"/>
  <c r="A181" i="3"/>
  <c r="C181" i="3"/>
  <c r="D181" i="3"/>
  <c r="A182" i="3"/>
  <c r="C182" i="3"/>
  <c r="D182" i="3"/>
  <c r="A183" i="3"/>
  <c r="C183" i="3"/>
  <c r="D183" i="3"/>
  <c r="A184" i="3"/>
  <c r="C184" i="3"/>
  <c r="D184" i="3"/>
  <c r="A185" i="3"/>
  <c r="C185" i="3"/>
  <c r="D185" i="3"/>
  <c r="A186" i="3"/>
  <c r="C186" i="3"/>
  <c r="D186" i="3"/>
  <c r="A187" i="3"/>
  <c r="C187" i="3"/>
  <c r="D187" i="3"/>
  <c r="A188" i="3"/>
  <c r="C188" i="3"/>
  <c r="D188" i="3"/>
  <c r="A189" i="3"/>
  <c r="C189" i="3"/>
  <c r="D189" i="3"/>
  <c r="A190" i="3"/>
  <c r="C190" i="3"/>
  <c r="D190" i="3"/>
  <c r="A191" i="3"/>
  <c r="C191" i="3"/>
  <c r="D191" i="3"/>
  <c r="A192" i="3"/>
  <c r="C192" i="3"/>
  <c r="D192" i="3"/>
  <c r="A193" i="3"/>
  <c r="C193" i="3"/>
  <c r="D193" i="3"/>
  <c r="A194" i="3"/>
  <c r="C194" i="3"/>
  <c r="D194" i="3"/>
  <c r="A195" i="3"/>
  <c r="C195" i="3"/>
  <c r="D195" i="3"/>
  <c r="A196" i="3"/>
  <c r="C196" i="3"/>
  <c r="D196" i="3"/>
  <c r="A197" i="3"/>
  <c r="C197" i="3"/>
  <c r="D197" i="3"/>
  <c r="A198" i="3"/>
  <c r="C198" i="3"/>
  <c r="D198" i="3"/>
  <c r="A199" i="3"/>
  <c r="C199" i="3"/>
  <c r="D199" i="3"/>
  <c r="A200" i="3"/>
  <c r="C200" i="3"/>
  <c r="D200" i="3"/>
  <c r="A201" i="3"/>
  <c r="C201" i="3"/>
  <c r="D201" i="3"/>
  <c r="A202" i="3"/>
  <c r="C202" i="3"/>
  <c r="D202" i="3"/>
  <c r="A203" i="3"/>
  <c r="C203" i="3"/>
  <c r="D203" i="3"/>
  <c r="A204" i="3"/>
  <c r="C204" i="3"/>
  <c r="D204" i="3"/>
  <c r="A205" i="3"/>
  <c r="C205" i="3"/>
  <c r="D205" i="3"/>
  <c r="A206" i="3"/>
  <c r="C206" i="3"/>
  <c r="D206" i="3"/>
  <c r="A207" i="3"/>
  <c r="C207" i="3"/>
  <c r="D207" i="3"/>
  <c r="A208" i="3"/>
  <c r="C208" i="3"/>
  <c r="D208" i="3"/>
  <c r="A209" i="3"/>
  <c r="C209" i="3"/>
  <c r="D209" i="3"/>
  <c r="A210" i="3"/>
  <c r="C210" i="3"/>
  <c r="D210" i="3"/>
  <c r="A211" i="3"/>
  <c r="C211" i="3"/>
  <c r="D211" i="3"/>
  <c r="A212" i="3"/>
  <c r="C212" i="3"/>
  <c r="D212" i="3"/>
  <c r="A213" i="3"/>
  <c r="C213" i="3"/>
  <c r="D213" i="3"/>
  <c r="A214" i="3"/>
  <c r="C214" i="3"/>
  <c r="D214" i="3"/>
  <c r="A215" i="3"/>
  <c r="C215" i="3"/>
  <c r="D215" i="3"/>
  <c r="A216" i="3"/>
  <c r="C216" i="3"/>
  <c r="D216" i="3"/>
  <c r="A217" i="3"/>
  <c r="C217" i="3"/>
  <c r="D217" i="3"/>
  <c r="A218" i="3"/>
  <c r="C218" i="3"/>
  <c r="D218" i="3"/>
  <c r="A219" i="3"/>
  <c r="C219" i="3"/>
  <c r="D219" i="3"/>
  <c r="A220" i="3"/>
  <c r="C220" i="3"/>
  <c r="D220" i="3"/>
  <c r="A221" i="3"/>
  <c r="C221" i="3"/>
  <c r="D221" i="3"/>
  <c r="A222" i="3"/>
  <c r="C222" i="3"/>
  <c r="D222" i="3"/>
  <c r="A223" i="3"/>
  <c r="C223" i="3"/>
  <c r="D223" i="3"/>
  <c r="A224" i="3"/>
  <c r="C224" i="3"/>
  <c r="D224" i="3"/>
  <c r="A225" i="3"/>
  <c r="C225" i="3"/>
  <c r="D225" i="3"/>
  <c r="A226" i="3"/>
  <c r="C226" i="3"/>
  <c r="D226" i="3"/>
  <c r="A227" i="3"/>
  <c r="C227" i="3"/>
  <c r="D227" i="3"/>
  <c r="A228" i="3"/>
  <c r="C228" i="3"/>
  <c r="D228" i="3"/>
  <c r="A229" i="3"/>
  <c r="C229" i="3"/>
  <c r="D229" i="3"/>
  <c r="A230" i="3"/>
  <c r="C230" i="3"/>
  <c r="D230" i="3"/>
  <c r="A231" i="3"/>
  <c r="C231" i="3"/>
  <c r="D231" i="3"/>
  <c r="A232" i="3"/>
  <c r="C232" i="3"/>
  <c r="D232" i="3"/>
  <c r="A233" i="3"/>
  <c r="C233" i="3"/>
  <c r="D233" i="3"/>
  <c r="A234" i="3"/>
  <c r="C234" i="3"/>
  <c r="D234" i="3"/>
  <c r="A235" i="3"/>
  <c r="C235" i="3"/>
  <c r="D235" i="3"/>
  <c r="A236" i="3"/>
  <c r="C236" i="3"/>
  <c r="D236" i="3"/>
  <c r="A237" i="3"/>
  <c r="C237" i="3"/>
  <c r="D237" i="3"/>
  <c r="A238" i="3"/>
  <c r="C238" i="3"/>
  <c r="D238" i="3"/>
  <c r="A239" i="3"/>
  <c r="C239" i="3"/>
  <c r="D239" i="3"/>
  <c r="A240" i="3"/>
  <c r="C240" i="3"/>
  <c r="D240" i="3"/>
  <c r="A241" i="3"/>
  <c r="C241" i="3"/>
  <c r="D241" i="3"/>
  <c r="A242" i="3"/>
  <c r="C242" i="3"/>
  <c r="D242" i="3"/>
  <c r="A243" i="3"/>
  <c r="C243" i="3"/>
  <c r="D243" i="3"/>
  <c r="A244" i="3"/>
  <c r="C244" i="3"/>
  <c r="D244" i="3"/>
  <c r="A245" i="3"/>
  <c r="C245" i="3"/>
  <c r="D245" i="3"/>
  <c r="A246" i="3"/>
  <c r="C246" i="3"/>
  <c r="D246" i="3"/>
  <c r="A247" i="3"/>
  <c r="C247" i="3"/>
  <c r="D247" i="3"/>
  <c r="A248" i="3"/>
  <c r="C248" i="3"/>
  <c r="D248" i="3"/>
  <c r="A249" i="3"/>
  <c r="C249" i="3"/>
  <c r="D249" i="3"/>
  <c r="A250" i="3"/>
  <c r="C250" i="3"/>
  <c r="D250" i="3"/>
  <c r="A251" i="3"/>
  <c r="C251" i="3"/>
  <c r="D251" i="3"/>
  <c r="A252" i="3"/>
  <c r="C252" i="3"/>
  <c r="D252" i="3"/>
  <c r="A253" i="3"/>
  <c r="C253" i="3"/>
  <c r="D253" i="3"/>
  <c r="A254" i="3"/>
  <c r="C254" i="3"/>
  <c r="D254" i="3"/>
  <c r="A255" i="3"/>
  <c r="C255" i="3"/>
  <c r="D255" i="3"/>
  <c r="A256" i="3"/>
  <c r="C256" i="3"/>
  <c r="D256" i="3"/>
  <c r="A257" i="3"/>
  <c r="C257" i="3"/>
  <c r="D257" i="3"/>
  <c r="A258" i="3"/>
  <c r="C258" i="3"/>
  <c r="D258" i="3"/>
  <c r="A259" i="3"/>
  <c r="C259" i="3"/>
  <c r="D259" i="3"/>
  <c r="A260" i="3"/>
  <c r="C260" i="3"/>
  <c r="D260" i="3"/>
  <c r="A261" i="3"/>
  <c r="C261" i="3"/>
  <c r="D261" i="3"/>
  <c r="A262" i="3"/>
  <c r="C262" i="3"/>
  <c r="D262" i="3"/>
  <c r="A263" i="3"/>
  <c r="C263" i="3"/>
  <c r="D263" i="3"/>
  <c r="A264" i="3"/>
  <c r="C264" i="3"/>
  <c r="D264" i="3"/>
  <c r="A265" i="3"/>
  <c r="C265" i="3"/>
  <c r="D265" i="3"/>
  <c r="A266" i="3"/>
  <c r="C266" i="3"/>
  <c r="D266" i="3"/>
  <c r="A267" i="3"/>
  <c r="C267" i="3"/>
  <c r="D267" i="3"/>
  <c r="A268" i="3"/>
  <c r="C268" i="3"/>
  <c r="D268" i="3"/>
  <c r="A269" i="3"/>
  <c r="C269" i="3"/>
  <c r="D269" i="3"/>
  <c r="A270" i="3"/>
  <c r="C270" i="3"/>
  <c r="D270" i="3"/>
  <c r="A271" i="3"/>
  <c r="C271" i="3"/>
  <c r="D271" i="3"/>
  <c r="A272" i="3"/>
  <c r="C272" i="3"/>
  <c r="D272" i="3"/>
  <c r="A273" i="3"/>
  <c r="C273" i="3"/>
  <c r="D273" i="3"/>
  <c r="A274" i="3"/>
  <c r="C274" i="3"/>
  <c r="D274" i="3"/>
  <c r="A275" i="3"/>
  <c r="C275" i="3"/>
  <c r="D275" i="3"/>
  <c r="A276" i="3"/>
  <c r="C276" i="3"/>
  <c r="D276" i="3"/>
  <c r="A277" i="3"/>
  <c r="C277" i="3"/>
  <c r="D277" i="3"/>
  <c r="A278" i="3"/>
  <c r="C278" i="3"/>
  <c r="D278" i="3"/>
  <c r="A279" i="3"/>
  <c r="C279" i="3"/>
  <c r="D279" i="3"/>
  <c r="A280" i="3"/>
  <c r="C280" i="3"/>
  <c r="D280" i="3"/>
  <c r="A281" i="3"/>
  <c r="C281" i="3"/>
  <c r="D281" i="3"/>
  <c r="A282" i="3"/>
  <c r="C282" i="3"/>
  <c r="D282" i="3"/>
  <c r="A283" i="3"/>
  <c r="C283" i="3"/>
  <c r="D283" i="3"/>
  <c r="A284" i="3"/>
  <c r="C284" i="3"/>
  <c r="D284" i="3"/>
  <c r="A285" i="3"/>
  <c r="C285" i="3"/>
  <c r="D285" i="3"/>
  <c r="A286" i="3"/>
  <c r="C286" i="3"/>
  <c r="D286" i="3"/>
  <c r="A287" i="3"/>
  <c r="C287" i="3"/>
  <c r="D287" i="3"/>
  <c r="A288" i="3"/>
  <c r="C288" i="3"/>
  <c r="D288" i="3"/>
  <c r="A289" i="3"/>
  <c r="C289" i="3"/>
  <c r="D289" i="3"/>
  <c r="A290" i="3"/>
  <c r="C290" i="3"/>
  <c r="D290" i="3"/>
  <c r="A291" i="3"/>
  <c r="C291" i="3"/>
  <c r="D291" i="3"/>
  <c r="A292" i="3"/>
  <c r="C292" i="3"/>
  <c r="D292" i="3"/>
  <c r="A293" i="3"/>
  <c r="C293" i="3"/>
  <c r="D293" i="3"/>
  <c r="A294" i="3"/>
  <c r="C294" i="3"/>
  <c r="D294" i="3"/>
  <c r="A295" i="3"/>
  <c r="C295" i="3"/>
  <c r="D295" i="3"/>
  <c r="A296" i="3"/>
  <c r="C296" i="3"/>
  <c r="D296" i="3"/>
  <c r="A297" i="3"/>
  <c r="C297" i="3"/>
  <c r="D297" i="3"/>
  <c r="A298" i="3"/>
  <c r="C298" i="3"/>
  <c r="D298" i="3"/>
  <c r="A299" i="3"/>
  <c r="C299" i="3"/>
  <c r="D299" i="3"/>
  <c r="A300" i="3"/>
  <c r="C300" i="3"/>
  <c r="D300" i="3"/>
  <c r="A301" i="3"/>
  <c r="C301" i="3"/>
  <c r="D301" i="3"/>
  <c r="A302" i="3"/>
  <c r="C302" i="3"/>
  <c r="D302" i="3"/>
  <c r="A303" i="3"/>
  <c r="C303" i="3"/>
  <c r="D303" i="3"/>
  <c r="A304" i="3"/>
  <c r="C304" i="3"/>
  <c r="D304" i="3"/>
  <c r="A305" i="3"/>
  <c r="C305" i="3"/>
  <c r="D305" i="3"/>
  <c r="A306" i="3"/>
  <c r="C306" i="3"/>
  <c r="D306" i="3"/>
  <c r="A307" i="3"/>
  <c r="C307" i="3"/>
  <c r="D307" i="3"/>
  <c r="A308" i="3"/>
  <c r="C308" i="3"/>
  <c r="D308" i="3"/>
  <c r="A309" i="3"/>
  <c r="C309" i="3"/>
  <c r="D309" i="3"/>
  <c r="A310" i="3"/>
  <c r="C310" i="3"/>
  <c r="D310" i="3"/>
  <c r="A311" i="3"/>
  <c r="C311" i="3"/>
  <c r="D311" i="3"/>
  <c r="A312" i="3"/>
  <c r="C312" i="3"/>
  <c r="D312" i="3"/>
  <c r="A313" i="3"/>
  <c r="C313" i="3"/>
  <c r="D313" i="3"/>
  <c r="A314" i="3"/>
  <c r="C314" i="3"/>
  <c r="D314" i="3"/>
  <c r="A315" i="3"/>
  <c r="C315" i="3"/>
  <c r="D315" i="3"/>
  <c r="A316" i="3"/>
  <c r="C316" i="3"/>
  <c r="D316" i="3"/>
  <c r="A317" i="3"/>
  <c r="C317" i="3"/>
  <c r="D317" i="3"/>
  <c r="A318" i="3"/>
  <c r="C318" i="3"/>
  <c r="D318" i="3"/>
  <c r="A319" i="3"/>
  <c r="C319" i="3"/>
  <c r="D319" i="3"/>
  <c r="A320" i="3"/>
  <c r="C320" i="3"/>
  <c r="D320" i="3"/>
  <c r="A321" i="3"/>
  <c r="C321" i="3"/>
  <c r="D321" i="3"/>
  <c r="A322" i="3"/>
  <c r="C322" i="3"/>
  <c r="D322" i="3"/>
  <c r="A323" i="3"/>
  <c r="C323" i="3"/>
  <c r="D323" i="3"/>
  <c r="A324" i="3"/>
  <c r="C324" i="3"/>
  <c r="D324" i="3"/>
  <c r="A325" i="3"/>
  <c r="C325" i="3"/>
  <c r="D325" i="3"/>
  <c r="A326" i="3"/>
  <c r="C326" i="3"/>
  <c r="D326" i="3"/>
  <c r="A327" i="3"/>
  <c r="C327" i="3"/>
  <c r="D327" i="3"/>
  <c r="A328" i="3"/>
  <c r="C328" i="3"/>
  <c r="D328" i="3"/>
  <c r="A329" i="3"/>
  <c r="C329" i="3"/>
  <c r="D329" i="3"/>
  <c r="A330" i="3"/>
  <c r="C330" i="3"/>
  <c r="D330" i="3"/>
  <c r="A331" i="3"/>
  <c r="C331" i="3"/>
  <c r="D331" i="3"/>
  <c r="A332" i="3"/>
  <c r="C332" i="3"/>
  <c r="D332" i="3"/>
  <c r="A333" i="3"/>
  <c r="C333" i="3"/>
  <c r="D333" i="3"/>
  <c r="A334" i="3"/>
  <c r="C334" i="3"/>
  <c r="D334" i="3"/>
  <c r="A335" i="3"/>
  <c r="C335" i="3"/>
  <c r="D335" i="3"/>
  <c r="A336" i="3"/>
  <c r="C336" i="3"/>
  <c r="D336" i="3"/>
  <c r="A337" i="3"/>
  <c r="C337" i="3"/>
  <c r="D337" i="3"/>
  <c r="A338" i="3"/>
  <c r="C338" i="3"/>
  <c r="D338" i="3"/>
  <c r="A339" i="3"/>
  <c r="C339" i="3"/>
  <c r="D339" i="3"/>
  <c r="A340" i="3"/>
  <c r="C340" i="3"/>
  <c r="D340" i="3"/>
  <c r="A341" i="3"/>
  <c r="C341" i="3"/>
  <c r="D341" i="3"/>
  <c r="A342" i="3"/>
  <c r="C342" i="3"/>
  <c r="D342" i="3"/>
  <c r="A343" i="3"/>
  <c r="C343" i="3"/>
  <c r="D343" i="3"/>
  <c r="A344" i="3"/>
  <c r="C344" i="3"/>
  <c r="D344" i="3"/>
  <c r="A345" i="3"/>
  <c r="C345" i="3"/>
  <c r="D345" i="3"/>
  <c r="A346" i="3"/>
  <c r="C346" i="3"/>
  <c r="D346" i="3"/>
  <c r="A347" i="3"/>
  <c r="C347" i="3"/>
  <c r="D347" i="3"/>
  <c r="A348" i="3"/>
  <c r="C348" i="3"/>
  <c r="D348" i="3"/>
  <c r="A349" i="3"/>
  <c r="C349" i="3"/>
  <c r="D349" i="3"/>
  <c r="A350" i="3"/>
  <c r="C350" i="3"/>
  <c r="D350" i="3"/>
  <c r="A351" i="3"/>
  <c r="C351" i="3"/>
  <c r="D351" i="3"/>
  <c r="A352" i="3"/>
  <c r="C352" i="3"/>
  <c r="D352" i="3"/>
  <c r="A353" i="3"/>
  <c r="C353" i="3"/>
  <c r="D353" i="3"/>
  <c r="A354" i="3"/>
  <c r="C354" i="3"/>
  <c r="D354" i="3"/>
  <c r="A355" i="3"/>
  <c r="C355" i="3"/>
  <c r="D355" i="3"/>
  <c r="A356" i="3"/>
  <c r="C356" i="3"/>
  <c r="D356" i="3"/>
  <c r="A357" i="3"/>
  <c r="C357" i="3"/>
  <c r="D357" i="3"/>
  <c r="A358" i="3"/>
  <c r="C358" i="3"/>
  <c r="D358" i="3"/>
  <c r="A359" i="3"/>
  <c r="C359" i="3"/>
  <c r="D359" i="3"/>
  <c r="A360" i="3"/>
  <c r="C360" i="3"/>
  <c r="D360" i="3"/>
  <c r="A361" i="3"/>
  <c r="C361" i="3"/>
  <c r="D361" i="3"/>
  <c r="A362" i="3"/>
  <c r="C362" i="3"/>
  <c r="D362" i="3"/>
  <c r="A363" i="3"/>
  <c r="C363" i="3"/>
  <c r="D363" i="3"/>
  <c r="A364" i="3"/>
  <c r="C364" i="3"/>
  <c r="D364" i="3"/>
  <c r="A365" i="3"/>
  <c r="C365" i="3"/>
  <c r="D365" i="3"/>
  <c r="A366" i="3"/>
  <c r="C366" i="3"/>
  <c r="D366" i="3"/>
  <c r="A367" i="3"/>
  <c r="C367" i="3"/>
  <c r="D367" i="3"/>
  <c r="A368" i="3"/>
  <c r="C368" i="3"/>
  <c r="D368" i="3"/>
  <c r="A369" i="3"/>
  <c r="C369" i="3"/>
  <c r="D369" i="3"/>
  <c r="A370" i="3"/>
  <c r="C370" i="3"/>
  <c r="D370" i="3"/>
  <c r="A371" i="3"/>
  <c r="C371" i="3"/>
  <c r="D371" i="3"/>
  <c r="A372" i="3"/>
  <c r="C372" i="3"/>
  <c r="D372" i="3"/>
  <c r="A373" i="3"/>
  <c r="C373" i="3"/>
  <c r="D373" i="3"/>
  <c r="A374" i="3"/>
  <c r="C374" i="3"/>
  <c r="D374" i="3"/>
  <c r="A375" i="3"/>
  <c r="C375" i="3"/>
  <c r="D375" i="3"/>
  <c r="A376" i="3"/>
  <c r="C376" i="3"/>
  <c r="D376" i="3"/>
  <c r="A377" i="3"/>
  <c r="C377" i="3"/>
  <c r="D377" i="3"/>
  <c r="A378" i="3"/>
  <c r="C378" i="3"/>
  <c r="D378" i="3"/>
  <c r="A379" i="3"/>
  <c r="C379" i="3"/>
  <c r="D379" i="3"/>
  <c r="A380" i="3"/>
  <c r="C380" i="3"/>
  <c r="D380" i="3"/>
  <c r="A381" i="3"/>
  <c r="C381" i="3"/>
  <c r="D381" i="3"/>
  <c r="A382" i="3"/>
  <c r="C382" i="3"/>
  <c r="D382" i="3"/>
  <c r="A383" i="3"/>
  <c r="C383" i="3"/>
  <c r="D383" i="3"/>
  <c r="A384" i="3"/>
  <c r="C384" i="3"/>
  <c r="D384" i="3"/>
  <c r="A385" i="3"/>
  <c r="C385" i="3"/>
  <c r="D385" i="3"/>
  <c r="A386" i="3"/>
  <c r="C386" i="3"/>
  <c r="D386" i="3"/>
  <c r="A387" i="3"/>
  <c r="C387" i="3"/>
  <c r="D387" i="3"/>
  <c r="A388" i="3"/>
  <c r="C388" i="3"/>
  <c r="D388" i="3"/>
  <c r="A389" i="3"/>
  <c r="C389" i="3"/>
  <c r="D389" i="3"/>
  <c r="A390" i="3"/>
  <c r="C390" i="3"/>
  <c r="D390" i="3"/>
  <c r="A391" i="3"/>
  <c r="C391" i="3"/>
  <c r="D391" i="3"/>
  <c r="A392" i="3"/>
  <c r="C392" i="3"/>
  <c r="D392" i="3"/>
  <c r="A393" i="3"/>
  <c r="C393" i="3"/>
  <c r="D393" i="3"/>
  <c r="A394" i="3"/>
  <c r="C394" i="3"/>
  <c r="D394" i="3"/>
  <c r="A395" i="3"/>
  <c r="C395" i="3"/>
  <c r="D395" i="3"/>
  <c r="A396" i="3"/>
  <c r="C396" i="3"/>
  <c r="D396" i="3"/>
  <c r="A397" i="3"/>
  <c r="C397" i="3"/>
  <c r="D397" i="3"/>
  <c r="A398" i="3"/>
  <c r="C398" i="3"/>
  <c r="D398" i="3"/>
  <c r="A399" i="3"/>
  <c r="C399" i="3"/>
  <c r="D399" i="3"/>
  <c r="A400" i="3"/>
  <c r="C400" i="3"/>
  <c r="D400" i="3"/>
  <c r="A401" i="3"/>
  <c r="C401" i="3"/>
  <c r="D401" i="3"/>
  <c r="A402" i="3"/>
  <c r="C402" i="3"/>
  <c r="D402" i="3"/>
  <c r="A403" i="3"/>
  <c r="C403" i="3"/>
  <c r="D403" i="3"/>
  <c r="A404" i="3"/>
  <c r="C404" i="3"/>
  <c r="D404" i="3"/>
  <c r="A405" i="3"/>
  <c r="C405" i="3"/>
  <c r="D405" i="3"/>
  <c r="A406" i="3"/>
  <c r="C406" i="3"/>
  <c r="D406" i="3"/>
  <c r="A407" i="3"/>
  <c r="C407" i="3"/>
  <c r="D407" i="3"/>
  <c r="A408" i="3"/>
  <c r="C408" i="3"/>
  <c r="D408" i="3"/>
  <c r="A409" i="3"/>
  <c r="C409" i="3"/>
  <c r="D409" i="3"/>
  <c r="A410" i="3"/>
  <c r="C410" i="3"/>
  <c r="D410" i="3"/>
  <c r="A411" i="3"/>
  <c r="C411" i="3"/>
  <c r="D411" i="3"/>
  <c r="A412" i="3"/>
  <c r="C412" i="3"/>
  <c r="D412" i="3"/>
  <c r="A413" i="3"/>
  <c r="C413" i="3"/>
  <c r="D413" i="3"/>
  <c r="A414" i="3"/>
  <c r="C414" i="3"/>
  <c r="D414" i="3"/>
  <c r="A415" i="3"/>
  <c r="C415" i="3"/>
  <c r="D415" i="3"/>
  <c r="A416" i="3"/>
  <c r="C416" i="3"/>
  <c r="D416" i="3"/>
  <c r="A417" i="3"/>
  <c r="C417" i="3"/>
  <c r="D417" i="3"/>
  <c r="A418" i="3"/>
  <c r="C418" i="3"/>
  <c r="D418" i="3"/>
  <c r="A419" i="3"/>
  <c r="C419" i="3"/>
  <c r="D419" i="3"/>
  <c r="A420" i="3"/>
  <c r="C420" i="3"/>
  <c r="D420" i="3"/>
  <c r="A421" i="3"/>
  <c r="C421" i="3"/>
  <c r="D421" i="3"/>
  <c r="A422" i="3"/>
  <c r="C422" i="3"/>
  <c r="D422" i="3"/>
  <c r="A423" i="3"/>
  <c r="C423" i="3"/>
  <c r="D423" i="3"/>
  <c r="A424" i="3"/>
  <c r="C424" i="3"/>
  <c r="D424" i="3"/>
  <c r="A425" i="3"/>
  <c r="C425" i="3"/>
  <c r="D425" i="3"/>
  <c r="A426" i="3"/>
  <c r="C426" i="3"/>
  <c r="D426" i="3"/>
  <c r="A427" i="3"/>
  <c r="C427" i="3"/>
  <c r="D427" i="3"/>
  <c r="A428" i="3"/>
  <c r="C428" i="3"/>
  <c r="D428" i="3"/>
  <c r="A429" i="3"/>
  <c r="C429" i="3"/>
  <c r="D429" i="3"/>
  <c r="A430" i="3"/>
  <c r="C430" i="3"/>
  <c r="D430" i="3"/>
  <c r="A431" i="3"/>
  <c r="C431" i="3"/>
  <c r="D431" i="3"/>
  <c r="A432" i="3"/>
  <c r="C432" i="3"/>
  <c r="D432" i="3"/>
  <c r="A433" i="3"/>
  <c r="C433" i="3"/>
  <c r="D433" i="3"/>
  <c r="A434" i="3"/>
  <c r="C434" i="3"/>
  <c r="D434" i="3"/>
  <c r="A435" i="3"/>
  <c r="C435" i="3"/>
  <c r="D435" i="3"/>
  <c r="A436" i="3"/>
  <c r="C436" i="3"/>
  <c r="D436" i="3"/>
  <c r="A437" i="3"/>
  <c r="C437" i="3"/>
  <c r="D437" i="3"/>
  <c r="A438" i="3"/>
  <c r="C438" i="3"/>
  <c r="D438" i="3"/>
  <c r="A439" i="3"/>
  <c r="C439" i="3"/>
  <c r="D439" i="3"/>
  <c r="A440" i="3"/>
  <c r="C440" i="3"/>
  <c r="D440" i="3"/>
  <c r="A441" i="3"/>
  <c r="C441" i="3"/>
  <c r="D441" i="3"/>
  <c r="A442" i="3"/>
  <c r="C442" i="3"/>
  <c r="D442" i="3"/>
  <c r="A443" i="3"/>
  <c r="C443" i="3"/>
  <c r="D443" i="3"/>
  <c r="A444" i="3"/>
  <c r="C444" i="3"/>
  <c r="D444" i="3"/>
  <c r="A445" i="3"/>
  <c r="C445" i="3"/>
  <c r="D445" i="3"/>
  <c r="A446" i="3"/>
  <c r="C446" i="3"/>
  <c r="D446" i="3"/>
  <c r="A447" i="3"/>
  <c r="C447" i="3"/>
  <c r="D447" i="3"/>
  <c r="A448" i="3"/>
  <c r="C448" i="3"/>
  <c r="D448" i="3"/>
  <c r="A449" i="3"/>
  <c r="C449" i="3"/>
  <c r="D449" i="3"/>
  <c r="A450" i="3"/>
  <c r="C450" i="3"/>
  <c r="D450" i="3"/>
  <c r="A451" i="3"/>
  <c r="C451" i="3"/>
  <c r="D451" i="3"/>
  <c r="A452" i="3"/>
  <c r="C452" i="3"/>
  <c r="D452" i="3"/>
  <c r="A453" i="3"/>
  <c r="C453" i="3"/>
  <c r="D453" i="3"/>
  <c r="A454" i="3"/>
  <c r="C454" i="3"/>
  <c r="D454" i="3"/>
  <c r="A455" i="3"/>
  <c r="C455" i="3"/>
  <c r="D455" i="3"/>
  <c r="A456" i="3"/>
  <c r="C456" i="3"/>
  <c r="D456" i="3"/>
  <c r="A457" i="3"/>
  <c r="C457" i="3"/>
  <c r="D457" i="3"/>
  <c r="A458" i="3"/>
  <c r="C458" i="3"/>
  <c r="D458" i="3"/>
  <c r="A459" i="3"/>
  <c r="C459" i="3"/>
  <c r="D459" i="3"/>
  <c r="A460" i="3"/>
  <c r="C460" i="3"/>
  <c r="D460" i="3"/>
  <c r="A461" i="3"/>
  <c r="C461" i="3"/>
  <c r="D461" i="3"/>
  <c r="A462" i="3"/>
  <c r="C462" i="3"/>
  <c r="D462" i="3"/>
  <c r="A463" i="3"/>
  <c r="C463" i="3"/>
  <c r="D463" i="3"/>
  <c r="A464" i="3"/>
  <c r="C464" i="3"/>
  <c r="D464" i="3"/>
  <c r="A465" i="3"/>
  <c r="C465" i="3"/>
  <c r="D465" i="3"/>
  <c r="A466" i="3"/>
  <c r="C466" i="3"/>
  <c r="D466" i="3"/>
  <c r="A467" i="3"/>
  <c r="C467" i="3"/>
  <c r="D467" i="3"/>
  <c r="A468" i="3"/>
  <c r="C468" i="3"/>
  <c r="D468" i="3"/>
  <c r="A469" i="3"/>
  <c r="C469" i="3"/>
  <c r="D469" i="3"/>
  <c r="A470" i="3"/>
  <c r="C470" i="3"/>
  <c r="D470" i="3"/>
  <c r="A471" i="3"/>
  <c r="C471" i="3"/>
  <c r="D471" i="3"/>
  <c r="A472" i="3"/>
  <c r="C472" i="3"/>
  <c r="D472" i="3"/>
  <c r="A473" i="3"/>
  <c r="C473" i="3"/>
  <c r="D473" i="3"/>
  <c r="A474" i="3"/>
  <c r="C474" i="3"/>
  <c r="D474" i="3"/>
  <c r="A475" i="3"/>
  <c r="C475" i="3"/>
  <c r="D475" i="3"/>
  <c r="A476" i="3"/>
  <c r="C476" i="3"/>
  <c r="D476" i="3"/>
  <c r="A477" i="3"/>
  <c r="C477" i="3"/>
  <c r="D477" i="3"/>
  <c r="A478" i="3"/>
  <c r="C478" i="3"/>
  <c r="D478" i="3"/>
  <c r="A479" i="3"/>
  <c r="C479" i="3"/>
  <c r="D479" i="3"/>
  <c r="A480" i="3"/>
  <c r="C480" i="3"/>
  <c r="D480" i="3"/>
  <c r="A481" i="3"/>
  <c r="C481" i="3"/>
  <c r="D481" i="3"/>
  <c r="A482" i="3"/>
  <c r="C482" i="3"/>
  <c r="D482" i="3"/>
  <c r="A483" i="3"/>
  <c r="C483" i="3"/>
  <c r="D483" i="3"/>
  <c r="A484" i="3"/>
  <c r="C484" i="3"/>
  <c r="D484" i="3"/>
  <c r="A485" i="3"/>
  <c r="C485" i="3"/>
  <c r="D485" i="3"/>
  <c r="A486" i="3"/>
  <c r="C486" i="3"/>
  <c r="D486" i="3"/>
  <c r="A487" i="3"/>
  <c r="C487" i="3"/>
  <c r="D487" i="3"/>
  <c r="A488" i="3"/>
  <c r="C488" i="3"/>
  <c r="D488" i="3"/>
  <c r="A489" i="3"/>
  <c r="C489" i="3"/>
  <c r="D489" i="3"/>
  <c r="A490" i="3"/>
  <c r="C490" i="3"/>
  <c r="D490" i="3"/>
  <c r="A491" i="3"/>
  <c r="C491" i="3"/>
  <c r="D491" i="3"/>
  <c r="A492" i="3"/>
  <c r="C492" i="3"/>
  <c r="D492" i="3"/>
  <c r="A493" i="3"/>
  <c r="C493" i="3"/>
  <c r="D493" i="3"/>
  <c r="A494" i="3"/>
  <c r="C494" i="3"/>
  <c r="D494" i="3"/>
  <c r="A495" i="3"/>
  <c r="C495" i="3"/>
  <c r="D495" i="3"/>
  <c r="A496" i="3"/>
  <c r="C496" i="3"/>
  <c r="D496" i="3"/>
  <c r="A497" i="3"/>
  <c r="C497" i="3"/>
  <c r="D497" i="3"/>
  <c r="A498" i="3"/>
  <c r="C498" i="3"/>
  <c r="D498" i="3"/>
  <c r="A499" i="3"/>
  <c r="C499" i="3"/>
  <c r="D499" i="3"/>
  <c r="A500" i="3"/>
  <c r="C500" i="3"/>
  <c r="D500" i="3"/>
  <c r="A501" i="3"/>
  <c r="C501" i="3"/>
  <c r="D501" i="3"/>
  <c r="A502" i="3"/>
  <c r="C502" i="3"/>
  <c r="D502" i="3"/>
  <c r="A503" i="3"/>
  <c r="C503" i="3"/>
  <c r="D503" i="3"/>
  <c r="A504" i="3"/>
  <c r="C504" i="3"/>
  <c r="D504" i="3"/>
  <c r="A505" i="3"/>
  <c r="C505" i="3"/>
  <c r="D505" i="3"/>
  <c r="A506" i="3"/>
  <c r="C506" i="3"/>
  <c r="D506" i="3"/>
  <c r="A507" i="3"/>
  <c r="C507" i="3"/>
  <c r="D507" i="3"/>
  <c r="A508" i="3"/>
  <c r="C508" i="3"/>
  <c r="D508" i="3"/>
  <c r="A509" i="3"/>
  <c r="C509" i="3"/>
  <c r="D509" i="3"/>
  <c r="A510" i="3"/>
  <c r="C510" i="3"/>
  <c r="D510" i="3"/>
  <c r="A511" i="3"/>
  <c r="C511" i="3"/>
  <c r="D511" i="3"/>
  <c r="A512" i="3"/>
  <c r="C512" i="3"/>
  <c r="D512" i="3"/>
  <c r="A513" i="3"/>
  <c r="C513" i="3"/>
  <c r="D513" i="3"/>
  <c r="A514" i="3"/>
  <c r="C514" i="3"/>
  <c r="D514" i="3"/>
  <c r="A515" i="3"/>
  <c r="C515" i="3"/>
  <c r="D515" i="3"/>
  <c r="A516" i="3"/>
  <c r="C516" i="3"/>
  <c r="D516" i="3"/>
  <c r="A517" i="3"/>
  <c r="C517" i="3"/>
  <c r="D517" i="3"/>
  <c r="A518" i="3"/>
  <c r="C518" i="3"/>
  <c r="D518" i="3"/>
  <c r="A519" i="3"/>
  <c r="C519" i="3"/>
  <c r="D519" i="3"/>
  <c r="A520" i="3"/>
  <c r="C520" i="3"/>
  <c r="D520" i="3"/>
  <c r="A521" i="3"/>
  <c r="C521" i="3"/>
  <c r="D521" i="3"/>
  <c r="A522" i="3"/>
  <c r="C522" i="3"/>
  <c r="D522" i="3"/>
  <c r="A523" i="3"/>
  <c r="C523" i="3"/>
  <c r="D523" i="3"/>
  <c r="A524" i="3"/>
  <c r="C524" i="3"/>
  <c r="D524" i="3"/>
  <c r="A525" i="3"/>
  <c r="C525" i="3"/>
  <c r="D525" i="3"/>
  <c r="A526" i="3"/>
  <c r="C526" i="3"/>
  <c r="D526" i="3"/>
  <c r="A527" i="3"/>
  <c r="C527" i="3"/>
  <c r="D527" i="3"/>
  <c r="A528" i="3"/>
  <c r="C528" i="3"/>
  <c r="D528" i="3"/>
  <c r="A529" i="3"/>
  <c r="C529" i="3"/>
  <c r="D529" i="3"/>
  <c r="A530" i="3"/>
  <c r="C530" i="3"/>
  <c r="D530" i="3"/>
  <c r="A531" i="3"/>
  <c r="C531" i="3"/>
  <c r="D531" i="3"/>
  <c r="A532" i="3"/>
  <c r="C532" i="3"/>
  <c r="D532" i="3"/>
  <c r="A533" i="3"/>
  <c r="C533" i="3"/>
  <c r="D533" i="3"/>
  <c r="A534" i="3"/>
  <c r="C534" i="3"/>
  <c r="D534" i="3"/>
  <c r="A535" i="3"/>
  <c r="C535" i="3"/>
  <c r="D535" i="3"/>
  <c r="A536" i="3"/>
  <c r="C536" i="3"/>
  <c r="D536" i="3"/>
  <c r="A537" i="3"/>
  <c r="C537" i="3"/>
  <c r="D537" i="3"/>
  <c r="A538" i="3"/>
  <c r="C538" i="3"/>
  <c r="D538" i="3"/>
  <c r="A539" i="3"/>
  <c r="C539" i="3"/>
  <c r="D539" i="3"/>
  <c r="A540" i="3"/>
  <c r="C540" i="3"/>
  <c r="D540" i="3"/>
  <c r="A541" i="3"/>
  <c r="C541" i="3"/>
  <c r="D541" i="3"/>
  <c r="A542" i="3"/>
  <c r="C542" i="3"/>
  <c r="D542" i="3"/>
  <c r="A543" i="3"/>
  <c r="C543" i="3"/>
  <c r="D543" i="3"/>
  <c r="A544" i="3"/>
  <c r="C544" i="3"/>
  <c r="D544" i="3"/>
  <c r="A545" i="3"/>
  <c r="C545" i="3"/>
  <c r="D545" i="3"/>
  <c r="A546" i="3"/>
  <c r="C546" i="3"/>
  <c r="D546" i="3"/>
  <c r="A547" i="3"/>
  <c r="C547" i="3"/>
  <c r="D547" i="3"/>
  <c r="A548" i="3"/>
  <c r="C548" i="3"/>
  <c r="D548" i="3"/>
  <c r="A549" i="3"/>
  <c r="C549" i="3"/>
  <c r="D549" i="3"/>
  <c r="A550" i="3"/>
  <c r="C550" i="3"/>
  <c r="D550" i="3"/>
  <c r="A551" i="3"/>
  <c r="C551" i="3"/>
  <c r="D551" i="3"/>
  <c r="A552" i="3"/>
  <c r="C552" i="3"/>
  <c r="D552" i="3"/>
  <c r="A553" i="3"/>
  <c r="C553" i="3"/>
  <c r="D553" i="3"/>
  <c r="A554" i="3"/>
  <c r="C554" i="3"/>
  <c r="D554" i="3"/>
  <c r="A555" i="3"/>
  <c r="C555" i="3"/>
  <c r="D555" i="3"/>
  <c r="A556" i="3"/>
  <c r="C556" i="3"/>
  <c r="D556" i="3"/>
  <c r="A557" i="3"/>
  <c r="C557" i="3"/>
  <c r="D557" i="3"/>
  <c r="A558" i="3"/>
  <c r="C558" i="3"/>
  <c r="D558" i="3"/>
  <c r="A559" i="3"/>
  <c r="C559" i="3"/>
  <c r="D559" i="3"/>
  <c r="A560" i="3"/>
  <c r="C560" i="3"/>
  <c r="D560" i="3"/>
  <c r="A561" i="3"/>
  <c r="C561" i="3"/>
  <c r="D561" i="3"/>
  <c r="A562" i="3"/>
  <c r="C562" i="3"/>
  <c r="D562" i="3"/>
  <c r="A563" i="3"/>
  <c r="C563" i="3"/>
  <c r="D563" i="3"/>
  <c r="A564" i="3"/>
  <c r="C564" i="3"/>
  <c r="D564" i="3"/>
  <c r="A565" i="3"/>
  <c r="C565" i="3"/>
  <c r="D565" i="3"/>
  <c r="A566" i="3"/>
  <c r="C566" i="3"/>
  <c r="D566" i="3"/>
  <c r="A567" i="3"/>
  <c r="C567" i="3"/>
  <c r="D567" i="3"/>
  <c r="A568" i="3"/>
  <c r="C568" i="3"/>
  <c r="D568" i="3"/>
  <c r="A569" i="3"/>
  <c r="C569" i="3"/>
  <c r="D569" i="3"/>
  <c r="A570" i="3"/>
  <c r="C570" i="3"/>
  <c r="D570" i="3"/>
  <c r="A571" i="3"/>
  <c r="C571" i="3"/>
  <c r="D571" i="3"/>
  <c r="A572" i="3"/>
  <c r="C572" i="3"/>
  <c r="D572" i="3"/>
  <c r="A573" i="3"/>
  <c r="C573" i="3"/>
  <c r="D573" i="3"/>
  <c r="A574" i="3"/>
  <c r="C574" i="3"/>
  <c r="D574" i="3"/>
  <c r="A575" i="3"/>
  <c r="C575" i="3"/>
  <c r="D575" i="3"/>
  <c r="A576" i="3"/>
  <c r="C576" i="3"/>
  <c r="D576" i="3"/>
  <c r="A577" i="3"/>
  <c r="C577" i="3"/>
  <c r="D577" i="3"/>
  <c r="A578" i="3"/>
  <c r="C578" i="3"/>
  <c r="D578" i="3"/>
  <c r="A579" i="3"/>
  <c r="C579" i="3"/>
  <c r="D579" i="3"/>
  <c r="A580" i="3"/>
  <c r="C580" i="3"/>
  <c r="D580" i="3"/>
  <c r="A581" i="3"/>
  <c r="C581" i="3"/>
  <c r="D581" i="3"/>
  <c r="A582" i="3"/>
  <c r="C582" i="3"/>
  <c r="D582" i="3"/>
  <c r="A583" i="3"/>
  <c r="C583" i="3"/>
  <c r="D583" i="3"/>
  <c r="A584" i="3"/>
  <c r="C584" i="3"/>
  <c r="D584" i="3"/>
  <c r="A585" i="3"/>
  <c r="C585" i="3"/>
  <c r="D585" i="3"/>
  <c r="A586" i="3"/>
  <c r="C586" i="3"/>
  <c r="D586" i="3"/>
  <c r="A587" i="3"/>
  <c r="C587" i="3"/>
  <c r="D587" i="3"/>
  <c r="A588" i="3"/>
  <c r="C588" i="3"/>
  <c r="D588" i="3"/>
  <c r="A589" i="3"/>
  <c r="C589" i="3"/>
  <c r="D589" i="3"/>
  <c r="A590" i="3"/>
  <c r="C590" i="3"/>
  <c r="D590" i="3"/>
  <c r="A591" i="3"/>
  <c r="C591" i="3"/>
  <c r="D591" i="3"/>
  <c r="A592" i="3"/>
  <c r="C592" i="3"/>
  <c r="D592" i="3"/>
  <c r="A593" i="3"/>
  <c r="C593" i="3"/>
  <c r="D593" i="3"/>
  <c r="A594" i="3"/>
  <c r="C594" i="3"/>
  <c r="D594" i="3"/>
  <c r="A595" i="3"/>
  <c r="C595" i="3"/>
  <c r="D595" i="3"/>
  <c r="A596" i="3"/>
  <c r="C596" i="3"/>
  <c r="D596" i="3"/>
  <c r="A597" i="3"/>
  <c r="C597" i="3"/>
  <c r="D597" i="3"/>
  <c r="A598" i="3"/>
  <c r="C598" i="3"/>
  <c r="D598" i="3"/>
  <c r="A599" i="3"/>
  <c r="C599" i="3"/>
  <c r="D599" i="3"/>
  <c r="A600" i="3"/>
  <c r="C600" i="3"/>
  <c r="D600" i="3"/>
  <c r="A601" i="3"/>
  <c r="C601" i="3"/>
  <c r="D601" i="3"/>
  <c r="A602" i="3"/>
  <c r="C602" i="3"/>
  <c r="D602" i="3"/>
  <c r="A603" i="3"/>
  <c r="C603" i="3"/>
  <c r="D603" i="3"/>
  <c r="A604" i="3"/>
  <c r="C604" i="3"/>
  <c r="D604" i="3"/>
  <c r="A605" i="3"/>
  <c r="C605" i="3"/>
  <c r="D605" i="3"/>
  <c r="A606" i="3"/>
  <c r="C606" i="3"/>
  <c r="D606" i="3"/>
  <c r="A607" i="3"/>
  <c r="C607" i="3"/>
  <c r="D607" i="3"/>
  <c r="A608" i="3"/>
  <c r="C608" i="3"/>
  <c r="D608" i="3"/>
  <c r="A609" i="3"/>
  <c r="C609" i="3"/>
  <c r="D609" i="3"/>
  <c r="A610" i="3"/>
  <c r="C610" i="3"/>
  <c r="D610" i="3"/>
  <c r="A611" i="3"/>
  <c r="C611" i="3"/>
  <c r="D611" i="3"/>
  <c r="A612" i="3"/>
  <c r="C612" i="3"/>
  <c r="D612" i="3"/>
  <c r="A613" i="3"/>
  <c r="C613" i="3"/>
  <c r="D613" i="3"/>
  <c r="A614" i="3"/>
  <c r="C614" i="3"/>
  <c r="D614" i="3"/>
  <c r="A615" i="3"/>
  <c r="C615" i="3"/>
  <c r="D615" i="3"/>
  <c r="A616" i="3"/>
  <c r="C616" i="3"/>
  <c r="D616" i="3"/>
  <c r="A617" i="3"/>
  <c r="C617" i="3"/>
  <c r="D617" i="3"/>
  <c r="A618" i="3"/>
  <c r="C618" i="3"/>
  <c r="D618" i="3"/>
  <c r="A619" i="3"/>
  <c r="C619" i="3"/>
  <c r="D619" i="3"/>
  <c r="A620" i="3"/>
  <c r="C620" i="3"/>
  <c r="D620" i="3"/>
  <c r="A621" i="3"/>
  <c r="C621" i="3"/>
  <c r="D621" i="3"/>
  <c r="A622" i="3"/>
  <c r="C622" i="3"/>
  <c r="D622" i="3"/>
  <c r="A623" i="3"/>
  <c r="C623" i="3"/>
  <c r="D623" i="3"/>
  <c r="A624" i="3"/>
  <c r="C624" i="3"/>
  <c r="D624" i="3"/>
  <c r="A625" i="3"/>
  <c r="C625" i="3"/>
  <c r="D625" i="3"/>
  <c r="A626" i="3"/>
  <c r="C626" i="3"/>
  <c r="D626" i="3"/>
  <c r="A627" i="3"/>
  <c r="C627" i="3"/>
  <c r="D627" i="3"/>
  <c r="A628" i="3"/>
  <c r="C628" i="3"/>
  <c r="D628" i="3"/>
  <c r="A629" i="3"/>
  <c r="C629" i="3"/>
  <c r="D629" i="3"/>
  <c r="A630" i="3"/>
  <c r="C630" i="3"/>
  <c r="D630" i="3"/>
  <c r="A631" i="3"/>
  <c r="C631" i="3"/>
  <c r="D631" i="3"/>
  <c r="A632" i="3"/>
  <c r="C632" i="3"/>
  <c r="D632" i="3"/>
  <c r="A633" i="3"/>
  <c r="C633" i="3"/>
  <c r="D633" i="3"/>
  <c r="A634" i="3"/>
  <c r="C634" i="3"/>
  <c r="D634" i="3"/>
  <c r="A635" i="3"/>
  <c r="C635" i="3"/>
  <c r="D635" i="3"/>
  <c r="A636" i="3"/>
  <c r="C636" i="3"/>
  <c r="D636" i="3"/>
  <c r="A637" i="3"/>
  <c r="C637" i="3"/>
  <c r="D637" i="3"/>
  <c r="A638" i="3"/>
  <c r="C638" i="3"/>
  <c r="D638" i="3"/>
  <c r="A639" i="3"/>
  <c r="C639" i="3"/>
  <c r="D639" i="3"/>
  <c r="A640" i="3"/>
  <c r="C640" i="3"/>
  <c r="D640" i="3"/>
  <c r="A641" i="3"/>
  <c r="C641" i="3"/>
  <c r="D641" i="3"/>
  <c r="A642" i="3"/>
  <c r="C642" i="3"/>
  <c r="D642" i="3"/>
  <c r="A643" i="3"/>
  <c r="C643" i="3"/>
  <c r="D643" i="3"/>
  <c r="A644" i="3"/>
  <c r="C644" i="3"/>
  <c r="D644" i="3"/>
  <c r="A645" i="3"/>
  <c r="C645" i="3"/>
  <c r="D645" i="3"/>
  <c r="A646" i="3"/>
  <c r="C646" i="3"/>
  <c r="D646" i="3"/>
  <c r="A647" i="3"/>
  <c r="C647" i="3"/>
  <c r="D647" i="3"/>
  <c r="A648" i="3"/>
  <c r="C648" i="3"/>
  <c r="D648" i="3"/>
  <c r="A649" i="3"/>
  <c r="C649" i="3"/>
  <c r="D649" i="3"/>
  <c r="A650" i="3"/>
  <c r="C650" i="3"/>
  <c r="D650" i="3"/>
  <c r="A651" i="3"/>
  <c r="C651" i="3"/>
  <c r="D651" i="3"/>
  <c r="A652" i="3"/>
  <c r="C652" i="3"/>
  <c r="D652" i="3"/>
  <c r="A653" i="3"/>
  <c r="C653" i="3"/>
  <c r="D653" i="3"/>
  <c r="A654" i="3"/>
  <c r="C654" i="3"/>
  <c r="D654" i="3"/>
  <c r="A655" i="3"/>
  <c r="C655" i="3"/>
  <c r="D655" i="3"/>
  <c r="A656" i="3"/>
  <c r="C656" i="3"/>
  <c r="D656" i="3"/>
  <c r="A657" i="3"/>
  <c r="C657" i="3"/>
  <c r="D657" i="3"/>
  <c r="A658" i="3"/>
  <c r="C658" i="3"/>
  <c r="D658" i="3"/>
  <c r="A659" i="3"/>
  <c r="C659" i="3"/>
  <c r="D659" i="3"/>
  <c r="A660" i="3"/>
  <c r="C660" i="3"/>
  <c r="D660" i="3"/>
  <c r="A661" i="3"/>
  <c r="C661" i="3"/>
  <c r="D661" i="3"/>
  <c r="A662" i="3"/>
  <c r="C662" i="3"/>
  <c r="D662" i="3"/>
  <c r="A663" i="3"/>
  <c r="C663" i="3"/>
  <c r="D663" i="3"/>
  <c r="A664" i="3"/>
  <c r="C664" i="3"/>
  <c r="D664" i="3"/>
  <c r="A665" i="3"/>
  <c r="C665" i="3"/>
  <c r="D665" i="3"/>
  <c r="A666" i="3"/>
  <c r="C666" i="3"/>
  <c r="D666" i="3"/>
  <c r="A667" i="3"/>
  <c r="C667" i="3"/>
  <c r="D667" i="3"/>
  <c r="A668" i="3"/>
  <c r="C668" i="3"/>
  <c r="D668" i="3"/>
  <c r="A669" i="3"/>
  <c r="C669" i="3"/>
  <c r="D669" i="3"/>
  <c r="A670" i="3"/>
  <c r="C670" i="3"/>
  <c r="D670" i="3"/>
  <c r="A671" i="3"/>
  <c r="C671" i="3"/>
  <c r="D671" i="3"/>
  <c r="A672" i="3"/>
  <c r="C672" i="3"/>
  <c r="D672" i="3"/>
  <c r="A673" i="3"/>
  <c r="C673" i="3"/>
  <c r="D673" i="3"/>
  <c r="A674" i="3"/>
  <c r="C674" i="3"/>
  <c r="D674" i="3"/>
  <c r="A675" i="3"/>
  <c r="C675" i="3"/>
  <c r="D675" i="3"/>
  <c r="A676" i="3"/>
  <c r="C676" i="3"/>
  <c r="D676" i="3"/>
  <c r="A677" i="3"/>
  <c r="C677" i="3"/>
  <c r="D677" i="3"/>
  <c r="A678" i="3"/>
  <c r="C678" i="3"/>
  <c r="D678" i="3"/>
  <c r="A679" i="3"/>
  <c r="C679" i="3"/>
  <c r="D679" i="3"/>
  <c r="A680" i="3"/>
  <c r="C680" i="3"/>
  <c r="D680" i="3"/>
  <c r="A681" i="3"/>
  <c r="C681" i="3"/>
  <c r="D681" i="3"/>
  <c r="A682" i="3"/>
  <c r="C682" i="3"/>
  <c r="D682" i="3"/>
  <c r="A683" i="3"/>
  <c r="C683" i="3"/>
  <c r="D683" i="3"/>
  <c r="A684" i="3"/>
  <c r="C684" i="3"/>
  <c r="D684" i="3"/>
  <c r="A685" i="3"/>
  <c r="C685" i="3"/>
  <c r="D685" i="3"/>
  <c r="A686" i="3"/>
  <c r="C686" i="3"/>
  <c r="D686" i="3"/>
  <c r="A687" i="3"/>
  <c r="C687" i="3"/>
  <c r="D687" i="3"/>
  <c r="A688" i="3"/>
  <c r="C688" i="3"/>
  <c r="D688" i="3"/>
  <c r="A689" i="3"/>
  <c r="C689" i="3"/>
  <c r="D689" i="3"/>
  <c r="A690" i="3"/>
  <c r="C690" i="3"/>
  <c r="D690" i="3"/>
  <c r="A691" i="3"/>
  <c r="C691" i="3"/>
  <c r="D691" i="3"/>
  <c r="A692" i="3"/>
  <c r="C692" i="3"/>
  <c r="D692" i="3"/>
  <c r="A693" i="3"/>
  <c r="C693" i="3"/>
  <c r="D693" i="3"/>
  <c r="A694" i="3"/>
  <c r="C694" i="3"/>
  <c r="D694" i="3"/>
  <c r="A695" i="3"/>
  <c r="C695" i="3"/>
  <c r="D695" i="3"/>
  <c r="A696" i="3"/>
  <c r="C696" i="3"/>
  <c r="D696" i="3"/>
  <c r="A697" i="3"/>
  <c r="C697" i="3"/>
  <c r="D697" i="3"/>
  <c r="A698" i="3"/>
  <c r="C698" i="3"/>
  <c r="D698" i="3"/>
  <c r="A699" i="3"/>
  <c r="C699" i="3"/>
  <c r="D699" i="3"/>
  <c r="A700" i="3"/>
  <c r="C700" i="3"/>
  <c r="D700" i="3"/>
  <c r="A701" i="3"/>
  <c r="C701" i="3"/>
  <c r="D701" i="3"/>
  <c r="A702" i="3"/>
  <c r="C702" i="3"/>
  <c r="D702" i="3"/>
  <c r="A703" i="3"/>
  <c r="C703" i="3"/>
  <c r="D703" i="3"/>
  <c r="A704" i="3"/>
  <c r="C704" i="3"/>
  <c r="D704" i="3"/>
  <c r="A705" i="3"/>
  <c r="C705" i="3"/>
  <c r="D705" i="3"/>
  <c r="A706" i="3"/>
  <c r="C706" i="3"/>
  <c r="D706" i="3"/>
  <c r="A707" i="3"/>
  <c r="C707" i="3"/>
  <c r="D707" i="3"/>
  <c r="A708" i="3"/>
  <c r="C708" i="3"/>
  <c r="D708" i="3"/>
  <c r="A709" i="3"/>
  <c r="C709" i="3"/>
  <c r="D709" i="3"/>
  <c r="A710" i="3"/>
  <c r="C710" i="3"/>
  <c r="D710" i="3"/>
  <c r="A711" i="3"/>
  <c r="C711" i="3"/>
  <c r="D711" i="3"/>
  <c r="A712" i="3"/>
  <c r="C712" i="3"/>
  <c r="D712" i="3"/>
  <c r="A713" i="3"/>
  <c r="C713" i="3"/>
  <c r="D713" i="3"/>
  <c r="A714" i="3"/>
  <c r="C714" i="3"/>
  <c r="D714" i="3"/>
  <c r="A715" i="3"/>
  <c r="C715" i="3"/>
  <c r="D715" i="3"/>
  <c r="A716" i="3"/>
  <c r="C716" i="3"/>
  <c r="D716" i="3"/>
  <c r="A717" i="3"/>
  <c r="C717" i="3"/>
  <c r="D717" i="3"/>
  <c r="A718" i="3"/>
  <c r="C718" i="3"/>
  <c r="D718" i="3"/>
  <c r="A719" i="3"/>
  <c r="C719" i="3"/>
  <c r="D719" i="3"/>
  <c r="A720" i="3"/>
  <c r="C720" i="3"/>
  <c r="D720" i="3"/>
  <c r="A721" i="3"/>
  <c r="C721" i="3"/>
  <c r="D721" i="3"/>
  <c r="A722" i="3"/>
  <c r="C722" i="3"/>
  <c r="D722" i="3"/>
  <c r="A723" i="3"/>
  <c r="C723" i="3"/>
  <c r="D723" i="3"/>
  <c r="A724" i="3"/>
  <c r="C724" i="3"/>
  <c r="D724" i="3"/>
  <c r="A725" i="3"/>
  <c r="C725" i="3"/>
  <c r="D725" i="3"/>
  <c r="A726" i="3"/>
  <c r="C726" i="3"/>
  <c r="D726" i="3"/>
  <c r="A727" i="3"/>
  <c r="C727" i="3"/>
  <c r="D727" i="3"/>
  <c r="A728" i="3"/>
  <c r="C728" i="3"/>
  <c r="D728" i="3"/>
  <c r="A729" i="3"/>
  <c r="C729" i="3"/>
  <c r="D729" i="3"/>
  <c r="A730" i="3"/>
  <c r="C730" i="3"/>
  <c r="D730" i="3"/>
  <c r="A731" i="3"/>
  <c r="C731" i="3"/>
  <c r="D731" i="3"/>
  <c r="A732" i="3"/>
  <c r="C732" i="3"/>
  <c r="D732" i="3"/>
  <c r="A733" i="3"/>
  <c r="C733" i="3"/>
  <c r="D733" i="3"/>
  <c r="A734" i="3"/>
  <c r="C734" i="3"/>
  <c r="D734" i="3"/>
  <c r="A735" i="3"/>
  <c r="C735" i="3"/>
  <c r="D735" i="3"/>
  <c r="A736" i="3"/>
  <c r="C736" i="3"/>
  <c r="D736" i="3"/>
  <c r="A737" i="3"/>
  <c r="C737" i="3"/>
  <c r="D737" i="3"/>
  <c r="A738" i="3"/>
  <c r="C738" i="3"/>
  <c r="D738" i="3"/>
  <c r="A739" i="3"/>
  <c r="C739" i="3"/>
  <c r="D739" i="3"/>
  <c r="A740" i="3"/>
  <c r="C740" i="3"/>
  <c r="D740" i="3"/>
  <c r="A741" i="3"/>
  <c r="C741" i="3"/>
  <c r="D741" i="3"/>
  <c r="A742" i="3"/>
  <c r="C742" i="3"/>
  <c r="D742" i="3"/>
  <c r="A743" i="3"/>
  <c r="C743" i="3"/>
  <c r="D743" i="3"/>
  <c r="A744" i="3"/>
  <c r="C744" i="3"/>
  <c r="D744" i="3"/>
  <c r="A745" i="3"/>
  <c r="C745" i="3"/>
  <c r="D745" i="3"/>
  <c r="A746" i="3"/>
  <c r="C746" i="3"/>
  <c r="D746" i="3"/>
  <c r="A747" i="3"/>
  <c r="C747" i="3"/>
  <c r="D747" i="3"/>
  <c r="A748" i="3"/>
  <c r="C748" i="3"/>
  <c r="D748" i="3"/>
  <c r="A749" i="3"/>
  <c r="C749" i="3"/>
  <c r="D749" i="3"/>
  <c r="A750" i="3"/>
  <c r="C750" i="3"/>
  <c r="D750" i="3"/>
  <c r="A751" i="3"/>
  <c r="C751" i="3"/>
  <c r="D751" i="3"/>
  <c r="A752" i="3"/>
  <c r="C752" i="3"/>
  <c r="D752" i="3"/>
  <c r="A753" i="3"/>
  <c r="C753" i="3"/>
  <c r="D753" i="3"/>
  <c r="A754" i="3"/>
  <c r="C754" i="3"/>
  <c r="D754" i="3"/>
  <c r="A755" i="3"/>
  <c r="C755" i="3"/>
  <c r="D755" i="3"/>
  <c r="A756" i="3"/>
  <c r="C756" i="3"/>
  <c r="D756" i="3"/>
  <c r="A757" i="3"/>
  <c r="C757" i="3"/>
  <c r="D757" i="3"/>
  <c r="A758" i="3"/>
  <c r="C758" i="3"/>
  <c r="D758" i="3"/>
  <c r="A759" i="3"/>
  <c r="C759" i="3"/>
  <c r="D759" i="3"/>
  <c r="A760" i="3"/>
  <c r="C760" i="3"/>
  <c r="D760" i="3"/>
  <c r="A761" i="3"/>
  <c r="C761" i="3"/>
  <c r="D761" i="3"/>
  <c r="A762" i="3"/>
  <c r="C762" i="3"/>
  <c r="D762" i="3"/>
  <c r="A763" i="3"/>
  <c r="C763" i="3"/>
  <c r="D763" i="3"/>
  <c r="A764" i="3"/>
  <c r="C764" i="3"/>
  <c r="D764" i="3"/>
  <c r="A765" i="3"/>
  <c r="C765" i="3"/>
  <c r="D765" i="3"/>
  <c r="A766" i="3"/>
  <c r="C766" i="3"/>
  <c r="D766" i="3"/>
  <c r="A767" i="3"/>
  <c r="C767" i="3"/>
  <c r="D767" i="3"/>
  <c r="A768" i="3"/>
  <c r="C768" i="3"/>
  <c r="D768" i="3"/>
  <c r="A769" i="3"/>
  <c r="C769" i="3"/>
  <c r="D769" i="3"/>
  <c r="A770" i="3"/>
  <c r="C770" i="3"/>
  <c r="D770" i="3"/>
  <c r="A771" i="3"/>
  <c r="C771" i="3"/>
  <c r="D771" i="3"/>
  <c r="A772" i="3"/>
  <c r="C772" i="3"/>
  <c r="D772" i="3"/>
  <c r="A773" i="3"/>
  <c r="C773" i="3"/>
  <c r="D773" i="3"/>
  <c r="A774" i="3"/>
  <c r="C774" i="3"/>
  <c r="D774" i="3"/>
  <c r="A775" i="3"/>
  <c r="C775" i="3"/>
  <c r="D775" i="3"/>
  <c r="A776" i="3"/>
  <c r="C776" i="3"/>
  <c r="D776" i="3"/>
  <c r="A777" i="3"/>
  <c r="C777" i="3"/>
  <c r="D777" i="3"/>
  <c r="A778" i="3"/>
  <c r="C778" i="3"/>
  <c r="D778" i="3"/>
  <c r="A779" i="3"/>
  <c r="C779" i="3"/>
  <c r="D779" i="3"/>
  <c r="A780" i="3"/>
  <c r="C780" i="3"/>
  <c r="D780" i="3"/>
  <c r="A781" i="3"/>
  <c r="C781" i="3"/>
  <c r="D781" i="3"/>
  <c r="A782" i="3"/>
  <c r="C782" i="3"/>
  <c r="D782" i="3"/>
  <c r="A783" i="3"/>
  <c r="C783" i="3"/>
  <c r="D783" i="3"/>
  <c r="A784" i="3"/>
  <c r="C784" i="3"/>
  <c r="D784" i="3"/>
  <c r="A785" i="3"/>
  <c r="C785" i="3"/>
  <c r="D785" i="3"/>
  <c r="A786" i="3"/>
  <c r="C786" i="3"/>
  <c r="D786" i="3"/>
  <c r="A787" i="3"/>
  <c r="C787" i="3"/>
  <c r="D787" i="3"/>
  <c r="A788" i="3"/>
  <c r="C788" i="3"/>
  <c r="D788" i="3"/>
  <c r="A789" i="3"/>
  <c r="C789" i="3"/>
  <c r="D789" i="3"/>
  <c r="A790" i="3"/>
  <c r="C790" i="3"/>
  <c r="D790" i="3"/>
  <c r="A791" i="3"/>
  <c r="C791" i="3"/>
  <c r="D791" i="3"/>
  <c r="A792" i="3"/>
  <c r="C792" i="3"/>
  <c r="D792" i="3"/>
  <c r="A793" i="3"/>
  <c r="C793" i="3"/>
  <c r="D793" i="3"/>
  <c r="A794" i="3"/>
  <c r="C794" i="3"/>
  <c r="D794" i="3"/>
  <c r="A795" i="3"/>
  <c r="C795" i="3"/>
  <c r="D795" i="3"/>
  <c r="A796" i="3"/>
  <c r="C796" i="3"/>
  <c r="D796" i="3"/>
  <c r="A797" i="3"/>
  <c r="C797" i="3"/>
  <c r="D797" i="3"/>
  <c r="A798" i="3"/>
  <c r="C798" i="3"/>
  <c r="D798" i="3"/>
  <c r="A799" i="3"/>
  <c r="C799" i="3"/>
  <c r="D799" i="3"/>
  <c r="A800" i="3"/>
  <c r="C800" i="3"/>
  <c r="D800" i="3"/>
  <c r="A801" i="3"/>
  <c r="C801" i="3"/>
  <c r="D801" i="3"/>
  <c r="A802" i="3"/>
  <c r="C802" i="3"/>
  <c r="D802" i="3"/>
  <c r="A803" i="3"/>
  <c r="C803" i="3"/>
  <c r="D803" i="3"/>
  <c r="A804" i="3"/>
  <c r="C804" i="3"/>
  <c r="D804" i="3"/>
  <c r="A805" i="3"/>
  <c r="C805" i="3"/>
  <c r="D805" i="3"/>
  <c r="A806" i="3"/>
  <c r="C806" i="3"/>
  <c r="D806" i="3"/>
  <c r="A807" i="3"/>
  <c r="C807" i="3"/>
  <c r="D807" i="3"/>
  <c r="A808" i="3"/>
  <c r="C808" i="3"/>
  <c r="D808" i="3"/>
  <c r="A809" i="3"/>
  <c r="C809" i="3"/>
  <c r="D809" i="3"/>
  <c r="A810" i="3"/>
  <c r="C810" i="3"/>
  <c r="D810" i="3"/>
  <c r="A811" i="3"/>
  <c r="C811" i="3"/>
  <c r="D811" i="3"/>
  <c r="A812" i="3"/>
  <c r="C812" i="3"/>
  <c r="D812" i="3"/>
  <c r="A813" i="3"/>
  <c r="C813" i="3"/>
  <c r="D813" i="3"/>
  <c r="A814" i="3"/>
  <c r="C814" i="3"/>
  <c r="D814" i="3"/>
  <c r="A815" i="3"/>
  <c r="C815" i="3"/>
  <c r="D815" i="3"/>
  <c r="A816" i="3"/>
  <c r="C816" i="3"/>
  <c r="D816" i="3"/>
  <c r="A817" i="3"/>
  <c r="C817" i="3"/>
  <c r="D817" i="3"/>
  <c r="A818" i="3"/>
  <c r="C818" i="3"/>
  <c r="D818" i="3"/>
  <c r="A819" i="3"/>
  <c r="C819" i="3"/>
  <c r="D819" i="3"/>
  <c r="A820" i="3"/>
  <c r="C820" i="3"/>
  <c r="D820" i="3"/>
  <c r="A821" i="3"/>
  <c r="C821" i="3"/>
  <c r="D821" i="3"/>
  <c r="A822" i="3"/>
  <c r="C822" i="3"/>
  <c r="D822" i="3"/>
  <c r="A823" i="3"/>
  <c r="C823" i="3"/>
  <c r="D823" i="3"/>
  <c r="A824" i="3"/>
  <c r="C824" i="3"/>
  <c r="D824" i="3"/>
  <c r="A825" i="3"/>
  <c r="C825" i="3"/>
  <c r="D825" i="3"/>
  <c r="A826" i="3"/>
  <c r="C826" i="3"/>
  <c r="D826" i="3"/>
  <c r="A827" i="3"/>
  <c r="C827" i="3"/>
  <c r="D827" i="3"/>
  <c r="A828" i="3"/>
  <c r="C828" i="3"/>
  <c r="D828" i="3"/>
  <c r="A829" i="3"/>
  <c r="C829" i="3"/>
  <c r="D829" i="3"/>
  <c r="A830" i="3"/>
  <c r="C830" i="3"/>
  <c r="D830" i="3"/>
  <c r="A831" i="3"/>
  <c r="C831" i="3"/>
  <c r="D831" i="3"/>
  <c r="A832" i="3"/>
  <c r="C832" i="3"/>
  <c r="D832" i="3"/>
  <c r="A833" i="3"/>
  <c r="C833" i="3"/>
  <c r="D833" i="3"/>
  <c r="A834" i="3"/>
  <c r="C834" i="3"/>
  <c r="D834" i="3"/>
  <c r="A835" i="3"/>
  <c r="C835" i="3"/>
  <c r="D835" i="3"/>
  <c r="A836" i="3"/>
  <c r="C836" i="3"/>
  <c r="D836" i="3"/>
  <c r="A837" i="3"/>
  <c r="C837" i="3"/>
  <c r="D837" i="3"/>
  <c r="A838" i="3"/>
  <c r="C838" i="3"/>
  <c r="D838" i="3"/>
  <c r="A839" i="3"/>
  <c r="C839" i="3"/>
  <c r="D839" i="3"/>
  <c r="A840" i="3"/>
  <c r="C840" i="3"/>
  <c r="D840" i="3"/>
  <c r="A841" i="3"/>
  <c r="C841" i="3"/>
  <c r="D841" i="3"/>
  <c r="A842" i="3"/>
  <c r="C842" i="3"/>
  <c r="D842" i="3"/>
  <c r="A843" i="3"/>
  <c r="C843" i="3"/>
  <c r="D843" i="3"/>
  <c r="A844" i="3"/>
  <c r="C844" i="3"/>
  <c r="D844" i="3"/>
  <c r="A845" i="3"/>
  <c r="C845" i="3"/>
  <c r="D845" i="3"/>
  <c r="A846" i="3"/>
  <c r="C846" i="3"/>
  <c r="D846" i="3"/>
  <c r="A847" i="3"/>
  <c r="C847" i="3"/>
  <c r="D847" i="3"/>
  <c r="A848" i="3"/>
  <c r="C848" i="3"/>
  <c r="D848" i="3"/>
  <c r="A849" i="3"/>
  <c r="C849" i="3"/>
  <c r="D849" i="3"/>
  <c r="A850" i="3"/>
  <c r="C850" i="3"/>
  <c r="D850" i="3"/>
  <c r="A851" i="3"/>
  <c r="C851" i="3"/>
  <c r="D851" i="3"/>
  <c r="A852" i="3"/>
  <c r="C852" i="3"/>
  <c r="D852" i="3"/>
  <c r="A853" i="3"/>
  <c r="C853" i="3"/>
  <c r="D853" i="3"/>
  <c r="A854" i="3"/>
  <c r="C854" i="3"/>
  <c r="D854" i="3"/>
  <c r="A855" i="3"/>
  <c r="C855" i="3"/>
  <c r="D855" i="3"/>
  <c r="A856" i="3"/>
  <c r="C856" i="3"/>
  <c r="D856" i="3"/>
  <c r="A857" i="3"/>
  <c r="C857" i="3"/>
  <c r="D857" i="3"/>
  <c r="A858" i="3"/>
  <c r="C858" i="3"/>
  <c r="D858" i="3"/>
  <c r="A859" i="3"/>
  <c r="C859" i="3"/>
  <c r="D859" i="3"/>
  <c r="A860" i="3"/>
  <c r="C860" i="3"/>
  <c r="D860" i="3"/>
  <c r="A861" i="3"/>
  <c r="C861" i="3"/>
  <c r="D861" i="3"/>
  <c r="A862" i="3"/>
  <c r="C862" i="3"/>
  <c r="D862" i="3"/>
  <c r="A863" i="3"/>
  <c r="C863" i="3"/>
  <c r="D863" i="3"/>
  <c r="A864" i="3"/>
  <c r="C864" i="3"/>
  <c r="D864" i="3"/>
  <c r="A865" i="3"/>
  <c r="C865" i="3"/>
  <c r="D865" i="3"/>
  <c r="A866" i="3"/>
  <c r="C866" i="3"/>
  <c r="D866" i="3"/>
  <c r="A867" i="3"/>
  <c r="C867" i="3"/>
  <c r="D867" i="3"/>
  <c r="A868" i="3"/>
  <c r="C868" i="3"/>
  <c r="D868" i="3"/>
  <c r="A869" i="3"/>
  <c r="C869" i="3"/>
  <c r="D869" i="3"/>
  <c r="A870" i="3"/>
  <c r="C870" i="3"/>
  <c r="D870" i="3"/>
  <c r="A871" i="3"/>
  <c r="C871" i="3"/>
  <c r="D871" i="3"/>
  <c r="A872" i="3"/>
  <c r="C872" i="3"/>
  <c r="D872" i="3"/>
  <c r="A873" i="3"/>
  <c r="C873" i="3"/>
  <c r="D873" i="3"/>
  <c r="A874" i="3"/>
  <c r="C874" i="3"/>
  <c r="D874" i="3"/>
  <c r="A875" i="3"/>
  <c r="C875" i="3"/>
  <c r="D875" i="3"/>
  <c r="A876" i="3"/>
  <c r="C876" i="3"/>
  <c r="D876" i="3"/>
  <c r="A877" i="3"/>
  <c r="C877" i="3"/>
  <c r="D877" i="3"/>
  <c r="A878" i="3"/>
  <c r="C878" i="3"/>
  <c r="D878" i="3"/>
  <c r="A879" i="3"/>
  <c r="C879" i="3"/>
  <c r="D879" i="3"/>
  <c r="A880" i="3"/>
  <c r="C880" i="3"/>
  <c r="D880" i="3"/>
  <c r="A881" i="3"/>
  <c r="C881" i="3"/>
  <c r="D881" i="3"/>
  <c r="A882" i="3"/>
  <c r="C882" i="3"/>
  <c r="D882" i="3"/>
  <c r="A883" i="3"/>
  <c r="C883" i="3"/>
  <c r="D883" i="3"/>
  <c r="A884" i="3"/>
  <c r="C884" i="3"/>
  <c r="D884" i="3"/>
  <c r="A885" i="3"/>
  <c r="C885" i="3"/>
  <c r="D885" i="3"/>
  <c r="A886" i="3"/>
  <c r="C886" i="3"/>
  <c r="D886" i="3"/>
  <c r="A887" i="3"/>
  <c r="C887" i="3"/>
  <c r="D887" i="3"/>
  <c r="A888" i="3"/>
  <c r="C888" i="3"/>
  <c r="D888" i="3"/>
  <c r="A889" i="3"/>
  <c r="C889" i="3"/>
  <c r="D889" i="3"/>
  <c r="A890" i="3"/>
  <c r="C890" i="3"/>
  <c r="D890" i="3"/>
  <c r="A891" i="3"/>
  <c r="C891" i="3"/>
  <c r="D891" i="3"/>
  <c r="A892" i="3"/>
  <c r="C892" i="3"/>
  <c r="D892" i="3"/>
  <c r="A893" i="3"/>
  <c r="C893" i="3"/>
  <c r="D893" i="3"/>
  <c r="A894" i="3"/>
  <c r="C894" i="3"/>
  <c r="D894" i="3"/>
  <c r="A895" i="3"/>
  <c r="C895" i="3"/>
  <c r="D895" i="3"/>
  <c r="A896" i="3"/>
  <c r="C896" i="3"/>
  <c r="D896" i="3"/>
  <c r="A897" i="3"/>
  <c r="C897" i="3"/>
  <c r="D897" i="3"/>
  <c r="A898" i="3"/>
  <c r="C898" i="3"/>
  <c r="D898" i="3"/>
  <c r="A899" i="3"/>
  <c r="C899" i="3"/>
  <c r="D899" i="3"/>
  <c r="A900" i="3"/>
  <c r="C900" i="3"/>
  <c r="D900" i="3"/>
  <c r="A901" i="3"/>
  <c r="C901" i="3"/>
  <c r="D901" i="3"/>
  <c r="A902" i="3"/>
  <c r="C902" i="3"/>
  <c r="D902" i="3"/>
  <c r="A903" i="3"/>
  <c r="C903" i="3"/>
  <c r="D903" i="3"/>
  <c r="A904" i="3"/>
  <c r="C904" i="3"/>
  <c r="D904" i="3"/>
  <c r="A905" i="3"/>
  <c r="C905" i="3"/>
  <c r="D905" i="3"/>
  <c r="A906" i="3"/>
  <c r="C906" i="3"/>
  <c r="D906" i="3"/>
  <c r="A907" i="3"/>
  <c r="C907" i="3"/>
  <c r="D907" i="3"/>
  <c r="A908" i="3"/>
  <c r="C908" i="3"/>
  <c r="D908" i="3"/>
  <c r="A909" i="3"/>
  <c r="C909" i="3"/>
  <c r="D909" i="3"/>
  <c r="A910" i="3"/>
  <c r="C910" i="3"/>
  <c r="D910" i="3"/>
  <c r="A911" i="3"/>
  <c r="C911" i="3"/>
  <c r="D911" i="3"/>
  <c r="A912" i="3"/>
  <c r="C912" i="3"/>
  <c r="D912" i="3"/>
  <c r="A913" i="3"/>
  <c r="C913" i="3"/>
  <c r="D913" i="3"/>
  <c r="A914" i="3"/>
  <c r="C914" i="3"/>
  <c r="D914" i="3"/>
  <c r="A915" i="3"/>
  <c r="C915" i="3"/>
  <c r="D915" i="3"/>
  <c r="A916" i="3"/>
  <c r="C916" i="3"/>
  <c r="D916" i="3"/>
  <c r="A917" i="3"/>
  <c r="C917" i="3"/>
  <c r="D917" i="3"/>
  <c r="A918" i="3"/>
  <c r="C918" i="3"/>
  <c r="D918" i="3"/>
  <c r="A919" i="3"/>
  <c r="C919" i="3"/>
  <c r="D919" i="3"/>
  <c r="A920" i="3"/>
  <c r="C920" i="3"/>
  <c r="D920" i="3"/>
  <c r="A921" i="3"/>
  <c r="C921" i="3"/>
  <c r="D921" i="3"/>
  <c r="A922" i="3"/>
  <c r="C922" i="3"/>
  <c r="D922" i="3"/>
  <c r="A923" i="3"/>
  <c r="C923" i="3"/>
  <c r="D923" i="3"/>
  <c r="A924" i="3"/>
  <c r="C924" i="3"/>
  <c r="D924" i="3"/>
  <c r="A925" i="3"/>
  <c r="C925" i="3"/>
  <c r="D925" i="3"/>
  <c r="A926" i="3"/>
  <c r="C926" i="3"/>
  <c r="D926" i="3"/>
  <c r="A927" i="3"/>
  <c r="C927" i="3"/>
  <c r="D927" i="3"/>
  <c r="A928" i="3"/>
  <c r="C928" i="3"/>
  <c r="D928" i="3"/>
  <c r="A929" i="3"/>
  <c r="C929" i="3"/>
  <c r="D929" i="3"/>
  <c r="A930" i="3"/>
  <c r="C930" i="3"/>
  <c r="D930" i="3"/>
  <c r="A931" i="3"/>
  <c r="C931" i="3"/>
  <c r="D931" i="3"/>
  <c r="A932" i="3"/>
  <c r="C932" i="3"/>
  <c r="D932" i="3"/>
  <c r="A933" i="3"/>
  <c r="C933" i="3"/>
  <c r="D933" i="3"/>
  <c r="A934" i="3"/>
  <c r="C934" i="3"/>
  <c r="D934" i="3"/>
  <c r="A935" i="3"/>
  <c r="C935" i="3"/>
  <c r="D935" i="3"/>
  <c r="A936" i="3"/>
  <c r="C936" i="3"/>
  <c r="D936" i="3"/>
  <c r="A937" i="3"/>
  <c r="C937" i="3"/>
  <c r="D937" i="3"/>
  <c r="A938" i="3"/>
  <c r="C938" i="3"/>
  <c r="D938" i="3"/>
  <c r="A939" i="3"/>
  <c r="C939" i="3"/>
  <c r="D939" i="3"/>
  <c r="A940" i="3"/>
  <c r="C940" i="3"/>
  <c r="D940" i="3"/>
  <c r="A941" i="3"/>
  <c r="C941" i="3"/>
  <c r="D941" i="3"/>
  <c r="A942" i="3"/>
  <c r="C942" i="3"/>
  <c r="D942" i="3"/>
  <c r="A943" i="3"/>
  <c r="C943" i="3"/>
  <c r="D943" i="3"/>
  <c r="A944" i="3"/>
  <c r="C944" i="3"/>
  <c r="D944" i="3"/>
  <c r="A945" i="3"/>
  <c r="C945" i="3"/>
  <c r="D945" i="3"/>
  <c r="A946" i="3"/>
  <c r="C946" i="3"/>
  <c r="D946" i="3"/>
  <c r="A947" i="3"/>
  <c r="C947" i="3"/>
  <c r="D947" i="3"/>
  <c r="A948" i="3"/>
  <c r="C948" i="3"/>
  <c r="D948" i="3"/>
  <c r="A949" i="3"/>
  <c r="C949" i="3"/>
  <c r="D949" i="3"/>
  <c r="A950" i="3"/>
  <c r="C950" i="3"/>
  <c r="D950" i="3"/>
  <c r="A951" i="3"/>
  <c r="C951" i="3"/>
  <c r="D951" i="3"/>
  <c r="A952" i="3"/>
  <c r="C952" i="3"/>
  <c r="D952" i="3"/>
  <c r="A953" i="3"/>
  <c r="C953" i="3"/>
  <c r="D953" i="3"/>
  <c r="A954" i="3"/>
  <c r="C954" i="3"/>
  <c r="D954" i="3"/>
  <c r="A955" i="3"/>
  <c r="C955" i="3"/>
  <c r="D955" i="3"/>
  <c r="A956" i="3"/>
  <c r="C956" i="3"/>
  <c r="D956" i="3"/>
  <c r="A957" i="3"/>
  <c r="C957" i="3"/>
  <c r="D957" i="3"/>
  <c r="A958" i="3"/>
  <c r="C958" i="3"/>
  <c r="D958" i="3"/>
  <c r="A959" i="3"/>
  <c r="C959" i="3"/>
  <c r="D959" i="3"/>
  <c r="A960" i="3"/>
  <c r="C960" i="3"/>
  <c r="D960" i="3"/>
  <c r="A961" i="3"/>
  <c r="C961" i="3"/>
  <c r="D961" i="3"/>
  <c r="A962" i="3"/>
  <c r="C962" i="3"/>
  <c r="D962" i="3"/>
  <c r="A963" i="3"/>
  <c r="C963" i="3"/>
  <c r="D963" i="3"/>
  <c r="A964" i="3"/>
  <c r="C964" i="3"/>
  <c r="D964" i="3"/>
  <c r="A965" i="3"/>
  <c r="C965" i="3"/>
  <c r="D965" i="3"/>
  <c r="A966" i="3"/>
  <c r="C966" i="3"/>
  <c r="D966" i="3"/>
  <c r="A967" i="3"/>
  <c r="C967" i="3"/>
  <c r="D967" i="3"/>
  <c r="A968" i="3"/>
  <c r="C968" i="3"/>
  <c r="D968" i="3"/>
  <c r="A969" i="3"/>
  <c r="C969" i="3"/>
  <c r="D969" i="3"/>
  <c r="A970" i="3"/>
  <c r="C970" i="3"/>
  <c r="D970" i="3"/>
  <c r="A971" i="3"/>
  <c r="C971" i="3"/>
  <c r="D971" i="3"/>
  <c r="A972" i="3"/>
  <c r="C972" i="3"/>
  <c r="D972" i="3"/>
  <c r="A973" i="3"/>
  <c r="C973" i="3"/>
  <c r="D973" i="3"/>
  <c r="A974" i="3"/>
  <c r="C974" i="3"/>
  <c r="D974" i="3"/>
  <c r="A975" i="3"/>
  <c r="C975" i="3"/>
  <c r="D975" i="3"/>
  <c r="A976" i="3"/>
  <c r="C976" i="3"/>
  <c r="D976" i="3"/>
  <c r="A977" i="3"/>
  <c r="C977" i="3"/>
  <c r="D977" i="3"/>
  <c r="A978" i="3"/>
  <c r="C978" i="3"/>
  <c r="D978" i="3"/>
  <c r="A979" i="3"/>
  <c r="C979" i="3"/>
  <c r="D979" i="3"/>
  <c r="A980" i="3"/>
  <c r="C980" i="3"/>
  <c r="D980" i="3"/>
  <c r="A981" i="3"/>
  <c r="C981" i="3"/>
  <c r="D981" i="3"/>
  <c r="A982" i="3"/>
  <c r="C982" i="3"/>
  <c r="D982" i="3"/>
  <c r="A983" i="3"/>
  <c r="C983" i="3"/>
  <c r="D983" i="3"/>
  <c r="A984" i="3"/>
  <c r="C984" i="3"/>
  <c r="D984" i="3"/>
  <c r="A985" i="3"/>
  <c r="C985" i="3"/>
  <c r="D985" i="3"/>
  <c r="A986" i="3"/>
  <c r="C986" i="3"/>
  <c r="D986" i="3"/>
  <c r="A987" i="3"/>
  <c r="C987" i="3"/>
  <c r="D987" i="3"/>
  <c r="A988" i="3"/>
  <c r="C988" i="3"/>
  <c r="D988" i="3"/>
  <c r="A989" i="3"/>
  <c r="C989" i="3"/>
  <c r="D989" i="3"/>
  <c r="A990" i="3"/>
  <c r="C990" i="3"/>
  <c r="D990" i="3"/>
  <c r="A991" i="3"/>
  <c r="C991" i="3"/>
  <c r="D991" i="3"/>
  <c r="A992" i="3"/>
  <c r="C992" i="3"/>
  <c r="D992" i="3"/>
  <c r="A993" i="3"/>
  <c r="C993" i="3"/>
  <c r="D993" i="3"/>
  <c r="A994" i="3"/>
  <c r="C994" i="3"/>
  <c r="D994" i="3"/>
  <c r="A995" i="3"/>
  <c r="C995" i="3"/>
  <c r="D995" i="3"/>
  <c r="A996" i="3"/>
  <c r="C996" i="3"/>
  <c r="D996" i="3"/>
  <c r="A997" i="3"/>
  <c r="C997" i="3"/>
  <c r="D997" i="3"/>
  <c r="A998" i="3"/>
  <c r="C998" i="3"/>
  <c r="D998" i="3"/>
  <c r="A999" i="3"/>
  <c r="C999" i="3"/>
  <c r="D999" i="3"/>
  <c r="A1000" i="3"/>
  <c r="C1000" i="3"/>
  <c r="D1000" i="3"/>
  <c r="A1001" i="3"/>
  <c r="C1001" i="3"/>
  <c r="D1001" i="3"/>
  <c r="A1002" i="3"/>
  <c r="C1002" i="3"/>
  <c r="D1002" i="3"/>
  <c r="A1003" i="3"/>
  <c r="C1003" i="3"/>
  <c r="D1003" i="3"/>
  <c r="A1004" i="3"/>
  <c r="C1004" i="3"/>
  <c r="D1004" i="3"/>
  <c r="A1005" i="3"/>
  <c r="C1005" i="3"/>
  <c r="D1005" i="3"/>
  <c r="A1006" i="3"/>
  <c r="C1006" i="3"/>
  <c r="D1006" i="3"/>
  <c r="A1007" i="3"/>
  <c r="C1007" i="3"/>
  <c r="D1007" i="3"/>
  <c r="A1008" i="3"/>
  <c r="C1008" i="3"/>
  <c r="D1008" i="3"/>
  <c r="A1009" i="3"/>
  <c r="C1009" i="3"/>
  <c r="D1009" i="3"/>
  <c r="A1010" i="3"/>
  <c r="C1010" i="3"/>
  <c r="D1010" i="3"/>
  <c r="A1011" i="3"/>
  <c r="C1011" i="3"/>
  <c r="D1011" i="3"/>
  <c r="A1012" i="3"/>
  <c r="C1012" i="3"/>
  <c r="D1012" i="3"/>
  <c r="A1013" i="3"/>
  <c r="C1013" i="3"/>
  <c r="D1013" i="3"/>
  <c r="A1014" i="3"/>
  <c r="C1014" i="3"/>
  <c r="D1014" i="3"/>
  <c r="A1015" i="3"/>
  <c r="C1015" i="3"/>
  <c r="D1015" i="3"/>
  <c r="A1016" i="3"/>
  <c r="C1016" i="3"/>
  <c r="D1016" i="3"/>
  <c r="A1017" i="3"/>
  <c r="C1017" i="3"/>
  <c r="D1017" i="3"/>
  <c r="A1018" i="3"/>
  <c r="C1018" i="3"/>
  <c r="D1018" i="3"/>
  <c r="A1019" i="3"/>
  <c r="C1019" i="3"/>
  <c r="D1019" i="3"/>
  <c r="A1020" i="3"/>
  <c r="C1020" i="3"/>
  <c r="D1020" i="3"/>
  <c r="A1021" i="3"/>
  <c r="C1021" i="3"/>
  <c r="D1021" i="3"/>
  <c r="A1022" i="3"/>
  <c r="C1022" i="3"/>
  <c r="D1022" i="3"/>
  <c r="A1023" i="3"/>
  <c r="C1023" i="3"/>
  <c r="D1023" i="3"/>
  <c r="A1024" i="3"/>
  <c r="C1024" i="3"/>
  <c r="D1024" i="3"/>
  <c r="A1025" i="3"/>
  <c r="C1025" i="3"/>
  <c r="D1025" i="3"/>
  <c r="A1026" i="3"/>
  <c r="C1026" i="3"/>
  <c r="D1026" i="3"/>
  <c r="A1027" i="3"/>
  <c r="C1027" i="3"/>
  <c r="D1027" i="3"/>
  <c r="A1028" i="3"/>
  <c r="C1028" i="3"/>
  <c r="D1028" i="3"/>
  <c r="A1029" i="3"/>
  <c r="C1029" i="3"/>
  <c r="D1029" i="3"/>
  <c r="A1030" i="3"/>
  <c r="C1030" i="3"/>
  <c r="D1030" i="3"/>
  <c r="A1031" i="3"/>
  <c r="C1031" i="3"/>
  <c r="D1031" i="3"/>
  <c r="A1032" i="3"/>
  <c r="C1032" i="3"/>
  <c r="D1032" i="3"/>
  <c r="A1033" i="3"/>
  <c r="C1033" i="3"/>
  <c r="D1033" i="3"/>
  <c r="A1034" i="3"/>
  <c r="C1034" i="3"/>
  <c r="D1034" i="3"/>
  <c r="A1035" i="3"/>
  <c r="C1035" i="3"/>
  <c r="D1035" i="3"/>
  <c r="A1036" i="3"/>
  <c r="C1036" i="3"/>
  <c r="D1036" i="3"/>
  <c r="A1037" i="3"/>
  <c r="C1037" i="3"/>
  <c r="D1037" i="3"/>
  <c r="A1038" i="3"/>
  <c r="C1038" i="3"/>
  <c r="D1038" i="3"/>
  <c r="A1039" i="3"/>
  <c r="C1039" i="3"/>
  <c r="D1039" i="3"/>
  <c r="A1040" i="3"/>
  <c r="C1040" i="3"/>
  <c r="D1040" i="3"/>
  <c r="A1041" i="3"/>
  <c r="C1041" i="3"/>
  <c r="D1041" i="3"/>
  <c r="A1042" i="3"/>
  <c r="C1042" i="3"/>
  <c r="D1042" i="3"/>
  <c r="A1043" i="3"/>
  <c r="C1043" i="3"/>
  <c r="D1043" i="3"/>
  <c r="A1044" i="3"/>
  <c r="C1044" i="3"/>
  <c r="D1044" i="3"/>
  <c r="A1045" i="3"/>
  <c r="C1045" i="3"/>
  <c r="D1045" i="3"/>
  <c r="A1046" i="3"/>
  <c r="C1046" i="3"/>
  <c r="D1046" i="3"/>
  <c r="A1047" i="3"/>
  <c r="C1047" i="3"/>
  <c r="D1047" i="3"/>
  <c r="A1048" i="3"/>
  <c r="C1048" i="3"/>
  <c r="D1048" i="3"/>
  <c r="A1049" i="3"/>
  <c r="C1049" i="3"/>
  <c r="D1049" i="3"/>
  <c r="A1050" i="3"/>
  <c r="C1050" i="3"/>
  <c r="D1050" i="3"/>
  <c r="A1051" i="3"/>
  <c r="C1051" i="3"/>
  <c r="D1051" i="3"/>
  <c r="A1052" i="3"/>
  <c r="C1052" i="3"/>
  <c r="D1052" i="3"/>
  <c r="A1053" i="3"/>
  <c r="C1053" i="3"/>
  <c r="D1053" i="3"/>
  <c r="A1054" i="3"/>
  <c r="C1054" i="3"/>
  <c r="D1054" i="3"/>
  <c r="A1055" i="3"/>
  <c r="C1055" i="3"/>
  <c r="D1055" i="3"/>
  <c r="A1056" i="3"/>
  <c r="C1056" i="3"/>
  <c r="D1056" i="3"/>
  <c r="A1057" i="3"/>
  <c r="C1057" i="3"/>
  <c r="D1057" i="3"/>
  <c r="A1058" i="3"/>
  <c r="C1058" i="3"/>
  <c r="D1058" i="3"/>
  <c r="A1059" i="3"/>
  <c r="C1059" i="3"/>
  <c r="D1059" i="3"/>
  <c r="A1060" i="3"/>
  <c r="C1060" i="3"/>
  <c r="D1060" i="3"/>
  <c r="A1061" i="3"/>
  <c r="C1061" i="3"/>
  <c r="D1061" i="3"/>
  <c r="A1062" i="3"/>
  <c r="C1062" i="3"/>
  <c r="D1062" i="3"/>
  <c r="A1063" i="3"/>
  <c r="C1063" i="3"/>
  <c r="D1063" i="3"/>
  <c r="A1064" i="3"/>
  <c r="C1064" i="3"/>
  <c r="D1064" i="3"/>
  <c r="A1065" i="3"/>
  <c r="C1065" i="3"/>
  <c r="D1065" i="3"/>
  <c r="A1066" i="3"/>
  <c r="C1066" i="3"/>
  <c r="D1066" i="3"/>
  <c r="A1067" i="3"/>
  <c r="C1067" i="3"/>
  <c r="D1067" i="3"/>
  <c r="A1068" i="3"/>
  <c r="C1068" i="3"/>
  <c r="D1068" i="3"/>
  <c r="A1069" i="3"/>
  <c r="C1069" i="3"/>
  <c r="D1069" i="3"/>
  <c r="A1070" i="3"/>
  <c r="C1070" i="3"/>
  <c r="D1070" i="3"/>
  <c r="A1071" i="3"/>
  <c r="C1071" i="3"/>
  <c r="D1071" i="3"/>
  <c r="A1072" i="3"/>
  <c r="C1072" i="3"/>
  <c r="D1072" i="3"/>
  <c r="A1073" i="3"/>
  <c r="C1073" i="3"/>
  <c r="D1073" i="3"/>
  <c r="A1074" i="3"/>
  <c r="C1074" i="3"/>
  <c r="D1074" i="3"/>
  <c r="A1075" i="3"/>
  <c r="C1075" i="3"/>
  <c r="D1075" i="3"/>
  <c r="A1076" i="3"/>
  <c r="C1076" i="3"/>
  <c r="D1076" i="3"/>
  <c r="A1077" i="3"/>
  <c r="C1077" i="3"/>
  <c r="D1077" i="3"/>
  <c r="A1078" i="3"/>
  <c r="C1078" i="3"/>
  <c r="D1078" i="3"/>
  <c r="A1079" i="3"/>
  <c r="C1079" i="3"/>
  <c r="D1079" i="3"/>
  <c r="A1080" i="3"/>
  <c r="C1080" i="3"/>
  <c r="D1080" i="3"/>
  <c r="A1081" i="3"/>
  <c r="C1081" i="3"/>
  <c r="D1081" i="3"/>
  <c r="A1082" i="3"/>
  <c r="C1082" i="3"/>
  <c r="D1082" i="3"/>
  <c r="A1083" i="3"/>
  <c r="C1083" i="3"/>
  <c r="D1083" i="3"/>
  <c r="A1084" i="3"/>
  <c r="C1084" i="3"/>
  <c r="D1084" i="3"/>
  <c r="A1085" i="3"/>
  <c r="C1085" i="3"/>
  <c r="D1085" i="3"/>
  <c r="A1086" i="3"/>
  <c r="C1086" i="3"/>
  <c r="D1086" i="3"/>
  <c r="A1087" i="3"/>
  <c r="C1087" i="3"/>
  <c r="D1087" i="3"/>
  <c r="A1088" i="3"/>
  <c r="C1088" i="3"/>
  <c r="D1088" i="3"/>
  <c r="A1089" i="3"/>
  <c r="C1089" i="3"/>
  <c r="D1089" i="3"/>
  <c r="A1090" i="3"/>
  <c r="C1090" i="3"/>
  <c r="D1090" i="3"/>
  <c r="A1091" i="3"/>
  <c r="C1091" i="3"/>
  <c r="D1091" i="3"/>
  <c r="A1092" i="3"/>
  <c r="C1092" i="3"/>
  <c r="D1092" i="3"/>
  <c r="A1093" i="3"/>
  <c r="C1093" i="3"/>
  <c r="D1093" i="3"/>
  <c r="A1094" i="3"/>
  <c r="C1094" i="3"/>
  <c r="D1094" i="3"/>
  <c r="A1095" i="3"/>
  <c r="C1095" i="3"/>
  <c r="D1095" i="3"/>
  <c r="A1096" i="3"/>
  <c r="C1096" i="3"/>
  <c r="D1096" i="3"/>
  <c r="A1097" i="3"/>
  <c r="C1097" i="3"/>
  <c r="D1097" i="3"/>
  <c r="A1098" i="3"/>
  <c r="C1098" i="3"/>
  <c r="D1098" i="3"/>
  <c r="A1099" i="3"/>
  <c r="C1099" i="3"/>
  <c r="D1099" i="3"/>
  <c r="A1100" i="3"/>
  <c r="C1100" i="3"/>
  <c r="D1100" i="3"/>
  <c r="A1101" i="3"/>
  <c r="C1101" i="3"/>
  <c r="D1101" i="3"/>
  <c r="A1102" i="3"/>
  <c r="C1102" i="3"/>
  <c r="D1102" i="3"/>
  <c r="A1103" i="3"/>
  <c r="C1103" i="3"/>
  <c r="D1103" i="3"/>
  <c r="A1104" i="3"/>
  <c r="C1104" i="3"/>
  <c r="D1104" i="3"/>
  <c r="A1105" i="3"/>
  <c r="C1105" i="3"/>
  <c r="D1105" i="3"/>
  <c r="A1106" i="3"/>
  <c r="C1106" i="3"/>
  <c r="D1106" i="3"/>
  <c r="A1107" i="3"/>
  <c r="C1107" i="3"/>
  <c r="D1107" i="3"/>
  <c r="A1108" i="3"/>
  <c r="C1108" i="3"/>
  <c r="D1108" i="3"/>
  <c r="A1109" i="3"/>
  <c r="C1109" i="3"/>
  <c r="D1109" i="3"/>
  <c r="A1110" i="3"/>
  <c r="C1110" i="3"/>
  <c r="D1110" i="3"/>
  <c r="A1111" i="3"/>
  <c r="C1111" i="3"/>
  <c r="D1111" i="3"/>
  <c r="A1112" i="3"/>
  <c r="C1112" i="3"/>
  <c r="D1112" i="3"/>
  <c r="A1113" i="3"/>
  <c r="C1113" i="3"/>
  <c r="D1113" i="3"/>
  <c r="A1114" i="3"/>
  <c r="C1114" i="3"/>
  <c r="D1114" i="3"/>
  <c r="A1115" i="3"/>
  <c r="C1115" i="3"/>
  <c r="D1115" i="3"/>
  <c r="A1116" i="3"/>
  <c r="C1116" i="3"/>
  <c r="D1116" i="3"/>
  <c r="A1117" i="3"/>
  <c r="C1117" i="3"/>
  <c r="D1117" i="3"/>
  <c r="A1118" i="3"/>
  <c r="C1118" i="3"/>
  <c r="D1118" i="3"/>
  <c r="A1119" i="3"/>
  <c r="C1119" i="3"/>
  <c r="D1119" i="3"/>
  <c r="A1120" i="3"/>
  <c r="C1120" i="3"/>
  <c r="D1120" i="3"/>
  <c r="A1121" i="3"/>
  <c r="C1121" i="3"/>
  <c r="D1121" i="3"/>
  <c r="A1122" i="3"/>
  <c r="C1122" i="3"/>
  <c r="D1122" i="3"/>
  <c r="A1123" i="3"/>
  <c r="C1123" i="3"/>
  <c r="D1123" i="3"/>
  <c r="A1124" i="3"/>
  <c r="C1124" i="3"/>
  <c r="D1124" i="3"/>
  <c r="A1125" i="3"/>
  <c r="C1125" i="3"/>
  <c r="D1125" i="3"/>
  <c r="A1126" i="3"/>
  <c r="C1126" i="3"/>
  <c r="D1126" i="3"/>
  <c r="A1127" i="3"/>
  <c r="C1127" i="3"/>
  <c r="D1127" i="3"/>
  <c r="A1128" i="3"/>
  <c r="C1128" i="3"/>
  <c r="D1128" i="3"/>
  <c r="A1129" i="3"/>
  <c r="C1129" i="3"/>
  <c r="D1129" i="3"/>
  <c r="A1130" i="3"/>
  <c r="C1130" i="3"/>
  <c r="D1130" i="3"/>
  <c r="A1131" i="3"/>
  <c r="C1131" i="3"/>
  <c r="D1131" i="3"/>
  <c r="A1132" i="3"/>
  <c r="C1132" i="3"/>
  <c r="D1132" i="3"/>
  <c r="A1133" i="3"/>
  <c r="C1133" i="3"/>
  <c r="D1133" i="3"/>
  <c r="A1134" i="3"/>
  <c r="C1134" i="3"/>
  <c r="D1134" i="3"/>
  <c r="A1135" i="3"/>
  <c r="C1135" i="3"/>
  <c r="D1135" i="3"/>
  <c r="A1136" i="3"/>
  <c r="C1136" i="3"/>
  <c r="D1136" i="3"/>
  <c r="A1137" i="3"/>
  <c r="C1137" i="3"/>
  <c r="D1137" i="3"/>
  <c r="A1138" i="3"/>
  <c r="C1138" i="3"/>
  <c r="D1138" i="3"/>
  <c r="A1139" i="3"/>
  <c r="C1139" i="3"/>
  <c r="D1139" i="3"/>
  <c r="A1140" i="3"/>
  <c r="C1140" i="3"/>
  <c r="D1140" i="3"/>
  <c r="A1141" i="3"/>
  <c r="C1141" i="3"/>
  <c r="D1141" i="3"/>
  <c r="A1142" i="3"/>
  <c r="C1142" i="3"/>
  <c r="D1142" i="3"/>
  <c r="A1143" i="3"/>
  <c r="C1143" i="3"/>
  <c r="D1143" i="3"/>
  <c r="A1144" i="3"/>
  <c r="C1144" i="3"/>
  <c r="D1144" i="3"/>
  <c r="A1145" i="3"/>
  <c r="C1145" i="3"/>
  <c r="D1145" i="3"/>
  <c r="A1146" i="3"/>
  <c r="C1146" i="3"/>
  <c r="D1146" i="3"/>
  <c r="A1147" i="3"/>
  <c r="C1147" i="3"/>
  <c r="D1147" i="3"/>
  <c r="A1148" i="3"/>
  <c r="C1148" i="3"/>
  <c r="D1148" i="3"/>
  <c r="A1149" i="3"/>
  <c r="C1149" i="3"/>
  <c r="D1149" i="3"/>
  <c r="A1150" i="3"/>
  <c r="C1150" i="3"/>
  <c r="D1150" i="3"/>
  <c r="A1151" i="3"/>
  <c r="C1151" i="3"/>
  <c r="D1151" i="3"/>
  <c r="A1152" i="3"/>
  <c r="C1152" i="3"/>
  <c r="D1152" i="3"/>
  <c r="A1153" i="3"/>
  <c r="C1153" i="3"/>
  <c r="D1153" i="3"/>
  <c r="A1154" i="3"/>
  <c r="C1154" i="3"/>
  <c r="D1154" i="3"/>
  <c r="A1155" i="3"/>
  <c r="C1155" i="3"/>
  <c r="D1155" i="3"/>
  <c r="A1156" i="3"/>
  <c r="C1156" i="3"/>
  <c r="D1156" i="3"/>
  <c r="A1157" i="3"/>
  <c r="C1157" i="3"/>
  <c r="D1157" i="3"/>
  <c r="A1158" i="3"/>
  <c r="C1158" i="3"/>
  <c r="D1158" i="3"/>
  <c r="A1159" i="3"/>
  <c r="C1159" i="3"/>
  <c r="D1159" i="3"/>
  <c r="A1160" i="3"/>
  <c r="C1160" i="3"/>
  <c r="D1160" i="3"/>
  <c r="A1161" i="3"/>
  <c r="C1161" i="3"/>
  <c r="D1161" i="3"/>
  <c r="A1162" i="3"/>
  <c r="C1162" i="3"/>
  <c r="D1162" i="3"/>
  <c r="A1163" i="3"/>
  <c r="C1163" i="3"/>
  <c r="D1163" i="3"/>
  <c r="A1164" i="3"/>
  <c r="C1164" i="3"/>
  <c r="D1164" i="3"/>
  <c r="A1165" i="3"/>
  <c r="C1165" i="3"/>
  <c r="D1165" i="3"/>
  <c r="A1166" i="3"/>
  <c r="C1166" i="3"/>
  <c r="D1166" i="3"/>
  <c r="A1167" i="3"/>
  <c r="C1167" i="3"/>
  <c r="D1167" i="3"/>
  <c r="A1168" i="3"/>
  <c r="C1168" i="3"/>
  <c r="D1168" i="3"/>
  <c r="A1169" i="3"/>
  <c r="C1169" i="3"/>
  <c r="D1169" i="3"/>
  <c r="A1170" i="3"/>
  <c r="C1170" i="3"/>
  <c r="D1170" i="3"/>
  <c r="A1171" i="3"/>
  <c r="C1171" i="3"/>
  <c r="D1171" i="3"/>
  <c r="A1172" i="3"/>
  <c r="C1172" i="3"/>
  <c r="D1172" i="3"/>
  <c r="A1173" i="3"/>
  <c r="C1173" i="3"/>
  <c r="D1173" i="3"/>
  <c r="A1174" i="3"/>
  <c r="C1174" i="3"/>
  <c r="D1174" i="3"/>
  <c r="A1175" i="3"/>
  <c r="C1175" i="3"/>
  <c r="D1175" i="3"/>
  <c r="A1176" i="3"/>
  <c r="C1176" i="3"/>
  <c r="D1176" i="3"/>
  <c r="A1177" i="3"/>
  <c r="C1177" i="3"/>
  <c r="D1177" i="3"/>
  <c r="A1178" i="3"/>
  <c r="C1178" i="3"/>
  <c r="D1178" i="3"/>
  <c r="A1179" i="3"/>
  <c r="C1179" i="3"/>
  <c r="D1179" i="3"/>
  <c r="A1180" i="3"/>
  <c r="C1180" i="3"/>
  <c r="D1180" i="3"/>
  <c r="A1181" i="3"/>
  <c r="C1181" i="3"/>
  <c r="D1181" i="3"/>
  <c r="A1182" i="3"/>
  <c r="C1182" i="3"/>
  <c r="D1182" i="3"/>
  <c r="A1183" i="3"/>
  <c r="C1183" i="3"/>
  <c r="D1183" i="3"/>
  <c r="A1184" i="3"/>
  <c r="C1184" i="3"/>
  <c r="D1184" i="3"/>
  <c r="A1185" i="3"/>
  <c r="C1185" i="3"/>
  <c r="D1185" i="3"/>
  <c r="A1186" i="3"/>
  <c r="C1186" i="3"/>
  <c r="D1186" i="3"/>
  <c r="A1187" i="3"/>
  <c r="C1187" i="3"/>
  <c r="D1187" i="3"/>
  <c r="A1188" i="3"/>
  <c r="C1188" i="3"/>
  <c r="D1188" i="3"/>
  <c r="A1189" i="3"/>
  <c r="C1189" i="3"/>
  <c r="D1189" i="3"/>
  <c r="A1190" i="3"/>
  <c r="C1190" i="3"/>
  <c r="D1190" i="3"/>
  <c r="A1191" i="3"/>
  <c r="C1191" i="3"/>
  <c r="D1191" i="3"/>
  <c r="A1192" i="3"/>
  <c r="C1192" i="3"/>
  <c r="D1192" i="3"/>
  <c r="A1193" i="3"/>
  <c r="C1193" i="3"/>
  <c r="D1193" i="3"/>
  <c r="A1194" i="3"/>
  <c r="C1194" i="3"/>
  <c r="D1194" i="3"/>
  <c r="A1195" i="3"/>
  <c r="C1195" i="3"/>
  <c r="D1195" i="3"/>
  <c r="A1196" i="3"/>
  <c r="C1196" i="3"/>
  <c r="D1196" i="3"/>
  <c r="A1197" i="3"/>
  <c r="C1197" i="3"/>
  <c r="D1197" i="3"/>
  <c r="A1198" i="3"/>
  <c r="C1198" i="3"/>
  <c r="D1198" i="3"/>
  <c r="A1199" i="3"/>
  <c r="C1199" i="3"/>
  <c r="D1199" i="3"/>
  <c r="A1200" i="3"/>
  <c r="C1200" i="3"/>
  <c r="D1200" i="3"/>
  <c r="A1201" i="3"/>
  <c r="C1201" i="3"/>
  <c r="D1201" i="3"/>
  <c r="A1202" i="3"/>
  <c r="C1202" i="3"/>
  <c r="D1202" i="3"/>
  <c r="A1203" i="3"/>
  <c r="C1203" i="3"/>
  <c r="D1203" i="3"/>
  <c r="A1204" i="3"/>
  <c r="C1204" i="3"/>
  <c r="D1204" i="3"/>
  <c r="A1205" i="3"/>
  <c r="C1205" i="3"/>
  <c r="D1205" i="3"/>
  <c r="A1206" i="3"/>
  <c r="C1206" i="3"/>
  <c r="D1206" i="3"/>
  <c r="A1207" i="3"/>
  <c r="C1207" i="3"/>
  <c r="D1207" i="3"/>
  <c r="A1208" i="3"/>
  <c r="C1208" i="3"/>
  <c r="D1208" i="3"/>
  <c r="A1209" i="3"/>
  <c r="C1209" i="3"/>
  <c r="D1209" i="3"/>
  <c r="A1210" i="3"/>
  <c r="C1210" i="3"/>
  <c r="D1210" i="3"/>
  <c r="A1211" i="3"/>
  <c r="C1211" i="3"/>
  <c r="D1211" i="3"/>
  <c r="A1212" i="3"/>
  <c r="C1212" i="3"/>
  <c r="D1212" i="3"/>
  <c r="A1213" i="3"/>
  <c r="C1213" i="3"/>
  <c r="D1213" i="3"/>
  <c r="A1214" i="3"/>
  <c r="C1214" i="3"/>
  <c r="D1214" i="3"/>
  <c r="A1215" i="3"/>
  <c r="C1215" i="3"/>
  <c r="D1215" i="3"/>
  <c r="A1216" i="3"/>
  <c r="C1216" i="3"/>
  <c r="D1216" i="3"/>
  <c r="A1217" i="3"/>
  <c r="C1217" i="3"/>
  <c r="D1217" i="3"/>
  <c r="A1218" i="3"/>
  <c r="C1218" i="3"/>
  <c r="D1218" i="3"/>
  <c r="A1219" i="3"/>
  <c r="C1219" i="3"/>
  <c r="D1219" i="3"/>
  <c r="A1220" i="3"/>
  <c r="C1220" i="3"/>
  <c r="D1220" i="3"/>
  <c r="A1221" i="3"/>
  <c r="C1221" i="3"/>
  <c r="D1221" i="3"/>
  <c r="A1222" i="3"/>
  <c r="C1222" i="3"/>
  <c r="D1222" i="3"/>
  <c r="A1223" i="3"/>
  <c r="C1223" i="3"/>
  <c r="D1223" i="3"/>
  <c r="A1224" i="3"/>
  <c r="C1224" i="3"/>
  <c r="D1224" i="3"/>
  <c r="A1225" i="3"/>
  <c r="C1225" i="3"/>
  <c r="D1225" i="3"/>
  <c r="A1226" i="3"/>
  <c r="C1226" i="3"/>
  <c r="D1226" i="3"/>
  <c r="A1227" i="3"/>
  <c r="C1227" i="3"/>
  <c r="D1227" i="3"/>
  <c r="A1228" i="3"/>
  <c r="C1228" i="3"/>
  <c r="D1228" i="3"/>
  <c r="A1229" i="3"/>
  <c r="C1229" i="3"/>
  <c r="D1229" i="3"/>
  <c r="A1230" i="3"/>
  <c r="C1230" i="3"/>
  <c r="D1230" i="3"/>
  <c r="A1231" i="3"/>
  <c r="C1231" i="3"/>
  <c r="D1231" i="3"/>
  <c r="A1232" i="3"/>
  <c r="C1232" i="3"/>
  <c r="D1232" i="3"/>
  <c r="A1233" i="3"/>
  <c r="C1233" i="3"/>
  <c r="D1233" i="3"/>
  <c r="A1234" i="3"/>
  <c r="C1234" i="3"/>
  <c r="D1234" i="3"/>
  <c r="A1235" i="3"/>
  <c r="C1235" i="3"/>
  <c r="D1235" i="3"/>
  <c r="A1236" i="3"/>
  <c r="C1236" i="3"/>
  <c r="D1236" i="3"/>
  <c r="A1237" i="3"/>
  <c r="C1237" i="3"/>
  <c r="D1237" i="3"/>
  <c r="A1238" i="3"/>
  <c r="C1238" i="3"/>
  <c r="D1238" i="3"/>
  <c r="A1239" i="3"/>
  <c r="C1239" i="3"/>
  <c r="D1239" i="3"/>
  <c r="A1240" i="3"/>
  <c r="C1240" i="3"/>
  <c r="D1240" i="3"/>
  <c r="A1241" i="3"/>
  <c r="C1241" i="3"/>
  <c r="D1241" i="3"/>
  <c r="A1242" i="3"/>
  <c r="C1242" i="3"/>
  <c r="D1242" i="3"/>
  <c r="A1243" i="3"/>
  <c r="C1243" i="3"/>
  <c r="D1243" i="3"/>
  <c r="A1244" i="3"/>
  <c r="C1244" i="3"/>
  <c r="D1244" i="3"/>
  <c r="A1245" i="3"/>
  <c r="C1245" i="3"/>
  <c r="D1245" i="3"/>
  <c r="A1246" i="3"/>
  <c r="C1246" i="3"/>
  <c r="D1246" i="3"/>
  <c r="A1247" i="3"/>
  <c r="C1247" i="3"/>
  <c r="D1247" i="3"/>
  <c r="A1248" i="3"/>
  <c r="C1248" i="3"/>
  <c r="D1248" i="3"/>
  <c r="A1249" i="3"/>
  <c r="C1249" i="3"/>
  <c r="D1249" i="3"/>
  <c r="A1250" i="3"/>
  <c r="C1250" i="3"/>
  <c r="D1250" i="3"/>
  <c r="A1251" i="3"/>
  <c r="C1251" i="3"/>
  <c r="D1251" i="3"/>
  <c r="A1252" i="3"/>
  <c r="C1252" i="3"/>
  <c r="D1252" i="3"/>
  <c r="A1253" i="3"/>
  <c r="C1253" i="3"/>
  <c r="D1253" i="3"/>
  <c r="A1254" i="3"/>
  <c r="C1254" i="3"/>
  <c r="D1254" i="3"/>
  <c r="A1255" i="3"/>
  <c r="C1255" i="3"/>
  <c r="D1255" i="3"/>
  <c r="A1256" i="3"/>
  <c r="C1256" i="3"/>
  <c r="D1256" i="3"/>
  <c r="A1257" i="3"/>
  <c r="C1257" i="3"/>
  <c r="D1257" i="3"/>
  <c r="A1258" i="3"/>
  <c r="C1258" i="3"/>
  <c r="D1258" i="3"/>
  <c r="A1259" i="3"/>
  <c r="C1259" i="3"/>
  <c r="D1259" i="3"/>
  <c r="A1260" i="3"/>
  <c r="C1260" i="3"/>
  <c r="D1260" i="3"/>
  <c r="A1261" i="3"/>
  <c r="C1261" i="3"/>
  <c r="D1261" i="3"/>
  <c r="A1262" i="3"/>
  <c r="C1262" i="3"/>
  <c r="D1262" i="3"/>
  <c r="A1263" i="3"/>
  <c r="C1263" i="3"/>
  <c r="D1263" i="3"/>
  <c r="A1264" i="3"/>
  <c r="C1264" i="3"/>
  <c r="D1264" i="3"/>
  <c r="A1265" i="3"/>
  <c r="C1265" i="3"/>
  <c r="D1265" i="3"/>
  <c r="A1266" i="3"/>
  <c r="C1266" i="3"/>
  <c r="D1266" i="3"/>
  <c r="A1267" i="3"/>
  <c r="C1267" i="3"/>
  <c r="D1267" i="3"/>
  <c r="A1268" i="3"/>
  <c r="C1268" i="3"/>
  <c r="D1268" i="3"/>
  <c r="A1269" i="3"/>
  <c r="C1269" i="3"/>
  <c r="D1269" i="3"/>
  <c r="A1270" i="3"/>
  <c r="C1270" i="3"/>
  <c r="D1270" i="3"/>
  <c r="A1271" i="3"/>
  <c r="C1271" i="3"/>
  <c r="D1271" i="3"/>
  <c r="A1272" i="3"/>
  <c r="C1272" i="3"/>
  <c r="D1272" i="3"/>
  <c r="A1273" i="3"/>
  <c r="C1273" i="3"/>
  <c r="D1273" i="3"/>
  <c r="A1274" i="3"/>
  <c r="C1274" i="3"/>
  <c r="D1274" i="3"/>
  <c r="A1275" i="3"/>
  <c r="C1275" i="3"/>
  <c r="D1275" i="3"/>
  <c r="A1276" i="3"/>
  <c r="C1276" i="3"/>
  <c r="D1276" i="3"/>
  <c r="A1277" i="3"/>
  <c r="C1277" i="3"/>
  <c r="D1277" i="3"/>
  <c r="A1278" i="3"/>
  <c r="C1278" i="3"/>
  <c r="D1278" i="3"/>
  <c r="A1279" i="3"/>
  <c r="C1279" i="3"/>
  <c r="D1279" i="3"/>
  <c r="A1280" i="3"/>
  <c r="C1280" i="3"/>
  <c r="D1280" i="3"/>
  <c r="A1281" i="3"/>
  <c r="C1281" i="3"/>
  <c r="D1281" i="3"/>
  <c r="A1282" i="3"/>
  <c r="C1282" i="3"/>
  <c r="D1282" i="3"/>
  <c r="A1283" i="3"/>
  <c r="C1283" i="3"/>
  <c r="D1283" i="3"/>
  <c r="A1284" i="3"/>
  <c r="C1284" i="3"/>
  <c r="D1284" i="3"/>
  <c r="A1285" i="3"/>
  <c r="C1285" i="3"/>
  <c r="D1285" i="3"/>
  <c r="A1286" i="3"/>
  <c r="C1286" i="3"/>
  <c r="D1286" i="3"/>
  <c r="A1287" i="3"/>
  <c r="C1287" i="3"/>
  <c r="D1287" i="3"/>
  <c r="A1288" i="3"/>
  <c r="C1288" i="3"/>
  <c r="D1288" i="3"/>
  <c r="A1289" i="3"/>
  <c r="C1289" i="3"/>
  <c r="D1289" i="3"/>
  <c r="A1290" i="3"/>
  <c r="C1290" i="3"/>
  <c r="D1290" i="3"/>
  <c r="A1291" i="3"/>
  <c r="C1291" i="3"/>
  <c r="D1291" i="3"/>
  <c r="A1292" i="3"/>
  <c r="C1292" i="3"/>
  <c r="D1292" i="3"/>
  <c r="A1293" i="3"/>
  <c r="C1293" i="3"/>
  <c r="D1293" i="3"/>
  <c r="A1294" i="3"/>
  <c r="C1294" i="3"/>
  <c r="D1294" i="3"/>
  <c r="A1295" i="3"/>
  <c r="C1295" i="3"/>
  <c r="D1295" i="3"/>
  <c r="A1296" i="3"/>
  <c r="C1296" i="3"/>
  <c r="D1296" i="3"/>
  <c r="A1297" i="3"/>
  <c r="C1297" i="3"/>
  <c r="D1297" i="3"/>
  <c r="A1298" i="3"/>
  <c r="C1298" i="3"/>
  <c r="D1298" i="3"/>
  <c r="A1299" i="3"/>
  <c r="C1299" i="3"/>
  <c r="D1299" i="3"/>
  <c r="A1300" i="3"/>
  <c r="C1300" i="3"/>
  <c r="D1300" i="3"/>
  <c r="A1301" i="3"/>
  <c r="C1301" i="3"/>
  <c r="D1301" i="3"/>
  <c r="A1302" i="3"/>
  <c r="C1302" i="3"/>
  <c r="D1302" i="3"/>
  <c r="A1303" i="3"/>
  <c r="C1303" i="3"/>
  <c r="D1303" i="3"/>
  <c r="A1304" i="3"/>
  <c r="C1304" i="3"/>
  <c r="D1304" i="3"/>
  <c r="A1305" i="3"/>
  <c r="C1305" i="3"/>
  <c r="D1305" i="3"/>
  <c r="A1306" i="3"/>
  <c r="C1306" i="3"/>
  <c r="D1306" i="3"/>
  <c r="A1307" i="3"/>
  <c r="C1307" i="3"/>
  <c r="D1307" i="3"/>
  <c r="A1308" i="3"/>
  <c r="C1308" i="3"/>
  <c r="D1308" i="3"/>
  <c r="A1309" i="3"/>
  <c r="C1309" i="3"/>
  <c r="D1309" i="3"/>
  <c r="A1310" i="3"/>
  <c r="C1310" i="3"/>
  <c r="D1310" i="3"/>
  <c r="A1311" i="3"/>
  <c r="C1311" i="3"/>
  <c r="D1311" i="3"/>
  <c r="A1312" i="3"/>
  <c r="C1312" i="3"/>
  <c r="D1312" i="3"/>
  <c r="A1313" i="3"/>
  <c r="C1313" i="3"/>
  <c r="D1313" i="3"/>
  <c r="A1314" i="3"/>
  <c r="C1314" i="3"/>
  <c r="D1314" i="3"/>
  <c r="A1315" i="3"/>
  <c r="C1315" i="3"/>
  <c r="D1315" i="3"/>
  <c r="A1316" i="3"/>
  <c r="C1316" i="3"/>
  <c r="D1316" i="3"/>
  <c r="A1317" i="3"/>
  <c r="C1317" i="3"/>
  <c r="D1317" i="3"/>
  <c r="A1318" i="3"/>
  <c r="C1318" i="3"/>
  <c r="D1318" i="3"/>
  <c r="A1319" i="3"/>
  <c r="C1319" i="3"/>
  <c r="D1319" i="3"/>
  <c r="A1320" i="3"/>
  <c r="C1320" i="3"/>
  <c r="D1320" i="3"/>
  <c r="A1321" i="3"/>
  <c r="C1321" i="3"/>
  <c r="D1321" i="3"/>
  <c r="A1322" i="3"/>
  <c r="C1322" i="3"/>
  <c r="D1322" i="3"/>
  <c r="A1323" i="3"/>
  <c r="C1323" i="3"/>
  <c r="D1323" i="3"/>
  <c r="A1324" i="3"/>
  <c r="C1324" i="3"/>
  <c r="D1324" i="3"/>
  <c r="A1325" i="3"/>
  <c r="C1325" i="3"/>
  <c r="D1325" i="3"/>
  <c r="A1326" i="3"/>
  <c r="C1326" i="3"/>
  <c r="D1326" i="3"/>
  <c r="A1327" i="3"/>
  <c r="C1327" i="3"/>
  <c r="D1327" i="3"/>
  <c r="A1328" i="3"/>
  <c r="C1328" i="3"/>
  <c r="D1328" i="3"/>
  <c r="A1329" i="3"/>
  <c r="C1329" i="3"/>
  <c r="D1329" i="3"/>
  <c r="A1330" i="3"/>
  <c r="C1330" i="3"/>
  <c r="D1330" i="3"/>
  <c r="A1331" i="3"/>
  <c r="C1331" i="3"/>
  <c r="D1331" i="3"/>
  <c r="A1332" i="3"/>
  <c r="C1332" i="3"/>
  <c r="D1332" i="3"/>
  <c r="A1333" i="3"/>
  <c r="C1333" i="3"/>
  <c r="D1333" i="3"/>
  <c r="A1334" i="3"/>
  <c r="C1334" i="3"/>
  <c r="D1334" i="3"/>
  <c r="A1335" i="3"/>
  <c r="C1335" i="3"/>
  <c r="D1335" i="3"/>
  <c r="A1336" i="3"/>
  <c r="C1336" i="3"/>
  <c r="D1336" i="3"/>
  <c r="A1337" i="3"/>
  <c r="C1337" i="3"/>
  <c r="D1337" i="3"/>
  <c r="A1338" i="3"/>
  <c r="C1338" i="3"/>
  <c r="D1338" i="3"/>
  <c r="A1339" i="3"/>
  <c r="C1339" i="3"/>
  <c r="D1339" i="3"/>
  <c r="A1340" i="3"/>
  <c r="C1340" i="3"/>
  <c r="D1340" i="3"/>
  <c r="A1341" i="3"/>
  <c r="C1341" i="3"/>
  <c r="D1341" i="3"/>
  <c r="A1342" i="3"/>
  <c r="C1342" i="3"/>
  <c r="D1342" i="3"/>
  <c r="A1343" i="3"/>
  <c r="C1343" i="3"/>
  <c r="D1343" i="3"/>
  <c r="A1344" i="3"/>
  <c r="C1344" i="3"/>
  <c r="D1344" i="3"/>
  <c r="A1345" i="3"/>
  <c r="C1345" i="3"/>
  <c r="D1345" i="3"/>
  <c r="A1346" i="3"/>
  <c r="C1346" i="3"/>
  <c r="D1346" i="3"/>
  <c r="A1347" i="3"/>
  <c r="C1347" i="3"/>
  <c r="D1347" i="3"/>
  <c r="A1348" i="3"/>
  <c r="C1348" i="3"/>
  <c r="D1348" i="3"/>
  <c r="A1349" i="3"/>
  <c r="C1349" i="3"/>
  <c r="D1349" i="3"/>
  <c r="A1350" i="3"/>
  <c r="C1350" i="3"/>
  <c r="D1350" i="3"/>
  <c r="A1351" i="3"/>
  <c r="C1351" i="3"/>
  <c r="D1351" i="3"/>
  <c r="A1352" i="3"/>
  <c r="C1352" i="3"/>
  <c r="D1352" i="3"/>
  <c r="A1353" i="3"/>
  <c r="C1353" i="3"/>
  <c r="D1353" i="3"/>
  <c r="A1354" i="3"/>
  <c r="C1354" i="3"/>
  <c r="D1354" i="3"/>
  <c r="A1355" i="3"/>
  <c r="C1355" i="3"/>
  <c r="D1355" i="3"/>
  <c r="A1356" i="3"/>
  <c r="C1356" i="3"/>
  <c r="D1356" i="3"/>
  <c r="A1357" i="3"/>
  <c r="C1357" i="3"/>
  <c r="D1357" i="3"/>
  <c r="A1358" i="3"/>
  <c r="C1358" i="3"/>
  <c r="D1358" i="3"/>
  <c r="A1359" i="3"/>
  <c r="C1359" i="3"/>
  <c r="D1359" i="3"/>
  <c r="A1360" i="3"/>
  <c r="C1360" i="3"/>
  <c r="D1360" i="3"/>
  <c r="A1361" i="3"/>
  <c r="C1361" i="3"/>
  <c r="D1361" i="3"/>
  <c r="A1362" i="3"/>
  <c r="C1362" i="3"/>
  <c r="D1362" i="3"/>
  <c r="A1363" i="3"/>
  <c r="C1363" i="3"/>
  <c r="D1363" i="3"/>
  <c r="A1364" i="3"/>
  <c r="C1364" i="3"/>
  <c r="D1364" i="3"/>
  <c r="A1365" i="3"/>
  <c r="C1365" i="3"/>
  <c r="D1365" i="3"/>
  <c r="A1366" i="3"/>
  <c r="C1366" i="3"/>
  <c r="D1366" i="3"/>
  <c r="A1367" i="3"/>
  <c r="C1367" i="3"/>
  <c r="D1367" i="3"/>
  <c r="A1368" i="3"/>
  <c r="C1368" i="3"/>
  <c r="D1368" i="3"/>
  <c r="A1369" i="3"/>
  <c r="C1369" i="3"/>
  <c r="D1369" i="3"/>
  <c r="A1370" i="3"/>
  <c r="C1370" i="3"/>
  <c r="D1370" i="3"/>
  <c r="A1371" i="3"/>
  <c r="C1371" i="3"/>
  <c r="D1371" i="3"/>
  <c r="A1372" i="3"/>
  <c r="C1372" i="3"/>
  <c r="D1372" i="3"/>
  <c r="A1373" i="3"/>
  <c r="C1373" i="3"/>
  <c r="D1373" i="3"/>
  <c r="A1374" i="3"/>
  <c r="C1374" i="3"/>
  <c r="D1374" i="3"/>
  <c r="A1375" i="3"/>
  <c r="C1375" i="3"/>
  <c r="D1375" i="3"/>
  <c r="A1376" i="3"/>
  <c r="C1376" i="3"/>
  <c r="D1376" i="3"/>
  <c r="A1377" i="3"/>
  <c r="C1377" i="3"/>
  <c r="D1377" i="3"/>
  <c r="A1378" i="3"/>
  <c r="C1378" i="3"/>
  <c r="D1378" i="3"/>
  <c r="A1379" i="3"/>
  <c r="C1379" i="3"/>
  <c r="D1379" i="3"/>
  <c r="A1380" i="3"/>
  <c r="C1380" i="3"/>
  <c r="D1380" i="3"/>
  <c r="A1381" i="3"/>
  <c r="C1381" i="3"/>
  <c r="D1381" i="3"/>
  <c r="A1382" i="3"/>
  <c r="C1382" i="3"/>
  <c r="D1382" i="3"/>
  <c r="A1383" i="3"/>
  <c r="C1383" i="3"/>
  <c r="D1383" i="3"/>
  <c r="A1384" i="3"/>
  <c r="C1384" i="3"/>
  <c r="D1384" i="3"/>
  <c r="A1385" i="3"/>
  <c r="C1385" i="3"/>
  <c r="D1385" i="3"/>
  <c r="A1386" i="3"/>
  <c r="C1386" i="3"/>
  <c r="D1386" i="3"/>
  <c r="A1387" i="3"/>
  <c r="C1387" i="3"/>
  <c r="D1387" i="3"/>
  <c r="A1388" i="3"/>
  <c r="C1388" i="3"/>
  <c r="D1388" i="3"/>
  <c r="A1389" i="3"/>
  <c r="C1389" i="3"/>
  <c r="D1389" i="3"/>
  <c r="A1390" i="3"/>
  <c r="C1390" i="3"/>
  <c r="D1390" i="3"/>
  <c r="A1391" i="3"/>
  <c r="C1391" i="3"/>
  <c r="D1391" i="3"/>
  <c r="A1392" i="3"/>
  <c r="C1392" i="3"/>
  <c r="D1392" i="3"/>
  <c r="A1393" i="3"/>
  <c r="C1393" i="3"/>
  <c r="D1393" i="3"/>
  <c r="A1394" i="3"/>
  <c r="C1394" i="3"/>
  <c r="D1394" i="3"/>
  <c r="A1395" i="3"/>
  <c r="C1395" i="3"/>
  <c r="D1395" i="3"/>
  <c r="A1396" i="3"/>
  <c r="C1396" i="3"/>
  <c r="D1396" i="3"/>
  <c r="A1397" i="3"/>
  <c r="C1397" i="3"/>
  <c r="D1397" i="3"/>
  <c r="A1398" i="3"/>
  <c r="C1398" i="3"/>
  <c r="D1398" i="3"/>
  <c r="A1399" i="3"/>
  <c r="C1399" i="3"/>
  <c r="D1399" i="3"/>
  <c r="A1400" i="3"/>
  <c r="C1400" i="3"/>
  <c r="D1400" i="3"/>
  <c r="A1401" i="3"/>
  <c r="C1401" i="3"/>
  <c r="D1401" i="3"/>
  <c r="A1402" i="3"/>
  <c r="C1402" i="3"/>
  <c r="D1402" i="3"/>
  <c r="A1403" i="3"/>
  <c r="C1403" i="3"/>
  <c r="D1403" i="3"/>
  <c r="A1404" i="3"/>
  <c r="C1404" i="3"/>
  <c r="D1404" i="3"/>
  <c r="A1405" i="3"/>
  <c r="C1405" i="3"/>
  <c r="D1405" i="3"/>
  <c r="A1406" i="3"/>
  <c r="C1406" i="3"/>
  <c r="D1406" i="3"/>
  <c r="A1407" i="3"/>
  <c r="C1407" i="3"/>
  <c r="D1407" i="3"/>
  <c r="A1408" i="3"/>
  <c r="C1408" i="3"/>
  <c r="D1408" i="3"/>
  <c r="A1409" i="3"/>
  <c r="C1409" i="3"/>
  <c r="D1409" i="3"/>
  <c r="A1410" i="3"/>
  <c r="C1410" i="3"/>
  <c r="D1410" i="3"/>
  <c r="A1411" i="3"/>
  <c r="C1411" i="3"/>
  <c r="D1411" i="3"/>
  <c r="A1412" i="3"/>
  <c r="C1412" i="3"/>
  <c r="D1412" i="3"/>
  <c r="A1413" i="3"/>
  <c r="C1413" i="3"/>
  <c r="D1413" i="3"/>
  <c r="A1414" i="3"/>
  <c r="C1414" i="3"/>
  <c r="D1414" i="3"/>
  <c r="A1415" i="3"/>
  <c r="C1415" i="3"/>
  <c r="D1415" i="3"/>
  <c r="A1416" i="3"/>
  <c r="C1416" i="3"/>
  <c r="D1416" i="3"/>
  <c r="A1417" i="3"/>
  <c r="C1417" i="3"/>
  <c r="D1417" i="3"/>
  <c r="A1418" i="3"/>
  <c r="C1418" i="3"/>
  <c r="D1418" i="3"/>
  <c r="A1419" i="3"/>
  <c r="C1419" i="3"/>
  <c r="D1419" i="3"/>
  <c r="A1420" i="3"/>
  <c r="C1420" i="3"/>
  <c r="D1420" i="3"/>
  <c r="A1421" i="3"/>
  <c r="C1421" i="3"/>
  <c r="D1421" i="3"/>
  <c r="A1422" i="3"/>
  <c r="C1422" i="3"/>
  <c r="D1422" i="3"/>
  <c r="A1423" i="3"/>
  <c r="C1423" i="3"/>
  <c r="D1423" i="3"/>
  <c r="A1424" i="3"/>
  <c r="C1424" i="3"/>
  <c r="D1424" i="3"/>
  <c r="A1425" i="3"/>
  <c r="C1425" i="3"/>
  <c r="D1425" i="3"/>
  <c r="A1426" i="3"/>
  <c r="C1426" i="3"/>
  <c r="D1426" i="3"/>
  <c r="A1427" i="3"/>
  <c r="C1427" i="3"/>
  <c r="D1427" i="3"/>
  <c r="A1428" i="3"/>
  <c r="C1428" i="3"/>
  <c r="D1428" i="3"/>
  <c r="A1429" i="3"/>
  <c r="C1429" i="3"/>
  <c r="D1429" i="3"/>
  <c r="A1430" i="3"/>
  <c r="C1430" i="3"/>
  <c r="D1430" i="3"/>
  <c r="A1431" i="3"/>
  <c r="C1431" i="3"/>
  <c r="D1431" i="3"/>
  <c r="A1432" i="3"/>
  <c r="C1432" i="3"/>
  <c r="D1432" i="3"/>
  <c r="A1433" i="3"/>
  <c r="C1433" i="3"/>
  <c r="D1433" i="3"/>
  <c r="A1434" i="3"/>
  <c r="C1434" i="3"/>
  <c r="D1434" i="3"/>
  <c r="A1435" i="3"/>
  <c r="C1435" i="3"/>
  <c r="D1435" i="3"/>
  <c r="A1436" i="3"/>
  <c r="C1436" i="3"/>
  <c r="D1436" i="3"/>
  <c r="A1437" i="3"/>
  <c r="C1437" i="3"/>
  <c r="D1437" i="3"/>
  <c r="A1438" i="3"/>
  <c r="C1438" i="3"/>
  <c r="D1438" i="3"/>
  <c r="A1439" i="3"/>
  <c r="C1439" i="3"/>
  <c r="D1439" i="3"/>
  <c r="A1440" i="3"/>
  <c r="C1440" i="3"/>
  <c r="D1440" i="3"/>
  <c r="A1441" i="3"/>
  <c r="C1441" i="3"/>
  <c r="D1441" i="3"/>
  <c r="A1442" i="3"/>
  <c r="C1442" i="3"/>
  <c r="D1442" i="3"/>
  <c r="A1443" i="3"/>
  <c r="C1443" i="3"/>
  <c r="D1443" i="3"/>
  <c r="A1444" i="3"/>
  <c r="C1444" i="3"/>
  <c r="D1444" i="3"/>
  <c r="A1445" i="3"/>
  <c r="C1445" i="3"/>
  <c r="D1445" i="3"/>
  <c r="A1446" i="3"/>
  <c r="C1446" i="3"/>
  <c r="D1446" i="3"/>
  <c r="A1447" i="3"/>
  <c r="C1447" i="3"/>
  <c r="D1447" i="3"/>
  <c r="A1448" i="3"/>
  <c r="C1448" i="3"/>
  <c r="D1448" i="3"/>
  <c r="A1449" i="3"/>
  <c r="C1449" i="3"/>
  <c r="D1449" i="3"/>
  <c r="A1450" i="3"/>
  <c r="C1450" i="3"/>
  <c r="D1450" i="3"/>
  <c r="A1451" i="3"/>
  <c r="C1451" i="3"/>
  <c r="D1451" i="3"/>
  <c r="A1452" i="3"/>
  <c r="C1452" i="3"/>
  <c r="D1452" i="3"/>
  <c r="A1453" i="3"/>
  <c r="C1453" i="3"/>
  <c r="D1453" i="3"/>
  <c r="A1454" i="3"/>
  <c r="C1454" i="3"/>
  <c r="D1454" i="3"/>
  <c r="A1455" i="3"/>
  <c r="C1455" i="3"/>
  <c r="D1455" i="3"/>
  <c r="A1456" i="3"/>
  <c r="C1456" i="3"/>
  <c r="D1456" i="3"/>
  <c r="A1457" i="3"/>
  <c r="C1457" i="3"/>
  <c r="D1457" i="3"/>
  <c r="A1458" i="3"/>
  <c r="C1458" i="3"/>
  <c r="D1458" i="3"/>
  <c r="A1459" i="3"/>
  <c r="C1459" i="3"/>
  <c r="D1459" i="3"/>
  <c r="A1460" i="3"/>
  <c r="C1460" i="3"/>
  <c r="D1460" i="3"/>
  <c r="A1461" i="3"/>
  <c r="C1461" i="3"/>
  <c r="D1461" i="3"/>
  <c r="A1462" i="3"/>
  <c r="C1462" i="3"/>
  <c r="D1462" i="3"/>
  <c r="A1463" i="3"/>
  <c r="C1463" i="3"/>
  <c r="D1463" i="3"/>
  <c r="A1464" i="3"/>
  <c r="C1464" i="3"/>
  <c r="D1464" i="3"/>
  <c r="A1465" i="3"/>
  <c r="C1465" i="3"/>
  <c r="D1465" i="3"/>
  <c r="A1466" i="3"/>
  <c r="C1466" i="3"/>
  <c r="D1466" i="3"/>
  <c r="A1467" i="3"/>
  <c r="C1467" i="3"/>
  <c r="D1467" i="3"/>
  <c r="A1468" i="3"/>
  <c r="C1468" i="3"/>
  <c r="D1468" i="3"/>
  <c r="A1469" i="3"/>
  <c r="C1469" i="3"/>
  <c r="D1469" i="3"/>
  <c r="A1470" i="3"/>
  <c r="C1470" i="3"/>
  <c r="D1470" i="3"/>
  <c r="A1471" i="3"/>
  <c r="C1471" i="3"/>
  <c r="D1471" i="3"/>
  <c r="A1472" i="3"/>
  <c r="C1472" i="3"/>
  <c r="D1472" i="3"/>
  <c r="A1473" i="3"/>
  <c r="C1473" i="3"/>
  <c r="D1473" i="3"/>
  <c r="A1474" i="3"/>
  <c r="C1474" i="3"/>
  <c r="D1474" i="3"/>
  <c r="A1475" i="3"/>
  <c r="C1475" i="3"/>
  <c r="D1475" i="3"/>
  <c r="A1476" i="3"/>
  <c r="C1476" i="3"/>
  <c r="D1476" i="3"/>
  <c r="A1477" i="3"/>
  <c r="C1477" i="3"/>
  <c r="D1477" i="3"/>
  <c r="A1478" i="3"/>
  <c r="C1478" i="3"/>
  <c r="D1478" i="3"/>
  <c r="A1479" i="3"/>
  <c r="C1479" i="3"/>
  <c r="D1479" i="3"/>
  <c r="A1480" i="3"/>
  <c r="C1480" i="3"/>
  <c r="D1480" i="3"/>
  <c r="A1481" i="3"/>
  <c r="C1481" i="3"/>
  <c r="D1481" i="3"/>
  <c r="A1482" i="3"/>
  <c r="C1482" i="3"/>
  <c r="D1482" i="3"/>
  <c r="A1483" i="3"/>
  <c r="C1483" i="3"/>
  <c r="D1483" i="3"/>
  <c r="A1484" i="3"/>
  <c r="C1484" i="3"/>
  <c r="D1484" i="3"/>
  <c r="A1485" i="3"/>
  <c r="C1485" i="3"/>
  <c r="D1485" i="3"/>
  <c r="A1486" i="3"/>
  <c r="C1486" i="3"/>
  <c r="D1486" i="3"/>
  <c r="A1487" i="3"/>
  <c r="C1487" i="3"/>
  <c r="D1487" i="3"/>
  <c r="A1488" i="3"/>
  <c r="C1488" i="3"/>
  <c r="D1488" i="3"/>
  <c r="A1489" i="3"/>
  <c r="C1489" i="3"/>
  <c r="D1489" i="3"/>
  <c r="A1490" i="3"/>
  <c r="C1490" i="3"/>
  <c r="D1490" i="3"/>
  <c r="A1491" i="3"/>
  <c r="C1491" i="3"/>
  <c r="D1491" i="3"/>
  <c r="A1492" i="3"/>
  <c r="C1492" i="3"/>
  <c r="D1492" i="3"/>
  <c r="A1493" i="3"/>
  <c r="C1493" i="3"/>
  <c r="D1493" i="3"/>
  <c r="A1494" i="3"/>
  <c r="C1494" i="3"/>
  <c r="D1494" i="3"/>
  <c r="A1495" i="3"/>
  <c r="C1495" i="3"/>
  <c r="D1495" i="3"/>
  <c r="A1496" i="3"/>
  <c r="C1496" i="3"/>
  <c r="D1496" i="3"/>
  <c r="A1497" i="3"/>
  <c r="C1497" i="3"/>
  <c r="D1497" i="3"/>
  <c r="A1498" i="3"/>
  <c r="C1498" i="3"/>
  <c r="D1498" i="3"/>
  <c r="A1499" i="3"/>
  <c r="C1499" i="3"/>
  <c r="D1499" i="3"/>
  <c r="A1500" i="3"/>
  <c r="C1500" i="3"/>
  <c r="D1500" i="3"/>
  <c r="A1501" i="3"/>
  <c r="C1501" i="3"/>
  <c r="D1501" i="3"/>
  <c r="A1502" i="3"/>
  <c r="C1502" i="3"/>
  <c r="D1502" i="3"/>
  <c r="A1503" i="3"/>
  <c r="C1503" i="3"/>
  <c r="D1503" i="3"/>
  <c r="A1504" i="3"/>
  <c r="C1504" i="3"/>
  <c r="D1504" i="3"/>
  <c r="A1505" i="3"/>
  <c r="C1505" i="3"/>
  <c r="D1505" i="3"/>
  <c r="A1506" i="3"/>
  <c r="C1506" i="3"/>
  <c r="D1506" i="3"/>
  <c r="A1507" i="3"/>
  <c r="C1507" i="3"/>
  <c r="D1507" i="3"/>
  <c r="A1508" i="3"/>
  <c r="C1508" i="3"/>
  <c r="D1508" i="3"/>
  <c r="A1509" i="3"/>
  <c r="C1509" i="3"/>
  <c r="D1509" i="3"/>
  <c r="A1510" i="3"/>
  <c r="C1510" i="3"/>
  <c r="D1510" i="3"/>
  <c r="A1511" i="3"/>
  <c r="C1511" i="3"/>
  <c r="D1511" i="3"/>
  <c r="A1512" i="3"/>
  <c r="C1512" i="3"/>
  <c r="D1512" i="3"/>
  <c r="A1513" i="3"/>
  <c r="C1513" i="3"/>
  <c r="D1513" i="3"/>
  <c r="A1514" i="3"/>
  <c r="C1514" i="3"/>
  <c r="D1514" i="3"/>
  <c r="A1515" i="3"/>
  <c r="C1515" i="3"/>
  <c r="D1515" i="3"/>
  <c r="A1516" i="3"/>
  <c r="C1516" i="3"/>
  <c r="D1516" i="3"/>
  <c r="A1517" i="3"/>
  <c r="C1517" i="3"/>
  <c r="D1517" i="3"/>
  <c r="A1518" i="3"/>
  <c r="C1518" i="3"/>
  <c r="D1518" i="3"/>
  <c r="A1519" i="3"/>
  <c r="C1519" i="3"/>
  <c r="D1519" i="3"/>
  <c r="A1520" i="3"/>
  <c r="C1520" i="3"/>
  <c r="D1520" i="3"/>
  <c r="A1521" i="3"/>
  <c r="C1521" i="3"/>
  <c r="D1521" i="3"/>
  <c r="A1522" i="3"/>
  <c r="C1522" i="3"/>
  <c r="D1522" i="3"/>
  <c r="A1523" i="3"/>
  <c r="C1523" i="3"/>
  <c r="D1523" i="3"/>
  <c r="A1524" i="3"/>
  <c r="C1524" i="3"/>
  <c r="D1524" i="3"/>
  <c r="A1525" i="3"/>
  <c r="C1525" i="3"/>
  <c r="D1525" i="3"/>
  <c r="A1526" i="3"/>
  <c r="C1526" i="3"/>
  <c r="D1526" i="3"/>
  <c r="A1527" i="3"/>
  <c r="C1527" i="3"/>
  <c r="D1527" i="3"/>
  <c r="A1528" i="3"/>
  <c r="C1528" i="3"/>
  <c r="D1528" i="3"/>
  <c r="A1529" i="3"/>
  <c r="C1529" i="3"/>
  <c r="D1529" i="3"/>
  <c r="A1530" i="3"/>
  <c r="C1530" i="3"/>
  <c r="D1530" i="3"/>
  <c r="A1531" i="3"/>
  <c r="C1531" i="3"/>
  <c r="D1531" i="3"/>
  <c r="A1532" i="3"/>
  <c r="C1532" i="3"/>
  <c r="D1532" i="3"/>
  <c r="A1533" i="3"/>
  <c r="C1533" i="3"/>
  <c r="D1533" i="3"/>
  <c r="A1534" i="3"/>
  <c r="C1534" i="3"/>
  <c r="D1534" i="3"/>
  <c r="A1535" i="3"/>
  <c r="C1535" i="3"/>
  <c r="D1535" i="3"/>
  <c r="A1536" i="3"/>
  <c r="C1536" i="3"/>
  <c r="D1536" i="3"/>
  <c r="A1537" i="3"/>
  <c r="C1537" i="3"/>
  <c r="D1537" i="3"/>
  <c r="A1538" i="3"/>
  <c r="C1538" i="3"/>
  <c r="D1538" i="3"/>
  <c r="A1539" i="3"/>
  <c r="C1539" i="3"/>
  <c r="D1539" i="3"/>
  <c r="A1540" i="3"/>
  <c r="C1540" i="3"/>
  <c r="D1540" i="3"/>
  <c r="A1541" i="3"/>
  <c r="C1541" i="3"/>
  <c r="D1541" i="3"/>
  <c r="A1542" i="3"/>
  <c r="C1542" i="3"/>
  <c r="D1542" i="3"/>
  <c r="A1543" i="3"/>
  <c r="C1543" i="3"/>
  <c r="D1543" i="3"/>
  <c r="A1544" i="3"/>
  <c r="C1544" i="3"/>
  <c r="D1544" i="3"/>
  <c r="A1545" i="3"/>
  <c r="C1545" i="3"/>
  <c r="D1545" i="3"/>
  <c r="A1546" i="3"/>
  <c r="C1546" i="3"/>
  <c r="D1546" i="3"/>
  <c r="A1547" i="3"/>
  <c r="C1547" i="3"/>
  <c r="D1547" i="3"/>
  <c r="A1548" i="3"/>
  <c r="C1548" i="3"/>
  <c r="D1548" i="3"/>
  <c r="A1549" i="3"/>
  <c r="C1549" i="3"/>
  <c r="D1549" i="3"/>
  <c r="A1550" i="3"/>
  <c r="C1550" i="3"/>
  <c r="D1550" i="3"/>
  <c r="A1551" i="3"/>
  <c r="C1551" i="3"/>
  <c r="D1551" i="3"/>
  <c r="A1552" i="3"/>
  <c r="C1552" i="3"/>
  <c r="D1552" i="3"/>
  <c r="A1553" i="3"/>
  <c r="C1553" i="3"/>
  <c r="D1553" i="3"/>
  <c r="A1554" i="3"/>
  <c r="C1554" i="3"/>
  <c r="D1554" i="3"/>
  <c r="A1555" i="3"/>
  <c r="C1555" i="3"/>
  <c r="D1555" i="3"/>
  <c r="A1556" i="3"/>
  <c r="C1556" i="3"/>
  <c r="D1556" i="3"/>
  <c r="A1557" i="3"/>
  <c r="C1557" i="3"/>
  <c r="D1557" i="3"/>
  <c r="A1558" i="3"/>
  <c r="C1558" i="3"/>
  <c r="D1558" i="3"/>
  <c r="A1559" i="3"/>
  <c r="C1559" i="3"/>
  <c r="D1559" i="3"/>
  <c r="A1560" i="3"/>
  <c r="C1560" i="3"/>
  <c r="D1560" i="3"/>
  <c r="A1561" i="3"/>
  <c r="C1561" i="3"/>
  <c r="D1561" i="3"/>
  <c r="A1562" i="3"/>
  <c r="C1562" i="3"/>
  <c r="D1562" i="3"/>
  <c r="A1563" i="3"/>
  <c r="C1563" i="3"/>
  <c r="D1563" i="3"/>
  <c r="A1564" i="3"/>
  <c r="C1564" i="3"/>
  <c r="D1564" i="3"/>
  <c r="A1565" i="3"/>
  <c r="C1565" i="3"/>
  <c r="D1565" i="3"/>
  <c r="A1566" i="3"/>
  <c r="C1566" i="3"/>
  <c r="D1566" i="3"/>
  <c r="A1567" i="3"/>
  <c r="C1567" i="3"/>
  <c r="D1567" i="3"/>
  <c r="A1568" i="3"/>
  <c r="C1568" i="3"/>
  <c r="D1568" i="3"/>
  <c r="A1569" i="3"/>
  <c r="C1569" i="3"/>
  <c r="D1569" i="3"/>
  <c r="A1570" i="3"/>
  <c r="C1570" i="3"/>
  <c r="D1570" i="3"/>
  <c r="A1571" i="3"/>
  <c r="C1571" i="3"/>
  <c r="D1571" i="3"/>
  <c r="A1572" i="3"/>
  <c r="C1572" i="3"/>
  <c r="D1572" i="3"/>
  <c r="A1573" i="3"/>
  <c r="C1573" i="3"/>
  <c r="D1573" i="3"/>
  <c r="A1574" i="3"/>
  <c r="C1574" i="3"/>
  <c r="D1574" i="3"/>
  <c r="A1575" i="3"/>
  <c r="C1575" i="3"/>
  <c r="D1575" i="3"/>
  <c r="A1576" i="3"/>
  <c r="C1576" i="3"/>
  <c r="D1576" i="3"/>
  <c r="A1577" i="3"/>
  <c r="C1577" i="3"/>
  <c r="D1577" i="3"/>
  <c r="A1578" i="3"/>
  <c r="C1578" i="3"/>
  <c r="D1578" i="3"/>
  <c r="A1579" i="3"/>
  <c r="C1579" i="3"/>
  <c r="D1579" i="3"/>
  <c r="A1580" i="3"/>
  <c r="C1580" i="3"/>
  <c r="D1580" i="3"/>
  <c r="A1581" i="3"/>
  <c r="C1581" i="3"/>
  <c r="D1581" i="3"/>
  <c r="A1582" i="3"/>
  <c r="C1582" i="3"/>
  <c r="D1582" i="3"/>
  <c r="A1583" i="3"/>
  <c r="C1583" i="3"/>
  <c r="D1583" i="3"/>
  <c r="A1584" i="3"/>
  <c r="C1584" i="3"/>
  <c r="D1584" i="3"/>
  <c r="A1585" i="3"/>
  <c r="C1585" i="3"/>
  <c r="D1585" i="3"/>
  <c r="A1586" i="3"/>
  <c r="C1586" i="3"/>
  <c r="D1586" i="3"/>
  <c r="A1587" i="3"/>
  <c r="C1587" i="3"/>
  <c r="D1587" i="3"/>
  <c r="A1588" i="3"/>
  <c r="C1588" i="3"/>
  <c r="D1588" i="3"/>
  <c r="A1589" i="3"/>
  <c r="C1589" i="3"/>
  <c r="D1589" i="3"/>
  <c r="A1590" i="3"/>
  <c r="C1590" i="3"/>
  <c r="D1590" i="3"/>
  <c r="A1591" i="3"/>
  <c r="C1591" i="3"/>
  <c r="D1591" i="3"/>
  <c r="A1592" i="3"/>
  <c r="C1592" i="3"/>
  <c r="D1592" i="3"/>
  <c r="A1593" i="3"/>
  <c r="C1593" i="3"/>
  <c r="D1593" i="3"/>
  <c r="A1594" i="3"/>
  <c r="C1594" i="3"/>
  <c r="D1594" i="3"/>
  <c r="A1595" i="3"/>
  <c r="C1595" i="3"/>
  <c r="D1595" i="3"/>
  <c r="A1596" i="3"/>
  <c r="C1596" i="3"/>
  <c r="D1596" i="3"/>
  <c r="A1597" i="3"/>
  <c r="C1597" i="3"/>
  <c r="D1597" i="3"/>
  <c r="A1598" i="3"/>
  <c r="C1598" i="3"/>
  <c r="D1598" i="3"/>
  <c r="A1599" i="3"/>
  <c r="C1599" i="3"/>
  <c r="D1599" i="3"/>
  <c r="A1600" i="3"/>
  <c r="C1600" i="3"/>
  <c r="D1600" i="3"/>
  <c r="A1601" i="3"/>
  <c r="C1601" i="3"/>
  <c r="D1601" i="3"/>
  <c r="A1602" i="3"/>
  <c r="C1602" i="3"/>
  <c r="D1602" i="3"/>
  <c r="A1603" i="3"/>
  <c r="C1603" i="3"/>
  <c r="D1603" i="3"/>
  <c r="A1604" i="3"/>
  <c r="C1604" i="3"/>
  <c r="D1604" i="3"/>
  <c r="A1605" i="3"/>
  <c r="C1605" i="3"/>
  <c r="D1605" i="3"/>
  <c r="A1606" i="3"/>
  <c r="C1606" i="3"/>
  <c r="D1606" i="3"/>
  <c r="A1607" i="3"/>
  <c r="C1607" i="3"/>
  <c r="D1607" i="3"/>
  <c r="A1608" i="3"/>
  <c r="C1608" i="3"/>
  <c r="D1608" i="3"/>
  <c r="A1609" i="3"/>
  <c r="C1609" i="3"/>
  <c r="D1609" i="3"/>
  <c r="A1610" i="3"/>
  <c r="C1610" i="3"/>
  <c r="D1610" i="3"/>
  <c r="A1611" i="3"/>
  <c r="C1611" i="3"/>
  <c r="D1611" i="3"/>
  <c r="A1612" i="3"/>
  <c r="C1612" i="3"/>
  <c r="D1612" i="3"/>
  <c r="A1613" i="3"/>
  <c r="C1613" i="3"/>
  <c r="D1613" i="3"/>
  <c r="A1614" i="3"/>
  <c r="C1614" i="3"/>
  <c r="D1614" i="3"/>
  <c r="A1615" i="3"/>
  <c r="C1615" i="3"/>
  <c r="D1615" i="3"/>
  <c r="A1616" i="3"/>
  <c r="C1616" i="3"/>
  <c r="D1616" i="3"/>
  <c r="A1617" i="3"/>
  <c r="C1617" i="3"/>
  <c r="D1617" i="3"/>
  <c r="A1618" i="3"/>
  <c r="C1618" i="3"/>
  <c r="D1618" i="3"/>
  <c r="A1619" i="3"/>
  <c r="C1619" i="3"/>
  <c r="D1619" i="3"/>
  <c r="A1620" i="3"/>
  <c r="C1620" i="3"/>
  <c r="D1620" i="3"/>
  <c r="A1621" i="3"/>
  <c r="C1621" i="3"/>
  <c r="D1621" i="3"/>
  <c r="A1622" i="3"/>
  <c r="C1622" i="3"/>
  <c r="D1622" i="3"/>
  <c r="A1623" i="3"/>
  <c r="C1623" i="3"/>
  <c r="D1623" i="3"/>
  <c r="A1624" i="3"/>
  <c r="C1624" i="3"/>
  <c r="D1624" i="3"/>
  <c r="A1625" i="3"/>
  <c r="C1625" i="3"/>
  <c r="D1625" i="3"/>
  <c r="A1626" i="3"/>
  <c r="C1626" i="3"/>
  <c r="D1626" i="3"/>
  <c r="A1627" i="3"/>
  <c r="C1627" i="3"/>
  <c r="D1627" i="3"/>
  <c r="A1628" i="3"/>
  <c r="C1628" i="3"/>
  <c r="D1628" i="3"/>
  <c r="A1629" i="3"/>
  <c r="C1629" i="3"/>
  <c r="D1629" i="3"/>
  <c r="A1630" i="3"/>
  <c r="C1630" i="3"/>
  <c r="D1630" i="3"/>
  <c r="A1631" i="3"/>
  <c r="C1631" i="3"/>
  <c r="D1631" i="3"/>
  <c r="A1632" i="3"/>
  <c r="C1632" i="3"/>
  <c r="D1632" i="3"/>
  <c r="A1633" i="3"/>
  <c r="C1633" i="3"/>
  <c r="D1633" i="3"/>
  <c r="A1634" i="3"/>
  <c r="C1634" i="3"/>
  <c r="D1634" i="3"/>
  <c r="A1635" i="3"/>
  <c r="C1635" i="3"/>
  <c r="D1635" i="3"/>
  <c r="A1636" i="3"/>
  <c r="C1636" i="3"/>
  <c r="D1636" i="3"/>
  <c r="A1637" i="3"/>
  <c r="C1637" i="3"/>
  <c r="D1637" i="3"/>
  <c r="A1638" i="3"/>
  <c r="C1638" i="3"/>
  <c r="D1638" i="3"/>
  <c r="A1639" i="3"/>
  <c r="C1639" i="3"/>
  <c r="D1639" i="3"/>
  <c r="A1640" i="3"/>
  <c r="C1640" i="3"/>
  <c r="D1640" i="3"/>
  <c r="A1641" i="3"/>
  <c r="C1641" i="3"/>
  <c r="D1641" i="3"/>
  <c r="A1642" i="3"/>
  <c r="C1642" i="3"/>
  <c r="D1642" i="3"/>
  <c r="A1643" i="3"/>
  <c r="C1643" i="3"/>
  <c r="D1643" i="3"/>
  <c r="A1644" i="3"/>
  <c r="C1644" i="3"/>
  <c r="D1644" i="3"/>
  <c r="A1645" i="3"/>
  <c r="C1645" i="3"/>
  <c r="D1645" i="3"/>
  <c r="A1646" i="3"/>
  <c r="C1646" i="3"/>
  <c r="D1646" i="3"/>
  <c r="A1647" i="3"/>
  <c r="C1647" i="3"/>
  <c r="D1647" i="3"/>
  <c r="A1648" i="3"/>
  <c r="C1648" i="3"/>
  <c r="D1648" i="3"/>
  <c r="A1649" i="3"/>
  <c r="C1649" i="3"/>
  <c r="D1649" i="3"/>
  <c r="A1650" i="3"/>
  <c r="C1650" i="3"/>
  <c r="D1650" i="3"/>
  <c r="A1651" i="3"/>
  <c r="C1651" i="3"/>
  <c r="D1651" i="3"/>
  <c r="A1652" i="3"/>
  <c r="C1652" i="3"/>
  <c r="D1652" i="3"/>
  <c r="A1653" i="3"/>
  <c r="C1653" i="3"/>
  <c r="D1653" i="3"/>
  <c r="A1654" i="3"/>
  <c r="C1654" i="3"/>
  <c r="D1654" i="3"/>
  <c r="A1655" i="3"/>
  <c r="C1655" i="3"/>
  <c r="D1655" i="3"/>
  <c r="A1656" i="3"/>
  <c r="C1656" i="3"/>
  <c r="D1656" i="3"/>
  <c r="A1657" i="3"/>
  <c r="C1657" i="3"/>
  <c r="D1657" i="3"/>
  <c r="A1658" i="3"/>
  <c r="C1658" i="3"/>
  <c r="D1658" i="3"/>
  <c r="A1659" i="3"/>
  <c r="C1659" i="3"/>
  <c r="D1659" i="3"/>
  <c r="A1660" i="3"/>
  <c r="C1660" i="3"/>
  <c r="D1660" i="3"/>
  <c r="A1661" i="3"/>
  <c r="C1661" i="3"/>
  <c r="D1661" i="3"/>
  <c r="A1662" i="3"/>
  <c r="C1662" i="3"/>
  <c r="D1662" i="3"/>
  <c r="A1663" i="3"/>
  <c r="C1663" i="3"/>
  <c r="D1663" i="3"/>
  <c r="A1664" i="3"/>
  <c r="C1664" i="3"/>
  <c r="D1664" i="3"/>
  <c r="A1665" i="3"/>
  <c r="C1665" i="3"/>
  <c r="D1665" i="3"/>
  <c r="A1666" i="3"/>
  <c r="C1666" i="3"/>
  <c r="D1666" i="3"/>
  <c r="A1667" i="3"/>
  <c r="C1667" i="3"/>
  <c r="D1667" i="3"/>
  <c r="A1668" i="3"/>
  <c r="C1668" i="3"/>
  <c r="D1668" i="3"/>
  <c r="A1669" i="3"/>
  <c r="C1669" i="3"/>
  <c r="D1669" i="3"/>
  <c r="A1670" i="3"/>
  <c r="C1670" i="3"/>
  <c r="D1670" i="3"/>
  <c r="A1671" i="3"/>
  <c r="C1671" i="3"/>
  <c r="D1671" i="3"/>
  <c r="A1672" i="3"/>
  <c r="C1672" i="3"/>
  <c r="D1672" i="3"/>
  <c r="A1673" i="3"/>
  <c r="C1673" i="3"/>
  <c r="D1673" i="3"/>
  <c r="A1674" i="3"/>
  <c r="C1674" i="3"/>
  <c r="D1674" i="3"/>
  <c r="A1675" i="3"/>
  <c r="C1675" i="3"/>
  <c r="D1675" i="3"/>
  <c r="A1676" i="3"/>
  <c r="C1676" i="3"/>
  <c r="D1676" i="3"/>
  <c r="A1677" i="3"/>
  <c r="C1677" i="3"/>
  <c r="D1677" i="3"/>
  <c r="A1678" i="3"/>
  <c r="C1678" i="3"/>
  <c r="D1678" i="3"/>
  <c r="A1679" i="3"/>
  <c r="C1679" i="3"/>
  <c r="D1679" i="3"/>
  <c r="A1680" i="3"/>
  <c r="C1680" i="3"/>
  <c r="D1680" i="3"/>
  <c r="A1681" i="3"/>
  <c r="C1681" i="3"/>
  <c r="D1681" i="3"/>
  <c r="A1682" i="3"/>
  <c r="C1682" i="3"/>
  <c r="D1682" i="3"/>
  <c r="A1683" i="3"/>
  <c r="C1683" i="3"/>
  <c r="D1683" i="3"/>
  <c r="A1684" i="3"/>
  <c r="C1684" i="3"/>
  <c r="D1684" i="3"/>
  <c r="A1685" i="3"/>
  <c r="C1685" i="3"/>
  <c r="D1685" i="3"/>
  <c r="A1686" i="3"/>
  <c r="C1686" i="3"/>
  <c r="D1686" i="3"/>
  <c r="A1687" i="3"/>
  <c r="C1687" i="3"/>
  <c r="D1687" i="3"/>
  <c r="A1688" i="3"/>
  <c r="C1688" i="3"/>
  <c r="D1688" i="3"/>
  <c r="A1689" i="3"/>
  <c r="C1689" i="3"/>
  <c r="D1689" i="3"/>
  <c r="A1690" i="3"/>
  <c r="C1690" i="3"/>
  <c r="D1690" i="3"/>
  <c r="A1691" i="3"/>
  <c r="C1691" i="3"/>
  <c r="D1691" i="3"/>
  <c r="A1692" i="3"/>
  <c r="C1692" i="3"/>
  <c r="D1692" i="3"/>
  <c r="A1693" i="3"/>
  <c r="C1693" i="3"/>
  <c r="D1693" i="3"/>
  <c r="A1694" i="3"/>
  <c r="C1694" i="3"/>
  <c r="D1694" i="3"/>
  <c r="A1695" i="3"/>
  <c r="C1695" i="3"/>
  <c r="D1695" i="3"/>
  <c r="A1696" i="3"/>
  <c r="C1696" i="3"/>
  <c r="D1696" i="3"/>
  <c r="A1697" i="3"/>
  <c r="C1697" i="3"/>
  <c r="D1697" i="3"/>
  <c r="A1698" i="3"/>
  <c r="C1698" i="3"/>
  <c r="D1698" i="3"/>
  <c r="A1699" i="3"/>
  <c r="C1699" i="3"/>
  <c r="D1699" i="3"/>
  <c r="A1700" i="3"/>
  <c r="C1700" i="3"/>
  <c r="D1700" i="3"/>
  <c r="A1701" i="3"/>
  <c r="C1701" i="3"/>
  <c r="D1701" i="3"/>
  <c r="A1702" i="3"/>
  <c r="C1702" i="3"/>
  <c r="D1702" i="3"/>
  <c r="A1703" i="3"/>
  <c r="C1703" i="3"/>
  <c r="D1703" i="3"/>
  <c r="A1704" i="3"/>
  <c r="C1704" i="3"/>
  <c r="D1704" i="3"/>
  <c r="A1705" i="3"/>
  <c r="C1705" i="3"/>
  <c r="D1705" i="3"/>
  <c r="A1706" i="3"/>
  <c r="C1706" i="3"/>
  <c r="D1706" i="3"/>
  <c r="A1707" i="3"/>
  <c r="C1707" i="3"/>
  <c r="D1707" i="3"/>
  <c r="A1708" i="3"/>
  <c r="C1708" i="3"/>
  <c r="D1708" i="3"/>
  <c r="A1709" i="3"/>
  <c r="C1709" i="3"/>
  <c r="D1709" i="3"/>
  <c r="A1710" i="3"/>
  <c r="C1710" i="3"/>
  <c r="D1710" i="3"/>
  <c r="A1711" i="3"/>
  <c r="C1711" i="3"/>
  <c r="D1711" i="3"/>
  <c r="A1712" i="3"/>
  <c r="C1712" i="3"/>
  <c r="D1712" i="3"/>
  <c r="A1713" i="3"/>
  <c r="C1713" i="3"/>
  <c r="D1713" i="3"/>
  <c r="A1714" i="3"/>
  <c r="C1714" i="3"/>
  <c r="D1714" i="3"/>
  <c r="A1715" i="3"/>
  <c r="C1715" i="3"/>
  <c r="D1715" i="3"/>
  <c r="A1716" i="3"/>
  <c r="C1716" i="3"/>
  <c r="D1716" i="3"/>
  <c r="A1717" i="3"/>
  <c r="C1717" i="3"/>
  <c r="D1717" i="3"/>
  <c r="A1718" i="3"/>
  <c r="C1718" i="3"/>
  <c r="D1718" i="3"/>
  <c r="A1719" i="3"/>
  <c r="C1719" i="3"/>
  <c r="D1719" i="3"/>
  <c r="A1720" i="3"/>
  <c r="C1720" i="3"/>
  <c r="D1720" i="3"/>
  <c r="A1721" i="3"/>
  <c r="C1721" i="3"/>
  <c r="D1721" i="3"/>
  <c r="A1722" i="3"/>
  <c r="C1722" i="3"/>
  <c r="D1722" i="3"/>
  <c r="A1723" i="3"/>
  <c r="C1723" i="3"/>
  <c r="D1723" i="3"/>
  <c r="A1724" i="3"/>
  <c r="C1724" i="3"/>
  <c r="D1724" i="3"/>
  <c r="A1725" i="3"/>
  <c r="C1725" i="3"/>
  <c r="D1725" i="3"/>
  <c r="A1726" i="3"/>
  <c r="C1726" i="3"/>
  <c r="D1726" i="3"/>
  <c r="A1727" i="3"/>
  <c r="C1727" i="3"/>
  <c r="D1727" i="3"/>
  <c r="A1728" i="3"/>
  <c r="C1728" i="3"/>
  <c r="D1728" i="3"/>
  <c r="A1729" i="3"/>
  <c r="C1729" i="3"/>
  <c r="D1729" i="3"/>
  <c r="A1730" i="3"/>
  <c r="C1730" i="3"/>
  <c r="D1730" i="3"/>
  <c r="A1731" i="3"/>
  <c r="C1731" i="3"/>
  <c r="D1731" i="3"/>
  <c r="A1732" i="3"/>
  <c r="C1732" i="3"/>
  <c r="D1732" i="3"/>
  <c r="A1733" i="3"/>
  <c r="C1733" i="3"/>
  <c r="D1733" i="3"/>
  <c r="A1734" i="3"/>
  <c r="C1734" i="3"/>
  <c r="D1734" i="3"/>
  <c r="A1735" i="3"/>
  <c r="C1735" i="3"/>
  <c r="D1735" i="3"/>
  <c r="A1736" i="3"/>
  <c r="C1736" i="3"/>
  <c r="D1736" i="3"/>
  <c r="A1737" i="3"/>
  <c r="C1737" i="3"/>
  <c r="D1737" i="3"/>
  <c r="A1738" i="3"/>
  <c r="C1738" i="3"/>
  <c r="D1738" i="3"/>
  <c r="A1739" i="3"/>
  <c r="C1739" i="3"/>
  <c r="D1739" i="3"/>
  <c r="A1740" i="3"/>
  <c r="C1740" i="3"/>
  <c r="D1740" i="3"/>
  <c r="A1741" i="3"/>
  <c r="C1741" i="3"/>
  <c r="D1741" i="3"/>
  <c r="A1742" i="3"/>
  <c r="C1742" i="3"/>
  <c r="D1742" i="3"/>
  <c r="A1743" i="3"/>
  <c r="C1743" i="3"/>
  <c r="D1743" i="3"/>
  <c r="A1744" i="3"/>
  <c r="C1744" i="3"/>
  <c r="D1744" i="3"/>
  <c r="A1745" i="3"/>
  <c r="C1745" i="3"/>
  <c r="D1745" i="3"/>
  <c r="A1746" i="3"/>
  <c r="C1746" i="3"/>
  <c r="D1746" i="3"/>
  <c r="A1747" i="3"/>
  <c r="C1747" i="3"/>
  <c r="D1747" i="3"/>
  <c r="A1748" i="3"/>
  <c r="C1748" i="3"/>
  <c r="D1748" i="3"/>
  <c r="A1749" i="3"/>
  <c r="C1749" i="3"/>
  <c r="D1749" i="3"/>
  <c r="A1750" i="3"/>
  <c r="C1750" i="3"/>
  <c r="D1750" i="3"/>
  <c r="A1751" i="3"/>
  <c r="C1751" i="3"/>
  <c r="D1751" i="3"/>
  <c r="A1752" i="3"/>
  <c r="C1752" i="3"/>
  <c r="D1752" i="3"/>
  <c r="A1753" i="3"/>
  <c r="C1753" i="3"/>
  <c r="D1753" i="3"/>
  <c r="A1754" i="3"/>
  <c r="C1754" i="3"/>
  <c r="D1754" i="3"/>
  <c r="A1755" i="3"/>
  <c r="C1755" i="3"/>
  <c r="D1755" i="3"/>
  <c r="A1756" i="3"/>
  <c r="C1756" i="3"/>
  <c r="D1756" i="3"/>
  <c r="A1757" i="3"/>
  <c r="C1757" i="3"/>
  <c r="D1757" i="3"/>
  <c r="A1758" i="3"/>
  <c r="C1758" i="3"/>
  <c r="D1758" i="3"/>
  <c r="A1759" i="3"/>
  <c r="C1759" i="3"/>
  <c r="D1759" i="3"/>
  <c r="A1760" i="3"/>
  <c r="C1760" i="3"/>
  <c r="D1760" i="3"/>
  <c r="A1761" i="3"/>
  <c r="C1761" i="3"/>
  <c r="D1761" i="3"/>
  <c r="A1762" i="3"/>
  <c r="C1762" i="3"/>
  <c r="D1762" i="3"/>
  <c r="A1763" i="3"/>
  <c r="C1763" i="3"/>
  <c r="D1763" i="3"/>
  <c r="A1764" i="3"/>
  <c r="C1764" i="3"/>
  <c r="D1764" i="3"/>
  <c r="A1765" i="3"/>
  <c r="C1765" i="3"/>
  <c r="D1765" i="3"/>
  <c r="A1766" i="3"/>
  <c r="C1766" i="3"/>
  <c r="D1766" i="3"/>
  <c r="A1767" i="3"/>
  <c r="C1767" i="3"/>
  <c r="D1767" i="3"/>
  <c r="A1768" i="3"/>
  <c r="C1768" i="3"/>
  <c r="D1768" i="3"/>
  <c r="A1769" i="3"/>
  <c r="C1769" i="3"/>
  <c r="D1769" i="3"/>
  <c r="A1770" i="3"/>
  <c r="C1770" i="3"/>
  <c r="D1770" i="3"/>
  <c r="A1771" i="3"/>
  <c r="C1771" i="3"/>
  <c r="D1771" i="3"/>
  <c r="A1772" i="3"/>
  <c r="C1772" i="3"/>
  <c r="D1772" i="3"/>
  <c r="A1773" i="3"/>
  <c r="C1773" i="3"/>
  <c r="D1773" i="3"/>
  <c r="A1774" i="3"/>
  <c r="C1774" i="3"/>
  <c r="D1774" i="3"/>
  <c r="A1775" i="3"/>
  <c r="C1775" i="3"/>
  <c r="D1775" i="3"/>
  <c r="A1776" i="3"/>
  <c r="C1776" i="3"/>
  <c r="D1776" i="3"/>
  <c r="A1777" i="3"/>
  <c r="C1777" i="3"/>
  <c r="D1777" i="3"/>
  <c r="A1778" i="3"/>
  <c r="C1778" i="3"/>
  <c r="D1778" i="3"/>
  <c r="A1779" i="3"/>
  <c r="C1779" i="3"/>
  <c r="D1779" i="3"/>
  <c r="A1780" i="3"/>
  <c r="C1780" i="3"/>
  <c r="D1780" i="3"/>
  <c r="A1781" i="3"/>
  <c r="C1781" i="3"/>
  <c r="D1781" i="3"/>
  <c r="A1782" i="3"/>
  <c r="C1782" i="3"/>
  <c r="D1782" i="3"/>
  <c r="A1783" i="3"/>
  <c r="C1783" i="3"/>
  <c r="D1783" i="3"/>
  <c r="A1784" i="3"/>
  <c r="C1784" i="3"/>
  <c r="D1784" i="3"/>
  <c r="A1785" i="3"/>
  <c r="C1785" i="3"/>
  <c r="D1785" i="3"/>
  <c r="A1786" i="3"/>
  <c r="C1786" i="3"/>
  <c r="D1786" i="3"/>
  <c r="A1787" i="3"/>
  <c r="C1787" i="3"/>
  <c r="D1787" i="3"/>
  <c r="A1788" i="3"/>
  <c r="C1788" i="3"/>
  <c r="D1788" i="3"/>
  <c r="A1789" i="3"/>
  <c r="C1789" i="3"/>
  <c r="D1789" i="3"/>
  <c r="A1790" i="3"/>
  <c r="C1790" i="3"/>
  <c r="D1790" i="3"/>
  <c r="A1791" i="3"/>
  <c r="C1791" i="3"/>
  <c r="D1791" i="3"/>
  <c r="A1792" i="3"/>
  <c r="C1792" i="3"/>
  <c r="D1792" i="3"/>
  <c r="A1793" i="3"/>
  <c r="C1793" i="3"/>
  <c r="D1793" i="3"/>
  <c r="A1794" i="3"/>
  <c r="C1794" i="3"/>
  <c r="D1794" i="3"/>
  <c r="A1795" i="3"/>
  <c r="C1795" i="3"/>
  <c r="D1795" i="3"/>
  <c r="A1796" i="3"/>
  <c r="C1796" i="3"/>
  <c r="D1796" i="3"/>
  <c r="A1797" i="3"/>
  <c r="C1797" i="3"/>
  <c r="D1797" i="3"/>
  <c r="A1798" i="3"/>
  <c r="C1798" i="3"/>
  <c r="D1798" i="3"/>
  <c r="A1799" i="3"/>
  <c r="C1799" i="3"/>
  <c r="D1799" i="3"/>
  <c r="A1800" i="3"/>
  <c r="C1800" i="3"/>
  <c r="D1800" i="3"/>
  <c r="A1801" i="3"/>
  <c r="C1801" i="3"/>
  <c r="D1801" i="3"/>
  <c r="A1802" i="3"/>
  <c r="C1802" i="3"/>
  <c r="D1802" i="3"/>
  <c r="A1803" i="3"/>
  <c r="C1803" i="3"/>
  <c r="D1803" i="3"/>
  <c r="A1804" i="3"/>
  <c r="C1804" i="3"/>
  <c r="D1804" i="3"/>
  <c r="A1805" i="3"/>
  <c r="C1805" i="3"/>
  <c r="D1805" i="3"/>
  <c r="A1806" i="3"/>
  <c r="C1806" i="3"/>
  <c r="D1806" i="3"/>
  <c r="A1807" i="3"/>
  <c r="C1807" i="3"/>
  <c r="D1807" i="3"/>
  <c r="A1808" i="3"/>
  <c r="C1808" i="3"/>
  <c r="D1808" i="3"/>
  <c r="A1809" i="3"/>
  <c r="C1809" i="3"/>
  <c r="D1809" i="3"/>
  <c r="A1810" i="3"/>
  <c r="C1810" i="3"/>
  <c r="D1810" i="3"/>
  <c r="A1811" i="3"/>
  <c r="C1811" i="3"/>
  <c r="D1811" i="3"/>
  <c r="A1812" i="3"/>
  <c r="C1812" i="3"/>
  <c r="D1812" i="3"/>
  <c r="A1813" i="3"/>
  <c r="C1813" i="3"/>
  <c r="D1813" i="3"/>
  <c r="A1814" i="3"/>
  <c r="C1814" i="3"/>
  <c r="D1814" i="3"/>
  <c r="A1815" i="3"/>
  <c r="C1815" i="3"/>
  <c r="D1815" i="3"/>
  <c r="A1816" i="3"/>
  <c r="C1816" i="3"/>
  <c r="D1816" i="3"/>
  <c r="A1817" i="3"/>
  <c r="C1817" i="3"/>
  <c r="D1817" i="3"/>
  <c r="A1818" i="3"/>
  <c r="C1818" i="3"/>
  <c r="D1818" i="3"/>
  <c r="A1819" i="3"/>
  <c r="C1819" i="3"/>
  <c r="D1819" i="3"/>
  <c r="A1820" i="3"/>
  <c r="C1820" i="3"/>
  <c r="D1820" i="3"/>
  <c r="A1821" i="3"/>
  <c r="C1821" i="3"/>
  <c r="D1821" i="3"/>
  <c r="A1822" i="3"/>
  <c r="C1822" i="3"/>
  <c r="D1822" i="3"/>
  <c r="A1823" i="3"/>
  <c r="C1823" i="3"/>
  <c r="D1823" i="3"/>
  <c r="A1824" i="3"/>
  <c r="C1824" i="3"/>
  <c r="D1824" i="3"/>
  <c r="A1825" i="3"/>
  <c r="C1825" i="3"/>
  <c r="D1825" i="3"/>
  <c r="A1826" i="3"/>
  <c r="C1826" i="3"/>
  <c r="D1826" i="3"/>
  <c r="A1827" i="3"/>
  <c r="C1827" i="3"/>
  <c r="D1827" i="3"/>
  <c r="A1828" i="3"/>
  <c r="C1828" i="3"/>
  <c r="D1828" i="3"/>
  <c r="A1829" i="3"/>
  <c r="C1829" i="3"/>
  <c r="D1829" i="3"/>
  <c r="A1830" i="3"/>
  <c r="C1830" i="3"/>
  <c r="D1830" i="3"/>
  <c r="A1831" i="3"/>
  <c r="C1831" i="3"/>
  <c r="D1831" i="3"/>
  <c r="A1832" i="3"/>
  <c r="C1832" i="3"/>
  <c r="D1832" i="3"/>
  <c r="A1833" i="3"/>
  <c r="C1833" i="3"/>
  <c r="D1833" i="3"/>
  <c r="A1834" i="3"/>
  <c r="C1834" i="3"/>
  <c r="D1834" i="3"/>
  <c r="A1835" i="3"/>
  <c r="C1835" i="3"/>
  <c r="D1835" i="3"/>
  <c r="A1836" i="3"/>
  <c r="C1836" i="3"/>
  <c r="D1836" i="3"/>
  <c r="A1837" i="3"/>
  <c r="C1837" i="3"/>
  <c r="D1837" i="3"/>
  <c r="A1838" i="3"/>
  <c r="C1838" i="3"/>
  <c r="D1838" i="3"/>
  <c r="A1839" i="3"/>
  <c r="C1839" i="3"/>
  <c r="D1839" i="3"/>
  <c r="A1840" i="3"/>
  <c r="C1840" i="3"/>
  <c r="D1840" i="3"/>
  <c r="A1841" i="3"/>
  <c r="C1841" i="3"/>
  <c r="D1841" i="3"/>
  <c r="A1842" i="3"/>
  <c r="C1842" i="3"/>
  <c r="D1842" i="3"/>
  <c r="A1843" i="3"/>
  <c r="C1843" i="3"/>
  <c r="D1843" i="3"/>
  <c r="A1844" i="3"/>
  <c r="C1844" i="3"/>
  <c r="D1844" i="3"/>
  <c r="A1845" i="3"/>
  <c r="C1845" i="3"/>
  <c r="D1845" i="3"/>
  <c r="A1846" i="3"/>
  <c r="C1846" i="3"/>
  <c r="D1846" i="3"/>
  <c r="A1847" i="3"/>
  <c r="C1847" i="3"/>
  <c r="D1847" i="3"/>
  <c r="A1848" i="3"/>
  <c r="C1848" i="3"/>
  <c r="D1848" i="3"/>
  <c r="A1849" i="3"/>
  <c r="C1849" i="3"/>
  <c r="D1849" i="3"/>
  <c r="A1850" i="3"/>
  <c r="C1850" i="3"/>
  <c r="D1850" i="3"/>
  <c r="A1851" i="3"/>
  <c r="C1851" i="3"/>
  <c r="D1851" i="3"/>
  <c r="A1852" i="3"/>
  <c r="C1852" i="3"/>
  <c r="D1852" i="3"/>
  <c r="A1853" i="3"/>
  <c r="C1853" i="3"/>
  <c r="D1853" i="3"/>
  <c r="A1854" i="3"/>
  <c r="C1854" i="3"/>
  <c r="D1854" i="3"/>
  <c r="A1855" i="3"/>
  <c r="C1855" i="3"/>
  <c r="D1855" i="3"/>
  <c r="A1856" i="3"/>
  <c r="C1856" i="3"/>
  <c r="D1856" i="3"/>
  <c r="A1857" i="3"/>
  <c r="C1857" i="3"/>
  <c r="D1857" i="3"/>
  <c r="A1858" i="3"/>
  <c r="C1858" i="3"/>
  <c r="D1858" i="3"/>
  <c r="A1859" i="3"/>
  <c r="C1859" i="3"/>
  <c r="D1859" i="3"/>
  <c r="A1860" i="3"/>
  <c r="C1860" i="3"/>
  <c r="D1860" i="3"/>
  <c r="A1861" i="3"/>
  <c r="C1861" i="3"/>
  <c r="D1861" i="3"/>
  <c r="A1862" i="3"/>
  <c r="C1862" i="3"/>
  <c r="D1862" i="3"/>
  <c r="A1863" i="3"/>
  <c r="C1863" i="3"/>
  <c r="D1863" i="3"/>
  <c r="A1864" i="3"/>
  <c r="C1864" i="3"/>
  <c r="D1864" i="3"/>
  <c r="A1865" i="3"/>
  <c r="C1865" i="3"/>
  <c r="D1865" i="3"/>
  <c r="A1866" i="3"/>
  <c r="C1866" i="3"/>
  <c r="D1866" i="3"/>
  <c r="A1867" i="3"/>
  <c r="C1867" i="3"/>
  <c r="D1867" i="3"/>
  <c r="A1868" i="3"/>
  <c r="C1868" i="3"/>
  <c r="D1868" i="3"/>
  <c r="A1869" i="3"/>
  <c r="C1869" i="3"/>
  <c r="D1869" i="3"/>
  <c r="A1870" i="3"/>
  <c r="C1870" i="3"/>
  <c r="D1870" i="3"/>
  <c r="A1871" i="3"/>
  <c r="C1871" i="3"/>
  <c r="D1871" i="3"/>
  <c r="A1872" i="3"/>
  <c r="C1872" i="3"/>
  <c r="D1872" i="3"/>
  <c r="A1873" i="3"/>
  <c r="C1873" i="3"/>
  <c r="D1873" i="3"/>
  <c r="A1874" i="3"/>
  <c r="C1874" i="3"/>
  <c r="D1874" i="3"/>
  <c r="A1875" i="3"/>
  <c r="C1875" i="3"/>
  <c r="D1875" i="3"/>
  <c r="A1876" i="3"/>
  <c r="C1876" i="3"/>
  <c r="D1876" i="3"/>
  <c r="A1877" i="3"/>
  <c r="C1877" i="3"/>
  <c r="D1877" i="3"/>
  <c r="A1878" i="3"/>
  <c r="C1878" i="3"/>
  <c r="D1878" i="3"/>
  <c r="A1879" i="3"/>
  <c r="C1879" i="3"/>
  <c r="D1879" i="3"/>
  <c r="A1880" i="3"/>
  <c r="C1880" i="3"/>
  <c r="D1880" i="3"/>
  <c r="A1881" i="3"/>
  <c r="C1881" i="3"/>
  <c r="D1881" i="3"/>
  <c r="A1882" i="3"/>
  <c r="C1882" i="3"/>
  <c r="D1882" i="3"/>
  <c r="A1883" i="3"/>
  <c r="C1883" i="3"/>
  <c r="D1883" i="3"/>
  <c r="A1884" i="3"/>
  <c r="C1884" i="3"/>
  <c r="D1884" i="3"/>
  <c r="A1885" i="3"/>
  <c r="C1885" i="3"/>
  <c r="D1885" i="3"/>
  <c r="A1886" i="3"/>
  <c r="C1886" i="3"/>
  <c r="D1886" i="3"/>
  <c r="A1887" i="3"/>
  <c r="C1887" i="3"/>
  <c r="D1887" i="3"/>
  <c r="A1888" i="3"/>
  <c r="C1888" i="3"/>
  <c r="D1888" i="3"/>
  <c r="A1889" i="3"/>
  <c r="C1889" i="3"/>
  <c r="D1889" i="3"/>
  <c r="A1890" i="3"/>
  <c r="C1890" i="3"/>
  <c r="D1890" i="3"/>
  <c r="A1891" i="3"/>
  <c r="C1891" i="3"/>
  <c r="D1891" i="3"/>
  <c r="A1892" i="3"/>
  <c r="C1892" i="3"/>
  <c r="D1892" i="3"/>
  <c r="A1893" i="3"/>
  <c r="C1893" i="3"/>
  <c r="D1893" i="3"/>
  <c r="A1894" i="3"/>
  <c r="C1894" i="3"/>
  <c r="D1894" i="3"/>
  <c r="A1895" i="3"/>
  <c r="C1895" i="3"/>
  <c r="D1895" i="3"/>
  <c r="A1896" i="3"/>
  <c r="C1896" i="3"/>
  <c r="D1896" i="3"/>
  <c r="A1897" i="3"/>
  <c r="C1897" i="3"/>
  <c r="D1897" i="3"/>
  <c r="A1898" i="3"/>
  <c r="C1898" i="3"/>
  <c r="D1898" i="3"/>
  <c r="A1899" i="3"/>
  <c r="C1899" i="3"/>
  <c r="D1899" i="3"/>
  <c r="A1900" i="3"/>
  <c r="C1900" i="3"/>
  <c r="D1900" i="3"/>
  <c r="A1901" i="3"/>
  <c r="C1901" i="3"/>
  <c r="D1901" i="3"/>
  <c r="A1902" i="3"/>
  <c r="C1902" i="3"/>
  <c r="D1902" i="3"/>
  <c r="A1903" i="3"/>
  <c r="C1903" i="3"/>
  <c r="D1903" i="3"/>
  <c r="A1904" i="3"/>
  <c r="C1904" i="3"/>
  <c r="D1904" i="3"/>
  <c r="A1905" i="3"/>
  <c r="C1905" i="3"/>
  <c r="D1905" i="3"/>
  <c r="A1906" i="3"/>
  <c r="C1906" i="3"/>
  <c r="D1906" i="3"/>
  <c r="A1907" i="3"/>
  <c r="C1907" i="3"/>
  <c r="D1907" i="3"/>
  <c r="A1908" i="3"/>
  <c r="C1908" i="3"/>
  <c r="D1908" i="3"/>
  <c r="A1909" i="3"/>
  <c r="C1909" i="3"/>
  <c r="D1909" i="3"/>
  <c r="A1910" i="3"/>
  <c r="C1910" i="3"/>
  <c r="D1910" i="3"/>
  <c r="A1911" i="3"/>
  <c r="C1911" i="3"/>
  <c r="D1911" i="3"/>
  <c r="A1912" i="3"/>
  <c r="C1912" i="3"/>
  <c r="D1912" i="3"/>
  <c r="A1913" i="3"/>
  <c r="C1913" i="3"/>
  <c r="D1913" i="3"/>
  <c r="A1914" i="3"/>
  <c r="C1914" i="3"/>
  <c r="D1914" i="3"/>
  <c r="A1915" i="3"/>
  <c r="C1915" i="3"/>
  <c r="D1915" i="3"/>
  <c r="A1916" i="3"/>
  <c r="C1916" i="3"/>
  <c r="D1916" i="3"/>
  <c r="A1917" i="3"/>
  <c r="C1917" i="3"/>
  <c r="D1917" i="3"/>
  <c r="A1918" i="3"/>
  <c r="C1918" i="3"/>
  <c r="D1918" i="3"/>
  <c r="A1919" i="3"/>
  <c r="C1919" i="3"/>
  <c r="D1919" i="3"/>
  <c r="A1920" i="3"/>
  <c r="C1920" i="3"/>
  <c r="D1920" i="3"/>
  <c r="A1921" i="3"/>
  <c r="C1921" i="3"/>
  <c r="D1921" i="3"/>
  <c r="A1922" i="3"/>
  <c r="C1922" i="3"/>
  <c r="D1922" i="3"/>
  <c r="A1923" i="3"/>
  <c r="C1923" i="3"/>
  <c r="D1923" i="3"/>
  <c r="A1924" i="3"/>
  <c r="C1924" i="3"/>
  <c r="D1924" i="3"/>
  <c r="A1925" i="3"/>
  <c r="C1925" i="3"/>
  <c r="D1925" i="3"/>
  <c r="A1926" i="3"/>
  <c r="C1926" i="3"/>
  <c r="D1926" i="3"/>
  <c r="A1927" i="3"/>
  <c r="C1927" i="3"/>
  <c r="D1927" i="3"/>
  <c r="A1928" i="3"/>
  <c r="C1928" i="3"/>
  <c r="D1928" i="3"/>
  <c r="A1929" i="3"/>
  <c r="C1929" i="3"/>
  <c r="D1929" i="3"/>
  <c r="A1930" i="3"/>
  <c r="C1930" i="3"/>
  <c r="D1930" i="3"/>
  <c r="A1931" i="3"/>
  <c r="C1931" i="3"/>
  <c r="D1931" i="3"/>
  <c r="A1932" i="3"/>
  <c r="C1932" i="3"/>
  <c r="D1932" i="3"/>
  <c r="A1933" i="3"/>
  <c r="C1933" i="3"/>
  <c r="D1933" i="3"/>
  <c r="A1934" i="3"/>
  <c r="C1934" i="3"/>
  <c r="D1934" i="3"/>
  <c r="A1935" i="3"/>
  <c r="C1935" i="3"/>
  <c r="D1935" i="3"/>
  <c r="A1936" i="3"/>
  <c r="C1936" i="3"/>
  <c r="D1936" i="3"/>
  <c r="A1937" i="3"/>
  <c r="C1937" i="3"/>
  <c r="D1937" i="3"/>
  <c r="A1938" i="3"/>
  <c r="C1938" i="3"/>
  <c r="D1938" i="3"/>
  <c r="A1939" i="3"/>
  <c r="C1939" i="3"/>
  <c r="D1939" i="3"/>
  <c r="A1940" i="3"/>
  <c r="C1940" i="3"/>
  <c r="D1940" i="3"/>
  <c r="A1941" i="3"/>
  <c r="C1941" i="3"/>
  <c r="D1941" i="3"/>
  <c r="A1942" i="3"/>
  <c r="C1942" i="3"/>
  <c r="D1942" i="3"/>
  <c r="A1943" i="3"/>
  <c r="C1943" i="3"/>
  <c r="D1943" i="3"/>
  <c r="A1944" i="3"/>
  <c r="C1944" i="3"/>
  <c r="D1944" i="3"/>
  <c r="A1945" i="3"/>
  <c r="C1945" i="3"/>
  <c r="D1945" i="3"/>
  <c r="A1946" i="3"/>
  <c r="C1946" i="3"/>
  <c r="D1946" i="3"/>
  <c r="A1947" i="3"/>
  <c r="C1947" i="3"/>
  <c r="D1947" i="3"/>
  <c r="A1948" i="3"/>
  <c r="C1948" i="3"/>
  <c r="D1948" i="3"/>
  <c r="A1949" i="3"/>
  <c r="C1949" i="3"/>
  <c r="D1949" i="3"/>
  <c r="A1950" i="3"/>
  <c r="C1950" i="3"/>
  <c r="D1950" i="3"/>
  <c r="A1951" i="3"/>
  <c r="C1951" i="3"/>
  <c r="D1951" i="3"/>
  <c r="A1952" i="3"/>
  <c r="C1952" i="3"/>
  <c r="D1952" i="3"/>
  <c r="A1953" i="3"/>
  <c r="C1953" i="3"/>
  <c r="D1953" i="3"/>
  <c r="A1954" i="3"/>
  <c r="C1954" i="3"/>
  <c r="D1954" i="3"/>
  <c r="A1955" i="3"/>
  <c r="C1955" i="3"/>
  <c r="D1955" i="3"/>
  <c r="A1956" i="3"/>
  <c r="C1956" i="3"/>
  <c r="D1956" i="3"/>
  <c r="A1957" i="3"/>
  <c r="C1957" i="3"/>
  <c r="D1957" i="3"/>
  <c r="A1958" i="3"/>
  <c r="C1958" i="3"/>
  <c r="D1958" i="3"/>
  <c r="A1959" i="3"/>
  <c r="C1959" i="3"/>
  <c r="D1959" i="3"/>
  <c r="A1960" i="3"/>
  <c r="C1960" i="3"/>
  <c r="D1960" i="3"/>
  <c r="A1961" i="3"/>
  <c r="C1961" i="3"/>
  <c r="D1961" i="3"/>
  <c r="A1962" i="3"/>
  <c r="C1962" i="3"/>
  <c r="D1962" i="3"/>
  <c r="A1963" i="3"/>
  <c r="C1963" i="3"/>
  <c r="D1963" i="3"/>
  <c r="A1964" i="3"/>
  <c r="C1964" i="3"/>
  <c r="D1964" i="3"/>
  <c r="A1965" i="3"/>
  <c r="C1965" i="3"/>
  <c r="D1965" i="3"/>
  <c r="A1966" i="3"/>
  <c r="C1966" i="3"/>
  <c r="D1966" i="3"/>
  <c r="A1967" i="3"/>
  <c r="C1967" i="3"/>
  <c r="D1967" i="3"/>
  <c r="A1968" i="3"/>
  <c r="C1968" i="3"/>
  <c r="D1968" i="3"/>
  <c r="A1969" i="3"/>
  <c r="C1969" i="3"/>
  <c r="D1969" i="3"/>
  <c r="A1970" i="3"/>
  <c r="C1970" i="3"/>
  <c r="D1970" i="3"/>
  <c r="A1971" i="3"/>
  <c r="C1971" i="3"/>
  <c r="D1971" i="3"/>
  <c r="A1972" i="3"/>
  <c r="C1972" i="3"/>
  <c r="D1972" i="3"/>
  <c r="A1973" i="3"/>
  <c r="C1973" i="3"/>
  <c r="D1973" i="3"/>
  <c r="A1974" i="3"/>
  <c r="C1974" i="3"/>
  <c r="D1974" i="3"/>
  <c r="A1975" i="3"/>
  <c r="C1975" i="3"/>
  <c r="D1975" i="3"/>
  <c r="A1976" i="3"/>
  <c r="C1976" i="3"/>
  <c r="D1976" i="3"/>
  <c r="A1977" i="3"/>
  <c r="C1977" i="3"/>
  <c r="D1977" i="3"/>
  <c r="A1978" i="3"/>
  <c r="C1978" i="3"/>
  <c r="D1978" i="3"/>
  <c r="A1979" i="3"/>
  <c r="C1979" i="3"/>
  <c r="D1979" i="3"/>
  <c r="A1980" i="3"/>
  <c r="C1980" i="3"/>
  <c r="D1980" i="3"/>
  <c r="A1981" i="3"/>
  <c r="C1981" i="3"/>
  <c r="D1981" i="3"/>
  <c r="A1982" i="3"/>
  <c r="C1982" i="3"/>
  <c r="D1982" i="3"/>
  <c r="A1983" i="3"/>
  <c r="C1983" i="3"/>
  <c r="D1983" i="3"/>
  <c r="A1984" i="3"/>
  <c r="C1984" i="3"/>
  <c r="D1984" i="3"/>
  <c r="A1985" i="3"/>
  <c r="C1985" i="3"/>
  <c r="D1985" i="3"/>
  <c r="A1986" i="3"/>
  <c r="C1986" i="3"/>
  <c r="D1986" i="3"/>
  <c r="A1987" i="3"/>
  <c r="C1987" i="3"/>
  <c r="D1987" i="3"/>
  <c r="A1988" i="3"/>
  <c r="C1988" i="3"/>
  <c r="D1988" i="3"/>
  <c r="A1989" i="3"/>
  <c r="C1989" i="3"/>
  <c r="D1989" i="3"/>
  <c r="A1990" i="3"/>
  <c r="C1990" i="3"/>
  <c r="D1990" i="3"/>
  <c r="A1991" i="3"/>
  <c r="C1991" i="3"/>
  <c r="D1991" i="3"/>
  <c r="A1992" i="3"/>
  <c r="C1992" i="3"/>
  <c r="D1992" i="3"/>
  <c r="A1993" i="3"/>
  <c r="C1993" i="3"/>
  <c r="D1993" i="3"/>
  <c r="A1994" i="3"/>
  <c r="C1994" i="3"/>
  <c r="D1994" i="3"/>
  <c r="A1995" i="3"/>
  <c r="C1995" i="3"/>
  <c r="D1995" i="3"/>
  <c r="A1996" i="3"/>
  <c r="C1996" i="3"/>
  <c r="D1996" i="3"/>
  <c r="A1997" i="3"/>
  <c r="C1997" i="3"/>
  <c r="D1997" i="3"/>
  <c r="A1998" i="3"/>
  <c r="C1998" i="3"/>
  <c r="D1998" i="3"/>
  <c r="A1999" i="3"/>
  <c r="C1999" i="3"/>
  <c r="D1999" i="3"/>
  <c r="A2000" i="3"/>
  <c r="C2000" i="3"/>
  <c r="D2000" i="3"/>
  <c r="A2001" i="3"/>
  <c r="C2001" i="3"/>
  <c r="D2001" i="3"/>
  <c r="A2002" i="3"/>
  <c r="C2002" i="3"/>
  <c r="D2002" i="3"/>
  <c r="A2003" i="3"/>
  <c r="C2003" i="3"/>
  <c r="D2003" i="3"/>
  <c r="A2004" i="3"/>
  <c r="C2004" i="3"/>
  <c r="D2004" i="3"/>
  <c r="A2005" i="3"/>
  <c r="C2005" i="3"/>
  <c r="D2005" i="3"/>
  <c r="A2006" i="3"/>
  <c r="C2006" i="3"/>
  <c r="D2006" i="3"/>
  <c r="A2007" i="3"/>
  <c r="C2007" i="3"/>
  <c r="D2007" i="3"/>
  <c r="A2008" i="3"/>
  <c r="C2008" i="3"/>
  <c r="D2008" i="3"/>
  <c r="A2009" i="3"/>
  <c r="C2009" i="3"/>
  <c r="D2009" i="3"/>
  <c r="A2010" i="3"/>
  <c r="C2010" i="3"/>
  <c r="D2010" i="3"/>
  <c r="A2011" i="3"/>
  <c r="C2011" i="3"/>
  <c r="D2011" i="3"/>
  <c r="A2012" i="3"/>
  <c r="C2012" i="3"/>
  <c r="D2012" i="3"/>
  <c r="A2013" i="3"/>
  <c r="C2013" i="3"/>
  <c r="D2013" i="3"/>
  <c r="A2014" i="3"/>
  <c r="C2014" i="3"/>
  <c r="D2014" i="3"/>
  <c r="A2015" i="3"/>
  <c r="C2015" i="3"/>
  <c r="D2015" i="3"/>
  <c r="A2016" i="3"/>
  <c r="C2016" i="3"/>
  <c r="D2016" i="3"/>
  <c r="A2017" i="3"/>
  <c r="C2017" i="3"/>
  <c r="D2017" i="3"/>
  <c r="A2018" i="3"/>
  <c r="C2018" i="3"/>
  <c r="D2018" i="3"/>
  <c r="A2019" i="3"/>
  <c r="C2019" i="3"/>
  <c r="D2019" i="3"/>
  <c r="A2020" i="3"/>
  <c r="C2020" i="3"/>
  <c r="D2020" i="3"/>
  <c r="A2021" i="3"/>
  <c r="C2021" i="3"/>
  <c r="D2021" i="3"/>
  <c r="A2022" i="3"/>
  <c r="C2022" i="3"/>
  <c r="D2022" i="3"/>
  <c r="A2023" i="3"/>
  <c r="C2023" i="3"/>
  <c r="D2023" i="3"/>
  <c r="A2024" i="3"/>
  <c r="C2024" i="3"/>
  <c r="D2024" i="3"/>
  <c r="A2025" i="3"/>
  <c r="C2025" i="3"/>
  <c r="D2025" i="3"/>
  <c r="A2026" i="3"/>
  <c r="C2026" i="3"/>
  <c r="D2026" i="3"/>
  <c r="A2027" i="3"/>
  <c r="C2027" i="3"/>
  <c r="D2027" i="3"/>
  <c r="A2028" i="3"/>
  <c r="C2028" i="3"/>
  <c r="D2028" i="3"/>
  <c r="A2029" i="3"/>
  <c r="C2029" i="3"/>
  <c r="D2029" i="3"/>
  <c r="A2030" i="3"/>
  <c r="C2030" i="3"/>
  <c r="D2030" i="3"/>
  <c r="A2031" i="3"/>
  <c r="C2031" i="3"/>
  <c r="D2031" i="3"/>
  <c r="A2032" i="3"/>
  <c r="C2032" i="3"/>
  <c r="D2032" i="3"/>
  <c r="A2033" i="3"/>
  <c r="C2033" i="3"/>
  <c r="D2033" i="3"/>
  <c r="A2034" i="3"/>
  <c r="C2034" i="3"/>
  <c r="D2034" i="3"/>
  <c r="A2035" i="3"/>
  <c r="C2035" i="3"/>
  <c r="D2035" i="3"/>
  <c r="A2036" i="3"/>
  <c r="C2036" i="3"/>
  <c r="D2036" i="3"/>
  <c r="A2037" i="3"/>
  <c r="C2037" i="3"/>
  <c r="D2037" i="3"/>
  <c r="A2038" i="3"/>
  <c r="C2038" i="3"/>
  <c r="D2038" i="3"/>
  <c r="A2039" i="3"/>
  <c r="C2039" i="3"/>
  <c r="D2039" i="3"/>
  <c r="A2040" i="3"/>
  <c r="C2040" i="3"/>
  <c r="D2040" i="3"/>
  <c r="A2041" i="3"/>
  <c r="C2041" i="3"/>
  <c r="D2041" i="3"/>
  <c r="A2042" i="3"/>
  <c r="C2042" i="3"/>
  <c r="D2042" i="3"/>
  <c r="A2043" i="3"/>
  <c r="C2043" i="3"/>
  <c r="D2043" i="3"/>
  <c r="A2044" i="3"/>
  <c r="C2044" i="3"/>
  <c r="D2044" i="3"/>
  <c r="A2045" i="3"/>
  <c r="C2045" i="3"/>
  <c r="D2045" i="3"/>
  <c r="A2046" i="3"/>
  <c r="C2046" i="3"/>
  <c r="D2046" i="3"/>
  <c r="A2047" i="3"/>
  <c r="C2047" i="3"/>
  <c r="D2047" i="3"/>
  <c r="A2048" i="3"/>
  <c r="C2048" i="3"/>
  <c r="D2048" i="3"/>
  <c r="A2049" i="3"/>
  <c r="C2049" i="3"/>
  <c r="D2049" i="3"/>
  <c r="A2050" i="3"/>
  <c r="C2050" i="3"/>
  <c r="D2050" i="3"/>
  <c r="A2051" i="3"/>
  <c r="C2051" i="3"/>
  <c r="D2051" i="3"/>
  <c r="A2052" i="3"/>
  <c r="C2052" i="3"/>
  <c r="D2052" i="3"/>
  <c r="A2053" i="3"/>
  <c r="C2053" i="3"/>
  <c r="D2053" i="3"/>
  <c r="A2054" i="3"/>
  <c r="C2054" i="3"/>
  <c r="D2054" i="3"/>
  <c r="A2055" i="3"/>
  <c r="C2055" i="3"/>
  <c r="D2055" i="3"/>
  <c r="A2056" i="3"/>
  <c r="C2056" i="3"/>
  <c r="D2056" i="3"/>
  <c r="A2057" i="3"/>
  <c r="C2057" i="3"/>
  <c r="D2057" i="3"/>
  <c r="A2058" i="3"/>
  <c r="C2058" i="3"/>
  <c r="D2058" i="3"/>
  <c r="A2059" i="3"/>
  <c r="C2059" i="3"/>
  <c r="D2059" i="3"/>
  <c r="A2060" i="3"/>
  <c r="C2060" i="3"/>
  <c r="D2060" i="3"/>
  <c r="A2061" i="3"/>
  <c r="C2061" i="3"/>
  <c r="D2061" i="3"/>
  <c r="A2062" i="3"/>
  <c r="C2062" i="3"/>
  <c r="D2062" i="3"/>
  <c r="A2063" i="3"/>
  <c r="C2063" i="3"/>
  <c r="D2063" i="3"/>
  <c r="A2064" i="3"/>
  <c r="C2064" i="3"/>
  <c r="D2064" i="3"/>
  <c r="A2065" i="3"/>
  <c r="C2065" i="3"/>
  <c r="D2065" i="3"/>
  <c r="A2066" i="3"/>
  <c r="C2066" i="3"/>
  <c r="D2066" i="3"/>
  <c r="A2067" i="3"/>
  <c r="C2067" i="3"/>
  <c r="D2067" i="3"/>
  <c r="A2068" i="3"/>
  <c r="C2068" i="3"/>
  <c r="D2068" i="3"/>
  <c r="A2069" i="3"/>
  <c r="C2069" i="3"/>
  <c r="D2069" i="3"/>
  <c r="A2070" i="3"/>
  <c r="C2070" i="3"/>
  <c r="D2070" i="3"/>
  <c r="A2071" i="3"/>
  <c r="C2071" i="3"/>
  <c r="D2071" i="3"/>
  <c r="A2072" i="3"/>
  <c r="C2072" i="3"/>
  <c r="D2072" i="3"/>
  <c r="A2073" i="3"/>
  <c r="C2073" i="3"/>
  <c r="D2073" i="3"/>
  <c r="A2074" i="3"/>
  <c r="C2074" i="3"/>
  <c r="D2074" i="3"/>
  <c r="A2075" i="3"/>
  <c r="C2075" i="3"/>
  <c r="D2075" i="3"/>
  <c r="A2076" i="3"/>
  <c r="C2076" i="3"/>
  <c r="D2076" i="3"/>
  <c r="A2077" i="3"/>
  <c r="C2077" i="3"/>
  <c r="D2077" i="3"/>
  <c r="A2078" i="3"/>
  <c r="C2078" i="3"/>
  <c r="D2078" i="3"/>
  <c r="A2079" i="3"/>
  <c r="C2079" i="3"/>
  <c r="D2079" i="3"/>
  <c r="A2080" i="3"/>
  <c r="C2080" i="3"/>
  <c r="D2080" i="3"/>
  <c r="A2081" i="3"/>
  <c r="C2081" i="3"/>
  <c r="D2081" i="3"/>
  <c r="A2082" i="3"/>
  <c r="C2082" i="3"/>
  <c r="D2082" i="3"/>
  <c r="A2083" i="3"/>
  <c r="C2083" i="3"/>
  <c r="D2083" i="3"/>
  <c r="A2084" i="3"/>
  <c r="C2084" i="3"/>
  <c r="D2084" i="3"/>
  <c r="A2085" i="3"/>
  <c r="C2085" i="3"/>
  <c r="D2085" i="3"/>
  <c r="A2086" i="3"/>
  <c r="C2086" i="3"/>
  <c r="D2086" i="3"/>
  <c r="A2087" i="3"/>
  <c r="C2087" i="3"/>
  <c r="D2087" i="3"/>
  <c r="A2088" i="3"/>
  <c r="C2088" i="3"/>
  <c r="D2088" i="3"/>
  <c r="A2089" i="3"/>
  <c r="C2089" i="3"/>
  <c r="D2089" i="3"/>
  <c r="A2090" i="3"/>
  <c r="C2090" i="3"/>
  <c r="D2090" i="3"/>
  <c r="A2091" i="3"/>
  <c r="C2091" i="3"/>
  <c r="D2091" i="3"/>
  <c r="A2092" i="3"/>
  <c r="C2092" i="3"/>
  <c r="D2092" i="3"/>
  <c r="A2093" i="3"/>
  <c r="C2093" i="3"/>
  <c r="D2093" i="3"/>
  <c r="A2094" i="3"/>
  <c r="C2094" i="3"/>
  <c r="D2094" i="3"/>
  <c r="A2095" i="3"/>
  <c r="C2095" i="3"/>
  <c r="D2095" i="3"/>
  <c r="A2096" i="3"/>
  <c r="C2096" i="3"/>
  <c r="D2096" i="3"/>
  <c r="A2097" i="3"/>
  <c r="C2097" i="3"/>
  <c r="D2097" i="3"/>
  <c r="A2098" i="3"/>
  <c r="C2098" i="3"/>
  <c r="D2098" i="3"/>
  <c r="A2099" i="3"/>
  <c r="C2099" i="3"/>
  <c r="D2099" i="3"/>
  <c r="A2100" i="3"/>
  <c r="C2100" i="3"/>
  <c r="D2100" i="3"/>
  <c r="A2101" i="3"/>
  <c r="C2101" i="3"/>
  <c r="D2101" i="3"/>
  <c r="A2102" i="3"/>
  <c r="C2102" i="3"/>
  <c r="D2102" i="3"/>
  <c r="A2103" i="3"/>
  <c r="C2103" i="3"/>
  <c r="D2103" i="3"/>
  <c r="A2104" i="3"/>
  <c r="C2104" i="3"/>
  <c r="D2104" i="3"/>
  <c r="A2105" i="3"/>
  <c r="C2105" i="3"/>
  <c r="D2105" i="3"/>
  <c r="A2106" i="3"/>
  <c r="C2106" i="3"/>
  <c r="D2106" i="3"/>
  <c r="A2107" i="3"/>
  <c r="C2107" i="3"/>
  <c r="D2107" i="3"/>
  <c r="A2108" i="3"/>
  <c r="C2108" i="3"/>
  <c r="D2108" i="3"/>
  <c r="A2109" i="3"/>
  <c r="C2109" i="3"/>
  <c r="D2109" i="3"/>
  <c r="A2110" i="3"/>
  <c r="C2110" i="3"/>
  <c r="D2110" i="3"/>
  <c r="A2111" i="3"/>
  <c r="C2111" i="3"/>
  <c r="D2111" i="3"/>
  <c r="A2112" i="3"/>
  <c r="C2112" i="3"/>
  <c r="D2112" i="3"/>
  <c r="A2113" i="3"/>
  <c r="C2113" i="3"/>
  <c r="D2113" i="3"/>
  <c r="A2114" i="3"/>
  <c r="C2114" i="3"/>
  <c r="D2114" i="3"/>
  <c r="A2115" i="3"/>
  <c r="C2115" i="3"/>
  <c r="D2115" i="3"/>
  <c r="A2116" i="3"/>
  <c r="C2116" i="3"/>
  <c r="D2116" i="3"/>
  <c r="A2117" i="3"/>
  <c r="C2117" i="3"/>
  <c r="D2117" i="3"/>
  <c r="A2118" i="3"/>
  <c r="C2118" i="3"/>
  <c r="D2118" i="3"/>
  <c r="A2119" i="3"/>
  <c r="C2119" i="3"/>
  <c r="D2119" i="3"/>
  <c r="A2120" i="3"/>
  <c r="C2120" i="3"/>
  <c r="D2120" i="3"/>
  <c r="A2121" i="3"/>
  <c r="C2121" i="3"/>
  <c r="D2121" i="3"/>
  <c r="A2122" i="3"/>
  <c r="C2122" i="3"/>
  <c r="D2122" i="3"/>
  <c r="A2123" i="3"/>
  <c r="C2123" i="3"/>
  <c r="D2123" i="3"/>
  <c r="A2124" i="3"/>
  <c r="C2124" i="3"/>
  <c r="D2124" i="3"/>
  <c r="A2125" i="3"/>
  <c r="C2125" i="3"/>
  <c r="D2125" i="3"/>
  <c r="A2126" i="3"/>
  <c r="C2126" i="3"/>
  <c r="D2126" i="3"/>
  <c r="A2127" i="3"/>
  <c r="C2127" i="3"/>
  <c r="D2127" i="3"/>
  <c r="A2128" i="3"/>
  <c r="C2128" i="3"/>
  <c r="D2128" i="3"/>
  <c r="A2129" i="3"/>
  <c r="C2129" i="3"/>
  <c r="D2129" i="3"/>
  <c r="A2130" i="3"/>
  <c r="C2130" i="3"/>
  <c r="D2130" i="3"/>
  <c r="A2131" i="3"/>
  <c r="C2131" i="3"/>
  <c r="D2131" i="3"/>
  <c r="A2132" i="3"/>
  <c r="C2132" i="3"/>
  <c r="D2132" i="3"/>
  <c r="A2133" i="3"/>
  <c r="C2133" i="3"/>
  <c r="D2133" i="3"/>
  <c r="A2134" i="3"/>
  <c r="C2134" i="3"/>
  <c r="D2134" i="3"/>
  <c r="A2135" i="3"/>
  <c r="C2135" i="3"/>
  <c r="D2135" i="3"/>
  <c r="A2136" i="3"/>
  <c r="C2136" i="3"/>
  <c r="D2136" i="3"/>
  <c r="A2137" i="3"/>
  <c r="C2137" i="3"/>
  <c r="D2137" i="3"/>
  <c r="A2138" i="3"/>
  <c r="C2138" i="3"/>
  <c r="D2138" i="3"/>
  <c r="A2139" i="3"/>
  <c r="C2139" i="3"/>
  <c r="D2139" i="3"/>
  <c r="A2140" i="3"/>
  <c r="C2140" i="3"/>
  <c r="D2140" i="3"/>
  <c r="A2141" i="3"/>
  <c r="C2141" i="3"/>
  <c r="D2141" i="3"/>
  <c r="A2142" i="3"/>
  <c r="C2142" i="3"/>
  <c r="D2142" i="3"/>
  <c r="A2143" i="3"/>
  <c r="C2143" i="3"/>
  <c r="D2143" i="3"/>
  <c r="A2144" i="3"/>
  <c r="C2144" i="3"/>
  <c r="D2144" i="3"/>
  <c r="A2145" i="3"/>
  <c r="C2145" i="3"/>
  <c r="D2145" i="3"/>
  <c r="A2146" i="3"/>
  <c r="C2146" i="3"/>
  <c r="D2146" i="3"/>
  <c r="A2147" i="3"/>
  <c r="C2147" i="3"/>
  <c r="D2147" i="3"/>
  <c r="A2148" i="3"/>
  <c r="C2148" i="3"/>
  <c r="D2148" i="3"/>
  <c r="A2149" i="3"/>
  <c r="C2149" i="3"/>
  <c r="D2149" i="3"/>
  <c r="A2150" i="3"/>
  <c r="C2150" i="3"/>
  <c r="D2150" i="3"/>
  <c r="A2151" i="3"/>
  <c r="C2151" i="3"/>
  <c r="D2151" i="3"/>
  <c r="A2152" i="3"/>
  <c r="C2152" i="3"/>
  <c r="D2152" i="3"/>
  <c r="A2153" i="3"/>
  <c r="C2153" i="3"/>
  <c r="D2153" i="3"/>
  <c r="A2154" i="3"/>
  <c r="C2154" i="3"/>
  <c r="D2154" i="3"/>
  <c r="A2155" i="3"/>
  <c r="C2155" i="3"/>
  <c r="D2155" i="3"/>
  <c r="A2156" i="3"/>
  <c r="C2156" i="3"/>
  <c r="D2156" i="3"/>
  <c r="A2157" i="3"/>
  <c r="C2157" i="3"/>
  <c r="D2157" i="3"/>
  <c r="A2158" i="3"/>
  <c r="C2158" i="3"/>
  <c r="D2158" i="3"/>
  <c r="A2159" i="3"/>
  <c r="C2159" i="3"/>
  <c r="D2159" i="3"/>
  <c r="A2160" i="3"/>
  <c r="C2160" i="3"/>
  <c r="D2160" i="3"/>
  <c r="A2161" i="3"/>
  <c r="C2161" i="3"/>
  <c r="D2161" i="3"/>
  <c r="A2162" i="3"/>
  <c r="C2162" i="3"/>
  <c r="D2162" i="3"/>
  <c r="A2163" i="3"/>
  <c r="C2163" i="3"/>
  <c r="D2163" i="3"/>
  <c r="A2164" i="3"/>
  <c r="C2164" i="3"/>
  <c r="D2164" i="3"/>
  <c r="A2165" i="3"/>
  <c r="C2165" i="3"/>
  <c r="D2165" i="3"/>
  <c r="A2166" i="3"/>
  <c r="C2166" i="3"/>
  <c r="D2166" i="3"/>
  <c r="A2167" i="3"/>
  <c r="C2167" i="3"/>
  <c r="D2167" i="3"/>
  <c r="A2168" i="3"/>
  <c r="C2168" i="3"/>
  <c r="D2168" i="3"/>
  <c r="A2169" i="3"/>
  <c r="C2169" i="3"/>
  <c r="D2169" i="3"/>
  <c r="A2170" i="3"/>
  <c r="C2170" i="3"/>
  <c r="D2170" i="3"/>
  <c r="A2171" i="3"/>
  <c r="C2171" i="3"/>
  <c r="D2171" i="3"/>
  <c r="A2172" i="3"/>
  <c r="C2172" i="3"/>
  <c r="D2172" i="3"/>
  <c r="A2173" i="3"/>
  <c r="C2173" i="3"/>
  <c r="D2173" i="3"/>
  <c r="A2174" i="3"/>
  <c r="C2174" i="3"/>
  <c r="D2174" i="3"/>
  <c r="A2175" i="3"/>
  <c r="C2175" i="3"/>
  <c r="D2175" i="3"/>
  <c r="A2176" i="3"/>
  <c r="C2176" i="3"/>
  <c r="D2176" i="3"/>
  <c r="A2177" i="3"/>
  <c r="C2177" i="3"/>
  <c r="D2177" i="3"/>
  <c r="A2178" i="3"/>
  <c r="C2178" i="3"/>
  <c r="D2178" i="3"/>
  <c r="A2179" i="3"/>
  <c r="C2179" i="3"/>
  <c r="D2179" i="3"/>
  <c r="A2180" i="3"/>
  <c r="C2180" i="3"/>
  <c r="D2180" i="3"/>
  <c r="A2181" i="3"/>
  <c r="C2181" i="3"/>
  <c r="D2181" i="3"/>
  <c r="A2182" i="3"/>
  <c r="C2182" i="3"/>
  <c r="D2182" i="3"/>
  <c r="A2183" i="3"/>
  <c r="C2183" i="3"/>
  <c r="D2183" i="3"/>
  <c r="A2184" i="3"/>
  <c r="C2184" i="3"/>
  <c r="D2184" i="3"/>
  <c r="A2185" i="3"/>
  <c r="C2185" i="3"/>
  <c r="D2185" i="3"/>
  <c r="A2186" i="3"/>
  <c r="C2186" i="3"/>
  <c r="D2186" i="3"/>
  <c r="A2187" i="3"/>
  <c r="C2187" i="3"/>
  <c r="D2187" i="3"/>
  <c r="A2188" i="3"/>
  <c r="C2188" i="3"/>
  <c r="D2188" i="3"/>
  <c r="A2189" i="3"/>
  <c r="C2189" i="3"/>
  <c r="D2189" i="3"/>
  <c r="A2190" i="3"/>
  <c r="C2190" i="3"/>
  <c r="D2190" i="3"/>
  <c r="A2191" i="3"/>
  <c r="C2191" i="3"/>
  <c r="D2191" i="3"/>
  <c r="A2192" i="3"/>
  <c r="C2192" i="3"/>
  <c r="D2192" i="3"/>
  <c r="A2193" i="3"/>
  <c r="C2193" i="3"/>
  <c r="D2193" i="3"/>
  <c r="A2194" i="3"/>
  <c r="C2194" i="3"/>
  <c r="D2194" i="3"/>
  <c r="A2195" i="3"/>
  <c r="C2195" i="3"/>
  <c r="D2195" i="3"/>
  <c r="A2196" i="3"/>
  <c r="C2196" i="3"/>
  <c r="D2196" i="3"/>
  <c r="A2197" i="3"/>
  <c r="C2197" i="3"/>
  <c r="D2197" i="3"/>
  <c r="A2198" i="3"/>
  <c r="C2198" i="3"/>
  <c r="D2198" i="3"/>
  <c r="A2199" i="3"/>
  <c r="C2199" i="3"/>
  <c r="D2199" i="3"/>
  <c r="A2200" i="3"/>
  <c r="C2200" i="3"/>
  <c r="D2200" i="3"/>
  <c r="A2201" i="3"/>
  <c r="C2201" i="3"/>
  <c r="D2201" i="3"/>
  <c r="A2202" i="3"/>
  <c r="C2202" i="3"/>
  <c r="D2202" i="3"/>
  <c r="A2203" i="3"/>
  <c r="C2203" i="3"/>
  <c r="D2203" i="3"/>
  <c r="A2204" i="3"/>
  <c r="C2204" i="3"/>
  <c r="D2204" i="3"/>
  <c r="A2205" i="3"/>
  <c r="C2205" i="3"/>
  <c r="D2205" i="3"/>
  <c r="A2206" i="3"/>
  <c r="C2206" i="3"/>
  <c r="D2206" i="3"/>
  <c r="A2207" i="3"/>
  <c r="C2207" i="3"/>
  <c r="D2207" i="3"/>
  <c r="A2208" i="3"/>
  <c r="C2208" i="3"/>
  <c r="D2208" i="3"/>
  <c r="A2209" i="3"/>
  <c r="C2209" i="3"/>
  <c r="D2209" i="3"/>
  <c r="A2210" i="3"/>
  <c r="C2210" i="3"/>
  <c r="D2210" i="3"/>
  <c r="A2211" i="3"/>
  <c r="C2211" i="3"/>
  <c r="D2211" i="3"/>
  <c r="A2212" i="3"/>
  <c r="C2212" i="3"/>
  <c r="D2212" i="3"/>
  <c r="A2213" i="3"/>
  <c r="C2213" i="3"/>
  <c r="D2213" i="3"/>
  <c r="A2214" i="3"/>
  <c r="C2214" i="3"/>
  <c r="D2214" i="3"/>
  <c r="A2215" i="3"/>
  <c r="C2215" i="3"/>
  <c r="D2215" i="3"/>
  <c r="A2216" i="3"/>
  <c r="C2216" i="3"/>
  <c r="D2216" i="3"/>
  <c r="A2217" i="3"/>
  <c r="C2217" i="3"/>
  <c r="D2217" i="3"/>
  <c r="A2218" i="3"/>
  <c r="C2218" i="3"/>
  <c r="D2218" i="3"/>
  <c r="A2219" i="3"/>
  <c r="C2219" i="3"/>
  <c r="D2219" i="3"/>
  <c r="A2220" i="3"/>
  <c r="C2220" i="3"/>
  <c r="D2220" i="3"/>
  <c r="A2221" i="3"/>
  <c r="C2221" i="3"/>
  <c r="D2221" i="3"/>
  <c r="A2222" i="3"/>
  <c r="C2222" i="3"/>
  <c r="D2222" i="3"/>
  <c r="A2223" i="3"/>
  <c r="C2223" i="3"/>
  <c r="D2223" i="3"/>
  <c r="A2224" i="3"/>
  <c r="C2224" i="3"/>
  <c r="D2224" i="3"/>
  <c r="A2225" i="3"/>
  <c r="C2225" i="3"/>
  <c r="D2225" i="3"/>
  <c r="A2226" i="3"/>
  <c r="C2226" i="3"/>
  <c r="D2226" i="3"/>
  <c r="A2227" i="3"/>
  <c r="C2227" i="3"/>
  <c r="D2227" i="3"/>
  <c r="A2228" i="3"/>
  <c r="C2228" i="3"/>
  <c r="D2228" i="3"/>
  <c r="A2229" i="3"/>
  <c r="C2229" i="3"/>
  <c r="D2229" i="3"/>
  <c r="A2230" i="3"/>
  <c r="C2230" i="3"/>
  <c r="D2230" i="3"/>
  <c r="A2231" i="3"/>
  <c r="C2231" i="3"/>
  <c r="D2231" i="3"/>
  <c r="A2232" i="3"/>
  <c r="C2232" i="3"/>
  <c r="D2232" i="3"/>
  <c r="A2233" i="3"/>
  <c r="C2233" i="3"/>
  <c r="D2233" i="3"/>
  <c r="A2234" i="3"/>
  <c r="C2234" i="3"/>
  <c r="D2234" i="3"/>
  <c r="A2235" i="3"/>
  <c r="C2235" i="3"/>
  <c r="D2235" i="3"/>
  <c r="A2236" i="3"/>
  <c r="C2236" i="3"/>
  <c r="D2236" i="3"/>
  <c r="A2237" i="3"/>
  <c r="C2237" i="3"/>
  <c r="D2237" i="3"/>
  <c r="A2238" i="3"/>
  <c r="C2238" i="3"/>
  <c r="D2238" i="3"/>
  <c r="A2239" i="3"/>
  <c r="C2239" i="3"/>
  <c r="D2239" i="3"/>
  <c r="A2240" i="3"/>
  <c r="C2240" i="3"/>
  <c r="D2240" i="3"/>
  <c r="A2241" i="3"/>
  <c r="C2241" i="3"/>
  <c r="D2241" i="3"/>
  <c r="A2242" i="3"/>
  <c r="C2242" i="3"/>
  <c r="D2242" i="3"/>
  <c r="A2243" i="3"/>
  <c r="C2243" i="3"/>
  <c r="D2243" i="3"/>
  <c r="A2244" i="3"/>
  <c r="C2244" i="3"/>
  <c r="D2244" i="3"/>
  <c r="A2245" i="3"/>
  <c r="C2245" i="3"/>
  <c r="D2245" i="3"/>
  <c r="A2246" i="3"/>
  <c r="C2246" i="3"/>
  <c r="D2246" i="3"/>
  <c r="A2247" i="3"/>
  <c r="C2247" i="3"/>
  <c r="D2247" i="3"/>
  <c r="A2248" i="3"/>
  <c r="C2248" i="3"/>
  <c r="D2248" i="3"/>
  <c r="A2249" i="3"/>
  <c r="C2249" i="3"/>
  <c r="D2249" i="3"/>
  <c r="A2250" i="3"/>
  <c r="C2250" i="3"/>
  <c r="D2250" i="3"/>
  <c r="A2251" i="3"/>
  <c r="C2251" i="3"/>
  <c r="D2251" i="3"/>
  <c r="A2252" i="3"/>
  <c r="C2252" i="3"/>
  <c r="D2252" i="3"/>
  <c r="A2253" i="3"/>
  <c r="C2253" i="3"/>
  <c r="D2253" i="3"/>
  <c r="A2254" i="3"/>
  <c r="C2254" i="3"/>
  <c r="D2254" i="3"/>
  <c r="A2255" i="3"/>
  <c r="C2255" i="3"/>
  <c r="D2255" i="3"/>
  <c r="A2256" i="3"/>
  <c r="C2256" i="3"/>
  <c r="D2256" i="3"/>
  <c r="A2257" i="3"/>
  <c r="C2257" i="3"/>
  <c r="D2257" i="3"/>
  <c r="A2258" i="3"/>
  <c r="C2258" i="3"/>
  <c r="D2258" i="3"/>
  <c r="A2259" i="3"/>
  <c r="C2259" i="3"/>
  <c r="D2259" i="3"/>
  <c r="A2260" i="3"/>
  <c r="C2260" i="3"/>
  <c r="D2260" i="3"/>
  <c r="A2261" i="3"/>
  <c r="C2261" i="3"/>
  <c r="D2261" i="3"/>
  <c r="A2262" i="3"/>
  <c r="C2262" i="3"/>
  <c r="D2262" i="3"/>
  <c r="A2263" i="3"/>
  <c r="C2263" i="3"/>
  <c r="D2263" i="3"/>
  <c r="A2264" i="3"/>
  <c r="C2264" i="3"/>
  <c r="D2264" i="3"/>
  <c r="A2265" i="3"/>
  <c r="C2265" i="3"/>
  <c r="D2265" i="3"/>
  <c r="A2266" i="3"/>
  <c r="C2266" i="3"/>
  <c r="D2266" i="3"/>
  <c r="A2267" i="3"/>
  <c r="C2267" i="3"/>
  <c r="D2267" i="3"/>
  <c r="A2268" i="3"/>
  <c r="C2268" i="3"/>
  <c r="D2268" i="3"/>
  <c r="A2269" i="3"/>
  <c r="C2269" i="3"/>
  <c r="D2269" i="3"/>
  <c r="A2270" i="3"/>
  <c r="C2270" i="3"/>
  <c r="D2270" i="3"/>
  <c r="A2271" i="3"/>
  <c r="C2271" i="3"/>
  <c r="D2271" i="3"/>
  <c r="A2272" i="3"/>
  <c r="C2272" i="3"/>
  <c r="D2272" i="3"/>
  <c r="A2273" i="3"/>
  <c r="C2273" i="3"/>
  <c r="D2273" i="3"/>
  <c r="A2274" i="3"/>
  <c r="C2274" i="3"/>
  <c r="D2274" i="3"/>
  <c r="A2275" i="3"/>
  <c r="C2275" i="3"/>
  <c r="D2275" i="3"/>
  <c r="A2276" i="3"/>
  <c r="C2276" i="3"/>
  <c r="D2276" i="3"/>
  <c r="A2277" i="3"/>
  <c r="C2277" i="3"/>
  <c r="D2277" i="3"/>
  <c r="A2278" i="3"/>
  <c r="C2278" i="3"/>
  <c r="D2278" i="3"/>
  <c r="A2279" i="3"/>
  <c r="C2279" i="3"/>
  <c r="D2279" i="3"/>
  <c r="A2280" i="3"/>
  <c r="C2280" i="3"/>
  <c r="D2280" i="3"/>
  <c r="A2281" i="3"/>
  <c r="C2281" i="3"/>
  <c r="D2281" i="3"/>
  <c r="A2282" i="3"/>
  <c r="C2282" i="3"/>
  <c r="D2282" i="3"/>
  <c r="A2283" i="3"/>
  <c r="C2283" i="3"/>
  <c r="D2283" i="3"/>
  <c r="A2284" i="3"/>
  <c r="C2284" i="3"/>
  <c r="D2284" i="3"/>
  <c r="A2285" i="3"/>
  <c r="C2285" i="3"/>
  <c r="D2285" i="3"/>
  <c r="A2286" i="3"/>
  <c r="C2286" i="3"/>
  <c r="D2286" i="3"/>
  <c r="A2287" i="3"/>
  <c r="C2287" i="3"/>
  <c r="D2287" i="3"/>
  <c r="A2288" i="3"/>
  <c r="C2288" i="3"/>
  <c r="D2288" i="3"/>
  <c r="A2289" i="3"/>
  <c r="C2289" i="3"/>
  <c r="D2289" i="3"/>
  <c r="A2290" i="3"/>
  <c r="C2290" i="3"/>
  <c r="D2290" i="3"/>
  <c r="A2291" i="3"/>
  <c r="C2291" i="3"/>
  <c r="D2291" i="3"/>
  <c r="A2292" i="3"/>
  <c r="C2292" i="3"/>
  <c r="D2292" i="3"/>
  <c r="A2293" i="3"/>
  <c r="C2293" i="3"/>
  <c r="D2293" i="3"/>
  <c r="A2294" i="3"/>
  <c r="C2294" i="3"/>
  <c r="D2294" i="3"/>
  <c r="A2295" i="3"/>
  <c r="C2295" i="3"/>
  <c r="D2295" i="3"/>
  <c r="A2296" i="3"/>
  <c r="C2296" i="3"/>
  <c r="D2296" i="3"/>
  <c r="A2297" i="3"/>
  <c r="C2297" i="3"/>
  <c r="D2297" i="3"/>
  <c r="A2298" i="3"/>
  <c r="C2298" i="3"/>
  <c r="D2298" i="3"/>
  <c r="A2299" i="3"/>
  <c r="C2299" i="3"/>
  <c r="D2299" i="3"/>
  <c r="A2300" i="3"/>
  <c r="C2300" i="3"/>
  <c r="D2300" i="3"/>
  <c r="A2301" i="3"/>
  <c r="C2301" i="3"/>
  <c r="D2301" i="3"/>
  <c r="A2302" i="3"/>
  <c r="C2302" i="3"/>
  <c r="D2302" i="3"/>
  <c r="A2303" i="3"/>
  <c r="C2303" i="3"/>
  <c r="D2303" i="3"/>
  <c r="A2304" i="3"/>
  <c r="C2304" i="3"/>
  <c r="D2304" i="3"/>
  <c r="A2305" i="3"/>
  <c r="C2305" i="3"/>
  <c r="D2305" i="3"/>
  <c r="A2306" i="3"/>
  <c r="C2306" i="3"/>
  <c r="D2306" i="3"/>
  <c r="A2307" i="3"/>
  <c r="C2307" i="3"/>
  <c r="D2307" i="3"/>
  <c r="A2308" i="3"/>
  <c r="C2308" i="3"/>
  <c r="D2308" i="3"/>
  <c r="A2309" i="3"/>
  <c r="C2309" i="3"/>
  <c r="D2309" i="3"/>
  <c r="A2310" i="3"/>
  <c r="C2310" i="3"/>
  <c r="D2310" i="3"/>
  <c r="A2311" i="3"/>
  <c r="C2311" i="3"/>
  <c r="D2311" i="3"/>
  <c r="A2312" i="3"/>
  <c r="C2312" i="3"/>
  <c r="D2312" i="3"/>
  <c r="A2313" i="3"/>
  <c r="C2313" i="3"/>
  <c r="D2313" i="3"/>
  <c r="A2314" i="3"/>
  <c r="C2314" i="3"/>
  <c r="D2314" i="3"/>
  <c r="A2315" i="3"/>
  <c r="C2315" i="3"/>
  <c r="D2315" i="3"/>
  <c r="A2316" i="3"/>
  <c r="C2316" i="3"/>
  <c r="D2316" i="3"/>
  <c r="A2317" i="3"/>
  <c r="C2317" i="3"/>
  <c r="D2317" i="3"/>
  <c r="A2318" i="3"/>
  <c r="C2318" i="3"/>
  <c r="D2318" i="3"/>
  <c r="A2319" i="3"/>
  <c r="C2319" i="3"/>
  <c r="D2319" i="3"/>
  <c r="A2320" i="3"/>
  <c r="C2320" i="3"/>
  <c r="D2320" i="3"/>
  <c r="A2321" i="3"/>
  <c r="C2321" i="3"/>
  <c r="D2321" i="3"/>
  <c r="A2322" i="3"/>
  <c r="C2322" i="3"/>
  <c r="D2322" i="3"/>
  <c r="A2323" i="3"/>
  <c r="C2323" i="3"/>
  <c r="D2323" i="3"/>
  <c r="A2324" i="3"/>
  <c r="C2324" i="3"/>
  <c r="D2324" i="3"/>
  <c r="A2325" i="3"/>
  <c r="C2325" i="3"/>
  <c r="D2325" i="3"/>
  <c r="A2326" i="3"/>
  <c r="C2326" i="3"/>
  <c r="D2326" i="3"/>
  <c r="A2327" i="3"/>
  <c r="C2327" i="3"/>
  <c r="D2327" i="3"/>
  <c r="A2328" i="3"/>
  <c r="C2328" i="3"/>
  <c r="D2328" i="3"/>
  <c r="A2329" i="3"/>
  <c r="C2329" i="3"/>
  <c r="D2329" i="3"/>
  <c r="A2330" i="3"/>
  <c r="C2330" i="3"/>
  <c r="D2330" i="3"/>
  <c r="A2331" i="3"/>
  <c r="C2331" i="3"/>
  <c r="D2331" i="3"/>
  <c r="A2332" i="3"/>
  <c r="C2332" i="3"/>
  <c r="D2332" i="3"/>
  <c r="A2333" i="3"/>
  <c r="C2333" i="3"/>
  <c r="D2333" i="3"/>
  <c r="A2334" i="3"/>
  <c r="C2334" i="3"/>
  <c r="D2334" i="3"/>
  <c r="A2335" i="3"/>
  <c r="C2335" i="3"/>
  <c r="D2335" i="3"/>
  <c r="A2336" i="3"/>
  <c r="C2336" i="3"/>
  <c r="D2336" i="3"/>
  <c r="A2337" i="3"/>
  <c r="C2337" i="3"/>
  <c r="D2337" i="3"/>
  <c r="A2338" i="3"/>
  <c r="C2338" i="3"/>
  <c r="D2338" i="3"/>
  <c r="A2339" i="3"/>
  <c r="C2339" i="3"/>
  <c r="D2339" i="3"/>
  <c r="A2340" i="3"/>
  <c r="C2340" i="3"/>
  <c r="D2340" i="3"/>
  <c r="A2341" i="3"/>
  <c r="C2341" i="3"/>
  <c r="D2341" i="3"/>
  <c r="A2342" i="3"/>
  <c r="C2342" i="3"/>
  <c r="D2342" i="3"/>
  <c r="A2343" i="3"/>
  <c r="C2343" i="3"/>
  <c r="D2343" i="3"/>
  <c r="A2344" i="3"/>
  <c r="C2344" i="3"/>
  <c r="D2344" i="3"/>
  <c r="A2345" i="3"/>
  <c r="C2345" i="3"/>
  <c r="D2345" i="3"/>
  <c r="A2346" i="3"/>
  <c r="C2346" i="3"/>
  <c r="D2346" i="3"/>
  <c r="A2347" i="3"/>
  <c r="C2347" i="3"/>
  <c r="D2347" i="3"/>
  <c r="A2348" i="3"/>
  <c r="C2348" i="3"/>
  <c r="D2348" i="3"/>
  <c r="A2349" i="3"/>
  <c r="C2349" i="3"/>
  <c r="D2349" i="3"/>
  <c r="A2350" i="3"/>
  <c r="C2350" i="3"/>
  <c r="D2350" i="3"/>
  <c r="A2351" i="3"/>
  <c r="C2351" i="3"/>
  <c r="D2351" i="3"/>
  <c r="A2352" i="3"/>
  <c r="C2352" i="3"/>
  <c r="D2352" i="3"/>
  <c r="A2353" i="3"/>
  <c r="C2353" i="3"/>
  <c r="D2353" i="3"/>
  <c r="A2354" i="3"/>
  <c r="C2354" i="3"/>
  <c r="D2354" i="3"/>
  <c r="A2355" i="3"/>
  <c r="C2355" i="3"/>
  <c r="D2355" i="3"/>
  <c r="A2356" i="3"/>
  <c r="C2356" i="3"/>
  <c r="D2356" i="3"/>
  <c r="A2357" i="3"/>
  <c r="C2357" i="3"/>
  <c r="D2357" i="3"/>
  <c r="A2358" i="3"/>
  <c r="C2358" i="3"/>
  <c r="D2358" i="3"/>
  <c r="A2359" i="3"/>
  <c r="C2359" i="3"/>
  <c r="D2359" i="3"/>
  <c r="A2360" i="3"/>
  <c r="C2360" i="3"/>
  <c r="D2360" i="3"/>
  <c r="A2361" i="3"/>
  <c r="C2361" i="3"/>
  <c r="D2361" i="3"/>
  <c r="A2362" i="3"/>
  <c r="C2362" i="3"/>
  <c r="D2362" i="3"/>
  <c r="A2363" i="3"/>
  <c r="C2363" i="3"/>
  <c r="D2363" i="3"/>
  <c r="A2364" i="3"/>
  <c r="C2364" i="3"/>
  <c r="D2364" i="3"/>
  <c r="A2365" i="3"/>
  <c r="C2365" i="3"/>
  <c r="D2365" i="3"/>
  <c r="A2366" i="3"/>
  <c r="C2366" i="3"/>
  <c r="D2366" i="3"/>
  <c r="A2367" i="3"/>
  <c r="C2367" i="3"/>
  <c r="D2367" i="3"/>
  <c r="A2368" i="3"/>
  <c r="C2368" i="3"/>
  <c r="D2368" i="3"/>
  <c r="A2369" i="3"/>
  <c r="C2369" i="3"/>
  <c r="D2369" i="3"/>
  <c r="A2370" i="3"/>
  <c r="C2370" i="3"/>
  <c r="D2370" i="3"/>
  <c r="A2371" i="3"/>
  <c r="C2371" i="3"/>
  <c r="D2371" i="3"/>
  <c r="A2372" i="3"/>
  <c r="C2372" i="3"/>
  <c r="D2372" i="3"/>
  <c r="A2373" i="3"/>
  <c r="C2373" i="3"/>
  <c r="D2373" i="3"/>
  <c r="A2374" i="3"/>
  <c r="C2374" i="3"/>
  <c r="D2374" i="3"/>
  <c r="A2375" i="3"/>
  <c r="C2375" i="3"/>
  <c r="D2375" i="3"/>
  <c r="A2376" i="3"/>
  <c r="C2376" i="3"/>
  <c r="D2376" i="3"/>
  <c r="A2377" i="3"/>
  <c r="C2377" i="3"/>
  <c r="D2377" i="3"/>
  <c r="A2378" i="3"/>
  <c r="C2378" i="3"/>
  <c r="D2378" i="3"/>
  <c r="A2379" i="3"/>
  <c r="C2379" i="3"/>
  <c r="D2379" i="3"/>
  <c r="A2380" i="3"/>
  <c r="C2380" i="3"/>
  <c r="D2380" i="3"/>
  <c r="A2381" i="3"/>
  <c r="C2381" i="3"/>
  <c r="D2381" i="3"/>
  <c r="A2382" i="3"/>
  <c r="C2382" i="3"/>
  <c r="D2382" i="3"/>
  <c r="A2383" i="3"/>
  <c r="C2383" i="3"/>
  <c r="D2383" i="3"/>
  <c r="A2384" i="3"/>
  <c r="C2384" i="3"/>
  <c r="D2384" i="3"/>
  <c r="A2385" i="3"/>
  <c r="C2385" i="3"/>
  <c r="D2385" i="3"/>
  <c r="A2386" i="3"/>
  <c r="C2386" i="3"/>
  <c r="D2386" i="3"/>
  <c r="A2387" i="3"/>
  <c r="C2387" i="3"/>
  <c r="D2387" i="3"/>
  <c r="A2388" i="3"/>
  <c r="C2388" i="3"/>
  <c r="D2388" i="3"/>
  <c r="A2389" i="3"/>
  <c r="C2389" i="3"/>
  <c r="D2389" i="3"/>
  <c r="A2390" i="3"/>
  <c r="C2390" i="3"/>
  <c r="D2390" i="3"/>
  <c r="A2391" i="3"/>
  <c r="C2391" i="3"/>
  <c r="D2391" i="3"/>
  <c r="A2392" i="3"/>
  <c r="C2392" i="3"/>
  <c r="D2392" i="3"/>
  <c r="A2393" i="3"/>
  <c r="C2393" i="3"/>
  <c r="D2393" i="3"/>
  <c r="A2394" i="3"/>
  <c r="C2394" i="3"/>
  <c r="D2394" i="3"/>
  <c r="A2395" i="3"/>
  <c r="C2395" i="3"/>
  <c r="D2395" i="3"/>
  <c r="A2396" i="3"/>
  <c r="C2396" i="3"/>
  <c r="D2396" i="3"/>
  <c r="A2397" i="3"/>
  <c r="C2397" i="3"/>
  <c r="D2397" i="3"/>
  <c r="A2398" i="3"/>
  <c r="C2398" i="3"/>
  <c r="D2398" i="3"/>
  <c r="A2399" i="3"/>
  <c r="C2399" i="3"/>
  <c r="D2399" i="3"/>
  <c r="A2400" i="3"/>
  <c r="C2400" i="3"/>
  <c r="D2400" i="3"/>
  <c r="A2401" i="3"/>
  <c r="C2401" i="3"/>
  <c r="D2401" i="3"/>
  <c r="A2402" i="3"/>
  <c r="C2402" i="3"/>
  <c r="D2402" i="3"/>
  <c r="A2403" i="3"/>
  <c r="C2403" i="3"/>
  <c r="D2403" i="3"/>
  <c r="A2404" i="3"/>
  <c r="C2404" i="3"/>
  <c r="D2404" i="3"/>
  <c r="A2405" i="3"/>
  <c r="C2405" i="3"/>
  <c r="D2405" i="3"/>
  <c r="A2406" i="3"/>
  <c r="C2406" i="3"/>
  <c r="D2406" i="3"/>
  <c r="A2407" i="3"/>
  <c r="C2407" i="3"/>
  <c r="D2407" i="3"/>
  <c r="A2408" i="3"/>
  <c r="C2408" i="3"/>
  <c r="D2408" i="3"/>
  <c r="A2409" i="3"/>
  <c r="C2409" i="3"/>
  <c r="D2409" i="3"/>
  <c r="A2410" i="3"/>
  <c r="C2410" i="3"/>
  <c r="D2410" i="3"/>
  <c r="A2411" i="3"/>
  <c r="C2411" i="3"/>
  <c r="D2411" i="3"/>
  <c r="A2412" i="3"/>
  <c r="C2412" i="3"/>
  <c r="D2412" i="3"/>
  <c r="A2413" i="3"/>
  <c r="C2413" i="3"/>
  <c r="D2413" i="3"/>
  <c r="A2414" i="3"/>
  <c r="C2414" i="3"/>
  <c r="D2414" i="3"/>
  <c r="A2415" i="3"/>
  <c r="C2415" i="3"/>
  <c r="D2415" i="3"/>
  <c r="A2416" i="3"/>
  <c r="C2416" i="3"/>
  <c r="D2416" i="3"/>
  <c r="A2417" i="3"/>
  <c r="C2417" i="3"/>
  <c r="D2417" i="3"/>
  <c r="A2418" i="3"/>
  <c r="C2418" i="3"/>
  <c r="D2418" i="3"/>
  <c r="A2419" i="3"/>
  <c r="C2419" i="3"/>
  <c r="D2419" i="3"/>
  <c r="A2420" i="3"/>
  <c r="C2420" i="3"/>
  <c r="D2420" i="3"/>
  <c r="A2421" i="3"/>
  <c r="C2421" i="3"/>
  <c r="D2421" i="3"/>
  <c r="A2422" i="3"/>
  <c r="C2422" i="3"/>
  <c r="D2422" i="3"/>
  <c r="A2423" i="3"/>
  <c r="C2423" i="3"/>
  <c r="D2423" i="3"/>
  <c r="A2424" i="3"/>
  <c r="C2424" i="3"/>
  <c r="D2424" i="3"/>
  <c r="A2425" i="3"/>
  <c r="C2425" i="3"/>
  <c r="D2425" i="3"/>
  <c r="A2426" i="3"/>
  <c r="C2426" i="3"/>
  <c r="D2426" i="3"/>
  <c r="A2427" i="3"/>
  <c r="C2427" i="3"/>
  <c r="D2427" i="3"/>
  <c r="A2428" i="3"/>
  <c r="C2428" i="3"/>
  <c r="D2428" i="3"/>
  <c r="A2429" i="3"/>
  <c r="C2429" i="3"/>
  <c r="D2429" i="3"/>
  <c r="A2430" i="3"/>
  <c r="C2430" i="3"/>
  <c r="D2430" i="3"/>
  <c r="A2431" i="3"/>
  <c r="C2431" i="3"/>
  <c r="D2431" i="3"/>
  <c r="A2432" i="3"/>
  <c r="C2432" i="3"/>
  <c r="D2432" i="3"/>
  <c r="A2433" i="3"/>
  <c r="C2433" i="3"/>
  <c r="D2433" i="3"/>
  <c r="A2434" i="3"/>
  <c r="C2434" i="3"/>
  <c r="D2434" i="3"/>
  <c r="A2435" i="3"/>
  <c r="C2435" i="3"/>
  <c r="D2435" i="3"/>
  <c r="A2436" i="3"/>
  <c r="C2436" i="3"/>
  <c r="D2436" i="3"/>
  <c r="A2437" i="3"/>
  <c r="C2437" i="3"/>
  <c r="D2437" i="3"/>
  <c r="A2438" i="3"/>
  <c r="C2438" i="3"/>
  <c r="D2438" i="3"/>
  <c r="A2439" i="3"/>
  <c r="C2439" i="3"/>
  <c r="D2439" i="3"/>
  <c r="A2440" i="3"/>
  <c r="C2440" i="3"/>
  <c r="D2440" i="3"/>
  <c r="A2441" i="3"/>
  <c r="C2441" i="3"/>
  <c r="D2441" i="3"/>
  <c r="A2442" i="3"/>
  <c r="C2442" i="3"/>
  <c r="D2442" i="3"/>
  <c r="A2443" i="3"/>
  <c r="C2443" i="3"/>
  <c r="D2443" i="3"/>
  <c r="A2444" i="3"/>
  <c r="C2444" i="3"/>
  <c r="D2444" i="3"/>
  <c r="A2445" i="3"/>
  <c r="C2445" i="3"/>
  <c r="D2445" i="3"/>
  <c r="A2446" i="3"/>
  <c r="C2446" i="3"/>
  <c r="D2446" i="3"/>
  <c r="A2447" i="3"/>
  <c r="C2447" i="3"/>
  <c r="D2447" i="3"/>
  <c r="A2448" i="3"/>
  <c r="C2448" i="3"/>
  <c r="D2448" i="3"/>
  <c r="A2449" i="3"/>
  <c r="C2449" i="3"/>
  <c r="D2449" i="3"/>
  <c r="A2450" i="3"/>
  <c r="C2450" i="3"/>
  <c r="D2450" i="3"/>
  <c r="A2451" i="3"/>
  <c r="C2451" i="3"/>
  <c r="D2451" i="3"/>
  <c r="A2452" i="3"/>
  <c r="C2452" i="3"/>
  <c r="D2452" i="3"/>
  <c r="A2453" i="3"/>
  <c r="C2453" i="3"/>
  <c r="D2453" i="3"/>
  <c r="A2454" i="3"/>
  <c r="C2454" i="3"/>
  <c r="D2454" i="3"/>
  <c r="A2455" i="3"/>
  <c r="C2455" i="3"/>
  <c r="D2455" i="3"/>
  <c r="A2456" i="3"/>
  <c r="C2456" i="3"/>
  <c r="D2456" i="3"/>
  <c r="A2457" i="3"/>
  <c r="C2457" i="3"/>
  <c r="D2457" i="3"/>
  <c r="A2458" i="3"/>
  <c r="C2458" i="3"/>
  <c r="D2458" i="3"/>
  <c r="A2459" i="3"/>
  <c r="C2459" i="3"/>
  <c r="D2459" i="3"/>
  <c r="A2460" i="3"/>
  <c r="C2460" i="3"/>
  <c r="D2460" i="3"/>
  <c r="A2461" i="3"/>
  <c r="C2461" i="3"/>
  <c r="D2461" i="3"/>
  <c r="A2462" i="3"/>
  <c r="C2462" i="3"/>
  <c r="D2462" i="3"/>
  <c r="A2463" i="3"/>
  <c r="C2463" i="3"/>
  <c r="D2463" i="3"/>
  <c r="A2464" i="3"/>
  <c r="C2464" i="3"/>
  <c r="D2464" i="3"/>
  <c r="A2465" i="3"/>
  <c r="C2465" i="3"/>
  <c r="D2465" i="3"/>
  <c r="A2466" i="3"/>
  <c r="C2466" i="3"/>
  <c r="D2466" i="3"/>
  <c r="A2467" i="3"/>
  <c r="C2467" i="3"/>
  <c r="D2467" i="3"/>
  <c r="A2468" i="3"/>
  <c r="C2468" i="3"/>
  <c r="D2468" i="3"/>
  <c r="A2469" i="3"/>
  <c r="C2469" i="3"/>
  <c r="D2469" i="3"/>
  <c r="A2470" i="3"/>
  <c r="C2470" i="3"/>
  <c r="D2470" i="3"/>
  <c r="A2471" i="3"/>
  <c r="C2471" i="3"/>
  <c r="D2471" i="3"/>
  <c r="A2472" i="3"/>
  <c r="C2472" i="3"/>
  <c r="D2472" i="3"/>
  <c r="A2473" i="3"/>
  <c r="C2473" i="3"/>
  <c r="D2473" i="3"/>
  <c r="A2474" i="3"/>
  <c r="C2474" i="3"/>
  <c r="D2474" i="3"/>
  <c r="A2475" i="3"/>
  <c r="C2475" i="3"/>
  <c r="D2475" i="3"/>
  <c r="A2476" i="3"/>
  <c r="C2476" i="3"/>
  <c r="D2476" i="3"/>
  <c r="A2477" i="3"/>
  <c r="C2477" i="3"/>
  <c r="D2477" i="3"/>
  <c r="A2478" i="3"/>
  <c r="C2478" i="3"/>
  <c r="D2478" i="3"/>
  <c r="A2479" i="3"/>
  <c r="C2479" i="3"/>
  <c r="D2479" i="3"/>
  <c r="A2480" i="3"/>
  <c r="C2480" i="3"/>
  <c r="D2480" i="3"/>
  <c r="A2481" i="3"/>
  <c r="C2481" i="3"/>
  <c r="D2481" i="3"/>
  <c r="A2482" i="3"/>
  <c r="C2482" i="3"/>
  <c r="D2482" i="3"/>
  <c r="A2483" i="3"/>
  <c r="C2483" i="3"/>
  <c r="D2483" i="3"/>
  <c r="A2484" i="3"/>
  <c r="C2484" i="3"/>
  <c r="D2484" i="3"/>
  <c r="A2485" i="3"/>
  <c r="C2485" i="3"/>
  <c r="D2485" i="3"/>
  <c r="A2486" i="3"/>
  <c r="C2486" i="3"/>
  <c r="D2486" i="3"/>
  <c r="A2487" i="3"/>
  <c r="C2487" i="3"/>
  <c r="D2487" i="3"/>
  <c r="A2488" i="3"/>
  <c r="C2488" i="3"/>
  <c r="D2488" i="3"/>
  <c r="A2489" i="3"/>
  <c r="C2489" i="3"/>
  <c r="D2489" i="3"/>
  <c r="A2490" i="3"/>
  <c r="C2490" i="3"/>
  <c r="D2490" i="3"/>
  <c r="A2491" i="3"/>
  <c r="C2491" i="3"/>
  <c r="D2491" i="3"/>
  <c r="A2492" i="3"/>
  <c r="C2492" i="3"/>
  <c r="D2492" i="3"/>
  <c r="A2493" i="3"/>
  <c r="C2493" i="3"/>
  <c r="D2493" i="3"/>
  <c r="A2494" i="3"/>
  <c r="C2494" i="3"/>
  <c r="D2494" i="3"/>
  <c r="A2495" i="3"/>
  <c r="C2495" i="3"/>
  <c r="D2495" i="3"/>
  <c r="A2496" i="3"/>
  <c r="C2496" i="3"/>
  <c r="D2496" i="3"/>
  <c r="A2497" i="3"/>
  <c r="C2497" i="3"/>
  <c r="D2497" i="3"/>
  <c r="A2498" i="3"/>
  <c r="C2498" i="3"/>
  <c r="D2498" i="3"/>
  <c r="A2499" i="3"/>
  <c r="C2499" i="3"/>
  <c r="D2499" i="3"/>
  <c r="A2500" i="3"/>
  <c r="C2500" i="3"/>
  <c r="D2500" i="3"/>
  <c r="A2501" i="3"/>
  <c r="C2501" i="3"/>
  <c r="D2501" i="3"/>
  <c r="A2502" i="3"/>
  <c r="C2502" i="3"/>
  <c r="D2502" i="3"/>
  <c r="A2503" i="3"/>
  <c r="C2503" i="3"/>
  <c r="D2503" i="3"/>
  <c r="A2504" i="3"/>
  <c r="C2504" i="3"/>
  <c r="D2504" i="3"/>
  <c r="A2505" i="3"/>
  <c r="C2505" i="3"/>
  <c r="D2505" i="3"/>
  <c r="A2506" i="3"/>
  <c r="C2506" i="3"/>
  <c r="D2506" i="3"/>
  <c r="A2507" i="3"/>
  <c r="C2507" i="3"/>
  <c r="D2507" i="3"/>
  <c r="A2508" i="3"/>
  <c r="C2508" i="3"/>
  <c r="D2508" i="3"/>
  <c r="A2509" i="3"/>
  <c r="C2509" i="3"/>
  <c r="D2509" i="3"/>
  <c r="A2510" i="3"/>
  <c r="C2510" i="3"/>
  <c r="D2510" i="3"/>
  <c r="A2511" i="3"/>
  <c r="C2511" i="3"/>
  <c r="D2511" i="3"/>
  <c r="A2512" i="3"/>
  <c r="C2512" i="3"/>
  <c r="D2512" i="3"/>
  <c r="A2513" i="3"/>
  <c r="C2513" i="3"/>
  <c r="D2513" i="3"/>
  <c r="A2514" i="3"/>
  <c r="C2514" i="3"/>
  <c r="D2514" i="3"/>
  <c r="A2515" i="3"/>
  <c r="C2515" i="3"/>
  <c r="D2515" i="3"/>
  <c r="A2516" i="3"/>
  <c r="C2516" i="3"/>
  <c r="D2516" i="3"/>
  <c r="A2517" i="3"/>
  <c r="C2517" i="3"/>
  <c r="D2517" i="3"/>
  <c r="A2518" i="3"/>
  <c r="C2518" i="3"/>
  <c r="D2518" i="3"/>
  <c r="A2519" i="3"/>
  <c r="C2519" i="3"/>
  <c r="D2519" i="3"/>
  <c r="A2520" i="3"/>
  <c r="C2520" i="3"/>
  <c r="D2520" i="3"/>
  <c r="A2521" i="3"/>
  <c r="C2521" i="3"/>
  <c r="D2521" i="3"/>
  <c r="A2522" i="3"/>
  <c r="C2522" i="3"/>
  <c r="D2522" i="3"/>
  <c r="A2523" i="3"/>
  <c r="C2523" i="3"/>
  <c r="D2523" i="3"/>
  <c r="A2524" i="3"/>
  <c r="C2524" i="3"/>
  <c r="D2524" i="3"/>
  <c r="A2525" i="3"/>
  <c r="C2525" i="3"/>
  <c r="D2525" i="3"/>
  <c r="A2526" i="3"/>
  <c r="C2526" i="3"/>
  <c r="D2526" i="3"/>
  <c r="A2527" i="3"/>
  <c r="C2527" i="3"/>
  <c r="D2527" i="3"/>
  <c r="A2528" i="3"/>
  <c r="C2528" i="3"/>
  <c r="D2528" i="3"/>
  <c r="A2529" i="3"/>
  <c r="C2529" i="3"/>
  <c r="D2529" i="3"/>
  <c r="A2530" i="3"/>
  <c r="C2530" i="3"/>
  <c r="D2530" i="3"/>
  <c r="A2531" i="3"/>
  <c r="C2531" i="3"/>
  <c r="D2531" i="3"/>
  <c r="A2532" i="3"/>
  <c r="C2532" i="3"/>
  <c r="D2532" i="3"/>
  <c r="A2533" i="3"/>
  <c r="C2533" i="3"/>
  <c r="D2533" i="3"/>
  <c r="A2534" i="3"/>
  <c r="C2534" i="3"/>
  <c r="D2534" i="3"/>
  <c r="A2535" i="3"/>
  <c r="C2535" i="3"/>
  <c r="D2535" i="3"/>
  <c r="A2536" i="3"/>
  <c r="C2536" i="3"/>
  <c r="D2536" i="3"/>
  <c r="A2537" i="3"/>
  <c r="C2537" i="3"/>
  <c r="D2537" i="3"/>
  <c r="A2538" i="3"/>
  <c r="C2538" i="3"/>
  <c r="D2538" i="3"/>
  <c r="A2539" i="3"/>
  <c r="C2539" i="3"/>
  <c r="D2539" i="3"/>
  <c r="A2540" i="3"/>
  <c r="C2540" i="3"/>
  <c r="D2540" i="3"/>
  <c r="A2541" i="3"/>
  <c r="C2541" i="3"/>
  <c r="D2541" i="3"/>
  <c r="A2542" i="3"/>
  <c r="C2542" i="3"/>
  <c r="D2542" i="3"/>
  <c r="A2543" i="3"/>
  <c r="C2543" i="3"/>
  <c r="D2543" i="3"/>
  <c r="A2544" i="3"/>
  <c r="C2544" i="3"/>
  <c r="D2544" i="3"/>
  <c r="A2545" i="3"/>
  <c r="C2545" i="3"/>
  <c r="D2545" i="3"/>
  <c r="A2546" i="3"/>
  <c r="C2546" i="3"/>
  <c r="D2546" i="3"/>
  <c r="A2547" i="3"/>
  <c r="C2547" i="3"/>
  <c r="D2547" i="3"/>
  <c r="A2548" i="3"/>
  <c r="C2548" i="3"/>
  <c r="D2548" i="3"/>
  <c r="A2549" i="3"/>
  <c r="C2549" i="3"/>
  <c r="D2549" i="3"/>
  <c r="A2550" i="3"/>
  <c r="C2550" i="3"/>
  <c r="D2550" i="3"/>
  <c r="A2551" i="3"/>
  <c r="C2551" i="3"/>
  <c r="D2551" i="3"/>
  <c r="A2552" i="3"/>
  <c r="C2552" i="3"/>
  <c r="D2552" i="3"/>
  <c r="A2553" i="3"/>
  <c r="C2553" i="3"/>
  <c r="D2553" i="3"/>
  <c r="A2554" i="3"/>
  <c r="C2554" i="3"/>
  <c r="D2554" i="3"/>
  <c r="A2555" i="3"/>
  <c r="C2555" i="3"/>
  <c r="D2555" i="3"/>
  <c r="A2556" i="3"/>
  <c r="C2556" i="3"/>
  <c r="D2556" i="3"/>
  <c r="A2557" i="3"/>
  <c r="C2557" i="3"/>
  <c r="D2557" i="3"/>
  <c r="A2558" i="3"/>
  <c r="C2558" i="3"/>
  <c r="D2558" i="3"/>
  <c r="A2559" i="3"/>
  <c r="C2559" i="3"/>
  <c r="D2559" i="3"/>
  <c r="A2560" i="3"/>
  <c r="C2560" i="3"/>
  <c r="D2560" i="3"/>
  <c r="A2561" i="3"/>
  <c r="C2561" i="3"/>
  <c r="D2561" i="3"/>
  <c r="A2562" i="3"/>
  <c r="C2562" i="3"/>
  <c r="D2562" i="3"/>
  <c r="A2563" i="3"/>
  <c r="C2563" i="3"/>
  <c r="D2563" i="3"/>
  <c r="A2564" i="3"/>
  <c r="C2564" i="3"/>
  <c r="D2564" i="3"/>
  <c r="A2565" i="3"/>
  <c r="C2565" i="3"/>
  <c r="D2565" i="3"/>
  <c r="A2566" i="3"/>
  <c r="C2566" i="3"/>
  <c r="D2566" i="3"/>
  <c r="A2567" i="3"/>
  <c r="C2567" i="3"/>
  <c r="D2567" i="3"/>
  <c r="A2568" i="3"/>
  <c r="C2568" i="3"/>
  <c r="D2568" i="3"/>
  <c r="A2569" i="3"/>
  <c r="C2569" i="3"/>
  <c r="D2569" i="3"/>
  <c r="A2570" i="3"/>
  <c r="C2570" i="3"/>
  <c r="D2570" i="3"/>
  <c r="A2571" i="3"/>
  <c r="C2571" i="3"/>
  <c r="D2571" i="3"/>
  <c r="A2572" i="3"/>
  <c r="C2572" i="3"/>
  <c r="D2572" i="3"/>
  <c r="A2573" i="3"/>
  <c r="C2573" i="3"/>
  <c r="D2573" i="3"/>
  <c r="A2574" i="3"/>
  <c r="C2574" i="3"/>
  <c r="D2574" i="3"/>
  <c r="A2575" i="3"/>
  <c r="C2575" i="3"/>
  <c r="D2575" i="3"/>
  <c r="A2576" i="3"/>
  <c r="C2576" i="3"/>
  <c r="D2576" i="3"/>
  <c r="A2577" i="3"/>
  <c r="C2577" i="3"/>
  <c r="D2577" i="3"/>
  <c r="A2578" i="3"/>
  <c r="C2578" i="3"/>
  <c r="D2578" i="3"/>
  <c r="A2579" i="3"/>
  <c r="C2579" i="3"/>
  <c r="D2579" i="3"/>
  <c r="A2580" i="3"/>
  <c r="C2580" i="3"/>
  <c r="D2580" i="3"/>
  <c r="A2581" i="3"/>
  <c r="C2581" i="3"/>
  <c r="D2581" i="3"/>
  <c r="A2582" i="3"/>
  <c r="C2582" i="3"/>
  <c r="D2582" i="3"/>
  <c r="A2583" i="3"/>
  <c r="C2583" i="3"/>
  <c r="D2583" i="3"/>
  <c r="A2584" i="3"/>
  <c r="C2584" i="3"/>
  <c r="D2584" i="3"/>
  <c r="A2585" i="3"/>
  <c r="C2585" i="3"/>
  <c r="D2585" i="3"/>
  <c r="A2586" i="3"/>
  <c r="C2586" i="3"/>
  <c r="D2586" i="3"/>
  <c r="A2587" i="3"/>
  <c r="C2587" i="3"/>
  <c r="D2587" i="3"/>
  <c r="A2588" i="3"/>
  <c r="C2588" i="3"/>
  <c r="D2588" i="3"/>
  <c r="A2589" i="3"/>
  <c r="C2589" i="3"/>
  <c r="D2589" i="3"/>
  <c r="A2590" i="3"/>
  <c r="C2590" i="3"/>
  <c r="D2590" i="3"/>
  <c r="A2591" i="3"/>
  <c r="C2591" i="3"/>
  <c r="D2591" i="3"/>
  <c r="A2592" i="3"/>
  <c r="C2592" i="3"/>
  <c r="D2592" i="3"/>
  <c r="A2593" i="3"/>
  <c r="C2593" i="3"/>
  <c r="D2593" i="3"/>
  <c r="A2594" i="3"/>
  <c r="C2594" i="3"/>
  <c r="D2594" i="3"/>
  <c r="A2595" i="3"/>
  <c r="C2595" i="3"/>
  <c r="D2595" i="3"/>
  <c r="A2596" i="3"/>
  <c r="C2596" i="3"/>
  <c r="D2596" i="3"/>
  <c r="A2597" i="3"/>
  <c r="C2597" i="3"/>
  <c r="D2597" i="3"/>
  <c r="A2598" i="3"/>
  <c r="C2598" i="3"/>
  <c r="D2598" i="3"/>
  <c r="A2599" i="3"/>
  <c r="C2599" i="3"/>
  <c r="D2599" i="3"/>
  <c r="A2600" i="3"/>
  <c r="C2600" i="3"/>
  <c r="D2600" i="3"/>
  <c r="A2601" i="3"/>
  <c r="C2601" i="3"/>
  <c r="D2601" i="3"/>
  <c r="A2602" i="3"/>
  <c r="C2602" i="3"/>
  <c r="D2602" i="3"/>
  <c r="A2603" i="3"/>
  <c r="C2603" i="3"/>
  <c r="D2603" i="3"/>
  <c r="A2604" i="3"/>
  <c r="C2604" i="3"/>
  <c r="D2604" i="3"/>
  <c r="A2605" i="3"/>
  <c r="C2605" i="3"/>
  <c r="D2605" i="3"/>
  <c r="A2606" i="3"/>
  <c r="C2606" i="3"/>
  <c r="D2606" i="3"/>
  <c r="A2607" i="3"/>
  <c r="C2607" i="3"/>
  <c r="D2607" i="3"/>
  <c r="A2608" i="3"/>
  <c r="C2608" i="3"/>
  <c r="D2608" i="3"/>
  <c r="A2609" i="3"/>
  <c r="C2609" i="3"/>
  <c r="D2609" i="3"/>
  <c r="A2610" i="3"/>
  <c r="C2610" i="3"/>
  <c r="D2610" i="3"/>
  <c r="A2611" i="3"/>
  <c r="C2611" i="3"/>
  <c r="D2611" i="3"/>
  <c r="A2612" i="3"/>
  <c r="C2612" i="3"/>
  <c r="D2612" i="3"/>
  <c r="A2613" i="3"/>
  <c r="C2613" i="3"/>
  <c r="D2613" i="3"/>
  <c r="A2614" i="3"/>
  <c r="C2614" i="3"/>
  <c r="D2614" i="3"/>
  <c r="A2615" i="3"/>
  <c r="C2615" i="3"/>
  <c r="D2615" i="3"/>
  <c r="A2616" i="3"/>
  <c r="C2616" i="3"/>
  <c r="D2616" i="3"/>
  <c r="A2617" i="3"/>
  <c r="C2617" i="3"/>
  <c r="D2617" i="3"/>
  <c r="A2618" i="3"/>
  <c r="C2618" i="3"/>
  <c r="D2618" i="3"/>
  <c r="A2619" i="3"/>
  <c r="C2619" i="3"/>
  <c r="D2619" i="3"/>
  <c r="A2620" i="3"/>
  <c r="C2620" i="3"/>
  <c r="D2620" i="3"/>
  <c r="A2621" i="3"/>
  <c r="C2621" i="3"/>
  <c r="D2621" i="3"/>
  <c r="A2622" i="3"/>
  <c r="C2622" i="3"/>
  <c r="D2622" i="3"/>
  <c r="A2623" i="3"/>
  <c r="C2623" i="3"/>
  <c r="D2623" i="3"/>
  <c r="A2624" i="3"/>
  <c r="C2624" i="3"/>
  <c r="D2624" i="3"/>
  <c r="A2625" i="3"/>
  <c r="C2625" i="3"/>
  <c r="D2625" i="3"/>
  <c r="A2626" i="3"/>
  <c r="C2626" i="3"/>
  <c r="D2626" i="3"/>
  <c r="A2627" i="3"/>
  <c r="C2627" i="3"/>
  <c r="D2627" i="3"/>
  <c r="A2628" i="3"/>
  <c r="C2628" i="3"/>
  <c r="D2628" i="3"/>
  <c r="A2629" i="3"/>
  <c r="C2629" i="3"/>
  <c r="D2629" i="3"/>
  <c r="A2630" i="3"/>
  <c r="C2630" i="3"/>
  <c r="D2630" i="3"/>
  <c r="A2631" i="3"/>
  <c r="C2631" i="3"/>
  <c r="D2631" i="3"/>
  <c r="A2632" i="3"/>
  <c r="C2632" i="3"/>
  <c r="D2632" i="3"/>
  <c r="A2633" i="3"/>
  <c r="C2633" i="3"/>
  <c r="D2633" i="3"/>
  <c r="A2634" i="3"/>
  <c r="C2634" i="3"/>
  <c r="D2634" i="3"/>
  <c r="A2635" i="3"/>
  <c r="C2635" i="3"/>
  <c r="D2635" i="3"/>
  <c r="A2636" i="3"/>
  <c r="C2636" i="3"/>
  <c r="D2636" i="3"/>
  <c r="A2637" i="3"/>
  <c r="C2637" i="3"/>
  <c r="D2637" i="3"/>
  <c r="A2638" i="3"/>
  <c r="C2638" i="3"/>
  <c r="D2638" i="3"/>
  <c r="A2639" i="3"/>
  <c r="C2639" i="3"/>
  <c r="D2639" i="3"/>
  <c r="A2640" i="3"/>
  <c r="C2640" i="3"/>
  <c r="D2640" i="3"/>
  <c r="A2641" i="3"/>
  <c r="C2641" i="3"/>
  <c r="D2641" i="3"/>
  <c r="A2642" i="3"/>
  <c r="C2642" i="3"/>
  <c r="D2642" i="3"/>
  <c r="A2643" i="3"/>
  <c r="C2643" i="3"/>
  <c r="D2643" i="3"/>
  <c r="A2644" i="3"/>
  <c r="C2644" i="3"/>
  <c r="D2644" i="3"/>
  <c r="A2645" i="3"/>
  <c r="C2645" i="3"/>
  <c r="D2645" i="3"/>
  <c r="A2646" i="3"/>
  <c r="C2646" i="3"/>
  <c r="D2646" i="3"/>
  <c r="A2647" i="3"/>
  <c r="C2647" i="3"/>
  <c r="D2647" i="3"/>
  <c r="A2648" i="3"/>
  <c r="C2648" i="3"/>
  <c r="D2648" i="3"/>
  <c r="A2649" i="3"/>
  <c r="C2649" i="3"/>
  <c r="D2649" i="3"/>
  <c r="A2650" i="3"/>
  <c r="C2650" i="3"/>
  <c r="D2650" i="3"/>
  <c r="A2651" i="3"/>
  <c r="C2651" i="3"/>
  <c r="D2651" i="3"/>
  <c r="A2652" i="3"/>
  <c r="C2652" i="3"/>
  <c r="D2652" i="3"/>
  <c r="A2653" i="3"/>
  <c r="C2653" i="3"/>
  <c r="D2653" i="3"/>
  <c r="A2654" i="3"/>
  <c r="C2654" i="3"/>
  <c r="D2654" i="3"/>
  <c r="A2655" i="3"/>
  <c r="C2655" i="3"/>
  <c r="D2655" i="3"/>
  <c r="A2656" i="3"/>
  <c r="C2656" i="3"/>
  <c r="D2656" i="3"/>
  <c r="A2657" i="3"/>
  <c r="C2657" i="3"/>
  <c r="D2657" i="3"/>
  <c r="A2658" i="3"/>
  <c r="C2658" i="3"/>
  <c r="D2658" i="3"/>
  <c r="A2659" i="3"/>
  <c r="C2659" i="3"/>
  <c r="D2659" i="3"/>
  <c r="A2660" i="3"/>
  <c r="C2660" i="3"/>
  <c r="D2660" i="3"/>
  <c r="A2661" i="3"/>
  <c r="C2661" i="3"/>
  <c r="D2661" i="3"/>
  <c r="A2662" i="3"/>
  <c r="C2662" i="3"/>
  <c r="D2662" i="3"/>
  <c r="A2663" i="3"/>
  <c r="C2663" i="3"/>
  <c r="D2663" i="3"/>
  <c r="A2664" i="3"/>
  <c r="C2664" i="3"/>
  <c r="D2664" i="3"/>
  <c r="A2665" i="3"/>
  <c r="C2665" i="3"/>
  <c r="D2665" i="3"/>
  <c r="A2666" i="3"/>
  <c r="C2666" i="3"/>
  <c r="D2666" i="3"/>
  <c r="A2667" i="3"/>
  <c r="C2667" i="3"/>
  <c r="D2667" i="3"/>
  <c r="A2668" i="3"/>
  <c r="C2668" i="3"/>
  <c r="D2668" i="3"/>
  <c r="A2669" i="3"/>
  <c r="C2669" i="3"/>
  <c r="D2669" i="3"/>
  <c r="A2670" i="3"/>
  <c r="C2670" i="3"/>
  <c r="D2670" i="3"/>
  <c r="A2671" i="3"/>
  <c r="C2671" i="3"/>
  <c r="D2671" i="3"/>
  <c r="A2672" i="3"/>
  <c r="C2672" i="3"/>
  <c r="D2672" i="3"/>
  <c r="A2673" i="3"/>
  <c r="C2673" i="3"/>
  <c r="D2673" i="3"/>
  <c r="A2674" i="3"/>
  <c r="C2674" i="3"/>
  <c r="D2674" i="3"/>
  <c r="A2675" i="3"/>
  <c r="C2675" i="3"/>
  <c r="D2675" i="3"/>
  <c r="A2676" i="3"/>
  <c r="C2676" i="3"/>
  <c r="D2676" i="3"/>
  <c r="A2677" i="3"/>
  <c r="C2677" i="3"/>
  <c r="D2677" i="3"/>
  <c r="A2678" i="3"/>
  <c r="C2678" i="3"/>
  <c r="D2678" i="3"/>
  <c r="A2679" i="3"/>
  <c r="C2679" i="3"/>
  <c r="D2679" i="3"/>
  <c r="A2680" i="3"/>
  <c r="C2680" i="3"/>
  <c r="D2680" i="3"/>
  <c r="A2681" i="3"/>
  <c r="C2681" i="3"/>
  <c r="D2681" i="3"/>
  <c r="A2682" i="3"/>
  <c r="C2682" i="3"/>
  <c r="D2682" i="3"/>
  <c r="A2683" i="3"/>
  <c r="C2683" i="3"/>
  <c r="D2683" i="3"/>
  <c r="A2684" i="3"/>
  <c r="C2684" i="3"/>
  <c r="D2684" i="3"/>
  <c r="A2685" i="3"/>
  <c r="C2685" i="3"/>
  <c r="D2685" i="3"/>
  <c r="A2686" i="3"/>
  <c r="C2686" i="3"/>
  <c r="D2686" i="3"/>
  <c r="A2687" i="3"/>
  <c r="C2687" i="3"/>
  <c r="D2687" i="3"/>
  <c r="A2688" i="3"/>
  <c r="C2688" i="3"/>
  <c r="D2688" i="3"/>
  <c r="A2689" i="3"/>
  <c r="C2689" i="3"/>
  <c r="D2689" i="3"/>
  <c r="A2690" i="3"/>
  <c r="C2690" i="3"/>
  <c r="D2690" i="3"/>
  <c r="A2691" i="3"/>
  <c r="C2691" i="3"/>
  <c r="D2691" i="3"/>
  <c r="A2692" i="3"/>
  <c r="C2692" i="3"/>
  <c r="D2692" i="3"/>
  <c r="A2693" i="3"/>
  <c r="C2693" i="3"/>
  <c r="D2693" i="3"/>
  <c r="A2694" i="3"/>
  <c r="C2694" i="3"/>
  <c r="D2694" i="3"/>
  <c r="A2695" i="3"/>
  <c r="C2695" i="3"/>
  <c r="D2695" i="3"/>
  <c r="A2696" i="3"/>
  <c r="C2696" i="3"/>
  <c r="D2696" i="3"/>
  <c r="A2697" i="3"/>
  <c r="C2697" i="3"/>
  <c r="D2697" i="3"/>
  <c r="A2698" i="3"/>
  <c r="C2698" i="3"/>
  <c r="D2698" i="3"/>
  <c r="A2699" i="3"/>
  <c r="C2699" i="3"/>
  <c r="D2699" i="3"/>
  <c r="A2700" i="3"/>
  <c r="C2700" i="3"/>
  <c r="D2700" i="3"/>
  <c r="A2701" i="3"/>
  <c r="C2701" i="3"/>
  <c r="D2701" i="3"/>
  <c r="A2702" i="3"/>
  <c r="C2702" i="3"/>
  <c r="D2702" i="3"/>
  <c r="A2703" i="3"/>
  <c r="C2703" i="3"/>
  <c r="D2703" i="3"/>
  <c r="A2704" i="3"/>
  <c r="C2704" i="3"/>
  <c r="D2704" i="3"/>
  <c r="A2705" i="3"/>
  <c r="C2705" i="3"/>
  <c r="D2705" i="3"/>
  <c r="A2706" i="3"/>
  <c r="C2706" i="3"/>
  <c r="D2706" i="3"/>
  <c r="A2707" i="3"/>
  <c r="C2707" i="3"/>
  <c r="D2707" i="3"/>
  <c r="A2708" i="3"/>
  <c r="C2708" i="3"/>
  <c r="D2708" i="3"/>
  <c r="A2709" i="3"/>
  <c r="C2709" i="3"/>
  <c r="D2709" i="3"/>
  <c r="A2710" i="3"/>
  <c r="C2710" i="3"/>
  <c r="D2710" i="3"/>
  <c r="A2711" i="3"/>
  <c r="C2711" i="3"/>
  <c r="D2711" i="3"/>
  <c r="A2712" i="3"/>
  <c r="C2712" i="3"/>
  <c r="D2712" i="3"/>
  <c r="A2713" i="3"/>
  <c r="C2713" i="3"/>
  <c r="D2713" i="3"/>
  <c r="A2714" i="3"/>
  <c r="C2714" i="3"/>
  <c r="D2714" i="3"/>
  <c r="A2715" i="3"/>
  <c r="C2715" i="3"/>
  <c r="D2715" i="3"/>
  <c r="A2716" i="3"/>
  <c r="C2716" i="3"/>
  <c r="D2716" i="3"/>
  <c r="A2717" i="3"/>
  <c r="C2717" i="3"/>
  <c r="D2717" i="3"/>
  <c r="A2718" i="3"/>
  <c r="C2718" i="3"/>
  <c r="D2718" i="3"/>
  <c r="A2719" i="3"/>
  <c r="C2719" i="3"/>
  <c r="D2719" i="3"/>
  <c r="A2720" i="3"/>
  <c r="C2720" i="3"/>
  <c r="D2720" i="3"/>
  <c r="A2721" i="3"/>
  <c r="C2721" i="3"/>
  <c r="D2721" i="3"/>
  <c r="A2722" i="3"/>
  <c r="C2722" i="3"/>
  <c r="D2722" i="3"/>
  <c r="A2723" i="3"/>
  <c r="C2723" i="3"/>
  <c r="D2723" i="3"/>
  <c r="A2724" i="3"/>
  <c r="C2724" i="3"/>
  <c r="D2724" i="3"/>
  <c r="A2725" i="3"/>
  <c r="C2725" i="3"/>
  <c r="D2725" i="3"/>
  <c r="A2726" i="3"/>
  <c r="C2726" i="3"/>
  <c r="D2726" i="3"/>
  <c r="A2727" i="3"/>
  <c r="C2727" i="3"/>
  <c r="D2727" i="3"/>
  <c r="A2728" i="3"/>
  <c r="C2728" i="3"/>
  <c r="D2728" i="3"/>
  <c r="A2729" i="3"/>
  <c r="C2729" i="3"/>
  <c r="D2729" i="3"/>
  <c r="A2730" i="3"/>
  <c r="C2730" i="3"/>
  <c r="D2730" i="3"/>
  <c r="A2731" i="3"/>
  <c r="C2731" i="3"/>
  <c r="D2731" i="3"/>
  <c r="A2732" i="3"/>
  <c r="C2732" i="3"/>
  <c r="D2732" i="3"/>
  <c r="A2733" i="3"/>
  <c r="C2733" i="3"/>
  <c r="D2733" i="3"/>
  <c r="A2734" i="3"/>
  <c r="C2734" i="3"/>
  <c r="D2734" i="3"/>
  <c r="A2735" i="3"/>
  <c r="C2735" i="3"/>
  <c r="D2735" i="3"/>
  <c r="A2736" i="3"/>
  <c r="C2736" i="3"/>
  <c r="D2736" i="3"/>
  <c r="A2737" i="3"/>
  <c r="C2737" i="3"/>
  <c r="D2737" i="3"/>
  <c r="A2738" i="3"/>
  <c r="C2738" i="3"/>
  <c r="D2738" i="3"/>
  <c r="A2739" i="3"/>
  <c r="C2739" i="3"/>
  <c r="D2739" i="3"/>
  <c r="A2740" i="3"/>
  <c r="C2740" i="3"/>
  <c r="D2740" i="3"/>
  <c r="A2741" i="3"/>
  <c r="C2741" i="3"/>
  <c r="D2741" i="3"/>
  <c r="A2742" i="3"/>
  <c r="C2742" i="3"/>
  <c r="D2742" i="3"/>
  <c r="A2743" i="3"/>
  <c r="C2743" i="3"/>
  <c r="D2743" i="3"/>
  <c r="A2744" i="3"/>
  <c r="C2744" i="3"/>
  <c r="D2744" i="3"/>
  <c r="A2745" i="3"/>
  <c r="C2745" i="3"/>
  <c r="D2745" i="3"/>
  <c r="A2746" i="3"/>
  <c r="C2746" i="3"/>
  <c r="D2746" i="3"/>
  <c r="A2747" i="3"/>
  <c r="C2747" i="3"/>
  <c r="D2747" i="3"/>
  <c r="A2748" i="3"/>
  <c r="C2748" i="3"/>
  <c r="D2748" i="3"/>
  <c r="A2749" i="3"/>
  <c r="C2749" i="3"/>
  <c r="D2749" i="3"/>
  <c r="A2750" i="3"/>
  <c r="C2750" i="3"/>
  <c r="D2750" i="3"/>
  <c r="A2751" i="3"/>
  <c r="C2751" i="3"/>
  <c r="D2751" i="3"/>
  <c r="A2752" i="3"/>
  <c r="C2752" i="3"/>
  <c r="D2752" i="3"/>
  <c r="A2753" i="3"/>
  <c r="C2753" i="3"/>
  <c r="D2753" i="3"/>
  <c r="A2754" i="3"/>
  <c r="C2754" i="3"/>
  <c r="D2754" i="3"/>
  <c r="A2755" i="3"/>
  <c r="C2755" i="3"/>
  <c r="D2755" i="3"/>
  <c r="A2756" i="3"/>
  <c r="C2756" i="3"/>
  <c r="D2756" i="3"/>
  <c r="A2757" i="3"/>
  <c r="C2757" i="3"/>
  <c r="D2757" i="3"/>
  <c r="A2758" i="3"/>
  <c r="C2758" i="3"/>
  <c r="D2758" i="3"/>
  <c r="A2759" i="3"/>
  <c r="C2759" i="3"/>
  <c r="D2759" i="3"/>
  <c r="A2760" i="3"/>
  <c r="C2760" i="3"/>
  <c r="D2760" i="3"/>
  <c r="A2761" i="3"/>
  <c r="C2761" i="3"/>
  <c r="D2761" i="3"/>
  <c r="A2762" i="3"/>
  <c r="C2762" i="3"/>
  <c r="D2762" i="3"/>
  <c r="A2763" i="3"/>
  <c r="C2763" i="3"/>
  <c r="D2763" i="3"/>
  <c r="A2764" i="3"/>
  <c r="C2764" i="3"/>
  <c r="D2764" i="3"/>
  <c r="A2765" i="3"/>
  <c r="C2765" i="3"/>
  <c r="D2765" i="3"/>
  <c r="A2766" i="3"/>
  <c r="C2766" i="3"/>
  <c r="D2766" i="3"/>
  <c r="A2767" i="3"/>
  <c r="C2767" i="3"/>
  <c r="D2767" i="3"/>
  <c r="A2768" i="3"/>
  <c r="C2768" i="3"/>
  <c r="D2768" i="3"/>
  <c r="A2769" i="3"/>
  <c r="C2769" i="3"/>
  <c r="D2769" i="3"/>
  <c r="A2770" i="3"/>
  <c r="C2770" i="3"/>
  <c r="D2770" i="3"/>
  <c r="A2771" i="3"/>
  <c r="C2771" i="3"/>
  <c r="D2771" i="3"/>
  <c r="A2772" i="3"/>
  <c r="C2772" i="3"/>
  <c r="D2772" i="3"/>
  <c r="A2773" i="3"/>
  <c r="C2773" i="3"/>
  <c r="D2773" i="3"/>
  <c r="A2774" i="3"/>
  <c r="C2774" i="3"/>
  <c r="D2774" i="3"/>
  <c r="A2775" i="3"/>
  <c r="C2775" i="3"/>
  <c r="D2775" i="3"/>
  <c r="A2776" i="3"/>
  <c r="C2776" i="3"/>
  <c r="D2776" i="3"/>
  <c r="A2777" i="3"/>
  <c r="C2777" i="3"/>
  <c r="D2777" i="3"/>
  <c r="A2778" i="3"/>
  <c r="C2778" i="3"/>
  <c r="D2778" i="3"/>
  <c r="A2779" i="3"/>
  <c r="C2779" i="3"/>
  <c r="D2779" i="3"/>
  <c r="A2780" i="3"/>
  <c r="C2780" i="3"/>
  <c r="D2780" i="3"/>
  <c r="A2781" i="3"/>
  <c r="C2781" i="3"/>
  <c r="D2781" i="3"/>
  <c r="A2782" i="3"/>
  <c r="C2782" i="3"/>
  <c r="D2782" i="3"/>
  <c r="A2783" i="3"/>
  <c r="C2783" i="3"/>
  <c r="D2783" i="3"/>
  <c r="A2784" i="3"/>
  <c r="C2784" i="3"/>
  <c r="D2784" i="3"/>
  <c r="A2785" i="3"/>
  <c r="C2785" i="3"/>
  <c r="D2785" i="3"/>
  <c r="A2786" i="3"/>
  <c r="C2786" i="3"/>
  <c r="D2786" i="3"/>
  <c r="A2787" i="3"/>
  <c r="C2787" i="3"/>
  <c r="D2787" i="3"/>
  <c r="A2788" i="3"/>
  <c r="C2788" i="3"/>
  <c r="D2788" i="3"/>
  <c r="A2789" i="3"/>
  <c r="C2789" i="3"/>
  <c r="D2789" i="3"/>
  <c r="A2790" i="3"/>
  <c r="C2790" i="3"/>
  <c r="D2790" i="3"/>
  <c r="A2791" i="3"/>
  <c r="C2791" i="3"/>
  <c r="D2791" i="3"/>
  <c r="A2792" i="3"/>
  <c r="C2792" i="3"/>
  <c r="D2792" i="3"/>
  <c r="A2793" i="3"/>
  <c r="C2793" i="3"/>
  <c r="D2793" i="3"/>
  <c r="A2794" i="3"/>
  <c r="C2794" i="3"/>
  <c r="D2794" i="3"/>
  <c r="A2795" i="3"/>
  <c r="C2795" i="3"/>
  <c r="D2795" i="3"/>
  <c r="A2796" i="3"/>
  <c r="C2796" i="3"/>
  <c r="D2796" i="3"/>
  <c r="A2797" i="3"/>
  <c r="C2797" i="3"/>
  <c r="D2797" i="3"/>
  <c r="A2798" i="3"/>
  <c r="C2798" i="3"/>
  <c r="D2798" i="3"/>
  <c r="A2799" i="3"/>
  <c r="C2799" i="3"/>
  <c r="D2799" i="3"/>
  <c r="A2800" i="3"/>
  <c r="C2800" i="3"/>
  <c r="D2800" i="3"/>
  <c r="A2801" i="3"/>
  <c r="C2801" i="3"/>
  <c r="D2801" i="3"/>
  <c r="A2802" i="3"/>
  <c r="C2802" i="3"/>
  <c r="D2802" i="3"/>
  <c r="A2803" i="3"/>
  <c r="C2803" i="3"/>
  <c r="D2803" i="3"/>
  <c r="A2804" i="3"/>
  <c r="C2804" i="3"/>
  <c r="D2804" i="3"/>
  <c r="A2805" i="3"/>
  <c r="C2805" i="3"/>
  <c r="D2805" i="3"/>
  <c r="A2806" i="3"/>
  <c r="C2806" i="3"/>
  <c r="D2806" i="3"/>
  <c r="A2807" i="3"/>
  <c r="C2807" i="3"/>
  <c r="D2807" i="3"/>
  <c r="A2808" i="3"/>
  <c r="C2808" i="3"/>
  <c r="D2808" i="3"/>
  <c r="A2809" i="3"/>
  <c r="C2809" i="3"/>
  <c r="D2809" i="3"/>
  <c r="A2810" i="3"/>
  <c r="C2810" i="3"/>
  <c r="D2810" i="3"/>
  <c r="A2811" i="3"/>
  <c r="C2811" i="3"/>
  <c r="D2811" i="3"/>
  <c r="A2812" i="3"/>
  <c r="C2812" i="3"/>
  <c r="D2812" i="3"/>
  <c r="A2813" i="3"/>
  <c r="C2813" i="3"/>
  <c r="D2813" i="3"/>
  <c r="A2814" i="3"/>
  <c r="C2814" i="3"/>
  <c r="D2814" i="3"/>
  <c r="A2815" i="3"/>
  <c r="C2815" i="3"/>
  <c r="D2815" i="3"/>
  <c r="A2816" i="3"/>
  <c r="C2816" i="3"/>
  <c r="D2816" i="3"/>
  <c r="A2817" i="3"/>
  <c r="C2817" i="3"/>
  <c r="D2817" i="3"/>
  <c r="A2818" i="3"/>
  <c r="C2818" i="3"/>
  <c r="D2818" i="3"/>
  <c r="A2819" i="3"/>
  <c r="C2819" i="3"/>
  <c r="D2819" i="3"/>
  <c r="A2820" i="3"/>
  <c r="C2820" i="3"/>
  <c r="D2820" i="3"/>
  <c r="A2821" i="3"/>
  <c r="C2821" i="3"/>
  <c r="D2821" i="3"/>
  <c r="A2822" i="3"/>
  <c r="C2822" i="3"/>
  <c r="D2822" i="3"/>
  <c r="A2823" i="3"/>
  <c r="C2823" i="3"/>
  <c r="D2823" i="3"/>
  <c r="A2824" i="3"/>
  <c r="C2824" i="3"/>
  <c r="D2824" i="3"/>
  <c r="A2825" i="3"/>
  <c r="C2825" i="3"/>
  <c r="D2825" i="3"/>
  <c r="A2826" i="3"/>
  <c r="C2826" i="3"/>
  <c r="D2826" i="3"/>
  <c r="A2827" i="3"/>
  <c r="C2827" i="3"/>
  <c r="D2827" i="3"/>
  <c r="A2828" i="3"/>
  <c r="C2828" i="3"/>
  <c r="D2828" i="3"/>
  <c r="A2829" i="3"/>
  <c r="C2829" i="3"/>
  <c r="D2829" i="3"/>
  <c r="A2830" i="3"/>
  <c r="C2830" i="3"/>
  <c r="D2830" i="3"/>
  <c r="A2831" i="3"/>
  <c r="C2831" i="3"/>
  <c r="D2831" i="3"/>
  <c r="A2832" i="3"/>
  <c r="C2832" i="3"/>
  <c r="D2832" i="3"/>
  <c r="A2833" i="3"/>
  <c r="C2833" i="3"/>
  <c r="D2833" i="3"/>
  <c r="A2834" i="3"/>
  <c r="C2834" i="3"/>
  <c r="D2834" i="3"/>
  <c r="A2835" i="3"/>
  <c r="C2835" i="3"/>
  <c r="D2835" i="3"/>
  <c r="A2836" i="3"/>
  <c r="C2836" i="3"/>
  <c r="D2836" i="3"/>
  <c r="A2837" i="3"/>
  <c r="C2837" i="3"/>
  <c r="D2837" i="3"/>
  <c r="A2838" i="3"/>
  <c r="C2838" i="3"/>
  <c r="D2838" i="3"/>
  <c r="A2839" i="3"/>
  <c r="C2839" i="3"/>
  <c r="D2839" i="3"/>
  <c r="A2840" i="3"/>
  <c r="C2840" i="3"/>
  <c r="D2840" i="3"/>
  <c r="A2841" i="3"/>
  <c r="C2841" i="3"/>
  <c r="D2841" i="3"/>
  <c r="A2842" i="3"/>
  <c r="C2842" i="3"/>
  <c r="D2842" i="3"/>
  <c r="A2843" i="3"/>
  <c r="C2843" i="3"/>
  <c r="D2843" i="3"/>
  <c r="A2844" i="3"/>
  <c r="C2844" i="3"/>
  <c r="D2844" i="3"/>
  <c r="A2845" i="3"/>
  <c r="C2845" i="3"/>
  <c r="D2845" i="3"/>
  <c r="A2846" i="3"/>
  <c r="C2846" i="3"/>
  <c r="D2846" i="3"/>
  <c r="A2847" i="3"/>
  <c r="C2847" i="3"/>
  <c r="D2847" i="3"/>
  <c r="A2848" i="3"/>
  <c r="C2848" i="3"/>
  <c r="D2848" i="3"/>
  <c r="A2849" i="3"/>
  <c r="C2849" i="3"/>
  <c r="D2849" i="3"/>
  <c r="A2850" i="3"/>
  <c r="C2850" i="3"/>
  <c r="D2850" i="3"/>
  <c r="A2851" i="3"/>
  <c r="C2851" i="3"/>
  <c r="D2851" i="3"/>
  <c r="A2852" i="3"/>
  <c r="C2852" i="3"/>
  <c r="D2852" i="3"/>
  <c r="A2853" i="3"/>
  <c r="C2853" i="3"/>
  <c r="D2853" i="3"/>
  <c r="A2854" i="3"/>
  <c r="C2854" i="3"/>
  <c r="D2854" i="3"/>
  <c r="A2855" i="3"/>
  <c r="C2855" i="3"/>
  <c r="D2855" i="3"/>
  <c r="A2856" i="3"/>
  <c r="C2856" i="3"/>
  <c r="D2856" i="3"/>
  <c r="A2857" i="3"/>
  <c r="C2857" i="3"/>
  <c r="D2857" i="3"/>
  <c r="A2858" i="3"/>
  <c r="C2858" i="3"/>
  <c r="D2858" i="3"/>
  <c r="A2859" i="3"/>
  <c r="C2859" i="3"/>
  <c r="D2859" i="3"/>
  <c r="A2860" i="3"/>
  <c r="C2860" i="3"/>
  <c r="D2860" i="3"/>
  <c r="A2861" i="3"/>
  <c r="C2861" i="3"/>
  <c r="D2861" i="3"/>
  <c r="A2862" i="3"/>
  <c r="C2862" i="3"/>
  <c r="D2862" i="3"/>
  <c r="A2863" i="3"/>
  <c r="C2863" i="3"/>
  <c r="D2863" i="3"/>
  <c r="A2864" i="3"/>
  <c r="C2864" i="3"/>
  <c r="D2864" i="3"/>
  <c r="A2865" i="3"/>
  <c r="C2865" i="3"/>
  <c r="D2865" i="3"/>
  <c r="A2866" i="3"/>
  <c r="C2866" i="3"/>
  <c r="D2866" i="3"/>
  <c r="A2867" i="3"/>
  <c r="C2867" i="3"/>
  <c r="D2867" i="3"/>
  <c r="A2868" i="3"/>
  <c r="C2868" i="3"/>
  <c r="D2868" i="3"/>
  <c r="A2869" i="3"/>
  <c r="C2869" i="3"/>
  <c r="D2869" i="3"/>
  <c r="A2870" i="3"/>
  <c r="C2870" i="3"/>
  <c r="D2870" i="3"/>
  <c r="A2871" i="3"/>
  <c r="C2871" i="3"/>
  <c r="D2871" i="3"/>
  <c r="A2872" i="3"/>
  <c r="C2872" i="3"/>
  <c r="D2872" i="3"/>
  <c r="A2873" i="3"/>
  <c r="C2873" i="3"/>
  <c r="D2873" i="3"/>
  <c r="A2874" i="3"/>
  <c r="C2874" i="3"/>
  <c r="D2874" i="3"/>
  <c r="A2875" i="3"/>
  <c r="C2875" i="3"/>
  <c r="D2875" i="3"/>
  <c r="A2876" i="3"/>
  <c r="C2876" i="3"/>
  <c r="D2876" i="3"/>
  <c r="A2877" i="3"/>
  <c r="C2877" i="3"/>
  <c r="D2877" i="3"/>
  <c r="A2878" i="3"/>
  <c r="C2878" i="3"/>
  <c r="D2878" i="3"/>
  <c r="A2879" i="3"/>
  <c r="C2879" i="3"/>
  <c r="D2879" i="3"/>
  <c r="A2880" i="3"/>
  <c r="C2880" i="3"/>
  <c r="D2880" i="3"/>
  <c r="A2881" i="3"/>
  <c r="C2881" i="3"/>
  <c r="D2881" i="3"/>
  <c r="A2882" i="3"/>
  <c r="C2882" i="3"/>
  <c r="D2882" i="3"/>
  <c r="A2883" i="3"/>
  <c r="C2883" i="3"/>
  <c r="D2883" i="3"/>
  <c r="A2884" i="3"/>
  <c r="C2884" i="3"/>
  <c r="D2884" i="3"/>
  <c r="A2885" i="3"/>
  <c r="C2885" i="3"/>
  <c r="D2885" i="3"/>
  <c r="A2886" i="3"/>
  <c r="C2886" i="3"/>
  <c r="D2886" i="3"/>
  <c r="A2887" i="3"/>
  <c r="C2887" i="3"/>
  <c r="D2887" i="3"/>
  <c r="A2888" i="3"/>
  <c r="C2888" i="3"/>
  <c r="D2888" i="3"/>
  <c r="A2889" i="3"/>
  <c r="C2889" i="3"/>
  <c r="D2889" i="3"/>
  <c r="A2890" i="3"/>
  <c r="C2890" i="3"/>
  <c r="D2890" i="3"/>
  <c r="A2891" i="3"/>
  <c r="C2891" i="3"/>
  <c r="D2891" i="3"/>
  <c r="A2892" i="3"/>
  <c r="C2892" i="3"/>
  <c r="D2892" i="3"/>
  <c r="A2893" i="3"/>
  <c r="C2893" i="3"/>
  <c r="D2893" i="3"/>
  <c r="A2894" i="3"/>
  <c r="C2894" i="3"/>
  <c r="D2894" i="3"/>
  <c r="A2895" i="3"/>
  <c r="C2895" i="3"/>
  <c r="D2895" i="3"/>
  <c r="A2896" i="3"/>
  <c r="C2896" i="3"/>
  <c r="D2896" i="3"/>
  <c r="A2897" i="3"/>
  <c r="C2897" i="3"/>
  <c r="D2897" i="3"/>
  <c r="A2898" i="3"/>
  <c r="C2898" i="3"/>
  <c r="D2898" i="3"/>
  <c r="A2899" i="3"/>
  <c r="C2899" i="3"/>
  <c r="D2899" i="3"/>
  <c r="A2900" i="3"/>
  <c r="C2900" i="3"/>
  <c r="D2900" i="3"/>
  <c r="A2901" i="3"/>
  <c r="C2901" i="3"/>
  <c r="D2901" i="3"/>
  <c r="A2902" i="3"/>
  <c r="C2902" i="3"/>
  <c r="D2902" i="3"/>
  <c r="A2903" i="3"/>
  <c r="C2903" i="3"/>
  <c r="D2903" i="3"/>
  <c r="A2904" i="3"/>
  <c r="C2904" i="3"/>
  <c r="D2904" i="3"/>
  <c r="A2905" i="3"/>
  <c r="C2905" i="3"/>
  <c r="D2905" i="3"/>
  <c r="A2906" i="3"/>
  <c r="C2906" i="3"/>
  <c r="D2906" i="3"/>
  <c r="A2907" i="3"/>
  <c r="C2907" i="3"/>
  <c r="D2907" i="3"/>
  <c r="A2908" i="3"/>
  <c r="C2908" i="3"/>
  <c r="D2908" i="3"/>
  <c r="A2909" i="3"/>
  <c r="C2909" i="3"/>
  <c r="D2909" i="3"/>
  <c r="A2910" i="3"/>
  <c r="C2910" i="3"/>
  <c r="D2910" i="3"/>
  <c r="A2911" i="3"/>
  <c r="C2911" i="3"/>
  <c r="D2911" i="3"/>
  <c r="A2912" i="3"/>
  <c r="C2912" i="3"/>
  <c r="D2912" i="3"/>
  <c r="A2913" i="3"/>
  <c r="C2913" i="3"/>
  <c r="D2913" i="3"/>
  <c r="A2914" i="3"/>
  <c r="C2914" i="3"/>
  <c r="D2914" i="3"/>
  <c r="A2915" i="3"/>
  <c r="C2915" i="3"/>
  <c r="D2915" i="3"/>
  <c r="A2916" i="3"/>
  <c r="C2916" i="3"/>
  <c r="D2916" i="3"/>
  <c r="A2917" i="3"/>
  <c r="C2917" i="3"/>
  <c r="D2917" i="3"/>
  <c r="A2918" i="3"/>
  <c r="C2918" i="3"/>
  <c r="D2918" i="3"/>
  <c r="A2919" i="3"/>
  <c r="C2919" i="3"/>
  <c r="D2919" i="3"/>
  <c r="A2920" i="3"/>
  <c r="C2920" i="3"/>
  <c r="D2920" i="3"/>
  <c r="A2921" i="3"/>
  <c r="C2921" i="3"/>
  <c r="D2921" i="3"/>
  <c r="A2922" i="3"/>
  <c r="C2922" i="3"/>
  <c r="D2922" i="3"/>
  <c r="A2923" i="3"/>
  <c r="C2923" i="3"/>
  <c r="D2923" i="3"/>
  <c r="A2924" i="3"/>
  <c r="C2924" i="3"/>
  <c r="D2924" i="3"/>
  <c r="A2925" i="3"/>
  <c r="C2925" i="3"/>
  <c r="D2925" i="3"/>
  <c r="A2926" i="3"/>
  <c r="C2926" i="3"/>
  <c r="D2926" i="3"/>
  <c r="A2927" i="3"/>
  <c r="C2927" i="3"/>
  <c r="D2927" i="3"/>
  <c r="A2928" i="3"/>
  <c r="C2928" i="3"/>
  <c r="D2928" i="3"/>
  <c r="A2929" i="3"/>
  <c r="C2929" i="3"/>
  <c r="D2929" i="3"/>
  <c r="A2930" i="3"/>
  <c r="C2930" i="3"/>
  <c r="D2930" i="3"/>
  <c r="A2931" i="3"/>
  <c r="C2931" i="3"/>
  <c r="D2931" i="3"/>
  <c r="A2932" i="3"/>
  <c r="C2932" i="3"/>
  <c r="D2932" i="3"/>
  <c r="A2933" i="3"/>
  <c r="C2933" i="3"/>
  <c r="D2933" i="3"/>
  <c r="A2934" i="3"/>
  <c r="C2934" i="3"/>
  <c r="D2934" i="3"/>
  <c r="A2935" i="3"/>
  <c r="C2935" i="3"/>
  <c r="D2935" i="3"/>
  <c r="A2936" i="3"/>
  <c r="C2936" i="3"/>
  <c r="D2936" i="3"/>
  <c r="A2937" i="3"/>
  <c r="C2937" i="3"/>
  <c r="D2937" i="3"/>
  <c r="A2938" i="3"/>
  <c r="C2938" i="3"/>
  <c r="D2938" i="3"/>
  <c r="A2939" i="3"/>
  <c r="C2939" i="3"/>
  <c r="D2939" i="3"/>
  <c r="A2940" i="3"/>
  <c r="C2940" i="3"/>
  <c r="D2940" i="3"/>
  <c r="A2941" i="3"/>
  <c r="C2941" i="3"/>
  <c r="D2941" i="3"/>
  <c r="A2942" i="3"/>
  <c r="C2942" i="3"/>
  <c r="D2942" i="3"/>
  <c r="A2943" i="3"/>
  <c r="C2943" i="3"/>
  <c r="D2943" i="3"/>
  <c r="A2944" i="3"/>
  <c r="C2944" i="3"/>
  <c r="D2944" i="3"/>
  <c r="A2945" i="3"/>
  <c r="C2945" i="3"/>
  <c r="D2945" i="3"/>
  <c r="A2946" i="3"/>
  <c r="C2946" i="3"/>
  <c r="D2946" i="3"/>
  <c r="A2947" i="3"/>
  <c r="C2947" i="3"/>
  <c r="D2947" i="3"/>
  <c r="A2948" i="3"/>
  <c r="C2948" i="3"/>
  <c r="D2948" i="3"/>
  <c r="A2949" i="3"/>
  <c r="C2949" i="3"/>
  <c r="D2949" i="3"/>
  <c r="A2950" i="3"/>
  <c r="C2950" i="3"/>
  <c r="D2950" i="3"/>
  <c r="A2951" i="3"/>
  <c r="C2951" i="3"/>
  <c r="D2951" i="3"/>
  <c r="A2952" i="3"/>
  <c r="C2952" i="3"/>
  <c r="D2952" i="3"/>
  <c r="A2953" i="3"/>
  <c r="C2953" i="3"/>
  <c r="D2953" i="3"/>
  <c r="A2954" i="3"/>
  <c r="C2954" i="3"/>
  <c r="D2954" i="3"/>
  <c r="A2955" i="3"/>
  <c r="C2955" i="3"/>
  <c r="D2955" i="3"/>
  <c r="A2956" i="3"/>
  <c r="C2956" i="3"/>
  <c r="D2956" i="3"/>
  <c r="A2957" i="3"/>
  <c r="C2957" i="3"/>
  <c r="D2957" i="3"/>
  <c r="A2958" i="3"/>
  <c r="C2958" i="3"/>
  <c r="D2958" i="3"/>
  <c r="A2959" i="3"/>
  <c r="C2959" i="3"/>
  <c r="D2959" i="3"/>
  <c r="A2960" i="3"/>
  <c r="C2960" i="3"/>
  <c r="D2960" i="3"/>
  <c r="A2961" i="3"/>
  <c r="C2961" i="3"/>
  <c r="D2961" i="3"/>
  <c r="A2962" i="3"/>
  <c r="C2962" i="3"/>
  <c r="D2962" i="3"/>
  <c r="A2963" i="3"/>
  <c r="C2963" i="3"/>
  <c r="D2963" i="3"/>
  <c r="A2964" i="3"/>
  <c r="C2964" i="3"/>
  <c r="D2964" i="3"/>
  <c r="A2965" i="3"/>
  <c r="C2965" i="3"/>
  <c r="D2965" i="3"/>
  <c r="A2966" i="3"/>
  <c r="C2966" i="3"/>
  <c r="D2966" i="3"/>
  <c r="A2967" i="3"/>
  <c r="C2967" i="3"/>
  <c r="D2967" i="3"/>
  <c r="A2968" i="3"/>
  <c r="C2968" i="3"/>
  <c r="D2968" i="3"/>
  <c r="A2969" i="3"/>
  <c r="C2969" i="3"/>
  <c r="D2969" i="3"/>
  <c r="A2970" i="3"/>
  <c r="C2970" i="3"/>
  <c r="D2970" i="3"/>
  <c r="A2971" i="3"/>
  <c r="C2971" i="3"/>
  <c r="D2971" i="3"/>
  <c r="A2972" i="3"/>
  <c r="C2972" i="3"/>
  <c r="D2972" i="3"/>
  <c r="A2973" i="3"/>
  <c r="C2973" i="3"/>
  <c r="D2973" i="3"/>
  <c r="A2974" i="3"/>
  <c r="C2974" i="3"/>
  <c r="D2974" i="3"/>
  <c r="A2975" i="3"/>
  <c r="C2975" i="3"/>
  <c r="D2975" i="3"/>
  <c r="A2976" i="3"/>
  <c r="C2976" i="3"/>
  <c r="D2976" i="3"/>
  <c r="A2977" i="3"/>
  <c r="C2977" i="3"/>
  <c r="D2977" i="3"/>
  <c r="A2978" i="3"/>
  <c r="C2978" i="3"/>
  <c r="D2978" i="3"/>
  <c r="A2979" i="3"/>
  <c r="C2979" i="3"/>
  <c r="D2979" i="3"/>
  <c r="A2980" i="3"/>
  <c r="C2980" i="3"/>
  <c r="D2980" i="3"/>
  <c r="A2981" i="3"/>
  <c r="C2981" i="3"/>
  <c r="D2981" i="3"/>
  <c r="A2982" i="3"/>
  <c r="C2982" i="3"/>
  <c r="D2982" i="3"/>
  <c r="A2983" i="3"/>
  <c r="C2983" i="3"/>
  <c r="D2983" i="3"/>
  <c r="A2984" i="3"/>
  <c r="C2984" i="3"/>
  <c r="D2984" i="3"/>
  <c r="A2985" i="3"/>
  <c r="C2985" i="3"/>
  <c r="D2985" i="3"/>
  <c r="A2986" i="3"/>
  <c r="C2986" i="3"/>
  <c r="D2986" i="3"/>
  <c r="A2987" i="3"/>
  <c r="C2987" i="3"/>
  <c r="D2987" i="3"/>
  <c r="A2988" i="3"/>
  <c r="C2988" i="3"/>
  <c r="D2988" i="3"/>
  <c r="A2989" i="3"/>
  <c r="C2989" i="3"/>
  <c r="D2989" i="3"/>
  <c r="A2990" i="3"/>
  <c r="C2990" i="3"/>
  <c r="D2990" i="3"/>
  <c r="A2991" i="3"/>
  <c r="C2991" i="3"/>
  <c r="D2991" i="3"/>
  <c r="A2992" i="3"/>
  <c r="C2992" i="3"/>
  <c r="D2992" i="3"/>
  <c r="A2993" i="3"/>
  <c r="C2993" i="3"/>
  <c r="D2993" i="3"/>
  <c r="A2994" i="3"/>
  <c r="C2994" i="3"/>
  <c r="D2994" i="3"/>
  <c r="A2995" i="3"/>
  <c r="C2995" i="3"/>
  <c r="D2995" i="3"/>
  <c r="A2996" i="3"/>
  <c r="C2996" i="3"/>
  <c r="D2996" i="3"/>
  <c r="A2997" i="3"/>
  <c r="C2997" i="3"/>
  <c r="D2997" i="3"/>
  <c r="A2998" i="3"/>
  <c r="C2998" i="3"/>
  <c r="D2998" i="3"/>
  <c r="A2999" i="3"/>
  <c r="C2999" i="3"/>
  <c r="D2999" i="3"/>
  <c r="A3000" i="3"/>
  <c r="C3000" i="3"/>
  <c r="D3000" i="3"/>
  <c r="A3001" i="3"/>
  <c r="C3001" i="3"/>
  <c r="D3001" i="3"/>
  <c r="A3002" i="3"/>
  <c r="C3002" i="3"/>
  <c r="D3002" i="3"/>
  <c r="A3003" i="3"/>
  <c r="C3003" i="3"/>
  <c r="D3003" i="3"/>
  <c r="A3004" i="3"/>
  <c r="C3004" i="3"/>
  <c r="D3004" i="3"/>
  <c r="A3005" i="3"/>
  <c r="C3005" i="3"/>
  <c r="D3005" i="3"/>
  <c r="A3006" i="3"/>
  <c r="C3006" i="3"/>
  <c r="D3006" i="3"/>
  <c r="A3007" i="3"/>
  <c r="C3007" i="3"/>
  <c r="D3007" i="3"/>
  <c r="A3008" i="3"/>
  <c r="C3008" i="3"/>
  <c r="D3008" i="3"/>
  <c r="A3009" i="3"/>
  <c r="C3009" i="3"/>
  <c r="D3009" i="3"/>
  <c r="A3010" i="3"/>
  <c r="C3010" i="3"/>
  <c r="D3010" i="3"/>
  <c r="A3011" i="3"/>
  <c r="C3011" i="3"/>
  <c r="D3011" i="3"/>
  <c r="A3012" i="3"/>
  <c r="C3012" i="3"/>
  <c r="D3012" i="3"/>
  <c r="A3013" i="3"/>
  <c r="C3013" i="3"/>
  <c r="D3013" i="3"/>
  <c r="A3014" i="3"/>
  <c r="C3014" i="3"/>
  <c r="D3014" i="3"/>
  <c r="A3015" i="3"/>
  <c r="C3015" i="3"/>
  <c r="D3015" i="3"/>
  <c r="A3016" i="3"/>
  <c r="C3016" i="3"/>
  <c r="D3016" i="3"/>
  <c r="A3017" i="3"/>
  <c r="C3017" i="3"/>
  <c r="D3017" i="3"/>
  <c r="A3018" i="3"/>
  <c r="C3018" i="3"/>
  <c r="D3018" i="3"/>
  <c r="A3019" i="3"/>
  <c r="C3019" i="3"/>
  <c r="D3019" i="3"/>
  <c r="A3020" i="3"/>
  <c r="C3020" i="3"/>
  <c r="D3020" i="3"/>
  <c r="A3021" i="3"/>
  <c r="C3021" i="3"/>
  <c r="D3021" i="3"/>
  <c r="A3022" i="3"/>
  <c r="C3022" i="3"/>
  <c r="D3022" i="3"/>
  <c r="A3023" i="3"/>
  <c r="C3023" i="3"/>
  <c r="D3023" i="3"/>
  <c r="A3024" i="3"/>
  <c r="C3024" i="3"/>
  <c r="D3024" i="3"/>
  <c r="A3025" i="3"/>
  <c r="C3025" i="3"/>
  <c r="D3025" i="3"/>
  <c r="A3026" i="3"/>
  <c r="C3026" i="3"/>
  <c r="D3026" i="3"/>
  <c r="A3027" i="3"/>
  <c r="C3027" i="3"/>
  <c r="D3027" i="3"/>
  <c r="A3028" i="3"/>
  <c r="C3028" i="3"/>
  <c r="D3028" i="3"/>
  <c r="A3029" i="3"/>
  <c r="C3029" i="3"/>
  <c r="D3029" i="3"/>
  <c r="A3030" i="3"/>
  <c r="C3030" i="3"/>
  <c r="D3030" i="3"/>
  <c r="A3031" i="3"/>
  <c r="C3031" i="3"/>
  <c r="D3031" i="3"/>
  <c r="A3032" i="3"/>
  <c r="C3032" i="3"/>
  <c r="D3032" i="3"/>
  <c r="A3033" i="3"/>
  <c r="C3033" i="3"/>
  <c r="D3033" i="3"/>
  <c r="A3034" i="3"/>
  <c r="C3034" i="3"/>
  <c r="D3034" i="3"/>
  <c r="A3035" i="3"/>
  <c r="C3035" i="3"/>
  <c r="D3035" i="3"/>
  <c r="A3036" i="3"/>
  <c r="C3036" i="3"/>
  <c r="D3036" i="3"/>
  <c r="A3037" i="3"/>
  <c r="C3037" i="3"/>
  <c r="D3037" i="3"/>
  <c r="A3038" i="3"/>
  <c r="C3038" i="3"/>
  <c r="D3038" i="3"/>
  <c r="A3039" i="3"/>
  <c r="C3039" i="3"/>
  <c r="D3039" i="3"/>
  <c r="A3040" i="3"/>
  <c r="C3040" i="3"/>
  <c r="D3040" i="3"/>
  <c r="A3041" i="3"/>
  <c r="C3041" i="3"/>
  <c r="D3041" i="3"/>
  <c r="A3042" i="3"/>
  <c r="C3042" i="3"/>
  <c r="D3042" i="3"/>
  <c r="A3043" i="3"/>
  <c r="C3043" i="3"/>
  <c r="D3043" i="3"/>
  <c r="A3044" i="3"/>
  <c r="C3044" i="3"/>
  <c r="D3044" i="3"/>
  <c r="A3045" i="3"/>
  <c r="C3045" i="3"/>
  <c r="D3045" i="3"/>
  <c r="A3046" i="3"/>
  <c r="C3046" i="3"/>
  <c r="D3046" i="3"/>
  <c r="A3047" i="3"/>
  <c r="C3047" i="3"/>
  <c r="D3047" i="3"/>
  <c r="A3048" i="3"/>
  <c r="C3048" i="3"/>
  <c r="D3048" i="3"/>
  <c r="A3049" i="3"/>
  <c r="C3049" i="3"/>
  <c r="D3049" i="3"/>
  <c r="A3050" i="3"/>
  <c r="C3050" i="3"/>
  <c r="D3050" i="3"/>
  <c r="A3051" i="3"/>
  <c r="C3051" i="3"/>
  <c r="D3051" i="3"/>
  <c r="A3052" i="3"/>
  <c r="C3052" i="3"/>
  <c r="D3052" i="3"/>
  <c r="A3053" i="3"/>
  <c r="C3053" i="3"/>
  <c r="D3053" i="3"/>
  <c r="A3054" i="3"/>
  <c r="C3054" i="3"/>
  <c r="D3054" i="3"/>
  <c r="A3055" i="3"/>
  <c r="C3055" i="3"/>
  <c r="D3055" i="3"/>
  <c r="A3056" i="3"/>
  <c r="C3056" i="3"/>
  <c r="D3056" i="3"/>
  <c r="A3057" i="3"/>
  <c r="C3057" i="3"/>
  <c r="D3057" i="3"/>
  <c r="A3058" i="3"/>
  <c r="C3058" i="3"/>
  <c r="D3058" i="3"/>
  <c r="A3059" i="3"/>
  <c r="C3059" i="3"/>
  <c r="D3059" i="3"/>
  <c r="A3060" i="3"/>
  <c r="C3060" i="3"/>
  <c r="D3060" i="3"/>
  <c r="A3061" i="3"/>
  <c r="C3061" i="3"/>
  <c r="D3061" i="3"/>
  <c r="A3062" i="3"/>
  <c r="C3062" i="3"/>
  <c r="D3062" i="3"/>
  <c r="A3063" i="3"/>
  <c r="C3063" i="3"/>
  <c r="D3063" i="3"/>
  <c r="A3064" i="3"/>
  <c r="C3064" i="3"/>
  <c r="D3064" i="3"/>
  <c r="A3065" i="3"/>
  <c r="C3065" i="3"/>
  <c r="D3065" i="3"/>
  <c r="A3066" i="3"/>
  <c r="C3066" i="3"/>
  <c r="D3066" i="3"/>
  <c r="A3067" i="3"/>
  <c r="C3067" i="3"/>
  <c r="D3067" i="3"/>
  <c r="A3068" i="3"/>
  <c r="C3068" i="3"/>
  <c r="D3068" i="3"/>
  <c r="A3069" i="3"/>
  <c r="C3069" i="3"/>
  <c r="D3069" i="3"/>
  <c r="A3070" i="3"/>
  <c r="C3070" i="3"/>
  <c r="D3070" i="3"/>
  <c r="A3071" i="3"/>
  <c r="C3071" i="3"/>
  <c r="D3071" i="3"/>
  <c r="A3072" i="3"/>
  <c r="C3072" i="3"/>
  <c r="D3072" i="3"/>
  <c r="A3073" i="3"/>
  <c r="C3073" i="3"/>
  <c r="D3073" i="3"/>
  <c r="A3074" i="3"/>
  <c r="C3074" i="3"/>
  <c r="D3074" i="3"/>
  <c r="A3075" i="3"/>
  <c r="C3075" i="3"/>
  <c r="D3075" i="3"/>
  <c r="A3076" i="3"/>
  <c r="C3076" i="3"/>
  <c r="D3076" i="3"/>
  <c r="A3077" i="3"/>
  <c r="C3077" i="3"/>
  <c r="D3077" i="3"/>
  <c r="A3078" i="3"/>
  <c r="C3078" i="3"/>
  <c r="D3078" i="3"/>
  <c r="A3079" i="3"/>
  <c r="C3079" i="3"/>
  <c r="D3079" i="3"/>
  <c r="A3080" i="3"/>
  <c r="C3080" i="3"/>
  <c r="D3080" i="3"/>
  <c r="A3081" i="3"/>
  <c r="C3081" i="3"/>
  <c r="D3081" i="3"/>
  <c r="A3082" i="3"/>
  <c r="C3082" i="3"/>
  <c r="D3082" i="3"/>
  <c r="A3083" i="3"/>
  <c r="C3083" i="3"/>
  <c r="D3083" i="3"/>
  <c r="A3084" i="3"/>
  <c r="C3084" i="3"/>
  <c r="D3084" i="3"/>
  <c r="A3085" i="3"/>
  <c r="C3085" i="3"/>
  <c r="D3085" i="3"/>
  <c r="A3086" i="3"/>
  <c r="C3086" i="3"/>
  <c r="D3086" i="3"/>
  <c r="A3087" i="3"/>
  <c r="C3087" i="3"/>
  <c r="D3087" i="3"/>
  <c r="A3088" i="3"/>
  <c r="C3088" i="3"/>
  <c r="D3088" i="3"/>
  <c r="A3089" i="3"/>
  <c r="C3089" i="3"/>
  <c r="D3089" i="3"/>
  <c r="A3090" i="3"/>
  <c r="C3090" i="3"/>
  <c r="D3090" i="3"/>
  <c r="A3091" i="3"/>
  <c r="C3091" i="3"/>
  <c r="D3091" i="3"/>
  <c r="A3092" i="3"/>
  <c r="C3092" i="3"/>
  <c r="D3092" i="3"/>
  <c r="A3093" i="3"/>
  <c r="C3093" i="3"/>
  <c r="D3093" i="3"/>
  <c r="A3094" i="3"/>
  <c r="C3094" i="3"/>
  <c r="D3094" i="3"/>
  <c r="A3095" i="3"/>
  <c r="C3095" i="3"/>
  <c r="D3095" i="3"/>
  <c r="A3096" i="3"/>
  <c r="C3096" i="3"/>
  <c r="D3096" i="3"/>
  <c r="A3097" i="3"/>
  <c r="C3097" i="3"/>
  <c r="D3097" i="3"/>
  <c r="A3098" i="3"/>
  <c r="C3098" i="3"/>
  <c r="D3098" i="3"/>
  <c r="A3099" i="3"/>
  <c r="C3099" i="3"/>
  <c r="D3099" i="3"/>
  <c r="A3100" i="3"/>
  <c r="C3100" i="3"/>
  <c r="D3100" i="3"/>
  <c r="A3101" i="3"/>
  <c r="C3101" i="3"/>
  <c r="D3101" i="3"/>
  <c r="A3102" i="3"/>
  <c r="C3102" i="3"/>
  <c r="D3102" i="3"/>
  <c r="A3103" i="3"/>
  <c r="C3103" i="3"/>
  <c r="D3103" i="3"/>
  <c r="A3104" i="3"/>
  <c r="C3104" i="3"/>
  <c r="D3104" i="3"/>
  <c r="A3105" i="3"/>
  <c r="C3105" i="3"/>
  <c r="D3105" i="3"/>
  <c r="A3106" i="3"/>
  <c r="C3106" i="3"/>
  <c r="D3106" i="3"/>
  <c r="A3107" i="3"/>
  <c r="C3107" i="3"/>
  <c r="D3107" i="3"/>
  <c r="A3108" i="3"/>
  <c r="C3108" i="3"/>
  <c r="D3108" i="3"/>
  <c r="A3109" i="3"/>
  <c r="C3109" i="3"/>
  <c r="D3109" i="3"/>
  <c r="A3110" i="3"/>
  <c r="C3110" i="3"/>
  <c r="D3110" i="3"/>
  <c r="A3111" i="3"/>
  <c r="C3111" i="3"/>
  <c r="D3111" i="3"/>
  <c r="A3112" i="3"/>
  <c r="C3112" i="3"/>
  <c r="D3112" i="3"/>
  <c r="A3113" i="3"/>
  <c r="C3113" i="3"/>
  <c r="D3113" i="3"/>
  <c r="A3114" i="3"/>
  <c r="C3114" i="3"/>
  <c r="D3114" i="3"/>
  <c r="A3115" i="3"/>
  <c r="C3115" i="3"/>
  <c r="D3115" i="3"/>
  <c r="A3116" i="3"/>
  <c r="C3116" i="3"/>
  <c r="D3116" i="3"/>
  <c r="A3117" i="3"/>
  <c r="C3117" i="3"/>
  <c r="D3117" i="3"/>
  <c r="A3118" i="3"/>
  <c r="C3118" i="3"/>
  <c r="D3118" i="3"/>
  <c r="A3119" i="3"/>
  <c r="C3119" i="3"/>
  <c r="D3119" i="3"/>
  <c r="A3120" i="3"/>
  <c r="C3120" i="3"/>
  <c r="D3120" i="3"/>
  <c r="A3121" i="3"/>
  <c r="C3121" i="3"/>
  <c r="D3121" i="3"/>
  <c r="A3122" i="3"/>
  <c r="C3122" i="3"/>
  <c r="D3122" i="3"/>
  <c r="A3123" i="3"/>
  <c r="C3123" i="3"/>
  <c r="D3123" i="3"/>
  <c r="A3124" i="3"/>
  <c r="C3124" i="3"/>
  <c r="D3124" i="3"/>
  <c r="A3125" i="3"/>
  <c r="C3125" i="3"/>
  <c r="D3125" i="3"/>
  <c r="A3126" i="3"/>
  <c r="C3126" i="3"/>
  <c r="D3126" i="3"/>
  <c r="A3127" i="3"/>
  <c r="C3127" i="3"/>
  <c r="D3127" i="3"/>
  <c r="A3128" i="3"/>
  <c r="C3128" i="3"/>
  <c r="D3128" i="3"/>
  <c r="A3129" i="3"/>
  <c r="C3129" i="3"/>
  <c r="D3129" i="3"/>
  <c r="A3130" i="3"/>
  <c r="C3130" i="3"/>
  <c r="D3130" i="3"/>
  <c r="A3131" i="3"/>
  <c r="C3131" i="3"/>
  <c r="D3131" i="3"/>
  <c r="A3132" i="3"/>
  <c r="C3132" i="3"/>
  <c r="D3132" i="3"/>
  <c r="A3133" i="3"/>
  <c r="C3133" i="3"/>
  <c r="D3133" i="3"/>
  <c r="A3134" i="3"/>
  <c r="C3134" i="3"/>
  <c r="D3134" i="3"/>
  <c r="A3135" i="3"/>
  <c r="C3135" i="3"/>
  <c r="D3135" i="3"/>
  <c r="A3136" i="3"/>
  <c r="C3136" i="3"/>
  <c r="D3136" i="3"/>
  <c r="A3137" i="3"/>
  <c r="C3137" i="3"/>
  <c r="D3137" i="3"/>
  <c r="A3138" i="3"/>
  <c r="C3138" i="3"/>
  <c r="D3138" i="3"/>
  <c r="A3139" i="3"/>
  <c r="C3139" i="3"/>
  <c r="D3139" i="3"/>
  <c r="A3140" i="3"/>
  <c r="C3140" i="3"/>
  <c r="D3140" i="3"/>
  <c r="A3141" i="3"/>
  <c r="C3141" i="3"/>
  <c r="D3141" i="3"/>
  <c r="A3142" i="3"/>
  <c r="C3142" i="3"/>
  <c r="D3142" i="3"/>
  <c r="A3143" i="3"/>
  <c r="C3143" i="3"/>
  <c r="D3143" i="3"/>
  <c r="A3144" i="3"/>
  <c r="C3144" i="3"/>
  <c r="D3144" i="3"/>
  <c r="A3145" i="3"/>
  <c r="C3145" i="3"/>
  <c r="D3145" i="3"/>
  <c r="A3146" i="3"/>
  <c r="C3146" i="3"/>
  <c r="D3146" i="3"/>
  <c r="A3147" i="3"/>
  <c r="C3147" i="3"/>
  <c r="D3147" i="3"/>
  <c r="A3148" i="3"/>
  <c r="C3148" i="3"/>
  <c r="D3148" i="3"/>
  <c r="A3149" i="3"/>
  <c r="C3149" i="3"/>
  <c r="D3149" i="3"/>
  <c r="A3150" i="3"/>
  <c r="C3150" i="3"/>
  <c r="D3150" i="3"/>
  <c r="A3151" i="3"/>
  <c r="C3151" i="3"/>
  <c r="D3151" i="3"/>
  <c r="A3152" i="3"/>
  <c r="C3152" i="3"/>
  <c r="D3152" i="3"/>
  <c r="A3153" i="3"/>
  <c r="C3153" i="3"/>
  <c r="D3153" i="3"/>
  <c r="A3154" i="3"/>
  <c r="C3154" i="3"/>
  <c r="D3154" i="3"/>
  <c r="A3155" i="3"/>
  <c r="C3155" i="3"/>
  <c r="D3155" i="3"/>
  <c r="A3156" i="3"/>
  <c r="C3156" i="3"/>
  <c r="D3156" i="3"/>
  <c r="A3157" i="3"/>
  <c r="C3157" i="3"/>
  <c r="D3157" i="3"/>
  <c r="A3158" i="3"/>
  <c r="C3158" i="3"/>
  <c r="D3158" i="3"/>
  <c r="A3159" i="3"/>
  <c r="C3159" i="3"/>
  <c r="D3159" i="3"/>
  <c r="A3160" i="3"/>
  <c r="C3160" i="3"/>
  <c r="D3160" i="3"/>
  <c r="A3161" i="3"/>
  <c r="C3161" i="3"/>
  <c r="D3161" i="3"/>
  <c r="A3162" i="3"/>
  <c r="C3162" i="3"/>
  <c r="D3162" i="3"/>
  <c r="A3163" i="3"/>
  <c r="C3163" i="3"/>
  <c r="D3163" i="3"/>
  <c r="A3164" i="3"/>
  <c r="C3164" i="3"/>
  <c r="D3164" i="3"/>
  <c r="A3165" i="3"/>
  <c r="C3165" i="3"/>
  <c r="D3165" i="3"/>
  <c r="A3166" i="3"/>
  <c r="C3166" i="3"/>
  <c r="D3166" i="3"/>
  <c r="A3167" i="3"/>
  <c r="C3167" i="3"/>
  <c r="D3167" i="3"/>
  <c r="A3168" i="3"/>
  <c r="C3168" i="3"/>
  <c r="D3168" i="3"/>
  <c r="A3169" i="3"/>
  <c r="C3169" i="3"/>
  <c r="D3169" i="3"/>
  <c r="A3170" i="3"/>
  <c r="C3170" i="3"/>
  <c r="D3170" i="3"/>
  <c r="A3171" i="3"/>
  <c r="C3171" i="3"/>
  <c r="D3171" i="3"/>
  <c r="A3172" i="3"/>
  <c r="C3172" i="3"/>
  <c r="D3172" i="3"/>
  <c r="A3173" i="3"/>
  <c r="C3173" i="3"/>
  <c r="D3173" i="3"/>
  <c r="A3174" i="3"/>
  <c r="C3174" i="3"/>
  <c r="D3174" i="3"/>
  <c r="A3175" i="3"/>
  <c r="C3175" i="3"/>
  <c r="D3175" i="3"/>
  <c r="A3176" i="3"/>
  <c r="C3176" i="3"/>
  <c r="D3176" i="3"/>
  <c r="A3177" i="3"/>
  <c r="C3177" i="3"/>
  <c r="D3177" i="3"/>
  <c r="A3178" i="3"/>
  <c r="C3178" i="3"/>
  <c r="D3178" i="3"/>
  <c r="A3179" i="3"/>
  <c r="C3179" i="3"/>
  <c r="D3179" i="3"/>
  <c r="A3180" i="3"/>
  <c r="C3180" i="3"/>
  <c r="D3180" i="3"/>
  <c r="A3181" i="3"/>
  <c r="C3181" i="3"/>
  <c r="D3181" i="3"/>
  <c r="A3182" i="3"/>
  <c r="C3182" i="3"/>
  <c r="D3182" i="3"/>
  <c r="A3183" i="3"/>
  <c r="C3183" i="3"/>
  <c r="D3183" i="3"/>
  <c r="A3184" i="3"/>
  <c r="C3184" i="3"/>
  <c r="D3184" i="3"/>
  <c r="A3185" i="3"/>
  <c r="C3185" i="3"/>
  <c r="D3185" i="3"/>
  <c r="A3186" i="3"/>
  <c r="C3186" i="3"/>
  <c r="D3186" i="3"/>
  <c r="A3187" i="3"/>
  <c r="C3187" i="3"/>
  <c r="D3187" i="3"/>
  <c r="A3188" i="3"/>
  <c r="C3188" i="3"/>
  <c r="D3188" i="3"/>
  <c r="A3189" i="3"/>
  <c r="C3189" i="3"/>
  <c r="D3189" i="3"/>
  <c r="A3190" i="3"/>
  <c r="C3190" i="3"/>
  <c r="D3190" i="3"/>
  <c r="A3191" i="3"/>
  <c r="C3191" i="3"/>
  <c r="D3191" i="3"/>
  <c r="A3192" i="3"/>
  <c r="C3192" i="3"/>
  <c r="D3192" i="3"/>
  <c r="A3193" i="3"/>
  <c r="C3193" i="3"/>
  <c r="D3193" i="3"/>
  <c r="A3194" i="3"/>
  <c r="C3194" i="3"/>
  <c r="D3194" i="3"/>
  <c r="A3195" i="3"/>
  <c r="C3195" i="3"/>
  <c r="D3195" i="3"/>
  <c r="A3196" i="3"/>
  <c r="C3196" i="3"/>
  <c r="D3196" i="3"/>
  <c r="A3197" i="3"/>
  <c r="C3197" i="3"/>
  <c r="D3197" i="3"/>
  <c r="A3198" i="3"/>
  <c r="C3198" i="3"/>
  <c r="D3198" i="3"/>
  <c r="A3199" i="3"/>
  <c r="C3199" i="3"/>
  <c r="D3199" i="3"/>
  <c r="A3200" i="3"/>
  <c r="C3200" i="3"/>
  <c r="D3200" i="3"/>
  <c r="A3201" i="3"/>
  <c r="C3201" i="3"/>
  <c r="D3201" i="3"/>
  <c r="A3202" i="3"/>
  <c r="C3202" i="3"/>
  <c r="D3202" i="3"/>
  <c r="A3203" i="3"/>
  <c r="C3203" i="3"/>
  <c r="D3203" i="3"/>
  <c r="A3204" i="3"/>
  <c r="C3204" i="3"/>
  <c r="D3204" i="3"/>
  <c r="A3205" i="3"/>
  <c r="C3205" i="3"/>
  <c r="D3205" i="3"/>
  <c r="A3206" i="3"/>
  <c r="C3206" i="3"/>
  <c r="D3206" i="3"/>
  <c r="A3207" i="3"/>
  <c r="C3207" i="3"/>
  <c r="D3207" i="3"/>
  <c r="A3208" i="3"/>
  <c r="C3208" i="3"/>
  <c r="D3208" i="3"/>
  <c r="A3209" i="3"/>
  <c r="C3209" i="3"/>
  <c r="D3209" i="3"/>
  <c r="A3210" i="3"/>
  <c r="C3210" i="3"/>
  <c r="D3210" i="3"/>
  <c r="A3211" i="3"/>
  <c r="C3211" i="3"/>
  <c r="D3211" i="3"/>
  <c r="A3212" i="3"/>
  <c r="C3212" i="3"/>
  <c r="D3212" i="3"/>
  <c r="A3213" i="3"/>
  <c r="C3213" i="3"/>
  <c r="D3213" i="3"/>
  <c r="A3214" i="3"/>
  <c r="C3214" i="3"/>
  <c r="D3214" i="3"/>
  <c r="A3215" i="3"/>
  <c r="C3215" i="3"/>
  <c r="D3215" i="3"/>
  <c r="A3216" i="3"/>
  <c r="C3216" i="3"/>
  <c r="D3216" i="3"/>
  <c r="A3217" i="3"/>
  <c r="C3217" i="3"/>
  <c r="D3217" i="3"/>
  <c r="A3218" i="3"/>
  <c r="C3218" i="3"/>
  <c r="D3218" i="3"/>
  <c r="A3219" i="3"/>
  <c r="C3219" i="3"/>
  <c r="D3219" i="3"/>
  <c r="A3220" i="3"/>
  <c r="C3220" i="3"/>
  <c r="D3220" i="3"/>
  <c r="A3221" i="3"/>
  <c r="C3221" i="3"/>
  <c r="D3221" i="3"/>
  <c r="A3222" i="3"/>
  <c r="C3222" i="3"/>
  <c r="D3222" i="3"/>
  <c r="A3223" i="3"/>
  <c r="C3223" i="3"/>
  <c r="D3223" i="3"/>
  <c r="A3224" i="3"/>
  <c r="C3224" i="3"/>
  <c r="D3224" i="3"/>
  <c r="A3225" i="3"/>
  <c r="C3225" i="3"/>
  <c r="D3225" i="3"/>
  <c r="A3226" i="3"/>
  <c r="C3226" i="3"/>
  <c r="D3226" i="3"/>
  <c r="A3227" i="3"/>
  <c r="C3227" i="3"/>
  <c r="D3227" i="3"/>
  <c r="A3228" i="3"/>
  <c r="C3228" i="3"/>
  <c r="D3228" i="3"/>
  <c r="A3229" i="3"/>
  <c r="C3229" i="3"/>
  <c r="D3229" i="3"/>
  <c r="A3230" i="3"/>
  <c r="C3230" i="3"/>
  <c r="D3230" i="3"/>
  <c r="A3231" i="3"/>
  <c r="C3231" i="3"/>
  <c r="D3231" i="3"/>
  <c r="A3232" i="3"/>
  <c r="C3232" i="3"/>
  <c r="D3232" i="3"/>
  <c r="A3233" i="3"/>
  <c r="C3233" i="3"/>
  <c r="D3233" i="3"/>
  <c r="A3234" i="3"/>
  <c r="C3234" i="3"/>
  <c r="D3234" i="3"/>
  <c r="A3235" i="3"/>
  <c r="C3235" i="3"/>
  <c r="D3235" i="3"/>
  <c r="A3236" i="3"/>
  <c r="C3236" i="3"/>
  <c r="D3236" i="3"/>
  <c r="A3237" i="3"/>
  <c r="C3237" i="3"/>
  <c r="D3237" i="3"/>
  <c r="A3238" i="3"/>
  <c r="C3238" i="3"/>
  <c r="D3238" i="3"/>
  <c r="A3239" i="3"/>
  <c r="C3239" i="3"/>
  <c r="D3239" i="3"/>
  <c r="A3240" i="3"/>
  <c r="C3240" i="3"/>
  <c r="D3240" i="3"/>
  <c r="A3241" i="3"/>
  <c r="C3241" i="3"/>
  <c r="D3241" i="3"/>
  <c r="A3242" i="3"/>
  <c r="C3242" i="3"/>
  <c r="D3242" i="3"/>
  <c r="A3243" i="3"/>
  <c r="C3243" i="3"/>
  <c r="D3243" i="3"/>
  <c r="A3244" i="3"/>
  <c r="C3244" i="3"/>
  <c r="D3244" i="3"/>
  <c r="A3245" i="3"/>
  <c r="C3245" i="3"/>
  <c r="D3245" i="3"/>
  <c r="A3246" i="3"/>
  <c r="C3246" i="3"/>
  <c r="D3246" i="3"/>
  <c r="A3247" i="3"/>
  <c r="C3247" i="3"/>
  <c r="D3247" i="3"/>
  <c r="A3248" i="3"/>
  <c r="C3248" i="3"/>
  <c r="D3248" i="3"/>
  <c r="A3249" i="3"/>
  <c r="C3249" i="3"/>
  <c r="D3249" i="3"/>
  <c r="A3250" i="3"/>
  <c r="C3250" i="3"/>
  <c r="D3250" i="3"/>
  <c r="A3251" i="3"/>
  <c r="C3251" i="3"/>
  <c r="D3251" i="3"/>
  <c r="A3252" i="3"/>
  <c r="C3252" i="3"/>
  <c r="D3252" i="3"/>
  <c r="A3253" i="3"/>
  <c r="C3253" i="3"/>
  <c r="D3253" i="3"/>
  <c r="A3254" i="3"/>
  <c r="C3254" i="3"/>
  <c r="D3254" i="3"/>
  <c r="A3255" i="3"/>
  <c r="C3255" i="3"/>
  <c r="D3255" i="3"/>
  <c r="A3256" i="3"/>
  <c r="C3256" i="3"/>
  <c r="D3256" i="3"/>
  <c r="A3257" i="3"/>
  <c r="C3257" i="3"/>
  <c r="D3257" i="3"/>
  <c r="A3258" i="3"/>
  <c r="C3258" i="3"/>
  <c r="D3258" i="3"/>
  <c r="A3259" i="3"/>
  <c r="C3259" i="3"/>
  <c r="D3259" i="3"/>
  <c r="A3260" i="3"/>
  <c r="C3260" i="3"/>
  <c r="D3260" i="3"/>
  <c r="A3261" i="3"/>
  <c r="C3261" i="3"/>
  <c r="D3261" i="3"/>
  <c r="A3262" i="3"/>
  <c r="C3262" i="3"/>
  <c r="D3262" i="3"/>
  <c r="A3263" i="3"/>
  <c r="C3263" i="3"/>
  <c r="D3263" i="3"/>
  <c r="A3264" i="3"/>
  <c r="C3264" i="3"/>
  <c r="D3264" i="3"/>
  <c r="A3265" i="3"/>
  <c r="C3265" i="3"/>
  <c r="D3265" i="3"/>
  <c r="A3266" i="3"/>
  <c r="C3266" i="3"/>
  <c r="D3266" i="3"/>
  <c r="A3267" i="3"/>
  <c r="C3267" i="3"/>
  <c r="D3267" i="3"/>
  <c r="A3268" i="3"/>
  <c r="C3268" i="3"/>
  <c r="D3268" i="3"/>
  <c r="A3269" i="3"/>
  <c r="C3269" i="3"/>
  <c r="D3269" i="3"/>
  <c r="A3270" i="3"/>
  <c r="C3270" i="3"/>
  <c r="D3270" i="3"/>
  <c r="A3271" i="3"/>
  <c r="C3271" i="3"/>
  <c r="D3271" i="3"/>
  <c r="A3272" i="3"/>
  <c r="C3272" i="3"/>
  <c r="D3272" i="3"/>
  <c r="A3273" i="3"/>
  <c r="C3273" i="3"/>
  <c r="D3273" i="3"/>
  <c r="A3274" i="3"/>
  <c r="C3274" i="3"/>
  <c r="D3274" i="3"/>
  <c r="A3275" i="3"/>
  <c r="C3275" i="3"/>
  <c r="D3275" i="3"/>
  <c r="A3276" i="3"/>
  <c r="C3276" i="3"/>
  <c r="D3276" i="3"/>
  <c r="A3277" i="3"/>
  <c r="C3277" i="3"/>
  <c r="D3277" i="3"/>
  <c r="A3278" i="3"/>
  <c r="C3278" i="3"/>
  <c r="D3278" i="3"/>
  <c r="A3279" i="3"/>
  <c r="C3279" i="3"/>
  <c r="D3279" i="3"/>
  <c r="A3280" i="3"/>
  <c r="C3280" i="3"/>
  <c r="D3280" i="3"/>
  <c r="A3281" i="3"/>
  <c r="C3281" i="3"/>
  <c r="D3281" i="3"/>
  <c r="A3282" i="3"/>
  <c r="C3282" i="3"/>
  <c r="D3282" i="3"/>
  <c r="A3283" i="3"/>
  <c r="C3283" i="3"/>
  <c r="D3283" i="3"/>
  <c r="A3284" i="3"/>
  <c r="C3284" i="3"/>
  <c r="D3284" i="3"/>
  <c r="A3285" i="3"/>
  <c r="C3285" i="3"/>
  <c r="D3285" i="3"/>
  <c r="A3286" i="3"/>
  <c r="C3286" i="3"/>
  <c r="D3286" i="3"/>
  <c r="A3287" i="3"/>
  <c r="C3287" i="3"/>
  <c r="D3287" i="3"/>
  <c r="A3288" i="3"/>
  <c r="C3288" i="3"/>
  <c r="D3288" i="3"/>
  <c r="A3289" i="3"/>
  <c r="C3289" i="3"/>
  <c r="D3289" i="3"/>
  <c r="A3290" i="3"/>
  <c r="C3290" i="3"/>
  <c r="D3290" i="3"/>
  <c r="A3291" i="3"/>
  <c r="C3291" i="3"/>
  <c r="D3291" i="3"/>
  <c r="A3292" i="3"/>
  <c r="C3292" i="3"/>
  <c r="D3292" i="3"/>
  <c r="A3293" i="3"/>
  <c r="C3293" i="3"/>
  <c r="D3293" i="3"/>
  <c r="A3294" i="3"/>
  <c r="C3294" i="3"/>
  <c r="D3294" i="3"/>
  <c r="A3295" i="3"/>
  <c r="C3295" i="3"/>
  <c r="D3295" i="3"/>
  <c r="A3296" i="3"/>
  <c r="C3296" i="3"/>
  <c r="D3296" i="3"/>
  <c r="A3297" i="3"/>
  <c r="C3297" i="3"/>
  <c r="D3297" i="3"/>
  <c r="A3298" i="3"/>
  <c r="C3298" i="3"/>
  <c r="D3298" i="3"/>
  <c r="A3299" i="3"/>
  <c r="C3299" i="3"/>
  <c r="D3299" i="3"/>
  <c r="A3300" i="3"/>
  <c r="C3300" i="3"/>
  <c r="D3300" i="3"/>
  <c r="A3301" i="3"/>
  <c r="C3301" i="3"/>
  <c r="D3301" i="3"/>
  <c r="A3302" i="3"/>
  <c r="C3302" i="3"/>
  <c r="D3302" i="3"/>
  <c r="A3303" i="3"/>
  <c r="C3303" i="3"/>
  <c r="D3303" i="3"/>
  <c r="A3304" i="3"/>
  <c r="C3304" i="3"/>
  <c r="D3304" i="3"/>
  <c r="A3305" i="3"/>
  <c r="C3305" i="3"/>
  <c r="D3305" i="3"/>
  <c r="A3306" i="3"/>
  <c r="C3306" i="3"/>
  <c r="D3306" i="3"/>
  <c r="A3307" i="3"/>
  <c r="C3307" i="3"/>
  <c r="D3307" i="3"/>
  <c r="A3308" i="3"/>
  <c r="C3308" i="3"/>
  <c r="D3308" i="3"/>
  <c r="A3309" i="3"/>
  <c r="C3309" i="3"/>
  <c r="D3309" i="3"/>
  <c r="A3310" i="3"/>
  <c r="C3310" i="3"/>
  <c r="D3310" i="3"/>
  <c r="A3311" i="3"/>
  <c r="C3311" i="3"/>
  <c r="D3311" i="3"/>
  <c r="A3312" i="3"/>
  <c r="C3312" i="3"/>
  <c r="D3312" i="3"/>
  <c r="A3313" i="3"/>
  <c r="C3313" i="3"/>
  <c r="D3313" i="3"/>
  <c r="A3314" i="3"/>
  <c r="C3314" i="3"/>
  <c r="D3314" i="3"/>
  <c r="A3315" i="3"/>
  <c r="C3315" i="3"/>
  <c r="D3315" i="3"/>
  <c r="A3316" i="3"/>
  <c r="C3316" i="3"/>
  <c r="D3316" i="3"/>
  <c r="A3317" i="3"/>
  <c r="C3317" i="3"/>
  <c r="D3317" i="3"/>
  <c r="A3318" i="3"/>
  <c r="C3318" i="3"/>
  <c r="D3318" i="3"/>
  <c r="A3319" i="3"/>
  <c r="C3319" i="3"/>
  <c r="D3319" i="3"/>
  <c r="A3320" i="3"/>
  <c r="C3320" i="3"/>
  <c r="D3320" i="3"/>
  <c r="A3321" i="3"/>
  <c r="C3321" i="3"/>
  <c r="D3321" i="3"/>
  <c r="A3322" i="3"/>
  <c r="C3322" i="3"/>
  <c r="D3322" i="3"/>
  <c r="A3323" i="3"/>
  <c r="C3323" i="3"/>
  <c r="D3323" i="3"/>
  <c r="A3324" i="3"/>
  <c r="C3324" i="3"/>
  <c r="D3324" i="3"/>
  <c r="A3325" i="3"/>
  <c r="C3325" i="3"/>
  <c r="D3325" i="3"/>
  <c r="A3326" i="3"/>
  <c r="C3326" i="3"/>
  <c r="D3326" i="3"/>
  <c r="A3327" i="3"/>
  <c r="C3327" i="3"/>
  <c r="D3327" i="3"/>
  <c r="A3328" i="3"/>
  <c r="C3328" i="3"/>
  <c r="D3328" i="3"/>
  <c r="A3329" i="3"/>
  <c r="C3329" i="3"/>
  <c r="D3329" i="3"/>
  <c r="A3330" i="3"/>
  <c r="C3330" i="3"/>
  <c r="D3330" i="3"/>
  <c r="A3331" i="3"/>
  <c r="C3331" i="3"/>
  <c r="D3331" i="3"/>
  <c r="A3332" i="3"/>
  <c r="C3332" i="3"/>
  <c r="D3332" i="3"/>
  <c r="A3333" i="3"/>
  <c r="C3333" i="3"/>
  <c r="D3333" i="3"/>
  <c r="A3334" i="3"/>
  <c r="C3334" i="3"/>
  <c r="D3334" i="3"/>
  <c r="A3335" i="3"/>
  <c r="C3335" i="3"/>
  <c r="D3335" i="3"/>
  <c r="A3336" i="3"/>
  <c r="C3336" i="3"/>
  <c r="D3336" i="3"/>
  <c r="A3337" i="3"/>
  <c r="C3337" i="3"/>
  <c r="D3337" i="3"/>
  <c r="A3338" i="3"/>
  <c r="C3338" i="3"/>
  <c r="D3338" i="3"/>
  <c r="A3339" i="3"/>
  <c r="C3339" i="3"/>
  <c r="D3339" i="3"/>
  <c r="A3340" i="3"/>
  <c r="C3340" i="3"/>
  <c r="D3340" i="3"/>
  <c r="A3341" i="3"/>
  <c r="C3341" i="3"/>
  <c r="D3341" i="3"/>
  <c r="A3342" i="3"/>
  <c r="C3342" i="3"/>
  <c r="D3342" i="3"/>
  <c r="A3343" i="3"/>
  <c r="C3343" i="3"/>
  <c r="D3343" i="3"/>
  <c r="A3344" i="3"/>
  <c r="C3344" i="3"/>
  <c r="D3344" i="3"/>
  <c r="A3345" i="3"/>
  <c r="C3345" i="3"/>
  <c r="D3345" i="3"/>
  <c r="A3346" i="3"/>
  <c r="C3346" i="3"/>
  <c r="D3346" i="3"/>
  <c r="A3347" i="3"/>
  <c r="C3347" i="3"/>
  <c r="D3347" i="3"/>
  <c r="A3348" i="3"/>
  <c r="C3348" i="3"/>
  <c r="D3348" i="3"/>
  <c r="A3349" i="3"/>
  <c r="C3349" i="3"/>
  <c r="D3349" i="3"/>
  <c r="A3350" i="3"/>
  <c r="C3350" i="3"/>
  <c r="D3350" i="3"/>
  <c r="A3351" i="3"/>
  <c r="C3351" i="3"/>
  <c r="D3351" i="3"/>
  <c r="A3352" i="3"/>
  <c r="C3352" i="3"/>
  <c r="D3352" i="3"/>
  <c r="A3353" i="3"/>
  <c r="C3353" i="3"/>
  <c r="D3353" i="3"/>
  <c r="A3354" i="3"/>
  <c r="C3354" i="3"/>
  <c r="D3354" i="3"/>
  <c r="A3355" i="3"/>
  <c r="C3355" i="3"/>
  <c r="D3355" i="3"/>
  <c r="A3356" i="3"/>
  <c r="C3356" i="3"/>
  <c r="D3356" i="3"/>
  <c r="A3357" i="3"/>
  <c r="C3357" i="3"/>
  <c r="D3357" i="3"/>
  <c r="A3358" i="3"/>
  <c r="C3358" i="3"/>
  <c r="D3358" i="3"/>
  <c r="A3359" i="3"/>
  <c r="C3359" i="3"/>
  <c r="D3359" i="3"/>
  <c r="A3360" i="3"/>
  <c r="C3360" i="3"/>
  <c r="D3360" i="3"/>
  <c r="A3361" i="3"/>
  <c r="C3361" i="3"/>
  <c r="D3361" i="3"/>
  <c r="A3362" i="3"/>
  <c r="C3362" i="3"/>
  <c r="D3362" i="3"/>
  <c r="A3363" i="3"/>
  <c r="C3363" i="3"/>
  <c r="D3363" i="3"/>
  <c r="A3364" i="3"/>
  <c r="C3364" i="3"/>
  <c r="D3364" i="3"/>
  <c r="A3365" i="3"/>
  <c r="C3365" i="3"/>
  <c r="D3365" i="3"/>
  <c r="A3366" i="3"/>
  <c r="C3366" i="3"/>
  <c r="D3366" i="3"/>
  <c r="A3367" i="3"/>
  <c r="C3367" i="3"/>
  <c r="D3367" i="3"/>
  <c r="A3368" i="3"/>
  <c r="C3368" i="3"/>
  <c r="D3368" i="3"/>
  <c r="A3369" i="3"/>
  <c r="C3369" i="3"/>
  <c r="D3369" i="3"/>
  <c r="A3370" i="3"/>
  <c r="C3370" i="3"/>
  <c r="D3370" i="3"/>
  <c r="A3371" i="3"/>
  <c r="C3371" i="3"/>
  <c r="D3371" i="3"/>
  <c r="A3372" i="3"/>
  <c r="C3372" i="3"/>
  <c r="D3372" i="3"/>
  <c r="A3373" i="3"/>
  <c r="C3373" i="3"/>
  <c r="D3373" i="3"/>
  <c r="A3374" i="3"/>
  <c r="C3374" i="3"/>
  <c r="D3374" i="3"/>
  <c r="A3375" i="3"/>
  <c r="C3375" i="3"/>
  <c r="D3375" i="3"/>
  <c r="A3376" i="3"/>
  <c r="C3376" i="3"/>
  <c r="D3376" i="3"/>
  <c r="A3377" i="3"/>
  <c r="C3377" i="3"/>
  <c r="D3377" i="3"/>
  <c r="A3378" i="3"/>
  <c r="C3378" i="3"/>
  <c r="D3378" i="3"/>
  <c r="A3379" i="3"/>
  <c r="C3379" i="3"/>
  <c r="D3379" i="3"/>
  <c r="A3380" i="3"/>
  <c r="C3380" i="3"/>
  <c r="D3380" i="3"/>
  <c r="A3381" i="3"/>
  <c r="C3381" i="3"/>
  <c r="D3381" i="3"/>
  <c r="A3382" i="3"/>
  <c r="C3382" i="3"/>
  <c r="D3382" i="3"/>
  <c r="A3383" i="3"/>
  <c r="C3383" i="3"/>
  <c r="D3383" i="3"/>
  <c r="A3384" i="3"/>
  <c r="C3384" i="3"/>
  <c r="D3384" i="3"/>
  <c r="A3385" i="3"/>
  <c r="C3385" i="3"/>
  <c r="D3385" i="3"/>
  <c r="A3386" i="3"/>
  <c r="C3386" i="3"/>
  <c r="D3386" i="3"/>
  <c r="A3387" i="3"/>
  <c r="C3387" i="3"/>
  <c r="D3387" i="3"/>
  <c r="A3388" i="3"/>
  <c r="C3388" i="3"/>
  <c r="D3388" i="3"/>
  <c r="A3389" i="3"/>
  <c r="C3389" i="3"/>
  <c r="D3389" i="3"/>
  <c r="A3390" i="3"/>
  <c r="C3390" i="3"/>
  <c r="D3390" i="3"/>
  <c r="A3391" i="3"/>
  <c r="C3391" i="3"/>
  <c r="D3391" i="3"/>
  <c r="A3392" i="3"/>
  <c r="C3392" i="3"/>
  <c r="D3392" i="3"/>
  <c r="A3393" i="3"/>
  <c r="C3393" i="3"/>
  <c r="D3393" i="3"/>
  <c r="A3394" i="3"/>
  <c r="C3394" i="3"/>
  <c r="D3394" i="3"/>
  <c r="A3395" i="3"/>
  <c r="C3395" i="3"/>
  <c r="D3395" i="3"/>
  <c r="A3396" i="3"/>
  <c r="C3396" i="3"/>
  <c r="D3396" i="3"/>
  <c r="A3397" i="3"/>
  <c r="C3397" i="3"/>
  <c r="D3397" i="3"/>
  <c r="A3398" i="3"/>
  <c r="C3398" i="3"/>
  <c r="D3398" i="3"/>
  <c r="A3399" i="3"/>
  <c r="C3399" i="3"/>
  <c r="D3399" i="3"/>
  <c r="A3400" i="3"/>
  <c r="C3400" i="3"/>
  <c r="D3400" i="3"/>
  <c r="A3401" i="3"/>
  <c r="C3401" i="3"/>
  <c r="D3401" i="3"/>
  <c r="A3402" i="3"/>
  <c r="C3402" i="3"/>
  <c r="D3402" i="3"/>
  <c r="A3403" i="3"/>
  <c r="C3403" i="3"/>
  <c r="D3403" i="3"/>
  <c r="A3404" i="3"/>
  <c r="C3404" i="3"/>
  <c r="D3404" i="3"/>
  <c r="A3405" i="3"/>
  <c r="C3405" i="3"/>
  <c r="D3405" i="3"/>
  <c r="A3406" i="3"/>
  <c r="C3406" i="3"/>
  <c r="D3406" i="3"/>
  <c r="A3407" i="3"/>
  <c r="C3407" i="3"/>
  <c r="D3407" i="3"/>
  <c r="A3408" i="3"/>
  <c r="C3408" i="3"/>
  <c r="D3408" i="3"/>
  <c r="A3409" i="3"/>
  <c r="C3409" i="3"/>
  <c r="D3409" i="3"/>
  <c r="A3410" i="3"/>
  <c r="C3410" i="3"/>
  <c r="D3410" i="3"/>
  <c r="A3411" i="3"/>
  <c r="C3411" i="3"/>
  <c r="D3411" i="3"/>
  <c r="A3412" i="3"/>
  <c r="C3412" i="3"/>
  <c r="D3412" i="3"/>
  <c r="A3413" i="3"/>
  <c r="C3413" i="3"/>
  <c r="D3413" i="3"/>
  <c r="A3414" i="3"/>
  <c r="C3414" i="3"/>
  <c r="D3414" i="3"/>
  <c r="A3415" i="3"/>
  <c r="C3415" i="3"/>
  <c r="D3415" i="3"/>
  <c r="A3416" i="3"/>
  <c r="C3416" i="3"/>
  <c r="D3416" i="3"/>
  <c r="A3417" i="3"/>
  <c r="C3417" i="3"/>
  <c r="D3417" i="3"/>
  <c r="A3418" i="3"/>
  <c r="C3418" i="3"/>
  <c r="D3418" i="3"/>
  <c r="A3419" i="3"/>
  <c r="C3419" i="3"/>
  <c r="D3419" i="3"/>
  <c r="A3420" i="3"/>
  <c r="C3420" i="3"/>
  <c r="D3420" i="3"/>
  <c r="A3421" i="3"/>
  <c r="C3421" i="3"/>
  <c r="D3421" i="3"/>
  <c r="A3422" i="3"/>
  <c r="C3422" i="3"/>
  <c r="D3422" i="3"/>
  <c r="A3423" i="3"/>
  <c r="C3423" i="3"/>
  <c r="D3423" i="3"/>
  <c r="A3424" i="3"/>
  <c r="C3424" i="3"/>
  <c r="D3424" i="3"/>
  <c r="A3425" i="3"/>
  <c r="C3425" i="3"/>
  <c r="D3425" i="3"/>
  <c r="A3426" i="3"/>
  <c r="C3426" i="3"/>
  <c r="D3426" i="3"/>
  <c r="A3427" i="3"/>
  <c r="C3427" i="3"/>
  <c r="D3427" i="3"/>
  <c r="A3428" i="3"/>
  <c r="C3428" i="3"/>
  <c r="D3428" i="3"/>
  <c r="A3429" i="3"/>
  <c r="C3429" i="3"/>
  <c r="D3429" i="3"/>
  <c r="A3430" i="3"/>
  <c r="C3430" i="3"/>
  <c r="D3430" i="3"/>
  <c r="A3431" i="3"/>
  <c r="C3431" i="3"/>
  <c r="D3431" i="3"/>
  <c r="A3432" i="3"/>
  <c r="C3432" i="3"/>
  <c r="D3432" i="3"/>
  <c r="A3433" i="3"/>
  <c r="C3433" i="3"/>
  <c r="D3433" i="3"/>
  <c r="A3434" i="3"/>
  <c r="C3434" i="3"/>
  <c r="D3434" i="3"/>
  <c r="A3435" i="3"/>
  <c r="C3435" i="3"/>
  <c r="D3435" i="3"/>
  <c r="A3436" i="3"/>
  <c r="C3436" i="3"/>
  <c r="D3436" i="3"/>
  <c r="A3437" i="3"/>
  <c r="C3437" i="3"/>
  <c r="D3437" i="3"/>
  <c r="A3438" i="3"/>
  <c r="C3438" i="3"/>
  <c r="D3438" i="3"/>
  <c r="A3439" i="3"/>
  <c r="C3439" i="3"/>
  <c r="D3439" i="3"/>
  <c r="A3440" i="3"/>
  <c r="C3440" i="3"/>
  <c r="D3440" i="3"/>
  <c r="A3441" i="3"/>
  <c r="C3441" i="3"/>
  <c r="D3441" i="3"/>
  <c r="A3442" i="3"/>
  <c r="C3442" i="3"/>
  <c r="D3442" i="3"/>
  <c r="A3443" i="3"/>
  <c r="C3443" i="3"/>
  <c r="D3443" i="3"/>
  <c r="A3444" i="3"/>
  <c r="C3444" i="3"/>
  <c r="D3444" i="3"/>
  <c r="A3445" i="3"/>
  <c r="C3445" i="3"/>
  <c r="D3445" i="3"/>
  <c r="A3446" i="3"/>
  <c r="C3446" i="3"/>
  <c r="D3446" i="3"/>
  <c r="A3447" i="3"/>
  <c r="C3447" i="3"/>
  <c r="D3447" i="3"/>
  <c r="A3448" i="3"/>
  <c r="C3448" i="3"/>
  <c r="D3448" i="3"/>
  <c r="A3449" i="3"/>
  <c r="C3449" i="3"/>
  <c r="D3449" i="3"/>
  <c r="A3450" i="3"/>
  <c r="C3450" i="3"/>
  <c r="D3450" i="3"/>
  <c r="A3451" i="3"/>
  <c r="C3451" i="3"/>
  <c r="D3451" i="3"/>
  <c r="A3452" i="3"/>
  <c r="C3452" i="3"/>
  <c r="D3452" i="3"/>
  <c r="A3453" i="3"/>
  <c r="C3453" i="3"/>
  <c r="D3453" i="3"/>
  <c r="A3454" i="3"/>
  <c r="C3454" i="3"/>
  <c r="D3454" i="3"/>
  <c r="A3455" i="3"/>
  <c r="C3455" i="3"/>
  <c r="D3455" i="3"/>
  <c r="A3456" i="3"/>
  <c r="C3456" i="3"/>
  <c r="D3456" i="3"/>
  <c r="A3457" i="3"/>
  <c r="C3457" i="3"/>
  <c r="D3457" i="3"/>
  <c r="A3458" i="3"/>
  <c r="C3458" i="3"/>
  <c r="D3458" i="3"/>
  <c r="A3459" i="3"/>
  <c r="C3459" i="3"/>
  <c r="D3459" i="3"/>
  <c r="A3460" i="3"/>
  <c r="C3460" i="3"/>
  <c r="D3460" i="3"/>
  <c r="A3461" i="3"/>
  <c r="C3461" i="3"/>
  <c r="D3461" i="3"/>
  <c r="A3462" i="3"/>
  <c r="C3462" i="3"/>
  <c r="D3462" i="3"/>
  <c r="A3463" i="3"/>
  <c r="C3463" i="3"/>
  <c r="D3463" i="3"/>
  <c r="A3464" i="3"/>
  <c r="C3464" i="3"/>
  <c r="D3464" i="3"/>
  <c r="A3465" i="3"/>
  <c r="C3465" i="3"/>
  <c r="D3465" i="3"/>
  <c r="A3466" i="3"/>
  <c r="C3466" i="3"/>
  <c r="D3466" i="3"/>
  <c r="A3467" i="3"/>
  <c r="C3467" i="3"/>
  <c r="D3467" i="3"/>
  <c r="A3468" i="3"/>
  <c r="C3468" i="3"/>
  <c r="D3468" i="3"/>
  <c r="A3469" i="3"/>
  <c r="C3469" i="3"/>
  <c r="D3469" i="3"/>
  <c r="A3470" i="3"/>
  <c r="C3470" i="3"/>
  <c r="D3470" i="3"/>
  <c r="A3471" i="3"/>
  <c r="C3471" i="3"/>
  <c r="D3471" i="3"/>
  <c r="A3472" i="3"/>
  <c r="C3472" i="3"/>
  <c r="D3472" i="3"/>
  <c r="A3473" i="3"/>
  <c r="C3473" i="3"/>
  <c r="D3473" i="3"/>
  <c r="A3474" i="3"/>
  <c r="C3474" i="3"/>
  <c r="D3474" i="3"/>
  <c r="A3475" i="3"/>
  <c r="C3475" i="3"/>
  <c r="D3475" i="3"/>
  <c r="A3476" i="3"/>
  <c r="C3476" i="3"/>
  <c r="D3476" i="3"/>
  <c r="A3477" i="3"/>
  <c r="C3477" i="3"/>
  <c r="D3477" i="3"/>
  <c r="A3478" i="3"/>
  <c r="C3478" i="3"/>
  <c r="D3478" i="3"/>
  <c r="A3479" i="3"/>
  <c r="C3479" i="3"/>
  <c r="D3479" i="3"/>
  <c r="A3480" i="3"/>
  <c r="C3480" i="3"/>
  <c r="D3480" i="3"/>
  <c r="A3481" i="3"/>
  <c r="C3481" i="3"/>
  <c r="D3481" i="3"/>
  <c r="A3482" i="3"/>
  <c r="C3482" i="3"/>
  <c r="D3482" i="3"/>
  <c r="A3483" i="3"/>
  <c r="C3483" i="3"/>
  <c r="D3483" i="3"/>
  <c r="A3484" i="3"/>
  <c r="C3484" i="3"/>
  <c r="D3484" i="3"/>
  <c r="A3485" i="3"/>
  <c r="C3485" i="3"/>
  <c r="D3485" i="3"/>
  <c r="A3486" i="3"/>
  <c r="C3486" i="3"/>
  <c r="D3486" i="3"/>
  <c r="A3487" i="3"/>
  <c r="C3487" i="3"/>
  <c r="D3487" i="3"/>
  <c r="A3488" i="3"/>
  <c r="C3488" i="3"/>
  <c r="D3488" i="3"/>
  <c r="A3489" i="3"/>
  <c r="C3489" i="3"/>
  <c r="D3489" i="3"/>
  <c r="A3490" i="3"/>
  <c r="C3490" i="3"/>
  <c r="D3490" i="3"/>
  <c r="A3491" i="3"/>
  <c r="C3491" i="3"/>
  <c r="D3491" i="3"/>
  <c r="A3492" i="3"/>
  <c r="C3492" i="3"/>
  <c r="D3492" i="3"/>
  <c r="A3493" i="3"/>
  <c r="C3493" i="3"/>
  <c r="D3493" i="3"/>
  <c r="A3494" i="3"/>
  <c r="C3494" i="3"/>
  <c r="D3494" i="3"/>
  <c r="A3495" i="3"/>
  <c r="C3495" i="3"/>
  <c r="D3495" i="3"/>
  <c r="A3496" i="3"/>
  <c r="C3496" i="3"/>
  <c r="D3496" i="3"/>
  <c r="A3497" i="3"/>
  <c r="C3497" i="3"/>
  <c r="D3497" i="3"/>
  <c r="A3498" i="3"/>
  <c r="C3498" i="3"/>
  <c r="D3498" i="3"/>
  <c r="A3499" i="3"/>
  <c r="C3499" i="3"/>
  <c r="D3499" i="3"/>
  <c r="A3500" i="3"/>
  <c r="C3500" i="3"/>
  <c r="D3500" i="3"/>
  <c r="A3501" i="3"/>
  <c r="C3501" i="3"/>
  <c r="D3501" i="3"/>
  <c r="A3502" i="3"/>
  <c r="C3502" i="3"/>
  <c r="D3502" i="3"/>
  <c r="A3503" i="3"/>
  <c r="C3503" i="3"/>
  <c r="D3503" i="3"/>
  <c r="A3504" i="3"/>
  <c r="C3504" i="3"/>
  <c r="D3504" i="3"/>
  <c r="A3505" i="3"/>
  <c r="C3505" i="3"/>
  <c r="D3505" i="3"/>
  <c r="A3506" i="3"/>
  <c r="C3506" i="3"/>
  <c r="D3506" i="3"/>
  <c r="A3507" i="3"/>
  <c r="C3507" i="3"/>
  <c r="D3507" i="3"/>
  <c r="A3508" i="3"/>
  <c r="C3508" i="3"/>
  <c r="D3508" i="3"/>
  <c r="A3509" i="3"/>
  <c r="C3509" i="3"/>
  <c r="D3509" i="3"/>
  <c r="A3510" i="3"/>
  <c r="C3510" i="3"/>
  <c r="D3510" i="3"/>
  <c r="A3511" i="3"/>
  <c r="C3511" i="3"/>
  <c r="D3511" i="3"/>
  <c r="A3512" i="3"/>
  <c r="C3512" i="3"/>
  <c r="D3512" i="3"/>
  <c r="A3513" i="3"/>
  <c r="C3513" i="3"/>
  <c r="D3513" i="3"/>
  <c r="A3514" i="3"/>
  <c r="C3514" i="3"/>
  <c r="D3514" i="3"/>
  <c r="A3515" i="3"/>
  <c r="C3515" i="3"/>
  <c r="D3515" i="3"/>
  <c r="A3516" i="3"/>
  <c r="C3516" i="3"/>
  <c r="D3516" i="3"/>
  <c r="A3517" i="3"/>
  <c r="C3517" i="3"/>
  <c r="D3517" i="3"/>
  <c r="A3518" i="3"/>
  <c r="C3518" i="3"/>
  <c r="D3518" i="3"/>
  <c r="A3519" i="3"/>
  <c r="C3519" i="3"/>
  <c r="D3519" i="3"/>
  <c r="A3520" i="3"/>
  <c r="C3520" i="3"/>
  <c r="D3520" i="3"/>
  <c r="A3521" i="3"/>
  <c r="C3521" i="3"/>
  <c r="D3521" i="3"/>
  <c r="A3522" i="3"/>
  <c r="C3522" i="3"/>
  <c r="D3522" i="3"/>
  <c r="A3523" i="3"/>
  <c r="C3523" i="3"/>
  <c r="D3523" i="3"/>
  <c r="A3524" i="3"/>
  <c r="C3524" i="3"/>
  <c r="D3524" i="3"/>
  <c r="A3525" i="3"/>
  <c r="C3525" i="3"/>
  <c r="D3525" i="3"/>
  <c r="A3526" i="3"/>
  <c r="C3526" i="3"/>
  <c r="D3526" i="3"/>
  <c r="A3527" i="3"/>
  <c r="C3527" i="3"/>
  <c r="D3527" i="3"/>
  <c r="A3528" i="3"/>
  <c r="C3528" i="3"/>
  <c r="D3528" i="3"/>
  <c r="A3529" i="3"/>
  <c r="C3529" i="3"/>
  <c r="D3529" i="3"/>
  <c r="A3530" i="3"/>
  <c r="C3530" i="3"/>
  <c r="D3530" i="3"/>
  <c r="A3531" i="3"/>
  <c r="C3531" i="3"/>
  <c r="D3531" i="3"/>
  <c r="A3532" i="3"/>
  <c r="C3532" i="3"/>
  <c r="D3532" i="3"/>
  <c r="A3533" i="3"/>
  <c r="C3533" i="3"/>
  <c r="D3533" i="3"/>
  <c r="A3534" i="3"/>
  <c r="C3534" i="3"/>
  <c r="D3534" i="3"/>
  <c r="A3535" i="3"/>
  <c r="C3535" i="3"/>
  <c r="D3535" i="3"/>
  <c r="A3536" i="3"/>
  <c r="C3536" i="3"/>
  <c r="D3536" i="3"/>
  <c r="A3537" i="3"/>
  <c r="C3537" i="3"/>
  <c r="D3537" i="3"/>
  <c r="A3538" i="3"/>
  <c r="C3538" i="3"/>
  <c r="D3538" i="3"/>
  <c r="A3539" i="3"/>
  <c r="C3539" i="3"/>
  <c r="D3539" i="3"/>
  <c r="A3540" i="3"/>
  <c r="C3540" i="3"/>
  <c r="D3540" i="3"/>
  <c r="A3541" i="3"/>
  <c r="C3541" i="3"/>
  <c r="D3541" i="3"/>
  <c r="A3542" i="3"/>
  <c r="C3542" i="3"/>
  <c r="D3542" i="3"/>
  <c r="A3543" i="3"/>
  <c r="C3543" i="3"/>
  <c r="D3543" i="3"/>
  <c r="A3544" i="3"/>
  <c r="C3544" i="3"/>
  <c r="D3544" i="3"/>
  <c r="A3545" i="3"/>
  <c r="C3545" i="3"/>
  <c r="D3545" i="3"/>
  <c r="A3546" i="3"/>
  <c r="C3546" i="3"/>
  <c r="D3546" i="3"/>
  <c r="A3547" i="3"/>
  <c r="C3547" i="3"/>
  <c r="D3547" i="3"/>
  <c r="A3548" i="3"/>
  <c r="C3548" i="3"/>
  <c r="D3548" i="3"/>
  <c r="A3549" i="3"/>
  <c r="C3549" i="3"/>
  <c r="D3549" i="3"/>
  <c r="A3550" i="3"/>
  <c r="C3550" i="3"/>
  <c r="D3550" i="3"/>
  <c r="A3551" i="3"/>
  <c r="C3551" i="3"/>
  <c r="D3551" i="3"/>
  <c r="A3552" i="3"/>
  <c r="C3552" i="3"/>
  <c r="D3552" i="3"/>
  <c r="A3553" i="3"/>
  <c r="C3553" i="3"/>
  <c r="D3553" i="3"/>
  <c r="A3554" i="3"/>
  <c r="C3554" i="3"/>
  <c r="D3554" i="3"/>
  <c r="A3555" i="3"/>
  <c r="C3555" i="3"/>
  <c r="D3555" i="3"/>
  <c r="A3556" i="3"/>
  <c r="C3556" i="3"/>
  <c r="D3556" i="3"/>
  <c r="A3557" i="3"/>
  <c r="C3557" i="3"/>
  <c r="D3557" i="3"/>
  <c r="A3558" i="3"/>
  <c r="C3558" i="3"/>
  <c r="D3558" i="3"/>
  <c r="A3559" i="3"/>
  <c r="C3559" i="3"/>
  <c r="D3559" i="3"/>
  <c r="A3560" i="3"/>
  <c r="C3560" i="3"/>
  <c r="D3560" i="3"/>
  <c r="A3561" i="3"/>
  <c r="C3561" i="3"/>
  <c r="D3561" i="3"/>
  <c r="A3562" i="3"/>
  <c r="C3562" i="3"/>
  <c r="D3562" i="3"/>
  <c r="A3563" i="3"/>
  <c r="C3563" i="3"/>
  <c r="D3563" i="3"/>
  <c r="A3564" i="3"/>
  <c r="C3564" i="3"/>
  <c r="D3564" i="3"/>
  <c r="A3565" i="3"/>
  <c r="C3565" i="3"/>
  <c r="D3565" i="3"/>
  <c r="A3566" i="3"/>
  <c r="C3566" i="3"/>
  <c r="D3566" i="3"/>
  <c r="A3567" i="3"/>
  <c r="C3567" i="3"/>
  <c r="D3567" i="3"/>
  <c r="A3568" i="3"/>
  <c r="C3568" i="3"/>
  <c r="D3568" i="3"/>
  <c r="A3569" i="3"/>
  <c r="C3569" i="3"/>
  <c r="D3569" i="3"/>
  <c r="A3570" i="3"/>
  <c r="C3570" i="3"/>
  <c r="D3570" i="3"/>
  <c r="A3571" i="3"/>
  <c r="C3571" i="3"/>
  <c r="D3571" i="3"/>
  <c r="A3572" i="3"/>
  <c r="C3572" i="3"/>
  <c r="D3572" i="3"/>
  <c r="A3573" i="3"/>
  <c r="C3573" i="3"/>
  <c r="D3573" i="3"/>
  <c r="A3574" i="3"/>
  <c r="C3574" i="3"/>
  <c r="D3574" i="3"/>
  <c r="A3575" i="3"/>
  <c r="C3575" i="3"/>
  <c r="D3575" i="3"/>
  <c r="A3576" i="3"/>
  <c r="C3576" i="3"/>
  <c r="D3576" i="3"/>
  <c r="A3577" i="3"/>
  <c r="C3577" i="3"/>
  <c r="D3577" i="3"/>
  <c r="A3578" i="3"/>
  <c r="C3578" i="3"/>
  <c r="D3578" i="3"/>
  <c r="A3579" i="3"/>
  <c r="C3579" i="3"/>
  <c r="D3579" i="3"/>
  <c r="A3580" i="3"/>
  <c r="C3580" i="3"/>
  <c r="D3580" i="3"/>
  <c r="A3581" i="3"/>
  <c r="C3581" i="3"/>
  <c r="D3581" i="3"/>
  <c r="A3582" i="3"/>
  <c r="C3582" i="3"/>
  <c r="D3582" i="3"/>
  <c r="A3583" i="3"/>
  <c r="C3583" i="3"/>
  <c r="D3583" i="3"/>
  <c r="A3584" i="3"/>
  <c r="C3584" i="3"/>
  <c r="D3584" i="3"/>
  <c r="A3585" i="3"/>
  <c r="C3585" i="3"/>
  <c r="D3585" i="3"/>
  <c r="A3586" i="3"/>
  <c r="C3586" i="3"/>
  <c r="D3586" i="3"/>
  <c r="A3587" i="3"/>
  <c r="C3587" i="3"/>
  <c r="D3587" i="3"/>
  <c r="A3588" i="3"/>
  <c r="C3588" i="3"/>
  <c r="D3588" i="3"/>
  <c r="A3589" i="3"/>
  <c r="C3589" i="3"/>
  <c r="D3589" i="3"/>
  <c r="A3590" i="3"/>
  <c r="C3590" i="3"/>
  <c r="D3590" i="3"/>
  <c r="A3591" i="3"/>
  <c r="C3591" i="3"/>
  <c r="D3591" i="3"/>
  <c r="A3592" i="3"/>
  <c r="C3592" i="3"/>
  <c r="D3592" i="3"/>
  <c r="A3593" i="3"/>
  <c r="C3593" i="3"/>
  <c r="D3593" i="3"/>
  <c r="A3594" i="3"/>
  <c r="C3594" i="3"/>
  <c r="D3594" i="3"/>
  <c r="A3595" i="3"/>
  <c r="C3595" i="3"/>
  <c r="D3595" i="3"/>
  <c r="A3596" i="3"/>
  <c r="C3596" i="3"/>
  <c r="D3596" i="3"/>
  <c r="A3597" i="3"/>
  <c r="C3597" i="3"/>
  <c r="D3597" i="3"/>
  <c r="A3598" i="3"/>
  <c r="C3598" i="3"/>
  <c r="D3598" i="3"/>
  <c r="A3599" i="3"/>
  <c r="C3599" i="3"/>
  <c r="D3599" i="3"/>
  <c r="A3600" i="3"/>
  <c r="C3600" i="3"/>
  <c r="D3600" i="3"/>
  <c r="A3601" i="3"/>
  <c r="C3601" i="3"/>
  <c r="D3601" i="3"/>
  <c r="A3602" i="3"/>
  <c r="C3602" i="3"/>
  <c r="D3602" i="3"/>
  <c r="A3603" i="3"/>
  <c r="C3603" i="3"/>
  <c r="D3603" i="3"/>
  <c r="A3604" i="3"/>
  <c r="C3604" i="3"/>
  <c r="D3604" i="3"/>
  <c r="A3605" i="3"/>
  <c r="C3605" i="3"/>
  <c r="D3605" i="3"/>
  <c r="A3606" i="3"/>
  <c r="C3606" i="3"/>
  <c r="D3606" i="3"/>
  <c r="A3607" i="3"/>
  <c r="C3607" i="3"/>
  <c r="D3607" i="3"/>
  <c r="A3608" i="3"/>
  <c r="C3608" i="3"/>
  <c r="D3608" i="3"/>
  <c r="A3609" i="3"/>
  <c r="C3609" i="3"/>
  <c r="D3609" i="3"/>
  <c r="A3610" i="3"/>
  <c r="C3610" i="3"/>
  <c r="D3610" i="3"/>
  <c r="A3611" i="3"/>
  <c r="C3611" i="3"/>
  <c r="D3611" i="3"/>
  <c r="A3612" i="3"/>
  <c r="C3612" i="3"/>
  <c r="D3612" i="3"/>
  <c r="A3613" i="3"/>
  <c r="C3613" i="3"/>
  <c r="D3613" i="3"/>
  <c r="A3614" i="3"/>
  <c r="C3614" i="3"/>
  <c r="D3614" i="3"/>
  <c r="A3615" i="3"/>
  <c r="C3615" i="3"/>
  <c r="D3615" i="3"/>
  <c r="A3616" i="3"/>
  <c r="C3616" i="3"/>
  <c r="D3616" i="3"/>
  <c r="A3617" i="3"/>
  <c r="C3617" i="3"/>
  <c r="D3617" i="3"/>
  <c r="A3618" i="3"/>
  <c r="C3618" i="3"/>
  <c r="D3618" i="3"/>
  <c r="A3619" i="3"/>
  <c r="C3619" i="3"/>
  <c r="D3619" i="3"/>
  <c r="A3620" i="3"/>
  <c r="C3620" i="3"/>
  <c r="D3620" i="3"/>
  <c r="A3621" i="3"/>
  <c r="C3621" i="3"/>
  <c r="D3621" i="3"/>
  <c r="A3622" i="3"/>
  <c r="C3622" i="3"/>
  <c r="D3622" i="3"/>
  <c r="A3623" i="3"/>
  <c r="C3623" i="3"/>
  <c r="D3623" i="3"/>
  <c r="A3624" i="3"/>
  <c r="C3624" i="3"/>
  <c r="D3624" i="3"/>
  <c r="A3625" i="3"/>
  <c r="C3625" i="3"/>
  <c r="D3625" i="3"/>
  <c r="A3626" i="3"/>
  <c r="C3626" i="3"/>
  <c r="D3626" i="3"/>
  <c r="A3627" i="3"/>
  <c r="C3627" i="3"/>
  <c r="D3627" i="3"/>
  <c r="A3628" i="3"/>
  <c r="C3628" i="3"/>
  <c r="D3628" i="3"/>
  <c r="A3629" i="3"/>
  <c r="C3629" i="3"/>
  <c r="D3629" i="3"/>
  <c r="A3630" i="3"/>
  <c r="C3630" i="3"/>
  <c r="D3630" i="3"/>
  <c r="A3631" i="3"/>
  <c r="C3631" i="3"/>
  <c r="D3631" i="3"/>
  <c r="A3632" i="3"/>
  <c r="C3632" i="3"/>
  <c r="D3632" i="3"/>
  <c r="A3633" i="3"/>
  <c r="C3633" i="3"/>
  <c r="D3633" i="3"/>
  <c r="A3634" i="3"/>
  <c r="C3634" i="3"/>
  <c r="D3634" i="3"/>
  <c r="A3635" i="3"/>
  <c r="C3635" i="3"/>
  <c r="D3635" i="3"/>
  <c r="A3636" i="3"/>
  <c r="C3636" i="3"/>
  <c r="D3636" i="3"/>
  <c r="A3637" i="3"/>
  <c r="C3637" i="3"/>
  <c r="D3637" i="3"/>
  <c r="A3638" i="3"/>
  <c r="C3638" i="3"/>
  <c r="D3638" i="3"/>
  <c r="A3639" i="3"/>
  <c r="C3639" i="3"/>
  <c r="D3639" i="3"/>
  <c r="A3640" i="3"/>
  <c r="C3640" i="3"/>
  <c r="D3640" i="3"/>
  <c r="A3641" i="3"/>
  <c r="C3641" i="3"/>
  <c r="D3641" i="3"/>
  <c r="A3642" i="3"/>
  <c r="C3642" i="3"/>
  <c r="D3642" i="3"/>
  <c r="A3643" i="3"/>
  <c r="C3643" i="3"/>
  <c r="D3643" i="3"/>
  <c r="A3644" i="3"/>
  <c r="C3644" i="3"/>
  <c r="D3644" i="3"/>
  <c r="A3645" i="3"/>
  <c r="C3645" i="3"/>
  <c r="D3645" i="3"/>
  <c r="A3646" i="3"/>
  <c r="C3646" i="3"/>
  <c r="D3646" i="3"/>
  <c r="A3647" i="3"/>
  <c r="C3647" i="3"/>
  <c r="D3647" i="3"/>
  <c r="A3648" i="3"/>
  <c r="C3648" i="3"/>
  <c r="D3648" i="3"/>
  <c r="A3649" i="3"/>
  <c r="C3649" i="3"/>
  <c r="D3649" i="3"/>
  <c r="A3650" i="3"/>
  <c r="C3650" i="3"/>
  <c r="D3650" i="3"/>
  <c r="A3651" i="3"/>
  <c r="C3651" i="3"/>
  <c r="D3651" i="3"/>
  <c r="A3652" i="3"/>
  <c r="C3652" i="3"/>
  <c r="D3652" i="3"/>
  <c r="A3653" i="3"/>
  <c r="C3653" i="3"/>
  <c r="D3653" i="3"/>
  <c r="A3654" i="3"/>
  <c r="C3654" i="3"/>
  <c r="D3654" i="3"/>
  <c r="A3655" i="3"/>
  <c r="C3655" i="3"/>
  <c r="D3655" i="3"/>
  <c r="A3656" i="3"/>
  <c r="C3656" i="3"/>
  <c r="D3656" i="3"/>
  <c r="A3657" i="3"/>
  <c r="C3657" i="3"/>
  <c r="D3657" i="3"/>
  <c r="A3658" i="3"/>
  <c r="C3658" i="3"/>
  <c r="D3658" i="3"/>
  <c r="A3659" i="3"/>
  <c r="C3659" i="3"/>
  <c r="D3659" i="3"/>
  <c r="A3660" i="3"/>
  <c r="C3660" i="3"/>
  <c r="D3660" i="3"/>
  <c r="A3661" i="3"/>
  <c r="C3661" i="3"/>
  <c r="D3661" i="3"/>
  <c r="A3662" i="3"/>
  <c r="C3662" i="3"/>
  <c r="D3662" i="3"/>
  <c r="A3663" i="3"/>
  <c r="C3663" i="3"/>
  <c r="D3663" i="3"/>
  <c r="A3664" i="3"/>
  <c r="C3664" i="3"/>
  <c r="D3664" i="3"/>
  <c r="A3665" i="3"/>
  <c r="C3665" i="3"/>
  <c r="D3665" i="3"/>
  <c r="A3666" i="3"/>
  <c r="C3666" i="3"/>
  <c r="D3666" i="3"/>
  <c r="A3667" i="3"/>
  <c r="C3667" i="3"/>
  <c r="D3667" i="3"/>
  <c r="A3668" i="3"/>
  <c r="C3668" i="3"/>
  <c r="D3668" i="3"/>
  <c r="A3669" i="3"/>
  <c r="C3669" i="3"/>
  <c r="D3669" i="3"/>
  <c r="A3670" i="3"/>
  <c r="C3670" i="3"/>
  <c r="D3670" i="3"/>
  <c r="A3671" i="3"/>
  <c r="C3671" i="3"/>
  <c r="D3671" i="3"/>
  <c r="A3672" i="3"/>
  <c r="C3672" i="3"/>
  <c r="D3672" i="3"/>
  <c r="A3673" i="3"/>
  <c r="C3673" i="3"/>
  <c r="D3673" i="3"/>
  <c r="A3674" i="3"/>
  <c r="C3674" i="3"/>
  <c r="D3674" i="3"/>
  <c r="A3675" i="3"/>
  <c r="C3675" i="3"/>
  <c r="D3675" i="3"/>
  <c r="A3676" i="3"/>
  <c r="C3676" i="3"/>
  <c r="D3676" i="3"/>
  <c r="A3677" i="3"/>
  <c r="C3677" i="3"/>
  <c r="D3677" i="3"/>
  <c r="A3678" i="3"/>
  <c r="C3678" i="3"/>
  <c r="D3678" i="3"/>
  <c r="A3679" i="3"/>
  <c r="C3679" i="3"/>
  <c r="D3679" i="3"/>
  <c r="A3680" i="3"/>
  <c r="C3680" i="3"/>
  <c r="D3680" i="3"/>
  <c r="A3681" i="3"/>
  <c r="C3681" i="3"/>
  <c r="D3681" i="3"/>
  <c r="A3682" i="3"/>
  <c r="C3682" i="3"/>
  <c r="D3682" i="3"/>
  <c r="A3683" i="3"/>
  <c r="C3683" i="3"/>
  <c r="D3683" i="3"/>
  <c r="A3684" i="3"/>
  <c r="C3684" i="3"/>
  <c r="D3684" i="3"/>
  <c r="A3685" i="3"/>
  <c r="C3685" i="3"/>
  <c r="D3685" i="3"/>
  <c r="A3686" i="3"/>
  <c r="C3686" i="3"/>
  <c r="D3686" i="3"/>
  <c r="A3687" i="3"/>
  <c r="C3687" i="3"/>
  <c r="D3687" i="3"/>
  <c r="A3688" i="3"/>
  <c r="C3688" i="3"/>
  <c r="D3688" i="3"/>
  <c r="A3689" i="3"/>
  <c r="C3689" i="3"/>
  <c r="D3689" i="3"/>
  <c r="A3690" i="3"/>
  <c r="C3690" i="3"/>
  <c r="D3690" i="3"/>
  <c r="A3691" i="3"/>
  <c r="C3691" i="3"/>
  <c r="D3691" i="3"/>
  <c r="A3692" i="3"/>
  <c r="C3692" i="3"/>
  <c r="D3692" i="3"/>
  <c r="A3693" i="3"/>
  <c r="C3693" i="3"/>
  <c r="D3693" i="3"/>
  <c r="A3694" i="3"/>
  <c r="C3694" i="3"/>
  <c r="D3694" i="3"/>
  <c r="A3695" i="3"/>
  <c r="C3695" i="3"/>
  <c r="D3695" i="3"/>
  <c r="A3696" i="3"/>
  <c r="C3696" i="3"/>
  <c r="D3696" i="3"/>
  <c r="A3697" i="3"/>
  <c r="C3697" i="3"/>
  <c r="D3697" i="3"/>
  <c r="A3698" i="3"/>
  <c r="C3698" i="3"/>
  <c r="D3698" i="3"/>
  <c r="A3699" i="3"/>
  <c r="C3699" i="3"/>
  <c r="D3699" i="3"/>
  <c r="A3700" i="3"/>
  <c r="C3700" i="3"/>
  <c r="D3700" i="3"/>
  <c r="A3701" i="3"/>
  <c r="C3701" i="3"/>
  <c r="D3701" i="3"/>
  <c r="A3702" i="3"/>
  <c r="C3702" i="3"/>
  <c r="D3702" i="3"/>
  <c r="A3703" i="3"/>
  <c r="C3703" i="3"/>
  <c r="D3703" i="3"/>
  <c r="A3704" i="3"/>
  <c r="C3704" i="3"/>
  <c r="D3704" i="3"/>
  <c r="A3705" i="3"/>
  <c r="C3705" i="3"/>
  <c r="D3705" i="3"/>
  <c r="A3706" i="3"/>
  <c r="C3706" i="3"/>
  <c r="D3706" i="3"/>
  <c r="A3707" i="3"/>
  <c r="C3707" i="3"/>
  <c r="D3707" i="3"/>
  <c r="A3708" i="3"/>
  <c r="C3708" i="3"/>
  <c r="D3708" i="3"/>
  <c r="A3709" i="3"/>
  <c r="C3709" i="3"/>
  <c r="D3709" i="3"/>
  <c r="A3710" i="3"/>
  <c r="C3710" i="3"/>
  <c r="D3710" i="3"/>
  <c r="A3711" i="3"/>
  <c r="C3711" i="3"/>
  <c r="D3711" i="3"/>
  <c r="A3712" i="3"/>
  <c r="C3712" i="3"/>
  <c r="D3712" i="3"/>
  <c r="A3713" i="3"/>
  <c r="C3713" i="3"/>
  <c r="D3713" i="3"/>
  <c r="A3714" i="3"/>
  <c r="C3714" i="3"/>
  <c r="D3714" i="3"/>
  <c r="A3715" i="3"/>
  <c r="C3715" i="3"/>
  <c r="D3715" i="3"/>
  <c r="A3716" i="3"/>
  <c r="C3716" i="3"/>
  <c r="D3716" i="3"/>
  <c r="A3717" i="3"/>
  <c r="C3717" i="3"/>
  <c r="D3717" i="3"/>
  <c r="A3718" i="3"/>
  <c r="C3718" i="3"/>
  <c r="D3718" i="3"/>
  <c r="A3719" i="3"/>
  <c r="C3719" i="3"/>
  <c r="D3719" i="3"/>
  <c r="A3720" i="3"/>
  <c r="C3720" i="3"/>
  <c r="D3720" i="3"/>
  <c r="A3721" i="3"/>
  <c r="C3721" i="3"/>
  <c r="D3721" i="3"/>
  <c r="A3722" i="3"/>
  <c r="C3722" i="3"/>
  <c r="D3722" i="3"/>
  <c r="A3723" i="3"/>
  <c r="C3723" i="3"/>
  <c r="D3723" i="3"/>
  <c r="A3724" i="3"/>
  <c r="C3724" i="3"/>
  <c r="D3724" i="3"/>
  <c r="A3725" i="3"/>
  <c r="C3725" i="3"/>
  <c r="D3725" i="3"/>
  <c r="A3726" i="3"/>
  <c r="C3726" i="3"/>
  <c r="D3726" i="3"/>
  <c r="A3727" i="3"/>
  <c r="C3727" i="3"/>
  <c r="D3727" i="3"/>
  <c r="A3728" i="3"/>
  <c r="C3728" i="3"/>
  <c r="D3728" i="3"/>
  <c r="A3729" i="3"/>
  <c r="C3729" i="3"/>
  <c r="D3729" i="3"/>
  <c r="A3730" i="3"/>
  <c r="C3730" i="3"/>
  <c r="D3730" i="3"/>
  <c r="A3731" i="3"/>
  <c r="C3731" i="3"/>
  <c r="D3731" i="3"/>
  <c r="A3732" i="3"/>
  <c r="C3732" i="3"/>
  <c r="D3732" i="3"/>
  <c r="A3733" i="3"/>
  <c r="C3733" i="3"/>
  <c r="D3733" i="3"/>
  <c r="A3734" i="3"/>
  <c r="C3734" i="3"/>
  <c r="D3734" i="3"/>
  <c r="A3735" i="3"/>
  <c r="C3735" i="3"/>
  <c r="D3735" i="3"/>
  <c r="A3736" i="3"/>
  <c r="C3736" i="3"/>
  <c r="D3736" i="3"/>
  <c r="A3737" i="3"/>
  <c r="C3737" i="3"/>
  <c r="D3737" i="3"/>
  <c r="A3738" i="3"/>
  <c r="C3738" i="3"/>
  <c r="D3738" i="3"/>
  <c r="A3739" i="3"/>
  <c r="C3739" i="3"/>
  <c r="D3739" i="3"/>
  <c r="A3740" i="3"/>
  <c r="C3740" i="3"/>
  <c r="D3740" i="3"/>
  <c r="A3741" i="3"/>
  <c r="C3741" i="3"/>
  <c r="D3741" i="3"/>
  <c r="A3742" i="3"/>
  <c r="C3742" i="3"/>
  <c r="D3742" i="3"/>
  <c r="A3743" i="3"/>
  <c r="C3743" i="3"/>
  <c r="D3743" i="3"/>
  <c r="A3744" i="3"/>
  <c r="C3744" i="3"/>
  <c r="D3744" i="3"/>
  <c r="A3745" i="3"/>
  <c r="C3745" i="3"/>
  <c r="D3745" i="3"/>
  <c r="A3746" i="3"/>
  <c r="C3746" i="3"/>
  <c r="D3746" i="3"/>
  <c r="A3747" i="3"/>
  <c r="C3747" i="3"/>
  <c r="D3747" i="3"/>
  <c r="A3748" i="3"/>
  <c r="C3748" i="3"/>
  <c r="D3748" i="3"/>
  <c r="A3749" i="3"/>
  <c r="C3749" i="3"/>
  <c r="D3749" i="3"/>
  <c r="A3750" i="3"/>
  <c r="C3750" i="3"/>
  <c r="D3750" i="3"/>
  <c r="A3751" i="3"/>
  <c r="C3751" i="3"/>
  <c r="D3751" i="3"/>
  <c r="A3752" i="3"/>
  <c r="C3752" i="3"/>
  <c r="D3752" i="3"/>
  <c r="A3753" i="3"/>
  <c r="C3753" i="3"/>
  <c r="D3753" i="3"/>
  <c r="A3754" i="3"/>
  <c r="C3754" i="3"/>
  <c r="D3754" i="3"/>
  <c r="A3755" i="3"/>
  <c r="C3755" i="3"/>
  <c r="D3755" i="3"/>
  <c r="A3756" i="3"/>
  <c r="C3756" i="3"/>
  <c r="D3756" i="3"/>
  <c r="A3757" i="3"/>
  <c r="C3757" i="3"/>
  <c r="D3757" i="3"/>
  <c r="A3758" i="3"/>
  <c r="C3758" i="3"/>
  <c r="D3758" i="3"/>
  <c r="A3759" i="3"/>
  <c r="C3759" i="3"/>
  <c r="D3759" i="3"/>
  <c r="A3760" i="3"/>
  <c r="C3760" i="3"/>
  <c r="D3760" i="3"/>
  <c r="A3761" i="3"/>
  <c r="C3761" i="3"/>
  <c r="D3761" i="3"/>
  <c r="A3762" i="3"/>
  <c r="C3762" i="3"/>
  <c r="D3762" i="3"/>
  <c r="A3763" i="3"/>
  <c r="C3763" i="3"/>
  <c r="D3763" i="3"/>
  <c r="A3764" i="3"/>
  <c r="C3764" i="3"/>
  <c r="D3764" i="3"/>
  <c r="A3765" i="3"/>
  <c r="C3765" i="3"/>
  <c r="D3765" i="3"/>
  <c r="A3766" i="3"/>
  <c r="C3766" i="3"/>
  <c r="D3766" i="3"/>
  <c r="A3767" i="3"/>
  <c r="C3767" i="3"/>
  <c r="D3767" i="3"/>
  <c r="A3768" i="3"/>
  <c r="C3768" i="3"/>
  <c r="D3768" i="3"/>
  <c r="A3769" i="3"/>
  <c r="C3769" i="3"/>
  <c r="D3769" i="3"/>
  <c r="A3770" i="3"/>
  <c r="C3770" i="3"/>
  <c r="D3770" i="3"/>
  <c r="A3771" i="3"/>
  <c r="C3771" i="3"/>
  <c r="D3771" i="3"/>
  <c r="A3772" i="3"/>
  <c r="C3772" i="3"/>
  <c r="D3772" i="3"/>
  <c r="A3773" i="3"/>
  <c r="C3773" i="3"/>
  <c r="D3773" i="3"/>
  <c r="A3774" i="3"/>
  <c r="C3774" i="3"/>
  <c r="D3774" i="3"/>
  <c r="A3775" i="3"/>
  <c r="C3775" i="3"/>
  <c r="D3775" i="3"/>
  <c r="A3776" i="3"/>
  <c r="C3776" i="3"/>
  <c r="D3776" i="3"/>
  <c r="A3777" i="3"/>
  <c r="C3777" i="3"/>
  <c r="D3777" i="3"/>
  <c r="A3778" i="3"/>
  <c r="C3778" i="3"/>
  <c r="D3778" i="3"/>
  <c r="A3779" i="3"/>
  <c r="C3779" i="3"/>
  <c r="D3779" i="3"/>
  <c r="A3780" i="3"/>
  <c r="C3780" i="3"/>
  <c r="D3780" i="3"/>
  <c r="A3781" i="3"/>
  <c r="C3781" i="3"/>
  <c r="D3781" i="3"/>
  <c r="A3782" i="3"/>
  <c r="C3782" i="3"/>
  <c r="D3782" i="3"/>
  <c r="A3783" i="3"/>
  <c r="C3783" i="3"/>
  <c r="D3783" i="3"/>
  <c r="A3784" i="3"/>
  <c r="C3784" i="3"/>
  <c r="D3784" i="3"/>
  <c r="A3785" i="3"/>
  <c r="C3785" i="3"/>
  <c r="D3785" i="3"/>
  <c r="A3786" i="3"/>
  <c r="C3786" i="3"/>
  <c r="D3786" i="3"/>
  <c r="A3787" i="3"/>
  <c r="C3787" i="3"/>
  <c r="D3787" i="3"/>
  <c r="A3788" i="3"/>
  <c r="C3788" i="3"/>
  <c r="D3788" i="3"/>
  <c r="A3789" i="3"/>
  <c r="C3789" i="3"/>
  <c r="D3789" i="3"/>
  <c r="A3790" i="3"/>
  <c r="C3790" i="3"/>
  <c r="D3790" i="3"/>
  <c r="A3791" i="3"/>
  <c r="C3791" i="3"/>
  <c r="D3791" i="3"/>
  <c r="A3792" i="3"/>
  <c r="C3792" i="3"/>
  <c r="D3792" i="3"/>
  <c r="A3793" i="3"/>
  <c r="C3793" i="3"/>
  <c r="D3793" i="3"/>
  <c r="A3794" i="3"/>
  <c r="C3794" i="3"/>
  <c r="D3794" i="3"/>
  <c r="A3795" i="3"/>
  <c r="C3795" i="3"/>
  <c r="D3795" i="3"/>
  <c r="A3796" i="3"/>
  <c r="C3796" i="3"/>
  <c r="D3796" i="3"/>
  <c r="A3797" i="3"/>
  <c r="C3797" i="3"/>
  <c r="D3797" i="3"/>
  <c r="A3798" i="3"/>
  <c r="C3798" i="3"/>
  <c r="D3798" i="3"/>
  <c r="A3799" i="3"/>
  <c r="C3799" i="3"/>
  <c r="D3799" i="3"/>
  <c r="A3800" i="3"/>
  <c r="C3800" i="3"/>
  <c r="D3800" i="3"/>
  <c r="A3801" i="3"/>
  <c r="C3801" i="3"/>
  <c r="D3801" i="3"/>
  <c r="A3802" i="3"/>
  <c r="C3802" i="3"/>
  <c r="D3802" i="3"/>
  <c r="A3803" i="3"/>
  <c r="C3803" i="3"/>
  <c r="D3803" i="3"/>
  <c r="A3804" i="3"/>
  <c r="C3804" i="3"/>
  <c r="D3804" i="3"/>
  <c r="A3805" i="3"/>
  <c r="C3805" i="3"/>
  <c r="D3805" i="3"/>
  <c r="A3806" i="3"/>
  <c r="C3806" i="3"/>
  <c r="D3806" i="3"/>
  <c r="A3807" i="3"/>
  <c r="C3807" i="3"/>
  <c r="D3807" i="3"/>
  <c r="A3808" i="3"/>
  <c r="C3808" i="3"/>
  <c r="D3808" i="3"/>
  <c r="A3809" i="3"/>
  <c r="C3809" i="3"/>
  <c r="D3809" i="3"/>
  <c r="A3810" i="3"/>
  <c r="C3810" i="3"/>
  <c r="D3810" i="3"/>
  <c r="A3811" i="3"/>
  <c r="C3811" i="3"/>
  <c r="D3811" i="3"/>
  <c r="A3812" i="3"/>
  <c r="C3812" i="3"/>
  <c r="D3812" i="3"/>
  <c r="A3813" i="3"/>
  <c r="C3813" i="3"/>
  <c r="D3813" i="3"/>
  <c r="A3814" i="3"/>
  <c r="C3814" i="3"/>
  <c r="D3814" i="3"/>
  <c r="A3815" i="3"/>
  <c r="C3815" i="3"/>
  <c r="D3815" i="3"/>
  <c r="A3816" i="3"/>
  <c r="C3816" i="3"/>
  <c r="D3816" i="3"/>
  <c r="A3817" i="3"/>
  <c r="C3817" i="3"/>
  <c r="D3817" i="3"/>
  <c r="A3818" i="3"/>
  <c r="C3818" i="3"/>
  <c r="D3818" i="3"/>
  <c r="A3819" i="3"/>
  <c r="C3819" i="3"/>
  <c r="D3819" i="3"/>
  <c r="A3820" i="3"/>
  <c r="C3820" i="3"/>
  <c r="D3820" i="3"/>
  <c r="A3821" i="3"/>
  <c r="C3821" i="3"/>
  <c r="D3821" i="3"/>
  <c r="A3822" i="3"/>
  <c r="C3822" i="3"/>
  <c r="D3822" i="3"/>
  <c r="A3823" i="3"/>
  <c r="C3823" i="3"/>
  <c r="D3823" i="3"/>
  <c r="A3824" i="3"/>
  <c r="C3824" i="3"/>
  <c r="D3824" i="3"/>
  <c r="A3825" i="3"/>
  <c r="C3825" i="3"/>
  <c r="D3825" i="3"/>
  <c r="A3826" i="3"/>
  <c r="C3826" i="3"/>
  <c r="D3826" i="3"/>
  <c r="A3827" i="3"/>
  <c r="C3827" i="3"/>
  <c r="D3827" i="3"/>
  <c r="A3828" i="3"/>
  <c r="C3828" i="3"/>
  <c r="D3828" i="3"/>
  <c r="A3829" i="3"/>
  <c r="C3829" i="3"/>
  <c r="D3829" i="3"/>
  <c r="A3830" i="3"/>
  <c r="C3830" i="3"/>
  <c r="D3830" i="3"/>
  <c r="A3831" i="3"/>
  <c r="C3831" i="3"/>
  <c r="D3831" i="3"/>
  <c r="A3832" i="3"/>
  <c r="C3832" i="3"/>
  <c r="D3832" i="3"/>
  <c r="A3833" i="3"/>
  <c r="C3833" i="3"/>
  <c r="D3833" i="3"/>
  <c r="A3834" i="3"/>
  <c r="C3834" i="3"/>
  <c r="D3834" i="3"/>
  <c r="A3835" i="3"/>
  <c r="C3835" i="3"/>
  <c r="D3835" i="3"/>
  <c r="A3836" i="3"/>
  <c r="C3836" i="3"/>
  <c r="D3836" i="3"/>
  <c r="A3837" i="3"/>
  <c r="C3837" i="3"/>
  <c r="D3837" i="3"/>
  <c r="A3838" i="3"/>
  <c r="C3838" i="3"/>
  <c r="D3838" i="3"/>
  <c r="A3839" i="3"/>
  <c r="C3839" i="3"/>
  <c r="D3839" i="3"/>
  <c r="A3840" i="3"/>
  <c r="C3840" i="3"/>
  <c r="D3840" i="3"/>
  <c r="A3841" i="3"/>
  <c r="C3841" i="3"/>
  <c r="D3841" i="3"/>
  <c r="A3842" i="3"/>
  <c r="C3842" i="3"/>
  <c r="D3842" i="3"/>
  <c r="A3843" i="3"/>
  <c r="C3843" i="3"/>
  <c r="D3843" i="3"/>
  <c r="A3844" i="3"/>
  <c r="C3844" i="3"/>
  <c r="D3844" i="3"/>
  <c r="A3845" i="3"/>
  <c r="C3845" i="3"/>
  <c r="D3845" i="3"/>
  <c r="A3846" i="3"/>
  <c r="C3846" i="3"/>
  <c r="D3846" i="3"/>
  <c r="A3847" i="3"/>
  <c r="C3847" i="3"/>
  <c r="D3847" i="3"/>
  <c r="A3848" i="3"/>
  <c r="C3848" i="3"/>
  <c r="D3848" i="3"/>
  <c r="A3849" i="3"/>
  <c r="C3849" i="3"/>
  <c r="D3849" i="3"/>
  <c r="A3850" i="3"/>
  <c r="C3850" i="3"/>
  <c r="D3850" i="3"/>
  <c r="A3851" i="3"/>
  <c r="C3851" i="3"/>
  <c r="D3851" i="3"/>
  <c r="A3852" i="3"/>
  <c r="C3852" i="3"/>
  <c r="D3852" i="3"/>
  <c r="A3853" i="3"/>
  <c r="C3853" i="3"/>
  <c r="D3853" i="3"/>
  <c r="A3854" i="3"/>
  <c r="C3854" i="3"/>
  <c r="D3854" i="3"/>
  <c r="A3855" i="3"/>
  <c r="C3855" i="3"/>
  <c r="D3855" i="3"/>
  <c r="A3856" i="3"/>
  <c r="C3856" i="3"/>
  <c r="D3856" i="3"/>
  <c r="A3857" i="3"/>
  <c r="C3857" i="3"/>
  <c r="D3857" i="3"/>
  <c r="A3858" i="3"/>
  <c r="C3858" i="3"/>
  <c r="D3858" i="3"/>
  <c r="A3859" i="3"/>
  <c r="C3859" i="3"/>
  <c r="D3859" i="3"/>
  <c r="A3860" i="3"/>
  <c r="C3860" i="3"/>
  <c r="D3860" i="3"/>
  <c r="A3861" i="3"/>
  <c r="C3861" i="3"/>
  <c r="D3861" i="3"/>
  <c r="A3862" i="3"/>
  <c r="C3862" i="3"/>
  <c r="D3862" i="3"/>
  <c r="A3863" i="3"/>
  <c r="C3863" i="3"/>
  <c r="D3863" i="3"/>
  <c r="A3864" i="3"/>
  <c r="C3864" i="3"/>
  <c r="D3864" i="3"/>
  <c r="A3865" i="3"/>
  <c r="C3865" i="3"/>
  <c r="D3865" i="3"/>
  <c r="A3866" i="3"/>
  <c r="C3866" i="3"/>
  <c r="D3866" i="3"/>
  <c r="A3867" i="3"/>
  <c r="C3867" i="3"/>
  <c r="D3867" i="3"/>
  <c r="A3868" i="3"/>
  <c r="C3868" i="3"/>
  <c r="D3868" i="3"/>
  <c r="A3869" i="3"/>
  <c r="C3869" i="3"/>
  <c r="D3869" i="3"/>
  <c r="A3870" i="3"/>
  <c r="C3870" i="3"/>
  <c r="D3870" i="3"/>
  <c r="A3871" i="3"/>
  <c r="C3871" i="3"/>
  <c r="D3871" i="3"/>
  <c r="A3872" i="3"/>
  <c r="C3872" i="3"/>
  <c r="D3872" i="3"/>
  <c r="A3873" i="3"/>
  <c r="C3873" i="3"/>
  <c r="D3873" i="3"/>
  <c r="A3874" i="3"/>
  <c r="C3874" i="3"/>
  <c r="D3874" i="3"/>
  <c r="A3875" i="3"/>
  <c r="C3875" i="3"/>
  <c r="D3875" i="3"/>
  <c r="A3876" i="3"/>
  <c r="C3876" i="3"/>
  <c r="D3876" i="3"/>
  <c r="A3877" i="3"/>
  <c r="C3877" i="3"/>
  <c r="D3877" i="3"/>
  <c r="A3878" i="3"/>
  <c r="C3878" i="3"/>
  <c r="D3878" i="3"/>
  <c r="A3879" i="3"/>
  <c r="C3879" i="3"/>
  <c r="D3879" i="3"/>
  <c r="A3880" i="3"/>
  <c r="C3880" i="3"/>
  <c r="D3880" i="3"/>
  <c r="A3881" i="3"/>
  <c r="C3881" i="3"/>
  <c r="D3881" i="3"/>
  <c r="A3882" i="3"/>
  <c r="C3882" i="3"/>
  <c r="D3882" i="3"/>
  <c r="A3883" i="3"/>
  <c r="C3883" i="3"/>
  <c r="D3883" i="3"/>
  <c r="A3884" i="3"/>
  <c r="C3884" i="3"/>
  <c r="D3884" i="3"/>
  <c r="A3885" i="3"/>
  <c r="C3885" i="3"/>
  <c r="D3885" i="3"/>
  <c r="A3886" i="3"/>
  <c r="C3886" i="3"/>
  <c r="D3886" i="3"/>
  <c r="A3887" i="3"/>
  <c r="C3887" i="3"/>
  <c r="D3887" i="3"/>
  <c r="A3888" i="3"/>
  <c r="C3888" i="3"/>
  <c r="D3888" i="3"/>
  <c r="A3889" i="3"/>
  <c r="C3889" i="3"/>
  <c r="D3889" i="3"/>
  <c r="A3890" i="3"/>
  <c r="C3890" i="3"/>
  <c r="D3890" i="3"/>
  <c r="A3891" i="3"/>
  <c r="C3891" i="3"/>
  <c r="D3891" i="3"/>
  <c r="A3892" i="3"/>
  <c r="C3892" i="3"/>
  <c r="D3892" i="3"/>
  <c r="A3893" i="3"/>
  <c r="C3893" i="3"/>
  <c r="D3893" i="3"/>
  <c r="A3894" i="3"/>
  <c r="C3894" i="3"/>
  <c r="D3894" i="3"/>
  <c r="A3895" i="3"/>
  <c r="C3895" i="3"/>
  <c r="D3895" i="3"/>
  <c r="A3896" i="3"/>
  <c r="C3896" i="3"/>
  <c r="D3896" i="3"/>
  <c r="A3897" i="3"/>
  <c r="C3897" i="3"/>
  <c r="D3897" i="3"/>
  <c r="A3898" i="3"/>
  <c r="C3898" i="3"/>
  <c r="D3898" i="3"/>
  <c r="A3899" i="3"/>
  <c r="C3899" i="3"/>
  <c r="D3899" i="3"/>
  <c r="A3900" i="3"/>
  <c r="C3900" i="3"/>
  <c r="D3900" i="3"/>
  <c r="A3901" i="3"/>
  <c r="C3901" i="3"/>
  <c r="D3901" i="3"/>
  <c r="A3902" i="3"/>
  <c r="C3902" i="3"/>
  <c r="D3902" i="3"/>
  <c r="A3903" i="3"/>
  <c r="C3903" i="3"/>
  <c r="D3903" i="3"/>
  <c r="A3904" i="3"/>
  <c r="C3904" i="3"/>
  <c r="D3904" i="3"/>
  <c r="A3905" i="3"/>
  <c r="C3905" i="3"/>
  <c r="D3905" i="3"/>
  <c r="A3906" i="3"/>
  <c r="C3906" i="3"/>
  <c r="D3906" i="3"/>
  <c r="A3907" i="3"/>
  <c r="C3907" i="3"/>
  <c r="D3907" i="3"/>
  <c r="A3908" i="3"/>
  <c r="C3908" i="3"/>
  <c r="D3908" i="3"/>
  <c r="A3909" i="3"/>
  <c r="C3909" i="3"/>
  <c r="D3909" i="3"/>
  <c r="A3910" i="3"/>
  <c r="C3910" i="3"/>
  <c r="D3910" i="3"/>
  <c r="A3911" i="3"/>
  <c r="C3911" i="3"/>
  <c r="D3911" i="3"/>
  <c r="A3912" i="3"/>
  <c r="C3912" i="3"/>
  <c r="D3912" i="3"/>
  <c r="A3913" i="3"/>
  <c r="C3913" i="3"/>
  <c r="D3913" i="3"/>
  <c r="A3914" i="3"/>
  <c r="C3914" i="3"/>
  <c r="D3914" i="3"/>
  <c r="A3915" i="3"/>
  <c r="C3915" i="3"/>
  <c r="D3915" i="3"/>
  <c r="A3916" i="3"/>
  <c r="C3916" i="3"/>
  <c r="D3916" i="3"/>
  <c r="A3917" i="3"/>
  <c r="C3917" i="3"/>
  <c r="D3917" i="3"/>
  <c r="A3918" i="3"/>
  <c r="C3918" i="3"/>
  <c r="D3918" i="3"/>
  <c r="A3919" i="3"/>
  <c r="C3919" i="3"/>
  <c r="D3919" i="3"/>
  <c r="A3920" i="3"/>
  <c r="C3920" i="3"/>
  <c r="D3920" i="3"/>
  <c r="A3921" i="3"/>
  <c r="C3921" i="3"/>
  <c r="D3921" i="3"/>
  <c r="A3922" i="3"/>
  <c r="C3922" i="3"/>
  <c r="D3922" i="3"/>
  <c r="A3923" i="3"/>
  <c r="C3923" i="3"/>
  <c r="D3923" i="3"/>
  <c r="A3924" i="3"/>
  <c r="C3924" i="3"/>
  <c r="D3924" i="3"/>
  <c r="A3925" i="3"/>
  <c r="C3925" i="3"/>
  <c r="D3925" i="3"/>
  <c r="A3926" i="3"/>
  <c r="C3926" i="3"/>
  <c r="D3926" i="3"/>
  <c r="A3927" i="3"/>
  <c r="C3927" i="3"/>
  <c r="D3927" i="3"/>
  <c r="A3928" i="3"/>
  <c r="C3928" i="3"/>
  <c r="D3928" i="3"/>
  <c r="A3929" i="3"/>
  <c r="C3929" i="3"/>
  <c r="D3929" i="3"/>
  <c r="A3930" i="3"/>
  <c r="C3930" i="3"/>
  <c r="D3930" i="3"/>
  <c r="A3931" i="3"/>
  <c r="C3931" i="3"/>
  <c r="D3931" i="3"/>
  <c r="A3932" i="3"/>
  <c r="C3932" i="3"/>
  <c r="D3932" i="3"/>
  <c r="A3933" i="3"/>
  <c r="C3933" i="3"/>
  <c r="D3933" i="3"/>
  <c r="A3934" i="3"/>
  <c r="C3934" i="3"/>
  <c r="D3934" i="3"/>
  <c r="A3935" i="3"/>
  <c r="C3935" i="3"/>
  <c r="D3935" i="3"/>
  <c r="A3936" i="3"/>
  <c r="C3936" i="3"/>
  <c r="D3936" i="3"/>
  <c r="A3937" i="3"/>
  <c r="C3937" i="3"/>
  <c r="D3937" i="3"/>
  <c r="A3938" i="3"/>
  <c r="C3938" i="3"/>
  <c r="D3938" i="3"/>
  <c r="A3939" i="3"/>
  <c r="C3939" i="3"/>
  <c r="D3939" i="3"/>
  <c r="A3940" i="3"/>
  <c r="C3940" i="3"/>
  <c r="D3940" i="3"/>
  <c r="A3941" i="3"/>
  <c r="C3941" i="3"/>
  <c r="D3941" i="3"/>
  <c r="A3942" i="3"/>
  <c r="C3942" i="3"/>
  <c r="D3942" i="3"/>
  <c r="A3943" i="3"/>
  <c r="C3943" i="3"/>
  <c r="D3943" i="3"/>
  <c r="A3944" i="3"/>
  <c r="C3944" i="3"/>
  <c r="D3944" i="3"/>
  <c r="A3945" i="3"/>
  <c r="C3945" i="3"/>
  <c r="D3945" i="3"/>
  <c r="A3946" i="3"/>
  <c r="C3946" i="3"/>
  <c r="D3946" i="3"/>
  <c r="A3947" i="3"/>
  <c r="C3947" i="3"/>
  <c r="D3947" i="3"/>
  <c r="A3948" i="3"/>
  <c r="C3948" i="3"/>
  <c r="D3948" i="3"/>
  <c r="A3949" i="3"/>
  <c r="C3949" i="3"/>
  <c r="D3949" i="3"/>
  <c r="A3950" i="3"/>
  <c r="C3950" i="3"/>
  <c r="D3950" i="3"/>
  <c r="A3951" i="3"/>
  <c r="C3951" i="3"/>
  <c r="D3951" i="3"/>
  <c r="A3952" i="3"/>
  <c r="C3952" i="3"/>
  <c r="D3952" i="3"/>
  <c r="A3953" i="3"/>
  <c r="C3953" i="3"/>
  <c r="D3953" i="3"/>
  <c r="A3954" i="3"/>
  <c r="C3954" i="3"/>
  <c r="D3954" i="3"/>
  <c r="A3955" i="3"/>
  <c r="C3955" i="3"/>
  <c r="D3955" i="3"/>
  <c r="A3956" i="3"/>
  <c r="C3956" i="3"/>
  <c r="D3956" i="3"/>
  <c r="A3957" i="3"/>
  <c r="C3957" i="3"/>
  <c r="D3957" i="3"/>
  <c r="A3958" i="3"/>
  <c r="C3958" i="3"/>
  <c r="D3958" i="3"/>
  <c r="A3959" i="3"/>
  <c r="C3959" i="3"/>
  <c r="D3959" i="3"/>
  <c r="A3960" i="3"/>
  <c r="C3960" i="3"/>
  <c r="D3960" i="3"/>
  <c r="A3961" i="3"/>
  <c r="C3961" i="3"/>
  <c r="D3961" i="3"/>
  <c r="A3962" i="3"/>
  <c r="C3962" i="3"/>
  <c r="D3962" i="3"/>
  <c r="A3963" i="3"/>
  <c r="C3963" i="3"/>
  <c r="D3963" i="3"/>
  <c r="A3964" i="3"/>
  <c r="C3964" i="3"/>
  <c r="D3964" i="3"/>
  <c r="A3965" i="3"/>
  <c r="C3965" i="3"/>
  <c r="D3965" i="3"/>
  <c r="A3966" i="3"/>
  <c r="C3966" i="3"/>
  <c r="D3966" i="3"/>
  <c r="A3967" i="3"/>
  <c r="C3967" i="3"/>
  <c r="D3967" i="3"/>
  <c r="A3968" i="3"/>
  <c r="C3968" i="3"/>
  <c r="D3968" i="3"/>
  <c r="A3969" i="3"/>
  <c r="C3969" i="3"/>
  <c r="D3969" i="3"/>
  <c r="A3970" i="3"/>
  <c r="C3970" i="3"/>
  <c r="D3970" i="3"/>
  <c r="A3971" i="3"/>
  <c r="C3971" i="3"/>
  <c r="D3971" i="3"/>
  <c r="A3972" i="3"/>
  <c r="C3972" i="3"/>
  <c r="D3972" i="3"/>
  <c r="A3973" i="3"/>
  <c r="C3973" i="3"/>
  <c r="D3973" i="3"/>
  <c r="A3974" i="3"/>
  <c r="C3974" i="3"/>
  <c r="D3974" i="3"/>
  <c r="A3975" i="3"/>
  <c r="C3975" i="3"/>
  <c r="D3975" i="3"/>
  <c r="A3976" i="3"/>
  <c r="C3976" i="3"/>
  <c r="D3976" i="3"/>
  <c r="A3977" i="3"/>
  <c r="C3977" i="3"/>
  <c r="D3977" i="3"/>
  <c r="A3978" i="3"/>
  <c r="C3978" i="3"/>
  <c r="D3978" i="3"/>
  <c r="A3979" i="3"/>
  <c r="C3979" i="3"/>
  <c r="D3979" i="3"/>
  <c r="A3980" i="3"/>
  <c r="C3980" i="3"/>
  <c r="D3980" i="3"/>
  <c r="A3981" i="3"/>
  <c r="C3981" i="3"/>
  <c r="D3981" i="3"/>
  <c r="A3982" i="3"/>
  <c r="C3982" i="3"/>
  <c r="D3982" i="3"/>
  <c r="A3983" i="3"/>
  <c r="C3983" i="3"/>
  <c r="D3983" i="3"/>
  <c r="A3984" i="3"/>
  <c r="C3984" i="3"/>
  <c r="D3984" i="3"/>
  <c r="A3985" i="3"/>
  <c r="C3985" i="3"/>
  <c r="D3985" i="3"/>
  <c r="A3986" i="3"/>
  <c r="C3986" i="3"/>
  <c r="D3986" i="3"/>
  <c r="A3987" i="3"/>
  <c r="C3987" i="3"/>
  <c r="D3987" i="3"/>
  <c r="A3988" i="3"/>
  <c r="C3988" i="3"/>
  <c r="D3988" i="3"/>
  <c r="A3989" i="3"/>
  <c r="C3989" i="3"/>
  <c r="D3989" i="3"/>
  <c r="A3990" i="3"/>
  <c r="C3990" i="3"/>
  <c r="D3990" i="3"/>
  <c r="A3991" i="3"/>
  <c r="C3991" i="3"/>
  <c r="D3991" i="3"/>
  <c r="A3992" i="3"/>
  <c r="C3992" i="3"/>
  <c r="D3992" i="3"/>
  <c r="A3993" i="3"/>
  <c r="C3993" i="3"/>
  <c r="D3993" i="3"/>
  <c r="A3994" i="3"/>
  <c r="C3994" i="3"/>
  <c r="D3994" i="3"/>
  <c r="A3995" i="3"/>
  <c r="C3995" i="3"/>
  <c r="D3995" i="3"/>
  <c r="A3996" i="3"/>
  <c r="C3996" i="3"/>
  <c r="D3996" i="3"/>
  <c r="A3997" i="3"/>
  <c r="C3997" i="3"/>
  <c r="D3997" i="3"/>
  <c r="A3998" i="3"/>
  <c r="C3998" i="3"/>
  <c r="D3998" i="3"/>
  <c r="A3999" i="3"/>
  <c r="C3999" i="3"/>
  <c r="D3999" i="3"/>
  <c r="A4000" i="3"/>
  <c r="C4000" i="3"/>
  <c r="D4000" i="3"/>
  <c r="A4001" i="3"/>
  <c r="C4001" i="3"/>
  <c r="D4001" i="3"/>
  <c r="A4002" i="3"/>
  <c r="C4002" i="3"/>
  <c r="D4002" i="3"/>
  <c r="A4003" i="3"/>
  <c r="C4003" i="3"/>
  <c r="D4003" i="3"/>
  <c r="A4004" i="3"/>
  <c r="C4004" i="3"/>
  <c r="D4004" i="3"/>
  <c r="A4005" i="3"/>
  <c r="C4005" i="3"/>
  <c r="D4005" i="3"/>
  <c r="A4006" i="3"/>
  <c r="C4006" i="3"/>
  <c r="D4006" i="3"/>
  <c r="A4007" i="3"/>
  <c r="C4007" i="3"/>
  <c r="D4007" i="3"/>
  <c r="A4008" i="3"/>
  <c r="C4008" i="3"/>
  <c r="D4008" i="3"/>
  <c r="A4009" i="3"/>
  <c r="C4009" i="3"/>
  <c r="D4009" i="3"/>
  <c r="A4010" i="3"/>
  <c r="C4010" i="3"/>
  <c r="D4010" i="3"/>
  <c r="A4011" i="3"/>
  <c r="C4011" i="3"/>
  <c r="D4011" i="3"/>
  <c r="A4012" i="3"/>
  <c r="C4012" i="3"/>
  <c r="D4012" i="3"/>
  <c r="A4013" i="3"/>
  <c r="C4013" i="3"/>
  <c r="D4013" i="3"/>
  <c r="A4014" i="3"/>
  <c r="C4014" i="3"/>
  <c r="D4014" i="3"/>
  <c r="A4015" i="3"/>
  <c r="C4015" i="3"/>
  <c r="D4015" i="3"/>
  <c r="A4016" i="3"/>
  <c r="C4016" i="3"/>
  <c r="D4016" i="3"/>
  <c r="A4017" i="3"/>
  <c r="C4017" i="3"/>
  <c r="D4017" i="3"/>
  <c r="A4018" i="3"/>
  <c r="C4018" i="3"/>
  <c r="D4018" i="3"/>
  <c r="A4019" i="3"/>
  <c r="C4019" i="3"/>
  <c r="D4019" i="3"/>
  <c r="A4020" i="3"/>
  <c r="C4020" i="3"/>
  <c r="D4020" i="3"/>
  <c r="A4021" i="3"/>
  <c r="C4021" i="3"/>
  <c r="D4021" i="3"/>
  <c r="A4022" i="3"/>
  <c r="C4022" i="3"/>
  <c r="D4022" i="3"/>
  <c r="A4023" i="3"/>
  <c r="C4023" i="3"/>
  <c r="D4023" i="3"/>
  <c r="A4024" i="3"/>
  <c r="C4024" i="3"/>
  <c r="D4024" i="3"/>
  <c r="A4025" i="3"/>
  <c r="C4025" i="3"/>
  <c r="D4025" i="3"/>
  <c r="A4026" i="3"/>
  <c r="C4026" i="3"/>
  <c r="D4026" i="3"/>
  <c r="A4027" i="3"/>
  <c r="C4027" i="3"/>
  <c r="D4027" i="3"/>
  <c r="A4028" i="3"/>
  <c r="C4028" i="3"/>
  <c r="D4028" i="3"/>
  <c r="A4029" i="3"/>
  <c r="C4029" i="3"/>
  <c r="D4029" i="3"/>
  <c r="A4030" i="3"/>
  <c r="C4030" i="3"/>
  <c r="D4030" i="3"/>
  <c r="A4031" i="3"/>
  <c r="C4031" i="3"/>
  <c r="D4031" i="3"/>
  <c r="A4032" i="3"/>
  <c r="C4032" i="3"/>
  <c r="D4032" i="3"/>
  <c r="A4033" i="3"/>
  <c r="C4033" i="3"/>
  <c r="D4033" i="3"/>
  <c r="A4034" i="3"/>
  <c r="C4034" i="3"/>
  <c r="D4034" i="3"/>
  <c r="A4035" i="3"/>
  <c r="C4035" i="3"/>
  <c r="D4035" i="3"/>
  <c r="A4036" i="3"/>
  <c r="C4036" i="3"/>
  <c r="D4036" i="3"/>
  <c r="A4037" i="3"/>
  <c r="C4037" i="3"/>
  <c r="D4037" i="3"/>
  <c r="A4038" i="3"/>
  <c r="C4038" i="3"/>
  <c r="D4038" i="3"/>
  <c r="A4039" i="3"/>
  <c r="C4039" i="3"/>
  <c r="D4039" i="3"/>
  <c r="A4040" i="3"/>
  <c r="C4040" i="3"/>
  <c r="D4040" i="3"/>
  <c r="A4041" i="3"/>
  <c r="C4041" i="3"/>
  <c r="D4041" i="3"/>
  <c r="A4042" i="3"/>
  <c r="C4042" i="3"/>
  <c r="D4042" i="3"/>
  <c r="A4043" i="3"/>
  <c r="C4043" i="3"/>
  <c r="D4043" i="3"/>
  <c r="A4044" i="3"/>
  <c r="C4044" i="3"/>
  <c r="D4044" i="3"/>
  <c r="A4045" i="3"/>
  <c r="C4045" i="3"/>
  <c r="D4045" i="3"/>
  <c r="A4046" i="3"/>
  <c r="C4046" i="3"/>
  <c r="D4046" i="3"/>
  <c r="A4047" i="3"/>
  <c r="C4047" i="3"/>
  <c r="D4047" i="3"/>
  <c r="A4048" i="3"/>
  <c r="C4048" i="3"/>
  <c r="D4048" i="3"/>
  <c r="A4049" i="3"/>
  <c r="C4049" i="3"/>
  <c r="D4049" i="3"/>
  <c r="A4050" i="3"/>
  <c r="C4050" i="3"/>
  <c r="D4050" i="3"/>
  <c r="A4051" i="3"/>
  <c r="C4051" i="3"/>
  <c r="D4051" i="3"/>
  <c r="A4052" i="3"/>
  <c r="C4052" i="3"/>
  <c r="D4052" i="3"/>
  <c r="A4053" i="3"/>
  <c r="C4053" i="3"/>
  <c r="D4053" i="3"/>
  <c r="A4054" i="3"/>
  <c r="C4054" i="3"/>
  <c r="D4054" i="3"/>
  <c r="A4055" i="3"/>
  <c r="C4055" i="3"/>
  <c r="D4055" i="3"/>
  <c r="A4056" i="3"/>
  <c r="C4056" i="3"/>
  <c r="D4056" i="3"/>
  <c r="A4057" i="3"/>
  <c r="C4057" i="3"/>
  <c r="D4057" i="3"/>
  <c r="A4058" i="3"/>
  <c r="C4058" i="3"/>
  <c r="D4058" i="3"/>
  <c r="A4059" i="3"/>
  <c r="C4059" i="3"/>
  <c r="D4059" i="3"/>
  <c r="A4060" i="3"/>
  <c r="C4060" i="3"/>
  <c r="D4060" i="3"/>
  <c r="A4061" i="3"/>
  <c r="C4061" i="3"/>
  <c r="D4061" i="3"/>
  <c r="A4062" i="3"/>
  <c r="C4062" i="3"/>
  <c r="D4062" i="3"/>
  <c r="A4063" i="3"/>
  <c r="C4063" i="3"/>
  <c r="D4063" i="3"/>
  <c r="A4064" i="3"/>
  <c r="C4064" i="3"/>
  <c r="D4064" i="3"/>
  <c r="A4065" i="3"/>
  <c r="C4065" i="3"/>
  <c r="D4065" i="3"/>
  <c r="A4066" i="3"/>
  <c r="C4066" i="3"/>
  <c r="D4066" i="3"/>
  <c r="A4067" i="3"/>
  <c r="C4067" i="3"/>
  <c r="D4067" i="3"/>
  <c r="A4068" i="3"/>
  <c r="C4068" i="3"/>
  <c r="D4068" i="3"/>
  <c r="A4069" i="3"/>
  <c r="C4069" i="3"/>
  <c r="D4069" i="3"/>
  <c r="A4070" i="3"/>
  <c r="C4070" i="3"/>
  <c r="D4070" i="3"/>
  <c r="A4071" i="3"/>
  <c r="C4071" i="3"/>
  <c r="D4071" i="3"/>
  <c r="A4072" i="3"/>
  <c r="C4072" i="3"/>
  <c r="D4072" i="3"/>
  <c r="A4073" i="3"/>
  <c r="C4073" i="3"/>
  <c r="D4073" i="3"/>
  <c r="A4074" i="3"/>
  <c r="C4074" i="3"/>
  <c r="D4074" i="3"/>
  <c r="A4075" i="3"/>
  <c r="C4075" i="3"/>
  <c r="D4075" i="3"/>
  <c r="A4076" i="3"/>
  <c r="C4076" i="3"/>
  <c r="D4076" i="3"/>
  <c r="A4077" i="3"/>
  <c r="C4077" i="3"/>
  <c r="D4077" i="3"/>
  <c r="A4078" i="3"/>
  <c r="C4078" i="3"/>
  <c r="D4078" i="3"/>
  <c r="A4079" i="3"/>
  <c r="C4079" i="3"/>
  <c r="D4079" i="3"/>
  <c r="A4080" i="3"/>
  <c r="C4080" i="3"/>
  <c r="D4080" i="3"/>
  <c r="A4081" i="3"/>
  <c r="C4081" i="3"/>
  <c r="D4081" i="3"/>
  <c r="A4082" i="3"/>
  <c r="C4082" i="3"/>
  <c r="D4082" i="3"/>
  <c r="A4083" i="3"/>
  <c r="C4083" i="3"/>
  <c r="D4083" i="3"/>
  <c r="A4084" i="3"/>
  <c r="C4084" i="3"/>
  <c r="D4084" i="3"/>
  <c r="A4085" i="3"/>
  <c r="C4085" i="3"/>
  <c r="D4085" i="3"/>
  <c r="A4086" i="3"/>
  <c r="C4086" i="3"/>
  <c r="D4086" i="3"/>
  <c r="A4087" i="3"/>
  <c r="C4087" i="3"/>
  <c r="D4087" i="3"/>
  <c r="A4088" i="3"/>
  <c r="C4088" i="3"/>
  <c r="D4088" i="3"/>
  <c r="A4089" i="3"/>
  <c r="C4089" i="3"/>
  <c r="D4089" i="3"/>
  <c r="A4090" i="3"/>
  <c r="C4090" i="3"/>
  <c r="D4090" i="3"/>
  <c r="A4091" i="3"/>
  <c r="C4091" i="3"/>
  <c r="D4091" i="3"/>
  <c r="A4092" i="3"/>
  <c r="C4092" i="3"/>
  <c r="D4092" i="3"/>
  <c r="A4093" i="3"/>
  <c r="C4093" i="3"/>
  <c r="D4093" i="3"/>
  <c r="A4094" i="3"/>
  <c r="C4094" i="3"/>
  <c r="D4094" i="3"/>
  <c r="A4095" i="3"/>
  <c r="C4095" i="3"/>
  <c r="D4095" i="3"/>
  <c r="A4096" i="3"/>
  <c r="C4096" i="3"/>
  <c r="D4096" i="3"/>
  <c r="A4097" i="3"/>
  <c r="C4097" i="3"/>
  <c r="D4097" i="3"/>
  <c r="A4098" i="3"/>
  <c r="C4098" i="3"/>
  <c r="D4098" i="3"/>
  <c r="A4099" i="3"/>
  <c r="C4099" i="3"/>
  <c r="D4099" i="3"/>
  <c r="A4100" i="3"/>
  <c r="C4100" i="3"/>
  <c r="D4100" i="3"/>
  <c r="A4101" i="3"/>
  <c r="C4101" i="3"/>
  <c r="D4101" i="3"/>
  <c r="A4102" i="3"/>
  <c r="C4102" i="3"/>
  <c r="D4102" i="3"/>
  <c r="A4103" i="3"/>
  <c r="C4103" i="3"/>
  <c r="D4103" i="3"/>
  <c r="A4104" i="3"/>
  <c r="C4104" i="3"/>
  <c r="D4104" i="3"/>
  <c r="A4105" i="3"/>
  <c r="C4105" i="3"/>
  <c r="D4105" i="3"/>
  <c r="A4106" i="3"/>
  <c r="C4106" i="3"/>
  <c r="D4106" i="3"/>
  <c r="A4107" i="3"/>
  <c r="C4107" i="3"/>
  <c r="D4107" i="3"/>
  <c r="A4108" i="3"/>
  <c r="C4108" i="3"/>
  <c r="D4108" i="3"/>
  <c r="A4109" i="3"/>
  <c r="C4109" i="3"/>
  <c r="D4109" i="3"/>
  <c r="A4110" i="3"/>
  <c r="C4110" i="3"/>
  <c r="D4110" i="3"/>
  <c r="A4111" i="3"/>
  <c r="C4111" i="3"/>
  <c r="D4111" i="3"/>
  <c r="A4112" i="3"/>
  <c r="C4112" i="3"/>
  <c r="D4112" i="3"/>
  <c r="A4113" i="3"/>
  <c r="C4113" i="3"/>
  <c r="D4113" i="3"/>
  <c r="A4114" i="3"/>
  <c r="C4114" i="3"/>
  <c r="D4114" i="3"/>
  <c r="A4115" i="3"/>
  <c r="C4115" i="3"/>
  <c r="D4115" i="3"/>
  <c r="A4116" i="3"/>
  <c r="C4116" i="3"/>
  <c r="D4116" i="3"/>
  <c r="A4117" i="3"/>
  <c r="C4117" i="3"/>
  <c r="D4117" i="3"/>
  <c r="A4118" i="3"/>
  <c r="C4118" i="3"/>
  <c r="D4118" i="3"/>
  <c r="A4119" i="3"/>
  <c r="C4119" i="3"/>
  <c r="D4119" i="3"/>
  <c r="A4120" i="3"/>
  <c r="C4120" i="3"/>
  <c r="D4120" i="3"/>
  <c r="A4121" i="3"/>
  <c r="C4121" i="3"/>
  <c r="D4121" i="3"/>
  <c r="A4122" i="3"/>
  <c r="C4122" i="3"/>
  <c r="D4122" i="3"/>
  <c r="A4123" i="3"/>
  <c r="C4123" i="3"/>
  <c r="D4123" i="3"/>
  <c r="A4124" i="3"/>
  <c r="C4124" i="3"/>
  <c r="D4124" i="3"/>
  <c r="A4125" i="3"/>
  <c r="C4125" i="3"/>
  <c r="D4125" i="3"/>
  <c r="A4126" i="3"/>
  <c r="C4126" i="3"/>
  <c r="D4126" i="3"/>
  <c r="A4127" i="3"/>
  <c r="C4127" i="3"/>
  <c r="D4127" i="3"/>
  <c r="A4128" i="3"/>
  <c r="C4128" i="3"/>
  <c r="D4128" i="3"/>
  <c r="A4129" i="3"/>
  <c r="C4129" i="3"/>
  <c r="D4129" i="3"/>
  <c r="A4130" i="3"/>
  <c r="C4130" i="3"/>
  <c r="D4130" i="3"/>
  <c r="A4131" i="3"/>
  <c r="C4131" i="3"/>
  <c r="D4131" i="3"/>
  <c r="A4132" i="3"/>
  <c r="C4132" i="3"/>
  <c r="D4132" i="3"/>
  <c r="A4133" i="3"/>
  <c r="C4133" i="3"/>
  <c r="D4133" i="3"/>
  <c r="A4134" i="3"/>
  <c r="C4134" i="3"/>
  <c r="D4134" i="3"/>
  <c r="A4135" i="3"/>
  <c r="C4135" i="3"/>
  <c r="D4135" i="3"/>
  <c r="A4136" i="3"/>
  <c r="C4136" i="3"/>
  <c r="D4136" i="3"/>
  <c r="A4137" i="3"/>
  <c r="C4137" i="3"/>
  <c r="D4137" i="3"/>
  <c r="A4138" i="3"/>
  <c r="C4138" i="3"/>
  <c r="D4138" i="3"/>
  <c r="A4139" i="3"/>
  <c r="C4139" i="3"/>
  <c r="D4139" i="3"/>
  <c r="A4140" i="3"/>
  <c r="C4140" i="3"/>
  <c r="D4140" i="3"/>
  <c r="A4141" i="3"/>
  <c r="C4141" i="3"/>
  <c r="D4141" i="3"/>
  <c r="A4142" i="3"/>
  <c r="C4142" i="3"/>
  <c r="D4142" i="3"/>
  <c r="A4143" i="3"/>
  <c r="C4143" i="3"/>
  <c r="D4143" i="3"/>
  <c r="A4144" i="3"/>
  <c r="C4144" i="3"/>
  <c r="D4144" i="3"/>
  <c r="A4145" i="3"/>
  <c r="C4145" i="3"/>
  <c r="D4145" i="3"/>
  <c r="A4146" i="3"/>
  <c r="C4146" i="3"/>
  <c r="D4146" i="3"/>
  <c r="A4147" i="3"/>
  <c r="C4147" i="3"/>
  <c r="D4147" i="3"/>
  <c r="A4148" i="3"/>
  <c r="C4148" i="3"/>
  <c r="D4148" i="3"/>
  <c r="A4149" i="3"/>
  <c r="C4149" i="3"/>
  <c r="D4149" i="3"/>
  <c r="A4150" i="3"/>
  <c r="C4150" i="3"/>
  <c r="D4150" i="3"/>
  <c r="A4151" i="3"/>
  <c r="C4151" i="3"/>
  <c r="D4151" i="3"/>
  <c r="A4152" i="3"/>
  <c r="C4152" i="3"/>
  <c r="D4152" i="3"/>
  <c r="A4153" i="3"/>
  <c r="C4153" i="3"/>
  <c r="D4153" i="3"/>
  <c r="A4154" i="3"/>
  <c r="C4154" i="3"/>
  <c r="D4154" i="3"/>
  <c r="A4155" i="3"/>
  <c r="C4155" i="3"/>
  <c r="D4155" i="3"/>
  <c r="A4156" i="3"/>
  <c r="C4156" i="3"/>
  <c r="D4156" i="3"/>
  <c r="A4157" i="3"/>
  <c r="C4157" i="3"/>
  <c r="D4157" i="3"/>
  <c r="A4158" i="3"/>
  <c r="C4158" i="3"/>
  <c r="D4158" i="3"/>
  <c r="A4159" i="3"/>
  <c r="C4159" i="3"/>
  <c r="D4159" i="3"/>
  <c r="A4160" i="3"/>
  <c r="C4160" i="3"/>
  <c r="D4160" i="3"/>
  <c r="A4161" i="3"/>
  <c r="C4161" i="3"/>
  <c r="D4161" i="3"/>
  <c r="A4162" i="3"/>
  <c r="C4162" i="3"/>
  <c r="D4162" i="3"/>
  <c r="A4163" i="3"/>
  <c r="C4163" i="3"/>
  <c r="D4163" i="3"/>
  <c r="A4164" i="3"/>
  <c r="C4164" i="3"/>
  <c r="D4164" i="3"/>
  <c r="A4165" i="3"/>
  <c r="C4165" i="3"/>
  <c r="D4165" i="3"/>
  <c r="A4166" i="3"/>
  <c r="C4166" i="3"/>
  <c r="D4166" i="3"/>
  <c r="A4167" i="3"/>
  <c r="C4167" i="3"/>
  <c r="D4167" i="3"/>
  <c r="A4168" i="3"/>
  <c r="C4168" i="3"/>
  <c r="D4168" i="3"/>
  <c r="A4169" i="3"/>
  <c r="C4169" i="3"/>
  <c r="D4169" i="3"/>
  <c r="A4170" i="3"/>
  <c r="C4170" i="3"/>
  <c r="D4170" i="3"/>
  <c r="A4171" i="3"/>
  <c r="C4171" i="3"/>
  <c r="D4171" i="3"/>
  <c r="A4172" i="3"/>
  <c r="C4172" i="3"/>
  <c r="D4172" i="3"/>
  <c r="A4173" i="3"/>
  <c r="C4173" i="3"/>
  <c r="D4173" i="3"/>
  <c r="A4174" i="3"/>
  <c r="C4174" i="3"/>
  <c r="D4174" i="3"/>
  <c r="A4175" i="3"/>
  <c r="C4175" i="3"/>
  <c r="D4175" i="3"/>
  <c r="A4176" i="3"/>
  <c r="C4176" i="3"/>
  <c r="D4176" i="3"/>
  <c r="A4177" i="3"/>
  <c r="C4177" i="3"/>
  <c r="D4177" i="3"/>
  <c r="A4178" i="3"/>
  <c r="C4178" i="3"/>
  <c r="D4178" i="3"/>
  <c r="A4179" i="3"/>
  <c r="C4179" i="3"/>
  <c r="D4179" i="3"/>
  <c r="A4180" i="3"/>
  <c r="C4180" i="3"/>
  <c r="D4180" i="3"/>
  <c r="A4181" i="3"/>
  <c r="C4181" i="3"/>
  <c r="D4181" i="3"/>
  <c r="A4182" i="3"/>
  <c r="C4182" i="3"/>
  <c r="D4182" i="3"/>
  <c r="A4183" i="3"/>
  <c r="C4183" i="3"/>
  <c r="D4183" i="3"/>
  <c r="A4184" i="3"/>
  <c r="C4184" i="3"/>
  <c r="D4184" i="3"/>
  <c r="A4185" i="3"/>
  <c r="C4185" i="3"/>
  <c r="D4185" i="3"/>
  <c r="A4186" i="3"/>
  <c r="C4186" i="3"/>
  <c r="D4186" i="3"/>
  <c r="A4187" i="3"/>
  <c r="C4187" i="3"/>
  <c r="D4187" i="3"/>
  <c r="A4188" i="3"/>
  <c r="C4188" i="3"/>
  <c r="D4188" i="3"/>
  <c r="A4189" i="3"/>
  <c r="C4189" i="3"/>
  <c r="D4189" i="3"/>
  <c r="A4190" i="3"/>
  <c r="C4190" i="3"/>
  <c r="D4190" i="3"/>
  <c r="A4191" i="3"/>
  <c r="C4191" i="3"/>
  <c r="D4191" i="3"/>
  <c r="A4192" i="3"/>
  <c r="C4192" i="3"/>
  <c r="D4192" i="3"/>
  <c r="A4193" i="3"/>
  <c r="C4193" i="3"/>
  <c r="D4193" i="3"/>
  <c r="A4194" i="3"/>
  <c r="C4194" i="3"/>
  <c r="D4194" i="3"/>
  <c r="A4195" i="3"/>
  <c r="C4195" i="3"/>
  <c r="D4195" i="3"/>
  <c r="A4196" i="3"/>
  <c r="C4196" i="3"/>
  <c r="D4196" i="3"/>
  <c r="A4197" i="3"/>
  <c r="C4197" i="3"/>
  <c r="D4197" i="3"/>
  <c r="A4198" i="3"/>
  <c r="C4198" i="3"/>
  <c r="D4198" i="3"/>
  <c r="A4199" i="3"/>
  <c r="C4199" i="3"/>
  <c r="D4199" i="3"/>
  <c r="A4200" i="3"/>
  <c r="C4200" i="3"/>
  <c r="D4200" i="3"/>
  <c r="A4201" i="3"/>
  <c r="C4201" i="3"/>
  <c r="D4201" i="3"/>
  <c r="A4202" i="3"/>
  <c r="C4202" i="3"/>
  <c r="D4202" i="3"/>
  <c r="A4203" i="3"/>
  <c r="C4203" i="3"/>
  <c r="D4203" i="3"/>
  <c r="A4204" i="3"/>
  <c r="C4204" i="3"/>
  <c r="D4204" i="3"/>
  <c r="A4205" i="3"/>
  <c r="C4205" i="3"/>
  <c r="D4205" i="3"/>
  <c r="A4206" i="3"/>
  <c r="C4206" i="3"/>
  <c r="D4206" i="3"/>
  <c r="A4207" i="3"/>
  <c r="C4207" i="3"/>
  <c r="D4207" i="3"/>
  <c r="A4208" i="3"/>
  <c r="C4208" i="3"/>
  <c r="D4208" i="3"/>
  <c r="A4209" i="3"/>
  <c r="C4209" i="3"/>
  <c r="D4209" i="3"/>
  <c r="A4210" i="3"/>
  <c r="C4210" i="3"/>
  <c r="D4210" i="3"/>
  <c r="A4211" i="3"/>
  <c r="C4211" i="3"/>
  <c r="D4211" i="3"/>
  <c r="A4212" i="3"/>
  <c r="C4212" i="3"/>
  <c r="D4212" i="3"/>
  <c r="A4213" i="3"/>
  <c r="C4213" i="3"/>
  <c r="D4213" i="3"/>
  <c r="A4214" i="3"/>
  <c r="C4214" i="3"/>
  <c r="D4214" i="3"/>
  <c r="A4215" i="3"/>
  <c r="C4215" i="3"/>
  <c r="D4215" i="3"/>
  <c r="A4216" i="3"/>
  <c r="C4216" i="3"/>
  <c r="D4216" i="3"/>
  <c r="A4217" i="3"/>
  <c r="C4217" i="3"/>
  <c r="D4217" i="3"/>
  <c r="A4218" i="3"/>
  <c r="C4218" i="3"/>
  <c r="D4218" i="3"/>
  <c r="A4219" i="3"/>
  <c r="C4219" i="3"/>
  <c r="D4219" i="3"/>
  <c r="A4220" i="3"/>
  <c r="C4220" i="3"/>
  <c r="D4220" i="3"/>
  <c r="A4221" i="3"/>
  <c r="C4221" i="3"/>
  <c r="D4221" i="3"/>
  <c r="A4222" i="3"/>
  <c r="C4222" i="3"/>
  <c r="D4222" i="3"/>
  <c r="A4223" i="3"/>
  <c r="C4223" i="3"/>
  <c r="D4223" i="3"/>
  <c r="A4224" i="3"/>
  <c r="C4224" i="3"/>
  <c r="D4224" i="3"/>
  <c r="A4225" i="3"/>
  <c r="C4225" i="3"/>
  <c r="D4225" i="3"/>
  <c r="A4226" i="3"/>
  <c r="C4226" i="3"/>
  <c r="D4226" i="3"/>
  <c r="A4227" i="3"/>
  <c r="C4227" i="3"/>
  <c r="D4227" i="3"/>
  <c r="A4228" i="3"/>
  <c r="C4228" i="3"/>
  <c r="D4228" i="3"/>
  <c r="A4229" i="3"/>
  <c r="C4229" i="3"/>
  <c r="D4229" i="3"/>
  <c r="A4230" i="3"/>
  <c r="C4230" i="3"/>
  <c r="D4230" i="3"/>
  <c r="A4231" i="3"/>
  <c r="C4231" i="3"/>
  <c r="D4231" i="3"/>
  <c r="A4232" i="3"/>
  <c r="C4232" i="3"/>
  <c r="D4232" i="3"/>
  <c r="A4233" i="3"/>
  <c r="C4233" i="3"/>
  <c r="D4233" i="3"/>
  <c r="A4234" i="3"/>
  <c r="C4234" i="3"/>
  <c r="D4234" i="3"/>
  <c r="A4235" i="3"/>
  <c r="C4235" i="3"/>
  <c r="D4235" i="3"/>
  <c r="A4236" i="3"/>
  <c r="C4236" i="3"/>
  <c r="D4236" i="3"/>
  <c r="A4237" i="3"/>
  <c r="C4237" i="3"/>
  <c r="D4237" i="3"/>
  <c r="A4238" i="3"/>
  <c r="C4238" i="3"/>
  <c r="D4238" i="3"/>
  <c r="A4239" i="3"/>
  <c r="C4239" i="3"/>
  <c r="D4239" i="3"/>
  <c r="A4240" i="3"/>
  <c r="C4240" i="3"/>
  <c r="D4240" i="3"/>
  <c r="A4241" i="3"/>
  <c r="C4241" i="3"/>
  <c r="D4241" i="3"/>
  <c r="A4242" i="3"/>
  <c r="C4242" i="3"/>
  <c r="D4242" i="3"/>
  <c r="A4243" i="3"/>
  <c r="C4243" i="3"/>
  <c r="D4243" i="3"/>
  <c r="A4244" i="3"/>
  <c r="C4244" i="3"/>
  <c r="D4244" i="3"/>
  <c r="A4245" i="3"/>
  <c r="C4245" i="3"/>
  <c r="D4245" i="3"/>
  <c r="A4246" i="3"/>
  <c r="C4246" i="3"/>
  <c r="D4246" i="3"/>
  <c r="A4247" i="3"/>
  <c r="C4247" i="3"/>
  <c r="D4247" i="3"/>
  <c r="A4248" i="3"/>
  <c r="C4248" i="3"/>
  <c r="D4248" i="3"/>
  <c r="A4249" i="3"/>
  <c r="C4249" i="3"/>
  <c r="D4249" i="3"/>
  <c r="A4250" i="3"/>
  <c r="C4250" i="3"/>
  <c r="D4250" i="3"/>
  <c r="A4251" i="3"/>
  <c r="C4251" i="3"/>
  <c r="D4251" i="3"/>
  <c r="A4252" i="3"/>
  <c r="C4252" i="3"/>
  <c r="D4252" i="3"/>
  <c r="A4253" i="3"/>
  <c r="C4253" i="3"/>
  <c r="D4253" i="3"/>
  <c r="A4254" i="3"/>
  <c r="C4254" i="3"/>
  <c r="D4254" i="3"/>
  <c r="A4255" i="3"/>
  <c r="C4255" i="3"/>
  <c r="D4255" i="3"/>
  <c r="A4256" i="3"/>
  <c r="C4256" i="3"/>
  <c r="D4256" i="3"/>
  <c r="A4257" i="3"/>
  <c r="C4257" i="3"/>
  <c r="D4257" i="3"/>
  <c r="A4258" i="3"/>
  <c r="C4258" i="3"/>
  <c r="D4258" i="3"/>
  <c r="A4259" i="3"/>
  <c r="C4259" i="3"/>
  <c r="D4259" i="3"/>
  <c r="A4260" i="3"/>
  <c r="C4260" i="3"/>
  <c r="D4260" i="3"/>
  <c r="A4261" i="3"/>
  <c r="C4261" i="3"/>
  <c r="D4261" i="3"/>
  <c r="A4262" i="3"/>
  <c r="C4262" i="3"/>
  <c r="D4262" i="3"/>
  <c r="A4263" i="3"/>
  <c r="C4263" i="3"/>
  <c r="D4263" i="3"/>
  <c r="A4264" i="3"/>
  <c r="C4264" i="3"/>
  <c r="D4264" i="3"/>
  <c r="A4265" i="3"/>
  <c r="C4265" i="3"/>
  <c r="D4265" i="3"/>
  <c r="A4266" i="3"/>
  <c r="C4266" i="3"/>
  <c r="D4266" i="3"/>
  <c r="A4267" i="3"/>
  <c r="C4267" i="3"/>
  <c r="D4267" i="3"/>
  <c r="A4268" i="3"/>
  <c r="C4268" i="3"/>
  <c r="D4268" i="3"/>
  <c r="A4269" i="3"/>
  <c r="C4269" i="3"/>
  <c r="D4269" i="3"/>
  <c r="A4270" i="3"/>
  <c r="C4270" i="3"/>
  <c r="D4270" i="3"/>
  <c r="A4271" i="3"/>
  <c r="C4271" i="3"/>
  <c r="D4271" i="3"/>
  <c r="A4272" i="3"/>
  <c r="C4272" i="3"/>
  <c r="D4272" i="3"/>
  <c r="A4273" i="3"/>
  <c r="C4273" i="3"/>
  <c r="D4273" i="3"/>
  <c r="A4274" i="3"/>
  <c r="C4274" i="3"/>
  <c r="D4274" i="3"/>
  <c r="A4275" i="3"/>
  <c r="C4275" i="3"/>
  <c r="D4275" i="3"/>
  <c r="A4276" i="3"/>
  <c r="C4276" i="3"/>
  <c r="D4276" i="3"/>
  <c r="A4277" i="3"/>
  <c r="C4277" i="3"/>
  <c r="D4277" i="3"/>
  <c r="A4278" i="3"/>
  <c r="C4278" i="3"/>
  <c r="D4278" i="3"/>
  <c r="A4279" i="3"/>
  <c r="C4279" i="3"/>
  <c r="D4279" i="3"/>
  <c r="A4280" i="3"/>
  <c r="C4280" i="3"/>
  <c r="D4280" i="3"/>
  <c r="A4281" i="3"/>
  <c r="C4281" i="3"/>
  <c r="D4281" i="3"/>
  <c r="A4282" i="3"/>
  <c r="C4282" i="3"/>
  <c r="D4282" i="3"/>
  <c r="A4283" i="3"/>
  <c r="C4283" i="3"/>
  <c r="D4283" i="3"/>
  <c r="A4284" i="3"/>
  <c r="C4284" i="3"/>
  <c r="D4284" i="3"/>
  <c r="A4285" i="3"/>
  <c r="C4285" i="3"/>
  <c r="D4285" i="3"/>
  <c r="A4286" i="3"/>
  <c r="C4286" i="3"/>
  <c r="D4286" i="3"/>
  <c r="A4287" i="3"/>
  <c r="C4287" i="3"/>
  <c r="D4287" i="3"/>
  <c r="A4288" i="3"/>
  <c r="C4288" i="3"/>
  <c r="D4288" i="3"/>
  <c r="A4289" i="3"/>
  <c r="C4289" i="3"/>
  <c r="D4289" i="3"/>
  <c r="A4290" i="3"/>
  <c r="C4290" i="3"/>
  <c r="D4290" i="3"/>
  <c r="A4291" i="3"/>
  <c r="C4291" i="3"/>
  <c r="D4291" i="3"/>
  <c r="A4292" i="3"/>
  <c r="C4292" i="3"/>
  <c r="D4292" i="3"/>
  <c r="A4293" i="3"/>
  <c r="C4293" i="3"/>
  <c r="D4293" i="3"/>
  <c r="A4294" i="3"/>
  <c r="C4294" i="3"/>
  <c r="D4294" i="3"/>
  <c r="A4295" i="3"/>
  <c r="C4295" i="3"/>
  <c r="D4295" i="3"/>
  <c r="A4296" i="3"/>
  <c r="C4296" i="3"/>
  <c r="D4296" i="3"/>
  <c r="A4297" i="3"/>
  <c r="C4297" i="3"/>
  <c r="D4297" i="3"/>
  <c r="A4298" i="3"/>
  <c r="C4298" i="3"/>
  <c r="D4298" i="3"/>
  <c r="A4299" i="3"/>
  <c r="C4299" i="3"/>
  <c r="D4299" i="3"/>
  <c r="A4300" i="3"/>
  <c r="C4300" i="3"/>
  <c r="D4300" i="3"/>
  <c r="A4301" i="3"/>
  <c r="C4301" i="3"/>
  <c r="D4301" i="3"/>
  <c r="A4302" i="3"/>
  <c r="C4302" i="3"/>
  <c r="D4302" i="3"/>
  <c r="A4303" i="3"/>
  <c r="C4303" i="3"/>
  <c r="D4303" i="3"/>
  <c r="A4304" i="3"/>
  <c r="C4304" i="3"/>
  <c r="D4304" i="3"/>
  <c r="A4305" i="3"/>
  <c r="C4305" i="3"/>
  <c r="D4305" i="3"/>
  <c r="A4306" i="3"/>
  <c r="C4306" i="3"/>
  <c r="D4306" i="3"/>
  <c r="A4307" i="3"/>
  <c r="C4307" i="3"/>
  <c r="D4307" i="3"/>
  <c r="A4308" i="3"/>
  <c r="C4308" i="3"/>
  <c r="D4308" i="3"/>
  <c r="A4309" i="3"/>
  <c r="C4309" i="3"/>
  <c r="D4309" i="3"/>
  <c r="J152" i="47"/>
  <c r="J153" i="47"/>
  <c r="J154" i="47"/>
  <c r="J155" i="47"/>
  <c r="J156" i="47"/>
  <c r="J157" i="47"/>
  <c r="J158" i="47"/>
  <c r="J159" i="47"/>
  <c r="A144" i="47"/>
  <c r="A145" i="47"/>
  <c r="A146" i="47"/>
  <c r="A147" i="47"/>
  <c r="A148" i="47"/>
  <c r="A149" i="47"/>
  <c r="A150" i="47"/>
  <c r="A151" i="47"/>
  <c r="F144" i="47"/>
  <c r="F145" i="47"/>
  <c r="F146" i="47"/>
  <c r="F147" i="47"/>
  <c r="F148" i="47"/>
  <c r="F149" i="47"/>
  <c r="F150" i="47"/>
  <c r="F151" i="47"/>
  <c r="J144" i="47"/>
  <c r="J145" i="47"/>
  <c r="J146" i="47"/>
  <c r="J147" i="47"/>
  <c r="J148" i="47"/>
  <c r="J149" i="47"/>
  <c r="J150" i="47"/>
  <c r="J151" i="47"/>
  <c r="A135" i="47"/>
  <c r="A136" i="47"/>
  <c r="A137" i="47"/>
  <c r="A138" i="47"/>
  <c r="A139" i="47"/>
  <c r="A140" i="47"/>
  <c r="A141" i="47"/>
  <c r="A142" i="47"/>
  <c r="A143" i="47"/>
  <c r="F135" i="47"/>
  <c r="F136" i="47"/>
  <c r="F137" i="47"/>
  <c r="F138" i="47"/>
  <c r="F139" i="47"/>
  <c r="F140" i="47"/>
  <c r="F141" i="47"/>
  <c r="F142" i="47"/>
  <c r="F143" i="47"/>
  <c r="J135" i="47"/>
  <c r="J136" i="47"/>
  <c r="J137" i="47"/>
  <c r="J138" i="47"/>
  <c r="J139" i="47"/>
  <c r="J140" i="47"/>
  <c r="J141" i="47"/>
  <c r="J142" i="47"/>
  <c r="J143" i="47"/>
  <c r="A134" i="47"/>
  <c r="F134" i="47"/>
  <c r="J134" i="47"/>
  <c r="H1" i="47"/>
  <c r="I1" i="47"/>
  <c r="A25" i="49"/>
  <c r="C29" i="47"/>
  <c r="A29" i="47"/>
  <c r="J29" i="47"/>
  <c r="C30" i="47"/>
  <c r="A30" i="47"/>
  <c r="J30" i="47"/>
  <c r="C31" i="47"/>
  <c r="A31" i="47"/>
  <c r="J31" i="47"/>
  <c r="C32" i="47"/>
  <c r="A32" i="47"/>
  <c r="J32" i="47"/>
  <c r="C5" i="47"/>
  <c r="A5" i="47"/>
  <c r="J5" i="47"/>
  <c r="C6" i="47"/>
  <c r="A6" i="47"/>
  <c r="J6" i="47"/>
  <c r="C7" i="47"/>
  <c r="A7" i="47"/>
  <c r="J7" i="47"/>
  <c r="C8" i="47"/>
  <c r="A8" i="47"/>
  <c r="J8" i="47"/>
  <c r="C9" i="47"/>
  <c r="A9" i="47"/>
  <c r="J9" i="47"/>
  <c r="C10" i="47"/>
  <c r="A10" i="47"/>
  <c r="J10" i="47"/>
  <c r="C11" i="47"/>
  <c r="A11" i="47"/>
  <c r="J11" i="47"/>
  <c r="C12" i="47"/>
  <c r="A12" i="47"/>
  <c r="J12" i="47"/>
  <c r="C13" i="47"/>
  <c r="A13" i="47"/>
  <c r="J13" i="47"/>
  <c r="C14" i="47"/>
  <c r="A14" i="47"/>
  <c r="J14" i="47"/>
  <c r="C15" i="47"/>
  <c r="A15" i="47"/>
  <c r="J15" i="47"/>
  <c r="C16" i="47"/>
  <c r="A16" i="47"/>
  <c r="J16" i="47"/>
  <c r="C17" i="47"/>
  <c r="A17" i="47"/>
  <c r="J17" i="47"/>
  <c r="C18" i="47"/>
  <c r="A18" i="47"/>
  <c r="J18" i="47"/>
  <c r="C19" i="47"/>
  <c r="A19" i="47"/>
  <c r="J19" i="47"/>
  <c r="C20" i="47"/>
  <c r="A20" i="47"/>
  <c r="J20" i="47"/>
  <c r="C21" i="47"/>
  <c r="A21" i="47"/>
  <c r="J21" i="47"/>
  <c r="C22" i="47"/>
  <c r="A22" i="47"/>
  <c r="J22" i="47"/>
  <c r="C23" i="47"/>
  <c r="A23" i="47"/>
  <c r="J23" i="47"/>
  <c r="C24" i="47"/>
  <c r="A24" i="47"/>
  <c r="J24" i="47"/>
  <c r="C25" i="47"/>
  <c r="A25" i="47"/>
  <c r="J25" i="47"/>
  <c r="C26" i="47"/>
  <c r="A26" i="47"/>
  <c r="J26" i="47"/>
  <c r="C27" i="47"/>
  <c r="A27" i="47"/>
  <c r="J27" i="47"/>
  <c r="C28" i="47"/>
  <c r="A28" i="47"/>
  <c r="J28" i="47"/>
  <c r="C33" i="47"/>
  <c r="A33" i="47"/>
  <c r="J33" i="47"/>
  <c r="C34" i="47"/>
  <c r="A34" i="47"/>
  <c r="J34" i="47"/>
  <c r="C35" i="47"/>
  <c r="A35" i="47"/>
  <c r="J35" i="47"/>
  <c r="C36" i="47"/>
  <c r="A36" i="47"/>
  <c r="J36" i="47"/>
  <c r="C37" i="47"/>
  <c r="A37" i="47"/>
  <c r="J37" i="47"/>
  <c r="C38" i="47"/>
  <c r="A38" i="47"/>
  <c r="J38" i="47"/>
  <c r="C39" i="47"/>
  <c r="A39" i="47"/>
  <c r="J39" i="47"/>
  <c r="C40" i="47"/>
  <c r="A40" i="47"/>
  <c r="J40" i="47"/>
  <c r="C41" i="47"/>
  <c r="A41" i="47"/>
  <c r="J41" i="47"/>
  <c r="C42" i="47"/>
  <c r="A42" i="47"/>
  <c r="J42" i="47"/>
  <c r="C43" i="47"/>
  <c r="A43" i="47"/>
  <c r="J43" i="47"/>
  <c r="C44" i="47"/>
  <c r="A44" i="47"/>
  <c r="J44" i="47"/>
  <c r="C45" i="47"/>
  <c r="A45" i="47"/>
  <c r="J45" i="47"/>
  <c r="C46" i="47"/>
  <c r="A46" i="47"/>
  <c r="J46" i="47"/>
  <c r="C47" i="47"/>
  <c r="A47" i="47"/>
  <c r="J47" i="47"/>
  <c r="C48" i="47"/>
  <c r="A48" i="47"/>
  <c r="J48" i="47"/>
  <c r="C49" i="47"/>
  <c r="A49" i="47"/>
  <c r="J49" i="47"/>
  <c r="C50" i="47"/>
  <c r="A50" i="47"/>
  <c r="J50" i="47"/>
  <c r="C51" i="47"/>
  <c r="A51" i="47"/>
  <c r="J51" i="47"/>
  <c r="C52" i="47"/>
  <c r="A52" i="47"/>
  <c r="J52" i="47"/>
  <c r="C53" i="47"/>
  <c r="A53" i="47"/>
  <c r="J53" i="47"/>
  <c r="C54" i="47"/>
  <c r="A54" i="47"/>
  <c r="J54" i="47"/>
  <c r="C55" i="47"/>
  <c r="A55" i="47"/>
  <c r="J55" i="47"/>
  <c r="C56" i="47"/>
  <c r="A56" i="47"/>
  <c r="J56" i="47"/>
  <c r="C57" i="47"/>
  <c r="A57" i="47"/>
  <c r="J57" i="47"/>
  <c r="C58" i="47"/>
  <c r="A58" i="47"/>
  <c r="J58" i="47"/>
  <c r="C59" i="47"/>
  <c r="A59" i="47"/>
  <c r="J59" i="47"/>
  <c r="C60" i="47"/>
  <c r="A60" i="47"/>
  <c r="J60" i="47"/>
  <c r="C61" i="47"/>
  <c r="A61" i="47"/>
  <c r="J61" i="47"/>
  <c r="C62" i="47"/>
  <c r="A62" i="47"/>
  <c r="J62" i="47"/>
  <c r="C63" i="47"/>
  <c r="A63" i="47"/>
  <c r="J63" i="47"/>
  <c r="C64" i="47"/>
  <c r="A64" i="47"/>
  <c r="J64" i="47"/>
  <c r="C65" i="47"/>
  <c r="A65" i="47"/>
  <c r="J65" i="47"/>
  <c r="C66" i="47"/>
  <c r="A66" i="47"/>
  <c r="J66" i="47"/>
  <c r="C67" i="47"/>
  <c r="A67" i="47"/>
  <c r="J67" i="47"/>
  <c r="C68" i="47"/>
  <c r="A68" i="47"/>
  <c r="J68" i="47"/>
  <c r="C69" i="47"/>
  <c r="A69" i="47"/>
  <c r="J69" i="47"/>
  <c r="C70" i="47"/>
  <c r="A70" i="47"/>
  <c r="J70" i="47"/>
  <c r="C71" i="47"/>
  <c r="A71" i="47"/>
  <c r="J71" i="47"/>
  <c r="C72" i="47"/>
  <c r="A72" i="47"/>
  <c r="J72" i="47"/>
  <c r="C73" i="47"/>
  <c r="A73" i="47"/>
  <c r="J73" i="47"/>
  <c r="C74" i="47"/>
  <c r="A74" i="47"/>
  <c r="J74" i="47"/>
  <c r="C75" i="47"/>
  <c r="A75" i="47"/>
  <c r="J75" i="47"/>
  <c r="C76" i="47"/>
  <c r="A76" i="47"/>
  <c r="J76" i="47"/>
  <c r="C77" i="47"/>
  <c r="A77" i="47"/>
  <c r="J77" i="47"/>
  <c r="C78" i="47"/>
  <c r="A78" i="47"/>
  <c r="J78" i="47"/>
  <c r="C79" i="47"/>
  <c r="A79" i="47"/>
  <c r="J79" i="47"/>
  <c r="C80" i="47"/>
  <c r="A80" i="47"/>
  <c r="J80" i="47"/>
  <c r="C81" i="47"/>
  <c r="A81" i="47"/>
  <c r="J81" i="47"/>
  <c r="C82" i="47"/>
  <c r="A82" i="47"/>
  <c r="J82" i="47"/>
  <c r="C83" i="47"/>
  <c r="A83" i="47"/>
  <c r="J83" i="47"/>
  <c r="C84" i="47"/>
  <c r="A84" i="47"/>
  <c r="J84" i="47"/>
  <c r="C85" i="47"/>
  <c r="A85" i="47"/>
  <c r="J85" i="47"/>
  <c r="C86" i="47"/>
  <c r="A86" i="47"/>
  <c r="J86" i="47"/>
  <c r="C87" i="47"/>
  <c r="A87" i="47"/>
  <c r="J87" i="47"/>
  <c r="C88" i="47"/>
  <c r="A88" i="47"/>
  <c r="J88" i="47"/>
  <c r="C89" i="47"/>
  <c r="A89" i="47"/>
  <c r="J89" i="47"/>
  <c r="C90" i="47"/>
  <c r="A90" i="47"/>
  <c r="J90" i="47"/>
  <c r="C91" i="47"/>
  <c r="A91" i="47"/>
  <c r="J91" i="47"/>
  <c r="C92" i="47"/>
  <c r="A92" i="47"/>
  <c r="J92" i="47"/>
  <c r="C93" i="47"/>
  <c r="A93" i="47"/>
  <c r="J93" i="47"/>
  <c r="C94" i="47"/>
  <c r="A94" i="47"/>
  <c r="J94" i="47"/>
  <c r="C95" i="47"/>
  <c r="A95" i="47"/>
  <c r="J95" i="47"/>
  <c r="C96" i="47"/>
  <c r="A96" i="47"/>
  <c r="J96" i="47"/>
  <c r="C97" i="47"/>
  <c r="A97" i="47"/>
  <c r="J97" i="47"/>
  <c r="C98" i="47"/>
  <c r="A98" i="47"/>
  <c r="J98" i="47"/>
  <c r="C99" i="47"/>
  <c r="A99" i="47"/>
  <c r="J99" i="47"/>
  <c r="C100" i="47"/>
  <c r="A100" i="47"/>
  <c r="J100" i="47"/>
  <c r="C101" i="47"/>
  <c r="A101" i="47"/>
  <c r="J101" i="47"/>
  <c r="C102" i="47"/>
  <c r="A102" i="47"/>
  <c r="J102" i="47"/>
  <c r="C103" i="47"/>
  <c r="A103" i="47"/>
  <c r="J103" i="47"/>
  <c r="C104" i="47"/>
  <c r="A104" i="47"/>
  <c r="J104" i="47"/>
  <c r="C105" i="47"/>
  <c r="A105" i="47"/>
  <c r="J105" i="47"/>
  <c r="C106" i="47"/>
  <c r="A106" i="47"/>
  <c r="J106" i="47"/>
  <c r="C107" i="47"/>
  <c r="A107" i="47"/>
  <c r="J107" i="47"/>
  <c r="C108" i="47"/>
  <c r="A108" i="47"/>
  <c r="J108" i="47"/>
  <c r="C109" i="47"/>
  <c r="A109" i="47"/>
  <c r="J109" i="47"/>
  <c r="C110" i="47"/>
  <c r="A110" i="47"/>
  <c r="J110" i="47"/>
  <c r="C111" i="47"/>
  <c r="A111" i="47"/>
  <c r="J111" i="47"/>
  <c r="C112" i="47"/>
  <c r="A112" i="47"/>
  <c r="J112" i="47"/>
  <c r="C113" i="47"/>
  <c r="A113" i="47"/>
  <c r="J113" i="47"/>
  <c r="C114" i="47"/>
  <c r="A114" i="47"/>
  <c r="J114" i="47"/>
  <c r="C115" i="47"/>
  <c r="A115" i="47"/>
  <c r="J115" i="47"/>
  <c r="C116" i="47"/>
  <c r="A116" i="47"/>
  <c r="J116" i="47"/>
  <c r="C117" i="47"/>
  <c r="A117" i="47"/>
  <c r="J117" i="47"/>
  <c r="C118" i="47"/>
  <c r="A118" i="47"/>
  <c r="J118" i="47"/>
  <c r="C119" i="47"/>
  <c r="A119" i="47"/>
  <c r="J119" i="47"/>
  <c r="C120" i="47"/>
  <c r="A120" i="47"/>
  <c r="J120" i="47"/>
  <c r="C121" i="47"/>
  <c r="A121" i="47"/>
  <c r="J121" i="47"/>
  <c r="C122" i="47"/>
  <c r="A122" i="47"/>
  <c r="J122" i="47"/>
  <c r="C123" i="47"/>
  <c r="A123" i="47"/>
  <c r="J123" i="47"/>
  <c r="C124" i="47"/>
  <c r="A124" i="47"/>
  <c r="J124" i="47"/>
  <c r="C125" i="47"/>
  <c r="A125" i="47"/>
  <c r="J125" i="47"/>
  <c r="C126" i="47"/>
  <c r="A126" i="47"/>
  <c r="J126" i="47"/>
  <c r="C127" i="47"/>
  <c r="A127" i="47"/>
  <c r="J127" i="47"/>
  <c r="C128" i="47"/>
  <c r="A128" i="47"/>
  <c r="J128" i="47"/>
  <c r="C129" i="47"/>
  <c r="A129" i="47"/>
  <c r="J129" i="47"/>
  <c r="C130" i="47"/>
  <c r="A130" i="47"/>
  <c r="J130" i="47"/>
  <c r="C131" i="47"/>
  <c r="A131" i="47"/>
  <c r="J131" i="47"/>
  <c r="C132" i="47"/>
  <c r="A132" i="47"/>
  <c r="J132" i="47"/>
  <c r="C133" i="47"/>
  <c r="A133" i="47"/>
  <c r="J133" i="47"/>
  <c r="K2" i="48"/>
  <c r="C1" i="56"/>
  <c r="BN3" i="56"/>
  <c r="AL5" i="56"/>
  <c r="AG5" i="56"/>
  <c r="BK5" i="56"/>
  <c r="AQ5" i="56"/>
  <c r="AL6" i="56"/>
  <c r="AG6" i="56"/>
  <c r="BK6" i="56"/>
  <c r="AQ6" i="56"/>
  <c r="AL7" i="56"/>
  <c r="AG7" i="56"/>
  <c r="BK7" i="56"/>
  <c r="AQ7" i="56"/>
  <c r="AL8" i="56"/>
  <c r="AG8" i="56"/>
  <c r="BK8" i="56"/>
  <c r="AQ8" i="56"/>
  <c r="AL9" i="56"/>
  <c r="AG9" i="56"/>
  <c r="BK9" i="56"/>
  <c r="AQ9" i="56"/>
  <c r="AL10" i="56"/>
  <c r="AG10" i="56"/>
  <c r="BK10" i="56"/>
  <c r="AQ10" i="56"/>
  <c r="AL11" i="56"/>
  <c r="AG11" i="56"/>
  <c r="BK11" i="56"/>
  <c r="AQ11" i="56"/>
  <c r="AL12" i="56"/>
  <c r="AG12" i="56"/>
  <c r="BK12" i="56"/>
  <c r="AQ12" i="56"/>
  <c r="AL13" i="56"/>
  <c r="AG13" i="56"/>
  <c r="BK13" i="56"/>
  <c r="AQ13" i="56"/>
  <c r="AL14" i="56"/>
  <c r="AG14" i="56"/>
  <c r="BK14" i="56"/>
  <c r="AQ14" i="56"/>
  <c r="AL15" i="56"/>
  <c r="AG15" i="56"/>
  <c r="BK15" i="56"/>
  <c r="AQ15" i="56"/>
  <c r="AL16" i="56"/>
  <c r="AG16" i="56"/>
  <c r="BK16" i="56"/>
  <c r="AQ16" i="56"/>
  <c r="AL17" i="56"/>
  <c r="AG17" i="56"/>
  <c r="BK17" i="56"/>
  <c r="AQ17" i="56"/>
  <c r="AL4" i="56"/>
  <c r="AG4" i="56"/>
  <c r="BK4" i="56"/>
  <c r="AQ4" i="56"/>
  <c r="BF17" i="56"/>
  <c r="BA17" i="56"/>
  <c r="AV17" i="56"/>
  <c r="T12" i="54"/>
  <c r="U12" i="54"/>
  <c r="V12" i="54"/>
  <c r="W12" i="54"/>
  <c r="BF16" i="56"/>
  <c r="BA16" i="56"/>
  <c r="AV16" i="56"/>
  <c r="BF15" i="56"/>
  <c r="BA15" i="56"/>
  <c r="AV15" i="56"/>
  <c r="BF14" i="56"/>
  <c r="BA14" i="56"/>
  <c r="AV14" i="56"/>
  <c r="BF13" i="56"/>
  <c r="BA13" i="56"/>
  <c r="AV13" i="56"/>
  <c r="BF12" i="56"/>
  <c r="BA12" i="56"/>
  <c r="AV12" i="56"/>
  <c r="BF11" i="56"/>
  <c r="BA11" i="56"/>
  <c r="AV11" i="56"/>
  <c r="BF10" i="56"/>
  <c r="BA10" i="56"/>
  <c r="AV10" i="56"/>
  <c r="BF9" i="56"/>
  <c r="BA9" i="56"/>
  <c r="AV9" i="56"/>
  <c r="BF8" i="56"/>
  <c r="BA8" i="56"/>
  <c r="AV8" i="56"/>
  <c r="BF7" i="56"/>
  <c r="BA7" i="56"/>
  <c r="AV7" i="56"/>
  <c r="BF6" i="56"/>
  <c r="BA6" i="56"/>
  <c r="AV6" i="56"/>
  <c r="BF5" i="56"/>
  <c r="BA5" i="56"/>
  <c r="AV5" i="56"/>
  <c r="BF4" i="56"/>
  <c r="BA4" i="56"/>
  <c r="AV4" i="56"/>
  <c r="K6" i="48"/>
  <c r="K4" i="48"/>
  <c r="K5" i="48"/>
  <c r="K3" i="48"/>
  <c r="B75" i="56"/>
  <c r="BK75" i="56"/>
  <c r="BF75" i="56"/>
  <c r="BA75" i="56"/>
  <c r="AV75" i="56"/>
  <c r="AQ75" i="56"/>
  <c r="AL75" i="56"/>
  <c r="AG75" i="56"/>
  <c r="B74" i="56"/>
  <c r="B73" i="56"/>
  <c r="B72" i="56"/>
  <c r="B71" i="56"/>
  <c r="B70" i="56"/>
  <c r="B69" i="56"/>
  <c r="B68" i="56"/>
  <c r="B67" i="56"/>
  <c r="B66" i="56"/>
  <c r="B65" i="56"/>
  <c r="B64" i="56"/>
  <c r="B63" i="56"/>
  <c r="B62" i="56"/>
  <c r="B61" i="56"/>
  <c r="BK57" i="56"/>
  <c r="BF57" i="56"/>
  <c r="BA57" i="56"/>
  <c r="AV57" i="56"/>
  <c r="AQ57" i="56"/>
  <c r="AL57" i="56"/>
  <c r="AG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K39" i="56"/>
  <c r="BF39" i="56"/>
  <c r="BA39" i="56"/>
  <c r="AV39" i="56"/>
  <c r="AQ39" i="56"/>
  <c r="AL39" i="56"/>
  <c r="AG39" i="56"/>
  <c r="BK29" i="56"/>
  <c r="BF29" i="56"/>
  <c r="BA29" i="56"/>
  <c r="AV29" i="56"/>
  <c r="AQ29" i="56"/>
  <c r="AL29" i="56"/>
  <c r="AG29" i="56"/>
  <c r="BK18" i="56"/>
  <c r="BF18" i="56"/>
  <c r="BA18" i="56"/>
  <c r="AV18" i="56"/>
  <c r="AQ18" i="56"/>
  <c r="AL18" i="56"/>
  <c r="AG18" i="56"/>
  <c r="G61" i="19"/>
  <c r="G64" i="19"/>
  <c r="G62" i="19"/>
  <c r="G63" i="19"/>
  <c r="G65" i="19"/>
  <c r="G66" i="19"/>
  <c r="G67" i="19"/>
  <c r="G68" i="19"/>
  <c r="G69" i="19"/>
  <c r="G70" i="19"/>
  <c r="AH119" i="54"/>
  <c r="AM119" i="54"/>
  <c r="AR119" i="54"/>
  <c r="AW119" i="54"/>
  <c r="BB119" i="54"/>
  <c r="BG119" i="54"/>
  <c r="BL119" i="54"/>
  <c r="AH109" i="54"/>
  <c r="AM109" i="54"/>
  <c r="AR109" i="54"/>
  <c r="AW109" i="54"/>
  <c r="BB109" i="54"/>
  <c r="BG109" i="54"/>
  <c r="BL109" i="54"/>
  <c r="BY115" i="54"/>
  <c r="BX115" i="54"/>
  <c r="BO115" i="54"/>
  <c r="BY105" i="54"/>
  <c r="BX105" i="54"/>
  <c r="BP105" i="54"/>
  <c r="BO105" i="54"/>
  <c r="BO112" i="54"/>
  <c r="BP112" i="54"/>
  <c r="BQ112" i="54"/>
  <c r="BR112" i="54"/>
  <c r="BS112" i="54"/>
  <c r="BT112" i="54"/>
  <c r="BU112" i="54"/>
  <c r="BV112" i="54"/>
  <c r="BW112" i="54"/>
  <c r="BX112" i="54"/>
  <c r="BY112" i="54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238" i="32"/>
  <c r="T238" i="32"/>
  <c r="S238" i="32"/>
  <c r="R238" i="32"/>
  <c r="F238" i="32"/>
  <c r="H238" i="32"/>
  <c r="Q238" i="32"/>
  <c r="P238" i="32"/>
  <c r="O238" i="32"/>
  <c r="Q61" i="32"/>
  <c r="J238" i="32"/>
  <c r="E238" i="32"/>
  <c r="G237" i="32"/>
  <c r="T237" i="32"/>
  <c r="S237" i="32"/>
  <c r="R237" i="32"/>
  <c r="F237" i="32"/>
  <c r="H237" i="32"/>
  <c r="Q237" i="32"/>
  <c r="P237" i="32"/>
  <c r="O237" i="32"/>
  <c r="Q60" i="32"/>
  <c r="J237" i="32"/>
  <c r="E237" i="32"/>
  <c r="G178" i="32"/>
  <c r="T178" i="32"/>
  <c r="S178" i="32"/>
  <c r="R178" i="32"/>
  <c r="F178" i="32"/>
  <c r="H178" i="32"/>
  <c r="Q178" i="32"/>
  <c r="P178" i="32"/>
  <c r="O178" i="32"/>
  <c r="Q9" i="32"/>
  <c r="J178" i="32"/>
  <c r="E178" i="32"/>
  <c r="G177" i="32"/>
  <c r="T177" i="32"/>
  <c r="S177" i="32"/>
  <c r="R177" i="32"/>
  <c r="F177" i="32"/>
  <c r="H177" i="32"/>
  <c r="Q177" i="32"/>
  <c r="P177" i="32"/>
  <c r="O177" i="32"/>
  <c r="Q8" i="32"/>
  <c r="J177" i="32"/>
  <c r="E177" i="32"/>
  <c r="U9" i="32"/>
  <c r="U8" i="32"/>
  <c r="AE9" i="32"/>
  <c r="AC9" i="32"/>
  <c r="Y9" i="32"/>
  <c r="V9" i="32"/>
  <c r="AE8" i="32"/>
  <c r="AC8" i="32"/>
  <c r="Y8" i="32"/>
  <c r="V8" i="32"/>
  <c r="AE61" i="32"/>
  <c r="AC61" i="32"/>
  <c r="AE60" i="32"/>
  <c r="AC60" i="32"/>
  <c r="Y61" i="32"/>
  <c r="Y60" i="32"/>
  <c r="V61" i="32"/>
  <c r="U61" i="32"/>
  <c r="V60" i="32"/>
  <c r="U60" i="32"/>
  <c r="J118" i="32"/>
  <c r="J117" i="32"/>
  <c r="E118" i="32"/>
  <c r="E117" i="32"/>
  <c r="E61" i="32"/>
  <c r="E60" i="32"/>
  <c r="E9" i="32"/>
  <c r="E8" i="32"/>
  <c r="BY155" i="54"/>
  <c r="BX155" i="54"/>
  <c r="BW155" i="54"/>
  <c r="BV155" i="54"/>
  <c r="BU155" i="54"/>
  <c r="BT155" i="54"/>
  <c r="BS155" i="54"/>
  <c r="BR155" i="54"/>
  <c r="BQ155" i="54"/>
  <c r="BP155" i="54"/>
  <c r="BO155" i="54"/>
  <c r="BY137" i="54"/>
  <c r="BX137" i="54"/>
  <c r="BW137" i="54"/>
  <c r="BV137" i="54"/>
  <c r="BU137" i="54"/>
  <c r="BT137" i="54"/>
  <c r="BS137" i="54"/>
  <c r="BR137" i="54"/>
  <c r="BQ137" i="54"/>
  <c r="BP137" i="54"/>
  <c r="BO137" i="54"/>
  <c r="BG155" i="54"/>
  <c r="BB155" i="54"/>
  <c r="AW155" i="54"/>
  <c r="AM155" i="54"/>
  <c r="BG137" i="54"/>
  <c r="BB137" i="54"/>
  <c r="AW137" i="54"/>
  <c r="AM137" i="54"/>
  <c r="BN137" i="54"/>
  <c r="C155" i="54"/>
  <c r="BN155" i="54"/>
  <c r="C154" i="54"/>
  <c r="BN154" i="54"/>
  <c r="C136" i="54"/>
  <c r="BN136" i="54"/>
  <c r="C98" i="54"/>
  <c r="BN98" i="54"/>
  <c r="C80" i="54"/>
  <c r="BN80" i="54"/>
  <c r="BN62" i="54"/>
  <c r="BN44" i="54"/>
  <c r="BO27" i="54"/>
  <c r="BN26" i="54"/>
  <c r="C1" i="55"/>
  <c r="C287" i="21"/>
  <c r="B287" i="21"/>
  <c r="D286" i="21"/>
  <c r="C286" i="21"/>
  <c r="B286" i="21"/>
  <c r="D285" i="21"/>
  <c r="C285" i="21"/>
  <c r="B285" i="21"/>
  <c r="D284" i="21"/>
  <c r="C284" i="21"/>
  <c r="B284" i="21"/>
  <c r="D283" i="21"/>
  <c r="C283" i="21"/>
  <c r="B283" i="21"/>
  <c r="D282" i="21"/>
  <c r="C282" i="21"/>
  <c r="B282" i="21"/>
  <c r="D281" i="21"/>
  <c r="C281" i="21"/>
  <c r="B281" i="21"/>
  <c r="D280" i="21"/>
  <c r="C280" i="21"/>
  <c r="B280" i="21"/>
  <c r="D279" i="21"/>
  <c r="C279" i="21"/>
  <c r="B279" i="21"/>
  <c r="D278" i="21"/>
  <c r="C278" i="21"/>
  <c r="B278" i="21"/>
  <c r="D277" i="21"/>
  <c r="C277" i="21"/>
  <c r="B277" i="21"/>
  <c r="D276" i="21"/>
  <c r="C276" i="21"/>
  <c r="B276" i="21"/>
  <c r="D275" i="21"/>
  <c r="C275" i="21"/>
  <c r="B275" i="21"/>
  <c r="D274" i="21"/>
  <c r="C274" i="21"/>
  <c r="B274" i="21"/>
  <c r="D273" i="21"/>
  <c r="C273" i="21"/>
  <c r="B273" i="21"/>
  <c r="D272" i="21"/>
  <c r="C272" i="21"/>
  <c r="B272" i="21"/>
  <c r="D271" i="21"/>
  <c r="C271" i="21"/>
  <c r="B271" i="21"/>
  <c r="D270" i="21"/>
  <c r="C270" i="21"/>
  <c r="B270" i="21"/>
  <c r="D269" i="21"/>
  <c r="C269" i="21"/>
  <c r="B269" i="21"/>
  <c r="D268" i="21"/>
  <c r="C268" i="21"/>
  <c r="B268" i="21"/>
  <c r="D267" i="21"/>
  <c r="C267" i="21"/>
  <c r="B267" i="21"/>
  <c r="D266" i="21"/>
  <c r="C266" i="21"/>
  <c r="B266" i="21"/>
  <c r="D265" i="21"/>
  <c r="C265" i="21"/>
  <c r="B265" i="21"/>
  <c r="D264" i="21"/>
  <c r="C264" i="21"/>
  <c r="B264" i="21"/>
  <c r="D263" i="21"/>
  <c r="C263" i="21"/>
  <c r="B263" i="21"/>
  <c r="D262" i="21"/>
  <c r="C262" i="21"/>
  <c r="B262" i="21"/>
  <c r="D261" i="21"/>
  <c r="C261" i="21"/>
  <c r="B261" i="21"/>
  <c r="D260" i="21"/>
  <c r="C260" i="21"/>
  <c r="B260" i="21"/>
  <c r="D259" i="21"/>
  <c r="C259" i="21"/>
  <c r="B259" i="21"/>
  <c r="D258" i="21"/>
  <c r="C258" i="21"/>
  <c r="B258" i="21"/>
  <c r="D257" i="21"/>
  <c r="C257" i="21"/>
  <c r="B257" i="21"/>
  <c r="D256" i="21"/>
  <c r="C256" i="21"/>
  <c r="B256" i="21"/>
  <c r="D255" i="21"/>
  <c r="C255" i="21"/>
  <c r="B255" i="21"/>
  <c r="D254" i="21"/>
  <c r="C254" i="21"/>
  <c r="B254" i="21"/>
  <c r="D253" i="21"/>
  <c r="C253" i="21"/>
  <c r="B253" i="21"/>
  <c r="D252" i="21"/>
  <c r="C252" i="21"/>
  <c r="B252" i="21"/>
  <c r="D251" i="21"/>
  <c r="C251" i="21"/>
  <c r="B251" i="21"/>
  <c r="D250" i="21"/>
  <c r="C250" i="21"/>
  <c r="B250" i="21"/>
  <c r="D249" i="21"/>
  <c r="C249" i="21"/>
  <c r="B249" i="21"/>
  <c r="D248" i="21"/>
  <c r="C248" i="21"/>
  <c r="B248" i="21"/>
  <c r="D247" i="21"/>
  <c r="C247" i="21"/>
  <c r="B247" i="21"/>
  <c r="D246" i="21"/>
  <c r="C246" i="21"/>
  <c r="B246" i="21"/>
  <c r="D245" i="21"/>
  <c r="C245" i="21"/>
  <c r="B245" i="21"/>
  <c r="D244" i="21"/>
  <c r="C244" i="21"/>
  <c r="B244" i="21"/>
  <c r="D243" i="21"/>
  <c r="C243" i="21"/>
  <c r="B243" i="21"/>
  <c r="D242" i="21"/>
  <c r="C242" i="21"/>
  <c r="B242" i="21"/>
  <c r="D241" i="21"/>
  <c r="C241" i="21"/>
  <c r="B241" i="21"/>
  <c r="D240" i="21"/>
  <c r="C240" i="21"/>
  <c r="B240" i="21"/>
  <c r="D239" i="21"/>
  <c r="C239" i="21"/>
  <c r="B239" i="21"/>
  <c r="D238" i="21"/>
  <c r="C238" i="21"/>
  <c r="B238" i="21"/>
  <c r="D237" i="21"/>
  <c r="C237" i="21"/>
  <c r="B237" i="21"/>
  <c r="D236" i="21"/>
  <c r="C236" i="21"/>
  <c r="B236" i="21"/>
  <c r="D235" i="21"/>
  <c r="C235" i="21"/>
  <c r="B235" i="21"/>
  <c r="D234" i="21"/>
  <c r="C234" i="21"/>
  <c r="B234" i="21"/>
  <c r="D233" i="21"/>
  <c r="C233" i="21"/>
  <c r="B233" i="21"/>
  <c r="D232" i="21"/>
  <c r="C232" i="21"/>
  <c r="B232" i="21"/>
  <c r="D231" i="21"/>
  <c r="C231" i="21"/>
  <c r="B231" i="21"/>
  <c r="D230" i="21"/>
  <c r="C230" i="21"/>
  <c r="B230" i="21"/>
  <c r="D229" i="21"/>
  <c r="C229" i="21"/>
  <c r="B229" i="21"/>
  <c r="D228" i="21"/>
  <c r="C228" i="21"/>
  <c r="B228" i="21"/>
  <c r="D227" i="21"/>
  <c r="C227" i="21"/>
  <c r="B227" i="21"/>
  <c r="D226" i="21"/>
  <c r="C226" i="21"/>
  <c r="B226" i="21"/>
  <c r="D225" i="21"/>
  <c r="C225" i="21"/>
  <c r="B225" i="21"/>
  <c r="D224" i="21"/>
  <c r="C224" i="21"/>
  <c r="B224" i="21"/>
  <c r="D223" i="21"/>
  <c r="C223" i="21"/>
  <c r="B223" i="21"/>
  <c r="D222" i="21"/>
  <c r="C222" i="21"/>
  <c r="B222" i="21"/>
  <c r="D221" i="21"/>
  <c r="C221" i="21"/>
  <c r="B221" i="21"/>
  <c r="D220" i="21"/>
  <c r="C220" i="21"/>
  <c r="B220" i="21"/>
  <c r="D219" i="21"/>
  <c r="C219" i="21"/>
  <c r="B219" i="21"/>
  <c r="D218" i="21"/>
  <c r="C218" i="21"/>
  <c r="B218" i="21"/>
  <c r="D217" i="21"/>
  <c r="C217" i="21"/>
  <c r="B217" i="21"/>
  <c r="D216" i="21"/>
  <c r="C216" i="21"/>
  <c r="B216" i="21"/>
  <c r="D215" i="21"/>
  <c r="C215" i="21"/>
  <c r="B215" i="21"/>
  <c r="D214" i="21"/>
  <c r="C214" i="21"/>
  <c r="B214" i="21"/>
  <c r="D213" i="21"/>
  <c r="C213" i="21"/>
  <c r="B213" i="21"/>
  <c r="D212" i="21"/>
  <c r="C212" i="21"/>
  <c r="B212" i="21"/>
  <c r="D211" i="21"/>
  <c r="C211" i="21"/>
  <c r="B211" i="21"/>
  <c r="D210" i="21"/>
  <c r="C210" i="21"/>
  <c r="B210" i="21"/>
  <c r="D209" i="21"/>
  <c r="C209" i="21"/>
  <c r="B209" i="21"/>
  <c r="D208" i="21"/>
  <c r="C208" i="21"/>
  <c r="B208" i="21"/>
  <c r="D207" i="21"/>
  <c r="C207" i="21"/>
  <c r="B207" i="21"/>
  <c r="D206" i="21"/>
  <c r="C206" i="21"/>
  <c r="B206" i="21"/>
  <c r="D205" i="21"/>
  <c r="C205" i="21"/>
  <c r="B205" i="21"/>
  <c r="D204" i="21"/>
  <c r="C204" i="21"/>
  <c r="B204" i="21"/>
  <c r="D203" i="21"/>
  <c r="C203" i="21"/>
  <c r="B203" i="21"/>
  <c r="D202" i="21"/>
  <c r="C202" i="21"/>
  <c r="B202" i="21"/>
  <c r="D201" i="21"/>
  <c r="C201" i="21"/>
  <c r="B201" i="21"/>
  <c r="D200" i="21"/>
  <c r="C200" i="21"/>
  <c r="B200" i="21"/>
  <c r="D199" i="21"/>
  <c r="C199" i="21"/>
  <c r="B199" i="21"/>
  <c r="D198" i="21"/>
  <c r="C198" i="21"/>
  <c r="B198" i="21"/>
  <c r="D197" i="21"/>
  <c r="C197" i="21"/>
  <c r="B197" i="21"/>
  <c r="D196" i="21"/>
  <c r="C196" i="21"/>
  <c r="B196" i="21"/>
  <c r="D195" i="21"/>
  <c r="C195" i="21"/>
  <c r="B195" i="21"/>
  <c r="D194" i="21"/>
  <c r="C194" i="21"/>
  <c r="B194" i="21"/>
  <c r="D193" i="21"/>
  <c r="C193" i="21"/>
  <c r="B193" i="21"/>
  <c r="D192" i="21"/>
  <c r="C192" i="21"/>
  <c r="B192" i="21"/>
  <c r="D191" i="21"/>
  <c r="C191" i="21"/>
  <c r="B191" i="21"/>
  <c r="D190" i="21"/>
  <c r="C190" i="21"/>
  <c r="B190" i="21"/>
  <c r="D189" i="21"/>
  <c r="C189" i="21"/>
  <c r="B189" i="21"/>
  <c r="D188" i="21"/>
  <c r="C188" i="21"/>
  <c r="B188" i="21"/>
  <c r="D187" i="21"/>
  <c r="C187" i="21"/>
  <c r="B187" i="21"/>
  <c r="D186" i="21"/>
  <c r="C186" i="21"/>
  <c r="B186" i="21"/>
  <c r="D185" i="21"/>
  <c r="C185" i="21"/>
  <c r="B185" i="21"/>
  <c r="D184" i="21"/>
  <c r="C184" i="21"/>
  <c r="B184" i="21"/>
  <c r="D183" i="21"/>
  <c r="C183" i="21"/>
  <c r="B183" i="21"/>
  <c r="D182" i="21"/>
  <c r="C182" i="21"/>
  <c r="B182" i="21"/>
  <c r="D181" i="21"/>
  <c r="C181" i="21"/>
  <c r="B181" i="21"/>
  <c r="D180" i="21"/>
  <c r="C180" i="21"/>
  <c r="B180" i="21"/>
  <c r="D179" i="21"/>
  <c r="C179" i="21"/>
  <c r="B179" i="21"/>
  <c r="D178" i="21"/>
  <c r="C178" i="21"/>
  <c r="B178" i="21"/>
  <c r="D177" i="21"/>
  <c r="C177" i="21"/>
  <c r="B177" i="21"/>
  <c r="D176" i="21"/>
  <c r="C176" i="21"/>
  <c r="B176" i="21"/>
  <c r="D175" i="21"/>
  <c r="C175" i="21"/>
  <c r="B175" i="21"/>
  <c r="D174" i="21"/>
  <c r="C174" i="21"/>
  <c r="B174" i="21"/>
  <c r="D173" i="21"/>
  <c r="C173" i="21"/>
  <c r="B173" i="21"/>
  <c r="D172" i="21"/>
  <c r="C172" i="21"/>
  <c r="B172" i="21"/>
  <c r="D171" i="21"/>
  <c r="C171" i="21"/>
  <c r="B171" i="21"/>
  <c r="D170" i="21"/>
  <c r="C170" i="21"/>
  <c r="B170" i="21"/>
  <c r="D169" i="21"/>
  <c r="C169" i="21"/>
  <c r="B169" i="21"/>
  <c r="D168" i="21"/>
  <c r="C168" i="21"/>
  <c r="B168" i="21"/>
  <c r="D167" i="21"/>
  <c r="C167" i="21"/>
  <c r="B167" i="21"/>
  <c r="D166" i="21"/>
  <c r="C166" i="21"/>
  <c r="B166" i="21"/>
  <c r="D165" i="21"/>
  <c r="C165" i="21"/>
  <c r="B165" i="21"/>
  <c r="D164" i="21"/>
  <c r="C164" i="21"/>
  <c r="B164" i="21"/>
  <c r="D163" i="21"/>
  <c r="C163" i="21"/>
  <c r="B163" i="21"/>
  <c r="D162" i="21"/>
  <c r="C162" i="21"/>
  <c r="B162" i="21"/>
  <c r="D161" i="21"/>
  <c r="C161" i="21"/>
  <c r="B161" i="21"/>
  <c r="D160" i="21"/>
  <c r="C160" i="21"/>
  <c r="B160" i="21"/>
  <c r="D159" i="21"/>
  <c r="C159" i="21"/>
  <c r="B159" i="21"/>
  <c r="D158" i="21"/>
  <c r="C158" i="21"/>
  <c r="B158" i="21"/>
  <c r="D157" i="21"/>
  <c r="C157" i="21"/>
  <c r="B157" i="21"/>
  <c r="D156" i="21"/>
  <c r="C156" i="21"/>
  <c r="B156" i="21"/>
  <c r="D155" i="21"/>
  <c r="C155" i="21"/>
  <c r="B155" i="21"/>
  <c r="D154" i="21"/>
  <c r="C154" i="21"/>
  <c r="B154" i="21"/>
  <c r="D153" i="21"/>
  <c r="C153" i="21"/>
  <c r="B153" i="21"/>
  <c r="D152" i="21"/>
  <c r="C152" i="21"/>
  <c r="B152" i="21"/>
  <c r="D151" i="21"/>
  <c r="C151" i="21"/>
  <c r="B151" i="21"/>
  <c r="D150" i="21"/>
  <c r="C150" i="21"/>
  <c r="B150" i="21"/>
  <c r="D149" i="21"/>
  <c r="C149" i="21"/>
  <c r="B149" i="21"/>
  <c r="D148" i="21"/>
  <c r="C148" i="21"/>
  <c r="B148" i="21"/>
  <c r="D147" i="21"/>
  <c r="C147" i="21"/>
  <c r="B147" i="21"/>
  <c r="D146" i="21"/>
  <c r="C146" i="21"/>
  <c r="B146" i="21"/>
  <c r="D145" i="21"/>
  <c r="C145" i="21"/>
  <c r="B145" i="21"/>
  <c r="D144" i="21"/>
  <c r="C144" i="21"/>
  <c r="B144" i="21"/>
  <c r="D143" i="21"/>
  <c r="C143" i="21"/>
  <c r="B143" i="21"/>
  <c r="D142" i="21"/>
  <c r="C142" i="21"/>
  <c r="B142" i="21"/>
  <c r="D141" i="21"/>
  <c r="C141" i="21"/>
  <c r="B141" i="21"/>
  <c r="D140" i="21"/>
  <c r="C140" i="21"/>
  <c r="B140" i="21"/>
  <c r="D139" i="21"/>
  <c r="C139" i="21"/>
  <c r="B139" i="21"/>
  <c r="D138" i="21"/>
  <c r="C138" i="21"/>
  <c r="B138" i="21"/>
  <c r="D137" i="21"/>
  <c r="C137" i="21"/>
  <c r="B137" i="21"/>
  <c r="D136" i="21"/>
  <c r="C136" i="21"/>
  <c r="B136" i="21"/>
  <c r="D135" i="21"/>
  <c r="C135" i="21"/>
  <c r="B135" i="21"/>
  <c r="D134" i="21"/>
  <c r="C134" i="21"/>
  <c r="B134" i="21"/>
  <c r="D133" i="21"/>
  <c r="C133" i="21"/>
  <c r="B133" i="21"/>
  <c r="D132" i="21"/>
  <c r="C132" i="21"/>
  <c r="B132" i="21"/>
  <c r="D131" i="21"/>
  <c r="C131" i="21"/>
  <c r="B131" i="21"/>
  <c r="D130" i="21"/>
  <c r="C130" i="21"/>
  <c r="B130" i="21"/>
  <c r="D129" i="21"/>
  <c r="C129" i="21"/>
  <c r="B129" i="21"/>
  <c r="D128" i="21"/>
  <c r="C128" i="21"/>
  <c r="B128" i="2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2" i="21"/>
  <c r="C12" i="21"/>
  <c r="B12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D5" i="21"/>
  <c r="C5" i="21"/>
  <c r="B5" i="21"/>
  <c r="D287" i="21"/>
  <c r="D4" i="46"/>
  <c r="C153" i="54"/>
  <c r="BN153" i="54"/>
  <c r="C152" i="54"/>
  <c r="BN152" i="54"/>
  <c r="C151" i="54"/>
  <c r="BN151" i="54"/>
  <c r="C150" i="54"/>
  <c r="BN150" i="54"/>
  <c r="C149" i="54"/>
  <c r="BN149" i="54"/>
  <c r="C148" i="54"/>
  <c r="BN148" i="54"/>
  <c r="C147" i="54"/>
  <c r="BN147" i="54"/>
  <c r="C146" i="54"/>
  <c r="BN146" i="54"/>
  <c r="C145" i="54"/>
  <c r="BN145" i="54"/>
  <c r="C144" i="54"/>
  <c r="BN144" i="54"/>
  <c r="C143" i="54"/>
  <c r="BN143" i="54"/>
  <c r="C142" i="54"/>
  <c r="BN142" i="54"/>
  <c r="C141" i="54"/>
  <c r="BN141" i="54"/>
  <c r="BN140" i="54"/>
  <c r="C135" i="54"/>
  <c r="BN135" i="54"/>
  <c r="C134" i="54"/>
  <c r="BN134" i="54"/>
  <c r="C133" i="54"/>
  <c r="BN133" i="54"/>
  <c r="C132" i="54"/>
  <c r="BN132" i="54"/>
  <c r="C131" i="54"/>
  <c r="BN131" i="54"/>
  <c r="C130" i="54"/>
  <c r="BN130" i="54"/>
  <c r="C129" i="54"/>
  <c r="BN129" i="54"/>
  <c r="C128" i="54"/>
  <c r="BN128" i="54"/>
  <c r="C127" i="54"/>
  <c r="BN127" i="54"/>
  <c r="C126" i="54"/>
  <c r="BN126" i="54"/>
  <c r="C125" i="54"/>
  <c r="BN125" i="54"/>
  <c r="C124" i="54"/>
  <c r="BN124" i="54"/>
  <c r="C123" i="54"/>
  <c r="BN123" i="54"/>
  <c r="BN122" i="54"/>
  <c r="BN118" i="54"/>
  <c r="BN117" i="54"/>
  <c r="BN116" i="54"/>
  <c r="BN115" i="54"/>
  <c r="BN114" i="54"/>
  <c r="BN113" i="54"/>
  <c r="BN112" i="54"/>
  <c r="BN108" i="54"/>
  <c r="BN107" i="54"/>
  <c r="BN106" i="54"/>
  <c r="BN105" i="54"/>
  <c r="BN104" i="54"/>
  <c r="BN103" i="54"/>
  <c r="BN102" i="54"/>
  <c r="C99" i="54"/>
  <c r="BN99" i="54"/>
  <c r="C97" i="54"/>
  <c r="BN97" i="54"/>
  <c r="C96" i="54"/>
  <c r="BN96" i="54"/>
  <c r="C95" i="54"/>
  <c r="BN95" i="54"/>
  <c r="C94" i="54"/>
  <c r="BN94" i="54"/>
  <c r="C93" i="54"/>
  <c r="BN93" i="54"/>
  <c r="C92" i="54"/>
  <c r="BN92" i="54"/>
  <c r="C91" i="54"/>
  <c r="BN91" i="54"/>
  <c r="C90" i="54"/>
  <c r="BN90" i="54"/>
  <c r="C89" i="54"/>
  <c r="BN89" i="54"/>
  <c r="C88" i="54"/>
  <c r="BN88" i="54"/>
  <c r="C87" i="54"/>
  <c r="BN87" i="54"/>
  <c r="C86" i="54"/>
  <c r="BN86" i="54"/>
  <c r="C85" i="54"/>
  <c r="BN85" i="54"/>
  <c r="BN84" i="54"/>
  <c r="C81" i="54"/>
  <c r="BN81" i="54"/>
  <c r="C79" i="54"/>
  <c r="BN79" i="54"/>
  <c r="C78" i="54"/>
  <c r="BN78" i="54"/>
  <c r="C77" i="54"/>
  <c r="BN77" i="54"/>
  <c r="C76" i="54"/>
  <c r="BN76" i="54"/>
  <c r="C75" i="54"/>
  <c r="BN75" i="54"/>
  <c r="C74" i="54"/>
  <c r="BN74" i="54"/>
  <c r="C73" i="54"/>
  <c r="BN73" i="54"/>
  <c r="C72" i="54"/>
  <c r="BN72" i="54"/>
  <c r="C71" i="54"/>
  <c r="BN71" i="54"/>
  <c r="C70" i="54"/>
  <c r="BN70" i="54"/>
  <c r="C69" i="54"/>
  <c r="BN69" i="54"/>
  <c r="C68" i="54"/>
  <c r="BN68" i="54"/>
  <c r="C67" i="54"/>
  <c r="BN67" i="54"/>
  <c r="BN66" i="54"/>
  <c r="BN63" i="54"/>
  <c r="BN61" i="54"/>
  <c r="BN60" i="54"/>
  <c r="BN59" i="54"/>
  <c r="BN58" i="54"/>
  <c r="BN57" i="54"/>
  <c r="BN56" i="54"/>
  <c r="BN55" i="54"/>
  <c r="BN54" i="54"/>
  <c r="BN53" i="54"/>
  <c r="BN52" i="54"/>
  <c r="BN51" i="54"/>
  <c r="BN50" i="54"/>
  <c r="BN49" i="54"/>
  <c r="BN48" i="54"/>
  <c r="BN45" i="54"/>
  <c r="BN43" i="54"/>
  <c r="BN42" i="54"/>
  <c r="BN41" i="54"/>
  <c r="BN40" i="54"/>
  <c r="BN39" i="54"/>
  <c r="BN38" i="54"/>
  <c r="BN37" i="54"/>
  <c r="BN36" i="54"/>
  <c r="BN35" i="54"/>
  <c r="BN34" i="54"/>
  <c r="BN33" i="54"/>
  <c r="BN32" i="54"/>
  <c r="BN31" i="54"/>
  <c r="BN30" i="54"/>
  <c r="BN27" i="54"/>
  <c r="BN25" i="54"/>
  <c r="BN24" i="54"/>
  <c r="BN23" i="54"/>
  <c r="BN22" i="54"/>
  <c r="BN21" i="54"/>
  <c r="BN20" i="54"/>
  <c r="BN19" i="54"/>
  <c r="BN18" i="54"/>
  <c r="BN17" i="54"/>
  <c r="BN16" i="54"/>
  <c r="BN15" i="54"/>
  <c r="BN14" i="54"/>
  <c r="BN13" i="54"/>
  <c r="BN12" i="54"/>
  <c r="BY140" i="54"/>
  <c r="BX140" i="54"/>
  <c r="BW140" i="54"/>
  <c r="BV140" i="54"/>
  <c r="BU140" i="54"/>
  <c r="BT140" i="54"/>
  <c r="BS140" i="54"/>
  <c r="BR140" i="54"/>
  <c r="BQ140" i="54"/>
  <c r="BP140" i="54"/>
  <c r="BO140" i="54"/>
  <c r="BY122" i="54"/>
  <c r="BX122" i="54"/>
  <c r="BW122" i="54"/>
  <c r="BV122" i="54"/>
  <c r="BU122" i="54"/>
  <c r="BT122" i="54"/>
  <c r="BS122" i="54"/>
  <c r="BR122" i="54"/>
  <c r="BQ122" i="54"/>
  <c r="BP122" i="54"/>
  <c r="BO12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Y84" i="54"/>
  <c r="BX84" i="54"/>
  <c r="BW84" i="54"/>
  <c r="BV84" i="54"/>
  <c r="BU84" i="54"/>
  <c r="BT84" i="54"/>
  <c r="BS84" i="54"/>
  <c r="BR84" i="54"/>
  <c r="BQ84" i="54"/>
  <c r="BP84" i="54"/>
  <c r="BO84" i="54"/>
  <c r="BY66" i="54"/>
  <c r="BX66" i="54"/>
  <c r="BW66" i="54"/>
  <c r="BV66" i="54"/>
  <c r="BU66" i="54"/>
  <c r="BT66" i="54"/>
  <c r="BS66" i="54"/>
  <c r="BR66" i="54"/>
  <c r="BQ66" i="54"/>
  <c r="BP66" i="54"/>
  <c r="BO66" i="54"/>
  <c r="BY48" i="54"/>
  <c r="BX48" i="54"/>
  <c r="BW48" i="54"/>
  <c r="BV48" i="54"/>
  <c r="BU48" i="54"/>
  <c r="BT48" i="54"/>
  <c r="BS48" i="54"/>
  <c r="BR48" i="54"/>
  <c r="BQ48" i="54"/>
  <c r="BP48" i="54"/>
  <c r="BO48" i="54"/>
  <c r="BY30" i="54"/>
  <c r="BX30" i="54"/>
  <c r="BW30" i="54"/>
  <c r="BV30" i="54"/>
  <c r="BU30" i="54"/>
  <c r="BT30" i="54"/>
  <c r="BS30" i="54"/>
  <c r="BR30" i="54"/>
  <c r="BQ30" i="54"/>
  <c r="BP30" i="54"/>
  <c r="BO30" i="54"/>
  <c r="BY12" i="54"/>
  <c r="BX12" i="54"/>
  <c r="BW12" i="54"/>
  <c r="BV12" i="54"/>
  <c r="BU12" i="54"/>
  <c r="BT12" i="54"/>
  <c r="BS12" i="54"/>
  <c r="BR12" i="54"/>
  <c r="BQ12" i="54"/>
  <c r="BP12" i="54"/>
  <c r="BO12" i="54"/>
  <c r="D140" i="54" a="1"/>
  <c r="D140" i="54"/>
  <c r="E140" i="54"/>
  <c r="F140" i="54"/>
  <c r="G140" i="54"/>
  <c r="H140" i="54"/>
  <c r="I140" i="54"/>
  <c r="J140" i="54"/>
  <c r="K140" i="54"/>
  <c r="L140" i="54"/>
  <c r="M140" i="54"/>
  <c r="N140" i="54"/>
  <c r="O140" i="54"/>
  <c r="P140" i="54"/>
  <c r="Q140" i="54"/>
  <c r="R140" i="54"/>
  <c r="S140" i="54"/>
  <c r="X140" i="54"/>
  <c r="Y140" i="54"/>
  <c r="Z140" i="54"/>
  <c r="AA140" i="54"/>
  <c r="AB140" i="54"/>
  <c r="AC140" i="54"/>
  <c r="AH140" i="54"/>
  <c r="AM140" i="54"/>
  <c r="AR140" i="54"/>
  <c r="AW140" i="54"/>
  <c r="BB140" i="54"/>
  <c r="BG140" i="54"/>
  <c r="BL140" i="54"/>
  <c r="AG140" i="54"/>
  <c r="AL140" i="54"/>
  <c r="AQ140" i="54"/>
  <c r="AV140" i="54"/>
  <c r="BA140" i="54"/>
  <c r="BF140" i="54"/>
  <c r="BK140" i="54"/>
  <c r="AF140" i="54"/>
  <c r="AK140" i="54"/>
  <c r="AP140" i="54"/>
  <c r="AU140" i="54"/>
  <c r="AZ140" i="54"/>
  <c r="BE140" i="54"/>
  <c r="BJ140" i="54"/>
  <c r="AE140" i="54"/>
  <c r="AJ140" i="54"/>
  <c r="AO140" i="54"/>
  <c r="AT140" i="54"/>
  <c r="AY140" i="54"/>
  <c r="BD140" i="54"/>
  <c r="BI140" i="54"/>
  <c r="AD140" i="54"/>
  <c r="AI140" i="54"/>
  <c r="AN140" i="54"/>
  <c r="AS140" i="54"/>
  <c r="AX140" i="54"/>
  <c r="BC140" i="54"/>
  <c r="BH140" i="54"/>
  <c r="T140" i="54"/>
  <c r="U140" i="54"/>
  <c r="V140" i="54"/>
  <c r="W140" i="54"/>
  <c r="D122" i="54" a="1"/>
  <c r="D122" i="54"/>
  <c r="E122" i="54"/>
  <c r="F122" i="54"/>
  <c r="G122" i="54"/>
  <c r="H122" i="54"/>
  <c r="I122" i="54"/>
  <c r="J122" i="54"/>
  <c r="K122" i="54"/>
  <c r="L122" i="54"/>
  <c r="M122" i="54"/>
  <c r="N122" i="54"/>
  <c r="O122" i="54"/>
  <c r="P122" i="54"/>
  <c r="Q122" i="54"/>
  <c r="R122" i="54"/>
  <c r="S122" i="54"/>
  <c r="X122" i="54"/>
  <c r="Y122" i="54"/>
  <c r="Z122" i="54"/>
  <c r="AA122" i="54"/>
  <c r="AB122" i="54"/>
  <c r="AC122" i="54"/>
  <c r="AH122" i="54"/>
  <c r="AM122" i="54"/>
  <c r="AR122" i="54"/>
  <c r="AW122" i="54"/>
  <c r="BB122" i="54"/>
  <c r="BG122" i="54"/>
  <c r="BL122" i="54"/>
  <c r="AG122" i="54"/>
  <c r="AL122" i="54"/>
  <c r="AQ122" i="54"/>
  <c r="AV122" i="54"/>
  <c r="BA122" i="54"/>
  <c r="BF122" i="54"/>
  <c r="BK122" i="54"/>
  <c r="AF122" i="54"/>
  <c r="AK122" i="54"/>
  <c r="AP122" i="54"/>
  <c r="AU122" i="54"/>
  <c r="AZ122" i="54"/>
  <c r="BE122" i="54"/>
  <c r="BJ122" i="54"/>
  <c r="AE122" i="54"/>
  <c r="AJ122" i="54"/>
  <c r="AO122" i="54"/>
  <c r="AT122" i="54"/>
  <c r="AY122" i="54"/>
  <c r="BD122" i="54"/>
  <c r="BI122" i="54"/>
  <c r="AD122" i="54"/>
  <c r="AI122" i="54"/>
  <c r="AN122" i="54"/>
  <c r="AS122" i="54"/>
  <c r="AX122" i="54"/>
  <c r="BC122" i="54"/>
  <c r="BH122" i="54"/>
  <c r="T122" i="54"/>
  <c r="U122" i="54"/>
  <c r="V122" i="54"/>
  <c r="W122" i="54"/>
  <c r="D112" i="54" a="1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X112" i="54"/>
  <c r="Y112" i="54"/>
  <c r="Z112" i="54"/>
  <c r="AA112" i="54"/>
  <c r="AB112" i="54"/>
  <c r="AC112" i="54"/>
  <c r="AH112" i="54"/>
  <c r="AM112" i="54"/>
  <c r="AR112" i="54"/>
  <c r="AW112" i="54"/>
  <c r="BB112" i="54"/>
  <c r="BG112" i="54"/>
  <c r="BL112" i="54"/>
  <c r="AG112" i="54"/>
  <c r="AL112" i="54"/>
  <c r="AQ112" i="54"/>
  <c r="AV112" i="54"/>
  <c r="BA112" i="54"/>
  <c r="BF112" i="54"/>
  <c r="BK112" i="54"/>
  <c r="AF112" i="54"/>
  <c r="AK112" i="54"/>
  <c r="AP112" i="54"/>
  <c r="AU112" i="54"/>
  <c r="AZ112" i="54"/>
  <c r="BE112" i="54"/>
  <c r="BJ112" i="54"/>
  <c r="AE112" i="54"/>
  <c r="AJ112" i="54"/>
  <c r="AO112" i="54"/>
  <c r="AT112" i="54"/>
  <c r="AY112" i="54"/>
  <c r="BD112" i="54"/>
  <c r="BI112" i="54"/>
  <c r="AD112" i="54"/>
  <c r="AI112" i="54"/>
  <c r="AN112" i="54"/>
  <c r="AS112" i="54"/>
  <c r="AX112" i="54"/>
  <c r="BC112" i="54"/>
  <c r="BH112" i="54"/>
  <c r="T112" i="54"/>
  <c r="U112" i="54"/>
  <c r="V112" i="54"/>
  <c r="W112" i="54"/>
  <c r="D102" i="54" a="1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X102" i="54"/>
  <c r="Y102" i="54"/>
  <c r="Z102" i="54"/>
  <c r="AA102" i="54"/>
  <c r="AB102" i="54"/>
  <c r="AC102" i="54"/>
  <c r="AH102" i="54"/>
  <c r="AM102" i="54"/>
  <c r="AR102" i="54"/>
  <c r="AW102" i="54"/>
  <c r="BB102" i="54"/>
  <c r="BG102" i="54"/>
  <c r="BL102" i="54"/>
  <c r="AG102" i="54"/>
  <c r="AL102" i="54"/>
  <c r="AQ102" i="54"/>
  <c r="AV102" i="54"/>
  <c r="BA102" i="54"/>
  <c r="BF102" i="54"/>
  <c r="BK102" i="54"/>
  <c r="AF102" i="54"/>
  <c r="AK102" i="54"/>
  <c r="AP102" i="54"/>
  <c r="AU102" i="54"/>
  <c r="AZ102" i="54"/>
  <c r="BE102" i="54"/>
  <c r="BJ102" i="54"/>
  <c r="AE102" i="54"/>
  <c r="AJ102" i="54"/>
  <c r="AO102" i="54"/>
  <c r="AT102" i="54"/>
  <c r="AY102" i="54"/>
  <c r="BD102" i="54"/>
  <c r="BI102" i="54"/>
  <c r="AD102" i="54"/>
  <c r="AI102" i="54"/>
  <c r="AN102" i="54"/>
  <c r="AS102" i="54"/>
  <c r="AX102" i="54"/>
  <c r="BC102" i="54"/>
  <c r="BH102" i="54"/>
  <c r="T102" i="54"/>
  <c r="U102" i="54"/>
  <c r="V102" i="54"/>
  <c r="W102" i="54"/>
  <c r="BY99" i="54"/>
  <c r="BX99" i="54"/>
  <c r="BW99" i="54"/>
  <c r="BV99" i="54"/>
  <c r="BU99" i="54"/>
  <c r="BT99" i="54"/>
  <c r="BS99" i="54"/>
  <c r="BR99" i="54"/>
  <c r="BQ99" i="54"/>
  <c r="BP99" i="54"/>
  <c r="BO99" i="54"/>
  <c r="BY81" i="54"/>
  <c r="BX81" i="54"/>
  <c r="BW81" i="54"/>
  <c r="BV81" i="54"/>
  <c r="BU81" i="54"/>
  <c r="BT81" i="54"/>
  <c r="BS81" i="54"/>
  <c r="BR81" i="54"/>
  <c r="BQ81" i="54"/>
  <c r="BP81" i="54"/>
  <c r="BO81" i="54"/>
  <c r="BY63" i="54"/>
  <c r="BX63" i="54"/>
  <c r="BW63" i="54"/>
  <c r="BV63" i="54"/>
  <c r="BU63" i="54"/>
  <c r="BT63" i="54"/>
  <c r="BS63" i="54"/>
  <c r="BR63" i="54"/>
  <c r="BQ63" i="54"/>
  <c r="BP63" i="54"/>
  <c r="BO63" i="54"/>
  <c r="BY45" i="54"/>
  <c r="BX45" i="54"/>
  <c r="BW45" i="54"/>
  <c r="BV45" i="54"/>
  <c r="BU45" i="54"/>
  <c r="BT45" i="54"/>
  <c r="BS45" i="54"/>
  <c r="BR45" i="54"/>
  <c r="BQ45" i="54"/>
  <c r="BP45" i="54"/>
  <c r="BO45" i="54"/>
  <c r="BY27" i="54"/>
  <c r="BX27" i="54"/>
  <c r="BW27" i="54"/>
  <c r="BV27" i="54"/>
  <c r="BU27" i="54"/>
  <c r="BT27" i="54"/>
  <c r="BS27" i="54"/>
  <c r="BR27" i="54"/>
  <c r="BQ27" i="54"/>
  <c r="BP27" i="54"/>
  <c r="BL99" i="54"/>
  <c r="BG99" i="54"/>
  <c r="BB99" i="54"/>
  <c r="AW99" i="54"/>
  <c r="AR99" i="54"/>
  <c r="AM99" i="54"/>
  <c r="AH99" i="54"/>
  <c r="BL81" i="54"/>
  <c r="BG81" i="54"/>
  <c r="BB81" i="54"/>
  <c r="AW81" i="54"/>
  <c r="AR81" i="54"/>
  <c r="AM81" i="54"/>
  <c r="AH81" i="54"/>
  <c r="BL63" i="54"/>
  <c r="BG63" i="54"/>
  <c r="BB63" i="54"/>
  <c r="AW63" i="54"/>
  <c r="AR63" i="54"/>
  <c r="AM63" i="54"/>
  <c r="AH63" i="54"/>
  <c r="BL45" i="54"/>
  <c r="BG45" i="54"/>
  <c r="BB45" i="54"/>
  <c r="AW45" i="54"/>
  <c r="AR45" i="54"/>
  <c r="AM45" i="54"/>
  <c r="AH45" i="54"/>
  <c r="BL27" i="54"/>
  <c r="BG27" i="54"/>
  <c r="BB27" i="54"/>
  <c r="AW27" i="54"/>
  <c r="AR27" i="54"/>
  <c r="AM27" i="54"/>
  <c r="AH27" i="54"/>
  <c r="D84" i="54" a="1"/>
  <c r="D84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X84" i="54"/>
  <c r="Y84" i="54"/>
  <c r="Z84" i="54"/>
  <c r="AA84" i="54"/>
  <c r="AB84" i="54"/>
  <c r="AC84" i="54"/>
  <c r="AH84" i="54"/>
  <c r="AM84" i="54"/>
  <c r="AR84" i="54"/>
  <c r="AW84" i="54"/>
  <c r="BB84" i="54"/>
  <c r="BG84" i="54"/>
  <c r="BL84" i="54"/>
  <c r="AG84" i="54"/>
  <c r="AL84" i="54"/>
  <c r="AQ84" i="54"/>
  <c r="AV84" i="54"/>
  <c r="BA84" i="54"/>
  <c r="BF84" i="54"/>
  <c r="BK84" i="54"/>
  <c r="AF84" i="54"/>
  <c r="AK84" i="54"/>
  <c r="AP84" i="54"/>
  <c r="AU84" i="54"/>
  <c r="AZ84" i="54"/>
  <c r="BE84" i="54"/>
  <c r="BJ84" i="54"/>
  <c r="AE84" i="54"/>
  <c r="AJ84" i="54"/>
  <c r="AO84" i="54"/>
  <c r="AT84" i="54"/>
  <c r="AY84" i="54"/>
  <c r="BD84" i="54"/>
  <c r="BI84" i="54"/>
  <c r="AD84" i="54"/>
  <c r="AI84" i="54"/>
  <c r="AN84" i="54"/>
  <c r="AS84" i="54"/>
  <c r="AX84" i="54"/>
  <c r="BC84" i="54"/>
  <c r="BH84" i="54"/>
  <c r="D66" i="54" a="1"/>
  <c r="D66" i="54"/>
  <c r="E66" i="54"/>
  <c r="F66" i="54"/>
  <c r="G66" i="54"/>
  <c r="H66" i="54"/>
  <c r="I66" i="54"/>
  <c r="J66" i="54"/>
  <c r="K66" i="54"/>
  <c r="L66" i="54"/>
  <c r="M66" i="54"/>
  <c r="N66" i="54"/>
  <c r="O66" i="54"/>
  <c r="P66" i="54"/>
  <c r="Q66" i="54"/>
  <c r="R66" i="54"/>
  <c r="S66" i="54"/>
  <c r="X66" i="54"/>
  <c r="Y66" i="54"/>
  <c r="Z66" i="54"/>
  <c r="AA66" i="54"/>
  <c r="AB66" i="54"/>
  <c r="AC66" i="54"/>
  <c r="AH66" i="54"/>
  <c r="AM66" i="54"/>
  <c r="AR66" i="54"/>
  <c r="AW66" i="54"/>
  <c r="BB66" i="54"/>
  <c r="BG66" i="54"/>
  <c r="BL66" i="54"/>
  <c r="AG66" i="54"/>
  <c r="AL66" i="54"/>
  <c r="AQ66" i="54"/>
  <c r="AV66" i="54"/>
  <c r="BA66" i="54"/>
  <c r="BF66" i="54"/>
  <c r="BK66" i="54"/>
  <c r="AF66" i="54"/>
  <c r="AK66" i="54"/>
  <c r="AP66" i="54"/>
  <c r="AU66" i="54"/>
  <c r="AZ66" i="54"/>
  <c r="BE66" i="54"/>
  <c r="BJ66" i="54"/>
  <c r="AE66" i="54"/>
  <c r="AJ66" i="54"/>
  <c r="AO66" i="54"/>
  <c r="AT66" i="54"/>
  <c r="AY66" i="54"/>
  <c r="BD66" i="54"/>
  <c r="BI66" i="54"/>
  <c r="AD66" i="54"/>
  <c r="AI66" i="54"/>
  <c r="AN66" i="54"/>
  <c r="AS66" i="54"/>
  <c r="AX66" i="54"/>
  <c r="BC66" i="54"/>
  <c r="BH66" i="54"/>
  <c r="D48" i="54" a="1"/>
  <c r="D48" i="54"/>
  <c r="E48" i="54"/>
  <c r="F48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X48" i="54"/>
  <c r="Y48" i="54"/>
  <c r="Z48" i="54"/>
  <c r="AA48" i="54"/>
  <c r="AB48" i="54"/>
  <c r="AC48" i="54"/>
  <c r="AH48" i="54"/>
  <c r="AM48" i="54"/>
  <c r="AR48" i="54"/>
  <c r="AW48" i="54"/>
  <c r="BB48" i="54"/>
  <c r="BG48" i="54"/>
  <c r="BL48" i="54"/>
  <c r="AG48" i="54"/>
  <c r="AL48" i="54"/>
  <c r="AQ48" i="54"/>
  <c r="AV48" i="54"/>
  <c r="BA48" i="54"/>
  <c r="BF48" i="54"/>
  <c r="BK48" i="54"/>
  <c r="AF48" i="54"/>
  <c r="AK48" i="54"/>
  <c r="AP48" i="54"/>
  <c r="AU48" i="54"/>
  <c r="AZ48" i="54"/>
  <c r="BE48" i="54"/>
  <c r="BJ48" i="54"/>
  <c r="AE48" i="54"/>
  <c r="AJ48" i="54"/>
  <c r="AO48" i="54"/>
  <c r="AT48" i="54"/>
  <c r="AY48" i="54"/>
  <c r="BD48" i="54"/>
  <c r="BI48" i="54"/>
  <c r="AD48" i="54"/>
  <c r="AI48" i="54"/>
  <c r="AN48" i="54"/>
  <c r="AS48" i="54"/>
  <c r="AX48" i="54"/>
  <c r="BC48" i="54"/>
  <c r="BH48" i="54"/>
  <c r="D30" i="54" a="1"/>
  <c r="D30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X30" i="54"/>
  <c r="Y30" i="54"/>
  <c r="Z30" i="54"/>
  <c r="AA30" i="54"/>
  <c r="AB30" i="54"/>
  <c r="AC30" i="54"/>
  <c r="AH30" i="54"/>
  <c r="AM30" i="54"/>
  <c r="AR30" i="54"/>
  <c r="AW30" i="54"/>
  <c r="BB30" i="54"/>
  <c r="BG30" i="54"/>
  <c r="BL30" i="54"/>
  <c r="AG30" i="54"/>
  <c r="AL30" i="54"/>
  <c r="AQ30" i="54"/>
  <c r="AV30" i="54"/>
  <c r="BA30" i="54"/>
  <c r="BF30" i="54"/>
  <c r="BK30" i="54"/>
  <c r="AF30" i="54"/>
  <c r="AK30" i="54"/>
  <c r="AP30" i="54"/>
  <c r="AU30" i="54"/>
  <c r="AZ30" i="54"/>
  <c r="BE30" i="54"/>
  <c r="BJ30" i="54"/>
  <c r="AE30" i="54"/>
  <c r="AJ30" i="54"/>
  <c r="AO30" i="54"/>
  <c r="AT30" i="54"/>
  <c r="AY30" i="54"/>
  <c r="BD30" i="54"/>
  <c r="BI30" i="54"/>
  <c r="AD30" i="54"/>
  <c r="AI30" i="54"/>
  <c r="AN30" i="54"/>
  <c r="AS30" i="54"/>
  <c r="AX30" i="54"/>
  <c r="BC30" i="54"/>
  <c r="BH30" i="54"/>
  <c r="AH12" i="54"/>
  <c r="AM12" i="54"/>
  <c r="AR12" i="54"/>
  <c r="AW12" i="54"/>
  <c r="BB12" i="54"/>
  <c r="BG12" i="54"/>
  <c r="BL12" i="54"/>
  <c r="AG12" i="54"/>
  <c r="AL12" i="54"/>
  <c r="AQ12" i="54"/>
  <c r="AV12" i="54"/>
  <c r="BA12" i="54"/>
  <c r="BF12" i="54"/>
  <c r="BK12" i="54"/>
  <c r="AF12" i="54"/>
  <c r="AK12" i="54"/>
  <c r="AP12" i="54"/>
  <c r="AU12" i="54"/>
  <c r="AZ12" i="54"/>
  <c r="BE12" i="54"/>
  <c r="BJ12" i="54"/>
  <c r="AE12" i="54"/>
  <c r="AJ12" i="54"/>
  <c r="AO12" i="54"/>
  <c r="AT12" i="54"/>
  <c r="AY12" i="54"/>
  <c r="BD12" i="54"/>
  <c r="BI12" i="54"/>
  <c r="AD12" i="54"/>
  <c r="AI12" i="54"/>
  <c r="AN12" i="54"/>
  <c r="AS12" i="54"/>
  <c r="AX12" i="54"/>
  <c r="BC12" i="54"/>
  <c r="BH12" i="54"/>
  <c r="T84" i="54"/>
  <c r="U84" i="54"/>
  <c r="V84" i="54"/>
  <c r="W84" i="54"/>
  <c r="T66" i="54"/>
  <c r="U66" i="54"/>
  <c r="V66" i="54"/>
  <c r="W66" i="54"/>
  <c r="T48" i="54"/>
  <c r="U48" i="54"/>
  <c r="V48" i="54"/>
  <c r="W48" i="54"/>
  <c r="T30" i="54"/>
  <c r="U30" i="54"/>
  <c r="V30" i="54"/>
  <c r="W30" i="54"/>
  <c r="N12" i="49"/>
  <c r="M12" i="49"/>
  <c r="L12" i="49"/>
  <c r="K12" i="49"/>
  <c r="J12" i="49"/>
  <c r="I12" i="49"/>
  <c r="H12" i="49"/>
  <c r="G12" i="49"/>
  <c r="F12" i="49"/>
  <c r="E12" i="49"/>
  <c r="D12" i="49"/>
  <c r="C12" i="49"/>
  <c r="A2" i="50"/>
  <c r="S28" i="49"/>
  <c r="B1" i="53"/>
  <c r="R8" i="50"/>
  <c r="R5" i="50"/>
  <c r="R7" i="50"/>
  <c r="R6" i="50"/>
  <c r="R4" i="50"/>
  <c r="R3" i="50"/>
  <c r="R2" i="50"/>
  <c r="R9" i="50"/>
  <c r="D3" i="46"/>
  <c r="J273" i="50"/>
  <c r="I273" i="50"/>
  <c r="H273" i="50"/>
  <c r="G273" i="50"/>
  <c r="F273" i="50"/>
  <c r="E273" i="50"/>
  <c r="O273" i="50"/>
  <c r="N273" i="50"/>
  <c r="M273" i="50"/>
  <c r="L273" i="50"/>
  <c r="K273" i="50"/>
  <c r="D273" i="50"/>
  <c r="C273" i="50"/>
  <c r="J262" i="50"/>
  <c r="I262" i="50"/>
  <c r="H262" i="50"/>
  <c r="G262" i="50"/>
  <c r="F262" i="50"/>
  <c r="E262" i="50"/>
  <c r="O262" i="50"/>
  <c r="N262" i="50"/>
  <c r="M262" i="50"/>
  <c r="L262" i="50"/>
  <c r="K262" i="50"/>
  <c r="D262" i="50"/>
  <c r="C262" i="50"/>
  <c r="J251" i="50"/>
  <c r="I251" i="50"/>
  <c r="H251" i="50"/>
  <c r="G251" i="50"/>
  <c r="F251" i="50"/>
  <c r="E251" i="50"/>
  <c r="O251" i="50"/>
  <c r="N251" i="50"/>
  <c r="M251" i="50"/>
  <c r="L251" i="50"/>
  <c r="K251" i="50"/>
  <c r="D251" i="50"/>
  <c r="C251" i="50"/>
  <c r="J240" i="50"/>
  <c r="I240" i="50"/>
  <c r="H240" i="50"/>
  <c r="G240" i="50"/>
  <c r="F240" i="50"/>
  <c r="E240" i="50"/>
  <c r="O240" i="50"/>
  <c r="N240" i="50"/>
  <c r="M240" i="50"/>
  <c r="L240" i="50"/>
  <c r="K240" i="50"/>
  <c r="D240" i="50"/>
  <c r="C240" i="50"/>
  <c r="J229" i="50"/>
  <c r="I229" i="50"/>
  <c r="H229" i="50"/>
  <c r="G229" i="50"/>
  <c r="F229" i="50"/>
  <c r="E229" i="50"/>
  <c r="O229" i="50"/>
  <c r="N229" i="50"/>
  <c r="M229" i="50"/>
  <c r="L229" i="50"/>
  <c r="K229" i="50"/>
  <c r="D229" i="50"/>
  <c r="C229" i="50"/>
  <c r="J218" i="50"/>
  <c r="I218" i="50"/>
  <c r="H218" i="50"/>
  <c r="G218" i="50"/>
  <c r="F218" i="50"/>
  <c r="E218" i="50"/>
  <c r="O218" i="50"/>
  <c r="N218" i="50"/>
  <c r="M218" i="50"/>
  <c r="L218" i="50"/>
  <c r="K218" i="50"/>
  <c r="D218" i="50"/>
  <c r="C218" i="50"/>
  <c r="J207" i="50"/>
  <c r="I207" i="50"/>
  <c r="H207" i="50"/>
  <c r="G207" i="50"/>
  <c r="F207" i="50"/>
  <c r="E207" i="50"/>
  <c r="O207" i="50"/>
  <c r="N207" i="50"/>
  <c r="M207" i="50"/>
  <c r="L207" i="50"/>
  <c r="K207" i="50"/>
  <c r="D207" i="50"/>
  <c r="C207" i="50"/>
  <c r="J196" i="50"/>
  <c r="I196" i="50"/>
  <c r="H196" i="50"/>
  <c r="G196" i="50"/>
  <c r="F196" i="50"/>
  <c r="E196" i="50"/>
  <c r="O196" i="50"/>
  <c r="N196" i="50"/>
  <c r="M196" i="50"/>
  <c r="L196" i="50"/>
  <c r="K196" i="50"/>
  <c r="D196" i="50"/>
  <c r="C196" i="50"/>
  <c r="J185" i="50"/>
  <c r="I185" i="50"/>
  <c r="H185" i="50"/>
  <c r="G185" i="50"/>
  <c r="F185" i="50"/>
  <c r="E185" i="50"/>
  <c r="O185" i="50"/>
  <c r="N185" i="50"/>
  <c r="M185" i="50"/>
  <c r="L185" i="50"/>
  <c r="K185" i="50"/>
  <c r="D185" i="50"/>
  <c r="C185" i="50"/>
  <c r="J174" i="50"/>
  <c r="I174" i="50"/>
  <c r="H174" i="50"/>
  <c r="G174" i="50"/>
  <c r="F174" i="50"/>
  <c r="E174" i="50"/>
  <c r="O174" i="50"/>
  <c r="N174" i="50"/>
  <c r="M174" i="50"/>
  <c r="L174" i="50"/>
  <c r="K174" i="50"/>
  <c r="D174" i="50"/>
  <c r="C174" i="50"/>
  <c r="J163" i="50"/>
  <c r="I163" i="50"/>
  <c r="H163" i="50"/>
  <c r="G163" i="50"/>
  <c r="F163" i="50"/>
  <c r="E163" i="50"/>
  <c r="O163" i="50"/>
  <c r="N163" i="50"/>
  <c r="M163" i="50"/>
  <c r="L163" i="50"/>
  <c r="K163" i="50"/>
  <c r="D163" i="50"/>
  <c r="C163" i="50"/>
  <c r="J152" i="50"/>
  <c r="I152" i="50"/>
  <c r="H152" i="50"/>
  <c r="G152" i="50"/>
  <c r="F152" i="50"/>
  <c r="E152" i="50"/>
  <c r="O152" i="50"/>
  <c r="N152" i="50"/>
  <c r="M152" i="50"/>
  <c r="L152" i="50"/>
  <c r="K152" i="50"/>
  <c r="D152" i="50"/>
  <c r="C152" i="50"/>
  <c r="J141" i="50"/>
  <c r="I141" i="50"/>
  <c r="H141" i="50"/>
  <c r="G141" i="50"/>
  <c r="F141" i="50"/>
  <c r="E141" i="50"/>
  <c r="O141" i="50"/>
  <c r="N141" i="50"/>
  <c r="M141" i="50"/>
  <c r="L141" i="50"/>
  <c r="K141" i="50"/>
  <c r="D141" i="50"/>
  <c r="C141" i="50"/>
  <c r="J130" i="50"/>
  <c r="I130" i="50"/>
  <c r="H130" i="50"/>
  <c r="G130" i="50"/>
  <c r="F130" i="50"/>
  <c r="E130" i="50"/>
  <c r="O130" i="50"/>
  <c r="N130" i="50"/>
  <c r="M130" i="50"/>
  <c r="L130" i="50"/>
  <c r="K130" i="50"/>
  <c r="D130" i="50"/>
  <c r="C130" i="50"/>
  <c r="J119" i="50"/>
  <c r="I119" i="50"/>
  <c r="H119" i="50"/>
  <c r="G119" i="50"/>
  <c r="F119" i="50"/>
  <c r="E119" i="50"/>
  <c r="O119" i="50"/>
  <c r="N119" i="50"/>
  <c r="M119" i="50"/>
  <c r="L119" i="50"/>
  <c r="K119" i="50"/>
  <c r="D119" i="50"/>
  <c r="C119" i="50"/>
  <c r="J108" i="50"/>
  <c r="I108" i="50"/>
  <c r="H108" i="50"/>
  <c r="G108" i="50"/>
  <c r="F108" i="50"/>
  <c r="E108" i="50"/>
  <c r="O108" i="50"/>
  <c r="N108" i="50"/>
  <c r="M108" i="50"/>
  <c r="L108" i="50"/>
  <c r="K108" i="50"/>
  <c r="D108" i="50"/>
  <c r="C108" i="50"/>
  <c r="J97" i="50"/>
  <c r="I97" i="50"/>
  <c r="H97" i="50"/>
  <c r="G97" i="50"/>
  <c r="F97" i="50"/>
  <c r="E97" i="50"/>
  <c r="O97" i="50"/>
  <c r="N97" i="50"/>
  <c r="M97" i="50"/>
  <c r="L97" i="50"/>
  <c r="K97" i="50"/>
  <c r="D97" i="50"/>
  <c r="C97" i="50"/>
  <c r="J86" i="50"/>
  <c r="I86" i="50"/>
  <c r="H86" i="50"/>
  <c r="G86" i="50"/>
  <c r="F86" i="50"/>
  <c r="E86" i="50"/>
  <c r="O86" i="50"/>
  <c r="N86" i="50"/>
  <c r="M86" i="50"/>
  <c r="L86" i="50"/>
  <c r="K86" i="50"/>
  <c r="D86" i="50"/>
  <c r="C86" i="50"/>
  <c r="J75" i="50"/>
  <c r="I75" i="50"/>
  <c r="H75" i="50"/>
  <c r="G75" i="50"/>
  <c r="F75" i="50"/>
  <c r="E75" i="50"/>
  <c r="O75" i="50"/>
  <c r="N75" i="50"/>
  <c r="M75" i="50"/>
  <c r="L75" i="50"/>
  <c r="K75" i="50"/>
  <c r="D75" i="50"/>
  <c r="C75" i="50"/>
  <c r="J64" i="50"/>
  <c r="I64" i="50"/>
  <c r="H64" i="50"/>
  <c r="G64" i="50"/>
  <c r="F64" i="50"/>
  <c r="E64" i="50"/>
  <c r="O64" i="50"/>
  <c r="N64" i="50"/>
  <c r="M64" i="50"/>
  <c r="L64" i="50"/>
  <c r="K64" i="50"/>
  <c r="D64" i="50"/>
  <c r="C64" i="50"/>
  <c r="J53" i="50"/>
  <c r="I53" i="50"/>
  <c r="H53" i="50"/>
  <c r="G53" i="50"/>
  <c r="F53" i="50"/>
  <c r="E53" i="50"/>
  <c r="O53" i="50"/>
  <c r="N53" i="50"/>
  <c r="M53" i="50"/>
  <c r="L53" i="50"/>
  <c r="K53" i="50"/>
  <c r="D53" i="50"/>
  <c r="C53" i="50"/>
  <c r="J42" i="50"/>
  <c r="I42" i="50"/>
  <c r="H42" i="50"/>
  <c r="G42" i="50"/>
  <c r="F42" i="50"/>
  <c r="E42" i="50"/>
  <c r="O42" i="50"/>
  <c r="N42" i="50"/>
  <c r="M42" i="50"/>
  <c r="L42" i="50"/>
  <c r="K42" i="50"/>
  <c r="D42" i="50"/>
  <c r="C42" i="50"/>
  <c r="J31" i="50"/>
  <c r="I31" i="50"/>
  <c r="H31" i="50"/>
  <c r="G31" i="50"/>
  <c r="F31" i="50"/>
  <c r="E31" i="50"/>
  <c r="O31" i="50"/>
  <c r="N31" i="50"/>
  <c r="M31" i="50"/>
  <c r="L31" i="50"/>
  <c r="K31" i="50"/>
  <c r="D31" i="50"/>
  <c r="C31" i="50"/>
  <c r="J20" i="50"/>
  <c r="I20" i="50"/>
  <c r="H20" i="50"/>
  <c r="G20" i="50"/>
  <c r="F20" i="50"/>
  <c r="E20" i="50"/>
  <c r="O20" i="50"/>
  <c r="N20" i="50"/>
  <c r="M20" i="50"/>
  <c r="L20" i="50"/>
  <c r="K20" i="50"/>
  <c r="D20" i="50"/>
  <c r="C20" i="50"/>
  <c r="J9" i="50"/>
  <c r="I9" i="50"/>
  <c r="H9" i="50"/>
  <c r="G9" i="50"/>
  <c r="F9" i="50"/>
  <c r="E9" i="50"/>
  <c r="O9" i="50"/>
  <c r="N9" i="50"/>
  <c r="M9" i="50"/>
  <c r="L9" i="50"/>
  <c r="K9" i="50"/>
  <c r="D9" i="50"/>
  <c r="C9" i="50"/>
  <c r="A33" i="53"/>
  <c r="A32" i="53"/>
  <c r="A31" i="53"/>
  <c r="A30" i="53"/>
  <c r="B12" i="49"/>
  <c r="R5" i="49"/>
  <c r="S35" i="49"/>
  <c r="S34" i="49"/>
  <c r="S33" i="49"/>
  <c r="S32" i="49"/>
  <c r="S31" i="49"/>
  <c r="S30" i="49"/>
  <c r="S29" i="49"/>
  <c r="R28" i="49"/>
  <c r="A85" i="50"/>
  <c r="A84" i="50"/>
  <c r="A83" i="50"/>
  <c r="A82" i="50"/>
  <c r="A81" i="50"/>
  <c r="A80" i="50"/>
  <c r="A79" i="50"/>
  <c r="A74" i="50"/>
  <c r="A73" i="50"/>
  <c r="A72" i="50"/>
  <c r="A71" i="50"/>
  <c r="A70" i="50"/>
  <c r="A69" i="50"/>
  <c r="A68" i="50"/>
  <c r="A63" i="50"/>
  <c r="A62" i="50"/>
  <c r="A61" i="50"/>
  <c r="A60" i="50"/>
  <c r="A59" i="50"/>
  <c r="A58" i="50"/>
  <c r="A57" i="50"/>
  <c r="A52" i="50"/>
  <c r="A51" i="50"/>
  <c r="A50" i="50"/>
  <c r="A49" i="50"/>
  <c r="A48" i="50"/>
  <c r="A47" i="50"/>
  <c r="A46" i="50"/>
  <c r="A41" i="50"/>
  <c r="A40" i="50"/>
  <c r="A39" i="50"/>
  <c r="A38" i="50"/>
  <c r="A37" i="50"/>
  <c r="A36" i="50"/>
  <c r="A35" i="50"/>
  <c r="A30" i="50"/>
  <c r="A29" i="50"/>
  <c r="A28" i="50"/>
  <c r="A27" i="50"/>
  <c r="A26" i="50"/>
  <c r="A25" i="50"/>
  <c r="A24" i="50"/>
  <c r="A19" i="50"/>
  <c r="A18" i="50"/>
  <c r="A17" i="50"/>
  <c r="A16" i="50"/>
  <c r="A15" i="50"/>
  <c r="A14" i="50"/>
  <c r="A13" i="50"/>
  <c r="G6" i="47"/>
  <c r="A272" i="50"/>
  <c r="A271" i="50"/>
  <c r="A270" i="50"/>
  <c r="A269" i="50"/>
  <c r="A268" i="50"/>
  <c r="A267" i="50"/>
  <c r="A266" i="50"/>
  <c r="A261" i="50"/>
  <c r="A260" i="50"/>
  <c r="A259" i="50"/>
  <c r="A258" i="50"/>
  <c r="A257" i="50"/>
  <c r="A256" i="50"/>
  <c r="A255" i="50"/>
  <c r="A250" i="50"/>
  <c r="A249" i="50"/>
  <c r="A248" i="50"/>
  <c r="A247" i="50"/>
  <c r="A246" i="50"/>
  <c r="A245" i="50"/>
  <c r="A244" i="50"/>
  <c r="A239" i="50"/>
  <c r="A238" i="50"/>
  <c r="A237" i="50"/>
  <c r="A236" i="50"/>
  <c r="A235" i="50"/>
  <c r="A234" i="50"/>
  <c r="A233" i="50"/>
  <c r="A228" i="50"/>
  <c r="A227" i="50"/>
  <c r="A226" i="50"/>
  <c r="A225" i="50"/>
  <c r="A224" i="50"/>
  <c r="A223" i="50"/>
  <c r="A222" i="50"/>
  <c r="A217" i="50"/>
  <c r="A216" i="50"/>
  <c r="A215" i="50"/>
  <c r="A214" i="50"/>
  <c r="A213" i="50"/>
  <c r="A212" i="50"/>
  <c r="A211" i="50"/>
  <c r="A206" i="50"/>
  <c r="A205" i="50"/>
  <c r="A204" i="50"/>
  <c r="A203" i="50"/>
  <c r="A202" i="50"/>
  <c r="A201" i="50"/>
  <c r="A200" i="50"/>
  <c r="A195" i="50"/>
  <c r="A194" i="50"/>
  <c r="A193" i="50"/>
  <c r="A192" i="50"/>
  <c r="A191" i="50"/>
  <c r="A190" i="50"/>
  <c r="A189" i="50"/>
  <c r="A184" i="50"/>
  <c r="A183" i="50"/>
  <c r="A182" i="50"/>
  <c r="A181" i="50"/>
  <c r="A180" i="50"/>
  <c r="A179" i="50"/>
  <c r="A178" i="50"/>
  <c r="A173" i="50"/>
  <c r="A172" i="50"/>
  <c r="A171" i="50"/>
  <c r="A170" i="50"/>
  <c r="A169" i="50"/>
  <c r="A168" i="50"/>
  <c r="A167" i="50"/>
  <c r="A162" i="50"/>
  <c r="A161" i="50"/>
  <c r="A160" i="50"/>
  <c r="A159" i="50"/>
  <c r="A158" i="50"/>
  <c r="A157" i="50"/>
  <c r="A156" i="50"/>
  <c r="A151" i="50"/>
  <c r="A150" i="50"/>
  <c r="A149" i="50"/>
  <c r="A148" i="50"/>
  <c r="A147" i="50"/>
  <c r="A146" i="50"/>
  <c r="A145" i="50"/>
  <c r="A140" i="50"/>
  <c r="A139" i="50"/>
  <c r="A138" i="50"/>
  <c r="A137" i="50"/>
  <c r="A136" i="50"/>
  <c r="A135" i="50"/>
  <c r="A134" i="50"/>
  <c r="A129" i="50"/>
  <c r="A128" i="50"/>
  <c r="A127" i="50"/>
  <c r="A126" i="50"/>
  <c r="A125" i="50"/>
  <c r="A124" i="50"/>
  <c r="A123" i="50"/>
  <c r="A118" i="50"/>
  <c r="A117" i="50"/>
  <c r="A116" i="50"/>
  <c r="A115" i="50"/>
  <c r="A114" i="50"/>
  <c r="A113" i="50"/>
  <c r="A112" i="50"/>
  <c r="A107" i="50"/>
  <c r="A106" i="50"/>
  <c r="A105" i="50"/>
  <c r="A104" i="50"/>
  <c r="A103" i="50"/>
  <c r="A102" i="50"/>
  <c r="A101" i="50"/>
  <c r="A96" i="50"/>
  <c r="A95" i="50"/>
  <c r="A94" i="50"/>
  <c r="A93" i="50"/>
  <c r="A92" i="50"/>
  <c r="A91" i="50"/>
  <c r="A90" i="50"/>
  <c r="O67" i="46"/>
  <c r="O54" i="46"/>
  <c r="O49" i="46"/>
  <c r="M43" i="49"/>
  <c r="M46" i="46"/>
  <c r="M28" i="46"/>
  <c r="M32" i="46"/>
  <c r="M34" i="46"/>
  <c r="K42" i="49"/>
  <c r="I41" i="49"/>
  <c r="N67" i="46"/>
  <c r="N49" i="46"/>
  <c r="N53" i="46"/>
  <c r="N55" i="46"/>
  <c r="L43" i="49"/>
  <c r="L46" i="46"/>
  <c r="L33" i="46"/>
  <c r="L28" i="46"/>
  <c r="J42" i="49"/>
  <c r="E41" i="49"/>
  <c r="M67" i="46"/>
  <c r="M49" i="46"/>
  <c r="M53" i="46"/>
  <c r="M55" i="46"/>
  <c r="K43" i="49"/>
  <c r="I42" i="49"/>
  <c r="O46" i="46"/>
  <c r="O33" i="46"/>
  <c r="O28" i="46"/>
  <c r="M42" i="49"/>
  <c r="N46" i="46"/>
  <c r="N28" i="46"/>
  <c r="N32" i="46"/>
  <c r="N34" i="46"/>
  <c r="L42" i="49"/>
  <c r="L67" i="46"/>
  <c r="L54" i="46"/>
  <c r="L49" i="46"/>
  <c r="J43" i="49"/>
  <c r="P25" i="46"/>
  <c r="P7" i="46"/>
  <c r="P11" i="46"/>
  <c r="N41" i="49"/>
  <c r="M25" i="46"/>
  <c r="M7" i="46"/>
  <c r="M11" i="46"/>
  <c r="M13" i="46"/>
  <c r="K41" i="49"/>
  <c r="P67" i="46"/>
  <c r="P49" i="46"/>
  <c r="P53" i="46"/>
  <c r="N43" i="49"/>
  <c r="L25" i="46"/>
  <c r="L12" i="46"/>
  <c r="L7" i="46"/>
  <c r="J41" i="49"/>
  <c r="I43" i="49"/>
  <c r="O25" i="46"/>
  <c r="O12" i="46"/>
  <c r="O7" i="46"/>
  <c r="M41" i="49"/>
  <c r="P46" i="46"/>
  <c r="P28" i="46"/>
  <c r="P32" i="46"/>
  <c r="N42" i="49"/>
  <c r="N25" i="46"/>
  <c r="N7" i="46"/>
  <c r="N11" i="46"/>
  <c r="N13" i="46"/>
  <c r="L41" i="49"/>
  <c r="R85" i="50"/>
  <c r="R83" i="50"/>
  <c r="R84" i="50"/>
  <c r="R82" i="50"/>
  <c r="R81" i="50"/>
  <c r="R80" i="50"/>
  <c r="R79" i="50"/>
  <c r="R86" i="50"/>
  <c r="R151" i="50"/>
  <c r="R149" i="50"/>
  <c r="R145" i="50"/>
  <c r="R150" i="50"/>
  <c r="R148" i="50"/>
  <c r="R147" i="50"/>
  <c r="R146" i="50"/>
  <c r="R152" i="50"/>
  <c r="R239" i="50"/>
  <c r="R237" i="50"/>
  <c r="R236" i="50"/>
  <c r="R233" i="50"/>
  <c r="R238" i="50"/>
  <c r="R235" i="50"/>
  <c r="R234" i="50"/>
  <c r="R240" i="50"/>
  <c r="R74" i="50"/>
  <c r="R71" i="50"/>
  <c r="R68" i="50"/>
  <c r="R73" i="50"/>
  <c r="R72" i="50"/>
  <c r="R70" i="50"/>
  <c r="R69" i="50"/>
  <c r="R75" i="50"/>
  <c r="R162" i="50"/>
  <c r="R159" i="50"/>
  <c r="R161" i="50"/>
  <c r="R160" i="50"/>
  <c r="R158" i="50"/>
  <c r="R157" i="50"/>
  <c r="R156" i="50"/>
  <c r="R163" i="50"/>
  <c r="R140" i="50"/>
  <c r="R137" i="50"/>
  <c r="R139" i="50"/>
  <c r="R138" i="50"/>
  <c r="R134" i="50"/>
  <c r="R136" i="50"/>
  <c r="R135" i="50"/>
  <c r="R141" i="50"/>
  <c r="R228" i="50"/>
  <c r="R225" i="50"/>
  <c r="R227" i="50"/>
  <c r="R226" i="50"/>
  <c r="R224" i="50"/>
  <c r="R223" i="50"/>
  <c r="R222" i="50"/>
  <c r="R229" i="50"/>
  <c r="R63" i="50"/>
  <c r="R61" i="50"/>
  <c r="R62" i="50"/>
  <c r="R60" i="50"/>
  <c r="R57" i="50"/>
  <c r="R59" i="50"/>
  <c r="R58" i="50"/>
  <c r="R64" i="50"/>
  <c r="R129" i="50"/>
  <c r="R127" i="50"/>
  <c r="R128" i="50"/>
  <c r="R126" i="50"/>
  <c r="R125" i="50"/>
  <c r="R124" i="50"/>
  <c r="R123" i="50"/>
  <c r="R130" i="50"/>
  <c r="R217" i="50"/>
  <c r="R215" i="50"/>
  <c r="R216" i="50"/>
  <c r="R214" i="50"/>
  <c r="R211" i="50"/>
  <c r="R213" i="50"/>
  <c r="R212" i="50"/>
  <c r="R218" i="50"/>
  <c r="R52" i="50"/>
  <c r="R49" i="50"/>
  <c r="R51" i="50"/>
  <c r="R50" i="50"/>
  <c r="R48" i="50"/>
  <c r="R47" i="50"/>
  <c r="R46" i="50"/>
  <c r="R53" i="50"/>
  <c r="R118" i="50"/>
  <c r="R115" i="50"/>
  <c r="R112" i="50"/>
  <c r="R117" i="50"/>
  <c r="R116" i="50"/>
  <c r="R114" i="50"/>
  <c r="R113" i="50"/>
  <c r="R119" i="50"/>
  <c r="R206" i="50"/>
  <c r="R203" i="50"/>
  <c r="R200" i="50"/>
  <c r="R205" i="50"/>
  <c r="R204" i="50"/>
  <c r="R202" i="50"/>
  <c r="R201" i="50"/>
  <c r="R207" i="50"/>
  <c r="R41" i="50"/>
  <c r="R39" i="50"/>
  <c r="R35" i="50"/>
  <c r="R40" i="50"/>
  <c r="R38" i="50"/>
  <c r="R37" i="50"/>
  <c r="R36" i="50"/>
  <c r="R42" i="50"/>
  <c r="R250" i="50"/>
  <c r="R249" i="50"/>
  <c r="R248" i="50"/>
  <c r="R247" i="50"/>
  <c r="R246" i="50"/>
  <c r="R245" i="50"/>
  <c r="R244" i="50"/>
  <c r="R251" i="50"/>
  <c r="R107" i="50"/>
  <c r="R105" i="50"/>
  <c r="R106" i="50"/>
  <c r="R104" i="50"/>
  <c r="R101" i="50"/>
  <c r="R103" i="50"/>
  <c r="R102" i="50"/>
  <c r="R108" i="50"/>
  <c r="R96" i="50"/>
  <c r="R93" i="50"/>
  <c r="R90" i="50"/>
  <c r="R95" i="50"/>
  <c r="R94" i="50"/>
  <c r="R92" i="50"/>
  <c r="R91" i="50"/>
  <c r="R97" i="50"/>
  <c r="R195" i="50"/>
  <c r="R193" i="50"/>
  <c r="R194" i="50"/>
  <c r="R192" i="50"/>
  <c r="R191" i="50"/>
  <c r="R190" i="50"/>
  <c r="R189" i="50"/>
  <c r="R196" i="50"/>
  <c r="R24" i="50"/>
  <c r="R30" i="50"/>
  <c r="R27" i="50"/>
  <c r="R29" i="50"/>
  <c r="R28" i="50"/>
  <c r="R26" i="50"/>
  <c r="R25" i="50"/>
  <c r="R31" i="50"/>
  <c r="R184" i="50"/>
  <c r="R181" i="50"/>
  <c r="R178" i="50"/>
  <c r="R183" i="50"/>
  <c r="R182" i="50"/>
  <c r="R180" i="50"/>
  <c r="R179" i="50"/>
  <c r="R185" i="50"/>
  <c r="R266" i="50"/>
  <c r="R272" i="50"/>
  <c r="R271" i="50"/>
  <c r="R270" i="50"/>
  <c r="R269" i="50"/>
  <c r="R268" i="50"/>
  <c r="R267" i="50"/>
  <c r="R273" i="50"/>
  <c r="R19" i="50"/>
  <c r="R17" i="50"/>
  <c r="R18" i="50"/>
  <c r="R16" i="50"/>
  <c r="R13" i="50"/>
  <c r="R15" i="50"/>
  <c r="R14" i="50"/>
  <c r="R20" i="50"/>
  <c r="R173" i="50"/>
  <c r="R171" i="50"/>
  <c r="R172" i="50"/>
  <c r="R170" i="50"/>
  <c r="R167" i="50"/>
  <c r="R169" i="50"/>
  <c r="R168" i="50"/>
  <c r="R174" i="50"/>
  <c r="R261" i="50"/>
  <c r="R259" i="50"/>
  <c r="R258" i="50"/>
  <c r="R260" i="50"/>
  <c r="R255" i="50"/>
  <c r="R257" i="50"/>
  <c r="R256" i="50"/>
  <c r="R262" i="50"/>
  <c r="G133" i="47"/>
  <c r="G101" i="47"/>
  <c r="G77" i="47"/>
  <c r="G53" i="47"/>
  <c r="G21" i="47"/>
  <c r="G132" i="47"/>
  <c r="G124" i="47"/>
  <c r="G116" i="47"/>
  <c r="G108" i="47"/>
  <c r="G100" i="47"/>
  <c r="G92" i="47"/>
  <c r="G84" i="47"/>
  <c r="G76" i="47"/>
  <c r="G68" i="47"/>
  <c r="G60" i="47"/>
  <c r="G52" i="47"/>
  <c r="G44" i="47"/>
  <c r="G36" i="47"/>
  <c r="G28" i="47"/>
  <c r="G20" i="47"/>
  <c r="G12" i="47"/>
  <c r="G93" i="47"/>
  <c r="G61" i="47"/>
  <c r="G29" i="47"/>
  <c r="G131" i="47"/>
  <c r="G123" i="47"/>
  <c r="G115" i="47"/>
  <c r="G107" i="47"/>
  <c r="G99" i="47"/>
  <c r="G91" i="47"/>
  <c r="G83" i="47"/>
  <c r="G75" i="47"/>
  <c r="G67" i="47"/>
  <c r="G59" i="47"/>
  <c r="G51" i="47"/>
  <c r="G43" i="47"/>
  <c r="G35" i="47"/>
  <c r="G27" i="47"/>
  <c r="G19" i="47"/>
  <c r="G11" i="47"/>
  <c r="G117" i="47"/>
  <c r="G85" i="47"/>
  <c r="G69" i="47"/>
  <c r="G45" i="47"/>
  <c r="G37" i="47"/>
  <c r="G13" i="47"/>
  <c r="G130" i="47"/>
  <c r="G122" i="47"/>
  <c r="G114" i="47"/>
  <c r="G106" i="47"/>
  <c r="G98" i="47"/>
  <c r="G90" i="47"/>
  <c r="G82" i="47"/>
  <c r="G74" i="47"/>
  <c r="G66" i="47"/>
  <c r="G58" i="47"/>
  <c r="G50" i="47"/>
  <c r="G42" i="47"/>
  <c r="G34" i="47"/>
  <c r="G26" i="47"/>
  <c r="G18" i="47"/>
  <c r="G10" i="47"/>
  <c r="G129" i="47"/>
  <c r="G121" i="47"/>
  <c r="G113" i="47"/>
  <c r="G105" i="47"/>
  <c r="G97" i="47"/>
  <c r="G89" i="47"/>
  <c r="G81" i="47"/>
  <c r="G73" i="47"/>
  <c r="G65" i="47"/>
  <c r="G57" i="47"/>
  <c r="G49" i="47"/>
  <c r="G41" i="47"/>
  <c r="G33" i="47"/>
  <c r="G25" i="47"/>
  <c r="G17" i="47"/>
  <c r="G9" i="47"/>
  <c r="G125" i="47"/>
  <c r="G5" i="47"/>
  <c r="G128" i="47"/>
  <c r="G120" i="47"/>
  <c r="G112" i="47"/>
  <c r="G104" i="47"/>
  <c r="G96" i="47"/>
  <c r="G88" i="47"/>
  <c r="G80" i="47"/>
  <c r="G72" i="47"/>
  <c r="G64" i="47"/>
  <c r="G56" i="47"/>
  <c r="G48" i="47"/>
  <c r="G40" i="47"/>
  <c r="G32" i="47"/>
  <c r="G24" i="47"/>
  <c r="G16" i="47"/>
  <c r="G8" i="47"/>
  <c r="G109" i="47"/>
  <c r="G127" i="47"/>
  <c r="G119" i="47"/>
  <c r="G111" i="47"/>
  <c r="G103" i="47"/>
  <c r="G95" i="47"/>
  <c r="G87" i="47"/>
  <c r="G79" i="47"/>
  <c r="G71" i="47"/>
  <c r="G63" i="47"/>
  <c r="G55" i="47"/>
  <c r="G47" i="47"/>
  <c r="G39" i="47"/>
  <c r="G31" i="47"/>
  <c r="G23" i="47"/>
  <c r="G15" i="47"/>
  <c r="G7" i="47"/>
  <c r="G126" i="47"/>
  <c r="G118" i="47"/>
  <c r="G110" i="47"/>
  <c r="G102" i="47"/>
  <c r="G94" i="47"/>
  <c r="G86" i="47"/>
  <c r="G78" i="47"/>
  <c r="G70" i="47"/>
  <c r="G62" i="47"/>
  <c r="G54" i="47"/>
  <c r="G46" i="47"/>
  <c r="G38" i="47"/>
  <c r="G30" i="47"/>
  <c r="G22" i="47"/>
  <c r="G14" i="47"/>
  <c r="T32" i="49"/>
  <c r="T29" i="49"/>
  <c r="T30" i="49"/>
  <c r="T34" i="49"/>
  <c r="T33" i="49"/>
  <c r="T28" i="49"/>
  <c r="T35" i="49"/>
  <c r="T31" i="49"/>
  <c r="F133" i="47"/>
  <c r="F132" i="47"/>
  <c r="F131" i="47"/>
  <c r="F130" i="47"/>
  <c r="F129" i="47"/>
  <c r="F128" i="47"/>
  <c r="F127" i="47"/>
  <c r="F126" i="47"/>
  <c r="F125" i="47"/>
  <c r="F124" i="47"/>
  <c r="F123" i="47"/>
  <c r="F122" i="47"/>
  <c r="F121" i="47"/>
  <c r="F120" i="47"/>
  <c r="F119" i="47"/>
  <c r="F118" i="47"/>
  <c r="F117" i="47"/>
  <c r="F116" i="47"/>
  <c r="F115" i="47"/>
  <c r="F114" i="47"/>
  <c r="F113" i="47"/>
  <c r="F112" i="47"/>
  <c r="F111" i="47"/>
  <c r="F110" i="47"/>
  <c r="F109" i="47"/>
  <c r="F108" i="47"/>
  <c r="F107" i="47"/>
  <c r="F106" i="47"/>
  <c r="F105" i="47"/>
  <c r="F104" i="47"/>
  <c r="F103" i="47"/>
  <c r="F102" i="47"/>
  <c r="F101" i="47"/>
  <c r="F100" i="47"/>
  <c r="F99" i="47"/>
  <c r="F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P66" i="46"/>
  <c r="O66" i="46"/>
  <c r="N66" i="46"/>
  <c r="M66" i="46"/>
  <c r="L66" i="46"/>
  <c r="P65" i="46"/>
  <c r="O65" i="46"/>
  <c r="N65" i="46"/>
  <c r="M65" i="46"/>
  <c r="L65" i="46"/>
  <c r="P64" i="46"/>
  <c r="O64" i="46"/>
  <c r="N64" i="46"/>
  <c r="M64" i="46"/>
  <c r="L64" i="46"/>
  <c r="P63" i="46"/>
  <c r="O63" i="46"/>
  <c r="N63" i="46"/>
  <c r="M63" i="46"/>
  <c r="L63" i="46"/>
  <c r="P62" i="46"/>
  <c r="O62" i="46"/>
  <c r="N62" i="46"/>
  <c r="M62" i="46"/>
  <c r="L62" i="46"/>
  <c r="P61" i="46"/>
  <c r="O61" i="46"/>
  <c r="N61" i="46"/>
  <c r="M61" i="46"/>
  <c r="L61" i="46"/>
  <c r="P60" i="46"/>
  <c r="O60" i="46"/>
  <c r="N60" i="46"/>
  <c r="M60" i="46"/>
  <c r="L60" i="46"/>
  <c r="P59" i="46"/>
  <c r="O59" i="46"/>
  <c r="N59" i="46"/>
  <c r="M59" i="46"/>
  <c r="L59" i="46"/>
  <c r="P58" i="46"/>
  <c r="O58" i="46"/>
  <c r="N58" i="46"/>
  <c r="M58" i="46"/>
  <c r="L58" i="46"/>
  <c r="P57" i="46"/>
  <c r="O57" i="46"/>
  <c r="N57" i="46"/>
  <c r="M57" i="46"/>
  <c r="L57" i="46"/>
  <c r="P56" i="46"/>
  <c r="O56" i="46"/>
  <c r="N56" i="46"/>
  <c r="M56" i="46"/>
  <c r="L56" i="46"/>
  <c r="P55" i="46"/>
  <c r="O55" i="46"/>
  <c r="L55" i="46"/>
  <c r="E55" i="46"/>
  <c r="D55" i="46"/>
  <c r="H54" i="46"/>
  <c r="F54" i="46"/>
  <c r="P54" i="46"/>
  <c r="N54" i="46"/>
  <c r="M54" i="46"/>
  <c r="E54" i="46"/>
  <c r="D54" i="46"/>
  <c r="O53" i="46"/>
  <c r="L53" i="46"/>
  <c r="E53" i="46"/>
  <c r="D53" i="46"/>
  <c r="P52" i="46"/>
  <c r="O52" i="46"/>
  <c r="N52" i="46"/>
  <c r="M52" i="46"/>
  <c r="L52" i="46"/>
  <c r="P51" i="46"/>
  <c r="O51" i="46"/>
  <c r="N51" i="46"/>
  <c r="M51" i="46"/>
  <c r="L51" i="46"/>
  <c r="P50" i="46"/>
  <c r="O50" i="46"/>
  <c r="N50" i="46"/>
  <c r="M50" i="46"/>
  <c r="L50" i="46"/>
  <c r="P45" i="46"/>
  <c r="O45" i="46"/>
  <c r="N45" i="46"/>
  <c r="M45" i="46"/>
  <c r="L45" i="46"/>
  <c r="P44" i="46"/>
  <c r="O44" i="46"/>
  <c r="N44" i="46"/>
  <c r="M44" i="46"/>
  <c r="L44" i="46"/>
  <c r="P43" i="46"/>
  <c r="O43" i="46"/>
  <c r="N43" i="46"/>
  <c r="M43" i="46"/>
  <c r="L43" i="46"/>
  <c r="P42" i="46"/>
  <c r="O42" i="46"/>
  <c r="N42" i="46"/>
  <c r="M42" i="46"/>
  <c r="L42" i="46"/>
  <c r="P41" i="46"/>
  <c r="O41" i="46"/>
  <c r="N41" i="46"/>
  <c r="M41" i="46"/>
  <c r="L41" i="46"/>
  <c r="P40" i="46"/>
  <c r="O40" i="46"/>
  <c r="N40" i="46"/>
  <c r="M40" i="46"/>
  <c r="L40" i="46"/>
  <c r="P39" i="46"/>
  <c r="O39" i="46"/>
  <c r="N39" i="46"/>
  <c r="M39" i="46"/>
  <c r="L39" i="46"/>
  <c r="P38" i="46"/>
  <c r="O38" i="46"/>
  <c r="N38" i="46"/>
  <c r="M38" i="46"/>
  <c r="L38" i="46"/>
  <c r="P37" i="46"/>
  <c r="O37" i="46"/>
  <c r="N37" i="46"/>
  <c r="M37" i="46"/>
  <c r="L37" i="46"/>
  <c r="P36" i="46"/>
  <c r="O36" i="46"/>
  <c r="N36" i="46"/>
  <c r="M36" i="46"/>
  <c r="L36" i="46"/>
  <c r="P35" i="46"/>
  <c r="O35" i="46"/>
  <c r="N35" i="46"/>
  <c r="M35" i="46"/>
  <c r="L35" i="46"/>
  <c r="P34" i="46"/>
  <c r="O34" i="46"/>
  <c r="L34" i="46"/>
  <c r="E34" i="46"/>
  <c r="D34" i="46"/>
  <c r="H33" i="46"/>
  <c r="F33" i="46"/>
  <c r="P33" i="46"/>
  <c r="N33" i="46"/>
  <c r="M33" i="46"/>
  <c r="E33" i="46"/>
  <c r="D33" i="46"/>
  <c r="O32" i="46"/>
  <c r="L32" i="46"/>
  <c r="E32" i="46"/>
  <c r="D32" i="46"/>
  <c r="P31" i="46"/>
  <c r="O31" i="46"/>
  <c r="N31" i="46"/>
  <c r="M31" i="46"/>
  <c r="L31" i="46"/>
  <c r="P30" i="46"/>
  <c r="O30" i="46"/>
  <c r="N30" i="46"/>
  <c r="M30" i="46"/>
  <c r="L30" i="46"/>
  <c r="P29" i="46"/>
  <c r="O29" i="46"/>
  <c r="N29" i="46"/>
  <c r="M29" i="46"/>
  <c r="L29" i="46"/>
  <c r="P24" i="46"/>
  <c r="O24" i="46"/>
  <c r="N24" i="46"/>
  <c r="M24" i="46"/>
  <c r="L24" i="46"/>
  <c r="P23" i="46"/>
  <c r="O23" i="46"/>
  <c r="N23" i="46"/>
  <c r="M23" i="46"/>
  <c r="L23" i="46"/>
  <c r="P22" i="46"/>
  <c r="O22" i="46"/>
  <c r="N22" i="46"/>
  <c r="M22" i="46"/>
  <c r="L22" i="46"/>
  <c r="P21" i="46"/>
  <c r="O21" i="46"/>
  <c r="N21" i="46"/>
  <c r="M21" i="46"/>
  <c r="L21" i="46"/>
  <c r="P20" i="46"/>
  <c r="O20" i="46"/>
  <c r="N20" i="46"/>
  <c r="M20" i="46"/>
  <c r="L20" i="46"/>
  <c r="P19" i="46"/>
  <c r="O19" i="46"/>
  <c r="N19" i="46"/>
  <c r="M19" i="46"/>
  <c r="L19" i="46"/>
  <c r="P18" i="46"/>
  <c r="O18" i="46"/>
  <c r="N18" i="46"/>
  <c r="M18" i="46"/>
  <c r="L18" i="46"/>
  <c r="P17" i="46"/>
  <c r="O17" i="46"/>
  <c r="N17" i="46"/>
  <c r="M17" i="46"/>
  <c r="L17" i="46"/>
  <c r="P16" i="46"/>
  <c r="O16" i="46"/>
  <c r="N16" i="46"/>
  <c r="M16" i="46"/>
  <c r="L16" i="46"/>
  <c r="P15" i="46"/>
  <c r="O15" i="46"/>
  <c r="N15" i="46"/>
  <c r="M15" i="46"/>
  <c r="L15" i="46"/>
  <c r="P14" i="46"/>
  <c r="O14" i="46"/>
  <c r="N14" i="46"/>
  <c r="M14" i="46"/>
  <c r="L14" i="46"/>
  <c r="P13" i="46"/>
  <c r="O13" i="46"/>
  <c r="L13" i="46"/>
  <c r="E13" i="46"/>
  <c r="D13" i="46"/>
  <c r="H12" i="46"/>
  <c r="F12" i="46"/>
  <c r="P12" i="46"/>
  <c r="N12" i="46"/>
  <c r="M12" i="46"/>
  <c r="E12" i="46"/>
  <c r="D12" i="46"/>
  <c r="O11" i="46"/>
  <c r="L11" i="46"/>
  <c r="E11" i="46"/>
  <c r="D11" i="46"/>
  <c r="P10" i="46"/>
  <c r="O10" i="46"/>
  <c r="N10" i="46"/>
  <c r="M10" i="46"/>
  <c r="L10" i="46"/>
  <c r="P9" i="46"/>
  <c r="O9" i="46"/>
  <c r="N9" i="46"/>
  <c r="M9" i="46"/>
  <c r="L9" i="46"/>
  <c r="P8" i="46"/>
  <c r="O8" i="46"/>
  <c r="N8" i="46"/>
  <c r="M8" i="46"/>
  <c r="L8" i="46"/>
  <c r="E280" i="32"/>
  <c r="D280" i="32"/>
  <c r="E279" i="32"/>
  <c r="D279" i="32"/>
  <c r="E278" i="32"/>
  <c r="D278" i="32"/>
  <c r="E277" i="32"/>
  <c r="D277" i="32"/>
  <c r="E276" i="32"/>
  <c r="D276" i="32"/>
  <c r="E275" i="32"/>
  <c r="D275" i="32"/>
  <c r="E274" i="32"/>
  <c r="D274" i="32"/>
  <c r="E273" i="32"/>
  <c r="D273" i="32"/>
  <c r="E272" i="32"/>
  <c r="D272" i="32"/>
  <c r="E271" i="32"/>
  <c r="D271" i="32"/>
  <c r="E270" i="32"/>
  <c r="D270" i="32"/>
  <c r="E269" i="32"/>
  <c r="D269" i="32"/>
  <c r="E268" i="32"/>
  <c r="D268" i="32"/>
  <c r="E267" i="32"/>
  <c r="D267" i="32"/>
  <c r="E266" i="32"/>
  <c r="D266" i="32"/>
  <c r="E265" i="32"/>
  <c r="D265" i="32"/>
  <c r="E264" i="32"/>
  <c r="D264" i="32"/>
  <c r="E263" i="32"/>
  <c r="D263" i="32"/>
  <c r="E262" i="32"/>
  <c r="D262" i="32"/>
  <c r="E261" i="32"/>
  <c r="D261" i="32"/>
  <c r="E260" i="32"/>
  <c r="D260" i="32"/>
  <c r="E259" i="32"/>
  <c r="D259" i="32"/>
  <c r="E258" i="32"/>
  <c r="D258" i="32"/>
  <c r="E257" i="32"/>
  <c r="D257" i="32"/>
  <c r="E256" i="32"/>
  <c r="D256" i="32"/>
  <c r="E255" i="32"/>
  <c r="D255" i="32"/>
  <c r="E254" i="32"/>
  <c r="D254" i="32"/>
  <c r="E253" i="32"/>
  <c r="D253" i="32"/>
  <c r="E252" i="32"/>
  <c r="D252" i="32"/>
  <c r="E251" i="32"/>
  <c r="D251" i="32"/>
  <c r="E250" i="32"/>
  <c r="D250" i="32"/>
  <c r="E249" i="32"/>
  <c r="D249" i="32"/>
  <c r="E248" i="32"/>
  <c r="D248" i="32"/>
  <c r="E247" i="32"/>
  <c r="D247" i="32"/>
  <c r="E246" i="32"/>
  <c r="D246" i="32"/>
  <c r="E245" i="32"/>
  <c r="D245" i="32"/>
  <c r="E244" i="32"/>
  <c r="D244" i="32"/>
  <c r="E243" i="32"/>
  <c r="D243" i="32"/>
  <c r="E242" i="32"/>
  <c r="D242" i="32"/>
  <c r="E241" i="32"/>
  <c r="D241" i="32"/>
  <c r="E240" i="32"/>
  <c r="D240" i="32"/>
  <c r="E239" i="32"/>
  <c r="D239" i="32"/>
  <c r="E236" i="32"/>
  <c r="D236" i="32"/>
  <c r="E235" i="32"/>
  <c r="E220" i="32"/>
  <c r="D220" i="32"/>
  <c r="E219" i="32"/>
  <c r="D219" i="32"/>
  <c r="E218" i="32"/>
  <c r="D218" i="32"/>
  <c r="E217" i="32"/>
  <c r="D217" i="32"/>
  <c r="E216" i="32"/>
  <c r="D216" i="32"/>
  <c r="E215" i="32"/>
  <c r="D215" i="32"/>
  <c r="E214" i="32"/>
  <c r="D214" i="32"/>
  <c r="E213" i="32"/>
  <c r="D213" i="32"/>
  <c r="E212" i="32"/>
  <c r="D212" i="32"/>
  <c r="E211" i="32"/>
  <c r="D211" i="32"/>
  <c r="E210" i="32"/>
  <c r="D210" i="32"/>
  <c r="E209" i="32"/>
  <c r="D209" i="32"/>
  <c r="E208" i="32"/>
  <c r="D208" i="32"/>
  <c r="E207" i="32"/>
  <c r="D207" i="32"/>
  <c r="E206" i="32"/>
  <c r="D206" i="32"/>
  <c r="E205" i="32"/>
  <c r="D205" i="32"/>
  <c r="E204" i="32"/>
  <c r="D204" i="32"/>
  <c r="E203" i="32"/>
  <c r="D203" i="32"/>
  <c r="E202" i="32"/>
  <c r="D202" i="32"/>
  <c r="E201" i="32"/>
  <c r="D201" i="32"/>
  <c r="E200" i="32"/>
  <c r="D200" i="32"/>
  <c r="E199" i="32"/>
  <c r="D199" i="32"/>
  <c r="E198" i="32"/>
  <c r="D198" i="32"/>
  <c r="E197" i="32"/>
  <c r="D197" i="32"/>
  <c r="E196" i="32"/>
  <c r="D196" i="32"/>
  <c r="E195" i="32"/>
  <c r="D195" i="32"/>
  <c r="E194" i="32"/>
  <c r="D194" i="32"/>
  <c r="E193" i="32"/>
  <c r="D193" i="32"/>
  <c r="E192" i="32"/>
  <c r="D192" i="32"/>
  <c r="E191" i="32"/>
  <c r="D191" i="32"/>
  <c r="E190" i="32"/>
  <c r="D190" i="32"/>
  <c r="E189" i="32"/>
  <c r="D189" i="32"/>
  <c r="E188" i="32"/>
  <c r="D188" i="32"/>
  <c r="E187" i="32"/>
  <c r="D187" i="32"/>
  <c r="E186" i="32"/>
  <c r="D186" i="32"/>
  <c r="E185" i="32"/>
  <c r="D185" i="32"/>
  <c r="E184" i="32"/>
  <c r="D184" i="32"/>
  <c r="E183" i="32"/>
  <c r="D183" i="32"/>
  <c r="E182" i="32"/>
  <c r="D182" i="32"/>
  <c r="E181" i="32"/>
  <c r="D181" i="32"/>
  <c r="E180" i="32"/>
  <c r="D180" i="32"/>
  <c r="E179" i="32"/>
  <c r="D179" i="32"/>
  <c r="E176" i="32"/>
  <c r="D176" i="32"/>
  <c r="E175" i="32"/>
  <c r="K103" i="32"/>
  <c r="K102" i="32"/>
  <c r="K101" i="32"/>
  <c r="K100" i="32"/>
  <c r="K99" i="32"/>
  <c r="K98" i="32"/>
  <c r="K97" i="32"/>
  <c r="K96" i="32"/>
  <c r="K95" i="32"/>
  <c r="K94" i="32"/>
  <c r="K93" i="32"/>
  <c r="K92" i="32"/>
  <c r="K91" i="32"/>
  <c r="K90" i="32"/>
  <c r="K89" i="32"/>
  <c r="K88" i="32"/>
  <c r="K87" i="32"/>
  <c r="K86" i="32"/>
  <c r="K85" i="32"/>
  <c r="K84" i="32"/>
  <c r="K83" i="32"/>
  <c r="K82" i="32"/>
  <c r="K81" i="32"/>
  <c r="K80" i="32"/>
  <c r="K79" i="32"/>
  <c r="K78" i="32"/>
  <c r="K77" i="32"/>
  <c r="K76" i="32"/>
  <c r="K75" i="32"/>
  <c r="K74" i="32"/>
  <c r="K73" i="32"/>
  <c r="K72" i="32"/>
  <c r="K71" i="32"/>
  <c r="K70" i="32"/>
  <c r="K69" i="32"/>
  <c r="K68" i="32"/>
  <c r="K67" i="32"/>
  <c r="K51" i="32"/>
  <c r="K50" i="32"/>
  <c r="K49" i="32"/>
  <c r="K48" i="32"/>
  <c r="K47" i="32"/>
  <c r="K46" i="32"/>
  <c r="K45" i="32"/>
  <c r="K44" i="32"/>
  <c r="K43" i="32"/>
  <c r="K42" i="32"/>
  <c r="K41" i="32"/>
  <c r="K40" i="32"/>
  <c r="K39" i="32"/>
  <c r="K38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K24" i="32"/>
  <c r="K23" i="32"/>
  <c r="K22" i="32"/>
  <c r="K21" i="32"/>
  <c r="K20" i="32"/>
  <c r="K19" i="32"/>
  <c r="K18" i="32"/>
  <c r="K17" i="32"/>
  <c r="K16" i="32"/>
  <c r="K15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16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160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6" i="32"/>
  <c r="E115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59" i="32"/>
  <c r="E58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7" i="32"/>
  <c r="E6" i="32"/>
  <c r="F5" i="32"/>
  <c r="G55" i="19"/>
  <c r="G56" i="19"/>
  <c r="G57" i="19"/>
  <c r="G58" i="19"/>
  <c r="G59" i="19"/>
  <c r="G60" i="19"/>
  <c r="G82" i="19"/>
  <c r="G83" i="19"/>
  <c r="G84" i="19"/>
  <c r="G81" i="19"/>
  <c r="D46" i="46"/>
  <c r="H32" i="46"/>
  <c r="E40" i="46"/>
  <c r="H64" i="46"/>
  <c r="H67" i="46"/>
  <c r="G50" i="46"/>
  <c r="E19" i="46"/>
  <c r="H46" i="46"/>
  <c r="E67" i="46"/>
  <c r="H29" i="46"/>
  <c r="H9" i="46"/>
  <c r="D22" i="46"/>
  <c r="E59" i="46"/>
  <c r="F24" i="46"/>
  <c r="E20" i="46"/>
  <c r="D25" i="46"/>
  <c r="H11" i="46"/>
  <c r="D66" i="46"/>
  <c r="H43" i="46"/>
  <c r="H17" i="46"/>
  <c r="G67" i="46"/>
  <c r="H25" i="46"/>
  <c r="E46" i="46"/>
  <c r="H8" i="46"/>
  <c r="F51" i="46"/>
  <c r="E64" i="46"/>
  <c r="E38" i="46"/>
  <c r="H63" i="46"/>
  <c r="G46" i="46"/>
  <c r="F67" i="46"/>
  <c r="E25" i="46"/>
  <c r="E50" i="46"/>
  <c r="H14" i="46"/>
  <c r="F52" i="46"/>
  <c r="E30" i="46"/>
  <c r="G61" i="46"/>
  <c r="F23" i="46"/>
  <c r="G41" i="46"/>
  <c r="D60" i="46"/>
  <c r="D42" i="46"/>
  <c r="H38" i="46"/>
  <c r="F46" i="46"/>
  <c r="E29" i="46"/>
  <c r="G56" i="46"/>
  <c r="F31" i="46"/>
  <c r="E9" i="46"/>
  <c r="G40" i="46"/>
  <c r="D65" i="46"/>
  <c r="D39" i="46"/>
  <c r="D21" i="46"/>
  <c r="F25" i="46"/>
  <c r="D35" i="46"/>
  <c r="F55" i="46"/>
  <c r="E10" i="46"/>
  <c r="G33" i="46"/>
  <c r="H19" i="46"/>
  <c r="F62" i="46"/>
  <c r="F36" i="46"/>
  <c r="F16" i="46"/>
  <c r="D67" i="46"/>
  <c r="D14" i="46"/>
  <c r="F34" i="46"/>
  <c r="F61" i="46"/>
  <c r="F41" i="46"/>
  <c r="G59" i="46"/>
  <c r="F15" i="46"/>
  <c r="D58" i="46"/>
  <c r="G29" i="46"/>
  <c r="F50" i="46"/>
  <c r="E8" i="46"/>
  <c r="G35" i="46"/>
  <c r="E56" i="46"/>
  <c r="H55" i="46"/>
  <c r="F13" i="46"/>
  <c r="H52" i="46"/>
  <c r="F10" i="46"/>
  <c r="G53" i="46"/>
  <c r="F30" i="46"/>
  <c r="D45" i="46"/>
  <c r="F40" i="46"/>
  <c r="D44" i="46"/>
  <c r="G64" i="46"/>
  <c r="H22" i="46"/>
  <c r="E43" i="46"/>
  <c r="F20" i="46"/>
  <c r="H60" i="46"/>
  <c r="D18" i="46"/>
  <c r="G38" i="46"/>
  <c r="F59" i="46"/>
  <c r="E17" i="46"/>
  <c r="D57" i="46"/>
  <c r="H42" i="46"/>
  <c r="E63" i="46"/>
  <c r="D37" i="46"/>
  <c r="F29" i="46"/>
  <c r="E35" i="46"/>
  <c r="H34" i="46"/>
  <c r="H31" i="46"/>
  <c r="D52" i="46"/>
  <c r="G32" i="46"/>
  <c r="G51" i="46"/>
  <c r="F9" i="46"/>
  <c r="H66" i="46"/>
  <c r="D24" i="46"/>
  <c r="F19" i="46"/>
  <c r="H65" i="46"/>
  <c r="D23" i="46"/>
  <c r="G43" i="46"/>
  <c r="F64" i="46"/>
  <c r="E22" i="46"/>
  <c r="D62" i="46"/>
  <c r="H39" i="46"/>
  <c r="E60" i="46"/>
  <c r="F38" i="46"/>
  <c r="D36" i="46"/>
  <c r="G63" i="46"/>
  <c r="H21" i="46"/>
  <c r="E42" i="46"/>
  <c r="H58" i="46"/>
  <c r="D16" i="46"/>
  <c r="F8" i="46"/>
  <c r="F56" i="46"/>
  <c r="E14" i="46"/>
  <c r="H13" i="46"/>
  <c r="H10" i="46"/>
  <c r="D31" i="46"/>
  <c r="G30" i="46"/>
  <c r="D51" i="46"/>
  <c r="H45" i="46"/>
  <c r="E66" i="46"/>
  <c r="D61" i="46"/>
  <c r="H44" i="46"/>
  <c r="E65" i="46"/>
  <c r="F43" i="46"/>
  <c r="D41" i="46"/>
  <c r="G60" i="46"/>
  <c r="H18" i="46"/>
  <c r="E39" i="46"/>
  <c r="F17" i="46"/>
  <c r="H57" i="46"/>
  <c r="D15" i="46"/>
  <c r="G42" i="46"/>
  <c r="F63" i="46"/>
  <c r="E21" i="46"/>
  <c r="H37" i="46"/>
  <c r="E58" i="46"/>
  <c r="H49" i="46"/>
  <c r="H62" i="46"/>
  <c r="H51" i="46"/>
  <c r="H53" i="46"/>
  <c r="H50" i="46"/>
  <c r="H56" i="46"/>
  <c r="F43" i="49"/>
  <c r="D50" i="46"/>
  <c r="F35" i="46"/>
  <c r="G55" i="46"/>
  <c r="G52" i="46"/>
  <c r="D10" i="46"/>
  <c r="F53" i="46"/>
  <c r="D30" i="46"/>
  <c r="G66" i="46"/>
  <c r="H24" i="46"/>
  <c r="E45" i="46"/>
  <c r="D40" i="46"/>
  <c r="G65" i="46"/>
  <c r="H23" i="46"/>
  <c r="E44" i="46"/>
  <c r="F22" i="46"/>
  <c r="D20" i="46"/>
  <c r="G39" i="46"/>
  <c r="F60" i="46"/>
  <c r="E18" i="46"/>
  <c r="D59" i="46"/>
  <c r="H36" i="46"/>
  <c r="E57" i="46"/>
  <c r="F42" i="46"/>
  <c r="G58" i="46"/>
  <c r="H16" i="46"/>
  <c r="E37" i="46"/>
  <c r="H28" i="46"/>
  <c r="D29" i="46"/>
  <c r="F14" i="46"/>
  <c r="G34" i="46"/>
  <c r="G31" i="46"/>
  <c r="E52" i="46"/>
  <c r="F32" i="46"/>
  <c r="D9" i="46"/>
  <c r="G45" i="46"/>
  <c r="F66" i="46"/>
  <c r="E24" i="46"/>
  <c r="H61" i="46"/>
  <c r="D19" i="46"/>
  <c r="G44" i="46"/>
  <c r="F65" i="46"/>
  <c r="E23" i="46"/>
  <c r="D64" i="46"/>
  <c r="H41" i="46"/>
  <c r="E62" i="46"/>
  <c r="F39" i="46"/>
  <c r="D38" i="46"/>
  <c r="G57" i="46"/>
  <c r="H15" i="46"/>
  <c r="E36" i="46"/>
  <c r="F21" i="46"/>
  <c r="G37" i="46"/>
  <c r="F58" i="46"/>
  <c r="E16" i="46"/>
  <c r="H7" i="46"/>
  <c r="D8" i="46"/>
  <c r="H35" i="46"/>
  <c r="D56" i="46"/>
  <c r="E31" i="46"/>
  <c r="F11" i="46"/>
  <c r="G54" i="46"/>
  <c r="H30" i="46"/>
  <c r="E51" i="46"/>
  <c r="F45" i="46"/>
  <c r="H40" i="46"/>
  <c r="E61" i="46"/>
  <c r="F44" i="46"/>
  <c r="D43" i="46"/>
  <c r="G62" i="46"/>
  <c r="H20" i="46"/>
  <c r="E41" i="46"/>
  <c r="F18" i="46"/>
  <c r="H59" i="46"/>
  <c r="D17" i="46"/>
  <c r="G36" i="46"/>
  <c r="F57" i="46"/>
  <c r="E15" i="46"/>
  <c r="D63" i="46"/>
  <c r="F37" i="46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71" i="19"/>
  <c r="G72" i="19"/>
  <c r="G73" i="19"/>
  <c r="G74" i="19"/>
  <c r="G75" i="19"/>
  <c r="G76" i="19"/>
  <c r="G77" i="19"/>
  <c r="G78" i="19"/>
  <c r="G79" i="19"/>
  <c r="G80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P103" i="32"/>
  <c r="P102" i="32"/>
  <c r="P101" i="32"/>
  <c r="P100" i="32"/>
  <c r="P99" i="32"/>
  <c r="P98" i="32"/>
  <c r="P97" i="32"/>
  <c r="P96" i="32"/>
  <c r="P95" i="32"/>
  <c r="P94" i="32"/>
  <c r="P93" i="32"/>
  <c r="P92" i="32"/>
  <c r="P91" i="32"/>
  <c r="P90" i="32"/>
  <c r="P89" i="32"/>
  <c r="P88" i="32"/>
  <c r="P87" i="32"/>
  <c r="P86" i="32"/>
  <c r="P85" i="32"/>
  <c r="P84" i="32"/>
  <c r="P83" i="32"/>
  <c r="P82" i="32"/>
  <c r="P81" i="32"/>
  <c r="P80" i="32"/>
  <c r="P79" i="32"/>
  <c r="P78" i="32"/>
  <c r="P77" i="32"/>
  <c r="P76" i="32"/>
  <c r="P75" i="32"/>
  <c r="P74" i="32"/>
  <c r="P73" i="32"/>
  <c r="P72" i="32"/>
  <c r="P71" i="32"/>
  <c r="P70" i="32"/>
  <c r="P69" i="32"/>
  <c r="P68" i="32"/>
  <c r="P67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P51" i="32"/>
  <c r="P50" i="32"/>
  <c r="P49" i="32"/>
  <c r="P48" i="32"/>
  <c r="P47" i="32"/>
  <c r="P46" i="32"/>
  <c r="P45" i="32"/>
  <c r="P44" i="32"/>
  <c r="P43" i="32"/>
  <c r="P42" i="32"/>
  <c r="P41" i="32"/>
  <c r="P40" i="32"/>
  <c r="P39" i="32"/>
  <c r="P38" i="32"/>
  <c r="P37" i="32"/>
  <c r="P36" i="32"/>
  <c r="P35" i="32"/>
  <c r="P34" i="32"/>
  <c r="P33" i="32"/>
  <c r="P32" i="32"/>
  <c r="P31" i="32"/>
  <c r="P30" i="32"/>
  <c r="P29" i="32"/>
  <c r="P28" i="32"/>
  <c r="P27" i="32"/>
  <c r="P26" i="32"/>
  <c r="P25" i="32"/>
  <c r="P24" i="32"/>
  <c r="P23" i="32"/>
  <c r="P22" i="32"/>
  <c r="P21" i="32"/>
  <c r="P20" i="32"/>
  <c r="P19" i="32"/>
  <c r="P18" i="32"/>
  <c r="P17" i="32"/>
  <c r="P16" i="32"/>
  <c r="P15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F42" i="49"/>
  <c r="F41" i="49"/>
  <c r="E7" i="46"/>
  <c r="C41" i="49"/>
  <c r="E28" i="46"/>
  <c r="C42" i="49"/>
  <c r="F49" i="46"/>
  <c r="D43" i="49"/>
  <c r="F7" i="46"/>
  <c r="D41" i="49"/>
  <c r="F28" i="46"/>
  <c r="D42" i="49"/>
  <c r="G28" i="46"/>
  <c r="E42" i="49"/>
  <c r="D49" i="46"/>
  <c r="B43" i="49"/>
  <c r="E49" i="46"/>
  <c r="C43" i="49"/>
  <c r="G49" i="46"/>
  <c r="E43" i="49"/>
  <c r="D28" i="46"/>
  <c r="B42" i="49"/>
  <c r="D7" i="46"/>
  <c r="B41" i="49"/>
  <c r="K276" i="32"/>
  <c r="K254" i="32"/>
  <c r="K248" i="32"/>
  <c r="K249" i="32"/>
  <c r="K274" i="32"/>
  <c r="K250" i="32"/>
  <c r="K260" i="32"/>
  <c r="K252" i="32"/>
  <c r="K244" i="32"/>
  <c r="K253" i="32"/>
  <c r="K251" i="32"/>
  <c r="K247" i="32"/>
  <c r="K259" i="32"/>
  <c r="K246" i="32"/>
  <c r="K245" i="32"/>
  <c r="K269" i="32"/>
  <c r="K261" i="32"/>
  <c r="K270" i="32"/>
  <c r="K262" i="32"/>
  <c r="K271" i="32"/>
  <c r="K272" i="32"/>
  <c r="K264" i="32"/>
  <c r="K265" i="32"/>
  <c r="K266" i="32"/>
  <c r="K268" i="32"/>
  <c r="K267" i="32"/>
  <c r="K263" i="32"/>
  <c r="L277" i="32"/>
  <c r="L278" i="32"/>
  <c r="L279" i="32"/>
  <c r="L280" i="32"/>
  <c r="L275" i="32"/>
  <c r="M256" i="32"/>
  <c r="M273" i="32"/>
  <c r="M258" i="32"/>
  <c r="M255" i="32"/>
  <c r="M257" i="32"/>
  <c r="M274" i="32"/>
  <c r="M250" i="32"/>
  <c r="M251" i="32"/>
  <c r="M259" i="32"/>
  <c r="M260" i="32"/>
  <c r="M252" i="32"/>
  <c r="M244" i="32"/>
  <c r="M254" i="32"/>
  <c r="M246" i="32"/>
  <c r="M245" i="32"/>
  <c r="M276" i="32"/>
  <c r="M253" i="32"/>
  <c r="M248" i="32"/>
  <c r="M247" i="32"/>
  <c r="M249" i="32"/>
  <c r="L255" i="32"/>
  <c r="L273" i="32"/>
  <c r="L257" i="32"/>
  <c r="L258" i="32"/>
  <c r="L256" i="32"/>
  <c r="M271" i="32"/>
  <c r="M263" i="32"/>
  <c r="M272" i="32"/>
  <c r="M264" i="32"/>
  <c r="M266" i="32"/>
  <c r="M267" i="32"/>
  <c r="M268" i="32"/>
  <c r="M270" i="32"/>
  <c r="M262" i="32"/>
  <c r="M269" i="32"/>
  <c r="M265" i="32"/>
  <c r="M261" i="32"/>
  <c r="M277" i="32"/>
  <c r="M278" i="32"/>
  <c r="M279" i="32"/>
  <c r="M275" i="32"/>
  <c r="M280" i="32"/>
  <c r="L249" i="32"/>
  <c r="L250" i="32"/>
  <c r="L274" i="32"/>
  <c r="L259" i="32"/>
  <c r="L251" i="32"/>
  <c r="L276" i="32"/>
  <c r="L253" i="32"/>
  <c r="L245" i="32"/>
  <c r="L254" i="32"/>
  <c r="L246" i="32"/>
  <c r="L260" i="32"/>
  <c r="L248" i="32"/>
  <c r="L247" i="32"/>
  <c r="L252" i="32"/>
  <c r="L244" i="32"/>
  <c r="K256" i="32"/>
  <c r="K273" i="32"/>
  <c r="K257" i="32"/>
  <c r="K258" i="32"/>
  <c r="K255" i="32"/>
  <c r="L270" i="32"/>
  <c r="L262" i="32"/>
  <c r="L271" i="32"/>
  <c r="L263" i="32"/>
  <c r="L272" i="32"/>
  <c r="L265" i="32"/>
  <c r="L266" i="32"/>
  <c r="L267" i="32"/>
  <c r="L269" i="32"/>
  <c r="L261" i="32"/>
  <c r="L268" i="32"/>
  <c r="L264" i="32"/>
  <c r="K216" i="32"/>
  <c r="K185" i="32"/>
  <c r="K194" i="32"/>
  <c r="K186" i="32"/>
  <c r="K187" i="32"/>
  <c r="K188" i="32"/>
  <c r="K190" i="32"/>
  <c r="K189" i="32"/>
  <c r="K214" i="32"/>
  <c r="K200" i="32"/>
  <c r="K192" i="32"/>
  <c r="K184" i="32"/>
  <c r="K193" i="32"/>
  <c r="K199" i="32"/>
  <c r="K191" i="32"/>
  <c r="K209" i="32"/>
  <c r="K210" i="32"/>
  <c r="K202" i="32"/>
  <c r="K206" i="32"/>
  <c r="K211" i="32"/>
  <c r="K203" i="32"/>
  <c r="K212" i="32"/>
  <c r="K204" i="32"/>
  <c r="K205" i="32"/>
  <c r="K208" i="32"/>
  <c r="K201" i="32"/>
  <c r="K207" i="32"/>
  <c r="L217" i="32"/>
  <c r="L215" i="32"/>
  <c r="L218" i="32"/>
  <c r="L219" i="32"/>
  <c r="L220" i="32"/>
  <c r="M196" i="32"/>
  <c r="M213" i="32"/>
  <c r="M197" i="32"/>
  <c r="M198" i="32"/>
  <c r="M195" i="32"/>
  <c r="M187" i="32"/>
  <c r="M188" i="32"/>
  <c r="M200" i="32"/>
  <c r="M216" i="32"/>
  <c r="M189" i="32"/>
  <c r="M214" i="32"/>
  <c r="M190" i="32"/>
  <c r="M192" i="32"/>
  <c r="M184" i="32"/>
  <c r="M199" i="32"/>
  <c r="M191" i="32"/>
  <c r="M194" i="32"/>
  <c r="M186" i="32"/>
  <c r="M193" i="32"/>
  <c r="M185" i="32"/>
  <c r="L195" i="32"/>
  <c r="L196" i="32"/>
  <c r="L213" i="32"/>
  <c r="L197" i="32"/>
  <c r="L198" i="32"/>
  <c r="M211" i="32"/>
  <c r="M212" i="32"/>
  <c r="M204" i="32"/>
  <c r="M209" i="32"/>
  <c r="M205" i="32"/>
  <c r="M208" i="32"/>
  <c r="M206" i="32"/>
  <c r="M207" i="32"/>
  <c r="M210" i="32"/>
  <c r="M202" i="32"/>
  <c r="M203" i="32"/>
  <c r="M201" i="32"/>
  <c r="M217" i="32"/>
  <c r="M218" i="32"/>
  <c r="M219" i="32"/>
  <c r="M215" i="32"/>
  <c r="M220" i="32"/>
  <c r="L186" i="32"/>
  <c r="L187" i="32"/>
  <c r="L199" i="32"/>
  <c r="L188" i="32"/>
  <c r="L189" i="32"/>
  <c r="L191" i="32"/>
  <c r="L214" i="32"/>
  <c r="L190" i="32"/>
  <c r="L216" i="32"/>
  <c r="L193" i="32"/>
  <c r="L185" i="32"/>
  <c r="L194" i="32"/>
  <c r="L200" i="32"/>
  <c r="L192" i="32"/>
  <c r="L184" i="32"/>
  <c r="K198" i="32"/>
  <c r="K195" i="32"/>
  <c r="K196" i="32"/>
  <c r="K213" i="32"/>
  <c r="K197" i="32"/>
  <c r="L210" i="32"/>
  <c r="L211" i="32"/>
  <c r="L203" i="32"/>
  <c r="L207" i="32"/>
  <c r="L208" i="32"/>
  <c r="L212" i="32"/>
  <c r="L204" i="32"/>
  <c r="L205" i="32"/>
  <c r="L206" i="32"/>
  <c r="L209" i="32"/>
  <c r="L201" i="32"/>
  <c r="L202" i="32"/>
  <c r="M125" i="32"/>
  <c r="M140" i="32"/>
  <c r="M132" i="32"/>
  <c r="M124" i="32"/>
  <c r="M139" i="32"/>
  <c r="M129" i="32"/>
  <c r="M127" i="32"/>
  <c r="M130" i="32"/>
  <c r="M160" i="32"/>
  <c r="M159" i="32"/>
  <c r="L139" i="32"/>
  <c r="L124" i="32"/>
  <c r="L125" i="32"/>
  <c r="L130" i="32"/>
  <c r="L132" i="32"/>
  <c r="L127" i="32"/>
  <c r="L140" i="32"/>
  <c r="L129" i="32"/>
  <c r="L147" i="32"/>
  <c r="L146" i="32"/>
  <c r="L152" i="32"/>
  <c r="L141" i="32"/>
  <c r="L151" i="32"/>
  <c r="L145" i="32"/>
  <c r="L150" i="32"/>
  <c r="L142" i="32"/>
  <c r="L160" i="32"/>
  <c r="L159" i="32"/>
  <c r="K127" i="32"/>
  <c r="K139" i="32"/>
  <c r="K125" i="32"/>
  <c r="K130" i="32"/>
  <c r="K140" i="32"/>
  <c r="K132" i="32"/>
  <c r="K124" i="32"/>
  <c r="K129" i="32"/>
  <c r="K150" i="32"/>
  <c r="K142" i="32"/>
  <c r="K147" i="32"/>
  <c r="K151" i="32"/>
  <c r="K152" i="32"/>
  <c r="K141" i="32"/>
  <c r="K146" i="32"/>
  <c r="K145" i="32"/>
  <c r="M152" i="32"/>
  <c r="M145" i="32"/>
  <c r="M141" i="32"/>
  <c r="M151" i="32"/>
  <c r="M146" i="32"/>
  <c r="M150" i="32"/>
  <c r="M142" i="32"/>
  <c r="M147" i="32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G180" i="32"/>
  <c r="G193" i="32"/>
  <c r="G259" i="32"/>
  <c r="G189" i="32"/>
  <c r="G253" i="32"/>
  <c r="G251" i="32"/>
  <c r="G212" i="32"/>
  <c r="G208" i="32"/>
  <c r="G235" i="32"/>
  <c r="G272" i="32"/>
  <c r="F16" i="32"/>
  <c r="L25" i="32"/>
  <c r="Q38" i="32"/>
  <c r="Q103" i="32"/>
  <c r="J280" i="32"/>
  <c r="L82" i="32"/>
  <c r="Q70" i="32"/>
  <c r="J247" i="32"/>
  <c r="J246" i="32"/>
  <c r="Q84" i="32"/>
  <c r="J275" i="32"/>
  <c r="L77" i="32"/>
  <c r="F38" i="32"/>
  <c r="F32" i="32"/>
  <c r="F41" i="32"/>
  <c r="F102" i="32"/>
  <c r="L16" i="32"/>
  <c r="Q89" i="32"/>
  <c r="J266" i="32"/>
  <c r="L68" i="32"/>
  <c r="F70" i="32"/>
  <c r="Q95" i="32"/>
  <c r="L74" i="32"/>
  <c r="F84" i="32"/>
  <c r="Q62" i="32"/>
  <c r="J239" i="32"/>
  <c r="L37" i="32"/>
  <c r="F83" i="32"/>
  <c r="Q59" i="32"/>
  <c r="J236" i="32"/>
  <c r="Q90" i="32"/>
  <c r="J267" i="32"/>
  <c r="Q36" i="32"/>
  <c r="Q20" i="32"/>
  <c r="F43" i="32"/>
  <c r="Q7" i="32"/>
  <c r="Q93" i="32"/>
  <c r="J270" i="32"/>
  <c r="F12" i="32"/>
  <c r="F20" i="32"/>
  <c r="F103" i="32"/>
  <c r="J258" i="32"/>
  <c r="L83" i="32"/>
  <c r="F62" i="32"/>
  <c r="J264" i="32"/>
  <c r="L66" i="32"/>
  <c r="Q23" i="32"/>
  <c r="F75" i="32"/>
  <c r="F90" i="32"/>
  <c r="Q68" i="32"/>
  <c r="J245" i="32"/>
  <c r="J268" i="32"/>
  <c r="L70" i="32"/>
  <c r="Q82" i="32"/>
  <c r="J259" i="32"/>
  <c r="L22" i="32"/>
  <c r="Q11" i="32"/>
  <c r="F42" i="32"/>
  <c r="F51" i="32"/>
  <c r="F50" i="32"/>
  <c r="Q10" i="32"/>
  <c r="L21" i="32"/>
  <c r="L51" i="32"/>
  <c r="F21" i="32"/>
  <c r="F37" i="32"/>
  <c r="F95" i="32"/>
  <c r="Q73" i="32"/>
  <c r="J250" i="32"/>
  <c r="L42" i="32"/>
  <c r="J273" i="32"/>
  <c r="L75" i="32"/>
  <c r="J256" i="32"/>
  <c r="Q31" i="32"/>
  <c r="L89" i="32"/>
  <c r="F68" i="32"/>
  <c r="L88" i="32"/>
  <c r="F67" i="32"/>
  <c r="Q33" i="32"/>
  <c r="L103" i="32"/>
  <c r="F82" i="32"/>
  <c r="Q83" i="32"/>
  <c r="J260" i="32"/>
  <c r="L62" i="32"/>
  <c r="Y62" i="32"/>
  <c r="Q12" i="32"/>
  <c r="J257" i="32"/>
  <c r="Q63" i="32"/>
  <c r="J240" i="32"/>
  <c r="F23" i="32"/>
  <c r="F36" i="32"/>
  <c r="Q18" i="32"/>
  <c r="L20" i="32"/>
  <c r="Q65" i="32"/>
  <c r="J242" i="32"/>
  <c r="L50" i="32"/>
  <c r="Q88" i="32"/>
  <c r="J265" i="32"/>
  <c r="Z74" i="32"/>
  <c r="L67" i="32"/>
  <c r="L43" i="32"/>
  <c r="F93" i="32"/>
  <c r="J248" i="32"/>
  <c r="Q102" i="32"/>
  <c r="Q41" i="32"/>
  <c r="L95" i="32"/>
  <c r="F74" i="32"/>
  <c r="Q42" i="32"/>
  <c r="Q75" i="32"/>
  <c r="J252" i="32"/>
  <c r="F88" i="32"/>
  <c r="Q66" i="32"/>
  <c r="J243" i="32"/>
  <c r="L33" i="32"/>
  <c r="F189" i="32"/>
  <c r="F85" i="32"/>
  <c r="Q94" i="32"/>
  <c r="J271" i="32"/>
  <c r="F25" i="32"/>
  <c r="F33" i="32"/>
  <c r="Q21" i="32"/>
  <c r="F186" i="32"/>
  <c r="F94" i="32"/>
  <c r="Q72" i="32"/>
  <c r="F77" i="32"/>
  <c r="Y28" i="32"/>
  <c r="Q85" i="32"/>
  <c r="J262" i="32"/>
  <c r="L64" i="32"/>
  <c r="L30" i="32"/>
  <c r="L31" i="32"/>
  <c r="L102" i="32"/>
  <c r="Q51" i="32"/>
  <c r="L93" i="32"/>
  <c r="Y93" i="32"/>
  <c r="F72" i="32"/>
  <c r="F22" i="32"/>
  <c r="Q32" i="32"/>
  <c r="Y17" i="32"/>
  <c r="L73" i="32"/>
  <c r="F10" i="32"/>
  <c r="F15" i="32"/>
  <c r="L23" i="32"/>
  <c r="Q13" i="32"/>
  <c r="L84" i="32"/>
  <c r="F247" i="32"/>
  <c r="Q37" i="32"/>
  <c r="Q64" i="32"/>
  <c r="J241" i="32"/>
  <c r="Q30" i="32"/>
  <c r="L90" i="32"/>
  <c r="Y90" i="32"/>
  <c r="L36" i="32"/>
  <c r="Y36" i="32"/>
  <c r="J254" i="32"/>
  <c r="L38" i="32"/>
  <c r="Y38" i="32"/>
  <c r="J269" i="32"/>
  <c r="L94" i="32"/>
  <c r="F257" i="32"/>
  <c r="F73" i="32"/>
  <c r="L32" i="32"/>
  <c r="L85" i="32"/>
  <c r="F64" i="32"/>
  <c r="F30" i="32"/>
  <c r="F31" i="32"/>
  <c r="F213" i="32"/>
  <c r="Q16" i="32"/>
  <c r="Y6" i="32"/>
  <c r="L18" i="32"/>
  <c r="Y18" i="32"/>
  <c r="F18" i="32"/>
  <c r="F207" i="32"/>
  <c r="Q15" i="32"/>
  <c r="Q14" i="32"/>
  <c r="Z25" i="32"/>
  <c r="F66" i="32"/>
  <c r="F14" i="32"/>
  <c r="L41" i="32"/>
  <c r="Q67" i="32"/>
  <c r="J244" i="32"/>
  <c r="Q43" i="32"/>
  <c r="F203" i="32"/>
  <c r="F204" i="32"/>
  <c r="F197" i="32"/>
  <c r="F206" i="32"/>
  <c r="F191" i="32"/>
  <c r="F89" i="32"/>
  <c r="L72" i="32"/>
  <c r="Q50" i="32"/>
  <c r="F250" i="32"/>
  <c r="L15" i="32"/>
  <c r="J261" i="32"/>
  <c r="F205" i="32"/>
  <c r="J255" i="32"/>
  <c r="H268" i="32"/>
  <c r="J276" i="32"/>
  <c r="J253" i="32"/>
  <c r="G280" i="32"/>
  <c r="G175" i="32"/>
  <c r="J251" i="32"/>
  <c r="J277" i="32"/>
  <c r="J249" i="32"/>
  <c r="J279" i="32"/>
  <c r="J263" i="32"/>
  <c r="H214" i="32"/>
  <c r="J235" i="32"/>
  <c r="J272" i="32"/>
  <c r="G261" i="32"/>
  <c r="R261" i="32"/>
  <c r="J278" i="32"/>
  <c r="G206" i="32"/>
  <c r="S206" i="32"/>
  <c r="H213" i="32"/>
  <c r="G239" i="32"/>
  <c r="R239" i="32"/>
  <c r="G220" i="32"/>
  <c r="T220" i="32"/>
  <c r="F253" i="32"/>
  <c r="F273" i="32"/>
  <c r="Z37" i="32"/>
  <c r="H206" i="32"/>
  <c r="F175" i="32"/>
  <c r="G263" i="32"/>
  <c r="F212" i="32"/>
  <c r="Q212" i="32"/>
  <c r="G216" i="32"/>
  <c r="L10" i="32"/>
  <c r="Y10" i="32"/>
  <c r="G274" i="32"/>
  <c r="G245" i="32"/>
  <c r="S245" i="32"/>
  <c r="G204" i="32"/>
  <c r="G187" i="32"/>
  <c r="T187" i="32"/>
  <c r="J274" i="32"/>
  <c r="G197" i="32"/>
  <c r="F270" i="32"/>
  <c r="P270" i="32"/>
  <c r="G209" i="32"/>
  <c r="G249" i="32"/>
  <c r="F211" i="32"/>
  <c r="O211" i="32"/>
  <c r="F187" i="32"/>
  <c r="O187" i="32"/>
  <c r="G183" i="32"/>
  <c r="R183" i="32"/>
  <c r="Y13" i="32"/>
  <c r="F195" i="32"/>
  <c r="G194" i="32"/>
  <c r="F190" i="32"/>
  <c r="P190" i="32"/>
  <c r="F200" i="32"/>
  <c r="O200" i="32"/>
  <c r="G265" i="32"/>
  <c r="T265" i="32"/>
  <c r="F265" i="32"/>
  <c r="P265" i="32"/>
  <c r="Y84" i="32"/>
  <c r="F261" i="32"/>
  <c r="Q261" i="32"/>
  <c r="G267" i="32"/>
  <c r="S267" i="32"/>
  <c r="G198" i="32"/>
  <c r="G210" i="32"/>
  <c r="R210" i="32"/>
  <c r="G195" i="32"/>
  <c r="F258" i="32"/>
  <c r="G257" i="32"/>
  <c r="G215" i="32"/>
  <c r="L12" i="32"/>
  <c r="Z12" i="32"/>
  <c r="F266" i="32"/>
  <c r="Q266" i="32"/>
  <c r="F278" i="32"/>
  <c r="G214" i="32"/>
  <c r="F220" i="32"/>
  <c r="P220" i="32"/>
  <c r="F192" i="32"/>
  <c r="O192" i="32"/>
  <c r="F185" i="32"/>
  <c r="O185" i="32"/>
  <c r="F275" i="32"/>
  <c r="Y102" i="32"/>
  <c r="F218" i="32"/>
  <c r="F280" i="32"/>
  <c r="F252" i="32"/>
  <c r="Y75" i="32"/>
  <c r="F259" i="32"/>
  <c r="F194" i="32"/>
  <c r="H274" i="32"/>
  <c r="F246" i="32"/>
  <c r="G185" i="32"/>
  <c r="S185" i="32"/>
  <c r="G264" i="32"/>
  <c r="F244" i="32"/>
  <c r="P244" i="32"/>
  <c r="F256" i="32"/>
  <c r="G218" i="32"/>
  <c r="G191" i="32"/>
  <c r="G247" i="32"/>
  <c r="S247" i="32"/>
  <c r="G205" i="32"/>
  <c r="T205" i="32"/>
  <c r="G244" i="32"/>
  <c r="R244" i="32"/>
  <c r="G203" i="32"/>
  <c r="F236" i="32"/>
  <c r="G266" i="32"/>
  <c r="R266" i="32"/>
  <c r="F269" i="32"/>
  <c r="F260" i="32"/>
  <c r="O260" i="32"/>
  <c r="G236" i="32"/>
  <c r="T236" i="32"/>
  <c r="F248" i="32"/>
  <c r="Y11" i="32"/>
  <c r="F216" i="32"/>
  <c r="P205" i="32"/>
  <c r="O205" i="32"/>
  <c r="Q205" i="32"/>
  <c r="J211" i="32"/>
  <c r="J151" i="32"/>
  <c r="F279" i="32"/>
  <c r="J180" i="32"/>
  <c r="J120" i="32"/>
  <c r="J132" i="32"/>
  <c r="J192" i="32"/>
  <c r="G278" i="32"/>
  <c r="G241" i="32"/>
  <c r="G255" i="32"/>
  <c r="G277" i="32"/>
  <c r="G217" i="32"/>
  <c r="G279" i="32"/>
  <c r="G192" i="32"/>
  <c r="G181" i="32"/>
  <c r="G202" i="32"/>
  <c r="J198" i="32"/>
  <c r="J124" i="32"/>
  <c r="J184" i="32"/>
  <c r="Q247" i="32"/>
  <c r="O247" i="32"/>
  <c r="P247" i="32"/>
  <c r="J141" i="32"/>
  <c r="J201" i="32"/>
  <c r="F255" i="32"/>
  <c r="F198" i="32"/>
  <c r="H251" i="32"/>
  <c r="F277" i="32"/>
  <c r="F271" i="32"/>
  <c r="F184" i="32"/>
  <c r="F209" i="32"/>
  <c r="J205" i="32"/>
  <c r="J145" i="32"/>
  <c r="J215" i="32"/>
  <c r="F215" i="32"/>
  <c r="R189" i="32"/>
  <c r="T189" i="32"/>
  <c r="S189" i="32"/>
  <c r="G201" i="32"/>
  <c r="T180" i="32"/>
  <c r="R180" i="32"/>
  <c r="S180" i="32"/>
  <c r="G207" i="32"/>
  <c r="G248" i="32"/>
  <c r="G190" i="32"/>
  <c r="G262" i="32"/>
  <c r="G270" i="32"/>
  <c r="J159" i="32"/>
  <c r="J219" i="32"/>
  <c r="J218" i="32"/>
  <c r="O207" i="32"/>
  <c r="Q207" i="32"/>
  <c r="P207" i="32"/>
  <c r="J217" i="32"/>
  <c r="O189" i="32"/>
  <c r="Q189" i="32"/>
  <c r="P189" i="32"/>
  <c r="J216" i="32"/>
  <c r="J181" i="32"/>
  <c r="J121" i="32"/>
  <c r="J196" i="32"/>
  <c r="F268" i="32"/>
  <c r="G276" i="32"/>
  <c r="F243" i="32"/>
  <c r="F182" i="32"/>
  <c r="G243" i="32"/>
  <c r="G269" i="32"/>
  <c r="G275" i="32"/>
  <c r="F242" i="32"/>
  <c r="G188" i="32"/>
  <c r="G260" i="32"/>
  <c r="F183" i="32"/>
  <c r="G200" i="32"/>
  <c r="G179" i="32"/>
  <c r="F264" i="32"/>
  <c r="J193" i="32"/>
  <c r="J212" i="32"/>
  <c r="J152" i="32"/>
  <c r="J186" i="32"/>
  <c r="J199" i="32"/>
  <c r="J139" i="32"/>
  <c r="J209" i="32"/>
  <c r="H194" i="32"/>
  <c r="F272" i="32"/>
  <c r="F188" i="32"/>
  <c r="J202" i="32"/>
  <c r="J142" i="32"/>
  <c r="F217" i="32"/>
  <c r="J119" i="32"/>
  <c r="J179" i="32"/>
  <c r="J213" i="32"/>
  <c r="J195" i="32"/>
  <c r="F235" i="32"/>
  <c r="F254" i="32"/>
  <c r="F210" i="32"/>
  <c r="F276" i="32"/>
  <c r="J147" i="32"/>
  <c r="J207" i="32"/>
  <c r="J197" i="32"/>
  <c r="F241" i="32"/>
  <c r="F179" i="32"/>
  <c r="G199" i="32"/>
  <c r="G176" i="32"/>
  <c r="G246" i="32"/>
  <c r="G213" i="32"/>
  <c r="F240" i="32"/>
  <c r="G186" i="32"/>
  <c r="G258" i="32"/>
  <c r="F181" i="32"/>
  <c r="G219" i="32"/>
  <c r="G242" i="32"/>
  <c r="G268" i="32"/>
  <c r="F219" i="32"/>
  <c r="J122" i="32"/>
  <c r="J182" i="32"/>
  <c r="F208" i="32"/>
  <c r="J191" i="32"/>
  <c r="F196" i="32"/>
  <c r="J204" i="32"/>
  <c r="Z88" i="32"/>
  <c r="H265" i="32"/>
  <c r="J187" i="32"/>
  <c r="J127" i="32"/>
  <c r="J140" i="32"/>
  <c r="J200" i="32"/>
  <c r="H188" i="32"/>
  <c r="F201" i="32"/>
  <c r="F202" i="32"/>
  <c r="S212" i="32"/>
  <c r="T212" i="32"/>
  <c r="R212" i="32"/>
  <c r="F239" i="32"/>
  <c r="F180" i="32"/>
  <c r="G184" i="32"/>
  <c r="G256" i="32"/>
  <c r="F176" i="32"/>
  <c r="L14" i="32"/>
  <c r="Y14" i="32"/>
  <c r="F199" i="32"/>
  <c r="J220" i="32"/>
  <c r="J160" i="32"/>
  <c r="J150" i="32"/>
  <c r="J210" i="32"/>
  <c r="J175" i="32"/>
  <c r="F263" i="32"/>
  <c r="F251" i="32"/>
  <c r="F267" i="32"/>
  <c r="F249" i="32"/>
  <c r="F262" i="32"/>
  <c r="G273" i="32"/>
  <c r="G254" i="32"/>
  <c r="G240" i="32"/>
  <c r="P206" i="32"/>
  <c r="Q206" i="32"/>
  <c r="O206" i="32"/>
  <c r="J125" i="32"/>
  <c r="J185" i="32"/>
  <c r="F214" i="32"/>
  <c r="J190" i="32"/>
  <c r="J130" i="32"/>
  <c r="J208" i="32"/>
  <c r="J203" i="32"/>
  <c r="F274" i="32"/>
  <c r="J176" i="32"/>
  <c r="J116" i="32"/>
  <c r="J189" i="32"/>
  <c r="J129" i="32"/>
  <c r="F245" i="32"/>
  <c r="F193" i="32"/>
  <c r="G182" i="32"/>
  <c r="G271" i="32"/>
  <c r="G252" i="32"/>
  <c r="G196" i="32"/>
  <c r="J123" i="32"/>
  <c r="J183" i="32"/>
  <c r="J146" i="32"/>
  <c r="J206" i="32"/>
  <c r="J188" i="32"/>
  <c r="J194" i="32"/>
  <c r="H216" i="32"/>
  <c r="J214" i="32"/>
  <c r="S235" i="32"/>
  <c r="T235" i="32"/>
  <c r="R235" i="32"/>
  <c r="G250" i="32"/>
  <c r="G211" i="32"/>
  <c r="Z94" i="32"/>
  <c r="H271" i="32"/>
  <c r="Z33" i="32"/>
  <c r="H202" i="32"/>
  <c r="Z77" i="32"/>
  <c r="H134" i="32"/>
  <c r="H269" i="32"/>
  <c r="Y72" i="32"/>
  <c r="H277" i="32"/>
  <c r="Y71" i="32"/>
  <c r="Y15" i="32"/>
  <c r="Z50" i="32"/>
  <c r="H219" i="32"/>
  <c r="Y73" i="32"/>
  <c r="Y49" i="32"/>
  <c r="Z82" i="32"/>
  <c r="H259" i="32"/>
  <c r="H246" i="32"/>
  <c r="Y41" i="32"/>
  <c r="Y103" i="32"/>
  <c r="H263" i="32"/>
  <c r="H209" i="32"/>
  <c r="H208" i="32"/>
  <c r="Z32" i="32"/>
  <c r="H201" i="32"/>
  <c r="Z31" i="32"/>
  <c r="H200" i="32"/>
  <c r="Y20" i="32"/>
  <c r="Z30" i="32"/>
  <c r="H255" i="32"/>
  <c r="Y43" i="32"/>
  <c r="Y96" i="32"/>
  <c r="Y26" i="32"/>
  <c r="Y81" i="32"/>
  <c r="Y67" i="32"/>
  <c r="Y23" i="32"/>
  <c r="Z22" i="32"/>
  <c r="H131" i="32"/>
  <c r="Y83" i="32"/>
  <c r="Y87" i="32"/>
  <c r="H217" i="32"/>
  <c r="Y24" i="32"/>
  <c r="H257" i="32"/>
  <c r="U35" i="32"/>
  <c r="V35" i="32"/>
  <c r="U14" i="32"/>
  <c r="V14" i="32"/>
  <c r="U44" i="32"/>
  <c r="V44" i="32"/>
  <c r="AE78" i="32"/>
  <c r="AC78" i="32"/>
  <c r="Z15" i="32"/>
  <c r="H184" i="32"/>
  <c r="U65" i="32"/>
  <c r="V65" i="32"/>
  <c r="Y64" i="32"/>
  <c r="Z64" i="32"/>
  <c r="H241" i="32"/>
  <c r="V84" i="32"/>
  <c r="U84" i="32"/>
  <c r="AC47" i="32"/>
  <c r="AE47" i="32"/>
  <c r="U11" i="32"/>
  <c r="V11" i="32"/>
  <c r="V29" i="32"/>
  <c r="U29" i="32"/>
  <c r="U81" i="32"/>
  <c r="V81" i="32"/>
  <c r="Y100" i="32"/>
  <c r="U19" i="32"/>
  <c r="V19" i="32"/>
  <c r="AE88" i="32"/>
  <c r="AC88" i="32"/>
  <c r="AC58" i="32"/>
  <c r="AE58" i="32"/>
  <c r="U15" i="32"/>
  <c r="V15" i="32"/>
  <c r="AE11" i="32"/>
  <c r="AC11" i="32"/>
  <c r="AE37" i="32"/>
  <c r="AC37" i="32"/>
  <c r="AE82" i="32"/>
  <c r="AC82" i="32"/>
  <c r="AE41" i="32"/>
  <c r="AC41" i="32"/>
  <c r="Y58" i="32"/>
  <c r="AE7" i="32"/>
  <c r="AC7" i="32"/>
  <c r="Y69" i="32"/>
  <c r="Z85" i="32"/>
  <c r="H262" i="32"/>
  <c r="V77" i="32"/>
  <c r="U77" i="32"/>
  <c r="AE46" i="32"/>
  <c r="AC46" i="32"/>
  <c r="H218" i="32"/>
  <c r="H240" i="32"/>
  <c r="Y63" i="32"/>
  <c r="AC84" i="32"/>
  <c r="AE84" i="32"/>
  <c r="Z89" i="32"/>
  <c r="V85" i="32"/>
  <c r="U85" i="32"/>
  <c r="V66" i="32"/>
  <c r="U66" i="32"/>
  <c r="V47" i="32"/>
  <c r="U47" i="32"/>
  <c r="V71" i="32"/>
  <c r="U71" i="32"/>
  <c r="U80" i="32"/>
  <c r="V80" i="32"/>
  <c r="U76" i="32"/>
  <c r="V76" i="32"/>
  <c r="AE13" i="32"/>
  <c r="AC13" i="32"/>
  <c r="U36" i="32"/>
  <c r="V36" i="32"/>
  <c r="AE73" i="32"/>
  <c r="AC73" i="32"/>
  <c r="Y79" i="32"/>
  <c r="Y98" i="32"/>
  <c r="AC10" i="32"/>
  <c r="AE10" i="32"/>
  <c r="U20" i="32"/>
  <c r="V20" i="32"/>
  <c r="AC89" i="32"/>
  <c r="AE89" i="32"/>
  <c r="Y95" i="32"/>
  <c r="AE42" i="32"/>
  <c r="AC42" i="32"/>
  <c r="U94" i="32"/>
  <c r="V94" i="32"/>
  <c r="H256" i="32"/>
  <c r="AE97" i="32"/>
  <c r="AC97" i="32"/>
  <c r="U102" i="32"/>
  <c r="V102" i="32"/>
  <c r="Y51" i="32"/>
  <c r="Y21" i="32"/>
  <c r="V13" i="32"/>
  <c r="U13" i="32"/>
  <c r="Y70" i="32"/>
  <c r="Z103" i="32"/>
  <c r="H280" i="32"/>
  <c r="Z66" i="32"/>
  <c r="H243" i="32"/>
  <c r="Y66" i="32"/>
  <c r="Z67" i="32"/>
  <c r="H244" i="32"/>
  <c r="V40" i="32"/>
  <c r="U40" i="32"/>
  <c r="H253" i="32"/>
  <c r="AC35" i="32"/>
  <c r="AE35" i="32"/>
  <c r="AE76" i="32"/>
  <c r="AC76" i="32"/>
  <c r="Y91" i="32"/>
  <c r="AE103" i="32"/>
  <c r="AC103" i="32"/>
  <c r="AE94" i="32"/>
  <c r="AC94" i="32"/>
  <c r="V63" i="32"/>
  <c r="U63" i="32"/>
  <c r="Z70" i="32"/>
  <c r="H247" i="32"/>
  <c r="AE83" i="32"/>
  <c r="AC83" i="32"/>
  <c r="Y99" i="32"/>
  <c r="U31" i="32"/>
  <c r="V31" i="32"/>
  <c r="V87" i="32"/>
  <c r="U87" i="32"/>
  <c r="U34" i="32"/>
  <c r="V34" i="32"/>
  <c r="V51" i="32"/>
  <c r="U51" i="32"/>
  <c r="Y85" i="32"/>
  <c r="Y94" i="32"/>
  <c r="V93" i="32"/>
  <c r="U93" i="32"/>
  <c r="V25" i="32"/>
  <c r="U25" i="32"/>
  <c r="AC30" i="32"/>
  <c r="AE30" i="32"/>
  <c r="U79" i="32"/>
  <c r="V79" i="32"/>
  <c r="AE100" i="32"/>
  <c r="AC100" i="32"/>
  <c r="V78" i="32"/>
  <c r="U78" i="32"/>
  <c r="V6" i="32"/>
  <c r="U6" i="32"/>
  <c r="H195" i="32"/>
  <c r="AC80" i="32"/>
  <c r="AE80" i="32"/>
  <c r="Z102" i="32"/>
  <c r="H279" i="32"/>
  <c r="V21" i="32"/>
  <c r="U21" i="32"/>
  <c r="V18" i="32"/>
  <c r="U18" i="32"/>
  <c r="V103" i="32"/>
  <c r="U103" i="32"/>
  <c r="AC51" i="32"/>
  <c r="AE51" i="32"/>
  <c r="U75" i="32"/>
  <c r="V75" i="32"/>
  <c r="AE93" i="32"/>
  <c r="AC93" i="32"/>
  <c r="AC39" i="32"/>
  <c r="AE39" i="32"/>
  <c r="AC20" i="32"/>
  <c r="AE20" i="32"/>
  <c r="Y59" i="32"/>
  <c r="H236" i="32"/>
  <c r="U97" i="32"/>
  <c r="V97" i="32"/>
  <c r="Y45" i="32"/>
  <c r="Z73" i="32"/>
  <c r="H250" i="32"/>
  <c r="U69" i="32"/>
  <c r="V69" i="32"/>
  <c r="Z18" i="32"/>
  <c r="AE59" i="32"/>
  <c r="AC59" i="32"/>
  <c r="Y19" i="32"/>
  <c r="H275" i="32"/>
  <c r="Y16" i="32"/>
  <c r="AE17" i="32"/>
  <c r="AC17" i="32"/>
  <c r="Y77" i="32"/>
  <c r="U72" i="32"/>
  <c r="V72" i="32"/>
  <c r="U99" i="32"/>
  <c r="V99" i="32"/>
  <c r="AE14" i="32"/>
  <c r="AC14" i="32"/>
  <c r="AC81" i="32"/>
  <c r="AE81" i="32"/>
  <c r="U38" i="32"/>
  <c r="V38" i="32"/>
  <c r="H278" i="32"/>
  <c r="AC15" i="32"/>
  <c r="AE15" i="32"/>
  <c r="U88" i="32"/>
  <c r="V88" i="32"/>
  <c r="AC40" i="32"/>
  <c r="AE40" i="32"/>
  <c r="Y92" i="32"/>
  <c r="AC77" i="32"/>
  <c r="AE77" i="32"/>
  <c r="U27" i="32"/>
  <c r="V27" i="32"/>
  <c r="U67" i="32"/>
  <c r="V67" i="32"/>
  <c r="AC85" i="32"/>
  <c r="AE85" i="32"/>
  <c r="Y89" i="32"/>
  <c r="H186" i="32"/>
  <c r="AE71" i="32"/>
  <c r="AC71" i="32"/>
  <c r="Z68" i="32"/>
  <c r="H245" i="32"/>
  <c r="AC68" i="32"/>
  <c r="AE68" i="32"/>
  <c r="H175" i="32"/>
  <c r="AE36" i="32"/>
  <c r="AC36" i="32"/>
  <c r="AE75" i="32"/>
  <c r="AC75" i="32"/>
  <c r="U91" i="32"/>
  <c r="V91" i="32"/>
  <c r="H197" i="32"/>
  <c r="H204" i="32"/>
  <c r="V41" i="32"/>
  <c r="U41" i="32"/>
  <c r="Z84" i="32"/>
  <c r="H261" i="32"/>
  <c r="Y86" i="32"/>
  <c r="V98" i="32"/>
  <c r="U98" i="32"/>
  <c r="AE25" i="32"/>
  <c r="AC25" i="32"/>
  <c r="Z20" i="32"/>
  <c r="V33" i="32"/>
  <c r="U33" i="32"/>
  <c r="U73" i="32"/>
  <c r="V73" i="32"/>
  <c r="U22" i="32"/>
  <c r="V22" i="32"/>
  <c r="U96" i="32"/>
  <c r="V96" i="32"/>
  <c r="Y39" i="32"/>
  <c r="AE92" i="32"/>
  <c r="AC92" i="32"/>
  <c r="V16" i="32"/>
  <c r="U16" i="32"/>
  <c r="U39" i="32"/>
  <c r="V39" i="32"/>
  <c r="U43" i="32"/>
  <c r="V43" i="32"/>
  <c r="AE99" i="32"/>
  <c r="AC99" i="32"/>
  <c r="H276" i="32"/>
  <c r="V95" i="32"/>
  <c r="U95" i="32"/>
  <c r="AE102" i="32"/>
  <c r="AC102" i="32"/>
  <c r="AE63" i="32"/>
  <c r="AC63" i="32"/>
  <c r="AE45" i="32"/>
  <c r="AC45" i="32"/>
  <c r="V74" i="32"/>
  <c r="U74" i="32"/>
  <c r="AE16" i="32"/>
  <c r="AC16" i="32"/>
  <c r="Y42" i="32"/>
  <c r="V48" i="32"/>
  <c r="U48" i="32"/>
  <c r="Z21" i="32"/>
  <c r="H190" i="32"/>
  <c r="AC43" i="32"/>
  <c r="AE43" i="32"/>
  <c r="Z90" i="32"/>
  <c r="H267" i="32"/>
  <c r="AC95" i="32"/>
  <c r="AE95" i="32"/>
  <c r="AE29" i="32"/>
  <c r="AC29" i="32"/>
  <c r="Z62" i="32"/>
  <c r="H239" i="32"/>
  <c r="AE33" i="32"/>
  <c r="AC33" i="32"/>
  <c r="Z93" i="32"/>
  <c r="H270" i="32"/>
  <c r="AC98" i="32"/>
  <c r="AE98" i="32"/>
  <c r="Z38" i="32"/>
  <c r="Y44" i="32"/>
  <c r="V62" i="32"/>
  <c r="U62" i="32"/>
  <c r="Y25" i="32"/>
  <c r="Y101" i="32"/>
  <c r="U50" i="32"/>
  <c r="V50" i="32"/>
  <c r="Y32" i="32"/>
  <c r="U70" i="32"/>
  <c r="V70" i="32"/>
  <c r="Z16" i="32"/>
  <c r="H185" i="32"/>
  <c r="Y31" i="32"/>
  <c r="Y30" i="32"/>
  <c r="AE86" i="32"/>
  <c r="AC86" i="32"/>
  <c r="Z23" i="32"/>
  <c r="H192" i="32"/>
  <c r="AE32" i="32"/>
  <c r="AC32" i="32"/>
  <c r="U23" i="32"/>
  <c r="V23" i="32"/>
  <c r="V26" i="32"/>
  <c r="U26" i="32"/>
  <c r="Y80" i="32"/>
  <c r="V100" i="32"/>
  <c r="U100" i="32"/>
  <c r="Y50" i="32"/>
  <c r="U12" i="32"/>
  <c r="V12" i="32"/>
  <c r="H235" i="32"/>
  <c r="AE74" i="32"/>
  <c r="AC74" i="32"/>
  <c r="Y88" i="32"/>
  <c r="Y35" i="32"/>
  <c r="Z51" i="32"/>
  <c r="V7" i="32"/>
  <c r="U7" i="32"/>
  <c r="Y22" i="32"/>
  <c r="AE67" i="32"/>
  <c r="AC67" i="32"/>
  <c r="V83" i="32"/>
  <c r="U83" i="32"/>
  <c r="AC101" i="32"/>
  <c r="AE101" i="32"/>
  <c r="Y48" i="32"/>
  <c r="V90" i="32"/>
  <c r="U90" i="32"/>
  <c r="V58" i="32"/>
  <c r="U58" i="32"/>
  <c r="Y68" i="32"/>
  <c r="V32" i="32"/>
  <c r="U32" i="32"/>
  <c r="AE34" i="32"/>
  <c r="AC34" i="32"/>
  <c r="AC18" i="32"/>
  <c r="AE18" i="32"/>
  <c r="AC27" i="32"/>
  <c r="AE27" i="32"/>
  <c r="Y76" i="32"/>
  <c r="V24" i="32"/>
  <c r="U24" i="32"/>
  <c r="AC26" i="32"/>
  <c r="AE26" i="32"/>
  <c r="U37" i="32"/>
  <c r="V37" i="32"/>
  <c r="Z41" i="32"/>
  <c r="H210" i="32"/>
  <c r="AE91" i="32"/>
  <c r="AC91" i="32"/>
  <c r="AC48" i="32"/>
  <c r="AE48" i="32"/>
  <c r="V30" i="32"/>
  <c r="U30" i="32"/>
  <c r="U42" i="32"/>
  <c r="V42" i="32"/>
  <c r="H242" i="32"/>
  <c r="Y65" i="32"/>
  <c r="AE69" i="32"/>
  <c r="AC69" i="32"/>
  <c r="Y33" i="32"/>
  <c r="AE66" i="32"/>
  <c r="AC66" i="32"/>
  <c r="H264" i="32"/>
  <c r="AE24" i="32"/>
  <c r="AC24" i="32"/>
  <c r="AE65" i="32"/>
  <c r="AC65" i="32"/>
  <c r="AC23" i="32"/>
  <c r="AE23" i="32"/>
  <c r="Z95" i="32"/>
  <c r="H272" i="32"/>
  <c r="AE96" i="32"/>
  <c r="AC96" i="32"/>
  <c r="AE44" i="32"/>
  <c r="AC44" i="32"/>
  <c r="Y97" i="32"/>
  <c r="Y27" i="32"/>
  <c r="Y34" i="32"/>
  <c r="V64" i="32"/>
  <c r="U64" i="32"/>
  <c r="Y37" i="32"/>
  <c r="Y74" i="32"/>
  <c r="AE62" i="32"/>
  <c r="AC62" i="32"/>
  <c r="Z75" i="32"/>
  <c r="H252" i="32"/>
  <c r="V46" i="32"/>
  <c r="U46" i="32"/>
  <c r="AC6" i="32"/>
  <c r="AE6" i="32"/>
  <c r="AE21" i="32"/>
  <c r="AC21" i="32"/>
  <c r="AE28" i="32"/>
  <c r="AC28" i="32"/>
  <c r="Y46" i="32"/>
  <c r="V68" i="32"/>
  <c r="U68" i="32"/>
  <c r="AE70" i="32"/>
  <c r="AC70" i="32"/>
  <c r="Z83" i="32"/>
  <c r="H260" i="32"/>
  <c r="Y29" i="32"/>
  <c r="AE72" i="32"/>
  <c r="AC72" i="32"/>
  <c r="V28" i="32"/>
  <c r="U28" i="32"/>
  <c r="V92" i="32"/>
  <c r="U92" i="32"/>
  <c r="AE38" i="32"/>
  <c r="AC38" i="32"/>
  <c r="AC64" i="32"/>
  <c r="AE64" i="32"/>
  <c r="AE50" i="32"/>
  <c r="AC50" i="32"/>
  <c r="V45" i="32"/>
  <c r="U45" i="32"/>
  <c r="Z72" i="32"/>
  <c r="H249" i="32"/>
  <c r="V101" i="32"/>
  <c r="U101" i="32"/>
  <c r="V17" i="32"/>
  <c r="U17" i="32"/>
  <c r="Z42" i="32"/>
  <c r="AC79" i="32"/>
  <c r="AE79" i="32"/>
  <c r="V86" i="32"/>
  <c r="U86" i="32"/>
  <c r="AE12" i="32"/>
  <c r="AC12" i="32"/>
  <c r="U89" i="32"/>
  <c r="V89" i="32"/>
  <c r="AE49" i="32"/>
  <c r="AC49" i="32"/>
  <c r="U59" i="32"/>
  <c r="V59" i="32"/>
  <c r="AE87" i="32"/>
  <c r="AC87" i="32"/>
  <c r="AE31" i="32"/>
  <c r="AC31" i="32"/>
  <c r="AE22" i="32"/>
  <c r="AC22" i="32"/>
  <c r="V10" i="32"/>
  <c r="U10" i="32"/>
  <c r="U82" i="32"/>
  <c r="V82" i="32"/>
  <c r="Z36" i="32"/>
  <c r="Z43" i="32"/>
  <c r="V49" i="32"/>
  <c r="U49" i="32"/>
  <c r="AC19" i="32"/>
  <c r="AE19" i="32"/>
  <c r="Y78" i="32"/>
  <c r="AE90" i="32"/>
  <c r="AC90" i="32"/>
  <c r="H215" i="32"/>
  <c r="H258" i="32"/>
  <c r="Y40" i="32"/>
  <c r="Y47" i="32"/>
  <c r="Y82" i="32"/>
  <c r="H180" i="32"/>
  <c r="P180" i="32"/>
  <c r="R245" i="32"/>
  <c r="T245" i="32"/>
  <c r="T261" i="32"/>
  <c r="Q187" i="32"/>
  <c r="S239" i="32"/>
  <c r="T210" i="32"/>
  <c r="Q190" i="32"/>
  <c r="O270" i="32"/>
  <c r="H152" i="32"/>
  <c r="Z10" i="32"/>
  <c r="H179" i="32"/>
  <c r="R220" i="32"/>
  <c r="S220" i="32"/>
  <c r="S187" i="32"/>
  <c r="R187" i="32"/>
  <c r="S261" i="32"/>
  <c r="Q211" i="32"/>
  <c r="P200" i="32"/>
  <c r="O212" i="32"/>
  <c r="P212" i="32"/>
  <c r="P211" i="32"/>
  <c r="S266" i="32"/>
  <c r="Q200" i="32"/>
  <c r="Z14" i="32"/>
  <c r="H183" i="32"/>
  <c r="T266" i="32"/>
  <c r="R206" i="32"/>
  <c r="Q220" i="32"/>
  <c r="T206" i="32"/>
  <c r="O220" i="32"/>
  <c r="O190" i="32"/>
  <c r="Q270" i="32"/>
  <c r="H146" i="32"/>
  <c r="Y12" i="32"/>
  <c r="P187" i="32"/>
  <c r="H127" i="32"/>
  <c r="S183" i="32"/>
  <c r="H121" i="32"/>
  <c r="R205" i="32"/>
  <c r="R267" i="32"/>
  <c r="O261" i="32"/>
  <c r="S205" i="32"/>
  <c r="P261" i="32"/>
  <c r="Y7" i="32"/>
  <c r="Q185" i="32"/>
  <c r="T244" i="32"/>
  <c r="R265" i="32"/>
  <c r="R247" i="32"/>
  <c r="H160" i="32"/>
  <c r="T267" i="32"/>
  <c r="H139" i="32"/>
  <c r="S244" i="32"/>
  <c r="T183" i="32"/>
  <c r="T185" i="32"/>
  <c r="R185" i="32"/>
  <c r="H151" i="32"/>
  <c r="S265" i="32"/>
  <c r="Q265" i="32"/>
  <c r="T247" i="32"/>
  <c r="O266" i="32"/>
  <c r="O265" i="32"/>
  <c r="R236" i="32"/>
  <c r="P266" i="32"/>
  <c r="S210" i="32"/>
  <c r="Q192" i="32"/>
  <c r="P192" i="32"/>
  <c r="P185" i="32"/>
  <c r="P260" i="32"/>
  <c r="Q260" i="32"/>
  <c r="H145" i="32"/>
  <c r="Q244" i="32"/>
  <c r="O244" i="32"/>
  <c r="H147" i="32"/>
  <c r="H129" i="32"/>
  <c r="Q175" i="32"/>
  <c r="P175" i="32"/>
  <c r="O175" i="32"/>
  <c r="P218" i="32"/>
  <c r="Q218" i="32"/>
  <c r="O218" i="32"/>
  <c r="P236" i="32"/>
  <c r="O236" i="32"/>
  <c r="Q236" i="32"/>
  <c r="H132" i="32"/>
  <c r="H207" i="32"/>
  <c r="R240" i="32"/>
  <c r="S240" i="32"/>
  <c r="Q267" i="32"/>
  <c r="P267" i="32"/>
  <c r="O267" i="32"/>
  <c r="H191" i="32"/>
  <c r="Q201" i="32"/>
  <c r="O201" i="32"/>
  <c r="P201" i="32"/>
  <c r="O219" i="32"/>
  <c r="Q219" i="32"/>
  <c r="P219" i="32"/>
  <c r="H150" i="32"/>
  <c r="S260" i="32"/>
  <c r="T260" i="32"/>
  <c r="H203" i="32"/>
  <c r="T240" i="32"/>
  <c r="H142" i="32"/>
  <c r="H176" i="32"/>
  <c r="Q176" i="32"/>
  <c r="H248" i="32"/>
  <c r="H193" i="32"/>
  <c r="O262" i="32"/>
  <c r="Q262" i="32"/>
  <c r="P262" i="32"/>
  <c r="Q199" i="32"/>
  <c r="O199" i="32"/>
  <c r="P199" i="32"/>
  <c r="S184" i="32"/>
  <c r="R184" i="32"/>
  <c r="T184" i="32"/>
  <c r="O210" i="32"/>
  <c r="P210" i="32"/>
  <c r="Q210" i="32"/>
  <c r="H189" i="32"/>
  <c r="H211" i="32"/>
  <c r="H205" i="32"/>
  <c r="R242" i="32"/>
  <c r="T242" i="32"/>
  <c r="Q242" i="32"/>
  <c r="O242" i="32"/>
  <c r="P242" i="32"/>
  <c r="H140" i="32"/>
  <c r="S211" i="32"/>
  <c r="T211" i="32"/>
  <c r="R211" i="32"/>
  <c r="H198" i="32"/>
  <c r="H212" i="32"/>
  <c r="T182" i="32"/>
  <c r="S182" i="32"/>
  <c r="S242" i="32"/>
  <c r="R182" i="32"/>
  <c r="P202" i="32"/>
  <c r="O202" i="32"/>
  <c r="Q202" i="32"/>
  <c r="H181" i="32"/>
  <c r="R219" i="32"/>
  <c r="T219" i="32"/>
  <c r="S219" i="32"/>
  <c r="T176" i="32"/>
  <c r="S176" i="32"/>
  <c r="P235" i="32"/>
  <c r="Q235" i="32"/>
  <c r="O235" i="32"/>
  <c r="T201" i="32"/>
  <c r="R201" i="32"/>
  <c r="S201" i="32"/>
  <c r="H254" i="32"/>
  <c r="H199" i="32"/>
  <c r="Q181" i="32"/>
  <c r="P181" i="32"/>
  <c r="O181" i="32"/>
  <c r="R199" i="32"/>
  <c r="S199" i="32"/>
  <c r="T199" i="32"/>
  <c r="O272" i="32"/>
  <c r="P272" i="32"/>
  <c r="Q272" i="32"/>
  <c r="S179" i="32"/>
  <c r="T239" i="32"/>
  <c r="R179" i="32"/>
  <c r="T179" i="32"/>
  <c r="R262" i="32"/>
  <c r="T262" i="32"/>
  <c r="S262" i="32"/>
  <c r="O215" i="32"/>
  <c r="P215" i="32"/>
  <c r="Q215" i="32"/>
  <c r="S202" i="32"/>
  <c r="R202" i="32"/>
  <c r="T202" i="32"/>
  <c r="H124" i="32"/>
  <c r="H266" i="32"/>
  <c r="H220" i="32"/>
  <c r="H130" i="32"/>
  <c r="H159" i="32"/>
  <c r="O179" i="32"/>
  <c r="P179" i="32"/>
  <c r="Q179" i="32"/>
  <c r="H187" i="32"/>
  <c r="R200" i="32"/>
  <c r="S200" i="32"/>
  <c r="R260" i="32"/>
  <c r="T200" i="32"/>
  <c r="S190" i="32"/>
  <c r="T190" i="32"/>
  <c r="R190" i="32"/>
  <c r="Q184" i="32"/>
  <c r="O184" i="32"/>
  <c r="P184" i="32"/>
  <c r="O245" i="32"/>
  <c r="Q245" i="32"/>
  <c r="P245" i="32"/>
  <c r="H141" i="32"/>
  <c r="P217" i="32"/>
  <c r="Q217" i="32"/>
  <c r="O217" i="32"/>
  <c r="T181" i="32"/>
  <c r="S181" i="32"/>
  <c r="R181" i="32"/>
  <c r="H125" i="32"/>
  <c r="H196" i="32"/>
  <c r="O239" i="32"/>
  <c r="Q239" i="32"/>
  <c r="P239" i="32"/>
  <c r="P240" i="32"/>
  <c r="Q240" i="32"/>
  <c r="O240" i="32"/>
  <c r="Q183" i="32"/>
  <c r="O183" i="32"/>
  <c r="P183" i="32"/>
  <c r="T207" i="32"/>
  <c r="S207" i="32"/>
  <c r="R207" i="32"/>
  <c r="S192" i="32"/>
  <c r="T192" i="32"/>
  <c r="R192" i="32"/>
  <c r="H273" i="32"/>
  <c r="H119" i="32"/>
  <c r="H182" i="32"/>
  <c r="P182" i="32"/>
  <c r="P176" i="32"/>
  <c r="S236" i="32"/>
  <c r="H123" i="32"/>
  <c r="O176" i="32"/>
  <c r="O182" i="32"/>
  <c r="Q180" i="32"/>
  <c r="O180" i="32"/>
  <c r="T208" i="32"/>
  <c r="T209" i="32"/>
  <c r="T194" i="32"/>
  <c r="S191" i="32"/>
  <c r="T213" i="32"/>
  <c r="Q208" i="32"/>
  <c r="P208" i="32"/>
  <c r="O208" i="32"/>
  <c r="Q203" i="32"/>
  <c r="O203" i="32"/>
  <c r="O197" i="32"/>
  <c r="Q197" i="32"/>
  <c r="P197" i="32"/>
  <c r="P204" i="32"/>
  <c r="Q204" i="32"/>
  <c r="P194" i="32"/>
  <c r="Q194" i="32"/>
  <c r="O194" i="32"/>
  <c r="R176" i="32"/>
  <c r="Q182" i="32"/>
  <c r="T175" i="32"/>
  <c r="R175" i="32"/>
  <c r="S175" i="32"/>
  <c r="T218" i="32"/>
  <c r="T217" i="32"/>
  <c r="P203" i="32"/>
  <c r="Q216" i="32"/>
  <c r="O204" i="32"/>
  <c r="P216" i="32"/>
  <c r="O216" i="32"/>
  <c r="Q209" i="32"/>
  <c r="Q213" i="32"/>
  <c r="T195" i="32"/>
  <c r="S195" i="32"/>
  <c r="S203" i="32"/>
  <c r="S263" i="32"/>
  <c r="S218" i="32"/>
  <c r="S197" i="32"/>
  <c r="R257" i="32"/>
  <c r="R195" i="32"/>
  <c r="O209" i="32"/>
  <c r="T191" i="32"/>
  <c r="P209" i="32"/>
  <c r="R203" i="32"/>
  <c r="P263" i="32"/>
  <c r="T198" i="32"/>
  <c r="T203" i="32"/>
  <c r="R198" i="32"/>
  <c r="P258" i="32"/>
  <c r="R188" i="32"/>
  <c r="O248" i="32"/>
  <c r="S214" i="32"/>
  <c r="R216" i="32"/>
  <c r="R197" i="32"/>
  <c r="T197" i="32"/>
  <c r="S198" i="32"/>
  <c r="T196" i="32"/>
  <c r="S215" i="32"/>
  <c r="S275" i="32"/>
  <c r="R218" i="32"/>
  <c r="O278" i="32"/>
  <c r="O213" i="32"/>
  <c r="R214" i="32"/>
  <c r="R194" i="32"/>
  <c r="P213" i="32"/>
  <c r="T216" i="32"/>
  <c r="T214" i="32"/>
  <c r="S194" i="32"/>
  <c r="R254" i="32"/>
  <c r="S188" i="32"/>
  <c r="S213" i="32"/>
  <c r="R217" i="32"/>
  <c r="S217" i="32"/>
  <c r="T277" i="32"/>
  <c r="R196" i="32"/>
  <c r="R208" i="32"/>
  <c r="T215" i="32"/>
  <c r="R209" i="32"/>
  <c r="O269" i="32"/>
  <c r="R215" i="32"/>
  <c r="T186" i="32"/>
  <c r="S209" i="32"/>
  <c r="R263" i="32"/>
  <c r="T263" i="32"/>
  <c r="Q248" i="32"/>
  <c r="Q279" i="32"/>
  <c r="P279" i="32"/>
  <c r="O279" i="32"/>
  <c r="P198" i="32"/>
  <c r="R191" i="32"/>
  <c r="O241" i="32"/>
  <c r="P241" i="32"/>
  <c r="Q241" i="32"/>
  <c r="P250" i="32"/>
  <c r="Q250" i="32"/>
  <c r="O250" i="32"/>
  <c r="O243" i="32"/>
  <c r="Q243" i="32"/>
  <c r="P243" i="32"/>
  <c r="Q196" i="32"/>
  <c r="Q188" i="32"/>
  <c r="Q193" i="32"/>
  <c r="T188" i="32"/>
  <c r="O188" i="32"/>
  <c r="S208" i="32"/>
  <c r="O193" i="32"/>
  <c r="Q186" i="32"/>
  <c r="T270" i="32"/>
  <c r="S270" i="32"/>
  <c r="R270" i="32"/>
  <c r="R186" i="32"/>
  <c r="P196" i="32"/>
  <c r="P195" i="32"/>
  <c r="Q214" i="32"/>
  <c r="P188" i="32"/>
  <c r="O191" i="32"/>
  <c r="S216" i="32"/>
  <c r="P186" i="32"/>
  <c r="T271" i="32"/>
  <c r="S271" i="32"/>
  <c r="R271" i="32"/>
  <c r="T249" i="32"/>
  <c r="S249" i="32"/>
  <c r="R249" i="32"/>
  <c r="S241" i="32"/>
  <c r="R241" i="32"/>
  <c r="T241" i="32"/>
  <c r="Q259" i="32"/>
  <c r="O259" i="32"/>
  <c r="P259" i="32"/>
  <c r="P193" i="32"/>
  <c r="O196" i="32"/>
  <c r="P214" i="32"/>
  <c r="R204" i="32"/>
  <c r="R259" i="32"/>
  <c r="S186" i="32"/>
  <c r="O195" i="32"/>
  <c r="P191" i="32"/>
  <c r="S196" i="32"/>
  <c r="O214" i="32"/>
  <c r="O186" i="32"/>
  <c r="Q271" i="32"/>
  <c r="O271" i="32"/>
  <c r="P271" i="32"/>
  <c r="Q195" i="32"/>
  <c r="Q198" i="32"/>
  <c r="S258" i="32"/>
  <c r="Q191" i="32"/>
  <c r="S251" i="32"/>
  <c r="R213" i="32"/>
  <c r="T272" i="32"/>
  <c r="S272" i="32"/>
  <c r="R272" i="32"/>
  <c r="T250" i="32"/>
  <c r="R250" i="32"/>
  <c r="S250" i="32"/>
  <c r="O249" i="32"/>
  <c r="Q249" i="32"/>
  <c r="P249" i="32"/>
  <c r="S243" i="32"/>
  <c r="T243" i="32"/>
  <c r="R243" i="32"/>
  <c r="R252" i="32"/>
  <c r="T252" i="32"/>
  <c r="S252" i="32"/>
  <c r="P252" i="32"/>
  <c r="O252" i="32"/>
  <c r="Q252" i="32"/>
  <c r="O198" i="32"/>
  <c r="R279" i="32"/>
  <c r="T273" i="32"/>
  <c r="T254" i="32"/>
  <c r="S254" i="32"/>
  <c r="P248" i="32"/>
  <c r="S274" i="32"/>
  <c r="S255" i="32"/>
  <c r="S269" i="32"/>
  <c r="T269" i="32"/>
  <c r="S257" i="32"/>
  <c r="T257" i="32"/>
  <c r="R255" i="32"/>
  <c r="R275" i="32"/>
  <c r="R273" i="32"/>
  <c r="S273" i="32"/>
  <c r="T278" i="32"/>
  <c r="Q258" i="32"/>
  <c r="T275" i="32"/>
  <c r="R277" i="32"/>
  <c r="S277" i="32"/>
  <c r="T274" i="32"/>
  <c r="O263" i="32"/>
  <c r="R269" i="32"/>
  <c r="Q263" i="32"/>
  <c r="P278" i="32"/>
  <c r="P269" i="32"/>
  <c r="T255" i="32"/>
  <c r="O258" i="32"/>
  <c r="R274" i="32"/>
  <c r="Q278" i="32"/>
  <c r="T204" i="32"/>
  <c r="S204" i="32"/>
  <c r="Q269" i="32"/>
  <c r="T258" i="32"/>
  <c r="P224" i="32"/>
  <c r="P227" i="32"/>
  <c r="T248" i="32"/>
  <c r="O225" i="32"/>
  <c r="O224" i="32"/>
  <c r="O227" i="32"/>
  <c r="S278" i="32"/>
  <c r="O264" i="32"/>
  <c r="P264" i="32"/>
  <c r="Q264" i="32"/>
  <c r="Q251" i="32"/>
  <c r="O251" i="32"/>
  <c r="P251" i="32"/>
  <c r="P273" i="32"/>
  <c r="O273" i="32"/>
  <c r="Q273" i="32"/>
  <c r="Q224" i="32"/>
  <c r="Q227" i="32"/>
  <c r="Q277" i="32"/>
  <c r="O277" i="32"/>
  <c r="P277" i="32"/>
  <c r="R278" i="32"/>
  <c r="T276" i="32"/>
  <c r="S276" i="32"/>
  <c r="R276" i="32"/>
  <c r="Q226" i="32"/>
  <c r="R258" i="32"/>
  <c r="Q225" i="32"/>
  <c r="T193" i="32"/>
  <c r="S193" i="32"/>
  <c r="R193" i="32"/>
  <c r="R225" i="32"/>
  <c r="P225" i="32"/>
  <c r="Q275" i="32"/>
  <c r="P275" i="32"/>
  <c r="O275" i="32"/>
  <c r="O226" i="32"/>
  <c r="Q268" i="32"/>
  <c r="P268" i="32"/>
  <c r="O268" i="32"/>
  <c r="Q246" i="32"/>
  <c r="P246" i="32"/>
  <c r="O246" i="32"/>
  <c r="Q254" i="32"/>
  <c r="P254" i="32"/>
  <c r="O254" i="32"/>
  <c r="Q274" i="32"/>
  <c r="P274" i="32"/>
  <c r="O274" i="32"/>
  <c r="T251" i="32"/>
  <c r="Q276" i="32"/>
  <c r="P276" i="32"/>
  <c r="O276" i="32"/>
  <c r="R246" i="32"/>
  <c r="T246" i="32"/>
  <c r="S246" i="32"/>
  <c r="T259" i="32"/>
  <c r="T279" i="32"/>
  <c r="R251" i="32"/>
  <c r="S268" i="32"/>
  <c r="R268" i="32"/>
  <c r="T268" i="32"/>
  <c r="P257" i="32"/>
  <c r="O257" i="32"/>
  <c r="Q257" i="32"/>
  <c r="S259" i="32"/>
  <c r="S279" i="32"/>
  <c r="R248" i="32"/>
  <c r="S280" i="32"/>
  <c r="P226" i="32"/>
  <c r="P256" i="32"/>
  <c r="O256" i="32"/>
  <c r="Q256" i="32"/>
  <c r="T256" i="32"/>
  <c r="S256" i="32"/>
  <c r="R256" i="32"/>
  <c r="S248" i="32"/>
  <c r="Q280" i="32"/>
  <c r="P280" i="32"/>
  <c r="O280" i="32"/>
  <c r="Q255" i="32"/>
  <c r="O255" i="32"/>
  <c r="P255" i="32"/>
  <c r="BK115" i="56"/>
  <c r="BK127" i="56"/>
  <c r="AQ115" i="56"/>
  <c r="AQ127" i="56"/>
  <c r="AG115" i="56"/>
  <c r="AG127" i="56"/>
  <c r="W171" i="32"/>
  <c r="T224" i="32"/>
  <c r="T227" i="32"/>
  <c r="S225" i="32"/>
  <c r="T225" i="32"/>
  <c r="T226" i="32"/>
  <c r="R224" i="32"/>
  <c r="R227" i="32"/>
  <c r="T264" i="32"/>
  <c r="S264" i="32"/>
  <c r="R264" i="32"/>
  <c r="T280" i="32"/>
  <c r="R226" i="32"/>
  <c r="R280" i="32"/>
  <c r="S224" i="32"/>
  <c r="S227" i="32"/>
  <c r="S226" i="32"/>
  <c r="S253" i="32"/>
  <c r="S286" i="32"/>
  <c r="T253" i="32"/>
  <c r="T284" i="32"/>
  <c r="T287" i="32"/>
  <c r="R253" i="32"/>
  <c r="R286" i="32"/>
  <c r="Q253" i="32"/>
  <c r="Q285" i="32"/>
  <c r="P253" i="32"/>
  <c r="P285" i="32"/>
  <c r="O253" i="32"/>
  <c r="O285" i="32"/>
  <c r="R285" i="32"/>
  <c r="R284" i="32"/>
  <c r="R287" i="32"/>
  <c r="T286" i="32"/>
  <c r="T285" i="32"/>
  <c r="Q284" i="32"/>
  <c r="Q287" i="32"/>
  <c r="P284" i="32"/>
  <c r="P287" i="32"/>
  <c r="Q286" i="32"/>
  <c r="S285" i="32"/>
  <c r="S284" i="32"/>
  <c r="S287" i="32"/>
  <c r="P286" i="32"/>
  <c r="O286" i="32"/>
  <c r="O284" i="32"/>
  <c r="O287" i="32"/>
  <c r="BK123" i="56"/>
  <c r="BK159" i="56"/>
  <c r="BF123" i="56"/>
  <c r="BF159" i="56"/>
  <c r="BA123" i="56"/>
  <c r="BA159" i="56"/>
  <c r="AV123" i="56"/>
  <c r="AV159" i="56"/>
  <c r="AQ123" i="56"/>
  <c r="AQ159" i="56"/>
  <c r="AL123" i="56"/>
  <c r="AL159" i="56"/>
  <c r="AG123" i="56"/>
  <c r="AG159" i="56"/>
  <c r="BK122" i="56"/>
  <c r="BK158" i="56"/>
  <c r="BF122" i="56"/>
  <c r="BF158" i="56"/>
  <c r="BA122" i="56"/>
  <c r="BA158" i="56"/>
  <c r="AV122" i="56"/>
  <c r="AV158" i="56"/>
  <c r="AQ122" i="56"/>
  <c r="AQ158" i="56"/>
  <c r="AL122" i="56"/>
  <c r="AL158" i="56"/>
  <c r="AG122" i="56"/>
  <c r="AG158" i="56"/>
  <c r="BK121" i="56"/>
  <c r="BK157" i="56"/>
  <c r="BF121" i="56"/>
  <c r="BF157" i="56"/>
  <c r="BA121" i="56"/>
  <c r="BA157" i="56"/>
  <c r="AV121" i="56"/>
  <c r="AV157" i="56"/>
  <c r="AQ121" i="56"/>
  <c r="AQ157" i="56"/>
  <c r="AL121" i="56"/>
  <c r="AL157" i="56"/>
  <c r="AG121" i="56"/>
  <c r="AG157" i="56"/>
  <c r="BK153" i="56"/>
  <c r="BF153" i="56"/>
  <c r="BA153" i="56"/>
  <c r="AV153" i="56"/>
  <c r="AQ153" i="56"/>
  <c r="AL153" i="56"/>
  <c r="AG153" i="56"/>
  <c r="BK152" i="56"/>
  <c r="BF152" i="56"/>
  <c r="BA152" i="56"/>
  <c r="AV152" i="56"/>
  <c r="AQ152" i="56"/>
  <c r="AL152" i="56"/>
  <c r="AG152" i="56"/>
  <c r="BK151" i="56"/>
  <c r="BF151" i="56"/>
  <c r="BA151" i="56"/>
  <c r="AV151" i="56"/>
  <c r="AQ151" i="56"/>
  <c r="AL151" i="56"/>
  <c r="AG151" i="56"/>
  <c r="BK147" i="56"/>
  <c r="BF147" i="56"/>
  <c r="BA147" i="56"/>
  <c r="AV147" i="56"/>
  <c r="AQ147" i="56"/>
  <c r="AL147" i="56"/>
  <c r="AG147" i="56"/>
  <c r="BK146" i="56"/>
  <c r="BF146" i="56"/>
  <c r="BA146" i="56"/>
  <c r="AV146" i="56"/>
  <c r="AQ146" i="56"/>
  <c r="AL146" i="56"/>
  <c r="AG146" i="56"/>
  <c r="BK145" i="56"/>
  <c r="BF145" i="56"/>
  <c r="BA145" i="56"/>
  <c r="AV145" i="56"/>
  <c r="AQ145" i="56"/>
  <c r="AL145" i="56"/>
  <c r="AG145" i="56"/>
  <c r="BK117" i="56"/>
  <c r="BK141" i="56"/>
  <c r="BF117" i="56"/>
  <c r="BF141" i="56"/>
  <c r="BA117" i="56"/>
  <c r="BA141" i="56"/>
  <c r="AV117" i="56"/>
  <c r="AV141" i="56"/>
  <c r="AQ117" i="56"/>
  <c r="AQ141" i="56"/>
  <c r="AL117" i="56"/>
  <c r="AL141" i="56"/>
  <c r="AG117" i="56"/>
  <c r="AG141" i="56"/>
  <c r="BK116" i="56"/>
  <c r="BK140" i="56"/>
  <c r="BF116" i="56"/>
  <c r="BF140" i="56"/>
  <c r="BA116" i="56"/>
  <c r="BA140" i="56"/>
  <c r="AV116" i="56"/>
  <c r="AV140" i="56"/>
  <c r="AQ116" i="56"/>
  <c r="AQ140" i="56"/>
  <c r="AL116" i="56"/>
  <c r="AL140" i="56"/>
  <c r="AG116" i="56"/>
  <c r="AG140" i="56"/>
  <c r="BK139" i="56"/>
  <c r="BF115" i="56"/>
  <c r="BF139" i="56"/>
  <c r="BA115" i="56"/>
  <c r="BA139" i="56"/>
  <c r="AV115" i="56"/>
  <c r="AV139" i="56"/>
  <c r="AQ139" i="56"/>
  <c r="AL115" i="56"/>
  <c r="AL139" i="56"/>
  <c r="AG139" i="56"/>
  <c r="BK135" i="56"/>
  <c r="BF135" i="56"/>
  <c r="BA135" i="56"/>
  <c r="AV135" i="56"/>
  <c r="AQ135" i="56"/>
  <c r="AL135" i="56"/>
  <c r="AG135" i="56"/>
  <c r="BK134" i="56"/>
  <c r="BF134" i="56"/>
  <c r="BA134" i="56"/>
  <c r="AV134" i="56"/>
  <c r="AQ134" i="56"/>
  <c r="AL134" i="56"/>
  <c r="AG134" i="56"/>
  <c r="BK133" i="56"/>
  <c r="BF133" i="56"/>
  <c r="BA133" i="56"/>
  <c r="AV133" i="56"/>
  <c r="AQ133" i="56"/>
  <c r="AL133" i="56"/>
  <c r="AG133" i="56"/>
  <c r="BK129" i="56"/>
  <c r="BF129" i="56"/>
  <c r="BA129" i="56"/>
  <c r="AV129" i="56"/>
  <c r="AQ129" i="56"/>
  <c r="AL129" i="56"/>
  <c r="AG129" i="56"/>
  <c r="BK128" i="56"/>
  <c r="BF128" i="56"/>
  <c r="BA128" i="56"/>
  <c r="AV128" i="56"/>
  <c r="AQ128" i="56"/>
  <c r="AL128" i="56"/>
  <c r="AG128" i="56"/>
  <c r="BF127" i="56"/>
  <c r="BA127" i="56"/>
  <c r="AV127" i="56"/>
  <c r="AL127" i="56"/>
  <c r="P167" i="32"/>
  <c r="S167" i="32"/>
  <c r="Q167" i="32"/>
  <c r="T167" i="32"/>
  <c r="AB4" i="56"/>
  <c r="AD13" i="54"/>
  <c r="AD67" i="54"/>
  <c r="AD31" i="54"/>
  <c r="AD49" i="54"/>
  <c r="AC4" i="56"/>
  <c r="BN4" i="56"/>
  <c r="AB17" i="56"/>
  <c r="AD26" i="54"/>
  <c r="AD80" i="54"/>
  <c r="AD44" i="54"/>
  <c r="AD62" i="54"/>
  <c r="AC17" i="56"/>
  <c r="BN17" i="56"/>
  <c r="AB16" i="56"/>
  <c r="AD25" i="54"/>
  <c r="AD79" i="54"/>
  <c r="AD43" i="54"/>
  <c r="AD61" i="54"/>
  <c r="AC16" i="56"/>
  <c r="BN16" i="56"/>
  <c r="AB15" i="56"/>
  <c r="AD24" i="54"/>
  <c r="AD78" i="54"/>
  <c r="AD42" i="54"/>
  <c r="AD60" i="54"/>
  <c r="AC15" i="56"/>
  <c r="BN15" i="56"/>
  <c r="AB14" i="56"/>
  <c r="AD23" i="54"/>
  <c r="AD77" i="54"/>
  <c r="AD41" i="54"/>
  <c r="AD59" i="54"/>
  <c r="AC14" i="56"/>
  <c r="BN14" i="56"/>
  <c r="AB13" i="56"/>
  <c r="AD22" i="54"/>
  <c r="AD76" i="54"/>
  <c r="AD40" i="54"/>
  <c r="AD58" i="54"/>
  <c r="AC13" i="56"/>
  <c r="BN13" i="56"/>
  <c r="AB12" i="56"/>
  <c r="AD21" i="54"/>
  <c r="AD75" i="54"/>
  <c r="AD39" i="54"/>
  <c r="AD57" i="54"/>
  <c r="AC12" i="56"/>
  <c r="BN12" i="56"/>
  <c r="AB11" i="56"/>
  <c r="AD20" i="54"/>
  <c r="AD74" i="54"/>
  <c r="AD38" i="54"/>
  <c r="AD56" i="54"/>
  <c r="AC11" i="56"/>
  <c r="BN11" i="56"/>
  <c r="AB10" i="56"/>
  <c r="AD19" i="54"/>
  <c r="AD73" i="54"/>
  <c r="AD37" i="54"/>
  <c r="AD55" i="54"/>
  <c r="AC10" i="56"/>
  <c r="BN10" i="56"/>
  <c r="AB9" i="56"/>
  <c r="AD18" i="54"/>
  <c r="AD72" i="54"/>
  <c r="AD36" i="54"/>
  <c r="AD54" i="54"/>
  <c r="AC9" i="56"/>
  <c r="BN9" i="56"/>
  <c r="AB8" i="56"/>
  <c r="AD17" i="54"/>
  <c r="AD71" i="54"/>
  <c r="AD35" i="54"/>
  <c r="AD53" i="54"/>
  <c r="AC8" i="56"/>
  <c r="BN8" i="56"/>
  <c r="AB7" i="56"/>
  <c r="AD16" i="54"/>
  <c r="AD70" i="54"/>
  <c r="AD34" i="54"/>
  <c r="AD52" i="54"/>
  <c r="AC7" i="56"/>
  <c r="BN7" i="56"/>
  <c r="AB6" i="56"/>
  <c r="AD15" i="54"/>
  <c r="AD69" i="54"/>
  <c r="AD33" i="54"/>
  <c r="AD51" i="54"/>
  <c r="AC6" i="56"/>
  <c r="BN6" i="56"/>
  <c r="AB5" i="56"/>
  <c r="AD14" i="54"/>
  <c r="AD68" i="54"/>
  <c r="AD32" i="54"/>
  <c r="AD50" i="54"/>
  <c r="AC5" i="56"/>
  <c r="BN5" i="56"/>
  <c r="AD116" i="54"/>
  <c r="C19" i="53"/>
  <c r="AD106" i="54"/>
  <c r="B19" i="53"/>
  <c r="AD115" i="54"/>
  <c r="C18" i="53"/>
  <c r="AD104" i="54"/>
  <c r="B17" i="53"/>
  <c r="AD114" i="54"/>
  <c r="C17" i="53"/>
  <c r="AD105" i="54"/>
  <c r="B18" i="53"/>
  <c r="AB79" i="56"/>
  <c r="AB80" i="56"/>
  <c r="AB81" i="56"/>
  <c r="AB82" i="56"/>
  <c r="AB83" i="56"/>
  <c r="AB84" i="56"/>
  <c r="AB85" i="56"/>
  <c r="AB86" i="56"/>
  <c r="AB87" i="56"/>
  <c r="AB88" i="56"/>
  <c r="AB89" i="56"/>
  <c r="AB90" i="56"/>
  <c r="AB91" i="56"/>
  <c r="AB92" i="56"/>
  <c r="AB115" i="56"/>
  <c r="AD159" i="54"/>
  <c r="AC79" i="56"/>
  <c r="AD160" i="54"/>
  <c r="AC80" i="56"/>
  <c r="AD161" i="54"/>
  <c r="AC81" i="56"/>
  <c r="AD162" i="54"/>
  <c r="AC82" i="56"/>
  <c r="AD163" i="54"/>
  <c r="AC83" i="56"/>
  <c r="AD166" i="54"/>
  <c r="AC86" i="56"/>
  <c r="AD172" i="54"/>
  <c r="AC92" i="56"/>
  <c r="AC115" i="56"/>
  <c r="AD123" i="54"/>
  <c r="AD124" i="54"/>
  <c r="AD125" i="54"/>
  <c r="AD126" i="54"/>
  <c r="AD127" i="54"/>
  <c r="AD128" i="54"/>
  <c r="AD129" i="54"/>
  <c r="AD130" i="54"/>
  <c r="AD131" i="54"/>
  <c r="AD132" i="54"/>
  <c r="AD133" i="54"/>
  <c r="AD134" i="54"/>
  <c r="AD135" i="54"/>
  <c r="AD136" i="54"/>
  <c r="AD137" i="54"/>
  <c r="B16" i="53"/>
  <c r="AD107" i="54"/>
  <c r="B20" i="53"/>
  <c r="AD108" i="54"/>
  <c r="B21" i="53"/>
  <c r="B22" i="53"/>
  <c r="AB116" i="56"/>
  <c r="AC116" i="56"/>
  <c r="AB117" i="56"/>
  <c r="AC117" i="56"/>
  <c r="AB97" i="56"/>
  <c r="AB98" i="56"/>
  <c r="AB99" i="56"/>
  <c r="AB100" i="56"/>
  <c r="AB101" i="56"/>
  <c r="AB104" i="56"/>
  <c r="AB110" i="56"/>
  <c r="AB123" i="56"/>
  <c r="AD177" i="54"/>
  <c r="AC97" i="56"/>
  <c r="AD178" i="54"/>
  <c r="AC98" i="56"/>
  <c r="AD179" i="54"/>
  <c r="AC99" i="56"/>
  <c r="AD180" i="54"/>
  <c r="AC100" i="56"/>
  <c r="AD181" i="54"/>
  <c r="AC101" i="56"/>
  <c r="AD184" i="54"/>
  <c r="AC104" i="56"/>
  <c r="AD190" i="54"/>
  <c r="AC110" i="56"/>
  <c r="AC123" i="56"/>
  <c r="AD141" i="54"/>
  <c r="AD142" i="54"/>
  <c r="AD143" i="54"/>
  <c r="AD144" i="54"/>
  <c r="AD145" i="54"/>
  <c r="AD146" i="54"/>
  <c r="AD147" i="54"/>
  <c r="AD148" i="54"/>
  <c r="AD149" i="54"/>
  <c r="AD150" i="54"/>
  <c r="AD151" i="54"/>
  <c r="AD152" i="54"/>
  <c r="AD153" i="54"/>
  <c r="AD154" i="54"/>
  <c r="AD155" i="54"/>
  <c r="C16" i="53"/>
  <c r="AD117" i="54"/>
  <c r="C20" i="53"/>
  <c r="AD118" i="54"/>
  <c r="C21" i="53"/>
  <c r="C22" i="53"/>
  <c r="AB122" i="56"/>
  <c r="AC122" i="56"/>
  <c r="AB121" i="56"/>
  <c r="AC121" i="56"/>
  <c r="D27" i="54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8" i="56"/>
  <c r="C17" i="56"/>
  <c r="AA17" i="56"/>
  <c r="M17" i="56"/>
  <c r="W17" i="56"/>
  <c r="Z17" i="56"/>
  <c r="Y17" i="56"/>
  <c r="X17" i="56"/>
  <c r="V17" i="56"/>
  <c r="U17" i="56"/>
  <c r="T17" i="56"/>
  <c r="S17" i="56"/>
  <c r="R17" i="56"/>
  <c r="Q17" i="56"/>
  <c r="P17" i="56"/>
  <c r="O17" i="56"/>
  <c r="N17" i="56"/>
  <c r="L17" i="56"/>
  <c r="K17" i="56"/>
  <c r="J17" i="56"/>
  <c r="I17" i="56"/>
  <c r="H17" i="56"/>
  <c r="G17" i="56"/>
  <c r="F17" i="56"/>
  <c r="E17" i="56"/>
  <c r="D17" i="56"/>
  <c r="AB18" i="56"/>
  <c r="AA4" i="56"/>
  <c r="AA5" i="56"/>
  <c r="AA6" i="56"/>
  <c r="AA7" i="56"/>
  <c r="AA8" i="56"/>
  <c r="AA9" i="56"/>
  <c r="AA10" i="56"/>
  <c r="AA11" i="56"/>
  <c r="AA12" i="56"/>
  <c r="AA13" i="56"/>
  <c r="AA14" i="56"/>
  <c r="AA15" i="56"/>
  <c r="AA16" i="56"/>
  <c r="AA18" i="56"/>
  <c r="Z4" i="56"/>
  <c r="Z5" i="56"/>
  <c r="Z6" i="56"/>
  <c r="Z7" i="56"/>
  <c r="Z8" i="56"/>
  <c r="Z9" i="56"/>
  <c r="Z10" i="56"/>
  <c r="Z11" i="56"/>
  <c r="Z12" i="56"/>
  <c r="Z13" i="56"/>
  <c r="Z14" i="56"/>
  <c r="Z15" i="56"/>
  <c r="Z16" i="56"/>
  <c r="Z18" i="56"/>
  <c r="Y4" i="56"/>
  <c r="Y5" i="56"/>
  <c r="Y6" i="56"/>
  <c r="Y7" i="56"/>
  <c r="Y8" i="56"/>
  <c r="Y9" i="56"/>
  <c r="Y10" i="56"/>
  <c r="Y11" i="56"/>
  <c r="Y12" i="56"/>
  <c r="Y13" i="56"/>
  <c r="Y14" i="56"/>
  <c r="Y15" i="56"/>
  <c r="Y16" i="56"/>
  <c r="Y18" i="56"/>
  <c r="X4" i="56"/>
  <c r="X5" i="56"/>
  <c r="X6" i="56"/>
  <c r="X7" i="56"/>
  <c r="X8" i="56"/>
  <c r="X9" i="56"/>
  <c r="X10" i="56"/>
  <c r="X11" i="56"/>
  <c r="X12" i="56"/>
  <c r="X13" i="56"/>
  <c r="X14" i="56"/>
  <c r="X15" i="56"/>
  <c r="X16" i="56"/>
  <c r="X18" i="56"/>
  <c r="W4" i="56"/>
  <c r="W5" i="56"/>
  <c r="W6" i="56"/>
  <c r="W7" i="56"/>
  <c r="W8" i="56"/>
  <c r="W9" i="56"/>
  <c r="W10" i="56"/>
  <c r="W11" i="56"/>
  <c r="W12" i="56"/>
  <c r="W13" i="56"/>
  <c r="W14" i="56"/>
  <c r="W15" i="56"/>
  <c r="W16" i="56"/>
  <c r="W18" i="56"/>
  <c r="V4" i="56"/>
  <c r="V5" i="56"/>
  <c r="V6" i="56"/>
  <c r="V7" i="56"/>
  <c r="V8" i="56"/>
  <c r="V9" i="56"/>
  <c r="V10" i="56"/>
  <c r="V11" i="56"/>
  <c r="V12" i="56"/>
  <c r="V13" i="56"/>
  <c r="V14" i="56"/>
  <c r="V15" i="56"/>
  <c r="V16" i="56"/>
  <c r="V18" i="56"/>
  <c r="U4" i="56"/>
  <c r="U5" i="56"/>
  <c r="U6" i="56"/>
  <c r="U7" i="56"/>
  <c r="U8" i="56"/>
  <c r="U9" i="56"/>
  <c r="U10" i="56"/>
  <c r="U11" i="56"/>
  <c r="U12" i="56"/>
  <c r="U13" i="56"/>
  <c r="U14" i="56"/>
  <c r="U15" i="56"/>
  <c r="U16" i="56"/>
  <c r="U18" i="56"/>
  <c r="T4" i="56"/>
  <c r="T5" i="56"/>
  <c r="T6" i="56"/>
  <c r="T7" i="56"/>
  <c r="T8" i="56"/>
  <c r="T9" i="56"/>
  <c r="T10" i="56"/>
  <c r="T11" i="56"/>
  <c r="T12" i="56"/>
  <c r="T13" i="56"/>
  <c r="T14" i="56"/>
  <c r="T15" i="56"/>
  <c r="T16" i="56"/>
  <c r="T18" i="56"/>
  <c r="S4" i="56"/>
  <c r="S5" i="56"/>
  <c r="S6" i="56"/>
  <c r="S7" i="56"/>
  <c r="S8" i="56"/>
  <c r="S9" i="56"/>
  <c r="S10" i="56"/>
  <c r="S11" i="56"/>
  <c r="S12" i="56"/>
  <c r="S13" i="56"/>
  <c r="S14" i="56"/>
  <c r="S15" i="56"/>
  <c r="S16" i="56"/>
  <c r="S18" i="56"/>
  <c r="R4" i="56"/>
  <c r="R5" i="56"/>
  <c r="R6" i="56"/>
  <c r="R7" i="56"/>
  <c r="R8" i="56"/>
  <c r="R9" i="56"/>
  <c r="R10" i="56"/>
  <c r="R11" i="56"/>
  <c r="R12" i="56"/>
  <c r="R13" i="56"/>
  <c r="R14" i="56"/>
  <c r="R15" i="56"/>
  <c r="R16" i="56"/>
  <c r="R18" i="56"/>
  <c r="Q4" i="56"/>
  <c r="Q5" i="56"/>
  <c r="Q6" i="56"/>
  <c r="Q7" i="56"/>
  <c r="Q8" i="56"/>
  <c r="Q9" i="56"/>
  <c r="Q10" i="56"/>
  <c r="Q11" i="56"/>
  <c r="Q12" i="56"/>
  <c r="Q13" i="56"/>
  <c r="Q14" i="56"/>
  <c r="Q15" i="56"/>
  <c r="Q16" i="56"/>
  <c r="Q18" i="56"/>
  <c r="P4" i="56"/>
  <c r="P5" i="56"/>
  <c r="P6" i="56"/>
  <c r="P7" i="56"/>
  <c r="P8" i="56"/>
  <c r="P9" i="56"/>
  <c r="P10" i="56"/>
  <c r="P11" i="56"/>
  <c r="P12" i="56"/>
  <c r="P13" i="56"/>
  <c r="P14" i="56"/>
  <c r="P15" i="56"/>
  <c r="P16" i="56"/>
  <c r="P18" i="56"/>
  <c r="O4" i="56"/>
  <c r="O5" i="56"/>
  <c r="O6" i="56"/>
  <c r="O7" i="56"/>
  <c r="O8" i="56"/>
  <c r="O9" i="56"/>
  <c r="O10" i="56"/>
  <c r="O11" i="56"/>
  <c r="O12" i="56"/>
  <c r="O13" i="56"/>
  <c r="O14" i="56"/>
  <c r="O15" i="56"/>
  <c r="O16" i="56"/>
  <c r="O18" i="56"/>
  <c r="N4" i="56"/>
  <c r="N5" i="56"/>
  <c r="N6" i="56"/>
  <c r="N7" i="56"/>
  <c r="N8" i="56"/>
  <c r="N9" i="56"/>
  <c r="N10" i="56"/>
  <c r="N11" i="56"/>
  <c r="N12" i="56"/>
  <c r="N13" i="56"/>
  <c r="N14" i="56"/>
  <c r="N15" i="56"/>
  <c r="N16" i="56"/>
  <c r="N18" i="56"/>
  <c r="M4" i="56"/>
  <c r="M5" i="56"/>
  <c r="M6" i="56"/>
  <c r="M7" i="56"/>
  <c r="M8" i="56"/>
  <c r="M9" i="56"/>
  <c r="M10" i="56"/>
  <c r="M11" i="56"/>
  <c r="M12" i="56"/>
  <c r="M13" i="56"/>
  <c r="M14" i="56"/>
  <c r="M15" i="56"/>
  <c r="M16" i="56"/>
  <c r="M18" i="56"/>
  <c r="L4" i="56"/>
  <c r="L5" i="56"/>
  <c r="L6" i="56"/>
  <c r="L7" i="56"/>
  <c r="L8" i="56"/>
  <c r="L9" i="56"/>
  <c r="L10" i="56"/>
  <c r="L11" i="56"/>
  <c r="L12" i="56"/>
  <c r="L13" i="56"/>
  <c r="L14" i="56"/>
  <c r="L15" i="56"/>
  <c r="L16" i="56"/>
  <c r="L18" i="56"/>
  <c r="K4" i="56"/>
  <c r="K5" i="56"/>
  <c r="K6" i="56"/>
  <c r="K7" i="56"/>
  <c r="K8" i="56"/>
  <c r="K9" i="56"/>
  <c r="K10" i="56"/>
  <c r="K11" i="56"/>
  <c r="K12" i="56"/>
  <c r="K13" i="56"/>
  <c r="K14" i="56"/>
  <c r="K15" i="56"/>
  <c r="K16" i="56"/>
  <c r="K18" i="56"/>
  <c r="J4" i="56"/>
  <c r="J5" i="56"/>
  <c r="J6" i="56"/>
  <c r="J7" i="56"/>
  <c r="J8" i="56"/>
  <c r="J9" i="56"/>
  <c r="J10" i="56"/>
  <c r="J11" i="56"/>
  <c r="J12" i="56"/>
  <c r="J13" i="56"/>
  <c r="J14" i="56"/>
  <c r="J15" i="56"/>
  <c r="J16" i="56"/>
  <c r="J18" i="56"/>
  <c r="I4" i="56"/>
  <c r="I5" i="56"/>
  <c r="I6" i="56"/>
  <c r="I7" i="56"/>
  <c r="I8" i="56"/>
  <c r="I9" i="56"/>
  <c r="I10" i="56"/>
  <c r="I11" i="56"/>
  <c r="I12" i="56"/>
  <c r="I13" i="56"/>
  <c r="I14" i="56"/>
  <c r="I15" i="56"/>
  <c r="I16" i="56"/>
  <c r="I18" i="56"/>
  <c r="H4" i="56"/>
  <c r="H5" i="56"/>
  <c r="H6" i="56"/>
  <c r="H7" i="56"/>
  <c r="H8" i="56"/>
  <c r="H9" i="56"/>
  <c r="H10" i="56"/>
  <c r="H11" i="56"/>
  <c r="H12" i="56"/>
  <c r="H13" i="56"/>
  <c r="H14" i="56"/>
  <c r="H15" i="56"/>
  <c r="H16" i="56"/>
  <c r="H18" i="56"/>
  <c r="G4" i="56"/>
  <c r="G5" i="56"/>
  <c r="G6" i="56"/>
  <c r="G7" i="56"/>
  <c r="G8" i="56"/>
  <c r="G9" i="56"/>
  <c r="G10" i="56"/>
  <c r="G11" i="56"/>
  <c r="G12" i="56"/>
  <c r="G13" i="56"/>
  <c r="G14" i="56"/>
  <c r="G15" i="56"/>
  <c r="G16" i="56"/>
  <c r="G18" i="56"/>
  <c r="F4" i="56"/>
  <c r="F5" i="56"/>
  <c r="F6" i="56"/>
  <c r="F7" i="56"/>
  <c r="F8" i="56"/>
  <c r="F9" i="56"/>
  <c r="F10" i="56"/>
  <c r="F11" i="56"/>
  <c r="F12" i="56"/>
  <c r="F13" i="56"/>
  <c r="F14" i="56"/>
  <c r="F15" i="56"/>
  <c r="F16" i="56"/>
  <c r="F18" i="56"/>
  <c r="E4" i="56"/>
  <c r="E5" i="56"/>
  <c r="E6" i="56"/>
  <c r="E7" i="56"/>
  <c r="E8" i="56"/>
  <c r="E9" i="56"/>
  <c r="E10" i="56"/>
  <c r="E11" i="56"/>
  <c r="E12" i="56"/>
  <c r="E13" i="56"/>
  <c r="E14" i="56"/>
  <c r="E15" i="56"/>
  <c r="E16" i="56"/>
  <c r="E18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8" i="56"/>
  <c r="AC27" i="54"/>
  <c r="AB27" i="54"/>
  <c r="AA27" i="54"/>
  <c r="Z27" i="54"/>
  <c r="Y27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X27" i="54"/>
  <c r="D45" i="54"/>
  <c r="D63" i="54"/>
  <c r="D81" i="54"/>
  <c r="D99" i="54"/>
  <c r="D137" i="54"/>
  <c r="D155" i="54"/>
  <c r="D109" i="54"/>
  <c r="D119" i="54"/>
  <c r="C23" i="56"/>
  <c r="C27" i="56"/>
  <c r="C28" i="56"/>
  <c r="C29" i="56"/>
  <c r="C33" i="56"/>
  <c r="C37" i="56"/>
  <c r="C38" i="56"/>
  <c r="C39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24" i="56"/>
  <c r="C25" i="56"/>
  <c r="C26" i="56"/>
  <c r="C34" i="56"/>
  <c r="C35" i="56"/>
  <c r="C36" i="56"/>
  <c r="AA110" i="56"/>
  <c r="Z110" i="56"/>
  <c r="Y110" i="56"/>
  <c r="AA109" i="56"/>
  <c r="Z109" i="56"/>
  <c r="Y109" i="56"/>
  <c r="AA108" i="56"/>
  <c r="Z108" i="56"/>
  <c r="Y108" i="56"/>
  <c r="AA107" i="56"/>
  <c r="Z107" i="56"/>
  <c r="Y107" i="56"/>
  <c r="AA106" i="56"/>
  <c r="Z106" i="56"/>
  <c r="Y106" i="56"/>
  <c r="AA105" i="56"/>
  <c r="Z105" i="56"/>
  <c r="Y105" i="56"/>
  <c r="AA104" i="56"/>
  <c r="Z104" i="56"/>
  <c r="Y104" i="56"/>
  <c r="AA103" i="56"/>
  <c r="Z103" i="56"/>
  <c r="Y103" i="56"/>
  <c r="AA102" i="56"/>
  <c r="Z102" i="56"/>
  <c r="Y102" i="56"/>
  <c r="AA101" i="56"/>
  <c r="Z101" i="56"/>
  <c r="Y101" i="56"/>
  <c r="AA100" i="56"/>
  <c r="Z100" i="56"/>
  <c r="Y100" i="56"/>
  <c r="AA99" i="56"/>
  <c r="Z99" i="56"/>
  <c r="Y99" i="56"/>
  <c r="AA98" i="56"/>
  <c r="Z98" i="56"/>
  <c r="Y98" i="56"/>
  <c r="AA97" i="56"/>
  <c r="Z97" i="56"/>
  <c r="Y97" i="56"/>
  <c r="AA92" i="56"/>
  <c r="Z92" i="56"/>
  <c r="Y92" i="56"/>
  <c r="AA91" i="56"/>
  <c r="Z91" i="56"/>
  <c r="Y91" i="56"/>
  <c r="AA90" i="56"/>
  <c r="Z90" i="56"/>
  <c r="Y90" i="56"/>
  <c r="AA89" i="56"/>
  <c r="Z89" i="56"/>
  <c r="Y89" i="56"/>
  <c r="AA88" i="56"/>
  <c r="Z88" i="56"/>
  <c r="Y88" i="56"/>
  <c r="AA87" i="56"/>
  <c r="Z87" i="56"/>
  <c r="Y87" i="56"/>
  <c r="AA86" i="56"/>
  <c r="Z86" i="56"/>
  <c r="Y86" i="56"/>
  <c r="AA85" i="56"/>
  <c r="Z85" i="56"/>
  <c r="Y85" i="56"/>
  <c r="AA84" i="56"/>
  <c r="Z84" i="56"/>
  <c r="Y84" i="56"/>
  <c r="AA83" i="56"/>
  <c r="Z83" i="56"/>
  <c r="Y83" i="56"/>
  <c r="AA82" i="56"/>
  <c r="Z82" i="56"/>
  <c r="Y82" i="56"/>
  <c r="AA81" i="56"/>
  <c r="Z81" i="56"/>
  <c r="Y81" i="56"/>
  <c r="AA80" i="56"/>
  <c r="Z80" i="56"/>
  <c r="Y80" i="56"/>
  <c r="AA79" i="56"/>
  <c r="Z79" i="56"/>
  <c r="Y79" i="56"/>
  <c r="AB191" i="54"/>
  <c r="AA191" i="54"/>
  <c r="Z191" i="54"/>
  <c r="AB173" i="54"/>
  <c r="AA173" i="54"/>
  <c r="Z173" i="54"/>
  <c r="AA36" i="56"/>
  <c r="Z36" i="56"/>
  <c r="Y36" i="56"/>
  <c r="X36" i="56"/>
  <c r="W36" i="56"/>
  <c r="V36" i="56"/>
  <c r="U36" i="56"/>
  <c r="T36" i="56"/>
  <c r="S36" i="56"/>
  <c r="R36" i="56"/>
  <c r="Q36" i="56"/>
  <c r="P36" i="56"/>
  <c r="O36" i="56"/>
  <c r="N36" i="56"/>
  <c r="M36" i="56"/>
  <c r="L36" i="56"/>
  <c r="K36" i="56"/>
  <c r="J36" i="56"/>
  <c r="I36" i="56"/>
  <c r="H36" i="56"/>
  <c r="G36" i="56"/>
  <c r="F36" i="56"/>
  <c r="E36" i="56"/>
  <c r="D36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D35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AA26" i="56"/>
  <c r="Z26" i="56"/>
  <c r="Y26" i="56"/>
  <c r="X26" i="56"/>
  <c r="W26" i="56"/>
  <c r="V26" i="56"/>
  <c r="U26" i="56"/>
  <c r="T26" i="56"/>
  <c r="S26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AA25" i="56"/>
  <c r="Z25" i="56"/>
  <c r="Y25" i="56"/>
  <c r="X25" i="56"/>
  <c r="W25" i="56"/>
  <c r="V25" i="56"/>
  <c r="U25" i="56"/>
  <c r="T25" i="56"/>
  <c r="S25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AA24" i="56"/>
  <c r="Z24" i="56"/>
  <c r="Y24" i="56"/>
  <c r="X24" i="56"/>
  <c r="W24" i="56"/>
  <c r="V24" i="56"/>
  <c r="U24" i="56"/>
  <c r="T24" i="56"/>
  <c r="S24" i="56"/>
  <c r="R24" i="56"/>
  <c r="Q24" i="56"/>
  <c r="P24" i="56"/>
  <c r="O24" i="56"/>
  <c r="N24" i="56"/>
  <c r="M24" i="56"/>
  <c r="L24" i="56"/>
  <c r="K24" i="56"/>
  <c r="J24" i="56"/>
  <c r="I24" i="56"/>
  <c r="H24" i="56"/>
  <c r="G24" i="56"/>
  <c r="F24" i="56"/>
  <c r="E24" i="56"/>
  <c r="D24" i="56"/>
  <c r="AA61" i="56"/>
  <c r="AA62" i="56"/>
  <c r="AA63" i="56"/>
  <c r="AA64" i="56"/>
  <c r="AA65" i="56"/>
  <c r="AA66" i="56"/>
  <c r="AA67" i="56"/>
  <c r="AA68" i="56"/>
  <c r="AA69" i="56"/>
  <c r="AA70" i="56"/>
  <c r="AA71" i="56"/>
  <c r="AA72" i="56"/>
  <c r="AA73" i="56"/>
  <c r="AA74" i="56"/>
  <c r="AA75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75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75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75" i="56"/>
  <c r="W61" i="56"/>
  <c r="W62" i="56"/>
  <c r="W63" i="56"/>
  <c r="W64" i="56"/>
  <c r="W65" i="56"/>
  <c r="W66" i="56"/>
  <c r="W67" i="56"/>
  <c r="W68" i="56"/>
  <c r="W69" i="56"/>
  <c r="W70" i="56"/>
  <c r="W71" i="56"/>
  <c r="W72" i="56"/>
  <c r="W73" i="56"/>
  <c r="W74" i="56"/>
  <c r="W75" i="56"/>
  <c r="V61" i="56"/>
  <c r="V62" i="56"/>
  <c r="V63" i="56"/>
  <c r="V64" i="56"/>
  <c r="V65" i="56"/>
  <c r="V66" i="56"/>
  <c r="V67" i="56"/>
  <c r="V68" i="56"/>
  <c r="V69" i="56"/>
  <c r="V70" i="56"/>
  <c r="V71" i="56"/>
  <c r="V72" i="56"/>
  <c r="V73" i="56"/>
  <c r="V74" i="56"/>
  <c r="V75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T61" i="56"/>
  <c r="T62" i="56"/>
  <c r="T63" i="56"/>
  <c r="T64" i="56"/>
  <c r="T65" i="56"/>
  <c r="T66" i="56"/>
  <c r="T67" i="56"/>
  <c r="T68" i="56"/>
  <c r="T69" i="56"/>
  <c r="T70" i="56"/>
  <c r="T71" i="56"/>
  <c r="T72" i="56"/>
  <c r="T73" i="56"/>
  <c r="T74" i="56"/>
  <c r="T75" i="56"/>
  <c r="S61" i="56"/>
  <c r="S62" i="56"/>
  <c r="S63" i="56"/>
  <c r="S64" i="56"/>
  <c r="S65" i="56"/>
  <c r="S66" i="56"/>
  <c r="S67" i="56"/>
  <c r="S68" i="56"/>
  <c r="S69" i="56"/>
  <c r="S70" i="56"/>
  <c r="S71" i="56"/>
  <c r="S72" i="56"/>
  <c r="S73" i="56"/>
  <c r="S74" i="56"/>
  <c r="S75" i="56"/>
  <c r="R61" i="56"/>
  <c r="R62" i="56"/>
  <c r="R63" i="56"/>
  <c r="R64" i="56"/>
  <c r="R65" i="56"/>
  <c r="R66" i="56"/>
  <c r="R67" i="56"/>
  <c r="R68" i="56"/>
  <c r="R69" i="56"/>
  <c r="R70" i="56"/>
  <c r="R71" i="56"/>
  <c r="R72" i="56"/>
  <c r="R73" i="56"/>
  <c r="R74" i="56"/>
  <c r="R75" i="56"/>
  <c r="Q61" i="56"/>
  <c r="Q62" i="56"/>
  <c r="Q63" i="56"/>
  <c r="Q64" i="56"/>
  <c r="Q65" i="56"/>
  <c r="Q66" i="56"/>
  <c r="Q67" i="56"/>
  <c r="Q68" i="56"/>
  <c r="Q69" i="56"/>
  <c r="Q70" i="56"/>
  <c r="Q71" i="56"/>
  <c r="Q72" i="56"/>
  <c r="Q73" i="56"/>
  <c r="Q74" i="56"/>
  <c r="Q75" i="56"/>
  <c r="P61" i="56"/>
  <c r="P62" i="56"/>
  <c r="P63" i="56"/>
  <c r="P64" i="56"/>
  <c r="P65" i="56"/>
  <c r="P66" i="56"/>
  <c r="P67" i="56"/>
  <c r="P68" i="56"/>
  <c r="P69" i="56"/>
  <c r="P70" i="56"/>
  <c r="P71" i="56"/>
  <c r="P72" i="56"/>
  <c r="P73" i="56"/>
  <c r="P74" i="56"/>
  <c r="P75" i="56"/>
  <c r="O61" i="56"/>
  <c r="O62" i="56"/>
  <c r="O63" i="56"/>
  <c r="O64" i="56"/>
  <c r="O65" i="56"/>
  <c r="O66" i="56"/>
  <c r="O67" i="56"/>
  <c r="O68" i="56"/>
  <c r="O69" i="56"/>
  <c r="O70" i="56"/>
  <c r="O71" i="56"/>
  <c r="O72" i="56"/>
  <c r="O73" i="56"/>
  <c r="O74" i="56"/>
  <c r="O75" i="56"/>
  <c r="N61" i="56"/>
  <c r="N62" i="56"/>
  <c r="N63" i="56"/>
  <c r="N64" i="56"/>
  <c r="N65" i="56"/>
  <c r="N66" i="56"/>
  <c r="N67" i="56"/>
  <c r="N68" i="56"/>
  <c r="N69" i="56"/>
  <c r="N70" i="56"/>
  <c r="N71" i="56"/>
  <c r="N72" i="56"/>
  <c r="N73" i="56"/>
  <c r="N74" i="56"/>
  <c r="N75" i="56"/>
  <c r="M61" i="56"/>
  <c r="M62" i="56"/>
  <c r="M63" i="56"/>
  <c r="M64" i="56"/>
  <c r="M65" i="56"/>
  <c r="M66" i="56"/>
  <c r="M67" i="56"/>
  <c r="M68" i="56"/>
  <c r="M69" i="56"/>
  <c r="M70" i="56"/>
  <c r="M71" i="56"/>
  <c r="M72" i="56"/>
  <c r="M73" i="56"/>
  <c r="M74" i="56"/>
  <c r="M75" i="56"/>
  <c r="L61" i="56"/>
  <c r="L62" i="56"/>
  <c r="L63" i="56"/>
  <c r="L64" i="56"/>
  <c r="L65" i="56"/>
  <c r="L66" i="56"/>
  <c r="L67" i="56"/>
  <c r="L68" i="56"/>
  <c r="L69" i="56"/>
  <c r="L70" i="56"/>
  <c r="L71" i="56"/>
  <c r="L72" i="56"/>
  <c r="L73" i="56"/>
  <c r="L74" i="56"/>
  <c r="L75" i="56"/>
  <c r="K61" i="56"/>
  <c r="K62" i="56"/>
  <c r="K63" i="56"/>
  <c r="K64" i="56"/>
  <c r="K65" i="56"/>
  <c r="K66" i="56"/>
  <c r="K67" i="56"/>
  <c r="K68" i="56"/>
  <c r="K69" i="56"/>
  <c r="K70" i="56"/>
  <c r="K71" i="56"/>
  <c r="K72" i="56"/>
  <c r="K73" i="56"/>
  <c r="K74" i="56"/>
  <c r="K75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75" i="56"/>
  <c r="I61" i="56"/>
  <c r="I62" i="56"/>
  <c r="I63" i="56"/>
  <c r="I64" i="56"/>
  <c r="I65" i="56"/>
  <c r="I66" i="56"/>
  <c r="I67" i="56"/>
  <c r="I68" i="56"/>
  <c r="I69" i="56"/>
  <c r="I70" i="56"/>
  <c r="I71" i="56"/>
  <c r="I72" i="56"/>
  <c r="I73" i="56"/>
  <c r="I74" i="56"/>
  <c r="I75" i="56"/>
  <c r="H61" i="56"/>
  <c r="H62" i="56"/>
  <c r="H63" i="56"/>
  <c r="H64" i="56"/>
  <c r="H65" i="56"/>
  <c r="H66" i="56"/>
  <c r="H67" i="56"/>
  <c r="H68" i="56"/>
  <c r="H69" i="56"/>
  <c r="H70" i="56"/>
  <c r="H71" i="56"/>
  <c r="H72" i="56"/>
  <c r="H73" i="56"/>
  <c r="H74" i="56"/>
  <c r="H75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AA43" i="56"/>
  <c r="AA44" i="56"/>
  <c r="AA45" i="56"/>
  <c r="AA46" i="56"/>
  <c r="AA47" i="56"/>
  <c r="AA48" i="56"/>
  <c r="AA49" i="56"/>
  <c r="AA50" i="56"/>
  <c r="AA51" i="56"/>
  <c r="AA52" i="56"/>
  <c r="AA53" i="56"/>
  <c r="AA54" i="56"/>
  <c r="AA55" i="56"/>
  <c r="AA56" i="56"/>
  <c r="AA57" i="56"/>
  <c r="Z43" i="56"/>
  <c r="Z44" i="56"/>
  <c r="Z45" i="56"/>
  <c r="Z46" i="56"/>
  <c r="Z47" i="56"/>
  <c r="Z48" i="56"/>
  <c r="Z49" i="56"/>
  <c r="Z50" i="56"/>
  <c r="Z51" i="56"/>
  <c r="Z52" i="56"/>
  <c r="Z53" i="56"/>
  <c r="Z54" i="56"/>
  <c r="Z55" i="56"/>
  <c r="Z56" i="56"/>
  <c r="Z57" i="56"/>
  <c r="Y43" i="56"/>
  <c r="Y44" i="56"/>
  <c r="Y45" i="56"/>
  <c r="Y46" i="56"/>
  <c r="Y47" i="56"/>
  <c r="Y48" i="56"/>
  <c r="Y49" i="56"/>
  <c r="Y50" i="56"/>
  <c r="Y51" i="56"/>
  <c r="Y52" i="56"/>
  <c r="Y53" i="56"/>
  <c r="Y54" i="56"/>
  <c r="Y55" i="56"/>
  <c r="Y56" i="56"/>
  <c r="Y57" i="56"/>
  <c r="X43" i="56"/>
  <c r="X44" i="56"/>
  <c r="X45" i="56"/>
  <c r="X46" i="56"/>
  <c r="X47" i="56"/>
  <c r="X48" i="56"/>
  <c r="X49" i="56"/>
  <c r="X50" i="56"/>
  <c r="X51" i="56"/>
  <c r="X52" i="56"/>
  <c r="X53" i="56"/>
  <c r="X54" i="56"/>
  <c r="X55" i="56"/>
  <c r="X56" i="56"/>
  <c r="X57" i="56"/>
  <c r="W43" i="56"/>
  <c r="W44" i="56"/>
  <c r="W45" i="56"/>
  <c r="W46" i="56"/>
  <c r="W47" i="56"/>
  <c r="W48" i="56"/>
  <c r="W49" i="56"/>
  <c r="W50" i="56"/>
  <c r="W51" i="56"/>
  <c r="W52" i="56"/>
  <c r="W53" i="56"/>
  <c r="W54" i="56"/>
  <c r="W55" i="56"/>
  <c r="W56" i="56"/>
  <c r="W57" i="56"/>
  <c r="V43" i="56"/>
  <c r="V44" i="56"/>
  <c r="V45" i="56"/>
  <c r="V46" i="56"/>
  <c r="V47" i="56"/>
  <c r="V48" i="56"/>
  <c r="V49" i="56"/>
  <c r="V50" i="56"/>
  <c r="V51" i="56"/>
  <c r="V52" i="56"/>
  <c r="V53" i="56"/>
  <c r="V54" i="56"/>
  <c r="V55" i="56"/>
  <c r="V56" i="56"/>
  <c r="V57" i="56"/>
  <c r="U43" i="56"/>
  <c r="U44" i="56"/>
  <c r="U45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T43" i="56"/>
  <c r="T44" i="56"/>
  <c r="T45" i="56"/>
  <c r="T46" i="56"/>
  <c r="T47" i="56"/>
  <c r="T48" i="56"/>
  <c r="T49" i="56"/>
  <c r="T50" i="56"/>
  <c r="T51" i="56"/>
  <c r="T52" i="56"/>
  <c r="T53" i="56"/>
  <c r="T54" i="56"/>
  <c r="T55" i="56"/>
  <c r="T56" i="56"/>
  <c r="T57" i="56"/>
  <c r="S43" i="56"/>
  <c r="S44" i="56"/>
  <c r="S45" i="56"/>
  <c r="S46" i="56"/>
  <c r="S47" i="56"/>
  <c r="S48" i="56"/>
  <c r="S49" i="56"/>
  <c r="S50" i="56"/>
  <c r="S51" i="56"/>
  <c r="S52" i="56"/>
  <c r="S53" i="56"/>
  <c r="S54" i="56"/>
  <c r="S55" i="56"/>
  <c r="S56" i="56"/>
  <c r="S57" i="56"/>
  <c r="R43" i="56"/>
  <c r="R44" i="56"/>
  <c r="R45" i="56"/>
  <c r="R46" i="56"/>
  <c r="R47" i="56"/>
  <c r="R48" i="56"/>
  <c r="R49" i="56"/>
  <c r="R50" i="56"/>
  <c r="R51" i="56"/>
  <c r="R52" i="56"/>
  <c r="R53" i="56"/>
  <c r="R54" i="56"/>
  <c r="R55" i="56"/>
  <c r="R56" i="56"/>
  <c r="R57" i="56"/>
  <c r="Q43" i="56"/>
  <c r="Q44" i="56"/>
  <c r="Q45" i="56"/>
  <c r="Q46" i="56"/>
  <c r="Q47" i="56"/>
  <c r="Q48" i="56"/>
  <c r="Q49" i="56"/>
  <c r="Q50" i="56"/>
  <c r="Q51" i="56"/>
  <c r="Q52" i="56"/>
  <c r="Q53" i="56"/>
  <c r="Q54" i="56"/>
  <c r="Q55" i="56"/>
  <c r="Q56" i="56"/>
  <c r="Q57" i="56"/>
  <c r="P43" i="56"/>
  <c r="P44" i="56"/>
  <c r="P45" i="56"/>
  <c r="P46" i="56"/>
  <c r="P47" i="56"/>
  <c r="P48" i="56"/>
  <c r="P49" i="56"/>
  <c r="P50" i="56"/>
  <c r="P51" i="56"/>
  <c r="P52" i="56"/>
  <c r="P53" i="56"/>
  <c r="P54" i="56"/>
  <c r="P55" i="56"/>
  <c r="P56" i="56"/>
  <c r="P57" i="56"/>
  <c r="O43" i="56"/>
  <c r="O44" i="56"/>
  <c r="O45" i="56"/>
  <c r="O46" i="56"/>
  <c r="O47" i="56"/>
  <c r="O48" i="56"/>
  <c r="O49" i="56"/>
  <c r="O50" i="56"/>
  <c r="O51" i="56"/>
  <c r="O52" i="56"/>
  <c r="O53" i="56"/>
  <c r="O54" i="56"/>
  <c r="O55" i="56"/>
  <c r="O56" i="56"/>
  <c r="O57" i="56"/>
  <c r="N43" i="56"/>
  <c r="N44" i="56"/>
  <c r="N45" i="56"/>
  <c r="N46" i="56"/>
  <c r="N47" i="56"/>
  <c r="N48" i="56"/>
  <c r="N49" i="56"/>
  <c r="N50" i="56"/>
  <c r="N51" i="56"/>
  <c r="N52" i="56"/>
  <c r="N53" i="56"/>
  <c r="N54" i="56"/>
  <c r="N55" i="56"/>
  <c r="N56" i="56"/>
  <c r="N57" i="56"/>
  <c r="M43" i="56"/>
  <c r="M44" i="56"/>
  <c r="M45" i="56"/>
  <c r="M46" i="56"/>
  <c r="M47" i="56"/>
  <c r="M48" i="56"/>
  <c r="M49" i="56"/>
  <c r="M50" i="56"/>
  <c r="M51" i="56"/>
  <c r="M52" i="56"/>
  <c r="M53" i="56"/>
  <c r="M54" i="56"/>
  <c r="M55" i="56"/>
  <c r="M56" i="56"/>
  <c r="M57" i="56"/>
  <c r="L43" i="56"/>
  <c r="L44" i="56"/>
  <c r="L45" i="56"/>
  <c r="L46" i="56"/>
  <c r="L47" i="56"/>
  <c r="L48" i="56"/>
  <c r="L49" i="56"/>
  <c r="L50" i="56"/>
  <c r="L51" i="56"/>
  <c r="L52" i="56"/>
  <c r="L53" i="56"/>
  <c r="L54" i="56"/>
  <c r="L55" i="56"/>
  <c r="L56" i="56"/>
  <c r="L57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7" i="56"/>
  <c r="J43" i="56"/>
  <c r="J44" i="56"/>
  <c r="J45" i="56"/>
  <c r="J46" i="56"/>
  <c r="J47" i="56"/>
  <c r="J48" i="56"/>
  <c r="J49" i="56"/>
  <c r="J50" i="56"/>
  <c r="J51" i="56"/>
  <c r="J52" i="56"/>
  <c r="J53" i="56"/>
  <c r="J54" i="56"/>
  <c r="J55" i="56"/>
  <c r="J56" i="56"/>
  <c r="J57" i="56"/>
  <c r="I43" i="56"/>
  <c r="I44" i="56"/>
  <c r="I45" i="56"/>
  <c r="I46" i="56"/>
  <c r="I47" i="56"/>
  <c r="I48" i="56"/>
  <c r="I49" i="56"/>
  <c r="I50" i="56"/>
  <c r="I51" i="56"/>
  <c r="I52" i="56"/>
  <c r="I53" i="56"/>
  <c r="I54" i="56"/>
  <c r="I55" i="56"/>
  <c r="I56" i="56"/>
  <c r="I57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AA33" i="56"/>
  <c r="AA37" i="56"/>
  <c r="AA38" i="56"/>
  <c r="AA39" i="56"/>
  <c r="Z33" i="56"/>
  <c r="Z37" i="56"/>
  <c r="Z38" i="56"/>
  <c r="Z39" i="56"/>
  <c r="Y33" i="56"/>
  <c r="Y37" i="56"/>
  <c r="Y38" i="56"/>
  <c r="Y39" i="56"/>
  <c r="X33" i="56"/>
  <c r="X37" i="56"/>
  <c r="X38" i="56"/>
  <c r="X39" i="56"/>
  <c r="W33" i="56"/>
  <c r="W37" i="56"/>
  <c r="W38" i="56"/>
  <c r="W39" i="56"/>
  <c r="V33" i="56"/>
  <c r="V37" i="56"/>
  <c r="V38" i="56"/>
  <c r="V39" i="56"/>
  <c r="U33" i="56"/>
  <c r="U37" i="56"/>
  <c r="U38" i="56"/>
  <c r="U39" i="56"/>
  <c r="T33" i="56"/>
  <c r="T37" i="56"/>
  <c r="T38" i="56"/>
  <c r="T39" i="56"/>
  <c r="S33" i="56"/>
  <c r="S37" i="56"/>
  <c r="S38" i="56"/>
  <c r="S39" i="56"/>
  <c r="R33" i="56"/>
  <c r="R37" i="56"/>
  <c r="R38" i="56"/>
  <c r="R39" i="56"/>
  <c r="Q33" i="56"/>
  <c r="Q37" i="56"/>
  <c r="Q38" i="56"/>
  <c r="Q39" i="56"/>
  <c r="P33" i="56"/>
  <c r="P37" i="56"/>
  <c r="P38" i="56"/>
  <c r="P39" i="56"/>
  <c r="O33" i="56"/>
  <c r="O37" i="56"/>
  <c r="O38" i="56"/>
  <c r="O39" i="56"/>
  <c r="N33" i="56"/>
  <c r="N37" i="56"/>
  <c r="N38" i="56"/>
  <c r="N39" i="56"/>
  <c r="M33" i="56"/>
  <c r="M37" i="56"/>
  <c r="M38" i="56"/>
  <c r="M39" i="56"/>
  <c r="L33" i="56"/>
  <c r="L37" i="56"/>
  <c r="L38" i="56"/>
  <c r="L39" i="56"/>
  <c r="K33" i="56"/>
  <c r="K37" i="56"/>
  <c r="K38" i="56"/>
  <c r="K39" i="56"/>
  <c r="J33" i="56"/>
  <c r="J37" i="56"/>
  <c r="J38" i="56"/>
  <c r="J39" i="56"/>
  <c r="I33" i="56"/>
  <c r="I37" i="56"/>
  <c r="I38" i="56"/>
  <c r="I39" i="56"/>
  <c r="H33" i="56"/>
  <c r="H37" i="56"/>
  <c r="H38" i="56"/>
  <c r="H39" i="56"/>
  <c r="G33" i="56"/>
  <c r="G37" i="56"/>
  <c r="G38" i="56"/>
  <c r="G39" i="56"/>
  <c r="F33" i="56"/>
  <c r="F37" i="56"/>
  <c r="F38" i="56"/>
  <c r="F39" i="56"/>
  <c r="E33" i="56"/>
  <c r="E37" i="56"/>
  <c r="E38" i="56"/>
  <c r="E39" i="56"/>
  <c r="D33" i="56"/>
  <c r="D37" i="56"/>
  <c r="D38" i="56"/>
  <c r="D39" i="56"/>
  <c r="AA23" i="56"/>
  <c r="AA27" i="56"/>
  <c r="AA28" i="56"/>
  <c r="AA29" i="56"/>
  <c r="Z23" i="56"/>
  <c r="Z27" i="56"/>
  <c r="Z28" i="56"/>
  <c r="Z29" i="56"/>
  <c r="Y23" i="56"/>
  <c r="Y27" i="56"/>
  <c r="Y28" i="56"/>
  <c r="Y29" i="56"/>
  <c r="X23" i="56"/>
  <c r="X27" i="56"/>
  <c r="X28" i="56"/>
  <c r="X29" i="56"/>
  <c r="W23" i="56"/>
  <c r="W27" i="56"/>
  <c r="W28" i="56"/>
  <c r="W29" i="56"/>
  <c r="V23" i="56"/>
  <c r="V27" i="56"/>
  <c r="V28" i="56"/>
  <c r="V29" i="56"/>
  <c r="U23" i="56"/>
  <c r="U27" i="56"/>
  <c r="U28" i="56"/>
  <c r="U29" i="56"/>
  <c r="T23" i="56"/>
  <c r="T27" i="56"/>
  <c r="T28" i="56"/>
  <c r="T29" i="56"/>
  <c r="S23" i="56"/>
  <c r="S27" i="56"/>
  <c r="S28" i="56"/>
  <c r="S29" i="56"/>
  <c r="R23" i="56"/>
  <c r="R27" i="56"/>
  <c r="R28" i="56"/>
  <c r="R29" i="56"/>
  <c r="Q23" i="56"/>
  <c r="Q27" i="56"/>
  <c r="Q28" i="56"/>
  <c r="Q29" i="56"/>
  <c r="P23" i="56"/>
  <c r="P27" i="56"/>
  <c r="P28" i="56"/>
  <c r="P29" i="56"/>
  <c r="O23" i="56"/>
  <c r="O27" i="56"/>
  <c r="O28" i="56"/>
  <c r="O29" i="56"/>
  <c r="N23" i="56"/>
  <c r="N27" i="56"/>
  <c r="N28" i="56"/>
  <c r="N29" i="56"/>
  <c r="M23" i="56"/>
  <c r="M27" i="56"/>
  <c r="M28" i="56"/>
  <c r="M29" i="56"/>
  <c r="L23" i="56"/>
  <c r="L27" i="56"/>
  <c r="L28" i="56"/>
  <c r="L29" i="56"/>
  <c r="K23" i="56"/>
  <c r="K27" i="56"/>
  <c r="K28" i="56"/>
  <c r="K29" i="56"/>
  <c r="J23" i="56"/>
  <c r="J27" i="56"/>
  <c r="J28" i="56"/>
  <c r="J29" i="56"/>
  <c r="I23" i="56"/>
  <c r="I27" i="56"/>
  <c r="I28" i="56"/>
  <c r="I29" i="56"/>
  <c r="H23" i="56"/>
  <c r="H27" i="56"/>
  <c r="H28" i="56"/>
  <c r="H29" i="56"/>
  <c r="G23" i="56"/>
  <c r="G27" i="56"/>
  <c r="G28" i="56"/>
  <c r="G29" i="56"/>
  <c r="F23" i="56"/>
  <c r="F27" i="56"/>
  <c r="F28" i="56"/>
  <c r="F29" i="56"/>
  <c r="E23" i="56"/>
  <c r="E27" i="56"/>
  <c r="E28" i="56"/>
  <c r="E29" i="56"/>
  <c r="D23" i="56"/>
  <c r="D27" i="56"/>
  <c r="D28" i="56"/>
  <c r="D29" i="56"/>
  <c r="E119" i="54"/>
  <c r="F119" i="54"/>
  <c r="G119" i="54"/>
  <c r="H119" i="54"/>
  <c r="I119" i="54"/>
  <c r="J119" i="54"/>
  <c r="K119" i="54"/>
  <c r="L119" i="54"/>
  <c r="M119" i="54"/>
  <c r="N119" i="54"/>
  <c r="O119" i="54"/>
  <c r="P119" i="54"/>
  <c r="Q119" i="54"/>
  <c r="R119" i="54"/>
  <c r="S119" i="54"/>
  <c r="T119" i="54"/>
  <c r="U119" i="54"/>
  <c r="V119" i="54"/>
  <c r="W119" i="54"/>
  <c r="X119" i="54"/>
  <c r="Y119" i="54"/>
  <c r="Z119" i="54"/>
  <c r="AA119" i="54"/>
  <c r="AB119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Y109" i="54"/>
  <c r="Z109" i="54"/>
  <c r="AA109" i="54"/>
  <c r="AB109" i="54"/>
  <c r="AB155" i="54"/>
  <c r="AA155" i="54"/>
  <c r="Z155" i="54"/>
  <c r="Y155" i="54"/>
  <c r="X155" i="54"/>
  <c r="W155" i="54"/>
  <c r="V155" i="54"/>
  <c r="U155" i="54"/>
  <c r="T155" i="54"/>
  <c r="S155" i="54"/>
  <c r="R155" i="54"/>
  <c r="Q155" i="54"/>
  <c r="P155" i="54"/>
  <c r="O155" i="54"/>
  <c r="N155" i="54"/>
  <c r="M155" i="54"/>
  <c r="L155" i="54"/>
  <c r="K155" i="54"/>
  <c r="J155" i="54"/>
  <c r="I155" i="54"/>
  <c r="H155" i="54"/>
  <c r="G155" i="54"/>
  <c r="F155" i="54"/>
  <c r="E155" i="54"/>
  <c r="AB137" i="54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7" i="54"/>
  <c r="N137" i="54"/>
  <c r="M137" i="54"/>
  <c r="L137" i="54"/>
  <c r="K137" i="54"/>
  <c r="J137" i="54"/>
  <c r="I137" i="54"/>
  <c r="H137" i="54"/>
  <c r="G137" i="54"/>
  <c r="F137" i="54"/>
  <c r="E137" i="54"/>
  <c r="AB99" i="54"/>
  <c r="AB81" i="54"/>
  <c r="AB63" i="54"/>
  <c r="AB45" i="54"/>
  <c r="AA99" i="54"/>
  <c r="AA81" i="54"/>
  <c r="AA63" i="54"/>
  <c r="AA45" i="54"/>
  <c r="Z99" i="54"/>
  <c r="Z81" i="54"/>
  <c r="Z63" i="54"/>
  <c r="Z45" i="54"/>
  <c r="Y99" i="54"/>
  <c r="Y81" i="54"/>
  <c r="Y63" i="54"/>
  <c r="Y45" i="54"/>
  <c r="W99" i="54"/>
  <c r="W81" i="54"/>
  <c r="W63" i="54"/>
  <c r="W45" i="54"/>
  <c r="V99" i="54"/>
  <c r="V81" i="54"/>
  <c r="V63" i="54"/>
  <c r="V45" i="54"/>
  <c r="U99" i="54"/>
  <c r="U81" i="54"/>
  <c r="U63" i="54"/>
  <c r="U45" i="54"/>
  <c r="T99" i="54"/>
  <c r="T81" i="54"/>
  <c r="T63" i="54"/>
  <c r="T45" i="54"/>
  <c r="S99" i="54"/>
  <c r="S81" i="54"/>
  <c r="S63" i="54"/>
  <c r="S45" i="54"/>
  <c r="R99" i="54"/>
  <c r="R81" i="54"/>
  <c r="R63" i="54"/>
  <c r="R45" i="54"/>
  <c r="Q99" i="54"/>
  <c r="Q81" i="54"/>
  <c r="Q63" i="54"/>
  <c r="Q45" i="54"/>
  <c r="P99" i="54"/>
  <c r="P81" i="54"/>
  <c r="P63" i="54"/>
  <c r="P45" i="54"/>
  <c r="O99" i="54"/>
  <c r="O81" i="54"/>
  <c r="O63" i="54"/>
  <c r="O45" i="54"/>
  <c r="N99" i="54"/>
  <c r="N81" i="54"/>
  <c r="N63" i="54"/>
  <c r="N45" i="54"/>
  <c r="M99" i="54"/>
  <c r="M81" i="54"/>
  <c r="M63" i="54"/>
  <c r="M45" i="54"/>
  <c r="L99" i="54"/>
  <c r="L81" i="54"/>
  <c r="L63" i="54"/>
  <c r="L45" i="54"/>
  <c r="K99" i="54"/>
  <c r="K81" i="54"/>
  <c r="K63" i="54"/>
  <c r="K45" i="54"/>
  <c r="J99" i="54"/>
  <c r="J81" i="54"/>
  <c r="J63" i="54"/>
  <c r="J45" i="54"/>
  <c r="I99" i="54"/>
  <c r="I81" i="54"/>
  <c r="I63" i="54"/>
  <c r="I45" i="54"/>
  <c r="H99" i="54"/>
  <c r="H81" i="54"/>
  <c r="H63" i="54"/>
  <c r="H45" i="54"/>
  <c r="G99" i="54"/>
  <c r="G81" i="54"/>
  <c r="G63" i="54"/>
  <c r="G45" i="54"/>
  <c r="F99" i="54"/>
  <c r="F81" i="54"/>
  <c r="F63" i="54"/>
  <c r="F45" i="54"/>
  <c r="E99" i="54"/>
  <c r="E81" i="54"/>
  <c r="E63" i="54"/>
  <c r="E45" i="54"/>
  <c r="X99" i="54"/>
  <c r="X81" i="54"/>
  <c r="X63" i="54"/>
  <c r="X45" i="54"/>
  <c r="AC45" i="54"/>
  <c r="AC63" i="54"/>
  <c r="AC81" i="54"/>
  <c r="AC99" i="54"/>
  <c r="AC137" i="54"/>
  <c r="AC155" i="54"/>
  <c r="AC109" i="54"/>
  <c r="AC119" i="54"/>
  <c r="AB23" i="56"/>
  <c r="AB27" i="56"/>
  <c r="AB28" i="56"/>
  <c r="AB29" i="56"/>
  <c r="AB33" i="56"/>
  <c r="AB37" i="56"/>
  <c r="AB38" i="56"/>
  <c r="AB39" i="56"/>
  <c r="AB43" i="56"/>
  <c r="AB44" i="56"/>
  <c r="AB45" i="56"/>
  <c r="AB46" i="56"/>
  <c r="AB47" i="56"/>
  <c r="AB48" i="56"/>
  <c r="AB49" i="56"/>
  <c r="AB50" i="56"/>
  <c r="AB51" i="56"/>
  <c r="AB52" i="56"/>
  <c r="AB53" i="56"/>
  <c r="AB54" i="56"/>
  <c r="AB55" i="56"/>
  <c r="AB56" i="56"/>
  <c r="AB57" i="56"/>
  <c r="AB61" i="56"/>
  <c r="AB62" i="56"/>
  <c r="AB63" i="56"/>
  <c r="AB64" i="56"/>
  <c r="AB65" i="56"/>
  <c r="AB66" i="56"/>
  <c r="AB67" i="56"/>
  <c r="AB68" i="56"/>
  <c r="AB69" i="56"/>
  <c r="AB70" i="56"/>
  <c r="AB71" i="56"/>
  <c r="AB72" i="56"/>
  <c r="AB73" i="56"/>
  <c r="AB74" i="56"/>
  <c r="AB75" i="56"/>
  <c r="AB24" i="56"/>
  <c r="AB25" i="56"/>
  <c r="AB26" i="56"/>
  <c r="AB34" i="56"/>
  <c r="AB35" i="56"/>
  <c r="AB36" i="56"/>
  <c r="AC173" i="54"/>
  <c r="AC191" i="54"/>
  <c r="AB102" i="56"/>
  <c r="AB103" i="56"/>
  <c r="AB105" i="56"/>
  <c r="AB106" i="56"/>
  <c r="AB107" i="56"/>
  <c r="AB108" i="56"/>
  <c r="AB109" i="56"/>
  <c r="AA123" i="56"/>
  <c r="AA159" i="56"/>
  <c r="Z123" i="56"/>
  <c r="Z159" i="56"/>
  <c r="Y123" i="56"/>
  <c r="Y159" i="56"/>
  <c r="AA122" i="56"/>
  <c r="AA158" i="56"/>
  <c r="Z122" i="56"/>
  <c r="Z158" i="56"/>
  <c r="Y122" i="56"/>
  <c r="Y158" i="56"/>
  <c r="AA121" i="56"/>
  <c r="AA157" i="56"/>
  <c r="Z121" i="56"/>
  <c r="Z157" i="56"/>
  <c r="Y121" i="56"/>
  <c r="Y157" i="56"/>
  <c r="AA153" i="56"/>
  <c r="Z153" i="56"/>
  <c r="Y153" i="56"/>
  <c r="AA152" i="56"/>
  <c r="Z152" i="56"/>
  <c r="Y152" i="56"/>
  <c r="AA151" i="56"/>
  <c r="Z151" i="56"/>
  <c r="Y151" i="56"/>
  <c r="AA147" i="56"/>
  <c r="Z147" i="56"/>
  <c r="Y147" i="56"/>
  <c r="AA146" i="56"/>
  <c r="Z146" i="56"/>
  <c r="Y146" i="56"/>
  <c r="AA145" i="56"/>
  <c r="Z145" i="56"/>
  <c r="Y145" i="56"/>
  <c r="AA117" i="56"/>
  <c r="AA141" i="56"/>
  <c r="Z117" i="56"/>
  <c r="Z141" i="56"/>
  <c r="Y117" i="56"/>
  <c r="Y141" i="56"/>
  <c r="AA116" i="56"/>
  <c r="AA140" i="56"/>
  <c r="Z116" i="56"/>
  <c r="Z140" i="56"/>
  <c r="Y116" i="56"/>
  <c r="Y140" i="56"/>
  <c r="AA115" i="56"/>
  <c r="AA139" i="56"/>
  <c r="Z115" i="56"/>
  <c r="Z139" i="56"/>
  <c r="Y115" i="56"/>
  <c r="Y139" i="56"/>
  <c r="AA135" i="56"/>
  <c r="Z135" i="56"/>
  <c r="Y135" i="56"/>
  <c r="AA134" i="56"/>
  <c r="Z134" i="56"/>
  <c r="Y134" i="56"/>
  <c r="AA133" i="56"/>
  <c r="Z133" i="56"/>
  <c r="Y133" i="56"/>
  <c r="AA129" i="56"/>
  <c r="Z129" i="56"/>
  <c r="AA128" i="56"/>
  <c r="Z128" i="56"/>
  <c r="Y129" i="56"/>
  <c r="Y128" i="56"/>
  <c r="AA127" i="56"/>
  <c r="Z127" i="56"/>
  <c r="Y127" i="56"/>
  <c r="BM3" i="54" a="1"/>
  <c r="BM3" i="54"/>
  <c r="BM5" i="54"/>
  <c r="AD5" i="54"/>
  <c r="AD6" i="54"/>
  <c r="AD45" i="54"/>
  <c r="AD63" i="54"/>
  <c r="AD81" i="54"/>
  <c r="AD85" i="54"/>
  <c r="AD86" i="54"/>
  <c r="AD87" i="54"/>
  <c r="AD88" i="54"/>
  <c r="AD89" i="54"/>
  <c r="AD90" i="54"/>
  <c r="AD91" i="54"/>
  <c r="AD92" i="54"/>
  <c r="AD93" i="54"/>
  <c r="AD94" i="54"/>
  <c r="AD95" i="54"/>
  <c r="AD96" i="54"/>
  <c r="AD97" i="54"/>
  <c r="AD99" i="54"/>
  <c r="AD103" i="54"/>
  <c r="AC23" i="56"/>
  <c r="AC27" i="56"/>
  <c r="AC28" i="56"/>
  <c r="AC29" i="56"/>
  <c r="AC43" i="56"/>
  <c r="AC44" i="56"/>
  <c r="AC45" i="56"/>
  <c r="AC46" i="56"/>
  <c r="AC47" i="56"/>
  <c r="AC48" i="56"/>
  <c r="AC49" i="56"/>
  <c r="AC50" i="56"/>
  <c r="AC51" i="56"/>
  <c r="AC52" i="56"/>
  <c r="AC53" i="56"/>
  <c r="AC54" i="56"/>
  <c r="AC55" i="56"/>
  <c r="AC56" i="56"/>
  <c r="AC57" i="56"/>
  <c r="AC61" i="56"/>
  <c r="AC62" i="56"/>
  <c r="AC63" i="56"/>
  <c r="AC64" i="56"/>
  <c r="AC65" i="56"/>
  <c r="AC66" i="56"/>
  <c r="AC67" i="56"/>
  <c r="AC68" i="56"/>
  <c r="AC69" i="56"/>
  <c r="AC70" i="56"/>
  <c r="AC71" i="56"/>
  <c r="AC72" i="56"/>
  <c r="AC73" i="56"/>
  <c r="AC74" i="56"/>
  <c r="AC75" i="56"/>
  <c r="AD109" i="54"/>
  <c r="AC24" i="56"/>
  <c r="AC25" i="56"/>
  <c r="AC26" i="56"/>
  <c r="AD113" i="54"/>
  <c r="AC33" i="56"/>
  <c r="AC34" i="56"/>
  <c r="AC35" i="56"/>
  <c r="AC36" i="56"/>
  <c r="AC37" i="56"/>
  <c r="AC38" i="56"/>
  <c r="AD164" i="54"/>
  <c r="AD165" i="54"/>
  <c r="AD167" i="54"/>
  <c r="AD168" i="54"/>
  <c r="AD169" i="54"/>
  <c r="AD170" i="54"/>
  <c r="AD171" i="54"/>
  <c r="AD173" i="54"/>
  <c r="AD182" i="54"/>
  <c r="AD183" i="54"/>
  <c r="AD185" i="54"/>
  <c r="AD186" i="54"/>
  <c r="AD187" i="54"/>
  <c r="AD188" i="54"/>
  <c r="AD189" i="54"/>
  <c r="AD191" i="54"/>
  <c r="AC84" i="56"/>
  <c r="AC85" i="56"/>
  <c r="AC87" i="56"/>
  <c r="AC88" i="56"/>
  <c r="AC89" i="56"/>
  <c r="AC90" i="56"/>
  <c r="AC91" i="56"/>
  <c r="AC102" i="56"/>
  <c r="AC103" i="56"/>
  <c r="AC105" i="56"/>
  <c r="AC106" i="56"/>
  <c r="AC107" i="56"/>
  <c r="AC108" i="56"/>
  <c r="AC109" i="56"/>
  <c r="AG5" i="54"/>
  <c r="AG6" i="54"/>
  <c r="AG13" i="54"/>
  <c r="AG14" i="54"/>
  <c r="AG15" i="54"/>
  <c r="AG16" i="54"/>
  <c r="AG17" i="54"/>
  <c r="AG18" i="54"/>
  <c r="AG19" i="54"/>
  <c r="AG20" i="54"/>
  <c r="AG21" i="54"/>
  <c r="AG22" i="54"/>
  <c r="AG23" i="54"/>
  <c r="AG24" i="54"/>
  <c r="AG25" i="54"/>
  <c r="AG27" i="54"/>
  <c r="AG49" i="54"/>
  <c r="AG67" i="54"/>
  <c r="AG31" i="54"/>
  <c r="AF4" i="56"/>
  <c r="AG50" i="54"/>
  <c r="AG68" i="54"/>
  <c r="AG32" i="54"/>
  <c r="AF5" i="56"/>
  <c r="AG51" i="54"/>
  <c r="AG69" i="54"/>
  <c r="AG33" i="54"/>
  <c r="AF6" i="56"/>
  <c r="AG52" i="54"/>
  <c r="AG70" i="54"/>
  <c r="AG34" i="54"/>
  <c r="AF7" i="56"/>
  <c r="AG53" i="54"/>
  <c r="AG71" i="54"/>
  <c r="AG35" i="54"/>
  <c r="AF8" i="56"/>
  <c r="AG54" i="54"/>
  <c r="AG72" i="54"/>
  <c r="AG36" i="54"/>
  <c r="AF9" i="56"/>
  <c r="AG55" i="54"/>
  <c r="AG73" i="54"/>
  <c r="AG37" i="54"/>
  <c r="AF10" i="56"/>
  <c r="AG56" i="54"/>
  <c r="AG74" i="54"/>
  <c r="AG38" i="54"/>
  <c r="AF11" i="56"/>
  <c r="AG57" i="54"/>
  <c r="AG75" i="54"/>
  <c r="AG39" i="54"/>
  <c r="AF12" i="56"/>
  <c r="AG58" i="54"/>
  <c r="AG76" i="54"/>
  <c r="AG40" i="54"/>
  <c r="AF13" i="56"/>
  <c r="AG59" i="54"/>
  <c r="AG77" i="54"/>
  <c r="AG41" i="54"/>
  <c r="AF14" i="56"/>
  <c r="AG60" i="54"/>
  <c r="AG78" i="54"/>
  <c r="AG42" i="54"/>
  <c r="AF15" i="56"/>
  <c r="AG61" i="54"/>
  <c r="AG79" i="54"/>
  <c r="AG43" i="54"/>
  <c r="AF16" i="56"/>
  <c r="AF18" i="56"/>
  <c r="AG26" i="54"/>
  <c r="AG62" i="54"/>
  <c r="AG80" i="54"/>
  <c r="AG44" i="54"/>
  <c r="AF17" i="56"/>
  <c r="BM6" i="54"/>
  <c r="BL5" i="54"/>
  <c r="BG5" i="54"/>
  <c r="BB5" i="54"/>
  <c r="AW5" i="54"/>
  <c r="AR5" i="54"/>
  <c r="AM5" i="54"/>
  <c r="AH5" i="54"/>
  <c r="E5" i="54"/>
  <c r="D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27" i="54"/>
  <c r="AC18" i="56"/>
  <c r="AI5" i="54"/>
  <c r="AI6" i="54"/>
  <c r="AI26" i="54"/>
  <c r="AI62" i="54"/>
  <c r="AI80" i="54"/>
  <c r="AI44" i="54"/>
  <c r="AH17" i="56"/>
  <c r="AJ5" i="54"/>
  <c r="AJ6" i="54"/>
  <c r="AJ26" i="54"/>
  <c r="AJ62" i="54"/>
  <c r="AJ80" i="54"/>
  <c r="AJ44" i="54"/>
  <c r="AI17" i="56"/>
  <c r="AQ5" i="54"/>
  <c r="AQ6" i="54"/>
  <c r="AQ26" i="54"/>
  <c r="AQ62" i="54"/>
  <c r="AQ80" i="54"/>
  <c r="AQ44" i="54"/>
  <c r="AP17" i="56"/>
  <c r="BK5" i="54"/>
  <c r="BK6" i="54"/>
  <c r="BK26" i="54"/>
  <c r="BK62" i="54"/>
  <c r="BK80" i="54"/>
  <c r="BK44" i="54"/>
  <c r="BJ17" i="56"/>
  <c r="BJ5" i="54"/>
  <c r="BJ6" i="54"/>
  <c r="BJ26" i="54"/>
  <c r="BJ62" i="54"/>
  <c r="BJ80" i="54"/>
  <c r="BJ44" i="54"/>
  <c r="BI17" i="56"/>
  <c r="BI5" i="54"/>
  <c r="BI6" i="54"/>
  <c r="BI26" i="54"/>
  <c r="BI62" i="54"/>
  <c r="BI80" i="54"/>
  <c r="BI44" i="54"/>
  <c r="BH17" i="56"/>
  <c r="BH5" i="54"/>
  <c r="BH6" i="54"/>
  <c r="BH26" i="54"/>
  <c r="BH62" i="54"/>
  <c r="BH80" i="54"/>
  <c r="BH44" i="54"/>
  <c r="BG17" i="56"/>
  <c r="BF5" i="54"/>
  <c r="BF6" i="54"/>
  <c r="BF26" i="54"/>
  <c r="BF62" i="54"/>
  <c r="BF80" i="54"/>
  <c r="BF44" i="54"/>
  <c r="BE17" i="56"/>
  <c r="BE5" i="54"/>
  <c r="BE6" i="54"/>
  <c r="BE26" i="54"/>
  <c r="BE62" i="54"/>
  <c r="BE80" i="54"/>
  <c r="BE44" i="54"/>
  <c r="BD17" i="56"/>
  <c r="BD5" i="54"/>
  <c r="BD6" i="54"/>
  <c r="BD26" i="54"/>
  <c r="BD62" i="54"/>
  <c r="BD80" i="54"/>
  <c r="BD44" i="54"/>
  <c r="BC17" i="56"/>
  <c r="BC5" i="54"/>
  <c r="BC6" i="54"/>
  <c r="BC26" i="54"/>
  <c r="BC62" i="54"/>
  <c r="BC80" i="54"/>
  <c r="BC44" i="54"/>
  <c r="BB17" i="56"/>
  <c r="BA5" i="54"/>
  <c r="BA6" i="54"/>
  <c r="BA26" i="54"/>
  <c r="BA62" i="54"/>
  <c r="BA80" i="54"/>
  <c r="BA44" i="54"/>
  <c r="AZ17" i="56"/>
  <c r="AZ5" i="54"/>
  <c r="AZ6" i="54"/>
  <c r="AZ26" i="54"/>
  <c r="AZ62" i="54"/>
  <c r="AZ80" i="54"/>
  <c r="AZ44" i="54"/>
  <c r="AY17" i="56"/>
  <c r="AY5" i="54"/>
  <c r="AY6" i="54"/>
  <c r="AY26" i="54"/>
  <c r="AY62" i="54"/>
  <c r="AY80" i="54"/>
  <c r="AY44" i="54"/>
  <c r="AX17" i="56"/>
  <c r="AX5" i="54"/>
  <c r="AX6" i="54"/>
  <c r="AX26" i="54"/>
  <c r="AX62" i="54"/>
  <c r="AX80" i="54"/>
  <c r="AX44" i="54"/>
  <c r="AW17" i="56"/>
  <c r="AV5" i="54"/>
  <c r="AV6" i="54"/>
  <c r="AV26" i="54"/>
  <c r="AV62" i="54"/>
  <c r="AV80" i="54"/>
  <c r="AV44" i="54"/>
  <c r="AU17" i="56"/>
  <c r="AU5" i="54"/>
  <c r="AU6" i="54"/>
  <c r="AU26" i="54"/>
  <c r="AU62" i="54"/>
  <c r="AU80" i="54"/>
  <c r="AU44" i="54"/>
  <c r="AT17" i="56"/>
  <c r="AT5" i="54"/>
  <c r="AT6" i="54"/>
  <c r="AT26" i="54"/>
  <c r="AT62" i="54"/>
  <c r="AT80" i="54"/>
  <c r="AT44" i="54"/>
  <c r="AS17" i="56"/>
  <c r="AS5" i="54"/>
  <c r="AS6" i="54"/>
  <c r="AS26" i="54"/>
  <c r="AS62" i="54"/>
  <c r="AS80" i="54"/>
  <c r="AS44" i="54"/>
  <c r="AR17" i="56"/>
  <c r="AP5" i="54"/>
  <c r="AP6" i="54"/>
  <c r="AP26" i="54"/>
  <c r="AP62" i="54"/>
  <c r="AP80" i="54"/>
  <c r="AP44" i="54"/>
  <c r="AO17" i="56"/>
  <c r="AO5" i="54"/>
  <c r="AO6" i="54"/>
  <c r="AO26" i="54"/>
  <c r="AO62" i="54"/>
  <c r="AO80" i="54"/>
  <c r="AO44" i="54"/>
  <c r="AN17" i="56"/>
  <c r="AN5" i="54"/>
  <c r="AN6" i="54"/>
  <c r="AN26" i="54"/>
  <c r="AN62" i="54"/>
  <c r="AN80" i="54"/>
  <c r="AN44" i="54"/>
  <c r="AM17" i="56"/>
  <c r="AL5" i="54"/>
  <c r="AL6" i="54"/>
  <c r="AL26" i="54"/>
  <c r="AL62" i="54"/>
  <c r="AL80" i="54"/>
  <c r="AL44" i="54"/>
  <c r="AK17" i="56"/>
  <c r="AK5" i="54"/>
  <c r="AK6" i="54"/>
  <c r="AK26" i="54"/>
  <c r="AK62" i="54"/>
  <c r="AK80" i="54"/>
  <c r="AK44" i="54"/>
  <c r="AJ17" i="56"/>
  <c r="BK13" i="54"/>
  <c r="BK49" i="54"/>
  <c r="BK67" i="54"/>
  <c r="BK31" i="54"/>
  <c r="BJ4" i="56"/>
  <c r="BK14" i="54"/>
  <c r="BK50" i="54"/>
  <c r="BK68" i="54"/>
  <c r="BK32" i="54"/>
  <c r="BJ5" i="56"/>
  <c r="BK15" i="54"/>
  <c r="BK51" i="54"/>
  <c r="BK69" i="54"/>
  <c r="BK33" i="54"/>
  <c r="BJ6" i="56"/>
  <c r="BK16" i="54"/>
  <c r="BK52" i="54"/>
  <c r="BK70" i="54"/>
  <c r="BK34" i="54"/>
  <c r="BJ7" i="56"/>
  <c r="BK17" i="54"/>
  <c r="BK53" i="54"/>
  <c r="BK71" i="54"/>
  <c r="BK35" i="54"/>
  <c r="BJ8" i="56"/>
  <c r="BK18" i="54"/>
  <c r="BK54" i="54"/>
  <c r="BK72" i="54"/>
  <c r="BK36" i="54"/>
  <c r="BJ9" i="56"/>
  <c r="BK19" i="54"/>
  <c r="BK55" i="54"/>
  <c r="BK73" i="54"/>
  <c r="BK37" i="54"/>
  <c r="BJ10" i="56"/>
  <c r="BK20" i="54"/>
  <c r="BK56" i="54"/>
  <c r="BK74" i="54"/>
  <c r="BK38" i="54"/>
  <c r="BJ11" i="56"/>
  <c r="BK21" i="54"/>
  <c r="BK57" i="54"/>
  <c r="BK75" i="54"/>
  <c r="BK39" i="54"/>
  <c r="BJ12" i="56"/>
  <c r="BK22" i="54"/>
  <c r="BK58" i="54"/>
  <c r="BK76" i="54"/>
  <c r="BK40" i="54"/>
  <c r="BJ13" i="56"/>
  <c r="BK23" i="54"/>
  <c r="BK59" i="54"/>
  <c r="BK77" i="54"/>
  <c r="BK41" i="54"/>
  <c r="BJ14" i="56"/>
  <c r="BK24" i="54"/>
  <c r="BK60" i="54"/>
  <c r="BK78" i="54"/>
  <c r="BK42" i="54"/>
  <c r="BJ15" i="56"/>
  <c r="BK25" i="54"/>
  <c r="BK61" i="54"/>
  <c r="BK79" i="54"/>
  <c r="BK43" i="54"/>
  <c r="BJ16" i="56"/>
  <c r="BJ18" i="56"/>
  <c r="BJ13" i="54"/>
  <c r="BJ49" i="54"/>
  <c r="BJ67" i="54"/>
  <c r="BJ31" i="54"/>
  <c r="BI4" i="56"/>
  <c r="BJ14" i="54"/>
  <c r="BJ50" i="54"/>
  <c r="BJ68" i="54"/>
  <c r="BJ32" i="54"/>
  <c r="BI5" i="56"/>
  <c r="BJ15" i="54"/>
  <c r="BJ51" i="54"/>
  <c r="BJ69" i="54"/>
  <c r="BJ33" i="54"/>
  <c r="BI6" i="56"/>
  <c r="BJ16" i="54"/>
  <c r="BJ52" i="54"/>
  <c r="BJ70" i="54"/>
  <c r="BJ34" i="54"/>
  <c r="BI7" i="56"/>
  <c r="BJ17" i="54"/>
  <c r="BJ53" i="54"/>
  <c r="BJ71" i="54"/>
  <c r="BJ35" i="54"/>
  <c r="BI8" i="56"/>
  <c r="BJ18" i="54"/>
  <c r="BJ54" i="54"/>
  <c r="BJ72" i="54"/>
  <c r="BJ36" i="54"/>
  <c r="BI9" i="56"/>
  <c r="BJ19" i="54"/>
  <c r="BJ55" i="54"/>
  <c r="BJ73" i="54"/>
  <c r="BJ37" i="54"/>
  <c r="BI10" i="56"/>
  <c r="BJ20" i="54"/>
  <c r="BJ56" i="54"/>
  <c r="BJ74" i="54"/>
  <c r="BJ38" i="54"/>
  <c r="BI11" i="56"/>
  <c r="BJ21" i="54"/>
  <c r="BJ57" i="54"/>
  <c r="BJ75" i="54"/>
  <c r="BJ39" i="54"/>
  <c r="BI12" i="56"/>
  <c r="BJ22" i="54"/>
  <c r="BJ58" i="54"/>
  <c r="BJ76" i="54"/>
  <c r="BJ40" i="54"/>
  <c r="BI13" i="56"/>
  <c r="BJ23" i="54"/>
  <c r="BJ59" i="54"/>
  <c r="BJ77" i="54"/>
  <c r="BJ41" i="54"/>
  <c r="BI14" i="56"/>
  <c r="BJ24" i="54"/>
  <c r="BJ60" i="54"/>
  <c r="BJ78" i="54"/>
  <c r="BJ42" i="54"/>
  <c r="BI15" i="56"/>
  <c r="BJ25" i="54"/>
  <c r="BJ61" i="54"/>
  <c r="BJ79" i="54"/>
  <c r="BJ43" i="54"/>
  <c r="BI16" i="56"/>
  <c r="BI18" i="56"/>
  <c r="BI13" i="54"/>
  <c r="BI49" i="54"/>
  <c r="BI67" i="54"/>
  <c r="BI31" i="54"/>
  <c r="BH4" i="56"/>
  <c r="BI14" i="54"/>
  <c r="BI50" i="54"/>
  <c r="BI68" i="54"/>
  <c r="BI32" i="54"/>
  <c r="BH5" i="56"/>
  <c r="BI15" i="54"/>
  <c r="BI51" i="54"/>
  <c r="BI69" i="54"/>
  <c r="BI33" i="54"/>
  <c r="BH6" i="56"/>
  <c r="BI16" i="54"/>
  <c r="BI52" i="54"/>
  <c r="BI70" i="54"/>
  <c r="BI34" i="54"/>
  <c r="BH7" i="56"/>
  <c r="BI17" i="54"/>
  <c r="BI53" i="54"/>
  <c r="BI71" i="54"/>
  <c r="BI35" i="54"/>
  <c r="BH8" i="56"/>
  <c r="BI18" i="54"/>
  <c r="BI54" i="54"/>
  <c r="BI72" i="54"/>
  <c r="BI36" i="54"/>
  <c r="BH9" i="56"/>
  <c r="BI19" i="54"/>
  <c r="BI55" i="54"/>
  <c r="BI73" i="54"/>
  <c r="BI37" i="54"/>
  <c r="BH10" i="56"/>
  <c r="BI20" i="54"/>
  <c r="BI56" i="54"/>
  <c r="BI74" i="54"/>
  <c r="BI38" i="54"/>
  <c r="BH11" i="56"/>
  <c r="BI21" i="54"/>
  <c r="BI57" i="54"/>
  <c r="BI75" i="54"/>
  <c r="BI39" i="54"/>
  <c r="BH12" i="56"/>
  <c r="BI22" i="54"/>
  <c r="BI58" i="54"/>
  <c r="BI76" i="54"/>
  <c r="BI40" i="54"/>
  <c r="BH13" i="56"/>
  <c r="BI23" i="54"/>
  <c r="BI59" i="54"/>
  <c r="BI77" i="54"/>
  <c r="BI41" i="54"/>
  <c r="BH14" i="56"/>
  <c r="BI24" i="54"/>
  <c r="BI60" i="54"/>
  <c r="BI78" i="54"/>
  <c r="BI42" i="54"/>
  <c r="BH15" i="56"/>
  <c r="BI25" i="54"/>
  <c r="BI61" i="54"/>
  <c r="BI79" i="54"/>
  <c r="BI43" i="54"/>
  <c r="BH16" i="56"/>
  <c r="BH18" i="56"/>
  <c r="BH13" i="54"/>
  <c r="BH49" i="54"/>
  <c r="BH67" i="54"/>
  <c r="BH31" i="54"/>
  <c r="BG4" i="56"/>
  <c r="BH14" i="54"/>
  <c r="BH50" i="54"/>
  <c r="BH68" i="54"/>
  <c r="BH32" i="54"/>
  <c r="BG5" i="56"/>
  <c r="BH15" i="54"/>
  <c r="BH51" i="54"/>
  <c r="BH69" i="54"/>
  <c r="BH33" i="54"/>
  <c r="BG6" i="56"/>
  <c r="BH16" i="54"/>
  <c r="BH52" i="54"/>
  <c r="BH70" i="54"/>
  <c r="BH34" i="54"/>
  <c r="BG7" i="56"/>
  <c r="BH17" i="54"/>
  <c r="BH53" i="54"/>
  <c r="BH71" i="54"/>
  <c r="BH35" i="54"/>
  <c r="BG8" i="56"/>
  <c r="BH18" i="54"/>
  <c r="BH54" i="54"/>
  <c r="BH72" i="54"/>
  <c r="BH36" i="54"/>
  <c r="BG9" i="56"/>
  <c r="BH19" i="54"/>
  <c r="BH55" i="54"/>
  <c r="BH73" i="54"/>
  <c r="BH37" i="54"/>
  <c r="BG10" i="56"/>
  <c r="BH20" i="54"/>
  <c r="BH56" i="54"/>
  <c r="BH74" i="54"/>
  <c r="BH38" i="54"/>
  <c r="BG11" i="56"/>
  <c r="BH21" i="54"/>
  <c r="BH57" i="54"/>
  <c r="BH75" i="54"/>
  <c r="BH39" i="54"/>
  <c r="BG12" i="56"/>
  <c r="BH22" i="54"/>
  <c r="BH58" i="54"/>
  <c r="BH76" i="54"/>
  <c r="BH40" i="54"/>
  <c r="BG13" i="56"/>
  <c r="BH23" i="54"/>
  <c r="BH59" i="54"/>
  <c r="BH77" i="54"/>
  <c r="BH41" i="54"/>
  <c r="BG14" i="56"/>
  <c r="BH24" i="54"/>
  <c r="BH60" i="54"/>
  <c r="BH78" i="54"/>
  <c r="BH42" i="54"/>
  <c r="BG15" i="56"/>
  <c r="BH25" i="54"/>
  <c r="BH61" i="54"/>
  <c r="BH79" i="54"/>
  <c r="BH43" i="54"/>
  <c r="BG16" i="56"/>
  <c r="BG18" i="56"/>
  <c r="BF13" i="54"/>
  <c r="BF49" i="54"/>
  <c r="BF67" i="54"/>
  <c r="BF31" i="54"/>
  <c r="BE4" i="56"/>
  <c r="BF14" i="54"/>
  <c r="BF50" i="54"/>
  <c r="BF68" i="54"/>
  <c r="BF32" i="54"/>
  <c r="BE5" i="56"/>
  <c r="BF15" i="54"/>
  <c r="BF51" i="54"/>
  <c r="BF69" i="54"/>
  <c r="BF33" i="54"/>
  <c r="BE6" i="56"/>
  <c r="BF16" i="54"/>
  <c r="BF52" i="54"/>
  <c r="BF70" i="54"/>
  <c r="BF34" i="54"/>
  <c r="BE7" i="56"/>
  <c r="BF17" i="54"/>
  <c r="BF53" i="54"/>
  <c r="BF71" i="54"/>
  <c r="BF35" i="54"/>
  <c r="BE8" i="56"/>
  <c r="BF18" i="54"/>
  <c r="BF54" i="54"/>
  <c r="BF72" i="54"/>
  <c r="BF36" i="54"/>
  <c r="BE9" i="56"/>
  <c r="BF19" i="54"/>
  <c r="BF55" i="54"/>
  <c r="BF73" i="54"/>
  <c r="BF37" i="54"/>
  <c r="BE10" i="56"/>
  <c r="BF20" i="54"/>
  <c r="BF56" i="54"/>
  <c r="BF74" i="54"/>
  <c r="BF38" i="54"/>
  <c r="BE11" i="56"/>
  <c r="BF21" i="54"/>
  <c r="BF57" i="54"/>
  <c r="BF75" i="54"/>
  <c r="BF39" i="54"/>
  <c r="BE12" i="56"/>
  <c r="BF22" i="54"/>
  <c r="BF58" i="54"/>
  <c r="BF76" i="54"/>
  <c r="BF40" i="54"/>
  <c r="BE13" i="56"/>
  <c r="BF23" i="54"/>
  <c r="BF59" i="54"/>
  <c r="BF77" i="54"/>
  <c r="BF41" i="54"/>
  <c r="BE14" i="56"/>
  <c r="BF24" i="54"/>
  <c r="BF60" i="54"/>
  <c r="BF78" i="54"/>
  <c r="BF42" i="54"/>
  <c r="BE15" i="56"/>
  <c r="BF25" i="54"/>
  <c r="BF61" i="54"/>
  <c r="BF79" i="54"/>
  <c r="BF43" i="54"/>
  <c r="BE16" i="56"/>
  <c r="BE18" i="56"/>
  <c r="BE13" i="54"/>
  <c r="BE49" i="54"/>
  <c r="BE67" i="54"/>
  <c r="BE31" i="54"/>
  <c r="BD4" i="56"/>
  <c r="BE14" i="54"/>
  <c r="BE50" i="54"/>
  <c r="BE68" i="54"/>
  <c r="BE32" i="54"/>
  <c r="BD5" i="56"/>
  <c r="BE15" i="54"/>
  <c r="BE51" i="54"/>
  <c r="BE69" i="54"/>
  <c r="BE33" i="54"/>
  <c r="BD6" i="56"/>
  <c r="BE16" i="54"/>
  <c r="BE52" i="54"/>
  <c r="BE70" i="54"/>
  <c r="BE34" i="54"/>
  <c r="BD7" i="56"/>
  <c r="BE17" i="54"/>
  <c r="BE53" i="54"/>
  <c r="BE71" i="54"/>
  <c r="BE35" i="54"/>
  <c r="BD8" i="56"/>
  <c r="BE18" i="54"/>
  <c r="BE54" i="54"/>
  <c r="BE72" i="54"/>
  <c r="BE36" i="54"/>
  <c r="BD9" i="56"/>
  <c r="BE19" i="54"/>
  <c r="BE55" i="54"/>
  <c r="BE73" i="54"/>
  <c r="BE37" i="54"/>
  <c r="BD10" i="56"/>
  <c r="BE20" i="54"/>
  <c r="BE56" i="54"/>
  <c r="BE74" i="54"/>
  <c r="BE38" i="54"/>
  <c r="BD11" i="56"/>
  <c r="BE21" i="54"/>
  <c r="BE57" i="54"/>
  <c r="BE75" i="54"/>
  <c r="BE39" i="54"/>
  <c r="BD12" i="56"/>
  <c r="BE22" i="54"/>
  <c r="BE58" i="54"/>
  <c r="BE76" i="54"/>
  <c r="BE40" i="54"/>
  <c r="BD13" i="56"/>
  <c r="BE23" i="54"/>
  <c r="BE59" i="54"/>
  <c r="BE77" i="54"/>
  <c r="BE41" i="54"/>
  <c r="BD14" i="56"/>
  <c r="BE24" i="54"/>
  <c r="BE60" i="54"/>
  <c r="BE78" i="54"/>
  <c r="BE42" i="54"/>
  <c r="BD15" i="56"/>
  <c r="BE25" i="54"/>
  <c r="BE61" i="54"/>
  <c r="BE79" i="54"/>
  <c r="BE43" i="54"/>
  <c r="BD16" i="56"/>
  <c r="BD18" i="56"/>
  <c r="BD13" i="54"/>
  <c r="BD49" i="54"/>
  <c r="BD67" i="54"/>
  <c r="BD31" i="54"/>
  <c r="BC4" i="56"/>
  <c r="BD14" i="54"/>
  <c r="BD50" i="54"/>
  <c r="BD68" i="54"/>
  <c r="BD32" i="54"/>
  <c r="BC5" i="56"/>
  <c r="BD15" i="54"/>
  <c r="BD51" i="54"/>
  <c r="BD69" i="54"/>
  <c r="BD33" i="54"/>
  <c r="BC6" i="56"/>
  <c r="BD16" i="54"/>
  <c r="BD52" i="54"/>
  <c r="BD70" i="54"/>
  <c r="BD34" i="54"/>
  <c r="BC7" i="56"/>
  <c r="BD17" i="54"/>
  <c r="BD53" i="54"/>
  <c r="BD71" i="54"/>
  <c r="BD35" i="54"/>
  <c r="BC8" i="56"/>
  <c r="BD18" i="54"/>
  <c r="BD54" i="54"/>
  <c r="BD72" i="54"/>
  <c r="BD36" i="54"/>
  <c r="BC9" i="56"/>
  <c r="BD19" i="54"/>
  <c r="BD55" i="54"/>
  <c r="BD73" i="54"/>
  <c r="BD37" i="54"/>
  <c r="BC10" i="56"/>
  <c r="BD20" i="54"/>
  <c r="BD56" i="54"/>
  <c r="BD74" i="54"/>
  <c r="BD38" i="54"/>
  <c r="BC11" i="56"/>
  <c r="BD21" i="54"/>
  <c r="BD57" i="54"/>
  <c r="BD75" i="54"/>
  <c r="BD39" i="54"/>
  <c r="BC12" i="56"/>
  <c r="BD22" i="54"/>
  <c r="BD58" i="54"/>
  <c r="BD76" i="54"/>
  <c r="BD40" i="54"/>
  <c r="BC13" i="56"/>
  <c r="BD23" i="54"/>
  <c r="BD59" i="54"/>
  <c r="BD77" i="54"/>
  <c r="BD41" i="54"/>
  <c r="BC14" i="56"/>
  <c r="BD24" i="54"/>
  <c r="BD60" i="54"/>
  <c r="BD78" i="54"/>
  <c r="BD42" i="54"/>
  <c r="BC15" i="56"/>
  <c r="BD25" i="54"/>
  <c r="BD61" i="54"/>
  <c r="BD79" i="54"/>
  <c r="BD43" i="54"/>
  <c r="BC16" i="56"/>
  <c r="BC18" i="56"/>
  <c r="BC13" i="54"/>
  <c r="BC49" i="54"/>
  <c r="BC67" i="54"/>
  <c r="BC31" i="54"/>
  <c r="BB4" i="56"/>
  <c r="BC14" i="54"/>
  <c r="BC50" i="54"/>
  <c r="BC68" i="54"/>
  <c r="BC32" i="54"/>
  <c r="BB5" i="56"/>
  <c r="BC15" i="54"/>
  <c r="BC51" i="54"/>
  <c r="BC69" i="54"/>
  <c r="BC33" i="54"/>
  <c r="BB6" i="56"/>
  <c r="BC16" i="54"/>
  <c r="BC52" i="54"/>
  <c r="BC70" i="54"/>
  <c r="BC34" i="54"/>
  <c r="BB7" i="56"/>
  <c r="BC17" i="54"/>
  <c r="BC53" i="54"/>
  <c r="BC71" i="54"/>
  <c r="BC35" i="54"/>
  <c r="BB8" i="56"/>
  <c r="BC18" i="54"/>
  <c r="BC54" i="54"/>
  <c r="BC72" i="54"/>
  <c r="BC36" i="54"/>
  <c r="BB9" i="56"/>
  <c r="BC19" i="54"/>
  <c r="BC55" i="54"/>
  <c r="BC73" i="54"/>
  <c r="BC37" i="54"/>
  <c r="BB10" i="56"/>
  <c r="BC20" i="54"/>
  <c r="BC56" i="54"/>
  <c r="BC74" i="54"/>
  <c r="BC38" i="54"/>
  <c r="BB11" i="56"/>
  <c r="BC21" i="54"/>
  <c r="BC57" i="54"/>
  <c r="BC75" i="54"/>
  <c r="BC39" i="54"/>
  <c r="BB12" i="56"/>
  <c r="BC22" i="54"/>
  <c r="BC58" i="54"/>
  <c r="BC76" i="54"/>
  <c r="BC40" i="54"/>
  <c r="BB13" i="56"/>
  <c r="BC23" i="54"/>
  <c r="BC59" i="54"/>
  <c r="BC77" i="54"/>
  <c r="BC41" i="54"/>
  <c r="BB14" i="56"/>
  <c r="BC24" i="54"/>
  <c r="BC60" i="54"/>
  <c r="BC78" i="54"/>
  <c r="BC42" i="54"/>
  <c r="BB15" i="56"/>
  <c r="BC25" i="54"/>
  <c r="BC61" i="54"/>
  <c r="BC79" i="54"/>
  <c r="BC43" i="54"/>
  <c r="BB16" i="56"/>
  <c r="BB18" i="56"/>
  <c r="BA13" i="54"/>
  <c r="BA49" i="54"/>
  <c r="BA67" i="54"/>
  <c r="BA31" i="54"/>
  <c r="AZ4" i="56"/>
  <c r="BA14" i="54"/>
  <c r="BA50" i="54"/>
  <c r="BA68" i="54"/>
  <c r="BA32" i="54"/>
  <c r="AZ5" i="56"/>
  <c r="BA15" i="54"/>
  <c r="BA51" i="54"/>
  <c r="BA69" i="54"/>
  <c r="BA33" i="54"/>
  <c r="AZ6" i="56"/>
  <c r="BA16" i="54"/>
  <c r="BA52" i="54"/>
  <c r="BA70" i="54"/>
  <c r="BA34" i="54"/>
  <c r="AZ7" i="56"/>
  <c r="BA17" i="54"/>
  <c r="BA53" i="54"/>
  <c r="BA71" i="54"/>
  <c r="BA35" i="54"/>
  <c r="AZ8" i="56"/>
  <c r="BA18" i="54"/>
  <c r="BA54" i="54"/>
  <c r="BA72" i="54"/>
  <c r="BA36" i="54"/>
  <c r="AZ9" i="56"/>
  <c r="BA19" i="54"/>
  <c r="BA55" i="54"/>
  <c r="BA73" i="54"/>
  <c r="BA37" i="54"/>
  <c r="AZ10" i="56"/>
  <c r="BA20" i="54"/>
  <c r="BA56" i="54"/>
  <c r="BA74" i="54"/>
  <c r="BA38" i="54"/>
  <c r="AZ11" i="56"/>
  <c r="BA21" i="54"/>
  <c r="BA57" i="54"/>
  <c r="BA75" i="54"/>
  <c r="BA39" i="54"/>
  <c r="AZ12" i="56"/>
  <c r="BA22" i="54"/>
  <c r="BA58" i="54"/>
  <c r="BA76" i="54"/>
  <c r="BA40" i="54"/>
  <c r="AZ13" i="56"/>
  <c r="BA23" i="54"/>
  <c r="BA59" i="54"/>
  <c r="BA77" i="54"/>
  <c r="BA41" i="54"/>
  <c r="AZ14" i="56"/>
  <c r="BA24" i="54"/>
  <c r="BA60" i="54"/>
  <c r="BA78" i="54"/>
  <c r="BA42" i="54"/>
  <c r="AZ15" i="56"/>
  <c r="BA25" i="54"/>
  <c r="BA61" i="54"/>
  <c r="BA79" i="54"/>
  <c r="BA43" i="54"/>
  <c r="AZ16" i="56"/>
  <c r="AZ18" i="56"/>
  <c r="AZ13" i="54"/>
  <c r="AZ49" i="54"/>
  <c r="AZ67" i="54"/>
  <c r="AZ31" i="54"/>
  <c r="AY4" i="56"/>
  <c r="AZ14" i="54"/>
  <c r="AZ50" i="54"/>
  <c r="AZ68" i="54"/>
  <c r="AZ32" i="54"/>
  <c r="AY5" i="56"/>
  <c r="AZ15" i="54"/>
  <c r="AZ51" i="54"/>
  <c r="AZ69" i="54"/>
  <c r="AZ33" i="54"/>
  <c r="AY6" i="56"/>
  <c r="AZ16" i="54"/>
  <c r="AZ52" i="54"/>
  <c r="AZ70" i="54"/>
  <c r="AZ34" i="54"/>
  <c r="AY7" i="56"/>
  <c r="AZ17" i="54"/>
  <c r="AZ53" i="54"/>
  <c r="AZ71" i="54"/>
  <c r="AZ35" i="54"/>
  <c r="AY8" i="56"/>
  <c r="AZ18" i="54"/>
  <c r="AZ54" i="54"/>
  <c r="AZ72" i="54"/>
  <c r="AZ36" i="54"/>
  <c r="AY9" i="56"/>
  <c r="AZ19" i="54"/>
  <c r="AZ55" i="54"/>
  <c r="AZ73" i="54"/>
  <c r="AZ37" i="54"/>
  <c r="AY10" i="56"/>
  <c r="AZ20" i="54"/>
  <c r="AZ56" i="54"/>
  <c r="AZ74" i="54"/>
  <c r="AZ38" i="54"/>
  <c r="AY11" i="56"/>
  <c r="AZ21" i="54"/>
  <c r="AZ57" i="54"/>
  <c r="AZ75" i="54"/>
  <c r="AZ39" i="54"/>
  <c r="AY12" i="56"/>
  <c r="AZ22" i="54"/>
  <c r="AZ58" i="54"/>
  <c r="AZ76" i="54"/>
  <c r="AZ40" i="54"/>
  <c r="AY13" i="56"/>
  <c r="AZ23" i="54"/>
  <c r="AZ59" i="54"/>
  <c r="AZ77" i="54"/>
  <c r="AZ41" i="54"/>
  <c r="AY14" i="56"/>
  <c r="AZ24" i="54"/>
  <c r="AZ60" i="54"/>
  <c r="AZ78" i="54"/>
  <c r="AZ42" i="54"/>
  <c r="AY15" i="56"/>
  <c r="AZ25" i="54"/>
  <c r="AZ61" i="54"/>
  <c r="AZ79" i="54"/>
  <c r="AZ43" i="54"/>
  <c r="AY16" i="56"/>
  <c r="AY18" i="56"/>
  <c r="AY13" i="54"/>
  <c r="AY49" i="54"/>
  <c r="AY67" i="54"/>
  <c r="AY31" i="54"/>
  <c r="AX4" i="56"/>
  <c r="AY14" i="54"/>
  <c r="AY50" i="54"/>
  <c r="AY68" i="54"/>
  <c r="AY32" i="54"/>
  <c r="AX5" i="56"/>
  <c r="AY15" i="54"/>
  <c r="AY51" i="54"/>
  <c r="AY69" i="54"/>
  <c r="AY33" i="54"/>
  <c r="AX6" i="56"/>
  <c r="AY16" i="54"/>
  <c r="AY52" i="54"/>
  <c r="AY70" i="54"/>
  <c r="AY34" i="54"/>
  <c r="AX7" i="56"/>
  <c r="AY17" i="54"/>
  <c r="AY53" i="54"/>
  <c r="AY71" i="54"/>
  <c r="AY35" i="54"/>
  <c r="AX8" i="56"/>
  <c r="AY18" i="54"/>
  <c r="AY54" i="54"/>
  <c r="AY72" i="54"/>
  <c r="AY36" i="54"/>
  <c r="AX9" i="56"/>
  <c r="AY19" i="54"/>
  <c r="AY55" i="54"/>
  <c r="AY73" i="54"/>
  <c r="AY37" i="54"/>
  <c r="AX10" i="56"/>
  <c r="AY20" i="54"/>
  <c r="AY56" i="54"/>
  <c r="AY74" i="54"/>
  <c r="AY38" i="54"/>
  <c r="AX11" i="56"/>
  <c r="AY21" i="54"/>
  <c r="AY57" i="54"/>
  <c r="AY75" i="54"/>
  <c r="AY39" i="54"/>
  <c r="AX12" i="56"/>
  <c r="AY22" i="54"/>
  <c r="AY58" i="54"/>
  <c r="AY76" i="54"/>
  <c r="AY40" i="54"/>
  <c r="AX13" i="56"/>
  <c r="AY23" i="54"/>
  <c r="AY59" i="54"/>
  <c r="AY77" i="54"/>
  <c r="AY41" i="54"/>
  <c r="AX14" i="56"/>
  <c r="AY24" i="54"/>
  <c r="AY60" i="54"/>
  <c r="AY78" i="54"/>
  <c r="AY42" i="54"/>
  <c r="AX15" i="56"/>
  <c r="AY25" i="54"/>
  <c r="AY61" i="54"/>
  <c r="AY79" i="54"/>
  <c r="AY43" i="54"/>
  <c r="AX16" i="56"/>
  <c r="AX18" i="56"/>
  <c r="AX13" i="54"/>
  <c r="AX49" i="54"/>
  <c r="AX67" i="54"/>
  <c r="AX31" i="54"/>
  <c r="AW4" i="56"/>
  <c r="AX14" i="54"/>
  <c r="AX50" i="54"/>
  <c r="AX68" i="54"/>
  <c r="AX32" i="54"/>
  <c r="AW5" i="56"/>
  <c r="AX15" i="54"/>
  <c r="AX51" i="54"/>
  <c r="AX69" i="54"/>
  <c r="AX33" i="54"/>
  <c r="AW6" i="56"/>
  <c r="AX16" i="54"/>
  <c r="AX52" i="54"/>
  <c r="AX70" i="54"/>
  <c r="AX34" i="54"/>
  <c r="AW7" i="56"/>
  <c r="AX17" i="54"/>
  <c r="AX53" i="54"/>
  <c r="AX71" i="54"/>
  <c r="AX35" i="54"/>
  <c r="AW8" i="56"/>
  <c r="AX18" i="54"/>
  <c r="AX54" i="54"/>
  <c r="AX72" i="54"/>
  <c r="AX36" i="54"/>
  <c r="AW9" i="56"/>
  <c r="AX19" i="54"/>
  <c r="AX55" i="54"/>
  <c r="AX73" i="54"/>
  <c r="AX37" i="54"/>
  <c r="AW10" i="56"/>
  <c r="AX20" i="54"/>
  <c r="AX56" i="54"/>
  <c r="AX74" i="54"/>
  <c r="AX38" i="54"/>
  <c r="AW11" i="56"/>
  <c r="AX21" i="54"/>
  <c r="AX57" i="54"/>
  <c r="AX75" i="54"/>
  <c r="AX39" i="54"/>
  <c r="AW12" i="56"/>
  <c r="AX22" i="54"/>
  <c r="AX58" i="54"/>
  <c r="AX76" i="54"/>
  <c r="AX40" i="54"/>
  <c r="AW13" i="56"/>
  <c r="AX23" i="54"/>
  <c r="AX59" i="54"/>
  <c r="AX77" i="54"/>
  <c r="AX41" i="54"/>
  <c r="AW14" i="56"/>
  <c r="AX24" i="54"/>
  <c r="AX60" i="54"/>
  <c r="AX78" i="54"/>
  <c r="AX42" i="54"/>
  <c r="AW15" i="56"/>
  <c r="AX25" i="54"/>
  <c r="AX61" i="54"/>
  <c r="AX79" i="54"/>
  <c r="AX43" i="54"/>
  <c r="AW16" i="56"/>
  <c r="AW18" i="56"/>
  <c r="AV13" i="54"/>
  <c r="AV49" i="54"/>
  <c r="AV67" i="54"/>
  <c r="AV31" i="54"/>
  <c r="AU4" i="56"/>
  <c r="AV14" i="54"/>
  <c r="AV50" i="54"/>
  <c r="AV68" i="54"/>
  <c r="AV32" i="54"/>
  <c r="AU5" i="56"/>
  <c r="AV15" i="54"/>
  <c r="AV51" i="54"/>
  <c r="AV69" i="54"/>
  <c r="AV33" i="54"/>
  <c r="AU6" i="56"/>
  <c r="AV16" i="54"/>
  <c r="AV52" i="54"/>
  <c r="AV70" i="54"/>
  <c r="AV34" i="54"/>
  <c r="AU7" i="56"/>
  <c r="AV17" i="54"/>
  <c r="AV53" i="54"/>
  <c r="AV71" i="54"/>
  <c r="AV35" i="54"/>
  <c r="AU8" i="56"/>
  <c r="AV18" i="54"/>
  <c r="AV54" i="54"/>
  <c r="AV72" i="54"/>
  <c r="AV36" i="54"/>
  <c r="AU9" i="56"/>
  <c r="AV19" i="54"/>
  <c r="AV55" i="54"/>
  <c r="AV73" i="54"/>
  <c r="AV37" i="54"/>
  <c r="AU10" i="56"/>
  <c r="AV20" i="54"/>
  <c r="AV56" i="54"/>
  <c r="AV74" i="54"/>
  <c r="AV38" i="54"/>
  <c r="AU11" i="56"/>
  <c r="AV21" i="54"/>
  <c r="AV57" i="54"/>
  <c r="AV75" i="54"/>
  <c r="AV39" i="54"/>
  <c r="AU12" i="56"/>
  <c r="AV22" i="54"/>
  <c r="AV58" i="54"/>
  <c r="AV76" i="54"/>
  <c r="AV40" i="54"/>
  <c r="AU13" i="56"/>
  <c r="AV23" i="54"/>
  <c r="AV59" i="54"/>
  <c r="AV77" i="54"/>
  <c r="AV41" i="54"/>
  <c r="AU14" i="56"/>
  <c r="AV24" i="54"/>
  <c r="AV60" i="54"/>
  <c r="AV78" i="54"/>
  <c r="AV42" i="54"/>
  <c r="AU15" i="56"/>
  <c r="AV25" i="54"/>
  <c r="AV61" i="54"/>
  <c r="AV79" i="54"/>
  <c r="AV43" i="54"/>
  <c r="AU16" i="56"/>
  <c r="AU18" i="56"/>
  <c r="AU13" i="54"/>
  <c r="AU49" i="54"/>
  <c r="AU67" i="54"/>
  <c r="AU31" i="54"/>
  <c r="AT4" i="56"/>
  <c r="AU14" i="54"/>
  <c r="AU50" i="54"/>
  <c r="AU68" i="54"/>
  <c r="AU32" i="54"/>
  <c r="AT5" i="56"/>
  <c r="AU15" i="54"/>
  <c r="AU51" i="54"/>
  <c r="AU69" i="54"/>
  <c r="AU33" i="54"/>
  <c r="AT6" i="56"/>
  <c r="AU16" i="54"/>
  <c r="AU52" i="54"/>
  <c r="AU70" i="54"/>
  <c r="AU34" i="54"/>
  <c r="AT7" i="56"/>
  <c r="AU17" i="54"/>
  <c r="AU53" i="54"/>
  <c r="AU71" i="54"/>
  <c r="AU35" i="54"/>
  <c r="AT8" i="56"/>
  <c r="AU18" i="54"/>
  <c r="AU54" i="54"/>
  <c r="AU72" i="54"/>
  <c r="AU36" i="54"/>
  <c r="AT9" i="56"/>
  <c r="AU19" i="54"/>
  <c r="AU55" i="54"/>
  <c r="AU73" i="54"/>
  <c r="AU37" i="54"/>
  <c r="AT10" i="56"/>
  <c r="AU20" i="54"/>
  <c r="AU56" i="54"/>
  <c r="AU74" i="54"/>
  <c r="AU38" i="54"/>
  <c r="AT11" i="56"/>
  <c r="AU21" i="54"/>
  <c r="AU57" i="54"/>
  <c r="AU75" i="54"/>
  <c r="AU39" i="54"/>
  <c r="AT12" i="56"/>
  <c r="AU22" i="54"/>
  <c r="AU58" i="54"/>
  <c r="AU76" i="54"/>
  <c r="AU40" i="54"/>
  <c r="AT13" i="56"/>
  <c r="AU23" i="54"/>
  <c r="AU59" i="54"/>
  <c r="AU77" i="54"/>
  <c r="AU41" i="54"/>
  <c r="AT14" i="56"/>
  <c r="AU24" i="54"/>
  <c r="AU60" i="54"/>
  <c r="AU78" i="54"/>
  <c r="AU42" i="54"/>
  <c r="AT15" i="56"/>
  <c r="AU25" i="54"/>
  <c r="AU61" i="54"/>
  <c r="AU79" i="54"/>
  <c r="AU43" i="54"/>
  <c r="AT16" i="56"/>
  <c r="AT18" i="56"/>
  <c r="AT13" i="54"/>
  <c r="AT49" i="54"/>
  <c r="AT67" i="54"/>
  <c r="AT31" i="54"/>
  <c r="AS4" i="56"/>
  <c r="AT14" i="54"/>
  <c r="AT50" i="54"/>
  <c r="AT68" i="54"/>
  <c r="AT32" i="54"/>
  <c r="AS5" i="56"/>
  <c r="AT15" i="54"/>
  <c r="AT51" i="54"/>
  <c r="AT69" i="54"/>
  <c r="AT33" i="54"/>
  <c r="AS6" i="56"/>
  <c r="AT16" i="54"/>
  <c r="AT52" i="54"/>
  <c r="AT70" i="54"/>
  <c r="AT34" i="54"/>
  <c r="AS7" i="56"/>
  <c r="AT17" i="54"/>
  <c r="AT53" i="54"/>
  <c r="AT71" i="54"/>
  <c r="AT35" i="54"/>
  <c r="AS8" i="56"/>
  <c r="AT18" i="54"/>
  <c r="AT54" i="54"/>
  <c r="AT72" i="54"/>
  <c r="AT36" i="54"/>
  <c r="AS9" i="56"/>
  <c r="AT19" i="54"/>
  <c r="AT55" i="54"/>
  <c r="AT73" i="54"/>
  <c r="AT37" i="54"/>
  <c r="AS10" i="56"/>
  <c r="AT20" i="54"/>
  <c r="AT56" i="54"/>
  <c r="AT74" i="54"/>
  <c r="AT38" i="54"/>
  <c r="AS11" i="56"/>
  <c r="AT21" i="54"/>
  <c r="AT57" i="54"/>
  <c r="AT75" i="54"/>
  <c r="AT39" i="54"/>
  <c r="AS12" i="56"/>
  <c r="AT22" i="54"/>
  <c r="AT58" i="54"/>
  <c r="AT76" i="54"/>
  <c r="AT40" i="54"/>
  <c r="AS13" i="56"/>
  <c r="AT23" i="54"/>
  <c r="AT59" i="54"/>
  <c r="AT77" i="54"/>
  <c r="AT41" i="54"/>
  <c r="AS14" i="56"/>
  <c r="AT24" i="54"/>
  <c r="AT60" i="54"/>
  <c r="AT78" i="54"/>
  <c r="AT42" i="54"/>
  <c r="AS15" i="56"/>
  <c r="AT25" i="54"/>
  <c r="AT61" i="54"/>
  <c r="AT79" i="54"/>
  <c r="AT43" i="54"/>
  <c r="AS16" i="56"/>
  <c r="AS18" i="56"/>
  <c r="AS13" i="54"/>
  <c r="AS49" i="54"/>
  <c r="AS67" i="54"/>
  <c r="AS31" i="54"/>
  <c r="AR4" i="56"/>
  <c r="AS14" i="54"/>
  <c r="AS50" i="54"/>
  <c r="AS68" i="54"/>
  <c r="AS32" i="54"/>
  <c r="AR5" i="56"/>
  <c r="AS15" i="54"/>
  <c r="AS51" i="54"/>
  <c r="AS69" i="54"/>
  <c r="AS33" i="54"/>
  <c r="AR6" i="56"/>
  <c r="AS16" i="54"/>
  <c r="AS52" i="54"/>
  <c r="AS70" i="54"/>
  <c r="AS34" i="54"/>
  <c r="AR7" i="56"/>
  <c r="AS17" i="54"/>
  <c r="AS53" i="54"/>
  <c r="AS71" i="54"/>
  <c r="AS35" i="54"/>
  <c r="AR8" i="56"/>
  <c r="AS18" i="54"/>
  <c r="AS54" i="54"/>
  <c r="AS72" i="54"/>
  <c r="AS36" i="54"/>
  <c r="AR9" i="56"/>
  <c r="AS19" i="54"/>
  <c r="AS55" i="54"/>
  <c r="AS73" i="54"/>
  <c r="AS37" i="54"/>
  <c r="AR10" i="56"/>
  <c r="AS20" i="54"/>
  <c r="AS56" i="54"/>
  <c r="AS74" i="54"/>
  <c r="AS38" i="54"/>
  <c r="AR11" i="56"/>
  <c r="AS21" i="54"/>
  <c r="AS57" i="54"/>
  <c r="AS75" i="54"/>
  <c r="AS39" i="54"/>
  <c r="AR12" i="56"/>
  <c r="AS22" i="54"/>
  <c r="AS58" i="54"/>
  <c r="AS76" i="54"/>
  <c r="AS40" i="54"/>
  <c r="AR13" i="56"/>
  <c r="AS23" i="54"/>
  <c r="AS59" i="54"/>
  <c r="AS77" i="54"/>
  <c r="AS41" i="54"/>
  <c r="AR14" i="56"/>
  <c r="AS24" i="54"/>
  <c r="AS60" i="54"/>
  <c r="AS78" i="54"/>
  <c r="AS42" i="54"/>
  <c r="AR15" i="56"/>
  <c r="AS25" i="54"/>
  <c r="AS61" i="54"/>
  <c r="AS79" i="54"/>
  <c r="AS43" i="54"/>
  <c r="AR16" i="56"/>
  <c r="AR18" i="56"/>
  <c r="AQ13" i="54"/>
  <c r="AQ49" i="54"/>
  <c r="AQ67" i="54"/>
  <c r="AQ31" i="54"/>
  <c r="AP4" i="56"/>
  <c r="AQ14" i="54"/>
  <c r="AQ50" i="54"/>
  <c r="AQ68" i="54"/>
  <c r="AQ32" i="54"/>
  <c r="AP5" i="56"/>
  <c r="AQ15" i="54"/>
  <c r="AQ51" i="54"/>
  <c r="AQ69" i="54"/>
  <c r="AQ33" i="54"/>
  <c r="AP6" i="56"/>
  <c r="AQ16" i="54"/>
  <c r="AQ52" i="54"/>
  <c r="AQ70" i="54"/>
  <c r="AQ34" i="54"/>
  <c r="AP7" i="56"/>
  <c r="AQ17" i="54"/>
  <c r="AQ53" i="54"/>
  <c r="AQ71" i="54"/>
  <c r="AQ35" i="54"/>
  <c r="AP8" i="56"/>
  <c r="AQ18" i="54"/>
  <c r="AQ54" i="54"/>
  <c r="AQ72" i="54"/>
  <c r="AQ36" i="54"/>
  <c r="AP9" i="56"/>
  <c r="AQ19" i="54"/>
  <c r="AQ55" i="54"/>
  <c r="AQ73" i="54"/>
  <c r="AQ37" i="54"/>
  <c r="AP10" i="56"/>
  <c r="AQ20" i="54"/>
  <c r="AQ56" i="54"/>
  <c r="AQ74" i="54"/>
  <c r="AQ38" i="54"/>
  <c r="AP11" i="56"/>
  <c r="AQ21" i="54"/>
  <c r="AQ57" i="54"/>
  <c r="AQ75" i="54"/>
  <c r="AQ39" i="54"/>
  <c r="AP12" i="56"/>
  <c r="AQ22" i="54"/>
  <c r="AQ58" i="54"/>
  <c r="AQ76" i="54"/>
  <c r="AQ40" i="54"/>
  <c r="AP13" i="56"/>
  <c r="AQ23" i="54"/>
  <c r="AQ59" i="54"/>
  <c r="AQ77" i="54"/>
  <c r="AQ41" i="54"/>
  <c r="AP14" i="56"/>
  <c r="AQ24" i="54"/>
  <c r="AQ60" i="54"/>
  <c r="AQ78" i="54"/>
  <c r="AQ42" i="54"/>
  <c r="AP15" i="56"/>
  <c r="AQ25" i="54"/>
  <c r="AQ61" i="54"/>
  <c r="AQ79" i="54"/>
  <c r="AQ43" i="54"/>
  <c r="AP16" i="56"/>
  <c r="AP18" i="56"/>
  <c r="AP13" i="54"/>
  <c r="AP49" i="54"/>
  <c r="AP67" i="54"/>
  <c r="AP31" i="54"/>
  <c r="AO4" i="56"/>
  <c r="AP14" i="54"/>
  <c r="AP50" i="54"/>
  <c r="AP68" i="54"/>
  <c r="AP32" i="54"/>
  <c r="AO5" i="56"/>
  <c r="AP15" i="54"/>
  <c r="AP51" i="54"/>
  <c r="AP69" i="54"/>
  <c r="AP33" i="54"/>
  <c r="AO6" i="56"/>
  <c r="AP16" i="54"/>
  <c r="AP52" i="54"/>
  <c r="AP70" i="54"/>
  <c r="AP34" i="54"/>
  <c r="AO7" i="56"/>
  <c r="AP17" i="54"/>
  <c r="AP53" i="54"/>
  <c r="AP71" i="54"/>
  <c r="AP35" i="54"/>
  <c r="AO8" i="56"/>
  <c r="AP18" i="54"/>
  <c r="AP54" i="54"/>
  <c r="AP72" i="54"/>
  <c r="AP36" i="54"/>
  <c r="AO9" i="56"/>
  <c r="AP19" i="54"/>
  <c r="AP55" i="54"/>
  <c r="AP73" i="54"/>
  <c r="AP37" i="54"/>
  <c r="AO10" i="56"/>
  <c r="AP20" i="54"/>
  <c r="AP56" i="54"/>
  <c r="AP74" i="54"/>
  <c r="AP38" i="54"/>
  <c r="AO11" i="56"/>
  <c r="AP21" i="54"/>
  <c r="AP57" i="54"/>
  <c r="AP75" i="54"/>
  <c r="AP39" i="54"/>
  <c r="AO12" i="56"/>
  <c r="AP22" i="54"/>
  <c r="AP58" i="54"/>
  <c r="AP76" i="54"/>
  <c r="AP40" i="54"/>
  <c r="AO13" i="56"/>
  <c r="AP23" i="54"/>
  <c r="AP59" i="54"/>
  <c r="AP77" i="54"/>
  <c r="AP41" i="54"/>
  <c r="AO14" i="56"/>
  <c r="AP24" i="54"/>
  <c r="AP60" i="54"/>
  <c r="AP78" i="54"/>
  <c r="AP42" i="54"/>
  <c r="AO15" i="56"/>
  <c r="AP25" i="54"/>
  <c r="AP61" i="54"/>
  <c r="AP79" i="54"/>
  <c r="AP43" i="54"/>
  <c r="AO16" i="56"/>
  <c r="AO18" i="56"/>
  <c r="AO13" i="54"/>
  <c r="AO49" i="54"/>
  <c r="AO67" i="54"/>
  <c r="AO31" i="54"/>
  <c r="AN4" i="56"/>
  <c r="AO14" i="54"/>
  <c r="AO50" i="54"/>
  <c r="AO68" i="54"/>
  <c r="AO32" i="54"/>
  <c r="AN5" i="56"/>
  <c r="AO15" i="54"/>
  <c r="AO51" i="54"/>
  <c r="AO69" i="54"/>
  <c r="AO33" i="54"/>
  <c r="AN6" i="56"/>
  <c r="AO16" i="54"/>
  <c r="AO52" i="54"/>
  <c r="AO70" i="54"/>
  <c r="AO34" i="54"/>
  <c r="AN7" i="56"/>
  <c r="AO17" i="54"/>
  <c r="AO53" i="54"/>
  <c r="AO71" i="54"/>
  <c r="AO35" i="54"/>
  <c r="AN8" i="56"/>
  <c r="AO18" i="54"/>
  <c r="AO54" i="54"/>
  <c r="AO72" i="54"/>
  <c r="AO36" i="54"/>
  <c r="AN9" i="56"/>
  <c r="AO19" i="54"/>
  <c r="AO55" i="54"/>
  <c r="AO73" i="54"/>
  <c r="AO37" i="54"/>
  <c r="AN10" i="56"/>
  <c r="AO20" i="54"/>
  <c r="AO56" i="54"/>
  <c r="AO74" i="54"/>
  <c r="AO38" i="54"/>
  <c r="AN11" i="56"/>
  <c r="AO21" i="54"/>
  <c r="AO57" i="54"/>
  <c r="AO75" i="54"/>
  <c r="AO39" i="54"/>
  <c r="AN12" i="56"/>
  <c r="AO22" i="54"/>
  <c r="AO58" i="54"/>
  <c r="AO76" i="54"/>
  <c r="AO40" i="54"/>
  <c r="AN13" i="56"/>
  <c r="AO23" i="54"/>
  <c r="AO59" i="54"/>
  <c r="AO77" i="54"/>
  <c r="AO41" i="54"/>
  <c r="AN14" i="56"/>
  <c r="AO24" i="54"/>
  <c r="AO60" i="54"/>
  <c r="AO78" i="54"/>
  <c r="AO42" i="54"/>
  <c r="AN15" i="56"/>
  <c r="AO25" i="54"/>
  <c r="AO61" i="54"/>
  <c r="AO79" i="54"/>
  <c r="AO43" i="54"/>
  <c r="AN16" i="56"/>
  <c r="AN18" i="56"/>
  <c r="AN13" i="54"/>
  <c r="AN49" i="54"/>
  <c r="AN67" i="54"/>
  <c r="AN31" i="54"/>
  <c r="AM4" i="56"/>
  <c r="AN14" i="54"/>
  <c r="AN50" i="54"/>
  <c r="AN68" i="54"/>
  <c r="AN32" i="54"/>
  <c r="AM5" i="56"/>
  <c r="AN15" i="54"/>
  <c r="AN51" i="54"/>
  <c r="AN69" i="54"/>
  <c r="AN33" i="54"/>
  <c r="AM6" i="56"/>
  <c r="AN16" i="54"/>
  <c r="AN52" i="54"/>
  <c r="AN70" i="54"/>
  <c r="AN34" i="54"/>
  <c r="AM7" i="56"/>
  <c r="AN17" i="54"/>
  <c r="AN53" i="54"/>
  <c r="AN71" i="54"/>
  <c r="AN35" i="54"/>
  <c r="AM8" i="56"/>
  <c r="AN18" i="54"/>
  <c r="AN54" i="54"/>
  <c r="AN72" i="54"/>
  <c r="AN36" i="54"/>
  <c r="AM9" i="56"/>
  <c r="AN19" i="54"/>
  <c r="AN55" i="54"/>
  <c r="AN73" i="54"/>
  <c r="AN37" i="54"/>
  <c r="AM10" i="56"/>
  <c r="AN20" i="54"/>
  <c r="AN56" i="54"/>
  <c r="AN74" i="54"/>
  <c r="AN38" i="54"/>
  <c r="AM11" i="56"/>
  <c r="AN21" i="54"/>
  <c r="AN57" i="54"/>
  <c r="AN75" i="54"/>
  <c r="AN39" i="54"/>
  <c r="AM12" i="56"/>
  <c r="AN22" i="54"/>
  <c r="AN58" i="54"/>
  <c r="AN76" i="54"/>
  <c r="AN40" i="54"/>
  <c r="AM13" i="56"/>
  <c r="AN23" i="54"/>
  <c r="AN59" i="54"/>
  <c r="AN77" i="54"/>
  <c r="AN41" i="54"/>
  <c r="AM14" i="56"/>
  <c r="AN24" i="54"/>
  <c r="AN60" i="54"/>
  <c r="AN78" i="54"/>
  <c r="AN42" i="54"/>
  <c r="AM15" i="56"/>
  <c r="AN25" i="54"/>
  <c r="AN61" i="54"/>
  <c r="AN79" i="54"/>
  <c r="AN43" i="54"/>
  <c r="AM16" i="56"/>
  <c r="AM18" i="56"/>
  <c r="AL13" i="54"/>
  <c r="AL49" i="54"/>
  <c r="AL67" i="54"/>
  <c r="AL31" i="54"/>
  <c r="AK4" i="56"/>
  <c r="AL14" i="54"/>
  <c r="AL50" i="54"/>
  <c r="AL68" i="54"/>
  <c r="AL32" i="54"/>
  <c r="AK5" i="56"/>
  <c r="AL15" i="54"/>
  <c r="AL51" i="54"/>
  <c r="AL69" i="54"/>
  <c r="AL33" i="54"/>
  <c r="AK6" i="56"/>
  <c r="AL16" i="54"/>
  <c r="AL52" i="54"/>
  <c r="AL70" i="54"/>
  <c r="AL34" i="54"/>
  <c r="AK7" i="56"/>
  <c r="AL17" i="54"/>
  <c r="AL53" i="54"/>
  <c r="AL71" i="54"/>
  <c r="AL35" i="54"/>
  <c r="AK8" i="56"/>
  <c r="AL18" i="54"/>
  <c r="AL54" i="54"/>
  <c r="AL72" i="54"/>
  <c r="AL36" i="54"/>
  <c r="AK9" i="56"/>
  <c r="AL19" i="54"/>
  <c r="AL55" i="54"/>
  <c r="AL73" i="54"/>
  <c r="AL37" i="54"/>
  <c r="AK10" i="56"/>
  <c r="AL20" i="54"/>
  <c r="AL56" i="54"/>
  <c r="AL74" i="54"/>
  <c r="AL38" i="54"/>
  <c r="AK11" i="56"/>
  <c r="AL21" i="54"/>
  <c r="AL57" i="54"/>
  <c r="AL75" i="54"/>
  <c r="AL39" i="54"/>
  <c r="AK12" i="56"/>
  <c r="AL22" i="54"/>
  <c r="AL58" i="54"/>
  <c r="AL76" i="54"/>
  <c r="AL40" i="54"/>
  <c r="AK13" i="56"/>
  <c r="AL23" i="54"/>
  <c r="AL59" i="54"/>
  <c r="AL77" i="54"/>
  <c r="AL41" i="54"/>
  <c r="AK14" i="56"/>
  <c r="AL24" i="54"/>
  <c r="AL60" i="54"/>
  <c r="AL78" i="54"/>
  <c r="AL42" i="54"/>
  <c r="AK15" i="56"/>
  <c r="AL25" i="54"/>
  <c r="AL61" i="54"/>
  <c r="AL79" i="54"/>
  <c r="AL43" i="54"/>
  <c r="AK16" i="56"/>
  <c r="AK18" i="56"/>
  <c r="AK13" i="54"/>
  <c r="AK49" i="54"/>
  <c r="AK67" i="54"/>
  <c r="AK31" i="54"/>
  <c r="AJ4" i="56"/>
  <c r="AK14" i="54"/>
  <c r="AK50" i="54"/>
  <c r="AK68" i="54"/>
  <c r="AK32" i="54"/>
  <c r="AJ5" i="56"/>
  <c r="AK15" i="54"/>
  <c r="AK51" i="54"/>
  <c r="AK69" i="54"/>
  <c r="AK33" i="54"/>
  <c r="AJ6" i="56"/>
  <c r="AK16" i="54"/>
  <c r="AK52" i="54"/>
  <c r="AK70" i="54"/>
  <c r="AK34" i="54"/>
  <c r="AJ7" i="56"/>
  <c r="AK17" i="54"/>
  <c r="AK53" i="54"/>
  <c r="AK71" i="54"/>
  <c r="AK35" i="54"/>
  <c r="AJ8" i="56"/>
  <c r="AK18" i="54"/>
  <c r="AK54" i="54"/>
  <c r="AK72" i="54"/>
  <c r="AK36" i="54"/>
  <c r="AJ9" i="56"/>
  <c r="AK19" i="54"/>
  <c r="AK55" i="54"/>
  <c r="AK73" i="54"/>
  <c r="AK37" i="54"/>
  <c r="AJ10" i="56"/>
  <c r="AK20" i="54"/>
  <c r="AK56" i="54"/>
  <c r="AK74" i="54"/>
  <c r="AK38" i="54"/>
  <c r="AJ11" i="56"/>
  <c r="AK21" i="54"/>
  <c r="AK57" i="54"/>
  <c r="AK75" i="54"/>
  <c r="AK39" i="54"/>
  <c r="AJ12" i="56"/>
  <c r="AK22" i="54"/>
  <c r="AK58" i="54"/>
  <c r="AK76" i="54"/>
  <c r="AK40" i="54"/>
  <c r="AJ13" i="56"/>
  <c r="AK23" i="54"/>
  <c r="AK59" i="54"/>
  <c r="AK77" i="54"/>
  <c r="AK41" i="54"/>
  <c r="AJ14" i="56"/>
  <c r="AK24" i="54"/>
  <c r="AK60" i="54"/>
  <c r="AK78" i="54"/>
  <c r="AK42" i="54"/>
  <c r="AJ15" i="56"/>
  <c r="AK25" i="54"/>
  <c r="AK61" i="54"/>
  <c r="AK79" i="54"/>
  <c r="AK43" i="54"/>
  <c r="AJ16" i="56"/>
  <c r="AJ18" i="56"/>
  <c r="AJ13" i="54"/>
  <c r="AJ49" i="54"/>
  <c r="AJ67" i="54"/>
  <c r="AJ31" i="54"/>
  <c r="AI4" i="56"/>
  <c r="AJ14" i="54"/>
  <c r="AJ50" i="54"/>
  <c r="AJ68" i="54"/>
  <c r="AJ32" i="54"/>
  <c r="AI5" i="56"/>
  <c r="AJ15" i="54"/>
  <c r="AJ51" i="54"/>
  <c r="AJ69" i="54"/>
  <c r="AJ33" i="54"/>
  <c r="AI6" i="56"/>
  <c r="AJ16" i="54"/>
  <c r="AJ52" i="54"/>
  <c r="AJ70" i="54"/>
  <c r="AJ34" i="54"/>
  <c r="AI7" i="56"/>
  <c r="AJ17" i="54"/>
  <c r="AJ53" i="54"/>
  <c r="AJ71" i="54"/>
  <c r="AJ35" i="54"/>
  <c r="AI8" i="56"/>
  <c r="AJ18" i="54"/>
  <c r="AJ54" i="54"/>
  <c r="AJ72" i="54"/>
  <c r="AJ36" i="54"/>
  <c r="AI9" i="56"/>
  <c r="AJ19" i="54"/>
  <c r="AJ55" i="54"/>
  <c r="AJ73" i="54"/>
  <c r="AJ37" i="54"/>
  <c r="AI10" i="56"/>
  <c r="AJ20" i="54"/>
  <c r="AJ56" i="54"/>
  <c r="AJ74" i="54"/>
  <c r="AJ38" i="54"/>
  <c r="AI11" i="56"/>
  <c r="AJ21" i="54"/>
  <c r="AJ57" i="54"/>
  <c r="AJ75" i="54"/>
  <c r="AJ39" i="54"/>
  <c r="AI12" i="56"/>
  <c r="AJ22" i="54"/>
  <c r="AJ58" i="54"/>
  <c r="AJ76" i="54"/>
  <c r="AJ40" i="54"/>
  <c r="AI13" i="56"/>
  <c r="AJ23" i="54"/>
  <c r="AJ59" i="54"/>
  <c r="AJ77" i="54"/>
  <c r="AJ41" i="54"/>
  <c r="AI14" i="56"/>
  <c r="AJ24" i="54"/>
  <c r="AJ60" i="54"/>
  <c r="AJ78" i="54"/>
  <c r="AJ42" i="54"/>
  <c r="AI15" i="56"/>
  <c r="AJ25" i="54"/>
  <c r="AJ61" i="54"/>
  <c r="AJ79" i="54"/>
  <c r="AJ43" i="54"/>
  <c r="AI16" i="56"/>
  <c r="AI18" i="56"/>
  <c r="AI13" i="54"/>
  <c r="AI49" i="54"/>
  <c r="AI67" i="54"/>
  <c r="AI31" i="54"/>
  <c r="AH4" i="56"/>
  <c r="AI14" i="54"/>
  <c r="AI50" i="54"/>
  <c r="AI68" i="54"/>
  <c r="AI32" i="54"/>
  <c r="AH5" i="56"/>
  <c r="AI15" i="54"/>
  <c r="AI51" i="54"/>
  <c r="AI69" i="54"/>
  <c r="AI33" i="54"/>
  <c r="AH6" i="56"/>
  <c r="AI16" i="54"/>
  <c r="AI52" i="54"/>
  <c r="AI70" i="54"/>
  <c r="AI34" i="54"/>
  <c r="AH7" i="56"/>
  <c r="AI17" i="54"/>
  <c r="AI53" i="54"/>
  <c r="AI71" i="54"/>
  <c r="AI35" i="54"/>
  <c r="AH8" i="56"/>
  <c r="AI18" i="54"/>
  <c r="AI54" i="54"/>
  <c r="AI72" i="54"/>
  <c r="AI36" i="54"/>
  <c r="AH9" i="56"/>
  <c r="AI19" i="54"/>
  <c r="AI55" i="54"/>
  <c r="AI73" i="54"/>
  <c r="AI37" i="54"/>
  <c r="AH10" i="56"/>
  <c r="AI20" i="54"/>
  <c r="AI56" i="54"/>
  <c r="AI74" i="54"/>
  <c r="AI38" i="54"/>
  <c r="AH11" i="56"/>
  <c r="AI21" i="54"/>
  <c r="AI57" i="54"/>
  <c r="AI75" i="54"/>
  <c r="AI39" i="54"/>
  <c r="AH12" i="56"/>
  <c r="AI22" i="54"/>
  <c r="AI58" i="54"/>
  <c r="AI76" i="54"/>
  <c r="AI40" i="54"/>
  <c r="AH13" i="56"/>
  <c r="AI23" i="54"/>
  <c r="AI59" i="54"/>
  <c r="AI77" i="54"/>
  <c r="AI41" i="54"/>
  <c r="AH14" i="56"/>
  <c r="AI24" i="54"/>
  <c r="AI60" i="54"/>
  <c r="AI78" i="54"/>
  <c r="AI42" i="54"/>
  <c r="AH15" i="56"/>
  <c r="AI25" i="54"/>
  <c r="AI61" i="54"/>
  <c r="AI79" i="54"/>
  <c r="AI43" i="54"/>
  <c r="AH16" i="56"/>
  <c r="AH18" i="56"/>
  <c r="BK27" i="54"/>
  <c r="BJ27" i="54"/>
  <c r="BI27" i="54"/>
  <c r="BH27" i="54"/>
  <c r="BF27" i="54"/>
  <c r="BE27" i="54"/>
  <c r="BD27" i="54"/>
  <c r="BC27" i="54"/>
  <c r="BA27" i="54"/>
  <c r="AZ27" i="54"/>
  <c r="AY27" i="54"/>
  <c r="AX27" i="54"/>
  <c r="AV27" i="54"/>
  <c r="AU27" i="54"/>
  <c r="AT27" i="54"/>
  <c r="AS27" i="54"/>
  <c r="AQ27" i="54"/>
  <c r="AP27" i="54"/>
  <c r="AO27" i="54"/>
  <c r="AN27" i="54"/>
  <c r="AL27" i="54"/>
  <c r="AK27" i="54"/>
  <c r="AJ27" i="54"/>
  <c r="AI27" i="54"/>
  <c r="AF5" i="54"/>
  <c r="AF6" i="54"/>
  <c r="AF26" i="54"/>
  <c r="AF62" i="54"/>
  <c r="AF80" i="54"/>
  <c r="AF44" i="54"/>
  <c r="AE17" i="56"/>
  <c r="AF13" i="54"/>
  <c r="AF49" i="54"/>
  <c r="AF67" i="54"/>
  <c r="AF31" i="54"/>
  <c r="AE4" i="56"/>
  <c r="AF14" i="54"/>
  <c r="AF50" i="54"/>
  <c r="AF68" i="54"/>
  <c r="AF32" i="54"/>
  <c r="AE5" i="56"/>
  <c r="AF15" i="54"/>
  <c r="AF51" i="54"/>
  <c r="AF69" i="54"/>
  <c r="AF33" i="54"/>
  <c r="AE6" i="56"/>
  <c r="AF16" i="54"/>
  <c r="AF52" i="54"/>
  <c r="AF70" i="54"/>
  <c r="AF34" i="54"/>
  <c r="AE7" i="56"/>
  <c r="AF17" i="54"/>
  <c r="AF53" i="54"/>
  <c r="AF71" i="54"/>
  <c r="AF35" i="54"/>
  <c r="AE8" i="56"/>
  <c r="AF18" i="54"/>
  <c r="AF54" i="54"/>
  <c r="AF72" i="54"/>
  <c r="AF36" i="54"/>
  <c r="AE9" i="56"/>
  <c r="AF19" i="54"/>
  <c r="AF55" i="54"/>
  <c r="AF73" i="54"/>
  <c r="AF37" i="54"/>
  <c r="AE10" i="56"/>
  <c r="AF20" i="54"/>
  <c r="AF56" i="54"/>
  <c r="AF74" i="54"/>
  <c r="AF38" i="54"/>
  <c r="AE11" i="56"/>
  <c r="AF21" i="54"/>
  <c r="AF57" i="54"/>
  <c r="AF75" i="54"/>
  <c r="AF39" i="54"/>
  <c r="AE12" i="56"/>
  <c r="AF22" i="54"/>
  <c r="AF58" i="54"/>
  <c r="AF76" i="54"/>
  <c r="AF40" i="54"/>
  <c r="AE13" i="56"/>
  <c r="AF23" i="54"/>
  <c r="AF59" i="54"/>
  <c r="AF77" i="54"/>
  <c r="AF41" i="54"/>
  <c r="AE14" i="56"/>
  <c r="AF24" i="54"/>
  <c r="AF60" i="54"/>
  <c r="AF78" i="54"/>
  <c r="AF42" i="54"/>
  <c r="AE15" i="56"/>
  <c r="AF25" i="54"/>
  <c r="AF61" i="54"/>
  <c r="AF79" i="54"/>
  <c r="AF43" i="54"/>
  <c r="AE16" i="56"/>
  <c r="AE18" i="56"/>
  <c r="AF27" i="54"/>
  <c r="AE5" i="54"/>
  <c r="AE6" i="54"/>
  <c r="AE13" i="54"/>
  <c r="AE14" i="54"/>
  <c r="AE15" i="54"/>
  <c r="AE16" i="54"/>
  <c r="AE17" i="54"/>
  <c r="AE18" i="54"/>
  <c r="AE19" i="54"/>
  <c r="AE20" i="54"/>
  <c r="AE21" i="54"/>
  <c r="AE22" i="54"/>
  <c r="AE23" i="54"/>
  <c r="AE24" i="54"/>
  <c r="AE25" i="54"/>
  <c r="AE27" i="54"/>
  <c r="AE49" i="54"/>
  <c r="AE67" i="54"/>
  <c r="AE31" i="54"/>
  <c r="AD4" i="56"/>
  <c r="AE50" i="54"/>
  <c r="AE68" i="54"/>
  <c r="AE32" i="54"/>
  <c r="AD5" i="56"/>
  <c r="AE51" i="54"/>
  <c r="AE69" i="54"/>
  <c r="AE33" i="54"/>
  <c r="AD6" i="56"/>
  <c r="AE52" i="54"/>
  <c r="AE70" i="54"/>
  <c r="AE34" i="54"/>
  <c r="AD7" i="56"/>
  <c r="AE53" i="54"/>
  <c r="AE71" i="54"/>
  <c r="AE35" i="54"/>
  <c r="AD8" i="56"/>
  <c r="AE54" i="54"/>
  <c r="AE72" i="54"/>
  <c r="AE36" i="54"/>
  <c r="AD9" i="56"/>
  <c r="AE55" i="54"/>
  <c r="AE73" i="54"/>
  <c r="AE37" i="54"/>
  <c r="AD10" i="56"/>
  <c r="AE56" i="54"/>
  <c r="AE74" i="54"/>
  <c r="AE38" i="54"/>
  <c r="AD11" i="56"/>
  <c r="AE57" i="54"/>
  <c r="AE75" i="54"/>
  <c r="AE39" i="54"/>
  <c r="AD12" i="56"/>
  <c r="AE58" i="54"/>
  <c r="AE76" i="54"/>
  <c r="AE40" i="54"/>
  <c r="AD13" i="56"/>
  <c r="AE59" i="54"/>
  <c r="AE77" i="54"/>
  <c r="AE41" i="54"/>
  <c r="AD14" i="56"/>
  <c r="AE60" i="54"/>
  <c r="AE78" i="54"/>
  <c r="AE42" i="54"/>
  <c r="AD15" i="56"/>
  <c r="AE61" i="54"/>
  <c r="AE79" i="54"/>
  <c r="AE43" i="54"/>
  <c r="AD16" i="56"/>
  <c r="AD18" i="56"/>
  <c r="AE26" i="54"/>
  <c r="AE62" i="54"/>
  <c r="AE80" i="54"/>
  <c r="AE44" i="54"/>
  <c r="AD17" i="56"/>
  <c r="BK190" i="54"/>
  <c r="BJ110" i="56"/>
  <c r="BJ190" i="54"/>
  <c r="BI110" i="56"/>
  <c r="BI190" i="54"/>
  <c r="BH110" i="56"/>
  <c r="BH190" i="54"/>
  <c r="BG110" i="56"/>
  <c r="BF190" i="54"/>
  <c r="BE110" i="56"/>
  <c r="BE190" i="54"/>
  <c r="BD110" i="56"/>
  <c r="BD190" i="54"/>
  <c r="BC110" i="56"/>
  <c r="BC190" i="54"/>
  <c r="BB110" i="56"/>
  <c r="BA190" i="54"/>
  <c r="AZ110" i="56"/>
  <c r="AZ190" i="54"/>
  <c r="AY110" i="56"/>
  <c r="AY190" i="54"/>
  <c r="AX110" i="56"/>
  <c r="AX190" i="54"/>
  <c r="AW110" i="56"/>
  <c r="AV190" i="54"/>
  <c r="AU110" i="56"/>
  <c r="AU190" i="54"/>
  <c r="AT110" i="56"/>
  <c r="AT190" i="54"/>
  <c r="AS110" i="56"/>
  <c r="AS190" i="54"/>
  <c r="AR110" i="56"/>
  <c r="AQ190" i="54"/>
  <c r="AP110" i="56"/>
  <c r="AP190" i="54"/>
  <c r="AO110" i="56"/>
  <c r="AO190" i="54"/>
  <c r="AN110" i="56"/>
  <c r="AN190" i="54"/>
  <c r="AM110" i="56"/>
  <c r="AL190" i="54"/>
  <c r="AK110" i="56"/>
  <c r="AK190" i="54"/>
  <c r="AJ110" i="56"/>
  <c r="AJ190" i="54"/>
  <c r="AI110" i="56"/>
  <c r="AI190" i="54"/>
  <c r="AH110" i="56"/>
  <c r="BK189" i="54"/>
  <c r="BJ109" i="56"/>
  <c r="BJ189" i="54"/>
  <c r="BI109" i="56"/>
  <c r="BI189" i="54"/>
  <c r="BH109" i="56"/>
  <c r="BH189" i="54"/>
  <c r="BG109" i="56"/>
  <c r="BF189" i="54"/>
  <c r="BE109" i="56"/>
  <c r="BE189" i="54"/>
  <c r="BD109" i="56"/>
  <c r="BD189" i="54"/>
  <c r="BC109" i="56"/>
  <c r="BC189" i="54"/>
  <c r="BB109" i="56"/>
  <c r="BA189" i="54"/>
  <c r="AZ109" i="56"/>
  <c r="AZ189" i="54"/>
  <c r="AY109" i="56"/>
  <c r="AY189" i="54"/>
  <c r="AX109" i="56"/>
  <c r="AX189" i="54"/>
  <c r="AW109" i="56"/>
  <c r="AV189" i="54"/>
  <c r="AU109" i="56"/>
  <c r="AU189" i="54"/>
  <c r="AT109" i="56"/>
  <c r="AT189" i="54"/>
  <c r="AS109" i="56"/>
  <c r="AS189" i="54"/>
  <c r="AR109" i="56"/>
  <c r="AQ189" i="54"/>
  <c r="AP109" i="56"/>
  <c r="AP189" i="54"/>
  <c r="AO109" i="56"/>
  <c r="AO189" i="54"/>
  <c r="AN109" i="56"/>
  <c r="AN189" i="54"/>
  <c r="AM109" i="56"/>
  <c r="AL189" i="54"/>
  <c r="AK109" i="56"/>
  <c r="AK189" i="54"/>
  <c r="AJ109" i="56"/>
  <c r="AJ189" i="54"/>
  <c r="AI109" i="56"/>
  <c r="AI189" i="54"/>
  <c r="AH109" i="56"/>
  <c r="BK188" i="54"/>
  <c r="BJ108" i="56"/>
  <c r="BJ188" i="54"/>
  <c r="BI108" i="56"/>
  <c r="BI188" i="54"/>
  <c r="BH108" i="56"/>
  <c r="BH188" i="54"/>
  <c r="BG108" i="56"/>
  <c r="BF188" i="54"/>
  <c r="BE108" i="56"/>
  <c r="BE188" i="54"/>
  <c r="BD108" i="56"/>
  <c r="BD188" i="54"/>
  <c r="BC108" i="56"/>
  <c r="BC188" i="54"/>
  <c r="BB108" i="56"/>
  <c r="BA188" i="54"/>
  <c r="AZ108" i="56"/>
  <c r="AZ188" i="54"/>
  <c r="AY108" i="56"/>
  <c r="AY188" i="54"/>
  <c r="AX108" i="56"/>
  <c r="AX188" i="54"/>
  <c r="AW108" i="56"/>
  <c r="AV188" i="54"/>
  <c r="AU108" i="56"/>
  <c r="AU188" i="54"/>
  <c r="AT108" i="56"/>
  <c r="AT188" i="54"/>
  <c r="AS108" i="56"/>
  <c r="AS188" i="54"/>
  <c r="AR108" i="56"/>
  <c r="AQ188" i="54"/>
  <c r="AP108" i="56"/>
  <c r="AP188" i="54"/>
  <c r="AO108" i="56"/>
  <c r="AO188" i="54"/>
  <c r="AN108" i="56"/>
  <c r="AN188" i="54"/>
  <c r="AM108" i="56"/>
  <c r="AL188" i="54"/>
  <c r="AK108" i="56"/>
  <c r="AK188" i="54"/>
  <c r="AJ108" i="56"/>
  <c r="AJ188" i="54"/>
  <c r="AI108" i="56"/>
  <c r="AI188" i="54"/>
  <c r="AH108" i="56"/>
  <c r="BK187" i="54"/>
  <c r="BJ107" i="56"/>
  <c r="BJ187" i="54"/>
  <c r="BI107" i="56"/>
  <c r="BI187" i="54"/>
  <c r="BH107" i="56"/>
  <c r="BH187" i="54"/>
  <c r="BG107" i="56"/>
  <c r="BF187" i="54"/>
  <c r="BE107" i="56"/>
  <c r="BE187" i="54"/>
  <c r="BD107" i="56"/>
  <c r="BD187" i="54"/>
  <c r="BC107" i="56"/>
  <c r="BC187" i="54"/>
  <c r="BB107" i="56"/>
  <c r="BA187" i="54"/>
  <c r="AZ107" i="56"/>
  <c r="AZ187" i="54"/>
  <c r="AY107" i="56"/>
  <c r="AY187" i="54"/>
  <c r="AX107" i="56"/>
  <c r="AX187" i="54"/>
  <c r="AW107" i="56"/>
  <c r="AV187" i="54"/>
  <c r="AU107" i="56"/>
  <c r="AU187" i="54"/>
  <c r="AT107" i="56"/>
  <c r="AT187" i="54"/>
  <c r="AS107" i="56"/>
  <c r="AS187" i="54"/>
  <c r="AR107" i="56"/>
  <c r="AQ187" i="54"/>
  <c r="AP107" i="56"/>
  <c r="AP187" i="54"/>
  <c r="AO107" i="56"/>
  <c r="AO187" i="54"/>
  <c r="AN107" i="56"/>
  <c r="AN187" i="54"/>
  <c r="AM107" i="56"/>
  <c r="AL187" i="54"/>
  <c r="AK107" i="56"/>
  <c r="AK187" i="54"/>
  <c r="AJ107" i="56"/>
  <c r="AJ187" i="54"/>
  <c r="AI107" i="56"/>
  <c r="AI187" i="54"/>
  <c r="AH107" i="56"/>
  <c r="BK186" i="54"/>
  <c r="BJ106" i="56"/>
  <c r="BJ186" i="54"/>
  <c r="BI106" i="56"/>
  <c r="BI186" i="54"/>
  <c r="BH106" i="56"/>
  <c r="BH186" i="54"/>
  <c r="BG106" i="56"/>
  <c r="BF186" i="54"/>
  <c r="BE106" i="56"/>
  <c r="BE186" i="54"/>
  <c r="BD106" i="56"/>
  <c r="BD186" i="54"/>
  <c r="BC106" i="56"/>
  <c r="BC186" i="54"/>
  <c r="BB106" i="56"/>
  <c r="BA186" i="54"/>
  <c r="AZ106" i="56"/>
  <c r="AZ186" i="54"/>
  <c r="AY106" i="56"/>
  <c r="AY186" i="54"/>
  <c r="AX106" i="56"/>
  <c r="AX186" i="54"/>
  <c r="AW106" i="56"/>
  <c r="AV186" i="54"/>
  <c r="AU106" i="56"/>
  <c r="AU186" i="54"/>
  <c r="AT106" i="56"/>
  <c r="AT186" i="54"/>
  <c r="AS106" i="56"/>
  <c r="AS186" i="54"/>
  <c r="AR106" i="56"/>
  <c r="AQ186" i="54"/>
  <c r="AP106" i="56"/>
  <c r="AP186" i="54"/>
  <c r="AO106" i="56"/>
  <c r="AO186" i="54"/>
  <c r="AN106" i="56"/>
  <c r="AN186" i="54"/>
  <c r="AM106" i="56"/>
  <c r="AL186" i="54"/>
  <c r="AK106" i="56"/>
  <c r="AK186" i="54"/>
  <c r="AJ106" i="56"/>
  <c r="AJ186" i="54"/>
  <c r="AI106" i="56"/>
  <c r="AI186" i="54"/>
  <c r="AH106" i="56"/>
  <c r="BK185" i="54"/>
  <c r="BJ105" i="56"/>
  <c r="BJ185" i="54"/>
  <c r="BI105" i="56"/>
  <c r="BI185" i="54"/>
  <c r="BH105" i="56"/>
  <c r="BH185" i="54"/>
  <c r="BG105" i="56"/>
  <c r="BF185" i="54"/>
  <c r="BE105" i="56"/>
  <c r="BE185" i="54"/>
  <c r="BD105" i="56"/>
  <c r="BD185" i="54"/>
  <c r="BC105" i="56"/>
  <c r="BC185" i="54"/>
  <c r="BB105" i="56"/>
  <c r="BA185" i="54"/>
  <c r="AZ105" i="56"/>
  <c r="AZ185" i="54"/>
  <c r="AY105" i="56"/>
  <c r="AY185" i="54"/>
  <c r="AX105" i="56"/>
  <c r="AX185" i="54"/>
  <c r="AW105" i="56"/>
  <c r="AV185" i="54"/>
  <c r="AU105" i="56"/>
  <c r="AU185" i="54"/>
  <c r="AT105" i="56"/>
  <c r="AT185" i="54"/>
  <c r="AS105" i="56"/>
  <c r="AS185" i="54"/>
  <c r="AR105" i="56"/>
  <c r="AQ185" i="54"/>
  <c r="AP105" i="56"/>
  <c r="AP185" i="54"/>
  <c r="AO105" i="56"/>
  <c r="AO185" i="54"/>
  <c r="AN105" i="56"/>
  <c r="AN185" i="54"/>
  <c r="AM105" i="56"/>
  <c r="AL185" i="54"/>
  <c r="AK105" i="56"/>
  <c r="AK185" i="54"/>
  <c r="AJ105" i="56"/>
  <c r="AJ185" i="54"/>
  <c r="AI105" i="56"/>
  <c r="AI185" i="54"/>
  <c r="AH105" i="56"/>
  <c r="BK184" i="54"/>
  <c r="BJ104" i="56"/>
  <c r="BJ184" i="54"/>
  <c r="BI104" i="56"/>
  <c r="BI184" i="54"/>
  <c r="BH104" i="56"/>
  <c r="BH184" i="54"/>
  <c r="BG104" i="56"/>
  <c r="BF184" i="54"/>
  <c r="BE104" i="56"/>
  <c r="BE184" i="54"/>
  <c r="BD104" i="56"/>
  <c r="BD184" i="54"/>
  <c r="BC104" i="56"/>
  <c r="BC184" i="54"/>
  <c r="BB104" i="56"/>
  <c r="BA184" i="54"/>
  <c r="AZ104" i="56"/>
  <c r="AZ184" i="54"/>
  <c r="AY104" i="56"/>
  <c r="AY184" i="54"/>
  <c r="AX104" i="56"/>
  <c r="AX184" i="54"/>
  <c r="AW104" i="56"/>
  <c r="AV184" i="54"/>
  <c r="AU104" i="56"/>
  <c r="AU184" i="54"/>
  <c r="AT104" i="56"/>
  <c r="AT184" i="54"/>
  <c r="AS104" i="56"/>
  <c r="AS184" i="54"/>
  <c r="AR104" i="56"/>
  <c r="AQ184" i="54"/>
  <c r="AP104" i="56"/>
  <c r="AP184" i="54"/>
  <c r="AO104" i="56"/>
  <c r="AO184" i="54"/>
  <c r="AN104" i="56"/>
  <c r="AN184" i="54"/>
  <c r="AM104" i="56"/>
  <c r="AL184" i="54"/>
  <c r="AK104" i="56"/>
  <c r="AK184" i="54"/>
  <c r="AJ104" i="56"/>
  <c r="AJ184" i="54"/>
  <c r="AI104" i="56"/>
  <c r="AI184" i="54"/>
  <c r="AH104" i="56"/>
  <c r="BK183" i="54"/>
  <c r="BJ103" i="56"/>
  <c r="BJ183" i="54"/>
  <c r="BI103" i="56"/>
  <c r="BI183" i="54"/>
  <c r="BH103" i="56"/>
  <c r="BH183" i="54"/>
  <c r="BG103" i="56"/>
  <c r="BF183" i="54"/>
  <c r="BE103" i="56"/>
  <c r="BE183" i="54"/>
  <c r="BD103" i="56"/>
  <c r="BD183" i="54"/>
  <c r="BC103" i="56"/>
  <c r="BC183" i="54"/>
  <c r="BB103" i="56"/>
  <c r="BA183" i="54"/>
  <c r="AZ103" i="56"/>
  <c r="AZ183" i="54"/>
  <c r="AY103" i="56"/>
  <c r="AY183" i="54"/>
  <c r="AX103" i="56"/>
  <c r="AX183" i="54"/>
  <c r="AW103" i="56"/>
  <c r="AV183" i="54"/>
  <c r="AU103" i="56"/>
  <c r="AU183" i="54"/>
  <c r="AT103" i="56"/>
  <c r="AT183" i="54"/>
  <c r="AS103" i="56"/>
  <c r="AS183" i="54"/>
  <c r="AR103" i="56"/>
  <c r="AQ183" i="54"/>
  <c r="AP103" i="56"/>
  <c r="AP183" i="54"/>
  <c r="AO103" i="56"/>
  <c r="AO183" i="54"/>
  <c r="AN103" i="56"/>
  <c r="AN183" i="54"/>
  <c r="AM103" i="56"/>
  <c r="AL183" i="54"/>
  <c r="AK103" i="56"/>
  <c r="AK183" i="54"/>
  <c r="AJ103" i="56"/>
  <c r="AJ183" i="54"/>
  <c r="AI103" i="56"/>
  <c r="AI183" i="54"/>
  <c r="AH103" i="56"/>
  <c r="BK182" i="54"/>
  <c r="BJ102" i="56"/>
  <c r="BJ182" i="54"/>
  <c r="BI102" i="56"/>
  <c r="BI182" i="54"/>
  <c r="BH102" i="56"/>
  <c r="BH182" i="54"/>
  <c r="BG102" i="56"/>
  <c r="BF182" i="54"/>
  <c r="BE102" i="56"/>
  <c r="BE182" i="54"/>
  <c r="BD102" i="56"/>
  <c r="BD182" i="54"/>
  <c r="BC102" i="56"/>
  <c r="BC182" i="54"/>
  <c r="BB102" i="56"/>
  <c r="BA182" i="54"/>
  <c r="AZ102" i="56"/>
  <c r="AZ182" i="54"/>
  <c r="AY102" i="56"/>
  <c r="AY182" i="54"/>
  <c r="AX102" i="56"/>
  <c r="AX182" i="54"/>
  <c r="AW102" i="56"/>
  <c r="AV182" i="54"/>
  <c r="AU102" i="56"/>
  <c r="AU182" i="54"/>
  <c r="AT102" i="56"/>
  <c r="AT182" i="54"/>
  <c r="AS102" i="56"/>
  <c r="AS182" i="54"/>
  <c r="AR102" i="56"/>
  <c r="AQ182" i="54"/>
  <c r="AP102" i="56"/>
  <c r="AP182" i="54"/>
  <c r="AO102" i="56"/>
  <c r="AO182" i="54"/>
  <c r="AN102" i="56"/>
  <c r="AN182" i="54"/>
  <c r="AM102" i="56"/>
  <c r="AL182" i="54"/>
  <c r="AK102" i="56"/>
  <c r="AK182" i="54"/>
  <c r="AJ102" i="56"/>
  <c r="AJ182" i="54"/>
  <c r="AI102" i="56"/>
  <c r="AI182" i="54"/>
  <c r="AH102" i="56"/>
  <c r="BK181" i="54"/>
  <c r="BJ101" i="56"/>
  <c r="BJ181" i="54"/>
  <c r="BI101" i="56"/>
  <c r="BI181" i="54"/>
  <c r="BH101" i="56"/>
  <c r="BH181" i="54"/>
  <c r="BG101" i="56"/>
  <c r="BF181" i="54"/>
  <c r="BE101" i="56"/>
  <c r="BE181" i="54"/>
  <c r="BD101" i="56"/>
  <c r="BD181" i="54"/>
  <c r="BC101" i="56"/>
  <c r="BC181" i="54"/>
  <c r="BB101" i="56"/>
  <c r="BA181" i="54"/>
  <c r="AZ101" i="56"/>
  <c r="AZ181" i="54"/>
  <c r="AY101" i="56"/>
  <c r="AY181" i="54"/>
  <c r="AX101" i="56"/>
  <c r="AX181" i="54"/>
  <c r="AW101" i="56"/>
  <c r="AV181" i="54"/>
  <c r="AU101" i="56"/>
  <c r="AU181" i="54"/>
  <c r="AT101" i="56"/>
  <c r="AT181" i="54"/>
  <c r="AS101" i="56"/>
  <c r="AS181" i="54"/>
  <c r="AR101" i="56"/>
  <c r="AQ181" i="54"/>
  <c r="AP101" i="56"/>
  <c r="AP181" i="54"/>
  <c r="AO101" i="56"/>
  <c r="AO181" i="54"/>
  <c r="AN101" i="56"/>
  <c r="AN181" i="54"/>
  <c r="AM101" i="56"/>
  <c r="AL181" i="54"/>
  <c r="AK101" i="56"/>
  <c r="AK181" i="54"/>
  <c r="AJ101" i="56"/>
  <c r="AJ181" i="54"/>
  <c r="AI101" i="56"/>
  <c r="AI181" i="54"/>
  <c r="AH101" i="56"/>
  <c r="BK180" i="54"/>
  <c r="BJ100" i="56"/>
  <c r="BJ180" i="54"/>
  <c r="BI100" i="56"/>
  <c r="BI180" i="54"/>
  <c r="BH100" i="56"/>
  <c r="BH180" i="54"/>
  <c r="BG100" i="56"/>
  <c r="BF180" i="54"/>
  <c r="BE100" i="56"/>
  <c r="BE180" i="54"/>
  <c r="BD100" i="56"/>
  <c r="BD180" i="54"/>
  <c r="BC100" i="56"/>
  <c r="BC180" i="54"/>
  <c r="BB100" i="56"/>
  <c r="BA180" i="54"/>
  <c r="AZ100" i="56"/>
  <c r="AZ180" i="54"/>
  <c r="AY100" i="56"/>
  <c r="AY180" i="54"/>
  <c r="AX100" i="56"/>
  <c r="AX180" i="54"/>
  <c r="AW100" i="56"/>
  <c r="AV180" i="54"/>
  <c r="AU100" i="56"/>
  <c r="AU180" i="54"/>
  <c r="AT100" i="56"/>
  <c r="AT180" i="54"/>
  <c r="AS100" i="56"/>
  <c r="AS180" i="54"/>
  <c r="AR100" i="56"/>
  <c r="AQ180" i="54"/>
  <c r="AP100" i="56"/>
  <c r="AP180" i="54"/>
  <c r="AO100" i="56"/>
  <c r="AO180" i="54"/>
  <c r="AN100" i="56"/>
  <c r="AN180" i="54"/>
  <c r="AM100" i="56"/>
  <c r="AL180" i="54"/>
  <c r="AK100" i="56"/>
  <c r="AK180" i="54"/>
  <c r="AJ100" i="56"/>
  <c r="AJ180" i="54"/>
  <c r="AI100" i="56"/>
  <c r="AI180" i="54"/>
  <c r="AH100" i="56"/>
  <c r="BK179" i="54"/>
  <c r="BJ99" i="56"/>
  <c r="BJ179" i="54"/>
  <c r="BI99" i="56"/>
  <c r="BI179" i="54"/>
  <c r="BH99" i="56"/>
  <c r="BH179" i="54"/>
  <c r="BG99" i="56"/>
  <c r="BF179" i="54"/>
  <c r="BE99" i="56"/>
  <c r="BE179" i="54"/>
  <c r="BD99" i="56"/>
  <c r="BD179" i="54"/>
  <c r="BC99" i="56"/>
  <c r="BC179" i="54"/>
  <c r="BB99" i="56"/>
  <c r="BA179" i="54"/>
  <c r="AZ99" i="56"/>
  <c r="AZ179" i="54"/>
  <c r="AY99" i="56"/>
  <c r="AY179" i="54"/>
  <c r="AX99" i="56"/>
  <c r="AX179" i="54"/>
  <c r="AW99" i="56"/>
  <c r="AV179" i="54"/>
  <c r="AU99" i="56"/>
  <c r="AU179" i="54"/>
  <c r="AT99" i="56"/>
  <c r="AT179" i="54"/>
  <c r="AS99" i="56"/>
  <c r="AS179" i="54"/>
  <c r="AR99" i="56"/>
  <c r="AQ179" i="54"/>
  <c r="AP99" i="56"/>
  <c r="AP179" i="54"/>
  <c r="AO99" i="56"/>
  <c r="AO179" i="54"/>
  <c r="AN99" i="56"/>
  <c r="AN179" i="54"/>
  <c r="AM99" i="56"/>
  <c r="AL179" i="54"/>
  <c r="AK99" i="56"/>
  <c r="AK179" i="54"/>
  <c r="AJ99" i="56"/>
  <c r="AJ179" i="54"/>
  <c r="AI99" i="56"/>
  <c r="AI179" i="54"/>
  <c r="AH99" i="56"/>
  <c r="BK178" i="54"/>
  <c r="BJ98" i="56"/>
  <c r="BJ178" i="54"/>
  <c r="BI98" i="56"/>
  <c r="BI178" i="54"/>
  <c r="BH98" i="56"/>
  <c r="BH178" i="54"/>
  <c r="BG98" i="56"/>
  <c r="BF178" i="54"/>
  <c r="BE98" i="56"/>
  <c r="BE178" i="54"/>
  <c r="BD98" i="56"/>
  <c r="BD178" i="54"/>
  <c r="BC98" i="56"/>
  <c r="BC178" i="54"/>
  <c r="BB98" i="56"/>
  <c r="BA178" i="54"/>
  <c r="AZ98" i="56"/>
  <c r="AZ178" i="54"/>
  <c r="AY98" i="56"/>
  <c r="AY178" i="54"/>
  <c r="AX98" i="56"/>
  <c r="AX178" i="54"/>
  <c r="AW98" i="56"/>
  <c r="AV178" i="54"/>
  <c r="AU98" i="56"/>
  <c r="AU178" i="54"/>
  <c r="AT98" i="56"/>
  <c r="AT178" i="54"/>
  <c r="AS98" i="56"/>
  <c r="AS178" i="54"/>
  <c r="AR98" i="56"/>
  <c r="AQ178" i="54"/>
  <c r="AP98" i="56"/>
  <c r="AP178" i="54"/>
  <c r="AO98" i="56"/>
  <c r="AO178" i="54"/>
  <c r="AN98" i="56"/>
  <c r="AN178" i="54"/>
  <c r="AM98" i="56"/>
  <c r="AL178" i="54"/>
  <c r="AK98" i="56"/>
  <c r="AK178" i="54"/>
  <c r="AJ98" i="56"/>
  <c r="AJ178" i="54"/>
  <c r="AI98" i="56"/>
  <c r="AI178" i="54"/>
  <c r="AH98" i="56"/>
  <c r="BK177" i="54"/>
  <c r="BJ97" i="56"/>
  <c r="BJ177" i="54"/>
  <c r="BI97" i="56"/>
  <c r="BI177" i="54"/>
  <c r="BH97" i="56"/>
  <c r="BH177" i="54"/>
  <c r="BG97" i="56"/>
  <c r="BF177" i="54"/>
  <c r="BE97" i="56"/>
  <c r="BE177" i="54"/>
  <c r="BD97" i="56"/>
  <c r="BD177" i="54"/>
  <c r="BC97" i="56"/>
  <c r="BC177" i="54"/>
  <c r="BB97" i="56"/>
  <c r="BA177" i="54"/>
  <c r="AZ97" i="56"/>
  <c r="AZ177" i="54"/>
  <c r="AY97" i="56"/>
  <c r="AY177" i="54"/>
  <c r="AX97" i="56"/>
  <c r="AX177" i="54"/>
  <c r="AW97" i="56"/>
  <c r="AV177" i="54"/>
  <c r="AU97" i="56"/>
  <c r="AU177" i="54"/>
  <c r="AT97" i="56"/>
  <c r="AT177" i="54"/>
  <c r="AS97" i="56"/>
  <c r="AS177" i="54"/>
  <c r="AR97" i="56"/>
  <c r="AQ177" i="54"/>
  <c r="AP97" i="56"/>
  <c r="AP177" i="54"/>
  <c r="AO97" i="56"/>
  <c r="AO177" i="54"/>
  <c r="AN97" i="56"/>
  <c r="AN177" i="54"/>
  <c r="AM97" i="56"/>
  <c r="AL177" i="54"/>
  <c r="AK97" i="56"/>
  <c r="AK177" i="54"/>
  <c r="AJ97" i="56"/>
  <c r="AJ177" i="54"/>
  <c r="AI97" i="56"/>
  <c r="AI177" i="54"/>
  <c r="AH97" i="56"/>
  <c r="BK172" i="54"/>
  <c r="BJ92" i="56"/>
  <c r="BJ172" i="54"/>
  <c r="BI92" i="56"/>
  <c r="BI172" i="54"/>
  <c r="BH92" i="56"/>
  <c r="BH172" i="54"/>
  <c r="BG92" i="56"/>
  <c r="BF172" i="54"/>
  <c r="BE92" i="56"/>
  <c r="BE172" i="54"/>
  <c r="BD92" i="56"/>
  <c r="BD172" i="54"/>
  <c r="BC92" i="56"/>
  <c r="BC172" i="54"/>
  <c r="BB92" i="56"/>
  <c r="BA172" i="54"/>
  <c r="AZ92" i="56"/>
  <c r="AZ172" i="54"/>
  <c r="AY92" i="56"/>
  <c r="AY172" i="54"/>
  <c r="AX92" i="56"/>
  <c r="AX172" i="54"/>
  <c r="AW92" i="56"/>
  <c r="AV172" i="54"/>
  <c r="AU92" i="56"/>
  <c r="AU172" i="54"/>
  <c r="AT92" i="56"/>
  <c r="AT172" i="54"/>
  <c r="AS92" i="56"/>
  <c r="AS172" i="54"/>
  <c r="AR92" i="56"/>
  <c r="AQ172" i="54"/>
  <c r="AP92" i="56"/>
  <c r="AP172" i="54"/>
  <c r="AO92" i="56"/>
  <c r="AO172" i="54"/>
  <c r="AN92" i="56"/>
  <c r="AN172" i="54"/>
  <c r="AM92" i="56"/>
  <c r="AL172" i="54"/>
  <c r="AK92" i="56"/>
  <c r="AK172" i="54"/>
  <c r="AJ92" i="56"/>
  <c r="AJ172" i="54"/>
  <c r="AI92" i="56"/>
  <c r="AI172" i="54"/>
  <c r="AH92" i="56"/>
  <c r="BK171" i="54"/>
  <c r="BJ91" i="56"/>
  <c r="BJ171" i="54"/>
  <c r="BI91" i="56"/>
  <c r="BI171" i="54"/>
  <c r="BH91" i="56"/>
  <c r="BH171" i="54"/>
  <c r="BG91" i="56"/>
  <c r="BF171" i="54"/>
  <c r="BE91" i="56"/>
  <c r="BE171" i="54"/>
  <c r="BD91" i="56"/>
  <c r="BD171" i="54"/>
  <c r="BC91" i="56"/>
  <c r="BC171" i="54"/>
  <c r="BB91" i="56"/>
  <c r="BA171" i="54"/>
  <c r="AZ91" i="56"/>
  <c r="AZ171" i="54"/>
  <c r="AY91" i="56"/>
  <c r="AY171" i="54"/>
  <c r="AX91" i="56"/>
  <c r="AX171" i="54"/>
  <c r="AW91" i="56"/>
  <c r="AV171" i="54"/>
  <c r="AU91" i="56"/>
  <c r="AU171" i="54"/>
  <c r="AT91" i="56"/>
  <c r="AT171" i="54"/>
  <c r="AS91" i="56"/>
  <c r="AS171" i="54"/>
  <c r="AR91" i="56"/>
  <c r="AQ171" i="54"/>
  <c r="AP91" i="56"/>
  <c r="AP171" i="54"/>
  <c r="AO91" i="56"/>
  <c r="AO171" i="54"/>
  <c r="AN91" i="56"/>
  <c r="AN171" i="54"/>
  <c r="AM91" i="56"/>
  <c r="AL171" i="54"/>
  <c r="AK91" i="56"/>
  <c r="AK171" i="54"/>
  <c r="AJ91" i="56"/>
  <c r="AJ171" i="54"/>
  <c r="AI91" i="56"/>
  <c r="AI171" i="54"/>
  <c r="AH91" i="56"/>
  <c r="BK170" i="54"/>
  <c r="BJ90" i="56"/>
  <c r="BJ170" i="54"/>
  <c r="BI90" i="56"/>
  <c r="BI170" i="54"/>
  <c r="BH90" i="56"/>
  <c r="BH170" i="54"/>
  <c r="BG90" i="56"/>
  <c r="BF170" i="54"/>
  <c r="BE90" i="56"/>
  <c r="BE170" i="54"/>
  <c r="BD90" i="56"/>
  <c r="BD170" i="54"/>
  <c r="BC90" i="56"/>
  <c r="BC170" i="54"/>
  <c r="BB90" i="56"/>
  <c r="BA170" i="54"/>
  <c r="AZ90" i="56"/>
  <c r="AZ170" i="54"/>
  <c r="AY90" i="56"/>
  <c r="AY170" i="54"/>
  <c r="AX90" i="56"/>
  <c r="AX170" i="54"/>
  <c r="AW90" i="56"/>
  <c r="AV170" i="54"/>
  <c r="AU90" i="56"/>
  <c r="AU170" i="54"/>
  <c r="AT90" i="56"/>
  <c r="AT170" i="54"/>
  <c r="AS90" i="56"/>
  <c r="AS170" i="54"/>
  <c r="AR90" i="56"/>
  <c r="AQ170" i="54"/>
  <c r="AP90" i="56"/>
  <c r="AP170" i="54"/>
  <c r="AO90" i="56"/>
  <c r="AO170" i="54"/>
  <c r="AN90" i="56"/>
  <c r="AN170" i="54"/>
  <c r="AM90" i="56"/>
  <c r="AL170" i="54"/>
  <c r="AK90" i="56"/>
  <c r="AK170" i="54"/>
  <c r="AJ90" i="56"/>
  <c r="AJ170" i="54"/>
  <c r="AI90" i="56"/>
  <c r="AI170" i="54"/>
  <c r="AH90" i="56"/>
  <c r="BK169" i="54"/>
  <c r="BJ89" i="56"/>
  <c r="BJ169" i="54"/>
  <c r="BI89" i="56"/>
  <c r="BI169" i="54"/>
  <c r="BH89" i="56"/>
  <c r="BH169" i="54"/>
  <c r="BG89" i="56"/>
  <c r="BF169" i="54"/>
  <c r="BE89" i="56"/>
  <c r="BE169" i="54"/>
  <c r="BD89" i="56"/>
  <c r="BD169" i="54"/>
  <c r="BC89" i="56"/>
  <c r="BC169" i="54"/>
  <c r="BB89" i="56"/>
  <c r="BA169" i="54"/>
  <c r="AZ89" i="56"/>
  <c r="AZ169" i="54"/>
  <c r="AY89" i="56"/>
  <c r="AY169" i="54"/>
  <c r="AX89" i="56"/>
  <c r="AX169" i="54"/>
  <c r="AW89" i="56"/>
  <c r="AV169" i="54"/>
  <c r="AU89" i="56"/>
  <c r="AU169" i="54"/>
  <c r="AT89" i="56"/>
  <c r="AT169" i="54"/>
  <c r="AS89" i="56"/>
  <c r="AS169" i="54"/>
  <c r="AR89" i="56"/>
  <c r="AQ169" i="54"/>
  <c r="AP89" i="56"/>
  <c r="AP169" i="54"/>
  <c r="AO89" i="56"/>
  <c r="AO169" i="54"/>
  <c r="AN89" i="56"/>
  <c r="AN169" i="54"/>
  <c r="AM89" i="56"/>
  <c r="AL169" i="54"/>
  <c r="AK89" i="56"/>
  <c r="AK169" i="54"/>
  <c r="AJ89" i="56"/>
  <c r="AJ169" i="54"/>
  <c r="AI89" i="56"/>
  <c r="AI169" i="54"/>
  <c r="AH89" i="56"/>
  <c r="BK168" i="54"/>
  <c r="BJ88" i="56"/>
  <c r="BJ168" i="54"/>
  <c r="BI88" i="56"/>
  <c r="BI168" i="54"/>
  <c r="BH88" i="56"/>
  <c r="BH168" i="54"/>
  <c r="BG88" i="56"/>
  <c r="BF168" i="54"/>
  <c r="BE88" i="56"/>
  <c r="BE168" i="54"/>
  <c r="BD88" i="56"/>
  <c r="BD168" i="54"/>
  <c r="BC88" i="56"/>
  <c r="BC168" i="54"/>
  <c r="BB88" i="56"/>
  <c r="BA168" i="54"/>
  <c r="AZ88" i="56"/>
  <c r="AZ168" i="54"/>
  <c r="AY88" i="56"/>
  <c r="AY168" i="54"/>
  <c r="AX88" i="56"/>
  <c r="AX168" i="54"/>
  <c r="AW88" i="56"/>
  <c r="AV168" i="54"/>
  <c r="AU88" i="56"/>
  <c r="AU168" i="54"/>
  <c r="AT88" i="56"/>
  <c r="AT168" i="54"/>
  <c r="AS88" i="56"/>
  <c r="AS168" i="54"/>
  <c r="AR88" i="56"/>
  <c r="AQ168" i="54"/>
  <c r="AP88" i="56"/>
  <c r="AP168" i="54"/>
  <c r="AO88" i="56"/>
  <c r="AO168" i="54"/>
  <c r="AN88" i="56"/>
  <c r="AN168" i="54"/>
  <c r="AM88" i="56"/>
  <c r="AL168" i="54"/>
  <c r="AK88" i="56"/>
  <c r="AK168" i="54"/>
  <c r="AJ88" i="56"/>
  <c r="AJ168" i="54"/>
  <c r="AI88" i="56"/>
  <c r="AI168" i="54"/>
  <c r="AH88" i="56"/>
  <c r="BK167" i="54"/>
  <c r="BJ87" i="56"/>
  <c r="BJ167" i="54"/>
  <c r="BI87" i="56"/>
  <c r="BI167" i="54"/>
  <c r="BH87" i="56"/>
  <c r="BH167" i="54"/>
  <c r="BG87" i="56"/>
  <c r="BF167" i="54"/>
  <c r="BE87" i="56"/>
  <c r="BE167" i="54"/>
  <c r="BD87" i="56"/>
  <c r="BD167" i="54"/>
  <c r="BC87" i="56"/>
  <c r="BC167" i="54"/>
  <c r="BB87" i="56"/>
  <c r="BA167" i="54"/>
  <c r="AZ87" i="56"/>
  <c r="AZ167" i="54"/>
  <c r="AY87" i="56"/>
  <c r="AY167" i="54"/>
  <c r="AX87" i="56"/>
  <c r="AX167" i="54"/>
  <c r="AW87" i="56"/>
  <c r="AV167" i="54"/>
  <c r="AU87" i="56"/>
  <c r="AU167" i="54"/>
  <c r="AT87" i="56"/>
  <c r="AT167" i="54"/>
  <c r="AS87" i="56"/>
  <c r="AS167" i="54"/>
  <c r="AR87" i="56"/>
  <c r="AQ167" i="54"/>
  <c r="AP87" i="56"/>
  <c r="AP167" i="54"/>
  <c r="AO87" i="56"/>
  <c r="AO167" i="54"/>
  <c r="AN87" i="56"/>
  <c r="AN167" i="54"/>
  <c r="AM87" i="56"/>
  <c r="AL167" i="54"/>
  <c r="AK87" i="56"/>
  <c r="AK167" i="54"/>
  <c r="AJ87" i="56"/>
  <c r="AJ167" i="54"/>
  <c r="AI87" i="56"/>
  <c r="AI167" i="54"/>
  <c r="AH87" i="56"/>
  <c r="BK166" i="54"/>
  <c r="BJ86" i="56"/>
  <c r="BJ166" i="54"/>
  <c r="BI86" i="56"/>
  <c r="BI166" i="54"/>
  <c r="BH86" i="56"/>
  <c r="BH166" i="54"/>
  <c r="BG86" i="56"/>
  <c r="BF166" i="54"/>
  <c r="BE86" i="56"/>
  <c r="BE166" i="54"/>
  <c r="BD86" i="56"/>
  <c r="BD166" i="54"/>
  <c r="BC86" i="56"/>
  <c r="BC166" i="54"/>
  <c r="BB86" i="56"/>
  <c r="BA166" i="54"/>
  <c r="AZ86" i="56"/>
  <c r="AZ166" i="54"/>
  <c r="AY86" i="56"/>
  <c r="AY166" i="54"/>
  <c r="AX86" i="56"/>
  <c r="AX166" i="54"/>
  <c r="AW86" i="56"/>
  <c r="AV166" i="54"/>
  <c r="AU86" i="56"/>
  <c r="AU166" i="54"/>
  <c r="AT86" i="56"/>
  <c r="AT166" i="54"/>
  <c r="AS86" i="56"/>
  <c r="AS166" i="54"/>
  <c r="AR86" i="56"/>
  <c r="AQ166" i="54"/>
  <c r="AP86" i="56"/>
  <c r="AP166" i="54"/>
  <c r="AO86" i="56"/>
  <c r="AO166" i="54"/>
  <c r="AN86" i="56"/>
  <c r="AN166" i="54"/>
  <c r="AM86" i="56"/>
  <c r="AL166" i="54"/>
  <c r="AK86" i="56"/>
  <c r="AK166" i="54"/>
  <c r="AJ86" i="56"/>
  <c r="AJ166" i="54"/>
  <c r="AI86" i="56"/>
  <c r="AI166" i="54"/>
  <c r="AH86" i="56"/>
  <c r="BK165" i="54"/>
  <c r="BJ85" i="56"/>
  <c r="BJ165" i="54"/>
  <c r="BI85" i="56"/>
  <c r="BI165" i="54"/>
  <c r="BH85" i="56"/>
  <c r="BH165" i="54"/>
  <c r="BG85" i="56"/>
  <c r="BF165" i="54"/>
  <c r="BE85" i="56"/>
  <c r="BE165" i="54"/>
  <c r="BD85" i="56"/>
  <c r="BD165" i="54"/>
  <c r="BC85" i="56"/>
  <c r="BC165" i="54"/>
  <c r="BB85" i="56"/>
  <c r="BA165" i="54"/>
  <c r="AZ85" i="56"/>
  <c r="AZ165" i="54"/>
  <c r="AY85" i="56"/>
  <c r="AY165" i="54"/>
  <c r="AX85" i="56"/>
  <c r="AX165" i="54"/>
  <c r="AW85" i="56"/>
  <c r="AV165" i="54"/>
  <c r="AU85" i="56"/>
  <c r="AU165" i="54"/>
  <c r="AT85" i="56"/>
  <c r="AT165" i="54"/>
  <c r="AS85" i="56"/>
  <c r="AS165" i="54"/>
  <c r="AR85" i="56"/>
  <c r="AQ165" i="54"/>
  <c r="AP85" i="56"/>
  <c r="AP165" i="54"/>
  <c r="AO85" i="56"/>
  <c r="AO165" i="54"/>
  <c r="AN85" i="56"/>
  <c r="AN165" i="54"/>
  <c r="AM85" i="56"/>
  <c r="AL165" i="54"/>
  <c r="AK85" i="56"/>
  <c r="AK165" i="54"/>
  <c r="AJ85" i="56"/>
  <c r="AJ165" i="54"/>
  <c r="AI85" i="56"/>
  <c r="AI165" i="54"/>
  <c r="AH85" i="56"/>
  <c r="BK164" i="54"/>
  <c r="BJ84" i="56"/>
  <c r="BJ164" i="54"/>
  <c r="BI84" i="56"/>
  <c r="BI164" i="54"/>
  <c r="BH84" i="56"/>
  <c r="BH164" i="54"/>
  <c r="BG84" i="56"/>
  <c r="BF164" i="54"/>
  <c r="BE84" i="56"/>
  <c r="BE164" i="54"/>
  <c r="BD84" i="56"/>
  <c r="BD164" i="54"/>
  <c r="BC84" i="56"/>
  <c r="BC164" i="54"/>
  <c r="BB84" i="56"/>
  <c r="BA164" i="54"/>
  <c r="AZ84" i="56"/>
  <c r="AZ164" i="54"/>
  <c r="AY84" i="56"/>
  <c r="AY164" i="54"/>
  <c r="AX84" i="56"/>
  <c r="AX164" i="54"/>
  <c r="AW84" i="56"/>
  <c r="AV164" i="54"/>
  <c r="AU84" i="56"/>
  <c r="AU164" i="54"/>
  <c r="AT84" i="56"/>
  <c r="AT164" i="54"/>
  <c r="AS84" i="56"/>
  <c r="AS164" i="54"/>
  <c r="AR84" i="56"/>
  <c r="AQ164" i="54"/>
  <c r="AP84" i="56"/>
  <c r="AP164" i="54"/>
  <c r="AO84" i="56"/>
  <c r="AO164" i="54"/>
  <c r="AN84" i="56"/>
  <c r="AN164" i="54"/>
  <c r="AM84" i="56"/>
  <c r="AL164" i="54"/>
  <c r="AK84" i="56"/>
  <c r="AK164" i="54"/>
  <c r="AJ84" i="56"/>
  <c r="AJ164" i="54"/>
  <c r="AI84" i="56"/>
  <c r="AI164" i="54"/>
  <c r="AH84" i="56"/>
  <c r="BK163" i="54"/>
  <c r="BJ83" i="56"/>
  <c r="BJ163" i="54"/>
  <c r="BI83" i="56"/>
  <c r="BI163" i="54"/>
  <c r="BH83" i="56"/>
  <c r="BH163" i="54"/>
  <c r="BG83" i="56"/>
  <c r="BF163" i="54"/>
  <c r="BE83" i="56"/>
  <c r="BE163" i="54"/>
  <c r="BD83" i="56"/>
  <c r="BD163" i="54"/>
  <c r="BC83" i="56"/>
  <c r="BC163" i="54"/>
  <c r="BB83" i="56"/>
  <c r="BA163" i="54"/>
  <c r="AZ83" i="56"/>
  <c r="AZ163" i="54"/>
  <c r="AY83" i="56"/>
  <c r="AY163" i="54"/>
  <c r="AX83" i="56"/>
  <c r="AX163" i="54"/>
  <c r="AW83" i="56"/>
  <c r="AV163" i="54"/>
  <c r="AU83" i="56"/>
  <c r="AU163" i="54"/>
  <c r="AT83" i="56"/>
  <c r="AT163" i="54"/>
  <c r="AS83" i="56"/>
  <c r="AS163" i="54"/>
  <c r="AR83" i="56"/>
  <c r="AQ163" i="54"/>
  <c r="AP83" i="56"/>
  <c r="AP163" i="54"/>
  <c r="AO83" i="56"/>
  <c r="AO163" i="54"/>
  <c r="AN83" i="56"/>
  <c r="AN163" i="54"/>
  <c r="AM83" i="56"/>
  <c r="AL163" i="54"/>
  <c r="AK83" i="56"/>
  <c r="AK163" i="54"/>
  <c r="AJ83" i="56"/>
  <c r="AJ163" i="54"/>
  <c r="AI83" i="56"/>
  <c r="AI163" i="54"/>
  <c r="AH83" i="56"/>
  <c r="BK162" i="54"/>
  <c r="BJ82" i="56"/>
  <c r="BJ162" i="54"/>
  <c r="BI82" i="56"/>
  <c r="BI162" i="54"/>
  <c r="BH82" i="56"/>
  <c r="BH162" i="54"/>
  <c r="BG82" i="56"/>
  <c r="BF162" i="54"/>
  <c r="BE82" i="56"/>
  <c r="BE162" i="54"/>
  <c r="BD82" i="56"/>
  <c r="BD162" i="54"/>
  <c r="BC82" i="56"/>
  <c r="BC162" i="54"/>
  <c r="BB82" i="56"/>
  <c r="BA162" i="54"/>
  <c r="AZ82" i="56"/>
  <c r="AZ162" i="54"/>
  <c r="AY82" i="56"/>
  <c r="AY162" i="54"/>
  <c r="AX82" i="56"/>
  <c r="AX162" i="54"/>
  <c r="AW82" i="56"/>
  <c r="AV162" i="54"/>
  <c r="AU82" i="56"/>
  <c r="AU162" i="54"/>
  <c r="AT82" i="56"/>
  <c r="AT162" i="54"/>
  <c r="AS82" i="56"/>
  <c r="AS162" i="54"/>
  <c r="AR82" i="56"/>
  <c r="AQ162" i="54"/>
  <c r="AP82" i="56"/>
  <c r="AP162" i="54"/>
  <c r="AO82" i="56"/>
  <c r="AO162" i="54"/>
  <c r="AN82" i="56"/>
  <c r="AN162" i="54"/>
  <c r="AM82" i="56"/>
  <c r="AL162" i="54"/>
  <c r="AK82" i="56"/>
  <c r="AK162" i="54"/>
  <c r="AJ82" i="56"/>
  <c r="AJ162" i="54"/>
  <c r="AI82" i="56"/>
  <c r="AI162" i="54"/>
  <c r="AH82" i="56"/>
  <c r="BK161" i="54"/>
  <c r="BJ81" i="56"/>
  <c r="BJ161" i="54"/>
  <c r="BI81" i="56"/>
  <c r="BI161" i="54"/>
  <c r="BH81" i="56"/>
  <c r="BH161" i="54"/>
  <c r="BG81" i="56"/>
  <c r="BF161" i="54"/>
  <c r="BE81" i="56"/>
  <c r="BE161" i="54"/>
  <c r="BD81" i="56"/>
  <c r="BD161" i="54"/>
  <c r="BC81" i="56"/>
  <c r="BC161" i="54"/>
  <c r="BB81" i="56"/>
  <c r="BA161" i="54"/>
  <c r="AZ81" i="56"/>
  <c r="AZ161" i="54"/>
  <c r="AY81" i="56"/>
  <c r="AY161" i="54"/>
  <c r="AX81" i="56"/>
  <c r="AX161" i="54"/>
  <c r="AW81" i="56"/>
  <c r="AV161" i="54"/>
  <c r="AU81" i="56"/>
  <c r="AU161" i="54"/>
  <c r="AT81" i="56"/>
  <c r="AT161" i="54"/>
  <c r="AS81" i="56"/>
  <c r="AS161" i="54"/>
  <c r="AR81" i="56"/>
  <c r="AQ161" i="54"/>
  <c r="AP81" i="56"/>
  <c r="AP161" i="54"/>
  <c r="AO81" i="56"/>
  <c r="AO161" i="54"/>
  <c r="AN81" i="56"/>
  <c r="AN161" i="54"/>
  <c r="AM81" i="56"/>
  <c r="AL161" i="54"/>
  <c r="AK81" i="56"/>
  <c r="AK161" i="54"/>
  <c r="AJ81" i="56"/>
  <c r="AJ161" i="54"/>
  <c r="AI81" i="56"/>
  <c r="AI161" i="54"/>
  <c r="AH81" i="56"/>
  <c r="BK160" i="54"/>
  <c r="BJ80" i="56"/>
  <c r="BJ160" i="54"/>
  <c r="BI80" i="56"/>
  <c r="BI160" i="54"/>
  <c r="BH80" i="56"/>
  <c r="BH160" i="54"/>
  <c r="BG80" i="56"/>
  <c r="BF160" i="54"/>
  <c r="BE80" i="56"/>
  <c r="BE160" i="54"/>
  <c r="BD80" i="56"/>
  <c r="BD160" i="54"/>
  <c r="BC80" i="56"/>
  <c r="BC160" i="54"/>
  <c r="BB80" i="56"/>
  <c r="BA160" i="54"/>
  <c r="AZ80" i="56"/>
  <c r="AZ160" i="54"/>
  <c r="AY80" i="56"/>
  <c r="AY160" i="54"/>
  <c r="AX80" i="56"/>
  <c r="AX160" i="54"/>
  <c r="AW80" i="56"/>
  <c r="AV160" i="54"/>
  <c r="AU80" i="56"/>
  <c r="AU160" i="54"/>
  <c r="AT80" i="56"/>
  <c r="AT160" i="54"/>
  <c r="AS80" i="56"/>
  <c r="AS160" i="54"/>
  <c r="AR80" i="56"/>
  <c r="AQ160" i="54"/>
  <c r="AP80" i="56"/>
  <c r="AP160" i="54"/>
  <c r="AO80" i="56"/>
  <c r="AO160" i="54"/>
  <c r="AN80" i="56"/>
  <c r="AN160" i="54"/>
  <c r="AM80" i="56"/>
  <c r="AL160" i="54"/>
  <c r="AK80" i="56"/>
  <c r="AK160" i="54"/>
  <c r="AJ80" i="56"/>
  <c r="AJ160" i="54"/>
  <c r="AI80" i="56"/>
  <c r="AI160" i="54"/>
  <c r="AH80" i="56"/>
  <c r="BK159" i="54"/>
  <c r="BJ79" i="56"/>
  <c r="BJ159" i="54"/>
  <c r="BI79" i="56"/>
  <c r="BI159" i="54"/>
  <c r="BH79" i="56"/>
  <c r="BH159" i="54"/>
  <c r="BG79" i="56"/>
  <c r="BF159" i="54"/>
  <c r="BE79" i="56"/>
  <c r="BE159" i="54"/>
  <c r="BD79" i="56"/>
  <c r="BD159" i="54"/>
  <c r="BC79" i="56"/>
  <c r="BC159" i="54"/>
  <c r="BB79" i="56"/>
  <c r="BA159" i="54"/>
  <c r="AZ79" i="56"/>
  <c r="AZ159" i="54"/>
  <c r="AY79" i="56"/>
  <c r="AY159" i="54"/>
  <c r="AX79" i="56"/>
  <c r="AX159" i="54"/>
  <c r="AW79" i="56"/>
  <c r="AV159" i="54"/>
  <c r="AU79" i="56"/>
  <c r="AU159" i="54"/>
  <c r="AT79" i="56"/>
  <c r="AT159" i="54"/>
  <c r="AS79" i="56"/>
  <c r="AS159" i="54"/>
  <c r="AR79" i="56"/>
  <c r="AQ159" i="54"/>
  <c r="AP79" i="56"/>
  <c r="AP159" i="54"/>
  <c r="AO79" i="56"/>
  <c r="AO159" i="54"/>
  <c r="AN79" i="56"/>
  <c r="AN159" i="54"/>
  <c r="AM79" i="56"/>
  <c r="AL159" i="54"/>
  <c r="AK79" i="56"/>
  <c r="AK159" i="54"/>
  <c r="AJ79" i="56"/>
  <c r="AJ159" i="54"/>
  <c r="AI79" i="56"/>
  <c r="AI159" i="54"/>
  <c r="AH79" i="56"/>
  <c r="BK191" i="54"/>
  <c r="BJ191" i="54"/>
  <c r="BI191" i="54"/>
  <c r="BH191" i="54"/>
  <c r="BF191" i="54"/>
  <c r="BE191" i="54"/>
  <c r="BD191" i="54"/>
  <c r="BC191" i="54"/>
  <c r="BA191" i="54"/>
  <c r="AZ191" i="54"/>
  <c r="AY191" i="54"/>
  <c r="AX191" i="54"/>
  <c r="AV191" i="54"/>
  <c r="AU191" i="54"/>
  <c r="AT191" i="54"/>
  <c r="AS191" i="54"/>
  <c r="AQ191" i="54"/>
  <c r="AP191" i="54"/>
  <c r="AO191" i="54"/>
  <c r="AN191" i="54"/>
  <c r="AL191" i="54"/>
  <c r="AK191" i="54"/>
  <c r="AJ191" i="54"/>
  <c r="AI191" i="54"/>
  <c r="BK173" i="54"/>
  <c r="BJ173" i="54"/>
  <c r="BI173" i="54"/>
  <c r="BH173" i="54"/>
  <c r="BF173" i="54"/>
  <c r="BE173" i="54"/>
  <c r="BD173" i="54"/>
  <c r="BC173" i="54"/>
  <c r="BA173" i="54"/>
  <c r="AZ173" i="54"/>
  <c r="AY173" i="54"/>
  <c r="AX173" i="54"/>
  <c r="AV173" i="54"/>
  <c r="AU173" i="54"/>
  <c r="AT173" i="54"/>
  <c r="AS173" i="54"/>
  <c r="AQ173" i="54"/>
  <c r="AP173" i="54"/>
  <c r="AO173" i="54"/>
  <c r="AN173" i="54"/>
  <c r="AL173" i="54"/>
  <c r="AK173" i="54"/>
  <c r="AJ173" i="54"/>
  <c r="AI173" i="54"/>
  <c r="BK116" i="54"/>
  <c r="BJ36" i="56"/>
  <c r="BJ116" i="54"/>
  <c r="BI36" i="56"/>
  <c r="BI116" i="54"/>
  <c r="BH36" i="56"/>
  <c r="BH116" i="54"/>
  <c r="BG36" i="56"/>
  <c r="BF116" i="54"/>
  <c r="BE36" i="56"/>
  <c r="BE116" i="54"/>
  <c r="BD36" i="56"/>
  <c r="BD116" i="54"/>
  <c r="BC36" i="56"/>
  <c r="BC116" i="54"/>
  <c r="BB36" i="56"/>
  <c r="BA116" i="54"/>
  <c r="AZ36" i="56"/>
  <c r="AZ116" i="54"/>
  <c r="AY36" i="56"/>
  <c r="AY116" i="54"/>
  <c r="AX36" i="56"/>
  <c r="AX116" i="54"/>
  <c r="AW36" i="56"/>
  <c r="AV116" i="54"/>
  <c r="AU36" i="56"/>
  <c r="AU116" i="54"/>
  <c r="AT36" i="56"/>
  <c r="AT116" i="54"/>
  <c r="AS36" i="56"/>
  <c r="AS116" i="54"/>
  <c r="AR36" i="56"/>
  <c r="AQ116" i="54"/>
  <c r="AP36" i="56"/>
  <c r="AP116" i="54"/>
  <c r="AO36" i="56"/>
  <c r="AO116" i="54"/>
  <c r="AN36" i="56"/>
  <c r="AN116" i="54"/>
  <c r="AM36" i="56"/>
  <c r="AL116" i="54"/>
  <c r="AK36" i="56"/>
  <c r="AK116" i="54"/>
  <c r="AJ36" i="56"/>
  <c r="AJ116" i="54"/>
  <c r="AI36" i="56"/>
  <c r="AI116" i="54"/>
  <c r="AH36" i="56"/>
  <c r="BK115" i="54"/>
  <c r="BJ35" i="56"/>
  <c r="BJ115" i="54"/>
  <c r="BI35" i="56"/>
  <c r="BI115" i="54"/>
  <c r="BH35" i="56"/>
  <c r="BH115" i="54"/>
  <c r="BG35" i="56"/>
  <c r="BF115" i="54"/>
  <c r="BE35" i="56"/>
  <c r="BE115" i="54"/>
  <c r="BD35" i="56"/>
  <c r="BD115" i="54"/>
  <c r="BC35" i="56"/>
  <c r="BC115" i="54"/>
  <c r="BB35" i="56"/>
  <c r="BA115" i="54"/>
  <c r="AZ35" i="56"/>
  <c r="AZ115" i="54"/>
  <c r="AY35" i="56"/>
  <c r="AY115" i="54"/>
  <c r="AX35" i="56"/>
  <c r="AX115" i="54"/>
  <c r="AW35" i="56"/>
  <c r="AV115" i="54"/>
  <c r="AU35" i="56"/>
  <c r="AU115" i="54"/>
  <c r="AT35" i="56"/>
  <c r="AT115" i="54"/>
  <c r="AS35" i="56"/>
  <c r="AS115" i="54"/>
  <c r="AR35" i="56"/>
  <c r="AQ115" i="54"/>
  <c r="AP35" i="56"/>
  <c r="AP115" i="54"/>
  <c r="AO35" i="56"/>
  <c r="AO115" i="54"/>
  <c r="AN35" i="56"/>
  <c r="AN115" i="54"/>
  <c r="AM35" i="56"/>
  <c r="AL115" i="54"/>
  <c r="AK35" i="56"/>
  <c r="AK115" i="54"/>
  <c r="AJ35" i="56"/>
  <c r="AJ115" i="54"/>
  <c r="AI35" i="56"/>
  <c r="AI115" i="54"/>
  <c r="AH35" i="56"/>
  <c r="BK114" i="54"/>
  <c r="BJ34" i="56"/>
  <c r="BJ114" i="54"/>
  <c r="BI34" i="56"/>
  <c r="BI114" i="54"/>
  <c r="BH34" i="56"/>
  <c r="BH114" i="54"/>
  <c r="BG34" i="56"/>
  <c r="BF114" i="54"/>
  <c r="BE34" i="56"/>
  <c r="BE114" i="54"/>
  <c r="BD34" i="56"/>
  <c r="BD114" i="54"/>
  <c r="BC34" i="56"/>
  <c r="BC114" i="54"/>
  <c r="BB34" i="56"/>
  <c r="BA114" i="54"/>
  <c r="AZ34" i="56"/>
  <c r="AZ114" i="54"/>
  <c r="AY34" i="56"/>
  <c r="AY114" i="54"/>
  <c r="AX34" i="56"/>
  <c r="AX114" i="54"/>
  <c r="AW34" i="56"/>
  <c r="AV114" i="54"/>
  <c r="AU34" i="56"/>
  <c r="AU114" i="54"/>
  <c r="AT34" i="56"/>
  <c r="AT114" i="54"/>
  <c r="AS34" i="56"/>
  <c r="AS114" i="54"/>
  <c r="AR34" i="56"/>
  <c r="AQ114" i="54"/>
  <c r="AP34" i="56"/>
  <c r="AP114" i="54"/>
  <c r="AO34" i="56"/>
  <c r="AO114" i="54"/>
  <c r="AN34" i="56"/>
  <c r="AN114" i="54"/>
  <c r="AM34" i="56"/>
  <c r="AL114" i="54"/>
  <c r="AK34" i="56"/>
  <c r="AK114" i="54"/>
  <c r="AJ34" i="56"/>
  <c r="AJ114" i="54"/>
  <c r="AI34" i="56"/>
  <c r="AI114" i="54"/>
  <c r="AH34" i="56"/>
  <c r="BK106" i="54"/>
  <c r="BJ26" i="56"/>
  <c r="BJ106" i="54"/>
  <c r="BI26" i="56"/>
  <c r="BI106" i="54"/>
  <c r="BH26" i="56"/>
  <c r="BH106" i="54"/>
  <c r="BG26" i="56"/>
  <c r="BF106" i="54"/>
  <c r="BE26" i="56"/>
  <c r="BE106" i="54"/>
  <c r="BD26" i="56"/>
  <c r="BD106" i="54"/>
  <c r="BC26" i="56"/>
  <c r="BC106" i="54"/>
  <c r="BB26" i="56"/>
  <c r="BA106" i="54"/>
  <c r="AZ26" i="56"/>
  <c r="AZ106" i="54"/>
  <c r="AY26" i="56"/>
  <c r="AY106" i="54"/>
  <c r="AX26" i="56"/>
  <c r="AX106" i="54"/>
  <c r="AW26" i="56"/>
  <c r="AV106" i="54"/>
  <c r="AU26" i="56"/>
  <c r="AU106" i="54"/>
  <c r="AT26" i="56"/>
  <c r="AT106" i="54"/>
  <c r="AS26" i="56"/>
  <c r="AS106" i="54"/>
  <c r="AR26" i="56"/>
  <c r="AQ106" i="54"/>
  <c r="AP26" i="56"/>
  <c r="AP106" i="54"/>
  <c r="AO26" i="56"/>
  <c r="AO106" i="54"/>
  <c r="AN26" i="56"/>
  <c r="AN106" i="54"/>
  <c r="AM26" i="56"/>
  <c r="AL106" i="54"/>
  <c r="AK26" i="56"/>
  <c r="AK106" i="54"/>
  <c r="AJ26" i="56"/>
  <c r="AJ106" i="54"/>
  <c r="AI26" i="56"/>
  <c r="AI106" i="54"/>
  <c r="AH26" i="56"/>
  <c r="BK105" i="54"/>
  <c r="BJ25" i="56"/>
  <c r="BJ105" i="54"/>
  <c r="BI25" i="56"/>
  <c r="BI105" i="54"/>
  <c r="BH25" i="56"/>
  <c r="BH105" i="54"/>
  <c r="BG25" i="56"/>
  <c r="BF105" i="54"/>
  <c r="BE25" i="56"/>
  <c r="BE105" i="54"/>
  <c r="BD25" i="56"/>
  <c r="BD105" i="54"/>
  <c r="BC25" i="56"/>
  <c r="BC105" i="54"/>
  <c r="BB25" i="56"/>
  <c r="BA105" i="54"/>
  <c r="AZ25" i="56"/>
  <c r="AZ105" i="54"/>
  <c r="AY25" i="56"/>
  <c r="AY105" i="54"/>
  <c r="AX25" i="56"/>
  <c r="AX105" i="54"/>
  <c r="AW25" i="56"/>
  <c r="AV105" i="54"/>
  <c r="AU25" i="56"/>
  <c r="AU105" i="54"/>
  <c r="AT25" i="56"/>
  <c r="AT105" i="54"/>
  <c r="AS25" i="56"/>
  <c r="AS105" i="54"/>
  <c r="AR25" i="56"/>
  <c r="AQ105" i="54"/>
  <c r="AP25" i="56"/>
  <c r="AP105" i="54"/>
  <c r="AO25" i="56"/>
  <c r="AO105" i="54"/>
  <c r="AN25" i="56"/>
  <c r="AN105" i="54"/>
  <c r="AM25" i="56"/>
  <c r="AL105" i="54"/>
  <c r="AK25" i="56"/>
  <c r="AK105" i="54"/>
  <c r="AJ25" i="56"/>
  <c r="AJ105" i="54"/>
  <c r="AI25" i="56"/>
  <c r="AI105" i="54"/>
  <c r="AH25" i="56"/>
  <c r="BK104" i="54"/>
  <c r="BJ24" i="56"/>
  <c r="BJ104" i="54"/>
  <c r="BI24" i="56"/>
  <c r="BI104" i="54"/>
  <c r="BH24" i="56"/>
  <c r="BH104" i="54"/>
  <c r="BG24" i="56"/>
  <c r="BF104" i="54"/>
  <c r="BE24" i="56"/>
  <c r="BE104" i="54"/>
  <c r="BD24" i="56"/>
  <c r="BD104" i="54"/>
  <c r="BC24" i="56"/>
  <c r="BC104" i="54"/>
  <c r="BB24" i="56"/>
  <c r="BA104" i="54"/>
  <c r="AZ24" i="56"/>
  <c r="AZ104" i="54"/>
  <c r="AY24" i="56"/>
  <c r="AY104" i="54"/>
  <c r="AX24" i="56"/>
  <c r="AX104" i="54"/>
  <c r="AW24" i="56"/>
  <c r="AV104" i="54"/>
  <c r="AU24" i="56"/>
  <c r="AU104" i="54"/>
  <c r="AT24" i="56"/>
  <c r="AT104" i="54"/>
  <c r="AS24" i="56"/>
  <c r="AS104" i="54"/>
  <c r="AR24" i="56"/>
  <c r="AQ104" i="54"/>
  <c r="AP24" i="56"/>
  <c r="AP104" i="54"/>
  <c r="AO24" i="56"/>
  <c r="AO104" i="54"/>
  <c r="AN24" i="56"/>
  <c r="AN104" i="54"/>
  <c r="AM24" i="56"/>
  <c r="AL104" i="54"/>
  <c r="AK24" i="56"/>
  <c r="AK104" i="54"/>
  <c r="AJ24" i="56"/>
  <c r="AJ104" i="54"/>
  <c r="AI24" i="56"/>
  <c r="AI104" i="54"/>
  <c r="AH24" i="56"/>
  <c r="AJ141" i="54"/>
  <c r="AJ142" i="54"/>
  <c r="AJ143" i="54"/>
  <c r="AJ144" i="54"/>
  <c r="AJ145" i="54"/>
  <c r="AJ146" i="54"/>
  <c r="AJ147" i="54"/>
  <c r="AJ148" i="54"/>
  <c r="AJ149" i="54"/>
  <c r="AJ150" i="54"/>
  <c r="AJ151" i="54"/>
  <c r="AJ152" i="54"/>
  <c r="AJ153" i="54"/>
  <c r="AJ154" i="54"/>
  <c r="AJ155" i="54"/>
  <c r="AQ141" i="54"/>
  <c r="AQ142" i="54"/>
  <c r="AQ143" i="54"/>
  <c r="AQ144" i="54"/>
  <c r="AQ145" i="54"/>
  <c r="AQ146" i="54"/>
  <c r="AQ147" i="54"/>
  <c r="AQ148" i="54"/>
  <c r="AQ149" i="54"/>
  <c r="AQ150" i="54"/>
  <c r="AQ151" i="54"/>
  <c r="AQ152" i="54"/>
  <c r="AQ153" i="54"/>
  <c r="AQ154" i="54"/>
  <c r="AQ155" i="54"/>
  <c r="AJ123" i="54"/>
  <c r="AJ124" i="54"/>
  <c r="AJ125" i="54"/>
  <c r="AJ126" i="54"/>
  <c r="AJ127" i="54"/>
  <c r="AJ128" i="54"/>
  <c r="AJ129" i="54"/>
  <c r="AJ130" i="54"/>
  <c r="AJ131" i="54"/>
  <c r="AJ132" i="54"/>
  <c r="AJ133" i="54"/>
  <c r="AJ134" i="54"/>
  <c r="AJ135" i="54"/>
  <c r="AJ136" i="54"/>
  <c r="AJ137" i="54"/>
  <c r="AQ123" i="54"/>
  <c r="AQ124" i="54"/>
  <c r="AQ125" i="54"/>
  <c r="AQ126" i="54"/>
  <c r="AQ127" i="54"/>
  <c r="AQ128" i="54"/>
  <c r="AQ129" i="54"/>
  <c r="AQ130" i="54"/>
  <c r="AQ131" i="54"/>
  <c r="AQ132" i="54"/>
  <c r="AQ133" i="54"/>
  <c r="AQ134" i="54"/>
  <c r="AQ135" i="54"/>
  <c r="AQ136" i="54"/>
  <c r="AQ137" i="54"/>
  <c r="BK141" i="54"/>
  <c r="BJ61" i="56"/>
  <c r="BK142" i="54"/>
  <c r="BJ62" i="56"/>
  <c r="BK143" i="54"/>
  <c r="BJ63" i="56"/>
  <c r="BK144" i="54"/>
  <c r="BJ64" i="56"/>
  <c r="BK145" i="54"/>
  <c r="BJ65" i="56"/>
  <c r="BK146" i="54"/>
  <c r="BJ66" i="56"/>
  <c r="BK147" i="54"/>
  <c r="BJ67" i="56"/>
  <c r="BK148" i="54"/>
  <c r="BJ68" i="56"/>
  <c r="BK149" i="54"/>
  <c r="BJ69" i="56"/>
  <c r="BK150" i="54"/>
  <c r="BJ70" i="56"/>
  <c r="BK151" i="54"/>
  <c r="BJ71" i="56"/>
  <c r="BK152" i="54"/>
  <c r="BJ72" i="56"/>
  <c r="BK153" i="54"/>
  <c r="BJ73" i="56"/>
  <c r="BK154" i="54"/>
  <c r="BJ74" i="56"/>
  <c r="BJ75" i="56"/>
  <c r="BJ141" i="54"/>
  <c r="BI61" i="56"/>
  <c r="BJ142" i="54"/>
  <c r="BI62" i="56"/>
  <c r="BJ143" i="54"/>
  <c r="BI63" i="56"/>
  <c r="BJ144" i="54"/>
  <c r="BI64" i="56"/>
  <c r="BJ145" i="54"/>
  <c r="BI65" i="56"/>
  <c r="BJ146" i="54"/>
  <c r="BI66" i="56"/>
  <c r="BJ147" i="54"/>
  <c r="BI67" i="56"/>
  <c r="BJ148" i="54"/>
  <c r="BI68" i="56"/>
  <c r="BJ149" i="54"/>
  <c r="BI69" i="56"/>
  <c r="BJ150" i="54"/>
  <c r="BI70" i="56"/>
  <c r="BJ151" i="54"/>
  <c r="BI71" i="56"/>
  <c r="BJ152" i="54"/>
  <c r="BI72" i="56"/>
  <c r="BJ153" i="54"/>
  <c r="BI73" i="56"/>
  <c r="BJ154" i="54"/>
  <c r="BI74" i="56"/>
  <c r="BI75" i="56"/>
  <c r="BI141" i="54"/>
  <c r="BH61" i="56"/>
  <c r="BI142" i="54"/>
  <c r="BH62" i="56"/>
  <c r="BI143" i="54"/>
  <c r="BH63" i="56"/>
  <c r="BI144" i="54"/>
  <c r="BH64" i="56"/>
  <c r="BI145" i="54"/>
  <c r="BH65" i="56"/>
  <c r="BI146" i="54"/>
  <c r="BH66" i="56"/>
  <c r="BI147" i="54"/>
  <c r="BH67" i="56"/>
  <c r="BI148" i="54"/>
  <c r="BH68" i="56"/>
  <c r="BI149" i="54"/>
  <c r="BH69" i="56"/>
  <c r="BI150" i="54"/>
  <c r="BH70" i="56"/>
  <c r="BI151" i="54"/>
  <c r="BH71" i="56"/>
  <c r="BI152" i="54"/>
  <c r="BH72" i="56"/>
  <c r="BI153" i="54"/>
  <c r="BH73" i="56"/>
  <c r="BI154" i="54"/>
  <c r="BH74" i="56"/>
  <c r="BH75" i="56"/>
  <c r="BH141" i="54"/>
  <c r="BG61" i="56"/>
  <c r="BH142" i="54"/>
  <c r="BG62" i="56"/>
  <c r="BH143" i="54"/>
  <c r="BG63" i="56"/>
  <c r="BH144" i="54"/>
  <c r="BG64" i="56"/>
  <c r="BH145" i="54"/>
  <c r="BG65" i="56"/>
  <c r="BH146" i="54"/>
  <c r="BG66" i="56"/>
  <c r="BH147" i="54"/>
  <c r="BG67" i="56"/>
  <c r="BH148" i="54"/>
  <c r="BG68" i="56"/>
  <c r="BH149" i="54"/>
  <c r="BG69" i="56"/>
  <c r="BH150" i="54"/>
  <c r="BG70" i="56"/>
  <c r="BH151" i="54"/>
  <c r="BG71" i="56"/>
  <c r="BH152" i="54"/>
  <c r="BG72" i="56"/>
  <c r="BH153" i="54"/>
  <c r="BG73" i="56"/>
  <c r="BH154" i="54"/>
  <c r="BG74" i="56"/>
  <c r="BG75" i="56"/>
  <c r="BF141" i="54"/>
  <c r="BE61" i="56"/>
  <c r="BF142" i="54"/>
  <c r="BE62" i="56"/>
  <c r="BF143" i="54"/>
  <c r="BE63" i="56"/>
  <c r="BF144" i="54"/>
  <c r="BE64" i="56"/>
  <c r="BF145" i="54"/>
  <c r="BE65" i="56"/>
  <c r="BF146" i="54"/>
  <c r="BE66" i="56"/>
  <c r="BF147" i="54"/>
  <c r="BE67" i="56"/>
  <c r="BF148" i="54"/>
  <c r="BE68" i="56"/>
  <c r="BF149" i="54"/>
  <c r="BE69" i="56"/>
  <c r="BF150" i="54"/>
  <c r="BE70" i="56"/>
  <c r="BF151" i="54"/>
  <c r="BE71" i="56"/>
  <c r="BF152" i="54"/>
  <c r="BE72" i="56"/>
  <c r="BF153" i="54"/>
  <c r="BE73" i="56"/>
  <c r="BF154" i="54"/>
  <c r="BE74" i="56"/>
  <c r="BE75" i="56"/>
  <c r="BE141" i="54"/>
  <c r="BD61" i="56"/>
  <c r="BE142" i="54"/>
  <c r="BD62" i="56"/>
  <c r="BE143" i="54"/>
  <c r="BD63" i="56"/>
  <c r="BE144" i="54"/>
  <c r="BD64" i="56"/>
  <c r="BE145" i="54"/>
  <c r="BD65" i="56"/>
  <c r="BE146" i="54"/>
  <c r="BD66" i="56"/>
  <c r="BE147" i="54"/>
  <c r="BD67" i="56"/>
  <c r="BE148" i="54"/>
  <c r="BD68" i="56"/>
  <c r="BE149" i="54"/>
  <c r="BD69" i="56"/>
  <c r="BE150" i="54"/>
  <c r="BD70" i="56"/>
  <c r="BE151" i="54"/>
  <c r="BD71" i="56"/>
  <c r="BE152" i="54"/>
  <c r="BD72" i="56"/>
  <c r="BE153" i="54"/>
  <c r="BD73" i="56"/>
  <c r="BE154" i="54"/>
  <c r="BD74" i="56"/>
  <c r="BD75" i="56"/>
  <c r="BD141" i="54"/>
  <c r="BC61" i="56"/>
  <c r="BD142" i="54"/>
  <c r="BC62" i="56"/>
  <c r="BD143" i="54"/>
  <c r="BC63" i="56"/>
  <c r="BD144" i="54"/>
  <c r="BC64" i="56"/>
  <c r="BD145" i="54"/>
  <c r="BC65" i="56"/>
  <c r="BD146" i="54"/>
  <c r="BC66" i="56"/>
  <c r="BD147" i="54"/>
  <c r="BC67" i="56"/>
  <c r="BD148" i="54"/>
  <c r="BC68" i="56"/>
  <c r="BD149" i="54"/>
  <c r="BC69" i="56"/>
  <c r="BD150" i="54"/>
  <c r="BC70" i="56"/>
  <c r="BD151" i="54"/>
  <c r="BC71" i="56"/>
  <c r="BD152" i="54"/>
  <c r="BC72" i="56"/>
  <c r="BD153" i="54"/>
  <c r="BC73" i="56"/>
  <c r="BD154" i="54"/>
  <c r="BC74" i="56"/>
  <c r="BC75" i="56"/>
  <c r="BC141" i="54"/>
  <c r="BB61" i="56"/>
  <c r="BC142" i="54"/>
  <c r="BB62" i="56"/>
  <c r="BC143" i="54"/>
  <c r="BB63" i="56"/>
  <c r="BC144" i="54"/>
  <c r="BB64" i="56"/>
  <c r="BC145" i="54"/>
  <c r="BB65" i="56"/>
  <c r="BC146" i="54"/>
  <c r="BB66" i="56"/>
  <c r="BC147" i="54"/>
  <c r="BB67" i="56"/>
  <c r="BC148" i="54"/>
  <c r="BB68" i="56"/>
  <c r="BC149" i="54"/>
  <c r="BB69" i="56"/>
  <c r="BC150" i="54"/>
  <c r="BB70" i="56"/>
  <c r="BC151" i="54"/>
  <c r="BB71" i="56"/>
  <c r="BC152" i="54"/>
  <c r="BB72" i="56"/>
  <c r="BC153" i="54"/>
  <c r="BB73" i="56"/>
  <c r="BC154" i="54"/>
  <c r="BB74" i="56"/>
  <c r="BB75" i="56"/>
  <c r="BA141" i="54"/>
  <c r="AZ61" i="56"/>
  <c r="BA142" i="54"/>
  <c r="AZ62" i="56"/>
  <c r="BA143" i="54"/>
  <c r="AZ63" i="56"/>
  <c r="BA144" i="54"/>
  <c r="AZ64" i="56"/>
  <c r="BA145" i="54"/>
  <c r="AZ65" i="56"/>
  <c r="BA146" i="54"/>
  <c r="AZ66" i="56"/>
  <c r="BA147" i="54"/>
  <c r="AZ67" i="56"/>
  <c r="BA148" i="54"/>
  <c r="AZ68" i="56"/>
  <c r="BA149" i="54"/>
  <c r="AZ69" i="56"/>
  <c r="BA150" i="54"/>
  <c r="AZ70" i="56"/>
  <c r="BA151" i="54"/>
  <c r="AZ71" i="56"/>
  <c r="BA152" i="54"/>
  <c r="AZ72" i="56"/>
  <c r="BA153" i="54"/>
  <c r="AZ73" i="56"/>
  <c r="BA154" i="54"/>
  <c r="AZ74" i="56"/>
  <c r="AZ75" i="56"/>
  <c r="AZ141" i="54"/>
  <c r="AY61" i="56"/>
  <c r="AZ142" i="54"/>
  <c r="AY62" i="56"/>
  <c r="AZ143" i="54"/>
  <c r="AY63" i="56"/>
  <c r="AZ144" i="54"/>
  <c r="AY64" i="56"/>
  <c r="AZ145" i="54"/>
  <c r="AY65" i="56"/>
  <c r="AZ146" i="54"/>
  <c r="AY66" i="56"/>
  <c r="AZ147" i="54"/>
  <c r="AY67" i="56"/>
  <c r="AZ148" i="54"/>
  <c r="AY68" i="56"/>
  <c r="AZ149" i="54"/>
  <c r="AY69" i="56"/>
  <c r="AZ150" i="54"/>
  <c r="AY70" i="56"/>
  <c r="AZ151" i="54"/>
  <c r="AY71" i="56"/>
  <c r="AZ152" i="54"/>
  <c r="AY72" i="56"/>
  <c r="AZ153" i="54"/>
  <c r="AY73" i="56"/>
  <c r="AZ154" i="54"/>
  <c r="AY74" i="56"/>
  <c r="AY75" i="56"/>
  <c r="AY141" i="54"/>
  <c r="AX61" i="56"/>
  <c r="AY142" i="54"/>
  <c r="AX62" i="56"/>
  <c r="AY143" i="54"/>
  <c r="AX63" i="56"/>
  <c r="AY144" i="54"/>
  <c r="AX64" i="56"/>
  <c r="AY145" i="54"/>
  <c r="AX65" i="56"/>
  <c r="AY146" i="54"/>
  <c r="AX66" i="56"/>
  <c r="AY147" i="54"/>
  <c r="AX67" i="56"/>
  <c r="AY148" i="54"/>
  <c r="AX68" i="56"/>
  <c r="AY149" i="54"/>
  <c r="AX69" i="56"/>
  <c r="AY150" i="54"/>
  <c r="AX70" i="56"/>
  <c r="AY151" i="54"/>
  <c r="AX71" i="56"/>
  <c r="AY152" i="54"/>
  <c r="AX72" i="56"/>
  <c r="AY153" i="54"/>
  <c r="AX73" i="56"/>
  <c r="AY154" i="54"/>
  <c r="AX74" i="56"/>
  <c r="AX75" i="56"/>
  <c r="AX141" i="54"/>
  <c r="AW61" i="56"/>
  <c r="AX142" i="54"/>
  <c r="AW62" i="56"/>
  <c r="AX143" i="54"/>
  <c r="AW63" i="56"/>
  <c r="AX144" i="54"/>
  <c r="AW64" i="56"/>
  <c r="AX145" i="54"/>
  <c r="AW65" i="56"/>
  <c r="AX146" i="54"/>
  <c r="AW66" i="56"/>
  <c r="AX147" i="54"/>
  <c r="AW67" i="56"/>
  <c r="AX148" i="54"/>
  <c r="AW68" i="56"/>
  <c r="AX149" i="54"/>
  <c r="AW69" i="56"/>
  <c r="AX150" i="54"/>
  <c r="AW70" i="56"/>
  <c r="AX151" i="54"/>
  <c r="AW71" i="56"/>
  <c r="AX152" i="54"/>
  <c r="AW72" i="56"/>
  <c r="AX153" i="54"/>
  <c r="AW73" i="56"/>
  <c r="AX154" i="54"/>
  <c r="AW74" i="56"/>
  <c r="AW75" i="56"/>
  <c r="AV141" i="54"/>
  <c r="AU61" i="56"/>
  <c r="AV142" i="54"/>
  <c r="AU62" i="56"/>
  <c r="AV143" i="54"/>
  <c r="AU63" i="56"/>
  <c r="AV144" i="54"/>
  <c r="AU64" i="56"/>
  <c r="AV145" i="54"/>
  <c r="AU65" i="56"/>
  <c r="AV146" i="54"/>
  <c r="AU66" i="56"/>
  <c r="AV147" i="54"/>
  <c r="AU67" i="56"/>
  <c r="AV148" i="54"/>
  <c r="AU68" i="56"/>
  <c r="AV149" i="54"/>
  <c r="AU69" i="56"/>
  <c r="AV150" i="54"/>
  <c r="AU70" i="56"/>
  <c r="AV151" i="54"/>
  <c r="AU71" i="56"/>
  <c r="AV152" i="54"/>
  <c r="AU72" i="56"/>
  <c r="AV153" i="54"/>
  <c r="AU73" i="56"/>
  <c r="AV154" i="54"/>
  <c r="AU74" i="56"/>
  <c r="AU75" i="56"/>
  <c r="AU141" i="54"/>
  <c r="AT61" i="56"/>
  <c r="AU142" i="54"/>
  <c r="AT62" i="56"/>
  <c r="AU143" i="54"/>
  <c r="AT63" i="56"/>
  <c r="AU144" i="54"/>
  <c r="AT64" i="56"/>
  <c r="AU145" i="54"/>
  <c r="AT65" i="56"/>
  <c r="AU146" i="54"/>
  <c r="AT66" i="56"/>
  <c r="AU147" i="54"/>
  <c r="AT67" i="56"/>
  <c r="AU148" i="54"/>
  <c r="AT68" i="56"/>
  <c r="AU149" i="54"/>
  <c r="AT69" i="56"/>
  <c r="AU150" i="54"/>
  <c r="AT70" i="56"/>
  <c r="AU151" i="54"/>
  <c r="AT71" i="56"/>
  <c r="AU152" i="54"/>
  <c r="AT72" i="56"/>
  <c r="AU153" i="54"/>
  <c r="AT73" i="56"/>
  <c r="AU154" i="54"/>
  <c r="AT74" i="56"/>
  <c r="AT75" i="56"/>
  <c r="AT141" i="54"/>
  <c r="AS61" i="56"/>
  <c r="AT142" i="54"/>
  <c r="AS62" i="56"/>
  <c r="AT143" i="54"/>
  <c r="AS63" i="56"/>
  <c r="AT144" i="54"/>
  <c r="AS64" i="56"/>
  <c r="AT145" i="54"/>
  <c r="AS65" i="56"/>
  <c r="AT146" i="54"/>
  <c r="AS66" i="56"/>
  <c r="AT147" i="54"/>
  <c r="AS67" i="56"/>
  <c r="AT148" i="54"/>
  <c r="AS68" i="56"/>
  <c r="AT149" i="54"/>
  <c r="AS69" i="56"/>
  <c r="AT150" i="54"/>
  <c r="AS70" i="56"/>
  <c r="AT151" i="54"/>
  <c r="AS71" i="56"/>
  <c r="AT152" i="54"/>
  <c r="AS72" i="56"/>
  <c r="AT153" i="54"/>
  <c r="AS73" i="56"/>
  <c r="AT154" i="54"/>
  <c r="AS74" i="56"/>
  <c r="AS75" i="56"/>
  <c r="AS141" i="54"/>
  <c r="AR61" i="56"/>
  <c r="AS142" i="54"/>
  <c r="AR62" i="56"/>
  <c r="AS143" i="54"/>
  <c r="AR63" i="56"/>
  <c r="AS144" i="54"/>
  <c r="AR64" i="56"/>
  <c r="AS145" i="54"/>
  <c r="AR65" i="56"/>
  <c r="AS146" i="54"/>
  <c r="AR66" i="56"/>
  <c r="AS147" i="54"/>
  <c r="AR67" i="56"/>
  <c r="AS148" i="54"/>
  <c r="AR68" i="56"/>
  <c r="AS149" i="54"/>
  <c r="AR69" i="56"/>
  <c r="AS150" i="54"/>
  <c r="AR70" i="56"/>
  <c r="AS151" i="54"/>
  <c r="AR71" i="56"/>
  <c r="AS152" i="54"/>
  <c r="AR72" i="56"/>
  <c r="AS153" i="54"/>
  <c r="AR73" i="56"/>
  <c r="AS154" i="54"/>
  <c r="AR74" i="56"/>
  <c r="AR75" i="56"/>
  <c r="AP61" i="56"/>
  <c r="AP62" i="56"/>
  <c r="AP63" i="56"/>
  <c r="AP64" i="56"/>
  <c r="AP65" i="56"/>
  <c r="AP66" i="56"/>
  <c r="AP67" i="56"/>
  <c r="AP68" i="56"/>
  <c r="AP69" i="56"/>
  <c r="AP70" i="56"/>
  <c r="AP71" i="56"/>
  <c r="AP72" i="56"/>
  <c r="AP73" i="56"/>
  <c r="AP74" i="56"/>
  <c r="AP75" i="56"/>
  <c r="AP141" i="54"/>
  <c r="AO61" i="56"/>
  <c r="AP142" i="54"/>
  <c r="AO62" i="56"/>
  <c r="AP143" i="54"/>
  <c r="AO63" i="56"/>
  <c r="AP144" i="54"/>
  <c r="AO64" i="56"/>
  <c r="AP145" i="54"/>
  <c r="AO65" i="56"/>
  <c r="AP146" i="54"/>
  <c r="AO66" i="56"/>
  <c r="AP147" i="54"/>
  <c r="AO67" i="56"/>
  <c r="AP148" i="54"/>
  <c r="AO68" i="56"/>
  <c r="AP149" i="54"/>
  <c r="AO69" i="56"/>
  <c r="AP150" i="54"/>
  <c r="AO70" i="56"/>
  <c r="AP151" i="54"/>
  <c r="AO71" i="56"/>
  <c r="AP152" i="54"/>
  <c r="AO72" i="56"/>
  <c r="AP153" i="54"/>
  <c r="AO73" i="56"/>
  <c r="AP154" i="54"/>
  <c r="AO74" i="56"/>
  <c r="AO75" i="56"/>
  <c r="AO141" i="54"/>
  <c r="AN61" i="56"/>
  <c r="AO142" i="54"/>
  <c r="AN62" i="56"/>
  <c r="AO143" i="54"/>
  <c r="AN63" i="56"/>
  <c r="AO144" i="54"/>
  <c r="AN64" i="56"/>
  <c r="AO145" i="54"/>
  <c r="AN65" i="56"/>
  <c r="AO146" i="54"/>
  <c r="AN66" i="56"/>
  <c r="AO147" i="54"/>
  <c r="AN67" i="56"/>
  <c r="AO148" i="54"/>
  <c r="AN68" i="56"/>
  <c r="AO149" i="54"/>
  <c r="AN69" i="56"/>
  <c r="AO150" i="54"/>
  <c r="AN70" i="56"/>
  <c r="AO151" i="54"/>
  <c r="AN71" i="56"/>
  <c r="AO152" i="54"/>
  <c r="AN72" i="56"/>
  <c r="AO153" i="54"/>
  <c r="AN73" i="56"/>
  <c r="AO154" i="54"/>
  <c r="AN74" i="56"/>
  <c r="AN75" i="56"/>
  <c r="AN141" i="54"/>
  <c r="AM61" i="56"/>
  <c r="AN142" i="54"/>
  <c r="AM62" i="56"/>
  <c r="AN143" i="54"/>
  <c r="AM63" i="56"/>
  <c r="AN144" i="54"/>
  <c r="AM64" i="56"/>
  <c r="AN145" i="54"/>
  <c r="AM65" i="56"/>
  <c r="AN146" i="54"/>
  <c r="AM66" i="56"/>
  <c r="AN147" i="54"/>
  <c r="AM67" i="56"/>
  <c r="AN148" i="54"/>
  <c r="AM68" i="56"/>
  <c r="AN149" i="54"/>
  <c r="AM69" i="56"/>
  <c r="AN150" i="54"/>
  <c r="AM70" i="56"/>
  <c r="AN151" i="54"/>
  <c r="AM71" i="56"/>
  <c r="AN152" i="54"/>
  <c r="AM72" i="56"/>
  <c r="AN153" i="54"/>
  <c r="AM73" i="56"/>
  <c r="AN154" i="54"/>
  <c r="AM74" i="56"/>
  <c r="AM75" i="56"/>
  <c r="AL141" i="54"/>
  <c r="AK61" i="56"/>
  <c r="AL142" i="54"/>
  <c r="AK62" i="56"/>
  <c r="AL143" i="54"/>
  <c r="AK63" i="56"/>
  <c r="AL144" i="54"/>
  <c r="AK64" i="56"/>
  <c r="AL145" i="54"/>
  <c r="AK65" i="56"/>
  <c r="AL146" i="54"/>
  <c r="AK66" i="56"/>
  <c r="AL147" i="54"/>
  <c r="AK67" i="56"/>
  <c r="AL148" i="54"/>
  <c r="AK68" i="56"/>
  <c r="AL149" i="54"/>
  <c r="AK69" i="56"/>
  <c r="AL150" i="54"/>
  <c r="AK70" i="56"/>
  <c r="AL151" i="54"/>
  <c r="AK71" i="56"/>
  <c r="AL152" i="54"/>
  <c r="AK72" i="56"/>
  <c r="AL153" i="54"/>
  <c r="AK73" i="56"/>
  <c r="AL154" i="54"/>
  <c r="AK74" i="56"/>
  <c r="AK75" i="56"/>
  <c r="AK141" i="54"/>
  <c r="AJ61" i="56"/>
  <c r="AK142" i="54"/>
  <c r="AJ62" i="56"/>
  <c r="AK143" i="54"/>
  <c r="AJ63" i="56"/>
  <c r="AK144" i="54"/>
  <c r="AJ64" i="56"/>
  <c r="AK145" i="54"/>
  <c r="AJ65" i="56"/>
  <c r="AK146" i="54"/>
  <c r="AJ66" i="56"/>
  <c r="AK147" i="54"/>
  <c r="AJ67" i="56"/>
  <c r="AK148" i="54"/>
  <c r="AJ68" i="56"/>
  <c r="AK149" i="54"/>
  <c r="AJ69" i="56"/>
  <c r="AK150" i="54"/>
  <c r="AJ70" i="56"/>
  <c r="AK151" i="54"/>
  <c r="AJ71" i="56"/>
  <c r="AK152" i="54"/>
  <c r="AJ72" i="56"/>
  <c r="AK153" i="54"/>
  <c r="AJ73" i="56"/>
  <c r="AK154" i="54"/>
  <c r="AJ74" i="56"/>
  <c r="AJ75" i="56"/>
  <c r="AI61" i="56"/>
  <c r="AI62" i="56"/>
  <c r="AI63" i="56"/>
  <c r="AI64" i="56"/>
  <c r="AI65" i="56"/>
  <c r="AI66" i="56"/>
  <c r="AI67" i="56"/>
  <c r="AI68" i="56"/>
  <c r="AI69" i="56"/>
  <c r="AI70" i="56"/>
  <c r="AI71" i="56"/>
  <c r="AI72" i="56"/>
  <c r="AI73" i="56"/>
  <c r="AI74" i="56"/>
  <c r="AI75" i="56"/>
  <c r="AI141" i="54"/>
  <c r="AH61" i="56"/>
  <c r="AI142" i="54"/>
  <c r="AH62" i="56"/>
  <c r="AI143" i="54"/>
  <c r="AH63" i="56"/>
  <c r="AI144" i="54"/>
  <c r="AH64" i="56"/>
  <c r="AI145" i="54"/>
  <c r="AH65" i="56"/>
  <c r="AI146" i="54"/>
  <c r="AH66" i="56"/>
  <c r="AI147" i="54"/>
  <c r="AH67" i="56"/>
  <c r="AI148" i="54"/>
  <c r="AH68" i="56"/>
  <c r="AI149" i="54"/>
  <c r="AH69" i="56"/>
  <c r="AI150" i="54"/>
  <c r="AH70" i="56"/>
  <c r="AI151" i="54"/>
  <c r="AH71" i="56"/>
  <c r="AI152" i="54"/>
  <c r="AH72" i="56"/>
  <c r="AI153" i="54"/>
  <c r="AH73" i="56"/>
  <c r="AI154" i="54"/>
  <c r="AH74" i="56"/>
  <c r="AH75" i="56"/>
  <c r="BK123" i="54"/>
  <c r="BJ43" i="56"/>
  <c r="BK124" i="54"/>
  <c r="BJ44" i="56"/>
  <c r="BK125" i="54"/>
  <c r="BJ45" i="56"/>
  <c r="BK126" i="54"/>
  <c r="BJ46" i="56"/>
  <c r="BK127" i="54"/>
  <c r="BJ47" i="56"/>
  <c r="BK128" i="54"/>
  <c r="BJ48" i="56"/>
  <c r="BK129" i="54"/>
  <c r="BJ49" i="56"/>
  <c r="BK130" i="54"/>
  <c r="BJ50" i="56"/>
  <c r="BK131" i="54"/>
  <c r="BJ51" i="56"/>
  <c r="BK132" i="54"/>
  <c r="BJ52" i="56"/>
  <c r="BK133" i="54"/>
  <c r="BJ53" i="56"/>
  <c r="BK134" i="54"/>
  <c r="BJ54" i="56"/>
  <c r="BK135" i="54"/>
  <c r="BJ55" i="56"/>
  <c r="BK136" i="54"/>
  <c r="BJ56" i="56"/>
  <c r="BJ57" i="56"/>
  <c r="BJ123" i="54"/>
  <c r="BI43" i="56"/>
  <c r="BJ124" i="54"/>
  <c r="BI44" i="56"/>
  <c r="BJ125" i="54"/>
  <c r="BI45" i="56"/>
  <c r="BJ126" i="54"/>
  <c r="BI46" i="56"/>
  <c r="BJ127" i="54"/>
  <c r="BI47" i="56"/>
  <c r="BJ128" i="54"/>
  <c r="BI48" i="56"/>
  <c r="BJ129" i="54"/>
  <c r="BI49" i="56"/>
  <c r="BJ130" i="54"/>
  <c r="BI50" i="56"/>
  <c r="BJ131" i="54"/>
  <c r="BI51" i="56"/>
  <c r="BJ132" i="54"/>
  <c r="BI52" i="56"/>
  <c r="BJ133" i="54"/>
  <c r="BI53" i="56"/>
  <c r="BJ134" i="54"/>
  <c r="BI54" i="56"/>
  <c r="BJ135" i="54"/>
  <c r="BI55" i="56"/>
  <c r="BJ136" i="54"/>
  <c r="BI56" i="56"/>
  <c r="BI57" i="56"/>
  <c r="BI123" i="54"/>
  <c r="BH43" i="56"/>
  <c r="BI124" i="54"/>
  <c r="BH44" i="56"/>
  <c r="BI125" i="54"/>
  <c r="BH45" i="56"/>
  <c r="BI126" i="54"/>
  <c r="BH46" i="56"/>
  <c r="BI127" i="54"/>
  <c r="BH47" i="56"/>
  <c r="BI128" i="54"/>
  <c r="BH48" i="56"/>
  <c r="BI129" i="54"/>
  <c r="BH49" i="56"/>
  <c r="BI130" i="54"/>
  <c r="BH50" i="56"/>
  <c r="BI131" i="54"/>
  <c r="BH51" i="56"/>
  <c r="BI132" i="54"/>
  <c r="BH52" i="56"/>
  <c r="BI133" i="54"/>
  <c r="BH53" i="56"/>
  <c r="BI134" i="54"/>
  <c r="BH54" i="56"/>
  <c r="BI135" i="54"/>
  <c r="BH55" i="56"/>
  <c r="BI136" i="54"/>
  <c r="BH56" i="56"/>
  <c r="BH57" i="56"/>
  <c r="BH123" i="54"/>
  <c r="BG43" i="56"/>
  <c r="BH124" i="54"/>
  <c r="BG44" i="56"/>
  <c r="BH125" i="54"/>
  <c r="BG45" i="56"/>
  <c r="BH126" i="54"/>
  <c r="BG46" i="56"/>
  <c r="BH127" i="54"/>
  <c r="BG47" i="56"/>
  <c r="BH128" i="54"/>
  <c r="BG48" i="56"/>
  <c r="BH129" i="54"/>
  <c r="BG49" i="56"/>
  <c r="BH130" i="54"/>
  <c r="BG50" i="56"/>
  <c r="BH131" i="54"/>
  <c r="BG51" i="56"/>
  <c r="BH132" i="54"/>
  <c r="BG52" i="56"/>
  <c r="BH133" i="54"/>
  <c r="BG53" i="56"/>
  <c r="BH134" i="54"/>
  <c r="BG54" i="56"/>
  <c r="BH135" i="54"/>
  <c r="BG55" i="56"/>
  <c r="BH136" i="54"/>
  <c r="BG56" i="56"/>
  <c r="BG57" i="56"/>
  <c r="BF123" i="54"/>
  <c r="BE43" i="56"/>
  <c r="BF124" i="54"/>
  <c r="BE44" i="56"/>
  <c r="BF125" i="54"/>
  <c r="BE45" i="56"/>
  <c r="BF126" i="54"/>
  <c r="BE46" i="56"/>
  <c r="BF127" i="54"/>
  <c r="BE47" i="56"/>
  <c r="BF128" i="54"/>
  <c r="BE48" i="56"/>
  <c r="BF129" i="54"/>
  <c r="BE49" i="56"/>
  <c r="BF130" i="54"/>
  <c r="BE50" i="56"/>
  <c r="BF131" i="54"/>
  <c r="BE51" i="56"/>
  <c r="BF132" i="54"/>
  <c r="BE52" i="56"/>
  <c r="BF133" i="54"/>
  <c r="BE53" i="56"/>
  <c r="BF134" i="54"/>
  <c r="BE54" i="56"/>
  <c r="BF135" i="54"/>
  <c r="BE55" i="56"/>
  <c r="BF136" i="54"/>
  <c r="BE56" i="56"/>
  <c r="BE57" i="56"/>
  <c r="BE123" i="54"/>
  <c r="BD43" i="56"/>
  <c r="BE124" i="54"/>
  <c r="BD44" i="56"/>
  <c r="BE125" i="54"/>
  <c r="BD45" i="56"/>
  <c r="BE126" i="54"/>
  <c r="BD46" i="56"/>
  <c r="BE127" i="54"/>
  <c r="BD47" i="56"/>
  <c r="BE128" i="54"/>
  <c r="BD48" i="56"/>
  <c r="BE129" i="54"/>
  <c r="BD49" i="56"/>
  <c r="BE130" i="54"/>
  <c r="BD50" i="56"/>
  <c r="BE131" i="54"/>
  <c r="BD51" i="56"/>
  <c r="BE132" i="54"/>
  <c r="BD52" i="56"/>
  <c r="BE133" i="54"/>
  <c r="BD53" i="56"/>
  <c r="BE134" i="54"/>
  <c r="BD54" i="56"/>
  <c r="BE135" i="54"/>
  <c r="BD55" i="56"/>
  <c r="BE136" i="54"/>
  <c r="BD56" i="56"/>
  <c r="BD57" i="56"/>
  <c r="BD123" i="54"/>
  <c r="BC43" i="56"/>
  <c r="BD124" i="54"/>
  <c r="BC44" i="56"/>
  <c r="BD125" i="54"/>
  <c r="BC45" i="56"/>
  <c r="BD126" i="54"/>
  <c r="BC46" i="56"/>
  <c r="BD127" i="54"/>
  <c r="BC47" i="56"/>
  <c r="BD128" i="54"/>
  <c r="BC48" i="56"/>
  <c r="BD129" i="54"/>
  <c r="BC49" i="56"/>
  <c r="BD130" i="54"/>
  <c r="BC50" i="56"/>
  <c r="BD131" i="54"/>
  <c r="BC51" i="56"/>
  <c r="BD132" i="54"/>
  <c r="BC52" i="56"/>
  <c r="BD133" i="54"/>
  <c r="BC53" i="56"/>
  <c r="BD134" i="54"/>
  <c r="BC54" i="56"/>
  <c r="BD135" i="54"/>
  <c r="BC55" i="56"/>
  <c r="BD136" i="54"/>
  <c r="BC56" i="56"/>
  <c r="BC57" i="56"/>
  <c r="BC123" i="54"/>
  <c r="BB43" i="56"/>
  <c r="BC124" i="54"/>
  <c r="BB44" i="56"/>
  <c r="BC125" i="54"/>
  <c r="BB45" i="56"/>
  <c r="BC126" i="54"/>
  <c r="BB46" i="56"/>
  <c r="BC127" i="54"/>
  <c r="BB47" i="56"/>
  <c r="BC128" i="54"/>
  <c r="BB48" i="56"/>
  <c r="BC129" i="54"/>
  <c r="BB49" i="56"/>
  <c r="BC130" i="54"/>
  <c r="BB50" i="56"/>
  <c r="BC131" i="54"/>
  <c r="BB51" i="56"/>
  <c r="BC132" i="54"/>
  <c r="BB52" i="56"/>
  <c r="BC133" i="54"/>
  <c r="BB53" i="56"/>
  <c r="BC134" i="54"/>
  <c r="BB54" i="56"/>
  <c r="BC135" i="54"/>
  <c r="BB55" i="56"/>
  <c r="BC136" i="54"/>
  <c r="BB56" i="56"/>
  <c r="BB57" i="56"/>
  <c r="BA123" i="54"/>
  <c r="AZ43" i="56"/>
  <c r="BA124" i="54"/>
  <c r="AZ44" i="56"/>
  <c r="BA125" i="54"/>
  <c r="AZ45" i="56"/>
  <c r="BA126" i="54"/>
  <c r="AZ46" i="56"/>
  <c r="BA127" i="54"/>
  <c r="AZ47" i="56"/>
  <c r="BA128" i="54"/>
  <c r="AZ48" i="56"/>
  <c r="BA129" i="54"/>
  <c r="AZ49" i="56"/>
  <c r="BA130" i="54"/>
  <c r="AZ50" i="56"/>
  <c r="BA131" i="54"/>
  <c r="AZ51" i="56"/>
  <c r="BA132" i="54"/>
  <c r="AZ52" i="56"/>
  <c r="BA133" i="54"/>
  <c r="AZ53" i="56"/>
  <c r="BA134" i="54"/>
  <c r="AZ54" i="56"/>
  <c r="BA135" i="54"/>
  <c r="AZ55" i="56"/>
  <c r="BA136" i="54"/>
  <c r="AZ56" i="56"/>
  <c r="AZ57" i="56"/>
  <c r="AZ123" i="54"/>
  <c r="AY43" i="56"/>
  <c r="AZ124" i="54"/>
  <c r="AY44" i="56"/>
  <c r="AZ125" i="54"/>
  <c r="AY45" i="56"/>
  <c r="AZ126" i="54"/>
  <c r="AY46" i="56"/>
  <c r="AZ127" i="54"/>
  <c r="AY47" i="56"/>
  <c r="AZ128" i="54"/>
  <c r="AY48" i="56"/>
  <c r="AZ129" i="54"/>
  <c r="AY49" i="56"/>
  <c r="AZ130" i="54"/>
  <c r="AY50" i="56"/>
  <c r="AZ131" i="54"/>
  <c r="AY51" i="56"/>
  <c r="AZ132" i="54"/>
  <c r="AY52" i="56"/>
  <c r="AZ133" i="54"/>
  <c r="AY53" i="56"/>
  <c r="AZ134" i="54"/>
  <c r="AY54" i="56"/>
  <c r="AZ135" i="54"/>
  <c r="AY55" i="56"/>
  <c r="AZ136" i="54"/>
  <c r="AY56" i="56"/>
  <c r="AY57" i="56"/>
  <c r="AY123" i="54"/>
  <c r="AX43" i="56"/>
  <c r="AY124" i="54"/>
  <c r="AX44" i="56"/>
  <c r="AY125" i="54"/>
  <c r="AX45" i="56"/>
  <c r="AY126" i="54"/>
  <c r="AX46" i="56"/>
  <c r="AY127" i="54"/>
  <c r="AX47" i="56"/>
  <c r="AY128" i="54"/>
  <c r="AX48" i="56"/>
  <c r="AY129" i="54"/>
  <c r="AX49" i="56"/>
  <c r="AY130" i="54"/>
  <c r="AX50" i="56"/>
  <c r="AY131" i="54"/>
  <c r="AX51" i="56"/>
  <c r="AY132" i="54"/>
  <c r="AX52" i="56"/>
  <c r="AY133" i="54"/>
  <c r="AX53" i="56"/>
  <c r="AY134" i="54"/>
  <c r="AX54" i="56"/>
  <c r="AY135" i="54"/>
  <c r="AX55" i="56"/>
  <c r="AY136" i="54"/>
  <c r="AX56" i="56"/>
  <c r="AX57" i="56"/>
  <c r="AX123" i="54"/>
  <c r="AW43" i="56"/>
  <c r="AX124" i="54"/>
  <c r="AW44" i="56"/>
  <c r="AX125" i="54"/>
  <c r="AW45" i="56"/>
  <c r="AX126" i="54"/>
  <c r="AW46" i="56"/>
  <c r="AX127" i="54"/>
  <c r="AW47" i="56"/>
  <c r="AX128" i="54"/>
  <c r="AW48" i="56"/>
  <c r="AX129" i="54"/>
  <c r="AW49" i="56"/>
  <c r="AX130" i="54"/>
  <c r="AW50" i="56"/>
  <c r="AX131" i="54"/>
  <c r="AW51" i="56"/>
  <c r="AX132" i="54"/>
  <c r="AW52" i="56"/>
  <c r="AX133" i="54"/>
  <c r="AW53" i="56"/>
  <c r="AX134" i="54"/>
  <c r="AW54" i="56"/>
  <c r="AX135" i="54"/>
  <c r="AW55" i="56"/>
  <c r="AX136" i="54"/>
  <c r="AW56" i="56"/>
  <c r="AW57" i="56"/>
  <c r="AV123" i="54"/>
  <c r="AU43" i="56"/>
  <c r="AV124" i="54"/>
  <c r="AU44" i="56"/>
  <c r="AV125" i="54"/>
  <c r="AU45" i="56"/>
  <c r="AV126" i="54"/>
  <c r="AU46" i="56"/>
  <c r="AV127" i="54"/>
  <c r="AU47" i="56"/>
  <c r="AV128" i="54"/>
  <c r="AU48" i="56"/>
  <c r="AV129" i="54"/>
  <c r="AU49" i="56"/>
  <c r="AV130" i="54"/>
  <c r="AU50" i="56"/>
  <c r="AV131" i="54"/>
  <c r="AU51" i="56"/>
  <c r="AV132" i="54"/>
  <c r="AU52" i="56"/>
  <c r="AV133" i="54"/>
  <c r="AU53" i="56"/>
  <c r="AV134" i="54"/>
  <c r="AU54" i="56"/>
  <c r="AV135" i="54"/>
  <c r="AU55" i="56"/>
  <c r="AV136" i="54"/>
  <c r="AU56" i="56"/>
  <c r="AU57" i="56"/>
  <c r="AU123" i="54"/>
  <c r="AT43" i="56"/>
  <c r="AU124" i="54"/>
  <c r="AT44" i="56"/>
  <c r="AU125" i="54"/>
  <c r="AT45" i="56"/>
  <c r="AU126" i="54"/>
  <c r="AT46" i="56"/>
  <c r="AU127" i="54"/>
  <c r="AT47" i="56"/>
  <c r="AU128" i="54"/>
  <c r="AT48" i="56"/>
  <c r="AU129" i="54"/>
  <c r="AT49" i="56"/>
  <c r="AU130" i="54"/>
  <c r="AT50" i="56"/>
  <c r="AU131" i="54"/>
  <c r="AT51" i="56"/>
  <c r="AU132" i="54"/>
  <c r="AT52" i="56"/>
  <c r="AU133" i="54"/>
  <c r="AT53" i="56"/>
  <c r="AU134" i="54"/>
  <c r="AT54" i="56"/>
  <c r="AU135" i="54"/>
  <c r="AT55" i="56"/>
  <c r="AU136" i="54"/>
  <c r="AT56" i="56"/>
  <c r="AT57" i="56"/>
  <c r="AT123" i="54"/>
  <c r="AS43" i="56"/>
  <c r="AT124" i="54"/>
  <c r="AS44" i="56"/>
  <c r="AT125" i="54"/>
  <c r="AS45" i="56"/>
  <c r="AT126" i="54"/>
  <c r="AS46" i="56"/>
  <c r="AT127" i="54"/>
  <c r="AS47" i="56"/>
  <c r="AT128" i="54"/>
  <c r="AS48" i="56"/>
  <c r="AT129" i="54"/>
  <c r="AS49" i="56"/>
  <c r="AT130" i="54"/>
  <c r="AS50" i="56"/>
  <c r="AT131" i="54"/>
  <c r="AS51" i="56"/>
  <c r="AT132" i="54"/>
  <c r="AS52" i="56"/>
  <c r="AT133" i="54"/>
  <c r="AS53" i="56"/>
  <c r="AT134" i="54"/>
  <c r="AS54" i="56"/>
  <c r="AT135" i="54"/>
  <c r="AS55" i="56"/>
  <c r="AT136" i="54"/>
  <c r="AS56" i="56"/>
  <c r="AS57" i="56"/>
  <c r="AS123" i="54"/>
  <c r="AR43" i="56"/>
  <c r="AS124" i="54"/>
  <c r="AR44" i="56"/>
  <c r="AS125" i="54"/>
  <c r="AR45" i="56"/>
  <c r="AS126" i="54"/>
  <c r="AR46" i="56"/>
  <c r="AS127" i="54"/>
  <c r="AR47" i="56"/>
  <c r="AS128" i="54"/>
  <c r="AR48" i="56"/>
  <c r="AS129" i="54"/>
  <c r="AR49" i="56"/>
  <c r="AS130" i="54"/>
  <c r="AR50" i="56"/>
  <c r="AS131" i="54"/>
  <c r="AR51" i="56"/>
  <c r="AS132" i="54"/>
  <c r="AR52" i="56"/>
  <c r="AS133" i="54"/>
  <c r="AR53" i="56"/>
  <c r="AS134" i="54"/>
  <c r="AR54" i="56"/>
  <c r="AS135" i="54"/>
  <c r="AR55" i="56"/>
  <c r="AS136" i="54"/>
  <c r="AR56" i="56"/>
  <c r="AR57" i="56"/>
  <c r="AP43" i="56"/>
  <c r="AP44" i="56"/>
  <c r="AP45" i="56"/>
  <c r="AP46" i="56"/>
  <c r="AP47" i="56"/>
  <c r="AP48" i="56"/>
  <c r="AP49" i="56"/>
  <c r="AP50" i="56"/>
  <c r="AP51" i="56"/>
  <c r="AP52" i="56"/>
  <c r="AP53" i="56"/>
  <c r="AP54" i="56"/>
  <c r="AP55" i="56"/>
  <c r="AP56" i="56"/>
  <c r="AP57" i="56"/>
  <c r="AP123" i="54"/>
  <c r="AO43" i="56"/>
  <c r="AP124" i="54"/>
  <c r="AO44" i="56"/>
  <c r="AP125" i="54"/>
  <c r="AO45" i="56"/>
  <c r="AP126" i="54"/>
  <c r="AO46" i="56"/>
  <c r="AP127" i="54"/>
  <c r="AO47" i="56"/>
  <c r="AP128" i="54"/>
  <c r="AO48" i="56"/>
  <c r="AP129" i="54"/>
  <c r="AO49" i="56"/>
  <c r="AP130" i="54"/>
  <c r="AO50" i="56"/>
  <c r="AP131" i="54"/>
  <c r="AO51" i="56"/>
  <c r="AP132" i="54"/>
  <c r="AO52" i="56"/>
  <c r="AP133" i="54"/>
  <c r="AO53" i="56"/>
  <c r="AP134" i="54"/>
  <c r="AO54" i="56"/>
  <c r="AP135" i="54"/>
  <c r="AO55" i="56"/>
  <c r="AP136" i="54"/>
  <c r="AO56" i="56"/>
  <c r="AO57" i="56"/>
  <c r="AO123" i="54"/>
  <c r="AN43" i="56"/>
  <c r="AO124" i="54"/>
  <c r="AN44" i="56"/>
  <c r="AO125" i="54"/>
  <c r="AN45" i="56"/>
  <c r="AO126" i="54"/>
  <c r="AN46" i="56"/>
  <c r="AO127" i="54"/>
  <c r="AN47" i="56"/>
  <c r="AO128" i="54"/>
  <c r="AN48" i="56"/>
  <c r="AO129" i="54"/>
  <c r="AN49" i="56"/>
  <c r="AO130" i="54"/>
  <c r="AN50" i="56"/>
  <c r="AO131" i="54"/>
  <c r="AN51" i="56"/>
  <c r="AO132" i="54"/>
  <c r="AN52" i="56"/>
  <c r="AO133" i="54"/>
  <c r="AN53" i="56"/>
  <c r="AO134" i="54"/>
  <c r="AN54" i="56"/>
  <c r="AO135" i="54"/>
  <c r="AN55" i="56"/>
  <c r="AO136" i="54"/>
  <c r="AN56" i="56"/>
  <c r="AN57" i="56"/>
  <c r="AN123" i="54"/>
  <c r="AM43" i="56"/>
  <c r="AN124" i="54"/>
  <c r="AM44" i="56"/>
  <c r="AN125" i="54"/>
  <c r="AM45" i="56"/>
  <c r="AN126" i="54"/>
  <c r="AM46" i="56"/>
  <c r="AN127" i="54"/>
  <c r="AM47" i="56"/>
  <c r="AN128" i="54"/>
  <c r="AM48" i="56"/>
  <c r="AN129" i="54"/>
  <c r="AM49" i="56"/>
  <c r="AN130" i="54"/>
  <c r="AM50" i="56"/>
  <c r="AN131" i="54"/>
  <c r="AM51" i="56"/>
  <c r="AN132" i="54"/>
  <c r="AM52" i="56"/>
  <c r="AN133" i="54"/>
  <c r="AM53" i="56"/>
  <c r="AN134" i="54"/>
  <c r="AM54" i="56"/>
  <c r="AN135" i="54"/>
  <c r="AM55" i="56"/>
  <c r="AN136" i="54"/>
  <c r="AM56" i="56"/>
  <c r="AM57" i="56"/>
  <c r="AL123" i="54"/>
  <c r="AK43" i="56"/>
  <c r="AL124" i="54"/>
  <c r="AK44" i="56"/>
  <c r="AL125" i="54"/>
  <c r="AK45" i="56"/>
  <c r="AL126" i="54"/>
  <c r="AK46" i="56"/>
  <c r="AL127" i="54"/>
  <c r="AK47" i="56"/>
  <c r="AL128" i="54"/>
  <c r="AK48" i="56"/>
  <c r="AL129" i="54"/>
  <c r="AK49" i="56"/>
  <c r="AL130" i="54"/>
  <c r="AK50" i="56"/>
  <c r="AL131" i="54"/>
  <c r="AK51" i="56"/>
  <c r="AL132" i="54"/>
  <c r="AK52" i="56"/>
  <c r="AL133" i="54"/>
  <c r="AK53" i="56"/>
  <c r="AL134" i="54"/>
  <c r="AK54" i="56"/>
  <c r="AL135" i="54"/>
  <c r="AK55" i="56"/>
  <c r="AL136" i="54"/>
  <c r="AK56" i="56"/>
  <c r="AK57" i="56"/>
  <c r="AK123" i="54"/>
  <c r="AJ43" i="56"/>
  <c r="AK124" i="54"/>
  <c r="AJ44" i="56"/>
  <c r="AK125" i="54"/>
  <c r="AJ45" i="56"/>
  <c r="AK126" i="54"/>
  <c r="AJ46" i="56"/>
  <c r="AK127" i="54"/>
  <c r="AJ47" i="56"/>
  <c r="AK128" i="54"/>
  <c r="AJ48" i="56"/>
  <c r="AK129" i="54"/>
  <c r="AJ49" i="56"/>
  <c r="AK130" i="54"/>
  <c r="AJ50" i="56"/>
  <c r="AK131" i="54"/>
  <c r="AJ51" i="56"/>
  <c r="AK132" i="54"/>
  <c r="AJ52" i="56"/>
  <c r="AK133" i="54"/>
  <c r="AJ53" i="56"/>
  <c r="AK134" i="54"/>
  <c r="AJ54" i="56"/>
  <c r="AK135" i="54"/>
  <c r="AJ55" i="56"/>
  <c r="AK136" i="54"/>
  <c r="AJ56" i="56"/>
  <c r="AJ57" i="56"/>
  <c r="AI43" i="56"/>
  <c r="AI44" i="56"/>
  <c r="AI45" i="56"/>
  <c r="AI46" i="56"/>
  <c r="AI47" i="56"/>
  <c r="AI48" i="56"/>
  <c r="AI49" i="56"/>
  <c r="AI50" i="56"/>
  <c r="AI51" i="56"/>
  <c r="AI52" i="56"/>
  <c r="AI53" i="56"/>
  <c r="AI54" i="56"/>
  <c r="AI55" i="56"/>
  <c r="AI56" i="56"/>
  <c r="AI57" i="56"/>
  <c r="AI123" i="54"/>
  <c r="AH43" i="56"/>
  <c r="AI124" i="54"/>
  <c r="AH44" i="56"/>
  <c r="AI125" i="54"/>
  <c r="AH45" i="56"/>
  <c r="AI126" i="54"/>
  <c r="AH46" i="56"/>
  <c r="AI127" i="54"/>
  <c r="AH47" i="56"/>
  <c r="AI128" i="54"/>
  <c r="AH48" i="56"/>
  <c r="AI129" i="54"/>
  <c r="AH49" i="56"/>
  <c r="AI130" i="54"/>
  <c r="AH50" i="56"/>
  <c r="AI131" i="54"/>
  <c r="AH51" i="56"/>
  <c r="AI132" i="54"/>
  <c r="AH52" i="56"/>
  <c r="AI133" i="54"/>
  <c r="AH53" i="56"/>
  <c r="AI134" i="54"/>
  <c r="AH54" i="56"/>
  <c r="AI135" i="54"/>
  <c r="AH55" i="56"/>
  <c r="AI136" i="54"/>
  <c r="AH56" i="56"/>
  <c r="AH57" i="56"/>
  <c r="BK113" i="54"/>
  <c r="BJ33" i="56"/>
  <c r="BK117" i="54"/>
  <c r="BJ37" i="56"/>
  <c r="BK118" i="54"/>
  <c r="BJ38" i="56"/>
  <c r="BJ39" i="56"/>
  <c r="BJ113" i="54"/>
  <c r="BI33" i="56"/>
  <c r="BJ117" i="54"/>
  <c r="BI37" i="56"/>
  <c r="BJ118" i="54"/>
  <c r="BI38" i="56"/>
  <c r="BI39" i="56"/>
  <c r="BI113" i="54"/>
  <c r="BH33" i="56"/>
  <c r="BI117" i="54"/>
  <c r="BH37" i="56"/>
  <c r="BI118" i="54"/>
  <c r="BH38" i="56"/>
  <c r="BH39" i="56"/>
  <c r="BH113" i="54"/>
  <c r="BG33" i="56"/>
  <c r="BH117" i="54"/>
  <c r="BG37" i="56"/>
  <c r="BH118" i="54"/>
  <c r="BG38" i="56"/>
  <c r="BG39" i="56"/>
  <c r="BF113" i="54"/>
  <c r="BE33" i="56"/>
  <c r="BF117" i="54"/>
  <c r="BE37" i="56"/>
  <c r="BF118" i="54"/>
  <c r="BE38" i="56"/>
  <c r="BE39" i="56"/>
  <c r="BE113" i="54"/>
  <c r="BD33" i="56"/>
  <c r="BE117" i="54"/>
  <c r="BD37" i="56"/>
  <c r="BE118" i="54"/>
  <c r="BD38" i="56"/>
  <c r="BD39" i="56"/>
  <c r="BD113" i="54"/>
  <c r="BC33" i="56"/>
  <c r="BD117" i="54"/>
  <c r="BC37" i="56"/>
  <c r="BD118" i="54"/>
  <c r="BC38" i="56"/>
  <c r="BC39" i="56"/>
  <c r="BC113" i="54"/>
  <c r="BB33" i="56"/>
  <c r="BC117" i="54"/>
  <c r="BB37" i="56"/>
  <c r="BC118" i="54"/>
  <c r="BB38" i="56"/>
  <c r="BB39" i="56"/>
  <c r="BA113" i="54"/>
  <c r="AZ33" i="56"/>
  <c r="BA117" i="54"/>
  <c r="AZ37" i="56"/>
  <c r="BA118" i="54"/>
  <c r="AZ38" i="56"/>
  <c r="AZ39" i="56"/>
  <c r="AZ113" i="54"/>
  <c r="AY33" i="56"/>
  <c r="AZ117" i="54"/>
  <c r="AY37" i="56"/>
  <c r="AZ118" i="54"/>
  <c r="AY38" i="56"/>
  <c r="AY39" i="56"/>
  <c r="AY113" i="54"/>
  <c r="AX33" i="56"/>
  <c r="AY117" i="54"/>
  <c r="AX37" i="56"/>
  <c r="AY118" i="54"/>
  <c r="AX38" i="56"/>
  <c r="AX39" i="56"/>
  <c r="AX113" i="54"/>
  <c r="AW33" i="56"/>
  <c r="AX117" i="54"/>
  <c r="AW37" i="56"/>
  <c r="AX118" i="54"/>
  <c r="AW38" i="56"/>
  <c r="AW39" i="56"/>
  <c r="AV113" i="54"/>
  <c r="AU33" i="56"/>
  <c r="AV117" i="54"/>
  <c r="AU37" i="56"/>
  <c r="AV118" i="54"/>
  <c r="AU38" i="56"/>
  <c r="AU39" i="56"/>
  <c r="AU113" i="54"/>
  <c r="AT33" i="56"/>
  <c r="AU117" i="54"/>
  <c r="AT37" i="56"/>
  <c r="AU118" i="54"/>
  <c r="AT38" i="56"/>
  <c r="AT39" i="56"/>
  <c r="AT113" i="54"/>
  <c r="AS33" i="56"/>
  <c r="AT117" i="54"/>
  <c r="AS37" i="56"/>
  <c r="AT118" i="54"/>
  <c r="AS38" i="56"/>
  <c r="AS39" i="56"/>
  <c r="AS113" i="54"/>
  <c r="AR33" i="56"/>
  <c r="AS117" i="54"/>
  <c r="AR37" i="56"/>
  <c r="AS118" i="54"/>
  <c r="AR38" i="56"/>
  <c r="AR39" i="56"/>
  <c r="AQ113" i="54"/>
  <c r="AP33" i="56"/>
  <c r="AQ117" i="54"/>
  <c r="AP37" i="56"/>
  <c r="AQ118" i="54"/>
  <c r="AP38" i="56"/>
  <c r="AP39" i="56"/>
  <c r="AP113" i="54"/>
  <c r="AO33" i="56"/>
  <c r="AP117" i="54"/>
  <c r="AO37" i="56"/>
  <c r="AP118" i="54"/>
  <c r="AO38" i="56"/>
  <c r="AO39" i="56"/>
  <c r="AO113" i="54"/>
  <c r="AN33" i="56"/>
  <c r="AO117" i="54"/>
  <c r="AN37" i="56"/>
  <c r="AO118" i="54"/>
  <c r="AN38" i="56"/>
  <c r="AN39" i="56"/>
  <c r="AN113" i="54"/>
  <c r="AM33" i="56"/>
  <c r="AN117" i="54"/>
  <c r="AM37" i="56"/>
  <c r="AN118" i="54"/>
  <c r="AM38" i="56"/>
  <c r="AM39" i="56"/>
  <c r="AL113" i="54"/>
  <c r="AK33" i="56"/>
  <c r="AL117" i="54"/>
  <c r="AK37" i="56"/>
  <c r="AL118" i="54"/>
  <c r="AK38" i="56"/>
  <c r="AK39" i="56"/>
  <c r="AK113" i="54"/>
  <c r="AJ33" i="56"/>
  <c r="AK117" i="54"/>
  <c r="AJ37" i="56"/>
  <c r="AK118" i="54"/>
  <c r="AJ38" i="56"/>
  <c r="AJ39" i="56"/>
  <c r="AJ113" i="54"/>
  <c r="AI33" i="56"/>
  <c r="AJ117" i="54"/>
  <c r="AI37" i="56"/>
  <c r="AJ118" i="54"/>
  <c r="AI38" i="56"/>
  <c r="AI39" i="56"/>
  <c r="AI113" i="54"/>
  <c r="AH33" i="56"/>
  <c r="AI117" i="54"/>
  <c r="AH37" i="56"/>
  <c r="AI118" i="54"/>
  <c r="AH38" i="56"/>
  <c r="AH39" i="56"/>
  <c r="BK103" i="54"/>
  <c r="BJ23" i="56"/>
  <c r="BK107" i="54"/>
  <c r="BJ27" i="56"/>
  <c r="BK108" i="54"/>
  <c r="BJ28" i="56"/>
  <c r="BJ29" i="56"/>
  <c r="BJ103" i="54"/>
  <c r="BI23" i="56"/>
  <c r="BJ107" i="54"/>
  <c r="BI27" i="56"/>
  <c r="BJ108" i="54"/>
  <c r="BI28" i="56"/>
  <c r="BI29" i="56"/>
  <c r="BI103" i="54"/>
  <c r="BH23" i="56"/>
  <c r="BI107" i="54"/>
  <c r="BH27" i="56"/>
  <c r="BI108" i="54"/>
  <c r="BH28" i="56"/>
  <c r="BH29" i="56"/>
  <c r="BH103" i="54"/>
  <c r="BG23" i="56"/>
  <c r="BH107" i="54"/>
  <c r="BG27" i="56"/>
  <c r="BH108" i="54"/>
  <c r="BG28" i="56"/>
  <c r="BG29" i="56"/>
  <c r="BF103" i="54"/>
  <c r="BE23" i="56"/>
  <c r="BF107" i="54"/>
  <c r="BE27" i="56"/>
  <c r="BF108" i="54"/>
  <c r="BE28" i="56"/>
  <c r="BE29" i="56"/>
  <c r="BE103" i="54"/>
  <c r="BD23" i="56"/>
  <c r="BE107" i="54"/>
  <c r="BD27" i="56"/>
  <c r="BE108" i="54"/>
  <c r="BD28" i="56"/>
  <c r="BD29" i="56"/>
  <c r="BD103" i="54"/>
  <c r="BC23" i="56"/>
  <c r="BD107" i="54"/>
  <c r="BC27" i="56"/>
  <c r="BD108" i="54"/>
  <c r="BC28" i="56"/>
  <c r="BC29" i="56"/>
  <c r="BC103" i="54"/>
  <c r="BB23" i="56"/>
  <c r="BC107" i="54"/>
  <c r="BB27" i="56"/>
  <c r="BC108" i="54"/>
  <c r="BB28" i="56"/>
  <c r="BB29" i="56"/>
  <c r="BA103" i="54"/>
  <c r="AZ23" i="56"/>
  <c r="BA107" i="54"/>
  <c r="AZ27" i="56"/>
  <c r="BA108" i="54"/>
  <c r="AZ28" i="56"/>
  <c r="AZ29" i="56"/>
  <c r="AZ103" i="54"/>
  <c r="AY23" i="56"/>
  <c r="AZ107" i="54"/>
  <c r="AY27" i="56"/>
  <c r="AZ108" i="54"/>
  <c r="AY28" i="56"/>
  <c r="AY29" i="56"/>
  <c r="AY103" i="54"/>
  <c r="AX23" i="56"/>
  <c r="AY107" i="54"/>
  <c r="AX27" i="56"/>
  <c r="AY108" i="54"/>
  <c r="AX28" i="56"/>
  <c r="AX29" i="56"/>
  <c r="AX103" i="54"/>
  <c r="AW23" i="56"/>
  <c r="AX107" i="54"/>
  <c r="AW27" i="56"/>
  <c r="AX108" i="54"/>
  <c r="AW28" i="56"/>
  <c r="AW29" i="56"/>
  <c r="AV103" i="54"/>
  <c r="AU23" i="56"/>
  <c r="AV107" i="54"/>
  <c r="AU27" i="56"/>
  <c r="AV108" i="54"/>
  <c r="AU28" i="56"/>
  <c r="AU29" i="56"/>
  <c r="AU103" i="54"/>
  <c r="AT23" i="56"/>
  <c r="AU107" i="54"/>
  <c r="AT27" i="56"/>
  <c r="AU108" i="54"/>
  <c r="AT28" i="56"/>
  <c r="AT29" i="56"/>
  <c r="AT103" i="54"/>
  <c r="AS23" i="56"/>
  <c r="AT107" i="54"/>
  <c r="AS27" i="56"/>
  <c r="AT108" i="54"/>
  <c r="AS28" i="56"/>
  <c r="AS29" i="56"/>
  <c r="AS103" i="54"/>
  <c r="AR23" i="56"/>
  <c r="AS107" i="54"/>
  <c r="AR27" i="56"/>
  <c r="AS108" i="54"/>
  <c r="AR28" i="56"/>
  <c r="AR29" i="56"/>
  <c r="AQ103" i="54"/>
  <c r="AP23" i="56"/>
  <c r="AQ107" i="54"/>
  <c r="AP27" i="56"/>
  <c r="AQ108" i="54"/>
  <c r="AP28" i="56"/>
  <c r="AP29" i="56"/>
  <c r="AP103" i="54"/>
  <c r="AO23" i="56"/>
  <c r="AP107" i="54"/>
  <c r="AO27" i="56"/>
  <c r="AP108" i="54"/>
  <c r="AO28" i="56"/>
  <c r="AO29" i="56"/>
  <c r="AO103" i="54"/>
  <c r="AN23" i="56"/>
  <c r="AO107" i="54"/>
  <c r="AN27" i="56"/>
  <c r="AO108" i="54"/>
  <c r="AN28" i="56"/>
  <c r="AN29" i="56"/>
  <c r="AN103" i="54"/>
  <c r="AM23" i="56"/>
  <c r="AN107" i="54"/>
  <c r="AM27" i="56"/>
  <c r="AN108" i="54"/>
  <c r="AM28" i="56"/>
  <c r="AM29" i="56"/>
  <c r="AL103" i="54"/>
  <c r="AK23" i="56"/>
  <c r="AL107" i="54"/>
  <c r="AK27" i="56"/>
  <c r="AL108" i="54"/>
  <c r="AK28" i="56"/>
  <c r="AK29" i="56"/>
  <c r="AK103" i="54"/>
  <c r="AJ23" i="56"/>
  <c r="AK107" i="54"/>
  <c r="AJ27" i="56"/>
  <c r="AK108" i="54"/>
  <c r="AJ28" i="56"/>
  <c r="AJ29" i="56"/>
  <c r="AJ103" i="54"/>
  <c r="AI23" i="56"/>
  <c r="AJ107" i="54"/>
  <c r="AI27" i="56"/>
  <c r="AJ108" i="54"/>
  <c r="AI28" i="56"/>
  <c r="AI29" i="56"/>
  <c r="AI103" i="54"/>
  <c r="AH23" i="56"/>
  <c r="AI107" i="54"/>
  <c r="AH27" i="56"/>
  <c r="AI108" i="54"/>
  <c r="AH28" i="56"/>
  <c r="AH29" i="56"/>
  <c r="AI119" i="54"/>
  <c r="AJ119" i="54"/>
  <c r="AK119" i="54"/>
  <c r="AL119" i="54"/>
  <c r="AN119" i="54"/>
  <c r="AO119" i="54"/>
  <c r="AP119" i="54"/>
  <c r="AQ119" i="54"/>
  <c r="AS119" i="54"/>
  <c r="AT119" i="54"/>
  <c r="AU119" i="54"/>
  <c r="AV119" i="54"/>
  <c r="AX119" i="54"/>
  <c r="AY119" i="54"/>
  <c r="AZ119" i="54"/>
  <c r="BA119" i="54"/>
  <c r="BC119" i="54"/>
  <c r="BD119" i="54"/>
  <c r="BE119" i="54"/>
  <c r="BF119" i="54"/>
  <c r="BH119" i="54"/>
  <c r="BI119" i="54"/>
  <c r="BJ119" i="54"/>
  <c r="BK119" i="54"/>
  <c r="AI109" i="54"/>
  <c r="AJ109" i="54"/>
  <c r="AK109" i="54"/>
  <c r="AL109" i="54"/>
  <c r="AN109" i="54"/>
  <c r="AO109" i="54"/>
  <c r="AP109" i="54"/>
  <c r="AQ109" i="54"/>
  <c r="AS109" i="54"/>
  <c r="AT109" i="54"/>
  <c r="AU109" i="54"/>
  <c r="AV109" i="54"/>
  <c r="AX109" i="54"/>
  <c r="AY109" i="54"/>
  <c r="AZ109" i="54"/>
  <c r="BA109" i="54"/>
  <c r="BC109" i="54"/>
  <c r="BD109" i="54"/>
  <c r="BE109" i="54"/>
  <c r="BF109" i="54"/>
  <c r="BH109" i="54"/>
  <c r="BI109" i="54"/>
  <c r="BJ109" i="54"/>
  <c r="BK109" i="54"/>
  <c r="BK155" i="54"/>
  <c r="BJ155" i="54"/>
  <c r="BI155" i="54"/>
  <c r="BH155" i="54"/>
  <c r="BF155" i="54"/>
  <c r="BE155" i="54"/>
  <c r="BD155" i="54"/>
  <c r="BC155" i="54"/>
  <c r="BA155" i="54"/>
  <c r="AZ155" i="54"/>
  <c r="AY155" i="54"/>
  <c r="AX155" i="54"/>
  <c r="AV155" i="54"/>
  <c r="AU155" i="54"/>
  <c r="AT155" i="54"/>
  <c r="AS155" i="54"/>
  <c r="AP155" i="54"/>
  <c r="AO155" i="54"/>
  <c r="AN155" i="54"/>
  <c r="AL155" i="54"/>
  <c r="AK155" i="54"/>
  <c r="AI155" i="54"/>
  <c r="BK137" i="54"/>
  <c r="BJ137" i="54"/>
  <c r="BI137" i="54"/>
  <c r="BH137" i="54"/>
  <c r="BF137" i="54"/>
  <c r="BE137" i="54"/>
  <c r="BD137" i="54"/>
  <c r="BC137" i="54"/>
  <c r="BA137" i="54"/>
  <c r="AZ137" i="54"/>
  <c r="AY137" i="54"/>
  <c r="AX137" i="54"/>
  <c r="AV137" i="54"/>
  <c r="AU137" i="54"/>
  <c r="AT137" i="54"/>
  <c r="AS137" i="54"/>
  <c r="AP137" i="54"/>
  <c r="AO137" i="54"/>
  <c r="AN137" i="54"/>
  <c r="AL137" i="54"/>
  <c r="AK137" i="54"/>
  <c r="AI137" i="54"/>
  <c r="BK85" i="54"/>
  <c r="BK86" i="54"/>
  <c r="BK87" i="54"/>
  <c r="BK88" i="54"/>
  <c r="BK89" i="54"/>
  <c r="BK90" i="54"/>
  <c r="BK91" i="54"/>
  <c r="BK92" i="54"/>
  <c r="BK93" i="54"/>
  <c r="BK94" i="54"/>
  <c r="BK95" i="54"/>
  <c r="BK96" i="54"/>
  <c r="BK97" i="54"/>
  <c r="BK99" i="54"/>
  <c r="BJ85" i="54"/>
  <c r="BJ86" i="54"/>
  <c r="BJ87" i="54"/>
  <c r="BJ88" i="54"/>
  <c r="BJ89" i="54"/>
  <c r="BJ90" i="54"/>
  <c r="BJ91" i="54"/>
  <c r="BJ92" i="54"/>
  <c r="BJ93" i="54"/>
  <c r="BJ94" i="54"/>
  <c r="BJ95" i="54"/>
  <c r="BJ96" i="54"/>
  <c r="BJ97" i="54"/>
  <c r="BJ99" i="54"/>
  <c r="BI85" i="54"/>
  <c r="BI86" i="54"/>
  <c r="BI87" i="54"/>
  <c r="BI88" i="54"/>
  <c r="BI89" i="54"/>
  <c r="BI90" i="54"/>
  <c r="BI91" i="54"/>
  <c r="BI92" i="54"/>
  <c r="BI93" i="54"/>
  <c r="BI94" i="54"/>
  <c r="BI95" i="54"/>
  <c r="BI96" i="54"/>
  <c r="BI97" i="54"/>
  <c r="BI99" i="54"/>
  <c r="BH85" i="54"/>
  <c r="BH86" i="54"/>
  <c r="BH87" i="54"/>
  <c r="BH88" i="54"/>
  <c r="BH89" i="54"/>
  <c r="BH90" i="54"/>
  <c r="BH91" i="54"/>
  <c r="BH92" i="54"/>
  <c r="BH93" i="54"/>
  <c r="BH94" i="54"/>
  <c r="BH95" i="54"/>
  <c r="BH96" i="54"/>
  <c r="BH97" i="54"/>
  <c r="BH99" i="54"/>
  <c r="BF85" i="54"/>
  <c r="BF86" i="54"/>
  <c r="BF87" i="54"/>
  <c r="BF88" i="54"/>
  <c r="BF89" i="54"/>
  <c r="BF90" i="54"/>
  <c r="BF91" i="54"/>
  <c r="BF92" i="54"/>
  <c r="BF93" i="54"/>
  <c r="BF94" i="54"/>
  <c r="BF95" i="54"/>
  <c r="BF96" i="54"/>
  <c r="BF97" i="54"/>
  <c r="BF99" i="54"/>
  <c r="BE85" i="54"/>
  <c r="BE86" i="54"/>
  <c r="BE87" i="54"/>
  <c r="BE88" i="54"/>
  <c r="BE89" i="54"/>
  <c r="BE90" i="54"/>
  <c r="BE91" i="54"/>
  <c r="BE92" i="54"/>
  <c r="BE93" i="54"/>
  <c r="BE94" i="54"/>
  <c r="BE95" i="54"/>
  <c r="BE96" i="54"/>
  <c r="BE97" i="54"/>
  <c r="BE99" i="54"/>
  <c r="BD85" i="54"/>
  <c r="BD86" i="54"/>
  <c r="BD87" i="54"/>
  <c r="BD88" i="54"/>
  <c r="BD89" i="54"/>
  <c r="BD90" i="54"/>
  <c r="BD91" i="54"/>
  <c r="BD92" i="54"/>
  <c r="BD93" i="54"/>
  <c r="BD94" i="54"/>
  <c r="BD95" i="54"/>
  <c r="BD96" i="54"/>
  <c r="BD97" i="54"/>
  <c r="BD99" i="54"/>
  <c r="BC85" i="54"/>
  <c r="BC86" i="54"/>
  <c r="BC87" i="54"/>
  <c r="BC88" i="54"/>
  <c r="BC89" i="54"/>
  <c r="BC90" i="54"/>
  <c r="BC91" i="54"/>
  <c r="BC92" i="54"/>
  <c r="BC93" i="54"/>
  <c r="BC94" i="54"/>
  <c r="BC95" i="54"/>
  <c r="BC96" i="54"/>
  <c r="BC97" i="54"/>
  <c r="BC99" i="54"/>
  <c r="BA85" i="54"/>
  <c r="BA86" i="54"/>
  <c r="BA87" i="54"/>
  <c r="BA88" i="54"/>
  <c r="BA89" i="54"/>
  <c r="BA90" i="54"/>
  <c r="BA91" i="54"/>
  <c r="BA92" i="54"/>
  <c r="BA93" i="54"/>
  <c r="BA94" i="54"/>
  <c r="BA95" i="54"/>
  <c r="BA96" i="54"/>
  <c r="BA97" i="54"/>
  <c r="BA99" i="54"/>
  <c r="AZ85" i="54"/>
  <c r="AZ86" i="54"/>
  <c r="AZ87" i="54"/>
  <c r="AZ88" i="54"/>
  <c r="AZ89" i="54"/>
  <c r="AZ90" i="54"/>
  <c r="AZ91" i="54"/>
  <c r="AZ92" i="54"/>
  <c r="AZ93" i="54"/>
  <c r="AZ94" i="54"/>
  <c r="AZ95" i="54"/>
  <c r="AZ96" i="54"/>
  <c r="AZ97" i="54"/>
  <c r="AZ99" i="54"/>
  <c r="AY85" i="54"/>
  <c r="AY86" i="54"/>
  <c r="AY87" i="54"/>
  <c r="AY88" i="54"/>
  <c r="AY89" i="54"/>
  <c r="AY90" i="54"/>
  <c r="AY91" i="54"/>
  <c r="AY92" i="54"/>
  <c r="AY93" i="54"/>
  <c r="AY94" i="54"/>
  <c r="AY95" i="54"/>
  <c r="AY96" i="54"/>
  <c r="AY97" i="54"/>
  <c r="AY99" i="54"/>
  <c r="AX85" i="54"/>
  <c r="AX86" i="54"/>
  <c r="AX87" i="54"/>
  <c r="AX88" i="54"/>
  <c r="AX89" i="54"/>
  <c r="AX90" i="54"/>
  <c r="AX91" i="54"/>
  <c r="AX92" i="54"/>
  <c r="AX93" i="54"/>
  <c r="AX94" i="54"/>
  <c r="AX95" i="54"/>
  <c r="AX96" i="54"/>
  <c r="AX97" i="54"/>
  <c r="AX99" i="54"/>
  <c r="AV85" i="54"/>
  <c r="AV86" i="54"/>
  <c r="AV87" i="54"/>
  <c r="AV88" i="54"/>
  <c r="AV89" i="54"/>
  <c r="AV90" i="54"/>
  <c r="AV91" i="54"/>
  <c r="AV92" i="54"/>
  <c r="AV93" i="54"/>
  <c r="AV94" i="54"/>
  <c r="AV95" i="54"/>
  <c r="AV96" i="54"/>
  <c r="AV97" i="54"/>
  <c r="AV99" i="54"/>
  <c r="AU85" i="54"/>
  <c r="AU86" i="54"/>
  <c r="AU87" i="54"/>
  <c r="AU88" i="54"/>
  <c r="AU89" i="54"/>
  <c r="AU90" i="54"/>
  <c r="AU91" i="54"/>
  <c r="AU92" i="54"/>
  <c r="AU93" i="54"/>
  <c r="AU94" i="54"/>
  <c r="AU95" i="54"/>
  <c r="AU96" i="54"/>
  <c r="AU97" i="54"/>
  <c r="AU99" i="54"/>
  <c r="AT85" i="54"/>
  <c r="AT86" i="54"/>
  <c r="AT87" i="54"/>
  <c r="AT88" i="54"/>
  <c r="AT89" i="54"/>
  <c r="AT90" i="54"/>
  <c r="AT91" i="54"/>
  <c r="AT92" i="54"/>
  <c r="AT93" i="54"/>
  <c r="AT94" i="54"/>
  <c r="AT95" i="54"/>
  <c r="AT96" i="54"/>
  <c r="AT97" i="54"/>
  <c r="AT99" i="54"/>
  <c r="AS85" i="54"/>
  <c r="AS86" i="54"/>
  <c r="AS87" i="54"/>
  <c r="AS88" i="54"/>
  <c r="AS89" i="54"/>
  <c r="AS90" i="54"/>
  <c r="AS91" i="54"/>
  <c r="AS92" i="54"/>
  <c r="AS93" i="54"/>
  <c r="AS94" i="54"/>
  <c r="AS95" i="54"/>
  <c r="AS96" i="54"/>
  <c r="AS97" i="54"/>
  <c r="AS99" i="54"/>
  <c r="AQ85" i="54"/>
  <c r="AQ86" i="54"/>
  <c r="AQ87" i="54"/>
  <c r="AQ88" i="54"/>
  <c r="AQ89" i="54"/>
  <c r="AQ90" i="54"/>
  <c r="AQ91" i="54"/>
  <c r="AQ92" i="54"/>
  <c r="AQ93" i="54"/>
  <c r="AQ94" i="54"/>
  <c r="AQ95" i="54"/>
  <c r="AQ96" i="54"/>
  <c r="AQ97" i="54"/>
  <c r="AQ99" i="54"/>
  <c r="AP85" i="54"/>
  <c r="AP86" i="54"/>
  <c r="AP87" i="54"/>
  <c r="AP88" i="54"/>
  <c r="AP89" i="54"/>
  <c r="AP90" i="54"/>
  <c r="AP91" i="54"/>
  <c r="AP92" i="54"/>
  <c r="AP93" i="54"/>
  <c r="AP94" i="54"/>
  <c r="AP95" i="54"/>
  <c r="AP96" i="54"/>
  <c r="AP97" i="54"/>
  <c r="AP99" i="54"/>
  <c r="AO85" i="54"/>
  <c r="AO86" i="54"/>
  <c r="AO87" i="54"/>
  <c r="AO88" i="54"/>
  <c r="AO89" i="54"/>
  <c r="AO90" i="54"/>
  <c r="AO91" i="54"/>
  <c r="AO92" i="54"/>
  <c r="AO93" i="54"/>
  <c r="AO94" i="54"/>
  <c r="AO95" i="54"/>
  <c r="AO96" i="54"/>
  <c r="AO97" i="54"/>
  <c r="AO99" i="54"/>
  <c r="AN85" i="54"/>
  <c r="AN86" i="54"/>
  <c r="AN87" i="54"/>
  <c r="AN88" i="54"/>
  <c r="AN89" i="54"/>
  <c r="AN90" i="54"/>
  <c r="AN91" i="54"/>
  <c r="AN92" i="54"/>
  <c r="AN93" i="54"/>
  <c r="AN94" i="54"/>
  <c r="AN95" i="54"/>
  <c r="AN96" i="54"/>
  <c r="AN97" i="54"/>
  <c r="AN99" i="54"/>
  <c r="AL85" i="54"/>
  <c r="AL86" i="54"/>
  <c r="AL87" i="54"/>
  <c r="AL88" i="54"/>
  <c r="AL89" i="54"/>
  <c r="AL90" i="54"/>
  <c r="AL91" i="54"/>
  <c r="AL92" i="54"/>
  <c r="AL93" i="54"/>
  <c r="AL94" i="54"/>
  <c r="AL95" i="54"/>
  <c r="AL96" i="54"/>
  <c r="AL97" i="54"/>
  <c r="AL99" i="54"/>
  <c r="AK85" i="54"/>
  <c r="AK86" i="54"/>
  <c r="AK87" i="54"/>
  <c r="AK88" i="54"/>
  <c r="AK89" i="54"/>
  <c r="AK90" i="54"/>
  <c r="AK91" i="54"/>
  <c r="AK92" i="54"/>
  <c r="AK93" i="54"/>
  <c r="AK94" i="54"/>
  <c r="AK95" i="54"/>
  <c r="AK96" i="54"/>
  <c r="AK97" i="54"/>
  <c r="AK99" i="54"/>
  <c r="AJ85" i="54"/>
  <c r="AJ86" i="54"/>
  <c r="AJ87" i="54"/>
  <c r="AJ88" i="54"/>
  <c r="AJ89" i="54"/>
  <c r="AJ90" i="54"/>
  <c r="AJ91" i="54"/>
  <c r="AJ92" i="54"/>
  <c r="AJ93" i="54"/>
  <c r="AJ94" i="54"/>
  <c r="AJ95" i="54"/>
  <c r="AJ96" i="54"/>
  <c r="AJ97" i="54"/>
  <c r="AJ99" i="54"/>
  <c r="AI85" i="54"/>
  <c r="AI86" i="54"/>
  <c r="AI87" i="54"/>
  <c r="AI88" i="54"/>
  <c r="AI89" i="54"/>
  <c r="AI90" i="54"/>
  <c r="AI91" i="54"/>
  <c r="AI92" i="54"/>
  <c r="AI93" i="54"/>
  <c r="AI94" i="54"/>
  <c r="AI95" i="54"/>
  <c r="AI96" i="54"/>
  <c r="AI97" i="54"/>
  <c r="AI99" i="54"/>
  <c r="BK81" i="54"/>
  <c r="BJ81" i="54"/>
  <c r="BI81" i="54"/>
  <c r="BH81" i="54"/>
  <c r="BF81" i="54"/>
  <c r="BE81" i="54"/>
  <c r="BD81" i="54"/>
  <c r="BC81" i="54"/>
  <c r="BA81" i="54"/>
  <c r="AZ81" i="54"/>
  <c r="AY81" i="54"/>
  <c r="AX81" i="54"/>
  <c r="AV81" i="54"/>
  <c r="AU81" i="54"/>
  <c r="AT81" i="54"/>
  <c r="AS81" i="54"/>
  <c r="AQ81" i="54"/>
  <c r="AP81" i="54"/>
  <c r="AO81" i="54"/>
  <c r="AN81" i="54"/>
  <c r="AL81" i="54"/>
  <c r="AK81" i="54"/>
  <c r="AJ81" i="54"/>
  <c r="AI81" i="54"/>
  <c r="BK63" i="54"/>
  <c r="BJ63" i="54"/>
  <c r="BI63" i="54"/>
  <c r="BH63" i="54"/>
  <c r="BF63" i="54"/>
  <c r="BE63" i="54"/>
  <c r="BD63" i="54"/>
  <c r="BC63" i="54"/>
  <c r="BA63" i="54"/>
  <c r="AZ63" i="54"/>
  <c r="AY63" i="54"/>
  <c r="AX63" i="54"/>
  <c r="AV63" i="54"/>
  <c r="AU63" i="54"/>
  <c r="AT63" i="54"/>
  <c r="AS63" i="54"/>
  <c r="AQ63" i="54"/>
  <c r="AP63" i="54"/>
  <c r="AO63" i="54"/>
  <c r="AN63" i="54"/>
  <c r="AL63" i="54"/>
  <c r="AK63" i="54"/>
  <c r="AJ63" i="54"/>
  <c r="AI63" i="54"/>
  <c r="BK45" i="54"/>
  <c r="BJ45" i="54"/>
  <c r="BI45" i="54"/>
  <c r="BH45" i="54"/>
  <c r="BF45" i="54"/>
  <c r="BE45" i="54"/>
  <c r="BD45" i="54"/>
  <c r="BC45" i="54"/>
  <c r="BA45" i="54"/>
  <c r="AZ45" i="54"/>
  <c r="AY45" i="54"/>
  <c r="AX45" i="54"/>
  <c r="AV45" i="54"/>
  <c r="AU45" i="54"/>
  <c r="AT45" i="54"/>
  <c r="AS45" i="54"/>
  <c r="AQ45" i="54"/>
  <c r="AP45" i="54"/>
  <c r="AO45" i="54"/>
  <c r="AN45" i="54"/>
  <c r="AL45" i="54"/>
  <c r="AK45" i="54"/>
  <c r="AJ45" i="54"/>
  <c r="AI45" i="54"/>
  <c r="AG190" i="54"/>
  <c r="AF110" i="56"/>
  <c r="AF190" i="54"/>
  <c r="AE110" i="56"/>
  <c r="AE190" i="54"/>
  <c r="AD110" i="56"/>
  <c r="AG189" i="54"/>
  <c r="AF109" i="56"/>
  <c r="AF189" i="54"/>
  <c r="AE109" i="56"/>
  <c r="AE189" i="54"/>
  <c r="AD109" i="56"/>
  <c r="AG188" i="54"/>
  <c r="AF108" i="56"/>
  <c r="AF188" i="54"/>
  <c r="AE108" i="56"/>
  <c r="AE188" i="54"/>
  <c r="AD108" i="56"/>
  <c r="AG187" i="54"/>
  <c r="AF107" i="56"/>
  <c r="AF187" i="54"/>
  <c r="AE107" i="56"/>
  <c r="AE187" i="54"/>
  <c r="AD107" i="56"/>
  <c r="AG186" i="54"/>
  <c r="AF106" i="56"/>
  <c r="AF186" i="54"/>
  <c r="AE106" i="56"/>
  <c r="AE186" i="54"/>
  <c r="AD106" i="56"/>
  <c r="AG185" i="54"/>
  <c r="AF105" i="56"/>
  <c r="AF185" i="54"/>
  <c r="AE105" i="56"/>
  <c r="AE185" i="54"/>
  <c r="AD105" i="56"/>
  <c r="AG184" i="54"/>
  <c r="AF104" i="56"/>
  <c r="AF184" i="54"/>
  <c r="AE104" i="56"/>
  <c r="AE184" i="54"/>
  <c r="AD104" i="56"/>
  <c r="AG183" i="54"/>
  <c r="AF103" i="56"/>
  <c r="AF183" i="54"/>
  <c r="AE103" i="56"/>
  <c r="AE183" i="54"/>
  <c r="AD103" i="56"/>
  <c r="AG182" i="54"/>
  <c r="AF102" i="56"/>
  <c r="AF182" i="54"/>
  <c r="AE102" i="56"/>
  <c r="AE182" i="54"/>
  <c r="AD102" i="56"/>
  <c r="AG181" i="54"/>
  <c r="AF101" i="56"/>
  <c r="AF181" i="54"/>
  <c r="AE101" i="56"/>
  <c r="AE181" i="54"/>
  <c r="AD101" i="56"/>
  <c r="AG180" i="54"/>
  <c r="AF100" i="56"/>
  <c r="AF180" i="54"/>
  <c r="AE100" i="56"/>
  <c r="AE180" i="54"/>
  <c r="AD100" i="56"/>
  <c r="AG179" i="54"/>
  <c r="AF99" i="56"/>
  <c r="AF179" i="54"/>
  <c r="AE99" i="56"/>
  <c r="AE179" i="54"/>
  <c r="AD99" i="56"/>
  <c r="AG178" i="54"/>
  <c r="AF98" i="56"/>
  <c r="AF178" i="54"/>
  <c r="AE98" i="56"/>
  <c r="AE178" i="54"/>
  <c r="AD98" i="56"/>
  <c r="AG177" i="54"/>
  <c r="AF97" i="56"/>
  <c r="AF177" i="54"/>
  <c r="AE97" i="56"/>
  <c r="AE177" i="54"/>
  <c r="AD97" i="56"/>
  <c r="AG172" i="54"/>
  <c r="AF92" i="56"/>
  <c r="AF172" i="54"/>
  <c r="AE92" i="56"/>
  <c r="AE172" i="54"/>
  <c r="AD92" i="56"/>
  <c r="AG171" i="54"/>
  <c r="AF91" i="56"/>
  <c r="AF171" i="54"/>
  <c r="AE91" i="56"/>
  <c r="AE171" i="54"/>
  <c r="AD91" i="56"/>
  <c r="AG170" i="54"/>
  <c r="AF90" i="56"/>
  <c r="AF170" i="54"/>
  <c r="AE90" i="56"/>
  <c r="AE170" i="54"/>
  <c r="AD90" i="56"/>
  <c r="AG169" i="54"/>
  <c r="AF89" i="56"/>
  <c r="AF169" i="54"/>
  <c r="AE89" i="56"/>
  <c r="AE169" i="54"/>
  <c r="AD89" i="56"/>
  <c r="AG168" i="54"/>
  <c r="AF88" i="56"/>
  <c r="AF168" i="54"/>
  <c r="AE88" i="56"/>
  <c r="AE168" i="54"/>
  <c r="AD88" i="56"/>
  <c r="AG167" i="54"/>
  <c r="AF87" i="56"/>
  <c r="AF167" i="54"/>
  <c r="AE87" i="56"/>
  <c r="AE167" i="54"/>
  <c r="AD87" i="56"/>
  <c r="AG166" i="54"/>
  <c r="AF86" i="56"/>
  <c r="AF166" i="54"/>
  <c r="AE86" i="56"/>
  <c r="AE166" i="54"/>
  <c r="AD86" i="56"/>
  <c r="AG165" i="54"/>
  <c r="AF85" i="56"/>
  <c r="AF165" i="54"/>
  <c r="AE85" i="56"/>
  <c r="AE165" i="54"/>
  <c r="AD85" i="56"/>
  <c r="AG164" i="54"/>
  <c r="AF84" i="56"/>
  <c r="AF164" i="54"/>
  <c r="AE84" i="56"/>
  <c r="AE164" i="54"/>
  <c r="AD84" i="56"/>
  <c r="AG163" i="54"/>
  <c r="AF83" i="56"/>
  <c r="AF163" i="54"/>
  <c r="AE83" i="56"/>
  <c r="AE163" i="54"/>
  <c r="AD83" i="56"/>
  <c r="AG162" i="54"/>
  <c r="AF82" i="56"/>
  <c r="AF162" i="54"/>
  <c r="AE82" i="56"/>
  <c r="AE162" i="54"/>
  <c r="AD82" i="56"/>
  <c r="AG161" i="54"/>
  <c r="AF81" i="56"/>
  <c r="AF161" i="54"/>
  <c r="AE81" i="56"/>
  <c r="AE161" i="54"/>
  <c r="AD81" i="56"/>
  <c r="AG160" i="54"/>
  <c r="AF80" i="56"/>
  <c r="AF160" i="54"/>
  <c r="AE80" i="56"/>
  <c r="AE160" i="54"/>
  <c r="AD80" i="56"/>
  <c r="AG159" i="54"/>
  <c r="AF79" i="56"/>
  <c r="AF159" i="54"/>
  <c r="AE79" i="56"/>
  <c r="AE159" i="54"/>
  <c r="AD79" i="56"/>
  <c r="AG191" i="54"/>
  <c r="AF191" i="54"/>
  <c r="AE191" i="54"/>
  <c r="AG173" i="54"/>
  <c r="AF173" i="54"/>
  <c r="AE173" i="54"/>
  <c r="AG118" i="54"/>
  <c r="AF38" i="56"/>
  <c r="AF118" i="54"/>
  <c r="AE38" i="56"/>
  <c r="AE118" i="54"/>
  <c r="AD38" i="56"/>
  <c r="AG117" i="54"/>
  <c r="AF37" i="56"/>
  <c r="AF117" i="54"/>
  <c r="AE37" i="56"/>
  <c r="AE117" i="54"/>
  <c r="AD37" i="56"/>
  <c r="AG116" i="54"/>
  <c r="AF36" i="56"/>
  <c r="AF116" i="54"/>
  <c r="AE36" i="56"/>
  <c r="AE116" i="54"/>
  <c r="AD36" i="56"/>
  <c r="AG115" i="54"/>
  <c r="AF35" i="56"/>
  <c r="AF115" i="54"/>
  <c r="AE35" i="56"/>
  <c r="AE115" i="54"/>
  <c r="AD35" i="56"/>
  <c r="AG114" i="54"/>
  <c r="AF34" i="56"/>
  <c r="AF114" i="54"/>
  <c r="AE34" i="56"/>
  <c r="AE114" i="54"/>
  <c r="AD34" i="56"/>
  <c r="AG113" i="54"/>
  <c r="AF33" i="56"/>
  <c r="AF113" i="54"/>
  <c r="AE33" i="56"/>
  <c r="AE113" i="54"/>
  <c r="AD33" i="56"/>
  <c r="AG106" i="54"/>
  <c r="AF26" i="56"/>
  <c r="AF106" i="54"/>
  <c r="AE26" i="56"/>
  <c r="AE106" i="54"/>
  <c r="AD26" i="56"/>
  <c r="AG105" i="54"/>
  <c r="AF25" i="56"/>
  <c r="AF105" i="54"/>
  <c r="AE25" i="56"/>
  <c r="AE105" i="54"/>
  <c r="AD25" i="56"/>
  <c r="AG104" i="54"/>
  <c r="AF24" i="56"/>
  <c r="AF104" i="54"/>
  <c r="AE24" i="56"/>
  <c r="AE104" i="54"/>
  <c r="AD24" i="56"/>
  <c r="AF141" i="54"/>
  <c r="AF142" i="54"/>
  <c r="AF143" i="54"/>
  <c r="AF144" i="54"/>
  <c r="AF145" i="54"/>
  <c r="AF146" i="54"/>
  <c r="AF147" i="54"/>
  <c r="AF148" i="54"/>
  <c r="AF149" i="54"/>
  <c r="AF150" i="54"/>
  <c r="AF151" i="54"/>
  <c r="AF152" i="54"/>
  <c r="AF153" i="54"/>
  <c r="AF154" i="54"/>
  <c r="AF155" i="54"/>
  <c r="AE141" i="54"/>
  <c r="AE142" i="54"/>
  <c r="AE143" i="54"/>
  <c r="AE144" i="54"/>
  <c r="AE145" i="54"/>
  <c r="AE146" i="54"/>
  <c r="AE147" i="54"/>
  <c r="AE148" i="54"/>
  <c r="AE149" i="54"/>
  <c r="AE150" i="54"/>
  <c r="AE151" i="54"/>
  <c r="AE152" i="54"/>
  <c r="AE153" i="54"/>
  <c r="AE154" i="54"/>
  <c r="AE155" i="54"/>
  <c r="AF123" i="54"/>
  <c r="AF124" i="54"/>
  <c r="AF125" i="54"/>
  <c r="AF126" i="54"/>
  <c r="AF127" i="54"/>
  <c r="AF128" i="54"/>
  <c r="AF129" i="54"/>
  <c r="AF130" i="54"/>
  <c r="AF131" i="54"/>
  <c r="AF132" i="54"/>
  <c r="AF133" i="54"/>
  <c r="AF134" i="54"/>
  <c r="AF135" i="54"/>
  <c r="AF136" i="54"/>
  <c r="AF137" i="54"/>
  <c r="AE123" i="54"/>
  <c r="AE124" i="54"/>
  <c r="AE125" i="54"/>
  <c r="AE126" i="54"/>
  <c r="AE127" i="54"/>
  <c r="AE128" i="54"/>
  <c r="AE129" i="54"/>
  <c r="AE130" i="54"/>
  <c r="AE131" i="54"/>
  <c r="AE132" i="54"/>
  <c r="AE133" i="54"/>
  <c r="AE134" i="54"/>
  <c r="AE135" i="54"/>
  <c r="AE136" i="54"/>
  <c r="AE137" i="54"/>
  <c r="AG141" i="54"/>
  <c r="AF61" i="56"/>
  <c r="AG142" i="54"/>
  <c r="AF62" i="56"/>
  <c r="AG143" i="54"/>
  <c r="AF63" i="56"/>
  <c r="AG144" i="54"/>
  <c r="AF64" i="56"/>
  <c r="AG145" i="54"/>
  <c r="AF65" i="56"/>
  <c r="AG146" i="54"/>
  <c r="AF66" i="56"/>
  <c r="AG147" i="54"/>
  <c r="AF67" i="56"/>
  <c r="AG148" i="54"/>
  <c r="AF68" i="56"/>
  <c r="AG149" i="54"/>
  <c r="AF69" i="56"/>
  <c r="AG150" i="54"/>
  <c r="AF70" i="56"/>
  <c r="AG151" i="54"/>
  <c r="AF71" i="56"/>
  <c r="AG152" i="54"/>
  <c r="AF72" i="56"/>
  <c r="AG153" i="54"/>
  <c r="AF73" i="56"/>
  <c r="AG154" i="54"/>
  <c r="AF74" i="56"/>
  <c r="AF75" i="56"/>
  <c r="AE61" i="56"/>
  <c r="AE62" i="56"/>
  <c r="AE63" i="56"/>
  <c r="AE64" i="56"/>
  <c r="AE65" i="56"/>
  <c r="AE66" i="56"/>
  <c r="AE67" i="56"/>
  <c r="AE68" i="56"/>
  <c r="AE69" i="56"/>
  <c r="AE70" i="56"/>
  <c r="AE71" i="56"/>
  <c r="AE72" i="56"/>
  <c r="AE73" i="56"/>
  <c r="AE74" i="56"/>
  <c r="AE75" i="56"/>
  <c r="AD61" i="56"/>
  <c r="AD62" i="56"/>
  <c r="AD63" i="56"/>
  <c r="AD64" i="56"/>
  <c r="AD65" i="56"/>
  <c r="AD66" i="56"/>
  <c r="AD67" i="56"/>
  <c r="AD68" i="56"/>
  <c r="AD69" i="56"/>
  <c r="AD70" i="56"/>
  <c r="AD71" i="56"/>
  <c r="AD72" i="56"/>
  <c r="AD73" i="56"/>
  <c r="AD74" i="56"/>
  <c r="AD75" i="56"/>
  <c r="AG123" i="54"/>
  <c r="AF43" i="56"/>
  <c r="AG124" i="54"/>
  <c r="AF44" i="56"/>
  <c r="AG125" i="54"/>
  <c r="AF45" i="56"/>
  <c r="AG126" i="54"/>
  <c r="AF46" i="56"/>
  <c r="AG127" i="54"/>
  <c r="AF47" i="56"/>
  <c r="AG128" i="54"/>
  <c r="AF48" i="56"/>
  <c r="AG129" i="54"/>
  <c r="AF49" i="56"/>
  <c r="AG130" i="54"/>
  <c r="AF50" i="56"/>
  <c r="AG131" i="54"/>
  <c r="AF51" i="56"/>
  <c r="AG132" i="54"/>
  <c r="AF52" i="56"/>
  <c r="AG133" i="54"/>
  <c r="AF53" i="56"/>
  <c r="AG134" i="54"/>
  <c r="AF54" i="56"/>
  <c r="AG135" i="54"/>
  <c r="AF55" i="56"/>
  <c r="AG136" i="54"/>
  <c r="AF56" i="56"/>
  <c r="AF57" i="56"/>
  <c r="AE43" i="56"/>
  <c r="AE44" i="56"/>
  <c r="AE45" i="56"/>
  <c r="AE46" i="56"/>
  <c r="AE47" i="56"/>
  <c r="AE48" i="56"/>
  <c r="AE49" i="56"/>
  <c r="AE50" i="56"/>
  <c r="AE51" i="56"/>
  <c r="AE52" i="56"/>
  <c r="AE53" i="56"/>
  <c r="AE54" i="56"/>
  <c r="AE55" i="56"/>
  <c r="AE56" i="56"/>
  <c r="AE57" i="56"/>
  <c r="AD43" i="56"/>
  <c r="AD44" i="56"/>
  <c r="AD45" i="56"/>
  <c r="AD46" i="56"/>
  <c r="AD47" i="56"/>
  <c r="AD48" i="56"/>
  <c r="AD49" i="56"/>
  <c r="AD50" i="56"/>
  <c r="AD51" i="56"/>
  <c r="AD52" i="56"/>
  <c r="AD53" i="56"/>
  <c r="AD54" i="56"/>
  <c r="AD55" i="56"/>
  <c r="AD56" i="56"/>
  <c r="AD57" i="56"/>
  <c r="AG103" i="54"/>
  <c r="AF23" i="56"/>
  <c r="AG107" i="54"/>
  <c r="AF27" i="56"/>
  <c r="AG108" i="54"/>
  <c r="AF28" i="56"/>
  <c r="AF29" i="56"/>
  <c r="AF103" i="54"/>
  <c r="AE23" i="56"/>
  <c r="AF107" i="54"/>
  <c r="AE27" i="56"/>
  <c r="AF108" i="54"/>
  <c r="AE28" i="56"/>
  <c r="AE29" i="56"/>
  <c r="AE103" i="54"/>
  <c r="AD23" i="56"/>
  <c r="AE107" i="54"/>
  <c r="AD27" i="56"/>
  <c r="AE108" i="54"/>
  <c r="AD28" i="56"/>
  <c r="AD29" i="56"/>
  <c r="AE109" i="54"/>
  <c r="AF109" i="54"/>
  <c r="AG109" i="54"/>
  <c r="AG155" i="54"/>
  <c r="AG137" i="54"/>
  <c r="AG85" i="54"/>
  <c r="AG86" i="54"/>
  <c r="AG87" i="54"/>
  <c r="AG88" i="54"/>
  <c r="AG89" i="54"/>
  <c r="AG90" i="54"/>
  <c r="AG91" i="54"/>
  <c r="AG92" i="54"/>
  <c r="AG93" i="54"/>
  <c r="AG94" i="54"/>
  <c r="AG95" i="54"/>
  <c r="AG96" i="54"/>
  <c r="AG97" i="54"/>
  <c r="AG99" i="54"/>
  <c r="AF85" i="54"/>
  <c r="AF86" i="54"/>
  <c r="AF87" i="54"/>
  <c r="AF88" i="54"/>
  <c r="AF89" i="54"/>
  <c r="AF90" i="54"/>
  <c r="AF91" i="54"/>
  <c r="AF92" i="54"/>
  <c r="AF93" i="54"/>
  <c r="AF94" i="54"/>
  <c r="AF95" i="54"/>
  <c r="AF96" i="54"/>
  <c r="AF97" i="54"/>
  <c r="AF99" i="54"/>
  <c r="AE85" i="54"/>
  <c r="AE86" i="54"/>
  <c r="AE87" i="54"/>
  <c r="AE88" i="54"/>
  <c r="AE89" i="54"/>
  <c r="AE90" i="54"/>
  <c r="AE91" i="54"/>
  <c r="AE92" i="54"/>
  <c r="AE93" i="54"/>
  <c r="AE94" i="54"/>
  <c r="AE95" i="54"/>
  <c r="AE96" i="54"/>
  <c r="AE97" i="54"/>
  <c r="AE99" i="54"/>
  <c r="AG81" i="54"/>
  <c r="AF81" i="54"/>
  <c r="AE81" i="54"/>
  <c r="AG63" i="54"/>
  <c r="AF63" i="54"/>
  <c r="AE63" i="54"/>
  <c r="AG45" i="54"/>
  <c r="AF45" i="54"/>
  <c r="AE45" i="54"/>
  <c r="AD98" i="54"/>
  <c r="AE98" i="54"/>
  <c r="AF98" i="54"/>
  <c r="AG98" i="54"/>
  <c r="AI98" i="54"/>
  <c r="AJ98" i="54"/>
  <c r="AK98" i="54"/>
  <c r="AL98" i="54"/>
  <c r="AN98" i="54"/>
  <c r="AO98" i="54"/>
  <c r="AP98" i="54"/>
  <c r="AQ98" i="54"/>
  <c r="AS98" i="54"/>
  <c r="AT98" i="54"/>
  <c r="AU98" i="54"/>
  <c r="AV98" i="54"/>
  <c r="AX98" i="54"/>
  <c r="AY98" i="54"/>
  <c r="AZ98" i="54"/>
  <c r="BA98" i="54"/>
  <c r="BC98" i="54"/>
  <c r="BD98" i="54"/>
  <c r="BE98" i="54"/>
  <c r="BF98" i="54"/>
  <c r="BH98" i="54"/>
  <c r="BI98" i="54"/>
  <c r="BJ98" i="54"/>
  <c r="BK98" i="54"/>
  <c r="AD115" i="56"/>
  <c r="AD127" i="56"/>
  <c r="AF123" i="56"/>
  <c r="AF159" i="56"/>
  <c r="AE123" i="56"/>
  <c r="AE159" i="56"/>
  <c r="AD123" i="56"/>
  <c r="AD159" i="56"/>
  <c r="AF122" i="56"/>
  <c r="AF158" i="56"/>
  <c r="AE122" i="56"/>
  <c r="AE158" i="56"/>
  <c r="AD122" i="56"/>
  <c r="AD158" i="56"/>
  <c r="AF121" i="56"/>
  <c r="AF157" i="56"/>
  <c r="AE121" i="56"/>
  <c r="AE157" i="56"/>
  <c r="AD121" i="56"/>
  <c r="AD157" i="56"/>
  <c r="AF153" i="56"/>
  <c r="AE153" i="56"/>
  <c r="AD153" i="56"/>
  <c r="AF152" i="56"/>
  <c r="AE152" i="56"/>
  <c r="AD152" i="56"/>
  <c r="AF151" i="56"/>
  <c r="AE151" i="56"/>
  <c r="AD151" i="56"/>
  <c r="AF147" i="56"/>
  <c r="AE147" i="56"/>
  <c r="AD147" i="56"/>
  <c r="AF146" i="56"/>
  <c r="AE146" i="56"/>
  <c r="AD146" i="56"/>
  <c r="AF145" i="56"/>
  <c r="AE145" i="56"/>
  <c r="AD145" i="56"/>
  <c r="AF117" i="56"/>
  <c r="AF141" i="56"/>
  <c r="AE117" i="56"/>
  <c r="AE141" i="56"/>
  <c r="AD117" i="56"/>
  <c r="AD141" i="56"/>
  <c r="AF116" i="56"/>
  <c r="AF140" i="56"/>
  <c r="AE116" i="56"/>
  <c r="AE140" i="56"/>
  <c r="AD116" i="56"/>
  <c r="AD140" i="56"/>
  <c r="AF115" i="56"/>
  <c r="AF139" i="56"/>
  <c r="AE115" i="56"/>
  <c r="AE139" i="56"/>
  <c r="AD139" i="56"/>
  <c r="AF135" i="56"/>
  <c r="AE135" i="56"/>
  <c r="AD135" i="56"/>
  <c r="AF134" i="56"/>
  <c r="AE134" i="56"/>
  <c r="AD134" i="56"/>
  <c r="AF133" i="56"/>
  <c r="AE133" i="56"/>
  <c r="AD133" i="56"/>
  <c r="AF129" i="56"/>
  <c r="AE129" i="56"/>
  <c r="AD129" i="56"/>
  <c r="AF128" i="56"/>
  <c r="AE128" i="56"/>
  <c r="AD128" i="56"/>
  <c r="AF127" i="56"/>
  <c r="AE127" i="56"/>
  <c r="AI115" i="56"/>
  <c r="AI127" i="56"/>
  <c r="AP115" i="56"/>
  <c r="AP127" i="56"/>
  <c r="BJ123" i="56"/>
  <c r="BJ159" i="56"/>
  <c r="BI123" i="56"/>
  <c r="BI159" i="56"/>
  <c r="BH123" i="56"/>
  <c r="BH159" i="56"/>
  <c r="BG123" i="56"/>
  <c r="BG159" i="56"/>
  <c r="BE123" i="56"/>
  <c r="BE159" i="56"/>
  <c r="BD123" i="56"/>
  <c r="BD159" i="56"/>
  <c r="BC123" i="56"/>
  <c r="BC159" i="56"/>
  <c r="BB123" i="56"/>
  <c r="BB159" i="56"/>
  <c r="AZ123" i="56"/>
  <c r="AZ159" i="56"/>
  <c r="AY123" i="56"/>
  <c r="AY159" i="56"/>
  <c r="AX123" i="56"/>
  <c r="AX159" i="56"/>
  <c r="AW123" i="56"/>
  <c r="AW159" i="56"/>
  <c r="AU123" i="56"/>
  <c r="AU159" i="56"/>
  <c r="AT123" i="56"/>
  <c r="AT159" i="56"/>
  <c r="AS123" i="56"/>
  <c r="AS159" i="56"/>
  <c r="AR123" i="56"/>
  <c r="AR159" i="56"/>
  <c r="AP123" i="56"/>
  <c r="AP159" i="56"/>
  <c r="AO123" i="56"/>
  <c r="AO159" i="56"/>
  <c r="AN123" i="56"/>
  <c r="AN159" i="56"/>
  <c r="AM123" i="56"/>
  <c r="AM159" i="56"/>
  <c r="AK123" i="56"/>
  <c r="AK159" i="56"/>
  <c r="AJ123" i="56"/>
  <c r="AJ159" i="56"/>
  <c r="AI123" i="56"/>
  <c r="AI159" i="56"/>
  <c r="AH123" i="56"/>
  <c r="AH159" i="56"/>
  <c r="BJ122" i="56"/>
  <c r="BJ158" i="56"/>
  <c r="BI122" i="56"/>
  <c r="BI158" i="56"/>
  <c r="BH122" i="56"/>
  <c r="BH158" i="56"/>
  <c r="BG122" i="56"/>
  <c r="BG158" i="56"/>
  <c r="BE122" i="56"/>
  <c r="BE158" i="56"/>
  <c r="BD122" i="56"/>
  <c r="BD158" i="56"/>
  <c r="BC122" i="56"/>
  <c r="BC158" i="56"/>
  <c r="BB122" i="56"/>
  <c r="BB158" i="56"/>
  <c r="AZ122" i="56"/>
  <c r="AZ158" i="56"/>
  <c r="AY122" i="56"/>
  <c r="AY158" i="56"/>
  <c r="AX122" i="56"/>
  <c r="AX158" i="56"/>
  <c r="AW122" i="56"/>
  <c r="AW158" i="56"/>
  <c r="AU122" i="56"/>
  <c r="AU158" i="56"/>
  <c r="AT122" i="56"/>
  <c r="AT158" i="56"/>
  <c r="AS122" i="56"/>
  <c r="AS158" i="56"/>
  <c r="AR122" i="56"/>
  <c r="AR158" i="56"/>
  <c r="AP122" i="56"/>
  <c r="AP158" i="56"/>
  <c r="AO122" i="56"/>
  <c r="AO158" i="56"/>
  <c r="AN122" i="56"/>
  <c r="AN158" i="56"/>
  <c r="AM122" i="56"/>
  <c r="AM158" i="56"/>
  <c r="AK122" i="56"/>
  <c r="AK158" i="56"/>
  <c r="AJ122" i="56"/>
  <c r="AJ158" i="56"/>
  <c r="AI122" i="56"/>
  <c r="AI158" i="56"/>
  <c r="AH122" i="56"/>
  <c r="AH158" i="56"/>
  <c r="BJ121" i="56"/>
  <c r="BJ157" i="56"/>
  <c r="BI121" i="56"/>
  <c r="BI157" i="56"/>
  <c r="BH121" i="56"/>
  <c r="BH157" i="56"/>
  <c r="BG121" i="56"/>
  <c r="BG157" i="56"/>
  <c r="BE121" i="56"/>
  <c r="BE157" i="56"/>
  <c r="BD121" i="56"/>
  <c r="BD157" i="56"/>
  <c r="BC121" i="56"/>
  <c r="BC157" i="56"/>
  <c r="BB121" i="56"/>
  <c r="BB157" i="56"/>
  <c r="AZ121" i="56"/>
  <c r="AZ157" i="56"/>
  <c r="AY121" i="56"/>
  <c r="AY157" i="56"/>
  <c r="AX121" i="56"/>
  <c r="AX157" i="56"/>
  <c r="AW121" i="56"/>
  <c r="AW157" i="56"/>
  <c r="AU121" i="56"/>
  <c r="AU157" i="56"/>
  <c r="AT121" i="56"/>
  <c r="AT157" i="56"/>
  <c r="AS121" i="56"/>
  <c r="AS157" i="56"/>
  <c r="AR121" i="56"/>
  <c r="AR157" i="56"/>
  <c r="AP121" i="56"/>
  <c r="AP157" i="56"/>
  <c r="AO121" i="56"/>
  <c r="AO157" i="56"/>
  <c r="AN121" i="56"/>
  <c r="AN157" i="56"/>
  <c r="AM121" i="56"/>
  <c r="AM157" i="56"/>
  <c r="AK121" i="56"/>
  <c r="AK157" i="56"/>
  <c r="AJ121" i="56"/>
  <c r="AJ157" i="56"/>
  <c r="AI121" i="56"/>
  <c r="AI157" i="56"/>
  <c r="AH121" i="56"/>
  <c r="AH157" i="56"/>
  <c r="BJ153" i="56"/>
  <c r="BI153" i="56"/>
  <c r="BH153" i="56"/>
  <c r="BG153" i="56"/>
  <c r="BE153" i="56"/>
  <c r="BD153" i="56"/>
  <c r="BC153" i="56"/>
  <c r="BB153" i="56"/>
  <c r="AZ153" i="56"/>
  <c r="AY153" i="56"/>
  <c r="AX153" i="56"/>
  <c r="AW153" i="56"/>
  <c r="AU153" i="56"/>
  <c r="AT153" i="56"/>
  <c r="AS153" i="56"/>
  <c r="AR153" i="56"/>
  <c r="AP153" i="56"/>
  <c r="AO153" i="56"/>
  <c r="AN153" i="56"/>
  <c r="AM153" i="56"/>
  <c r="AK153" i="56"/>
  <c r="AJ153" i="56"/>
  <c r="AI153" i="56"/>
  <c r="AH153" i="56"/>
  <c r="BJ152" i="56"/>
  <c r="BI152" i="56"/>
  <c r="BH152" i="56"/>
  <c r="BG152" i="56"/>
  <c r="BE152" i="56"/>
  <c r="BD152" i="56"/>
  <c r="BC152" i="56"/>
  <c r="BB152" i="56"/>
  <c r="AZ152" i="56"/>
  <c r="AY152" i="56"/>
  <c r="AX152" i="56"/>
  <c r="AW152" i="56"/>
  <c r="AU152" i="56"/>
  <c r="AT152" i="56"/>
  <c r="AS152" i="56"/>
  <c r="AR152" i="56"/>
  <c r="AP152" i="56"/>
  <c r="AO152" i="56"/>
  <c r="AN152" i="56"/>
  <c r="AM152" i="56"/>
  <c r="AK152" i="56"/>
  <c r="AJ152" i="56"/>
  <c r="AI152" i="56"/>
  <c r="AH152" i="56"/>
  <c r="BJ151" i="56"/>
  <c r="BI151" i="56"/>
  <c r="BH151" i="56"/>
  <c r="BG151" i="56"/>
  <c r="BE151" i="56"/>
  <c r="BD151" i="56"/>
  <c r="BC151" i="56"/>
  <c r="BB151" i="56"/>
  <c r="AZ151" i="56"/>
  <c r="AY151" i="56"/>
  <c r="AX151" i="56"/>
  <c r="AW151" i="56"/>
  <c r="AU151" i="56"/>
  <c r="AT151" i="56"/>
  <c r="AS151" i="56"/>
  <c r="AR151" i="56"/>
  <c r="AP151" i="56"/>
  <c r="AO151" i="56"/>
  <c r="AN151" i="56"/>
  <c r="AM151" i="56"/>
  <c r="AK151" i="56"/>
  <c r="AJ151" i="56"/>
  <c r="AI151" i="56"/>
  <c r="AH151" i="56"/>
  <c r="BJ147" i="56"/>
  <c r="BI147" i="56"/>
  <c r="BH147" i="56"/>
  <c r="BG147" i="56"/>
  <c r="BE147" i="56"/>
  <c r="BD147" i="56"/>
  <c r="BC147" i="56"/>
  <c r="BB147" i="56"/>
  <c r="AZ147" i="56"/>
  <c r="AY147" i="56"/>
  <c r="AX147" i="56"/>
  <c r="AW147" i="56"/>
  <c r="AU147" i="56"/>
  <c r="AT147" i="56"/>
  <c r="AS147" i="56"/>
  <c r="AR147" i="56"/>
  <c r="AP147" i="56"/>
  <c r="AO147" i="56"/>
  <c r="AN147" i="56"/>
  <c r="AM147" i="56"/>
  <c r="AK147" i="56"/>
  <c r="AJ147" i="56"/>
  <c r="AI147" i="56"/>
  <c r="AH147" i="56"/>
  <c r="BJ146" i="56"/>
  <c r="BI146" i="56"/>
  <c r="BH146" i="56"/>
  <c r="BG146" i="56"/>
  <c r="BE146" i="56"/>
  <c r="BD146" i="56"/>
  <c r="BC146" i="56"/>
  <c r="BB146" i="56"/>
  <c r="AZ146" i="56"/>
  <c r="AY146" i="56"/>
  <c r="AX146" i="56"/>
  <c r="AW146" i="56"/>
  <c r="AU146" i="56"/>
  <c r="AT146" i="56"/>
  <c r="AS146" i="56"/>
  <c r="AR146" i="56"/>
  <c r="AP146" i="56"/>
  <c r="AO146" i="56"/>
  <c r="AN146" i="56"/>
  <c r="AM146" i="56"/>
  <c r="AK146" i="56"/>
  <c r="AJ146" i="56"/>
  <c r="AI146" i="56"/>
  <c r="AH146" i="56"/>
  <c r="BJ145" i="56"/>
  <c r="BI145" i="56"/>
  <c r="BH145" i="56"/>
  <c r="BG145" i="56"/>
  <c r="BE145" i="56"/>
  <c r="BD145" i="56"/>
  <c r="BC145" i="56"/>
  <c r="BB145" i="56"/>
  <c r="AZ145" i="56"/>
  <c r="AY145" i="56"/>
  <c r="AX145" i="56"/>
  <c r="AW145" i="56"/>
  <c r="AU145" i="56"/>
  <c r="AT145" i="56"/>
  <c r="AS145" i="56"/>
  <c r="AR145" i="56"/>
  <c r="AP145" i="56"/>
  <c r="AO145" i="56"/>
  <c r="AN145" i="56"/>
  <c r="AM145" i="56"/>
  <c r="AK145" i="56"/>
  <c r="AJ145" i="56"/>
  <c r="AI145" i="56"/>
  <c r="AH145" i="56"/>
  <c r="BJ117" i="56"/>
  <c r="BJ141" i="56"/>
  <c r="BI117" i="56"/>
  <c r="BI141" i="56"/>
  <c r="BH117" i="56"/>
  <c r="BH141" i="56"/>
  <c r="BG117" i="56"/>
  <c r="BG141" i="56"/>
  <c r="BE117" i="56"/>
  <c r="BE141" i="56"/>
  <c r="BD117" i="56"/>
  <c r="BD141" i="56"/>
  <c r="BC117" i="56"/>
  <c r="BC141" i="56"/>
  <c r="BB117" i="56"/>
  <c r="BB141" i="56"/>
  <c r="AZ117" i="56"/>
  <c r="AZ141" i="56"/>
  <c r="AY117" i="56"/>
  <c r="AY141" i="56"/>
  <c r="AX117" i="56"/>
  <c r="AX141" i="56"/>
  <c r="AW117" i="56"/>
  <c r="AW141" i="56"/>
  <c r="AU117" i="56"/>
  <c r="AU141" i="56"/>
  <c r="AT117" i="56"/>
  <c r="AT141" i="56"/>
  <c r="AS117" i="56"/>
  <c r="AS141" i="56"/>
  <c r="AR117" i="56"/>
  <c r="AR141" i="56"/>
  <c r="AP117" i="56"/>
  <c r="AP141" i="56"/>
  <c r="AO117" i="56"/>
  <c r="AO141" i="56"/>
  <c r="AN117" i="56"/>
  <c r="AN141" i="56"/>
  <c r="AM117" i="56"/>
  <c r="AM141" i="56"/>
  <c r="AK117" i="56"/>
  <c r="AK141" i="56"/>
  <c r="AJ117" i="56"/>
  <c r="AJ141" i="56"/>
  <c r="AI117" i="56"/>
  <c r="AI141" i="56"/>
  <c r="AH117" i="56"/>
  <c r="AH141" i="56"/>
  <c r="BJ116" i="56"/>
  <c r="BJ140" i="56"/>
  <c r="BI116" i="56"/>
  <c r="BI140" i="56"/>
  <c r="BH116" i="56"/>
  <c r="BH140" i="56"/>
  <c r="BG116" i="56"/>
  <c r="BG140" i="56"/>
  <c r="BE116" i="56"/>
  <c r="BE140" i="56"/>
  <c r="BD116" i="56"/>
  <c r="BD140" i="56"/>
  <c r="BC116" i="56"/>
  <c r="BC140" i="56"/>
  <c r="BB116" i="56"/>
  <c r="BB140" i="56"/>
  <c r="AZ116" i="56"/>
  <c r="AZ140" i="56"/>
  <c r="AY116" i="56"/>
  <c r="AY140" i="56"/>
  <c r="AX116" i="56"/>
  <c r="AX140" i="56"/>
  <c r="AW116" i="56"/>
  <c r="AW140" i="56"/>
  <c r="AU116" i="56"/>
  <c r="AU140" i="56"/>
  <c r="AT116" i="56"/>
  <c r="AT140" i="56"/>
  <c r="AS116" i="56"/>
  <c r="AS140" i="56"/>
  <c r="AR116" i="56"/>
  <c r="AR140" i="56"/>
  <c r="AP116" i="56"/>
  <c r="AP140" i="56"/>
  <c r="AO116" i="56"/>
  <c r="AO140" i="56"/>
  <c r="AN116" i="56"/>
  <c r="AN140" i="56"/>
  <c r="AM116" i="56"/>
  <c r="AM140" i="56"/>
  <c r="AK116" i="56"/>
  <c r="AK140" i="56"/>
  <c r="AJ116" i="56"/>
  <c r="AJ140" i="56"/>
  <c r="AI116" i="56"/>
  <c r="AI140" i="56"/>
  <c r="AH116" i="56"/>
  <c r="AH140" i="56"/>
  <c r="BJ115" i="56"/>
  <c r="BJ139" i="56"/>
  <c r="BI115" i="56"/>
  <c r="BI139" i="56"/>
  <c r="BH115" i="56"/>
  <c r="BH139" i="56"/>
  <c r="BG115" i="56"/>
  <c r="BG139" i="56"/>
  <c r="BE115" i="56"/>
  <c r="BE139" i="56"/>
  <c r="BD115" i="56"/>
  <c r="BD139" i="56"/>
  <c r="BC115" i="56"/>
  <c r="BC139" i="56"/>
  <c r="BB115" i="56"/>
  <c r="BB139" i="56"/>
  <c r="AZ115" i="56"/>
  <c r="AZ139" i="56"/>
  <c r="AY115" i="56"/>
  <c r="AY139" i="56"/>
  <c r="AX115" i="56"/>
  <c r="AX139" i="56"/>
  <c r="AW115" i="56"/>
  <c r="AW139" i="56"/>
  <c r="AU115" i="56"/>
  <c r="AU139" i="56"/>
  <c r="AT115" i="56"/>
  <c r="AT139" i="56"/>
  <c r="AS115" i="56"/>
  <c r="AS139" i="56"/>
  <c r="AR115" i="56"/>
  <c r="AR139" i="56"/>
  <c r="AP139" i="56"/>
  <c r="AO115" i="56"/>
  <c r="AO139" i="56"/>
  <c r="AN115" i="56"/>
  <c r="AN139" i="56"/>
  <c r="AM115" i="56"/>
  <c r="AM139" i="56"/>
  <c r="AK115" i="56"/>
  <c r="AK139" i="56"/>
  <c r="AJ115" i="56"/>
  <c r="AJ139" i="56"/>
  <c r="AI139" i="56"/>
  <c r="AH115" i="56"/>
  <c r="AH139" i="56"/>
  <c r="BJ135" i="56"/>
  <c r="BI135" i="56"/>
  <c r="BH135" i="56"/>
  <c r="BG135" i="56"/>
  <c r="BE135" i="56"/>
  <c r="BD135" i="56"/>
  <c r="BC135" i="56"/>
  <c r="BB135" i="56"/>
  <c r="AZ135" i="56"/>
  <c r="AY135" i="56"/>
  <c r="AX135" i="56"/>
  <c r="AW135" i="56"/>
  <c r="AU135" i="56"/>
  <c r="AT135" i="56"/>
  <c r="AS135" i="56"/>
  <c r="AR135" i="56"/>
  <c r="AP135" i="56"/>
  <c r="AO135" i="56"/>
  <c r="AN135" i="56"/>
  <c r="AM135" i="56"/>
  <c r="AK135" i="56"/>
  <c r="AJ135" i="56"/>
  <c r="AI135" i="56"/>
  <c r="AH135" i="56"/>
  <c r="BJ134" i="56"/>
  <c r="BI134" i="56"/>
  <c r="BH134" i="56"/>
  <c r="BG134" i="56"/>
  <c r="BE134" i="56"/>
  <c r="BD134" i="56"/>
  <c r="BC134" i="56"/>
  <c r="BB134" i="56"/>
  <c r="AZ134" i="56"/>
  <c r="AY134" i="56"/>
  <c r="AX134" i="56"/>
  <c r="AW134" i="56"/>
  <c r="AU134" i="56"/>
  <c r="AT134" i="56"/>
  <c r="AS134" i="56"/>
  <c r="AR134" i="56"/>
  <c r="AP134" i="56"/>
  <c r="AO134" i="56"/>
  <c r="AN134" i="56"/>
  <c r="AM134" i="56"/>
  <c r="AK134" i="56"/>
  <c r="AJ134" i="56"/>
  <c r="AI134" i="56"/>
  <c r="AH134" i="56"/>
  <c r="BJ133" i="56"/>
  <c r="BI133" i="56"/>
  <c r="BH133" i="56"/>
  <c r="BG133" i="56"/>
  <c r="BE133" i="56"/>
  <c r="BD133" i="56"/>
  <c r="BC133" i="56"/>
  <c r="BB133" i="56"/>
  <c r="AZ133" i="56"/>
  <c r="AY133" i="56"/>
  <c r="AX133" i="56"/>
  <c r="AW133" i="56"/>
  <c r="AU133" i="56"/>
  <c r="AT133" i="56"/>
  <c r="AS133" i="56"/>
  <c r="AR133" i="56"/>
  <c r="AP133" i="56"/>
  <c r="AO133" i="56"/>
  <c r="AN133" i="56"/>
  <c r="AM133" i="56"/>
  <c r="AK133" i="56"/>
  <c r="AJ133" i="56"/>
  <c r="AI133" i="56"/>
  <c r="AH133" i="56"/>
  <c r="BJ129" i="56"/>
  <c r="BI129" i="56"/>
  <c r="BH129" i="56"/>
  <c r="BG129" i="56"/>
  <c r="BE129" i="56"/>
  <c r="BD129" i="56"/>
  <c r="BC129" i="56"/>
  <c r="BB129" i="56"/>
  <c r="AZ129" i="56"/>
  <c r="AY129" i="56"/>
  <c r="AX129" i="56"/>
  <c r="AW129" i="56"/>
  <c r="AU129" i="56"/>
  <c r="AT129" i="56"/>
  <c r="AS129" i="56"/>
  <c r="AR129" i="56"/>
  <c r="AP129" i="56"/>
  <c r="AO129" i="56"/>
  <c r="AN129" i="56"/>
  <c r="AM129" i="56"/>
  <c r="AK129" i="56"/>
  <c r="AJ129" i="56"/>
  <c r="AI129" i="56"/>
  <c r="AH129" i="56"/>
  <c r="BJ128" i="56"/>
  <c r="BI128" i="56"/>
  <c r="BH128" i="56"/>
  <c r="BG128" i="56"/>
  <c r="BE128" i="56"/>
  <c r="BD128" i="56"/>
  <c r="BC128" i="56"/>
  <c r="BB128" i="56"/>
  <c r="AZ128" i="56"/>
  <c r="AY128" i="56"/>
  <c r="AX128" i="56"/>
  <c r="AW128" i="56"/>
  <c r="AU128" i="56"/>
  <c r="AT128" i="56"/>
  <c r="AS128" i="56"/>
  <c r="AR128" i="56"/>
  <c r="AP128" i="56"/>
  <c r="AO128" i="56"/>
  <c r="AN128" i="56"/>
  <c r="AM128" i="56"/>
  <c r="AK128" i="56"/>
  <c r="AJ128" i="56"/>
  <c r="AI128" i="56"/>
  <c r="AH128" i="56"/>
  <c r="BJ127" i="56"/>
  <c r="BI127" i="56"/>
  <c r="BH127" i="56"/>
  <c r="BG127" i="56"/>
  <c r="BE127" i="56"/>
  <c r="BD127" i="56"/>
  <c r="BC127" i="56"/>
  <c r="BB127" i="56"/>
  <c r="AZ127" i="56"/>
  <c r="AY127" i="56"/>
  <c r="AX127" i="56"/>
  <c r="AW127" i="56"/>
  <c r="AU127" i="56"/>
  <c r="AT127" i="56"/>
  <c r="AS127" i="56"/>
  <c r="AR127" i="56"/>
  <c r="AO127" i="56"/>
  <c r="AN127" i="56"/>
  <c r="AM127" i="56"/>
  <c r="AK127" i="56"/>
  <c r="AJ127" i="56"/>
  <c r="AH127" i="56"/>
  <c r="AB151" i="56"/>
  <c r="AB157" i="56"/>
  <c r="AB159" i="56"/>
  <c r="AB158" i="56"/>
  <c r="AB153" i="56"/>
  <c r="AB152" i="56"/>
  <c r="AB145" i="56"/>
  <c r="AB146" i="56"/>
  <c r="AB147" i="56"/>
  <c r="AB128" i="56"/>
  <c r="AB129" i="56"/>
  <c r="AB135" i="56"/>
  <c r="AB141" i="56"/>
  <c r="AB134" i="56"/>
  <c r="AB140" i="56"/>
  <c r="AB139" i="56"/>
  <c r="AB133" i="56"/>
  <c r="AB127" i="56"/>
  <c r="AC145" i="56"/>
  <c r="BQ164" i="56"/>
  <c r="E7" i="53"/>
  <c r="E10" i="53"/>
  <c r="E33" i="53"/>
  <c r="J17" i="46"/>
  <c r="J19" i="46"/>
  <c r="J24" i="46"/>
  <c r="J16" i="46"/>
  <c r="J18" i="46"/>
  <c r="J23" i="46"/>
  <c r="J22" i="46"/>
  <c r="J21" i="46"/>
  <c r="J20" i="46"/>
  <c r="E30" i="53"/>
  <c r="AC151" i="56"/>
  <c r="BQ165" i="56"/>
  <c r="E8" i="53"/>
  <c r="E31" i="53"/>
  <c r="AC157" i="56"/>
  <c r="BQ166" i="56"/>
  <c r="E9" i="53"/>
  <c r="E32" i="53"/>
  <c r="AC159" i="56"/>
  <c r="BS166" i="56"/>
  <c r="G9" i="53"/>
  <c r="G32" i="53"/>
  <c r="AC158" i="56"/>
  <c r="BR166" i="56"/>
  <c r="F9" i="53"/>
  <c r="F32" i="53"/>
  <c r="AC153" i="56"/>
  <c r="BS165" i="56"/>
  <c r="G8" i="53"/>
  <c r="G31" i="53"/>
  <c r="AC152" i="56"/>
  <c r="BR165" i="56"/>
  <c r="F8" i="53"/>
  <c r="F31" i="53"/>
  <c r="AC147" i="56"/>
  <c r="BS164" i="56"/>
  <c r="G7" i="53"/>
  <c r="G30" i="53"/>
  <c r="AC146" i="56"/>
  <c r="BR164" i="56"/>
  <c r="F7" i="53"/>
  <c r="F30" i="53"/>
  <c r="AC127" i="56"/>
  <c r="BN164" i="56"/>
  <c r="B7" i="53"/>
  <c r="B10" i="53"/>
  <c r="B33" i="53"/>
  <c r="I7" i="46"/>
  <c r="I15" i="46"/>
  <c r="I8" i="46"/>
  <c r="I9" i="46"/>
  <c r="I11" i="46"/>
  <c r="I10" i="46"/>
  <c r="G41" i="49"/>
  <c r="J7" i="46"/>
  <c r="J15" i="46"/>
  <c r="J8" i="46"/>
  <c r="H41" i="49"/>
  <c r="AC128" i="56"/>
  <c r="BO164" i="56"/>
  <c r="C7" i="53"/>
  <c r="C10" i="53"/>
  <c r="C33" i="53"/>
  <c r="I28" i="46"/>
  <c r="I36" i="46"/>
  <c r="I29" i="46"/>
  <c r="I30" i="46"/>
  <c r="I32" i="46"/>
  <c r="I31" i="46"/>
  <c r="G42" i="49"/>
  <c r="F10" i="53"/>
  <c r="F33" i="53"/>
  <c r="J28" i="46"/>
  <c r="J36" i="46"/>
  <c r="J29" i="46"/>
  <c r="H42" i="49"/>
  <c r="AC129" i="56"/>
  <c r="BP164" i="56"/>
  <c r="D7" i="53"/>
  <c r="D10" i="53"/>
  <c r="D33" i="53"/>
  <c r="I49" i="46"/>
  <c r="I57" i="46"/>
  <c r="I50" i="46"/>
  <c r="I51" i="46"/>
  <c r="I53" i="46"/>
  <c r="I52" i="46"/>
  <c r="G43" i="49"/>
  <c r="G10" i="53"/>
  <c r="G33" i="53"/>
  <c r="J49" i="46"/>
  <c r="J57" i="46"/>
  <c r="J50" i="46"/>
  <c r="H43" i="49"/>
  <c r="J25" i="46"/>
  <c r="J39" i="46"/>
  <c r="J42" i="46"/>
  <c r="J41" i="46"/>
  <c r="J43" i="46"/>
  <c r="J40" i="46"/>
  <c r="J44" i="46"/>
  <c r="J45" i="46"/>
  <c r="J37" i="46"/>
  <c r="J38" i="46"/>
  <c r="J46" i="46"/>
  <c r="J62" i="46"/>
  <c r="J63" i="46"/>
  <c r="J64" i="46"/>
  <c r="J60" i="46"/>
  <c r="J65" i="46"/>
  <c r="J61" i="46"/>
  <c r="J58" i="46"/>
  <c r="J66" i="46"/>
  <c r="J59" i="46"/>
  <c r="J67" i="46"/>
  <c r="I62" i="46"/>
  <c r="I54" i="46"/>
  <c r="I55" i="46"/>
  <c r="I59" i="46"/>
  <c r="I60" i="46"/>
  <c r="I66" i="46"/>
  <c r="I58" i="46"/>
  <c r="I65" i="46"/>
  <c r="I64" i="46"/>
  <c r="I61" i="46"/>
  <c r="I63" i="46"/>
  <c r="I38" i="46"/>
  <c r="I33" i="46"/>
  <c r="I39" i="46"/>
  <c r="I45" i="46"/>
  <c r="I37" i="46"/>
  <c r="I44" i="46"/>
  <c r="I40" i="46"/>
  <c r="I43" i="46"/>
  <c r="I41" i="46"/>
  <c r="I42" i="46"/>
  <c r="I34" i="46"/>
  <c r="I56" i="46"/>
  <c r="I35" i="46"/>
  <c r="I67" i="46"/>
  <c r="I46" i="46"/>
  <c r="C30" i="53"/>
  <c r="D30" i="53"/>
  <c r="AC135" i="56"/>
  <c r="BP165" i="56"/>
  <c r="D8" i="53"/>
  <c r="D31" i="53"/>
  <c r="AC141" i="56"/>
  <c r="BP166" i="56"/>
  <c r="D9" i="53"/>
  <c r="D32" i="53"/>
  <c r="AC134" i="56"/>
  <c r="BO165" i="56"/>
  <c r="C8" i="53"/>
  <c r="C31" i="53"/>
  <c r="AC140" i="56"/>
  <c r="BO166" i="56"/>
  <c r="C9" i="53"/>
  <c r="C32" i="53"/>
  <c r="AC139" i="56"/>
  <c r="BN166" i="56"/>
  <c r="B9" i="53"/>
  <c r="B32" i="53"/>
  <c r="AC133" i="56"/>
  <c r="BN165" i="56"/>
  <c r="B8" i="53"/>
  <c r="B31" i="53"/>
  <c r="B30" i="53"/>
  <c r="I23" i="46"/>
  <c r="I24" i="46"/>
  <c r="I17" i="46"/>
  <c r="I18" i="46"/>
  <c r="I19" i="46"/>
  <c r="I16" i="46"/>
  <c r="I21" i="46"/>
  <c r="I14" i="46"/>
  <c r="I22" i="46"/>
  <c r="I13" i="46"/>
  <c r="I12" i="46"/>
  <c r="I20" i="46"/>
  <c r="I25" i="46"/>
  <c r="B25" i="49" a="1"/>
  <c r="G25" i="49"/>
  <c r="G26" i="49"/>
  <c r="G30" i="49"/>
  <c r="G51" i="49"/>
  <c r="G61" i="49"/>
  <c r="G71" i="49"/>
  <c r="G81" i="49"/>
  <c r="G35" i="49"/>
  <c r="G56" i="49"/>
  <c r="G66" i="49"/>
  <c r="G76" i="49"/>
  <c r="G86" i="49"/>
  <c r="G33" i="49"/>
  <c r="G54" i="49"/>
  <c r="G64" i="49"/>
  <c r="G74" i="49"/>
  <c r="G84" i="49"/>
  <c r="G29" i="49"/>
  <c r="G50" i="49"/>
  <c r="G60" i="49"/>
  <c r="G70" i="49"/>
  <c r="G80" i="49"/>
  <c r="G32" i="49"/>
  <c r="G53" i="49"/>
  <c r="G63" i="49"/>
  <c r="G73" i="49"/>
  <c r="G83" i="49"/>
  <c r="G31" i="49"/>
  <c r="G52" i="49"/>
  <c r="G62" i="49"/>
  <c r="G72" i="49"/>
  <c r="G82" i="49"/>
  <c r="G34" i="49"/>
  <c r="G55" i="49"/>
  <c r="G65" i="49"/>
  <c r="G75" i="49"/>
  <c r="G85" i="49"/>
  <c r="G28" i="49"/>
  <c r="G49" i="49"/>
  <c r="G59" i="49"/>
  <c r="G69" i="49"/>
  <c r="G79" i="49"/>
  <c r="H25" i="49"/>
  <c r="H26" i="49"/>
  <c r="H31" i="49"/>
  <c r="H52" i="49"/>
  <c r="H62" i="49"/>
  <c r="H72" i="49"/>
  <c r="H82" i="49"/>
  <c r="H29" i="49"/>
  <c r="H50" i="49"/>
  <c r="H60" i="49"/>
  <c r="H70" i="49"/>
  <c r="H80" i="49"/>
  <c r="H32" i="49"/>
  <c r="H53" i="49"/>
  <c r="H63" i="49"/>
  <c r="H73" i="49"/>
  <c r="H83" i="49"/>
  <c r="H30" i="49"/>
  <c r="H33" i="49"/>
  <c r="H34" i="49"/>
  <c r="H35" i="49"/>
  <c r="H28" i="49"/>
  <c r="H49" i="49"/>
  <c r="H59" i="49"/>
  <c r="H69" i="49"/>
  <c r="H79" i="49"/>
  <c r="H55" i="49"/>
  <c r="H65" i="49"/>
  <c r="H75" i="49"/>
  <c r="H85" i="49"/>
  <c r="H54" i="49"/>
  <c r="H64" i="49"/>
  <c r="H74" i="49"/>
  <c r="H84" i="49"/>
  <c r="H51" i="49"/>
  <c r="H61" i="49"/>
  <c r="H71" i="49"/>
  <c r="H81" i="49"/>
  <c r="H56" i="49"/>
  <c r="H66" i="49"/>
  <c r="H76" i="49"/>
  <c r="H86" i="49"/>
  <c r="B25" i="49"/>
  <c r="B26" i="49"/>
  <c r="B33" i="49"/>
  <c r="B54" i="49"/>
  <c r="C25" i="49"/>
  <c r="C26" i="49"/>
  <c r="C33" i="49"/>
  <c r="C54" i="49"/>
  <c r="D25" i="49"/>
  <c r="D26" i="49"/>
  <c r="D33" i="49"/>
  <c r="D54" i="49"/>
  <c r="E25" i="49"/>
  <c r="E26" i="49"/>
  <c r="E33" i="49"/>
  <c r="E54" i="49"/>
  <c r="F25" i="49"/>
  <c r="F26" i="49"/>
  <c r="F33" i="49"/>
  <c r="F54" i="49"/>
  <c r="I25" i="49"/>
  <c r="I26" i="49"/>
  <c r="I33" i="49"/>
  <c r="I54" i="49"/>
  <c r="J25" i="49"/>
  <c r="J26" i="49"/>
  <c r="J33" i="49"/>
  <c r="J54" i="49"/>
  <c r="K25" i="49"/>
  <c r="K26" i="49"/>
  <c r="K33" i="49"/>
  <c r="K54" i="49"/>
  <c r="L25" i="49"/>
  <c r="L26" i="49"/>
  <c r="L33" i="49"/>
  <c r="L54" i="49"/>
  <c r="M25" i="49"/>
  <c r="M26" i="49"/>
  <c r="M33" i="49"/>
  <c r="M54" i="49"/>
  <c r="N25" i="49"/>
  <c r="N26" i="49"/>
  <c r="N33" i="49"/>
  <c r="N54" i="49"/>
  <c r="O54" i="49"/>
  <c r="B64" i="49"/>
  <c r="C64" i="49"/>
  <c r="D64" i="49"/>
  <c r="E64" i="49"/>
  <c r="F64" i="49"/>
  <c r="I64" i="49"/>
  <c r="J64" i="49"/>
  <c r="K64" i="49"/>
  <c r="L64" i="49"/>
  <c r="M64" i="49"/>
  <c r="N64" i="49"/>
  <c r="O64" i="49"/>
  <c r="B74" i="49"/>
  <c r="C74" i="49"/>
  <c r="D74" i="49"/>
  <c r="E74" i="49"/>
  <c r="F74" i="49"/>
  <c r="I74" i="49"/>
  <c r="J74" i="49"/>
  <c r="K74" i="49"/>
  <c r="L74" i="49"/>
  <c r="M74" i="49"/>
  <c r="N74" i="49"/>
  <c r="O74" i="49"/>
  <c r="O84" i="49"/>
  <c r="B34" i="49"/>
  <c r="B55" i="49"/>
  <c r="C34" i="49"/>
  <c r="C55" i="49"/>
  <c r="D34" i="49"/>
  <c r="D55" i="49"/>
  <c r="E34" i="49"/>
  <c r="E55" i="49"/>
  <c r="F34" i="49"/>
  <c r="F55" i="49"/>
  <c r="I34" i="49"/>
  <c r="I55" i="49"/>
  <c r="J34" i="49"/>
  <c r="J55" i="49"/>
  <c r="K34" i="49"/>
  <c r="K55" i="49"/>
  <c r="L34" i="49"/>
  <c r="L55" i="49"/>
  <c r="M34" i="49"/>
  <c r="M55" i="49"/>
  <c r="N34" i="49"/>
  <c r="N55" i="49"/>
  <c r="O55" i="49"/>
  <c r="B65" i="49"/>
  <c r="C65" i="49"/>
  <c r="D65" i="49"/>
  <c r="E65" i="49"/>
  <c r="F65" i="49"/>
  <c r="I65" i="49"/>
  <c r="J65" i="49"/>
  <c r="K65" i="49"/>
  <c r="L65" i="49"/>
  <c r="M65" i="49"/>
  <c r="N65" i="49"/>
  <c r="O65" i="49"/>
  <c r="B75" i="49"/>
  <c r="C75" i="49"/>
  <c r="D75" i="49"/>
  <c r="E75" i="49"/>
  <c r="F75" i="49"/>
  <c r="I75" i="49"/>
  <c r="J75" i="49"/>
  <c r="K75" i="49"/>
  <c r="L75" i="49"/>
  <c r="M75" i="49"/>
  <c r="N75" i="49"/>
  <c r="O75" i="49"/>
  <c r="O85" i="49"/>
  <c r="B29" i="49"/>
  <c r="B50" i="49"/>
  <c r="C29" i="49"/>
  <c r="C50" i="49"/>
  <c r="D29" i="49"/>
  <c r="D50" i="49"/>
  <c r="E29" i="49"/>
  <c r="E50" i="49"/>
  <c r="F29" i="49"/>
  <c r="F50" i="49"/>
  <c r="I29" i="49"/>
  <c r="I50" i="49"/>
  <c r="J29" i="49"/>
  <c r="J50" i="49"/>
  <c r="K29" i="49"/>
  <c r="K50" i="49"/>
  <c r="L29" i="49"/>
  <c r="L50" i="49"/>
  <c r="M29" i="49"/>
  <c r="M50" i="49"/>
  <c r="N29" i="49"/>
  <c r="N50" i="49"/>
  <c r="O50" i="49"/>
  <c r="B60" i="49"/>
  <c r="C60" i="49"/>
  <c r="D60" i="49"/>
  <c r="E60" i="49"/>
  <c r="F60" i="49"/>
  <c r="I60" i="49"/>
  <c r="J60" i="49"/>
  <c r="K60" i="49"/>
  <c r="L60" i="49"/>
  <c r="M60" i="49"/>
  <c r="N60" i="49"/>
  <c r="O60" i="49"/>
  <c r="B70" i="49"/>
  <c r="C70" i="49"/>
  <c r="D70" i="49"/>
  <c r="E70" i="49"/>
  <c r="F70" i="49"/>
  <c r="I70" i="49"/>
  <c r="J70" i="49"/>
  <c r="K70" i="49"/>
  <c r="L70" i="49"/>
  <c r="M70" i="49"/>
  <c r="N70" i="49"/>
  <c r="O70" i="49"/>
  <c r="O80" i="49"/>
  <c r="B30" i="49"/>
  <c r="B51" i="49"/>
  <c r="C30" i="49"/>
  <c r="C51" i="49"/>
  <c r="D30" i="49"/>
  <c r="D51" i="49"/>
  <c r="E30" i="49"/>
  <c r="E51" i="49"/>
  <c r="F30" i="49"/>
  <c r="F51" i="49"/>
  <c r="I30" i="49"/>
  <c r="I51" i="49"/>
  <c r="J30" i="49"/>
  <c r="J51" i="49"/>
  <c r="K30" i="49"/>
  <c r="K51" i="49"/>
  <c r="L30" i="49"/>
  <c r="L51" i="49"/>
  <c r="M30" i="49"/>
  <c r="M51" i="49"/>
  <c r="N30" i="49"/>
  <c r="N51" i="49"/>
  <c r="O51" i="49"/>
  <c r="B61" i="49"/>
  <c r="C61" i="49"/>
  <c r="D61" i="49"/>
  <c r="E61" i="49"/>
  <c r="F61" i="49"/>
  <c r="I61" i="49"/>
  <c r="J61" i="49"/>
  <c r="K61" i="49"/>
  <c r="L61" i="49"/>
  <c r="M61" i="49"/>
  <c r="N61" i="49"/>
  <c r="O61" i="49"/>
  <c r="B71" i="49"/>
  <c r="C71" i="49"/>
  <c r="D71" i="49"/>
  <c r="E71" i="49"/>
  <c r="F71" i="49"/>
  <c r="I71" i="49"/>
  <c r="J71" i="49"/>
  <c r="K71" i="49"/>
  <c r="L71" i="49"/>
  <c r="M71" i="49"/>
  <c r="N71" i="49"/>
  <c r="O71" i="49"/>
  <c r="O81" i="49"/>
  <c r="B35" i="49"/>
  <c r="B56" i="49"/>
  <c r="C35" i="49"/>
  <c r="C56" i="49"/>
  <c r="D35" i="49"/>
  <c r="D56" i="49"/>
  <c r="E35" i="49"/>
  <c r="E56" i="49"/>
  <c r="F35" i="49"/>
  <c r="F56" i="49"/>
  <c r="I35" i="49"/>
  <c r="I56" i="49"/>
  <c r="J35" i="49"/>
  <c r="J56" i="49"/>
  <c r="K35" i="49"/>
  <c r="K56" i="49"/>
  <c r="L35" i="49"/>
  <c r="L56" i="49"/>
  <c r="M35" i="49"/>
  <c r="M56" i="49"/>
  <c r="N35" i="49"/>
  <c r="N56" i="49"/>
  <c r="O56" i="49"/>
  <c r="B66" i="49"/>
  <c r="C66" i="49"/>
  <c r="D66" i="49"/>
  <c r="E66" i="49"/>
  <c r="F66" i="49"/>
  <c r="I66" i="49"/>
  <c r="J66" i="49"/>
  <c r="K66" i="49"/>
  <c r="L66" i="49"/>
  <c r="M66" i="49"/>
  <c r="N66" i="49"/>
  <c r="O66" i="49"/>
  <c r="B76" i="49"/>
  <c r="C76" i="49"/>
  <c r="D76" i="49"/>
  <c r="E76" i="49"/>
  <c r="F76" i="49"/>
  <c r="I76" i="49"/>
  <c r="J76" i="49"/>
  <c r="K76" i="49"/>
  <c r="L76" i="49"/>
  <c r="M76" i="49"/>
  <c r="N76" i="49"/>
  <c r="O76" i="49"/>
  <c r="O86" i="49"/>
  <c r="B31" i="49"/>
  <c r="B52" i="49"/>
  <c r="C31" i="49"/>
  <c r="C52" i="49"/>
  <c r="D31" i="49"/>
  <c r="D52" i="49"/>
  <c r="E31" i="49"/>
  <c r="E52" i="49"/>
  <c r="F31" i="49"/>
  <c r="F52" i="49"/>
  <c r="I31" i="49"/>
  <c r="I52" i="49"/>
  <c r="J31" i="49"/>
  <c r="J52" i="49"/>
  <c r="K31" i="49"/>
  <c r="K52" i="49"/>
  <c r="L31" i="49"/>
  <c r="L52" i="49"/>
  <c r="M31" i="49"/>
  <c r="M52" i="49"/>
  <c r="N31" i="49"/>
  <c r="N52" i="49"/>
  <c r="O52" i="49"/>
  <c r="B62" i="49"/>
  <c r="C62" i="49"/>
  <c r="D62" i="49"/>
  <c r="E62" i="49"/>
  <c r="F62" i="49"/>
  <c r="I62" i="49"/>
  <c r="J62" i="49"/>
  <c r="K62" i="49"/>
  <c r="L62" i="49"/>
  <c r="M62" i="49"/>
  <c r="N62" i="49"/>
  <c r="O62" i="49"/>
  <c r="B72" i="49"/>
  <c r="C72" i="49"/>
  <c r="D72" i="49"/>
  <c r="E72" i="49"/>
  <c r="F72" i="49"/>
  <c r="I72" i="49"/>
  <c r="J72" i="49"/>
  <c r="K72" i="49"/>
  <c r="L72" i="49"/>
  <c r="M72" i="49"/>
  <c r="N72" i="49"/>
  <c r="O72" i="49"/>
  <c r="O82" i="49"/>
  <c r="B32" i="49"/>
  <c r="B53" i="49"/>
  <c r="C32" i="49"/>
  <c r="C53" i="49"/>
  <c r="D32" i="49"/>
  <c r="D53" i="49"/>
  <c r="E32" i="49"/>
  <c r="E53" i="49"/>
  <c r="F32" i="49"/>
  <c r="F53" i="49"/>
  <c r="I32" i="49"/>
  <c r="I53" i="49"/>
  <c r="J32" i="49"/>
  <c r="J53" i="49"/>
  <c r="K32" i="49"/>
  <c r="K53" i="49"/>
  <c r="L32" i="49"/>
  <c r="L53" i="49"/>
  <c r="M32" i="49"/>
  <c r="M53" i="49"/>
  <c r="N32" i="49"/>
  <c r="N53" i="49"/>
  <c r="O53" i="49"/>
  <c r="B63" i="49"/>
  <c r="C63" i="49"/>
  <c r="D63" i="49"/>
  <c r="E63" i="49"/>
  <c r="F63" i="49"/>
  <c r="I63" i="49"/>
  <c r="J63" i="49"/>
  <c r="K63" i="49"/>
  <c r="L63" i="49"/>
  <c r="M63" i="49"/>
  <c r="N63" i="49"/>
  <c r="O63" i="49"/>
  <c r="B73" i="49"/>
  <c r="C73" i="49"/>
  <c r="D73" i="49"/>
  <c r="E73" i="49"/>
  <c r="F73" i="49"/>
  <c r="I73" i="49"/>
  <c r="J73" i="49"/>
  <c r="K73" i="49"/>
  <c r="L73" i="49"/>
  <c r="M73" i="49"/>
  <c r="N73" i="49"/>
  <c r="O73" i="49"/>
  <c r="O83" i="49"/>
  <c r="P55" i="49" a="1"/>
  <c r="P55" i="49"/>
  <c r="P65" i="49" a="1"/>
  <c r="P65" i="49"/>
  <c r="P75" i="49" a="1"/>
  <c r="P75" i="49"/>
  <c r="P85" i="49"/>
  <c r="P54" i="49" a="1"/>
  <c r="P54" i="49"/>
  <c r="P64" i="49" a="1"/>
  <c r="P64" i="49"/>
  <c r="P74" i="49" a="1"/>
  <c r="P74" i="49"/>
  <c r="P84" i="49"/>
  <c r="B28" i="49"/>
  <c r="B49" i="49"/>
  <c r="C28" i="49"/>
  <c r="C49" i="49"/>
  <c r="D28" i="49"/>
  <c r="D49" i="49"/>
  <c r="E28" i="49"/>
  <c r="E49" i="49"/>
  <c r="F28" i="49"/>
  <c r="F49" i="49"/>
  <c r="I28" i="49"/>
  <c r="I49" i="49"/>
  <c r="J28" i="49"/>
  <c r="J49" i="49"/>
  <c r="K28" i="49"/>
  <c r="K49" i="49"/>
  <c r="L28" i="49"/>
  <c r="L49" i="49"/>
  <c r="M28" i="49"/>
  <c r="M49" i="49"/>
  <c r="N28" i="49"/>
  <c r="N49" i="49"/>
  <c r="O49" i="49"/>
  <c r="B59" i="49"/>
  <c r="C59" i="49"/>
  <c r="D59" i="49"/>
  <c r="E59" i="49"/>
  <c r="F59" i="49"/>
  <c r="I59" i="49"/>
  <c r="J59" i="49"/>
  <c r="K59" i="49"/>
  <c r="L59" i="49"/>
  <c r="M59" i="49"/>
  <c r="N59" i="49"/>
  <c r="O59" i="49"/>
  <c r="B69" i="49"/>
  <c r="C69" i="49"/>
  <c r="D69" i="49"/>
  <c r="E69" i="49"/>
  <c r="F69" i="49"/>
  <c r="I69" i="49"/>
  <c r="J69" i="49"/>
  <c r="K69" i="49"/>
  <c r="L69" i="49"/>
  <c r="M69" i="49"/>
  <c r="N69" i="49"/>
  <c r="O69" i="49"/>
  <c r="O79" i="49"/>
  <c r="P51" i="49" a="1"/>
  <c r="P51" i="49"/>
  <c r="P61" i="49" a="1"/>
  <c r="P61" i="49"/>
  <c r="P71" i="49" a="1"/>
  <c r="P71" i="49"/>
  <c r="P81" i="49"/>
  <c r="P53" i="49" a="1"/>
  <c r="P53" i="49"/>
  <c r="P63" i="49" a="1"/>
  <c r="P63" i="49"/>
  <c r="P73" i="49" a="1"/>
  <c r="P73" i="49"/>
  <c r="P83" i="49"/>
  <c r="O28" i="49"/>
  <c r="P49" i="49"/>
  <c r="P59" i="49"/>
  <c r="P69" i="49"/>
  <c r="P79" i="49"/>
  <c r="P56" i="49" a="1"/>
  <c r="P56" i="49"/>
  <c r="P66" i="49" a="1"/>
  <c r="P66" i="49"/>
  <c r="P76" i="49" a="1"/>
  <c r="P76" i="49"/>
  <c r="P86" i="49"/>
  <c r="P50" i="49" a="1"/>
  <c r="P50" i="49"/>
  <c r="P60" i="49" a="1"/>
  <c r="P60" i="49"/>
  <c r="P70" i="49" a="1"/>
  <c r="P70" i="49"/>
  <c r="P80" i="49"/>
  <c r="P52" i="49" a="1"/>
  <c r="P52" i="49"/>
  <c r="P62" i="49" a="1"/>
  <c r="P62" i="49"/>
  <c r="P72" i="49" a="1"/>
  <c r="P72" i="49"/>
  <c r="P82" i="49"/>
  <c r="B79" i="49"/>
  <c r="B83" i="49"/>
  <c r="B86" i="49"/>
  <c r="B82" i="49"/>
  <c r="B81" i="49"/>
  <c r="B80" i="49"/>
  <c r="B84" i="49"/>
  <c r="B85" i="49"/>
  <c r="L85" i="49"/>
  <c r="L84" i="49"/>
  <c r="L83" i="49"/>
  <c r="L79" i="49"/>
  <c r="L80" i="49"/>
  <c r="L81" i="49"/>
  <c r="L86" i="49"/>
  <c r="L82" i="49"/>
  <c r="M84" i="49"/>
  <c r="M80" i="49"/>
  <c r="M85" i="49"/>
  <c r="M82" i="49"/>
  <c r="M81" i="49"/>
  <c r="M83" i="49"/>
  <c r="M79" i="49"/>
  <c r="M86" i="49"/>
  <c r="C79" i="49"/>
  <c r="C80" i="49"/>
  <c r="C84" i="49"/>
  <c r="C83" i="49"/>
  <c r="C86" i="49"/>
  <c r="C82" i="49"/>
  <c r="C85" i="49"/>
  <c r="C81" i="49"/>
  <c r="F80" i="49"/>
  <c r="D81" i="49"/>
  <c r="I80" i="49"/>
  <c r="D84" i="49"/>
  <c r="D79" i="49"/>
  <c r="F85" i="49"/>
  <c r="D83" i="49"/>
  <c r="F81" i="49"/>
  <c r="D86" i="49"/>
  <c r="E80" i="49"/>
  <c r="E86" i="49"/>
  <c r="I86" i="49"/>
  <c r="I79" i="49"/>
  <c r="I81" i="49"/>
  <c r="E85" i="49"/>
  <c r="E81" i="49"/>
  <c r="I84" i="49"/>
  <c r="E79" i="49"/>
  <c r="D80" i="49"/>
  <c r="D82" i="49"/>
  <c r="E82" i="49"/>
  <c r="F84" i="49"/>
  <c r="F83" i="49"/>
  <c r="I82" i="49"/>
  <c r="D85" i="49"/>
  <c r="F79" i="49"/>
  <c r="E84" i="49"/>
  <c r="F86" i="49"/>
  <c r="O33" i="49"/>
  <c r="O30" i="49"/>
  <c r="O32" i="49"/>
  <c r="O29" i="49"/>
  <c r="F82" i="49"/>
  <c r="I85" i="49"/>
  <c r="O35" i="49"/>
  <c r="I83" i="49"/>
  <c r="E83" i="49"/>
  <c r="O34" i="49"/>
  <c r="O31" i="49"/>
  <c r="J84" i="49"/>
  <c r="J82" i="49"/>
  <c r="J86" i="49"/>
  <c r="J80" i="49"/>
  <c r="J85" i="49"/>
  <c r="J83" i="49"/>
  <c r="J81" i="49"/>
  <c r="J79" i="49"/>
  <c r="K79" i="49"/>
  <c r="K82" i="49"/>
  <c r="K84" i="49"/>
  <c r="K83" i="49"/>
  <c r="K85" i="49"/>
  <c r="K86" i="49"/>
  <c r="K80" i="49"/>
  <c r="K81" i="49"/>
  <c r="N79" i="49"/>
  <c r="N86" i="49"/>
  <c r="N81" i="49"/>
  <c r="N84" i="49"/>
  <c r="N82" i="49"/>
  <c r="N80" i="49"/>
  <c r="N85" i="49"/>
  <c r="N83" i="49"/>
</calcChain>
</file>

<file path=xl/sharedStrings.xml><?xml version="1.0" encoding="utf-8"?>
<sst xmlns="http://schemas.openxmlformats.org/spreadsheetml/2006/main" count="56433" uniqueCount="3408">
  <si>
    <t>unit</t>
  </si>
  <si>
    <t>indic_nrg</t>
  </si>
  <si>
    <t>product</t>
  </si>
  <si>
    <t>geo</t>
  </si>
  <si>
    <t>indic_desc</t>
  </si>
  <si>
    <t>unit_desc</t>
  </si>
  <si>
    <t>product_desc</t>
  </si>
  <si>
    <t>geo_desc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</si>
  <si>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</si>
  <si>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</si>
  <si>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</si>
  <si>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</si>
  <si>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</si>
  <si>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</si>
  <si>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</si>
  <si>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</si>
  <si>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</si>
  <si>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</si>
  <si>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</si>
  <si>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</si>
  <si>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</si>
  <si>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</si>
  <si>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</si>
  <si>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</si>
  <si>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</si>
  <si>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</si>
  <si>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</si>
  <si>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</si>
  <si>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</si>
  <si>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</si>
  <si>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</si>
  <si>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</si>
  <si>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</si>
  <si>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</si>
  <si>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TJ</t>
  </si>
  <si>
    <t>B_102010</t>
  </si>
  <si>
    <t>0000</t>
  </si>
  <si>
    <t>CZ</t>
  </si>
  <si>
    <t>Residential</t>
  </si>
  <si>
    <t>Terajoule</t>
  </si>
  <si>
    <t>All products</t>
  </si>
  <si>
    <t>Czech Republic</t>
  </si>
  <si>
    <t>Solid fuels</t>
  </si>
  <si>
    <t>2100</t>
  </si>
  <si>
    <t>Hard coal and derivatives</t>
  </si>
  <si>
    <t>2112</t>
  </si>
  <si>
    <t>Patent Fuels</t>
  </si>
  <si>
    <t>2115</t>
  </si>
  <si>
    <t>Anthracite</t>
  </si>
  <si>
    <t>2116</t>
  </si>
  <si>
    <t>Coking Coal</t>
  </si>
  <si>
    <t>2117</t>
  </si>
  <si>
    <t>Other Bituminous Coal</t>
  </si>
  <si>
    <t>2118</t>
  </si>
  <si>
    <t>Sub-bituminous Coal</t>
  </si>
  <si>
    <t>2121</t>
  </si>
  <si>
    <t>Coke Oven Coke</t>
  </si>
  <si>
    <t>2122</t>
  </si>
  <si>
    <t>Gas Coke</t>
  </si>
  <si>
    <t>2130</t>
  </si>
  <si>
    <t>Coal Tar</t>
  </si>
  <si>
    <t>2200</t>
  </si>
  <si>
    <t>Lignite and Derivatives</t>
  </si>
  <si>
    <t>2210</t>
  </si>
  <si>
    <t>Lignite/Brown Coal</t>
  </si>
  <si>
    <t>2230</t>
  </si>
  <si>
    <t>BKB (brown coal briquettes)</t>
  </si>
  <si>
    <t>2310</t>
  </si>
  <si>
    <t>Peat</t>
  </si>
  <si>
    <t>2330</t>
  </si>
  <si>
    <t>Peat products</t>
  </si>
  <si>
    <t>2410</t>
  </si>
  <si>
    <t>Oil shale and oil sands</t>
  </si>
  <si>
    <t>3000</t>
  </si>
  <si>
    <t>Total petroleum products</t>
  </si>
  <si>
    <t>3200</t>
  </si>
  <si>
    <t>All petroleum products</t>
  </si>
  <si>
    <t>3220</t>
  </si>
  <si>
    <t>Liquified petroleum gas (LPG)</t>
  </si>
  <si>
    <t>3260</t>
  </si>
  <si>
    <t>Gas/diesel oil (without bio components)</t>
  </si>
  <si>
    <t>3270A</t>
  </si>
  <si>
    <t>Total fuel oil</t>
  </si>
  <si>
    <t>4000</t>
  </si>
  <si>
    <t>Gas</t>
  </si>
  <si>
    <t>4100</t>
  </si>
  <si>
    <t>Natural gas</t>
  </si>
  <si>
    <t>4200</t>
  </si>
  <si>
    <t>Derived gases</t>
  </si>
  <si>
    <t>4210</t>
  </si>
  <si>
    <t>Coke Oven Gas</t>
  </si>
  <si>
    <t>4220</t>
  </si>
  <si>
    <t>Blast Furnace Gas</t>
  </si>
  <si>
    <t>4230</t>
  </si>
  <si>
    <t>Gas Works Gas</t>
  </si>
  <si>
    <t>4240</t>
  </si>
  <si>
    <t>Other recovered gases</t>
  </si>
  <si>
    <t>5200</t>
  </si>
  <si>
    <t>Derived heat</t>
  </si>
  <si>
    <t>5500</t>
  </si>
  <si>
    <t>Renewable energies</t>
  </si>
  <si>
    <t>5532</t>
  </si>
  <si>
    <t>Solar thermal</t>
  </si>
  <si>
    <t>5540</t>
  </si>
  <si>
    <t>Biomass and renewable wastes</t>
  </si>
  <si>
    <t>5541</t>
  </si>
  <si>
    <t>Solid biofuels (excluding charcoal)</t>
  </si>
  <si>
    <t>5542</t>
  </si>
  <si>
    <t>Biogas</t>
  </si>
  <si>
    <t>55431</t>
  </si>
  <si>
    <t>Municipal waste (renewable)</t>
  </si>
  <si>
    <t>55432</t>
  </si>
  <si>
    <t>Municipal waste (non-renewable)</t>
  </si>
  <si>
    <t>5544</t>
  </si>
  <si>
    <t>Charcoal</t>
  </si>
  <si>
    <t>5545</t>
  </si>
  <si>
    <t>Liquid biofuels</t>
  </si>
  <si>
    <t>5546</t>
  </si>
  <si>
    <t>Biogasoline</t>
  </si>
  <si>
    <t>5547</t>
  </si>
  <si>
    <t>Biodiesels</t>
  </si>
  <si>
    <t>5548</t>
  </si>
  <si>
    <t>Other liquid biofuels</t>
  </si>
  <si>
    <t>5549</t>
  </si>
  <si>
    <t>Bio jet kerosene</t>
  </si>
  <si>
    <t>5550</t>
  </si>
  <si>
    <t>Geothermal Energy</t>
  </si>
  <si>
    <t>6000</t>
  </si>
  <si>
    <t>Electrical energy</t>
  </si>
  <si>
    <t>7100</t>
  </si>
  <si>
    <t>Industrial wastes</t>
  </si>
  <si>
    <t>7200</t>
  </si>
  <si>
    <t>Waste (non-renewable)</t>
  </si>
  <si>
    <t>Výběr</t>
  </si>
  <si>
    <t>Celkem</t>
  </si>
  <si>
    <t>GWH</t>
  </si>
  <si>
    <t>14_1070341</t>
  </si>
  <si>
    <t>Gross electricity generation Main activity electricity only - Hydro -1 MW</t>
  </si>
  <si>
    <t>Gigawatt-hour</t>
  </si>
  <si>
    <t>14_1070342</t>
  </si>
  <si>
    <t>Gross electricity generation Main activity electricity only - Hydro 1-10 MW</t>
  </si>
  <si>
    <t>14_1070343</t>
  </si>
  <si>
    <t>Gross electricity generation Main activity electricity only - Hydro 10+ MW</t>
  </si>
  <si>
    <t>14_1070351</t>
  </si>
  <si>
    <t>Gross electricity generation Autoproducer electricity only - Hydro -1 MW</t>
  </si>
  <si>
    <t>14_1070352</t>
  </si>
  <si>
    <t>Gross electricity generation Autoproducer electricity only - Hydro 1-10 MW</t>
  </si>
  <si>
    <t>14_1070353</t>
  </si>
  <si>
    <t>Gross electricity generation Autoproducer electricity only - Hydro 10+ MW</t>
  </si>
  <si>
    <t>14_1070421</t>
  </si>
  <si>
    <t>Gross electricity generation Main activity electricity only - Solar Photovoltaic</t>
  </si>
  <si>
    <t>14_1070422</t>
  </si>
  <si>
    <t>Gross electricity generation Main activity electricity only - Solar Thermal</t>
  </si>
  <si>
    <t>14_1070431</t>
  </si>
  <si>
    <t>Gross electricity generation Autoproducer electricity only - Solar Photovoltaic</t>
  </si>
  <si>
    <t>14_1070432</t>
  </si>
  <si>
    <t>Gross electricity generation Autoproducer electricity only - Solar Thermal</t>
  </si>
  <si>
    <t>15_107030</t>
  </si>
  <si>
    <t>Gross electricity generation Main activity electricity only - Nuclear</t>
  </si>
  <si>
    <t>15_107031</t>
  </si>
  <si>
    <t>Gross electricity generation Main activity CHP plants - Nuclear</t>
  </si>
  <si>
    <t>15_107032</t>
  </si>
  <si>
    <t>Gross electricity generation Autoproducer electricity only - Nuclear</t>
  </si>
  <si>
    <t>15_107033</t>
  </si>
  <si>
    <t>Gross electricity generation Autoproducer CHP plants - Nuclear</t>
  </si>
  <si>
    <t>15_107034</t>
  </si>
  <si>
    <t>Gross electricity generation Main activity electricity only - Hydro</t>
  </si>
  <si>
    <t>15_107035</t>
  </si>
  <si>
    <t>Gross electricity generation Autoproducer electricity only - Hydro</t>
  </si>
  <si>
    <t>15_107036</t>
  </si>
  <si>
    <t>Gross electricity generation Main activity electricity only - Pumped Hydro</t>
  </si>
  <si>
    <t>15_107037</t>
  </si>
  <si>
    <t>Gross electricity generation Autoproducer electricity only - Pumped Hydro</t>
  </si>
  <si>
    <t>15_107038</t>
  </si>
  <si>
    <t>Gross electricity generation Main activity electricity only - Geothermal</t>
  </si>
  <si>
    <t>15_107039</t>
  </si>
  <si>
    <t>Gross electricity generation Main activity CHP plants - Geothermal</t>
  </si>
  <si>
    <t>15_107040</t>
  </si>
  <si>
    <t>Gross electricity generation Autoproducer electricity only - Geothermal</t>
  </si>
  <si>
    <t>15_107041</t>
  </si>
  <si>
    <t>Gross electricity generation Autoproducer CHP plants - Geothermal</t>
  </si>
  <si>
    <t>15_107044</t>
  </si>
  <si>
    <t>Gross electricity generation Main activity electricity only - Tide, Wave and Ocean</t>
  </si>
  <si>
    <t>15_107045</t>
  </si>
  <si>
    <t>Gross electricity generation Autoproducer electricity only - Tide, Wave and Ocean</t>
  </si>
  <si>
    <t>15_107046</t>
  </si>
  <si>
    <t>Gross electricity generation Main activity electricity only - Wind</t>
  </si>
  <si>
    <t>15_107047</t>
  </si>
  <si>
    <t>Gross electricity generation Autoproducer electricity only - Wind</t>
  </si>
  <si>
    <t>15_107048</t>
  </si>
  <si>
    <t>Gross electricity generation Main activity electricity only - Combustible Fuels</t>
  </si>
  <si>
    <t>15_107049</t>
  </si>
  <si>
    <t>Gross electricity generation Main activity CHP plants - Combustible Fuels</t>
  </si>
  <si>
    <t>15_107050</t>
  </si>
  <si>
    <t>Gross electricity generation Autoproducer electricity only - Combustible Fuels</t>
  </si>
  <si>
    <t>15_107051</t>
  </si>
  <si>
    <t>Gross electricity generation Autoproducer CHP plants - Combustible Fuels</t>
  </si>
  <si>
    <t>15_107052</t>
  </si>
  <si>
    <t>Gross electricity generation Autoproducer electricity only - Heat from Chemical Sources</t>
  </si>
  <si>
    <t>15_107053</t>
  </si>
  <si>
    <t>Gross electricity generation Autoproducer CHP plants - Heat from Chemical Sources</t>
  </si>
  <si>
    <t>15_107054</t>
  </si>
  <si>
    <t>Gross electricity generation Main activity electricity only - Other Sources</t>
  </si>
  <si>
    <t>15_107055</t>
  </si>
  <si>
    <t>Gross electricity generation Main activity CHP plants - Other Sources</t>
  </si>
  <si>
    <t>15_107056</t>
  </si>
  <si>
    <t>Gross electricity generation Autoproducer electricity only - Other Sources</t>
  </si>
  <si>
    <t>15_107057</t>
  </si>
  <si>
    <t>Gross electricity generation Autoproducer CHP plants - Other Sources</t>
  </si>
  <si>
    <t>16_107130</t>
  </si>
  <si>
    <t>Net electricity generation Main activity electricity only - Nuclear</t>
  </si>
  <si>
    <t>16_107131</t>
  </si>
  <si>
    <t>Net electricity generation Main activity CHP plants - Nuclear</t>
  </si>
  <si>
    <t>16_107132</t>
  </si>
  <si>
    <t>Net electricity generation Autoproducer electricity only - Nuclear</t>
  </si>
  <si>
    <t>16_107133</t>
  </si>
  <si>
    <t>Net electricity generation Autoproducer CHP plants - Nuclear</t>
  </si>
  <si>
    <t>16_107134</t>
  </si>
  <si>
    <t>Net electricity generation Main activity electricity only - Hydro</t>
  </si>
  <si>
    <t>16_107135</t>
  </si>
  <si>
    <t>Net electricity generation Autoproducer electricity only - Hydro</t>
  </si>
  <si>
    <t>16_107136</t>
  </si>
  <si>
    <t>Net electricity generation Main activity electricity only - Pumped Hydro</t>
  </si>
  <si>
    <t>16_107137</t>
  </si>
  <si>
    <t>Net electricity generation Autoproducer electricity only - Pumped Hydro</t>
  </si>
  <si>
    <t>16_107138</t>
  </si>
  <si>
    <t>Net electricity generation Main activity electricity only - Geothermal</t>
  </si>
  <si>
    <t>16_107139</t>
  </si>
  <si>
    <t>Net electricity generation Main activity CHP plants - Geothermal</t>
  </si>
  <si>
    <t>16_107140</t>
  </si>
  <si>
    <t>Net electricity generation Autoproducer electricity only - Geothermal</t>
  </si>
  <si>
    <t>16_107141</t>
  </si>
  <si>
    <t>Net electricity generation Autoproducer CHP plants - Geothermal</t>
  </si>
  <si>
    <t>16_107142</t>
  </si>
  <si>
    <t>Net electricity generation Main activity electricity only - Solar</t>
  </si>
  <si>
    <t>16_107143</t>
  </si>
  <si>
    <t>Net electricity generation Autoproducer electricity only - Solar</t>
  </si>
  <si>
    <t>16_107144</t>
  </si>
  <si>
    <t>Net electricity generation Main activity electricity only - Tide, Wave and Ocean</t>
  </si>
  <si>
    <t>16_107145</t>
  </si>
  <si>
    <t>Net electricity generation Autoproducer electricity only - Tide, Wave and Ocean</t>
  </si>
  <si>
    <t>16_107146</t>
  </si>
  <si>
    <t>Net electricity generation Main activity electricity only - Wind</t>
  </si>
  <si>
    <t>16_107147</t>
  </si>
  <si>
    <t>Net electricity generation Autoproducer electricity only - Wind</t>
  </si>
  <si>
    <t>16_107148</t>
  </si>
  <si>
    <t>Net electricity generation Main activity electricity only - Combustible Fuels</t>
  </si>
  <si>
    <t>16_107149</t>
  </si>
  <si>
    <t>Net electricity generation Main activity CHP plants - Combustible Fuels</t>
  </si>
  <si>
    <t>16_107150</t>
  </si>
  <si>
    <t>Net electricity generation Autoproducer electricity only - Combustible Fuels</t>
  </si>
  <si>
    <t>16_107151</t>
  </si>
  <si>
    <t>Net electricity generation Autoproducer CHP plants - Combustible Fuels</t>
  </si>
  <si>
    <t>16_107152</t>
  </si>
  <si>
    <t>Net electricity generation Autoproducer electricity only - Heat from Chemical Sources</t>
  </si>
  <si>
    <t>16_107153</t>
  </si>
  <si>
    <t>Net electricity generation Autoproducer CHP plants - Heat from Chemical Sources</t>
  </si>
  <si>
    <t>16_107154</t>
  </si>
  <si>
    <t>Net electricity generation Main activity electricity only - Other Sources</t>
  </si>
  <si>
    <t>16_107155</t>
  </si>
  <si>
    <t>Net electricity generation Main activity CHP plants - Other Sources</t>
  </si>
  <si>
    <t>16_107156</t>
  </si>
  <si>
    <t>Net electricity generation Autoproducer electricity only - Other Sources</t>
  </si>
  <si>
    <t>16_107157</t>
  </si>
  <si>
    <t>Net electricity generation Autoproducer CHP plants - Other Sources</t>
  </si>
  <si>
    <t>17_107000</t>
  </si>
  <si>
    <t>Total gross production</t>
  </si>
  <si>
    <t>17_107100</t>
  </si>
  <si>
    <t>Total net production</t>
  </si>
  <si>
    <t>17_107301</t>
  </si>
  <si>
    <t>Production in Pumped storage power stations</t>
  </si>
  <si>
    <t>17_107302</t>
  </si>
  <si>
    <t>Used for pumped storage</t>
  </si>
  <si>
    <t>22_108501</t>
  </si>
  <si>
    <t>Gross electricity generation Main activity electricity only - Anthracite</t>
  </si>
  <si>
    <t>22_108502</t>
  </si>
  <si>
    <t>Gross electricity generation Main activity CHP plants - Anthracite</t>
  </si>
  <si>
    <t>22_108503</t>
  </si>
  <si>
    <t>Gross electricity generation Autoproducer electricity only - Anthracite</t>
  </si>
  <si>
    <t>22_108504</t>
  </si>
  <si>
    <t>Gross electricity generation Autoproducer CHP plants - Anthracite</t>
  </si>
  <si>
    <t>22_108511</t>
  </si>
  <si>
    <t>Gross electricity generation Main activity electricity only - Coking Coal</t>
  </si>
  <si>
    <t>22_108512</t>
  </si>
  <si>
    <t>Gross electricity generation Main activity CHP plants - Coking Coal</t>
  </si>
  <si>
    <t>22_108513</t>
  </si>
  <si>
    <t>Gross electricity generation Autoproducer electricity only - Coking Coal</t>
  </si>
  <si>
    <t>22_108514</t>
  </si>
  <si>
    <t>Gross electricity generation Autoproducer CHP plants - Coking Coal</t>
  </si>
  <si>
    <t>22_108521</t>
  </si>
  <si>
    <t>Gross electricity generation Main activity electricity only - Other Bituminous Coal</t>
  </si>
  <si>
    <t>22_108522</t>
  </si>
  <si>
    <t>Gross electricity generation Main activity CHP plants - Other Bituminous Coal</t>
  </si>
  <si>
    <t>22_108523</t>
  </si>
  <si>
    <t>Gross electricity generation Autoproducer electricity only - Other Bituminous Coal</t>
  </si>
  <si>
    <t>22_108524</t>
  </si>
  <si>
    <t>Gross electricity generation Autoproducer CHP plants - Other Bituminous Coal</t>
  </si>
  <si>
    <t>22_108531</t>
  </si>
  <si>
    <t>Gross electricity generation Main activity electricity only - Sub-Bituminous Coal</t>
  </si>
  <si>
    <t>22_108532</t>
  </si>
  <si>
    <t>Gross electricity generation Main activity CHP plants - Sub-Bituminous Coal</t>
  </si>
  <si>
    <t>22_108533</t>
  </si>
  <si>
    <t>Gross electricity generation Autoproducer electricity only - Sub-Bituminous Coal</t>
  </si>
  <si>
    <t>22_108534</t>
  </si>
  <si>
    <t>Gross electricity generation Autoproducer CHP plants - Sub-Bituminous Coal</t>
  </si>
  <si>
    <t>22_108541</t>
  </si>
  <si>
    <t>Gross electricity generation Main activity electricity only - Lignite/Brown Coal</t>
  </si>
  <si>
    <t>22_108542</t>
  </si>
  <si>
    <t>Gross electricity generation Main activity CHP plants - Lignite/Brown Coal</t>
  </si>
  <si>
    <t>22_108543</t>
  </si>
  <si>
    <t>Gross electricity generation Autoproducer electricity only - Lignite/Brown Coal</t>
  </si>
  <si>
    <t>22_108544</t>
  </si>
  <si>
    <t>Gross electricity generation Autoproducer CHP plants - Lignite/Brown Coal</t>
  </si>
  <si>
    <t>22_108551</t>
  </si>
  <si>
    <t>Gross electricity generation Main activity electricity only - Peat</t>
  </si>
  <si>
    <t>22_108552</t>
  </si>
  <si>
    <t>Gross electricity generation Main activity CHP plants - Peat</t>
  </si>
  <si>
    <t>22_108553</t>
  </si>
  <si>
    <t>Gross electricity generation Autoproducer electricity only - Peat</t>
  </si>
  <si>
    <t>22_108554</t>
  </si>
  <si>
    <t>Gross electricity generation Autoproducer CHP plants - Peat</t>
  </si>
  <si>
    <t>22_108561</t>
  </si>
  <si>
    <t>Gross electricity generation Main activity electricity only - Patent Fuel</t>
  </si>
  <si>
    <t>22_108562</t>
  </si>
  <si>
    <t>Gross electricity generation Main activity CHP plants - Patent Fuel</t>
  </si>
  <si>
    <t>22_108563</t>
  </si>
  <si>
    <t>Gross electricity generation Autoproducer electricity only - Patent Fuel</t>
  </si>
  <si>
    <t>22_108564</t>
  </si>
  <si>
    <t>Gross electricity generation Autoproducer CHP plants - Patent Fuel</t>
  </si>
  <si>
    <t>22_108571</t>
  </si>
  <si>
    <t>Gross electricity generation Main activity electricity only - Coke Oven Coke</t>
  </si>
  <si>
    <t>22_108572</t>
  </si>
  <si>
    <t>Gross electricity generation Main activity CHP plants - Coke Oven Coke</t>
  </si>
  <si>
    <t>22_108573</t>
  </si>
  <si>
    <t>Gross electricity generation Autoproducer electricity only - Coke Oven Coke</t>
  </si>
  <si>
    <t>22_108574</t>
  </si>
  <si>
    <t>Gross electricity generation Autoproducer CHP plants - Coke Oven Coke</t>
  </si>
  <si>
    <t>22_108581</t>
  </si>
  <si>
    <t>Gross electricity generation Main activity electricity only - Gas Coke</t>
  </si>
  <si>
    <t>22_108582</t>
  </si>
  <si>
    <t>Gross electricity generation Main activity CHP plants - Gas Coke</t>
  </si>
  <si>
    <t>22_108583</t>
  </si>
  <si>
    <t>Gross electricity generation Autoproducer electricity only - Gas Coke</t>
  </si>
  <si>
    <t>22_108584</t>
  </si>
  <si>
    <t>Gross electricity generation Autoproducer CHP plants - Gas Coke</t>
  </si>
  <si>
    <t>22_108591</t>
  </si>
  <si>
    <t>Gross electricity generation Main activity electricity only - Coal Tar</t>
  </si>
  <si>
    <t>22_108592</t>
  </si>
  <si>
    <t>Gross electricity generation Main activity CHP plants - Coal Tar</t>
  </si>
  <si>
    <t>22_108593</t>
  </si>
  <si>
    <t>Gross electricity generation Autoproducer electricity only - Coal Tar</t>
  </si>
  <si>
    <t>22_108594</t>
  </si>
  <si>
    <t>Gross electricity generation Autoproducer CHP plants - Coal Tar</t>
  </si>
  <si>
    <t>22_108601</t>
  </si>
  <si>
    <t>Gross electricity generation Main activity electricity only - BKB</t>
  </si>
  <si>
    <t>22_108602</t>
  </si>
  <si>
    <t>Gross electricity generation Main activity CHP plants - BKB</t>
  </si>
  <si>
    <t>22_108603</t>
  </si>
  <si>
    <t>Gross electricity generation Autoproducer electricity only - BKB</t>
  </si>
  <si>
    <t>22_108604</t>
  </si>
  <si>
    <t>Gross electricity generation Autoproducer CHP plants - BKB</t>
  </si>
  <si>
    <t>22_108611</t>
  </si>
  <si>
    <t>Gross electricity generation Main activity electricity only - Gas Works Gas</t>
  </si>
  <si>
    <t>22_108612</t>
  </si>
  <si>
    <t>Gross electricity generation Main activity CHP plants - Gas Works Gas</t>
  </si>
  <si>
    <t>22_108613</t>
  </si>
  <si>
    <t>Gross electricity generation Autoproducer electricity only - Gas Works Gas</t>
  </si>
  <si>
    <t>22_108614</t>
  </si>
  <si>
    <t>Gross electricity generation Autoproducer CHP plants - Gas Works Gas</t>
  </si>
  <si>
    <t>22_108621</t>
  </si>
  <si>
    <t>Gross electricity generation Main activity electricity only - Coke Oven Gas</t>
  </si>
  <si>
    <t>22_108622</t>
  </si>
  <si>
    <t>Gross electricity generation Main activity CHP plants - Coke Oven Gas</t>
  </si>
  <si>
    <t>22_108623</t>
  </si>
  <si>
    <t>Gross electricity generation Autoproducer electricity only - Coke Oven Gas</t>
  </si>
  <si>
    <t>22_108624</t>
  </si>
  <si>
    <t>Gross electricity generation Autoproducer CHP plants - Coke Oven Gas</t>
  </si>
  <si>
    <t>22_108631</t>
  </si>
  <si>
    <t>Gross electricity generation Main activity electricity only - Blast Furnace Gas</t>
  </si>
  <si>
    <t>22_108632</t>
  </si>
  <si>
    <t>Gross electricity generation Main activity CHP plants - Blast Furnace Gas</t>
  </si>
  <si>
    <t>22_108633</t>
  </si>
  <si>
    <t>Gross electricity generation Autoproducer electricity only - Blast Furnace Gas</t>
  </si>
  <si>
    <t>22_108634</t>
  </si>
  <si>
    <t>Gross electricity generation Autoproducer CHP plants - Blast Furnace Gas</t>
  </si>
  <si>
    <t>22_108641</t>
  </si>
  <si>
    <t>Gross electricity generation Main activity electricity only - Other Recovered Gases</t>
  </si>
  <si>
    <t>22_108642</t>
  </si>
  <si>
    <t>Gross electricity generation Main activity CHP plants - Other Recovered Gases</t>
  </si>
  <si>
    <t>22_108643</t>
  </si>
  <si>
    <t>Gross electricity generation Autoproducer electricity only - Other Recovered Gases</t>
  </si>
  <si>
    <t>22_108644</t>
  </si>
  <si>
    <t>Gross electricity generation Autoproducer CHP plants - Other Recovered Gases</t>
  </si>
  <si>
    <t>22_108651</t>
  </si>
  <si>
    <t>Gross electricity generation Main activity electricity only - Oil shale and oil sands</t>
  </si>
  <si>
    <t>22_108652</t>
  </si>
  <si>
    <t>Gross electricity generation Main activity CHP plants - Oil shale and oil sands</t>
  </si>
  <si>
    <t>22_108653</t>
  </si>
  <si>
    <t>Gross electricity generation Autoproducer electricity only - Oil shale and oil sands</t>
  </si>
  <si>
    <t>22_108654</t>
  </si>
  <si>
    <t>Gross electricity generation Autoproducer CHP plants - Oil shale and oil sands</t>
  </si>
  <si>
    <t>22_108661</t>
  </si>
  <si>
    <t>Gross electricity generation Main activity electricity only - Peat products</t>
  </si>
  <si>
    <t>22_108662</t>
  </si>
  <si>
    <t>Gross electricity generation Main activity CHP plants - Peat products</t>
  </si>
  <si>
    <t>22_108663</t>
  </si>
  <si>
    <t>Gross electricity generation Autoproducer electricity only - Peat products</t>
  </si>
  <si>
    <t>22_108664</t>
  </si>
  <si>
    <t>Gross electricity generation Autoproducer CHP plants - Peat products</t>
  </si>
  <si>
    <t>22_108701</t>
  </si>
  <si>
    <t>Gross electricity generation Main activity electricity only - Crude Oil</t>
  </si>
  <si>
    <t>22_108702</t>
  </si>
  <si>
    <t>Gross electricity generation Main activity CHP plants - Crude Oil</t>
  </si>
  <si>
    <t>22_108703</t>
  </si>
  <si>
    <t>Gross electricity generation Autoproducer electricity only - Crude Oil</t>
  </si>
  <si>
    <t>22_108704</t>
  </si>
  <si>
    <t>Gross electricity generation Autoproducer CHP plants - Crude Oil</t>
  </si>
  <si>
    <t>22_108711</t>
  </si>
  <si>
    <t>Gross electricity generation Main activity electricity only - NGL (Natural Gas Liquids)</t>
  </si>
  <si>
    <t>22_108712</t>
  </si>
  <si>
    <t>Gross electricity generation Main activity CHP plants - NGL (Natural Gas Liquids)</t>
  </si>
  <si>
    <t>22_108713</t>
  </si>
  <si>
    <t>Gross electricity generation Autoproducer electricity only - NGL (Natural Gas Liquids)</t>
  </si>
  <si>
    <t>22_108714</t>
  </si>
  <si>
    <t>Gross electricity generation Autoproducer CHP plants - NGL (Natural Gas Liquids)</t>
  </si>
  <si>
    <t>22_108721</t>
  </si>
  <si>
    <t>Gross electricity generation Main activity electricity only - Refinery Gas</t>
  </si>
  <si>
    <t>22_108722</t>
  </si>
  <si>
    <t>Gross electricity generation Main activity CHP plants - Refinery Gas</t>
  </si>
  <si>
    <t>22_108723</t>
  </si>
  <si>
    <t>Gross electricity generation Autoproducer electricity only - Refinery Gas</t>
  </si>
  <si>
    <t>22_108724</t>
  </si>
  <si>
    <t>Gross electricity generation Autoproducer CHP plants - Refinery Gas</t>
  </si>
  <si>
    <t>22_108731</t>
  </si>
  <si>
    <t>Gross electricity generation Main activity electricity only - LPG (Liquefied Petroleum Gases)</t>
  </si>
  <si>
    <t>22_108732</t>
  </si>
  <si>
    <t>Gross electricity generation Main activity CHP plants - LPG (Liquefied Petroleum Gases)</t>
  </si>
  <si>
    <t>22_108733</t>
  </si>
  <si>
    <t>Gross electricity generation Autoproducer electricity only - LPG (Liquefied Petroleum Gases)</t>
  </si>
  <si>
    <t>22_108734</t>
  </si>
  <si>
    <t>Gross electricity generation Autoproducer CHP plants - LPG (Liquefied Petroleum Gases)</t>
  </si>
  <si>
    <t>22_108741</t>
  </si>
  <si>
    <t>Gross electricity generation Main activity electricity only - Naphtha</t>
  </si>
  <si>
    <t>22_108742</t>
  </si>
  <si>
    <t>Gross electricity generation Main activity CHP plants - Naphtha</t>
  </si>
  <si>
    <t>22_108743</t>
  </si>
  <si>
    <t>Gross electricity generation Autoproducer electricity only - Naphtha</t>
  </si>
  <si>
    <t>22_108744</t>
  </si>
  <si>
    <t>Gross electricity generation Autoproducer CHP plants - Naphtha</t>
  </si>
  <si>
    <t>22_108751</t>
  </si>
  <si>
    <t>Gross electricity generation Main activity electricity only - Kerosene Type Jet Fuel</t>
  </si>
  <si>
    <t>22_108752</t>
  </si>
  <si>
    <t>Gross electricity generation Main activity CHP plants - Kerosene Type Jet Fuel</t>
  </si>
  <si>
    <t>22_108753</t>
  </si>
  <si>
    <t>Gross electricity generation Autoproducer electricity only - Kerosene Type Jet Fuel</t>
  </si>
  <si>
    <t>22_108754</t>
  </si>
  <si>
    <t>Gross electricity generation Autoproducer CHP plants - Kerosene Type Jet Fuel</t>
  </si>
  <si>
    <t>22_108761</t>
  </si>
  <si>
    <t>Gross electricity generation Main activity electricity only - Other Kerosene</t>
  </si>
  <si>
    <t>22_108762</t>
  </si>
  <si>
    <t>Gross electricity generation Main activity CHP plants - Other Kerosene</t>
  </si>
  <si>
    <t>22_108763</t>
  </si>
  <si>
    <t>Gross electricity generation Autoproducer electricity only - Other Kerosene</t>
  </si>
  <si>
    <t>22_108764</t>
  </si>
  <si>
    <t>Gross electricity generation Autoproducer CHP plants - Other Kerosene</t>
  </si>
  <si>
    <t>22_108771</t>
  </si>
  <si>
    <t>Gross electricity generation Main activity electricity only - Gas / Diesel Oil</t>
  </si>
  <si>
    <t>22_108772</t>
  </si>
  <si>
    <t>Gross electricity generation Main activity CHP plants - Gas / Diesel Oil</t>
  </si>
  <si>
    <t>22_108773</t>
  </si>
  <si>
    <t>Gross electricity generation Autoproducer electricity only - Gas / Diesel Oil</t>
  </si>
  <si>
    <t>22_108774</t>
  </si>
  <si>
    <t>Gross electricity generation Autoproducer CHP plants - Gas / Diesel Oil</t>
  </si>
  <si>
    <t>22_108781</t>
  </si>
  <si>
    <t>Gross electricity generation Main activity electricity only - Residual Fuel Oil</t>
  </si>
  <si>
    <t>22_108782</t>
  </si>
  <si>
    <t>Gross electricity generation Main activity CHP plants - Residual Fuel Oil</t>
  </si>
  <si>
    <t>22_108783</t>
  </si>
  <si>
    <t>Gross electricity generation Autoproducer electricity only - Residual Fuel Oil</t>
  </si>
  <si>
    <t>22_108784</t>
  </si>
  <si>
    <t>Gross electricity generation Autoproducer CHP plants - Residual Fuel Oil</t>
  </si>
  <si>
    <t>22_108791</t>
  </si>
  <si>
    <t>Gross electricity generation Main activity electricity only - Bitumen</t>
  </si>
  <si>
    <t>22_108792</t>
  </si>
  <si>
    <t>Gross electricity generation Main activity CHP plants - Bitumen</t>
  </si>
  <si>
    <t>22_108793</t>
  </si>
  <si>
    <t>Gross electricity generation Autoproducer electricity only - Bitumen</t>
  </si>
  <si>
    <t>22_108794</t>
  </si>
  <si>
    <t>Gross electricity generation Autoproducer CHP plants - Bitumen</t>
  </si>
  <si>
    <t>22_108801</t>
  </si>
  <si>
    <t>Gross electricity generation Main activity electricity only - Petroleum Coke</t>
  </si>
  <si>
    <t>22_108802</t>
  </si>
  <si>
    <t>Gross electricity generation Main activity CHP plants - Petroleum Coke</t>
  </si>
  <si>
    <t>22_108803</t>
  </si>
  <si>
    <t>Gross electricity generation Autoproducer electricity only - Petroleum Coke</t>
  </si>
  <si>
    <t>22_108804</t>
  </si>
  <si>
    <t>Gross electricity generation Autoproducer CHP plants - Petroleum Coke</t>
  </si>
  <si>
    <t>22_108811</t>
  </si>
  <si>
    <t>Gross electricity generation Main activity electricity only - Other Oil Products</t>
  </si>
  <si>
    <t>22_108812</t>
  </si>
  <si>
    <t>Gross electricity generation Main activity CHP plants - Other Oil Products</t>
  </si>
  <si>
    <t>22_108813</t>
  </si>
  <si>
    <t>Gross electricity generation Autoproducer electricity only - Other Oil Products</t>
  </si>
  <si>
    <t>22_108814</t>
  </si>
  <si>
    <t>Gross electricity generation Autoproducer CHP plants - Other Oil Products</t>
  </si>
  <si>
    <t>22_108891</t>
  </si>
  <si>
    <t>Gross electricity generation Main activity electricity only - Natural Gas</t>
  </si>
  <si>
    <t>22_108892</t>
  </si>
  <si>
    <t>Gross electricity generation Main activity CHP plants - Natural Gas</t>
  </si>
  <si>
    <t>22_108893</t>
  </si>
  <si>
    <t>Gross electricity generation Autoproducer electricity only - Natural Gas</t>
  </si>
  <si>
    <t>22_108894</t>
  </si>
  <si>
    <t>Gross electricity generation Autoproducer CHP plants - Natural Gas</t>
  </si>
  <si>
    <t>22_108901</t>
  </si>
  <si>
    <t>Gross electricity generation Main activity electricity only - Industrial Waste</t>
  </si>
  <si>
    <t>22_108902</t>
  </si>
  <si>
    <t>Gross electricity generation Main activity CHP plants - Industrial Waste</t>
  </si>
  <si>
    <t>22_108903</t>
  </si>
  <si>
    <t>Gross electricity generation Autoproducer electricity only - Industrial Waste</t>
  </si>
  <si>
    <t>22_108904</t>
  </si>
  <si>
    <t>Gross electricity generation Autoproducer CHP plants - Industrial Waste</t>
  </si>
  <si>
    <t>22_108911</t>
  </si>
  <si>
    <t>Gross electricity generation Main activity electricity only - Municipal Waste (Renewable)</t>
  </si>
  <si>
    <t>22_108912</t>
  </si>
  <si>
    <t>Gross electricity generation Main activity CHP plants - Municipal Waste (Renewable)</t>
  </si>
  <si>
    <t>22_108913</t>
  </si>
  <si>
    <t>Gross electricity generation Autoproducer electricity only - Municipal Waste (Renewable)</t>
  </si>
  <si>
    <t>22_108914</t>
  </si>
  <si>
    <t>Gross electricity generation Autoproducer CHP plants - Municipal Waste (Renewable)</t>
  </si>
  <si>
    <t>22_108921</t>
  </si>
  <si>
    <t>Gross electricity generation Main activity electricity only - Municipal Waste (Non-Renewable)</t>
  </si>
  <si>
    <t>22_108922</t>
  </si>
  <si>
    <t>Gross electricity generation Main activity CHP plants - Municipal Waste (Non-Renewable)</t>
  </si>
  <si>
    <t>22_108923</t>
  </si>
  <si>
    <t>Gross electricity generation Autoproducer electricity only - Municipal Waste (Non-Renewable)</t>
  </si>
  <si>
    <t>22_108924</t>
  </si>
  <si>
    <t>Gross electricity generation Autoproducer CHP plants - Municipal Waste (Non-Renewable)</t>
  </si>
  <si>
    <t>22_108931</t>
  </si>
  <si>
    <t>Gross electricity generation Main activity electricity only - Solid biofuels excluding charcoal</t>
  </si>
  <si>
    <t>22_108932</t>
  </si>
  <si>
    <t>Gross electricity generation Main activity CHP plants - Solid biofuels excluding charcoal</t>
  </si>
  <si>
    <t>22_108933</t>
  </si>
  <si>
    <t>Gross electricity generation Autoproducer electricity only - Solid biofuels excluding charcoal</t>
  </si>
  <si>
    <t>22_108934</t>
  </si>
  <si>
    <t>Gross electricity generation Autoproducer CHP plants - Solid biofuels excluding charcoal</t>
  </si>
  <si>
    <t>22_108941</t>
  </si>
  <si>
    <t>Gross electricity generation Main activity electricity only - Biogases</t>
  </si>
  <si>
    <t>22_108942</t>
  </si>
  <si>
    <t>Gross electricity generation Main activity CHP plants - Biogases</t>
  </si>
  <si>
    <t>22_108943</t>
  </si>
  <si>
    <t>Gross electricity generation Autoproducer electricity only - Biogases</t>
  </si>
  <si>
    <t>22_108944</t>
  </si>
  <si>
    <t>Gross electricity generation Autoproducer CHP plants - Biogases</t>
  </si>
  <si>
    <t>22_108951</t>
  </si>
  <si>
    <t>Gross electricity generation Main activity electricity only - Biodiesels</t>
  </si>
  <si>
    <t>22_108952</t>
  </si>
  <si>
    <t>Gross electricity generation Main activity CHP plants - Biodiesels</t>
  </si>
  <si>
    <t>22_108953</t>
  </si>
  <si>
    <t>Gross electricity generation Autoproducer electricity only - Biodiesels</t>
  </si>
  <si>
    <t>22_108954</t>
  </si>
  <si>
    <t>Gross electricity generation Autoproducer CHP plants - Biodiesels</t>
  </si>
  <si>
    <t>22_108971</t>
  </si>
  <si>
    <t>Gross electricity generation Main activity electricity only - Other Liquid Biofuels</t>
  </si>
  <si>
    <t>22_108972</t>
  </si>
  <si>
    <t>Gross electricity generation Main activity CHP plants - Other Liquid Biofuels</t>
  </si>
  <si>
    <t>22_108973</t>
  </si>
  <si>
    <t>Gross electricity generation Autoproducer electricity only - Other Liquid Biofuels</t>
  </si>
  <si>
    <t>22_108974</t>
  </si>
  <si>
    <t>Gross electricity generation Autoproducer CHP plants - Other Liquid Biofuels</t>
  </si>
  <si>
    <t>B_100300</t>
  </si>
  <si>
    <t>Imports</t>
  </si>
  <si>
    <t>B_100500</t>
  </si>
  <si>
    <t>Exports</t>
  </si>
  <si>
    <t>B_100900</t>
  </si>
  <si>
    <t>Gross inland consumption</t>
  </si>
  <si>
    <t>B_101100</t>
  </si>
  <si>
    <t>Transformation output</t>
  </si>
  <si>
    <t>B_101101</t>
  </si>
  <si>
    <t>Transformation output - Conventional Thermal Power Stations</t>
  </si>
  <si>
    <t>B_101102</t>
  </si>
  <si>
    <t>Transformation output - Nuclear Power Stations</t>
  </si>
  <si>
    <t>B_101121</t>
  </si>
  <si>
    <t>Transformation output - Main Activity Conventional Thermal Power Stations</t>
  </si>
  <si>
    <t>B_101122</t>
  </si>
  <si>
    <t>Transformation output - Autoproducer Conventional Thermal Power Stations</t>
  </si>
  <si>
    <t>B_101200</t>
  </si>
  <si>
    <t>Exchanges, Transfers, Returns</t>
  </si>
  <si>
    <t>B_101210</t>
  </si>
  <si>
    <t>Interproduct transfers</t>
  </si>
  <si>
    <t>B_101300</t>
  </si>
  <si>
    <t>Consumption in Energy Sector</t>
  </si>
  <si>
    <t>B_101301</t>
  </si>
  <si>
    <t>Own Use in Electricity, CHP and Heat Plants</t>
  </si>
  <si>
    <t>B_101302</t>
  </si>
  <si>
    <t>Pumped storage power stations balance</t>
  </si>
  <si>
    <t>B_101305</t>
  </si>
  <si>
    <t>Consumption in Oil and gas extraction</t>
  </si>
  <si>
    <t>B_101307</t>
  </si>
  <si>
    <t>Consumption in Petroleum Refineries</t>
  </si>
  <si>
    <t>B_101308</t>
  </si>
  <si>
    <t>Consumption in Nuclear industry</t>
  </si>
  <si>
    <t>B_101310</t>
  </si>
  <si>
    <t>Consumption in Coal Mines</t>
  </si>
  <si>
    <t>B_101311</t>
  </si>
  <si>
    <t>Consumption in Patent Fuel Plants</t>
  </si>
  <si>
    <t>B_101312</t>
  </si>
  <si>
    <t>Consumption in Coke Ovens</t>
  </si>
  <si>
    <t>B_101313</t>
  </si>
  <si>
    <t>Consumption in BKB / PB Plants</t>
  </si>
  <si>
    <t>B_101314</t>
  </si>
  <si>
    <t>Consumption in Gas Works</t>
  </si>
  <si>
    <t>B_101315</t>
  </si>
  <si>
    <t>Consumption in Blast Furnaces</t>
  </si>
  <si>
    <t>B_101316</t>
  </si>
  <si>
    <t>Consumption in Coal Liquefaction Plants</t>
  </si>
  <si>
    <t>B_101317</t>
  </si>
  <si>
    <t>Consumption in Liquefaction (LNG) / regasification plants</t>
  </si>
  <si>
    <t>B_101318</t>
  </si>
  <si>
    <t>Consumption in Gasification plants for biogas</t>
  </si>
  <si>
    <t>B_101319</t>
  </si>
  <si>
    <t>Consumption in Gas-to-liquids (GTL) plants (energy)</t>
  </si>
  <si>
    <t>B_101320</t>
  </si>
  <si>
    <t>Consumption in Non-specified (Energy)</t>
  </si>
  <si>
    <t>B_101321</t>
  </si>
  <si>
    <t>Consumption in Charcoal production plants (Energy)</t>
  </si>
  <si>
    <t>B_101322</t>
  </si>
  <si>
    <t>Used for heat pumps</t>
  </si>
  <si>
    <t>B_101323</t>
  </si>
  <si>
    <t>Used for electric boilers</t>
  </si>
  <si>
    <t>B_101400</t>
  </si>
  <si>
    <t>Distribution Losses</t>
  </si>
  <si>
    <t>B_101500</t>
  </si>
  <si>
    <t>Energy Available for Final Consumption</t>
  </si>
  <si>
    <t>B_101700</t>
  </si>
  <si>
    <t>Final Energy Consumption</t>
  </si>
  <si>
    <t>B_101800</t>
  </si>
  <si>
    <t>Final Energy Consumption - Industry</t>
  </si>
  <si>
    <t>B_101805</t>
  </si>
  <si>
    <t>Iron and Steel</t>
  </si>
  <si>
    <t>B_101810</t>
  </si>
  <si>
    <t>Non-Ferrous Metals</t>
  </si>
  <si>
    <t>B_101815</t>
  </si>
  <si>
    <t>Chemical and Petrochemical</t>
  </si>
  <si>
    <t>B_101820</t>
  </si>
  <si>
    <t>Non-Metallic Minerals</t>
  </si>
  <si>
    <t>B_101825</t>
  </si>
  <si>
    <t>Mining and Quarrying</t>
  </si>
  <si>
    <t>B_101830</t>
  </si>
  <si>
    <t>Food and Tobacco</t>
  </si>
  <si>
    <t>B_101835</t>
  </si>
  <si>
    <t>Textile and Leather</t>
  </si>
  <si>
    <t>B_101840</t>
  </si>
  <si>
    <t>Paper, Pulp and Print</t>
  </si>
  <si>
    <t>B_101846</t>
  </si>
  <si>
    <t>Transport Equipment</t>
  </si>
  <si>
    <t>B_101847</t>
  </si>
  <si>
    <t>Machinery</t>
  </si>
  <si>
    <t>B_101851</t>
  </si>
  <si>
    <t>Wood and Wood Products</t>
  </si>
  <si>
    <t>B_101852</t>
  </si>
  <si>
    <t>Construction</t>
  </si>
  <si>
    <t>B_101853</t>
  </si>
  <si>
    <t>Non-specified (Industry)</t>
  </si>
  <si>
    <t>B_101900</t>
  </si>
  <si>
    <t>Final Energy Consumption - Transport</t>
  </si>
  <si>
    <t>B_101910</t>
  </si>
  <si>
    <t>Rail</t>
  </si>
  <si>
    <t>B_101920</t>
  </si>
  <si>
    <t>Road</t>
  </si>
  <si>
    <t>B_101945</t>
  </si>
  <si>
    <t>Consumption in Pipeline transport</t>
  </si>
  <si>
    <t>B_101950</t>
  </si>
  <si>
    <t>Non-specified (Transport)</t>
  </si>
  <si>
    <t>B_102000</t>
  </si>
  <si>
    <t>Final Energy Consumption - Other Sectors</t>
  </si>
  <si>
    <t>B_102020</t>
  </si>
  <si>
    <t>Fishing</t>
  </si>
  <si>
    <t>B_102030</t>
  </si>
  <si>
    <t>Agriculture/Forestry</t>
  </si>
  <si>
    <t>B_102035</t>
  </si>
  <si>
    <t>Services</t>
  </si>
  <si>
    <t>B_102040</t>
  </si>
  <si>
    <t>Non-specified (Other)</t>
  </si>
  <si>
    <t>B_102200</t>
  </si>
  <si>
    <t>Statistical Difference</t>
  </si>
  <si>
    <t>15_107060</t>
  </si>
  <si>
    <t>Gross heat production Main activity CHP plants - Nuclear</t>
  </si>
  <si>
    <t>15_107061</t>
  </si>
  <si>
    <t>Gross heat production Main activity heat only plants - Nuclear</t>
  </si>
  <si>
    <t>15_107062</t>
  </si>
  <si>
    <t>Gross heat production Autoproducer CHP plants - Nuclear</t>
  </si>
  <si>
    <t>15_107063</t>
  </si>
  <si>
    <t>Gross heat production Autoproducer heat only plants - Nuclear</t>
  </si>
  <si>
    <t>15_107064</t>
  </si>
  <si>
    <t>Gross heat production Main activity CHP plants - Geothermal</t>
  </si>
  <si>
    <t>15_107065</t>
  </si>
  <si>
    <t>Gross heat production Main activity heat only plants - Geothermal</t>
  </si>
  <si>
    <t>15_107066</t>
  </si>
  <si>
    <t>Gross heat production Autoproducer CHP plants - Geothermal</t>
  </si>
  <si>
    <t>15_107067</t>
  </si>
  <si>
    <t>Gross heat production Autoproducer heat only plants - Geothermal</t>
  </si>
  <si>
    <t>15_107068</t>
  </si>
  <si>
    <t>Gross heat production Main activity CHP plants - Solar</t>
  </si>
  <si>
    <t>15_107069</t>
  </si>
  <si>
    <t>Gross heat production Main activity heat only plants - Solar</t>
  </si>
  <si>
    <t>15_107070</t>
  </si>
  <si>
    <t>Gross heat production Autoproducer CHP plants - Solar</t>
  </si>
  <si>
    <t>15_107071</t>
  </si>
  <si>
    <t>Gross heat production Autoproducer heat only plants - Solar</t>
  </si>
  <si>
    <t>15_107072</t>
  </si>
  <si>
    <t>Gross heat production Main activity CHP plants - Combustible Fuels</t>
  </si>
  <si>
    <t>15_107073</t>
  </si>
  <si>
    <t>Gross heat production Main activity heat only plants - Combustible Fuels</t>
  </si>
  <si>
    <t>15_107074</t>
  </si>
  <si>
    <t>Gross heat production Autoproducer CHP plants - Combustible Fuels</t>
  </si>
  <si>
    <t>15_107075</t>
  </si>
  <si>
    <t>Gross heat production Autoproducer heat only plants - Combustible Fuels</t>
  </si>
  <si>
    <t>15_107076</t>
  </si>
  <si>
    <t>Gross heat production Main activity CHP plants - Heat Pumps</t>
  </si>
  <si>
    <t>15_107077</t>
  </si>
  <si>
    <t>Gross heat production Main activity heat only plants - Heat Pumps</t>
  </si>
  <si>
    <t>15_107078</t>
  </si>
  <si>
    <t>Gross heat production Autoproducer CHP plants - Heat Pumps</t>
  </si>
  <si>
    <t>15_107079</t>
  </si>
  <si>
    <t>Gross heat production Autoproducer heat only plants - Heat Pumps</t>
  </si>
  <si>
    <t>15_107080</t>
  </si>
  <si>
    <t>Gross heat production Main activity CHP plants - Electric Boilers</t>
  </si>
  <si>
    <t>15_107081</t>
  </si>
  <si>
    <t>Gross heat production Main activity heat only plants - Electric Boilers</t>
  </si>
  <si>
    <t>15_107082</t>
  </si>
  <si>
    <t>Gross heat production Autoproducer CHP plants - Electric Boilers</t>
  </si>
  <si>
    <t>15_107083</t>
  </si>
  <si>
    <t>Gross heat production Autoproducer heat only plants - Electric Boilers</t>
  </si>
  <si>
    <t>15_107084</t>
  </si>
  <si>
    <t>Gross heat production Autoproducer CHP plants - Heat from Chemical Sources</t>
  </si>
  <si>
    <t>15_107085</t>
  </si>
  <si>
    <t>Gross heat production Autoproducer heat only plants - Heat from Chemical Sources</t>
  </si>
  <si>
    <t>15_107086</t>
  </si>
  <si>
    <t>Gross heat production Main activity CHP plants - Other Sources</t>
  </si>
  <si>
    <t>15_107087</t>
  </si>
  <si>
    <t>Gross heat production Main activity heat only plants - Other Sources</t>
  </si>
  <si>
    <t>15_107088</t>
  </si>
  <si>
    <t>Gross heat production Autoproducer CHP plants - Other Sources</t>
  </si>
  <si>
    <t>15_107089</t>
  </si>
  <si>
    <t>Gross heat production Autoproducer heat only plants - Other Sources</t>
  </si>
  <si>
    <t>16_107160</t>
  </si>
  <si>
    <t>Net heat production Main activity CHP plants - Nuclear</t>
  </si>
  <si>
    <t>16_107161</t>
  </si>
  <si>
    <t>Net heat production Main activity heat only plants - Nuclear</t>
  </si>
  <si>
    <t>16_107162</t>
  </si>
  <si>
    <t>Net heat production Autoproducer CHP plants - Nuclear</t>
  </si>
  <si>
    <t>16_107163</t>
  </si>
  <si>
    <t>Net heat production Autoproducer heat only plants - Nuclear</t>
  </si>
  <si>
    <t>16_107164</t>
  </si>
  <si>
    <t>Net heat production Main activity CHP plants - Geothermal</t>
  </si>
  <si>
    <t>16_107165</t>
  </si>
  <si>
    <t>Net heat production Main activity heat only plants - Geothermal</t>
  </si>
  <si>
    <t>16_107166</t>
  </si>
  <si>
    <t>Net heat production Autoproducer CHP plants - Geothermal</t>
  </si>
  <si>
    <t>16_107167</t>
  </si>
  <si>
    <t>Net heat production Autoproducer heat only plants - Geothermal</t>
  </si>
  <si>
    <t>16_107168</t>
  </si>
  <si>
    <t>Net heat production Main activity CHP plants - Solar</t>
  </si>
  <si>
    <t>16_107169</t>
  </si>
  <si>
    <t>Net heat production Main activity heat only plants - Solar</t>
  </si>
  <si>
    <t>16_107170</t>
  </si>
  <si>
    <t>Net heat production Autoproducer CHP plants - Solar</t>
  </si>
  <si>
    <t>16_107171</t>
  </si>
  <si>
    <t>Net heat production Autoproducer heat only plants - Solar</t>
  </si>
  <si>
    <t>16_107172</t>
  </si>
  <si>
    <t>Net heat production Main activity CHP plants - Combustible Fuels</t>
  </si>
  <si>
    <t>16_107173</t>
  </si>
  <si>
    <t>Net heat production Main activity heat only plants - Combustible Fuels</t>
  </si>
  <si>
    <t>16_107174</t>
  </si>
  <si>
    <t>Net heat production Autoproducer CHP plants - Combustible Fuels</t>
  </si>
  <si>
    <t>16_107175</t>
  </si>
  <si>
    <t>Net heat production Autoproducer heat only plants - Combustible Fuels</t>
  </si>
  <si>
    <t>16_107176</t>
  </si>
  <si>
    <t>Net heat production Main activity CHP plants - Heat Pumps</t>
  </si>
  <si>
    <t>16_107177</t>
  </si>
  <si>
    <t>Net heat production Main activity heat only plants - Heat Pumps</t>
  </si>
  <si>
    <t>16_107178</t>
  </si>
  <si>
    <t>Net heat production Autoproducer CHP plants - Heat Pumps</t>
  </si>
  <si>
    <t>16_107179</t>
  </si>
  <si>
    <t>Net heat production Autoproducer heat only plants - Heat Pumps</t>
  </si>
  <si>
    <t>16_107180</t>
  </si>
  <si>
    <t>Net heat production Main activity CHP plants - Electric Boilers</t>
  </si>
  <si>
    <t>16_107181</t>
  </si>
  <si>
    <t>Net heat production Main activity heat only plants - Electric Boilers</t>
  </si>
  <si>
    <t>16_107182</t>
  </si>
  <si>
    <t>Net heat production Autoproducer CHP plants - Electric Boilers</t>
  </si>
  <si>
    <t>16_107183</t>
  </si>
  <si>
    <t>Net heat production Autoproducer heat only plants - Electric Boilers</t>
  </si>
  <si>
    <t>16_107184</t>
  </si>
  <si>
    <t>Net heat production Autoproducer CHP plants - Heat from Chemical Sources</t>
  </si>
  <si>
    <t>16_107185</t>
  </si>
  <si>
    <t>Net heat production Autoproducer heat only plants - Heat from Chemical Sources</t>
  </si>
  <si>
    <t>16_107186</t>
  </si>
  <si>
    <t>Net heat production Main activity CHP plants - Other Sources</t>
  </si>
  <si>
    <t>16_107187</t>
  </si>
  <si>
    <t>Net heat production Main activity heat only plants - Other Sources</t>
  </si>
  <si>
    <t>16_107188</t>
  </si>
  <si>
    <t>Net heat production Autoproducer CHP plants - Other Sources</t>
  </si>
  <si>
    <t>16_107189</t>
  </si>
  <si>
    <t>Net heat production Autoproducer heat only plants - Other Sources</t>
  </si>
  <si>
    <t>22_108506</t>
  </si>
  <si>
    <t>Gross heat production Main activity CHP plants - Anthracite</t>
  </si>
  <si>
    <t>22_108507</t>
  </si>
  <si>
    <t>Gross heat production Main activity heat only plants - Anthracite</t>
  </si>
  <si>
    <t>22_108508</t>
  </si>
  <si>
    <t>Gross heat production Autoproducer CHP plants - Anthracite</t>
  </si>
  <si>
    <t>22_108509</t>
  </si>
  <si>
    <t>Gross heat production Autoproducer heat only plants - Anthracite</t>
  </si>
  <si>
    <t>22_108516</t>
  </si>
  <si>
    <t>Gross heat production Main activity CHP plants - Coking Coal</t>
  </si>
  <si>
    <t>22_108517</t>
  </si>
  <si>
    <t>Gross heat production Main activity heat only plants - Coking Coal</t>
  </si>
  <si>
    <t>22_108518</t>
  </si>
  <si>
    <t>Gross heat production Autoproducer CHP plants - Coking Coal</t>
  </si>
  <si>
    <t>22_108519</t>
  </si>
  <si>
    <t>Gross heat production Autoproducer heat only plants - Coking Coal</t>
  </si>
  <si>
    <t>22_108526</t>
  </si>
  <si>
    <t>Gross heat production Main activity CHP plants - Other Bituminous Coal</t>
  </si>
  <si>
    <t>22_108527</t>
  </si>
  <si>
    <t>Gross heat production Main activity heat only plants - Other Bituminous Coal</t>
  </si>
  <si>
    <t>22_108528</t>
  </si>
  <si>
    <t>Gross heat production Autoproducer CHP plants - Other Bituminous Coal</t>
  </si>
  <si>
    <t>22_108529</t>
  </si>
  <si>
    <t>Gross heat production Autoproducer heat only plants - Other Bituminous Coal</t>
  </si>
  <si>
    <t>22_108536</t>
  </si>
  <si>
    <t>Gross heat production Main activity CHP plants - Sub-Bituminous Coal</t>
  </si>
  <si>
    <t>22_108537</t>
  </si>
  <si>
    <t>Gross heat production Main activity heat only plants - Sub-Bituminous Coal</t>
  </si>
  <si>
    <t>22_108538</t>
  </si>
  <si>
    <t>Gross heat production Autoproducer CHP plants - Sub-Bituminous Coal</t>
  </si>
  <si>
    <t>22_108539</t>
  </si>
  <si>
    <t>Gross heat production Autoproducer heat only plants - Sub-Bituminous Coal</t>
  </si>
  <si>
    <t>22_108546</t>
  </si>
  <si>
    <t>Gross heat production Main activity CHP plants - Lignite/Brown Coal</t>
  </si>
  <si>
    <t>22_108547</t>
  </si>
  <si>
    <t>Gross heat production Main activity heat only plants - Lignite/Brown Coal</t>
  </si>
  <si>
    <t>22_108548</t>
  </si>
  <si>
    <t>Gross heat production Autoproducer CHP plants - Lignite/Brown Coal</t>
  </si>
  <si>
    <t>22_108549</t>
  </si>
  <si>
    <t>Gross heat production Autoproducer heat only plants - Lignite/Brown Coal</t>
  </si>
  <si>
    <t>22_108556</t>
  </si>
  <si>
    <t>Gross heat production Main activity CHP plants - Peat</t>
  </si>
  <si>
    <t>22_108557</t>
  </si>
  <si>
    <t>Gross heat production Main activity heat only plants - Peat</t>
  </si>
  <si>
    <t>22_108558</t>
  </si>
  <si>
    <t>Gross heat production Autoproducer CHP plants - Peat</t>
  </si>
  <si>
    <t>22_108559</t>
  </si>
  <si>
    <t>Gross heat production Autoproducer heat only plants - Peat</t>
  </si>
  <si>
    <t>22_108566</t>
  </si>
  <si>
    <t>Gross heat production Main activity CHP plants - Patent Fuel</t>
  </si>
  <si>
    <t>22_108567</t>
  </si>
  <si>
    <t>Gross heat production Main activity heat only plants - Patent Fuel</t>
  </si>
  <si>
    <t>22_108568</t>
  </si>
  <si>
    <t>Gross heat production Autoproducer CHP plants - Patent Fuel</t>
  </si>
  <si>
    <t>22_108569</t>
  </si>
  <si>
    <t>Gross heat production Autoproducer heat only plants - Patent Fuel</t>
  </si>
  <si>
    <t>22_108576</t>
  </si>
  <si>
    <t>Gross heat production Main activity CHP plants - Coke Oven Coke</t>
  </si>
  <si>
    <t>22_108577</t>
  </si>
  <si>
    <t>Gross heat production Main activity heat only plants - Coke Oven Coke</t>
  </si>
  <si>
    <t>22_108578</t>
  </si>
  <si>
    <t>Gross heat production Autoproducer CHP plants - Coke Oven Coke</t>
  </si>
  <si>
    <t>22_108579</t>
  </si>
  <si>
    <t>Gross heat production Autoproducer heat only plants - Coke Oven Coke</t>
  </si>
  <si>
    <t>22_108586</t>
  </si>
  <si>
    <t>Gross heat production Main activity CHP plants - Gas Coke</t>
  </si>
  <si>
    <t>22_108587</t>
  </si>
  <si>
    <t>Gross heat production Main activity heat only plants - Gas Coke</t>
  </si>
  <si>
    <t>22_108588</t>
  </si>
  <si>
    <t>Gross heat production Autoproducer CHP plants - Gas Coke</t>
  </si>
  <si>
    <t>22_108589</t>
  </si>
  <si>
    <t>Gross heat production Autoproducer heat only plants - Gas Coke</t>
  </si>
  <si>
    <t>22_108596</t>
  </si>
  <si>
    <t>Gross heat production Main activity CHP plants - Coal Tar</t>
  </si>
  <si>
    <t>22_108597</t>
  </si>
  <si>
    <t>Gross heat production Main activity heat only plants - Coal Tar</t>
  </si>
  <si>
    <t>22_108598</t>
  </si>
  <si>
    <t>Gross heat production Autoproducer CHP plants - Coal Tar</t>
  </si>
  <si>
    <t>22_108599</t>
  </si>
  <si>
    <t>Gross heat production Autoproducer heat only plants - Coal Tar</t>
  </si>
  <si>
    <t>22_108606</t>
  </si>
  <si>
    <t>Gross heat production Main activity CHP plants - BKB</t>
  </si>
  <si>
    <t>22_108607</t>
  </si>
  <si>
    <t>Gross heat production Main activity heat only plants - BKB</t>
  </si>
  <si>
    <t>22_108608</t>
  </si>
  <si>
    <t>Gross heat production Autoproducer CHP plants - BKB</t>
  </si>
  <si>
    <t>22_108609</t>
  </si>
  <si>
    <t>Gross heat production Autoproducer heat only plants - BKB</t>
  </si>
  <si>
    <t>22_108616</t>
  </si>
  <si>
    <t>Gross heat production Main activity CHP plants - Gas Works Gas</t>
  </si>
  <si>
    <t>22_108617</t>
  </si>
  <si>
    <t>Gross heat production Main activity heat only plants - Gas Works Gas</t>
  </si>
  <si>
    <t>22_108618</t>
  </si>
  <si>
    <t>Gross heat production Autoproducer CHP plants - Gas Works Gas</t>
  </si>
  <si>
    <t>22_108619</t>
  </si>
  <si>
    <t>Gross heat production Autoproducer heat only plants - Gas Works Gas</t>
  </si>
  <si>
    <t>22_108626</t>
  </si>
  <si>
    <t>Gross heat production Main activity CHP plants - Coke Oven Gas</t>
  </si>
  <si>
    <t>22_108627</t>
  </si>
  <si>
    <t>Gross heat production Main activity heat only plants - Coke Oven Gas</t>
  </si>
  <si>
    <t>22_108628</t>
  </si>
  <si>
    <t>Gross heat production Autoproducer CHP plants - Coke Oven Gas</t>
  </si>
  <si>
    <t>22_108629</t>
  </si>
  <si>
    <t>Gross heat production Autoproducer heat only plants - Coke Oven Gas</t>
  </si>
  <si>
    <t>22_108636</t>
  </si>
  <si>
    <t>Gross heat production Main activity CHP plants - Blast Furnace Gas</t>
  </si>
  <si>
    <t>22_108637</t>
  </si>
  <si>
    <t>Gross heat production Main activity heat only plants - Blast Furnace Gas</t>
  </si>
  <si>
    <t>22_108638</t>
  </si>
  <si>
    <t>Gross heat production Autoproducer CHP plants - Blast Furnace Gas</t>
  </si>
  <si>
    <t>22_108639</t>
  </si>
  <si>
    <t>Gross heat production Autoproducer heat only plants - Blast Furnace Gas</t>
  </si>
  <si>
    <t>22_108646</t>
  </si>
  <si>
    <t>Gross heat production Main activity CHP plants - Other Recovered Gases</t>
  </si>
  <si>
    <t>22_108647</t>
  </si>
  <si>
    <t>Gross heat production Main activity heat only plants - Other Recovered Gases</t>
  </si>
  <si>
    <t>22_108648</t>
  </si>
  <si>
    <t>Gross heat production Autoproducer CHP plants - Other Recovered Gases</t>
  </si>
  <si>
    <t>22_108649</t>
  </si>
  <si>
    <t>Gross heat production Autoproducer heat only plants - Other Recovered Gases</t>
  </si>
  <si>
    <t>22_108656</t>
  </si>
  <si>
    <t>Gross heat production Main activity CHP plants - Oil shale and oil sands</t>
  </si>
  <si>
    <t>22_108657</t>
  </si>
  <si>
    <t>Gross heat production Main activity heat only plants - Oil shale and oil sands</t>
  </si>
  <si>
    <t>22_108658</t>
  </si>
  <si>
    <t>Gross heat production Autoproducer CHP plants - Oil shale and oil sands</t>
  </si>
  <si>
    <t>22_108659</t>
  </si>
  <si>
    <t>Gross heat production Autoproducer heat only plants - Oil shale and oil sands</t>
  </si>
  <si>
    <t>22_108666</t>
  </si>
  <si>
    <t>Gross heat production Main activity CHP plants - Peat products</t>
  </si>
  <si>
    <t>22_108667</t>
  </si>
  <si>
    <t>Gross heat production Main activity heat only plants - Peat products</t>
  </si>
  <si>
    <t>22_108668</t>
  </si>
  <si>
    <t>Gross heat production Autoproducer CHP plants - Peat products</t>
  </si>
  <si>
    <t>22_108669</t>
  </si>
  <si>
    <t>Gross heat production Autoproducer heat only plants - Peat products</t>
  </si>
  <si>
    <t>22_108706</t>
  </si>
  <si>
    <t>Gross heat production Main activity CHP plants - Crude Oil</t>
  </si>
  <si>
    <t>22_108707</t>
  </si>
  <si>
    <t>Gross heat production Main activity heat only plants - Crude Oil</t>
  </si>
  <si>
    <t>22_108708</t>
  </si>
  <si>
    <t>Gross heat production Autoproducer CHP plants - Crude Oil</t>
  </si>
  <si>
    <t>22_108709</t>
  </si>
  <si>
    <t>Gross heat production Autoproducer heat only plants - Crude Oil</t>
  </si>
  <si>
    <t>22_108716</t>
  </si>
  <si>
    <t>Gross heat production Main activity CHP plants - NGL (Natural Gas Liquids)</t>
  </si>
  <si>
    <t>22_108717</t>
  </si>
  <si>
    <t>Gross heat production Main activity heat only plants - NGL (Natural Gas Liquids)</t>
  </si>
  <si>
    <t>22_108718</t>
  </si>
  <si>
    <t>Gross heat production Autoproducer CHP plants - NGL (Natural Gas Liquids)</t>
  </si>
  <si>
    <t>22_108719</t>
  </si>
  <si>
    <t>Gross heat production Autoproducer heat only plants - NGL (Natural Gas Liquids)</t>
  </si>
  <si>
    <t>22_108726</t>
  </si>
  <si>
    <t>Gross heat production Main activity CHP plants - Refinery Gas</t>
  </si>
  <si>
    <t>22_108727</t>
  </si>
  <si>
    <t>Gross heat production Main activity heat only plants - Refinery Gas</t>
  </si>
  <si>
    <t>22_108728</t>
  </si>
  <si>
    <t>Gross heat production Autoproducer CHP plants - Refinery Gas</t>
  </si>
  <si>
    <t>22_108729</t>
  </si>
  <si>
    <t>Gross heat production Autoproducer heat only plants - Refinery Gas</t>
  </si>
  <si>
    <t>22_108736</t>
  </si>
  <si>
    <t>Gross heat production Main activity CHP plants - LPG (Liquefied Petroleum Gases)</t>
  </si>
  <si>
    <t>22_108737</t>
  </si>
  <si>
    <t>Gross heat production Main activity heat only plants - LPG (Liquefied Petroleum Gases)</t>
  </si>
  <si>
    <t>22_108738</t>
  </si>
  <si>
    <t>Gross heat production Autoproducer CHP plants - LPG (Liquefied Petroleum Gases)</t>
  </si>
  <si>
    <t>22_108739</t>
  </si>
  <si>
    <t>Gross heat production Autoproducer heat only plants - LPG (Liquefied Petroleum Gases)</t>
  </si>
  <si>
    <t>22_108746</t>
  </si>
  <si>
    <t>Gross heat production Main activity CHP plants - Naphtha</t>
  </si>
  <si>
    <t>22_108747</t>
  </si>
  <si>
    <t>Gross heat production Main activity heat only plants - Naphtha</t>
  </si>
  <si>
    <t>22_108748</t>
  </si>
  <si>
    <t>Gross heat production Autoproducer CHP plants - Naphtha</t>
  </si>
  <si>
    <t>22_108749</t>
  </si>
  <si>
    <t>Gross heat production Autoproducer heat only plants - Naphtha</t>
  </si>
  <si>
    <t>22_108756</t>
  </si>
  <si>
    <t>Gross heat production Main activity CHP plants - Kerosene Type Jet Fuel</t>
  </si>
  <si>
    <t>22_108757</t>
  </si>
  <si>
    <t>Gross heat production Main activity heat only plants - Kerosene Type Jet Fuel</t>
  </si>
  <si>
    <t>22_108758</t>
  </si>
  <si>
    <t>Gross heat production Autoproducer CHP plants - Kerosene Type Jet Fuel</t>
  </si>
  <si>
    <t>22_108759</t>
  </si>
  <si>
    <t>Gross heat production Autoproducer heat only plants - Kerosene Type Jet Fuel</t>
  </si>
  <si>
    <t>22_108766</t>
  </si>
  <si>
    <t>Gross heat production Main activity CHP plants - Other Kerosene</t>
  </si>
  <si>
    <t>22_108767</t>
  </si>
  <si>
    <t>Gross heat production Main activity heat only plants - Other Kerosene</t>
  </si>
  <si>
    <t>22_108768</t>
  </si>
  <si>
    <t>Gross heat production Autoproducer CHP plants - Other Kerosene</t>
  </si>
  <si>
    <t>22_108769</t>
  </si>
  <si>
    <t>Gross heat production Autoproducer heat only plants - Other Kerosene</t>
  </si>
  <si>
    <t>22_108776</t>
  </si>
  <si>
    <t>Gross heat production Main activity CHP plants - Gas / Diesel Oil</t>
  </si>
  <si>
    <t>22_108777</t>
  </si>
  <si>
    <t>Gross heat production Main activity heat only plants - Gas / Diesel Oil</t>
  </si>
  <si>
    <t>22_108778</t>
  </si>
  <si>
    <t>Gross heat production Autoproducer CHP plants - Gas / Diesel Oil</t>
  </si>
  <si>
    <t>22_108779</t>
  </si>
  <si>
    <t>Gross heat production Autoproducer heat only plants - Gas / Diesel Oil</t>
  </si>
  <si>
    <t>22_108786</t>
  </si>
  <si>
    <t>Gross heat production Main activity CHP plants - Residual Fuel Oil</t>
  </si>
  <si>
    <t>22_108787</t>
  </si>
  <si>
    <t>Gross heat production Main activity heat only plants - Residual Fuel Oil</t>
  </si>
  <si>
    <t>22_108788</t>
  </si>
  <si>
    <t>Gross heat production Autoproducer CHP plants - Residual Fuel Oil</t>
  </si>
  <si>
    <t>22_108789</t>
  </si>
  <si>
    <t>Gross heat production Autoproducer heat only plants - Residual Fuel Oil</t>
  </si>
  <si>
    <t>22_108796</t>
  </si>
  <si>
    <t>Gross heat production Main activity CHP plants - Bitumen</t>
  </si>
  <si>
    <t>22_108797</t>
  </si>
  <si>
    <t>Gross heat production Main activity heat only plants - Bitumen</t>
  </si>
  <si>
    <t>22_108798</t>
  </si>
  <si>
    <t>Gross heat production Autoproducer CHP plants - Bitumen</t>
  </si>
  <si>
    <t>22_108799</t>
  </si>
  <si>
    <t>Gross heat production Autoproducer heat only plants - Bitumen</t>
  </si>
  <si>
    <t>22_108806</t>
  </si>
  <si>
    <t>Gross heat production Main activity CHP plants - Petroleum Coke</t>
  </si>
  <si>
    <t>22_108807</t>
  </si>
  <si>
    <t>Gross heat production Main activity heat only plants - Petroleum Coke</t>
  </si>
  <si>
    <t>22_108808</t>
  </si>
  <si>
    <t>Gross heat production Autoproducer CHP plants - Petroleum Coke</t>
  </si>
  <si>
    <t>22_108809</t>
  </si>
  <si>
    <t>Gross heat production Autoproducer heat only plants - Petroleum Coke</t>
  </si>
  <si>
    <t>22_108816</t>
  </si>
  <si>
    <t>Gross heat production Main activity CHP plants - Other Oil Products</t>
  </si>
  <si>
    <t>22_108817</t>
  </si>
  <si>
    <t>Gross heat production Main activity heat only plants - Other Oil Products</t>
  </si>
  <si>
    <t>22_108818</t>
  </si>
  <si>
    <t>Gross heat production Autoproducer CHP plants - Other Oil Products</t>
  </si>
  <si>
    <t>22_108819</t>
  </si>
  <si>
    <t>Gross heat production Autoproducer heat only plants - Other Oil Products</t>
  </si>
  <si>
    <t>22_108896</t>
  </si>
  <si>
    <t>Gross heat production Main activity CHP plants - Natural Gas</t>
  </si>
  <si>
    <t>22_108897</t>
  </si>
  <si>
    <t>Gross heat production Main activity heat only plants - Natural Gas</t>
  </si>
  <si>
    <t>22_108898</t>
  </si>
  <si>
    <t>Gross heat production Autoproducer CHP plants - Natural Gas</t>
  </si>
  <si>
    <t>22_108899</t>
  </si>
  <si>
    <t>Gross heat production Autoproducer heat only plants - Natural Gas</t>
  </si>
  <si>
    <t>22_108906</t>
  </si>
  <si>
    <t>Gross heat production Main activity CHP plants - Industrial Waste</t>
  </si>
  <si>
    <t>22_108907</t>
  </si>
  <si>
    <t>Gross heat production Main activity heat only plants - Industrial Waste</t>
  </si>
  <si>
    <t>22_108908</t>
  </si>
  <si>
    <t>Gross heat production Autoproducer CHP plants - Industrial Waste</t>
  </si>
  <si>
    <t>22_108909</t>
  </si>
  <si>
    <t>Gross heat production Autoproducer heat only plants - Industrial Waste</t>
  </si>
  <si>
    <t>22_108916</t>
  </si>
  <si>
    <t>Gross heat production Main activity CHP plants - Municipal Waste (Renewable)</t>
  </si>
  <si>
    <t>22_108917</t>
  </si>
  <si>
    <t>Gross heat production Main activity heat only plants - Municipal Waste (Renewable)</t>
  </si>
  <si>
    <t>22_108918</t>
  </si>
  <si>
    <t>Gross heat production Autoproducer CHP plants - Municipal Waste (Renewable)</t>
  </si>
  <si>
    <t>22_108919</t>
  </si>
  <si>
    <t>Gross heat production Autoproducer heat only plants - Municipal Waste (Renewable)</t>
  </si>
  <si>
    <t>22_108926</t>
  </si>
  <si>
    <t>Gross heat production Main activity CHP plants - Municipal Waste (Non-Renewable)</t>
  </si>
  <si>
    <t>22_108927</t>
  </si>
  <si>
    <t>Gross heat production Main activity heat only plants - Municipal Waste (Non-Renewable)</t>
  </si>
  <si>
    <t>22_108928</t>
  </si>
  <si>
    <t>Gross heat production Autoproducer CHP plants - Municipal Waste (Non-Renewable)</t>
  </si>
  <si>
    <t>22_108929</t>
  </si>
  <si>
    <t>Gross heat production Autoproducer heat only plants - Municipal Waste (Non-Renewable)</t>
  </si>
  <si>
    <t>22_108936</t>
  </si>
  <si>
    <t>Gross heat production Main activity CHP plants - Solid biofuels excluding charcoal</t>
  </si>
  <si>
    <t>22_108937</t>
  </si>
  <si>
    <t>Gross heat production Main activity heat only plants - Solid biofuels excluding charcoal</t>
  </si>
  <si>
    <t>22_108938</t>
  </si>
  <si>
    <t>Gross heat production Autoproducer CHP plants - Solid biofuels excluding charcoal</t>
  </si>
  <si>
    <t>22_108939</t>
  </si>
  <si>
    <t>Gross heat production Autoproducer heat only plants - Solid biofuels excluding charcoal</t>
  </si>
  <si>
    <t>22_108946</t>
  </si>
  <si>
    <t>Gross heat production Main activity CHP plants - Biogases</t>
  </si>
  <si>
    <t>22_108947</t>
  </si>
  <si>
    <t>Gross heat production Main activity heat only plants - Biogases</t>
  </si>
  <si>
    <t>22_108948</t>
  </si>
  <si>
    <t>Gross heat production Autoproducer CHP plants - Biogases</t>
  </si>
  <si>
    <t>22_108949</t>
  </si>
  <si>
    <t>Gross heat production Autoproducer heat only plants - Biogases</t>
  </si>
  <si>
    <t>22_108956</t>
  </si>
  <si>
    <t>Gross heat production Main activity CHP plants - Biodiesels</t>
  </si>
  <si>
    <t>22_108957</t>
  </si>
  <si>
    <t>Gross heat production Main activity heat only plants - Biodiesels</t>
  </si>
  <si>
    <t>22_108958</t>
  </si>
  <si>
    <t>Gross heat production Autoproducer CHP plants - Biodiesels</t>
  </si>
  <si>
    <t>22_108959</t>
  </si>
  <si>
    <t>Gross heat production Autoproducer heat only plants - Biodiesels</t>
  </si>
  <si>
    <t>22_108976</t>
  </si>
  <si>
    <t>Gross heat production Main activity CHP plants - Other Liquid Biofuels</t>
  </si>
  <si>
    <t>22_108977</t>
  </si>
  <si>
    <t>Gross heat production Main activity heat only plants - Other Liquid Biofuels</t>
  </si>
  <si>
    <t>22_108978</t>
  </si>
  <si>
    <t>Gross heat production Autoproducer CHP plants - Other Liquid Biofuels</t>
  </si>
  <si>
    <t>22_108979</t>
  </si>
  <si>
    <t>Gross heat production Autoproducer heat only plants - Other Liquid Biofuels</t>
  </si>
  <si>
    <t>B_100100</t>
  </si>
  <si>
    <t>Primary production</t>
  </si>
  <si>
    <t>3100</t>
  </si>
  <si>
    <t>Crude oil, feedstocks and other hydrocarbons</t>
  </si>
  <si>
    <t>3105</t>
  </si>
  <si>
    <t>Crude oil (without NGL)</t>
  </si>
  <si>
    <t>3192</t>
  </si>
  <si>
    <t>Additives/Oxygenates</t>
  </si>
  <si>
    <t>3193</t>
  </si>
  <si>
    <t>Other hydrocarbons</t>
  </si>
  <si>
    <t>5100</t>
  </si>
  <si>
    <t>Nuclear heat</t>
  </si>
  <si>
    <t>5510</t>
  </si>
  <si>
    <t>Hydro power</t>
  </si>
  <si>
    <t>5520</t>
  </si>
  <si>
    <t>Wind power</t>
  </si>
  <si>
    <t>5534</t>
  </si>
  <si>
    <t>Solar photovoltaic</t>
  </si>
  <si>
    <t>5535</t>
  </si>
  <si>
    <t>Tide, Wave and Ocean</t>
  </si>
  <si>
    <t>B_100110</t>
  </si>
  <si>
    <t>Primary product receipts</t>
  </si>
  <si>
    <t>B_100112</t>
  </si>
  <si>
    <t>Direct use</t>
  </si>
  <si>
    <t>B_100200</t>
  </si>
  <si>
    <t>From Other Sources</t>
  </si>
  <si>
    <t>B_100210</t>
  </si>
  <si>
    <t>Recycled products</t>
  </si>
  <si>
    <t>3282</t>
  </si>
  <si>
    <t>Lubricants</t>
  </si>
  <si>
    <t>3106</t>
  </si>
  <si>
    <t>Natural gas liquids (NGL)</t>
  </si>
  <si>
    <t>3191</t>
  </si>
  <si>
    <t>Refinery feedstocks</t>
  </si>
  <si>
    <t>3234</t>
  </si>
  <si>
    <t>Gasoline (without bio components)</t>
  </si>
  <si>
    <t>3235</t>
  </si>
  <si>
    <t>Aviation gasoline</t>
  </si>
  <si>
    <t>3244</t>
  </si>
  <si>
    <t>Other kerosene</t>
  </si>
  <si>
    <t>3247</t>
  </si>
  <si>
    <t>Kerosene type jet fuel (without bio components)</t>
  </si>
  <si>
    <t>3250</t>
  </si>
  <si>
    <t>Naphtha</t>
  </si>
  <si>
    <t>3281</t>
  </si>
  <si>
    <t>White Spirit and SBP</t>
  </si>
  <si>
    <t>3283</t>
  </si>
  <si>
    <t>Bitumen</t>
  </si>
  <si>
    <t>3285</t>
  </si>
  <si>
    <t>Petroleum coke</t>
  </si>
  <si>
    <t>3286</t>
  </si>
  <si>
    <t>Paraffin Waxes</t>
  </si>
  <si>
    <t>3295</t>
  </si>
  <si>
    <t>Other Oil Products</t>
  </si>
  <si>
    <t>B_100400</t>
  </si>
  <si>
    <t>Stock Changes</t>
  </si>
  <si>
    <t>B_100800</t>
  </si>
  <si>
    <t>International Marine Bunkers</t>
  </si>
  <si>
    <t>B_101000</t>
  </si>
  <si>
    <t>Transformation input</t>
  </si>
  <si>
    <t>3214</t>
  </si>
  <si>
    <t>Refinery gas</t>
  </si>
  <si>
    <t>B_101001</t>
  </si>
  <si>
    <t>Transformation input - Conventional Thermal Power Stations</t>
  </si>
  <si>
    <t>B_101002</t>
  </si>
  <si>
    <t>Transformation input - Nuclear Power Stations</t>
  </si>
  <si>
    <t>B_101004</t>
  </si>
  <si>
    <t>Transformation input in Coke Ovens</t>
  </si>
  <si>
    <t>B_101006</t>
  </si>
  <si>
    <t>Transformation input in Blast Furnaces</t>
  </si>
  <si>
    <t>B_101007</t>
  </si>
  <si>
    <t>Transformation input in Gas Works</t>
  </si>
  <si>
    <t>B_101008</t>
  </si>
  <si>
    <t>Transformation input in Refineries</t>
  </si>
  <si>
    <t>B_101009</t>
  </si>
  <si>
    <t>Transformation input - District heating plants</t>
  </si>
  <si>
    <t>B_101010</t>
  </si>
  <si>
    <t>Transformation input in Patent Fuel Plants</t>
  </si>
  <si>
    <t>B_101011</t>
  </si>
  <si>
    <t>Transformation input in BKB / PB Plants</t>
  </si>
  <si>
    <t>B_101012</t>
  </si>
  <si>
    <t>Transformation input in Coal Liquefaction Plants</t>
  </si>
  <si>
    <t>B_101013</t>
  </si>
  <si>
    <t>Transformation input in For Blended Natural Gas</t>
  </si>
  <si>
    <t>B_101015</t>
  </si>
  <si>
    <t>Transformation input in Charcoal production plants (transformation)</t>
  </si>
  <si>
    <t>B_101016</t>
  </si>
  <si>
    <t>Transformation input in Gas-to-Liquids (GTL) Plants (Transformation)</t>
  </si>
  <si>
    <t>B_101020</t>
  </si>
  <si>
    <t>Non-specified Transformation input</t>
  </si>
  <si>
    <t>B_101021</t>
  </si>
  <si>
    <t>Transformation input in Main Activity Producer Conventional Power Stations</t>
  </si>
  <si>
    <t>B_101022</t>
  </si>
  <si>
    <t>Transformation input in Autoproducer Conventional Power Stations</t>
  </si>
  <si>
    <t>B_101031</t>
  </si>
  <si>
    <t>Transformation input in Main Activity Producer Electricity Plants</t>
  </si>
  <si>
    <t>B_101032</t>
  </si>
  <si>
    <t>Transformation input in Main Activity Producer CHP Plants</t>
  </si>
  <si>
    <t>B_101034</t>
  </si>
  <si>
    <t>Transformation input in Autoproducer Electricity Plants</t>
  </si>
  <si>
    <t>B_101035</t>
  </si>
  <si>
    <t>Transformation input in Autoproducer CHP Plants</t>
  </si>
  <si>
    <t>B_101038</t>
  </si>
  <si>
    <t>Transformation input in Main Activity Producer Heat Plants</t>
  </si>
  <si>
    <t>B_101039</t>
  </si>
  <si>
    <t>Transformation input in Autoproducer Heat Plants</t>
  </si>
  <si>
    <t>B_101104</t>
  </si>
  <si>
    <t>Transformation output from Coke Ovens</t>
  </si>
  <si>
    <t>B_101106</t>
  </si>
  <si>
    <t>Transformation output from Blast Furnaces</t>
  </si>
  <si>
    <t>B_101107</t>
  </si>
  <si>
    <t>Transformation output from Gas Works</t>
  </si>
  <si>
    <t>B_101108</t>
  </si>
  <si>
    <t>Transformation output from Refineries</t>
  </si>
  <si>
    <t>B_101109</t>
  </si>
  <si>
    <t>Transformation output - District Heating Plants</t>
  </si>
  <si>
    <t>B_101110</t>
  </si>
  <si>
    <t>Transformation output from Patent Fuel Plants</t>
  </si>
  <si>
    <t>B_101111</t>
  </si>
  <si>
    <t>Transformation output from BKB / PB Plants</t>
  </si>
  <si>
    <t>B_101115</t>
  </si>
  <si>
    <t>Transformation output from Charcoal production plants</t>
  </si>
  <si>
    <t>3215</t>
  </si>
  <si>
    <t>Ethane</t>
  </si>
  <si>
    <t>3246</t>
  </si>
  <si>
    <t>Gasoline type jet fuel</t>
  </si>
  <si>
    <t>B_101220</t>
  </si>
  <si>
    <t>Products transferred</t>
  </si>
  <si>
    <t>B_101230</t>
  </si>
  <si>
    <t>Returns from petrochemical industry</t>
  </si>
  <si>
    <t>B_101600</t>
  </si>
  <si>
    <t>Final Non-energy Consumption</t>
  </si>
  <si>
    <t>B_101601</t>
  </si>
  <si>
    <t>Final Non-energy Consumption - of which Non-Energy Use In The Petrochemical Sector</t>
  </si>
  <si>
    <t>B_101603</t>
  </si>
  <si>
    <t>Non-energy use in Transformation sector</t>
  </si>
  <si>
    <t>B_101604</t>
  </si>
  <si>
    <t>Non-energy use in Energy sector</t>
  </si>
  <si>
    <t>B_101605</t>
  </si>
  <si>
    <t>Non-energy use in Industry sector</t>
  </si>
  <si>
    <t>B_101606</t>
  </si>
  <si>
    <t>Non-energy use in Transport Sector</t>
  </si>
  <si>
    <t>B_101607</t>
  </si>
  <si>
    <t>Non-energy use in Other Sectors</t>
  </si>
  <si>
    <t>B_101608</t>
  </si>
  <si>
    <t>Non-energy use in Industry, Transformation &amp; Energy Sectors</t>
  </si>
  <si>
    <t>B_101931</t>
  </si>
  <si>
    <t>International aviation</t>
  </si>
  <si>
    <t>B_101932</t>
  </si>
  <si>
    <t>Domestic aviation</t>
  </si>
  <si>
    <t>B_101940</t>
  </si>
  <si>
    <t>Domestic Navigation</t>
  </si>
  <si>
    <t>B_150201</t>
  </si>
  <si>
    <t>From Other Sources - of which From Oil Products</t>
  </si>
  <si>
    <t>B_150202</t>
  </si>
  <si>
    <t>From Other Sources - of which From Natural Gas</t>
  </si>
  <si>
    <t>B_150203</t>
  </si>
  <si>
    <t>From Other Sources - of which From Renewables</t>
  </si>
  <si>
    <t>B_150204</t>
  </si>
  <si>
    <t>Other Sources - of which From Coal</t>
  </si>
  <si>
    <t>KE</t>
  </si>
  <si>
    <t>Residual Fuel Oil</t>
  </si>
  <si>
    <t>Main activity electricity only</t>
  </si>
  <si>
    <t>Autoproducer electricity only</t>
  </si>
  <si>
    <t>Main activity CHP plants</t>
  </si>
  <si>
    <t>Main activity heat only plants</t>
  </si>
  <si>
    <t>Autoproducer CHP plants</t>
  </si>
  <si>
    <t>Autoproducer heat only plants</t>
  </si>
  <si>
    <t>Electricity</t>
  </si>
  <si>
    <t>Heat</t>
  </si>
  <si>
    <t>Consumption</t>
  </si>
  <si>
    <t>Gross production</t>
  </si>
  <si>
    <t>[TJ]</t>
  </si>
  <si>
    <t>VTP</t>
  </si>
  <si>
    <t>KVET</t>
  </si>
  <si>
    <t>Total</t>
  </si>
  <si>
    <t>Total gross efficiency</t>
  </si>
  <si>
    <t>Gross efficiency</t>
  </si>
  <si>
    <t>Elektřiny</t>
  </si>
  <si>
    <t>Tepla</t>
  </si>
  <si>
    <r>
      <t>CO</t>
    </r>
    <r>
      <rPr>
        <b/>
        <vertAlign val="subscript"/>
        <sz val="11"/>
        <color theme="1"/>
        <rFont val="Calibri"/>
        <family val="2"/>
        <charset val="238"/>
        <scheme val="minor"/>
      </rPr>
      <t>2</t>
    </r>
  </si>
  <si>
    <r>
      <t>CH</t>
    </r>
    <r>
      <rPr>
        <b/>
        <vertAlign val="subscript"/>
        <sz val="11"/>
        <color theme="1"/>
        <rFont val="Calibri"/>
        <family val="2"/>
        <charset val="238"/>
        <scheme val="minor"/>
      </rPr>
      <t>4</t>
    </r>
  </si>
  <si>
    <r>
      <t>N</t>
    </r>
    <r>
      <rPr>
        <b/>
        <vertAlign val="sub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>O</t>
    </r>
  </si>
  <si>
    <t>Výroba [TJ]</t>
  </si>
  <si>
    <t>Spotřeba na výrobu [TJ]</t>
  </si>
  <si>
    <t>Emisní koeficient paliva [t/GJ]</t>
  </si>
  <si>
    <t>Emisní koeficient na výrobu [t/GJ]</t>
  </si>
  <si>
    <t>zemní plyn</t>
  </si>
  <si>
    <t>1 - vše</t>
  </si>
  <si>
    <t>2 - bez OZE</t>
  </si>
  <si>
    <t>3 - bez OZE a JE</t>
  </si>
  <si>
    <t>description</t>
  </si>
  <si>
    <t>2110</t>
  </si>
  <si>
    <t>Hard Coal &amp; Patent Fuels</t>
  </si>
  <si>
    <t>2111</t>
  </si>
  <si>
    <t>Hard coal</t>
  </si>
  <si>
    <t>2120</t>
  </si>
  <si>
    <t>Coke</t>
  </si>
  <si>
    <t>2211</t>
  </si>
  <si>
    <t>Black Lignite</t>
  </si>
  <si>
    <t>2212</t>
  </si>
  <si>
    <t>Brown Coal (Lignite)</t>
  </si>
  <si>
    <t>2220</t>
  </si>
  <si>
    <t>Brown Coal Coke</t>
  </si>
  <si>
    <t>2500_S</t>
  </si>
  <si>
    <t>Other solid fuels</t>
  </si>
  <si>
    <t>3000A</t>
  </si>
  <si>
    <t>Total crude oil and petroleum products (blended with bio components)</t>
  </si>
  <si>
    <t>3100A</t>
  </si>
  <si>
    <t>Crude oil, NGLs, feedstocks, additives/oxygenates and other hydrocarbons (blended with bio components)</t>
  </si>
  <si>
    <t>3110</t>
  </si>
  <si>
    <t>Crude oil and NGL</t>
  </si>
  <si>
    <t>3110_S</t>
  </si>
  <si>
    <t>Other primary oil</t>
  </si>
  <si>
    <t>3150</t>
  </si>
  <si>
    <t>Refined oil products</t>
  </si>
  <si>
    <t>3190</t>
  </si>
  <si>
    <t>Feedstocks and other hydrocarbons</t>
  </si>
  <si>
    <t>3192A</t>
  </si>
  <si>
    <t>Additives/oxygenates (blended with bio components)</t>
  </si>
  <si>
    <t>3196</t>
  </si>
  <si>
    <t>Of which: biofuels (3192A)</t>
  </si>
  <si>
    <t>3200A</t>
  </si>
  <si>
    <t>Total products (blended with bio components)</t>
  </si>
  <si>
    <t>3205</t>
  </si>
  <si>
    <t>LPG &amp; Refinery Gas</t>
  </si>
  <si>
    <t>3210</t>
  </si>
  <si>
    <t>Refinery gas and ethane</t>
  </si>
  <si>
    <t>3225</t>
  </si>
  <si>
    <t>LPG Fuel</t>
  </si>
  <si>
    <t>3230</t>
  </si>
  <si>
    <t>Motor spirit</t>
  </si>
  <si>
    <t>3234A</t>
  </si>
  <si>
    <t>Total motor gasoline (blended with bio components)</t>
  </si>
  <si>
    <t>3236</t>
  </si>
  <si>
    <t>Car Spirit</t>
  </si>
  <si>
    <t>3237</t>
  </si>
  <si>
    <t>Premium leaded gasoline</t>
  </si>
  <si>
    <t>3238</t>
  </si>
  <si>
    <t>Premium unleaded gasoline, 95 Ron</t>
  </si>
  <si>
    <t>3240</t>
  </si>
  <si>
    <t>Kerosenes - Jet Fuels</t>
  </si>
  <si>
    <t>3247A</t>
  </si>
  <si>
    <t>Total kerosene type jet fuel (blended with bio components)</t>
  </si>
  <si>
    <t>3260A</t>
  </si>
  <si>
    <t>Total gas/diesel oil (blended with bio components)</t>
  </si>
  <si>
    <t>3265</t>
  </si>
  <si>
    <t>Transport Diesel</t>
  </si>
  <si>
    <t>3265A</t>
  </si>
  <si>
    <t>Road diesel (blended with bio components)</t>
  </si>
  <si>
    <t>3266</t>
  </si>
  <si>
    <t>Heating and other gas oil (blended with bio components)</t>
  </si>
  <si>
    <t>3270</t>
  </si>
  <si>
    <t>3271</t>
  </si>
  <si>
    <t>Fuel oil-low sulphur (&lt;1%)</t>
  </si>
  <si>
    <t>3272</t>
  </si>
  <si>
    <t>Fuel oil-high sulphur (&gt;=1%)</t>
  </si>
  <si>
    <t>3280</t>
  </si>
  <si>
    <t>Other petroleum products</t>
  </si>
  <si>
    <t>3290</t>
  </si>
  <si>
    <t>Other products</t>
  </si>
  <si>
    <t>3300_S</t>
  </si>
  <si>
    <t>4101</t>
  </si>
  <si>
    <t>Of which: LNG</t>
  </si>
  <si>
    <t>5530</t>
  </si>
  <si>
    <t>Solar energy</t>
  </si>
  <si>
    <t>55411</t>
  </si>
  <si>
    <t>Fuelwood, wood residues and by-products</t>
  </si>
  <si>
    <t>55412</t>
  </si>
  <si>
    <t>Wood pellets</t>
  </si>
  <si>
    <t>55413</t>
  </si>
  <si>
    <t>Bagasse</t>
  </si>
  <si>
    <t>55414</t>
  </si>
  <si>
    <t>Black liquor</t>
  </si>
  <si>
    <t>55415</t>
  </si>
  <si>
    <t>Other vegetal materials and residues</t>
  </si>
  <si>
    <t>55416</t>
  </si>
  <si>
    <t>Animal waste</t>
  </si>
  <si>
    <t>55421</t>
  </si>
  <si>
    <t>Landfill Gas</t>
  </si>
  <si>
    <t>55422</t>
  </si>
  <si>
    <t>Sewage Sludge Gas</t>
  </si>
  <si>
    <t>55423</t>
  </si>
  <si>
    <t>Other biogases from anaerobic fermentation</t>
  </si>
  <si>
    <t>55425</t>
  </si>
  <si>
    <t>Biogases from thermal processes</t>
  </si>
  <si>
    <t>5543</t>
  </si>
  <si>
    <t>Municipal waste</t>
  </si>
  <si>
    <t>55461R</t>
  </si>
  <si>
    <t>Bioethanol</t>
  </si>
  <si>
    <t>5546O</t>
  </si>
  <si>
    <t>5546R</t>
  </si>
  <si>
    <t>Biogasoline (capacity)</t>
  </si>
  <si>
    <t>5547O</t>
  </si>
  <si>
    <t>5547R</t>
  </si>
  <si>
    <t>Biodiesels (capacity)</t>
  </si>
  <si>
    <t>5549O</t>
  </si>
  <si>
    <t>5549R</t>
  </si>
  <si>
    <t>Bio jet kerosene (capacity)</t>
  </si>
  <si>
    <t>5560_S</t>
  </si>
  <si>
    <t>Other renewable energies</t>
  </si>
  <si>
    <t>10_105003</t>
  </si>
  <si>
    <t>Fuel stocks in Public Thermal Power Stations at the end of the period</t>
  </si>
  <si>
    <t>10_106101</t>
  </si>
  <si>
    <t>Total opening stocks on national territory</t>
  </si>
  <si>
    <t>10_106102</t>
  </si>
  <si>
    <t>Total closing stocks on national territory</t>
  </si>
  <si>
    <t>10_128101</t>
  </si>
  <si>
    <t>Stock levels / Opening / All stocks on national territory</t>
  </si>
  <si>
    <t>10_128201</t>
  </si>
  <si>
    <t>Stock levels / Closing / All stocks on national territory</t>
  </si>
  <si>
    <t>10_196102</t>
  </si>
  <si>
    <t>Closing Stocks</t>
  </si>
  <si>
    <t>12_1176011</t>
  </si>
  <si>
    <t>Electrical capacity, main activity producers - Combustible Fuels</t>
  </si>
  <si>
    <t>12_1176012</t>
  </si>
  <si>
    <t>Electrical capacity, autoproducers - Combustible Fuels</t>
  </si>
  <si>
    <t>12_1176031</t>
  </si>
  <si>
    <t>Electrical capacity, main activity producers - Nuclear</t>
  </si>
  <si>
    <t>12_1176032</t>
  </si>
  <si>
    <t>Electrical capacity, autoproducers - Nuclear</t>
  </si>
  <si>
    <t>12_1176051</t>
  </si>
  <si>
    <t>Electrical capacity, main activity producers - Hydro</t>
  </si>
  <si>
    <t>12_1176052</t>
  </si>
  <si>
    <t>Electrical capacity, autoproducers - Hydro</t>
  </si>
  <si>
    <t>12_1176061</t>
  </si>
  <si>
    <t>Electrical capacity, main activity producers - Mixed plants</t>
  </si>
  <si>
    <t>12_1176062</t>
  </si>
  <si>
    <t>Electrical capacity, autoproducers - Mixed plants</t>
  </si>
  <si>
    <t>12_1176071</t>
  </si>
  <si>
    <t>Net electrical capacity, main activity producers - Pure Pumped Hydro</t>
  </si>
  <si>
    <t>12_1176072</t>
  </si>
  <si>
    <t>Net electrical capacity, autoproducers - Pure Pumped Hydro</t>
  </si>
  <si>
    <t>12_1176081</t>
  </si>
  <si>
    <t>Electrical capacity, main activity producers - Geothermal</t>
  </si>
  <si>
    <t>12_1176082</t>
  </si>
  <si>
    <t>Electrical capacity, autoproducers - Geothermal</t>
  </si>
  <si>
    <t>12_1176083</t>
  </si>
  <si>
    <t>Net maximum capacity - Geothermal</t>
  </si>
  <si>
    <t>12_1176091</t>
  </si>
  <si>
    <t>Electrical capacity, main activity producers - Wind</t>
  </si>
  <si>
    <t>12_1176092</t>
  </si>
  <si>
    <t>Electrical capacity, autoproducers - Wind</t>
  </si>
  <si>
    <t>12_1176101</t>
  </si>
  <si>
    <t>Electrical capacity, main activity producers - Other Sources</t>
  </si>
  <si>
    <t>12_1176102</t>
  </si>
  <si>
    <t>Electrical capacity, autoproducers - Other Sources</t>
  </si>
  <si>
    <t>12_1176111</t>
  </si>
  <si>
    <t>Electrical capacity, main activity producers - Steam</t>
  </si>
  <si>
    <t>12_1176112</t>
  </si>
  <si>
    <t>Electrical capacity, autoproducers - Steam</t>
  </si>
  <si>
    <t>12_1176121</t>
  </si>
  <si>
    <t>Electrical capacity, main activity producers - Gas Turbine</t>
  </si>
  <si>
    <t>12_1176122</t>
  </si>
  <si>
    <t>Electrical capacity, autoproducers - Gas Turbine</t>
  </si>
  <si>
    <t>12_1176131</t>
  </si>
  <si>
    <t>Electrical capacity, main activity producers - Combined Cycle</t>
  </si>
  <si>
    <t>12_1176132</t>
  </si>
  <si>
    <t>Electrical capacity, autoproducers - Combined Cycle</t>
  </si>
  <si>
    <t>12_1176141</t>
  </si>
  <si>
    <t>Electrical capacity, main activity producers - Internal Combustion</t>
  </si>
  <si>
    <t>12_1176142</t>
  </si>
  <si>
    <t>Electrical capacity, autoproducers - Internal Combustion</t>
  </si>
  <si>
    <t>12_117615</t>
  </si>
  <si>
    <t xml:space="preserve">Net maximum capacity - Hydro </t>
  </si>
  <si>
    <t>12_117616</t>
  </si>
  <si>
    <t>Net maximum capacity - Hydro &gt;= 1 MW and &lt;= 10 MW</t>
  </si>
  <si>
    <t>12_117617</t>
  </si>
  <si>
    <t>Net maximum capacity - Hydro 10 MW and over</t>
  </si>
  <si>
    <t>12_1176231</t>
  </si>
  <si>
    <t>Electrical capacity, main activity producers - Solar</t>
  </si>
  <si>
    <t>12_1176232</t>
  </si>
  <si>
    <t>Electrical capacity, autoproducers - Solar</t>
  </si>
  <si>
    <t>12_1176233</t>
  </si>
  <si>
    <t>Net maximum capacity - Solar Photovoltaic</t>
  </si>
  <si>
    <t>12_1176243</t>
  </si>
  <si>
    <t>Net maximum capacity - Solar Thermal Electric</t>
  </si>
  <si>
    <t>12_1176253</t>
  </si>
  <si>
    <t>Net maximum capacity - Municipal Wastes</t>
  </si>
  <si>
    <t>12_1176263</t>
  </si>
  <si>
    <t>Net maximum capacity - Wood/Wood Wastes/Other Solid Wastes</t>
  </si>
  <si>
    <t>12_1176273</t>
  </si>
  <si>
    <t>Net maximum capacity - Biogases</t>
  </si>
  <si>
    <t>12_1176283</t>
  </si>
  <si>
    <t>Net maximum capacity - Industrial Wastes (non-renewable)</t>
  </si>
  <si>
    <t>12_1176301</t>
  </si>
  <si>
    <t>Electrical capacity, main activity producers - Tide, wave and ocean</t>
  </si>
  <si>
    <t>12_1176302</t>
  </si>
  <si>
    <t>Electrical capacity, autoproducers - Tide, wave and ocean</t>
  </si>
  <si>
    <t>12_1176303</t>
  </si>
  <si>
    <t>Net maximum capacity - Tide, Wave, Ocean</t>
  </si>
  <si>
    <t>12_1176313</t>
  </si>
  <si>
    <t>Net maximum capacity - Landfill Gas</t>
  </si>
  <si>
    <t>12_1176323</t>
  </si>
  <si>
    <t>Net maximum capacity - Sewage Sludge Gas</t>
  </si>
  <si>
    <t>12_1176333</t>
  </si>
  <si>
    <t>Net maximum capacity - Other Biogas</t>
  </si>
  <si>
    <t>12_1176343</t>
  </si>
  <si>
    <t>Net maximum capacity - Liquid Biofuels</t>
  </si>
  <si>
    <t>12_1176401</t>
  </si>
  <si>
    <t>Electrical capacity, main activity producers - Other Type of Generation</t>
  </si>
  <si>
    <t>12_1176402</t>
  </si>
  <si>
    <t>Electrical capacity, autoproducers - Other Type of Generation</t>
  </si>
  <si>
    <t>12_119300</t>
  </si>
  <si>
    <t>Solar collectors' surface</t>
  </si>
  <si>
    <t>12_119400</t>
  </si>
  <si>
    <t>Biofuel production capacities</t>
  </si>
  <si>
    <t>14_1070423</t>
  </si>
  <si>
    <t>Gross electricity generation Main activity CHP plants - Solar Thermal</t>
  </si>
  <si>
    <t>14_1070433</t>
  </si>
  <si>
    <t>Gross electricity generation Autoproducer CHP plants - Solar Thermal</t>
  </si>
  <si>
    <t>14_1070681</t>
  </si>
  <si>
    <t>Gross heat production Main activity CHP plants - Solar Thermal</t>
  </si>
  <si>
    <t>14_1070691</t>
  </si>
  <si>
    <t>Gross heat production Main activity heat only plants - Solar Thermal</t>
  </si>
  <si>
    <t>14_1070701</t>
  </si>
  <si>
    <t>Gross heat production Autoproducer CHP plants - Solar Thermal</t>
  </si>
  <si>
    <t>14_1070711</t>
  </si>
  <si>
    <t>Gross heat production Autoproducer heat only plants - Solar Thermal</t>
  </si>
  <si>
    <t>15_107000</t>
  </si>
  <si>
    <t>Gross electricity generation - Total</t>
  </si>
  <si>
    <t>15_107001</t>
  </si>
  <si>
    <t>Gross electricity generation - Hydro</t>
  </si>
  <si>
    <t>15_107002</t>
  </si>
  <si>
    <t>Gross electricity generation - Geothermal</t>
  </si>
  <si>
    <t>15_107003</t>
  </si>
  <si>
    <t>Gross electricity generation - Nuclear</t>
  </si>
  <si>
    <t>15_107004</t>
  </si>
  <si>
    <t>Gross electricity generation - Conventional Thermal</t>
  </si>
  <si>
    <t>15_107005</t>
  </si>
  <si>
    <t>Gross electricity generation - Wind</t>
  </si>
  <si>
    <t>15_107043</t>
  </si>
  <si>
    <t>Gross electricity generation Autoproducer electricity only - Solar</t>
  </si>
  <si>
    <t>15_107301</t>
  </si>
  <si>
    <t>Gross electricity generation - Hydro (of which from pumped storage)</t>
  </si>
  <si>
    <t>16_107100B</t>
  </si>
  <si>
    <t>Net electricity generation - Total</t>
  </si>
  <si>
    <t>16_107101</t>
  </si>
  <si>
    <t>Net electricity generation - Hydro</t>
  </si>
  <si>
    <t>16_107102</t>
  </si>
  <si>
    <t>Net electricity generation - Geothermal</t>
  </si>
  <si>
    <t>16_107103</t>
  </si>
  <si>
    <t>Net electricity generation - Nuclear</t>
  </si>
  <si>
    <t>16_107104</t>
  </si>
  <si>
    <t>Net electricity generation - Conventional Thermal</t>
  </si>
  <si>
    <t>16_107105</t>
  </si>
  <si>
    <t>Net electricity generation - Wind</t>
  </si>
  <si>
    <t>22_108961</t>
  </si>
  <si>
    <t>Gross electricity generation Main activity electricity only - Other Biogas</t>
  </si>
  <si>
    <t>22_108962</t>
  </si>
  <si>
    <t>Gross electricity generation Main activity CHP plants - Other Biogas</t>
  </si>
  <si>
    <t>22_108963</t>
  </si>
  <si>
    <t>Gross electricity generation Autoproducer electricity only - Other Biogas</t>
  </si>
  <si>
    <t>22_108964</t>
  </si>
  <si>
    <t>Gross electricity generation Autoproducer CHP plants - Other Biogas</t>
  </si>
  <si>
    <t>22_108966</t>
  </si>
  <si>
    <t>Gross heat production Main activity CHP plants - Other Biogas</t>
  </si>
  <si>
    <t>22_108967</t>
  </si>
  <si>
    <t>Gross heat production Main activity heat only plants - Other Biogas</t>
  </si>
  <si>
    <t>22_108968</t>
  </si>
  <si>
    <t>Gross heat production Autoproducer CHP plants - Other Biogas</t>
  </si>
  <si>
    <t>22_108969</t>
  </si>
  <si>
    <t>Gross heat production Autoproducer heat only plants - Other Biogas</t>
  </si>
  <si>
    <t>B_100111</t>
  </si>
  <si>
    <t>Direct use (Crude Oil &amp; NGL)</t>
  </si>
  <si>
    <t>B_100113</t>
  </si>
  <si>
    <t>Primary product receipts (Crude oil &amp; NGL)</t>
  </si>
  <si>
    <t>B_100115_S</t>
  </si>
  <si>
    <t>Other production</t>
  </si>
  <si>
    <t>B_100120_S</t>
  </si>
  <si>
    <t>Production</t>
  </si>
  <si>
    <t>B_100401_S</t>
  </si>
  <si>
    <t>Stock draw</t>
  </si>
  <si>
    <t>B_100402_S</t>
  </si>
  <si>
    <t>Stock build</t>
  </si>
  <si>
    <t>B_100420_S</t>
  </si>
  <si>
    <t>Available from all sources</t>
  </si>
  <si>
    <t>B_100450_S</t>
  </si>
  <si>
    <t>Into direct carry-over</t>
  </si>
  <si>
    <t>B_100460_S</t>
  </si>
  <si>
    <t>From direct carry-over</t>
  </si>
  <si>
    <t>B_100910</t>
  </si>
  <si>
    <t>Primary energy consumption</t>
  </si>
  <si>
    <t>B_101017</t>
  </si>
  <si>
    <t>Transformation input - Used for electricity generation</t>
  </si>
  <si>
    <t>B_101050_S</t>
  </si>
  <si>
    <t>Gross transformation input</t>
  </si>
  <si>
    <t>B_101051_S</t>
  </si>
  <si>
    <t>Net transformation input</t>
  </si>
  <si>
    <t>B_101060_S</t>
  </si>
  <si>
    <t>Other transformation input</t>
  </si>
  <si>
    <t>B_101080_S</t>
  </si>
  <si>
    <t>Exchanges, Transfers, Returns - input</t>
  </si>
  <si>
    <t>B_101085_S</t>
  </si>
  <si>
    <t>Transformation backflow</t>
  </si>
  <si>
    <t>B_101103</t>
  </si>
  <si>
    <t>Transformation output - Patent Fuel / BKB plants</t>
  </si>
  <si>
    <t>B_101150_S</t>
  </si>
  <si>
    <t>Gross transformation output</t>
  </si>
  <si>
    <t>B_101151_S</t>
  </si>
  <si>
    <t>Net transformation output</t>
  </si>
  <si>
    <t>B_101160_S</t>
  </si>
  <si>
    <t>Other transformation output</t>
  </si>
  <si>
    <t>B_101180_S</t>
  </si>
  <si>
    <t>Exchanges, Transfers, Returns - output</t>
  </si>
  <si>
    <t>B_101195_S</t>
  </si>
  <si>
    <t>Available after transformation</t>
  </si>
  <si>
    <t>B_101201_S</t>
  </si>
  <si>
    <t>Transformation losses from Conventional Thermal Power Stations</t>
  </si>
  <si>
    <t>B_101202_S</t>
  </si>
  <si>
    <t>Transformation losses from Nuclear Power Stations</t>
  </si>
  <si>
    <t>B_101204_S</t>
  </si>
  <si>
    <t>Transformation losses from Coke Ovens</t>
  </si>
  <si>
    <t>B_101206_S</t>
  </si>
  <si>
    <t>Transformation losses from Blast-furnaces</t>
  </si>
  <si>
    <t>B_101207_S</t>
  </si>
  <si>
    <t>Transformation losses from Gas works</t>
  </si>
  <si>
    <t>B_101208_S</t>
  </si>
  <si>
    <t>Transformation losses from Refineries</t>
  </si>
  <si>
    <t>B_101209_S</t>
  </si>
  <si>
    <t>Transformation losses from District Heating Plants</t>
  </si>
  <si>
    <t>B_101211_S</t>
  </si>
  <si>
    <t>Transformation losses from BKB / PB Plants</t>
  </si>
  <si>
    <t>B_101251_S</t>
  </si>
  <si>
    <t>Transformation losses</t>
  </si>
  <si>
    <t>B_101260_S</t>
  </si>
  <si>
    <t>Other transformation losses</t>
  </si>
  <si>
    <t>B_101280_S</t>
  </si>
  <si>
    <t>Exchanges, Transfers, Returns - losses</t>
  </si>
  <si>
    <t>B_101401</t>
  </si>
  <si>
    <t>Memo Item: Refinery Losses</t>
  </si>
  <si>
    <t>B_101550</t>
  </si>
  <si>
    <t>Energy dependence</t>
  </si>
  <si>
    <t>B_101550_S</t>
  </si>
  <si>
    <t>Final consumption</t>
  </si>
  <si>
    <t>B_101610_S</t>
  </si>
  <si>
    <t>Non-energy use - miscellaneous</t>
  </si>
  <si>
    <t>B_102201_S</t>
  </si>
  <si>
    <t>Statistical difference - inflow</t>
  </si>
  <si>
    <t>B_102202_S</t>
  </si>
  <si>
    <t>Statistical difference - outflow</t>
  </si>
  <si>
    <t>B_105000</t>
  </si>
  <si>
    <t>Gross inland deliveries (calculated)</t>
  </si>
  <si>
    <t>B_105102</t>
  </si>
  <si>
    <t>Deliveries to Main Activity Producer Power Plants</t>
  </si>
  <si>
    <t>B_105105</t>
  </si>
  <si>
    <t>Deliveries to Coking Plants</t>
  </si>
  <si>
    <t>B_105106</t>
  </si>
  <si>
    <t>Deliveries to Iron &amp; Steel industry</t>
  </si>
  <si>
    <t>B_105110</t>
  </si>
  <si>
    <t>Deliveries to Others (services, households, etc.)</t>
  </si>
  <si>
    <t>B_105112</t>
  </si>
  <si>
    <t>Deliveries to Patent Fuel Plants</t>
  </si>
  <si>
    <t>B_105120</t>
  </si>
  <si>
    <t>Deliveries to Total Industry</t>
  </si>
  <si>
    <t>B_105121</t>
  </si>
  <si>
    <t>Memo Items:7 Deliveries to International Aviation</t>
  </si>
  <si>
    <t>B_105122</t>
  </si>
  <si>
    <t>Deliveries of Automotive LPG</t>
  </si>
  <si>
    <t>B_105123</t>
  </si>
  <si>
    <t>Deliveries to power generation</t>
  </si>
  <si>
    <t>B_105200</t>
  </si>
  <si>
    <t>Gross Inland Deliveries Observed</t>
  </si>
  <si>
    <t>B_107200</t>
  </si>
  <si>
    <t>Available for the internal market</t>
  </si>
  <si>
    <t>B_109010</t>
  </si>
  <si>
    <t>Gross Deliveries to Petrochemical Sector</t>
  </si>
  <si>
    <t>B_109013</t>
  </si>
  <si>
    <t>Backflows from Petrochemical Sector to Refineries</t>
  </si>
  <si>
    <t>B_190100</t>
  </si>
  <si>
    <t>Primary Production</t>
  </si>
  <si>
    <t>B_190300</t>
  </si>
  <si>
    <t>B_190400</t>
  </si>
  <si>
    <t>B_190500</t>
  </si>
  <si>
    <t>B_190600</t>
  </si>
  <si>
    <t>Net Imports</t>
  </si>
  <si>
    <t>B_190900</t>
  </si>
  <si>
    <t>Supply</t>
  </si>
  <si>
    <t>B_191008</t>
  </si>
  <si>
    <t>Refinery Intake</t>
  </si>
  <si>
    <t>B_191108</t>
  </si>
  <si>
    <t>Refinery Output</t>
  </si>
  <si>
    <t>B_195500</t>
  </si>
  <si>
    <t>Demand</t>
  </si>
  <si>
    <t>B_197000</t>
  </si>
  <si>
    <t>PEFA_IND01</t>
  </si>
  <si>
    <t>Extraction of natural energy inputs by economic activities</t>
  </si>
  <si>
    <t>PEFA_IND02</t>
  </si>
  <si>
    <t>Domestic production of energy products</t>
  </si>
  <si>
    <t>PEFA_IND03</t>
  </si>
  <si>
    <t>Intermediate consumption of energy products</t>
  </si>
  <si>
    <t>PEFA_IND04</t>
  </si>
  <si>
    <t>Household consumption of energy products</t>
  </si>
  <si>
    <t>PEFA_IND05</t>
  </si>
  <si>
    <t>Use of waste for energetic purposes</t>
  </si>
  <si>
    <t>PEFA_IND06</t>
  </si>
  <si>
    <t>Net domestic energy use</t>
  </si>
  <si>
    <t>PEFA_IND07</t>
  </si>
  <si>
    <t>Total energy input/output</t>
  </si>
  <si>
    <t>Source carrier</t>
  </si>
  <si>
    <t>AVG</t>
  </si>
  <si>
    <t>Average</t>
  </si>
  <si>
    <t>AVG_3Y</t>
  </si>
  <si>
    <t>3-year average</t>
  </si>
  <si>
    <t>AVG_A</t>
  </si>
  <si>
    <t>Annual average</t>
  </si>
  <si>
    <t>AWU</t>
  </si>
  <si>
    <t>Annual working unit (AWU)</t>
  </si>
  <si>
    <t>BAL</t>
  </si>
  <si>
    <t>Balance</t>
  </si>
  <si>
    <t>BN</t>
  </si>
  <si>
    <t>Billion</t>
  </si>
  <si>
    <t>BN_EUR</t>
  </si>
  <si>
    <t>Billion euro</t>
  </si>
  <si>
    <t>BN_NAC</t>
  </si>
  <si>
    <t>Billion units of national currency</t>
  </si>
  <si>
    <t>CAP_1000T_Y</t>
  </si>
  <si>
    <t>Annual capacity/inputs in 1000T</t>
  </si>
  <si>
    <t>CFU</t>
  </si>
  <si>
    <t>Colony-forming unit (CFU)</t>
  </si>
  <si>
    <t>CLV_I05</t>
  </si>
  <si>
    <t>Chain linked volumes, index 2005=100</t>
  </si>
  <si>
    <t>CLV_I05_HAB</t>
  </si>
  <si>
    <t>Chain linked volumes, Index 2005=100, per capita</t>
  </si>
  <si>
    <t>CLV_I10</t>
  </si>
  <si>
    <t>Chain linked volumes, index 2010=100</t>
  </si>
  <si>
    <t>CLV_I10_HAB</t>
  </si>
  <si>
    <t>Chain linked volumes, Index 2010=100, per capita</t>
  </si>
  <si>
    <t>CLV_PCH_ANN</t>
  </si>
  <si>
    <t>Chain linked volumes, annualized percentage change on previous period</t>
  </si>
  <si>
    <t>CLV_PCH_PRE</t>
  </si>
  <si>
    <t>Chain linked volumes, percentage change on previous period</t>
  </si>
  <si>
    <t>CLV_PCH_PRE_HAB</t>
  </si>
  <si>
    <t>Chain linked volumes, percentage change on previous period, per capita</t>
  </si>
  <si>
    <t>CLV_PCH_SM</t>
  </si>
  <si>
    <t>Chain linked volumes, percentage change compared to same period in previous year</t>
  </si>
  <si>
    <t>CLV_PCH_SM_HAB</t>
  </si>
  <si>
    <t>Chain linked volumes, percentage change compared to same period in previous year, per capita</t>
  </si>
  <si>
    <t>CLV_PY_MEUR</t>
  </si>
  <si>
    <t>Chain linked volumes, previous year, million euro</t>
  </si>
  <si>
    <t>CLV_PY_MNAC</t>
  </si>
  <si>
    <t>Chain linked volumes, previous year, million units of national currency</t>
  </si>
  <si>
    <t>CLV05_EUR_HAB</t>
  </si>
  <si>
    <t>Chain linked volumes (2005), euro per capita</t>
  </si>
  <si>
    <t>CLV05_MEUR</t>
  </si>
  <si>
    <t>Chain linked volumes (2005), million euro</t>
  </si>
  <si>
    <t>CLV05_MNAC</t>
  </si>
  <si>
    <t>Chain linked volumes (2005), million units of national currency</t>
  </si>
  <si>
    <t>CLV10_EUR_HAB</t>
  </si>
  <si>
    <t>Chain linked volumes (2010), euro per capita</t>
  </si>
  <si>
    <t>CLV10_MEUR</t>
  </si>
  <si>
    <t>Chain linked volumes (2010), million euro</t>
  </si>
  <si>
    <t>CLV10_MNAC</t>
  </si>
  <si>
    <t>Chain linked volumes (2010), million units of national currency</t>
  </si>
  <si>
    <t>CON_PPCH_PRE</t>
  </si>
  <si>
    <t>Contribution to GDP growth, percentage point change on previous period</t>
  </si>
  <si>
    <t>CON_PPCH_SM</t>
  </si>
  <si>
    <t>Contribution to GDP growth, percentage point change compared to same period in previous year</t>
  </si>
  <si>
    <t>CP_EUR_HAB</t>
  </si>
  <si>
    <t>Current prices, euro per capita</t>
  </si>
  <si>
    <t>CP_MEUR</t>
  </si>
  <si>
    <t>Current prices, million euro</t>
  </si>
  <si>
    <t>CP_MNAC</t>
  </si>
  <si>
    <t>Current prices, million units of national currency</t>
  </si>
  <si>
    <t>CP_MPPS</t>
  </si>
  <si>
    <t>Current prices, million purchasing power standards</t>
  </si>
  <si>
    <t>CP_MUSD</t>
  </si>
  <si>
    <t>Current prices, million US dollars</t>
  </si>
  <si>
    <t>CP_NAC_HAB</t>
  </si>
  <si>
    <t>Current prices, units of national currency per capita</t>
  </si>
  <si>
    <t>CP_PC_EU28_EUR</t>
  </si>
  <si>
    <t>Current prices, percentage of EU28 total (based on euro per capita)</t>
  </si>
  <si>
    <t>CP_PC_EU28_PPS</t>
  </si>
  <si>
    <t>Current prices, percentage of EU28 total (based on PPS per capita)</t>
  </si>
  <si>
    <t>CP_PPS_HAB</t>
  </si>
  <si>
    <t>Current prices, PPS per capita</t>
  </si>
  <si>
    <t>CPI00_EUR</t>
  </si>
  <si>
    <t>Price index, 2000=100, euro</t>
  </si>
  <si>
    <t>CPI00_NAC</t>
  </si>
  <si>
    <t>Price index, 2000=100, national currency</t>
  </si>
  <si>
    <t>CPI05_EUR</t>
  </si>
  <si>
    <t>Price index, 2005=100, euro</t>
  </si>
  <si>
    <t>CPI05_NAC</t>
  </si>
  <si>
    <t>Price index, 2005=100, national currency</t>
  </si>
  <si>
    <t>CPI05_PCH_PRE_EUR</t>
  </si>
  <si>
    <t>Price index, percentage change on previous period, euro</t>
  </si>
  <si>
    <t>CPI05_PCH_PRE_NAC</t>
  </si>
  <si>
    <t>Price index, percentage change on previous period, national currency</t>
  </si>
  <si>
    <t>CPI05_PCH_SM_EUR</t>
  </si>
  <si>
    <t>Price index, percentage change compared to same period in previous year, euro</t>
  </si>
  <si>
    <t>CPI05_PCH_SM_NAC</t>
  </si>
  <si>
    <t>Price index, percentage change compared to same period in previous year, national currency</t>
  </si>
  <si>
    <t>CPI10_EUR</t>
  </si>
  <si>
    <t>Price index, 2010=100, euro</t>
  </si>
  <si>
    <t>CPI10_NAC</t>
  </si>
  <si>
    <t>Price index, 2010=100, national currency</t>
  </si>
  <si>
    <t>CPI10_PCH_PRE_EUR</t>
  </si>
  <si>
    <t>CPI10_PCH_PRE_NAC</t>
  </si>
  <si>
    <t>CPI10_PCH_SM_EUR</t>
  </si>
  <si>
    <t>CPI10_PCH_SM_NAC</t>
  </si>
  <si>
    <t>CRC_MEUR</t>
  </si>
  <si>
    <t>Current replacement costs, million euro</t>
  </si>
  <si>
    <t>CRC_MNAC</t>
  </si>
  <si>
    <t>Current replacement costs, million units of national currency</t>
  </si>
  <si>
    <t>CT</t>
  </si>
  <si>
    <t>Euro cent</t>
  </si>
  <si>
    <t>CV1</t>
  </si>
  <si>
    <t>Coefficient of variation for relative value, relating to all enterprises</t>
  </si>
  <si>
    <t>CV10</t>
  </si>
  <si>
    <t>Coefficient of variation for relative value, relating to innovating enterprises with not even started projects</t>
  </si>
  <si>
    <t>CV11</t>
  </si>
  <si>
    <t>Coefficient of variation for relative value, relating to enterprises in the corresponding level of export intensity</t>
  </si>
  <si>
    <t>CV12</t>
  </si>
  <si>
    <t>Coefficient of variation for relative value, relating to enterprises in the corresponding type of firm</t>
  </si>
  <si>
    <t>CV2</t>
  </si>
  <si>
    <t>Coefficient of variation for relative value, relating to innovating enterprises</t>
  </si>
  <si>
    <t>CV3</t>
  </si>
  <si>
    <t>Coefficient of variation for relative value, relating to product innovators</t>
  </si>
  <si>
    <t>CV4</t>
  </si>
  <si>
    <t>Coefficient of variation for relative value, relating to process innovators</t>
  </si>
  <si>
    <t>CV5</t>
  </si>
  <si>
    <t>Coefficient of variation for relative value, relating to service innovators</t>
  </si>
  <si>
    <t>CV6</t>
  </si>
  <si>
    <t>Coefficient of variation for relative value, relating to total innovation expenditure</t>
  </si>
  <si>
    <t>CV7</t>
  </si>
  <si>
    <t>Coefficient of variation for relative value, relating to enterprises with innovation cooperation</t>
  </si>
  <si>
    <t>CV8</t>
  </si>
  <si>
    <t>Coefficient of variation for relative value, relating to innovating enterprises with seriously delayed projects</t>
  </si>
  <si>
    <t>CV9</t>
  </si>
  <si>
    <t>Coefficient of variation for relative value, relating to innovating enterprises with abolished projects</t>
  </si>
  <si>
    <t>CVA</t>
  </si>
  <si>
    <t>Coefficient of variation for absolute value</t>
  </si>
  <si>
    <t>DAY</t>
  </si>
  <si>
    <t>Day</t>
  </si>
  <si>
    <t>ECU</t>
  </si>
  <si>
    <t>European currency unit (Ecu)</t>
  </si>
  <si>
    <t>EUR</t>
  </si>
  <si>
    <t>Euro</t>
  </si>
  <si>
    <t>EUR_BGDP</t>
  </si>
  <si>
    <t>Euro per billion GDP</t>
  </si>
  <si>
    <t>EUR_CLV00_KG</t>
  </si>
  <si>
    <t>Euro per kilogram (Euro: chain-linked volumes, reference year 2000, at 2000 exchange rates)</t>
  </si>
  <si>
    <t>EUR_CLV05_KG</t>
  </si>
  <si>
    <t>Euro per kilogram (Euro: chain-linked volumes, reference year 2005, at 2005 exchange rates)</t>
  </si>
  <si>
    <t>EUR_HA</t>
  </si>
  <si>
    <t>Euro per hectare</t>
  </si>
  <si>
    <t>EUR_HAB</t>
  </si>
  <si>
    <t>Euro per inhabitant</t>
  </si>
  <si>
    <t>EUR_HAB_CLV00</t>
  </si>
  <si>
    <t>Euro per inhabitant, volume reference and exchange rates 2000</t>
  </si>
  <si>
    <t>EUR_HAB_CLV05</t>
  </si>
  <si>
    <t>Euro per inhabitant, volume reference and exchange rates 2005</t>
  </si>
  <si>
    <t>EUR_HAB_EU</t>
  </si>
  <si>
    <t>Euro per inhabitant in percentage of the EU average</t>
  </si>
  <si>
    <t>EUR_HAB_KP00</t>
  </si>
  <si>
    <t>Euro per inhabitant (at constant 2000 prices)</t>
  </si>
  <si>
    <t>EUR_HAB_KP05</t>
  </si>
  <si>
    <t>Euro per inhabitant (at constant 2005 prices)</t>
  </si>
  <si>
    <t>EUR_HAB_KP10</t>
  </si>
  <si>
    <t>Euro per inhabitant (at constant 2010 prices)</t>
  </si>
  <si>
    <t>EUR_HRS</t>
  </si>
  <si>
    <t>Euro per hour worked</t>
  </si>
  <si>
    <t>EUR_KG</t>
  </si>
  <si>
    <t>Euro per kilogram</t>
  </si>
  <si>
    <t>EUR_KG_CLV05</t>
  </si>
  <si>
    <t>Euro per kilogram, chain linked volumes (2005)</t>
  </si>
  <si>
    <t>EUR_KG_CLV10</t>
  </si>
  <si>
    <t>Euro per kilogram, chain linked volumes (2010)</t>
  </si>
  <si>
    <t>EUR_KGOE</t>
  </si>
  <si>
    <t>Euro per kilogram of oil equivalent (KGOE)</t>
  </si>
  <si>
    <t>EUR_KWH</t>
  </si>
  <si>
    <t>Euro per kWh</t>
  </si>
  <si>
    <t>EUR_M3_CLV10</t>
  </si>
  <si>
    <t>Euro per cubic metre (Euro: chain-linked volumes, reference year 2010, at 2010 exchange rates)</t>
  </si>
  <si>
    <t>EUR_M3_CLV2005</t>
  </si>
  <si>
    <t>Euro per cubic metre (Euro: chain-linked volumes, reference year 2005, at 2005 exchange rates)</t>
  </si>
  <si>
    <t>EUR_T</t>
  </si>
  <si>
    <t>Euro per tonne</t>
  </si>
  <si>
    <t>EUR_TOE</t>
  </si>
  <si>
    <t>Euro per tonne of oil equivalent (TOE)</t>
  </si>
  <si>
    <t>FARM</t>
  </si>
  <si>
    <t>Farm</t>
  </si>
  <si>
    <t>FLIGHT</t>
  </si>
  <si>
    <t>Flight</t>
  </si>
  <si>
    <t>FTE</t>
  </si>
  <si>
    <t>Full-time equivalent (FTE)</t>
  </si>
  <si>
    <t>FTE_HTHAB</t>
  </si>
  <si>
    <t>Full time equivalent per hundred thousand inhabitants</t>
  </si>
  <si>
    <t>G</t>
  </si>
  <si>
    <t>Gram</t>
  </si>
  <si>
    <t>G_EUR_CLV10</t>
  </si>
  <si>
    <t>Grams per euro, chain linked volumes (2010)</t>
  </si>
  <si>
    <t>G_EUR_CP</t>
  </si>
  <si>
    <t>Grams per euro, current prices</t>
  </si>
  <si>
    <t>G_FTKM</t>
  </si>
  <si>
    <t>Grams per freight tonne-kilometre</t>
  </si>
  <si>
    <t>G_HAB</t>
  </si>
  <si>
    <t>Grams per capita</t>
  </si>
  <si>
    <t>G_PKM</t>
  </si>
  <si>
    <t>Grams per passenger-kilometre</t>
  </si>
  <si>
    <t>G_TKM</t>
  </si>
  <si>
    <t>Grams per tonne-kilometre</t>
  </si>
  <si>
    <t>GDP_BEUR</t>
  </si>
  <si>
    <t>Nominal GDP in billion euro</t>
  </si>
  <si>
    <t>GDP_HAB</t>
  </si>
  <si>
    <t>GDP per capita</t>
  </si>
  <si>
    <t>GJ_GCV</t>
  </si>
  <si>
    <t>Gigajoules (gross calorific value = GCV)</t>
  </si>
  <si>
    <t>GT</t>
  </si>
  <si>
    <t>Gross tonnage (GT)</t>
  </si>
  <si>
    <t>GW</t>
  </si>
  <si>
    <t>Gigawatt</t>
  </si>
  <si>
    <t>GWD_THM</t>
  </si>
  <si>
    <t>Gigawatt-days per tonne of heavy metal</t>
  </si>
  <si>
    <t>HA</t>
  </si>
  <si>
    <t>Hectare</t>
  </si>
  <si>
    <t>HAB</t>
  </si>
  <si>
    <t>Inhabitants/persons/capita</t>
  </si>
  <si>
    <t>HAB_FTE</t>
  </si>
  <si>
    <t>Inhabitants per ... (full time equivalent)</t>
  </si>
  <si>
    <t>HAB_HC</t>
  </si>
  <si>
    <t>Inhabitants per ... (head count)</t>
  </si>
  <si>
    <t>HAB_KM2</t>
  </si>
  <si>
    <t>Inhabitants per km2</t>
  </si>
  <si>
    <t>HAB_P</t>
  </si>
  <si>
    <t>Inhabitants per ...</t>
  </si>
  <si>
    <t>HC</t>
  </si>
  <si>
    <t>Head count</t>
  </si>
  <si>
    <t>HC_HTHAB</t>
  </si>
  <si>
    <t>Head count per hundred thousand inhabitants</t>
  </si>
  <si>
    <t>HD</t>
  </si>
  <si>
    <t>Heads (animals)</t>
  </si>
  <si>
    <t>HICP2015</t>
  </si>
  <si>
    <t>Harmonized consumer price index, 2015=100</t>
  </si>
  <si>
    <t>HL</t>
  </si>
  <si>
    <t>Hectolitre</t>
  </si>
  <si>
    <t>HLD</t>
  </si>
  <si>
    <t>Holding</t>
  </si>
  <si>
    <t>HR</t>
  </si>
  <si>
    <t>Hour</t>
  </si>
  <si>
    <t>HR_SAL</t>
  </si>
  <si>
    <t>Hours per employee</t>
  </si>
  <si>
    <t>HW</t>
  </si>
  <si>
    <t>Hours worked</t>
  </si>
  <si>
    <t>I_1Y</t>
  </si>
  <si>
    <t>Index, t-1 = 100</t>
  </si>
  <si>
    <t>I_EU</t>
  </si>
  <si>
    <t>Index, EU=100</t>
  </si>
  <si>
    <t>I_EU27</t>
  </si>
  <si>
    <t>Index, EU27=100</t>
  </si>
  <si>
    <t>I_EU28</t>
  </si>
  <si>
    <t>Index, EU28=100</t>
  </si>
  <si>
    <t>I_LY</t>
  </si>
  <si>
    <t>Index, latest year = 100</t>
  </si>
  <si>
    <t>I_MEAN</t>
  </si>
  <si>
    <t>Income index (compared to national mean)</t>
  </si>
  <si>
    <t>I_MED</t>
  </si>
  <si>
    <t>Income index (compared to national median)</t>
  </si>
  <si>
    <t>I_N_1</t>
  </si>
  <si>
    <t>Index, n-1 = 100</t>
  </si>
  <si>
    <t>I_NAT</t>
  </si>
  <si>
    <t>National base year</t>
  </si>
  <si>
    <t>I00</t>
  </si>
  <si>
    <t>Index, 2000=100</t>
  </si>
  <si>
    <t>I01</t>
  </si>
  <si>
    <t>Index, 2001=100</t>
  </si>
  <si>
    <t>I05</t>
  </si>
  <si>
    <t>Index, 2005=100</t>
  </si>
  <si>
    <t>I05_EUR</t>
  </si>
  <si>
    <t>Index, 2005=100, euro</t>
  </si>
  <si>
    <t>I05_FTE</t>
  </si>
  <si>
    <t>Index, 2005=100 (based on full-time equivalents)</t>
  </si>
  <si>
    <t>I05_HW</t>
  </si>
  <si>
    <t>Index, 2005=100 (based on hours worked)</t>
  </si>
  <si>
    <t>I05_JOB</t>
  </si>
  <si>
    <t>Index, 2005=100 (based on jobs)</t>
  </si>
  <si>
    <t>I05_PER</t>
  </si>
  <si>
    <t>Index, 2005=100 (based on persons)</t>
  </si>
  <si>
    <t>I06</t>
  </si>
  <si>
    <t>Index, 2006=100</t>
  </si>
  <si>
    <t>I08</t>
  </si>
  <si>
    <t>Index, 2008=100</t>
  </si>
  <si>
    <t>I09</t>
  </si>
  <si>
    <t>Index, 2009=100</t>
  </si>
  <si>
    <t>I10</t>
  </si>
  <si>
    <t>Index, 2010=100</t>
  </si>
  <si>
    <t>I10_EUR</t>
  </si>
  <si>
    <t>Index, 2010=100, euro</t>
  </si>
  <si>
    <t>I10_FTE</t>
  </si>
  <si>
    <t>Index, 2010=100 (based on full-time equivalents)</t>
  </si>
  <si>
    <t>I10_HW</t>
  </si>
  <si>
    <t>Index, 2010=100 (based on hours worked)</t>
  </si>
  <si>
    <t>I10_JOB</t>
  </si>
  <si>
    <t>Index, 2010=100 (based on jobs)</t>
  </si>
  <si>
    <t>I10_NAC_CP</t>
  </si>
  <si>
    <t>Index, 2010=100, national currency, current prices</t>
  </si>
  <si>
    <t>I10_PER</t>
  </si>
  <si>
    <t>Index, 2010=100 (based on persons)</t>
  </si>
  <si>
    <t>I12</t>
  </si>
  <si>
    <t>Index, 2012=100</t>
  </si>
  <si>
    <t>I15</t>
  </si>
  <si>
    <t>Index, 2015=100</t>
  </si>
  <si>
    <t>I2000</t>
  </si>
  <si>
    <t>I2005</t>
  </si>
  <si>
    <t>I2010</t>
  </si>
  <si>
    <t>I2010_NSA</t>
  </si>
  <si>
    <t>Index, 2010=100 (NSA)</t>
  </si>
  <si>
    <t>I2010_SCA</t>
  </si>
  <si>
    <t>Index, 2010=100 (SCA)</t>
  </si>
  <si>
    <t>I90</t>
  </si>
  <si>
    <t>Index, 1990=100</t>
  </si>
  <si>
    <t>I95</t>
  </si>
  <si>
    <t>Index, 1995=100</t>
  </si>
  <si>
    <t>I96</t>
  </si>
  <si>
    <t>Index, 1996=100</t>
  </si>
  <si>
    <t>I99</t>
  </si>
  <si>
    <t>Index, 1999=100</t>
  </si>
  <si>
    <t>I99_1Q</t>
  </si>
  <si>
    <t>Index, first quarter 1999=100</t>
  </si>
  <si>
    <t>INX</t>
  </si>
  <si>
    <t>Index</t>
  </si>
  <si>
    <t>INX_A_AVG</t>
  </si>
  <si>
    <t>Annual average index</t>
  </si>
  <si>
    <t>INX_M</t>
  </si>
  <si>
    <t>Monthly index</t>
  </si>
  <si>
    <t>INX_Q</t>
  </si>
  <si>
    <t>Quarterly index</t>
  </si>
  <si>
    <t>IVOL-NSA</t>
  </si>
  <si>
    <t>Volume index (2010=100) - not seasonally adjusted</t>
  </si>
  <si>
    <t>IVOL-SA</t>
  </si>
  <si>
    <t>Volume index (2010=100) - seasonally and working day adjusted</t>
  </si>
  <si>
    <t>IVU-NSA</t>
  </si>
  <si>
    <t>Unit value index (2010=100) - not seasonally adjusted</t>
  </si>
  <si>
    <t>KCAL</t>
  </si>
  <si>
    <t>Kilocalorie</t>
  </si>
  <si>
    <t>KG</t>
  </si>
  <si>
    <t>Kilogram</t>
  </si>
  <si>
    <t>KG_EUR_CLV10</t>
  </si>
  <si>
    <t>Kilograms per euro, chain linked volumes (2010)</t>
  </si>
  <si>
    <t>KG_EUR_CP</t>
  </si>
  <si>
    <t>Kilograms per euro, current prices</t>
  </si>
  <si>
    <t>KG_HAB</t>
  </si>
  <si>
    <t>Kilograms per capita</t>
  </si>
  <si>
    <t>KGOE</t>
  </si>
  <si>
    <t>Kilogram of oil equivalent (KGOE)</t>
  </si>
  <si>
    <t>KGOE_M2</t>
  </si>
  <si>
    <t>Kilograms of oil equivalent (KGOE) per square metre</t>
  </si>
  <si>
    <t>KGOE_TEUR</t>
  </si>
  <si>
    <t>Kilograms of oil equivalent (KGOE) per thousand euro</t>
  </si>
  <si>
    <t>KM</t>
  </si>
  <si>
    <t>Kilometre</t>
  </si>
  <si>
    <t>KM_TKM2</t>
  </si>
  <si>
    <t>Kilometres per thousand square kilometre</t>
  </si>
  <si>
    <t>KM2</t>
  </si>
  <si>
    <t>Square kilometre</t>
  </si>
  <si>
    <t>KP_I10</t>
  </si>
  <si>
    <t>Constant prices, index 2010=100</t>
  </si>
  <si>
    <t>KP_PCH_PRE</t>
  </si>
  <si>
    <t>Constant prices, percentage change on previous period</t>
  </si>
  <si>
    <t>KP_PCH_SM</t>
  </si>
  <si>
    <t>Constant prices, percentage change compared to same period in previous year</t>
  </si>
  <si>
    <t>KTOE</t>
  </si>
  <si>
    <t>Thousand tonnes of oil equivalent (TOE)</t>
  </si>
  <si>
    <t>KW</t>
  </si>
  <si>
    <t>Kilowatt</t>
  </si>
  <si>
    <t>KWH</t>
  </si>
  <si>
    <t>Kilowatt-hour</t>
  </si>
  <si>
    <t>L</t>
  </si>
  <si>
    <t>Litre</t>
  </si>
  <si>
    <t>LSU</t>
  </si>
  <si>
    <t>Livestock unit (LSU)</t>
  </si>
  <si>
    <t>M</t>
  </si>
  <si>
    <t>Metre</t>
  </si>
  <si>
    <t>M2</t>
  </si>
  <si>
    <t>Square metre</t>
  </si>
  <si>
    <t>M3</t>
  </si>
  <si>
    <t>Cubic metre</t>
  </si>
  <si>
    <t>M3_HAB</t>
  </si>
  <si>
    <t>Cubic metres per inhabitant</t>
  </si>
  <si>
    <t>MACH</t>
  </si>
  <si>
    <t>Machines</t>
  </si>
  <si>
    <t>MEUR_CLV10</t>
  </si>
  <si>
    <t>Million euro, chain-linked volumes, reference year 2010 (at 2010 exchange rates)</t>
  </si>
  <si>
    <t>MEUR_KP_PRE</t>
  </si>
  <si>
    <t>Million euro (at prices of the previous year)</t>
  </si>
  <si>
    <t>MEUR_KP00</t>
  </si>
  <si>
    <t>Million euro (at constant 2000 prices)</t>
  </si>
  <si>
    <t>MEUR_KP05</t>
  </si>
  <si>
    <t>Million euro (at constant 2005 prices)</t>
  </si>
  <si>
    <t>MEUR_KP10</t>
  </si>
  <si>
    <t>Million euro (at constant 2010 prices)</t>
  </si>
  <si>
    <t>MEUR_KP11</t>
  </si>
  <si>
    <t>Million euro (at constant 2011 prices)</t>
  </si>
  <si>
    <t>MEUR_NSA</t>
  </si>
  <si>
    <t>Million euro (NSA)</t>
  </si>
  <si>
    <t>MIO</t>
  </si>
  <si>
    <t>Million</t>
  </si>
  <si>
    <t>MIO_EUR</t>
  </si>
  <si>
    <t>Million euro</t>
  </si>
  <si>
    <t>MIO_EUR_CLV2000</t>
  </si>
  <si>
    <t>Million euro, chain-linked volumes, reference year 2000 (at 2000 exchange rates)</t>
  </si>
  <si>
    <t>MIO_EUR_CLV2005</t>
  </si>
  <si>
    <t>Million euro, chain-linked volumes, reference year 2005 (at 2005 exchange rates)</t>
  </si>
  <si>
    <t>MIO_EUR_KP_PRE</t>
  </si>
  <si>
    <t>MIO_EUR_NSA</t>
  </si>
  <si>
    <t>MIO_EUR_SCA</t>
  </si>
  <si>
    <t>Million euro (SCA)</t>
  </si>
  <si>
    <t>MIO_GTKM</t>
  </si>
  <si>
    <t>Million gross tonne-kilometres</t>
  </si>
  <si>
    <t>MIO_HR</t>
  </si>
  <si>
    <t>Million hours</t>
  </si>
  <si>
    <t>MIO_M3</t>
  </si>
  <si>
    <t>Million cubic metres</t>
  </si>
  <si>
    <t>MIO_NAC</t>
  </si>
  <si>
    <t>Million units of national currency</t>
  </si>
  <si>
    <t>MIO_NAC_CLV2000</t>
  </si>
  <si>
    <t>Million units of national currency, chain-linked volumes, reference year 2000</t>
  </si>
  <si>
    <t>MIO_NAC_CLV2005</t>
  </si>
  <si>
    <t>Million units of national currency, chain-linked volumes, reference year 2005</t>
  </si>
  <si>
    <t>MIO_NAC_KP_PRE</t>
  </si>
  <si>
    <t>Million units of national currency at prices of the previous year</t>
  </si>
  <si>
    <t>MIO_NAT</t>
  </si>
  <si>
    <t>Million units of national currency (former currencies of the euro area countries)</t>
  </si>
  <si>
    <t>MIO_PKM</t>
  </si>
  <si>
    <t>Millions of passenger-kilometres</t>
  </si>
  <si>
    <t>MIO_PPCS</t>
  </si>
  <si>
    <t>Million of purchasing power standards based on final consumption</t>
  </si>
  <si>
    <t>MIO_PPS</t>
  </si>
  <si>
    <t>Million purchasing power standard (PPS)</t>
  </si>
  <si>
    <t>MIO_PPS_KP00</t>
  </si>
  <si>
    <t>Million purchasing power standards (PPS) at 2000 prices</t>
  </si>
  <si>
    <t>MIO_PPS_KP05</t>
  </si>
  <si>
    <t>Million purchasing power standard (PPS) at 2005 prices</t>
  </si>
  <si>
    <t>MIO_T</t>
  </si>
  <si>
    <t>Million tonnes</t>
  </si>
  <si>
    <t>MIO_TKM</t>
  </si>
  <si>
    <t>Million tonne-kilometre (TKM)</t>
  </si>
  <si>
    <t>MIO_VKM</t>
  </si>
  <si>
    <t>Million vehicle-kilometres (VKM)</t>
  </si>
  <si>
    <t>MIO-EUR</t>
  </si>
  <si>
    <t>Millions of euro (from 1.1.1999)/ECU (up to 31.12.1998)</t>
  </si>
  <si>
    <t>MIO-EUR-NSA</t>
  </si>
  <si>
    <t>Trade value - million of euro - not seasonally adjusted</t>
  </si>
  <si>
    <t>MIO-EUR-SA</t>
  </si>
  <si>
    <t>Trade value - million of euro - seasonally and working day adjusted</t>
  </si>
  <si>
    <t>MN</t>
  </si>
  <si>
    <t>Minute</t>
  </si>
  <si>
    <t>MNAC_KP05</t>
  </si>
  <si>
    <t>Million units of national currency at constant 2005 prices</t>
  </si>
  <si>
    <t>MNAC_KP10</t>
  </si>
  <si>
    <t>Million units of national currency at constant 2010 prices</t>
  </si>
  <si>
    <t>MOVE</t>
  </si>
  <si>
    <t>Move</t>
  </si>
  <si>
    <t>MPPS_KM2</t>
  </si>
  <si>
    <t>Million purchasing power standards (PPS) per km2</t>
  </si>
  <si>
    <t>MTH</t>
  </si>
  <si>
    <t>Month</t>
  </si>
  <si>
    <t>MTOE</t>
  </si>
  <si>
    <t>Million tonnes of oil equivalent (TOE)</t>
  </si>
  <si>
    <t>MV12R</t>
  </si>
  <si>
    <t>Moving 12-months average rate of change</t>
  </si>
  <si>
    <t>MW</t>
  </si>
  <si>
    <t>Megawatt</t>
  </si>
  <si>
    <t>NAC</t>
  </si>
  <si>
    <t>National currency</t>
  </si>
  <si>
    <t>NAC_HA</t>
  </si>
  <si>
    <t>National currency per hectare</t>
  </si>
  <si>
    <t>NAC_HAB</t>
  </si>
  <si>
    <t>National currency per inhabitant</t>
  </si>
  <si>
    <t>NAC_HAB_CLV00</t>
  </si>
  <si>
    <t>National currency per inhabitant, volume reference exchange rates 2000</t>
  </si>
  <si>
    <t>NAC_HAB_CLV05</t>
  </si>
  <si>
    <t>National currency per inhabitant, volume reference exchange rates 2005</t>
  </si>
  <si>
    <t>NAC_HRS</t>
  </si>
  <si>
    <t>National currency per hour worked</t>
  </si>
  <si>
    <t>NAC_T</t>
  </si>
  <si>
    <t>National currency per tonne</t>
  </si>
  <si>
    <t>NAT</t>
  </si>
  <si>
    <t>National currency (former currencies of the euro area countries)</t>
  </si>
  <si>
    <t>NR</t>
  </si>
  <si>
    <t>Number</t>
  </si>
  <si>
    <t>NR_COMP</t>
  </si>
  <si>
    <t>Number of companies</t>
  </si>
  <si>
    <t>NR_ENT</t>
  </si>
  <si>
    <t>Number of enterprises</t>
  </si>
  <si>
    <t>NR_HAB</t>
  </si>
  <si>
    <t>Number per inhabitant</t>
  </si>
  <si>
    <t>NR_INV</t>
  </si>
  <si>
    <t>Number of investments</t>
  </si>
  <si>
    <t>O2_TD</t>
  </si>
  <si>
    <t>Tonnes of O2 per day</t>
  </si>
  <si>
    <t>OZ</t>
  </si>
  <si>
    <t>Ounce</t>
  </si>
  <si>
    <t>P_BERD</t>
  </si>
  <si>
    <t>Per billion euro of business enterprise expenditure on R&amp;D (BERD)</t>
  </si>
  <si>
    <t>P_BGDP</t>
  </si>
  <si>
    <t>Per billion GDP</t>
  </si>
  <si>
    <t>P_GERD</t>
  </si>
  <si>
    <t>Per billion euro of gross domestic expenditure on R&amp;D (GERD)</t>
  </si>
  <si>
    <t>P_HHAB</t>
  </si>
  <si>
    <t>Per hundred inhabitants</t>
  </si>
  <si>
    <t>P_HTHAB</t>
  </si>
  <si>
    <t>Per hundred thousand inhabitants</t>
  </si>
  <si>
    <t>P_KM2</t>
  </si>
  <si>
    <t>Per km2</t>
  </si>
  <si>
    <t>P_MACT</t>
  </si>
  <si>
    <t>Per million of active population</t>
  </si>
  <si>
    <t>P_MHAB</t>
  </si>
  <si>
    <t>Per million inhabitants</t>
  </si>
  <si>
    <t>P_SAL_H</t>
  </si>
  <si>
    <t>Per employee in full-time equivalents, per hour</t>
  </si>
  <si>
    <t>P_SAL_M</t>
  </si>
  <si>
    <t>Per employee in full-time equivalents, per month</t>
  </si>
  <si>
    <t>P_SAL_Y</t>
  </si>
  <si>
    <t>Per employee in full-time equivalents, per year</t>
  </si>
  <si>
    <t>P_THAB</t>
  </si>
  <si>
    <t>Per thousand inhabitants</t>
  </si>
  <si>
    <t>PAS</t>
  </si>
  <si>
    <t>Passenger</t>
  </si>
  <si>
    <t>PC</t>
  </si>
  <si>
    <t>Percentage</t>
  </si>
  <si>
    <t>PC_ACT</t>
  </si>
  <si>
    <t>Percentage of active population</t>
  </si>
  <si>
    <t>PC_ACT_FTE</t>
  </si>
  <si>
    <t>Percentage of active population - numerator in full-time equivalent (FTE)</t>
  </si>
  <si>
    <t>PC_ACT_HC</t>
  </si>
  <si>
    <t>Percentage of active population - numerator in head count (HC)</t>
  </si>
  <si>
    <t>PC_AREA</t>
  </si>
  <si>
    <t>Percentage of area</t>
  </si>
  <si>
    <t>PC_AWSVAL</t>
  </si>
  <si>
    <t>Percentage of web sales</t>
  </si>
  <si>
    <t>PC_BEN</t>
  </si>
  <si>
    <t>Percentage of total benefits</t>
  </si>
  <si>
    <t>PC_EA_MEUR</t>
  </si>
  <si>
    <t>Percentage of euro area total (based on million euro)</t>
  </si>
  <si>
    <t>PC_EA_MPPS</t>
  </si>
  <si>
    <t>Percentage of euro area total (based on million PPS)</t>
  </si>
  <si>
    <t>PC_EA12_MEUR</t>
  </si>
  <si>
    <t>Percentage of EA12 total (based on million euro)</t>
  </si>
  <si>
    <t>PC_EA16_MEUR</t>
  </si>
  <si>
    <t>Percentage of EA16 total (based on million euro)</t>
  </si>
  <si>
    <t>PC_EA16_MPPS</t>
  </si>
  <si>
    <t>Percentage of EA16 total (based on million PPS)</t>
  </si>
  <si>
    <t>PC_EA17_MEUR</t>
  </si>
  <si>
    <t>Percentage of EA17 total (based on million euro)</t>
  </si>
  <si>
    <t>PC_EA17_MPPS</t>
  </si>
  <si>
    <t>Percentage of EA17 total (based on million PPS)</t>
  </si>
  <si>
    <t>PC_EA18_MEUR</t>
  </si>
  <si>
    <t>Percentage of EA18 total (based on million euro)</t>
  </si>
  <si>
    <t>PC_EA18_MPPS</t>
  </si>
  <si>
    <t>Percentage of EA18 total (based on million PPS)</t>
  </si>
  <si>
    <t>PC_EMP</t>
  </si>
  <si>
    <t>Percentage of total employment</t>
  </si>
  <si>
    <t>PC_EMP_CUSE</t>
  </si>
  <si>
    <t>Percentage of employees using a computer</t>
  </si>
  <si>
    <t>PC_EMP_CUSE2</t>
  </si>
  <si>
    <t>Percentage of employees working in enterprises which use computers</t>
  </si>
  <si>
    <t>PC_EMP_FTE</t>
  </si>
  <si>
    <t>Percentage of total employment - numerator in full-time equivalent (FTE)</t>
  </si>
  <si>
    <t>PC_EMP_HC</t>
  </si>
  <si>
    <t>Percentage of total employment - numerator in head count (HC)</t>
  </si>
  <si>
    <t>PC_EMP_IACC</t>
  </si>
  <si>
    <t>Percentage of employees working in an enterprise with internet access</t>
  </si>
  <si>
    <t>PC_EMP_IUSE</t>
  </si>
  <si>
    <t>Percentage of employees using a computer with access to the www</t>
  </si>
  <si>
    <t>PC_EMP_PMD</t>
  </si>
  <si>
    <t>Percentage of employees working in enterprises which provide mobile devices</t>
  </si>
  <si>
    <t>PC_EMP_PMD1</t>
  </si>
  <si>
    <t>Percentage of employees working in enterprises which provide mobile devices (as of 2016)</t>
  </si>
  <si>
    <t>PC_ENT</t>
  </si>
  <si>
    <t>Percentage of enterprises</t>
  </si>
  <si>
    <t>PC_ENT_ADE</t>
  </si>
  <si>
    <t>Percentage of enterprises using ADE</t>
  </si>
  <si>
    <t>PC_ENT_ADS</t>
  </si>
  <si>
    <t>Percentage of enterprises using internet ads</t>
  </si>
  <si>
    <t>PC_ENT_AEBUY</t>
  </si>
  <si>
    <t>Percentage of enterprises sending e-commerce orders over the last calendar year</t>
  </si>
  <si>
    <t>PC_ENT_AESELL</t>
  </si>
  <si>
    <t>Percentage of enterprises receiving e-commerce orders over the last calendar year</t>
  </si>
  <si>
    <t>PC_ENT_AWSELL</t>
  </si>
  <si>
    <t>Percentage of enterprises with web sales</t>
  </si>
  <si>
    <t>PC_ENT_AWSELLX</t>
  </si>
  <si>
    <t>Percentage of enterprises without web sales</t>
  </si>
  <si>
    <t>PC_ENT_CC</t>
  </si>
  <si>
    <t>Percentage of enterprises buying CC services</t>
  </si>
  <si>
    <t>PC_ENT_CCX</t>
  </si>
  <si>
    <t>Percentage of enterprises not buying CC services</t>
  </si>
  <si>
    <t>PC_ENT_CUSE</t>
  </si>
  <si>
    <t>Percentage of the enterprises which use a computer</t>
  </si>
  <si>
    <t>PC_ENT_ECOM</t>
  </si>
  <si>
    <t>Percentage of enterprises which sent/received orders via any computer networks</t>
  </si>
  <si>
    <t>PC_ENT_FIXBB</t>
  </si>
  <si>
    <t>Percentage of enterprises using a fixed broadband connection</t>
  </si>
  <si>
    <t>PC_ENT_IACC</t>
  </si>
  <si>
    <t>Percentage of the enterprises with internet access</t>
  </si>
  <si>
    <t>PC_ENT_IBUY</t>
  </si>
  <si>
    <t>Percentage of enterprises which purchased over the internet over the last calendar year</t>
  </si>
  <si>
    <t>PC_ENT_IGOV2PRHMX</t>
  </si>
  <si>
    <t>Percentage of enterprises not using internet for offering goods/services in their own country's public authorities' electronic procurement systems</t>
  </si>
  <si>
    <t>PC_ENT_IGOV2RT</t>
  </si>
  <si>
    <t>Percentage of enterprises using internet to return filled in forms electronically to public authorities</t>
  </si>
  <si>
    <t>PC_ENT_INV3SBG</t>
  </si>
  <si>
    <t>Percentage of enterprises sending invoices B2BG</t>
  </si>
  <si>
    <t>PC_ENT_ISELL</t>
  </si>
  <si>
    <t>Percentage of the enterprises which sold over the internet over the last calendar year</t>
  </si>
  <si>
    <t>PC_ENT_ITSPRCR</t>
  </si>
  <si>
    <t>Percentage of enterprises which recruited or tried to recruit personnel for jobs requiring ICT specialist skills</t>
  </si>
  <si>
    <t>PC_ENT_ITSPRCR2</t>
  </si>
  <si>
    <t>Percentage of enterprises which recruited / tried to recruit personnel for jobs requiring ICT specialist skills (reduced comparability with 2007)</t>
  </si>
  <si>
    <t>PC_ENT_ITSPVAC</t>
  </si>
  <si>
    <t>Percentage of enterprises which had hard-to-fill vacancies for jobs requiring ICT specialist skills</t>
  </si>
  <si>
    <t>PC_ENT_ITUSRCR</t>
  </si>
  <si>
    <t>Percentage of enterprises which recruited or tried to recruit personnel for jobs requiring skills in the use of ICT</t>
  </si>
  <si>
    <t>PC_ENT_OBUY</t>
  </si>
  <si>
    <t>Percentage of enterprises which purchased over networks other than the internet over the last calendar year</t>
  </si>
  <si>
    <t>PC_ENT_OSELL</t>
  </si>
  <si>
    <t>Percentage of enterprises which sold over networks other than the internet over the last calendar year</t>
  </si>
  <si>
    <t>PC_ENT_PMD</t>
  </si>
  <si>
    <t>Percentage of enterprises providing to persons employed portable devices that allow a mobile connection to the internet</t>
  </si>
  <si>
    <t>PC_ENT_PMD1</t>
  </si>
  <si>
    <t>Percentage of enterprises providing to persons employed portable devices that allow a mobile connection to the internet (as of 2016)</t>
  </si>
  <si>
    <t>PC_ENT_PURCH</t>
  </si>
  <si>
    <t>Percentage of total purchases</t>
  </si>
  <si>
    <t>PC_ENT_RFID</t>
  </si>
  <si>
    <t>Percentage of the enterprises using RFID</t>
  </si>
  <si>
    <t>PC_ENT_RFID1</t>
  </si>
  <si>
    <t>Percentage of enterprises using RFID (as of 2014)</t>
  </si>
  <si>
    <t>PC_ENT_SECPOL</t>
  </si>
  <si>
    <t>Percentage of enterprises with an ICT security policy</t>
  </si>
  <si>
    <t>PC_ENT_SECPOL1</t>
  </si>
  <si>
    <t>Percentage of enterprises with an ICT security policy (as of 2015)</t>
  </si>
  <si>
    <t>PC_ENT_SISC</t>
  </si>
  <si>
    <t>Percentage of enterprises sharing information electronically on the supply chain management</t>
  </si>
  <si>
    <t>PC_ENT_WEB</t>
  </si>
  <si>
    <t>Percentage of the enterprises having a website</t>
  </si>
  <si>
    <t>PC_ETURN</t>
  </si>
  <si>
    <t>Percentage of turnover from e-commerce</t>
  </si>
  <si>
    <t>PC_EU15_PPS_EMP</t>
  </si>
  <si>
    <t>Percentage of EU15 total (based on PPS per employed person)</t>
  </si>
  <si>
    <t>PC_EU25</t>
  </si>
  <si>
    <t>Percentage of EU-25 total</t>
  </si>
  <si>
    <t>PC_EU25_EUR_HAB</t>
  </si>
  <si>
    <t>Percentage of EU25 total (based on euro per inhabitant)</t>
  </si>
  <si>
    <t>PC_EU25_MEUR</t>
  </si>
  <si>
    <t>Percentage of EU25 total (based on million euro)</t>
  </si>
  <si>
    <t>PC_EU27</t>
  </si>
  <si>
    <t>Percentage of EU-27 total</t>
  </si>
  <si>
    <t>PC_EU27_EUR_HAB</t>
  </si>
  <si>
    <t>Percentage of EU27 total (based on euro per inhabitant)</t>
  </si>
  <si>
    <t>PC_EU27_MEUR</t>
  </si>
  <si>
    <t>Percentage of EU27 total (based on million euro)</t>
  </si>
  <si>
    <t>PC_EU27_MPPS</t>
  </si>
  <si>
    <t>Percentage of EU27 total (based on million PPS)</t>
  </si>
  <si>
    <t>PC_EU27_PPS_EMP</t>
  </si>
  <si>
    <t>Percentage of EU27 total (based on PPS per employed person)</t>
  </si>
  <si>
    <t>PC_EU27_PPS_HAB</t>
  </si>
  <si>
    <t>Percentage of EU27 total (based on PPS per inhabitant)</t>
  </si>
  <si>
    <t>PC_EU27_PPS_HRS</t>
  </si>
  <si>
    <t>Percentage of EU27 total (based on PPS per hours worked)</t>
  </si>
  <si>
    <t>PC_EU28</t>
  </si>
  <si>
    <t>Percentage of EU28 total</t>
  </si>
  <si>
    <t>PC_EU28_EUR</t>
  </si>
  <si>
    <t>Percentage of EU28 total (based on GDP in CP in euro)</t>
  </si>
  <si>
    <t>PC_EU28_EUR_HAB</t>
  </si>
  <si>
    <t>Percentage of EU28 total (based on euro per inhabitant)</t>
  </si>
  <si>
    <t>PC_EU28_MEUR</t>
  </si>
  <si>
    <t>Percentage of EU28 total (based on million euro)</t>
  </si>
  <si>
    <t>PC_EU28_MEUR_CP</t>
  </si>
  <si>
    <t>Percentage of EU28 total (based on million euro), current prices</t>
  </si>
  <si>
    <t>PC_EU28_MPPS</t>
  </si>
  <si>
    <t>Percentage of EU28 total (based on million PPS)</t>
  </si>
  <si>
    <t>PC_EU28_MPPS_CP</t>
  </si>
  <si>
    <t>Percentage of EU28 total (based on million PPS), current prices</t>
  </si>
  <si>
    <t>PC_EU28_PPS</t>
  </si>
  <si>
    <t>Percentage of EU28 total (based on GDP in CP in PPS)</t>
  </si>
  <si>
    <t>PC_EU28_PPS_EMP</t>
  </si>
  <si>
    <t>Percentage of EU28 total (based on PPS per employed person)</t>
  </si>
  <si>
    <t>PC_EU28_PPS_HAB</t>
  </si>
  <si>
    <t>Percentage of EU28 total (based on PPS per inhabitant)</t>
  </si>
  <si>
    <t>PC_EU28_PPS_HRS</t>
  </si>
  <si>
    <t>Percentage of EU28 total (based on PPS per hours worked)</t>
  </si>
  <si>
    <t>PC_EXP</t>
  </si>
  <si>
    <t>Percentage of total expenditure</t>
  </si>
  <si>
    <t>PC_FAT</t>
  </si>
  <si>
    <t>Fat content (% of product weight)</t>
  </si>
  <si>
    <t>PC_FSTU</t>
  </si>
  <si>
    <t>Percentage of total foreign tertiary students</t>
  </si>
  <si>
    <t>PC_FTE</t>
  </si>
  <si>
    <t>Percentage based on full-time equivalents (FTE)</t>
  </si>
  <si>
    <t>PC_GBA</t>
  </si>
  <si>
    <t>Percentage of total GBAORD</t>
  </si>
  <si>
    <t>PC_GDP</t>
  </si>
  <si>
    <t>Percentage of gross domestic product (GDP)</t>
  </si>
  <si>
    <t>PC_GDP_3Y</t>
  </si>
  <si>
    <t>Percentage of GDP - 3-year average</t>
  </si>
  <si>
    <t>PC_GDP_HAB</t>
  </si>
  <si>
    <t>Percentage of GDP per capita</t>
  </si>
  <si>
    <t>PC_GDP_NSA</t>
  </si>
  <si>
    <t>Percentage of gross domestic product (GDP), (NSA)</t>
  </si>
  <si>
    <t>PC_GDP_SCA</t>
  </si>
  <si>
    <t>Percentage of gross domestic product (GDP), (SCA)</t>
  </si>
  <si>
    <t>PC_GEXP</t>
  </si>
  <si>
    <t>Percentage of government expenditure</t>
  </si>
  <si>
    <t>PC_GNI</t>
  </si>
  <si>
    <t>Percentage of gross national income (GNI)</t>
  </si>
  <si>
    <t>PC_GVA</t>
  </si>
  <si>
    <t>Percentage of gross value added (GVA)</t>
  </si>
  <si>
    <t>PC_HC</t>
  </si>
  <si>
    <t>Percentage based on head count (HC)</t>
  </si>
  <si>
    <t>PC_HH</t>
  </si>
  <si>
    <t>Percentage of households</t>
  </si>
  <si>
    <t>PC_HH_BROADX</t>
  </si>
  <si>
    <t>Percentage of households without broadband access</t>
  </si>
  <si>
    <t>PC_HH_IACC</t>
  </si>
  <si>
    <t>Percentage of households with internet access at home</t>
  </si>
  <si>
    <t>PC_HH_IACCX</t>
  </si>
  <si>
    <t>Percentage of households without internet access at home</t>
  </si>
  <si>
    <t>PC_CHE</t>
  </si>
  <si>
    <t>Percentual share of total current health expenditure (CHE)</t>
  </si>
  <si>
    <t>PC_IGRTX</t>
  </si>
  <si>
    <t>Percentage of individuals who have used internet but not for sending filled forms to public authorities</t>
  </si>
  <si>
    <t>PC_IGRTX_NAPX</t>
  </si>
  <si>
    <t>Percentage of individuals who have used internet but not for sending filled forms to public authorities although they had to</t>
  </si>
  <si>
    <t>PC_INAC</t>
  </si>
  <si>
    <t>Percentage of inactive population</t>
  </si>
  <si>
    <t>PC_IND</t>
  </si>
  <si>
    <t>Percentage of individuals</t>
  </si>
  <si>
    <t>PC_IND_AVPAYX</t>
  </si>
  <si>
    <t>Percentage of individuals who didn't pay for online audiovisual contents in the last 3 months</t>
  </si>
  <si>
    <t>PC_IND_BLT12</t>
  </si>
  <si>
    <t>Percentage of individuals who ordered goods or services, over the internet, for private use, in the last year</t>
  </si>
  <si>
    <t>PC_IND_BMT12X</t>
  </si>
  <si>
    <t>Percentage of individuals who ordered goods or services, over the internet, for private use, more than a year ago or who never did</t>
  </si>
  <si>
    <t>PC_IND_BUY3</t>
  </si>
  <si>
    <t>Percentage of individuals who purchased online in the last 3 months</t>
  </si>
  <si>
    <t>PC_IND_C3</t>
  </si>
  <si>
    <t>Percentage of individuals who used a computer within the last 3 months</t>
  </si>
  <si>
    <t>PC_IND_CC</t>
  </si>
  <si>
    <t>Percentage of individuals who used cloud services for file storage</t>
  </si>
  <si>
    <t>PC_IND_CC_AW</t>
  </si>
  <si>
    <t>Percentage of individuals who used internet, were aware of cloud services but did not use them</t>
  </si>
  <si>
    <t>PC_IND_CC_CCS</t>
  </si>
  <si>
    <t>Percentage of individuals who used internet and cloud services for file saving or sharing</t>
  </si>
  <si>
    <t>PC_IND_CC_CCSX</t>
  </si>
  <si>
    <t>Percentage of individuals who used internet but not cloud services</t>
  </si>
  <si>
    <t>PC_IND_CEVR</t>
  </si>
  <si>
    <t>Percentage of individuals who used a computer, ever</t>
  </si>
  <si>
    <t>PC_IND_CIANY</t>
  </si>
  <si>
    <t>Percentage of individuals who have done at least one of the listed computer or internet activities</t>
  </si>
  <si>
    <t>PC_IND_CTMT3YX</t>
  </si>
  <si>
    <t>Percentage of individuals who have taken a computer course more than 3 years ago or never</t>
  </si>
  <si>
    <t>PC_IND_ILT12</t>
  </si>
  <si>
    <t>Percentage of individuals who used internet within the last year</t>
  </si>
  <si>
    <t>PC_IND_IU3</t>
  </si>
  <si>
    <t>Percentage of individuals who used internet in the last 3 months</t>
  </si>
  <si>
    <t>PC_IND_IUEVR</t>
  </si>
  <si>
    <t>Percentage of individuals who used internet, ever</t>
  </si>
  <si>
    <t>PC_IND_IUG_TV</t>
  </si>
  <si>
    <t>Percentage of individuals who used the internet on a smart TV (directly connected to the internet)</t>
  </si>
  <si>
    <t>PC_IND_IUGOV12</t>
  </si>
  <si>
    <t>Percentage of e-government users</t>
  </si>
  <si>
    <t>PC_IND_IUHD</t>
  </si>
  <si>
    <t>Percentage of individuals who used a handheld device to access internet</t>
  </si>
  <si>
    <t>PC_IND_IUMC</t>
  </si>
  <si>
    <t>Percentage of individuals who have used a portable computer to access internet</t>
  </si>
  <si>
    <t>PC_IND_IUMD</t>
  </si>
  <si>
    <t>Percentage of individuals who used a handheld device or portable computer to access internet</t>
  </si>
  <si>
    <t>PC_IND_IUMDX</t>
  </si>
  <si>
    <t>Percentage of individuals who didn't use a handheld device or portable computer to access internet</t>
  </si>
  <si>
    <t>PC_IND_IUMFXP</t>
  </si>
  <si>
    <t>Percentage of individuals who downloaded/listened to/watched/exchanged/podcasted music or films in the last 3 months</t>
  </si>
  <si>
    <t>PC_IND_IUPH1</t>
  </si>
  <si>
    <t>Percentage of individuals who used internet for telephoning or video calls in the last 3 months</t>
  </si>
  <si>
    <t>PC_IND_SCSOFT</t>
  </si>
  <si>
    <t>Percentage of individuals who used security software or tool</t>
  </si>
  <si>
    <t>PC_IND_SCUAVX</t>
  </si>
  <si>
    <t>Percentage of individuals who don't update their security products</t>
  </si>
  <si>
    <t>PC_IND_UMPH</t>
  </si>
  <si>
    <t>Percentage of individuals who use a mobile phone</t>
  </si>
  <si>
    <t>PC_LW95</t>
  </si>
  <si>
    <t>Percentage of total population - lower boundary of the 95% confidence interval</t>
  </si>
  <si>
    <t>PC_OECD</t>
  </si>
  <si>
    <t>Percentage of OECD total</t>
  </si>
  <si>
    <t>PC_PEXP</t>
  </si>
  <si>
    <t>Percentage of total public expenditure</t>
  </si>
  <si>
    <t>PC_PNT</t>
  </si>
  <si>
    <t>Percentage points</t>
  </si>
  <si>
    <t>PC_POP</t>
  </si>
  <si>
    <t>Percentage of total population</t>
  </si>
  <si>
    <t>PC_POP_PART</t>
  </si>
  <si>
    <t>Population - as a percentage of total participation</t>
  </si>
  <si>
    <t>PC_PRO</t>
  </si>
  <si>
    <t>Protein content (% of product weight)</t>
  </si>
  <si>
    <t>PC_REC</t>
  </si>
  <si>
    <t>Percentage of total receipts</t>
  </si>
  <si>
    <t>PC_S</t>
  </si>
  <si>
    <t>Standardised percentage</t>
  </si>
  <si>
    <t>PC_STU</t>
  </si>
  <si>
    <t>Percentage of total tertiary students</t>
  </si>
  <si>
    <t>PC_TAX</t>
  </si>
  <si>
    <t>Percentage of total taxation</t>
  </si>
  <si>
    <t>PC_TOT</t>
  </si>
  <si>
    <t>Percentage of total</t>
  </si>
  <si>
    <t>PC_TOT_FTE</t>
  </si>
  <si>
    <t>Percentage of total (based on full-time equivalents)</t>
  </si>
  <si>
    <t>PC_TOT_HAB</t>
  </si>
  <si>
    <t>Percentage of total (based on inhabitants)</t>
  </si>
  <si>
    <t>PC_TOT_HRS</t>
  </si>
  <si>
    <t>Percentage of total (based on hours worked)</t>
  </si>
  <si>
    <t>PC_TOT_HW</t>
  </si>
  <si>
    <t>PC_TOT_JOB</t>
  </si>
  <si>
    <t>Percentage of total (based on jobs)</t>
  </si>
  <si>
    <t>PC_TOT_PER</t>
  </si>
  <si>
    <t>Percentage of total (based on persons)</t>
  </si>
  <si>
    <t>PC_TOT_PERS</t>
  </si>
  <si>
    <t>PC_TSC</t>
  </si>
  <si>
    <t>Percentage of total revenues from taxes and social contributions</t>
  </si>
  <si>
    <t>PC_TSCO</t>
  </si>
  <si>
    <t>Percentage of total revenues from taxes and social contributions (including imputed social contributions)</t>
  </si>
  <si>
    <t>PC_TSCO_X_ISCO</t>
  </si>
  <si>
    <t>Percentage of total revenues from taxes and social contributions (excluding imputed social contributions)</t>
  </si>
  <si>
    <t>PC_TURN</t>
  </si>
  <si>
    <t>Percentage of turnover</t>
  </si>
  <si>
    <t>PC_UAA</t>
  </si>
  <si>
    <t>Percentage of total utilised agricultural area</t>
  </si>
  <si>
    <t>PC_UNE</t>
  </si>
  <si>
    <t>Percentage of unemployment</t>
  </si>
  <si>
    <t>PC_UP95</t>
  </si>
  <si>
    <t>Percentage of total population - upper boundary of the 95% confidence interval</t>
  </si>
  <si>
    <t>PC_VAL_ISELL</t>
  </si>
  <si>
    <t>Percentage of internet sales</t>
  </si>
  <si>
    <t>PC_WRL</t>
  </si>
  <si>
    <t>Percentage of world total</t>
  </si>
  <si>
    <t>PC_Y_LT60</t>
  </si>
  <si>
    <t>Percentage of total population aged less than 60</t>
  </si>
  <si>
    <t>PC_Y18-59</t>
  </si>
  <si>
    <t>Percentage of total population aged 18-59</t>
  </si>
  <si>
    <t>PC_Y20-29</t>
  </si>
  <si>
    <t>Percentage of total population aged 20-29</t>
  </si>
  <si>
    <t>PC_Y25-29</t>
  </si>
  <si>
    <t>Percentage of total population aged 25-29</t>
  </si>
  <si>
    <t>PCE</t>
  </si>
  <si>
    <t>Piece</t>
  </si>
  <si>
    <t>PD_PCH_PRE_EUR</t>
  </si>
  <si>
    <t>Price index (implicit deflator), percentage change on previous period, euro</t>
  </si>
  <si>
    <t>PD_PCH_PRE_NAC</t>
  </si>
  <si>
    <t>Price index (implicit deflator), percentage change on previous period, national currency</t>
  </si>
  <si>
    <t>PD_PCH_SM_EUR</t>
  </si>
  <si>
    <t>Price index (implicit deflator), percentage change compared to same period in previous year, euro</t>
  </si>
  <si>
    <t>PD_PCH_SM_NAC</t>
  </si>
  <si>
    <t>Price index (implicit deflator), percentage change compared to same period in previous year, national currency</t>
  </si>
  <si>
    <t>PD05_EUR</t>
  </si>
  <si>
    <t>Price index (implicit deflator), 2005=100, euro</t>
  </si>
  <si>
    <t>PD05_NAC</t>
  </si>
  <si>
    <t>Price index (implicit deflator), 2005=100, national currency</t>
  </si>
  <si>
    <t>PD10_EUR</t>
  </si>
  <si>
    <t>Price index (implicit deflator), 2010=100, euro</t>
  </si>
  <si>
    <t>PD10_NAC</t>
  </si>
  <si>
    <t>Price index (implicit deflator), 2010=100, national currency</t>
  </si>
  <si>
    <t>PE_TD</t>
  </si>
  <si>
    <t>Tonnes of population equivalent per day</t>
  </si>
  <si>
    <t>PER</t>
  </si>
  <si>
    <t>Person</t>
  </si>
  <si>
    <t>PERS</t>
  </si>
  <si>
    <t>Persons</t>
  </si>
  <si>
    <t>PCH_10Y</t>
  </si>
  <si>
    <t>Percentage change (t/t-10)</t>
  </si>
  <si>
    <t>PCH_1Y</t>
  </si>
  <si>
    <t>Percentage change (t/t-1)</t>
  </si>
  <si>
    <t>PCH_3Y</t>
  </si>
  <si>
    <t>Percentage change (t/t-3)</t>
  </si>
  <si>
    <t>PCH_5Y</t>
  </si>
  <si>
    <t>Percentage change (t/t-5)</t>
  </si>
  <si>
    <t>PCH_5Y_CPI05_NAC</t>
  </si>
  <si>
    <t>Price index - percentage change (t/t-5), based on 2005=100 and national currency</t>
  </si>
  <si>
    <t>PCH_5Y_CPI10_NAC</t>
  </si>
  <si>
    <t>Price index - percentage change (t/t-5), based on 2010=100 and national currency</t>
  </si>
  <si>
    <t>PCH_ANN</t>
  </si>
  <si>
    <t>Annualized percentage change on previous period</t>
  </si>
  <si>
    <t>PCH_M1</t>
  </si>
  <si>
    <t>Percentage change m/m-1</t>
  </si>
  <si>
    <t>PCH_M1_NSA</t>
  </si>
  <si>
    <t>Percentage change m/m-1 (NSA)</t>
  </si>
  <si>
    <t>PCH_M1_SA</t>
  </si>
  <si>
    <t>Percentage change m/m-1 (SA)</t>
  </si>
  <si>
    <t>PCH_M1_SCA</t>
  </si>
  <si>
    <t>Percentage change m/m-1 (SCA)</t>
  </si>
  <si>
    <t>PCH_M12</t>
  </si>
  <si>
    <t>Percentage change m/m-12</t>
  </si>
  <si>
    <t>PCH_M12_CA</t>
  </si>
  <si>
    <t>Percentage change m/m-12 (CA)</t>
  </si>
  <si>
    <t>PCH_M12_NSA</t>
  </si>
  <si>
    <t>Percentage change m/m-12 (NSA)</t>
  </si>
  <si>
    <t>PCH_MV12</t>
  </si>
  <si>
    <t>Percentage change - 12-months average</t>
  </si>
  <si>
    <t>PCH_OECD_5Y</t>
  </si>
  <si>
    <t>Percentage of OECD total - 5-year change</t>
  </si>
  <si>
    <t>PCH_PRE</t>
  </si>
  <si>
    <t>Percentage change on previous period</t>
  </si>
  <si>
    <t>PCH_PRE_CPI00_EUR</t>
  </si>
  <si>
    <t>Price index - percentage change on previous period, based on 2000=100 and the euro</t>
  </si>
  <si>
    <t>PCH_PRE_CPI00_NAC</t>
  </si>
  <si>
    <t>Price index - percentage change on previous period, based on 2000=100 and national currency</t>
  </si>
  <si>
    <t>PCH_PRE_CPI05_EUR</t>
  </si>
  <si>
    <t>Price index - percentage change on previous period, based on 2005=100 and the euro</t>
  </si>
  <si>
    <t>PCH_PRE_CPI05_NAC</t>
  </si>
  <si>
    <t>Price index - percentage change on previous period, based on 2005=100 and national currency</t>
  </si>
  <si>
    <t>PCH_PRE_EUR</t>
  </si>
  <si>
    <t>Percentage change on previous period, euro</t>
  </si>
  <si>
    <t>PCH_PRE_FTE</t>
  </si>
  <si>
    <t>Percentage change on previous period (based on full-time equivalents)</t>
  </si>
  <si>
    <t>PCH_PRE_HAB</t>
  </si>
  <si>
    <t>Percentage change on previous period (based on inhabitants)</t>
  </si>
  <si>
    <t>PCH_PRE_HRS</t>
  </si>
  <si>
    <t>Percentage change on previous period (based on hours worked)</t>
  </si>
  <si>
    <t>PCH_PRE_HW</t>
  </si>
  <si>
    <t>PCH_PRE_JOB</t>
  </si>
  <si>
    <t>Percentage change on previous period (based on jobs)</t>
  </si>
  <si>
    <t>PCH_PRE_NAC_CP</t>
  </si>
  <si>
    <t>Percentage change on previous period, national currency, current prices</t>
  </si>
  <si>
    <t>PCH_PRE_PER</t>
  </si>
  <si>
    <t>Percentage change on previous period (based on persons)</t>
  </si>
  <si>
    <t>PCH_PRE_PERS</t>
  </si>
  <si>
    <t>PCH_PRE_PERS_SCA</t>
  </si>
  <si>
    <t>Percentage change on previous period (based on persons, SCA)</t>
  </si>
  <si>
    <t>PCH_Q1_NSA</t>
  </si>
  <si>
    <t>Percentage change q/q-1 (NSA)</t>
  </si>
  <si>
    <t>PCH_Q1_SCA</t>
  </si>
  <si>
    <t>Percentage change q/q-1 (SCA)</t>
  </si>
  <si>
    <t>PCH_Q4_CA</t>
  </si>
  <si>
    <t>Percentage change q/q-4 (CA)</t>
  </si>
  <si>
    <t>PCH_Q4_NSA</t>
  </si>
  <si>
    <t>Percentage change q/q-4 (NSA)</t>
  </si>
  <si>
    <t>PCH_SAME</t>
  </si>
  <si>
    <t>Percentage change compared to same period in previous year</t>
  </si>
  <si>
    <t>PCH_SAME_CPI05_EUR</t>
  </si>
  <si>
    <t>Price index - percentage change compared to same period in previous year, based on 2005=100 and the euro</t>
  </si>
  <si>
    <t>PCH_SAME_CPI05_NAC</t>
  </si>
  <si>
    <t>Price index - percentage change compared to same period in previous year, based on 2005=100 and national currency</t>
  </si>
  <si>
    <t>PCH_SAME_FTE</t>
  </si>
  <si>
    <t>Percentage change compared to same period in previous year (based on full-time equivalents)</t>
  </si>
  <si>
    <t>PCH_SAME_HRS</t>
  </si>
  <si>
    <t>Percentage change compared to same period in previous year (based on hours worked)</t>
  </si>
  <si>
    <t>PCH_SAME_JOB</t>
  </si>
  <si>
    <t>Percentage change compared to same period in previous year (based on employment)</t>
  </si>
  <si>
    <t>PCH_SAME_PERS</t>
  </si>
  <si>
    <t>Percentage change compared to same period in previous year (based on persons)</t>
  </si>
  <si>
    <t>PCH_SAME_PERS_NSA</t>
  </si>
  <si>
    <t>Percentage change compared to same period in previous year (based on persons, NSA)</t>
  </si>
  <si>
    <t>PCH_SM</t>
  </si>
  <si>
    <t>PCH_SM_EUR</t>
  </si>
  <si>
    <t>Percentage change compared to same period in previous year, euro</t>
  </si>
  <si>
    <t>PCH_SM_FTE</t>
  </si>
  <si>
    <t>PCH_SM_HW</t>
  </si>
  <si>
    <t>PCH_SM_JOB</t>
  </si>
  <si>
    <t>Percentage change compared to same period in previous year (based on jobs)</t>
  </si>
  <si>
    <t>PCH_SM_PER</t>
  </si>
  <si>
    <t>PCH_WRL_1Y</t>
  </si>
  <si>
    <t>Percentage of world total - 1-year change</t>
  </si>
  <si>
    <t>PCH_WRL_5Y</t>
  </si>
  <si>
    <t>Percentage of world total - 5-year change</t>
  </si>
  <si>
    <t>PM</t>
  </si>
  <si>
    <t>Per mille</t>
  </si>
  <si>
    <t>PPCS_HAB</t>
  </si>
  <si>
    <t>Purchasing power standard based on final consumption per inhabitant</t>
  </si>
  <si>
    <t>PPCS_HAB_EU</t>
  </si>
  <si>
    <t>Purchasing power consumption standards per inhabitant in percentage of the EU average</t>
  </si>
  <si>
    <t>PPCH_3Y</t>
  </si>
  <si>
    <t>Percentage point change (t/t-3)</t>
  </si>
  <si>
    <t>PPCH_PRE</t>
  </si>
  <si>
    <t>Percentage point change on previous period, contribution to GDP growth</t>
  </si>
  <si>
    <t>PPCH_SM</t>
  </si>
  <si>
    <t>Percentage point change compared to same period in previous year, contribution to GDP growth</t>
  </si>
  <si>
    <t>PPS</t>
  </si>
  <si>
    <t>Purchasing power standard (PPS)</t>
  </si>
  <si>
    <t>PPS_BGDP</t>
  </si>
  <si>
    <t>Purchasing power standard (PPS) per billion GDP</t>
  </si>
  <si>
    <t>PPS_HAB</t>
  </si>
  <si>
    <t>Purchasing power standard (PPS) per inhabitant</t>
  </si>
  <si>
    <t>PPS_HAB_EU</t>
  </si>
  <si>
    <t>Purchasing power standards (PPS) per inhabitant in percentage of the EU average</t>
  </si>
  <si>
    <t>PPS_HAB_KP00</t>
  </si>
  <si>
    <t>Purchasing power standard (PPS) per inhabitant at constant 2000 prices</t>
  </si>
  <si>
    <t>PPS_HAB_KP05</t>
  </si>
  <si>
    <t>Purchasing power standard (PPS) per inhabitant at constant 2005 prices</t>
  </si>
  <si>
    <t>PPS_KG</t>
  </si>
  <si>
    <t>Purchasing power standard (PPS) per kilogram</t>
  </si>
  <si>
    <t>PPS_KGOE</t>
  </si>
  <si>
    <t>Purchasing power standard (PPS) per kilogram of oil equivalent</t>
  </si>
  <si>
    <t>PPS_M3</t>
  </si>
  <si>
    <t>Purchasing power standard (PPS) per cubic metre</t>
  </si>
  <si>
    <t>PPS_PWW</t>
  </si>
  <si>
    <t>Purchasing power standard (PPS) per person wanting to work</t>
  </si>
  <si>
    <t>PTP_RT</t>
  </si>
  <si>
    <t>Participation rate (%)</t>
  </si>
  <si>
    <t>PTP_TIME</t>
  </si>
  <si>
    <t>Participation time (hh:mm)</t>
  </si>
  <si>
    <t>PYP_MEUR</t>
  </si>
  <si>
    <t>Previous year prices, million euro</t>
  </si>
  <si>
    <t>PYP_MNAC</t>
  </si>
  <si>
    <t>Previous year prices, million units of national currency</t>
  </si>
  <si>
    <t>PYP_MUSD</t>
  </si>
  <si>
    <t>Previous year prices, million US dollars</t>
  </si>
  <si>
    <t>PYR_MEUR</t>
  </si>
  <si>
    <t>Previous year replacement costs, million euro</t>
  </si>
  <si>
    <t>PYR_MNAC</t>
  </si>
  <si>
    <t>Previous year replacement costs, million units of national currency</t>
  </si>
  <si>
    <t>REL1</t>
  </si>
  <si>
    <t>Relative value, relating to all enterprises</t>
  </si>
  <si>
    <t>REL10</t>
  </si>
  <si>
    <t>Relative value, relating to innovating enterprises with not even started projects</t>
  </si>
  <si>
    <t>REL11</t>
  </si>
  <si>
    <t>Relative value, relating to enterprises in the corresponding level of export intensity</t>
  </si>
  <si>
    <t>REL12</t>
  </si>
  <si>
    <t>Relative value, relating to enterprises in the corresponding type of firm</t>
  </si>
  <si>
    <t>REL2</t>
  </si>
  <si>
    <t>Relative value, relating to innovating enterprises</t>
  </si>
  <si>
    <t>REL3</t>
  </si>
  <si>
    <t>Relative value, relating to product innovators</t>
  </si>
  <si>
    <t>REL4</t>
  </si>
  <si>
    <t>Relative value, relating to process innovators</t>
  </si>
  <si>
    <t>REL5</t>
  </si>
  <si>
    <t>Relative value, relating to service innovators</t>
  </si>
  <si>
    <t>REL6</t>
  </si>
  <si>
    <t>Relative value, relating to total innovation expenditure</t>
  </si>
  <si>
    <t>REL7</t>
  </si>
  <si>
    <t>Relative value, relating to innovating enterprises with innovation cooperation</t>
  </si>
  <si>
    <t>REL8</t>
  </si>
  <si>
    <t>Relative value, relating to innovating enterprises with seriously delayed projects</t>
  </si>
  <si>
    <t>REL9</t>
  </si>
  <si>
    <t>Relative value, relating to innovating enterprises with abolished projects</t>
  </si>
  <si>
    <t>RCH_A</t>
  </si>
  <si>
    <t>Annual rate of change</t>
  </si>
  <si>
    <t>RCH_A_AVG</t>
  </si>
  <si>
    <t>Annual average rate of change</t>
  </si>
  <si>
    <t>RCH_A_C</t>
  </si>
  <si>
    <t>Compound annual rate of change</t>
  </si>
  <si>
    <t>RCH_M</t>
  </si>
  <si>
    <t>Monthly rate of change</t>
  </si>
  <si>
    <t>RCH_MV12MAVR</t>
  </si>
  <si>
    <t>Moving 12 months average rate of change</t>
  </si>
  <si>
    <t>RCH_Q</t>
  </si>
  <si>
    <t>Quarterly rate of change</t>
  </si>
  <si>
    <t>RK</t>
  </si>
  <si>
    <t>Rank</t>
  </si>
  <si>
    <t>RT</t>
  </si>
  <si>
    <t>Rate</t>
  </si>
  <si>
    <t>RT_INC</t>
  </si>
  <si>
    <t>Incidence rate</t>
  </si>
  <si>
    <t>RT_PRE</t>
  </si>
  <si>
    <t>Growth rate on previous period (t/t-1)</t>
  </si>
  <si>
    <t>RT_PRE_GT</t>
  </si>
  <si>
    <t>Growth rate on previous period (t/t-1) for gross tonnage of vessels</t>
  </si>
  <si>
    <t>RT_PRE_NR</t>
  </si>
  <si>
    <t>Growth rate on previous period (t/t-1) for number of vessels</t>
  </si>
  <si>
    <t>RT_R4Q</t>
  </si>
  <si>
    <t>Rolling 4-quarter growth rate</t>
  </si>
  <si>
    <t>RT_SINC</t>
  </si>
  <si>
    <t>Standardised incidence rate</t>
  </si>
  <si>
    <t>RT_UNE</t>
  </si>
  <si>
    <t>Unemployment rate</t>
  </si>
  <si>
    <t>RT1</t>
  </si>
  <si>
    <t>RT12</t>
  </si>
  <si>
    <t>Growth rate (t/t-12)</t>
  </si>
  <si>
    <t>RT12-ABS-NSA</t>
  </si>
  <si>
    <t>Trade value - growth rate (m/m-12) - not seasonally adjusted</t>
  </si>
  <si>
    <t>RT12-CA</t>
  </si>
  <si>
    <t>Percentage change (t/t-12) - calendar adjusted data, not seasonally adjusted data</t>
  </si>
  <si>
    <t>RT12-IVOL-NSA</t>
  </si>
  <si>
    <t>Volume index (2010=100) - growth rate (m/m-12) - not seasonally adjusted</t>
  </si>
  <si>
    <t>RT12-IVU-NSA</t>
  </si>
  <si>
    <t>Unit value index (2010=100) - growth rate (m/m-12) - not seasonally adjusted</t>
  </si>
  <si>
    <t>RT12-NSA</t>
  </si>
  <si>
    <t>Percentage change (t/t-12) - not seasonally adjusted data</t>
  </si>
  <si>
    <t>RT1-ABS-SA</t>
  </si>
  <si>
    <t>Trade value - growth rate (m/m-1) - seasonally and working day adjusted</t>
  </si>
  <si>
    <t>RT1-IVOL-SA</t>
  </si>
  <si>
    <t>Volume index (2010=100) - growth rate (m/m-1) - seasonally and working day adjusted</t>
  </si>
  <si>
    <t>RT1-IVU-NSA</t>
  </si>
  <si>
    <t>Unit value index (2010=100) - growth rate (m/m-1) - not seasonally adjusted</t>
  </si>
  <si>
    <t>RT1-SA</t>
  </si>
  <si>
    <t>Percentage change (t/t-1) - seasonally adjusted data</t>
  </si>
  <si>
    <t>RT1-SCA</t>
  </si>
  <si>
    <t>Percentage change (t/t-1) - seasonally and calendar adjusted data</t>
  </si>
  <si>
    <t>RT4</t>
  </si>
  <si>
    <t>Growth rate on the same quarter in previous year</t>
  </si>
  <si>
    <t>RT4-NSA</t>
  </si>
  <si>
    <t>Percentage change (t/t-4) - not seasonally adjusted data</t>
  </si>
  <si>
    <t>RTG</t>
  </si>
  <si>
    <t>Rating (0-10)</t>
  </si>
  <si>
    <t>SDI</t>
  </si>
  <si>
    <t>Shannon diversity index</t>
  </si>
  <si>
    <t>SEAT</t>
  </si>
  <si>
    <t>Seats and berths</t>
  </si>
  <si>
    <t>SEI</t>
  </si>
  <si>
    <t>Shannon evenness index</t>
  </si>
  <si>
    <t>SGM_ESU</t>
  </si>
  <si>
    <t>Standard gross margin (SGM) in economic size unit (ESU)</t>
  </si>
  <si>
    <t>SUM_4Q</t>
  </si>
  <si>
    <t>Sum of the last 4 quarters</t>
  </si>
  <si>
    <t>T</t>
  </si>
  <si>
    <t>Tonne</t>
  </si>
  <si>
    <t>T_AI</t>
  </si>
  <si>
    <t>Tonnes of active ingredient</t>
  </si>
  <si>
    <t>T_HA</t>
  </si>
  <si>
    <t>Tonnes per hectare</t>
  </si>
  <si>
    <t>T_HAB</t>
  </si>
  <si>
    <t>Tonnes per capita</t>
  </si>
  <si>
    <t>TCO2E</t>
  </si>
  <si>
    <t>Tonnes of CO2-equivalent</t>
  </si>
  <si>
    <t>TCO2E_HAB</t>
  </si>
  <si>
    <t>Tonnes of CO2-equivalent per capita</t>
  </si>
  <si>
    <t>TD</t>
  </si>
  <si>
    <t>Tonnes per day</t>
  </si>
  <si>
    <t>TEU</t>
  </si>
  <si>
    <t>Twenty-foot equivalent unit (TEU)</t>
  </si>
  <si>
    <t>THM</t>
  </si>
  <si>
    <t>Tonnes of heavy metal</t>
  </si>
  <si>
    <t>THS</t>
  </si>
  <si>
    <t>Thousand</t>
  </si>
  <si>
    <t>THS_AWU</t>
  </si>
  <si>
    <t>Thousand annual working units (AWU)</t>
  </si>
  <si>
    <t>THS_BTO</t>
  </si>
  <si>
    <t>Thousand transport operations</t>
  </si>
  <si>
    <t>THS_CD08</t>
  </si>
  <si>
    <t>Cumulative difference from 2008, in thousands</t>
  </si>
  <si>
    <t>THS_EUR</t>
  </si>
  <si>
    <t>Thousand euro</t>
  </si>
  <si>
    <t>THS_FTE</t>
  </si>
  <si>
    <t>Thousand full-time equivalents (FTE)</t>
  </si>
  <si>
    <t>THS_GT</t>
  </si>
  <si>
    <t>Gross tonnage (GT) in thousand</t>
  </si>
  <si>
    <t>THS_HA</t>
  </si>
  <si>
    <t>Thousand hectares</t>
  </si>
  <si>
    <t>THS_HD</t>
  </si>
  <si>
    <t>Thousand head (animals)</t>
  </si>
  <si>
    <t>THS_HL</t>
  </si>
  <si>
    <t>Thousand hectolitres</t>
  </si>
  <si>
    <t>THS_HR</t>
  </si>
  <si>
    <t>Thousand hours</t>
  </si>
  <si>
    <t>THS_HW</t>
  </si>
  <si>
    <t>Thousand hours worked</t>
  </si>
  <si>
    <t>THS_JOB</t>
  </si>
  <si>
    <t>Thousand jobs</t>
  </si>
  <si>
    <t>THS_JRNY</t>
  </si>
  <si>
    <t>Thousand jouneys</t>
  </si>
  <si>
    <t>THS_KW</t>
  </si>
  <si>
    <t>Thousand kilowatts</t>
  </si>
  <si>
    <t>THS_L</t>
  </si>
  <si>
    <t>Thousand litres</t>
  </si>
  <si>
    <t>THS_M2</t>
  </si>
  <si>
    <t>Thousand square metres</t>
  </si>
  <si>
    <t>THS_M3</t>
  </si>
  <si>
    <t>Thousand cubic metres</t>
  </si>
  <si>
    <t>THS_MN</t>
  </si>
  <si>
    <t>Thousand minutes</t>
  </si>
  <si>
    <t>THS_NAC</t>
  </si>
  <si>
    <t>Thousand units of national currency</t>
  </si>
  <si>
    <t>THS_PAS</t>
  </si>
  <si>
    <t>Thousand passengers</t>
  </si>
  <si>
    <t>THS_PASC</t>
  </si>
  <si>
    <t>Thousand cruise passengers starting and ending a cruise</t>
  </si>
  <si>
    <t>THS_PASE</t>
  </si>
  <si>
    <t>Thousand cruise passengers on excursion</t>
  </si>
  <si>
    <t>THS_PASF</t>
  </si>
  <si>
    <t>Thousand passengers (excluding cruise passengers)</t>
  </si>
  <si>
    <t>THS_PER</t>
  </si>
  <si>
    <t>Thousand persons</t>
  </si>
  <si>
    <t>THS_PER_NSA</t>
  </si>
  <si>
    <t>Thousand persons - not seasonally adjusted</t>
  </si>
  <si>
    <t>THS_PER_SA</t>
  </si>
  <si>
    <t>Thousand persons - seasonally adjusted</t>
  </si>
  <si>
    <t>THS_SEAT</t>
  </si>
  <si>
    <t>Thousand seats</t>
  </si>
  <si>
    <t>THS_T</t>
  </si>
  <si>
    <t>Thousand tonnes</t>
  </si>
  <si>
    <t>THS_TD</t>
  </si>
  <si>
    <t>Thousand tonnes per day</t>
  </si>
  <si>
    <t>THS_TEU</t>
  </si>
  <si>
    <t>Thousand twenty-foot equivalent unit (TEU)</t>
  </si>
  <si>
    <t>THS_TEUKM</t>
  </si>
  <si>
    <t>Thousand TEU-kilometres</t>
  </si>
  <si>
    <t>THS_TKM</t>
  </si>
  <si>
    <t>Thousand tonne-kilometre (TKM)</t>
  </si>
  <si>
    <t>THS_TRKM</t>
  </si>
  <si>
    <t>Thousand train-kilometres</t>
  </si>
  <si>
    <t>THS_VESKM</t>
  </si>
  <si>
    <t>Thousand vessel-kilometres</t>
  </si>
  <si>
    <t>THS_VKM</t>
  </si>
  <si>
    <t>Thousand vehicle-kilometres (VKM)</t>
  </si>
  <si>
    <t>TIME_SP</t>
  </si>
  <si>
    <t>Time spent (hh:mm)</t>
  </si>
  <si>
    <t>TJ_GCV</t>
  </si>
  <si>
    <t>Terajoules (gross calorific value = GCV)</t>
  </si>
  <si>
    <t>TKM</t>
  </si>
  <si>
    <t>Tonne-kilometre (TKM)</t>
  </si>
  <si>
    <t>TLW</t>
  </si>
  <si>
    <t>Tonnes live weight</t>
  </si>
  <si>
    <t>TOE</t>
  </si>
  <si>
    <t>Tonnes of oil equivalent (TOE)</t>
  </si>
  <si>
    <t>TOE_MEUR_PPS</t>
  </si>
  <si>
    <t>Tonnes of oil equivalent (TOE) per million euro in purchasing power standards (PPS)</t>
  </si>
  <si>
    <t>TOTAL</t>
  </si>
  <si>
    <t>TPW</t>
  </si>
  <si>
    <t>Tonnes product weight</t>
  </si>
  <si>
    <t>TSWU</t>
  </si>
  <si>
    <t>Tonnes of separative work units</t>
  </si>
  <si>
    <t>TVAL_SA</t>
  </si>
  <si>
    <t>Trade value - in million euro (SA)</t>
  </si>
  <si>
    <t>VES_MOV</t>
  </si>
  <si>
    <t>Vessel movements</t>
  </si>
  <si>
    <t>VKM</t>
  </si>
  <si>
    <t>Vehicle-kilometre (VKM)</t>
  </si>
  <si>
    <t>YR</t>
  </si>
  <si>
    <t>Year</t>
  </si>
  <si>
    <t>popis</t>
  </si>
  <si>
    <t>všechny nositele energie</t>
  </si>
  <si>
    <t>tuhá paliva</t>
  </si>
  <si>
    <t>černé uhlí a deriváty</t>
  </si>
  <si>
    <t>černé uhlí a černouhelné brikety</t>
  </si>
  <si>
    <t>černé uhlí</t>
  </si>
  <si>
    <t>černouhelné brikety</t>
  </si>
  <si>
    <t>antracit</t>
  </si>
  <si>
    <t>koksovatelné uhlí</t>
  </si>
  <si>
    <t>ostatní černé uhlí</t>
  </si>
  <si>
    <t>černé uhlí s nižším obsahem živice</t>
  </si>
  <si>
    <t>metalurgický koks</t>
  </si>
  <si>
    <t>plynový koks</t>
  </si>
  <si>
    <t>uhelný dehet</t>
  </si>
  <si>
    <t>hnědé uhlí a deriváty</t>
  </si>
  <si>
    <t>hnědé uhlí a lignit</t>
  </si>
  <si>
    <t>hnědé uhlí</t>
  </si>
  <si>
    <t>živičné hnědé uhlí</t>
  </si>
  <si>
    <t>hnědouhelný koks</t>
  </si>
  <si>
    <t>černouhelný koks</t>
  </si>
  <si>
    <t>hnědouhelné brikety</t>
  </si>
  <si>
    <t>rašelina</t>
  </si>
  <si>
    <t>rašelinové produkty</t>
  </si>
  <si>
    <t>živičné břidlice a živičné písky</t>
  </si>
  <si>
    <t>ostatní tuhá paliva</t>
  </si>
  <si>
    <t>celkem ropné produkty</t>
  </si>
  <si>
    <t>celkem surová ropa a ropné produkty (včetně biosložek)</t>
  </si>
  <si>
    <t>surová ropa, petrochemické suroviny a ostatní uhlovodíky</t>
  </si>
  <si>
    <t>surový ropa, ropné plyny, petrochemické suroviny adiditva a oxygenáty a ostatní uhlovodíky (včetně biosložek)</t>
  </si>
  <si>
    <t>surová ropa (bez ropných plynů)</t>
  </si>
  <si>
    <t>ropný plyn</t>
  </si>
  <si>
    <t>surová ropa a ropný plyn</t>
  </si>
  <si>
    <t>ostatní primární oleje</t>
  </si>
  <si>
    <t>rafinované ropné produkty</t>
  </si>
  <si>
    <t>petrochemické suroviny a ostatní uhlovodíky</t>
  </si>
  <si>
    <t>petrochemické suroviny</t>
  </si>
  <si>
    <t>aditiva a oxygenáty</t>
  </si>
  <si>
    <t>aditiva a oxygenáty (včetně biosložek)</t>
  </si>
  <si>
    <t>ostatní uhlovodíky</t>
  </si>
  <si>
    <t>s toho: biopaliva (3192A)</t>
  </si>
  <si>
    <t>celkem ropné produkty (včetně biosložek)</t>
  </si>
  <si>
    <t>LPG a rafinérský plyn</t>
  </si>
  <si>
    <t>rafinérský plyn</t>
  </si>
  <si>
    <t>LPG</t>
  </si>
  <si>
    <t>etan</t>
  </si>
  <si>
    <t>rafinérský plyn a etan</t>
  </si>
  <si>
    <t>gasoline</t>
  </si>
  <si>
    <t>LPG palivo</t>
  </si>
  <si>
    <t>motorový benzin</t>
  </si>
  <si>
    <t>celkem motorový benzin (včetně biosložek)</t>
  </si>
  <si>
    <t>benzin (bez biosložek)</t>
  </si>
  <si>
    <t>letecký benzin</t>
  </si>
  <si>
    <t>automobilový líh</t>
  </si>
  <si>
    <t>olovnatý benzin speciál</t>
  </si>
  <si>
    <t>bezolovnatý benzin speciál, 95 okt.</t>
  </si>
  <si>
    <t>petroleje - letecká paliva</t>
  </si>
  <si>
    <t>ostatní petroleje</t>
  </si>
  <si>
    <t>letecký benzin typu jet</t>
  </si>
  <si>
    <t>letecký petrolej typu jet (bez biosložek)</t>
  </si>
  <si>
    <t>celkem letecký petrolej typu jet (včetně biosložek)</t>
  </si>
  <si>
    <t>nafta</t>
  </si>
  <si>
    <t>motorová nafta (bez biosložek)</t>
  </si>
  <si>
    <t>celkem motorová nafta (včetně biosložek)</t>
  </si>
  <si>
    <t>dopravní nafta</t>
  </si>
  <si>
    <t>silniční nafta (včetně biosložek)</t>
  </si>
  <si>
    <t>topný a ostatní plynový olej (včetně biosložek)</t>
  </si>
  <si>
    <t>topné oleje celkem</t>
  </si>
  <si>
    <t>reziduální topný olej</t>
  </si>
  <si>
    <t>nízkosirný topný olej (&lt; 1 %)</t>
  </si>
  <si>
    <t>vysokosirný topný olej (&gt;= 1 %)</t>
  </si>
  <si>
    <t>ostatní ropné produkty</t>
  </si>
  <si>
    <t>bílý líh a SBP</t>
  </si>
  <si>
    <t>maziva</t>
  </si>
  <si>
    <t>bitumen</t>
  </si>
  <si>
    <t>petrolejový koks</t>
  </si>
  <si>
    <t>parafinové vosky</t>
  </si>
  <si>
    <t>ostatní produkty</t>
  </si>
  <si>
    <t>ostaní ropné produkty</t>
  </si>
  <si>
    <t>ostaní petrochemické produkty</t>
  </si>
  <si>
    <t>plyn</t>
  </si>
  <si>
    <t>z toho: LNG</t>
  </si>
  <si>
    <t>vyrobené plyny</t>
  </si>
  <si>
    <t>vysokopecní plyn</t>
  </si>
  <si>
    <t>svítiplyn</t>
  </si>
  <si>
    <t>ostatní zachycené plyny</t>
  </si>
  <si>
    <t>jaderné teplo</t>
  </si>
  <si>
    <t>centralizované teplo</t>
  </si>
  <si>
    <t>obnovitelné zdroje energie</t>
  </si>
  <si>
    <t>vodní energie</t>
  </si>
  <si>
    <t>větrná energie</t>
  </si>
  <si>
    <t>sluneční energie</t>
  </si>
  <si>
    <t>tepelná sluneční energie</t>
  </si>
  <si>
    <t>sluneční fotovoltaická energie</t>
  </si>
  <si>
    <t>energie přílivu, vln a oceánu</t>
  </si>
  <si>
    <t>biomasa a obnovitelné odpady</t>
  </si>
  <si>
    <t>tuhá biopaliva (bez dřevěného uhlí)</t>
  </si>
  <si>
    <t>palivové dřevo, dřevěné zbytky a vedlejší produkty</t>
  </si>
  <si>
    <t>dřevěné pelety</t>
  </si>
  <si>
    <t>buničina</t>
  </si>
  <si>
    <t>sulfátové výluhy</t>
  </si>
  <si>
    <t>ostatní rostlinný materiál a zbytky</t>
  </si>
  <si>
    <t>živočišné odpady</t>
  </si>
  <si>
    <t>bioplyn</t>
  </si>
  <si>
    <t>skládkový plyn</t>
  </si>
  <si>
    <t>plyn z čističek vody</t>
  </si>
  <si>
    <t>ostatní plyny z anaerobní fermentace</t>
  </si>
  <si>
    <t>bioplyny z tepelných procesů</t>
  </si>
  <si>
    <t>komunální odpady</t>
  </si>
  <si>
    <t>komunální odpady (obnovitelné)</t>
  </si>
  <si>
    <t>komunální odpady (neobnovitelné)</t>
  </si>
  <si>
    <t>dřevěné uhlí</t>
  </si>
  <si>
    <t>kapalná biopaliva</t>
  </si>
  <si>
    <t>biobenzin</t>
  </si>
  <si>
    <t>biolíh</t>
  </si>
  <si>
    <t>biobenzin (kapacita)</t>
  </si>
  <si>
    <t>bionafta</t>
  </si>
  <si>
    <t>bionafta (kapacita)</t>
  </si>
  <si>
    <t>ostatní kapalná biopaliva</t>
  </si>
  <si>
    <t>biopetrolej typu jet</t>
  </si>
  <si>
    <t>biopetrolej typu jet (kapacita)</t>
  </si>
  <si>
    <t>geotermální energie</t>
  </si>
  <si>
    <t>ostatní obnovitelné zdroje energie</t>
  </si>
  <si>
    <t>elektrická energie</t>
  </si>
  <si>
    <t>průmyslové odpady</t>
  </si>
  <si>
    <t>odpady (neobnovitelné)</t>
  </si>
  <si>
    <t>key</t>
  </si>
  <si>
    <t>koksárenský plyn</t>
  </si>
  <si>
    <t>GREENHOUSE GAS SOURCE AND SINK CATEGORIES</t>
  </si>
  <si>
    <t>IMPLIED EMISSION FACTORS</t>
  </si>
  <si>
    <r>
      <t xml:space="preserve"> CO</t>
    </r>
    <r>
      <rPr>
        <b/>
        <vertAlign val="subscript"/>
        <sz val="9"/>
        <rFont val="Times New Roman"/>
        <family val="1"/>
      </rPr>
      <t>2</t>
    </r>
    <r>
      <rPr>
        <b/>
        <vertAlign val="superscript"/>
        <sz val="9"/>
        <rFont val="Times New Roman"/>
        <family val="1"/>
      </rPr>
      <t>(1)</t>
    </r>
  </si>
  <si>
    <r>
      <t>CH</t>
    </r>
    <r>
      <rPr>
        <b/>
        <vertAlign val="subscript"/>
        <sz val="9"/>
        <rFont val="Times New Roman"/>
        <family val="1"/>
      </rPr>
      <t>4</t>
    </r>
  </si>
  <si>
    <r>
      <t>N</t>
    </r>
    <r>
      <rPr>
        <b/>
        <vertAlign val="subscript"/>
        <sz val="9"/>
        <rFont val="Times New Roman"/>
        <family val="1"/>
      </rPr>
      <t>2</t>
    </r>
    <r>
      <rPr>
        <b/>
        <sz val="9"/>
        <rFont val="Times New Roman"/>
        <family val="1"/>
      </rPr>
      <t>O</t>
    </r>
  </si>
  <si>
    <t>(t/TJ)</t>
  </si>
  <si>
    <t>(kg/TJ)</t>
  </si>
  <si>
    <t>1.A. Fuel combustion</t>
  </si>
  <si>
    <t/>
  </si>
  <si>
    <t>NO</t>
  </si>
  <si>
    <t>Liquid fuels</t>
  </si>
  <si>
    <t>Gaseous fuels</t>
  </si>
  <si>
    <r>
      <t>Other fossil fuels</t>
    </r>
    <r>
      <rPr>
        <vertAlign val="superscript"/>
        <sz val="9"/>
        <rFont val="Times New Roman"/>
        <family val="1"/>
      </rPr>
      <t>(4)</t>
    </r>
  </si>
  <si>
    <r>
      <t>Peat</t>
    </r>
    <r>
      <rPr>
        <vertAlign val="superscript"/>
        <sz val="9"/>
        <rFont val="Times New Roman"/>
        <family val="1"/>
      </rPr>
      <t>(5)</t>
    </r>
  </si>
  <si>
    <r>
      <t>Biomass</t>
    </r>
    <r>
      <rPr>
        <vertAlign val="superscript"/>
        <sz val="9"/>
        <rFont val="Times New Roman"/>
        <family val="1"/>
      </rPr>
      <t>(6)</t>
    </r>
  </si>
  <si>
    <t>1.A.1. Energy industries</t>
  </si>
  <si>
    <r>
      <t>a.  Public electricity and heat production</t>
    </r>
    <r>
      <rPr>
        <vertAlign val="superscript"/>
        <sz val="9"/>
        <rFont val="Times New Roman"/>
        <family val="1"/>
      </rPr>
      <t>(7)</t>
    </r>
  </si>
  <si>
    <t>1.A.1.a.i  Electricity Generation</t>
  </si>
  <si>
    <t>Liquid Fuels</t>
  </si>
  <si>
    <t>Solid Fuels</t>
  </si>
  <si>
    <t>Gaseous Fuels</t>
  </si>
  <si>
    <t>Other Fossil Fuels</t>
  </si>
  <si>
    <t>Biomass</t>
  </si>
  <si>
    <t>1.A.1.a.ii  Combined heat and power generation</t>
  </si>
  <si>
    <t>NO,IE</t>
  </si>
  <si>
    <t>IE</t>
  </si>
  <si>
    <t>1.A.1.a.iii  Heat plants</t>
  </si>
  <si>
    <t>b.  Petroleum refining</t>
  </si>
  <si>
    <r>
      <t>c.  Manufacture of solid fuels and other energy industries</t>
    </r>
    <r>
      <rPr>
        <vertAlign val="superscript"/>
        <sz val="9"/>
        <rFont val="Times New Roman"/>
        <family val="1"/>
      </rPr>
      <t>(8)</t>
    </r>
  </si>
  <si>
    <t>1.A.1.c.i  Manufacture of solid fuels</t>
  </si>
  <si>
    <t>1.A.2 Manufacturing industries and construction</t>
  </si>
  <si>
    <r>
      <t>Other fossil fuels</t>
    </r>
    <r>
      <rPr>
        <vertAlign val="superscript"/>
        <sz val="9"/>
        <color indexed="8"/>
        <rFont val="Times New Roman"/>
        <family val="1"/>
      </rPr>
      <t>(4)</t>
    </r>
  </si>
  <si>
    <r>
      <t>Peat</t>
    </r>
    <r>
      <rPr>
        <vertAlign val="superscript"/>
        <sz val="9"/>
        <color indexed="8"/>
        <rFont val="Times New Roman"/>
        <family val="1"/>
      </rPr>
      <t>(5)</t>
    </r>
  </si>
  <si>
    <r>
      <t>Biomass</t>
    </r>
    <r>
      <rPr>
        <vertAlign val="superscript"/>
        <sz val="9"/>
        <color indexed="8"/>
        <rFont val="Times New Roman"/>
        <family val="1"/>
      </rPr>
      <t>(6)</t>
    </r>
  </si>
  <si>
    <t>a.  Iron and steel</t>
  </si>
  <si>
    <t>b.  Non-ferrous metals</t>
  </si>
  <si>
    <t>c.  Chemicals</t>
  </si>
  <si>
    <t>d.  Pulp, paper and print</t>
  </si>
  <si>
    <t>e.  Food processing, beverages and tobacco</t>
  </si>
  <si>
    <t>f.  Non-metallic minerals</t>
  </si>
  <si>
    <r>
      <t>g. Other (</t>
    </r>
    <r>
      <rPr>
        <i/>
        <sz val="9"/>
        <color indexed="8"/>
        <rFont val="Times New Roman"/>
        <family val="1"/>
      </rPr>
      <t>please specify</t>
    </r>
    <r>
      <rPr>
        <sz val="9"/>
        <color indexed="8"/>
        <rFont val="Times New Roman"/>
        <family val="1"/>
      </rPr>
      <t>)</t>
    </r>
    <r>
      <rPr>
        <vertAlign val="superscript"/>
        <sz val="9"/>
        <color indexed="8"/>
        <rFont val="Times New Roman"/>
        <family val="1"/>
      </rPr>
      <t>(9)</t>
    </r>
  </si>
  <si>
    <t>1.A.2.g.viii  Other (please specify)</t>
  </si>
  <si>
    <t>Other non-specified</t>
  </si>
  <si>
    <t>1.A.3  Transport</t>
  </si>
  <si>
    <r>
      <t>a.  Domestic aviation</t>
    </r>
    <r>
      <rPr>
        <vertAlign val="superscript"/>
        <sz val="9"/>
        <rFont val="Times New Roman"/>
        <family val="1"/>
      </rPr>
      <t>(10)</t>
    </r>
  </si>
  <si>
    <t>Jet kerosene</t>
  </si>
  <si>
    <r>
      <t>b.  Road transportation</t>
    </r>
    <r>
      <rPr>
        <vertAlign val="superscript"/>
        <sz val="9"/>
        <rFont val="Times New Roman"/>
        <family val="1"/>
      </rPr>
      <t>(11)</t>
    </r>
  </si>
  <si>
    <t>Gasoline</t>
  </si>
  <si>
    <t>Diesel oil</t>
  </si>
  <si>
    <t>Liquefied petroleum gases (LPG)</t>
  </si>
  <si>
    <r>
      <t>Other liquid fuels (</t>
    </r>
    <r>
      <rPr>
        <i/>
        <sz val="9"/>
        <rFont val="Times New Roman"/>
        <family val="1"/>
      </rPr>
      <t>please specify</t>
    </r>
    <r>
      <rPr>
        <sz val="9"/>
        <rFont val="Times New Roman"/>
        <family val="1"/>
      </rPr>
      <t>)</t>
    </r>
  </si>
  <si>
    <r>
      <t xml:space="preserve">Other fossil fuels </t>
    </r>
    <r>
      <rPr>
        <i/>
        <sz val="9"/>
        <rFont val="Times New Roman"/>
        <family val="1"/>
      </rPr>
      <t>(please specify)</t>
    </r>
    <r>
      <rPr>
        <vertAlign val="superscript"/>
        <sz val="9"/>
        <rFont val="Times New Roman"/>
        <family val="1"/>
      </rPr>
      <t>(4)</t>
    </r>
  </si>
  <si>
    <t>i.  Cars</t>
  </si>
  <si>
    <t>ii.  Light duty trucks</t>
  </si>
  <si>
    <t>iii.  Heavy duty trucks and buses</t>
  </si>
  <si>
    <r>
      <t>Other liquid fFuels (</t>
    </r>
    <r>
      <rPr>
        <i/>
        <sz val="9"/>
        <rFont val="Times New Roman"/>
        <family val="1"/>
      </rPr>
      <t>please specify</t>
    </r>
    <r>
      <rPr>
        <sz val="9"/>
        <rFont val="Times New Roman"/>
        <family val="1"/>
      </rPr>
      <t>)</t>
    </r>
  </si>
  <si>
    <t>iv.  Motorcycles</t>
  </si>
  <si>
    <t>v.  Other (please specify)</t>
  </si>
  <si>
    <t>c.  Railways</t>
  </si>
  <si>
    <r>
      <t>Other fossil  fuels (</t>
    </r>
    <r>
      <rPr>
        <i/>
        <sz val="9"/>
        <rFont val="Times New Roman"/>
        <family val="1"/>
      </rPr>
      <t>please specify)</t>
    </r>
  </si>
  <si>
    <r>
      <t>d.  Domestic Navigation</t>
    </r>
    <r>
      <rPr>
        <vertAlign val="superscript"/>
        <sz val="9"/>
        <rFont val="Times New Roman"/>
        <family val="1"/>
      </rPr>
      <t>(10)</t>
    </r>
    <r>
      <rPr>
        <sz val="9"/>
        <rFont val="Times New Roman"/>
        <family val="1"/>
      </rPr>
      <t xml:space="preserve"> </t>
    </r>
  </si>
  <si>
    <t>Residual fuel oil</t>
  </si>
  <si>
    <t>Gas/diesel oil</t>
  </si>
  <si>
    <r>
      <t>Other liquid fuels</t>
    </r>
    <r>
      <rPr>
        <i/>
        <sz val="9"/>
        <rFont val="Times New Roman"/>
        <family val="1"/>
      </rPr>
      <t xml:space="preserve"> (please specify)</t>
    </r>
  </si>
  <si>
    <r>
      <t>Other fossil fuels (</t>
    </r>
    <r>
      <rPr>
        <i/>
        <sz val="9"/>
        <rFont val="Times New Roman"/>
        <family val="1"/>
      </rPr>
      <t>please specify)</t>
    </r>
    <r>
      <rPr>
        <vertAlign val="superscript"/>
        <sz val="9"/>
        <rFont val="Times New Roman"/>
        <family val="1"/>
      </rPr>
      <t>(4)</t>
    </r>
  </si>
  <si>
    <r>
      <t xml:space="preserve">e.  Other transportation </t>
    </r>
    <r>
      <rPr>
        <i/>
        <sz val="9"/>
        <rFont val="Times New Roman"/>
        <family val="1"/>
      </rPr>
      <t>(please specify)</t>
    </r>
  </si>
  <si>
    <t>i. Pipeline transport</t>
  </si>
  <si>
    <r>
      <t>ii. Other</t>
    </r>
    <r>
      <rPr>
        <i/>
        <sz val="9"/>
        <color indexed="8"/>
        <rFont val="Times New Roman"/>
        <family val="1"/>
      </rPr>
      <t xml:space="preserve"> (please specify)</t>
    </r>
  </si>
  <si>
    <t>1.A.4  Other sectors</t>
  </si>
  <si>
    <r>
      <t>a.  Commercial/institutional</t>
    </r>
    <r>
      <rPr>
        <vertAlign val="superscript"/>
        <sz val="9"/>
        <rFont val="Times New Roman"/>
        <family val="1"/>
      </rPr>
      <t>(12)</t>
    </r>
  </si>
  <si>
    <t>1.A.4.a.i  Stationary combustion</t>
  </si>
  <si>
    <r>
      <t>b.  Residential</t>
    </r>
    <r>
      <rPr>
        <vertAlign val="superscript"/>
        <sz val="9"/>
        <rFont val="Times New Roman"/>
        <family val="1"/>
      </rPr>
      <t>(13)</t>
    </r>
  </si>
  <si>
    <t>1.A.4.b.i  Stationary combustion</t>
  </si>
  <si>
    <t>c.  Agriculture/forestry/fishing</t>
  </si>
  <si>
    <t>i. Stationary</t>
  </si>
  <si>
    <t>ii. Off-road vehicles and other machinery</t>
  </si>
  <si>
    <t>iii. Fishing</t>
  </si>
  <si>
    <r>
      <t xml:space="preserve">1.A.5  Other </t>
    </r>
    <r>
      <rPr>
        <b/>
        <i/>
        <sz val="9"/>
        <rFont val="Times New Roman"/>
        <family val="1"/>
      </rPr>
      <t>(Not specified elsewhere)</t>
    </r>
    <r>
      <rPr>
        <b/>
        <vertAlign val="superscript"/>
        <sz val="9"/>
        <rFont val="Times New Roman"/>
        <family val="1"/>
      </rPr>
      <t>(14)</t>
    </r>
  </si>
  <si>
    <r>
      <t xml:space="preserve">a. Stationary </t>
    </r>
    <r>
      <rPr>
        <b/>
        <i/>
        <sz val="9"/>
        <rFont val="Times New Roman"/>
        <family val="1"/>
      </rPr>
      <t>(please specify)</t>
    </r>
  </si>
  <si>
    <r>
      <t xml:space="preserve">b. Mobile </t>
    </r>
    <r>
      <rPr>
        <b/>
        <i/>
        <sz val="9"/>
        <rFont val="Times New Roman"/>
        <family val="1"/>
      </rPr>
      <t>(please specify)</t>
    </r>
  </si>
  <si>
    <t>Agriculture and Forestry and Fishing</t>
  </si>
  <si>
    <t>Other mobile sources not included elsewhere</t>
  </si>
  <si>
    <r>
      <t>Information item:</t>
    </r>
    <r>
      <rPr>
        <b/>
        <vertAlign val="superscript"/>
        <sz val="9"/>
        <rFont val="Times New Roman"/>
        <family val="1"/>
      </rPr>
      <t>(15)</t>
    </r>
  </si>
  <si>
    <t>Waste incineration with energy recovery included as:</t>
  </si>
  <si>
    <r>
      <t>Fossil fuels</t>
    </r>
    <r>
      <rPr>
        <vertAlign val="superscript"/>
        <sz val="9"/>
        <rFont val="Times New Roman"/>
        <family val="1"/>
      </rPr>
      <t>(4)</t>
    </r>
  </si>
  <si>
    <t>all</t>
  </si>
  <si>
    <t>liquid</t>
  </si>
  <si>
    <t>solid</t>
  </si>
  <si>
    <t>gas</t>
  </si>
  <si>
    <t>other</t>
  </si>
  <si>
    <t>peat</t>
  </si>
  <si>
    <t>biomass</t>
  </si>
  <si>
    <t>energy</t>
  </si>
  <si>
    <t>E+H</t>
  </si>
  <si>
    <t>E</t>
  </si>
  <si>
    <t>CHP</t>
  </si>
  <si>
    <t>H</t>
  </si>
  <si>
    <t>refinery</t>
  </si>
  <si>
    <t>mansolidoth</t>
  </si>
  <si>
    <t>mansolid</t>
  </si>
  <si>
    <t>industry</t>
  </si>
  <si>
    <t>ferrous</t>
  </si>
  <si>
    <t>nonferrous</t>
  </si>
  <si>
    <t>chemical</t>
  </si>
  <si>
    <t>paper</t>
  </si>
  <si>
    <t>food</t>
  </si>
  <si>
    <t>nonmetalic</t>
  </si>
  <si>
    <t>otherindustry</t>
  </si>
  <si>
    <t>transport</t>
  </si>
  <si>
    <t>domaviation</t>
  </si>
  <si>
    <t>aviationgasoline</t>
  </si>
  <si>
    <t>jetkerosene</t>
  </si>
  <si>
    <t>road</t>
  </si>
  <si>
    <t>diesel</t>
  </si>
  <si>
    <t>otherliquid</t>
  </si>
  <si>
    <t>cars</t>
  </si>
  <si>
    <t>lightduty</t>
  </si>
  <si>
    <t>heavyduty</t>
  </si>
  <si>
    <t>motorcycles</t>
  </si>
  <si>
    <t>rail</t>
  </si>
  <si>
    <t>domnavigation</t>
  </si>
  <si>
    <t>residoil</t>
  </si>
  <si>
    <t>othertransport</t>
  </si>
  <si>
    <t>pipeline</t>
  </si>
  <si>
    <t>othersectors</t>
  </si>
  <si>
    <t>services</t>
  </si>
  <si>
    <t>servicesstationary</t>
  </si>
  <si>
    <t>residential</t>
  </si>
  <si>
    <t>residentialstationary</t>
  </si>
  <si>
    <t>agriculture</t>
  </si>
  <si>
    <t>agriculturestationary</t>
  </si>
  <si>
    <t>agricultureoffroad</t>
  </si>
  <si>
    <t>agriculturemobile</t>
  </si>
  <si>
    <t>othermobile</t>
  </si>
  <si>
    <t>Sektor</t>
  </si>
  <si>
    <t>Nositel</t>
  </si>
  <si>
    <t>Klíč</t>
  </si>
  <si>
    <t>Je palivo</t>
  </si>
  <si>
    <t>Emisní koeficienty celkem</t>
  </si>
  <si>
    <t>Type</t>
  </si>
  <si>
    <t>Gross electricity generation</t>
  </si>
  <si>
    <t>Gross heat production</t>
  </si>
  <si>
    <t>Key</t>
  </si>
  <si>
    <t>Emisní koeficienty bez OZE</t>
  </si>
  <si>
    <t>Emisní koeficienty bez OZE a JE</t>
  </si>
  <si>
    <t>Výběr roku:</t>
  </si>
  <si>
    <t>Pořadové číslo sloupce v energetické bilanci</t>
  </si>
  <si>
    <t>Zvoleno pro ostatní sektory</t>
  </si>
  <si>
    <t>KS</t>
  </si>
  <si>
    <r>
      <t>CH</t>
    </r>
    <r>
      <rPr>
        <b/>
        <vertAlign val="subscript"/>
        <sz val="9"/>
        <rFont val="Times New Roman"/>
        <family val="1"/>
      </rPr>
      <t>8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</si>
  <si>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7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</si>
  <si>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6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</si>
  <si>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5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</si>
  <si>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4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</si>
  <si>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</si>
  <si>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2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</si>
  <si>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1</t>
    </r>
    <r>
      <rPr>
        <sz val="11"/>
        <color theme="1"/>
        <rFont val="Calibri"/>
        <family val="2"/>
        <charset val="238"/>
        <scheme val="minor"/>
      </rPr>
      <t/>
    </r>
  </si>
  <si>
    <r>
      <t>CH</t>
    </r>
    <r>
      <rPr>
        <b/>
        <vertAlign val="subscript"/>
        <sz val="9"/>
        <rFont val="Times New Roman"/>
        <family val="1"/>
      </rPr>
      <t>0</t>
    </r>
    <r>
      <rPr>
        <sz val="11"/>
        <color theme="1"/>
        <rFont val="Calibri"/>
        <family val="2"/>
        <charset val="238"/>
        <scheme val="minor"/>
      </rPr>
      <t/>
    </r>
  </si>
  <si>
    <t>IE,NO</t>
  </si>
  <si>
    <t>Soubor</t>
  </si>
  <si>
    <t>Path:</t>
  </si>
  <si>
    <t>C:\Spitz\ENVIROS\Národní_Sdělení</t>
  </si>
  <si>
    <t>CZE_2016_5_Inventory_13032017_1037213507971649586939133.xml</t>
  </si>
  <si>
    <t>CZE_2016__06062016_133648_submitted.zip</t>
  </si>
  <si>
    <t>CZE_2016__20102016_074122_submitted.zip</t>
  </si>
  <si>
    <t>Posun v NIR</t>
  </si>
  <si>
    <t>Elektřina</t>
  </si>
  <si>
    <t>Teplo</t>
  </si>
  <si>
    <t>Název</t>
  </si>
  <si>
    <t>Všechny zdroje</t>
  </si>
  <si>
    <t>Veřejné zdroje</t>
  </si>
  <si>
    <t>Závodní zdroje</t>
  </si>
  <si>
    <t>Je palivo nebo teplo</t>
  </si>
  <si>
    <t>CZE_2017_1990_13042017_091751.xlsx</t>
  </si>
  <si>
    <t>CZE_2017_1991_13042017_091845.xlsx</t>
  </si>
  <si>
    <t>CZE_2017_1992_13042017_091940.xlsx</t>
  </si>
  <si>
    <t>CZE_2017_1993_13042017_092032.xlsx</t>
  </si>
  <si>
    <t>CZE_2017_1994_13042017_092123.xlsx</t>
  </si>
  <si>
    <t>CZE_2017_1995_13042017_092216.xlsx</t>
  </si>
  <si>
    <t>CZE_2017_1996_13042017_092308.xlsx</t>
  </si>
  <si>
    <t>CZE_2017_1997_13042017_092401.xlsx</t>
  </si>
  <si>
    <t>CZE_2017_1998_13042017_092454.xlsx</t>
  </si>
  <si>
    <t>CZE_2017_1999_13042017_092545.xlsx</t>
  </si>
  <si>
    <t>CZE_2017_2000_13042017_092635.xlsx</t>
  </si>
  <si>
    <t>CZE_2017_2001_13042017_092724.xlsx</t>
  </si>
  <si>
    <t>CZE_2017_2002_13042017_092815.xlsx</t>
  </si>
  <si>
    <t>CZE_2017_2003_13042017_092904.xlsx</t>
  </si>
  <si>
    <t>CZE_2017_2004_13042017_092953.xlsx</t>
  </si>
  <si>
    <t>CZE_2017_2005_13042017_093042.xlsx</t>
  </si>
  <si>
    <t>CZE_2017_2006_13042017_093132.xlsx</t>
  </si>
  <si>
    <t>CZE_2017_2007_13042017_093222.xlsx</t>
  </si>
  <si>
    <t>CZE_2017_2008_13042017_093311.xlsx</t>
  </si>
  <si>
    <t>CZE_2017_2009_13042017_093401.xlsx</t>
  </si>
  <si>
    <t>CZE_2017_2010_13042017_093450.xlsx</t>
  </si>
  <si>
    <t>CZE_2017_2011_13042017_093541.xlsx</t>
  </si>
  <si>
    <t>CZE_2017_2012_13042017_093631.xlsx</t>
  </si>
  <si>
    <t>CZE_2017_2013_13042017_093721.xlsx</t>
  </si>
  <si>
    <t>CZE_2017_2014_13042017_093810.xlsx</t>
  </si>
  <si>
    <t>CZE_2017_2015_13042017_093900.xlsx</t>
  </si>
  <si>
    <t>Služby</t>
  </si>
  <si>
    <t>Domácnosti</t>
  </si>
  <si>
    <t>Zemědělství</t>
  </si>
  <si>
    <t>Rok</t>
  </si>
  <si>
    <t>Železnice</t>
  </si>
  <si>
    <t>Silniční</t>
  </si>
  <si>
    <t>Rafinérie</t>
  </si>
  <si>
    <t>Chemie</t>
  </si>
  <si>
    <t>Potraviny</t>
  </si>
  <si>
    <t>Ostatní průmysl</t>
  </si>
  <si>
    <t>OZE mimo biomasu</t>
  </si>
  <si>
    <t>Biomasa</t>
  </si>
  <si>
    <t>elec</t>
  </si>
  <si>
    <t>heat</t>
  </si>
  <si>
    <t>RES</t>
  </si>
  <si>
    <t>Doprava celkem</t>
  </si>
  <si>
    <t>Vnitrostátní letecká doprava</t>
  </si>
  <si>
    <t>Vnitrostátní lodní doprava</t>
  </si>
  <si>
    <t>Potrubní doprava</t>
  </si>
  <si>
    <t>Průmysl celkem</t>
  </si>
  <si>
    <t>Metalurgie železných kovů</t>
  </si>
  <si>
    <t>Metalurgie neželezných kovů</t>
  </si>
  <si>
    <t>Nekové materiály</t>
  </si>
  <si>
    <t>Zpracování tuhých paliv</t>
  </si>
  <si>
    <t>Papír a celulóza</t>
  </si>
  <si>
    <t>Tuhá paliva</t>
  </si>
  <si>
    <t>Kapalná paliva</t>
  </si>
  <si>
    <t>Letecký benzín</t>
  </si>
  <si>
    <t>Benzín</t>
  </si>
  <si>
    <t>Diesel</t>
  </si>
  <si>
    <t>Letecký petrolej</t>
  </si>
  <si>
    <t>Plynná paliva</t>
  </si>
  <si>
    <t>Ostatní paliva</t>
  </si>
  <si>
    <t>Kód</t>
  </si>
  <si>
    <t>nuclear</t>
  </si>
  <si>
    <t>electricity</t>
  </si>
  <si>
    <t>Je_doprava</t>
  </si>
  <si>
    <t>Je doprava</t>
  </si>
  <si>
    <t>Nositel_doprava</t>
  </si>
  <si>
    <t>Kód_EB</t>
  </si>
  <si>
    <t>Mezinárodní letecká doprava</t>
  </si>
  <si>
    <t>Stavebnictví</t>
  </si>
  <si>
    <t>Dřevařský průmysl</t>
  </si>
  <si>
    <t>Strojírenství</t>
  </si>
  <si>
    <t>Dopravní prostředky</t>
  </si>
  <si>
    <t>Textilní a kožedělný průmysl</t>
  </si>
  <si>
    <t>Potraviny a tabák</t>
  </si>
  <si>
    <t>Silniční doprava</t>
  </si>
  <si>
    <t>Železniční doprava</t>
  </si>
  <si>
    <t>Chemický a petrochemický průmysl</t>
  </si>
  <si>
    <t>Ohřev vody</t>
  </si>
  <si>
    <t>Vaření</t>
  </si>
  <si>
    <t>Klimatizace</t>
  </si>
  <si>
    <t>Technologie</t>
  </si>
  <si>
    <t>Osvětlení a spotřebiče</t>
  </si>
  <si>
    <t>Vytápění</t>
  </si>
  <si>
    <t>Účel užití</t>
  </si>
  <si>
    <t>Ostatní užití</t>
  </si>
  <si>
    <t>Výběr sektoru</t>
  </si>
  <si>
    <t>Konečná spotřeba energie celkem  [TJ]</t>
  </si>
  <si>
    <t>GWP</t>
  </si>
  <si>
    <t>Průměrný emisní koeficient [t/TJ]</t>
  </si>
  <si>
    <t>Zahrnout do výpočtu (0/1)</t>
  </si>
  <si>
    <t>korekce na VS</t>
  </si>
  <si>
    <t>korekce na ztráty</t>
  </si>
  <si>
    <r>
      <t>kg CO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/MWh</t>
    </r>
  </si>
  <si>
    <t>Bilance  - veřejné zdroje</t>
  </si>
  <si>
    <t>Bilance - závodní zdroje</t>
  </si>
  <si>
    <t>Výpočet emisí - všechny zdroje</t>
  </si>
  <si>
    <t>Výpočet emisí - závodní zdroje</t>
  </si>
  <si>
    <t>Výpočet emisí - veřejné zdroje</t>
  </si>
  <si>
    <t>Emisní faktory - veřejné zdroje</t>
  </si>
  <si>
    <t>Emisní faktory - závodní zdroje</t>
  </si>
  <si>
    <t>Emisní faktory - všechny zdroje</t>
  </si>
  <si>
    <t>[kg/GJ]</t>
  </si>
  <si>
    <t>Emisní faktory za všechny zdroje</t>
  </si>
  <si>
    <t>Emisní faktory za zdroje bez OZE</t>
  </si>
  <si>
    <t>Emisní faktory za zdroje bez OZE a JE</t>
  </si>
  <si>
    <t>Emisní faktory pro spotřební elektřinu a teplo</t>
  </si>
  <si>
    <t>Emisní faktory pro vyrobenou elektřinu a teplo</t>
  </si>
  <si>
    <t>Vlastní spotřeba [TJ]</t>
  </si>
  <si>
    <t>Hrubá výroba [TJ]</t>
  </si>
  <si>
    <t>Čistá výroba [TJ]</t>
  </si>
  <si>
    <t>Distribuční ztráty [TJ]</t>
  </si>
  <si>
    <t>Spotřeba v energetickém sektoru [TJ]</t>
  </si>
  <si>
    <t>Konečná spotřeba [TJ]</t>
  </si>
  <si>
    <t>Zvýšení emisíního faktoru vlivem vlastních spotřeb a ztrát [1]</t>
  </si>
  <si>
    <t>Výpočet zvýšení emisních faktorů vlivem vlastních spotřeb a ztrát</t>
  </si>
  <si>
    <t>Sada zvolených hodnot</t>
  </si>
  <si>
    <r>
      <t>Emisní faktory z NIR
CO</t>
    </r>
    <r>
      <rPr>
        <b/>
        <vertAlign val="subscript"/>
        <sz val="16"/>
        <color theme="1"/>
        <rFont val="Calibri"/>
        <family val="2"/>
        <charset val="238"/>
        <scheme val="minor"/>
      </rPr>
      <t>2</t>
    </r>
    <r>
      <rPr>
        <b/>
        <sz val="16"/>
        <color theme="1"/>
        <rFont val="Calibri"/>
        <family val="2"/>
        <charset val="238"/>
        <scheme val="minor"/>
      </rPr>
      <t xml:space="preserve"> [t/TJ]</t>
    </r>
  </si>
  <si>
    <r>
      <t>Emisní faktory z NIR
CH</t>
    </r>
    <r>
      <rPr>
        <b/>
        <vertAlign val="subscript"/>
        <sz val="16"/>
        <color theme="1"/>
        <rFont val="Calibri"/>
        <family val="2"/>
        <charset val="238"/>
        <scheme val="minor"/>
      </rPr>
      <t>4</t>
    </r>
    <r>
      <rPr>
        <b/>
        <sz val="16"/>
        <color theme="1"/>
        <rFont val="Calibri"/>
        <family val="2"/>
        <charset val="238"/>
        <scheme val="minor"/>
      </rPr>
      <t xml:space="preserve"> [kg/TJ]</t>
    </r>
  </si>
  <si>
    <r>
      <t>Emisní faktory z NIR
N</t>
    </r>
    <r>
      <rPr>
        <b/>
        <vertAlign val="subscript"/>
        <sz val="16"/>
        <color theme="1"/>
        <rFont val="Calibri"/>
        <family val="2"/>
        <charset val="238"/>
        <scheme val="minor"/>
      </rPr>
      <t>2</t>
    </r>
    <r>
      <rPr>
        <b/>
        <sz val="16"/>
        <color theme="1"/>
        <rFont val="Calibri"/>
        <family val="2"/>
        <charset val="238"/>
        <scheme val="minor"/>
      </rPr>
      <t>O [kg/TJ]</t>
    </r>
  </si>
  <si>
    <t>Konečná spotřeba energie</t>
  </si>
  <si>
    <t>Emisní faktory z NIR</t>
  </si>
  <si>
    <r>
      <t>CO</t>
    </r>
    <r>
      <rPr>
        <b/>
        <vertAlign val="sub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 xml:space="preserve"> [t/TJ]</t>
    </r>
  </si>
  <si>
    <r>
      <t>CH</t>
    </r>
    <r>
      <rPr>
        <b/>
        <vertAlign val="subscript"/>
        <sz val="11"/>
        <color theme="1"/>
        <rFont val="Calibri"/>
        <family val="2"/>
        <charset val="238"/>
        <scheme val="minor"/>
      </rPr>
      <t>4</t>
    </r>
    <r>
      <rPr>
        <b/>
        <sz val="11"/>
        <color theme="1"/>
        <rFont val="Calibri"/>
        <family val="2"/>
        <charset val="238"/>
        <scheme val="minor"/>
      </rPr>
      <t xml:space="preserve"> [t/TJ]</t>
    </r>
  </si>
  <si>
    <r>
      <t>N</t>
    </r>
    <r>
      <rPr>
        <b/>
        <vertAlign val="subscript"/>
        <sz val="11"/>
        <color theme="1"/>
        <rFont val="Calibri"/>
        <family val="2"/>
        <charset val="238"/>
        <scheme val="minor"/>
      </rPr>
      <t>2</t>
    </r>
    <r>
      <rPr>
        <b/>
        <sz val="11"/>
        <color theme="1"/>
        <rFont val="Calibri"/>
        <family val="2"/>
        <charset val="238"/>
        <scheme val="minor"/>
      </rPr>
      <t>O [t/TJ]</t>
    </r>
  </si>
  <si>
    <r>
      <t>CO</t>
    </r>
    <r>
      <rPr>
        <b/>
        <vertAlign val="subscript"/>
        <sz val="16"/>
        <color theme="1"/>
        <rFont val="Calibri"/>
        <family val="2"/>
        <charset val="238"/>
        <scheme val="minor"/>
      </rPr>
      <t>2</t>
    </r>
  </si>
  <si>
    <t>Emise celkem [t]</t>
  </si>
  <si>
    <r>
      <t>CH</t>
    </r>
    <r>
      <rPr>
        <b/>
        <vertAlign val="subscript"/>
        <sz val="16"/>
        <color theme="1"/>
        <rFont val="Calibri"/>
        <family val="2"/>
        <charset val="238"/>
        <scheme val="minor"/>
      </rPr>
      <t>4</t>
    </r>
  </si>
  <si>
    <r>
      <t>N</t>
    </r>
    <r>
      <rPr>
        <b/>
        <vertAlign val="subscript"/>
        <sz val="16"/>
        <color theme="1"/>
        <rFont val="Calibri"/>
        <family val="2"/>
        <charset val="238"/>
        <scheme val="minor"/>
      </rPr>
      <t>2</t>
    </r>
    <r>
      <rPr>
        <b/>
        <sz val="16"/>
        <color theme="1"/>
        <rFont val="Calibri"/>
        <family val="2"/>
        <charset val="238"/>
        <scheme val="minor"/>
      </rPr>
      <t>O</t>
    </r>
  </si>
  <si>
    <r>
      <t>CO</t>
    </r>
    <r>
      <rPr>
        <b/>
        <vertAlign val="subscript"/>
        <sz val="16"/>
        <color theme="1"/>
        <rFont val="Calibri"/>
        <family val="2"/>
        <charset val="238"/>
        <scheme val="minor"/>
      </rPr>
      <t>2</t>
    </r>
    <r>
      <rPr>
        <b/>
        <sz val="16"/>
        <color theme="1"/>
        <rFont val="Calibri"/>
        <family val="2"/>
        <charset val="238"/>
        <scheme val="minor"/>
      </rPr>
      <t xml:space="preserve"> ekvivalent</t>
    </r>
  </si>
  <si>
    <t>Výpočet průměrných emisních faktorů</t>
  </si>
  <si>
    <t>Sada EF pro elektřinu a teplo</t>
  </si>
  <si>
    <t>Zahrnutí dané kombinace nositele energie a účelu užití energie do výpočtu (1 = ano, 0 nebo prázdné = ne)</t>
  </si>
  <si>
    <t>Poslední rok v databázi:</t>
  </si>
  <si>
    <t>Source_carrier</t>
  </si>
  <si>
    <t>Zdrojový_nositel</t>
  </si>
  <si>
    <t>Roky statistika a výhled</t>
  </si>
  <si>
    <t>Roky výhled</t>
  </si>
  <si>
    <t>KS domácnosti [PJ]</t>
  </si>
  <si>
    <t>KS služby [PJ]</t>
  </si>
  <si>
    <t>KS doprava [PJ]</t>
  </si>
  <si>
    <t>KS průmysl [PJ]</t>
  </si>
  <si>
    <t>KS zemědělství [PJ]</t>
  </si>
  <si>
    <t>Vlastní spotřeba a ztráty elektřiny [PJ]</t>
  </si>
  <si>
    <t>Zvýšení emisíního faktoru [1]</t>
  </si>
  <si>
    <t>Vlastní spotřeba a ztráty tepla [PJ]</t>
  </si>
  <si>
    <t>Výroba elektřiny [PJ]</t>
  </si>
  <si>
    <t>Výroba tepla [PJ]</t>
  </si>
  <si>
    <t>Poslední NIR</t>
  </si>
  <si>
    <t>Emisní faktory tohoto roku se použijí pro výhled.</t>
  </si>
  <si>
    <t>Jaderné teplo</t>
  </si>
  <si>
    <t>Řádek</t>
  </si>
  <si>
    <t>Index řádku</t>
  </si>
  <si>
    <t>Spotřeba paliv na výrobu elektřiny [PJ]</t>
  </si>
  <si>
    <t>Spotřeba paliv na výrobu tepla [PJ]</t>
  </si>
  <si>
    <t>Rašelina</t>
  </si>
  <si>
    <t>Emisní faktory v energetice [t/TJ]</t>
  </si>
  <si>
    <r>
      <t>CO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</si>
  <si>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CH</t>
    </r>
    <r>
      <rPr>
        <vertAlign val="subscript"/>
        <sz val="11"/>
        <color theme="1"/>
        <rFont val="Calibri"/>
        <family val="2"/>
        <charset val="238"/>
        <scheme val="minor"/>
      </rPr>
      <t>4</t>
    </r>
  </si>
  <si>
    <r>
      <t>N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O</t>
    </r>
  </si>
  <si>
    <t>Emise z paliv na teplo [t]</t>
  </si>
  <si>
    <t>Spotřeba paliv na výrobu tepla [TJ]</t>
  </si>
  <si>
    <t>Spotřeba paliv na výrobu elektřiny [TJ]</t>
  </si>
  <si>
    <t>Výroba tepla [TJ]</t>
  </si>
  <si>
    <t>Výroba elektřiny [TJ]</t>
  </si>
  <si>
    <t>Vlastní spotřeba a ztráty tepla [TJ]</t>
  </si>
  <si>
    <t>Vlastní spotřeba a ztráty elektřiny [TJ]</t>
  </si>
  <si>
    <t>Hrubá výroba</t>
  </si>
  <si>
    <t>Vlastní spotřeba</t>
  </si>
  <si>
    <t>Čistá výroba</t>
  </si>
  <si>
    <t>Distribuční ztráty</t>
  </si>
  <si>
    <t>Spotřeba v energetickém sektoru</t>
  </si>
  <si>
    <t>Konečná spotřeba</t>
  </si>
  <si>
    <t>Emise z paliv na elektřinu [kt]</t>
  </si>
  <si>
    <t>Emisní faktor na teplo - vše [t/TJ]</t>
  </si>
  <si>
    <t>Emisní faktor na teplo - bez OZE [t/TJ]</t>
  </si>
  <si>
    <t>Emisní faktor na teplo - bez OZE a JE [t/TJ]</t>
  </si>
  <si>
    <t>Emisní faktor na elektřinu - bez OZE a JE [t]</t>
  </si>
  <si>
    <t>Emisní faktor na elektřinu - bez OZE [t]</t>
  </si>
  <si>
    <t>Emisní faktor na elektřinu - vše [t]</t>
  </si>
  <si>
    <t>Natvrdo statistika</t>
  </si>
  <si>
    <t>Natvrdo výhled (&gt; 0)</t>
  </si>
  <si>
    <t>Meziinterval</t>
  </si>
  <si>
    <t>Typ</t>
  </si>
  <si>
    <t>Spotřeba paliv ve veřejných KE [PJ]</t>
  </si>
  <si>
    <t>Spotřeba paliv ve veřejných CHP [PJ]</t>
  </si>
  <si>
    <t>Spotřeba paliv ve veřejných VTP [PJ]</t>
  </si>
  <si>
    <t>Spotřeba paliv v závodních KE [PJ]</t>
  </si>
  <si>
    <t>Spotřeba paliv v závodních CHP [PJ]</t>
  </si>
  <si>
    <t>Spotřeba paliv v závodních VTP [PJ]</t>
  </si>
  <si>
    <t>Spotřeba paliv na elektřiny tepla [PJ]</t>
  </si>
  <si>
    <t>Spotřeba RES [PJ]</t>
  </si>
  <si>
    <t>na výrobu tepla</t>
  </si>
  <si>
    <t>na výrobu elektřiny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</si>
</sst>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0.0%"/>
    <numFmt numFmtId="165" formatCode="#,##0.0"/>
    <numFmt numFmtId="166" formatCode="0.000"/>
    <numFmt numFmtId="167" formatCode="#,##0.000"/>
    <numFmt numFmtId="168" formatCode="#,##0.0000"/>
    <numFmt numFmtId="169" formatCode="0.00;;&quot;&quot;"/>
    <numFmt numFmtId="170" formatCode="0.000;;&quot;&quot;"/>
    <numFmt numFmtId="171" formatCode="0.0;;&quot;&quot;"/>
    <numFmt numFmtId="172" formatCode="0.0000;;&quot;&quot;"/>
    <numFmt numFmtId="173" formatCode="0.00000;;&quot;&quot;"/>
    <numFmt numFmtId="174" formatCode="0.00000"/>
    <numFmt numFmtId="175" formatCode="0.000000"/>
    <numFmt numFmtId="176" formatCode="#,##0.00000"/>
    <numFmt numFmtId="177" formatCode="#,##0.000000"/>
  </numFmts>
  <fonts count="33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Arial"/>
      <family val="2"/>
    </font>
    <font>
      <b/>
      <vertAlign val="subscript"/>
      <sz val="9"/>
      <name val="Times New Roman"/>
      <family val="1"/>
    </font>
    <font>
      <b/>
      <vertAlign val="superscript"/>
      <sz val="9"/>
      <name val="Times New Roman"/>
      <family val="1"/>
    </font>
    <font>
      <sz val="9"/>
      <name val="Times New Roman"/>
      <family val="1"/>
      <charset val="238"/>
    </font>
    <font>
      <vertAlign val="superscript"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i/>
      <sz val="9"/>
      <color indexed="8"/>
      <name val="Times New Roman"/>
      <family val="1"/>
    </font>
    <font>
      <i/>
      <sz val="9"/>
      <name val="Times New Roman"/>
      <family val="1"/>
    </font>
    <font>
      <b/>
      <i/>
      <sz val="9"/>
      <name val="Times New Roman"/>
      <family val="1"/>
    </font>
    <font>
      <b/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vertAlign val="subscript"/>
      <sz val="16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indexed="47"/>
        <bgColor indexed="64"/>
      </patternFill>
    </fill>
    <fill>
      <patternFill patternType="solid">
        <fgColor rgb="FF969696"/>
      </patternFill>
    </fill>
    <fill>
      <patternFill patternType="solid">
        <fgColor rgb="FF969696"/>
        <bgColor indexed="64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1">
    <xf numFmtId="0" fontId="0" fillId="0" borderId="0"/>
    <xf numFmtId="0" fontId="5" fillId="2" borderId="8" applyNumberFormat="0" applyAlignment="0" applyProtection="0"/>
    <xf numFmtId="0" fontId="6" fillId="0" borderId="0"/>
    <xf numFmtId="0" fontId="9" fillId="0" borderId="0"/>
    <xf numFmtId="0" fontId="11" fillId="0" borderId="0"/>
    <xf numFmtId="0" fontId="11" fillId="0" borderId="0" applyNumberFormat="0" applyFont="0" applyFill="0" applyBorder="0" applyProtection="0">
      <alignment horizontal="left" vertical="center" indent="5"/>
    </xf>
    <xf numFmtId="0" fontId="10" fillId="0" borderId="0" applyNumberFormat="0" applyFill="0" applyBorder="0" applyProtection="0">
      <alignment horizontal="left" vertical="center"/>
    </xf>
    <xf numFmtId="0" fontId="2" fillId="6" borderId="19" applyNumberFormat="0" applyFont="0" applyAlignment="0" applyProtection="0"/>
    <xf numFmtId="0" fontId="23" fillId="7" borderId="21" applyNumberFormat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</cellStyleXfs>
  <cellXfs count="362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0" fontId="1" fillId="0" borderId="2" xfId="0" applyFont="1" applyFill="1" applyBorder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3" fillId="0" borderId="0" xfId="0" applyFont="1" applyAlignment="1">
      <alignment horizontal="right"/>
    </xf>
    <xf numFmtId="0" fontId="3" fillId="0" borderId="4" xfId="0" applyFont="1" applyBorder="1"/>
    <xf numFmtId="3" fontId="0" fillId="0" borderId="4" xfId="0" applyNumberFormat="1" applyBorder="1"/>
    <xf numFmtId="0" fontId="3" fillId="0" borderId="0" xfId="0" applyFont="1"/>
    <xf numFmtId="164" fontId="0" fillId="0" borderId="4" xfId="0" applyNumberFormat="1" applyBorder="1"/>
    <xf numFmtId="165" fontId="0" fillId="0" borderId="4" xfId="0" applyNumberFormat="1" applyBorder="1"/>
    <xf numFmtId="0" fontId="0" fillId="0" borderId="1" xfId="0" applyFont="1" applyBorder="1"/>
    <xf numFmtId="0" fontId="0" fillId="0" borderId="0" xfId="0" applyAlignment="1">
      <alignment horizontal="left" indent="1"/>
    </xf>
    <xf numFmtId="3" fontId="0" fillId="0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5" fillId="2" borderId="8" xfId="1"/>
    <xf numFmtId="165" fontId="0" fillId="0" borderId="2" xfId="0" applyNumberFormat="1" applyFont="1" applyFill="1" applyBorder="1"/>
    <xf numFmtId="165" fontId="0" fillId="0" borderId="1" xfId="0" applyNumberFormat="1" applyFont="1" applyFill="1" applyBorder="1"/>
    <xf numFmtId="165" fontId="0" fillId="0" borderId="3" xfId="0" applyNumberFormat="1" applyFont="1" applyFill="1" applyBorder="1"/>
    <xf numFmtId="0" fontId="0" fillId="0" borderId="0" xfId="0" applyAlignment="1"/>
    <xf numFmtId="0" fontId="7" fillId="0" borderId="9" xfId="2" applyFont="1" applyFill="1" applyBorder="1" applyAlignment="1"/>
    <xf numFmtId="0" fontId="7" fillId="0" borderId="0" xfId="2" applyFont="1" applyFill="1" applyBorder="1" applyAlignment="1"/>
    <xf numFmtId="165" fontId="8" fillId="0" borderId="1" xfId="0" applyNumberFormat="1" applyFont="1" applyFill="1" applyBorder="1"/>
    <xf numFmtId="0" fontId="8" fillId="0" borderId="1" xfId="0" applyFont="1" applyFill="1" applyBorder="1"/>
    <xf numFmtId="0" fontId="10" fillId="3" borderId="17" xfId="3" applyFont="1" applyFill="1" applyBorder="1" applyAlignment="1">
      <alignment horizontal="center" vertical="center"/>
    </xf>
    <xf numFmtId="0" fontId="10" fillId="3" borderId="4" xfId="3" applyFont="1" applyFill="1" applyBorder="1" applyAlignment="1">
      <alignment vertical="center"/>
    </xf>
    <xf numFmtId="2" fontId="14" fillId="2" borderId="4" xfId="0" applyNumberFormat="1" applyFont="1" applyFill="1" applyBorder="1" applyAlignment="1">
      <alignment horizontal="right"/>
    </xf>
    <xf numFmtId="2" fontId="14" fillId="4" borderId="4" xfId="0" applyNumberFormat="1" applyFont="1" applyFill="1" applyBorder="1" applyAlignment="1">
      <alignment horizontal="right"/>
    </xf>
    <xf numFmtId="0" fontId="9" fillId="3" borderId="4" xfId="5" applyFont="1" applyFill="1" applyBorder="1" applyAlignment="1">
      <alignment horizontal="left" vertical="center" indent="5"/>
    </xf>
    <xf numFmtId="0" fontId="10" fillId="3" borderId="6" xfId="6" applyFont="1" applyFill="1" applyBorder="1" applyAlignment="1">
      <alignment horizontal="left" vertical="center"/>
    </xf>
    <xf numFmtId="0" fontId="9" fillId="3" borderId="10" xfId="5" applyFont="1" applyFill="1" applyBorder="1" applyAlignment="1">
      <alignment horizontal="left" vertical="center" indent="5"/>
    </xf>
    <xf numFmtId="0" fontId="9" fillId="3" borderId="10" xfId="5" applyFont="1" applyFill="1" applyBorder="1" applyAlignment="1">
      <alignment horizontal="left" vertical="center" indent="2"/>
    </xf>
    <xf numFmtId="0" fontId="14" fillId="2" borderId="4" xfId="0" applyFont="1" applyFill="1" applyBorder="1" applyAlignment="1">
      <alignment horizontal="left" indent="4"/>
    </xf>
    <xf numFmtId="0" fontId="14" fillId="2" borderId="4" xfId="0" applyFont="1" applyFill="1" applyBorder="1" applyAlignment="1">
      <alignment horizontal="left" indent="6"/>
    </xf>
    <xf numFmtId="0" fontId="9" fillId="3" borderId="10" xfId="3" applyFont="1" applyFill="1" applyBorder="1" applyAlignment="1">
      <alignment horizontal="left" vertical="center" indent="2"/>
    </xf>
    <xf numFmtId="0" fontId="9" fillId="3" borderId="4" xfId="5" applyFont="1" applyFill="1" applyBorder="1" applyAlignment="1">
      <alignment horizontal="left" vertical="center" indent="2"/>
    </xf>
    <xf numFmtId="0" fontId="16" fillId="3" borderId="4" xfId="6" applyFont="1" applyFill="1" applyBorder="1" applyAlignment="1">
      <alignment horizontal="left" vertical="center"/>
    </xf>
    <xf numFmtId="0" fontId="17" fillId="3" borderId="4" xfId="5" applyFont="1" applyFill="1" applyBorder="1" applyAlignment="1">
      <alignment horizontal="left" vertical="center" indent="5"/>
    </xf>
    <xf numFmtId="0" fontId="17" fillId="3" borderId="4" xfId="3" applyFont="1" applyFill="1" applyBorder="1" applyAlignment="1">
      <alignment horizontal="left" vertical="center" indent="2"/>
    </xf>
    <xf numFmtId="0" fontId="17" fillId="3" borderId="4" xfId="3" applyFont="1" applyFill="1" applyBorder="1" applyAlignment="1" applyProtection="1">
      <alignment horizontal="left" vertical="center" indent="5"/>
    </xf>
    <xf numFmtId="0" fontId="14" fillId="2" borderId="4" xfId="0" applyFont="1" applyFill="1" applyBorder="1" applyAlignment="1">
      <alignment horizontal="left" indent="8"/>
    </xf>
    <xf numFmtId="0" fontId="10" fillId="3" borderId="4" xfId="6" applyFont="1" applyFill="1" applyBorder="1" applyAlignment="1">
      <alignment horizontal="left" vertical="center"/>
    </xf>
    <xf numFmtId="0" fontId="9" fillId="3" borderId="4" xfId="3" applyFont="1" applyFill="1" applyBorder="1" applyAlignment="1">
      <alignment horizontal="left" vertical="center" indent="1"/>
    </xf>
    <xf numFmtId="0" fontId="9" fillId="3" borderId="4" xfId="5" applyFont="1" applyFill="1" applyBorder="1" applyAlignment="1">
      <alignment horizontal="left" vertical="center" indent="1"/>
    </xf>
    <xf numFmtId="0" fontId="9" fillId="3" borderId="4" xfId="3" applyFont="1" applyFill="1" applyBorder="1" applyAlignment="1">
      <alignment horizontal="left" vertical="center" indent="2"/>
    </xf>
    <xf numFmtId="0" fontId="17" fillId="3" borderId="10" xfId="5" applyFont="1" applyFill="1" applyBorder="1" applyAlignment="1">
      <alignment horizontal="left" vertical="center" indent="2"/>
    </xf>
    <xf numFmtId="0" fontId="10" fillId="3" borderId="6" xfId="3" applyFont="1" applyFill="1" applyBorder="1" applyAlignment="1">
      <alignment vertical="center"/>
    </xf>
    <xf numFmtId="0" fontId="10" fillId="3" borderId="4" xfId="3" applyFont="1" applyFill="1" applyBorder="1" applyAlignment="1">
      <alignment horizontal="left" vertical="center" indent="1"/>
    </xf>
    <xf numFmtId="0" fontId="10" fillId="3" borderId="6" xfId="3" applyFont="1" applyFill="1" applyBorder="1" applyAlignment="1">
      <alignment horizontal="left" vertical="center"/>
    </xf>
    <xf numFmtId="0" fontId="9" fillId="5" borderId="6" xfId="3" applyFont="1" applyFill="1" applyBorder="1" applyAlignment="1">
      <alignment horizontal="right" vertical="center"/>
    </xf>
    <xf numFmtId="0" fontId="10" fillId="3" borderId="4" xfId="3" applyFont="1" applyFill="1" applyBorder="1" applyAlignment="1">
      <alignment horizontal="left" vertical="center"/>
    </xf>
    <xf numFmtId="0" fontId="0" fillId="0" borderId="0" xfId="0" applyFill="1" applyBorder="1" applyAlignment="1"/>
    <xf numFmtId="0" fontId="0" fillId="0" borderId="0" xfId="0" applyNumberFormat="1" applyFont="1" applyFill="1" applyBorder="1" applyAlignment="1"/>
    <xf numFmtId="0" fontId="3" fillId="0" borderId="4" xfId="0" applyFont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0" xfId="0" applyFont="1" applyBorder="1"/>
    <xf numFmtId="0" fontId="3" fillId="0" borderId="0" xfId="0" applyFont="1" applyBorder="1" applyAlignment="1">
      <alignment horizontal="center"/>
    </xf>
    <xf numFmtId="3" fontId="0" fillId="0" borderId="0" xfId="0" applyNumberFormat="1" applyBorder="1"/>
    <xf numFmtId="3" fontId="0" fillId="6" borderId="19" xfId="7" applyNumberFormat="1" applyFont="1"/>
    <xf numFmtId="3" fontId="0" fillId="6" borderId="4" xfId="7" applyNumberFormat="1" applyFont="1" applyBorder="1"/>
    <xf numFmtId="0" fontId="0" fillId="0" borderId="0" xfId="0" applyAlignment="1">
      <alignment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9" fontId="22" fillId="2" borderId="8" xfId="1" quotePrefix="1" applyNumberFormat="1" applyFont="1" applyAlignment="1">
      <alignment horizontal="center" vertical="top" wrapText="1"/>
    </xf>
    <xf numFmtId="0" fontId="3" fillId="0" borderId="0" xfId="0" applyFont="1" applyBorder="1"/>
    <xf numFmtId="165" fontId="0" fillId="0" borderId="0" xfId="0" applyNumberFormat="1" applyBorder="1"/>
    <xf numFmtId="0" fontId="0" fillId="0" borderId="0" xfId="0" applyAlignment="1">
      <alignment horizontal="center"/>
    </xf>
    <xf numFmtId="0" fontId="3" fillId="9" borderId="4" xfId="10" applyFont="1" applyBorder="1"/>
    <xf numFmtId="0" fontId="23" fillId="7" borderId="21" xfId="8"/>
    <xf numFmtId="3" fontId="23" fillId="7" borderId="21" xfId="8" applyNumberFormat="1"/>
    <xf numFmtId="165" fontId="23" fillId="7" borderId="21" xfId="8" applyNumberFormat="1"/>
    <xf numFmtId="0" fontId="10" fillId="3" borderId="31" xfId="3" applyFont="1" applyFill="1" applyBorder="1" applyAlignment="1">
      <alignment horizontal="center" vertical="center"/>
    </xf>
    <xf numFmtId="0" fontId="0" fillId="0" borderId="33" xfId="0" applyBorder="1"/>
    <xf numFmtId="0" fontId="10" fillId="3" borderId="37" xfId="3" applyFont="1" applyFill="1" applyBorder="1" applyAlignment="1">
      <alignment vertical="center"/>
    </xf>
    <xf numFmtId="0" fontId="9" fillId="3" borderId="37" xfId="5" applyFont="1" applyFill="1" applyBorder="1" applyAlignment="1">
      <alignment horizontal="left" vertical="center" indent="5"/>
    </xf>
    <xf numFmtId="0" fontId="10" fillId="3" borderId="38" xfId="6" applyFont="1" applyFill="1" applyBorder="1" applyAlignment="1">
      <alignment horizontal="left" vertical="center"/>
    </xf>
    <xf numFmtId="0" fontId="9" fillId="3" borderId="37" xfId="5" applyFont="1" applyFill="1" applyBorder="1" applyAlignment="1">
      <alignment horizontal="left" vertical="center" indent="2"/>
    </xf>
    <xf numFmtId="0" fontId="14" fillId="2" borderId="37" xfId="0" applyFont="1" applyFill="1" applyBorder="1" applyAlignment="1">
      <alignment horizontal="left" indent="4"/>
    </xf>
    <xf numFmtId="0" fontId="14" fillId="2" borderId="37" xfId="0" applyFont="1" applyFill="1" applyBorder="1" applyAlignment="1">
      <alignment horizontal="left" indent="6"/>
    </xf>
    <xf numFmtId="0" fontId="9" fillId="3" borderId="37" xfId="3" applyFont="1" applyFill="1" applyBorder="1" applyAlignment="1">
      <alignment horizontal="left" vertical="center" indent="2"/>
    </xf>
    <xf numFmtId="0" fontId="16" fillId="3" borderId="37" xfId="6" applyFont="1" applyFill="1" applyBorder="1" applyAlignment="1">
      <alignment horizontal="left" vertical="center"/>
    </xf>
    <xf numFmtId="0" fontId="17" fillId="3" borderId="37" xfId="5" applyFont="1" applyFill="1" applyBorder="1" applyAlignment="1">
      <alignment horizontal="left" vertical="center" indent="5"/>
    </xf>
    <xf numFmtId="0" fontId="17" fillId="3" borderId="37" xfId="3" applyFont="1" applyFill="1" applyBorder="1" applyAlignment="1">
      <alignment horizontal="left" vertical="center" indent="2"/>
    </xf>
    <xf numFmtId="0" fontId="17" fillId="3" borderId="37" xfId="3" applyFont="1" applyFill="1" applyBorder="1" applyAlignment="1" applyProtection="1">
      <alignment horizontal="left" vertical="center" indent="5"/>
    </xf>
    <xf numFmtId="0" fontId="14" fillId="2" borderId="37" xfId="0" applyFont="1" applyFill="1" applyBorder="1" applyAlignment="1">
      <alignment horizontal="left" indent="8"/>
    </xf>
    <xf numFmtId="0" fontId="10" fillId="3" borderId="37" xfId="6" applyFont="1" applyFill="1" applyBorder="1" applyAlignment="1">
      <alignment horizontal="left" vertical="center"/>
    </xf>
    <xf numFmtId="0" fontId="9" fillId="3" borderId="37" xfId="3" applyFont="1" applyFill="1" applyBorder="1" applyAlignment="1">
      <alignment horizontal="left" vertical="center" indent="1"/>
    </xf>
    <xf numFmtId="0" fontId="9" fillId="3" borderId="37" xfId="5" applyFont="1" applyFill="1" applyBorder="1" applyAlignment="1">
      <alignment horizontal="left" vertical="center" indent="1"/>
    </xf>
    <xf numFmtId="0" fontId="17" fillId="3" borderId="37" xfId="5" applyFont="1" applyFill="1" applyBorder="1" applyAlignment="1">
      <alignment horizontal="left" vertical="center" indent="2"/>
    </xf>
    <xf numFmtId="0" fontId="10" fillId="3" borderId="38" xfId="3" applyFont="1" applyFill="1" applyBorder="1" applyAlignment="1">
      <alignment vertical="center"/>
    </xf>
    <xf numFmtId="0" fontId="10" fillId="3" borderId="37" xfId="3" applyFont="1" applyFill="1" applyBorder="1" applyAlignment="1">
      <alignment horizontal="left" vertical="center" indent="1"/>
    </xf>
    <xf numFmtId="0" fontId="10" fillId="3" borderId="38" xfId="3" applyFont="1" applyFill="1" applyBorder="1" applyAlignment="1">
      <alignment horizontal="left" vertical="center"/>
    </xf>
    <xf numFmtId="0" fontId="10" fillId="3" borderId="37" xfId="3" applyFont="1" applyFill="1" applyBorder="1" applyAlignment="1">
      <alignment horizontal="left" vertical="center"/>
    </xf>
    <xf numFmtId="0" fontId="9" fillId="3" borderId="39" xfId="5" applyFont="1" applyFill="1" applyBorder="1" applyAlignment="1">
      <alignment horizontal="left" vertical="center" indent="2"/>
    </xf>
    <xf numFmtId="0" fontId="3" fillId="8" borderId="0" xfId="9" applyFont="1"/>
    <xf numFmtId="0" fontId="3" fillId="0" borderId="4" xfId="0" applyFont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top" wrapText="1"/>
    </xf>
    <xf numFmtId="2" fontId="0" fillId="0" borderId="0" xfId="0" applyNumberFormat="1" applyAlignment="1">
      <alignment horizontal="right" vertical="top" wrapText="1"/>
    </xf>
    <xf numFmtId="3" fontId="0" fillId="0" borderId="0" xfId="0" applyNumberFormat="1"/>
    <xf numFmtId="0" fontId="0" fillId="0" borderId="40" xfId="0" applyBorder="1"/>
    <xf numFmtId="0" fontId="1" fillId="10" borderId="41" xfId="0" applyFont="1" applyFill="1" applyBorder="1"/>
    <xf numFmtId="0" fontId="0" fillId="11" borderId="41" xfId="0" applyFont="1" applyFill="1" applyBorder="1"/>
    <xf numFmtId="0" fontId="0" fillId="0" borderId="41" xfId="0" applyFont="1" applyBorder="1"/>
    <xf numFmtId="164" fontId="25" fillId="0" borderId="40" xfId="0" applyNumberFormat="1" applyFont="1" applyBorder="1"/>
    <xf numFmtId="2" fontId="0" fillId="0" borderId="0" xfId="0" applyNumberFormat="1" applyFill="1" applyBorder="1" applyAlignment="1">
      <alignment vertical="top" wrapText="1"/>
    </xf>
    <xf numFmtId="2" fontId="0" fillId="0" borderId="0" xfId="0" applyNumberFormat="1" applyAlignment="1">
      <alignment vertical="top" wrapText="1"/>
    </xf>
    <xf numFmtId="0" fontId="0" fillId="0" borderId="0" xfId="0" applyAlignment="1">
      <alignment horizontal="right" vertical="top"/>
    </xf>
    <xf numFmtId="3" fontId="3" fillId="0" borderId="0" xfId="0" applyNumberFormat="1" applyFont="1"/>
    <xf numFmtId="165" fontId="3" fillId="0" borderId="0" xfId="0" applyNumberFormat="1" applyFont="1"/>
    <xf numFmtId="165" fontId="0" fillId="0" borderId="0" xfId="0" applyNumberFormat="1" applyFont="1"/>
    <xf numFmtId="168" fontId="3" fillId="0" borderId="0" xfId="0" applyNumberFormat="1" applyFont="1"/>
    <xf numFmtId="168" fontId="0" fillId="0" borderId="0" xfId="0" applyNumberFormat="1" applyFont="1"/>
    <xf numFmtId="1" fontId="0" fillId="0" borderId="0" xfId="0" applyNumberFormat="1"/>
    <xf numFmtId="0" fontId="26" fillId="0" borderId="0" xfId="0" applyFont="1"/>
    <xf numFmtId="0" fontId="27" fillId="0" borderId="0" xfId="0" applyFont="1"/>
    <xf numFmtId="0" fontId="3" fillId="0" borderId="40" xfId="0" applyFont="1" applyBorder="1"/>
    <xf numFmtId="165" fontId="0" fillId="0" borderId="40" xfId="0" applyNumberFormat="1" applyBorder="1"/>
    <xf numFmtId="165" fontId="23" fillId="7" borderId="40" xfId="8" applyNumberFormat="1" applyBorder="1"/>
    <xf numFmtId="3" fontId="0" fillId="0" borderId="40" xfId="0" applyNumberFormat="1" applyBorder="1"/>
    <xf numFmtId="0" fontId="2" fillId="8" borderId="40" xfId="9" applyBorder="1"/>
    <xf numFmtId="0" fontId="3" fillId="8" borderId="40" xfId="9" applyFont="1" applyBorder="1"/>
    <xf numFmtId="0" fontId="3" fillId="8" borderId="40" xfId="9" applyFont="1" applyBorder="1" applyAlignment="1">
      <alignment horizontal="right"/>
    </xf>
    <xf numFmtId="166" fontId="0" fillId="0" borderId="40" xfId="0" applyNumberFormat="1" applyBorder="1"/>
    <xf numFmtId="0" fontId="27" fillId="8" borderId="40" xfId="9" applyFont="1" applyBorder="1" applyAlignment="1">
      <alignment horizontal="center" vertical="center"/>
    </xf>
    <xf numFmtId="2" fontId="3" fillId="8" borderId="40" xfId="9" applyNumberFormat="1" applyFont="1" applyBorder="1" applyAlignment="1">
      <alignment horizontal="right" vertical="top" wrapText="1"/>
    </xf>
    <xf numFmtId="0" fontId="3" fillId="8" borderId="40" xfId="9" applyFont="1" applyBorder="1" applyAlignment="1">
      <alignment horizontal="left" indent="1"/>
    </xf>
    <xf numFmtId="0" fontId="27" fillId="8" borderId="40" xfId="9" applyFont="1" applyBorder="1" applyAlignment="1">
      <alignment horizontal="center" vertical="center" wrapText="1"/>
    </xf>
    <xf numFmtId="0" fontId="3" fillId="8" borderId="40" xfId="9" applyFont="1" applyBorder="1" applyAlignment="1">
      <alignment vertical="top"/>
    </xf>
    <xf numFmtId="2" fontId="29" fillId="8" borderId="40" xfId="9" applyNumberFormat="1" applyFont="1" applyBorder="1" applyAlignment="1">
      <alignment horizontal="right" vertical="top" wrapText="1"/>
    </xf>
    <xf numFmtId="3" fontId="3" fillId="0" borderId="40" xfId="0" applyNumberFormat="1" applyFont="1" applyBorder="1"/>
    <xf numFmtId="3" fontId="5" fillId="2" borderId="40" xfId="1" applyNumberFormat="1" applyBorder="1" applyProtection="1">
      <protection locked="0"/>
    </xf>
    <xf numFmtId="0" fontId="3" fillId="8" borderId="40" xfId="9" applyFont="1" applyBorder="1" applyAlignment="1">
      <alignment horizontal="left"/>
    </xf>
    <xf numFmtId="0" fontId="27" fillId="0" borderId="0" xfId="0" applyFont="1" applyAlignment="1">
      <alignment horizontal="left"/>
    </xf>
    <xf numFmtId="3" fontId="0" fillId="0" borderId="40" xfId="0" applyNumberFormat="1" applyFont="1" applyBorder="1"/>
    <xf numFmtId="4" fontId="3" fillId="0" borderId="40" xfId="0" applyNumberFormat="1" applyFont="1" applyBorder="1"/>
    <xf numFmtId="4" fontId="0" fillId="0" borderId="40" xfId="0" applyNumberFormat="1" applyBorder="1"/>
    <xf numFmtId="167" fontId="3" fillId="0" borderId="40" xfId="0" applyNumberFormat="1" applyFont="1" applyBorder="1"/>
    <xf numFmtId="167" fontId="0" fillId="0" borderId="40" xfId="0" applyNumberFormat="1" applyFont="1" applyBorder="1"/>
    <xf numFmtId="167" fontId="0" fillId="0" borderId="40" xfId="0" applyNumberFormat="1" applyBorder="1"/>
    <xf numFmtId="164" fontId="5" fillId="2" borderId="40" xfId="1" applyNumberFormat="1" applyBorder="1" applyProtection="1">
      <protection locked="0"/>
    </xf>
    <xf numFmtId="2" fontId="3" fillId="12" borderId="40" xfId="9" applyNumberFormat="1" applyFont="1" applyFill="1" applyBorder="1" applyAlignment="1">
      <alignment horizontal="right" vertical="top" wrapText="1"/>
    </xf>
    <xf numFmtId="49" fontId="27" fillId="0" borderId="40" xfId="0" applyNumberFormat="1" applyFont="1" applyBorder="1" applyAlignment="1">
      <alignment horizontal="right" vertical="center"/>
    </xf>
    <xf numFmtId="169" fontId="0" fillId="0" borderId="40" xfId="0" applyNumberFormat="1" applyBorder="1"/>
    <xf numFmtId="170" fontId="0" fillId="0" borderId="40" xfId="0" applyNumberFormat="1" applyBorder="1"/>
    <xf numFmtId="171" fontId="0" fillId="0" borderId="40" xfId="0" applyNumberFormat="1" applyBorder="1"/>
    <xf numFmtId="172" fontId="0" fillId="0" borderId="40" xfId="0" applyNumberFormat="1" applyBorder="1"/>
    <xf numFmtId="173" fontId="0" fillId="0" borderId="40" xfId="0" applyNumberFormat="1" applyBorder="1"/>
    <xf numFmtId="171" fontId="23" fillId="7" borderId="21" xfId="8" applyNumberFormat="1"/>
    <xf numFmtId="172" fontId="23" fillId="7" borderId="21" xfId="8" applyNumberFormat="1"/>
    <xf numFmtId="0" fontId="0" fillId="0" borderId="0" xfId="0" applyFont="1"/>
    <xf numFmtId="2" fontId="30" fillId="4" borderId="42" xfId="0" applyNumberFormat="1" applyFont="1" applyFill="1" applyBorder="1" applyAlignment="1">
      <alignment horizontal="right"/>
    </xf>
    <xf numFmtId="2" fontId="30" fillId="2" borderId="42" xfId="0" applyNumberFormat="1" applyFont="1" applyFill="1" applyBorder="1" applyAlignment="1">
      <alignment horizontal="right"/>
    </xf>
    <xf numFmtId="0" fontId="3" fillId="0" borderId="48" xfId="0" applyFont="1" applyBorder="1"/>
    <xf numFmtId="0" fontId="3" fillId="0" borderId="49" xfId="0" applyFont="1" applyBorder="1"/>
    <xf numFmtId="0" fontId="3" fillId="0" borderId="50" xfId="0" applyFont="1" applyBorder="1"/>
    <xf numFmtId="3" fontId="0" fillId="0" borderId="51" xfId="0" applyNumberFormat="1" applyBorder="1"/>
    <xf numFmtId="3" fontId="0" fillId="0" borderId="52" xfId="0" applyNumberFormat="1" applyBorder="1"/>
    <xf numFmtId="3" fontId="0" fillId="0" borderId="14" xfId="0" applyNumberFormat="1" applyBorder="1"/>
    <xf numFmtId="3" fontId="0" fillId="0" borderId="6" xfId="0" applyNumberFormat="1" applyBorder="1"/>
    <xf numFmtId="3" fontId="0" fillId="0" borderId="53" xfId="0" applyNumberFormat="1" applyBorder="1"/>
    <xf numFmtId="3" fontId="0" fillId="0" borderId="55" xfId="0" applyNumberFormat="1" applyBorder="1"/>
    <xf numFmtId="3" fontId="0" fillId="0" borderId="56" xfId="0" applyNumberFormat="1" applyBorder="1"/>
    <xf numFmtId="3" fontId="0" fillId="0" borderId="57" xfId="0" applyNumberFormat="1" applyBorder="1"/>
    <xf numFmtId="3" fontId="3" fillId="0" borderId="50" xfId="0" applyNumberFormat="1" applyFont="1" applyBorder="1"/>
    <xf numFmtId="3" fontId="3" fillId="0" borderId="48" xfId="0" applyNumberFormat="1" applyFont="1" applyBorder="1"/>
    <xf numFmtId="3" fontId="3" fillId="0" borderId="49" xfId="0" applyNumberFormat="1" applyFont="1" applyBorder="1"/>
    <xf numFmtId="3" fontId="0" fillId="0" borderId="58" xfId="0" applyNumberFormat="1" applyBorder="1"/>
    <xf numFmtId="3" fontId="0" fillId="0" borderId="60" xfId="0" applyNumberFormat="1" applyBorder="1"/>
    <xf numFmtId="167" fontId="3" fillId="0" borderId="50" xfId="0" applyNumberFormat="1" applyFont="1" applyBorder="1"/>
    <xf numFmtId="167" fontId="3" fillId="0" borderId="48" xfId="0" applyNumberFormat="1" applyFont="1" applyBorder="1"/>
    <xf numFmtId="167" fontId="3" fillId="0" borderId="49" xfId="0" applyNumberFormat="1" applyFont="1" applyBorder="1"/>
    <xf numFmtId="0" fontId="2" fillId="8" borderId="38" xfId="9" applyBorder="1"/>
    <xf numFmtId="0" fontId="2" fillId="8" borderId="64" xfId="9" applyBorder="1"/>
    <xf numFmtId="0" fontId="2" fillId="8" borderId="54" xfId="9" applyBorder="1"/>
    <xf numFmtId="0" fontId="3" fillId="8" borderId="46" xfId="9" applyFont="1" applyBorder="1"/>
    <xf numFmtId="0" fontId="2" fillId="8" borderId="65" xfId="9" applyBorder="1"/>
    <xf numFmtId="0" fontId="25" fillId="2" borderId="8" xfId="1" applyFont="1"/>
    <xf numFmtId="0" fontId="0" fillId="0" borderId="66" xfId="0" applyBorder="1"/>
    <xf numFmtId="0" fontId="3" fillId="8" borderId="67" xfId="9" applyFont="1" applyBorder="1"/>
    <xf numFmtId="0" fontId="2" fillId="8" borderId="68" xfId="9" applyBorder="1"/>
    <xf numFmtId="0" fontId="2" fillId="8" borderId="69" xfId="9" applyBorder="1"/>
    <xf numFmtId="0" fontId="25" fillId="2" borderId="70" xfId="1" applyFont="1" applyBorder="1"/>
    <xf numFmtId="0" fontId="2" fillId="8" borderId="71" xfId="9" applyBorder="1"/>
    <xf numFmtId="0" fontId="31" fillId="0" borderId="47" xfId="1" applyFont="1" applyFill="1" applyBorder="1"/>
    <xf numFmtId="0" fontId="31" fillId="0" borderId="48" xfId="1" applyFont="1" applyFill="1" applyBorder="1"/>
    <xf numFmtId="0" fontId="31" fillId="0" borderId="49" xfId="1" applyFont="1" applyFill="1" applyBorder="1"/>
    <xf numFmtId="0" fontId="25" fillId="0" borderId="70" xfId="1" applyFont="1" applyFill="1" applyBorder="1"/>
    <xf numFmtId="0" fontId="0" fillId="0" borderId="0" xfId="0" applyFill="1" applyBorder="1"/>
    <xf numFmtId="0" fontId="25" fillId="0" borderId="73" xfId="1" applyFont="1" applyFill="1" applyBorder="1"/>
    <xf numFmtId="0" fontId="0" fillId="0" borderId="0" xfId="0" applyBorder="1"/>
    <xf numFmtId="0" fontId="25" fillId="0" borderId="0" xfId="1" applyFont="1" applyFill="1" applyBorder="1"/>
    <xf numFmtId="0" fontId="25" fillId="2" borderId="74" xfId="1" applyFont="1" applyBorder="1"/>
    <xf numFmtId="0" fontId="25" fillId="0" borderId="75" xfId="1" applyFont="1" applyFill="1" applyBorder="1"/>
    <xf numFmtId="0" fontId="25" fillId="0" borderId="72" xfId="1" applyFont="1" applyFill="1" applyBorder="1"/>
    <xf numFmtId="0" fontId="25" fillId="2" borderId="76" xfId="1" applyFont="1" applyBorder="1"/>
    <xf numFmtId="0" fontId="25" fillId="2" borderId="0" xfId="1" applyFont="1" applyBorder="1"/>
    <xf numFmtId="0" fontId="25" fillId="2" borderId="77" xfId="1" applyFont="1" applyBorder="1"/>
    <xf numFmtId="0" fontId="25" fillId="2" borderId="78" xfId="1" applyFont="1" applyBorder="1"/>
    <xf numFmtId="1" fontId="27" fillId="0" borderId="4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1" fontId="22" fillId="2" borderId="4" xfId="1" applyNumberFormat="1" applyFont="1" applyBorder="1" applyAlignment="1" applyProtection="1">
      <alignment horizontal="center"/>
      <protection locked="0"/>
    </xf>
    <xf numFmtId="0" fontId="3" fillId="0" borderId="0" xfId="10" applyFont="1" applyFill="1" applyBorder="1"/>
    <xf numFmtId="0" fontId="0" fillId="0" borderId="0" xfId="0" applyFill="1"/>
    <xf numFmtId="1" fontId="1" fillId="0" borderId="2" xfId="0" applyNumberFormat="1" applyFont="1" applyFill="1" applyBorder="1"/>
    <xf numFmtId="0" fontId="3" fillId="8" borderId="33" xfId="9" applyFont="1" applyBorder="1"/>
    <xf numFmtId="0" fontId="3" fillId="0" borderId="80" xfId="0" applyFont="1" applyBorder="1"/>
    <xf numFmtId="0" fontId="3" fillId="0" borderId="77" xfId="0" applyFont="1" applyBorder="1"/>
    <xf numFmtId="0" fontId="3" fillId="0" borderId="78" xfId="0" applyFont="1" applyBorder="1"/>
    <xf numFmtId="3" fontId="0" fillId="0" borderId="79" xfId="0" applyNumberFormat="1" applyBorder="1"/>
    <xf numFmtId="0" fontId="0" fillId="8" borderId="81" xfId="9" applyFont="1" applyBorder="1"/>
    <xf numFmtId="0" fontId="31" fillId="0" borderId="77" xfId="1" applyFont="1" applyFill="1" applyBorder="1"/>
    <xf numFmtId="0" fontId="31" fillId="0" borderId="78" xfId="1" applyFont="1" applyFill="1" applyBorder="1"/>
    <xf numFmtId="0" fontId="31" fillId="0" borderId="80" xfId="1" applyFont="1" applyFill="1" applyBorder="1"/>
    <xf numFmtId="0" fontId="2" fillId="8" borderId="85" xfId="9" applyBorder="1"/>
    <xf numFmtId="0" fontId="2" fillId="8" borderId="86" xfId="9" applyBorder="1"/>
    <xf numFmtId="0" fontId="2" fillId="8" borderId="81" xfId="9" applyBorder="1"/>
    <xf numFmtId="0" fontId="31" fillId="0" borderId="50" xfId="1" applyFont="1" applyFill="1" applyBorder="1"/>
    <xf numFmtId="3" fontId="0" fillId="0" borderId="87" xfId="0" applyNumberFormat="1" applyBorder="1"/>
    <xf numFmtId="164" fontId="0" fillId="0" borderId="87" xfId="0" applyNumberFormat="1" applyBorder="1"/>
    <xf numFmtId="165" fontId="0" fillId="0" borderId="87" xfId="0" applyNumberFormat="1" applyBorder="1"/>
    <xf numFmtId="0" fontId="3" fillId="0" borderId="0" xfId="0" applyFont="1" applyFill="1" applyBorder="1"/>
    <xf numFmtId="165" fontId="32" fillId="0" borderId="1" xfId="0" applyNumberFormat="1" applyFont="1" applyFill="1" applyBorder="1"/>
    <xf numFmtId="0" fontId="32" fillId="0" borderId="1" xfId="0" applyFont="1" applyFill="1" applyBorder="1"/>
    <xf numFmtId="0" fontId="32" fillId="0" borderId="0" xfId="0" applyFont="1" applyFill="1"/>
    <xf numFmtId="165" fontId="32" fillId="0" borderId="3" xfId="0" applyNumberFormat="1" applyFont="1" applyFill="1" applyBorder="1"/>
    <xf numFmtId="0" fontId="32" fillId="0" borderId="3" xfId="0" applyFont="1" applyFill="1" applyBorder="1"/>
    <xf numFmtId="0" fontId="32" fillId="0" borderId="0" xfId="0" applyFont="1" applyFill="1" applyBorder="1"/>
    <xf numFmtId="49" fontId="0" fillId="0" borderId="3" xfId="0" applyNumberFormat="1" applyFont="1" applyFill="1" applyBorder="1"/>
    <xf numFmtId="165" fontId="0" fillId="0" borderId="0" xfId="0" applyNumberFormat="1" applyFont="1" applyFill="1" applyBorder="1"/>
    <xf numFmtId="0" fontId="0" fillId="0" borderId="1" xfId="0" applyNumberFormat="1" applyFont="1" applyFill="1" applyBorder="1"/>
    <xf numFmtId="0" fontId="0" fillId="0" borderId="0" xfId="0" applyFont="1" applyFill="1"/>
    <xf numFmtId="0" fontId="0" fillId="0" borderId="3" xfId="0" applyNumberFormat="1" applyFont="1" applyFill="1" applyBorder="1"/>
    <xf numFmtId="0" fontId="0" fillId="0" borderId="0" xfId="0" applyFont="1" applyFill="1" applyBorder="1"/>
    <xf numFmtId="0" fontId="0" fillId="0" borderId="91" xfId="0" applyFill="1" applyBorder="1"/>
    <xf numFmtId="166" fontId="0" fillId="0" borderId="14" xfId="0" applyNumberFormat="1" applyFill="1" applyBorder="1"/>
    <xf numFmtId="166" fontId="0" fillId="0" borderId="79" xfId="0" applyNumberFormat="1" applyFill="1" applyBorder="1"/>
    <xf numFmtId="166" fontId="0" fillId="0" borderId="94" xfId="0" applyNumberFormat="1" applyFill="1" applyBorder="1"/>
    <xf numFmtId="174" fontId="0" fillId="0" borderId="6" xfId="0" applyNumberFormat="1" applyFill="1" applyBorder="1"/>
    <xf numFmtId="174" fontId="0" fillId="0" borderId="88" xfId="0" applyNumberFormat="1" applyFill="1" applyBorder="1"/>
    <xf numFmtId="174" fontId="0" fillId="0" borderId="92" xfId="0" applyNumberFormat="1" applyFill="1" applyBorder="1"/>
    <xf numFmtId="175" fontId="0" fillId="0" borderId="53" xfId="0" applyNumberFormat="1" applyFill="1" applyBorder="1"/>
    <xf numFmtId="175" fontId="0" fillId="0" borderId="89" xfId="0" applyNumberFormat="1" applyFill="1" applyBorder="1"/>
    <xf numFmtId="175" fontId="0" fillId="0" borderId="93" xfId="0" applyNumberFormat="1" applyFill="1" applyBorder="1"/>
    <xf numFmtId="0" fontId="3" fillId="13" borderId="46" xfId="0" applyFont="1" applyFill="1" applyBorder="1"/>
    <xf numFmtId="0" fontId="0" fillId="13" borderId="38" xfId="0" applyFont="1" applyFill="1" applyBorder="1" applyAlignment="1">
      <alignment horizontal="center"/>
    </xf>
    <xf numFmtId="0" fontId="0" fillId="13" borderId="95" xfId="0" applyFont="1" applyFill="1" applyBorder="1" applyAlignment="1">
      <alignment horizontal="center"/>
    </xf>
    <xf numFmtId="0" fontId="0" fillId="13" borderId="96" xfId="0" applyFont="1" applyFill="1" applyBorder="1" applyAlignment="1">
      <alignment horizontal="center"/>
    </xf>
    <xf numFmtId="0" fontId="0" fillId="13" borderId="38" xfId="0" applyFill="1" applyBorder="1"/>
    <xf numFmtId="0" fontId="0" fillId="13" borderId="95" xfId="0" applyFill="1" applyBorder="1"/>
    <xf numFmtId="0" fontId="0" fillId="13" borderId="96" xfId="0" applyFill="1" applyBorder="1"/>
    <xf numFmtId="0" fontId="3" fillId="13" borderId="50" xfId="0" applyFont="1" applyFill="1" applyBorder="1" applyAlignment="1">
      <alignment horizontal="right"/>
    </xf>
    <xf numFmtId="0" fontId="3" fillId="13" borderId="48" xfId="0" applyFont="1" applyFill="1" applyBorder="1" applyAlignment="1">
      <alignment horizontal="right"/>
    </xf>
    <xf numFmtId="0" fontId="3" fillId="13" borderId="49" xfId="0" applyFont="1" applyFill="1" applyBorder="1" applyAlignment="1">
      <alignment horizontal="right"/>
    </xf>
    <xf numFmtId="0" fontId="3" fillId="13" borderId="50" xfId="0" applyFont="1" applyFill="1" applyBorder="1"/>
    <xf numFmtId="0" fontId="3" fillId="13" borderId="48" xfId="0" applyFont="1" applyFill="1" applyBorder="1"/>
    <xf numFmtId="0" fontId="3" fillId="13" borderId="49" xfId="0" applyFont="1" applyFill="1" applyBorder="1"/>
    <xf numFmtId="166" fontId="0" fillId="0" borderId="90" xfId="0" applyNumberFormat="1" applyFill="1" applyBorder="1"/>
    <xf numFmtId="0" fontId="0" fillId="0" borderId="90" xfId="0" applyFill="1" applyBorder="1"/>
    <xf numFmtId="166" fontId="0" fillId="0" borderId="29" xfId="0" applyNumberFormat="1" applyFill="1" applyBorder="1"/>
    <xf numFmtId="0" fontId="3" fillId="13" borderId="47" xfId="0" applyFont="1" applyFill="1" applyBorder="1" applyAlignment="1">
      <alignment horizontal="right"/>
    </xf>
    <xf numFmtId="168" fontId="0" fillId="0" borderId="79" xfId="0" applyNumberFormat="1" applyBorder="1"/>
    <xf numFmtId="168" fontId="0" fillId="0" borderId="88" xfId="0" applyNumberFormat="1" applyBorder="1"/>
    <xf numFmtId="168" fontId="0" fillId="0" borderId="89" xfId="0" applyNumberFormat="1" applyBorder="1"/>
    <xf numFmtId="168" fontId="0" fillId="0" borderId="94" xfId="0" applyNumberFormat="1" applyBorder="1"/>
    <xf numFmtId="168" fontId="0" fillId="0" borderId="92" xfId="0" applyNumberFormat="1" applyBorder="1"/>
    <xf numFmtId="168" fontId="0" fillId="0" borderId="93" xfId="0" applyNumberFormat="1" applyBorder="1"/>
    <xf numFmtId="0" fontId="0" fillId="13" borderId="0" xfId="0" applyFont="1" applyFill="1" applyBorder="1" applyAlignment="1">
      <alignment horizontal="center"/>
    </xf>
    <xf numFmtId="168" fontId="0" fillId="0" borderId="0" xfId="0" applyNumberFormat="1" applyBorder="1"/>
    <xf numFmtId="176" fontId="0" fillId="0" borderId="40" xfId="0" applyNumberFormat="1" applyBorder="1"/>
    <xf numFmtId="177" fontId="0" fillId="0" borderId="40" xfId="0" applyNumberFormat="1" applyBorder="1"/>
    <xf numFmtId="176" fontId="23" fillId="7" borderId="40" xfId="8" applyNumberFormat="1" applyBorder="1"/>
    <xf numFmtId="0" fontId="31" fillId="2" borderId="50" xfId="1" applyFont="1" applyBorder="1" applyProtection="1">
      <protection locked="0"/>
    </xf>
    <xf numFmtId="0" fontId="31" fillId="2" borderId="48" xfId="1" applyFont="1" applyBorder="1" applyProtection="1">
      <protection locked="0"/>
    </xf>
    <xf numFmtId="0" fontId="31" fillId="2" borderId="49" xfId="1" applyFont="1" applyBorder="1" applyProtection="1">
      <protection locked="0"/>
    </xf>
    <xf numFmtId="0" fontId="25" fillId="2" borderId="0" xfId="1" applyFont="1" applyBorder="1" applyProtection="1">
      <protection locked="0"/>
    </xf>
    <xf numFmtId="3" fontId="25" fillId="2" borderId="84" xfId="1" applyNumberFormat="1" applyFont="1" applyBorder="1" applyProtection="1">
      <protection locked="0"/>
    </xf>
    <xf numFmtId="3" fontId="25" fillId="2" borderId="82" xfId="1" applyNumberFormat="1" applyFont="1" applyBorder="1" applyProtection="1">
      <protection locked="0"/>
    </xf>
    <xf numFmtId="3" fontId="25" fillId="2" borderId="83" xfId="1" applyNumberFormat="1" applyFont="1" applyBorder="1" applyProtection="1">
      <protection locked="0"/>
    </xf>
    <xf numFmtId="3" fontId="25" fillId="2" borderId="79" xfId="1" applyNumberFormat="1" applyFont="1" applyBorder="1" applyProtection="1">
      <protection locked="0"/>
    </xf>
    <xf numFmtId="3" fontId="25" fillId="2" borderId="58" xfId="1" applyNumberFormat="1" applyFont="1" applyBorder="1" applyProtection="1">
      <protection locked="0"/>
    </xf>
    <xf numFmtId="3" fontId="25" fillId="2" borderId="51" xfId="1" applyNumberFormat="1" applyFont="1" applyBorder="1" applyProtection="1">
      <protection locked="0"/>
    </xf>
    <xf numFmtId="3" fontId="25" fillId="2" borderId="55" xfId="1" applyNumberFormat="1" applyFont="1" applyBorder="1" applyProtection="1">
      <protection locked="0"/>
    </xf>
    <xf numFmtId="3" fontId="25" fillId="2" borderId="56" xfId="1" applyNumberFormat="1" applyFont="1" applyBorder="1" applyProtection="1">
      <protection locked="0"/>
    </xf>
    <xf numFmtId="3" fontId="25" fillId="2" borderId="57" xfId="1" applyNumberFormat="1" applyFont="1" applyBorder="1" applyProtection="1">
      <protection locked="0"/>
    </xf>
    <xf numFmtId="3" fontId="25" fillId="2" borderId="29" xfId="1" applyNumberFormat="1" applyFont="1" applyBorder="1" applyProtection="1">
      <protection locked="0"/>
    </xf>
    <xf numFmtId="3" fontId="25" fillId="2" borderId="6" xfId="1" applyNumberFormat="1" applyFont="1" applyBorder="1" applyProtection="1">
      <protection locked="0"/>
    </xf>
    <xf numFmtId="3" fontId="25" fillId="2" borderId="60" xfId="1" applyNumberFormat="1" applyFont="1" applyBorder="1" applyProtection="1">
      <protection locked="0"/>
    </xf>
    <xf numFmtId="3" fontId="25" fillId="2" borderId="59" xfId="1" applyNumberFormat="1" applyFont="1" applyBorder="1" applyProtection="1">
      <protection locked="0"/>
    </xf>
    <xf numFmtId="3" fontId="25" fillId="2" borderId="61" xfId="1" applyNumberFormat="1" applyFont="1" applyBorder="1" applyProtection="1">
      <protection locked="0"/>
    </xf>
    <xf numFmtId="3" fontId="25" fillId="2" borderId="62" xfId="1" applyNumberFormat="1" applyFont="1" applyBorder="1" applyProtection="1">
      <protection locked="0"/>
    </xf>
    <xf numFmtId="3" fontId="25" fillId="2" borderId="63" xfId="1" applyNumberFormat="1" applyFont="1" applyBorder="1" applyProtection="1">
      <protection locked="0"/>
    </xf>
    <xf numFmtId="0" fontId="25" fillId="0" borderId="8" xfId="1" applyFont="1" applyFill="1"/>
    <xf numFmtId="0" fontId="25" fillId="0" borderId="74" xfId="1" applyFont="1" applyFill="1" applyBorder="1"/>
    <xf numFmtId="3" fontId="31" fillId="0" borderId="50" xfId="1" applyNumberFormat="1" applyFont="1" applyFill="1" applyBorder="1" applyProtection="1">
      <protection locked="0"/>
    </xf>
    <xf numFmtId="3" fontId="31" fillId="0" borderId="48" xfId="1" applyNumberFormat="1" applyFont="1" applyFill="1" applyBorder="1" applyProtection="1">
      <protection locked="0"/>
    </xf>
    <xf numFmtId="3" fontId="31" fillId="0" borderId="49" xfId="1" applyNumberFormat="1" applyFont="1" applyFill="1" applyBorder="1" applyProtection="1">
      <protection locked="0"/>
    </xf>
    <xf numFmtId="9" fontId="0" fillId="0" borderId="0" xfId="0" applyNumberFormat="1" applyBorder="1"/>
    <xf numFmtId="0" fontId="0" fillId="0" borderId="92" xfId="0" applyBorder="1"/>
    <xf numFmtId="0" fontId="0" fillId="0" borderId="93" xfId="0" applyBorder="1"/>
    <xf numFmtId="0" fontId="0" fillId="0" borderId="94" xfId="0" applyBorder="1"/>
    <xf numFmtId="0" fontId="2" fillId="8" borderId="96" xfId="9" applyBorder="1" applyAlignment="1">
      <alignment horizontal="left" indent="1"/>
    </xf>
    <xf numFmtId="0" fontId="2" fillId="8" borderId="38" xfId="9" applyBorder="1" applyAlignment="1">
      <alignment horizontal="left" indent="1"/>
    </xf>
    <xf numFmtId="0" fontId="0" fillId="0" borderId="14" xfId="0" applyBorder="1"/>
    <xf numFmtId="0" fontId="0" fillId="0" borderId="6" xfId="0" applyBorder="1"/>
    <xf numFmtId="0" fontId="0" fillId="0" borderId="53" xfId="0" applyBorder="1"/>
    <xf numFmtId="0" fontId="22" fillId="2" borderId="43" xfId="1" applyFont="1" applyBorder="1" applyAlignment="1" applyProtection="1">
      <protection locked="0"/>
    </xf>
    <xf numFmtId="0" fontId="22" fillId="2" borderId="44" xfId="1" applyFont="1" applyBorder="1" applyAlignment="1" applyProtection="1">
      <protection locked="0"/>
    </xf>
    <xf numFmtId="0" fontId="22" fillId="2" borderId="45" xfId="1" applyFont="1" applyBorder="1" applyAlignment="1" applyProtection="1">
      <protection locked="0"/>
    </xf>
    <xf numFmtId="0" fontId="22" fillId="2" borderId="10" xfId="1" applyFont="1" applyBorder="1" applyAlignment="1" applyProtection="1">
      <protection locked="0"/>
    </xf>
    <xf numFmtId="0" fontId="22" fillId="2" borderId="12" xfId="1" applyFont="1" applyBorder="1" applyAlignment="1" applyProtection="1">
      <protection locked="0"/>
    </xf>
    <xf numFmtId="0" fontId="22" fillId="2" borderId="11" xfId="1" applyFont="1" applyBorder="1" applyAlignment="1" applyProtection="1">
      <protection locked="0"/>
    </xf>
    <xf numFmtId="0" fontId="3" fillId="8" borderId="5" xfId="9" applyFont="1" applyBorder="1" applyAlignment="1">
      <alignment vertical="top"/>
    </xf>
    <xf numFmtId="0" fontId="3" fillId="8" borderId="7" xfId="9" applyFont="1" applyBorder="1" applyAlignment="1">
      <alignment vertical="top"/>
    </xf>
    <xf numFmtId="0" fontId="3" fillId="8" borderId="6" xfId="9" applyFont="1" applyBorder="1" applyAlignment="1">
      <alignment vertical="top"/>
    </xf>
    <xf numFmtId="0" fontId="3" fillId="8" borderId="10" xfId="9" applyFont="1" applyBorder="1" applyAlignment="1">
      <alignment horizontal="center"/>
    </xf>
    <xf numFmtId="0" fontId="3" fillId="8" borderId="12" xfId="9" applyFont="1" applyBorder="1" applyAlignment="1">
      <alignment horizontal="center"/>
    </xf>
    <xf numFmtId="0" fontId="3" fillId="8" borderId="11" xfId="9" applyFont="1" applyBorder="1" applyAlignment="1">
      <alignment horizontal="center"/>
    </xf>
    <xf numFmtId="0" fontId="3" fillId="8" borderId="5" xfId="9" applyFont="1" applyBorder="1" applyAlignment="1">
      <alignment horizontal="center" vertical="center"/>
    </xf>
    <xf numFmtId="0" fontId="3" fillId="8" borderId="6" xfId="9" applyFont="1" applyBorder="1" applyAlignment="1">
      <alignment horizontal="center" vertical="center"/>
    </xf>
    <xf numFmtId="0" fontId="3" fillId="8" borderId="40" xfId="9" applyFont="1" applyBorder="1" applyAlignment="1">
      <alignment horizontal="center" vertical="center"/>
    </xf>
    <xf numFmtId="0" fontId="3" fillId="8" borderId="40" xfId="9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10" fillId="3" borderId="18" xfId="3" applyFont="1" applyFill="1" applyBorder="1" applyAlignment="1">
      <alignment horizontal="center" vertical="center"/>
    </xf>
    <xf numFmtId="0" fontId="10" fillId="3" borderId="16" xfId="3" applyFont="1" applyFill="1" applyBorder="1" applyAlignment="1">
      <alignment horizontal="center" vertical="center"/>
    </xf>
    <xf numFmtId="0" fontId="10" fillId="3" borderId="5" xfId="3" applyNumberFormat="1" applyFont="1" applyFill="1" applyBorder="1" applyAlignment="1">
      <alignment horizontal="left" vertical="top"/>
    </xf>
    <xf numFmtId="0" fontId="10" fillId="3" borderId="7" xfId="3" applyNumberFormat="1" applyFont="1" applyFill="1" applyBorder="1" applyAlignment="1">
      <alignment horizontal="left" vertical="top"/>
    </xf>
    <xf numFmtId="0" fontId="10" fillId="3" borderId="15" xfId="3" applyNumberFormat="1" applyFont="1" applyFill="1" applyBorder="1" applyAlignment="1">
      <alignment horizontal="left" vertical="top"/>
    </xf>
    <xf numFmtId="0" fontId="10" fillId="3" borderId="10" xfId="3" applyNumberFormat="1" applyFont="1" applyFill="1" applyBorder="1" applyAlignment="1">
      <alignment horizontal="center" vertical="center"/>
    </xf>
    <xf numFmtId="0" fontId="10" fillId="3" borderId="12" xfId="3" applyNumberFormat="1" applyFont="1" applyFill="1" applyBorder="1" applyAlignment="1">
      <alignment horizontal="center" vertical="center"/>
    </xf>
    <xf numFmtId="0" fontId="10" fillId="3" borderId="11" xfId="3" applyNumberFormat="1" applyFont="1" applyFill="1" applyBorder="1" applyAlignment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6" xfId="3" applyFont="1" applyFill="1" applyBorder="1" applyAlignment="1" applyProtection="1">
      <alignment horizontal="center" vertical="center"/>
    </xf>
    <xf numFmtId="0" fontId="10" fillId="3" borderId="13" xfId="3" applyFont="1" applyFill="1" applyBorder="1" applyAlignment="1" applyProtection="1">
      <alignment horizontal="center" vertical="center"/>
    </xf>
    <xf numFmtId="0" fontId="10" fillId="3" borderId="14" xfId="3" applyFont="1" applyFill="1" applyBorder="1" applyAlignment="1" applyProtection="1">
      <alignment horizontal="center" vertical="center"/>
    </xf>
    <xf numFmtId="0" fontId="10" fillId="3" borderId="32" xfId="3" applyFont="1" applyFill="1" applyBorder="1" applyAlignment="1">
      <alignment horizontal="center" vertical="center"/>
    </xf>
    <xf numFmtId="0" fontId="10" fillId="3" borderId="27" xfId="3" applyFont="1" applyFill="1" applyBorder="1" applyAlignment="1" applyProtection="1">
      <alignment horizontal="center" vertical="center"/>
    </xf>
    <xf numFmtId="0" fontId="10" fillId="3" borderId="29" xfId="3" applyFont="1" applyFill="1" applyBorder="1" applyAlignment="1" applyProtection="1">
      <alignment horizontal="center" vertical="center"/>
    </xf>
    <xf numFmtId="0" fontId="10" fillId="3" borderId="28" xfId="3" applyFont="1" applyFill="1" applyBorder="1" applyAlignment="1" applyProtection="1">
      <alignment horizontal="center" vertical="center"/>
    </xf>
    <xf numFmtId="0" fontId="10" fillId="3" borderId="30" xfId="3" applyFont="1" applyFill="1" applyBorder="1" applyAlignment="1" applyProtection="1">
      <alignment horizontal="center" vertical="center"/>
    </xf>
    <xf numFmtId="0" fontId="10" fillId="3" borderId="25" xfId="3" applyNumberFormat="1" applyFont="1" applyFill="1" applyBorder="1" applyAlignment="1">
      <alignment horizontal="center" vertical="center"/>
    </xf>
    <xf numFmtId="0" fontId="10" fillId="3" borderId="26" xfId="3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0" fillId="3" borderId="34" xfId="3" applyNumberFormat="1" applyFont="1" applyFill="1" applyBorder="1" applyAlignment="1">
      <alignment horizontal="left" vertical="top"/>
    </xf>
    <xf numFmtId="0" fontId="10" fillId="3" borderId="35" xfId="3" applyNumberFormat="1" applyFont="1" applyFill="1" applyBorder="1" applyAlignment="1">
      <alignment horizontal="left" vertical="top"/>
    </xf>
    <xf numFmtId="0" fontId="10" fillId="3" borderId="36" xfId="3" applyNumberFormat="1" applyFont="1" applyFill="1" applyBorder="1" applyAlignment="1">
      <alignment horizontal="left" vertical="top"/>
    </xf>
  </cellXfs>
  <cellStyles count="11">
    <cellStyle name="20 % – Zvýraznění1" xfId="9" builtinId="30"/>
    <cellStyle name="20 % – Zvýraznění5" xfId="10" builtinId="46"/>
    <cellStyle name="5x indented GHG Textfiels" xfId="5"/>
    <cellStyle name="Normal 2" xfId="4"/>
    <cellStyle name="Normal GHG Textfiels Bold" xfId="6"/>
    <cellStyle name="Normální" xfId="0" builtinId="0"/>
    <cellStyle name="Normální_Carriers" xfId="2"/>
    <cellStyle name="Poznámka" xfId="7" builtinId="10"/>
    <cellStyle name="Vstup" xfId="1" builtinId="20"/>
    <cellStyle name="Výstup" xfId="8" builtinId="21"/>
    <cellStyle name="Обычный_CRF2002 (1)" xfId="3"/>
  </cellStyles>
  <dxfs count="102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"/>
      <fill>
        <patternFill patternType="none">
          <fgColor indexed="64"/>
          <bgColor indexed="65"/>
        </patternFill>
      </fill>
      <border diagonalUp="0" diagonalDown="0">
        <left/>
        <right/>
        <top/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numFmt numFmtId="0" formatCode="General"/>
    </dxf>
    <dxf>
      <alignment vertical="bottom" textRotation="0" wrapText="0" justifyLastLine="0" shrinkToFit="0" readingOrder="0"/>
    </dxf>
    <dxf>
      <alignment vertical="bottom" textRotation="0" wrapTex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justifyLastLine="0" shrinkToFit="0" readingOrder="0"/>
    </dxf>
    <dxf>
      <alignment vertical="bottom"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bottom" textRotation="0" wrapText="0" justifyLastLine="0" shrinkToFit="0" readingOrder="0"/>
    </dxf>
    <dxf>
      <alignment vertical="bottom" textRotation="0" wrapText="0" justifyLastLine="0" shrinkToFit="0" readingOrder="0"/>
    </dxf>
    <dxf>
      <alignment vertical="bottom" textRotation="0" wrapText="0" justifyLastLine="0" shrinkToFit="0" readingOrder="0"/>
    </dxf>
    <dxf>
      <alignment vertical="bottom"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" formatCode="0"/>
    </dxf>
    <dxf>
      <numFmt numFmtId="1" formatCode="0"/>
    </dxf>
    <dxf>
      <alignment horizontal="center" vertical="bottom" textRotation="0" wrapText="0" indent="0" justifyLastLine="0" shrinkToFit="0" readingOrder="0"/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</xdr:col>
          <xdr:colOff>0</xdr:colOff>
          <xdr:row>4</xdr:row>
          <xdr:rowOff>0</xdr:rowOff>
        </xdr:to>
        <xdr:sp macro="" textlink="">
          <xdr:nvSpPr>
            <xdr:cNvPr id="14339" name="Nacist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ulka1" displayName="Tabulka1" ref="A1:A62" totalsRowShown="0" headerRowDxfId="100" dataDxfId="99">
  <autoFilter ref="A1:A62"/>
  <tableColumns count="1">
    <tableColumn id="1" name="Rok" dataDxfId="9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B" displayName="EB" ref="A1:AN4309" totalsRowShown="0" headerRowDxfId="97" dataDxfId="95" headerRowBorderDxfId="96" tableBorderDxfId="94" totalsRowBorderDxfId="93">
  <autoFilter ref="A1:AN4309">
    <filterColumn colId="6">
      <filters>
        <filter val="TJ"/>
      </filters>
    </filterColumn>
  </autoFilter>
  <tableColumns count="40">
    <tableColumn id="35" name="key" dataDxfId="92">
      <calculatedColumnFormula>EB[[#This Row],[unit]] &amp; "#" &amp; EB[[#This Row],[indic_nrg]] &amp; "#" &amp; EB[[#This Row],[product]] &amp; "#" &amp; EB[[#This Row],[geo]]</calculatedColumnFormula>
    </tableColumn>
    <tableColumn id="36" name="Nositel" dataDxfId="91">
      <calculatedColumnFormula>VLOOKUP(EB[[#This Row],[product]],KS_DB[[product]:[KS]],5,FALSE)</calculatedColumnFormula>
    </tableColumn>
    <tableColumn id="38" name="Nositel_doprava" dataDxfId="90">
      <calculatedColumnFormula>VLOOKUP(EB[[#This Row],[product]],KS_DB[[product]:[KS]],6,FALSE)</calculatedColumnFormula>
    </tableColumn>
    <tableColumn id="37" name="Výběr" dataDxfId="89">
      <calculatedColumnFormula>VLOOKUP(EB[[#This Row],[product]],Carriers[],4,FALSE)</calculatedColumnFormula>
    </tableColumn>
    <tableColumn id="39" name="Source_carrier" dataDxfId="88">
      <calculatedColumnFormula>VLOOKUP(EB[[#This Row],[indic_nrg]],Indicators[],4,FALSE)</calculatedColumnFormula>
    </tableColumn>
    <tableColumn id="40" name="Zdrojový_nositel" dataDxfId="87">
      <calculatedColumnFormula>IFERROR(VLOOKUP(EB[[#This Row],[Source_carrier]],KS_DB[[product]:[KS]],6,FALSE),0)</calculatedColumnFormula>
    </tableColumn>
    <tableColumn id="1" name="unit" dataDxfId="86"/>
    <tableColumn id="2" name="indic_nrg" dataDxfId="85"/>
    <tableColumn id="3" name="product" dataDxfId="84"/>
    <tableColumn id="4" name="geo" dataDxfId="83"/>
    <tableColumn id="5" name="indic_desc" dataDxfId="82"/>
    <tableColumn id="6" name="unit_desc" dataDxfId="81"/>
    <tableColumn id="7" name="product_desc" dataDxfId="80"/>
    <tableColumn id="8" name="geo_desc" dataDxfId="79"/>
    <tableColumn id="9" name="1990" dataDxfId="78"/>
    <tableColumn id="10" name="1991" dataDxfId="77"/>
    <tableColumn id="11" name="1992" dataDxfId="76"/>
    <tableColumn id="12" name="1993" dataDxfId="75"/>
    <tableColumn id="13" name="1994" dataDxfId="74"/>
    <tableColumn id="14" name="1995" dataDxfId="73"/>
    <tableColumn id="15" name="1996" dataDxfId="72"/>
    <tableColumn id="16" name="1997" dataDxfId="71"/>
    <tableColumn id="17" name="1998" dataDxfId="70"/>
    <tableColumn id="18" name="1999" dataDxfId="69"/>
    <tableColumn id="19" name="2000" dataDxfId="68"/>
    <tableColumn id="20" name="2001" dataDxfId="67"/>
    <tableColumn id="21" name="2002" dataDxfId="66"/>
    <tableColumn id="22" name="2003" dataDxfId="65"/>
    <tableColumn id="23" name="2004" dataDxfId="64"/>
    <tableColumn id="24" name="2005" dataDxfId="63"/>
    <tableColumn id="25" name="2006" dataDxfId="62"/>
    <tableColumn id="26" name="2007" dataDxfId="61"/>
    <tableColumn id="27" name="2008" dataDxfId="60"/>
    <tableColumn id="28" name="2009" dataDxfId="59"/>
    <tableColumn id="29" name="2010" dataDxfId="58"/>
    <tableColumn id="30" name="2011" dataDxfId="57"/>
    <tableColumn id="31" name="2012" dataDxfId="56"/>
    <tableColumn id="32" name="2013" dataDxfId="55"/>
    <tableColumn id="33" name="2014" dataDxfId="54"/>
    <tableColumn id="34" name="2015" dataDxfId="5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3" name="Carriers" displayName="Carriers" ref="A1:H130" totalsRowShown="0" headerRowDxfId="52" dataDxfId="51">
  <autoFilter ref="A1:H130"/>
  <sortState ref="A2:B73">
    <sortCondition ref="A2"/>
  </sortState>
  <tableColumns count="8">
    <tableColumn id="1" name="product" dataDxfId="50"/>
    <tableColumn id="2" name="description" dataDxfId="49"/>
    <tableColumn id="4" name="popis" dataDxfId="48" dataCellStyle="Normální_Carriers"/>
    <tableColumn id="3" name="Výběr" dataDxfId="47"/>
    <tableColumn id="5" name="Je palivo" dataDxfId="46"/>
    <tableColumn id="6" name="Je palivo nebo teplo" dataDxfId="45"/>
    <tableColumn id="7" name="Nositel" dataDxfId="44"/>
    <tableColumn id="8" name="Nositel_doprava" dataDxfId="4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5" name="Indicators" displayName="Indicators" ref="A1:G690" totalsRowShown="0">
  <autoFilter ref="A1:G690"/>
  <tableColumns count="7">
    <tableColumn id="1" name="indic_nrg"/>
    <tableColumn id="2" name="description"/>
    <tableColumn id="3" name="Výběr"/>
    <tableColumn id="4" name="Source carrier"/>
    <tableColumn id="5" name="Type"/>
    <tableColumn id="6" name="Production"/>
    <tableColumn id="7" name="Key" dataDxfId="42">
      <calculatedColumnFormula>Indicators[[#This Row],[Source carrier]] &amp; "#" &amp; Indicators[[#This Row],[Type]] &amp; "#" &amp; Indicators[[#This Row],[Production]]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6" name="Units" displayName="Units" ref="A1:C620" totalsRowShown="0">
  <autoFilter ref="A1:C620"/>
  <tableColumns count="3">
    <tableColumn id="1" name="unit"/>
    <tableColumn id="2" name="description"/>
    <tableColumn id="3" name="Výběr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2" name="KS_DB" displayName="KS_DB" ref="A4:J159" totalsRowShown="0" headerRowDxfId="40" dataDxfId="38" headerRowBorderDxfId="39" tableBorderDxfId="37" totalsRowBorderDxfId="36">
  <autoFilter ref="A4:J159"/>
  <tableColumns count="10">
    <tableColumn id="5" name="key" dataDxfId="35">
      <calculatedColumnFormula>KS_DB[[#This Row],[unit]] &amp; "#" &amp; KS_DB[[#This Row],[indic_nrg]] &amp; "#" &amp; KS_DB[[#This Row],[product]] &amp; "#" &amp; KS_DB[[#This Row],[geo]]</calculatedColumnFormula>
    </tableColumn>
    <tableColumn id="1" name="unit" dataDxfId="34"/>
    <tableColumn id="4" name="indic_nrg" dataDxfId="33">
      <calculatedColumnFormula>$H$1</calculatedColumnFormula>
    </tableColumn>
    <tableColumn id="3" name="product" dataDxfId="32"/>
    <tableColumn id="2" name="geo" dataDxfId="31"/>
    <tableColumn id="7" name="product_desc" dataDxfId="30">
      <calculatedColumnFormula>VLOOKUP(KS_DB[[#This Row],[product]],Carriers[],3)</calculatedColumnFormula>
    </tableColumn>
    <tableColumn id="6" name="Sektor" dataDxfId="29">
      <calculatedColumnFormula>$I$1</calculatedColumnFormula>
    </tableColumn>
    <tableColumn id="8" name="Nositel" dataDxfId="28"/>
    <tableColumn id="10" name="Nositel_doprava" dataDxfId="27"/>
    <tableColumn id="9" name="KS" dataDxfId="26">
      <calculatedColumnFormula>IFERROR(VLOOKUP(KS_DB[[#This Row],[key]],EB[],Emisní_faktory!$B$2,FALSE)*INDEX(Carriers[Výběr],MATCH(KS_DB[[#This Row],[product]],Carriers[product],0)),0)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13" name="TBL_KS_sektory" displayName="TBL_KS_sektory" ref="A1:D26" totalsRowShown="0">
  <autoFilter ref="A1:D26"/>
  <tableColumns count="4">
    <tableColumn id="4" name="Kód_EB" dataDxfId="25"/>
    <tableColumn id="1" name="Sektor" dataDxfId="24"/>
    <tableColumn id="2" name="Kód"/>
    <tableColumn id="3" name="Je_doprava" dataDxfId="2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3" name="TBL_KS_sektory_zúžený" displayName="TBL_KS_sektory_zúžený" ref="G1:K6" totalsRowShown="0">
  <autoFilter ref="G1:K6"/>
  <tableColumns count="5">
    <tableColumn id="4" name="Kód_EB" dataDxfId="22"/>
    <tableColumn id="1" name="Sektor" dataDxfId="21"/>
    <tableColumn id="2" name="Kód"/>
    <tableColumn id="3" name="Je_doprava" dataDxfId="20"/>
    <tableColumn id="5" name="Řádek" dataDxfId="19">
      <calculatedColumnFormula>ROW(Projekce!$D$13)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00B050"/>
  </sheetPr>
  <dimension ref="A1:T86"/>
  <sheetViews>
    <sheetView tabSelected="1" workbookViewId="0"/>
  </sheetViews>
  <sheetFormatPr defaultRowHeight="15" x14ac:dyDescent="0.25"/>
  <cols>
    <col min="1" max="1" width="40.85546875" bestFit="1" customWidth="1"/>
    <col min="2" max="14" width="11.7109375" customWidth="1"/>
    <col min="15" max="15" width="10.85546875" bestFit="1" customWidth="1"/>
    <col min="16" max="17" width="11.7109375" customWidth="1"/>
    <col min="18" max="18" width="10.85546875" hidden="1" customWidth="1"/>
    <col min="19" max="19" width="39" hidden="1" customWidth="1"/>
    <col min="20" max="20" width="9.140625" hidden="1" customWidth="1"/>
  </cols>
  <sheetData>
    <row r="1" spans="1:20" x14ac:dyDescent="0.25">
      <c r="A1" s="71" t="s">
        <v>3188</v>
      </c>
      <c r="B1" s="207">
        <v>2015</v>
      </c>
    </row>
    <row r="2" spans="1:20" x14ac:dyDescent="0.25">
      <c r="A2" s="71" t="s">
        <v>3189</v>
      </c>
      <c r="B2" s="106">
        <f>IFERROR(MATCH(TEXT(Rok,"0000"),EB[#Headers],0),0)</f>
        <v>40</v>
      </c>
    </row>
    <row r="3" spans="1:20" x14ac:dyDescent="0.25">
      <c r="A3" s="71" t="s">
        <v>3208</v>
      </c>
      <c r="B3" s="106">
        <f>(IF(Rok&gt;Last_NIR,Last_NIR,Rok)-1990)*3</f>
        <v>75</v>
      </c>
    </row>
    <row r="4" spans="1:20" s="209" customFormat="1" x14ac:dyDescent="0.25">
      <c r="A4" s="208"/>
      <c r="B4" s="194"/>
    </row>
    <row r="5" spans="1:20" x14ac:dyDescent="0.25">
      <c r="A5" s="71" t="s">
        <v>3300</v>
      </c>
      <c r="B5" s="312" t="s">
        <v>3257</v>
      </c>
      <c r="C5" s="313"/>
      <c r="D5" s="313"/>
      <c r="E5" s="313"/>
      <c r="F5" s="313"/>
      <c r="G5" s="313"/>
      <c r="H5" s="313"/>
      <c r="I5" s="314"/>
      <c r="R5" t="str">
        <f>INDEX(TBL_KS_sektory[Kód],MATCH($B$5,TBL_KS_sektory[Sektor],0))</f>
        <v>transport</v>
      </c>
      <c r="T5">
        <f ca="1">IFERROR(MATCH($B$5,INDIRECT(KS_seznam!$M$1),0),0)</f>
        <v>2</v>
      </c>
    </row>
    <row r="7" spans="1:20" x14ac:dyDescent="0.25">
      <c r="A7" s="71" t="s">
        <v>3345</v>
      </c>
      <c r="B7" s="315" t="s">
        <v>3317</v>
      </c>
      <c r="C7" s="316"/>
      <c r="D7" s="316"/>
      <c r="E7" s="316"/>
      <c r="F7" s="316"/>
      <c r="G7" s="316"/>
      <c r="H7" s="316"/>
      <c r="I7" s="317"/>
    </row>
    <row r="9" spans="1:20" ht="21" x14ac:dyDescent="0.35">
      <c r="A9" s="121" t="s">
        <v>3346</v>
      </c>
    </row>
    <row r="11" spans="1:20" ht="30" x14ac:dyDescent="0.25">
      <c r="A11" s="127"/>
      <c r="B11" s="131" t="s">
        <v>3267</v>
      </c>
      <c r="C11" s="131" t="s">
        <v>3268</v>
      </c>
      <c r="D11" s="131" t="s">
        <v>3273</v>
      </c>
      <c r="E11" s="131" t="s">
        <v>3253</v>
      </c>
      <c r="F11" s="131" t="s">
        <v>3274</v>
      </c>
      <c r="G11" s="131" t="s">
        <v>3209</v>
      </c>
      <c r="H11" s="131" t="s">
        <v>3210</v>
      </c>
      <c r="I11" s="131" t="s">
        <v>3252</v>
      </c>
      <c r="J11" s="135" t="s">
        <v>3269</v>
      </c>
      <c r="K11" s="135" t="s">
        <v>3270</v>
      </c>
      <c r="L11" s="135" t="s">
        <v>3271</v>
      </c>
      <c r="M11" s="135" t="s">
        <v>3272</v>
      </c>
      <c r="N11" s="135" t="s">
        <v>2959</v>
      </c>
    </row>
    <row r="12" spans="1:20" x14ac:dyDescent="0.25">
      <c r="A12" s="127" t="s">
        <v>3304</v>
      </c>
      <c r="B12" s="122">
        <f t="shared" ref="B12" si="0">MAX(B13:B19)</f>
        <v>1</v>
      </c>
      <c r="C12" s="122">
        <f t="shared" ref="C12" si="1">MAX(C13:C19)</f>
        <v>1</v>
      </c>
      <c r="D12" s="122">
        <f t="shared" ref="D12" si="2">MAX(D13:D19)</f>
        <v>1</v>
      </c>
      <c r="E12" s="122">
        <f t="shared" ref="E12" si="3">MAX(E13:E19)</f>
        <v>1</v>
      </c>
      <c r="F12" s="122">
        <f t="shared" ref="F12" si="4">MAX(F13:F19)</f>
        <v>1</v>
      </c>
      <c r="G12" s="122">
        <f t="shared" ref="G12" si="5">MAX(G13:G19)</f>
        <v>1</v>
      </c>
      <c r="H12" s="122">
        <f t="shared" ref="H12" si="6">MAX(H13:H19)</f>
        <v>1</v>
      </c>
      <c r="I12" s="122">
        <f t="shared" ref="I12" si="7">MAX(I13:I19)</f>
        <v>1</v>
      </c>
      <c r="J12" s="122">
        <f t="shared" ref="J12" si="8">MAX(J13:J19)</f>
        <v>1</v>
      </c>
      <c r="K12" s="122">
        <f t="shared" ref="K12" si="9">MAX(K13:K19)</f>
        <v>1</v>
      </c>
      <c r="L12" s="122">
        <f t="shared" ref="L12" si="10">MAX(L13:L19)</f>
        <v>1</v>
      </c>
      <c r="M12" s="122">
        <f t="shared" ref="M12" si="11">MAX(M13:M19)</f>
        <v>1</v>
      </c>
      <c r="N12" s="122">
        <f t="shared" ref="N12" si="12">MAX(N13:N19)</f>
        <v>1</v>
      </c>
    </row>
    <row r="13" spans="1:20" x14ac:dyDescent="0.25">
      <c r="A13" s="132" t="s">
        <v>3294</v>
      </c>
      <c r="B13" s="137">
        <v>1</v>
      </c>
      <c r="C13" s="137">
        <v>1</v>
      </c>
      <c r="D13" s="137">
        <v>1</v>
      </c>
      <c r="E13" s="137">
        <v>1</v>
      </c>
      <c r="F13" s="137">
        <v>1</v>
      </c>
      <c r="G13" s="137">
        <v>1</v>
      </c>
      <c r="H13" s="137">
        <v>1</v>
      </c>
      <c r="I13" s="137">
        <v>1</v>
      </c>
      <c r="J13" s="137">
        <v>1</v>
      </c>
      <c r="K13" s="137">
        <v>1</v>
      </c>
      <c r="L13" s="137">
        <v>1</v>
      </c>
      <c r="M13" s="137">
        <v>1</v>
      </c>
      <c r="N13" s="137">
        <v>1</v>
      </c>
    </row>
    <row r="14" spans="1:20" x14ac:dyDescent="0.25">
      <c r="A14" s="132" t="s">
        <v>3292</v>
      </c>
      <c r="B14" s="137">
        <v>1</v>
      </c>
      <c r="C14" s="137">
        <v>1</v>
      </c>
      <c r="D14" s="137">
        <v>1</v>
      </c>
      <c r="E14" s="137">
        <v>1</v>
      </c>
      <c r="F14" s="137">
        <v>1</v>
      </c>
      <c r="G14" s="137">
        <v>1</v>
      </c>
      <c r="H14" s="137">
        <v>1</v>
      </c>
      <c r="I14" s="137">
        <v>1</v>
      </c>
      <c r="J14" s="137">
        <v>1</v>
      </c>
      <c r="K14" s="137">
        <v>1</v>
      </c>
      <c r="L14" s="137">
        <v>1</v>
      </c>
      <c r="M14" s="137">
        <v>1</v>
      </c>
      <c r="N14" s="137">
        <v>1</v>
      </c>
    </row>
    <row r="15" spans="1:20" x14ac:dyDescent="0.25">
      <c r="A15" s="132" t="s">
        <v>3299</v>
      </c>
      <c r="B15" s="137">
        <v>1</v>
      </c>
      <c r="C15" s="137">
        <v>1</v>
      </c>
      <c r="D15" s="137">
        <v>1</v>
      </c>
      <c r="E15" s="137">
        <v>1</v>
      </c>
      <c r="F15" s="137">
        <v>1</v>
      </c>
      <c r="G15" s="137">
        <v>1</v>
      </c>
      <c r="H15" s="137">
        <v>1</v>
      </c>
      <c r="I15" s="137">
        <v>1</v>
      </c>
      <c r="J15" s="137">
        <v>1</v>
      </c>
      <c r="K15" s="137">
        <v>1</v>
      </c>
      <c r="L15" s="137">
        <v>1</v>
      </c>
      <c r="M15" s="137">
        <v>1</v>
      </c>
      <c r="N15" s="137">
        <v>1</v>
      </c>
    </row>
    <row r="16" spans="1:20" x14ac:dyDescent="0.25">
      <c r="A16" s="132" t="s">
        <v>3296</v>
      </c>
      <c r="B16" s="137">
        <v>1</v>
      </c>
      <c r="C16" s="137">
        <v>1</v>
      </c>
      <c r="D16" s="137">
        <v>1</v>
      </c>
      <c r="E16" s="137">
        <v>1</v>
      </c>
      <c r="F16" s="137">
        <v>1</v>
      </c>
      <c r="G16" s="137">
        <v>1</v>
      </c>
      <c r="H16" s="137">
        <v>1</v>
      </c>
      <c r="I16" s="137">
        <v>1</v>
      </c>
      <c r="J16" s="137">
        <v>1</v>
      </c>
      <c r="K16" s="137">
        <v>1</v>
      </c>
      <c r="L16" s="137">
        <v>1</v>
      </c>
      <c r="M16" s="137">
        <v>1</v>
      </c>
      <c r="N16" s="137">
        <v>1</v>
      </c>
    </row>
    <row r="17" spans="1:20" x14ac:dyDescent="0.25">
      <c r="A17" s="132" t="s">
        <v>3295</v>
      </c>
      <c r="B17" s="137">
        <v>1</v>
      </c>
      <c r="C17" s="137">
        <v>1</v>
      </c>
      <c r="D17" s="137">
        <v>1</v>
      </c>
      <c r="E17" s="137">
        <v>1</v>
      </c>
      <c r="F17" s="137">
        <v>1</v>
      </c>
      <c r="G17" s="137">
        <v>1</v>
      </c>
      <c r="H17" s="137">
        <v>1</v>
      </c>
      <c r="I17" s="137">
        <v>1</v>
      </c>
      <c r="J17" s="137">
        <v>1</v>
      </c>
      <c r="K17" s="137">
        <v>1</v>
      </c>
      <c r="L17" s="137">
        <v>1</v>
      </c>
      <c r="M17" s="137">
        <v>1</v>
      </c>
      <c r="N17" s="137">
        <v>1</v>
      </c>
    </row>
    <row r="18" spans="1:20" x14ac:dyDescent="0.25">
      <c r="A18" s="132" t="s">
        <v>3293</v>
      </c>
      <c r="B18" s="137">
        <v>1</v>
      </c>
      <c r="C18" s="137">
        <v>1</v>
      </c>
      <c r="D18" s="137">
        <v>1</v>
      </c>
      <c r="E18" s="137">
        <v>1</v>
      </c>
      <c r="F18" s="137">
        <v>1</v>
      </c>
      <c r="G18" s="137">
        <v>1</v>
      </c>
      <c r="H18" s="137">
        <v>1</v>
      </c>
      <c r="I18" s="137">
        <v>1</v>
      </c>
      <c r="J18" s="137">
        <v>1</v>
      </c>
      <c r="K18" s="137">
        <v>1</v>
      </c>
      <c r="L18" s="137">
        <v>1</v>
      </c>
      <c r="M18" s="137">
        <v>1</v>
      </c>
      <c r="N18" s="137">
        <v>1</v>
      </c>
    </row>
    <row r="19" spans="1:20" x14ac:dyDescent="0.25">
      <c r="A19" s="132" t="s">
        <v>3297</v>
      </c>
      <c r="B19" s="137">
        <v>1</v>
      </c>
      <c r="C19" s="137">
        <v>1</v>
      </c>
      <c r="D19" s="137">
        <v>1</v>
      </c>
      <c r="E19" s="137">
        <v>1</v>
      </c>
      <c r="F19" s="137">
        <v>1</v>
      </c>
      <c r="G19" s="137">
        <v>1</v>
      </c>
      <c r="H19" s="137">
        <v>1</v>
      </c>
      <c r="I19" s="137">
        <v>1</v>
      </c>
      <c r="J19" s="137">
        <v>1</v>
      </c>
      <c r="K19" s="137">
        <v>1</v>
      </c>
      <c r="L19" s="137">
        <v>1</v>
      </c>
      <c r="M19" s="137">
        <v>1</v>
      </c>
      <c r="N19" s="137">
        <v>1</v>
      </c>
    </row>
    <row r="22" spans="1:20" ht="21" x14ac:dyDescent="0.35">
      <c r="A22" s="121" t="s">
        <v>3334</v>
      </c>
    </row>
    <row r="23" spans="1:20" ht="21" x14ac:dyDescent="0.35">
      <c r="A23" s="121"/>
    </row>
    <row r="24" spans="1:20" hidden="1" x14ac:dyDescent="0.25">
      <c r="A24" s="70" t="s">
        <v>3279</v>
      </c>
      <c r="B24" s="70" t="s">
        <v>3130</v>
      </c>
      <c r="C24" s="70" t="s">
        <v>3129</v>
      </c>
      <c r="D24" s="70" t="s">
        <v>3131</v>
      </c>
      <c r="E24" s="70" t="s">
        <v>3134</v>
      </c>
      <c r="F24" s="70" t="s">
        <v>3132</v>
      </c>
      <c r="G24" s="70" t="s">
        <v>3277</v>
      </c>
      <c r="H24" s="70" t="s">
        <v>3255</v>
      </c>
      <c r="I24" s="70" t="s">
        <v>3256</v>
      </c>
      <c r="J24" s="70" t="s">
        <v>3153</v>
      </c>
      <c r="K24" s="70" t="s">
        <v>2962</v>
      </c>
      <c r="L24" s="70" t="s">
        <v>3156</v>
      </c>
      <c r="M24" s="70" t="s">
        <v>3154</v>
      </c>
      <c r="N24" s="70" t="s">
        <v>2959</v>
      </c>
    </row>
    <row r="25" spans="1:20" s="156" customFormat="1" hidden="1" x14ac:dyDescent="0.25">
      <c r="A25" s="156" t="b">
        <f>VLOOKUP(B5,TBL_KS_sektory[[Sektor]:[Je_doprava]],3,FALSE)</f>
        <v>0</v>
      </c>
      <c r="B25" s="105">
        <f t="array" aca="1" ref="B25:N25" ca="1">TRANSPOSE(Výsledek_projekce!BN4:BN16)</f>
        <v>38</v>
      </c>
      <c r="C25" s="105">
        <f ca="1"/>
        <v>250650</v>
      </c>
      <c r="D25" s="105">
        <f ca="1"/>
        <v>2779</v>
      </c>
      <c r="E25" s="105">
        <f ca="1"/>
        <v>12414</v>
      </c>
      <c r="F25" s="105">
        <f ca="1"/>
        <v>0</v>
      </c>
      <c r="G25" s="105">
        <f ca="1"/>
        <v>5792</v>
      </c>
      <c r="H25" s="105">
        <f ca="1"/>
        <v>0</v>
      </c>
      <c r="I25" s="105">
        <f ca="1"/>
        <v>0</v>
      </c>
      <c r="J25" s="105">
        <f ca="1"/>
        <v>0</v>
      </c>
      <c r="K25" s="105">
        <f ca="1"/>
        <v>0</v>
      </c>
      <c r="L25" s="105">
        <f ca="1"/>
        <v>0</v>
      </c>
      <c r="M25" s="105">
        <f ca="1"/>
        <v>0</v>
      </c>
      <c r="N25" s="105">
        <f ca="1"/>
        <v>0</v>
      </c>
    </row>
    <row r="26" spans="1:20" hidden="1" x14ac:dyDescent="0.25">
      <c r="B26" s="105">
        <f>IF($A$25,IF(Rok&lt;=Last_Bil,SUMIFS(KS_DB[KS],KS_DB[Nositel_doprava],B24,KS_DB[Sektor],"&lt;&gt;energy"),B25),IF(Rok&lt;=Last_Bil,SUMIFS(KS_DB[KS],KS_DB[Nositel],B24,KS_DB[Sektor],"&lt;&gt;energy"),B25))</f>
        <v>38</v>
      </c>
      <c r="C26" s="105">
        <f>IF($A$25,IF(Rok&lt;=Last_Bil,SUMIFS(KS_DB[KS],KS_DB[Nositel_doprava],C24,KS_DB[Sektor],"&lt;&gt;energy"),C25),IF(Rok&lt;=Last_Bil,SUMIFS(KS_DB[KS],KS_DB[Nositel],C24,KS_DB[Sektor],"&lt;&gt;energy"),C25))</f>
        <v>250650</v>
      </c>
      <c r="D26" s="105">
        <f>IF($A$25,IF(Rok&lt;=Last_Bil,SUMIFS(KS_DB[KS],KS_DB[Nositel_doprava],D24,KS_DB[Sektor],"&lt;&gt;energy"),D25),IF(Rok&lt;=Last_Bil,SUMIFS(KS_DB[KS],KS_DB[Nositel],D24,KS_DB[Sektor],"&lt;&gt;energy"),D25))</f>
        <v>2779</v>
      </c>
      <c r="E26" s="105">
        <f>IF($A$25,IF(Rok&lt;=Last_Bil,SUMIFS(KS_DB[KS],KS_DB[Nositel_doprava],E24,KS_DB[Sektor],"&lt;&gt;energy"),E25),IF(Rok&lt;=Last_Bil,SUMIFS(KS_DB[KS],KS_DB[Nositel],E24,KS_DB[Sektor],"&lt;&gt;energy"),E25))</f>
        <v>12414</v>
      </c>
      <c r="F26" s="105">
        <f>IF($A$25,IF(Rok&lt;=Last_Bil,SUMIFS(KS_DB[KS],KS_DB[Nositel_doprava],F24,KS_DB[Sektor],"&lt;&gt;energy"),F25),IF(Rok&lt;=Last_Bil,SUMIFS(KS_DB[KS],KS_DB[Nositel],F24,KS_DB[Sektor],"&lt;&gt;energy"),F25))</f>
        <v>0</v>
      </c>
      <c r="G26" s="105">
        <f>IF($A$25,IF(Rok&lt;=Last_Bil,SUMIFS(KS_DB[KS],KS_DB[Nositel_doprava],G24,KS_DB[Sektor],"&lt;&gt;energy"),G25),IF(Rok&lt;=Last_Bil,SUMIFS(KS_DB[KS],KS_DB[Nositel],G24,KS_DB[Sektor],"&lt;&gt;energy"),G25))</f>
        <v>5792</v>
      </c>
      <c r="H26" s="105">
        <f>IF($A$25,IF(Rok&lt;=Last_Bil,SUMIFS(KS_DB[KS],KS_DB[Nositel_doprava],H24,KS_DB[Sektor],"&lt;&gt;energy"),H25),IF(Rok&lt;=Last_Bil,SUMIFS(KS_DB[KS],KS_DB[Nositel],H24,KS_DB[Sektor],"&lt;&gt;energy"),H25))</f>
        <v>0</v>
      </c>
      <c r="I26" s="105">
        <f>IF($A$25,IF(Rok&lt;=Last_Bil,SUMIFS(KS_DB[KS],KS_DB[Nositel_doprava],I24,KS_DB[Sektor],"&lt;&gt;energy"),I25),IF(Rok&lt;=Last_Bil,SUMIFS(KS_DB[KS],KS_DB[Nositel],I24,KS_DB[Sektor],"&lt;&gt;energy"),I25))</f>
        <v>0</v>
      </c>
      <c r="J26" s="105">
        <f>IF($A$25,IF(Rok&lt;=Last_Bil,SUMIFS(KS_DB[KS],KS_DB[Nositel_doprava],J24,KS_DB[Sektor],"&lt;&gt;energy"),J25),IF(Rok&lt;=Last_Bil,SUMIFS(KS_DB[KS],KS_DB[Nositel],J24,KS_DB[Sektor],"&lt;&gt;energy"),J25))</f>
        <v>0</v>
      </c>
      <c r="K26" s="105">
        <f>IF($A$25,IF(Rok&lt;=Last_Bil,SUMIFS(KS_DB[KS],KS_DB[Nositel_doprava],K24,KS_DB[Sektor],"&lt;&gt;energy"),K25),IF(Rok&lt;=Last_Bil,SUMIFS(KS_DB[KS],KS_DB[Nositel],K24,KS_DB[Sektor],"&lt;&gt;energy"),K25))</f>
        <v>0</v>
      </c>
      <c r="L26" s="105">
        <f>IF($A$25,IF(Rok&lt;=Last_Bil,SUMIFS(KS_DB[KS],KS_DB[Nositel_doprava],L24,KS_DB[Sektor],"&lt;&gt;energy"),L25),IF(Rok&lt;=Last_Bil,SUMIFS(KS_DB[KS],KS_DB[Nositel],L24,KS_DB[Sektor],"&lt;&gt;energy"),L25))</f>
        <v>0</v>
      </c>
      <c r="M26" s="105">
        <f>IF($A$25,IF(Rok&lt;=Last_Bil,SUMIFS(KS_DB[KS],KS_DB[Nositel_doprava],M24,KS_DB[Sektor],"&lt;&gt;energy"),M25),IF(Rok&lt;=Last_Bil,SUMIFS(KS_DB[KS],KS_DB[Nositel],M24,KS_DB[Sektor],"&lt;&gt;energy"),M25))</f>
        <v>0</v>
      </c>
      <c r="N26" s="105">
        <f>IF($A$25,IF(Rok&lt;=Last_Bil,SUMIFS(KS_DB[KS],KS_DB[Nositel_doprava],N24,KS_DB[Sektor],"&lt;&gt;energy"),N25),IF(Rok&lt;=Last_Bil,SUMIFS(KS_DB[KS],KS_DB[Nositel],N24,KS_DB[Sektor],"&lt;&gt;energy"),N25))</f>
        <v>0</v>
      </c>
      <c r="O26" s="105"/>
    </row>
    <row r="27" spans="1:20" ht="30" x14ac:dyDescent="0.25">
      <c r="A27" s="127"/>
      <c r="B27" s="131" t="s">
        <v>3267</v>
      </c>
      <c r="C27" s="131" t="s">
        <v>3268</v>
      </c>
      <c r="D27" s="131" t="s">
        <v>3273</v>
      </c>
      <c r="E27" s="131" t="s">
        <v>3253</v>
      </c>
      <c r="F27" s="131" t="s">
        <v>3274</v>
      </c>
      <c r="G27" s="131" t="s">
        <v>3209</v>
      </c>
      <c r="H27" s="131" t="s">
        <v>3210</v>
      </c>
      <c r="I27" s="131" t="s">
        <v>3252</v>
      </c>
      <c r="J27" s="135" t="s">
        <v>3269</v>
      </c>
      <c r="K27" s="135" t="s">
        <v>3270</v>
      </c>
      <c r="L27" s="135" t="s">
        <v>3271</v>
      </c>
      <c r="M27" s="135" t="s">
        <v>3272</v>
      </c>
      <c r="N27" s="135" t="s">
        <v>2959</v>
      </c>
      <c r="O27" s="131" t="s">
        <v>134</v>
      </c>
      <c r="R27" s="104" t="s">
        <v>3279</v>
      </c>
      <c r="S27" s="112" t="s">
        <v>3179</v>
      </c>
      <c r="T27" s="113" t="s">
        <v>2021</v>
      </c>
    </row>
    <row r="28" spans="1:20" x14ac:dyDescent="0.25">
      <c r="A28" s="127" t="s">
        <v>3301</v>
      </c>
      <c r="B28" s="136">
        <f>IF(INDEX(Podíly_KS!C:C,$T28)=0,B26*B12,SUM(B29:B35))</f>
        <v>38</v>
      </c>
      <c r="C28" s="136">
        <f>IF(INDEX(Podíly_KS!D:D,$T28)=0,C26*C12,SUM(C29:C35))</f>
        <v>250650</v>
      </c>
      <c r="D28" s="136">
        <f>IF(INDEX(Podíly_KS!E:E,$T28)=0,D26*D12,SUM(D29:D35))</f>
        <v>2779</v>
      </c>
      <c r="E28" s="136">
        <f>IF(INDEX(Podíly_KS!F:F,$T28)=0,E26*E12,SUM(E29:E35))</f>
        <v>12414</v>
      </c>
      <c r="F28" s="136">
        <f>IF(INDEX(Podíly_KS!G:G,$T28)=0,F26*F12,SUM(F29:F35))</f>
        <v>0</v>
      </c>
      <c r="G28" s="136">
        <f>IF(INDEX(Podíly_KS!H:H,$T28)=0,G26*G12,SUM(G29:G35))</f>
        <v>5792</v>
      </c>
      <c r="H28" s="136">
        <f>IF(INDEX(Podíly_KS!I:I,$T28)=0,H26*H12,SUM(H29:H35))</f>
        <v>0</v>
      </c>
      <c r="I28" s="136">
        <f>IF(INDEX(Podíly_KS!J:J,$T28)=0,I26*I12,SUM(I29:I35))</f>
        <v>0</v>
      </c>
      <c r="J28" s="136">
        <f>IF(INDEX(Podíly_KS!K:K,$T28)=0,J26*J12,SUM(J29:J35))</f>
        <v>0</v>
      </c>
      <c r="K28" s="136">
        <f>IF(INDEX(Podíly_KS!L:L,$T28)=0,K26*K12,SUM(K29:K35))</f>
        <v>0</v>
      </c>
      <c r="L28" s="136">
        <f>IF(INDEX(Podíly_KS!M:M,$T28)=0,L26*L12,SUM(L29:L35))</f>
        <v>0</v>
      </c>
      <c r="M28" s="136">
        <f>IF(INDEX(Podíly_KS!N:N,$T28)=0,M26*M12,SUM(M29:M35))</f>
        <v>0</v>
      </c>
      <c r="N28" s="136">
        <f>IF(INDEX(Podíly_KS!O:O,$T28)=0,N26*N12,SUM(N29:N35))</f>
        <v>0</v>
      </c>
      <c r="O28" s="136">
        <f>SUM(B28:N28)</f>
        <v>271673</v>
      </c>
      <c r="R28" t="b">
        <f>INDEX(TBL_KS_sektory[Je_doprava],MATCH($B$5,TBL_KS_sektory[Sektor],0))</f>
        <v>0</v>
      </c>
      <c r="S28" t="str">
        <f>$B$5 &amp; "#Celkem"</f>
        <v>Doprava celkem#Celkem</v>
      </c>
      <c r="T28">
        <f>MATCH(S28,Podíly_KS!$R:$R,0)</f>
        <v>20</v>
      </c>
    </row>
    <row r="29" spans="1:20" x14ac:dyDescent="0.25">
      <c r="A29" s="132" t="s">
        <v>3294</v>
      </c>
      <c r="B29" s="125">
        <f>B$26*INDEX(Podíly_KS!C:C,$T29)*B13</f>
        <v>0</v>
      </c>
      <c r="C29" s="125">
        <f>C$26*INDEX(Podíly_KS!D:D,$T29)*C13</f>
        <v>0</v>
      </c>
      <c r="D29" s="125">
        <f>D$26*INDEX(Podíly_KS!E:E,$T29)*D13</f>
        <v>0</v>
      </c>
      <c r="E29" s="125">
        <f>E$26*INDEX(Podíly_KS!F:F,$T29)*E13</f>
        <v>0</v>
      </c>
      <c r="F29" s="125">
        <f>F$26*INDEX(Podíly_KS!G:G,$T29)*F13</f>
        <v>0</v>
      </c>
      <c r="G29" s="125">
        <f>G$26*INDEX(Podíly_KS!H:H,$T29)*G13</f>
        <v>0</v>
      </c>
      <c r="H29" s="125">
        <f>H$26*INDEX(Podíly_KS!I:I,$T29)*H13</f>
        <v>0</v>
      </c>
      <c r="I29" s="125">
        <f>I$26*INDEX(Podíly_KS!J:J,$T29)*I13</f>
        <v>0</v>
      </c>
      <c r="J29" s="125">
        <f>J$26*INDEX(Podíly_KS!K:K,$T29)*J13</f>
        <v>0</v>
      </c>
      <c r="K29" s="125">
        <f>K$26*INDEX(Podíly_KS!L:L,$T29)*K13</f>
        <v>0</v>
      </c>
      <c r="L29" s="125">
        <f>L$26*INDEX(Podíly_KS!M:M,$T29)*L13</f>
        <v>0</v>
      </c>
      <c r="M29" s="125">
        <f>M$26*INDEX(Podíly_KS!N:N,$T29)*M13</f>
        <v>0</v>
      </c>
      <c r="N29" s="125">
        <f>N$26*INDEX(Podíly_KS!O:O,$T29)*N13</f>
        <v>0</v>
      </c>
      <c r="O29" s="125">
        <f t="shared" ref="O29:O35" si="13">SUM(B29:N29)</f>
        <v>0</v>
      </c>
      <c r="S29" t="str">
        <f t="shared" ref="S29:S35" si="14">$B$5 &amp; "#" &amp; $A29</f>
        <v>Doprava celkem#Klimatizace</v>
      </c>
      <c r="T29">
        <f>MATCH(S29,Podíly_KS!$R:$R,0)</f>
        <v>13</v>
      </c>
    </row>
    <row r="30" spans="1:20" x14ac:dyDescent="0.25">
      <c r="A30" s="132" t="s">
        <v>3292</v>
      </c>
      <c r="B30" s="125">
        <f>B$26*INDEX(Podíly_KS!C:C,$T30)*B14</f>
        <v>0</v>
      </c>
      <c r="C30" s="125">
        <f>C$26*INDEX(Podíly_KS!D:D,$T30)*C14</f>
        <v>0</v>
      </c>
      <c r="D30" s="125">
        <f>D$26*INDEX(Podíly_KS!E:E,$T30)*D14</f>
        <v>0</v>
      </c>
      <c r="E30" s="125">
        <f>E$26*INDEX(Podíly_KS!F:F,$T30)*E14</f>
        <v>0</v>
      </c>
      <c r="F30" s="125">
        <f>F$26*INDEX(Podíly_KS!G:G,$T30)*F14</f>
        <v>0</v>
      </c>
      <c r="G30" s="125">
        <f>G$26*INDEX(Podíly_KS!H:H,$T30)*G14</f>
        <v>0</v>
      </c>
      <c r="H30" s="125">
        <f>H$26*INDEX(Podíly_KS!I:I,$T30)*H14</f>
        <v>0</v>
      </c>
      <c r="I30" s="125">
        <f>I$26*INDEX(Podíly_KS!J:J,$T30)*I14</f>
        <v>0</v>
      </c>
      <c r="J30" s="125">
        <f>J$26*INDEX(Podíly_KS!K:K,$T30)*J14</f>
        <v>0</v>
      </c>
      <c r="K30" s="125">
        <f>K$26*INDEX(Podíly_KS!L:L,$T30)*K14</f>
        <v>0</v>
      </c>
      <c r="L30" s="125">
        <f>L$26*INDEX(Podíly_KS!M:M,$T30)*L14</f>
        <v>0</v>
      </c>
      <c r="M30" s="125">
        <f>M$26*INDEX(Podíly_KS!N:N,$T30)*M14</f>
        <v>0</v>
      </c>
      <c r="N30" s="125">
        <f>N$26*INDEX(Podíly_KS!O:O,$T30)*N14</f>
        <v>0</v>
      </c>
      <c r="O30" s="125">
        <f t="shared" si="13"/>
        <v>0</v>
      </c>
      <c r="S30" t="str">
        <f t="shared" si="14"/>
        <v>Doprava celkem#Ohřev vody</v>
      </c>
      <c r="T30">
        <f>MATCH(S30,Podíly_KS!$R:$R,0)</f>
        <v>14</v>
      </c>
    </row>
    <row r="31" spans="1:20" x14ac:dyDescent="0.25">
      <c r="A31" s="132" t="s">
        <v>3299</v>
      </c>
      <c r="B31" s="125">
        <f>B$26*INDEX(Podíly_KS!C:C,$T31)*B15</f>
        <v>0</v>
      </c>
      <c r="C31" s="125">
        <f>C$26*INDEX(Podíly_KS!D:D,$T31)*C15</f>
        <v>0</v>
      </c>
      <c r="D31" s="125">
        <f>D$26*INDEX(Podíly_KS!E:E,$T31)*D15</f>
        <v>0</v>
      </c>
      <c r="E31" s="125">
        <f>E$26*INDEX(Podíly_KS!F:F,$T31)*E15</f>
        <v>0</v>
      </c>
      <c r="F31" s="125">
        <f>F$26*INDEX(Podíly_KS!G:G,$T31)*F15</f>
        <v>0</v>
      </c>
      <c r="G31" s="125">
        <f>G$26*INDEX(Podíly_KS!H:H,$T31)*G15</f>
        <v>0</v>
      </c>
      <c r="H31" s="125">
        <f>H$26*INDEX(Podíly_KS!I:I,$T31)*H15</f>
        <v>0</v>
      </c>
      <c r="I31" s="125">
        <f>I$26*INDEX(Podíly_KS!J:J,$T31)*I15</f>
        <v>0</v>
      </c>
      <c r="J31" s="125">
        <f>J$26*INDEX(Podíly_KS!K:K,$T31)*J15</f>
        <v>0</v>
      </c>
      <c r="K31" s="125">
        <f>K$26*INDEX(Podíly_KS!L:L,$T31)*K15</f>
        <v>0</v>
      </c>
      <c r="L31" s="125">
        <f>L$26*INDEX(Podíly_KS!M:M,$T31)*L15</f>
        <v>0</v>
      </c>
      <c r="M31" s="125">
        <f>M$26*INDEX(Podíly_KS!N:N,$T31)*M15</f>
        <v>0</v>
      </c>
      <c r="N31" s="125">
        <f>N$26*INDEX(Podíly_KS!O:O,$T31)*N15</f>
        <v>0</v>
      </c>
      <c r="O31" s="125">
        <f t="shared" si="13"/>
        <v>0</v>
      </c>
      <c r="S31" t="str">
        <f t="shared" si="14"/>
        <v>Doprava celkem#Ostatní užití</v>
      </c>
      <c r="T31">
        <f>MATCH(S31,Podíly_KS!$R:$R,0)</f>
        <v>15</v>
      </c>
    </row>
    <row r="32" spans="1:20" x14ac:dyDescent="0.25">
      <c r="A32" s="132" t="s">
        <v>3296</v>
      </c>
      <c r="B32" s="125">
        <f>B$26*INDEX(Podíly_KS!C:C,$T32)*B16</f>
        <v>0</v>
      </c>
      <c r="C32" s="125">
        <f>C$26*INDEX(Podíly_KS!D:D,$T32)*C16</f>
        <v>0</v>
      </c>
      <c r="D32" s="125">
        <f>D$26*INDEX(Podíly_KS!E:E,$T32)*D16</f>
        <v>0</v>
      </c>
      <c r="E32" s="125">
        <f>E$26*INDEX(Podíly_KS!F:F,$T32)*E16</f>
        <v>0</v>
      </c>
      <c r="F32" s="125">
        <f>F$26*INDEX(Podíly_KS!G:G,$T32)*F16</f>
        <v>0</v>
      </c>
      <c r="G32" s="125">
        <f>G$26*INDEX(Podíly_KS!H:H,$T32)*G16</f>
        <v>0</v>
      </c>
      <c r="H32" s="125">
        <f>H$26*INDEX(Podíly_KS!I:I,$T32)*H16</f>
        <v>0</v>
      </c>
      <c r="I32" s="125">
        <f>I$26*INDEX(Podíly_KS!J:J,$T32)*I16</f>
        <v>0</v>
      </c>
      <c r="J32" s="125">
        <f>J$26*INDEX(Podíly_KS!K:K,$T32)*J16</f>
        <v>0</v>
      </c>
      <c r="K32" s="125">
        <f>K$26*INDEX(Podíly_KS!L:L,$T32)*K16</f>
        <v>0</v>
      </c>
      <c r="L32" s="125">
        <f>L$26*INDEX(Podíly_KS!M:M,$T32)*L16</f>
        <v>0</v>
      </c>
      <c r="M32" s="125">
        <f>M$26*INDEX(Podíly_KS!N:N,$T32)*M16</f>
        <v>0</v>
      </c>
      <c r="N32" s="125">
        <f>N$26*INDEX(Podíly_KS!O:O,$T32)*N16</f>
        <v>0</v>
      </c>
      <c r="O32" s="125">
        <f t="shared" si="13"/>
        <v>0</v>
      </c>
      <c r="S32" t="str">
        <f t="shared" si="14"/>
        <v>Doprava celkem#Osvětlení a spotřebiče</v>
      </c>
      <c r="T32">
        <f>MATCH(S32,Podíly_KS!$R:$R,0)</f>
        <v>16</v>
      </c>
    </row>
    <row r="33" spans="1:20" x14ac:dyDescent="0.25">
      <c r="A33" s="132" t="s">
        <v>3295</v>
      </c>
      <c r="B33" s="125">
        <f>B$26*INDEX(Podíly_KS!C:C,$T33)*B17</f>
        <v>0</v>
      </c>
      <c r="C33" s="125">
        <f>C$26*INDEX(Podíly_KS!D:D,$T33)*C17</f>
        <v>0</v>
      </c>
      <c r="D33" s="125">
        <f>D$26*INDEX(Podíly_KS!E:E,$T33)*D17</f>
        <v>0</v>
      </c>
      <c r="E33" s="125">
        <f>E$26*INDEX(Podíly_KS!F:F,$T33)*E17</f>
        <v>0</v>
      </c>
      <c r="F33" s="125">
        <f>F$26*INDEX(Podíly_KS!G:G,$T33)*F17</f>
        <v>0</v>
      </c>
      <c r="G33" s="125">
        <f>G$26*INDEX(Podíly_KS!H:H,$T33)*G17</f>
        <v>0</v>
      </c>
      <c r="H33" s="125">
        <f>H$26*INDEX(Podíly_KS!I:I,$T33)*H17</f>
        <v>0</v>
      </c>
      <c r="I33" s="125">
        <f>I$26*INDEX(Podíly_KS!J:J,$T33)*I17</f>
        <v>0</v>
      </c>
      <c r="J33" s="125">
        <f>J$26*INDEX(Podíly_KS!K:K,$T33)*J17</f>
        <v>0</v>
      </c>
      <c r="K33" s="125">
        <f>K$26*INDEX(Podíly_KS!L:L,$T33)*K17</f>
        <v>0</v>
      </c>
      <c r="L33" s="125">
        <f>L$26*INDEX(Podíly_KS!M:M,$T33)*L17</f>
        <v>0</v>
      </c>
      <c r="M33" s="125">
        <f>M$26*INDEX(Podíly_KS!N:N,$T33)*M17</f>
        <v>0</v>
      </c>
      <c r="N33" s="125">
        <f>N$26*INDEX(Podíly_KS!O:O,$T33)*N17</f>
        <v>0</v>
      </c>
      <c r="O33" s="125">
        <f t="shared" si="13"/>
        <v>0</v>
      </c>
      <c r="S33" t="str">
        <f t="shared" si="14"/>
        <v>Doprava celkem#Technologie</v>
      </c>
      <c r="T33">
        <f>MATCH(S33,Podíly_KS!$R:$R,0)</f>
        <v>17</v>
      </c>
    </row>
    <row r="34" spans="1:20" x14ac:dyDescent="0.25">
      <c r="A34" s="132" t="s">
        <v>3293</v>
      </c>
      <c r="B34" s="125">
        <f>B$26*INDEX(Podíly_KS!C:C,$T34)*B18</f>
        <v>0</v>
      </c>
      <c r="C34" s="125">
        <f>C$26*INDEX(Podíly_KS!D:D,$T34)*C18</f>
        <v>0</v>
      </c>
      <c r="D34" s="125">
        <f>D$26*INDEX(Podíly_KS!E:E,$T34)*D18</f>
        <v>0</v>
      </c>
      <c r="E34" s="125">
        <f>E$26*INDEX(Podíly_KS!F:F,$T34)*E18</f>
        <v>0</v>
      </c>
      <c r="F34" s="125">
        <f>F$26*INDEX(Podíly_KS!G:G,$T34)*F18</f>
        <v>0</v>
      </c>
      <c r="G34" s="125">
        <f>G$26*INDEX(Podíly_KS!H:H,$T34)*G18</f>
        <v>0</v>
      </c>
      <c r="H34" s="125">
        <f>H$26*INDEX(Podíly_KS!I:I,$T34)*H18</f>
        <v>0</v>
      </c>
      <c r="I34" s="125">
        <f>I$26*INDEX(Podíly_KS!J:J,$T34)*I18</f>
        <v>0</v>
      </c>
      <c r="J34" s="125">
        <f>J$26*INDEX(Podíly_KS!K:K,$T34)*J18</f>
        <v>0</v>
      </c>
      <c r="K34" s="125">
        <f>K$26*INDEX(Podíly_KS!L:L,$T34)*K18</f>
        <v>0</v>
      </c>
      <c r="L34" s="125">
        <f>L$26*INDEX(Podíly_KS!M:M,$T34)*L18</f>
        <v>0</v>
      </c>
      <c r="M34" s="125">
        <f>M$26*INDEX(Podíly_KS!N:N,$T34)*M18</f>
        <v>0</v>
      </c>
      <c r="N34" s="125">
        <f>N$26*INDEX(Podíly_KS!O:O,$T34)*N18</f>
        <v>0</v>
      </c>
      <c r="O34" s="125">
        <f t="shared" si="13"/>
        <v>0</v>
      </c>
      <c r="S34" t="str">
        <f t="shared" si="14"/>
        <v>Doprava celkem#Vaření</v>
      </c>
      <c r="T34">
        <f>MATCH(S34,Podíly_KS!$R:$R,0)</f>
        <v>18</v>
      </c>
    </row>
    <row r="35" spans="1:20" x14ac:dyDescent="0.25">
      <c r="A35" s="132" t="s">
        <v>3297</v>
      </c>
      <c r="B35" s="125">
        <f>B$26*INDEX(Podíly_KS!C:C,$T35)*B19</f>
        <v>0</v>
      </c>
      <c r="C35" s="125">
        <f>C$26*INDEX(Podíly_KS!D:D,$T35)*C19</f>
        <v>0</v>
      </c>
      <c r="D35" s="125">
        <f>D$26*INDEX(Podíly_KS!E:E,$T35)*D19</f>
        <v>0</v>
      </c>
      <c r="E35" s="125">
        <f>E$26*INDEX(Podíly_KS!F:F,$T35)*E19</f>
        <v>0</v>
      </c>
      <c r="F35" s="125">
        <f>F$26*INDEX(Podíly_KS!G:G,$T35)*F19</f>
        <v>0</v>
      </c>
      <c r="G35" s="125">
        <f>G$26*INDEX(Podíly_KS!H:H,$T35)*G19</f>
        <v>0</v>
      </c>
      <c r="H35" s="125">
        <f>H$26*INDEX(Podíly_KS!I:I,$T35)*H19</f>
        <v>0</v>
      </c>
      <c r="I35" s="125">
        <f>I$26*INDEX(Podíly_KS!J:J,$T35)*I19</f>
        <v>0</v>
      </c>
      <c r="J35" s="125">
        <f>J$26*INDEX(Podíly_KS!K:K,$T35)*J19</f>
        <v>0</v>
      </c>
      <c r="K35" s="125">
        <f>K$26*INDEX(Podíly_KS!L:L,$T35)*K19</f>
        <v>0</v>
      </c>
      <c r="L35" s="125">
        <f>L$26*INDEX(Podíly_KS!M:M,$T35)*L19</f>
        <v>0</v>
      </c>
      <c r="M35" s="125">
        <f>M$26*INDEX(Podíly_KS!N:N,$T35)*M19</f>
        <v>0</v>
      </c>
      <c r="N35" s="125">
        <f>N$26*INDEX(Podíly_KS!O:O,$T35)*N19</f>
        <v>0</v>
      </c>
      <c r="O35" s="125">
        <f t="shared" si="13"/>
        <v>0</v>
      </c>
      <c r="S35" t="str">
        <f t="shared" si="14"/>
        <v>Doprava celkem#Vytápění</v>
      </c>
      <c r="T35">
        <f>MATCH(S35,Podíly_KS!$R:$R,0)</f>
        <v>19</v>
      </c>
    </row>
    <row r="38" spans="1:20" ht="21" x14ac:dyDescent="0.35">
      <c r="A38" s="139" t="s">
        <v>3335</v>
      </c>
    </row>
    <row r="40" spans="1:20" ht="30" x14ac:dyDescent="0.25">
      <c r="A40" s="126"/>
      <c r="B40" s="131" t="s">
        <v>3267</v>
      </c>
      <c r="C40" s="131" t="s">
        <v>3268</v>
      </c>
      <c r="D40" s="131" t="s">
        <v>3273</v>
      </c>
      <c r="E40" s="131" t="s">
        <v>3253</v>
      </c>
      <c r="F40" s="131" t="s">
        <v>3274</v>
      </c>
      <c r="G40" s="131" t="s">
        <v>3209</v>
      </c>
      <c r="H40" s="131" t="s">
        <v>3210</v>
      </c>
      <c r="I40" s="131" t="s">
        <v>3252</v>
      </c>
      <c r="J40" s="135" t="s">
        <v>3269</v>
      </c>
      <c r="K40" s="135" t="s">
        <v>3270</v>
      </c>
      <c r="L40" s="135" t="s">
        <v>3271</v>
      </c>
      <c r="M40" s="135" t="s">
        <v>3272</v>
      </c>
      <c r="N40" s="135" t="s">
        <v>2959</v>
      </c>
      <c r="R40" t="s">
        <v>3302</v>
      </c>
    </row>
    <row r="41" spans="1:20" ht="18" x14ac:dyDescent="0.35">
      <c r="A41" s="138" t="s">
        <v>3336</v>
      </c>
      <c r="B41" s="151">
        <f ca="1">VLOOKUP($R$5,Emis_Fakt_NIR!$A$7:$P$25,COLUMN()+2,FALSE)</f>
        <v>0</v>
      </c>
      <c r="C41" s="151">
        <f ca="1">VLOOKUP($R$5,Emis_Fakt_NIR!$A$7:$P$25,COLUMN()+2,FALSE)</f>
        <v>72.62001345254663</v>
      </c>
      <c r="D41" s="151">
        <f ca="1">VLOOKUP($R$5,Emis_Fakt_NIR!$A$7:$P$25,COLUMN()+2,FALSE)</f>
        <v>52.432033843213432</v>
      </c>
      <c r="E41" s="151">
        <f>VLOOKUP($R$5,Emis_Fakt_NIR!$A$7:$P$25,COLUMN()+2,FALSE)</f>
        <v>0</v>
      </c>
      <c r="F41" s="151">
        <f ca="1">VLOOKUP($R$5,Emis_Fakt_NIR!$A$7:$P$25,COLUMN()+2,FALSE)</f>
        <v>0</v>
      </c>
      <c r="G41" s="151">
        <f ca="1">VLOOKUP($R$5,Emis_Fakt_NIR!$A$7:$P$25,COLUMN()+2,FALSE)</f>
        <v>175.29552531614274</v>
      </c>
      <c r="H41" s="151">
        <f>VLOOKUP($R$5,Emis_Fakt_NIR!$A$7:$P$25,COLUMN()+2,FALSE)</f>
        <v>0</v>
      </c>
      <c r="I41" s="151">
        <f>VLOOKUP($R$5,Emis_Fakt_NIR!$A$7:$P$25,COLUMN()+2,FALSE)</f>
        <v>0</v>
      </c>
      <c r="J41" s="151">
        <f>VLOOKUP($R$5,Emis_Fakt_NIR!$A$7:$P$25,COLUMN()+2,FALSE)</f>
        <v>0</v>
      </c>
      <c r="K41" s="151">
        <f>VLOOKUP($R$5,Emis_Fakt_NIR!$A$7:$P$25,COLUMN()+2,FALSE)</f>
        <v>0</v>
      </c>
      <c r="L41" s="151">
        <f>VLOOKUP($R$5,Emis_Fakt_NIR!$A$7:$P$25,COLUMN()+2,FALSE)</f>
        <v>0</v>
      </c>
      <c r="M41" s="151">
        <f>VLOOKUP($R$5,Emis_Fakt_NIR!$A$7:$P$25,COLUMN()+2,FALSE)</f>
        <v>0</v>
      </c>
      <c r="N41" s="151">
        <f>VLOOKUP($R$5,Emis_Fakt_NIR!$A$7:$P$25,COLUMN()+2,FALSE)</f>
        <v>0</v>
      </c>
      <c r="R41">
        <v>1</v>
      </c>
    </row>
    <row r="42" spans="1:20" ht="18" x14ac:dyDescent="0.35">
      <c r="A42" s="138" t="s">
        <v>3337</v>
      </c>
      <c r="B42" s="152">
        <f ca="1">(VLOOKUP($R$5,Emis_Fakt_NIR!$A$28:$P$46,COLUMN()+2,FALSE))/1000</f>
        <v>0</v>
      </c>
      <c r="C42" s="152">
        <f ca="1">(VLOOKUP($R$5,Emis_Fakt_NIR!$A$28:$P$46,COLUMN()+2,FALSE))/1000</f>
        <v>3.6469598901351201E-3</v>
      </c>
      <c r="D42" s="152">
        <f ca="1">(VLOOKUP($R$5,Emis_Fakt_NIR!$A$28:$P$46,COLUMN()+2,FALSE))/1000</f>
        <v>4.815535889872178E-2</v>
      </c>
      <c r="E42" s="152">
        <f ca="1">(VLOOKUP($R$5,Emis_Fakt_NIR!$A$28:$P$46,COLUMN()+2,FALSE))/1000</f>
        <v>1.91541807636539E-3</v>
      </c>
      <c r="F42" s="152">
        <f ca="1">(VLOOKUP($R$5,Emis_Fakt_NIR!$A$28:$P$46,COLUMN()+2,FALSE))/1000</f>
        <v>0</v>
      </c>
      <c r="G42" s="152">
        <f ca="1">(VLOOKUP($R$5,Emis_Fakt_NIR!$A$28:$P$46,COLUMN()+2,FALSE))/1000</f>
        <v>2.6324731891311375E-5</v>
      </c>
      <c r="H42" s="152">
        <f>(VLOOKUP($R$5,Emis_Fakt_NIR!$A$28:$P$46,COLUMN()+2,FALSE))/1000</f>
        <v>0</v>
      </c>
      <c r="I42" s="152">
        <f>(VLOOKUP($R$5,Emis_Fakt_NIR!$A$28:$P$46,COLUMN()+2,FALSE))/1000</f>
        <v>0</v>
      </c>
      <c r="J42" s="152">
        <f>(VLOOKUP($R$5,Emis_Fakt_NIR!$A$28:$P$46,COLUMN()+2,FALSE))/1000</f>
        <v>0</v>
      </c>
      <c r="K42" s="152">
        <f>(VLOOKUP($R$5,Emis_Fakt_NIR!$A$28:$P$46,COLUMN()+2,FALSE))/1000</f>
        <v>0</v>
      </c>
      <c r="L42" s="152">
        <f>(VLOOKUP($R$5,Emis_Fakt_NIR!$A$28:$P$46,COLUMN()+2,FALSE))/1000</f>
        <v>0</v>
      </c>
      <c r="M42" s="152">
        <f>(VLOOKUP($R$5,Emis_Fakt_NIR!$A$28:$P$46,COLUMN()+2,FALSE))/1000</f>
        <v>0</v>
      </c>
      <c r="N42" s="152">
        <f>(VLOOKUP($R$5,Emis_Fakt_NIR!$A$28:$P$46,COLUMN()+2,FALSE))/1000</f>
        <v>0</v>
      </c>
      <c r="R42">
        <v>25</v>
      </c>
    </row>
    <row r="43" spans="1:20" ht="18" x14ac:dyDescent="0.35">
      <c r="A43" s="138" t="s">
        <v>3338</v>
      </c>
      <c r="B43" s="153">
        <f ca="1">(VLOOKUP($R$5,Emis_Fakt_NIR!$A$49:$P$67,COLUMN()+2,FALSE))/1000</f>
        <v>0</v>
      </c>
      <c r="C43" s="153">
        <f ca="1">(VLOOKUP($R$5,Emis_Fakt_NIR!$A$49:$P$67,COLUMN()+2,FALSE))/1000</f>
        <v>5.3095494386389205E-3</v>
      </c>
      <c r="D43" s="153">
        <f ca="1">(VLOOKUP($R$5,Emis_Fakt_NIR!$A$49:$P$67,COLUMN()+2,FALSE))/1000</f>
        <v>1.60275319567355E-3</v>
      </c>
      <c r="E43" s="153">
        <f ca="1">(VLOOKUP($R$5,Emis_Fakt_NIR!$A$49:$P$67,COLUMN()+2,FALSE))/1000</f>
        <v>5.9999999999999995E-4</v>
      </c>
      <c r="F43" s="153">
        <f ca="1">(VLOOKUP($R$5,Emis_Fakt_NIR!$A$49:$P$67,COLUMN()+2,FALSE))/1000</f>
        <v>0</v>
      </c>
      <c r="G43" s="153">
        <f ca="1">(VLOOKUP($R$5,Emis_Fakt_NIR!$A$49:$P$67,COLUMN()+2,FALSE))/1000</f>
        <v>2.9735484826731853E-6</v>
      </c>
      <c r="H43" s="153">
        <f>(VLOOKUP($R$5,Emis_Fakt_NIR!$A$49:$P$67,COLUMN()+2,FALSE))/1000</f>
        <v>0</v>
      </c>
      <c r="I43" s="153">
        <f>(VLOOKUP($R$5,Emis_Fakt_NIR!$A$49:$P$67,COLUMN()+2,FALSE))/1000</f>
        <v>0</v>
      </c>
      <c r="J43" s="153">
        <f>(VLOOKUP($R$5,Emis_Fakt_NIR!$A$49:$P$67,COLUMN()+2,FALSE))/1000</f>
        <v>0</v>
      </c>
      <c r="K43" s="153">
        <f>(VLOOKUP($R$5,Emis_Fakt_NIR!$A$49:$P$67,COLUMN()+2,FALSE))/1000</f>
        <v>0</v>
      </c>
      <c r="L43" s="153">
        <f>(VLOOKUP($R$5,Emis_Fakt_NIR!$A$49:$P$67,COLUMN()+2,FALSE))/1000</f>
        <v>0</v>
      </c>
      <c r="M43" s="153">
        <f>(VLOOKUP($R$5,Emis_Fakt_NIR!$A$49:$P$67,COLUMN()+2,FALSE))/1000</f>
        <v>0</v>
      </c>
      <c r="N43" s="153">
        <f>(VLOOKUP($R$5,Emis_Fakt_NIR!$A$49:$P$67,COLUMN()+2,FALSE))/1000</f>
        <v>0</v>
      </c>
      <c r="R43">
        <v>298</v>
      </c>
    </row>
    <row r="44" spans="1:20" x14ac:dyDescent="0.25">
      <c r="A44" s="14"/>
    </row>
    <row r="45" spans="1:20" x14ac:dyDescent="0.25">
      <c r="O45" s="105"/>
    </row>
    <row r="46" spans="1:20" ht="21" x14ac:dyDescent="0.35">
      <c r="A46" s="121" t="s">
        <v>3344</v>
      </c>
    </row>
    <row r="48" spans="1:20" ht="60" x14ac:dyDescent="0.25">
      <c r="A48" s="130" t="s">
        <v>3339</v>
      </c>
      <c r="B48" s="131" t="s">
        <v>3267</v>
      </c>
      <c r="C48" s="131" t="s">
        <v>3268</v>
      </c>
      <c r="D48" s="131" t="s">
        <v>3273</v>
      </c>
      <c r="E48" s="131" t="s">
        <v>3253</v>
      </c>
      <c r="F48" s="131" t="s">
        <v>3274</v>
      </c>
      <c r="G48" s="131" t="s">
        <v>3209</v>
      </c>
      <c r="H48" s="131" t="s">
        <v>3210</v>
      </c>
      <c r="I48" s="131" t="s">
        <v>3252</v>
      </c>
      <c r="J48" s="135" t="s">
        <v>3269</v>
      </c>
      <c r="K48" s="135" t="s">
        <v>3270</v>
      </c>
      <c r="L48" s="135" t="s">
        <v>3271</v>
      </c>
      <c r="M48" s="135" t="s">
        <v>3272</v>
      </c>
      <c r="N48" s="135" t="s">
        <v>2959</v>
      </c>
      <c r="O48" s="131" t="s">
        <v>134</v>
      </c>
      <c r="P48" s="147" t="s">
        <v>3303</v>
      </c>
      <c r="Q48" s="104"/>
    </row>
    <row r="49" spans="1:17" x14ac:dyDescent="0.25">
      <c r="A49" s="127" t="s">
        <v>3340</v>
      </c>
      <c r="B49" s="136">
        <f t="shared" ref="B49" ca="1" si="15">B28*B$41*B12</f>
        <v>0</v>
      </c>
      <c r="C49" s="136">
        <f t="shared" ref="C49:N49" ca="1" si="16">C28*C$41*C12</f>
        <v>18202206.371880814</v>
      </c>
      <c r="D49" s="136">
        <f t="shared" ca="1" si="16"/>
        <v>145708.62205029014</v>
      </c>
      <c r="E49" s="136">
        <f t="shared" si="16"/>
        <v>0</v>
      </c>
      <c r="F49" s="136">
        <f t="shared" ca="1" si="16"/>
        <v>0</v>
      </c>
      <c r="G49" s="136">
        <f t="shared" ca="1" si="16"/>
        <v>1015311.6826310988</v>
      </c>
      <c r="H49" s="136">
        <f t="shared" si="16"/>
        <v>0</v>
      </c>
      <c r="I49" s="136">
        <f t="shared" si="16"/>
        <v>0</v>
      </c>
      <c r="J49" s="136">
        <f t="shared" si="16"/>
        <v>0</v>
      </c>
      <c r="K49" s="136">
        <f t="shared" si="16"/>
        <v>0</v>
      </c>
      <c r="L49" s="136">
        <f t="shared" si="16"/>
        <v>0</v>
      </c>
      <c r="M49" s="136">
        <f t="shared" si="16"/>
        <v>0</v>
      </c>
      <c r="N49" s="136">
        <f t="shared" si="16"/>
        <v>0</v>
      </c>
      <c r="O49" s="136">
        <f ca="1">SUM(B49:N49)</f>
        <v>19363226.676562201</v>
      </c>
      <c r="P49" s="154">
        <f ca="1">IFERROR(O49/O28,0)</f>
        <v>71.274019415113756</v>
      </c>
      <c r="Q49" s="115"/>
    </row>
    <row r="50" spans="1:17" x14ac:dyDescent="0.25">
      <c r="A50" s="132" t="s">
        <v>3294</v>
      </c>
      <c r="B50" s="140">
        <f t="shared" ref="B50" ca="1" si="17">B29*B$41*B13</f>
        <v>0</v>
      </c>
      <c r="C50" s="140">
        <f t="shared" ref="C50:N50" ca="1" si="18">C29*C$41*C13</f>
        <v>0</v>
      </c>
      <c r="D50" s="140">
        <f t="shared" ca="1" si="18"/>
        <v>0</v>
      </c>
      <c r="E50" s="140">
        <f t="shared" si="18"/>
        <v>0</v>
      </c>
      <c r="F50" s="140">
        <f t="shared" ca="1" si="18"/>
        <v>0</v>
      </c>
      <c r="G50" s="140">
        <f t="shared" ca="1" si="18"/>
        <v>0</v>
      </c>
      <c r="H50" s="140">
        <f t="shared" si="18"/>
        <v>0</v>
      </c>
      <c r="I50" s="140">
        <f t="shared" si="18"/>
        <v>0</v>
      </c>
      <c r="J50" s="140">
        <f t="shared" si="18"/>
        <v>0</v>
      </c>
      <c r="K50" s="140">
        <f t="shared" si="18"/>
        <v>0</v>
      </c>
      <c r="L50" s="140">
        <f t="shared" si="18"/>
        <v>0</v>
      </c>
      <c r="M50" s="140">
        <f t="shared" si="18"/>
        <v>0</v>
      </c>
      <c r="N50" s="140">
        <f t="shared" si="18"/>
        <v>0</v>
      </c>
      <c r="O50" s="125">
        <f t="shared" ref="O50:O56" ca="1" si="19">SUM(B50:N50)</f>
        <v>0</v>
      </c>
      <c r="P50" s="154">
        <f t="array" aca="1" ref="P50" ca="1">IFERROR(O50/SUM(B29:I29*B13:I13),0)</f>
        <v>0</v>
      </c>
      <c r="Q50" s="116"/>
    </row>
    <row r="51" spans="1:17" x14ac:dyDescent="0.25">
      <c r="A51" s="132" t="s">
        <v>3292</v>
      </c>
      <c r="B51" s="140">
        <f t="shared" ref="B51" ca="1" si="20">B30*B$41*B14</f>
        <v>0</v>
      </c>
      <c r="C51" s="140">
        <f t="shared" ref="C51:N51" ca="1" si="21">C30*C$41*C14</f>
        <v>0</v>
      </c>
      <c r="D51" s="140">
        <f t="shared" ca="1" si="21"/>
        <v>0</v>
      </c>
      <c r="E51" s="140">
        <f t="shared" si="21"/>
        <v>0</v>
      </c>
      <c r="F51" s="140">
        <f t="shared" ca="1" si="21"/>
        <v>0</v>
      </c>
      <c r="G51" s="140">
        <f t="shared" ca="1" si="21"/>
        <v>0</v>
      </c>
      <c r="H51" s="140">
        <f t="shared" si="21"/>
        <v>0</v>
      </c>
      <c r="I51" s="140">
        <f t="shared" si="21"/>
        <v>0</v>
      </c>
      <c r="J51" s="140">
        <f t="shared" si="21"/>
        <v>0</v>
      </c>
      <c r="K51" s="140">
        <f t="shared" si="21"/>
        <v>0</v>
      </c>
      <c r="L51" s="140">
        <f t="shared" si="21"/>
        <v>0</v>
      </c>
      <c r="M51" s="140">
        <f t="shared" si="21"/>
        <v>0</v>
      </c>
      <c r="N51" s="140">
        <f t="shared" si="21"/>
        <v>0</v>
      </c>
      <c r="O51" s="125">
        <f t="shared" ca="1" si="19"/>
        <v>0</v>
      </c>
      <c r="P51" s="154">
        <f t="array" aca="1" ref="P51" ca="1">IFERROR(O51/SUM(B30:I30*B14:I14),0)</f>
        <v>0</v>
      </c>
      <c r="Q51" s="116"/>
    </row>
    <row r="52" spans="1:17" x14ac:dyDescent="0.25">
      <c r="A52" s="132" t="s">
        <v>3299</v>
      </c>
      <c r="B52" s="140">
        <f t="shared" ref="B52" ca="1" si="22">B31*B$41*B15</f>
        <v>0</v>
      </c>
      <c r="C52" s="140">
        <f t="shared" ref="C52:N52" ca="1" si="23">C31*C$41*C15</f>
        <v>0</v>
      </c>
      <c r="D52" s="140">
        <f t="shared" ca="1" si="23"/>
        <v>0</v>
      </c>
      <c r="E52" s="140">
        <f t="shared" si="23"/>
        <v>0</v>
      </c>
      <c r="F52" s="140">
        <f t="shared" ca="1" si="23"/>
        <v>0</v>
      </c>
      <c r="G52" s="140">
        <f t="shared" ca="1" si="23"/>
        <v>0</v>
      </c>
      <c r="H52" s="140">
        <f t="shared" si="23"/>
        <v>0</v>
      </c>
      <c r="I52" s="140">
        <f t="shared" si="23"/>
        <v>0</v>
      </c>
      <c r="J52" s="140">
        <f t="shared" si="23"/>
        <v>0</v>
      </c>
      <c r="K52" s="140">
        <f t="shared" si="23"/>
        <v>0</v>
      </c>
      <c r="L52" s="140">
        <f t="shared" si="23"/>
        <v>0</v>
      </c>
      <c r="M52" s="140">
        <f t="shared" si="23"/>
        <v>0</v>
      </c>
      <c r="N52" s="140">
        <f t="shared" si="23"/>
        <v>0</v>
      </c>
      <c r="O52" s="125">
        <f t="shared" ca="1" si="19"/>
        <v>0</v>
      </c>
      <c r="P52" s="154">
        <f t="array" aca="1" ref="P52" ca="1">IFERROR(O52/SUM(B31:I31*B15:I15),0)</f>
        <v>0</v>
      </c>
      <c r="Q52" s="116"/>
    </row>
    <row r="53" spans="1:17" x14ac:dyDescent="0.25">
      <c r="A53" s="132" t="s">
        <v>3296</v>
      </c>
      <c r="B53" s="140">
        <f t="shared" ref="B53" ca="1" si="24">B32*B$41*B16</f>
        <v>0</v>
      </c>
      <c r="C53" s="140">
        <f t="shared" ref="C53:N53" ca="1" si="25">C32*C$41*C16</f>
        <v>0</v>
      </c>
      <c r="D53" s="140">
        <f t="shared" ca="1" si="25"/>
        <v>0</v>
      </c>
      <c r="E53" s="140">
        <f t="shared" si="25"/>
        <v>0</v>
      </c>
      <c r="F53" s="140">
        <f t="shared" ca="1" si="25"/>
        <v>0</v>
      </c>
      <c r="G53" s="140">
        <f t="shared" ca="1" si="25"/>
        <v>0</v>
      </c>
      <c r="H53" s="140">
        <f t="shared" si="25"/>
        <v>0</v>
      </c>
      <c r="I53" s="140">
        <f t="shared" si="25"/>
        <v>0</v>
      </c>
      <c r="J53" s="140">
        <f t="shared" si="25"/>
        <v>0</v>
      </c>
      <c r="K53" s="140">
        <f t="shared" si="25"/>
        <v>0</v>
      </c>
      <c r="L53" s="140">
        <f t="shared" si="25"/>
        <v>0</v>
      </c>
      <c r="M53" s="140">
        <f t="shared" si="25"/>
        <v>0</v>
      </c>
      <c r="N53" s="140">
        <f t="shared" si="25"/>
        <v>0</v>
      </c>
      <c r="O53" s="125">
        <f t="shared" ca="1" si="19"/>
        <v>0</v>
      </c>
      <c r="P53" s="154">
        <f t="array" aca="1" ref="P53" ca="1">IFERROR(O53/SUM(B32:I32*B16:I16),0)</f>
        <v>0</v>
      </c>
      <c r="Q53" s="116"/>
    </row>
    <row r="54" spans="1:17" x14ac:dyDescent="0.25">
      <c r="A54" s="132" t="s">
        <v>3295</v>
      </c>
      <c r="B54" s="140">
        <f t="shared" ref="B54" ca="1" si="26">B33*B$41*B17</f>
        <v>0</v>
      </c>
      <c r="C54" s="140">
        <f t="shared" ref="C54:N54" ca="1" si="27">C33*C$41*C17</f>
        <v>0</v>
      </c>
      <c r="D54" s="140">
        <f t="shared" ca="1" si="27"/>
        <v>0</v>
      </c>
      <c r="E54" s="140">
        <f t="shared" si="27"/>
        <v>0</v>
      </c>
      <c r="F54" s="140">
        <f t="shared" ca="1" si="27"/>
        <v>0</v>
      </c>
      <c r="G54" s="140">
        <f t="shared" ca="1" si="27"/>
        <v>0</v>
      </c>
      <c r="H54" s="140">
        <f t="shared" si="27"/>
        <v>0</v>
      </c>
      <c r="I54" s="140">
        <f t="shared" si="27"/>
        <v>0</v>
      </c>
      <c r="J54" s="140">
        <f t="shared" si="27"/>
        <v>0</v>
      </c>
      <c r="K54" s="140">
        <f t="shared" si="27"/>
        <v>0</v>
      </c>
      <c r="L54" s="140">
        <f t="shared" si="27"/>
        <v>0</v>
      </c>
      <c r="M54" s="140">
        <f t="shared" si="27"/>
        <v>0</v>
      </c>
      <c r="N54" s="140">
        <f t="shared" si="27"/>
        <v>0</v>
      </c>
      <c r="O54" s="125">
        <f t="shared" ca="1" si="19"/>
        <v>0</v>
      </c>
      <c r="P54" s="154">
        <f t="array" aca="1" ref="P54" ca="1">IFERROR(O54/SUM(B33:I33*B17:I17),0)</f>
        <v>0</v>
      </c>
      <c r="Q54" s="116"/>
    </row>
    <row r="55" spans="1:17" x14ac:dyDescent="0.25">
      <c r="A55" s="132" t="s">
        <v>3293</v>
      </c>
      <c r="B55" s="140">
        <f t="shared" ref="B55" ca="1" si="28">B34*B$41*B18</f>
        <v>0</v>
      </c>
      <c r="C55" s="140">
        <f t="shared" ref="C55:N55" ca="1" si="29">C34*C$41*C18</f>
        <v>0</v>
      </c>
      <c r="D55" s="140">
        <f t="shared" ca="1" si="29"/>
        <v>0</v>
      </c>
      <c r="E55" s="140">
        <f t="shared" si="29"/>
        <v>0</v>
      </c>
      <c r="F55" s="140">
        <f t="shared" ca="1" si="29"/>
        <v>0</v>
      </c>
      <c r="G55" s="140">
        <f t="shared" ca="1" si="29"/>
        <v>0</v>
      </c>
      <c r="H55" s="140">
        <f t="shared" si="29"/>
        <v>0</v>
      </c>
      <c r="I55" s="140">
        <f t="shared" si="29"/>
        <v>0</v>
      </c>
      <c r="J55" s="140">
        <f t="shared" si="29"/>
        <v>0</v>
      </c>
      <c r="K55" s="140">
        <f t="shared" si="29"/>
        <v>0</v>
      </c>
      <c r="L55" s="140">
        <f t="shared" si="29"/>
        <v>0</v>
      </c>
      <c r="M55" s="140">
        <f t="shared" si="29"/>
        <v>0</v>
      </c>
      <c r="N55" s="140">
        <f t="shared" si="29"/>
        <v>0</v>
      </c>
      <c r="O55" s="125">
        <f t="shared" ca="1" si="19"/>
        <v>0</v>
      </c>
      <c r="P55" s="154">
        <f t="array" aca="1" ref="P55" ca="1">IFERROR(O55/SUM(B34:I34*B18:I18),0)</f>
        <v>0</v>
      </c>
      <c r="Q55" s="116"/>
    </row>
    <row r="56" spans="1:17" x14ac:dyDescent="0.25">
      <c r="A56" s="132" t="s">
        <v>3297</v>
      </c>
      <c r="B56" s="140">
        <f t="shared" ref="B56" ca="1" si="30">B35*B$41*B19</f>
        <v>0</v>
      </c>
      <c r="C56" s="140">
        <f t="shared" ref="C56:N56" ca="1" si="31">C35*C$41*C19</f>
        <v>0</v>
      </c>
      <c r="D56" s="140">
        <f t="shared" ca="1" si="31"/>
        <v>0</v>
      </c>
      <c r="E56" s="140">
        <f t="shared" si="31"/>
        <v>0</v>
      </c>
      <c r="F56" s="140">
        <f t="shared" ca="1" si="31"/>
        <v>0</v>
      </c>
      <c r="G56" s="140">
        <f t="shared" ca="1" si="31"/>
        <v>0</v>
      </c>
      <c r="H56" s="140">
        <f t="shared" si="31"/>
        <v>0</v>
      </c>
      <c r="I56" s="140">
        <f t="shared" si="31"/>
        <v>0</v>
      </c>
      <c r="J56" s="140">
        <f t="shared" si="31"/>
        <v>0</v>
      </c>
      <c r="K56" s="140">
        <f t="shared" si="31"/>
        <v>0</v>
      </c>
      <c r="L56" s="140">
        <f t="shared" si="31"/>
        <v>0</v>
      </c>
      <c r="M56" s="140">
        <f t="shared" si="31"/>
        <v>0</v>
      </c>
      <c r="N56" s="140">
        <f t="shared" si="31"/>
        <v>0</v>
      </c>
      <c r="O56" s="125">
        <f t="shared" ca="1" si="19"/>
        <v>0</v>
      </c>
      <c r="P56" s="154">
        <f t="array" aca="1" ref="P56" ca="1">IFERROR(O56/SUM(B35:I35*B19:I19),0)</f>
        <v>0</v>
      </c>
      <c r="Q56" s="116"/>
    </row>
    <row r="58" spans="1:17" ht="60" x14ac:dyDescent="0.25">
      <c r="A58" s="130" t="s">
        <v>3341</v>
      </c>
      <c r="B58" s="131" t="s">
        <v>3267</v>
      </c>
      <c r="C58" s="131" t="s">
        <v>3268</v>
      </c>
      <c r="D58" s="131" t="s">
        <v>3273</v>
      </c>
      <c r="E58" s="131" t="s">
        <v>3253</v>
      </c>
      <c r="F58" s="131" t="s">
        <v>3274</v>
      </c>
      <c r="G58" s="131" t="s">
        <v>3209</v>
      </c>
      <c r="H58" s="131" t="s">
        <v>3210</v>
      </c>
      <c r="I58" s="131" t="s">
        <v>3252</v>
      </c>
      <c r="J58" s="135" t="s">
        <v>3269</v>
      </c>
      <c r="K58" s="135" t="s">
        <v>3270</v>
      </c>
      <c r="L58" s="135" t="s">
        <v>3271</v>
      </c>
      <c r="M58" s="135" t="s">
        <v>3272</v>
      </c>
      <c r="N58" s="135" t="s">
        <v>2959</v>
      </c>
      <c r="O58" s="131" t="s">
        <v>134</v>
      </c>
      <c r="P58" s="147" t="s">
        <v>3303</v>
      </c>
      <c r="Q58" s="104"/>
    </row>
    <row r="59" spans="1:17" x14ac:dyDescent="0.25">
      <c r="A59" s="127" t="s">
        <v>3340</v>
      </c>
      <c r="B59" s="141">
        <f t="shared" ref="B59" ca="1" si="32">B28*B$42*B12</f>
        <v>0</v>
      </c>
      <c r="C59" s="141">
        <f t="shared" ref="C59:N59" ca="1" si="33">C28*C$42*C12</f>
        <v>914.11049646236791</v>
      </c>
      <c r="D59" s="141">
        <f t="shared" ca="1" si="33"/>
        <v>133.82374237954784</v>
      </c>
      <c r="E59" s="141">
        <f t="shared" ca="1" si="33"/>
        <v>23.777999999999953</v>
      </c>
      <c r="F59" s="141">
        <f t="shared" ca="1" si="33"/>
        <v>0</v>
      </c>
      <c r="G59" s="141">
        <f t="shared" ca="1" si="33"/>
        <v>0.15247284711447548</v>
      </c>
      <c r="H59" s="141">
        <f t="shared" si="33"/>
        <v>0</v>
      </c>
      <c r="I59" s="141">
        <f t="shared" si="33"/>
        <v>0</v>
      </c>
      <c r="J59" s="141">
        <f t="shared" si="33"/>
        <v>0</v>
      </c>
      <c r="K59" s="141">
        <f t="shared" si="33"/>
        <v>0</v>
      </c>
      <c r="L59" s="141">
        <f t="shared" si="33"/>
        <v>0</v>
      </c>
      <c r="M59" s="141">
        <f t="shared" si="33"/>
        <v>0</v>
      </c>
      <c r="N59" s="141">
        <f t="shared" si="33"/>
        <v>0</v>
      </c>
      <c r="O59" s="141">
        <f t="shared" ref="O59:O66" ca="1" si="34">SUM(B59:N59)</f>
        <v>1071.8647116890302</v>
      </c>
      <c r="P59" s="155">
        <f ca="1">IFERROR(O59/O28,0)</f>
        <v>3.9454222969858253E-3</v>
      </c>
      <c r="Q59" s="117"/>
    </row>
    <row r="60" spans="1:17" x14ac:dyDescent="0.25">
      <c r="A60" s="132" t="s">
        <v>3294</v>
      </c>
      <c r="B60" s="142">
        <f t="shared" ref="B60" ca="1" si="35">B29*B$42*B13</f>
        <v>0</v>
      </c>
      <c r="C60" s="142">
        <f t="shared" ref="C60:N60" ca="1" si="36">C29*C$42*C13</f>
        <v>0</v>
      </c>
      <c r="D60" s="142">
        <f t="shared" ca="1" si="36"/>
        <v>0</v>
      </c>
      <c r="E60" s="142">
        <f t="shared" ca="1" si="36"/>
        <v>0</v>
      </c>
      <c r="F60" s="142">
        <f t="shared" ca="1" si="36"/>
        <v>0</v>
      </c>
      <c r="G60" s="142">
        <f t="shared" ca="1" si="36"/>
        <v>0</v>
      </c>
      <c r="H60" s="142">
        <f t="shared" si="36"/>
        <v>0</v>
      </c>
      <c r="I60" s="142">
        <f t="shared" si="36"/>
        <v>0</v>
      </c>
      <c r="J60" s="142">
        <f t="shared" si="36"/>
        <v>0</v>
      </c>
      <c r="K60" s="142">
        <f t="shared" si="36"/>
        <v>0</v>
      </c>
      <c r="L60" s="142">
        <f t="shared" si="36"/>
        <v>0</v>
      </c>
      <c r="M60" s="142">
        <f t="shared" si="36"/>
        <v>0</v>
      </c>
      <c r="N60" s="142">
        <f t="shared" si="36"/>
        <v>0</v>
      </c>
      <c r="O60" s="142">
        <f t="shared" ca="1" si="34"/>
        <v>0</v>
      </c>
      <c r="P60" s="155">
        <f t="array" aca="1" ref="P60" ca="1">IFERROR(O60/SUM(B29:I29*B13:I13),0)</f>
        <v>0</v>
      </c>
      <c r="Q60" s="118"/>
    </row>
    <row r="61" spans="1:17" x14ac:dyDescent="0.25">
      <c r="A61" s="132" t="s">
        <v>3292</v>
      </c>
      <c r="B61" s="142">
        <f t="shared" ref="B61" ca="1" si="37">B30*B$42*B14</f>
        <v>0</v>
      </c>
      <c r="C61" s="142">
        <f t="shared" ref="C61:N61" ca="1" si="38">C30*C$42*C14</f>
        <v>0</v>
      </c>
      <c r="D61" s="142">
        <f t="shared" ca="1" si="38"/>
        <v>0</v>
      </c>
      <c r="E61" s="142">
        <f t="shared" ca="1" si="38"/>
        <v>0</v>
      </c>
      <c r="F61" s="142">
        <f t="shared" ca="1" si="38"/>
        <v>0</v>
      </c>
      <c r="G61" s="142">
        <f t="shared" ca="1" si="38"/>
        <v>0</v>
      </c>
      <c r="H61" s="142">
        <f t="shared" si="38"/>
        <v>0</v>
      </c>
      <c r="I61" s="142">
        <f t="shared" si="38"/>
        <v>0</v>
      </c>
      <c r="J61" s="142">
        <f t="shared" si="38"/>
        <v>0</v>
      </c>
      <c r="K61" s="142">
        <f t="shared" si="38"/>
        <v>0</v>
      </c>
      <c r="L61" s="142">
        <f t="shared" si="38"/>
        <v>0</v>
      </c>
      <c r="M61" s="142">
        <f t="shared" si="38"/>
        <v>0</v>
      </c>
      <c r="N61" s="142">
        <f t="shared" si="38"/>
        <v>0</v>
      </c>
      <c r="O61" s="142">
        <f t="shared" ca="1" si="34"/>
        <v>0</v>
      </c>
      <c r="P61" s="155">
        <f t="array" aca="1" ref="P61" ca="1">IFERROR(O61/SUM(B30:I30*B14:I14),0)</f>
        <v>0</v>
      </c>
      <c r="Q61" s="118"/>
    </row>
    <row r="62" spans="1:17" x14ac:dyDescent="0.25">
      <c r="A62" s="132" t="s">
        <v>3299</v>
      </c>
      <c r="B62" s="142">
        <f t="shared" ref="B62" ca="1" si="39">B31*B$42*B15</f>
        <v>0</v>
      </c>
      <c r="C62" s="142">
        <f t="shared" ref="C62:N62" ca="1" si="40">C31*C$42*C15</f>
        <v>0</v>
      </c>
      <c r="D62" s="142">
        <f t="shared" ca="1" si="40"/>
        <v>0</v>
      </c>
      <c r="E62" s="142">
        <f t="shared" ca="1" si="40"/>
        <v>0</v>
      </c>
      <c r="F62" s="142">
        <f t="shared" ca="1" si="40"/>
        <v>0</v>
      </c>
      <c r="G62" s="142">
        <f t="shared" ca="1" si="40"/>
        <v>0</v>
      </c>
      <c r="H62" s="142">
        <f t="shared" si="40"/>
        <v>0</v>
      </c>
      <c r="I62" s="142">
        <f t="shared" si="40"/>
        <v>0</v>
      </c>
      <c r="J62" s="142">
        <f t="shared" si="40"/>
        <v>0</v>
      </c>
      <c r="K62" s="142">
        <f t="shared" si="40"/>
        <v>0</v>
      </c>
      <c r="L62" s="142">
        <f t="shared" si="40"/>
        <v>0</v>
      </c>
      <c r="M62" s="142">
        <f t="shared" si="40"/>
        <v>0</v>
      </c>
      <c r="N62" s="142">
        <f t="shared" si="40"/>
        <v>0</v>
      </c>
      <c r="O62" s="142">
        <f t="shared" ca="1" si="34"/>
        <v>0</v>
      </c>
      <c r="P62" s="155">
        <f t="array" aca="1" ref="P62" ca="1">IFERROR(O62/SUM(B31:I31*B15:I15),0)</f>
        <v>0</v>
      </c>
      <c r="Q62" s="118"/>
    </row>
    <row r="63" spans="1:17" x14ac:dyDescent="0.25">
      <c r="A63" s="132" t="s">
        <v>3296</v>
      </c>
      <c r="B63" s="142">
        <f t="shared" ref="B63" ca="1" si="41">B32*B$42*B16</f>
        <v>0</v>
      </c>
      <c r="C63" s="142">
        <f t="shared" ref="C63:N63" ca="1" si="42">C32*C$42*C16</f>
        <v>0</v>
      </c>
      <c r="D63" s="142">
        <f t="shared" ca="1" si="42"/>
        <v>0</v>
      </c>
      <c r="E63" s="142">
        <f t="shared" ca="1" si="42"/>
        <v>0</v>
      </c>
      <c r="F63" s="142">
        <f t="shared" ca="1" si="42"/>
        <v>0</v>
      </c>
      <c r="G63" s="142">
        <f t="shared" ca="1" si="42"/>
        <v>0</v>
      </c>
      <c r="H63" s="142">
        <f t="shared" si="42"/>
        <v>0</v>
      </c>
      <c r="I63" s="142">
        <f t="shared" si="42"/>
        <v>0</v>
      </c>
      <c r="J63" s="142">
        <f t="shared" si="42"/>
        <v>0</v>
      </c>
      <c r="K63" s="142">
        <f t="shared" si="42"/>
        <v>0</v>
      </c>
      <c r="L63" s="142">
        <f t="shared" si="42"/>
        <v>0</v>
      </c>
      <c r="M63" s="142">
        <f t="shared" si="42"/>
        <v>0</v>
      </c>
      <c r="N63" s="142">
        <f t="shared" si="42"/>
        <v>0</v>
      </c>
      <c r="O63" s="142">
        <f t="shared" ca="1" si="34"/>
        <v>0</v>
      </c>
      <c r="P63" s="155">
        <f t="array" aca="1" ref="P63" ca="1">IFERROR(O63/SUM(B32:I32*B16:I16),0)</f>
        <v>0</v>
      </c>
      <c r="Q63" s="118"/>
    </row>
    <row r="64" spans="1:17" x14ac:dyDescent="0.25">
      <c r="A64" s="132" t="s">
        <v>3295</v>
      </c>
      <c r="B64" s="142">
        <f t="shared" ref="B64" ca="1" si="43">B33*B$42*B17</f>
        <v>0</v>
      </c>
      <c r="C64" s="142">
        <f t="shared" ref="C64:N64" ca="1" si="44">C33*C$42*C17</f>
        <v>0</v>
      </c>
      <c r="D64" s="142">
        <f t="shared" ca="1" si="44"/>
        <v>0</v>
      </c>
      <c r="E64" s="142">
        <f t="shared" ca="1" si="44"/>
        <v>0</v>
      </c>
      <c r="F64" s="142">
        <f t="shared" ca="1" si="44"/>
        <v>0</v>
      </c>
      <c r="G64" s="142">
        <f t="shared" ca="1" si="44"/>
        <v>0</v>
      </c>
      <c r="H64" s="142">
        <f t="shared" si="44"/>
        <v>0</v>
      </c>
      <c r="I64" s="142">
        <f t="shared" si="44"/>
        <v>0</v>
      </c>
      <c r="J64" s="142">
        <f t="shared" si="44"/>
        <v>0</v>
      </c>
      <c r="K64" s="142">
        <f t="shared" si="44"/>
        <v>0</v>
      </c>
      <c r="L64" s="142">
        <f t="shared" si="44"/>
        <v>0</v>
      </c>
      <c r="M64" s="142">
        <f t="shared" si="44"/>
        <v>0</v>
      </c>
      <c r="N64" s="142">
        <f t="shared" si="44"/>
        <v>0</v>
      </c>
      <c r="O64" s="142">
        <f t="shared" ca="1" si="34"/>
        <v>0</v>
      </c>
      <c r="P64" s="155">
        <f t="array" aca="1" ref="P64" ca="1">IFERROR(O64/SUM(B33:I33*B17:I17),0)</f>
        <v>0</v>
      </c>
      <c r="Q64" s="118"/>
    </row>
    <row r="65" spans="1:17" x14ac:dyDescent="0.25">
      <c r="A65" s="132" t="s">
        <v>3293</v>
      </c>
      <c r="B65" s="142">
        <f t="shared" ref="B65" ca="1" si="45">B34*B$42*B18</f>
        <v>0</v>
      </c>
      <c r="C65" s="142">
        <f t="shared" ref="C65:N65" ca="1" si="46">C34*C$42*C18</f>
        <v>0</v>
      </c>
      <c r="D65" s="142">
        <f t="shared" ca="1" si="46"/>
        <v>0</v>
      </c>
      <c r="E65" s="142">
        <f t="shared" ca="1" si="46"/>
        <v>0</v>
      </c>
      <c r="F65" s="142">
        <f t="shared" ca="1" si="46"/>
        <v>0</v>
      </c>
      <c r="G65" s="142">
        <f t="shared" ca="1" si="46"/>
        <v>0</v>
      </c>
      <c r="H65" s="142">
        <f t="shared" si="46"/>
        <v>0</v>
      </c>
      <c r="I65" s="142">
        <f t="shared" si="46"/>
        <v>0</v>
      </c>
      <c r="J65" s="142">
        <f t="shared" si="46"/>
        <v>0</v>
      </c>
      <c r="K65" s="142">
        <f t="shared" si="46"/>
        <v>0</v>
      </c>
      <c r="L65" s="142">
        <f t="shared" si="46"/>
        <v>0</v>
      </c>
      <c r="M65" s="142">
        <f t="shared" si="46"/>
        <v>0</v>
      </c>
      <c r="N65" s="142">
        <f t="shared" si="46"/>
        <v>0</v>
      </c>
      <c r="O65" s="142">
        <f t="shared" ca="1" si="34"/>
        <v>0</v>
      </c>
      <c r="P65" s="155">
        <f t="array" aca="1" ref="P65" ca="1">IFERROR(O65/SUM(B34:I34*B18:I18),0)</f>
        <v>0</v>
      </c>
      <c r="Q65" s="118"/>
    </row>
    <row r="66" spans="1:17" x14ac:dyDescent="0.25">
      <c r="A66" s="132" t="s">
        <v>3297</v>
      </c>
      <c r="B66" s="142">
        <f t="shared" ref="B66" ca="1" si="47">B35*B$42*B19</f>
        <v>0</v>
      </c>
      <c r="C66" s="142">
        <f t="shared" ref="C66:N66" ca="1" si="48">C35*C$42*C19</f>
        <v>0</v>
      </c>
      <c r="D66" s="142">
        <f t="shared" ca="1" si="48"/>
        <v>0</v>
      </c>
      <c r="E66" s="142">
        <f t="shared" ca="1" si="48"/>
        <v>0</v>
      </c>
      <c r="F66" s="142">
        <f t="shared" ca="1" si="48"/>
        <v>0</v>
      </c>
      <c r="G66" s="142">
        <f t="shared" ca="1" si="48"/>
        <v>0</v>
      </c>
      <c r="H66" s="142">
        <f t="shared" si="48"/>
        <v>0</v>
      </c>
      <c r="I66" s="142">
        <f t="shared" si="48"/>
        <v>0</v>
      </c>
      <c r="J66" s="142">
        <f t="shared" si="48"/>
        <v>0</v>
      </c>
      <c r="K66" s="142">
        <f t="shared" si="48"/>
        <v>0</v>
      </c>
      <c r="L66" s="142">
        <f t="shared" si="48"/>
        <v>0</v>
      </c>
      <c r="M66" s="142">
        <f t="shared" si="48"/>
        <v>0</v>
      </c>
      <c r="N66" s="142">
        <f t="shared" si="48"/>
        <v>0</v>
      </c>
      <c r="O66" s="142">
        <f t="shared" ca="1" si="34"/>
        <v>0</v>
      </c>
      <c r="P66" s="155">
        <f t="array" aca="1" ref="P66" ca="1">IFERROR(O66/SUM(B35:I35*B19:I19),0)</f>
        <v>0</v>
      </c>
      <c r="Q66" s="118"/>
    </row>
    <row r="68" spans="1:17" ht="60" x14ac:dyDescent="0.25">
      <c r="A68" s="130" t="s">
        <v>3342</v>
      </c>
      <c r="B68" s="131" t="s">
        <v>3267</v>
      </c>
      <c r="C68" s="131" t="s">
        <v>3268</v>
      </c>
      <c r="D68" s="131" t="s">
        <v>3273</v>
      </c>
      <c r="E68" s="131" t="s">
        <v>3253</v>
      </c>
      <c r="F68" s="131" t="s">
        <v>3274</v>
      </c>
      <c r="G68" s="131" t="s">
        <v>3209</v>
      </c>
      <c r="H68" s="131" t="s">
        <v>3210</v>
      </c>
      <c r="I68" s="131" t="s">
        <v>3252</v>
      </c>
      <c r="J68" s="135" t="s">
        <v>3269</v>
      </c>
      <c r="K68" s="135" t="s">
        <v>3270</v>
      </c>
      <c r="L68" s="135" t="s">
        <v>3271</v>
      </c>
      <c r="M68" s="135" t="s">
        <v>3272</v>
      </c>
      <c r="N68" s="135" t="s">
        <v>2959</v>
      </c>
      <c r="O68" s="131" t="s">
        <v>134</v>
      </c>
      <c r="P68" s="147" t="s">
        <v>3303</v>
      </c>
      <c r="Q68" s="104"/>
    </row>
    <row r="69" spans="1:17" x14ac:dyDescent="0.25">
      <c r="A69" s="127" t="s">
        <v>3340</v>
      </c>
      <c r="B69" s="143">
        <f t="shared" ref="B69" ca="1" si="49">B28*B$43*B12</f>
        <v>0</v>
      </c>
      <c r="C69" s="143">
        <f t="shared" ref="C69:N69" ca="1" si="50">C28*C$43*C12</f>
        <v>1330.8385667948455</v>
      </c>
      <c r="D69" s="143">
        <f t="shared" ca="1" si="50"/>
        <v>4.4540511307767954</v>
      </c>
      <c r="E69" s="143">
        <f t="shared" ca="1" si="50"/>
        <v>7.4483999999999995</v>
      </c>
      <c r="F69" s="143">
        <f t="shared" ca="1" si="50"/>
        <v>0</v>
      </c>
      <c r="G69" s="143">
        <f t="shared" ca="1" si="50"/>
        <v>1.722279281164309E-2</v>
      </c>
      <c r="H69" s="143">
        <f t="shared" si="50"/>
        <v>0</v>
      </c>
      <c r="I69" s="143">
        <f t="shared" si="50"/>
        <v>0</v>
      </c>
      <c r="J69" s="143">
        <f t="shared" si="50"/>
        <v>0</v>
      </c>
      <c r="K69" s="143">
        <f t="shared" si="50"/>
        <v>0</v>
      </c>
      <c r="L69" s="143">
        <f t="shared" si="50"/>
        <v>0</v>
      </c>
      <c r="M69" s="143">
        <f t="shared" si="50"/>
        <v>0</v>
      </c>
      <c r="N69" s="143">
        <f t="shared" si="50"/>
        <v>0</v>
      </c>
      <c r="O69" s="143">
        <f t="shared" ref="O69:O76" ca="1" si="51">SUM(B69:N69)</f>
        <v>1342.7582407184341</v>
      </c>
      <c r="P69" s="155">
        <f ca="1">IFERROR(O69/O28,0)</f>
        <v>4.942553145577345E-3</v>
      </c>
      <c r="Q69" s="117"/>
    </row>
    <row r="70" spans="1:17" x14ac:dyDescent="0.25">
      <c r="A70" s="132" t="s">
        <v>3294</v>
      </c>
      <c r="B70" s="144">
        <f t="shared" ref="B70" ca="1" si="52">B29*B$43*B13</f>
        <v>0</v>
      </c>
      <c r="C70" s="144">
        <f t="shared" ref="C70:N70" ca="1" si="53">C29*C$43*C13</f>
        <v>0</v>
      </c>
      <c r="D70" s="144">
        <f t="shared" ca="1" si="53"/>
        <v>0</v>
      </c>
      <c r="E70" s="144">
        <f t="shared" ca="1" si="53"/>
        <v>0</v>
      </c>
      <c r="F70" s="144">
        <f t="shared" ca="1" si="53"/>
        <v>0</v>
      </c>
      <c r="G70" s="144">
        <f t="shared" ca="1" si="53"/>
        <v>0</v>
      </c>
      <c r="H70" s="144">
        <f t="shared" si="53"/>
        <v>0</v>
      </c>
      <c r="I70" s="144">
        <f t="shared" si="53"/>
        <v>0</v>
      </c>
      <c r="J70" s="144">
        <f t="shared" si="53"/>
        <v>0</v>
      </c>
      <c r="K70" s="144">
        <f t="shared" si="53"/>
        <v>0</v>
      </c>
      <c r="L70" s="144">
        <f t="shared" si="53"/>
        <v>0</v>
      </c>
      <c r="M70" s="144">
        <f t="shared" si="53"/>
        <v>0</v>
      </c>
      <c r="N70" s="144">
        <f t="shared" si="53"/>
        <v>0</v>
      </c>
      <c r="O70" s="145">
        <f t="shared" ca="1" si="51"/>
        <v>0</v>
      </c>
      <c r="P70" s="155">
        <f t="array" aca="1" ref="P70" ca="1">IFERROR(O70/SUM(B29:I29*B13:I13),0)</f>
        <v>0</v>
      </c>
      <c r="Q70" s="118"/>
    </row>
    <row r="71" spans="1:17" x14ac:dyDescent="0.25">
      <c r="A71" s="132" t="s">
        <v>3292</v>
      </c>
      <c r="B71" s="144">
        <f t="shared" ref="B71" ca="1" si="54">B30*B$43*B14</f>
        <v>0</v>
      </c>
      <c r="C71" s="144">
        <f t="shared" ref="C71:N71" ca="1" si="55">C30*C$43*C14</f>
        <v>0</v>
      </c>
      <c r="D71" s="144">
        <f t="shared" ca="1" si="55"/>
        <v>0</v>
      </c>
      <c r="E71" s="144">
        <f t="shared" ca="1" si="55"/>
        <v>0</v>
      </c>
      <c r="F71" s="144">
        <f t="shared" ca="1" si="55"/>
        <v>0</v>
      </c>
      <c r="G71" s="144">
        <f t="shared" ca="1" si="55"/>
        <v>0</v>
      </c>
      <c r="H71" s="144">
        <f t="shared" si="55"/>
        <v>0</v>
      </c>
      <c r="I71" s="144">
        <f t="shared" si="55"/>
        <v>0</v>
      </c>
      <c r="J71" s="144">
        <f t="shared" si="55"/>
        <v>0</v>
      </c>
      <c r="K71" s="144">
        <f t="shared" si="55"/>
        <v>0</v>
      </c>
      <c r="L71" s="144">
        <f t="shared" si="55"/>
        <v>0</v>
      </c>
      <c r="M71" s="144">
        <f t="shared" si="55"/>
        <v>0</v>
      </c>
      <c r="N71" s="144">
        <f t="shared" si="55"/>
        <v>0</v>
      </c>
      <c r="O71" s="145">
        <f t="shared" ca="1" si="51"/>
        <v>0</v>
      </c>
      <c r="P71" s="155">
        <f t="array" aca="1" ref="P71" ca="1">IFERROR(O71/SUM(B30:I30*B14:I14),0)</f>
        <v>0</v>
      </c>
      <c r="Q71" s="118"/>
    </row>
    <row r="72" spans="1:17" x14ac:dyDescent="0.25">
      <c r="A72" s="132" t="s">
        <v>3299</v>
      </c>
      <c r="B72" s="144">
        <f t="shared" ref="B72" ca="1" si="56">B31*B$43*B15</f>
        <v>0</v>
      </c>
      <c r="C72" s="144">
        <f t="shared" ref="C72:N72" ca="1" si="57">C31*C$43*C15</f>
        <v>0</v>
      </c>
      <c r="D72" s="144">
        <f t="shared" ca="1" si="57"/>
        <v>0</v>
      </c>
      <c r="E72" s="144">
        <f t="shared" ca="1" si="57"/>
        <v>0</v>
      </c>
      <c r="F72" s="144">
        <f t="shared" ca="1" si="57"/>
        <v>0</v>
      </c>
      <c r="G72" s="144">
        <f t="shared" ca="1" si="57"/>
        <v>0</v>
      </c>
      <c r="H72" s="144">
        <f t="shared" si="57"/>
        <v>0</v>
      </c>
      <c r="I72" s="144">
        <f t="shared" si="57"/>
        <v>0</v>
      </c>
      <c r="J72" s="144">
        <f t="shared" si="57"/>
        <v>0</v>
      </c>
      <c r="K72" s="144">
        <f t="shared" si="57"/>
        <v>0</v>
      </c>
      <c r="L72" s="144">
        <f t="shared" si="57"/>
        <v>0</v>
      </c>
      <c r="M72" s="144">
        <f t="shared" si="57"/>
        <v>0</v>
      </c>
      <c r="N72" s="144">
        <f t="shared" si="57"/>
        <v>0</v>
      </c>
      <c r="O72" s="145">
        <f t="shared" ca="1" si="51"/>
        <v>0</v>
      </c>
      <c r="P72" s="155">
        <f t="array" aca="1" ref="P72" ca="1">IFERROR(O72/SUM(B31:I31*B15:I15),0)</f>
        <v>0</v>
      </c>
      <c r="Q72" s="118"/>
    </row>
    <row r="73" spans="1:17" x14ac:dyDescent="0.25">
      <c r="A73" s="132" t="s">
        <v>3296</v>
      </c>
      <c r="B73" s="144">
        <f t="shared" ref="B73" ca="1" si="58">B32*B$43*B16</f>
        <v>0</v>
      </c>
      <c r="C73" s="144">
        <f t="shared" ref="C73:N73" ca="1" si="59">C32*C$43*C16</f>
        <v>0</v>
      </c>
      <c r="D73" s="144">
        <f t="shared" ca="1" si="59"/>
        <v>0</v>
      </c>
      <c r="E73" s="144">
        <f t="shared" ca="1" si="59"/>
        <v>0</v>
      </c>
      <c r="F73" s="144">
        <f t="shared" ca="1" si="59"/>
        <v>0</v>
      </c>
      <c r="G73" s="144">
        <f t="shared" ca="1" si="59"/>
        <v>0</v>
      </c>
      <c r="H73" s="144">
        <f t="shared" si="59"/>
        <v>0</v>
      </c>
      <c r="I73" s="144">
        <f t="shared" si="59"/>
        <v>0</v>
      </c>
      <c r="J73" s="144">
        <f t="shared" si="59"/>
        <v>0</v>
      </c>
      <c r="K73" s="144">
        <f t="shared" si="59"/>
        <v>0</v>
      </c>
      <c r="L73" s="144">
        <f t="shared" si="59"/>
        <v>0</v>
      </c>
      <c r="M73" s="144">
        <f t="shared" si="59"/>
        <v>0</v>
      </c>
      <c r="N73" s="144">
        <f t="shared" si="59"/>
        <v>0</v>
      </c>
      <c r="O73" s="145">
        <f t="shared" ca="1" si="51"/>
        <v>0</v>
      </c>
      <c r="P73" s="155">
        <f t="array" aca="1" ref="P73" ca="1">IFERROR(O73/SUM(B32:I32*B16:I16),0)</f>
        <v>0</v>
      </c>
      <c r="Q73" s="118"/>
    </row>
    <row r="74" spans="1:17" x14ac:dyDescent="0.25">
      <c r="A74" s="132" t="s">
        <v>3295</v>
      </c>
      <c r="B74" s="144">
        <f t="shared" ref="B74" ca="1" si="60">B33*B$43*B17</f>
        <v>0</v>
      </c>
      <c r="C74" s="144">
        <f t="shared" ref="C74:N74" ca="1" si="61">C33*C$43*C17</f>
        <v>0</v>
      </c>
      <c r="D74" s="144">
        <f t="shared" ca="1" si="61"/>
        <v>0</v>
      </c>
      <c r="E74" s="144">
        <f t="shared" ca="1" si="61"/>
        <v>0</v>
      </c>
      <c r="F74" s="144">
        <f t="shared" ca="1" si="61"/>
        <v>0</v>
      </c>
      <c r="G74" s="144">
        <f t="shared" ca="1" si="61"/>
        <v>0</v>
      </c>
      <c r="H74" s="144">
        <f t="shared" si="61"/>
        <v>0</v>
      </c>
      <c r="I74" s="144">
        <f t="shared" si="61"/>
        <v>0</v>
      </c>
      <c r="J74" s="144">
        <f t="shared" si="61"/>
        <v>0</v>
      </c>
      <c r="K74" s="144">
        <f t="shared" si="61"/>
        <v>0</v>
      </c>
      <c r="L74" s="144">
        <f t="shared" si="61"/>
        <v>0</v>
      </c>
      <c r="M74" s="144">
        <f t="shared" si="61"/>
        <v>0</v>
      </c>
      <c r="N74" s="144">
        <f t="shared" si="61"/>
        <v>0</v>
      </c>
      <c r="O74" s="145">
        <f t="shared" ca="1" si="51"/>
        <v>0</v>
      </c>
      <c r="P74" s="155">
        <f t="array" aca="1" ref="P74" ca="1">IFERROR(O74/SUM(B33:I33*B17:I17),0)</f>
        <v>0</v>
      </c>
      <c r="Q74" s="118"/>
    </row>
    <row r="75" spans="1:17" x14ac:dyDescent="0.25">
      <c r="A75" s="132" t="s">
        <v>3293</v>
      </c>
      <c r="B75" s="144">
        <f t="shared" ref="B75" ca="1" si="62">B34*B$43*B18</f>
        <v>0</v>
      </c>
      <c r="C75" s="144">
        <f t="shared" ref="C75:N75" ca="1" si="63">C34*C$43*C18</f>
        <v>0</v>
      </c>
      <c r="D75" s="144">
        <f t="shared" ca="1" si="63"/>
        <v>0</v>
      </c>
      <c r="E75" s="144">
        <f t="shared" ca="1" si="63"/>
        <v>0</v>
      </c>
      <c r="F75" s="144">
        <f t="shared" ca="1" si="63"/>
        <v>0</v>
      </c>
      <c r="G75" s="144">
        <f t="shared" ca="1" si="63"/>
        <v>0</v>
      </c>
      <c r="H75" s="144">
        <f t="shared" si="63"/>
        <v>0</v>
      </c>
      <c r="I75" s="144">
        <f t="shared" si="63"/>
        <v>0</v>
      </c>
      <c r="J75" s="144">
        <f t="shared" si="63"/>
        <v>0</v>
      </c>
      <c r="K75" s="144">
        <f t="shared" si="63"/>
        <v>0</v>
      </c>
      <c r="L75" s="144">
        <f t="shared" si="63"/>
        <v>0</v>
      </c>
      <c r="M75" s="144">
        <f t="shared" si="63"/>
        <v>0</v>
      </c>
      <c r="N75" s="144">
        <f t="shared" si="63"/>
        <v>0</v>
      </c>
      <c r="O75" s="145">
        <f t="shared" ca="1" si="51"/>
        <v>0</v>
      </c>
      <c r="P75" s="155">
        <f t="array" aca="1" ref="P75" ca="1">IFERROR(O75/SUM(B34:I34*B18:I18),0)</f>
        <v>0</v>
      </c>
      <c r="Q75" s="118"/>
    </row>
    <row r="76" spans="1:17" x14ac:dyDescent="0.25">
      <c r="A76" s="132" t="s">
        <v>3297</v>
      </c>
      <c r="B76" s="144">
        <f t="shared" ref="B76" ca="1" si="64">B35*B$43*B19</f>
        <v>0</v>
      </c>
      <c r="C76" s="144">
        <f t="shared" ref="C76:N76" ca="1" si="65">C35*C$43*C19</f>
        <v>0</v>
      </c>
      <c r="D76" s="144">
        <f t="shared" ca="1" si="65"/>
        <v>0</v>
      </c>
      <c r="E76" s="144">
        <f t="shared" ca="1" si="65"/>
        <v>0</v>
      </c>
      <c r="F76" s="144">
        <f t="shared" ca="1" si="65"/>
        <v>0</v>
      </c>
      <c r="G76" s="144">
        <f t="shared" ca="1" si="65"/>
        <v>0</v>
      </c>
      <c r="H76" s="144">
        <f t="shared" si="65"/>
        <v>0</v>
      </c>
      <c r="I76" s="144">
        <f t="shared" si="65"/>
        <v>0</v>
      </c>
      <c r="J76" s="144">
        <f t="shared" si="65"/>
        <v>0</v>
      </c>
      <c r="K76" s="144">
        <f t="shared" si="65"/>
        <v>0</v>
      </c>
      <c r="L76" s="144">
        <f t="shared" si="65"/>
        <v>0</v>
      </c>
      <c r="M76" s="144">
        <f t="shared" si="65"/>
        <v>0</v>
      </c>
      <c r="N76" s="144">
        <f t="shared" si="65"/>
        <v>0</v>
      </c>
      <c r="O76" s="145">
        <f t="shared" ca="1" si="51"/>
        <v>0</v>
      </c>
      <c r="P76" s="155">
        <f t="array" aca="1" ref="P76" ca="1">IFERROR(O76/SUM(B35:I35*B19:I19),0)</f>
        <v>0</v>
      </c>
      <c r="Q76" s="118"/>
    </row>
    <row r="77" spans="1:17" x14ac:dyDescent="0.25">
      <c r="A77" s="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P77" s="116"/>
      <c r="Q77" s="116"/>
    </row>
    <row r="78" spans="1:17" ht="60" x14ac:dyDescent="0.25">
      <c r="A78" s="130" t="s">
        <v>3343</v>
      </c>
      <c r="B78" s="131" t="s">
        <v>3267</v>
      </c>
      <c r="C78" s="131" t="s">
        <v>3268</v>
      </c>
      <c r="D78" s="131" t="s">
        <v>3273</v>
      </c>
      <c r="E78" s="131" t="s">
        <v>3253</v>
      </c>
      <c r="F78" s="131" t="s">
        <v>3274</v>
      </c>
      <c r="G78" s="131" t="s">
        <v>3209</v>
      </c>
      <c r="H78" s="131" t="s">
        <v>3210</v>
      </c>
      <c r="I78" s="131" t="s">
        <v>3252</v>
      </c>
      <c r="J78" s="135" t="s">
        <v>3269</v>
      </c>
      <c r="K78" s="135" t="s">
        <v>3270</v>
      </c>
      <c r="L78" s="135" t="s">
        <v>3271</v>
      </c>
      <c r="M78" s="135" t="s">
        <v>3272</v>
      </c>
      <c r="N78" s="135" t="s">
        <v>2959</v>
      </c>
      <c r="O78" s="131" t="s">
        <v>134</v>
      </c>
      <c r="P78" s="147" t="s">
        <v>3303</v>
      </c>
      <c r="Q78" s="104"/>
    </row>
    <row r="79" spans="1:17" x14ac:dyDescent="0.25">
      <c r="A79" s="127" t="s">
        <v>3340</v>
      </c>
      <c r="B79" s="136">
        <f t="shared" ref="B79:B86" ca="1" si="66">B49*$R$41+B59*$R$42+B69*$R$43</f>
        <v>0</v>
      </c>
      <c r="C79" s="136">
        <f t="shared" ref="C79:N79" ca="1" si="67">C49*$R$41+C59*$R$42+C69*$R$43</f>
        <v>18621649.027197238</v>
      </c>
      <c r="D79" s="136">
        <f t="shared" ca="1" si="67"/>
        <v>150381.5228467503</v>
      </c>
      <c r="E79" s="136">
        <f t="shared" ca="1" si="67"/>
        <v>2814.0731999999989</v>
      </c>
      <c r="F79" s="136">
        <f t="shared" ca="1" si="67"/>
        <v>0</v>
      </c>
      <c r="G79" s="136">
        <f t="shared" ca="1" si="67"/>
        <v>1015320.6268445345</v>
      </c>
      <c r="H79" s="136">
        <f t="shared" si="67"/>
        <v>0</v>
      </c>
      <c r="I79" s="136">
        <f t="shared" si="67"/>
        <v>0</v>
      </c>
      <c r="J79" s="136">
        <f t="shared" si="67"/>
        <v>0</v>
      </c>
      <c r="K79" s="136">
        <f t="shared" si="67"/>
        <v>0</v>
      </c>
      <c r="L79" s="136">
        <f t="shared" si="67"/>
        <v>0</v>
      </c>
      <c r="M79" s="136">
        <f t="shared" si="67"/>
        <v>0</v>
      </c>
      <c r="N79" s="136">
        <f t="shared" si="67"/>
        <v>0</v>
      </c>
      <c r="O79" s="136">
        <f t="shared" ref="O79" ca="1" si="68">O49*$R$41+O59*$R$42+O69*$R$43</f>
        <v>19790165.25008852</v>
      </c>
      <c r="P79" s="154">
        <f t="shared" ref="P79:P86" ca="1" si="69">P49*$R$41+P59*$R$42+P69*$R$43</f>
        <v>72.845535809920449</v>
      </c>
      <c r="Q79" s="115"/>
    </row>
    <row r="80" spans="1:17" x14ac:dyDescent="0.25">
      <c r="A80" s="132" t="s">
        <v>3294</v>
      </c>
      <c r="B80" s="125">
        <f t="shared" ca="1" si="66"/>
        <v>0</v>
      </c>
      <c r="C80" s="125">
        <f t="shared" ref="C80:N80" ca="1" si="70">C50*$R$41+C60*$R$42+C70*$R$43</f>
        <v>0</v>
      </c>
      <c r="D80" s="125">
        <f t="shared" ca="1" si="70"/>
        <v>0</v>
      </c>
      <c r="E80" s="125">
        <f t="shared" ca="1" si="70"/>
        <v>0</v>
      </c>
      <c r="F80" s="125">
        <f t="shared" ca="1" si="70"/>
        <v>0</v>
      </c>
      <c r="G80" s="125">
        <f t="shared" ca="1" si="70"/>
        <v>0</v>
      </c>
      <c r="H80" s="125">
        <f t="shared" si="70"/>
        <v>0</v>
      </c>
      <c r="I80" s="125">
        <f t="shared" si="70"/>
        <v>0</v>
      </c>
      <c r="J80" s="125">
        <f t="shared" si="70"/>
        <v>0</v>
      </c>
      <c r="K80" s="125">
        <f t="shared" si="70"/>
        <v>0</v>
      </c>
      <c r="L80" s="125">
        <f t="shared" si="70"/>
        <v>0</v>
      </c>
      <c r="M80" s="125">
        <f t="shared" si="70"/>
        <v>0</v>
      </c>
      <c r="N80" s="125">
        <f t="shared" si="70"/>
        <v>0</v>
      </c>
      <c r="O80" s="125">
        <f t="shared" ref="O80" ca="1" si="71">O50*$R$41+O60*$R$42+O70*$R$43</f>
        <v>0</v>
      </c>
      <c r="P80" s="154">
        <f t="shared" ca="1" si="69"/>
        <v>0</v>
      </c>
      <c r="Q80" s="116"/>
    </row>
    <row r="81" spans="1:17" x14ac:dyDescent="0.25">
      <c r="A81" s="132" t="s">
        <v>3292</v>
      </c>
      <c r="B81" s="125">
        <f t="shared" ca="1" si="66"/>
        <v>0</v>
      </c>
      <c r="C81" s="125">
        <f t="shared" ref="C81:N81" ca="1" si="72">C51*$R$41+C61*$R$42+C71*$R$43</f>
        <v>0</v>
      </c>
      <c r="D81" s="125">
        <f t="shared" ca="1" si="72"/>
        <v>0</v>
      </c>
      <c r="E81" s="125">
        <f t="shared" ca="1" si="72"/>
        <v>0</v>
      </c>
      <c r="F81" s="125">
        <f t="shared" ca="1" si="72"/>
        <v>0</v>
      </c>
      <c r="G81" s="125">
        <f t="shared" ca="1" si="72"/>
        <v>0</v>
      </c>
      <c r="H81" s="125">
        <f t="shared" si="72"/>
        <v>0</v>
      </c>
      <c r="I81" s="125">
        <f t="shared" si="72"/>
        <v>0</v>
      </c>
      <c r="J81" s="125">
        <f t="shared" si="72"/>
        <v>0</v>
      </c>
      <c r="K81" s="125">
        <f t="shared" si="72"/>
        <v>0</v>
      </c>
      <c r="L81" s="125">
        <f t="shared" si="72"/>
        <v>0</v>
      </c>
      <c r="M81" s="125">
        <f t="shared" si="72"/>
        <v>0</v>
      </c>
      <c r="N81" s="125">
        <f t="shared" si="72"/>
        <v>0</v>
      </c>
      <c r="O81" s="125">
        <f t="shared" ref="O81" ca="1" si="73">O51*$R$41+O61*$R$42+O71*$R$43</f>
        <v>0</v>
      </c>
      <c r="P81" s="154">
        <f t="shared" ca="1" si="69"/>
        <v>0</v>
      </c>
      <c r="Q81" s="116"/>
    </row>
    <row r="82" spans="1:17" x14ac:dyDescent="0.25">
      <c r="A82" s="132" t="s">
        <v>3299</v>
      </c>
      <c r="B82" s="125">
        <f t="shared" ca="1" si="66"/>
        <v>0</v>
      </c>
      <c r="C82" s="125">
        <f t="shared" ref="C82:N82" ca="1" si="74">C52*$R$41+C62*$R$42+C72*$R$43</f>
        <v>0</v>
      </c>
      <c r="D82" s="125">
        <f t="shared" ca="1" si="74"/>
        <v>0</v>
      </c>
      <c r="E82" s="125">
        <f t="shared" ca="1" si="74"/>
        <v>0</v>
      </c>
      <c r="F82" s="125">
        <f t="shared" ca="1" si="74"/>
        <v>0</v>
      </c>
      <c r="G82" s="125">
        <f t="shared" ca="1" si="74"/>
        <v>0</v>
      </c>
      <c r="H82" s="125">
        <f t="shared" si="74"/>
        <v>0</v>
      </c>
      <c r="I82" s="125">
        <f t="shared" si="74"/>
        <v>0</v>
      </c>
      <c r="J82" s="125">
        <f t="shared" si="74"/>
        <v>0</v>
      </c>
      <c r="K82" s="125">
        <f t="shared" si="74"/>
        <v>0</v>
      </c>
      <c r="L82" s="125">
        <f t="shared" si="74"/>
        <v>0</v>
      </c>
      <c r="M82" s="125">
        <f t="shared" si="74"/>
        <v>0</v>
      </c>
      <c r="N82" s="125">
        <f t="shared" si="74"/>
        <v>0</v>
      </c>
      <c r="O82" s="125">
        <f t="shared" ref="O82" ca="1" si="75">O52*$R$41+O62*$R$42+O72*$R$43</f>
        <v>0</v>
      </c>
      <c r="P82" s="154">
        <f t="shared" ca="1" si="69"/>
        <v>0</v>
      </c>
      <c r="Q82" s="116"/>
    </row>
    <row r="83" spans="1:17" x14ac:dyDescent="0.25">
      <c r="A83" s="132" t="s">
        <v>3296</v>
      </c>
      <c r="B83" s="125">
        <f t="shared" ca="1" si="66"/>
        <v>0</v>
      </c>
      <c r="C83" s="125">
        <f t="shared" ref="C83:N83" ca="1" si="76">C53*$R$41+C63*$R$42+C73*$R$43</f>
        <v>0</v>
      </c>
      <c r="D83" s="125">
        <f t="shared" ca="1" si="76"/>
        <v>0</v>
      </c>
      <c r="E83" s="125">
        <f t="shared" ca="1" si="76"/>
        <v>0</v>
      </c>
      <c r="F83" s="125">
        <f t="shared" ca="1" si="76"/>
        <v>0</v>
      </c>
      <c r="G83" s="125">
        <f t="shared" ca="1" si="76"/>
        <v>0</v>
      </c>
      <c r="H83" s="125">
        <f t="shared" si="76"/>
        <v>0</v>
      </c>
      <c r="I83" s="125">
        <f t="shared" si="76"/>
        <v>0</v>
      </c>
      <c r="J83" s="125">
        <f t="shared" si="76"/>
        <v>0</v>
      </c>
      <c r="K83" s="125">
        <f t="shared" si="76"/>
        <v>0</v>
      </c>
      <c r="L83" s="125">
        <f t="shared" si="76"/>
        <v>0</v>
      </c>
      <c r="M83" s="125">
        <f t="shared" si="76"/>
        <v>0</v>
      </c>
      <c r="N83" s="125">
        <f t="shared" si="76"/>
        <v>0</v>
      </c>
      <c r="O83" s="125">
        <f t="shared" ref="O83" ca="1" si="77">O53*$R$41+O63*$R$42+O73*$R$43</f>
        <v>0</v>
      </c>
      <c r="P83" s="154">
        <f t="shared" ca="1" si="69"/>
        <v>0</v>
      </c>
      <c r="Q83" s="116"/>
    </row>
    <row r="84" spans="1:17" x14ac:dyDescent="0.25">
      <c r="A84" s="132" t="s">
        <v>3295</v>
      </c>
      <c r="B84" s="125">
        <f t="shared" ca="1" si="66"/>
        <v>0</v>
      </c>
      <c r="C84" s="125">
        <f t="shared" ref="C84:N84" ca="1" si="78">C54*$R$41+C64*$R$42+C74*$R$43</f>
        <v>0</v>
      </c>
      <c r="D84" s="125">
        <f t="shared" ca="1" si="78"/>
        <v>0</v>
      </c>
      <c r="E84" s="125">
        <f t="shared" ca="1" si="78"/>
        <v>0</v>
      </c>
      <c r="F84" s="125">
        <f t="shared" ca="1" si="78"/>
        <v>0</v>
      </c>
      <c r="G84" s="125">
        <f t="shared" ca="1" si="78"/>
        <v>0</v>
      </c>
      <c r="H84" s="125">
        <f t="shared" si="78"/>
        <v>0</v>
      </c>
      <c r="I84" s="125">
        <f t="shared" si="78"/>
        <v>0</v>
      </c>
      <c r="J84" s="125">
        <f t="shared" si="78"/>
        <v>0</v>
      </c>
      <c r="K84" s="125">
        <f t="shared" si="78"/>
        <v>0</v>
      </c>
      <c r="L84" s="125">
        <f t="shared" si="78"/>
        <v>0</v>
      </c>
      <c r="M84" s="125">
        <f t="shared" si="78"/>
        <v>0</v>
      </c>
      <c r="N84" s="125">
        <f t="shared" si="78"/>
        <v>0</v>
      </c>
      <c r="O84" s="125">
        <f t="shared" ref="O84" ca="1" si="79">O54*$R$41+O64*$R$42+O74*$R$43</f>
        <v>0</v>
      </c>
      <c r="P84" s="154">
        <f t="shared" ca="1" si="69"/>
        <v>0</v>
      </c>
      <c r="Q84" s="116"/>
    </row>
    <row r="85" spans="1:17" x14ac:dyDescent="0.25">
      <c r="A85" s="132" t="s">
        <v>3293</v>
      </c>
      <c r="B85" s="125">
        <f t="shared" ca="1" si="66"/>
        <v>0</v>
      </c>
      <c r="C85" s="125">
        <f t="shared" ref="C85:N85" ca="1" si="80">C55*$R$41+C65*$R$42+C75*$R$43</f>
        <v>0</v>
      </c>
      <c r="D85" s="125">
        <f t="shared" ca="1" si="80"/>
        <v>0</v>
      </c>
      <c r="E85" s="125">
        <f t="shared" ca="1" si="80"/>
        <v>0</v>
      </c>
      <c r="F85" s="125">
        <f t="shared" ca="1" si="80"/>
        <v>0</v>
      </c>
      <c r="G85" s="125">
        <f t="shared" ca="1" si="80"/>
        <v>0</v>
      </c>
      <c r="H85" s="125">
        <f t="shared" si="80"/>
        <v>0</v>
      </c>
      <c r="I85" s="125">
        <f t="shared" si="80"/>
        <v>0</v>
      </c>
      <c r="J85" s="125">
        <f t="shared" si="80"/>
        <v>0</v>
      </c>
      <c r="K85" s="125">
        <f t="shared" si="80"/>
        <v>0</v>
      </c>
      <c r="L85" s="125">
        <f t="shared" si="80"/>
        <v>0</v>
      </c>
      <c r="M85" s="125">
        <f t="shared" si="80"/>
        <v>0</v>
      </c>
      <c r="N85" s="125">
        <f t="shared" si="80"/>
        <v>0</v>
      </c>
      <c r="O85" s="125">
        <f t="shared" ref="O85" ca="1" si="81">O55*$R$41+O65*$R$42+O75*$R$43</f>
        <v>0</v>
      </c>
      <c r="P85" s="154">
        <f t="shared" ca="1" si="69"/>
        <v>0</v>
      </c>
      <c r="Q85" s="116"/>
    </row>
    <row r="86" spans="1:17" x14ac:dyDescent="0.25">
      <c r="A86" s="132" t="s">
        <v>3297</v>
      </c>
      <c r="B86" s="125">
        <f t="shared" ca="1" si="66"/>
        <v>0</v>
      </c>
      <c r="C86" s="125">
        <f t="shared" ref="C86:N86" ca="1" si="82">C56*$R$41+C66*$R$42+C76*$R$43</f>
        <v>0</v>
      </c>
      <c r="D86" s="125">
        <f t="shared" ca="1" si="82"/>
        <v>0</v>
      </c>
      <c r="E86" s="125">
        <f t="shared" ca="1" si="82"/>
        <v>0</v>
      </c>
      <c r="F86" s="125">
        <f t="shared" ca="1" si="82"/>
        <v>0</v>
      </c>
      <c r="G86" s="125">
        <f t="shared" ca="1" si="82"/>
        <v>0</v>
      </c>
      <c r="H86" s="125">
        <f t="shared" si="82"/>
        <v>0</v>
      </c>
      <c r="I86" s="125">
        <f t="shared" si="82"/>
        <v>0</v>
      </c>
      <c r="J86" s="125">
        <f t="shared" si="82"/>
        <v>0</v>
      </c>
      <c r="K86" s="125">
        <f t="shared" si="82"/>
        <v>0</v>
      </c>
      <c r="L86" s="125">
        <f t="shared" si="82"/>
        <v>0</v>
      </c>
      <c r="M86" s="125">
        <f t="shared" si="82"/>
        <v>0</v>
      </c>
      <c r="N86" s="125">
        <f t="shared" si="82"/>
        <v>0</v>
      </c>
      <c r="O86" s="125">
        <f t="shared" ref="O86" ca="1" si="83">O56*$R$41+O66*$R$42+O76*$R$43</f>
        <v>0</v>
      </c>
      <c r="P86" s="154">
        <f t="shared" ca="1" si="69"/>
        <v>0</v>
      </c>
      <c r="Q86" s="116"/>
    </row>
  </sheetData>
  <sheetProtection sheet="1" objects="1" scenarios="1"/>
  <mergeCells count="2">
    <mergeCell ref="B5:I5"/>
    <mergeCell ref="B7:I7"/>
  </mergeCells>
  <conditionalFormatting sqref="B5:I5">
    <cfRule type="expression" dxfId="101" priority="29">
      <formula>$T$5=0</formula>
    </cfRule>
  </conditionalFormatting>
  <dataValidations count="2">
    <dataValidation type="whole" allowBlank="1" showInputMessage="1" showErrorMessage="1" errorTitle="Chyba" error="V buňce musí být buď 0 nebo 1." sqref="B13:N19">
      <formula1>0</formula1>
      <formula2>1</formula2>
    </dataValidation>
    <dataValidation type="list" allowBlank="1" showInputMessage="1" showErrorMessage="1" errorTitle="Pozor" error="Rok vyberte z rozbalovacího seznamu." sqref="B1">
      <formula1>Roky</formula1>
    </dataValidation>
  </dataValidation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EF_E_a_T!$A$7:$A$9</xm:f>
          </x14:formula1>
          <xm:sqref>B7</xm:sqref>
        </x14:dataValidation>
        <x14:dataValidation type="list" allowBlank="1" showInputMessage="1" showErrorMessage="1">
          <x14:formula1>
            <xm:f>INDIRECT(KS_seznam!$M$1)</xm:f>
          </x14:formula1>
          <xm:sqref>B5:I5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C620"/>
  <sheetViews>
    <sheetView workbookViewId="0">
      <selection activeCell="I2" sqref="I2"/>
    </sheetView>
  </sheetViews>
  <sheetFormatPr defaultRowHeight="15" x14ac:dyDescent="0.25"/>
  <cols>
    <col min="1" max="1" width="21.7109375" bestFit="1" customWidth="1"/>
    <col min="2" max="2" width="133.5703125" bestFit="1" customWidth="1"/>
  </cols>
  <sheetData>
    <row r="1" spans="1:3" x14ac:dyDescent="0.25">
      <c r="A1" t="s">
        <v>0</v>
      </c>
      <c r="B1" t="s">
        <v>1292</v>
      </c>
      <c r="C1" t="s">
        <v>133</v>
      </c>
    </row>
    <row r="2" spans="1:3" x14ac:dyDescent="0.25">
      <c r="A2" t="s">
        <v>1701</v>
      </c>
      <c r="B2" t="s">
        <v>1702</v>
      </c>
      <c r="C2">
        <v>0</v>
      </c>
    </row>
    <row r="3" spans="1:3" x14ac:dyDescent="0.25">
      <c r="A3" t="s">
        <v>1703</v>
      </c>
      <c r="B3" t="s">
        <v>1704</v>
      </c>
      <c r="C3">
        <v>0</v>
      </c>
    </row>
    <row r="4" spans="1:3" x14ac:dyDescent="0.25">
      <c r="A4" t="s">
        <v>1705</v>
      </c>
      <c r="B4" t="s">
        <v>1706</v>
      </c>
      <c r="C4">
        <v>0</v>
      </c>
    </row>
    <row r="5" spans="1:3" x14ac:dyDescent="0.25">
      <c r="A5" t="s">
        <v>1707</v>
      </c>
      <c r="B5" t="s">
        <v>1708</v>
      </c>
      <c r="C5">
        <v>0</v>
      </c>
    </row>
    <row r="6" spans="1:3" x14ac:dyDescent="0.25">
      <c r="A6" t="s">
        <v>1709</v>
      </c>
      <c r="B6" t="s">
        <v>1710</v>
      </c>
      <c r="C6">
        <v>0</v>
      </c>
    </row>
    <row r="7" spans="1:3" x14ac:dyDescent="0.25">
      <c r="A7" t="s">
        <v>1711</v>
      </c>
      <c r="B7" t="s">
        <v>1712</v>
      </c>
      <c r="C7">
        <v>0</v>
      </c>
    </row>
    <row r="8" spans="1:3" x14ac:dyDescent="0.25">
      <c r="A8" t="s">
        <v>1713</v>
      </c>
      <c r="B8" t="s">
        <v>1714</v>
      </c>
      <c r="C8">
        <v>0</v>
      </c>
    </row>
    <row r="9" spans="1:3" x14ac:dyDescent="0.25">
      <c r="A9" t="s">
        <v>1715</v>
      </c>
      <c r="B9" t="s">
        <v>1716</v>
      </c>
      <c r="C9">
        <v>0</v>
      </c>
    </row>
    <row r="10" spans="1:3" x14ac:dyDescent="0.25">
      <c r="A10" t="s">
        <v>1717</v>
      </c>
      <c r="B10" t="s">
        <v>1718</v>
      </c>
      <c r="C10">
        <v>0</v>
      </c>
    </row>
    <row r="11" spans="1:3" x14ac:dyDescent="0.25">
      <c r="A11" t="s">
        <v>1719</v>
      </c>
      <c r="B11" t="s">
        <v>1720</v>
      </c>
      <c r="C11">
        <v>0</v>
      </c>
    </row>
    <row r="12" spans="1:3" x14ac:dyDescent="0.25">
      <c r="A12" t="s">
        <v>1721</v>
      </c>
      <c r="B12" t="s">
        <v>1722</v>
      </c>
      <c r="C12">
        <v>0</v>
      </c>
    </row>
    <row r="13" spans="1:3" x14ac:dyDescent="0.25">
      <c r="A13" t="s">
        <v>1723</v>
      </c>
      <c r="B13" t="s">
        <v>1724</v>
      </c>
      <c r="C13">
        <v>0</v>
      </c>
    </row>
    <row r="14" spans="1:3" x14ac:dyDescent="0.25">
      <c r="A14" t="s">
        <v>1725</v>
      </c>
      <c r="B14" t="s">
        <v>1726</v>
      </c>
      <c r="C14">
        <v>0</v>
      </c>
    </row>
    <row r="15" spans="1:3" x14ac:dyDescent="0.25">
      <c r="A15" t="s">
        <v>1727</v>
      </c>
      <c r="B15" t="s">
        <v>1728</v>
      </c>
      <c r="C15">
        <v>0</v>
      </c>
    </row>
    <row r="16" spans="1:3" x14ac:dyDescent="0.25">
      <c r="A16" t="s">
        <v>1729</v>
      </c>
      <c r="B16" t="s">
        <v>1730</v>
      </c>
      <c r="C16">
        <v>0</v>
      </c>
    </row>
    <row r="17" spans="1:3" x14ac:dyDescent="0.25">
      <c r="A17" t="s">
        <v>1731</v>
      </c>
      <c r="B17" t="s">
        <v>1732</v>
      </c>
      <c r="C17">
        <v>0</v>
      </c>
    </row>
    <row r="18" spans="1:3" x14ac:dyDescent="0.25">
      <c r="A18" t="s">
        <v>1733</v>
      </c>
      <c r="B18" t="s">
        <v>1734</v>
      </c>
      <c r="C18">
        <v>0</v>
      </c>
    </row>
    <row r="19" spans="1:3" x14ac:dyDescent="0.25">
      <c r="A19" t="s">
        <v>1735</v>
      </c>
      <c r="B19" t="s">
        <v>1736</v>
      </c>
      <c r="C19">
        <v>0</v>
      </c>
    </row>
    <row r="20" spans="1:3" x14ac:dyDescent="0.25">
      <c r="A20" t="s">
        <v>1737</v>
      </c>
      <c r="B20" t="s">
        <v>1738</v>
      </c>
      <c r="C20">
        <v>0</v>
      </c>
    </row>
    <row r="21" spans="1:3" x14ac:dyDescent="0.25">
      <c r="A21" t="s">
        <v>1739</v>
      </c>
      <c r="B21" t="s">
        <v>1740</v>
      </c>
      <c r="C21">
        <v>0</v>
      </c>
    </row>
    <row r="22" spans="1:3" x14ac:dyDescent="0.25">
      <c r="A22" t="s">
        <v>1741</v>
      </c>
      <c r="B22" t="s">
        <v>1742</v>
      </c>
      <c r="C22">
        <v>0</v>
      </c>
    </row>
    <row r="23" spans="1:3" x14ac:dyDescent="0.25">
      <c r="A23" t="s">
        <v>1743</v>
      </c>
      <c r="B23" t="s">
        <v>1744</v>
      </c>
      <c r="C23">
        <v>0</v>
      </c>
    </row>
    <row r="24" spans="1:3" x14ac:dyDescent="0.25">
      <c r="A24" t="s">
        <v>1745</v>
      </c>
      <c r="B24" t="s">
        <v>1746</v>
      </c>
      <c r="C24">
        <v>0</v>
      </c>
    </row>
    <row r="25" spans="1:3" x14ac:dyDescent="0.25">
      <c r="A25" t="s">
        <v>1747</v>
      </c>
      <c r="B25" t="s">
        <v>1748</v>
      </c>
      <c r="C25">
        <v>0</v>
      </c>
    </row>
    <row r="26" spans="1:3" x14ac:dyDescent="0.25">
      <c r="A26" t="s">
        <v>1749</v>
      </c>
      <c r="B26" t="s">
        <v>1750</v>
      </c>
      <c r="C26">
        <v>0</v>
      </c>
    </row>
    <row r="27" spans="1:3" x14ac:dyDescent="0.25">
      <c r="A27" t="s">
        <v>1751</v>
      </c>
      <c r="B27" t="s">
        <v>1752</v>
      </c>
      <c r="C27">
        <v>0</v>
      </c>
    </row>
    <row r="28" spans="1:3" x14ac:dyDescent="0.25">
      <c r="A28" t="s">
        <v>1753</v>
      </c>
      <c r="B28" t="s">
        <v>1754</v>
      </c>
      <c r="C28">
        <v>0</v>
      </c>
    </row>
    <row r="29" spans="1:3" x14ac:dyDescent="0.25">
      <c r="A29" t="s">
        <v>1755</v>
      </c>
      <c r="B29" t="s">
        <v>1756</v>
      </c>
      <c r="C29">
        <v>0</v>
      </c>
    </row>
    <row r="30" spans="1:3" x14ac:dyDescent="0.25">
      <c r="A30" t="s">
        <v>1757</v>
      </c>
      <c r="B30" t="s">
        <v>1758</v>
      </c>
      <c r="C30">
        <v>0</v>
      </c>
    </row>
    <row r="31" spans="1:3" x14ac:dyDescent="0.25">
      <c r="A31" t="s">
        <v>1759</v>
      </c>
      <c r="B31" t="s">
        <v>1760</v>
      </c>
      <c r="C31">
        <v>0</v>
      </c>
    </row>
    <row r="32" spans="1:3" x14ac:dyDescent="0.25">
      <c r="A32" t="s">
        <v>1761</v>
      </c>
      <c r="B32" t="s">
        <v>1762</v>
      </c>
      <c r="C32">
        <v>0</v>
      </c>
    </row>
    <row r="33" spans="1:3" x14ac:dyDescent="0.25">
      <c r="A33" t="s">
        <v>1763</v>
      </c>
      <c r="B33" t="s">
        <v>1764</v>
      </c>
      <c r="C33">
        <v>0</v>
      </c>
    </row>
    <row r="34" spans="1:3" x14ac:dyDescent="0.25">
      <c r="A34" t="s">
        <v>1765</v>
      </c>
      <c r="B34" t="s">
        <v>1766</v>
      </c>
      <c r="C34">
        <v>0</v>
      </c>
    </row>
    <row r="35" spans="1:3" x14ac:dyDescent="0.25">
      <c r="A35" t="s">
        <v>1767</v>
      </c>
      <c r="B35" t="s">
        <v>1768</v>
      </c>
      <c r="C35">
        <v>0</v>
      </c>
    </row>
    <row r="36" spans="1:3" x14ac:dyDescent="0.25">
      <c r="A36" t="s">
        <v>1769</v>
      </c>
      <c r="B36" t="s">
        <v>1770</v>
      </c>
      <c r="C36">
        <v>0</v>
      </c>
    </row>
    <row r="37" spans="1:3" x14ac:dyDescent="0.25">
      <c r="A37" t="s">
        <v>1771</v>
      </c>
      <c r="B37" t="s">
        <v>1772</v>
      </c>
      <c r="C37">
        <v>0</v>
      </c>
    </row>
    <row r="38" spans="1:3" x14ac:dyDescent="0.25">
      <c r="A38" t="s">
        <v>1773</v>
      </c>
      <c r="B38" t="s">
        <v>1774</v>
      </c>
      <c r="C38">
        <v>0</v>
      </c>
    </row>
    <row r="39" spans="1:3" x14ac:dyDescent="0.25">
      <c r="A39" t="s">
        <v>1775</v>
      </c>
      <c r="B39" t="s">
        <v>1776</v>
      </c>
      <c r="C39">
        <v>0</v>
      </c>
    </row>
    <row r="40" spans="1:3" x14ac:dyDescent="0.25">
      <c r="A40" t="s">
        <v>1777</v>
      </c>
      <c r="B40" t="s">
        <v>1778</v>
      </c>
      <c r="C40">
        <v>0</v>
      </c>
    </row>
    <row r="41" spans="1:3" x14ac:dyDescent="0.25">
      <c r="A41" t="s">
        <v>1779</v>
      </c>
      <c r="B41" t="s">
        <v>1780</v>
      </c>
      <c r="C41">
        <v>0</v>
      </c>
    </row>
    <row r="42" spans="1:3" x14ac:dyDescent="0.25">
      <c r="A42" t="s">
        <v>1781</v>
      </c>
      <c r="B42" t="s">
        <v>1782</v>
      </c>
      <c r="C42">
        <v>0</v>
      </c>
    </row>
    <row r="43" spans="1:3" x14ac:dyDescent="0.25">
      <c r="A43" t="s">
        <v>1783</v>
      </c>
      <c r="B43" t="s">
        <v>1784</v>
      </c>
      <c r="C43">
        <v>0</v>
      </c>
    </row>
    <row r="44" spans="1:3" x14ac:dyDescent="0.25">
      <c r="A44" t="s">
        <v>1785</v>
      </c>
      <c r="B44" t="s">
        <v>1786</v>
      </c>
      <c r="C44">
        <v>0</v>
      </c>
    </row>
    <row r="45" spans="1:3" x14ac:dyDescent="0.25">
      <c r="A45" t="s">
        <v>1787</v>
      </c>
      <c r="B45" t="s">
        <v>1788</v>
      </c>
      <c r="C45">
        <v>0</v>
      </c>
    </row>
    <row r="46" spans="1:3" x14ac:dyDescent="0.25">
      <c r="A46" t="s">
        <v>1789</v>
      </c>
      <c r="B46" t="s">
        <v>1790</v>
      </c>
      <c r="C46">
        <v>0</v>
      </c>
    </row>
    <row r="47" spans="1:3" x14ac:dyDescent="0.25">
      <c r="A47" t="s">
        <v>1791</v>
      </c>
      <c r="B47" t="s">
        <v>1792</v>
      </c>
      <c r="C47">
        <v>0</v>
      </c>
    </row>
    <row r="48" spans="1:3" x14ac:dyDescent="0.25">
      <c r="A48" t="s">
        <v>1793</v>
      </c>
      <c r="B48" t="s">
        <v>1794</v>
      </c>
      <c r="C48">
        <v>0</v>
      </c>
    </row>
    <row r="49" spans="1:3" x14ac:dyDescent="0.25">
      <c r="A49" t="s">
        <v>1795</v>
      </c>
      <c r="B49" t="s">
        <v>1796</v>
      </c>
      <c r="C49">
        <v>0</v>
      </c>
    </row>
    <row r="50" spans="1:3" x14ac:dyDescent="0.25">
      <c r="A50" t="s">
        <v>1797</v>
      </c>
      <c r="B50" t="s">
        <v>1786</v>
      </c>
      <c r="C50">
        <v>0</v>
      </c>
    </row>
    <row r="51" spans="1:3" x14ac:dyDescent="0.25">
      <c r="A51" t="s">
        <v>1798</v>
      </c>
      <c r="B51" t="s">
        <v>1788</v>
      </c>
      <c r="C51">
        <v>0</v>
      </c>
    </row>
    <row r="52" spans="1:3" x14ac:dyDescent="0.25">
      <c r="A52" t="s">
        <v>1799</v>
      </c>
      <c r="B52" t="s">
        <v>1790</v>
      </c>
      <c r="C52">
        <v>0</v>
      </c>
    </row>
    <row r="53" spans="1:3" x14ac:dyDescent="0.25">
      <c r="A53" t="s">
        <v>1800</v>
      </c>
      <c r="B53" t="s">
        <v>1792</v>
      </c>
      <c r="C53">
        <v>0</v>
      </c>
    </row>
    <row r="54" spans="1:3" x14ac:dyDescent="0.25">
      <c r="A54" t="s">
        <v>1801</v>
      </c>
      <c r="B54" t="s">
        <v>1802</v>
      </c>
      <c r="C54">
        <v>0</v>
      </c>
    </row>
    <row r="55" spans="1:3" x14ac:dyDescent="0.25">
      <c r="A55" t="s">
        <v>1803</v>
      </c>
      <c r="B55" t="s">
        <v>1804</v>
      </c>
      <c r="C55">
        <v>0</v>
      </c>
    </row>
    <row r="56" spans="1:3" x14ac:dyDescent="0.25">
      <c r="A56" t="s">
        <v>1805</v>
      </c>
      <c r="B56" t="s">
        <v>1806</v>
      </c>
      <c r="C56">
        <v>0</v>
      </c>
    </row>
    <row r="57" spans="1:3" x14ac:dyDescent="0.25">
      <c r="A57" t="s">
        <v>1807</v>
      </c>
      <c r="B57" t="s">
        <v>1808</v>
      </c>
      <c r="C57">
        <v>0</v>
      </c>
    </row>
    <row r="58" spans="1:3" x14ac:dyDescent="0.25">
      <c r="A58" t="s">
        <v>1809</v>
      </c>
      <c r="B58" t="s">
        <v>1810</v>
      </c>
      <c r="C58">
        <v>0</v>
      </c>
    </row>
    <row r="59" spans="1:3" x14ac:dyDescent="0.25">
      <c r="A59" t="s">
        <v>1811</v>
      </c>
      <c r="B59" t="s">
        <v>1812</v>
      </c>
      <c r="C59">
        <v>0</v>
      </c>
    </row>
    <row r="60" spans="1:3" x14ac:dyDescent="0.25">
      <c r="A60" t="s">
        <v>1813</v>
      </c>
      <c r="B60" t="s">
        <v>1814</v>
      </c>
      <c r="C60">
        <v>0</v>
      </c>
    </row>
    <row r="61" spans="1:3" x14ac:dyDescent="0.25">
      <c r="A61" t="s">
        <v>1815</v>
      </c>
      <c r="B61" t="s">
        <v>1816</v>
      </c>
      <c r="C61">
        <v>0</v>
      </c>
    </row>
    <row r="62" spans="1:3" x14ac:dyDescent="0.25">
      <c r="A62" t="s">
        <v>1817</v>
      </c>
      <c r="B62" t="s">
        <v>1818</v>
      </c>
      <c r="C62">
        <v>0</v>
      </c>
    </row>
    <row r="63" spans="1:3" x14ac:dyDescent="0.25">
      <c r="A63" t="s">
        <v>1819</v>
      </c>
      <c r="B63" t="s">
        <v>1820</v>
      </c>
      <c r="C63">
        <v>0</v>
      </c>
    </row>
    <row r="64" spans="1:3" x14ac:dyDescent="0.25">
      <c r="A64" t="s">
        <v>1821</v>
      </c>
      <c r="B64" t="s">
        <v>1822</v>
      </c>
      <c r="C64">
        <v>0</v>
      </c>
    </row>
    <row r="65" spans="1:3" x14ac:dyDescent="0.25">
      <c r="A65" t="s">
        <v>1823</v>
      </c>
      <c r="B65" t="s">
        <v>1824</v>
      </c>
      <c r="C65">
        <v>0</v>
      </c>
    </row>
    <row r="66" spans="1:3" x14ac:dyDescent="0.25">
      <c r="A66" t="s">
        <v>1825</v>
      </c>
      <c r="B66" t="s">
        <v>1826</v>
      </c>
      <c r="C66">
        <v>0</v>
      </c>
    </row>
    <row r="67" spans="1:3" x14ac:dyDescent="0.25">
      <c r="A67" t="s">
        <v>1827</v>
      </c>
      <c r="B67" t="s">
        <v>1828</v>
      </c>
      <c r="C67">
        <v>0</v>
      </c>
    </row>
    <row r="68" spans="1:3" x14ac:dyDescent="0.25">
      <c r="A68" t="s">
        <v>1829</v>
      </c>
      <c r="B68" t="s">
        <v>1830</v>
      </c>
      <c r="C68">
        <v>0</v>
      </c>
    </row>
    <row r="69" spans="1:3" x14ac:dyDescent="0.25">
      <c r="A69" t="s">
        <v>1831</v>
      </c>
      <c r="B69" t="s">
        <v>1832</v>
      </c>
      <c r="C69">
        <v>0</v>
      </c>
    </row>
    <row r="70" spans="1:3" x14ac:dyDescent="0.25">
      <c r="A70" t="s">
        <v>1833</v>
      </c>
      <c r="B70" t="s">
        <v>1834</v>
      </c>
      <c r="C70">
        <v>0</v>
      </c>
    </row>
    <row r="71" spans="1:3" x14ac:dyDescent="0.25">
      <c r="A71" t="s">
        <v>1835</v>
      </c>
      <c r="B71" t="s">
        <v>1836</v>
      </c>
      <c r="C71">
        <v>0</v>
      </c>
    </row>
    <row r="72" spans="1:3" x14ac:dyDescent="0.25">
      <c r="A72" t="s">
        <v>1837</v>
      </c>
      <c r="B72" t="s">
        <v>1838</v>
      </c>
      <c r="C72">
        <v>0</v>
      </c>
    </row>
    <row r="73" spans="1:3" x14ac:dyDescent="0.25">
      <c r="A73" t="s">
        <v>1839</v>
      </c>
      <c r="B73" t="s">
        <v>1840</v>
      </c>
      <c r="C73">
        <v>0</v>
      </c>
    </row>
    <row r="74" spans="1:3" x14ac:dyDescent="0.25">
      <c r="A74" t="s">
        <v>1841</v>
      </c>
      <c r="B74" t="s">
        <v>1842</v>
      </c>
      <c r="C74">
        <v>0</v>
      </c>
    </row>
    <row r="75" spans="1:3" x14ac:dyDescent="0.25">
      <c r="A75" t="s">
        <v>1843</v>
      </c>
      <c r="B75" t="s">
        <v>1844</v>
      </c>
      <c r="C75">
        <v>0</v>
      </c>
    </row>
    <row r="76" spans="1:3" x14ac:dyDescent="0.25">
      <c r="A76" t="s">
        <v>1845</v>
      </c>
      <c r="B76" t="s">
        <v>1846</v>
      </c>
      <c r="C76">
        <v>0</v>
      </c>
    </row>
    <row r="77" spans="1:3" x14ac:dyDescent="0.25">
      <c r="A77" t="s">
        <v>1847</v>
      </c>
      <c r="B77" t="s">
        <v>1848</v>
      </c>
      <c r="C77">
        <v>0</v>
      </c>
    </row>
    <row r="78" spans="1:3" x14ac:dyDescent="0.25">
      <c r="A78" t="s">
        <v>1849</v>
      </c>
      <c r="B78" t="s">
        <v>1850</v>
      </c>
      <c r="C78">
        <v>0</v>
      </c>
    </row>
    <row r="79" spans="1:3" x14ac:dyDescent="0.25">
      <c r="A79" t="s">
        <v>1851</v>
      </c>
      <c r="B79" t="s">
        <v>1852</v>
      </c>
      <c r="C79">
        <v>0</v>
      </c>
    </row>
    <row r="80" spans="1:3" x14ac:dyDescent="0.25">
      <c r="A80" t="s">
        <v>1853</v>
      </c>
      <c r="B80" t="s">
        <v>1854</v>
      </c>
      <c r="C80">
        <v>0</v>
      </c>
    </row>
    <row r="81" spans="1:3" x14ac:dyDescent="0.25">
      <c r="A81" t="s">
        <v>1855</v>
      </c>
      <c r="B81" t="s">
        <v>1856</v>
      </c>
      <c r="C81">
        <v>0</v>
      </c>
    </row>
    <row r="82" spans="1:3" x14ac:dyDescent="0.25">
      <c r="A82" t="s">
        <v>1857</v>
      </c>
      <c r="B82" t="s">
        <v>1858</v>
      </c>
      <c r="C82">
        <v>0</v>
      </c>
    </row>
    <row r="83" spans="1:3" x14ac:dyDescent="0.25">
      <c r="A83" t="s">
        <v>1859</v>
      </c>
      <c r="B83" t="s">
        <v>1860</v>
      </c>
      <c r="C83">
        <v>0</v>
      </c>
    </row>
    <row r="84" spans="1:3" x14ac:dyDescent="0.25">
      <c r="A84" t="s">
        <v>1861</v>
      </c>
      <c r="B84" t="s">
        <v>1862</v>
      </c>
      <c r="C84">
        <v>0</v>
      </c>
    </row>
    <row r="85" spans="1:3" x14ac:dyDescent="0.25">
      <c r="A85" t="s">
        <v>1863</v>
      </c>
      <c r="B85" t="s">
        <v>1864</v>
      </c>
      <c r="C85">
        <v>0</v>
      </c>
    </row>
    <row r="86" spans="1:3" x14ac:dyDescent="0.25">
      <c r="A86" t="s">
        <v>1865</v>
      </c>
      <c r="B86" t="s">
        <v>1866</v>
      </c>
      <c r="C86">
        <v>0</v>
      </c>
    </row>
    <row r="87" spans="1:3" x14ac:dyDescent="0.25">
      <c r="A87" t="s">
        <v>1867</v>
      </c>
      <c r="B87" t="s">
        <v>1868</v>
      </c>
      <c r="C87">
        <v>0</v>
      </c>
    </row>
    <row r="88" spans="1:3" x14ac:dyDescent="0.25">
      <c r="A88" t="s">
        <v>1869</v>
      </c>
      <c r="B88" t="s">
        <v>1870</v>
      </c>
      <c r="C88">
        <v>0</v>
      </c>
    </row>
    <row r="89" spans="1:3" x14ac:dyDescent="0.25">
      <c r="A89" t="s">
        <v>1871</v>
      </c>
      <c r="B89" t="s">
        <v>1872</v>
      </c>
      <c r="C89">
        <v>0</v>
      </c>
    </row>
    <row r="90" spans="1:3" x14ac:dyDescent="0.25">
      <c r="A90" t="s">
        <v>1873</v>
      </c>
      <c r="B90" t="s">
        <v>1874</v>
      </c>
      <c r="C90">
        <v>0</v>
      </c>
    </row>
    <row r="91" spans="1:3" x14ac:dyDescent="0.25">
      <c r="A91" t="s">
        <v>1875</v>
      </c>
      <c r="B91" t="s">
        <v>1876</v>
      </c>
      <c r="C91">
        <v>0</v>
      </c>
    </row>
    <row r="92" spans="1:3" x14ac:dyDescent="0.25">
      <c r="A92" t="s">
        <v>1877</v>
      </c>
      <c r="B92" t="s">
        <v>1878</v>
      </c>
      <c r="C92">
        <v>0</v>
      </c>
    </row>
    <row r="93" spans="1:3" x14ac:dyDescent="0.25">
      <c r="A93" t="s">
        <v>1879</v>
      </c>
      <c r="B93" t="s">
        <v>1880</v>
      </c>
      <c r="C93">
        <v>0</v>
      </c>
    </row>
    <row r="94" spans="1:3" x14ac:dyDescent="0.25">
      <c r="A94" t="s">
        <v>1881</v>
      </c>
      <c r="B94" t="s">
        <v>1882</v>
      </c>
      <c r="C94">
        <v>0</v>
      </c>
    </row>
    <row r="95" spans="1:3" x14ac:dyDescent="0.25">
      <c r="A95" t="s">
        <v>1883</v>
      </c>
      <c r="B95" t="s">
        <v>1884</v>
      </c>
      <c r="C95">
        <v>0</v>
      </c>
    </row>
    <row r="96" spans="1:3" x14ac:dyDescent="0.25">
      <c r="A96" t="s">
        <v>1885</v>
      </c>
      <c r="B96" t="s">
        <v>1886</v>
      </c>
      <c r="C96">
        <v>0</v>
      </c>
    </row>
    <row r="97" spans="1:3" x14ac:dyDescent="0.25">
      <c r="A97" t="s">
        <v>1887</v>
      </c>
      <c r="B97" t="s">
        <v>1888</v>
      </c>
      <c r="C97">
        <v>0</v>
      </c>
    </row>
    <row r="98" spans="1:3" x14ac:dyDescent="0.25">
      <c r="A98" t="s">
        <v>1889</v>
      </c>
      <c r="B98" t="s">
        <v>1890</v>
      </c>
      <c r="C98">
        <v>0</v>
      </c>
    </row>
    <row r="99" spans="1:3" x14ac:dyDescent="0.25">
      <c r="A99" t="s">
        <v>1891</v>
      </c>
      <c r="B99" t="s">
        <v>1892</v>
      </c>
      <c r="C99">
        <v>0</v>
      </c>
    </row>
    <row r="100" spans="1:3" x14ac:dyDescent="0.25">
      <c r="A100" t="s">
        <v>1893</v>
      </c>
      <c r="B100" t="s">
        <v>1894</v>
      </c>
      <c r="C100">
        <v>0</v>
      </c>
    </row>
    <row r="101" spans="1:3" x14ac:dyDescent="0.25">
      <c r="A101" t="s">
        <v>1895</v>
      </c>
      <c r="B101" t="s">
        <v>1896</v>
      </c>
      <c r="C101">
        <v>0</v>
      </c>
    </row>
    <row r="102" spans="1:3" x14ac:dyDescent="0.25">
      <c r="A102" t="s">
        <v>1897</v>
      </c>
      <c r="B102" t="s">
        <v>1898</v>
      </c>
      <c r="C102">
        <v>0</v>
      </c>
    </row>
    <row r="103" spans="1:3" x14ac:dyDescent="0.25">
      <c r="A103" t="s">
        <v>1899</v>
      </c>
      <c r="B103" t="s">
        <v>1900</v>
      </c>
      <c r="C103">
        <v>0</v>
      </c>
    </row>
    <row r="104" spans="1:3" x14ac:dyDescent="0.25">
      <c r="A104" t="s">
        <v>1901</v>
      </c>
      <c r="B104" t="s">
        <v>1902</v>
      </c>
      <c r="C104">
        <v>0</v>
      </c>
    </row>
    <row r="105" spans="1:3" x14ac:dyDescent="0.25">
      <c r="A105" t="s">
        <v>1903</v>
      </c>
      <c r="B105" t="s">
        <v>1904</v>
      </c>
      <c r="C105">
        <v>0</v>
      </c>
    </row>
    <row r="106" spans="1:3" x14ac:dyDescent="0.25">
      <c r="A106" t="s">
        <v>1905</v>
      </c>
      <c r="B106" t="s">
        <v>1906</v>
      </c>
      <c r="C106">
        <v>0</v>
      </c>
    </row>
    <row r="107" spans="1:3" x14ac:dyDescent="0.25">
      <c r="A107" t="s">
        <v>1907</v>
      </c>
      <c r="B107" t="s">
        <v>1908</v>
      </c>
      <c r="C107">
        <v>0</v>
      </c>
    </row>
    <row r="108" spans="1:3" x14ac:dyDescent="0.25">
      <c r="A108" t="s">
        <v>1909</v>
      </c>
      <c r="B108" t="s">
        <v>1910</v>
      </c>
      <c r="C108">
        <v>0</v>
      </c>
    </row>
    <row r="109" spans="1:3" x14ac:dyDescent="0.25">
      <c r="A109" t="s">
        <v>1911</v>
      </c>
      <c r="B109" t="s">
        <v>1912</v>
      </c>
      <c r="C109">
        <v>0</v>
      </c>
    </row>
    <row r="110" spans="1:3" x14ac:dyDescent="0.25">
      <c r="A110" t="s">
        <v>1913</v>
      </c>
      <c r="B110" t="s">
        <v>1914</v>
      </c>
      <c r="C110">
        <v>0</v>
      </c>
    </row>
    <row r="111" spans="1:3" x14ac:dyDescent="0.25">
      <c r="A111" t="s">
        <v>135</v>
      </c>
      <c r="B111" t="s">
        <v>138</v>
      </c>
      <c r="C111">
        <v>0</v>
      </c>
    </row>
    <row r="112" spans="1:3" x14ac:dyDescent="0.25">
      <c r="A112" t="s">
        <v>1915</v>
      </c>
      <c r="B112" t="s">
        <v>1916</v>
      </c>
      <c r="C112">
        <v>0</v>
      </c>
    </row>
    <row r="113" spans="1:3" x14ac:dyDescent="0.25">
      <c r="A113" t="s">
        <v>1917</v>
      </c>
      <c r="B113" t="s">
        <v>1918</v>
      </c>
      <c r="C113">
        <v>0</v>
      </c>
    </row>
    <row r="114" spans="1:3" x14ac:dyDescent="0.25">
      <c r="A114" t="s">
        <v>1919</v>
      </c>
      <c r="B114" t="s">
        <v>1920</v>
      </c>
      <c r="C114">
        <v>0</v>
      </c>
    </row>
    <row r="115" spans="1:3" x14ac:dyDescent="0.25">
      <c r="A115" t="s">
        <v>1921</v>
      </c>
      <c r="B115" t="s">
        <v>1922</v>
      </c>
      <c r="C115">
        <v>0</v>
      </c>
    </row>
    <row r="116" spans="1:3" x14ac:dyDescent="0.25">
      <c r="A116" t="s">
        <v>1923</v>
      </c>
      <c r="B116" t="s">
        <v>1924</v>
      </c>
      <c r="C116">
        <v>0</v>
      </c>
    </row>
    <row r="117" spans="1:3" x14ac:dyDescent="0.25">
      <c r="A117" t="s">
        <v>1925</v>
      </c>
      <c r="B117" t="s">
        <v>1926</v>
      </c>
      <c r="C117">
        <v>0</v>
      </c>
    </row>
    <row r="118" spans="1:3" x14ac:dyDescent="0.25">
      <c r="A118" t="s">
        <v>1927</v>
      </c>
      <c r="B118" t="s">
        <v>1928</v>
      </c>
      <c r="C118">
        <v>0</v>
      </c>
    </row>
    <row r="119" spans="1:3" x14ac:dyDescent="0.25">
      <c r="A119" t="s">
        <v>1929</v>
      </c>
      <c r="B119" t="s">
        <v>1930</v>
      </c>
      <c r="C119">
        <v>0</v>
      </c>
    </row>
    <row r="120" spans="1:3" x14ac:dyDescent="0.25">
      <c r="A120" t="s">
        <v>1931</v>
      </c>
      <c r="B120" t="s">
        <v>1932</v>
      </c>
      <c r="C120">
        <v>0</v>
      </c>
    </row>
    <row r="121" spans="1:3" x14ac:dyDescent="0.25">
      <c r="A121" t="s">
        <v>1933</v>
      </c>
      <c r="B121" t="s">
        <v>1934</v>
      </c>
      <c r="C121">
        <v>0</v>
      </c>
    </row>
    <row r="122" spans="1:3" x14ac:dyDescent="0.25">
      <c r="A122" t="s">
        <v>1935</v>
      </c>
      <c r="B122" t="s">
        <v>1936</v>
      </c>
      <c r="C122">
        <v>0</v>
      </c>
    </row>
    <row r="123" spans="1:3" x14ac:dyDescent="0.25">
      <c r="A123" t="s">
        <v>1937</v>
      </c>
      <c r="B123" t="s">
        <v>1938</v>
      </c>
      <c r="C123">
        <v>0</v>
      </c>
    </row>
    <row r="124" spans="1:3" x14ac:dyDescent="0.25">
      <c r="A124" t="s">
        <v>1939</v>
      </c>
      <c r="B124" t="s">
        <v>1940</v>
      </c>
      <c r="C124">
        <v>0</v>
      </c>
    </row>
    <row r="125" spans="1:3" x14ac:dyDescent="0.25">
      <c r="A125" t="s">
        <v>1941</v>
      </c>
      <c r="B125" t="s">
        <v>1942</v>
      </c>
      <c r="C125">
        <v>0</v>
      </c>
    </row>
    <row r="126" spans="1:3" x14ac:dyDescent="0.25">
      <c r="A126" t="s">
        <v>1943</v>
      </c>
      <c r="B126" t="s">
        <v>1944</v>
      </c>
      <c r="C126">
        <v>0</v>
      </c>
    </row>
    <row r="127" spans="1:3" x14ac:dyDescent="0.25">
      <c r="A127" t="s">
        <v>1945</v>
      </c>
      <c r="B127" t="s">
        <v>1946</v>
      </c>
      <c r="C127">
        <v>0</v>
      </c>
    </row>
    <row r="128" spans="1:3" x14ac:dyDescent="0.25">
      <c r="A128" t="s">
        <v>1947</v>
      </c>
      <c r="B128" t="s">
        <v>1948</v>
      </c>
      <c r="C128">
        <v>0</v>
      </c>
    </row>
    <row r="129" spans="1:3" x14ac:dyDescent="0.25">
      <c r="A129" t="s">
        <v>1949</v>
      </c>
      <c r="B129" t="s">
        <v>1950</v>
      </c>
      <c r="C129">
        <v>0</v>
      </c>
    </row>
    <row r="130" spans="1:3" x14ac:dyDescent="0.25">
      <c r="A130" t="s">
        <v>1951</v>
      </c>
      <c r="B130" t="s">
        <v>1952</v>
      </c>
      <c r="C130">
        <v>0</v>
      </c>
    </row>
    <row r="131" spans="1:3" x14ac:dyDescent="0.25">
      <c r="A131" t="s">
        <v>1953</v>
      </c>
      <c r="B131" t="s">
        <v>1954</v>
      </c>
      <c r="C131">
        <v>0</v>
      </c>
    </row>
    <row r="132" spans="1:3" x14ac:dyDescent="0.25">
      <c r="A132" t="s">
        <v>1955</v>
      </c>
      <c r="B132" t="s">
        <v>1956</v>
      </c>
      <c r="C132">
        <v>0</v>
      </c>
    </row>
    <row r="133" spans="1:3" x14ac:dyDescent="0.25">
      <c r="A133" t="s">
        <v>1957</v>
      </c>
      <c r="B133" t="s">
        <v>1958</v>
      </c>
      <c r="C133">
        <v>0</v>
      </c>
    </row>
    <row r="134" spans="1:3" x14ac:dyDescent="0.25">
      <c r="A134" t="s">
        <v>1959</v>
      </c>
      <c r="B134" t="s">
        <v>1960</v>
      </c>
      <c r="C134">
        <v>0</v>
      </c>
    </row>
    <row r="135" spans="1:3" x14ac:dyDescent="0.25">
      <c r="A135" t="s">
        <v>1961</v>
      </c>
      <c r="B135" t="s">
        <v>1962</v>
      </c>
      <c r="C135">
        <v>0</v>
      </c>
    </row>
    <row r="136" spans="1:3" x14ac:dyDescent="0.25">
      <c r="A136" t="s">
        <v>1963</v>
      </c>
      <c r="B136" t="s">
        <v>1964</v>
      </c>
      <c r="C136">
        <v>0</v>
      </c>
    </row>
    <row r="137" spans="1:3" x14ac:dyDescent="0.25">
      <c r="A137" t="s">
        <v>1965</v>
      </c>
      <c r="B137" t="s">
        <v>1966</v>
      </c>
      <c r="C137">
        <v>0</v>
      </c>
    </row>
    <row r="138" spans="1:3" x14ac:dyDescent="0.25">
      <c r="A138" t="s">
        <v>1967</v>
      </c>
      <c r="B138" t="s">
        <v>1968</v>
      </c>
      <c r="C138">
        <v>0</v>
      </c>
    </row>
    <row r="139" spans="1:3" x14ac:dyDescent="0.25">
      <c r="A139" t="s">
        <v>1969</v>
      </c>
      <c r="B139" t="s">
        <v>1970</v>
      </c>
      <c r="C139">
        <v>0</v>
      </c>
    </row>
    <row r="140" spans="1:3" x14ac:dyDescent="0.25">
      <c r="A140" t="s">
        <v>1971</v>
      </c>
      <c r="B140" t="s">
        <v>1972</v>
      </c>
      <c r="C140">
        <v>0</v>
      </c>
    </row>
    <row r="141" spans="1:3" x14ac:dyDescent="0.25">
      <c r="A141" t="s">
        <v>1973</v>
      </c>
      <c r="B141" t="s">
        <v>1974</v>
      </c>
      <c r="C141">
        <v>0</v>
      </c>
    </row>
    <row r="142" spans="1:3" x14ac:dyDescent="0.25">
      <c r="A142" t="s">
        <v>1975</v>
      </c>
      <c r="B142" t="s">
        <v>1976</v>
      </c>
      <c r="C142">
        <v>0</v>
      </c>
    </row>
    <row r="143" spans="1:3" x14ac:dyDescent="0.25">
      <c r="A143" t="s">
        <v>1977</v>
      </c>
      <c r="B143" t="s">
        <v>1978</v>
      </c>
      <c r="C143">
        <v>0</v>
      </c>
    </row>
    <row r="144" spans="1:3" x14ac:dyDescent="0.25">
      <c r="A144" t="s">
        <v>1979</v>
      </c>
      <c r="B144" t="s">
        <v>1980</v>
      </c>
      <c r="C144">
        <v>0</v>
      </c>
    </row>
    <row r="145" spans="1:3" x14ac:dyDescent="0.25">
      <c r="A145" t="s">
        <v>1981</v>
      </c>
      <c r="B145" t="s">
        <v>1982</v>
      </c>
      <c r="C145">
        <v>0</v>
      </c>
    </row>
    <row r="146" spans="1:3" x14ac:dyDescent="0.25">
      <c r="A146" t="s">
        <v>1983</v>
      </c>
      <c r="B146" t="s">
        <v>1984</v>
      </c>
      <c r="C146">
        <v>0</v>
      </c>
    </row>
    <row r="147" spans="1:3" x14ac:dyDescent="0.25">
      <c r="A147" t="s">
        <v>1985</v>
      </c>
      <c r="B147" t="s">
        <v>1986</v>
      </c>
      <c r="C147">
        <v>0</v>
      </c>
    </row>
    <row r="148" spans="1:3" x14ac:dyDescent="0.25">
      <c r="A148" t="s">
        <v>1987</v>
      </c>
      <c r="B148" t="s">
        <v>1988</v>
      </c>
      <c r="C148">
        <v>0</v>
      </c>
    </row>
    <row r="149" spans="1:3" x14ac:dyDescent="0.25">
      <c r="A149" t="s">
        <v>1989</v>
      </c>
      <c r="B149" t="s">
        <v>1990</v>
      </c>
      <c r="C149">
        <v>0</v>
      </c>
    </row>
    <row r="150" spans="1:3" x14ac:dyDescent="0.25">
      <c r="A150" t="s">
        <v>1991</v>
      </c>
      <c r="B150" t="s">
        <v>1992</v>
      </c>
      <c r="C150">
        <v>0</v>
      </c>
    </row>
    <row r="151" spans="1:3" x14ac:dyDescent="0.25">
      <c r="A151" t="s">
        <v>1993</v>
      </c>
      <c r="B151" t="s">
        <v>1994</v>
      </c>
      <c r="C151">
        <v>0</v>
      </c>
    </row>
    <row r="152" spans="1:3" x14ac:dyDescent="0.25">
      <c r="A152" t="s">
        <v>1995</v>
      </c>
      <c r="B152" t="s">
        <v>1996</v>
      </c>
      <c r="C152">
        <v>0</v>
      </c>
    </row>
    <row r="153" spans="1:3" x14ac:dyDescent="0.25">
      <c r="A153" t="s">
        <v>1997</v>
      </c>
      <c r="B153" t="s">
        <v>1998</v>
      </c>
      <c r="C153">
        <v>0</v>
      </c>
    </row>
    <row r="154" spans="1:3" x14ac:dyDescent="0.25">
      <c r="A154" t="s">
        <v>1999</v>
      </c>
      <c r="B154" t="s">
        <v>2000</v>
      </c>
      <c r="C154">
        <v>0</v>
      </c>
    </row>
    <row r="155" spans="1:3" x14ac:dyDescent="0.25">
      <c r="A155" t="s">
        <v>2001</v>
      </c>
      <c r="B155" t="s">
        <v>2002</v>
      </c>
      <c r="C155">
        <v>0</v>
      </c>
    </row>
    <row r="156" spans="1:3" x14ac:dyDescent="0.25">
      <c r="A156" t="s">
        <v>2003</v>
      </c>
      <c r="B156" t="s">
        <v>1964</v>
      </c>
      <c r="C156">
        <v>0</v>
      </c>
    </row>
    <row r="157" spans="1:3" x14ac:dyDescent="0.25">
      <c r="A157" t="s">
        <v>2004</v>
      </c>
      <c r="B157" t="s">
        <v>1968</v>
      </c>
      <c r="C157">
        <v>0</v>
      </c>
    </row>
    <row r="158" spans="1:3" x14ac:dyDescent="0.25">
      <c r="A158" t="s">
        <v>2005</v>
      </c>
      <c r="B158" t="s">
        <v>1986</v>
      </c>
      <c r="C158">
        <v>0</v>
      </c>
    </row>
    <row r="159" spans="1:3" x14ac:dyDescent="0.25">
      <c r="A159" t="s">
        <v>2006</v>
      </c>
      <c r="B159" t="s">
        <v>2007</v>
      </c>
      <c r="C159">
        <v>0</v>
      </c>
    </row>
    <row r="160" spans="1:3" x14ac:dyDescent="0.25">
      <c r="A160" t="s">
        <v>2008</v>
      </c>
      <c r="B160" t="s">
        <v>2009</v>
      </c>
      <c r="C160">
        <v>0</v>
      </c>
    </row>
    <row r="161" spans="1:3" x14ac:dyDescent="0.25">
      <c r="A161" t="s">
        <v>2010</v>
      </c>
      <c r="B161" t="s">
        <v>2011</v>
      </c>
      <c r="C161">
        <v>0</v>
      </c>
    </row>
    <row r="162" spans="1:3" x14ac:dyDescent="0.25">
      <c r="A162" t="s">
        <v>2012</v>
      </c>
      <c r="B162" t="s">
        <v>2013</v>
      </c>
      <c r="C162">
        <v>0</v>
      </c>
    </row>
    <row r="163" spans="1:3" x14ac:dyDescent="0.25">
      <c r="A163" t="s">
        <v>2014</v>
      </c>
      <c r="B163" t="s">
        <v>2015</v>
      </c>
      <c r="C163">
        <v>0</v>
      </c>
    </row>
    <row r="164" spans="1:3" x14ac:dyDescent="0.25">
      <c r="A164" t="s">
        <v>2016</v>
      </c>
      <c r="B164" t="s">
        <v>2017</v>
      </c>
      <c r="C164">
        <v>0</v>
      </c>
    </row>
    <row r="165" spans="1:3" x14ac:dyDescent="0.25">
      <c r="A165" t="s">
        <v>2018</v>
      </c>
      <c r="B165" t="s">
        <v>2019</v>
      </c>
      <c r="C165">
        <v>0</v>
      </c>
    </row>
    <row r="166" spans="1:3" x14ac:dyDescent="0.25">
      <c r="A166" t="s">
        <v>2020</v>
      </c>
      <c r="B166" t="s">
        <v>2021</v>
      </c>
      <c r="C166">
        <v>0</v>
      </c>
    </row>
    <row r="167" spans="1:3" x14ac:dyDescent="0.25">
      <c r="A167" t="s">
        <v>2022</v>
      </c>
      <c r="B167" t="s">
        <v>2023</v>
      </c>
      <c r="C167">
        <v>0</v>
      </c>
    </row>
    <row r="168" spans="1:3" x14ac:dyDescent="0.25">
      <c r="A168" t="s">
        <v>2024</v>
      </c>
      <c r="B168" t="s">
        <v>2025</v>
      </c>
      <c r="C168">
        <v>0</v>
      </c>
    </row>
    <row r="169" spans="1:3" x14ac:dyDescent="0.25">
      <c r="A169" t="s">
        <v>2026</v>
      </c>
      <c r="B169" t="s">
        <v>2027</v>
      </c>
      <c r="C169">
        <v>0</v>
      </c>
    </row>
    <row r="170" spans="1:3" x14ac:dyDescent="0.25">
      <c r="A170" t="s">
        <v>2028</v>
      </c>
      <c r="B170" t="s">
        <v>2029</v>
      </c>
      <c r="C170">
        <v>0</v>
      </c>
    </row>
    <row r="171" spans="1:3" x14ac:dyDescent="0.25">
      <c r="A171" t="s">
        <v>2030</v>
      </c>
      <c r="B171" t="s">
        <v>2031</v>
      </c>
      <c r="C171">
        <v>0</v>
      </c>
    </row>
    <row r="172" spans="1:3" x14ac:dyDescent="0.25">
      <c r="A172" t="s">
        <v>2032</v>
      </c>
      <c r="B172" t="s">
        <v>2033</v>
      </c>
      <c r="C172">
        <v>0</v>
      </c>
    </row>
    <row r="173" spans="1:3" x14ac:dyDescent="0.25">
      <c r="A173" t="s">
        <v>2034</v>
      </c>
      <c r="B173" t="s">
        <v>2035</v>
      </c>
      <c r="C173">
        <v>0</v>
      </c>
    </row>
    <row r="174" spans="1:3" x14ac:dyDescent="0.25">
      <c r="A174" t="s">
        <v>2036</v>
      </c>
      <c r="B174" t="s">
        <v>2037</v>
      </c>
      <c r="C174">
        <v>0</v>
      </c>
    </row>
    <row r="175" spans="1:3" x14ac:dyDescent="0.25">
      <c r="A175" t="s">
        <v>2038</v>
      </c>
      <c r="B175" t="s">
        <v>2039</v>
      </c>
      <c r="C175">
        <v>0</v>
      </c>
    </row>
    <row r="176" spans="1:3" x14ac:dyDescent="0.25">
      <c r="A176" t="s">
        <v>2040</v>
      </c>
      <c r="B176" t="s">
        <v>2041</v>
      </c>
      <c r="C176">
        <v>0</v>
      </c>
    </row>
    <row r="177" spans="1:3" x14ac:dyDescent="0.25">
      <c r="A177" t="s">
        <v>2042</v>
      </c>
      <c r="B177" t="s">
        <v>2043</v>
      </c>
      <c r="C177">
        <v>0</v>
      </c>
    </row>
    <row r="178" spans="1:3" x14ac:dyDescent="0.25">
      <c r="A178" t="s">
        <v>2044</v>
      </c>
      <c r="B178" t="s">
        <v>2045</v>
      </c>
      <c r="C178">
        <v>0</v>
      </c>
    </row>
    <row r="179" spans="1:3" x14ac:dyDescent="0.25">
      <c r="A179" t="s">
        <v>2046</v>
      </c>
      <c r="B179" t="s">
        <v>2047</v>
      </c>
      <c r="C179">
        <v>0</v>
      </c>
    </row>
    <row r="180" spans="1:3" x14ac:dyDescent="0.25">
      <c r="A180" t="s">
        <v>2048</v>
      </c>
      <c r="B180" t="s">
        <v>2049</v>
      </c>
      <c r="C180">
        <v>0</v>
      </c>
    </row>
    <row r="181" spans="1:3" x14ac:dyDescent="0.25">
      <c r="A181" t="s">
        <v>2050</v>
      </c>
      <c r="B181" t="s">
        <v>2051</v>
      </c>
      <c r="C181">
        <v>0</v>
      </c>
    </row>
    <row r="182" spans="1:3" x14ac:dyDescent="0.25">
      <c r="A182" t="s">
        <v>2052</v>
      </c>
      <c r="B182" t="s">
        <v>2053</v>
      </c>
      <c r="C182">
        <v>0</v>
      </c>
    </row>
    <row r="183" spans="1:3" x14ac:dyDescent="0.25">
      <c r="A183" t="s">
        <v>2054</v>
      </c>
      <c r="B183" t="s">
        <v>2055</v>
      </c>
      <c r="C183">
        <v>0</v>
      </c>
    </row>
    <row r="184" spans="1:3" x14ac:dyDescent="0.25">
      <c r="A184" t="s">
        <v>2056</v>
      </c>
      <c r="B184" t="s">
        <v>2057</v>
      </c>
      <c r="C184">
        <v>0</v>
      </c>
    </row>
    <row r="185" spans="1:3" x14ac:dyDescent="0.25">
      <c r="A185" t="s">
        <v>2058</v>
      </c>
      <c r="B185" t="s">
        <v>2059</v>
      </c>
      <c r="C185">
        <v>0</v>
      </c>
    </row>
    <row r="186" spans="1:3" x14ac:dyDescent="0.25">
      <c r="A186" t="s">
        <v>2060</v>
      </c>
      <c r="B186" t="s">
        <v>2061</v>
      </c>
      <c r="C186">
        <v>0</v>
      </c>
    </row>
    <row r="187" spans="1:3" x14ac:dyDescent="0.25">
      <c r="A187" t="s">
        <v>2062</v>
      </c>
      <c r="B187" t="s">
        <v>2063</v>
      </c>
      <c r="C187">
        <v>0</v>
      </c>
    </row>
    <row r="188" spans="1:3" x14ac:dyDescent="0.25">
      <c r="A188" t="s">
        <v>2064</v>
      </c>
      <c r="B188" t="s">
        <v>2065</v>
      </c>
      <c r="C188">
        <v>0</v>
      </c>
    </row>
    <row r="189" spans="1:3" x14ac:dyDescent="0.25">
      <c r="A189" t="s">
        <v>2066</v>
      </c>
      <c r="B189" t="s">
        <v>2067</v>
      </c>
      <c r="C189">
        <v>0</v>
      </c>
    </row>
    <row r="190" spans="1:3" x14ac:dyDescent="0.25">
      <c r="A190" t="s">
        <v>2068</v>
      </c>
      <c r="B190" t="s">
        <v>2069</v>
      </c>
      <c r="C190">
        <v>0</v>
      </c>
    </row>
    <row r="191" spans="1:3" x14ac:dyDescent="0.25">
      <c r="A191" t="s">
        <v>2070</v>
      </c>
      <c r="B191" t="s">
        <v>2071</v>
      </c>
      <c r="C191">
        <v>0</v>
      </c>
    </row>
    <row r="192" spans="1:3" x14ac:dyDescent="0.25">
      <c r="A192" t="s">
        <v>2072</v>
      </c>
      <c r="B192" t="s">
        <v>2073</v>
      </c>
      <c r="C192">
        <v>0</v>
      </c>
    </row>
    <row r="193" spans="1:3" x14ac:dyDescent="0.25">
      <c r="A193" t="s">
        <v>2074</v>
      </c>
      <c r="B193" t="s">
        <v>2075</v>
      </c>
      <c r="C193">
        <v>0</v>
      </c>
    </row>
    <row r="194" spans="1:3" x14ac:dyDescent="0.25">
      <c r="A194" t="s">
        <v>2076</v>
      </c>
      <c r="B194" t="s">
        <v>2077</v>
      </c>
      <c r="C194">
        <v>0</v>
      </c>
    </row>
    <row r="195" spans="1:3" x14ac:dyDescent="0.25">
      <c r="A195" t="s">
        <v>2078</v>
      </c>
      <c r="B195" t="s">
        <v>2079</v>
      </c>
      <c r="C195">
        <v>0</v>
      </c>
    </row>
    <row r="196" spans="1:3" x14ac:dyDescent="0.25">
      <c r="A196" t="s">
        <v>2080</v>
      </c>
      <c r="B196" t="s">
        <v>2081</v>
      </c>
      <c r="C196">
        <v>0</v>
      </c>
    </row>
    <row r="197" spans="1:3" x14ac:dyDescent="0.25">
      <c r="A197" t="s">
        <v>2082</v>
      </c>
      <c r="B197" t="s">
        <v>2083</v>
      </c>
      <c r="C197">
        <v>0</v>
      </c>
    </row>
    <row r="198" spans="1:3" x14ac:dyDescent="0.25">
      <c r="A198" t="s">
        <v>2084</v>
      </c>
      <c r="B198" t="s">
        <v>2085</v>
      </c>
      <c r="C198">
        <v>0</v>
      </c>
    </row>
    <row r="199" spans="1:3" x14ac:dyDescent="0.25">
      <c r="A199" t="s">
        <v>2086</v>
      </c>
      <c r="B199" t="s">
        <v>2087</v>
      </c>
      <c r="C199">
        <v>0</v>
      </c>
    </row>
    <row r="200" spans="1:3" x14ac:dyDescent="0.25">
      <c r="A200" t="s">
        <v>2088</v>
      </c>
      <c r="B200" t="s">
        <v>2089</v>
      </c>
      <c r="C200">
        <v>0</v>
      </c>
    </row>
    <row r="201" spans="1:3" x14ac:dyDescent="0.25">
      <c r="A201" t="s">
        <v>2090</v>
      </c>
      <c r="B201" t="s">
        <v>2091</v>
      </c>
      <c r="C201">
        <v>0</v>
      </c>
    </row>
    <row r="202" spans="1:3" x14ac:dyDescent="0.25">
      <c r="A202" t="s">
        <v>2092</v>
      </c>
      <c r="B202" t="s">
        <v>2093</v>
      </c>
      <c r="C202">
        <v>0</v>
      </c>
    </row>
    <row r="203" spans="1:3" x14ac:dyDescent="0.25">
      <c r="A203" t="s">
        <v>2094</v>
      </c>
      <c r="B203" t="s">
        <v>2095</v>
      </c>
      <c r="C203">
        <v>0</v>
      </c>
    </row>
    <row r="204" spans="1:3" x14ac:dyDescent="0.25">
      <c r="A204" t="s">
        <v>2096</v>
      </c>
      <c r="B204" t="s">
        <v>2097</v>
      </c>
      <c r="C204">
        <v>0</v>
      </c>
    </row>
    <row r="205" spans="1:3" x14ac:dyDescent="0.25">
      <c r="A205" t="s">
        <v>2098</v>
      </c>
      <c r="B205" t="s">
        <v>2099</v>
      </c>
      <c r="C205">
        <v>0</v>
      </c>
    </row>
    <row r="206" spans="1:3" x14ac:dyDescent="0.25">
      <c r="A206" t="s">
        <v>2100</v>
      </c>
      <c r="B206" t="s">
        <v>2101</v>
      </c>
      <c r="C206">
        <v>0</v>
      </c>
    </row>
    <row r="207" spans="1:3" x14ac:dyDescent="0.25">
      <c r="A207" t="s">
        <v>2102</v>
      </c>
      <c r="B207" t="s">
        <v>2103</v>
      </c>
      <c r="C207">
        <v>0</v>
      </c>
    </row>
    <row r="208" spans="1:3" x14ac:dyDescent="0.25">
      <c r="A208" t="s">
        <v>2104</v>
      </c>
      <c r="B208" t="s">
        <v>2085</v>
      </c>
      <c r="C208">
        <v>0</v>
      </c>
    </row>
    <row r="209" spans="1:3" x14ac:dyDescent="0.25">
      <c r="A209" t="s">
        <v>2105</v>
      </c>
      <c r="B209" t="s">
        <v>2095</v>
      </c>
      <c r="C209">
        <v>0</v>
      </c>
    </row>
    <row r="210" spans="1:3" x14ac:dyDescent="0.25">
      <c r="A210" t="s">
        <v>2106</v>
      </c>
      <c r="B210" t="s">
        <v>2107</v>
      </c>
      <c r="C210">
        <v>0</v>
      </c>
    </row>
    <row r="211" spans="1:3" x14ac:dyDescent="0.25">
      <c r="A211" t="s">
        <v>2108</v>
      </c>
      <c r="B211" t="s">
        <v>2109</v>
      </c>
      <c r="C211">
        <v>0</v>
      </c>
    </row>
    <row r="212" spans="1:3" x14ac:dyDescent="0.25">
      <c r="A212" t="s">
        <v>2110</v>
      </c>
      <c r="B212" t="s">
        <v>2111</v>
      </c>
      <c r="C212">
        <v>0</v>
      </c>
    </row>
    <row r="213" spans="1:3" x14ac:dyDescent="0.25">
      <c r="A213" t="s">
        <v>2112</v>
      </c>
      <c r="B213" t="s">
        <v>2113</v>
      </c>
      <c r="C213">
        <v>0</v>
      </c>
    </row>
    <row r="214" spans="1:3" x14ac:dyDescent="0.25">
      <c r="A214" t="s">
        <v>2114</v>
      </c>
      <c r="B214" t="s">
        <v>2115</v>
      </c>
      <c r="C214">
        <v>0</v>
      </c>
    </row>
    <row r="215" spans="1:3" x14ac:dyDescent="0.25">
      <c r="A215" t="s">
        <v>2116</v>
      </c>
      <c r="B215" t="s">
        <v>2117</v>
      </c>
      <c r="C215">
        <v>0</v>
      </c>
    </row>
    <row r="216" spans="1:3" x14ac:dyDescent="0.25">
      <c r="A216" t="s">
        <v>2118</v>
      </c>
      <c r="B216" t="s">
        <v>2119</v>
      </c>
      <c r="C216">
        <v>0</v>
      </c>
    </row>
    <row r="217" spans="1:3" x14ac:dyDescent="0.25">
      <c r="A217" t="s">
        <v>2120</v>
      </c>
      <c r="B217" t="s">
        <v>2121</v>
      </c>
      <c r="C217">
        <v>0</v>
      </c>
    </row>
    <row r="218" spans="1:3" x14ac:dyDescent="0.25">
      <c r="A218" t="s">
        <v>2122</v>
      </c>
      <c r="B218" t="s">
        <v>2123</v>
      </c>
      <c r="C218">
        <v>0</v>
      </c>
    </row>
    <row r="219" spans="1:3" x14ac:dyDescent="0.25">
      <c r="A219" t="s">
        <v>2124</v>
      </c>
      <c r="B219" t="s">
        <v>2125</v>
      </c>
      <c r="C219">
        <v>0</v>
      </c>
    </row>
    <row r="220" spans="1:3" x14ac:dyDescent="0.25">
      <c r="A220" t="s">
        <v>2126</v>
      </c>
      <c r="B220" t="s">
        <v>2127</v>
      </c>
      <c r="C220">
        <v>0</v>
      </c>
    </row>
    <row r="221" spans="1:3" x14ac:dyDescent="0.25">
      <c r="A221" t="s">
        <v>2128</v>
      </c>
      <c r="B221" t="s">
        <v>2129</v>
      </c>
      <c r="C221">
        <v>0</v>
      </c>
    </row>
    <row r="222" spans="1:3" x14ac:dyDescent="0.25">
      <c r="A222" t="s">
        <v>2130</v>
      </c>
      <c r="B222" t="s">
        <v>2131</v>
      </c>
      <c r="C222">
        <v>0</v>
      </c>
    </row>
    <row r="223" spans="1:3" x14ac:dyDescent="0.25">
      <c r="A223" t="s">
        <v>2132</v>
      </c>
      <c r="B223" t="s">
        <v>2133</v>
      </c>
      <c r="C223">
        <v>0</v>
      </c>
    </row>
    <row r="224" spans="1:3" x14ac:dyDescent="0.25">
      <c r="A224" t="s">
        <v>2134</v>
      </c>
      <c r="B224" t="s">
        <v>2135</v>
      </c>
      <c r="C224">
        <v>0</v>
      </c>
    </row>
    <row r="225" spans="1:3" x14ac:dyDescent="0.25">
      <c r="A225" t="s">
        <v>2136</v>
      </c>
      <c r="B225" t="s">
        <v>2137</v>
      </c>
      <c r="C225">
        <v>0</v>
      </c>
    </row>
    <row r="226" spans="1:3" x14ac:dyDescent="0.25">
      <c r="A226" t="s">
        <v>2138</v>
      </c>
      <c r="B226" t="s">
        <v>2139</v>
      </c>
      <c r="C226">
        <v>0</v>
      </c>
    </row>
    <row r="227" spans="1:3" x14ac:dyDescent="0.25">
      <c r="A227" t="s">
        <v>2140</v>
      </c>
      <c r="B227" t="s">
        <v>2141</v>
      </c>
      <c r="C227">
        <v>0</v>
      </c>
    </row>
    <row r="228" spans="1:3" x14ac:dyDescent="0.25">
      <c r="A228" t="s">
        <v>2142</v>
      </c>
      <c r="B228" t="s">
        <v>2143</v>
      </c>
      <c r="C228">
        <v>0</v>
      </c>
    </row>
    <row r="229" spans="1:3" x14ac:dyDescent="0.25">
      <c r="A229" t="s">
        <v>2144</v>
      </c>
      <c r="B229" t="s">
        <v>2145</v>
      </c>
      <c r="C229">
        <v>0</v>
      </c>
    </row>
    <row r="230" spans="1:3" x14ac:dyDescent="0.25">
      <c r="A230" t="s">
        <v>2146</v>
      </c>
      <c r="B230" t="s">
        <v>2147</v>
      </c>
      <c r="C230">
        <v>0</v>
      </c>
    </row>
    <row r="231" spans="1:3" x14ac:dyDescent="0.25">
      <c r="A231" t="s">
        <v>2148</v>
      </c>
      <c r="B231" t="s">
        <v>2149</v>
      </c>
      <c r="C231">
        <v>0</v>
      </c>
    </row>
    <row r="232" spans="1:3" x14ac:dyDescent="0.25">
      <c r="A232" t="s">
        <v>2150</v>
      </c>
      <c r="B232" t="s">
        <v>2151</v>
      </c>
      <c r="C232">
        <v>0</v>
      </c>
    </row>
    <row r="233" spans="1:3" x14ac:dyDescent="0.25">
      <c r="A233" t="s">
        <v>2152</v>
      </c>
      <c r="B233" t="s">
        <v>2153</v>
      </c>
      <c r="C233">
        <v>0</v>
      </c>
    </row>
    <row r="234" spans="1:3" x14ac:dyDescent="0.25">
      <c r="A234" t="s">
        <v>2154</v>
      </c>
      <c r="B234" t="s">
        <v>2155</v>
      </c>
      <c r="C234">
        <v>0</v>
      </c>
    </row>
    <row r="235" spans="1:3" x14ac:dyDescent="0.25">
      <c r="A235" t="s">
        <v>2156</v>
      </c>
      <c r="B235" t="s">
        <v>2157</v>
      </c>
      <c r="C235">
        <v>0</v>
      </c>
    </row>
    <row r="236" spans="1:3" x14ac:dyDescent="0.25">
      <c r="A236" t="s">
        <v>2158</v>
      </c>
      <c r="B236" t="s">
        <v>2159</v>
      </c>
      <c r="C236">
        <v>0</v>
      </c>
    </row>
    <row r="237" spans="1:3" x14ac:dyDescent="0.25">
      <c r="A237" t="s">
        <v>2160</v>
      </c>
      <c r="B237" t="s">
        <v>2161</v>
      </c>
      <c r="C237">
        <v>0</v>
      </c>
    </row>
    <row r="238" spans="1:3" x14ac:dyDescent="0.25">
      <c r="A238" t="s">
        <v>2162</v>
      </c>
      <c r="B238" t="s">
        <v>2163</v>
      </c>
      <c r="C238">
        <v>0</v>
      </c>
    </row>
    <row r="239" spans="1:3" x14ac:dyDescent="0.25">
      <c r="A239" t="s">
        <v>2164</v>
      </c>
      <c r="B239" t="s">
        <v>2165</v>
      </c>
      <c r="C239">
        <v>0</v>
      </c>
    </row>
    <row r="240" spans="1:3" x14ac:dyDescent="0.25">
      <c r="A240" t="s">
        <v>2166</v>
      </c>
      <c r="B240" t="s">
        <v>2167</v>
      </c>
      <c r="C240">
        <v>0</v>
      </c>
    </row>
    <row r="241" spans="1:3" x14ac:dyDescent="0.25">
      <c r="A241" t="s">
        <v>2168</v>
      </c>
      <c r="B241" t="s">
        <v>2169</v>
      </c>
      <c r="C241">
        <v>0</v>
      </c>
    </row>
    <row r="242" spans="1:3" x14ac:dyDescent="0.25">
      <c r="A242" t="s">
        <v>2170</v>
      </c>
      <c r="B242" t="s">
        <v>2171</v>
      </c>
      <c r="C242">
        <v>0</v>
      </c>
    </row>
    <row r="243" spans="1:3" x14ac:dyDescent="0.25">
      <c r="A243" t="s">
        <v>2172</v>
      </c>
      <c r="B243" t="s">
        <v>2173</v>
      </c>
      <c r="C243">
        <v>0</v>
      </c>
    </row>
    <row r="244" spans="1:3" x14ac:dyDescent="0.25">
      <c r="A244" t="s">
        <v>2174</v>
      </c>
      <c r="B244" t="s">
        <v>2175</v>
      </c>
      <c r="C244">
        <v>0</v>
      </c>
    </row>
    <row r="245" spans="1:3" x14ac:dyDescent="0.25">
      <c r="A245" t="s">
        <v>2176</v>
      </c>
      <c r="B245" t="s">
        <v>2177</v>
      </c>
      <c r="C245">
        <v>0</v>
      </c>
    </row>
    <row r="246" spans="1:3" x14ac:dyDescent="0.25">
      <c r="A246" t="s">
        <v>2178</v>
      </c>
      <c r="B246" t="s">
        <v>2179</v>
      </c>
      <c r="C246">
        <v>0</v>
      </c>
    </row>
    <row r="247" spans="1:3" x14ac:dyDescent="0.25">
      <c r="A247" t="s">
        <v>2180</v>
      </c>
      <c r="B247" t="s">
        <v>2181</v>
      </c>
      <c r="C247">
        <v>0</v>
      </c>
    </row>
    <row r="248" spans="1:3" x14ac:dyDescent="0.25">
      <c r="A248" t="s">
        <v>2182</v>
      </c>
      <c r="B248" t="s">
        <v>2183</v>
      </c>
      <c r="C248">
        <v>0</v>
      </c>
    </row>
    <row r="249" spans="1:3" x14ac:dyDescent="0.25">
      <c r="A249" t="s">
        <v>2184</v>
      </c>
      <c r="B249" t="s">
        <v>2185</v>
      </c>
      <c r="C249">
        <v>0</v>
      </c>
    </row>
    <row r="250" spans="1:3" x14ac:dyDescent="0.25">
      <c r="A250" t="s">
        <v>2186</v>
      </c>
      <c r="B250" t="s">
        <v>2187</v>
      </c>
      <c r="C250">
        <v>0</v>
      </c>
    </row>
    <row r="251" spans="1:3" x14ac:dyDescent="0.25">
      <c r="A251" t="s">
        <v>2188</v>
      </c>
      <c r="B251" t="s">
        <v>2189</v>
      </c>
      <c r="C251">
        <v>0</v>
      </c>
    </row>
    <row r="252" spans="1:3" x14ac:dyDescent="0.25">
      <c r="A252" t="s">
        <v>2190</v>
      </c>
      <c r="B252" t="s">
        <v>2191</v>
      </c>
      <c r="C252">
        <v>0</v>
      </c>
    </row>
    <row r="253" spans="1:3" x14ac:dyDescent="0.25">
      <c r="A253" t="s">
        <v>2192</v>
      </c>
      <c r="B253" t="s">
        <v>2193</v>
      </c>
      <c r="C253">
        <v>0</v>
      </c>
    </row>
    <row r="254" spans="1:3" x14ac:dyDescent="0.25">
      <c r="A254" t="s">
        <v>2194</v>
      </c>
      <c r="B254" t="s">
        <v>2195</v>
      </c>
      <c r="C254">
        <v>0</v>
      </c>
    </row>
    <row r="255" spans="1:3" x14ac:dyDescent="0.25">
      <c r="A255" t="s">
        <v>2196</v>
      </c>
      <c r="B255" t="s">
        <v>2197</v>
      </c>
      <c r="C255">
        <v>0</v>
      </c>
    </row>
    <row r="256" spans="1:3" x14ac:dyDescent="0.25">
      <c r="A256" t="s">
        <v>2198</v>
      </c>
      <c r="B256" t="s">
        <v>2199</v>
      </c>
      <c r="C256">
        <v>0</v>
      </c>
    </row>
    <row r="257" spans="1:3" x14ac:dyDescent="0.25">
      <c r="A257" t="s">
        <v>2200</v>
      </c>
      <c r="B257" t="s">
        <v>2201</v>
      </c>
      <c r="C257">
        <v>0</v>
      </c>
    </row>
    <row r="258" spans="1:3" x14ac:dyDescent="0.25">
      <c r="A258" t="s">
        <v>2202</v>
      </c>
      <c r="B258" t="s">
        <v>2203</v>
      </c>
      <c r="C258">
        <v>0</v>
      </c>
    </row>
    <row r="259" spans="1:3" x14ac:dyDescent="0.25">
      <c r="A259" t="s">
        <v>2204</v>
      </c>
      <c r="B259" t="s">
        <v>2205</v>
      </c>
      <c r="C259">
        <v>0</v>
      </c>
    </row>
    <row r="260" spans="1:3" x14ac:dyDescent="0.25">
      <c r="A260" t="s">
        <v>2206</v>
      </c>
      <c r="B260" t="s">
        <v>2207</v>
      </c>
      <c r="C260">
        <v>0</v>
      </c>
    </row>
    <row r="261" spans="1:3" x14ac:dyDescent="0.25">
      <c r="A261" t="s">
        <v>2208</v>
      </c>
      <c r="B261" t="s">
        <v>2209</v>
      </c>
      <c r="C261">
        <v>0</v>
      </c>
    </row>
    <row r="262" spans="1:3" x14ac:dyDescent="0.25">
      <c r="A262" t="s">
        <v>2210</v>
      </c>
      <c r="B262" t="s">
        <v>2211</v>
      </c>
      <c r="C262">
        <v>0</v>
      </c>
    </row>
    <row r="263" spans="1:3" x14ac:dyDescent="0.25">
      <c r="A263" t="s">
        <v>2212</v>
      </c>
      <c r="B263" t="s">
        <v>2213</v>
      </c>
      <c r="C263">
        <v>0</v>
      </c>
    </row>
    <row r="264" spans="1:3" x14ac:dyDescent="0.25">
      <c r="A264" t="s">
        <v>2214</v>
      </c>
      <c r="B264" t="s">
        <v>2215</v>
      </c>
      <c r="C264">
        <v>0</v>
      </c>
    </row>
    <row r="265" spans="1:3" x14ac:dyDescent="0.25">
      <c r="A265" t="s">
        <v>2216</v>
      </c>
      <c r="B265" t="s">
        <v>2217</v>
      </c>
      <c r="C265">
        <v>0</v>
      </c>
    </row>
    <row r="266" spans="1:3" x14ac:dyDescent="0.25">
      <c r="A266" t="s">
        <v>2218</v>
      </c>
      <c r="B266" t="s">
        <v>2219</v>
      </c>
      <c r="C266">
        <v>0</v>
      </c>
    </row>
    <row r="267" spans="1:3" x14ac:dyDescent="0.25">
      <c r="A267" t="s">
        <v>2220</v>
      </c>
      <c r="B267" t="s">
        <v>2221</v>
      </c>
      <c r="C267">
        <v>0</v>
      </c>
    </row>
    <row r="268" spans="1:3" x14ac:dyDescent="0.25">
      <c r="A268" t="s">
        <v>2222</v>
      </c>
      <c r="B268" t="s">
        <v>2223</v>
      </c>
      <c r="C268">
        <v>0</v>
      </c>
    </row>
    <row r="269" spans="1:3" x14ac:dyDescent="0.25">
      <c r="A269" t="s">
        <v>2224</v>
      </c>
      <c r="B269" t="s">
        <v>2225</v>
      </c>
      <c r="C269">
        <v>0</v>
      </c>
    </row>
    <row r="270" spans="1:3" x14ac:dyDescent="0.25">
      <c r="A270" t="s">
        <v>2226</v>
      </c>
      <c r="B270" t="s">
        <v>2227</v>
      </c>
      <c r="C270">
        <v>0</v>
      </c>
    </row>
    <row r="271" spans="1:3" x14ac:dyDescent="0.25">
      <c r="A271" t="s">
        <v>2228</v>
      </c>
      <c r="B271" t="s">
        <v>2229</v>
      </c>
      <c r="C271">
        <v>0</v>
      </c>
    </row>
    <row r="272" spans="1:3" x14ac:dyDescent="0.25">
      <c r="A272" t="s">
        <v>2230</v>
      </c>
      <c r="B272" t="s">
        <v>2231</v>
      </c>
      <c r="C272">
        <v>0</v>
      </c>
    </row>
    <row r="273" spans="1:3" x14ac:dyDescent="0.25">
      <c r="A273" t="s">
        <v>2232</v>
      </c>
      <c r="B273" t="s">
        <v>2233</v>
      </c>
      <c r="C273">
        <v>0</v>
      </c>
    </row>
    <row r="274" spans="1:3" x14ac:dyDescent="0.25">
      <c r="A274" t="s">
        <v>2234</v>
      </c>
      <c r="B274" t="s">
        <v>2235</v>
      </c>
      <c r="C274">
        <v>0</v>
      </c>
    </row>
    <row r="275" spans="1:3" x14ac:dyDescent="0.25">
      <c r="A275" t="s">
        <v>2236</v>
      </c>
      <c r="B275" t="s">
        <v>2237</v>
      </c>
      <c r="C275">
        <v>0</v>
      </c>
    </row>
    <row r="276" spans="1:3" x14ac:dyDescent="0.25">
      <c r="A276" t="s">
        <v>2238</v>
      </c>
      <c r="B276" t="s">
        <v>2239</v>
      </c>
      <c r="C276">
        <v>0</v>
      </c>
    </row>
    <row r="277" spans="1:3" x14ac:dyDescent="0.25">
      <c r="A277" t="s">
        <v>2240</v>
      </c>
      <c r="B277" t="s">
        <v>2241</v>
      </c>
      <c r="C277">
        <v>0</v>
      </c>
    </row>
    <row r="278" spans="1:3" x14ac:dyDescent="0.25">
      <c r="A278" t="s">
        <v>2242</v>
      </c>
      <c r="B278" t="s">
        <v>2243</v>
      </c>
      <c r="C278">
        <v>0</v>
      </c>
    </row>
    <row r="279" spans="1:3" x14ac:dyDescent="0.25">
      <c r="A279" t="s">
        <v>2244</v>
      </c>
      <c r="B279" t="s">
        <v>2245</v>
      </c>
      <c r="C279">
        <v>0</v>
      </c>
    </row>
    <row r="280" spans="1:3" x14ac:dyDescent="0.25">
      <c r="A280" t="s">
        <v>2246</v>
      </c>
      <c r="B280" t="s">
        <v>2247</v>
      </c>
      <c r="C280">
        <v>0</v>
      </c>
    </row>
    <row r="281" spans="1:3" x14ac:dyDescent="0.25">
      <c r="A281" t="s">
        <v>2248</v>
      </c>
      <c r="B281" t="s">
        <v>2249</v>
      </c>
      <c r="C281">
        <v>0</v>
      </c>
    </row>
    <row r="282" spans="1:3" x14ac:dyDescent="0.25">
      <c r="A282" t="s">
        <v>2250</v>
      </c>
      <c r="B282" t="s">
        <v>2251</v>
      </c>
      <c r="C282">
        <v>0</v>
      </c>
    </row>
    <row r="283" spans="1:3" x14ac:dyDescent="0.25">
      <c r="A283" t="s">
        <v>2252</v>
      </c>
      <c r="B283" t="s">
        <v>2253</v>
      </c>
      <c r="C283">
        <v>0</v>
      </c>
    </row>
    <row r="284" spans="1:3" x14ac:dyDescent="0.25">
      <c r="A284" t="s">
        <v>2254</v>
      </c>
      <c r="B284" t="s">
        <v>2255</v>
      </c>
      <c r="C284">
        <v>0</v>
      </c>
    </row>
    <row r="285" spans="1:3" x14ac:dyDescent="0.25">
      <c r="A285" t="s">
        <v>2256</v>
      </c>
      <c r="B285" t="s">
        <v>2257</v>
      </c>
      <c r="C285">
        <v>0</v>
      </c>
    </row>
    <row r="286" spans="1:3" x14ac:dyDescent="0.25">
      <c r="A286" t="s">
        <v>2258</v>
      </c>
      <c r="B286" t="s">
        <v>2259</v>
      </c>
      <c r="C286">
        <v>0</v>
      </c>
    </row>
    <row r="287" spans="1:3" x14ac:dyDescent="0.25">
      <c r="A287" t="s">
        <v>2260</v>
      </c>
      <c r="B287" t="s">
        <v>2261</v>
      </c>
      <c r="C287">
        <v>0</v>
      </c>
    </row>
    <row r="288" spans="1:3" x14ac:dyDescent="0.25">
      <c r="A288" t="s">
        <v>2262</v>
      </c>
      <c r="B288" t="s">
        <v>2263</v>
      </c>
      <c r="C288">
        <v>0</v>
      </c>
    </row>
    <row r="289" spans="1:3" x14ac:dyDescent="0.25">
      <c r="A289" t="s">
        <v>2264</v>
      </c>
      <c r="B289" t="s">
        <v>2265</v>
      </c>
      <c r="C289">
        <v>0</v>
      </c>
    </row>
    <row r="290" spans="1:3" x14ac:dyDescent="0.25">
      <c r="A290" t="s">
        <v>2266</v>
      </c>
      <c r="B290" t="s">
        <v>2267</v>
      </c>
      <c r="C290">
        <v>0</v>
      </c>
    </row>
    <row r="291" spans="1:3" x14ac:dyDescent="0.25">
      <c r="A291" t="s">
        <v>2268</v>
      </c>
      <c r="B291" t="s">
        <v>2269</v>
      </c>
      <c r="C291">
        <v>0</v>
      </c>
    </row>
    <row r="292" spans="1:3" x14ac:dyDescent="0.25">
      <c r="A292" t="s">
        <v>2270</v>
      </c>
      <c r="B292" t="s">
        <v>2271</v>
      </c>
      <c r="C292">
        <v>0</v>
      </c>
    </row>
    <row r="293" spans="1:3" x14ac:dyDescent="0.25">
      <c r="A293" t="s">
        <v>2272</v>
      </c>
      <c r="B293" t="s">
        <v>2273</v>
      </c>
      <c r="C293">
        <v>0</v>
      </c>
    </row>
    <row r="294" spans="1:3" x14ac:dyDescent="0.25">
      <c r="A294" t="s">
        <v>2274</v>
      </c>
      <c r="B294" t="s">
        <v>2275</v>
      </c>
      <c r="C294">
        <v>0</v>
      </c>
    </row>
    <row r="295" spans="1:3" x14ac:dyDescent="0.25">
      <c r="A295" t="s">
        <v>2276</v>
      </c>
      <c r="B295" t="s">
        <v>2277</v>
      </c>
      <c r="C295">
        <v>0</v>
      </c>
    </row>
    <row r="296" spans="1:3" x14ac:dyDescent="0.25">
      <c r="A296" t="s">
        <v>2278</v>
      </c>
      <c r="B296" t="s">
        <v>2279</v>
      </c>
      <c r="C296">
        <v>0</v>
      </c>
    </row>
    <row r="297" spans="1:3" x14ac:dyDescent="0.25">
      <c r="A297" t="s">
        <v>2280</v>
      </c>
      <c r="B297" t="s">
        <v>2281</v>
      </c>
      <c r="C297">
        <v>0</v>
      </c>
    </row>
    <row r="298" spans="1:3" x14ac:dyDescent="0.25">
      <c r="A298" t="s">
        <v>2282</v>
      </c>
      <c r="B298" t="s">
        <v>2283</v>
      </c>
      <c r="C298">
        <v>0</v>
      </c>
    </row>
    <row r="299" spans="1:3" x14ac:dyDescent="0.25">
      <c r="A299" t="s">
        <v>2284</v>
      </c>
      <c r="B299" t="s">
        <v>2285</v>
      </c>
      <c r="C299">
        <v>0</v>
      </c>
    </row>
    <row r="300" spans="1:3" x14ac:dyDescent="0.25">
      <c r="A300" t="s">
        <v>2286</v>
      </c>
      <c r="B300" t="s">
        <v>2287</v>
      </c>
      <c r="C300">
        <v>0</v>
      </c>
    </row>
    <row r="301" spans="1:3" x14ac:dyDescent="0.25">
      <c r="A301" t="s">
        <v>2288</v>
      </c>
      <c r="B301" t="s">
        <v>2289</v>
      </c>
      <c r="C301">
        <v>0</v>
      </c>
    </row>
    <row r="302" spans="1:3" x14ac:dyDescent="0.25">
      <c r="A302" t="s">
        <v>2290</v>
      </c>
      <c r="B302" t="s">
        <v>2291</v>
      </c>
      <c r="C302">
        <v>0</v>
      </c>
    </row>
    <row r="303" spans="1:3" x14ac:dyDescent="0.25">
      <c r="A303" t="s">
        <v>2292</v>
      </c>
      <c r="B303" t="s">
        <v>2293</v>
      </c>
      <c r="C303">
        <v>0</v>
      </c>
    </row>
    <row r="304" spans="1:3" x14ac:dyDescent="0.25">
      <c r="A304" t="s">
        <v>2294</v>
      </c>
      <c r="B304" t="s">
        <v>2295</v>
      </c>
      <c r="C304">
        <v>0</v>
      </c>
    </row>
    <row r="305" spans="1:3" x14ac:dyDescent="0.25">
      <c r="A305" t="s">
        <v>2296</v>
      </c>
      <c r="B305" t="s">
        <v>2297</v>
      </c>
      <c r="C305">
        <v>0</v>
      </c>
    </row>
    <row r="306" spans="1:3" x14ac:dyDescent="0.25">
      <c r="A306" t="s">
        <v>2298</v>
      </c>
      <c r="B306" t="s">
        <v>2299</v>
      </c>
      <c r="C306">
        <v>0</v>
      </c>
    </row>
    <row r="307" spans="1:3" x14ac:dyDescent="0.25">
      <c r="A307" t="s">
        <v>2300</v>
      </c>
      <c r="B307" t="s">
        <v>2301</v>
      </c>
      <c r="C307">
        <v>0</v>
      </c>
    </row>
    <row r="308" spans="1:3" x14ac:dyDescent="0.25">
      <c r="A308" t="s">
        <v>2302</v>
      </c>
      <c r="B308" t="s">
        <v>2303</v>
      </c>
      <c r="C308">
        <v>0</v>
      </c>
    </row>
    <row r="309" spans="1:3" x14ac:dyDescent="0.25">
      <c r="A309" t="s">
        <v>2304</v>
      </c>
      <c r="B309" t="s">
        <v>2305</v>
      </c>
      <c r="C309">
        <v>0</v>
      </c>
    </row>
    <row r="310" spans="1:3" x14ac:dyDescent="0.25">
      <c r="A310" t="s">
        <v>2306</v>
      </c>
      <c r="B310" t="s">
        <v>2307</v>
      </c>
      <c r="C310">
        <v>0</v>
      </c>
    </row>
    <row r="311" spans="1:3" x14ac:dyDescent="0.25">
      <c r="A311" t="s">
        <v>2308</v>
      </c>
      <c r="B311" t="s">
        <v>2309</v>
      </c>
      <c r="C311">
        <v>0</v>
      </c>
    </row>
    <row r="312" spans="1:3" x14ac:dyDescent="0.25">
      <c r="A312" t="s">
        <v>2310</v>
      </c>
      <c r="B312" t="s">
        <v>2311</v>
      </c>
      <c r="C312">
        <v>0</v>
      </c>
    </row>
    <row r="313" spans="1:3" x14ac:dyDescent="0.25">
      <c r="A313" t="s">
        <v>2312</v>
      </c>
      <c r="B313" t="s">
        <v>2313</v>
      </c>
      <c r="C313">
        <v>0</v>
      </c>
    </row>
    <row r="314" spans="1:3" x14ac:dyDescent="0.25">
      <c r="A314" t="s">
        <v>2314</v>
      </c>
      <c r="B314" t="s">
        <v>2315</v>
      </c>
      <c r="C314">
        <v>0</v>
      </c>
    </row>
    <row r="315" spans="1:3" x14ac:dyDescent="0.25">
      <c r="A315" t="s">
        <v>2316</v>
      </c>
      <c r="B315" t="s">
        <v>2317</v>
      </c>
      <c r="C315">
        <v>0</v>
      </c>
    </row>
    <row r="316" spans="1:3" x14ac:dyDescent="0.25">
      <c r="A316" t="s">
        <v>2318</v>
      </c>
      <c r="B316" t="s">
        <v>2319</v>
      </c>
      <c r="C316">
        <v>0</v>
      </c>
    </row>
    <row r="317" spans="1:3" x14ac:dyDescent="0.25">
      <c r="A317" t="s">
        <v>2320</v>
      </c>
      <c r="B317" t="s">
        <v>2321</v>
      </c>
      <c r="C317">
        <v>0</v>
      </c>
    </row>
    <row r="318" spans="1:3" x14ac:dyDescent="0.25">
      <c r="A318" t="s">
        <v>2322</v>
      </c>
      <c r="B318" t="s">
        <v>2323</v>
      </c>
      <c r="C318">
        <v>0</v>
      </c>
    </row>
    <row r="319" spans="1:3" x14ac:dyDescent="0.25">
      <c r="A319" t="s">
        <v>2324</v>
      </c>
      <c r="B319" t="s">
        <v>2325</v>
      </c>
      <c r="C319">
        <v>0</v>
      </c>
    </row>
    <row r="320" spans="1:3" x14ac:dyDescent="0.25">
      <c r="A320" t="s">
        <v>2326</v>
      </c>
      <c r="B320" t="s">
        <v>2327</v>
      </c>
      <c r="C320">
        <v>0</v>
      </c>
    </row>
    <row r="321" spans="1:3" x14ac:dyDescent="0.25">
      <c r="A321" t="s">
        <v>2328</v>
      </c>
      <c r="B321" t="s">
        <v>2329</v>
      </c>
      <c r="C321">
        <v>0</v>
      </c>
    </row>
    <row r="322" spans="1:3" x14ac:dyDescent="0.25">
      <c r="A322" t="s">
        <v>2330</v>
      </c>
      <c r="B322" t="s">
        <v>2331</v>
      </c>
      <c r="C322">
        <v>0</v>
      </c>
    </row>
    <row r="323" spans="1:3" x14ac:dyDescent="0.25">
      <c r="A323" t="s">
        <v>2332</v>
      </c>
      <c r="B323" t="s">
        <v>2333</v>
      </c>
      <c r="C323">
        <v>0</v>
      </c>
    </row>
    <row r="324" spans="1:3" x14ac:dyDescent="0.25">
      <c r="A324" t="s">
        <v>2334</v>
      </c>
      <c r="B324" t="s">
        <v>2335</v>
      </c>
      <c r="C324">
        <v>0</v>
      </c>
    </row>
    <row r="325" spans="1:3" x14ac:dyDescent="0.25">
      <c r="A325" t="s">
        <v>2336</v>
      </c>
      <c r="B325" t="s">
        <v>2337</v>
      </c>
      <c r="C325">
        <v>0</v>
      </c>
    </row>
    <row r="326" spans="1:3" x14ac:dyDescent="0.25">
      <c r="A326" t="s">
        <v>2338</v>
      </c>
      <c r="B326" t="s">
        <v>2339</v>
      </c>
      <c r="C326">
        <v>0</v>
      </c>
    </row>
    <row r="327" spans="1:3" x14ac:dyDescent="0.25">
      <c r="A327" t="s">
        <v>2340</v>
      </c>
      <c r="B327" t="s">
        <v>2341</v>
      </c>
      <c r="C327">
        <v>0</v>
      </c>
    </row>
    <row r="328" spans="1:3" x14ac:dyDescent="0.25">
      <c r="A328" t="s">
        <v>2342</v>
      </c>
      <c r="B328" t="s">
        <v>2343</v>
      </c>
      <c r="C328">
        <v>0</v>
      </c>
    </row>
    <row r="329" spans="1:3" x14ac:dyDescent="0.25">
      <c r="A329" t="s">
        <v>2344</v>
      </c>
      <c r="B329" t="s">
        <v>2345</v>
      </c>
      <c r="C329">
        <v>0</v>
      </c>
    </row>
    <row r="330" spans="1:3" x14ac:dyDescent="0.25">
      <c r="A330" t="s">
        <v>2346</v>
      </c>
      <c r="B330" t="s">
        <v>2347</v>
      </c>
      <c r="C330">
        <v>0</v>
      </c>
    </row>
    <row r="331" spans="1:3" x14ac:dyDescent="0.25">
      <c r="A331" t="s">
        <v>2348</v>
      </c>
      <c r="B331" t="s">
        <v>2349</v>
      </c>
      <c r="C331">
        <v>0</v>
      </c>
    </row>
    <row r="332" spans="1:3" x14ac:dyDescent="0.25">
      <c r="A332" t="s">
        <v>2350</v>
      </c>
      <c r="B332" t="s">
        <v>2351</v>
      </c>
      <c r="C332">
        <v>0</v>
      </c>
    </row>
    <row r="333" spans="1:3" x14ac:dyDescent="0.25">
      <c r="A333" t="s">
        <v>2352</v>
      </c>
      <c r="B333" t="s">
        <v>2353</v>
      </c>
      <c r="C333">
        <v>0</v>
      </c>
    </row>
    <row r="334" spans="1:3" x14ac:dyDescent="0.25">
      <c r="A334" t="s">
        <v>2354</v>
      </c>
      <c r="B334" t="s">
        <v>2355</v>
      </c>
      <c r="C334">
        <v>0</v>
      </c>
    </row>
    <row r="335" spans="1:3" x14ac:dyDescent="0.25">
      <c r="A335" t="s">
        <v>2356</v>
      </c>
      <c r="B335" t="s">
        <v>2357</v>
      </c>
      <c r="C335">
        <v>0</v>
      </c>
    </row>
    <row r="336" spans="1:3" x14ac:dyDescent="0.25">
      <c r="A336" t="s">
        <v>2358</v>
      </c>
      <c r="B336" t="s">
        <v>2359</v>
      </c>
      <c r="C336">
        <v>0</v>
      </c>
    </row>
    <row r="337" spans="1:3" x14ac:dyDescent="0.25">
      <c r="A337" t="s">
        <v>2360</v>
      </c>
      <c r="B337" t="s">
        <v>2361</v>
      </c>
      <c r="C337">
        <v>0</v>
      </c>
    </row>
    <row r="338" spans="1:3" x14ac:dyDescent="0.25">
      <c r="A338" t="s">
        <v>2362</v>
      </c>
      <c r="B338" t="s">
        <v>2363</v>
      </c>
      <c r="C338">
        <v>0</v>
      </c>
    </row>
    <row r="339" spans="1:3" x14ac:dyDescent="0.25">
      <c r="A339" t="s">
        <v>2364</v>
      </c>
      <c r="B339" t="s">
        <v>2365</v>
      </c>
      <c r="C339">
        <v>0</v>
      </c>
    </row>
    <row r="340" spans="1:3" x14ac:dyDescent="0.25">
      <c r="A340" t="s">
        <v>2366</v>
      </c>
      <c r="B340" t="s">
        <v>2367</v>
      </c>
      <c r="C340">
        <v>0</v>
      </c>
    </row>
    <row r="341" spans="1:3" x14ac:dyDescent="0.25">
      <c r="A341" t="s">
        <v>2368</v>
      </c>
      <c r="B341" t="s">
        <v>2369</v>
      </c>
      <c r="C341">
        <v>0</v>
      </c>
    </row>
    <row r="342" spans="1:3" x14ac:dyDescent="0.25">
      <c r="A342" t="s">
        <v>2370</v>
      </c>
      <c r="B342" t="s">
        <v>2371</v>
      </c>
      <c r="C342">
        <v>0</v>
      </c>
    </row>
    <row r="343" spans="1:3" x14ac:dyDescent="0.25">
      <c r="A343" t="s">
        <v>2372</v>
      </c>
      <c r="B343" t="s">
        <v>2373</v>
      </c>
      <c r="C343">
        <v>0</v>
      </c>
    </row>
    <row r="344" spans="1:3" x14ac:dyDescent="0.25">
      <c r="A344" t="s">
        <v>2374</v>
      </c>
      <c r="B344" t="s">
        <v>2375</v>
      </c>
      <c r="C344">
        <v>0</v>
      </c>
    </row>
    <row r="345" spans="1:3" x14ac:dyDescent="0.25">
      <c r="A345" t="s">
        <v>2376</v>
      </c>
      <c r="B345" t="s">
        <v>2377</v>
      </c>
      <c r="C345">
        <v>0</v>
      </c>
    </row>
    <row r="346" spans="1:3" x14ac:dyDescent="0.25">
      <c r="A346" t="s">
        <v>2378</v>
      </c>
      <c r="B346" t="s">
        <v>2379</v>
      </c>
      <c r="C346">
        <v>0</v>
      </c>
    </row>
    <row r="347" spans="1:3" x14ac:dyDescent="0.25">
      <c r="A347" t="s">
        <v>2380</v>
      </c>
      <c r="B347" t="s">
        <v>2381</v>
      </c>
      <c r="C347">
        <v>0</v>
      </c>
    </row>
    <row r="348" spans="1:3" x14ac:dyDescent="0.25">
      <c r="A348" t="s">
        <v>2382</v>
      </c>
      <c r="B348" t="s">
        <v>2383</v>
      </c>
      <c r="C348">
        <v>0</v>
      </c>
    </row>
    <row r="349" spans="1:3" x14ac:dyDescent="0.25">
      <c r="A349" t="s">
        <v>2384</v>
      </c>
      <c r="B349" t="s">
        <v>2385</v>
      </c>
      <c r="C349">
        <v>0</v>
      </c>
    </row>
    <row r="350" spans="1:3" x14ac:dyDescent="0.25">
      <c r="A350" t="s">
        <v>2386</v>
      </c>
      <c r="B350" t="s">
        <v>2387</v>
      </c>
      <c r="C350">
        <v>0</v>
      </c>
    </row>
    <row r="351" spans="1:3" x14ac:dyDescent="0.25">
      <c r="A351" t="s">
        <v>2388</v>
      </c>
      <c r="B351" t="s">
        <v>2389</v>
      </c>
      <c r="C351">
        <v>0</v>
      </c>
    </row>
    <row r="352" spans="1:3" x14ac:dyDescent="0.25">
      <c r="A352" t="s">
        <v>2390</v>
      </c>
      <c r="B352" t="s">
        <v>2391</v>
      </c>
      <c r="C352">
        <v>0</v>
      </c>
    </row>
    <row r="353" spans="1:3" x14ac:dyDescent="0.25">
      <c r="A353" t="s">
        <v>2392</v>
      </c>
      <c r="B353" t="s">
        <v>2393</v>
      </c>
      <c r="C353">
        <v>0</v>
      </c>
    </row>
    <row r="354" spans="1:3" x14ac:dyDescent="0.25">
      <c r="A354" t="s">
        <v>2394</v>
      </c>
      <c r="B354" t="s">
        <v>2395</v>
      </c>
      <c r="C354">
        <v>0</v>
      </c>
    </row>
    <row r="355" spans="1:3" x14ac:dyDescent="0.25">
      <c r="A355" t="s">
        <v>2396</v>
      </c>
      <c r="B355" t="s">
        <v>2397</v>
      </c>
      <c r="C355">
        <v>0</v>
      </c>
    </row>
    <row r="356" spans="1:3" x14ac:dyDescent="0.25">
      <c r="A356" t="s">
        <v>2398</v>
      </c>
      <c r="B356" t="s">
        <v>2399</v>
      </c>
      <c r="C356">
        <v>0</v>
      </c>
    </row>
    <row r="357" spans="1:3" x14ac:dyDescent="0.25">
      <c r="A357" t="s">
        <v>2400</v>
      </c>
      <c r="B357" t="s">
        <v>2401</v>
      </c>
      <c r="C357">
        <v>0</v>
      </c>
    </row>
    <row r="358" spans="1:3" x14ac:dyDescent="0.25">
      <c r="A358" t="s">
        <v>2402</v>
      </c>
      <c r="B358" t="s">
        <v>2403</v>
      </c>
      <c r="C358">
        <v>0</v>
      </c>
    </row>
    <row r="359" spans="1:3" x14ac:dyDescent="0.25">
      <c r="A359" t="s">
        <v>2404</v>
      </c>
      <c r="B359" t="s">
        <v>2405</v>
      </c>
      <c r="C359">
        <v>0</v>
      </c>
    </row>
    <row r="360" spans="1:3" x14ac:dyDescent="0.25">
      <c r="A360" t="s">
        <v>2406</v>
      </c>
      <c r="B360" t="s">
        <v>2407</v>
      </c>
      <c r="C360">
        <v>0</v>
      </c>
    </row>
    <row r="361" spans="1:3" x14ac:dyDescent="0.25">
      <c r="A361" t="s">
        <v>2408</v>
      </c>
      <c r="B361" t="s">
        <v>2409</v>
      </c>
      <c r="C361">
        <v>0</v>
      </c>
    </row>
    <row r="362" spans="1:3" x14ac:dyDescent="0.25">
      <c r="A362" t="s">
        <v>2410</v>
      </c>
      <c r="B362" t="s">
        <v>2411</v>
      </c>
      <c r="C362">
        <v>0</v>
      </c>
    </row>
    <row r="363" spans="1:3" x14ac:dyDescent="0.25">
      <c r="A363" t="s">
        <v>2412</v>
      </c>
      <c r="B363" t="s">
        <v>2413</v>
      </c>
      <c r="C363">
        <v>0</v>
      </c>
    </row>
    <row r="364" spans="1:3" x14ac:dyDescent="0.25">
      <c r="A364" t="s">
        <v>2414</v>
      </c>
      <c r="B364" t="s">
        <v>2415</v>
      </c>
      <c r="C364">
        <v>0</v>
      </c>
    </row>
    <row r="365" spans="1:3" x14ac:dyDescent="0.25">
      <c r="A365" t="s">
        <v>2416</v>
      </c>
      <c r="B365" t="s">
        <v>2417</v>
      </c>
      <c r="C365">
        <v>0</v>
      </c>
    </row>
    <row r="366" spans="1:3" x14ac:dyDescent="0.25">
      <c r="A366" t="s">
        <v>2418</v>
      </c>
      <c r="B366" t="s">
        <v>2419</v>
      </c>
      <c r="C366">
        <v>0</v>
      </c>
    </row>
    <row r="367" spans="1:3" x14ac:dyDescent="0.25">
      <c r="A367" t="s">
        <v>2420</v>
      </c>
      <c r="B367" t="s">
        <v>2421</v>
      </c>
      <c r="C367">
        <v>0</v>
      </c>
    </row>
    <row r="368" spans="1:3" x14ac:dyDescent="0.25">
      <c r="A368" t="s">
        <v>2422</v>
      </c>
      <c r="B368" t="s">
        <v>2423</v>
      </c>
      <c r="C368">
        <v>0</v>
      </c>
    </row>
    <row r="369" spans="1:3" x14ac:dyDescent="0.25">
      <c r="A369" t="s">
        <v>2424</v>
      </c>
      <c r="B369" t="s">
        <v>2425</v>
      </c>
      <c r="C369">
        <v>0</v>
      </c>
    </row>
    <row r="370" spans="1:3" x14ac:dyDescent="0.25">
      <c r="A370" t="s">
        <v>2426</v>
      </c>
      <c r="B370" t="s">
        <v>2427</v>
      </c>
      <c r="C370">
        <v>0</v>
      </c>
    </row>
    <row r="371" spans="1:3" x14ac:dyDescent="0.25">
      <c r="A371" t="s">
        <v>2428</v>
      </c>
      <c r="B371" t="s">
        <v>2429</v>
      </c>
      <c r="C371">
        <v>0</v>
      </c>
    </row>
    <row r="372" spans="1:3" x14ac:dyDescent="0.25">
      <c r="A372" t="s">
        <v>2430</v>
      </c>
      <c r="B372" t="s">
        <v>2431</v>
      </c>
      <c r="C372">
        <v>0</v>
      </c>
    </row>
    <row r="373" spans="1:3" x14ac:dyDescent="0.25">
      <c r="A373" t="s">
        <v>2432</v>
      </c>
      <c r="B373" t="s">
        <v>2433</v>
      </c>
      <c r="C373">
        <v>0</v>
      </c>
    </row>
    <row r="374" spans="1:3" x14ac:dyDescent="0.25">
      <c r="A374" t="s">
        <v>2434</v>
      </c>
      <c r="B374" t="s">
        <v>2435</v>
      </c>
      <c r="C374">
        <v>0</v>
      </c>
    </row>
    <row r="375" spans="1:3" x14ac:dyDescent="0.25">
      <c r="A375" t="s">
        <v>2436</v>
      </c>
      <c r="B375" t="s">
        <v>2437</v>
      </c>
      <c r="C375">
        <v>0</v>
      </c>
    </row>
    <row r="376" spans="1:3" x14ac:dyDescent="0.25">
      <c r="A376" t="s">
        <v>2438</v>
      </c>
      <c r="B376" t="s">
        <v>2439</v>
      </c>
      <c r="C376">
        <v>0</v>
      </c>
    </row>
    <row r="377" spans="1:3" x14ac:dyDescent="0.25">
      <c r="A377" t="s">
        <v>2440</v>
      </c>
      <c r="B377" t="s">
        <v>2441</v>
      </c>
      <c r="C377">
        <v>0</v>
      </c>
    </row>
    <row r="378" spans="1:3" x14ac:dyDescent="0.25">
      <c r="A378" t="s">
        <v>2442</v>
      </c>
      <c r="B378" t="s">
        <v>2443</v>
      </c>
      <c r="C378">
        <v>0</v>
      </c>
    </row>
    <row r="379" spans="1:3" x14ac:dyDescent="0.25">
      <c r="A379" t="s">
        <v>2444</v>
      </c>
      <c r="B379" t="s">
        <v>2445</v>
      </c>
      <c r="C379">
        <v>0</v>
      </c>
    </row>
    <row r="380" spans="1:3" x14ac:dyDescent="0.25">
      <c r="A380" t="s">
        <v>2446</v>
      </c>
      <c r="B380" t="s">
        <v>2447</v>
      </c>
      <c r="C380">
        <v>0</v>
      </c>
    </row>
    <row r="381" spans="1:3" x14ac:dyDescent="0.25">
      <c r="A381" t="s">
        <v>2448</v>
      </c>
      <c r="B381" t="s">
        <v>2449</v>
      </c>
      <c r="C381">
        <v>0</v>
      </c>
    </row>
    <row r="382" spans="1:3" x14ac:dyDescent="0.25">
      <c r="A382" t="s">
        <v>2450</v>
      </c>
      <c r="B382" t="s">
        <v>2451</v>
      </c>
      <c r="C382">
        <v>0</v>
      </c>
    </row>
    <row r="383" spans="1:3" x14ac:dyDescent="0.25">
      <c r="A383" t="s">
        <v>2452</v>
      </c>
      <c r="B383" t="s">
        <v>2453</v>
      </c>
      <c r="C383">
        <v>0</v>
      </c>
    </row>
    <row r="384" spans="1:3" x14ac:dyDescent="0.25">
      <c r="A384" t="s">
        <v>2454</v>
      </c>
      <c r="B384" t="s">
        <v>2455</v>
      </c>
      <c r="C384">
        <v>0</v>
      </c>
    </row>
    <row r="385" spans="1:3" x14ac:dyDescent="0.25">
      <c r="A385" t="s">
        <v>2456</v>
      </c>
      <c r="B385" t="s">
        <v>2457</v>
      </c>
      <c r="C385">
        <v>0</v>
      </c>
    </row>
    <row r="386" spans="1:3" x14ac:dyDescent="0.25">
      <c r="A386" t="s">
        <v>2458</v>
      </c>
      <c r="B386" t="s">
        <v>2459</v>
      </c>
      <c r="C386">
        <v>0</v>
      </c>
    </row>
    <row r="387" spans="1:3" x14ac:dyDescent="0.25">
      <c r="A387" t="s">
        <v>2460</v>
      </c>
      <c r="B387" t="s">
        <v>2461</v>
      </c>
      <c r="C387">
        <v>0</v>
      </c>
    </row>
    <row r="388" spans="1:3" x14ac:dyDescent="0.25">
      <c r="A388" t="s">
        <v>2462</v>
      </c>
      <c r="B388" t="s">
        <v>2463</v>
      </c>
      <c r="C388">
        <v>0</v>
      </c>
    </row>
    <row r="389" spans="1:3" x14ac:dyDescent="0.25">
      <c r="A389" t="s">
        <v>2464</v>
      </c>
      <c r="B389" t="s">
        <v>2465</v>
      </c>
      <c r="C389">
        <v>0</v>
      </c>
    </row>
    <row r="390" spans="1:3" x14ac:dyDescent="0.25">
      <c r="A390" t="s">
        <v>2466</v>
      </c>
      <c r="B390" t="s">
        <v>2467</v>
      </c>
      <c r="C390">
        <v>0</v>
      </c>
    </row>
    <row r="391" spans="1:3" x14ac:dyDescent="0.25">
      <c r="A391" t="s">
        <v>2468</v>
      </c>
      <c r="B391" t="s">
        <v>2469</v>
      </c>
      <c r="C391">
        <v>0</v>
      </c>
    </row>
    <row r="392" spans="1:3" x14ac:dyDescent="0.25">
      <c r="A392" t="s">
        <v>2470</v>
      </c>
      <c r="B392" t="s">
        <v>2471</v>
      </c>
      <c r="C392">
        <v>0</v>
      </c>
    </row>
    <row r="393" spans="1:3" x14ac:dyDescent="0.25">
      <c r="A393" t="s">
        <v>2472</v>
      </c>
      <c r="B393" t="s">
        <v>2473</v>
      </c>
      <c r="C393">
        <v>0</v>
      </c>
    </row>
    <row r="394" spans="1:3" x14ac:dyDescent="0.25">
      <c r="A394" t="s">
        <v>2474</v>
      </c>
      <c r="B394" t="s">
        <v>2475</v>
      </c>
      <c r="C394">
        <v>0</v>
      </c>
    </row>
    <row r="395" spans="1:3" x14ac:dyDescent="0.25">
      <c r="A395" t="s">
        <v>2476</v>
      </c>
      <c r="B395" t="s">
        <v>2477</v>
      </c>
      <c r="C395">
        <v>0</v>
      </c>
    </row>
    <row r="396" spans="1:3" x14ac:dyDescent="0.25">
      <c r="A396" t="s">
        <v>2478</v>
      </c>
      <c r="B396" t="s">
        <v>2479</v>
      </c>
      <c r="C396">
        <v>0</v>
      </c>
    </row>
    <row r="397" spans="1:3" x14ac:dyDescent="0.25">
      <c r="A397" t="s">
        <v>2480</v>
      </c>
      <c r="B397" t="s">
        <v>2481</v>
      </c>
      <c r="C397">
        <v>0</v>
      </c>
    </row>
    <row r="398" spans="1:3" x14ac:dyDescent="0.25">
      <c r="A398" t="s">
        <v>2482</v>
      </c>
      <c r="B398" t="s">
        <v>2483</v>
      </c>
      <c r="C398">
        <v>0</v>
      </c>
    </row>
    <row r="399" spans="1:3" x14ac:dyDescent="0.25">
      <c r="A399" t="s">
        <v>2484</v>
      </c>
      <c r="B399" t="s">
        <v>2485</v>
      </c>
      <c r="C399">
        <v>0</v>
      </c>
    </row>
    <row r="400" spans="1:3" x14ac:dyDescent="0.25">
      <c r="A400" t="s">
        <v>2486</v>
      </c>
      <c r="B400" t="s">
        <v>2487</v>
      </c>
      <c r="C400">
        <v>0</v>
      </c>
    </row>
    <row r="401" spans="1:3" x14ac:dyDescent="0.25">
      <c r="A401" t="s">
        <v>2488</v>
      </c>
      <c r="B401" t="s">
        <v>2489</v>
      </c>
      <c r="C401">
        <v>0</v>
      </c>
    </row>
    <row r="402" spans="1:3" x14ac:dyDescent="0.25">
      <c r="A402" t="s">
        <v>2490</v>
      </c>
      <c r="B402" t="s">
        <v>2491</v>
      </c>
      <c r="C402">
        <v>0</v>
      </c>
    </row>
    <row r="403" spans="1:3" x14ac:dyDescent="0.25">
      <c r="A403" t="s">
        <v>2492</v>
      </c>
      <c r="B403" t="s">
        <v>2493</v>
      </c>
      <c r="C403">
        <v>0</v>
      </c>
    </row>
    <row r="404" spans="1:3" x14ac:dyDescent="0.25">
      <c r="A404" t="s">
        <v>2494</v>
      </c>
      <c r="B404" t="s">
        <v>2495</v>
      </c>
      <c r="C404">
        <v>0</v>
      </c>
    </row>
    <row r="405" spans="1:3" x14ac:dyDescent="0.25">
      <c r="A405" t="s">
        <v>2496</v>
      </c>
      <c r="B405" t="s">
        <v>2497</v>
      </c>
      <c r="C405">
        <v>0</v>
      </c>
    </row>
    <row r="406" spans="1:3" x14ac:dyDescent="0.25">
      <c r="A406" t="s">
        <v>2498</v>
      </c>
      <c r="B406" t="s">
        <v>2499</v>
      </c>
      <c r="C406">
        <v>0</v>
      </c>
    </row>
    <row r="407" spans="1:3" x14ac:dyDescent="0.25">
      <c r="A407" t="s">
        <v>2500</v>
      </c>
      <c r="B407" t="s">
        <v>2501</v>
      </c>
      <c r="C407">
        <v>0</v>
      </c>
    </row>
    <row r="408" spans="1:3" x14ac:dyDescent="0.25">
      <c r="A408" t="s">
        <v>2502</v>
      </c>
      <c r="B408" t="s">
        <v>2503</v>
      </c>
      <c r="C408">
        <v>0</v>
      </c>
    </row>
    <row r="409" spans="1:3" x14ac:dyDescent="0.25">
      <c r="A409" t="s">
        <v>2504</v>
      </c>
      <c r="B409" t="s">
        <v>2505</v>
      </c>
      <c r="C409">
        <v>0</v>
      </c>
    </row>
    <row r="410" spans="1:3" x14ac:dyDescent="0.25">
      <c r="A410" t="s">
        <v>2506</v>
      </c>
      <c r="B410" t="s">
        <v>2507</v>
      </c>
      <c r="C410">
        <v>0</v>
      </c>
    </row>
    <row r="411" spans="1:3" x14ac:dyDescent="0.25">
      <c r="A411" t="s">
        <v>2508</v>
      </c>
      <c r="B411" t="s">
        <v>2509</v>
      </c>
      <c r="C411">
        <v>0</v>
      </c>
    </row>
    <row r="412" spans="1:3" x14ac:dyDescent="0.25">
      <c r="A412" t="s">
        <v>2510</v>
      </c>
      <c r="B412" t="s">
        <v>2509</v>
      </c>
      <c r="C412">
        <v>0</v>
      </c>
    </row>
    <row r="413" spans="1:3" x14ac:dyDescent="0.25">
      <c r="A413" t="s">
        <v>2511</v>
      </c>
      <c r="B413" t="s">
        <v>2512</v>
      </c>
      <c r="C413">
        <v>0</v>
      </c>
    </row>
    <row r="414" spans="1:3" x14ac:dyDescent="0.25">
      <c r="A414" t="s">
        <v>2513</v>
      </c>
      <c r="B414" t="s">
        <v>2514</v>
      </c>
      <c r="C414">
        <v>0</v>
      </c>
    </row>
    <row r="415" spans="1:3" x14ac:dyDescent="0.25">
      <c r="A415" t="s">
        <v>2515</v>
      </c>
      <c r="B415" t="s">
        <v>2514</v>
      </c>
      <c r="C415">
        <v>0</v>
      </c>
    </row>
    <row r="416" spans="1:3" x14ac:dyDescent="0.25">
      <c r="A416" t="s">
        <v>2516</v>
      </c>
      <c r="B416" t="s">
        <v>2517</v>
      </c>
      <c r="C416">
        <v>0</v>
      </c>
    </row>
    <row r="417" spans="1:3" x14ac:dyDescent="0.25">
      <c r="A417" t="s">
        <v>2518</v>
      </c>
      <c r="B417" t="s">
        <v>2519</v>
      </c>
      <c r="C417">
        <v>0</v>
      </c>
    </row>
    <row r="418" spans="1:3" x14ac:dyDescent="0.25">
      <c r="A418" t="s">
        <v>2520</v>
      </c>
      <c r="B418" t="s">
        <v>2521</v>
      </c>
      <c r="C418">
        <v>0</v>
      </c>
    </row>
    <row r="419" spans="1:3" x14ac:dyDescent="0.25">
      <c r="A419" t="s">
        <v>2522</v>
      </c>
      <c r="B419" t="s">
        <v>2523</v>
      </c>
      <c r="C419">
        <v>0</v>
      </c>
    </row>
    <row r="420" spans="1:3" x14ac:dyDescent="0.25">
      <c r="A420" t="s">
        <v>2524</v>
      </c>
      <c r="B420" t="s">
        <v>2525</v>
      </c>
      <c r="C420">
        <v>0</v>
      </c>
    </row>
    <row r="421" spans="1:3" x14ac:dyDescent="0.25">
      <c r="A421" t="s">
        <v>2526</v>
      </c>
      <c r="B421" t="s">
        <v>2527</v>
      </c>
      <c r="C421">
        <v>0</v>
      </c>
    </row>
    <row r="422" spans="1:3" x14ac:dyDescent="0.25">
      <c r="A422" t="s">
        <v>2528</v>
      </c>
      <c r="B422" t="s">
        <v>2529</v>
      </c>
      <c r="C422">
        <v>0</v>
      </c>
    </row>
    <row r="423" spans="1:3" x14ac:dyDescent="0.25">
      <c r="A423" t="s">
        <v>2530</v>
      </c>
      <c r="B423" t="s">
        <v>2531</v>
      </c>
      <c r="C423">
        <v>0</v>
      </c>
    </row>
    <row r="424" spans="1:3" x14ac:dyDescent="0.25">
      <c r="A424" t="s">
        <v>2532</v>
      </c>
      <c r="B424" t="s">
        <v>2533</v>
      </c>
      <c r="C424">
        <v>0</v>
      </c>
    </row>
    <row r="425" spans="1:3" x14ac:dyDescent="0.25">
      <c r="A425" t="s">
        <v>2534</v>
      </c>
      <c r="B425" t="s">
        <v>2535</v>
      </c>
      <c r="C425">
        <v>0</v>
      </c>
    </row>
    <row r="426" spans="1:3" x14ac:dyDescent="0.25">
      <c r="A426" t="s">
        <v>2536</v>
      </c>
      <c r="B426" t="s">
        <v>2537</v>
      </c>
      <c r="C426">
        <v>0</v>
      </c>
    </row>
    <row r="427" spans="1:3" x14ac:dyDescent="0.25">
      <c r="A427" t="s">
        <v>2538</v>
      </c>
      <c r="B427" t="s">
        <v>2539</v>
      </c>
      <c r="C427">
        <v>0</v>
      </c>
    </row>
    <row r="428" spans="1:3" x14ac:dyDescent="0.25">
      <c r="A428" t="s">
        <v>2540</v>
      </c>
      <c r="B428" t="s">
        <v>2541</v>
      </c>
      <c r="C428">
        <v>0</v>
      </c>
    </row>
    <row r="429" spans="1:3" x14ac:dyDescent="0.25">
      <c r="A429" t="s">
        <v>2542</v>
      </c>
      <c r="B429" t="s">
        <v>2543</v>
      </c>
      <c r="C429">
        <v>0</v>
      </c>
    </row>
    <row r="430" spans="1:3" x14ac:dyDescent="0.25">
      <c r="A430" t="s">
        <v>2544</v>
      </c>
      <c r="B430" t="s">
        <v>2545</v>
      </c>
      <c r="C430">
        <v>0</v>
      </c>
    </row>
    <row r="431" spans="1:3" x14ac:dyDescent="0.25">
      <c r="A431" t="s">
        <v>2546</v>
      </c>
      <c r="B431" t="s">
        <v>2547</v>
      </c>
      <c r="C431">
        <v>0</v>
      </c>
    </row>
    <row r="432" spans="1:3" x14ac:dyDescent="0.25">
      <c r="A432" t="s">
        <v>2548</v>
      </c>
      <c r="B432" t="s">
        <v>2549</v>
      </c>
      <c r="C432">
        <v>0</v>
      </c>
    </row>
    <row r="433" spans="1:3" x14ac:dyDescent="0.25">
      <c r="A433" t="s">
        <v>2550</v>
      </c>
      <c r="B433" t="s">
        <v>2551</v>
      </c>
      <c r="C433">
        <v>0</v>
      </c>
    </row>
    <row r="434" spans="1:3" x14ac:dyDescent="0.25">
      <c r="A434" t="s">
        <v>2552</v>
      </c>
      <c r="B434" t="s">
        <v>2553</v>
      </c>
      <c r="C434">
        <v>0</v>
      </c>
    </row>
    <row r="435" spans="1:3" x14ac:dyDescent="0.25">
      <c r="A435" t="s">
        <v>2554</v>
      </c>
      <c r="B435" t="s">
        <v>2555</v>
      </c>
      <c r="C435">
        <v>0</v>
      </c>
    </row>
    <row r="436" spans="1:3" x14ac:dyDescent="0.25">
      <c r="A436" t="s">
        <v>2556</v>
      </c>
      <c r="B436" t="s">
        <v>2557</v>
      </c>
      <c r="C436">
        <v>0</v>
      </c>
    </row>
    <row r="437" spans="1:3" x14ac:dyDescent="0.25">
      <c r="A437" t="s">
        <v>2558</v>
      </c>
      <c r="B437" t="s">
        <v>2559</v>
      </c>
      <c r="C437">
        <v>0</v>
      </c>
    </row>
    <row r="438" spans="1:3" x14ac:dyDescent="0.25">
      <c r="A438" t="s">
        <v>2560</v>
      </c>
      <c r="B438" t="s">
        <v>2561</v>
      </c>
      <c r="C438">
        <v>0</v>
      </c>
    </row>
    <row r="439" spans="1:3" x14ac:dyDescent="0.25">
      <c r="A439" t="s">
        <v>2562</v>
      </c>
      <c r="B439" t="s">
        <v>2563</v>
      </c>
      <c r="C439">
        <v>0</v>
      </c>
    </row>
    <row r="440" spans="1:3" x14ac:dyDescent="0.25">
      <c r="A440" t="s">
        <v>2564</v>
      </c>
      <c r="B440" t="s">
        <v>2565</v>
      </c>
      <c r="C440">
        <v>0</v>
      </c>
    </row>
    <row r="441" spans="1:3" x14ac:dyDescent="0.25">
      <c r="A441" t="s">
        <v>2566</v>
      </c>
      <c r="B441" t="s">
        <v>2567</v>
      </c>
      <c r="C441">
        <v>0</v>
      </c>
    </row>
    <row r="442" spans="1:3" x14ac:dyDescent="0.25">
      <c r="A442" t="s">
        <v>2568</v>
      </c>
      <c r="B442" t="s">
        <v>2569</v>
      </c>
      <c r="C442">
        <v>0</v>
      </c>
    </row>
    <row r="443" spans="1:3" x14ac:dyDescent="0.25">
      <c r="A443" t="s">
        <v>2570</v>
      </c>
      <c r="B443" t="s">
        <v>2571</v>
      </c>
      <c r="C443">
        <v>0</v>
      </c>
    </row>
    <row r="444" spans="1:3" x14ac:dyDescent="0.25">
      <c r="A444" t="s">
        <v>2572</v>
      </c>
      <c r="B444" t="s">
        <v>2573</v>
      </c>
      <c r="C444">
        <v>0</v>
      </c>
    </row>
    <row r="445" spans="1:3" x14ac:dyDescent="0.25">
      <c r="A445" t="s">
        <v>2574</v>
      </c>
      <c r="B445" t="s">
        <v>2575</v>
      </c>
      <c r="C445">
        <v>0</v>
      </c>
    </row>
    <row r="446" spans="1:3" x14ac:dyDescent="0.25">
      <c r="A446" t="s">
        <v>2576</v>
      </c>
      <c r="B446" t="s">
        <v>2577</v>
      </c>
      <c r="C446">
        <v>0</v>
      </c>
    </row>
    <row r="447" spans="1:3" x14ac:dyDescent="0.25">
      <c r="A447" t="s">
        <v>2578</v>
      </c>
      <c r="B447" t="s">
        <v>2579</v>
      </c>
      <c r="C447">
        <v>0</v>
      </c>
    </row>
    <row r="448" spans="1:3" x14ac:dyDescent="0.25">
      <c r="A448" t="s">
        <v>2580</v>
      </c>
      <c r="B448" t="s">
        <v>2581</v>
      </c>
      <c r="C448">
        <v>0</v>
      </c>
    </row>
    <row r="449" spans="1:3" x14ac:dyDescent="0.25">
      <c r="A449" t="s">
        <v>2582</v>
      </c>
      <c r="B449" t="s">
        <v>2583</v>
      </c>
      <c r="C449">
        <v>0</v>
      </c>
    </row>
    <row r="450" spans="1:3" x14ac:dyDescent="0.25">
      <c r="A450" t="s">
        <v>2584</v>
      </c>
      <c r="B450" t="s">
        <v>2585</v>
      </c>
      <c r="C450">
        <v>0</v>
      </c>
    </row>
    <row r="451" spans="1:3" x14ac:dyDescent="0.25">
      <c r="A451" t="s">
        <v>2586</v>
      </c>
      <c r="B451" t="s">
        <v>2587</v>
      </c>
      <c r="C451">
        <v>0</v>
      </c>
    </row>
    <row r="452" spans="1:3" x14ac:dyDescent="0.25">
      <c r="A452" t="s">
        <v>2588</v>
      </c>
      <c r="B452" t="s">
        <v>2589</v>
      </c>
      <c r="C452">
        <v>0</v>
      </c>
    </row>
    <row r="453" spans="1:3" x14ac:dyDescent="0.25">
      <c r="A453" t="s">
        <v>2590</v>
      </c>
      <c r="B453" t="s">
        <v>2591</v>
      </c>
      <c r="C453">
        <v>0</v>
      </c>
    </row>
    <row r="454" spans="1:3" x14ac:dyDescent="0.25">
      <c r="A454" t="s">
        <v>2592</v>
      </c>
      <c r="B454" t="s">
        <v>2593</v>
      </c>
      <c r="C454">
        <v>0</v>
      </c>
    </row>
    <row r="455" spans="1:3" x14ac:dyDescent="0.25">
      <c r="A455" t="s">
        <v>2594</v>
      </c>
      <c r="B455" t="s">
        <v>2595</v>
      </c>
      <c r="C455">
        <v>0</v>
      </c>
    </row>
    <row r="456" spans="1:3" x14ac:dyDescent="0.25">
      <c r="A456" t="s">
        <v>2596</v>
      </c>
      <c r="B456" t="s">
        <v>2597</v>
      </c>
      <c r="C456">
        <v>0</v>
      </c>
    </row>
    <row r="457" spans="1:3" x14ac:dyDescent="0.25">
      <c r="A457" t="s">
        <v>2598</v>
      </c>
      <c r="B457" t="s">
        <v>2599</v>
      </c>
      <c r="C457">
        <v>0</v>
      </c>
    </row>
    <row r="458" spans="1:3" x14ac:dyDescent="0.25">
      <c r="A458" t="s">
        <v>2600</v>
      </c>
      <c r="B458" t="s">
        <v>2601</v>
      </c>
      <c r="C458">
        <v>0</v>
      </c>
    </row>
    <row r="459" spans="1:3" x14ac:dyDescent="0.25">
      <c r="A459" t="s">
        <v>2602</v>
      </c>
      <c r="B459" t="s">
        <v>2603</v>
      </c>
      <c r="C459">
        <v>0</v>
      </c>
    </row>
    <row r="460" spans="1:3" x14ac:dyDescent="0.25">
      <c r="A460" t="s">
        <v>2604</v>
      </c>
      <c r="B460" t="s">
        <v>2605</v>
      </c>
      <c r="C460">
        <v>0</v>
      </c>
    </row>
    <row r="461" spans="1:3" x14ac:dyDescent="0.25">
      <c r="A461" t="s">
        <v>2606</v>
      </c>
      <c r="B461" t="s">
        <v>2607</v>
      </c>
      <c r="C461">
        <v>0</v>
      </c>
    </row>
    <row r="462" spans="1:3" x14ac:dyDescent="0.25">
      <c r="A462" t="s">
        <v>2608</v>
      </c>
      <c r="B462" t="s">
        <v>2609</v>
      </c>
      <c r="C462">
        <v>0</v>
      </c>
    </row>
    <row r="463" spans="1:3" x14ac:dyDescent="0.25">
      <c r="A463" t="s">
        <v>2610</v>
      </c>
      <c r="B463" t="s">
        <v>2611</v>
      </c>
      <c r="C463">
        <v>0</v>
      </c>
    </row>
    <row r="464" spans="1:3" x14ac:dyDescent="0.25">
      <c r="A464" t="s">
        <v>2612</v>
      </c>
      <c r="B464" t="s">
        <v>2613</v>
      </c>
      <c r="C464">
        <v>0</v>
      </c>
    </row>
    <row r="465" spans="1:3" x14ac:dyDescent="0.25">
      <c r="A465" t="s">
        <v>2614</v>
      </c>
      <c r="B465" t="s">
        <v>2615</v>
      </c>
      <c r="C465">
        <v>0</v>
      </c>
    </row>
    <row r="466" spans="1:3" x14ac:dyDescent="0.25">
      <c r="A466" t="s">
        <v>2616</v>
      </c>
      <c r="B466" t="s">
        <v>2615</v>
      </c>
      <c r="C466">
        <v>0</v>
      </c>
    </row>
    <row r="467" spans="1:3" x14ac:dyDescent="0.25">
      <c r="A467" t="s">
        <v>2617</v>
      </c>
      <c r="B467" t="s">
        <v>2618</v>
      </c>
      <c r="C467">
        <v>0</v>
      </c>
    </row>
    <row r="468" spans="1:3" x14ac:dyDescent="0.25">
      <c r="A468" t="s">
        <v>2619</v>
      </c>
      <c r="B468" t="s">
        <v>2620</v>
      </c>
      <c r="C468">
        <v>0</v>
      </c>
    </row>
    <row r="469" spans="1:3" x14ac:dyDescent="0.25">
      <c r="A469" t="s">
        <v>2621</v>
      </c>
      <c r="B469" t="s">
        <v>2622</v>
      </c>
      <c r="C469">
        <v>0</v>
      </c>
    </row>
    <row r="470" spans="1:3" x14ac:dyDescent="0.25">
      <c r="A470" t="s">
        <v>2623</v>
      </c>
      <c r="B470" t="s">
        <v>2622</v>
      </c>
      <c r="C470">
        <v>0</v>
      </c>
    </row>
    <row r="471" spans="1:3" x14ac:dyDescent="0.25">
      <c r="A471" t="s">
        <v>2624</v>
      </c>
      <c r="B471" t="s">
        <v>2625</v>
      </c>
      <c r="C471">
        <v>0</v>
      </c>
    </row>
    <row r="472" spans="1:3" x14ac:dyDescent="0.25">
      <c r="A472" t="s">
        <v>2626</v>
      </c>
      <c r="B472" t="s">
        <v>2627</v>
      </c>
      <c r="C472">
        <v>0</v>
      </c>
    </row>
    <row r="473" spans="1:3" x14ac:dyDescent="0.25">
      <c r="A473" t="s">
        <v>2628</v>
      </c>
      <c r="B473" t="s">
        <v>2629</v>
      </c>
      <c r="C473">
        <v>0</v>
      </c>
    </row>
    <row r="474" spans="1:3" x14ac:dyDescent="0.25">
      <c r="A474" t="s">
        <v>2630</v>
      </c>
      <c r="B474" t="s">
        <v>2631</v>
      </c>
      <c r="C474">
        <v>0</v>
      </c>
    </row>
    <row r="475" spans="1:3" x14ac:dyDescent="0.25">
      <c r="A475" t="s">
        <v>2632</v>
      </c>
      <c r="B475" t="s">
        <v>2633</v>
      </c>
      <c r="C475">
        <v>0</v>
      </c>
    </row>
    <row r="476" spans="1:3" x14ac:dyDescent="0.25">
      <c r="A476" t="s">
        <v>2634</v>
      </c>
      <c r="B476" t="s">
        <v>2635</v>
      </c>
      <c r="C476">
        <v>0</v>
      </c>
    </row>
    <row r="477" spans="1:3" x14ac:dyDescent="0.25">
      <c r="A477" t="s">
        <v>2636</v>
      </c>
      <c r="B477" t="s">
        <v>2637</v>
      </c>
      <c r="C477">
        <v>0</v>
      </c>
    </row>
    <row r="478" spans="1:3" x14ac:dyDescent="0.25">
      <c r="A478" t="s">
        <v>2638</v>
      </c>
      <c r="B478" t="s">
        <v>2639</v>
      </c>
      <c r="C478">
        <v>0</v>
      </c>
    </row>
    <row r="479" spans="1:3" x14ac:dyDescent="0.25">
      <c r="A479" t="s">
        <v>2640</v>
      </c>
      <c r="B479" t="s">
        <v>2641</v>
      </c>
      <c r="C479">
        <v>0</v>
      </c>
    </row>
    <row r="480" spans="1:3" x14ac:dyDescent="0.25">
      <c r="A480" t="s">
        <v>2642</v>
      </c>
      <c r="B480" t="s">
        <v>2643</v>
      </c>
      <c r="C480">
        <v>0</v>
      </c>
    </row>
    <row r="481" spans="1:3" x14ac:dyDescent="0.25">
      <c r="A481" t="s">
        <v>2644</v>
      </c>
      <c r="B481" t="s">
        <v>2645</v>
      </c>
      <c r="C481">
        <v>0</v>
      </c>
    </row>
    <row r="482" spans="1:3" x14ac:dyDescent="0.25">
      <c r="A482" t="s">
        <v>2646</v>
      </c>
      <c r="B482" t="s">
        <v>2647</v>
      </c>
      <c r="C482">
        <v>0</v>
      </c>
    </row>
    <row r="483" spans="1:3" x14ac:dyDescent="0.25">
      <c r="A483" t="s">
        <v>2648</v>
      </c>
      <c r="B483" t="s">
        <v>2649</v>
      </c>
      <c r="C483">
        <v>0</v>
      </c>
    </row>
    <row r="484" spans="1:3" x14ac:dyDescent="0.25">
      <c r="A484" t="s">
        <v>2650</v>
      </c>
      <c r="B484" t="s">
        <v>2635</v>
      </c>
      <c r="C484">
        <v>0</v>
      </c>
    </row>
    <row r="485" spans="1:3" x14ac:dyDescent="0.25">
      <c r="A485" t="s">
        <v>2651</v>
      </c>
      <c r="B485" t="s">
        <v>2652</v>
      </c>
      <c r="C485">
        <v>0</v>
      </c>
    </row>
    <row r="486" spans="1:3" x14ac:dyDescent="0.25">
      <c r="A486" t="s">
        <v>2653</v>
      </c>
      <c r="B486" t="s">
        <v>2641</v>
      </c>
      <c r="C486">
        <v>0</v>
      </c>
    </row>
    <row r="487" spans="1:3" x14ac:dyDescent="0.25">
      <c r="A487" t="s">
        <v>2654</v>
      </c>
      <c r="B487" t="s">
        <v>2643</v>
      </c>
      <c r="C487">
        <v>0</v>
      </c>
    </row>
    <row r="488" spans="1:3" x14ac:dyDescent="0.25">
      <c r="A488" t="s">
        <v>2655</v>
      </c>
      <c r="B488" t="s">
        <v>2656</v>
      </c>
      <c r="C488">
        <v>0</v>
      </c>
    </row>
    <row r="489" spans="1:3" x14ac:dyDescent="0.25">
      <c r="A489" t="s">
        <v>2657</v>
      </c>
      <c r="B489" t="s">
        <v>2647</v>
      </c>
      <c r="C489">
        <v>0</v>
      </c>
    </row>
    <row r="490" spans="1:3" x14ac:dyDescent="0.25">
      <c r="A490" t="s">
        <v>2658</v>
      </c>
      <c r="B490" t="s">
        <v>2659</v>
      </c>
      <c r="C490">
        <v>0</v>
      </c>
    </row>
    <row r="491" spans="1:3" x14ac:dyDescent="0.25">
      <c r="A491" t="s">
        <v>2660</v>
      </c>
      <c r="B491" t="s">
        <v>2661</v>
      </c>
      <c r="C491">
        <v>0</v>
      </c>
    </row>
    <row r="492" spans="1:3" x14ac:dyDescent="0.25">
      <c r="A492" t="s">
        <v>2662</v>
      </c>
      <c r="B492" t="s">
        <v>2663</v>
      </c>
      <c r="C492">
        <v>0</v>
      </c>
    </row>
    <row r="493" spans="1:3" x14ac:dyDescent="0.25">
      <c r="A493" t="s">
        <v>2664</v>
      </c>
      <c r="B493" t="s">
        <v>2665</v>
      </c>
      <c r="C493">
        <v>0</v>
      </c>
    </row>
    <row r="494" spans="1:3" x14ac:dyDescent="0.25">
      <c r="A494" t="s">
        <v>2666</v>
      </c>
      <c r="B494" t="s">
        <v>2667</v>
      </c>
      <c r="C494">
        <v>0</v>
      </c>
    </row>
    <row r="495" spans="1:3" x14ac:dyDescent="0.25">
      <c r="A495" t="s">
        <v>2668</v>
      </c>
      <c r="B495" t="s">
        <v>2669</v>
      </c>
      <c r="C495">
        <v>0</v>
      </c>
    </row>
    <row r="496" spans="1:3" x14ac:dyDescent="0.25">
      <c r="A496" t="s">
        <v>2670</v>
      </c>
      <c r="B496" t="s">
        <v>2671</v>
      </c>
      <c r="C496">
        <v>0</v>
      </c>
    </row>
    <row r="497" spans="1:3" x14ac:dyDescent="0.25">
      <c r="A497" t="s">
        <v>2672</v>
      </c>
      <c r="B497" t="s">
        <v>2673</v>
      </c>
      <c r="C497">
        <v>0</v>
      </c>
    </row>
    <row r="498" spans="1:3" x14ac:dyDescent="0.25">
      <c r="A498" t="s">
        <v>2674</v>
      </c>
      <c r="B498" t="s">
        <v>2675</v>
      </c>
      <c r="C498">
        <v>0</v>
      </c>
    </row>
    <row r="499" spans="1:3" x14ac:dyDescent="0.25">
      <c r="A499" t="s">
        <v>2676</v>
      </c>
      <c r="B499" t="s">
        <v>2677</v>
      </c>
      <c r="C499">
        <v>0</v>
      </c>
    </row>
    <row r="500" spans="1:3" x14ac:dyDescent="0.25">
      <c r="A500" t="s">
        <v>2678</v>
      </c>
      <c r="B500" t="s">
        <v>2679</v>
      </c>
      <c r="C500">
        <v>0</v>
      </c>
    </row>
    <row r="501" spans="1:3" x14ac:dyDescent="0.25">
      <c r="A501" t="s">
        <v>2680</v>
      </c>
      <c r="B501" t="s">
        <v>2681</v>
      </c>
      <c r="C501">
        <v>0</v>
      </c>
    </row>
    <row r="502" spans="1:3" x14ac:dyDescent="0.25">
      <c r="A502" t="s">
        <v>2682</v>
      </c>
      <c r="B502" t="s">
        <v>2683</v>
      </c>
      <c r="C502">
        <v>0</v>
      </c>
    </row>
    <row r="503" spans="1:3" x14ac:dyDescent="0.25">
      <c r="A503" t="s">
        <v>2684</v>
      </c>
      <c r="B503" t="s">
        <v>2685</v>
      </c>
      <c r="C503">
        <v>0</v>
      </c>
    </row>
    <row r="504" spans="1:3" x14ac:dyDescent="0.25">
      <c r="A504" t="s">
        <v>2686</v>
      </c>
      <c r="B504" t="s">
        <v>2687</v>
      </c>
      <c r="C504">
        <v>0</v>
      </c>
    </row>
    <row r="505" spans="1:3" x14ac:dyDescent="0.25">
      <c r="A505" t="s">
        <v>2688</v>
      </c>
      <c r="B505" t="s">
        <v>2689</v>
      </c>
      <c r="C505">
        <v>0</v>
      </c>
    </row>
    <row r="506" spans="1:3" x14ac:dyDescent="0.25">
      <c r="A506" t="s">
        <v>2690</v>
      </c>
      <c r="B506" t="s">
        <v>2691</v>
      </c>
      <c r="C506">
        <v>0</v>
      </c>
    </row>
    <row r="507" spans="1:3" x14ac:dyDescent="0.25">
      <c r="A507" t="s">
        <v>2692</v>
      </c>
      <c r="B507" t="s">
        <v>2693</v>
      </c>
      <c r="C507">
        <v>0</v>
      </c>
    </row>
    <row r="508" spans="1:3" x14ac:dyDescent="0.25">
      <c r="A508" t="s">
        <v>2694</v>
      </c>
      <c r="B508" t="s">
        <v>2695</v>
      </c>
      <c r="C508">
        <v>0</v>
      </c>
    </row>
    <row r="509" spans="1:3" x14ac:dyDescent="0.25">
      <c r="A509" t="s">
        <v>2696</v>
      </c>
      <c r="B509" t="s">
        <v>2697</v>
      </c>
      <c r="C509">
        <v>0</v>
      </c>
    </row>
    <row r="510" spans="1:3" x14ac:dyDescent="0.25">
      <c r="A510" t="s">
        <v>2698</v>
      </c>
      <c r="B510" t="s">
        <v>2699</v>
      </c>
      <c r="C510">
        <v>0</v>
      </c>
    </row>
    <row r="511" spans="1:3" x14ac:dyDescent="0.25">
      <c r="A511" t="s">
        <v>2700</v>
      </c>
      <c r="B511" t="s">
        <v>2701</v>
      </c>
      <c r="C511">
        <v>0</v>
      </c>
    </row>
    <row r="512" spans="1:3" x14ac:dyDescent="0.25">
      <c r="A512" t="s">
        <v>2702</v>
      </c>
      <c r="B512" t="s">
        <v>2703</v>
      </c>
      <c r="C512">
        <v>0</v>
      </c>
    </row>
    <row r="513" spans="1:3" x14ac:dyDescent="0.25">
      <c r="A513" t="s">
        <v>2704</v>
      </c>
      <c r="B513" t="s">
        <v>2705</v>
      </c>
      <c r="C513">
        <v>0</v>
      </c>
    </row>
    <row r="514" spans="1:3" x14ac:dyDescent="0.25">
      <c r="A514" t="s">
        <v>2706</v>
      </c>
      <c r="B514" t="s">
        <v>2707</v>
      </c>
      <c r="C514">
        <v>0</v>
      </c>
    </row>
    <row r="515" spans="1:3" x14ac:dyDescent="0.25">
      <c r="A515" t="s">
        <v>2708</v>
      </c>
      <c r="B515" t="s">
        <v>2709</v>
      </c>
      <c r="C515">
        <v>0</v>
      </c>
    </row>
    <row r="516" spans="1:3" x14ac:dyDescent="0.25">
      <c r="A516" t="s">
        <v>2710</v>
      </c>
      <c r="B516" t="s">
        <v>2711</v>
      </c>
      <c r="C516">
        <v>0</v>
      </c>
    </row>
    <row r="517" spans="1:3" x14ac:dyDescent="0.25">
      <c r="A517" t="s">
        <v>2712</v>
      </c>
      <c r="B517" t="s">
        <v>2713</v>
      </c>
      <c r="C517">
        <v>0</v>
      </c>
    </row>
    <row r="518" spans="1:3" x14ac:dyDescent="0.25">
      <c r="A518" t="s">
        <v>2714</v>
      </c>
      <c r="B518" t="s">
        <v>2715</v>
      </c>
      <c r="C518">
        <v>0</v>
      </c>
    </row>
    <row r="519" spans="1:3" x14ac:dyDescent="0.25">
      <c r="A519" t="s">
        <v>2716</v>
      </c>
      <c r="B519" t="s">
        <v>2717</v>
      </c>
      <c r="C519">
        <v>0</v>
      </c>
    </row>
    <row r="520" spans="1:3" x14ac:dyDescent="0.25">
      <c r="A520" t="s">
        <v>2718</v>
      </c>
      <c r="B520" t="s">
        <v>2719</v>
      </c>
      <c r="C520">
        <v>0</v>
      </c>
    </row>
    <row r="521" spans="1:3" x14ac:dyDescent="0.25">
      <c r="A521" t="s">
        <v>2720</v>
      </c>
      <c r="B521" t="s">
        <v>2721</v>
      </c>
      <c r="C521">
        <v>0</v>
      </c>
    </row>
    <row r="522" spans="1:3" x14ac:dyDescent="0.25">
      <c r="A522" t="s">
        <v>2722</v>
      </c>
      <c r="B522" t="s">
        <v>2723</v>
      </c>
      <c r="C522">
        <v>0</v>
      </c>
    </row>
    <row r="523" spans="1:3" x14ac:dyDescent="0.25">
      <c r="A523" t="s">
        <v>2724</v>
      </c>
      <c r="B523" t="s">
        <v>2725</v>
      </c>
      <c r="C523">
        <v>0</v>
      </c>
    </row>
    <row r="524" spans="1:3" x14ac:dyDescent="0.25">
      <c r="A524" t="s">
        <v>2726</v>
      </c>
      <c r="B524" t="s">
        <v>2727</v>
      </c>
      <c r="C524">
        <v>0</v>
      </c>
    </row>
    <row r="525" spans="1:3" x14ac:dyDescent="0.25">
      <c r="A525" t="s">
        <v>2728</v>
      </c>
      <c r="B525" t="s">
        <v>2729</v>
      </c>
      <c r="C525">
        <v>0</v>
      </c>
    </row>
    <row r="526" spans="1:3" x14ac:dyDescent="0.25">
      <c r="A526" t="s">
        <v>2730</v>
      </c>
      <c r="B526" t="s">
        <v>2731</v>
      </c>
      <c r="C526">
        <v>0</v>
      </c>
    </row>
    <row r="527" spans="1:3" x14ac:dyDescent="0.25">
      <c r="A527" t="s">
        <v>2732</v>
      </c>
      <c r="B527" t="s">
        <v>2733</v>
      </c>
      <c r="C527">
        <v>0</v>
      </c>
    </row>
    <row r="528" spans="1:3" x14ac:dyDescent="0.25">
      <c r="A528" t="s">
        <v>2734</v>
      </c>
      <c r="B528" t="s">
        <v>2735</v>
      </c>
      <c r="C528">
        <v>0</v>
      </c>
    </row>
    <row r="529" spans="1:3" x14ac:dyDescent="0.25">
      <c r="A529" t="s">
        <v>2736</v>
      </c>
      <c r="B529" t="s">
        <v>2737</v>
      </c>
      <c r="C529">
        <v>0</v>
      </c>
    </row>
    <row r="530" spans="1:3" x14ac:dyDescent="0.25">
      <c r="A530" t="s">
        <v>2738</v>
      </c>
      <c r="B530" t="s">
        <v>2739</v>
      </c>
      <c r="C530">
        <v>0</v>
      </c>
    </row>
    <row r="531" spans="1:3" x14ac:dyDescent="0.25">
      <c r="A531" t="s">
        <v>2740</v>
      </c>
      <c r="B531" t="s">
        <v>2741</v>
      </c>
      <c r="C531">
        <v>0</v>
      </c>
    </row>
    <row r="532" spans="1:3" x14ac:dyDescent="0.25">
      <c r="A532" t="s">
        <v>2742</v>
      </c>
      <c r="B532" t="s">
        <v>2743</v>
      </c>
      <c r="C532">
        <v>0</v>
      </c>
    </row>
    <row r="533" spans="1:3" x14ac:dyDescent="0.25">
      <c r="A533" t="s">
        <v>2744</v>
      </c>
      <c r="B533" t="s">
        <v>2745</v>
      </c>
      <c r="C533">
        <v>0</v>
      </c>
    </row>
    <row r="534" spans="1:3" x14ac:dyDescent="0.25">
      <c r="A534" t="s">
        <v>2746</v>
      </c>
      <c r="B534" t="s">
        <v>2747</v>
      </c>
      <c r="C534">
        <v>0</v>
      </c>
    </row>
    <row r="535" spans="1:3" x14ac:dyDescent="0.25">
      <c r="A535" t="s">
        <v>2748</v>
      </c>
      <c r="B535" t="s">
        <v>2749</v>
      </c>
      <c r="C535">
        <v>0</v>
      </c>
    </row>
    <row r="536" spans="1:3" x14ac:dyDescent="0.25">
      <c r="A536" t="s">
        <v>2750</v>
      </c>
      <c r="B536" t="s">
        <v>2751</v>
      </c>
      <c r="C536">
        <v>0</v>
      </c>
    </row>
    <row r="537" spans="1:3" x14ac:dyDescent="0.25">
      <c r="A537" t="s">
        <v>2752</v>
      </c>
      <c r="B537" t="s">
        <v>2753</v>
      </c>
      <c r="C537">
        <v>0</v>
      </c>
    </row>
    <row r="538" spans="1:3" x14ac:dyDescent="0.25">
      <c r="A538" t="s">
        <v>2754</v>
      </c>
      <c r="B538" t="s">
        <v>2755</v>
      </c>
      <c r="C538">
        <v>0</v>
      </c>
    </row>
    <row r="539" spans="1:3" x14ac:dyDescent="0.25">
      <c r="A539" t="s">
        <v>2756</v>
      </c>
      <c r="B539" t="s">
        <v>2757</v>
      </c>
      <c r="C539">
        <v>0</v>
      </c>
    </row>
    <row r="540" spans="1:3" x14ac:dyDescent="0.25">
      <c r="A540" t="s">
        <v>2758</v>
      </c>
      <c r="B540" t="s">
        <v>2759</v>
      </c>
      <c r="C540">
        <v>0</v>
      </c>
    </row>
    <row r="541" spans="1:3" x14ac:dyDescent="0.25">
      <c r="A541" t="s">
        <v>2760</v>
      </c>
      <c r="B541" t="s">
        <v>2761</v>
      </c>
      <c r="C541">
        <v>0</v>
      </c>
    </row>
    <row r="542" spans="1:3" x14ac:dyDescent="0.25">
      <c r="A542" t="s">
        <v>2762</v>
      </c>
      <c r="B542" t="s">
        <v>2751</v>
      </c>
      <c r="C542">
        <v>0</v>
      </c>
    </row>
    <row r="543" spans="1:3" x14ac:dyDescent="0.25">
      <c r="A543" t="s">
        <v>2763</v>
      </c>
      <c r="B543" t="s">
        <v>2764</v>
      </c>
      <c r="C543">
        <v>0</v>
      </c>
    </row>
    <row r="544" spans="1:3" x14ac:dyDescent="0.25">
      <c r="A544" t="s">
        <v>2765</v>
      </c>
      <c r="B544" t="s">
        <v>2766</v>
      </c>
      <c r="C544">
        <v>0</v>
      </c>
    </row>
    <row r="545" spans="1:3" x14ac:dyDescent="0.25">
      <c r="A545" t="s">
        <v>2767</v>
      </c>
      <c r="B545" t="s">
        <v>2768</v>
      </c>
      <c r="C545">
        <v>0</v>
      </c>
    </row>
    <row r="546" spans="1:3" x14ac:dyDescent="0.25">
      <c r="A546" t="s">
        <v>2769</v>
      </c>
      <c r="B546" t="s">
        <v>2770</v>
      </c>
      <c r="C546">
        <v>0</v>
      </c>
    </row>
    <row r="547" spans="1:3" x14ac:dyDescent="0.25">
      <c r="A547" t="s">
        <v>2771</v>
      </c>
      <c r="B547" t="s">
        <v>2772</v>
      </c>
      <c r="C547">
        <v>0</v>
      </c>
    </row>
    <row r="548" spans="1:3" x14ac:dyDescent="0.25">
      <c r="A548" t="s">
        <v>2773</v>
      </c>
      <c r="B548" t="s">
        <v>2774</v>
      </c>
      <c r="C548">
        <v>0</v>
      </c>
    </row>
    <row r="549" spans="1:3" x14ac:dyDescent="0.25">
      <c r="A549" t="s">
        <v>2775</v>
      </c>
      <c r="B549" t="s">
        <v>2776</v>
      </c>
      <c r="C549">
        <v>0</v>
      </c>
    </row>
    <row r="550" spans="1:3" x14ac:dyDescent="0.25">
      <c r="A550" t="s">
        <v>2777</v>
      </c>
      <c r="B550" t="s">
        <v>2778</v>
      </c>
      <c r="C550">
        <v>0</v>
      </c>
    </row>
    <row r="551" spans="1:3" x14ac:dyDescent="0.25">
      <c r="A551" t="s">
        <v>2779</v>
      </c>
      <c r="B551" t="s">
        <v>2780</v>
      </c>
      <c r="C551">
        <v>0</v>
      </c>
    </row>
    <row r="552" spans="1:3" x14ac:dyDescent="0.25">
      <c r="A552" t="s">
        <v>2781</v>
      </c>
      <c r="B552" t="s">
        <v>2782</v>
      </c>
      <c r="C552">
        <v>0</v>
      </c>
    </row>
    <row r="553" spans="1:3" x14ac:dyDescent="0.25">
      <c r="A553" t="s">
        <v>2783</v>
      </c>
      <c r="B553" t="s">
        <v>2784</v>
      </c>
      <c r="C553">
        <v>0</v>
      </c>
    </row>
    <row r="554" spans="1:3" x14ac:dyDescent="0.25">
      <c r="A554" t="s">
        <v>2785</v>
      </c>
      <c r="B554" t="s">
        <v>2786</v>
      </c>
      <c r="C554">
        <v>0</v>
      </c>
    </row>
    <row r="555" spans="1:3" x14ac:dyDescent="0.25">
      <c r="A555" t="s">
        <v>2787</v>
      </c>
      <c r="B555" t="s">
        <v>2788</v>
      </c>
      <c r="C555">
        <v>0</v>
      </c>
    </row>
    <row r="556" spans="1:3" x14ac:dyDescent="0.25">
      <c r="A556" t="s">
        <v>2789</v>
      </c>
      <c r="B556" t="s">
        <v>2790</v>
      </c>
      <c r="C556">
        <v>0</v>
      </c>
    </row>
    <row r="557" spans="1:3" x14ac:dyDescent="0.25">
      <c r="A557" t="s">
        <v>2791</v>
      </c>
      <c r="B557" t="s">
        <v>2792</v>
      </c>
      <c r="C557">
        <v>0</v>
      </c>
    </row>
    <row r="558" spans="1:3" x14ac:dyDescent="0.25">
      <c r="A558" t="s">
        <v>2793</v>
      </c>
      <c r="B558" t="s">
        <v>2794</v>
      </c>
      <c r="C558">
        <v>0</v>
      </c>
    </row>
    <row r="559" spans="1:3" x14ac:dyDescent="0.25">
      <c r="A559" t="s">
        <v>2795</v>
      </c>
      <c r="B559" t="s">
        <v>2796</v>
      </c>
      <c r="C559">
        <v>0</v>
      </c>
    </row>
    <row r="560" spans="1:3" x14ac:dyDescent="0.25">
      <c r="A560" t="s">
        <v>2797</v>
      </c>
      <c r="B560" t="s">
        <v>2798</v>
      </c>
      <c r="C560">
        <v>0</v>
      </c>
    </row>
    <row r="561" spans="1:3" x14ac:dyDescent="0.25">
      <c r="A561" t="s">
        <v>2799</v>
      </c>
      <c r="B561" t="s">
        <v>2800</v>
      </c>
      <c r="C561">
        <v>0</v>
      </c>
    </row>
    <row r="562" spans="1:3" x14ac:dyDescent="0.25">
      <c r="A562" t="s">
        <v>2801</v>
      </c>
      <c r="B562" t="s">
        <v>2802</v>
      </c>
      <c r="C562">
        <v>0</v>
      </c>
    </row>
    <row r="563" spans="1:3" x14ac:dyDescent="0.25">
      <c r="A563" t="s">
        <v>2803</v>
      </c>
      <c r="B563" t="s">
        <v>2804</v>
      </c>
      <c r="C563">
        <v>0</v>
      </c>
    </row>
    <row r="564" spans="1:3" x14ac:dyDescent="0.25">
      <c r="A564" t="s">
        <v>2805</v>
      </c>
      <c r="B564" t="s">
        <v>2806</v>
      </c>
      <c r="C564">
        <v>0</v>
      </c>
    </row>
    <row r="565" spans="1:3" x14ac:dyDescent="0.25">
      <c r="A565" t="s">
        <v>2807</v>
      </c>
      <c r="B565" t="s">
        <v>2808</v>
      </c>
      <c r="C565">
        <v>0</v>
      </c>
    </row>
    <row r="566" spans="1:3" x14ac:dyDescent="0.25">
      <c r="A566" t="s">
        <v>2809</v>
      </c>
      <c r="B566" t="s">
        <v>2810</v>
      </c>
      <c r="C566">
        <v>0</v>
      </c>
    </row>
    <row r="567" spans="1:3" x14ac:dyDescent="0.25">
      <c r="A567" t="s">
        <v>2811</v>
      </c>
      <c r="B567" t="s">
        <v>2812</v>
      </c>
      <c r="C567">
        <v>0</v>
      </c>
    </row>
    <row r="568" spans="1:3" x14ac:dyDescent="0.25">
      <c r="A568" t="s">
        <v>2813</v>
      </c>
      <c r="B568" t="s">
        <v>2814</v>
      </c>
      <c r="C568">
        <v>0</v>
      </c>
    </row>
    <row r="569" spans="1:3" x14ac:dyDescent="0.25">
      <c r="A569" t="s">
        <v>2815</v>
      </c>
      <c r="B569" t="s">
        <v>2816</v>
      </c>
      <c r="C569">
        <v>0</v>
      </c>
    </row>
    <row r="570" spans="1:3" x14ac:dyDescent="0.25">
      <c r="A570" t="s">
        <v>2817</v>
      </c>
      <c r="B570" t="s">
        <v>2818</v>
      </c>
      <c r="C570">
        <v>0</v>
      </c>
    </row>
    <row r="571" spans="1:3" x14ac:dyDescent="0.25">
      <c r="A571" t="s">
        <v>2819</v>
      </c>
      <c r="B571" t="s">
        <v>2820</v>
      </c>
      <c r="C571">
        <v>0</v>
      </c>
    </row>
    <row r="572" spans="1:3" x14ac:dyDescent="0.25">
      <c r="A572" t="s">
        <v>2821</v>
      </c>
      <c r="B572" t="s">
        <v>2822</v>
      </c>
      <c r="C572">
        <v>0</v>
      </c>
    </row>
    <row r="573" spans="1:3" x14ac:dyDescent="0.25">
      <c r="A573" t="s">
        <v>2823</v>
      </c>
      <c r="B573" t="s">
        <v>2824</v>
      </c>
      <c r="C573">
        <v>0</v>
      </c>
    </row>
    <row r="574" spans="1:3" x14ac:dyDescent="0.25">
      <c r="A574" t="s">
        <v>2825</v>
      </c>
      <c r="B574" t="s">
        <v>2826</v>
      </c>
      <c r="C574">
        <v>0</v>
      </c>
    </row>
    <row r="575" spans="1:3" x14ac:dyDescent="0.25">
      <c r="A575" t="s">
        <v>2827</v>
      </c>
      <c r="B575" t="s">
        <v>2828</v>
      </c>
      <c r="C575">
        <v>0</v>
      </c>
    </row>
    <row r="576" spans="1:3" x14ac:dyDescent="0.25">
      <c r="A576" t="s">
        <v>2829</v>
      </c>
      <c r="B576" t="s">
        <v>2830</v>
      </c>
      <c r="C576">
        <v>0</v>
      </c>
    </row>
    <row r="577" spans="1:3" x14ac:dyDescent="0.25">
      <c r="A577" t="s">
        <v>2831</v>
      </c>
      <c r="B577" t="s">
        <v>2832</v>
      </c>
      <c r="C577">
        <v>0</v>
      </c>
    </row>
    <row r="578" spans="1:3" x14ac:dyDescent="0.25">
      <c r="A578" t="s">
        <v>2833</v>
      </c>
      <c r="B578" t="s">
        <v>2834</v>
      </c>
      <c r="C578">
        <v>0</v>
      </c>
    </row>
    <row r="579" spans="1:3" x14ac:dyDescent="0.25">
      <c r="A579" t="s">
        <v>2835</v>
      </c>
      <c r="B579" t="s">
        <v>2836</v>
      </c>
      <c r="C579">
        <v>0</v>
      </c>
    </row>
    <row r="580" spans="1:3" x14ac:dyDescent="0.25">
      <c r="A580" t="s">
        <v>2837</v>
      </c>
      <c r="B580" t="s">
        <v>2838</v>
      </c>
      <c r="C580">
        <v>0</v>
      </c>
    </row>
    <row r="581" spans="1:3" x14ac:dyDescent="0.25">
      <c r="A581" t="s">
        <v>2839</v>
      </c>
      <c r="B581" t="s">
        <v>2840</v>
      </c>
      <c r="C581">
        <v>0</v>
      </c>
    </row>
    <row r="582" spans="1:3" x14ac:dyDescent="0.25">
      <c r="A582" t="s">
        <v>2841</v>
      </c>
      <c r="B582" t="s">
        <v>2842</v>
      </c>
      <c r="C582">
        <v>0</v>
      </c>
    </row>
    <row r="583" spans="1:3" x14ac:dyDescent="0.25">
      <c r="A583" t="s">
        <v>2843</v>
      </c>
      <c r="B583" t="s">
        <v>2844</v>
      </c>
      <c r="C583">
        <v>0</v>
      </c>
    </row>
    <row r="584" spans="1:3" x14ac:dyDescent="0.25">
      <c r="A584" t="s">
        <v>2845</v>
      </c>
      <c r="B584" t="s">
        <v>2846</v>
      </c>
      <c r="C584">
        <v>0</v>
      </c>
    </row>
    <row r="585" spans="1:3" x14ac:dyDescent="0.25">
      <c r="A585" t="s">
        <v>2847</v>
      </c>
      <c r="B585" t="s">
        <v>2848</v>
      </c>
      <c r="C585">
        <v>0</v>
      </c>
    </row>
    <row r="586" spans="1:3" x14ac:dyDescent="0.25">
      <c r="A586" t="s">
        <v>2849</v>
      </c>
      <c r="B586" t="s">
        <v>2850</v>
      </c>
      <c r="C586">
        <v>0</v>
      </c>
    </row>
    <row r="587" spans="1:3" x14ac:dyDescent="0.25">
      <c r="A587" t="s">
        <v>2851</v>
      </c>
      <c r="B587" t="s">
        <v>2852</v>
      </c>
      <c r="C587">
        <v>0</v>
      </c>
    </row>
    <row r="588" spans="1:3" x14ac:dyDescent="0.25">
      <c r="A588" t="s">
        <v>2853</v>
      </c>
      <c r="B588" t="s">
        <v>2854</v>
      </c>
      <c r="C588">
        <v>0</v>
      </c>
    </row>
    <row r="589" spans="1:3" x14ac:dyDescent="0.25">
      <c r="A589" t="s">
        <v>2855</v>
      </c>
      <c r="B589" t="s">
        <v>2856</v>
      </c>
      <c r="C589">
        <v>0</v>
      </c>
    </row>
    <row r="590" spans="1:3" x14ac:dyDescent="0.25">
      <c r="A590" t="s">
        <v>2857</v>
      </c>
      <c r="B590" t="s">
        <v>2858</v>
      </c>
      <c r="C590">
        <v>0</v>
      </c>
    </row>
    <row r="591" spans="1:3" x14ac:dyDescent="0.25">
      <c r="A591" t="s">
        <v>2859</v>
      </c>
      <c r="B591" t="s">
        <v>2860</v>
      </c>
      <c r="C591">
        <v>0</v>
      </c>
    </row>
    <row r="592" spans="1:3" x14ac:dyDescent="0.25">
      <c r="A592" t="s">
        <v>2861</v>
      </c>
      <c r="B592" t="s">
        <v>2862</v>
      </c>
      <c r="C592">
        <v>0</v>
      </c>
    </row>
    <row r="593" spans="1:3" x14ac:dyDescent="0.25">
      <c r="A593" t="s">
        <v>2863</v>
      </c>
      <c r="B593" t="s">
        <v>2864</v>
      </c>
      <c r="C593">
        <v>0</v>
      </c>
    </row>
    <row r="594" spans="1:3" x14ac:dyDescent="0.25">
      <c r="A594" t="s">
        <v>2865</v>
      </c>
      <c r="B594" t="s">
        <v>2866</v>
      </c>
      <c r="C594">
        <v>0</v>
      </c>
    </row>
    <row r="595" spans="1:3" x14ac:dyDescent="0.25">
      <c r="A595" t="s">
        <v>2867</v>
      </c>
      <c r="B595" t="s">
        <v>2868</v>
      </c>
      <c r="C595">
        <v>0</v>
      </c>
    </row>
    <row r="596" spans="1:3" x14ac:dyDescent="0.25">
      <c r="A596" t="s">
        <v>2869</v>
      </c>
      <c r="B596" t="s">
        <v>2870</v>
      </c>
      <c r="C596">
        <v>0</v>
      </c>
    </row>
    <row r="597" spans="1:3" x14ac:dyDescent="0.25">
      <c r="A597" t="s">
        <v>2871</v>
      </c>
      <c r="B597" t="s">
        <v>2872</v>
      </c>
      <c r="C597">
        <v>0</v>
      </c>
    </row>
    <row r="598" spans="1:3" x14ac:dyDescent="0.25">
      <c r="A598" t="s">
        <v>2873</v>
      </c>
      <c r="B598" t="s">
        <v>2874</v>
      </c>
      <c r="C598">
        <v>0</v>
      </c>
    </row>
    <row r="599" spans="1:3" x14ac:dyDescent="0.25">
      <c r="A599" t="s">
        <v>2875</v>
      </c>
      <c r="B599" t="s">
        <v>2876</v>
      </c>
      <c r="C599">
        <v>0</v>
      </c>
    </row>
    <row r="600" spans="1:3" x14ac:dyDescent="0.25">
      <c r="A600" t="s">
        <v>2877</v>
      </c>
      <c r="B600" t="s">
        <v>2878</v>
      </c>
      <c r="C600">
        <v>0</v>
      </c>
    </row>
    <row r="601" spans="1:3" x14ac:dyDescent="0.25">
      <c r="A601" t="s">
        <v>2879</v>
      </c>
      <c r="B601" t="s">
        <v>2880</v>
      </c>
      <c r="C601">
        <v>0</v>
      </c>
    </row>
    <row r="602" spans="1:3" x14ac:dyDescent="0.25">
      <c r="A602" t="s">
        <v>2881</v>
      </c>
      <c r="B602" t="s">
        <v>2882</v>
      </c>
      <c r="C602">
        <v>0</v>
      </c>
    </row>
    <row r="603" spans="1:3" x14ac:dyDescent="0.25">
      <c r="A603" t="s">
        <v>2883</v>
      </c>
      <c r="B603" t="s">
        <v>2884</v>
      </c>
      <c r="C603">
        <v>0</v>
      </c>
    </row>
    <row r="604" spans="1:3" x14ac:dyDescent="0.25">
      <c r="A604" t="s">
        <v>2885</v>
      </c>
      <c r="B604" t="s">
        <v>2886</v>
      </c>
      <c r="C604">
        <v>0</v>
      </c>
    </row>
    <row r="605" spans="1:3" x14ac:dyDescent="0.25">
      <c r="A605" t="s">
        <v>2887</v>
      </c>
      <c r="B605" t="s">
        <v>2888</v>
      </c>
      <c r="C605">
        <v>0</v>
      </c>
    </row>
    <row r="606" spans="1:3" x14ac:dyDescent="0.25">
      <c r="A606" t="s">
        <v>2889</v>
      </c>
      <c r="B606" t="s">
        <v>2890</v>
      </c>
      <c r="C606">
        <v>0</v>
      </c>
    </row>
    <row r="607" spans="1:3" x14ac:dyDescent="0.25">
      <c r="A607" t="s">
        <v>2891</v>
      </c>
      <c r="B607" t="s">
        <v>2892</v>
      </c>
      <c r="C607">
        <v>0</v>
      </c>
    </row>
    <row r="608" spans="1:3" x14ac:dyDescent="0.25">
      <c r="A608" t="s">
        <v>34</v>
      </c>
      <c r="B608" t="s">
        <v>39</v>
      </c>
      <c r="C608">
        <v>1</v>
      </c>
    </row>
    <row r="609" spans="1:3" x14ac:dyDescent="0.25">
      <c r="A609" t="s">
        <v>2893</v>
      </c>
      <c r="B609" t="s">
        <v>2894</v>
      </c>
      <c r="C609">
        <v>0</v>
      </c>
    </row>
    <row r="610" spans="1:3" x14ac:dyDescent="0.25">
      <c r="A610" t="s">
        <v>2895</v>
      </c>
      <c r="B610" t="s">
        <v>2896</v>
      </c>
      <c r="C610">
        <v>0</v>
      </c>
    </row>
    <row r="611" spans="1:3" x14ac:dyDescent="0.25">
      <c r="A611" t="s">
        <v>2897</v>
      </c>
      <c r="B611" t="s">
        <v>2898</v>
      </c>
      <c r="C611">
        <v>0</v>
      </c>
    </row>
    <row r="612" spans="1:3" x14ac:dyDescent="0.25">
      <c r="A612" t="s">
        <v>2899</v>
      </c>
      <c r="B612" t="s">
        <v>2900</v>
      </c>
      <c r="C612">
        <v>0</v>
      </c>
    </row>
    <row r="613" spans="1:3" x14ac:dyDescent="0.25">
      <c r="A613" t="s">
        <v>2901</v>
      </c>
      <c r="B613" t="s">
        <v>2902</v>
      </c>
      <c r="C613">
        <v>0</v>
      </c>
    </row>
    <row r="614" spans="1:3" x14ac:dyDescent="0.25">
      <c r="A614" t="s">
        <v>2903</v>
      </c>
      <c r="B614" t="s">
        <v>1276</v>
      </c>
      <c r="C614">
        <v>0</v>
      </c>
    </row>
    <row r="615" spans="1:3" x14ac:dyDescent="0.25">
      <c r="A615" t="s">
        <v>2904</v>
      </c>
      <c r="B615" t="s">
        <v>2905</v>
      </c>
      <c r="C615">
        <v>0</v>
      </c>
    </row>
    <row r="616" spans="1:3" x14ac:dyDescent="0.25">
      <c r="A616" t="s">
        <v>2906</v>
      </c>
      <c r="B616" t="s">
        <v>2907</v>
      </c>
      <c r="C616">
        <v>0</v>
      </c>
    </row>
    <row r="617" spans="1:3" x14ac:dyDescent="0.25">
      <c r="A617" t="s">
        <v>2908</v>
      </c>
      <c r="B617" t="s">
        <v>2909</v>
      </c>
      <c r="C617">
        <v>0</v>
      </c>
    </row>
    <row r="618" spans="1:3" x14ac:dyDescent="0.25">
      <c r="A618" t="s">
        <v>2910</v>
      </c>
      <c r="B618" t="s">
        <v>2911</v>
      </c>
      <c r="C618">
        <v>0</v>
      </c>
    </row>
    <row r="619" spans="1:3" x14ac:dyDescent="0.25">
      <c r="A619" t="s">
        <v>2912</v>
      </c>
      <c r="B619" t="s">
        <v>2913</v>
      </c>
      <c r="C619">
        <v>0</v>
      </c>
    </row>
    <row r="620" spans="1:3" x14ac:dyDescent="0.25">
      <c r="A620" t="s">
        <v>2914</v>
      </c>
      <c r="B620" t="s">
        <v>2915</v>
      </c>
      <c r="C620">
        <v>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J287"/>
  <sheetViews>
    <sheetView workbookViewId="0">
      <pane xSplit="1" ySplit="4" topLeftCell="B5" activePane="bottomRight" state="frozen"/>
      <selection activeCell="I2" sqref="I2"/>
      <selection pane="topRight" activeCell="I2" sqref="I2"/>
      <selection pane="bottomLeft" activeCell="I2" sqref="I2"/>
      <selection pane="bottomRight" activeCell="B5" sqref="B5"/>
    </sheetView>
  </sheetViews>
  <sheetFormatPr defaultRowHeight="15" x14ac:dyDescent="0.25"/>
  <cols>
    <col min="1" max="1" width="45.85546875" bestFit="1" customWidth="1"/>
    <col min="2" max="4" width="14.7109375" customWidth="1"/>
    <col min="5" max="5" width="15.7109375" style="21" bestFit="1" customWidth="1"/>
    <col min="6" max="6" width="19.7109375" style="21" hidden="1" customWidth="1"/>
    <col min="7" max="7" width="15.7109375" style="21" hidden="1" customWidth="1"/>
    <col min="8" max="8" width="28.7109375" style="21" hidden="1" customWidth="1"/>
    <col min="9" max="9" width="8.28515625" style="2" bestFit="1" customWidth="1"/>
    <col min="10" max="10" width="8.140625" style="2" bestFit="1" customWidth="1"/>
  </cols>
  <sheetData>
    <row r="1" spans="1:8" x14ac:dyDescent="0.25">
      <c r="A1" s="339" t="s">
        <v>3043</v>
      </c>
      <c r="B1" s="342" t="s">
        <v>3044</v>
      </c>
      <c r="C1" s="343"/>
      <c r="D1" s="344"/>
    </row>
    <row r="2" spans="1:8" x14ac:dyDescent="0.25">
      <c r="A2" s="340"/>
      <c r="B2" s="345" t="s">
        <v>3045</v>
      </c>
      <c r="C2" s="345" t="s">
        <v>3046</v>
      </c>
      <c r="D2" s="347" t="s">
        <v>3047</v>
      </c>
    </row>
    <row r="3" spans="1:8" x14ac:dyDescent="0.25">
      <c r="A3" s="340"/>
      <c r="B3" s="346"/>
      <c r="C3" s="346"/>
      <c r="D3" s="348"/>
    </row>
    <row r="4" spans="1:8" ht="15.75" thickBot="1" x14ac:dyDescent="0.3">
      <c r="A4" s="341"/>
      <c r="B4" s="26" t="s">
        <v>3048</v>
      </c>
      <c r="C4" s="337" t="s">
        <v>3049</v>
      </c>
      <c r="D4" s="338"/>
    </row>
    <row r="5" spans="1:8" ht="15.75" thickTop="1" x14ac:dyDescent="0.25">
      <c r="A5" s="27" t="s">
        <v>3050</v>
      </c>
      <c r="B5" s="29" t="str">
        <f t="array" aca="1" ref="B5:D287" ca="1">OFFSET(NIR_roky!B6,0,Emisní_faktory!$B$3,283,3)</f>
        <v/>
      </c>
      <c r="C5" s="29" t="str">
        <f ca="1"/>
        <v/>
      </c>
      <c r="D5" s="29" t="str">
        <f ca="1"/>
        <v/>
      </c>
    </row>
    <row r="6" spans="1:8" x14ac:dyDescent="0.25">
      <c r="A6" s="30" t="s">
        <v>3053</v>
      </c>
      <c r="B6" s="28">
        <f ca="1"/>
        <v>72.282003138434163</v>
      </c>
      <c r="C6" s="28">
        <f ca="1"/>
        <v>3.7372766443057399</v>
      </c>
      <c r="D6" s="28">
        <f ca="1"/>
        <v>4.8918010366734297</v>
      </c>
      <c r="F6" s="21" t="s">
        <v>3128</v>
      </c>
      <c r="G6" s="21" t="s">
        <v>3129</v>
      </c>
      <c r="H6" s="21" t="str">
        <f>F6 &amp; "#" &amp; G6</f>
        <v>all#liquid</v>
      </c>
    </row>
    <row r="7" spans="1:8" x14ac:dyDescent="0.25">
      <c r="A7" s="30" t="s">
        <v>42</v>
      </c>
      <c r="B7" s="28">
        <f ca="1"/>
        <v>96.706088477105268</v>
      </c>
      <c r="C7" s="28">
        <f ca="1"/>
        <v>17.097617423232808</v>
      </c>
      <c r="D7" s="28">
        <f ca="1"/>
        <v>1.41897567562839</v>
      </c>
      <c r="F7" s="21" t="s">
        <v>3128</v>
      </c>
      <c r="G7" s="21" t="s">
        <v>3130</v>
      </c>
      <c r="H7" s="21" t="str">
        <f t="shared" ref="H7:H70" si="0">F7 &amp; "#" &amp; G7</f>
        <v>all#solid</v>
      </c>
    </row>
    <row r="8" spans="1:8" x14ac:dyDescent="0.25">
      <c r="A8" s="30" t="s">
        <v>3054</v>
      </c>
      <c r="B8" s="28">
        <f ca="1"/>
        <v>55.386774977050408</v>
      </c>
      <c r="C8" s="28">
        <f ca="1"/>
        <v>3.3636626166001502</v>
      </c>
      <c r="D8" s="28">
        <f ca="1"/>
        <v>0.1168310892138</v>
      </c>
      <c r="F8" s="21" t="s">
        <v>3128</v>
      </c>
      <c r="G8" s="21" t="s">
        <v>3131</v>
      </c>
      <c r="H8" s="21" t="str">
        <f t="shared" si="0"/>
        <v>all#gas</v>
      </c>
    </row>
    <row r="9" spans="1:8" x14ac:dyDescent="0.25">
      <c r="A9" s="30" t="s">
        <v>3055</v>
      </c>
      <c r="B9" s="28">
        <f ca="1"/>
        <v>86.831575576153156</v>
      </c>
      <c r="C9" s="28">
        <f ca="1"/>
        <v>29.999999999999979</v>
      </c>
      <c r="D9" s="28">
        <f ca="1"/>
        <v>4.0000000000004796</v>
      </c>
      <c r="F9" s="21" t="s">
        <v>3128</v>
      </c>
      <c r="G9" s="21" t="s">
        <v>3132</v>
      </c>
      <c r="H9" s="21" t="str">
        <f t="shared" si="0"/>
        <v>all#other</v>
      </c>
    </row>
    <row r="10" spans="1:8" x14ac:dyDescent="0.25">
      <c r="A10" s="30" t="s">
        <v>3056</v>
      </c>
      <c r="B10" s="28" t="str">
        <f ca="1"/>
        <v>NO</v>
      </c>
      <c r="C10" s="28" t="str">
        <f ca="1"/>
        <v>NO</v>
      </c>
      <c r="D10" s="28" t="str">
        <f ca="1"/>
        <v>NO</v>
      </c>
      <c r="F10" s="21" t="s">
        <v>3128</v>
      </c>
      <c r="G10" s="21" t="s">
        <v>3133</v>
      </c>
      <c r="H10" s="21" t="str">
        <f t="shared" si="0"/>
        <v>all#peat</v>
      </c>
    </row>
    <row r="11" spans="1:8" x14ac:dyDescent="0.25">
      <c r="A11" s="30" t="s">
        <v>3057</v>
      </c>
      <c r="B11" s="28">
        <f ca="1"/>
        <v>99.532546927018373</v>
      </c>
      <c r="C11" s="28">
        <f ca="1"/>
        <v>147.66749129571394</v>
      </c>
      <c r="D11" s="28">
        <f ca="1"/>
        <v>3.1118807108615401</v>
      </c>
      <c r="F11" s="21" t="s">
        <v>3128</v>
      </c>
      <c r="G11" s="21" t="s">
        <v>3134</v>
      </c>
      <c r="H11" s="21" t="str">
        <f t="shared" si="0"/>
        <v>all#biomass</v>
      </c>
    </row>
    <row r="12" spans="1:8" x14ac:dyDescent="0.25">
      <c r="A12" s="31" t="s">
        <v>3058</v>
      </c>
      <c r="B12" s="29" t="str">
        <f ca="1"/>
        <v/>
      </c>
      <c r="C12" s="29" t="str">
        <f ca="1"/>
        <v/>
      </c>
      <c r="D12" s="29" t="str">
        <f ca="1"/>
        <v/>
      </c>
      <c r="H12" s="21" t="str">
        <f t="shared" si="0"/>
        <v>#</v>
      </c>
    </row>
    <row r="13" spans="1:8" x14ac:dyDescent="0.25">
      <c r="A13" s="32" t="s">
        <v>3053</v>
      </c>
      <c r="B13" s="28">
        <f ca="1"/>
        <v>63.48083904246193</v>
      </c>
      <c r="C13" s="28">
        <f ca="1"/>
        <v>1.8845270930384601</v>
      </c>
      <c r="D13" s="28">
        <f ca="1"/>
        <v>0.32113177325961001</v>
      </c>
      <c r="F13" s="21" t="s">
        <v>3135</v>
      </c>
      <c r="G13" s="21" t="s">
        <v>3129</v>
      </c>
      <c r="H13" s="21" t="str">
        <f t="shared" si="0"/>
        <v>energy#liquid</v>
      </c>
    </row>
    <row r="14" spans="1:8" x14ac:dyDescent="0.25">
      <c r="A14" s="32" t="s">
        <v>42</v>
      </c>
      <c r="B14" s="28">
        <f ca="1"/>
        <v>97.107758031255656</v>
      </c>
      <c r="C14" s="28">
        <f ca="1"/>
        <v>1</v>
      </c>
      <c r="D14" s="28">
        <f ca="1"/>
        <v>1.42317826555666</v>
      </c>
      <c r="F14" s="21" t="s">
        <v>3135</v>
      </c>
      <c r="G14" s="21" t="s">
        <v>3130</v>
      </c>
      <c r="H14" s="21" t="str">
        <f t="shared" si="0"/>
        <v>energy#solid</v>
      </c>
    </row>
    <row r="15" spans="1:8" x14ac:dyDescent="0.25">
      <c r="A15" s="32" t="s">
        <v>3054</v>
      </c>
      <c r="B15" s="28">
        <f ca="1"/>
        <v>55.42024356714726</v>
      </c>
      <c r="C15" s="28">
        <f ca="1"/>
        <v>0.99999999999988998</v>
      </c>
      <c r="D15" s="28">
        <f ca="1"/>
        <v>9.9999999999780001E-2</v>
      </c>
      <c r="F15" s="21" t="s">
        <v>3135</v>
      </c>
      <c r="G15" s="21" t="s">
        <v>3131</v>
      </c>
      <c r="H15" s="21" t="str">
        <f t="shared" si="0"/>
        <v>energy#gas</v>
      </c>
    </row>
    <row r="16" spans="1:8" x14ac:dyDescent="0.25">
      <c r="A16" s="32" t="s">
        <v>3055</v>
      </c>
      <c r="B16" s="28">
        <f ca="1"/>
        <v>91.700000000000017</v>
      </c>
      <c r="C16" s="28">
        <f ca="1"/>
        <v>30</v>
      </c>
      <c r="D16" s="28">
        <f ca="1"/>
        <v>4</v>
      </c>
      <c r="F16" s="21" t="s">
        <v>3135</v>
      </c>
      <c r="G16" s="21" t="s">
        <v>3132</v>
      </c>
      <c r="H16" s="21" t="str">
        <f t="shared" si="0"/>
        <v>energy#other</v>
      </c>
    </row>
    <row r="17" spans="1:8" x14ac:dyDescent="0.25">
      <c r="A17" s="32" t="s">
        <v>3056</v>
      </c>
      <c r="B17" s="28" t="str">
        <f ca="1"/>
        <v>NO</v>
      </c>
      <c r="C17" s="28" t="str">
        <f ca="1"/>
        <v>NO</v>
      </c>
      <c r="D17" s="28" t="str">
        <f ca="1"/>
        <v>NO</v>
      </c>
      <c r="F17" s="21" t="s">
        <v>3135</v>
      </c>
      <c r="G17" s="21" t="s">
        <v>3133</v>
      </c>
      <c r="H17" s="21" t="str">
        <f t="shared" si="0"/>
        <v>energy#peat</v>
      </c>
    </row>
    <row r="18" spans="1:8" x14ac:dyDescent="0.25">
      <c r="A18" s="32" t="s">
        <v>3057</v>
      </c>
      <c r="B18" s="28">
        <f ca="1"/>
        <v>107.34541371008017</v>
      </c>
      <c r="C18" s="28">
        <f ca="1"/>
        <v>28.595853615587739</v>
      </c>
      <c r="D18" s="28">
        <f ca="1"/>
        <v>3.81116652071697</v>
      </c>
      <c r="F18" s="21" t="s">
        <v>3135</v>
      </c>
      <c r="G18" s="21" t="s">
        <v>3134</v>
      </c>
      <c r="H18" s="21" t="str">
        <f t="shared" si="0"/>
        <v>energy#biomass</v>
      </c>
    </row>
    <row r="19" spans="1:8" x14ac:dyDescent="0.25">
      <c r="A19" s="33" t="s">
        <v>3059</v>
      </c>
      <c r="B19" s="29" t="str">
        <f ca="1"/>
        <v/>
      </c>
      <c r="C19" s="29" t="str">
        <f ca="1"/>
        <v/>
      </c>
      <c r="D19" s="29" t="str">
        <f ca="1"/>
        <v/>
      </c>
      <c r="H19" s="21" t="str">
        <f t="shared" si="0"/>
        <v>#</v>
      </c>
    </row>
    <row r="20" spans="1:8" x14ac:dyDescent="0.25">
      <c r="A20" s="32" t="s">
        <v>3053</v>
      </c>
      <c r="B20" s="28">
        <f ca="1"/>
        <v>77.092620531321742</v>
      </c>
      <c r="C20" s="28">
        <f ca="1"/>
        <v>3</v>
      </c>
      <c r="D20" s="28">
        <f ca="1"/>
        <v>0.6</v>
      </c>
      <c r="F20" s="21" t="s">
        <v>3136</v>
      </c>
      <c r="G20" s="21" t="s">
        <v>3129</v>
      </c>
      <c r="H20" s="21" t="str">
        <f t="shared" si="0"/>
        <v>E+H#liquid</v>
      </c>
    </row>
    <row r="21" spans="1:8" x14ac:dyDescent="0.25">
      <c r="A21" s="32" t="s">
        <v>42</v>
      </c>
      <c r="B21" s="28">
        <f ca="1"/>
        <v>97.552154676810886</v>
      </c>
      <c r="C21" s="28">
        <f ca="1"/>
        <v>1</v>
      </c>
      <c r="D21" s="28">
        <f ca="1"/>
        <v>1.4847140797260301</v>
      </c>
      <c r="F21" s="21" t="s">
        <v>3136</v>
      </c>
      <c r="G21" s="21" t="s">
        <v>3130</v>
      </c>
      <c r="H21" s="21" t="str">
        <f t="shared" si="0"/>
        <v>E+H#solid</v>
      </c>
    </row>
    <row r="22" spans="1:8" x14ac:dyDescent="0.25">
      <c r="A22" s="32" t="s">
        <v>3054</v>
      </c>
      <c r="B22" s="28">
        <f ca="1"/>
        <v>55.420243567147253</v>
      </c>
      <c r="C22" s="28">
        <f ca="1"/>
        <v>1</v>
      </c>
      <c r="D22" s="28">
        <f ca="1"/>
        <v>9.999999999992E-2</v>
      </c>
      <c r="F22" s="21" t="s">
        <v>3136</v>
      </c>
      <c r="G22" s="21" t="s">
        <v>3131</v>
      </c>
      <c r="H22" s="21" t="str">
        <f t="shared" si="0"/>
        <v>E+H#gas</v>
      </c>
    </row>
    <row r="23" spans="1:8" x14ac:dyDescent="0.25">
      <c r="A23" s="32" t="s">
        <v>3055</v>
      </c>
      <c r="B23" s="28">
        <f ca="1"/>
        <v>91.700000000000017</v>
      </c>
      <c r="C23" s="28">
        <f ca="1"/>
        <v>30</v>
      </c>
      <c r="D23" s="28">
        <f ca="1"/>
        <v>4</v>
      </c>
      <c r="F23" s="21" t="s">
        <v>3136</v>
      </c>
      <c r="G23" s="21" t="s">
        <v>3132</v>
      </c>
      <c r="H23" s="21" t="str">
        <f t="shared" si="0"/>
        <v>E+H#other</v>
      </c>
    </row>
    <row r="24" spans="1:8" x14ac:dyDescent="0.25">
      <c r="A24" s="32" t="s">
        <v>3056</v>
      </c>
      <c r="B24" s="28" t="str">
        <f ca="1"/>
        <v>NO</v>
      </c>
      <c r="C24" s="28" t="str">
        <f ca="1"/>
        <v>NO</v>
      </c>
      <c r="D24" s="28" t="str">
        <f ca="1"/>
        <v>NO</v>
      </c>
      <c r="F24" s="21" t="s">
        <v>3136</v>
      </c>
      <c r="G24" s="21" t="s">
        <v>3133</v>
      </c>
      <c r="H24" s="21" t="str">
        <f t="shared" si="0"/>
        <v>E+H#peat</v>
      </c>
    </row>
    <row r="25" spans="1:8" x14ac:dyDescent="0.25">
      <c r="A25" s="32" t="s">
        <v>3057</v>
      </c>
      <c r="B25" s="28">
        <f ca="1"/>
        <v>107.34541371008017</v>
      </c>
      <c r="C25" s="28">
        <f ca="1"/>
        <v>28.595853615587739</v>
      </c>
      <c r="D25" s="28">
        <f ca="1"/>
        <v>3.81116652071697</v>
      </c>
      <c r="F25" s="21" t="s">
        <v>3136</v>
      </c>
      <c r="G25" s="21" t="s">
        <v>3134</v>
      </c>
      <c r="H25" s="21" t="str">
        <f t="shared" si="0"/>
        <v>E+H#biomass</v>
      </c>
    </row>
    <row r="26" spans="1:8" x14ac:dyDescent="0.25">
      <c r="A26" s="34" t="s">
        <v>3060</v>
      </c>
      <c r="B26" s="29" t="str">
        <f ca="1"/>
        <v/>
      </c>
      <c r="C26" s="29" t="str">
        <f ca="1"/>
        <v/>
      </c>
      <c r="D26" s="29" t="str">
        <f ca="1"/>
        <v/>
      </c>
      <c r="H26" s="21" t="str">
        <f t="shared" si="0"/>
        <v>#</v>
      </c>
    </row>
    <row r="27" spans="1:8" x14ac:dyDescent="0.25">
      <c r="A27" s="35" t="s">
        <v>3061</v>
      </c>
      <c r="B27" s="28">
        <f ca="1"/>
        <v>77.092620531321742</v>
      </c>
      <c r="C27" s="28">
        <f ca="1"/>
        <v>3</v>
      </c>
      <c r="D27" s="28">
        <f ca="1"/>
        <v>0.6</v>
      </c>
      <c r="F27" s="21" t="s">
        <v>3137</v>
      </c>
      <c r="G27" s="21" t="s">
        <v>3129</v>
      </c>
      <c r="H27" s="21" t="str">
        <f t="shared" si="0"/>
        <v>E#liquid</v>
      </c>
    </row>
    <row r="28" spans="1:8" x14ac:dyDescent="0.25">
      <c r="A28" s="35" t="s">
        <v>3062</v>
      </c>
      <c r="B28" s="28">
        <f ca="1"/>
        <v>97.552154676810886</v>
      </c>
      <c r="C28" s="28">
        <f ca="1"/>
        <v>1</v>
      </c>
      <c r="D28" s="28">
        <f ca="1"/>
        <v>1.4847140797260301</v>
      </c>
      <c r="F28" s="21" t="s">
        <v>3137</v>
      </c>
      <c r="G28" s="21" t="s">
        <v>3130</v>
      </c>
      <c r="H28" s="21" t="str">
        <f t="shared" si="0"/>
        <v>E#solid</v>
      </c>
    </row>
    <row r="29" spans="1:8" x14ac:dyDescent="0.25">
      <c r="A29" s="35" t="s">
        <v>3063</v>
      </c>
      <c r="B29" s="28">
        <f ca="1"/>
        <v>55.420243567147253</v>
      </c>
      <c r="C29" s="28">
        <f ca="1"/>
        <v>1</v>
      </c>
      <c r="D29" s="28">
        <f ca="1"/>
        <v>9.999999999992E-2</v>
      </c>
      <c r="F29" s="21" t="s">
        <v>3137</v>
      </c>
      <c r="G29" s="21" t="s">
        <v>3131</v>
      </c>
      <c r="H29" s="21" t="str">
        <f t="shared" si="0"/>
        <v>E#gas</v>
      </c>
    </row>
    <row r="30" spans="1:8" x14ac:dyDescent="0.25">
      <c r="A30" s="35" t="s">
        <v>3064</v>
      </c>
      <c r="B30" s="28">
        <f ca="1"/>
        <v>91.700000000000017</v>
      </c>
      <c r="C30" s="28">
        <f ca="1"/>
        <v>30</v>
      </c>
      <c r="D30" s="28">
        <f ca="1"/>
        <v>4</v>
      </c>
      <c r="F30" s="21" t="s">
        <v>3137</v>
      </c>
      <c r="G30" s="21" t="s">
        <v>3132</v>
      </c>
      <c r="H30" s="21" t="str">
        <f t="shared" si="0"/>
        <v>E#other</v>
      </c>
    </row>
    <row r="31" spans="1:8" x14ac:dyDescent="0.25">
      <c r="A31" s="35" t="s">
        <v>68</v>
      </c>
      <c r="B31" s="28" t="str">
        <f ca="1"/>
        <v>NO</v>
      </c>
      <c r="C31" s="28" t="str">
        <f ca="1"/>
        <v>NO</v>
      </c>
      <c r="D31" s="28" t="str">
        <f ca="1"/>
        <v>NO</v>
      </c>
      <c r="F31" s="21" t="s">
        <v>3137</v>
      </c>
      <c r="G31" s="21" t="s">
        <v>3133</v>
      </c>
      <c r="H31" s="21" t="str">
        <f t="shared" si="0"/>
        <v>E#peat</v>
      </c>
    </row>
    <row r="32" spans="1:8" x14ac:dyDescent="0.25">
      <c r="A32" s="35" t="s">
        <v>3065</v>
      </c>
      <c r="B32" s="28">
        <f ca="1"/>
        <v>107.34541371008017</v>
      </c>
      <c r="C32" s="28">
        <f ca="1"/>
        <v>28.595853615587739</v>
      </c>
      <c r="D32" s="28">
        <f ca="1"/>
        <v>3.81116652071697</v>
      </c>
      <c r="F32" s="21" t="s">
        <v>3137</v>
      </c>
      <c r="G32" s="21" t="s">
        <v>3134</v>
      </c>
      <c r="H32" s="21" t="str">
        <f t="shared" si="0"/>
        <v>E#biomass</v>
      </c>
    </row>
    <row r="33" spans="1:8" x14ac:dyDescent="0.25">
      <c r="A33" s="34" t="s">
        <v>3066</v>
      </c>
      <c r="B33" s="29" t="str">
        <f ca="1"/>
        <v/>
      </c>
      <c r="C33" s="29" t="str">
        <f ca="1"/>
        <v/>
      </c>
      <c r="D33" s="29" t="str">
        <f ca="1"/>
        <v/>
      </c>
      <c r="H33" s="21" t="str">
        <f t="shared" si="0"/>
        <v>#</v>
      </c>
    </row>
    <row r="34" spans="1:8" x14ac:dyDescent="0.25">
      <c r="A34" s="35" t="s">
        <v>3061</v>
      </c>
      <c r="B34" s="28" t="str">
        <f ca="1"/>
        <v>NO,IE</v>
      </c>
      <c r="C34" s="28" t="str">
        <f ca="1"/>
        <v>IE</v>
      </c>
      <c r="D34" s="28" t="str">
        <f ca="1"/>
        <v>IE</v>
      </c>
      <c r="F34" s="21" t="s">
        <v>3138</v>
      </c>
      <c r="G34" s="21" t="s">
        <v>3129</v>
      </c>
      <c r="H34" s="21" t="str">
        <f t="shared" si="0"/>
        <v>CHP#liquid</v>
      </c>
    </row>
    <row r="35" spans="1:8" x14ac:dyDescent="0.25">
      <c r="A35" s="35" t="s">
        <v>3062</v>
      </c>
      <c r="B35" s="28" t="str">
        <f ca="1"/>
        <v>NO,IE</v>
      </c>
      <c r="C35" s="28" t="str">
        <f ca="1"/>
        <v>IE</v>
      </c>
      <c r="D35" s="28" t="str">
        <f ca="1"/>
        <v>IE</v>
      </c>
      <c r="F35" s="21" t="s">
        <v>3138</v>
      </c>
      <c r="G35" s="21" t="s">
        <v>3130</v>
      </c>
      <c r="H35" s="21" t="str">
        <f t="shared" si="0"/>
        <v>CHP#solid</v>
      </c>
    </row>
    <row r="36" spans="1:8" x14ac:dyDescent="0.25">
      <c r="A36" s="35" t="s">
        <v>3063</v>
      </c>
      <c r="B36" s="28" t="str">
        <f ca="1"/>
        <v>NO,IE</v>
      </c>
      <c r="C36" s="28" t="str">
        <f ca="1"/>
        <v>IE</v>
      </c>
      <c r="D36" s="28" t="str">
        <f ca="1"/>
        <v>IE</v>
      </c>
      <c r="F36" s="21" t="s">
        <v>3138</v>
      </c>
      <c r="G36" s="21" t="s">
        <v>3131</v>
      </c>
      <c r="H36" s="21" t="str">
        <f t="shared" si="0"/>
        <v>CHP#gas</v>
      </c>
    </row>
    <row r="37" spans="1:8" x14ac:dyDescent="0.25">
      <c r="A37" s="35" t="s">
        <v>3064</v>
      </c>
      <c r="B37" s="28" t="str">
        <f ca="1"/>
        <v>NO,IE</v>
      </c>
      <c r="C37" s="28" t="str">
        <f ca="1"/>
        <v>IE</v>
      </c>
      <c r="D37" s="28" t="str">
        <f ca="1"/>
        <v>IE</v>
      </c>
      <c r="F37" s="21" t="s">
        <v>3138</v>
      </c>
      <c r="G37" s="21" t="s">
        <v>3132</v>
      </c>
      <c r="H37" s="21" t="str">
        <f t="shared" si="0"/>
        <v>CHP#other</v>
      </c>
    </row>
    <row r="38" spans="1:8" x14ac:dyDescent="0.25">
      <c r="A38" s="35" t="s">
        <v>68</v>
      </c>
      <c r="B38" s="28" t="str">
        <f ca="1"/>
        <v>NO</v>
      </c>
      <c r="C38" s="28" t="str">
        <f ca="1"/>
        <v>NO</v>
      </c>
      <c r="D38" s="28" t="str">
        <f ca="1"/>
        <v>NO</v>
      </c>
      <c r="F38" s="21" t="s">
        <v>3138</v>
      </c>
      <c r="G38" s="21" t="s">
        <v>3133</v>
      </c>
      <c r="H38" s="21" t="str">
        <f t="shared" si="0"/>
        <v>CHP#peat</v>
      </c>
    </row>
    <row r="39" spans="1:8" x14ac:dyDescent="0.25">
      <c r="A39" s="35" t="s">
        <v>3065</v>
      </c>
      <c r="B39" s="28" t="str">
        <f ca="1"/>
        <v>NO,IE</v>
      </c>
      <c r="C39" s="28" t="str">
        <f ca="1"/>
        <v>IE</v>
      </c>
      <c r="D39" s="28" t="str">
        <f ca="1"/>
        <v>IE</v>
      </c>
      <c r="F39" s="21" t="s">
        <v>3138</v>
      </c>
      <c r="G39" s="21" t="s">
        <v>3134</v>
      </c>
      <c r="H39" s="21" t="str">
        <f t="shared" si="0"/>
        <v>CHP#biomass</v>
      </c>
    </row>
    <row r="40" spans="1:8" x14ac:dyDescent="0.25">
      <c r="A40" s="34" t="s">
        <v>3069</v>
      </c>
      <c r="B40" s="29" t="str">
        <f ca="1"/>
        <v/>
      </c>
      <c r="C40" s="29" t="str">
        <f ca="1"/>
        <v/>
      </c>
      <c r="D40" s="29" t="str">
        <f ca="1"/>
        <v/>
      </c>
      <c r="H40" s="21" t="str">
        <f t="shared" si="0"/>
        <v>#</v>
      </c>
    </row>
    <row r="41" spans="1:8" x14ac:dyDescent="0.25">
      <c r="A41" s="35" t="s">
        <v>3061</v>
      </c>
      <c r="B41" s="28" t="str">
        <f ca="1"/>
        <v>NO,IE</v>
      </c>
      <c r="C41" s="28" t="str">
        <f ca="1"/>
        <v>IE</v>
      </c>
      <c r="D41" s="28" t="str">
        <f ca="1"/>
        <v>IE</v>
      </c>
      <c r="F41" s="21" t="s">
        <v>3139</v>
      </c>
      <c r="G41" s="21" t="s">
        <v>3129</v>
      </c>
      <c r="H41" s="21" t="str">
        <f t="shared" si="0"/>
        <v>H#liquid</v>
      </c>
    </row>
    <row r="42" spans="1:8" x14ac:dyDescent="0.25">
      <c r="A42" s="35" t="s">
        <v>3062</v>
      </c>
      <c r="B42" s="28" t="str">
        <f ca="1"/>
        <v>NO,IE</v>
      </c>
      <c r="C42" s="28" t="str">
        <f ca="1"/>
        <v>IE</v>
      </c>
      <c r="D42" s="28" t="str">
        <f ca="1"/>
        <v>IE</v>
      </c>
      <c r="F42" s="21" t="s">
        <v>3139</v>
      </c>
      <c r="G42" s="21" t="s">
        <v>3130</v>
      </c>
      <c r="H42" s="21" t="str">
        <f t="shared" si="0"/>
        <v>H#solid</v>
      </c>
    </row>
    <row r="43" spans="1:8" x14ac:dyDescent="0.25">
      <c r="A43" s="35" t="s">
        <v>3063</v>
      </c>
      <c r="B43" s="28" t="str">
        <f ca="1"/>
        <v>NO,IE</v>
      </c>
      <c r="C43" s="28" t="str">
        <f ca="1"/>
        <v>IE</v>
      </c>
      <c r="D43" s="28" t="str">
        <f ca="1"/>
        <v>IE</v>
      </c>
      <c r="F43" s="21" t="s">
        <v>3139</v>
      </c>
      <c r="G43" s="21" t="s">
        <v>3131</v>
      </c>
      <c r="H43" s="21" t="str">
        <f t="shared" si="0"/>
        <v>H#gas</v>
      </c>
    </row>
    <row r="44" spans="1:8" x14ac:dyDescent="0.25">
      <c r="A44" s="35" t="s">
        <v>3064</v>
      </c>
      <c r="B44" s="28" t="str">
        <f ca="1"/>
        <v>NO,IE</v>
      </c>
      <c r="C44" s="28" t="str">
        <f ca="1"/>
        <v>IE</v>
      </c>
      <c r="D44" s="28" t="str">
        <f ca="1"/>
        <v>IE</v>
      </c>
      <c r="F44" s="21" t="s">
        <v>3139</v>
      </c>
      <c r="G44" s="21" t="s">
        <v>3132</v>
      </c>
      <c r="H44" s="21" t="str">
        <f t="shared" si="0"/>
        <v>H#other</v>
      </c>
    </row>
    <row r="45" spans="1:8" x14ac:dyDescent="0.25">
      <c r="A45" s="35" t="s">
        <v>68</v>
      </c>
      <c r="B45" s="28" t="str">
        <f ca="1"/>
        <v>NO</v>
      </c>
      <c r="C45" s="28" t="str">
        <f ca="1"/>
        <v>NO</v>
      </c>
      <c r="D45" s="28" t="str">
        <f ca="1"/>
        <v>NO</v>
      </c>
      <c r="F45" s="21" t="s">
        <v>3139</v>
      </c>
      <c r="G45" s="21" t="s">
        <v>3133</v>
      </c>
      <c r="H45" s="21" t="str">
        <f t="shared" si="0"/>
        <v>H#peat</v>
      </c>
    </row>
    <row r="46" spans="1:8" x14ac:dyDescent="0.25">
      <c r="A46" s="35" t="s">
        <v>3065</v>
      </c>
      <c r="B46" s="28" t="str">
        <f ca="1"/>
        <v>NO,IE</v>
      </c>
      <c r="C46" s="28" t="str">
        <f ca="1"/>
        <v>IE</v>
      </c>
      <c r="D46" s="28" t="str">
        <f ca="1"/>
        <v>IE</v>
      </c>
      <c r="F46" s="21" t="s">
        <v>3139</v>
      </c>
      <c r="G46" s="21" t="s">
        <v>3134</v>
      </c>
      <c r="H46" s="21" t="str">
        <f t="shared" si="0"/>
        <v>H#biomass</v>
      </c>
    </row>
    <row r="47" spans="1:8" x14ac:dyDescent="0.25">
      <c r="A47" s="36" t="s">
        <v>3070</v>
      </c>
      <c r="B47" s="29" t="str">
        <f ca="1"/>
        <v/>
      </c>
      <c r="C47" s="29" t="str">
        <f ca="1"/>
        <v/>
      </c>
      <c r="D47" s="29" t="str">
        <f ca="1"/>
        <v/>
      </c>
      <c r="H47" s="21" t="str">
        <f t="shared" si="0"/>
        <v>#</v>
      </c>
    </row>
    <row r="48" spans="1:8" x14ac:dyDescent="0.25">
      <c r="A48" s="32" t="s">
        <v>3053</v>
      </c>
      <c r="B48" s="28">
        <f ca="1"/>
        <v>61.519550309438607</v>
      </c>
      <c r="C48" s="28">
        <f ca="1"/>
        <v>1.7071499461631501</v>
      </c>
      <c r="D48" s="28">
        <f ca="1"/>
        <v>0.27678748654079</v>
      </c>
      <c r="F48" s="21" t="s">
        <v>3140</v>
      </c>
      <c r="G48" s="21" t="s">
        <v>3129</v>
      </c>
      <c r="H48" s="21" t="str">
        <f t="shared" si="0"/>
        <v>refinery#liquid</v>
      </c>
    </row>
    <row r="49" spans="1:8" x14ac:dyDescent="0.25">
      <c r="A49" s="32" t="s">
        <v>42</v>
      </c>
      <c r="B49" s="28" t="str">
        <f ca="1"/>
        <v>NO</v>
      </c>
      <c r="C49" s="28" t="str">
        <f ca="1"/>
        <v>NO</v>
      </c>
      <c r="D49" s="28" t="str">
        <f ca="1"/>
        <v>NO</v>
      </c>
      <c r="F49" s="21" t="s">
        <v>3140</v>
      </c>
      <c r="G49" s="21" t="s">
        <v>3130</v>
      </c>
      <c r="H49" s="21" t="str">
        <f t="shared" si="0"/>
        <v>refinery#solid</v>
      </c>
    </row>
    <row r="50" spans="1:8" x14ac:dyDescent="0.25">
      <c r="A50" s="32" t="s">
        <v>3054</v>
      </c>
      <c r="B50" s="28">
        <f ca="1"/>
        <v>55.420243567147338</v>
      </c>
      <c r="C50" s="28">
        <f ca="1"/>
        <v>1</v>
      </c>
      <c r="D50" s="28">
        <f ca="1"/>
        <v>9.9999999999220004E-2</v>
      </c>
      <c r="F50" s="21" t="s">
        <v>3140</v>
      </c>
      <c r="G50" s="21" t="s">
        <v>3131</v>
      </c>
      <c r="H50" s="21" t="str">
        <f t="shared" si="0"/>
        <v>refinery#gas</v>
      </c>
    </row>
    <row r="51" spans="1:8" x14ac:dyDescent="0.25">
      <c r="A51" s="32" t="s">
        <v>3055</v>
      </c>
      <c r="B51" s="28" t="str">
        <f ca="1"/>
        <v>NO</v>
      </c>
      <c r="C51" s="28" t="str">
        <f ca="1"/>
        <v>NO</v>
      </c>
      <c r="D51" s="28" t="str">
        <f ca="1"/>
        <v>NO</v>
      </c>
      <c r="F51" s="21" t="s">
        <v>3140</v>
      </c>
      <c r="G51" s="21" t="s">
        <v>3132</v>
      </c>
      <c r="H51" s="21" t="str">
        <f t="shared" si="0"/>
        <v>refinery#other</v>
      </c>
    </row>
    <row r="52" spans="1:8" x14ac:dyDescent="0.25">
      <c r="A52" s="32" t="s">
        <v>3056</v>
      </c>
      <c r="B52" s="28" t="str">
        <f ca="1"/>
        <v>NO</v>
      </c>
      <c r="C52" s="28" t="str">
        <f ca="1"/>
        <v>NO</v>
      </c>
      <c r="D52" s="28" t="str">
        <f ca="1"/>
        <v>NO</v>
      </c>
      <c r="F52" s="21" t="s">
        <v>3140</v>
      </c>
      <c r="G52" s="21" t="s">
        <v>3133</v>
      </c>
      <c r="H52" s="21" t="str">
        <f t="shared" si="0"/>
        <v>refinery#peat</v>
      </c>
    </row>
    <row r="53" spans="1:8" x14ac:dyDescent="0.25">
      <c r="A53" s="32" t="s">
        <v>3057</v>
      </c>
      <c r="B53" s="28" t="str">
        <f ca="1"/>
        <v>NO</v>
      </c>
      <c r="C53" s="28" t="str">
        <f ca="1"/>
        <v>NO</v>
      </c>
      <c r="D53" s="28" t="str">
        <f ca="1"/>
        <v>NO</v>
      </c>
      <c r="F53" s="21" t="s">
        <v>3140</v>
      </c>
      <c r="G53" s="21" t="s">
        <v>3134</v>
      </c>
      <c r="H53" s="21" t="str">
        <f t="shared" si="0"/>
        <v>refinery#biomass</v>
      </c>
    </row>
    <row r="54" spans="1:8" x14ac:dyDescent="0.25">
      <c r="A54" s="37" t="s">
        <v>3071</v>
      </c>
      <c r="B54" s="29" t="str">
        <f ca="1"/>
        <v/>
      </c>
      <c r="C54" s="29" t="str">
        <f ca="1"/>
        <v/>
      </c>
      <c r="D54" s="29" t="str">
        <f ca="1"/>
        <v/>
      </c>
      <c r="H54" s="21" t="str">
        <f t="shared" si="0"/>
        <v>#</v>
      </c>
    </row>
    <row r="55" spans="1:8" x14ac:dyDescent="0.25">
      <c r="A55" s="30" t="s">
        <v>3053</v>
      </c>
      <c r="B55" s="28">
        <f ca="1"/>
        <v>74.099999999999994</v>
      </c>
      <c r="C55" s="28">
        <f ca="1"/>
        <v>3</v>
      </c>
      <c r="D55" s="28">
        <f ca="1"/>
        <v>0.6</v>
      </c>
      <c r="F55" s="21" t="s">
        <v>3141</v>
      </c>
      <c r="G55" s="21" t="s">
        <v>3129</v>
      </c>
      <c r="H55" s="21" t="str">
        <f t="shared" si="0"/>
        <v>mansolidoth#liquid</v>
      </c>
    </row>
    <row r="56" spans="1:8" x14ac:dyDescent="0.25">
      <c r="A56" s="30" t="s">
        <v>42</v>
      </c>
      <c r="B56" s="28">
        <f ca="1"/>
        <v>93.881553249997324</v>
      </c>
      <c r="C56" s="28">
        <f ca="1"/>
        <v>0.99999999999996003</v>
      </c>
      <c r="D56" s="28">
        <f ca="1"/>
        <v>0.97644416016349</v>
      </c>
      <c r="F56" s="21" t="s">
        <v>3141</v>
      </c>
      <c r="G56" s="21" t="s">
        <v>3130</v>
      </c>
      <c r="H56" s="21" t="str">
        <f t="shared" si="0"/>
        <v>mansolidoth#solid</v>
      </c>
    </row>
    <row r="57" spans="1:8" x14ac:dyDescent="0.25">
      <c r="A57" s="30" t="s">
        <v>3054</v>
      </c>
      <c r="B57" s="28">
        <f ca="1"/>
        <v>55.42024356714748</v>
      </c>
      <c r="C57" s="28">
        <f ca="1"/>
        <v>0.99999999996567002</v>
      </c>
      <c r="D57" s="28">
        <f ca="1"/>
        <v>9.9999999974760001E-2</v>
      </c>
      <c r="F57" s="21" t="s">
        <v>3141</v>
      </c>
      <c r="G57" s="21" t="s">
        <v>3131</v>
      </c>
      <c r="H57" s="21" t="str">
        <f t="shared" si="0"/>
        <v>mansolidoth#gas</v>
      </c>
    </row>
    <row r="58" spans="1:8" x14ac:dyDescent="0.25">
      <c r="A58" s="30" t="s">
        <v>3055</v>
      </c>
      <c r="B58" s="28" t="str">
        <f ca="1"/>
        <v>NO</v>
      </c>
      <c r="C58" s="28" t="str">
        <f ca="1"/>
        <v>NO</v>
      </c>
      <c r="D58" s="28" t="str">
        <f ca="1"/>
        <v>NO</v>
      </c>
      <c r="F58" s="21" t="s">
        <v>3141</v>
      </c>
      <c r="G58" s="21" t="s">
        <v>3132</v>
      </c>
      <c r="H58" s="21" t="str">
        <f t="shared" si="0"/>
        <v>mansolidoth#other</v>
      </c>
    </row>
    <row r="59" spans="1:8" x14ac:dyDescent="0.25">
      <c r="A59" s="30" t="s">
        <v>3056</v>
      </c>
      <c r="B59" s="28" t="str">
        <f ca="1"/>
        <v>NO</v>
      </c>
      <c r="C59" s="28" t="str">
        <f ca="1"/>
        <v>NO</v>
      </c>
      <c r="D59" s="28" t="str">
        <f ca="1"/>
        <v>NO</v>
      </c>
      <c r="F59" s="21" t="s">
        <v>3141</v>
      </c>
      <c r="G59" s="21" t="s">
        <v>3133</v>
      </c>
      <c r="H59" s="21" t="str">
        <f t="shared" si="0"/>
        <v>mansolidoth#peat</v>
      </c>
    </row>
    <row r="60" spans="1:8" x14ac:dyDescent="0.25">
      <c r="A60" s="30" t="s">
        <v>3057</v>
      </c>
      <c r="B60" s="28" t="str">
        <f ca="1"/>
        <v>NO</v>
      </c>
      <c r="C60" s="28" t="str">
        <f ca="1"/>
        <v>NO</v>
      </c>
      <c r="D60" s="28" t="str">
        <f ca="1"/>
        <v>NO</v>
      </c>
      <c r="F60" s="21" t="s">
        <v>3141</v>
      </c>
      <c r="G60" s="21" t="s">
        <v>3134</v>
      </c>
      <c r="H60" s="21" t="str">
        <f t="shared" si="0"/>
        <v>mansolidoth#biomass</v>
      </c>
    </row>
    <row r="61" spans="1:8" x14ac:dyDescent="0.25">
      <c r="A61" s="34" t="s">
        <v>3072</v>
      </c>
      <c r="B61" s="29" t="str">
        <f ca="1"/>
        <v/>
      </c>
      <c r="C61" s="29" t="str">
        <f ca="1"/>
        <v/>
      </c>
      <c r="D61" s="29" t="str">
        <f ca="1"/>
        <v/>
      </c>
      <c r="H61" s="21" t="str">
        <f t="shared" si="0"/>
        <v>#</v>
      </c>
    </row>
    <row r="62" spans="1:8" x14ac:dyDescent="0.25">
      <c r="A62" s="35" t="s">
        <v>3061</v>
      </c>
      <c r="B62" s="28">
        <f ca="1"/>
        <v>74.099999999999994</v>
      </c>
      <c r="C62" s="28">
        <f ca="1"/>
        <v>3</v>
      </c>
      <c r="D62" s="28">
        <f ca="1"/>
        <v>0.6</v>
      </c>
      <c r="F62" s="21" t="s">
        <v>3142</v>
      </c>
      <c r="G62" s="21" t="s">
        <v>3129</v>
      </c>
      <c r="H62" s="21" t="str">
        <f t="shared" si="0"/>
        <v>mansolid#liquid</v>
      </c>
    </row>
    <row r="63" spans="1:8" x14ac:dyDescent="0.25">
      <c r="A63" s="35" t="s">
        <v>3062</v>
      </c>
      <c r="B63" s="28">
        <f ca="1"/>
        <v>93.881553249997324</v>
      </c>
      <c r="C63" s="28">
        <f ca="1"/>
        <v>0.99999999999996003</v>
      </c>
      <c r="D63" s="28">
        <f ca="1"/>
        <v>0.97644416016349</v>
      </c>
      <c r="F63" s="21" t="s">
        <v>3142</v>
      </c>
      <c r="G63" s="21" t="s">
        <v>3130</v>
      </c>
      <c r="H63" s="21" t="str">
        <f t="shared" si="0"/>
        <v>mansolid#solid</v>
      </c>
    </row>
    <row r="64" spans="1:8" x14ac:dyDescent="0.25">
      <c r="A64" s="35" t="s">
        <v>3063</v>
      </c>
      <c r="B64" s="28">
        <f ca="1"/>
        <v>55.42024356714748</v>
      </c>
      <c r="C64" s="28">
        <f ca="1"/>
        <v>0.99999999996567002</v>
      </c>
      <c r="D64" s="28">
        <f ca="1"/>
        <v>9.9999999974760001E-2</v>
      </c>
      <c r="F64" s="21" t="s">
        <v>3142</v>
      </c>
      <c r="G64" s="21" t="s">
        <v>3131</v>
      </c>
      <c r="H64" s="21" t="str">
        <f t="shared" si="0"/>
        <v>mansolid#gas</v>
      </c>
    </row>
    <row r="65" spans="1:8" x14ac:dyDescent="0.25">
      <c r="A65" s="35" t="s">
        <v>3064</v>
      </c>
      <c r="B65" s="28" t="str">
        <f ca="1"/>
        <v>NO</v>
      </c>
      <c r="C65" s="28" t="str">
        <f ca="1"/>
        <v>NO</v>
      </c>
      <c r="D65" s="28" t="str">
        <f ca="1"/>
        <v>NO</v>
      </c>
      <c r="F65" s="21" t="s">
        <v>3142</v>
      </c>
      <c r="G65" s="21" t="s">
        <v>3132</v>
      </c>
      <c r="H65" s="21" t="str">
        <f t="shared" si="0"/>
        <v>mansolid#other</v>
      </c>
    </row>
    <row r="66" spans="1:8" x14ac:dyDescent="0.25">
      <c r="A66" s="35" t="s">
        <v>68</v>
      </c>
      <c r="B66" s="28" t="str">
        <f ca="1"/>
        <v>NO</v>
      </c>
      <c r="C66" s="28" t="str">
        <f ca="1"/>
        <v>NO</v>
      </c>
      <c r="D66" s="28" t="str">
        <f ca="1"/>
        <v>NO</v>
      </c>
      <c r="F66" s="21" t="s">
        <v>3142</v>
      </c>
      <c r="G66" s="21" t="s">
        <v>3133</v>
      </c>
      <c r="H66" s="21" t="str">
        <f t="shared" si="0"/>
        <v>mansolid#peat</v>
      </c>
    </row>
    <row r="67" spans="1:8" x14ac:dyDescent="0.25">
      <c r="A67" s="35" t="s">
        <v>3065</v>
      </c>
      <c r="B67" s="28" t="str">
        <f ca="1"/>
        <v>NO</v>
      </c>
      <c r="C67" s="28" t="str">
        <f ca="1"/>
        <v>NO</v>
      </c>
      <c r="D67" s="28" t="str">
        <f ca="1"/>
        <v>NO</v>
      </c>
      <c r="F67" s="21" t="s">
        <v>3142</v>
      </c>
      <c r="G67" s="21" t="s">
        <v>3134</v>
      </c>
      <c r="H67" s="21" t="str">
        <f t="shared" si="0"/>
        <v>mansolid#biomass</v>
      </c>
    </row>
    <row r="68" spans="1:8" x14ac:dyDescent="0.25">
      <c r="A68" s="38" t="s">
        <v>3073</v>
      </c>
      <c r="B68" s="29" t="str">
        <f ca="1"/>
        <v/>
      </c>
      <c r="C68" s="29" t="str">
        <f ca="1"/>
        <v/>
      </c>
      <c r="D68" s="29" t="str">
        <f ca="1"/>
        <v/>
      </c>
      <c r="H68" s="21" t="str">
        <f t="shared" si="0"/>
        <v>#</v>
      </c>
    </row>
    <row r="69" spans="1:8" x14ac:dyDescent="0.25">
      <c r="A69" s="39" t="s">
        <v>3053</v>
      </c>
      <c r="B69" s="28">
        <f ca="1"/>
        <v>72.965452961165951</v>
      </c>
      <c r="C69" s="28">
        <f ca="1"/>
        <v>2.8236985356839401</v>
      </c>
      <c r="D69" s="28">
        <f ca="1"/>
        <v>0.55592463392143998</v>
      </c>
      <c r="F69" s="21" t="s">
        <v>3143</v>
      </c>
      <c r="G69" s="21" t="s">
        <v>3129</v>
      </c>
      <c r="H69" s="21" t="str">
        <f t="shared" si="0"/>
        <v>industry#liquid</v>
      </c>
    </row>
    <row r="70" spans="1:8" x14ac:dyDescent="0.25">
      <c r="A70" s="39" t="s">
        <v>42</v>
      </c>
      <c r="B70" s="28">
        <f ca="1"/>
        <v>91.067062873090237</v>
      </c>
      <c r="C70" s="28">
        <f ca="1"/>
        <v>8.6545593207436102</v>
      </c>
      <c r="D70" s="28">
        <f ca="1"/>
        <v>1.2907092276710399</v>
      </c>
      <c r="F70" s="21" t="s">
        <v>3143</v>
      </c>
      <c r="G70" s="21" t="s">
        <v>3130</v>
      </c>
      <c r="H70" s="21" t="str">
        <f t="shared" si="0"/>
        <v>industry#solid</v>
      </c>
    </row>
    <row r="71" spans="1:8" x14ac:dyDescent="0.25">
      <c r="A71" s="39" t="s">
        <v>3054</v>
      </c>
      <c r="B71" s="28">
        <f ca="1"/>
        <v>55.420243567147338</v>
      </c>
      <c r="C71" s="28">
        <f ca="1"/>
        <v>0.99999999999995004</v>
      </c>
      <c r="D71" s="28">
        <f ca="1"/>
        <v>9.9999999999950004E-2</v>
      </c>
      <c r="F71" s="21" t="s">
        <v>3143</v>
      </c>
      <c r="G71" s="21" t="s">
        <v>3131</v>
      </c>
      <c r="H71" s="21" t="str">
        <f t="shared" ref="H71:H134" si="1">F71 &amp; "#" &amp; G71</f>
        <v>industry#gas</v>
      </c>
    </row>
    <row r="72" spans="1:8" x14ac:dyDescent="0.25">
      <c r="A72" s="39" t="s">
        <v>3074</v>
      </c>
      <c r="B72" s="28">
        <f ca="1"/>
        <v>84.306547706429583</v>
      </c>
      <c r="C72" s="28">
        <f ca="1"/>
        <v>29.999999999999979</v>
      </c>
      <c r="D72" s="28">
        <f ca="1"/>
        <v>4.0000000000007203</v>
      </c>
      <c r="F72" s="21" t="s">
        <v>3143</v>
      </c>
      <c r="G72" s="21" t="s">
        <v>3132</v>
      </c>
      <c r="H72" s="21" t="str">
        <f t="shared" si="1"/>
        <v>industry#other</v>
      </c>
    </row>
    <row r="73" spans="1:8" x14ac:dyDescent="0.25">
      <c r="A73" s="39" t="s">
        <v>3075</v>
      </c>
      <c r="B73" s="28" t="str">
        <f ca="1"/>
        <v>NO</v>
      </c>
      <c r="C73" s="28" t="str">
        <f ca="1"/>
        <v>NO</v>
      </c>
      <c r="D73" s="28" t="str">
        <f ca="1"/>
        <v>NO</v>
      </c>
      <c r="F73" s="21" t="s">
        <v>3143</v>
      </c>
      <c r="G73" s="21" t="s">
        <v>3133</v>
      </c>
      <c r="H73" s="21" t="str">
        <f t="shared" si="1"/>
        <v>industry#peat</v>
      </c>
    </row>
    <row r="74" spans="1:8" x14ac:dyDescent="0.25">
      <c r="A74" s="39" t="s">
        <v>3076</v>
      </c>
      <c r="B74" s="28">
        <f ca="1"/>
        <v>88.710136163825453</v>
      </c>
      <c r="C74" s="28">
        <f ca="1"/>
        <v>18.233344054894388</v>
      </c>
      <c r="D74" s="28">
        <f ca="1"/>
        <v>2.41758764876145</v>
      </c>
      <c r="F74" s="21" t="s">
        <v>3143</v>
      </c>
      <c r="G74" s="21" t="s">
        <v>3134</v>
      </c>
      <c r="H74" s="21" t="str">
        <f t="shared" si="1"/>
        <v>industry#biomass</v>
      </c>
    </row>
    <row r="75" spans="1:8" x14ac:dyDescent="0.25">
      <c r="A75" s="40" t="s">
        <v>3077</v>
      </c>
      <c r="B75" s="29" t="str">
        <f ca="1"/>
        <v/>
      </c>
      <c r="C75" s="29" t="str">
        <f ca="1"/>
        <v/>
      </c>
      <c r="D75" s="29" t="str">
        <f ca="1"/>
        <v/>
      </c>
      <c r="H75" s="21" t="str">
        <f t="shared" si="1"/>
        <v>#</v>
      </c>
    </row>
    <row r="76" spans="1:8" x14ac:dyDescent="0.25">
      <c r="A76" s="39" t="s">
        <v>3053</v>
      </c>
      <c r="B76" s="28" t="str">
        <f ca="1"/>
        <v>NO</v>
      </c>
      <c r="C76" s="28" t="str">
        <f ca="1"/>
        <v>NO</v>
      </c>
      <c r="D76" s="28" t="str">
        <f ca="1"/>
        <v>NO</v>
      </c>
      <c r="F76" s="21" t="s">
        <v>3144</v>
      </c>
      <c r="G76" s="21" t="s">
        <v>3129</v>
      </c>
      <c r="H76" s="21" t="str">
        <f t="shared" si="1"/>
        <v>ferrous#liquid</v>
      </c>
    </row>
    <row r="77" spans="1:8" x14ac:dyDescent="0.25">
      <c r="A77" s="39" t="s">
        <v>42</v>
      </c>
      <c r="B77" s="28">
        <f ca="1"/>
        <v>85.456205107289804</v>
      </c>
      <c r="C77" s="28">
        <f ca="1"/>
        <v>7.1029790014645497</v>
      </c>
      <c r="D77" s="28">
        <f ca="1"/>
        <v>1.0493522891164999</v>
      </c>
      <c r="F77" s="21" t="s">
        <v>3144</v>
      </c>
      <c r="G77" s="21" t="s">
        <v>3130</v>
      </c>
      <c r="H77" s="21" t="str">
        <f t="shared" si="1"/>
        <v>ferrous#solid</v>
      </c>
    </row>
    <row r="78" spans="1:8" x14ac:dyDescent="0.25">
      <c r="A78" s="39" t="s">
        <v>3054</v>
      </c>
      <c r="B78" s="28">
        <f ca="1"/>
        <v>55.420243567147288</v>
      </c>
      <c r="C78" s="28">
        <f ca="1"/>
        <v>0.99999999999987998</v>
      </c>
      <c r="D78" s="28">
        <f ca="1"/>
        <v>9.999999999999E-2</v>
      </c>
      <c r="F78" s="21" t="s">
        <v>3144</v>
      </c>
      <c r="G78" s="21" t="s">
        <v>3131</v>
      </c>
      <c r="H78" s="21" t="str">
        <f t="shared" si="1"/>
        <v>ferrous#gas</v>
      </c>
    </row>
    <row r="79" spans="1:8" x14ac:dyDescent="0.25">
      <c r="A79" s="39" t="s">
        <v>3074</v>
      </c>
      <c r="B79" s="28" t="str">
        <f ca="1"/>
        <v>NO</v>
      </c>
      <c r="C79" s="28" t="str">
        <f ca="1"/>
        <v>NO</v>
      </c>
      <c r="D79" s="28" t="str">
        <f ca="1"/>
        <v>NO</v>
      </c>
      <c r="F79" s="21" t="s">
        <v>3144</v>
      </c>
      <c r="G79" s="21" t="s">
        <v>3132</v>
      </c>
      <c r="H79" s="21" t="str">
        <f t="shared" si="1"/>
        <v>ferrous#other</v>
      </c>
    </row>
    <row r="80" spans="1:8" x14ac:dyDescent="0.25">
      <c r="A80" s="39" t="s">
        <v>3075</v>
      </c>
      <c r="B80" s="28" t="str">
        <f ca="1"/>
        <v>NO</v>
      </c>
      <c r="C80" s="28" t="str">
        <f ca="1"/>
        <v>NO</v>
      </c>
      <c r="D80" s="28" t="str">
        <f ca="1"/>
        <v>NO</v>
      </c>
      <c r="F80" s="21" t="s">
        <v>3144</v>
      </c>
      <c r="G80" s="21" t="s">
        <v>3133</v>
      </c>
      <c r="H80" s="21" t="str">
        <f t="shared" si="1"/>
        <v>ferrous#peat</v>
      </c>
    </row>
    <row r="81" spans="1:8" x14ac:dyDescent="0.25">
      <c r="A81" s="39" t="s">
        <v>3076</v>
      </c>
      <c r="B81" s="28">
        <f ca="1"/>
        <v>111.9999999999996</v>
      </c>
      <c r="C81" s="28">
        <f ca="1"/>
        <v>30.000000000499309</v>
      </c>
      <c r="D81" s="28">
        <f ca="1"/>
        <v>3.9999999989534398</v>
      </c>
      <c r="F81" s="21" t="s">
        <v>3144</v>
      </c>
      <c r="G81" s="21" t="s">
        <v>3134</v>
      </c>
      <c r="H81" s="21" t="str">
        <f t="shared" si="1"/>
        <v>ferrous#biomass</v>
      </c>
    </row>
    <row r="82" spans="1:8" x14ac:dyDescent="0.25">
      <c r="A82" s="40" t="s">
        <v>3078</v>
      </c>
      <c r="B82" s="29" t="str">
        <f ca="1"/>
        <v/>
      </c>
      <c r="C82" s="29" t="str">
        <f ca="1"/>
        <v/>
      </c>
      <c r="D82" s="29" t="str">
        <f ca="1"/>
        <v/>
      </c>
      <c r="H82" s="21" t="str">
        <f t="shared" si="1"/>
        <v>#</v>
      </c>
    </row>
    <row r="83" spans="1:8" x14ac:dyDescent="0.25">
      <c r="A83" s="39" t="s">
        <v>3053</v>
      </c>
      <c r="B83" s="28">
        <f ca="1"/>
        <v>77.399999999999693</v>
      </c>
      <c r="C83" s="28">
        <f ca="1"/>
        <v>2.9999999999367102</v>
      </c>
      <c r="D83" s="28">
        <f ca="1"/>
        <v>0.60000000012657995</v>
      </c>
      <c r="F83" s="21" t="s">
        <v>3145</v>
      </c>
      <c r="G83" s="21" t="s">
        <v>3129</v>
      </c>
      <c r="H83" s="21" t="str">
        <f t="shared" si="1"/>
        <v>nonferrous#liquid</v>
      </c>
    </row>
    <row r="84" spans="1:8" x14ac:dyDescent="0.25">
      <c r="A84" s="39" t="s">
        <v>42</v>
      </c>
      <c r="B84" s="28">
        <f ca="1"/>
        <v>106.99999999999999</v>
      </c>
      <c r="C84" s="28">
        <f ca="1"/>
        <v>10</v>
      </c>
      <c r="D84" s="28">
        <f ca="1"/>
        <v>1.5</v>
      </c>
      <c r="F84" s="21" t="s">
        <v>3145</v>
      </c>
      <c r="G84" s="21" t="s">
        <v>3130</v>
      </c>
      <c r="H84" s="21" t="str">
        <f t="shared" si="1"/>
        <v>nonferrous#solid</v>
      </c>
    </row>
    <row r="85" spans="1:8" x14ac:dyDescent="0.25">
      <c r="A85" s="39" t="s">
        <v>3054</v>
      </c>
      <c r="B85" s="28">
        <f ca="1"/>
        <v>55.420243567147189</v>
      </c>
      <c r="C85" s="28">
        <f ca="1"/>
        <v>0.99999999999755995</v>
      </c>
      <c r="D85" s="28">
        <f ca="1"/>
        <v>0.10000000000035</v>
      </c>
      <c r="F85" s="21" t="s">
        <v>3145</v>
      </c>
      <c r="G85" s="21" t="s">
        <v>3131</v>
      </c>
      <c r="H85" s="21" t="str">
        <f t="shared" si="1"/>
        <v>nonferrous#gas</v>
      </c>
    </row>
    <row r="86" spans="1:8" x14ac:dyDescent="0.25">
      <c r="A86" s="39" t="s">
        <v>3074</v>
      </c>
      <c r="B86" s="28" t="str">
        <f ca="1"/>
        <v>NO</v>
      </c>
      <c r="C86" s="28" t="str">
        <f ca="1"/>
        <v>NO</v>
      </c>
      <c r="D86" s="28" t="str">
        <f ca="1"/>
        <v>NO</v>
      </c>
      <c r="F86" s="21" t="s">
        <v>3145</v>
      </c>
      <c r="G86" s="21" t="s">
        <v>3132</v>
      </c>
      <c r="H86" s="21" t="str">
        <f t="shared" si="1"/>
        <v>nonferrous#other</v>
      </c>
    </row>
    <row r="87" spans="1:8" x14ac:dyDescent="0.25">
      <c r="A87" s="39" t="s">
        <v>3075</v>
      </c>
      <c r="B87" s="28" t="str">
        <f ca="1"/>
        <v>NO</v>
      </c>
      <c r="C87" s="28" t="str">
        <f ca="1"/>
        <v>NO</v>
      </c>
      <c r="D87" s="28" t="str">
        <f ca="1"/>
        <v>NO</v>
      </c>
      <c r="F87" s="21" t="s">
        <v>3145</v>
      </c>
      <c r="G87" s="21" t="s">
        <v>3133</v>
      </c>
      <c r="H87" s="21" t="str">
        <f t="shared" si="1"/>
        <v>nonferrous#peat</v>
      </c>
    </row>
    <row r="88" spans="1:8" x14ac:dyDescent="0.25">
      <c r="A88" s="39" t="s">
        <v>3076</v>
      </c>
      <c r="B88" s="28">
        <f ca="1"/>
        <v>111.99999999999814</v>
      </c>
      <c r="C88" s="28">
        <f ca="1"/>
        <v>29.999999999306599</v>
      </c>
      <c r="D88" s="28">
        <f ca="1"/>
        <v>4.0000000013387202</v>
      </c>
      <c r="F88" s="21" t="s">
        <v>3145</v>
      </c>
      <c r="G88" s="21" t="s">
        <v>3134</v>
      </c>
      <c r="H88" s="21" t="str">
        <f t="shared" si="1"/>
        <v>nonferrous#biomass</v>
      </c>
    </row>
    <row r="89" spans="1:8" x14ac:dyDescent="0.25">
      <c r="A89" s="40" t="s">
        <v>3079</v>
      </c>
      <c r="B89" s="29" t="str">
        <f ca="1"/>
        <v/>
      </c>
      <c r="C89" s="29" t="str">
        <f ca="1"/>
        <v/>
      </c>
      <c r="D89" s="29" t="str">
        <f ca="1"/>
        <v/>
      </c>
      <c r="H89" s="21" t="str">
        <f t="shared" si="1"/>
        <v>#</v>
      </c>
    </row>
    <row r="90" spans="1:8" x14ac:dyDescent="0.25">
      <c r="A90" s="39" t="s">
        <v>3053</v>
      </c>
      <c r="B90" s="28">
        <f ca="1"/>
        <v>73.500299057190659</v>
      </c>
      <c r="C90" s="28">
        <f ca="1"/>
        <v>3</v>
      </c>
      <c r="D90" s="28">
        <f ca="1"/>
        <v>0.6</v>
      </c>
      <c r="F90" s="21" t="s">
        <v>3146</v>
      </c>
      <c r="G90" s="21" t="s">
        <v>3129</v>
      </c>
      <c r="H90" s="21" t="str">
        <f t="shared" si="1"/>
        <v>chemical#liquid</v>
      </c>
    </row>
    <row r="91" spans="1:8" x14ac:dyDescent="0.25">
      <c r="A91" s="39" t="s">
        <v>42</v>
      </c>
      <c r="B91" s="28">
        <f ca="1"/>
        <v>97.498256379569426</v>
      </c>
      <c r="C91" s="28">
        <f ca="1"/>
        <v>9.9999999999997797</v>
      </c>
      <c r="D91" s="28">
        <f ca="1"/>
        <v>1.4999999999999001</v>
      </c>
      <c r="F91" s="21" t="s">
        <v>3146</v>
      </c>
      <c r="G91" s="21" t="s">
        <v>3130</v>
      </c>
      <c r="H91" s="21" t="str">
        <f t="shared" si="1"/>
        <v>chemical#solid</v>
      </c>
    </row>
    <row r="92" spans="1:8" x14ac:dyDescent="0.25">
      <c r="A92" s="39" t="s">
        <v>3054</v>
      </c>
      <c r="B92" s="28">
        <f ca="1"/>
        <v>55.420243567147487</v>
      </c>
      <c r="C92" s="28">
        <f ca="1"/>
        <v>1.0000000000003</v>
      </c>
      <c r="D92" s="28">
        <f ca="1"/>
        <v>9.9999999999950004E-2</v>
      </c>
      <c r="F92" s="21" t="s">
        <v>3146</v>
      </c>
      <c r="G92" s="21" t="s">
        <v>3131</v>
      </c>
      <c r="H92" s="21" t="str">
        <f t="shared" si="1"/>
        <v>chemical#gas</v>
      </c>
    </row>
    <row r="93" spans="1:8" x14ac:dyDescent="0.25">
      <c r="A93" s="39" t="s">
        <v>3074</v>
      </c>
      <c r="B93" s="28" t="str">
        <f ca="1"/>
        <v>NO</v>
      </c>
      <c r="C93" s="28" t="str">
        <f ca="1"/>
        <v>NO</v>
      </c>
      <c r="D93" s="28" t="str">
        <f ca="1"/>
        <v>NO</v>
      </c>
      <c r="F93" s="21" t="s">
        <v>3146</v>
      </c>
      <c r="G93" s="21" t="s">
        <v>3132</v>
      </c>
      <c r="H93" s="21" t="str">
        <f t="shared" si="1"/>
        <v>chemical#other</v>
      </c>
    </row>
    <row r="94" spans="1:8" x14ac:dyDescent="0.25">
      <c r="A94" s="39" t="s">
        <v>3075</v>
      </c>
      <c r="B94" s="28" t="str">
        <f ca="1"/>
        <v>NO</v>
      </c>
      <c r="C94" s="28" t="str">
        <f ca="1"/>
        <v>NO</v>
      </c>
      <c r="D94" s="28" t="str">
        <f ca="1"/>
        <v>NO</v>
      </c>
      <c r="F94" s="21" t="s">
        <v>3146</v>
      </c>
      <c r="G94" s="21" t="s">
        <v>3133</v>
      </c>
      <c r="H94" s="21" t="str">
        <f t="shared" si="1"/>
        <v>chemical#peat</v>
      </c>
    </row>
    <row r="95" spans="1:8" x14ac:dyDescent="0.25">
      <c r="A95" s="39" t="s">
        <v>3076</v>
      </c>
      <c r="B95" s="28">
        <f ca="1"/>
        <v>112</v>
      </c>
      <c r="C95" s="28">
        <f ca="1"/>
        <v>29.99999999987158</v>
      </c>
      <c r="D95" s="28">
        <f ca="1"/>
        <v>3.9999999998322302</v>
      </c>
      <c r="F95" s="21" t="s">
        <v>3146</v>
      </c>
      <c r="G95" s="21" t="s">
        <v>3134</v>
      </c>
      <c r="H95" s="21" t="str">
        <f t="shared" si="1"/>
        <v>chemical#biomass</v>
      </c>
    </row>
    <row r="96" spans="1:8" x14ac:dyDescent="0.25">
      <c r="A96" s="40" t="s">
        <v>3080</v>
      </c>
      <c r="B96" s="29" t="str">
        <f ca="1"/>
        <v/>
      </c>
      <c r="C96" s="29" t="str">
        <f ca="1"/>
        <v/>
      </c>
      <c r="D96" s="29" t="str">
        <f ca="1"/>
        <v/>
      </c>
      <c r="H96" s="21" t="str">
        <f t="shared" si="1"/>
        <v>#</v>
      </c>
    </row>
    <row r="97" spans="1:8" x14ac:dyDescent="0.25">
      <c r="A97" s="39" t="s">
        <v>3053</v>
      </c>
      <c r="B97" s="28">
        <f ca="1"/>
        <v>72.937664302313934</v>
      </c>
      <c r="C97" s="28">
        <f ca="1"/>
        <v>2.52466470532692</v>
      </c>
      <c r="D97" s="28">
        <f ca="1"/>
        <v>0.48116617631302999</v>
      </c>
      <c r="F97" s="21" t="s">
        <v>3147</v>
      </c>
      <c r="G97" s="21" t="s">
        <v>3129</v>
      </c>
      <c r="H97" s="21" t="str">
        <f t="shared" si="1"/>
        <v>paper#liquid</v>
      </c>
    </row>
    <row r="98" spans="1:8" x14ac:dyDescent="0.25">
      <c r="A98" s="39" t="s">
        <v>42</v>
      </c>
      <c r="B98" s="28">
        <f ca="1"/>
        <v>98.625979676878501</v>
      </c>
      <c r="C98" s="28">
        <f ca="1"/>
        <v>9.9999999999965201</v>
      </c>
      <c r="D98" s="28">
        <f ca="1"/>
        <v>1.49999999999805</v>
      </c>
      <c r="F98" s="21" t="s">
        <v>3147</v>
      </c>
      <c r="G98" s="21" t="s">
        <v>3130</v>
      </c>
      <c r="H98" s="21" t="str">
        <f t="shared" si="1"/>
        <v>paper#solid</v>
      </c>
    </row>
    <row r="99" spans="1:8" x14ac:dyDescent="0.25">
      <c r="A99" s="39" t="s">
        <v>3054</v>
      </c>
      <c r="B99" s="28">
        <f ca="1"/>
        <v>55.420243567147168</v>
      </c>
      <c r="C99" s="28">
        <f ca="1"/>
        <v>1.0000000000003499</v>
      </c>
      <c r="D99" s="28">
        <f ca="1"/>
        <v>9.9999999999240002E-2</v>
      </c>
      <c r="F99" s="21" t="s">
        <v>3147</v>
      </c>
      <c r="G99" s="21" t="s">
        <v>3131</v>
      </c>
      <c r="H99" s="21" t="str">
        <f t="shared" si="1"/>
        <v>paper#gas</v>
      </c>
    </row>
    <row r="100" spans="1:8" x14ac:dyDescent="0.25">
      <c r="A100" s="39" t="s">
        <v>3074</v>
      </c>
      <c r="B100" s="28" t="str">
        <f ca="1"/>
        <v>NO</v>
      </c>
      <c r="C100" s="28" t="str">
        <f ca="1"/>
        <v>NO</v>
      </c>
      <c r="D100" s="28" t="str">
        <f ca="1"/>
        <v>NO</v>
      </c>
      <c r="F100" s="21" t="s">
        <v>3147</v>
      </c>
      <c r="G100" s="21" t="s">
        <v>3132</v>
      </c>
      <c r="H100" s="21" t="str">
        <f t="shared" si="1"/>
        <v>paper#other</v>
      </c>
    </row>
    <row r="101" spans="1:8" x14ac:dyDescent="0.25">
      <c r="A101" s="39" t="s">
        <v>3075</v>
      </c>
      <c r="B101" s="28" t="str">
        <f ca="1"/>
        <v>NO</v>
      </c>
      <c r="C101" s="28" t="str">
        <f ca="1"/>
        <v>NO</v>
      </c>
      <c r="D101" s="28" t="str">
        <f ca="1"/>
        <v>NO</v>
      </c>
      <c r="F101" s="21" t="s">
        <v>3147</v>
      </c>
      <c r="G101" s="21" t="s">
        <v>3133</v>
      </c>
      <c r="H101" s="21" t="str">
        <f t="shared" si="1"/>
        <v>paper#peat</v>
      </c>
    </row>
    <row r="102" spans="1:8" x14ac:dyDescent="0.25">
      <c r="A102" s="39" t="s">
        <v>3076</v>
      </c>
      <c r="B102" s="28">
        <f ca="1"/>
        <v>91.629689948424684</v>
      </c>
      <c r="C102" s="28">
        <f ca="1"/>
        <v>19.708379939099679</v>
      </c>
      <c r="D102" s="28">
        <f ca="1"/>
        <v>2.6159545435339302</v>
      </c>
      <c r="F102" s="21" t="s">
        <v>3147</v>
      </c>
      <c r="G102" s="21" t="s">
        <v>3134</v>
      </c>
      <c r="H102" s="21" t="str">
        <f t="shared" si="1"/>
        <v>paper#biomass</v>
      </c>
    </row>
    <row r="103" spans="1:8" x14ac:dyDescent="0.25">
      <c r="A103" s="40" t="s">
        <v>3081</v>
      </c>
      <c r="B103" s="29" t="str">
        <f ca="1"/>
        <v/>
      </c>
      <c r="C103" s="29" t="str">
        <f ca="1"/>
        <v/>
      </c>
      <c r="D103" s="29" t="str">
        <f ca="1"/>
        <v/>
      </c>
      <c r="H103" s="21" t="str">
        <f t="shared" si="1"/>
        <v>#</v>
      </c>
    </row>
    <row r="104" spans="1:8" x14ac:dyDescent="0.25">
      <c r="A104" s="39" t="s">
        <v>3053</v>
      </c>
      <c r="B104" s="28">
        <f ca="1"/>
        <v>72.234358750121459</v>
      </c>
      <c r="C104" s="28">
        <f ca="1"/>
        <v>2.3876230243390402</v>
      </c>
      <c r="D104" s="28">
        <f ca="1"/>
        <v>0.44690575609399003</v>
      </c>
      <c r="F104" s="21" t="s">
        <v>3148</v>
      </c>
      <c r="G104" s="21" t="s">
        <v>3129</v>
      </c>
      <c r="H104" s="21" t="str">
        <f t="shared" si="1"/>
        <v>food#liquid</v>
      </c>
    </row>
    <row r="105" spans="1:8" x14ac:dyDescent="0.25">
      <c r="A105" s="39" t="s">
        <v>42</v>
      </c>
      <c r="B105" s="28">
        <f ca="1"/>
        <v>97.225546254577381</v>
      </c>
      <c r="C105" s="28">
        <f ca="1"/>
        <v>10.00000000000175</v>
      </c>
      <c r="D105" s="28">
        <f ca="1"/>
        <v>1.50000000000026</v>
      </c>
      <c r="F105" s="21" t="s">
        <v>3148</v>
      </c>
      <c r="G105" s="21" t="s">
        <v>3130</v>
      </c>
      <c r="H105" s="21" t="str">
        <f t="shared" si="1"/>
        <v>food#solid</v>
      </c>
    </row>
    <row r="106" spans="1:8" x14ac:dyDescent="0.25">
      <c r="A106" s="39" t="s">
        <v>3054</v>
      </c>
      <c r="B106" s="28">
        <f ca="1"/>
        <v>55.420243567147359</v>
      </c>
      <c r="C106" s="28">
        <f ca="1"/>
        <v>0.99999999999964995</v>
      </c>
      <c r="D106" s="28">
        <f ca="1"/>
        <v>9.9999999999819997E-2</v>
      </c>
      <c r="F106" s="21" t="s">
        <v>3148</v>
      </c>
      <c r="G106" s="21" t="s">
        <v>3131</v>
      </c>
      <c r="H106" s="21" t="str">
        <f t="shared" si="1"/>
        <v>food#gas</v>
      </c>
    </row>
    <row r="107" spans="1:8" x14ac:dyDescent="0.25">
      <c r="A107" s="39" t="s">
        <v>3074</v>
      </c>
      <c r="B107" s="28" t="str">
        <f ca="1"/>
        <v>NO</v>
      </c>
      <c r="C107" s="28" t="str">
        <f ca="1"/>
        <v>NO</v>
      </c>
      <c r="D107" s="28" t="str">
        <f ca="1"/>
        <v>NO</v>
      </c>
      <c r="F107" s="21" t="s">
        <v>3148</v>
      </c>
      <c r="G107" s="21" t="s">
        <v>3132</v>
      </c>
      <c r="H107" s="21" t="str">
        <f t="shared" si="1"/>
        <v>food#other</v>
      </c>
    </row>
    <row r="108" spans="1:8" x14ac:dyDescent="0.25">
      <c r="A108" s="39" t="s">
        <v>3075</v>
      </c>
      <c r="B108" s="28" t="str">
        <f ca="1"/>
        <v>NO</v>
      </c>
      <c r="C108" s="28" t="str">
        <f ca="1"/>
        <v>NO</v>
      </c>
      <c r="D108" s="28" t="str">
        <f ca="1"/>
        <v>NO</v>
      </c>
      <c r="F108" s="21" t="s">
        <v>3148</v>
      </c>
      <c r="G108" s="21" t="s">
        <v>3133</v>
      </c>
      <c r="H108" s="21" t="str">
        <f t="shared" si="1"/>
        <v>food#peat</v>
      </c>
    </row>
    <row r="109" spans="1:8" x14ac:dyDescent="0.25">
      <c r="A109" s="39" t="s">
        <v>3076</v>
      </c>
      <c r="B109" s="28">
        <f ca="1"/>
        <v>58.329303543933761</v>
      </c>
      <c r="C109" s="28">
        <f ca="1"/>
        <v>2.8841429054721099</v>
      </c>
      <c r="D109" s="28">
        <f ca="1"/>
        <v>0.35338473556326</v>
      </c>
      <c r="F109" s="21" t="s">
        <v>3148</v>
      </c>
      <c r="G109" s="21" t="s">
        <v>3134</v>
      </c>
      <c r="H109" s="21" t="str">
        <f t="shared" si="1"/>
        <v>food#biomass</v>
      </c>
    </row>
    <row r="110" spans="1:8" x14ac:dyDescent="0.25">
      <c r="A110" s="40" t="s">
        <v>3082</v>
      </c>
      <c r="B110" s="29" t="str">
        <f ca="1"/>
        <v/>
      </c>
      <c r="C110" s="29" t="str">
        <f ca="1"/>
        <v/>
      </c>
      <c r="D110" s="29" t="str">
        <f ca="1"/>
        <v/>
      </c>
      <c r="H110" s="21" t="str">
        <f t="shared" si="1"/>
        <v>#</v>
      </c>
    </row>
    <row r="111" spans="1:8" x14ac:dyDescent="0.25">
      <c r="A111" s="39" t="s">
        <v>3053</v>
      </c>
      <c r="B111" s="28">
        <f ca="1"/>
        <v>73.691273310628674</v>
      </c>
      <c r="C111" s="28">
        <f ca="1"/>
        <v>2.6867575307870699</v>
      </c>
      <c r="D111" s="28">
        <f ca="1"/>
        <v>0.52168938270109999</v>
      </c>
      <c r="F111" s="21" t="s">
        <v>3149</v>
      </c>
      <c r="G111" s="21" t="s">
        <v>3129</v>
      </c>
      <c r="H111" s="21" t="str">
        <f t="shared" si="1"/>
        <v>nonmetalic#liquid</v>
      </c>
    </row>
    <row r="112" spans="1:8" x14ac:dyDescent="0.25">
      <c r="A112" s="39" t="s">
        <v>42</v>
      </c>
      <c r="B112" s="28">
        <f ca="1"/>
        <v>91.895671977057319</v>
      </c>
      <c r="C112" s="28">
        <f ca="1"/>
        <v>9.9139258941416397</v>
      </c>
      <c r="D112" s="28">
        <f ca="1"/>
        <v>1.4866106946436599</v>
      </c>
      <c r="F112" s="21" t="s">
        <v>3149</v>
      </c>
      <c r="G112" s="21" t="s">
        <v>3130</v>
      </c>
      <c r="H112" s="21" t="str">
        <f t="shared" si="1"/>
        <v>nonmetalic#solid</v>
      </c>
    </row>
    <row r="113" spans="1:8" x14ac:dyDescent="0.25">
      <c r="A113" s="39" t="s">
        <v>3054</v>
      </c>
      <c r="B113" s="28">
        <f ca="1"/>
        <v>55.420243567147168</v>
      </c>
      <c r="C113" s="28">
        <f ca="1"/>
        <v>0.99999999999996003</v>
      </c>
      <c r="D113" s="28">
        <f ca="1"/>
        <v>0.10000000000004</v>
      </c>
      <c r="F113" s="21" t="s">
        <v>3149</v>
      </c>
      <c r="G113" s="21" t="s">
        <v>3131</v>
      </c>
      <c r="H113" s="21" t="str">
        <f t="shared" si="1"/>
        <v>nonmetalic#gas</v>
      </c>
    </row>
    <row r="114" spans="1:8" x14ac:dyDescent="0.25">
      <c r="A114" s="39" t="s">
        <v>3074</v>
      </c>
      <c r="B114" s="28">
        <f ca="1"/>
        <v>84.306547706429583</v>
      </c>
      <c r="C114" s="28">
        <f ca="1"/>
        <v>29.999999999999979</v>
      </c>
      <c r="D114" s="28">
        <f ca="1"/>
        <v>4.0000000000007203</v>
      </c>
      <c r="F114" s="21" t="s">
        <v>3149</v>
      </c>
      <c r="G114" s="21" t="s">
        <v>3132</v>
      </c>
      <c r="H114" s="21" t="str">
        <f t="shared" si="1"/>
        <v>nonmetalic#other</v>
      </c>
    </row>
    <row r="115" spans="1:8" x14ac:dyDescent="0.25">
      <c r="A115" s="41" t="s">
        <v>3075</v>
      </c>
      <c r="B115" s="28" t="str">
        <f ca="1"/>
        <v>NO</v>
      </c>
      <c r="C115" s="28" t="str">
        <f ca="1"/>
        <v>NO</v>
      </c>
      <c r="D115" s="28" t="str">
        <f ca="1"/>
        <v>NO</v>
      </c>
      <c r="F115" s="21" t="s">
        <v>3149</v>
      </c>
      <c r="G115" s="21" t="s">
        <v>3133</v>
      </c>
      <c r="H115" s="21" t="str">
        <f t="shared" si="1"/>
        <v>nonmetalic#peat</v>
      </c>
    </row>
    <row r="116" spans="1:8" x14ac:dyDescent="0.25">
      <c r="A116" s="39" t="s">
        <v>3076</v>
      </c>
      <c r="B116" s="28">
        <f ca="1"/>
        <v>111.99999999999997</v>
      </c>
      <c r="C116" s="28">
        <f ca="1"/>
        <v>30.000000000022229</v>
      </c>
      <c r="D116" s="28">
        <f ca="1"/>
        <v>4.0000000000268203</v>
      </c>
      <c r="F116" s="21" t="s">
        <v>3149</v>
      </c>
      <c r="G116" s="21" t="s">
        <v>3134</v>
      </c>
      <c r="H116" s="21" t="str">
        <f t="shared" si="1"/>
        <v>nonmetalic#biomass</v>
      </c>
    </row>
    <row r="117" spans="1:8" x14ac:dyDescent="0.25">
      <c r="A117" s="40" t="s">
        <v>3083</v>
      </c>
      <c r="B117" s="29" t="str">
        <f ca="1"/>
        <v/>
      </c>
      <c r="C117" s="29" t="str">
        <f ca="1"/>
        <v/>
      </c>
      <c r="D117" s="29" t="str">
        <f ca="1"/>
        <v/>
      </c>
      <c r="H117" s="21" t="str">
        <f t="shared" si="1"/>
        <v>#</v>
      </c>
    </row>
    <row r="118" spans="1:8" x14ac:dyDescent="0.25">
      <c r="A118" s="34" t="s">
        <v>3084</v>
      </c>
      <c r="B118" s="29" t="str">
        <f ca="1"/>
        <v/>
      </c>
      <c r="C118" s="29" t="str">
        <f ca="1"/>
        <v/>
      </c>
      <c r="D118" s="29" t="str">
        <f ca="1"/>
        <v/>
      </c>
      <c r="H118" s="21" t="str">
        <f t="shared" si="1"/>
        <v>#</v>
      </c>
    </row>
    <row r="119" spans="1:8" x14ac:dyDescent="0.25">
      <c r="A119" s="35" t="s">
        <v>3085</v>
      </c>
      <c r="B119" s="29" t="str">
        <f ca="1"/>
        <v/>
      </c>
      <c r="C119" s="29" t="str">
        <f ca="1"/>
        <v/>
      </c>
      <c r="D119" s="29" t="str">
        <f ca="1"/>
        <v/>
      </c>
      <c r="H119" s="21" t="str">
        <f t="shared" si="1"/>
        <v>#</v>
      </c>
    </row>
    <row r="120" spans="1:8" x14ac:dyDescent="0.25">
      <c r="A120" s="42" t="s">
        <v>3061</v>
      </c>
      <c r="B120" s="28">
        <f ca="1"/>
        <v>72.828258644901865</v>
      </c>
      <c r="C120" s="28">
        <f ca="1"/>
        <v>2.8214394111966499</v>
      </c>
      <c r="D120" s="28">
        <f ca="1"/>
        <v>0.55535985279931999</v>
      </c>
      <c r="F120" s="21" t="s">
        <v>3150</v>
      </c>
      <c r="G120" s="21" t="s">
        <v>3129</v>
      </c>
      <c r="H120" s="21" t="str">
        <f t="shared" si="1"/>
        <v>otherindustry#liquid</v>
      </c>
    </row>
    <row r="121" spans="1:8" x14ac:dyDescent="0.25">
      <c r="A121" s="42" t="s">
        <v>3062</v>
      </c>
      <c r="B121" s="28">
        <f ca="1"/>
        <v>98.677768219065641</v>
      </c>
      <c r="C121" s="28">
        <f ca="1"/>
        <v>9.7870793437274202</v>
      </c>
      <c r="D121" s="28">
        <f ca="1"/>
        <v>1.46687900902649</v>
      </c>
      <c r="F121" s="21" t="s">
        <v>3150</v>
      </c>
      <c r="G121" s="21" t="s">
        <v>3130</v>
      </c>
      <c r="H121" s="21" t="str">
        <f t="shared" si="1"/>
        <v>otherindustry#solid</v>
      </c>
    </row>
    <row r="122" spans="1:8" x14ac:dyDescent="0.25">
      <c r="A122" s="42" t="s">
        <v>3063</v>
      </c>
      <c r="B122" s="28">
        <f ca="1"/>
        <v>55.420243567147473</v>
      </c>
      <c r="C122" s="28">
        <f ca="1"/>
        <v>1.00000000000001</v>
      </c>
      <c r="D122" s="28">
        <f ca="1"/>
        <v>0.10000000000003</v>
      </c>
      <c r="F122" s="21" t="s">
        <v>3150</v>
      </c>
      <c r="G122" s="21" t="s">
        <v>3131</v>
      </c>
      <c r="H122" s="21" t="str">
        <f t="shared" si="1"/>
        <v>otherindustry#gas</v>
      </c>
    </row>
    <row r="123" spans="1:8" x14ac:dyDescent="0.25">
      <c r="A123" s="42" t="s">
        <v>3064</v>
      </c>
      <c r="B123" s="28" t="str">
        <f ca="1"/>
        <v>NO</v>
      </c>
      <c r="C123" s="28" t="str">
        <f ca="1"/>
        <v>NO</v>
      </c>
      <c r="D123" s="28" t="str">
        <f ca="1"/>
        <v>NO</v>
      </c>
      <c r="F123" s="21" t="s">
        <v>3150</v>
      </c>
      <c r="G123" s="21" t="s">
        <v>3132</v>
      </c>
      <c r="H123" s="21" t="str">
        <f t="shared" si="1"/>
        <v>otherindustry#other</v>
      </c>
    </row>
    <row r="124" spans="1:8" x14ac:dyDescent="0.25">
      <c r="A124" s="42" t="s">
        <v>68</v>
      </c>
      <c r="B124" s="28" t="str">
        <f ca="1"/>
        <v>NO</v>
      </c>
      <c r="C124" s="28" t="str">
        <f ca="1"/>
        <v>NO</v>
      </c>
      <c r="D124" s="28" t="str">
        <f ca="1"/>
        <v>NO</v>
      </c>
      <c r="F124" s="21" t="s">
        <v>3150</v>
      </c>
      <c r="G124" s="21" t="s">
        <v>3133</v>
      </c>
      <c r="H124" s="21" t="str">
        <f t="shared" si="1"/>
        <v>otherindustry#peat</v>
      </c>
    </row>
    <row r="125" spans="1:8" x14ac:dyDescent="0.25">
      <c r="A125" s="42" t="s">
        <v>3065</v>
      </c>
      <c r="B125" s="28">
        <f ca="1"/>
        <v>109.57351100228325</v>
      </c>
      <c r="C125" s="28">
        <f ca="1"/>
        <v>28.774073502895259</v>
      </c>
      <c r="D125" s="28">
        <f ca="1"/>
        <v>3.8351340228030901</v>
      </c>
      <c r="F125" s="21" t="s">
        <v>3150</v>
      </c>
      <c r="G125" s="21" t="s">
        <v>3134</v>
      </c>
      <c r="H125" s="21" t="str">
        <f t="shared" si="1"/>
        <v>otherindustry#biomass</v>
      </c>
    </row>
    <row r="126" spans="1:8" x14ac:dyDescent="0.25">
      <c r="A126" s="43" t="s">
        <v>3086</v>
      </c>
      <c r="B126" s="29" t="str">
        <f ca="1"/>
        <v/>
      </c>
      <c r="C126" s="29" t="str">
        <f ca="1"/>
        <v/>
      </c>
      <c r="D126" s="29" t="str">
        <f ca="1"/>
        <v/>
      </c>
      <c r="H126" s="21" t="str">
        <f t="shared" si="1"/>
        <v>#</v>
      </c>
    </row>
    <row r="127" spans="1:8" x14ac:dyDescent="0.25">
      <c r="A127" s="30" t="s">
        <v>3053</v>
      </c>
      <c r="B127" s="28">
        <f ca="1"/>
        <v>72.62001345254663</v>
      </c>
      <c r="C127" s="28">
        <f ca="1"/>
        <v>3.6469598901351201</v>
      </c>
      <c r="D127" s="28">
        <f ca="1"/>
        <v>5.3095494386389204</v>
      </c>
      <c r="F127" s="21" t="s">
        <v>3151</v>
      </c>
      <c r="G127" s="21" t="s">
        <v>3129</v>
      </c>
      <c r="H127" s="21" t="str">
        <f t="shared" si="1"/>
        <v>transport#liquid</v>
      </c>
    </row>
    <row r="128" spans="1:8" x14ac:dyDescent="0.25">
      <c r="A128" s="30" t="s">
        <v>42</v>
      </c>
      <c r="B128" s="28" t="str">
        <f ca="1"/>
        <v>NO</v>
      </c>
      <c r="C128" s="28" t="str">
        <f ca="1"/>
        <v>NO</v>
      </c>
      <c r="D128" s="28" t="str">
        <f ca="1"/>
        <v>NO</v>
      </c>
      <c r="F128" s="21" t="s">
        <v>3151</v>
      </c>
      <c r="G128" s="21" t="s">
        <v>3130</v>
      </c>
      <c r="H128" s="21" t="str">
        <f t="shared" si="1"/>
        <v>transport#solid</v>
      </c>
    </row>
    <row r="129" spans="1:8" x14ac:dyDescent="0.25">
      <c r="A129" s="30" t="s">
        <v>3054</v>
      </c>
      <c r="B129" s="28">
        <f ca="1"/>
        <v>52.432033843213432</v>
      </c>
      <c r="C129" s="28">
        <f ca="1"/>
        <v>48.155358898721779</v>
      </c>
      <c r="D129" s="28">
        <f ca="1"/>
        <v>1.6027531956735499</v>
      </c>
      <c r="F129" s="21" t="s">
        <v>3151</v>
      </c>
      <c r="G129" s="21" t="s">
        <v>3131</v>
      </c>
      <c r="H129" s="21" t="str">
        <f t="shared" si="1"/>
        <v>transport#gas</v>
      </c>
    </row>
    <row r="130" spans="1:8" x14ac:dyDescent="0.25">
      <c r="A130" s="30" t="s">
        <v>3055</v>
      </c>
      <c r="B130" s="28" t="str">
        <f ca="1"/>
        <v>NO</v>
      </c>
      <c r="C130" s="28" t="str">
        <f ca="1"/>
        <v>NO</v>
      </c>
      <c r="D130" s="28" t="str">
        <f ca="1"/>
        <v>NO</v>
      </c>
      <c r="F130" s="21" t="s">
        <v>3151</v>
      </c>
      <c r="G130" s="21" t="s">
        <v>3132</v>
      </c>
      <c r="H130" s="21" t="str">
        <f t="shared" si="1"/>
        <v>transport#other</v>
      </c>
    </row>
    <row r="131" spans="1:8" x14ac:dyDescent="0.25">
      <c r="A131" s="30" t="s">
        <v>3057</v>
      </c>
      <c r="B131" s="28">
        <f ca="1"/>
        <v>70.799999999999983</v>
      </c>
      <c r="C131" s="28">
        <f ca="1"/>
        <v>1.9154180763653901</v>
      </c>
      <c r="D131" s="28">
        <f ca="1"/>
        <v>0.6</v>
      </c>
      <c r="F131" s="21" t="s">
        <v>3151</v>
      </c>
      <c r="G131" s="21" t="s">
        <v>3134</v>
      </c>
      <c r="H131" s="21" t="str">
        <f t="shared" si="1"/>
        <v>transport#biomass</v>
      </c>
    </row>
    <row r="132" spans="1:8" x14ac:dyDescent="0.25">
      <c r="A132" s="44" t="s">
        <v>3087</v>
      </c>
      <c r="B132" s="29" t="str">
        <f ca="1"/>
        <v/>
      </c>
      <c r="C132" s="29" t="str">
        <f ca="1"/>
        <v/>
      </c>
      <c r="D132" s="29" t="str">
        <f ca="1"/>
        <v/>
      </c>
      <c r="H132" s="21" t="str">
        <f t="shared" si="1"/>
        <v>#</v>
      </c>
    </row>
    <row r="133" spans="1:8" x14ac:dyDescent="0.25">
      <c r="A133" s="30" t="s">
        <v>1138</v>
      </c>
      <c r="B133" s="28">
        <f ca="1"/>
        <v>70</v>
      </c>
      <c r="C133" s="28">
        <f ca="1"/>
        <v>0.5</v>
      </c>
      <c r="D133" s="28">
        <f ca="1"/>
        <v>2</v>
      </c>
      <c r="F133" s="21" t="s">
        <v>3152</v>
      </c>
      <c r="G133" s="21" t="s">
        <v>3153</v>
      </c>
      <c r="H133" s="21" t="str">
        <f t="shared" si="1"/>
        <v>domaviation#aviationgasoline</v>
      </c>
    </row>
    <row r="134" spans="1:8" x14ac:dyDescent="0.25">
      <c r="A134" s="30" t="s">
        <v>3088</v>
      </c>
      <c r="B134" s="28">
        <f ca="1"/>
        <v>71.500000009597201</v>
      </c>
      <c r="C134" s="28">
        <f ca="1"/>
        <v>0.5</v>
      </c>
      <c r="D134" s="28">
        <f ca="1"/>
        <v>2.0226327949648</v>
      </c>
      <c r="F134" s="21" t="s">
        <v>3152</v>
      </c>
      <c r="G134" s="21" t="s">
        <v>3154</v>
      </c>
      <c r="H134" s="21" t="str">
        <f t="shared" si="1"/>
        <v>domaviation#jetkerosene</v>
      </c>
    </row>
    <row r="135" spans="1:8" x14ac:dyDescent="0.25">
      <c r="A135" s="30" t="s">
        <v>3065</v>
      </c>
      <c r="B135" s="28" t="str">
        <f ca="1"/>
        <v>NO</v>
      </c>
      <c r="C135" s="28" t="str">
        <f ca="1"/>
        <v>NO</v>
      </c>
      <c r="D135" s="28" t="str">
        <f ca="1"/>
        <v>NO</v>
      </c>
      <c r="E135" s="53"/>
      <c r="F135" s="53" t="s">
        <v>3152</v>
      </c>
      <c r="G135" s="53" t="s">
        <v>3134</v>
      </c>
      <c r="H135" s="21" t="str">
        <f t="shared" ref="H135:H198" si="2">F135 &amp; "#" &amp; G135</f>
        <v>domaviation#biomass</v>
      </c>
    </row>
    <row r="136" spans="1:8" x14ac:dyDescent="0.25">
      <c r="A136" s="45" t="s">
        <v>3089</v>
      </c>
      <c r="B136" s="29" t="str">
        <f ca="1"/>
        <v/>
      </c>
      <c r="C136" s="29" t="str">
        <f ca="1"/>
        <v/>
      </c>
      <c r="D136" s="29" t="str">
        <f ca="1"/>
        <v/>
      </c>
      <c r="H136" s="21" t="str">
        <f t="shared" si="2"/>
        <v>#</v>
      </c>
    </row>
    <row r="137" spans="1:8" x14ac:dyDescent="0.25">
      <c r="A137" s="30" t="s">
        <v>3090</v>
      </c>
      <c r="B137" s="28">
        <f ca="1"/>
        <v>69.299999999999912</v>
      </c>
      <c r="C137" s="28">
        <f ca="1"/>
        <v>4.1827552665879102</v>
      </c>
      <c r="D137" s="28">
        <f ca="1"/>
        <v>4.6028466167354498</v>
      </c>
      <c r="F137" s="21" t="s">
        <v>3155</v>
      </c>
      <c r="G137" s="21" t="s">
        <v>2962</v>
      </c>
      <c r="H137" s="21" t="str">
        <f t="shared" si="2"/>
        <v>road#gasoline</v>
      </c>
    </row>
    <row r="138" spans="1:8" x14ac:dyDescent="0.25">
      <c r="A138" s="30" t="s">
        <v>3091</v>
      </c>
      <c r="B138" s="28">
        <f ca="1"/>
        <v>74.099999999999994</v>
      </c>
      <c r="C138" s="28">
        <f ca="1"/>
        <v>2.90913713102722</v>
      </c>
      <c r="D138" s="28">
        <f ca="1"/>
        <v>5.2304891111324396</v>
      </c>
      <c r="F138" s="21" t="s">
        <v>3155</v>
      </c>
      <c r="G138" s="21" t="s">
        <v>3156</v>
      </c>
      <c r="H138" s="21" t="str">
        <f t="shared" si="2"/>
        <v>road#diesel</v>
      </c>
    </row>
    <row r="139" spans="1:8" x14ac:dyDescent="0.25">
      <c r="A139" s="30" t="s">
        <v>3092</v>
      </c>
      <c r="B139" s="28">
        <f ca="1"/>
        <v>65.90445104832574</v>
      </c>
      <c r="C139" s="28">
        <f ca="1"/>
        <v>22.200222912210251</v>
      </c>
      <c r="D139" s="28">
        <f ca="1"/>
        <v>0.19999999999950999</v>
      </c>
      <c r="F139" s="21" t="s">
        <v>3155</v>
      </c>
      <c r="G139" s="21" t="s">
        <v>2959</v>
      </c>
      <c r="H139" s="21" t="str">
        <f t="shared" si="2"/>
        <v>road#LPG</v>
      </c>
    </row>
    <row r="140" spans="1:8" x14ac:dyDescent="0.25">
      <c r="A140" s="30" t="s">
        <v>3093</v>
      </c>
      <c r="B140" s="29" t="str">
        <f ca="1"/>
        <v/>
      </c>
      <c r="C140" s="29" t="str">
        <f ca="1"/>
        <v/>
      </c>
      <c r="D140" s="29" t="str">
        <f ca="1"/>
        <v/>
      </c>
      <c r="E140" s="53"/>
      <c r="F140" s="53" t="s">
        <v>3155</v>
      </c>
      <c r="G140" s="53" t="s">
        <v>3157</v>
      </c>
      <c r="H140" s="21" t="str">
        <f t="shared" si="2"/>
        <v>road#otherliquid</v>
      </c>
    </row>
    <row r="141" spans="1:8" x14ac:dyDescent="0.25">
      <c r="A141" s="30" t="s">
        <v>3054</v>
      </c>
      <c r="B141" s="28">
        <f ca="1"/>
        <v>54.702169185061479</v>
      </c>
      <c r="C141" s="28">
        <f ca="1"/>
        <v>92.000000000000185</v>
      </c>
      <c r="D141" s="28">
        <f ca="1"/>
        <v>3.0000000000000102</v>
      </c>
      <c r="E141" s="53"/>
      <c r="F141" s="53" t="s">
        <v>3155</v>
      </c>
      <c r="G141" s="53" t="s">
        <v>3131</v>
      </c>
      <c r="H141" s="21" t="str">
        <f t="shared" si="2"/>
        <v>road#gas</v>
      </c>
    </row>
    <row r="142" spans="1:8" x14ac:dyDescent="0.25">
      <c r="A142" s="30" t="s">
        <v>3057</v>
      </c>
      <c r="B142" s="28">
        <f ca="1"/>
        <v>70.799999999999983</v>
      </c>
      <c r="C142" s="28">
        <f ca="1"/>
        <v>1.9154180763653901</v>
      </c>
      <c r="D142" s="28">
        <f ca="1"/>
        <v>0.6</v>
      </c>
      <c r="E142" s="53"/>
      <c r="F142" s="53" t="s">
        <v>3155</v>
      </c>
      <c r="G142" s="53" t="s">
        <v>3134</v>
      </c>
      <c r="H142" s="21" t="str">
        <f t="shared" si="2"/>
        <v>road#biomass</v>
      </c>
    </row>
    <row r="143" spans="1:8" x14ac:dyDescent="0.25">
      <c r="A143" s="30" t="s">
        <v>3094</v>
      </c>
      <c r="B143" s="29" t="str">
        <f ca="1"/>
        <v/>
      </c>
      <c r="C143" s="29" t="str">
        <f ca="1"/>
        <v/>
      </c>
      <c r="D143" s="29" t="str">
        <f ca="1"/>
        <v/>
      </c>
      <c r="E143" s="53"/>
      <c r="F143" s="53" t="s">
        <v>3155</v>
      </c>
      <c r="G143" s="53" t="s">
        <v>3132</v>
      </c>
      <c r="H143" s="21" t="str">
        <f t="shared" si="2"/>
        <v>road#other</v>
      </c>
    </row>
    <row r="144" spans="1:8" x14ac:dyDescent="0.25">
      <c r="A144" s="46" t="s">
        <v>3095</v>
      </c>
      <c r="B144" s="29" t="str">
        <f ca="1"/>
        <v/>
      </c>
      <c r="C144" s="29" t="str">
        <f ca="1"/>
        <v/>
      </c>
      <c r="D144" s="29" t="str">
        <f ca="1"/>
        <v/>
      </c>
      <c r="H144" s="21" t="str">
        <f t="shared" si="2"/>
        <v>#</v>
      </c>
    </row>
    <row r="145" spans="1:8" x14ac:dyDescent="0.25">
      <c r="A145" s="30" t="s">
        <v>3090</v>
      </c>
      <c r="B145" s="28">
        <f ca="1"/>
        <v>69.299999999999912</v>
      </c>
      <c r="C145" s="28">
        <f ca="1"/>
        <v>3.4384679464802499</v>
      </c>
      <c r="D145" s="28">
        <f ca="1"/>
        <v>4.6305662328319999</v>
      </c>
      <c r="F145" s="21" t="s">
        <v>3158</v>
      </c>
      <c r="G145" s="21" t="s">
        <v>2962</v>
      </c>
      <c r="H145" s="21" t="str">
        <f t="shared" si="2"/>
        <v>cars#gasoline</v>
      </c>
    </row>
    <row r="146" spans="1:8" x14ac:dyDescent="0.25">
      <c r="A146" s="30" t="s">
        <v>3091</v>
      </c>
      <c r="B146" s="28">
        <f ca="1"/>
        <v>74.100000000000051</v>
      </c>
      <c r="C146" s="28">
        <f ca="1"/>
        <v>1.93279463474834</v>
      </c>
      <c r="D146" s="28">
        <f ca="1"/>
        <v>5.7063582427862602</v>
      </c>
      <c r="F146" s="21" t="s">
        <v>3158</v>
      </c>
      <c r="G146" s="21" t="s">
        <v>3156</v>
      </c>
      <c r="H146" s="21" t="str">
        <f t="shared" si="2"/>
        <v>cars#diesel</v>
      </c>
    </row>
    <row r="147" spans="1:8" x14ac:dyDescent="0.25">
      <c r="A147" s="30" t="s">
        <v>3092</v>
      </c>
      <c r="B147" s="28">
        <f ca="1"/>
        <v>65.90445104832574</v>
      </c>
      <c r="C147" s="28">
        <f ca="1"/>
        <v>22.200222912210251</v>
      </c>
      <c r="D147" s="28">
        <f ca="1"/>
        <v>0.19999999999950999</v>
      </c>
      <c r="F147" s="21" t="s">
        <v>3158</v>
      </c>
      <c r="G147" s="21" t="s">
        <v>2959</v>
      </c>
      <c r="H147" s="21" t="str">
        <f t="shared" si="2"/>
        <v>cars#LPG</v>
      </c>
    </row>
    <row r="148" spans="1:8" x14ac:dyDescent="0.25">
      <c r="A148" s="30" t="s">
        <v>3093</v>
      </c>
      <c r="B148" s="29" t="str">
        <f ca="1"/>
        <v/>
      </c>
      <c r="C148" s="29" t="str">
        <f ca="1"/>
        <v/>
      </c>
      <c r="D148" s="29" t="str">
        <f ca="1"/>
        <v/>
      </c>
      <c r="E148" s="53"/>
      <c r="F148" s="53" t="s">
        <v>3158</v>
      </c>
      <c r="G148" s="53" t="s">
        <v>3157</v>
      </c>
      <c r="H148" s="21" t="str">
        <f t="shared" si="2"/>
        <v>cars#otherliquid</v>
      </c>
    </row>
    <row r="149" spans="1:8" x14ac:dyDescent="0.25">
      <c r="A149" s="30" t="s">
        <v>3054</v>
      </c>
      <c r="B149" s="28">
        <f ca="1"/>
        <v>54.701553529411932</v>
      </c>
      <c r="C149" s="28">
        <f ca="1"/>
        <v>91.999999999998536</v>
      </c>
      <c r="D149" s="28">
        <f ca="1"/>
        <v>3.0000000000006701</v>
      </c>
      <c r="E149" s="53"/>
      <c r="F149" s="53" t="s">
        <v>3158</v>
      </c>
      <c r="G149" s="53" t="s">
        <v>3131</v>
      </c>
      <c r="H149" s="21" t="str">
        <f t="shared" si="2"/>
        <v>cars#gas</v>
      </c>
    </row>
    <row r="150" spans="1:8" x14ac:dyDescent="0.25">
      <c r="A150" s="30" t="s">
        <v>3057</v>
      </c>
      <c r="B150" s="28">
        <f ca="1"/>
        <v>70.800000000000011</v>
      </c>
      <c r="C150" s="28">
        <f ca="1"/>
        <v>2.1452748396083101</v>
      </c>
      <c r="D150" s="28">
        <f ca="1"/>
        <v>0.59999999999960996</v>
      </c>
      <c r="E150" s="53"/>
      <c r="F150" s="53" t="s">
        <v>3158</v>
      </c>
      <c r="G150" s="53" t="s">
        <v>3134</v>
      </c>
      <c r="H150" s="21" t="str">
        <f t="shared" si="2"/>
        <v>cars#biomass</v>
      </c>
    </row>
    <row r="151" spans="1:8" x14ac:dyDescent="0.25">
      <c r="A151" s="30" t="s">
        <v>3094</v>
      </c>
      <c r="B151" s="29" t="str">
        <f ca="1"/>
        <v/>
      </c>
      <c r="C151" s="29" t="str">
        <f ca="1"/>
        <v/>
      </c>
      <c r="D151" s="29" t="str">
        <f ca="1"/>
        <v/>
      </c>
      <c r="E151" s="53"/>
      <c r="F151" s="53" t="s">
        <v>3158</v>
      </c>
      <c r="G151" s="53" t="s">
        <v>3132</v>
      </c>
      <c r="H151" s="21" t="str">
        <f t="shared" si="2"/>
        <v>cars#other</v>
      </c>
    </row>
    <row r="152" spans="1:8" x14ac:dyDescent="0.25">
      <c r="A152" s="46" t="s">
        <v>3096</v>
      </c>
      <c r="B152" s="29" t="str">
        <f ca="1"/>
        <v/>
      </c>
      <c r="C152" s="29" t="str">
        <f ca="1"/>
        <v/>
      </c>
      <c r="D152" s="29" t="str">
        <f ca="1"/>
        <v/>
      </c>
      <c r="H152" s="21" t="str">
        <f t="shared" si="2"/>
        <v>#</v>
      </c>
    </row>
    <row r="153" spans="1:8" x14ac:dyDescent="0.25">
      <c r="A153" s="30" t="s">
        <v>3090</v>
      </c>
      <c r="B153" s="28" t="str">
        <f ca="1"/>
        <v>IE</v>
      </c>
      <c r="C153" s="28" t="str">
        <f ca="1"/>
        <v>IE</v>
      </c>
      <c r="D153" s="28" t="str">
        <f ca="1"/>
        <v>IE</v>
      </c>
      <c r="F153" s="21" t="s">
        <v>3159</v>
      </c>
      <c r="G153" s="21" t="s">
        <v>2962</v>
      </c>
      <c r="H153" s="21" t="str">
        <f t="shared" si="2"/>
        <v>lightduty#gasoline</v>
      </c>
    </row>
    <row r="154" spans="1:8" x14ac:dyDescent="0.25">
      <c r="A154" s="30" t="s">
        <v>3091</v>
      </c>
      <c r="B154" s="28" t="str">
        <f ca="1"/>
        <v>IE</v>
      </c>
      <c r="C154" s="28" t="str">
        <f ca="1"/>
        <v>IE</v>
      </c>
      <c r="D154" s="28" t="str">
        <f ca="1"/>
        <v>IE</v>
      </c>
      <c r="F154" s="21" t="s">
        <v>3159</v>
      </c>
      <c r="G154" s="21" t="s">
        <v>3156</v>
      </c>
      <c r="H154" s="21" t="str">
        <f t="shared" si="2"/>
        <v>lightduty#diesel</v>
      </c>
    </row>
    <row r="155" spans="1:8" x14ac:dyDescent="0.25">
      <c r="A155" s="30" t="s">
        <v>3092</v>
      </c>
      <c r="B155" s="28" t="str">
        <f ca="1"/>
        <v>IE</v>
      </c>
      <c r="C155" s="28" t="str">
        <f ca="1"/>
        <v>IE</v>
      </c>
      <c r="D155" s="28" t="str">
        <f ca="1"/>
        <v>IE</v>
      </c>
      <c r="F155" s="21" t="s">
        <v>3159</v>
      </c>
      <c r="G155" s="21" t="s">
        <v>2959</v>
      </c>
      <c r="H155" s="21" t="str">
        <f t="shared" si="2"/>
        <v>lightduty#LPG</v>
      </c>
    </row>
    <row r="156" spans="1:8" x14ac:dyDescent="0.25">
      <c r="A156" s="30" t="s">
        <v>3093</v>
      </c>
      <c r="B156" s="29" t="str">
        <f ca="1"/>
        <v/>
      </c>
      <c r="C156" s="29" t="str">
        <f ca="1"/>
        <v/>
      </c>
      <c r="D156" s="29" t="str">
        <f ca="1"/>
        <v/>
      </c>
      <c r="E156" s="53"/>
      <c r="F156" s="53" t="s">
        <v>3159</v>
      </c>
      <c r="G156" s="53" t="s">
        <v>3157</v>
      </c>
      <c r="H156" s="21" t="str">
        <f t="shared" si="2"/>
        <v>lightduty#otherliquid</v>
      </c>
    </row>
    <row r="157" spans="1:8" x14ac:dyDescent="0.25">
      <c r="A157" s="30" t="s">
        <v>3054</v>
      </c>
      <c r="B157" s="28" t="str">
        <f ca="1"/>
        <v>IE</v>
      </c>
      <c r="C157" s="28" t="str">
        <f ca="1"/>
        <v>IE</v>
      </c>
      <c r="D157" s="28" t="str">
        <f ca="1"/>
        <v>IE</v>
      </c>
      <c r="E157" s="53"/>
      <c r="F157" s="53" t="s">
        <v>3159</v>
      </c>
      <c r="G157" s="53" t="s">
        <v>3131</v>
      </c>
      <c r="H157" s="21" t="str">
        <f t="shared" si="2"/>
        <v>lightduty#gas</v>
      </c>
    </row>
    <row r="158" spans="1:8" x14ac:dyDescent="0.25">
      <c r="A158" s="30" t="s">
        <v>3057</v>
      </c>
      <c r="B158" s="28" t="str">
        <f ca="1"/>
        <v>IE</v>
      </c>
      <c r="C158" s="28" t="str">
        <f ca="1"/>
        <v>IE</v>
      </c>
      <c r="D158" s="28" t="str">
        <f ca="1"/>
        <v>IE</v>
      </c>
      <c r="E158" s="53"/>
      <c r="F158" s="53" t="s">
        <v>3159</v>
      </c>
      <c r="G158" s="53" t="s">
        <v>3134</v>
      </c>
      <c r="H158" s="21" t="str">
        <f t="shared" si="2"/>
        <v>lightduty#biomass</v>
      </c>
    </row>
    <row r="159" spans="1:8" x14ac:dyDescent="0.25">
      <c r="A159" s="30" t="s">
        <v>3094</v>
      </c>
      <c r="B159" s="29" t="str">
        <f ca="1"/>
        <v/>
      </c>
      <c r="C159" s="29" t="str">
        <f ca="1"/>
        <v/>
      </c>
      <c r="D159" s="29" t="str">
        <f ca="1"/>
        <v/>
      </c>
      <c r="E159" s="53"/>
      <c r="F159" s="53" t="s">
        <v>3159</v>
      </c>
      <c r="G159" s="53" t="s">
        <v>3132</v>
      </c>
      <c r="H159" s="21" t="str">
        <f t="shared" si="2"/>
        <v>lightduty#other</v>
      </c>
    </row>
    <row r="160" spans="1:8" x14ac:dyDescent="0.25">
      <c r="A160" s="46" t="s">
        <v>3097</v>
      </c>
      <c r="B160" s="29" t="str">
        <f ca="1"/>
        <v/>
      </c>
      <c r="C160" s="29" t="str">
        <f ca="1"/>
        <v/>
      </c>
      <c r="D160" s="29" t="str">
        <f ca="1"/>
        <v/>
      </c>
      <c r="H160" s="21" t="str">
        <f t="shared" si="2"/>
        <v>#</v>
      </c>
    </row>
    <row r="161" spans="1:8" x14ac:dyDescent="0.25">
      <c r="A161" s="30" t="s">
        <v>3090</v>
      </c>
      <c r="B161" s="28" t="str">
        <f ca="1"/>
        <v>NO</v>
      </c>
      <c r="C161" s="28" t="str">
        <f ca="1"/>
        <v>NO</v>
      </c>
      <c r="D161" s="28" t="str">
        <f ca="1"/>
        <v>NO</v>
      </c>
      <c r="F161" s="21" t="s">
        <v>3160</v>
      </c>
      <c r="G161" s="21" t="s">
        <v>2962</v>
      </c>
      <c r="H161" s="21" t="str">
        <f t="shared" si="2"/>
        <v>heavyduty#gasoline</v>
      </c>
    </row>
    <row r="162" spans="1:8" x14ac:dyDescent="0.25">
      <c r="A162" s="30" t="s">
        <v>3091</v>
      </c>
      <c r="B162" s="28">
        <f ca="1"/>
        <v>74.099999999999966</v>
      </c>
      <c r="C162" s="28">
        <f ca="1"/>
        <v>3.6714142138258499</v>
      </c>
      <c r="D162" s="28">
        <f ca="1"/>
        <v>4.85895541793204</v>
      </c>
      <c r="F162" s="21" t="s">
        <v>3160</v>
      </c>
      <c r="G162" s="21" t="s">
        <v>3156</v>
      </c>
      <c r="H162" s="21" t="str">
        <f t="shared" si="2"/>
        <v>heavyduty#diesel</v>
      </c>
    </row>
    <row r="163" spans="1:8" x14ac:dyDescent="0.25">
      <c r="A163" s="30" t="s">
        <v>3092</v>
      </c>
      <c r="B163" s="28" t="str">
        <f ca="1"/>
        <v>NO</v>
      </c>
      <c r="C163" s="28" t="str">
        <f ca="1"/>
        <v>NO</v>
      </c>
      <c r="D163" s="28" t="str">
        <f ca="1"/>
        <v>NO</v>
      </c>
      <c r="F163" s="21" t="s">
        <v>3160</v>
      </c>
      <c r="G163" s="21" t="s">
        <v>2959</v>
      </c>
      <c r="H163" s="21" t="str">
        <f t="shared" si="2"/>
        <v>heavyduty#LPG</v>
      </c>
    </row>
    <row r="164" spans="1:8" x14ac:dyDescent="0.25">
      <c r="A164" s="30" t="s">
        <v>3098</v>
      </c>
      <c r="B164" s="29" t="str">
        <f ca="1"/>
        <v/>
      </c>
      <c r="C164" s="29" t="str">
        <f ca="1"/>
        <v/>
      </c>
      <c r="D164" s="29" t="str">
        <f ca="1"/>
        <v/>
      </c>
      <c r="E164" s="53"/>
      <c r="F164" s="53" t="s">
        <v>3160</v>
      </c>
      <c r="G164" s="53" t="s">
        <v>3157</v>
      </c>
      <c r="H164" s="21" t="str">
        <f t="shared" si="2"/>
        <v>heavyduty#otherliquid</v>
      </c>
    </row>
    <row r="165" spans="1:8" x14ac:dyDescent="0.25">
      <c r="A165" s="30" t="s">
        <v>3054</v>
      </c>
      <c r="B165" s="28">
        <f ca="1"/>
        <v>54.703554853364587</v>
      </c>
      <c r="C165" s="28">
        <f ca="1"/>
        <v>92.000000000003908</v>
      </c>
      <c r="D165" s="28">
        <f ca="1"/>
        <v>2.9999999999985101</v>
      </c>
      <c r="E165" s="53"/>
      <c r="F165" s="53" t="s">
        <v>3160</v>
      </c>
      <c r="G165" s="53" t="s">
        <v>3131</v>
      </c>
      <c r="H165" s="21" t="str">
        <f t="shared" si="2"/>
        <v>heavyduty#gas</v>
      </c>
    </row>
    <row r="166" spans="1:8" x14ac:dyDescent="0.25">
      <c r="A166" s="30" t="s">
        <v>3057</v>
      </c>
      <c r="B166" s="28">
        <f ca="1"/>
        <v>70.799999999999969</v>
      </c>
      <c r="C166" s="28">
        <f ca="1"/>
        <v>1.62162162162156</v>
      </c>
      <c r="D166" s="28">
        <f ca="1"/>
        <v>0.60000000000082998</v>
      </c>
      <c r="E166" s="53"/>
      <c r="F166" s="53" t="s">
        <v>3160</v>
      </c>
      <c r="G166" s="53" t="s">
        <v>3134</v>
      </c>
      <c r="H166" s="21" t="str">
        <f t="shared" si="2"/>
        <v>heavyduty#biomass</v>
      </c>
    </row>
    <row r="167" spans="1:8" x14ac:dyDescent="0.25">
      <c r="A167" s="30" t="s">
        <v>3094</v>
      </c>
      <c r="B167" s="29" t="str">
        <f ca="1"/>
        <v/>
      </c>
      <c r="C167" s="29" t="str">
        <f ca="1"/>
        <v/>
      </c>
      <c r="D167" s="29" t="str">
        <f ca="1"/>
        <v/>
      </c>
      <c r="E167" s="53"/>
      <c r="F167" s="53" t="s">
        <v>3160</v>
      </c>
      <c r="G167" s="53" t="s">
        <v>3132</v>
      </c>
      <c r="H167" s="21" t="str">
        <f t="shared" si="2"/>
        <v>heavyduty#other</v>
      </c>
    </row>
    <row r="168" spans="1:8" x14ac:dyDescent="0.25">
      <c r="A168" s="46" t="s">
        <v>3099</v>
      </c>
      <c r="B168" s="29" t="str">
        <f ca="1"/>
        <v/>
      </c>
      <c r="C168" s="29" t="str">
        <f ca="1"/>
        <v/>
      </c>
      <c r="D168" s="29" t="str">
        <f ca="1"/>
        <v/>
      </c>
      <c r="H168" s="21" t="str">
        <f t="shared" si="2"/>
        <v>#</v>
      </c>
    </row>
    <row r="169" spans="1:8" x14ac:dyDescent="0.25">
      <c r="A169" s="30" t="s">
        <v>3090</v>
      </c>
      <c r="B169" s="28">
        <f ca="1"/>
        <v>69.299999999999983</v>
      </c>
      <c r="C169" s="28">
        <f ca="1"/>
        <v>92.161755119471934</v>
      </c>
      <c r="D169" s="28">
        <f ca="1"/>
        <v>1.32623013463819</v>
      </c>
      <c r="F169" s="21" t="s">
        <v>3161</v>
      </c>
      <c r="G169" s="21" t="s">
        <v>2962</v>
      </c>
      <c r="H169" s="21" t="str">
        <f t="shared" si="2"/>
        <v>motorcycles#gasoline</v>
      </c>
    </row>
    <row r="170" spans="1:8" x14ac:dyDescent="0.25">
      <c r="A170" s="30" t="s">
        <v>3091</v>
      </c>
      <c r="B170" s="28" t="str">
        <f ca="1"/>
        <v>NO</v>
      </c>
      <c r="C170" s="28" t="str">
        <f ca="1"/>
        <v>NO</v>
      </c>
      <c r="D170" s="28" t="str">
        <f ca="1"/>
        <v>NO</v>
      </c>
      <c r="F170" s="21" t="s">
        <v>3161</v>
      </c>
      <c r="G170" s="21" t="s">
        <v>3156</v>
      </c>
      <c r="H170" s="21" t="str">
        <f t="shared" si="2"/>
        <v>motorcycles#diesel</v>
      </c>
    </row>
    <row r="171" spans="1:8" x14ac:dyDescent="0.25">
      <c r="A171" s="30" t="s">
        <v>3092</v>
      </c>
      <c r="B171" s="28" t="str">
        <f ca="1"/>
        <v>NO</v>
      </c>
      <c r="C171" s="28" t="str">
        <f ca="1"/>
        <v>NO</v>
      </c>
      <c r="D171" s="28" t="str">
        <f ca="1"/>
        <v>NO</v>
      </c>
      <c r="F171" s="21" t="s">
        <v>3161</v>
      </c>
      <c r="G171" s="21" t="s">
        <v>2959</v>
      </c>
      <c r="H171" s="21" t="str">
        <f t="shared" si="2"/>
        <v>motorcycles#LPG</v>
      </c>
    </row>
    <row r="172" spans="1:8" x14ac:dyDescent="0.25">
      <c r="A172" s="30" t="s">
        <v>3093</v>
      </c>
      <c r="B172" s="29" t="str">
        <f ca="1"/>
        <v/>
      </c>
      <c r="C172" s="29" t="str">
        <f ca="1"/>
        <v/>
      </c>
      <c r="D172" s="29" t="str">
        <f ca="1"/>
        <v/>
      </c>
      <c r="E172" s="53"/>
      <c r="F172" s="53" t="s">
        <v>3161</v>
      </c>
      <c r="G172" s="53" t="s">
        <v>3157</v>
      </c>
      <c r="H172" s="21" t="str">
        <f t="shared" si="2"/>
        <v>motorcycles#otherliquid</v>
      </c>
    </row>
    <row r="173" spans="1:8" x14ac:dyDescent="0.25">
      <c r="A173" s="30" t="s">
        <v>3054</v>
      </c>
      <c r="B173" s="28" t="str">
        <f ca="1"/>
        <v>NO</v>
      </c>
      <c r="C173" s="28" t="str">
        <f ca="1"/>
        <v>NO</v>
      </c>
      <c r="D173" s="28" t="str">
        <f ca="1"/>
        <v>NO</v>
      </c>
      <c r="E173" s="53"/>
      <c r="F173" s="53" t="s">
        <v>3161</v>
      </c>
      <c r="G173" s="53" t="s">
        <v>3131</v>
      </c>
      <c r="H173" s="21" t="str">
        <f t="shared" si="2"/>
        <v>motorcycles#gas</v>
      </c>
    </row>
    <row r="174" spans="1:8" x14ac:dyDescent="0.25">
      <c r="A174" s="30" t="s">
        <v>3057</v>
      </c>
      <c r="B174" s="28">
        <f ca="1"/>
        <v>70.800000000000068</v>
      </c>
      <c r="C174" s="28">
        <f ca="1"/>
        <v>3.0000000000287499</v>
      </c>
      <c r="D174" s="28">
        <f ca="1"/>
        <v>0.59999999991565001</v>
      </c>
      <c r="E174" s="53"/>
      <c r="F174" s="53" t="s">
        <v>3161</v>
      </c>
      <c r="G174" s="53" t="s">
        <v>3134</v>
      </c>
      <c r="H174" s="21" t="str">
        <f t="shared" si="2"/>
        <v>motorcycles#biomass</v>
      </c>
    </row>
    <row r="175" spans="1:8" x14ac:dyDescent="0.25">
      <c r="A175" s="30" t="s">
        <v>3094</v>
      </c>
      <c r="B175" s="29" t="str">
        <f ca="1"/>
        <v/>
      </c>
      <c r="C175" s="29" t="str">
        <f ca="1"/>
        <v/>
      </c>
      <c r="D175" s="29" t="str">
        <f ca="1"/>
        <v/>
      </c>
      <c r="E175" s="53"/>
      <c r="F175" s="53" t="s">
        <v>3161</v>
      </c>
      <c r="G175" s="53" t="s">
        <v>3132</v>
      </c>
      <c r="H175" s="21" t="str">
        <f t="shared" si="2"/>
        <v>motorcycles#other</v>
      </c>
    </row>
    <row r="176" spans="1:8" x14ac:dyDescent="0.25">
      <c r="A176" s="46" t="s">
        <v>3100</v>
      </c>
      <c r="B176" s="29" t="str">
        <f ca="1"/>
        <v/>
      </c>
      <c r="C176" s="29" t="str">
        <f ca="1"/>
        <v/>
      </c>
      <c r="D176" s="29" t="str">
        <f ca="1"/>
        <v/>
      </c>
      <c r="H176" s="21" t="str">
        <f t="shared" si="2"/>
        <v>#</v>
      </c>
    </row>
    <row r="177" spans="1:8" x14ac:dyDescent="0.25">
      <c r="A177" s="44" t="s">
        <v>3101</v>
      </c>
      <c r="B177" s="29" t="str">
        <f ca="1"/>
        <v/>
      </c>
      <c r="C177" s="29" t="str">
        <f ca="1"/>
        <v/>
      </c>
      <c r="D177" s="29" t="str">
        <f ca="1"/>
        <v/>
      </c>
      <c r="H177" s="21" t="str">
        <f t="shared" si="2"/>
        <v>#</v>
      </c>
    </row>
    <row r="178" spans="1:8" x14ac:dyDescent="0.25">
      <c r="A178" s="30" t="s">
        <v>3053</v>
      </c>
      <c r="B178" s="28">
        <f ca="1"/>
        <v>74.100000000000009</v>
      </c>
      <c r="C178" s="28">
        <f ca="1"/>
        <v>4.1500000000000004</v>
      </c>
      <c r="D178" s="28">
        <f ca="1"/>
        <v>28.6</v>
      </c>
      <c r="F178" s="21" t="s">
        <v>3162</v>
      </c>
      <c r="G178" s="21" t="s">
        <v>3129</v>
      </c>
      <c r="H178" s="21" t="str">
        <f t="shared" si="2"/>
        <v>rail#liquid</v>
      </c>
    </row>
    <row r="179" spans="1:8" x14ac:dyDescent="0.25">
      <c r="A179" s="30" t="s">
        <v>42</v>
      </c>
      <c r="B179" s="28" t="str">
        <f ca="1"/>
        <v>NO</v>
      </c>
      <c r="C179" s="28" t="str">
        <f ca="1"/>
        <v>NO</v>
      </c>
      <c r="D179" s="28" t="str">
        <f ca="1"/>
        <v>NO</v>
      </c>
      <c r="F179" s="21" t="s">
        <v>3162</v>
      </c>
      <c r="G179" s="21" t="s">
        <v>3130</v>
      </c>
      <c r="H179" s="21" t="str">
        <f t="shared" si="2"/>
        <v>rail#solid</v>
      </c>
    </row>
    <row r="180" spans="1:8" x14ac:dyDescent="0.25">
      <c r="A180" s="30" t="s">
        <v>3054</v>
      </c>
      <c r="B180" s="28" t="str">
        <f ca="1"/>
        <v>NO</v>
      </c>
      <c r="C180" s="28" t="str">
        <f ca="1"/>
        <v>NO</v>
      </c>
      <c r="D180" s="28" t="str">
        <f ca="1"/>
        <v>NO</v>
      </c>
      <c r="F180" s="21" t="s">
        <v>3162</v>
      </c>
      <c r="G180" s="21" t="s">
        <v>3131</v>
      </c>
      <c r="H180" s="21" t="str">
        <f t="shared" si="2"/>
        <v>rail#gas</v>
      </c>
    </row>
    <row r="181" spans="1:8" x14ac:dyDescent="0.25">
      <c r="A181" s="30" t="s">
        <v>3057</v>
      </c>
      <c r="B181" s="28" t="str">
        <f ca="1"/>
        <v>NO</v>
      </c>
      <c r="C181" s="28" t="str">
        <f ca="1"/>
        <v>NO</v>
      </c>
      <c r="D181" s="28" t="str">
        <f ca="1"/>
        <v>NO</v>
      </c>
      <c r="F181" s="21" t="s">
        <v>3162</v>
      </c>
      <c r="G181" s="21" t="s">
        <v>3134</v>
      </c>
      <c r="H181" s="21" t="str">
        <f t="shared" si="2"/>
        <v>rail#biomass</v>
      </c>
    </row>
    <row r="182" spans="1:8" x14ac:dyDescent="0.25">
      <c r="A182" s="30" t="s">
        <v>3102</v>
      </c>
      <c r="B182" s="29" t="str">
        <f ca="1"/>
        <v/>
      </c>
      <c r="C182" s="29" t="str">
        <f ca="1"/>
        <v/>
      </c>
      <c r="D182" s="29" t="str">
        <f ca="1"/>
        <v/>
      </c>
      <c r="F182" s="21" t="s">
        <v>3162</v>
      </c>
      <c r="G182" s="21" t="s">
        <v>3132</v>
      </c>
      <c r="H182" s="21" t="str">
        <f t="shared" si="2"/>
        <v>rail#other</v>
      </c>
    </row>
    <row r="183" spans="1:8" x14ac:dyDescent="0.25">
      <c r="A183" s="44" t="s">
        <v>3103</v>
      </c>
      <c r="B183" s="29" t="str">
        <f ca="1"/>
        <v/>
      </c>
      <c r="C183" s="29" t="str">
        <f ca="1"/>
        <v/>
      </c>
      <c r="D183" s="29" t="str">
        <f ca="1"/>
        <v/>
      </c>
      <c r="H183" s="21" t="str">
        <f t="shared" si="2"/>
        <v>#</v>
      </c>
    </row>
    <row r="184" spans="1:8" x14ac:dyDescent="0.25">
      <c r="A184" s="30" t="s">
        <v>3104</v>
      </c>
      <c r="B184" s="28" t="str">
        <f ca="1"/>
        <v>NO</v>
      </c>
      <c r="C184" s="28" t="str">
        <f ca="1"/>
        <v>NO</v>
      </c>
      <c r="D184" s="28" t="str">
        <f ca="1"/>
        <v>NO</v>
      </c>
      <c r="E184" s="54"/>
      <c r="F184" s="54" t="s">
        <v>3163</v>
      </c>
      <c r="G184" s="54" t="s">
        <v>3164</v>
      </c>
      <c r="H184" s="21" t="str">
        <f t="shared" si="2"/>
        <v>domnavigation#residoil</v>
      </c>
    </row>
    <row r="185" spans="1:8" x14ac:dyDescent="0.25">
      <c r="A185" s="30" t="s">
        <v>3105</v>
      </c>
      <c r="B185" s="28">
        <f ca="1"/>
        <v>74.099999999999994</v>
      </c>
      <c r="C185" s="28">
        <f ca="1"/>
        <v>7</v>
      </c>
      <c r="D185" s="28">
        <f ca="1"/>
        <v>2</v>
      </c>
      <c r="E185" s="54"/>
      <c r="F185" s="54" t="s">
        <v>3163</v>
      </c>
      <c r="G185" s="54" t="s">
        <v>3156</v>
      </c>
      <c r="H185" s="21" t="str">
        <f t="shared" si="2"/>
        <v>domnavigation#diesel</v>
      </c>
    </row>
    <row r="186" spans="1:8" x14ac:dyDescent="0.25">
      <c r="A186" s="30" t="s">
        <v>3090</v>
      </c>
      <c r="B186" s="28" t="str">
        <f ca="1"/>
        <v>NO</v>
      </c>
      <c r="C186" s="28" t="str">
        <f ca="1"/>
        <v>NO</v>
      </c>
      <c r="D186" s="28" t="str">
        <f ca="1"/>
        <v>NO</v>
      </c>
      <c r="E186" s="54"/>
      <c r="F186" s="54" t="s">
        <v>3163</v>
      </c>
      <c r="G186" s="54" t="s">
        <v>2962</v>
      </c>
      <c r="H186" s="21" t="str">
        <f t="shared" si="2"/>
        <v>domnavigation#gasoline</v>
      </c>
    </row>
    <row r="187" spans="1:8" x14ac:dyDescent="0.25">
      <c r="A187" s="30" t="s">
        <v>3106</v>
      </c>
      <c r="B187" s="29" t="str">
        <f ca="1"/>
        <v/>
      </c>
      <c r="C187" s="29" t="str">
        <f ca="1"/>
        <v/>
      </c>
      <c r="D187" s="29" t="str">
        <f ca="1"/>
        <v/>
      </c>
      <c r="E187" s="54"/>
      <c r="F187" s="54" t="s">
        <v>3163</v>
      </c>
      <c r="G187" s="54" t="s">
        <v>3157</v>
      </c>
      <c r="H187" s="21" t="str">
        <f t="shared" si="2"/>
        <v>domnavigation#otherliquid</v>
      </c>
    </row>
    <row r="188" spans="1:8" x14ac:dyDescent="0.25">
      <c r="A188" s="30" t="s">
        <v>3054</v>
      </c>
      <c r="B188" s="28" t="str">
        <f ca="1"/>
        <v>NO</v>
      </c>
      <c r="C188" s="28" t="str">
        <f ca="1"/>
        <v>NO</v>
      </c>
      <c r="D188" s="28" t="str">
        <f ca="1"/>
        <v>NO</v>
      </c>
      <c r="E188" s="54"/>
      <c r="F188" s="54" t="s">
        <v>3163</v>
      </c>
      <c r="G188" s="54" t="s">
        <v>3131</v>
      </c>
      <c r="H188" s="21" t="str">
        <f t="shared" si="2"/>
        <v>domnavigation#gas</v>
      </c>
    </row>
    <row r="189" spans="1:8" x14ac:dyDescent="0.25">
      <c r="A189" s="30" t="s">
        <v>3057</v>
      </c>
      <c r="B189" s="28" t="str">
        <f ca="1"/>
        <v>NO</v>
      </c>
      <c r="C189" s="28" t="str">
        <f ca="1"/>
        <v>NO</v>
      </c>
      <c r="D189" s="28" t="str">
        <f ca="1"/>
        <v>NO</v>
      </c>
      <c r="E189" s="54"/>
      <c r="F189" s="54" t="s">
        <v>3163</v>
      </c>
      <c r="G189" s="54" t="s">
        <v>3134</v>
      </c>
      <c r="H189" s="21" t="str">
        <f t="shared" si="2"/>
        <v>domnavigation#biomass</v>
      </c>
    </row>
    <row r="190" spans="1:8" x14ac:dyDescent="0.25">
      <c r="A190" s="30" t="s">
        <v>3107</v>
      </c>
      <c r="B190" s="29" t="str">
        <f ca="1"/>
        <v/>
      </c>
      <c r="C190" s="29" t="str">
        <f ca="1"/>
        <v/>
      </c>
      <c r="D190" s="29" t="str">
        <f ca="1"/>
        <v/>
      </c>
      <c r="E190" s="54"/>
      <c r="F190" s="54" t="s">
        <v>3163</v>
      </c>
      <c r="G190" s="54" t="s">
        <v>3132</v>
      </c>
      <c r="H190" s="21" t="str">
        <f t="shared" si="2"/>
        <v>domnavigation#other</v>
      </c>
    </row>
    <row r="191" spans="1:8" x14ac:dyDescent="0.25">
      <c r="A191" s="44" t="s">
        <v>3108</v>
      </c>
      <c r="B191" s="29" t="str">
        <f ca="1"/>
        <v/>
      </c>
      <c r="C191" s="29" t="str">
        <f ca="1"/>
        <v/>
      </c>
      <c r="D191" s="29" t="str">
        <f ca="1"/>
        <v/>
      </c>
      <c r="H191" s="21" t="str">
        <f t="shared" si="2"/>
        <v>#</v>
      </c>
    </row>
    <row r="192" spans="1:8" x14ac:dyDescent="0.25">
      <c r="A192" s="39" t="s">
        <v>3053</v>
      </c>
      <c r="B192" s="28" t="str">
        <f ca="1"/>
        <v>NO</v>
      </c>
      <c r="C192" s="28" t="str">
        <f ca="1"/>
        <v>NO</v>
      </c>
      <c r="D192" s="28" t="str">
        <f ca="1"/>
        <v>NO</v>
      </c>
      <c r="F192" s="21" t="s">
        <v>3165</v>
      </c>
      <c r="G192" s="21" t="s">
        <v>3129</v>
      </c>
      <c r="H192" s="21" t="str">
        <f t="shared" si="2"/>
        <v>othertransport#liquid</v>
      </c>
    </row>
    <row r="193" spans="1:8" x14ac:dyDescent="0.25">
      <c r="A193" s="39" t="s">
        <v>42</v>
      </c>
      <c r="B193" s="28" t="str">
        <f ca="1"/>
        <v>NO</v>
      </c>
      <c r="C193" s="28" t="str">
        <f ca="1"/>
        <v>NO</v>
      </c>
      <c r="D193" s="28" t="str">
        <f ca="1"/>
        <v>NO</v>
      </c>
      <c r="F193" s="21" t="s">
        <v>3165</v>
      </c>
      <c r="G193" s="21" t="s">
        <v>3130</v>
      </c>
      <c r="H193" s="21" t="str">
        <f t="shared" si="2"/>
        <v>othertransport#solid</v>
      </c>
    </row>
    <row r="194" spans="1:8" x14ac:dyDescent="0.25">
      <c r="A194" s="39" t="s">
        <v>3054</v>
      </c>
      <c r="B194" s="28">
        <f ca="1"/>
        <v>49.990480118409501</v>
      </c>
      <c r="C194" s="28">
        <f ca="1"/>
        <v>1</v>
      </c>
      <c r="D194" s="28">
        <f ca="1"/>
        <v>0.1</v>
      </c>
      <c r="F194" s="21" t="s">
        <v>3165</v>
      </c>
      <c r="G194" s="21" t="s">
        <v>3131</v>
      </c>
      <c r="H194" s="21" t="str">
        <f t="shared" si="2"/>
        <v>othertransport#gas</v>
      </c>
    </row>
    <row r="195" spans="1:8" x14ac:dyDescent="0.25">
      <c r="A195" s="39" t="s">
        <v>3074</v>
      </c>
      <c r="B195" s="28" t="str">
        <f ca="1"/>
        <v>NO</v>
      </c>
      <c r="C195" s="28" t="str">
        <f ca="1"/>
        <v>NO</v>
      </c>
      <c r="D195" s="28" t="str">
        <f ca="1"/>
        <v>NO</v>
      </c>
      <c r="F195" s="21" t="s">
        <v>3165</v>
      </c>
      <c r="G195" s="21" t="s">
        <v>3134</v>
      </c>
      <c r="H195" s="21" t="str">
        <f t="shared" si="2"/>
        <v>othertransport#biomass</v>
      </c>
    </row>
    <row r="196" spans="1:8" x14ac:dyDescent="0.25">
      <c r="A196" s="39" t="s">
        <v>3076</v>
      </c>
      <c r="B196" s="28" t="str">
        <f ca="1"/>
        <v>NO</v>
      </c>
      <c r="C196" s="28" t="str">
        <f ca="1"/>
        <v>NO</v>
      </c>
      <c r="D196" s="28" t="str">
        <f ca="1"/>
        <v>NO</v>
      </c>
      <c r="F196" s="21" t="s">
        <v>3165</v>
      </c>
      <c r="G196" s="21" t="s">
        <v>3132</v>
      </c>
      <c r="H196" s="21" t="str">
        <f t="shared" si="2"/>
        <v>othertransport#other</v>
      </c>
    </row>
    <row r="197" spans="1:8" x14ac:dyDescent="0.25">
      <c r="A197" s="47" t="s">
        <v>3109</v>
      </c>
      <c r="B197" s="29" t="str">
        <f ca="1"/>
        <v/>
      </c>
      <c r="C197" s="29" t="str">
        <f ca="1"/>
        <v/>
      </c>
      <c r="D197" s="29" t="str">
        <f ca="1"/>
        <v/>
      </c>
      <c r="H197" s="21" t="str">
        <f t="shared" si="2"/>
        <v>#</v>
      </c>
    </row>
    <row r="198" spans="1:8" x14ac:dyDescent="0.25">
      <c r="A198" s="39" t="s">
        <v>3053</v>
      </c>
      <c r="B198" s="28" t="str">
        <f ca="1"/>
        <v>NO</v>
      </c>
      <c r="C198" s="28" t="str">
        <f ca="1"/>
        <v>NO</v>
      </c>
      <c r="D198" s="28" t="str">
        <f ca="1"/>
        <v>NO</v>
      </c>
      <c r="F198" s="21" t="s">
        <v>3166</v>
      </c>
      <c r="G198" s="21" t="s">
        <v>3129</v>
      </c>
      <c r="H198" s="21" t="str">
        <f t="shared" si="2"/>
        <v>pipeline#liquid</v>
      </c>
    </row>
    <row r="199" spans="1:8" x14ac:dyDescent="0.25">
      <c r="A199" s="39" t="s">
        <v>42</v>
      </c>
      <c r="B199" s="28" t="str">
        <f ca="1"/>
        <v>NO</v>
      </c>
      <c r="C199" s="28" t="str">
        <f ca="1"/>
        <v>NO</v>
      </c>
      <c r="D199" s="28" t="str">
        <f ca="1"/>
        <v>NO</v>
      </c>
      <c r="F199" s="21" t="s">
        <v>3166</v>
      </c>
      <c r="G199" s="21" t="s">
        <v>3130</v>
      </c>
      <c r="H199" s="21" t="str">
        <f t="shared" ref="H199:H262" si="3">F199 &amp; "#" &amp; G199</f>
        <v>pipeline#solid</v>
      </c>
    </row>
    <row r="200" spans="1:8" x14ac:dyDescent="0.25">
      <c r="A200" s="39" t="s">
        <v>3054</v>
      </c>
      <c r="B200" s="28">
        <f ca="1"/>
        <v>49.990480118409501</v>
      </c>
      <c r="C200" s="28">
        <f ca="1"/>
        <v>1</v>
      </c>
      <c r="D200" s="28">
        <f ca="1"/>
        <v>0.1</v>
      </c>
      <c r="F200" s="21" t="s">
        <v>3166</v>
      </c>
      <c r="G200" s="21" t="s">
        <v>3131</v>
      </c>
      <c r="H200" s="21" t="str">
        <f t="shared" si="3"/>
        <v>pipeline#gas</v>
      </c>
    </row>
    <row r="201" spans="1:8" x14ac:dyDescent="0.25">
      <c r="A201" s="39" t="s">
        <v>3074</v>
      </c>
      <c r="B201" s="28" t="str">
        <f ca="1"/>
        <v>NO</v>
      </c>
      <c r="C201" s="28" t="str">
        <f ca="1"/>
        <v>NO</v>
      </c>
      <c r="D201" s="28" t="str">
        <f ca="1"/>
        <v>NO</v>
      </c>
      <c r="F201" s="21" t="s">
        <v>3166</v>
      </c>
      <c r="G201" s="21" t="s">
        <v>3134</v>
      </c>
      <c r="H201" s="21" t="str">
        <f t="shared" si="3"/>
        <v>pipeline#biomass</v>
      </c>
    </row>
    <row r="202" spans="1:8" x14ac:dyDescent="0.25">
      <c r="A202" s="39" t="s">
        <v>3076</v>
      </c>
      <c r="B202" s="28" t="str">
        <f ca="1"/>
        <v>NO</v>
      </c>
      <c r="C202" s="28" t="str">
        <f ca="1"/>
        <v>NO</v>
      </c>
      <c r="D202" s="28" t="str">
        <f ca="1"/>
        <v>NO</v>
      </c>
      <c r="F202" s="21" t="s">
        <v>3166</v>
      </c>
      <c r="G202" s="21" t="s">
        <v>3132</v>
      </c>
      <c r="H202" s="21" t="str">
        <f t="shared" si="3"/>
        <v>pipeline#other</v>
      </c>
    </row>
    <row r="203" spans="1:8" x14ac:dyDescent="0.25">
      <c r="A203" s="47" t="s">
        <v>3110</v>
      </c>
      <c r="B203" s="29" t="str">
        <f ca="1"/>
        <v/>
      </c>
      <c r="C203" s="29" t="str">
        <f ca="1"/>
        <v/>
      </c>
      <c r="D203" s="29" t="str">
        <f ca="1"/>
        <v/>
      </c>
      <c r="H203" s="21" t="str">
        <f t="shared" si="3"/>
        <v>#</v>
      </c>
    </row>
    <row r="204" spans="1:8" x14ac:dyDescent="0.25">
      <c r="A204" s="31" t="s">
        <v>3111</v>
      </c>
      <c r="B204" s="29" t="str">
        <f ca="1"/>
        <v/>
      </c>
      <c r="C204" s="29" t="str">
        <f ca="1"/>
        <v/>
      </c>
      <c r="D204" s="29" t="str">
        <f ca="1"/>
        <v/>
      </c>
      <c r="H204" s="21" t="str">
        <f t="shared" si="3"/>
        <v>#</v>
      </c>
    </row>
    <row r="205" spans="1:8" x14ac:dyDescent="0.25">
      <c r="A205" s="30" t="s">
        <v>3053</v>
      </c>
      <c r="B205" s="28">
        <f ca="1"/>
        <v>72.919372427241527</v>
      </c>
      <c r="C205" s="28">
        <f ca="1"/>
        <v>5.5908376710038299</v>
      </c>
      <c r="D205" s="28">
        <f ca="1"/>
        <v>4.2849759349567398</v>
      </c>
      <c r="F205" s="21" t="s">
        <v>3167</v>
      </c>
      <c r="G205" s="21" t="s">
        <v>3129</v>
      </c>
      <c r="H205" s="21" t="str">
        <f t="shared" si="3"/>
        <v>othersectors#liquid</v>
      </c>
    </row>
    <row r="206" spans="1:8" x14ac:dyDescent="0.25">
      <c r="A206" s="30" t="s">
        <v>42</v>
      </c>
      <c r="B206" s="28">
        <f ca="1"/>
        <v>96.710867938547565</v>
      </c>
      <c r="C206" s="28">
        <f ca="1"/>
        <v>290.9692106054643</v>
      </c>
      <c r="D206" s="28">
        <f ca="1"/>
        <v>1.5</v>
      </c>
      <c r="F206" s="21" t="s">
        <v>3167</v>
      </c>
      <c r="G206" s="21" t="s">
        <v>3130</v>
      </c>
      <c r="H206" s="21" t="str">
        <f t="shared" si="3"/>
        <v>othersectors#solid</v>
      </c>
    </row>
    <row r="207" spans="1:8" x14ac:dyDescent="0.25">
      <c r="A207" s="30" t="s">
        <v>3054</v>
      </c>
      <c r="B207" s="28">
        <f ca="1"/>
        <v>55.420243567147281</v>
      </c>
      <c r="C207" s="28">
        <f ca="1"/>
        <v>4.9999924786479397</v>
      </c>
      <c r="D207" s="28">
        <f ca="1"/>
        <v>9.9999849572979999E-2</v>
      </c>
      <c r="F207" s="21" t="s">
        <v>3167</v>
      </c>
      <c r="G207" s="21" t="s">
        <v>3131</v>
      </c>
      <c r="H207" s="21" t="str">
        <f t="shared" si="3"/>
        <v>othersectors#gas</v>
      </c>
    </row>
    <row r="208" spans="1:8" x14ac:dyDescent="0.25">
      <c r="A208" s="30" t="s">
        <v>3055</v>
      </c>
      <c r="B208" s="28" t="str">
        <f ca="1"/>
        <v>NO</v>
      </c>
      <c r="C208" s="28" t="str">
        <f ca="1"/>
        <v>NO</v>
      </c>
      <c r="D208" s="28" t="str">
        <f ca="1"/>
        <v>NO</v>
      </c>
      <c r="F208" s="21" t="s">
        <v>3167</v>
      </c>
      <c r="G208" s="21" t="s">
        <v>3132</v>
      </c>
      <c r="H208" s="21" t="str">
        <f t="shared" si="3"/>
        <v>othersectors#other</v>
      </c>
    </row>
    <row r="209" spans="1:8" x14ac:dyDescent="0.25">
      <c r="A209" s="30" t="s">
        <v>3056</v>
      </c>
      <c r="B209" s="28" t="str">
        <f ca="1"/>
        <v>NO</v>
      </c>
      <c r="C209" s="28" t="str">
        <f ca="1"/>
        <v>NO</v>
      </c>
      <c r="D209" s="28" t="str">
        <f ca="1"/>
        <v>NO</v>
      </c>
      <c r="F209" s="21" t="s">
        <v>3167</v>
      </c>
      <c r="G209" s="21" t="s">
        <v>3133</v>
      </c>
      <c r="H209" s="21" t="str">
        <f t="shared" si="3"/>
        <v>othersectors#peat</v>
      </c>
    </row>
    <row r="210" spans="1:8" x14ac:dyDescent="0.25">
      <c r="A210" s="30" t="s">
        <v>3057</v>
      </c>
      <c r="B210" s="28">
        <f ca="1"/>
        <v>107.98411594174195</v>
      </c>
      <c r="C210" s="28">
        <f ca="1"/>
        <v>278.481507797201</v>
      </c>
      <c r="D210" s="28">
        <f ca="1"/>
        <v>3.70076276158811</v>
      </c>
      <c r="F210" s="21" t="s">
        <v>3167</v>
      </c>
      <c r="G210" s="21" t="s">
        <v>3134</v>
      </c>
      <c r="H210" s="21" t="str">
        <f t="shared" si="3"/>
        <v>othersectors#biomass</v>
      </c>
    </row>
    <row r="211" spans="1:8" x14ac:dyDescent="0.25">
      <c r="A211" s="45" t="s">
        <v>3112</v>
      </c>
      <c r="B211" s="29" t="str">
        <f ca="1"/>
        <v/>
      </c>
      <c r="C211" s="29" t="str">
        <f ca="1"/>
        <v/>
      </c>
      <c r="D211" s="29" t="str">
        <f ca="1"/>
        <v/>
      </c>
      <c r="H211" s="21" t="str">
        <f t="shared" si="3"/>
        <v>#</v>
      </c>
    </row>
    <row r="212" spans="1:8" x14ac:dyDescent="0.25">
      <c r="A212" s="30" t="s">
        <v>3053</v>
      </c>
      <c r="B212" s="28">
        <f ca="1"/>
        <v>72.542780968600624</v>
      </c>
      <c r="C212" s="28">
        <f ca="1"/>
        <v>8.4466907548410308</v>
      </c>
      <c r="D212" s="28">
        <f ca="1"/>
        <v>0.44466907565314001</v>
      </c>
      <c r="F212" s="21" t="s">
        <v>3168</v>
      </c>
      <c r="G212" s="21" t="s">
        <v>3129</v>
      </c>
      <c r="H212" s="21" t="str">
        <f t="shared" si="3"/>
        <v>services#liquid</v>
      </c>
    </row>
    <row r="213" spans="1:8" x14ac:dyDescent="0.25">
      <c r="A213" s="30" t="s">
        <v>42</v>
      </c>
      <c r="B213" s="28">
        <f ca="1"/>
        <v>98.637122251419527</v>
      </c>
      <c r="C213" s="28">
        <f ca="1"/>
        <v>10</v>
      </c>
      <c r="D213" s="28">
        <f ca="1"/>
        <v>1.5</v>
      </c>
      <c r="F213" s="21" t="s">
        <v>3168</v>
      </c>
      <c r="G213" s="21" t="s">
        <v>3130</v>
      </c>
      <c r="H213" s="21" t="str">
        <f t="shared" si="3"/>
        <v>services#solid</v>
      </c>
    </row>
    <row r="214" spans="1:8" x14ac:dyDescent="0.25">
      <c r="A214" s="30" t="s">
        <v>3054</v>
      </c>
      <c r="B214" s="28">
        <f ca="1"/>
        <v>55.42024356714726</v>
      </c>
      <c r="C214" s="28">
        <f ca="1"/>
        <v>5</v>
      </c>
      <c r="D214" s="28">
        <f ca="1"/>
        <v>9.9999999999930006E-2</v>
      </c>
      <c r="F214" s="21" t="s">
        <v>3168</v>
      </c>
      <c r="G214" s="21" t="s">
        <v>3131</v>
      </c>
      <c r="H214" s="21" t="str">
        <f t="shared" si="3"/>
        <v>services#gas</v>
      </c>
    </row>
    <row r="215" spans="1:8" x14ac:dyDescent="0.25">
      <c r="A215" s="30" t="s">
        <v>3055</v>
      </c>
      <c r="B215" s="28" t="str">
        <f ca="1"/>
        <v>NO</v>
      </c>
      <c r="C215" s="28" t="str">
        <f ca="1"/>
        <v>NO</v>
      </c>
      <c r="D215" s="28" t="str">
        <f ca="1"/>
        <v>NO</v>
      </c>
      <c r="F215" s="21" t="s">
        <v>3168</v>
      </c>
      <c r="G215" s="21" t="s">
        <v>3132</v>
      </c>
      <c r="H215" s="21" t="str">
        <f t="shared" si="3"/>
        <v>services#other</v>
      </c>
    </row>
    <row r="216" spans="1:8" x14ac:dyDescent="0.25">
      <c r="A216" s="30" t="s">
        <v>3056</v>
      </c>
      <c r="B216" s="28" t="str">
        <f ca="1"/>
        <v>NO</v>
      </c>
      <c r="C216" s="28" t="str">
        <f ca="1"/>
        <v>NO</v>
      </c>
      <c r="D216" s="28" t="str">
        <f ca="1"/>
        <v>NO</v>
      </c>
      <c r="F216" s="21" t="s">
        <v>3168</v>
      </c>
      <c r="G216" s="21" t="s">
        <v>3133</v>
      </c>
      <c r="H216" s="21" t="str">
        <f t="shared" si="3"/>
        <v>services#peat</v>
      </c>
    </row>
    <row r="217" spans="1:8" x14ac:dyDescent="0.25">
      <c r="A217" s="30" t="s">
        <v>3057</v>
      </c>
      <c r="B217" s="28">
        <f ca="1"/>
        <v>79.717264276228434</v>
      </c>
      <c r="C217" s="28">
        <f ca="1"/>
        <v>134.08698539176626</v>
      </c>
      <c r="D217" s="28">
        <f ca="1"/>
        <v>1.8065737051792801</v>
      </c>
      <c r="F217" s="21" t="s">
        <v>3168</v>
      </c>
      <c r="G217" s="21" t="s">
        <v>3134</v>
      </c>
      <c r="H217" s="21" t="str">
        <f t="shared" si="3"/>
        <v>services#biomass</v>
      </c>
    </row>
    <row r="218" spans="1:8" x14ac:dyDescent="0.25">
      <c r="A218" s="35" t="s">
        <v>3113</v>
      </c>
      <c r="B218" s="29" t="str">
        <f ca="1"/>
        <v/>
      </c>
      <c r="C218" s="29" t="str">
        <f ca="1"/>
        <v/>
      </c>
      <c r="D218" s="29" t="str">
        <f ca="1"/>
        <v/>
      </c>
      <c r="H218" s="21" t="str">
        <f t="shared" si="3"/>
        <v>#</v>
      </c>
    </row>
    <row r="219" spans="1:8" x14ac:dyDescent="0.25">
      <c r="A219" s="42" t="s">
        <v>3061</v>
      </c>
      <c r="B219" s="28">
        <f ca="1"/>
        <v>72.542780968600624</v>
      </c>
      <c r="C219" s="28">
        <f ca="1"/>
        <v>8.4466907548410308</v>
      </c>
      <c r="D219" s="28">
        <f ca="1"/>
        <v>0.44466907565314001</v>
      </c>
      <c r="F219" s="21" t="s">
        <v>3169</v>
      </c>
      <c r="G219" s="21" t="s">
        <v>3129</v>
      </c>
      <c r="H219" s="21" t="str">
        <f t="shared" si="3"/>
        <v>servicesstationary#liquid</v>
      </c>
    </row>
    <row r="220" spans="1:8" x14ac:dyDescent="0.25">
      <c r="A220" s="42" t="s">
        <v>3062</v>
      </c>
      <c r="B220" s="28">
        <f ca="1"/>
        <v>98.637122251419527</v>
      </c>
      <c r="C220" s="28">
        <f ca="1"/>
        <v>10</v>
      </c>
      <c r="D220" s="28">
        <f ca="1"/>
        <v>1.5</v>
      </c>
      <c r="F220" s="21" t="s">
        <v>3169</v>
      </c>
      <c r="G220" s="21" t="s">
        <v>3130</v>
      </c>
      <c r="H220" s="21" t="str">
        <f t="shared" si="3"/>
        <v>servicesstationary#solid</v>
      </c>
    </row>
    <row r="221" spans="1:8" x14ac:dyDescent="0.25">
      <c r="A221" s="42" t="s">
        <v>3063</v>
      </c>
      <c r="B221" s="28">
        <f ca="1"/>
        <v>55.42024356714726</v>
      </c>
      <c r="C221" s="28">
        <f ca="1"/>
        <v>5</v>
      </c>
      <c r="D221" s="28">
        <f ca="1"/>
        <v>9.9999999999930006E-2</v>
      </c>
      <c r="F221" s="21" t="s">
        <v>3169</v>
      </c>
      <c r="G221" s="21" t="s">
        <v>3131</v>
      </c>
      <c r="H221" s="21" t="str">
        <f t="shared" si="3"/>
        <v>servicesstationary#gas</v>
      </c>
    </row>
    <row r="222" spans="1:8" x14ac:dyDescent="0.25">
      <c r="A222" s="42" t="s">
        <v>3064</v>
      </c>
      <c r="B222" s="28" t="str">
        <f ca="1"/>
        <v>NO</v>
      </c>
      <c r="C222" s="28" t="str">
        <f ca="1"/>
        <v>NO</v>
      </c>
      <c r="D222" s="28" t="str">
        <f ca="1"/>
        <v>NO</v>
      </c>
      <c r="F222" s="21" t="s">
        <v>3169</v>
      </c>
      <c r="G222" s="21" t="s">
        <v>3132</v>
      </c>
      <c r="H222" s="21" t="str">
        <f t="shared" si="3"/>
        <v>servicesstationary#other</v>
      </c>
    </row>
    <row r="223" spans="1:8" x14ac:dyDescent="0.25">
      <c r="A223" s="42" t="s">
        <v>68</v>
      </c>
      <c r="B223" s="28" t="str">
        <f ca="1"/>
        <v>NO</v>
      </c>
      <c r="C223" s="28" t="str">
        <f ca="1"/>
        <v>NO</v>
      </c>
      <c r="D223" s="28" t="str">
        <f ca="1"/>
        <v>NO</v>
      </c>
      <c r="F223" s="21" t="s">
        <v>3169</v>
      </c>
      <c r="G223" s="21" t="s">
        <v>3133</v>
      </c>
      <c r="H223" s="21" t="str">
        <f t="shared" si="3"/>
        <v>servicesstationary#peat</v>
      </c>
    </row>
    <row r="224" spans="1:8" x14ac:dyDescent="0.25">
      <c r="A224" s="42" t="s">
        <v>3065</v>
      </c>
      <c r="B224" s="28">
        <f ca="1"/>
        <v>79.717264276228434</v>
      </c>
      <c r="C224" s="28">
        <f ca="1"/>
        <v>134.08698539176626</v>
      </c>
      <c r="D224" s="28">
        <f ca="1"/>
        <v>1.8065737051792801</v>
      </c>
      <c r="F224" s="21" t="s">
        <v>3169</v>
      </c>
      <c r="G224" s="21" t="s">
        <v>3134</v>
      </c>
      <c r="H224" s="21" t="str">
        <f t="shared" si="3"/>
        <v>servicesstationary#biomass</v>
      </c>
    </row>
    <row r="225" spans="1:8" x14ac:dyDescent="0.25">
      <c r="A225" s="45" t="s">
        <v>3114</v>
      </c>
      <c r="B225" s="29" t="str">
        <f ca="1"/>
        <v/>
      </c>
      <c r="C225" s="29" t="str">
        <f ca="1"/>
        <v/>
      </c>
      <c r="D225" s="29" t="str">
        <f ca="1"/>
        <v/>
      </c>
      <c r="H225" s="21" t="str">
        <f t="shared" si="3"/>
        <v>#</v>
      </c>
    </row>
    <row r="226" spans="1:8" x14ac:dyDescent="0.25">
      <c r="A226" s="30" t="s">
        <v>3053</v>
      </c>
      <c r="B226" s="28">
        <f ca="1"/>
        <v>65.856520538472424</v>
      </c>
      <c r="C226" s="28">
        <f ca="1"/>
        <v>4.9999999999987104</v>
      </c>
      <c r="D226" s="28">
        <f ca="1"/>
        <v>9.9999999998149999E-2</v>
      </c>
      <c r="F226" s="21" t="s">
        <v>3170</v>
      </c>
      <c r="G226" s="21" t="s">
        <v>3129</v>
      </c>
      <c r="H226" s="21" t="str">
        <f t="shared" si="3"/>
        <v>residential#liquid</v>
      </c>
    </row>
    <row r="227" spans="1:8" x14ac:dyDescent="0.25">
      <c r="A227" s="30" t="s">
        <v>42</v>
      </c>
      <c r="B227" s="28">
        <f ca="1"/>
        <v>96.63184356580588</v>
      </c>
      <c r="C227" s="28">
        <f ca="1"/>
        <v>299.99999999999994</v>
      </c>
      <c r="D227" s="28">
        <f ca="1"/>
        <v>1.5</v>
      </c>
      <c r="F227" s="21" t="s">
        <v>3170</v>
      </c>
      <c r="G227" s="21" t="s">
        <v>3130</v>
      </c>
      <c r="H227" s="21" t="str">
        <f t="shared" si="3"/>
        <v>residential#solid</v>
      </c>
    </row>
    <row r="228" spans="1:8" x14ac:dyDescent="0.25">
      <c r="A228" s="30" t="s">
        <v>3054</v>
      </c>
      <c r="B228" s="28">
        <f ca="1"/>
        <v>55.420243567147281</v>
      </c>
      <c r="C228" s="28">
        <f ca="1"/>
        <v>5</v>
      </c>
      <c r="D228" s="28">
        <f ca="1"/>
        <v>0.10000000000001</v>
      </c>
      <c r="F228" s="21" t="s">
        <v>3170</v>
      </c>
      <c r="G228" s="21" t="s">
        <v>3131</v>
      </c>
      <c r="H228" s="21" t="str">
        <f t="shared" si="3"/>
        <v>residential#gas</v>
      </c>
    </row>
    <row r="229" spans="1:8" x14ac:dyDescent="0.25">
      <c r="A229" s="30" t="s">
        <v>3055</v>
      </c>
      <c r="B229" s="28" t="str">
        <f ca="1"/>
        <v>NO</v>
      </c>
      <c r="C229" s="28" t="str">
        <f ca="1"/>
        <v>NO</v>
      </c>
      <c r="D229" s="28" t="str">
        <f ca="1"/>
        <v>NO</v>
      </c>
      <c r="F229" s="21" t="s">
        <v>3170</v>
      </c>
      <c r="G229" s="21" t="s">
        <v>3132</v>
      </c>
      <c r="H229" s="21" t="str">
        <f t="shared" si="3"/>
        <v>residential#other</v>
      </c>
    </row>
    <row r="230" spans="1:8" x14ac:dyDescent="0.25">
      <c r="A230" s="30" t="s">
        <v>3056</v>
      </c>
      <c r="B230" s="28" t="str">
        <f ca="1"/>
        <v>NO</v>
      </c>
      <c r="C230" s="28" t="str">
        <f ca="1"/>
        <v>NO</v>
      </c>
      <c r="D230" s="28" t="str">
        <f ca="1"/>
        <v>NO</v>
      </c>
      <c r="F230" s="21" t="s">
        <v>3170</v>
      </c>
      <c r="G230" s="21" t="s">
        <v>3133</v>
      </c>
      <c r="H230" s="21" t="str">
        <f t="shared" si="3"/>
        <v>residential#peat</v>
      </c>
    </row>
    <row r="231" spans="1:8" x14ac:dyDescent="0.25">
      <c r="A231" s="30" t="s">
        <v>3057</v>
      </c>
      <c r="B231" s="28">
        <f ca="1"/>
        <v>112</v>
      </c>
      <c r="C231" s="28">
        <f ca="1"/>
        <v>299.04140421328759</v>
      </c>
      <c r="D231" s="28">
        <f ca="1"/>
        <v>3.9712421263986299</v>
      </c>
      <c r="F231" s="21" t="s">
        <v>3170</v>
      </c>
      <c r="G231" s="21" t="s">
        <v>3134</v>
      </c>
      <c r="H231" s="21" t="str">
        <f t="shared" si="3"/>
        <v>residential#biomass</v>
      </c>
    </row>
    <row r="232" spans="1:8" x14ac:dyDescent="0.25">
      <c r="A232" s="34" t="s">
        <v>3115</v>
      </c>
      <c r="B232" s="28" t="str">
        <f ca="1"/>
        <v/>
      </c>
      <c r="C232" s="28" t="str">
        <f ca="1"/>
        <v/>
      </c>
      <c r="D232" s="28" t="str">
        <f ca="1"/>
        <v/>
      </c>
      <c r="H232" s="21" t="str">
        <f t="shared" si="3"/>
        <v>#</v>
      </c>
    </row>
    <row r="233" spans="1:8" x14ac:dyDescent="0.25">
      <c r="A233" s="35" t="s">
        <v>3061</v>
      </c>
      <c r="B233" s="28">
        <f ca="1"/>
        <v>65.856520538472424</v>
      </c>
      <c r="C233" s="28">
        <f ca="1"/>
        <v>4.9999999999987104</v>
      </c>
      <c r="D233" s="28">
        <f ca="1"/>
        <v>9.9999999998149999E-2</v>
      </c>
      <c r="F233" s="21" t="s">
        <v>3171</v>
      </c>
      <c r="G233" s="21" t="s">
        <v>3129</v>
      </c>
      <c r="H233" s="21" t="str">
        <f t="shared" si="3"/>
        <v>residentialstationary#liquid</v>
      </c>
    </row>
    <row r="234" spans="1:8" x14ac:dyDescent="0.25">
      <c r="A234" s="35" t="s">
        <v>3062</v>
      </c>
      <c r="B234" s="28">
        <f ca="1"/>
        <v>96.63184356580588</v>
      </c>
      <c r="C234" s="28">
        <f ca="1"/>
        <v>299.99999999999994</v>
      </c>
      <c r="D234" s="28">
        <f ca="1"/>
        <v>1.5</v>
      </c>
      <c r="F234" s="21" t="s">
        <v>3171</v>
      </c>
      <c r="G234" s="21" t="s">
        <v>3130</v>
      </c>
      <c r="H234" s="21" t="str">
        <f t="shared" si="3"/>
        <v>residentialstationary#solid</v>
      </c>
    </row>
    <row r="235" spans="1:8" x14ac:dyDescent="0.25">
      <c r="A235" s="35" t="s">
        <v>3063</v>
      </c>
      <c r="B235" s="28">
        <f ca="1"/>
        <v>55.420243567147281</v>
      </c>
      <c r="C235" s="28">
        <f ca="1"/>
        <v>5</v>
      </c>
      <c r="D235" s="28">
        <f ca="1"/>
        <v>0.10000000000001</v>
      </c>
      <c r="F235" s="21" t="s">
        <v>3171</v>
      </c>
      <c r="G235" s="21" t="s">
        <v>3131</v>
      </c>
      <c r="H235" s="21" t="str">
        <f t="shared" si="3"/>
        <v>residentialstationary#gas</v>
      </c>
    </row>
    <row r="236" spans="1:8" x14ac:dyDescent="0.25">
      <c r="A236" s="35" t="s">
        <v>3064</v>
      </c>
      <c r="B236" s="28" t="str">
        <f ca="1"/>
        <v>NO</v>
      </c>
      <c r="C236" s="28" t="str">
        <f ca="1"/>
        <v>NO</v>
      </c>
      <c r="D236" s="28" t="str">
        <f ca="1"/>
        <v>NO</v>
      </c>
      <c r="F236" s="21" t="s">
        <v>3171</v>
      </c>
      <c r="G236" s="21" t="s">
        <v>3132</v>
      </c>
      <c r="H236" s="21" t="str">
        <f t="shared" si="3"/>
        <v>residentialstationary#other</v>
      </c>
    </row>
    <row r="237" spans="1:8" x14ac:dyDescent="0.25">
      <c r="A237" s="35" t="s">
        <v>68</v>
      </c>
      <c r="B237" s="28" t="str">
        <f ca="1"/>
        <v>NO</v>
      </c>
      <c r="C237" s="28" t="str">
        <f ca="1"/>
        <v>NO</v>
      </c>
      <c r="D237" s="28" t="str">
        <f ca="1"/>
        <v>NO</v>
      </c>
      <c r="F237" s="21" t="s">
        <v>3171</v>
      </c>
      <c r="G237" s="21" t="s">
        <v>3133</v>
      </c>
      <c r="H237" s="21" t="str">
        <f t="shared" si="3"/>
        <v>residentialstationary#peat</v>
      </c>
    </row>
    <row r="238" spans="1:8" x14ac:dyDescent="0.25">
      <c r="A238" s="35" t="s">
        <v>3065</v>
      </c>
      <c r="B238" s="28">
        <f ca="1"/>
        <v>112</v>
      </c>
      <c r="C238" s="28">
        <f ca="1"/>
        <v>299.04140421328759</v>
      </c>
      <c r="D238" s="28">
        <f ca="1"/>
        <v>3.9712421263986299</v>
      </c>
      <c r="F238" s="21" t="s">
        <v>3171</v>
      </c>
      <c r="G238" s="21" t="s">
        <v>3134</v>
      </c>
      <c r="H238" s="21" t="str">
        <f t="shared" si="3"/>
        <v>residentialstationary#biomass</v>
      </c>
    </row>
    <row r="239" spans="1:8" x14ac:dyDescent="0.25">
      <c r="A239" s="45" t="s">
        <v>3116</v>
      </c>
      <c r="B239" s="29" t="str">
        <f ca="1"/>
        <v/>
      </c>
      <c r="C239" s="29" t="str">
        <f ca="1"/>
        <v/>
      </c>
      <c r="D239" s="29" t="str">
        <f ca="1"/>
        <v/>
      </c>
      <c r="H239" s="21" t="str">
        <f t="shared" si="3"/>
        <v>#</v>
      </c>
    </row>
    <row r="240" spans="1:8" x14ac:dyDescent="0.25">
      <c r="A240" s="30" t="s">
        <v>3053</v>
      </c>
      <c r="B240" s="28">
        <f ca="1"/>
        <v>73.929892808218383</v>
      </c>
      <c r="C240" s="28">
        <f ca="1"/>
        <v>5.4941620782411498</v>
      </c>
      <c r="D240" s="28">
        <f ca="1"/>
        <v>5.1107555448336504</v>
      </c>
      <c r="F240" s="21" t="s">
        <v>3172</v>
      </c>
      <c r="G240" s="21" t="s">
        <v>3129</v>
      </c>
      <c r="H240" s="21" t="str">
        <f t="shared" si="3"/>
        <v>agriculture#liquid</v>
      </c>
    </row>
    <row r="241" spans="1:8" x14ac:dyDescent="0.25">
      <c r="A241" s="30" t="s">
        <v>42</v>
      </c>
      <c r="B241" s="28">
        <f ca="1"/>
        <v>98.261582862705026</v>
      </c>
      <c r="C241" s="28">
        <f ca="1"/>
        <v>300.00000000000006</v>
      </c>
      <c r="D241" s="28">
        <f ca="1"/>
        <v>1.5</v>
      </c>
      <c r="F241" s="21" t="s">
        <v>3172</v>
      </c>
      <c r="G241" s="21" t="s">
        <v>3130</v>
      </c>
      <c r="H241" s="21" t="str">
        <f t="shared" si="3"/>
        <v>agriculture#solid</v>
      </c>
    </row>
    <row r="242" spans="1:8" x14ac:dyDescent="0.25">
      <c r="A242" s="30" t="s">
        <v>3054</v>
      </c>
      <c r="B242" s="28">
        <f ca="1"/>
        <v>55.420243567147359</v>
      </c>
      <c r="C242" s="28">
        <f ca="1"/>
        <v>4.99956288381739</v>
      </c>
      <c r="D242" s="28">
        <f ca="1"/>
        <v>9.9991257678269996E-2</v>
      </c>
      <c r="F242" s="21" t="s">
        <v>3172</v>
      </c>
      <c r="G242" s="21" t="s">
        <v>3131</v>
      </c>
      <c r="H242" s="21" t="str">
        <f t="shared" si="3"/>
        <v>agriculture#gas</v>
      </c>
    </row>
    <row r="243" spans="1:8" x14ac:dyDescent="0.25">
      <c r="A243" s="30" t="s">
        <v>3055</v>
      </c>
      <c r="B243" s="28" t="str">
        <f ca="1"/>
        <v>NO</v>
      </c>
      <c r="C243" s="28" t="str">
        <f ca="1"/>
        <v>NO</v>
      </c>
      <c r="D243" s="28" t="str">
        <f ca="1"/>
        <v>NO</v>
      </c>
      <c r="F243" s="21" t="s">
        <v>3172</v>
      </c>
      <c r="G243" s="21" t="s">
        <v>3132</v>
      </c>
      <c r="H243" s="21" t="str">
        <f t="shared" si="3"/>
        <v>agriculture#other</v>
      </c>
    </row>
    <row r="244" spans="1:8" x14ac:dyDescent="0.25">
      <c r="A244" s="30" t="s">
        <v>3056</v>
      </c>
      <c r="B244" s="28" t="str">
        <f ca="1"/>
        <v>NO</v>
      </c>
      <c r="C244" s="28" t="str">
        <f ca="1"/>
        <v>NO</v>
      </c>
      <c r="D244" s="28" t="str">
        <f ca="1"/>
        <v>NO</v>
      </c>
      <c r="F244" s="21" t="s">
        <v>3172</v>
      </c>
      <c r="G244" s="21" t="s">
        <v>3133</v>
      </c>
      <c r="H244" s="21" t="str">
        <f t="shared" si="3"/>
        <v>agriculture#peat</v>
      </c>
    </row>
    <row r="245" spans="1:8" x14ac:dyDescent="0.25">
      <c r="A245" s="30" t="s">
        <v>3057</v>
      </c>
      <c r="B245" s="28">
        <f ca="1"/>
        <v>58.662734480758083</v>
      </c>
      <c r="C245" s="28">
        <f ca="1"/>
        <v>25.879907174627728</v>
      </c>
      <c r="D245" s="28">
        <f ca="1"/>
        <v>0.37603945078320999</v>
      </c>
      <c r="F245" s="21" t="s">
        <v>3172</v>
      </c>
      <c r="G245" s="21" t="s">
        <v>3134</v>
      </c>
      <c r="H245" s="21" t="str">
        <f t="shared" si="3"/>
        <v>agriculture#biomass</v>
      </c>
    </row>
    <row r="246" spans="1:8" x14ac:dyDescent="0.25">
      <c r="A246" s="37" t="s">
        <v>3117</v>
      </c>
      <c r="B246" s="29" t="str">
        <f ca="1"/>
        <v/>
      </c>
      <c r="C246" s="29" t="str">
        <f ca="1"/>
        <v/>
      </c>
      <c r="D246" s="29" t="str">
        <f ca="1"/>
        <v/>
      </c>
      <c r="H246" s="21" t="str">
        <f t="shared" si="3"/>
        <v>#</v>
      </c>
    </row>
    <row r="247" spans="1:8" x14ac:dyDescent="0.25">
      <c r="A247" s="30" t="s">
        <v>3053</v>
      </c>
      <c r="B247" s="28">
        <f ca="1"/>
        <v>70.381773761916577</v>
      </c>
      <c r="C247" s="28">
        <f ca="1"/>
        <v>6.9600906461952796</v>
      </c>
      <c r="D247" s="28">
        <f ca="1"/>
        <v>0.29600906461648002</v>
      </c>
      <c r="F247" s="21" t="s">
        <v>3173</v>
      </c>
      <c r="G247" s="21" t="s">
        <v>3129</v>
      </c>
      <c r="H247" s="21" t="str">
        <f t="shared" si="3"/>
        <v>agriculturestationary#liquid</v>
      </c>
    </row>
    <row r="248" spans="1:8" x14ac:dyDescent="0.25">
      <c r="A248" s="30" t="s">
        <v>42</v>
      </c>
      <c r="B248" s="28">
        <f ca="1"/>
        <v>98.261582862705026</v>
      </c>
      <c r="C248" s="28">
        <f ca="1"/>
        <v>300.00000000000006</v>
      </c>
      <c r="D248" s="28">
        <f ca="1"/>
        <v>1.5</v>
      </c>
      <c r="F248" s="21" t="s">
        <v>3173</v>
      </c>
      <c r="G248" s="21" t="s">
        <v>3130</v>
      </c>
      <c r="H248" s="21" t="str">
        <f t="shared" si="3"/>
        <v>agriculturestationary#solid</v>
      </c>
    </row>
    <row r="249" spans="1:8" x14ac:dyDescent="0.25">
      <c r="A249" s="30" t="s">
        <v>3054</v>
      </c>
      <c r="B249" s="28">
        <f ca="1"/>
        <v>55.420243567147359</v>
      </c>
      <c r="C249" s="28">
        <f ca="1"/>
        <v>4.99956288381739</v>
      </c>
      <c r="D249" s="28">
        <f ca="1"/>
        <v>9.9991257678269996E-2</v>
      </c>
      <c r="F249" s="21" t="s">
        <v>3173</v>
      </c>
      <c r="G249" s="21" t="s">
        <v>3131</v>
      </c>
      <c r="H249" s="21" t="str">
        <f t="shared" si="3"/>
        <v>agriculturestationary#gas</v>
      </c>
    </row>
    <row r="250" spans="1:8" x14ac:dyDescent="0.25">
      <c r="A250" s="30" t="s">
        <v>3055</v>
      </c>
      <c r="B250" s="28" t="str">
        <f ca="1"/>
        <v>NO</v>
      </c>
      <c r="C250" s="28" t="str">
        <f ca="1"/>
        <v>NO</v>
      </c>
      <c r="D250" s="28" t="str">
        <f ca="1"/>
        <v>NO</v>
      </c>
      <c r="F250" s="21" t="s">
        <v>3173</v>
      </c>
      <c r="G250" s="21" t="s">
        <v>3132</v>
      </c>
      <c r="H250" s="21" t="str">
        <f t="shared" si="3"/>
        <v>agriculturestationary#other</v>
      </c>
    </row>
    <row r="251" spans="1:8" x14ac:dyDescent="0.25">
      <c r="A251" s="30" t="s">
        <v>3056</v>
      </c>
      <c r="B251" s="28" t="str">
        <f ca="1"/>
        <v>NO</v>
      </c>
      <c r="C251" s="28" t="str">
        <f ca="1"/>
        <v>NO</v>
      </c>
      <c r="D251" s="28" t="str">
        <f ca="1"/>
        <v>NO</v>
      </c>
      <c r="F251" s="21" t="s">
        <v>3173</v>
      </c>
      <c r="G251" s="21" t="s">
        <v>3133</v>
      </c>
      <c r="H251" s="21" t="str">
        <f t="shared" si="3"/>
        <v>agriculturestationary#peat</v>
      </c>
    </row>
    <row r="252" spans="1:8" x14ac:dyDescent="0.25">
      <c r="A252" s="30" t="s">
        <v>3057</v>
      </c>
      <c r="B252" s="28">
        <f ca="1"/>
        <v>58.662734480758083</v>
      </c>
      <c r="C252" s="28">
        <f ca="1"/>
        <v>25.879907174627728</v>
      </c>
      <c r="D252" s="28">
        <f ca="1"/>
        <v>0.37603945078320999</v>
      </c>
      <c r="F252" s="21" t="s">
        <v>3173</v>
      </c>
      <c r="G252" s="21" t="s">
        <v>3134</v>
      </c>
      <c r="H252" s="21" t="str">
        <f t="shared" si="3"/>
        <v>agriculturestationary#biomass</v>
      </c>
    </row>
    <row r="253" spans="1:8" x14ac:dyDescent="0.25">
      <c r="A253" s="37" t="s">
        <v>3118</v>
      </c>
      <c r="B253" s="29" t="str">
        <f ca="1"/>
        <v/>
      </c>
      <c r="C253" s="29" t="str">
        <f ca="1"/>
        <v/>
      </c>
      <c r="D253" s="29" t="str">
        <f ca="1"/>
        <v/>
      </c>
      <c r="H253" s="21" t="str">
        <f t="shared" si="3"/>
        <v>#</v>
      </c>
    </row>
    <row r="254" spans="1:8" x14ac:dyDescent="0.25">
      <c r="A254" s="30" t="s">
        <v>3090</v>
      </c>
      <c r="B254" s="28">
        <f ca="1"/>
        <v>69.299999999999983</v>
      </c>
      <c r="C254" s="28">
        <f ca="1"/>
        <v>6.8985907164639801</v>
      </c>
      <c r="D254" s="28">
        <f ca="1"/>
        <v>19.26809254669903</v>
      </c>
      <c r="F254" s="21" t="s">
        <v>3174</v>
      </c>
      <c r="G254" s="21" t="s">
        <v>2962</v>
      </c>
      <c r="H254" s="21" t="str">
        <f t="shared" si="3"/>
        <v>agricultureoffroad#gasoline</v>
      </c>
    </row>
    <row r="255" spans="1:8" x14ac:dyDescent="0.25">
      <c r="A255" s="30" t="s">
        <v>3091</v>
      </c>
      <c r="B255" s="28">
        <f ca="1"/>
        <v>74.100000000000009</v>
      </c>
      <c r="C255" s="28">
        <f ca="1"/>
        <v>5.43388224379565</v>
      </c>
      <c r="D255" s="28">
        <f ca="1"/>
        <v>4.9395325630442697</v>
      </c>
      <c r="F255" s="21" t="s">
        <v>3174</v>
      </c>
      <c r="G255" s="21" t="s">
        <v>3156</v>
      </c>
      <c r="H255" s="21" t="str">
        <f t="shared" si="3"/>
        <v>agricultureoffroad#diesel</v>
      </c>
    </row>
    <row r="256" spans="1:8" x14ac:dyDescent="0.25">
      <c r="A256" s="30" t="s">
        <v>3092</v>
      </c>
      <c r="B256" s="28" t="str">
        <f ca="1"/>
        <v>NO</v>
      </c>
      <c r="C256" s="28" t="str">
        <f ca="1"/>
        <v>NO</v>
      </c>
      <c r="D256" s="28" t="str">
        <f ca="1"/>
        <v>NO</v>
      </c>
      <c r="F256" s="21" t="s">
        <v>3174</v>
      </c>
      <c r="G256" s="21" t="s">
        <v>2959</v>
      </c>
      <c r="H256" s="21" t="str">
        <f t="shared" si="3"/>
        <v>agricultureoffroad#LPG</v>
      </c>
    </row>
    <row r="257" spans="1:8" x14ac:dyDescent="0.25">
      <c r="A257" s="30" t="s">
        <v>3093</v>
      </c>
      <c r="B257" s="29" t="str">
        <f ca="1"/>
        <v/>
      </c>
      <c r="C257" s="29" t="str">
        <f ca="1"/>
        <v/>
      </c>
      <c r="D257" s="29" t="str">
        <f ca="1"/>
        <v/>
      </c>
      <c r="F257" s="21" t="s">
        <v>3174</v>
      </c>
      <c r="G257" s="21" t="s">
        <v>3157</v>
      </c>
      <c r="H257" s="21" t="str">
        <f t="shared" si="3"/>
        <v>agricultureoffroad#otherliquid</v>
      </c>
    </row>
    <row r="258" spans="1:8" x14ac:dyDescent="0.25">
      <c r="A258" s="30" t="s">
        <v>3054</v>
      </c>
      <c r="B258" s="28" t="str">
        <f ca="1"/>
        <v>NO</v>
      </c>
      <c r="C258" s="28" t="str">
        <f ca="1"/>
        <v>NO</v>
      </c>
      <c r="D258" s="28" t="str">
        <f ca="1"/>
        <v>NO</v>
      </c>
      <c r="F258" s="21" t="s">
        <v>3174</v>
      </c>
      <c r="G258" s="21" t="s">
        <v>3131</v>
      </c>
      <c r="H258" s="21" t="str">
        <f t="shared" si="3"/>
        <v>agricultureoffroad#gas</v>
      </c>
    </row>
    <row r="259" spans="1:8" x14ac:dyDescent="0.25">
      <c r="A259" s="30" t="s">
        <v>3057</v>
      </c>
      <c r="B259" s="28" t="str">
        <f ca="1"/>
        <v>NO</v>
      </c>
      <c r="C259" s="28" t="str">
        <f ca="1"/>
        <v>NO</v>
      </c>
      <c r="D259" s="28" t="str">
        <f ca="1"/>
        <v>NO</v>
      </c>
      <c r="F259" s="21" t="s">
        <v>3174</v>
      </c>
      <c r="G259" s="21" t="s">
        <v>3134</v>
      </c>
      <c r="H259" s="21" t="str">
        <f t="shared" si="3"/>
        <v>agricultureoffroad#biomass</v>
      </c>
    </row>
    <row r="260" spans="1:8" x14ac:dyDescent="0.25">
      <c r="A260" s="30" t="s">
        <v>3094</v>
      </c>
      <c r="B260" s="29" t="str">
        <f ca="1"/>
        <v/>
      </c>
      <c r="C260" s="29" t="str">
        <f ca="1"/>
        <v/>
      </c>
      <c r="D260" s="29" t="str">
        <f ca="1"/>
        <v/>
      </c>
      <c r="F260" s="21" t="s">
        <v>3174</v>
      </c>
      <c r="G260" s="21" t="s">
        <v>3132</v>
      </c>
      <c r="H260" s="21" t="str">
        <f t="shared" si="3"/>
        <v>agricultureoffroad#other</v>
      </c>
    </row>
    <row r="261" spans="1:8" x14ac:dyDescent="0.25">
      <c r="A261" s="37" t="s">
        <v>3119</v>
      </c>
      <c r="B261" s="29" t="str">
        <f ca="1"/>
        <v/>
      </c>
      <c r="C261" s="29" t="str">
        <f ca="1"/>
        <v/>
      </c>
      <c r="D261" s="29" t="str">
        <f ca="1"/>
        <v/>
      </c>
      <c r="H261" s="21" t="str">
        <f t="shared" si="3"/>
        <v>#</v>
      </c>
    </row>
    <row r="262" spans="1:8" x14ac:dyDescent="0.25">
      <c r="A262" s="30" t="s">
        <v>3104</v>
      </c>
      <c r="B262" s="28" t="str">
        <f ca="1"/>
        <v>NO</v>
      </c>
      <c r="C262" s="28" t="str">
        <f ca="1"/>
        <v>NO</v>
      </c>
      <c r="D262" s="28" t="str">
        <f ca="1"/>
        <v>NO</v>
      </c>
      <c r="H262" s="21" t="str">
        <f t="shared" si="3"/>
        <v>#</v>
      </c>
    </row>
    <row r="263" spans="1:8" x14ac:dyDescent="0.25">
      <c r="A263" s="30" t="s">
        <v>3105</v>
      </c>
      <c r="B263" s="28" t="str">
        <f ca="1"/>
        <v>NO</v>
      </c>
      <c r="C263" s="28" t="str">
        <f ca="1"/>
        <v>NO</v>
      </c>
      <c r="D263" s="28" t="str">
        <f ca="1"/>
        <v>NO</v>
      </c>
      <c r="H263" s="21" t="str">
        <f t="shared" ref="H263:H287" si="4">F263 &amp; "#" &amp; G263</f>
        <v>#</v>
      </c>
    </row>
    <row r="264" spans="1:8" x14ac:dyDescent="0.25">
      <c r="A264" s="30" t="s">
        <v>3090</v>
      </c>
      <c r="B264" s="28" t="str">
        <f ca="1"/>
        <v>NO</v>
      </c>
      <c r="C264" s="28" t="str">
        <f ca="1"/>
        <v>NO</v>
      </c>
      <c r="D264" s="28" t="str">
        <f ca="1"/>
        <v>NO</v>
      </c>
      <c r="H264" s="21" t="str">
        <f t="shared" si="4"/>
        <v>#</v>
      </c>
    </row>
    <row r="265" spans="1:8" x14ac:dyDescent="0.25">
      <c r="A265" s="30" t="s">
        <v>3106</v>
      </c>
      <c r="B265" s="29" t="str">
        <f ca="1"/>
        <v/>
      </c>
      <c r="C265" s="29" t="str">
        <f ca="1"/>
        <v/>
      </c>
      <c r="D265" s="29" t="str">
        <f ca="1"/>
        <v/>
      </c>
      <c r="H265" s="21" t="str">
        <f t="shared" si="4"/>
        <v>#</v>
      </c>
    </row>
    <row r="266" spans="1:8" x14ac:dyDescent="0.25">
      <c r="A266" s="30" t="s">
        <v>3054</v>
      </c>
      <c r="B266" s="28" t="str">
        <f ca="1"/>
        <v>NO</v>
      </c>
      <c r="C266" s="28" t="str">
        <f ca="1"/>
        <v>NO</v>
      </c>
      <c r="D266" s="28" t="str">
        <f ca="1"/>
        <v>NO</v>
      </c>
      <c r="H266" s="21" t="str">
        <f t="shared" si="4"/>
        <v>#</v>
      </c>
    </row>
    <row r="267" spans="1:8" x14ac:dyDescent="0.25">
      <c r="A267" s="30" t="s">
        <v>3057</v>
      </c>
      <c r="B267" s="28" t="str">
        <f ca="1"/>
        <v>NO</v>
      </c>
      <c r="C267" s="28" t="str">
        <f ca="1"/>
        <v>NO</v>
      </c>
      <c r="D267" s="28" t="str">
        <f ca="1"/>
        <v>NO</v>
      </c>
      <c r="H267" s="21" t="str">
        <f t="shared" si="4"/>
        <v>#</v>
      </c>
    </row>
    <row r="268" spans="1:8" x14ac:dyDescent="0.25">
      <c r="A268" s="30" t="s">
        <v>3107</v>
      </c>
      <c r="B268" s="29" t="str">
        <f ca="1"/>
        <v/>
      </c>
      <c r="C268" s="29" t="str">
        <f ca="1"/>
        <v/>
      </c>
      <c r="D268" s="29" t="str">
        <f ca="1"/>
        <v/>
      </c>
      <c r="H268" s="21" t="str">
        <f t="shared" si="4"/>
        <v>#</v>
      </c>
    </row>
    <row r="269" spans="1:8" x14ac:dyDescent="0.25">
      <c r="A269" s="48" t="s">
        <v>3120</v>
      </c>
      <c r="B269" s="29" t="str">
        <f ca="1"/>
        <v/>
      </c>
      <c r="C269" s="29" t="str">
        <f ca="1"/>
        <v/>
      </c>
      <c r="D269" s="29" t="str">
        <f ca="1"/>
        <v/>
      </c>
      <c r="H269" s="21" t="str">
        <f t="shared" si="4"/>
        <v>#</v>
      </c>
    </row>
    <row r="270" spans="1:8" x14ac:dyDescent="0.25">
      <c r="A270" s="49" t="s">
        <v>3121</v>
      </c>
      <c r="B270" s="29" t="str">
        <f ca="1"/>
        <v/>
      </c>
      <c r="C270" s="29" t="str">
        <f ca="1"/>
        <v/>
      </c>
      <c r="D270" s="29" t="str">
        <f ca="1"/>
        <v/>
      </c>
      <c r="H270" s="21" t="str">
        <f t="shared" si="4"/>
        <v>#</v>
      </c>
    </row>
    <row r="271" spans="1:8" x14ac:dyDescent="0.25">
      <c r="A271" s="49" t="s">
        <v>3122</v>
      </c>
      <c r="B271" s="29" t="str">
        <f ca="1"/>
        <v/>
      </c>
      <c r="C271" s="29" t="str">
        <f ca="1"/>
        <v/>
      </c>
      <c r="D271" s="29" t="str">
        <f ca="1"/>
        <v/>
      </c>
      <c r="H271" s="21" t="str">
        <f t="shared" si="4"/>
        <v>#</v>
      </c>
    </row>
    <row r="272" spans="1:8" x14ac:dyDescent="0.25">
      <c r="A272" s="34" t="s">
        <v>3123</v>
      </c>
      <c r="B272" s="29" t="str">
        <f ca="1"/>
        <v/>
      </c>
      <c r="C272" s="29" t="str">
        <f ca="1"/>
        <v/>
      </c>
      <c r="D272" s="29" t="str">
        <f ca="1"/>
        <v/>
      </c>
      <c r="H272" s="21" t="str">
        <f t="shared" si="4"/>
        <v>#</v>
      </c>
    </row>
    <row r="273" spans="1:8" x14ac:dyDescent="0.25">
      <c r="A273" s="35" t="s">
        <v>3061</v>
      </c>
      <c r="B273" s="28">
        <f ca="1"/>
        <v>73.691702183277997</v>
      </c>
      <c r="C273" s="28">
        <f ca="1"/>
        <v>5.5584733420305001</v>
      </c>
      <c r="D273" s="28">
        <f ca="1"/>
        <v>6.15834917931703</v>
      </c>
      <c r="F273" s="21" t="s">
        <v>3175</v>
      </c>
      <c r="G273" s="21" t="s">
        <v>3129</v>
      </c>
      <c r="H273" s="21" t="str">
        <f t="shared" si="4"/>
        <v>agriculturemobile#liquid</v>
      </c>
    </row>
    <row r="274" spans="1:8" x14ac:dyDescent="0.25">
      <c r="A274" s="35" t="s">
        <v>3062</v>
      </c>
      <c r="B274" s="28" t="str">
        <f ca="1"/>
        <v>NO</v>
      </c>
      <c r="C274" s="28" t="str">
        <f ca="1"/>
        <v>NO</v>
      </c>
      <c r="D274" s="28" t="str">
        <f ca="1"/>
        <v>NO</v>
      </c>
      <c r="F274" s="21" t="s">
        <v>3175</v>
      </c>
      <c r="G274" s="21" t="s">
        <v>3130</v>
      </c>
      <c r="H274" s="21" t="str">
        <f t="shared" si="4"/>
        <v>agriculturemobile#solid</v>
      </c>
    </row>
    <row r="275" spans="1:8" x14ac:dyDescent="0.25">
      <c r="A275" s="35" t="s">
        <v>3063</v>
      </c>
      <c r="B275" s="28" t="str">
        <f ca="1"/>
        <v>NO</v>
      </c>
      <c r="C275" s="28" t="str">
        <f ca="1"/>
        <v>NO</v>
      </c>
      <c r="D275" s="28" t="str">
        <f ca="1"/>
        <v>NO</v>
      </c>
      <c r="F275" s="21" t="s">
        <v>3175</v>
      </c>
      <c r="G275" s="21" t="s">
        <v>3131</v>
      </c>
      <c r="H275" s="21" t="str">
        <f t="shared" si="4"/>
        <v>agriculturemobile#gas</v>
      </c>
    </row>
    <row r="276" spans="1:8" x14ac:dyDescent="0.25">
      <c r="A276" s="35" t="s">
        <v>3064</v>
      </c>
      <c r="B276" s="28" t="str">
        <f ca="1"/>
        <v>NO</v>
      </c>
      <c r="C276" s="28" t="str">
        <f ca="1"/>
        <v>NO</v>
      </c>
      <c r="D276" s="28" t="str">
        <f ca="1"/>
        <v>NO</v>
      </c>
      <c r="F276" s="21" t="s">
        <v>3175</v>
      </c>
      <c r="G276" s="21" t="s">
        <v>3132</v>
      </c>
      <c r="H276" s="21" t="str">
        <f t="shared" si="4"/>
        <v>agriculturemobile#other</v>
      </c>
    </row>
    <row r="277" spans="1:8" x14ac:dyDescent="0.25">
      <c r="A277" s="35" t="s">
        <v>3065</v>
      </c>
      <c r="B277" s="28" t="str">
        <f ca="1"/>
        <v>NO</v>
      </c>
      <c r="C277" s="28" t="str">
        <f ca="1"/>
        <v>NO</v>
      </c>
      <c r="D277" s="28" t="str">
        <f ca="1"/>
        <v>NO</v>
      </c>
      <c r="F277" s="21" t="s">
        <v>3175</v>
      </c>
      <c r="G277" s="21" t="s">
        <v>3134</v>
      </c>
      <c r="H277" s="21" t="str">
        <f t="shared" si="4"/>
        <v>agriculturemobile#biomass</v>
      </c>
    </row>
    <row r="278" spans="1:8" x14ac:dyDescent="0.25">
      <c r="A278" s="34" t="s">
        <v>3124</v>
      </c>
      <c r="B278" s="29" t="str">
        <f ca="1"/>
        <v/>
      </c>
      <c r="C278" s="29" t="str">
        <f ca="1"/>
        <v/>
      </c>
      <c r="D278" s="29" t="str">
        <f ca="1"/>
        <v/>
      </c>
      <c r="H278" s="21" t="str">
        <f t="shared" si="4"/>
        <v>#</v>
      </c>
    </row>
    <row r="279" spans="1:8" x14ac:dyDescent="0.25">
      <c r="A279" s="35" t="s">
        <v>3061</v>
      </c>
      <c r="B279" s="28">
        <f ca="1"/>
        <v>71.499999999999986</v>
      </c>
      <c r="C279" s="28">
        <f ca="1"/>
        <v>14.384</v>
      </c>
      <c r="D279" s="28">
        <f ca="1"/>
        <v>10.26</v>
      </c>
      <c r="F279" s="21" t="s">
        <v>3176</v>
      </c>
      <c r="G279" s="21" t="s">
        <v>3129</v>
      </c>
      <c r="H279" s="21" t="str">
        <f t="shared" si="4"/>
        <v>othermobile#liquid</v>
      </c>
    </row>
    <row r="280" spans="1:8" x14ac:dyDescent="0.25">
      <c r="A280" s="35" t="s">
        <v>3062</v>
      </c>
      <c r="B280" s="28" t="str">
        <f ca="1"/>
        <v>NO</v>
      </c>
      <c r="C280" s="28" t="str">
        <f ca="1"/>
        <v>NO</v>
      </c>
      <c r="D280" s="28" t="str">
        <f ca="1"/>
        <v>NO</v>
      </c>
      <c r="F280" s="21" t="s">
        <v>3176</v>
      </c>
      <c r="G280" s="21" t="s">
        <v>3130</v>
      </c>
      <c r="H280" s="21" t="str">
        <f t="shared" si="4"/>
        <v>othermobile#solid</v>
      </c>
    </row>
    <row r="281" spans="1:8" x14ac:dyDescent="0.25">
      <c r="A281" s="35" t="s">
        <v>3063</v>
      </c>
      <c r="B281" s="28" t="str">
        <f ca="1"/>
        <v>NO</v>
      </c>
      <c r="C281" s="28" t="str">
        <f ca="1"/>
        <v>NO</v>
      </c>
      <c r="D281" s="28" t="str">
        <f ca="1"/>
        <v>NO</v>
      </c>
      <c r="F281" s="21" t="s">
        <v>3176</v>
      </c>
      <c r="G281" s="21" t="s">
        <v>3131</v>
      </c>
      <c r="H281" s="21" t="str">
        <f t="shared" si="4"/>
        <v>othermobile#gas</v>
      </c>
    </row>
    <row r="282" spans="1:8" x14ac:dyDescent="0.25">
      <c r="A282" s="35" t="s">
        <v>3064</v>
      </c>
      <c r="B282" s="28" t="str">
        <f ca="1"/>
        <v>NO</v>
      </c>
      <c r="C282" s="28" t="str">
        <f ca="1"/>
        <v>NO</v>
      </c>
      <c r="D282" s="28" t="str">
        <f ca="1"/>
        <v>NO</v>
      </c>
      <c r="F282" s="21" t="s">
        <v>3176</v>
      </c>
      <c r="G282" s="21" t="s">
        <v>3132</v>
      </c>
      <c r="H282" s="21" t="str">
        <f t="shared" si="4"/>
        <v>othermobile#other</v>
      </c>
    </row>
    <row r="283" spans="1:8" x14ac:dyDescent="0.25">
      <c r="A283" s="35" t="s">
        <v>3065</v>
      </c>
      <c r="B283" s="28" t="str">
        <f ca="1"/>
        <v>NO</v>
      </c>
      <c r="C283" s="28" t="str">
        <f ca="1"/>
        <v>NO</v>
      </c>
      <c r="D283" s="28" t="str">
        <f ca="1"/>
        <v>NO</v>
      </c>
      <c r="F283" s="21" t="s">
        <v>3176</v>
      </c>
      <c r="G283" s="21" t="s">
        <v>3134</v>
      </c>
      <c r="H283" s="21" t="str">
        <f t="shared" si="4"/>
        <v>othermobile#biomass</v>
      </c>
    </row>
    <row r="284" spans="1:8" x14ac:dyDescent="0.25">
      <c r="A284" s="50" t="s">
        <v>3125</v>
      </c>
      <c r="B284" s="51">
        <f ca="1"/>
        <v>0</v>
      </c>
      <c r="C284" s="51">
        <f ca="1"/>
        <v>0</v>
      </c>
      <c r="D284" s="51">
        <f ca="1"/>
        <v>0</v>
      </c>
      <c r="H284" s="21" t="str">
        <f t="shared" si="4"/>
        <v>#</v>
      </c>
    </row>
    <row r="285" spans="1:8" x14ac:dyDescent="0.25">
      <c r="A285" s="52" t="s">
        <v>3126</v>
      </c>
      <c r="B285" s="29" t="str">
        <f ca="1"/>
        <v/>
      </c>
      <c r="C285" s="29" t="str">
        <f ca="1"/>
        <v/>
      </c>
      <c r="D285" s="29" t="str">
        <f ca="1"/>
        <v/>
      </c>
      <c r="H285" s="21" t="str">
        <f t="shared" si="4"/>
        <v>#</v>
      </c>
    </row>
    <row r="286" spans="1:8" x14ac:dyDescent="0.25">
      <c r="A286" s="37" t="s">
        <v>3057</v>
      </c>
      <c r="B286" s="28" t="str">
        <f ca="1"/>
        <v/>
      </c>
      <c r="C286" s="28" t="str">
        <f ca="1"/>
        <v/>
      </c>
      <c r="D286" s="28" t="str">
        <f ca="1"/>
        <v/>
      </c>
      <c r="H286" s="21" t="str">
        <f t="shared" si="4"/>
        <v>#</v>
      </c>
    </row>
    <row r="287" spans="1:8" x14ac:dyDescent="0.25">
      <c r="A287" s="37" t="s">
        <v>3127</v>
      </c>
      <c r="B287" s="28" t="str">
        <f ca="1"/>
        <v/>
      </c>
      <c r="C287" s="28" t="str">
        <f ca="1"/>
        <v/>
      </c>
      <c r="D287" s="28" t="str">
        <f ca="1"/>
        <v/>
      </c>
      <c r="H287" s="21" t="str">
        <f t="shared" si="4"/>
        <v>#</v>
      </c>
    </row>
  </sheetData>
  <mergeCells count="6">
    <mergeCell ref="C4:D4"/>
    <mergeCell ref="A1:A4"/>
    <mergeCell ref="B1:D1"/>
    <mergeCell ref="B2:B3"/>
    <mergeCell ref="C2:C3"/>
    <mergeCell ref="D2:D3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J159"/>
  <sheetViews>
    <sheetView topLeftCell="A121" workbookViewId="0">
      <selection activeCell="F45" sqref="F45"/>
    </sheetView>
  </sheetViews>
  <sheetFormatPr defaultRowHeight="15" x14ac:dyDescent="0.25"/>
  <cols>
    <col min="1" max="1" width="22.42578125" bestFit="1" customWidth="1"/>
    <col min="2" max="2" width="6.85546875" bestFit="1" customWidth="1"/>
    <col min="3" max="3" width="11.42578125" bestFit="1" customWidth="1"/>
    <col min="4" max="4" width="10.140625" bestFit="1" customWidth="1"/>
    <col min="5" max="5" width="6.5703125" bestFit="1" customWidth="1"/>
    <col min="6" max="6" width="101.5703125" bestFit="1" customWidth="1"/>
    <col min="7" max="7" width="11.42578125" customWidth="1"/>
    <col min="8" max="8" width="10.5703125" bestFit="1" customWidth="1"/>
    <col min="9" max="9" width="18" bestFit="1" customWidth="1"/>
    <col min="10" max="10" width="10.5703125" bestFit="1" customWidth="1"/>
    <col min="12" max="12" width="19.140625" bestFit="1" customWidth="1"/>
    <col min="13" max="13" width="11" bestFit="1" customWidth="1"/>
    <col min="14" max="14" width="21.42578125" bestFit="1" customWidth="1"/>
    <col min="15" max="15" width="16.5703125" bestFit="1" customWidth="1"/>
    <col min="16" max="16" width="19.28515625" bestFit="1" customWidth="1"/>
    <col min="17" max="17" width="18.28515625" bestFit="1" customWidth="1"/>
  </cols>
  <sheetData>
    <row r="1" spans="1:10" x14ac:dyDescent="0.25">
      <c r="A1" t="s">
        <v>3177</v>
      </c>
      <c r="H1" t="str">
        <f>INDEX(TBL_KS_sektory[Kód_EB],MATCH(Emisní_faktory!B5,TBL_KS_sektory[Sektor],0))</f>
        <v>B_101900</v>
      </c>
      <c r="I1" t="str">
        <f>INDEX(TBL_KS_sektory[Kód],MATCH(Emisní_faktory!B5,TBL_KS_sektory[Sektor],0))</f>
        <v>transport</v>
      </c>
    </row>
    <row r="4" spans="1:10" x14ac:dyDescent="0.25">
      <c r="A4" s="3" t="s">
        <v>3041</v>
      </c>
      <c r="B4" s="3" t="s">
        <v>0</v>
      </c>
      <c r="C4" s="3" t="s">
        <v>1</v>
      </c>
      <c r="D4" s="3" t="s">
        <v>2</v>
      </c>
      <c r="E4" s="3" t="s">
        <v>3</v>
      </c>
      <c r="F4" s="3" t="s">
        <v>6</v>
      </c>
      <c r="G4" s="3" t="s">
        <v>3177</v>
      </c>
      <c r="H4" s="3" t="s">
        <v>3178</v>
      </c>
      <c r="I4" s="3" t="s">
        <v>3280</v>
      </c>
      <c r="J4" s="3" t="s">
        <v>3191</v>
      </c>
    </row>
    <row r="5" spans="1:10" x14ac:dyDescent="0.25">
      <c r="A5" s="18" t="str">
        <f>KS_DB[[#This Row],[unit]] &amp; "#" &amp; KS_DB[[#This Row],[indic_nrg]] &amp; "#" &amp; KS_DB[[#This Row],[product]] &amp; "#" &amp; KS_DB[[#This Row],[geo]]</f>
        <v>TJ#B_101900#0000#CZ</v>
      </c>
      <c r="B5" s="4" t="s">
        <v>34</v>
      </c>
      <c r="C5" s="4" t="str">
        <f t="shared" ref="C5:C36" si="0">$H$1</f>
        <v>B_101900</v>
      </c>
      <c r="D5" s="4" t="s">
        <v>36</v>
      </c>
      <c r="E5" s="4" t="s">
        <v>37</v>
      </c>
      <c r="F5" s="4" t="str">
        <f>VLOOKUP(KS_DB[[#This Row],[product]],Carriers[],3)</f>
        <v>všechny nositele energie</v>
      </c>
      <c r="G5" s="18" t="str">
        <f t="shared" ref="G5:G36" si="1">$I$1</f>
        <v>transport</v>
      </c>
      <c r="H5" s="18" t="str">
        <f>VLOOKUP(KS_DB[[#This Row],[product]],Carriers[],7,FALSE)</f>
        <v>all</v>
      </c>
      <c r="I5" s="18" t="str">
        <f>VLOOKUP(KS_DB[[#This Row],[product]],Carriers[],8,FALSE)</f>
        <v>all</v>
      </c>
      <c r="J5" s="15">
        <f>IFERROR(VLOOKUP(KS_DB[[#This Row],[key]],EB[],Emisní_faktory!$B$2,FALSE)*INDEX(Carriers[Výběr],MATCH(KS_DB[[#This Row],[product]],Carriers[product],0)),0)</f>
        <v>0</v>
      </c>
    </row>
    <row r="6" spans="1:10" x14ac:dyDescent="0.25">
      <c r="A6" s="19" t="str">
        <f>KS_DB[[#This Row],[unit]] &amp; "#" &amp; KS_DB[[#This Row],[indic_nrg]] &amp; "#" &amp; KS_DB[[#This Row],[product]] &amp; "#" &amp; KS_DB[[#This Row],[geo]]</f>
        <v>TJ#B_101900#2000#CZ</v>
      </c>
      <c r="B6" s="4" t="s">
        <v>34</v>
      </c>
      <c r="C6" s="4" t="str">
        <f t="shared" si="0"/>
        <v>B_101900</v>
      </c>
      <c r="D6" s="4" t="s">
        <v>18</v>
      </c>
      <c r="E6" s="4" t="s">
        <v>37</v>
      </c>
      <c r="F6" s="4" t="str">
        <f>VLOOKUP(KS_DB[[#This Row],[product]],Carriers[],3)</f>
        <v>tuhá paliva</v>
      </c>
      <c r="G6" s="18" t="str">
        <f t="shared" si="1"/>
        <v>transport</v>
      </c>
      <c r="H6" s="18" t="str">
        <f>VLOOKUP(KS_DB[[#This Row],[product]],Carriers[],7,FALSE)</f>
        <v>solid</v>
      </c>
      <c r="I6" s="18" t="str">
        <f>VLOOKUP(KS_DB[[#This Row],[product]],Carriers[],8,FALSE)</f>
        <v>solid</v>
      </c>
      <c r="J6" s="15">
        <f>IFERROR(VLOOKUP(KS_DB[[#This Row],[key]],EB[],Emisní_faktory!$B$2,FALSE)*INDEX(Carriers[Výběr],MATCH(KS_DB[[#This Row],[product]],Carriers[product],0)),0)</f>
        <v>0</v>
      </c>
    </row>
    <row r="7" spans="1:10" x14ac:dyDescent="0.25">
      <c r="A7" s="19" t="str">
        <f>KS_DB[[#This Row],[unit]] &amp; "#" &amp; KS_DB[[#This Row],[indic_nrg]] &amp; "#" &amp; KS_DB[[#This Row],[product]] &amp; "#" &amp; KS_DB[[#This Row],[geo]]</f>
        <v>TJ#B_101900#2100#CZ</v>
      </c>
      <c r="B7" s="4" t="s">
        <v>34</v>
      </c>
      <c r="C7" s="4" t="str">
        <f t="shared" si="0"/>
        <v>B_101900</v>
      </c>
      <c r="D7" s="4" t="s">
        <v>43</v>
      </c>
      <c r="E7" s="4" t="s">
        <v>37</v>
      </c>
      <c r="F7" s="4" t="str">
        <f>VLOOKUP(KS_DB[[#This Row],[product]],Carriers[],3)</f>
        <v>černé uhlí a deriváty</v>
      </c>
      <c r="G7" s="18" t="str">
        <f t="shared" si="1"/>
        <v>transport</v>
      </c>
      <c r="H7" s="18" t="str">
        <f>VLOOKUP(KS_DB[[#This Row],[product]],Carriers[],7,FALSE)</f>
        <v>solid</v>
      </c>
      <c r="I7" s="18" t="str">
        <f>VLOOKUP(KS_DB[[#This Row],[product]],Carriers[],8,FALSE)</f>
        <v>solid</v>
      </c>
      <c r="J7" s="15">
        <f>IFERROR(VLOOKUP(KS_DB[[#This Row],[key]],EB[],Emisní_faktory!$B$2,FALSE)*INDEX(Carriers[Výběr],MATCH(KS_DB[[#This Row],[product]],Carriers[product],0)),0)</f>
        <v>0</v>
      </c>
    </row>
    <row r="8" spans="1:10" x14ac:dyDescent="0.25">
      <c r="A8" s="19" t="str">
        <f>KS_DB[[#This Row],[unit]] &amp; "#" &amp; KS_DB[[#This Row],[indic_nrg]] &amp; "#" &amp; KS_DB[[#This Row],[product]] &amp; "#" &amp; KS_DB[[#This Row],[geo]]</f>
        <v>TJ#B_101900#2110#CZ</v>
      </c>
      <c r="B8" s="4" t="s">
        <v>34</v>
      </c>
      <c r="C8" s="4" t="str">
        <f t="shared" si="0"/>
        <v>B_101900</v>
      </c>
      <c r="D8" s="4" t="s">
        <v>1293</v>
      </c>
      <c r="E8" s="4" t="s">
        <v>37</v>
      </c>
      <c r="F8" s="4" t="str">
        <f>VLOOKUP(KS_DB[[#This Row],[product]],Carriers[],3)</f>
        <v>černé uhlí a černouhelné brikety</v>
      </c>
      <c r="G8" s="18" t="str">
        <f t="shared" si="1"/>
        <v>transport</v>
      </c>
      <c r="H8" s="18" t="str">
        <f>VLOOKUP(KS_DB[[#This Row],[product]],Carriers[],7,FALSE)</f>
        <v>solid</v>
      </c>
      <c r="I8" s="18" t="str">
        <f>VLOOKUP(KS_DB[[#This Row],[product]],Carriers[],8,FALSE)</f>
        <v>solid</v>
      </c>
      <c r="J8" s="15">
        <f>IFERROR(VLOOKUP(KS_DB[[#This Row],[key]],EB[],Emisní_faktory!$B$2,FALSE)*INDEX(Carriers[Výběr],MATCH(KS_DB[[#This Row],[product]],Carriers[product],0)),0)</f>
        <v>0</v>
      </c>
    </row>
    <row r="9" spans="1:10" x14ac:dyDescent="0.25">
      <c r="A9" s="19" t="str">
        <f>KS_DB[[#This Row],[unit]] &amp; "#" &amp; KS_DB[[#This Row],[indic_nrg]] &amp; "#" &amp; KS_DB[[#This Row],[product]] &amp; "#" &amp; KS_DB[[#This Row],[geo]]</f>
        <v>TJ#B_101900#2111#CZ</v>
      </c>
      <c r="B9" s="4" t="s">
        <v>34</v>
      </c>
      <c r="C9" s="4" t="str">
        <f t="shared" si="0"/>
        <v>B_101900</v>
      </c>
      <c r="D9" s="4" t="s">
        <v>1295</v>
      </c>
      <c r="E9" s="4" t="s">
        <v>37</v>
      </c>
      <c r="F9" s="4" t="str">
        <f>VLOOKUP(KS_DB[[#This Row],[product]],Carriers[],3)</f>
        <v>černé uhlí</v>
      </c>
      <c r="G9" s="18" t="str">
        <f t="shared" si="1"/>
        <v>transport</v>
      </c>
      <c r="H9" s="18" t="str">
        <f>VLOOKUP(KS_DB[[#This Row],[product]],Carriers[],7,FALSE)</f>
        <v>solid</v>
      </c>
      <c r="I9" s="18" t="str">
        <f>VLOOKUP(KS_DB[[#This Row],[product]],Carriers[],8,FALSE)</f>
        <v>solid</v>
      </c>
      <c r="J9" s="15">
        <f>IFERROR(VLOOKUP(KS_DB[[#This Row],[key]],EB[],Emisní_faktory!$B$2,FALSE)*INDEX(Carriers[Výběr],MATCH(KS_DB[[#This Row],[product]],Carriers[product],0)),0)</f>
        <v>0</v>
      </c>
    </row>
    <row r="10" spans="1:10" x14ac:dyDescent="0.25">
      <c r="A10" s="19" t="str">
        <f>KS_DB[[#This Row],[unit]] &amp; "#" &amp; KS_DB[[#This Row],[indic_nrg]] &amp; "#" &amp; KS_DB[[#This Row],[product]] &amp; "#" &amp; KS_DB[[#This Row],[geo]]</f>
        <v>TJ#B_101900#2112#CZ</v>
      </c>
      <c r="B10" s="4" t="s">
        <v>34</v>
      </c>
      <c r="C10" s="4" t="str">
        <f t="shared" si="0"/>
        <v>B_101900</v>
      </c>
      <c r="D10" s="4" t="s">
        <v>45</v>
      </c>
      <c r="E10" s="4" t="s">
        <v>37</v>
      </c>
      <c r="F10" s="4" t="str">
        <f>VLOOKUP(KS_DB[[#This Row],[product]],Carriers[],3)</f>
        <v>černouhelné brikety</v>
      </c>
      <c r="G10" s="18" t="str">
        <f t="shared" si="1"/>
        <v>transport</v>
      </c>
      <c r="H10" s="18" t="str">
        <f>VLOOKUP(KS_DB[[#This Row],[product]],Carriers[],7,FALSE)</f>
        <v>solid</v>
      </c>
      <c r="I10" s="18" t="str">
        <f>VLOOKUP(KS_DB[[#This Row],[product]],Carriers[],8,FALSE)</f>
        <v>solid</v>
      </c>
      <c r="J10" s="15">
        <f>IFERROR(VLOOKUP(KS_DB[[#This Row],[key]],EB[],Emisní_faktory!$B$2,FALSE)*INDEX(Carriers[Výběr],MATCH(KS_DB[[#This Row],[product]],Carriers[product],0)),0)</f>
        <v>0</v>
      </c>
    </row>
    <row r="11" spans="1:10" x14ac:dyDescent="0.25">
      <c r="A11" s="19" t="str">
        <f>KS_DB[[#This Row],[unit]] &amp; "#" &amp; KS_DB[[#This Row],[indic_nrg]] &amp; "#" &amp; KS_DB[[#This Row],[product]] &amp; "#" &amp; KS_DB[[#This Row],[geo]]</f>
        <v>TJ#B_101900#2115#CZ</v>
      </c>
      <c r="B11" s="4" t="s">
        <v>34</v>
      </c>
      <c r="C11" s="4" t="str">
        <f t="shared" si="0"/>
        <v>B_101900</v>
      </c>
      <c r="D11" s="4" t="s">
        <v>47</v>
      </c>
      <c r="E11" s="4" t="s">
        <v>37</v>
      </c>
      <c r="F11" s="4" t="str">
        <f>VLOOKUP(KS_DB[[#This Row],[product]],Carriers[],3)</f>
        <v>antracit</v>
      </c>
      <c r="G11" s="18" t="str">
        <f t="shared" si="1"/>
        <v>transport</v>
      </c>
      <c r="H11" s="18" t="str">
        <f>VLOOKUP(KS_DB[[#This Row],[product]],Carriers[],7,FALSE)</f>
        <v>solid</v>
      </c>
      <c r="I11" s="18" t="str">
        <f>VLOOKUP(KS_DB[[#This Row],[product]],Carriers[],8,FALSE)</f>
        <v>solid</v>
      </c>
      <c r="J11" s="15">
        <f>IFERROR(VLOOKUP(KS_DB[[#This Row],[key]],EB[],Emisní_faktory!$B$2,FALSE)*INDEX(Carriers[Výběr],MATCH(KS_DB[[#This Row],[product]],Carriers[product],0)),0)</f>
        <v>0</v>
      </c>
    </row>
    <row r="12" spans="1:10" x14ac:dyDescent="0.25">
      <c r="A12" s="19" t="str">
        <f>KS_DB[[#This Row],[unit]] &amp; "#" &amp; KS_DB[[#This Row],[indic_nrg]] &amp; "#" &amp; KS_DB[[#This Row],[product]] &amp; "#" &amp; KS_DB[[#This Row],[geo]]</f>
        <v>TJ#B_101900#2116#CZ</v>
      </c>
      <c r="B12" s="4" t="s">
        <v>34</v>
      </c>
      <c r="C12" s="4" t="str">
        <f t="shared" si="0"/>
        <v>B_101900</v>
      </c>
      <c r="D12" s="4" t="s">
        <v>49</v>
      </c>
      <c r="E12" s="4" t="s">
        <v>37</v>
      </c>
      <c r="F12" s="4" t="str">
        <f>VLOOKUP(KS_DB[[#This Row],[product]],Carriers[],3)</f>
        <v>koksovatelné uhlí</v>
      </c>
      <c r="G12" s="18" t="str">
        <f t="shared" si="1"/>
        <v>transport</v>
      </c>
      <c r="H12" s="18" t="str">
        <f>VLOOKUP(KS_DB[[#This Row],[product]],Carriers[],7,FALSE)</f>
        <v>solid</v>
      </c>
      <c r="I12" s="18" t="str">
        <f>VLOOKUP(KS_DB[[#This Row],[product]],Carriers[],8,FALSE)</f>
        <v>solid</v>
      </c>
      <c r="J12" s="15">
        <f>IFERROR(VLOOKUP(KS_DB[[#This Row],[key]],EB[],Emisní_faktory!$B$2,FALSE)*INDEX(Carriers[Výběr],MATCH(KS_DB[[#This Row],[product]],Carriers[product],0)),0)</f>
        <v>0</v>
      </c>
    </row>
    <row r="13" spans="1:10" x14ac:dyDescent="0.25">
      <c r="A13" s="19" t="str">
        <f>KS_DB[[#This Row],[unit]] &amp; "#" &amp; KS_DB[[#This Row],[indic_nrg]] &amp; "#" &amp; KS_DB[[#This Row],[product]] &amp; "#" &amp; KS_DB[[#This Row],[geo]]</f>
        <v>TJ#B_101900#2117#CZ</v>
      </c>
      <c r="B13" s="4" t="s">
        <v>34</v>
      </c>
      <c r="C13" s="4" t="str">
        <f t="shared" si="0"/>
        <v>B_101900</v>
      </c>
      <c r="D13" s="4" t="s">
        <v>51</v>
      </c>
      <c r="E13" s="4" t="s">
        <v>37</v>
      </c>
      <c r="F13" s="4" t="str">
        <f>VLOOKUP(KS_DB[[#This Row],[product]],Carriers[],3)</f>
        <v>ostatní černé uhlí</v>
      </c>
      <c r="G13" s="18" t="str">
        <f t="shared" si="1"/>
        <v>transport</v>
      </c>
      <c r="H13" s="18" t="str">
        <f>VLOOKUP(KS_DB[[#This Row],[product]],Carriers[],7,FALSE)</f>
        <v>solid</v>
      </c>
      <c r="I13" s="18" t="str">
        <f>VLOOKUP(KS_DB[[#This Row],[product]],Carriers[],8,FALSE)</f>
        <v>solid</v>
      </c>
      <c r="J13" s="15">
        <f>IFERROR(VLOOKUP(KS_DB[[#This Row],[key]],EB[],Emisní_faktory!$B$2,FALSE)*INDEX(Carriers[Výběr],MATCH(KS_DB[[#This Row],[product]],Carriers[product],0)),0)</f>
        <v>25</v>
      </c>
    </row>
    <row r="14" spans="1:10" x14ac:dyDescent="0.25">
      <c r="A14" s="19" t="str">
        <f>KS_DB[[#This Row],[unit]] &amp; "#" &amp; KS_DB[[#This Row],[indic_nrg]] &amp; "#" &amp; KS_DB[[#This Row],[product]] &amp; "#" &amp; KS_DB[[#This Row],[geo]]</f>
        <v>TJ#B_101900#2118#CZ</v>
      </c>
      <c r="B14" s="4" t="s">
        <v>34</v>
      </c>
      <c r="C14" s="4" t="str">
        <f t="shared" si="0"/>
        <v>B_101900</v>
      </c>
      <c r="D14" s="4" t="s">
        <v>53</v>
      </c>
      <c r="E14" s="4" t="s">
        <v>37</v>
      </c>
      <c r="F14" s="4" t="str">
        <f>VLOOKUP(KS_DB[[#This Row],[product]],Carriers[],3)</f>
        <v>černé uhlí s nižším obsahem živice</v>
      </c>
      <c r="G14" s="18" t="str">
        <f t="shared" si="1"/>
        <v>transport</v>
      </c>
      <c r="H14" s="18" t="str">
        <f>VLOOKUP(KS_DB[[#This Row],[product]],Carriers[],7,FALSE)</f>
        <v>solid</v>
      </c>
      <c r="I14" s="18" t="str">
        <f>VLOOKUP(KS_DB[[#This Row],[product]],Carriers[],8,FALSE)</f>
        <v>solid</v>
      </c>
      <c r="J14" s="15">
        <f>IFERROR(VLOOKUP(KS_DB[[#This Row],[key]],EB[],Emisní_faktory!$B$2,FALSE)*INDEX(Carriers[Výběr],MATCH(KS_DB[[#This Row],[product]],Carriers[product],0)),0)</f>
        <v>0</v>
      </c>
    </row>
    <row r="15" spans="1:10" x14ac:dyDescent="0.25">
      <c r="A15" s="19" t="str">
        <f>KS_DB[[#This Row],[unit]] &amp; "#" &amp; KS_DB[[#This Row],[indic_nrg]] &amp; "#" &amp; KS_DB[[#This Row],[product]] &amp; "#" &amp; KS_DB[[#This Row],[geo]]</f>
        <v>TJ#B_101900#2120#CZ</v>
      </c>
      <c r="B15" s="4" t="s">
        <v>34</v>
      </c>
      <c r="C15" s="4" t="str">
        <f t="shared" si="0"/>
        <v>B_101900</v>
      </c>
      <c r="D15" s="4" t="s">
        <v>1297</v>
      </c>
      <c r="E15" s="4" t="s">
        <v>37</v>
      </c>
      <c r="F15" s="4" t="str">
        <f>VLOOKUP(KS_DB[[#This Row],[product]],Carriers[],3)</f>
        <v>černouhelný koks</v>
      </c>
      <c r="G15" s="18" t="str">
        <f t="shared" si="1"/>
        <v>transport</v>
      </c>
      <c r="H15" s="18" t="str">
        <f>VLOOKUP(KS_DB[[#This Row],[product]],Carriers[],7,FALSE)</f>
        <v>solid</v>
      </c>
      <c r="I15" s="18" t="str">
        <f>VLOOKUP(KS_DB[[#This Row],[product]],Carriers[],8,FALSE)</f>
        <v>solid</v>
      </c>
      <c r="J15" s="15">
        <f>IFERROR(VLOOKUP(KS_DB[[#This Row],[key]],EB[],Emisní_faktory!$B$2,FALSE)*INDEX(Carriers[Výběr],MATCH(KS_DB[[#This Row],[product]],Carriers[product],0)),0)</f>
        <v>0</v>
      </c>
    </row>
    <row r="16" spans="1:10" x14ac:dyDescent="0.25">
      <c r="A16" s="19" t="str">
        <f>KS_DB[[#This Row],[unit]] &amp; "#" &amp; KS_DB[[#This Row],[indic_nrg]] &amp; "#" &amp; KS_DB[[#This Row],[product]] &amp; "#" &amp; KS_DB[[#This Row],[geo]]</f>
        <v>TJ#B_101900#2121#CZ</v>
      </c>
      <c r="B16" s="4" t="s">
        <v>34</v>
      </c>
      <c r="C16" s="4" t="str">
        <f t="shared" si="0"/>
        <v>B_101900</v>
      </c>
      <c r="D16" s="4" t="s">
        <v>55</v>
      </c>
      <c r="E16" s="4" t="s">
        <v>37</v>
      </c>
      <c r="F16" s="4" t="str">
        <f>VLOOKUP(KS_DB[[#This Row],[product]],Carriers[],3)</f>
        <v>metalurgický koks</v>
      </c>
      <c r="G16" s="18" t="str">
        <f t="shared" si="1"/>
        <v>transport</v>
      </c>
      <c r="H16" s="18" t="str">
        <f>VLOOKUP(KS_DB[[#This Row],[product]],Carriers[],7,FALSE)</f>
        <v>solid</v>
      </c>
      <c r="I16" s="18" t="str">
        <f>VLOOKUP(KS_DB[[#This Row],[product]],Carriers[],8,FALSE)</f>
        <v>solid</v>
      </c>
      <c r="J16" s="15">
        <f>IFERROR(VLOOKUP(KS_DB[[#This Row],[key]],EB[],Emisní_faktory!$B$2,FALSE)*INDEX(Carriers[Výběr],MATCH(KS_DB[[#This Row],[product]],Carriers[product],0)),0)</f>
        <v>0</v>
      </c>
    </row>
    <row r="17" spans="1:10" x14ac:dyDescent="0.25">
      <c r="A17" s="19" t="str">
        <f>KS_DB[[#This Row],[unit]] &amp; "#" &amp; KS_DB[[#This Row],[indic_nrg]] &amp; "#" &amp; KS_DB[[#This Row],[product]] &amp; "#" &amp; KS_DB[[#This Row],[geo]]</f>
        <v>TJ#B_101900#2122#CZ</v>
      </c>
      <c r="B17" s="4" t="s">
        <v>34</v>
      </c>
      <c r="C17" s="4" t="str">
        <f t="shared" si="0"/>
        <v>B_101900</v>
      </c>
      <c r="D17" s="4" t="s">
        <v>57</v>
      </c>
      <c r="E17" s="4" t="s">
        <v>37</v>
      </c>
      <c r="F17" s="4" t="str">
        <f>VLOOKUP(KS_DB[[#This Row],[product]],Carriers[],3)</f>
        <v>plynový koks</v>
      </c>
      <c r="G17" s="18" t="str">
        <f t="shared" si="1"/>
        <v>transport</v>
      </c>
      <c r="H17" s="18" t="str">
        <f>VLOOKUP(KS_DB[[#This Row],[product]],Carriers[],7,FALSE)</f>
        <v>solid</v>
      </c>
      <c r="I17" s="18" t="str">
        <f>VLOOKUP(KS_DB[[#This Row],[product]],Carriers[],8,FALSE)</f>
        <v>solid</v>
      </c>
      <c r="J17" s="15">
        <f>IFERROR(VLOOKUP(KS_DB[[#This Row],[key]],EB[],Emisní_faktory!$B$2,FALSE)*INDEX(Carriers[Výběr],MATCH(KS_DB[[#This Row],[product]],Carriers[product],0)),0)</f>
        <v>0</v>
      </c>
    </row>
    <row r="18" spans="1:10" x14ac:dyDescent="0.25">
      <c r="A18" s="19" t="str">
        <f>KS_DB[[#This Row],[unit]] &amp; "#" &amp; KS_DB[[#This Row],[indic_nrg]] &amp; "#" &amp; KS_DB[[#This Row],[product]] &amp; "#" &amp; KS_DB[[#This Row],[geo]]</f>
        <v>TJ#B_101900#2130#CZ</v>
      </c>
      <c r="B18" s="4" t="s">
        <v>34</v>
      </c>
      <c r="C18" s="4" t="str">
        <f t="shared" si="0"/>
        <v>B_101900</v>
      </c>
      <c r="D18" s="4" t="s">
        <v>59</v>
      </c>
      <c r="E18" s="4" t="s">
        <v>37</v>
      </c>
      <c r="F18" s="4" t="str">
        <f>VLOOKUP(KS_DB[[#This Row],[product]],Carriers[],3)</f>
        <v>uhelný dehet</v>
      </c>
      <c r="G18" s="18" t="str">
        <f t="shared" si="1"/>
        <v>transport</v>
      </c>
      <c r="H18" s="18" t="str">
        <f>VLOOKUP(KS_DB[[#This Row],[product]],Carriers[],7,FALSE)</f>
        <v>solid</v>
      </c>
      <c r="I18" s="18" t="str">
        <f>VLOOKUP(KS_DB[[#This Row],[product]],Carriers[],8,FALSE)</f>
        <v>solid</v>
      </c>
      <c r="J18" s="15">
        <f>IFERROR(VLOOKUP(KS_DB[[#This Row],[key]],EB[],Emisní_faktory!$B$2,FALSE)*INDEX(Carriers[Výběr],MATCH(KS_DB[[#This Row],[product]],Carriers[product],0)),0)</f>
        <v>0</v>
      </c>
    </row>
    <row r="19" spans="1:10" x14ac:dyDescent="0.25">
      <c r="A19" s="19" t="str">
        <f>KS_DB[[#This Row],[unit]] &amp; "#" &amp; KS_DB[[#This Row],[indic_nrg]] &amp; "#" &amp; KS_DB[[#This Row],[product]] &amp; "#" &amp; KS_DB[[#This Row],[geo]]</f>
        <v>TJ#B_101900#2200#CZ</v>
      </c>
      <c r="B19" s="4" t="s">
        <v>34</v>
      </c>
      <c r="C19" s="4" t="str">
        <f t="shared" si="0"/>
        <v>B_101900</v>
      </c>
      <c r="D19" s="4" t="s">
        <v>61</v>
      </c>
      <c r="E19" s="4" t="s">
        <v>37</v>
      </c>
      <c r="F19" s="4" t="str">
        <f>VLOOKUP(KS_DB[[#This Row],[product]],Carriers[],3)</f>
        <v>hnědé uhlí a deriváty</v>
      </c>
      <c r="G19" s="18" t="str">
        <f t="shared" si="1"/>
        <v>transport</v>
      </c>
      <c r="H19" s="18" t="str">
        <f>VLOOKUP(KS_DB[[#This Row],[product]],Carriers[],7,FALSE)</f>
        <v>solid</v>
      </c>
      <c r="I19" s="18" t="str">
        <f>VLOOKUP(KS_DB[[#This Row],[product]],Carriers[],8,FALSE)</f>
        <v>solid</v>
      </c>
      <c r="J19" s="15">
        <f>IFERROR(VLOOKUP(KS_DB[[#This Row],[key]],EB[],Emisní_faktory!$B$2,FALSE)*INDEX(Carriers[Výběr],MATCH(KS_DB[[#This Row],[product]],Carriers[product],0)),0)</f>
        <v>0</v>
      </c>
    </row>
    <row r="20" spans="1:10" x14ac:dyDescent="0.25">
      <c r="A20" s="19" t="str">
        <f>KS_DB[[#This Row],[unit]] &amp; "#" &amp; KS_DB[[#This Row],[indic_nrg]] &amp; "#" &amp; KS_DB[[#This Row],[product]] &amp; "#" &amp; KS_DB[[#This Row],[geo]]</f>
        <v>TJ#B_101900#2210#CZ</v>
      </c>
      <c r="B20" s="4" t="s">
        <v>34</v>
      </c>
      <c r="C20" s="4" t="str">
        <f t="shared" si="0"/>
        <v>B_101900</v>
      </c>
      <c r="D20" s="4" t="s">
        <v>63</v>
      </c>
      <c r="E20" s="4" t="s">
        <v>37</v>
      </c>
      <c r="F20" s="4" t="str">
        <f>VLOOKUP(KS_DB[[#This Row],[product]],Carriers[],3)</f>
        <v>hnědé uhlí a lignit</v>
      </c>
      <c r="G20" s="18" t="str">
        <f t="shared" si="1"/>
        <v>transport</v>
      </c>
      <c r="H20" s="18" t="str">
        <f>VLOOKUP(KS_DB[[#This Row],[product]],Carriers[],7,FALSE)</f>
        <v>solid</v>
      </c>
      <c r="I20" s="18" t="str">
        <f>VLOOKUP(KS_DB[[#This Row],[product]],Carriers[],8,FALSE)</f>
        <v>solid</v>
      </c>
      <c r="J20" s="15">
        <f>IFERROR(VLOOKUP(KS_DB[[#This Row],[key]],EB[],Emisní_faktory!$B$2,FALSE)*INDEX(Carriers[Výběr],MATCH(KS_DB[[#This Row],[product]],Carriers[product],0)),0)</f>
        <v>13</v>
      </c>
    </row>
    <row r="21" spans="1:10" x14ac:dyDescent="0.25">
      <c r="A21" s="19" t="str">
        <f>KS_DB[[#This Row],[unit]] &amp; "#" &amp; KS_DB[[#This Row],[indic_nrg]] &amp; "#" &amp; KS_DB[[#This Row],[product]] &amp; "#" &amp; KS_DB[[#This Row],[geo]]</f>
        <v>TJ#B_101900#2211#CZ</v>
      </c>
      <c r="B21" s="4" t="s">
        <v>34</v>
      </c>
      <c r="C21" s="4" t="str">
        <f t="shared" si="0"/>
        <v>B_101900</v>
      </c>
      <c r="D21" s="4" t="s">
        <v>1299</v>
      </c>
      <c r="E21" s="4" t="s">
        <v>37</v>
      </c>
      <c r="F21" s="4" t="str">
        <f>VLOOKUP(KS_DB[[#This Row],[product]],Carriers[],3)</f>
        <v>živičné hnědé uhlí</v>
      </c>
      <c r="G21" s="18" t="str">
        <f t="shared" si="1"/>
        <v>transport</v>
      </c>
      <c r="H21" s="18" t="str">
        <f>VLOOKUP(KS_DB[[#This Row],[product]],Carriers[],7,FALSE)</f>
        <v>solid</v>
      </c>
      <c r="I21" s="18" t="str">
        <f>VLOOKUP(KS_DB[[#This Row],[product]],Carriers[],8,FALSE)</f>
        <v>solid</v>
      </c>
      <c r="J21" s="15">
        <f>IFERROR(VLOOKUP(KS_DB[[#This Row],[key]],EB[],Emisní_faktory!$B$2,FALSE)*INDEX(Carriers[Výběr],MATCH(KS_DB[[#This Row],[product]],Carriers[product],0)),0)</f>
        <v>0</v>
      </c>
    </row>
    <row r="22" spans="1:10" x14ac:dyDescent="0.25">
      <c r="A22" s="19" t="str">
        <f>KS_DB[[#This Row],[unit]] &amp; "#" &amp; KS_DB[[#This Row],[indic_nrg]] &amp; "#" &amp; KS_DB[[#This Row],[product]] &amp; "#" &amp; KS_DB[[#This Row],[geo]]</f>
        <v>TJ#B_101900#2212#CZ</v>
      </c>
      <c r="B22" s="4" t="s">
        <v>34</v>
      </c>
      <c r="C22" s="4" t="str">
        <f t="shared" si="0"/>
        <v>B_101900</v>
      </c>
      <c r="D22" s="4" t="s">
        <v>1301</v>
      </c>
      <c r="E22" s="4" t="s">
        <v>37</v>
      </c>
      <c r="F22" s="4" t="str">
        <f>VLOOKUP(KS_DB[[#This Row],[product]],Carriers[],3)</f>
        <v>hnědé uhlí</v>
      </c>
      <c r="G22" s="18" t="str">
        <f t="shared" si="1"/>
        <v>transport</v>
      </c>
      <c r="H22" s="18" t="str">
        <f>VLOOKUP(KS_DB[[#This Row],[product]],Carriers[],7,FALSE)</f>
        <v>solid</v>
      </c>
      <c r="I22" s="18" t="str">
        <f>VLOOKUP(KS_DB[[#This Row],[product]],Carriers[],8,FALSE)</f>
        <v>solid</v>
      </c>
      <c r="J22" s="15">
        <f>IFERROR(VLOOKUP(KS_DB[[#This Row],[key]],EB[],Emisní_faktory!$B$2,FALSE)*INDEX(Carriers[Výběr],MATCH(KS_DB[[#This Row],[product]],Carriers[product],0)),0)</f>
        <v>0</v>
      </c>
    </row>
    <row r="23" spans="1:10" x14ac:dyDescent="0.25">
      <c r="A23" s="19" t="str">
        <f>KS_DB[[#This Row],[unit]] &amp; "#" &amp; KS_DB[[#This Row],[indic_nrg]] &amp; "#" &amp; KS_DB[[#This Row],[product]] &amp; "#" &amp; KS_DB[[#This Row],[geo]]</f>
        <v>TJ#B_101900#2220#CZ</v>
      </c>
      <c r="B23" s="4" t="s">
        <v>34</v>
      </c>
      <c r="C23" s="4" t="str">
        <f t="shared" si="0"/>
        <v>B_101900</v>
      </c>
      <c r="D23" s="4" t="s">
        <v>1303</v>
      </c>
      <c r="E23" s="4" t="s">
        <v>37</v>
      </c>
      <c r="F23" s="4" t="str">
        <f>VLOOKUP(KS_DB[[#This Row],[product]],Carriers[],3)</f>
        <v>hnědouhelný koks</v>
      </c>
      <c r="G23" s="18" t="str">
        <f t="shared" si="1"/>
        <v>transport</v>
      </c>
      <c r="H23" s="18" t="str">
        <f>VLOOKUP(KS_DB[[#This Row],[product]],Carriers[],7,FALSE)</f>
        <v>solid</v>
      </c>
      <c r="I23" s="18" t="str">
        <f>VLOOKUP(KS_DB[[#This Row],[product]],Carriers[],8,FALSE)</f>
        <v>solid</v>
      </c>
      <c r="J23" s="15">
        <f>IFERROR(VLOOKUP(KS_DB[[#This Row],[key]],EB[],Emisní_faktory!$B$2,FALSE)*INDEX(Carriers[Výběr],MATCH(KS_DB[[#This Row],[product]],Carriers[product],0)),0)</f>
        <v>0</v>
      </c>
    </row>
    <row r="24" spans="1:10" x14ac:dyDescent="0.25">
      <c r="A24" s="19" t="str">
        <f>KS_DB[[#This Row],[unit]] &amp; "#" &amp; KS_DB[[#This Row],[indic_nrg]] &amp; "#" &amp; KS_DB[[#This Row],[product]] &amp; "#" &amp; KS_DB[[#This Row],[geo]]</f>
        <v>TJ#B_101900#2230#CZ</v>
      </c>
      <c r="B24" s="4" t="s">
        <v>34</v>
      </c>
      <c r="C24" s="4" t="str">
        <f t="shared" si="0"/>
        <v>B_101900</v>
      </c>
      <c r="D24" s="4" t="s">
        <v>65</v>
      </c>
      <c r="E24" s="4" t="s">
        <v>37</v>
      </c>
      <c r="F24" s="4" t="str">
        <f>VLOOKUP(KS_DB[[#This Row],[product]],Carriers[],3)</f>
        <v>hnědouhelné brikety</v>
      </c>
      <c r="G24" s="18" t="str">
        <f t="shared" si="1"/>
        <v>transport</v>
      </c>
      <c r="H24" s="18" t="str">
        <f>VLOOKUP(KS_DB[[#This Row],[product]],Carriers[],7,FALSE)</f>
        <v>solid</v>
      </c>
      <c r="I24" s="18" t="str">
        <f>VLOOKUP(KS_DB[[#This Row],[product]],Carriers[],8,FALSE)</f>
        <v>solid</v>
      </c>
      <c r="J24" s="15">
        <f>IFERROR(VLOOKUP(KS_DB[[#This Row],[key]],EB[],Emisní_faktory!$B$2,FALSE)*INDEX(Carriers[Výběr],MATCH(KS_DB[[#This Row],[product]],Carriers[product],0)),0)</f>
        <v>0</v>
      </c>
    </row>
    <row r="25" spans="1:10" x14ac:dyDescent="0.25">
      <c r="A25" s="19" t="str">
        <f>KS_DB[[#This Row],[unit]] &amp; "#" &amp; KS_DB[[#This Row],[indic_nrg]] &amp; "#" &amp; KS_DB[[#This Row],[product]] &amp; "#" &amp; KS_DB[[#This Row],[geo]]</f>
        <v>TJ#B_101900#2310#CZ</v>
      </c>
      <c r="B25" s="4" t="s">
        <v>34</v>
      </c>
      <c r="C25" s="4" t="str">
        <f t="shared" si="0"/>
        <v>B_101900</v>
      </c>
      <c r="D25" s="4" t="s">
        <v>67</v>
      </c>
      <c r="E25" s="4" t="s">
        <v>37</v>
      </c>
      <c r="F25" s="4" t="str">
        <f>VLOOKUP(KS_DB[[#This Row],[product]],Carriers[],3)</f>
        <v>rašelina</v>
      </c>
      <c r="G25" s="18" t="str">
        <f t="shared" si="1"/>
        <v>transport</v>
      </c>
      <c r="H25" s="18" t="str">
        <f>VLOOKUP(KS_DB[[#This Row],[product]],Carriers[],7,FALSE)</f>
        <v>solid</v>
      </c>
      <c r="I25" s="18" t="str">
        <f>VLOOKUP(KS_DB[[#This Row],[product]],Carriers[],8,FALSE)</f>
        <v>solid</v>
      </c>
      <c r="J25" s="15">
        <f>IFERROR(VLOOKUP(KS_DB[[#This Row],[key]],EB[],Emisní_faktory!$B$2,FALSE)*INDEX(Carriers[Výběr],MATCH(KS_DB[[#This Row],[product]],Carriers[product],0)),0)</f>
        <v>0</v>
      </c>
    </row>
    <row r="26" spans="1:10" x14ac:dyDescent="0.25">
      <c r="A26" s="19" t="str">
        <f>KS_DB[[#This Row],[unit]] &amp; "#" &amp; KS_DB[[#This Row],[indic_nrg]] &amp; "#" &amp; KS_DB[[#This Row],[product]] &amp; "#" &amp; KS_DB[[#This Row],[geo]]</f>
        <v>TJ#B_101900#2330#CZ</v>
      </c>
      <c r="B26" s="4" t="s">
        <v>34</v>
      </c>
      <c r="C26" s="4" t="str">
        <f t="shared" si="0"/>
        <v>B_101900</v>
      </c>
      <c r="D26" s="4" t="s">
        <v>69</v>
      </c>
      <c r="E26" s="4" t="s">
        <v>37</v>
      </c>
      <c r="F26" s="4" t="str">
        <f>VLOOKUP(KS_DB[[#This Row],[product]],Carriers[],3)</f>
        <v>rašelinové produkty</v>
      </c>
      <c r="G26" s="18" t="str">
        <f t="shared" si="1"/>
        <v>transport</v>
      </c>
      <c r="H26" s="18" t="str">
        <f>VLOOKUP(KS_DB[[#This Row],[product]],Carriers[],7,FALSE)</f>
        <v>solid</v>
      </c>
      <c r="I26" s="18" t="str">
        <f>VLOOKUP(KS_DB[[#This Row],[product]],Carriers[],8,FALSE)</f>
        <v>solid</v>
      </c>
      <c r="J26" s="15">
        <f>IFERROR(VLOOKUP(KS_DB[[#This Row],[key]],EB[],Emisní_faktory!$B$2,FALSE)*INDEX(Carriers[Výběr],MATCH(KS_DB[[#This Row],[product]],Carriers[product],0)),0)</f>
        <v>0</v>
      </c>
    </row>
    <row r="27" spans="1:10" x14ac:dyDescent="0.25">
      <c r="A27" s="19" t="str">
        <f>KS_DB[[#This Row],[unit]] &amp; "#" &amp; KS_DB[[#This Row],[indic_nrg]] &amp; "#" &amp; KS_DB[[#This Row],[product]] &amp; "#" &amp; KS_DB[[#This Row],[geo]]</f>
        <v>TJ#B_101900#2410#CZ</v>
      </c>
      <c r="B27" s="4" t="s">
        <v>34</v>
      </c>
      <c r="C27" s="4" t="str">
        <f t="shared" si="0"/>
        <v>B_101900</v>
      </c>
      <c r="D27" s="4" t="s">
        <v>71</v>
      </c>
      <c r="E27" s="4" t="s">
        <v>37</v>
      </c>
      <c r="F27" s="4" t="str">
        <f>VLOOKUP(KS_DB[[#This Row],[product]],Carriers[],3)</f>
        <v>živičné břidlice a živičné písky</v>
      </c>
      <c r="G27" s="18" t="str">
        <f t="shared" si="1"/>
        <v>transport</v>
      </c>
      <c r="H27" s="18" t="str">
        <f>VLOOKUP(KS_DB[[#This Row],[product]],Carriers[],7,FALSE)</f>
        <v>solid</v>
      </c>
      <c r="I27" s="18" t="str">
        <f>VLOOKUP(KS_DB[[#This Row],[product]],Carriers[],8,FALSE)</f>
        <v>solid</v>
      </c>
      <c r="J27" s="15">
        <f>IFERROR(VLOOKUP(KS_DB[[#This Row],[key]],EB[],Emisní_faktory!$B$2,FALSE)*INDEX(Carriers[Výběr],MATCH(KS_DB[[#This Row],[product]],Carriers[product],0)),0)</f>
        <v>0</v>
      </c>
    </row>
    <row r="28" spans="1:10" x14ac:dyDescent="0.25">
      <c r="A28" s="19" t="str">
        <f>KS_DB[[#This Row],[unit]] &amp; "#" &amp; KS_DB[[#This Row],[indic_nrg]] &amp; "#" &amp; KS_DB[[#This Row],[product]] &amp; "#" &amp; KS_DB[[#This Row],[geo]]</f>
        <v>TJ#B_101900#2500_S#CZ</v>
      </c>
      <c r="B28" s="4" t="s">
        <v>34</v>
      </c>
      <c r="C28" s="4" t="str">
        <f t="shared" si="0"/>
        <v>B_101900</v>
      </c>
      <c r="D28" s="4" t="s">
        <v>1305</v>
      </c>
      <c r="E28" s="4" t="s">
        <v>37</v>
      </c>
      <c r="F28" s="4" t="str">
        <f>VLOOKUP(KS_DB[[#This Row],[product]],Carriers[],3)</f>
        <v>ostatní tuhá paliva</v>
      </c>
      <c r="G28" s="18" t="str">
        <f t="shared" si="1"/>
        <v>transport</v>
      </c>
      <c r="H28" s="18" t="str">
        <f>VLOOKUP(KS_DB[[#This Row],[product]],Carriers[],7,FALSE)</f>
        <v>solid</v>
      </c>
      <c r="I28" s="18" t="str">
        <f>VLOOKUP(KS_DB[[#This Row],[product]],Carriers[],8,FALSE)</f>
        <v>solid</v>
      </c>
      <c r="J28" s="15">
        <f>IFERROR(VLOOKUP(KS_DB[[#This Row],[key]],EB[],Emisní_faktory!$B$2,FALSE)*INDEX(Carriers[Výběr],MATCH(KS_DB[[#This Row],[product]],Carriers[product],0)),0)</f>
        <v>0</v>
      </c>
    </row>
    <row r="29" spans="1:10" x14ac:dyDescent="0.25">
      <c r="A29" s="19" t="str">
        <f>KS_DB[[#This Row],[unit]] &amp; "#" &amp; KS_DB[[#This Row],[indic_nrg]] &amp; "#" &amp; KS_DB[[#This Row],[product]] &amp; "#" &amp; KS_DB[[#This Row],[geo]]</f>
        <v>TJ#B_101900#3000#CZ</v>
      </c>
      <c r="B29" s="4" t="s">
        <v>34</v>
      </c>
      <c r="C29" s="4" t="str">
        <f t="shared" si="0"/>
        <v>B_101900</v>
      </c>
      <c r="D29" s="4" t="s">
        <v>73</v>
      </c>
      <c r="E29" s="4" t="s">
        <v>37</v>
      </c>
      <c r="F29" s="4" t="str">
        <f>VLOOKUP(KS_DB[[#This Row],[product]],Carriers[],3)</f>
        <v>celkem ropné produkty</v>
      </c>
      <c r="G29" s="18" t="str">
        <f t="shared" si="1"/>
        <v>transport</v>
      </c>
      <c r="H29" s="18" t="str">
        <f>VLOOKUP(KS_DB[[#This Row],[product]],Carriers[],7,FALSE)</f>
        <v>liquid</v>
      </c>
      <c r="I29" s="18" t="str">
        <f>VLOOKUP(KS_DB[[#This Row],[product]],Carriers[],8,FALSE)</f>
        <v>liquid</v>
      </c>
      <c r="J29" s="15">
        <f>IFERROR(VLOOKUP(KS_DB[[#This Row],[key]],EB[],Emisní_faktory!$B$2,FALSE)*INDEX(Carriers[Výběr],MATCH(KS_DB[[#This Row],[product]],Carriers[product],0)),0)</f>
        <v>0</v>
      </c>
    </row>
    <row r="30" spans="1:10" x14ac:dyDescent="0.25">
      <c r="A30" s="19" t="str">
        <f>KS_DB[[#This Row],[unit]] &amp; "#" &amp; KS_DB[[#This Row],[indic_nrg]] &amp; "#" &amp; KS_DB[[#This Row],[product]] &amp; "#" &amp; KS_DB[[#This Row],[geo]]</f>
        <v>TJ#B_101900#3000A#CZ</v>
      </c>
      <c r="B30" s="4" t="s">
        <v>34</v>
      </c>
      <c r="C30" s="4" t="str">
        <f t="shared" si="0"/>
        <v>B_101900</v>
      </c>
      <c r="D30" s="4" t="s">
        <v>1307</v>
      </c>
      <c r="E30" s="4" t="s">
        <v>37</v>
      </c>
      <c r="F30" s="4" t="str">
        <f>VLOOKUP(KS_DB[[#This Row],[product]],Carriers[],3)</f>
        <v>celkem surová ropa a ropné produkty (včetně biosložek)</v>
      </c>
      <c r="G30" s="18" t="str">
        <f t="shared" si="1"/>
        <v>transport</v>
      </c>
      <c r="H30" s="18" t="str">
        <f>VLOOKUP(KS_DB[[#This Row],[product]],Carriers[],7,FALSE)</f>
        <v>liquid</v>
      </c>
      <c r="I30" s="18" t="str">
        <f>VLOOKUP(KS_DB[[#This Row],[product]],Carriers[],8,FALSE)</f>
        <v>liquid</v>
      </c>
      <c r="J30" s="15">
        <f>IFERROR(VLOOKUP(KS_DB[[#This Row],[key]],EB[],Emisní_faktory!$B$2,FALSE)*INDEX(Carriers[Výběr],MATCH(KS_DB[[#This Row],[product]],Carriers[product],0)),0)</f>
        <v>0</v>
      </c>
    </row>
    <row r="31" spans="1:10" x14ac:dyDescent="0.25">
      <c r="A31" s="19" t="str">
        <f>KS_DB[[#This Row],[unit]] &amp; "#" &amp; KS_DB[[#This Row],[indic_nrg]] &amp; "#" &amp; KS_DB[[#This Row],[product]] &amp; "#" &amp; KS_DB[[#This Row],[geo]]</f>
        <v>TJ#B_101900#3100#CZ</v>
      </c>
      <c r="B31" s="4" t="s">
        <v>34</v>
      </c>
      <c r="C31" s="4" t="str">
        <f t="shared" si="0"/>
        <v>B_101900</v>
      </c>
      <c r="D31" s="4" t="s">
        <v>1103</v>
      </c>
      <c r="E31" s="4" t="s">
        <v>37</v>
      </c>
      <c r="F31" s="4" t="str">
        <f>VLOOKUP(KS_DB[[#This Row],[product]],Carriers[],3)</f>
        <v>surová ropa, petrochemické suroviny a ostatní uhlovodíky</v>
      </c>
      <c r="G31" s="18" t="str">
        <f t="shared" si="1"/>
        <v>transport</v>
      </c>
      <c r="H31" s="18" t="str">
        <f>VLOOKUP(KS_DB[[#This Row],[product]],Carriers[],7,FALSE)</f>
        <v>liquid</v>
      </c>
      <c r="I31" s="18" t="str">
        <f>VLOOKUP(KS_DB[[#This Row],[product]],Carriers[],8,FALSE)</f>
        <v>liquid</v>
      </c>
      <c r="J31" s="15">
        <f>IFERROR(VLOOKUP(KS_DB[[#This Row],[key]],EB[],Emisní_faktory!$B$2,FALSE)*INDEX(Carriers[Výběr],MATCH(KS_DB[[#This Row],[product]],Carriers[product],0)),0)</f>
        <v>0</v>
      </c>
    </row>
    <row r="32" spans="1:10" x14ac:dyDescent="0.25">
      <c r="A32" s="19" t="str">
        <f>KS_DB[[#This Row],[unit]] &amp; "#" &amp; KS_DB[[#This Row],[indic_nrg]] &amp; "#" &amp; KS_DB[[#This Row],[product]] &amp; "#" &amp; KS_DB[[#This Row],[geo]]</f>
        <v>TJ#B_101900#3100A#CZ</v>
      </c>
      <c r="B32" s="4" t="s">
        <v>34</v>
      </c>
      <c r="C32" s="4" t="str">
        <f t="shared" si="0"/>
        <v>B_101900</v>
      </c>
      <c r="D32" s="4" t="s">
        <v>1309</v>
      </c>
      <c r="E32" s="4" t="s">
        <v>37</v>
      </c>
      <c r="F32" s="4" t="str">
        <f>VLOOKUP(KS_DB[[#This Row],[product]],Carriers[],3)</f>
        <v>surový ropa, ropné plyny, petrochemické suroviny adiditva a oxygenáty a ostatní uhlovodíky (včetně biosložek)</v>
      </c>
      <c r="G32" s="18" t="str">
        <f t="shared" si="1"/>
        <v>transport</v>
      </c>
      <c r="H32" s="18" t="str">
        <f>VLOOKUP(KS_DB[[#This Row],[product]],Carriers[],7,FALSE)</f>
        <v>liquid</v>
      </c>
      <c r="I32" s="18" t="str">
        <f>VLOOKUP(KS_DB[[#This Row],[product]],Carriers[],8,FALSE)</f>
        <v>liquid</v>
      </c>
      <c r="J32" s="15">
        <f>IFERROR(VLOOKUP(KS_DB[[#This Row],[key]],EB[],Emisní_faktory!$B$2,FALSE)*INDEX(Carriers[Výběr],MATCH(KS_DB[[#This Row],[product]],Carriers[product],0)),0)</f>
        <v>0</v>
      </c>
    </row>
    <row r="33" spans="1:10" x14ac:dyDescent="0.25">
      <c r="A33" s="19" t="str">
        <f>KS_DB[[#This Row],[unit]] &amp; "#" &amp; KS_DB[[#This Row],[indic_nrg]] &amp; "#" &amp; KS_DB[[#This Row],[product]] &amp; "#" &amp; KS_DB[[#This Row],[geo]]</f>
        <v>TJ#B_101900#3105#CZ</v>
      </c>
      <c r="B33" s="4" t="s">
        <v>34</v>
      </c>
      <c r="C33" s="4" t="str">
        <f t="shared" si="0"/>
        <v>B_101900</v>
      </c>
      <c r="D33" s="4" t="s">
        <v>1105</v>
      </c>
      <c r="E33" s="4" t="s">
        <v>37</v>
      </c>
      <c r="F33" s="4" t="str">
        <f>VLOOKUP(KS_DB[[#This Row],[product]],Carriers[],3)</f>
        <v>surová ropa (bez ropných plynů)</v>
      </c>
      <c r="G33" s="18" t="str">
        <f t="shared" si="1"/>
        <v>transport</v>
      </c>
      <c r="H33" s="18" t="str">
        <f>VLOOKUP(KS_DB[[#This Row],[product]],Carriers[],7,FALSE)</f>
        <v>liquid</v>
      </c>
      <c r="I33" s="18" t="str">
        <f>VLOOKUP(KS_DB[[#This Row],[product]],Carriers[],8,FALSE)</f>
        <v>liquid</v>
      </c>
      <c r="J33" s="15">
        <f>IFERROR(VLOOKUP(KS_DB[[#This Row],[key]],EB[],Emisní_faktory!$B$2,FALSE)*INDEX(Carriers[Výběr],MATCH(KS_DB[[#This Row],[product]],Carriers[product],0)),0)</f>
        <v>0</v>
      </c>
    </row>
    <row r="34" spans="1:10" x14ac:dyDescent="0.25">
      <c r="A34" s="19" t="str">
        <f>KS_DB[[#This Row],[unit]] &amp; "#" &amp; KS_DB[[#This Row],[indic_nrg]] &amp; "#" &amp; KS_DB[[#This Row],[product]] &amp; "#" &amp; KS_DB[[#This Row],[geo]]</f>
        <v>TJ#B_101900#3106#CZ</v>
      </c>
      <c r="B34" s="4" t="s">
        <v>34</v>
      </c>
      <c r="C34" s="4" t="str">
        <f t="shared" si="0"/>
        <v>B_101900</v>
      </c>
      <c r="D34" s="4" t="s">
        <v>1131</v>
      </c>
      <c r="E34" s="4" t="s">
        <v>37</v>
      </c>
      <c r="F34" s="4" t="str">
        <f>VLOOKUP(KS_DB[[#This Row],[product]],Carriers[],3)</f>
        <v>ropný plyn</v>
      </c>
      <c r="G34" s="18" t="str">
        <f t="shared" si="1"/>
        <v>transport</v>
      </c>
      <c r="H34" s="18" t="str">
        <f>VLOOKUP(KS_DB[[#This Row],[product]],Carriers[],7,FALSE)</f>
        <v>liquid</v>
      </c>
      <c r="I34" s="18" t="str">
        <f>VLOOKUP(KS_DB[[#This Row],[product]],Carriers[],8,FALSE)</f>
        <v>liquid</v>
      </c>
      <c r="J34" s="15">
        <f>IFERROR(VLOOKUP(KS_DB[[#This Row],[key]],EB[],Emisní_faktory!$B$2,FALSE)*INDEX(Carriers[Výběr],MATCH(KS_DB[[#This Row],[product]],Carriers[product],0)),0)</f>
        <v>0</v>
      </c>
    </row>
    <row r="35" spans="1:10" x14ac:dyDescent="0.25">
      <c r="A35" s="19" t="str">
        <f>KS_DB[[#This Row],[unit]] &amp; "#" &amp; KS_DB[[#This Row],[indic_nrg]] &amp; "#" &amp; KS_DB[[#This Row],[product]] &amp; "#" &amp; KS_DB[[#This Row],[geo]]</f>
        <v>TJ#B_101900#3110#CZ</v>
      </c>
      <c r="B35" s="4" t="s">
        <v>34</v>
      </c>
      <c r="C35" s="4" t="str">
        <f t="shared" si="0"/>
        <v>B_101900</v>
      </c>
      <c r="D35" s="4" t="s">
        <v>1311</v>
      </c>
      <c r="E35" s="4" t="s">
        <v>37</v>
      </c>
      <c r="F35" s="4" t="str">
        <f>VLOOKUP(KS_DB[[#This Row],[product]],Carriers[],3)</f>
        <v>surová ropa a ropný plyn</v>
      </c>
      <c r="G35" s="18" t="str">
        <f t="shared" si="1"/>
        <v>transport</v>
      </c>
      <c r="H35" s="18" t="str">
        <f>VLOOKUP(KS_DB[[#This Row],[product]],Carriers[],7,FALSE)</f>
        <v>liquid</v>
      </c>
      <c r="I35" s="18" t="str">
        <f>VLOOKUP(KS_DB[[#This Row],[product]],Carriers[],8,FALSE)</f>
        <v>liquid</v>
      </c>
      <c r="J35" s="15">
        <f>IFERROR(VLOOKUP(KS_DB[[#This Row],[key]],EB[],Emisní_faktory!$B$2,FALSE)*INDEX(Carriers[Výběr],MATCH(KS_DB[[#This Row],[product]],Carriers[product],0)),0)</f>
        <v>0</v>
      </c>
    </row>
    <row r="36" spans="1:10" x14ac:dyDescent="0.25">
      <c r="A36" s="19" t="str">
        <f>KS_DB[[#This Row],[unit]] &amp; "#" &amp; KS_DB[[#This Row],[indic_nrg]] &amp; "#" &amp; KS_DB[[#This Row],[product]] &amp; "#" &amp; KS_DB[[#This Row],[geo]]</f>
        <v>TJ#B_101900#3110_S#CZ</v>
      </c>
      <c r="B36" s="4" t="s">
        <v>34</v>
      </c>
      <c r="C36" s="4" t="str">
        <f t="shared" si="0"/>
        <v>B_101900</v>
      </c>
      <c r="D36" s="4" t="s">
        <v>1313</v>
      </c>
      <c r="E36" s="4" t="s">
        <v>37</v>
      </c>
      <c r="F36" s="4" t="str">
        <f>VLOOKUP(KS_DB[[#This Row],[product]],Carriers[],3)</f>
        <v>ostatní primární oleje</v>
      </c>
      <c r="G36" s="18" t="str">
        <f t="shared" si="1"/>
        <v>transport</v>
      </c>
      <c r="H36" s="18" t="str">
        <f>VLOOKUP(KS_DB[[#This Row],[product]],Carriers[],7,FALSE)</f>
        <v>liquid</v>
      </c>
      <c r="I36" s="18" t="str">
        <f>VLOOKUP(KS_DB[[#This Row],[product]],Carriers[],8,FALSE)</f>
        <v>liquid</v>
      </c>
      <c r="J36" s="15">
        <f>IFERROR(VLOOKUP(KS_DB[[#This Row],[key]],EB[],Emisní_faktory!$B$2,FALSE)*INDEX(Carriers[Výběr],MATCH(KS_DB[[#This Row],[product]],Carriers[product],0)),0)</f>
        <v>0</v>
      </c>
    </row>
    <row r="37" spans="1:10" x14ac:dyDescent="0.25">
      <c r="A37" s="19" t="str">
        <f>KS_DB[[#This Row],[unit]] &amp; "#" &amp; KS_DB[[#This Row],[indic_nrg]] &amp; "#" &amp; KS_DB[[#This Row],[product]] &amp; "#" &amp; KS_DB[[#This Row],[geo]]</f>
        <v>TJ#B_101900#3150#CZ</v>
      </c>
      <c r="B37" s="4" t="s">
        <v>34</v>
      </c>
      <c r="C37" s="4" t="str">
        <f t="shared" ref="C37:C68" si="2">$H$1</f>
        <v>B_101900</v>
      </c>
      <c r="D37" s="4" t="s">
        <v>1315</v>
      </c>
      <c r="E37" s="4" t="s">
        <v>37</v>
      </c>
      <c r="F37" s="4" t="str">
        <f>VLOOKUP(KS_DB[[#This Row],[product]],Carriers[],3)</f>
        <v>rafinované ropné produkty</v>
      </c>
      <c r="G37" s="18" t="str">
        <f t="shared" ref="G37:G68" si="3">$I$1</f>
        <v>transport</v>
      </c>
      <c r="H37" s="18" t="str">
        <f>VLOOKUP(KS_DB[[#This Row],[product]],Carriers[],7,FALSE)</f>
        <v>liquid</v>
      </c>
      <c r="I37" s="18" t="str">
        <f>VLOOKUP(KS_DB[[#This Row],[product]],Carriers[],8,FALSE)</f>
        <v>liquid</v>
      </c>
      <c r="J37" s="15">
        <f>IFERROR(VLOOKUP(KS_DB[[#This Row],[key]],EB[],Emisní_faktory!$B$2,FALSE)*INDEX(Carriers[Výběr],MATCH(KS_DB[[#This Row],[product]],Carriers[product],0)),0)</f>
        <v>0</v>
      </c>
    </row>
    <row r="38" spans="1:10" x14ac:dyDescent="0.25">
      <c r="A38" s="19" t="str">
        <f>KS_DB[[#This Row],[unit]] &amp; "#" &amp; KS_DB[[#This Row],[indic_nrg]] &amp; "#" &amp; KS_DB[[#This Row],[product]] &amp; "#" &amp; KS_DB[[#This Row],[geo]]</f>
        <v>TJ#B_101900#3190#CZ</v>
      </c>
      <c r="B38" s="4" t="s">
        <v>34</v>
      </c>
      <c r="C38" s="4" t="str">
        <f t="shared" si="2"/>
        <v>B_101900</v>
      </c>
      <c r="D38" s="4" t="s">
        <v>1317</v>
      </c>
      <c r="E38" s="4" t="s">
        <v>37</v>
      </c>
      <c r="F38" s="4" t="str">
        <f>VLOOKUP(KS_DB[[#This Row],[product]],Carriers[],3)</f>
        <v>petrochemické suroviny a ostatní uhlovodíky</v>
      </c>
      <c r="G38" s="18" t="str">
        <f t="shared" si="3"/>
        <v>transport</v>
      </c>
      <c r="H38" s="18" t="str">
        <f>VLOOKUP(KS_DB[[#This Row],[product]],Carriers[],7,FALSE)</f>
        <v>liquid</v>
      </c>
      <c r="I38" s="18" t="str">
        <f>VLOOKUP(KS_DB[[#This Row],[product]],Carriers[],8,FALSE)</f>
        <v>liquid</v>
      </c>
      <c r="J38" s="15">
        <f>IFERROR(VLOOKUP(KS_DB[[#This Row],[key]],EB[],Emisní_faktory!$B$2,FALSE)*INDEX(Carriers[Výběr],MATCH(KS_DB[[#This Row],[product]],Carriers[product],0)),0)</f>
        <v>0</v>
      </c>
    </row>
    <row r="39" spans="1:10" x14ac:dyDescent="0.25">
      <c r="A39" s="19" t="str">
        <f>KS_DB[[#This Row],[unit]] &amp; "#" &amp; KS_DB[[#This Row],[indic_nrg]] &amp; "#" &amp; KS_DB[[#This Row],[product]] &amp; "#" &amp; KS_DB[[#This Row],[geo]]</f>
        <v>TJ#B_101900#3191#CZ</v>
      </c>
      <c r="B39" s="4" t="s">
        <v>34</v>
      </c>
      <c r="C39" s="4" t="str">
        <f t="shared" si="2"/>
        <v>B_101900</v>
      </c>
      <c r="D39" s="4" t="s">
        <v>1133</v>
      </c>
      <c r="E39" s="4" t="s">
        <v>37</v>
      </c>
      <c r="F39" s="4" t="str">
        <f>VLOOKUP(KS_DB[[#This Row],[product]],Carriers[],3)</f>
        <v>petrochemické suroviny</v>
      </c>
      <c r="G39" s="18" t="str">
        <f t="shared" si="3"/>
        <v>transport</v>
      </c>
      <c r="H39" s="18" t="str">
        <f>VLOOKUP(KS_DB[[#This Row],[product]],Carriers[],7,FALSE)</f>
        <v>liquid</v>
      </c>
      <c r="I39" s="18" t="str">
        <f>VLOOKUP(KS_DB[[#This Row],[product]],Carriers[],8,FALSE)</f>
        <v>liquid</v>
      </c>
      <c r="J39" s="15">
        <f>IFERROR(VLOOKUP(KS_DB[[#This Row],[key]],EB[],Emisní_faktory!$B$2,FALSE)*INDEX(Carriers[Výběr],MATCH(KS_DB[[#This Row],[product]],Carriers[product],0)),0)</f>
        <v>0</v>
      </c>
    </row>
    <row r="40" spans="1:10" x14ac:dyDescent="0.25">
      <c r="A40" s="19" t="str">
        <f>KS_DB[[#This Row],[unit]] &amp; "#" &amp; KS_DB[[#This Row],[indic_nrg]] &amp; "#" &amp; KS_DB[[#This Row],[product]] &amp; "#" &amp; KS_DB[[#This Row],[geo]]</f>
        <v>TJ#B_101900#3192#CZ</v>
      </c>
      <c r="B40" s="4" t="s">
        <v>34</v>
      </c>
      <c r="C40" s="4" t="str">
        <f t="shared" si="2"/>
        <v>B_101900</v>
      </c>
      <c r="D40" s="4" t="s">
        <v>1107</v>
      </c>
      <c r="E40" s="4" t="s">
        <v>37</v>
      </c>
      <c r="F40" s="4" t="str">
        <f>VLOOKUP(KS_DB[[#This Row],[product]],Carriers[],3)</f>
        <v>aditiva a oxygenáty</v>
      </c>
      <c r="G40" s="18" t="str">
        <f t="shared" si="3"/>
        <v>transport</v>
      </c>
      <c r="H40" s="18" t="str">
        <f>VLOOKUP(KS_DB[[#This Row],[product]],Carriers[],7,FALSE)</f>
        <v>liquid</v>
      </c>
      <c r="I40" s="18" t="str">
        <f>VLOOKUP(KS_DB[[#This Row],[product]],Carriers[],8,FALSE)</f>
        <v>liquid</v>
      </c>
      <c r="J40" s="15">
        <f>IFERROR(VLOOKUP(KS_DB[[#This Row],[key]],EB[],Emisní_faktory!$B$2,FALSE)*INDEX(Carriers[Výběr],MATCH(KS_DB[[#This Row],[product]],Carriers[product],0)),0)</f>
        <v>0</v>
      </c>
    </row>
    <row r="41" spans="1:10" x14ac:dyDescent="0.25">
      <c r="A41" s="19" t="str">
        <f>KS_DB[[#This Row],[unit]] &amp; "#" &amp; KS_DB[[#This Row],[indic_nrg]] &amp; "#" &amp; KS_DB[[#This Row],[product]] &amp; "#" &amp; KS_DB[[#This Row],[geo]]</f>
        <v>TJ#B_101900#3192A#CZ</v>
      </c>
      <c r="B41" s="4" t="s">
        <v>34</v>
      </c>
      <c r="C41" s="4" t="str">
        <f t="shared" si="2"/>
        <v>B_101900</v>
      </c>
      <c r="D41" s="4" t="s">
        <v>1319</v>
      </c>
      <c r="E41" s="4" t="s">
        <v>37</v>
      </c>
      <c r="F41" s="4" t="str">
        <f>VLOOKUP(KS_DB[[#This Row],[product]],Carriers[],3)</f>
        <v>aditiva a oxygenáty (včetně biosložek)</v>
      </c>
      <c r="G41" s="18" t="str">
        <f t="shared" si="3"/>
        <v>transport</v>
      </c>
      <c r="H41" s="18" t="str">
        <f>VLOOKUP(KS_DB[[#This Row],[product]],Carriers[],7,FALSE)</f>
        <v>liquid</v>
      </c>
      <c r="I41" s="18" t="str">
        <f>VLOOKUP(KS_DB[[#This Row],[product]],Carriers[],8,FALSE)</f>
        <v>liquid</v>
      </c>
      <c r="J41" s="15">
        <f>IFERROR(VLOOKUP(KS_DB[[#This Row],[key]],EB[],Emisní_faktory!$B$2,FALSE)*INDEX(Carriers[Výběr],MATCH(KS_DB[[#This Row],[product]],Carriers[product],0)),0)</f>
        <v>0</v>
      </c>
    </row>
    <row r="42" spans="1:10" x14ac:dyDescent="0.25">
      <c r="A42" s="19" t="str">
        <f>KS_DB[[#This Row],[unit]] &amp; "#" &amp; KS_DB[[#This Row],[indic_nrg]] &amp; "#" &amp; KS_DB[[#This Row],[product]] &amp; "#" &amp; KS_DB[[#This Row],[geo]]</f>
        <v>TJ#B_101900#3193#CZ</v>
      </c>
      <c r="B42" s="4" t="s">
        <v>34</v>
      </c>
      <c r="C42" s="4" t="str">
        <f t="shared" si="2"/>
        <v>B_101900</v>
      </c>
      <c r="D42" s="4" t="s">
        <v>1109</v>
      </c>
      <c r="E42" s="4" t="s">
        <v>37</v>
      </c>
      <c r="F42" s="4" t="str">
        <f>VLOOKUP(KS_DB[[#This Row],[product]],Carriers[],3)</f>
        <v>ostatní uhlovodíky</v>
      </c>
      <c r="G42" s="18" t="str">
        <f t="shared" si="3"/>
        <v>transport</v>
      </c>
      <c r="H42" s="18" t="str">
        <f>VLOOKUP(KS_DB[[#This Row],[product]],Carriers[],7,FALSE)</f>
        <v>liquid</v>
      </c>
      <c r="I42" s="18" t="str">
        <f>VLOOKUP(KS_DB[[#This Row],[product]],Carriers[],8,FALSE)</f>
        <v>liquid</v>
      </c>
      <c r="J42" s="15">
        <f>IFERROR(VLOOKUP(KS_DB[[#This Row],[key]],EB[],Emisní_faktory!$B$2,FALSE)*INDEX(Carriers[Výběr],MATCH(KS_DB[[#This Row],[product]],Carriers[product],0)),0)</f>
        <v>0</v>
      </c>
    </row>
    <row r="43" spans="1:10" x14ac:dyDescent="0.25">
      <c r="A43" s="19" t="str">
        <f>KS_DB[[#This Row],[unit]] &amp; "#" &amp; KS_DB[[#This Row],[indic_nrg]] &amp; "#" &amp; KS_DB[[#This Row],[product]] &amp; "#" &amp; KS_DB[[#This Row],[geo]]</f>
        <v>TJ#B_101900#3196#CZ</v>
      </c>
      <c r="B43" s="4" t="s">
        <v>34</v>
      </c>
      <c r="C43" s="4" t="str">
        <f t="shared" si="2"/>
        <v>B_101900</v>
      </c>
      <c r="D43" s="4" t="s">
        <v>1321</v>
      </c>
      <c r="E43" s="4" t="s">
        <v>37</v>
      </c>
      <c r="F43" s="4" t="str">
        <f>VLOOKUP(KS_DB[[#This Row],[product]],Carriers[],3)</f>
        <v>s toho: biopaliva (3192A)</v>
      </c>
      <c r="G43" s="18" t="str">
        <f t="shared" si="3"/>
        <v>transport</v>
      </c>
      <c r="H43" s="18" t="str">
        <f>VLOOKUP(KS_DB[[#This Row],[product]],Carriers[],7,FALSE)</f>
        <v>liquid</v>
      </c>
      <c r="I43" s="18" t="str">
        <f>VLOOKUP(KS_DB[[#This Row],[product]],Carriers[],8,FALSE)</f>
        <v>liquid</v>
      </c>
      <c r="J43" s="15">
        <f>IFERROR(VLOOKUP(KS_DB[[#This Row],[key]],EB[],Emisní_faktory!$B$2,FALSE)*INDEX(Carriers[Výběr],MATCH(KS_DB[[#This Row],[product]],Carriers[product],0)),0)</f>
        <v>0</v>
      </c>
    </row>
    <row r="44" spans="1:10" x14ac:dyDescent="0.25">
      <c r="A44" s="19" t="str">
        <f>KS_DB[[#This Row],[unit]] &amp; "#" &amp; KS_DB[[#This Row],[indic_nrg]] &amp; "#" &amp; KS_DB[[#This Row],[product]] &amp; "#" &amp; KS_DB[[#This Row],[geo]]</f>
        <v>TJ#B_101900#3200#CZ</v>
      </c>
      <c r="B44" s="4" t="s">
        <v>34</v>
      </c>
      <c r="C44" s="4" t="str">
        <f t="shared" si="2"/>
        <v>B_101900</v>
      </c>
      <c r="D44" s="4" t="s">
        <v>75</v>
      </c>
      <c r="E44" s="4" t="s">
        <v>37</v>
      </c>
      <c r="F44" s="4" t="str">
        <f>VLOOKUP(KS_DB[[#This Row],[product]],Carriers[],3)</f>
        <v>celkem ropné produkty</v>
      </c>
      <c r="G44" s="18" t="str">
        <f t="shared" si="3"/>
        <v>transport</v>
      </c>
      <c r="H44" s="18" t="str">
        <f>VLOOKUP(KS_DB[[#This Row],[product]],Carriers[],7,FALSE)</f>
        <v>liquid</v>
      </c>
      <c r="I44" s="18" t="str">
        <f>VLOOKUP(KS_DB[[#This Row],[product]],Carriers[],8,FALSE)</f>
        <v>liquid</v>
      </c>
      <c r="J44" s="15">
        <f>IFERROR(VLOOKUP(KS_DB[[#This Row],[key]],EB[],Emisní_faktory!$B$2,FALSE)*INDEX(Carriers[Výběr],MATCH(KS_DB[[#This Row],[product]],Carriers[product],0)),0)</f>
        <v>0</v>
      </c>
    </row>
    <row r="45" spans="1:10" x14ac:dyDescent="0.25">
      <c r="A45" s="19" t="str">
        <f>KS_DB[[#This Row],[unit]] &amp; "#" &amp; KS_DB[[#This Row],[indic_nrg]] &amp; "#" &amp; KS_DB[[#This Row],[product]] &amp; "#" &amp; KS_DB[[#This Row],[geo]]</f>
        <v>TJ#B_101900#3200A#CZ</v>
      </c>
      <c r="B45" s="4" t="s">
        <v>34</v>
      </c>
      <c r="C45" s="4" t="str">
        <f t="shared" si="2"/>
        <v>B_101900</v>
      </c>
      <c r="D45" s="4" t="s">
        <v>1323</v>
      </c>
      <c r="E45" s="4" t="s">
        <v>37</v>
      </c>
      <c r="F45" s="4" t="str">
        <f>VLOOKUP(KS_DB[[#This Row],[product]],Carriers[],3)</f>
        <v>celkem ropné produkty (včetně biosložek)</v>
      </c>
      <c r="G45" s="18" t="str">
        <f t="shared" si="3"/>
        <v>transport</v>
      </c>
      <c r="H45" s="18" t="str">
        <f>VLOOKUP(KS_DB[[#This Row],[product]],Carriers[],7,FALSE)</f>
        <v>liquid</v>
      </c>
      <c r="I45" s="18" t="str">
        <f>VLOOKUP(KS_DB[[#This Row],[product]],Carriers[],8,FALSE)</f>
        <v>liquid</v>
      </c>
      <c r="J45" s="15">
        <f>IFERROR(VLOOKUP(KS_DB[[#This Row],[key]],EB[],Emisní_faktory!$B$2,FALSE)*INDEX(Carriers[Výběr],MATCH(KS_DB[[#This Row],[product]],Carriers[product],0)),0)</f>
        <v>0</v>
      </c>
    </row>
    <row r="46" spans="1:10" x14ac:dyDescent="0.25">
      <c r="A46" s="19" t="str">
        <f>KS_DB[[#This Row],[unit]] &amp; "#" &amp; KS_DB[[#This Row],[indic_nrg]] &amp; "#" &amp; KS_DB[[#This Row],[product]] &amp; "#" &amp; KS_DB[[#This Row],[geo]]</f>
        <v>TJ#B_101900#3205#CZ</v>
      </c>
      <c r="B46" s="4" t="s">
        <v>34</v>
      </c>
      <c r="C46" s="4" t="str">
        <f t="shared" si="2"/>
        <v>B_101900</v>
      </c>
      <c r="D46" s="4" t="s">
        <v>1325</v>
      </c>
      <c r="E46" s="4" t="s">
        <v>37</v>
      </c>
      <c r="F46" s="4" t="str">
        <f>VLOOKUP(KS_DB[[#This Row],[product]],Carriers[],3)</f>
        <v>LPG a rafinérský plyn</v>
      </c>
      <c r="G46" s="18" t="str">
        <f t="shared" si="3"/>
        <v>transport</v>
      </c>
      <c r="H46" s="18" t="str">
        <f>VLOOKUP(KS_DB[[#This Row],[product]],Carriers[],7,FALSE)</f>
        <v>liquid</v>
      </c>
      <c r="I46" s="18" t="str">
        <f>VLOOKUP(KS_DB[[#This Row],[product]],Carriers[],8,FALSE)</f>
        <v>liquid</v>
      </c>
      <c r="J46" s="15">
        <f>IFERROR(VLOOKUP(KS_DB[[#This Row],[key]],EB[],Emisní_faktory!$B$2,FALSE)*INDEX(Carriers[Výběr],MATCH(KS_DB[[#This Row],[product]],Carriers[product],0)),0)</f>
        <v>0</v>
      </c>
    </row>
    <row r="47" spans="1:10" x14ac:dyDescent="0.25">
      <c r="A47" s="19" t="str">
        <f>KS_DB[[#This Row],[unit]] &amp; "#" &amp; KS_DB[[#This Row],[indic_nrg]] &amp; "#" &amp; KS_DB[[#This Row],[product]] &amp; "#" &amp; KS_DB[[#This Row],[geo]]</f>
        <v>TJ#B_101900#3210#CZ</v>
      </c>
      <c r="B47" s="4" t="s">
        <v>34</v>
      </c>
      <c r="C47" s="4" t="str">
        <f t="shared" si="2"/>
        <v>B_101900</v>
      </c>
      <c r="D47" s="4" t="s">
        <v>1327</v>
      </c>
      <c r="E47" s="4" t="s">
        <v>37</v>
      </c>
      <c r="F47" s="4" t="str">
        <f>VLOOKUP(KS_DB[[#This Row],[product]],Carriers[],3)</f>
        <v>rafinérský plyn a etan</v>
      </c>
      <c r="G47" s="18" t="str">
        <f t="shared" si="3"/>
        <v>transport</v>
      </c>
      <c r="H47" s="18" t="str">
        <f>VLOOKUP(KS_DB[[#This Row],[product]],Carriers[],7,FALSE)</f>
        <v>liquid</v>
      </c>
      <c r="I47" s="18" t="str">
        <f>VLOOKUP(KS_DB[[#This Row],[product]],Carriers[],8,FALSE)</f>
        <v>liquid</v>
      </c>
      <c r="J47" s="15">
        <f>IFERROR(VLOOKUP(KS_DB[[#This Row],[key]],EB[],Emisní_faktory!$B$2,FALSE)*INDEX(Carriers[Výběr],MATCH(KS_DB[[#This Row],[product]],Carriers[product],0)),0)</f>
        <v>0</v>
      </c>
    </row>
    <row r="48" spans="1:10" x14ac:dyDescent="0.25">
      <c r="A48" s="19" t="str">
        <f>KS_DB[[#This Row],[unit]] &amp; "#" &amp; KS_DB[[#This Row],[indic_nrg]] &amp; "#" &amp; KS_DB[[#This Row],[product]] &amp; "#" &amp; KS_DB[[#This Row],[geo]]</f>
        <v>TJ#B_101900#3214#CZ</v>
      </c>
      <c r="B48" s="4" t="s">
        <v>34</v>
      </c>
      <c r="C48" s="4" t="str">
        <f t="shared" si="2"/>
        <v>B_101900</v>
      </c>
      <c r="D48" s="4" t="s">
        <v>1161</v>
      </c>
      <c r="E48" s="4" t="s">
        <v>37</v>
      </c>
      <c r="F48" s="4" t="str">
        <f>VLOOKUP(KS_DB[[#This Row],[product]],Carriers[],3)</f>
        <v>rafinérský plyn</v>
      </c>
      <c r="G48" s="18" t="str">
        <f t="shared" si="3"/>
        <v>transport</v>
      </c>
      <c r="H48" s="18" t="str">
        <f>VLOOKUP(KS_DB[[#This Row],[product]],Carriers[],7,FALSE)</f>
        <v>liquid</v>
      </c>
      <c r="I48" s="18" t="str">
        <f>VLOOKUP(KS_DB[[#This Row],[product]],Carriers[],8,FALSE)</f>
        <v>liquid</v>
      </c>
      <c r="J48" s="15">
        <f>IFERROR(VLOOKUP(KS_DB[[#This Row],[key]],EB[],Emisní_faktory!$B$2,FALSE)*INDEX(Carriers[Výběr],MATCH(KS_DB[[#This Row],[product]],Carriers[product],0)),0)</f>
        <v>0</v>
      </c>
    </row>
    <row r="49" spans="1:10" x14ac:dyDescent="0.25">
      <c r="A49" s="19" t="str">
        <f>KS_DB[[#This Row],[unit]] &amp; "#" &amp; KS_DB[[#This Row],[indic_nrg]] &amp; "#" &amp; KS_DB[[#This Row],[product]] &amp; "#" &amp; KS_DB[[#This Row],[geo]]</f>
        <v>TJ#B_101900#3215#CZ</v>
      </c>
      <c r="B49" s="4" t="s">
        <v>34</v>
      </c>
      <c r="C49" s="4" t="str">
        <f t="shared" si="2"/>
        <v>B_101900</v>
      </c>
      <c r="D49" s="4" t="s">
        <v>1223</v>
      </c>
      <c r="E49" s="4" t="s">
        <v>37</v>
      </c>
      <c r="F49" s="4" t="str">
        <f>VLOOKUP(KS_DB[[#This Row],[product]],Carriers[],3)</f>
        <v>etan</v>
      </c>
      <c r="G49" s="18" t="str">
        <f t="shared" si="3"/>
        <v>transport</v>
      </c>
      <c r="H49" s="18" t="str">
        <f>VLOOKUP(KS_DB[[#This Row],[product]],Carriers[],7,FALSE)</f>
        <v>liquid</v>
      </c>
      <c r="I49" s="18" t="str">
        <f>VLOOKUP(KS_DB[[#This Row],[product]],Carriers[],8,FALSE)</f>
        <v>liquid</v>
      </c>
      <c r="J49" s="15">
        <f>IFERROR(VLOOKUP(KS_DB[[#This Row],[key]],EB[],Emisní_faktory!$B$2,FALSE)*INDEX(Carriers[Výběr],MATCH(KS_DB[[#This Row],[product]],Carriers[product],0)),0)</f>
        <v>0</v>
      </c>
    </row>
    <row r="50" spans="1:10" x14ac:dyDescent="0.25">
      <c r="A50" s="19" t="str">
        <f>KS_DB[[#This Row],[unit]] &amp; "#" &amp; KS_DB[[#This Row],[indic_nrg]] &amp; "#" &amp; KS_DB[[#This Row],[product]] &amp; "#" &amp; KS_DB[[#This Row],[geo]]</f>
        <v>TJ#B_101900#3220#CZ</v>
      </c>
      <c r="B50" s="4" t="s">
        <v>34</v>
      </c>
      <c r="C50" s="4" t="str">
        <f t="shared" si="2"/>
        <v>B_101900</v>
      </c>
      <c r="D50" s="4" t="s">
        <v>77</v>
      </c>
      <c r="E50" s="4" t="s">
        <v>37</v>
      </c>
      <c r="F50" s="4" t="str">
        <f>VLOOKUP(KS_DB[[#This Row],[product]],Carriers[],3)</f>
        <v>LPG</v>
      </c>
      <c r="G50" s="18" t="str">
        <f t="shared" si="3"/>
        <v>transport</v>
      </c>
      <c r="H50" s="18" t="str">
        <f>VLOOKUP(KS_DB[[#This Row],[product]],Carriers[],7,FALSE)</f>
        <v>liquid</v>
      </c>
      <c r="I50" s="18" t="str">
        <f>VLOOKUP(KS_DB[[#This Row],[product]],Carriers[],8,FALSE)</f>
        <v>LPG</v>
      </c>
      <c r="J50" s="15">
        <f>IFERROR(VLOOKUP(KS_DB[[#This Row],[key]],EB[],Emisní_faktory!$B$2,FALSE)*INDEX(Carriers[Výběr],MATCH(KS_DB[[#This Row],[product]],Carriers[product],0)),0)</f>
        <v>4292</v>
      </c>
    </row>
    <row r="51" spans="1:10" x14ac:dyDescent="0.25">
      <c r="A51" s="20" t="str">
        <f>KS_DB[[#This Row],[unit]] &amp; "#" &amp; KS_DB[[#This Row],[indic_nrg]] &amp; "#" &amp; KS_DB[[#This Row],[product]] &amp; "#" &amp; KS_DB[[#This Row],[geo]]</f>
        <v>TJ#B_101900#3225#CZ</v>
      </c>
      <c r="B51" s="6" t="s">
        <v>34</v>
      </c>
      <c r="C51" s="4" t="str">
        <f t="shared" si="2"/>
        <v>B_101900</v>
      </c>
      <c r="D51" s="6" t="s">
        <v>1329</v>
      </c>
      <c r="E51" s="6" t="s">
        <v>37</v>
      </c>
      <c r="F51" s="4" t="str">
        <f>VLOOKUP(KS_DB[[#This Row],[product]],Carriers[],3)</f>
        <v>LPG palivo</v>
      </c>
      <c r="G51" s="18" t="str">
        <f t="shared" si="3"/>
        <v>transport</v>
      </c>
      <c r="H51" s="18" t="str">
        <f>VLOOKUP(KS_DB[[#This Row],[product]],Carriers[],7,FALSE)</f>
        <v>liquid</v>
      </c>
      <c r="I51" s="18" t="str">
        <f>VLOOKUP(KS_DB[[#This Row],[product]],Carriers[],8,FALSE)</f>
        <v>LPG</v>
      </c>
      <c r="J51" s="15">
        <f>IFERROR(VLOOKUP(KS_DB[[#This Row],[key]],EB[],Emisní_faktory!$B$2,FALSE)*INDEX(Carriers[Výběr],MATCH(KS_DB[[#This Row],[product]],Carriers[product],0)),0)</f>
        <v>0</v>
      </c>
    </row>
    <row r="52" spans="1:10" x14ac:dyDescent="0.25">
      <c r="A52" s="24" t="str">
        <f>KS_DB[[#This Row],[unit]] &amp; "#" &amp; KS_DB[[#This Row],[indic_nrg]] &amp; "#" &amp; KS_DB[[#This Row],[product]] &amp; "#" &amp; KS_DB[[#This Row],[geo]]</f>
        <v>TJ#B_101900#3230#CZ</v>
      </c>
      <c r="B52" s="6" t="s">
        <v>34</v>
      </c>
      <c r="C52" s="4" t="str">
        <f t="shared" si="2"/>
        <v>B_101900</v>
      </c>
      <c r="D52" s="25" t="s">
        <v>1331</v>
      </c>
      <c r="E52" s="6" t="s">
        <v>37</v>
      </c>
      <c r="F52" s="25" t="str">
        <f>VLOOKUP(KS_DB[[#This Row],[product]],Carriers[],3)</f>
        <v>motorový benzin</v>
      </c>
      <c r="G52" s="18" t="str">
        <f t="shared" si="3"/>
        <v>transport</v>
      </c>
      <c r="H52" s="18" t="str">
        <f>VLOOKUP(KS_DB[[#This Row],[product]],Carriers[],7,FALSE)</f>
        <v>liquid</v>
      </c>
      <c r="I52" s="18" t="str">
        <f>VLOOKUP(KS_DB[[#This Row],[product]],Carriers[],8,FALSE)</f>
        <v>gasoline</v>
      </c>
      <c r="J52" s="15">
        <f>IFERROR(VLOOKUP(KS_DB[[#This Row],[key]],EB[],Emisní_faktory!$B$2,FALSE)*INDEX(Carriers[Výběr],MATCH(KS_DB[[#This Row],[product]],Carriers[product],0)),0)</f>
        <v>0</v>
      </c>
    </row>
    <row r="53" spans="1:10" x14ac:dyDescent="0.25">
      <c r="A53" s="24" t="str">
        <f>KS_DB[[#This Row],[unit]] &amp; "#" &amp; KS_DB[[#This Row],[indic_nrg]] &amp; "#" &amp; KS_DB[[#This Row],[product]] &amp; "#" &amp; KS_DB[[#This Row],[geo]]</f>
        <v>TJ#B_101900#3234#CZ</v>
      </c>
      <c r="B53" s="6" t="s">
        <v>34</v>
      </c>
      <c r="C53" s="4" t="str">
        <f t="shared" si="2"/>
        <v>B_101900</v>
      </c>
      <c r="D53" s="25" t="s">
        <v>1135</v>
      </c>
      <c r="E53" s="6" t="s">
        <v>37</v>
      </c>
      <c r="F53" s="25" t="str">
        <f>VLOOKUP(KS_DB[[#This Row],[product]],Carriers[],3)</f>
        <v>benzin (bez biosložek)</v>
      </c>
      <c r="G53" s="18" t="str">
        <f t="shared" si="3"/>
        <v>transport</v>
      </c>
      <c r="H53" s="18" t="str">
        <f>VLOOKUP(KS_DB[[#This Row],[product]],Carriers[],7,FALSE)</f>
        <v>liquid</v>
      </c>
      <c r="I53" s="18" t="str">
        <f>VLOOKUP(KS_DB[[#This Row],[product]],Carriers[],8,FALSE)</f>
        <v>gasoline</v>
      </c>
      <c r="J53" s="15">
        <f>IFERROR(VLOOKUP(KS_DB[[#This Row],[key]],EB[],Emisní_faktory!$B$2,FALSE)*INDEX(Carriers[Výběr],MATCH(KS_DB[[#This Row],[product]],Carriers[product],0)),0)</f>
        <v>65752</v>
      </c>
    </row>
    <row r="54" spans="1:10" x14ac:dyDescent="0.25">
      <c r="A54" s="24" t="str">
        <f>KS_DB[[#This Row],[unit]] &amp; "#" &amp; KS_DB[[#This Row],[indic_nrg]] &amp; "#" &amp; KS_DB[[#This Row],[product]] &amp; "#" &amp; KS_DB[[#This Row],[geo]]</f>
        <v>TJ#B_101900#3234A#CZ</v>
      </c>
      <c r="B54" s="6" t="s">
        <v>34</v>
      </c>
      <c r="C54" s="4" t="str">
        <f t="shared" si="2"/>
        <v>B_101900</v>
      </c>
      <c r="D54" s="25" t="s">
        <v>1333</v>
      </c>
      <c r="E54" s="6" t="s">
        <v>37</v>
      </c>
      <c r="F54" s="25" t="str">
        <f>VLOOKUP(KS_DB[[#This Row],[product]],Carriers[],3)</f>
        <v>celkem motorový benzin (včetně biosložek)</v>
      </c>
      <c r="G54" s="18" t="str">
        <f t="shared" si="3"/>
        <v>transport</v>
      </c>
      <c r="H54" s="18" t="str">
        <f>VLOOKUP(KS_DB[[#This Row],[product]],Carriers[],7,FALSE)</f>
        <v>liquid</v>
      </c>
      <c r="I54" s="18" t="str">
        <f>VLOOKUP(KS_DB[[#This Row],[product]],Carriers[],8,FALSE)</f>
        <v>gasoline</v>
      </c>
      <c r="J54" s="15">
        <f>IFERROR(VLOOKUP(KS_DB[[#This Row],[key]],EB[],Emisní_faktory!$B$2,FALSE)*INDEX(Carriers[Výběr],MATCH(KS_DB[[#This Row],[product]],Carriers[product],0)),0)</f>
        <v>0</v>
      </c>
    </row>
    <row r="55" spans="1:10" x14ac:dyDescent="0.25">
      <c r="A55" s="24" t="str">
        <f>KS_DB[[#This Row],[unit]] &amp; "#" &amp; KS_DB[[#This Row],[indic_nrg]] &amp; "#" &amp; KS_DB[[#This Row],[product]] &amp; "#" &amp; KS_DB[[#This Row],[geo]]</f>
        <v>TJ#B_101900#3235#CZ</v>
      </c>
      <c r="B55" s="6" t="s">
        <v>34</v>
      </c>
      <c r="C55" s="4" t="str">
        <f t="shared" si="2"/>
        <v>B_101900</v>
      </c>
      <c r="D55" s="25" t="s">
        <v>1137</v>
      </c>
      <c r="E55" s="6" t="s">
        <v>37</v>
      </c>
      <c r="F55" s="25" t="str">
        <f>VLOOKUP(KS_DB[[#This Row],[product]],Carriers[],3)</f>
        <v>letecký benzin</v>
      </c>
      <c r="G55" s="18" t="str">
        <f t="shared" si="3"/>
        <v>transport</v>
      </c>
      <c r="H55" s="18" t="str">
        <f>VLOOKUP(KS_DB[[#This Row],[product]],Carriers[],7,FALSE)</f>
        <v>liquid</v>
      </c>
      <c r="I55" s="18" t="str">
        <f>VLOOKUP(KS_DB[[#This Row],[product]],Carriers[],8,FALSE)</f>
        <v>aviationgasoline</v>
      </c>
      <c r="J55" s="15">
        <f>IFERROR(VLOOKUP(KS_DB[[#This Row],[key]],EB[],Emisní_faktory!$B$2,FALSE)*INDEX(Carriers[Výběr],MATCH(KS_DB[[#This Row],[product]],Carriers[product],0)),0)</f>
        <v>131</v>
      </c>
    </row>
    <row r="56" spans="1:10" x14ac:dyDescent="0.25">
      <c r="A56" s="24" t="str">
        <f>KS_DB[[#This Row],[unit]] &amp; "#" &amp; KS_DB[[#This Row],[indic_nrg]] &amp; "#" &amp; KS_DB[[#This Row],[product]] &amp; "#" &amp; KS_DB[[#This Row],[geo]]</f>
        <v>TJ#B_101900#3236#CZ</v>
      </c>
      <c r="B56" s="6" t="s">
        <v>34</v>
      </c>
      <c r="C56" s="4" t="str">
        <f t="shared" si="2"/>
        <v>B_101900</v>
      </c>
      <c r="D56" s="25" t="s">
        <v>1335</v>
      </c>
      <c r="E56" s="6" t="s">
        <v>37</v>
      </c>
      <c r="F56" s="25" t="str">
        <f>VLOOKUP(KS_DB[[#This Row],[product]],Carriers[],3)</f>
        <v>automobilový líh</v>
      </c>
      <c r="G56" s="18" t="str">
        <f t="shared" si="3"/>
        <v>transport</v>
      </c>
      <c r="H56" s="18" t="str">
        <f>VLOOKUP(KS_DB[[#This Row],[product]],Carriers[],7,FALSE)</f>
        <v>liquid</v>
      </c>
      <c r="I56" s="18" t="str">
        <f>VLOOKUP(KS_DB[[#This Row],[product]],Carriers[],8,FALSE)</f>
        <v>biomass</v>
      </c>
      <c r="J56" s="15">
        <f>IFERROR(VLOOKUP(KS_DB[[#This Row],[key]],EB[],Emisní_faktory!$B$2,FALSE)*INDEX(Carriers[Výběr],MATCH(KS_DB[[#This Row],[product]],Carriers[product],0)),0)</f>
        <v>0</v>
      </c>
    </row>
    <row r="57" spans="1:10" x14ac:dyDescent="0.25">
      <c r="A57" s="24" t="str">
        <f>KS_DB[[#This Row],[unit]] &amp; "#" &amp; KS_DB[[#This Row],[indic_nrg]] &amp; "#" &amp; KS_DB[[#This Row],[product]] &amp; "#" &amp; KS_DB[[#This Row],[geo]]</f>
        <v>TJ#B_101900#3237#CZ</v>
      </c>
      <c r="B57" s="6" t="s">
        <v>34</v>
      </c>
      <c r="C57" s="4" t="str">
        <f t="shared" si="2"/>
        <v>B_101900</v>
      </c>
      <c r="D57" s="25" t="s">
        <v>1337</v>
      </c>
      <c r="E57" s="6" t="s">
        <v>37</v>
      </c>
      <c r="F57" s="25" t="str">
        <f>VLOOKUP(KS_DB[[#This Row],[product]],Carriers[],3)</f>
        <v>olovnatý benzin speciál</v>
      </c>
      <c r="G57" s="18" t="str">
        <f t="shared" si="3"/>
        <v>transport</v>
      </c>
      <c r="H57" s="18" t="str">
        <f>VLOOKUP(KS_DB[[#This Row],[product]],Carriers[],7,FALSE)</f>
        <v>liquid</v>
      </c>
      <c r="I57" s="18" t="str">
        <f>VLOOKUP(KS_DB[[#This Row],[product]],Carriers[],8,FALSE)</f>
        <v>gasoline</v>
      </c>
      <c r="J57" s="15">
        <f>IFERROR(VLOOKUP(KS_DB[[#This Row],[key]],EB[],Emisní_faktory!$B$2,FALSE)*INDEX(Carriers[Výběr],MATCH(KS_DB[[#This Row],[product]],Carriers[product],0)),0)</f>
        <v>0</v>
      </c>
    </row>
    <row r="58" spans="1:10" x14ac:dyDescent="0.25">
      <c r="A58" s="24" t="str">
        <f>KS_DB[[#This Row],[unit]] &amp; "#" &amp; KS_DB[[#This Row],[indic_nrg]] &amp; "#" &amp; KS_DB[[#This Row],[product]] &amp; "#" &amp; KS_DB[[#This Row],[geo]]</f>
        <v>TJ#B_101900#3238#CZ</v>
      </c>
      <c r="B58" s="6" t="s">
        <v>34</v>
      </c>
      <c r="C58" s="4" t="str">
        <f t="shared" si="2"/>
        <v>B_101900</v>
      </c>
      <c r="D58" s="25" t="s">
        <v>1339</v>
      </c>
      <c r="E58" s="6" t="s">
        <v>37</v>
      </c>
      <c r="F58" s="25" t="str">
        <f>VLOOKUP(KS_DB[[#This Row],[product]],Carriers[],3)</f>
        <v>bezolovnatý benzin speciál, 95 okt.</v>
      </c>
      <c r="G58" s="18" t="str">
        <f t="shared" si="3"/>
        <v>transport</v>
      </c>
      <c r="H58" s="18" t="str">
        <f>VLOOKUP(KS_DB[[#This Row],[product]],Carriers[],7,FALSE)</f>
        <v>liquid</v>
      </c>
      <c r="I58" s="18" t="str">
        <f>VLOOKUP(KS_DB[[#This Row],[product]],Carriers[],8,FALSE)</f>
        <v>gasoline</v>
      </c>
      <c r="J58" s="15">
        <f>IFERROR(VLOOKUP(KS_DB[[#This Row],[key]],EB[],Emisní_faktory!$B$2,FALSE)*INDEX(Carriers[Výběr],MATCH(KS_DB[[#This Row],[product]],Carriers[product],0)),0)</f>
        <v>0</v>
      </c>
    </row>
    <row r="59" spans="1:10" x14ac:dyDescent="0.25">
      <c r="A59" s="24" t="str">
        <f>KS_DB[[#This Row],[unit]] &amp; "#" &amp; KS_DB[[#This Row],[indic_nrg]] &amp; "#" &amp; KS_DB[[#This Row],[product]] &amp; "#" &amp; KS_DB[[#This Row],[geo]]</f>
        <v>TJ#B_101900#3240#CZ</v>
      </c>
      <c r="B59" s="6" t="s">
        <v>34</v>
      </c>
      <c r="C59" s="4" t="str">
        <f t="shared" si="2"/>
        <v>B_101900</v>
      </c>
      <c r="D59" s="25" t="s">
        <v>1341</v>
      </c>
      <c r="E59" s="6" t="s">
        <v>37</v>
      </c>
      <c r="F59" s="25" t="str">
        <f>VLOOKUP(KS_DB[[#This Row],[product]],Carriers[],3)</f>
        <v>petroleje - letecká paliva</v>
      </c>
      <c r="G59" s="18" t="str">
        <f t="shared" si="3"/>
        <v>transport</v>
      </c>
      <c r="H59" s="18" t="str">
        <f>VLOOKUP(KS_DB[[#This Row],[product]],Carriers[],7,FALSE)</f>
        <v>liquid</v>
      </c>
      <c r="I59" s="18" t="str">
        <f>VLOOKUP(KS_DB[[#This Row],[product]],Carriers[],8,FALSE)</f>
        <v>jetkerosene</v>
      </c>
      <c r="J59" s="15">
        <f>IFERROR(VLOOKUP(KS_DB[[#This Row],[key]],EB[],Emisní_faktory!$B$2,FALSE)*INDEX(Carriers[Výběr],MATCH(KS_DB[[#This Row],[product]],Carriers[product],0)),0)</f>
        <v>0</v>
      </c>
    </row>
    <row r="60" spans="1:10" x14ac:dyDescent="0.25">
      <c r="A60" s="24" t="str">
        <f>KS_DB[[#This Row],[unit]] &amp; "#" &amp; KS_DB[[#This Row],[indic_nrg]] &amp; "#" &amp; KS_DB[[#This Row],[product]] &amp; "#" &amp; KS_DB[[#This Row],[geo]]</f>
        <v>TJ#B_101900#3244#CZ</v>
      </c>
      <c r="B60" s="6" t="s">
        <v>34</v>
      </c>
      <c r="C60" s="4" t="str">
        <f t="shared" si="2"/>
        <v>B_101900</v>
      </c>
      <c r="D60" s="25" t="s">
        <v>1139</v>
      </c>
      <c r="E60" s="6" t="s">
        <v>37</v>
      </c>
      <c r="F60" s="25" t="str">
        <f>VLOOKUP(KS_DB[[#This Row],[product]],Carriers[],3)</f>
        <v>ostatní petroleje</v>
      </c>
      <c r="G60" s="18" t="str">
        <f t="shared" si="3"/>
        <v>transport</v>
      </c>
      <c r="H60" s="18" t="str">
        <f>VLOOKUP(KS_DB[[#This Row],[product]],Carriers[],7,FALSE)</f>
        <v>liquid</v>
      </c>
      <c r="I60" s="18" t="str">
        <f>VLOOKUP(KS_DB[[#This Row],[product]],Carriers[],8,FALSE)</f>
        <v>liquid</v>
      </c>
      <c r="J60" s="15">
        <f>IFERROR(VLOOKUP(KS_DB[[#This Row],[key]],EB[],Emisní_faktory!$B$2,FALSE)*INDEX(Carriers[Výběr],MATCH(KS_DB[[#This Row],[product]],Carriers[product],0)),0)</f>
        <v>0</v>
      </c>
    </row>
    <row r="61" spans="1:10" x14ac:dyDescent="0.25">
      <c r="A61" s="24" t="str">
        <f>KS_DB[[#This Row],[unit]] &amp; "#" &amp; KS_DB[[#This Row],[indic_nrg]] &amp; "#" &amp; KS_DB[[#This Row],[product]] &amp; "#" &amp; KS_DB[[#This Row],[geo]]</f>
        <v>TJ#B_101900#3246#CZ</v>
      </c>
      <c r="B61" s="6" t="s">
        <v>34</v>
      </c>
      <c r="C61" s="4" t="str">
        <f t="shared" si="2"/>
        <v>B_101900</v>
      </c>
      <c r="D61" s="25" t="s">
        <v>1225</v>
      </c>
      <c r="E61" s="6" t="s">
        <v>37</v>
      </c>
      <c r="F61" s="25" t="str">
        <f>VLOOKUP(KS_DB[[#This Row],[product]],Carriers[],3)</f>
        <v>letecký benzin typu jet</v>
      </c>
      <c r="G61" s="18" t="str">
        <f t="shared" si="3"/>
        <v>transport</v>
      </c>
      <c r="H61" s="18" t="str">
        <f>VLOOKUP(KS_DB[[#This Row],[product]],Carriers[],7,FALSE)</f>
        <v>liquid</v>
      </c>
      <c r="I61" s="18" t="str">
        <f>VLOOKUP(KS_DB[[#This Row],[product]],Carriers[],8,FALSE)</f>
        <v>liquid</v>
      </c>
      <c r="J61" s="15">
        <f>IFERROR(VLOOKUP(KS_DB[[#This Row],[key]],EB[],Emisní_faktory!$B$2,FALSE)*INDEX(Carriers[Výběr],MATCH(KS_DB[[#This Row],[product]],Carriers[product],0)),0)</f>
        <v>0</v>
      </c>
    </row>
    <row r="62" spans="1:10" x14ac:dyDescent="0.25">
      <c r="A62" s="24" t="str">
        <f>KS_DB[[#This Row],[unit]] &amp; "#" &amp; KS_DB[[#This Row],[indic_nrg]] &amp; "#" &amp; KS_DB[[#This Row],[product]] &amp; "#" &amp; KS_DB[[#This Row],[geo]]</f>
        <v>TJ#B_101900#3247#CZ</v>
      </c>
      <c r="B62" s="6" t="s">
        <v>34</v>
      </c>
      <c r="C62" s="4" t="str">
        <f t="shared" si="2"/>
        <v>B_101900</v>
      </c>
      <c r="D62" s="25" t="s">
        <v>1141</v>
      </c>
      <c r="E62" s="6" t="s">
        <v>37</v>
      </c>
      <c r="F62" s="25" t="str">
        <f>VLOOKUP(KS_DB[[#This Row],[product]],Carriers[],3)</f>
        <v>letecký petrolej typu jet (bez biosložek)</v>
      </c>
      <c r="G62" s="18" t="str">
        <f t="shared" si="3"/>
        <v>transport</v>
      </c>
      <c r="H62" s="18" t="str">
        <f>VLOOKUP(KS_DB[[#This Row],[product]],Carriers[],7,FALSE)</f>
        <v>liquid</v>
      </c>
      <c r="I62" s="18" t="str">
        <f>VLOOKUP(KS_DB[[#This Row],[product]],Carriers[],8,FALSE)</f>
        <v>jetkerosene</v>
      </c>
      <c r="J62" s="15">
        <f>IFERROR(VLOOKUP(KS_DB[[#This Row],[key]],EB[],Emisní_faktory!$B$2,FALSE)*INDEX(Carriers[Výběr],MATCH(KS_DB[[#This Row],[product]],Carriers[product],0)),0)</f>
        <v>13813</v>
      </c>
    </row>
    <row r="63" spans="1:10" x14ac:dyDescent="0.25">
      <c r="A63" s="24" t="str">
        <f>KS_DB[[#This Row],[unit]] &amp; "#" &amp; KS_DB[[#This Row],[indic_nrg]] &amp; "#" &amp; KS_DB[[#This Row],[product]] &amp; "#" &amp; KS_DB[[#This Row],[geo]]</f>
        <v>TJ#B_101900#3247A#CZ</v>
      </c>
      <c r="B63" s="6" t="s">
        <v>34</v>
      </c>
      <c r="C63" s="4" t="str">
        <f t="shared" si="2"/>
        <v>B_101900</v>
      </c>
      <c r="D63" s="25" t="s">
        <v>1343</v>
      </c>
      <c r="E63" s="6" t="s">
        <v>37</v>
      </c>
      <c r="F63" s="25" t="str">
        <f>VLOOKUP(KS_DB[[#This Row],[product]],Carriers[],3)</f>
        <v>celkem letecký petrolej typu jet (včetně biosložek)</v>
      </c>
      <c r="G63" s="18" t="str">
        <f t="shared" si="3"/>
        <v>transport</v>
      </c>
      <c r="H63" s="18" t="str">
        <f>VLOOKUP(KS_DB[[#This Row],[product]],Carriers[],7,FALSE)</f>
        <v>liquid</v>
      </c>
      <c r="I63" s="18" t="str">
        <f>VLOOKUP(KS_DB[[#This Row],[product]],Carriers[],8,FALSE)</f>
        <v>aviationgasoline</v>
      </c>
      <c r="J63" s="15">
        <f>IFERROR(VLOOKUP(KS_DB[[#This Row],[key]],EB[],Emisní_faktory!$B$2,FALSE)*INDEX(Carriers[Výběr],MATCH(KS_DB[[#This Row],[product]],Carriers[product],0)),0)</f>
        <v>0</v>
      </c>
    </row>
    <row r="64" spans="1:10" x14ac:dyDescent="0.25">
      <c r="A64" s="24" t="str">
        <f>KS_DB[[#This Row],[unit]] &amp; "#" &amp; KS_DB[[#This Row],[indic_nrg]] &amp; "#" &amp; KS_DB[[#This Row],[product]] &amp; "#" &amp; KS_DB[[#This Row],[geo]]</f>
        <v>TJ#B_101900#3250#CZ</v>
      </c>
      <c r="B64" s="6" t="s">
        <v>34</v>
      </c>
      <c r="C64" s="4" t="str">
        <f t="shared" si="2"/>
        <v>B_101900</v>
      </c>
      <c r="D64" s="25" t="s">
        <v>1143</v>
      </c>
      <c r="E64" s="6" t="s">
        <v>37</v>
      </c>
      <c r="F64" s="25" t="str">
        <f>VLOOKUP(KS_DB[[#This Row],[product]],Carriers[],3)</f>
        <v>nafta</v>
      </c>
      <c r="G64" s="18" t="str">
        <f t="shared" si="3"/>
        <v>transport</v>
      </c>
      <c r="H64" s="18" t="str">
        <f>VLOOKUP(KS_DB[[#This Row],[product]],Carriers[],7,FALSE)</f>
        <v>liquid</v>
      </c>
      <c r="I64" s="18" t="str">
        <f>VLOOKUP(KS_DB[[#This Row],[product]],Carriers[],8,FALSE)</f>
        <v>diesel</v>
      </c>
      <c r="J64" s="15">
        <f>IFERROR(VLOOKUP(KS_DB[[#This Row],[key]],EB[],Emisní_faktory!$B$2,FALSE)*INDEX(Carriers[Výběr],MATCH(KS_DB[[#This Row],[product]],Carriers[product],0)),0)</f>
        <v>0</v>
      </c>
    </row>
    <row r="65" spans="1:10" x14ac:dyDescent="0.25">
      <c r="A65" s="24" t="str">
        <f>KS_DB[[#This Row],[unit]] &amp; "#" &amp; KS_DB[[#This Row],[indic_nrg]] &amp; "#" &amp; KS_DB[[#This Row],[product]] &amp; "#" &amp; KS_DB[[#This Row],[geo]]</f>
        <v>TJ#B_101900#3260#CZ</v>
      </c>
      <c r="B65" s="6" t="s">
        <v>34</v>
      </c>
      <c r="C65" s="4" t="str">
        <f t="shared" si="2"/>
        <v>B_101900</v>
      </c>
      <c r="D65" s="25" t="s">
        <v>79</v>
      </c>
      <c r="E65" s="6" t="s">
        <v>37</v>
      </c>
      <c r="F65" s="25" t="str">
        <f>VLOOKUP(KS_DB[[#This Row],[product]],Carriers[],3)</f>
        <v>motorová nafta (bez biosložek)</v>
      </c>
      <c r="G65" s="18" t="str">
        <f t="shared" si="3"/>
        <v>transport</v>
      </c>
      <c r="H65" s="18" t="str">
        <f>VLOOKUP(KS_DB[[#This Row],[product]],Carriers[],7,FALSE)</f>
        <v>liquid</v>
      </c>
      <c r="I65" s="18" t="str">
        <f>VLOOKUP(KS_DB[[#This Row],[product]],Carriers[],8,FALSE)</f>
        <v>diesel</v>
      </c>
      <c r="J65" s="15">
        <f>IFERROR(VLOOKUP(KS_DB[[#This Row],[key]],EB[],Emisní_faktory!$B$2,FALSE)*INDEX(Carriers[Výběr],MATCH(KS_DB[[#This Row],[product]],Carriers[product],0)),0)</f>
        <v>166662</v>
      </c>
    </row>
    <row r="66" spans="1:10" x14ac:dyDescent="0.25">
      <c r="A66" s="24" t="str">
        <f>KS_DB[[#This Row],[unit]] &amp; "#" &amp; KS_DB[[#This Row],[indic_nrg]] &amp; "#" &amp; KS_DB[[#This Row],[product]] &amp; "#" &amp; KS_DB[[#This Row],[geo]]</f>
        <v>TJ#B_101900#3260A#CZ</v>
      </c>
      <c r="B66" s="6" t="s">
        <v>34</v>
      </c>
      <c r="C66" s="4" t="str">
        <f t="shared" si="2"/>
        <v>B_101900</v>
      </c>
      <c r="D66" s="25" t="s">
        <v>1345</v>
      </c>
      <c r="E66" s="6" t="s">
        <v>37</v>
      </c>
      <c r="F66" s="25" t="str">
        <f>VLOOKUP(KS_DB[[#This Row],[product]],Carriers[],3)</f>
        <v>celkem motorová nafta (včetně biosložek)</v>
      </c>
      <c r="G66" s="18" t="str">
        <f t="shared" si="3"/>
        <v>transport</v>
      </c>
      <c r="H66" s="18" t="str">
        <f>VLOOKUP(KS_DB[[#This Row],[product]],Carriers[],7,FALSE)</f>
        <v>liquid</v>
      </c>
      <c r="I66" s="18" t="str">
        <f>VLOOKUP(KS_DB[[#This Row],[product]],Carriers[],8,FALSE)</f>
        <v>diesel</v>
      </c>
      <c r="J66" s="15">
        <f>IFERROR(VLOOKUP(KS_DB[[#This Row],[key]],EB[],Emisní_faktory!$B$2,FALSE)*INDEX(Carriers[Výběr],MATCH(KS_DB[[#This Row],[product]],Carriers[product],0)),0)</f>
        <v>0</v>
      </c>
    </row>
    <row r="67" spans="1:10" x14ac:dyDescent="0.25">
      <c r="A67" s="24" t="str">
        <f>KS_DB[[#This Row],[unit]] &amp; "#" &amp; KS_DB[[#This Row],[indic_nrg]] &amp; "#" &amp; KS_DB[[#This Row],[product]] &amp; "#" &amp; KS_DB[[#This Row],[geo]]</f>
        <v>TJ#B_101900#3265#CZ</v>
      </c>
      <c r="B67" s="6" t="s">
        <v>34</v>
      </c>
      <c r="C67" s="4" t="str">
        <f t="shared" si="2"/>
        <v>B_101900</v>
      </c>
      <c r="D67" s="25" t="s">
        <v>1347</v>
      </c>
      <c r="E67" s="6" t="s">
        <v>37</v>
      </c>
      <c r="F67" s="25" t="str">
        <f>VLOOKUP(KS_DB[[#This Row],[product]],Carriers[],3)</f>
        <v>dopravní nafta</v>
      </c>
      <c r="G67" s="18" t="str">
        <f t="shared" si="3"/>
        <v>transport</v>
      </c>
      <c r="H67" s="18" t="str">
        <f>VLOOKUP(KS_DB[[#This Row],[product]],Carriers[],7,FALSE)</f>
        <v>liquid</v>
      </c>
      <c r="I67" s="18" t="str">
        <f>VLOOKUP(KS_DB[[#This Row],[product]],Carriers[],8,FALSE)</f>
        <v>diesel</v>
      </c>
      <c r="J67" s="15">
        <f>IFERROR(VLOOKUP(KS_DB[[#This Row],[key]],EB[],Emisní_faktory!$B$2,FALSE)*INDEX(Carriers[Výběr],MATCH(KS_DB[[#This Row],[product]],Carriers[product],0)),0)</f>
        <v>0</v>
      </c>
    </row>
    <row r="68" spans="1:10" x14ac:dyDescent="0.25">
      <c r="A68" s="24" t="str">
        <f>KS_DB[[#This Row],[unit]] &amp; "#" &amp; KS_DB[[#This Row],[indic_nrg]] &amp; "#" &amp; KS_DB[[#This Row],[product]] &amp; "#" &amp; KS_DB[[#This Row],[geo]]</f>
        <v>TJ#B_101900#3265A#CZ</v>
      </c>
      <c r="B68" s="6" t="s">
        <v>34</v>
      </c>
      <c r="C68" s="4" t="str">
        <f t="shared" si="2"/>
        <v>B_101900</v>
      </c>
      <c r="D68" s="25" t="s">
        <v>1349</v>
      </c>
      <c r="E68" s="6" t="s">
        <v>37</v>
      </c>
      <c r="F68" s="25" t="str">
        <f>VLOOKUP(KS_DB[[#This Row],[product]],Carriers[],3)</f>
        <v>silniční nafta (včetně biosložek)</v>
      </c>
      <c r="G68" s="18" t="str">
        <f t="shared" si="3"/>
        <v>transport</v>
      </c>
      <c r="H68" s="18" t="str">
        <f>VLOOKUP(KS_DB[[#This Row],[product]],Carriers[],7,FALSE)</f>
        <v>liquid</v>
      </c>
      <c r="I68" s="18" t="str">
        <f>VLOOKUP(KS_DB[[#This Row],[product]],Carriers[],8,FALSE)</f>
        <v>diesel</v>
      </c>
      <c r="J68" s="15">
        <f>IFERROR(VLOOKUP(KS_DB[[#This Row],[key]],EB[],Emisní_faktory!$B$2,FALSE)*INDEX(Carriers[Výběr],MATCH(KS_DB[[#This Row],[product]],Carriers[product],0)),0)</f>
        <v>0</v>
      </c>
    </row>
    <row r="69" spans="1:10" x14ac:dyDescent="0.25">
      <c r="A69" s="24" t="str">
        <f>KS_DB[[#This Row],[unit]] &amp; "#" &amp; KS_DB[[#This Row],[indic_nrg]] &amp; "#" &amp; KS_DB[[#This Row],[product]] &amp; "#" &amp; KS_DB[[#This Row],[geo]]</f>
        <v>TJ#B_101900#3266#CZ</v>
      </c>
      <c r="B69" s="6" t="s">
        <v>34</v>
      </c>
      <c r="C69" s="4" t="str">
        <f t="shared" ref="C69:C100" si="4">$H$1</f>
        <v>B_101900</v>
      </c>
      <c r="D69" s="25" t="s">
        <v>1351</v>
      </c>
      <c r="E69" s="6" t="s">
        <v>37</v>
      </c>
      <c r="F69" s="25" t="str">
        <f>VLOOKUP(KS_DB[[#This Row],[product]],Carriers[],3)</f>
        <v>topný a ostatní plynový olej (včetně biosložek)</v>
      </c>
      <c r="G69" s="18" t="str">
        <f t="shared" ref="G69:G100" si="5">$I$1</f>
        <v>transport</v>
      </c>
      <c r="H69" s="18" t="str">
        <f>VLOOKUP(KS_DB[[#This Row],[product]],Carriers[],7,FALSE)</f>
        <v>liquid</v>
      </c>
      <c r="I69" s="18" t="str">
        <f>VLOOKUP(KS_DB[[#This Row],[product]],Carriers[],8,FALSE)</f>
        <v>liquid</v>
      </c>
      <c r="J69" s="15">
        <f>IFERROR(VLOOKUP(KS_DB[[#This Row],[key]],EB[],Emisní_faktory!$B$2,FALSE)*INDEX(Carriers[Výběr],MATCH(KS_DB[[#This Row],[product]],Carriers[product],0)),0)</f>
        <v>0</v>
      </c>
    </row>
    <row r="70" spans="1:10" x14ac:dyDescent="0.25">
      <c r="A70" s="24" t="str">
        <f>KS_DB[[#This Row],[unit]] &amp; "#" &amp; KS_DB[[#This Row],[indic_nrg]] &amp; "#" &amp; KS_DB[[#This Row],[product]] &amp; "#" &amp; KS_DB[[#This Row],[geo]]</f>
        <v>TJ#B_101900#3270#CZ</v>
      </c>
      <c r="B70" s="6" t="s">
        <v>34</v>
      </c>
      <c r="C70" s="4" t="str">
        <f t="shared" si="4"/>
        <v>B_101900</v>
      </c>
      <c r="D70" s="25" t="s">
        <v>1353</v>
      </c>
      <c r="E70" s="6" t="s">
        <v>37</v>
      </c>
      <c r="F70" s="25" t="str">
        <f>VLOOKUP(KS_DB[[#This Row],[product]],Carriers[],3)</f>
        <v>reziduální topný olej</v>
      </c>
      <c r="G70" s="18" t="str">
        <f t="shared" si="5"/>
        <v>transport</v>
      </c>
      <c r="H70" s="18" t="str">
        <f>VLOOKUP(KS_DB[[#This Row],[product]],Carriers[],7,FALSE)</f>
        <v>liquid</v>
      </c>
      <c r="I70" s="18" t="str">
        <f>VLOOKUP(KS_DB[[#This Row],[product]],Carriers[],8,FALSE)</f>
        <v>liquid</v>
      </c>
      <c r="J70" s="15">
        <f>IFERROR(VLOOKUP(KS_DB[[#This Row],[key]],EB[],Emisní_faktory!$B$2,FALSE)*INDEX(Carriers[Výběr],MATCH(KS_DB[[#This Row],[product]],Carriers[product],0)),0)</f>
        <v>0</v>
      </c>
    </row>
    <row r="71" spans="1:10" x14ac:dyDescent="0.25">
      <c r="A71" s="24" t="str">
        <f>KS_DB[[#This Row],[unit]] &amp; "#" &amp; KS_DB[[#This Row],[indic_nrg]] &amp; "#" &amp; KS_DB[[#This Row],[product]] &amp; "#" &amp; KS_DB[[#This Row],[geo]]</f>
        <v>TJ#B_101900#3270A#CZ</v>
      </c>
      <c r="B71" s="6" t="s">
        <v>34</v>
      </c>
      <c r="C71" s="4" t="str">
        <f t="shared" si="4"/>
        <v>B_101900</v>
      </c>
      <c r="D71" s="25" t="s">
        <v>81</v>
      </c>
      <c r="E71" s="6" t="s">
        <v>37</v>
      </c>
      <c r="F71" s="25" t="str">
        <f>VLOOKUP(KS_DB[[#This Row],[product]],Carriers[],3)</f>
        <v>topné oleje celkem</v>
      </c>
      <c r="G71" s="18" t="str">
        <f t="shared" si="5"/>
        <v>transport</v>
      </c>
      <c r="H71" s="18" t="str">
        <f>VLOOKUP(KS_DB[[#This Row],[product]],Carriers[],7,FALSE)</f>
        <v>liquid</v>
      </c>
      <c r="I71" s="18" t="str">
        <f>VLOOKUP(KS_DB[[#This Row],[product]],Carriers[],8,FALSE)</f>
        <v>liquid</v>
      </c>
      <c r="J71" s="15">
        <f>IFERROR(VLOOKUP(KS_DB[[#This Row],[key]],EB[],Emisní_faktory!$B$2,FALSE)*INDEX(Carriers[Výběr],MATCH(KS_DB[[#This Row],[product]],Carriers[product],0)),0)</f>
        <v>0</v>
      </c>
    </row>
    <row r="72" spans="1:10" x14ac:dyDescent="0.25">
      <c r="A72" s="24" t="str">
        <f>KS_DB[[#This Row],[unit]] &amp; "#" &amp; KS_DB[[#This Row],[indic_nrg]] &amp; "#" &amp; KS_DB[[#This Row],[product]] &amp; "#" &amp; KS_DB[[#This Row],[geo]]</f>
        <v>TJ#B_101900#3271#CZ</v>
      </c>
      <c r="B72" s="6" t="s">
        <v>34</v>
      </c>
      <c r="C72" s="4" t="str">
        <f t="shared" si="4"/>
        <v>B_101900</v>
      </c>
      <c r="D72" s="25" t="s">
        <v>1354</v>
      </c>
      <c r="E72" s="6" t="s">
        <v>37</v>
      </c>
      <c r="F72" s="25" t="str">
        <f>VLOOKUP(KS_DB[[#This Row],[product]],Carriers[],3)</f>
        <v>nízkosirný topný olej (&lt; 1 %)</v>
      </c>
      <c r="G72" s="18" t="str">
        <f t="shared" si="5"/>
        <v>transport</v>
      </c>
      <c r="H72" s="18" t="str">
        <f>VLOOKUP(KS_DB[[#This Row],[product]],Carriers[],7,FALSE)</f>
        <v>liquid</v>
      </c>
      <c r="I72" s="18" t="str">
        <f>VLOOKUP(KS_DB[[#This Row],[product]],Carriers[],8,FALSE)</f>
        <v>liquid</v>
      </c>
      <c r="J72" s="15">
        <f>IFERROR(VLOOKUP(KS_DB[[#This Row],[key]],EB[],Emisní_faktory!$B$2,FALSE)*INDEX(Carriers[Výběr],MATCH(KS_DB[[#This Row],[product]],Carriers[product],0)),0)</f>
        <v>0</v>
      </c>
    </row>
    <row r="73" spans="1:10" x14ac:dyDescent="0.25">
      <c r="A73" s="24" t="str">
        <f>KS_DB[[#This Row],[unit]] &amp; "#" &amp; KS_DB[[#This Row],[indic_nrg]] &amp; "#" &amp; KS_DB[[#This Row],[product]] &amp; "#" &amp; KS_DB[[#This Row],[geo]]</f>
        <v>TJ#B_101900#3272#CZ</v>
      </c>
      <c r="B73" s="6" t="s">
        <v>34</v>
      </c>
      <c r="C73" s="4" t="str">
        <f t="shared" si="4"/>
        <v>B_101900</v>
      </c>
      <c r="D73" s="25" t="s">
        <v>1356</v>
      </c>
      <c r="E73" s="6" t="s">
        <v>37</v>
      </c>
      <c r="F73" s="25" t="str">
        <f>VLOOKUP(KS_DB[[#This Row],[product]],Carriers[],3)</f>
        <v>vysokosirný topný olej (&gt;= 1 %)</v>
      </c>
      <c r="G73" s="18" t="str">
        <f t="shared" si="5"/>
        <v>transport</v>
      </c>
      <c r="H73" s="18" t="str">
        <f>VLOOKUP(KS_DB[[#This Row],[product]],Carriers[],7,FALSE)</f>
        <v>liquid</v>
      </c>
      <c r="I73" s="18" t="str">
        <f>VLOOKUP(KS_DB[[#This Row],[product]],Carriers[],8,FALSE)</f>
        <v>liquid</v>
      </c>
      <c r="J73" s="15">
        <f>IFERROR(VLOOKUP(KS_DB[[#This Row],[key]],EB[],Emisní_faktory!$B$2,FALSE)*INDEX(Carriers[Výběr],MATCH(KS_DB[[#This Row],[product]],Carriers[product],0)),0)</f>
        <v>0</v>
      </c>
    </row>
    <row r="74" spans="1:10" x14ac:dyDescent="0.25">
      <c r="A74" s="24" t="str">
        <f>KS_DB[[#This Row],[unit]] &amp; "#" &amp; KS_DB[[#This Row],[indic_nrg]] &amp; "#" &amp; KS_DB[[#This Row],[product]] &amp; "#" &amp; KS_DB[[#This Row],[geo]]</f>
        <v>TJ#B_101900#3280#CZ</v>
      </c>
      <c r="B74" s="6" t="s">
        <v>34</v>
      </c>
      <c r="C74" s="4" t="str">
        <f t="shared" si="4"/>
        <v>B_101900</v>
      </c>
      <c r="D74" s="25" t="s">
        <v>1358</v>
      </c>
      <c r="E74" s="6" t="s">
        <v>37</v>
      </c>
      <c r="F74" s="25" t="str">
        <f>VLOOKUP(KS_DB[[#This Row],[product]],Carriers[],3)</f>
        <v>ostatní ropné produkty</v>
      </c>
      <c r="G74" s="18" t="str">
        <f t="shared" si="5"/>
        <v>transport</v>
      </c>
      <c r="H74" s="18" t="str">
        <f>VLOOKUP(KS_DB[[#This Row],[product]],Carriers[],7,FALSE)</f>
        <v>liquid</v>
      </c>
      <c r="I74" s="18" t="str">
        <f>VLOOKUP(KS_DB[[#This Row],[product]],Carriers[],8,FALSE)</f>
        <v>liquid</v>
      </c>
      <c r="J74" s="15">
        <f>IFERROR(VLOOKUP(KS_DB[[#This Row],[key]],EB[],Emisní_faktory!$B$2,FALSE)*INDEX(Carriers[Výběr],MATCH(KS_DB[[#This Row],[product]],Carriers[product],0)),0)</f>
        <v>0</v>
      </c>
    </row>
    <row r="75" spans="1:10" x14ac:dyDescent="0.25">
      <c r="A75" s="24" t="str">
        <f>KS_DB[[#This Row],[unit]] &amp; "#" &amp; KS_DB[[#This Row],[indic_nrg]] &amp; "#" &amp; KS_DB[[#This Row],[product]] &amp; "#" &amp; KS_DB[[#This Row],[geo]]</f>
        <v>TJ#B_101900#3281#CZ</v>
      </c>
      <c r="B75" s="6" t="s">
        <v>34</v>
      </c>
      <c r="C75" s="4" t="str">
        <f t="shared" si="4"/>
        <v>B_101900</v>
      </c>
      <c r="D75" s="25" t="s">
        <v>1145</v>
      </c>
      <c r="E75" s="6" t="s">
        <v>37</v>
      </c>
      <c r="F75" s="25" t="str">
        <f>VLOOKUP(KS_DB[[#This Row],[product]],Carriers[],3)</f>
        <v>bílý líh a SBP</v>
      </c>
      <c r="G75" s="18" t="str">
        <f t="shared" si="5"/>
        <v>transport</v>
      </c>
      <c r="H75" s="18" t="str">
        <f>VLOOKUP(KS_DB[[#This Row],[product]],Carriers[],7,FALSE)</f>
        <v>liquid</v>
      </c>
      <c r="I75" s="18" t="str">
        <f>VLOOKUP(KS_DB[[#This Row],[product]],Carriers[],8,FALSE)</f>
        <v>liquid</v>
      </c>
      <c r="J75" s="15">
        <f>IFERROR(VLOOKUP(KS_DB[[#This Row],[key]],EB[],Emisní_faktory!$B$2,FALSE)*INDEX(Carriers[Výběr],MATCH(KS_DB[[#This Row],[product]],Carriers[product],0)),0)</f>
        <v>0</v>
      </c>
    </row>
    <row r="76" spans="1:10" x14ac:dyDescent="0.25">
      <c r="A76" s="24" t="str">
        <f>KS_DB[[#This Row],[unit]] &amp; "#" &amp; KS_DB[[#This Row],[indic_nrg]] &amp; "#" &amp; KS_DB[[#This Row],[product]] &amp; "#" &amp; KS_DB[[#This Row],[geo]]</f>
        <v>TJ#B_101900#3282#CZ</v>
      </c>
      <c r="B76" s="6" t="s">
        <v>34</v>
      </c>
      <c r="C76" s="4" t="str">
        <f t="shared" si="4"/>
        <v>B_101900</v>
      </c>
      <c r="D76" s="25" t="s">
        <v>1129</v>
      </c>
      <c r="E76" s="6" t="s">
        <v>37</v>
      </c>
      <c r="F76" s="25" t="str">
        <f>VLOOKUP(KS_DB[[#This Row],[product]],Carriers[],3)</f>
        <v>maziva</v>
      </c>
      <c r="G76" s="18" t="str">
        <f t="shared" si="5"/>
        <v>transport</v>
      </c>
      <c r="H76" s="18" t="str">
        <f>VLOOKUP(KS_DB[[#This Row],[product]],Carriers[],7,FALSE)</f>
        <v>liquid</v>
      </c>
      <c r="I76" s="18" t="str">
        <f>VLOOKUP(KS_DB[[#This Row],[product]],Carriers[],8,FALSE)</f>
        <v>liquid</v>
      </c>
      <c r="J76" s="15">
        <f>IFERROR(VLOOKUP(KS_DB[[#This Row],[key]],EB[],Emisní_faktory!$B$2,FALSE)*INDEX(Carriers[Výběr],MATCH(KS_DB[[#This Row],[product]],Carriers[product],0)),0)</f>
        <v>0</v>
      </c>
    </row>
    <row r="77" spans="1:10" x14ac:dyDescent="0.25">
      <c r="A77" s="24" t="str">
        <f>KS_DB[[#This Row],[unit]] &amp; "#" &amp; KS_DB[[#This Row],[indic_nrg]] &amp; "#" &amp; KS_DB[[#This Row],[product]] &amp; "#" &amp; KS_DB[[#This Row],[geo]]</f>
        <v>TJ#B_101900#3283#CZ</v>
      </c>
      <c r="B77" s="6" t="s">
        <v>34</v>
      </c>
      <c r="C77" s="4" t="str">
        <f t="shared" si="4"/>
        <v>B_101900</v>
      </c>
      <c r="D77" s="25" t="s">
        <v>1147</v>
      </c>
      <c r="E77" s="6" t="s">
        <v>37</v>
      </c>
      <c r="F77" s="25" t="str">
        <f>VLOOKUP(KS_DB[[#This Row],[product]],Carriers[],3)</f>
        <v>bitumen</v>
      </c>
      <c r="G77" s="18" t="str">
        <f t="shared" si="5"/>
        <v>transport</v>
      </c>
      <c r="H77" s="18" t="str">
        <f>VLOOKUP(KS_DB[[#This Row],[product]],Carriers[],7,FALSE)</f>
        <v>liquid</v>
      </c>
      <c r="I77" s="18" t="str">
        <f>VLOOKUP(KS_DB[[#This Row],[product]],Carriers[],8,FALSE)</f>
        <v>liquid</v>
      </c>
      <c r="J77" s="15">
        <f>IFERROR(VLOOKUP(KS_DB[[#This Row],[key]],EB[],Emisní_faktory!$B$2,FALSE)*INDEX(Carriers[Výběr],MATCH(KS_DB[[#This Row],[product]],Carriers[product],0)),0)</f>
        <v>0</v>
      </c>
    </row>
    <row r="78" spans="1:10" x14ac:dyDescent="0.25">
      <c r="A78" s="24" t="str">
        <f>KS_DB[[#This Row],[unit]] &amp; "#" &amp; KS_DB[[#This Row],[indic_nrg]] &amp; "#" &amp; KS_DB[[#This Row],[product]] &amp; "#" &amp; KS_DB[[#This Row],[geo]]</f>
        <v>TJ#B_101900#3285#CZ</v>
      </c>
      <c r="B78" s="6" t="s">
        <v>34</v>
      </c>
      <c r="C78" s="4" t="str">
        <f t="shared" si="4"/>
        <v>B_101900</v>
      </c>
      <c r="D78" s="25" t="s">
        <v>1149</v>
      </c>
      <c r="E78" s="6" t="s">
        <v>37</v>
      </c>
      <c r="F78" s="25" t="str">
        <f>VLOOKUP(KS_DB[[#This Row],[product]],Carriers[],3)</f>
        <v>petrolejový koks</v>
      </c>
      <c r="G78" s="18" t="str">
        <f t="shared" si="5"/>
        <v>transport</v>
      </c>
      <c r="H78" s="18" t="str">
        <f>VLOOKUP(KS_DB[[#This Row],[product]],Carriers[],7,FALSE)</f>
        <v>liquid</v>
      </c>
      <c r="I78" s="18" t="str">
        <f>VLOOKUP(KS_DB[[#This Row],[product]],Carriers[],8,FALSE)</f>
        <v>liquid</v>
      </c>
      <c r="J78" s="15">
        <f>IFERROR(VLOOKUP(KS_DB[[#This Row],[key]],EB[],Emisní_faktory!$B$2,FALSE)*INDEX(Carriers[Výběr],MATCH(KS_DB[[#This Row],[product]],Carriers[product],0)),0)</f>
        <v>0</v>
      </c>
    </row>
    <row r="79" spans="1:10" x14ac:dyDescent="0.25">
      <c r="A79" s="24" t="str">
        <f>KS_DB[[#This Row],[unit]] &amp; "#" &amp; KS_DB[[#This Row],[indic_nrg]] &amp; "#" &amp; KS_DB[[#This Row],[product]] &amp; "#" &amp; KS_DB[[#This Row],[geo]]</f>
        <v>TJ#B_101900#3286#CZ</v>
      </c>
      <c r="B79" s="6" t="s">
        <v>34</v>
      </c>
      <c r="C79" s="4" t="str">
        <f t="shared" si="4"/>
        <v>B_101900</v>
      </c>
      <c r="D79" s="25" t="s">
        <v>1151</v>
      </c>
      <c r="E79" s="6" t="s">
        <v>37</v>
      </c>
      <c r="F79" s="25" t="str">
        <f>VLOOKUP(KS_DB[[#This Row],[product]],Carriers[],3)</f>
        <v>parafinové vosky</v>
      </c>
      <c r="G79" s="18" t="str">
        <f t="shared" si="5"/>
        <v>transport</v>
      </c>
      <c r="H79" s="18" t="str">
        <f>VLOOKUP(KS_DB[[#This Row],[product]],Carriers[],7,FALSE)</f>
        <v>liquid</v>
      </c>
      <c r="I79" s="18" t="str">
        <f>VLOOKUP(KS_DB[[#This Row],[product]],Carriers[],8,FALSE)</f>
        <v>liquid</v>
      </c>
      <c r="J79" s="15">
        <f>IFERROR(VLOOKUP(KS_DB[[#This Row],[key]],EB[],Emisní_faktory!$B$2,FALSE)*INDEX(Carriers[Výběr],MATCH(KS_DB[[#This Row],[product]],Carriers[product],0)),0)</f>
        <v>0</v>
      </c>
    </row>
    <row r="80" spans="1:10" x14ac:dyDescent="0.25">
      <c r="A80" s="24" t="str">
        <f>KS_DB[[#This Row],[unit]] &amp; "#" &amp; KS_DB[[#This Row],[indic_nrg]] &amp; "#" &amp; KS_DB[[#This Row],[product]] &amp; "#" &amp; KS_DB[[#This Row],[geo]]</f>
        <v>TJ#B_101900#3290#CZ</v>
      </c>
      <c r="B80" s="6" t="s">
        <v>34</v>
      </c>
      <c r="C80" s="4" t="str">
        <f t="shared" si="4"/>
        <v>B_101900</v>
      </c>
      <c r="D80" s="25" t="s">
        <v>1360</v>
      </c>
      <c r="E80" s="6" t="s">
        <v>37</v>
      </c>
      <c r="F80" s="25" t="str">
        <f>VLOOKUP(KS_DB[[#This Row],[product]],Carriers[],3)</f>
        <v>ostatní produkty</v>
      </c>
      <c r="G80" s="18" t="str">
        <f t="shared" si="5"/>
        <v>transport</v>
      </c>
      <c r="H80" s="18" t="str">
        <f>VLOOKUP(KS_DB[[#This Row],[product]],Carriers[],7,FALSE)</f>
        <v>liquid</v>
      </c>
      <c r="I80" s="18" t="str">
        <f>VLOOKUP(KS_DB[[#This Row],[product]],Carriers[],8,FALSE)</f>
        <v>liquid</v>
      </c>
      <c r="J80" s="15">
        <f>IFERROR(VLOOKUP(KS_DB[[#This Row],[key]],EB[],Emisní_faktory!$B$2,FALSE)*INDEX(Carriers[Výběr],MATCH(KS_DB[[#This Row],[product]],Carriers[product],0)),0)</f>
        <v>0</v>
      </c>
    </row>
    <row r="81" spans="1:10" x14ac:dyDescent="0.25">
      <c r="A81" s="24" t="str">
        <f>KS_DB[[#This Row],[unit]] &amp; "#" &amp; KS_DB[[#This Row],[indic_nrg]] &amp; "#" &amp; KS_DB[[#This Row],[product]] &amp; "#" &amp; KS_DB[[#This Row],[geo]]</f>
        <v>TJ#B_101900#3295#CZ</v>
      </c>
      <c r="B81" s="6" t="s">
        <v>34</v>
      </c>
      <c r="C81" s="4" t="str">
        <f t="shared" si="4"/>
        <v>B_101900</v>
      </c>
      <c r="D81" s="25" t="s">
        <v>1153</v>
      </c>
      <c r="E81" s="6" t="s">
        <v>37</v>
      </c>
      <c r="F81" s="25" t="str">
        <f>VLOOKUP(KS_DB[[#This Row],[product]],Carriers[],3)</f>
        <v>ostaní ropné produkty</v>
      </c>
      <c r="G81" s="18" t="str">
        <f t="shared" si="5"/>
        <v>transport</v>
      </c>
      <c r="H81" s="18" t="str">
        <f>VLOOKUP(KS_DB[[#This Row],[product]],Carriers[],7,FALSE)</f>
        <v>liquid</v>
      </c>
      <c r="I81" s="18" t="str">
        <f>VLOOKUP(KS_DB[[#This Row],[product]],Carriers[],8,FALSE)</f>
        <v>liquid</v>
      </c>
      <c r="J81" s="15">
        <f>IFERROR(VLOOKUP(KS_DB[[#This Row],[key]],EB[],Emisní_faktory!$B$2,FALSE)*INDEX(Carriers[Výběr],MATCH(KS_DB[[#This Row],[product]],Carriers[product],0)),0)</f>
        <v>0</v>
      </c>
    </row>
    <row r="82" spans="1:10" x14ac:dyDescent="0.25">
      <c r="A82" s="24" t="str">
        <f>KS_DB[[#This Row],[unit]] &amp; "#" &amp; KS_DB[[#This Row],[indic_nrg]] &amp; "#" &amp; KS_DB[[#This Row],[product]] &amp; "#" &amp; KS_DB[[#This Row],[geo]]</f>
        <v>TJ#B_101900#3300_S#CZ</v>
      </c>
      <c r="B82" s="6" t="s">
        <v>34</v>
      </c>
      <c r="C82" s="4" t="str">
        <f t="shared" si="4"/>
        <v>B_101900</v>
      </c>
      <c r="D82" s="25" t="s">
        <v>1362</v>
      </c>
      <c r="E82" s="6" t="s">
        <v>37</v>
      </c>
      <c r="F82" s="25" t="str">
        <f>VLOOKUP(KS_DB[[#This Row],[product]],Carriers[],3)</f>
        <v>ostaní petrochemické produkty</v>
      </c>
      <c r="G82" s="18" t="str">
        <f t="shared" si="5"/>
        <v>transport</v>
      </c>
      <c r="H82" s="18" t="str">
        <f>VLOOKUP(KS_DB[[#This Row],[product]],Carriers[],7,FALSE)</f>
        <v>liquid</v>
      </c>
      <c r="I82" s="18" t="str">
        <f>VLOOKUP(KS_DB[[#This Row],[product]],Carriers[],8,FALSE)</f>
        <v>liquid</v>
      </c>
      <c r="J82" s="15">
        <f>IFERROR(VLOOKUP(KS_DB[[#This Row],[key]],EB[],Emisní_faktory!$B$2,FALSE)*INDEX(Carriers[Výběr],MATCH(KS_DB[[#This Row],[product]],Carriers[product],0)),0)</f>
        <v>0</v>
      </c>
    </row>
    <row r="83" spans="1:10" x14ac:dyDescent="0.25">
      <c r="A83" s="24" t="str">
        <f>KS_DB[[#This Row],[unit]] &amp; "#" &amp; KS_DB[[#This Row],[indic_nrg]] &amp; "#" &amp; KS_DB[[#This Row],[product]] &amp; "#" &amp; KS_DB[[#This Row],[geo]]</f>
        <v>TJ#B_101900#4000#CZ</v>
      </c>
      <c r="B83" s="6" t="s">
        <v>34</v>
      </c>
      <c r="C83" s="4" t="str">
        <f t="shared" si="4"/>
        <v>B_101900</v>
      </c>
      <c r="D83" s="25" t="s">
        <v>83</v>
      </c>
      <c r="E83" s="6" t="s">
        <v>37</v>
      </c>
      <c r="F83" s="25" t="str">
        <f>VLOOKUP(KS_DB[[#This Row],[product]],Carriers[],3)</f>
        <v>plyn</v>
      </c>
      <c r="G83" s="18" t="str">
        <f t="shared" si="5"/>
        <v>transport</v>
      </c>
      <c r="H83" s="18" t="str">
        <f>VLOOKUP(KS_DB[[#This Row],[product]],Carriers[],7,FALSE)</f>
        <v>gas</v>
      </c>
      <c r="I83" s="18" t="str">
        <f>VLOOKUP(KS_DB[[#This Row],[product]],Carriers[],8,FALSE)</f>
        <v>gas</v>
      </c>
      <c r="J83" s="15">
        <f>IFERROR(VLOOKUP(KS_DB[[#This Row],[key]],EB[],Emisní_faktory!$B$2,FALSE)*INDEX(Carriers[Výběr],MATCH(KS_DB[[#This Row],[product]],Carriers[product],0)),0)</f>
        <v>0</v>
      </c>
    </row>
    <row r="84" spans="1:10" x14ac:dyDescent="0.25">
      <c r="A84" s="24" t="str">
        <f>KS_DB[[#This Row],[unit]] &amp; "#" &amp; KS_DB[[#This Row],[indic_nrg]] &amp; "#" &amp; KS_DB[[#This Row],[product]] &amp; "#" &amp; KS_DB[[#This Row],[geo]]</f>
        <v>TJ#B_101900#4100#CZ</v>
      </c>
      <c r="B84" s="6" t="s">
        <v>34</v>
      </c>
      <c r="C84" s="4" t="str">
        <f t="shared" si="4"/>
        <v>B_101900</v>
      </c>
      <c r="D84" s="25" t="s">
        <v>85</v>
      </c>
      <c r="E84" s="6" t="s">
        <v>37</v>
      </c>
      <c r="F84" s="25" t="str">
        <f>VLOOKUP(KS_DB[[#This Row],[product]],Carriers[],3)</f>
        <v>zemní plyn</v>
      </c>
      <c r="G84" s="18" t="str">
        <f t="shared" si="5"/>
        <v>transport</v>
      </c>
      <c r="H84" s="18" t="str">
        <f>VLOOKUP(KS_DB[[#This Row],[product]],Carriers[],7,FALSE)</f>
        <v>gas</v>
      </c>
      <c r="I84" s="18" t="str">
        <f>VLOOKUP(KS_DB[[#This Row],[product]],Carriers[],8,FALSE)</f>
        <v>gas</v>
      </c>
      <c r="J84" s="15">
        <f>IFERROR(VLOOKUP(KS_DB[[#This Row],[key]],EB[],Emisní_faktory!$B$2,FALSE)*INDEX(Carriers[Výběr],MATCH(KS_DB[[#This Row],[product]],Carriers[product],0)),0)</f>
        <v>2779</v>
      </c>
    </row>
    <row r="85" spans="1:10" x14ac:dyDescent="0.25">
      <c r="A85" s="24" t="str">
        <f>KS_DB[[#This Row],[unit]] &amp; "#" &amp; KS_DB[[#This Row],[indic_nrg]] &amp; "#" &amp; KS_DB[[#This Row],[product]] &amp; "#" &amp; KS_DB[[#This Row],[geo]]</f>
        <v>TJ#B_101900#4101#CZ</v>
      </c>
      <c r="B85" s="6" t="s">
        <v>34</v>
      </c>
      <c r="C85" s="4" t="str">
        <f t="shared" si="4"/>
        <v>B_101900</v>
      </c>
      <c r="D85" s="25" t="s">
        <v>1363</v>
      </c>
      <c r="E85" s="6" t="s">
        <v>37</v>
      </c>
      <c r="F85" s="25" t="str">
        <f>VLOOKUP(KS_DB[[#This Row],[product]],Carriers[],3)</f>
        <v>z toho: LNG</v>
      </c>
      <c r="G85" s="18" t="str">
        <f t="shared" si="5"/>
        <v>transport</v>
      </c>
      <c r="H85" s="18" t="str">
        <f>VLOOKUP(KS_DB[[#This Row],[product]],Carriers[],7,FALSE)</f>
        <v>gas</v>
      </c>
      <c r="I85" s="18" t="str">
        <f>VLOOKUP(KS_DB[[#This Row],[product]],Carriers[],8,FALSE)</f>
        <v>gas</v>
      </c>
      <c r="J85" s="15">
        <f>IFERROR(VLOOKUP(KS_DB[[#This Row],[key]],EB[],Emisní_faktory!$B$2,FALSE)*INDEX(Carriers[Výběr],MATCH(KS_DB[[#This Row],[product]],Carriers[product],0)),0)</f>
        <v>0</v>
      </c>
    </row>
    <row r="86" spans="1:10" x14ac:dyDescent="0.25">
      <c r="A86" s="24" t="str">
        <f>KS_DB[[#This Row],[unit]] &amp; "#" &amp; KS_DB[[#This Row],[indic_nrg]] &amp; "#" &amp; KS_DB[[#This Row],[product]] &amp; "#" &amp; KS_DB[[#This Row],[geo]]</f>
        <v>TJ#B_101900#4200#CZ</v>
      </c>
      <c r="B86" s="6" t="s">
        <v>34</v>
      </c>
      <c r="C86" s="4" t="str">
        <f t="shared" si="4"/>
        <v>B_101900</v>
      </c>
      <c r="D86" s="25" t="s">
        <v>87</v>
      </c>
      <c r="E86" s="6" t="s">
        <v>37</v>
      </c>
      <c r="F86" s="25" t="str">
        <f>VLOOKUP(KS_DB[[#This Row],[product]],Carriers[],3)</f>
        <v>vyrobené plyny</v>
      </c>
      <c r="G86" s="18" t="str">
        <f t="shared" si="5"/>
        <v>transport</v>
      </c>
      <c r="H86" s="18" t="str">
        <f>VLOOKUP(KS_DB[[#This Row],[product]],Carriers[],7,FALSE)</f>
        <v>gas</v>
      </c>
      <c r="I86" s="18" t="str">
        <f>VLOOKUP(KS_DB[[#This Row],[product]],Carriers[],8,FALSE)</f>
        <v>gas</v>
      </c>
      <c r="J86" s="15">
        <f>IFERROR(VLOOKUP(KS_DB[[#This Row],[key]],EB[],Emisní_faktory!$B$2,FALSE)*INDEX(Carriers[Výběr],MATCH(KS_DB[[#This Row],[product]],Carriers[product],0)),0)</f>
        <v>0</v>
      </c>
    </row>
    <row r="87" spans="1:10" x14ac:dyDescent="0.25">
      <c r="A87" s="24" t="str">
        <f>KS_DB[[#This Row],[unit]] &amp; "#" &amp; KS_DB[[#This Row],[indic_nrg]] &amp; "#" &amp; KS_DB[[#This Row],[product]] &amp; "#" &amp; KS_DB[[#This Row],[geo]]</f>
        <v>TJ#B_101900#4210#CZ</v>
      </c>
      <c r="B87" s="6" t="s">
        <v>34</v>
      </c>
      <c r="C87" s="4" t="str">
        <f t="shared" si="4"/>
        <v>B_101900</v>
      </c>
      <c r="D87" s="25" t="s">
        <v>89</v>
      </c>
      <c r="E87" s="6" t="s">
        <v>37</v>
      </c>
      <c r="F87" s="25" t="str">
        <f>VLOOKUP(KS_DB[[#This Row],[product]],Carriers[],3)</f>
        <v>koksárenský plyn</v>
      </c>
      <c r="G87" s="18" t="str">
        <f t="shared" si="5"/>
        <v>transport</v>
      </c>
      <c r="H87" s="18" t="str">
        <f>VLOOKUP(KS_DB[[#This Row],[product]],Carriers[],7,FALSE)</f>
        <v>gas</v>
      </c>
      <c r="I87" s="18" t="str">
        <f>VLOOKUP(KS_DB[[#This Row],[product]],Carriers[],8,FALSE)</f>
        <v>gas</v>
      </c>
      <c r="J87" s="15">
        <f>IFERROR(VLOOKUP(KS_DB[[#This Row],[key]],EB[],Emisní_faktory!$B$2,FALSE)*INDEX(Carriers[Výběr],MATCH(KS_DB[[#This Row],[product]],Carriers[product],0)),0)</f>
        <v>0</v>
      </c>
    </row>
    <row r="88" spans="1:10" x14ac:dyDescent="0.25">
      <c r="A88" s="24" t="str">
        <f>KS_DB[[#This Row],[unit]] &amp; "#" &amp; KS_DB[[#This Row],[indic_nrg]] &amp; "#" &amp; KS_DB[[#This Row],[product]] &amp; "#" &amp; KS_DB[[#This Row],[geo]]</f>
        <v>TJ#B_101900#4220#CZ</v>
      </c>
      <c r="B88" s="6" t="s">
        <v>34</v>
      </c>
      <c r="C88" s="4" t="str">
        <f t="shared" si="4"/>
        <v>B_101900</v>
      </c>
      <c r="D88" s="25" t="s">
        <v>91</v>
      </c>
      <c r="E88" s="6" t="s">
        <v>37</v>
      </c>
      <c r="F88" s="25" t="str">
        <f>VLOOKUP(KS_DB[[#This Row],[product]],Carriers[],3)</f>
        <v>vysokopecní plyn</v>
      </c>
      <c r="G88" s="18" t="str">
        <f t="shared" si="5"/>
        <v>transport</v>
      </c>
      <c r="H88" s="18" t="str">
        <f>VLOOKUP(KS_DB[[#This Row],[product]],Carriers[],7,FALSE)</f>
        <v>gas</v>
      </c>
      <c r="I88" s="18" t="str">
        <f>VLOOKUP(KS_DB[[#This Row],[product]],Carriers[],8,FALSE)</f>
        <v>gas</v>
      </c>
      <c r="J88" s="15">
        <f>IFERROR(VLOOKUP(KS_DB[[#This Row],[key]],EB[],Emisní_faktory!$B$2,FALSE)*INDEX(Carriers[Výběr],MATCH(KS_DB[[#This Row],[product]],Carriers[product],0)),0)</f>
        <v>0</v>
      </c>
    </row>
    <row r="89" spans="1:10" x14ac:dyDescent="0.25">
      <c r="A89" s="24" t="str">
        <f>KS_DB[[#This Row],[unit]] &amp; "#" &amp; KS_DB[[#This Row],[indic_nrg]] &amp; "#" &amp; KS_DB[[#This Row],[product]] &amp; "#" &amp; KS_DB[[#This Row],[geo]]</f>
        <v>TJ#B_101900#4230#CZ</v>
      </c>
      <c r="B89" s="6" t="s">
        <v>34</v>
      </c>
      <c r="C89" s="4" t="str">
        <f t="shared" si="4"/>
        <v>B_101900</v>
      </c>
      <c r="D89" s="25" t="s">
        <v>93</v>
      </c>
      <c r="E89" s="6" t="s">
        <v>37</v>
      </c>
      <c r="F89" s="25" t="str">
        <f>VLOOKUP(KS_DB[[#This Row],[product]],Carriers[],3)</f>
        <v>svítiplyn</v>
      </c>
      <c r="G89" s="18" t="str">
        <f t="shared" si="5"/>
        <v>transport</v>
      </c>
      <c r="H89" s="18" t="str">
        <f>VLOOKUP(KS_DB[[#This Row],[product]],Carriers[],7,FALSE)</f>
        <v>gas</v>
      </c>
      <c r="I89" s="18" t="str">
        <f>VLOOKUP(KS_DB[[#This Row],[product]],Carriers[],8,FALSE)</f>
        <v>gas</v>
      </c>
      <c r="J89" s="15">
        <f>IFERROR(VLOOKUP(KS_DB[[#This Row],[key]],EB[],Emisní_faktory!$B$2,FALSE)*INDEX(Carriers[Výběr],MATCH(KS_DB[[#This Row],[product]],Carriers[product],0)),0)</f>
        <v>0</v>
      </c>
    </row>
    <row r="90" spans="1:10" x14ac:dyDescent="0.25">
      <c r="A90" s="24" t="str">
        <f>KS_DB[[#This Row],[unit]] &amp; "#" &amp; KS_DB[[#This Row],[indic_nrg]] &amp; "#" &amp; KS_DB[[#This Row],[product]] &amp; "#" &amp; KS_DB[[#This Row],[geo]]</f>
        <v>TJ#B_101900#4240#CZ</v>
      </c>
      <c r="B90" s="6" t="s">
        <v>34</v>
      </c>
      <c r="C90" s="4" t="str">
        <f t="shared" si="4"/>
        <v>B_101900</v>
      </c>
      <c r="D90" s="25" t="s">
        <v>95</v>
      </c>
      <c r="E90" s="6" t="s">
        <v>37</v>
      </c>
      <c r="F90" s="25" t="str">
        <f>VLOOKUP(KS_DB[[#This Row],[product]],Carriers[],3)</f>
        <v>ostatní zachycené plyny</v>
      </c>
      <c r="G90" s="18" t="str">
        <f t="shared" si="5"/>
        <v>transport</v>
      </c>
      <c r="H90" s="18" t="str">
        <f>VLOOKUP(KS_DB[[#This Row],[product]],Carriers[],7,FALSE)</f>
        <v>gas</v>
      </c>
      <c r="I90" s="18" t="str">
        <f>VLOOKUP(KS_DB[[#This Row],[product]],Carriers[],8,FALSE)</f>
        <v>gas</v>
      </c>
      <c r="J90" s="15">
        <f>IFERROR(VLOOKUP(KS_DB[[#This Row],[key]],EB[],Emisní_faktory!$B$2,FALSE)*INDEX(Carriers[Výběr],MATCH(KS_DB[[#This Row],[product]],Carriers[product],0)),0)</f>
        <v>0</v>
      </c>
    </row>
    <row r="91" spans="1:10" x14ac:dyDescent="0.25">
      <c r="A91" s="24" t="str">
        <f>KS_DB[[#This Row],[unit]] &amp; "#" &amp; KS_DB[[#This Row],[indic_nrg]] &amp; "#" &amp; KS_DB[[#This Row],[product]] &amp; "#" &amp; KS_DB[[#This Row],[geo]]</f>
        <v>TJ#B_101900#5100#CZ</v>
      </c>
      <c r="B91" s="6" t="s">
        <v>34</v>
      </c>
      <c r="C91" s="4" t="str">
        <f t="shared" si="4"/>
        <v>B_101900</v>
      </c>
      <c r="D91" s="25" t="s">
        <v>1111</v>
      </c>
      <c r="E91" s="6" t="s">
        <v>37</v>
      </c>
      <c r="F91" s="25" t="str">
        <f>VLOOKUP(KS_DB[[#This Row],[product]],Carriers[],3)</f>
        <v>jaderné teplo</v>
      </c>
      <c r="G91" s="18" t="str">
        <f t="shared" si="5"/>
        <v>transport</v>
      </c>
      <c r="H91" s="18" t="str">
        <f>VLOOKUP(KS_DB[[#This Row],[product]],Carriers[],7,FALSE)</f>
        <v>nuclear</v>
      </c>
      <c r="I91" s="18" t="str">
        <f>VLOOKUP(KS_DB[[#This Row],[product]],Carriers[],8,FALSE)</f>
        <v>nuclear</v>
      </c>
      <c r="J91" s="15">
        <f>IFERROR(VLOOKUP(KS_DB[[#This Row],[key]],EB[],Emisní_faktory!$B$2,FALSE)*INDEX(Carriers[Výběr],MATCH(KS_DB[[#This Row],[product]],Carriers[product],0)),0)</f>
        <v>0</v>
      </c>
    </row>
    <row r="92" spans="1:10" x14ac:dyDescent="0.25">
      <c r="A92" s="24" t="str">
        <f>KS_DB[[#This Row],[unit]] &amp; "#" &amp; KS_DB[[#This Row],[indic_nrg]] &amp; "#" &amp; KS_DB[[#This Row],[product]] &amp; "#" &amp; KS_DB[[#This Row],[geo]]</f>
        <v>TJ#B_101900#5200#CZ</v>
      </c>
      <c r="B92" s="6" t="s">
        <v>34</v>
      </c>
      <c r="C92" s="4" t="str">
        <f t="shared" si="4"/>
        <v>B_101900</v>
      </c>
      <c r="D92" s="25" t="s">
        <v>97</v>
      </c>
      <c r="E92" s="6" t="s">
        <v>37</v>
      </c>
      <c r="F92" s="25" t="str">
        <f>VLOOKUP(KS_DB[[#This Row],[product]],Carriers[],3)</f>
        <v>centralizované teplo</v>
      </c>
      <c r="G92" s="18" t="str">
        <f t="shared" si="5"/>
        <v>transport</v>
      </c>
      <c r="H92" s="18" t="str">
        <f>VLOOKUP(KS_DB[[#This Row],[product]],Carriers[],7,FALSE)</f>
        <v>heat</v>
      </c>
      <c r="I92" s="18" t="str">
        <f>VLOOKUP(KS_DB[[#This Row],[product]],Carriers[],8,FALSE)</f>
        <v>heat</v>
      </c>
      <c r="J92" s="15">
        <f>IFERROR(VLOOKUP(KS_DB[[#This Row],[key]],EB[],Emisní_faktory!$B$2,FALSE)*INDEX(Carriers[Výběr],MATCH(KS_DB[[#This Row],[product]],Carriers[product],0)),0)</f>
        <v>0</v>
      </c>
    </row>
    <row r="93" spans="1:10" x14ac:dyDescent="0.25">
      <c r="A93" s="24" t="str">
        <f>KS_DB[[#This Row],[unit]] &amp; "#" &amp; KS_DB[[#This Row],[indic_nrg]] &amp; "#" &amp; KS_DB[[#This Row],[product]] &amp; "#" &amp; KS_DB[[#This Row],[geo]]</f>
        <v>TJ#B_101900#5500#CZ</v>
      </c>
      <c r="B93" s="6" t="s">
        <v>34</v>
      </c>
      <c r="C93" s="4" t="str">
        <f t="shared" si="4"/>
        <v>B_101900</v>
      </c>
      <c r="D93" s="25" t="s">
        <v>99</v>
      </c>
      <c r="E93" s="6" t="s">
        <v>37</v>
      </c>
      <c r="F93" s="25" t="str">
        <f>VLOOKUP(KS_DB[[#This Row],[product]],Carriers[],3)</f>
        <v>obnovitelné zdroje energie</v>
      </c>
      <c r="G93" s="18" t="str">
        <f t="shared" si="5"/>
        <v>transport</v>
      </c>
      <c r="H93" s="18" t="str">
        <f>VLOOKUP(KS_DB[[#This Row],[product]],Carriers[],7,FALSE)</f>
        <v>RES</v>
      </c>
      <c r="I93" s="18" t="str">
        <f>VLOOKUP(KS_DB[[#This Row],[product]],Carriers[],8,FALSE)</f>
        <v>RES</v>
      </c>
      <c r="J93" s="15">
        <f>IFERROR(VLOOKUP(KS_DB[[#This Row],[key]],EB[],Emisní_faktory!$B$2,FALSE)*INDEX(Carriers[Výběr],MATCH(KS_DB[[#This Row],[product]],Carriers[product],0)),0)</f>
        <v>0</v>
      </c>
    </row>
    <row r="94" spans="1:10" x14ac:dyDescent="0.25">
      <c r="A94" s="24" t="str">
        <f>KS_DB[[#This Row],[unit]] &amp; "#" &amp; KS_DB[[#This Row],[indic_nrg]] &amp; "#" &amp; KS_DB[[#This Row],[product]] &amp; "#" &amp; KS_DB[[#This Row],[geo]]</f>
        <v>TJ#B_101900#5510#CZ</v>
      </c>
      <c r="B94" s="6" t="s">
        <v>34</v>
      </c>
      <c r="C94" s="4" t="str">
        <f t="shared" si="4"/>
        <v>B_101900</v>
      </c>
      <c r="D94" s="25" t="s">
        <v>1113</v>
      </c>
      <c r="E94" s="6" t="s">
        <v>37</v>
      </c>
      <c r="F94" s="25" t="str">
        <f>VLOOKUP(KS_DB[[#This Row],[product]],Carriers[],3)</f>
        <v>vodní energie</v>
      </c>
      <c r="G94" s="18" t="str">
        <f t="shared" si="5"/>
        <v>transport</v>
      </c>
      <c r="H94" s="18" t="str">
        <f>VLOOKUP(KS_DB[[#This Row],[product]],Carriers[],7,FALSE)</f>
        <v>RES</v>
      </c>
      <c r="I94" s="18" t="str">
        <f>VLOOKUP(KS_DB[[#This Row],[product]],Carriers[],8,FALSE)</f>
        <v>RES</v>
      </c>
      <c r="J94" s="15">
        <f>IFERROR(VLOOKUP(KS_DB[[#This Row],[key]],EB[],Emisní_faktory!$B$2,FALSE)*INDEX(Carriers[Výběr],MATCH(KS_DB[[#This Row],[product]],Carriers[product],0)),0)</f>
        <v>0</v>
      </c>
    </row>
    <row r="95" spans="1:10" x14ac:dyDescent="0.25">
      <c r="A95" s="24" t="str">
        <f>KS_DB[[#This Row],[unit]] &amp; "#" &amp; KS_DB[[#This Row],[indic_nrg]] &amp; "#" &amp; KS_DB[[#This Row],[product]] &amp; "#" &amp; KS_DB[[#This Row],[geo]]</f>
        <v>TJ#B_101900#5520#CZ</v>
      </c>
      <c r="B95" s="6" t="s">
        <v>34</v>
      </c>
      <c r="C95" s="4" t="str">
        <f t="shared" si="4"/>
        <v>B_101900</v>
      </c>
      <c r="D95" s="25" t="s">
        <v>1115</v>
      </c>
      <c r="E95" s="6" t="s">
        <v>37</v>
      </c>
      <c r="F95" s="25" t="str">
        <f>VLOOKUP(KS_DB[[#This Row],[product]],Carriers[],3)</f>
        <v>větrná energie</v>
      </c>
      <c r="G95" s="18" t="str">
        <f t="shared" si="5"/>
        <v>transport</v>
      </c>
      <c r="H95" s="18" t="str">
        <f>VLOOKUP(KS_DB[[#This Row],[product]],Carriers[],7,FALSE)</f>
        <v>RES</v>
      </c>
      <c r="I95" s="18" t="str">
        <f>VLOOKUP(KS_DB[[#This Row],[product]],Carriers[],8,FALSE)</f>
        <v>RES</v>
      </c>
      <c r="J95" s="15">
        <f>IFERROR(VLOOKUP(KS_DB[[#This Row],[key]],EB[],Emisní_faktory!$B$2,FALSE)*INDEX(Carriers[Výběr],MATCH(KS_DB[[#This Row],[product]],Carriers[product],0)),0)</f>
        <v>0</v>
      </c>
    </row>
    <row r="96" spans="1:10" x14ac:dyDescent="0.25">
      <c r="A96" s="24" t="str">
        <f>KS_DB[[#This Row],[unit]] &amp; "#" &amp; KS_DB[[#This Row],[indic_nrg]] &amp; "#" &amp; KS_DB[[#This Row],[product]] &amp; "#" &amp; KS_DB[[#This Row],[geo]]</f>
        <v>TJ#B_101900#5530#CZ</v>
      </c>
      <c r="B96" s="6" t="s">
        <v>34</v>
      </c>
      <c r="C96" s="4" t="str">
        <f t="shared" si="4"/>
        <v>B_101900</v>
      </c>
      <c r="D96" s="25" t="s">
        <v>1365</v>
      </c>
      <c r="E96" s="6" t="s">
        <v>37</v>
      </c>
      <c r="F96" s="25" t="str">
        <f>VLOOKUP(KS_DB[[#This Row],[product]],Carriers[],3)</f>
        <v>sluneční energie</v>
      </c>
      <c r="G96" s="18" t="str">
        <f t="shared" si="5"/>
        <v>transport</v>
      </c>
      <c r="H96" s="18" t="str">
        <f>VLOOKUP(KS_DB[[#This Row],[product]],Carriers[],7,FALSE)</f>
        <v>RES</v>
      </c>
      <c r="I96" s="18" t="str">
        <f>VLOOKUP(KS_DB[[#This Row],[product]],Carriers[],8,FALSE)</f>
        <v>RES</v>
      </c>
      <c r="J96" s="15">
        <f>IFERROR(VLOOKUP(KS_DB[[#This Row],[key]],EB[],Emisní_faktory!$B$2,FALSE)*INDEX(Carriers[Výběr],MATCH(KS_DB[[#This Row],[product]],Carriers[product],0)),0)</f>
        <v>0</v>
      </c>
    </row>
    <row r="97" spans="1:10" x14ac:dyDescent="0.25">
      <c r="A97" s="24" t="str">
        <f>KS_DB[[#This Row],[unit]] &amp; "#" &amp; KS_DB[[#This Row],[indic_nrg]] &amp; "#" &amp; KS_DB[[#This Row],[product]] &amp; "#" &amp; KS_DB[[#This Row],[geo]]</f>
        <v>TJ#B_101900#5532#CZ</v>
      </c>
      <c r="B97" s="6" t="s">
        <v>34</v>
      </c>
      <c r="C97" s="4" t="str">
        <f t="shared" si="4"/>
        <v>B_101900</v>
      </c>
      <c r="D97" s="25" t="s">
        <v>101</v>
      </c>
      <c r="E97" s="6" t="s">
        <v>37</v>
      </c>
      <c r="F97" s="25" t="str">
        <f>VLOOKUP(KS_DB[[#This Row],[product]],Carriers[],3)</f>
        <v>tepelná sluneční energie</v>
      </c>
      <c r="G97" s="18" t="str">
        <f t="shared" si="5"/>
        <v>transport</v>
      </c>
      <c r="H97" s="18" t="str">
        <f>VLOOKUP(KS_DB[[#This Row],[product]],Carriers[],7,FALSE)</f>
        <v>RES</v>
      </c>
      <c r="I97" s="18" t="str">
        <f>VLOOKUP(KS_DB[[#This Row],[product]],Carriers[],8,FALSE)</f>
        <v>RES</v>
      </c>
      <c r="J97" s="15">
        <f>IFERROR(VLOOKUP(KS_DB[[#This Row],[key]],EB[],Emisní_faktory!$B$2,FALSE)*INDEX(Carriers[Výběr],MATCH(KS_DB[[#This Row],[product]],Carriers[product],0)),0)</f>
        <v>0</v>
      </c>
    </row>
    <row r="98" spans="1:10" x14ac:dyDescent="0.25">
      <c r="A98" s="24" t="str">
        <f>KS_DB[[#This Row],[unit]] &amp; "#" &amp; KS_DB[[#This Row],[indic_nrg]] &amp; "#" &amp; KS_DB[[#This Row],[product]] &amp; "#" &amp; KS_DB[[#This Row],[geo]]</f>
        <v>TJ#B_101900#5534#CZ</v>
      </c>
      <c r="B98" s="6" t="s">
        <v>34</v>
      </c>
      <c r="C98" s="4" t="str">
        <f t="shared" si="4"/>
        <v>B_101900</v>
      </c>
      <c r="D98" s="25" t="s">
        <v>1117</v>
      </c>
      <c r="E98" s="6" t="s">
        <v>37</v>
      </c>
      <c r="F98" s="25" t="str">
        <f>VLOOKUP(KS_DB[[#This Row],[product]],Carriers[],3)</f>
        <v>sluneční fotovoltaická energie</v>
      </c>
      <c r="G98" s="18" t="str">
        <f t="shared" si="5"/>
        <v>transport</v>
      </c>
      <c r="H98" s="18" t="str">
        <f>VLOOKUP(KS_DB[[#This Row],[product]],Carriers[],7,FALSE)</f>
        <v>RES</v>
      </c>
      <c r="I98" s="18" t="str">
        <f>VLOOKUP(KS_DB[[#This Row],[product]],Carriers[],8,FALSE)</f>
        <v>RES</v>
      </c>
      <c r="J98" s="15">
        <f>IFERROR(VLOOKUP(KS_DB[[#This Row],[key]],EB[],Emisní_faktory!$B$2,FALSE)*INDEX(Carriers[Výběr],MATCH(KS_DB[[#This Row],[product]],Carriers[product],0)),0)</f>
        <v>0</v>
      </c>
    </row>
    <row r="99" spans="1:10" x14ac:dyDescent="0.25">
      <c r="A99" s="24" t="str">
        <f>KS_DB[[#This Row],[unit]] &amp; "#" &amp; KS_DB[[#This Row],[indic_nrg]] &amp; "#" &amp; KS_DB[[#This Row],[product]] &amp; "#" &amp; KS_DB[[#This Row],[geo]]</f>
        <v>TJ#B_101900#5535#CZ</v>
      </c>
      <c r="B99" s="6" t="s">
        <v>34</v>
      </c>
      <c r="C99" s="4" t="str">
        <f t="shared" si="4"/>
        <v>B_101900</v>
      </c>
      <c r="D99" s="25" t="s">
        <v>1119</v>
      </c>
      <c r="E99" s="6" t="s">
        <v>37</v>
      </c>
      <c r="F99" s="25" t="str">
        <f>VLOOKUP(KS_DB[[#This Row],[product]],Carriers[],3)</f>
        <v>energie přílivu, vln a oceánu</v>
      </c>
      <c r="G99" s="18" t="str">
        <f t="shared" si="5"/>
        <v>transport</v>
      </c>
      <c r="H99" s="18" t="str">
        <f>VLOOKUP(KS_DB[[#This Row],[product]],Carriers[],7,FALSE)</f>
        <v>RES</v>
      </c>
      <c r="I99" s="18" t="str">
        <f>VLOOKUP(KS_DB[[#This Row],[product]],Carriers[],8,FALSE)</f>
        <v>RES</v>
      </c>
      <c r="J99" s="15">
        <f>IFERROR(VLOOKUP(KS_DB[[#This Row],[key]],EB[],Emisní_faktory!$B$2,FALSE)*INDEX(Carriers[Výběr],MATCH(KS_DB[[#This Row],[product]],Carriers[product],0)),0)</f>
        <v>0</v>
      </c>
    </row>
    <row r="100" spans="1:10" x14ac:dyDescent="0.25">
      <c r="A100" s="24" t="str">
        <f>KS_DB[[#This Row],[unit]] &amp; "#" &amp; KS_DB[[#This Row],[indic_nrg]] &amp; "#" &amp; KS_DB[[#This Row],[product]] &amp; "#" &amp; KS_DB[[#This Row],[geo]]</f>
        <v>TJ#B_101900#5540#CZ</v>
      </c>
      <c r="B100" s="6" t="s">
        <v>34</v>
      </c>
      <c r="C100" s="4" t="str">
        <f t="shared" si="4"/>
        <v>B_101900</v>
      </c>
      <c r="D100" s="25" t="s">
        <v>103</v>
      </c>
      <c r="E100" s="6" t="s">
        <v>37</v>
      </c>
      <c r="F100" s="25" t="str">
        <f>VLOOKUP(KS_DB[[#This Row],[product]],Carriers[],3)</f>
        <v>biomasa a obnovitelné odpady</v>
      </c>
      <c r="G100" s="18" t="str">
        <f t="shared" si="5"/>
        <v>transport</v>
      </c>
      <c r="H100" s="18" t="str">
        <f>VLOOKUP(KS_DB[[#This Row],[product]],Carriers[],7,FALSE)</f>
        <v>biomass</v>
      </c>
      <c r="I100" s="18" t="str">
        <f>VLOOKUP(KS_DB[[#This Row],[product]],Carriers[],8,FALSE)</f>
        <v>biomass</v>
      </c>
      <c r="J100" s="15">
        <f>IFERROR(VLOOKUP(KS_DB[[#This Row],[key]],EB[],Emisní_faktory!$B$2,FALSE)*INDEX(Carriers[Výběr],MATCH(KS_DB[[#This Row],[product]],Carriers[product],0)),0)</f>
        <v>0</v>
      </c>
    </row>
    <row r="101" spans="1:10" x14ac:dyDescent="0.25">
      <c r="A101" s="24" t="str">
        <f>KS_DB[[#This Row],[unit]] &amp; "#" &amp; KS_DB[[#This Row],[indic_nrg]] &amp; "#" &amp; KS_DB[[#This Row],[product]] &amp; "#" &amp; KS_DB[[#This Row],[geo]]</f>
        <v>TJ#B_101900#5541#CZ</v>
      </c>
      <c r="B101" s="6" t="s">
        <v>34</v>
      </c>
      <c r="C101" s="4" t="str">
        <f t="shared" ref="C101:C133" si="6">$H$1</f>
        <v>B_101900</v>
      </c>
      <c r="D101" s="25" t="s">
        <v>105</v>
      </c>
      <c r="E101" s="6" t="s">
        <v>37</v>
      </c>
      <c r="F101" s="25" t="str">
        <f>VLOOKUP(KS_DB[[#This Row],[product]],Carriers[],3)</f>
        <v>tuhá biopaliva (bez dřevěného uhlí)</v>
      </c>
      <c r="G101" s="18" t="str">
        <f t="shared" ref="G101:G133" si="7">$I$1</f>
        <v>transport</v>
      </c>
      <c r="H101" s="18" t="str">
        <f>VLOOKUP(KS_DB[[#This Row],[product]],Carriers[],7,FALSE)</f>
        <v>biomass</v>
      </c>
      <c r="I101" s="18" t="str">
        <f>VLOOKUP(KS_DB[[#This Row],[product]],Carriers[],8,FALSE)</f>
        <v>biomass</v>
      </c>
      <c r="J101" s="15">
        <f>IFERROR(VLOOKUP(KS_DB[[#This Row],[key]],EB[],Emisní_faktory!$B$2,FALSE)*INDEX(Carriers[Výběr],MATCH(KS_DB[[#This Row],[product]],Carriers[product],0)),0)</f>
        <v>0</v>
      </c>
    </row>
    <row r="102" spans="1:10" x14ac:dyDescent="0.25">
      <c r="A102" s="24" t="str">
        <f>KS_DB[[#This Row],[unit]] &amp; "#" &amp; KS_DB[[#This Row],[indic_nrg]] &amp; "#" &amp; KS_DB[[#This Row],[product]] &amp; "#" &amp; KS_DB[[#This Row],[geo]]</f>
        <v>TJ#B_101900#55411#CZ</v>
      </c>
      <c r="B102" s="6" t="s">
        <v>34</v>
      </c>
      <c r="C102" s="4" t="str">
        <f t="shared" si="6"/>
        <v>B_101900</v>
      </c>
      <c r="D102" s="25" t="s">
        <v>1367</v>
      </c>
      <c r="E102" s="6" t="s">
        <v>37</v>
      </c>
      <c r="F102" s="25" t="str">
        <f>VLOOKUP(KS_DB[[#This Row],[product]],Carriers[],3)</f>
        <v>palivové dřevo, dřevěné zbytky a vedlejší produkty</v>
      </c>
      <c r="G102" s="18" t="str">
        <f t="shared" si="7"/>
        <v>transport</v>
      </c>
      <c r="H102" s="18" t="str">
        <f>VLOOKUP(KS_DB[[#This Row],[product]],Carriers[],7,FALSE)</f>
        <v>biomass</v>
      </c>
      <c r="I102" s="18" t="str">
        <f>VLOOKUP(KS_DB[[#This Row],[product]],Carriers[],8,FALSE)</f>
        <v>biomass</v>
      </c>
      <c r="J102" s="15">
        <f>IFERROR(VLOOKUP(KS_DB[[#This Row],[key]],EB[],Emisní_faktory!$B$2,FALSE)*INDEX(Carriers[Výběr],MATCH(KS_DB[[#This Row],[product]],Carriers[product],0)),0)</f>
        <v>0</v>
      </c>
    </row>
    <row r="103" spans="1:10" x14ac:dyDescent="0.25">
      <c r="A103" s="24" t="str">
        <f>KS_DB[[#This Row],[unit]] &amp; "#" &amp; KS_DB[[#This Row],[indic_nrg]] &amp; "#" &amp; KS_DB[[#This Row],[product]] &amp; "#" &amp; KS_DB[[#This Row],[geo]]</f>
        <v>TJ#B_101900#55412#CZ</v>
      </c>
      <c r="B103" s="6" t="s">
        <v>34</v>
      </c>
      <c r="C103" s="4" t="str">
        <f t="shared" si="6"/>
        <v>B_101900</v>
      </c>
      <c r="D103" s="25" t="s">
        <v>1369</v>
      </c>
      <c r="E103" s="6" t="s">
        <v>37</v>
      </c>
      <c r="F103" s="25" t="str">
        <f>VLOOKUP(KS_DB[[#This Row],[product]],Carriers[],3)</f>
        <v>dřevěné pelety</v>
      </c>
      <c r="G103" s="18" t="str">
        <f t="shared" si="7"/>
        <v>transport</v>
      </c>
      <c r="H103" s="18" t="str">
        <f>VLOOKUP(KS_DB[[#This Row],[product]],Carriers[],7,FALSE)</f>
        <v>biomass</v>
      </c>
      <c r="I103" s="18" t="str">
        <f>VLOOKUP(KS_DB[[#This Row],[product]],Carriers[],8,FALSE)</f>
        <v>biomass</v>
      </c>
      <c r="J103" s="15">
        <f>IFERROR(VLOOKUP(KS_DB[[#This Row],[key]],EB[],Emisní_faktory!$B$2,FALSE)*INDEX(Carriers[Výběr],MATCH(KS_DB[[#This Row],[product]],Carriers[product],0)),0)</f>
        <v>0</v>
      </c>
    </row>
    <row r="104" spans="1:10" x14ac:dyDescent="0.25">
      <c r="A104" s="24" t="str">
        <f>KS_DB[[#This Row],[unit]] &amp; "#" &amp; KS_DB[[#This Row],[indic_nrg]] &amp; "#" &amp; KS_DB[[#This Row],[product]] &amp; "#" &amp; KS_DB[[#This Row],[geo]]</f>
        <v>TJ#B_101900#55413#CZ</v>
      </c>
      <c r="B104" s="6" t="s">
        <v>34</v>
      </c>
      <c r="C104" s="4" t="str">
        <f t="shared" si="6"/>
        <v>B_101900</v>
      </c>
      <c r="D104" s="25" t="s">
        <v>1371</v>
      </c>
      <c r="E104" s="6" t="s">
        <v>37</v>
      </c>
      <c r="F104" s="25" t="str">
        <f>VLOOKUP(KS_DB[[#This Row],[product]],Carriers[],3)</f>
        <v>buničina</v>
      </c>
      <c r="G104" s="18" t="str">
        <f t="shared" si="7"/>
        <v>transport</v>
      </c>
      <c r="H104" s="18" t="str">
        <f>VLOOKUP(KS_DB[[#This Row],[product]],Carriers[],7,FALSE)</f>
        <v>biomass</v>
      </c>
      <c r="I104" s="18" t="str">
        <f>VLOOKUP(KS_DB[[#This Row],[product]],Carriers[],8,FALSE)</f>
        <v>biomass</v>
      </c>
      <c r="J104" s="15">
        <f>IFERROR(VLOOKUP(KS_DB[[#This Row],[key]],EB[],Emisní_faktory!$B$2,FALSE)*INDEX(Carriers[Výběr],MATCH(KS_DB[[#This Row],[product]],Carriers[product],0)),0)</f>
        <v>0</v>
      </c>
    </row>
    <row r="105" spans="1:10" x14ac:dyDescent="0.25">
      <c r="A105" s="24" t="str">
        <f>KS_DB[[#This Row],[unit]] &amp; "#" &amp; KS_DB[[#This Row],[indic_nrg]] &amp; "#" &amp; KS_DB[[#This Row],[product]] &amp; "#" &amp; KS_DB[[#This Row],[geo]]</f>
        <v>TJ#B_101900#55414#CZ</v>
      </c>
      <c r="B105" s="6" t="s">
        <v>34</v>
      </c>
      <c r="C105" s="4" t="str">
        <f t="shared" si="6"/>
        <v>B_101900</v>
      </c>
      <c r="D105" s="25" t="s">
        <v>1373</v>
      </c>
      <c r="E105" s="6" t="s">
        <v>37</v>
      </c>
      <c r="F105" s="25" t="str">
        <f>VLOOKUP(KS_DB[[#This Row],[product]],Carriers[],3)</f>
        <v>sulfátové výluhy</v>
      </c>
      <c r="G105" s="18" t="str">
        <f t="shared" si="7"/>
        <v>transport</v>
      </c>
      <c r="H105" s="18" t="str">
        <f>VLOOKUP(KS_DB[[#This Row],[product]],Carriers[],7,FALSE)</f>
        <v>biomass</v>
      </c>
      <c r="I105" s="18" t="str">
        <f>VLOOKUP(KS_DB[[#This Row],[product]],Carriers[],8,FALSE)</f>
        <v>biomass</v>
      </c>
      <c r="J105" s="15">
        <f>IFERROR(VLOOKUP(KS_DB[[#This Row],[key]],EB[],Emisní_faktory!$B$2,FALSE)*INDEX(Carriers[Výběr],MATCH(KS_DB[[#This Row],[product]],Carriers[product],0)),0)</f>
        <v>0</v>
      </c>
    </row>
    <row r="106" spans="1:10" x14ac:dyDescent="0.25">
      <c r="A106" s="24" t="str">
        <f>KS_DB[[#This Row],[unit]] &amp; "#" &amp; KS_DB[[#This Row],[indic_nrg]] &amp; "#" &amp; KS_DB[[#This Row],[product]] &amp; "#" &amp; KS_DB[[#This Row],[geo]]</f>
        <v>TJ#B_101900#55415#CZ</v>
      </c>
      <c r="B106" s="6" t="s">
        <v>34</v>
      </c>
      <c r="C106" s="4" t="str">
        <f t="shared" si="6"/>
        <v>B_101900</v>
      </c>
      <c r="D106" s="25" t="s">
        <v>1375</v>
      </c>
      <c r="E106" s="6" t="s">
        <v>37</v>
      </c>
      <c r="F106" s="25" t="str">
        <f>VLOOKUP(KS_DB[[#This Row],[product]],Carriers[],3)</f>
        <v>ostatní rostlinný materiál a zbytky</v>
      </c>
      <c r="G106" s="18" t="str">
        <f t="shared" si="7"/>
        <v>transport</v>
      </c>
      <c r="H106" s="18" t="str">
        <f>VLOOKUP(KS_DB[[#This Row],[product]],Carriers[],7,FALSE)</f>
        <v>biomass</v>
      </c>
      <c r="I106" s="18" t="str">
        <f>VLOOKUP(KS_DB[[#This Row],[product]],Carriers[],8,FALSE)</f>
        <v>biomass</v>
      </c>
      <c r="J106" s="15">
        <f>IFERROR(VLOOKUP(KS_DB[[#This Row],[key]],EB[],Emisní_faktory!$B$2,FALSE)*INDEX(Carriers[Výběr],MATCH(KS_DB[[#This Row],[product]],Carriers[product],0)),0)</f>
        <v>0</v>
      </c>
    </row>
    <row r="107" spans="1:10" x14ac:dyDescent="0.25">
      <c r="A107" s="24" t="str">
        <f>KS_DB[[#This Row],[unit]] &amp; "#" &amp; KS_DB[[#This Row],[indic_nrg]] &amp; "#" &amp; KS_DB[[#This Row],[product]] &amp; "#" &amp; KS_DB[[#This Row],[geo]]</f>
        <v>TJ#B_101900#55416#CZ</v>
      </c>
      <c r="B107" s="6" t="s">
        <v>34</v>
      </c>
      <c r="C107" s="4" t="str">
        <f t="shared" si="6"/>
        <v>B_101900</v>
      </c>
      <c r="D107" s="25" t="s">
        <v>1377</v>
      </c>
      <c r="E107" s="6" t="s">
        <v>37</v>
      </c>
      <c r="F107" s="25" t="str">
        <f>VLOOKUP(KS_DB[[#This Row],[product]],Carriers[],3)</f>
        <v>živočišné odpady</v>
      </c>
      <c r="G107" s="18" t="str">
        <f t="shared" si="7"/>
        <v>transport</v>
      </c>
      <c r="H107" s="18" t="str">
        <f>VLOOKUP(KS_DB[[#This Row],[product]],Carriers[],7,FALSE)</f>
        <v>biomass</v>
      </c>
      <c r="I107" s="18" t="str">
        <f>VLOOKUP(KS_DB[[#This Row],[product]],Carriers[],8,FALSE)</f>
        <v>biomass</v>
      </c>
      <c r="J107" s="15">
        <f>IFERROR(VLOOKUP(KS_DB[[#This Row],[key]],EB[],Emisní_faktory!$B$2,FALSE)*INDEX(Carriers[Výběr],MATCH(KS_DB[[#This Row],[product]],Carriers[product],0)),0)</f>
        <v>0</v>
      </c>
    </row>
    <row r="108" spans="1:10" x14ac:dyDescent="0.25">
      <c r="A108" s="24" t="str">
        <f>KS_DB[[#This Row],[unit]] &amp; "#" &amp; KS_DB[[#This Row],[indic_nrg]] &amp; "#" &amp; KS_DB[[#This Row],[product]] &amp; "#" &amp; KS_DB[[#This Row],[geo]]</f>
        <v>TJ#B_101900#5542#CZ</v>
      </c>
      <c r="B108" s="6" t="s">
        <v>34</v>
      </c>
      <c r="C108" s="4" t="str">
        <f t="shared" si="6"/>
        <v>B_101900</v>
      </c>
      <c r="D108" s="25" t="s">
        <v>107</v>
      </c>
      <c r="E108" s="6" t="s">
        <v>37</v>
      </c>
      <c r="F108" s="25" t="str">
        <f>VLOOKUP(KS_DB[[#This Row],[product]],Carriers[],3)</f>
        <v>bioplyn</v>
      </c>
      <c r="G108" s="18" t="str">
        <f t="shared" si="7"/>
        <v>transport</v>
      </c>
      <c r="H108" s="18" t="str">
        <f>VLOOKUP(KS_DB[[#This Row],[product]],Carriers[],7,FALSE)</f>
        <v>biomass</v>
      </c>
      <c r="I108" s="18" t="str">
        <f>VLOOKUP(KS_DB[[#This Row],[product]],Carriers[],8,FALSE)</f>
        <v>biomass</v>
      </c>
      <c r="J108" s="15">
        <f>IFERROR(VLOOKUP(KS_DB[[#This Row],[key]],EB[],Emisní_faktory!$B$2,FALSE)*INDEX(Carriers[Výběr],MATCH(KS_DB[[#This Row],[product]],Carriers[product],0)),0)</f>
        <v>0</v>
      </c>
    </row>
    <row r="109" spans="1:10" x14ac:dyDescent="0.25">
      <c r="A109" s="24" t="str">
        <f>KS_DB[[#This Row],[unit]] &amp; "#" &amp; KS_DB[[#This Row],[indic_nrg]] &amp; "#" &amp; KS_DB[[#This Row],[product]] &amp; "#" &amp; KS_DB[[#This Row],[geo]]</f>
        <v>TJ#B_101900#55421#CZ</v>
      </c>
      <c r="B109" s="6" t="s">
        <v>34</v>
      </c>
      <c r="C109" s="4" t="str">
        <f t="shared" si="6"/>
        <v>B_101900</v>
      </c>
      <c r="D109" s="25" t="s">
        <v>1379</v>
      </c>
      <c r="E109" s="6" t="s">
        <v>37</v>
      </c>
      <c r="F109" s="25" t="str">
        <f>VLOOKUP(KS_DB[[#This Row],[product]],Carriers[],3)</f>
        <v>skládkový plyn</v>
      </c>
      <c r="G109" s="18" t="str">
        <f t="shared" si="7"/>
        <v>transport</v>
      </c>
      <c r="H109" s="18" t="str">
        <f>VLOOKUP(KS_DB[[#This Row],[product]],Carriers[],7,FALSE)</f>
        <v>biomass</v>
      </c>
      <c r="I109" s="18" t="str">
        <f>VLOOKUP(KS_DB[[#This Row],[product]],Carriers[],8,FALSE)</f>
        <v>biomass</v>
      </c>
      <c r="J109" s="15">
        <f>IFERROR(VLOOKUP(KS_DB[[#This Row],[key]],EB[],Emisní_faktory!$B$2,FALSE)*INDEX(Carriers[Výběr],MATCH(KS_DB[[#This Row],[product]],Carriers[product],0)),0)</f>
        <v>0</v>
      </c>
    </row>
    <row r="110" spans="1:10" x14ac:dyDescent="0.25">
      <c r="A110" s="24" t="str">
        <f>KS_DB[[#This Row],[unit]] &amp; "#" &amp; KS_DB[[#This Row],[indic_nrg]] &amp; "#" &amp; KS_DB[[#This Row],[product]] &amp; "#" &amp; KS_DB[[#This Row],[geo]]</f>
        <v>TJ#B_101900#55422#CZ</v>
      </c>
      <c r="B110" s="6" t="s">
        <v>34</v>
      </c>
      <c r="C110" s="4" t="str">
        <f t="shared" si="6"/>
        <v>B_101900</v>
      </c>
      <c r="D110" s="25" t="s">
        <v>1381</v>
      </c>
      <c r="E110" s="6" t="s">
        <v>37</v>
      </c>
      <c r="F110" s="25" t="str">
        <f>VLOOKUP(KS_DB[[#This Row],[product]],Carriers[],3)</f>
        <v>plyn z čističek vody</v>
      </c>
      <c r="G110" s="18" t="str">
        <f t="shared" si="7"/>
        <v>transport</v>
      </c>
      <c r="H110" s="18" t="str">
        <f>VLOOKUP(KS_DB[[#This Row],[product]],Carriers[],7,FALSE)</f>
        <v>biomass</v>
      </c>
      <c r="I110" s="18" t="str">
        <f>VLOOKUP(KS_DB[[#This Row],[product]],Carriers[],8,FALSE)</f>
        <v>biomass</v>
      </c>
      <c r="J110" s="15">
        <f>IFERROR(VLOOKUP(KS_DB[[#This Row],[key]],EB[],Emisní_faktory!$B$2,FALSE)*INDEX(Carriers[Výběr],MATCH(KS_DB[[#This Row],[product]],Carriers[product],0)),0)</f>
        <v>0</v>
      </c>
    </row>
    <row r="111" spans="1:10" x14ac:dyDescent="0.25">
      <c r="A111" s="24" t="str">
        <f>KS_DB[[#This Row],[unit]] &amp; "#" &amp; KS_DB[[#This Row],[indic_nrg]] &amp; "#" &amp; KS_DB[[#This Row],[product]] &amp; "#" &amp; KS_DB[[#This Row],[geo]]</f>
        <v>TJ#B_101900#55423#CZ</v>
      </c>
      <c r="B111" s="6" t="s">
        <v>34</v>
      </c>
      <c r="C111" s="4" t="str">
        <f t="shared" si="6"/>
        <v>B_101900</v>
      </c>
      <c r="D111" s="25" t="s">
        <v>1383</v>
      </c>
      <c r="E111" s="6" t="s">
        <v>37</v>
      </c>
      <c r="F111" s="25" t="str">
        <f>VLOOKUP(KS_DB[[#This Row],[product]],Carriers[],3)</f>
        <v>ostatní plyny z anaerobní fermentace</v>
      </c>
      <c r="G111" s="18" t="str">
        <f t="shared" si="7"/>
        <v>transport</v>
      </c>
      <c r="H111" s="18" t="str">
        <f>VLOOKUP(KS_DB[[#This Row],[product]],Carriers[],7,FALSE)</f>
        <v>biomass</v>
      </c>
      <c r="I111" s="18" t="str">
        <f>VLOOKUP(KS_DB[[#This Row],[product]],Carriers[],8,FALSE)</f>
        <v>biomass</v>
      </c>
      <c r="J111" s="15">
        <f>IFERROR(VLOOKUP(KS_DB[[#This Row],[key]],EB[],Emisní_faktory!$B$2,FALSE)*INDEX(Carriers[Výběr],MATCH(KS_DB[[#This Row],[product]],Carriers[product],0)),0)</f>
        <v>0</v>
      </c>
    </row>
    <row r="112" spans="1:10" x14ac:dyDescent="0.25">
      <c r="A112" s="24" t="str">
        <f>KS_DB[[#This Row],[unit]] &amp; "#" &amp; KS_DB[[#This Row],[indic_nrg]] &amp; "#" &amp; KS_DB[[#This Row],[product]] &amp; "#" &amp; KS_DB[[#This Row],[geo]]</f>
        <v>TJ#B_101900#55425#CZ</v>
      </c>
      <c r="B112" s="6" t="s">
        <v>34</v>
      </c>
      <c r="C112" s="4" t="str">
        <f t="shared" si="6"/>
        <v>B_101900</v>
      </c>
      <c r="D112" s="25" t="s">
        <v>1385</v>
      </c>
      <c r="E112" s="6" t="s">
        <v>37</v>
      </c>
      <c r="F112" s="25" t="str">
        <f>VLOOKUP(KS_DB[[#This Row],[product]],Carriers[],3)</f>
        <v>bioplyny z tepelných procesů</v>
      </c>
      <c r="G112" s="18" t="str">
        <f t="shared" si="7"/>
        <v>transport</v>
      </c>
      <c r="H112" s="18" t="str">
        <f>VLOOKUP(KS_DB[[#This Row],[product]],Carriers[],7,FALSE)</f>
        <v>biomass</v>
      </c>
      <c r="I112" s="18" t="str">
        <f>VLOOKUP(KS_DB[[#This Row],[product]],Carriers[],8,FALSE)</f>
        <v>biomass</v>
      </c>
      <c r="J112" s="15">
        <f>IFERROR(VLOOKUP(KS_DB[[#This Row],[key]],EB[],Emisní_faktory!$B$2,FALSE)*INDEX(Carriers[Výběr],MATCH(KS_DB[[#This Row],[product]],Carriers[product],0)),0)</f>
        <v>0</v>
      </c>
    </row>
    <row r="113" spans="1:10" x14ac:dyDescent="0.25">
      <c r="A113" s="24" t="str">
        <f>KS_DB[[#This Row],[unit]] &amp; "#" &amp; KS_DB[[#This Row],[indic_nrg]] &amp; "#" &amp; KS_DB[[#This Row],[product]] &amp; "#" &amp; KS_DB[[#This Row],[geo]]</f>
        <v>TJ#B_101900#5543#CZ</v>
      </c>
      <c r="B113" s="6" t="s">
        <v>34</v>
      </c>
      <c r="C113" s="4" t="str">
        <f t="shared" si="6"/>
        <v>B_101900</v>
      </c>
      <c r="D113" s="25" t="s">
        <v>1387</v>
      </c>
      <c r="E113" s="6" t="s">
        <v>37</v>
      </c>
      <c r="F113" s="25" t="str">
        <f>VLOOKUP(KS_DB[[#This Row],[product]],Carriers[],3)</f>
        <v>komunální odpady</v>
      </c>
      <c r="G113" s="18" t="str">
        <f t="shared" si="7"/>
        <v>transport</v>
      </c>
      <c r="H113" s="18" t="str">
        <f>VLOOKUP(KS_DB[[#This Row],[product]],Carriers[],7,FALSE)</f>
        <v>biomass</v>
      </c>
      <c r="I113" s="18" t="str">
        <f>VLOOKUP(KS_DB[[#This Row],[product]],Carriers[],8,FALSE)</f>
        <v>biomass</v>
      </c>
      <c r="J113" s="15">
        <f>IFERROR(VLOOKUP(KS_DB[[#This Row],[key]],EB[],Emisní_faktory!$B$2,FALSE)*INDEX(Carriers[Výběr],MATCH(KS_DB[[#This Row],[product]],Carriers[product],0)),0)</f>
        <v>0</v>
      </c>
    </row>
    <row r="114" spans="1:10" x14ac:dyDescent="0.25">
      <c r="A114" s="24" t="str">
        <f>KS_DB[[#This Row],[unit]] &amp; "#" &amp; KS_DB[[#This Row],[indic_nrg]] &amp; "#" &amp; KS_DB[[#This Row],[product]] &amp; "#" &amp; KS_DB[[#This Row],[geo]]</f>
        <v>TJ#B_101900#55431#CZ</v>
      </c>
      <c r="B114" s="6" t="s">
        <v>34</v>
      </c>
      <c r="C114" s="4" t="str">
        <f t="shared" si="6"/>
        <v>B_101900</v>
      </c>
      <c r="D114" s="25" t="s">
        <v>109</v>
      </c>
      <c r="E114" s="6" t="s">
        <v>37</v>
      </c>
      <c r="F114" s="25" t="str">
        <f>VLOOKUP(KS_DB[[#This Row],[product]],Carriers[],3)</f>
        <v>komunální odpady (obnovitelné)</v>
      </c>
      <c r="G114" s="18" t="str">
        <f t="shared" si="7"/>
        <v>transport</v>
      </c>
      <c r="H114" s="18" t="str">
        <f>VLOOKUP(KS_DB[[#This Row],[product]],Carriers[],7,FALSE)</f>
        <v>biomass</v>
      </c>
      <c r="I114" s="18" t="str">
        <f>VLOOKUP(KS_DB[[#This Row],[product]],Carriers[],8,FALSE)</f>
        <v>biomass</v>
      </c>
      <c r="J114" s="15">
        <f>IFERROR(VLOOKUP(KS_DB[[#This Row],[key]],EB[],Emisní_faktory!$B$2,FALSE)*INDEX(Carriers[Výběr],MATCH(KS_DB[[#This Row],[product]],Carriers[product],0)),0)</f>
        <v>0</v>
      </c>
    </row>
    <row r="115" spans="1:10" x14ac:dyDescent="0.25">
      <c r="A115" s="24" t="str">
        <f>KS_DB[[#This Row],[unit]] &amp; "#" &amp; KS_DB[[#This Row],[indic_nrg]] &amp; "#" &amp; KS_DB[[#This Row],[product]] &amp; "#" &amp; KS_DB[[#This Row],[geo]]</f>
        <v>TJ#B_101900#55432#CZ</v>
      </c>
      <c r="B115" s="6" t="s">
        <v>34</v>
      </c>
      <c r="C115" s="4" t="str">
        <f t="shared" si="6"/>
        <v>B_101900</v>
      </c>
      <c r="D115" s="25" t="s">
        <v>111</v>
      </c>
      <c r="E115" s="6" t="s">
        <v>37</v>
      </c>
      <c r="F115" s="25" t="str">
        <f>VLOOKUP(KS_DB[[#This Row],[product]],Carriers[],3)</f>
        <v>komunální odpady (neobnovitelné)</v>
      </c>
      <c r="G115" s="18" t="str">
        <f t="shared" si="7"/>
        <v>transport</v>
      </c>
      <c r="H115" s="18" t="str">
        <f>VLOOKUP(KS_DB[[#This Row],[product]],Carriers[],7,FALSE)</f>
        <v>biomass</v>
      </c>
      <c r="I115" s="18" t="str">
        <f>VLOOKUP(KS_DB[[#This Row],[product]],Carriers[],8,FALSE)</f>
        <v>biomass</v>
      </c>
      <c r="J115" s="15">
        <f>IFERROR(VLOOKUP(KS_DB[[#This Row],[key]],EB[],Emisní_faktory!$B$2,FALSE)*INDEX(Carriers[Výběr],MATCH(KS_DB[[#This Row],[product]],Carriers[product],0)),0)</f>
        <v>0</v>
      </c>
    </row>
    <row r="116" spans="1:10" x14ac:dyDescent="0.25">
      <c r="A116" s="24" t="str">
        <f>KS_DB[[#This Row],[unit]] &amp; "#" &amp; KS_DB[[#This Row],[indic_nrg]] &amp; "#" &amp; KS_DB[[#This Row],[product]] &amp; "#" &amp; KS_DB[[#This Row],[geo]]</f>
        <v>TJ#B_101900#5544#CZ</v>
      </c>
      <c r="B116" s="6" t="s">
        <v>34</v>
      </c>
      <c r="C116" s="4" t="str">
        <f t="shared" si="6"/>
        <v>B_101900</v>
      </c>
      <c r="D116" s="25" t="s">
        <v>113</v>
      </c>
      <c r="E116" s="6" t="s">
        <v>37</v>
      </c>
      <c r="F116" s="25" t="str">
        <f>VLOOKUP(KS_DB[[#This Row],[product]],Carriers[],3)</f>
        <v>dřevěné uhlí</v>
      </c>
      <c r="G116" s="18" t="str">
        <f t="shared" si="7"/>
        <v>transport</v>
      </c>
      <c r="H116" s="18" t="str">
        <f>VLOOKUP(KS_DB[[#This Row],[product]],Carriers[],7,FALSE)</f>
        <v>biomass</v>
      </c>
      <c r="I116" s="18" t="str">
        <f>VLOOKUP(KS_DB[[#This Row],[product]],Carriers[],8,FALSE)</f>
        <v>biomass</v>
      </c>
      <c r="J116" s="15">
        <f>IFERROR(VLOOKUP(KS_DB[[#This Row],[key]],EB[],Emisní_faktory!$B$2,FALSE)*INDEX(Carriers[Výběr],MATCH(KS_DB[[#This Row],[product]],Carriers[product],0)),0)</f>
        <v>0</v>
      </c>
    </row>
    <row r="117" spans="1:10" x14ac:dyDescent="0.25">
      <c r="A117" s="24" t="str">
        <f>KS_DB[[#This Row],[unit]] &amp; "#" &amp; KS_DB[[#This Row],[indic_nrg]] &amp; "#" &amp; KS_DB[[#This Row],[product]] &amp; "#" &amp; KS_DB[[#This Row],[geo]]</f>
        <v>TJ#B_101900#5545#CZ</v>
      </c>
      <c r="B117" s="6" t="s">
        <v>34</v>
      </c>
      <c r="C117" s="4" t="str">
        <f t="shared" si="6"/>
        <v>B_101900</v>
      </c>
      <c r="D117" s="25" t="s">
        <v>115</v>
      </c>
      <c r="E117" s="6" t="s">
        <v>37</v>
      </c>
      <c r="F117" s="25" t="str">
        <f>VLOOKUP(KS_DB[[#This Row],[product]],Carriers[],3)</f>
        <v>kapalná biopaliva</v>
      </c>
      <c r="G117" s="18" t="str">
        <f t="shared" si="7"/>
        <v>transport</v>
      </c>
      <c r="H117" s="18" t="str">
        <f>VLOOKUP(KS_DB[[#This Row],[product]],Carriers[],7,FALSE)</f>
        <v>biomass</v>
      </c>
      <c r="I117" s="18" t="str">
        <f>VLOOKUP(KS_DB[[#This Row],[product]],Carriers[],8,FALSE)</f>
        <v>biomass</v>
      </c>
      <c r="J117" s="15">
        <f>IFERROR(VLOOKUP(KS_DB[[#This Row],[key]],EB[],Emisní_faktory!$B$2,FALSE)*INDEX(Carriers[Výběr],MATCH(KS_DB[[#This Row],[product]],Carriers[product],0)),0)</f>
        <v>0</v>
      </c>
    </row>
    <row r="118" spans="1:10" x14ac:dyDescent="0.25">
      <c r="A118" s="24" t="str">
        <f>KS_DB[[#This Row],[unit]] &amp; "#" &amp; KS_DB[[#This Row],[indic_nrg]] &amp; "#" &amp; KS_DB[[#This Row],[product]] &amp; "#" &amp; KS_DB[[#This Row],[geo]]</f>
        <v>TJ#B_101900#5546#CZ</v>
      </c>
      <c r="B118" s="6" t="s">
        <v>34</v>
      </c>
      <c r="C118" s="4" t="str">
        <f t="shared" si="6"/>
        <v>B_101900</v>
      </c>
      <c r="D118" s="25" t="s">
        <v>117</v>
      </c>
      <c r="E118" s="6" t="s">
        <v>37</v>
      </c>
      <c r="F118" s="25" t="str">
        <f>VLOOKUP(KS_DB[[#This Row],[product]],Carriers[],3)</f>
        <v>biobenzin</v>
      </c>
      <c r="G118" s="18" t="str">
        <f t="shared" si="7"/>
        <v>transport</v>
      </c>
      <c r="H118" s="18" t="str">
        <f>VLOOKUP(KS_DB[[#This Row],[product]],Carriers[],7,FALSE)</f>
        <v>biomass</v>
      </c>
      <c r="I118" s="18" t="str">
        <f>VLOOKUP(KS_DB[[#This Row],[product]],Carriers[],8,FALSE)</f>
        <v>biomass</v>
      </c>
      <c r="J118" s="15">
        <f>IFERROR(VLOOKUP(KS_DB[[#This Row],[key]],EB[],Emisní_faktory!$B$2,FALSE)*INDEX(Carriers[Výběr],MATCH(KS_DB[[#This Row],[product]],Carriers[product],0)),0)</f>
        <v>2646</v>
      </c>
    </row>
    <row r="119" spans="1:10" x14ac:dyDescent="0.25">
      <c r="A119" s="24" t="str">
        <f>KS_DB[[#This Row],[unit]] &amp; "#" &amp; KS_DB[[#This Row],[indic_nrg]] &amp; "#" &amp; KS_DB[[#This Row],[product]] &amp; "#" &amp; KS_DB[[#This Row],[geo]]</f>
        <v>TJ#B_101900#55461R#CZ</v>
      </c>
      <c r="B119" s="6" t="s">
        <v>34</v>
      </c>
      <c r="C119" s="4" t="str">
        <f t="shared" si="6"/>
        <v>B_101900</v>
      </c>
      <c r="D119" s="25" t="s">
        <v>1389</v>
      </c>
      <c r="E119" s="6" t="s">
        <v>37</v>
      </c>
      <c r="F119" s="25" t="str">
        <f>VLOOKUP(KS_DB[[#This Row],[product]],Carriers[],3)</f>
        <v>biolíh</v>
      </c>
      <c r="G119" s="18" t="str">
        <f t="shared" si="7"/>
        <v>transport</v>
      </c>
      <c r="H119" s="18" t="str">
        <f>VLOOKUP(KS_DB[[#This Row],[product]],Carriers[],7,FALSE)</f>
        <v>biomass</v>
      </c>
      <c r="I119" s="18" t="str">
        <f>VLOOKUP(KS_DB[[#This Row],[product]],Carriers[],8,FALSE)</f>
        <v>biomass</v>
      </c>
      <c r="J119" s="15">
        <f>IFERROR(VLOOKUP(KS_DB[[#This Row],[key]],EB[],Emisní_faktory!$B$2,FALSE)*INDEX(Carriers[Výběr],MATCH(KS_DB[[#This Row],[product]],Carriers[product],0)),0)</f>
        <v>0</v>
      </c>
    </row>
    <row r="120" spans="1:10" x14ac:dyDescent="0.25">
      <c r="A120" s="24" t="str">
        <f>KS_DB[[#This Row],[unit]] &amp; "#" &amp; KS_DB[[#This Row],[indic_nrg]] &amp; "#" &amp; KS_DB[[#This Row],[product]] &amp; "#" &amp; KS_DB[[#This Row],[geo]]</f>
        <v>TJ#B_101900#5546O#CZ</v>
      </c>
      <c r="B120" s="6" t="s">
        <v>34</v>
      </c>
      <c r="C120" s="4" t="str">
        <f t="shared" si="6"/>
        <v>B_101900</v>
      </c>
      <c r="D120" s="25" t="s">
        <v>1391</v>
      </c>
      <c r="E120" s="6" t="s">
        <v>37</v>
      </c>
      <c r="F120" s="25" t="str">
        <f>VLOOKUP(KS_DB[[#This Row],[product]],Carriers[],3)</f>
        <v>biobenzin</v>
      </c>
      <c r="G120" s="18" t="str">
        <f t="shared" si="7"/>
        <v>transport</v>
      </c>
      <c r="H120" s="18" t="str">
        <f>VLOOKUP(KS_DB[[#This Row],[product]],Carriers[],7,FALSE)</f>
        <v>biomass</v>
      </c>
      <c r="I120" s="18" t="str">
        <f>VLOOKUP(KS_DB[[#This Row],[product]],Carriers[],8,FALSE)</f>
        <v>biomass</v>
      </c>
      <c r="J120" s="15">
        <f>IFERROR(VLOOKUP(KS_DB[[#This Row],[key]],EB[],Emisní_faktory!$B$2,FALSE)*INDEX(Carriers[Výběr],MATCH(KS_DB[[#This Row],[product]],Carriers[product],0)),0)</f>
        <v>0</v>
      </c>
    </row>
    <row r="121" spans="1:10" x14ac:dyDescent="0.25">
      <c r="A121" s="24" t="str">
        <f>KS_DB[[#This Row],[unit]] &amp; "#" &amp; KS_DB[[#This Row],[indic_nrg]] &amp; "#" &amp; KS_DB[[#This Row],[product]] &amp; "#" &amp; KS_DB[[#This Row],[geo]]</f>
        <v>TJ#B_101900#5546R#CZ</v>
      </c>
      <c r="B121" s="6" t="s">
        <v>34</v>
      </c>
      <c r="C121" s="4" t="str">
        <f t="shared" si="6"/>
        <v>B_101900</v>
      </c>
      <c r="D121" s="25" t="s">
        <v>1392</v>
      </c>
      <c r="E121" s="6" t="s">
        <v>37</v>
      </c>
      <c r="F121" s="25" t="str">
        <f>VLOOKUP(KS_DB[[#This Row],[product]],Carriers[],3)</f>
        <v>biobenzin (kapacita)</v>
      </c>
      <c r="G121" s="18" t="str">
        <f t="shared" si="7"/>
        <v>transport</v>
      </c>
      <c r="H121" s="18" t="str">
        <f>VLOOKUP(KS_DB[[#This Row],[product]],Carriers[],7,FALSE)</f>
        <v>biomass</v>
      </c>
      <c r="I121" s="18" t="str">
        <f>VLOOKUP(KS_DB[[#This Row],[product]],Carriers[],8,FALSE)</f>
        <v>biomass</v>
      </c>
      <c r="J121" s="15">
        <f>IFERROR(VLOOKUP(KS_DB[[#This Row],[key]],EB[],Emisní_faktory!$B$2,FALSE)*INDEX(Carriers[Výběr],MATCH(KS_DB[[#This Row],[product]],Carriers[product],0)),0)</f>
        <v>0</v>
      </c>
    </row>
    <row r="122" spans="1:10" x14ac:dyDescent="0.25">
      <c r="A122" s="24" t="str">
        <f>KS_DB[[#This Row],[unit]] &amp; "#" &amp; KS_DB[[#This Row],[indic_nrg]] &amp; "#" &amp; KS_DB[[#This Row],[product]] &amp; "#" &amp; KS_DB[[#This Row],[geo]]</f>
        <v>TJ#B_101900#5547#CZ</v>
      </c>
      <c r="B122" s="6" t="s">
        <v>34</v>
      </c>
      <c r="C122" s="4" t="str">
        <f t="shared" si="6"/>
        <v>B_101900</v>
      </c>
      <c r="D122" s="25" t="s">
        <v>119</v>
      </c>
      <c r="E122" s="6" t="s">
        <v>37</v>
      </c>
      <c r="F122" s="25" t="str">
        <f>VLOOKUP(KS_DB[[#This Row],[product]],Carriers[],3)</f>
        <v>bionafta</v>
      </c>
      <c r="G122" s="18" t="str">
        <f t="shared" si="7"/>
        <v>transport</v>
      </c>
      <c r="H122" s="18" t="str">
        <f>VLOOKUP(KS_DB[[#This Row],[product]],Carriers[],7,FALSE)</f>
        <v>biomass</v>
      </c>
      <c r="I122" s="18" t="str">
        <f>VLOOKUP(KS_DB[[#This Row],[product]],Carriers[],8,FALSE)</f>
        <v>biomass</v>
      </c>
      <c r="J122" s="15">
        <f>IFERROR(VLOOKUP(KS_DB[[#This Row],[key]],EB[],Emisní_faktory!$B$2,FALSE)*INDEX(Carriers[Výběr],MATCH(KS_DB[[#This Row],[product]],Carriers[product],0)),0)</f>
        <v>9768</v>
      </c>
    </row>
    <row r="123" spans="1:10" x14ac:dyDescent="0.25">
      <c r="A123" s="24" t="str">
        <f>KS_DB[[#This Row],[unit]] &amp; "#" &amp; KS_DB[[#This Row],[indic_nrg]] &amp; "#" &amp; KS_DB[[#This Row],[product]] &amp; "#" &amp; KS_DB[[#This Row],[geo]]</f>
        <v>TJ#B_101900#5547O#CZ</v>
      </c>
      <c r="B123" s="6" t="s">
        <v>34</v>
      </c>
      <c r="C123" s="4" t="str">
        <f t="shared" si="6"/>
        <v>B_101900</v>
      </c>
      <c r="D123" s="25" t="s">
        <v>1394</v>
      </c>
      <c r="E123" s="6" t="s">
        <v>37</v>
      </c>
      <c r="F123" s="25" t="str">
        <f>VLOOKUP(KS_DB[[#This Row],[product]],Carriers[],3)</f>
        <v>bionafta</v>
      </c>
      <c r="G123" s="18" t="str">
        <f t="shared" si="7"/>
        <v>transport</v>
      </c>
      <c r="H123" s="18" t="str">
        <f>VLOOKUP(KS_DB[[#This Row],[product]],Carriers[],7,FALSE)</f>
        <v>biomass</v>
      </c>
      <c r="I123" s="18" t="str">
        <f>VLOOKUP(KS_DB[[#This Row],[product]],Carriers[],8,FALSE)</f>
        <v>biomass</v>
      </c>
      <c r="J123" s="15">
        <f>IFERROR(VLOOKUP(KS_DB[[#This Row],[key]],EB[],Emisní_faktory!$B$2,FALSE)*INDEX(Carriers[Výběr],MATCH(KS_DB[[#This Row],[product]],Carriers[product],0)),0)</f>
        <v>0</v>
      </c>
    </row>
    <row r="124" spans="1:10" x14ac:dyDescent="0.25">
      <c r="A124" s="24" t="str">
        <f>KS_DB[[#This Row],[unit]] &amp; "#" &amp; KS_DB[[#This Row],[indic_nrg]] &amp; "#" &amp; KS_DB[[#This Row],[product]] &amp; "#" &amp; KS_DB[[#This Row],[geo]]</f>
        <v>TJ#B_101900#5547R#CZ</v>
      </c>
      <c r="B124" s="6" t="s">
        <v>34</v>
      </c>
      <c r="C124" s="4" t="str">
        <f t="shared" si="6"/>
        <v>B_101900</v>
      </c>
      <c r="D124" s="25" t="s">
        <v>1395</v>
      </c>
      <c r="E124" s="6" t="s">
        <v>37</v>
      </c>
      <c r="F124" s="25" t="str">
        <f>VLOOKUP(KS_DB[[#This Row],[product]],Carriers[],3)</f>
        <v>bionafta (kapacita)</v>
      </c>
      <c r="G124" s="18" t="str">
        <f t="shared" si="7"/>
        <v>transport</v>
      </c>
      <c r="H124" s="18" t="str">
        <f>VLOOKUP(KS_DB[[#This Row],[product]],Carriers[],7,FALSE)</f>
        <v>biomass</v>
      </c>
      <c r="I124" s="18" t="str">
        <f>VLOOKUP(KS_DB[[#This Row],[product]],Carriers[],8,FALSE)</f>
        <v>biomass</v>
      </c>
      <c r="J124" s="15">
        <f>IFERROR(VLOOKUP(KS_DB[[#This Row],[key]],EB[],Emisní_faktory!$B$2,FALSE)*INDEX(Carriers[Výběr],MATCH(KS_DB[[#This Row],[product]],Carriers[product],0)),0)</f>
        <v>0</v>
      </c>
    </row>
    <row r="125" spans="1:10" x14ac:dyDescent="0.25">
      <c r="A125" s="24" t="str">
        <f>KS_DB[[#This Row],[unit]] &amp; "#" &amp; KS_DB[[#This Row],[indic_nrg]] &amp; "#" &amp; KS_DB[[#This Row],[product]] &amp; "#" &amp; KS_DB[[#This Row],[geo]]</f>
        <v>TJ#B_101900#5548#CZ</v>
      </c>
      <c r="B125" s="6" t="s">
        <v>34</v>
      </c>
      <c r="C125" s="4" t="str">
        <f t="shared" si="6"/>
        <v>B_101900</v>
      </c>
      <c r="D125" s="25" t="s">
        <v>121</v>
      </c>
      <c r="E125" s="6" t="s">
        <v>37</v>
      </c>
      <c r="F125" s="25" t="str">
        <f>VLOOKUP(KS_DB[[#This Row],[product]],Carriers[],3)</f>
        <v>ostatní kapalná biopaliva</v>
      </c>
      <c r="G125" s="18" t="str">
        <f t="shared" si="7"/>
        <v>transport</v>
      </c>
      <c r="H125" s="18" t="str">
        <f>VLOOKUP(KS_DB[[#This Row],[product]],Carriers[],7,FALSE)</f>
        <v>biomass</v>
      </c>
      <c r="I125" s="18" t="str">
        <f>VLOOKUP(KS_DB[[#This Row],[product]],Carriers[],8,FALSE)</f>
        <v>biomass</v>
      </c>
      <c r="J125" s="15">
        <f>IFERROR(VLOOKUP(KS_DB[[#This Row],[key]],EB[],Emisní_faktory!$B$2,FALSE)*INDEX(Carriers[Výběr],MATCH(KS_DB[[#This Row],[product]],Carriers[product],0)),0)</f>
        <v>0</v>
      </c>
    </row>
    <row r="126" spans="1:10" x14ac:dyDescent="0.25">
      <c r="A126" s="24" t="str">
        <f>KS_DB[[#This Row],[unit]] &amp; "#" &amp; KS_DB[[#This Row],[indic_nrg]] &amp; "#" &amp; KS_DB[[#This Row],[product]] &amp; "#" &amp; KS_DB[[#This Row],[geo]]</f>
        <v>TJ#B_101900#5549#CZ</v>
      </c>
      <c r="B126" s="6" t="s">
        <v>34</v>
      </c>
      <c r="C126" s="4" t="str">
        <f t="shared" si="6"/>
        <v>B_101900</v>
      </c>
      <c r="D126" s="25" t="s">
        <v>123</v>
      </c>
      <c r="E126" s="6" t="s">
        <v>37</v>
      </c>
      <c r="F126" s="25" t="str">
        <f>VLOOKUP(KS_DB[[#This Row],[product]],Carriers[],3)</f>
        <v>biopetrolej typu jet</v>
      </c>
      <c r="G126" s="18" t="str">
        <f t="shared" si="7"/>
        <v>transport</v>
      </c>
      <c r="H126" s="18" t="str">
        <f>VLOOKUP(KS_DB[[#This Row],[product]],Carriers[],7,FALSE)</f>
        <v>biomass</v>
      </c>
      <c r="I126" s="18" t="str">
        <f>VLOOKUP(KS_DB[[#This Row],[product]],Carriers[],8,FALSE)</f>
        <v>biomass</v>
      </c>
      <c r="J126" s="15">
        <f>IFERROR(VLOOKUP(KS_DB[[#This Row],[key]],EB[],Emisní_faktory!$B$2,FALSE)*INDEX(Carriers[Výběr],MATCH(KS_DB[[#This Row],[product]],Carriers[product],0)),0)</f>
        <v>0</v>
      </c>
    </row>
    <row r="127" spans="1:10" x14ac:dyDescent="0.25">
      <c r="A127" s="24" t="str">
        <f>KS_DB[[#This Row],[unit]] &amp; "#" &amp; KS_DB[[#This Row],[indic_nrg]] &amp; "#" &amp; KS_DB[[#This Row],[product]] &amp; "#" &amp; KS_DB[[#This Row],[geo]]</f>
        <v>TJ#B_101900#5549O#CZ</v>
      </c>
      <c r="B127" s="6" t="s">
        <v>34</v>
      </c>
      <c r="C127" s="4" t="str">
        <f t="shared" si="6"/>
        <v>B_101900</v>
      </c>
      <c r="D127" s="25" t="s">
        <v>1397</v>
      </c>
      <c r="E127" s="6" t="s">
        <v>37</v>
      </c>
      <c r="F127" s="25" t="str">
        <f>VLOOKUP(KS_DB[[#This Row],[product]],Carriers[],3)</f>
        <v>biopetrolej typu jet</v>
      </c>
      <c r="G127" s="18" t="str">
        <f t="shared" si="7"/>
        <v>transport</v>
      </c>
      <c r="H127" s="18" t="str">
        <f>VLOOKUP(KS_DB[[#This Row],[product]],Carriers[],7,FALSE)</f>
        <v>biomass</v>
      </c>
      <c r="I127" s="18" t="str">
        <f>VLOOKUP(KS_DB[[#This Row],[product]],Carriers[],8,FALSE)</f>
        <v>biomass</v>
      </c>
      <c r="J127" s="15">
        <f>IFERROR(VLOOKUP(KS_DB[[#This Row],[key]],EB[],Emisní_faktory!$B$2,FALSE)*INDEX(Carriers[Výběr],MATCH(KS_DB[[#This Row],[product]],Carriers[product],0)),0)</f>
        <v>0</v>
      </c>
    </row>
    <row r="128" spans="1:10" x14ac:dyDescent="0.25">
      <c r="A128" s="24" t="str">
        <f>KS_DB[[#This Row],[unit]] &amp; "#" &amp; KS_DB[[#This Row],[indic_nrg]] &amp; "#" &amp; KS_DB[[#This Row],[product]] &amp; "#" &amp; KS_DB[[#This Row],[geo]]</f>
        <v>TJ#B_101900#5549R#CZ</v>
      </c>
      <c r="B128" s="6" t="s">
        <v>34</v>
      </c>
      <c r="C128" s="4" t="str">
        <f t="shared" si="6"/>
        <v>B_101900</v>
      </c>
      <c r="D128" s="25" t="s">
        <v>1398</v>
      </c>
      <c r="E128" s="6" t="s">
        <v>37</v>
      </c>
      <c r="F128" s="25" t="str">
        <f>VLOOKUP(KS_DB[[#This Row],[product]],Carriers[],3)</f>
        <v>biopetrolej typu jet (kapacita)</v>
      </c>
      <c r="G128" s="18" t="str">
        <f t="shared" si="7"/>
        <v>transport</v>
      </c>
      <c r="H128" s="18" t="str">
        <f>VLOOKUP(KS_DB[[#This Row],[product]],Carriers[],7,FALSE)</f>
        <v>biomass</v>
      </c>
      <c r="I128" s="18" t="str">
        <f>VLOOKUP(KS_DB[[#This Row],[product]],Carriers[],8,FALSE)</f>
        <v>biomass</v>
      </c>
      <c r="J128" s="15">
        <f>IFERROR(VLOOKUP(KS_DB[[#This Row],[key]],EB[],Emisní_faktory!$B$2,FALSE)*INDEX(Carriers[Výběr],MATCH(KS_DB[[#This Row],[product]],Carriers[product],0)),0)</f>
        <v>0</v>
      </c>
    </row>
    <row r="129" spans="1:10" x14ac:dyDescent="0.25">
      <c r="A129" s="24" t="str">
        <f>KS_DB[[#This Row],[unit]] &amp; "#" &amp; KS_DB[[#This Row],[indic_nrg]] &amp; "#" &amp; KS_DB[[#This Row],[product]] &amp; "#" &amp; KS_DB[[#This Row],[geo]]</f>
        <v>TJ#B_101900#5550#CZ</v>
      </c>
      <c r="B129" s="6" t="s">
        <v>34</v>
      </c>
      <c r="C129" s="4" t="str">
        <f t="shared" si="6"/>
        <v>B_101900</v>
      </c>
      <c r="D129" s="25" t="s">
        <v>125</v>
      </c>
      <c r="E129" s="6" t="s">
        <v>37</v>
      </c>
      <c r="F129" s="25" t="str">
        <f>VLOOKUP(KS_DB[[#This Row],[product]],Carriers[],3)</f>
        <v>geotermální energie</v>
      </c>
      <c r="G129" s="18" t="str">
        <f t="shared" si="7"/>
        <v>transport</v>
      </c>
      <c r="H129" s="18" t="str">
        <f>VLOOKUP(KS_DB[[#This Row],[product]],Carriers[],7,FALSE)</f>
        <v>RES</v>
      </c>
      <c r="I129" s="18" t="str">
        <f>VLOOKUP(KS_DB[[#This Row],[product]],Carriers[],8,FALSE)</f>
        <v>RES</v>
      </c>
      <c r="J129" s="15">
        <f>IFERROR(VLOOKUP(KS_DB[[#This Row],[key]],EB[],Emisní_faktory!$B$2,FALSE)*INDEX(Carriers[Výběr],MATCH(KS_DB[[#This Row],[product]],Carriers[product],0)),0)</f>
        <v>0</v>
      </c>
    </row>
    <row r="130" spans="1:10" x14ac:dyDescent="0.25">
      <c r="A130" s="24" t="str">
        <f>KS_DB[[#This Row],[unit]] &amp; "#" &amp; KS_DB[[#This Row],[indic_nrg]] &amp; "#" &amp; KS_DB[[#This Row],[product]] &amp; "#" &amp; KS_DB[[#This Row],[geo]]</f>
        <v>TJ#B_101900#5560_S#CZ</v>
      </c>
      <c r="B130" s="6" t="s">
        <v>34</v>
      </c>
      <c r="C130" s="4" t="str">
        <f t="shared" si="6"/>
        <v>B_101900</v>
      </c>
      <c r="D130" s="25" t="s">
        <v>1400</v>
      </c>
      <c r="E130" s="6" t="s">
        <v>37</v>
      </c>
      <c r="F130" s="25" t="str">
        <f>VLOOKUP(KS_DB[[#This Row],[product]],Carriers[],3)</f>
        <v>ostatní obnovitelné zdroje energie</v>
      </c>
      <c r="G130" s="18" t="str">
        <f t="shared" si="7"/>
        <v>transport</v>
      </c>
      <c r="H130" s="18" t="str">
        <f>VLOOKUP(KS_DB[[#This Row],[product]],Carriers[],7,FALSE)</f>
        <v>RES</v>
      </c>
      <c r="I130" s="18" t="str">
        <f>VLOOKUP(KS_DB[[#This Row],[product]],Carriers[],8,FALSE)</f>
        <v>RES</v>
      </c>
      <c r="J130" s="15">
        <f>IFERROR(VLOOKUP(KS_DB[[#This Row],[key]],EB[],Emisní_faktory!$B$2,FALSE)*INDEX(Carriers[Výběr],MATCH(KS_DB[[#This Row],[product]],Carriers[product],0)),0)</f>
        <v>0</v>
      </c>
    </row>
    <row r="131" spans="1:10" x14ac:dyDescent="0.25">
      <c r="A131" s="24" t="str">
        <f>KS_DB[[#This Row],[unit]] &amp; "#" &amp; KS_DB[[#This Row],[indic_nrg]] &amp; "#" &amp; KS_DB[[#This Row],[product]] &amp; "#" &amp; KS_DB[[#This Row],[geo]]</f>
        <v>TJ#B_101900#6000#CZ</v>
      </c>
      <c r="B131" s="6" t="s">
        <v>34</v>
      </c>
      <c r="C131" s="4" t="str">
        <f t="shared" si="6"/>
        <v>B_101900</v>
      </c>
      <c r="D131" s="25" t="s">
        <v>127</v>
      </c>
      <c r="E131" s="6" t="s">
        <v>37</v>
      </c>
      <c r="F131" s="25" t="str">
        <f>VLOOKUP(KS_DB[[#This Row],[product]],Carriers[],3)</f>
        <v>elektrická energie</v>
      </c>
      <c r="G131" s="18" t="str">
        <f t="shared" si="7"/>
        <v>transport</v>
      </c>
      <c r="H131" s="18" t="str">
        <f>VLOOKUP(KS_DB[[#This Row],[product]],Carriers[],7,FALSE)</f>
        <v>electricity</v>
      </c>
      <c r="I131" s="18" t="str">
        <f>VLOOKUP(KS_DB[[#This Row],[product]],Carriers[],8,FALSE)</f>
        <v>electricity</v>
      </c>
      <c r="J131" s="15">
        <f>IFERROR(VLOOKUP(KS_DB[[#This Row],[key]],EB[],Emisní_faktory!$B$2,FALSE)*INDEX(Carriers[Výběr],MATCH(KS_DB[[#This Row],[product]],Carriers[product],0)),0)</f>
        <v>5792</v>
      </c>
    </row>
    <row r="132" spans="1:10" x14ac:dyDescent="0.25">
      <c r="A132" s="24" t="str">
        <f>KS_DB[[#This Row],[unit]] &amp; "#" &amp; KS_DB[[#This Row],[indic_nrg]] &amp; "#" &amp; KS_DB[[#This Row],[product]] &amp; "#" &amp; KS_DB[[#This Row],[geo]]</f>
        <v>TJ#B_101900#7100#CZ</v>
      </c>
      <c r="B132" s="6" t="s">
        <v>34</v>
      </c>
      <c r="C132" s="4" t="str">
        <f t="shared" si="6"/>
        <v>B_101900</v>
      </c>
      <c r="D132" s="25" t="s">
        <v>129</v>
      </c>
      <c r="E132" s="6" t="s">
        <v>37</v>
      </c>
      <c r="F132" s="25" t="str">
        <f>VLOOKUP(KS_DB[[#This Row],[product]],Carriers[],3)</f>
        <v>průmyslové odpady</v>
      </c>
      <c r="G132" s="18" t="str">
        <f t="shared" si="7"/>
        <v>transport</v>
      </c>
      <c r="H132" s="18" t="str">
        <f>VLOOKUP(KS_DB[[#This Row],[product]],Carriers[],7,FALSE)</f>
        <v>other</v>
      </c>
      <c r="I132" s="18" t="str">
        <f>VLOOKUP(KS_DB[[#This Row],[product]],Carriers[],8,FALSE)</f>
        <v>other</v>
      </c>
      <c r="J132" s="15">
        <f>IFERROR(VLOOKUP(KS_DB[[#This Row],[key]],EB[],Emisní_faktory!$B$2,FALSE)*INDEX(Carriers[Výběr],MATCH(KS_DB[[#This Row],[product]],Carriers[product],0)),0)</f>
        <v>0</v>
      </c>
    </row>
    <row r="133" spans="1:10" x14ac:dyDescent="0.25">
      <c r="A133" s="24" t="str">
        <f>KS_DB[[#This Row],[unit]] &amp; "#" &amp; KS_DB[[#This Row],[indic_nrg]] &amp; "#" &amp; KS_DB[[#This Row],[product]] &amp; "#" &amp; KS_DB[[#This Row],[geo]]</f>
        <v>TJ#B_101900#7200#CZ</v>
      </c>
      <c r="B133" s="6" t="s">
        <v>34</v>
      </c>
      <c r="C133" s="4" t="str">
        <f t="shared" si="6"/>
        <v>B_101900</v>
      </c>
      <c r="D133" s="25" t="s">
        <v>131</v>
      </c>
      <c r="E133" s="6" t="s">
        <v>37</v>
      </c>
      <c r="F133" s="25" t="str">
        <f>VLOOKUP(KS_DB[[#This Row],[product]],Carriers[],3)</f>
        <v>odpady (neobnovitelné)</v>
      </c>
      <c r="G133" s="18" t="str">
        <f t="shared" si="7"/>
        <v>transport</v>
      </c>
      <c r="H133" s="18" t="str">
        <f>VLOOKUP(KS_DB[[#This Row],[product]],Carriers[],7,FALSE)</f>
        <v>other</v>
      </c>
      <c r="I133" s="18" t="str">
        <f>VLOOKUP(KS_DB[[#This Row],[product]],Carriers[],8,FALSE)</f>
        <v>other</v>
      </c>
      <c r="J133" s="15">
        <f>IFERROR(VLOOKUP(KS_DB[[#This Row],[key]],EB[],Emisní_faktory!$B$2,FALSE)*INDEX(Carriers[Výběr],MATCH(KS_DB[[#This Row],[product]],Carriers[product],0)),0)</f>
        <v>0</v>
      </c>
    </row>
    <row r="134" spans="1:10" x14ac:dyDescent="0.25">
      <c r="A134" s="231" t="str">
        <f>KS_DB[[#This Row],[unit]] &amp; "#" &amp; KS_DB[[#This Row],[indic_nrg]] &amp; "#" &amp; KS_DB[[#This Row],[product]] &amp; "#" &amp; KS_DB[[#This Row],[geo]]</f>
        <v>TJ#14_1070341#6000#CZ</v>
      </c>
      <c r="B134" s="232" t="s">
        <v>34</v>
      </c>
      <c r="C134" s="4" t="s">
        <v>136</v>
      </c>
      <c r="D134" s="234" t="s">
        <v>127</v>
      </c>
      <c r="E134" s="232" t="s">
        <v>37</v>
      </c>
      <c r="F134" s="232" t="str">
        <f>VLOOKUP(KS_DB[[#This Row],[product]],Carriers[],3)</f>
        <v>elektrická energie</v>
      </c>
      <c r="G134" s="235" t="s">
        <v>3135</v>
      </c>
      <c r="H134" s="231" t="s">
        <v>3256</v>
      </c>
      <c r="I134" s="231" t="s">
        <v>3256</v>
      </c>
      <c r="J134" s="233">
        <f>IFERROR(VLOOKUP(KS_DB[[#This Row],[key]],EB[],Emisní_faktory!$B$2,FALSE)*INDEX(Carriers[Výběr],MATCH(KS_DB[[#This Row],[product]],Carriers[product],0)),0)</f>
        <v>482</v>
      </c>
    </row>
    <row r="135" spans="1:10" x14ac:dyDescent="0.25">
      <c r="A135" s="228" t="str">
        <f>KS_DB[[#This Row],[unit]] &amp; "#" &amp; KS_DB[[#This Row],[indic_nrg]] &amp; "#" &amp; KS_DB[[#This Row],[product]] &amp; "#" &amp; KS_DB[[#This Row],[geo]]</f>
        <v>TJ#14_1070342#6000#CZ</v>
      </c>
      <c r="B135" s="232" t="s">
        <v>34</v>
      </c>
      <c r="C135" s="4" t="s">
        <v>139</v>
      </c>
      <c r="D135" s="234" t="s">
        <v>127</v>
      </c>
      <c r="E135" s="232" t="s">
        <v>37</v>
      </c>
      <c r="F135" s="229" t="str">
        <f>VLOOKUP(KS_DB[[#This Row],[product]],Carriers[],3)</f>
        <v>elektrická energie</v>
      </c>
      <c r="G135" s="235" t="s">
        <v>3135</v>
      </c>
      <c r="H135" s="231" t="s">
        <v>3256</v>
      </c>
      <c r="I135" s="231" t="s">
        <v>3256</v>
      </c>
      <c r="J135" s="230">
        <f>IFERROR(VLOOKUP(KS_DB[[#This Row],[key]],EB[],Emisní_faktory!$B$2,FALSE)*INDEX(Carriers[Výběr],MATCH(KS_DB[[#This Row],[product]],Carriers[product],0)),0)</f>
        <v>1301</v>
      </c>
    </row>
    <row r="136" spans="1:10" x14ac:dyDescent="0.25">
      <c r="A136" s="228" t="str">
        <f>KS_DB[[#This Row],[unit]] &amp; "#" &amp; KS_DB[[#This Row],[indic_nrg]] &amp; "#" &amp; KS_DB[[#This Row],[product]] &amp; "#" &amp; KS_DB[[#This Row],[geo]]</f>
        <v>TJ#14_1070343#6000#CZ</v>
      </c>
      <c r="B136" s="232" t="s">
        <v>34</v>
      </c>
      <c r="C136" s="4" t="s">
        <v>141</v>
      </c>
      <c r="D136" s="234" t="s">
        <v>127</v>
      </c>
      <c r="E136" s="232" t="s">
        <v>37</v>
      </c>
      <c r="F136" s="229" t="str">
        <f>VLOOKUP(KS_DB[[#This Row],[product]],Carriers[],3)</f>
        <v>elektrická energie</v>
      </c>
      <c r="G136" s="235" t="s">
        <v>3135</v>
      </c>
      <c r="H136" s="231" t="s">
        <v>3256</v>
      </c>
      <c r="I136" s="231" t="s">
        <v>3256</v>
      </c>
      <c r="J136" s="230">
        <f>IFERROR(VLOOKUP(KS_DB[[#This Row],[key]],EB[],Emisní_faktory!$B$2,FALSE)*INDEX(Carriers[Výběr],MATCH(KS_DB[[#This Row],[product]],Carriers[product],0)),0)</f>
        <v>2641</v>
      </c>
    </row>
    <row r="137" spans="1:10" x14ac:dyDescent="0.25">
      <c r="A137" s="228" t="str">
        <f>KS_DB[[#This Row],[unit]] &amp; "#" &amp; KS_DB[[#This Row],[indic_nrg]] &amp; "#" &amp; KS_DB[[#This Row],[product]] &amp; "#" &amp; KS_DB[[#This Row],[geo]]</f>
        <v>TJ#14_1070351#6000#CZ</v>
      </c>
      <c r="B137" s="232" t="s">
        <v>34</v>
      </c>
      <c r="C137" s="4" t="s">
        <v>143</v>
      </c>
      <c r="D137" s="234" t="s">
        <v>127</v>
      </c>
      <c r="E137" s="232" t="s">
        <v>37</v>
      </c>
      <c r="F137" s="229" t="str">
        <f>VLOOKUP(KS_DB[[#This Row],[product]],Carriers[],3)</f>
        <v>elektrická energie</v>
      </c>
      <c r="G137" s="235" t="s">
        <v>3135</v>
      </c>
      <c r="H137" s="231" t="s">
        <v>3256</v>
      </c>
      <c r="I137" s="231" t="s">
        <v>3256</v>
      </c>
      <c r="J137" s="230">
        <f>IFERROR(VLOOKUP(KS_DB[[#This Row],[key]],EB[],Emisní_faktory!$B$2,FALSE)*INDEX(Carriers[Výběr],MATCH(KS_DB[[#This Row],[product]],Carriers[product],0)),0)</f>
        <v>1124</v>
      </c>
    </row>
    <row r="138" spans="1:10" x14ac:dyDescent="0.25">
      <c r="A138" s="228" t="str">
        <f>KS_DB[[#This Row],[unit]] &amp; "#" &amp; KS_DB[[#This Row],[indic_nrg]] &amp; "#" &amp; KS_DB[[#This Row],[product]] &amp; "#" &amp; KS_DB[[#This Row],[geo]]</f>
        <v>TJ#14_1070352#6000#CZ</v>
      </c>
      <c r="B138" s="232" t="s">
        <v>34</v>
      </c>
      <c r="C138" s="4" t="s">
        <v>145</v>
      </c>
      <c r="D138" s="234" t="s">
        <v>127</v>
      </c>
      <c r="E138" s="232" t="s">
        <v>37</v>
      </c>
      <c r="F138" s="229" t="str">
        <f>VLOOKUP(KS_DB[[#This Row],[product]],Carriers[],3)</f>
        <v>elektrická energie</v>
      </c>
      <c r="G138" s="235" t="s">
        <v>3135</v>
      </c>
      <c r="H138" s="231" t="s">
        <v>3256</v>
      </c>
      <c r="I138" s="231" t="s">
        <v>3256</v>
      </c>
      <c r="J138" s="230">
        <f>IFERROR(VLOOKUP(KS_DB[[#This Row],[key]],EB[],Emisní_faktory!$B$2,FALSE)*INDEX(Carriers[Výběr],MATCH(KS_DB[[#This Row],[product]],Carriers[product],0)),0)</f>
        <v>700</v>
      </c>
    </row>
    <row r="139" spans="1:10" x14ac:dyDescent="0.25">
      <c r="A139" s="228" t="str">
        <f>KS_DB[[#This Row],[unit]] &amp; "#" &amp; KS_DB[[#This Row],[indic_nrg]] &amp; "#" &amp; KS_DB[[#This Row],[product]] &amp; "#" &amp; KS_DB[[#This Row],[geo]]</f>
        <v>TJ#14_1070353#6000#CZ</v>
      </c>
      <c r="B139" s="232" t="s">
        <v>34</v>
      </c>
      <c r="C139" s="4" t="s">
        <v>147</v>
      </c>
      <c r="D139" s="234" t="s">
        <v>127</v>
      </c>
      <c r="E139" s="232" t="s">
        <v>37</v>
      </c>
      <c r="F139" s="229" t="str">
        <f>VLOOKUP(KS_DB[[#This Row],[product]],Carriers[],3)</f>
        <v>elektrická energie</v>
      </c>
      <c r="G139" s="235" t="s">
        <v>3135</v>
      </c>
      <c r="H139" s="231" t="s">
        <v>3256</v>
      </c>
      <c r="I139" s="231" t="s">
        <v>3256</v>
      </c>
      <c r="J139" s="230">
        <f>IFERROR(VLOOKUP(KS_DB[[#This Row],[key]],EB[],Emisní_faktory!$B$2,FALSE)*INDEX(Carriers[Výběr],MATCH(KS_DB[[#This Row],[product]],Carriers[product],0)),0)</f>
        <v>214</v>
      </c>
    </row>
    <row r="140" spans="1:10" x14ac:dyDescent="0.25">
      <c r="A140" s="228" t="str">
        <f>KS_DB[[#This Row],[unit]] &amp; "#" &amp; KS_DB[[#This Row],[indic_nrg]] &amp; "#" &amp; KS_DB[[#This Row],[product]] &amp; "#" &amp; KS_DB[[#This Row],[geo]]</f>
        <v>TJ#14_1070421#6000#CZ</v>
      </c>
      <c r="B140" s="232" t="s">
        <v>34</v>
      </c>
      <c r="C140" s="4" t="s">
        <v>149</v>
      </c>
      <c r="D140" s="234" t="s">
        <v>127</v>
      </c>
      <c r="E140" s="232" t="s">
        <v>37</v>
      </c>
      <c r="F140" s="229" t="str">
        <f>VLOOKUP(KS_DB[[#This Row],[product]],Carriers[],3)</f>
        <v>elektrická energie</v>
      </c>
      <c r="G140" s="235" t="s">
        <v>3135</v>
      </c>
      <c r="H140" s="231" t="s">
        <v>3256</v>
      </c>
      <c r="I140" s="231" t="s">
        <v>3256</v>
      </c>
      <c r="J140" s="230">
        <f>IFERROR(VLOOKUP(KS_DB[[#This Row],[key]],EB[],Emisní_faktory!$B$2,FALSE)*INDEX(Carriers[Výběr],MATCH(KS_DB[[#This Row],[product]],Carriers[product],0)),0)</f>
        <v>8150</v>
      </c>
    </row>
    <row r="141" spans="1:10" x14ac:dyDescent="0.25">
      <c r="A141" s="228" t="str">
        <f>KS_DB[[#This Row],[unit]] &amp; "#" &amp; KS_DB[[#This Row],[indic_nrg]] &amp; "#" &amp; KS_DB[[#This Row],[product]] &amp; "#" &amp; KS_DB[[#This Row],[geo]]</f>
        <v>TJ#14_1070422#6000#CZ</v>
      </c>
      <c r="B141" s="232" t="s">
        <v>34</v>
      </c>
      <c r="C141" s="4" t="s">
        <v>151</v>
      </c>
      <c r="D141" s="234" t="s">
        <v>127</v>
      </c>
      <c r="E141" s="232" t="s">
        <v>37</v>
      </c>
      <c r="F141" s="229" t="str">
        <f>VLOOKUP(KS_DB[[#This Row],[product]],Carriers[],3)</f>
        <v>elektrická energie</v>
      </c>
      <c r="G141" s="235" t="s">
        <v>3135</v>
      </c>
      <c r="H141" s="231" t="s">
        <v>3256</v>
      </c>
      <c r="I141" s="231" t="s">
        <v>3256</v>
      </c>
      <c r="J141" s="230">
        <f>IFERROR(VLOOKUP(KS_DB[[#This Row],[key]],EB[],Emisní_faktory!$B$2,FALSE)*INDEX(Carriers[Výběr],MATCH(KS_DB[[#This Row],[product]],Carriers[product],0)),0)</f>
        <v>0</v>
      </c>
    </row>
    <row r="142" spans="1:10" x14ac:dyDescent="0.25">
      <c r="A142" s="228" t="str">
        <f>KS_DB[[#This Row],[unit]] &amp; "#" &amp; KS_DB[[#This Row],[indic_nrg]] &amp; "#" &amp; KS_DB[[#This Row],[product]] &amp; "#" &amp; KS_DB[[#This Row],[geo]]</f>
        <v>TJ#14_1070431#6000#CZ</v>
      </c>
      <c r="B142" s="232" t="s">
        <v>34</v>
      </c>
      <c r="C142" s="4" t="s">
        <v>153</v>
      </c>
      <c r="D142" s="234" t="s">
        <v>127</v>
      </c>
      <c r="E142" s="232" t="s">
        <v>37</v>
      </c>
      <c r="F142" s="229" t="str">
        <f>VLOOKUP(KS_DB[[#This Row],[product]],Carriers[],3)</f>
        <v>elektrická energie</v>
      </c>
      <c r="G142" s="235" t="s">
        <v>3135</v>
      </c>
      <c r="H142" s="231" t="s">
        <v>3256</v>
      </c>
      <c r="I142" s="231" t="s">
        <v>3256</v>
      </c>
      <c r="J142" s="230">
        <f>IFERROR(VLOOKUP(KS_DB[[#This Row],[key]],EB[],Emisní_faktory!$B$2,FALSE)*INDEX(Carriers[Výběr],MATCH(KS_DB[[#This Row],[product]],Carriers[product],0)),0)</f>
        <v>0</v>
      </c>
    </row>
    <row r="143" spans="1:10" x14ac:dyDescent="0.25">
      <c r="A143" s="228" t="str">
        <f>KS_DB[[#This Row],[unit]] &amp; "#" &amp; KS_DB[[#This Row],[indic_nrg]] &amp; "#" &amp; KS_DB[[#This Row],[product]] &amp; "#" &amp; KS_DB[[#This Row],[geo]]</f>
        <v>TJ#14_1070432#6000#CZ</v>
      </c>
      <c r="B143" s="232" t="s">
        <v>34</v>
      </c>
      <c r="C143" s="4" t="s">
        <v>155</v>
      </c>
      <c r="D143" s="234" t="s">
        <v>127</v>
      </c>
      <c r="E143" s="232" t="s">
        <v>37</v>
      </c>
      <c r="F143" s="229" t="str">
        <f>VLOOKUP(KS_DB[[#This Row],[product]],Carriers[],3)</f>
        <v>elektrická energie</v>
      </c>
      <c r="G143" s="235" t="s">
        <v>3135</v>
      </c>
      <c r="H143" s="231" t="s">
        <v>3256</v>
      </c>
      <c r="I143" s="231" t="s">
        <v>3256</v>
      </c>
      <c r="J143" s="230">
        <f>IFERROR(VLOOKUP(KS_DB[[#This Row],[key]],EB[],Emisní_faktory!$B$2,FALSE)*INDEX(Carriers[Výběr],MATCH(KS_DB[[#This Row],[product]],Carriers[product],0)),0)</f>
        <v>0</v>
      </c>
    </row>
    <row r="144" spans="1:10" x14ac:dyDescent="0.25">
      <c r="A144" s="19" t="str">
        <f>KS_DB[[#This Row],[unit]] &amp; "#" &amp; KS_DB[[#This Row],[indic_nrg]] &amp; "#" &amp; KS_DB[[#This Row],[product]] &amp; "#" &amp; KS_DB[[#This Row],[geo]]</f>
        <v>TJ#15_107038#6000#CZ</v>
      </c>
      <c r="B144" s="232" t="s">
        <v>34</v>
      </c>
      <c r="C144" s="236" t="s">
        <v>173</v>
      </c>
      <c r="D144" s="234" t="s">
        <v>127</v>
      </c>
      <c r="E144" s="232" t="s">
        <v>37</v>
      </c>
      <c r="F144" s="4" t="str">
        <f>VLOOKUP(KS_DB[[#This Row],[product]],Carriers[],3)</f>
        <v>elektrická energie</v>
      </c>
      <c r="G144" s="235" t="s">
        <v>3135</v>
      </c>
      <c r="H144" s="231" t="s">
        <v>3256</v>
      </c>
      <c r="I144" s="231" t="s">
        <v>3256</v>
      </c>
      <c r="J144" s="237">
        <f>IFERROR(VLOOKUP(KS_DB[[#This Row],[key]],EB[],Emisní_faktory!$B$2,FALSE)*INDEX(Carriers[Výběr],MATCH(KS_DB[[#This Row],[product]],Carriers[product],0)),0)</f>
        <v>0</v>
      </c>
    </row>
    <row r="145" spans="1:10" x14ac:dyDescent="0.25">
      <c r="A145" s="19" t="str">
        <f>KS_DB[[#This Row],[unit]] &amp; "#" &amp; KS_DB[[#This Row],[indic_nrg]] &amp; "#" &amp; KS_DB[[#This Row],[product]] &amp; "#" &amp; KS_DB[[#This Row],[geo]]</f>
        <v>TJ#15_107039#6000#CZ</v>
      </c>
      <c r="B145" s="232" t="s">
        <v>34</v>
      </c>
      <c r="C145" s="236" t="s">
        <v>175</v>
      </c>
      <c r="D145" s="234" t="s">
        <v>127</v>
      </c>
      <c r="E145" s="232" t="s">
        <v>37</v>
      </c>
      <c r="F145" s="4" t="str">
        <f>VLOOKUP(KS_DB[[#This Row],[product]],Carriers[],3)</f>
        <v>elektrická energie</v>
      </c>
      <c r="G145" s="235" t="s">
        <v>3135</v>
      </c>
      <c r="H145" s="231" t="s">
        <v>3256</v>
      </c>
      <c r="I145" s="231" t="s">
        <v>3256</v>
      </c>
      <c r="J145" s="237">
        <f>IFERROR(VLOOKUP(KS_DB[[#This Row],[key]],EB[],Emisní_faktory!$B$2,FALSE)*INDEX(Carriers[Výběr],MATCH(KS_DB[[#This Row],[product]],Carriers[product],0)),0)</f>
        <v>0</v>
      </c>
    </row>
    <row r="146" spans="1:10" x14ac:dyDescent="0.25">
      <c r="A146" s="19" t="str">
        <f>KS_DB[[#This Row],[unit]] &amp; "#" &amp; KS_DB[[#This Row],[indic_nrg]] &amp; "#" &amp; KS_DB[[#This Row],[product]] &amp; "#" &amp; KS_DB[[#This Row],[geo]]</f>
        <v>TJ#15_107040#6000#CZ</v>
      </c>
      <c r="B146" s="232" t="s">
        <v>34</v>
      </c>
      <c r="C146" s="236" t="s">
        <v>177</v>
      </c>
      <c r="D146" s="234" t="s">
        <v>127</v>
      </c>
      <c r="E146" s="232" t="s">
        <v>37</v>
      </c>
      <c r="F146" s="4" t="str">
        <f>VLOOKUP(KS_DB[[#This Row],[product]],Carriers[],3)</f>
        <v>elektrická energie</v>
      </c>
      <c r="G146" s="235" t="s">
        <v>3135</v>
      </c>
      <c r="H146" s="231" t="s">
        <v>3256</v>
      </c>
      <c r="I146" s="231" t="s">
        <v>3256</v>
      </c>
      <c r="J146" s="237">
        <f>IFERROR(VLOOKUP(KS_DB[[#This Row],[key]],EB[],Emisní_faktory!$B$2,FALSE)*INDEX(Carriers[Výběr],MATCH(KS_DB[[#This Row],[product]],Carriers[product],0)),0)</f>
        <v>0</v>
      </c>
    </row>
    <row r="147" spans="1:10" x14ac:dyDescent="0.25">
      <c r="A147" s="19" t="str">
        <f>KS_DB[[#This Row],[unit]] &amp; "#" &amp; KS_DB[[#This Row],[indic_nrg]] &amp; "#" &amp; KS_DB[[#This Row],[product]] &amp; "#" &amp; KS_DB[[#This Row],[geo]]</f>
        <v>TJ#15_107041#6000#CZ</v>
      </c>
      <c r="B147" s="232" t="s">
        <v>34</v>
      </c>
      <c r="C147" s="236" t="s">
        <v>179</v>
      </c>
      <c r="D147" s="234" t="s">
        <v>127</v>
      </c>
      <c r="E147" s="232" t="s">
        <v>37</v>
      </c>
      <c r="F147" s="4" t="str">
        <f>VLOOKUP(KS_DB[[#This Row],[product]],Carriers[],3)</f>
        <v>elektrická energie</v>
      </c>
      <c r="G147" s="235" t="s">
        <v>3135</v>
      </c>
      <c r="H147" s="231" t="s">
        <v>3256</v>
      </c>
      <c r="I147" s="231" t="s">
        <v>3256</v>
      </c>
      <c r="J147" s="237">
        <f>IFERROR(VLOOKUP(KS_DB[[#This Row],[key]],EB[],Emisní_faktory!$B$2,FALSE)*INDEX(Carriers[Výběr],MATCH(KS_DB[[#This Row],[product]],Carriers[product],0)),0)</f>
        <v>0</v>
      </c>
    </row>
    <row r="148" spans="1:10" x14ac:dyDescent="0.25">
      <c r="A148" s="19" t="str">
        <f>KS_DB[[#This Row],[unit]] &amp; "#" &amp; KS_DB[[#This Row],[indic_nrg]] &amp; "#" &amp; KS_DB[[#This Row],[product]] &amp; "#" &amp; KS_DB[[#This Row],[geo]]</f>
        <v>TJ#15_107044#6000#CZ</v>
      </c>
      <c r="B148" s="232" t="s">
        <v>34</v>
      </c>
      <c r="C148" s="236" t="s">
        <v>181</v>
      </c>
      <c r="D148" s="234" t="s">
        <v>127</v>
      </c>
      <c r="E148" s="232" t="s">
        <v>37</v>
      </c>
      <c r="F148" s="4" t="str">
        <f>VLOOKUP(KS_DB[[#This Row],[product]],Carriers[],3)</f>
        <v>elektrická energie</v>
      </c>
      <c r="G148" s="235" t="s">
        <v>3135</v>
      </c>
      <c r="H148" s="231" t="s">
        <v>3256</v>
      </c>
      <c r="I148" s="231" t="s">
        <v>3256</v>
      </c>
      <c r="J148" s="237">
        <f>IFERROR(VLOOKUP(KS_DB[[#This Row],[key]],EB[],Emisní_faktory!$B$2,FALSE)*INDEX(Carriers[Výběr],MATCH(KS_DB[[#This Row],[product]],Carriers[product],0)),0)</f>
        <v>0</v>
      </c>
    </row>
    <row r="149" spans="1:10" x14ac:dyDescent="0.25">
      <c r="A149" s="19" t="str">
        <f>KS_DB[[#This Row],[unit]] &amp; "#" &amp; KS_DB[[#This Row],[indic_nrg]] &amp; "#" &amp; KS_DB[[#This Row],[product]] &amp; "#" &amp; KS_DB[[#This Row],[geo]]</f>
        <v>TJ#15_107045#6000#CZ</v>
      </c>
      <c r="B149" s="232" t="s">
        <v>34</v>
      </c>
      <c r="C149" s="236" t="s">
        <v>183</v>
      </c>
      <c r="D149" s="234" t="s">
        <v>127</v>
      </c>
      <c r="E149" s="232" t="s">
        <v>37</v>
      </c>
      <c r="F149" s="4" t="str">
        <f>VLOOKUP(KS_DB[[#This Row],[product]],Carriers[],3)</f>
        <v>elektrická energie</v>
      </c>
      <c r="G149" s="235" t="s">
        <v>3135</v>
      </c>
      <c r="H149" s="231" t="s">
        <v>3256</v>
      </c>
      <c r="I149" s="231" t="s">
        <v>3256</v>
      </c>
      <c r="J149" s="237">
        <f>IFERROR(VLOOKUP(KS_DB[[#This Row],[key]],EB[],Emisní_faktory!$B$2,FALSE)*INDEX(Carriers[Výběr],MATCH(KS_DB[[#This Row],[product]],Carriers[product],0)),0)</f>
        <v>0</v>
      </c>
    </row>
    <row r="150" spans="1:10" x14ac:dyDescent="0.25">
      <c r="A150" s="19" t="str">
        <f>KS_DB[[#This Row],[unit]] &amp; "#" &amp; KS_DB[[#This Row],[indic_nrg]] &amp; "#" &amp; KS_DB[[#This Row],[product]] &amp; "#" &amp; KS_DB[[#This Row],[geo]]</f>
        <v>TJ#15_107046#6000#CZ</v>
      </c>
      <c r="B150" s="232" t="s">
        <v>34</v>
      </c>
      <c r="C150" s="236" t="s">
        <v>185</v>
      </c>
      <c r="D150" s="234" t="s">
        <v>127</v>
      </c>
      <c r="E150" s="232" t="s">
        <v>37</v>
      </c>
      <c r="F150" s="4" t="str">
        <f>VLOOKUP(KS_DB[[#This Row],[product]],Carriers[],3)</f>
        <v>elektrická energie</v>
      </c>
      <c r="G150" s="235" t="s">
        <v>3135</v>
      </c>
      <c r="H150" s="231" t="s">
        <v>3256</v>
      </c>
      <c r="I150" s="231" t="s">
        <v>3256</v>
      </c>
      <c r="J150" s="237">
        <f>IFERROR(VLOOKUP(KS_DB[[#This Row],[key]],EB[],Emisní_faktory!$B$2,FALSE)*INDEX(Carriers[Výběr],MATCH(KS_DB[[#This Row],[product]],Carriers[product],0)),0)</f>
        <v>2063</v>
      </c>
    </row>
    <row r="151" spans="1:10" x14ac:dyDescent="0.25">
      <c r="A151" s="20" t="str">
        <f>KS_DB[[#This Row],[unit]] &amp; "#" &amp; KS_DB[[#This Row],[indic_nrg]] &amp; "#" &amp; KS_DB[[#This Row],[product]] &amp; "#" &amp; KS_DB[[#This Row],[geo]]</f>
        <v>TJ#15_107047#6000#CZ</v>
      </c>
      <c r="B151" s="232" t="s">
        <v>34</v>
      </c>
      <c r="C151" s="238" t="s">
        <v>187</v>
      </c>
      <c r="D151" s="234" t="s">
        <v>127</v>
      </c>
      <c r="E151" s="232" t="s">
        <v>37</v>
      </c>
      <c r="F151" s="6" t="str">
        <f>VLOOKUP(KS_DB[[#This Row],[product]],Carriers[],3)</f>
        <v>elektrická energie</v>
      </c>
      <c r="G151" s="235" t="s">
        <v>3135</v>
      </c>
      <c r="H151" s="231" t="s">
        <v>3256</v>
      </c>
      <c r="I151" s="231" t="s">
        <v>3256</v>
      </c>
      <c r="J151" s="239">
        <f>IFERROR(VLOOKUP(KS_DB[[#This Row],[key]],EB[],Emisní_faktory!$B$2,FALSE)*INDEX(Carriers[Výběr],MATCH(KS_DB[[#This Row],[product]],Carriers[product],0)),0)</f>
        <v>0</v>
      </c>
    </row>
    <row r="152" spans="1:10" x14ac:dyDescent="0.25">
      <c r="A152" s="19" t="str">
        <f>KS_DB[[#This Row],[unit]] &amp; "#" &amp; KS_DB[[#This Row],[indic_nrg]] &amp; "#" &amp; KS_DB[[#This Row],[product]] &amp; "#" &amp; KS_DB[[#This Row],[geo]]</f>
        <v>TJ#15_107064#5200#CZ</v>
      </c>
      <c r="B152" s="232" t="s">
        <v>34</v>
      </c>
      <c r="C152" s="236" t="s">
        <v>693</v>
      </c>
      <c r="D152" s="25" t="s">
        <v>97</v>
      </c>
      <c r="E152" s="232" t="s">
        <v>37</v>
      </c>
      <c r="F152" s="4" t="str">
        <f>VLOOKUP(KS_DB[[#This Row],[product]],Carriers[],3)</f>
        <v>centralizované teplo</v>
      </c>
      <c r="G152" s="235" t="s">
        <v>3135</v>
      </c>
      <c r="H152" s="231" t="s">
        <v>3256</v>
      </c>
      <c r="I152" s="231" t="s">
        <v>3256</v>
      </c>
      <c r="J152" s="237">
        <f>IFERROR(VLOOKUP(KS_DB[[#This Row],[key]],EB[],Emisní_faktory!$B$2,FALSE)*INDEX(Carriers[Výběr],MATCH(KS_DB[[#This Row],[product]],Carriers[product],0)),0)</f>
        <v>0</v>
      </c>
    </row>
    <row r="153" spans="1:10" x14ac:dyDescent="0.25">
      <c r="A153" s="19" t="str">
        <f>KS_DB[[#This Row],[unit]] &amp; "#" &amp; KS_DB[[#This Row],[indic_nrg]] &amp; "#" &amp; KS_DB[[#This Row],[product]] &amp; "#" &amp; KS_DB[[#This Row],[geo]]</f>
        <v>TJ#15_107065#5200#CZ</v>
      </c>
      <c r="B153" s="232" t="s">
        <v>34</v>
      </c>
      <c r="C153" s="236" t="s">
        <v>695</v>
      </c>
      <c r="D153" s="25" t="s">
        <v>97</v>
      </c>
      <c r="E153" s="232" t="s">
        <v>37</v>
      </c>
      <c r="F153" s="4" t="str">
        <f>VLOOKUP(KS_DB[[#This Row],[product]],Carriers[],3)</f>
        <v>centralizované teplo</v>
      </c>
      <c r="G153" s="235" t="s">
        <v>3135</v>
      </c>
      <c r="H153" s="231" t="s">
        <v>3256</v>
      </c>
      <c r="I153" s="231" t="s">
        <v>3256</v>
      </c>
      <c r="J153" s="237">
        <f>IFERROR(VLOOKUP(KS_DB[[#This Row],[key]],EB[],Emisní_faktory!$B$2,FALSE)*INDEX(Carriers[Výběr],MATCH(KS_DB[[#This Row],[product]],Carriers[product],0)),0)</f>
        <v>0</v>
      </c>
    </row>
    <row r="154" spans="1:10" x14ac:dyDescent="0.25">
      <c r="A154" s="19" t="str">
        <f>KS_DB[[#This Row],[unit]] &amp; "#" &amp; KS_DB[[#This Row],[indic_nrg]] &amp; "#" &amp; KS_DB[[#This Row],[product]] &amp; "#" &amp; KS_DB[[#This Row],[geo]]</f>
        <v>TJ#15_107066#5200#CZ</v>
      </c>
      <c r="B154" s="232" t="s">
        <v>34</v>
      </c>
      <c r="C154" s="236" t="s">
        <v>697</v>
      </c>
      <c r="D154" s="25" t="s">
        <v>97</v>
      </c>
      <c r="E154" s="232" t="s">
        <v>37</v>
      </c>
      <c r="F154" s="4" t="str">
        <f>VLOOKUP(KS_DB[[#This Row],[product]],Carriers[],3)</f>
        <v>centralizované teplo</v>
      </c>
      <c r="G154" s="235" t="s">
        <v>3135</v>
      </c>
      <c r="H154" s="231" t="s">
        <v>3256</v>
      </c>
      <c r="I154" s="231" t="s">
        <v>3256</v>
      </c>
      <c r="J154" s="237">
        <f>IFERROR(VLOOKUP(KS_DB[[#This Row],[key]],EB[],Emisní_faktory!$B$2,FALSE)*INDEX(Carriers[Výběr],MATCH(KS_DB[[#This Row],[product]],Carriers[product],0)),0)</f>
        <v>0</v>
      </c>
    </row>
    <row r="155" spans="1:10" x14ac:dyDescent="0.25">
      <c r="A155" s="19" t="str">
        <f>KS_DB[[#This Row],[unit]] &amp; "#" &amp; KS_DB[[#This Row],[indic_nrg]] &amp; "#" &amp; KS_DB[[#This Row],[product]] &amp; "#" &amp; KS_DB[[#This Row],[geo]]</f>
        <v>TJ#15_107067#5200#CZ</v>
      </c>
      <c r="B155" s="232" t="s">
        <v>34</v>
      </c>
      <c r="C155" s="236" t="s">
        <v>699</v>
      </c>
      <c r="D155" s="25" t="s">
        <v>97</v>
      </c>
      <c r="E155" s="232" t="s">
        <v>37</v>
      </c>
      <c r="F155" s="4" t="str">
        <f>VLOOKUP(KS_DB[[#This Row],[product]],Carriers[],3)</f>
        <v>centralizované teplo</v>
      </c>
      <c r="G155" s="235" t="s">
        <v>3135</v>
      </c>
      <c r="H155" s="231" t="s">
        <v>3256</v>
      </c>
      <c r="I155" s="231" t="s">
        <v>3256</v>
      </c>
      <c r="J155" s="237">
        <f>IFERROR(VLOOKUP(KS_DB[[#This Row],[key]],EB[],Emisní_faktory!$B$2,FALSE)*INDEX(Carriers[Výběr],MATCH(KS_DB[[#This Row],[product]],Carriers[product],0)),0)</f>
        <v>0</v>
      </c>
    </row>
    <row r="156" spans="1:10" x14ac:dyDescent="0.25">
      <c r="A156" s="19" t="str">
        <f>KS_DB[[#This Row],[unit]] &amp; "#" &amp; KS_DB[[#This Row],[indic_nrg]] &amp; "#" &amp; KS_DB[[#This Row],[product]] &amp; "#" &amp; KS_DB[[#This Row],[geo]]</f>
        <v>TJ#15_107068#5200#CZ</v>
      </c>
      <c r="B156" s="232" t="s">
        <v>34</v>
      </c>
      <c r="C156" s="236" t="s">
        <v>701</v>
      </c>
      <c r="D156" s="25" t="s">
        <v>97</v>
      </c>
      <c r="E156" s="232" t="s">
        <v>37</v>
      </c>
      <c r="F156" s="4" t="str">
        <f>VLOOKUP(KS_DB[[#This Row],[product]],Carriers[],3)</f>
        <v>centralizované teplo</v>
      </c>
      <c r="G156" s="235" t="s">
        <v>3135</v>
      </c>
      <c r="H156" s="231" t="s">
        <v>3256</v>
      </c>
      <c r="I156" s="231" t="s">
        <v>3256</v>
      </c>
      <c r="J156" s="237">
        <f>IFERROR(VLOOKUP(KS_DB[[#This Row],[key]],EB[],Emisní_faktory!$B$2,FALSE)*INDEX(Carriers[Výběr],MATCH(KS_DB[[#This Row],[product]],Carriers[product],0)),0)</f>
        <v>0</v>
      </c>
    </row>
    <row r="157" spans="1:10" x14ac:dyDescent="0.25">
      <c r="A157" s="19" t="str">
        <f>KS_DB[[#This Row],[unit]] &amp; "#" &amp; KS_DB[[#This Row],[indic_nrg]] &amp; "#" &amp; KS_DB[[#This Row],[product]] &amp; "#" &amp; KS_DB[[#This Row],[geo]]</f>
        <v>TJ#15_107069#5200#CZ</v>
      </c>
      <c r="B157" s="232" t="s">
        <v>34</v>
      </c>
      <c r="C157" s="236" t="s">
        <v>703</v>
      </c>
      <c r="D157" s="25" t="s">
        <v>97</v>
      </c>
      <c r="E157" s="232" t="s">
        <v>37</v>
      </c>
      <c r="F157" s="4" t="str">
        <f>VLOOKUP(KS_DB[[#This Row],[product]],Carriers[],3)</f>
        <v>centralizované teplo</v>
      </c>
      <c r="G157" s="235" t="s">
        <v>3135</v>
      </c>
      <c r="H157" s="231" t="s">
        <v>3256</v>
      </c>
      <c r="I157" s="231" t="s">
        <v>3256</v>
      </c>
      <c r="J157" s="237">
        <f>IFERROR(VLOOKUP(KS_DB[[#This Row],[key]],EB[],Emisní_faktory!$B$2,FALSE)*INDEX(Carriers[Výběr],MATCH(KS_DB[[#This Row],[product]],Carriers[product],0)),0)</f>
        <v>0</v>
      </c>
    </row>
    <row r="158" spans="1:10" x14ac:dyDescent="0.25">
      <c r="A158" s="19" t="str">
        <f>KS_DB[[#This Row],[unit]] &amp; "#" &amp; KS_DB[[#This Row],[indic_nrg]] &amp; "#" &amp; KS_DB[[#This Row],[product]] &amp; "#" &amp; KS_DB[[#This Row],[geo]]</f>
        <v>TJ#15_107070#5200#CZ</v>
      </c>
      <c r="B158" s="232" t="s">
        <v>34</v>
      </c>
      <c r="C158" s="236" t="s">
        <v>705</v>
      </c>
      <c r="D158" s="25" t="s">
        <v>97</v>
      </c>
      <c r="E158" s="232" t="s">
        <v>37</v>
      </c>
      <c r="F158" s="4" t="str">
        <f>VLOOKUP(KS_DB[[#This Row],[product]],Carriers[],3)</f>
        <v>centralizované teplo</v>
      </c>
      <c r="G158" s="235" t="s">
        <v>3135</v>
      </c>
      <c r="H158" s="231" t="s">
        <v>3256</v>
      </c>
      <c r="I158" s="231" t="s">
        <v>3256</v>
      </c>
      <c r="J158" s="237">
        <f>IFERROR(VLOOKUP(KS_DB[[#This Row],[key]],EB[],Emisní_faktory!$B$2,FALSE)*INDEX(Carriers[Výběr],MATCH(KS_DB[[#This Row],[product]],Carriers[product],0)),0)</f>
        <v>0</v>
      </c>
    </row>
    <row r="159" spans="1:10" x14ac:dyDescent="0.25">
      <c r="A159" s="20" t="str">
        <f>KS_DB[[#This Row],[unit]] &amp; "#" &amp; KS_DB[[#This Row],[indic_nrg]] &amp; "#" &amp; KS_DB[[#This Row],[product]] &amp; "#" &amp; KS_DB[[#This Row],[geo]]</f>
        <v>TJ#15_107071#5200#CZ</v>
      </c>
      <c r="B159" s="232" t="s">
        <v>34</v>
      </c>
      <c r="C159" s="238" t="s">
        <v>707</v>
      </c>
      <c r="D159" s="25" t="s">
        <v>97</v>
      </c>
      <c r="E159" s="232" t="s">
        <v>37</v>
      </c>
      <c r="F159" s="6" t="str">
        <f>VLOOKUP(KS_DB[[#This Row],[product]],Carriers[],3)</f>
        <v>centralizované teplo</v>
      </c>
      <c r="G159" s="235" t="s">
        <v>3135</v>
      </c>
      <c r="H159" s="231" t="s">
        <v>3256</v>
      </c>
      <c r="I159" s="231" t="s">
        <v>3256</v>
      </c>
      <c r="J159" s="239">
        <f>IFERROR(VLOOKUP(KS_DB[[#This Row],[key]],EB[],Emisní_faktory!$B$2,FALSE)*INDEX(Carriers[Výběr],MATCH(KS_DB[[#This Row],[product]],Carriers[product],0)),0)</f>
        <v>0</v>
      </c>
    </row>
  </sheetData>
  <conditionalFormatting sqref="H5:I159">
    <cfRule type="cellIs" dxfId="41" priority="1" operator="equal">
      <formula>"special"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M26"/>
  <sheetViews>
    <sheetView workbookViewId="0">
      <selection activeCell="D4" sqref="D4"/>
    </sheetView>
  </sheetViews>
  <sheetFormatPr defaultRowHeight="15" x14ac:dyDescent="0.25"/>
  <cols>
    <col min="1" max="1" width="9.85546875" bestFit="1" customWidth="1"/>
    <col min="2" max="2" width="34.28515625" bestFit="1" customWidth="1"/>
    <col min="3" max="3" width="14.42578125" bestFit="1" customWidth="1"/>
    <col min="4" max="4" width="13.28515625" bestFit="1" customWidth="1"/>
    <col min="7" max="7" width="9.85546875" bestFit="1" customWidth="1"/>
    <col min="8" max="8" width="34.28515625" bestFit="1" customWidth="1"/>
    <col min="9" max="9" width="14.42578125" bestFit="1" customWidth="1"/>
    <col min="10" max="10" width="13.28515625" bestFit="1" customWidth="1"/>
    <col min="13" max="13" width="19.140625" bestFit="1" customWidth="1"/>
  </cols>
  <sheetData>
    <row r="1" spans="1:13" x14ac:dyDescent="0.25">
      <c r="A1" s="107" t="s">
        <v>3281</v>
      </c>
      <c r="B1" t="s">
        <v>3177</v>
      </c>
      <c r="C1" t="s">
        <v>3275</v>
      </c>
      <c r="D1" t="s">
        <v>3278</v>
      </c>
      <c r="G1" s="107" t="s">
        <v>3281</v>
      </c>
      <c r="H1" t="s">
        <v>3177</v>
      </c>
      <c r="I1" t="s">
        <v>3275</v>
      </c>
      <c r="J1" t="s">
        <v>3278</v>
      </c>
      <c r="K1" t="s">
        <v>3365</v>
      </c>
      <c r="M1" t="str">
        <f>IF(Rok&gt;Last_Bil,"KS_sektory_zúžený","KS_sektory")</f>
        <v>KS_sektory</v>
      </c>
    </row>
    <row r="2" spans="1:13" x14ac:dyDescent="0.25">
      <c r="A2" s="108" t="s">
        <v>35</v>
      </c>
      <c r="B2" t="s">
        <v>3243</v>
      </c>
      <c r="C2" t="s">
        <v>3170</v>
      </c>
      <c r="D2" s="70" t="b">
        <v>0</v>
      </c>
      <c r="G2" s="108" t="s">
        <v>35</v>
      </c>
      <c r="H2" t="s">
        <v>3243</v>
      </c>
      <c r="I2" t="s">
        <v>3170</v>
      </c>
      <c r="J2" s="70" t="b">
        <v>0</v>
      </c>
      <c r="K2" s="105">
        <f>ROW(Projekce!$D$13)-ROW(Projekce!$D$13)</f>
        <v>0</v>
      </c>
    </row>
    <row r="3" spans="1:13" x14ac:dyDescent="0.25">
      <c r="A3" s="109" t="s">
        <v>663</v>
      </c>
      <c r="B3" t="s">
        <v>3257</v>
      </c>
      <c r="C3" t="s">
        <v>3151</v>
      </c>
      <c r="D3" s="70" t="b">
        <v>0</v>
      </c>
      <c r="G3" s="109" t="s">
        <v>663</v>
      </c>
      <c r="H3" t="s">
        <v>3257</v>
      </c>
      <c r="I3" t="s">
        <v>3151</v>
      </c>
      <c r="J3" s="70" t="b">
        <v>1</v>
      </c>
      <c r="K3" s="105">
        <f>ROW(Projekce!$D$49)-ROW(Projekce!$D$13)</f>
        <v>36</v>
      </c>
    </row>
    <row r="4" spans="1:13" x14ac:dyDescent="0.25">
      <c r="A4" s="108" t="s">
        <v>1247</v>
      </c>
      <c r="B4" s="14" t="s">
        <v>3282</v>
      </c>
      <c r="C4" t="s">
        <v>3152</v>
      </c>
      <c r="D4" s="70" t="b">
        <v>1</v>
      </c>
      <c r="G4" s="108" t="s">
        <v>635</v>
      </c>
      <c r="H4" t="s">
        <v>3261</v>
      </c>
      <c r="I4" t="s">
        <v>3143</v>
      </c>
      <c r="J4" s="70" t="b">
        <v>0</v>
      </c>
      <c r="K4" s="105">
        <f>ROW(Projekce!$D$67)-ROW(Projekce!$D$13)</f>
        <v>54</v>
      </c>
    </row>
    <row r="5" spans="1:13" x14ac:dyDescent="0.25">
      <c r="A5" s="109" t="s">
        <v>669</v>
      </c>
      <c r="B5" s="14" t="s">
        <v>3260</v>
      </c>
      <c r="C5" t="s">
        <v>3166</v>
      </c>
      <c r="D5" s="70" t="b">
        <v>1</v>
      </c>
      <c r="G5" s="109" t="s">
        <v>679</v>
      </c>
      <c r="H5" t="s">
        <v>3242</v>
      </c>
      <c r="I5" t="s">
        <v>3168</v>
      </c>
      <c r="J5" s="70" t="b">
        <v>0</v>
      </c>
      <c r="K5" s="105">
        <f>ROW(Projekce!$D$31)-ROW(Projekce!$D$13)</f>
        <v>18</v>
      </c>
    </row>
    <row r="6" spans="1:13" x14ac:dyDescent="0.25">
      <c r="A6" s="108" t="s">
        <v>667</v>
      </c>
      <c r="B6" s="14" t="s">
        <v>3289</v>
      </c>
      <c r="C6" t="s">
        <v>3155</v>
      </c>
      <c r="D6" s="70" t="b">
        <v>1</v>
      </c>
      <c r="G6" s="108" t="s">
        <v>677</v>
      </c>
      <c r="H6" t="s">
        <v>3244</v>
      </c>
      <c r="I6" t="s">
        <v>3172</v>
      </c>
      <c r="J6" s="70" t="b">
        <v>0</v>
      </c>
      <c r="K6" s="105">
        <f>ROW(Projekce!$D$85)-ROW(Projekce!$D$13)</f>
        <v>72</v>
      </c>
    </row>
    <row r="7" spans="1:13" x14ac:dyDescent="0.25">
      <c r="A7" s="109" t="s">
        <v>1249</v>
      </c>
      <c r="B7" s="14" t="s">
        <v>3258</v>
      </c>
      <c r="C7" t="s">
        <v>3152</v>
      </c>
      <c r="D7" s="70" t="b">
        <v>1</v>
      </c>
    </row>
    <row r="8" spans="1:13" x14ac:dyDescent="0.25">
      <c r="A8" s="108" t="s">
        <v>1251</v>
      </c>
      <c r="B8" s="14" t="s">
        <v>3259</v>
      </c>
      <c r="C8" t="s">
        <v>3163</v>
      </c>
      <c r="D8" s="70" t="b">
        <v>1</v>
      </c>
    </row>
    <row r="9" spans="1:13" x14ac:dyDescent="0.25">
      <c r="A9" s="109" t="s">
        <v>665</v>
      </c>
      <c r="B9" s="14" t="s">
        <v>3290</v>
      </c>
      <c r="C9" t="s">
        <v>3162</v>
      </c>
      <c r="D9" s="70" t="b">
        <v>1</v>
      </c>
    </row>
    <row r="10" spans="1:13" x14ac:dyDescent="0.25">
      <c r="A10" s="108" t="s">
        <v>635</v>
      </c>
      <c r="B10" t="s">
        <v>3261</v>
      </c>
      <c r="C10" t="s">
        <v>3143</v>
      </c>
      <c r="D10" s="70" t="b">
        <v>0</v>
      </c>
    </row>
    <row r="11" spans="1:13" x14ac:dyDescent="0.25">
      <c r="A11" s="109" t="s">
        <v>653</v>
      </c>
      <c r="B11" s="14" t="s">
        <v>3286</v>
      </c>
      <c r="C11" t="s">
        <v>3143</v>
      </c>
      <c r="D11" s="70" t="b">
        <v>0</v>
      </c>
    </row>
    <row r="12" spans="1:13" x14ac:dyDescent="0.25">
      <c r="A12" s="108" t="s">
        <v>657</v>
      </c>
      <c r="B12" s="14" t="s">
        <v>3284</v>
      </c>
      <c r="C12" t="s">
        <v>3143</v>
      </c>
      <c r="D12" s="70" t="b">
        <v>0</v>
      </c>
    </row>
    <row r="13" spans="1:13" x14ac:dyDescent="0.25">
      <c r="A13" s="109" t="s">
        <v>641</v>
      </c>
      <c r="B13" s="14" t="s">
        <v>3291</v>
      </c>
      <c r="C13" t="s">
        <v>3146</v>
      </c>
      <c r="D13" s="70" t="b">
        <v>0</v>
      </c>
    </row>
    <row r="14" spans="1:13" x14ac:dyDescent="0.25">
      <c r="A14" s="108" t="s">
        <v>639</v>
      </c>
      <c r="B14" s="14" t="s">
        <v>3263</v>
      </c>
      <c r="C14" t="s">
        <v>3145</v>
      </c>
      <c r="D14" s="70" t="b">
        <v>0</v>
      </c>
    </row>
    <row r="15" spans="1:13" x14ac:dyDescent="0.25">
      <c r="A15" s="109" t="s">
        <v>637</v>
      </c>
      <c r="B15" s="14" t="s">
        <v>3262</v>
      </c>
      <c r="C15" t="s">
        <v>3144</v>
      </c>
      <c r="D15" s="70" t="b">
        <v>0</v>
      </c>
    </row>
    <row r="16" spans="1:13" x14ac:dyDescent="0.25">
      <c r="A16" s="108" t="s">
        <v>643</v>
      </c>
      <c r="B16" s="14" t="s">
        <v>3264</v>
      </c>
      <c r="C16" t="s">
        <v>3149</v>
      </c>
      <c r="D16" s="70" t="b">
        <v>0</v>
      </c>
    </row>
    <row r="17" spans="1:4" x14ac:dyDescent="0.25">
      <c r="A17" s="109" t="s">
        <v>661</v>
      </c>
      <c r="B17" s="14" t="s">
        <v>3251</v>
      </c>
      <c r="C17" t="s">
        <v>3150</v>
      </c>
      <c r="D17" s="70" t="b">
        <v>0</v>
      </c>
    </row>
    <row r="18" spans="1:4" x14ac:dyDescent="0.25">
      <c r="A18" s="108" t="s">
        <v>651</v>
      </c>
      <c r="B18" s="14" t="s">
        <v>3266</v>
      </c>
      <c r="C18" t="s">
        <v>3147</v>
      </c>
      <c r="D18" s="70" t="b">
        <v>0</v>
      </c>
    </row>
    <row r="19" spans="1:4" x14ac:dyDescent="0.25">
      <c r="A19" s="109" t="s">
        <v>647</v>
      </c>
      <c r="B19" s="14" t="s">
        <v>3288</v>
      </c>
      <c r="C19" t="s">
        <v>3148</v>
      </c>
      <c r="D19" s="70" t="b">
        <v>0</v>
      </c>
    </row>
    <row r="20" spans="1:4" x14ac:dyDescent="0.25">
      <c r="A20" s="108" t="s">
        <v>597</v>
      </c>
      <c r="B20" s="14" t="s">
        <v>3248</v>
      </c>
      <c r="C20" t="s">
        <v>3140</v>
      </c>
      <c r="D20" s="70" t="b">
        <v>0</v>
      </c>
    </row>
    <row r="21" spans="1:4" x14ac:dyDescent="0.25">
      <c r="A21" s="109" t="s">
        <v>659</v>
      </c>
      <c r="B21" s="14" t="s">
        <v>3283</v>
      </c>
      <c r="C21" t="s">
        <v>3143</v>
      </c>
      <c r="D21" s="70" t="b">
        <v>0</v>
      </c>
    </row>
    <row r="22" spans="1:4" x14ac:dyDescent="0.25">
      <c r="A22" s="108" t="s">
        <v>655</v>
      </c>
      <c r="B22" s="14" t="s">
        <v>3285</v>
      </c>
      <c r="C22" t="s">
        <v>3143</v>
      </c>
      <c r="D22" s="70" t="b">
        <v>0</v>
      </c>
    </row>
    <row r="23" spans="1:4" x14ac:dyDescent="0.25">
      <c r="A23" s="109" t="s">
        <v>649</v>
      </c>
      <c r="B23" s="14" t="s">
        <v>3287</v>
      </c>
      <c r="C23" t="s">
        <v>3143</v>
      </c>
      <c r="D23" s="70" t="b">
        <v>0</v>
      </c>
    </row>
    <row r="24" spans="1:4" x14ac:dyDescent="0.25">
      <c r="A24" s="108" t="s">
        <v>645</v>
      </c>
      <c r="B24" s="14" t="s">
        <v>3265</v>
      </c>
      <c r="C24" t="s">
        <v>3142</v>
      </c>
      <c r="D24" s="70" t="b">
        <v>0</v>
      </c>
    </row>
    <row r="25" spans="1:4" x14ac:dyDescent="0.25">
      <c r="A25" s="109" t="s">
        <v>679</v>
      </c>
      <c r="B25" t="s">
        <v>3242</v>
      </c>
      <c r="C25" t="s">
        <v>3168</v>
      </c>
      <c r="D25" s="70" t="b">
        <v>0</v>
      </c>
    </row>
    <row r="26" spans="1:4" x14ac:dyDescent="0.25">
      <c r="A26" s="108" t="s">
        <v>677</v>
      </c>
      <c r="B26" t="s">
        <v>3244</v>
      </c>
      <c r="C26" t="s">
        <v>3172</v>
      </c>
      <c r="D26" s="70" t="b">
        <v>0</v>
      </c>
    </row>
  </sheetData>
  <sortState ref="B10:C18">
    <sortCondition ref="B10"/>
  </sortState>
  <pageMargins left="0.7" right="0.7" top="0.78740157499999996" bottom="0.78740157499999996" header="0.3" footer="0.3"/>
  <tableParts count="2">
    <tablePart r:id="rId1"/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CC288"/>
  <sheetViews>
    <sheetView workbookViewId="0">
      <pane xSplit="1" ySplit="5" topLeftCell="B6" activePane="bottomRight" state="frozen"/>
      <selection activeCell="I2" sqref="I2"/>
      <selection pane="topRight" activeCell="I2" sqref="I2"/>
      <selection pane="bottomLeft" activeCell="I2" sqref="I2"/>
      <selection pane="bottomRight" activeCell="BY14" sqref="BY14"/>
    </sheetView>
  </sheetViews>
  <sheetFormatPr defaultRowHeight="15" x14ac:dyDescent="0.25"/>
  <cols>
    <col min="1" max="1" width="45.85546875" bestFit="1" customWidth="1"/>
    <col min="2" max="79" width="14.7109375" customWidth="1"/>
    <col min="80" max="80" width="8.28515625" style="2" bestFit="1" customWidth="1"/>
    <col min="81" max="81" width="8.140625" style="2" bestFit="1" customWidth="1"/>
  </cols>
  <sheetData>
    <row r="1" spans="1:79" x14ac:dyDescent="0.25">
      <c r="A1" s="76"/>
      <c r="B1" s="356">
        <v>1990</v>
      </c>
      <c r="C1" s="357"/>
      <c r="D1" s="358"/>
      <c r="E1" s="356">
        <v>1991</v>
      </c>
      <c r="F1" s="357"/>
      <c r="G1" s="358"/>
      <c r="H1" s="356">
        <v>1992</v>
      </c>
      <c r="I1" s="357"/>
      <c r="J1" s="358"/>
      <c r="K1" s="356">
        <v>1993</v>
      </c>
      <c r="L1" s="357"/>
      <c r="M1" s="358"/>
      <c r="N1" s="356">
        <v>1994</v>
      </c>
      <c r="O1" s="357"/>
      <c r="P1" s="358"/>
      <c r="Q1" s="356">
        <v>1995</v>
      </c>
      <c r="R1" s="357"/>
      <c r="S1" s="358"/>
      <c r="T1" s="356">
        <v>1996</v>
      </c>
      <c r="U1" s="357"/>
      <c r="V1" s="358"/>
      <c r="W1" s="356">
        <v>1997</v>
      </c>
      <c r="X1" s="357"/>
      <c r="Y1" s="358"/>
      <c r="Z1" s="356">
        <v>1998</v>
      </c>
      <c r="AA1" s="357"/>
      <c r="AB1" s="358"/>
      <c r="AC1" s="356">
        <v>1999</v>
      </c>
      <c r="AD1" s="357"/>
      <c r="AE1" s="358"/>
      <c r="AF1" s="356">
        <v>2000</v>
      </c>
      <c r="AG1" s="357"/>
      <c r="AH1" s="358"/>
      <c r="AI1" s="356">
        <v>2001</v>
      </c>
      <c r="AJ1" s="357"/>
      <c r="AK1" s="358"/>
      <c r="AL1" s="356">
        <v>2002</v>
      </c>
      <c r="AM1" s="357"/>
      <c r="AN1" s="358"/>
      <c r="AO1" s="356">
        <v>2003</v>
      </c>
      <c r="AP1" s="357"/>
      <c r="AQ1" s="358"/>
      <c r="AR1" s="356">
        <v>2004</v>
      </c>
      <c r="AS1" s="357"/>
      <c r="AT1" s="358"/>
      <c r="AU1" s="356">
        <v>2005</v>
      </c>
      <c r="AV1" s="357"/>
      <c r="AW1" s="358"/>
      <c r="AX1" s="356">
        <v>2006</v>
      </c>
      <c r="AY1" s="357"/>
      <c r="AZ1" s="358"/>
      <c r="BA1" s="356">
        <v>2007</v>
      </c>
      <c r="BB1" s="357"/>
      <c r="BC1" s="358"/>
      <c r="BD1" s="356">
        <v>2008</v>
      </c>
      <c r="BE1" s="357"/>
      <c r="BF1" s="358"/>
      <c r="BG1" s="356">
        <v>2009</v>
      </c>
      <c r="BH1" s="357"/>
      <c r="BI1" s="358"/>
      <c r="BJ1" s="356">
        <v>2010</v>
      </c>
      <c r="BK1" s="357"/>
      <c r="BL1" s="358"/>
      <c r="BM1" s="356">
        <v>2011</v>
      </c>
      <c r="BN1" s="357"/>
      <c r="BO1" s="358"/>
      <c r="BP1" s="356">
        <v>2012</v>
      </c>
      <c r="BQ1" s="357"/>
      <c r="BR1" s="358"/>
      <c r="BS1" s="356">
        <v>2013</v>
      </c>
      <c r="BT1" s="357"/>
      <c r="BU1" s="358"/>
      <c r="BV1" s="356">
        <v>2014</v>
      </c>
      <c r="BW1" s="357"/>
      <c r="BX1" s="358"/>
      <c r="BY1" s="356">
        <v>2015</v>
      </c>
      <c r="BZ1" s="357"/>
      <c r="CA1" s="358"/>
    </row>
    <row r="2" spans="1:79" s="2" customFormat="1" x14ac:dyDescent="0.25">
      <c r="A2" s="359" t="s">
        <v>3043</v>
      </c>
      <c r="B2" s="354" t="s">
        <v>3044</v>
      </c>
      <c r="C2" s="343"/>
      <c r="D2" s="355"/>
      <c r="E2" s="354" t="s">
        <v>3044</v>
      </c>
      <c r="F2" s="343"/>
      <c r="G2" s="355"/>
      <c r="H2" s="354" t="s">
        <v>3044</v>
      </c>
      <c r="I2" s="343"/>
      <c r="J2" s="355"/>
      <c r="K2" s="354" t="s">
        <v>3044</v>
      </c>
      <c r="L2" s="343"/>
      <c r="M2" s="355"/>
      <c r="N2" s="354" t="s">
        <v>3044</v>
      </c>
      <c r="O2" s="343"/>
      <c r="P2" s="355"/>
      <c r="Q2" s="354" t="s">
        <v>3044</v>
      </c>
      <c r="R2" s="343"/>
      <c r="S2" s="355"/>
      <c r="T2" s="354" t="s">
        <v>3044</v>
      </c>
      <c r="U2" s="343"/>
      <c r="V2" s="355"/>
      <c r="W2" s="354" t="s">
        <v>3044</v>
      </c>
      <c r="X2" s="343"/>
      <c r="Y2" s="355"/>
      <c r="Z2" s="354" t="s">
        <v>3044</v>
      </c>
      <c r="AA2" s="343"/>
      <c r="AB2" s="355"/>
      <c r="AC2" s="354" t="s">
        <v>3044</v>
      </c>
      <c r="AD2" s="343"/>
      <c r="AE2" s="355"/>
      <c r="AF2" s="354" t="s">
        <v>3044</v>
      </c>
      <c r="AG2" s="343"/>
      <c r="AH2" s="355"/>
      <c r="AI2" s="354" t="s">
        <v>3044</v>
      </c>
      <c r="AJ2" s="343"/>
      <c r="AK2" s="355"/>
      <c r="AL2" s="354" t="s">
        <v>3044</v>
      </c>
      <c r="AM2" s="343"/>
      <c r="AN2" s="355"/>
      <c r="AO2" s="354" t="s">
        <v>3044</v>
      </c>
      <c r="AP2" s="343"/>
      <c r="AQ2" s="355"/>
      <c r="AR2" s="354" t="s">
        <v>3044</v>
      </c>
      <c r="AS2" s="343"/>
      <c r="AT2" s="355"/>
      <c r="AU2" s="354" t="s">
        <v>3044</v>
      </c>
      <c r="AV2" s="343"/>
      <c r="AW2" s="355"/>
      <c r="AX2" s="354" t="s">
        <v>3044</v>
      </c>
      <c r="AY2" s="343"/>
      <c r="AZ2" s="355"/>
      <c r="BA2" s="354" t="s">
        <v>3044</v>
      </c>
      <c r="BB2" s="343"/>
      <c r="BC2" s="355"/>
      <c r="BD2" s="354" t="s">
        <v>3044</v>
      </c>
      <c r="BE2" s="343"/>
      <c r="BF2" s="355"/>
      <c r="BG2" s="354" t="s">
        <v>3044</v>
      </c>
      <c r="BH2" s="343"/>
      <c r="BI2" s="355"/>
      <c r="BJ2" s="354" t="s">
        <v>3044</v>
      </c>
      <c r="BK2" s="343"/>
      <c r="BL2" s="355"/>
      <c r="BM2" s="354" t="s">
        <v>3044</v>
      </c>
      <c r="BN2" s="343"/>
      <c r="BO2" s="355"/>
      <c r="BP2" s="354" t="s">
        <v>3044</v>
      </c>
      <c r="BQ2" s="343"/>
      <c r="BR2" s="355"/>
      <c r="BS2" s="354" t="s">
        <v>3044</v>
      </c>
      <c r="BT2" s="343"/>
      <c r="BU2" s="355"/>
      <c r="BV2" s="354" t="s">
        <v>3044</v>
      </c>
      <c r="BW2" s="343"/>
      <c r="BX2" s="355"/>
      <c r="BY2" s="354" t="s">
        <v>3044</v>
      </c>
      <c r="BZ2" s="343"/>
      <c r="CA2" s="355"/>
    </row>
    <row r="3" spans="1:79" s="2" customFormat="1" x14ac:dyDescent="0.25">
      <c r="A3" s="360"/>
      <c r="B3" s="350" t="s">
        <v>3045</v>
      </c>
      <c r="C3" s="345" t="s">
        <v>3192</v>
      </c>
      <c r="D3" s="352" t="s">
        <v>3047</v>
      </c>
      <c r="E3" s="350" t="s">
        <v>3045</v>
      </c>
      <c r="F3" s="345" t="s">
        <v>3192</v>
      </c>
      <c r="G3" s="352" t="s">
        <v>3047</v>
      </c>
      <c r="H3" s="350" t="s">
        <v>3045</v>
      </c>
      <c r="I3" s="345" t="s">
        <v>3193</v>
      </c>
      <c r="J3" s="352" t="s">
        <v>3047</v>
      </c>
      <c r="K3" s="350" t="s">
        <v>3045</v>
      </c>
      <c r="L3" s="345" t="s">
        <v>3193</v>
      </c>
      <c r="M3" s="352" t="s">
        <v>3047</v>
      </c>
      <c r="N3" s="350" t="s">
        <v>3045</v>
      </c>
      <c r="O3" s="345" t="s">
        <v>3194</v>
      </c>
      <c r="P3" s="352" t="s">
        <v>3047</v>
      </c>
      <c r="Q3" s="350" t="s">
        <v>3045</v>
      </c>
      <c r="R3" s="345" t="s">
        <v>3194</v>
      </c>
      <c r="S3" s="352" t="s">
        <v>3047</v>
      </c>
      <c r="T3" s="350" t="s">
        <v>3045</v>
      </c>
      <c r="U3" s="345" t="s">
        <v>3195</v>
      </c>
      <c r="V3" s="352" t="s">
        <v>3047</v>
      </c>
      <c r="W3" s="350" t="s">
        <v>3045</v>
      </c>
      <c r="X3" s="345" t="s">
        <v>3195</v>
      </c>
      <c r="Y3" s="352" t="s">
        <v>3047</v>
      </c>
      <c r="Z3" s="350" t="s">
        <v>3045</v>
      </c>
      <c r="AA3" s="345" t="s">
        <v>3196</v>
      </c>
      <c r="AB3" s="352" t="s">
        <v>3047</v>
      </c>
      <c r="AC3" s="350" t="s">
        <v>3045</v>
      </c>
      <c r="AD3" s="345" t="s">
        <v>3196</v>
      </c>
      <c r="AE3" s="352" t="s">
        <v>3047</v>
      </c>
      <c r="AF3" s="350" t="s">
        <v>3045</v>
      </c>
      <c r="AG3" s="345" t="s">
        <v>3197</v>
      </c>
      <c r="AH3" s="352" t="s">
        <v>3047</v>
      </c>
      <c r="AI3" s="350" t="s">
        <v>3045</v>
      </c>
      <c r="AJ3" s="345" t="s">
        <v>3197</v>
      </c>
      <c r="AK3" s="352" t="s">
        <v>3047</v>
      </c>
      <c r="AL3" s="350" t="s">
        <v>3045</v>
      </c>
      <c r="AM3" s="345" t="s">
        <v>3198</v>
      </c>
      <c r="AN3" s="352" t="s">
        <v>3047</v>
      </c>
      <c r="AO3" s="350" t="s">
        <v>3045</v>
      </c>
      <c r="AP3" s="345" t="s">
        <v>3198</v>
      </c>
      <c r="AQ3" s="352" t="s">
        <v>3047</v>
      </c>
      <c r="AR3" s="350" t="s">
        <v>3045</v>
      </c>
      <c r="AS3" s="345" t="s">
        <v>3199</v>
      </c>
      <c r="AT3" s="352" t="s">
        <v>3047</v>
      </c>
      <c r="AU3" s="350" t="s">
        <v>3045</v>
      </c>
      <c r="AV3" s="345" t="s">
        <v>3199</v>
      </c>
      <c r="AW3" s="352" t="s">
        <v>3047</v>
      </c>
      <c r="AX3" s="350" t="s">
        <v>3045</v>
      </c>
      <c r="AY3" s="345" t="s">
        <v>3200</v>
      </c>
      <c r="AZ3" s="352" t="s">
        <v>3047</v>
      </c>
      <c r="BA3" s="350" t="s">
        <v>3045</v>
      </c>
      <c r="BB3" s="345" t="s">
        <v>3200</v>
      </c>
      <c r="BC3" s="352" t="s">
        <v>3047</v>
      </c>
      <c r="BD3" s="350" t="s">
        <v>3045</v>
      </c>
      <c r="BE3" s="345" t="s">
        <v>3199</v>
      </c>
      <c r="BF3" s="352" t="s">
        <v>3047</v>
      </c>
      <c r="BG3" s="350" t="s">
        <v>3045</v>
      </c>
      <c r="BH3" s="345" t="s">
        <v>3199</v>
      </c>
      <c r="BI3" s="352" t="s">
        <v>3047</v>
      </c>
      <c r="BJ3" s="350" t="s">
        <v>3045</v>
      </c>
      <c r="BK3" s="345" t="s">
        <v>3198</v>
      </c>
      <c r="BL3" s="352" t="s">
        <v>3047</v>
      </c>
      <c r="BM3" s="350" t="s">
        <v>3045</v>
      </c>
      <c r="BN3" s="345" t="s">
        <v>3198</v>
      </c>
      <c r="BO3" s="352" t="s">
        <v>3047</v>
      </c>
      <c r="BP3" s="350" t="s">
        <v>3045</v>
      </c>
      <c r="BQ3" s="345" t="s">
        <v>3197</v>
      </c>
      <c r="BR3" s="352" t="s">
        <v>3047</v>
      </c>
      <c r="BS3" s="350" t="s">
        <v>3045</v>
      </c>
      <c r="BT3" s="345" t="s">
        <v>3197</v>
      </c>
      <c r="BU3" s="352" t="s">
        <v>3047</v>
      </c>
      <c r="BV3" s="350" t="s">
        <v>3045</v>
      </c>
      <c r="BW3" s="345" t="s">
        <v>3046</v>
      </c>
      <c r="BX3" s="352" t="s">
        <v>3047</v>
      </c>
      <c r="BY3" s="350" t="s">
        <v>3045</v>
      </c>
      <c r="BZ3" s="345" t="s">
        <v>3046</v>
      </c>
      <c r="CA3" s="352" t="s">
        <v>3047</v>
      </c>
    </row>
    <row r="4" spans="1:79" s="2" customFormat="1" x14ac:dyDescent="0.25">
      <c r="A4" s="360"/>
      <c r="B4" s="351"/>
      <c r="C4" s="346"/>
      <c r="D4" s="353"/>
      <c r="E4" s="351"/>
      <c r="F4" s="346"/>
      <c r="G4" s="353"/>
      <c r="H4" s="351"/>
      <c r="I4" s="346"/>
      <c r="J4" s="353"/>
      <c r="K4" s="351"/>
      <c r="L4" s="346"/>
      <c r="M4" s="353"/>
      <c r="N4" s="351"/>
      <c r="O4" s="346"/>
      <c r="P4" s="353"/>
      <c r="Q4" s="351"/>
      <c r="R4" s="346"/>
      <c r="S4" s="353"/>
      <c r="T4" s="351"/>
      <c r="U4" s="346"/>
      <c r="V4" s="353"/>
      <c r="W4" s="351"/>
      <c r="X4" s="346"/>
      <c r="Y4" s="353"/>
      <c r="Z4" s="351"/>
      <c r="AA4" s="346"/>
      <c r="AB4" s="353"/>
      <c r="AC4" s="351"/>
      <c r="AD4" s="346"/>
      <c r="AE4" s="353"/>
      <c r="AF4" s="351"/>
      <c r="AG4" s="346"/>
      <c r="AH4" s="353"/>
      <c r="AI4" s="351"/>
      <c r="AJ4" s="346"/>
      <c r="AK4" s="353"/>
      <c r="AL4" s="351"/>
      <c r="AM4" s="346"/>
      <c r="AN4" s="353"/>
      <c r="AO4" s="351"/>
      <c r="AP4" s="346"/>
      <c r="AQ4" s="353"/>
      <c r="AR4" s="351"/>
      <c r="AS4" s="346"/>
      <c r="AT4" s="353"/>
      <c r="AU4" s="351"/>
      <c r="AV4" s="346"/>
      <c r="AW4" s="353"/>
      <c r="AX4" s="351"/>
      <c r="AY4" s="346"/>
      <c r="AZ4" s="353"/>
      <c r="BA4" s="351"/>
      <c r="BB4" s="346"/>
      <c r="BC4" s="353"/>
      <c r="BD4" s="351"/>
      <c r="BE4" s="346"/>
      <c r="BF4" s="353"/>
      <c r="BG4" s="351"/>
      <c r="BH4" s="346"/>
      <c r="BI4" s="353"/>
      <c r="BJ4" s="351"/>
      <c r="BK4" s="346"/>
      <c r="BL4" s="353"/>
      <c r="BM4" s="351"/>
      <c r="BN4" s="346"/>
      <c r="BO4" s="353"/>
      <c r="BP4" s="351"/>
      <c r="BQ4" s="346"/>
      <c r="BR4" s="353"/>
      <c r="BS4" s="351"/>
      <c r="BT4" s="346"/>
      <c r="BU4" s="353"/>
      <c r="BV4" s="351"/>
      <c r="BW4" s="346"/>
      <c r="BX4" s="353"/>
      <c r="BY4" s="351"/>
      <c r="BZ4" s="346"/>
      <c r="CA4" s="353"/>
    </row>
    <row r="5" spans="1:79" s="2" customFormat="1" ht="15.75" thickBot="1" x14ac:dyDescent="0.3">
      <c r="A5" s="361"/>
      <c r="B5" s="75" t="s">
        <v>3048</v>
      </c>
      <c r="C5" s="337" t="s">
        <v>3049</v>
      </c>
      <c r="D5" s="349"/>
      <c r="E5" s="75" t="s">
        <v>3048</v>
      </c>
      <c r="F5" s="337" t="s">
        <v>3049</v>
      </c>
      <c r="G5" s="349"/>
      <c r="H5" s="75" t="s">
        <v>3048</v>
      </c>
      <c r="I5" s="337" t="s">
        <v>3049</v>
      </c>
      <c r="J5" s="349"/>
      <c r="K5" s="75" t="s">
        <v>3048</v>
      </c>
      <c r="L5" s="337" t="s">
        <v>3049</v>
      </c>
      <c r="M5" s="349"/>
      <c r="N5" s="75" t="s">
        <v>3048</v>
      </c>
      <c r="O5" s="337" t="s">
        <v>3049</v>
      </c>
      <c r="P5" s="349"/>
      <c r="Q5" s="75" t="s">
        <v>3048</v>
      </c>
      <c r="R5" s="337" t="s">
        <v>3049</v>
      </c>
      <c r="S5" s="349"/>
      <c r="T5" s="75" t="s">
        <v>3048</v>
      </c>
      <c r="U5" s="337" t="s">
        <v>3049</v>
      </c>
      <c r="V5" s="349"/>
      <c r="W5" s="75" t="s">
        <v>3048</v>
      </c>
      <c r="X5" s="337" t="s">
        <v>3049</v>
      </c>
      <c r="Y5" s="349"/>
      <c r="Z5" s="75" t="s">
        <v>3048</v>
      </c>
      <c r="AA5" s="337" t="s">
        <v>3049</v>
      </c>
      <c r="AB5" s="349"/>
      <c r="AC5" s="75" t="s">
        <v>3048</v>
      </c>
      <c r="AD5" s="337" t="s">
        <v>3049</v>
      </c>
      <c r="AE5" s="349"/>
      <c r="AF5" s="75" t="s">
        <v>3048</v>
      </c>
      <c r="AG5" s="337" t="s">
        <v>3049</v>
      </c>
      <c r="AH5" s="349"/>
      <c r="AI5" s="75" t="s">
        <v>3048</v>
      </c>
      <c r="AJ5" s="337" t="s">
        <v>3049</v>
      </c>
      <c r="AK5" s="349"/>
      <c r="AL5" s="75" t="s">
        <v>3048</v>
      </c>
      <c r="AM5" s="337" t="s">
        <v>3049</v>
      </c>
      <c r="AN5" s="349"/>
      <c r="AO5" s="75" t="s">
        <v>3048</v>
      </c>
      <c r="AP5" s="337" t="s">
        <v>3049</v>
      </c>
      <c r="AQ5" s="349"/>
      <c r="AR5" s="75" t="s">
        <v>3048</v>
      </c>
      <c r="AS5" s="337" t="s">
        <v>3049</v>
      </c>
      <c r="AT5" s="349"/>
      <c r="AU5" s="75" t="s">
        <v>3048</v>
      </c>
      <c r="AV5" s="337" t="s">
        <v>3049</v>
      </c>
      <c r="AW5" s="349"/>
      <c r="AX5" s="75" t="s">
        <v>3048</v>
      </c>
      <c r="AY5" s="337" t="s">
        <v>3049</v>
      </c>
      <c r="AZ5" s="349"/>
      <c r="BA5" s="75" t="s">
        <v>3048</v>
      </c>
      <c r="BB5" s="337" t="s">
        <v>3049</v>
      </c>
      <c r="BC5" s="349"/>
      <c r="BD5" s="75" t="s">
        <v>3048</v>
      </c>
      <c r="BE5" s="337" t="s">
        <v>3049</v>
      </c>
      <c r="BF5" s="349"/>
      <c r="BG5" s="75" t="s">
        <v>3048</v>
      </c>
      <c r="BH5" s="337" t="s">
        <v>3049</v>
      </c>
      <c r="BI5" s="349"/>
      <c r="BJ5" s="75" t="s">
        <v>3048</v>
      </c>
      <c r="BK5" s="337" t="s">
        <v>3049</v>
      </c>
      <c r="BL5" s="349"/>
      <c r="BM5" s="75" t="s">
        <v>3048</v>
      </c>
      <c r="BN5" s="337" t="s">
        <v>3049</v>
      </c>
      <c r="BO5" s="349"/>
      <c r="BP5" s="75" t="s">
        <v>3048</v>
      </c>
      <c r="BQ5" s="337" t="s">
        <v>3049</v>
      </c>
      <c r="BR5" s="349"/>
      <c r="BS5" s="75" t="s">
        <v>3048</v>
      </c>
      <c r="BT5" s="337" t="s">
        <v>3049</v>
      </c>
      <c r="BU5" s="349"/>
      <c r="BV5" s="75" t="s">
        <v>3048</v>
      </c>
      <c r="BW5" s="337" t="s">
        <v>3049</v>
      </c>
      <c r="BX5" s="349"/>
      <c r="BY5" s="75" t="s">
        <v>3048</v>
      </c>
      <c r="BZ5" s="337" t="s">
        <v>3049</v>
      </c>
      <c r="CA5" s="349"/>
    </row>
    <row r="6" spans="1:79" s="2" customFormat="1" ht="15.75" thickTop="1" x14ac:dyDescent="0.25">
      <c r="A6" s="77" t="s">
        <v>3050</v>
      </c>
      <c r="B6" s="157" t="s">
        <v>3051</v>
      </c>
      <c r="C6" s="157" t="s">
        <v>3051</v>
      </c>
      <c r="D6" s="157" t="s">
        <v>3051</v>
      </c>
      <c r="E6" s="157" t="s">
        <v>3051</v>
      </c>
      <c r="F6" s="157" t="s">
        <v>3051</v>
      </c>
      <c r="G6" s="157" t="s">
        <v>3051</v>
      </c>
      <c r="H6" s="157" t="s">
        <v>3051</v>
      </c>
      <c r="I6" s="157" t="s">
        <v>3051</v>
      </c>
      <c r="J6" s="157" t="s">
        <v>3051</v>
      </c>
      <c r="K6" s="157" t="s">
        <v>3051</v>
      </c>
      <c r="L6" s="157" t="s">
        <v>3051</v>
      </c>
      <c r="M6" s="157" t="s">
        <v>3051</v>
      </c>
      <c r="N6" s="157" t="s">
        <v>3051</v>
      </c>
      <c r="O6" s="157" t="s">
        <v>3051</v>
      </c>
      <c r="P6" s="157" t="s">
        <v>3051</v>
      </c>
      <c r="Q6" s="157" t="s">
        <v>3051</v>
      </c>
      <c r="R6" s="157" t="s">
        <v>3051</v>
      </c>
      <c r="S6" s="157" t="s">
        <v>3051</v>
      </c>
      <c r="T6" s="157" t="s">
        <v>3051</v>
      </c>
      <c r="U6" s="157" t="s">
        <v>3051</v>
      </c>
      <c r="V6" s="157" t="s">
        <v>3051</v>
      </c>
      <c r="W6" s="157" t="s">
        <v>3051</v>
      </c>
      <c r="X6" s="157" t="s">
        <v>3051</v>
      </c>
      <c r="Y6" s="157" t="s">
        <v>3051</v>
      </c>
      <c r="Z6" s="157" t="s">
        <v>3051</v>
      </c>
      <c r="AA6" s="157" t="s">
        <v>3051</v>
      </c>
      <c r="AB6" s="157" t="s">
        <v>3051</v>
      </c>
      <c r="AC6" s="157" t="s">
        <v>3051</v>
      </c>
      <c r="AD6" s="157" t="s">
        <v>3051</v>
      </c>
      <c r="AE6" s="157" t="s">
        <v>3051</v>
      </c>
      <c r="AF6" s="157" t="s">
        <v>3051</v>
      </c>
      <c r="AG6" s="157" t="s">
        <v>3051</v>
      </c>
      <c r="AH6" s="157" t="s">
        <v>3051</v>
      </c>
      <c r="AI6" s="157" t="s">
        <v>3051</v>
      </c>
      <c r="AJ6" s="157" t="s">
        <v>3051</v>
      </c>
      <c r="AK6" s="157" t="s">
        <v>3051</v>
      </c>
      <c r="AL6" s="157" t="s">
        <v>3051</v>
      </c>
      <c r="AM6" s="157" t="s">
        <v>3051</v>
      </c>
      <c r="AN6" s="157" t="s">
        <v>3051</v>
      </c>
      <c r="AO6" s="157" t="s">
        <v>3051</v>
      </c>
      <c r="AP6" s="157" t="s">
        <v>3051</v>
      </c>
      <c r="AQ6" s="157" t="s">
        <v>3051</v>
      </c>
      <c r="AR6" s="157" t="s">
        <v>3051</v>
      </c>
      <c r="AS6" s="157" t="s">
        <v>3051</v>
      </c>
      <c r="AT6" s="157" t="s">
        <v>3051</v>
      </c>
      <c r="AU6" s="157" t="s">
        <v>3051</v>
      </c>
      <c r="AV6" s="157" t="s">
        <v>3051</v>
      </c>
      <c r="AW6" s="157" t="s">
        <v>3051</v>
      </c>
      <c r="AX6" s="157" t="s">
        <v>3051</v>
      </c>
      <c r="AY6" s="157" t="s">
        <v>3051</v>
      </c>
      <c r="AZ6" s="157" t="s">
        <v>3051</v>
      </c>
      <c r="BA6" s="157" t="s">
        <v>3051</v>
      </c>
      <c r="BB6" s="157" t="s">
        <v>3051</v>
      </c>
      <c r="BC6" s="157" t="s">
        <v>3051</v>
      </c>
      <c r="BD6" s="157" t="s">
        <v>3051</v>
      </c>
      <c r="BE6" s="157" t="s">
        <v>3051</v>
      </c>
      <c r="BF6" s="157" t="s">
        <v>3051</v>
      </c>
      <c r="BG6" s="157" t="s">
        <v>3051</v>
      </c>
      <c r="BH6" s="157" t="s">
        <v>3051</v>
      </c>
      <c r="BI6" s="157" t="s">
        <v>3051</v>
      </c>
      <c r="BJ6" s="157" t="s">
        <v>3051</v>
      </c>
      <c r="BK6" s="157" t="s">
        <v>3051</v>
      </c>
      <c r="BL6" s="157" t="s">
        <v>3051</v>
      </c>
      <c r="BM6" s="157" t="s">
        <v>3051</v>
      </c>
      <c r="BN6" s="157" t="s">
        <v>3051</v>
      </c>
      <c r="BO6" s="157" t="s">
        <v>3051</v>
      </c>
      <c r="BP6" s="157" t="s">
        <v>3051</v>
      </c>
      <c r="BQ6" s="157" t="s">
        <v>3051</v>
      </c>
      <c r="BR6" s="157" t="s">
        <v>3051</v>
      </c>
      <c r="BS6" s="157" t="s">
        <v>3051</v>
      </c>
      <c r="BT6" s="157" t="s">
        <v>3051</v>
      </c>
      <c r="BU6" s="157" t="s">
        <v>3051</v>
      </c>
      <c r="BV6" s="157" t="s">
        <v>3051</v>
      </c>
      <c r="BW6" s="157" t="s">
        <v>3051</v>
      </c>
      <c r="BX6" s="157" t="s">
        <v>3051</v>
      </c>
      <c r="BY6" s="157" t="s">
        <v>3051</v>
      </c>
      <c r="BZ6" s="157" t="s">
        <v>3051</v>
      </c>
      <c r="CA6" s="157" t="s">
        <v>3051</v>
      </c>
    </row>
    <row r="7" spans="1:79" s="2" customFormat="1" x14ac:dyDescent="0.25">
      <c r="A7" s="78" t="s">
        <v>3053</v>
      </c>
      <c r="B7" s="158">
        <v>74.067551778524134</v>
      </c>
      <c r="C7" s="158">
        <v>8.0208808662994002</v>
      </c>
      <c r="D7" s="158">
        <v>2.9334484110968302</v>
      </c>
      <c r="E7" s="158">
        <v>73.881382825170547</v>
      </c>
      <c r="F7" s="158">
        <v>8.2834178117106898</v>
      </c>
      <c r="G7" s="158">
        <v>3.0442178140960001</v>
      </c>
      <c r="H7" s="158">
        <v>73.787402635367854</v>
      </c>
      <c r="I7" s="158">
        <v>8.8467980859383406</v>
      </c>
      <c r="J7" s="158">
        <v>3.1760124444807301</v>
      </c>
      <c r="K7" s="158">
        <v>73.768653265704543</v>
      </c>
      <c r="L7" s="158">
        <v>8.8313617710557608</v>
      </c>
      <c r="M7" s="158">
        <v>3.3570185989966301</v>
      </c>
      <c r="N7" s="158">
        <v>73.461377015199105</v>
      </c>
      <c r="O7" s="158">
        <v>9.3104364868798992</v>
      </c>
      <c r="P7" s="158">
        <v>3.8923603227986199</v>
      </c>
      <c r="Q7" s="158">
        <v>73.040915034439209</v>
      </c>
      <c r="R7" s="158">
        <v>9.4095312400932993</v>
      </c>
      <c r="S7" s="158">
        <v>4.4237306453879803</v>
      </c>
      <c r="T7" s="158">
        <v>72.920580953384146</v>
      </c>
      <c r="U7" s="158">
        <v>9.7918043948100699</v>
      </c>
      <c r="V7" s="158">
        <v>5.1609766847409499</v>
      </c>
      <c r="W7" s="158">
        <v>73.514685664558272</v>
      </c>
      <c r="X7" s="158">
        <v>9.6011801107136101</v>
      </c>
      <c r="Y7" s="158">
        <v>5.3967051725500399</v>
      </c>
      <c r="Z7" s="158">
        <v>72.970721865649523</v>
      </c>
      <c r="AA7" s="158">
        <v>8.6716621074249591</v>
      </c>
      <c r="AB7" s="158">
        <v>5.4704270444521601</v>
      </c>
      <c r="AC7" s="158">
        <v>72.705196764126939</v>
      </c>
      <c r="AD7" s="158">
        <v>8.8371964338082591</v>
      </c>
      <c r="AE7" s="158">
        <v>6.3020068307134203</v>
      </c>
      <c r="AF7" s="158">
        <v>72.503323336566865</v>
      </c>
      <c r="AG7" s="158">
        <v>8.5746003636487007</v>
      </c>
      <c r="AH7" s="158">
        <v>3.7744474466907301</v>
      </c>
      <c r="AI7" s="158">
        <v>72.407980017040543</v>
      </c>
      <c r="AJ7" s="158">
        <v>8.1892128017513901</v>
      </c>
      <c r="AK7" s="158">
        <v>3.7704495459664402</v>
      </c>
      <c r="AL7" s="158">
        <v>72.140319486247634</v>
      </c>
      <c r="AM7" s="158">
        <v>7.7479656666257997</v>
      </c>
      <c r="AN7" s="158">
        <v>3.9224304606387799</v>
      </c>
      <c r="AO7" s="158">
        <v>72.090799753513764</v>
      </c>
      <c r="AP7" s="158">
        <v>7.32563584693529</v>
      </c>
      <c r="AQ7" s="158">
        <v>4.0727806864143501</v>
      </c>
      <c r="AR7" s="158">
        <v>72.19132890980525</v>
      </c>
      <c r="AS7" s="158">
        <v>6.6427137289279496</v>
      </c>
      <c r="AT7" s="158">
        <v>4.1509423584756897</v>
      </c>
      <c r="AU7" s="158">
        <v>72.274434912179458</v>
      </c>
      <c r="AV7" s="158">
        <v>6.1468098961488904</v>
      </c>
      <c r="AW7" s="158">
        <v>4.3672997543972096</v>
      </c>
      <c r="AX7" s="158">
        <v>72.238338629855335</v>
      </c>
      <c r="AY7" s="158">
        <v>5.7590875823623104</v>
      </c>
      <c r="AZ7" s="158">
        <v>4.4535218903002303</v>
      </c>
      <c r="BA7" s="158">
        <v>72.286112854144903</v>
      </c>
      <c r="BB7" s="158">
        <v>5.45137630361815</v>
      </c>
      <c r="BC7" s="158">
        <v>4.5545151140854898</v>
      </c>
      <c r="BD7" s="158">
        <v>72.220103548446929</v>
      </c>
      <c r="BE7" s="158">
        <v>5.0947519189149704</v>
      </c>
      <c r="BF7" s="158">
        <v>4.63855167656821</v>
      </c>
      <c r="BG7" s="158">
        <v>72.240200050104249</v>
      </c>
      <c r="BH7" s="158">
        <v>4.7539695876514996</v>
      </c>
      <c r="BI7" s="158">
        <v>4.6695789023602501</v>
      </c>
      <c r="BJ7" s="158">
        <v>72.179680001974873</v>
      </c>
      <c r="BK7" s="158">
        <v>4.4156902637774804</v>
      </c>
      <c r="BL7" s="158">
        <v>4.6893655957657696</v>
      </c>
      <c r="BM7" s="158">
        <v>72.245798677512781</v>
      </c>
      <c r="BN7" s="158">
        <v>4.2250678875757597</v>
      </c>
      <c r="BO7" s="158">
        <v>4.7872037569098298</v>
      </c>
      <c r="BP7" s="158">
        <v>72.216511705185084</v>
      </c>
      <c r="BQ7" s="158">
        <v>4.0454480019588699</v>
      </c>
      <c r="BR7" s="158">
        <v>4.8153512064099502</v>
      </c>
      <c r="BS7" s="158">
        <v>72.261688075747259</v>
      </c>
      <c r="BT7" s="158">
        <v>3.9298262103310901</v>
      </c>
      <c r="BU7" s="158">
        <v>4.9497335239939702</v>
      </c>
      <c r="BV7" s="158">
        <v>72.24087722756849</v>
      </c>
      <c r="BW7" s="158">
        <v>3.8130780286894499</v>
      </c>
      <c r="BX7" s="158">
        <v>4.8841037735525497</v>
      </c>
      <c r="BY7" s="158">
        <v>72.282003138434163</v>
      </c>
      <c r="BZ7" s="158">
        <v>3.7372766443057399</v>
      </c>
      <c r="CA7" s="158">
        <v>4.8918010366734297</v>
      </c>
    </row>
    <row r="8" spans="1:79" s="2" customFormat="1" x14ac:dyDescent="0.25">
      <c r="A8" s="78" t="s">
        <v>42</v>
      </c>
      <c r="B8" s="158">
        <v>96.367979432685303</v>
      </c>
      <c r="C8" s="158">
        <v>42.171986220567071</v>
      </c>
      <c r="D8" s="158">
        <v>1.4093228267105999</v>
      </c>
      <c r="E8" s="158">
        <v>96.393962615886252</v>
      </c>
      <c r="F8" s="158">
        <v>40.299589707179173</v>
      </c>
      <c r="G8" s="158">
        <v>1.41054027744137</v>
      </c>
      <c r="H8" s="158">
        <v>96.338889092325601</v>
      </c>
      <c r="I8" s="158">
        <v>35.313803372362671</v>
      </c>
      <c r="J8" s="158">
        <v>1.4073838712016999</v>
      </c>
      <c r="K8" s="158">
        <v>96.429570367621778</v>
      </c>
      <c r="L8" s="158">
        <v>35.023128879018351</v>
      </c>
      <c r="M8" s="158">
        <v>1.4237131458183401</v>
      </c>
      <c r="N8" s="158">
        <v>96.192886083205309</v>
      </c>
      <c r="O8" s="158">
        <v>34.314277241719132</v>
      </c>
      <c r="P8" s="158">
        <v>1.4245807526772201</v>
      </c>
      <c r="Q8" s="158">
        <v>96.030503817253546</v>
      </c>
      <c r="R8" s="158">
        <v>30.285698509204121</v>
      </c>
      <c r="S8" s="158">
        <v>1.4283501106034799</v>
      </c>
      <c r="T8" s="158">
        <v>95.785499500185566</v>
      </c>
      <c r="U8" s="158">
        <v>30.531951784505502</v>
      </c>
      <c r="V8" s="158">
        <v>1.4286660321565801</v>
      </c>
      <c r="W8" s="158">
        <v>96.224425736153634</v>
      </c>
      <c r="X8" s="158">
        <v>28.481535823563341</v>
      </c>
      <c r="Y8" s="158">
        <v>1.4273866722211499</v>
      </c>
      <c r="Z8" s="158">
        <v>95.971792165742698</v>
      </c>
      <c r="AA8" s="158">
        <v>22.119776147727741</v>
      </c>
      <c r="AB8" s="158">
        <v>1.42287226576438</v>
      </c>
      <c r="AC8" s="158">
        <v>95.855100290689649</v>
      </c>
      <c r="AD8" s="158">
        <v>19.036779951114848</v>
      </c>
      <c r="AE8" s="158">
        <v>1.42706478487087</v>
      </c>
      <c r="AF8" s="158">
        <v>96.307877839986006</v>
      </c>
      <c r="AG8" s="158">
        <v>17.56210042020551</v>
      </c>
      <c r="AH8" s="158">
        <v>1.4326977844586699</v>
      </c>
      <c r="AI8" s="158">
        <v>96.298642154214974</v>
      </c>
      <c r="AJ8" s="158">
        <v>17.46598350720701</v>
      </c>
      <c r="AK8" s="158">
        <v>1.43048553327992</v>
      </c>
      <c r="AL8" s="158">
        <v>96.046240223511447</v>
      </c>
      <c r="AM8" s="158">
        <v>16.57977310752014</v>
      </c>
      <c r="AN8" s="158">
        <v>1.4263789350464999</v>
      </c>
      <c r="AO8" s="158">
        <v>96.213568678106142</v>
      </c>
      <c r="AP8" s="158">
        <v>16.559459289095042</v>
      </c>
      <c r="AQ8" s="158">
        <v>1.4258557271768</v>
      </c>
      <c r="AR8" s="158">
        <v>95.944275972431427</v>
      </c>
      <c r="AS8" s="158">
        <v>16.11836169415826</v>
      </c>
      <c r="AT8" s="158">
        <v>1.42589309195569</v>
      </c>
      <c r="AU8" s="158">
        <v>96.015708018312523</v>
      </c>
      <c r="AV8" s="158">
        <v>13.98238475586516</v>
      </c>
      <c r="AW8" s="158">
        <v>1.4249075979261701</v>
      </c>
      <c r="AX8" s="158">
        <v>95.974201017072616</v>
      </c>
      <c r="AY8" s="158">
        <v>15.783021392991021</v>
      </c>
      <c r="AZ8" s="158">
        <v>1.42504017368807</v>
      </c>
      <c r="BA8" s="158">
        <v>96.077433281309794</v>
      </c>
      <c r="BB8" s="158">
        <v>12.66636444242082</v>
      </c>
      <c r="BC8" s="158">
        <v>1.4290482595332801</v>
      </c>
      <c r="BD8" s="158">
        <v>95.800248982132416</v>
      </c>
      <c r="BE8" s="158">
        <v>13.42845885848878</v>
      </c>
      <c r="BF8" s="158">
        <v>1.41659748564647</v>
      </c>
      <c r="BG8" s="158">
        <v>96.317371064541916</v>
      </c>
      <c r="BH8" s="158">
        <v>15.59087730275778</v>
      </c>
      <c r="BI8" s="158">
        <v>1.42882458165999</v>
      </c>
      <c r="BJ8" s="158">
        <v>96.234766461887872</v>
      </c>
      <c r="BK8" s="158">
        <v>17.911128493681591</v>
      </c>
      <c r="BL8" s="158">
        <v>1.42357457980736</v>
      </c>
      <c r="BM8" s="158">
        <v>96.714079456694904</v>
      </c>
      <c r="BN8" s="158">
        <v>16.177069649702759</v>
      </c>
      <c r="BO8" s="158">
        <v>1.4209127220486699</v>
      </c>
      <c r="BP8" s="158">
        <v>96.592331933922111</v>
      </c>
      <c r="BQ8" s="158">
        <v>17.981588456132471</v>
      </c>
      <c r="BR8" s="158">
        <v>1.42116644644695</v>
      </c>
      <c r="BS8" s="158">
        <v>96.250468537711157</v>
      </c>
      <c r="BT8" s="158">
        <v>20.853362758263259</v>
      </c>
      <c r="BU8" s="158">
        <v>1.42234440108132</v>
      </c>
      <c r="BV8" s="158">
        <v>96.585942196884432</v>
      </c>
      <c r="BW8" s="158">
        <v>16.878825993992251</v>
      </c>
      <c r="BX8" s="158">
        <v>1.4144923278941099</v>
      </c>
      <c r="BY8" s="158">
        <v>96.706088477105268</v>
      </c>
      <c r="BZ8" s="158">
        <v>17.097617423232808</v>
      </c>
      <c r="CA8" s="158">
        <v>1.41897567562839</v>
      </c>
    </row>
    <row r="9" spans="1:79" s="2" customFormat="1" x14ac:dyDescent="0.25">
      <c r="A9" s="78" t="s">
        <v>3054</v>
      </c>
      <c r="B9" s="158">
        <v>54.524057597936071</v>
      </c>
      <c r="C9" s="158">
        <v>2.4905461816396399</v>
      </c>
      <c r="D9" s="158">
        <v>0.10000000000004999</v>
      </c>
      <c r="E9" s="158">
        <v>54.520365302672232</v>
      </c>
      <c r="F9" s="158">
        <v>2.5783689427607399</v>
      </c>
      <c r="G9" s="158">
        <v>9.9999999999930006E-2</v>
      </c>
      <c r="H9" s="158">
        <v>54.541781168979753</v>
      </c>
      <c r="I9" s="158">
        <v>2.0198085005328199</v>
      </c>
      <c r="J9" s="158">
        <v>0.10000000000007001</v>
      </c>
      <c r="K9" s="158">
        <v>54.895705810937137</v>
      </c>
      <c r="L9" s="158">
        <v>2.0217779617909999</v>
      </c>
      <c r="M9" s="158">
        <v>9.9999999999889996E-2</v>
      </c>
      <c r="N9" s="158">
        <v>54.937815100210813</v>
      </c>
      <c r="O9" s="158">
        <v>2.6000311269066199</v>
      </c>
      <c r="P9" s="158">
        <v>0.10068730232276001</v>
      </c>
      <c r="Q9" s="158">
        <v>54.996990451788371</v>
      </c>
      <c r="R9" s="158">
        <v>2.6510312906376199</v>
      </c>
      <c r="S9" s="158">
        <v>0.10097852049823</v>
      </c>
      <c r="T9" s="158">
        <v>54.974077447746133</v>
      </c>
      <c r="U9" s="158">
        <v>2.68576908664215</v>
      </c>
      <c r="V9" s="158">
        <v>0.10086108377632</v>
      </c>
      <c r="W9" s="158">
        <v>54.98368730526623</v>
      </c>
      <c r="X9" s="158">
        <v>2.6572263699649499</v>
      </c>
      <c r="Y9" s="158">
        <v>0.10088367833629</v>
      </c>
      <c r="Z9" s="158">
        <v>55.049497095729912</v>
      </c>
      <c r="AA9" s="158">
        <v>2.82103153057475</v>
      </c>
      <c r="AB9" s="158">
        <v>0.10090971774425</v>
      </c>
      <c r="AC9" s="158">
        <v>54.98442541867972</v>
      </c>
      <c r="AD9" s="158">
        <v>2.8338715564098198</v>
      </c>
      <c r="AE9" s="158">
        <v>0.10089642344885</v>
      </c>
      <c r="AF9" s="158">
        <v>54.995517240865929</v>
      </c>
      <c r="AG9" s="158">
        <v>2.8350484560889</v>
      </c>
      <c r="AH9" s="158">
        <v>0.10092280555443001</v>
      </c>
      <c r="AI9" s="158">
        <v>54.999953902919792</v>
      </c>
      <c r="AJ9" s="158">
        <v>2.9721214795090298</v>
      </c>
      <c r="AK9" s="158">
        <v>0.10085746711474</v>
      </c>
      <c r="AL9" s="158">
        <v>55.030259378894023</v>
      </c>
      <c r="AM9" s="158">
        <v>2.9589915065946402</v>
      </c>
      <c r="AN9" s="158">
        <v>0.10221886437698</v>
      </c>
      <c r="AO9" s="158">
        <v>55.008819349611642</v>
      </c>
      <c r="AP9" s="158">
        <v>3.0293844449866798</v>
      </c>
      <c r="AQ9" s="158">
        <v>0.10218649666446999</v>
      </c>
      <c r="AR9" s="158">
        <v>54.979989672937499</v>
      </c>
      <c r="AS9" s="158">
        <v>2.9584232145117602</v>
      </c>
      <c r="AT9" s="158">
        <v>0.10130649814218</v>
      </c>
      <c r="AU9" s="158">
        <v>54.99104256266952</v>
      </c>
      <c r="AV9" s="158">
        <v>3.0023446779495102</v>
      </c>
      <c r="AW9" s="158">
        <v>0.10132399522186999</v>
      </c>
      <c r="AX9" s="158">
        <v>55.097562339490374</v>
      </c>
      <c r="AY9" s="158">
        <v>2.99629977539474</v>
      </c>
      <c r="AZ9" s="158">
        <v>0.1013550692442</v>
      </c>
      <c r="BA9" s="158">
        <v>55.152283763324348</v>
      </c>
      <c r="BB9" s="158">
        <v>2.98331785776903</v>
      </c>
      <c r="BC9" s="158">
        <v>0.10191168073237999</v>
      </c>
      <c r="BD9" s="158">
        <v>55.147101241131537</v>
      </c>
      <c r="BE9" s="158">
        <v>3.1204784546504301</v>
      </c>
      <c r="BF9" s="158">
        <v>0.10243924493586</v>
      </c>
      <c r="BG9" s="158">
        <v>55.175430371476828</v>
      </c>
      <c r="BH9" s="158">
        <v>3.1946398309353699</v>
      </c>
      <c r="BI9" s="158">
        <v>0.10311355479842001</v>
      </c>
      <c r="BJ9" s="158">
        <v>55.287532390719363</v>
      </c>
      <c r="BK9" s="158">
        <v>3.1092641489953801</v>
      </c>
      <c r="BL9" s="158">
        <v>0.10321634047575</v>
      </c>
      <c r="BM9" s="158">
        <v>55.261287677745429</v>
      </c>
      <c r="BN9" s="158">
        <v>3.0726266752243001</v>
      </c>
      <c r="BO9" s="158">
        <v>0.10402719769912</v>
      </c>
      <c r="BP9" s="158">
        <v>55.200314289197472</v>
      </c>
      <c r="BQ9" s="158">
        <v>3.0901577830524798</v>
      </c>
      <c r="BR9" s="158">
        <v>0.10509605788915</v>
      </c>
      <c r="BS9" s="158">
        <v>55.300847204029722</v>
      </c>
      <c r="BT9" s="158">
        <v>3.1172341727927</v>
      </c>
      <c r="BU9" s="158">
        <v>0.10755076473072001</v>
      </c>
      <c r="BV9" s="158">
        <v>55.350750818407661</v>
      </c>
      <c r="BW9" s="158">
        <v>3.2156290798969702</v>
      </c>
      <c r="BX9" s="158">
        <v>0.11196192773282</v>
      </c>
      <c r="BY9" s="158">
        <v>55.386774977050408</v>
      </c>
      <c r="BZ9" s="158">
        <v>3.3636626166001502</v>
      </c>
      <c r="CA9" s="158">
        <v>0.1168310892138</v>
      </c>
    </row>
    <row r="10" spans="1:79" s="2" customFormat="1" x14ac:dyDescent="0.25">
      <c r="A10" s="78" t="s">
        <v>3055</v>
      </c>
      <c r="B10" s="158">
        <v>91.7</v>
      </c>
      <c r="C10" s="158">
        <v>30</v>
      </c>
      <c r="D10" s="158">
        <v>4</v>
      </c>
      <c r="E10" s="158">
        <v>91.699999999999989</v>
      </c>
      <c r="F10" s="158">
        <v>30</v>
      </c>
      <c r="G10" s="158">
        <v>4</v>
      </c>
      <c r="H10" s="158">
        <v>91.7</v>
      </c>
      <c r="I10" s="158">
        <v>30</v>
      </c>
      <c r="J10" s="158">
        <v>4</v>
      </c>
      <c r="K10" s="158">
        <v>91.700000000000017</v>
      </c>
      <c r="L10" s="158">
        <v>30</v>
      </c>
      <c r="M10" s="158">
        <v>4</v>
      </c>
      <c r="N10" s="158">
        <v>91.699999999999989</v>
      </c>
      <c r="O10" s="158">
        <v>30</v>
      </c>
      <c r="P10" s="158">
        <v>4</v>
      </c>
      <c r="Q10" s="158">
        <v>91.7</v>
      </c>
      <c r="R10" s="158">
        <v>30</v>
      </c>
      <c r="S10" s="158">
        <v>4</v>
      </c>
      <c r="T10" s="158">
        <v>91.7</v>
      </c>
      <c r="U10" s="158">
        <v>30</v>
      </c>
      <c r="V10" s="158">
        <v>4</v>
      </c>
      <c r="W10" s="158">
        <v>91.699999999999989</v>
      </c>
      <c r="X10" s="158">
        <v>30</v>
      </c>
      <c r="Y10" s="158">
        <v>4</v>
      </c>
      <c r="Z10" s="158">
        <v>91.7</v>
      </c>
      <c r="AA10" s="158">
        <v>30</v>
      </c>
      <c r="AB10" s="158">
        <v>4</v>
      </c>
      <c r="AC10" s="158">
        <v>91.700000000000017</v>
      </c>
      <c r="AD10" s="158">
        <v>30</v>
      </c>
      <c r="AE10" s="158">
        <v>4</v>
      </c>
      <c r="AF10" s="158">
        <v>91.699999999999989</v>
      </c>
      <c r="AG10" s="158">
        <v>29.999999999999989</v>
      </c>
      <c r="AH10" s="158">
        <v>4</v>
      </c>
      <c r="AI10" s="158">
        <v>91.700000000000017</v>
      </c>
      <c r="AJ10" s="158">
        <v>30</v>
      </c>
      <c r="AK10" s="158">
        <v>4</v>
      </c>
      <c r="AL10" s="158">
        <v>91.700000000000017</v>
      </c>
      <c r="AM10" s="158">
        <v>30</v>
      </c>
      <c r="AN10" s="158">
        <v>4</v>
      </c>
      <c r="AO10" s="158">
        <v>85.789255250080998</v>
      </c>
      <c r="AP10" s="158">
        <v>30</v>
      </c>
      <c r="AQ10" s="158">
        <v>4</v>
      </c>
      <c r="AR10" s="158">
        <v>86.417505637394996</v>
      </c>
      <c r="AS10" s="158">
        <v>30</v>
      </c>
      <c r="AT10" s="158">
        <v>4</v>
      </c>
      <c r="AU10" s="158">
        <v>88.029030546885963</v>
      </c>
      <c r="AV10" s="158">
        <v>30</v>
      </c>
      <c r="AW10" s="158">
        <v>4</v>
      </c>
      <c r="AX10" s="158">
        <v>84.931237785619544</v>
      </c>
      <c r="AY10" s="158">
        <v>30</v>
      </c>
      <c r="AZ10" s="158">
        <v>4</v>
      </c>
      <c r="BA10" s="158">
        <v>82.003350142087839</v>
      </c>
      <c r="BB10" s="158">
        <v>30</v>
      </c>
      <c r="BC10" s="158">
        <v>4</v>
      </c>
      <c r="BD10" s="158">
        <v>78.987623760229155</v>
      </c>
      <c r="BE10" s="158">
        <v>30</v>
      </c>
      <c r="BF10" s="158">
        <v>4</v>
      </c>
      <c r="BG10" s="158">
        <v>77.809851012401538</v>
      </c>
      <c r="BH10" s="158">
        <v>30</v>
      </c>
      <c r="BI10" s="158">
        <v>4</v>
      </c>
      <c r="BJ10" s="158">
        <v>86.896980579650176</v>
      </c>
      <c r="BK10" s="158">
        <v>29.99999999999924</v>
      </c>
      <c r="BL10" s="158">
        <v>4.0000000000001199</v>
      </c>
      <c r="BM10" s="158">
        <v>86.911585166933392</v>
      </c>
      <c r="BN10" s="158">
        <v>30</v>
      </c>
      <c r="BO10" s="158">
        <v>4</v>
      </c>
      <c r="BP10" s="158">
        <v>93.092968574652602</v>
      </c>
      <c r="BQ10" s="158">
        <v>30</v>
      </c>
      <c r="BR10" s="158">
        <v>4.0000000000003499</v>
      </c>
      <c r="BS10" s="158">
        <v>88.465316376753449</v>
      </c>
      <c r="BT10" s="158">
        <v>29.9999999999993</v>
      </c>
      <c r="BU10" s="158">
        <v>3.9999999999993401</v>
      </c>
      <c r="BV10" s="158">
        <v>88.398953643699997</v>
      </c>
      <c r="BW10" s="158">
        <v>29.99999999999962</v>
      </c>
      <c r="BX10" s="158">
        <v>3.9999999999998299</v>
      </c>
      <c r="BY10" s="158">
        <v>86.831575576153156</v>
      </c>
      <c r="BZ10" s="158">
        <v>29.999999999999979</v>
      </c>
      <c r="CA10" s="158">
        <v>4.0000000000004796</v>
      </c>
    </row>
    <row r="11" spans="1:79" s="2" customFormat="1" x14ac:dyDescent="0.25">
      <c r="A11" s="78" t="s">
        <v>3056</v>
      </c>
      <c r="B11" s="158" t="s">
        <v>3052</v>
      </c>
      <c r="C11" s="158" t="s">
        <v>3052</v>
      </c>
      <c r="D11" s="158" t="s">
        <v>3052</v>
      </c>
      <c r="E11" s="158" t="s">
        <v>3052</v>
      </c>
      <c r="F11" s="158" t="s">
        <v>3052</v>
      </c>
      <c r="G11" s="158" t="s">
        <v>3052</v>
      </c>
      <c r="H11" s="158" t="s">
        <v>3052</v>
      </c>
      <c r="I11" s="158" t="s">
        <v>3052</v>
      </c>
      <c r="J11" s="158" t="s">
        <v>3052</v>
      </c>
      <c r="K11" s="158" t="s">
        <v>3052</v>
      </c>
      <c r="L11" s="158" t="s">
        <v>3052</v>
      </c>
      <c r="M11" s="158" t="s">
        <v>3052</v>
      </c>
      <c r="N11" s="158" t="s">
        <v>3052</v>
      </c>
      <c r="O11" s="158" t="s">
        <v>3052</v>
      </c>
      <c r="P11" s="158" t="s">
        <v>3052</v>
      </c>
      <c r="Q11" s="158" t="s">
        <v>3052</v>
      </c>
      <c r="R11" s="158" t="s">
        <v>3052</v>
      </c>
      <c r="S11" s="158" t="s">
        <v>3052</v>
      </c>
      <c r="T11" s="158" t="s">
        <v>3052</v>
      </c>
      <c r="U11" s="158" t="s">
        <v>3052</v>
      </c>
      <c r="V11" s="158" t="s">
        <v>3052</v>
      </c>
      <c r="W11" s="158" t="s">
        <v>3052</v>
      </c>
      <c r="X11" s="158" t="s">
        <v>3052</v>
      </c>
      <c r="Y11" s="158" t="s">
        <v>3052</v>
      </c>
      <c r="Z11" s="158" t="s">
        <v>3052</v>
      </c>
      <c r="AA11" s="158" t="s">
        <v>3052</v>
      </c>
      <c r="AB11" s="158" t="s">
        <v>3052</v>
      </c>
      <c r="AC11" s="158" t="s">
        <v>3052</v>
      </c>
      <c r="AD11" s="158" t="s">
        <v>3052</v>
      </c>
      <c r="AE11" s="158" t="s">
        <v>3052</v>
      </c>
      <c r="AF11" s="158" t="s">
        <v>3052</v>
      </c>
      <c r="AG11" s="158" t="s">
        <v>3052</v>
      </c>
      <c r="AH11" s="158" t="s">
        <v>3052</v>
      </c>
      <c r="AI11" s="158" t="s">
        <v>3052</v>
      </c>
      <c r="AJ11" s="158" t="s">
        <v>3052</v>
      </c>
      <c r="AK11" s="158" t="s">
        <v>3052</v>
      </c>
      <c r="AL11" s="158" t="s">
        <v>3052</v>
      </c>
      <c r="AM11" s="158" t="s">
        <v>3052</v>
      </c>
      <c r="AN11" s="158" t="s">
        <v>3052</v>
      </c>
      <c r="AO11" s="158" t="s">
        <v>3052</v>
      </c>
      <c r="AP11" s="158" t="s">
        <v>3052</v>
      </c>
      <c r="AQ11" s="158" t="s">
        <v>3052</v>
      </c>
      <c r="AR11" s="158" t="s">
        <v>3052</v>
      </c>
      <c r="AS11" s="158" t="s">
        <v>3052</v>
      </c>
      <c r="AT11" s="158" t="s">
        <v>3052</v>
      </c>
      <c r="AU11" s="158" t="s">
        <v>3052</v>
      </c>
      <c r="AV11" s="158" t="s">
        <v>3052</v>
      </c>
      <c r="AW11" s="158" t="s">
        <v>3052</v>
      </c>
      <c r="AX11" s="158" t="s">
        <v>3052</v>
      </c>
      <c r="AY11" s="158" t="s">
        <v>3052</v>
      </c>
      <c r="AZ11" s="158" t="s">
        <v>3052</v>
      </c>
      <c r="BA11" s="158" t="s">
        <v>3052</v>
      </c>
      <c r="BB11" s="158" t="s">
        <v>3052</v>
      </c>
      <c r="BC11" s="158" t="s">
        <v>3052</v>
      </c>
      <c r="BD11" s="158" t="s">
        <v>3052</v>
      </c>
      <c r="BE11" s="158" t="s">
        <v>3052</v>
      </c>
      <c r="BF11" s="158" t="s">
        <v>3052</v>
      </c>
      <c r="BG11" s="158" t="s">
        <v>3052</v>
      </c>
      <c r="BH11" s="158" t="s">
        <v>3052</v>
      </c>
      <c r="BI11" s="158" t="s">
        <v>3052</v>
      </c>
      <c r="BJ11" s="158" t="s">
        <v>3052</v>
      </c>
      <c r="BK11" s="158" t="s">
        <v>3052</v>
      </c>
      <c r="BL11" s="158" t="s">
        <v>3052</v>
      </c>
      <c r="BM11" s="158" t="s">
        <v>3052</v>
      </c>
      <c r="BN11" s="158" t="s">
        <v>3052</v>
      </c>
      <c r="BO11" s="158" t="s">
        <v>3052</v>
      </c>
      <c r="BP11" s="158" t="s">
        <v>3052</v>
      </c>
      <c r="BQ11" s="158" t="s">
        <v>3052</v>
      </c>
      <c r="BR11" s="158" t="s">
        <v>3052</v>
      </c>
      <c r="BS11" s="158" t="s">
        <v>3052</v>
      </c>
      <c r="BT11" s="158" t="s">
        <v>3052</v>
      </c>
      <c r="BU11" s="158" t="s">
        <v>3052</v>
      </c>
      <c r="BV11" s="158" t="s">
        <v>3052</v>
      </c>
      <c r="BW11" s="158" t="s">
        <v>3052</v>
      </c>
      <c r="BX11" s="158" t="s">
        <v>3052</v>
      </c>
      <c r="BY11" s="158" t="s">
        <v>3052</v>
      </c>
      <c r="BZ11" s="158" t="s">
        <v>3052</v>
      </c>
      <c r="CA11" s="158" t="s">
        <v>3052</v>
      </c>
    </row>
    <row r="12" spans="1:79" s="2" customFormat="1" x14ac:dyDescent="0.25">
      <c r="A12" s="78" t="s">
        <v>3057</v>
      </c>
      <c r="B12" s="158">
        <v>111.91804869877596</v>
      </c>
      <c r="C12" s="158">
        <v>232.68048710621804</v>
      </c>
      <c r="D12" s="158">
        <v>3.9960930920468298</v>
      </c>
      <c r="E12" s="158">
        <v>111.92897383396846</v>
      </c>
      <c r="F12" s="158">
        <v>231.60336006764254</v>
      </c>
      <c r="G12" s="158">
        <v>3.99676930019357</v>
      </c>
      <c r="H12" s="158">
        <v>111.838953001096</v>
      </c>
      <c r="I12" s="158">
        <v>208.81733700507473</v>
      </c>
      <c r="J12" s="158">
        <v>3.9918583125339602</v>
      </c>
      <c r="K12" s="158">
        <v>110.0649062291842</v>
      </c>
      <c r="L12" s="158">
        <v>197.84380287019692</v>
      </c>
      <c r="M12" s="158">
        <v>3.8723938217901002</v>
      </c>
      <c r="N12" s="158">
        <v>109.68901831357491</v>
      </c>
      <c r="O12" s="158">
        <v>185.28783321656226</v>
      </c>
      <c r="P12" s="158">
        <v>3.85031936958333</v>
      </c>
      <c r="Q12" s="158">
        <v>109.71517425692006</v>
      </c>
      <c r="R12" s="158">
        <v>201.22260709426328</v>
      </c>
      <c r="S12" s="158">
        <v>3.8516200425080198</v>
      </c>
      <c r="T12" s="158">
        <v>110.38129490947009</v>
      </c>
      <c r="U12" s="158">
        <v>203.36371220020854</v>
      </c>
      <c r="V12" s="158">
        <v>3.8946611053180402</v>
      </c>
      <c r="W12" s="158">
        <v>108.70712781846173</v>
      </c>
      <c r="X12" s="158">
        <v>190.90525340903869</v>
      </c>
      <c r="Y12" s="158">
        <v>3.7757834983304299</v>
      </c>
      <c r="Z12" s="158">
        <v>108.96278681136494</v>
      </c>
      <c r="AA12" s="158">
        <v>190.68064222378146</v>
      </c>
      <c r="AB12" s="158">
        <v>3.7956146189543798</v>
      </c>
      <c r="AC12" s="158">
        <v>108.94480163327738</v>
      </c>
      <c r="AD12" s="158">
        <v>193.75003841961612</v>
      </c>
      <c r="AE12" s="158">
        <v>3.7924244913602698</v>
      </c>
      <c r="AF12" s="158">
        <v>108.47343253521213</v>
      </c>
      <c r="AG12" s="158">
        <v>212.88081471049273</v>
      </c>
      <c r="AH12" s="158">
        <v>3.7573838561361401</v>
      </c>
      <c r="AI12" s="158">
        <v>109.02167237129753</v>
      </c>
      <c r="AJ12" s="158">
        <v>211.85823891002079</v>
      </c>
      <c r="AK12" s="158">
        <v>3.80378252941036</v>
      </c>
      <c r="AL12" s="158">
        <v>108.89974809576304</v>
      </c>
      <c r="AM12" s="158">
        <v>198.26858182691473</v>
      </c>
      <c r="AN12" s="158">
        <v>3.7901496481207202</v>
      </c>
      <c r="AO12" s="158">
        <v>108.74805975597707</v>
      </c>
      <c r="AP12" s="158">
        <v>209.26446634694594</v>
      </c>
      <c r="AQ12" s="158">
        <v>3.77665383104996</v>
      </c>
      <c r="AR12" s="158">
        <v>109.3289163530192</v>
      </c>
      <c r="AS12" s="158">
        <v>202.83676003404878</v>
      </c>
      <c r="AT12" s="158">
        <v>3.8279745550275202</v>
      </c>
      <c r="AU12" s="158">
        <v>109.88164560449647</v>
      </c>
      <c r="AV12" s="158">
        <v>204.42974220789654</v>
      </c>
      <c r="AW12" s="158">
        <v>3.8717801329598398</v>
      </c>
      <c r="AX12" s="158">
        <v>109.47213746826034</v>
      </c>
      <c r="AY12" s="158">
        <v>201.81254110915449</v>
      </c>
      <c r="AZ12" s="158">
        <v>3.8363256554248899</v>
      </c>
      <c r="BA12" s="158">
        <v>109.03547570949654</v>
      </c>
      <c r="BB12" s="158">
        <v>197.18925507830656</v>
      </c>
      <c r="BC12" s="158">
        <v>3.8028095204001899</v>
      </c>
      <c r="BD12" s="158">
        <v>107.53341165670349</v>
      </c>
      <c r="BE12" s="158">
        <v>188.49319451332724</v>
      </c>
      <c r="BF12" s="158">
        <v>3.6797489273296802</v>
      </c>
      <c r="BG12" s="158">
        <v>105.80386532190902</v>
      </c>
      <c r="BH12" s="158">
        <v>180.16600688129262</v>
      </c>
      <c r="BI12" s="158">
        <v>3.54247280773457</v>
      </c>
      <c r="BJ12" s="158">
        <v>104.713757778028</v>
      </c>
      <c r="BK12" s="158">
        <v>172.83933561342002</v>
      </c>
      <c r="BL12" s="158">
        <v>3.4670989559886598</v>
      </c>
      <c r="BM12" s="158">
        <v>102.93633233603516</v>
      </c>
      <c r="BN12" s="158">
        <v>164.61866149451518</v>
      </c>
      <c r="BO12" s="158">
        <v>3.3329699419561098</v>
      </c>
      <c r="BP12" s="158">
        <v>101.69497053719117</v>
      </c>
      <c r="BQ12" s="158">
        <v>160.07450006250119</v>
      </c>
      <c r="BR12" s="158">
        <v>3.2560836993776801</v>
      </c>
      <c r="BS12" s="158">
        <v>99.432689912889728</v>
      </c>
      <c r="BT12" s="158">
        <v>152.3128639984991</v>
      </c>
      <c r="BU12" s="158">
        <v>3.1065901220008998</v>
      </c>
      <c r="BV12" s="158">
        <v>99.078423976868535</v>
      </c>
      <c r="BW12" s="158">
        <v>148.35880574546275</v>
      </c>
      <c r="BX12" s="158">
        <v>3.07699446275908</v>
      </c>
      <c r="BY12" s="158">
        <v>99.532546927018373</v>
      </c>
      <c r="BZ12" s="158">
        <v>147.66749129571394</v>
      </c>
      <c r="CA12" s="158">
        <v>3.1118807108615401</v>
      </c>
    </row>
    <row r="13" spans="1:79" s="2" customFormat="1" x14ac:dyDescent="0.25">
      <c r="A13" s="79" t="s">
        <v>3058</v>
      </c>
      <c r="B13" s="157" t="s">
        <v>3051</v>
      </c>
      <c r="C13" s="157" t="s">
        <v>3051</v>
      </c>
      <c r="D13" s="157" t="s">
        <v>3051</v>
      </c>
      <c r="E13" s="157" t="s">
        <v>3051</v>
      </c>
      <c r="F13" s="157" t="s">
        <v>3051</v>
      </c>
      <c r="G13" s="157" t="s">
        <v>3051</v>
      </c>
      <c r="H13" s="157" t="s">
        <v>3051</v>
      </c>
      <c r="I13" s="157" t="s">
        <v>3051</v>
      </c>
      <c r="J13" s="157" t="s">
        <v>3051</v>
      </c>
      <c r="K13" s="157" t="s">
        <v>3051</v>
      </c>
      <c r="L13" s="157" t="s">
        <v>3051</v>
      </c>
      <c r="M13" s="157" t="s">
        <v>3051</v>
      </c>
      <c r="N13" s="157" t="s">
        <v>3051</v>
      </c>
      <c r="O13" s="157" t="s">
        <v>3051</v>
      </c>
      <c r="P13" s="157" t="s">
        <v>3051</v>
      </c>
      <c r="Q13" s="157" t="s">
        <v>3051</v>
      </c>
      <c r="R13" s="157" t="s">
        <v>3051</v>
      </c>
      <c r="S13" s="157" t="s">
        <v>3051</v>
      </c>
      <c r="T13" s="157" t="s">
        <v>3051</v>
      </c>
      <c r="U13" s="157" t="s">
        <v>3051</v>
      </c>
      <c r="V13" s="157" t="s">
        <v>3051</v>
      </c>
      <c r="W13" s="157" t="s">
        <v>3051</v>
      </c>
      <c r="X13" s="157" t="s">
        <v>3051</v>
      </c>
      <c r="Y13" s="157" t="s">
        <v>3051</v>
      </c>
      <c r="Z13" s="157" t="s">
        <v>3051</v>
      </c>
      <c r="AA13" s="157" t="s">
        <v>3051</v>
      </c>
      <c r="AB13" s="157" t="s">
        <v>3051</v>
      </c>
      <c r="AC13" s="157" t="s">
        <v>3051</v>
      </c>
      <c r="AD13" s="157" t="s">
        <v>3051</v>
      </c>
      <c r="AE13" s="157" t="s">
        <v>3051</v>
      </c>
      <c r="AF13" s="157" t="s">
        <v>3051</v>
      </c>
      <c r="AG13" s="157" t="s">
        <v>3051</v>
      </c>
      <c r="AH13" s="157" t="s">
        <v>3051</v>
      </c>
      <c r="AI13" s="157" t="s">
        <v>3051</v>
      </c>
      <c r="AJ13" s="157" t="s">
        <v>3051</v>
      </c>
      <c r="AK13" s="157" t="s">
        <v>3051</v>
      </c>
      <c r="AL13" s="157" t="s">
        <v>3051</v>
      </c>
      <c r="AM13" s="157" t="s">
        <v>3051</v>
      </c>
      <c r="AN13" s="157" t="s">
        <v>3051</v>
      </c>
      <c r="AO13" s="157" t="s">
        <v>3051</v>
      </c>
      <c r="AP13" s="157" t="s">
        <v>3051</v>
      </c>
      <c r="AQ13" s="157" t="s">
        <v>3051</v>
      </c>
      <c r="AR13" s="157" t="s">
        <v>3051</v>
      </c>
      <c r="AS13" s="157" t="s">
        <v>3051</v>
      </c>
      <c r="AT13" s="157" t="s">
        <v>3051</v>
      </c>
      <c r="AU13" s="157" t="s">
        <v>3051</v>
      </c>
      <c r="AV13" s="157" t="s">
        <v>3051</v>
      </c>
      <c r="AW13" s="157" t="s">
        <v>3051</v>
      </c>
      <c r="AX13" s="157" t="s">
        <v>3051</v>
      </c>
      <c r="AY13" s="157" t="s">
        <v>3051</v>
      </c>
      <c r="AZ13" s="157" t="s">
        <v>3051</v>
      </c>
      <c r="BA13" s="157" t="s">
        <v>3051</v>
      </c>
      <c r="BB13" s="157" t="s">
        <v>3051</v>
      </c>
      <c r="BC13" s="157" t="s">
        <v>3051</v>
      </c>
      <c r="BD13" s="157" t="s">
        <v>3051</v>
      </c>
      <c r="BE13" s="157" t="s">
        <v>3051</v>
      </c>
      <c r="BF13" s="157" t="s">
        <v>3051</v>
      </c>
      <c r="BG13" s="157" t="s">
        <v>3051</v>
      </c>
      <c r="BH13" s="157" t="s">
        <v>3051</v>
      </c>
      <c r="BI13" s="157" t="s">
        <v>3051</v>
      </c>
      <c r="BJ13" s="157" t="s">
        <v>3051</v>
      </c>
      <c r="BK13" s="157" t="s">
        <v>3051</v>
      </c>
      <c r="BL13" s="157" t="s">
        <v>3051</v>
      </c>
      <c r="BM13" s="157" t="s">
        <v>3051</v>
      </c>
      <c r="BN13" s="157" t="s">
        <v>3051</v>
      </c>
      <c r="BO13" s="157" t="s">
        <v>3051</v>
      </c>
      <c r="BP13" s="157" t="s">
        <v>3051</v>
      </c>
      <c r="BQ13" s="157" t="s">
        <v>3051</v>
      </c>
      <c r="BR13" s="157" t="s">
        <v>3051</v>
      </c>
      <c r="BS13" s="157" t="s">
        <v>3051</v>
      </c>
      <c r="BT13" s="157" t="s">
        <v>3051</v>
      </c>
      <c r="BU13" s="157" t="s">
        <v>3051</v>
      </c>
      <c r="BV13" s="157" t="s">
        <v>3051</v>
      </c>
      <c r="BW13" s="157" t="s">
        <v>3051</v>
      </c>
      <c r="BX13" s="157" t="s">
        <v>3051</v>
      </c>
      <c r="BY13" s="157" t="s">
        <v>3051</v>
      </c>
      <c r="BZ13" s="157" t="s">
        <v>3051</v>
      </c>
      <c r="CA13" s="157" t="s">
        <v>3051</v>
      </c>
    </row>
    <row r="14" spans="1:79" s="2" customFormat="1" x14ac:dyDescent="0.25">
      <c r="A14" s="78" t="s">
        <v>3053</v>
      </c>
      <c r="B14" s="158">
        <v>74.507074191169053</v>
      </c>
      <c r="C14" s="158">
        <v>2.7952938754893002</v>
      </c>
      <c r="D14" s="158">
        <v>0.54882346887232003</v>
      </c>
      <c r="E14" s="158">
        <v>74.738061382038055</v>
      </c>
      <c r="F14" s="158">
        <v>2.7790277830223</v>
      </c>
      <c r="G14" s="158">
        <v>0.54475694575557998</v>
      </c>
      <c r="H14" s="158">
        <v>74.839773227255037</v>
      </c>
      <c r="I14" s="158">
        <v>2.78715207104473</v>
      </c>
      <c r="J14" s="158">
        <v>0.54678801776118002</v>
      </c>
      <c r="K14" s="158">
        <v>73.885027819669148</v>
      </c>
      <c r="L14" s="158">
        <v>2.6889488218922999</v>
      </c>
      <c r="M14" s="158">
        <v>0.52223720547307995</v>
      </c>
      <c r="N14" s="158">
        <v>75.22648304992542</v>
      </c>
      <c r="O14" s="158">
        <v>2.8355885654386501</v>
      </c>
      <c r="P14" s="158">
        <v>0.55889714135965995</v>
      </c>
      <c r="Q14" s="158">
        <v>74.706320923794223</v>
      </c>
      <c r="R14" s="158">
        <v>2.78070783582463</v>
      </c>
      <c r="S14" s="158">
        <v>0.54517695895616003</v>
      </c>
      <c r="T14" s="158">
        <v>74.905062517613445</v>
      </c>
      <c r="U14" s="158">
        <v>2.8032620644024799</v>
      </c>
      <c r="V14" s="158">
        <v>0.55081551610061996</v>
      </c>
      <c r="W14" s="158">
        <v>74.188908269521065</v>
      </c>
      <c r="X14" s="158">
        <v>2.73719143537271</v>
      </c>
      <c r="Y14" s="158">
        <v>0.53429785884318004</v>
      </c>
      <c r="Z14" s="158">
        <v>74.845347208409237</v>
      </c>
      <c r="AA14" s="158">
        <v>2.8013179250629099</v>
      </c>
      <c r="AB14" s="158">
        <v>0.55032948126573</v>
      </c>
      <c r="AC14" s="158">
        <v>74.741749578373359</v>
      </c>
      <c r="AD14" s="158">
        <v>2.78955942669712</v>
      </c>
      <c r="AE14" s="158">
        <v>0.54738985667427997</v>
      </c>
      <c r="AF14" s="158">
        <v>73.822199604605913</v>
      </c>
      <c r="AG14" s="158">
        <v>2.7173623199237298</v>
      </c>
      <c r="AH14" s="158">
        <v>0.52934057998092998</v>
      </c>
      <c r="AI14" s="158">
        <v>72.251813873238063</v>
      </c>
      <c r="AJ14" s="158">
        <v>2.6033923281510298</v>
      </c>
      <c r="AK14" s="158">
        <v>0.50084808203775999</v>
      </c>
      <c r="AL14" s="158">
        <v>69.685347717563474</v>
      </c>
      <c r="AM14" s="158">
        <v>2.4851213793829499</v>
      </c>
      <c r="AN14" s="158">
        <v>0.47128034484574</v>
      </c>
      <c r="AO14" s="158">
        <v>68.636574803024274</v>
      </c>
      <c r="AP14" s="158">
        <v>2.3908964555376899</v>
      </c>
      <c r="AQ14" s="158">
        <v>0.44772411388442002</v>
      </c>
      <c r="AR14" s="158">
        <v>68.052786443011243</v>
      </c>
      <c r="AS14" s="158">
        <v>2.3476645586390301</v>
      </c>
      <c r="AT14" s="158">
        <v>0.43691613965976001</v>
      </c>
      <c r="AU14" s="158">
        <v>67.871614991266796</v>
      </c>
      <c r="AV14" s="158">
        <v>2.3260587304996401</v>
      </c>
      <c r="AW14" s="158">
        <v>0.43151468262491</v>
      </c>
      <c r="AX14" s="158">
        <v>67.5652432380855</v>
      </c>
      <c r="AY14" s="158">
        <v>2.2062448360773601</v>
      </c>
      <c r="AZ14" s="158">
        <v>0.40156120901934</v>
      </c>
      <c r="BA14" s="158">
        <v>67.901017265139245</v>
      </c>
      <c r="BB14" s="158">
        <v>2.2505203214485401</v>
      </c>
      <c r="BC14" s="158">
        <v>0.41263008036213999</v>
      </c>
      <c r="BD14" s="158">
        <v>67.118657011047802</v>
      </c>
      <c r="BE14" s="158">
        <v>2.1682835868097898</v>
      </c>
      <c r="BF14" s="158">
        <v>0.39207089670244999</v>
      </c>
      <c r="BG14" s="158">
        <v>67.043283469883889</v>
      </c>
      <c r="BH14" s="158">
        <v>2.1738333782000101</v>
      </c>
      <c r="BI14" s="158">
        <v>0.39345834455000001</v>
      </c>
      <c r="BJ14" s="158">
        <v>64.667621571216984</v>
      </c>
      <c r="BK14" s="158">
        <v>2.0421053398388098</v>
      </c>
      <c r="BL14" s="158">
        <v>0.36052633495969999</v>
      </c>
      <c r="BM14" s="158">
        <v>66.728314601066401</v>
      </c>
      <c r="BN14" s="158">
        <v>2.12551164772109</v>
      </c>
      <c r="BO14" s="158">
        <v>0.38137791193026999</v>
      </c>
      <c r="BP14" s="158">
        <v>65.171833244870797</v>
      </c>
      <c r="BQ14" s="158">
        <v>1.97627363536542</v>
      </c>
      <c r="BR14" s="158">
        <v>0.34406840884134998</v>
      </c>
      <c r="BS14" s="158">
        <v>63.596104879007193</v>
      </c>
      <c r="BT14" s="158">
        <v>1.8873845172969499</v>
      </c>
      <c r="BU14" s="158">
        <v>0.32184612932424</v>
      </c>
      <c r="BV14" s="158">
        <v>63.678329806144347</v>
      </c>
      <c r="BW14" s="158">
        <v>1.90937927280591</v>
      </c>
      <c r="BX14" s="158">
        <v>0.32734481820147998</v>
      </c>
      <c r="BY14" s="158">
        <v>63.48083904246193</v>
      </c>
      <c r="BZ14" s="158">
        <v>1.8845270930384601</v>
      </c>
      <c r="CA14" s="158">
        <v>0.32113177325961001</v>
      </c>
    </row>
    <row r="15" spans="1:79" s="2" customFormat="1" x14ac:dyDescent="0.25">
      <c r="A15" s="78" t="s">
        <v>42</v>
      </c>
      <c r="B15" s="158">
        <v>95.691835922835139</v>
      </c>
      <c r="C15" s="158">
        <v>1</v>
      </c>
      <c r="D15" s="158">
        <v>1.4338363985312399</v>
      </c>
      <c r="E15" s="158">
        <v>95.90652386978087</v>
      </c>
      <c r="F15" s="158">
        <v>1.00000000000001</v>
      </c>
      <c r="G15" s="158">
        <v>1.43962960017668</v>
      </c>
      <c r="H15" s="158">
        <v>95.719529835794035</v>
      </c>
      <c r="I15" s="158">
        <v>1</v>
      </c>
      <c r="J15" s="158">
        <v>1.4411779423240401</v>
      </c>
      <c r="K15" s="158">
        <v>96.421510288696794</v>
      </c>
      <c r="L15" s="158">
        <v>0.99999999999998002</v>
      </c>
      <c r="M15" s="158">
        <v>1.46048584037234</v>
      </c>
      <c r="N15" s="158">
        <v>96.197306454519847</v>
      </c>
      <c r="O15" s="158">
        <v>1.00000000000002</v>
      </c>
      <c r="P15" s="158">
        <v>1.4594961963895099</v>
      </c>
      <c r="Q15" s="158">
        <v>96.195070311568173</v>
      </c>
      <c r="R15" s="158">
        <v>1.00000000000001</v>
      </c>
      <c r="S15" s="158">
        <v>1.4664864116171199</v>
      </c>
      <c r="T15" s="158">
        <v>96.106797702069343</v>
      </c>
      <c r="U15" s="158">
        <v>1</v>
      </c>
      <c r="V15" s="158">
        <v>1.4361594191217699</v>
      </c>
      <c r="W15" s="158">
        <v>97.014643103608151</v>
      </c>
      <c r="X15" s="158">
        <v>1</v>
      </c>
      <c r="Y15" s="158">
        <v>1.43534347727974</v>
      </c>
      <c r="Z15" s="158">
        <v>97.017873473930223</v>
      </c>
      <c r="AA15" s="158">
        <v>0.99999999999999001</v>
      </c>
      <c r="AB15" s="158">
        <v>1.4322716048347699</v>
      </c>
      <c r="AC15" s="158">
        <v>96.243788752885948</v>
      </c>
      <c r="AD15" s="158">
        <v>1.00000000000001</v>
      </c>
      <c r="AE15" s="158">
        <v>1.4310961721017399</v>
      </c>
      <c r="AF15" s="158">
        <v>96.691610077194795</v>
      </c>
      <c r="AG15" s="158">
        <v>0.99999999999999001</v>
      </c>
      <c r="AH15" s="158">
        <v>1.4328418526876101</v>
      </c>
      <c r="AI15" s="158">
        <v>96.780724669598669</v>
      </c>
      <c r="AJ15" s="158">
        <v>1</v>
      </c>
      <c r="AK15" s="158">
        <v>1.4369233530157099</v>
      </c>
      <c r="AL15" s="158">
        <v>96.192713437104516</v>
      </c>
      <c r="AM15" s="158">
        <v>0.99999999999999001</v>
      </c>
      <c r="AN15" s="158">
        <v>1.4239658722502999</v>
      </c>
      <c r="AO15" s="158">
        <v>96.313160089740975</v>
      </c>
      <c r="AP15" s="158">
        <v>1</v>
      </c>
      <c r="AQ15" s="158">
        <v>1.4236937857466001</v>
      </c>
      <c r="AR15" s="158">
        <v>96.225148674063576</v>
      </c>
      <c r="AS15" s="158">
        <v>1</v>
      </c>
      <c r="AT15" s="158">
        <v>1.4237384010460701</v>
      </c>
      <c r="AU15" s="158">
        <v>96.288763731555363</v>
      </c>
      <c r="AV15" s="158">
        <v>1</v>
      </c>
      <c r="AW15" s="158">
        <v>1.42440828863113</v>
      </c>
      <c r="AX15" s="158">
        <v>96.286628595466027</v>
      </c>
      <c r="AY15" s="158">
        <v>1</v>
      </c>
      <c r="AZ15" s="158">
        <v>1.4235380433927201</v>
      </c>
      <c r="BA15" s="158">
        <v>96.498384684744124</v>
      </c>
      <c r="BB15" s="158">
        <v>1.00000000000001</v>
      </c>
      <c r="BC15" s="158">
        <v>1.43007633892439</v>
      </c>
      <c r="BD15" s="158">
        <v>96.422717623503772</v>
      </c>
      <c r="BE15" s="158">
        <v>1</v>
      </c>
      <c r="BF15" s="158">
        <v>1.42056453131385</v>
      </c>
      <c r="BG15" s="158">
        <v>96.669394187475916</v>
      </c>
      <c r="BH15" s="158">
        <v>1</v>
      </c>
      <c r="BI15" s="158">
        <v>1.4265783511723999</v>
      </c>
      <c r="BJ15" s="158">
        <v>96.524106188902195</v>
      </c>
      <c r="BK15" s="158">
        <v>1</v>
      </c>
      <c r="BL15" s="158">
        <v>1.4250751684465299</v>
      </c>
      <c r="BM15" s="158">
        <v>97.029490964152487</v>
      </c>
      <c r="BN15" s="158">
        <v>1.00000000000001</v>
      </c>
      <c r="BO15" s="158">
        <v>1.42355470253907</v>
      </c>
      <c r="BP15" s="158">
        <v>96.998676264633573</v>
      </c>
      <c r="BQ15" s="158">
        <v>1</v>
      </c>
      <c r="BR15" s="158">
        <v>1.4240856780204101</v>
      </c>
      <c r="BS15" s="158">
        <v>96.694248213140582</v>
      </c>
      <c r="BT15" s="158">
        <v>1.00000000000001</v>
      </c>
      <c r="BU15" s="158">
        <v>1.4244250394301401</v>
      </c>
      <c r="BV15" s="158">
        <v>96.990017058595328</v>
      </c>
      <c r="BW15" s="158">
        <v>1.00000000000001</v>
      </c>
      <c r="BX15" s="158">
        <v>1.4186192680327001</v>
      </c>
      <c r="BY15" s="158">
        <v>97.107758031255656</v>
      </c>
      <c r="BZ15" s="158">
        <v>1</v>
      </c>
      <c r="CA15" s="158">
        <v>1.42317826555666</v>
      </c>
    </row>
    <row r="16" spans="1:79" s="2" customFormat="1" x14ac:dyDescent="0.25">
      <c r="A16" s="78" t="s">
        <v>3054</v>
      </c>
      <c r="B16" s="158">
        <v>54.524057597936071</v>
      </c>
      <c r="C16" s="158">
        <v>1</v>
      </c>
      <c r="D16" s="158">
        <v>0.1</v>
      </c>
      <c r="E16" s="158">
        <v>54.520365302672232</v>
      </c>
      <c r="F16" s="158">
        <v>0.99999999999985001</v>
      </c>
      <c r="G16" s="158">
        <v>9.9999999999839995E-2</v>
      </c>
      <c r="H16" s="158">
        <v>54.541781168979753</v>
      </c>
      <c r="I16" s="158">
        <v>0.99999999999992994</v>
      </c>
      <c r="J16" s="158">
        <v>9.9999999999760003E-2</v>
      </c>
      <c r="K16" s="158">
        <v>54.895705810937137</v>
      </c>
      <c r="L16" s="158">
        <v>1.0000000000001199</v>
      </c>
      <c r="M16" s="158">
        <v>9.999999999966E-2</v>
      </c>
      <c r="N16" s="158">
        <v>54.93784641336039</v>
      </c>
      <c r="O16" s="158">
        <v>0.99999999999996003</v>
      </c>
      <c r="P16" s="158">
        <v>0.10000000000009</v>
      </c>
      <c r="Q16" s="158">
        <v>54.996999838916537</v>
      </c>
      <c r="R16" s="158">
        <v>1.0000000000000899</v>
      </c>
      <c r="S16" s="158">
        <v>0.10000000000014</v>
      </c>
      <c r="T16" s="158">
        <v>54.97407667791056</v>
      </c>
      <c r="U16" s="158">
        <v>1.0000000000001701</v>
      </c>
      <c r="V16" s="158">
        <v>9.9999999999819997E-2</v>
      </c>
      <c r="W16" s="158">
        <v>54.983689430213197</v>
      </c>
      <c r="X16" s="158">
        <v>0.99999999999990996</v>
      </c>
      <c r="Y16" s="158">
        <v>9.9999999999839995E-2</v>
      </c>
      <c r="Z16" s="158">
        <v>55.04950703433633</v>
      </c>
      <c r="AA16" s="158">
        <v>0.99999999999992994</v>
      </c>
      <c r="AB16" s="158">
        <v>0.10000000000002</v>
      </c>
      <c r="AC16" s="158">
        <v>54.984428883837218</v>
      </c>
      <c r="AD16" s="158">
        <v>1.00000000000004</v>
      </c>
      <c r="AE16" s="158">
        <v>0.10000000000004999</v>
      </c>
      <c r="AF16" s="158">
        <v>54.995520879155151</v>
      </c>
      <c r="AG16" s="158">
        <v>0.99999999999978995</v>
      </c>
      <c r="AH16" s="158">
        <v>0.1</v>
      </c>
      <c r="AI16" s="158">
        <v>54.999957777535109</v>
      </c>
      <c r="AJ16" s="158">
        <v>1.00000000000003</v>
      </c>
      <c r="AK16" s="158">
        <v>9.9999999999979994E-2</v>
      </c>
      <c r="AL16" s="158">
        <v>55.030278116362517</v>
      </c>
      <c r="AM16" s="158">
        <v>0.99999999999998002</v>
      </c>
      <c r="AN16" s="158">
        <v>9.9999999999930006E-2</v>
      </c>
      <c r="AO16" s="158">
        <v>55.008831746156922</v>
      </c>
      <c r="AP16" s="158">
        <v>1.0000000000000999</v>
      </c>
      <c r="AQ16" s="158">
        <v>0.10000000000004999</v>
      </c>
      <c r="AR16" s="158">
        <v>54.979992185962828</v>
      </c>
      <c r="AS16" s="158">
        <v>0.99999999999972999</v>
      </c>
      <c r="AT16" s="158">
        <v>0.10000000000007001</v>
      </c>
      <c r="AU16" s="158">
        <v>54.991084038062503</v>
      </c>
      <c r="AV16" s="158">
        <v>0.99999999999995004</v>
      </c>
      <c r="AW16" s="158">
        <v>9.9999999999850001E-2</v>
      </c>
      <c r="AX16" s="158">
        <v>55.097584035582038</v>
      </c>
      <c r="AY16" s="158">
        <v>0.99999999999981004</v>
      </c>
      <c r="AZ16" s="158">
        <v>0.10000000000007001</v>
      </c>
      <c r="BA16" s="158">
        <v>55.152326036512768</v>
      </c>
      <c r="BB16" s="158">
        <v>1.0000000000000899</v>
      </c>
      <c r="BC16" s="158">
        <v>9.9999999999979994E-2</v>
      </c>
      <c r="BD16" s="158">
        <v>55.147147365964301</v>
      </c>
      <c r="BE16" s="158">
        <v>1.0000000000001401</v>
      </c>
      <c r="BF16" s="158">
        <v>9.9999999999900002E-2</v>
      </c>
      <c r="BG16" s="158">
        <v>55.17526108622566</v>
      </c>
      <c r="BH16" s="158">
        <v>1.00000000000002</v>
      </c>
      <c r="BI16" s="158">
        <v>9.9999999999839995E-2</v>
      </c>
      <c r="BJ16" s="158">
        <v>55.286945290441821</v>
      </c>
      <c r="BK16" s="158">
        <v>0.99999903142973001</v>
      </c>
      <c r="BL16" s="158">
        <v>9.9999903142899998E-2</v>
      </c>
      <c r="BM16" s="158">
        <v>55.260279010500348</v>
      </c>
      <c r="BN16" s="158">
        <v>0.99999860531436002</v>
      </c>
      <c r="BO16" s="158">
        <v>9.9999860531439999E-2</v>
      </c>
      <c r="BP16" s="158">
        <v>55.200417415280462</v>
      </c>
      <c r="BQ16" s="158">
        <v>1.0000000000000999</v>
      </c>
      <c r="BR16" s="158">
        <v>0.10000000000008</v>
      </c>
      <c r="BS16" s="158">
        <v>55.301801263387311</v>
      </c>
      <c r="BT16" s="158">
        <v>0.99999999999997002</v>
      </c>
      <c r="BU16" s="158">
        <v>0.10000000000002</v>
      </c>
      <c r="BV16" s="158">
        <v>55.352874510953498</v>
      </c>
      <c r="BW16" s="158">
        <v>1.00000000000022</v>
      </c>
      <c r="BX16" s="158">
        <v>9.999999999992E-2</v>
      </c>
      <c r="BY16" s="158">
        <v>55.42024356714726</v>
      </c>
      <c r="BZ16" s="158">
        <v>0.99999999999988998</v>
      </c>
      <c r="CA16" s="158">
        <v>9.9999999999780001E-2</v>
      </c>
    </row>
    <row r="17" spans="1:79" s="2" customFormat="1" x14ac:dyDescent="0.25">
      <c r="A17" s="78" t="s">
        <v>3055</v>
      </c>
      <c r="B17" s="158">
        <v>91.7</v>
      </c>
      <c r="C17" s="158">
        <v>30</v>
      </c>
      <c r="D17" s="158">
        <v>4</v>
      </c>
      <c r="E17" s="158">
        <v>91.699999999999989</v>
      </c>
      <c r="F17" s="158">
        <v>30</v>
      </c>
      <c r="G17" s="158">
        <v>4</v>
      </c>
      <c r="H17" s="158">
        <v>91.7</v>
      </c>
      <c r="I17" s="158">
        <v>30</v>
      </c>
      <c r="J17" s="158">
        <v>4</v>
      </c>
      <c r="K17" s="158">
        <v>91.700000000000017</v>
      </c>
      <c r="L17" s="158">
        <v>30</v>
      </c>
      <c r="M17" s="158">
        <v>4</v>
      </c>
      <c r="N17" s="158">
        <v>91.699999999999989</v>
      </c>
      <c r="O17" s="158">
        <v>30</v>
      </c>
      <c r="P17" s="158">
        <v>4</v>
      </c>
      <c r="Q17" s="158">
        <v>91.7</v>
      </c>
      <c r="R17" s="158">
        <v>30</v>
      </c>
      <c r="S17" s="158">
        <v>4</v>
      </c>
      <c r="T17" s="158">
        <v>91.7</v>
      </c>
      <c r="U17" s="158">
        <v>30</v>
      </c>
      <c r="V17" s="158">
        <v>4</v>
      </c>
      <c r="W17" s="158">
        <v>91.699999999999989</v>
      </c>
      <c r="X17" s="158">
        <v>30</v>
      </c>
      <c r="Y17" s="158">
        <v>4</v>
      </c>
      <c r="Z17" s="158">
        <v>91.7</v>
      </c>
      <c r="AA17" s="158">
        <v>30</v>
      </c>
      <c r="AB17" s="158">
        <v>4</v>
      </c>
      <c r="AC17" s="158">
        <v>91.700000000000017</v>
      </c>
      <c r="AD17" s="158">
        <v>30</v>
      </c>
      <c r="AE17" s="158">
        <v>4</v>
      </c>
      <c r="AF17" s="158">
        <v>91.699999999999989</v>
      </c>
      <c r="AG17" s="158">
        <v>29.999999999999989</v>
      </c>
      <c r="AH17" s="158">
        <v>4</v>
      </c>
      <c r="AI17" s="158">
        <v>91.700000000000017</v>
      </c>
      <c r="AJ17" s="158">
        <v>30</v>
      </c>
      <c r="AK17" s="158">
        <v>4</v>
      </c>
      <c r="AL17" s="158">
        <v>91.700000000000017</v>
      </c>
      <c r="AM17" s="158">
        <v>30</v>
      </c>
      <c r="AN17" s="158">
        <v>4</v>
      </c>
      <c r="AO17" s="158">
        <v>91.700000000000017</v>
      </c>
      <c r="AP17" s="158">
        <v>30</v>
      </c>
      <c r="AQ17" s="158">
        <v>4</v>
      </c>
      <c r="AR17" s="158">
        <v>91.700000000000017</v>
      </c>
      <c r="AS17" s="158">
        <v>30</v>
      </c>
      <c r="AT17" s="158">
        <v>4</v>
      </c>
      <c r="AU17" s="158">
        <v>91.700000000000017</v>
      </c>
      <c r="AV17" s="158">
        <v>30</v>
      </c>
      <c r="AW17" s="158">
        <v>4</v>
      </c>
      <c r="AX17" s="158">
        <v>91.7</v>
      </c>
      <c r="AY17" s="158">
        <v>30</v>
      </c>
      <c r="AZ17" s="158">
        <v>4</v>
      </c>
      <c r="BA17" s="158">
        <v>91.7</v>
      </c>
      <c r="BB17" s="158">
        <v>30</v>
      </c>
      <c r="BC17" s="158">
        <v>4</v>
      </c>
      <c r="BD17" s="158">
        <v>91.699999999999989</v>
      </c>
      <c r="BE17" s="158">
        <v>30</v>
      </c>
      <c r="BF17" s="158">
        <v>4</v>
      </c>
      <c r="BG17" s="158">
        <v>91.700000000000017</v>
      </c>
      <c r="BH17" s="158">
        <v>30</v>
      </c>
      <c r="BI17" s="158">
        <v>4</v>
      </c>
      <c r="BJ17" s="158">
        <v>91.7</v>
      </c>
      <c r="BK17" s="158">
        <v>30</v>
      </c>
      <c r="BL17" s="158">
        <v>4</v>
      </c>
      <c r="BM17" s="158">
        <v>91.7</v>
      </c>
      <c r="BN17" s="158">
        <v>30</v>
      </c>
      <c r="BO17" s="158">
        <v>4</v>
      </c>
      <c r="BP17" s="158">
        <v>91.700000000000017</v>
      </c>
      <c r="BQ17" s="158">
        <v>30</v>
      </c>
      <c r="BR17" s="158">
        <v>4</v>
      </c>
      <c r="BS17" s="158">
        <v>91.700000000000017</v>
      </c>
      <c r="BT17" s="158">
        <v>30</v>
      </c>
      <c r="BU17" s="158">
        <v>4</v>
      </c>
      <c r="BV17" s="158">
        <v>91.700000000000017</v>
      </c>
      <c r="BW17" s="158">
        <v>30</v>
      </c>
      <c r="BX17" s="158">
        <v>4</v>
      </c>
      <c r="BY17" s="158">
        <v>91.700000000000017</v>
      </c>
      <c r="BZ17" s="158">
        <v>30</v>
      </c>
      <c r="CA17" s="158">
        <v>4</v>
      </c>
    </row>
    <row r="18" spans="1:79" s="2" customFormat="1" x14ac:dyDescent="0.25">
      <c r="A18" s="78" t="s">
        <v>3056</v>
      </c>
      <c r="B18" s="158" t="s">
        <v>3052</v>
      </c>
      <c r="C18" s="158" t="s">
        <v>3052</v>
      </c>
      <c r="D18" s="158" t="s">
        <v>3052</v>
      </c>
      <c r="E18" s="158" t="s">
        <v>3052</v>
      </c>
      <c r="F18" s="158" t="s">
        <v>3052</v>
      </c>
      <c r="G18" s="158" t="s">
        <v>3052</v>
      </c>
      <c r="H18" s="158" t="s">
        <v>3052</v>
      </c>
      <c r="I18" s="158" t="s">
        <v>3052</v>
      </c>
      <c r="J18" s="158" t="s">
        <v>3052</v>
      </c>
      <c r="K18" s="158" t="s">
        <v>3052</v>
      </c>
      <c r="L18" s="158" t="s">
        <v>3052</v>
      </c>
      <c r="M18" s="158" t="s">
        <v>3052</v>
      </c>
      <c r="N18" s="158" t="s">
        <v>3052</v>
      </c>
      <c r="O18" s="158" t="s">
        <v>3052</v>
      </c>
      <c r="P18" s="158" t="s">
        <v>3052</v>
      </c>
      <c r="Q18" s="158" t="s">
        <v>3052</v>
      </c>
      <c r="R18" s="158" t="s">
        <v>3052</v>
      </c>
      <c r="S18" s="158" t="s">
        <v>3052</v>
      </c>
      <c r="T18" s="158" t="s">
        <v>3052</v>
      </c>
      <c r="U18" s="158" t="s">
        <v>3052</v>
      </c>
      <c r="V18" s="158" t="s">
        <v>3052</v>
      </c>
      <c r="W18" s="158" t="s">
        <v>3052</v>
      </c>
      <c r="X18" s="158" t="s">
        <v>3052</v>
      </c>
      <c r="Y18" s="158" t="s">
        <v>3052</v>
      </c>
      <c r="Z18" s="158" t="s">
        <v>3052</v>
      </c>
      <c r="AA18" s="158" t="s">
        <v>3052</v>
      </c>
      <c r="AB18" s="158" t="s">
        <v>3052</v>
      </c>
      <c r="AC18" s="158" t="s">
        <v>3052</v>
      </c>
      <c r="AD18" s="158" t="s">
        <v>3052</v>
      </c>
      <c r="AE18" s="158" t="s">
        <v>3052</v>
      </c>
      <c r="AF18" s="158" t="s">
        <v>3052</v>
      </c>
      <c r="AG18" s="158" t="s">
        <v>3052</v>
      </c>
      <c r="AH18" s="158" t="s">
        <v>3052</v>
      </c>
      <c r="AI18" s="158" t="s">
        <v>3052</v>
      </c>
      <c r="AJ18" s="158" t="s">
        <v>3052</v>
      </c>
      <c r="AK18" s="158" t="s">
        <v>3052</v>
      </c>
      <c r="AL18" s="158" t="s">
        <v>3052</v>
      </c>
      <c r="AM18" s="158" t="s">
        <v>3052</v>
      </c>
      <c r="AN18" s="158" t="s">
        <v>3052</v>
      </c>
      <c r="AO18" s="158" t="s">
        <v>3052</v>
      </c>
      <c r="AP18" s="158" t="s">
        <v>3052</v>
      </c>
      <c r="AQ18" s="158" t="s">
        <v>3052</v>
      </c>
      <c r="AR18" s="158" t="s">
        <v>3052</v>
      </c>
      <c r="AS18" s="158" t="s">
        <v>3052</v>
      </c>
      <c r="AT18" s="158" t="s">
        <v>3052</v>
      </c>
      <c r="AU18" s="158" t="s">
        <v>3052</v>
      </c>
      <c r="AV18" s="158" t="s">
        <v>3052</v>
      </c>
      <c r="AW18" s="158" t="s">
        <v>3052</v>
      </c>
      <c r="AX18" s="158" t="s">
        <v>3052</v>
      </c>
      <c r="AY18" s="158" t="s">
        <v>3052</v>
      </c>
      <c r="AZ18" s="158" t="s">
        <v>3052</v>
      </c>
      <c r="BA18" s="158" t="s">
        <v>3052</v>
      </c>
      <c r="BB18" s="158" t="s">
        <v>3052</v>
      </c>
      <c r="BC18" s="158" t="s">
        <v>3052</v>
      </c>
      <c r="BD18" s="158" t="s">
        <v>3052</v>
      </c>
      <c r="BE18" s="158" t="s">
        <v>3052</v>
      </c>
      <c r="BF18" s="158" t="s">
        <v>3052</v>
      </c>
      <c r="BG18" s="158" t="s">
        <v>3052</v>
      </c>
      <c r="BH18" s="158" t="s">
        <v>3052</v>
      </c>
      <c r="BI18" s="158" t="s">
        <v>3052</v>
      </c>
      <c r="BJ18" s="158" t="s">
        <v>3052</v>
      </c>
      <c r="BK18" s="158" t="s">
        <v>3052</v>
      </c>
      <c r="BL18" s="158" t="s">
        <v>3052</v>
      </c>
      <c r="BM18" s="158" t="s">
        <v>3052</v>
      </c>
      <c r="BN18" s="158" t="s">
        <v>3052</v>
      </c>
      <c r="BO18" s="158" t="s">
        <v>3052</v>
      </c>
      <c r="BP18" s="158" t="s">
        <v>3052</v>
      </c>
      <c r="BQ18" s="158" t="s">
        <v>3052</v>
      </c>
      <c r="BR18" s="158" t="s">
        <v>3052</v>
      </c>
      <c r="BS18" s="158" t="s">
        <v>3052</v>
      </c>
      <c r="BT18" s="158" t="s">
        <v>3052</v>
      </c>
      <c r="BU18" s="158" t="s">
        <v>3052</v>
      </c>
      <c r="BV18" s="158" t="s">
        <v>3052</v>
      </c>
      <c r="BW18" s="158" t="s">
        <v>3052</v>
      </c>
      <c r="BX18" s="158" t="s">
        <v>3052</v>
      </c>
      <c r="BY18" s="158" t="s">
        <v>3052</v>
      </c>
      <c r="BZ18" s="158" t="s">
        <v>3052</v>
      </c>
      <c r="CA18" s="158" t="s">
        <v>3052</v>
      </c>
    </row>
    <row r="19" spans="1:79" s="2" customFormat="1" x14ac:dyDescent="0.25">
      <c r="A19" s="78" t="s">
        <v>3057</v>
      </c>
      <c r="B19" s="158">
        <v>100.26845637583892</v>
      </c>
      <c r="C19" s="158">
        <v>30</v>
      </c>
      <c r="D19" s="158">
        <v>4</v>
      </c>
      <c r="E19" s="158">
        <v>100.10307507301151</v>
      </c>
      <c r="F19" s="158">
        <v>30</v>
      </c>
      <c r="G19" s="158">
        <v>4</v>
      </c>
      <c r="H19" s="158">
        <v>101.41630901287553</v>
      </c>
      <c r="I19" s="158">
        <v>30</v>
      </c>
      <c r="J19" s="158">
        <v>4</v>
      </c>
      <c r="K19" s="158">
        <v>102.90582490408092</v>
      </c>
      <c r="L19" s="158">
        <v>28.634461109173351</v>
      </c>
      <c r="M19" s="158">
        <v>3.8163585629578001</v>
      </c>
      <c r="N19" s="158">
        <v>103.69831668452524</v>
      </c>
      <c r="O19" s="158">
        <v>29.739379903909299</v>
      </c>
      <c r="P19" s="158">
        <v>3.9649510905257301</v>
      </c>
      <c r="Q19" s="158">
        <v>105.66437753885494</v>
      </c>
      <c r="R19" s="158">
        <v>30</v>
      </c>
      <c r="S19" s="158">
        <v>4</v>
      </c>
      <c r="T19" s="158">
        <v>107.31328511610204</v>
      </c>
      <c r="U19" s="158">
        <v>30</v>
      </c>
      <c r="V19" s="158">
        <v>4</v>
      </c>
      <c r="W19" s="158">
        <v>103.1780864664123</v>
      </c>
      <c r="X19" s="158">
        <v>26.93879934646198</v>
      </c>
      <c r="Y19" s="158">
        <v>3.5883212914207498</v>
      </c>
      <c r="Z19" s="158">
        <v>106.2578362872419</v>
      </c>
      <c r="AA19" s="158">
        <v>28.51219645776164</v>
      </c>
      <c r="AB19" s="158">
        <v>3.7999160753541501</v>
      </c>
      <c r="AC19" s="158">
        <v>105.55341829629081</v>
      </c>
      <c r="AD19" s="158">
        <v>28.47955024403085</v>
      </c>
      <c r="AE19" s="158">
        <v>3.7955257224731098</v>
      </c>
      <c r="AF19" s="158">
        <v>104.80655557424329</v>
      </c>
      <c r="AG19" s="158">
        <v>28.846662717865598</v>
      </c>
      <c r="AH19" s="158">
        <v>3.8448960206784801</v>
      </c>
      <c r="AI19" s="158">
        <v>104.50979793812849</v>
      </c>
      <c r="AJ19" s="158">
        <v>28.852631190106631</v>
      </c>
      <c r="AK19" s="158">
        <v>3.8456986772902</v>
      </c>
      <c r="AL19" s="158">
        <v>104.45484719873336</v>
      </c>
      <c r="AM19" s="158">
        <v>28.98289223976456</v>
      </c>
      <c r="AN19" s="158">
        <v>3.8632165425890301</v>
      </c>
      <c r="AO19" s="158">
        <v>108.97980345252893</v>
      </c>
      <c r="AP19" s="158">
        <v>29.866750315475009</v>
      </c>
      <c r="AQ19" s="158">
        <v>3.9820802148397401</v>
      </c>
      <c r="AR19" s="158">
        <v>109.0110007483746</v>
      </c>
      <c r="AS19" s="158">
        <v>29.71963119221159</v>
      </c>
      <c r="AT19" s="158">
        <v>3.9622952292974198</v>
      </c>
      <c r="AU19" s="158">
        <v>104.92582101420248</v>
      </c>
      <c r="AV19" s="158">
        <v>28.944596901279109</v>
      </c>
      <c r="AW19" s="158">
        <v>3.85806647982719</v>
      </c>
      <c r="AX19" s="158">
        <v>104.60635636485738</v>
      </c>
      <c r="AY19" s="158">
        <v>28.309233766993259</v>
      </c>
      <c r="AZ19" s="158">
        <v>3.7726210928025399</v>
      </c>
      <c r="BA19" s="158">
        <v>104.66591751134646</v>
      </c>
      <c r="BB19" s="158">
        <v>28.113241719146711</v>
      </c>
      <c r="BC19" s="158">
        <v>3.74626354154042</v>
      </c>
      <c r="BD19" s="158">
        <v>106.03151193755215</v>
      </c>
      <c r="BE19" s="158">
        <v>28.332194246659888</v>
      </c>
      <c r="BF19" s="158">
        <v>3.7757088814473598</v>
      </c>
      <c r="BG19" s="158">
        <v>107.28619290982691</v>
      </c>
      <c r="BH19" s="158">
        <v>28.63655864861547</v>
      </c>
      <c r="BI19" s="158">
        <v>3.81664064584829</v>
      </c>
      <c r="BJ19" s="158">
        <v>107.58092412574169</v>
      </c>
      <c r="BK19" s="158">
        <v>28.892500946850149</v>
      </c>
      <c r="BL19" s="158">
        <v>3.8510604721626098</v>
      </c>
      <c r="BM19" s="158">
        <v>107.52262169046105</v>
      </c>
      <c r="BN19" s="158">
        <v>28.907628974568929</v>
      </c>
      <c r="BO19" s="158">
        <v>3.8530949310627198</v>
      </c>
      <c r="BP19" s="158">
        <v>107.39625324338348</v>
      </c>
      <c r="BQ19" s="158">
        <v>28.776491956408929</v>
      </c>
      <c r="BR19" s="158">
        <v>3.83545926310327</v>
      </c>
      <c r="BS19" s="158">
        <v>106.94582340992091</v>
      </c>
      <c r="BT19" s="158">
        <v>28.546947247941208</v>
      </c>
      <c r="BU19" s="158">
        <v>3.8045894574817498</v>
      </c>
      <c r="BV19" s="158">
        <v>107.30313703874985</v>
      </c>
      <c r="BW19" s="158">
        <v>28.69942847213197</v>
      </c>
      <c r="BX19" s="158">
        <v>3.8250955531487798</v>
      </c>
      <c r="BY19" s="158">
        <v>107.34541371008017</v>
      </c>
      <c r="BZ19" s="158">
        <v>28.595853615587739</v>
      </c>
      <c r="CA19" s="158">
        <v>3.81116652071697</v>
      </c>
    </row>
    <row r="20" spans="1:79" s="2" customFormat="1" x14ac:dyDescent="0.25">
      <c r="A20" s="80" t="s">
        <v>3059</v>
      </c>
      <c r="B20" s="157" t="s">
        <v>3051</v>
      </c>
      <c r="C20" s="157" t="s">
        <v>3051</v>
      </c>
      <c r="D20" s="157" t="s">
        <v>3051</v>
      </c>
      <c r="E20" s="157" t="s">
        <v>3051</v>
      </c>
      <c r="F20" s="157" t="s">
        <v>3051</v>
      </c>
      <c r="G20" s="157" t="s">
        <v>3051</v>
      </c>
      <c r="H20" s="157" t="s">
        <v>3051</v>
      </c>
      <c r="I20" s="157" t="s">
        <v>3051</v>
      </c>
      <c r="J20" s="157" t="s">
        <v>3051</v>
      </c>
      <c r="K20" s="157" t="s">
        <v>3051</v>
      </c>
      <c r="L20" s="157" t="s">
        <v>3051</v>
      </c>
      <c r="M20" s="157" t="s">
        <v>3051</v>
      </c>
      <c r="N20" s="157" t="s">
        <v>3051</v>
      </c>
      <c r="O20" s="157" t="s">
        <v>3051</v>
      </c>
      <c r="P20" s="157" t="s">
        <v>3051</v>
      </c>
      <c r="Q20" s="157" t="s">
        <v>3051</v>
      </c>
      <c r="R20" s="157" t="s">
        <v>3051</v>
      </c>
      <c r="S20" s="157" t="s">
        <v>3051</v>
      </c>
      <c r="T20" s="157" t="s">
        <v>3051</v>
      </c>
      <c r="U20" s="157" t="s">
        <v>3051</v>
      </c>
      <c r="V20" s="157" t="s">
        <v>3051</v>
      </c>
      <c r="W20" s="157" t="s">
        <v>3051</v>
      </c>
      <c r="X20" s="157" t="s">
        <v>3051</v>
      </c>
      <c r="Y20" s="157" t="s">
        <v>3051</v>
      </c>
      <c r="Z20" s="157" t="s">
        <v>3051</v>
      </c>
      <c r="AA20" s="157" t="s">
        <v>3051</v>
      </c>
      <c r="AB20" s="157" t="s">
        <v>3051</v>
      </c>
      <c r="AC20" s="157" t="s">
        <v>3051</v>
      </c>
      <c r="AD20" s="157" t="s">
        <v>3051</v>
      </c>
      <c r="AE20" s="157" t="s">
        <v>3051</v>
      </c>
      <c r="AF20" s="157" t="s">
        <v>3051</v>
      </c>
      <c r="AG20" s="157" t="s">
        <v>3051</v>
      </c>
      <c r="AH20" s="157" t="s">
        <v>3051</v>
      </c>
      <c r="AI20" s="157" t="s">
        <v>3051</v>
      </c>
      <c r="AJ20" s="157" t="s">
        <v>3051</v>
      </c>
      <c r="AK20" s="157" t="s">
        <v>3051</v>
      </c>
      <c r="AL20" s="157" t="s">
        <v>3051</v>
      </c>
      <c r="AM20" s="157" t="s">
        <v>3051</v>
      </c>
      <c r="AN20" s="157" t="s">
        <v>3051</v>
      </c>
      <c r="AO20" s="157" t="s">
        <v>3051</v>
      </c>
      <c r="AP20" s="157" t="s">
        <v>3051</v>
      </c>
      <c r="AQ20" s="157" t="s">
        <v>3051</v>
      </c>
      <c r="AR20" s="157" t="s">
        <v>3051</v>
      </c>
      <c r="AS20" s="157" t="s">
        <v>3051</v>
      </c>
      <c r="AT20" s="157" t="s">
        <v>3051</v>
      </c>
      <c r="AU20" s="157" t="s">
        <v>3051</v>
      </c>
      <c r="AV20" s="157" t="s">
        <v>3051</v>
      </c>
      <c r="AW20" s="157" t="s">
        <v>3051</v>
      </c>
      <c r="AX20" s="157" t="s">
        <v>3051</v>
      </c>
      <c r="AY20" s="157" t="s">
        <v>3051</v>
      </c>
      <c r="AZ20" s="157" t="s">
        <v>3051</v>
      </c>
      <c r="BA20" s="157" t="s">
        <v>3051</v>
      </c>
      <c r="BB20" s="157" t="s">
        <v>3051</v>
      </c>
      <c r="BC20" s="157" t="s">
        <v>3051</v>
      </c>
      <c r="BD20" s="157" t="s">
        <v>3051</v>
      </c>
      <c r="BE20" s="157" t="s">
        <v>3051</v>
      </c>
      <c r="BF20" s="157" t="s">
        <v>3051</v>
      </c>
      <c r="BG20" s="157" t="s">
        <v>3051</v>
      </c>
      <c r="BH20" s="157" t="s">
        <v>3051</v>
      </c>
      <c r="BI20" s="157" t="s">
        <v>3051</v>
      </c>
      <c r="BJ20" s="157" t="s">
        <v>3051</v>
      </c>
      <c r="BK20" s="157" t="s">
        <v>3051</v>
      </c>
      <c r="BL20" s="157" t="s">
        <v>3051</v>
      </c>
      <c r="BM20" s="157" t="s">
        <v>3051</v>
      </c>
      <c r="BN20" s="157" t="s">
        <v>3051</v>
      </c>
      <c r="BO20" s="157" t="s">
        <v>3051</v>
      </c>
      <c r="BP20" s="157" t="s">
        <v>3051</v>
      </c>
      <c r="BQ20" s="157" t="s">
        <v>3051</v>
      </c>
      <c r="BR20" s="157" t="s">
        <v>3051</v>
      </c>
      <c r="BS20" s="157" t="s">
        <v>3051</v>
      </c>
      <c r="BT20" s="157" t="s">
        <v>3051</v>
      </c>
      <c r="BU20" s="157" t="s">
        <v>3051</v>
      </c>
      <c r="BV20" s="157" t="s">
        <v>3051</v>
      </c>
      <c r="BW20" s="157" t="s">
        <v>3051</v>
      </c>
      <c r="BX20" s="157" t="s">
        <v>3051</v>
      </c>
      <c r="BY20" s="157" t="s">
        <v>3051</v>
      </c>
      <c r="BZ20" s="157" t="s">
        <v>3051</v>
      </c>
      <c r="CA20" s="157" t="s">
        <v>3051</v>
      </c>
    </row>
    <row r="21" spans="1:79" s="2" customFormat="1" x14ac:dyDescent="0.25">
      <c r="A21" s="78" t="s">
        <v>3053</v>
      </c>
      <c r="B21" s="158">
        <v>77.173041309240745</v>
      </c>
      <c r="C21" s="158">
        <v>3</v>
      </c>
      <c r="D21" s="158">
        <v>0.6</v>
      </c>
      <c r="E21" s="158">
        <v>77.174579841698588</v>
      </c>
      <c r="F21" s="158">
        <v>3</v>
      </c>
      <c r="G21" s="158">
        <v>0.6</v>
      </c>
      <c r="H21" s="158">
        <v>77.183356895032688</v>
      </c>
      <c r="I21" s="158">
        <v>3</v>
      </c>
      <c r="J21" s="158">
        <v>0.6</v>
      </c>
      <c r="K21" s="158">
        <v>77.400000000000006</v>
      </c>
      <c r="L21" s="158">
        <v>3</v>
      </c>
      <c r="M21" s="158">
        <v>0.6</v>
      </c>
      <c r="N21" s="158">
        <v>77.223394282615914</v>
      </c>
      <c r="O21" s="158">
        <v>3</v>
      </c>
      <c r="P21" s="158">
        <v>0.6</v>
      </c>
      <c r="Q21" s="158">
        <v>77.287918860474363</v>
      </c>
      <c r="R21" s="158">
        <v>3</v>
      </c>
      <c r="S21" s="158">
        <v>0.6</v>
      </c>
      <c r="T21" s="158">
        <v>77.227937210877997</v>
      </c>
      <c r="U21" s="158">
        <v>3</v>
      </c>
      <c r="V21" s="158">
        <v>0.6</v>
      </c>
      <c r="W21" s="158">
        <v>77.229711378383712</v>
      </c>
      <c r="X21" s="158">
        <v>3</v>
      </c>
      <c r="Y21" s="158">
        <v>0.6</v>
      </c>
      <c r="Z21" s="158">
        <v>77.384987457283515</v>
      </c>
      <c r="AA21" s="158">
        <v>3</v>
      </c>
      <c r="AB21" s="158">
        <v>0.6</v>
      </c>
      <c r="AC21" s="158">
        <v>77.386535112661008</v>
      </c>
      <c r="AD21" s="158">
        <v>3</v>
      </c>
      <c r="AE21" s="158">
        <v>0.6</v>
      </c>
      <c r="AF21" s="158">
        <v>77.377162270569499</v>
      </c>
      <c r="AG21" s="158">
        <v>3</v>
      </c>
      <c r="AH21" s="158">
        <v>0.6</v>
      </c>
      <c r="AI21" s="158">
        <v>77.400000000000006</v>
      </c>
      <c r="AJ21" s="158">
        <v>3</v>
      </c>
      <c r="AK21" s="158">
        <v>0.6</v>
      </c>
      <c r="AL21" s="158">
        <v>73.773300005002454</v>
      </c>
      <c r="AM21" s="158">
        <v>3</v>
      </c>
      <c r="AN21" s="158">
        <v>0.6</v>
      </c>
      <c r="AO21" s="158">
        <v>73.956460285910495</v>
      </c>
      <c r="AP21" s="158">
        <v>3</v>
      </c>
      <c r="AQ21" s="158">
        <v>0.6</v>
      </c>
      <c r="AR21" s="158">
        <v>73.94844485003604</v>
      </c>
      <c r="AS21" s="158">
        <v>3</v>
      </c>
      <c r="AT21" s="158">
        <v>0.6</v>
      </c>
      <c r="AU21" s="158">
        <v>73.925430400353193</v>
      </c>
      <c r="AV21" s="158">
        <v>3</v>
      </c>
      <c r="AW21" s="158">
        <v>0.6</v>
      </c>
      <c r="AX21" s="158">
        <v>77.135767155957055</v>
      </c>
      <c r="AY21" s="158">
        <v>3</v>
      </c>
      <c r="AZ21" s="158">
        <v>0.6</v>
      </c>
      <c r="BA21" s="158">
        <v>77.217336444980901</v>
      </c>
      <c r="BB21" s="158">
        <v>3</v>
      </c>
      <c r="BC21" s="158">
        <v>0.6</v>
      </c>
      <c r="BD21" s="158">
        <v>77.304525172673749</v>
      </c>
      <c r="BE21" s="158">
        <v>3</v>
      </c>
      <c r="BF21" s="158">
        <v>0.6</v>
      </c>
      <c r="BG21" s="158">
        <v>77.297081109573696</v>
      </c>
      <c r="BH21" s="158">
        <v>3</v>
      </c>
      <c r="BI21" s="158">
        <v>0.6</v>
      </c>
      <c r="BJ21" s="158">
        <v>77.220563811021449</v>
      </c>
      <c r="BK21" s="158">
        <v>3</v>
      </c>
      <c r="BL21" s="158">
        <v>0.6</v>
      </c>
      <c r="BM21" s="158">
        <v>77.400000000000006</v>
      </c>
      <c r="BN21" s="158">
        <v>3</v>
      </c>
      <c r="BO21" s="158">
        <v>0.6</v>
      </c>
      <c r="BP21" s="158">
        <v>77.319136861638214</v>
      </c>
      <c r="BQ21" s="158">
        <v>3</v>
      </c>
      <c r="BR21" s="158">
        <v>0.6</v>
      </c>
      <c r="BS21" s="158">
        <v>76.976361676673193</v>
      </c>
      <c r="BT21" s="158">
        <v>3</v>
      </c>
      <c r="BU21" s="158">
        <v>0.6</v>
      </c>
      <c r="BV21" s="158">
        <v>77.213455414012756</v>
      </c>
      <c r="BW21" s="158">
        <v>3</v>
      </c>
      <c r="BX21" s="158">
        <v>0.6</v>
      </c>
      <c r="BY21" s="158">
        <v>77.092620531321742</v>
      </c>
      <c r="BZ21" s="158">
        <v>3</v>
      </c>
      <c r="CA21" s="158">
        <v>0.6</v>
      </c>
    </row>
    <row r="22" spans="1:79" s="2" customFormat="1" x14ac:dyDescent="0.25">
      <c r="A22" s="78" t="s">
        <v>42</v>
      </c>
      <c r="B22" s="158">
        <v>97.949048087165096</v>
      </c>
      <c r="C22" s="158">
        <v>1</v>
      </c>
      <c r="D22" s="158">
        <v>1.4926458502411799</v>
      </c>
      <c r="E22" s="158">
        <v>97.938826871928455</v>
      </c>
      <c r="F22" s="158">
        <v>1</v>
      </c>
      <c r="G22" s="158">
        <v>1.49257556441001</v>
      </c>
      <c r="H22" s="158">
        <v>97.665087645706905</v>
      </c>
      <c r="I22" s="158">
        <v>1.00000000000001</v>
      </c>
      <c r="J22" s="158">
        <v>1.49210852608752</v>
      </c>
      <c r="K22" s="158">
        <v>97.679588876618624</v>
      </c>
      <c r="L22" s="158">
        <v>0.99999999999999001</v>
      </c>
      <c r="M22" s="158">
        <v>1.49344629040017</v>
      </c>
      <c r="N22" s="158">
        <v>97.365324142671113</v>
      </c>
      <c r="O22" s="158">
        <v>1.00000000000001</v>
      </c>
      <c r="P22" s="158">
        <v>1.49025371321474</v>
      </c>
      <c r="Q22" s="158">
        <v>97.045328842366914</v>
      </c>
      <c r="R22" s="158">
        <v>1.00000000000001</v>
      </c>
      <c r="S22" s="158">
        <v>1.4895454635219301</v>
      </c>
      <c r="T22" s="158">
        <v>96.863739181732996</v>
      </c>
      <c r="U22" s="158">
        <v>1</v>
      </c>
      <c r="V22" s="158">
        <v>1.4891987906133699</v>
      </c>
      <c r="W22" s="158">
        <v>97.728081617775928</v>
      </c>
      <c r="X22" s="158">
        <v>1</v>
      </c>
      <c r="Y22" s="158">
        <v>1.4900741380004601</v>
      </c>
      <c r="Z22" s="158">
        <v>97.701995063992669</v>
      </c>
      <c r="AA22" s="158">
        <v>1</v>
      </c>
      <c r="AB22" s="158">
        <v>1.49001855405388</v>
      </c>
      <c r="AC22" s="158">
        <v>96.799489428457363</v>
      </c>
      <c r="AD22" s="158">
        <v>1</v>
      </c>
      <c r="AE22" s="158">
        <v>1.49052758229441</v>
      </c>
      <c r="AF22" s="158">
        <v>97.323289999368427</v>
      </c>
      <c r="AG22" s="158">
        <v>1</v>
      </c>
      <c r="AH22" s="158">
        <v>1.4910601476535099</v>
      </c>
      <c r="AI22" s="158">
        <v>97.211583021692846</v>
      </c>
      <c r="AJ22" s="158">
        <v>1</v>
      </c>
      <c r="AK22" s="158">
        <v>1.4907108955592201</v>
      </c>
      <c r="AL22" s="158">
        <v>96.947289261117447</v>
      </c>
      <c r="AM22" s="158">
        <v>1</v>
      </c>
      <c r="AN22" s="158">
        <v>1.48772532522448</v>
      </c>
      <c r="AO22" s="158">
        <v>96.935568065817833</v>
      </c>
      <c r="AP22" s="158">
        <v>1</v>
      </c>
      <c r="AQ22" s="158">
        <v>1.4873329948435301</v>
      </c>
      <c r="AR22" s="158">
        <v>96.900648753600294</v>
      </c>
      <c r="AS22" s="158">
        <v>1</v>
      </c>
      <c r="AT22" s="158">
        <v>1.48834009131226</v>
      </c>
      <c r="AU22" s="158">
        <v>96.974404113514566</v>
      </c>
      <c r="AV22" s="158">
        <v>1</v>
      </c>
      <c r="AW22" s="158">
        <v>1.48887907151635</v>
      </c>
      <c r="AX22" s="158">
        <v>96.978221797517676</v>
      </c>
      <c r="AY22" s="158">
        <v>1</v>
      </c>
      <c r="AZ22" s="158">
        <v>1.48909298264516</v>
      </c>
      <c r="BA22" s="158">
        <v>97.108107710952837</v>
      </c>
      <c r="BB22" s="158">
        <v>1</v>
      </c>
      <c r="BC22" s="158">
        <v>1.4893974586946801</v>
      </c>
      <c r="BD22" s="158">
        <v>97.111681951281014</v>
      </c>
      <c r="BE22" s="158">
        <v>1</v>
      </c>
      <c r="BF22" s="158">
        <v>1.4898959025310201</v>
      </c>
      <c r="BG22" s="158">
        <v>97.229645705749959</v>
      </c>
      <c r="BH22" s="158">
        <v>1</v>
      </c>
      <c r="BI22" s="158">
        <v>1.4901714077822401</v>
      </c>
      <c r="BJ22" s="158">
        <v>97.038787081735279</v>
      </c>
      <c r="BK22" s="158">
        <v>1</v>
      </c>
      <c r="BL22" s="158">
        <v>1.4879771948812299</v>
      </c>
      <c r="BM22" s="158">
        <v>97.364852566780087</v>
      </c>
      <c r="BN22" s="158">
        <v>1</v>
      </c>
      <c r="BO22" s="158">
        <v>1.4835399335100501</v>
      </c>
      <c r="BP22" s="158">
        <v>97.338993843907346</v>
      </c>
      <c r="BQ22" s="158">
        <v>1</v>
      </c>
      <c r="BR22" s="158">
        <v>1.4840082593416699</v>
      </c>
      <c r="BS22" s="158">
        <v>97.10514978450334</v>
      </c>
      <c r="BT22" s="158">
        <v>1</v>
      </c>
      <c r="BU22" s="158">
        <v>1.48287997108563</v>
      </c>
      <c r="BV22" s="158">
        <v>97.432477983422501</v>
      </c>
      <c r="BW22" s="158">
        <v>1</v>
      </c>
      <c r="BX22" s="158">
        <v>1.48204649194446</v>
      </c>
      <c r="BY22" s="158">
        <v>97.552154676810886</v>
      </c>
      <c r="BZ22" s="158">
        <v>1</v>
      </c>
      <c r="CA22" s="158">
        <v>1.4847140797260301</v>
      </c>
    </row>
    <row r="23" spans="1:79" s="2" customFormat="1" x14ac:dyDescent="0.25">
      <c r="A23" s="78" t="s">
        <v>3054</v>
      </c>
      <c r="B23" s="158">
        <v>54.524057597936057</v>
      </c>
      <c r="C23" s="158">
        <v>1</v>
      </c>
      <c r="D23" s="158">
        <v>0.1</v>
      </c>
      <c r="E23" s="158">
        <v>54.520365302672232</v>
      </c>
      <c r="F23" s="158">
        <v>0.99999999999995004</v>
      </c>
      <c r="G23" s="158">
        <v>9.9999999999860006E-2</v>
      </c>
      <c r="H23" s="158">
        <v>54.541781168979753</v>
      </c>
      <c r="I23" s="158">
        <v>1.0000000000000899</v>
      </c>
      <c r="J23" s="158">
        <v>9.9999999999970002E-2</v>
      </c>
      <c r="K23" s="158">
        <v>54.895705810937137</v>
      </c>
      <c r="L23" s="158">
        <v>1.00000000000005</v>
      </c>
      <c r="M23" s="158">
        <v>9.9999999999780001E-2</v>
      </c>
      <c r="N23" s="158">
        <v>54.93784641336039</v>
      </c>
      <c r="O23" s="158">
        <v>0.99999999999991995</v>
      </c>
      <c r="P23" s="158">
        <v>0.10000000000015</v>
      </c>
      <c r="Q23" s="158">
        <v>54.996999838916537</v>
      </c>
      <c r="R23" s="158">
        <v>0.99999999999987998</v>
      </c>
      <c r="S23" s="158">
        <v>9.9999999999930006E-2</v>
      </c>
      <c r="T23" s="158">
        <v>54.97407667791056</v>
      </c>
      <c r="U23" s="158">
        <v>1</v>
      </c>
      <c r="V23" s="158">
        <v>9.9999999999889996E-2</v>
      </c>
      <c r="W23" s="158">
        <v>54.983689430213197</v>
      </c>
      <c r="X23" s="158">
        <v>1</v>
      </c>
      <c r="Y23" s="158">
        <v>9.9999999999900002E-2</v>
      </c>
      <c r="Z23" s="158">
        <v>55.04950703433633</v>
      </c>
      <c r="AA23" s="158">
        <v>0.99999999999994005</v>
      </c>
      <c r="AB23" s="158">
        <v>0.10000000000011</v>
      </c>
      <c r="AC23" s="158">
        <v>54.984428883837218</v>
      </c>
      <c r="AD23" s="158">
        <v>1.00000000000005</v>
      </c>
      <c r="AE23" s="158">
        <v>9.9999999999930006E-2</v>
      </c>
      <c r="AF23" s="158">
        <v>54.995520879155151</v>
      </c>
      <c r="AG23" s="158">
        <v>0.99999999999995004</v>
      </c>
      <c r="AH23" s="158">
        <v>9.9999999999970002E-2</v>
      </c>
      <c r="AI23" s="158">
        <v>54.999957777535109</v>
      </c>
      <c r="AJ23" s="158">
        <v>1.00000000000005</v>
      </c>
      <c r="AK23" s="158">
        <v>0.10000000000003</v>
      </c>
      <c r="AL23" s="158">
        <v>55.03027811636251</v>
      </c>
      <c r="AM23" s="158">
        <v>1.0000000000000799</v>
      </c>
      <c r="AN23" s="158">
        <v>9.9999999999959996E-2</v>
      </c>
      <c r="AO23" s="158">
        <v>55.008831746156922</v>
      </c>
      <c r="AP23" s="158">
        <v>1.00000000000005</v>
      </c>
      <c r="AQ23" s="158">
        <v>0.10000000000008</v>
      </c>
      <c r="AR23" s="158">
        <v>54.979992185962828</v>
      </c>
      <c r="AS23" s="158">
        <v>0.99999999999988998</v>
      </c>
      <c r="AT23" s="158">
        <v>9.9999999999939998E-2</v>
      </c>
      <c r="AU23" s="158">
        <v>54.991084038062503</v>
      </c>
      <c r="AV23" s="158">
        <v>1</v>
      </c>
      <c r="AW23" s="158">
        <v>0.1</v>
      </c>
      <c r="AX23" s="158">
        <v>55.097584035582038</v>
      </c>
      <c r="AY23" s="158">
        <v>0.99999999999989997</v>
      </c>
      <c r="AZ23" s="158">
        <v>9.9999999999939998E-2</v>
      </c>
      <c r="BA23" s="158">
        <v>55.152326036512768</v>
      </c>
      <c r="BB23" s="158">
        <v>1.00000000000006</v>
      </c>
      <c r="BC23" s="158">
        <v>9.9999999999979994E-2</v>
      </c>
      <c r="BD23" s="158">
        <v>55.147147365964301</v>
      </c>
      <c r="BE23" s="158">
        <v>1.0000000000001299</v>
      </c>
      <c r="BF23" s="158">
        <v>9.999999999992E-2</v>
      </c>
      <c r="BG23" s="158">
        <v>55.17526108622566</v>
      </c>
      <c r="BH23" s="158">
        <v>0.99999999999997002</v>
      </c>
      <c r="BI23" s="158">
        <v>9.9999999999900002E-2</v>
      </c>
      <c r="BJ23" s="158">
        <v>55.286998839782491</v>
      </c>
      <c r="BK23" s="158">
        <v>1</v>
      </c>
      <c r="BL23" s="158">
        <v>0.1</v>
      </c>
      <c r="BM23" s="158">
        <v>55.260356081338379</v>
      </c>
      <c r="BN23" s="158">
        <v>1.0000000000000999</v>
      </c>
      <c r="BO23" s="158">
        <v>9.9999999999959996E-2</v>
      </c>
      <c r="BP23" s="158">
        <v>55.200417415280462</v>
      </c>
      <c r="BQ23" s="158">
        <v>1.0000000000000999</v>
      </c>
      <c r="BR23" s="158">
        <v>9.9999999999979994E-2</v>
      </c>
      <c r="BS23" s="158">
        <v>55.301801263387311</v>
      </c>
      <c r="BT23" s="158">
        <v>1</v>
      </c>
      <c r="BU23" s="158">
        <v>9.9999999999950004E-2</v>
      </c>
      <c r="BV23" s="158">
        <v>55.352874510953498</v>
      </c>
      <c r="BW23" s="158">
        <v>1.0000000000000799</v>
      </c>
      <c r="BX23" s="158">
        <v>9.9999999999900002E-2</v>
      </c>
      <c r="BY23" s="158">
        <v>55.420243567147253</v>
      </c>
      <c r="BZ23" s="158">
        <v>1</v>
      </c>
      <c r="CA23" s="158">
        <v>9.999999999992E-2</v>
      </c>
    </row>
    <row r="24" spans="1:79" s="2" customFormat="1" x14ac:dyDescent="0.25">
      <c r="A24" s="78" t="s">
        <v>3055</v>
      </c>
      <c r="B24" s="158">
        <v>91.7</v>
      </c>
      <c r="C24" s="158">
        <v>30</v>
      </c>
      <c r="D24" s="158">
        <v>4</v>
      </c>
      <c r="E24" s="158">
        <v>91.699999999999989</v>
      </c>
      <c r="F24" s="158">
        <v>30</v>
      </c>
      <c r="G24" s="158">
        <v>4</v>
      </c>
      <c r="H24" s="158">
        <v>91.7</v>
      </c>
      <c r="I24" s="158">
        <v>30</v>
      </c>
      <c r="J24" s="158">
        <v>4</v>
      </c>
      <c r="K24" s="158">
        <v>91.700000000000017</v>
      </c>
      <c r="L24" s="158">
        <v>30</v>
      </c>
      <c r="M24" s="158">
        <v>4</v>
      </c>
      <c r="N24" s="158">
        <v>91.699999999999989</v>
      </c>
      <c r="O24" s="158">
        <v>30</v>
      </c>
      <c r="P24" s="158">
        <v>4</v>
      </c>
      <c r="Q24" s="158">
        <v>91.7</v>
      </c>
      <c r="R24" s="158">
        <v>30</v>
      </c>
      <c r="S24" s="158">
        <v>4</v>
      </c>
      <c r="T24" s="158">
        <v>91.7</v>
      </c>
      <c r="U24" s="158">
        <v>30</v>
      </c>
      <c r="V24" s="158">
        <v>4</v>
      </c>
      <c r="W24" s="158">
        <v>91.699999999999989</v>
      </c>
      <c r="X24" s="158">
        <v>30</v>
      </c>
      <c r="Y24" s="158">
        <v>4</v>
      </c>
      <c r="Z24" s="158">
        <v>91.7</v>
      </c>
      <c r="AA24" s="158">
        <v>30</v>
      </c>
      <c r="AB24" s="158">
        <v>4</v>
      </c>
      <c r="AC24" s="158">
        <v>91.700000000000017</v>
      </c>
      <c r="AD24" s="158">
        <v>30</v>
      </c>
      <c r="AE24" s="158">
        <v>4</v>
      </c>
      <c r="AF24" s="158">
        <v>91.699999999999989</v>
      </c>
      <c r="AG24" s="158">
        <v>29.999999999999989</v>
      </c>
      <c r="AH24" s="158">
        <v>4</v>
      </c>
      <c r="AI24" s="158">
        <v>91.700000000000017</v>
      </c>
      <c r="AJ24" s="158">
        <v>30</v>
      </c>
      <c r="AK24" s="158">
        <v>4</v>
      </c>
      <c r="AL24" s="158">
        <v>91.700000000000017</v>
      </c>
      <c r="AM24" s="158">
        <v>30</v>
      </c>
      <c r="AN24" s="158">
        <v>4</v>
      </c>
      <c r="AO24" s="158">
        <v>91.700000000000017</v>
      </c>
      <c r="AP24" s="158">
        <v>30</v>
      </c>
      <c r="AQ24" s="158">
        <v>4</v>
      </c>
      <c r="AR24" s="158">
        <v>91.700000000000017</v>
      </c>
      <c r="AS24" s="158">
        <v>30</v>
      </c>
      <c r="AT24" s="158">
        <v>4</v>
      </c>
      <c r="AU24" s="158">
        <v>91.700000000000017</v>
      </c>
      <c r="AV24" s="158">
        <v>30</v>
      </c>
      <c r="AW24" s="158">
        <v>4</v>
      </c>
      <c r="AX24" s="158">
        <v>91.7</v>
      </c>
      <c r="AY24" s="158">
        <v>30</v>
      </c>
      <c r="AZ24" s="158">
        <v>4</v>
      </c>
      <c r="BA24" s="158">
        <v>91.7</v>
      </c>
      <c r="BB24" s="158">
        <v>30</v>
      </c>
      <c r="BC24" s="158">
        <v>4</v>
      </c>
      <c r="BD24" s="158">
        <v>91.699999999999989</v>
      </c>
      <c r="BE24" s="158">
        <v>30</v>
      </c>
      <c r="BF24" s="158">
        <v>4</v>
      </c>
      <c r="BG24" s="158">
        <v>91.700000000000017</v>
      </c>
      <c r="BH24" s="158">
        <v>30</v>
      </c>
      <c r="BI24" s="158">
        <v>4</v>
      </c>
      <c r="BJ24" s="158">
        <v>91.7</v>
      </c>
      <c r="BK24" s="158">
        <v>30</v>
      </c>
      <c r="BL24" s="158">
        <v>4</v>
      </c>
      <c r="BM24" s="158">
        <v>91.7</v>
      </c>
      <c r="BN24" s="158">
        <v>30</v>
      </c>
      <c r="BO24" s="158">
        <v>4</v>
      </c>
      <c r="BP24" s="158">
        <v>91.700000000000017</v>
      </c>
      <c r="BQ24" s="158">
        <v>30</v>
      </c>
      <c r="BR24" s="158">
        <v>4</v>
      </c>
      <c r="BS24" s="158">
        <v>91.700000000000017</v>
      </c>
      <c r="BT24" s="158">
        <v>30</v>
      </c>
      <c r="BU24" s="158">
        <v>4</v>
      </c>
      <c r="BV24" s="158">
        <v>91.700000000000017</v>
      </c>
      <c r="BW24" s="158">
        <v>30</v>
      </c>
      <c r="BX24" s="158">
        <v>4</v>
      </c>
      <c r="BY24" s="158">
        <v>91.700000000000017</v>
      </c>
      <c r="BZ24" s="158">
        <v>30</v>
      </c>
      <c r="CA24" s="158">
        <v>4</v>
      </c>
    </row>
    <row r="25" spans="1:79" s="2" customFormat="1" x14ac:dyDescent="0.25">
      <c r="A25" s="78" t="s">
        <v>3056</v>
      </c>
      <c r="B25" s="158" t="s">
        <v>3052</v>
      </c>
      <c r="C25" s="158" t="s">
        <v>3052</v>
      </c>
      <c r="D25" s="158" t="s">
        <v>3052</v>
      </c>
      <c r="E25" s="158" t="s">
        <v>3052</v>
      </c>
      <c r="F25" s="158" t="s">
        <v>3052</v>
      </c>
      <c r="G25" s="158" t="s">
        <v>3052</v>
      </c>
      <c r="H25" s="158" t="s">
        <v>3052</v>
      </c>
      <c r="I25" s="158" t="s">
        <v>3052</v>
      </c>
      <c r="J25" s="158" t="s">
        <v>3052</v>
      </c>
      <c r="K25" s="158" t="s">
        <v>3052</v>
      </c>
      <c r="L25" s="158" t="s">
        <v>3052</v>
      </c>
      <c r="M25" s="158" t="s">
        <v>3052</v>
      </c>
      <c r="N25" s="158" t="s">
        <v>3052</v>
      </c>
      <c r="O25" s="158" t="s">
        <v>3052</v>
      </c>
      <c r="P25" s="158" t="s">
        <v>3052</v>
      </c>
      <c r="Q25" s="158" t="s">
        <v>3052</v>
      </c>
      <c r="R25" s="158" t="s">
        <v>3052</v>
      </c>
      <c r="S25" s="158" t="s">
        <v>3052</v>
      </c>
      <c r="T25" s="158" t="s">
        <v>3052</v>
      </c>
      <c r="U25" s="158" t="s">
        <v>3052</v>
      </c>
      <c r="V25" s="158" t="s">
        <v>3052</v>
      </c>
      <c r="W25" s="158" t="s">
        <v>3052</v>
      </c>
      <c r="X25" s="158" t="s">
        <v>3052</v>
      </c>
      <c r="Y25" s="158" t="s">
        <v>3052</v>
      </c>
      <c r="Z25" s="158" t="s">
        <v>3052</v>
      </c>
      <c r="AA25" s="158" t="s">
        <v>3052</v>
      </c>
      <c r="AB25" s="158" t="s">
        <v>3052</v>
      </c>
      <c r="AC25" s="158" t="s">
        <v>3052</v>
      </c>
      <c r="AD25" s="158" t="s">
        <v>3052</v>
      </c>
      <c r="AE25" s="158" t="s">
        <v>3052</v>
      </c>
      <c r="AF25" s="158" t="s">
        <v>3052</v>
      </c>
      <c r="AG25" s="158" t="s">
        <v>3052</v>
      </c>
      <c r="AH25" s="158" t="s">
        <v>3052</v>
      </c>
      <c r="AI25" s="158" t="s">
        <v>3052</v>
      </c>
      <c r="AJ25" s="158" t="s">
        <v>3052</v>
      </c>
      <c r="AK25" s="158" t="s">
        <v>3052</v>
      </c>
      <c r="AL25" s="158" t="s">
        <v>3052</v>
      </c>
      <c r="AM25" s="158" t="s">
        <v>3052</v>
      </c>
      <c r="AN25" s="158" t="s">
        <v>3052</v>
      </c>
      <c r="AO25" s="158" t="s">
        <v>3052</v>
      </c>
      <c r="AP25" s="158" t="s">
        <v>3052</v>
      </c>
      <c r="AQ25" s="158" t="s">
        <v>3052</v>
      </c>
      <c r="AR25" s="158" t="s">
        <v>3052</v>
      </c>
      <c r="AS25" s="158" t="s">
        <v>3052</v>
      </c>
      <c r="AT25" s="158" t="s">
        <v>3052</v>
      </c>
      <c r="AU25" s="158" t="s">
        <v>3052</v>
      </c>
      <c r="AV25" s="158" t="s">
        <v>3052</v>
      </c>
      <c r="AW25" s="158" t="s">
        <v>3052</v>
      </c>
      <c r="AX25" s="158" t="s">
        <v>3052</v>
      </c>
      <c r="AY25" s="158" t="s">
        <v>3052</v>
      </c>
      <c r="AZ25" s="158" t="s">
        <v>3052</v>
      </c>
      <c r="BA25" s="158" t="s">
        <v>3052</v>
      </c>
      <c r="BB25" s="158" t="s">
        <v>3052</v>
      </c>
      <c r="BC25" s="158" t="s">
        <v>3052</v>
      </c>
      <c r="BD25" s="158" t="s">
        <v>3052</v>
      </c>
      <c r="BE25" s="158" t="s">
        <v>3052</v>
      </c>
      <c r="BF25" s="158" t="s">
        <v>3052</v>
      </c>
      <c r="BG25" s="158" t="s">
        <v>3052</v>
      </c>
      <c r="BH25" s="158" t="s">
        <v>3052</v>
      </c>
      <c r="BI25" s="158" t="s">
        <v>3052</v>
      </c>
      <c r="BJ25" s="158" t="s">
        <v>3052</v>
      </c>
      <c r="BK25" s="158" t="s">
        <v>3052</v>
      </c>
      <c r="BL25" s="158" t="s">
        <v>3052</v>
      </c>
      <c r="BM25" s="158" t="s">
        <v>3052</v>
      </c>
      <c r="BN25" s="158" t="s">
        <v>3052</v>
      </c>
      <c r="BO25" s="158" t="s">
        <v>3052</v>
      </c>
      <c r="BP25" s="158" t="s">
        <v>3052</v>
      </c>
      <c r="BQ25" s="158" t="s">
        <v>3052</v>
      </c>
      <c r="BR25" s="158" t="s">
        <v>3052</v>
      </c>
      <c r="BS25" s="158" t="s">
        <v>3052</v>
      </c>
      <c r="BT25" s="158" t="s">
        <v>3052</v>
      </c>
      <c r="BU25" s="158" t="s">
        <v>3052</v>
      </c>
      <c r="BV25" s="158" t="s">
        <v>3052</v>
      </c>
      <c r="BW25" s="158" t="s">
        <v>3052</v>
      </c>
      <c r="BX25" s="158" t="s">
        <v>3052</v>
      </c>
      <c r="BY25" s="158" t="s">
        <v>3052</v>
      </c>
      <c r="BZ25" s="158" t="s">
        <v>3052</v>
      </c>
      <c r="CA25" s="158" t="s">
        <v>3052</v>
      </c>
    </row>
    <row r="26" spans="1:79" s="2" customFormat="1" x14ac:dyDescent="0.25">
      <c r="A26" s="78" t="s">
        <v>3057</v>
      </c>
      <c r="B26" s="158">
        <v>100.26845637583892</v>
      </c>
      <c r="C26" s="158">
        <v>30</v>
      </c>
      <c r="D26" s="158">
        <v>4</v>
      </c>
      <c r="E26" s="158">
        <v>100.10307507301151</v>
      </c>
      <c r="F26" s="158">
        <v>30</v>
      </c>
      <c r="G26" s="158">
        <v>4</v>
      </c>
      <c r="H26" s="158">
        <v>101.41630901287553</v>
      </c>
      <c r="I26" s="158">
        <v>30</v>
      </c>
      <c r="J26" s="158">
        <v>4</v>
      </c>
      <c r="K26" s="158">
        <v>102.90582490408092</v>
      </c>
      <c r="L26" s="158">
        <v>28.634461109173351</v>
      </c>
      <c r="M26" s="158">
        <v>3.8163585629578001</v>
      </c>
      <c r="N26" s="158">
        <v>103.69831668452524</v>
      </c>
      <c r="O26" s="158">
        <v>29.739379903909299</v>
      </c>
      <c r="P26" s="158">
        <v>3.9649510905257301</v>
      </c>
      <c r="Q26" s="158">
        <v>105.66437753885494</v>
      </c>
      <c r="R26" s="158">
        <v>30</v>
      </c>
      <c r="S26" s="158">
        <v>4</v>
      </c>
      <c r="T26" s="158">
        <v>107.31328511610204</v>
      </c>
      <c r="U26" s="158">
        <v>30</v>
      </c>
      <c r="V26" s="158">
        <v>4</v>
      </c>
      <c r="W26" s="158">
        <v>103.1780864664123</v>
      </c>
      <c r="X26" s="158">
        <v>26.93879934646198</v>
      </c>
      <c r="Y26" s="158">
        <v>3.5883212914207498</v>
      </c>
      <c r="Z26" s="158">
        <v>106.2578362872419</v>
      </c>
      <c r="AA26" s="158">
        <v>28.51219645776164</v>
      </c>
      <c r="AB26" s="158">
        <v>3.7999160753541501</v>
      </c>
      <c r="AC26" s="158">
        <v>105.55341829629081</v>
      </c>
      <c r="AD26" s="158">
        <v>28.47955024403085</v>
      </c>
      <c r="AE26" s="158">
        <v>3.7955257224731098</v>
      </c>
      <c r="AF26" s="158">
        <v>104.80655557424329</v>
      </c>
      <c r="AG26" s="158">
        <v>28.846662717865598</v>
      </c>
      <c r="AH26" s="158">
        <v>3.8448960206784801</v>
      </c>
      <c r="AI26" s="158">
        <v>104.50979793812849</v>
      </c>
      <c r="AJ26" s="158">
        <v>28.852631190106631</v>
      </c>
      <c r="AK26" s="158">
        <v>3.8456986772902</v>
      </c>
      <c r="AL26" s="158">
        <v>104.45484719873336</v>
      </c>
      <c r="AM26" s="158">
        <v>28.98289223976456</v>
      </c>
      <c r="AN26" s="158">
        <v>3.8632165425890301</v>
      </c>
      <c r="AO26" s="158">
        <v>108.97980345252893</v>
      </c>
      <c r="AP26" s="158">
        <v>29.866750315475009</v>
      </c>
      <c r="AQ26" s="158">
        <v>3.9820802148397401</v>
      </c>
      <c r="AR26" s="158">
        <v>109.0110007483746</v>
      </c>
      <c r="AS26" s="158">
        <v>29.71963119221159</v>
      </c>
      <c r="AT26" s="158">
        <v>3.9622952292974198</v>
      </c>
      <c r="AU26" s="158">
        <v>104.92582101420248</v>
      </c>
      <c r="AV26" s="158">
        <v>28.944596901279109</v>
      </c>
      <c r="AW26" s="158">
        <v>3.85806647982719</v>
      </c>
      <c r="AX26" s="158">
        <v>104.60635636485738</v>
      </c>
      <c r="AY26" s="158">
        <v>28.309233766993259</v>
      </c>
      <c r="AZ26" s="158">
        <v>3.7726210928025399</v>
      </c>
      <c r="BA26" s="158">
        <v>104.66591751134646</v>
      </c>
      <c r="BB26" s="158">
        <v>28.113241719146711</v>
      </c>
      <c r="BC26" s="158">
        <v>3.74626354154042</v>
      </c>
      <c r="BD26" s="158">
        <v>106.03151193755215</v>
      </c>
      <c r="BE26" s="158">
        <v>28.332194246659888</v>
      </c>
      <c r="BF26" s="158">
        <v>3.7757088814473598</v>
      </c>
      <c r="BG26" s="158">
        <v>107.28619290982691</v>
      </c>
      <c r="BH26" s="158">
        <v>28.63655864861547</v>
      </c>
      <c r="BI26" s="158">
        <v>3.81664064584829</v>
      </c>
      <c r="BJ26" s="158">
        <v>107.58092412574169</v>
      </c>
      <c r="BK26" s="158">
        <v>28.892500946850149</v>
      </c>
      <c r="BL26" s="158">
        <v>3.8510604721626098</v>
      </c>
      <c r="BM26" s="158">
        <v>107.52262169046105</v>
      </c>
      <c r="BN26" s="158">
        <v>28.907628974568929</v>
      </c>
      <c r="BO26" s="158">
        <v>3.8530949310627198</v>
      </c>
      <c r="BP26" s="158">
        <v>107.39625324338348</v>
      </c>
      <c r="BQ26" s="158">
        <v>28.776491956408929</v>
      </c>
      <c r="BR26" s="158">
        <v>3.83545926310327</v>
      </c>
      <c r="BS26" s="158">
        <v>106.94582340992091</v>
      </c>
      <c r="BT26" s="158">
        <v>28.546947247941208</v>
      </c>
      <c r="BU26" s="158">
        <v>3.8045894574817498</v>
      </c>
      <c r="BV26" s="158">
        <v>107.30313703874985</v>
      </c>
      <c r="BW26" s="158">
        <v>28.69942847213197</v>
      </c>
      <c r="BX26" s="158">
        <v>3.8250955531487798</v>
      </c>
      <c r="BY26" s="158">
        <v>107.34541371008017</v>
      </c>
      <c r="BZ26" s="158">
        <v>28.595853615587739</v>
      </c>
      <c r="CA26" s="158">
        <v>3.81116652071697</v>
      </c>
    </row>
    <row r="27" spans="1:79" s="2" customFormat="1" x14ac:dyDescent="0.25">
      <c r="A27" s="81" t="s">
        <v>3060</v>
      </c>
      <c r="B27" s="157" t="s">
        <v>3051</v>
      </c>
      <c r="C27" s="157" t="s">
        <v>3051</v>
      </c>
      <c r="D27" s="157" t="s">
        <v>3051</v>
      </c>
      <c r="E27" s="157" t="s">
        <v>3051</v>
      </c>
      <c r="F27" s="157" t="s">
        <v>3051</v>
      </c>
      <c r="G27" s="157" t="s">
        <v>3051</v>
      </c>
      <c r="H27" s="157" t="s">
        <v>3051</v>
      </c>
      <c r="I27" s="157" t="s">
        <v>3051</v>
      </c>
      <c r="J27" s="157" t="s">
        <v>3051</v>
      </c>
      <c r="K27" s="157" t="s">
        <v>3051</v>
      </c>
      <c r="L27" s="157" t="s">
        <v>3051</v>
      </c>
      <c r="M27" s="157" t="s">
        <v>3051</v>
      </c>
      <c r="N27" s="157" t="s">
        <v>3051</v>
      </c>
      <c r="O27" s="157" t="s">
        <v>3051</v>
      </c>
      <c r="P27" s="157" t="s">
        <v>3051</v>
      </c>
      <c r="Q27" s="157" t="s">
        <v>3051</v>
      </c>
      <c r="R27" s="157" t="s">
        <v>3051</v>
      </c>
      <c r="S27" s="157" t="s">
        <v>3051</v>
      </c>
      <c r="T27" s="157" t="s">
        <v>3051</v>
      </c>
      <c r="U27" s="157" t="s">
        <v>3051</v>
      </c>
      <c r="V27" s="157" t="s">
        <v>3051</v>
      </c>
      <c r="W27" s="157" t="s">
        <v>3051</v>
      </c>
      <c r="X27" s="157" t="s">
        <v>3051</v>
      </c>
      <c r="Y27" s="157" t="s">
        <v>3051</v>
      </c>
      <c r="Z27" s="157" t="s">
        <v>3051</v>
      </c>
      <c r="AA27" s="157" t="s">
        <v>3051</v>
      </c>
      <c r="AB27" s="157" t="s">
        <v>3051</v>
      </c>
      <c r="AC27" s="157" t="s">
        <v>3051</v>
      </c>
      <c r="AD27" s="157" t="s">
        <v>3051</v>
      </c>
      <c r="AE27" s="157" t="s">
        <v>3051</v>
      </c>
      <c r="AF27" s="157" t="s">
        <v>3051</v>
      </c>
      <c r="AG27" s="157" t="s">
        <v>3051</v>
      </c>
      <c r="AH27" s="157" t="s">
        <v>3051</v>
      </c>
      <c r="AI27" s="157" t="s">
        <v>3051</v>
      </c>
      <c r="AJ27" s="157" t="s">
        <v>3051</v>
      </c>
      <c r="AK27" s="157" t="s">
        <v>3051</v>
      </c>
      <c r="AL27" s="157" t="s">
        <v>3051</v>
      </c>
      <c r="AM27" s="157" t="s">
        <v>3051</v>
      </c>
      <c r="AN27" s="157" t="s">
        <v>3051</v>
      </c>
      <c r="AO27" s="157" t="s">
        <v>3051</v>
      </c>
      <c r="AP27" s="157" t="s">
        <v>3051</v>
      </c>
      <c r="AQ27" s="157" t="s">
        <v>3051</v>
      </c>
      <c r="AR27" s="157" t="s">
        <v>3051</v>
      </c>
      <c r="AS27" s="157" t="s">
        <v>3051</v>
      </c>
      <c r="AT27" s="157" t="s">
        <v>3051</v>
      </c>
      <c r="AU27" s="157" t="s">
        <v>3051</v>
      </c>
      <c r="AV27" s="157" t="s">
        <v>3051</v>
      </c>
      <c r="AW27" s="157" t="s">
        <v>3051</v>
      </c>
      <c r="AX27" s="157" t="s">
        <v>3051</v>
      </c>
      <c r="AY27" s="157" t="s">
        <v>3051</v>
      </c>
      <c r="AZ27" s="157" t="s">
        <v>3051</v>
      </c>
      <c r="BA27" s="157" t="s">
        <v>3051</v>
      </c>
      <c r="BB27" s="157" t="s">
        <v>3051</v>
      </c>
      <c r="BC27" s="157" t="s">
        <v>3051</v>
      </c>
      <c r="BD27" s="157" t="s">
        <v>3051</v>
      </c>
      <c r="BE27" s="157" t="s">
        <v>3051</v>
      </c>
      <c r="BF27" s="157" t="s">
        <v>3051</v>
      </c>
      <c r="BG27" s="157" t="s">
        <v>3051</v>
      </c>
      <c r="BH27" s="157" t="s">
        <v>3051</v>
      </c>
      <c r="BI27" s="157" t="s">
        <v>3051</v>
      </c>
      <c r="BJ27" s="157" t="s">
        <v>3051</v>
      </c>
      <c r="BK27" s="157" t="s">
        <v>3051</v>
      </c>
      <c r="BL27" s="157" t="s">
        <v>3051</v>
      </c>
      <c r="BM27" s="157" t="s">
        <v>3051</v>
      </c>
      <c r="BN27" s="157" t="s">
        <v>3051</v>
      </c>
      <c r="BO27" s="157" t="s">
        <v>3051</v>
      </c>
      <c r="BP27" s="157" t="s">
        <v>3051</v>
      </c>
      <c r="BQ27" s="157" t="s">
        <v>3051</v>
      </c>
      <c r="BR27" s="157" t="s">
        <v>3051</v>
      </c>
      <c r="BS27" s="157" t="s">
        <v>3051</v>
      </c>
      <c r="BT27" s="157" t="s">
        <v>3051</v>
      </c>
      <c r="BU27" s="157" t="s">
        <v>3051</v>
      </c>
      <c r="BV27" s="157" t="s">
        <v>3051</v>
      </c>
      <c r="BW27" s="157" t="s">
        <v>3051</v>
      </c>
      <c r="BX27" s="157" t="s">
        <v>3051</v>
      </c>
      <c r="BY27" s="157" t="s">
        <v>3051</v>
      </c>
      <c r="BZ27" s="157" t="s">
        <v>3051</v>
      </c>
      <c r="CA27" s="157" t="s">
        <v>3051</v>
      </c>
    </row>
    <row r="28" spans="1:79" s="2" customFormat="1" x14ac:dyDescent="0.25">
      <c r="A28" s="82" t="s">
        <v>3061</v>
      </c>
      <c r="B28" s="158">
        <v>77.173041309240745</v>
      </c>
      <c r="C28" s="158">
        <v>3</v>
      </c>
      <c r="D28" s="158">
        <v>0.6</v>
      </c>
      <c r="E28" s="158">
        <v>77.174579841698588</v>
      </c>
      <c r="F28" s="158">
        <v>3</v>
      </c>
      <c r="G28" s="158">
        <v>0.6</v>
      </c>
      <c r="H28" s="158">
        <v>77.183356895032688</v>
      </c>
      <c r="I28" s="158">
        <v>3</v>
      </c>
      <c r="J28" s="158">
        <v>0.6</v>
      </c>
      <c r="K28" s="158">
        <v>77.400000000000006</v>
      </c>
      <c r="L28" s="158">
        <v>3</v>
      </c>
      <c r="M28" s="158">
        <v>0.6</v>
      </c>
      <c r="N28" s="158">
        <v>77.223394282615914</v>
      </c>
      <c r="O28" s="158">
        <v>3</v>
      </c>
      <c r="P28" s="158">
        <v>0.6</v>
      </c>
      <c r="Q28" s="158">
        <v>77.287918860474363</v>
      </c>
      <c r="R28" s="158">
        <v>3</v>
      </c>
      <c r="S28" s="158">
        <v>0.6</v>
      </c>
      <c r="T28" s="158">
        <v>77.227937210877997</v>
      </c>
      <c r="U28" s="158">
        <v>3</v>
      </c>
      <c r="V28" s="158">
        <v>0.6</v>
      </c>
      <c r="W28" s="158">
        <v>77.229711378383712</v>
      </c>
      <c r="X28" s="158">
        <v>3</v>
      </c>
      <c r="Y28" s="158">
        <v>0.6</v>
      </c>
      <c r="Z28" s="158">
        <v>77.384987457283515</v>
      </c>
      <c r="AA28" s="158">
        <v>3</v>
      </c>
      <c r="AB28" s="158">
        <v>0.6</v>
      </c>
      <c r="AC28" s="158">
        <v>77.386535112661008</v>
      </c>
      <c r="AD28" s="158">
        <v>3</v>
      </c>
      <c r="AE28" s="158">
        <v>0.6</v>
      </c>
      <c r="AF28" s="158">
        <v>77.377162270569499</v>
      </c>
      <c r="AG28" s="158">
        <v>3</v>
      </c>
      <c r="AH28" s="158">
        <v>0.6</v>
      </c>
      <c r="AI28" s="158">
        <v>77.400000000000006</v>
      </c>
      <c r="AJ28" s="158">
        <v>3</v>
      </c>
      <c r="AK28" s="158">
        <v>0.6</v>
      </c>
      <c r="AL28" s="158">
        <v>73.773300005002454</v>
      </c>
      <c r="AM28" s="158">
        <v>3</v>
      </c>
      <c r="AN28" s="158">
        <v>0.6</v>
      </c>
      <c r="AO28" s="158">
        <v>73.956460285910495</v>
      </c>
      <c r="AP28" s="158">
        <v>3</v>
      </c>
      <c r="AQ28" s="158">
        <v>0.6</v>
      </c>
      <c r="AR28" s="158">
        <v>73.94844485003604</v>
      </c>
      <c r="AS28" s="158">
        <v>3</v>
      </c>
      <c r="AT28" s="158">
        <v>0.6</v>
      </c>
      <c r="AU28" s="158">
        <v>73.925430400353193</v>
      </c>
      <c r="AV28" s="158">
        <v>3</v>
      </c>
      <c r="AW28" s="158">
        <v>0.6</v>
      </c>
      <c r="AX28" s="158">
        <v>77.135767155957055</v>
      </c>
      <c r="AY28" s="158">
        <v>3</v>
      </c>
      <c r="AZ28" s="158">
        <v>0.6</v>
      </c>
      <c r="BA28" s="158">
        <v>77.217336444980901</v>
      </c>
      <c r="BB28" s="158">
        <v>3</v>
      </c>
      <c r="BC28" s="158">
        <v>0.6</v>
      </c>
      <c r="BD28" s="158">
        <v>77.304525172673749</v>
      </c>
      <c r="BE28" s="158">
        <v>3</v>
      </c>
      <c r="BF28" s="158">
        <v>0.6</v>
      </c>
      <c r="BG28" s="158">
        <v>77.297081109573696</v>
      </c>
      <c r="BH28" s="158">
        <v>3</v>
      </c>
      <c r="BI28" s="158">
        <v>0.6</v>
      </c>
      <c r="BJ28" s="158">
        <v>77.220563811021449</v>
      </c>
      <c r="BK28" s="158">
        <v>3</v>
      </c>
      <c r="BL28" s="158">
        <v>0.6</v>
      </c>
      <c r="BM28" s="158">
        <v>77.400000000000006</v>
      </c>
      <c r="BN28" s="158">
        <v>3</v>
      </c>
      <c r="BO28" s="158">
        <v>0.6</v>
      </c>
      <c r="BP28" s="158">
        <v>77.319136861638214</v>
      </c>
      <c r="BQ28" s="158">
        <v>3</v>
      </c>
      <c r="BR28" s="158">
        <v>0.6</v>
      </c>
      <c r="BS28" s="158">
        <v>76.976361676673193</v>
      </c>
      <c r="BT28" s="158">
        <v>3</v>
      </c>
      <c r="BU28" s="158">
        <v>0.6</v>
      </c>
      <c r="BV28" s="158">
        <v>77.213455414012756</v>
      </c>
      <c r="BW28" s="158">
        <v>3</v>
      </c>
      <c r="BX28" s="158">
        <v>0.6</v>
      </c>
      <c r="BY28" s="158">
        <v>77.092620531321742</v>
      </c>
      <c r="BZ28" s="158">
        <v>3</v>
      </c>
      <c r="CA28" s="158">
        <v>0.6</v>
      </c>
    </row>
    <row r="29" spans="1:79" s="2" customFormat="1" x14ac:dyDescent="0.25">
      <c r="A29" s="82" t="s">
        <v>3062</v>
      </c>
      <c r="B29" s="158">
        <v>97.949048087165096</v>
      </c>
      <c r="C29" s="158">
        <v>1</v>
      </c>
      <c r="D29" s="158">
        <v>1.4926458502411799</v>
      </c>
      <c r="E29" s="158">
        <v>97.938826871928455</v>
      </c>
      <c r="F29" s="158">
        <v>1</v>
      </c>
      <c r="G29" s="158">
        <v>1.49257556441001</v>
      </c>
      <c r="H29" s="158">
        <v>97.665087645706905</v>
      </c>
      <c r="I29" s="158">
        <v>1.00000000000001</v>
      </c>
      <c r="J29" s="158">
        <v>1.49210852608752</v>
      </c>
      <c r="K29" s="158">
        <v>97.679588876618624</v>
      </c>
      <c r="L29" s="158">
        <v>0.99999999999999001</v>
      </c>
      <c r="M29" s="158">
        <v>1.49344629040017</v>
      </c>
      <c r="N29" s="158">
        <v>97.365324142671113</v>
      </c>
      <c r="O29" s="158">
        <v>1.00000000000001</v>
      </c>
      <c r="P29" s="158">
        <v>1.49025371321474</v>
      </c>
      <c r="Q29" s="158">
        <v>97.045328842366914</v>
      </c>
      <c r="R29" s="158">
        <v>1.00000000000001</v>
      </c>
      <c r="S29" s="158">
        <v>1.4895454635219301</v>
      </c>
      <c r="T29" s="158">
        <v>96.863739181732996</v>
      </c>
      <c r="U29" s="158">
        <v>1</v>
      </c>
      <c r="V29" s="158">
        <v>1.4891987906133699</v>
      </c>
      <c r="W29" s="158">
        <v>97.728081617775928</v>
      </c>
      <c r="X29" s="158">
        <v>1</v>
      </c>
      <c r="Y29" s="158">
        <v>1.4900741380004601</v>
      </c>
      <c r="Z29" s="158">
        <v>97.701995063992669</v>
      </c>
      <c r="AA29" s="158">
        <v>1</v>
      </c>
      <c r="AB29" s="158">
        <v>1.49001855405388</v>
      </c>
      <c r="AC29" s="158">
        <v>96.799489428457363</v>
      </c>
      <c r="AD29" s="158">
        <v>1</v>
      </c>
      <c r="AE29" s="158">
        <v>1.49052758229441</v>
      </c>
      <c r="AF29" s="158">
        <v>97.323289999368427</v>
      </c>
      <c r="AG29" s="158">
        <v>1</v>
      </c>
      <c r="AH29" s="158">
        <v>1.4910601476535099</v>
      </c>
      <c r="AI29" s="158">
        <v>97.211583021692846</v>
      </c>
      <c r="AJ29" s="158">
        <v>1</v>
      </c>
      <c r="AK29" s="158">
        <v>1.4907108955592201</v>
      </c>
      <c r="AL29" s="158">
        <v>96.947289261117447</v>
      </c>
      <c r="AM29" s="158">
        <v>1</v>
      </c>
      <c r="AN29" s="158">
        <v>1.48772532522448</v>
      </c>
      <c r="AO29" s="158">
        <v>96.935568065817833</v>
      </c>
      <c r="AP29" s="158">
        <v>1</v>
      </c>
      <c r="AQ29" s="158">
        <v>1.4873329948435301</v>
      </c>
      <c r="AR29" s="158">
        <v>96.900648753600294</v>
      </c>
      <c r="AS29" s="158">
        <v>1</v>
      </c>
      <c r="AT29" s="158">
        <v>1.48834009131226</v>
      </c>
      <c r="AU29" s="158">
        <v>96.974404113514566</v>
      </c>
      <c r="AV29" s="158">
        <v>1</v>
      </c>
      <c r="AW29" s="158">
        <v>1.48887907151635</v>
      </c>
      <c r="AX29" s="158">
        <v>96.978221797517676</v>
      </c>
      <c r="AY29" s="158">
        <v>1</v>
      </c>
      <c r="AZ29" s="158">
        <v>1.48909298264516</v>
      </c>
      <c r="BA29" s="158">
        <v>97.108107710952837</v>
      </c>
      <c r="BB29" s="158">
        <v>1</v>
      </c>
      <c r="BC29" s="158">
        <v>1.4893974586946801</v>
      </c>
      <c r="BD29" s="158">
        <v>97.111681951281014</v>
      </c>
      <c r="BE29" s="158">
        <v>1</v>
      </c>
      <c r="BF29" s="158">
        <v>1.4898959025310201</v>
      </c>
      <c r="BG29" s="158">
        <v>97.229645705749959</v>
      </c>
      <c r="BH29" s="158">
        <v>1</v>
      </c>
      <c r="BI29" s="158">
        <v>1.4901714077822401</v>
      </c>
      <c r="BJ29" s="158">
        <v>97.038787081735279</v>
      </c>
      <c r="BK29" s="158">
        <v>1</v>
      </c>
      <c r="BL29" s="158">
        <v>1.4879771948812299</v>
      </c>
      <c r="BM29" s="158">
        <v>97.364852566780087</v>
      </c>
      <c r="BN29" s="158">
        <v>1</v>
      </c>
      <c r="BO29" s="158">
        <v>1.4835399335100501</v>
      </c>
      <c r="BP29" s="158">
        <v>97.338993843907346</v>
      </c>
      <c r="BQ29" s="158">
        <v>1</v>
      </c>
      <c r="BR29" s="158">
        <v>1.4840082593416699</v>
      </c>
      <c r="BS29" s="158">
        <v>97.10514978450334</v>
      </c>
      <c r="BT29" s="158">
        <v>1</v>
      </c>
      <c r="BU29" s="158">
        <v>1.48287997108563</v>
      </c>
      <c r="BV29" s="158">
        <v>97.432477983422501</v>
      </c>
      <c r="BW29" s="158">
        <v>1</v>
      </c>
      <c r="BX29" s="158">
        <v>1.48204649194446</v>
      </c>
      <c r="BY29" s="158">
        <v>97.552154676810886</v>
      </c>
      <c r="BZ29" s="158">
        <v>1</v>
      </c>
      <c r="CA29" s="158">
        <v>1.4847140797260301</v>
      </c>
    </row>
    <row r="30" spans="1:79" s="2" customFormat="1" x14ac:dyDescent="0.25">
      <c r="A30" s="82" t="s">
        <v>3063</v>
      </c>
      <c r="B30" s="158">
        <v>54.524057597936057</v>
      </c>
      <c r="C30" s="158">
        <v>1</v>
      </c>
      <c r="D30" s="158">
        <v>0.1</v>
      </c>
      <c r="E30" s="158">
        <v>54.520365302672232</v>
      </c>
      <c r="F30" s="158">
        <v>0.99999999999995004</v>
      </c>
      <c r="G30" s="158">
        <v>9.9999999999860006E-2</v>
      </c>
      <c r="H30" s="158">
        <v>54.541781168979753</v>
      </c>
      <c r="I30" s="158">
        <v>1.0000000000000899</v>
      </c>
      <c r="J30" s="158">
        <v>9.9999999999970002E-2</v>
      </c>
      <c r="K30" s="158">
        <v>54.895705810937137</v>
      </c>
      <c r="L30" s="158">
        <v>1.00000000000005</v>
      </c>
      <c r="M30" s="158">
        <v>9.9999999999780001E-2</v>
      </c>
      <c r="N30" s="158">
        <v>54.93784641336039</v>
      </c>
      <c r="O30" s="158">
        <v>0.99999999999991995</v>
      </c>
      <c r="P30" s="158">
        <v>0.10000000000015</v>
      </c>
      <c r="Q30" s="158">
        <v>54.996999838916537</v>
      </c>
      <c r="R30" s="158">
        <v>0.99999999999987998</v>
      </c>
      <c r="S30" s="158">
        <v>9.9999999999930006E-2</v>
      </c>
      <c r="T30" s="158">
        <v>54.97407667791056</v>
      </c>
      <c r="U30" s="158">
        <v>1</v>
      </c>
      <c r="V30" s="158">
        <v>9.9999999999889996E-2</v>
      </c>
      <c r="W30" s="158">
        <v>54.983689430213197</v>
      </c>
      <c r="X30" s="158">
        <v>1</v>
      </c>
      <c r="Y30" s="158">
        <v>9.9999999999900002E-2</v>
      </c>
      <c r="Z30" s="158">
        <v>55.04950703433633</v>
      </c>
      <c r="AA30" s="158">
        <v>0.99999999999994005</v>
      </c>
      <c r="AB30" s="158">
        <v>0.10000000000011</v>
      </c>
      <c r="AC30" s="158">
        <v>54.984428883837218</v>
      </c>
      <c r="AD30" s="158">
        <v>1.00000000000005</v>
      </c>
      <c r="AE30" s="158">
        <v>9.9999999999930006E-2</v>
      </c>
      <c r="AF30" s="158">
        <v>54.995520879155151</v>
      </c>
      <c r="AG30" s="158">
        <v>0.99999999999995004</v>
      </c>
      <c r="AH30" s="158">
        <v>9.9999999999970002E-2</v>
      </c>
      <c r="AI30" s="158">
        <v>54.999957777535109</v>
      </c>
      <c r="AJ30" s="158">
        <v>1.00000000000005</v>
      </c>
      <c r="AK30" s="158">
        <v>0.10000000000003</v>
      </c>
      <c r="AL30" s="158">
        <v>55.03027811636251</v>
      </c>
      <c r="AM30" s="158">
        <v>1.0000000000000799</v>
      </c>
      <c r="AN30" s="158">
        <v>9.9999999999959996E-2</v>
      </c>
      <c r="AO30" s="158">
        <v>55.008831746156922</v>
      </c>
      <c r="AP30" s="158">
        <v>1.00000000000005</v>
      </c>
      <c r="AQ30" s="158">
        <v>0.10000000000008</v>
      </c>
      <c r="AR30" s="158">
        <v>54.979992185962828</v>
      </c>
      <c r="AS30" s="158">
        <v>0.99999999999988998</v>
      </c>
      <c r="AT30" s="158">
        <v>9.9999999999939998E-2</v>
      </c>
      <c r="AU30" s="158">
        <v>54.991084038062503</v>
      </c>
      <c r="AV30" s="158">
        <v>1</v>
      </c>
      <c r="AW30" s="158">
        <v>0.1</v>
      </c>
      <c r="AX30" s="158">
        <v>55.097584035582038</v>
      </c>
      <c r="AY30" s="158">
        <v>0.99999999999989997</v>
      </c>
      <c r="AZ30" s="158">
        <v>9.9999999999939998E-2</v>
      </c>
      <c r="BA30" s="158">
        <v>55.152326036512768</v>
      </c>
      <c r="BB30" s="158">
        <v>1.00000000000006</v>
      </c>
      <c r="BC30" s="158">
        <v>9.9999999999979994E-2</v>
      </c>
      <c r="BD30" s="158">
        <v>55.147147365964301</v>
      </c>
      <c r="BE30" s="158">
        <v>1.0000000000001299</v>
      </c>
      <c r="BF30" s="158">
        <v>9.999999999992E-2</v>
      </c>
      <c r="BG30" s="158">
        <v>55.17526108622566</v>
      </c>
      <c r="BH30" s="158">
        <v>0.99999999999997002</v>
      </c>
      <c r="BI30" s="158">
        <v>9.9999999999900002E-2</v>
      </c>
      <c r="BJ30" s="158">
        <v>55.286998839782491</v>
      </c>
      <c r="BK30" s="158">
        <v>1</v>
      </c>
      <c r="BL30" s="158">
        <v>0.1</v>
      </c>
      <c r="BM30" s="158">
        <v>55.260356081338379</v>
      </c>
      <c r="BN30" s="158">
        <v>1.0000000000000999</v>
      </c>
      <c r="BO30" s="158">
        <v>9.9999999999959996E-2</v>
      </c>
      <c r="BP30" s="158">
        <v>55.200417415280462</v>
      </c>
      <c r="BQ30" s="158">
        <v>1.0000000000000999</v>
      </c>
      <c r="BR30" s="158">
        <v>9.9999999999979994E-2</v>
      </c>
      <c r="BS30" s="158">
        <v>55.301801263387311</v>
      </c>
      <c r="BT30" s="158">
        <v>1</v>
      </c>
      <c r="BU30" s="158">
        <v>9.9999999999950004E-2</v>
      </c>
      <c r="BV30" s="158">
        <v>55.352874510953498</v>
      </c>
      <c r="BW30" s="158">
        <v>1.0000000000000799</v>
      </c>
      <c r="BX30" s="158">
        <v>9.9999999999900002E-2</v>
      </c>
      <c r="BY30" s="158">
        <v>55.420243567147253</v>
      </c>
      <c r="BZ30" s="158">
        <v>1</v>
      </c>
      <c r="CA30" s="158">
        <v>9.999999999992E-2</v>
      </c>
    </row>
    <row r="31" spans="1:79" s="2" customFormat="1" x14ac:dyDescent="0.25">
      <c r="A31" s="82" t="s">
        <v>3064</v>
      </c>
      <c r="B31" s="158">
        <v>91.7</v>
      </c>
      <c r="C31" s="158">
        <v>30</v>
      </c>
      <c r="D31" s="158">
        <v>4</v>
      </c>
      <c r="E31" s="158">
        <v>91.699999999999989</v>
      </c>
      <c r="F31" s="158">
        <v>30</v>
      </c>
      <c r="G31" s="158">
        <v>4</v>
      </c>
      <c r="H31" s="158">
        <v>91.7</v>
      </c>
      <c r="I31" s="158">
        <v>30</v>
      </c>
      <c r="J31" s="158">
        <v>4</v>
      </c>
      <c r="K31" s="158">
        <v>91.700000000000017</v>
      </c>
      <c r="L31" s="158">
        <v>30</v>
      </c>
      <c r="M31" s="158">
        <v>4</v>
      </c>
      <c r="N31" s="158">
        <v>91.699999999999989</v>
      </c>
      <c r="O31" s="158">
        <v>30</v>
      </c>
      <c r="P31" s="158">
        <v>4</v>
      </c>
      <c r="Q31" s="158">
        <v>91.7</v>
      </c>
      <c r="R31" s="158">
        <v>30</v>
      </c>
      <c r="S31" s="158">
        <v>4</v>
      </c>
      <c r="T31" s="158">
        <v>91.7</v>
      </c>
      <c r="U31" s="158">
        <v>30</v>
      </c>
      <c r="V31" s="158">
        <v>4</v>
      </c>
      <c r="W31" s="158">
        <v>91.699999999999989</v>
      </c>
      <c r="X31" s="158">
        <v>30</v>
      </c>
      <c r="Y31" s="158">
        <v>4</v>
      </c>
      <c r="Z31" s="158">
        <v>91.7</v>
      </c>
      <c r="AA31" s="158">
        <v>30</v>
      </c>
      <c r="AB31" s="158">
        <v>4</v>
      </c>
      <c r="AC31" s="158">
        <v>91.700000000000017</v>
      </c>
      <c r="AD31" s="158">
        <v>30</v>
      </c>
      <c r="AE31" s="158">
        <v>4</v>
      </c>
      <c r="AF31" s="158">
        <v>91.699999999999989</v>
      </c>
      <c r="AG31" s="158">
        <v>29.999999999999989</v>
      </c>
      <c r="AH31" s="158">
        <v>4</v>
      </c>
      <c r="AI31" s="158">
        <v>91.700000000000017</v>
      </c>
      <c r="AJ31" s="158">
        <v>30</v>
      </c>
      <c r="AK31" s="158">
        <v>4</v>
      </c>
      <c r="AL31" s="158">
        <v>91.700000000000017</v>
      </c>
      <c r="AM31" s="158">
        <v>30</v>
      </c>
      <c r="AN31" s="158">
        <v>4</v>
      </c>
      <c r="AO31" s="158">
        <v>91.700000000000017</v>
      </c>
      <c r="AP31" s="158">
        <v>30</v>
      </c>
      <c r="AQ31" s="158">
        <v>4</v>
      </c>
      <c r="AR31" s="158">
        <v>91.700000000000017</v>
      </c>
      <c r="AS31" s="158">
        <v>30</v>
      </c>
      <c r="AT31" s="158">
        <v>4</v>
      </c>
      <c r="AU31" s="158">
        <v>91.700000000000017</v>
      </c>
      <c r="AV31" s="158">
        <v>30</v>
      </c>
      <c r="AW31" s="158">
        <v>4</v>
      </c>
      <c r="AX31" s="158">
        <v>91.7</v>
      </c>
      <c r="AY31" s="158">
        <v>30</v>
      </c>
      <c r="AZ31" s="158">
        <v>4</v>
      </c>
      <c r="BA31" s="158">
        <v>91.7</v>
      </c>
      <c r="BB31" s="158">
        <v>30</v>
      </c>
      <c r="BC31" s="158">
        <v>4</v>
      </c>
      <c r="BD31" s="158">
        <v>91.699999999999989</v>
      </c>
      <c r="BE31" s="158">
        <v>30</v>
      </c>
      <c r="BF31" s="158">
        <v>4</v>
      </c>
      <c r="BG31" s="158">
        <v>91.700000000000017</v>
      </c>
      <c r="BH31" s="158">
        <v>30</v>
      </c>
      <c r="BI31" s="158">
        <v>4</v>
      </c>
      <c r="BJ31" s="158">
        <v>91.7</v>
      </c>
      <c r="BK31" s="158">
        <v>30</v>
      </c>
      <c r="BL31" s="158">
        <v>4</v>
      </c>
      <c r="BM31" s="158">
        <v>91.7</v>
      </c>
      <c r="BN31" s="158">
        <v>30</v>
      </c>
      <c r="BO31" s="158">
        <v>4</v>
      </c>
      <c r="BP31" s="158">
        <v>91.700000000000017</v>
      </c>
      <c r="BQ31" s="158">
        <v>30</v>
      </c>
      <c r="BR31" s="158">
        <v>4</v>
      </c>
      <c r="BS31" s="158">
        <v>91.700000000000017</v>
      </c>
      <c r="BT31" s="158">
        <v>30</v>
      </c>
      <c r="BU31" s="158">
        <v>4</v>
      </c>
      <c r="BV31" s="158">
        <v>91.700000000000017</v>
      </c>
      <c r="BW31" s="158">
        <v>30</v>
      </c>
      <c r="BX31" s="158">
        <v>4</v>
      </c>
      <c r="BY31" s="158">
        <v>91.700000000000017</v>
      </c>
      <c r="BZ31" s="158">
        <v>30</v>
      </c>
      <c r="CA31" s="158">
        <v>4</v>
      </c>
    </row>
    <row r="32" spans="1:79" s="2" customFormat="1" x14ac:dyDescent="0.25">
      <c r="A32" s="82" t="s">
        <v>68</v>
      </c>
      <c r="B32" s="158" t="s">
        <v>3052</v>
      </c>
      <c r="C32" s="158" t="s">
        <v>3052</v>
      </c>
      <c r="D32" s="158" t="s">
        <v>3052</v>
      </c>
      <c r="E32" s="158" t="s">
        <v>3052</v>
      </c>
      <c r="F32" s="158" t="s">
        <v>3052</v>
      </c>
      <c r="G32" s="158" t="s">
        <v>3052</v>
      </c>
      <c r="H32" s="158" t="s">
        <v>3052</v>
      </c>
      <c r="I32" s="158" t="s">
        <v>3052</v>
      </c>
      <c r="J32" s="158" t="s">
        <v>3052</v>
      </c>
      <c r="K32" s="158" t="s">
        <v>3052</v>
      </c>
      <c r="L32" s="158" t="s">
        <v>3052</v>
      </c>
      <c r="M32" s="158" t="s">
        <v>3052</v>
      </c>
      <c r="N32" s="158" t="s">
        <v>3052</v>
      </c>
      <c r="O32" s="158" t="s">
        <v>3052</v>
      </c>
      <c r="P32" s="158" t="s">
        <v>3052</v>
      </c>
      <c r="Q32" s="158" t="s">
        <v>3052</v>
      </c>
      <c r="R32" s="158" t="s">
        <v>3052</v>
      </c>
      <c r="S32" s="158" t="s">
        <v>3052</v>
      </c>
      <c r="T32" s="158" t="s">
        <v>3052</v>
      </c>
      <c r="U32" s="158" t="s">
        <v>3052</v>
      </c>
      <c r="V32" s="158" t="s">
        <v>3052</v>
      </c>
      <c r="W32" s="158" t="s">
        <v>3052</v>
      </c>
      <c r="X32" s="158" t="s">
        <v>3052</v>
      </c>
      <c r="Y32" s="158" t="s">
        <v>3052</v>
      </c>
      <c r="Z32" s="158" t="s">
        <v>3052</v>
      </c>
      <c r="AA32" s="158" t="s">
        <v>3052</v>
      </c>
      <c r="AB32" s="158" t="s">
        <v>3052</v>
      </c>
      <c r="AC32" s="158" t="s">
        <v>3052</v>
      </c>
      <c r="AD32" s="158" t="s">
        <v>3052</v>
      </c>
      <c r="AE32" s="158" t="s">
        <v>3052</v>
      </c>
      <c r="AF32" s="158" t="s">
        <v>3052</v>
      </c>
      <c r="AG32" s="158" t="s">
        <v>3052</v>
      </c>
      <c r="AH32" s="158" t="s">
        <v>3052</v>
      </c>
      <c r="AI32" s="158" t="s">
        <v>3052</v>
      </c>
      <c r="AJ32" s="158" t="s">
        <v>3052</v>
      </c>
      <c r="AK32" s="158" t="s">
        <v>3052</v>
      </c>
      <c r="AL32" s="158" t="s">
        <v>3052</v>
      </c>
      <c r="AM32" s="158" t="s">
        <v>3052</v>
      </c>
      <c r="AN32" s="158" t="s">
        <v>3052</v>
      </c>
      <c r="AO32" s="158" t="s">
        <v>3052</v>
      </c>
      <c r="AP32" s="158" t="s">
        <v>3052</v>
      </c>
      <c r="AQ32" s="158" t="s">
        <v>3052</v>
      </c>
      <c r="AR32" s="158" t="s">
        <v>3052</v>
      </c>
      <c r="AS32" s="158" t="s">
        <v>3052</v>
      </c>
      <c r="AT32" s="158" t="s">
        <v>3052</v>
      </c>
      <c r="AU32" s="158" t="s">
        <v>3052</v>
      </c>
      <c r="AV32" s="158" t="s">
        <v>3052</v>
      </c>
      <c r="AW32" s="158" t="s">
        <v>3052</v>
      </c>
      <c r="AX32" s="158" t="s">
        <v>3052</v>
      </c>
      <c r="AY32" s="158" t="s">
        <v>3052</v>
      </c>
      <c r="AZ32" s="158" t="s">
        <v>3052</v>
      </c>
      <c r="BA32" s="158" t="s">
        <v>3052</v>
      </c>
      <c r="BB32" s="158" t="s">
        <v>3052</v>
      </c>
      <c r="BC32" s="158" t="s">
        <v>3052</v>
      </c>
      <c r="BD32" s="158" t="s">
        <v>3052</v>
      </c>
      <c r="BE32" s="158" t="s">
        <v>3052</v>
      </c>
      <c r="BF32" s="158" t="s">
        <v>3052</v>
      </c>
      <c r="BG32" s="158" t="s">
        <v>3052</v>
      </c>
      <c r="BH32" s="158" t="s">
        <v>3052</v>
      </c>
      <c r="BI32" s="158" t="s">
        <v>3052</v>
      </c>
      <c r="BJ32" s="158" t="s">
        <v>3052</v>
      </c>
      <c r="BK32" s="158" t="s">
        <v>3052</v>
      </c>
      <c r="BL32" s="158" t="s">
        <v>3052</v>
      </c>
      <c r="BM32" s="158" t="s">
        <v>3052</v>
      </c>
      <c r="BN32" s="158" t="s">
        <v>3052</v>
      </c>
      <c r="BO32" s="158" t="s">
        <v>3052</v>
      </c>
      <c r="BP32" s="158" t="s">
        <v>3052</v>
      </c>
      <c r="BQ32" s="158" t="s">
        <v>3052</v>
      </c>
      <c r="BR32" s="158" t="s">
        <v>3052</v>
      </c>
      <c r="BS32" s="158" t="s">
        <v>3052</v>
      </c>
      <c r="BT32" s="158" t="s">
        <v>3052</v>
      </c>
      <c r="BU32" s="158" t="s">
        <v>3052</v>
      </c>
      <c r="BV32" s="158" t="s">
        <v>3052</v>
      </c>
      <c r="BW32" s="158" t="s">
        <v>3052</v>
      </c>
      <c r="BX32" s="158" t="s">
        <v>3052</v>
      </c>
      <c r="BY32" s="158" t="s">
        <v>3052</v>
      </c>
      <c r="BZ32" s="158" t="s">
        <v>3052</v>
      </c>
      <c r="CA32" s="158" t="s">
        <v>3052</v>
      </c>
    </row>
    <row r="33" spans="1:79" s="2" customFormat="1" x14ac:dyDescent="0.25">
      <c r="A33" s="82" t="s">
        <v>3065</v>
      </c>
      <c r="B33" s="158">
        <v>100.26845637583892</v>
      </c>
      <c r="C33" s="158">
        <v>30</v>
      </c>
      <c r="D33" s="158">
        <v>4</v>
      </c>
      <c r="E33" s="158">
        <v>100.10307507301151</v>
      </c>
      <c r="F33" s="158">
        <v>30</v>
      </c>
      <c r="G33" s="158">
        <v>4</v>
      </c>
      <c r="H33" s="158">
        <v>101.41630901287553</v>
      </c>
      <c r="I33" s="158">
        <v>30</v>
      </c>
      <c r="J33" s="158">
        <v>4</v>
      </c>
      <c r="K33" s="158">
        <v>102.90582490408092</v>
      </c>
      <c r="L33" s="158">
        <v>28.634461109173351</v>
      </c>
      <c r="M33" s="158">
        <v>3.8163585629578001</v>
      </c>
      <c r="N33" s="158">
        <v>103.69831668452524</v>
      </c>
      <c r="O33" s="158">
        <v>29.739379903909299</v>
      </c>
      <c r="P33" s="158">
        <v>3.9649510905257301</v>
      </c>
      <c r="Q33" s="158">
        <v>105.66437753885494</v>
      </c>
      <c r="R33" s="158">
        <v>30</v>
      </c>
      <c r="S33" s="158">
        <v>4</v>
      </c>
      <c r="T33" s="158">
        <v>107.31328511610204</v>
      </c>
      <c r="U33" s="158">
        <v>30</v>
      </c>
      <c r="V33" s="158">
        <v>4</v>
      </c>
      <c r="W33" s="158">
        <v>103.1780864664123</v>
      </c>
      <c r="X33" s="158">
        <v>26.93879934646198</v>
      </c>
      <c r="Y33" s="158">
        <v>3.5883212914207498</v>
      </c>
      <c r="Z33" s="158">
        <v>106.2578362872419</v>
      </c>
      <c r="AA33" s="158">
        <v>28.51219645776164</v>
      </c>
      <c r="AB33" s="158">
        <v>3.7999160753541501</v>
      </c>
      <c r="AC33" s="158">
        <v>105.55341829629081</v>
      </c>
      <c r="AD33" s="158">
        <v>28.47955024403085</v>
      </c>
      <c r="AE33" s="158">
        <v>3.7955257224731098</v>
      </c>
      <c r="AF33" s="158">
        <v>104.80655557424329</v>
      </c>
      <c r="AG33" s="158">
        <v>28.846662717865598</v>
      </c>
      <c r="AH33" s="158">
        <v>3.8448960206784801</v>
      </c>
      <c r="AI33" s="158">
        <v>104.50979793812849</v>
      </c>
      <c r="AJ33" s="158">
        <v>28.852631190106631</v>
      </c>
      <c r="AK33" s="158">
        <v>3.8456986772902</v>
      </c>
      <c r="AL33" s="158">
        <v>104.45484719873336</v>
      </c>
      <c r="AM33" s="158">
        <v>28.98289223976456</v>
      </c>
      <c r="AN33" s="158">
        <v>3.8632165425890301</v>
      </c>
      <c r="AO33" s="158">
        <v>108.97980345252893</v>
      </c>
      <c r="AP33" s="158">
        <v>29.866750315475009</v>
      </c>
      <c r="AQ33" s="158">
        <v>3.9820802148397401</v>
      </c>
      <c r="AR33" s="158">
        <v>109.0110007483746</v>
      </c>
      <c r="AS33" s="158">
        <v>29.71963119221159</v>
      </c>
      <c r="AT33" s="158">
        <v>3.9622952292974198</v>
      </c>
      <c r="AU33" s="158">
        <v>104.92582101420248</v>
      </c>
      <c r="AV33" s="158">
        <v>28.944596901279109</v>
      </c>
      <c r="AW33" s="158">
        <v>3.85806647982719</v>
      </c>
      <c r="AX33" s="158">
        <v>104.60635636485738</v>
      </c>
      <c r="AY33" s="158">
        <v>28.309233766993259</v>
      </c>
      <c r="AZ33" s="158">
        <v>3.7726210928025399</v>
      </c>
      <c r="BA33" s="158">
        <v>104.66591751134646</v>
      </c>
      <c r="BB33" s="158">
        <v>28.113241719146711</v>
      </c>
      <c r="BC33" s="158">
        <v>3.74626354154042</v>
      </c>
      <c r="BD33" s="158">
        <v>106.03151193755215</v>
      </c>
      <c r="BE33" s="158">
        <v>28.332194246659888</v>
      </c>
      <c r="BF33" s="158">
        <v>3.7757088814473598</v>
      </c>
      <c r="BG33" s="158">
        <v>107.28619290982691</v>
      </c>
      <c r="BH33" s="158">
        <v>28.63655864861547</v>
      </c>
      <c r="BI33" s="158">
        <v>3.81664064584829</v>
      </c>
      <c r="BJ33" s="158">
        <v>107.58092412574169</v>
      </c>
      <c r="BK33" s="158">
        <v>28.892500946850149</v>
      </c>
      <c r="BL33" s="158">
        <v>3.8510604721626098</v>
      </c>
      <c r="BM33" s="158">
        <v>107.52262169046105</v>
      </c>
      <c r="BN33" s="158">
        <v>28.907628974568929</v>
      </c>
      <c r="BO33" s="158">
        <v>3.8530949310627198</v>
      </c>
      <c r="BP33" s="158">
        <v>107.39625324338348</v>
      </c>
      <c r="BQ33" s="158">
        <v>28.776491956408929</v>
      </c>
      <c r="BR33" s="158">
        <v>3.83545926310327</v>
      </c>
      <c r="BS33" s="158">
        <v>106.94582340992091</v>
      </c>
      <c r="BT33" s="158">
        <v>28.546947247941208</v>
      </c>
      <c r="BU33" s="158">
        <v>3.8045894574817498</v>
      </c>
      <c r="BV33" s="158">
        <v>107.30313703874985</v>
      </c>
      <c r="BW33" s="158">
        <v>28.69942847213197</v>
      </c>
      <c r="BX33" s="158">
        <v>3.8250955531487798</v>
      </c>
      <c r="BY33" s="158">
        <v>107.34541371008017</v>
      </c>
      <c r="BZ33" s="158">
        <v>28.595853615587739</v>
      </c>
      <c r="CA33" s="158">
        <v>3.81116652071697</v>
      </c>
    </row>
    <row r="34" spans="1:79" s="2" customFormat="1" x14ac:dyDescent="0.25">
      <c r="A34" s="81" t="s">
        <v>3066</v>
      </c>
      <c r="B34" s="157" t="s">
        <v>3051</v>
      </c>
      <c r="C34" s="157" t="s">
        <v>3051</v>
      </c>
      <c r="D34" s="157" t="s">
        <v>3051</v>
      </c>
      <c r="E34" s="157" t="s">
        <v>3051</v>
      </c>
      <c r="F34" s="157" t="s">
        <v>3051</v>
      </c>
      <c r="G34" s="157" t="s">
        <v>3051</v>
      </c>
      <c r="H34" s="157" t="s">
        <v>3051</v>
      </c>
      <c r="I34" s="157" t="s">
        <v>3051</v>
      </c>
      <c r="J34" s="157" t="s">
        <v>3051</v>
      </c>
      <c r="K34" s="157" t="s">
        <v>3051</v>
      </c>
      <c r="L34" s="157" t="s">
        <v>3051</v>
      </c>
      <c r="M34" s="157" t="s">
        <v>3051</v>
      </c>
      <c r="N34" s="157" t="s">
        <v>3051</v>
      </c>
      <c r="O34" s="157" t="s">
        <v>3051</v>
      </c>
      <c r="P34" s="157" t="s">
        <v>3051</v>
      </c>
      <c r="Q34" s="157" t="s">
        <v>3051</v>
      </c>
      <c r="R34" s="157" t="s">
        <v>3051</v>
      </c>
      <c r="S34" s="157" t="s">
        <v>3051</v>
      </c>
      <c r="T34" s="157" t="s">
        <v>3051</v>
      </c>
      <c r="U34" s="157" t="s">
        <v>3051</v>
      </c>
      <c r="V34" s="157" t="s">
        <v>3051</v>
      </c>
      <c r="W34" s="157" t="s">
        <v>3051</v>
      </c>
      <c r="X34" s="157" t="s">
        <v>3051</v>
      </c>
      <c r="Y34" s="157" t="s">
        <v>3051</v>
      </c>
      <c r="Z34" s="157" t="s">
        <v>3051</v>
      </c>
      <c r="AA34" s="157" t="s">
        <v>3051</v>
      </c>
      <c r="AB34" s="157" t="s">
        <v>3051</v>
      </c>
      <c r="AC34" s="157" t="s">
        <v>3051</v>
      </c>
      <c r="AD34" s="157" t="s">
        <v>3051</v>
      </c>
      <c r="AE34" s="157" t="s">
        <v>3051</v>
      </c>
      <c r="AF34" s="157" t="s">
        <v>3051</v>
      </c>
      <c r="AG34" s="157" t="s">
        <v>3051</v>
      </c>
      <c r="AH34" s="157" t="s">
        <v>3051</v>
      </c>
      <c r="AI34" s="157" t="s">
        <v>3051</v>
      </c>
      <c r="AJ34" s="157" t="s">
        <v>3051</v>
      </c>
      <c r="AK34" s="157" t="s">
        <v>3051</v>
      </c>
      <c r="AL34" s="157" t="s">
        <v>3051</v>
      </c>
      <c r="AM34" s="157" t="s">
        <v>3051</v>
      </c>
      <c r="AN34" s="157" t="s">
        <v>3051</v>
      </c>
      <c r="AO34" s="157" t="s">
        <v>3051</v>
      </c>
      <c r="AP34" s="157" t="s">
        <v>3051</v>
      </c>
      <c r="AQ34" s="157" t="s">
        <v>3051</v>
      </c>
      <c r="AR34" s="157" t="s">
        <v>3051</v>
      </c>
      <c r="AS34" s="157" t="s">
        <v>3051</v>
      </c>
      <c r="AT34" s="157" t="s">
        <v>3051</v>
      </c>
      <c r="AU34" s="157" t="s">
        <v>3051</v>
      </c>
      <c r="AV34" s="157" t="s">
        <v>3051</v>
      </c>
      <c r="AW34" s="157" t="s">
        <v>3051</v>
      </c>
      <c r="AX34" s="157" t="s">
        <v>3051</v>
      </c>
      <c r="AY34" s="157" t="s">
        <v>3051</v>
      </c>
      <c r="AZ34" s="157" t="s">
        <v>3051</v>
      </c>
      <c r="BA34" s="157" t="s">
        <v>3051</v>
      </c>
      <c r="BB34" s="157" t="s">
        <v>3051</v>
      </c>
      <c r="BC34" s="157" t="s">
        <v>3051</v>
      </c>
      <c r="BD34" s="157" t="s">
        <v>3051</v>
      </c>
      <c r="BE34" s="157" t="s">
        <v>3051</v>
      </c>
      <c r="BF34" s="157" t="s">
        <v>3051</v>
      </c>
      <c r="BG34" s="157" t="s">
        <v>3051</v>
      </c>
      <c r="BH34" s="157" t="s">
        <v>3051</v>
      </c>
      <c r="BI34" s="157" t="s">
        <v>3051</v>
      </c>
      <c r="BJ34" s="157" t="s">
        <v>3051</v>
      </c>
      <c r="BK34" s="157" t="s">
        <v>3051</v>
      </c>
      <c r="BL34" s="157" t="s">
        <v>3051</v>
      </c>
      <c r="BM34" s="157" t="s">
        <v>3051</v>
      </c>
      <c r="BN34" s="157" t="s">
        <v>3051</v>
      </c>
      <c r="BO34" s="157" t="s">
        <v>3051</v>
      </c>
      <c r="BP34" s="157" t="s">
        <v>3051</v>
      </c>
      <c r="BQ34" s="157" t="s">
        <v>3051</v>
      </c>
      <c r="BR34" s="157" t="s">
        <v>3051</v>
      </c>
      <c r="BS34" s="157" t="s">
        <v>3051</v>
      </c>
      <c r="BT34" s="157" t="s">
        <v>3051</v>
      </c>
      <c r="BU34" s="157" t="s">
        <v>3051</v>
      </c>
      <c r="BV34" s="157" t="s">
        <v>3051</v>
      </c>
      <c r="BW34" s="157" t="s">
        <v>3051</v>
      </c>
      <c r="BX34" s="157" t="s">
        <v>3051</v>
      </c>
      <c r="BY34" s="157" t="s">
        <v>3051</v>
      </c>
      <c r="BZ34" s="157" t="s">
        <v>3051</v>
      </c>
      <c r="CA34" s="157" t="s">
        <v>3051</v>
      </c>
    </row>
    <row r="35" spans="1:79" s="2" customFormat="1" x14ac:dyDescent="0.25">
      <c r="A35" s="82" t="s">
        <v>3061</v>
      </c>
      <c r="B35" s="158" t="s">
        <v>3201</v>
      </c>
      <c r="C35" s="158" t="s">
        <v>3068</v>
      </c>
      <c r="D35" s="158" t="s">
        <v>3068</v>
      </c>
      <c r="E35" s="158" t="s">
        <v>3201</v>
      </c>
      <c r="F35" s="158" t="s">
        <v>3068</v>
      </c>
      <c r="G35" s="158" t="s">
        <v>3068</v>
      </c>
      <c r="H35" s="158" t="s">
        <v>3201</v>
      </c>
      <c r="I35" s="158" t="s">
        <v>3068</v>
      </c>
      <c r="J35" s="158" t="s">
        <v>3068</v>
      </c>
      <c r="K35" s="158" t="s">
        <v>3201</v>
      </c>
      <c r="L35" s="158" t="s">
        <v>3068</v>
      </c>
      <c r="M35" s="158" t="s">
        <v>3068</v>
      </c>
      <c r="N35" s="158" t="s">
        <v>3201</v>
      </c>
      <c r="O35" s="158" t="s">
        <v>3068</v>
      </c>
      <c r="P35" s="158" t="s">
        <v>3068</v>
      </c>
      <c r="Q35" s="158" t="s">
        <v>3201</v>
      </c>
      <c r="R35" s="158" t="s">
        <v>3068</v>
      </c>
      <c r="S35" s="158" t="s">
        <v>3068</v>
      </c>
      <c r="T35" s="158" t="s">
        <v>3201</v>
      </c>
      <c r="U35" s="158" t="s">
        <v>3068</v>
      </c>
      <c r="V35" s="158" t="s">
        <v>3068</v>
      </c>
      <c r="W35" s="158" t="s">
        <v>3201</v>
      </c>
      <c r="X35" s="158" t="s">
        <v>3068</v>
      </c>
      <c r="Y35" s="158" t="s">
        <v>3068</v>
      </c>
      <c r="Z35" s="158" t="s">
        <v>3201</v>
      </c>
      <c r="AA35" s="158" t="s">
        <v>3068</v>
      </c>
      <c r="AB35" s="158" t="s">
        <v>3068</v>
      </c>
      <c r="AC35" s="158" t="s">
        <v>3201</v>
      </c>
      <c r="AD35" s="158" t="s">
        <v>3068</v>
      </c>
      <c r="AE35" s="158" t="s">
        <v>3068</v>
      </c>
      <c r="AF35" s="158" t="s">
        <v>3201</v>
      </c>
      <c r="AG35" s="158" t="s">
        <v>3068</v>
      </c>
      <c r="AH35" s="158" t="s">
        <v>3068</v>
      </c>
      <c r="AI35" s="158" t="s">
        <v>3201</v>
      </c>
      <c r="AJ35" s="158" t="s">
        <v>3068</v>
      </c>
      <c r="AK35" s="158" t="s">
        <v>3068</v>
      </c>
      <c r="AL35" s="158" t="s">
        <v>3201</v>
      </c>
      <c r="AM35" s="158" t="s">
        <v>3068</v>
      </c>
      <c r="AN35" s="158" t="s">
        <v>3068</v>
      </c>
      <c r="AO35" s="158" t="s">
        <v>3201</v>
      </c>
      <c r="AP35" s="158" t="s">
        <v>3068</v>
      </c>
      <c r="AQ35" s="158" t="s">
        <v>3068</v>
      </c>
      <c r="AR35" s="158" t="s">
        <v>3201</v>
      </c>
      <c r="AS35" s="158" t="s">
        <v>3068</v>
      </c>
      <c r="AT35" s="158" t="s">
        <v>3068</v>
      </c>
      <c r="AU35" s="158" t="s">
        <v>3201</v>
      </c>
      <c r="AV35" s="158" t="s">
        <v>3068</v>
      </c>
      <c r="AW35" s="158" t="s">
        <v>3068</v>
      </c>
      <c r="AX35" s="158" t="s">
        <v>3201</v>
      </c>
      <c r="AY35" s="158" t="s">
        <v>3068</v>
      </c>
      <c r="AZ35" s="158" t="s">
        <v>3068</v>
      </c>
      <c r="BA35" s="158" t="s">
        <v>3201</v>
      </c>
      <c r="BB35" s="158" t="s">
        <v>3068</v>
      </c>
      <c r="BC35" s="158" t="s">
        <v>3068</v>
      </c>
      <c r="BD35" s="158" t="s">
        <v>3201</v>
      </c>
      <c r="BE35" s="158" t="s">
        <v>3068</v>
      </c>
      <c r="BF35" s="158" t="s">
        <v>3068</v>
      </c>
      <c r="BG35" s="158" t="s">
        <v>3201</v>
      </c>
      <c r="BH35" s="158" t="s">
        <v>3068</v>
      </c>
      <c r="BI35" s="158" t="s">
        <v>3068</v>
      </c>
      <c r="BJ35" s="158" t="s">
        <v>3201</v>
      </c>
      <c r="BK35" s="158" t="s">
        <v>3068</v>
      </c>
      <c r="BL35" s="158" t="s">
        <v>3068</v>
      </c>
      <c r="BM35" s="158" t="s">
        <v>3201</v>
      </c>
      <c r="BN35" s="158" t="s">
        <v>3068</v>
      </c>
      <c r="BO35" s="158" t="s">
        <v>3068</v>
      </c>
      <c r="BP35" s="158" t="s">
        <v>3201</v>
      </c>
      <c r="BQ35" s="158" t="s">
        <v>3068</v>
      </c>
      <c r="BR35" s="158" t="s">
        <v>3068</v>
      </c>
      <c r="BS35" s="158" t="s">
        <v>3201</v>
      </c>
      <c r="BT35" s="158" t="s">
        <v>3068</v>
      </c>
      <c r="BU35" s="158" t="s">
        <v>3068</v>
      </c>
      <c r="BV35" s="158" t="s">
        <v>3201</v>
      </c>
      <c r="BW35" s="158" t="s">
        <v>3068</v>
      </c>
      <c r="BX35" s="158" t="s">
        <v>3068</v>
      </c>
      <c r="BY35" s="158" t="s">
        <v>3067</v>
      </c>
      <c r="BZ35" s="158" t="s">
        <v>3068</v>
      </c>
      <c r="CA35" s="158" t="s">
        <v>3068</v>
      </c>
    </row>
    <row r="36" spans="1:79" s="2" customFormat="1" x14ac:dyDescent="0.25">
      <c r="A36" s="82" t="s">
        <v>3062</v>
      </c>
      <c r="B36" s="158" t="s">
        <v>3201</v>
      </c>
      <c r="C36" s="158" t="s">
        <v>3068</v>
      </c>
      <c r="D36" s="158" t="s">
        <v>3068</v>
      </c>
      <c r="E36" s="158" t="s">
        <v>3201</v>
      </c>
      <c r="F36" s="158" t="s">
        <v>3068</v>
      </c>
      <c r="G36" s="158" t="s">
        <v>3068</v>
      </c>
      <c r="H36" s="158" t="s">
        <v>3201</v>
      </c>
      <c r="I36" s="158" t="s">
        <v>3068</v>
      </c>
      <c r="J36" s="158" t="s">
        <v>3068</v>
      </c>
      <c r="K36" s="158" t="s">
        <v>3201</v>
      </c>
      <c r="L36" s="158" t="s">
        <v>3068</v>
      </c>
      <c r="M36" s="158" t="s">
        <v>3068</v>
      </c>
      <c r="N36" s="158" t="s">
        <v>3201</v>
      </c>
      <c r="O36" s="158" t="s">
        <v>3068</v>
      </c>
      <c r="P36" s="158" t="s">
        <v>3068</v>
      </c>
      <c r="Q36" s="158" t="s">
        <v>3201</v>
      </c>
      <c r="R36" s="158" t="s">
        <v>3068</v>
      </c>
      <c r="S36" s="158" t="s">
        <v>3068</v>
      </c>
      <c r="T36" s="158" t="s">
        <v>3201</v>
      </c>
      <c r="U36" s="158" t="s">
        <v>3068</v>
      </c>
      <c r="V36" s="158" t="s">
        <v>3068</v>
      </c>
      <c r="W36" s="158" t="s">
        <v>3201</v>
      </c>
      <c r="X36" s="158" t="s">
        <v>3068</v>
      </c>
      <c r="Y36" s="158" t="s">
        <v>3068</v>
      </c>
      <c r="Z36" s="158" t="s">
        <v>3201</v>
      </c>
      <c r="AA36" s="158" t="s">
        <v>3068</v>
      </c>
      <c r="AB36" s="158" t="s">
        <v>3068</v>
      </c>
      <c r="AC36" s="158" t="s">
        <v>3201</v>
      </c>
      <c r="AD36" s="158" t="s">
        <v>3068</v>
      </c>
      <c r="AE36" s="158" t="s">
        <v>3068</v>
      </c>
      <c r="AF36" s="158" t="s">
        <v>3201</v>
      </c>
      <c r="AG36" s="158" t="s">
        <v>3068</v>
      </c>
      <c r="AH36" s="158" t="s">
        <v>3068</v>
      </c>
      <c r="AI36" s="158" t="s">
        <v>3201</v>
      </c>
      <c r="AJ36" s="158" t="s">
        <v>3068</v>
      </c>
      <c r="AK36" s="158" t="s">
        <v>3068</v>
      </c>
      <c r="AL36" s="158" t="s">
        <v>3201</v>
      </c>
      <c r="AM36" s="158" t="s">
        <v>3068</v>
      </c>
      <c r="AN36" s="158" t="s">
        <v>3068</v>
      </c>
      <c r="AO36" s="158" t="s">
        <v>3201</v>
      </c>
      <c r="AP36" s="158" t="s">
        <v>3068</v>
      </c>
      <c r="AQ36" s="158" t="s">
        <v>3068</v>
      </c>
      <c r="AR36" s="158" t="s">
        <v>3201</v>
      </c>
      <c r="AS36" s="158" t="s">
        <v>3068</v>
      </c>
      <c r="AT36" s="158" t="s">
        <v>3068</v>
      </c>
      <c r="AU36" s="158" t="s">
        <v>3201</v>
      </c>
      <c r="AV36" s="158" t="s">
        <v>3068</v>
      </c>
      <c r="AW36" s="158" t="s">
        <v>3068</v>
      </c>
      <c r="AX36" s="158" t="s">
        <v>3201</v>
      </c>
      <c r="AY36" s="158" t="s">
        <v>3068</v>
      </c>
      <c r="AZ36" s="158" t="s">
        <v>3068</v>
      </c>
      <c r="BA36" s="158" t="s">
        <v>3201</v>
      </c>
      <c r="BB36" s="158" t="s">
        <v>3068</v>
      </c>
      <c r="BC36" s="158" t="s">
        <v>3068</v>
      </c>
      <c r="BD36" s="158" t="s">
        <v>3201</v>
      </c>
      <c r="BE36" s="158" t="s">
        <v>3068</v>
      </c>
      <c r="BF36" s="158" t="s">
        <v>3068</v>
      </c>
      <c r="BG36" s="158" t="s">
        <v>3201</v>
      </c>
      <c r="BH36" s="158" t="s">
        <v>3068</v>
      </c>
      <c r="BI36" s="158" t="s">
        <v>3068</v>
      </c>
      <c r="BJ36" s="158" t="s">
        <v>3201</v>
      </c>
      <c r="BK36" s="158" t="s">
        <v>3068</v>
      </c>
      <c r="BL36" s="158" t="s">
        <v>3068</v>
      </c>
      <c r="BM36" s="158" t="s">
        <v>3201</v>
      </c>
      <c r="BN36" s="158" t="s">
        <v>3068</v>
      </c>
      <c r="BO36" s="158" t="s">
        <v>3068</v>
      </c>
      <c r="BP36" s="158" t="s">
        <v>3201</v>
      </c>
      <c r="BQ36" s="158" t="s">
        <v>3068</v>
      </c>
      <c r="BR36" s="158" t="s">
        <v>3068</v>
      </c>
      <c r="BS36" s="158" t="s">
        <v>3201</v>
      </c>
      <c r="BT36" s="158" t="s">
        <v>3068</v>
      </c>
      <c r="BU36" s="158" t="s">
        <v>3068</v>
      </c>
      <c r="BV36" s="158" t="s">
        <v>3201</v>
      </c>
      <c r="BW36" s="158" t="s">
        <v>3068</v>
      </c>
      <c r="BX36" s="158" t="s">
        <v>3068</v>
      </c>
      <c r="BY36" s="158" t="s">
        <v>3067</v>
      </c>
      <c r="BZ36" s="158" t="s">
        <v>3068</v>
      </c>
      <c r="CA36" s="158" t="s">
        <v>3068</v>
      </c>
    </row>
    <row r="37" spans="1:79" s="2" customFormat="1" x14ac:dyDescent="0.25">
      <c r="A37" s="82" t="s">
        <v>3063</v>
      </c>
      <c r="B37" s="158" t="s">
        <v>3201</v>
      </c>
      <c r="C37" s="158" t="s">
        <v>3068</v>
      </c>
      <c r="D37" s="158" t="s">
        <v>3068</v>
      </c>
      <c r="E37" s="158" t="s">
        <v>3201</v>
      </c>
      <c r="F37" s="158" t="s">
        <v>3068</v>
      </c>
      <c r="G37" s="158" t="s">
        <v>3068</v>
      </c>
      <c r="H37" s="158" t="s">
        <v>3201</v>
      </c>
      <c r="I37" s="158" t="s">
        <v>3068</v>
      </c>
      <c r="J37" s="158" t="s">
        <v>3068</v>
      </c>
      <c r="K37" s="158" t="s">
        <v>3201</v>
      </c>
      <c r="L37" s="158" t="s">
        <v>3068</v>
      </c>
      <c r="M37" s="158" t="s">
        <v>3068</v>
      </c>
      <c r="N37" s="158" t="s">
        <v>3201</v>
      </c>
      <c r="O37" s="158" t="s">
        <v>3068</v>
      </c>
      <c r="P37" s="158" t="s">
        <v>3068</v>
      </c>
      <c r="Q37" s="158" t="s">
        <v>3201</v>
      </c>
      <c r="R37" s="158" t="s">
        <v>3068</v>
      </c>
      <c r="S37" s="158" t="s">
        <v>3068</v>
      </c>
      <c r="T37" s="158" t="s">
        <v>3201</v>
      </c>
      <c r="U37" s="158" t="s">
        <v>3068</v>
      </c>
      <c r="V37" s="158" t="s">
        <v>3068</v>
      </c>
      <c r="W37" s="158" t="s">
        <v>3201</v>
      </c>
      <c r="X37" s="158" t="s">
        <v>3068</v>
      </c>
      <c r="Y37" s="158" t="s">
        <v>3068</v>
      </c>
      <c r="Z37" s="158" t="s">
        <v>3201</v>
      </c>
      <c r="AA37" s="158" t="s">
        <v>3068</v>
      </c>
      <c r="AB37" s="158" t="s">
        <v>3068</v>
      </c>
      <c r="AC37" s="158" t="s">
        <v>3201</v>
      </c>
      <c r="AD37" s="158" t="s">
        <v>3068</v>
      </c>
      <c r="AE37" s="158" t="s">
        <v>3068</v>
      </c>
      <c r="AF37" s="158" t="s">
        <v>3201</v>
      </c>
      <c r="AG37" s="158" t="s">
        <v>3068</v>
      </c>
      <c r="AH37" s="158" t="s">
        <v>3068</v>
      </c>
      <c r="AI37" s="158" t="s">
        <v>3201</v>
      </c>
      <c r="AJ37" s="158" t="s">
        <v>3068</v>
      </c>
      <c r="AK37" s="158" t="s">
        <v>3068</v>
      </c>
      <c r="AL37" s="158" t="s">
        <v>3201</v>
      </c>
      <c r="AM37" s="158" t="s">
        <v>3068</v>
      </c>
      <c r="AN37" s="158" t="s">
        <v>3068</v>
      </c>
      <c r="AO37" s="158" t="s">
        <v>3201</v>
      </c>
      <c r="AP37" s="158" t="s">
        <v>3068</v>
      </c>
      <c r="AQ37" s="158" t="s">
        <v>3068</v>
      </c>
      <c r="AR37" s="158" t="s">
        <v>3201</v>
      </c>
      <c r="AS37" s="158" t="s">
        <v>3068</v>
      </c>
      <c r="AT37" s="158" t="s">
        <v>3068</v>
      </c>
      <c r="AU37" s="158" t="s">
        <v>3201</v>
      </c>
      <c r="AV37" s="158" t="s">
        <v>3068</v>
      </c>
      <c r="AW37" s="158" t="s">
        <v>3068</v>
      </c>
      <c r="AX37" s="158" t="s">
        <v>3201</v>
      </c>
      <c r="AY37" s="158" t="s">
        <v>3068</v>
      </c>
      <c r="AZ37" s="158" t="s">
        <v>3068</v>
      </c>
      <c r="BA37" s="158" t="s">
        <v>3201</v>
      </c>
      <c r="BB37" s="158" t="s">
        <v>3068</v>
      </c>
      <c r="BC37" s="158" t="s">
        <v>3068</v>
      </c>
      <c r="BD37" s="158" t="s">
        <v>3201</v>
      </c>
      <c r="BE37" s="158" t="s">
        <v>3068</v>
      </c>
      <c r="BF37" s="158" t="s">
        <v>3068</v>
      </c>
      <c r="BG37" s="158" t="s">
        <v>3201</v>
      </c>
      <c r="BH37" s="158" t="s">
        <v>3068</v>
      </c>
      <c r="BI37" s="158" t="s">
        <v>3068</v>
      </c>
      <c r="BJ37" s="158" t="s">
        <v>3201</v>
      </c>
      <c r="BK37" s="158" t="s">
        <v>3068</v>
      </c>
      <c r="BL37" s="158" t="s">
        <v>3068</v>
      </c>
      <c r="BM37" s="158" t="s">
        <v>3201</v>
      </c>
      <c r="BN37" s="158" t="s">
        <v>3068</v>
      </c>
      <c r="BO37" s="158" t="s">
        <v>3068</v>
      </c>
      <c r="BP37" s="158" t="s">
        <v>3201</v>
      </c>
      <c r="BQ37" s="158" t="s">
        <v>3068</v>
      </c>
      <c r="BR37" s="158" t="s">
        <v>3068</v>
      </c>
      <c r="BS37" s="158" t="s">
        <v>3201</v>
      </c>
      <c r="BT37" s="158" t="s">
        <v>3068</v>
      </c>
      <c r="BU37" s="158" t="s">
        <v>3068</v>
      </c>
      <c r="BV37" s="158" t="s">
        <v>3201</v>
      </c>
      <c r="BW37" s="158" t="s">
        <v>3068</v>
      </c>
      <c r="BX37" s="158" t="s">
        <v>3068</v>
      </c>
      <c r="BY37" s="158" t="s">
        <v>3067</v>
      </c>
      <c r="BZ37" s="158" t="s">
        <v>3068</v>
      </c>
      <c r="CA37" s="158" t="s">
        <v>3068</v>
      </c>
    </row>
    <row r="38" spans="1:79" s="2" customFormat="1" x14ac:dyDescent="0.25">
      <c r="A38" s="82" t="s">
        <v>3064</v>
      </c>
      <c r="B38" s="158" t="s">
        <v>3201</v>
      </c>
      <c r="C38" s="158" t="s">
        <v>3068</v>
      </c>
      <c r="D38" s="158" t="s">
        <v>3068</v>
      </c>
      <c r="E38" s="158" t="s">
        <v>3201</v>
      </c>
      <c r="F38" s="158" t="s">
        <v>3068</v>
      </c>
      <c r="G38" s="158" t="s">
        <v>3068</v>
      </c>
      <c r="H38" s="158" t="s">
        <v>3201</v>
      </c>
      <c r="I38" s="158" t="s">
        <v>3068</v>
      </c>
      <c r="J38" s="158" t="s">
        <v>3068</v>
      </c>
      <c r="K38" s="158" t="s">
        <v>3201</v>
      </c>
      <c r="L38" s="158" t="s">
        <v>3068</v>
      </c>
      <c r="M38" s="158" t="s">
        <v>3068</v>
      </c>
      <c r="N38" s="158" t="s">
        <v>3201</v>
      </c>
      <c r="O38" s="158" t="s">
        <v>3068</v>
      </c>
      <c r="P38" s="158" t="s">
        <v>3068</v>
      </c>
      <c r="Q38" s="158" t="s">
        <v>3201</v>
      </c>
      <c r="R38" s="158" t="s">
        <v>3068</v>
      </c>
      <c r="S38" s="158" t="s">
        <v>3068</v>
      </c>
      <c r="T38" s="158" t="s">
        <v>3201</v>
      </c>
      <c r="U38" s="158" t="s">
        <v>3068</v>
      </c>
      <c r="V38" s="158" t="s">
        <v>3068</v>
      </c>
      <c r="W38" s="158" t="s">
        <v>3201</v>
      </c>
      <c r="X38" s="158" t="s">
        <v>3068</v>
      </c>
      <c r="Y38" s="158" t="s">
        <v>3068</v>
      </c>
      <c r="Z38" s="158" t="s">
        <v>3201</v>
      </c>
      <c r="AA38" s="158" t="s">
        <v>3068</v>
      </c>
      <c r="AB38" s="158" t="s">
        <v>3068</v>
      </c>
      <c r="AC38" s="158" t="s">
        <v>3201</v>
      </c>
      <c r="AD38" s="158" t="s">
        <v>3068</v>
      </c>
      <c r="AE38" s="158" t="s">
        <v>3068</v>
      </c>
      <c r="AF38" s="158" t="s">
        <v>3201</v>
      </c>
      <c r="AG38" s="158" t="s">
        <v>3068</v>
      </c>
      <c r="AH38" s="158" t="s">
        <v>3068</v>
      </c>
      <c r="AI38" s="158" t="s">
        <v>3201</v>
      </c>
      <c r="AJ38" s="158" t="s">
        <v>3068</v>
      </c>
      <c r="AK38" s="158" t="s">
        <v>3068</v>
      </c>
      <c r="AL38" s="158" t="s">
        <v>3201</v>
      </c>
      <c r="AM38" s="158" t="s">
        <v>3068</v>
      </c>
      <c r="AN38" s="158" t="s">
        <v>3068</v>
      </c>
      <c r="AO38" s="158" t="s">
        <v>3201</v>
      </c>
      <c r="AP38" s="158" t="s">
        <v>3068</v>
      </c>
      <c r="AQ38" s="158" t="s">
        <v>3068</v>
      </c>
      <c r="AR38" s="158" t="s">
        <v>3201</v>
      </c>
      <c r="AS38" s="158" t="s">
        <v>3068</v>
      </c>
      <c r="AT38" s="158" t="s">
        <v>3068</v>
      </c>
      <c r="AU38" s="158" t="s">
        <v>3201</v>
      </c>
      <c r="AV38" s="158" t="s">
        <v>3068</v>
      </c>
      <c r="AW38" s="158" t="s">
        <v>3068</v>
      </c>
      <c r="AX38" s="158" t="s">
        <v>3201</v>
      </c>
      <c r="AY38" s="158" t="s">
        <v>3068</v>
      </c>
      <c r="AZ38" s="158" t="s">
        <v>3068</v>
      </c>
      <c r="BA38" s="158" t="s">
        <v>3201</v>
      </c>
      <c r="BB38" s="158" t="s">
        <v>3068</v>
      </c>
      <c r="BC38" s="158" t="s">
        <v>3068</v>
      </c>
      <c r="BD38" s="158" t="s">
        <v>3201</v>
      </c>
      <c r="BE38" s="158" t="s">
        <v>3068</v>
      </c>
      <c r="BF38" s="158" t="s">
        <v>3068</v>
      </c>
      <c r="BG38" s="158" t="s">
        <v>3201</v>
      </c>
      <c r="BH38" s="158" t="s">
        <v>3068</v>
      </c>
      <c r="BI38" s="158" t="s">
        <v>3068</v>
      </c>
      <c r="BJ38" s="158" t="s">
        <v>3201</v>
      </c>
      <c r="BK38" s="158" t="s">
        <v>3068</v>
      </c>
      <c r="BL38" s="158" t="s">
        <v>3068</v>
      </c>
      <c r="BM38" s="158" t="s">
        <v>3201</v>
      </c>
      <c r="BN38" s="158" t="s">
        <v>3068</v>
      </c>
      <c r="BO38" s="158" t="s">
        <v>3068</v>
      </c>
      <c r="BP38" s="158" t="s">
        <v>3201</v>
      </c>
      <c r="BQ38" s="158" t="s">
        <v>3068</v>
      </c>
      <c r="BR38" s="158" t="s">
        <v>3068</v>
      </c>
      <c r="BS38" s="158" t="s">
        <v>3201</v>
      </c>
      <c r="BT38" s="158" t="s">
        <v>3068</v>
      </c>
      <c r="BU38" s="158" t="s">
        <v>3068</v>
      </c>
      <c r="BV38" s="158" t="s">
        <v>3201</v>
      </c>
      <c r="BW38" s="158" t="s">
        <v>3068</v>
      </c>
      <c r="BX38" s="158" t="s">
        <v>3068</v>
      </c>
      <c r="BY38" s="158" t="s">
        <v>3067</v>
      </c>
      <c r="BZ38" s="158" t="s">
        <v>3068</v>
      </c>
      <c r="CA38" s="158" t="s">
        <v>3068</v>
      </c>
    </row>
    <row r="39" spans="1:79" s="2" customFormat="1" x14ac:dyDescent="0.25">
      <c r="A39" s="82" t="s">
        <v>68</v>
      </c>
      <c r="B39" s="158" t="s">
        <v>3052</v>
      </c>
      <c r="C39" s="158" t="s">
        <v>3052</v>
      </c>
      <c r="D39" s="158" t="s">
        <v>3052</v>
      </c>
      <c r="E39" s="158" t="s">
        <v>3052</v>
      </c>
      <c r="F39" s="158" t="s">
        <v>3052</v>
      </c>
      <c r="G39" s="158" t="s">
        <v>3052</v>
      </c>
      <c r="H39" s="158" t="s">
        <v>3052</v>
      </c>
      <c r="I39" s="158" t="s">
        <v>3052</v>
      </c>
      <c r="J39" s="158" t="s">
        <v>3052</v>
      </c>
      <c r="K39" s="158" t="s">
        <v>3052</v>
      </c>
      <c r="L39" s="158" t="s">
        <v>3052</v>
      </c>
      <c r="M39" s="158" t="s">
        <v>3052</v>
      </c>
      <c r="N39" s="158" t="s">
        <v>3052</v>
      </c>
      <c r="O39" s="158" t="s">
        <v>3052</v>
      </c>
      <c r="P39" s="158" t="s">
        <v>3052</v>
      </c>
      <c r="Q39" s="158" t="s">
        <v>3052</v>
      </c>
      <c r="R39" s="158" t="s">
        <v>3052</v>
      </c>
      <c r="S39" s="158" t="s">
        <v>3052</v>
      </c>
      <c r="T39" s="158" t="s">
        <v>3052</v>
      </c>
      <c r="U39" s="158" t="s">
        <v>3052</v>
      </c>
      <c r="V39" s="158" t="s">
        <v>3052</v>
      </c>
      <c r="W39" s="158" t="s">
        <v>3052</v>
      </c>
      <c r="X39" s="158" t="s">
        <v>3052</v>
      </c>
      <c r="Y39" s="158" t="s">
        <v>3052</v>
      </c>
      <c r="Z39" s="158" t="s">
        <v>3052</v>
      </c>
      <c r="AA39" s="158" t="s">
        <v>3052</v>
      </c>
      <c r="AB39" s="158" t="s">
        <v>3052</v>
      </c>
      <c r="AC39" s="158" t="s">
        <v>3052</v>
      </c>
      <c r="AD39" s="158" t="s">
        <v>3052</v>
      </c>
      <c r="AE39" s="158" t="s">
        <v>3052</v>
      </c>
      <c r="AF39" s="158" t="s">
        <v>3052</v>
      </c>
      <c r="AG39" s="158" t="s">
        <v>3052</v>
      </c>
      <c r="AH39" s="158" t="s">
        <v>3052</v>
      </c>
      <c r="AI39" s="158" t="s">
        <v>3052</v>
      </c>
      <c r="AJ39" s="158" t="s">
        <v>3052</v>
      </c>
      <c r="AK39" s="158" t="s">
        <v>3052</v>
      </c>
      <c r="AL39" s="158" t="s">
        <v>3052</v>
      </c>
      <c r="AM39" s="158" t="s">
        <v>3052</v>
      </c>
      <c r="AN39" s="158" t="s">
        <v>3052</v>
      </c>
      <c r="AO39" s="158" t="s">
        <v>3052</v>
      </c>
      <c r="AP39" s="158" t="s">
        <v>3052</v>
      </c>
      <c r="AQ39" s="158" t="s">
        <v>3052</v>
      </c>
      <c r="AR39" s="158" t="s">
        <v>3052</v>
      </c>
      <c r="AS39" s="158" t="s">
        <v>3052</v>
      </c>
      <c r="AT39" s="158" t="s">
        <v>3052</v>
      </c>
      <c r="AU39" s="158" t="s">
        <v>3052</v>
      </c>
      <c r="AV39" s="158" t="s">
        <v>3052</v>
      </c>
      <c r="AW39" s="158" t="s">
        <v>3052</v>
      </c>
      <c r="AX39" s="158" t="s">
        <v>3052</v>
      </c>
      <c r="AY39" s="158" t="s">
        <v>3052</v>
      </c>
      <c r="AZ39" s="158" t="s">
        <v>3052</v>
      </c>
      <c r="BA39" s="158" t="s">
        <v>3052</v>
      </c>
      <c r="BB39" s="158" t="s">
        <v>3052</v>
      </c>
      <c r="BC39" s="158" t="s">
        <v>3052</v>
      </c>
      <c r="BD39" s="158" t="s">
        <v>3052</v>
      </c>
      <c r="BE39" s="158" t="s">
        <v>3052</v>
      </c>
      <c r="BF39" s="158" t="s">
        <v>3052</v>
      </c>
      <c r="BG39" s="158" t="s">
        <v>3052</v>
      </c>
      <c r="BH39" s="158" t="s">
        <v>3052</v>
      </c>
      <c r="BI39" s="158" t="s">
        <v>3052</v>
      </c>
      <c r="BJ39" s="158" t="s">
        <v>3052</v>
      </c>
      <c r="BK39" s="158" t="s">
        <v>3052</v>
      </c>
      <c r="BL39" s="158" t="s">
        <v>3052</v>
      </c>
      <c r="BM39" s="158" t="s">
        <v>3052</v>
      </c>
      <c r="BN39" s="158" t="s">
        <v>3052</v>
      </c>
      <c r="BO39" s="158" t="s">
        <v>3052</v>
      </c>
      <c r="BP39" s="158" t="s">
        <v>3052</v>
      </c>
      <c r="BQ39" s="158" t="s">
        <v>3052</v>
      </c>
      <c r="BR39" s="158" t="s">
        <v>3052</v>
      </c>
      <c r="BS39" s="158" t="s">
        <v>3052</v>
      </c>
      <c r="BT39" s="158" t="s">
        <v>3052</v>
      </c>
      <c r="BU39" s="158" t="s">
        <v>3052</v>
      </c>
      <c r="BV39" s="158" t="s">
        <v>3052</v>
      </c>
      <c r="BW39" s="158" t="s">
        <v>3052</v>
      </c>
      <c r="BX39" s="158" t="s">
        <v>3052</v>
      </c>
      <c r="BY39" s="158" t="s">
        <v>3052</v>
      </c>
      <c r="BZ39" s="158" t="s">
        <v>3052</v>
      </c>
      <c r="CA39" s="158" t="s">
        <v>3052</v>
      </c>
    </row>
    <row r="40" spans="1:79" s="2" customFormat="1" x14ac:dyDescent="0.25">
      <c r="A40" s="82" t="s">
        <v>3065</v>
      </c>
      <c r="B40" s="158" t="s">
        <v>3201</v>
      </c>
      <c r="C40" s="158" t="s">
        <v>3068</v>
      </c>
      <c r="D40" s="158" t="s">
        <v>3068</v>
      </c>
      <c r="E40" s="158" t="s">
        <v>3201</v>
      </c>
      <c r="F40" s="158" t="s">
        <v>3068</v>
      </c>
      <c r="G40" s="158" t="s">
        <v>3068</v>
      </c>
      <c r="H40" s="158" t="s">
        <v>3201</v>
      </c>
      <c r="I40" s="158" t="s">
        <v>3068</v>
      </c>
      <c r="J40" s="158" t="s">
        <v>3068</v>
      </c>
      <c r="K40" s="158" t="s">
        <v>3201</v>
      </c>
      <c r="L40" s="158" t="s">
        <v>3068</v>
      </c>
      <c r="M40" s="158" t="s">
        <v>3068</v>
      </c>
      <c r="N40" s="158" t="s">
        <v>3201</v>
      </c>
      <c r="O40" s="158" t="s">
        <v>3068</v>
      </c>
      <c r="P40" s="158" t="s">
        <v>3068</v>
      </c>
      <c r="Q40" s="158" t="s">
        <v>3201</v>
      </c>
      <c r="R40" s="158" t="s">
        <v>3068</v>
      </c>
      <c r="S40" s="158" t="s">
        <v>3068</v>
      </c>
      <c r="T40" s="158" t="s">
        <v>3201</v>
      </c>
      <c r="U40" s="158" t="s">
        <v>3068</v>
      </c>
      <c r="V40" s="158" t="s">
        <v>3068</v>
      </c>
      <c r="W40" s="158" t="s">
        <v>3201</v>
      </c>
      <c r="X40" s="158" t="s">
        <v>3068</v>
      </c>
      <c r="Y40" s="158" t="s">
        <v>3068</v>
      </c>
      <c r="Z40" s="158" t="s">
        <v>3201</v>
      </c>
      <c r="AA40" s="158" t="s">
        <v>3068</v>
      </c>
      <c r="AB40" s="158" t="s">
        <v>3068</v>
      </c>
      <c r="AC40" s="158" t="s">
        <v>3201</v>
      </c>
      <c r="AD40" s="158" t="s">
        <v>3068</v>
      </c>
      <c r="AE40" s="158" t="s">
        <v>3068</v>
      </c>
      <c r="AF40" s="158" t="s">
        <v>3201</v>
      </c>
      <c r="AG40" s="158" t="s">
        <v>3068</v>
      </c>
      <c r="AH40" s="158" t="s">
        <v>3068</v>
      </c>
      <c r="AI40" s="158" t="s">
        <v>3201</v>
      </c>
      <c r="AJ40" s="158" t="s">
        <v>3068</v>
      </c>
      <c r="AK40" s="158" t="s">
        <v>3068</v>
      </c>
      <c r="AL40" s="158" t="s">
        <v>3201</v>
      </c>
      <c r="AM40" s="158" t="s">
        <v>3068</v>
      </c>
      <c r="AN40" s="158" t="s">
        <v>3068</v>
      </c>
      <c r="AO40" s="158" t="s">
        <v>3201</v>
      </c>
      <c r="AP40" s="158" t="s">
        <v>3068</v>
      </c>
      <c r="AQ40" s="158" t="s">
        <v>3068</v>
      </c>
      <c r="AR40" s="158" t="s">
        <v>3201</v>
      </c>
      <c r="AS40" s="158" t="s">
        <v>3068</v>
      </c>
      <c r="AT40" s="158" t="s">
        <v>3068</v>
      </c>
      <c r="AU40" s="158" t="s">
        <v>3201</v>
      </c>
      <c r="AV40" s="158" t="s">
        <v>3068</v>
      </c>
      <c r="AW40" s="158" t="s">
        <v>3068</v>
      </c>
      <c r="AX40" s="158" t="s">
        <v>3201</v>
      </c>
      <c r="AY40" s="158" t="s">
        <v>3068</v>
      </c>
      <c r="AZ40" s="158" t="s">
        <v>3068</v>
      </c>
      <c r="BA40" s="158" t="s">
        <v>3201</v>
      </c>
      <c r="BB40" s="158" t="s">
        <v>3068</v>
      </c>
      <c r="BC40" s="158" t="s">
        <v>3068</v>
      </c>
      <c r="BD40" s="158" t="s">
        <v>3201</v>
      </c>
      <c r="BE40" s="158" t="s">
        <v>3068</v>
      </c>
      <c r="BF40" s="158" t="s">
        <v>3068</v>
      </c>
      <c r="BG40" s="158" t="s">
        <v>3201</v>
      </c>
      <c r="BH40" s="158" t="s">
        <v>3068</v>
      </c>
      <c r="BI40" s="158" t="s">
        <v>3068</v>
      </c>
      <c r="BJ40" s="158" t="s">
        <v>3201</v>
      </c>
      <c r="BK40" s="158" t="s">
        <v>3068</v>
      </c>
      <c r="BL40" s="158" t="s">
        <v>3068</v>
      </c>
      <c r="BM40" s="158" t="s">
        <v>3201</v>
      </c>
      <c r="BN40" s="158" t="s">
        <v>3068</v>
      </c>
      <c r="BO40" s="158" t="s">
        <v>3068</v>
      </c>
      <c r="BP40" s="158" t="s">
        <v>3201</v>
      </c>
      <c r="BQ40" s="158" t="s">
        <v>3068</v>
      </c>
      <c r="BR40" s="158" t="s">
        <v>3068</v>
      </c>
      <c r="BS40" s="158" t="s">
        <v>3201</v>
      </c>
      <c r="BT40" s="158" t="s">
        <v>3068</v>
      </c>
      <c r="BU40" s="158" t="s">
        <v>3068</v>
      </c>
      <c r="BV40" s="158" t="s">
        <v>3201</v>
      </c>
      <c r="BW40" s="158" t="s">
        <v>3068</v>
      </c>
      <c r="BX40" s="158" t="s">
        <v>3068</v>
      </c>
      <c r="BY40" s="158" t="s">
        <v>3067</v>
      </c>
      <c r="BZ40" s="158" t="s">
        <v>3068</v>
      </c>
      <c r="CA40" s="158" t="s">
        <v>3068</v>
      </c>
    </row>
    <row r="41" spans="1:79" s="2" customFormat="1" x14ac:dyDescent="0.25">
      <c r="A41" s="81" t="s">
        <v>3069</v>
      </c>
      <c r="B41" s="157" t="s">
        <v>3051</v>
      </c>
      <c r="C41" s="157" t="s">
        <v>3051</v>
      </c>
      <c r="D41" s="157" t="s">
        <v>3051</v>
      </c>
      <c r="E41" s="157" t="s">
        <v>3051</v>
      </c>
      <c r="F41" s="157" t="s">
        <v>3051</v>
      </c>
      <c r="G41" s="157" t="s">
        <v>3051</v>
      </c>
      <c r="H41" s="157" t="s">
        <v>3051</v>
      </c>
      <c r="I41" s="157" t="s">
        <v>3051</v>
      </c>
      <c r="J41" s="157" t="s">
        <v>3051</v>
      </c>
      <c r="K41" s="157" t="s">
        <v>3051</v>
      </c>
      <c r="L41" s="157" t="s">
        <v>3051</v>
      </c>
      <c r="M41" s="157" t="s">
        <v>3051</v>
      </c>
      <c r="N41" s="157" t="s">
        <v>3051</v>
      </c>
      <c r="O41" s="157" t="s">
        <v>3051</v>
      </c>
      <c r="P41" s="157" t="s">
        <v>3051</v>
      </c>
      <c r="Q41" s="157" t="s">
        <v>3051</v>
      </c>
      <c r="R41" s="157" t="s">
        <v>3051</v>
      </c>
      <c r="S41" s="157" t="s">
        <v>3051</v>
      </c>
      <c r="T41" s="157" t="s">
        <v>3051</v>
      </c>
      <c r="U41" s="157" t="s">
        <v>3051</v>
      </c>
      <c r="V41" s="157" t="s">
        <v>3051</v>
      </c>
      <c r="W41" s="157" t="s">
        <v>3051</v>
      </c>
      <c r="X41" s="157" t="s">
        <v>3051</v>
      </c>
      <c r="Y41" s="157" t="s">
        <v>3051</v>
      </c>
      <c r="Z41" s="157" t="s">
        <v>3051</v>
      </c>
      <c r="AA41" s="157" t="s">
        <v>3051</v>
      </c>
      <c r="AB41" s="157" t="s">
        <v>3051</v>
      </c>
      <c r="AC41" s="157" t="s">
        <v>3051</v>
      </c>
      <c r="AD41" s="157" t="s">
        <v>3051</v>
      </c>
      <c r="AE41" s="157" t="s">
        <v>3051</v>
      </c>
      <c r="AF41" s="157" t="s">
        <v>3051</v>
      </c>
      <c r="AG41" s="157" t="s">
        <v>3051</v>
      </c>
      <c r="AH41" s="157" t="s">
        <v>3051</v>
      </c>
      <c r="AI41" s="157" t="s">
        <v>3051</v>
      </c>
      <c r="AJ41" s="157" t="s">
        <v>3051</v>
      </c>
      <c r="AK41" s="157" t="s">
        <v>3051</v>
      </c>
      <c r="AL41" s="157" t="s">
        <v>3051</v>
      </c>
      <c r="AM41" s="157" t="s">
        <v>3051</v>
      </c>
      <c r="AN41" s="157" t="s">
        <v>3051</v>
      </c>
      <c r="AO41" s="157" t="s">
        <v>3051</v>
      </c>
      <c r="AP41" s="157" t="s">
        <v>3051</v>
      </c>
      <c r="AQ41" s="157" t="s">
        <v>3051</v>
      </c>
      <c r="AR41" s="157" t="s">
        <v>3051</v>
      </c>
      <c r="AS41" s="157" t="s">
        <v>3051</v>
      </c>
      <c r="AT41" s="157" t="s">
        <v>3051</v>
      </c>
      <c r="AU41" s="157" t="s">
        <v>3051</v>
      </c>
      <c r="AV41" s="157" t="s">
        <v>3051</v>
      </c>
      <c r="AW41" s="157" t="s">
        <v>3051</v>
      </c>
      <c r="AX41" s="157" t="s">
        <v>3051</v>
      </c>
      <c r="AY41" s="157" t="s">
        <v>3051</v>
      </c>
      <c r="AZ41" s="157" t="s">
        <v>3051</v>
      </c>
      <c r="BA41" s="157" t="s">
        <v>3051</v>
      </c>
      <c r="BB41" s="157" t="s">
        <v>3051</v>
      </c>
      <c r="BC41" s="157" t="s">
        <v>3051</v>
      </c>
      <c r="BD41" s="157" t="s">
        <v>3051</v>
      </c>
      <c r="BE41" s="157" t="s">
        <v>3051</v>
      </c>
      <c r="BF41" s="157" t="s">
        <v>3051</v>
      </c>
      <c r="BG41" s="157" t="s">
        <v>3051</v>
      </c>
      <c r="BH41" s="157" t="s">
        <v>3051</v>
      </c>
      <c r="BI41" s="157" t="s">
        <v>3051</v>
      </c>
      <c r="BJ41" s="157" t="s">
        <v>3051</v>
      </c>
      <c r="BK41" s="157" t="s">
        <v>3051</v>
      </c>
      <c r="BL41" s="157" t="s">
        <v>3051</v>
      </c>
      <c r="BM41" s="157" t="s">
        <v>3051</v>
      </c>
      <c r="BN41" s="157" t="s">
        <v>3051</v>
      </c>
      <c r="BO41" s="157" t="s">
        <v>3051</v>
      </c>
      <c r="BP41" s="157" t="s">
        <v>3051</v>
      </c>
      <c r="BQ41" s="157" t="s">
        <v>3051</v>
      </c>
      <c r="BR41" s="157" t="s">
        <v>3051</v>
      </c>
      <c r="BS41" s="157" t="s">
        <v>3051</v>
      </c>
      <c r="BT41" s="157" t="s">
        <v>3051</v>
      </c>
      <c r="BU41" s="157" t="s">
        <v>3051</v>
      </c>
      <c r="BV41" s="157" t="s">
        <v>3051</v>
      </c>
      <c r="BW41" s="157" t="s">
        <v>3051</v>
      </c>
      <c r="BX41" s="157" t="s">
        <v>3051</v>
      </c>
      <c r="BY41" s="157" t="s">
        <v>3051</v>
      </c>
      <c r="BZ41" s="157" t="s">
        <v>3051</v>
      </c>
      <c r="CA41" s="157" t="s">
        <v>3051</v>
      </c>
    </row>
    <row r="42" spans="1:79" s="2" customFormat="1" x14ac:dyDescent="0.25">
      <c r="A42" s="82" t="s">
        <v>3061</v>
      </c>
      <c r="B42" s="158" t="s">
        <v>3201</v>
      </c>
      <c r="C42" s="158" t="s">
        <v>3068</v>
      </c>
      <c r="D42" s="158" t="s">
        <v>3068</v>
      </c>
      <c r="E42" s="158" t="s">
        <v>3201</v>
      </c>
      <c r="F42" s="158" t="s">
        <v>3068</v>
      </c>
      <c r="G42" s="158" t="s">
        <v>3068</v>
      </c>
      <c r="H42" s="158" t="s">
        <v>3201</v>
      </c>
      <c r="I42" s="158" t="s">
        <v>3068</v>
      </c>
      <c r="J42" s="158" t="s">
        <v>3068</v>
      </c>
      <c r="K42" s="158" t="s">
        <v>3201</v>
      </c>
      <c r="L42" s="158" t="s">
        <v>3068</v>
      </c>
      <c r="M42" s="158" t="s">
        <v>3068</v>
      </c>
      <c r="N42" s="158" t="s">
        <v>3201</v>
      </c>
      <c r="O42" s="158" t="s">
        <v>3068</v>
      </c>
      <c r="P42" s="158" t="s">
        <v>3068</v>
      </c>
      <c r="Q42" s="158" t="s">
        <v>3201</v>
      </c>
      <c r="R42" s="158" t="s">
        <v>3068</v>
      </c>
      <c r="S42" s="158" t="s">
        <v>3068</v>
      </c>
      <c r="T42" s="158" t="s">
        <v>3201</v>
      </c>
      <c r="U42" s="158" t="s">
        <v>3068</v>
      </c>
      <c r="V42" s="158" t="s">
        <v>3068</v>
      </c>
      <c r="W42" s="158" t="s">
        <v>3201</v>
      </c>
      <c r="X42" s="158" t="s">
        <v>3068</v>
      </c>
      <c r="Y42" s="158" t="s">
        <v>3068</v>
      </c>
      <c r="Z42" s="158" t="s">
        <v>3201</v>
      </c>
      <c r="AA42" s="158" t="s">
        <v>3068</v>
      </c>
      <c r="AB42" s="158" t="s">
        <v>3068</v>
      </c>
      <c r="AC42" s="158" t="s">
        <v>3201</v>
      </c>
      <c r="AD42" s="158" t="s">
        <v>3068</v>
      </c>
      <c r="AE42" s="158" t="s">
        <v>3068</v>
      </c>
      <c r="AF42" s="158" t="s">
        <v>3201</v>
      </c>
      <c r="AG42" s="158" t="s">
        <v>3068</v>
      </c>
      <c r="AH42" s="158" t="s">
        <v>3068</v>
      </c>
      <c r="AI42" s="158" t="s">
        <v>3201</v>
      </c>
      <c r="AJ42" s="158" t="s">
        <v>3068</v>
      </c>
      <c r="AK42" s="158" t="s">
        <v>3068</v>
      </c>
      <c r="AL42" s="158" t="s">
        <v>3201</v>
      </c>
      <c r="AM42" s="158" t="s">
        <v>3068</v>
      </c>
      <c r="AN42" s="158" t="s">
        <v>3068</v>
      </c>
      <c r="AO42" s="158" t="s">
        <v>3201</v>
      </c>
      <c r="AP42" s="158" t="s">
        <v>3068</v>
      </c>
      <c r="AQ42" s="158" t="s">
        <v>3068</v>
      </c>
      <c r="AR42" s="158" t="s">
        <v>3201</v>
      </c>
      <c r="AS42" s="158" t="s">
        <v>3068</v>
      </c>
      <c r="AT42" s="158" t="s">
        <v>3068</v>
      </c>
      <c r="AU42" s="158" t="s">
        <v>3201</v>
      </c>
      <c r="AV42" s="158" t="s">
        <v>3068</v>
      </c>
      <c r="AW42" s="158" t="s">
        <v>3068</v>
      </c>
      <c r="AX42" s="158" t="s">
        <v>3201</v>
      </c>
      <c r="AY42" s="158" t="s">
        <v>3068</v>
      </c>
      <c r="AZ42" s="158" t="s">
        <v>3068</v>
      </c>
      <c r="BA42" s="158" t="s">
        <v>3201</v>
      </c>
      <c r="BB42" s="158" t="s">
        <v>3068</v>
      </c>
      <c r="BC42" s="158" t="s">
        <v>3068</v>
      </c>
      <c r="BD42" s="158" t="s">
        <v>3201</v>
      </c>
      <c r="BE42" s="158" t="s">
        <v>3068</v>
      </c>
      <c r="BF42" s="158" t="s">
        <v>3068</v>
      </c>
      <c r="BG42" s="158" t="s">
        <v>3201</v>
      </c>
      <c r="BH42" s="158" t="s">
        <v>3068</v>
      </c>
      <c r="BI42" s="158" t="s">
        <v>3068</v>
      </c>
      <c r="BJ42" s="158" t="s">
        <v>3201</v>
      </c>
      <c r="BK42" s="158" t="s">
        <v>3068</v>
      </c>
      <c r="BL42" s="158" t="s">
        <v>3068</v>
      </c>
      <c r="BM42" s="158" t="s">
        <v>3201</v>
      </c>
      <c r="BN42" s="158" t="s">
        <v>3068</v>
      </c>
      <c r="BO42" s="158" t="s">
        <v>3068</v>
      </c>
      <c r="BP42" s="158" t="s">
        <v>3201</v>
      </c>
      <c r="BQ42" s="158" t="s">
        <v>3068</v>
      </c>
      <c r="BR42" s="158" t="s">
        <v>3068</v>
      </c>
      <c r="BS42" s="158" t="s">
        <v>3201</v>
      </c>
      <c r="BT42" s="158" t="s">
        <v>3068</v>
      </c>
      <c r="BU42" s="158" t="s">
        <v>3068</v>
      </c>
      <c r="BV42" s="158" t="s">
        <v>3201</v>
      </c>
      <c r="BW42" s="158" t="s">
        <v>3068</v>
      </c>
      <c r="BX42" s="158" t="s">
        <v>3068</v>
      </c>
      <c r="BY42" s="158" t="s">
        <v>3067</v>
      </c>
      <c r="BZ42" s="158" t="s">
        <v>3068</v>
      </c>
      <c r="CA42" s="158" t="s">
        <v>3068</v>
      </c>
    </row>
    <row r="43" spans="1:79" s="2" customFormat="1" x14ac:dyDescent="0.25">
      <c r="A43" s="82" t="s">
        <v>3062</v>
      </c>
      <c r="B43" s="158" t="s">
        <v>3201</v>
      </c>
      <c r="C43" s="158" t="s">
        <v>3068</v>
      </c>
      <c r="D43" s="158" t="s">
        <v>3068</v>
      </c>
      <c r="E43" s="158" t="s">
        <v>3201</v>
      </c>
      <c r="F43" s="158" t="s">
        <v>3068</v>
      </c>
      <c r="G43" s="158" t="s">
        <v>3068</v>
      </c>
      <c r="H43" s="158" t="s">
        <v>3201</v>
      </c>
      <c r="I43" s="158" t="s">
        <v>3068</v>
      </c>
      <c r="J43" s="158" t="s">
        <v>3068</v>
      </c>
      <c r="K43" s="158" t="s">
        <v>3201</v>
      </c>
      <c r="L43" s="158" t="s">
        <v>3068</v>
      </c>
      <c r="M43" s="158" t="s">
        <v>3068</v>
      </c>
      <c r="N43" s="158" t="s">
        <v>3201</v>
      </c>
      <c r="O43" s="158" t="s">
        <v>3068</v>
      </c>
      <c r="P43" s="158" t="s">
        <v>3068</v>
      </c>
      <c r="Q43" s="158" t="s">
        <v>3201</v>
      </c>
      <c r="R43" s="158" t="s">
        <v>3068</v>
      </c>
      <c r="S43" s="158" t="s">
        <v>3068</v>
      </c>
      <c r="T43" s="158" t="s">
        <v>3201</v>
      </c>
      <c r="U43" s="158" t="s">
        <v>3068</v>
      </c>
      <c r="V43" s="158" t="s">
        <v>3068</v>
      </c>
      <c r="W43" s="158" t="s">
        <v>3201</v>
      </c>
      <c r="X43" s="158" t="s">
        <v>3068</v>
      </c>
      <c r="Y43" s="158" t="s">
        <v>3068</v>
      </c>
      <c r="Z43" s="158" t="s">
        <v>3201</v>
      </c>
      <c r="AA43" s="158" t="s">
        <v>3068</v>
      </c>
      <c r="AB43" s="158" t="s">
        <v>3068</v>
      </c>
      <c r="AC43" s="158" t="s">
        <v>3201</v>
      </c>
      <c r="AD43" s="158" t="s">
        <v>3068</v>
      </c>
      <c r="AE43" s="158" t="s">
        <v>3068</v>
      </c>
      <c r="AF43" s="158" t="s">
        <v>3201</v>
      </c>
      <c r="AG43" s="158" t="s">
        <v>3068</v>
      </c>
      <c r="AH43" s="158" t="s">
        <v>3068</v>
      </c>
      <c r="AI43" s="158" t="s">
        <v>3201</v>
      </c>
      <c r="AJ43" s="158" t="s">
        <v>3068</v>
      </c>
      <c r="AK43" s="158" t="s">
        <v>3068</v>
      </c>
      <c r="AL43" s="158" t="s">
        <v>3201</v>
      </c>
      <c r="AM43" s="158" t="s">
        <v>3068</v>
      </c>
      <c r="AN43" s="158" t="s">
        <v>3068</v>
      </c>
      <c r="AO43" s="158" t="s">
        <v>3201</v>
      </c>
      <c r="AP43" s="158" t="s">
        <v>3068</v>
      </c>
      <c r="AQ43" s="158" t="s">
        <v>3068</v>
      </c>
      <c r="AR43" s="158" t="s">
        <v>3201</v>
      </c>
      <c r="AS43" s="158" t="s">
        <v>3068</v>
      </c>
      <c r="AT43" s="158" t="s">
        <v>3068</v>
      </c>
      <c r="AU43" s="158" t="s">
        <v>3201</v>
      </c>
      <c r="AV43" s="158" t="s">
        <v>3068</v>
      </c>
      <c r="AW43" s="158" t="s">
        <v>3068</v>
      </c>
      <c r="AX43" s="158" t="s">
        <v>3201</v>
      </c>
      <c r="AY43" s="158" t="s">
        <v>3068</v>
      </c>
      <c r="AZ43" s="158" t="s">
        <v>3068</v>
      </c>
      <c r="BA43" s="158" t="s">
        <v>3201</v>
      </c>
      <c r="BB43" s="158" t="s">
        <v>3068</v>
      </c>
      <c r="BC43" s="158" t="s">
        <v>3068</v>
      </c>
      <c r="BD43" s="158" t="s">
        <v>3201</v>
      </c>
      <c r="BE43" s="158" t="s">
        <v>3068</v>
      </c>
      <c r="BF43" s="158" t="s">
        <v>3068</v>
      </c>
      <c r="BG43" s="158" t="s">
        <v>3201</v>
      </c>
      <c r="BH43" s="158" t="s">
        <v>3068</v>
      </c>
      <c r="BI43" s="158" t="s">
        <v>3068</v>
      </c>
      <c r="BJ43" s="158" t="s">
        <v>3201</v>
      </c>
      <c r="BK43" s="158" t="s">
        <v>3068</v>
      </c>
      <c r="BL43" s="158" t="s">
        <v>3068</v>
      </c>
      <c r="BM43" s="158" t="s">
        <v>3201</v>
      </c>
      <c r="BN43" s="158" t="s">
        <v>3068</v>
      </c>
      <c r="BO43" s="158" t="s">
        <v>3068</v>
      </c>
      <c r="BP43" s="158" t="s">
        <v>3201</v>
      </c>
      <c r="BQ43" s="158" t="s">
        <v>3068</v>
      </c>
      <c r="BR43" s="158" t="s">
        <v>3068</v>
      </c>
      <c r="BS43" s="158" t="s">
        <v>3201</v>
      </c>
      <c r="BT43" s="158" t="s">
        <v>3068</v>
      </c>
      <c r="BU43" s="158" t="s">
        <v>3068</v>
      </c>
      <c r="BV43" s="158" t="s">
        <v>3201</v>
      </c>
      <c r="BW43" s="158" t="s">
        <v>3068</v>
      </c>
      <c r="BX43" s="158" t="s">
        <v>3068</v>
      </c>
      <c r="BY43" s="158" t="s">
        <v>3067</v>
      </c>
      <c r="BZ43" s="158" t="s">
        <v>3068</v>
      </c>
      <c r="CA43" s="158" t="s">
        <v>3068</v>
      </c>
    </row>
    <row r="44" spans="1:79" s="2" customFormat="1" x14ac:dyDescent="0.25">
      <c r="A44" s="82" t="s">
        <v>3063</v>
      </c>
      <c r="B44" s="158" t="s">
        <v>3201</v>
      </c>
      <c r="C44" s="158" t="s">
        <v>3068</v>
      </c>
      <c r="D44" s="158" t="s">
        <v>3068</v>
      </c>
      <c r="E44" s="158" t="s">
        <v>3201</v>
      </c>
      <c r="F44" s="158" t="s">
        <v>3068</v>
      </c>
      <c r="G44" s="158" t="s">
        <v>3068</v>
      </c>
      <c r="H44" s="158" t="s">
        <v>3201</v>
      </c>
      <c r="I44" s="158" t="s">
        <v>3068</v>
      </c>
      <c r="J44" s="158" t="s">
        <v>3068</v>
      </c>
      <c r="K44" s="158" t="s">
        <v>3201</v>
      </c>
      <c r="L44" s="158" t="s">
        <v>3068</v>
      </c>
      <c r="M44" s="158" t="s">
        <v>3068</v>
      </c>
      <c r="N44" s="158" t="s">
        <v>3201</v>
      </c>
      <c r="O44" s="158" t="s">
        <v>3068</v>
      </c>
      <c r="P44" s="158" t="s">
        <v>3068</v>
      </c>
      <c r="Q44" s="158" t="s">
        <v>3201</v>
      </c>
      <c r="R44" s="158" t="s">
        <v>3068</v>
      </c>
      <c r="S44" s="158" t="s">
        <v>3068</v>
      </c>
      <c r="T44" s="158" t="s">
        <v>3201</v>
      </c>
      <c r="U44" s="158" t="s">
        <v>3068</v>
      </c>
      <c r="V44" s="158" t="s">
        <v>3068</v>
      </c>
      <c r="W44" s="158" t="s">
        <v>3201</v>
      </c>
      <c r="X44" s="158" t="s">
        <v>3068</v>
      </c>
      <c r="Y44" s="158" t="s">
        <v>3068</v>
      </c>
      <c r="Z44" s="158" t="s">
        <v>3201</v>
      </c>
      <c r="AA44" s="158" t="s">
        <v>3068</v>
      </c>
      <c r="AB44" s="158" t="s">
        <v>3068</v>
      </c>
      <c r="AC44" s="158" t="s">
        <v>3201</v>
      </c>
      <c r="AD44" s="158" t="s">
        <v>3068</v>
      </c>
      <c r="AE44" s="158" t="s">
        <v>3068</v>
      </c>
      <c r="AF44" s="158" t="s">
        <v>3201</v>
      </c>
      <c r="AG44" s="158" t="s">
        <v>3068</v>
      </c>
      <c r="AH44" s="158" t="s">
        <v>3068</v>
      </c>
      <c r="AI44" s="158" t="s">
        <v>3201</v>
      </c>
      <c r="AJ44" s="158" t="s">
        <v>3068</v>
      </c>
      <c r="AK44" s="158" t="s">
        <v>3068</v>
      </c>
      <c r="AL44" s="158" t="s">
        <v>3201</v>
      </c>
      <c r="AM44" s="158" t="s">
        <v>3068</v>
      </c>
      <c r="AN44" s="158" t="s">
        <v>3068</v>
      </c>
      <c r="AO44" s="158" t="s">
        <v>3201</v>
      </c>
      <c r="AP44" s="158" t="s">
        <v>3068</v>
      </c>
      <c r="AQ44" s="158" t="s">
        <v>3068</v>
      </c>
      <c r="AR44" s="158" t="s">
        <v>3201</v>
      </c>
      <c r="AS44" s="158" t="s">
        <v>3068</v>
      </c>
      <c r="AT44" s="158" t="s">
        <v>3068</v>
      </c>
      <c r="AU44" s="158" t="s">
        <v>3201</v>
      </c>
      <c r="AV44" s="158" t="s">
        <v>3068</v>
      </c>
      <c r="AW44" s="158" t="s">
        <v>3068</v>
      </c>
      <c r="AX44" s="158" t="s">
        <v>3201</v>
      </c>
      <c r="AY44" s="158" t="s">
        <v>3068</v>
      </c>
      <c r="AZ44" s="158" t="s">
        <v>3068</v>
      </c>
      <c r="BA44" s="158" t="s">
        <v>3201</v>
      </c>
      <c r="BB44" s="158" t="s">
        <v>3068</v>
      </c>
      <c r="BC44" s="158" t="s">
        <v>3068</v>
      </c>
      <c r="BD44" s="158" t="s">
        <v>3201</v>
      </c>
      <c r="BE44" s="158" t="s">
        <v>3068</v>
      </c>
      <c r="BF44" s="158" t="s">
        <v>3068</v>
      </c>
      <c r="BG44" s="158" t="s">
        <v>3201</v>
      </c>
      <c r="BH44" s="158" t="s">
        <v>3068</v>
      </c>
      <c r="BI44" s="158" t="s">
        <v>3068</v>
      </c>
      <c r="BJ44" s="158" t="s">
        <v>3201</v>
      </c>
      <c r="BK44" s="158" t="s">
        <v>3068</v>
      </c>
      <c r="BL44" s="158" t="s">
        <v>3068</v>
      </c>
      <c r="BM44" s="158" t="s">
        <v>3201</v>
      </c>
      <c r="BN44" s="158" t="s">
        <v>3068</v>
      </c>
      <c r="BO44" s="158" t="s">
        <v>3068</v>
      </c>
      <c r="BP44" s="158" t="s">
        <v>3201</v>
      </c>
      <c r="BQ44" s="158" t="s">
        <v>3068</v>
      </c>
      <c r="BR44" s="158" t="s">
        <v>3068</v>
      </c>
      <c r="BS44" s="158" t="s">
        <v>3201</v>
      </c>
      <c r="BT44" s="158" t="s">
        <v>3068</v>
      </c>
      <c r="BU44" s="158" t="s">
        <v>3068</v>
      </c>
      <c r="BV44" s="158" t="s">
        <v>3201</v>
      </c>
      <c r="BW44" s="158" t="s">
        <v>3068</v>
      </c>
      <c r="BX44" s="158" t="s">
        <v>3068</v>
      </c>
      <c r="BY44" s="158" t="s">
        <v>3067</v>
      </c>
      <c r="BZ44" s="158" t="s">
        <v>3068</v>
      </c>
      <c r="CA44" s="158" t="s">
        <v>3068</v>
      </c>
    </row>
    <row r="45" spans="1:79" s="2" customFormat="1" x14ac:dyDescent="0.25">
      <c r="A45" s="82" t="s">
        <v>3064</v>
      </c>
      <c r="B45" s="158" t="s">
        <v>3201</v>
      </c>
      <c r="C45" s="158" t="s">
        <v>3068</v>
      </c>
      <c r="D45" s="158" t="s">
        <v>3068</v>
      </c>
      <c r="E45" s="158" t="s">
        <v>3201</v>
      </c>
      <c r="F45" s="158" t="s">
        <v>3068</v>
      </c>
      <c r="G45" s="158" t="s">
        <v>3068</v>
      </c>
      <c r="H45" s="158" t="s">
        <v>3201</v>
      </c>
      <c r="I45" s="158" t="s">
        <v>3068</v>
      </c>
      <c r="J45" s="158" t="s">
        <v>3068</v>
      </c>
      <c r="K45" s="158" t="s">
        <v>3201</v>
      </c>
      <c r="L45" s="158" t="s">
        <v>3068</v>
      </c>
      <c r="M45" s="158" t="s">
        <v>3068</v>
      </c>
      <c r="N45" s="158" t="s">
        <v>3201</v>
      </c>
      <c r="O45" s="158" t="s">
        <v>3068</v>
      </c>
      <c r="P45" s="158" t="s">
        <v>3068</v>
      </c>
      <c r="Q45" s="158" t="s">
        <v>3201</v>
      </c>
      <c r="R45" s="158" t="s">
        <v>3068</v>
      </c>
      <c r="S45" s="158" t="s">
        <v>3068</v>
      </c>
      <c r="T45" s="158" t="s">
        <v>3201</v>
      </c>
      <c r="U45" s="158" t="s">
        <v>3068</v>
      </c>
      <c r="V45" s="158" t="s">
        <v>3068</v>
      </c>
      <c r="W45" s="158" t="s">
        <v>3201</v>
      </c>
      <c r="X45" s="158" t="s">
        <v>3068</v>
      </c>
      <c r="Y45" s="158" t="s">
        <v>3068</v>
      </c>
      <c r="Z45" s="158" t="s">
        <v>3201</v>
      </c>
      <c r="AA45" s="158" t="s">
        <v>3068</v>
      </c>
      <c r="AB45" s="158" t="s">
        <v>3068</v>
      </c>
      <c r="AC45" s="158" t="s">
        <v>3201</v>
      </c>
      <c r="AD45" s="158" t="s">
        <v>3068</v>
      </c>
      <c r="AE45" s="158" t="s">
        <v>3068</v>
      </c>
      <c r="AF45" s="158" t="s">
        <v>3201</v>
      </c>
      <c r="AG45" s="158" t="s">
        <v>3068</v>
      </c>
      <c r="AH45" s="158" t="s">
        <v>3068</v>
      </c>
      <c r="AI45" s="158" t="s">
        <v>3201</v>
      </c>
      <c r="AJ45" s="158" t="s">
        <v>3068</v>
      </c>
      <c r="AK45" s="158" t="s">
        <v>3068</v>
      </c>
      <c r="AL45" s="158" t="s">
        <v>3201</v>
      </c>
      <c r="AM45" s="158" t="s">
        <v>3068</v>
      </c>
      <c r="AN45" s="158" t="s">
        <v>3068</v>
      </c>
      <c r="AO45" s="158" t="s">
        <v>3201</v>
      </c>
      <c r="AP45" s="158" t="s">
        <v>3068</v>
      </c>
      <c r="AQ45" s="158" t="s">
        <v>3068</v>
      </c>
      <c r="AR45" s="158" t="s">
        <v>3201</v>
      </c>
      <c r="AS45" s="158" t="s">
        <v>3068</v>
      </c>
      <c r="AT45" s="158" t="s">
        <v>3068</v>
      </c>
      <c r="AU45" s="158" t="s">
        <v>3201</v>
      </c>
      <c r="AV45" s="158" t="s">
        <v>3068</v>
      </c>
      <c r="AW45" s="158" t="s">
        <v>3068</v>
      </c>
      <c r="AX45" s="158" t="s">
        <v>3201</v>
      </c>
      <c r="AY45" s="158" t="s">
        <v>3068</v>
      </c>
      <c r="AZ45" s="158" t="s">
        <v>3068</v>
      </c>
      <c r="BA45" s="158" t="s">
        <v>3201</v>
      </c>
      <c r="BB45" s="158" t="s">
        <v>3068</v>
      </c>
      <c r="BC45" s="158" t="s">
        <v>3068</v>
      </c>
      <c r="BD45" s="158" t="s">
        <v>3201</v>
      </c>
      <c r="BE45" s="158" t="s">
        <v>3068</v>
      </c>
      <c r="BF45" s="158" t="s">
        <v>3068</v>
      </c>
      <c r="BG45" s="158" t="s">
        <v>3201</v>
      </c>
      <c r="BH45" s="158" t="s">
        <v>3068</v>
      </c>
      <c r="BI45" s="158" t="s">
        <v>3068</v>
      </c>
      <c r="BJ45" s="158" t="s">
        <v>3201</v>
      </c>
      <c r="BK45" s="158" t="s">
        <v>3068</v>
      </c>
      <c r="BL45" s="158" t="s">
        <v>3068</v>
      </c>
      <c r="BM45" s="158" t="s">
        <v>3201</v>
      </c>
      <c r="BN45" s="158" t="s">
        <v>3068</v>
      </c>
      <c r="BO45" s="158" t="s">
        <v>3068</v>
      </c>
      <c r="BP45" s="158" t="s">
        <v>3201</v>
      </c>
      <c r="BQ45" s="158" t="s">
        <v>3068</v>
      </c>
      <c r="BR45" s="158" t="s">
        <v>3068</v>
      </c>
      <c r="BS45" s="158" t="s">
        <v>3201</v>
      </c>
      <c r="BT45" s="158" t="s">
        <v>3068</v>
      </c>
      <c r="BU45" s="158" t="s">
        <v>3068</v>
      </c>
      <c r="BV45" s="158" t="s">
        <v>3201</v>
      </c>
      <c r="BW45" s="158" t="s">
        <v>3068</v>
      </c>
      <c r="BX45" s="158" t="s">
        <v>3068</v>
      </c>
      <c r="BY45" s="158" t="s">
        <v>3067</v>
      </c>
      <c r="BZ45" s="158" t="s">
        <v>3068</v>
      </c>
      <c r="CA45" s="158" t="s">
        <v>3068</v>
      </c>
    </row>
    <row r="46" spans="1:79" s="2" customFormat="1" x14ac:dyDescent="0.25">
      <c r="A46" s="82" t="s">
        <v>68</v>
      </c>
      <c r="B46" s="158" t="s">
        <v>3052</v>
      </c>
      <c r="C46" s="158" t="s">
        <v>3052</v>
      </c>
      <c r="D46" s="158" t="s">
        <v>3052</v>
      </c>
      <c r="E46" s="158" t="s">
        <v>3052</v>
      </c>
      <c r="F46" s="158" t="s">
        <v>3052</v>
      </c>
      <c r="G46" s="158" t="s">
        <v>3052</v>
      </c>
      <c r="H46" s="158" t="s">
        <v>3052</v>
      </c>
      <c r="I46" s="158" t="s">
        <v>3052</v>
      </c>
      <c r="J46" s="158" t="s">
        <v>3052</v>
      </c>
      <c r="K46" s="158" t="s">
        <v>3052</v>
      </c>
      <c r="L46" s="158" t="s">
        <v>3052</v>
      </c>
      <c r="M46" s="158" t="s">
        <v>3052</v>
      </c>
      <c r="N46" s="158" t="s">
        <v>3052</v>
      </c>
      <c r="O46" s="158" t="s">
        <v>3052</v>
      </c>
      <c r="P46" s="158" t="s">
        <v>3052</v>
      </c>
      <c r="Q46" s="158" t="s">
        <v>3052</v>
      </c>
      <c r="R46" s="158" t="s">
        <v>3052</v>
      </c>
      <c r="S46" s="158" t="s">
        <v>3052</v>
      </c>
      <c r="T46" s="158" t="s">
        <v>3052</v>
      </c>
      <c r="U46" s="158" t="s">
        <v>3052</v>
      </c>
      <c r="V46" s="158" t="s">
        <v>3052</v>
      </c>
      <c r="W46" s="158" t="s">
        <v>3052</v>
      </c>
      <c r="X46" s="158" t="s">
        <v>3052</v>
      </c>
      <c r="Y46" s="158" t="s">
        <v>3052</v>
      </c>
      <c r="Z46" s="158" t="s">
        <v>3052</v>
      </c>
      <c r="AA46" s="158" t="s">
        <v>3052</v>
      </c>
      <c r="AB46" s="158" t="s">
        <v>3052</v>
      </c>
      <c r="AC46" s="158" t="s">
        <v>3052</v>
      </c>
      <c r="AD46" s="158" t="s">
        <v>3052</v>
      </c>
      <c r="AE46" s="158" t="s">
        <v>3052</v>
      </c>
      <c r="AF46" s="158" t="s">
        <v>3052</v>
      </c>
      <c r="AG46" s="158" t="s">
        <v>3052</v>
      </c>
      <c r="AH46" s="158" t="s">
        <v>3052</v>
      </c>
      <c r="AI46" s="158" t="s">
        <v>3052</v>
      </c>
      <c r="AJ46" s="158" t="s">
        <v>3052</v>
      </c>
      <c r="AK46" s="158" t="s">
        <v>3052</v>
      </c>
      <c r="AL46" s="158" t="s">
        <v>3052</v>
      </c>
      <c r="AM46" s="158" t="s">
        <v>3052</v>
      </c>
      <c r="AN46" s="158" t="s">
        <v>3052</v>
      </c>
      <c r="AO46" s="158" t="s">
        <v>3052</v>
      </c>
      <c r="AP46" s="158" t="s">
        <v>3052</v>
      </c>
      <c r="AQ46" s="158" t="s">
        <v>3052</v>
      </c>
      <c r="AR46" s="158" t="s">
        <v>3052</v>
      </c>
      <c r="AS46" s="158" t="s">
        <v>3052</v>
      </c>
      <c r="AT46" s="158" t="s">
        <v>3052</v>
      </c>
      <c r="AU46" s="158" t="s">
        <v>3052</v>
      </c>
      <c r="AV46" s="158" t="s">
        <v>3052</v>
      </c>
      <c r="AW46" s="158" t="s">
        <v>3052</v>
      </c>
      <c r="AX46" s="158" t="s">
        <v>3052</v>
      </c>
      <c r="AY46" s="158" t="s">
        <v>3052</v>
      </c>
      <c r="AZ46" s="158" t="s">
        <v>3052</v>
      </c>
      <c r="BA46" s="158" t="s">
        <v>3052</v>
      </c>
      <c r="BB46" s="158" t="s">
        <v>3052</v>
      </c>
      <c r="BC46" s="158" t="s">
        <v>3052</v>
      </c>
      <c r="BD46" s="158" t="s">
        <v>3052</v>
      </c>
      <c r="BE46" s="158" t="s">
        <v>3052</v>
      </c>
      <c r="BF46" s="158" t="s">
        <v>3052</v>
      </c>
      <c r="BG46" s="158" t="s">
        <v>3052</v>
      </c>
      <c r="BH46" s="158" t="s">
        <v>3052</v>
      </c>
      <c r="BI46" s="158" t="s">
        <v>3052</v>
      </c>
      <c r="BJ46" s="158" t="s">
        <v>3052</v>
      </c>
      <c r="BK46" s="158" t="s">
        <v>3052</v>
      </c>
      <c r="BL46" s="158" t="s">
        <v>3052</v>
      </c>
      <c r="BM46" s="158" t="s">
        <v>3052</v>
      </c>
      <c r="BN46" s="158" t="s">
        <v>3052</v>
      </c>
      <c r="BO46" s="158" t="s">
        <v>3052</v>
      </c>
      <c r="BP46" s="158" t="s">
        <v>3052</v>
      </c>
      <c r="BQ46" s="158" t="s">
        <v>3052</v>
      </c>
      <c r="BR46" s="158" t="s">
        <v>3052</v>
      </c>
      <c r="BS46" s="158" t="s">
        <v>3052</v>
      </c>
      <c r="BT46" s="158" t="s">
        <v>3052</v>
      </c>
      <c r="BU46" s="158" t="s">
        <v>3052</v>
      </c>
      <c r="BV46" s="158" t="s">
        <v>3052</v>
      </c>
      <c r="BW46" s="158" t="s">
        <v>3052</v>
      </c>
      <c r="BX46" s="158" t="s">
        <v>3052</v>
      </c>
      <c r="BY46" s="158" t="s">
        <v>3052</v>
      </c>
      <c r="BZ46" s="158" t="s">
        <v>3052</v>
      </c>
      <c r="CA46" s="158" t="s">
        <v>3052</v>
      </c>
    </row>
    <row r="47" spans="1:79" s="2" customFormat="1" x14ac:dyDescent="0.25">
      <c r="A47" s="82" t="s">
        <v>3065</v>
      </c>
      <c r="B47" s="158" t="s">
        <v>3201</v>
      </c>
      <c r="C47" s="158" t="s">
        <v>3068</v>
      </c>
      <c r="D47" s="158" t="s">
        <v>3068</v>
      </c>
      <c r="E47" s="158" t="s">
        <v>3201</v>
      </c>
      <c r="F47" s="158" t="s">
        <v>3068</v>
      </c>
      <c r="G47" s="158" t="s">
        <v>3068</v>
      </c>
      <c r="H47" s="158" t="s">
        <v>3201</v>
      </c>
      <c r="I47" s="158" t="s">
        <v>3068</v>
      </c>
      <c r="J47" s="158" t="s">
        <v>3068</v>
      </c>
      <c r="K47" s="158" t="s">
        <v>3201</v>
      </c>
      <c r="L47" s="158" t="s">
        <v>3068</v>
      </c>
      <c r="M47" s="158" t="s">
        <v>3068</v>
      </c>
      <c r="N47" s="158" t="s">
        <v>3201</v>
      </c>
      <c r="O47" s="158" t="s">
        <v>3068</v>
      </c>
      <c r="P47" s="158" t="s">
        <v>3068</v>
      </c>
      <c r="Q47" s="158" t="s">
        <v>3201</v>
      </c>
      <c r="R47" s="158" t="s">
        <v>3068</v>
      </c>
      <c r="S47" s="158" t="s">
        <v>3068</v>
      </c>
      <c r="T47" s="158" t="s">
        <v>3201</v>
      </c>
      <c r="U47" s="158" t="s">
        <v>3068</v>
      </c>
      <c r="V47" s="158" t="s">
        <v>3068</v>
      </c>
      <c r="W47" s="158" t="s">
        <v>3201</v>
      </c>
      <c r="X47" s="158" t="s">
        <v>3068</v>
      </c>
      <c r="Y47" s="158" t="s">
        <v>3068</v>
      </c>
      <c r="Z47" s="158" t="s">
        <v>3201</v>
      </c>
      <c r="AA47" s="158" t="s">
        <v>3068</v>
      </c>
      <c r="AB47" s="158" t="s">
        <v>3068</v>
      </c>
      <c r="AC47" s="158" t="s">
        <v>3201</v>
      </c>
      <c r="AD47" s="158" t="s">
        <v>3068</v>
      </c>
      <c r="AE47" s="158" t="s">
        <v>3068</v>
      </c>
      <c r="AF47" s="158" t="s">
        <v>3201</v>
      </c>
      <c r="AG47" s="158" t="s">
        <v>3068</v>
      </c>
      <c r="AH47" s="158" t="s">
        <v>3068</v>
      </c>
      <c r="AI47" s="158" t="s">
        <v>3201</v>
      </c>
      <c r="AJ47" s="158" t="s">
        <v>3068</v>
      </c>
      <c r="AK47" s="158" t="s">
        <v>3068</v>
      </c>
      <c r="AL47" s="158" t="s">
        <v>3201</v>
      </c>
      <c r="AM47" s="158" t="s">
        <v>3068</v>
      </c>
      <c r="AN47" s="158" t="s">
        <v>3068</v>
      </c>
      <c r="AO47" s="158" t="s">
        <v>3201</v>
      </c>
      <c r="AP47" s="158" t="s">
        <v>3068</v>
      </c>
      <c r="AQ47" s="158" t="s">
        <v>3068</v>
      </c>
      <c r="AR47" s="158" t="s">
        <v>3201</v>
      </c>
      <c r="AS47" s="158" t="s">
        <v>3068</v>
      </c>
      <c r="AT47" s="158" t="s">
        <v>3068</v>
      </c>
      <c r="AU47" s="158" t="s">
        <v>3201</v>
      </c>
      <c r="AV47" s="158" t="s">
        <v>3068</v>
      </c>
      <c r="AW47" s="158" t="s">
        <v>3068</v>
      </c>
      <c r="AX47" s="158" t="s">
        <v>3201</v>
      </c>
      <c r="AY47" s="158" t="s">
        <v>3068</v>
      </c>
      <c r="AZ47" s="158" t="s">
        <v>3068</v>
      </c>
      <c r="BA47" s="158" t="s">
        <v>3201</v>
      </c>
      <c r="BB47" s="158" t="s">
        <v>3068</v>
      </c>
      <c r="BC47" s="158" t="s">
        <v>3068</v>
      </c>
      <c r="BD47" s="158" t="s">
        <v>3201</v>
      </c>
      <c r="BE47" s="158" t="s">
        <v>3068</v>
      </c>
      <c r="BF47" s="158" t="s">
        <v>3068</v>
      </c>
      <c r="BG47" s="158" t="s">
        <v>3201</v>
      </c>
      <c r="BH47" s="158" t="s">
        <v>3068</v>
      </c>
      <c r="BI47" s="158" t="s">
        <v>3068</v>
      </c>
      <c r="BJ47" s="158" t="s">
        <v>3201</v>
      </c>
      <c r="BK47" s="158" t="s">
        <v>3068</v>
      </c>
      <c r="BL47" s="158" t="s">
        <v>3068</v>
      </c>
      <c r="BM47" s="158" t="s">
        <v>3201</v>
      </c>
      <c r="BN47" s="158" t="s">
        <v>3068</v>
      </c>
      <c r="BO47" s="158" t="s">
        <v>3068</v>
      </c>
      <c r="BP47" s="158" t="s">
        <v>3201</v>
      </c>
      <c r="BQ47" s="158" t="s">
        <v>3068</v>
      </c>
      <c r="BR47" s="158" t="s">
        <v>3068</v>
      </c>
      <c r="BS47" s="158" t="s">
        <v>3201</v>
      </c>
      <c r="BT47" s="158" t="s">
        <v>3068</v>
      </c>
      <c r="BU47" s="158" t="s">
        <v>3068</v>
      </c>
      <c r="BV47" s="158" t="s">
        <v>3201</v>
      </c>
      <c r="BW47" s="158" t="s">
        <v>3068</v>
      </c>
      <c r="BX47" s="158" t="s">
        <v>3068</v>
      </c>
      <c r="BY47" s="158" t="s">
        <v>3067</v>
      </c>
      <c r="BZ47" s="158" t="s">
        <v>3068</v>
      </c>
      <c r="CA47" s="158" t="s">
        <v>3068</v>
      </c>
    </row>
    <row r="48" spans="1:79" s="2" customFormat="1" x14ac:dyDescent="0.25">
      <c r="A48" s="83" t="s">
        <v>3070</v>
      </c>
      <c r="B48" s="157" t="s">
        <v>3051</v>
      </c>
      <c r="C48" s="157" t="s">
        <v>3051</v>
      </c>
      <c r="D48" s="157" t="s">
        <v>3051</v>
      </c>
      <c r="E48" s="157" t="s">
        <v>3051</v>
      </c>
      <c r="F48" s="157" t="s">
        <v>3051</v>
      </c>
      <c r="G48" s="157" t="s">
        <v>3051</v>
      </c>
      <c r="H48" s="157" t="s">
        <v>3051</v>
      </c>
      <c r="I48" s="157" t="s">
        <v>3051</v>
      </c>
      <c r="J48" s="157" t="s">
        <v>3051</v>
      </c>
      <c r="K48" s="157" t="s">
        <v>3051</v>
      </c>
      <c r="L48" s="157" t="s">
        <v>3051</v>
      </c>
      <c r="M48" s="157" t="s">
        <v>3051</v>
      </c>
      <c r="N48" s="157" t="s">
        <v>3051</v>
      </c>
      <c r="O48" s="157" t="s">
        <v>3051</v>
      </c>
      <c r="P48" s="157" t="s">
        <v>3051</v>
      </c>
      <c r="Q48" s="157" t="s">
        <v>3051</v>
      </c>
      <c r="R48" s="157" t="s">
        <v>3051</v>
      </c>
      <c r="S48" s="157" t="s">
        <v>3051</v>
      </c>
      <c r="T48" s="157" t="s">
        <v>3051</v>
      </c>
      <c r="U48" s="157" t="s">
        <v>3051</v>
      </c>
      <c r="V48" s="157" t="s">
        <v>3051</v>
      </c>
      <c r="W48" s="157" t="s">
        <v>3051</v>
      </c>
      <c r="X48" s="157" t="s">
        <v>3051</v>
      </c>
      <c r="Y48" s="157" t="s">
        <v>3051</v>
      </c>
      <c r="Z48" s="157" t="s">
        <v>3051</v>
      </c>
      <c r="AA48" s="157" t="s">
        <v>3051</v>
      </c>
      <c r="AB48" s="157" t="s">
        <v>3051</v>
      </c>
      <c r="AC48" s="157" t="s">
        <v>3051</v>
      </c>
      <c r="AD48" s="157" t="s">
        <v>3051</v>
      </c>
      <c r="AE48" s="157" t="s">
        <v>3051</v>
      </c>
      <c r="AF48" s="157" t="s">
        <v>3051</v>
      </c>
      <c r="AG48" s="157" t="s">
        <v>3051</v>
      </c>
      <c r="AH48" s="157" t="s">
        <v>3051</v>
      </c>
      <c r="AI48" s="157" t="s">
        <v>3051</v>
      </c>
      <c r="AJ48" s="157" t="s">
        <v>3051</v>
      </c>
      <c r="AK48" s="157" t="s">
        <v>3051</v>
      </c>
      <c r="AL48" s="157" t="s">
        <v>3051</v>
      </c>
      <c r="AM48" s="157" t="s">
        <v>3051</v>
      </c>
      <c r="AN48" s="157" t="s">
        <v>3051</v>
      </c>
      <c r="AO48" s="157" t="s">
        <v>3051</v>
      </c>
      <c r="AP48" s="157" t="s">
        <v>3051</v>
      </c>
      <c r="AQ48" s="157" t="s">
        <v>3051</v>
      </c>
      <c r="AR48" s="157" t="s">
        <v>3051</v>
      </c>
      <c r="AS48" s="157" t="s">
        <v>3051</v>
      </c>
      <c r="AT48" s="157" t="s">
        <v>3051</v>
      </c>
      <c r="AU48" s="157" t="s">
        <v>3051</v>
      </c>
      <c r="AV48" s="157" t="s">
        <v>3051</v>
      </c>
      <c r="AW48" s="157" t="s">
        <v>3051</v>
      </c>
      <c r="AX48" s="157" t="s">
        <v>3051</v>
      </c>
      <c r="AY48" s="157" t="s">
        <v>3051</v>
      </c>
      <c r="AZ48" s="157" t="s">
        <v>3051</v>
      </c>
      <c r="BA48" s="157" t="s">
        <v>3051</v>
      </c>
      <c r="BB48" s="157" t="s">
        <v>3051</v>
      </c>
      <c r="BC48" s="157" t="s">
        <v>3051</v>
      </c>
      <c r="BD48" s="157" t="s">
        <v>3051</v>
      </c>
      <c r="BE48" s="157" t="s">
        <v>3051</v>
      </c>
      <c r="BF48" s="157" t="s">
        <v>3051</v>
      </c>
      <c r="BG48" s="157" t="s">
        <v>3051</v>
      </c>
      <c r="BH48" s="157" t="s">
        <v>3051</v>
      </c>
      <c r="BI48" s="157" t="s">
        <v>3051</v>
      </c>
      <c r="BJ48" s="157" t="s">
        <v>3051</v>
      </c>
      <c r="BK48" s="157" t="s">
        <v>3051</v>
      </c>
      <c r="BL48" s="157" t="s">
        <v>3051</v>
      </c>
      <c r="BM48" s="157" t="s">
        <v>3051</v>
      </c>
      <c r="BN48" s="157" t="s">
        <v>3051</v>
      </c>
      <c r="BO48" s="157" t="s">
        <v>3051</v>
      </c>
      <c r="BP48" s="157" t="s">
        <v>3051</v>
      </c>
      <c r="BQ48" s="157" t="s">
        <v>3051</v>
      </c>
      <c r="BR48" s="157" t="s">
        <v>3051</v>
      </c>
      <c r="BS48" s="157" t="s">
        <v>3051</v>
      </c>
      <c r="BT48" s="157" t="s">
        <v>3051</v>
      </c>
      <c r="BU48" s="157" t="s">
        <v>3051</v>
      </c>
      <c r="BV48" s="157" t="s">
        <v>3051</v>
      </c>
      <c r="BW48" s="157" t="s">
        <v>3051</v>
      </c>
      <c r="BX48" s="157" t="s">
        <v>3051</v>
      </c>
      <c r="BY48" s="157" t="s">
        <v>3051</v>
      </c>
      <c r="BZ48" s="157" t="s">
        <v>3051</v>
      </c>
      <c r="CA48" s="157" t="s">
        <v>3051</v>
      </c>
    </row>
    <row r="49" spans="1:79" s="2" customFormat="1" x14ac:dyDescent="0.25">
      <c r="A49" s="78" t="s">
        <v>3053</v>
      </c>
      <c r="B49" s="158">
        <v>60.711281621319699</v>
      </c>
      <c r="C49" s="158">
        <v>1.5048424907437501</v>
      </c>
      <c r="D49" s="158">
        <v>0.22621062268594</v>
      </c>
      <c r="E49" s="158">
        <v>58.829554710708933</v>
      </c>
      <c r="F49" s="158">
        <v>1.3362568596048401</v>
      </c>
      <c r="G49" s="158">
        <v>0.18406421490121</v>
      </c>
      <c r="H49" s="158">
        <v>61.411800853588083</v>
      </c>
      <c r="I49" s="158">
        <v>1.5676026480391401</v>
      </c>
      <c r="J49" s="158">
        <v>0.24190066200978</v>
      </c>
      <c r="K49" s="158">
        <v>56.711729107434479</v>
      </c>
      <c r="L49" s="158">
        <v>1.14651893113239</v>
      </c>
      <c r="M49" s="158">
        <v>0.13662973278310001</v>
      </c>
      <c r="N49" s="158">
        <v>69.771421295919382</v>
      </c>
      <c r="O49" s="158">
        <v>2.3400330433137801</v>
      </c>
      <c r="P49" s="158">
        <v>0.43500826082845001</v>
      </c>
      <c r="Q49" s="158">
        <v>57.544424810589497</v>
      </c>
      <c r="R49" s="158">
        <v>1.22112089907548</v>
      </c>
      <c r="S49" s="158">
        <v>0.15528022476886999</v>
      </c>
      <c r="T49" s="158">
        <v>63.284552411757652</v>
      </c>
      <c r="U49" s="158">
        <v>1.7353841691621501</v>
      </c>
      <c r="V49" s="158">
        <v>0.28384604229054</v>
      </c>
      <c r="W49" s="158">
        <v>58.484545440394172</v>
      </c>
      <c r="X49" s="158">
        <v>1.3162895731964901</v>
      </c>
      <c r="Y49" s="158">
        <v>0.17907239329912</v>
      </c>
      <c r="Z49" s="158">
        <v>65.345358582588247</v>
      </c>
      <c r="AA49" s="158">
        <v>1.9643185070612801</v>
      </c>
      <c r="AB49" s="158">
        <v>0.34107962676532</v>
      </c>
      <c r="AC49" s="158">
        <v>66.642160136628249</v>
      </c>
      <c r="AD49" s="158">
        <v>2.0765459179346801</v>
      </c>
      <c r="AE49" s="158">
        <v>0.36913647948367001</v>
      </c>
      <c r="AF49" s="158">
        <v>66.89626342879977</v>
      </c>
      <c r="AG49" s="158">
        <v>2.1136975930820099</v>
      </c>
      <c r="AH49" s="158">
        <v>0.37842439827050001</v>
      </c>
      <c r="AI49" s="158">
        <v>66.766970700852355</v>
      </c>
      <c r="AJ49" s="158">
        <v>2.1533021460187101</v>
      </c>
      <c r="AK49" s="158">
        <v>0.38832553650467999</v>
      </c>
      <c r="AL49" s="158">
        <v>64.932618031834963</v>
      </c>
      <c r="AM49" s="158">
        <v>1.9838279292790899</v>
      </c>
      <c r="AN49" s="158">
        <v>0.34595698231977001</v>
      </c>
      <c r="AO49" s="158">
        <v>63.696916575518657</v>
      </c>
      <c r="AP49" s="158">
        <v>1.8736752831201999</v>
      </c>
      <c r="AQ49" s="158">
        <v>0.31841882078005002</v>
      </c>
      <c r="AR49" s="158">
        <v>62.897847040373328</v>
      </c>
      <c r="AS49" s="158">
        <v>1.7945026493057299</v>
      </c>
      <c r="AT49" s="158">
        <v>0.29862566232643001</v>
      </c>
      <c r="AU49" s="158">
        <v>63.375345815220939</v>
      </c>
      <c r="AV49" s="158">
        <v>1.8375956456056599</v>
      </c>
      <c r="AW49" s="158">
        <v>0.30939891140141002</v>
      </c>
      <c r="AX49" s="158">
        <v>63.356221723086051</v>
      </c>
      <c r="AY49" s="158">
        <v>1.8454605583611301</v>
      </c>
      <c r="AZ49" s="158">
        <v>0.31136513959028</v>
      </c>
      <c r="BA49" s="158">
        <v>63.878626685221398</v>
      </c>
      <c r="BB49" s="158">
        <v>1.9101264846221999</v>
      </c>
      <c r="BC49" s="158">
        <v>0.32753162115555001</v>
      </c>
      <c r="BD49" s="158">
        <v>62.70857788140998</v>
      </c>
      <c r="BE49" s="158">
        <v>1.7906082477838901</v>
      </c>
      <c r="BF49" s="158">
        <v>0.29765206194596999</v>
      </c>
      <c r="BG49" s="158">
        <v>62.378506702309757</v>
      </c>
      <c r="BH49" s="158">
        <v>1.7804939081566</v>
      </c>
      <c r="BI49" s="158">
        <v>0.29512347703914998</v>
      </c>
      <c r="BJ49" s="158">
        <v>61.271894146073898</v>
      </c>
      <c r="BK49" s="158">
        <v>1.76844074209855</v>
      </c>
      <c r="BL49" s="158">
        <v>0.29211018552464002</v>
      </c>
      <c r="BM49" s="158">
        <v>62.842122897865387</v>
      </c>
      <c r="BN49" s="158">
        <v>1.7856873413040499</v>
      </c>
      <c r="BO49" s="158">
        <v>0.29642183532601002</v>
      </c>
      <c r="BP49" s="158">
        <v>62.448851062896281</v>
      </c>
      <c r="BQ49" s="158">
        <v>1.7291928621040999</v>
      </c>
      <c r="BR49" s="158">
        <v>0.28229821552603002</v>
      </c>
      <c r="BS49" s="158">
        <v>60.993976979113938</v>
      </c>
      <c r="BT49" s="158">
        <v>1.6494706956885401</v>
      </c>
      <c r="BU49" s="158">
        <v>0.26236767392213001</v>
      </c>
      <c r="BV49" s="158">
        <v>61.879801842922809</v>
      </c>
      <c r="BW49" s="158">
        <v>1.7466858914533401</v>
      </c>
      <c r="BX49" s="158">
        <v>0.28667147286333</v>
      </c>
      <c r="BY49" s="158">
        <v>61.519550309438607</v>
      </c>
      <c r="BZ49" s="158">
        <v>1.7071499461631501</v>
      </c>
      <c r="CA49" s="158">
        <v>0.27678748654079</v>
      </c>
    </row>
    <row r="50" spans="1:79" s="2" customFormat="1" x14ac:dyDescent="0.25">
      <c r="A50" s="78" t="s">
        <v>42</v>
      </c>
      <c r="B50" s="158" t="s">
        <v>3052</v>
      </c>
      <c r="C50" s="158" t="s">
        <v>3052</v>
      </c>
      <c r="D50" s="158" t="s">
        <v>3052</v>
      </c>
      <c r="E50" s="158" t="s">
        <v>3052</v>
      </c>
      <c r="F50" s="158" t="s">
        <v>3052</v>
      </c>
      <c r="G50" s="158" t="s">
        <v>3052</v>
      </c>
      <c r="H50" s="158" t="s">
        <v>3052</v>
      </c>
      <c r="I50" s="158" t="s">
        <v>3052</v>
      </c>
      <c r="J50" s="158" t="s">
        <v>3052</v>
      </c>
      <c r="K50" s="158">
        <v>101.00084663258885</v>
      </c>
      <c r="L50" s="158">
        <v>0.99999999992458999</v>
      </c>
      <c r="M50" s="158">
        <v>9.9999999972979994E-2</v>
      </c>
      <c r="N50" s="158">
        <v>101.00084663258892</v>
      </c>
      <c r="O50" s="158">
        <v>1.0000000000977101</v>
      </c>
      <c r="P50" s="158">
        <v>9.9999999963359995E-2</v>
      </c>
      <c r="Q50" s="158">
        <v>101.00084663258887</v>
      </c>
      <c r="R50" s="158">
        <v>0.99999999992998001</v>
      </c>
      <c r="S50" s="158">
        <v>0.10000000006279</v>
      </c>
      <c r="T50" s="158" t="s">
        <v>3052</v>
      </c>
      <c r="U50" s="158" t="s">
        <v>3052</v>
      </c>
      <c r="V50" s="158" t="s">
        <v>3052</v>
      </c>
      <c r="W50" s="158" t="s">
        <v>3052</v>
      </c>
      <c r="X50" s="158" t="s">
        <v>3052</v>
      </c>
      <c r="Y50" s="158" t="s">
        <v>3052</v>
      </c>
      <c r="Z50" s="158" t="s">
        <v>3052</v>
      </c>
      <c r="AA50" s="158" t="s">
        <v>3052</v>
      </c>
      <c r="AB50" s="158" t="s">
        <v>3052</v>
      </c>
      <c r="AC50" s="158" t="s">
        <v>3052</v>
      </c>
      <c r="AD50" s="158" t="s">
        <v>3052</v>
      </c>
      <c r="AE50" s="158" t="s">
        <v>3052</v>
      </c>
      <c r="AF50" s="158" t="s">
        <v>3052</v>
      </c>
      <c r="AG50" s="158" t="s">
        <v>3052</v>
      </c>
      <c r="AH50" s="158" t="s">
        <v>3052</v>
      </c>
      <c r="AI50" s="158" t="s">
        <v>3052</v>
      </c>
      <c r="AJ50" s="158" t="s">
        <v>3052</v>
      </c>
      <c r="AK50" s="158" t="s">
        <v>3052</v>
      </c>
      <c r="AL50" s="158" t="s">
        <v>3052</v>
      </c>
      <c r="AM50" s="158" t="s">
        <v>3052</v>
      </c>
      <c r="AN50" s="158" t="s">
        <v>3052</v>
      </c>
      <c r="AO50" s="158" t="s">
        <v>3052</v>
      </c>
      <c r="AP50" s="158" t="s">
        <v>3052</v>
      </c>
      <c r="AQ50" s="158" t="s">
        <v>3052</v>
      </c>
      <c r="AR50" s="158" t="s">
        <v>3052</v>
      </c>
      <c r="AS50" s="158" t="s">
        <v>3052</v>
      </c>
      <c r="AT50" s="158" t="s">
        <v>3052</v>
      </c>
      <c r="AU50" s="158" t="s">
        <v>3052</v>
      </c>
      <c r="AV50" s="158" t="s">
        <v>3052</v>
      </c>
      <c r="AW50" s="158" t="s">
        <v>3052</v>
      </c>
      <c r="AX50" s="158" t="s">
        <v>3052</v>
      </c>
      <c r="AY50" s="158" t="s">
        <v>3052</v>
      </c>
      <c r="AZ50" s="158" t="s">
        <v>3052</v>
      </c>
      <c r="BA50" s="158" t="s">
        <v>3052</v>
      </c>
      <c r="BB50" s="158" t="s">
        <v>3052</v>
      </c>
      <c r="BC50" s="158" t="s">
        <v>3052</v>
      </c>
      <c r="BD50" s="158" t="s">
        <v>3052</v>
      </c>
      <c r="BE50" s="158" t="s">
        <v>3052</v>
      </c>
      <c r="BF50" s="158" t="s">
        <v>3052</v>
      </c>
      <c r="BG50" s="158" t="s">
        <v>3052</v>
      </c>
      <c r="BH50" s="158" t="s">
        <v>3052</v>
      </c>
      <c r="BI50" s="158" t="s">
        <v>3052</v>
      </c>
      <c r="BJ50" s="158" t="s">
        <v>3052</v>
      </c>
      <c r="BK50" s="158" t="s">
        <v>3052</v>
      </c>
      <c r="BL50" s="158" t="s">
        <v>3052</v>
      </c>
      <c r="BM50" s="158" t="s">
        <v>3052</v>
      </c>
      <c r="BN50" s="158" t="s">
        <v>3052</v>
      </c>
      <c r="BO50" s="158" t="s">
        <v>3052</v>
      </c>
      <c r="BP50" s="158" t="s">
        <v>3052</v>
      </c>
      <c r="BQ50" s="158" t="s">
        <v>3052</v>
      </c>
      <c r="BR50" s="158" t="s">
        <v>3052</v>
      </c>
      <c r="BS50" s="158" t="s">
        <v>3052</v>
      </c>
      <c r="BT50" s="158" t="s">
        <v>3052</v>
      </c>
      <c r="BU50" s="158" t="s">
        <v>3052</v>
      </c>
      <c r="BV50" s="158" t="s">
        <v>3052</v>
      </c>
      <c r="BW50" s="158" t="s">
        <v>3052</v>
      </c>
      <c r="BX50" s="158" t="s">
        <v>3052</v>
      </c>
      <c r="BY50" s="158" t="s">
        <v>3052</v>
      </c>
      <c r="BZ50" s="158" t="s">
        <v>3052</v>
      </c>
      <c r="CA50" s="158" t="s">
        <v>3052</v>
      </c>
    </row>
    <row r="51" spans="1:79" s="2" customFormat="1" x14ac:dyDescent="0.25">
      <c r="A51" s="78" t="s">
        <v>3054</v>
      </c>
      <c r="B51" s="158">
        <v>54.524057597936071</v>
      </c>
      <c r="C51" s="158">
        <v>1</v>
      </c>
      <c r="D51" s="158">
        <v>0.1</v>
      </c>
      <c r="E51" s="158">
        <v>54.520365302672232</v>
      </c>
      <c r="F51" s="158">
        <v>0.99999999999947997</v>
      </c>
      <c r="G51" s="158">
        <v>9.9999999999769995E-2</v>
      </c>
      <c r="H51" s="158">
        <v>54.541781168979739</v>
      </c>
      <c r="I51" s="158">
        <v>0.99999999999929001</v>
      </c>
      <c r="J51" s="158">
        <v>9.9999999999399999E-2</v>
      </c>
      <c r="K51" s="158">
        <v>54.895705810937137</v>
      </c>
      <c r="L51" s="158">
        <v>1.00000000000034</v>
      </c>
      <c r="M51" s="158">
        <v>9.9999999999860006E-2</v>
      </c>
      <c r="N51" s="158">
        <v>54.93784641336039</v>
      </c>
      <c r="O51" s="158">
        <v>0.99999999999922995</v>
      </c>
      <c r="P51" s="158">
        <v>0.10000000000011</v>
      </c>
      <c r="Q51" s="158">
        <v>54.996999838916537</v>
      </c>
      <c r="R51" s="158">
        <v>1.0000000000006699</v>
      </c>
      <c r="S51" s="158">
        <v>0.10000000000074</v>
      </c>
      <c r="T51" s="158">
        <v>54.97407667791056</v>
      </c>
      <c r="U51" s="158">
        <v>1.0000000000006299</v>
      </c>
      <c r="V51" s="158">
        <v>9.999999999959E-2</v>
      </c>
      <c r="W51" s="158">
        <v>54.983689430213211</v>
      </c>
      <c r="X51" s="158">
        <v>1</v>
      </c>
      <c r="Y51" s="158">
        <v>0.1</v>
      </c>
      <c r="Z51" s="158">
        <v>55.049507034336337</v>
      </c>
      <c r="AA51" s="158">
        <v>1.0000000000001901</v>
      </c>
      <c r="AB51" s="158">
        <v>9.9999999999640002E-2</v>
      </c>
      <c r="AC51" s="158">
        <v>54.984428883837218</v>
      </c>
      <c r="AD51" s="158">
        <v>0.99999999999899003</v>
      </c>
      <c r="AE51" s="158">
        <v>0.10000000000015</v>
      </c>
      <c r="AF51" s="158">
        <v>54.995520879155151</v>
      </c>
      <c r="AG51" s="158">
        <v>0.99999999999956002</v>
      </c>
      <c r="AH51" s="158">
        <v>0.10000000000103999</v>
      </c>
      <c r="AI51" s="158">
        <v>54.999957777535109</v>
      </c>
      <c r="AJ51" s="158">
        <v>1.0000000000009499</v>
      </c>
      <c r="AK51" s="158">
        <v>9.9999999999620004E-2</v>
      </c>
      <c r="AL51" s="158">
        <v>55.030278116362517</v>
      </c>
      <c r="AM51" s="158">
        <v>0.99999999999975997</v>
      </c>
      <c r="AN51" s="158">
        <v>0.10000000000069</v>
      </c>
      <c r="AO51" s="158">
        <v>55.008831746156929</v>
      </c>
      <c r="AP51" s="158">
        <v>0.99999999999945999</v>
      </c>
      <c r="AQ51" s="158">
        <v>0.10000000000021</v>
      </c>
      <c r="AR51" s="158">
        <v>54.979992185962828</v>
      </c>
      <c r="AS51" s="158">
        <v>0.99999999999884004</v>
      </c>
      <c r="AT51" s="158">
        <v>0.10000000000058</v>
      </c>
      <c r="AU51" s="158">
        <v>54.99108403806251</v>
      </c>
      <c r="AV51" s="158">
        <v>1</v>
      </c>
      <c r="AW51" s="158">
        <v>9.9999999998989994E-2</v>
      </c>
      <c r="AX51" s="158">
        <v>55.097584035582059</v>
      </c>
      <c r="AY51" s="158">
        <v>0.99999999999916001</v>
      </c>
      <c r="AZ51" s="158">
        <v>0.10000000000034</v>
      </c>
      <c r="BA51" s="158">
        <v>55.152326036512768</v>
      </c>
      <c r="BB51" s="158">
        <v>1</v>
      </c>
      <c r="BC51" s="158">
        <v>0.10000000000044</v>
      </c>
      <c r="BD51" s="158">
        <v>55.147147365964301</v>
      </c>
      <c r="BE51" s="158">
        <v>1.0000000000008999</v>
      </c>
      <c r="BF51" s="158">
        <v>9.9999999998960004E-2</v>
      </c>
      <c r="BG51" s="158">
        <v>55.17526108622566</v>
      </c>
      <c r="BH51" s="158">
        <v>1.0000000000004701</v>
      </c>
      <c r="BI51" s="158">
        <v>9.9999999999579994E-2</v>
      </c>
      <c r="BJ51" s="158">
        <v>55.286998839782498</v>
      </c>
      <c r="BK51" s="158">
        <v>1</v>
      </c>
      <c r="BL51" s="158">
        <v>0.1</v>
      </c>
      <c r="BM51" s="158">
        <v>55.260356081338372</v>
      </c>
      <c r="BN51" s="158">
        <v>1.0000000000005</v>
      </c>
      <c r="BO51" s="158">
        <v>9.9999999999550004E-2</v>
      </c>
      <c r="BP51" s="158">
        <v>55.200417415280469</v>
      </c>
      <c r="BQ51" s="158">
        <v>1.00000000000026</v>
      </c>
      <c r="BR51" s="158">
        <v>9.9999999999760003E-2</v>
      </c>
      <c r="BS51" s="158">
        <v>55.301801263387311</v>
      </c>
      <c r="BT51" s="158">
        <v>1</v>
      </c>
      <c r="BU51" s="158">
        <v>0.10000000000023999</v>
      </c>
      <c r="BV51" s="158">
        <v>55.352874510953498</v>
      </c>
      <c r="BW51" s="158">
        <v>1.00000000000105</v>
      </c>
      <c r="BX51" s="158">
        <v>9.9999999999839995E-2</v>
      </c>
      <c r="BY51" s="158">
        <v>55.420243567147338</v>
      </c>
      <c r="BZ51" s="158">
        <v>1</v>
      </c>
      <c r="CA51" s="158">
        <v>9.9999999999220004E-2</v>
      </c>
    </row>
    <row r="52" spans="1:79" s="2" customFormat="1" x14ac:dyDescent="0.25">
      <c r="A52" s="78" t="s">
        <v>3055</v>
      </c>
      <c r="B52" s="158" t="s">
        <v>3052</v>
      </c>
      <c r="C52" s="158" t="s">
        <v>3052</v>
      </c>
      <c r="D52" s="158" t="s">
        <v>3052</v>
      </c>
      <c r="E52" s="158" t="s">
        <v>3052</v>
      </c>
      <c r="F52" s="158" t="s">
        <v>3052</v>
      </c>
      <c r="G52" s="158" t="s">
        <v>3052</v>
      </c>
      <c r="H52" s="158" t="s">
        <v>3052</v>
      </c>
      <c r="I52" s="158" t="s">
        <v>3052</v>
      </c>
      <c r="J52" s="158" t="s">
        <v>3052</v>
      </c>
      <c r="K52" s="158" t="s">
        <v>3052</v>
      </c>
      <c r="L52" s="158" t="s">
        <v>3052</v>
      </c>
      <c r="M52" s="158" t="s">
        <v>3052</v>
      </c>
      <c r="N52" s="158" t="s">
        <v>3052</v>
      </c>
      <c r="O52" s="158" t="s">
        <v>3052</v>
      </c>
      <c r="P52" s="158" t="s">
        <v>3052</v>
      </c>
      <c r="Q52" s="158" t="s">
        <v>3052</v>
      </c>
      <c r="R52" s="158" t="s">
        <v>3052</v>
      </c>
      <c r="S52" s="158" t="s">
        <v>3052</v>
      </c>
      <c r="T52" s="158" t="s">
        <v>3052</v>
      </c>
      <c r="U52" s="158" t="s">
        <v>3052</v>
      </c>
      <c r="V52" s="158" t="s">
        <v>3052</v>
      </c>
      <c r="W52" s="158" t="s">
        <v>3052</v>
      </c>
      <c r="X52" s="158" t="s">
        <v>3052</v>
      </c>
      <c r="Y52" s="158" t="s">
        <v>3052</v>
      </c>
      <c r="Z52" s="158" t="s">
        <v>3052</v>
      </c>
      <c r="AA52" s="158" t="s">
        <v>3052</v>
      </c>
      <c r="AB52" s="158" t="s">
        <v>3052</v>
      </c>
      <c r="AC52" s="158" t="s">
        <v>3052</v>
      </c>
      <c r="AD52" s="158" t="s">
        <v>3052</v>
      </c>
      <c r="AE52" s="158" t="s">
        <v>3052</v>
      </c>
      <c r="AF52" s="158" t="s">
        <v>3052</v>
      </c>
      <c r="AG52" s="158" t="s">
        <v>3052</v>
      </c>
      <c r="AH52" s="158" t="s">
        <v>3052</v>
      </c>
      <c r="AI52" s="158" t="s">
        <v>3052</v>
      </c>
      <c r="AJ52" s="158" t="s">
        <v>3052</v>
      </c>
      <c r="AK52" s="158" t="s">
        <v>3052</v>
      </c>
      <c r="AL52" s="158" t="s">
        <v>3052</v>
      </c>
      <c r="AM52" s="158" t="s">
        <v>3052</v>
      </c>
      <c r="AN52" s="158" t="s">
        <v>3052</v>
      </c>
      <c r="AO52" s="158" t="s">
        <v>3052</v>
      </c>
      <c r="AP52" s="158" t="s">
        <v>3052</v>
      </c>
      <c r="AQ52" s="158" t="s">
        <v>3052</v>
      </c>
      <c r="AR52" s="158" t="s">
        <v>3052</v>
      </c>
      <c r="AS52" s="158" t="s">
        <v>3052</v>
      </c>
      <c r="AT52" s="158" t="s">
        <v>3052</v>
      </c>
      <c r="AU52" s="158" t="s">
        <v>3052</v>
      </c>
      <c r="AV52" s="158" t="s">
        <v>3052</v>
      </c>
      <c r="AW52" s="158" t="s">
        <v>3052</v>
      </c>
      <c r="AX52" s="158" t="s">
        <v>3052</v>
      </c>
      <c r="AY52" s="158" t="s">
        <v>3052</v>
      </c>
      <c r="AZ52" s="158" t="s">
        <v>3052</v>
      </c>
      <c r="BA52" s="158" t="s">
        <v>3052</v>
      </c>
      <c r="BB52" s="158" t="s">
        <v>3052</v>
      </c>
      <c r="BC52" s="158" t="s">
        <v>3052</v>
      </c>
      <c r="BD52" s="158" t="s">
        <v>3052</v>
      </c>
      <c r="BE52" s="158" t="s">
        <v>3052</v>
      </c>
      <c r="BF52" s="158" t="s">
        <v>3052</v>
      </c>
      <c r="BG52" s="158" t="s">
        <v>3052</v>
      </c>
      <c r="BH52" s="158" t="s">
        <v>3052</v>
      </c>
      <c r="BI52" s="158" t="s">
        <v>3052</v>
      </c>
      <c r="BJ52" s="158" t="s">
        <v>3052</v>
      </c>
      <c r="BK52" s="158" t="s">
        <v>3052</v>
      </c>
      <c r="BL52" s="158" t="s">
        <v>3052</v>
      </c>
      <c r="BM52" s="158" t="s">
        <v>3052</v>
      </c>
      <c r="BN52" s="158" t="s">
        <v>3052</v>
      </c>
      <c r="BO52" s="158" t="s">
        <v>3052</v>
      </c>
      <c r="BP52" s="158" t="s">
        <v>3052</v>
      </c>
      <c r="BQ52" s="158" t="s">
        <v>3052</v>
      </c>
      <c r="BR52" s="158" t="s">
        <v>3052</v>
      </c>
      <c r="BS52" s="158" t="s">
        <v>3052</v>
      </c>
      <c r="BT52" s="158" t="s">
        <v>3052</v>
      </c>
      <c r="BU52" s="158" t="s">
        <v>3052</v>
      </c>
      <c r="BV52" s="158" t="s">
        <v>3052</v>
      </c>
      <c r="BW52" s="158" t="s">
        <v>3052</v>
      </c>
      <c r="BX52" s="158" t="s">
        <v>3052</v>
      </c>
      <c r="BY52" s="158" t="s">
        <v>3052</v>
      </c>
      <c r="BZ52" s="158" t="s">
        <v>3052</v>
      </c>
      <c r="CA52" s="158" t="s">
        <v>3052</v>
      </c>
    </row>
    <row r="53" spans="1:79" s="2" customFormat="1" x14ac:dyDescent="0.25">
      <c r="A53" s="78" t="s">
        <v>3056</v>
      </c>
      <c r="B53" s="158" t="s">
        <v>3052</v>
      </c>
      <c r="C53" s="158" t="s">
        <v>3052</v>
      </c>
      <c r="D53" s="158" t="s">
        <v>3052</v>
      </c>
      <c r="E53" s="158" t="s">
        <v>3052</v>
      </c>
      <c r="F53" s="158" t="s">
        <v>3052</v>
      </c>
      <c r="G53" s="158" t="s">
        <v>3052</v>
      </c>
      <c r="H53" s="158" t="s">
        <v>3052</v>
      </c>
      <c r="I53" s="158" t="s">
        <v>3052</v>
      </c>
      <c r="J53" s="158" t="s">
        <v>3052</v>
      </c>
      <c r="K53" s="158" t="s">
        <v>3052</v>
      </c>
      <c r="L53" s="158" t="s">
        <v>3052</v>
      </c>
      <c r="M53" s="158" t="s">
        <v>3052</v>
      </c>
      <c r="N53" s="158" t="s">
        <v>3052</v>
      </c>
      <c r="O53" s="158" t="s">
        <v>3052</v>
      </c>
      <c r="P53" s="158" t="s">
        <v>3052</v>
      </c>
      <c r="Q53" s="158" t="s">
        <v>3052</v>
      </c>
      <c r="R53" s="158" t="s">
        <v>3052</v>
      </c>
      <c r="S53" s="158" t="s">
        <v>3052</v>
      </c>
      <c r="T53" s="158" t="s">
        <v>3052</v>
      </c>
      <c r="U53" s="158" t="s">
        <v>3052</v>
      </c>
      <c r="V53" s="158" t="s">
        <v>3052</v>
      </c>
      <c r="W53" s="158" t="s">
        <v>3052</v>
      </c>
      <c r="X53" s="158" t="s">
        <v>3052</v>
      </c>
      <c r="Y53" s="158" t="s">
        <v>3052</v>
      </c>
      <c r="Z53" s="158" t="s">
        <v>3052</v>
      </c>
      <c r="AA53" s="158" t="s">
        <v>3052</v>
      </c>
      <c r="AB53" s="158" t="s">
        <v>3052</v>
      </c>
      <c r="AC53" s="158" t="s">
        <v>3052</v>
      </c>
      <c r="AD53" s="158" t="s">
        <v>3052</v>
      </c>
      <c r="AE53" s="158" t="s">
        <v>3052</v>
      </c>
      <c r="AF53" s="158" t="s">
        <v>3052</v>
      </c>
      <c r="AG53" s="158" t="s">
        <v>3052</v>
      </c>
      <c r="AH53" s="158" t="s">
        <v>3052</v>
      </c>
      <c r="AI53" s="158" t="s">
        <v>3052</v>
      </c>
      <c r="AJ53" s="158" t="s">
        <v>3052</v>
      </c>
      <c r="AK53" s="158" t="s">
        <v>3052</v>
      </c>
      <c r="AL53" s="158" t="s">
        <v>3052</v>
      </c>
      <c r="AM53" s="158" t="s">
        <v>3052</v>
      </c>
      <c r="AN53" s="158" t="s">
        <v>3052</v>
      </c>
      <c r="AO53" s="158" t="s">
        <v>3052</v>
      </c>
      <c r="AP53" s="158" t="s">
        <v>3052</v>
      </c>
      <c r="AQ53" s="158" t="s">
        <v>3052</v>
      </c>
      <c r="AR53" s="158" t="s">
        <v>3052</v>
      </c>
      <c r="AS53" s="158" t="s">
        <v>3052</v>
      </c>
      <c r="AT53" s="158" t="s">
        <v>3052</v>
      </c>
      <c r="AU53" s="158" t="s">
        <v>3052</v>
      </c>
      <c r="AV53" s="158" t="s">
        <v>3052</v>
      </c>
      <c r="AW53" s="158" t="s">
        <v>3052</v>
      </c>
      <c r="AX53" s="158" t="s">
        <v>3052</v>
      </c>
      <c r="AY53" s="158" t="s">
        <v>3052</v>
      </c>
      <c r="AZ53" s="158" t="s">
        <v>3052</v>
      </c>
      <c r="BA53" s="158" t="s">
        <v>3052</v>
      </c>
      <c r="BB53" s="158" t="s">
        <v>3052</v>
      </c>
      <c r="BC53" s="158" t="s">
        <v>3052</v>
      </c>
      <c r="BD53" s="158" t="s">
        <v>3052</v>
      </c>
      <c r="BE53" s="158" t="s">
        <v>3052</v>
      </c>
      <c r="BF53" s="158" t="s">
        <v>3052</v>
      </c>
      <c r="BG53" s="158" t="s">
        <v>3052</v>
      </c>
      <c r="BH53" s="158" t="s">
        <v>3052</v>
      </c>
      <c r="BI53" s="158" t="s">
        <v>3052</v>
      </c>
      <c r="BJ53" s="158" t="s">
        <v>3052</v>
      </c>
      <c r="BK53" s="158" t="s">
        <v>3052</v>
      </c>
      <c r="BL53" s="158" t="s">
        <v>3052</v>
      </c>
      <c r="BM53" s="158" t="s">
        <v>3052</v>
      </c>
      <c r="BN53" s="158" t="s">
        <v>3052</v>
      </c>
      <c r="BO53" s="158" t="s">
        <v>3052</v>
      </c>
      <c r="BP53" s="158" t="s">
        <v>3052</v>
      </c>
      <c r="BQ53" s="158" t="s">
        <v>3052</v>
      </c>
      <c r="BR53" s="158" t="s">
        <v>3052</v>
      </c>
      <c r="BS53" s="158" t="s">
        <v>3052</v>
      </c>
      <c r="BT53" s="158" t="s">
        <v>3052</v>
      </c>
      <c r="BU53" s="158" t="s">
        <v>3052</v>
      </c>
      <c r="BV53" s="158" t="s">
        <v>3052</v>
      </c>
      <c r="BW53" s="158" t="s">
        <v>3052</v>
      </c>
      <c r="BX53" s="158" t="s">
        <v>3052</v>
      </c>
      <c r="BY53" s="158" t="s">
        <v>3052</v>
      </c>
      <c r="BZ53" s="158" t="s">
        <v>3052</v>
      </c>
      <c r="CA53" s="158" t="s">
        <v>3052</v>
      </c>
    </row>
    <row r="54" spans="1:79" s="2" customFormat="1" x14ac:dyDescent="0.25">
      <c r="A54" s="78" t="s">
        <v>3057</v>
      </c>
      <c r="B54" s="158" t="s">
        <v>3052</v>
      </c>
      <c r="C54" s="158" t="s">
        <v>3052</v>
      </c>
      <c r="D54" s="158" t="s">
        <v>3052</v>
      </c>
      <c r="E54" s="158" t="s">
        <v>3052</v>
      </c>
      <c r="F54" s="158" t="s">
        <v>3052</v>
      </c>
      <c r="G54" s="158" t="s">
        <v>3052</v>
      </c>
      <c r="H54" s="158" t="s">
        <v>3052</v>
      </c>
      <c r="I54" s="158" t="s">
        <v>3052</v>
      </c>
      <c r="J54" s="158" t="s">
        <v>3052</v>
      </c>
      <c r="K54" s="158" t="s">
        <v>3052</v>
      </c>
      <c r="L54" s="158" t="s">
        <v>3052</v>
      </c>
      <c r="M54" s="158" t="s">
        <v>3052</v>
      </c>
      <c r="N54" s="158" t="s">
        <v>3052</v>
      </c>
      <c r="O54" s="158" t="s">
        <v>3052</v>
      </c>
      <c r="P54" s="158" t="s">
        <v>3052</v>
      </c>
      <c r="Q54" s="158" t="s">
        <v>3052</v>
      </c>
      <c r="R54" s="158" t="s">
        <v>3052</v>
      </c>
      <c r="S54" s="158" t="s">
        <v>3052</v>
      </c>
      <c r="T54" s="158" t="s">
        <v>3052</v>
      </c>
      <c r="U54" s="158" t="s">
        <v>3052</v>
      </c>
      <c r="V54" s="158" t="s">
        <v>3052</v>
      </c>
      <c r="W54" s="158" t="s">
        <v>3052</v>
      </c>
      <c r="X54" s="158" t="s">
        <v>3052</v>
      </c>
      <c r="Y54" s="158" t="s">
        <v>3052</v>
      </c>
      <c r="Z54" s="158" t="s">
        <v>3052</v>
      </c>
      <c r="AA54" s="158" t="s">
        <v>3052</v>
      </c>
      <c r="AB54" s="158" t="s">
        <v>3052</v>
      </c>
      <c r="AC54" s="158" t="s">
        <v>3052</v>
      </c>
      <c r="AD54" s="158" t="s">
        <v>3052</v>
      </c>
      <c r="AE54" s="158" t="s">
        <v>3052</v>
      </c>
      <c r="AF54" s="158" t="s">
        <v>3052</v>
      </c>
      <c r="AG54" s="158" t="s">
        <v>3052</v>
      </c>
      <c r="AH54" s="158" t="s">
        <v>3052</v>
      </c>
      <c r="AI54" s="158" t="s">
        <v>3052</v>
      </c>
      <c r="AJ54" s="158" t="s">
        <v>3052</v>
      </c>
      <c r="AK54" s="158" t="s">
        <v>3052</v>
      </c>
      <c r="AL54" s="158" t="s">
        <v>3052</v>
      </c>
      <c r="AM54" s="158" t="s">
        <v>3052</v>
      </c>
      <c r="AN54" s="158" t="s">
        <v>3052</v>
      </c>
      <c r="AO54" s="158" t="s">
        <v>3052</v>
      </c>
      <c r="AP54" s="158" t="s">
        <v>3052</v>
      </c>
      <c r="AQ54" s="158" t="s">
        <v>3052</v>
      </c>
      <c r="AR54" s="158" t="s">
        <v>3052</v>
      </c>
      <c r="AS54" s="158" t="s">
        <v>3052</v>
      </c>
      <c r="AT54" s="158" t="s">
        <v>3052</v>
      </c>
      <c r="AU54" s="158" t="s">
        <v>3052</v>
      </c>
      <c r="AV54" s="158" t="s">
        <v>3052</v>
      </c>
      <c r="AW54" s="158" t="s">
        <v>3052</v>
      </c>
      <c r="AX54" s="158" t="s">
        <v>3052</v>
      </c>
      <c r="AY54" s="158" t="s">
        <v>3052</v>
      </c>
      <c r="AZ54" s="158" t="s">
        <v>3052</v>
      </c>
      <c r="BA54" s="158" t="s">
        <v>3052</v>
      </c>
      <c r="BB54" s="158" t="s">
        <v>3052</v>
      </c>
      <c r="BC54" s="158" t="s">
        <v>3052</v>
      </c>
      <c r="BD54" s="158" t="s">
        <v>3052</v>
      </c>
      <c r="BE54" s="158" t="s">
        <v>3052</v>
      </c>
      <c r="BF54" s="158" t="s">
        <v>3052</v>
      </c>
      <c r="BG54" s="158" t="s">
        <v>3052</v>
      </c>
      <c r="BH54" s="158" t="s">
        <v>3052</v>
      </c>
      <c r="BI54" s="158" t="s">
        <v>3052</v>
      </c>
      <c r="BJ54" s="158" t="s">
        <v>3052</v>
      </c>
      <c r="BK54" s="158" t="s">
        <v>3052</v>
      </c>
      <c r="BL54" s="158" t="s">
        <v>3052</v>
      </c>
      <c r="BM54" s="158" t="s">
        <v>3052</v>
      </c>
      <c r="BN54" s="158" t="s">
        <v>3052</v>
      </c>
      <c r="BO54" s="158" t="s">
        <v>3052</v>
      </c>
      <c r="BP54" s="158" t="s">
        <v>3052</v>
      </c>
      <c r="BQ54" s="158" t="s">
        <v>3052</v>
      </c>
      <c r="BR54" s="158" t="s">
        <v>3052</v>
      </c>
      <c r="BS54" s="158" t="s">
        <v>3052</v>
      </c>
      <c r="BT54" s="158" t="s">
        <v>3052</v>
      </c>
      <c r="BU54" s="158" t="s">
        <v>3052</v>
      </c>
      <c r="BV54" s="158" t="s">
        <v>3052</v>
      </c>
      <c r="BW54" s="158" t="s">
        <v>3052</v>
      </c>
      <c r="BX54" s="158" t="s">
        <v>3052</v>
      </c>
      <c r="BY54" s="158" t="s">
        <v>3052</v>
      </c>
      <c r="BZ54" s="158" t="s">
        <v>3052</v>
      </c>
      <c r="CA54" s="158" t="s">
        <v>3052</v>
      </c>
    </row>
    <row r="55" spans="1:79" s="2" customFormat="1" x14ac:dyDescent="0.25">
      <c r="A55" s="80" t="s">
        <v>3071</v>
      </c>
      <c r="B55" s="157" t="s">
        <v>3051</v>
      </c>
      <c r="C55" s="157" t="s">
        <v>3051</v>
      </c>
      <c r="D55" s="157" t="s">
        <v>3051</v>
      </c>
      <c r="E55" s="157" t="s">
        <v>3051</v>
      </c>
      <c r="F55" s="157" t="s">
        <v>3051</v>
      </c>
      <c r="G55" s="157" t="s">
        <v>3051</v>
      </c>
      <c r="H55" s="157" t="s">
        <v>3051</v>
      </c>
      <c r="I55" s="157" t="s">
        <v>3051</v>
      </c>
      <c r="J55" s="157" t="s">
        <v>3051</v>
      </c>
      <c r="K55" s="157" t="s">
        <v>3051</v>
      </c>
      <c r="L55" s="157" t="s">
        <v>3051</v>
      </c>
      <c r="M55" s="157" t="s">
        <v>3051</v>
      </c>
      <c r="N55" s="157" t="s">
        <v>3051</v>
      </c>
      <c r="O55" s="157" t="s">
        <v>3051</v>
      </c>
      <c r="P55" s="157" t="s">
        <v>3051</v>
      </c>
      <c r="Q55" s="157" t="s">
        <v>3051</v>
      </c>
      <c r="R55" s="157" t="s">
        <v>3051</v>
      </c>
      <c r="S55" s="157" t="s">
        <v>3051</v>
      </c>
      <c r="T55" s="157" t="s">
        <v>3051</v>
      </c>
      <c r="U55" s="157" t="s">
        <v>3051</v>
      </c>
      <c r="V55" s="157" t="s">
        <v>3051</v>
      </c>
      <c r="W55" s="157" t="s">
        <v>3051</v>
      </c>
      <c r="X55" s="157" t="s">
        <v>3051</v>
      </c>
      <c r="Y55" s="157" t="s">
        <v>3051</v>
      </c>
      <c r="Z55" s="157" t="s">
        <v>3051</v>
      </c>
      <c r="AA55" s="157" t="s">
        <v>3051</v>
      </c>
      <c r="AB55" s="157" t="s">
        <v>3051</v>
      </c>
      <c r="AC55" s="157" t="s">
        <v>3051</v>
      </c>
      <c r="AD55" s="157" t="s">
        <v>3051</v>
      </c>
      <c r="AE55" s="157" t="s">
        <v>3051</v>
      </c>
      <c r="AF55" s="157" t="s">
        <v>3051</v>
      </c>
      <c r="AG55" s="157" t="s">
        <v>3051</v>
      </c>
      <c r="AH55" s="157" t="s">
        <v>3051</v>
      </c>
      <c r="AI55" s="157" t="s">
        <v>3051</v>
      </c>
      <c r="AJ55" s="157" t="s">
        <v>3051</v>
      </c>
      <c r="AK55" s="157" t="s">
        <v>3051</v>
      </c>
      <c r="AL55" s="157" t="s">
        <v>3051</v>
      </c>
      <c r="AM55" s="157" t="s">
        <v>3051</v>
      </c>
      <c r="AN55" s="157" t="s">
        <v>3051</v>
      </c>
      <c r="AO55" s="157" t="s">
        <v>3051</v>
      </c>
      <c r="AP55" s="157" t="s">
        <v>3051</v>
      </c>
      <c r="AQ55" s="157" t="s">
        <v>3051</v>
      </c>
      <c r="AR55" s="157" t="s">
        <v>3051</v>
      </c>
      <c r="AS55" s="157" t="s">
        <v>3051</v>
      </c>
      <c r="AT55" s="157" t="s">
        <v>3051</v>
      </c>
      <c r="AU55" s="157" t="s">
        <v>3051</v>
      </c>
      <c r="AV55" s="157" t="s">
        <v>3051</v>
      </c>
      <c r="AW55" s="157" t="s">
        <v>3051</v>
      </c>
      <c r="AX55" s="157" t="s">
        <v>3051</v>
      </c>
      <c r="AY55" s="157" t="s">
        <v>3051</v>
      </c>
      <c r="AZ55" s="157" t="s">
        <v>3051</v>
      </c>
      <c r="BA55" s="157" t="s">
        <v>3051</v>
      </c>
      <c r="BB55" s="157" t="s">
        <v>3051</v>
      </c>
      <c r="BC55" s="157" t="s">
        <v>3051</v>
      </c>
      <c r="BD55" s="157" t="s">
        <v>3051</v>
      </c>
      <c r="BE55" s="157" t="s">
        <v>3051</v>
      </c>
      <c r="BF55" s="157" t="s">
        <v>3051</v>
      </c>
      <c r="BG55" s="157" t="s">
        <v>3051</v>
      </c>
      <c r="BH55" s="157" t="s">
        <v>3051</v>
      </c>
      <c r="BI55" s="157" t="s">
        <v>3051</v>
      </c>
      <c r="BJ55" s="157" t="s">
        <v>3051</v>
      </c>
      <c r="BK55" s="157" t="s">
        <v>3051</v>
      </c>
      <c r="BL55" s="157" t="s">
        <v>3051</v>
      </c>
      <c r="BM55" s="157" t="s">
        <v>3051</v>
      </c>
      <c r="BN55" s="157" t="s">
        <v>3051</v>
      </c>
      <c r="BO55" s="157" t="s">
        <v>3051</v>
      </c>
      <c r="BP55" s="157" t="s">
        <v>3051</v>
      </c>
      <c r="BQ55" s="157" t="s">
        <v>3051</v>
      </c>
      <c r="BR55" s="157" t="s">
        <v>3051</v>
      </c>
      <c r="BS55" s="157" t="s">
        <v>3051</v>
      </c>
      <c r="BT55" s="157" t="s">
        <v>3051</v>
      </c>
      <c r="BU55" s="157" t="s">
        <v>3051</v>
      </c>
      <c r="BV55" s="157" t="s">
        <v>3051</v>
      </c>
      <c r="BW55" s="157" t="s">
        <v>3051</v>
      </c>
      <c r="BX55" s="157" t="s">
        <v>3051</v>
      </c>
      <c r="BY55" s="157" t="s">
        <v>3051</v>
      </c>
      <c r="BZ55" s="157" t="s">
        <v>3051</v>
      </c>
      <c r="CA55" s="157" t="s">
        <v>3051</v>
      </c>
    </row>
    <row r="56" spans="1:79" s="2" customFormat="1" x14ac:dyDescent="0.25">
      <c r="A56" s="78" t="s">
        <v>3053</v>
      </c>
      <c r="B56" s="158">
        <v>73.3</v>
      </c>
      <c r="C56" s="158">
        <v>3</v>
      </c>
      <c r="D56" s="158">
        <v>0.6</v>
      </c>
      <c r="E56" s="158" t="s">
        <v>3052</v>
      </c>
      <c r="F56" s="158" t="s">
        <v>3052</v>
      </c>
      <c r="G56" s="158" t="s">
        <v>3052</v>
      </c>
      <c r="H56" s="158" t="s">
        <v>3052</v>
      </c>
      <c r="I56" s="158" t="s">
        <v>3052</v>
      </c>
      <c r="J56" s="158" t="s">
        <v>3052</v>
      </c>
      <c r="K56" s="158">
        <v>73.3</v>
      </c>
      <c r="L56" s="158">
        <v>3</v>
      </c>
      <c r="M56" s="158">
        <v>0.6</v>
      </c>
      <c r="N56" s="158">
        <v>74.099999999999994</v>
      </c>
      <c r="O56" s="158">
        <v>3</v>
      </c>
      <c r="P56" s="158">
        <v>0.6</v>
      </c>
      <c r="Q56" s="158">
        <v>74.099999999999994</v>
      </c>
      <c r="R56" s="158">
        <v>3</v>
      </c>
      <c r="S56" s="158">
        <v>0.6</v>
      </c>
      <c r="T56" s="158">
        <v>76.467322460592626</v>
      </c>
      <c r="U56" s="158">
        <v>3</v>
      </c>
      <c r="V56" s="158">
        <v>0.6</v>
      </c>
      <c r="W56" s="158">
        <v>76.814231745739221</v>
      </c>
      <c r="X56" s="158">
        <v>3</v>
      </c>
      <c r="Y56" s="158">
        <v>0.6</v>
      </c>
      <c r="Z56" s="158">
        <v>76.711333474776438</v>
      </c>
      <c r="AA56" s="158">
        <v>3</v>
      </c>
      <c r="AB56" s="158">
        <v>0.6</v>
      </c>
      <c r="AC56" s="158">
        <v>76.780133256173769</v>
      </c>
      <c r="AD56" s="158">
        <v>3</v>
      </c>
      <c r="AE56" s="158">
        <v>0.6</v>
      </c>
      <c r="AF56" s="158">
        <v>76.724124108772386</v>
      </c>
      <c r="AG56" s="158">
        <v>3</v>
      </c>
      <c r="AH56" s="158">
        <v>0.6</v>
      </c>
      <c r="AI56" s="158">
        <v>76.453055110860717</v>
      </c>
      <c r="AJ56" s="158">
        <v>3</v>
      </c>
      <c r="AK56" s="158">
        <v>0.6</v>
      </c>
      <c r="AL56" s="158">
        <v>76.496994795304516</v>
      </c>
      <c r="AM56" s="158">
        <v>3</v>
      </c>
      <c r="AN56" s="158">
        <v>0.6</v>
      </c>
      <c r="AO56" s="158">
        <v>76.355917260002443</v>
      </c>
      <c r="AP56" s="158">
        <v>3</v>
      </c>
      <c r="AQ56" s="158">
        <v>0.6</v>
      </c>
      <c r="AR56" s="158">
        <v>75.637077995584676</v>
      </c>
      <c r="AS56" s="158">
        <v>3</v>
      </c>
      <c r="AT56" s="158">
        <v>0.6</v>
      </c>
      <c r="AU56" s="158">
        <v>75.279702773084594</v>
      </c>
      <c r="AV56" s="158">
        <v>3</v>
      </c>
      <c r="AW56" s="158">
        <v>0.6</v>
      </c>
      <c r="AX56" s="158">
        <v>74.099999999999994</v>
      </c>
      <c r="AY56" s="158">
        <v>3</v>
      </c>
      <c r="AZ56" s="158">
        <v>0.6</v>
      </c>
      <c r="BA56" s="158">
        <v>74.099999999999994</v>
      </c>
      <c r="BB56" s="158">
        <v>3</v>
      </c>
      <c r="BC56" s="158">
        <v>0.6</v>
      </c>
      <c r="BD56" s="158">
        <v>74.099999999999994</v>
      </c>
      <c r="BE56" s="158">
        <v>3</v>
      </c>
      <c r="BF56" s="158">
        <v>0.6</v>
      </c>
      <c r="BG56" s="158">
        <v>74.099999999999994</v>
      </c>
      <c r="BH56" s="158">
        <v>3</v>
      </c>
      <c r="BI56" s="158">
        <v>0.6</v>
      </c>
      <c r="BJ56" s="158">
        <v>74.09999999999998</v>
      </c>
      <c r="BK56" s="158">
        <v>3</v>
      </c>
      <c r="BL56" s="158">
        <v>0.6</v>
      </c>
      <c r="BM56" s="158">
        <v>74.099999999999994</v>
      </c>
      <c r="BN56" s="158">
        <v>3</v>
      </c>
      <c r="BO56" s="158">
        <v>0.6</v>
      </c>
      <c r="BP56" s="158">
        <v>74.09999999999998</v>
      </c>
      <c r="BQ56" s="158">
        <v>3</v>
      </c>
      <c r="BR56" s="158">
        <v>0.6</v>
      </c>
      <c r="BS56" s="158">
        <v>74.099999999999994</v>
      </c>
      <c r="BT56" s="158">
        <v>3</v>
      </c>
      <c r="BU56" s="158">
        <v>0.6</v>
      </c>
      <c r="BV56" s="158">
        <v>74.099999999999994</v>
      </c>
      <c r="BW56" s="158">
        <v>3</v>
      </c>
      <c r="BX56" s="158">
        <v>0.6</v>
      </c>
      <c r="BY56" s="158">
        <v>74.099999999999994</v>
      </c>
      <c r="BZ56" s="158">
        <v>3</v>
      </c>
      <c r="CA56" s="158">
        <v>0.6</v>
      </c>
    </row>
    <row r="57" spans="1:79" s="2" customFormat="1" x14ac:dyDescent="0.25">
      <c r="A57" s="78" t="s">
        <v>42</v>
      </c>
      <c r="B57" s="158">
        <v>50.553227148219051</v>
      </c>
      <c r="C57" s="158">
        <v>0.99999999999997002</v>
      </c>
      <c r="D57" s="158">
        <v>0.25779416602237998</v>
      </c>
      <c r="E57" s="158">
        <v>49.05792506665864</v>
      </c>
      <c r="F57" s="158">
        <v>1.0000000000001299</v>
      </c>
      <c r="G57" s="158">
        <v>0.21912053534206999</v>
      </c>
      <c r="H57" s="158">
        <v>47.430985576635628</v>
      </c>
      <c r="I57" s="158">
        <v>0.99999999999976996</v>
      </c>
      <c r="J57" s="158">
        <v>0.17708610414949999</v>
      </c>
      <c r="K57" s="158">
        <v>51.998794344356043</v>
      </c>
      <c r="L57" s="158">
        <v>0.99999999999969003</v>
      </c>
      <c r="M57" s="158">
        <v>0.30186873447474999</v>
      </c>
      <c r="N57" s="158">
        <v>48.913421434595847</v>
      </c>
      <c r="O57" s="158">
        <v>1.0000000000002001</v>
      </c>
      <c r="P57" s="158">
        <v>0.21935350061872999</v>
      </c>
      <c r="Q57" s="158">
        <v>83.805424442228485</v>
      </c>
      <c r="R57" s="158">
        <v>1.0000000000000899</v>
      </c>
      <c r="S57" s="158">
        <v>1.1326999314089801</v>
      </c>
      <c r="T57" s="158">
        <v>87.573645277745996</v>
      </c>
      <c r="U57" s="158">
        <v>0.99999999999999001</v>
      </c>
      <c r="V57" s="158">
        <v>0.83823599493680001</v>
      </c>
      <c r="W57" s="158">
        <v>89.587712739018841</v>
      </c>
      <c r="X57" s="158">
        <v>1.00000000000004</v>
      </c>
      <c r="Y57" s="158">
        <v>0.86559458104178</v>
      </c>
      <c r="Z57" s="158">
        <v>90.470512110730596</v>
      </c>
      <c r="AA57" s="158">
        <v>0.99999999999992994</v>
      </c>
      <c r="AB57" s="158">
        <v>0.87960647972846995</v>
      </c>
      <c r="AC57" s="158">
        <v>90.950995617896524</v>
      </c>
      <c r="AD57" s="158">
        <v>1.00000000000006</v>
      </c>
      <c r="AE57" s="158">
        <v>0.86503934745046995</v>
      </c>
      <c r="AF57" s="158">
        <v>90.253027123955377</v>
      </c>
      <c r="AG57" s="158">
        <v>0.99999999999992994</v>
      </c>
      <c r="AH57" s="158">
        <v>0.83943479893119999</v>
      </c>
      <c r="AI57" s="158">
        <v>92.409763869802305</v>
      </c>
      <c r="AJ57" s="158">
        <v>0.99999999999996003</v>
      </c>
      <c r="AK57" s="158">
        <v>0.89126086595391996</v>
      </c>
      <c r="AL57" s="158">
        <v>89.518085070101677</v>
      </c>
      <c r="AM57" s="158">
        <v>0.99999999999994005</v>
      </c>
      <c r="AN57" s="158">
        <v>0.85997927217238002</v>
      </c>
      <c r="AO57" s="158">
        <v>90.575244400274684</v>
      </c>
      <c r="AP57" s="158">
        <v>1.00000000000005</v>
      </c>
      <c r="AQ57" s="158">
        <v>0.83701040382056002</v>
      </c>
      <c r="AR57" s="158">
        <v>90.399006848279228</v>
      </c>
      <c r="AS57" s="158">
        <v>1.00000000000002</v>
      </c>
      <c r="AT57" s="158">
        <v>0.86655325617637002</v>
      </c>
      <c r="AU57" s="158">
        <v>90.310846277528839</v>
      </c>
      <c r="AV57" s="158">
        <v>0.99999999999997002</v>
      </c>
      <c r="AW57" s="158">
        <v>0.86230455550050999</v>
      </c>
      <c r="AX57" s="158">
        <v>90.287158834257184</v>
      </c>
      <c r="AY57" s="158">
        <v>0.99999999999995004</v>
      </c>
      <c r="AZ57" s="158">
        <v>0.85485854426495</v>
      </c>
      <c r="BA57" s="158">
        <v>90.272860622444753</v>
      </c>
      <c r="BB57" s="158">
        <v>1.0000000000000799</v>
      </c>
      <c r="BC57" s="158">
        <v>0.82438319194124998</v>
      </c>
      <c r="BD57" s="158">
        <v>90.855995858215095</v>
      </c>
      <c r="BE57" s="158">
        <v>1.00000000000001</v>
      </c>
      <c r="BF57" s="158">
        <v>0.86037812163852001</v>
      </c>
      <c r="BG57" s="158">
        <v>91.970712362837119</v>
      </c>
      <c r="BH57" s="158">
        <v>0.99999999999997002</v>
      </c>
      <c r="BI57" s="158">
        <v>0.89324014588489997</v>
      </c>
      <c r="BJ57" s="158">
        <v>92.557886242865862</v>
      </c>
      <c r="BK57" s="158">
        <v>0.99999999999998002</v>
      </c>
      <c r="BL57" s="158">
        <v>0.94034127728125005</v>
      </c>
      <c r="BM57" s="158">
        <v>94.452656790730643</v>
      </c>
      <c r="BN57" s="158">
        <v>1.00000000000005</v>
      </c>
      <c r="BO57" s="158">
        <v>0.96264328079158001</v>
      </c>
      <c r="BP57" s="158">
        <v>94.391863130501363</v>
      </c>
      <c r="BQ57" s="158">
        <v>0.99999999999997002</v>
      </c>
      <c r="BR57" s="158">
        <v>0.96508214269698001</v>
      </c>
      <c r="BS57" s="158">
        <v>93.443144516686999</v>
      </c>
      <c r="BT57" s="158">
        <v>1.00000000000005</v>
      </c>
      <c r="BU57" s="158">
        <v>0.96192244117815995</v>
      </c>
      <c r="BV57" s="158">
        <v>93.704268897673558</v>
      </c>
      <c r="BW57" s="158">
        <v>1.0000000000000699</v>
      </c>
      <c r="BX57" s="158">
        <v>0.94760392492225998</v>
      </c>
      <c r="BY57" s="158">
        <v>93.881553249997324</v>
      </c>
      <c r="BZ57" s="158">
        <v>0.99999999999996003</v>
      </c>
      <c r="CA57" s="158">
        <v>0.97644416016349</v>
      </c>
    </row>
    <row r="58" spans="1:79" s="2" customFormat="1" x14ac:dyDescent="0.25">
      <c r="A58" s="78" t="s">
        <v>3054</v>
      </c>
      <c r="B58" s="158" t="s">
        <v>3052</v>
      </c>
      <c r="C58" s="158" t="s">
        <v>3052</v>
      </c>
      <c r="D58" s="158" t="s">
        <v>3052</v>
      </c>
      <c r="E58" s="158" t="s">
        <v>3052</v>
      </c>
      <c r="F58" s="158" t="s">
        <v>3052</v>
      </c>
      <c r="G58" s="158" t="s">
        <v>3052</v>
      </c>
      <c r="H58" s="158">
        <v>54.541781168979739</v>
      </c>
      <c r="I58" s="158">
        <v>1.00000000000003</v>
      </c>
      <c r="J58" s="158">
        <v>9.9999999996700006E-2</v>
      </c>
      <c r="K58" s="158">
        <v>54.895705810937137</v>
      </c>
      <c r="L58" s="158">
        <v>1.00000000000055</v>
      </c>
      <c r="M58" s="158">
        <v>9.999999999419E-2</v>
      </c>
      <c r="N58" s="158">
        <v>54.93784641336039</v>
      </c>
      <c r="O58" s="158">
        <v>1.00000000000968</v>
      </c>
      <c r="P58" s="158">
        <v>9.9999999996889993E-2</v>
      </c>
      <c r="Q58" s="158">
        <v>54.99699983891653</v>
      </c>
      <c r="R58" s="158">
        <v>1.0000000000193501</v>
      </c>
      <c r="S58" s="158">
        <v>0.10000000001939</v>
      </c>
      <c r="T58" s="158">
        <v>54.97407667791056</v>
      </c>
      <c r="U58" s="158">
        <v>1.0000000000108</v>
      </c>
      <c r="V58" s="158">
        <v>9.9999999996089994E-2</v>
      </c>
      <c r="W58" s="158">
        <v>54.983689430213218</v>
      </c>
      <c r="X58" s="158">
        <v>0.99999999998847</v>
      </c>
      <c r="Y58" s="158">
        <v>9.9999999990169994E-2</v>
      </c>
      <c r="Z58" s="158">
        <v>55.049507034336358</v>
      </c>
      <c r="AA58" s="158">
        <v>0.99999999999263001</v>
      </c>
      <c r="AB58" s="158">
        <v>9.9999999995020003E-2</v>
      </c>
      <c r="AC58" s="158">
        <v>54.984428883837239</v>
      </c>
      <c r="AD58" s="158">
        <v>1.00000000001774</v>
      </c>
      <c r="AE58" s="158">
        <v>0.10000000001988001</v>
      </c>
      <c r="AF58" s="158">
        <v>54.995520879155137</v>
      </c>
      <c r="AG58" s="158">
        <v>0.99999999998647005</v>
      </c>
      <c r="AH58" s="158">
        <v>9.9999999990059998E-2</v>
      </c>
      <c r="AI58" s="158">
        <v>54.999957777535109</v>
      </c>
      <c r="AJ58" s="158">
        <v>0.99999999998083999</v>
      </c>
      <c r="AK58" s="158">
        <v>9.999999999808E-2</v>
      </c>
      <c r="AL58" s="158">
        <v>55.030278116362531</v>
      </c>
      <c r="AM58" s="158">
        <v>0.99999999998958</v>
      </c>
      <c r="AN58" s="158">
        <v>9.9999999984109994E-2</v>
      </c>
      <c r="AO58" s="158">
        <v>55.008831746156922</v>
      </c>
      <c r="AP58" s="158">
        <v>1.0000000000165501</v>
      </c>
      <c r="AQ58" s="158">
        <v>9.9999999994069999E-2</v>
      </c>
      <c r="AR58" s="158">
        <v>54.97999218596285</v>
      </c>
      <c r="AS58" s="158">
        <v>0.99999999997767997</v>
      </c>
      <c r="AT58" s="158">
        <v>0.10000000002370001</v>
      </c>
      <c r="AU58" s="158">
        <v>54.99108403806251</v>
      </c>
      <c r="AV58" s="158">
        <v>0.99999999999322997</v>
      </c>
      <c r="AW58" s="158">
        <v>9.9999999993350006E-2</v>
      </c>
      <c r="AX58" s="158">
        <v>55.097584035582052</v>
      </c>
      <c r="AY58" s="158">
        <v>0.99999999999852995</v>
      </c>
      <c r="AZ58" s="158">
        <v>0.10000000001315</v>
      </c>
      <c r="BA58" s="158">
        <v>55.152326036512761</v>
      </c>
      <c r="BB58" s="158">
        <v>1.0000000000056499</v>
      </c>
      <c r="BC58" s="158">
        <v>9.999999999426E-2</v>
      </c>
      <c r="BD58" s="158">
        <v>55.147147365964308</v>
      </c>
      <c r="BE58" s="158">
        <v>0.99999999999030997</v>
      </c>
      <c r="BF58" s="158">
        <v>0.10000000001298</v>
      </c>
      <c r="BG58" s="158">
        <v>55.175261086225653</v>
      </c>
      <c r="BH58" s="158">
        <v>0.99999999999902001</v>
      </c>
      <c r="BI58" s="158">
        <v>9.9999999997039998E-2</v>
      </c>
      <c r="BJ58" s="158">
        <v>55.272132098143359</v>
      </c>
      <c r="BK58" s="158">
        <v>0.99973109876294997</v>
      </c>
      <c r="BL58" s="158">
        <v>9.9973109857129996E-2</v>
      </c>
      <c r="BM58" s="158">
        <v>55.238896988187427</v>
      </c>
      <c r="BN58" s="158">
        <v>0.99961167293803999</v>
      </c>
      <c r="BO58" s="158">
        <v>9.9961167319890007E-2</v>
      </c>
      <c r="BP58" s="158">
        <v>55.200417415280491</v>
      </c>
      <c r="BQ58" s="158">
        <v>0.99999999999736</v>
      </c>
      <c r="BR58" s="158">
        <v>0.10000000002673</v>
      </c>
      <c r="BS58" s="158">
        <v>55.301801263387318</v>
      </c>
      <c r="BT58" s="158">
        <v>0.99999999999016997</v>
      </c>
      <c r="BU58" s="158">
        <v>0.10000000001227</v>
      </c>
      <c r="BV58" s="158">
        <v>55.352874510953519</v>
      </c>
      <c r="BW58" s="158">
        <v>1.0000000000114799</v>
      </c>
      <c r="BX58" s="158">
        <v>0.100000000007</v>
      </c>
      <c r="BY58" s="158">
        <v>55.42024356714748</v>
      </c>
      <c r="BZ58" s="158">
        <v>0.99999999996567002</v>
      </c>
      <c r="CA58" s="158">
        <v>9.9999999974760001E-2</v>
      </c>
    </row>
    <row r="59" spans="1:79" s="2" customFormat="1" x14ac:dyDescent="0.25">
      <c r="A59" s="78" t="s">
        <v>3055</v>
      </c>
      <c r="B59" s="158" t="s">
        <v>3052</v>
      </c>
      <c r="C59" s="158" t="s">
        <v>3052</v>
      </c>
      <c r="D59" s="158" t="s">
        <v>3052</v>
      </c>
      <c r="E59" s="158" t="s">
        <v>3052</v>
      </c>
      <c r="F59" s="158" t="s">
        <v>3052</v>
      </c>
      <c r="G59" s="158" t="s">
        <v>3052</v>
      </c>
      <c r="H59" s="158" t="s">
        <v>3052</v>
      </c>
      <c r="I59" s="158" t="s">
        <v>3052</v>
      </c>
      <c r="J59" s="158" t="s">
        <v>3052</v>
      </c>
      <c r="K59" s="158" t="s">
        <v>3052</v>
      </c>
      <c r="L59" s="158" t="s">
        <v>3052</v>
      </c>
      <c r="M59" s="158" t="s">
        <v>3052</v>
      </c>
      <c r="N59" s="158" t="s">
        <v>3052</v>
      </c>
      <c r="O59" s="158" t="s">
        <v>3052</v>
      </c>
      <c r="P59" s="158" t="s">
        <v>3052</v>
      </c>
      <c r="Q59" s="158" t="s">
        <v>3052</v>
      </c>
      <c r="R59" s="158" t="s">
        <v>3052</v>
      </c>
      <c r="S59" s="158" t="s">
        <v>3052</v>
      </c>
      <c r="T59" s="158" t="s">
        <v>3052</v>
      </c>
      <c r="U59" s="158" t="s">
        <v>3052</v>
      </c>
      <c r="V59" s="158" t="s">
        <v>3052</v>
      </c>
      <c r="W59" s="158" t="s">
        <v>3052</v>
      </c>
      <c r="X59" s="158" t="s">
        <v>3052</v>
      </c>
      <c r="Y59" s="158" t="s">
        <v>3052</v>
      </c>
      <c r="Z59" s="158" t="s">
        <v>3052</v>
      </c>
      <c r="AA59" s="158" t="s">
        <v>3052</v>
      </c>
      <c r="AB59" s="158" t="s">
        <v>3052</v>
      </c>
      <c r="AC59" s="158" t="s">
        <v>3052</v>
      </c>
      <c r="AD59" s="158" t="s">
        <v>3052</v>
      </c>
      <c r="AE59" s="158" t="s">
        <v>3052</v>
      </c>
      <c r="AF59" s="158" t="s">
        <v>3052</v>
      </c>
      <c r="AG59" s="158" t="s">
        <v>3052</v>
      </c>
      <c r="AH59" s="158" t="s">
        <v>3052</v>
      </c>
      <c r="AI59" s="158" t="s">
        <v>3052</v>
      </c>
      <c r="AJ59" s="158" t="s">
        <v>3052</v>
      </c>
      <c r="AK59" s="158" t="s">
        <v>3052</v>
      </c>
      <c r="AL59" s="158" t="s">
        <v>3052</v>
      </c>
      <c r="AM59" s="158" t="s">
        <v>3052</v>
      </c>
      <c r="AN59" s="158" t="s">
        <v>3052</v>
      </c>
      <c r="AO59" s="158" t="s">
        <v>3052</v>
      </c>
      <c r="AP59" s="158" t="s">
        <v>3052</v>
      </c>
      <c r="AQ59" s="158" t="s">
        <v>3052</v>
      </c>
      <c r="AR59" s="158" t="s">
        <v>3052</v>
      </c>
      <c r="AS59" s="158" t="s">
        <v>3052</v>
      </c>
      <c r="AT59" s="158" t="s">
        <v>3052</v>
      </c>
      <c r="AU59" s="158" t="s">
        <v>3052</v>
      </c>
      <c r="AV59" s="158" t="s">
        <v>3052</v>
      </c>
      <c r="AW59" s="158" t="s">
        <v>3052</v>
      </c>
      <c r="AX59" s="158" t="s">
        <v>3052</v>
      </c>
      <c r="AY59" s="158" t="s">
        <v>3052</v>
      </c>
      <c r="AZ59" s="158" t="s">
        <v>3052</v>
      </c>
      <c r="BA59" s="158" t="s">
        <v>3052</v>
      </c>
      <c r="BB59" s="158" t="s">
        <v>3052</v>
      </c>
      <c r="BC59" s="158" t="s">
        <v>3052</v>
      </c>
      <c r="BD59" s="158" t="s">
        <v>3052</v>
      </c>
      <c r="BE59" s="158" t="s">
        <v>3052</v>
      </c>
      <c r="BF59" s="158" t="s">
        <v>3052</v>
      </c>
      <c r="BG59" s="158" t="s">
        <v>3052</v>
      </c>
      <c r="BH59" s="158" t="s">
        <v>3052</v>
      </c>
      <c r="BI59" s="158" t="s">
        <v>3052</v>
      </c>
      <c r="BJ59" s="158" t="s">
        <v>3052</v>
      </c>
      <c r="BK59" s="158" t="s">
        <v>3052</v>
      </c>
      <c r="BL59" s="158" t="s">
        <v>3052</v>
      </c>
      <c r="BM59" s="158" t="s">
        <v>3052</v>
      </c>
      <c r="BN59" s="158" t="s">
        <v>3052</v>
      </c>
      <c r="BO59" s="158" t="s">
        <v>3052</v>
      </c>
      <c r="BP59" s="158" t="s">
        <v>3052</v>
      </c>
      <c r="BQ59" s="158" t="s">
        <v>3052</v>
      </c>
      <c r="BR59" s="158" t="s">
        <v>3052</v>
      </c>
      <c r="BS59" s="158" t="s">
        <v>3052</v>
      </c>
      <c r="BT59" s="158" t="s">
        <v>3052</v>
      </c>
      <c r="BU59" s="158" t="s">
        <v>3052</v>
      </c>
      <c r="BV59" s="158" t="s">
        <v>3052</v>
      </c>
      <c r="BW59" s="158" t="s">
        <v>3052</v>
      </c>
      <c r="BX59" s="158" t="s">
        <v>3052</v>
      </c>
      <c r="BY59" s="158" t="s">
        <v>3052</v>
      </c>
      <c r="BZ59" s="158" t="s">
        <v>3052</v>
      </c>
      <c r="CA59" s="158" t="s">
        <v>3052</v>
      </c>
    </row>
    <row r="60" spans="1:79" s="2" customFormat="1" x14ac:dyDescent="0.25">
      <c r="A60" s="78" t="s">
        <v>3056</v>
      </c>
      <c r="B60" s="158" t="s">
        <v>3052</v>
      </c>
      <c r="C60" s="158" t="s">
        <v>3052</v>
      </c>
      <c r="D60" s="158" t="s">
        <v>3052</v>
      </c>
      <c r="E60" s="158" t="s">
        <v>3052</v>
      </c>
      <c r="F60" s="158" t="s">
        <v>3052</v>
      </c>
      <c r="G60" s="158" t="s">
        <v>3052</v>
      </c>
      <c r="H60" s="158" t="s">
        <v>3052</v>
      </c>
      <c r="I60" s="158" t="s">
        <v>3052</v>
      </c>
      <c r="J60" s="158" t="s">
        <v>3052</v>
      </c>
      <c r="K60" s="158" t="s">
        <v>3052</v>
      </c>
      <c r="L60" s="158" t="s">
        <v>3052</v>
      </c>
      <c r="M60" s="158" t="s">
        <v>3052</v>
      </c>
      <c r="N60" s="158" t="s">
        <v>3052</v>
      </c>
      <c r="O60" s="158" t="s">
        <v>3052</v>
      </c>
      <c r="P60" s="158" t="s">
        <v>3052</v>
      </c>
      <c r="Q60" s="158" t="s">
        <v>3052</v>
      </c>
      <c r="R60" s="158" t="s">
        <v>3052</v>
      </c>
      <c r="S60" s="158" t="s">
        <v>3052</v>
      </c>
      <c r="T60" s="158" t="s">
        <v>3052</v>
      </c>
      <c r="U60" s="158" t="s">
        <v>3052</v>
      </c>
      <c r="V60" s="158" t="s">
        <v>3052</v>
      </c>
      <c r="W60" s="158" t="s">
        <v>3052</v>
      </c>
      <c r="X60" s="158" t="s">
        <v>3052</v>
      </c>
      <c r="Y60" s="158" t="s">
        <v>3052</v>
      </c>
      <c r="Z60" s="158" t="s">
        <v>3052</v>
      </c>
      <c r="AA60" s="158" t="s">
        <v>3052</v>
      </c>
      <c r="AB60" s="158" t="s">
        <v>3052</v>
      </c>
      <c r="AC60" s="158" t="s">
        <v>3052</v>
      </c>
      <c r="AD60" s="158" t="s">
        <v>3052</v>
      </c>
      <c r="AE60" s="158" t="s">
        <v>3052</v>
      </c>
      <c r="AF60" s="158" t="s">
        <v>3052</v>
      </c>
      <c r="AG60" s="158" t="s">
        <v>3052</v>
      </c>
      <c r="AH60" s="158" t="s">
        <v>3052</v>
      </c>
      <c r="AI60" s="158" t="s">
        <v>3052</v>
      </c>
      <c r="AJ60" s="158" t="s">
        <v>3052</v>
      </c>
      <c r="AK60" s="158" t="s">
        <v>3052</v>
      </c>
      <c r="AL60" s="158" t="s">
        <v>3052</v>
      </c>
      <c r="AM60" s="158" t="s">
        <v>3052</v>
      </c>
      <c r="AN60" s="158" t="s">
        <v>3052</v>
      </c>
      <c r="AO60" s="158" t="s">
        <v>3052</v>
      </c>
      <c r="AP60" s="158" t="s">
        <v>3052</v>
      </c>
      <c r="AQ60" s="158" t="s">
        <v>3052</v>
      </c>
      <c r="AR60" s="158" t="s">
        <v>3052</v>
      </c>
      <c r="AS60" s="158" t="s">
        <v>3052</v>
      </c>
      <c r="AT60" s="158" t="s">
        <v>3052</v>
      </c>
      <c r="AU60" s="158" t="s">
        <v>3052</v>
      </c>
      <c r="AV60" s="158" t="s">
        <v>3052</v>
      </c>
      <c r="AW60" s="158" t="s">
        <v>3052</v>
      </c>
      <c r="AX60" s="158" t="s">
        <v>3052</v>
      </c>
      <c r="AY60" s="158" t="s">
        <v>3052</v>
      </c>
      <c r="AZ60" s="158" t="s">
        <v>3052</v>
      </c>
      <c r="BA60" s="158" t="s">
        <v>3052</v>
      </c>
      <c r="BB60" s="158" t="s">
        <v>3052</v>
      </c>
      <c r="BC60" s="158" t="s">
        <v>3052</v>
      </c>
      <c r="BD60" s="158" t="s">
        <v>3052</v>
      </c>
      <c r="BE60" s="158" t="s">
        <v>3052</v>
      </c>
      <c r="BF60" s="158" t="s">
        <v>3052</v>
      </c>
      <c r="BG60" s="158" t="s">
        <v>3052</v>
      </c>
      <c r="BH60" s="158" t="s">
        <v>3052</v>
      </c>
      <c r="BI60" s="158" t="s">
        <v>3052</v>
      </c>
      <c r="BJ60" s="158" t="s">
        <v>3052</v>
      </c>
      <c r="BK60" s="158" t="s">
        <v>3052</v>
      </c>
      <c r="BL60" s="158" t="s">
        <v>3052</v>
      </c>
      <c r="BM60" s="158" t="s">
        <v>3052</v>
      </c>
      <c r="BN60" s="158" t="s">
        <v>3052</v>
      </c>
      <c r="BO60" s="158" t="s">
        <v>3052</v>
      </c>
      <c r="BP60" s="158" t="s">
        <v>3052</v>
      </c>
      <c r="BQ60" s="158" t="s">
        <v>3052</v>
      </c>
      <c r="BR60" s="158" t="s">
        <v>3052</v>
      </c>
      <c r="BS60" s="158" t="s">
        <v>3052</v>
      </c>
      <c r="BT60" s="158" t="s">
        <v>3052</v>
      </c>
      <c r="BU60" s="158" t="s">
        <v>3052</v>
      </c>
      <c r="BV60" s="158" t="s">
        <v>3052</v>
      </c>
      <c r="BW60" s="158" t="s">
        <v>3052</v>
      </c>
      <c r="BX60" s="158" t="s">
        <v>3052</v>
      </c>
      <c r="BY60" s="158" t="s">
        <v>3052</v>
      </c>
      <c r="BZ60" s="158" t="s">
        <v>3052</v>
      </c>
      <c r="CA60" s="158" t="s">
        <v>3052</v>
      </c>
    </row>
    <row r="61" spans="1:79" s="2" customFormat="1" x14ac:dyDescent="0.25">
      <c r="A61" s="78" t="s">
        <v>3057</v>
      </c>
      <c r="B61" s="158" t="s">
        <v>3052</v>
      </c>
      <c r="C61" s="158" t="s">
        <v>3052</v>
      </c>
      <c r="D61" s="158" t="s">
        <v>3052</v>
      </c>
      <c r="E61" s="158" t="s">
        <v>3052</v>
      </c>
      <c r="F61" s="158" t="s">
        <v>3052</v>
      </c>
      <c r="G61" s="158" t="s">
        <v>3052</v>
      </c>
      <c r="H61" s="158" t="s">
        <v>3052</v>
      </c>
      <c r="I61" s="158" t="s">
        <v>3052</v>
      </c>
      <c r="J61" s="158" t="s">
        <v>3052</v>
      </c>
      <c r="K61" s="158" t="s">
        <v>3052</v>
      </c>
      <c r="L61" s="158" t="s">
        <v>3052</v>
      </c>
      <c r="M61" s="158" t="s">
        <v>3052</v>
      </c>
      <c r="N61" s="158" t="s">
        <v>3052</v>
      </c>
      <c r="O61" s="158" t="s">
        <v>3052</v>
      </c>
      <c r="P61" s="158" t="s">
        <v>3052</v>
      </c>
      <c r="Q61" s="158" t="s">
        <v>3052</v>
      </c>
      <c r="R61" s="158" t="s">
        <v>3052</v>
      </c>
      <c r="S61" s="158" t="s">
        <v>3052</v>
      </c>
      <c r="T61" s="158" t="s">
        <v>3052</v>
      </c>
      <c r="U61" s="158" t="s">
        <v>3052</v>
      </c>
      <c r="V61" s="158" t="s">
        <v>3052</v>
      </c>
      <c r="W61" s="158" t="s">
        <v>3052</v>
      </c>
      <c r="X61" s="158" t="s">
        <v>3052</v>
      </c>
      <c r="Y61" s="158" t="s">
        <v>3052</v>
      </c>
      <c r="Z61" s="158" t="s">
        <v>3052</v>
      </c>
      <c r="AA61" s="158" t="s">
        <v>3052</v>
      </c>
      <c r="AB61" s="158" t="s">
        <v>3052</v>
      </c>
      <c r="AC61" s="158" t="s">
        <v>3052</v>
      </c>
      <c r="AD61" s="158" t="s">
        <v>3052</v>
      </c>
      <c r="AE61" s="158" t="s">
        <v>3052</v>
      </c>
      <c r="AF61" s="158" t="s">
        <v>3052</v>
      </c>
      <c r="AG61" s="158" t="s">
        <v>3052</v>
      </c>
      <c r="AH61" s="158" t="s">
        <v>3052</v>
      </c>
      <c r="AI61" s="158" t="s">
        <v>3052</v>
      </c>
      <c r="AJ61" s="158" t="s">
        <v>3052</v>
      </c>
      <c r="AK61" s="158" t="s">
        <v>3052</v>
      </c>
      <c r="AL61" s="158" t="s">
        <v>3052</v>
      </c>
      <c r="AM61" s="158" t="s">
        <v>3052</v>
      </c>
      <c r="AN61" s="158" t="s">
        <v>3052</v>
      </c>
      <c r="AO61" s="158" t="s">
        <v>3052</v>
      </c>
      <c r="AP61" s="158" t="s">
        <v>3052</v>
      </c>
      <c r="AQ61" s="158" t="s">
        <v>3052</v>
      </c>
      <c r="AR61" s="158" t="s">
        <v>3052</v>
      </c>
      <c r="AS61" s="158" t="s">
        <v>3052</v>
      </c>
      <c r="AT61" s="158" t="s">
        <v>3052</v>
      </c>
      <c r="AU61" s="158" t="s">
        <v>3052</v>
      </c>
      <c r="AV61" s="158" t="s">
        <v>3052</v>
      </c>
      <c r="AW61" s="158" t="s">
        <v>3052</v>
      </c>
      <c r="AX61" s="158" t="s">
        <v>3052</v>
      </c>
      <c r="AY61" s="158" t="s">
        <v>3052</v>
      </c>
      <c r="AZ61" s="158" t="s">
        <v>3052</v>
      </c>
      <c r="BA61" s="158" t="s">
        <v>3052</v>
      </c>
      <c r="BB61" s="158" t="s">
        <v>3052</v>
      </c>
      <c r="BC61" s="158" t="s">
        <v>3052</v>
      </c>
      <c r="BD61" s="158" t="s">
        <v>3052</v>
      </c>
      <c r="BE61" s="158" t="s">
        <v>3052</v>
      </c>
      <c r="BF61" s="158" t="s">
        <v>3052</v>
      </c>
      <c r="BG61" s="158" t="s">
        <v>3052</v>
      </c>
      <c r="BH61" s="158" t="s">
        <v>3052</v>
      </c>
      <c r="BI61" s="158" t="s">
        <v>3052</v>
      </c>
      <c r="BJ61" s="158" t="s">
        <v>3052</v>
      </c>
      <c r="BK61" s="158" t="s">
        <v>3052</v>
      </c>
      <c r="BL61" s="158" t="s">
        <v>3052</v>
      </c>
      <c r="BM61" s="158" t="s">
        <v>3052</v>
      </c>
      <c r="BN61" s="158" t="s">
        <v>3052</v>
      </c>
      <c r="BO61" s="158" t="s">
        <v>3052</v>
      </c>
      <c r="BP61" s="158" t="s">
        <v>3052</v>
      </c>
      <c r="BQ61" s="158" t="s">
        <v>3052</v>
      </c>
      <c r="BR61" s="158" t="s">
        <v>3052</v>
      </c>
      <c r="BS61" s="158" t="s">
        <v>3052</v>
      </c>
      <c r="BT61" s="158" t="s">
        <v>3052</v>
      </c>
      <c r="BU61" s="158" t="s">
        <v>3052</v>
      </c>
      <c r="BV61" s="158" t="s">
        <v>3052</v>
      </c>
      <c r="BW61" s="158" t="s">
        <v>3052</v>
      </c>
      <c r="BX61" s="158" t="s">
        <v>3052</v>
      </c>
      <c r="BY61" s="158" t="s">
        <v>3052</v>
      </c>
      <c r="BZ61" s="158" t="s">
        <v>3052</v>
      </c>
      <c r="CA61" s="158" t="s">
        <v>3052</v>
      </c>
    </row>
    <row r="62" spans="1:79" s="2" customFormat="1" x14ac:dyDescent="0.25">
      <c r="A62" s="81" t="s">
        <v>3072</v>
      </c>
      <c r="B62" s="157" t="s">
        <v>3051</v>
      </c>
      <c r="C62" s="157" t="s">
        <v>3051</v>
      </c>
      <c r="D62" s="157" t="s">
        <v>3051</v>
      </c>
      <c r="E62" s="157" t="s">
        <v>3051</v>
      </c>
      <c r="F62" s="157" t="s">
        <v>3051</v>
      </c>
      <c r="G62" s="157" t="s">
        <v>3051</v>
      </c>
      <c r="H62" s="157" t="s">
        <v>3051</v>
      </c>
      <c r="I62" s="157" t="s">
        <v>3051</v>
      </c>
      <c r="J62" s="157" t="s">
        <v>3051</v>
      </c>
      <c r="K62" s="157" t="s">
        <v>3051</v>
      </c>
      <c r="L62" s="157" t="s">
        <v>3051</v>
      </c>
      <c r="M62" s="157" t="s">
        <v>3051</v>
      </c>
      <c r="N62" s="157" t="s">
        <v>3051</v>
      </c>
      <c r="O62" s="157" t="s">
        <v>3051</v>
      </c>
      <c r="P62" s="157" t="s">
        <v>3051</v>
      </c>
      <c r="Q62" s="157" t="s">
        <v>3051</v>
      </c>
      <c r="R62" s="157" t="s">
        <v>3051</v>
      </c>
      <c r="S62" s="157" t="s">
        <v>3051</v>
      </c>
      <c r="T62" s="157" t="s">
        <v>3051</v>
      </c>
      <c r="U62" s="157" t="s">
        <v>3051</v>
      </c>
      <c r="V62" s="157" t="s">
        <v>3051</v>
      </c>
      <c r="W62" s="157" t="s">
        <v>3051</v>
      </c>
      <c r="X62" s="157" t="s">
        <v>3051</v>
      </c>
      <c r="Y62" s="157" t="s">
        <v>3051</v>
      </c>
      <c r="Z62" s="157" t="s">
        <v>3051</v>
      </c>
      <c r="AA62" s="157" t="s">
        <v>3051</v>
      </c>
      <c r="AB62" s="157" t="s">
        <v>3051</v>
      </c>
      <c r="AC62" s="157" t="s">
        <v>3051</v>
      </c>
      <c r="AD62" s="157" t="s">
        <v>3051</v>
      </c>
      <c r="AE62" s="157" t="s">
        <v>3051</v>
      </c>
      <c r="AF62" s="157" t="s">
        <v>3051</v>
      </c>
      <c r="AG62" s="157" t="s">
        <v>3051</v>
      </c>
      <c r="AH62" s="157" t="s">
        <v>3051</v>
      </c>
      <c r="AI62" s="157" t="s">
        <v>3051</v>
      </c>
      <c r="AJ62" s="157" t="s">
        <v>3051</v>
      </c>
      <c r="AK62" s="157" t="s">
        <v>3051</v>
      </c>
      <c r="AL62" s="157" t="s">
        <v>3051</v>
      </c>
      <c r="AM62" s="157" t="s">
        <v>3051</v>
      </c>
      <c r="AN62" s="157" t="s">
        <v>3051</v>
      </c>
      <c r="AO62" s="157" t="s">
        <v>3051</v>
      </c>
      <c r="AP62" s="157" t="s">
        <v>3051</v>
      </c>
      <c r="AQ62" s="157" t="s">
        <v>3051</v>
      </c>
      <c r="AR62" s="157" t="s">
        <v>3051</v>
      </c>
      <c r="AS62" s="157" t="s">
        <v>3051</v>
      </c>
      <c r="AT62" s="157" t="s">
        <v>3051</v>
      </c>
      <c r="AU62" s="157" t="s">
        <v>3051</v>
      </c>
      <c r="AV62" s="157" t="s">
        <v>3051</v>
      </c>
      <c r="AW62" s="157" t="s">
        <v>3051</v>
      </c>
      <c r="AX62" s="157" t="s">
        <v>3051</v>
      </c>
      <c r="AY62" s="157" t="s">
        <v>3051</v>
      </c>
      <c r="AZ62" s="157" t="s">
        <v>3051</v>
      </c>
      <c r="BA62" s="157" t="s">
        <v>3051</v>
      </c>
      <c r="BB62" s="157" t="s">
        <v>3051</v>
      </c>
      <c r="BC62" s="157" t="s">
        <v>3051</v>
      </c>
      <c r="BD62" s="157" t="s">
        <v>3051</v>
      </c>
      <c r="BE62" s="157" t="s">
        <v>3051</v>
      </c>
      <c r="BF62" s="157" t="s">
        <v>3051</v>
      </c>
      <c r="BG62" s="157" t="s">
        <v>3051</v>
      </c>
      <c r="BH62" s="157" t="s">
        <v>3051</v>
      </c>
      <c r="BI62" s="157" t="s">
        <v>3051</v>
      </c>
      <c r="BJ62" s="157" t="s">
        <v>3051</v>
      </c>
      <c r="BK62" s="157" t="s">
        <v>3051</v>
      </c>
      <c r="BL62" s="157" t="s">
        <v>3051</v>
      </c>
      <c r="BM62" s="157" t="s">
        <v>3051</v>
      </c>
      <c r="BN62" s="157" t="s">
        <v>3051</v>
      </c>
      <c r="BO62" s="157" t="s">
        <v>3051</v>
      </c>
      <c r="BP62" s="157" t="s">
        <v>3051</v>
      </c>
      <c r="BQ62" s="157" t="s">
        <v>3051</v>
      </c>
      <c r="BR62" s="157" t="s">
        <v>3051</v>
      </c>
      <c r="BS62" s="157" t="s">
        <v>3051</v>
      </c>
      <c r="BT62" s="157" t="s">
        <v>3051</v>
      </c>
      <c r="BU62" s="157" t="s">
        <v>3051</v>
      </c>
      <c r="BV62" s="157" t="s">
        <v>3051</v>
      </c>
      <c r="BW62" s="157" t="s">
        <v>3051</v>
      </c>
      <c r="BX62" s="157" t="s">
        <v>3051</v>
      </c>
      <c r="BY62" s="157" t="s">
        <v>3051</v>
      </c>
      <c r="BZ62" s="157" t="s">
        <v>3051</v>
      </c>
      <c r="CA62" s="157" t="s">
        <v>3051</v>
      </c>
    </row>
    <row r="63" spans="1:79" s="2" customFormat="1" x14ac:dyDescent="0.25">
      <c r="A63" s="82" t="s">
        <v>3061</v>
      </c>
      <c r="B63" s="158">
        <v>73.3</v>
      </c>
      <c r="C63" s="158">
        <v>3</v>
      </c>
      <c r="D63" s="158">
        <v>0.6</v>
      </c>
      <c r="E63" s="158" t="s">
        <v>3052</v>
      </c>
      <c r="F63" s="158" t="s">
        <v>3052</v>
      </c>
      <c r="G63" s="158" t="s">
        <v>3052</v>
      </c>
      <c r="H63" s="158" t="s">
        <v>3052</v>
      </c>
      <c r="I63" s="158" t="s">
        <v>3052</v>
      </c>
      <c r="J63" s="158" t="s">
        <v>3052</v>
      </c>
      <c r="K63" s="158">
        <v>73.3</v>
      </c>
      <c r="L63" s="158">
        <v>3</v>
      </c>
      <c r="M63" s="158">
        <v>0.6</v>
      </c>
      <c r="N63" s="158">
        <v>74.099999999999994</v>
      </c>
      <c r="O63" s="158">
        <v>3</v>
      </c>
      <c r="P63" s="158">
        <v>0.6</v>
      </c>
      <c r="Q63" s="158">
        <v>74.099999999999994</v>
      </c>
      <c r="R63" s="158">
        <v>3</v>
      </c>
      <c r="S63" s="158">
        <v>0.6</v>
      </c>
      <c r="T63" s="158">
        <v>76.467322460592626</v>
      </c>
      <c r="U63" s="158">
        <v>3</v>
      </c>
      <c r="V63" s="158">
        <v>0.6</v>
      </c>
      <c r="W63" s="158">
        <v>76.814231745739221</v>
      </c>
      <c r="X63" s="158">
        <v>3</v>
      </c>
      <c r="Y63" s="158">
        <v>0.6</v>
      </c>
      <c r="Z63" s="158">
        <v>76.711333474776438</v>
      </c>
      <c r="AA63" s="158">
        <v>3</v>
      </c>
      <c r="AB63" s="158">
        <v>0.6</v>
      </c>
      <c r="AC63" s="158">
        <v>76.780133256173769</v>
      </c>
      <c r="AD63" s="158">
        <v>3</v>
      </c>
      <c r="AE63" s="158">
        <v>0.6</v>
      </c>
      <c r="AF63" s="158">
        <v>76.724124108772386</v>
      </c>
      <c r="AG63" s="158">
        <v>3</v>
      </c>
      <c r="AH63" s="158">
        <v>0.6</v>
      </c>
      <c r="AI63" s="158">
        <v>76.453055110860717</v>
      </c>
      <c r="AJ63" s="158">
        <v>3</v>
      </c>
      <c r="AK63" s="158">
        <v>0.6</v>
      </c>
      <c r="AL63" s="158">
        <v>76.496994795304516</v>
      </c>
      <c r="AM63" s="158">
        <v>3</v>
      </c>
      <c r="AN63" s="158">
        <v>0.6</v>
      </c>
      <c r="AO63" s="158">
        <v>76.355917260002443</v>
      </c>
      <c r="AP63" s="158">
        <v>3</v>
      </c>
      <c r="AQ63" s="158">
        <v>0.6</v>
      </c>
      <c r="AR63" s="158">
        <v>75.637077995584676</v>
      </c>
      <c r="AS63" s="158">
        <v>3</v>
      </c>
      <c r="AT63" s="158">
        <v>0.6</v>
      </c>
      <c r="AU63" s="158">
        <v>75.279702773084594</v>
      </c>
      <c r="AV63" s="158">
        <v>3</v>
      </c>
      <c r="AW63" s="158">
        <v>0.6</v>
      </c>
      <c r="AX63" s="158">
        <v>74.099999999999994</v>
      </c>
      <c r="AY63" s="158">
        <v>3</v>
      </c>
      <c r="AZ63" s="158">
        <v>0.6</v>
      </c>
      <c r="BA63" s="158">
        <v>74.099999999999994</v>
      </c>
      <c r="BB63" s="158">
        <v>3</v>
      </c>
      <c r="BC63" s="158">
        <v>0.6</v>
      </c>
      <c r="BD63" s="158">
        <v>74.099999999999994</v>
      </c>
      <c r="BE63" s="158">
        <v>3</v>
      </c>
      <c r="BF63" s="158">
        <v>0.6</v>
      </c>
      <c r="BG63" s="158">
        <v>74.099999999999994</v>
      </c>
      <c r="BH63" s="158">
        <v>3</v>
      </c>
      <c r="BI63" s="158">
        <v>0.6</v>
      </c>
      <c r="BJ63" s="158">
        <v>74.09999999999998</v>
      </c>
      <c r="BK63" s="158">
        <v>3</v>
      </c>
      <c r="BL63" s="158">
        <v>0.6</v>
      </c>
      <c r="BM63" s="158">
        <v>74.099999999999994</v>
      </c>
      <c r="BN63" s="158">
        <v>3</v>
      </c>
      <c r="BO63" s="158">
        <v>0.6</v>
      </c>
      <c r="BP63" s="158">
        <v>74.09999999999998</v>
      </c>
      <c r="BQ63" s="158">
        <v>3</v>
      </c>
      <c r="BR63" s="158">
        <v>0.6</v>
      </c>
      <c r="BS63" s="158">
        <v>74.099999999999994</v>
      </c>
      <c r="BT63" s="158">
        <v>3</v>
      </c>
      <c r="BU63" s="158">
        <v>0.6</v>
      </c>
      <c r="BV63" s="158">
        <v>74.099999999999994</v>
      </c>
      <c r="BW63" s="158">
        <v>3</v>
      </c>
      <c r="BX63" s="158">
        <v>0.6</v>
      </c>
      <c r="BY63" s="158">
        <v>74.099999999999994</v>
      </c>
      <c r="BZ63" s="158">
        <v>3</v>
      </c>
      <c r="CA63" s="158">
        <v>0.6</v>
      </c>
    </row>
    <row r="64" spans="1:79" s="2" customFormat="1" x14ac:dyDescent="0.25">
      <c r="A64" s="82" t="s">
        <v>3062</v>
      </c>
      <c r="B64" s="158">
        <v>50.553227148219051</v>
      </c>
      <c r="C64" s="158">
        <v>0.99999999999997002</v>
      </c>
      <c r="D64" s="158">
        <v>0.25779416602237998</v>
      </c>
      <c r="E64" s="158">
        <v>49.05792506665864</v>
      </c>
      <c r="F64" s="158">
        <v>1.0000000000001299</v>
      </c>
      <c r="G64" s="158">
        <v>0.21912053534206999</v>
      </c>
      <c r="H64" s="158">
        <v>47.430985576635628</v>
      </c>
      <c r="I64" s="158">
        <v>0.99999999999976996</v>
      </c>
      <c r="J64" s="158">
        <v>0.17708610414949999</v>
      </c>
      <c r="K64" s="158">
        <v>51.998794344356043</v>
      </c>
      <c r="L64" s="158">
        <v>0.99999999999969003</v>
      </c>
      <c r="M64" s="158">
        <v>0.30186873447474999</v>
      </c>
      <c r="N64" s="158">
        <v>48.913421434595847</v>
      </c>
      <c r="O64" s="158">
        <v>1.0000000000002001</v>
      </c>
      <c r="P64" s="158">
        <v>0.21935350061872999</v>
      </c>
      <c r="Q64" s="158">
        <v>83.805424442228485</v>
      </c>
      <c r="R64" s="158">
        <v>1.0000000000000899</v>
      </c>
      <c r="S64" s="158">
        <v>1.1326999314089801</v>
      </c>
      <c r="T64" s="158">
        <v>87.573645277745996</v>
      </c>
      <c r="U64" s="158">
        <v>0.99999999999999001</v>
      </c>
      <c r="V64" s="158">
        <v>0.83823599493680001</v>
      </c>
      <c r="W64" s="158">
        <v>89.587712739018841</v>
      </c>
      <c r="X64" s="158">
        <v>1.00000000000004</v>
      </c>
      <c r="Y64" s="158">
        <v>0.86559458104178</v>
      </c>
      <c r="Z64" s="158">
        <v>90.470512110730596</v>
      </c>
      <c r="AA64" s="158">
        <v>0.99999999999992994</v>
      </c>
      <c r="AB64" s="158">
        <v>0.87960647972846995</v>
      </c>
      <c r="AC64" s="158">
        <v>90.950995617896524</v>
      </c>
      <c r="AD64" s="158">
        <v>1.00000000000006</v>
      </c>
      <c r="AE64" s="158">
        <v>0.86503934745046995</v>
      </c>
      <c r="AF64" s="158">
        <v>90.253027123955377</v>
      </c>
      <c r="AG64" s="158">
        <v>0.99999999999992994</v>
      </c>
      <c r="AH64" s="158">
        <v>0.83943479893119999</v>
      </c>
      <c r="AI64" s="158">
        <v>92.409763869802305</v>
      </c>
      <c r="AJ64" s="158">
        <v>0.99999999999996003</v>
      </c>
      <c r="AK64" s="158">
        <v>0.89126086595391996</v>
      </c>
      <c r="AL64" s="158">
        <v>89.518085070101677</v>
      </c>
      <c r="AM64" s="158">
        <v>0.99999999999994005</v>
      </c>
      <c r="AN64" s="158">
        <v>0.85997927217238002</v>
      </c>
      <c r="AO64" s="158">
        <v>90.575244400274684</v>
      </c>
      <c r="AP64" s="158">
        <v>1.00000000000005</v>
      </c>
      <c r="AQ64" s="158">
        <v>0.83701040382056002</v>
      </c>
      <c r="AR64" s="158">
        <v>90.399006848279228</v>
      </c>
      <c r="AS64" s="158">
        <v>1.00000000000002</v>
      </c>
      <c r="AT64" s="158">
        <v>0.86655325617637002</v>
      </c>
      <c r="AU64" s="158">
        <v>90.310846277528839</v>
      </c>
      <c r="AV64" s="158">
        <v>0.99999999999997002</v>
      </c>
      <c r="AW64" s="158">
        <v>0.86230455550050999</v>
      </c>
      <c r="AX64" s="158">
        <v>90.287158834257184</v>
      </c>
      <c r="AY64" s="158">
        <v>0.99999999999995004</v>
      </c>
      <c r="AZ64" s="158">
        <v>0.85485854426495</v>
      </c>
      <c r="BA64" s="158">
        <v>90.272860622444753</v>
      </c>
      <c r="BB64" s="158">
        <v>1.0000000000000799</v>
      </c>
      <c r="BC64" s="158">
        <v>0.82438319194124998</v>
      </c>
      <c r="BD64" s="158">
        <v>90.855995858215095</v>
      </c>
      <c r="BE64" s="158">
        <v>1.00000000000001</v>
      </c>
      <c r="BF64" s="158">
        <v>0.86037812163852001</v>
      </c>
      <c r="BG64" s="158">
        <v>91.970712362837119</v>
      </c>
      <c r="BH64" s="158">
        <v>0.99999999999997002</v>
      </c>
      <c r="BI64" s="158">
        <v>0.89324014588489997</v>
      </c>
      <c r="BJ64" s="158">
        <v>92.557886242865862</v>
      </c>
      <c r="BK64" s="158">
        <v>0.99999999999998002</v>
      </c>
      <c r="BL64" s="158">
        <v>0.94034127728125005</v>
      </c>
      <c r="BM64" s="158">
        <v>94.452656790730643</v>
      </c>
      <c r="BN64" s="158">
        <v>1.00000000000005</v>
      </c>
      <c r="BO64" s="158">
        <v>0.96264328079158001</v>
      </c>
      <c r="BP64" s="158">
        <v>94.391863130501363</v>
      </c>
      <c r="BQ64" s="158">
        <v>0.99999999999997002</v>
      </c>
      <c r="BR64" s="158">
        <v>0.96508214269698001</v>
      </c>
      <c r="BS64" s="158">
        <v>93.443144516686999</v>
      </c>
      <c r="BT64" s="158">
        <v>1.00000000000005</v>
      </c>
      <c r="BU64" s="158">
        <v>0.96192244117815995</v>
      </c>
      <c r="BV64" s="158">
        <v>93.704268897673558</v>
      </c>
      <c r="BW64" s="158">
        <v>1.0000000000000699</v>
      </c>
      <c r="BX64" s="158">
        <v>0.94760392492225998</v>
      </c>
      <c r="BY64" s="158">
        <v>93.881553249997324</v>
      </c>
      <c r="BZ64" s="158">
        <v>0.99999999999996003</v>
      </c>
      <c r="CA64" s="158">
        <v>0.97644416016349</v>
      </c>
    </row>
    <row r="65" spans="1:79" s="2" customFormat="1" x14ac:dyDescent="0.25">
      <c r="A65" s="82" t="s">
        <v>3063</v>
      </c>
      <c r="B65" s="158" t="s">
        <v>3052</v>
      </c>
      <c r="C65" s="158" t="s">
        <v>3052</v>
      </c>
      <c r="D65" s="158" t="s">
        <v>3052</v>
      </c>
      <c r="E65" s="158" t="s">
        <v>3052</v>
      </c>
      <c r="F65" s="158" t="s">
        <v>3052</v>
      </c>
      <c r="G65" s="158" t="s">
        <v>3052</v>
      </c>
      <c r="H65" s="158">
        <v>54.541781168979739</v>
      </c>
      <c r="I65" s="158">
        <v>1.00000000000003</v>
      </c>
      <c r="J65" s="158">
        <v>9.9999999996700006E-2</v>
      </c>
      <c r="K65" s="158">
        <v>54.895705810937137</v>
      </c>
      <c r="L65" s="158">
        <v>1.00000000000055</v>
      </c>
      <c r="M65" s="158">
        <v>9.999999999419E-2</v>
      </c>
      <c r="N65" s="158">
        <v>54.93784641336039</v>
      </c>
      <c r="O65" s="158">
        <v>1.00000000000968</v>
      </c>
      <c r="P65" s="158">
        <v>9.9999999996889993E-2</v>
      </c>
      <c r="Q65" s="158">
        <v>54.99699983891653</v>
      </c>
      <c r="R65" s="158">
        <v>1.0000000000193501</v>
      </c>
      <c r="S65" s="158">
        <v>0.10000000001939</v>
      </c>
      <c r="T65" s="158">
        <v>54.97407667791056</v>
      </c>
      <c r="U65" s="158">
        <v>1.0000000000108</v>
      </c>
      <c r="V65" s="158">
        <v>9.9999999996089994E-2</v>
      </c>
      <c r="W65" s="158">
        <v>54.983689430213218</v>
      </c>
      <c r="X65" s="158">
        <v>0.99999999998847</v>
      </c>
      <c r="Y65" s="158">
        <v>9.9999999990169994E-2</v>
      </c>
      <c r="Z65" s="158">
        <v>55.049507034336358</v>
      </c>
      <c r="AA65" s="158">
        <v>0.99999999999263001</v>
      </c>
      <c r="AB65" s="158">
        <v>9.9999999995020003E-2</v>
      </c>
      <c r="AC65" s="158">
        <v>54.984428883837239</v>
      </c>
      <c r="AD65" s="158">
        <v>1.00000000001774</v>
      </c>
      <c r="AE65" s="158">
        <v>0.10000000001988001</v>
      </c>
      <c r="AF65" s="158">
        <v>54.995520879155137</v>
      </c>
      <c r="AG65" s="158">
        <v>0.99999999998647005</v>
      </c>
      <c r="AH65" s="158">
        <v>9.9999999990059998E-2</v>
      </c>
      <c r="AI65" s="158">
        <v>54.999957777535109</v>
      </c>
      <c r="AJ65" s="158">
        <v>0.99999999998083999</v>
      </c>
      <c r="AK65" s="158">
        <v>9.999999999808E-2</v>
      </c>
      <c r="AL65" s="158">
        <v>55.030278116362531</v>
      </c>
      <c r="AM65" s="158">
        <v>0.99999999998958</v>
      </c>
      <c r="AN65" s="158">
        <v>9.9999999984109994E-2</v>
      </c>
      <c r="AO65" s="158">
        <v>55.008831746156922</v>
      </c>
      <c r="AP65" s="158">
        <v>1.0000000000165501</v>
      </c>
      <c r="AQ65" s="158">
        <v>9.9999999994069999E-2</v>
      </c>
      <c r="AR65" s="158">
        <v>54.97999218596285</v>
      </c>
      <c r="AS65" s="158">
        <v>0.99999999997767997</v>
      </c>
      <c r="AT65" s="158">
        <v>0.10000000002370001</v>
      </c>
      <c r="AU65" s="158">
        <v>54.99108403806251</v>
      </c>
      <c r="AV65" s="158">
        <v>0.99999999999322997</v>
      </c>
      <c r="AW65" s="158">
        <v>9.9999999993350006E-2</v>
      </c>
      <c r="AX65" s="158">
        <v>55.097584035582052</v>
      </c>
      <c r="AY65" s="158">
        <v>0.99999999999852995</v>
      </c>
      <c r="AZ65" s="158">
        <v>0.10000000001315</v>
      </c>
      <c r="BA65" s="158">
        <v>55.152326036512761</v>
      </c>
      <c r="BB65" s="158">
        <v>1.0000000000056499</v>
      </c>
      <c r="BC65" s="158">
        <v>9.999999999426E-2</v>
      </c>
      <c r="BD65" s="158">
        <v>55.147147365964308</v>
      </c>
      <c r="BE65" s="158">
        <v>0.99999999999030997</v>
      </c>
      <c r="BF65" s="158">
        <v>0.10000000001298</v>
      </c>
      <c r="BG65" s="158">
        <v>55.175261086225653</v>
      </c>
      <c r="BH65" s="158">
        <v>0.99999999999902001</v>
      </c>
      <c r="BI65" s="158">
        <v>9.9999999997039998E-2</v>
      </c>
      <c r="BJ65" s="158">
        <v>55.272132098143359</v>
      </c>
      <c r="BK65" s="158">
        <v>0.99973109876294997</v>
      </c>
      <c r="BL65" s="158">
        <v>9.9973109857129996E-2</v>
      </c>
      <c r="BM65" s="158">
        <v>55.238896988187427</v>
      </c>
      <c r="BN65" s="158">
        <v>0.99961167293803999</v>
      </c>
      <c r="BO65" s="158">
        <v>9.9961167319890007E-2</v>
      </c>
      <c r="BP65" s="158">
        <v>55.200417415280491</v>
      </c>
      <c r="BQ65" s="158">
        <v>0.99999999999736</v>
      </c>
      <c r="BR65" s="158">
        <v>0.10000000002673</v>
      </c>
      <c r="BS65" s="158">
        <v>55.301801263387318</v>
      </c>
      <c r="BT65" s="158">
        <v>0.99999999999016997</v>
      </c>
      <c r="BU65" s="158">
        <v>0.10000000001227</v>
      </c>
      <c r="BV65" s="158">
        <v>55.352874510953519</v>
      </c>
      <c r="BW65" s="158">
        <v>1.0000000000114799</v>
      </c>
      <c r="BX65" s="158">
        <v>0.100000000007</v>
      </c>
      <c r="BY65" s="158">
        <v>55.42024356714748</v>
      </c>
      <c r="BZ65" s="158">
        <v>0.99999999996567002</v>
      </c>
      <c r="CA65" s="158">
        <v>9.9999999974760001E-2</v>
      </c>
    </row>
    <row r="66" spans="1:79" s="2" customFormat="1" x14ac:dyDescent="0.25">
      <c r="A66" s="82" t="s">
        <v>3064</v>
      </c>
      <c r="B66" s="158" t="s">
        <v>3052</v>
      </c>
      <c r="C66" s="158" t="s">
        <v>3052</v>
      </c>
      <c r="D66" s="158" t="s">
        <v>3052</v>
      </c>
      <c r="E66" s="158" t="s">
        <v>3052</v>
      </c>
      <c r="F66" s="158" t="s">
        <v>3052</v>
      </c>
      <c r="G66" s="158" t="s">
        <v>3052</v>
      </c>
      <c r="H66" s="158" t="s">
        <v>3052</v>
      </c>
      <c r="I66" s="158" t="s">
        <v>3052</v>
      </c>
      <c r="J66" s="158" t="s">
        <v>3052</v>
      </c>
      <c r="K66" s="158" t="s">
        <v>3052</v>
      </c>
      <c r="L66" s="158" t="s">
        <v>3052</v>
      </c>
      <c r="M66" s="158" t="s">
        <v>3052</v>
      </c>
      <c r="N66" s="158" t="s">
        <v>3052</v>
      </c>
      <c r="O66" s="158" t="s">
        <v>3052</v>
      </c>
      <c r="P66" s="158" t="s">
        <v>3052</v>
      </c>
      <c r="Q66" s="158" t="s">
        <v>3052</v>
      </c>
      <c r="R66" s="158" t="s">
        <v>3052</v>
      </c>
      <c r="S66" s="158" t="s">
        <v>3052</v>
      </c>
      <c r="T66" s="158" t="s">
        <v>3052</v>
      </c>
      <c r="U66" s="158" t="s">
        <v>3052</v>
      </c>
      <c r="V66" s="158" t="s">
        <v>3052</v>
      </c>
      <c r="W66" s="158" t="s">
        <v>3052</v>
      </c>
      <c r="X66" s="158" t="s">
        <v>3052</v>
      </c>
      <c r="Y66" s="158" t="s">
        <v>3052</v>
      </c>
      <c r="Z66" s="158" t="s">
        <v>3052</v>
      </c>
      <c r="AA66" s="158" t="s">
        <v>3052</v>
      </c>
      <c r="AB66" s="158" t="s">
        <v>3052</v>
      </c>
      <c r="AC66" s="158" t="s">
        <v>3052</v>
      </c>
      <c r="AD66" s="158" t="s">
        <v>3052</v>
      </c>
      <c r="AE66" s="158" t="s">
        <v>3052</v>
      </c>
      <c r="AF66" s="158" t="s">
        <v>3052</v>
      </c>
      <c r="AG66" s="158" t="s">
        <v>3052</v>
      </c>
      <c r="AH66" s="158" t="s">
        <v>3052</v>
      </c>
      <c r="AI66" s="158" t="s">
        <v>3052</v>
      </c>
      <c r="AJ66" s="158" t="s">
        <v>3052</v>
      </c>
      <c r="AK66" s="158" t="s">
        <v>3052</v>
      </c>
      <c r="AL66" s="158" t="s">
        <v>3052</v>
      </c>
      <c r="AM66" s="158" t="s">
        <v>3052</v>
      </c>
      <c r="AN66" s="158" t="s">
        <v>3052</v>
      </c>
      <c r="AO66" s="158" t="s">
        <v>3052</v>
      </c>
      <c r="AP66" s="158" t="s">
        <v>3052</v>
      </c>
      <c r="AQ66" s="158" t="s">
        <v>3052</v>
      </c>
      <c r="AR66" s="158" t="s">
        <v>3052</v>
      </c>
      <c r="AS66" s="158" t="s">
        <v>3052</v>
      </c>
      <c r="AT66" s="158" t="s">
        <v>3052</v>
      </c>
      <c r="AU66" s="158" t="s">
        <v>3052</v>
      </c>
      <c r="AV66" s="158" t="s">
        <v>3052</v>
      </c>
      <c r="AW66" s="158" t="s">
        <v>3052</v>
      </c>
      <c r="AX66" s="158" t="s">
        <v>3052</v>
      </c>
      <c r="AY66" s="158" t="s">
        <v>3052</v>
      </c>
      <c r="AZ66" s="158" t="s">
        <v>3052</v>
      </c>
      <c r="BA66" s="158" t="s">
        <v>3052</v>
      </c>
      <c r="BB66" s="158" t="s">
        <v>3052</v>
      </c>
      <c r="BC66" s="158" t="s">
        <v>3052</v>
      </c>
      <c r="BD66" s="158" t="s">
        <v>3052</v>
      </c>
      <c r="BE66" s="158" t="s">
        <v>3052</v>
      </c>
      <c r="BF66" s="158" t="s">
        <v>3052</v>
      </c>
      <c r="BG66" s="158" t="s">
        <v>3052</v>
      </c>
      <c r="BH66" s="158" t="s">
        <v>3052</v>
      </c>
      <c r="BI66" s="158" t="s">
        <v>3052</v>
      </c>
      <c r="BJ66" s="158" t="s">
        <v>3052</v>
      </c>
      <c r="BK66" s="158" t="s">
        <v>3052</v>
      </c>
      <c r="BL66" s="158" t="s">
        <v>3052</v>
      </c>
      <c r="BM66" s="158" t="s">
        <v>3052</v>
      </c>
      <c r="BN66" s="158" t="s">
        <v>3052</v>
      </c>
      <c r="BO66" s="158" t="s">
        <v>3052</v>
      </c>
      <c r="BP66" s="158" t="s">
        <v>3052</v>
      </c>
      <c r="BQ66" s="158" t="s">
        <v>3052</v>
      </c>
      <c r="BR66" s="158" t="s">
        <v>3052</v>
      </c>
      <c r="BS66" s="158" t="s">
        <v>3052</v>
      </c>
      <c r="BT66" s="158" t="s">
        <v>3052</v>
      </c>
      <c r="BU66" s="158" t="s">
        <v>3052</v>
      </c>
      <c r="BV66" s="158" t="s">
        <v>3052</v>
      </c>
      <c r="BW66" s="158" t="s">
        <v>3052</v>
      </c>
      <c r="BX66" s="158" t="s">
        <v>3052</v>
      </c>
      <c r="BY66" s="158" t="s">
        <v>3052</v>
      </c>
      <c r="BZ66" s="158" t="s">
        <v>3052</v>
      </c>
      <c r="CA66" s="158" t="s">
        <v>3052</v>
      </c>
    </row>
    <row r="67" spans="1:79" s="2" customFormat="1" x14ac:dyDescent="0.25">
      <c r="A67" s="82" t="s">
        <v>68</v>
      </c>
      <c r="B67" s="158" t="s">
        <v>3052</v>
      </c>
      <c r="C67" s="158" t="s">
        <v>3052</v>
      </c>
      <c r="D67" s="158" t="s">
        <v>3052</v>
      </c>
      <c r="E67" s="158" t="s">
        <v>3052</v>
      </c>
      <c r="F67" s="158" t="s">
        <v>3052</v>
      </c>
      <c r="G67" s="158" t="s">
        <v>3052</v>
      </c>
      <c r="H67" s="158" t="s">
        <v>3052</v>
      </c>
      <c r="I67" s="158" t="s">
        <v>3052</v>
      </c>
      <c r="J67" s="158" t="s">
        <v>3052</v>
      </c>
      <c r="K67" s="158" t="s">
        <v>3052</v>
      </c>
      <c r="L67" s="158" t="s">
        <v>3052</v>
      </c>
      <c r="M67" s="158" t="s">
        <v>3052</v>
      </c>
      <c r="N67" s="158" t="s">
        <v>3052</v>
      </c>
      <c r="O67" s="158" t="s">
        <v>3052</v>
      </c>
      <c r="P67" s="158" t="s">
        <v>3052</v>
      </c>
      <c r="Q67" s="158" t="s">
        <v>3052</v>
      </c>
      <c r="R67" s="158" t="s">
        <v>3052</v>
      </c>
      <c r="S67" s="158" t="s">
        <v>3052</v>
      </c>
      <c r="T67" s="158" t="s">
        <v>3052</v>
      </c>
      <c r="U67" s="158" t="s">
        <v>3052</v>
      </c>
      <c r="V67" s="158" t="s">
        <v>3052</v>
      </c>
      <c r="W67" s="158" t="s">
        <v>3052</v>
      </c>
      <c r="X67" s="158" t="s">
        <v>3052</v>
      </c>
      <c r="Y67" s="158" t="s">
        <v>3052</v>
      </c>
      <c r="Z67" s="158" t="s">
        <v>3052</v>
      </c>
      <c r="AA67" s="158" t="s">
        <v>3052</v>
      </c>
      <c r="AB67" s="158" t="s">
        <v>3052</v>
      </c>
      <c r="AC67" s="158" t="s">
        <v>3052</v>
      </c>
      <c r="AD67" s="158" t="s">
        <v>3052</v>
      </c>
      <c r="AE67" s="158" t="s">
        <v>3052</v>
      </c>
      <c r="AF67" s="158" t="s">
        <v>3052</v>
      </c>
      <c r="AG67" s="158" t="s">
        <v>3052</v>
      </c>
      <c r="AH67" s="158" t="s">
        <v>3052</v>
      </c>
      <c r="AI67" s="158" t="s">
        <v>3052</v>
      </c>
      <c r="AJ67" s="158" t="s">
        <v>3052</v>
      </c>
      <c r="AK67" s="158" t="s">
        <v>3052</v>
      </c>
      <c r="AL67" s="158" t="s">
        <v>3052</v>
      </c>
      <c r="AM67" s="158" t="s">
        <v>3052</v>
      </c>
      <c r="AN67" s="158" t="s">
        <v>3052</v>
      </c>
      <c r="AO67" s="158" t="s">
        <v>3052</v>
      </c>
      <c r="AP67" s="158" t="s">
        <v>3052</v>
      </c>
      <c r="AQ67" s="158" t="s">
        <v>3052</v>
      </c>
      <c r="AR67" s="158" t="s">
        <v>3052</v>
      </c>
      <c r="AS67" s="158" t="s">
        <v>3052</v>
      </c>
      <c r="AT67" s="158" t="s">
        <v>3052</v>
      </c>
      <c r="AU67" s="158" t="s">
        <v>3052</v>
      </c>
      <c r="AV67" s="158" t="s">
        <v>3052</v>
      </c>
      <c r="AW67" s="158" t="s">
        <v>3052</v>
      </c>
      <c r="AX67" s="158" t="s">
        <v>3052</v>
      </c>
      <c r="AY67" s="158" t="s">
        <v>3052</v>
      </c>
      <c r="AZ67" s="158" t="s">
        <v>3052</v>
      </c>
      <c r="BA67" s="158" t="s">
        <v>3052</v>
      </c>
      <c r="BB67" s="158" t="s">
        <v>3052</v>
      </c>
      <c r="BC67" s="158" t="s">
        <v>3052</v>
      </c>
      <c r="BD67" s="158" t="s">
        <v>3052</v>
      </c>
      <c r="BE67" s="158" t="s">
        <v>3052</v>
      </c>
      <c r="BF67" s="158" t="s">
        <v>3052</v>
      </c>
      <c r="BG67" s="158" t="s">
        <v>3052</v>
      </c>
      <c r="BH67" s="158" t="s">
        <v>3052</v>
      </c>
      <c r="BI67" s="158" t="s">
        <v>3052</v>
      </c>
      <c r="BJ67" s="158" t="s">
        <v>3052</v>
      </c>
      <c r="BK67" s="158" t="s">
        <v>3052</v>
      </c>
      <c r="BL67" s="158" t="s">
        <v>3052</v>
      </c>
      <c r="BM67" s="158" t="s">
        <v>3052</v>
      </c>
      <c r="BN67" s="158" t="s">
        <v>3052</v>
      </c>
      <c r="BO67" s="158" t="s">
        <v>3052</v>
      </c>
      <c r="BP67" s="158" t="s">
        <v>3052</v>
      </c>
      <c r="BQ67" s="158" t="s">
        <v>3052</v>
      </c>
      <c r="BR67" s="158" t="s">
        <v>3052</v>
      </c>
      <c r="BS67" s="158" t="s">
        <v>3052</v>
      </c>
      <c r="BT67" s="158" t="s">
        <v>3052</v>
      </c>
      <c r="BU67" s="158" t="s">
        <v>3052</v>
      </c>
      <c r="BV67" s="158" t="s">
        <v>3052</v>
      </c>
      <c r="BW67" s="158" t="s">
        <v>3052</v>
      </c>
      <c r="BX67" s="158" t="s">
        <v>3052</v>
      </c>
      <c r="BY67" s="158" t="s">
        <v>3052</v>
      </c>
      <c r="BZ67" s="158" t="s">
        <v>3052</v>
      </c>
      <c r="CA67" s="158" t="s">
        <v>3052</v>
      </c>
    </row>
    <row r="68" spans="1:79" s="2" customFormat="1" x14ac:dyDescent="0.25">
      <c r="A68" s="82" t="s">
        <v>3065</v>
      </c>
      <c r="B68" s="158" t="s">
        <v>3052</v>
      </c>
      <c r="C68" s="158" t="s">
        <v>3052</v>
      </c>
      <c r="D68" s="158" t="s">
        <v>3052</v>
      </c>
      <c r="E68" s="158" t="s">
        <v>3052</v>
      </c>
      <c r="F68" s="158" t="s">
        <v>3052</v>
      </c>
      <c r="G68" s="158" t="s">
        <v>3052</v>
      </c>
      <c r="H68" s="158" t="s">
        <v>3052</v>
      </c>
      <c r="I68" s="158" t="s">
        <v>3052</v>
      </c>
      <c r="J68" s="158" t="s">
        <v>3052</v>
      </c>
      <c r="K68" s="158" t="s">
        <v>3052</v>
      </c>
      <c r="L68" s="158" t="s">
        <v>3052</v>
      </c>
      <c r="M68" s="158" t="s">
        <v>3052</v>
      </c>
      <c r="N68" s="158" t="s">
        <v>3052</v>
      </c>
      <c r="O68" s="158" t="s">
        <v>3052</v>
      </c>
      <c r="P68" s="158" t="s">
        <v>3052</v>
      </c>
      <c r="Q68" s="158" t="s">
        <v>3052</v>
      </c>
      <c r="R68" s="158" t="s">
        <v>3052</v>
      </c>
      <c r="S68" s="158" t="s">
        <v>3052</v>
      </c>
      <c r="T68" s="158" t="s">
        <v>3052</v>
      </c>
      <c r="U68" s="158" t="s">
        <v>3052</v>
      </c>
      <c r="V68" s="158" t="s">
        <v>3052</v>
      </c>
      <c r="W68" s="158" t="s">
        <v>3052</v>
      </c>
      <c r="X68" s="158" t="s">
        <v>3052</v>
      </c>
      <c r="Y68" s="158" t="s">
        <v>3052</v>
      </c>
      <c r="Z68" s="158" t="s">
        <v>3052</v>
      </c>
      <c r="AA68" s="158" t="s">
        <v>3052</v>
      </c>
      <c r="AB68" s="158" t="s">
        <v>3052</v>
      </c>
      <c r="AC68" s="158" t="s">
        <v>3052</v>
      </c>
      <c r="AD68" s="158" t="s">
        <v>3052</v>
      </c>
      <c r="AE68" s="158" t="s">
        <v>3052</v>
      </c>
      <c r="AF68" s="158" t="s">
        <v>3052</v>
      </c>
      <c r="AG68" s="158" t="s">
        <v>3052</v>
      </c>
      <c r="AH68" s="158" t="s">
        <v>3052</v>
      </c>
      <c r="AI68" s="158" t="s">
        <v>3052</v>
      </c>
      <c r="AJ68" s="158" t="s">
        <v>3052</v>
      </c>
      <c r="AK68" s="158" t="s">
        <v>3052</v>
      </c>
      <c r="AL68" s="158" t="s">
        <v>3052</v>
      </c>
      <c r="AM68" s="158" t="s">
        <v>3052</v>
      </c>
      <c r="AN68" s="158" t="s">
        <v>3052</v>
      </c>
      <c r="AO68" s="158" t="s">
        <v>3052</v>
      </c>
      <c r="AP68" s="158" t="s">
        <v>3052</v>
      </c>
      <c r="AQ68" s="158" t="s">
        <v>3052</v>
      </c>
      <c r="AR68" s="158" t="s">
        <v>3052</v>
      </c>
      <c r="AS68" s="158" t="s">
        <v>3052</v>
      </c>
      <c r="AT68" s="158" t="s">
        <v>3052</v>
      </c>
      <c r="AU68" s="158" t="s">
        <v>3052</v>
      </c>
      <c r="AV68" s="158" t="s">
        <v>3052</v>
      </c>
      <c r="AW68" s="158" t="s">
        <v>3052</v>
      </c>
      <c r="AX68" s="158" t="s">
        <v>3052</v>
      </c>
      <c r="AY68" s="158" t="s">
        <v>3052</v>
      </c>
      <c r="AZ68" s="158" t="s">
        <v>3052</v>
      </c>
      <c r="BA68" s="158" t="s">
        <v>3052</v>
      </c>
      <c r="BB68" s="158" t="s">
        <v>3052</v>
      </c>
      <c r="BC68" s="158" t="s">
        <v>3052</v>
      </c>
      <c r="BD68" s="158" t="s">
        <v>3052</v>
      </c>
      <c r="BE68" s="158" t="s">
        <v>3052</v>
      </c>
      <c r="BF68" s="158" t="s">
        <v>3052</v>
      </c>
      <c r="BG68" s="158" t="s">
        <v>3052</v>
      </c>
      <c r="BH68" s="158" t="s">
        <v>3052</v>
      </c>
      <c r="BI68" s="158" t="s">
        <v>3052</v>
      </c>
      <c r="BJ68" s="158" t="s">
        <v>3052</v>
      </c>
      <c r="BK68" s="158" t="s">
        <v>3052</v>
      </c>
      <c r="BL68" s="158" t="s">
        <v>3052</v>
      </c>
      <c r="BM68" s="158" t="s">
        <v>3052</v>
      </c>
      <c r="BN68" s="158" t="s">
        <v>3052</v>
      </c>
      <c r="BO68" s="158" t="s">
        <v>3052</v>
      </c>
      <c r="BP68" s="158" t="s">
        <v>3052</v>
      </c>
      <c r="BQ68" s="158" t="s">
        <v>3052</v>
      </c>
      <c r="BR68" s="158" t="s">
        <v>3052</v>
      </c>
      <c r="BS68" s="158" t="s">
        <v>3052</v>
      </c>
      <c r="BT68" s="158" t="s">
        <v>3052</v>
      </c>
      <c r="BU68" s="158" t="s">
        <v>3052</v>
      </c>
      <c r="BV68" s="158" t="s">
        <v>3052</v>
      </c>
      <c r="BW68" s="158" t="s">
        <v>3052</v>
      </c>
      <c r="BX68" s="158" t="s">
        <v>3052</v>
      </c>
      <c r="BY68" s="158" t="s">
        <v>3052</v>
      </c>
      <c r="BZ68" s="158" t="s">
        <v>3052</v>
      </c>
      <c r="CA68" s="158" t="s">
        <v>3052</v>
      </c>
    </row>
    <row r="69" spans="1:79" s="2" customFormat="1" x14ac:dyDescent="0.25">
      <c r="A69" s="84" t="s">
        <v>3073</v>
      </c>
      <c r="B69" s="157" t="s">
        <v>3051</v>
      </c>
      <c r="C69" s="157" t="s">
        <v>3051</v>
      </c>
      <c r="D69" s="157" t="s">
        <v>3051</v>
      </c>
      <c r="E69" s="157" t="s">
        <v>3051</v>
      </c>
      <c r="F69" s="157" t="s">
        <v>3051</v>
      </c>
      <c r="G69" s="157" t="s">
        <v>3051</v>
      </c>
      <c r="H69" s="157" t="s">
        <v>3051</v>
      </c>
      <c r="I69" s="157" t="s">
        <v>3051</v>
      </c>
      <c r="J69" s="157" t="s">
        <v>3051</v>
      </c>
      <c r="K69" s="157" t="s">
        <v>3051</v>
      </c>
      <c r="L69" s="157" t="s">
        <v>3051</v>
      </c>
      <c r="M69" s="157" t="s">
        <v>3051</v>
      </c>
      <c r="N69" s="157" t="s">
        <v>3051</v>
      </c>
      <c r="O69" s="157" t="s">
        <v>3051</v>
      </c>
      <c r="P69" s="157" t="s">
        <v>3051</v>
      </c>
      <c r="Q69" s="157" t="s">
        <v>3051</v>
      </c>
      <c r="R69" s="157" t="s">
        <v>3051</v>
      </c>
      <c r="S69" s="157" t="s">
        <v>3051</v>
      </c>
      <c r="T69" s="157" t="s">
        <v>3051</v>
      </c>
      <c r="U69" s="157" t="s">
        <v>3051</v>
      </c>
      <c r="V69" s="157" t="s">
        <v>3051</v>
      </c>
      <c r="W69" s="157" t="s">
        <v>3051</v>
      </c>
      <c r="X69" s="157" t="s">
        <v>3051</v>
      </c>
      <c r="Y69" s="157" t="s">
        <v>3051</v>
      </c>
      <c r="Z69" s="157" t="s">
        <v>3051</v>
      </c>
      <c r="AA69" s="157" t="s">
        <v>3051</v>
      </c>
      <c r="AB69" s="157" t="s">
        <v>3051</v>
      </c>
      <c r="AC69" s="157" t="s">
        <v>3051</v>
      </c>
      <c r="AD69" s="157" t="s">
        <v>3051</v>
      </c>
      <c r="AE69" s="157" t="s">
        <v>3051</v>
      </c>
      <c r="AF69" s="157" t="s">
        <v>3051</v>
      </c>
      <c r="AG69" s="157" t="s">
        <v>3051</v>
      </c>
      <c r="AH69" s="157" t="s">
        <v>3051</v>
      </c>
      <c r="AI69" s="157" t="s">
        <v>3051</v>
      </c>
      <c r="AJ69" s="157" t="s">
        <v>3051</v>
      </c>
      <c r="AK69" s="157" t="s">
        <v>3051</v>
      </c>
      <c r="AL69" s="157" t="s">
        <v>3051</v>
      </c>
      <c r="AM69" s="157" t="s">
        <v>3051</v>
      </c>
      <c r="AN69" s="157" t="s">
        <v>3051</v>
      </c>
      <c r="AO69" s="157" t="s">
        <v>3051</v>
      </c>
      <c r="AP69" s="157" t="s">
        <v>3051</v>
      </c>
      <c r="AQ69" s="157" t="s">
        <v>3051</v>
      </c>
      <c r="AR69" s="157" t="s">
        <v>3051</v>
      </c>
      <c r="AS69" s="157" t="s">
        <v>3051</v>
      </c>
      <c r="AT69" s="157" t="s">
        <v>3051</v>
      </c>
      <c r="AU69" s="157" t="s">
        <v>3051</v>
      </c>
      <c r="AV69" s="157" t="s">
        <v>3051</v>
      </c>
      <c r="AW69" s="157" t="s">
        <v>3051</v>
      </c>
      <c r="AX69" s="157" t="s">
        <v>3051</v>
      </c>
      <c r="AY69" s="157" t="s">
        <v>3051</v>
      </c>
      <c r="AZ69" s="157" t="s">
        <v>3051</v>
      </c>
      <c r="BA69" s="157" t="s">
        <v>3051</v>
      </c>
      <c r="BB69" s="157" t="s">
        <v>3051</v>
      </c>
      <c r="BC69" s="157" t="s">
        <v>3051</v>
      </c>
      <c r="BD69" s="157" t="s">
        <v>3051</v>
      </c>
      <c r="BE69" s="157" t="s">
        <v>3051</v>
      </c>
      <c r="BF69" s="157" t="s">
        <v>3051</v>
      </c>
      <c r="BG69" s="157" t="s">
        <v>3051</v>
      </c>
      <c r="BH69" s="157" t="s">
        <v>3051</v>
      </c>
      <c r="BI69" s="157" t="s">
        <v>3051</v>
      </c>
      <c r="BJ69" s="157" t="s">
        <v>3051</v>
      </c>
      <c r="BK69" s="157" t="s">
        <v>3051</v>
      </c>
      <c r="BL69" s="157" t="s">
        <v>3051</v>
      </c>
      <c r="BM69" s="157" t="s">
        <v>3051</v>
      </c>
      <c r="BN69" s="157" t="s">
        <v>3051</v>
      </c>
      <c r="BO69" s="157" t="s">
        <v>3051</v>
      </c>
      <c r="BP69" s="157" t="s">
        <v>3051</v>
      </c>
      <c r="BQ69" s="157" t="s">
        <v>3051</v>
      </c>
      <c r="BR69" s="157" t="s">
        <v>3051</v>
      </c>
      <c r="BS69" s="157" t="s">
        <v>3051</v>
      </c>
      <c r="BT69" s="157" t="s">
        <v>3051</v>
      </c>
      <c r="BU69" s="157" t="s">
        <v>3051</v>
      </c>
      <c r="BV69" s="157" t="s">
        <v>3051</v>
      </c>
      <c r="BW69" s="157" t="s">
        <v>3051</v>
      </c>
      <c r="BX69" s="157" t="s">
        <v>3051</v>
      </c>
      <c r="BY69" s="157" t="s">
        <v>3051</v>
      </c>
      <c r="BZ69" s="157" t="s">
        <v>3051</v>
      </c>
      <c r="CA69" s="157" t="s">
        <v>3051</v>
      </c>
    </row>
    <row r="70" spans="1:79" s="2" customFormat="1" x14ac:dyDescent="0.25">
      <c r="A70" s="85" t="s">
        <v>3053</v>
      </c>
      <c r="B70" s="158">
        <v>75.534631640548795</v>
      </c>
      <c r="C70" s="158">
        <v>3</v>
      </c>
      <c r="D70" s="158">
        <v>0.60000000000008002</v>
      </c>
      <c r="E70" s="158">
        <v>75.33423078314911</v>
      </c>
      <c r="F70" s="158">
        <v>2.9999999999999001</v>
      </c>
      <c r="G70" s="158">
        <v>0.6</v>
      </c>
      <c r="H70" s="158">
        <v>75.93685039989505</v>
      </c>
      <c r="I70" s="158">
        <v>3</v>
      </c>
      <c r="J70" s="158">
        <v>0.6</v>
      </c>
      <c r="K70" s="158">
        <v>76.045140785091505</v>
      </c>
      <c r="L70" s="158">
        <v>3</v>
      </c>
      <c r="M70" s="158">
        <v>0.6</v>
      </c>
      <c r="N70" s="158">
        <v>76.082220492605884</v>
      </c>
      <c r="O70" s="158">
        <v>3</v>
      </c>
      <c r="P70" s="158">
        <v>0.6</v>
      </c>
      <c r="Q70" s="158">
        <v>75.65214193675213</v>
      </c>
      <c r="R70" s="158">
        <v>2.9933135740597998</v>
      </c>
      <c r="S70" s="158">
        <v>0.59832839351490996</v>
      </c>
      <c r="T70" s="158">
        <v>76.331740720133851</v>
      </c>
      <c r="U70" s="158">
        <v>2.9864840426134802</v>
      </c>
      <c r="V70" s="158">
        <v>0.59662101065301998</v>
      </c>
      <c r="W70" s="158">
        <v>76.156395615229229</v>
      </c>
      <c r="X70" s="158">
        <v>2.99260820685361</v>
      </c>
      <c r="Y70" s="158">
        <v>0.59815205171314001</v>
      </c>
      <c r="Z70" s="158">
        <v>76.005152809352126</v>
      </c>
      <c r="AA70" s="158">
        <v>2.9850585878903901</v>
      </c>
      <c r="AB70" s="158">
        <v>0.59626464697235004</v>
      </c>
      <c r="AC70" s="158">
        <v>76.549079130130167</v>
      </c>
      <c r="AD70" s="158">
        <v>2.9589375683460202</v>
      </c>
      <c r="AE70" s="158">
        <v>0.58973439208657996</v>
      </c>
      <c r="AF70" s="158">
        <v>75.67761840579</v>
      </c>
      <c r="AG70" s="158">
        <v>2.8864029128758002</v>
      </c>
      <c r="AH70" s="158">
        <v>0.57160072821909003</v>
      </c>
      <c r="AI70" s="158">
        <v>75.47052627194951</v>
      </c>
      <c r="AJ70" s="158">
        <v>2.8811310370202201</v>
      </c>
      <c r="AK70" s="158">
        <v>0.57028275925493999</v>
      </c>
      <c r="AL70" s="158">
        <v>74.696293127730058</v>
      </c>
      <c r="AM70" s="158">
        <v>2.8832692694052602</v>
      </c>
      <c r="AN70" s="158">
        <v>0.57081731735129004</v>
      </c>
      <c r="AO70" s="158">
        <v>74.680623880897613</v>
      </c>
      <c r="AP70" s="158">
        <v>2.84621632696529</v>
      </c>
      <c r="AQ70" s="158">
        <v>0.56155408174127996</v>
      </c>
      <c r="AR70" s="158">
        <v>75.314599997017908</v>
      </c>
      <c r="AS70" s="158">
        <v>2.8829886012178099</v>
      </c>
      <c r="AT70" s="158">
        <v>0.57074715030430001</v>
      </c>
      <c r="AU70" s="158">
        <v>75.823491158626851</v>
      </c>
      <c r="AV70" s="158">
        <v>2.83459142993603</v>
      </c>
      <c r="AW70" s="158">
        <v>0.55864785748394996</v>
      </c>
      <c r="AX70" s="158">
        <v>75.457445240245946</v>
      </c>
      <c r="AY70" s="158">
        <v>2.8972762212126999</v>
      </c>
      <c r="AZ70" s="158">
        <v>0.57431905530300997</v>
      </c>
      <c r="BA70" s="158">
        <v>75.87479265490235</v>
      </c>
      <c r="BB70" s="158">
        <v>2.9445845826035599</v>
      </c>
      <c r="BC70" s="158">
        <v>0.58614614565072998</v>
      </c>
      <c r="BD70" s="158">
        <v>75.493891740088856</v>
      </c>
      <c r="BE70" s="158">
        <v>2.93650303672857</v>
      </c>
      <c r="BF70" s="158">
        <v>0.58412575918194998</v>
      </c>
      <c r="BG70" s="158">
        <v>75.255310806093036</v>
      </c>
      <c r="BH70" s="158">
        <v>2.9565179781405799</v>
      </c>
      <c r="BI70" s="158">
        <v>0.58912949453485997</v>
      </c>
      <c r="BJ70" s="158">
        <v>74.779859381401764</v>
      </c>
      <c r="BK70" s="158">
        <v>2.9432103880694398</v>
      </c>
      <c r="BL70" s="158">
        <v>0.58580259701765003</v>
      </c>
      <c r="BM70" s="158">
        <v>74.284505332687999</v>
      </c>
      <c r="BN70" s="158">
        <v>2.9484752019250902</v>
      </c>
      <c r="BO70" s="158">
        <v>0.58711880048113996</v>
      </c>
      <c r="BP70" s="158">
        <v>73.847381001649637</v>
      </c>
      <c r="BQ70" s="158">
        <v>2.9090183455379002</v>
      </c>
      <c r="BR70" s="158">
        <v>0.57725458638426996</v>
      </c>
      <c r="BS70" s="158">
        <v>73.887356002453998</v>
      </c>
      <c r="BT70" s="158">
        <v>2.8693927584778498</v>
      </c>
      <c r="BU70" s="158">
        <v>0.56734818961906996</v>
      </c>
      <c r="BV70" s="158">
        <v>72.831663227270681</v>
      </c>
      <c r="BW70" s="158">
        <v>2.7547496199154198</v>
      </c>
      <c r="BX70" s="158">
        <v>0.53868740497797996</v>
      </c>
      <c r="BY70" s="158">
        <v>72.965452961165951</v>
      </c>
      <c r="BZ70" s="158">
        <v>2.8236985356839401</v>
      </c>
      <c r="CA70" s="158">
        <v>0.55592463392143998</v>
      </c>
    </row>
    <row r="71" spans="1:79" s="2" customFormat="1" x14ac:dyDescent="0.25">
      <c r="A71" s="85" t="s">
        <v>42</v>
      </c>
      <c r="B71" s="158">
        <v>96.289946035695948</v>
      </c>
      <c r="C71" s="158">
        <v>9.2678786958926</v>
      </c>
      <c r="D71" s="158">
        <v>1.3861144638055001</v>
      </c>
      <c r="E71" s="158">
        <v>96.568091265397015</v>
      </c>
      <c r="F71" s="158">
        <v>9.2092401886648805</v>
      </c>
      <c r="G71" s="158">
        <v>1.37699291823672</v>
      </c>
      <c r="H71" s="158">
        <v>96.741359639476116</v>
      </c>
      <c r="I71" s="158">
        <v>9.1114323924556508</v>
      </c>
      <c r="J71" s="158">
        <v>1.3617783721597601</v>
      </c>
      <c r="K71" s="158">
        <v>94.831249580280854</v>
      </c>
      <c r="L71" s="158">
        <v>9.0988408006223302</v>
      </c>
      <c r="M71" s="158">
        <v>1.3598196800968601</v>
      </c>
      <c r="N71" s="158">
        <v>94.394013695700878</v>
      </c>
      <c r="O71" s="158">
        <v>9.0122097778854098</v>
      </c>
      <c r="P71" s="158">
        <v>1.3463437432266001</v>
      </c>
      <c r="Q71" s="158">
        <v>93.227125808794568</v>
      </c>
      <c r="R71" s="158">
        <v>8.8092731443817698</v>
      </c>
      <c r="S71" s="158">
        <v>1.3147758224594099</v>
      </c>
      <c r="T71" s="158">
        <v>93.051989929928013</v>
      </c>
      <c r="U71" s="158">
        <v>9.06419563748792</v>
      </c>
      <c r="V71" s="158">
        <v>1.35443043249811</v>
      </c>
      <c r="W71" s="158">
        <v>91.814975615160975</v>
      </c>
      <c r="X71" s="158">
        <v>9.0497332551411205</v>
      </c>
      <c r="Y71" s="158">
        <v>1.3521807285774401</v>
      </c>
      <c r="Z71" s="158">
        <v>89.800702102652551</v>
      </c>
      <c r="AA71" s="158">
        <v>8.9502577620947896</v>
      </c>
      <c r="AB71" s="158">
        <v>1.33670676299257</v>
      </c>
      <c r="AC71" s="158">
        <v>92.36553223439185</v>
      </c>
      <c r="AD71" s="158">
        <v>9.0895076374650401</v>
      </c>
      <c r="AE71" s="158">
        <v>1.35836785471661</v>
      </c>
      <c r="AF71" s="158">
        <v>94.076753674366884</v>
      </c>
      <c r="AG71" s="158">
        <v>9.3849968645396107</v>
      </c>
      <c r="AH71" s="158">
        <v>1.40433284559497</v>
      </c>
      <c r="AI71" s="158">
        <v>93.155646607640222</v>
      </c>
      <c r="AJ71" s="158">
        <v>9.1638570596863698</v>
      </c>
      <c r="AK71" s="158">
        <v>1.3699333203957</v>
      </c>
      <c r="AL71" s="158">
        <v>94.395537793162873</v>
      </c>
      <c r="AM71" s="158">
        <v>9.4185683885150393</v>
      </c>
      <c r="AN71" s="158">
        <v>1.40955508265781</v>
      </c>
      <c r="AO71" s="158">
        <v>94.749637422398095</v>
      </c>
      <c r="AP71" s="158">
        <v>9.3695223937049104</v>
      </c>
      <c r="AQ71" s="158">
        <v>1.4019257056873999</v>
      </c>
      <c r="AR71" s="158">
        <v>93.403269996211705</v>
      </c>
      <c r="AS71" s="158">
        <v>9.3562244840645405</v>
      </c>
      <c r="AT71" s="158">
        <v>1.3998571419656101</v>
      </c>
      <c r="AU71" s="158">
        <v>94.00696872230931</v>
      </c>
      <c r="AV71" s="158">
        <v>9.3883523047195201</v>
      </c>
      <c r="AW71" s="158">
        <v>1.4048548029563199</v>
      </c>
      <c r="AX71" s="158">
        <v>94.121174746417154</v>
      </c>
      <c r="AY71" s="158">
        <v>9.3908632754325705</v>
      </c>
      <c r="AZ71" s="158">
        <v>1.40524539840052</v>
      </c>
      <c r="BA71" s="158">
        <v>92.711272769902877</v>
      </c>
      <c r="BB71" s="158">
        <v>9.3570948501627402</v>
      </c>
      <c r="BC71" s="158">
        <v>1.39999253224745</v>
      </c>
      <c r="BD71" s="158">
        <v>91.470742027599186</v>
      </c>
      <c r="BE71" s="158">
        <v>9.1353657049048795</v>
      </c>
      <c r="BF71" s="158">
        <v>1.36550133187418</v>
      </c>
      <c r="BG71" s="158">
        <v>94.100093271670886</v>
      </c>
      <c r="BH71" s="158">
        <v>9.4755853731877799</v>
      </c>
      <c r="BI71" s="158">
        <v>1.4184243913846799</v>
      </c>
      <c r="BJ71" s="158">
        <v>92.695746863714845</v>
      </c>
      <c r="BK71" s="158">
        <v>8.9934257679579002</v>
      </c>
      <c r="BL71" s="158">
        <v>1.3434217861267399</v>
      </c>
      <c r="BM71" s="158">
        <v>92.253622220050545</v>
      </c>
      <c r="BN71" s="158">
        <v>8.8959835370232998</v>
      </c>
      <c r="BO71" s="158">
        <v>1.32826410575941</v>
      </c>
      <c r="BP71" s="158">
        <v>91.651773696449936</v>
      </c>
      <c r="BQ71" s="158">
        <v>8.8503233975137103</v>
      </c>
      <c r="BR71" s="158">
        <v>1.3211614173908399</v>
      </c>
      <c r="BS71" s="158">
        <v>91.277811783101484</v>
      </c>
      <c r="BT71" s="158">
        <v>8.8619647241877502</v>
      </c>
      <c r="BU71" s="158">
        <v>1.32297229042922</v>
      </c>
      <c r="BV71" s="158">
        <v>90.77808069570159</v>
      </c>
      <c r="BW71" s="158">
        <v>8.6460430330539708</v>
      </c>
      <c r="BX71" s="158">
        <v>1.2893844718085401</v>
      </c>
      <c r="BY71" s="158">
        <v>91.067062873090237</v>
      </c>
      <c r="BZ71" s="158">
        <v>8.6545593207436102</v>
      </c>
      <c r="CA71" s="158">
        <v>1.2907092276710399</v>
      </c>
    </row>
    <row r="72" spans="1:79" s="2" customFormat="1" x14ac:dyDescent="0.25">
      <c r="A72" s="85" t="s">
        <v>3054</v>
      </c>
      <c r="B72" s="158">
        <v>54.524057597936071</v>
      </c>
      <c r="C72" s="158">
        <v>1.00000000000006</v>
      </c>
      <c r="D72" s="158">
        <v>0.10000000000006</v>
      </c>
      <c r="E72" s="158">
        <v>54.520365302672232</v>
      </c>
      <c r="F72" s="158">
        <v>1.0000000000001099</v>
      </c>
      <c r="G72" s="158">
        <v>9.9999999999939998E-2</v>
      </c>
      <c r="H72" s="158">
        <v>54.541781168979753</v>
      </c>
      <c r="I72" s="158">
        <v>0.99999999999999001</v>
      </c>
      <c r="J72" s="158">
        <v>0.10000000000014</v>
      </c>
      <c r="K72" s="158">
        <v>54.895705810937137</v>
      </c>
      <c r="L72" s="158">
        <v>0.99999999999994005</v>
      </c>
      <c r="M72" s="158">
        <v>9.9999999999930006E-2</v>
      </c>
      <c r="N72" s="158">
        <v>54.93784641336039</v>
      </c>
      <c r="O72" s="158">
        <v>0.99999999999987998</v>
      </c>
      <c r="P72" s="158">
        <v>0.10000000000008</v>
      </c>
      <c r="Q72" s="158">
        <v>54.996999838916551</v>
      </c>
      <c r="R72" s="158">
        <v>1.00000000000004</v>
      </c>
      <c r="S72" s="158">
        <v>9.9999999999979994E-2</v>
      </c>
      <c r="T72" s="158">
        <v>54.97407667791056</v>
      </c>
      <c r="U72" s="158">
        <v>1.00000000000002</v>
      </c>
      <c r="V72" s="158">
        <v>0.10000000000003</v>
      </c>
      <c r="W72" s="158">
        <v>54.983689430213197</v>
      </c>
      <c r="X72" s="158">
        <v>0.99999999999987998</v>
      </c>
      <c r="Y72" s="158">
        <v>0.1000000000001</v>
      </c>
      <c r="Z72" s="158">
        <v>55.049507034336337</v>
      </c>
      <c r="AA72" s="158">
        <v>0.99999999999994005</v>
      </c>
      <c r="AB72" s="158">
        <v>0.1000000000001</v>
      </c>
      <c r="AC72" s="158">
        <v>54.984428883837232</v>
      </c>
      <c r="AD72" s="158">
        <v>1.0000000000001299</v>
      </c>
      <c r="AE72" s="158">
        <v>9.9999999999970002E-2</v>
      </c>
      <c r="AF72" s="158">
        <v>54.995520879155151</v>
      </c>
      <c r="AG72" s="158">
        <v>0.99999999999996003</v>
      </c>
      <c r="AH72" s="158">
        <v>9.9999999999950004E-2</v>
      </c>
      <c r="AI72" s="158">
        <v>54.999957777535109</v>
      </c>
      <c r="AJ72" s="158">
        <v>1.00000000000001</v>
      </c>
      <c r="AK72" s="158">
        <v>9.9999999999979994E-2</v>
      </c>
      <c r="AL72" s="158">
        <v>55.030278116362517</v>
      </c>
      <c r="AM72" s="158">
        <v>1</v>
      </c>
      <c r="AN72" s="158">
        <v>9.9999999999909994E-2</v>
      </c>
      <c r="AO72" s="158">
        <v>55.008831746156929</v>
      </c>
      <c r="AP72" s="158">
        <v>1.0000000000001299</v>
      </c>
      <c r="AQ72" s="158">
        <v>9.9999999999939998E-2</v>
      </c>
      <c r="AR72" s="158">
        <v>54.979992185962828</v>
      </c>
      <c r="AS72" s="158">
        <v>1.00000000000003</v>
      </c>
      <c r="AT72" s="158">
        <v>9.9999999999869998E-2</v>
      </c>
      <c r="AU72" s="158">
        <v>54.991084038062503</v>
      </c>
      <c r="AV72" s="158">
        <v>0.99999999999992994</v>
      </c>
      <c r="AW72" s="158">
        <v>0.10000000000006</v>
      </c>
      <c r="AX72" s="158">
        <v>55.097584035582052</v>
      </c>
      <c r="AY72" s="158">
        <v>1.00000000000004</v>
      </c>
      <c r="AZ72" s="158">
        <v>9.9999999999979994E-2</v>
      </c>
      <c r="BA72" s="158">
        <v>55.152326036512768</v>
      </c>
      <c r="BB72" s="158">
        <v>1.00000000000004</v>
      </c>
      <c r="BC72" s="158">
        <v>9.9999999999979994E-2</v>
      </c>
      <c r="BD72" s="158">
        <v>55.147147365964301</v>
      </c>
      <c r="BE72" s="158">
        <v>1</v>
      </c>
      <c r="BF72" s="158">
        <v>0.10000000000013</v>
      </c>
      <c r="BG72" s="158">
        <v>55.17526108622566</v>
      </c>
      <c r="BH72" s="158">
        <v>1.00000000000001</v>
      </c>
      <c r="BI72" s="158">
        <v>9.9999999999979994E-2</v>
      </c>
      <c r="BJ72" s="158">
        <v>55.288834699447747</v>
      </c>
      <c r="BK72" s="158">
        <v>1.00003320599239</v>
      </c>
      <c r="BL72" s="158">
        <v>0.10000332059925</v>
      </c>
      <c r="BM72" s="158">
        <v>55.262996842132793</v>
      </c>
      <c r="BN72" s="158">
        <v>1.0000477876181899</v>
      </c>
      <c r="BO72" s="158">
        <v>0.10000477876185999</v>
      </c>
      <c r="BP72" s="158">
        <v>55.200417415280469</v>
      </c>
      <c r="BQ72" s="158">
        <v>0.99999999999994005</v>
      </c>
      <c r="BR72" s="158">
        <v>0.10000000000004999</v>
      </c>
      <c r="BS72" s="158">
        <v>55.301801263387311</v>
      </c>
      <c r="BT72" s="158">
        <v>1.00000000000002</v>
      </c>
      <c r="BU72" s="158">
        <v>9.9999999999959996E-2</v>
      </c>
      <c r="BV72" s="158">
        <v>55.352874510953498</v>
      </c>
      <c r="BW72" s="158">
        <v>0.99999999999985001</v>
      </c>
      <c r="BX72" s="158">
        <v>0.10000000000006</v>
      </c>
      <c r="BY72" s="158">
        <v>55.420243567147338</v>
      </c>
      <c r="BZ72" s="158">
        <v>0.99999999999995004</v>
      </c>
      <c r="CA72" s="158">
        <v>9.9999999999950004E-2</v>
      </c>
    </row>
    <row r="73" spans="1:79" s="2" customFormat="1" x14ac:dyDescent="0.25">
      <c r="A73" s="85" t="s">
        <v>3074</v>
      </c>
      <c r="B73" s="158" t="s">
        <v>3052</v>
      </c>
      <c r="C73" s="158" t="s">
        <v>3052</v>
      </c>
      <c r="D73" s="158" t="s">
        <v>3052</v>
      </c>
      <c r="E73" s="158" t="s">
        <v>3052</v>
      </c>
      <c r="F73" s="158" t="s">
        <v>3052</v>
      </c>
      <c r="G73" s="158" t="s">
        <v>3052</v>
      </c>
      <c r="H73" s="158" t="s">
        <v>3052</v>
      </c>
      <c r="I73" s="158" t="s">
        <v>3052</v>
      </c>
      <c r="J73" s="158" t="s">
        <v>3052</v>
      </c>
      <c r="K73" s="158" t="s">
        <v>3052</v>
      </c>
      <c r="L73" s="158" t="s">
        <v>3052</v>
      </c>
      <c r="M73" s="158" t="s">
        <v>3052</v>
      </c>
      <c r="N73" s="158" t="s">
        <v>3052</v>
      </c>
      <c r="O73" s="158" t="s">
        <v>3052</v>
      </c>
      <c r="P73" s="158" t="s">
        <v>3052</v>
      </c>
      <c r="Q73" s="158" t="s">
        <v>3052</v>
      </c>
      <c r="R73" s="158" t="s">
        <v>3052</v>
      </c>
      <c r="S73" s="158" t="s">
        <v>3052</v>
      </c>
      <c r="T73" s="158" t="s">
        <v>3052</v>
      </c>
      <c r="U73" s="158" t="s">
        <v>3052</v>
      </c>
      <c r="V73" s="158" t="s">
        <v>3052</v>
      </c>
      <c r="W73" s="158" t="s">
        <v>3052</v>
      </c>
      <c r="X73" s="158" t="s">
        <v>3052</v>
      </c>
      <c r="Y73" s="158" t="s">
        <v>3052</v>
      </c>
      <c r="Z73" s="158" t="s">
        <v>3052</v>
      </c>
      <c r="AA73" s="158" t="s">
        <v>3052</v>
      </c>
      <c r="AB73" s="158" t="s">
        <v>3052</v>
      </c>
      <c r="AC73" s="158" t="s">
        <v>3052</v>
      </c>
      <c r="AD73" s="158" t="s">
        <v>3052</v>
      </c>
      <c r="AE73" s="158" t="s">
        <v>3052</v>
      </c>
      <c r="AF73" s="158" t="s">
        <v>3052</v>
      </c>
      <c r="AG73" s="158" t="s">
        <v>3052</v>
      </c>
      <c r="AH73" s="158" t="s">
        <v>3052</v>
      </c>
      <c r="AI73" s="158" t="s">
        <v>3052</v>
      </c>
      <c r="AJ73" s="158" t="s">
        <v>3052</v>
      </c>
      <c r="AK73" s="158" t="s">
        <v>3052</v>
      </c>
      <c r="AL73" s="158" t="s">
        <v>3052</v>
      </c>
      <c r="AM73" s="158" t="s">
        <v>3052</v>
      </c>
      <c r="AN73" s="158" t="s">
        <v>3052</v>
      </c>
      <c r="AO73" s="158">
        <v>83.386698105537036</v>
      </c>
      <c r="AP73" s="158">
        <v>30</v>
      </c>
      <c r="AQ73" s="158">
        <v>4</v>
      </c>
      <c r="AR73" s="158">
        <v>84.365143132618627</v>
      </c>
      <c r="AS73" s="158">
        <v>30</v>
      </c>
      <c r="AT73" s="158">
        <v>4</v>
      </c>
      <c r="AU73" s="158">
        <v>86.613600501009415</v>
      </c>
      <c r="AV73" s="158">
        <v>30</v>
      </c>
      <c r="AW73" s="158">
        <v>4</v>
      </c>
      <c r="AX73" s="158">
        <v>82.611778943826295</v>
      </c>
      <c r="AY73" s="158">
        <v>30</v>
      </c>
      <c r="AZ73" s="158">
        <v>4</v>
      </c>
      <c r="BA73" s="158">
        <v>77.937980731304592</v>
      </c>
      <c r="BB73" s="158">
        <v>30</v>
      </c>
      <c r="BC73" s="158">
        <v>4</v>
      </c>
      <c r="BD73" s="158">
        <v>75.304466128729587</v>
      </c>
      <c r="BE73" s="158">
        <v>30</v>
      </c>
      <c r="BF73" s="158">
        <v>4</v>
      </c>
      <c r="BG73" s="158">
        <v>74.464438521680222</v>
      </c>
      <c r="BH73" s="158">
        <v>30</v>
      </c>
      <c r="BI73" s="158">
        <v>4</v>
      </c>
      <c r="BJ73" s="158">
        <v>84.502828626106819</v>
      </c>
      <c r="BK73" s="158">
        <v>29.99999999999886</v>
      </c>
      <c r="BL73" s="158">
        <v>4.0000000000001901</v>
      </c>
      <c r="BM73" s="158">
        <v>84.562980303030301</v>
      </c>
      <c r="BN73" s="158">
        <v>30</v>
      </c>
      <c r="BO73" s="158">
        <v>4</v>
      </c>
      <c r="BP73" s="158">
        <v>94.036510962552896</v>
      </c>
      <c r="BQ73" s="158">
        <v>30</v>
      </c>
      <c r="BR73" s="158">
        <v>4.00000000000058</v>
      </c>
      <c r="BS73" s="158">
        <v>85.178985909079657</v>
      </c>
      <c r="BT73" s="158">
        <v>29.99999999999859</v>
      </c>
      <c r="BU73" s="158">
        <v>3.9999999999986602</v>
      </c>
      <c r="BV73" s="158">
        <v>85.954033052477712</v>
      </c>
      <c r="BW73" s="158">
        <v>29.999999999999339</v>
      </c>
      <c r="BX73" s="158">
        <v>3.99999999999971</v>
      </c>
      <c r="BY73" s="158">
        <v>84.306547706429583</v>
      </c>
      <c r="BZ73" s="158">
        <v>29.999999999999979</v>
      </c>
      <c r="CA73" s="158">
        <v>4.0000000000007203</v>
      </c>
    </row>
    <row r="74" spans="1:79" s="2" customFormat="1" x14ac:dyDescent="0.25">
      <c r="A74" s="85" t="s">
        <v>3075</v>
      </c>
      <c r="B74" s="158" t="s">
        <v>3052</v>
      </c>
      <c r="C74" s="158" t="s">
        <v>3052</v>
      </c>
      <c r="D74" s="158" t="s">
        <v>3052</v>
      </c>
      <c r="E74" s="158" t="s">
        <v>3052</v>
      </c>
      <c r="F74" s="158" t="s">
        <v>3052</v>
      </c>
      <c r="G74" s="158" t="s">
        <v>3052</v>
      </c>
      <c r="H74" s="158" t="s">
        <v>3052</v>
      </c>
      <c r="I74" s="158" t="s">
        <v>3052</v>
      </c>
      <c r="J74" s="158" t="s">
        <v>3052</v>
      </c>
      <c r="K74" s="158" t="s">
        <v>3052</v>
      </c>
      <c r="L74" s="158" t="s">
        <v>3052</v>
      </c>
      <c r="M74" s="158" t="s">
        <v>3052</v>
      </c>
      <c r="N74" s="158" t="s">
        <v>3052</v>
      </c>
      <c r="O74" s="158" t="s">
        <v>3052</v>
      </c>
      <c r="P74" s="158" t="s">
        <v>3052</v>
      </c>
      <c r="Q74" s="158" t="s">
        <v>3052</v>
      </c>
      <c r="R74" s="158" t="s">
        <v>3052</v>
      </c>
      <c r="S74" s="158" t="s">
        <v>3052</v>
      </c>
      <c r="T74" s="158" t="s">
        <v>3052</v>
      </c>
      <c r="U74" s="158" t="s">
        <v>3052</v>
      </c>
      <c r="V74" s="158" t="s">
        <v>3052</v>
      </c>
      <c r="W74" s="158" t="s">
        <v>3052</v>
      </c>
      <c r="X74" s="158" t="s">
        <v>3052</v>
      </c>
      <c r="Y74" s="158" t="s">
        <v>3052</v>
      </c>
      <c r="Z74" s="158" t="s">
        <v>3052</v>
      </c>
      <c r="AA74" s="158" t="s">
        <v>3052</v>
      </c>
      <c r="AB74" s="158" t="s">
        <v>3052</v>
      </c>
      <c r="AC74" s="158" t="s">
        <v>3052</v>
      </c>
      <c r="AD74" s="158" t="s">
        <v>3052</v>
      </c>
      <c r="AE74" s="158" t="s">
        <v>3052</v>
      </c>
      <c r="AF74" s="158" t="s">
        <v>3052</v>
      </c>
      <c r="AG74" s="158" t="s">
        <v>3052</v>
      </c>
      <c r="AH74" s="158" t="s">
        <v>3052</v>
      </c>
      <c r="AI74" s="158" t="s">
        <v>3052</v>
      </c>
      <c r="AJ74" s="158" t="s">
        <v>3052</v>
      </c>
      <c r="AK74" s="158" t="s">
        <v>3052</v>
      </c>
      <c r="AL74" s="158" t="s">
        <v>3052</v>
      </c>
      <c r="AM74" s="158" t="s">
        <v>3052</v>
      </c>
      <c r="AN74" s="158" t="s">
        <v>3052</v>
      </c>
      <c r="AO74" s="158" t="s">
        <v>3052</v>
      </c>
      <c r="AP74" s="158" t="s">
        <v>3052</v>
      </c>
      <c r="AQ74" s="158" t="s">
        <v>3052</v>
      </c>
      <c r="AR74" s="158" t="s">
        <v>3052</v>
      </c>
      <c r="AS74" s="158" t="s">
        <v>3052</v>
      </c>
      <c r="AT74" s="158" t="s">
        <v>3052</v>
      </c>
      <c r="AU74" s="158" t="s">
        <v>3052</v>
      </c>
      <c r="AV74" s="158" t="s">
        <v>3052</v>
      </c>
      <c r="AW74" s="158" t="s">
        <v>3052</v>
      </c>
      <c r="AX74" s="158" t="s">
        <v>3052</v>
      </c>
      <c r="AY74" s="158" t="s">
        <v>3052</v>
      </c>
      <c r="AZ74" s="158" t="s">
        <v>3052</v>
      </c>
      <c r="BA74" s="158" t="s">
        <v>3052</v>
      </c>
      <c r="BB74" s="158" t="s">
        <v>3052</v>
      </c>
      <c r="BC74" s="158" t="s">
        <v>3052</v>
      </c>
      <c r="BD74" s="158" t="s">
        <v>3052</v>
      </c>
      <c r="BE74" s="158" t="s">
        <v>3052</v>
      </c>
      <c r="BF74" s="158" t="s">
        <v>3052</v>
      </c>
      <c r="BG74" s="158" t="s">
        <v>3052</v>
      </c>
      <c r="BH74" s="158" t="s">
        <v>3052</v>
      </c>
      <c r="BI74" s="158" t="s">
        <v>3052</v>
      </c>
      <c r="BJ74" s="158" t="s">
        <v>3052</v>
      </c>
      <c r="BK74" s="158" t="s">
        <v>3052</v>
      </c>
      <c r="BL74" s="158" t="s">
        <v>3052</v>
      </c>
      <c r="BM74" s="158" t="s">
        <v>3052</v>
      </c>
      <c r="BN74" s="158" t="s">
        <v>3052</v>
      </c>
      <c r="BO74" s="158" t="s">
        <v>3052</v>
      </c>
      <c r="BP74" s="158" t="s">
        <v>3052</v>
      </c>
      <c r="BQ74" s="158" t="s">
        <v>3052</v>
      </c>
      <c r="BR74" s="158" t="s">
        <v>3052</v>
      </c>
      <c r="BS74" s="158" t="s">
        <v>3052</v>
      </c>
      <c r="BT74" s="158" t="s">
        <v>3052</v>
      </c>
      <c r="BU74" s="158" t="s">
        <v>3052</v>
      </c>
      <c r="BV74" s="158" t="s">
        <v>3052</v>
      </c>
      <c r="BW74" s="158" t="s">
        <v>3052</v>
      </c>
      <c r="BX74" s="158" t="s">
        <v>3052</v>
      </c>
      <c r="BY74" s="158" t="s">
        <v>3052</v>
      </c>
      <c r="BZ74" s="158" t="s">
        <v>3052</v>
      </c>
      <c r="CA74" s="158" t="s">
        <v>3052</v>
      </c>
    </row>
    <row r="75" spans="1:79" s="2" customFormat="1" x14ac:dyDescent="0.25">
      <c r="A75" s="85" t="s">
        <v>3076</v>
      </c>
      <c r="B75" s="158">
        <v>112</v>
      </c>
      <c r="C75" s="158">
        <v>29.999999999999741</v>
      </c>
      <c r="D75" s="158">
        <v>3.9999999999996798</v>
      </c>
      <c r="E75" s="158">
        <v>112</v>
      </c>
      <c r="F75" s="158">
        <v>30.000000000000131</v>
      </c>
      <c r="G75" s="158">
        <v>4.0000000000002496</v>
      </c>
      <c r="H75" s="158">
        <v>112</v>
      </c>
      <c r="I75" s="158">
        <v>30</v>
      </c>
      <c r="J75" s="158">
        <v>4</v>
      </c>
      <c r="K75" s="158">
        <v>107.38818061088978</v>
      </c>
      <c r="L75" s="158">
        <v>27.66998671978752</v>
      </c>
      <c r="M75" s="158">
        <v>3.6866533864541799</v>
      </c>
      <c r="N75" s="158">
        <v>107.28380609209368</v>
      </c>
      <c r="O75" s="158">
        <v>27.617253948967189</v>
      </c>
      <c r="P75" s="158">
        <v>3.67956173796455</v>
      </c>
      <c r="Q75" s="158">
        <v>107.08574708476829</v>
      </c>
      <c r="R75" s="158">
        <v>27.517189293698269</v>
      </c>
      <c r="S75" s="158">
        <v>3.66610476708356</v>
      </c>
      <c r="T75" s="158">
        <v>109.69400356224025</v>
      </c>
      <c r="U75" s="158">
        <v>28.834949534929741</v>
      </c>
      <c r="V75" s="158">
        <v>3.84332079952503</v>
      </c>
      <c r="W75" s="158">
        <v>106.480018144704</v>
      </c>
      <c r="X75" s="158">
        <v>27.211158992968929</v>
      </c>
      <c r="Y75" s="158">
        <v>3.62494896801996</v>
      </c>
      <c r="Z75" s="158">
        <v>106.71116581677509</v>
      </c>
      <c r="AA75" s="158">
        <v>27.327940917882891</v>
      </c>
      <c r="AB75" s="158">
        <v>3.6406541234394201</v>
      </c>
      <c r="AC75" s="158">
        <v>107.47452383700796</v>
      </c>
      <c r="AD75" s="158">
        <v>27.713609604063262</v>
      </c>
      <c r="AE75" s="158">
        <v>3.6925199122705799</v>
      </c>
      <c r="AF75" s="158">
        <v>105.97450637340667</v>
      </c>
      <c r="AG75" s="158">
        <v>26.955761059735071</v>
      </c>
      <c r="AH75" s="158">
        <v>3.59060234941265</v>
      </c>
      <c r="AI75" s="158">
        <v>106.66219187926698</v>
      </c>
      <c r="AJ75" s="158">
        <v>27.30319798778369</v>
      </c>
      <c r="AK75" s="158">
        <v>3.63732662594323</v>
      </c>
      <c r="AL75" s="158">
        <v>108.2349307885906</v>
      </c>
      <c r="AM75" s="158">
        <v>28.097787332214239</v>
      </c>
      <c r="AN75" s="158">
        <v>3.7441851929530201</v>
      </c>
      <c r="AO75" s="158">
        <v>107.20144634075788</v>
      </c>
      <c r="AP75" s="158">
        <v>27.575643621637258</v>
      </c>
      <c r="AQ75" s="158">
        <v>3.6739658663581101</v>
      </c>
      <c r="AR75" s="158">
        <v>107.07270705947749</v>
      </c>
      <c r="AS75" s="158">
        <v>27.510601127609782</v>
      </c>
      <c r="AT75" s="158">
        <v>3.6652187723338399</v>
      </c>
      <c r="AU75" s="158">
        <v>108.41832330755275</v>
      </c>
      <c r="AV75" s="158">
        <v>28.190442089180749</v>
      </c>
      <c r="AW75" s="158">
        <v>3.7566456602687901</v>
      </c>
      <c r="AX75" s="158">
        <v>108.5651026119403</v>
      </c>
      <c r="AY75" s="158">
        <v>28.264598880596552</v>
      </c>
      <c r="AZ75" s="158">
        <v>3.7666184701497198</v>
      </c>
      <c r="BA75" s="158">
        <v>107.9641214351426</v>
      </c>
      <c r="BB75" s="158">
        <v>27.96096727559425</v>
      </c>
      <c r="BC75" s="158">
        <v>3.7257852543041099</v>
      </c>
      <c r="BD75" s="158">
        <v>107.05998224589437</v>
      </c>
      <c r="BE75" s="158">
        <v>27.504172214824681</v>
      </c>
      <c r="BF75" s="158">
        <v>3.6643541944070099</v>
      </c>
      <c r="BG75" s="158">
        <v>104.08101084854091</v>
      </c>
      <c r="BH75" s="158">
        <v>25.999116979228411</v>
      </c>
      <c r="BI75" s="158">
        <v>3.4619502144479002</v>
      </c>
      <c r="BJ75" s="158">
        <v>101.88025058973663</v>
      </c>
      <c r="BK75" s="158">
        <v>24.887234618508451</v>
      </c>
      <c r="BL75" s="158">
        <v>3.3124212073169899</v>
      </c>
      <c r="BM75" s="158">
        <v>98.134550649893725</v>
      </c>
      <c r="BN75" s="158">
        <v>22.994807819632712</v>
      </c>
      <c r="BO75" s="158">
        <v>3.0579224309161201</v>
      </c>
      <c r="BP75" s="158">
        <v>93.368411914384069</v>
      </c>
      <c r="BQ75" s="158">
        <v>20.586828319113909</v>
      </c>
      <c r="BR75" s="158">
        <v>2.7340907049845802</v>
      </c>
      <c r="BS75" s="158">
        <v>88.12913254220291</v>
      </c>
      <c r="BT75" s="158">
        <v>17.939805639788691</v>
      </c>
      <c r="BU75" s="158">
        <v>2.3781117929371298</v>
      </c>
      <c r="BV75" s="158">
        <v>88.119635885062522</v>
      </c>
      <c r="BW75" s="158">
        <v>17.935007677121959</v>
      </c>
      <c r="BX75" s="158">
        <v>2.3774665496821701</v>
      </c>
      <c r="BY75" s="158">
        <v>88.710136163825453</v>
      </c>
      <c r="BZ75" s="158">
        <v>18.233344054894388</v>
      </c>
      <c r="CA75" s="158">
        <v>2.41758764876145</v>
      </c>
    </row>
    <row r="76" spans="1:79" s="2" customFormat="1" x14ac:dyDescent="0.25">
      <c r="A76" s="86" t="s">
        <v>3077</v>
      </c>
      <c r="B76" s="157" t="s">
        <v>3051</v>
      </c>
      <c r="C76" s="157" t="s">
        <v>3051</v>
      </c>
      <c r="D76" s="157" t="s">
        <v>3051</v>
      </c>
      <c r="E76" s="157" t="s">
        <v>3051</v>
      </c>
      <c r="F76" s="157" t="s">
        <v>3051</v>
      </c>
      <c r="G76" s="157" t="s">
        <v>3051</v>
      </c>
      <c r="H76" s="157" t="s">
        <v>3051</v>
      </c>
      <c r="I76" s="157" t="s">
        <v>3051</v>
      </c>
      <c r="J76" s="157" t="s">
        <v>3051</v>
      </c>
      <c r="K76" s="157" t="s">
        <v>3051</v>
      </c>
      <c r="L76" s="157" t="s">
        <v>3051</v>
      </c>
      <c r="M76" s="157" t="s">
        <v>3051</v>
      </c>
      <c r="N76" s="157" t="s">
        <v>3051</v>
      </c>
      <c r="O76" s="157" t="s">
        <v>3051</v>
      </c>
      <c r="P76" s="157" t="s">
        <v>3051</v>
      </c>
      <c r="Q76" s="157" t="s">
        <v>3051</v>
      </c>
      <c r="R76" s="157" t="s">
        <v>3051</v>
      </c>
      <c r="S76" s="157" t="s">
        <v>3051</v>
      </c>
      <c r="T76" s="157" t="s">
        <v>3051</v>
      </c>
      <c r="U76" s="157" t="s">
        <v>3051</v>
      </c>
      <c r="V76" s="157" t="s">
        <v>3051</v>
      </c>
      <c r="W76" s="157" t="s">
        <v>3051</v>
      </c>
      <c r="X76" s="157" t="s">
        <v>3051</v>
      </c>
      <c r="Y76" s="157" t="s">
        <v>3051</v>
      </c>
      <c r="Z76" s="157" t="s">
        <v>3051</v>
      </c>
      <c r="AA76" s="157" t="s">
        <v>3051</v>
      </c>
      <c r="AB76" s="157" t="s">
        <v>3051</v>
      </c>
      <c r="AC76" s="157" t="s">
        <v>3051</v>
      </c>
      <c r="AD76" s="157" t="s">
        <v>3051</v>
      </c>
      <c r="AE76" s="157" t="s">
        <v>3051</v>
      </c>
      <c r="AF76" s="157" t="s">
        <v>3051</v>
      </c>
      <c r="AG76" s="157" t="s">
        <v>3051</v>
      </c>
      <c r="AH76" s="157" t="s">
        <v>3051</v>
      </c>
      <c r="AI76" s="157" t="s">
        <v>3051</v>
      </c>
      <c r="AJ76" s="157" t="s">
        <v>3051</v>
      </c>
      <c r="AK76" s="157" t="s">
        <v>3051</v>
      </c>
      <c r="AL76" s="157" t="s">
        <v>3051</v>
      </c>
      <c r="AM76" s="157" t="s">
        <v>3051</v>
      </c>
      <c r="AN76" s="157" t="s">
        <v>3051</v>
      </c>
      <c r="AO76" s="157" t="s">
        <v>3051</v>
      </c>
      <c r="AP76" s="157" t="s">
        <v>3051</v>
      </c>
      <c r="AQ76" s="157" t="s">
        <v>3051</v>
      </c>
      <c r="AR76" s="157" t="s">
        <v>3051</v>
      </c>
      <c r="AS76" s="157" t="s">
        <v>3051</v>
      </c>
      <c r="AT76" s="157" t="s">
        <v>3051</v>
      </c>
      <c r="AU76" s="157" t="s">
        <v>3051</v>
      </c>
      <c r="AV76" s="157" t="s">
        <v>3051</v>
      </c>
      <c r="AW76" s="157" t="s">
        <v>3051</v>
      </c>
      <c r="AX76" s="157" t="s">
        <v>3051</v>
      </c>
      <c r="AY76" s="157" t="s">
        <v>3051</v>
      </c>
      <c r="AZ76" s="157" t="s">
        <v>3051</v>
      </c>
      <c r="BA76" s="157" t="s">
        <v>3051</v>
      </c>
      <c r="BB76" s="157" t="s">
        <v>3051</v>
      </c>
      <c r="BC76" s="157" t="s">
        <v>3051</v>
      </c>
      <c r="BD76" s="157" t="s">
        <v>3051</v>
      </c>
      <c r="BE76" s="157" t="s">
        <v>3051</v>
      </c>
      <c r="BF76" s="157" t="s">
        <v>3051</v>
      </c>
      <c r="BG76" s="157" t="s">
        <v>3051</v>
      </c>
      <c r="BH76" s="157" t="s">
        <v>3051</v>
      </c>
      <c r="BI76" s="157" t="s">
        <v>3051</v>
      </c>
      <c r="BJ76" s="157" t="s">
        <v>3051</v>
      </c>
      <c r="BK76" s="157" t="s">
        <v>3051</v>
      </c>
      <c r="BL76" s="157" t="s">
        <v>3051</v>
      </c>
      <c r="BM76" s="157" t="s">
        <v>3051</v>
      </c>
      <c r="BN76" s="157" t="s">
        <v>3051</v>
      </c>
      <c r="BO76" s="157" t="s">
        <v>3051</v>
      </c>
      <c r="BP76" s="157" t="s">
        <v>3051</v>
      </c>
      <c r="BQ76" s="157" t="s">
        <v>3051</v>
      </c>
      <c r="BR76" s="157" t="s">
        <v>3051</v>
      </c>
      <c r="BS76" s="157" t="s">
        <v>3051</v>
      </c>
      <c r="BT76" s="157" t="s">
        <v>3051</v>
      </c>
      <c r="BU76" s="157" t="s">
        <v>3051</v>
      </c>
      <c r="BV76" s="157" t="s">
        <v>3051</v>
      </c>
      <c r="BW76" s="157" t="s">
        <v>3051</v>
      </c>
      <c r="BX76" s="157" t="s">
        <v>3051</v>
      </c>
      <c r="BY76" s="157" t="s">
        <v>3051</v>
      </c>
      <c r="BZ76" s="157" t="s">
        <v>3051</v>
      </c>
      <c r="CA76" s="157" t="s">
        <v>3051</v>
      </c>
    </row>
    <row r="77" spans="1:79" s="2" customFormat="1" x14ac:dyDescent="0.25">
      <c r="A77" s="85" t="s">
        <v>3053</v>
      </c>
      <c r="B77" s="158">
        <v>77.400000000000006</v>
      </c>
      <c r="C77" s="158">
        <v>3.0000000000001101</v>
      </c>
      <c r="D77" s="158">
        <v>0.60000000000075004</v>
      </c>
      <c r="E77" s="158">
        <v>77.400000000000006</v>
      </c>
      <c r="F77" s="158">
        <v>2.9999999999991802</v>
      </c>
      <c r="G77" s="158">
        <v>0.59999999999983999</v>
      </c>
      <c r="H77" s="158">
        <v>77.400000000000006</v>
      </c>
      <c r="I77" s="158">
        <v>3.0000000000005902</v>
      </c>
      <c r="J77" s="158">
        <v>0.59999999999940001</v>
      </c>
      <c r="K77" s="158">
        <v>77.400000000000006</v>
      </c>
      <c r="L77" s="158">
        <v>2.9999999999993801</v>
      </c>
      <c r="M77" s="158">
        <v>0.59999999999938003</v>
      </c>
      <c r="N77" s="158">
        <v>77.328931124362995</v>
      </c>
      <c r="O77" s="158">
        <v>3.0000000000001199</v>
      </c>
      <c r="P77" s="158">
        <v>0.59999999999952003</v>
      </c>
      <c r="Q77" s="158">
        <v>77.315037439062252</v>
      </c>
      <c r="R77" s="158">
        <v>3.0000000000002101</v>
      </c>
      <c r="S77" s="158">
        <v>0.60000000000034004</v>
      </c>
      <c r="T77" s="158">
        <v>77.004771870558884</v>
      </c>
      <c r="U77" s="158">
        <v>2.9870020504096599</v>
      </c>
      <c r="V77" s="158">
        <v>0.59675051260245005</v>
      </c>
      <c r="W77" s="158">
        <v>77.166298052590335</v>
      </c>
      <c r="X77" s="158">
        <v>2.99030118385671</v>
      </c>
      <c r="Y77" s="158">
        <v>0.5975752959642</v>
      </c>
      <c r="Z77" s="158">
        <v>77.197369858895755</v>
      </c>
      <c r="AA77" s="158">
        <v>2.9863880885876202</v>
      </c>
      <c r="AB77" s="158">
        <v>0.59659702214679</v>
      </c>
      <c r="AC77" s="158">
        <v>77.172814137512916</v>
      </c>
      <c r="AD77" s="158">
        <v>2.9891830628642899</v>
      </c>
      <c r="AE77" s="158">
        <v>0.59729576571586995</v>
      </c>
      <c r="AF77" s="158">
        <v>77.08142587238477</v>
      </c>
      <c r="AG77" s="158">
        <v>2.9747836449645901</v>
      </c>
      <c r="AH77" s="158">
        <v>0.59369591124095</v>
      </c>
      <c r="AI77" s="158">
        <v>77.104828430536827</v>
      </c>
      <c r="AJ77" s="158">
        <v>2.9732177372106698</v>
      </c>
      <c r="AK77" s="158">
        <v>0.59330443430218005</v>
      </c>
      <c r="AL77" s="158">
        <v>76.956001453752634</v>
      </c>
      <c r="AM77" s="158">
        <v>2.9597066342924099</v>
      </c>
      <c r="AN77" s="158">
        <v>0.58992665857417004</v>
      </c>
      <c r="AO77" s="158">
        <v>77.339422231220794</v>
      </c>
      <c r="AP77" s="158">
        <v>2.99999999999977</v>
      </c>
      <c r="AQ77" s="158">
        <v>0.59999999999907005</v>
      </c>
      <c r="AR77" s="158">
        <v>77.349346474604829</v>
      </c>
      <c r="AS77" s="158">
        <v>3.00000000000002</v>
      </c>
      <c r="AT77" s="158">
        <v>0.60000000000035003</v>
      </c>
      <c r="AU77" s="158">
        <v>77.343662473581091</v>
      </c>
      <c r="AV77" s="158">
        <v>2.9999999999995199</v>
      </c>
      <c r="AW77" s="158">
        <v>0.59999999999914</v>
      </c>
      <c r="AX77" s="158">
        <v>77.400000000000006</v>
      </c>
      <c r="AY77" s="158">
        <v>2.9999999999995901</v>
      </c>
      <c r="AZ77" s="158">
        <v>0.60000000000203002</v>
      </c>
      <c r="BA77" s="158">
        <v>77.399999999999991</v>
      </c>
      <c r="BB77" s="158">
        <v>3</v>
      </c>
      <c r="BC77" s="158">
        <v>0.6</v>
      </c>
      <c r="BD77" s="158">
        <v>77.400000000000006</v>
      </c>
      <c r="BE77" s="158">
        <v>3.0000000000012399</v>
      </c>
      <c r="BF77" s="158">
        <v>0.59999999999750997</v>
      </c>
      <c r="BG77" s="158">
        <v>77.400000000000006</v>
      </c>
      <c r="BH77" s="158">
        <v>3.0000000000001998</v>
      </c>
      <c r="BI77" s="158">
        <v>0.59999999999524001</v>
      </c>
      <c r="BJ77" s="158" t="s">
        <v>3052</v>
      </c>
      <c r="BK77" s="158" t="s">
        <v>3052</v>
      </c>
      <c r="BL77" s="158" t="s">
        <v>3052</v>
      </c>
      <c r="BM77" s="158" t="s">
        <v>3052</v>
      </c>
      <c r="BN77" s="158" t="s">
        <v>3052</v>
      </c>
      <c r="BO77" s="158" t="s">
        <v>3052</v>
      </c>
      <c r="BP77" s="158" t="s">
        <v>3052</v>
      </c>
      <c r="BQ77" s="158" t="s">
        <v>3052</v>
      </c>
      <c r="BR77" s="158" t="s">
        <v>3052</v>
      </c>
      <c r="BS77" s="158" t="s">
        <v>3052</v>
      </c>
      <c r="BT77" s="158" t="s">
        <v>3052</v>
      </c>
      <c r="BU77" s="158" t="s">
        <v>3052</v>
      </c>
      <c r="BV77" s="158" t="s">
        <v>3052</v>
      </c>
      <c r="BW77" s="158" t="s">
        <v>3052</v>
      </c>
      <c r="BX77" s="158" t="s">
        <v>3052</v>
      </c>
      <c r="BY77" s="158" t="s">
        <v>3052</v>
      </c>
      <c r="BZ77" s="158" t="s">
        <v>3052</v>
      </c>
      <c r="CA77" s="158" t="s">
        <v>3052</v>
      </c>
    </row>
    <row r="78" spans="1:79" s="2" customFormat="1" x14ac:dyDescent="0.25">
      <c r="A78" s="85" t="s">
        <v>42</v>
      </c>
      <c r="B78" s="158">
        <v>100.4232572273137</v>
      </c>
      <c r="C78" s="158">
        <v>10.00000000000003</v>
      </c>
      <c r="D78" s="158">
        <v>1.49999999999999</v>
      </c>
      <c r="E78" s="158">
        <v>100.86936088648861</v>
      </c>
      <c r="F78" s="158">
        <v>9.9999999999999698</v>
      </c>
      <c r="G78" s="158">
        <v>1.49999999999997</v>
      </c>
      <c r="H78" s="158">
        <v>100.13504455187336</v>
      </c>
      <c r="I78" s="158">
        <v>10.00000000000003</v>
      </c>
      <c r="J78" s="158">
        <v>1.49999999999998</v>
      </c>
      <c r="K78" s="158">
        <v>87.973967301051914</v>
      </c>
      <c r="L78" s="158">
        <v>8.1380773674151694</v>
      </c>
      <c r="M78" s="158">
        <v>1.2103675904868501</v>
      </c>
      <c r="N78" s="158">
        <v>87.355959468882048</v>
      </c>
      <c r="O78" s="158">
        <v>8.0303873599753999</v>
      </c>
      <c r="P78" s="158">
        <v>1.1936158115516899</v>
      </c>
      <c r="Q78" s="158">
        <v>86.794190245078838</v>
      </c>
      <c r="R78" s="158">
        <v>7.9947078418216897</v>
      </c>
      <c r="S78" s="158">
        <v>1.18806566428333</v>
      </c>
      <c r="T78" s="158">
        <v>85.674700874115615</v>
      </c>
      <c r="U78" s="158">
        <v>7.6853511113277397</v>
      </c>
      <c r="V78" s="158">
        <v>1.13994350620646</v>
      </c>
      <c r="W78" s="158">
        <v>84.949119944252161</v>
      </c>
      <c r="X78" s="158">
        <v>7.85273329186845</v>
      </c>
      <c r="Y78" s="158">
        <v>1.16598073429073</v>
      </c>
      <c r="Z78" s="158">
        <v>84.010993180574005</v>
      </c>
      <c r="AA78" s="158">
        <v>8.0674696656449498</v>
      </c>
      <c r="AB78" s="158">
        <v>1.1993841702114101</v>
      </c>
      <c r="AC78" s="158">
        <v>86.819564635602376</v>
      </c>
      <c r="AD78" s="158">
        <v>8.0479700921195096</v>
      </c>
      <c r="AE78" s="158">
        <v>1.19635090321848</v>
      </c>
      <c r="AF78" s="158">
        <v>87.553599783921143</v>
      </c>
      <c r="AG78" s="158">
        <v>8.1587091727610606</v>
      </c>
      <c r="AH78" s="158">
        <v>1.21357698242946</v>
      </c>
      <c r="AI78" s="158">
        <v>88.487930948787138</v>
      </c>
      <c r="AJ78" s="158">
        <v>8.2242850774593208</v>
      </c>
      <c r="AK78" s="158">
        <v>1.22377767871592</v>
      </c>
      <c r="AL78" s="158">
        <v>90.911331956780998</v>
      </c>
      <c r="AM78" s="158">
        <v>8.6481697187344793</v>
      </c>
      <c r="AN78" s="158">
        <v>1.2897152895809501</v>
      </c>
      <c r="AO78" s="158">
        <v>90.175896432200148</v>
      </c>
      <c r="AP78" s="158">
        <v>8.3171065382304104</v>
      </c>
      <c r="AQ78" s="158">
        <v>1.2382165726135199</v>
      </c>
      <c r="AR78" s="158">
        <v>87.770919081215354</v>
      </c>
      <c r="AS78" s="158">
        <v>8.3975246749746102</v>
      </c>
      <c r="AT78" s="158">
        <v>1.2507260605516299</v>
      </c>
      <c r="AU78" s="158">
        <v>89.622309996011964</v>
      </c>
      <c r="AV78" s="158">
        <v>8.6133641250031303</v>
      </c>
      <c r="AW78" s="158">
        <v>1.2843010861114901</v>
      </c>
      <c r="AX78" s="158">
        <v>90.145528559785532</v>
      </c>
      <c r="AY78" s="158">
        <v>8.6441022849211695</v>
      </c>
      <c r="AZ78" s="158">
        <v>1.28908257765432</v>
      </c>
      <c r="BA78" s="158">
        <v>90.105585111604455</v>
      </c>
      <c r="BB78" s="158">
        <v>8.8684503711023996</v>
      </c>
      <c r="BC78" s="158">
        <v>1.32398116883813</v>
      </c>
      <c r="BD78" s="158">
        <v>86.197098004752746</v>
      </c>
      <c r="BE78" s="158">
        <v>8.2460047898591906</v>
      </c>
      <c r="BF78" s="158">
        <v>1.2271563006447499</v>
      </c>
      <c r="BG78" s="158">
        <v>90.051472903985854</v>
      </c>
      <c r="BH78" s="158">
        <v>8.74860627518113</v>
      </c>
      <c r="BI78" s="158">
        <v>1.30533875391705</v>
      </c>
      <c r="BJ78" s="158">
        <v>87.991272931683284</v>
      </c>
      <c r="BK78" s="158">
        <v>7.66544087133828</v>
      </c>
      <c r="BL78" s="158">
        <v>1.1368463577639401</v>
      </c>
      <c r="BM78" s="158">
        <v>87.385507723242668</v>
      </c>
      <c r="BN78" s="158">
        <v>7.5007501345957301</v>
      </c>
      <c r="BO78" s="158">
        <v>1.1112277987149899</v>
      </c>
      <c r="BP78" s="158">
        <v>86.732649831843176</v>
      </c>
      <c r="BQ78" s="158">
        <v>7.4938348024715298</v>
      </c>
      <c r="BR78" s="158">
        <v>1.11015208038424</v>
      </c>
      <c r="BS78" s="158">
        <v>86.541042592739529</v>
      </c>
      <c r="BT78" s="158">
        <v>7.63026909754646</v>
      </c>
      <c r="BU78" s="158">
        <v>1.13137519295162</v>
      </c>
      <c r="BV78" s="158">
        <v>84.858579259183131</v>
      </c>
      <c r="BW78" s="158">
        <v>7.0373199420695904</v>
      </c>
      <c r="BX78" s="158">
        <v>1.0391386576555599</v>
      </c>
      <c r="BY78" s="158">
        <v>85.456205107289804</v>
      </c>
      <c r="BZ78" s="158">
        <v>7.1029790014645497</v>
      </c>
      <c r="CA78" s="158">
        <v>1.0493522891164999</v>
      </c>
    </row>
    <row r="79" spans="1:79" s="2" customFormat="1" x14ac:dyDescent="0.25">
      <c r="A79" s="85" t="s">
        <v>3054</v>
      </c>
      <c r="B79" s="158">
        <v>54.524057597936071</v>
      </c>
      <c r="C79" s="158">
        <v>1.00000000000034</v>
      </c>
      <c r="D79" s="158">
        <v>0.10000000000011</v>
      </c>
      <c r="E79" s="158">
        <v>54.520365302672232</v>
      </c>
      <c r="F79" s="158">
        <v>1.00000000000032</v>
      </c>
      <c r="G79" s="158">
        <v>9.9999999999900002E-2</v>
      </c>
      <c r="H79" s="158">
        <v>54.541781168979753</v>
      </c>
      <c r="I79" s="158">
        <v>0.99999999999991995</v>
      </c>
      <c r="J79" s="158">
        <v>0.10000000000030999</v>
      </c>
      <c r="K79" s="158">
        <v>54.895705810937137</v>
      </c>
      <c r="L79" s="158">
        <v>0.99999999999976996</v>
      </c>
      <c r="M79" s="158">
        <v>9.9999999999620004E-2</v>
      </c>
      <c r="N79" s="158">
        <v>54.93784641336039</v>
      </c>
      <c r="O79" s="158">
        <v>0.99999999999973999</v>
      </c>
      <c r="P79" s="158">
        <v>0.10000000000036</v>
      </c>
      <c r="Q79" s="158">
        <v>54.996999838916537</v>
      </c>
      <c r="R79" s="158">
        <v>1.0000000000001199</v>
      </c>
      <c r="S79" s="158">
        <v>9.999999999966E-2</v>
      </c>
      <c r="T79" s="158">
        <v>54.97407667791056</v>
      </c>
      <c r="U79" s="158">
        <v>1.00000000000033</v>
      </c>
      <c r="V79" s="158">
        <v>0.10000000000034</v>
      </c>
      <c r="W79" s="158">
        <v>54.983689430213197</v>
      </c>
      <c r="X79" s="158">
        <v>1.0000000000001199</v>
      </c>
      <c r="Y79" s="158">
        <v>0.10000000000018</v>
      </c>
      <c r="Z79" s="158">
        <v>55.049507034336351</v>
      </c>
      <c r="AA79" s="158">
        <v>0.99999999999967004</v>
      </c>
      <c r="AB79" s="158">
        <v>0.10000000000006</v>
      </c>
      <c r="AC79" s="158">
        <v>54.984428883837218</v>
      </c>
      <c r="AD79" s="158">
        <v>1.00000000000033</v>
      </c>
      <c r="AE79" s="158">
        <v>9.9999999999850001E-2</v>
      </c>
      <c r="AF79" s="158">
        <v>54.995520879155158</v>
      </c>
      <c r="AG79" s="158">
        <v>0.99999999999972</v>
      </c>
      <c r="AH79" s="158">
        <v>0.10000000000016</v>
      </c>
      <c r="AI79" s="158">
        <v>54.999957777535101</v>
      </c>
      <c r="AJ79" s="158">
        <v>0.99999999999973999</v>
      </c>
      <c r="AK79" s="158">
        <v>9.9999999999810005E-2</v>
      </c>
      <c r="AL79" s="158">
        <v>55.030278116362517</v>
      </c>
      <c r="AM79" s="158">
        <v>0.99999999999988998</v>
      </c>
      <c r="AN79" s="158">
        <v>0.10000000000007001</v>
      </c>
      <c r="AO79" s="158">
        <v>55.008831746156929</v>
      </c>
      <c r="AP79" s="158">
        <v>1.00000000000022</v>
      </c>
      <c r="AQ79" s="158">
        <v>0.10000000000002</v>
      </c>
      <c r="AR79" s="158">
        <v>54.979992185962828</v>
      </c>
      <c r="AS79" s="158">
        <v>0.99999999999990996</v>
      </c>
      <c r="AT79" s="158">
        <v>9.9999999999699996E-2</v>
      </c>
      <c r="AU79" s="158">
        <v>54.99108403806251</v>
      </c>
      <c r="AV79" s="158">
        <v>0.99999999999995004</v>
      </c>
      <c r="AW79" s="158">
        <v>9.9999999999690004E-2</v>
      </c>
      <c r="AX79" s="158">
        <v>55.097584035582052</v>
      </c>
      <c r="AY79" s="158">
        <v>1.00000000000002</v>
      </c>
      <c r="AZ79" s="158">
        <v>9.9999999999699996E-2</v>
      </c>
      <c r="BA79" s="158">
        <v>55.152326036512768</v>
      </c>
      <c r="BB79" s="158">
        <v>0.99999999999992994</v>
      </c>
      <c r="BC79" s="158">
        <v>0.1000000000003</v>
      </c>
      <c r="BD79" s="158">
        <v>55.147147365964301</v>
      </c>
      <c r="BE79" s="158">
        <v>0.99999999999986999</v>
      </c>
      <c r="BF79" s="158">
        <v>0.10000000000022</v>
      </c>
      <c r="BG79" s="158">
        <v>55.17526108622566</v>
      </c>
      <c r="BH79" s="158">
        <v>0.99999999999975997</v>
      </c>
      <c r="BI79" s="158">
        <v>0.10000000000007001</v>
      </c>
      <c r="BJ79" s="158">
        <v>55.301869580181922</v>
      </c>
      <c r="BK79" s="158">
        <v>1.00026897355094</v>
      </c>
      <c r="BL79" s="158">
        <v>0.10002689735487</v>
      </c>
      <c r="BM79" s="158">
        <v>55.281823510873721</v>
      </c>
      <c r="BN79" s="158">
        <v>1.0003884779446199</v>
      </c>
      <c r="BO79" s="158">
        <v>0.10003884779446</v>
      </c>
      <c r="BP79" s="158">
        <v>55.200417415280477</v>
      </c>
      <c r="BQ79" s="158">
        <v>0.99999999999970002</v>
      </c>
      <c r="BR79" s="158">
        <v>0.10000000000018</v>
      </c>
      <c r="BS79" s="158">
        <v>55.301801263387311</v>
      </c>
      <c r="BT79" s="158">
        <v>1.0000000000004401</v>
      </c>
      <c r="BU79" s="158">
        <v>9.9999999999850001E-2</v>
      </c>
      <c r="BV79" s="158">
        <v>55.352874510953498</v>
      </c>
      <c r="BW79" s="158">
        <v>0.99999999999949996</v>
      </c>
      <c r="BX79" s="158">
        <v>9.9999999999620004E-2</v>
      </c>
      <c r="BY79" s="158">
        <v>55.420243567147288</v>
      </c>
      <c r="BZ79" s="158">
        <v>0.99999999999987998</v>
      </c>
      <c r="CA79" s="158">
        <v>9.999999999999E-2</v>
      </c>
    </row>
    <row r="80" spans="1:79" s="2" customFormat="1" x14ac:dyDescent="0.25">
      <c r="A80" s="85" t="s">
        <v>3074</v>
      </c>
      <c r="B80" s="158" t="s">
        <v>3052</v>
      </c>
      <c r="C80" s="158" t="s">
        <v>3052</v>
      </c>
      <c r="D80" s="158" t="s">
        <v>3052</v>
      </c>
      <c r="E80" s="158" t="s">
        <v>3052</v>
      </c>
      <c r="F80" s="158" t="s">
        <v>3052</v>
      </c>
      <c r="G80" s="158" t="s">
        <v>3052</v>
      </c>
      <c r="H80" s="158" t="s">
        <v>3052</v>
      </c>
      <c r="I80" s="158" t="s">
        <v>3052</v>
      </c>
      <c r="J80" s="158" t="s">
        <v>3052</v>
      </c>
      <c r="K80" s="158" t="s">
        <v>3052</v>
      </c>
      <c r="L80" s="158" t="s">
        <v>3052</v>
      </c>
      <c r="M80" s="158" t="s">
        <v>3052</v>
      </c>
      <c r="N80" s="158" t="s">
        <v>3052</v>
      </c>
      <c r="O80" s="158" t="s">
        <v>3052</v>
      </c>
      <c r="P80" s="158" t="s">
        <v>3052</v>
      </c>
      <c r="Q80" s="158" t="s">
        <v>3052</v>
      </c>
      <c r="R80" s="158" t="s">
        <v>3052</v>
      </c>
      <c r="S80" s="158" t="s">
        <v>3052</v>
      </c>
      <c r="T80" s="158" t="s">
        <v>3052</v>
      </c>
      <c r="U80" s="158" t="s">
        <v>3052</v>
      </c>
      <c r="V80" s="158" t="s">
        <v>3052</v>
      </c>
      <c r="W80" s="158" t="s">
        <v>3052</v>
      </c>
      <c r="X80" s="158" t="s">
        <v>3052</v>
      </c>
      <c r="Y80" s="158" t="s">
        <v>3052</v>
      </c>
      <c r="Z80" s="158" t="s">
        <v>3052</v>
      </c>
      <c r="AA80" s="158" t="s">
        <v>3052</v>
      </c>
      <c r="AB80" s="158" t="s">
        <v>3052</v>
      </c>
      <c r="AC80" s="158" t="s">
        <v>3052</v>
      </c>
      <c r="AD80" s="158" t="s">
        <v>3052</v>
      </c>
      <c r="AE80" s="158" t="s">
        <v>3052</v>
      </c>
      <c r="AF80" s="158" t="s">
        <v>3052</v>
      </c>
      <c r="AG80" s="158" t="s">
        <v>3052</v>
      </c>
      <c r="AH80" s="158" t="s">
        <v>3052</v>
      </c>
      <c r="AI80" s="158" t="s">
        <v>3052</v>
      </c>
      <c r="AJ80" s="158" t="s">
        <v>3052</v>
      </c>
      <c r="AK80" s="158" t="s">
        <v>3052</v>
      </c>
      <c r="AL80" s="158" t="s">
        <v>3052</v>
      </c>
      <c r="AM80" s="158" t="s">
        <v>3052</v>
      </c>
      <c r="AN80" s="158" t="s">
        <v>3052</v>
      </c>
      <c r="AO80" s="158" t="s">
        <v>3052</v>
      </c>
      <c r="AP80" s="158" t="s">
        <v>3052</v>
      </c>
      <c r="AQ80" s="158" t="s">
        <v>3052</v>
      </c>
      <c r="AR80" s="158" t="s">
        <v>3052</v>
      </c>
      <c r="AS80" s="158" t="s">
        <v>3052</v>
      </c>
      <c r="AT80" s="158" t="s">
        <v>3052</v>
      </c>
      <c r="AU80" s="158" t="s">
        <v>3052</v>
      </c>
      <c r="AV80" s="158" t="s">
        <v>3052</v>
      </c>
      <c r="AW80" s="158" t="s">
        <v>3052</v>
      </c>
      <c r="AX80" s="158" t="s">
        <v>3052</v>
      </c>
      <c r="AY80" s="158" t="s">
        <v>3052</v>
      </c>
      <c r="AZ80" s="158" t="s">
        <v>3052</v>
      </c>
      <c r="BA80" s="158" t="s">
        <v>3052</v>
      </c>
      <c r="BB80" s="158" t="s">
        <v>3052</v>
      </c>
      <c r="BC80" s="158" t="s">
        <v>3052</v>
      </c>
      <c r="BD80" s="158" t="s">
        <v>3052</v>
      </c>
      <c r="BE80" s="158" t="s">
        <v>3052</v>
      </c>
      <c r="BF80" s="158" t="s">
        <v>3052</v>
      </c>
      <c r="BG80" s="158" t="s">
        <v>3052</v>
      </c>
      <c r="BH80" s="158" t="s">
        <v>3052</v>
      </c>
      <c r="BI80" s="158" t="s">
        <v>3052</v>
      </c>
      <c r="BJ80" s="158" t="s">
        <v>3052</v>
      </c>
      <c r="BK80" s="158" t="s">
        <v>3052</v>
      </c>
      <c r="BL80" s="158" t="s">
        <v>3052</v>
      </c>
      <c r="BM80" s="158" t="s">
        <v>3052</v>
      </c>
      <c r="BN80" s="158" t="s">
        <v>3052</v>
      </c>
      <c r="BO80" s="158" t="s">
        <v>3052</v>
      </c>
      <c r="BP80" s="158" t="s">
        <v>3052</v>
      </c>
      <c r="BQ80" s="158" t="s">
        <v>3052</v>
      </c>
      <c r="BR80" s="158" t="s">
        <v>3052</v>
      </c>
      <c r="BS80" s="158" t="s">
        <v>3052</v>
      </c>
      <c r="BT80" s="158" t="s">
        <v>3052</v>
      </c>
      <c r="BU80" s="158" t="s">
        <v>3052</v>
      </c>
      <c r="BV80" s="158" t="s">
        <v>3052</v>
      </c>
      <c r="BW80" s="158" t="s">
        <v>3052</v>
      </c>
      <c r="BX80" s="158" t="s">
        <v>3052</v>
      </c>
      <c r="BY80" s="158" t="s">
        <v>3052</v>
      </c>
      <c r="BZ80" s="158" t="s">
        <v>3052</v>
      </c>
      <c r="CA80" s="158" t="s">
        <v>3052</v>
      </c>
    </row>
    <row r="81" spans="1:79" s="2" customFormat="1" x14ac:dyDescent="0.25">
      <c r="A81" s="85" t="s">
        <v>3075</v>
      </c>
      <c r="B81" s="158" t="s">
        <v>3052</v>
      </c>
      <c r="C81" s="158" t="s">
        <v>3052</v>
      </c>
      <c r="D81" s="158" t="s">
        <v>3052</v>
      </c>
      <c r="E81" s="158" t="s">
        <v>3052</v>
      </c>
      <c r="F81" s="158" t="s">
        <v>3052</v>
      </c>
      <c r="G81" s="158" t="s">
        <v>3052</v>
      </c>
      <c r="H81" s="158" t="s">
        <v>3052</v>
      </c>
      <c r="I81" s="158" t="s">
        <v>3052</v>
      </c>
      <c r="J81" s="158" t="s">
        <v>3052</v>
      </c>
      <c r="K81" s="158" t="s">
        <v>3052</v>
      </c>
      <c r="L81" s="158" t="s">
        <v>3052</v>
      </c>
      <c r="M81" s="158" t="s">
        <v>3052</v>
      </c>
      <c r="N81" s="158" t="s">
        <v>3052</v>
      </c>
      <c r="O81" s="158" t="s">
        <v>3052</v>
      </c>
      <c r="P81" s="158" t="s">
        <v>3052</v>
      </c>
      <c r="Q81" s="158" t="s">
        <v>3052</v>
      </c>
      <c r="R81" s="158" t="s">
        <v>3052</v>
      </c>
      <c r="S81" s="158" t="s">
        <v>3052</v>
      </c>
      <c r="T81" s="158" t="s">
        <v>3052</v>
      </c>
      <c r="U81" s="158" t="s">
        <v>3052</v>
      </c>
      <c r="V81" s="158" t="s">
        <v>3052</v>
      </c>
      <c r="W81" s="158" t="s">
        <v>3052</v>
      </c>
      <c r="X81" s="158" t="s">
        <v>3052</v>
      </c>
      <c r="Y81" s="158" t="s">
        <v>3052</v>
      </c>
      <c r="Z81" s="158" t="s">
        <v>3052</v>
      </c>
      <c r="AA81" s="158" t="s">
        <v>3052</v>
      </c>
      <c r="AB81" s="158" t="s">
        <v>3052</v>
      </c>
      <c r="AC81" s="158" t="s">
        <v>3052</v>
      </c>
      <c r="AD81" s="158" t="s">
        <v>3052</v>
      </c>
      <c r="AE81" s="158" t="s">
        <v>3052</v>
      </c>
      <c r="AF81" s="158" t="s">
        <v>3052</v>
      </c>
      <c r="AG81" s="158" t="s">
        <v>3052</v>
      </c>
      <c r="AH81" s="158" t="s">
        <v>3052</v>
      </c>
      <c r="AI81" s="158" t="s">
        <v>3052</v>
      </c>
      <c r="AJ81" s="158" t="s">
        <v>3052</v>
      </c>
      <c r="AK81" s="158" t="s">
        <v>3052</v>
      </c>
      <c r="AL81" s="158" t="s">
        <v>3052</v>
      </c>
      <c r="AM81" s="158" t="s">
        <v>3052</v>
      </c>
      <c r="AN81" s="158" t="s">
        <v>3052</v>
      </c>
      <c r="AO81" s="158" t="s">
        <v>3052</v>
      </c>
      <c r="AP81" s="158" t="s">
        <v>3052</v>
      </c>
      <c r="AQ81" s="158" t="s">
        <v>3052</v>
      </c>
      <c r="AR81" s="158" t="s">
        <v>3052</v>
      </c>
      <c r="AS81" s="158" t="s">
        <v>3052</v>
      </c>
      <c r="AT81" s="158" t="s">
        <v>3052</v>
      </c>
      <c r="AU81" s="158" t="s">
        <v>3052</v>
      </c>
      <c r="AV81" s="158" t="s">
        <v>3052</v>
      </c>
      <c r="AW81" s="158" t="s">
        <v>3052</v>
      </c>
      <c r="AX81" s="158" t="s">
        <v>3052</v>
      </c>
      <c r="AY81" s="158" t="s">
        <v>3052</v>
      </c>
      <c r="AZ81" s="158" t="s">
        <v>3052</v>
      </c>
      <c r="BA81" s="158" t="s">
        <v>3052</v>
      </c>
      <c r="BB81" s="158" t="s">
        <v>3052</v>
      </c>
      <c r="BC81" s="158" t="s">
        <v>3052</v>
      </c>
      <c r="BD81" s="158" t="s">
        <v>3052</v>
      </c>
      <c r="BE81" s="158" t="s">
        <v>3052</v>
      </c>
      <c r="BF81" s="158" t="s">
        <v>3052</v>
      </c>
      <c r="BG81" s="158" t="s">
        <v>3052</v>
      </c>
      <c r="BH81" s="158" t="s">
        <v>3052</v>
      </c>
      <c r="BI81" s="158" t="s">
        <v>3052</v>
      </c>
      <c r="BJ81" s="158" t="s">
        <v>3052</v>
      </c>
      <c r="BK81" s="158" t="s">
        <v>3052</v>
      </c>
      <c r="BL81" s="158" t="s">
        <v>3052</v>
      </c>
      <c r="BM81" s="158" t="s">
        <v>3052</v>
      </c>
      <c r="BN81" s="158" t="s">
        <v>3052</v>
      </c>
      <c r="BO81" s="158" t="s">
        <v>3052</v>
      </c>
      <c r="BP81" s="158" t="s">
        <v>3052</v>
      </c>
      <c r="BQ81" s="158" t="s">
        <v>3052</v>
      </c>
      <c r="BR81" s="158" t="s">
        <v>3052</v>
      </c>
      <c r="BS81" s="158" t="s">
        <v>3052</v>
      </c>
      <c r="BT81" s="158" t="s">
        <v>3052</v>
      </c>
      <c r="BU81" s="158" t="s">
        <v>3052</v>
      </c>
      <c r="BV81" s="158" t="s">
        <v>3052</v>
      </c>
      <c r="BW81" s="158" t="s">
        <v>3052</v>
      </c>
      <c r="BX81" s="158" t="s">
        <v>3052</v>
      </c>
      <c r="BY81" s="158" t="s">
        <v>3052</v>
      </c>
      <c r="BZ81" s="158" t="s">
        <v>3052</v>
      </c>
      <c r="CA81" s="158" t="s">
        <v>3052</v>
      </c>
    </row>
    <row r="82" spans="1:79" s="2" customFormat="1" x14ac:dyDescent="0.25">
      <c r="A82" s="85" t="s">
        <v>3076</v>
      </c>
      <c r="B82" s="158" t="s">
        <v>3052</v>
      </c>
      <c r="C82" s="158" t="s">
        <v>3052</v>
      </c>
      <c r="D82" s="158" t="s">
        <v>3052</v>
      </c>
      <c r="E82" s="158" t="s">
        <v>3052</v>
      </c>
      <c r="F82" s="158" t="s">
        <v>3052</v>
      </c>
      <c r="G82" s="158" t="s">
        <v>3052</v>
      </c>
      <c r="H82" s="158" t="s">
        <v>3052</v>
      </c>
      <c r="I82" s="158" t="s">
        <v>3052</v>
      </c>
      <c r="J82" s="158" t="s">
        <v>3052</v>
      </c>
      <c r="K82" s="158" t="s">
        <v>3052</v>
      </c>
      <c r="L82" s="158" t="s">
        <v>3052</v>
      </c>
      <c r="M82" s="158" t="s">
        <v>3052</v>
      </c>
      <c r="N82" s="158" t="s">
        <v>3052</v>
      </c>
      <c r="O82" s="158" t="s">
        <v>3052</v>
      </c>
      <c r="P82" s="158" t="s">
        <v>3052</v>
      </c>
      <c r="Q82" s="158" t="s">
        <v>3052</v>
      </c>
      <c r="R82" s="158" t="s">
        <v>3052</v>
      </c>
      <c r="S82" s="158" t="s">
        <v>3052</v>
      </c>
      <c r="T82" s="158" t="s">
        <v>3052</v>
      </c>
      <c r="U82" s="158" t="s">
        <v>3052</v>
      </c>
      <c r="V82" s="158" t="s">
        <v>3052</v>
      </c>
      <c r="W82" s="158" t="s">
        <v>3052</v>
      </c>
      <c r="X82" s="158" t="s">
        <v>3052</v>
      </c>
      <c r="Y82" s="158" t="s">
        <v>3052</v>
      </c>
      <c r="Z82" s="158" t="s">
        <v>3052</v>
      </c>
      <c r="AA82" s="158" t="s">
        <v>3052</v>
      </c>
      <c r="AB82" s="158" t="s">
        <v>3052</v>
      </c>
      <c r="AC82" s="158" t="s">
        <v>3052</v>
      </c>
      <c r="AD82" s="158" t="s">
        <v>3052</v>
      </c>
      <c r="AE82" s="158" t="s">
        <v>3052</v>
      </c>
      <c r="AF82" s="158" t="s">
        <v>3052</v>
      </c>
      <c r="AG82" s="158" t="s">
        <v>3052</v>
      </c>
      <c r="AH82" s="158" t="s">
        <v>3052</v>
      </c>
      <c r="AI82" s="158">
        <v>112.00000000000026</v>
      </c>
      <c r="AJ82" s="158">
        <v>30.000000000071569</v>
      </c>
      <c r="AK82" s="158">
        <v>4.0000000001386598</v>
      </c>
      <c r="AL82" s="158">
        <v>112.00000000000006</v>
      </c>
      <c r="AM82" s="158">
        <v>29.99999999971023</v>
      </c>
      <c r="AN82" s="158">
        <v>4.0000000000083604</v>
      </c>
      <c r="AO82" s="158" t="s">
        <v>3052</v>
      </c>
      <c r="AP82" s="158" t="s">
        <v>3052</v>
      </c>
      <c r="AQ82" s="158" t="s">
        <v>3052</v>
      </c>
      <c r="AR82" s="158">
        <v>112.00000000000031</v>
      </c>
      <c r="AS82" s="158">
        <v>29.999999999938851</v>
      </c>
      <c r="AT82" s="158">
        <v>4.0000000002304601</v>
      </c>
      <c r="AU82" s="158">
        <v>112.00000000000031</v>
      </c>
      <c r="AV82" s="158">
        <v>29.99999999959249</v>
      </c>
      <c r="AW82" s="158">
        <v>3.9999999995831401</v>
      </c>
      <c r="AX82" s="158">
        <v>111.99999999999999</v>
      </c>
      <c r="AY82" s="158">
        <v>30.000000000117829</v>
      </c>
      <c r="AZ82" s="158">
        <v>4.0000000002899698</v>
      </c>
      <c r="BA82" s="158">
        <v>112.00000000000021</v>
      </c>
      <c r="BB82" s="158">
        <v>30.000000000031871</v>
      </c>
      <c r="BC82" s="158">
        <v>4.0000000001490701</v>
      </c>
      <c r="BD82" s="158" t="s">
        <v>3052</v>
      </c>
      <c r="BE82" s="158" t="s">
        <v>3052</v>
      </c>
      <c r="BF82" s="158" t="s">
        <v>3052</v>
      </c>
      <c r="BG82" s="158" t="s">
        <v>3052</v>
      </c>
      <c r="BH82" s="158" t="s">
        <v>3052</v>
      </c>
      <c r="BI82" s="158" t="s">
        <v>3052</v>
      </c>
      <c r="BJ82" s="158" t="s">
        <v>3052</v>
      </c>
      <c r="BK82" s="158" t="s">
        <v>3052</v>
      </c>
      <c r="BL82" s="158" t="s">
        <v>3052</v>
      </c>
      <c r="BM82" s="158">
        <v>112.00000000000018</v>
      </c>
      <c r="BN82" s="158">
        <v>29.99999999998418</v>
      </c>
      <c r="BO82" s="158">
        <v>4.0000000001917</v>
      </c>
      <c r="BP82" s="158">
        <v>111.99999999999999</v>
      </c>
      <c r="BQ82" s="158">
        <v>30.00000000002095</v>
      </c>
      <c r="BR82" s="158">
        <v>4.0000000000851497</v>
      </c>
      <c r="BS82" s="158">
        <v>112</v>
      </c>
      <c r="BT82" s="158">
        <v>29.999999999949399</v>
      </c>
      <c r="BU82" s="158">
        <v>4.0000000001249001</v>
      </c>
      <c r="BV82" s="158">
        <v>112.00000000000001</v>
      </c>
      <c r="BW82" s="158">
        <v>29.999999999959211</v>
      </c>
      <c r="BX82" s="158">
        <v>3.9999999999669198</v>
      </c>
      <c r="BY82" s="158">
        <v>111.9999999999996</v>
      </c>
      <c r="BZ82" s="158">
        <v>30.000000000499309</v>
      </c>
      <c r="CA82" s="158">
        <v>3.9999999989534398</v>
      </c>
    </row>
    <row r="83" spans="1:79" s="2" customFormat="1" x14ac:dyDescent="0.25">
      <c r="A83" s="86" t="s">
        <v>3078</v>
      </c>
      <c r="B83" s="157" t="s">
        <v>3051</v>
      </c>
      <c r="C83" s="157" t="s">
        <v>3051</v>
      </c>
      <c r="D83" s="157" t="s">
        <v>3051</v>
      </c>
      <c r="E83" s="157" t="s">
        <v>3051</v>
      </c>
      <c r="F83" s="157" t="s">
        <v>3051</v>
      </c>
      <c r="G83" s="157" t="s">
        <v>3051</v>
      </c>
      <c r="H83" s="157" t="s">
        <v>3051</v>
      </c>
      <c r="I83" s="157" t="s">
        <v>3051</v>
      </c>
      <c r="J83" s="157" t="s">
        <v>3051</v>
      </c>
      <c r="K83" s="157" t="s">
        <v>3051</v>
      </c>
      <c r="L83" s="157" t="s">
        <v>3051</v>
      </c>
      <c r="M83" s="157" t="s">
        <v>3051</v>
      </c>
      <c r="N83" s="157" t="s">
        <v>3051</v>
      </c>
      <c r="O83" s="157" t="s">
        <v>3051</v>
      </c>
      <c r="P83" s="157" t="s">
        <v>3051</v>
      </c>
      <c r="Q83" s="157" t="s">
        <v>3051</v>
      </c>
      <c r="R83" s="157" t="s">
        <v>3051</v>
      </c>
      <c r="S83" s="157" t="s">
        <v>3051</v>
      </c>
      <c r="T83" s="157" t="s">
        <v>3051</v>
      </c>
      <c r="U83" s="157" t="s">
        <v>3051</v>
      </c>
      <c r="V83" s="157" t="s">
        <v>3051</v>
      </c>
      <c r="W83" s="157" t="s">
        <v>3051</v>
      </c>
      <c r="X83" s="157" t="s">
        <v>3051</v>
      </c>
      <c r="Y83" s="157" t="s">
        <v>3051</v>
      </c>
      <c r="Z83" s="157" t="s">
        <v>3051</v>
      </c>
      <c r="AA83" s="157" t="s">
        <v>3051</v>
      </c>
      <c r="AB83" s="157" t="s">
        <v>3051</v>
      </c>
      <c r="AC83" s="157" t="s">
        <v>3051</v>
      </c>
      <c r="AD83" s="157" t="s">
        <v>3051</v>
      </c>
      <c r="AE83" s="157" t="s">
        <v>3051</v>
      </c>
      <c r="AF83" s="157" t="s">
        <v>3051</v>
      </c>
      <c r="AG83" s="157" t="s">
        <v>3051</v>
      </c>
      <c r="AH83" s="157" t="s">
        <v>3051</v>
      </c>
      <c r="AI83" s="157" t="s">
        <v>3051</v>
      </c>
      <c r="AJ83" s="157" t="s">
        <v>3051</v>
      </c>
      <c r="AK83" s="157" t="s">
        <v>3051</v>
      </c>
      <c r="AL83" s="157" t="s">
        <v>3051</v>
      </c>
      <c r="AM83" s="157" t="s">
        <v>3051</v>
      </c>
      <c r="AN83" s="157" t="s">
        <v>3051</v>
      </c>
      <c r="AO83" s="157" t="s">
        <v>3051</v>
      </c>
      <c r="AP83" s="157" t="s">
        <v>3051</v>
      </c>
      <c r="AQ83" s="157" t="s">
        <v>3051</v>
      </c>
      <c r="AR83" s="157" t="s">
        <v>3051</v>
      </c>
      <c r="AS83" s="157" t="s">
        <v>3051</v>
      </c>
      <c r="AT83" s="157" t="s">
        <v>3051</v>
      </c>
      <c r="AU83" s="157" t="s">
        <v>3051</v>
      </c>
      <c r="AV83" s="157" t="s">
        <v>3051</v>
      </c>
      <c r="AW83" s="157" t="s">
        <v>3051</v>
      </c>
      <c r="AX83" s="157" t="s">
        <v>3051</v>
      </c>
      <c r="AY83" s="157" t="s">
        <v>3051</v>
      </c>
      <c r="AZ83" s="157" t="s">
        <v>3051</v>
      </c>
      <c r="BA83" s="157" t="s">
        <v>3051</v>
      </c>
      <c r="BB83" s="157" t="s">
        <v>3051</v>
      </c>
      <c r="BC83" s="157" t="s">
        <v>3051</v>
      </c>
      <c r="BD83" s="157" t="s">
        <v>3051</v>
      </c>
      <c r="BE83" s="157" t="s">
        <v>3051</v>
      </c>
      <c r="BF83" s="157" t="s">
        <v>3051</v>
      </c>
      <c r="BG83" s="157" t="s">
        <v>3051</v>
      </c>
      <c r="BH83" s="157" t="s">
        <v>3051</v>
      </c>
      <c r="BI83" s="157" t="s">
        <v>3051</v>
      </c>
      <c r="BJ83" s="157" t="s">
        <v>3051</v>
      </c>
      <c r="BK83" s="157" t="s">
        <v>3051</v>
      </c>
      <c r="BL83" s="157" t="s">
        <v>3051</v>
      </c>
      <c r="BM83" s="157" t="s">
        <v>3051</v>
      </c>
      <c r="BN83" s="157" t="s">
        <v>3051</v>
      </c>
      <c r="BO83" s="157" t="s">
        <v>3051</v>
      </c>
      <c r="BP83" s="157" t="s">
        <v>3051</v>
      </c>
      <c r="BQ83" s="157" t="s">
        <v>3051</v>
      </c>
      <c r="BR83" s="157" t="s">
        <v>3051</v>
      </c>
      <c r="BS83" s="157" t="s">
        <v>3051</v>
      </c>
      <c r="BT83" s="157" t="s">
        <v>3051</v>
      </c>
      <c r="BU83" s="157" t="s">
        <v>3051</v>
      </c>
      <c r="BV83" s="157" t="s">
        <v>3051</v>
      </c>
      <c r="BW83" s="157" t="s">
        <v>3051</v>
      </c>
      <c r="BX83" s="157" t="s">
        <v>3051</v>
      </c>
      <c r="BY83" s="157" t="s">
        <v>3051</v>
      </c>
      <c r="BZ83" s="157" t="s">
        <v>3051</v>
      </c>
      <c r="CA83" s="157" t="s">
        <v>3051</v>
      </c>
    </row>
    <row r="84" spans="1:79" s="2" customFormat="1" x14ac:dyDescent="0.25">
      <c r="A84" s="85" t="s">
        <v>3053</v>
      </c>
      <c r="B84" s="158">
        <v>77.400000000000006</v>
      </c>
      <c r="C84" s="158">
        <v>3</v>
      </c>
      <c r="D84" s="158">
        <v>0.6</v>
      </c>
      <c r="E84" s="158">
        <v>77.400000000000006</v>
      </c>
      <c r="F84" s="158">
        <v>3</v>
      </c>
      <c r="G84" s="158">
        <v>0.6</v>
      </c>
      <c r="H84" s="158">
        <v>77.400000000000006</v>
      </c>
      <c r="I84" s="158">
        <v>3</v>
      </c>
      <c r="J84" s="158">
        <v>0.6</v>
      </c>
      <c r="K84" s="158">
        <v>77.400000000000006</v>
      </c>
      <c r="L84" s="158">
        <v>3</v>
      </c>
      <c r="M84" s="158">
        <v>0.6</v>
      </c>
      <c r="N84" s="158">
        <v>74.977924637666618</v>
      </c>
      <c r="O84" s="158">
        <v>2.9999999999991198</v>
      </c>
      <c r="P84" s="158">
        <v>0.60000000002295995</v>
      </c>
      <c r="Q84" s="158">
        <v>77.400000000000006</v>
      </c>
      <c r="R84" s="158">
        <v>2.9999999999910898</v>
      </c>
      <c r="S84" s="158">
        <v>0.59999999998812004</v>
      </c>
      <c r="T84" s="158">
        <v>77.400000000000006</v>
      </c>
      <c r="U84" s="158">
        <v>3.0000000000033702</v>
      </c>
      <c r="V84" s="158">
        <v>0.59999999999100995</v>
      </c>
      <c r="W84" s="158">
        <v>77.199182649955631</v>
      </c>
      <c r="X84" s="158">
        <v>3.00000000000446</v>
      </c>
      <c r="Y84" s="158">
        <v>0.59999999999802001</v>
      </c>
      <c r="Z84" s="158">
        <v>77.174373640030893</v>
      </c>
      <c r="AA84" s="158">
        <v>2.9999999999979101</v>
      </c>
      <c r="AB84" s="158">
        <v>0.59999999999312004</v>
      </c>
      <c r="AC84" s="158">
        <v>77.136345785836056</v>
      </c>
      <c r="AD84" s="158">
        <v>3.0000000000038498</v>
      </c>
      <c r="AE84" s="158">
        <v>0.60000000000454001</v>
      </c>
      <c r="AF84" s="158">
        <v>77.206722850316766</v>
      </c>
      <c r="AG84" s="158">
        <v>3.0000000000054898</v>
      </c>
      <c r="AH84" s="158">
        <v>0.60000000000109999</v>
      </c>
      <c r="AI84" s="158">
        <v>74.099999999999994</v>
      </c>
      <c r="AJ84" s="158">
        <v>3</v>
      </c>
      <c r="AK84" s="158">
        <v>0.6</v>
      </c>
      <c r="AL84" s="158">
        <v>74.099999999999994</v>
      </c>
      <c r="AM84" s="158">
        <v>3</v>
      </c>
      <c r="AN84" s="158">
        <v>0.6</v>
      </c>
      <c r="AO84" s="158" t="s">
        <v>3052</v>
      </c>
      <c r="AP84" s="158" t="s">
        <v>3052</v>
      </c>
      <c r="AQ84" s="158" t="s">
        <v>3052</v>
      </c>
      <c r="AR84" s="158" t="s">
        <v>3052</v>
      </c>
      <c r="AS84" s="158" t="s">
        <v>3052</v>
      </c>
      <c r="AT84" s="158" t="s">
        <v>3052</v>
      </c>
      <c r="AU84" s="158">
        <v>77.400000000000034</v>
      </c>
      <c r="AV84" s="158">
        <v>2.9999999999810298</v>
      </c>
      <c r="AW84" s="158">
        <v>0.60000000000947995</v>
      </c>
      <c r="AX84" s="158">
        <v>77.400000000000006</v>
      </c>
      <c r="AY84" s="158">
        <v>2.9999999999919398</v>
      </c>
      <c r="AZ84" s="158">
        <v>0.60000000000538001</v>
      </c>
      <c r="BA84" s="158">
        <v>77.400000000000006</v>
      </c>
      <c r="BB84" s="158">
        <v>3</v>
      </c>
      <c r="BC84" s="158">
        <v>0.6</v>
      </c>
      <c r="BD84" s="158">
        <v>77.400000000000006</v>
      </c>
      <c r="BE84" s="158">
        <v>2.9999999999950901</v>
      </c>
      <c r="BF84" s="158">
        <v>0.59999999999180997</v>
      </c>
      <c r="BG84" s="158">
        <v>77.400000000000006</v>
      </c>
      <c r="BH84" s="158">
        <v>2.9999999999984599</v>
      </c>
      <c r="BI84" s="158">
        <v>0.59999999999609999</v>
      </c>
      <c r="BJ84" s="158">
        <v>77.400000000000006</v>
      </c>
      <c r="BK84" s="158">
        <v>3.0000000000060001</v>
      </c>
      <c r="BL84" s="158">
        <v>0.60000000000832998</v>
      </c>
      <c r="BM84" s="158">
        <v>77.400000000000006</v>
      </c>
      <c r="BN84" s="158">
        <v>3</v>
      </c>
      <c r="BO84" s="158">
        <v>0.6</v>
      </c>
      <c r="BP84" s="158">
        <v>77.400000000000006</v>
      </c>
      <c r="BQ84" s="158">
        <v>3</v>
      </c>
      <c r="BR84" s="158">
        <v>0.6</v>
      </c>
      <c r="BS84" s="158">
        <v>77.399999999999906</v>
      </c>
      <c r="BT84" s="158">
        <v>3</v>
      </c>
      <c r="BU84" s="158">
        <v>0.6</v>
      </c>
      <c r="BV84" s="158">
        <v>77.400000000000162</v>
      </c>
      <c r="BW84" s="158">
        <v>2.9999999998734102</v>
      </c>
      <c r="BX84" s="158">
        <v>0.59999999949367</v>
      </c>
      <c r="BY84" s="158">
        <v>77.399999999999693</v>
      </c>
      <c r="BZ84" s="158">
        <v>2.9999999999367102</v>
      </c>
      <c r="CA84" s="158">
        <v>0.60000000012657995</v>
      </c>
    </row>
    <row r="85" spans="1:79" s="2" customFormat="1" x14ac:dyDescent="0.25">
      <c r="A85" s="85" t="s">
        <v>42</v>
      </c>
      <c r="B85" s="158">
        <v>98.980829699937175</v>
      </c>
      <c r="C85" s="158">
        <v>9.9999999999988205</v>
      </c>
      <c r="D85" s="158">
        <v>1.5000000000008999</v>
      </c>
      <c r="E85" s="158">
        <v>98.980829699937175</v>
      </c>
      <c r="F85" s="158">
        <v>9.99999999999803</v>
      </c>
      <c r="G85" s="158">
        <v>1.49999999999861</v>
      </c>
      <c r="H85" s="158">
        <v>98.980829699937161</v>
      </c>
      <c r="I85" s="158">
        <v>9.9999999999985594</v>
      </c>
      <c r="J85" s="158">
        <v>1.5000000000039</v>
      </c>
      <c r="K85" s="158">
        <v>98.831004479072931</v>
      </c>
      <c r="L85" s="158">
        <v>7.2425284530356899</v>
      </c>
      <c r="M85" s="158">
        <v>1.0710599815858799</v>
      </c>
      <c r="N85" s="158">
        <v>99.740090374330222</v>
      </c>
      <c r="O85" s="158">
        <v>5.7632609907253904</v>
      </c>
      <c r="P85" s="158">
        <v>0.84095170967246002</v>
      </c>
      <c r="Q85" s="158">
        <v>99.87045620075169</v>
      </c>
      <c r="R85" s="158">
        <v>5.3583754908067398</v>
      </c>
      <c r="S85" s="158">
        <v>0.77796952079215997</v>
      </c>
      <c r="T85" s="158">
        <v>100.0933592682422</v>
      </c>
      <c r="U85" s="158">
        <v>10.00000000000292</v>
      </c>
      <c r="V85" s="158">
        <v>1.5000000000037099</v>
      </c>
      <c r="W85" s="158">
        <v>98.998046686455766</v>
      </c>
      <c r="X85" s="158">
        <v>10.00000000000165</v>
      </c>
      <c r="Y85" s="158">
        <v>1.4999999999856199</v>
      </c>
      <c r="Z85" s="158">
        <v>100.17043444813564</v>
      </c>
      <c r="AA85" s="158">
        <v>9.9999999999676099</v>
      </c>
      <c r="AB85" s="158">
        <v>1.5000000000310101</v>
      </c>
      <c r="AC85" s="158">
        <v>103.40159243055439</v>
      </c>
      <c r="AD85" s="158">
        <v>10.00000000004437</v>
      </c>
      <c r="AE85" s="158">
        <v>1.49999999994163</v>
      </c>
      <c r="AF85" s="158">
        <v>99.212089893417613</v>
      </c>
      <c r="AG85" s="158">
        <v>9.9999999999914007</v>
      </c>
      <c r="AH85" s="158">
        <v>1.49999999998808</v>
      </c>
      <c r="AI85" s="158">
        <v>100.09265059072625</v>
      </c>
      <c r="AJ85" s="158">
        <v>9.9999999999884501</v>
      </c>
      <c r="AK85" s="158">
        <v>1.4999999999846201</v>
      </c>
      <c r="AL85" s="158">
        <v>100.32368732340359</v>
      </c>
      <c r="AM85" s="158">
        <v>9.9999999999969802</v>
      </c>
      <c r="AN85" s="158">
        <v>1.5000000000117399</v>
      </c>
      <c r="AO85" s="158">
        <v>101.16568590306542</v>
      </c>
      <c r="AP85" s="158">
        <v>9.9999999999942197</v>
      </c>
      <c r="AQ85" s="158">
        <v>1.5000000000092999</v>
      </c>
      <c r="AR85" s="158">
        <v>106.99999999999997</v>
      </c>
      <c r="AS85" s="158">
        <v>9.9999999999233804</v>
      </c>
      <c r="AT85" s="158">
        <v>1.50000000007662</v>
      </c>
      <c r="AU85" s="158" t="s">
        <v>3052</v>
      </c>
      <c r="AV85" s="158" t="s">
        <v>3052</v>
      </c>
      <c r="AW85" s="158" t="s">
        <v>3052</v>
      </c>
      <c r="AX85" s="158">
        <v>106.08150890437086</v>
      </c>
      <c r="AY85" s="158">
        <v>10.00000000000832</v>
      </c>
      <c r="AZ85" s="158">
        <v>1.5000000000076199</v>
      </c>
      <c r="BA85" s="158">
        <v>105.78260275063055</v>
      </c>
      <c r="BB85" s="158">
        <v>9.9999999999950901</v>
      </c>
      <c r="BC85" s="158">
        <v>1.4999999999631299</v>
      </c>
      <c r="BD85" s="158">
        <v>106.21555363701927</v>
      </c>
      <c r="BE85" s="158">
        <v>10.00000000002662</v>
      </c>
      <c r="BF85" s="158">
        <v>1.5000000000206299</v>
      </c>
      <c r="BG85" s="158">
        <v>107.00000000000004</v>
      </c>
      <c r="BH85" s="158">
        <v>10.00000000003217</v>
      </c>
      <c r="BI85" s="158">
        <v>1.50000000000832</v>
      </c>
      <c r="BJ85" s="158">
        <v>106.99999999999999</v>
      </c>
      <c r="BK85" s="158">
        <v>10</v>
      </c>
      <c r="BL85" s="158">
        <v>1.5</v>
      </c>
      <c r="BM85" s="158">
        <v>106.99999999999999</v>
      </c>
      <c r="BN85" s="158">
        <v>9.9999999999807301</v>
      </c>
      <c r="BO85" s="158">
        <v>1.4999999999686</v>
      </c>
      <c r="BP85" s="158">
        <v>107.00000000000001</v>
      </c>
      <c r="BQ85" s="158">
        <v>9.9999999999685496</v>
      </c>
      <c r="BR85" s="158">
        <v>1.4999999999812399</v>
      </c>
      <c r="BS85" s="158">
        <v>107.00000000000001</v>
      </c>
      <c r="BT85" s="158">
        <v>9.9999999999703899</v>
      </c>
      <c r="BU85" s="158">
        <v>1.5000000000218301</v>
      </c>
      <c r="BV85" s="158">
        <v>107</v>
      </c>
      <c r="BW85" s="158">
        <v>10</v>
      </c>
      <c r="BX85" s="158">
        <v>1.5</v>
      </c>
      <c r="BY85" s="158">
        <v>106.99999999999999</v>
      </c>
      <c r="BZ85" s="158">
        <v>10</v>
      </c>
      <c r="CA85" s="158">
        <v>1.5</v>
      </c>
    </row>
    <row r="86" spans="1:79" s="2" customFormat="1" x14ac:dyDescent="0.25">
      <c r="A86" s="85" t="s">
        <v>3054</v>
      </c>
      <c r="B86" s="158">
        <v>54.524057597936057</v>
      </c>
      <c r="C86" s="158">
        <v>0.99999999999889</v>
      </c>
      <c r="D86" s="158">
        <v>0.10000000000194</v>
      </c>
      <c r="E86" s="158">
        <v>54.520365302672239</v>
      </c>
      <c r="F86" s="158">
        <v>1.00000000000338</v>
      </c>
      <c r="G86" s="158">
        <v>9.9999999997540001E-2</v>
      </c>
      <c r="H86" s="158">
        <v>54.541781168979753</v>
      </c>
      <c r="I86" s="158">
        <v>0.99999999999994005</v>
      </c>
      <c r="J86" s="158">
        <v>0.10000000001214999</v>
      </c>
      <c r="K86" s="158">
        <v>54.895705810937137</v>
      </c>
      <c r="L86" s="158">
        <v>0.99999999999058997</v>
      </c>
      <c r="M86" s="158">
        <v>9.9999999996740002E-2</v>
      </c>
      <c r="N86" s="158">
        <v>54.937846413360383</v>
      </c>
      <c r="O86" s="158">
        <v>0.99999999999958999</v>
      </c>
      <c r="P86" s="158">
        <v>9.9999999994439995E-2</v>
      </c>
      <c r="Q86" s="158">
        <v>54.996999838916551</v>
      </c>
      <c r="R86" s="158">
        <v>1.00000000000417</v>
      </c>
      <c r="S86" s="158">
        <v>0.10000000000231</v>
      </c>
      <c r="T86" s="158">
        <v>54.97407667791056</v>
      </c>
      <c r="U86" s="158">
        <v>0.99999999999975997</v>
      </c>
      <c r="V86" s="158">
        <v>9.9999999998689998E-2</v>
      </c>
      <c r="W86" s="158">
        <v>54.983689430213211</v>
      </c>
      <c r="X86" s="158">
        <v>0.99999999999857003</v>
      </c>
      <c r="Y86" s="158">
        <v>9.9999999999E-2</v>
      </c>
      <c r="Z86" s="158">
        <v>55.049507034336337</v>
      </c>
      <c r="AA86" s="158">
        <v>1.00000000000171</v>
      </c>
      <c r="AB86" s="158">
        <v>9.9999999999729999E-2</v>
      </c>
      <c r="AC86" s="158">
        <v>54.984428883837218</v>
      </c>
      <c r="AD86" s="158">
        <v>0.99999999999945999</v>
      </c>
      <c r="AE86" s="158">
        <v>0.10000000000124</v>
      </c>
      <c r="AF86" s="158">
        <v>54.995520879155158</v>
      </c>
      <c r="AG86" s="158">
        <v>0.99999999999978995</v>
      </c>
      <c r="AH86" s="158">
        <v>9.9999999999100003E-2</v>
      </c>
      <c r="AI86" s="158">
        <v>54.999957777535109</v>
      </c>
      <c r="AJ86" s="158">
        <v>1.00000000000031</v>
      </c>
      <c r="AK86" s="158">
        <v>0.10000000000128</v>
      </c>
      <c r="AL86" s="158">
        <v>55.03027811636251</v>
      </c>
      <c r="AM86" s="158">
        <v>1.00000000000033</v>
      </c>
      <c r="AN86" s="158">
        <v>9.9999999998429998E-2</v>
      </c>
      <c r="AO86" s="158">
        <v>55.008831746156929</v>
      </c>
      <c r="AP86" s="158">
        <v>1.0000000000010101</v>
      </c>
      <c r="AQ86" s="158">
        <v>9.9999999999710001E-2</v>
      </c>
      <c r="AR86" s="158">
        <v>54.979992185962828</v>
      </c>
      <c r="AS86" s="158">
        <v>1.0000000000003799</v>
      </c>
      <c r="AT86" s="158">
        <v>9.9999999998540007E-2</v>
      </c>
      <c r="AU86" s="158">
        <v>54.991084038062503</v>
      </c>
      <c r="AV86" s="158">
        <v>0.99999999999827005</v>
      </c>
      <c r="AW86" s="158">
        <v>0.10000000000019001</v>
      </c>
      <c r="AX86" s="158">
        <v>55.097584035582052</v>
      </c>
      <c r="AY86" s="158">
        <v>0.99999999999966005</v>
      </c>
      <c r="AZ86" s="158">
        <v>9.9999999999970002E-2</v>
      </c>
      <c r="BA86" s="158">
        <v>55.152326036512768</v>
      </c>
      <c r="BB86" s="158">
        <v>1.0000000000001701</v>
      </c>
      <c r="BC86" s="158">
        <v>0.10000000000039</v>
      </c>
      <c r="BD86" s="158">
        <v>55.147147365964301</v>
      </c>
      <c r="BE86" s="158">
        <v>0.99999999999917999</v>
      </c>
      <c r="BF86" s="158">
        <v>0.10000000000231</v>
      </c>
      <c r="BG86" s="158">
        <v>55.175261086225667</v>
      </c>
      <c r="BH86" s="158">
        <v>0.99999999999931999</v>
      </c>
      <c r="BI86" s="158">
        <v>0.10000000000127</v>
      </c>
      <c r="BJ86" s="158">
        <v>55.286998839782498</v>
      </c>
      <c r="BK86" s="158">
        <v>1.00000000000248</v>
      </c>
      <c r="BL86" s="158">
        <v>9.9999999998659994E-2</v>
      </c>
      <c r="BM86" s="158">
        <v>55.260356081338372</v>
      </c>
      <c r="BN86" s="158">
        <v>0.99999999999989997</v>
      </c>
      <c r="BO86" s="158">
        <v>9.999999999999E-2</v>
      </c>
      <c r="BP86" s="158">
        <v>55.200417415280469</v>
      </c>
      <c r="BQ86" s="158">
        <v>0.99999999999778999</v>
      </c>
      <c r="BR86" s="158">
        <v>9.9999999999780001E-2</v>
      </c>
      <c r="BS86" s="158">
        <v>55.301801263387297</v>
      </c>
      <c r="BT86" s="158">
        <v>1.0000000000021401</v>
      </c>
      <c r="BU86" s="158">
        <v>0.10000000000129999</v>
      </c>
      <c r="BV86" s="158">
        <v>55.352874510953498</v>
      </c>
      <c r="BW86" s="158">
        <v>0.99999999999973999</v>
      </c>
      <c r="BX86" s="158">
        <v>0.10000000000198001</v>
      </c>
      <c r="BY86" s="158">
        <v>55.420243567147189</v>
      </c>
      <c r="BZ86" s="158">
        <v>0.99999999999755995</v>
      </c>
      <c r="CA86" s="158">
        <v>0.10000000000035</v>
      </c>
    </row>
    <row r="87" spans="1:79" s="2" customFormat="1" x14ac:dyDescent="0.25">
      <c r="A87" s="85" t="s">
        <v>3074</v>
      </c>
      <c r="B87" s="158" t="s">
        <v>3052</v>
      </c>
      <c r="C87" s="158" t="s">
        <v>3052</v>
      </c>
      <c r="D87" s="158" t="s">
        <v>3052</v>
      </c>
      <c r="E87" s="158" t="s">
        <v>3052</v>
      </c>
      <c r="F87" s="158" t="s">
        <v>3052</v>
      </c>
      <c r="G87" s="158" t="s">
        <v>3052</v>
      </c>
      <c r="H87" s="158" t="s">
        <v>3052</v>
      </c>
      <c r="I87" s="158" t="s">
        <v>3052</v>
      </c>
      <c r="J87" s="158" t="s">
        <v>3052</v>
      </c>
      <c r="K87" s="158" t="s">
        <v>3052</v>
      </c>
      <c r="L87" s="158" t="s">
        <v>3052</v>
      </c>
      <c r="M87" s="158" t="s">
        <v>3052</v>
      </c>
      <c r="N87" s="158" t="s">
        <v>3052</v>
      </c>
      <c r="O87" s="158" t="s">
        <v>3052</v>
      </c>
      <c r="P87" s="158" t="s">
        <v>3052</v>
      </c>
      <c r="Q87" s="158" t="s">
        <v>3052</v>
      </c>
      <c r="R87" s="158" t="s">
        <v>3052</v>
      </c>
      <c r="S87" s="158" t="s">
        <v>3052</v>
      </c>
      <c r="T87" s="158" t="s">
        <v>3052</v>
      </c>
      <c r="U87" s="158" t="s">
        <v>3052</v>
      </c>
      <c r="V87" s="158" t="s">
        <v>3052</v>
      </c>
      <c r="W87" s="158" t="s">
        <v>3052</v>
      </c>
      <c r="X87" s="158" t="s">
        <v>3052</v>
      </c>
      <c r="Y87" s="158" t="s">
        <v>3052</v>
      </c>
      <c r="Z87" s="158" t="s">
        <v>3052</v>
      </c>
      <c r="AA87" s="158" t="s">
        <v>3052</v>
      </c>
      <c r="AB87" s="158" t="s">
        <v>3052</v>
      </c>
      <c r="AC87" s="158" t="s">
        <v>3052</v>
      </c>
      <c r="AD87" s="158" t="s">
        <v>3052</v>
      </c>
      <c r="AE87" s="158" t="s">
        <v>3052</v>
      </c>
      <c r="AF87" s="158" t="s">
        <v>3052</v>
      </c>
      <c r="AG87" s="158" t="s">
        <v>3052</v>
      </c>
      <c r="AH87" s="158" t="s">
        <v>3052</v>
      </c>
      <c r="AI87" s="158" t="s">
        <v>3052</v>
      </c>
      <c r="AJ87" s="158" t="s">
        <v>3052</v>
      </c>
      <c r="AK87" s="158" t="s">
        <v>3052</v>
      </c>
      <c r="AL87" s="158" t="s">
        <v>3052</v>
      </c>
      <c r="AM87" s="158" t="s">
        <v>3052</v>
      </c>
      <c r="AN87" s="158" t="s">
        <v>3052</v>
      </c>
      <c r="AO87" s="158" t="s">
        <v>3052</v>
      </c>
      <c r="AP87" s="158" t="s">
        <v>3052</v>
      </c>
      <c r="AQ87" s="158" t="s">
        <v>3052</v>
      </c>
      <c r="AR87" s="158" t="s">
        <v>3052</v>
      </c>
      <c r="AS87" s="158" t="s">
        <v>3052</v>
      </c>
      <c r="AT87" s="158" t="s">
        <v>3052</v>
      </c>
      <c r="AU87" s="158" t="s">
        <v>3052</v>
      </c>
      <c r="AV87" s="158" t="s">
        <v>3052</v>
      </c>
      <c r="AW87" s="158" t="s">
        <v>3052</v>
      </c>
      <c r="AX87" s="158" t="s">
        <v>3052</v>
      </c>
      <c r="AY87" s="158" t="s">
        <v>3052</v>
      </c>
      <c r="AZ87" s="158" t="s">
        <v>3052</v>
      </c>
      <c r="BA87" s="158" t="s">
        <v>3052</v>
      </c>
      <c r="BB87" s="158" t="s">
        <v>3052</v>
      </c>
      <c r="BC87" s="158" t="s">
        <v>3052</v>
      </c>
      <c r="BD87" s="158" t="s">
        <v>3052</v>
      </c>
      <c r="BE87" s="158" t="s">
        <v>3052</v>
      </c>
      <c r="BF87" s="158" t="s">
        <v>3052</v>
      </c>
      <c r="BG87" s="158" t="s">
        <v>3052</v>
      </c>
      <c r="BH87" s="158" t="s">
        <v>3052</v>
      </c>
      <c r="BI87" s="158" t="s">
        <v>3052</v>
      </c>
      <c r="BJ87" s="158" t="s">
        <v>3052</v>
      </c>
      <c r="BK87" s="158" t="s">
        <v>3052</v>
      </c>
      <c r="BL87" s="158" t="s">
        <v>3052</v>
      </c>
      <c r="BM87" s="158" t="s">
        <v>3052</v>
      </c>
      <c r="BN87" s="158" t="s">
        <v>3052</v>
      </c>
      <c r="BO87" s="158" t="s">
        <v>3052</v>
      </c>
      <c r="BP87" s="158" t="s">
        <v>3052</v>
      </c>
      <c r="BQ87" s="158" t="s">
        <v>3052</v>
      </c>
      <c r="BR87" s="158" t="s">
        <v>3052</v>
      </c>
      <c r="BS87" s="158" t="s">
        <v>3052</v>
      </c>
      <c r="BT87" s="158" t="s">
        <v>3052</v>
      </c>
      <c r="BU87" s="158" t="s">
        <v>3052</v>
      </c>
      <c r="BV87" s="158" t="s">
        <v>3052</v>
      </c>
      <c r="BW87" s="158" t="s">
        <v>3052</v>
      </c>
      <c r="BX87" s="158" t="s">
        <v>3052</v>
      </c>
      <c r="BY87" s="158" t="s">
        <v>3052</v>
      </c>
      <c r="BZ87" s="158" t="s">
        <v>3052</v>
      </c>
      <c r="CA87" s="158" t="s">
        <v>3052</v>
      </c>
    </row>
    <row r="88" spans="1:79" s="2" customFormat="1" x14ac:dyDescent="0.25">
      <c r="A88" s="85" t="s">
        <v>3075</v>
      </c>
      <c r="B88" s="158" t="s">
        <v>3052</v>
      </c>
      <c r="C88" s="158" t="s">
        <v>3052</v>
      </c>
      <c r="D88" s="158" t="s">
        <v>3052</v>
      </c>
      <c r="E88" s="158" t="s">
        <v>3052</v>
      </c>
      <c r="F88" s="158" t="s">
        <v>3052</v>
      </c>
      <c r="G88" s="158" t="s">
        <v>3052</v>
      </c>
      <c r="H88" s="158" t="s">
        <v>3052</v>
      </c>
      <c r="I88" s="158" t="s">
        <v>3052</v>
      </c>
      <c r="J88" s="158" t="s">
        <v>3052</v>
      </c>
      <c r="K88" s="158" t="s">
        <v>3052</v>
      </c>
      <c r="L88" s="158" t="s">
        <v>3052</v>
      </c>
      <c r="M88" s="158" t="s">
        <v>3052</v>
      </c>
      <c r="N88" s="158" t="s">
        <v>3052</v>
      </c>
      <c r="O88" s="158" t="s">
        <v>3052</v>
      </c>
      <c r="P88" s="158" t="s">
        <v>3052</v>
      </c>
      <c r="Q88" s="158" t="s">
        <v>3052</v>
      </c>
      <c r="R88" s="158" t="s">
        <v>3052</v>
      </c>
      <c r="S88" s="158" t="s">
        <v>3052</v>
      </c>
      <c r="T88" s="158" t="s">
        <v>3052</v>
      </c>
      <c r="U88" s="158" t="s">
        <v>3052</v>
      </c>
      <c r="V88" s="158" t="s">
        <v>3052</v>
      </c>
      <c r="W88" s="158" t="s">
        <v>3052</v>
      </c>
      <c r="X88" s="158" t="s">
        <v>3052</v>
      </c>
      <c r="Y88" s="158" t="s">
        <v>3052</v>
      </c>
      <c r="Z88" s="158" t="s">
        <v>3052</v>
      </c>
      <c r="AA88" s="158" t="s">
        <v>3052</v>
      </c>
      <c r="AB88" s="158" t="s">
        <v>3052</v>
      </c>
      <c r="AC88" s="158" t="s">
        <v>3052</v>
      </c>
      <c r="AD88" s="158" t="s">
        <v>3052</v>
      </c>
      <c r="AE88" s="158" t="s">
        <v>3052</v>
      </c>
      <c r="AF88" s="158" t="s">
        <v>3052</v>
      </c>
      <c r="AG88" s="158" t="s">
        <v>3052</v>
      </c>
      <c r="AH88" s="158" t="s">
        <v>3052</v>
      </c>
      <c r="AI88" s="158" t="s">
        <v>3052</v>
      </c>
      <c r="AJ88" s="158" t="s">
        <v>3052</v>
      </c>
      <c r="AK88" s="158" t="s">
        <v>3052</v>
      </c>
      <c r="AL88" s="158" t="s">
        <v>3052</v>
      </c>
      <c r="AM88" s="158" t="s">
        <v>3052</v>
      </c>
      <c r="AN88" s="158" t="s">
        <v>3052</v>
      </c>
      <c r="AO88" s="158" t="s">
        <v>3052</v>
      </c>
      <c r="AP88" s="158" t="s">
        <v>3052</v>
      </c>
      <c r="AQ88" s="158" t="s">
        <v>3052</v>
      </c>
      <c r="AR88" s="158" t="s">
        <v>3052</v>
      </c>
      <c r="AS88" s="158" t="s">
        <v>3052</v>
      </c>
      <c r="AT88" s="158" t="s">
        <v>3052</v>
      </c>
      <c r="AU88" s="158" t="s">
        <v>3052</v>
      </c>
      <c r="AV88" s="158" t="s">
        <v>3052</v>
      </c>
      <c r="AW88" s="158" t="s">
        <v>3052</v>
      </c>
      <c r="AX88" s="158" t="s">
        <v>3052</v>
      </c>
      <c r="AY88" s="158" t="s">
        <v>3052</v>
      </c>
      <c r="AZ88" s="158" t="s">
        <v>3052</v>
      </c>
      <c r="BA88" s="158" t="s">
        <v>3052</v>
      </c>
      <c r="BB88" s="158" t="s">
        <v>3052</v>
      </c>
      <c r="BC88" s="158" t="s">
        <v>3052</v>
      </c>
      <c r="BD88" s="158" t="s">
        <v>3052</v>
      </c>
      <c r="BE88" s="158" t="s">
        <v>3052</v>
      </c>
      <c r="BF88" s="158" t="s">
        <v>3052</v>
      </c>
      <c r="BG88" s="158" t="s">
        <v>3052</v>
      </c>
      <c r="BH88" s="158" t="s">
        <v>3052</v>
      </c>
      <c r="BI88" s="158" t="s">
        <v>3052</v>
      </c>
      <c r="BJ88" s="158" t="s">
        <v>3052</v>
      </c>
      <c r="BK88" s="158" t="s">
        <v>3052</v>
      </c>
      <c r="BL88" s="158" t="s">
        <v>3052</v>
      </c>
      <c r="BM88" s="158" t="s">
        <v>3052</v>
      </c>
      <c r="BN88" s="158" t="s">
        <v>3052</v>
      </c>
      <c r="BO88" s="158" t="s">
        <v>3052</v>
      </c>
      <c r="BP88" s="158" t="s">
        <v>3052</v>
      </c>
      <c r="BQ88" s="158" t="s">
        <v>3052</v>
      </c>
      <c r="BR88" s="158" t="s">
        <v>3052</v>
      </c>
      <c r="BS88" s="158" t="s">
        <v>3052</v>
      </c>
      <c r="BT88" s="158" t="s">
        <v>3052</v>
      </c>
      <c r="BU88" s="158" t="s">
        <v>3052</v>
      </c>
      <c r="BV88" s="158" t="s">
        <v>3052</v>
      </c>
      <c r="BW88" s="158" t="s">
        <v>3052</v>
      </c>
      <c r="BX88" s="158" t="s">
        <v>3052</v>
      </c>
      <c r="BY88" s="158" t="s">
        <v>3052</v>
      </c>
      <c r="BZ88" s="158" t="s">
        <v>3052</v>
      </c>
      <c r="CA88" s="158" t="s">
        <v>3052</v>
      </c>
    </row>
    <row r="89" spans="1:79" s="2" customFormat="1" x14ac:dyDescent="0.25">
      <c r="A89" s="85" t="s">
        <v>3076</v>
      </c>
      <c r="B89" s="158" t="s">
        <v>3052</v>
      </c>
      <c r="C89" s="158" t="s">
        <v>3052</v>
      </c>
      <c r="D89" s="158" t="s">
        <v>3052</v>
      </c>
      <c r="E89" s="158" t="s">
        <v>3052</v>
      </c>
      <c r="F89" s="158" t="s">
        <v>3052</v>
      </c>
      <c r="G89" s="158" t="s">
        <v>3052</v>
      </c>
      <c r="H89" s="158" t="s">
        <v>3052</v>
      </c>
      <c r="I89" s="158" t="s">
        <v>3052</v>
      </c>
      <c r="J89" s="158" t="s">
        <v>3052</v>
      </c>
      <c r="K89" s="158" t="s">
        <v>3052</v>
      </c>
      <c r="L89" s="158" t="s">
        <v>3052</v>
      </c>
      <c r="M89" s="158" t="s">
        <v>3052</v>
      </c>
      <c r="N89" s="158" t="s">
        <v>3052</v>
      </c>
      <c r="O89" s="158" t="s">
        <v>3052</v>
      </c>
      <c r="P89" s="158" t="s">
        <v>3052</v>
      </c>
      <c r="Q89" s="158" t="s">
        <v>3052</v>
      </c>
      <c r="R89" s="158" t="s">
        <v>3052</v>
      </c>
      <c r="S89" s="158" t="s">
        <v>3052</v>
      </c>
      <c r="T89" s="158" t="s">
        <v>3052</v>
      </c>
      <c r="U89" s="158" t="s">
        <v>3052</v>
      </c>
      <c r="V89" s="158" t="s">
        <v>3052</v>
      </c>
      <c r="W89" s="158" t="s">
        <v>3052</v>
      </c>
      <c r="X89" s="158" t="s">
        <v>3052</v>
      </c>
      <c r="Y89" s="158" t="s">
        <v>3052</v>
      </c>
      <c r="Z89" s="158" t="s">
        <v>3052</v>
      </c>
      <c r="AA89" s="158" t="s">
        <v>3052</v>
      </c>
      <c r="AB89" s="158" t="s">
        <v>3052</v>
      </c>
      <c r="AC89" s="158" t="s">
        <v>3052</v>
      </c>
      <c r="AD89" s="158" t="s">
        <v>3052</v>
      </c>
      <c r="AE89" s="158" t="s">
        <v>3052</v>
      </c>
      <c r="AF89" s="158" t="s">
        <v>3052</v>
      </c>
      <c r="AG89" s="158" t="s">
        <v>3052</v>
      </c>
      <c r="AH89" s="158" t="s">
        <v>3052</v>
      </c>
      <c r="AI89" s="158" t="s">
        <v>3052</v>
      </c>
      <c r="AJ89" s="158" t="s">
        <v>3052</v>
      </c>
      <c r="AK89" s="158" t="s">
        <v>3052</v>
      </c>
      <c r="AL89" s="158" t="s">
        <v>3052</v>
      </c>
      <c r="AM89" s="158" t="s">
        <v>3052</v>
      </c>
      <c r="AN89" s="158" t="s">
        <v>3052</v>
      </c>
      <c r="AO89" s="158" t="s">
        <v>3052</v>
      </c>
      <c r="AP89" s="158" t="s">
        <v>3052</v>
      </c>
      <c r="AQ89" s="158" t="s">
        <v>3052</v>
      </c>
      <c r="AR89" s="158" t="s">
        <v>3052</v>
      </c>
      <c r="AS89" s="158" t="s">
        <v>3052</v>
      </c>
      <c r="AT89" s="158" t="s">
        <v>3052</v>
      </c>
      <c r="AU89" s="158" t="s">
        <v>3052</v>
      </c>
      <c r="AV89" s="158" t="s">
        <v>3052</v>
      </c>
      <c r="AW89" s="158" t="s">
        <v>3052</v>
      </c>
      <c r="AX89" s="158" t="s">
        <v>3052</v>
      </c>
      <c r="AY89" s="158" t="s">
        <v>3052</v>
      </c>
      <c r="AZ89" s="158" t="s">
        <v>3052</v>
      </c>
      <c r="BA89" s="158" t="s">
        <v>3052</v>
      </c>
      <c r="BB89" s="158" t="s">
        <v>3052</v>
      </c>
      <c r="BC89" s="158" t="s">
        <v>3052</v>
      </c>
      <c r="BD89" s="158" t="s">
        <v>3052</v>
      </c>
      <c r="BE89" s="158" t="s">
        <v>3052</v>
      </c>
      <c r="BF89" s="158" t="s">
        <v>3052</v>
      </c>
      <c r="BG89" s="158" t="s">
        <v>3052</v>
      </c>
      <c r="BH89" s="158" t="s">
        <v>3052</v>
      </c>
      <c r="BI89" s="158" t="s">
        <v>3052</v>
      </c>
      <c r="BJ89" s="158" t="s">
        <v>3052</v>
      </c>
      <c r="BK89" s="158" t="s">
        <v>3052</v>
      </c>
      <c r="BL89" s="158" t="s">
        <v>3052</v>
      </c>
      <c r="BM89" s="158">
        <v>112.00000000000098</v>
      </c>
      <c r="BN89" s="158">
        <v>30.000000000814762</v>
      </c>
      <c r="BO89" s="158">
        <v>3.9999999997764002</v>
      </c>
      <c r="BP89" s="158">
        <v>111.99999999999937</v>
      </c>
      <c r="BQ89" s="158">
        <v>30.000000000981739</v>
      </c>
      <c r="BR89" s="158">
        <v>4.0000000009773098</v>
      </c>
      <c r="BS89" s="158">
        <v>111.99999999999991</v>
      </c>
      <c r="BT89" s="158">
        <v>30.000000001430479</v>
      </c>
      <c r="BU89" s="158">
        <v>4.0000000009477201</v>
      </c>
      <c r="BV89" s="158">
        <v>112.00000000000124</v>
      </c>
      <c r="BW89" s="158">
        <v>29.999999999130068</v>
      </c>
      <c r="BX89" s="158">
        <v>4.0000000005887797</v>
      </c>
      <c r="BY89" s="158">
        <v>111.99999999999814</v>
      </c>
      <c r="BZ89" s="158">
        <v>29.999999999306599</v>
      </c>
      <c r="CA89" s="158">
        <v>4.0000000013387202</v>
      </c>
    </row>
    <row r="90" spans="1:79" s="2" customFormat="1" x14ac:dyDescent="0.25">
      <c r="A90" s="86" t="s">
        <v>3079</v>
      </c>
      <c r="B90" s="157" t="s">
        <v>3051</v>
      </c>
      <c r="C90" s="157" t="s">
        <v>3051</v>
      </c>
      <c r="D90" s="157" t="s">
        <v>3051</v>
      </c>
      <c r="E90" s="157" t="s">
        <v>3051</v>
      </c>
      <c r="F90" s="157" t="s">
        <v>3051</v>
      </c>
      <c r="G90" s="157" t="s">
        <v>3051</v>
      </c>
      <c r="H90" s="157" t="s">
        <v>3051</v>
      </c>
      <c r="I90" s="157" t="s">
        <v>3051</v>
      </c>
      <c r="J90" s="157" t="s">
        <v>3051</v>
      </c>
      <c r="K90" s="157" t="s">
        <v>3051</v>
      </c>
      <c r="L90" s="157" t="s">
        <v>3051</v>
      </c>
      <c r="M90" s="157" t="s">
        <v>3051</v>
      </c>
      <c r="N90" s="157" t="s">
        <v>3051</v>
      </c>
      <c r="O90" s="157" t="s">
        <v>3051</v>
      </c>
      <c r="P90" s="157" t="s">
        <v>3051</v>
      </c>
      <c r="Q90" s="157" t="s">
        <v>3051</v>
      </c>
      <c r="R90" s="157" t="s">
        <v>3051</v>
      </c>
      <c r="S90" s="157" t="s">
        <v>3051</v>
      </c>
      <c r="T90" s="157" t="s">
        <v>3051</v>
      </c>
      <c r="U90" s="157" t="s">
        <v>3051</v>
      </c>
      <c r="V90" s="157" t="s">
        <v>3051</v>
      </c>
      <c r="W90" s="157" t="s">
        <v>3051</v>
      </c>
      <c r="X90" s="157" t="s">
        <v>3051</v>
      </c>
      <c r="Y90" s="157" t="s">
        <v>3051</v>
      </c>
      <c r="Z90" s="157" t="s">
        <v>3051</v>
      </c>
      <c r="AA90" s="157" t="s">
        <v>3051</v>
      </c>
      <c r="AB90" s="157" t="s">
        <v>3051</v>
      </c>
      <c r="AC90" s="157" t="s">
        <v>3051</v>
      </c>
      <c r="AD90" s="157" t="s">
        <v>3051</v>
      </c>
      <c r="AE90" s="157" t="s">
        <v>3051</v>
      </c>
      <c r="AF90" s="157" t="s">
        <v>3051</v>
      </c>
      <c r="AG90" s="157" t="s">
        <v>3051</v>
      </c>
      <c r="AH90" s="157" t="s">
        <v>3051</v>
      </c>
      <c r="AI90" s="157" t="s">
        <v>3051</v>
      </c>
      <c r="AJ90" s="157" t="s">
        <v>3051</v>
      </c>
      <c r="AK90" s="157" t="s">
        <v>3051</v>
      </c>
      <c r="AL90" s="157" t="s">
        <v>3051</v>
      </c>
      <c r="AM90" s="157" t="s">
        <v>3051</v>
      </c>
      <c r="AN90" s="157" t="s">
        <v>3051</v>
      </c>
      <c r="AO90" s="157" t="s">
        <v>3051</v>
      </c>
      <c r="AP90" s="157" t="s">
        <v>3051</v>
      </c>
      <c r="AQ90" s="157" t="s">
        <v>3051</v>
      </c>
      <c r="AR90" s="157" t="s">
        <v>3051</v>
      </c>
      <c r="AS90" s="157" t="s">
        <v>3051</v>
      </c>
      <c r="AT90" s="157" t="s">
        <v>3051</v>
      </c>
      <c r="AU90" s="157" t="s">
        <v>3051</v>
      </c>
      <c r="AV90" s="157" t="s">
        <v>3051</v>
      </c>
      <c r="AW90" s="157" t="s">
        <v>3051</v>
      </c>
      <c r="AX90" s="157" t="s">
        <v>3051</v>
      </c>
      <c r="AY90" s="157" t="s">
        <v>3051</v>
      </c>
      <c r="AZ90" s="157" t="s">
        <v>3051</v>
      </c>
      <c r="BA90" s="157" t="s">
        <v>3051</v>
      </c>
      <c r="BB90" s="157" t="s">
        <v>3051</v>
      </c>
      <c r="BC90" s="157" t="s">
        <v>3051</v>
      </c>
      <c r="BD90" s="157" t="s">
        <v>3051</v>
      </c>
      <c r="BE90" s="157" t="s">
        <v>3051</v>
      </c>
      <c r="BF90" s="157" t="s">
        <v>3051</v>
      </c>
      <c r="BG90" s="157" t="s">
        <v>3051</v>
      </c>
      <c r="BH90" s="157" t="s">
        <v>3051</v>
      </c>
      <c r="BI90" s="157" t="s">
        <v>3051</v>
      </c>
      <c r="BJ90" s="157" t="s">
        <v>3051</v>
      </c>
      <c r="BK90" s="157" t="s">
        <v>3051</v>
      </c>
      <c r="BL90" s="157" t="s">
        <v>3051</v>
      </c>
      <c r="BM90" s="157" t="s">
        <v>3051</v>
      </c>
      <c r="BN90" s="157" t="s">
        <v>3051</v>
      </c>
      <c r="BO90" s="157" t="s">
        <v>3051</v>
      </c>
      <c r="BP90" s="157" t="s">
        <v>3051</v>
      </c>
      <c r="BQ90" s="157" t="s">
        <v>3051</v>
      </c>
      <c r="BR90" s="157" t="s">
        <v>3051</v>
      </c>
      <c r="BS90" s="157" t="s">
        <v>3051</v>
      </c>
      <c r="BT90" s="157" t="s">
        <v>3051</v>
      </c>
      <c r="BU90" s="157" t="s">
        <v>3051</v>
      </c>
      <c r="BV90" s="157" t="s">
        <v>3051</v>
      </c>
      <c r="BW90" s="157" t="s">
        <v>3051</v>
      </c>
      <c r="BX90" s="157" t="s">
        <v>3051</v>
      </c>
      <c r="BY90" s="157" t="s">
        <v>3051</v>
      </c>
      <c r="BZ90" s="157" t="s">
        <v>3051</v>
      </c>
      <c r="CA90" s="157" t="s">
        <v>3051</v>
      </c>
    </row>
    <row r="91" spans="1:79" s="2" customFormat="1" x14ac:dyDescent="0.25">
      <c r="A91" s="85" t="s">
        <v>3053</v>
      </c>
      <c r="B91" s="158">
        <v>77.400000000000006</v>
      </c>
      <c r="C91" s="158">
        <v>3.0000000000019398</v>
      </c>
      <c r="D91" s="158">
        <v>0.59999999999950004</v>
      </c>
      <c r="E91" s="158">
        <v>77.400000000000006</v>
      </c>
      <c r="F91" s="158">
        <v>2.9999999999979998</v>
      </c>
      <c r="G91" s="158">
        <v>0.59999999999959996</v>
      </c>
      <c r="H91" s="158">
        <v>77.40000000000002</v>
      </c>
      <c r="I91" s="158">
        <v>3.00000000000027</v>
      </c>
      <c r="J91" s="158">
        <v>0.60000000000096998</v>
      </c>
      <c r="K91" s="158">
        <v>77.400000000000006</v>
      </c>
      <c r="L91" s="158">
        <v>3.0000000000021698</v>
      </c>
      <c r="M91" s="158">
        <v>0.60000000000292997</v>
      </c>
      <c r="N91" s="158">
        <v>77.340166129741462</v>
      </c>
      <c r="O91" s="158">
        <v>2.99999999997361</v>
      </c>
      <c r="P91" s="158">
        <v>0.59999999999471998</v>
      </c>
      <c r="Q91" s="158">
        <v>77.400000000000006</v>
      </c>
      <c r="R91" s="158">
        <v>3</v>
      </c>
      <c r="S91" s="158">
        <v>0.6</v>
      </c>
      <c r="T91" s="158">
        <v>77.400000000000006</v>
      </c>
      <c r="U91" s="158">
        <v>3</v>
      </c>
      <c r="V91" s="158">
        <v>0.6</v>
      </c>
      <c r="W91" s="158">
        <v>77.399760733705264</v>
      </c>
      <c r="X91" s="158">
        <v>3.0000000000000502</v>
      </c>
      <c r="Y91" s="158">
        <v>0.59999999999870002</v>
      </c>
      <c r="Z91" s="158">
        <v>77.400000000000006</v>
      </c>
      <c r="AA91" s="158">
        <v>3.00000000000085</v>
      </c>
      <c r="AB91" s="158">
        <v>0.59999999999913001</v>
      </c>
      <c r="AC91" s="158">
        <v>77.400000000000006</v>
      </c>
      <c r="AD91" s="158">
        <v>3</v>
      </c>
      <c r="AE91" s="158">
        <v>0.6</v>
      </c>
      <c r="AF91" s="158">
        <v>77.40000000000002</v>
      </c>
      <c r="AG91" s="158">
        <v>3</v>
      </c>
      <c r="AH91" s="158">
        <v>0.6</v>
      </c>
      <c r="AI91" s="158">
        <v>77.400000000000006</v>
      </c>
      <c r="AJ91" s="158">
        <v>3</v>
      </c>
      <c r="AK91" s="158">
        <v>0.6</v>
      </c>
      <c r="AL91" s="158">
        <v>77.400000000000006</v>
      </c>
      <c r="AM91" s="158">
        <v>3</v>
      </c>
      <c r="AN91" s="158">
        <v>0.6</v>
      </c>
      <c r="AO91" s="158">
        <v>77.400000000000006</v>
      </c>
      <c r="AP91" s="158">
        <v>3</v>
      </c>
      <c r="AQ91" s="158">
        <v>0.6</v>
      </c>
      <c r="AR91" s="158">
        <v>77.400000000000006</v>
      </c>
      <c r="AS91" s="158">
        <v>3</v>
      </c>
      <c r="AT91" s="158">
        <v>0.6</v>
      </c>
      <c r="AU91" s="158">
        <v>77.400000000000006</v>
      </c>
      <c r="AV91" s="158">
        <v>3</v>
      </c>
      <c r="AW91" s="158">
        <v>0.6</v>
      </c>
      <c r="AX91" s="158">
        <v>77.400000000000006</v>
      </c>
      <c r="AY91" s="158">
        <v>3</v>
      </c>
      <c r="AZ91" s="158">
        <v>0.6</v>
      </c>
      <c r="BA91" s="158">
        <v>77.400000000000006</v>
      </c>
      <c r="BB91" s="158">
        <v>3</v>
      </c>
      <c r="BC91" s="158">
        <v>0.6</v>
      </c>
      <c r="BD91" s="158">
        <v>77.400000000000006</v>
      </c>
      <c r="BE91" s="158">
        <v>3</v>
      </c>
      <c r="BF91" s="158">
        <v>0.6</v>
      </c>
      <c r="BG91" s="158">
        <v>77.400000000000006</v>
      </c>
      <c r="BH91" s="158">
        <v>3</v>
      </c>
      <c r="BI91" s="158">
        <v>0.6</v>
      </c>
      <c r="BJ91" s="158">
        <v>74.256299499469478</v>
      </c>
      <c r="BK91" s="158">
        <v>3</v>
      </c>
      <c r="BL91" s="158">
        <v>0.6</v>
      </c>
      <c r="BM91" s="158">
        <v>73.79471403005914</v>
      </c>
      <c r="BN91" s="158">
        <v>3</v>
      </c>
      <c r="BO91" s="158">
        <v>0.6</v>
      </c>
      <c r="BP91" s="158">
        <v>73.586824206433505</v>
      </c>
      <c r="BQ91" s="158">
        <v>3</v>
      </c>
      <c r="BR91" s="158">
        <v>0.6</v>
      </c>
      <c r="BS91" s="158">
        <v>73.367095394190869</v>
      </c>
      <c r="BT91" s="158">
        <v>3</v>
      </c>
      <c r="BU91" s="158">
        <v>0.6</v>
      </c>
      <c r="BV91" s="158">
        <v>73.369975846558674</v>
      </c>
      <c r="BW91" s="158">
        <v>3</v>
      </c>
      <c r="BX91" s="158">
        <v>0.6</v>
      </c>
      <c r="BY91" s="158">
        <v>73.500299057190659</v>
      </c>
      <c r="BZ91" s="158">
        <v>3</v>
      </c>
      <c r="CA91" s="158">
        <v>0.6</v>
      </c>
    </row>
    <row r="92" spans="1:79" s="2" customFormat="1" x14ac:dyDescent="0.25">
      <c r="A92" s="85" t="s">
        <v>42</v>
      </c>
      <c r="B92" s="158">
        <v>98.745811077661514</v>
      </c>
      <c r="C92" s="158">
        <v>10.00000000000014</v>
      </c>
      <c r="D92" s="158">
        <v>1.4999999999998599</v>
      </c>
      <c r="E92" s="158">
        <v>98.69636921995945</v>
      </c>
      <c r="F92" s="158">
        <v>9.9999999999998792</v>
      </c>
      <c r="G92" s="158">
        <v>1.4999999999998099</v>
      </c>
      <c r="H92" s="158">
        <v>98.689019724622355</v>
      </c>
      <c r="I92" s="158">
        <v>9.9999999999999307</v>
      </c>
      <c r="J92" s="158">
        <v>1.50000000000006</v>
      </c>
      <c r="K92" s="158">
        <v>94.769448810362576</v>
      </c>
      <c r="L92" s="158">
        <v>9.1665208444607096</v>
      </c>
      <c r="M92" s="158">
        <v>1.37034768691611</v>
      </c>
      <c r="N92" s="158">
        <v>94.069896256602149</v>
      </c>
      <c r="O92" s="158">
        <v>9.0166529238215496</v>
      </c>
      <c r="P92" s="158">
        <v>1.34703489926099</v>
      </c>
      <c r="Q92" s="158">
        <v>93.364986505356526</v>
      </c>
      <c r="R92" s="158">
        <v>8.7925114882451005</v>
      </c>
      <c r="S92" s="158">
        <v>1.31216845372722</v>
      </c>
      <c r="T92" s="158">
        <v>96.083920112679635</v>
      </c>
      <c r="U92" s="158">
        <v>9.5882175890529506</v>
      </c>
      <c r="V92" s="158">
        <v>1.43594495829712</v>
      </c>
      <c r="W92" s="158">
        <v>97.603966321733154</v>
      </c>
      <c r="X92" s="158">
        <v>10.00000000000024</v>
      </c>
      <c r="Y92" s="158">
        <v>1.49999999999972</v>
      </c>
      <c r="Z92" s="158">
        <v>96.183602070369474</v>
      </c>
      <c r="AA92" s="158">
        <v>9.9999999999996501</v>
      </c>
      <c r="AB92" s="158">
        <v>1.5000000000004401</v>
      </c>
      <c r="AC92" s="158">
        <v>97.383670302038468</v>
      </c>
      <c r="AD92" s="158">
        <v>9.9999999999999396</v>
      </c>
      <c r="AE92" s="158">
        <v>1.4999999999997999</v>
      </c>
      <c r="AF92" s="158">
        <v>97.587495016003714</v>
      </c>
      <c r="AG92" s="158">
        <v>9.9999999999999005</v>
      </c>
      <c r="AH92" s="158">
        <v>1.50000000000002</v>
      </c>
      <c r="AI92" s="158">
        <v>97.907197811197705</v>
      </c>
      <c r="AJ92" s="158">
        <v>9.9999999999999698</v>
      </c>
      <c r="AK92" s="158">
        <v>1.49999999999995</v>
      </c>
      <c r="AL92" s="158">
        <v>97.152863216580428</v>
      </c>
      <c r="AM92" s="158">
        <v>9.9629983419658696</v>
      </c>
      <c r="AN92" s="158">
        <v>1.4942441865279801</v>
      </c>
      <c r="AO92" s="158">
        <v>97.566232779408011</v>
      </c>
      <c r="AP92" s="158">
        <v>9.9716334595346403</v>
      </c>
      <c r="AQ92" s="158">
        <v>1.49558742703862</v>
      </c>
      <c r="AR92" s="158">
        <v>97.20346235817928</v>
      </c>
      <c r="AS92" s="158">
        <v>9.9908506804867905</v>
      </c>
      <c r="AT92" s="158">
        <v>1.49857677252013</v>
      </c>
      <c r="AU92" s="158">
        <v>97.596736236850887</v>
      </c>
      <c r="AV92" s="158">
        <v>10.00000000000003</v>
      </c>
      <c r="AW92" s="158">
        <v>1.49999999999999</v>
      </c>
      <c r="AX92" s="158">
        <v>97.673955625982444</v>
      </c>
      <c r="AY92" s="158">
        <v>10.000000000000041</v>
      </c>
      <c r="AZ92" s="158">
        <v>1.5000000000000799</v>
      </c>
      <c r="BA92" s="158">
        <v>96.856748219695135</v>
      </c>
      <c r="BB92" s="158">
        <v>9.9999999999998703</v>
      </c>
      <c r="BC92" s="158">
        <v>1.5</v>
      </c>
      <c r="BD92" s="158">
        <v>97.119511854880002</v>
      </c>
      <c r="BE92" s="158">
        <v>9.9999999999999094</v>
      </c>
      <c r="BF92" s="158">
        <v>1.5000000000001099</v>
      </c>
      <c r="BG92" s="158">
        <v>97.391386068340097</v>
      </c>
      <c r="BH92" s="158">
        <v>9.9999999999999307</v>
      </c>
      <c r="BI92" s="158">
        <v>1.4999999999999301</v>
      </c>
      <c r="BJ92" s="158">
        <v>97.307677921757062</v>
      </c>
      <c r="BK92" s="158">
        <v>10.00000000000021</v>
      </c>
      <c r="BL92" s="158">
        <v>1.5000000000000699</v>
      </c>
      <c r="BM92" s="158">
        <v>97.932696921731548</v>
      </c>
      <c r="BN92" s="158">
        <v>9.9999999999995808</v>
      </c>
      <c r="BO92" s="158">
        <v>1.5000000000001901</v>
      </c>
      <c r="BP92" s="158">
        <v>97.60767633699183</v>
      </c>
      <c r="BQ92" s="158">
        <v>10.000000000000449</v>
      </c>
      <c r="BR92" s="158">
        <v>1.5000000000001601</v>
      </c>
      <c r="BS92" s="158">
        <v>97.209568582122529</v>
      </c>
      <c r="BT92" s="158">
        <v>10.00000000000006</v>
      </c>
      <c r="BU92" s="158">
        <v>1.49999999999972</v>
      </c>
      <c r="BV92" s="158">
        <v>97.258350208310091</v>
      </c>
      <c r="BW92" s="158">
        <v>9.9999999999996998</v>
      </c>
      <c r="BX92" s="158">
        <v>1.5000000000000699</v>
      </c>
      <c r="BY92" s="158">
        <v>97.498256379569426</v>
      </c>
      <c r="BZ92" s="158">
        <v>9.9999999999997797</v>
      </c>
      <c r="CA92" s="158">
        <v>1.4999999999999001</v>
      </c>
    </row>
    <row r="93" spans="1:79" s="2" customFormat="1" x14ac:dyDescent="0.25">
      <c r="A93" s="85" t="s">
        <v>3054</v>
      </c>
      <c r="B93" s="158">
        <v>54.524057597936057</v>
      </c>
      <c r="C93" s="158">
        <v>0.99999999999957001</v>
      </c>
      <c r="D93" s="158">
        <v>0.10000000000061</v>
      </c>
      <c r="E93" s="158">
        <v>54.520365302672239</v>
      </c>
      <c r="F93" s="158">
        <v>1.00000000000026</v>
      </c>
      <c r="G93" s="158">
        <v>9.9999999999579994E-2</v>
      </c>
      <c r="H93" s="158">
        <v>54.541781168979739</v>
      </c>
      <c r="I93" s="158">
        <v>0.99999999999957001</v>
      </c>
      <c r="J93" s="158">
        <v>0.1000000000001</v>
      </c>
      <c r="K93" s="158">
        <v>54.895705810937137</v>
      </c>
      <c r="L93" s="158">
        <v>1.0000000000006499</v>
      </c>
      <c r="M93" s="158">
        <v>9.9999999999349998E-2</v>
      </c>
      <c r="N93" s="158">
        <v>54.93784641336039</v>
      </c>
      <c r="O93" s="158">
        <v>0.99999999999935996</v>
      </c>
      <c r="P93" s="158">
        <v>0.10000000000042999</v>
      </c>
      <c r="Q93" s="158">
        <v>54.996999838916537</v>
      </c>
      <c r="R93" s="158">
        <v>1.0000000000003499</v>
      </c>
      <c r="S93" s="158">
        <v>9.9999999999579994E-2</v>
      </c>
      <c r="T93" s="158">
        <v>54.974076677910553</v>
      </c>
      <c r="U93" s="158">
        <v>1.00000000000024</v>
      </c>
      <c r="V93" s="158">
        <v>9.9999999999480005E-2</v>
      </c>
      <c r="W93" s="158">
        <v>54.983689430213211</v>
      </c>
      <c r="X93" s="158">
        <v>1.0000000000001099</v>
      </c>
      <c r="Y93" s="158">
        <v>0.10000000000027</v>
      </c>
      <c r="Z93" s="158">
        <v>55.049507034336337</v>
      </c>
      <c r="AA93" s="158">
        <v>0.99999999999961997</v>
      </c>
      <c r="AB93" s="158">
        <v>0.10000000000029</v>
      </c>
      <c r="AC93" s="158">
        <v>54.984428883837218</v>
      </c>
      <c r="AD93" s="158">
        <v>1.00000000000027</v>
      </c>
      <c r="AE93" s="158">
        <v>9.9999999999509995E-2</v>
      </c>
      <c r="AF93" s="158">
        <v>54.995520879155151</v>
      </c>
      <c r="AG93" s="158">
        <v>1.0000000000003999</v>
      </c>
      <c r="AH93" s="158">
        <v>9.9999999999930006E-2</v>
      </c>
      <c r="AI93" s="158">
        <v>54.999957777535109</v>
      </c>
      <c r="AJ93" s="158">
        <v>0.99999999999994005</v>
      </c>
      <c r="AK93" s="158">
        <v>9.9999999999570002E-2</v>
      </c>
      <c r="AL93" s="158">
        <v>55.03027811636251</v>
      </c>
      <c r="AM93" s="158">
        <v>0.99999999999976996</v>
      </c>
      <c r="AN93" s="158">
        <v>9.9999999999670006E-2</v>
      </c>
      <c r="AO93" s="158">
        <v>55.008831746156929</v>
      </c>
      <c r="AP93" s="158">
        <v>1.00000000000029</v>
      </c>
      <c r="AQ93" s="158">
        <v>0.10000000000003</v>
      </c>
      <c r="AR93" s="158">
        <v>54.979992185962828</v>
      </c>
      <c r="AS93" s="158">
        <v>1.00000000000001</v>
      </c>
      <c r="AT93" s="158">
        <v>9.9999999999740005E-2</v>
      </c>
      <c r="AU93" s="158">
        <v>54.99108403806251</v>
      </c>
      <c r="AV93" s="158">
        <v>0.99999999999997002</v>
      </c>
      <c r="AW93" s="158">
        <v>0.1000000000003</v>
      </c>
      <c r="AX93" s="158">
        <v>55.097584035582052</v>
      </c>
      <c r="AY93" s="158">
        <v>1.00000000000004</v>
      </c>
      <c r="AZ93" s="158">
        <v>9.9999999999850001E-2</v>
      </c>
      <c r="BA93" s="158">
        <v>55.152326036512768</v>
      </c>
      <c r="BB93" s="158">
        <v>1.0000000000003699</v>
      </c>
      <c r="BC93" s="158">
        <v>9.9999999999880004E-2</v>
      </c>
      <c r="BD93" s="158">
        <v>55.147147365964301</v>
      </c>
      <c r="BE93" s="158">
        <v>0.99999999999987998</v>
      </c>
      <c r="BF93" s="158">
        <v>9.999999999999E-2</v>
      </c>
      <c r="BG93" s="158">
        <v>55.17526108622566</v>
      </c>
      <c r="BH93" s="158">
        <v>0.99999999999971001</v>
      </c>
      <c r="BI93" s="158">
        <v>0.10000000000045001</v>
      </c>
      <c r="BJ93" s="158">
        <v>55.286998839782498</v>
      </c>
      <c r="BK93" s="158">
        <v>0.99999999999967004</v>
      </c>
      <c r="BL93" s="158">
        <v>9.9999999999889996E-2</v>
      </c>
      <c r="BM93" s="158">
        <v>55.260356081338372</v>
      </c>
      <c r="BN93" s="158">
        <v>1.00000000000034</v>
      </c>
      <c r="BO93" s="158">
        <v>0.10000000000037</v>
      </c>
      <c r="BP93" s="158">
        <v>55.200417415280469</v>
      </c>
      <c r="BQ93" s="158">
        <v>1.0000000000001701</v>
      </c>
      <c r="BR93" s="158">
        <v>0.1000000000003</v>
      </c>
      <c r="BS93" s="158">
        <v>55.301801263387311</v>
      </c>
      <c r="BT93" s="158">
        <v>1.00000000000004</v>
      </c>
      <c r="BU93" s="158">
        <v>9.9999999999930006E-2</v>
      </c>
      <c r="BV93" s="158">
        <v>55.352874510953498</v>
      </c>
      <c r="BW93" s="158">
        <v>0.99999999999987998</v>
      </c>
      <c r="BX93" s="158">
        <v>0.10000000000023</v>
      </c>
      <c r="BY93" s="158">
        <v>55.420243567147487</v>
      </c>
      <c r="BZ93" s="158">
        <v>1.0000000000003</v>
      </c>
      <c r="CA93" s="158">
        <v>9.9999999999950004E-2</v>
      </c>
    </row>
    <row r="94" spans="1:79" s="2" customFormat="1" x14ac:dyDescent="0.25">
      <c r="A94" s="85" t="s">
        <v>3074</v>
      </c>
      <c r="B94" s="158" t="s">
        <v>3052</v>
      </c>
      <c r="C94" s="158" t="s">
        <v>3052</v>
      </c>
      <c r="D94" s="158" t="s">
        <v>3052</v>
      </c>
      <c r="E94" s="158" t="s">
        <v>3052</v>
      </c>
      <c r="F94" s="158" t="s">
        <v>3052</v>
      </c>
      <c r="G94" s="158" t="s">
        <v>3052</v>
      </c>
      <c r="H94" s="158" t="s">
        <v>3052</v>
      </c>
      <c r="I94" s="158" t="s">
        <v>3052</v>
      </c>
      <c r="J94" s="158" t="s">
        <v>3052</v>
      </c>
      <c r="K94" s="158" t="s">
        <v>3052</v>
      </c>
      <c r="L94" s="158" t="s">
        <v>3052</v>
      </c>
      <c r="M94" s="158" t="s">
        <v>3052</v>
      </c>
      <c r="N94" s="158" t="s">
        <v>3052</v>
      </c>
      <c r="O94" s="158" t="s">
        <v>3052</v>
      </c>
      <c r="P94" s="158" t="s">
        <v>3052</v>
      </c>
      <c r="Q94" s="158" t="s">
        <v>3052</v>
      </c>
      <c r="R94" s="158" t="s">
        <v>3052</v>
      </c>
      <c r="S94" s="158" t="s">
        <v>3052</v>
      </c>
      <c r="T94" s="158" t="s">
        <v>3052</v>
      </c>
      <c r="U94" s="158" t="s">
        <v>3052</v>
      </c>
      <c r="V94" s="158" t="s">
        <v>3052</v>
      </c>
      <c r="W94" s="158" t="s">
        <v>3052</v>
      </c>
      <c r="X94" s="158" t="s">
        <v>3052</v>
      </c>
      <c r="Y94" s="158" t="s">
        <v>3052</v>
      </c>
      <c r="Z94" s="158" t="s">
        <v>3052</v>
      </c>
      <c r="AA94" s="158" t="s">
        <v>3052</v>
      </c>
      <c r="AB94" s="158" t="s">
        <v>3052</v>
      </c>
      <c r="AC94" s="158" t="s">
        <v>3052</v>
      </c>
      <c r="AD94" s="158" t="s">
        <v>3052</v>
      </c>
      <c r="AE94" s="158" t="s">
        <v>3052</v>
      </c>
      <c r="AF94" s="158" t="s">
        <v>3052</v>
      </c>
      <c r="AG94" s="158" t="s">
        <v>3052</v>
      </c>
      <c r="AH94" s="158" t="s">
        <v>3052</v>
      </c>
      <c r="AI94" s="158" t="s">
        <v>3052</v>
      </c>
      <c r="AJ94" s="158" t="s">
        <v>3052</v>
      </c>
      <c r="AK94" s="158" t="s">
        <v>3052</v>
      </c>
      <c r="AL94" s="158" t="s">
        <v>3052</v>
      </c>
      <c r="AM94" s="158" t="s">
        <v>3052</v>
      </c>
      <c r="AN94" s="158" t="s">
        <v>3052</v>
      </c>
      <c r="AO94" s="158" t="s">
        <v>3052</v>
      </c>
      <c r="AP94" s="158" t="s">
        <v>3052</v>
      </c>
      <c r="AQ94" s="158" t="s">
        <v>3052</v>
      </c>
      <c r="AR94" s="158" t="s">
        <v>3052</v>
      </c>
      <c r="AS94" s="158" t="s">
        <v>3052</v>
      </c>
      <c r="AT94" s="158" t="s">
        <v>3052</v>
      </c>
      <c r="AU94" s="158" t="s">
        <v>3052</v>
      </c>
      <c r="AV94" s="158" t="s">
        <v>3052</v>
      </c>
      <c r="AW94" s="158" t="s">
        <v>3052</v>
      </c>
      <c r="AX94" s="158" t="s">
        <v>3052</v>
      </c>
      <c r="AY94" s="158" t="s">
        <v>3052</v>
      </c>
      <c r="AZ94" s="158" t="s">
        <v>3052</v>
      </c>
      <c r="BA94" s="158" t="s">
        <v>3052</v>
      </c>
      <c r="BB94" s="158" t="s">
        <v>3052</v>
      </c>
      <c r="BC94" s="158" t="s">
        <v>3052</v>
      </c>
      <c r="BD94" s="158" t="s">
        <v>3052</v>
      </c>
      <c r="BE94" s="158" t="s">
        <v>3052</v>
      </c>
      <c r="BF94" s="158" t="s">
        <v>3052</v>
      </c>
      <c r="BG94" s="158" t="s">
        <v>3052</v>
      </c>
      <c r="BH94" s="158" t="s">
        <v>3052</v>
      </c>
      <c r="BI94" s="158" t="s">
        <v>3052</v>
      </c>
      <c r="BJ94" s="158" t="s">
        <v>3052</v>
      </c>
      <c r="BK94" s="158" t="s">
        <v>3052</v>
      </c>
      <c r="BL94" s="158" t="s">
        <v>3052</v>
      </c>
      <c r="BM94" s="158" t="s">
        <v>3052</v>
      </c>
      <c r="BN94" s="158" t="s">
        <v>3052</v>
      </c>
      <c r="BO94" s="158" t="s">
        <v>3052</v>
      </c>
      <c r="BP94" s="158" t="s">
        <v>3052</v>
      </c>
      <c r="BQ94" s="158" t="s">
        <v>3052</v>
      </c>
      <c r="BR94" s="158" t="s">
        <v>3052</v>
      </c>
      <c r="BS94" s="158" t="s">
        <v>3052</v>
      </c>
      <c r="BT94" s="158" t="s">
        <v>3052</v>
      </c>
      <c r="BU94" s="158" t="s">
        <v>3052</v>
      </c>
      <c r="BV94" s="158" t="s">
        <v>3052</v>
      </c>
      <c r="BW94" s="158" t="s">
        <v>3052</v>
      </c>
      <c r="BX94" s="158" t="s">
        <v>3052</v>
      </c>
      <c r="BY94" s="158" t="s">
        <v>3052</v>
      </c>
      <c r="BZ94" s="158" t="s">
        <v>3052</v>
      </c>
      <c r="CA94" s="158" t="s">
        <v>3052</v>
      </c>
    </row>
    <row r="95" spans="1:79" s="2" customFormat="1" x14ac:dyDescent="0.25">
      <c r="A95" s="85" t="s">
        <v>3075</v>
      </c>
      <c r="B95" s="158" t="s">
        <v>3052</v>
      </c>
      <c r="C95" s="158" t="s">
        <v>3052</v>
      </c>
      <c r="D95" s="158" t="s">
        <v>3052</v>
      </c>
      <c r="E95" s="158" t="s">
        <v>3052</v>
      </c>
      <c r="F95" s="158" t="s">
        <v>3052</v>
      </c>
      <c r="G95" s="158" t="s">
        <v>3052</v>
      </c>
      <c r="H95" s="158" t="s">
        <v>3052</v>
      </c>
      <c r="I95" s="158" t="s">
        <v>3052</v>
      </c>
      <c r="J95" s="158" t="s">
        <v>3052</v>
      </c>
      <c r="K95" s="158" t="s">
        <v>3052</v>
      </c>
      <c r="L95" s="158" t="s">
        <v>3052</v>
      </c>
      <c r="M95" s="158" t="s">
        <v>3052</v>
      </c>
      <c r="N95" s="158" t="s">
        <v>3052</v>
      </c>
      <c r="O95" s="158" t="s">
        <v>3052</v>
      </c>
      <c r="P95" s="158" t="s">
        <v>3052</v>
      </c>
      <c r="Q95" s="158" t="s">
        <v>3052</v>
      </c>
      <c r="R95" s="158" t="s">
        <v>3052</v>
      </c>
      <c r="S95" s="158" t="s">
        <v>3052</v>
      </c>
      <c r="T95" s="158" t="s">
        <v>3052</v>
      </c>
      <c r="U95" s="158" t="s">
        <v>3052</v>
      </c>
      <c r="V95" s="158" t="s">
        <v>3052</v>
      </c>
      <c r="W95" s="158" t="s">
        <v>3052</v>
      </c>
      <c r="X95" s="158" t="s">
        <v>3052</v>
      </c>
      <c r="Y95" s="158" t="s">
        <v>3052</v>
      </c>
      <c r="Z95" s="158" t="s">
        <v>3052</v>
      </c>
      <c r="AA95" s="158" t="s">
        <v>3052</v>
      </c>
      <c r="AB95" s="158" t="s">
        <v>3052</v>
      </c>
      <c r="AC95" s="158" t="s">
        <v>3052</v>
      </c>
      <c r="AD95" s="158" t="s">
        <v>3052</v>
      </c>
      <c r="AE95" s="158" t="s">
        <v>3052</v>
      </c>
      <c r="AF95" s="158" t="s">
        <v>3052</v>
      </c>
      <c r="AG95" s="158" t="s">
        <v>3052</v>
      </c>
      <c r="AH95" s="158" t="s">
        <v>3052</v>
      </c>
      <c r="AI95" s="158" t="s">
        <v>3052</v>
      </c>
      <c r="AJ95" s="158" t="s">
        <v>3052</v>
      </c>
      <c r="AK95" s="158" t="s">
        <v>3052</v>
      </c>
      <c r="AL95" s="158" t="s">
        <v>3052</v>
      </c>
      <c r="AM95" s="158" t="s">
        <v>3052</v>
      </c>
      <c r="AN95" s="158" t="s">
        <v>3052</v>
      </c>
      <c r="AO95" s="158" t="s">
        <v>3052</v>
      </c>
      <c r="AP95" s="158" t="s">
        <v>3052</v>
      </c>
      <c r="AQ95" s="158" t="s">
        <v>3052</v>
      </c>
      <c r="AR95" s="158" t="s">
        <v>3052</v>
      </c>
      <c r="AS95" s="158" t="s">
        <v>3052</v>
      </c>
      <c r="AT95" s="158" t="s">
        <v>3052</v>
      </c>
      <c r="AU95" s="158" t="s">
        <v>3052</v>
      </c>
      <c r="AV95" s="158" t="s">
        <v>3052</v>
      </c>
      <c r="AW95" s="158" t="s">
        <v>3052</v>
      </c>
      <c r="AX95" s="158" t="s">
        <v>3052</v>
      </c>
      <c r="AY95" s="158" t="s">
        <v>3052</v>
      </c>
      <c r="AZ95" s="158" t="s">
        <v>3052</v>
      </c>
      <c r="BA95" s="158" t="s">
        <v>3052</v>
      </c>
      <c r="BB95" s="158" t="s">
        <v>3052</v>
      </c>
      <c r="BC95" s="158" t="s">
        <v>3052</v>
      </c>
      <c r="BD95" s="158" t="s">
        <v>3052</v>
      </c>
      <c r="BE95" s="158" t="s">
        <v>3052</v>
      </c>
      <c r="BF95" s="158" t="s">
        <v>3052</v>
      </c>
      <c r="BG95" s="158" t="s">
        <v>3052</v>
      </c>
      <c r="BH95" s="158" t="s">
        <v>3052</v>
      </c>
      <c r="BI95" s="158" t="s">
        <v>3052</v>
      </c>
      <c r="BJ95" s="158" t="s">
        <v>3052</v>
      </c>
      <c r="BK95" s="158" t="s">
        <v>3052</v>
      </c>
      <c r="BL95" s="158" t="s">
        <v>3052</v>
      </c>
      <c r="BM95" s="158" t="s">
        <v>3052</v>
      </c>
      <c r="BN95" s="158" t="s">
        <v>3052</v>
      </c>
      <c r="BO95" s="158" t="s">
        <v>3052</v>
      </c>
      <c r="BP95" s="158" t="s">
        <v>3052</v>
      </c>
      <c r="BQ95" s="158" t="s">
        <v>3052</v>
      </c>
      <c r="BR95" s="158" t="s">
        <v>3052</v>
      </c>
      <c r="BS95" s="158" t="s">
        <v>3052</v>
      </c>
      <c r="BT95" s="158" t="s">
        <v>3052</v>
      </c>
      <c r="BU95" s="158" t="s">
        <v>3052</v>
      </c>
      <c r="BV95" s="158" t="s">
        <v>3052</v>
      </c>
      <c r="BW95" s="158" t="s">
        <v>3052</v>
      </c>
      <c r="BX95" s="158" t="s">
        <v>3052</v>
      </c>
      <c r="BY95" s="158" t="s">
        <v>3052</v>
      </c>
      <c r="BZ95" s="158" t="s">
        <v>3052</v>
      </c>
      <c r="CA95" s="158" t="s">
        <v>3052</v>
      </c>
    </row>
    <row r="96" spans="1:79" s="2" customFormat="1" x14ac:dyDescent="0.25">
      <c r="A96" s="85" t="s">
        <v>3076</v>
      </c>
      <c r="B96" s="158" t="s">
        <v>3052</v>
      </c>
      <c r="C96" s="158" t="s">
        <v>3052</v>
      </c>
      <c r="D96" s="158" t="s">
        <v>3052</v>
      </c>
      <c r="E96" s="158" t="s">
        <v>3052</v>
      </c>
      <c r="F96" s="158" t="s">
        <v>3052</v>
      </c>
      <c r="G96" s="158" t="s">
        <v>3052</v>
      </c>
      <c r="H96" s="158" t="s">
        <v>3052</v>
      </c>
      <c r="I96" s="158" t="s">
        <v>3052</v>
      </c>
      <c r="J96" s="158" t="s">
        <v>3052</v>
      </c>
      <c r="K96" s="158" t="s">
        <v>3052</v>
      </c>
      <c r="L96" s="158" t="s">
        <v>3052</v>
      </c>
      <c r="M96" s="158" t="s">
        <v>3052</v>
      </c>
      <c r="N96" s="158" t="s">
        <v>3052</v>
      </c>
      <c r="O96" s="158" t="s">
        <v>3052</v>
      </c>
      <c r="P96" s="158" t="s">
        <v>3052</v>
      </c>
      <c r="Q96" s="158" t="s">
        <v>3052</v>
      </c>
      <c r="R96" s="158" t="s">
        <v>3052</v>
      </c>
      <c r="S96" s="158" t="s">
        <v>3052</v>
      </c>
      <c r="T96" s="158" t="s">
        <v>3052</v>
      </c>
      <c r="U96" s="158" t="s">
        <v>3052</v>
      </c>
      <c r="V96" s="158" t="s">
        <v>3052</v>
      </c>
      <c r="W96" s="158" t="s">
        <v>3052</v>
      </c>
      <c r="X96" s="158" t="s">
        <v>3052</v>
      </c>
      <c r="Y96" s="158" t="s">
        <v>3052</v>
      </c>
      <c r="Z96" s="158" t="s">
        <v>3052</v>
      </c>
      <c r="AA96" s="158" t="s">
        <v>3052</v>
      </c>
      <c r="AB96" s="158" t="s">
        <v>3052</v>
      </c>
      <c r="AC96" s="158" t="s">
        <v>3052</v>
      </c>
      <c r="AD96" s="158" t="s">
        <v>3052</v>
      </c>
      <c r="AE96" s="158" t="s">
        <v>3052</v>
      </c>
      <c r="AF96" s="158">
        <v>54.59999999999998</v>
      </c>
      <c r="AG96" s="158">
        <v>0.99999999999471001</v>
      </c>
      <c r="AH96" s="158">
        <v>9.9999999989419996E-2</v>
      </c>
      <c r="AI96" s="158">
        <v>93.908073485585476</v>
      </c>
      <c r="AJ96" s="158">
        <v>20.859479635579699</v>
      </c>
      <c r="AK96" s="158">
        <v>2.7707576061683001</v>
      </c>
      <c r="AL96" s="158">
        <v>54.6</v>
      </c>
      <c r="AM96" s="158">
        <v>1</v>
      </c>
      <c r="AN96" s="158">
        <v>0.1</v>
      </c>
      <c r="AO96" s="158" t="s">
        <v>3052</v>
      </c>
      <c r="AP96" s="158" t="s">
        <v>3052</v>
      </c>
      <c r="AQ96" s="158" t="s">
        <v>3052</v>
      </c>
      <c r="AR96" s="158">
        <v>54.599999999999987</v>
      </c>
      <c r="AS96" s="158">
        <v>0.99999999995771005</v>
      </c>
      <c r="AT96" s="158">
        <v>0.10000000003171999</v>
      </c>
      <c r="AU96" s="158">
        <v>54.600000000000037</v>
      </c>
      <c r="AV96" s="158">
        <v>0.99999999997130995</v>
      </c>
      <c r="AW96" s="158">
        <v>0.10000000004208</v>
      </c>
      <c r="AX96" s="158">
        <v>54.6</v>
      </c>
      <c r="AY96" s="158">
        <v>0.99999999992595001</v>
      </c>
      <c r="AZ96" s="158">
        <v>0.10000000000779</v>
      </c>
      <c r="BA96" s="158">
        <v>54.6</v>
      </c>
      <c r="BB96" s="158">
        <v>0.99999999999376998</v>
      </c>
      <c r="BC96" s="158">
        <v>9.999999998754E-2</v>
      </c>
      <c r="BD96" s="158">
        <v>54.599999999999959</v>
      </c>
      <c r="BE96" s="158">
        <v>1.00000000002579</v>
      </c>
      <c r="BF96" s="158">
        <v>9.9999999962179995E-2</v>
      </c>
      <c r="BG96" s="158" t="s">
        <v>3052</v>
      </c>
      <c r="BH96" s="158" t="s">
        <v>3052</v>
      </c>
      <c r="BI96" s="158" t="s">
        <v>3052</v>
      </c>
      <c r="BJ96" s="158" t="s">
        <v>3052</v>
      </c>
      <c r="BK96" s="158" t="s">
        <v>3052</v>
      </c>
      <c r="BL96" s="158" t="s">
        <v>3052</v>
      </c>
      <c r="BM96" s="158">
        <v>112.00000000000003</v>
      </c>
      <c r="BN96" s="158">
        <v>29.999999999948059</v>
      </c>
      <c r="BO96" s="158">
        <v>3.9999999998847402</v>
      </c>
      <c r="BP96" s="158">
        <v>112.00000000000036</v>
      </c>
      <c r="BQ96" s="158">
        <v>29.999999999712141</v>
      </c>
      <c r="BR96" s="158">
        <v>4.0000000003425003</v>
      </c>
      <c r="BS96" s="158">
        <v>111.99999999999997</v>
      </c>
      <c r="BT96" s="158">
        <v>29.999999999983281</v>
      </c>
      <c r="BU96" s="158">
        <v>3.9999999999458198</v>
      </c>
      <c r="BV96" s="158">
        <v>111.99999999999991</v>
      </c>
      <c r="BW96" s="158">
        <v>29.99999999994327</v>
      </c>
      <c r="BX96" s="158">
        <v>4.0000000000466498</v>
      </c>
      <c r="BY96" s="158">
        <v>112</v>
      </c>
      <c r="BZ96" s="158">
        <v>29.99999999987158</v>
      </c>
      <c r="CA96" s="158">
        <v>3.9999999998322302</v>
      </c>
    </row>
    <row r="97" spans="1:79" s="2" customFormat="1" x14ac:dyDescent="0.25">
      <c r="A97" s="86" t="s">
        <v>3080</v>
      </c>
      <c r="B97" s="157" t="s">
        <v>3051</v>
      </c>
      <c r="C97" s="157" t="s">
        <v>3051</v>
      </c>
      <c r="D97" s="157" t="s">
        <v>3051</v>
      </c>
      <c r="E97" s="157" t="s">
        <v>3051</v>
      </c>
      <c r="F97" s="157" t="s">
        <v>3051</v>
      </c>
      <c r="G97" s="157" t="s">
        <v>3051</v>
      </c>
      <c r="H97" s="157" t="s">
        <v>3051</v>
      </c>
      <c r="I97" s="157" t="s">
        <v>3051</v>
      </c>
      <c r="J97" s="157" t="s">
        <v>3051</v>
      </c>
      <c r="K97" s="157" t="s">
        <v>3051</v>
      </c>
      <c r="L97" s="157" t="s">
        <v>3051</v>
      </c>
      <c r="M97" s="157" t="s">
        <v>3051</v>
      </c>
      <c r="N97" s="157" t="s">
        <v>3051</v>
      </c>
      <c r="O97" s="157" t="s">
        <v>3051</v>
      </c>
      <c r="P97" s="157" t="s">
        <v>3051</v>
      </c>
      <c r="Q97" s="157" t="s">
        <v>3051</v>
      </c>
      <c r="R97" s="157" t="s">
        <v>3051</v>
      </c>
      <c r="S97" s="157" t="s">
        <v>3051</v>
      </c>
      <c r="T97" s="157" t="s">
        <v>3051</v>
      </c>
      <c r="U97" s="157" t="s">
        <v>3051</v>
      </c>
      <c r="V97" s="157" t="s">
        <v>3051</v>
      </c>
      <c r="W97" s="157" t="s">
        <v>3051</v>
      </c>
      <c r="X97" s="157" t="s">
        <v>3051</v>
      </c>
      <c r="Y97" s="157" t="s">
        <v>3051</v>
      </c>
      <c r="Z97" s="157" t="s">
        <v>3051</v>
      </c>
      <c r="AA97" s="157" t="s">
        <v>3051</v>
      </c>
      <c r="AB97" s="157" t="s">
        <v>3051</v>
      </c>
      <c r="AC97" s="157" t="s">
        <v>3051</v>
      </c>
      <c r="AD97" s="157" t="s">
        <v>3051</v>
      </c>
      <c r="AE97" s="157" t="s">
        <v>3051</v>
      </c>
      <c r="AF97" s="157" t="s">
        <v>3051</v>
      </c>
      <c r="AG97" s="157" t="s">
        <v>3051</v>
      </c>
      <c r="AH97" s="157" t="s">
        <v>3051</v>
      </c>
      <c r="AI97" s="157" t="s">
        <v>3051</v>
      </c>
      <c r="AJ97" s="157" t="s">
        <v>3051</v>
      </c>
      <c r="AK97" s="157" t="s">
        <v>3051</v>
      </c>
      <c r="AL97" s="157" t="s">
        <v>3051</v>
      </c>
      <c r="AM97" s="157" t="s">
        <v>3051</v>
      </c>
      <c r="AN97" s="157" t="s">
        <v>3051</v>
      </c>
      <c r="AO97" s="157" t="s">
        <v>3051</v>
      </c>
      <c r="AP97" s="157" t="s">
        <v>3051</v>
      </c>
      <c r="AQ97" s="157" t="s">
        <v>3051</v>
      </c>
      <c r="AR97" s="157" t="s">
        <v>3051</v>
      </c>
      <c r="AS97" s="157" t="s">
        <v>3051</v>
      </c>
      <c r="AT97" s="157" t="s">
        <v>3051</v>
      </c>
      <c r="AU97" s="157" t="s">
        <v>3051</v>
      </c>
      <c r="AV97" s="157" t="s">
        <v>3051</v>
      </c>
      <c r="AW97" s="157" t="s">
        <v>3051</v>
      </c>
      <c r="AX97" s="157" t="s">
        <v>3051</v>
      </c>
      <c r="AY97" s="157" t="s">
        <v>3051</v>
      </c>
      <c r="AZ97" s="157" t="s">
        <v>3051</v>
      </c>
      <c r="BA97" s="157" t="s">
        <v>3051</v>
      </c>
      <c r="BB97" s="157" t="s">
        <v>3051</v>
      </c>
      <c r="BC97" s="157" t="s">
        <v>3051</v>
      </c>
      <c r="BD97" s="157" t="s">
        <v>3051</v>
      </c>
      <c r="BE97" s="157" t="s">
        <v>3051</v>
      </c>
      <c r="BF97" s="157" t="s">
        <v>3051</v>
      </c>
      <c r="BG97" s="157" t="s">
        <v>3051</v>
      </c>
      <c r="BH97" s="157" t="s">
        <v>3051</v>
      </c>
      <c r="BI97" s="157" t="s">
        <v>3051</v>
      </c>
      <c r="BJ97" s="157" t="s">
        <v>3051</v>
      </c>
      <c r="BK97" s="157" t="s">
        <v>3051</v>
      </c>
      <c r="BL97" s="157" t="s">
        <v>3051</v>
      </c>
      <c r="BM97" s="157" t="s">
        <v>3051</v>
      </c>
      <c r="BN97" s="157" t="s">
        <v>3051</v>
      </c>
      <c r="BO97" s="157" t="s">
        <v>3051</v>
      </c>
      <c r="BP97" s="157" t="s">
        <v>3051</v>
      </c>
      <c r="BQ97" s="157" t="s">
        <v>3051</v>
      </c>
      <c r="BR97" s="157" t="s">
        <v>3051</v>
      </c>
      <c r="BS97" s="157" t="s">
        <v>3051</v>
      </c>
      <c r="BT97" s="157" t="s">
        <v>3051</v>
      </c>
      <c r="BU97" s="157" t="s">
        <v>3051</v>
      </c>
      <c r="BV97" s="157" t="s">
        <v>3051</v>
      </c>
      <c r="BW97" s="157" t="s">
        <v>3051</v>
      </c>
      <c r="BX97" s="157" t="s">
        <v>3051</v>
      </c>
      <c r="BY97" s="157" t="s">
        <v>3051</v>
      </c>
      <c r="BZ97" s="157" t="s">
        <v>3051</v>
      </c>
      <c r="CA97" s="157" t="s">
        <v>3051</v>
      </c>
    </row>
    <row r="98" spans="1:79" s="2" customFormat="1" x14ac:dyDescent="0.25">
      <c r="A98" s="85" t="s">
        <v>3053</v>
      </c>
      <c r="B98" s="158">
        <v>77.400000000000006</v>
      </c>
      <c r="C98" s="158">
        <v>2.9999999999998699</v>
      </c>
      <c r="D98" s="158">
        <v>0.60000000000030995</v>
      </c>
      <c r="E98" s="158">
        <v>77.400000000000006</v>
      </c>
      <c r="F98" s="158">
        <v>3.0000000000002101</v>
      </c>
      <c r="G98" s="158">
        <v>0.60000000000074005</v>
      </c>
      <c r="H98" s="158">
        <v>77.400000000000006</v>
      </c>
      <c r="I98" s="158">
        <v>3.0000000000000502</v>
      </c>
      <c r="J98" s="158">
        <v>0.60000000000036002</v>
      </c>
      <c r="K98" s="158">
        <v>77.400000000000006</v>
      </c>
      <c r="L98" s="158">
        <v>3.0000000000006102</v>
      </c>
      <c r="M98" s="158">
        <v>0.60000000000011999</v>
      </c>
      <c r="N98" s="158">
        <v>77.331665259032036</v>
      </c>
      <c r="O98" s="158">
        <v>3.0000000000000102</v>
      </c>
      <c r="P98" s="158">
        <v>0.6</v>
      </c>
      <c r="Q98" s="158">
        <v>77.335010990186461</v>
      </c>
      <c r="R98" s="158">
        <v>3.0000000000001501</v>
      </c>
      <c r="S98" s="158">
        <v>0.60000000000046005</v>
      </c>
      <c r="T98" s="158">
        <v>77.33324086556668</v>
      </c>
      <c r="U98" s="158">
        <v>3.0000000000008402</v>
      </c>
      <c r="V98" s="158">
        <v>0.59999999999977005</v>
      </c>
      <c r="W98" s="158">
        <v>77.26197756930722</v>
      </c>
      <c r="X98" s="158">
        <v>2.9999999999990199</v>
      </c>
      <c r="Y98" s="158">
        <v>0.59999999999853004</v>
      </c>
      <c r="Z98" s="158">
        <v>77.199818600256648</v>
      </c>
      <c r="AA98" s="158">
        <v>3.0000000000005098</v>
      </c>
      <c r="AB98" s="158">
        <v>0.60000000000010001</v>
      </c>
      <c r="AC98" s="158">
        <v>76.502943080627901</v>
      </c>
      <c r="AD98" s="158">
        <v>2.8850302369566099</v>
      </c>
      <c r="AE98" s="158">
        <v>0.57125755924035004</v>
      </c>
      <c r="AF98" s="158">
        <v>77.037653788430234</v>
      </c>
      <c r="AG98" s="158">
        <v>2.9729512918653702</v>
      </c>
      <c r="AH98" s="158">
        <v>0.59323782296699001</v>
      </c>
      <c r="AI98" s="158">
        <v>77.146620976087135</v>
      </c>
      <c r="AJ98" s="158">
        <v>2.9784744377136301</v>
      </c>
      <c r="AK98" s="158">
        <v>0.59461860942797995</v>
      </c>
      <c r="AL98" s="158">
        <v>76.470736357260648</v>
      </c>
      <c r="AM98" s="158">
        <v>2.9645215288031799</v>
      </c>
      <c r="AN98" s="158">
        <v>0.59113038220017999</v>
      </c>
      <c r="AO98" s="158">
        <v>76.959191409770085</v>
      </c>
      <c r="AP98" s="158">
        <v>2.9999999999939901</v>
      </c>
      <c r="AQ98" s="158">
        <v>0.60000000000380005</v>
      </c>
      <c r="AR98" s="158">
        <v>77.072767166615535</v>
      </c>
      <c r="AS98" s="158">
        <v>3.0000000000029998</v>
      </c>
      <c r="AT98" s="158">
        <v>0.60000000000060005</v>
      </c>
      <c r="AU98" s="158">
        <v>75.832660996439543</v>
      </c>
      <c r="AV98" s="158">
        <v>3.0000000000014699</v>
      </c>
      <c r="AW98" s="158">
        <v>0.59999999999871001</v>
      </c>
      <c r="AX98" s="158">
        <v>76.703907105009989</v>
      </c>
      <c r="AY98" s="158">
        <v>2.91186674913545</v>
      </c>
      <c r="AZ98" s="158">
        <v>0.57796668728053002</v>
      </c>
      <c r="BA98" s="158">
        <v>77.400000000000006</v>
      </c>
      <c r="BB98" s="158">
        <v>3</v>
      </c>
      <c r="BC98" s="158">
        <v>0.6</v>
      </c>
      <c r="BD98" s="158">
        <v>77.40000000000002</v>
      </c>
      <c r="BE98" s="158">
        <v>2.99999999999884</v>
      </c>
      <c r="BF98" s="158">
        <v>0.60000000000232001</v>
      </c>
      <c r="BG98" s="158">
        <v>77.400000000000006</v>
      </c>
      <c r="BH98" s="158">
        <v>2.99999999999944</v>
      </c>
      <c r="BI98" s="158">
        <v>0.59999999999988995</v>
      </c>
      <c r="BJ98" s="158">
        <v>77.075323924677576</v>
      </c>
      <c r="BK98" s="158">
        <v>2.94374727716693</v>
      </c>
      <c r="BL98" s="158">
        <v>0.58593681929941999</v>
      </c>
      <c r="BM98" s="158">
        <v>77.387042597702006</v>
      </c>
      <c r="BN98" s="158">
        <v>3</v>
      </c>
      <c r="BO98" s="158">
        <v>0.6</v>
      </c>
      <c r="BP98" s="158">
        <v>77.400000000000006</v>
      </c>
      <c r="BQ98" s="158">
        <v>3</v>
      </c>
      <c r="BR98" s="158">
        <v>0.6</v>
      </c>
      <c r="BS98" s="158">
        <v>77.400000000000006</v>
      </c>
      <c r="BT98" s="158">
        <v>3</v>
      </c>
      <c r="BU98" s="158">
        <v>0.6</v>
      </c>
      <c r="BV98" s="158">
        <v>77.400000000000034</v>
      </c>
      <c r="BW98" s="158">
        <v>2.9999999999879399</v>
      </c>
      <c r="BX98" s="158">
        <v>0.59999999995177999</v>
      </c>
      <c r="BY98" s="158">
        <v>72.937664302313934</v>
      </c>
      <c r="BZ98" s="158">
        <v>2.52466470532692</v>
      </c>
      <c r="CA98" s="158">
        <v>0.48116617631302999</v>
      </c>
    </row>
    <row r="99" spans="1:79" s="2" customFormat="1" x14ac:dyDescent="0.25">
      <c r="A99" s="85" t="s">
        <v>42</v>
      </c>
      <c r="B99" s="158">
        <v>98.732244594391219</v>
      </c>
      <c r="C99" s="158">
        <v>10.000000000000091</v>
      </c>
      <c r="D99" s="158">
        <v>1.5000000000001901</v>
      </c>
      <c r="E99" s="158">
        <v>98.670306196003366</v>
      </c>
      <c r="F99" s="158">
        <v>10.00000000000008</v>
      </c>
      <c r="G99" s="158">
        <v>1.50000000000004</v>
      </c>
      <c r="H99" s="158">
        <v>98.669852736337987</v>
      </c>
      <c r="I99" s="158">
        <v>9.9999999999999201</v>
      </c>
      <c r="J99" s="158">
        <v>1.5000000000001501</v>
      </c>
      <c r="K99" s="158">
        <v>98.469282246680166</v>
      </c>
      <c r="L99" s="158">
        <v>9.9867194848546905</v>
      </c>
      <c r="M99" s="158">
        <v>1.4979341420885</v>
      </c>
      <c r="N99" s="158">
        <v>97.940630811214788</v>
      </c>
      <c r="O99" s="158">
        <v>9.9883529769477502</v>
      </c>
      <c r="P99" s="158">
        <v>1.49818824085865</v>
      </c>
      <c r="Q99" s="158">
        <v>97.901821653654807</v>
      </c>
      <c r="R99" s="158">
        <v>9.9760480904125597</v>
      </c>
      <c r="S99" s="158">
        <v>1.49627414739734</v>
      </c>
      <c r="T99" s="158">
        <v>97.551626262301525</v>
      </c>
      <c r="U99" s="158">
        <v>9.9999999999993996</v>
      </c>
      <c r="V99" s="158">
        <v>1.49999999999947</v>
      </c>
      <c r="W99" s="158">
        <v>97.045882112294166</v>
      </c>
      <c r="X99" s="158">
        <v>10.00000000000011</v>
      </c>
      <c r="Y99" s="158">
        <v>1.4999999999996501</v>
      </c>
      <c r="Z99" s="158">
        <v>98.254794955416997</v>
      </c>
      <c r="AA99" s="158">
        <v>10.000000000000499</v>
      </c>
      <c r="AB99" s="158">
        <v>1.4999999999992999</v>
      </c>
      <c r="AC99" s="158">
        <v>97.42748080239717</v>
      </c>
      <c r="AD99" s="158">
        <v>9.9999999999990106</v>
      </c>
      <c r="AE99" s="158">
        <v>1.4999999999995699</v>
      </c>
      <c r="AF99" s="158">
        <v>97.554552528438265</v>
      </c>
      <c r="AG99" s="158">
        <v>9.99999999999919</v>
      </c>
      <c r="AH99" s="158">
        <v>1.4999999999989599</v>
      </c>
      <c r="AI99" s="158">
        <v>97.941629261735315</v>
      </c>
      <c r="AJ99" s="158">
        <v>9.9999999999990798</v>
      </c>
      <c r="AK99" s="158">
        <v>1.50000000000107</v>
      </c>
      <c r="AL99" s="158">
        <v>97.912704343984302</v>
      </c>
      <c r="AM99" s="158">
        <v>10.00000000000102</v>
      </c>
      <c r="AN99" s="158">
        <v>1.5000000000001501</v>
      </c>
      <c r="AO99" s="158">
        <v>98.000594351510159</v>
      </c>
      <c r="AP99" s="158">
        <v>10.00000000000132</v>
      </c>
      <c r="AQ99" s="158">
        <v>1.49999999999947</v>
      </c>
      <c r="AR99" s="158">
        <v>95.506906704422761</v>
      </c>
      <c r="AS99" s="158">
        <v>10.000000000003061</v>
      </c>
      <c r="AT99" s="158">
        <v>1.499999999998</v>
      </c>
      <c r="AU99" s="158">
        <v>97.839843347867443</v>
      </c>
      <c r="AV99" s="158">
        <v>9.9999999999993605</v>
      </c>
      <c r="AW99" s="158">
        <v>1.4999999999996501</v>
      </c>
      <c r="AX99" s="158">
        <v>97.607520430988757</v>
      </c>
      <c r="AY99" s="158">
        <v>10.000000000000901</v>
      </c>
      <c r="AZ99" s="158">
        <v>1.49999999999916</v>
      </c>
      <c r="BA99" s="158">
        <v>97.603843518384551</v>
      </c>
      <c r="BB99" s="158">
        <v>9.9999999999998899</v>
      </c>
      <c r="BC99" s="158">
        <v>1.50000000000025</v>
      </c>
      <c r="BD99" s="158">
        <v>97.864810281866625</v>
      </c>
      <c r="BE99" s="158">
        <v>9.9999999999995808</v>
      </c>
      <c r="BF99" s="158">
        <v>1.5000000000000899</v>
      </c>
      <c r="BG99" s="158">
        <v>97.440057147176262</v>
      </c>
      <c r="BH99" s="158">
        <v>9.9999999999993001</v>
      </c>
      <c r="BI99" s="158">
        <v>1.4999999999995299</v>
      </c>
      <c r="BJ99" s="158">
        <v>97.221268637387737</v>
      </c>
      <c r="BK99" s="158">
        <v>9.9999999999991207</v>
      </c>
      <c r="BL99" s="158">
        <v>1.4999999999990601</v>
      </c>
      <c r="BM99" s="158">
        <v>98.098343943315328</v>
      </c>
      <c r="BN99" s="158">
        <v>9.9999999999982396</v>
      </c>
      <c r="BO99" s="158">
        <v>1.5000000000011999</v>
      </c>
      <c r="BP99" s="158">
        <v>96.736022195160629</v>
      </c>
      <c r="BQ99" s="158">
        <v>9.9999999999989004</v>
      </c>
      <c r="BR99" s="158">
        <v>1.50000000000087</v>
      </c>
      <c r="BS99" s="158">
        <v>97.441856334402146</v>
      </c>
      <c r="BT99" s="158">
        <v>10.00000000000105</v>
      </c>
      <c r="BU99" s="158">
        <v>1.50000000000255</v>
      </c>
      <c r="BV99" s="158">
        <v>98.890430739361236</v>
      </c>
      <c r="BW99" s="158">
        <v>9.9999999999973799</v>
      </c>
      <c r="BX99" s="158">
        <v>1.5000000000009599</v>
      </c>
      <c r="BY99" s="158">
        <v>98.625979676878501</v>
      </c>
      <c r="BZ99" s="158">
        <v>9.9999999999965201</v>
      </c>
      <c r="CA99" s="158">
        <v>1.49999999999805</v>
      </c>
    </row>
    <row r="100" spans="1:79" s="2" customFormat="1" x14ac:dyDescent="0.25">
      <c r="A100" s="85" t="s">
        <v>3054</v>
      </c>
      <c r="B100" s="158">
        <v>54.524057597936057</v>
      </c>
      <c r="C100" s="158">
        <v>1.0000000000010301</v>
      </c>
      <c r="D100" s="158">
        <v>0.10000000000102</v>
      </c>
      <c r="E100" s="158">
        <v>54.520365302672239</v>
      </c>
      <c r="F100" s="158">
        <v>0.99999999999897005</v>
      </c>
      <c r="G100" s="158">
        <v>0.10000000000045001</v>
      </c>
      <c r="H100" s="158">
        <v>54.541781168979753</v>
      </c>
      <c r="I100" s="158">
        <v>1.0000000000007501</v>
      </c>
      <c r="J100" s="158">
        <v>9.9999999999480005E-2</v>
      </c>
      <c r="K100" s="158">
        <v>54.895705810937137</v>
      </c>
      <c r="L100" s="158">
        <v>0.99999999999898004</v>
      </c>
      <c r="M100" s="158">
        <v>9.9999999999089997E-2</v>
      </c>
      <c r="N100" s="158">
        <v>54.937846413360397</v>
      </c>
      <c r="O100" s="158">
        <v>1.0000000000004201</v>
      </c>
      <c r="P100" s="158">
        <v>0.10000000000087</v>
      </c>
      <c r="Q100" s="158">
        <v>54.996999838916537</v>
      </c>
      <c r="R100" s="158">
        <v>1.0000000000013101</v>
      </c>
      <c r="S100" s="158">
        <v>0.10000000000098</v>
      </c>
      <c r="T100" s="158">
        <v>54.97407667791056</v>
      </c>
      <c r="U100" s="158">
        <v>1.0000000000008</v>
      </c>
      <c r="V100" s="158">
        <v>9.9999999999860006E-2</v>
      </c>
      <c r="W100" s="158">
        <v>54.983689430213197</v>
      </c>
      <c r="X100" s="158">
        <v>0.99999999999912004</v>
      </c>
      <c r="Y100" s="158">
        <v>0.10000000000092001</v>
      </c>
      <c r="Z100" s="158">
        <v>55.04950703433633</v>
      </c>
      <c r="AA100" s="158">
        <v>1.0000000000009199</v>
      </c>
      <c r="AB100" s="158">
        <v>9.9999999999830003E-2</v>
      </c>
      <c r="AC100" s="158">
        <v>54.984428883837218</v>
      </c>
      <c r="AD100" s="158">
        <v>1.00000000000028</v>
      </c>
      <c r="AE100" s="158">
        <v>9.9999999998980002E-2</v>
      </c>
      <c r="AF100" s="158">
        <v>54.995520879155151</v>
      </c>
      <c r="AG100" s="158">
        <v>0.99999999999910005</v>
      </c>
      <c r="AH100" s="158">
        <v>0.10000000000040001</v>
      </c>
      <c r="AI100" s="158">
        <v>54.999957777535101</v>
      </c>
      <c r="AJ100" s="158">
        <v>1.00000000000089</v>
      </c>
      <c r="AK100" s="158">
        <v>9.9999999999550004E-2</v>
      </c>
      <c r="AL100" s="158">
        <v>55.03027811636251</v>
      </c>
      <c r="AM100" s="158">
        <v>1.0000000000004601</v>
      </c>
      <c r="AN100" s="158">
        <v>0.10000000000004999</v>
      </c>
      <c r="AO100" s="158">
        <v>55.008831746156929</v>
      </c>
      <c r="AP100" s="158">
        <v>1.00000000000112</v>
      </c>
      <c r="AQ100" s="158">
        <v>0.10000000000011</v>
      </c>
      <c r="AR100" s="158">
        <v>54.979992185962828</v>
      </c>
      <c r="AS100" s="158">
        <v>1.0000000000006699</v>
      </c>
      <c r="AT100" s="158">
        <v>9.9999999998549999E-2</v>
      </c>
      <c r="AU100" s="158">
        <v>54.991084038062503</v>
      </c>
      <c r="AV100" s="158">
        <v>0.99999999999998002</v>
      </c>
      <c r="AW100" s="158">
        <v>0.10000000000108</v>
      </c>
      <c r="AX100" s="158">
        <v>55.097584035582052</v>
      </c>
      <c r="AY100" s="158">
        <v>1.00000000000105</v>
      </c>
      <c r="AZ100" s="158">
        <v>9.9999999999380002E-2</v>
      </c>
      <c r="BA100" s="158">
        <v>55.152326036512768</v>
      </c>
      <c r="BB100" s="158">
        <v>1.00000000000006</v>
      </c>
      <c r="BC100" s="158">
        <v>9.9999999999279998E-2</v>
      </c>
      <c r="BD100" s="158">
        <v>55.147147365964308</v>
      </c>
      <c r="BE100" s="158">
        <v>1.0000000000007401</v>
      </c>
      <c r="BF100" s="158">
        <v>0.1000000000003</v>
      </c>
      <c r="BG100" s="158">
        <v>55.17526108622566</v>
      </c>
      <c r="BH100" s="158">
        <v>1.0000000000001501</v>
      </c>
      <c r="BI100" s="158">
        <v>0.10000000000052001</v>
      </c>
      <c r="BJ100" s="158">
        <v>55.286998839782491</v>
      </c>
      <c r="BK100" s="158">
        <v>0.99999999999973999</v>
      </c>
      <c r="BL100" s="158">
        <v>0.10000000000041</v>
      </c>
      <c r="BM100" s="158">
        <v>55.260356081338358</v>
      </c>
      <c r="BN100" s="158">
        <v>1.0000000000000699</v>
      </c>
      <c r="BO100" s="158">
        <v>0.10000000000001</v>
      </c>
      <c r="BP100" s="158">
        <v>55.200417415280469</v>
      </c>
      <c r="BQ100" s="158">
        <v>0.99999999999949996</v>
      </c>
      <c r="BR100" s="158">
        <v>0.10000000000016</v>
      </c>
      <c r="BS100" s="158">
        <v>55.301801263387297</v>
      </c>
      <c r="BT100" s="158">
        <v>0.99999999999966005</v>
      </c>
      <c r="BU100" s="158">
        <v>9.9999999999550004E-2</v>
      </c>
      <c r="BV100" s="158">
        <v>55.352874510953498</v>
      </c>
      <c r="BW100" s="158">
        <v>0.99999999999966005</v>
      </c>
      <c r="BX100" s="158">
        <v>0.10000000000082</v>
      </c>
      <c r="BY100" s="158">
        <v>55.420243567147168</v>
      </c>
      <c r="BZ100" s="158">
        <v>1.0000000000003499</v>
      </c>
      <c r="CA100" s="158">
        <v>9.9999999999240002E-2</v>
      </c>
    </row>
    <row r="101" spans="1:79" s="2" customFormat="1" x14ac:dyDescent="0.25">
      <c r="A101" s="85" t="s">
        <v>3074</v>
      </c>
      <c r="B101" s="158" t="s">
        <v>3052</v>
      </c>
      <c r="C101" s="158" t="s">
        <v>3052</v>
      </c>
      <c r="D101" s="158" t="s">
        <v>3052</v>
      </c>
      <c r="E101" s="158" t="s">
        <v>3052</v>
      </c>
      <c r="F101" s="158" t="s">
        <v>3052</v>
      </c>
      <c r="G101" s="158" t="s">
        <v>3052</v>
      </c>
      <c r="H101" s="158" t="s">
        <v>3052</v>
      </c>
      <c r="I101" s="158" t="s">
        <v>3052</v>
      </c>
      <c r="J101" s="158" t="s">
        <v>3052</v>
      </c>
      <c r="K101" s="158" t="s">
        <v>3052</v>
      </c>
      <c r="L101" s="158" t="s">
        <v>3052</v>
      </c>
      <c r="M101" s="158" t="s">
        <v>3052</v>
      </c>
      <c r="N101" s="158" t="s">
        <v>3052</v>
      </c>
      <c r="O101" s="158" t="s">
        <v>3052</v>
      </c>
      <c r="P101" s="158" t="s">
        <v>3052</v>
      </c>
      <c r="Q101" s="158" t="s">
        <v>3052</v>
      </c>
      <c r="R101" s="158" t="s">
        <v>3052</v>
      </c>
      <c r="S101" s="158" t="s">
        <v>3052</v>
      </c>
      <c r="T101" s="158" t="s">
        <v>3052</v>
      </c>
      <c r="U101" s="158" t="s">
        <v>3052</v>
      </c>
      <c r="V101" s="158" t="s">
        <v>3052</v>
      </c>
      <c r="W101" s="158" t="s">
        <v>3052</v>
      </c>
      <c r="X101" s="158" t="s">
        <v>3052</v>
      </c>
      <c r="Y101" s="158" t="s">
        <v>3052</v>
      </c>
      <c r="Z101" s="158" t="s">
        <v>3052</v>
      </c>
      <c r="AA101" s="158" t="s">
        <v>3052</v>
      </c>
      <c r="AB101" s="158" t="s">
        <v>3052</v>
      </c>
      <c r="AC101" s="158" t="s">
        <v>3052</v>
      </c>
      <c r="AD101" s="158" t="s">
        <v>3052</v>
      </c>
      <c r="AE101" s="158" t="s">
        <v>3052</v>
      </c>
      <c r="AF101" s="158" t="s">
        <v>3052</v>
      </c>
      <c r="AG101" s="158" t="s">
        <v>3052</v>
      </c>
      <c r="AH101" s="158" t="s">
        <v>3052</v>
      </c>
      <c r="AI101" s="158" t="s">
        <v>3052</v>
      </c>
      <c r="AJ101" s="158" t="s">
        <v>3052</v>
      </c>
      <c r="AK101" s="158" t="s">
        <v>3052</v>
      </c>
      <c r="AL101" s="158" t="s">
        <v>3052</v>
      </c>
      <c r="AM101" s="158" t="s">
        <v>3052</v>
      </c>
      <c r="AN101" s="158" t="s">
        <v>3052</v>
      </c>
      <c r="AO101" s="158" t="s">
        <v>3052</v>
      </c>
      <c r="AP101" s="158" t="s">
        <v>3052</v>
      </c>
      <c r="AQ101" s="158" t="s">
        <v>3052</v>
      </c>
      <c r="AR101" s="158" t="s">
        <v>3052</v>
      </c>
      <c r="AS101" s="158" t="s">
        <v>3052</v>
      </c>
      <c r="AT101" s="158" t="s">
        <v>3052</v>
      </c>
      <c r="AU101" s="158" t="s">
        <v>3052</v>
      </c>
      <c r="AV101" s="158" t="s">
        <v>3052</v>
      </c>
      <c r="AW101" s="158" t="s">
        <v>3052</v>
      </c>
      <c r="AX101" s="158" t="s">
        <v>3052</v>
      </c>
      <c r="AY101" s="158" t="s">
        <v>3052</v>
      </c>
      <c r="AZ101" s="158" t="s">
        <v>3052</v>
      </c>
      <c r="BA101" s="158" t="s">
        <v>3052</v>
      </c>
      <c r="BB101" s="158" t="s">
        <v>3052</v>
      </c>
      <c r="BC101" s="158" t="s">
        <v>3052</v>
      </c>
      <c r="BD101" s="158" t="s">
        <v>3052</v>
      </c>
      <c r="BE101" s="158" t="s">
        <v>3052</v>
      </c>
      <c r="BF101" s="158" t="s">
        <v>3052</v>
      </c>
      <c r="BG101" s="158" t="s">
        <v>3052</v>
      </c>
      <c r="BH101" s="158" t="s">
        <v>3052</v>
      </c>
      <c r="BI101" s="158" t="s">
        <v>3052</v>
      </c>
      <c r="BJ101" s="158" t="s">
        <v>3052</v>
      </c>
      <c r="BK101" s="158" t="s">
        <v>3052</v>
      </c>
      <c r="BL101" s="158" t="s">
        <v>3052</v>
      </c>
      <c r="BM101" s="158" t="s">
        <v>3052</v>
      </c>
      <c r="BN101" s="158" t="s">
        <v>3052</v>
      </c>
      <c r="BO101" s="158" t="s">
        <v>3052</v>
      </c>
      <c r="BP101" s="158" t="s">
        <v>3052</v>
      </c>
      <c r="BQ101" s="158" t="s">
        <v>3052</v>
      </c>
      <c r="BR101" s="158" t="s">
        <v>3052</v>
      </c>
      <c r="BS101" s="158" t="s">
        <v>3052</v>
      </c>
      <c r="BT101" s="158" t="s">
        <v>3052</v>
      </c>
      <c r="BU101" s="158" t="s">
        <v>3052</v>
      </c>
      <c r="BV101" s="158" t="s">
        <v>3052</v>
      </c>
      <c r="BW101" s="158" t="s">
        <v>3052</v>
      </c>
      <c r="BX101" s="158" t="s">
        <v>3052</v>
      </c>
      <c r="BY101" s="158" t="s">
        <v>3052</v>
      </c>
      <c r="BZ101" s="158" t="s">
        <v>3052</v>
      </c>
      <c r="CA101" s="158" t="s">
        <v>3052</v>
      </c>
    </row>
    <row r="102" spans="1:79" s="2" customFormat="1" x14ac:dyDescent="0.25">
      <c r="A102" s="85" t="s">
        <v>3075</v>
      </c>
      <c r="B102" s="158" t="s">
        <v>3052</v>
      </c>
      <c r="C102" s="158" t="s">
        <v>3052</v>
      </c>
      <c r="D102" s="158" t="s">
        <v>3052</v>
      </c>
      <c r="E102" s="158" t="s">
        <v>3052</v>
      </c>
      <c r="F102" s="158" t="s">
        <v>3052</v>
      </c>
      <c r="G102" s="158" t="s">
        <v>3052</v>
      </c>
      <c r="H102" s="158" t="s">
        <v>3052</v>
      </c>
      <c r="I102" s="158" t="s">
        <v>3052</v>
      </c>
      <c r="J102" s="158" t="s">
        <v>3052</v>
      </c>
      <c r="K102" s="158" t="s">
        <v>3052</v>
      </c>
      <c r="L102" s="158" t="s">
        <v>3052</v>
      </c>
      <c r="M102" s="158" t="s">
        <v>3052</v>
      </c>
      <c r="N102" s="158" t="s">
        <v>3052</v>
      </c>
      <c r="O102" s="158" t="s">
        <v>3052</v>
      </c>
      <c r="P102" s="158" t="s">
        <v>3052</v>
      </c>
      <c r="Q102" s="158" t="s">
        <v>3052</v>
      </c>
      <c r="R102" s="158" t="s">
        <v>3052</v>
      </c>
      <c r="S102" s="158" t="s">
        <v>3052</v>
      </c>
      <c r="T102" s="158" t="s">
        <v>3052</v>
      </c>
      <c r="U102" s="158" t="s">
        <v>3052</v>
      </c>
      <c r="V102" s="158" t="s">
        <v>3052</v>
      </c>
      <c r="W102" s="158" t="s">
        <v>3052</v>
      </c>
      <c r="X102" s="158" t="s">
        <v>3052</v>
      </c>
      <c r="Y102" s="158" t="s">
        <v>3052</v>
      </c>
      <c r="Z102" s="158" t="s">
        <v>3052</v>
      </c>
      <c r="AA102" s="158" t="s">
        <v>3052</v>
      </c>
      <c r="AB102" s="158" t="s">
        <v>3052</v>
      </c>
      <c r="AC102" s="158" t="s">
        <v>3052</v>
      </c>
      <c r="AD102" s="158" t="s">
        <v>3052</v>
      </c>
      <c r="AE102" s="158" t="s">
        <v>3052</v>
      </c>
      <c r="AF102" s="158" t="s">
        <v>3052</v>
      </c>
      <c r="AG102" s="158" t="s">
        <v>3052</v>
      </c>
      <c r="AH102" s="158" t="s">
        <v>3052</v>
      </c>
      <c r="AI102" s="158" t="s">
        <v>3052</v>
      </c>
      <c r="AJ102" s="158" t="s">
        <v>3052</v>
      </c>
      <c r="AK102" s="158" t="s">
        <v>3052</v>
      </c>
      <c r="AL102" s="158" t="s">
        <v>3052</v>
      </c>
      <c r="AM102" s="158" t="s">
        <v>3052</v>
      </c>
      <c r="AN102" s="158" t="s">
        <v>3052</v>
      </c>
      <c r="AO102" s="158" t="s">
        <v>3052</v>
      </c>
      <c r="AP102" s="158" t="s">
        <v>3052</v>
      </c>
      <c r="AQ102" s="158" t="s">
        <v>3052</v>
      </c>
      <c r="AR102" s="158" t="s">
        <v>3052</v>
      </c>
      <c r="AS102" s="158" t="s">
        <v>3052</v>
      </c>
      <c r="AT102" s="158" t="s">
        <v>3052</v>
      </c>
      <c r="AU102" s="158" t="s">
        <v>3052</v>
      </c>
      <c r="AV102" s="158" t="s">
        <v>3052</v>
      </c>
      <c r="AW102" s="158" t="s">
        <v>3052</v>
      </c>
      <c r="AX102" s="158" t="s">
        <v>3052</v>
      </c>
      <c r="AY102" s="158" t="s">
        <v>3052</v>
      </c>
      <c r="AZ102" s="158" t="s">
        <v>3052</v>
      </c>
      <c r="BA102" s="158" t="s">
        <v>3052</v>
      </c>
      <c r="BB102" s="158" t="s">
        <v>3052</v>
      </c>
      <c r="BC102" s="158" t="s">
        <v>3052</v>
      </c>
      <c r="BD102" s="158" t="s">
        <v>3052</v>
      </c>
      <c r="BE102" s="158" t="s">
        <v>3052</v>
      </c>
      <c r="BF102" s="158" t="s">
        <v>3052</v>
      </c>
      <c r="BG102" s="158" t="s">
        <v>3052</v>
      </c>
      <c r="BH102" s="158" t="s">
        <v>3052</v>
      </c>
      <c r="BI102" s="158" t="s">
        <v>3052</v>
      </c>
      <c r="BJ102" s="158" t="s">
        <v>3052</v>
      </c>
      <c r="BK102" s="158" t="s">
        <v>3052</v>
      </c>
      <c r="BL102" s="158" t="s">
        <v>3052</v>
      </c>
      <c r="BM102" s="158" t="s">
        <v>3052</v>
      </c>
      <c r="BN102" s="158" t="s">
        <v>3052</v>
      </c>
      <c r="BO102" s="158" t="s">
        <v>3052</v>
      </c>
      <c r="BP102" s="158" t="s">
        <v>3052</v>
      </c>
      <c r="BQ102" s="158" t="s">
        <v>3052</v>
      </c>
      <c r="BR102" s="158" t="s">
        <v>3052</v>
      </c>
      <c r="BS102" s="158" t="s">
        <v>3052</v>
      </c>
      <c r="BT102" s="158" t="s">
        <v>3052</v>
      </c>
      <c r="BU102" s="158" t="s">
        <v>3052</v>
      </c>
      <c r="BV102" s="158" t="s">
        <v>3052</v>
      </c>
      <c r="BW102" s="158" t="s">
        <v>3052</v>
      </c>
      <c r="BX102" s="158" t="s">
        <v>3052</v>
      </c>
      <c r="BY102" s="158" t="s">
        <v>3052</v>
      </c>
      <c r="BZ102" s="158" t="s">
        <v>3052</v>
      </c>
      <c r="CA102" s="158" t="s">
        <v>3052</v>
      </c>
    </row>
    <row r="103" spans="1:79" s="2" customFormat="1" x14ac:dyDescent="0.25">
      <c r="A103" s="85" t="s">
        <v>3076</v>
      </c>
      <c r="B103" s="158" t="s">
        <v>3052</v>
      </c>
      <c r="C103" s="158" t="s">
        <v>3052</v>
      </c>
      <c r="D103" s="158" t="s">
        <v>3052</v>
      </c>
      <c r="E103" s="158" t="s">
        <v>3052</v>
      </c>
      <c r="F103" s="158" t="s">
        <v>3052</v>
      </c>
      <c r="G103" s="158" t="s">
        <v>3052</v>
      </c>
      <c r="H103" s="158" t="s">
        <v>3052</v>
      </c>
      <c r="I103" s="158" t="s">
        <v>3052</v>
      </c>
      <c r="J103" s="158" t="s">
        <v>3052</v>
      </c>
      <c r="K103" s="158" t="s">
        <v>3052</v>
      </c>
      <c r="L103" s="158" t="s">
        <v>3052</v>
      </c>
      <c r="M103" s="158" t="s">
        <v>3052</v>
      </c>
      <c r="N103" s="158" t="s">
        <v>3052</v>
      </c>
      <c r="O103" s="158" t="s">
        <v>3052</v>
      </c>
      <c r="P103" s="158" t="s">
        <v>3052</v>
      </c>
      <c r="Q103" s="158" t="s">
        <v>3052</v>
      </c>
      <c r="R103" s="158" t="s">
        <v>3052</v>
      </c>
      <c r="S103" s="158" t="s">
        <v>3052</v>
      </c>
      <c r="T103" s="158" t="s">
        <v>3052</v>
      </c>
      <c r="U103" s="158" t="s">
        <v>3052</v>
      </c>
      <c r="V103" s="158" t="s">
        <v>3052</v>
      </c>
      <c r="W103" s="158" t="s">
        <v>3052</v>
      </c>
      <c r="X103" s="158" t="s">
        <v>3052</v>
      </c>
      <c r="Y103" s="158" t="s">
        <v>3052</v>
      </c>
      <c r="Z103" s="158" t="s">
        <v>3052</v>
      </c>
      <c r="AA103" s="158" t="s">
        <v>3052</v>
      </c>
      <c r="AB103" s="158" t="s">
        <v>3052</v>
      </c>
      <c r="AC103" s="158">
        <v>112</v>
      </c>
      <c r="AD103" s="158">
        <v>30.000000000000281</v>
      </c>
      <c r="AE103" s="158">
        <v>4.0000000000001199</v>
      </c>
      <c r="AF103" s="158">
        <v>112.00000000000001</v>
      </c>
      <c r="AG103" s="158">
        <v>29.99999999999989</v>
      </c>
      <c r="AH103" s="158">
        <v>3.99999999999973</v>
      </c>
      <c r="AI103" s="158">
        <v>112</v>
      </c>
      <c r="AJ103" s="158">
        <v>30.00000000000022</v>
      </c>
      <c r="AK103" s="158">
        <v>3.9999999999998002</v>
      </c>
      <c r="AL103" s="158">
        <v>111.99999999999999</v>
      </c>
      <c r="AM103" s="158">
        <v>29.99999999999995</v>
      </c>
      <c r="AN103" s="158">
        <v>3.99999999999994</v>
      </c>
      <c r="AO103" s="158">
        <v>112</v>
      </c>
      <c r="AP103" s="158">
        <v>30</v>
      </c>
      <c r="AQ103" s="158">
        <v>4</v>
      </c>
      <c r="AR103" s="158">
        <v>112</v>
      </c>
      <c r="AS103" s="158">
        <v>29.999999999999311</v>
      </c>
      <c r="AT103" s="158">
        <v>3.9999999999993898</v>
      </c>
      <c r="AU103" s="158">
        <v>111.99999999999999</v>
      </c>
      <c r="AV103" s="158">
        <v>29.999999999999769</v>
      </c>
      <c r="AW103" s="158">
        <v>3.9999999999996301</v>
      </c>
      <c r="AX103" s="158">
        <v>112.00000000000001</v>
      </c>
      <c r="AY103" s="158">
        <v>29.999999999999741</v>
      </c>
      <c r="AZ103" s="158">
        <v>3.9999999999999698</v>
      </c>
      <c r="BA103" s="158">
        <v>112</v>
      </c>
      <c r="BB103" s="158">
        <v>30.000000000000039</v>
      </c>
      <c r="BC103" s="158">
        <v>4.0000000000002798</v>
      </c>
      <c r="BD103" s="158">
        <v>112.00000000000001</v>
      </c>
      <c r="BE103" s="158">
        <v>30.000000000000199</v>
      </c>
      <c r="BF103" s="158">
        <v>4.0000000000001297</v>
      </c>
      <c r="BG103" s="158">
        <v>112</v>
      </c>
      <c r="BH103" s="158">
        <v>30.000000000000341</v>
      </c>
      <c r="BI103" s="158">
        <v>3.9999999999997402</v>
      </c>
      <c r="BJ103" s="158">
        <v>112</v>
      </c>
      <c r="BK103" s="158">
        <v>30.00000000000011</v>
      </c>
      <c r="BL103" s="158">
        <v>4.0000000000003597</v>
      </c>
      <c r="BM103" s="158">
        <v>112</v>
      </c>
      <c r="BN103" s="158">
        <v>30.000000000000171</v>
      </c>
      <c r="BO103" s="158">
        <v>3.9999999999998899</v>
      </c>
      <c r="BP103" s="158">
        <v>105.7626922006724</v>
      </c>
      <c r="BQ103" s="158">
        <v>26.848746930653391</v>
      </c>
      <c r="BR103" s="158">
        <v>3.5762107941222299</v>
      </c>
      <c r="BS103" s="158">
        <v>105.73691970111057</v>
      </c>
      <c r="BT103" s="158">
        <v>26.835725981397051</v>
      </c>
      <c r="BU103" s="158">
        <v>3.5744597009463899</v>
      </c>
      <c r="BV103" s="158">
        <v>93.704834673035947</v>
      </c>
      <c r="BW103" s="158">
        <v>20.756798005540901</v>
      </c>
      <c r="BX103" s="158">
        <v>2.7569486972969801</v>
      </c>
      <c r="BY103" s="158">
        <v>91.629689948424684</v>
      </c>
      <c r="BZ103" s="158">
        <v>19.708379939099679</v>
      </c>
      <c r="CA103" s="158">
        <v>2.6159545435339302</v>
      </c>
    </row>
    <row r="104" spans="1:79" s="2" customFormat="1" x14ac:dyDescent="0.25">
      <c r="A104" s="86" t="s">
        <v>3081</v>
      </c>
      <c r="B104" s="157" t="s">
        <v>3051</v>
      </c>
      <c r="C104" s="157" t="s">
        <v>3051</v>
      </c>
      <c r="D104" s="157" t="s">
        <v>3051</v>
      </c>
      <c r="E104" s="157" t="s">
        <v>3051</v>
      </c>
      <c r="F104" s="157" t="s">
        <v>3051</v>
      </c>
      <c r="G104" s="157" t="s">
        <v>3051</v>
      </c>
      <c r="H104" s="157" t="s">
        <v>3051</v>
      </c>
      <c r="I104" s="157" t="s">
        <v>3051</v>
      </c>
      <c r="J104" s="157" t="s">
        <v>3051</v>
      </c>
      <c r="K104" s="157" t="s">
        <v>3051</v>
      </c>
      <c r="L104" s="157" t="s">
        <v>3051</v>
      </c>
      <c r="M104" s="157" t="s">
        <v>3051</v>
      </c>
      <c r="N104" s="157" t="s">
        <v>3051</v>
      </c>
      <c r="O104" s="157" t="s">
        <v>3051</v>
      </c>
      <c r="P104" s="157" t="s">
        <v>3051</v>
      </c>
      <c r="Q104" s="157" t="s">
        <v>3051</v>
      </c>
      <c r="R104" s="157" t="s">
        <v>3051</v>
      </c>
      <c r="S104" s="157" t="s">
        <v>3051</v>
      </c>
      <c r="T104" s="157" t="s">
        <v>3051</v>
      </c>
      <c r="U104" s="157" t="s">
        <v>3051</v>
      </c>
      <c r="V104" s="157" t="s">
        <v>3051</v>
      </c>
      <c r="W104" s="157" t="s">
        <v>3051</v>
      </c>
      <c r="X104" s="157" t="s">
        <v>3051</v>
      </c>
      <c r="Y104" s="157" t="s">
        <v>3051</v>
      </c>
      <c r="Z104" s="157" t="s">
        <v>3051</v>
      </c>
      <c r="AA104" s="157" t="s">
        <v>3051</v>
      </c>
      <c r="AB104" s="157" t="s">
        <v>3051</v>
      </c>
      <c r="AC104" s="157" t="s">
        <v>3051</v>
      </c>
      <c r="AD104" s="157" t="s">
        <v>3051</v>
      </c>
      <c r="AE104" s="157" t="s">
        <v>3051</v>
      </c>
      <c r="AF104" s="157" t="s">
        <v>3051</v>
      </c>
      <c r="AG104" s="157" t="s">
        <v>3051</v>
      </c>
      <c r="AH104" s="157" t="s">
        <v>3051</v>
      </c>
      <c r="AI104" s="157" t="s">
        <v>3051</v>
      </c>
      <c r="AJ104" s="157" t="s">
        <v>3051</v>
      </c>
      <c r="AK104" s="157" t="s">
        <v>3051</v>
      </c>
      <c r="AL104" s="157" t="s">
        <v>3051</v>
      </c>
      <c r="AM104" s="157" t="s">
        <v>3051</v>
      </c>
      <c r="AN104" s="157" t="s">
        <v>3051</v>
      </c>
      <c r="AO104" s="157" t="s">
        <v>3051</v>
      </c>
      <c r="AP104" s="157" t="s">
        <v>3051</v>
      </c>
      <c r="AQ104" s="157" t="s">
        <v>3051</v>
      </c>
      <c r="AR104" s="157" t="s">
        <v>3051</v>
      </c>
      <c r="AS104" s="157" t="s">
        <v>3051</v>
      </c>
      <c r="AT104" s="157" t="s">
        <v>3051</v>
      </c>
      <c r="AU104" s="157" t="s">
        <v>3051</v>
      </c>
      <c r="AV104" s="157" t="s">
        <v>3051</v>
      </c>
      <c r="AW104" s="157" t="s">
        <v>3051</v>
      </c>
      <c r="AX104" s="157" t="s">
        <v>3051</v>
      </c>
      <c r="AY104" s="157" t="s">
        <v>3051</v>
      </c>
      <c r="AZ104" s="157" t="s">
        <v>3051</v>
      </c>
      <c r="BA104" s="157" t="s">
        <v>3051</v>
      </c>
      <c r="BB104" s="157" t="s">
        <v>3051</v>
      </c>
      <c r="BC104" s="157" t="s">
        <v>3051</v>
      </c>
      <c r="BD104" s="157" t="s">
        <v>3051</v>
      </c>
      <c r="BE104" s="157" t="s">
        <v>3051</v>
      </c>
      <c r="BF104" s="157" t="s">
        <v>3051</v>
      </c>
      <c r="BG104" s="157" t="s">
        <v>3051</v>
      </c>
      <c r="BH104" s="157" t="s">
        <v>3051</v>
      </c>
      <c r="BI104" s="157" t="s">
        <v>3051</v>
      </c>
      <c r="BJ104" s="157" t="s">
        <v>3051</v>
      </c>
      <c r="BK104" s="157" t="s">
        <v>3051</v>
      </c>
      <c r="BL104" s="157" t="s">
        <v>3051</v>
      </c>
      <c r="BM104" s="157" t="s">
        <v>3051</v>
      </c>
      <c r="BN104" s="157" t="s">
        <v>3051</v>
      </c>
      <c r="BO104" s="157" t="s">
        <v>3051</v>
      </c>
      <c r="BP104" s="157" t="s">
        <v>3051</v>
      </c>
      <c r="BQ104" s="157" t="s">
        <v>3051</v>
      </c>
      <c r="BR104" s="157" t="s">
        <v>3051</v>
      </c>
      <c r="BS104" s="157" t="s">
        <v>3051</v>
      </c>
      <c r="BT104" s="157" t="s">
        <v>3051</v>
      </c>
      <c r="BU104" s="157" t="s">
        <v>3051</v>
      </c>
      <c r="BV104" s="157" t="s">
        <v>3051</v>
      </c>
      <c r="BW104" s="157" t="s">
        <v>3051</v>
      </c>
      <c r="BX104" s="157" t="s">
        <v>3051</v>
      </c>
      <c r="BY104" s="157" t="s">
        <v>3051</v>
      </c>
      <c r="BZ104" s="157" t="s">
        <v>3051</v>
      </c>
      <c r="CA104" s="157" t="s">
        <v>3051</v>
      </c>
    </row>
    <row r="105" spans="1:79" s="2" customFormat="1" x14ac:dyDescent="0.25">
      <c r="A105" s="85" t="s">
        <v>3053</v>
      </c>
      <c r="B105" s="158">
        <v>77.400000000000006</v>
      </c>
      <c r="C105" s="158">
        <v>2.9999999999993099</v>
      </c>
      <c r="D105" s="158">
        <v>0.60000000000019005</v>
      </c>
      <c r="E105" s="158">
        <v>77.400000000000006</v>
      </c>
      <c r="F105" s="158">
        <v>2.9999999999992601</v>
      </c>
      <c r="G105" s="158">
        <v>0.59999999999953002</v>
      </c>
      <c r="H105" s="158">
        <v>77.400000000000006</v>
      </c>
      <c r="I105" s="158">
        <v>2.9999999999996398</v>
      </c>
      <c r="J105" s="158">
        <v>0.59999999999928</v>
      </c>
      <c r="K105" s="158">
        <v>77.399999999999991</v>
      </c>
      <c r="L105" s="158">
        <v>3.00000000000006</v>
      </c>
      <c r="M105" s="158">
        <v>0.59999999999956999</v>
      </c>
      <c r="N105" s="158">
        <v>76.226617397606304</v>
      </c>
      <c r="O105" s="158">
        <v>2.9999999999992801</v>
      </c>
      <c r="P105" s="158">
        <v>0.60000000000081999</v>
      </c>
      <c r="Q105" s="158">
        <v>76.685813276090613</v>
      </c>
      <c r="R105" s="158">
        <v>2.97204573374766</v>
      </c>
      <c r="S105" s="158">
        <v>0.59301143343572005</v>
      </c>
      <c r="T105" s="158">
        <v>77.346364303065485</v>
      </c>
      <c r="U105" s="158">
        <v>3.0000000000011502</v>
      </c>
      <c r="V105" s="158">
        <v>0.59999999999946996</v>
      </c>
      <c r="W105" s="158">
        <v>75.059702253245732</v>
      </c>
      <c r="X105" s="158">
        <v>3.00000000000085</v>
      </c>
      <c r="Y105" s="158">
        <v>0.60000000000016995</v>
      </c>
      <c r="Z105" s="158">
        <v>74.927660648038696</v>
      </c>
      <c r="AA105" s="158">
        <v>3.0000000000009002</v>
      </c>
      <c r="AB105" s="158">
        <v>0.59999999999907005</v>
      </c>
      <c r="AC105" s="158">
        <v>74.817966576982784</v>
      </c>
      <c r="AD105" s="158">
        <v>2.89593003318689</v>
      </c>
      <c r="AE105" s="158">
        <v>0.57398250829584996</v>
      </c>
      <c r="AF105" s="158">
        <v>74.217787661922202</v>
      </c>
      <c r="AG105" s="158">
        <v>2.8190839472071798</v>
      </c>
      <c r="AH105" s="158">
        <v>0.55477098680150005</v>
      </c>
      <c r="AI105" s="158">
        <v>76.034671843559494</v>
      </c>
      <c r="AJ105" s="158">
        <v>2.9075653751235699</v>
      </c>
      <c r="AK105" s="158">
        <v>0.57689134378074003</v>
      </c>
      <c r="AL105" s="158">
        <v>76.003558779765001</v>
      </c>
      <c r="AM105" s="158">
        <v>2.8884489685225199</v>
      </c>
      <c r="AN105" s="158">
        <v>0.57211224213044998</v>
      </c>
      <c r="AO105" s="158">
        <v>76.695915190183854</v>
      </c>
      <c r="AP105" s="158">
        <v>2.9148451808883999</v>
      </c>
      <c r="AQ105" s="158">
        <v>0.57871129522180997</v>
      </c>
      <c r="AR105" s="158">
        <v>76.972052243433126</v>
      </c>
      <c r="AS105" s="158">
        <v>2.9680056290585202</v>
      </c>
      <c r="AT105" s="158">
        <v>0.59200140726401995</v>
      </c>
      <c r="AU105" s="158">
        <v>76.835238082317645</v>
      </c>
      <c r="AV105" s="158">
        <v>2.9577825401550002</v>
      </c>
      <c r="AW105" s="158">
        <v>0.58944563503990999</v>
      </c>
      <c r="AX105" s="158">
        <v>76.841988851630902</v>
      </c>
      <c r="AY105" s="158">
        <v>2.94659109663526</v>
      </c>
      <c r="AZ105" s="158">
        <v>0.58664777415659997</v>
      </c>
      <c r="BA105" s="158">
        <v>76.588942481707548</v>
      </c>
      <c r="BB105" s="158">
        <v>2.9081626164897498</v>
      </c>
      <c r="BC105" s="158">
        <v>0.57704065412290995</v>
      </c>
      <c r="BD105" s="158">
        <v>76.123077214720084</v>
      </c>
      <c r="BE105" s="158">
        <v>2.8251173115717299</v>
      </c>
      <c r="BF105" s="158">
        <v>0.55627932789145995</v>
      </c>
      <c r="BG105" s="158">
        <v>75.748003896873996</v>
      </c>
      <c r="BH105" s="158">
        <v>2.7737486376481399</v>
      </c>
      <c r="BI105" s="158">
        <v>0.54343715941013004</v>
      </c>
      <c r="BJ105" s="158">
        <v>76.044269424956966</v>
      </c>
      <c r="BK105" s="158">
        <v>2.83234343272707</v>
      </c>
      <c r="BL105" s="158">
        <v>0.55808585818355005</v>
      </c>
      <c r="BM105" s="158">
        <v>74.485117718996264</v>
      </c>
      <c r="BN105" s="158">
        <v>2.68057309866643</v>
      </c>
      <c r="BO105" s="158">
        <v>0.52014327466826005</v>
      </c>
      <c r="BP105" s="158">
        <v>73.497869693846582</v>
      </c>
      <c r="BQ105" s="158">
        <v>2.6329814900639898</v>
      </c>
      <c r="BR105" s="158">
        <v>0.50824537251790003</v>
      </c>
      <c r="BS105" s="158">
        <v>70.907958797093798</v>
      </c>
      <c r="BT105" s="158">
        <v>2.2861422635110902</v>
      </c>
      <c r="BU105" s="158">
        <v>0.42153556588147001</v>
      </c>
      <c r="BV105" s="158">
        <v>70.252506781450379</v>
      </c>
      <c r="BW105" s="158">
        <v>1.9271401133307999</v>
      </c>
      <c r="BX105" s="158">
        <v>0.33178502832367002</v>
      </c>
      <c r="BY105" s="158">
        <v>72.234358750121459</v>
      </c>
      <c r="BZ105" s="158">
        <v>2.3876230243390402</v>
      </c>
      <c r="CA105" s="158">
        <v>0.44690575609399003</v>
      </c>
    </row>
    <row r="106" spans="1:79" s="2" customFormat="1" x14ac:dyDescent="0.25">
      <c r="A106" s="85" t="s">
        <v>42</v>
      </c>
      <c r="B106" s="158">
        <v>98.402811045378414</v>
      </c>
      <c r="C106" s="158">
        <v>10.000000000000171</v>
      </c>
      <c r="D106" s="158">
        <v>1.4999999999997999</v>
      </c>
      <c r="E106" s="158">
        <v>98.412808398871178</v>
      </c>
      <c r="F106" s="158">
        <v>10.000000000000171</v>
      </c>
      <c r="G106" s="158">
        <v>1.5</v>
      </c>
      <c r="H106" s="158">
        <v>98.263021375786323</v>
      </c>
      <c r="I106" s="158">
        <v>9.9999999999998508</v>
      </c>
      <c r="J106" s="158">
        <v>1.49999999999998</v>
      </c>
      <c r="K106" s="158">
        <v>98.316778979254977</v>
      </c>
      <c r="L106" s="158">
        <v>9.4649500336807897</v>
      </c>
      <c r="M106" s="158">
        <v>1.41677000523925</v>
      </c>
      <c r="N106" s="158">
        <v>98.490537321933658</v>
      </c>
      <c r="O106" s="158">
        <v>9.3143874046777597</v>
      </c>
      <c r="P106" s="158">
        <v>1.3933491518385499</v>
      </c>
      <c r="Q106" s="158">
        <v>98.41702267477676</v>
      </c>
      <c r="R106" s="158">
        <v>9.3903473986688297</v>
      </c>
      <c r="S106" s="158">
        <v>1.40516515090396</v>
      </c>
      <c r="T106" s="158">
        <v>98.024235686489064</v>
      </c>
      <c r="U106" s="158">
        <v>10.000000000000229</v>
      </c>
      <c r="V106" s="158">
        <v>1.5000000000001099</v>
      </c>
      <c r="W106" s="158">
        <v>97.496366394481925</v>
      </c>
      <c r="X106" s="158">
        <v>10.00000000000024</v>
      </c>
      <c r="Y106" s="158">
        <v>1.49999999999972</v>
      </c>
      <c r="Z106" s="158">
        <v>97.522373696765683</v>
      </c>
      <c r="AA106" s="158">
        <v>10.00000000000008</v>
      </c>
      <c r="AB106" s="158">
        <v>1.5000000000001401</v>
      </c>
      <c r="AC106" s="158">
        <v>97.681700218034393</v>
      </c>
      <c r="AD106" s="158">
        <v>9.9999999999999005</v>
      </c>
      <c r="AE106" s="158">
        <v>1.49999999999942</v>
      </c>
      <c r="AF106" s="158">
        <v>97.77980006410472</v>
      </c>
      <c r="AG106" s="158">
        <v>10.00000000000002</v>
      </c>
      <c r="AH106" s="158">
        <v>1.5</v>
      </c>
      <c r="AI106" s="158">
        <v>98.231429525547</v>
      </c>
      <c r="AJ106" s="158">
        <v>9.9999999999993197</v>
      </c>
      <c r="AK106" s="158">
        <v>1.50000000000079</v>
      </c>
      <c r="AL106" s="158">
        <v>97.853149196876785</v>
      </c>
      <c r="AM106" s="158">
        <v>10.000000000000581</v>
      </c>
      <c r="AN106" s="158">
        <v>1.4999999999992</v>
      </c>
      <c r="AO106" s="158">
        <v>98.159057904148213</v>
      </c>
      <c r="AP106" s="158">
        <v>9.9999999999997105</v>
      </c>
      <c r="AQ106" s="158">
        <v>1.5000000000001199</v>
      </c>
      <c r="AR106" s="158">
        <v>97.669207459443285</v>
      </c>
      <c r="AS106" s="158">
        <v>10.0000000000011</v>
      </c>
      <c r="AT106" s="158">
        <v>1.50000000000141</v>
      </c>
      <c r="AU106" s="158">
        <v>98.566936172554392</v>
      </c>
      <c r="AV106" s="158">
        <v>10.00000000000127</v>
      </c>
      <c r="AW106" s="158">
        <v>1.5000000000015301</v>
      </c>
      <c r="AX106" s="158">
        <v>98.546659052995778</v>
      </c>
      <c r="AY106" s="158">
        <v>10.00000000000135</v>
      </c>
      <c r="AZ106" s="158">
        <v>1.4999999999990801</v>
      </c>
      <c r="BA106" s="158">
        <v>97.291981287922326</v>
      </c>
      <c r="BB106" s="158">
        <v>10.00000000000048</v>
      </c>
      <c r="BC106" s="158">
        <v>1.4999999999981799</v>
      </c>
      <c r="BD106" s="158">
        <v>97.298034105496072</v>
      </c>
      <c r="BE106" s="158">
        <v>10.00000000000235</v>
      </c>
      <c r="BF106" s="158">
        <v>1.4999999999981199</v>
      </c>
      <c r="BG106" s="158">
        <v>97.488764244197156</v>
      </c>
      <c r="BH106" s="158">
        <v>9.9999999999976392</v>
      </c>
      <c r="BI106" s="158">
        <v>1.5000000000009901</v>
      </c>
      <c r="BJ106" s="158">
        <v>97.396858668236206</v>
      </c>
      <c r="BK106" s="158">
        <v>10.00000000000184</v>
      </c>
      <c r="BL106" s="158">
        <v>1.50000000000111</v>
      </c>
      <c r="BM106" s="158">
        <v>97.505922970481393</v>
      </c>
      <c r="BN106" s="158">
        <v>10.000000000001821</v>
      </c>
      <c r="BO106" s="158">
        <v>1.50000000000057</v>
      </c>
      <c r="BP106" s="158">
        <v>98.059863971131762</v>
      </c>
      <c r="BQ106" s="158">
        <v>10.000000000002281</v>
      </c>
      <c r="BR106" s="158">
        <v>1.4999999999984399</v>
      </c>
      <c r="BS106" s="158">
        <v>97.769487748833697</v>
      </c>
      <c r="BT106" s="158">
        <v>9.9999999999986002</v>
      </c>
      <c r="BU106" s="158">
        <v>1.4999999999976901</v>
      </c>
      <c r="BV106" s="158">
        <v>97.435485380999594</v>
      </c>
      <c r="BW106" s="158">
        <v>10.00000000000118</v>
      </c>
      <c r="BX106" s="158">
        <v>1.5000000000009399</v>
      </c>
      <c r="BY106" s="158">
        <v>97.225546254577381</v>
      </c>
      <c r="BZ106" s="158">
        <v>10.00000000000175</v>
      </c>
      <c r="CA106" s="158">
        <v>1.50000000000026</v>
      </c>
    </row>
    <row r="107" spans="1:79" s="2" customFormat="1" x14ac:dyDescent="0.25">
      <c r="A107" s="85" t="s">
        <v>3054</v>
      </c>
      <c r="B107" s="158">
        <v>54.524057597936071</v>
      </c>
      <c r="C107" s="158">
        <v>0.99999999999964995</v>
      </c>
      <c r="D107" s="158">
        <v>9.9999999999740005E-2</v>
      </c>
      <c r="E107" s="158">
        <v>54.520365302672232</v>
      </c>
      <c r="F107" s="158">
        <v>0.99999999999994005</v>
      </c>
      <c r="G107" s="158">
        <v>9.9999999999790007E-2</v>
      </c>
      <c r="H107" s="158">
        <v>54.541781168979753</v>
      </c>
      <c r="I107" s="158">
        <v>0.99999999999994005</v>
      </c>
      <c r="J107" s="158">
        <v>0.10000000000036</v>
      </c>
      <c r="K107" s="158">
        <v>54.89570581093713</v>
      </c>
      <c r="L107" s="158">
        <v>0.99999999999999001</v>
      </c>
      <c r="M107" s="158">
        <v>9.9999999999690004E-2</v>
      </c>
      <c r="N107" s="158">
        <v>54.937846413360397</v>
      </c>
      <c r="O107" s="158">
        <v>0.99999999999978995</v>
      </c>
      <c r="P107" s="158">
        <v>9.9999999999690004E-2</v>
      </c>
      <c r="Q107" s="158">
        <v>54.996999838916537</v>
      </c>
      <c r="R107" s="158">
        <v>0.99999999999996003</v>
      </c>
      <c r="S107" s="158">
        <v>0.1</v>
      </c>
      <c r="T107" s="158">
        <v>54.97407667791056</v>
      </c>
      <c r="U107" s="158">
        <v>0.99999999999981004</v>
      </c>
      <c r="V107" s="158">
        <v>0.10000000000004</v>
      </c>
      <c r="W107" s="158">
        <v>54.983689430213197</v>
      </c>
      <c r="X107" s="158">
        <v>0.99999999999972</v>
      </c>
      <c r="Y107" s="158">
        <v>0.10000000000026001</v>
      </c>
      <c r="Z107" s="158">
        <v>55.049507034336337</v>
      </c>
      <c r="AA107" s="158">
        <v>0.99999999999989997</v>
      </c>
      <c r="AB107" s="158">
        <v>0.10000000000028</v>
      </c>
      <c r="AC107" s="158">
        <v>54.984428883837232</v>
      </c>
      <c r="AD107" s="158">
        <v>1.0000000000001601</v>
      </c>
      <c r="AE107" s="158">
        <v>0.10000000000007001</v>
      </c>
      <c r="AF107" s="158">
        <v>54.995520879155151</v>
      </c>
      <c r="AG107" s="158">
        <v>0.99999999999988998</v>
      </c>
      <c r="AH107" s="158">
        <v>9.9999999999869998E-2</v>
      </c>
      <c r="AI107" s="158">
        <v>54.999957777535101</v>
      </c>
      <c r="AJ107" s="158">
        <v>0.99999999999997002</v>
      </c>
      <c r="AK107" s="158">
        <v>0.10000000000012001</v>
      </c>
      <c r="AL107" s="158">
        <v>55.030278116362517</v>
      </c>
      <c r="AM107" s="158">
        <v>1.00000000000005</v>
      </c>
      <c r="AN107" s="158">
        <v>9.9999999999760003E-2</v>
      </c>
      <c r="AO107" s="158">
        <v>55.008831746156929</v>
      </c>
      <c r="AP107" s="158">
        <v>1.0000000000002001</v>
      </c>
      <c r="AQ107" s="158">
        <v>9.9999999999749997E-2</v>
      </c>
      <c r="AR107" s="158">
        <v>54.979992185962828</v>
      </c>
      <c r="AS107" s="158">
        <v>1.00000000000004</v>
      </c>
      <c r="AT107" s="158">
        <v>9.9999999999790007E-2</v>
      </c>
      <c r="AU107" s="158">
        <v>54.991084038062503</v>
      </c>
      <c r="AV107" s="158">
        <v>0.99999999999984002</v>
      </c>
      <c r="AW107" s="158">
        <v>9.9999999999979994E-2</v>
      </c>
      <c r="AX107" s="158">
        <v>55.097584035582052</v>
      </c>
      <c r="AY107" s="158">
        <v>1.00000000000003</v>
      </c>
      <c r="AZ107" s="158">
        <v>9.9999999999889996E-2</v>
      </c>
      <c r="BA107" s="158">
        <v>55.152326036512768</v>
      </c>
      <c r="BB107" s="158">
        <v>1.0000000000001099</v>
      </c>
      <c r="BC107" s="158">
        <v>0.10000000000025</v>
      </c>
      <c r="BD107" s="158">
        <v>55.147147365964301</v>
      </c>
      <c r="BE107" s="158">
        <v>1.00000000000027</v>
      </c>
      <c r="BF107" s="158">
        <v>0.10000000000026001</v>
      </c>
      <c r="BG107" s="158">
        <v>55.17526108622566</v>
      </c>
      <c r="BH107" s="158">
        <v>0.99999999999992994</v>
      </c>
      <c r="BI107" s="158">
        <v>9.9999999999760003E-2</v>
      </c>
      <c r="BJ107" s="158">
        <v>55.286998839782498</v>
      </c>
      <c r="BK107" s="158">
        <v>1.0000000000001401</v>
      </c>
      <c r="BL107" s="158">
        <v>0.10000000000009</v>
      </c>
      <c r="BM107" s="158">
        <v>55.260356081338372</v>
      </c>
      <c r="BN107" s="158">
        <v>1.0000000000002101</v>
      </c>
      <c r="BO107" s="158">
        <v>0.10000000000002</v>
      </c>
      <c r="BP107" s="158">
        <v>55.200417415280477</v>
      </c>
      <c r="BQ107" s="158">
        <v>1.0000000000001501</v>
      </c>
      <c r="BR107" s="158">
        <v>9.9999999999640002E-2</v>
      </c>
      <c r="BS107" s="158">
        <v>55.301801263387297</v>
      </c>
      <c r="BT107" s="158">
        <v>1.0000000000000899</v>
      </c>
      <c r="BU107" s="158">
        <v>0.1000000000003</v>
      </c>
      <c r="BV107" s="158">
        <v>55.352874510953491</v>
      </c>
      <c r="BW107" s="158">
        <v>0.99999999999981004</v>
      </c>
      <c r="BX107" s="158">
        <v>0.10000000000012001</v>
      </c>
      <c r="BY107" s="158">
        <v>55.420243567147359</v>
      </c>
      <c r="BZ107" s="158">
        <v>0.99999999999964995</v>
      </c>
      <c r="CA107" s="158">
        <v>9.9999999999819997E-2</v>
      </c>
    </row>
    <row r="108" spans="1:79" s="2" customFormat="1" x14ac:dyDescent="0.25">
      <c r="A108" s="85" t="s">
        <v>3074</v>
      </c>
      <c r="B108" s="158" t="s">
        <v>3052</v>
      </c>
      <c r="C108" s="158" t="s">
        <v>3052</v>
      </c>
      <c r="D108" s="158" t="s">
        <v>3052</v>
      </c>
      <c r="E108" s="158" t="s">
        <v>3052</v>
      </c>
      <c r="F108" s="158" t="s">
        <v>3052</v>
      </c>
      <c r="G108" s="158" t="s">
        <v>3052</v>
      </c>
      <c r="H108" s="158" t="s">
        <v>3052</v>
      </c>
      <c r="I108" s="158" t="s">
        <v>3052</v>
      </c>
      <c r="J108" s="158" t="s">
        <v>3052</v>
      </c>
      <c r="K108" s="158" t="s">
        <v>3052</v>
      </c>
      <c r="L108" s="158" t="s">
        <v>3052</v>
      </c>
      <c r="M108" s="158" t="s">
        <v>3052</v>
      </c>
      <c r="N108" s="158" t="s">
        <v>3052</v>
      </c>
      <c r="O108" s="158" t="s">
        <v>3052</v>
      </c>
      <c r="P108" s="158" t="s">
        <v>3052</v>
      </c>
      <c r="Q108" s="158" t="s">
        <v>3052</v>
      </c>
      <c r="R108" s="158" t="s">
        <v>3052</v>
      </c>
      <c r="S108" s="158" t="s">
        <v>3052</v>
      </c>
      <c r="T108" s="158" t="s">
        <v>3052</v>
      </c>
      <c r="U108" s="158" t="s">
        <v>3052</v>
      </c>
      <c r="V108" s="158" t="s">
        <v>3052</v>
      </c>
      <c r="W108" s="158" t="s">
        <v>3052</v>
      </c>
      <c r="X108" s="158" t="s">
        <v>3052</v>
      </c>
      <c r="Y108" s="158" t="s">
        <v>3052</v>
      </c>
      <c r="Z108" s="158" t="s">
        <v>3052</v>
      </c>
      <c r="AA108" s="158" t="s">
        <v>3052</v>
      </c>
      <c r="AB108" s="158" t="s">
        <v>3052</v>
      </c>
      <c r="AC108" s="158" t="s">
        <v>3052</v>
      </c>
      <c r="AD108" s="158" t="s">
        <v>3052</v>
      </c>
      <c r="AE108" s="158" t="s">
        <v>3052</v>
      </c>
      <c r="AF108" s="158" t="s">
        <v>3052</v>
      </c>
      <c r="AG108" s="158" t="s">
        <v>3052</v>
      </c>
      <c r="AH108" s="158" t="s">
        <v>3052</v>
      </c>
      <c r="AI108" s="158" t="s">
        <v>3052</v>
      </c>
      <c r="AJ108" s="158" t="s">
        <v>3052</v>
      </c>
      <c r="AK108" s="158" t="s">
        <v>3052</v>
      </c>
      <c r="AL108" s="158" t="s">
        <v>3052</v>
      </c>
      <c r="AM108" s="158" t="s">
        <v>3052</v>
      </c>
      <c r="AN108" s="158" t="s">
        <v>3052</v>
      </c>
      <c r="AO108" s="158" t="s">
        <v>3052</v>
      </c>
      <c r="AP108" s="158" t="s">
        <v>3052</v>
      </c>
      <c r="AQ108" s="158" t="s">
        <v>3052</v>
      </c>
      <c r="AR108" s="158" t="s">
        <v>3052</v>
      </c>
      <c r="AS108" s="158" t="s">
        <v>3052</v>
      </c>
      <c r="AT108" s="158" t="s">
        <v>3052</v>
      </c>
      <c r="AU108" s="158" t="s">
        <v>3052</v>
      </c>
      <c r="AV108" s="158" t="s">
        <v>3052</v>
      </c>
      <c r="AW108" s="158" t="s">
        <v>3052</v>
      </c>
      <c r="AX108" s="158" t="s">
        <v>3052</v>
      </c>
      <c r="AY108" s="158" t="s">
        <v>3052</v>
      </c>
      <c r="AZ108" s="158" t="s">
        <v>3052</v>
      </c>
      <c r="BA108" s="158" t="s">
        <v>3052</v>
      </c>
      <c r="BB108" s="158" t="s">
        <v>3052</v>
      </c>
      <c r="BC108" s="158" t="s">
        <v>3052</v>
      </c>
      <c r="BD108" s="158" t="s">
        <v>3052</v>
      </c>
      <c r="BE108" s="158" t="s">
        <v>3052</v>
      </c>
      <c r="BF108" s="158" t="s">
        <v>3052</v>
      </c>
      <c r="BG108" s="158" t="s">
        <v>3052</v>
      </c>
      <c r="BH108" s="158" t="s">
        <v>3052</v>
      </c>
      <c r="BI108" s="158" t="s">
        <v>3052</v>
      </c>
      <c r="BJ108" s="158" t="s">
        <v>3052</v>
      </c>
      <c r="BK108" s="158" t="s">
        <v>3052</v>
      </c>
      <c r="BL108" s="158" t="s">
        <v>3052</v>
      </c>
      <c r="BM108" s="158" t="s">
        <v>3052</v>
      </c>
      <c r="BN108" s="158" t="s">
        <v>3052</v>
      </c>
      <c r="BO108" s="158" t="s">
        <v>3052</v>
      </c>
      <c r="BP108" s="158" t="s">
        <v>3052</v>
      </c>
      <c r="BQ108" s="158" t="s">
        <v>3052</v>
      </c>
      <c r="BR108" s="158" t="s">
        <v>3052</v>
      </c>
      <c r="BS108" s="158" t="s">
        <v>3052</v>
      </c>
      <c r="BT108" s="158" t="s">
        <v>3052</v>
      </c>
      <c r="BU108" s="158" t="s">
        <v>3052</v>
      </c>
      <c r="BV108" s="158" t="s">
        <v>3052</v>
      </c>
      <c r="BW108" s="158" t="s">
        <v>3052</v>
      </c>
      <c r="BX108" s="158" t="s">
        <v>3052</v>
      </c>
      <c r="BY108" s="158" t="s">
        <v>3052</v>
      </c>
      <c r="BZ108" s="158" t="s">
        <v>3052</v>
      </c>
      <c r="CA108" s="158" t="s">
        <v>3052</v>
      </c>
    </row>
    <row r="109" spans="1:79" s="2" customFormat="1" x14ac:dyDescent="0.25">
      <c r="A109" s="85" t="s">
        <v>3075</v>
      </c>
      <c r="B109" s="158" t="s">
        <v>3052</v>
      </c>
      <c r="C109" s="158" t="s">
        <v>3052</v>
      </c>
      <c r="D109" s="158" t="s">
        <v>3052</v>
      </c>
      <c r="E109" s="158" t="s">
        <v>3052</v>
      </c>
      <c r="F109" s="158" t="s">
        <v>3052</v>
      </c>
      <c r="G109" s="158" t="s">
        <v>3052</v>
      </c>
      <c r="H109" s="158" t="s">
        <v>3052</v>
      </c>
      <c r="I109" s="158" t="s">
        <v>3052</v>
      </c>
      <c r="J109" s="158" t="s">
        <v>3052</v>
      </c>
      <c r="K109" s="158" t="s">
        <v>3052</v>
      </c>
      <c r="L109" s="158" t="s">
        <v>3052</v>
      </c>
      <c r="M109" s="158" t="s">
        <v>3052</v>
      </c>
      <c r="N109" s="158" t="s">
        <v>3052</v>
      </c>
      <c r="O109" s="158" t="s">
        <v>3052</v>
      </c>
      <c r="P109" s="158" t="s">
        <v>3052</v>
      </c>
      <c r="Q109" s="158" t="s">
        <v>3052</v>
      </c>
      <c r="R109" s="158" t="s">
        <v>3052</v>
      </c>
      <c r="S109" s="158" t="s">
        <v>3052</v>
      </c>
      <c r="T109" s="158" t="s">
        <v>3052</v>
      </c>
      <c r="U109" s="158" t="s">
        <v>3052</v>
      </c>
      <c r="V109" s="158" t="s">
        <v>3052</v>
      </c>
      <c r="W109" s="158" t="s">
        <v>3052</v>
      </c>
      <c r="X109" s="158" t="s">
        <v>3052</v>
      </c>
      <c r="Y109" s="158" t="s">
        <v>3052</v>
      </c>
      <c r="Z109" s="158" t="s">
        <v>3052</v>
      </c>
      <c r="AA109" s="158" t="s">
        <v>3052</v>
      </c>
      <c r="AB109" s="158" t="s">
        <v>3052</v>
      </c>
      <c r="AC109" s="158" t="s">
        <v>3052</v>
      </c>
      <c r="AD109" s="158" t="s">
        <v>3052</v>
      </c>
      <c r="AE109" s="158" t="s">
        <v>3052</v>
      </c>
      <c r="AF109" s="158" t="s">
        <v>3052</v>
      </c>
      <c r="AG109" s="158" t="s">
        <v>3052</v>
      </c>
      <c r="AH109" s="158" t="s">
        <v>3052</v>
      </c>
      <c r="AI109" s="158" t="s">
        <v>3052</v>
      </c>
      <c r="AJ109" s="158" t="s">
        <v>3052</v>
      </c>
      <c r="AK109" s="158" t="s">
        <v>3052</v>
      </c>
      <c r="AL109" s="158" t="s">
        <v>3052</v>
      </c>
      <c r="AM109" s="158" t="s">
        <v>3052</v>
      </c>
      <c r="AN109" s="158" t="s">
        <v>3052</v>
      </c>
      <c r="AO109" s="158" t="s">
        <v>3052</v>
      </c>
      <c r="AP109" s="158" t="s">
        <v>3052</v>
      </c>
      <c r="AQ109" s="158" t="s">
        <v>3052</v>
      </c>
      <c r="AR109" s="158" t="s">
        <v>3052</v>
      </c>
      <c r="AS109" s="158" t="s">
        <v>3052</v>
      </c>
      <c r="AT109" s="158" t="s">
        <v>3052</v>
      </c>
      <c r="AU109" s="158" t="s">
        <v>3052</v>
      </c>
      <c r="AV109" s="158" t="s">
        <v>3052</v>
      </c>
      <c r="AW109" s="158" t="s">
        <v>3052</v>
      </c>
      <c r="AX109" s="158" t="s">
        <v>3052</v>
      </c>
      <c r="AY109" s="158" t="s">
        <v>3052</v>
      </c>
      <c r="AZ109" s="158" t="s">
        <v>3052</v>
      </c>
      <c r="BA109" s="158" t="s">
        <v>3052</v>
      </c>
      <c r="BB109" s="158" t="s">
        <v>3052</v>
      </c>
      <c r="BC109" s="158" t="s">
        <v>3052</v>
      </c>
      <c r="BD109" s="158" t="s">
        <v>3052</v>
      </c>
      <c r="BE109" s="158" t="s">
        <v>3052</v>
      </c>
      <c r="BF109" s="158" t="s">
        <v>3052</v>
      </c>
      <c r="BG109" s="158" t="s">
        <v>3052</v>
      </c>
      <c r="BH109" s="158" t="s">
        <v>3052</v>
      </c>
      <c r="BI109" s="158" t="s">
        <v>3052</v>
      </c>
      <c r="BJ109" s="158" t="s">
        <v>3052</v>
      </c>
      <c r="BK109" s="158" t="s">
        <v>3052</v>
      </c>
      <c r="BL109" s="158" t="s">
        <v>3052</v>
      </c>
      <c r="BM109" s="158" t="s">
        <v>3052</v>
      </c>
      <c r="BN109" s="158" t="s">
        <v>3052</v>
      </c>
      <c r="BO109" s="158" t="s">
        <v>3052</v>
      </c>
      <c r="BP109" s="158" t="s">
        <v>3052</v>
      </c>
      <c r="BQ109" s="158" t="s">
        <v>3052</v>
      </c>
      <c r="BR109" s="158" t="s">
        <v>3052</v>
      </c>
      <c r="BS109" s="158" t="s">
        <v>3052</v>
      </c>
      <c r="BT109" s="158" t="s">
        <v>3052</v>
      </c>
      <c r="BU109" s="158" t="s">
        <v>3052</v>
      </c>
      <c r="BV109" s="158" t="s">
        <v>3052</v>
      </c>
      <c r="BW109" s="158" t="s">
        <v>3052</v>
      </c>
      <c r="BX109" s="158" t="s">
        <v>3052</v>
      </c>
      <c r="BY109" s="158" t="s">
        <v>3052</v>
      </c>
      <c r="BZ109" s="158" t="s">
        <v>3052</v>
      </c>
      <c r="CA109" s="158" t="s">
        <v>3052</v>
      </c>
    </row>
    <row r="110" spans="1:79" s="2" customFormat="1" x14ac:dyDescent="0.25">
      <c r="A110" s="85" t="s">
        <v>3076</v>
      </c>
      <c r="B110" s="158" t="s">
        <v>3052</v>
      </c>
      <c r="C110" s="158" t="s">
        <v>3052</v>
      </c>
      <c r="D110" s="158" t="s">
        <v>3052</v>
      </c>
      <c r="E110" s="158" t="s">
        <v>3052</v>
      </c>
      <c r="F110" s="158" t="s">
        <v>3052</v>
      </c>
      <c r="G110" s="158" t="s">
        <v>3052</v>
      </c>
      <c r="H110" s="158" t="s">
        <v>3052</v>
      </c>
      <c r="I110" s="158" t="s">
        <v>3052</v>
      </c>
      <c r="J110" s="158" t="s">
        <v>3052</v>
      </c>
      <c r="K110" s="158">
        <v>54.6</v>
      </c>
      <c r="L110" s="158">
        <v>1</v>
      </c>
      <c r="M110" s="158">
        <v>0.1</v>
      </c>
      <c r="N110" s="158">
        <v>54.6</v>
      </c>
      <c r="O110" s="158">
        <v>1</v>
      </c>
      <c r="P110" s="158">
        <v>0.1</v>
      </c>
      <c r="Q110" s="158">
        <v>54.6</v>
      </c>
      <c r="R110" s="158">
        <v>1</v>
      </c>
      <c r="S110" s="158">
        <v>0.1</v>
      </c>
      <c r="T110" s="158">
        <v>54.6</v>
      </c>
      <c r="U110" s="158">
        <v>1</v>
      </c>
      <c r="V110" s="158">
        <v>0.1</v>
      </c>
      <c r="W110" s="158">
        <v>54.6</v>
      </c>
      <c r="X110" s="158">
        <v>1</v>
      </c>
      <c r="Y110" s="158">
        <v>0.1</v>
      </c>
      <c r="Z110" s="158">
        <v>54.6</v>
      </c>
      <c r="AA110" s="158">
        <v>1</v>
      </c>
      <c r="AB110" s="158">
        <v>0.1</v>
      </c>
      <c r="AC110" s="158">
        <v>54.6</v>
      </c>
      <c r="AD110" s="158">
        <v>1</v>
      </c>
      <c r="AE110" s="158">
        <v>0.1</v>
      </c>
      <c r="AF110" s="158">
        <v>54.6</v>
      </c>
      <c r="AG110" s="158">
        <v>1.00000000000244</v>
      </c>
      <c r="AH110" s="158">
        <v>0.10000000000488</v>
      </c>
      <c r="AI110" s="158">
        <v>54.6</v>
      </c>
      <c r="AJ110" s="158">
        <v>0.99999999999903</v>
      </c>
      <c r="AK110" s="158">
        <v>0.10000000000096999</v>
      </c>
      <c r="AL110" s="158">
        <v>55.162464589734078</v>
      </c>
      <c r="AM110" s="158">
        <v>1.2841720052669601</v>
      </c>
      <c r="AN110" s="158">
        <v>0.13821623518762</v>
      </c>
      <c r="AO110" s="158">
        <v>55.84338829615259</v>
      </c>
      <c r="AP110" s="158">
        <v>1.6281926931802999</v>
      </c>
      <c r="AQ110" s="158">
        <v>0.18448108631863999</v>
      </c>
      <c r="AR110" s="158">
        <v>56.691123393345613</v>
      </c>
      <c r="AS110" s="158">
        <v>2.05649091301076</v>
      </c>
      <c r="AT110" s="158">
        <v>0.24207981243761001</v>
      </c>
      <c r="AU110" s="158">
        <v>57.947530195869952</v>
      </c>
      <c r="AV110" s="158">
        <v>2.6912609003486501</v>
      </c>
      <c r="AW110" s="158">
        <v>0.32744543142320998</v>
      </c>
      <c r="AX110" s="158">
        <v>58.796739263985231</v>
      </c>
      <c r="AY110" s="158">
        <v>3.1203038093314301</v>
      </c>
      <c r="AZ110" s="158">
        <v>0.38514430539602001</v>
      </c>
      <c r="BA110" s="158">
        <v>56.606676824769337</v>
      </c>
      <c r="BB110" s="158">
        <v>2.0138262703508998</v>
      </c>
      <c r="BC110" s="158">
        <v>0.23634215359769001</v>
      </c>
      <c r="BD110" s="158">
        <v>58.299898977832839</v>
      </c>
      <c r="BE110" s="158">
        <v>2.8692869400201899</v>
      </c>
      <c r="BF110" s="158">
        <v>0.35138686434449001</v>
      </c>
      <c r="BG110" s="158">
        <v>56.619797791563613</v>
      </c>
      <c r="BH110" s="158">
        <v>2.02045533023237</v>
      </c>
      <c r="BI110" s="158">
        <v>0.23723364785962001</v>
      </c>
      <c r="BJ110" s="158">
        <v>56.241471850891124</v>
      </c>
      <c r="BK110" s="158">
        <v>1.82931504661792</v>
      </c>
      <c r="BL110" s="158">
        <v>0.21152857523481999</v>
      </c>
      <c r="BM110" s="158">
        <v>55.518175413643888</v>
      </c>
      <c r="BN110" s="158">
        <v>1.46388653302494</v>
      </c>
      <c r="BO110" s="158">
        <v>0.1623847406476</v>
      </c>
      <c r="BP110" s="158">
        <v>55.432772789364172</v>
      </c>
      <c r="BQ110" s="158">
        <v>1.4207388657068201</v>
      </c>
      <c r="BR110" s="158">
        <v>0.15658212331977001</v>
      </c>
      <c r="BS110" s="158">
        <v>55.292961118383047</v>
      </c>
      <c r="BT110" s="158">
        <v>1.35010230719675</v>
      </c>
      <c r="BU110" s="158">
        <v>0.14708272407091999</v>
      </c>
      <c r="BV110" s="158">
        <v>55.518604796085157</v>
      </c>
      <c r="BW110" s="158">
        <v>1.4641034684051899</v>
      </c>
      <c r="BX110" s="158">
        <v>0.16241391471696001</v>
      </c>
      <c r="BY110" s="158">
        <v>58.329303543933761</v>
      </c>
      <c r="BZ110" s="158">
        <v>2.8841429054721099</v>
      </c>
      <c r="CA110" s="158">
        <v>0.35338473556326</v>
      </c>
    </row>
    <row r="111" spans="1:79" s="2" customFormat="1" x14ac:dyDescent="0.25">
      <c r="A111" s="86" t="s">
        <v>3082</v>
      </c>
      <c r="B111" s="157" t="s">
        <v>3051</v>
      </c>
      <c r="C111" s="157" t="s">
        <v>3051</v>
      </c>
      <c r="D111" s="157" t="s">
        <v>3051</v>
      </c>
      <c r="E111" s="157" t="s">
        <v>3051</v>
      </c>
      <c r="F111" s="157" t="s">
        <v>3051</v>
      </c>
      <c r="G111" s="157" t="s">
        <v>3051</v>
      </c>
      <c r="H111" s="157" t="s">
        <v>3051</v>
      </c>
      <c r="I111" s="157" t="s">
        <v>3051</v>
      </c>
      <c r="J111" s="157" t="s">
        <v>3051</v>
      </c>
      <c r="K111" s="157" t="s">
        <v>3051</v>
      </c>
      <c r="L111" s="157" t="s">
        <v>3051</v>
      </c>
      <c r="M111" s="157" t="s">
        <v>3051</v>
      </c>
      <c r="N111" s="157" t="s">
        <v>3051</v>
      </c>
      <c r="O111" s="157" t="s">
        <v>3051</v>
      </c>
      <c r="P111" s="157" t="s">
        <v>3051</v>
      </c>
      <c r="Q111" s="157" t="s">
        <v>3051</v>
      </c>
      <c r="R111" s="157" t="s">
        <v>3051</v>
      </c>
      <c r="S111" s="157" t="s">
        <v>3051</v>
      </c>
      <c r="T111" s="157" t="s">
        <v>3051</v>
      </c>
      <c r="U111" s="157" t="s">
        <v>3051</v>
      </c>
      <c r="V111" s="157" t="s">
        <v>3051</v>
      </c>
      <c r="W111" s="157" t="s">
        <v>3051</v>
      </c>
      <c r="X111" s="157" t="s">
        <v>3051</v>
      </c>
      <c r="Y111" s="157" t="s">
        <v>3051</v>
      </c>
      <c r="Z111" s="157" t="s">
        <v>3051</v>
      </c>
      <c r="AA111" s="157" t="s">
        <v>3051</v>
      </c>
      <c r="AB111" s="157" t="s">
        <v>3051</v>
      </c>
      <c r="AC111" s="157" t="s">
        <v>3051</v>
      </c>
      <c r="AD111" s="157" t="s">
        <v>3051</v>
      </c>
      <c r="AE111" s="157" t="s">
        <v>3051</v>
      </c>
      <c r="AF111" s="157" t="s">
        <v>3051</v>
      </c>
      <c r="AG111" s="157" t="s">
        <v>3051</v>
      </c>
      <c r="AH111" s="157" t="s">
        <v>3051</v>
      </c>
      <c r="AI111" s="157" t="s">
        <v>3051</v>
      </c>
      <c r="AJ111" s="157" t="s">
        <v>3051</v>
      </c>
      <c r="AK111" s="157" t="s">
        <v>3051</v>
      </c>
      <c r="AL111" s="157" t="s">
        <v>3051</v>
      </c>
      <c r="AM111" s="157" t="s">
        <v>3051</v>
      </c>
      <c r="AN111" s="157" t="s">
        <v>3051</v>
      </c>
      <c r="AO111" s="157" t="s">
        <v>3051</v>
      </c>
      <c r="AP111" s="157" t="s">
        <v>3051</v>
      </c>
      <c r="AQ111" s="157" t="s">
        <v>3051</v>
      </c>
      <c r="AR111" s="157" t="s">
        <v>3051</v>
      </c>
      <c r="AS111" s="157" t="s">
        <v>3051</v>
      </c>
      <c r="AT111" s="157" t="s">
        <v>3051</v>
      </c>
      <c r="AU111" s="157" t="s">
        <v>3051</v>
      </c>
      <c r="AV111" s="157" t="s">
        <v>3051</v>
      </c>
      <c r="AW111" s="157" t="s">
        <v>3051</v>
      </c>
      <c r="AX111" s="157" t="s">
        <v>3051</v>
      </c>
      <c r="AY111" s="157" t="s">
        <v>3051</v>
      </c>
      <c r="AZ111" s="157" t="s">
        <v>3051</v>
      </c>
      <c r="BA111" s="157" t="s">
        <v>3051</v>
      </c>
      <c r="BB111" s="157" t="s">
        <v>3051</v>
      </c>
      <c r="BC111" s="157" t="s">
        <v>3051</v>
      </c>
      <c r="BD111" s="157" t="s">
        <v>3051</v>
      </c>
      <c r="BE111" s="157" t="s">
        <v>3051</v>
      </c>
      <c r="BF111" s="157" t="s">
        <v>3051</v>
      </c>
      <c r="BG111" s="157" t="s">
        <v>3051</v>
      </c>
      <c r="BH111" s="157" t="s">
        <v>3051</v>
      </c>
      <c r="BI111" s="157" t="s">
        <v>3051</v>
      </c>
      <c r="BJ111" s="157" t="s">
        <v>3051</v>
      </c>
      <c r="BK111" s="157" t="s">
        <v>3051</v>
      </c>
      <c r="BL111" s="157" t="s">
        <v>3051</v>
      </c>
      <c r="BM111" s="157" t="s">
        <v>3051</v>
      </c>
      <c r="BN111" s="157" t="s">
        <v>3051</v>
      </c>
      <c r="BO111" s="157" t="s">
        <v>3051</v>
      </c>
      <c r="BP111" s="157" t="s">
        <v>3051</v>
      </c>
      <c r="BQ111" s="157" t="s">
        <v>3051</v>
      </c>
      <c r="BR111" s="157" t="s">
        <v>3051</v>
      </c>
      <c r="BS111" s="157" t="s">
        <v>3051</v>
      </c>
      <c r="BT111" s="157" t="s">
        <v>3051</v>
      </c>
      <c r="BU111" s="157" t="s">
        <v>3051</v>
      </c>
      <c r="BV111" s="157" t="s">
        <v>3051</v>
      </c>
      <c r="BW111" s="157" t="s">
        <v>3051</v>
      </c>
      <c r="BX111" s="157" t="s">
        <v>3051</v>
      </c>
      <c r="BY111" s="157" t="s">
        <v>3051</v>
      </c>
      <c r="BZ111" s="157" t="s">
        <v>3051</v>
      </c>
      <c r="CA111" s="157" t="s">
        <v>3051</v>
      </c>
    </row>
    <row r="112" spans="1:79" s="2" customFormat="1" x14ac:dyDescent="0.25">
      <c r="A112" s="85" t="s">
        <v>3053</v>
      </c>
      <c r="B112" s="158">
        <v>77.400000000000006</v>
      </c>
      <c r="C112" s="158">
        <v>3</v>
      </c>
      <c r="D112" s="158">
        <v>0.6</v>
      </c>
      <c r="E112" s="158">
        <v>77.40000000000002</v>
      </c>
      <c r="F112" s="158">
        <v>3</v>
      </c>
      <c r="G112" s="158">
        <v>0.6</v>
      </c>
      <c r="H112" s="158">
        <v>77.400000000000006</v>
      </c>
      <c r="I112" s="158">
        <v>3</v>
      </c>
      <c r="J112" s="158">
        <v>0.6</v>
      </c>
      <c r="K112" s="158">
        <v>77.400000000000006</v>
      </c>
      <c r="L112" s="158">
        <v>3</v>
      </c>
      <c r="M112" s="158">
        <v>0.6</v>
      </c>
      <c r="N112" s="158">
        <v>77.198611084784844</v>
      </c>
      <c r="O112" s="158">
        <v>3.0000000000001599</v>
      </c>
      <c r="P112" s="158">
        <v>0.59999999999986997</v>
      </c>
      <c r="Q112" s="158">
        <v>77.24966266680498</v>
      </c>
      <c r="R112" s="158">
        <v>2.9999999999999298</v>
      </c>
      <c r="S112" s="158">
        <v>0.60000000000037002</v>
      </c>
      <c r="T112" s="158">
        <v>76.966938571043386</v>
      </c>
      <c r="U112" s="158">
        <v>3.0000000000004099</v>
      </c>
      <c r="V112" s="158">
        <v>0.59999999999964004</v>
      </c>
      <c r="W112" s="158">
        <v>76.654407423518464</v>
      </c>
      <c r="X112" s="158">
        <v>2.9999999999998201</v>
      </c>
      <c r="Y112" s="158">
        <v>0.60000000000023002</v>
      </c>
      <c r="Z112" s="158">
        <v>76.932525846702305</v>
      </c>
      <c r="AA112" s="158">
        <v>3.00000000000031</v>
      </c>
      <c r="AB112" s="158">
        <v>0.59999999999961995</v>
      </c>
      <c r="AC112" s="158">
        <v>76.95685659843619</v>
      </c>
      <c r="AD112" s="158">
        <v>2.99999999999969</v>
      </c>
      <c r="AE112" s="158">
        <v>0.59999999999994003</v>
      </c>
      <c r="AF112" s="158">
        <v>76.568735399858596</v>
      </c>
      <c r="AG112" s="158">
        <v>2.9613120311485801</v>
      </c>
      <c r="AH112" s="158">
        <v>0.59032800778766004</v>
      </c>
      <c r="AI112" s="158">
        <v>76.276760256743742</v>
      </c>
      <c r="AJ112" s="158">
        <v>2.9479171648473601</v>
      </c>
      <c r="AK112" s="158">
        <v>0.58697929121140002</v>
      </c>
      <c r="AL112" s="158">
        <v>75.546189490339856</v>
      </c>
      <c r="AM112" s="158">
        <v>2.9087581744260098</v>
      </c>
      <c r="AN112" s="158">
        <v>0.57718954360615005</v>
      </c>
      <c r="AO112" s="158">
        <v>76.395277889632638</v>
      </c>
      <c r="AP112" s="158">
        <v>2.9182423614282502</v>
      </c>
      <c r="AQ112" s="158">
        <v>0.57956059035736995</v>
      </c>
      <c r="AR112" s="158">
        <v>76.764858351489167</v>
      </c>
      <c r="AS112" s="158">
        <v>2.9647921080606801</v>
      </c>
      <c r="AT112" s="158">
        <v>0.59119802701365998</v>
      </c>
      <c r="AU112" s="158">
        <v>76.100169771227471</v>
      </c>
      <c r="AV112" s="158">
        <v>2.9660741140176299</v>
      </c>
      <c r="AW112" s="158">
        <v>0.59151852850608999</v>
      </c>
      <c r="AX112" s="158">
        <v>76.461814459136136</v>
      </c>
      <c r="AY112" s="158">
        <v>2.9447971475058199</v>
      </c>
      <c r="AZ112" s="158">
        <v>0.58619928687552003</v>
      </c>
      <c r="BA112" s="158">
        <v>76.739210529646357</v>
      </c>
      <c r="BB112" s="158">
        <v>2.9538411747192899</v>
      </c>
      <c r="BC112" s="158">
        <v>0.58846029368006003</v>
      </c>
      <c r="BD112" s="158">
        <v>75.757335645066135</v>
      </c>
      <c r="BE112" s="158">
        <v>2.8714982018025701</v>
      </c>
      <c r="BF112" s="158">
        <v>0.56787455045257995</v>
      </c>
      <c r="BG112" s="158">
        <v>75.876070993878173</v>
      </c>
      <c r="BH112" s="158">
        <v>2.9388561864832501</v>
      </c>
      <c r="BI112" s="158">
        <v>0.58471404662358994</v>
      </c>
      <c r="BJ112" s="158">
        <v>74.639299346862799</v>
      </c>
      <c r="BK112" s="158">
        <v>2.8967657321807998</v>
      </c>
      <c r="BL112" s="158">
        <v>0.57419143304641995</v>
      </c>
      <c r="BM112" s="158">
        <v>74.840478960946115</v>
      </c>
      <c r="BN112" s="158">
        <v>2.90550919151391</v>
      </c>
      <c r="BO112" s="158">
        <v>0.57637729787896996</v>
      </c>
      <c r="BP112" s="158">
        <v>74.892401611708735</v>
      </c>
      <c r="BQ112" s="158">
        <v>2.87402311724827</v>
      </c>
      <c r="BR112" s="158">
        <v>0.56850577931271995</v>
      </c>
      <c r="BS112" s="158">
        <v>75.004684251267165</v>
      </c>
      <c r="BT112" s="158">
        <v>2.8374436177690301</v>
      </c>
      <c r="BU112" s="158">
        <v>0.55936090444310005</v>
      </c>
      <c r="BV112" s="158">
        <v>74.384198666110819</v>
      </c>
      <c r="BW112" s="158">
        <v>2.7944978759957499</v>
      </c>
      <c r="BX112" s="158">
        <v>0.54862446899559003</v>
      </c>
      <c r="BY112" s="158">
        <v>73.691273310628674</v>
      </c>
      <c r="BZ112" s="158">
        <v>2.6867575307870699</v>
      </c>
      <c r="CA112" s="158">
        <v>0.52168938270109999</v>
      </c>
    </row>
    <row r="113" spans="1:79" s="2" customFormat="1" x14ac:dyDescent="0.25">
      <c r="A113" s="85" t="s">
        <v>42</v>
      </c>
      <c r="B113" s="158">
        <v>95.946148002847252</v>
      </c>
      <c r="C113" s="158">
        <v>10.00000000000002</v>
      </c>
      <c r="D113" s="158">
        <v>1.5000000000001299</v>
      </c>
      <c r="E113" s="158">
        <v>96.218605459750535</v>
      </c>
      <c r="F113" s="158">
        <v>10.00000000000005</v>
      </c>
      <c r="G113" s="158">
        <v>1.49999999999996</v>
      </c>
      <c r="H113" s="158">
        <v>96.055277262047568</v>
      </c>
      <c r="I113" s="158">
        <v>9.9999999999999201</v>
      </c>
      <c r="J113" s="158">
        <v>1.4999999999998299</v>
      </c>
      <c r="K113" s="158">
        <v>98.237740885460269</v>
      </c>
      <c r="L113" s="158">
        <v>8.7618658162265302</v>
      </c>
      <c r="M113" s="158">
        <v>1.3074013491907901</v>
      </c>
      <c r="N113" s="158">
        <v>97.441056849024605</v>
      </c>
      <c r="O113" s="158">
        <v>9.1832336015693201</v>
      </c>
      <c r="P113" s="158">
        <v>1.3729474491331799</v>
      </c>
      <c r="Q113" s="158">
        <v>96.343565299400709</v>
      </c>
      <c r="R113" s="158">
        <v>8.91366230815912</v>
      </c>
      <c r="S113" s="158">
        <v>1.3310141368250099</v>
      </c>
      <c r="T113" s="158">
        <v>94.484872731305856</v>
      </c>
      <c r="U113" s="158">
        <v>9.9227767447452102</v>
      </c>
      <c r="V113" s="158">
        <v>1.4879874936273301</v>
      </c>
      <c r="W113" s="158">
        <v>94.176070061568126</v>
      </c>
      <c r="X113" s="158">
        <v>9.9340309543130605</v>
      </c>
      <c r="Y113" s="158">
        <v>1.48973814844849</v>
      </c>
      <c r="Z113" s="158">
        <v>93.966709664852601</v>
      </c>
      <c r="AA113" s="158">
        <v>9.9410066252966605</v>
      </c>
      <c r="AB113" s="158">
        <v>1.49082325282419</v>
      </c>
      <c r="AC113" s="158">
        <v>94.900588695531468</v>
      </c>
      <c r="AD113" s="158">
        <v>9.9173351592566803</v>
      </c>
      <c r="AE113" s="158">
        <v>1.4871410247727099</v>
      </c>
      <c r="AF113" s="158">
        <v>95.54078022579391</v>
      </c>
      <c r="AG113" s="158">
        <v>9.8953171086214802</v>
      </c>
      <c r="AH113" s="158">
        <v>1.4837159946745</v>
      </c>
      <c r="AI113" s="158">
        <v>95.091423244002129</v>
      </c>
      <c r="AJ113" s="158">
        <v>9.8929266423847206</v>
      </c>
      <c r="AK113" s="158">
        <v>1.48334414437055</v>
      </c>
      <c r="AL113" s="158">
        <v>95.202488499487046</v>
      </c>
      <c r="AM113" s="158">
        <v>9.8814263987462407</v>
      </c>
      <c r="AN113" s="158">
        <v>1.4815552175823199</v>
      </c>
      <c r="AO113" s="158">
        <v>95.973610840677537</v>
      </c>
      <c r="AP113" s="158">
        <v>9.8545650903936401</v>
      </c>
      <c r="AQ113" s="158">
        <v>1.47737679183891</v>
      </c>
      <c r="AR113" s="158">
        <v>95.177002696940832</v>
      </c>
      <c r="AS113" s="158">
        <v>9.8388993051086402</v>
      </c>
      <c r="AT113" s="158">
        <v>1.47493989190532</v>
      </c>
      <c r="AU113" s="158">
        <v>94.340915037691417</v>
      </c>
      <c r="AV113" s="158">
        <v>9.8159510783436605</v>
      </c>
      <c r="AW113" s="158">
        <v>1.47137016774217</v>
      </c>
      <c r="AX113" s="158">
        <v>94.227298187298871</v>
      </c>
      <c r="AY113" s="158">
        <v>9.8380888621588198</v>
      </c>
      <c r="AZ113" s="158">
        <v>1.4748138230022401</v>
      </c>
      <c r="BA113" s="158">
        <v>92.810294951602657</v>
      </c>
      <c r="BB113" s="158">
        <v>9.8790814217726393</v>
      </c>
      <c r="BC113" s="158">
        <v>1.4811904433865299</v>
      </c>
      <c r="BD113" s="158">
        <v>93.210927607070033</v>
      </c>
      <c r="BE113" s="158">
        <v>9.8769040311223808</v>
      </c>
      <c r="BF113" s="158">
        <v>1.48085173817493</v>
      </c>
      <c r="BG113" s="158">
        <v>93.716651220679623</v>
      </c>
      <c r="BH113" s="158">
        <v>9.9358481847827704</v>
      </c>
      <c r="BI113" s="158">
        <v>1.49002082874371</v>
      </c>
      <c r="BJ113" s="158">
        <v>94.167382784896262</v>
      </c>
      <c r="BK113" s="158">
        <v>9.9516430673344392</v>
      </c>
      <c r="BL113" s="158">
        <v>1.4924778104741001</v>
      </c>
      <c r="BM113" s="158">
        <v>92.477870581292834</v>
      </c>
      <c r="BN113" s="158">
        <v>9.9453634741537105</v>
      </c>
      <c r="BO113" s="158">
        <v>1.49150098486868</v>
      </c>
      <c r="BP113" s="158">
        <v>92.145059074292874</v>
      </c>
      <c r="BQ113" s="158">
        <v>9.9359745360831209</v>
      </c>
      <c r="BR113" s="158">
        <v>1.4900404833904799</v>
      </c>
      <c r="BS113" s="158">
        <v>91.324124235871253</v>
      </c>
      <c r="BT113" s="158">
        <v>9.9230490599046401</v>
      </c>
      <c r="BU113" s="158">
        <v>1.48802985376348</v>
      </c>
      <c r="BV113" s="158">
        <v>91.738903830762666</v>
      </c>
      <c r="BW113" s="158">
        <v>9.9246680395962894</v>
      </c>
      <c r="BX113" s="158">
        <v>1.48828169504825</v>
      </c>
      <c r="BY113" s="158">
        <v>91.895671977057319</v>
      </c>
      <c r="BZ113" s="158">
        <v>9.9139258941416397</v>
      </c>
      <c r="CA113" s="158">
        <v>1.4866106946436599</v>
      </c>
    </row>
    <row r="114" spans="1:79" s="2" customFormat="1" x14ac:dyDescent="0.25">
      <c r="A114" s="85" t="s">
        <v>3054</v>
      </c>
      <c r="B114" s="158">
        <v>54.524057597936071</v>
      </c>
      <c r="C114" s="158">
        <v>1.0000000000000699</v>
      </c>
      <c r="D114" s="158">
        <v>0.10000000000004999</v>
      </c>
      <c r="E114" s="158">
        <v>54.520365302672232</v>
      </c>
      <c r="F114" s="158">
        <v>1.0000000000000699</v>
      </c>
      <c r="G114" s="158">
        <v>0.10000000000004999</v>
      </c>
      <c r="H114" s="158">
        <v>54.541781168979753</v>
      </c>
      <c r="I114" s="158">
        <v>1.00000000000006</v>
      </c>
      <c r="J114" s="158">
        <v>0.10000000000004999</v>
      </c>
      <c r="K114" s="158">
        <v>54.895705810937137</v>
      </c>
      <c r="L114" s="158">
        <v>1.00000000000006</v>
      </c>
      <c r="M114" s="158">
        <v>0.10000000000004</v>
      </c>
      <c r="N114" s="158">
        <v>54.937846413360383</v>
      </c>
      <c r="O114" s="158">
        <v>0.99999999999995004</v>
      </c>
      <c r="P114" s="158">
        <v>0.1000000000001</v>
      </c>
      <c r="Q114" s="158">
        <v>54.996999838916551</v>
      </c>
      <c r="R114" s="158">
        <v>0.99999999999988998</v>
      </c>
      <c r="S114" s="158">
        <v>9.9999999999950004E-2</v>
      </c>
      <c r="T114" s="158">
        <v>54.97407667791056</v>
      </c>
      <c r="U114" s="158">
        <v>0.99999999999997002</v>
      </c>
      <c r="V114" s="158">
        <v>0.10000000000016</v>
      </c>
      <c r="W114" s="158">
        <v>54.983689430213197</v>
      </c>
      <c r="X114" s="158">
        <v>0.99999999999986999</v>
      </c>
      <c r="Y114" s="158">
        <v>0.10000000000002</v>
      </c>
      <c r="Z114" s="158">
        <v>55.049507034336337</v>
      </c>
      <c r="AA114" s="158">
        <v>0.99999999999986</v>
      </c>
      <c r="AB114" s="158">
        <v>0.10000000000006</v>
      </c>
      <c r="AC114" s="158">
        <v>54.984428883837232</v>
      </c>
      <c r="AD114" s="158">
        <v>1.0000000000001199</v>
      </c>
      <c r="AE114" s="158">
        <v>0.10000000000009</v>
      </c>
      <c r="AF114" s="158">
        <v>54.995520879155151</v>
      </c>
      <c r="AG114" s="158">
        <v>0.99999999999983002</v>
      </c>
      <c r="AH114" s="158">
        <v>9.9999999999880004E-2</v>
      </c>
      <c r="AI114" s="158">
        <v>54.999957777535109</v>
      </c>
      <c r="AJ114" s="158">
        <v>0.99999999999987998</v>
      </c>
      <c r="AK114" s="158">
        <v>9.999999999999E-2</v>
      </c>
      <c r="AL114" s="158">
        <v>55.030278116362517</v>
      </c>
      <c r="AM114" s="158">
        <v>1</v>
      </c>
      <c r="AN114" s="158">
        <v>9.9999999999930006E-2</v>
      </c>
      <c r="AO114" s="158">
        <v>55.008831746156929</v>
      </c>
      <c r="AP114" s="158">
        <v>0.99999999999997002</v>
      </c>
      <c r="AQ114" s="158">
        <v>9.9999999999930006E-2</v>
      </c>
      <c r="AR114" s="158">
        <v>54.979992185962828</v>
      </c>
      <c r="AS114" s="158">
        <v>1.0000000000001199</v>
      </c>
      <c r="AT114" s="158">
        <v>0.10000000000011</v>
      </c>
      <c r="AU114" s="158">
        <v>54.991084038062503</v>
      </c>
      <c r="AV114" s="158">
        <v>1.0000000000000799</v>
      </c>
      <c r="AW114" s="158">
        <v>0.10000000000004</v>
      </c>
      <c r="AX114" s="158">
        <v>55.097584035582059</v>
      </c>
      <c r="AY114" s="158">
        <v>0.99999999999983002</v>
      </c>
      <c r="AZ114" s="158">
        <v>0.10000000000016</v>
      </c>
      <c r="BA114" s="158">
        <v>55.152326036512768</v>
      </c>
      <c r="BB114" s="158">
        <v>0.99999999999987998</v>
      </c>
      <c r="BC114" s="158">
        <v>9.9999999999850001E-2</v>
      </c>
      <c r="BD114" s="158">
        <v>55.147147365964301</v>
      </c>
      <c r="BE114" s="158">
        <v>0.99999999999991995</v>
      </c>
      <c r="BF114" s="158">
        <v>0.10000000000013</v>
      </c>
      <c r="BG114" s="158">
        <v>55.17526108622566</v>
      </c>
      <c r="BH114" s="158">
        <v>1.0000000000001801</v>
      </c>
      <c r="BI114" s="158">
        <v>9.9999999999880004E-2</v>
      </c>
      <c r="BJ114" s="158">
        <v>55.286998839782498</v>
      </c>
      <c r="BK114" s="158">
        <v>0.99999999999994005</v>
      </c>
      <c r="BL114" s="158">
        <v>9.999999999999E-2</v>
      </c>
      <c r="BM114" s="158">
        <v>55.260356081338372</v>
      </c>
      <c r="BN114" s="158">
        <v>0.99999999999983002</v>
      </c>
      <c r="BO114" s="158">
        <v>0.10000000000003</v>
      </c>
      <c r="BP114" s="158">
        <v>55.200417415280469</v>
      </c>
      <c r="BQ114" s="158">
        <v>0.99999999999977995</v>
      </c>
      <c r="BR114" s="158">
        <v>0.10000000000007001</v>
      </c>
      <c r="BS114" s="158">
        <v>55.301801263387318</v>
      </c>
      <c r="BT114" s="158">
        <v>0.99999999999983002</v>
      </c>
      <c r="BU114" s="158">
        <v>9.9999999999850001E-2</v>
      </c>
      <c r="BV114" s="158">
        <v>55.352874510953498</v>
      </c>
      <c r="BW114" s="158">
        <v>1.00000000000004</v>
      </c>
      <c r="BX114" s="158">
        <v>0.1</v>
      </c>
      <c r="BY114" s="158">
        <v>55.420243567147168</v>
      </c>
      <c r="BZ114" s="158">
        <v>0.99999999999996003</v>
      </c>
      <c r="CA114" s="158">
        <v>0.10000000000004</v>
      </c>
    </row>
    <row r="115" spans="1:79" s="2" customFormat="1" x14ac:dyDescent="0.25">
      <c r="A115" s="85" t="s">
        <v>3074</v>
      </c>
      <c r="B115" s="158" t="s">
        <v>3052</v>
      </c>
      <c r="C115" s="158" t="s">
        <v>3052</v>
      </c>
      <c r="D115" s="158" t="s">
        <v>3052</v>
      </c>
      <c r="E115" s="158" t="s">
        <v>3052</v>
      </c>
      <c r="F115" s="158" t="s">
        <v>3052</v>
      </c>
      <c r="G115" s="158" t="s">
        <v>3052</v>
      </c>
      <c r="H115" s="158" t="s">
        <v>3052</v>
      </c>
      <c r="I115" s="158" t="s">
        <v>3052</v>
      </c>
      <c r="J115" s="158" t="s">
        <v>3052</v>
      </c>
      <c r="K115" s="158" t="s">
        <v>3052</v>
      </c>
      <c r="L115" s="158" t="s">
        <v>3052</v>
      </c>
      <c r="M115" s="158" t="s">
        <v>3052</v>
      </c>
      <c r="N115" s="158" t="s">
        <v>3052</v>
      </c>
      <c r="O115" s="158" t="s">
        <v>3052</v>
      </c>
      <c r="P115" s="158" t="s">
        <v>3052</v>
      </c>
      <c r="Q115" s="158" t="s">
        <v>3052</v>
      </c>
      <c r="R115" s="158" t="s">
        <v>3052</v>
      </c>
      <c r="S115" s="158" t="s">
        <v>3052</v>
      </c>
      <c r="T115" s="158" t="s">
        <v>3052</v>
      </c>
      <c r="U115" s="158" t="s">
        <v>3052</v>
      </c>
      <c r="V115" s="158" t="s">
        <v>3052</v>
      </c>
      <c r="W115" s="158" t="s">
        <v>3052</v>
      </c>
      <c r="X115" s="158" t="s">
        <v>3052</v>
      </c>
      <c r="Y115" s="158" t="s">
        <v>3052</v>
      </c>
      <c r="Z115" s="158" t="s">
        <v>3052</v>
      </c>
      <c r="AA115" s="158" t="s">
        <v>3052</v>
      </c>
      <c r="AB115" s="158" t="s">
        <v>3052</v>
      </c>
      <c r="AC115" s="158" t="s">
        <v>3052</v>
      </c>
      <c r="AD115" s="158" t="s">
        <v>3052</v>
      </c>
      <c r="AE115" s="158" t="s">
        <v>3052</v>
      </c>
      <c r="AF115" s="158" t="s">
        <v>3052</v>
      </c>
      <c r="AG115" s="158" t="s">
        <v>3052</v>
      </c>
      <c r="AH115" s="158" t="s">
        <v>3052</v>
      </c>
      <c r="AI115" s="158" t="s">
        <v>3052</v>
      </c>
      <c r="AJ115" s="158" t="s">
        <v>3052</v>
      </c>
      <c r="AK115" s="158" t="s">
        <v>3052</v>
      </c>
      <c r="AL115" s="158" t="s">
        <v>3052</v>
      </c>
      <c r="AM115" s="158" t="s">
        <v>3052</v>
      </c>
      <c r="AN115" s="158" t="s">
        <v>3052</v>
      </c>
      <c r="AO115" s="158">
        <v>83.386698105537036</v>
      </c>
      <c r="AP115" s="158">
        <v>30</v>
      </c>
      <c r="AQ115" s="158">
        <v>4</v>
      </c>
      <c r="AR115" s="158">
        <v>84.365143132618627</v>
      </c>
      <c r="AS115" s="158">
        <v>30</v>
      </c>
      <c r="AT115" s="158">
        <v>4</v>
      </c>
      <c r="AU115" s="158">
        <v>86.613600501009415</v>
      </c>
      <c r="AV115" s="158">
        <v>30</v>
      </c>
      <c r="AW115" s="158">
        <v>4</v>
      </c>
      <c r="AX115" s="158">
        <v>82.611778943826295</v>
      </c>
      <c r="AY115" s="158">
        <v>30</v>
      </c>
      <c r="AZ115" s="158">
        <v>4</v>
      </c>
      <c r="BA115" s="158">
        <v>77.937980731304592</v>
      </c>
      <c r="BB115" s="158">
        <v>30</v>
      </c>
      <c r="BC115" s="158">
        <v>4</v>
      </c>
      <c r="BD115" s="158">
        <v>75.304466128729587</v>
      </c>
      <c r="BE115" s="158">
        <v>30</v>
      </c>
      <c r="BF115" s="158">
        <v>4</v>
      </c>
      <c r="BG115" s="158">
        <v>74.464438521680222</v>
      </c>
      <c r="BH115" s="158">
        <v>30</v>
      </c>
      <c r="BI115" s="158">
        <v>4</v>
      </c>
      <c r="BJ115" s="158">
        <v>84.502828626106819</v>
      </c>
      <c r="BK115" s="158">
        <v>29.99999999999886</v>
      </c>
      <c r="BL115" s="158">
        <v>4.0000000000001901</v>
      </c>
      <c r="BM115" s="158">
        <v>84.562980303030301</v>
      </c>
      <c r="BN115" s="158">
        <v>30</v>
      </c>
      <c r="BO115" s="158">
        <v>4</v>
      </c>
      <c r="BP115" s="158">
        <v>94.036510962552896</v>
      </c>
      <c r="BQ115" s="158">
        <v>30</v>
      </c>
      <c r="BR115" s="158">
        <v>4.00000000000058</v>
      </c>
      <c r="BS115" s="158">
        <v>85.178985909079657</v>
      </c>
      <c r="BT115" s="158">
        <v>29.99999999999859</v>
      </c>
      <c r="BU115" s="158">
        <v>3.9999999999986602</v>
      </c>
      <c r="BV115" s="158">
        <v>85.954033052477712</v>
      </c>
      <c r="BW115" s="158">
        <v>29.999999999999339</v>
      </c>
      <c r="BX115" s="158">
        <v>3.99999999999971</v>
      </c>
      <c r="BY115" s="158">
        <v>84.306547706429583</v>
      </c>
      <c r="BZ115" s="158">
        <v>29.999999999999979</v>
      </c>
      <c r="CA115" s="158">
        <v>4.0000000000007203</v>
      </c>
    </row>
    <row r="116" spans="1:79" s="2" customFormat="1" x14ac:dyDescent="0.25">
      <c r="A116" s="87" t="s">
        <v>3075</v>
      </c>
      <c r="B116" s="158" t="s">
        <v>3052</v>
      </c>
      <c r="C116" s="158" t="s">
        <v>3052</v>
      </c>
      <c r="D116" s="158" t="s">
        <v>3052</v>
      </c>
      <c r="E116" s="158" t="s">
        <v>3052</v>
      </c>
      <c r="F116" s="158" t="s">
        <v>3052</v>
      </c>
      <c r="G116" s="158" t="s">
        <v>3052</v>
      </c>
      <c r="H116" s="158" t="s">
        <v>3052</v>
      </c>
      <c r="I116" s="158" t="s">
        <v>3052</v>
      </c>
      <c r="J116" s="158" t="s">
        <v>3052</v>
      </c>
      <c r="K116" s="158" t="s">
        <v>3052</v>
      </c>
      <c r="L116" s="158" t="s">
        <v>3052</v>
      </c>
      <c r="M116" s="158" t="s">
        <v>3052</v>
      </c>
      <c r="N116" s="158" t="s">
        <v>3052</v>
      </c>
      <c r="O116" s="158" t="s">
        <v>3052</v>
      </c>
      <c r="P116" s="158" t="s">
        <v>3052</v>
      </c>
      <c r="Q116" s="158" t="s">
        <v>3052</v>
      </c>
      <c r="R116" s="158" t="s">
        <v>3052</v>
      </c>
      <c r="S116" s="158" t="s">
        <v>3052</v>
      </c>
      <c r="T116" s="158" t="s">
        <v>3052</v>
      </c>
      <c r="U116" s="158" t="s">
        <v>3052</v>
      </c>
      <c r="V116" s="158" t="s">
        <v>3052</v>
      </c>
      <c r="W116" s="158" t="s">
        <v>3052</v>
      </c>
      <c r="X116" s="158" t="s">
        <v>3052</v>
      </c>
      <c r="Y116" s="158" t="s">
        <v>3052</v>
      </c>
      <c r="Z116" s="158" t="s">
        <v>3052</v>
      </c>
      <c r="AA116" s="158" t="s">
        <v>3052</v>
      </c>
      <c r="AB116" s="158" t="s">
        <v>3052</v>
      </c>
      <c r="AC116" s="158" t="s">
        <v>3052</v>
      </c>
      <c r="AD116" s="158" t="s">
        <v>3052</v>
      </c>
      <c r="AE116" s="158" t="s">
        <v>3052</v>
      </c>
      <c r="AF116" s="158" t="s">
        <v>3052</v>
      </c>
      <c r="AG116" s="158" t="s">
        <v>3052</v>
      </c>
      <c r="AH116" s="158" t="s">
        <v>3052</v>
      </c>
      <c r="AI116" s="158" t="s">
        <v>3052</v>
      </c>
      <c r="AJ116" s="158" t="s">
        <v>3052</v>
      </c>
      <c r="AK116" s="158" t="s">
        <v>3052</v>
      </c>
      <c r="AL116" s="158" t="s">
        <v>3052</v>
      </c>
      <c r="AM116" s="158" t="s">
        <v>3052</v>
      </c>
      <c r="AN116" s="158" t="s">
        <v>3052</v>
      </c>
      <c r="AO116" s="158" t="s">
        <v>3052</v>
      </c>
      <c r="AP116" s="158" t="s">
        <v>3052</v>
      </c>
      <c r="AQ116" s="158" t="s">
        <v>3052</v>
      </c>
      <c r="AR116" s="158" t="s">
        <v>3052</v>
      </c>
      <c r="AS116" s="158" t="s">
        <v>3052</v>
      </c>
      <c r="AT116" s="158" t="s">
        <v>3052</v>
      </c>
      <c r="AU116" s="158" t="s">
        <v>3052</v>
      </c>
      <c r="AV116" s="158" t="s">
        <v>3052</v>
      </c>
      <c r="AW116" s="158" t="s">
        <v>3052</v>
      </c>
      <c r="AX116" s="158" t="s">
        <v>3052</v>
      </c>
      <c r="AY116" s="158" t="s">
        <v>3052</v>
      </c>
      <c r="AZ116" s="158" t="s">
        <v>3052</v>
      </c>
      <c r="BA116" s="158" t="s">
        <v>3052</v>
      </c>
      <c r="BB116" s="158" t="s">
        <v>3052</v>
      </c>
      <c r="BC116" s="158" t="s">
        <v>3052</v>
      </c>
      <c r="BD116" s="158" t="s">
        <v>3052</v>
      </c>
      <c r="BE116" s="158" t="s">
        <v>3052</v>
      </c>
      <c r="BF116" s="158" t="s">
        <v>3052</v>
      </c>
      <c r="BG116" s="158" t="s">
        <v>3052</v>
      </c>
      <c r="BH116" s="158" t="s">
        <v>3052</v>
      </c>
      <c r="BI116" s="158" t="s">
        <v>3052</v>
      </c>
      <c r="BJ116" s="158" t="s">
        <v>3052</v>
      </c>
      <c r="BK116" s="158" t="s">
        <v>3052</v>
      </c>
      <c r="BL116" s="158" t="s">
        <v>3052</v>
      </c>
      <c r="BM116" s="158" t="s">
        <v>3052</v>
      </c>
      <c r="BN116" s="158" t="s">
        <v>3052</v>
      </c>
      <c r="BO116" s="158" t="s">
        <v>3052</v>
      </c>
      <c r="BP116" s="158" t="s">
        <v>3052</v>
      </c>
      <c r="BQ116" s="158" t="s">
        <v>3052</v>
      </c>
      <c r="BR116" s="158" t="s">
        <v>3052</v>
      </c>
      <c r="BS116" s="158" t="s">
        <v>3052</v>
      </c>
      <c r="BT116" s="158" t="s">
        <v>3052</v>
      </c>
      <c r="BU116" s="158" t="s">
        <v>3052</v>
      </c>
      <c r="BV116" s="158" t="s">
        <v>3052</v>
      </c>
      <c r="BW116" s="158" t="s">
        <v>3052</v>
      </c>
      <c r="BX116" s="158" t="s">
        <v>3052</v>
      </c>
      <c r="BY116" s="158" t="s">
        <v>3052</v>
      </c>
      <c r="BZ116" s="158" t="s">
        <v>3052</v>
      </c>
      <c r="CA116" s="158" t="s">
        <v>3052</v>
      </c>
    </row>
    <row r="117" spans="1:79" s="2" customFormat="1" x14ac:dyDescent="0.25">
      <c r="A117" s="85" t="s">
        <v>3076</v>
      </c>
      <c r="B117" s="158" t="s">
        <v>3052</v>
      </c>
      <c r="C117" s="158" t="s">
        <v>3052</v>
      </c>
      <c r="D117" s="158" t="s">
        <v>3052</v>
      </c>
      <c r="E117" s="158" t="s">
        <v>3052</v>
      </c>
      <c r="F117" s="158" t="s">
        <v>3052</v>
      </c>
      <c r="G117" s="158" t="s">
        <v>3052</v>
      </c>
      <c r="H117" s="158" t="s">
        <v>3052</v>
      </c>
      <c r="I117" s="158" t="s">
        <v>3052</v>
      </c>
      <c r="J117" s="158" t="s">
        <v>3052</v>
      </c>
      <c r="K117" s="158" t="s">
        <v>3052</v>
      </c>
      <c r="L117" s="158" t="s">
        <v>3052</v>
      </c>
      <c r="M117" s="158" t="s">
        <v>3052</v>
      </c>
      <c r="N117" s="158" t="s">
        <v>3052</v>
      </c>
      <c r="O117" s="158" t="s">
        <v>3052</v>
      </c>
      <c r="P117" s="158" t="s">
        <v>3052</v>
      </c>
      <c r="Q117" s="158" t="s">
        <v>3052</v>
      </c>
      <c r="R117" s="158" t="s">
        <v>3052</v>
      </c>
      <c r="S117" s="158" t="s">
        <v>3052</v>
      </c>
      <c r="T117" s="158" t="s">
        <v>3052</v>
      </c>
      <c r="U117" s="158" t="s">
        <v>3052</v>
      </c>
      <c r="V117" s="158" t="s">
        <v>3052</v>
      </c>
      <c r="W117" s="158" t="s">
        <v>3052</v>
      </c>
      <c r="X117" s="158" t="s">
        <v>3052</v>
      </c>
      <c r="Y117" s="158" t="s">
        <v>3052</v>
      </c>
      <c r="Z117" s="158" t="s">
        <v>3052</v>
      </c>
      <c r="AA117" s="158" t="s">
        <v>3052</v>
      </c>
      <c r="AB117" s="158" t="s">
        <v>3052</v>
      </c>
      <c r="AC117" s="158" t="s">
        <v>3052</v>
      </c>
      <c r="AD117" s="158" t="s">
        <v>3052</v>
      </c>
      <c r="AE117" s="158" t="s">
        <v>3052</v>
      </c>
      <c r="AF117" s="158" t="s">
        <v>3052</v>
      </c>
      <c r="AG117" s="158" t="s">
        <v>3052</v>
      </c>
      <c r="AH117" s="158" t="s">
        <v>3052</v>
      </c>
      <c r="AI117" s="158" t="s">
        <v>3052</v>
      </c>
      <c r="AJ117" s="158" t="s">
        <v>3052</v>
      </c>
      <c r="AK117" s="158" t="s">
        <v>3052</v>
      </c>
      <c r="AL117" s="158">
        <v>111.99999999999994</v>
      </c>
      <c r="AM117" s="158">
        <v>29.999999999866901</v>
      </c>
      <c r="AN117" s="158">
        <v>4.0000000002433502</v>
      </c>
      <c r="AO117" s="158">
        <v>111.99999999999993</v>
      </c>
      <c r="AP117" s="158">
        <v>29.999999999922618</v>
      </c>
      <c r="AQ117" s="158">
        <v>4.0000000001309504</v>
      </c>
      <c r="AR117" s="158">
        <v>112.00000000000006</v>
      </c>
      <c r="AS117" s="158">
        <v>30.00000000013409</v>
      </c>
      <c r="AT117" s="158">
        <v>3.9999999999050799</v>
      </c>
      <c r="AU117" s="158">
        <v>112.00000000000009</v>
      </c>
      <c r="AV117" s="158">
        <v>29.999999999992308</v>
      </c>
      <c r="AW117" s="158">
        <v>3.99999999990301</v>
      </c>
      <c r="AX117" s="158">
        <v>111.99999999999991</v>
      </c>
      <c r="AY117" s="158">
        <v>29.999999999889269</v>
      </c>
      <c r="AZ117" s="158">
        <v>4.0000000000157101</v>
      </c>
      <c r="BA117" s="158">
        <v>112.00000000000007</v>
      </c>
      <c r="BB117" s="158">
        <v>29.999999999908241</v>
      </c>
      <c r="BC117" s="158">
        <v>4.0000000000784297</v>
      </c>
      <c r="BD117" s="158">
        <v>111.99999999999993</v>
      </c>
      <c r="BE117" s="158">
        <v>29.999999999928299</v>
      </c>
      <c r="BF117" s="158">
        <v>4.00000000000282</v>
      </c>
      <c r="BG117" s="158">
        <v>111.99999999999996</v>
      </c>
      <c r="BH117" s="158">
        <v>30.000000000096112</v>
      </c>
      <c r="BI117" s="158">
        <v>4.0000000000128102</v>
      </c>
      <c r="BJ117" s="158">
        <v>111.99999999999991</v>
      </c>
      <c r="BK117" s="158">
        <v>30.000000000058929</v>
      </c>
      <c r="BL117" s="158">
        <v>4.0000000000510099</v>
      </c>
      <c r="BM117" s="158">
        <v>112.00000000000009</v>
      </c>
      <c r="BN117" s="158">
        <v>29.999999999880352</v>
      </c>
      <c r="BO117" s="158">
        <v>4.0000000000878702</v>
      </c>
      <c r="BP117" s="158">
        <v>111.99999999999997</v>
      </c>
      <c r="BQ117" s="158">
        <v>29.999999999936179</v>
      </c>
      <c r="BR117" s="158">
        <v>3.9999999999317399</v>
      </c>
      <c r="BS117" s="158">
        <v>112.00000000000007</v>
      </c>
      <c r="BT117" s="158">
        <v>29.99999999998531</v>
      </c>
      <c r="BU117" s="158">
        <v>4.00000000005309</v>
      </c>
      <c r="BV117" s="158">
        <v>111.99999999999996</v>
      </c>
      <c r="BW117" s="158">
        <v>29.999999999952301</v>
      </c>
      <c r="BX117" s="158">
        <v>4.0000000000014699</v>
      </c>
      <c r="BY117" s="158">
        <v>111.99999999999997</v>
      </c>
      <c r="BZ117" s="158">
        <v>30.000000000022229</v>
      </c>
      <c r="CA117" s="158">
        <v>4.0000000000268203</v>
      </c>
    </row>
    <row r="118" spans="1:79" s="2" customFormat="1" x14ac:dyDescent="0.25">
      <c r="A118" s="86" t="s">
        <v>3083</v>
      </c>
      <c r="B118" s="157" t="s">
        <v>3051</v>
      </c>
      <c r="C118" s="157" t="s">
        <v>3051</v>
      </c>
      <c r="D118" s="157" t="s">
        <v>3051</v>
      </c>
      <c r="E118" s="157" t="s">
        <v>3051</v>
      </c>
      <c r="F118" s="157" t="s">
        <v>3051</v>
      </c>
      <c r="G118" s="157" t="s">
        <v>3051</v>
      </c>
      <c r="H118" s="157" t="s">
        <v>3051</v>
      </c>
      <c r="I118" s="157" t="s">
        <v>3051</v>
      </c>
      <c r="J118" s="157" t="s">
        <v>3051</v>
      </c>
      <c r="K118" s="157" t="s">
        <v>3051</v>
      </c>
      <c r="L118" s="157" t="s">
        <v>3051</v>
      </c>
      <c r="M118" s="157" t="s">
        <v>3051</v>
      </c>
      <c r="N118" s="157" t="s">
        <v>3051</v>
      </c>
      <c r="O118" s="157" t="s">
        <v>3051</v>
      </c>
      <c r="P118" s="157" t="s">
        <v>3051</v>
      </c>
      <c r="Q118" s="157" t="s">
        <v>3051</v>
      </c>
      <c r="R118" s="157" t="s">
        <v>3051</v>
      </c>
      <c r="S118" s="157" t="s">
        <v>3051</v>
      </c>
      <c r="T118" s="157" t="s">
        <v>3051</v>
      </c>
      <c r="U118" s="157" t="s">
        <v>3051</v>
      </c>
      <c r="V118" s="157" t="s">
        <v>3051</v>
      </c>
      <c r="W118" s="157" t="s">
        <v>3051</v>
      </c>
      <c r="X118" s="157" t="s">
        <v>3051</v>
      </c>
      <c r="Y118" s="157" t="s">
        <v>3051</v>
      </c>
      <c r="Z118" s="157" t="s">
        <v>3051</v>
      </c>
      <c r="AA118" s="157" t="s">
        <v>3051</v>
      </c>
      <c r="AB118" s="157" t="s">
        <v>3051</v>
      </c>
      <c r="AC118" s="157" t="s">
        <v>3051</v>
      </c>
      <c r="AD118" s="157" t="s">
        <v>3051</v>
      </c>
      <c r="AE118" s="157" t="s">
        <v>3051</v>
      </c>
      <c r="AF118" s="157" t="s">
        <v>3051</v>
      </c>
      <c r="AG118" s="157" t="s">
        <v>3051</v>
      </c>
      <c r="AH118" s="157" t="s">
        <v>3051</v>
      </c>
      <c r="AI118" s="157" t="s">
        <v>3051</v>
      </c>
      <c r="AJ118" s="157" t="s">
        <v>3051</v>
      </c>
      <c r="AK118" s="157" t="s">
        <v>3051</v>
      </c>
      <c r="AL118" s="157" t="s">
        <v>3051</v>
      </c>
      <c r="AM118" s="157" t="s">
        <v>3051</v>
      </c>
      <c r="AN118" s="157" t="s">
        <v>3051</v>
      </c>
      <c r="AO118" s="157" t="s">
        <v>3051</v>
      </c>
      <c r="AP118" s="157" t="s">
        <v>3051</v>
      </c>
      <c r="AQ118" s="157" t="s">
        <v>3051</v>
      </c>
      <c r="AR118" s="157" t="s">
        <v>3051</v>
      </c>
      <c r="AS118" s="157" t="s">
        <v>3051</v>
      </c>
      <c r="AT118" s="157" t="s">
        <v>3051</v>
      </c>
      <c r="AU118" s="157" t="s">
        <v>3051</v>
      </c>
      <c r="AV118" s="157" t="s">
        <v>3051</v>
      </c>
      <c r="AW118" s="157" t="s">
        <v>3051</v>
      </c>
      <c r="AX118" s="157" t="s">
        <v>3051</v>
      </c>
      <c r="AY118" s="157" t="s">
        <v>3051</v>
      </c>
      <c r="AZ118" s="157" t="s">
        <v>3051</v>
      </c>
      <c r="BA118" s="157" t="s">
        <v>3051</v>
      </c>
      <c r="BB118" s="157" t="s">
        <v>3051</v>
      </c>
      <c r="BC118" s="157" t="s">
        <v>3051</v>
      </c>
      <c r="BD118" s="157" t="s">
        <v>3051</v>
      </c>
      <c r="BE118" s="157" t="s">
        <v>3051</v>
      </c>
      <c r="BF118" s="157" t="s">
        <v>3051</v>
      </c>
      <c r="BG118" s="157" t="s">
        <v>3051</v>
      </c>
      <c r="BH118" s="157" t="s">
        <v>3051</v>
      </c>
      <c r="BI118" s="157" t="s">
        <v>3051</v>
      </c>
      <c r="BJ118" s="157" t="s">
        <v>3051</v>
      </c>
      <c r="BK118" s="157" t="s">
        <v>3051</v>
      </c>
      <c r="BL118" s="157" t="s">
        <v>3051</v>
      </c>
      <c r="BM118" s="157" t="s">
        <v>3051</v>
      </c>
      <c r="BN118" s="157" t="s">
        <v>3051</v>
      </c>
      <c r="BO118" s="157" t="s">
        <v>3051</v>
      </c>
      <c r="BP118" s="157" t="s">
        <v>3051</v>
      </c>
      <c r="BQ118" s="157" t="s">
        <v>3051</v>
      </c>
      <c r="BR118" s="157" t="s">
        <v>3051</v>
      </c>
      <c r="BS118" s="157" t="s">
        <v>3051</v>
      </c>
      <c r="BT118" s="157" t="s">
        <v>3051</v>
      </c>
      <c r="BU118" s="157" t="s">
        <v>3051</v>
      </c>
      <c r="BV118" s="157" t="s">
        <v>3051</v>
      </c>
      <c r="BW118" s="157" t="s">
        <v>3051</v>
      </c>
      <c r="BX118" s="157" t="s">
        <v>3051</v>
      </c>
      <c r="BY118" s="157" t="s">
        <v>3051</v>
      </c>
      <c r="BZ118" s="157" t="s">
        <v>3051</v>
      </c>
      <c r="CA118" s="157" t="s">
        <v>3051</v>
      </c>
    </row>
    <row r="119" spans="1:79" s="2" customFormat="1" x14ac:dyDescent="0.25">
      <c r="A119" s="81" t="s">
        <v>3084</v>
      </c>
      <c r="B119" s="157" t="s">
        <v>3051</v>
      </c>
      <c r="C119" s="157" t="s">
        <v>3051</v>
      </c>
      <c r="D119" s="157" t="s">
        <v>3051</v>
      </c>
      <c r="E119" s="157" t="s">
        <v>3051</v>
      </c>
      <c r="F119" s="157" t="s">
        <v>3051</v>
      </c>
      <c r="G119" s="157" t="s">
        <v>3051</v>
      </c>
      <c r="H119" s="157" t="s">
        <v>3051</v>
      </c>
      <c r="I119" s="157" t="s">
        <v>3051</v>
      </c>
      <c r="J119" s="157" t="s">
        <v>3051</v>
      </c>
      <c r="K119" s="157" t="s">
        <v>3051</v>
      </c>
      <c r="L119" s="157" t="s">
        <v>3051</v>
      </c>
      <c r="M119" s="157" t="s">
        <v>3051</v>
      </c>
      <c r="N119" s="157" t="s">
        <v>3051</v>
      </c>
      <c r="O119" s="157" t="s">
        <v>3051</v>
      </c>
      <c r="P119" s="157" t="s">
        <v>3051</v>
      </c>
      <c r="Q119" s="157" t="s">
        <v>3051</v>
      </c>
      <c r="R119" s="157" t="s">
        <v>3051</v>
      </c>
      <c r="S119" s="157" t="s">
        <v>3051</v>
      </c>
      <c r="T119" s="157" t="s">
        <v>3051</v>
      </c>
      <c r="U119" s="157" t="s">
        <v>3051</v>
      </c>
      <c r="V119" s="157" t="s">
        <v>3051</v>
      </c>
      <c r="W119" s="157" t="s">
        <v>3051</v>
      </c>
      <c r="X119" s="157" t="s">
        <v>3051</v>
      </c>
      <c r="Y119" s="157" t="s">
        <v>3051</v>
      </c>
      <c r="Z119" s="157" t="s">
        <v>3051</v>
      </c>
      <c r="AA119" s="157" t="s">
        <v>3051</v>
      </c>
      <c r="AB119" s="157" t="s">
        <v>3051</v>
      </c>
      <c r="AC119" s="157" t="s">
        <v>3051</v>
      </c>
      <c r="AD119" s="157" t="s">
        <v>3051</v>
      </c>
      <c r="AE119" s="157" t="s">
        <v>3051</v>
      </c>
      <c r="AF119" s="157" t="s">
        <v>3051</v>
      </c>
      <c r="AG119" s="157" t="s">
        <v>3051</v>
      </c>
      <c r="AH119" s="157" t="s">
        <v>3051</v>
      </c>
      <c r="AI119" s="157" t="s">
        <v>3051</v>
      </c>
      <c r="AJ119" s="157" t="s">
        <v>3051</v>
      </c>
      <c r="AK119" s="157" t="s">
        <v>3051</v>
      </c>
      <c r="AL119" s="157" t="s">
        <v>3051</v>
      </c>
      <c r="AM119" s="157" t="s">
        <v>3051</v>
      </c>
      <c r="AN119" s="157" t="s">
        <v>3051</v>
      </c>
      <c r="AO119" s="157" t="s">
        <v>3051</v>
      </c>
      <c r="AP119" s="157" t="s">
        <v>3051</v>
      </c>
      <c r="AQ119" s="157" t="s">
        <v>3051</v>
      </c>
      <c r="AR119" s="157" t="s">
        <v>3051</v>
      </c>
      <c r="AS119" s="157" t="s">
        <v>3051</v>
      </c>
      <c r="AT119" s="157" t="s">
        <v>3051</v>
      </c>
      <c r="AU119" s="157" t="s">
        <v>3051</v>
      </c>
      <c r="AV119" s="157" t="s">
        <v>3051</v>
      </c>
      <c r="AW119" s="157" t="s">
        <v>3051</v>
      </c>
      <c r="AX119" s="157" t="s">
        <v>3051</v>
      </c>
      <c r="AY119" s="157" t="s">
        <v>3051</v>
      </c>
      <c r="AZ119" s="157" t="s">
        <v>3051</v>
      </c>
      <c r="BA119" s="157" t="s">
        <v>3051</v>
      </c>
      <c r="BB119" s="157" t="s">
        <v>3051</v>
      </c>
      <c r="BC119" s="157" t="s">
        <v>3051</v>
      </c>
      <c r="BD119" s="157" t="s">
        <v>3051</v>
      </c>
      <c r="BE119" s="157" t="s">
        <v>3051</v>
      </c>
      <c r="BF119" s="157" t="s">
        <v>3051</v>
      </c>
      <c r="BG119" s="157" t="s">
        <v>3051</v>
      </c>
      <c r="BH119" s="157" t="s">
        <v>3051</v>
      </c>
      <c r="BI119" s="157" t="s">
        <v>3051</v>
      </c>
      <c r="BJ119" s="157" t="s">
        <v>3051</v>
      </c>
      <c r="BK119" s="157" t="s">
        <v>3051</v>
      </c>
      <c r="BL119" s="157" t="s">
        <v>3051</v>
      </c>
      <c r="BM119" s="157" t="s">
        <v>3051</v>
      </c>
      <c r="BN119" s="157" t="s">
        <v>3051</v>
      </c>
      <c r="BO119" s="157" t="s">
        <v>3051</v>
      </c>
      <c r="BP119" s="157" t="s">
        <v>3051</v>
      </c>
      <c r="BQ119" s="157" t="s">
        <v>3051</v>
      </c>
      <c r="BR119" s="157" t="s">
        <v>3051</v>
      </c>
      <c r="BS119" s="157" t="s">
        <v>3051</v>
      </c>
      <c r="BT119" s="157" t="s">
        <v>3051</v>
      </c>
      <c r="BU119" s="157" t="s">
        <v>3051</v>
      </c>
      <c r="BV119" s="157" t="s">
        <v>3051</v>
      </c>
      <c r="BW119" s="157" t="s">
        <v>3051</v>
      </c>
      <c r="BX119" s="157" t="s">
        <v>3051</v>
      </c>
      <c r="BY119" s="157" t="s">
        <v>3051</v>
      </c>
      <c r="BZ119" s="157" t="s">
        <v>3051</v>
      </c>
      <c r="CA119" s="157" t="s">
        <v>3051</v>
      </c>
    </row>
    <row r="120" spans="1:79" s="2" customFormat="1" x14ac:dyDescent="0.25">
      <c r="A120" s="82" t="s">
        <v>3085</v>
      </c>
      <c r="B120" s="157" t="s">
        <v>3051</v>
      </c>
      <c r="C120" s="157" t="s">
        <v>3051</v>
      </c>
      <c r="D120" s="157" t="s">
        <v>3051</v>
      </c>
      <c r="E120" s="157" t="s">
        <v>3051</v>
      </c>
      <c r="F120" s="157" t="s">
        <v>3051</v>
      </c>
      <c r="G120" s="157" t="s">
        <v>3051</v>
      </c>
      <c r="H120" s="157" t="s">
        <v>3051</v>
      </c>
      <c r="I120" s="157" t="s">
        <v>3051</v>
      </c>
      <c r="J120" s="157" t="s">
        <v>3051</v>
      </c>
      <c r="K120" s="157" t="s">
        <v>3051</v>
      </c>
      <c r="L120" s="157" t="s">
        <v>3051</v>
      </c>
      <c r="M120" s="157" t="s">
        <v>3051</v>
      </c>
      <c r="N120" s="157" t="s">
        <v>3051</v>
      </c>
      <c r="O120" s="157" t="s">
        <v>3051</v>
      </c>
      <c r="P120" s="157" t="s">
        <v>3051</v>
      </c>
      <c r="Q120" s="157" t="s">
        <v>3051</v>
      </c>
      <c r="R120" s="157" t="s">
        <v>3051</v>
      </c>
      <c r="S120" s="157" t="s">
        <v>3051</v>
      </c>
      <c r="T120" s="157" t="s">
        <v>3051</v>
      </c>
      <c r="U120" s="157" t="s">
        <v>3051</v>
      </c>
      <c r="V120" s="157" t="s">
        <v>3051</v>
      </c>
      <c r="W120" s="157" t="s">
        <v>3051</v>
      </c>
      <c r="X120" s="157" t="s">
        <v>3051</v>
      </c>
      <c r="Y120" s="157" t="s">
        <v>3051</v>
      </c>
      <c r="Z120" s="157" t="s">
        <v>3051</v>
      </c>
      <c r="AA120" s="157" t="s">
        <v>3051</v>
      </c>
      <c r="AB120" s="157" t="s">
        <v>3051</v>
      </c>
      <c r="AC120" s="157" t="s">
        <v>3051</v>
      </c>
      <c r="AD120" s="157" t="s">
        <v>3051</v>
      </c>
      <c r="AE120" s="157" t="s">
        <v>3051</v>
      </c>
      <c r="AF120" s="157" t="s">
        <v>3051</v>
      </c>
      <c r="AG120" s="157" t="s">
        <v>3051</v>
      </c>
      <c r="AH120" s="157" t="s">
        <v>3051</v>
      </c>
      <c r="AI120" s="157" t="s">
        <v>3051</v>
      </c>
      <c r="AJ120" s="157" t="s">
        <v>3051</v>
      </c>
      <c r="AK120" s="157" t="s">
        <v>3051</v>
      </c>
      <c r="AL120" s="157" t="s">
        <v>3051</v>
      </c>
      <c r="AM120" s="157" t="s">
        <v>3051</v>
      </c>
      <c r="AN120" s="157" t="s">
        <v>3051</v>
      </c>
      <c r="AO120" s="157" t="s">
        <v>3051</v>
      </c>
      <c r="AP120" s="157" t="s">
        <v>3051</v>
      </c>
      <c r="AQ120" s="157" t="s">
        <v>3051</v>
      </c>
      <c r="AR120" s="157" t="s">
        <v>3051</v>
      </c>
      <c r="AS120" s="157" t="s">
        <v>3051</v>
      </c>
      <c r="AT120" s="157" t="s">
        <v>3051</v>
      </c>
      <c r="AU120" s="157" t="s">
        <v>3051</v>
      </c>
      <c r="AV120" s="157" t="s">
        <v>3051</v>
      </c>
      <c r="AW120" s="157" t="s">
        <v>3051</v>
      </c>
      <c r="AX120" s="157" t="s">
        <v>3051</v>
      </c>
      <c r="AY120" s="157" t="s">
        <v>3051</v>
      </c>
      <c r="AZ120" s="157" t="s">
        <v>3051</v>
      </c>
      <c r="BA120" s="157" t="s">
        <v>3051</v>
      </c>
      <c r="BB120" s="157" t="s">
        <v>3051</v>
      </c>
      <c r="BC120" s="157" t="s">
        <v>3051</v>
      </c>
      <c r="BD120" s="157" t="s">
        <v>3051</v>
      </c>
      <c r="BE120" s="157" t="s">
        <v>3051</v>
      </c>
      <c r="BF120" s="157" t="s">
        <v>3051</v>
      </c>
      <c r="BG120" s="157" t="s">
        <v>3051</v>
      </c>
      <c r="BH120" s="157" t="s">
        <v>3051</v>
      </c>
      <c r="BI120" s="157" t="s">
        <v>3051</v>
      </c>
      <c r="BJ120" s="157" t="s">
        <v>3051</v>
      </c>
      <c r="BK120" s="157" t="s">
        <v>3051</v>
      </c>
      <c r="BL120" s="157" t="s">
        <v>3051</v>
      </c>
      <c r="BM120" s="157" t="s">
        <v>3051</v>
      </c>
      <c r="BN120" s="157" t="s">
        <v>3051</v>
      </c>
      <c r="BO120" s="157" t="s">
        <v>3051</v>
      </c>
      <c r="BP120" s="157" t="s">
        <v>3051</v>
      </c>
      <c r="BQ120" s="157" t="s">
        <v>3051</v>
      </c>
      <c r="BR120" s="157" t="s">
        <v>3051</v>
      </c>
      <c r="BS120" s="157" t="s">
        <v>3051</v>
      </c>
      <c r="BT120" s="157" t="s">
        <v>3051</v>
      </c>
      <c r="BU120" s="157" t="s">
        <v>3051</v>
      </c>
      <c r="BV120" s="157" t="s">
        <v>3051</v>
      </c>
      <c r="BW120" s="157" t="s">
        <v>3051</v>
      </c>
      <c r="BX120" s="157" t="s">
        <v>3051</v>
      </c>
      <c r="BY120" s="157" t="s">
        <v>3051</v>
      </c>
      <c r="BZ120" s="157" t="s">
        <v>3051</v>
      </c>
      <c r="CA120" s="157" t="s">
        <v>3051</v>
      </c>
    </row>
    <row r="121" spans="1:79" s="2" customFormat="1" x14ac:dyDescent="0.25">
      <c r="A121" s="88" t="s">
        <v>3061</v>
      </c>
      <c r="B121" s="158">
        <v>74.876583760952798</v>
      </c>
      <c r="C121" s="158">
        <v>3</v>
      </c>
      <c r="D121" s="158">
        <v>0.60000000000003995</v>
      </c>
      <c r="E121" s="158">
        <v>74.395946357844579</v>
      </c>
      <c r="F121" s="158">
        <v>3.0000000000000302</v>
      </c>
      <c r="G121" s="158">
        <v>0.60000000000000997</v>
      </c>
      <c r="H121" s="158">
        <v>75.339272839675004</v>
      </c>
      <c r="I121" s="158">
        <v>2.99999999999998</v>
      </c>
      <c r="J121" s="158">
        <v>0.60000000000005005</v>
      </c>
      <c r="K121" s="158">
        <v>75.552926381375073</v>
      </c>
      <c r="L121" s="158">
        <v>2.9999999999999498</v>
      </c>
      <c r="M121" s="158">
        <v>0.59999999999998999</v>
      </c>
      <c r="N121" s="158">
        <v>75.493453051648714</v>
      </c>
      <c r="O121" s="158">
        <v>3.0000000000000302</v>
      </c>
      <c r="P121" s="158">
        <v>0.59999999999997</v>
      </c>
      <c r="Q121" s="158">
        <v>74.697984142018583</v>
      </c>
      <c r="R121" s="158">
        <v>2.9913888364982699</v>
      </c>
      <c r="S121" s="158">
        <v>0.59784720912445999</v>
      </c>
      <c r="T121" s="158">
        <v>75.248580842544058</v>
      </c>
      <c r="U121" s="158">
        <v>2.9728148459426298</v>
      </c>
      <c r="V121" s="158">
        <v>0.59320371148544004</v>
      </c>
      <c r="W121" s="158">
        <v>75.383777243035169</v>
      </c>
      <c r="X121" s="158">
        <v>2.9875258977367598</v>
      </c>
      <c r="Y121" s="158">
        <v>0.59688147443395001</v>
      </c>
      <c r="Z121" s="158">
        <v>74.93643823550579</v>
      </c>
      <c r="AA121" s="158">
        <v>2.9738254879991302</v>
      </c>
      <c r="AB121" s="158">
        <v>0.59345637199987999</v>
      </c>
      <c r="AC121" s="158">
        <v>75.588523014212441</v>
      </c>
      <c r="AD121" s="158">
        <v>2.91277200410312</v>
      </c>
      <c r="AE121" s="158">
        <v>0.57819300102587001</v>
      </c>
      <c r="AF121" s="158">
        <v>74.150693273897105</v>
      </c>
      <c r="AG121" s="158">
        <v>2.77788755064091</v>
      </c>
      <c r="AH121" s="158">
        <v>0.54447188766039001</v>
      </c>
      <c r="AI121" s="158">
        <v>73.777629950010024</v>
      </c>
      <c r="AJ121" s="158">
        <v>2.78014883722585</v>
      </c>
      <c r="AK121" s="158">
        <v>0.54503720930668997</v>
      </c>
      <c r="AL121" s="158">
        <v>73.362783139218337</v>
      </c>
      <c r="AM121" s="158">
        <v>2.8418267020498802</v>
      </c>
      <c r="AN121" s="158">
        <v>0.56045667551232004</v>
      </c>
      <c r="AO121" s="158">
        <v>73.027115137175571</v>
      </c>
      <c r="AP121" s="158">
        <v>2.76347721258275</v>
      </c>
      <c r="AQ121" s="158">
        <v>0.54086930314560999</v>
      </c>
      <c r="AR121" s="158">
        <v>72.845850266930711</v>
      </c>
      <c r="AS121" s="158">
        <v>2.7438920830425402</v>
      </c>
      <c r="AT121" s="158">
        <v>0.53597302076054998</v>
      </c>
      <c r="AU121" s="158">
        <v>72.244429996720356</v>
      </c>
      <c r="AV121" s="158">
        <v>2.3262697442415399</v>
      </c>
      <c r="AW121" s="158">
        <v>0.43156743605990999</v>
      </c>
      <c r="AX121" s="158">
        <v>73.826163709897216</v>
      </c>
      <c r="AY121" s="158">
        <v>2.82280291424498</v>
      </c>
      <c r="AZ121" s="158">
        <v>0.55570072856096997</v>
      </c>
      <c r="BA121" s="158">
        <v>74.622645293990331</v>
      </c>
      <c r="BB121" s="158">
        <v>2.91185959113281</v>
      </c>
      <c r="BC121" s="158">
        <v>0.57796489778275995</v>
      </c>
      <c r="BD121" s="158">
        <v>74.100558410581712</v>
      </c>
      <c r="BE121" s="158">
        <v>2.92386468882443</v>
      </c>
      <c r="BF121" s="158">
        <v>0.58096617220638003</v>
      </c>
      <c r="BG121" s="158">
        <v>74.281686844144829</v>
      </c>
      <c r="BH121" s="158">
        <v>2.9592028347647998</v>
      </c>
      <c r="BI121" s="158">
        <v>0.58980070869110002</v>
      </c>
      <c r="BJ121" s="158">
        <v>74.710442640756995</v>
      </c>
      <c r="BK121" s="158">
        <v>2.9248685583894098</v>
      </c>
      <c r="BL121" s="158">
        <v>0.58121713959667998</v>
      </c>
      <c r="BM121" s="158">
        <v>74.344866331313185</v>
      </c>
      <c r="BN121" s="158">
        <v>2.9343847161376</v>
      </c>
      <c r="BO121" s="158">
        <v>0.58359617903403005</v>
      </c>
      <c r="BP121" s="158">
        <v>73.762446277271337</v>
      </c>
      <c r="BQ121" s="158">
        <v>2.8733767593128099</v>
      </c>
      <c r="BR121" s="158">
        <v>0.56834418982770996</v>
      </c>
      <c r="BS121" s="158">
        <v>73.961503116010846</v>
      </c>
      <c r="BT121" s="158">
        <v>2.8025945457998098</v>
      </c>
      <c r="BU121" s="158">
        <v>0.55064863644896</v>
      </c>
      <c r="BV121" s="158">
        <v>72.603088427460847</v>
      </c>
      <c r="BW121" s="158">
        <v>2.6941235049871302</v>
      </c>
      <c r="BX121" s="158">
        <v>0.52353087624648997</v>
      </c>
      <c r="BY121" s="158">
        <v>72.828258644901865</v>
      </c>
      <c r="BZ121" s="158">
        <v>2.8214394111966499</v>
      </c>
      <c r="CA121" s="158">
        <v>0.55535985279931999</v>
      </c>
    </row>
    <row r="122" spans="1:79" s="2" customFormat="1" x14ac:dyDescent="0.25">
      <c r="A122" s="88" t="s">
        <v>3062</v>
      </c>
      <c r="B122" s="158">
        <v>91.634676229221569</v>
      </c>
      <c r="C122" s="158">
        <v>8.1943639709869096</v>
      </c>
      <c r="D122" s="158">
        <v>1.21912328437572</v>
      </c>
      <c r="E122" s="158">
        <v>91.774805184293328</v>
      </c>
      <c r="F122" s="158">
        <v>7.9532972539002103</v>
      </c>
      <c r="G122" s="158">
        <v>1.1816240172733401</v>
      </c>
      <c r="H122" s="158">
        <v>92.739399920452954</v>
      </c>
      <c r="I122" s="158">
        <v>7.6291003548100997</v>
      </c>
      <c r="J122" s="158">
        <v>1.1311933885259799</v>
      </c>
      <c r="K122" s="158">
        <v>98.444613470648065</v>
      </c>
      <c r="L122" s="158">
        <v>9.7694373932230807</v>
      </c>
      <c r="M122" s="158">
        <v>1.46413470561254</v>
      </c>
      <c r="N122" s="158">
        <v>98.598803797641764</v>
      </c>
      <c r="O122" s="158">
        <v>9.6593202182849094</v>
      </c>
      <c r="P122" s="158">
        <v>1.44700536728872</v>
      </c>
      <c r="Q122" s="158">
        <v>98.745004315694445</v>
      </c>
      <c r="R122" s="158">
        <v>9.6314394536620203</v>
      </c>
      <c r="S122" s="158">
        <v>1.4426683594585501</v>
      </c>
      <c r="T122" s="158">
        <v>98.959842382970592</v>
      </c>
      <c r="U122" s="158">
        <v>9.9735324350499592</v>
      </c>
      <c r="V122" s="158">
        <v>1.4958828232299699</v>
      </c>
      <c r="W122" s="158">
        <v>98.189937889129311</v>
      </c>
      <c r="X122" s="158">
        <v>9.9696189790840801</v>
      </c>
      <c r="Y122" s="158">
        <v>1.49527406341323</v>
      </c>
      <c r="Z122" s="158">
        <v>97.842188028399349</v>
      </c>
      <c r="AA122" s="158">
        <v>9.9382189118515107</v>
      </c>
      <c r="AB122" s="158">
        <v>1.4903896085100401</v>
      </c>
      <c r="AC122" s="158">
        <v>97.287252806223194</v>
      </c>
      <c r="AD122" s="158">
        <v>9.8486286519702197</v>
      </c>
      <c r="AE122" s="158">
        <v>1.4764533458624101</v>
      </c>
      <c r="AF122" s="158">
        <v>97.024257691028595</v>
      </c>
      <c r="AG122" s="158">
        <v>9.9470781641130301</v>
      </c>
      <c r="AH122" s="158">
        <v>1.4917677144174499</v>
      </c>
      <c r="AI122" s="158">
        <v>96.035253189061166</v>
      </c>
      <c r="AJ122" s="158">
        <v>9.8634249666493794</v>
      </c>
      <c r="AK122" s="158">
        <v>1.4787549948124401</v>
      </c>
      <c r="AL122" s="158">
        <v>95.983616488130409</v>
      </c>
      <c r="AM122" s="158">
        <v>9.8721394231345201</v>
      </c>
      <c r="AN122" s="158">
        <v>1.48011057693171</v>
      </c>
      <c r="AO122" s="158">
        <v>95.771530713562527</v>
      </c>
      <c r="AP122" s="158">
        <v>9.7310184626506402</v>
      </c>
      <c r="AQ122" s="158">
        <v>1.4581584275236801</v>
      </c>
      <c r="AR122" s="158">
        <v>91.265788448540405</v>
      </c>
      <c r="AS122" s="158">
        <v>8.8780555628706903</v>
      </c>
      <c r="AT122" s="158">
        <v>1.3254753097804199</v>
      </c>
      <c r="AU122" s="158">
        <v>90.786310280330284</v>
      </c>
      <c r="AV122" s="158">
        <v>8.7488238756051899</v>
      </c>
      <c r="AW122" s="158">
        <v>1.3053726028715</v>
      </c>
      <c r="AX122" s="158">
        <v>89.154824817537843</v>
      </c>
      <c r="AY122" s="158">
        <v>8.5231810595577908</v>
      </c>
      <c r="AZ122" s="158">
        <v>1.27027260926375</v>
      </c>
      <c r="BA122" s="158">
        <v>86.655653547913957</v>
      </c>
      <c r="BB122" s="158">
        <v>8.0956595912856493</v>
      </c>
      <c r="BC122" s="158">
        <v>1.2037692697560001</v>
      </c>
      <c r="BD122" s="158">
        <v>87.237164693838864</v>
      </c>
      <c r="BE122" s="158">
        <v>8.14202852957437</v>
      </c>
      <c r="BF122" s="158">
        <v>1.21098221571205</v>
      </c>
      <c r="BG122" s="158">
        <v>90.114998041355406</v>
      </c>
      <c r="BH122" s="158">
        <v>8.6001494757729393</v>
      </c>
      <c r="BI122" s="158">
        <v>1.2822454740072999</v>
      </c>
      <c r="BJ122" s="158">
        <v>88.519338711352077</v>
      </c>
      <c r="BK122" s="158">
        <v>8.3720816570950198</v>
      </c>
      <c r="BL122" s="158">
        <v>1.2467682577683299</v>
      </c>
      <c r="BM122" s="158">
        <v>94.489325739604624</v>
      </c>
      <c r="BN122" s="158">
        <v>9.2290765326778192</v>
      </c>
      <c r="BO122" s="158">
        <v>1.3800785717514901</v>
      </c>
      <c r="BP122" s="158">
        <v>97.382154274122598</v>
      </c>
      <c r="BQ122" s="158">
        <v>9.6654771292975692</v>
      </c>
      <c r="BR122" s="158">
        <v>1.4479631090021901</v>
      </c>
      <c r="BS122" s="158">
        <v>98.340203339481945</v>
      </c>
      <c r="BT122" s="158">
        <v>9.7700711953885797</v>
      </c>
      <c r="BU122" s="158">
        <v>1.46423329705839</v>
      </c>
      <c r="BV122" s="158">
        <v>98.845096889411494</v>
      </c>
      <c r="BW122" s="158">
        <v>9.7770486115348998</v>
      </c>
      <c r="BX122" s="158">
        <v>1.4653186729030001</v>
      </c>
      <c r="BY122" s="158">
        <v>98.677768219065641</v>
      </c>
      <c r="BZ122" s="158">
        <v>9.7870793437274202</v>
      </c>
      <c r="CA122" s="158">
        <v>1.46687900902649</v>
      </c>
    </row>
    <row r="123" spans="1:79" s="2" customFormat="1" x14ac:dyDescent="0.25">
      <c r="A123" s="88" t="s">
        <v>3063</v>
      </c>
      <c r="B123" s="158">
        <v>54.524057597936071</v>
      </c>
      <c r="C123" s="158">
        <v>1.0000000000001099</v>
      </c>
      <c r="D123" s="158">
        <v>9.9999999999970002E-2</v>
      </c>
      <c r="E123" s="158">
        <v>54.520365302672232</v>
      </c>
      <c r="F123" s="158">
        <v>1.0000000000000899</v>
      </c>
      <c r="G123" s="158">
        <v>0.10000000000004</v>
      </c>
      <c r="H123" s="158">
        <v>54.541781168979753</v>
      </c>
      <c r="I123" s="158">
        <v>0.99999999999999001</v>
      </c>
      <c r="J123" s="158">
        <v>0.10000000000007001</v>
      </c>
      <c r="K123" s="158">
        <v>54.895705810937137</v>
      </c>
      <c r="L123" s="158">
        <v>0.99999999999995004</v>
      </c>
      <c r="M123" s="158">
        <v>0.10000000000006</v>
      </c>
      <c r="N123" s="158">
        <v>54.937846413360397</v>
      </c>
      <c r="O123" s="158">
        <v>0.99999999999992994</v>
      </c>
      <c r="P123" s="158">
        <v>0.10000000000007001</v>
      </c>
      <c r="Q123" s="158">
        <v>54.996999838916551</v>
      </c>
      <c r="R123" s="158">
        <v>0.99999999999989997</v>
      </c>
      <c r="S123" s="158">
        <v>0.10000000000001</v>
      </c>
      <c r="T123" s="158">
        <v>54.97407667791056</v>
      </c>
      <c r="U123" s="158">
        <v>0.99999999999995004</v>
      </c>
      <c r="V123" s="158">
        <v>0.10000000000001</v>
      </c>
      <c r="W123" s="158">
        <v>54.983689430213197</v>
      </c>
      <c r="X123" s="158">
        <v>0.99999999999995004</v>
      </c>
      <c r="Y123" s="158">
        <v>0.10000000000003</v>
      </c>
      <c r="Z123" s="158">
        <v>55.04950703433633</v>
      </c>
      <c r="AA123" s="158">
        <v>0.99999999999996003</v>
      </c>
      <c r="AB123" s="158">
        <v>0.10000000000006</v>
      </c>
      <c r="AC123" s="158">
        <v>54.984428883837218</v>
      </c>
      <c r="AD123" s="158">
        <v>1.0000000000000899</v>
      </c>
      <c r="AE123" s="158">
        <v>0.10000000000001</v>
      </c>
      <c r="AF123" s="158">
        <v>54.995520879155151</v>
      </c>
      <c r="AG123" s="158">
        <v>1.0000000000000899</v>
      </c>
      <c r="AH123" s="158">
        <v>9.9999999999970002E-2</v>
      </c>
      <c r="AI123" s="158">
        <v>54.999957777535109</v>
      </c>
      <c r="AJ123" s="158">
        <v>1.0000000000000899</v>
      </c>
      <c r="AK123" s="158">
        <v>0.10000000000001</v>
      </c>
      <c r="AL123" s="158">
        <v>55.030278116362517</v>
      </c>
      <c r="AM123" s="158">
        <v>1</v>
      </c>
      <c r="AN123" s="158">
        <v>0.10000000000002</v>
      </c>
      <c r="AO123" s="158">
        <v>55.008831746156922</v>
      </c>
      <c r="AP123" s="158">
        <v>1.00000000000002</v>
      </c>
      <c r="AQ123" s="158">
        <v>9.9999999999979994E-2</v>
      </c>
      <c r="AR123" s="158">
        <v>54.979992185962821</v>
      </c>
      <c r="AS123" s="158">
        <v>0.99999999999992994</v>
      </c>
      <c r="AT123" s="158">
        <v>9.999999999999E-2</v>
      </c>
      <c r="AU123" s="158">
        <v>54.99108403806251</v>
      </c>
      <c r="AV123" s="158">
        <v>0.99999999999996003</v>
      </c>
      <c r="AW123" s="158">
        <v>0.10000000000003</v>
      </c>
      <c r="AX123" s="158">
        <v>55.097584035582052</v>
      </c>
      <c r="AY123" s="158">
        <v>1.0000000000001299</v>
      </c>
      <c r="AZ123" s="158">
        <v>0.1000000000001</v>
      </c>
      <c r="BA123" s="158">
        <v>55.152326036512768</v>
      </c>
      <c r="BB123" s="158">
        <v>1.00000000000004</v>
      </c>
      <c r="BC123" s="158">
        <v>9.9999999999909994E-2</v>
      </c>
      <c r="BD123" s="158">
        <v>55.147147365964301</v>
      </c>
      <c r="BE123" s="158">
        <v>0.99999999999998002</v>
      </c>
      <c r="BF123" s="158">
        <v>9.9999999999939998E-2</v>
      </c>
      <c r="BG123" s="158">
        <v>55.175261086225667</v>
      </c>
      <c r="BH123" s="158">
        <v>1.0000000000001299</v>
      </c>
      <c r="BI123" s="158">
        <v>9.9999999999850001E-2</v>
      </c>
      <c r="BJ123" s="158">
        <v>55.286998839782498</v>
      </c>
      <c r="BK123" s="158">
        <v>0.99999999999987998</v>
      </c>
      <c r="BL123" s="158">
        <v>0.10000000000012001</v>
      </c>
      <c r="BM123" s="158">
        <v>55.260356081338379</v>
      </c>
      <c r="BN123" s="158">
        <v>0.99999999999996003</v>
      </c>
      <c r="BO123" s="158">
        <v>9.9999999999970002E-2</v>
      </c>
      <c r="BP123" s="158">
        <v>55.200417415280469</v>
      </c>
      <c r="BQ123" s="158">
        <v>1.0000000000000899</v>
      </c>
      <c r="BR123" s="158">
        <v>0.10000000000004</v>
      </c>
      <c r="BS123" s="158">
        <v>55.301801263387297</v>
      </c>
      <c r="BT123" s="158">
        <v>0.99999999999988998</v>
      </c>
      <c r="BU123" s="158">
        <v>9.9999999999930006E-2</v>
      </c>
      <c r="BV123" s="158">
        <v>55.352874510953498</v>
      </c>
      <c r="BW123" s="158">
        <v>0.99999999999986</v>
      </c>
      <c r="BX123" s="158">
        <v>9.9999999999909994E-2</v>
      </c>
      <c r="BY123" s="158">
        <v>55.420243567147473</v>
      </c>
      <c r="BZ123" s="158">
        <v>1.00000000000001</v>
      </c>
      <c r="CA123" s="158">
        <v>0.10000000000003</v>
      </c>
    </row>
    <row r="124" spans="1:79" s="2" customFormat="1" x14ac:dyDescent="0.25">
      <c r="A124" s="88" t="s">
        <v>3064</v>
      </c>
      <c r="B124" s="158" t="s">
        <v>3052</v>
      </c>
      <c r="C124" s="158" t="s">
        <v>3052</v>
      </c>
      <c r="D124" s="158" t="s">
        <v>3052</v>
      </c>
      <c r="E124" s="158" t="s">
        <v>3052</v>
      </c>
      <c r="F124" s="158" t="s">
        <v>3052</v>
      </c>
      <c r="G124" s="158" t="s">
        <v>3052</v>
      </c>
      <c r="H124" s="158" t="s">
        <v>3052</v>
      </c>
      <c r="I124" s="158" t="s">
        <v>3052</v>
      </c>
      <c r="J124" s="158" t="s">
        <v>3052</v>
      </c>
      <c r="K124" s="158" t="s">
        <v>3052</v>
      </c>
      <c r="L124" s="158" t="s">
        <v>3052</v>
      </c>
      <c r="M124" s="158" t="s">
        <v>3052</v>
      </c>
      <c r="N124" s="158" t="s">
        <v>3052</v>
      </c>
      <c r="O124" s="158" t="s">
        <v>3052</v>
      </c>
      <c r="P124" s="158" t="s">
        <v>3052</v>
      </c>
      <c r="Q124" s="158" t="s">
        <v>3052</v>
      </c>
      <c r="R124" s="158" t="s">
        <v>3052</v>
      </c>
      <c r="S124" s="158" t="s">
        <v>3052</v>
      </c>
      <c r="T124" s="158" t="s">
        <v>3052</v>
      </c>
      <c r="U124" s="158" t="s">
        <v>3052</v>
      </c>
      <c r="V124" s="158" t="s">
        <v>3052</v>
      </c>
      <c r="W124" s="158" t="s">
        <v>3052</v>
      </c>
      <c r="X124" s="158" t="s">
        <v>3052</v>
      </c>
      <c r="Y124" s="158" t="s">
        <v>3052</v>
      </c>
      <c r="Z124" s="158" t="s">
        <v>3052</v>
      </c>
      <c r="AA124" s="158" t="s">
        <v>3052</v>
      </c>
      <c r="AB124" s="158" t="s">
        <v>3052</v>
      </c>
      <c r="AC124" s="158" t="s">
        <v>3052</v>
      </c>
      <c r="AD124" s="158" t="s">
        <v>3052</v>
      </c>
      <c r="AE124" s="158" t="s">
        <v>3052</v>
      </c>
      <c r="AF124" s="158" t="s">
        <v>3052</v>
      </c>
      <c r="AG124" s="158" t="s">
        <v>3052</v>
      </c>
      <c r="AH124" s="158" t="s">
        <v>3052</v>
      </c>
      <c r="AI124" s="158" t="s">
        <v>3052</v>
      </c>
      <c r="AJ124" s="158" t="s">
        <v>3052</v>
      </c>
      <c r="AK124" s="158" t="s">
        <v>3052</v>
      </c>
      <c r="AL124" s="158" t="s">
        <v>3052</v>
      </c>
      <c r="AM124" s="158" t="s">
        <v>3052</v>
      </c>
      <c r="AN124" s="158" t="s">
        <v>3052</v>
      </c>
      <c r="AO124" s="158" t="s">
        <v>3052</v>
      </c>
      <c r="AP124" s="158" t="s">
        <v>3052</v>
      </c>
      <c r="AQ124" s="158" t="s">
        <v>3052</v>
      </c>
      <c r="AR124" s="158" t="s">
        <v>3052</v>
      </c>
      <c r="AS124" s="158" t="s">
        <v>3052</v>
      </c>
      <c r="AT124" s="158" t="s">
        <v>3052</v>
      </c>
      <c r="AU124" s="158" t="s">
        <v>3052</v>
      </c>
      <c r="AV124" s="158" t="s">
        <v>3052</v>
      </c>
      <c r="AW124" s="158" t="s">
        <v>3052</v>
      </c>
      <c r="AX124" s="158" t="s">
        <v>3052</v>
      </c>
      <c r="AY124" s="158" t="s">
        <v>3052</v>
      </c>
      <c r="AZ124" s="158" t="s">
        <v>3052</v>
      </c>
      <c r="BA124" s="158" t="s">
        <v>3052</v>
      </c>
      <c r="BB124" s="158" t="s">
        <v>3052</v>
      </c>
      <c r="BC124" s="158" t="s">
        <v>3052</v>
      </c>
      <c r="BD124" s="158" t="s">
        <v>3052</v>
      </c>
      <c r="BE124" s="158" t="s">
        <v>3052</v>
      </c>
      <c r="BF124" s="158" t="s">
        <v>3052</v>
      </c>
      <c r="BG124" s="158" t="s">
        <v>3052</v>
      </c>
      <c r="BH124" s="158" t="s">
        <v>3052</v>
      </c>
      <c r="BI124" s="158" t="s">
        <v>3052</v>
      </c>
      <c r="BJ124" s="158" t="s">
        <v>3052</v>
      </c>
      <c r="BK124" s="158" t="s">
        <v>3052</v>
      </c>
      <c r="BL124" s="158" t="s">
        <v>3052</v>
      </c>
      <c r="BM124" s="158" t="s">
        <v>3052</v>
      </c>
      <c r="BN124" s="158" t="s">
        <v>3052</v>
      </c>
      <c r="BO124" s="158" t="s">
        <v>3052</v>
      </c>
      <c r="BP124" s="158" t="s">
        <v>3052</v>
      </c>
      <c r="BQ124" s="158" t="s">
        <v>3052</v>
      </c>
      <c r="BR124" s="158" t="s">
        <v>3052</v>
      </c>
      <c r="BS124" s="158" t="s">
        <v>3052</v>
      </c>
      <c r="BT124" s="158" t="s">
        <v>3052</v>
      </c>
      <c r="BU124" s="158" t="s">
        <v>3052</v>
      </c>
      <c r="BV124" s="158" t="s">
        <v>3052</v>
      </c>
      <c r="BW124" s="158" t="s">
        <v>3052</v>
      </c>
      <c r="BX124" s="158" t="s">
        <v>3052</v>
      </c>
      <c r="BY124" s="158" t="s">
        <v>3052</v>
      </c>
      <c r="BZ124" s="158" t="s">
        <v>3052</v>
      </c>
      <c r="CA124" s="158" t="s">
        <v>3052</v>
      </c>
    </row>
    <row r="125" spans="1:79" s="2" customFormat="1" x14ac:dyDescent="0.25">
      <c r="A125" s="88" t="s">
        <v>68</v>
      </c>
      <c r="B125" s="158" t="s">
        <v>3052</v>
      </c>
      <c r="C125" s="158" t="s">
        <v>3052</v>
      </c>
      <c r="D125" s="158" t="s">
        <v>3052</v>
      </c>
      <c r="E125" s="158" t="s">
        <v>3052</v>
      </c>
      <c r="F125" s="158" t="s">
        <v>3052</v>
      </c>
      <c r="G125" s="158" t="s">
        <v>3052</v>
      </c>
      <c r="H125" s="158" t="s">
        <v>3052</v>
      </c>
      <c r="I125" s="158" t="s">
        <v>3052</v>
      </c>
      <c r="J125" s="158" t="s">
        <v>3052</v>
      </c>
      <c r="K125" s="158" t="s">
        <v>3052</v>
      </c>
      <c r="L125" s="158" t="s">
        <v>3052</v>
      </c>
      <c r="M125" s="158" t="s">
        <v>3052</v>
      </c>
      <c r="N125" s="158" t="s">
        <v>3052</v>
      </c>
      <c r="O125" s="158" t="s">
        <v>3052</v>
      </c>
      <c r="P125" s="158" t="s">
        <v>3052</v>
      </c>
      <c r="Q125" s="158" t="s">
        <v>3052</v>
      </c>
      <c r="R125" s="158" t="s">
        <v>3052</v>
      </c>
      <c r="S125" s="158" t="s">
        <v>3052</v>
      </c>
      <c r="T125" s="158" t="s">
        <v>3052</v>
      </c>
      <c r="U125" s="158" t="s">
        <v>3052</v>
      </c>
      <c r="V125" s="158" t="s">
        <v>3052</v>
      </c>
      <c r="W125" s="158" t="s">
        <v>3052</v>
      </c>
      <c r="X125" s="158" t="s">
        <v>3052</v>
      </c>
      <c r="Y125" s="158" t="s">
        <v>3052</v>
      </c>
      <c r="Z125" s="158" t="s">
        <v>3052</v>
      </c>
      <c r="AA125" s="158" t="s">
        <v>3052</v>
      </c>
      <c r="AB125" s="158" t="s">
        <v>3052</v>
      </c>
      <c r="AC125" s="158" t="s">
        <v>3052</v>
      </c>
      <c r="AD125" s="158" t="s">
        <v>3052</v>
      </c>
      <c r="AE125" s="158" t="s">
        <v>3052</v>
      </c>
      <c r="AF125" s="158" t="s">
        <v>3052</v>
      </c>
      <c r="AG125" s="158" t="s">
        <v>3052</v>
      </c>
      <c r="AH125" s="158" t="s">
        <v>3052</v>
      </c>
      <c r="AI125" s="158" t="s">
        <v>3052</v>
      </c>
      <c r="AJ125" s="158" t="s">
        <v>3052</v>
      </c>
      <c r="AK125" s="158" t="s">
        <v>3052</v>
      </c>
      <c r="AL125" s="158" t="s">
        <v>3052</v>
      </c>
      <c r="AM125" s="158" t="s">
        <v>3052</v>
      </c>
      <c r="AN125" s="158" t="s">
        <v>3052</v>
      </c>
      <c r="AO125" s="158" t="s">
        <v>3052</v>
      </c>
      <c r="AP125" s="158" t="s">
        <v>3052</v>
      </c>
      <c r="AQ125" s="158" t="s">
        <v>3052</v>
      </c>
      <c r="AR125" s="158" t="s">
        <v>3052</v>
      </c>
      <c r="AS125" s="158" t="s">
        <v>3052</v>
      </c>
      <c r="AT125" s="158" t="s">
        <v>3052</v>
      </c>
      <c r="AU125" s="158" t="s">
        <v>3052</v>
      </c>
      <c r="AV125" s="158" t="s">
        <v>3052</v>
      </c>
      <c r="AW125" s="158" t="s">
        <v>3052</v>
      </c>
      <c r="AX125" s="158" t="s">
        <v>3052</v>
      </c>
      <c r="AY125" s="158" t="s">
        <v>3052</v>
      </c>
      <c r="AZ125" s="158" t="s">
        <v>3052</v>
      </c>
      <c r="BA125" s="158" t="s">
        <v>3052</v>
      </c>
      <c r="BB125" s="158" t="s">
        <v>3052</v>
      </c>
      <c r="BC125" s="158" t="s">
        <v>3052</v>
      </c>
      <c r="BD125" s="158" t="s">
        <v>3052</v>
      </c>
      <c r="BE125" s="158" t="s">
        <v>3052</v>
      </c>
      <c r="BF125" s="158" t="s">
        <v>3052</v>
      </c>
      <c r="BG125" s="158" t="s">
        <v>3052</v>
      </c>
      <c r="BH125" s="158" t="s">
        <v>3052</v>
      </c>
      <c r="BI125" s="158" t="s">
        <v>3052</v>
      </c>
      <c r="BJ125" s="158" t="s">
        <v>3052</v>
      </c>
      <c r="BK125" s="158" t="s">
        <v>3052</v>
      </c>
      <c r="BL125" s="158" t="s">
        <v>3052</v>
      </c>
      <c r="BM125" s="158" t="s">
        <v>3052</v>
      </c>
      <c r="BN125" s="158" t="s">
        <v>3052</v>
      </c>
      <c r="BO125" s="158" t="s">
        <v>3052</v>
      </c>
      <c r="BP125" s="158" t="s">
        <v>3052</v>
      </c>
      <c r="BQ125" s="158" t="s">
        <v>3052</v>
      </c>
      <c r="BR125" s="158" t="s">
        <v>3052</v>
      </c>
      <c r="BS125" s="158" t="s">
        <v>3052</v>
      </c>
      <c r="BT125" s="158" t="s">
        <v>3052</v>
      </c>
      <c r="BU125" s="158" t="s">
        <v>3052</v>
      </c>
      <c r="BV125" s="158" t="s">
        <v>3052</v>
      </c>
      <c r="BW125" s="158" t="s">
        <v>3052</v>
      </c>
      <c r="BX125" s="158" t="s">
        <v>3052</v>
      </c>
      <c r="BY125" s="158" t="s">
        <v>3052</v>
      </c>
      <c r="BZ125" s="158" t="s">
        <v>3052</v>
      </c>
      <c r="CA125" s="158" t="s">
        <v>3052</v>
      </c>
    </row>
    <row r="126" spans="1:79" s="2" customFormat="1" x14ac:dyDescent="0.25">
      <c r="A126" s="88" t="s">
        <v>3065</v>
      </c>
      <c r="B126" s="158">
        <v>112</v>
      </c>
      <c r="C126" s="158">
        <v>29.999999999999741</v>
      </c>
      <c r="D126" s="158">
        <v>3.9999999999996798</v>
      </c>
      <c r="E126" s="158">
        <v>112</v>
      </c>
      <c r="F126" s="158">
        <v>30.000000000000131</v>
      </c>
      <c r="G126" s="158">
        <v>4.0000000000002496</v>
      </c>
      <c r="H126" s="158">
        <v>112</v>
      </c>
      <c r="I126" s="158">
        <v>30</v>
      </c>
      <c r="J126" s="158">
        <v>4</v>
      </c>
      <c r="K126" s="158">
        <v>112.00000000000001</v>
      </c>
      <c r="L126" s="158">
        <v>30</v>
      </c>
      <c r="M126" s="158">
        <v>4</v>
      </c>
      <c r="N126" s="158">
        <v>112.00000000000001</v>
      </c>
      <c r="O126" s="158">
        <v>30</v>
      </c>
      <c r="P126" s="158">
        <v>4</v>
      </c>
      <c r="Q126" s="158">
        <v>112</v>
      </c>
      <c r="R126" s="158">
        <v>30</v>
      </c>
      <c r="S126" s="158">
        <v>4</v>
      </c>
      <c r="T126" s="158">
        <v>112</v>
      </c>
      <c r="U126" s="158">
        <v>30</v>
      </c>
      <c r="V126" s="158">
        <v>4</v>
      </c>
      <c r="W126" s="158">
        <v>112</v>
      </c>
      <c r="X126" s="158">
        <v>30</v>
      </c>
      <c r="Y126" s="158">
        <v>4</v>
      </c>
      <c r="Z126" s="158">
        <v>112</v>
      </c>
      <c r="AA126" s="158">
        <v>30</v>
      </c>
      <c r="AB126" s="158">
        <v>4</v>
      </c>
      <c r="AC126" s="158">
        <v>112.00000000000011</v>
      </c>
      <c r="AD126" s="158">
        <v>29.999999999820488</v>
      </c>
      <c r="AE126" s="158">
        <v>3.9999999999227001</v>
      </c>
      <c r="AF126" s="158">
        <v>72.537318752382561</v>
      </c>
      <c r="AG126" s="158">
        <v>10.062408428904639</v>
      </c>
      <c r="AH126" s="158">
        <v>1.3187376852689101</v>
      </c>
      <c r="AI126" s="158">
        <v>110.11143462116301</v>
      </c>
      <c r="AJ126" s="158">
        <v>29.045846759822268</v>
      </c>
      <c r="AK126" s="158">
        <v>3.8716828401126899</v>
      </c>
      <c r="AL126" s="158">
        <v>106.86493258113504</v>
      </c>
      <c r="AM126" s="158">
        <v>27.4056279591092</v>
      </c>
      <c r="AN126" s="158">
        <v>3.6511016910526202</v>
      </c>
      <c r="AO126" s="158">
        <v>111.56871774443343</v>
      </c>
      <c r="AP126" s="158">
        <v>29.7821047837732</v>
      </c>
      <c r="AQ126" s="158">
        <v>3.9706968502314499</v>
      </c>
      <c r="AR126" s="158">
        <v>111.70996625912638</v>
      </c>
      <c r="AS126" s="158">
        <v>29.85346727377431</v>
      </c>
      <c r="AT126" s="158">
        <v>3.98029387474931</v>
      </c>
      <c r="AU126" s="158">
        <v>111.78955054071513</v>
      </c>
      <c r="AV126" s="158">
        <v>29.893675360290999</v>
      </c>
      <c r="AW126" s="158">
        <v>3.9857011691430202</v>
      </c>
      <c r="AX126" s="158">
        <v>112</v>
      </c>
      <c r="AY126" s="158">
        <v>30.00000000000005</v>
      </c>
      <c r="AZ126" s="158">
        <v>4.0000000000001901</v>
      </c>
      <c r="BA126" s="158">
        <v>112.00000000000001</v>
      </c>
      <c r="BB126" s="158">
        <v>29.999999999999911</v>
      </c>
      <c r="BC126" s="158">
        <v>3.9999999999992899</v>
      </c>
      <c r="BD126" s="158">
        <v>109.91228989582834</v>
      </c>
      <c r="BE126" s="158">
        <v>28.94523357106284</v>
      </c>
      <c r="BF126" s="158">
        <v>3.8581521009358002</v>
      </c>
      <c r="BG126" s="158">
        <v>112</v>
      </c>
      <c r="BH126" s="158">
        <v>30.000000000000199</v>
      </c>
      <c r="BI126" s="158">
        <v>4.0000000000000302</v>
      </c>
      <c r="BJ126" s="158">
        <v>103.27232683455763</v>
      </c>
      <c r="BK126" s="158">
        <v>25.59054840073517</v>
      </c>
      <c r="BL126" s="158">
        <v>3.4070047849266798</v>
      </c>
      <c r="BM126" s="158">
        <v>103.68764612667894</v>
      </c>
      <c r="BN126" s="158">
        <v>25.800378705117069</v>
      </c>
      <c r="BO126" s="158">
        <v>3.4352233431022099</v>
      </c>
      <c r="BP126" s="158">
        <v>98.948204187650134</v>
      </c>
      <c r="BQ126" s="158">
        <v>23.40588713313333</v>
      </c>
      <c r="BR126" s="158">
        <v>3.11320551100766</v>
      </c>
      <c r="BS126" s="158">
        <v>88.844626750353683</v>
      </c>
      <c r="BT126" s="158">
        <v>18.301292260631492</v>
      </c>
      <c r="BU126" s="158">
        <v>2.4267255109126298</v>
      </c>
      <c r="BV126" s="158">
        <v>109.51081868916567</v>
      </c>
      <c r="BW126" s="158">
        <v>28.742399686163768</v>
      </c>
      <c r="BX126" s="158">
        <v>3.8308744405531199</v>
      </c>
      <c r="BY126" s="158">
        <v>109.57351100228325</v>
      </c>
      <c r="BZ126" s="158">
        <v>28.774073502895259</v>
      </c>
      <c r="CA126" s="158">
        <v>3.8351340228030901</v>
      </c>
    </row>
    <row r="127" spans="1:79" s="2" customFormat="1" x14ac:dyDescent="0.25">
      <c r="A127" s="89" t="s">
        <v>3086</v>
      </c>
      <c r="B127" s="157" t="s">
        <v>3051</v>
      </c>
      <c r="C127" s="157" t="s">
        <v>3051</v>
      </c>
      <c r="D127" s="157" t="s">
        <v>3051</v>
      </c>
      <c r="E127" s="157" t="s">
        <v>3051</v>
      </c>
      <c r="F127" s="157" t="s">
        <v>3051</v>
      </c>
      <c r="G127" s="157" t="s">
        <v>3051</v>
      </c>
      <c r="H127" s="157" t="s">
        <v>3051</v>
      </c>
      <c r="I127" s="157" t="s">
        <v>3051</v>
      </c>
      <c r="J127" s="157" t="s">
        <v>3051</v>
      </c>
      <c r="K127" s="157" t="s">
        <v>3051</v>
      </c>
      <c r="L127" s="157" t="s">
        <v>3051</v>
      </c>
      <c r="M127" s="157" t="s">
        <v>3051</v>
      </c>
      <c r="N127" s="157" t="s">
        <v>3051</v>
      </c>
      <c r="O127" s="157" t="s">
        <v>3051</v>
      </c>
      <c r="P127" s="157" t="s">
        <v>3051</v>
      </c>
      <c r="Q127" s="157" t="s">
        <v>3051</v>
      </c>
      <c r="R127" s="157" t="s">
        <v>3051</v>
      </c>
      <c r="S127" s="157" t="s">
        <v>3051</v>
      </c>
      <c r="T127" s="157" t="s">
        <v>3051</v>
      </c>
      <c r="U127" s="157" t="s">
        <v>3051</v>
      </c>
      <c r="V127" s="157" t="s">
        <v>3051</v>
      </c>
      <c r="W127" s="157" t="s">
        <v>3051</v>
      </c>
      <c r="X127" s="157" t="s">
        <v>3051</v>
      </c>
      <c r="Y127" s="157" t="s">
        <v>3051</v>
      </c>
      <c r="Z127" s="157" t="s">
        <v>3051</v>
      </c>
      <c r="AA127" s="157" t="s">
        <v>3051</v>
      </c>
      <c r="AB127" s="157" t="s">
        <v>3051</v>
      </c>
      <c r="AC127" s="157" t="s">
        <v>3051</v>
      </c>
      <c r="AD127" s="157" t="s">
        <v>3051</v>
      </c>
      <c r="AE127" s="157" t="s">
        <v>3051</v>
      </c>
      <c r="AF127" s="157" t="s">
        <v>3051</v>
      </c>
      <c r="AG127" s="157" t="s">
        <v>3051</v>
      </c>
      <c r="AH127" s="157" t="s">
        <v>3051</v>
      </c>
      <c r="AI127" s="157" t="s">
        <v>3051</v>
      </c>
      <c r="AJ127" s="157" t="s">
        <v>3051</v>
      </c>
      <c r="AK127" s="157" t="s">
        <v>3051</v>
      </c>
      <c r="AL127" s="157" t="s">
        <v>3051</v>
      </c>
      <c r="AM127" s="157" t="s">
        <v>3051</v>
      </c>
      <c r="AN127" s="157" t="s">
        <v>3051</v>
      </c>
      <c r="AO127" s="157" t="s">
        <v>3051</v>
      </c>
      <c r="AP127" s="157" t="s">
        <v>3051</v>
      </c>
      <c r="AQ127" s="157" t="s">
        <v>3051</v>
      </c>
      <c r="AR127" s="157" t="s">
        <v>3051</v>
      </c>
      <c r="AS127" s="157" t="s">
        <v>3051</v>
      </c>
      <c r="AT127" s="157" t="s">
        <v>3051</v>
      </c>
      <c r="AU127" s="157" t="s">
        <v>3051</v>
      </c>
      <c r="AV127" s="157" t="s">
        <v>3051</v>
      </c>
      <c r="AW127" s="157" t="s">
        <v>3051</v>
      </c>
      <c r="AX127" s="157" t="s">
        <v>3051</v>
      </c>
      <c r="AY127" s="157" t="s">
        <v>3051</v>
      </c>
      <c r="AZ127" s="157" t="s">
        <v>3051</v>
      </c>
      <c r="BA127" s="157" t="s">
        <v>3051</v>
      </c>
      <c r="BB127" s="157" t="s">
        <v>3051</v>
      </c>
      <c r="BC127" s="157" t="s">
        <v>3051</v>
      </c>
      <c r="BD127" s="157" t="s">
        <v>3051</v>
      </c>
      <c r="BE127" s="157" t="s">
        <v>3051</v>
      </c>
      <c r="BF127" s="157" t="s">
        <v>3051</v>
      </c>
      <c r="BG127" s="157" t="s">
        <v>3051</v>
      </c>
      <c r="BH127" s="157" t="s">
        <v>3051</v>
      </c>
      <c r="BI127" s="157" t="s">
        <v>3051</v>
      </c>
      <c r="BJ127" s="157" t="s">
        <v>3051</v>
      </c>
      <c r="BK127" s="157" t="s">
        <v>3051</v>
      </c>
      <c r="BL127" s="157" t="s">
        <v>3051</v>
      </c>
      <c r="BM127" s="157" t="s">
        <v>3051</v>
      </c>
      <c r="BN127" s="157" t="s">
        <v>3051</v>
      </c>
      <c r="BO127" s="157" t="s">
        <v>3051</v>
      </c>
      <c r="BP127" s="157" t="s">
        <v>3051</v>
      </c>
      <c r="BQ127" s="157" t="s">
        <v>3051</v>
      </c>
      <c r="BR127" s="157" t="s">
        <v>3051</v>
      </c>
      <c r="BS127" s="157" t="s">
        <v>3051</v>
      </c>
      <c r="BT127" s="157" t="s">
        <v>3051</v>
      </c>
      <c r="BU127" s="157" t="s">
        <v>3051</v>
      </c>
      <c r="BV127" s="157" t="s">
        <v>3051</v>
      </c>
      <c r="BW127" s="157" t="s">
        <v>3051</v>
      </c>
      <c r="BX127" s="157" t="s">
        <v>3051</v>
      </c>
      <c r="BY127" s="157" t="s">
        <v>3051</v>
      </c>
      <c r="BZ127" s="157" t="s">
        <v>3051</v>
      </c>
      <c r="CA127" s="157" t="s">
        <v>3051</v>
      </c>
    </row>
    <row r="128" spans="1:79" s="2" customFormat="1" x14ac:dyDescent="0.25">
      <c r="A128" s="78" t="s">
        <v>3053</v>
      </c>
      <c r="B128" s="158">
        <v>71.557437039411695</v>
      </c>
      <c r="C128" s="158">
        <v>15.714864233987971</v>
      </c>
      <c r="D128" s="158">
        <v>7.2987551069988204</v>
      </c>
      <c r="E128" s="158">
        <v>71.454110884373705</v>
      </c>
      <c r="F128" s="158">
        <v>16.162676385527121</v>
      </c>
      <c r="G128" s="158">
        <v>7.4899361413754004</v>
      </c>
      <c r="H128" s="158">
        <v>71.355711673703397</v>
      </c>
      <c r="I128" s="158">
        <v>16.597141969355729</v>
      </c>
      <c r="J128" s="158">
        <v>6.8254550660931201</v>
      </c>
      <c r="K128" s="158">
        <v>71.499597455127443</v>
      </c>
      <c r="L128" s="158">
        <v>15.70139483712822</v>
      </c>
      <c r="M128" s="158">
        <v>6.8916419069055399</v>
      </c>
      <c r="N128" s="158">
        <v>71.324361683142243</v>
      </c>
      <c r="O128" s="158">
        <v>15.39663666918244</v>
      </c>
      <c r="P128" s="158">
        <v>7.2199171345396804</v>
      </c>
      <c r="Q128" s="158">
        <v>71.353836431370183</v>
      </c>
      <c r="R128" s="158">
        <v>14.623221547270701</v>
      </c>
      <c r="S128" s="158">
        <v>7.6151202773435998</v>
      </c>
      <c r="T128" s="158">
        <v>71.298478408507023</v>
      </c>
      <c r="U128" s="158">
        <v>13.96700047765065</v>
      </c>
      <c r="V128" s="158">
        <v>8.1021825238156193</v>
      </c>
      <c r="W128" s="158">
        <v>72.481537114693424</v>
      </c>
      <c r="X128" s="158">
        <v>13.65436301043389</v>
      </c>
      <c r="Y128" s="158">
        <v>8.4467972661574997</v>
      </c>
      <c r="Z128" s="158">
        <v>71.349510307824758</v>
      </c>
      <c r="AA128" s="158">
        <v>12.39957558277416</v>
      </c>
      <c r="AB128" s="158">
        <v>8.8323250150378296</v>
      </c>
      <c r="AC128" s="158">
        <v>71.466435287500175</v>
      </c>
      <c r="AD128" s="158">
        <v>11.504338374078261</v>
      </c>
      <c r="AE128" s="158">
        <v>8.9471785746154797</v>
      </c>
      <c r="AF128" s="158">
        <v>71.583106265528613</v>
      </c>
      <c r="AG128" s="158">
        <v>10.564149369126079</v>
      </c>
      <c r="AH128" s="158">
        <v>4.9404468367265801</v>
      </c>
      <c r="AI128" s="158">
        <v>71.673377915561247</v>
      </c>
      <c r="AJ128" s="158">
        <v>9.9518840579784502</v>
      </c>
      <c r="AK128" s="158">
        <v>4.9095316146244601</v>
      </c>
      <c r="AL128" s="158">
        <v>71.750286027003753</v>
      </c>
      <c r="AM128" s="158">
        <v>9.1384915372309408</v>
      </c>
      <c r="AN128" s="158">
        <v>4.9297510770380804</v>
      </c>
      <c r="AO128" s="158">
        <v>71.845835755446686</v>
      </c>
      <c r="AP128" s="158">
        <v>8.3328235213166693</v>
      </c>
      <c r="AQ128" s="158">
        <v>4.92837965382724</v>
      </c>
      <c r="AR128" s="158">
        <v>71.953758800793807</v>
      </c>
      <c r="AS128" s="158">
        <v>7.5660281128381897</v>
      </c>
      <c r="AT128" s="158">
        <v>4.9717255171938497</v>
      </c>
      <c r="AU128" s="158">
        <v>72.14690867529815</v>
      </c>
      <c r="AV128" s="158">
        <v>6.7595300804829801</v>
      </c>
      <c r="AW128" s="158">
        <v>5.0256618473918104</v>
      </c>
      <c r="AX128" s="158">
        <v>72.232494917160849</v>
      </c>
      <c r="AY128" s="158">
        <v>6.1738089915177996</v>
      </c>
      <c r="AZ128" s="158">
        <v>5.0086636084698304</v>
      </c>
      <c r="BA128" s="158">
        <v>72.240957792000486</v>
      </c>
      <c r="BB128" s="158">
        <v>5.7586095408588696</v>
      </c>
      <c r="BC128" s="158">
        <v>5.0435777223636604</v>
      </c>
      <c r="BD128" s="158">
        <v>72.285132042215167</v>
      </c>
      <c r="BE128" s="158">
        <v>5.3284944486525001</v>
      </c>
      <c r="BF128" s="158">
        <v>5.1359326533334002</v>
      </c>
      <c r="BG128" s="158">
        <v>72.2823417678634</v>
      </c>
      <c r="BH128" s="158">
        <v>4.9050848076989499</v>
      </c>
      <c r="BI128" s="158">
        <v>5.1485990674311601</v>
      </c>
      <c r="BJ128" s="158">
        <v>72.332530705528242</v>
      </c>
      <c r="BK128" s="158">
        <v>4.5185002347321603</v>
      </c>
      <c r="BL128" s="158">
        <v>5.2095649718000097</v>
      </c>
      <c r="BM128" s="158">
        <v>72.375759875974666</v>
      </c>
      <c r="BN128" s="158">
        <v>4.2328624567353099</v>
      </c>
      <c r="BO128" s="158">
        <v>5.2520997223092998</v>
      </c>
      <c r="BP128" s="158">
        <v>72.447051260069784</v>
      </c>
      <c r="BQ128" s="158">
        <v>4.03581298233465</v>
      </c>
      <c r="BR128" s="158">
        <v>5.2774230561957998</v>
      </c>
      <c r="BS128" s="158">
        <v>72.517636156966319</v>
      </c>
      <c r="BT128" s="158">
        <v>3.8743032644651301</v>
      </c>
      <c r="BU128" s="158">
        <v>5.3023552820426803</v>
      </c>
      <c r="BV128" s="158">
        <v>72.56566698229291</v>
      </c>
      <c r="BW128" s="158">
        <v>3.7638631740688999</v>
      </c>
      <c r="BX128" s="158">
        <v>5.3099261148961796</v>
      </c>
      <c r="BY128" s="158">
        <v>72.62001345254663</v>
      </c>
      <c r="BZ128" s="158">
        <v>3.6469598901351201</v>
      </c>
      <c r="CA128" s="158">
        <v>5.3095494386389204</v>
      </c>
    </row>
    <row r="129" spans="1:79" s="2" customFormat="1" x14ac:dyDescent="0.25">
      <c r="A129" s="78" t="s">
        <v>42</v>
      </c>
      <c r="B129" s="158" t="s">
        <v>3052</v>
      </c>
      <c r="C129" s="158" t="s">
        <v>3052</v>
      </c>
      <c r="D129" s="158" t="s">
        <v>3052</v>
      </c>
      <c r="E129" s="158" t="s">
        <v>3052</v>
      </c>
      <c r="F129" s="158" t="s">
        <v>3052</v>
      </c>
      <c r="G129" s="158" t="s">
        <v>3052</v>
      </c>
      <c r="H129" s="158" t="s">
        <v>3052</v>
      </c>
      <c r="I129" s="158" t="s">
        <v>3052</v>
      </c>
      <c r="J129" s="158" t="s">
        <v>3052</v>
      </c>
      <c r="K129" s="158" t="s">
        <v>3052</v>
      </c>
      <c r="L129" s="158" t="s">
        <v>3052</v>
      </c>
      <c r="M129" s="158" t="s">
        <v>3052</v>
      </c>
      <c r="N129" s="158" t="s">
        <v>3052</v>
      </c>
      <c r="O129" s="158" t="s">
        <v>3052</v>
      </c>
      <c r="P129" s="158" t="s">
        <v>3052</v>
      </c>
      <c r="Q129" s="158" t="s">
        <v>3052</v>
      </c>
      <c r="R129" s="158" t="s">
        <v>3052</v>
      </c>
      <c r="S129" s="158" t="s">
        <v>3052</v>
      </c>
      <c r="T129" s="158" t="s">
        <v>3052</v>
      </c>
      <c r="U129" s="158" t="s">
        <v>3052</v>
      </c>
      <c r="V129" s="158" t="s">
        <v>3052</v>
      </c>
      <c r="W129" s="158" t="s">
        <v>3052</v>
      </c>
      <c r="X129" s="158" t="s">
        <v>3052</v>
      </c>
      <c r="Y129" s="158" t="s">
        <v>3052</v>
      </c>
      <c r="Z129" s="158" t="s">
        <v>3052</v>
      </c>
      <c r="AA129" s="158" t="s">
        <v>3052</v>
      </c>
      <c r="AB129" s="158" t="s">
        <v>3052</v>
      </c>
      <c r="AC129" s="158" t="s">
        <v>3052</v>
      </c>
      <c r="AD129" s="158" t="s">
        <v>3052</v>
      </c>
      <c r="AE129" s="158" t="s">
        <v>3052</v>
      </c>
      <c r="AF129" s="158" t="s">
        <v>3052</v>
      </c>
      <c r="AG129" s="158" t="s">
        <v>3052</v>
      </c>
      <c r="AH129" s="158" t="s">
        <v>3052</v>
      </c>
      <c r="AI129" s="158" t="s">
        <v>3052</v>
      </c>
      <c r="AJ129" s="158" t="s">
        <v>3052</v>
      </c>
      <c r="AK129" s="158" t="s">
        <v>3052</v>
      </c>
      <c r="AL129" s="158" t="s">
        <v>3052</v>
      </c>
      <c r="AM129" s="158" t="s">
        <v>3052</v>
      </c>
      <c r="AN129" s="158" t="s">
        <v>3052</v>
      </c>
      <c r="AO129" s="158" t="s">
        <v>3052</v>
      </c>
      <c r="AP129" s="158" t="s">
        <v>3052</v>
      </c>
      <c r="AQ129" s="158" t="s">
        <v>3052</v>
      </c>
      <c r="AR129" s="158" t="s">
        <v>3052</v>
      </c>
      <c r="AS129" s="158" t="s">
        <v>3052</v>
      </c>
      <c r="AT129" s="158" t="s">
        <v>3052</v>
      </c>
      <c r="AU129" s="158" t="s">
        <v>3052</v>
      </c>
      <c r="AV129" s="158" t="s">
        <v>3052</v>
      </c>
      <c r="AW129" s="158" t="s">
        <v>3052</v>
      </c>
      <c r="AX129" s="158" t="s">
        <v>3052</v>
      </c>
      <c r="AY129" s="158" t="s">
        <v>3052</v>
      </c>
      <c r="AZ129" s="158" t="s">
        <v>3052</v>
      </c>
      <c r="BA129" s="158" t="s">
        <v>3052</v>
      </c>
      <c r="BB129" s="158" t="s">
        <v>3052</v>
      </c>
      <c r="BC129" s="158" t="s">
        <v>3052</v>
      </c>
      <c r="BD129" s="158" t="s">
        <v>3052</v>
      </c>
      <c r="BE129" s="158" t="s">
        <v>3052</v>
      </c>
      <c r="BF129" s="158" t="s">
        <v>3052</v>
      </c>
      <c r="BG129" s="158" t="s">
        <v>3052</v>
      </c>
      <c r="BH129" s="158" t="s">
        <v>3052</v>
      </c>
      <c r="BI129" s="158" t="s">
        <v>3052</v>
      </c>
      <c r="BJ129" s="158" t="s">
        <v>3052</v>
      </c>
      <c r="BK129" s="158" t="s">
        <v>3052</v>
      </c>
      <c r="BL129" s="158" t="s">
        <v>3052</v>
      </c>
      <c r="BM129" s="158" t="s">
        <v>3052</v>
      </c>
      <c r="BN129" s="158" t="s">
        <v>3052</v>
      </c>
      <c r="BO129" s="158" t="s">
        <v>3052</v>
      </c>
      <c r="BP129" s="158" t="s">
        <v>3052</v>
      </c>
      <c r="BQ129" s="158" t="s">
        <v>3052</v>
      </c>
      <c r="BR129" s="158" t="s">
        <v>3052</v>
      </c>
      <c r="BS129" s="158" t="s">
        <v>3052</v>
      </c>
      <c r="BT129" s="158" t="s">
        <v>3052</v>
      </c>
      <c r="BU129" s="158" t="s">
        <v>3052</v>
      </c>
      <c r="BV129" s="158" t="s">
        <v>3052</v>
      </c>
      <c r="BW129" s="158" t="s">
        <v>3052</v>
      </c>
      <c r="BX129" s="158" t="s">
        <v>3052</v>
      </c>
      <c r="BY129" s="158" t="s">
        <v>3052</v>
      </c>
      <c r="BZ129" s="158" t="s">
        <v>3052</v>
      </c>
      <c r="CA129" s="158" t="s">
        <v>3052</v>
      </c>
    </row>
    <row r="130" spans="1:79" s="2" customFormat="1" x14ac:dyDescent="0.25">
      <c r="A130" s="78" t="s">
        <v>3054</v>
      </c>
      <c r="B130" s="158">
        <v>54.52405759793605</v>
      </c>
      <c r="C130" s="158">
        <v>1.0000000000201099</v>
      </c>
      <c r="D130" s="158">
        <v>9.9999999981910004E-2</v>
      </c>
      <c r="E130" s="158">
        <v>54.520365302672239</v>
      </c>
      <c r="F130" s="158">
        <v>1.0000000000117999</v>
      </c>
      <c r="G130" s="158">
        <v>9.9999999989380001E-2</v>
      </c>
      <c r="H130" s="158">
        <v>54.541781168979888</v>
      </c>
      <c r="I130" s="158">
        <v>1.00000000000835</v>
      </c>
      <c r="J130" s="158">
        <v>9.9999999992479993E-2</v>
      </c>
      <c r="K130" s="158">
        <v>54.89570581093723</v>
      </c>
      <c r="L130" s="158">
        <v>1.0000000000064599</v>
      </c>
      <c r="M130" s="158">
        <v>9.9999999994179994E-2</v>
      </c>
      <c r="N130" s="158">
        <v>54.921387302738353</v>
      </c>
      <c r="O130" s="158">
        <v>12.336286612241169</v>
      </c>
      <c r="P130" s="158">
        <v>0.46126627664954001</v>
      </c>
      <c r="Q130" s="158">
        <v>54.993706405783357</v>
      </c>
      <c r="R130" s="158">
        <v>11.77282053024588</v>
      </c>
      <c r="S130" s="158">
        <v>0.44330966524592003</v>
      </c>
      <c r="T130" s="158">
        <v>54.974215266496067</v>
      </c>
      <c r="U130" s="158">
        <v>5.8642769253466804</v>
      </c>
      <c r="V130" s="158">
        <v>0.25501541850022003</v>
      </c>
      <c r="W130" s="158">
        <v>54.983236439687261</v>
      </c>
      <c r="X130" s="158">
        <v>6.9112404293273597</v>
      </c>
      <c r="Y130" s="158">
        <v>0.28838018950740002</v>
      </c>
      <c r="Z130" s="158">
        <v>55.046838389752942</v>
      </c>
      <c r="AA130" s="158">
        <v>8.6650555204822108</v>
      </c>
      <c r="AB130" s="158">
        <v>0.34427100010479</v>
      </c>
      <c r="AC130" s="158">
        <v>54.983543357944001</v>
      </c>
      <c r="AD130" s="158">
        <v>8.1884438910116106</v>
      </c>
      <c r="AE130" s="158">
        <v>0.32908227784559002</v>
      </c>
      <c r="AF130" s="158">
        <v>54.994557251682508</v>
      </c>
      <c r="AG130" s="158">
        <v>8.6694734344066902</v>
      </c>
      <c r="AH130" s="158">
        <v>0.34441179076158002</v>
      </c>
      <c r="AI130" s="158">
        <v>54.998875228206359</v>
      </c>
      <c r="AJ130" s="158">
        <v>8.5176131165294002</v>
      </c>
      <c r="AK130" s="158">
        <v>0.33957228613071999</v>
      </c>
      <c r="AL130" s="158">
        <v>55.025905309127872</v>
      </c>
      <c r="AM130" s="158">
        <v>17.248885168966019</v>
      </c>
      <c r="AN130" s="158">
        <v>0.61782161527127999</v>
      </c>
      <c r="AO130" s="158">
        <v>55.005759337869151</v>
      </c>
      <c r="AP130" s="158">
        <v>18.004758565785998</v>
      </c>
      <c r="AQ130" s="158">
        <v>0.64190988835276996</v>
      </c>
      <c r="AR130" s="158">
        <v>54.979294900629107</v>
      </c>
      <c r="AS130" s="158">
        <v>12.37537850792252</v>
      </c>
      <c r="AT130" s="158">
        <v>0.46251206233664999</v>
      </c>
      <c r="AU130" s="158">
        <v>54.981578749818773</v>
      </c>
      <c r="AV130" s="158">
        <v>10.521482942182709</v>
      </c>
      <c r="AW130" s="158">
        <v>0.40343187398133001</v>
      </c>
      <c r="AX130" s="158">
        <v>55.092994521040758</v>
      </c>
      <c r="AY130" s="158">
        <v>9.9947713012137491</v>
      </c>
      <c r="AZ130" s="158">
        <v>0.38664655795501002</v>
      </c>
      <c r="BA130" s="158">
        <v>55.14700389005732</v>
      </c>
      <c r="BB130" s="158">
        <v>8.5523233067930207</v>
      </c>
      <c r="BC130" s="158">
        <v>0.34067843505114997</v>
      </c>
      <c r="BD130" s="158">
        <v>55.142521517588072</v>
      </c>
      <c r="BE130" s="158">
        <v>8.6763610917729395</v>
      </c>
      <c r="BF130" s="158">
        <v>0.34463128754033001</v>
      </c>
      <c r="BG130" s="158">
        <v>55.190458947590137</v>
      </c>
      <c r="BH130" s="158">
        <v>9.7712858468315904</v>
      </c>
      <c r="BI130" s="158">
        <v>0.37952449402228</v>
      </c>
      <c r="BJ130" s="158">
        <v>55.277248187432662</v>
      </c>
      <c r="BK130" s="158">
        <v>11.127626188190209</v>
      </c>
      <c r="BL130" s="158">
        <v>0.42274852687853998</v>
      </c>
      <c r="BM130" s="158">
        <v>55.261737347138983</v>
      </c>
      <c r="BN130" s="158">
        <v>12.79447116969096</v>
      </c>
      <c r="BO130" s="158">
        <v>0.47586776255086</v>
      </c>
      <c r="BP130" s="158">
        <v>55.186794084106253</v>
      </c>
      <c r="BQ130" s="158">
        <v>22.124796740170741</v>
      </c>
      <c r="BR130" s="158">
        <v>0.77320780820399004</v>
      </c>
      <c r="BS130" s="158">
        <v>55.189602232706093</v>
      </c>
      <c r="BT130" s="158">
        <v>28.864293913055661</v>
      </c>
      <c r="BU130" s="158">
        <v>0.98798299283414004</v>
      </c>
      <c r="BV130" s="158">
        <v>55.14395089797268</v>
      </c>
      <c r="BW130" s="158">
        <v>37.92670168378946</v>
      </c>
      <c r="BX130" s="158">
        <v>1.27678482463936</v>
      </c>
      <c r="BY130" s="158">
        <v>52.432033843213432</v>
      </c>
      <c r="BZ130" s="158">
        <v>48.155358898721779</v>
      </c>
      <c r="CA130" s="158">
        <v>1.6027531956735499</v>
      </c>
    </row>
    <row r="131" spans="1:79" s="2" customFormat="1" x14ac:dyDescent="0.25">
      <c r="A131" s="78" t="s">
        <v>3055</v>
      </c>
      <c r="B131" s="158" t="s">
        <v>3052</v>
      </c>
      <c r="C131" s="158" t="s">
        <v>3052</v>
      </c>
      <c r="D131" s="158" t="s">
        <v>3052</v>
      </c>
      <c r="E131" s="158" t="s">
        <v>3052</v>
      </c>
      <c r="F131" s="158" t="s">
        <v>3052</v>
      </c>
      <c r="G131" s="158" t="s">
        <v>3052</v>
      </c>
      <c r="H131" s="158" t="s">
        <v>3052</v>
      </c>
      <c r="I131" s="158" t="s">
        <v>3052</v>
      </c>
      <c r="J131" s="158" t="s">
        <v>3052</v>
      </c>
      <c r="K131" s="158" t="s">
        <v>3052</v>
      </c>
      <c r="L131" s="158" t="s">
        <v>3052</v>
      </c>
      <c r="M131" s="158" t="s">
        <v>3052</v>
      </c>
      <c r="N131" s="158" t="s">
        <v>3052</v>
      </c>
      <c r="O131" s="158" t="s">
        <v>3052</v>
      </c>
      <c r="P131" s="158" t="s">
        <v>3052</v>
      </c>
      <c r="Q131" s="158" t="s">
        <v>3052</v>
      </c>
      <c r="R131" s="158" t="s">
        <v>3052</v>
      </c>
      <c r="S131" s="158" t="s">
        <v>3052</v>
      </c>
      <c r="T131" s="158" t="s">
        <v>3052</v>
      </c>
      <c r="U131" s="158" t="s">
        <v>3052</v>
      </c>
      <c r="V131" s="158" t="s">
        <v>3052</v>
      </c>
      <c r="W131" s="158" t="s">
        <v>3052</v>
      </c>
      <c r="X131" s="158" t="s">
        <v>3052</v>
      </c>
      <c r="Y131" s="158" t="s">
        <v>3052</v>
      </c>
      <c r="Z131" s="158" t="s">
        <v>3052</v>
      </c>
      <c r="AA131" s="158" t="s">
        <v>3052</v>
      </c>
      <c r="AB131" s="158" t="s">
        <v>3052</v>
      </c>
      <c r="AC131" s="158" t="s">
        <v>3052</v>
      </c>
      <c r="AD131" s="158" t="s">
        <v>3052</v>
      </c>
      <c r="AE131" s="158" t="s">
        <v>3052</v>
      </c>
      <c r="AF131" s="158" t="s">
        <v>3052</v>
      </c>
      <c r="AG131" s="158" t="s">
        <v>3052</v>
      </c>
      <c r="AH131" s="158" t="s">
        <v>3052</v>
      </c>
      <c r="AI131" s="158" t="s">
        <v>3052</v>
      </c>
      <c r="AJ131" s="158" t="s">
        <v>3052</v>
      </c>
      <c r="AK131" s="158" t="s">
        <v>3052</v>
      </c>
      <c r="AL131" s="158" t="s">
        <v>3052</v>
      </c>
      <c r="AM131" s="158" t="s">
        <v>3052</v>
      </c>
      <c r="AN131" s="158" t="s">
        <v>3052</v>
      </c>
      <c r="AO131" s="158" t="s">
        <v>3052</v>
      </c>
      <c r="AP131" s="158" t="s">
        <v>3052</v>
      </c>
      <c r="AQ131" s="158" t="s">
        <v>3052</v>
      </c>
      <c r="AR131" s="158" t="s">
        <v>3052</v>
      </c>
      <c r="AS131" s="158" t="s">
        <v>3052</v>
      </c>
      <c r="AT131" s="158" t="s">
        <v>3052</v>
      </c>
      <c r="AU131" s="158" t="s">
        <v>3052</v>
      </c>
      <c r="AV131" s="158" t="s">
        <v>3052</v>
      </c>
      <c r="AW131" s="158" t="s">
        <v>3052</v>
      </c>
      <c r="AX131" s="158" t="s">
        <v>3052</v>
      </c>
      <c r="AY131" s="158" t="s">
        <v>3052</v>
      </c>
      <c r="AZ131" s="158" t="s">
        <v>3052</v>
      </c>
      <c r="BA131" s="158" t="s">
        <v>3052</v>
      </c>
      <c r="BB131" s="158" t="s">
        <v>3052</v>
      </c>
      <c r="BC131" s="158" t="s">
        <v>3052</v>
      </c>
      <c r="BD131" s="158" t="s">
        <v>3052</v>
      </c>
      <c r="BE131" s="158" t="s">
        <v>3052</v>
      </c>
      <c r="BF131" s="158" t="s">
        <v>3052</v>
      </c>
      <c r="BG131" s="158" t="s">
        <v>3052</v>
      </c>
      <c r="BH131" s="158" t="s">
        <v>3052</v>
      </c>
      <c r="BI131" s="158" t="s">
        <v>3052</v>
      </c>
      <c r="BJ131" s="158" t="s">
        <v>3052</v>
      </c>
      <c r="BK131" s="158" t="s">
        <v>3052</v>
      </c>
      <c r="BL131" s="158" t="s">
        <v>3052</v>
      </c>
      <c r="BM131" s="158" t="s">
        <v>3052</v>
      </c>
      <c r="BN131" s="158" t="s">
        <v>3052</v>
      </c>
      <c r="BO131" s="158" t="s">
        <v>3052</v>
      </c>
      <c r="BP131" s="158" t="s">
        <v>3052</v>
      </c>
      <c r="BQ131" s="158" t="s">
        <v>3052</v>
      </c>
      <c r="BR131" s="158" t="s">
        <v>3052</v>
      </c>
      <c r="BS131" s="158" t="s">
        <v>3052</v>
      </c>
      <c r="BT131" s="158" t="s">
        <v>3052</v>
      </c>
      <c r="BU131" s="158" t="s">
        <v>3052</v>
      </c>
      <c r="BV131" s="158" t="s">
        <v>3052</v>
      </c>
      <c r="BW131" s="158" t="s">
        <v>3052</v>
      </c>
      <c r="BX131" s="158" t="s">
        <v>3052</v>
      </c>
      <c r="BY131" s="158" t="s">
        <v>3052</v>
      </c>
      <c r="BZ131" s="158" t="s">
        <v>3052</v>
      </c>
      <c r="CA131" s="158" t="s">
        <v>3052</v>
      </c>
    </row>
    <row r="132" spans="1:79" s="2" customFormat="1" x14ac:dyDescent="0.25">
      <c r="A132" s="78" t="s">
        <v>3057</v>
      </c>
      <c r="B132" s="158" t="s">
        <v>3201</v>
      </c>
      <c r="C132" s="158" t="s">
        <v>3201</v>
      </c>
      <c r="D132" s="158" t="s">
        <v>3201</v>
      </c>
      <c r="E132" s="158" t="s">
        <v>3201</v>
      </c>
      <c r="F132" s="158" t="s">
        <v>3201</v>
      </c>
      <c r="G132" s="158" t="s">
        <v>3201</v>
      </c>
      <c r="H132" s="158">
        <v>70.8</v>
      </c>
      <c r="I132" s="158">
        <v>1.6216216216216199</v>
      </c>
      <c r="J132" s="158">
        <v>0.6</v>
      </c>
      <c r="K132" s="158">
        <v>70.800000000000196</v>
      </c>
      <c r="L132" s="158">
        <v>1.6216216216216299</v>
      </c>
      <c r="M132" s="158">
        <v>0.6</v>
      </c>
      <c r="N132" s="158">
        <v>70.799999999999883</v>
      </c>
      <c r="O132" s="158">
        <v>1.6216216216216199</v>
      </c>
      <c r="P132" s="158">
        <v>0.6</v>
      </c>
      <c r="Q132" s="158">
        <v>70.800000000000068</v>
      </c>
      <c r="R132" s="158">
        <v>1.6216216216216199</v>
      </c>
      <c r="S132" s="158">
        <v>0.6</v>
      </c>
      <c r="T132" s="158">
        <v>70.799999999999926</v>
      </c>
      <c r="U132" s="158">
        <v>1.6216216216216199</v>
      </c>
      <c r="V132" s="158">
        <v>0.6</v>
      </c>
      <c r="W132" s="158">
        <v>70.799999999999883</v>
      </c>
      <c r="X132" s="158">
        <v>1.6216216216216199</v>
      </c>
      <c r="Y132" s="158">
        <v>0.6</v>
      </c>
      <c r="Z132" s="158">
        <v>70.799999999999827</v>
      </c>
      <c r="AA132" s="158">
        <v>1.6216216216216199</v>
      </c>
      <c r="AB132" s="158">
        <v>0.6</v>
      </c>
      <c r="AC132" s="158">
        <v>70.800000000000011</v>
      </c>
      <c r="AD132" s="158">
        <v>1.6216216216216199</v>
      </c>
      <c r="AE132" s="158">
        <v>0.6</v>
      </c>
      <c r="AF132" s="158">
        <v>70.800000000000054</v>
      </c>
      <c r="AG132" s="158">
        <v>1.6216216216216199</v>
      </c>
      <c r="AH132" s="158">
        <v>0.6</v>
      </c>
      <c r="AI132" s="158">
        <v>70.800000000000011</v>
      </c>
      <c r="AJ132" s="158">
        <v>1.6216216216216199</v>
      </c>
      <c r="AK132" s="158">
        <v>0.6</v>
      </c>
      <c r="AL132" s="158">
        <v>70.799999999999784</v>
      </c>
      <c r="AM132" s="158">
        <v>1.6216216216216199</v>
      </c>
      <c r="AN132" s="158">
        <v>0.6</v>
      </c>
      <c r="AO132" s="158">
        <v>70.800000000000054</v>
      </c>
      <c r="AP132" s="158">
        <v>1.6216216216216199</v>
      </c>
      <c r="AQ132" s="158">
        <v>0.6</v>
      </c>
      <c r="AR132" s="158">
        <v>70.799999999999955</v>
      </c>
      <c r="AS132" s="158">
        <v>1.6216216216216199</v>
      </c>
      <c r="AT132" s="158">
        <v>0.6</v>
      </c>
      <c r="AU132" s="158">
        <v>70.8</v>
      </c>
      <c r="AV132" s="158">
        <v>1.6216216216216199</v>
      </c>
      <c r="AW132" s="158">
        <v>0.6</v>
      </c>
      <c r="AX132" s="158">
        <v>70.799999999999983</v>
      </c>
      <c r="AY132" s="158">
        <v>1.7199471598414799</v>
      </c>
      <c r="AZ132" s="158">
        <v>0.6</v>
      </c>
      <c r="BA132" s="158">
        <v>70.799999999999983</v>
      </c>
      <c r="BB132" s="158">
        <v>1.6216216216216199</v>
      </c>
      <c r="BC132" s="158">
        <v>0.6</v>
      </c>
      <c r="BD132" s="158">
        <v>70.799999999999983</v>
      </c>
      <c r="BE132" s="158">
        <v>2.0582228981077599</v>
      </c>
      <c r="BF132" s="158">
        <v>0.59999999999783005</v>
      </c>
      <c r="BG132" s="158">
        <v>70.800000000000125</v>
      </c>
      <c r="BH132" s="158">
        <v>2.0369098712446401</v>
      </c>
      <c r="BI132" s="158">
        <v>0.6</v>
      </c>
      <c r="BJ132" s="158">
        <v>70.799999999999983</v>
      </c>
      <c r="BK132" s="158">
        <v>1.9675686841561699</v>
      </c>
      <c r="BL132" s="158">
        <v>0.6</v>
      </c>
      <c r="BM132" s="158">
        <v>70.799999999999969</v>
      </c>
      <c r="BN132" s="158">
        <v>1.900039793076</v>
      </c>
      <c r="BO132" s="158">
        <v>0.6</v>
      </c>
      <c r="BP132" s="158">
        <v>70.80000000000004</v>
      </c>
      <c r="BQ132" s="158">
        <v>1.9025596529275499</v>
      </c>
      <c r="BR132" s="158">
        <v>0.6</v>
      </c>
      <c r="BS132" s="158">
        <v>70.79999999999994</v>
      </c>
      <c r="BT132" s="158">
        <v>1.8878641613514899</v>
      </c>
      <c r="BU132" s="158">
        <v>0.6</v>
      </c>
      <c r="BV132" s="158">
        <v>70.800000000561994</v>
      </c>
      <c r="BW132" s="158">
        <v>1.90785703514216</v>
      </c>
      <c r="BX132" s="158">
        <v>0.60000000000131004</v>
      </c>
      <c r="BY132" s="158">
        <v>70.799999999999983</v>
      </c>
      <c r="BZ132" s="158">
        <v>1.9154180763653901</v>
      </c>
      <c r="CA132" s="158">
        <v>0.6</v>
      </c>
    </row>
    <row r="133" spans="1:79" s="2" customFormat="1" x14ac:dyDescent="0.25">
      <c r="A133" s="90" t="s">
        <v>3087</v>
      </c>
      <c r="B133" s="157" t="s">
        <v>3051</v>
      </c>
      <c r="C133" s="157" t="s">
        <v>3051</v>
      </c>
      <c r="D133" s="157" t="s">
        <v>3051</v>
      </c>
      <c r="E133" s="157" t="s">
        <v>3051</v>
      </c>
      <c r="F133" s="157" t="s">
        <v>3051</v>
      </c>
      <c r="G133" s="157" t="s">
        <v>3051</v>
      </c>
      <c r="H133" s="157" t="s">
        <v>3051</v>
      </c>
      <c r="I133" s="157" t="s">
        <v>3051</v>
      </c>
      <c r="J133" s="157" t="s">
        <v>3051</v>
      </c>
      <c r="K133" s="157" t="s">
        <v>3051</v>
      </c>
      <c r="L133" s="157" t="s">
        <v>3051</v>
      </c>
      <c r="M133" s="157" t="s">
        <v>3051</v>
      </c>
      <c r="N133" s="157" t="s">
        <v>3051</v>
      </c>
      <c r="O133" s="157" t="s">
        <v>3051</v>
      </c>
      <c r="P133" s="157" t="s">
        <v>3051</v>
      </c>
      <c r="Q133" s="157" t="s">
        <v>3051</v>
      </c>
      <c r="R133" s="157" t="s">
        <v>3051</v>
      </c>
      <c r="S133" s="157" t="s">
        <v>3051</v>
      </c>
      <c r="T133" s="157" t="s">
        <v>3051</v>
      </c>
      <c r="U133" s="157" t="s">
        <v>3051</v>
      </c>
      <c r="V133" s="157" t="s">
        <v>3051</v>
      </c>
      <c r="W133" s="157" t="s">
        <v>3051</v>
      </c>
      <c r="X133" s="157" t="s">
        <v>3051</v>
      </c>
      <c r="Y133" s="157" t="s">
        <v>3051</v>
      </c>
      <c r="Z133" s="157" t="s">
        <v>3051</v>
      </c>
      <c r="AA133" s="157" t="s">
        <v>3051</v>
      </c>
      <c r="AB133" s="157" t="s">
        <v>3051</v>
      </c>
      <c r="AC133" s="157" t="s">
        <v>3051</v>
      </c>
      <c r="AD133" s="157" t="s">
        <v>3051</v>
      </c>
      <c r="AE133" s="157" t="s">
        <v>3051</v>
      </c>
      <c r="AF133" s="157" t="s">
        <v>3051</v>
      </c>
      <c r="AG133" s="157" t="s">
        <v>3051</v>
      </c>
      <c r="AH133" s="157" t="s">
        <v>3051</v>
      </c>
      <c r="AI133" s="157" t="s">
        <v>3051</v>
      </c>
      <c r="AJ133" s="157" t="s">
        <v>3051</v>
      </c>
      <c r="AK133" s="157" t="s">
        <v>3051</v>
      </c>
      <c r="AL133" s="157" t="s">
        <v>3051</v>
      </c>
      <c r="AM133" s="157" t="s">
        <v>3051</v>
      </c>
      <c r="AN133" s="157" t="s">
        <v>3051</v>
      </c>
      <c r="AO133" s="157" t="s">
        <v>3051</v>
      </c>
      <c r="AP133" s="157" t="s">
        <v>3051</v>
      </c>
      <c r="AQ133" s="157" t="s">
        <v>3051</v>
      </c>
      <c r="AR133" s="157" t="s">
        <v>3051</v>
      </c>
      <c r="AS133" s="157" t="s">
        <v>3051</v>
      </c>
      <c r="AT133" s="157" t="s">
        <v>3051</v>
      </c>
      <c r="AU133" s="157" t="s">
        <v>3051</v>
      </c>
      <c r="AV133" s="157" t="s">
        <v>3051</v>
      </c>
      <c r="AW133" s="157" t="s">
        <v>3051</v>
      </c>
      <c r="AX133" s="157" t="s">
        <v>3051</v>
      </c>
      <c r="AY133" s="157" t="s">
        <v>3051</v>
      </c>
      <c r="AZ133" s="157" t="s">
        <v>3051</v>
      </c>
      <c r="BA133" s="157" t="s">
        <v>3051</v>
      </c>
      <c r="BB133" s="157" t="s">
        <v>3051</v>
      </c>
      <c r="BC133" s="157" t="s">
        <v>3051</v>
      </c>
      <c r="BD133" s="157" t="s">
        <v>3051</v>
      </c>
      <c r="BE133" s="157" t="s">
        <v>3051</v>
      </c>
      <c r="BF133" s="157" t="s">
        <v>3051</v>
      </c>
      <c r="BG133" s="157" t="s">
        <v>3051</v>
      </c>
      <c r="BH133" s="157" t="s">
        <v>3051</v>
      </c>
      <c r="BI133" s="157" t="s">
        <v>3051</v>
      </c>
      <c r="BJ133" s="157" t="s">
        <v>3051</v>
      </c>
      <c r="BK133" s="157" t="s">
        <v>3051</v>
      </c>
      <c r="BL133" s="157" t="s">
        <v>3051</v>
      </c>
      <c r="BM133" s="157" t="s">
        <v>3051</v>
      </c>
      <c r="BN133" s="157" t="s">
        <v>3051</v>
      </c>
      <c r="BO133" s="157" t="s">
        <v>3051</v>
      </c>
      <c r="BP133" s="157" t="s">
        <v>3051</v>
      </c>
      <c r="BQ133" s="157" t="s">
        <v>3051</v>
      </c>
      <c r="BR133" s="157" t="s">
        <v>3051</v>
      </c>
      <c r="BS133" s="157" t="s">
        <v>3051</v>
      </c>
      <c r="BT133" s="157" t="s">
        <v>3051</v>
      </c>
      <c r="BU133" s="157" t="s">
        <v>3051</v>
      </c>
      <c r="BV133" s="157" t="s">
        <v>3051</v>
      </c>
      <c r="BW133" s="157" t="s">
        <v>3051</v>
      </c>
      <c r="BX133" s="157" t="s">
        <v>3051</v>
      </c>
      <c r="BY133" s="157" t="s">
        <v>3051</v>
      </c>
      <c r="BZ133" s="157" t="s">
        <v>3051</v>
      </c>
      <c r="CA133" s="157" t="s">
        <v>3051</v>
      </c>
    </row>
    <row r="134" spans="1:79" s="2" customFormat="1" x14ac:dyDescent="0.25">
      <c r="A134" s="78" t="s">
        <v>1138</v>
      </c>
      <c r="B134" s="158">
        <v>70.000000000000014</v>
      </c>
      <c r="C134" s="158">
        <v>0.5</v>
      </c>
      <c r="D134" s="158">
        <v>2</v>
      </c>
      <c r="E134" s="158">
        <v>69.999999999999986</v>
      </c>
      <c r="F134" s="158">
        <v>0.5</v>
      </c>
      <c r="G134" s="158">
        <v>2</v>
      </c>
      <c r="H134" s="158">
        <v>69.999999999999986</v>
      </c>
      <c r="I134" s="158">
        <v>0.5</v>
      </c>
      <c r="J134" s="158">
        <v>2</v>
      </c>
      <c r="K134" s="158">
        <v>70</v>
      </c>
      <c r="L134" s="158">
        <v>0.5</v>
      </c>
      <c r="M134" s="158">
        <v>2</v>
      </c>
      <c r="N134" s="158">
        <v>69.999999999999986</v>
      </c>
      <c r="O134" s="158">
        <v>0.5</v>
      </c>
      <c r="P134" s="158">
        <v>2</v>
      </c>
      <c r="Q134" s="158">
        <v>70</v>
      </c>
      <c r="R134" s="158">
        <v>0.5</v>
      </c>
      <c r="S134" s="158">
        <v>2</v>
      </c>
      <c r="T134" s="158">
        <v>70</v>
      </c>
      <c r="U134" s="158">
        <v>0.5</v>
      </c>
      <c r="V134" s="158">
        <v>2</v>
      </c>
      <c r="W134" s="158">
        <v>70</v>
      </c>
      <c r="X134" s="158">
        <v>0.5</v>
      </c>
      <c r="Y134" s="158">
        <v>2</v>
      </c>
      <c r="Z134" s="158">
        <v>70</v>
      </c>
      <c r="AA134" s="158">
        <v>0.5</v>
      </c>
      <c r="AB134" s="158">
        <v>2</v>
      </c>
      <c r="AC134" s="158">
        <v>70</v>
      </c>
      <c r="AD134" s="158">
        <v>0.5</v>
      </c>
      <c r="AE134" s="158">
        <v>2</v>
      </c>
      <c r="AF134" s="158">
        <v>70</v>
      </c>
      <c r="AG134" s="158">
        <v>0.5</v>
      </c>
      <c r="AH134" s="158">
        <v>2</v>
      </c>
      <c r="AI134" s="158">
        <v>70</v>
      </c>
      <c r="AJ134" s="158">
        <v>0.5</v>
      </c>
      <c r="AK134" s="158">
        <v>2</v>
      </c>
      <c r="AL134" s="158">
        <v>70</v>
      </c>
      <c r="AM134" s="158">
        <v>0.5</v>
      </c>
      <c r="AN134" s="158">
        <v>2</v>
      </c>
      <c r="AO134" s="158">
        <v>70.000000000000014</v>
      </c>
      <c r="AP134" s="158">
        <v>0.5</v>
      </c>
      <c r="AQ134" s="158">
        <v>2</v>
      </c>
      <c r="AR134" s="158">
        <v>70</v>
      </c>
      <c r="AS134" s="158">
        <v>0.5</v>
      </c>
      <c r="AT134" s="158">
        <v>2</v>
      </c>
      <c r="AU134" s="158">
        <v>70</v>
      </c>
      <c r="AV134" s="158">
        <v>0.5</v>
      </c>
      <c r="AW134" s="158">
        <v>2</v>
      </c>
      <c r="AX134" s="158">
        <v>70</v>
      </c>
      <c r="AY134" s="158">
        <v>0.5</v>
      </c>
      <c r="AZ134" s="158">
        <v>2</v>
      </c>
      <c r="BA134" s="158">
        <v>70</v>
      </c>
      <c r="BB134" s="158">
        <v>0.5</v>
      </c>
      <c r="BC134" s="158">
        <v>2</v>
      </c>
      <c r="BD134" s="158">
        <v>70</v>
      </c>
      <c r="BE134" s="158">
        <v>0.5</v>
      </c>
      <c r="BF134" s="158">
        <v>2</v>
      </c>
      <c r="BG134" s="158">
        <v>70</v>
      </c>
      <c r="BH134" s="158">
        <v>0.5</v>
      </c>
      <c r="BI134" s="158">
        <v>2</v>
      </c>
      <c r="BJ134" s="158">
        <v>70</v>
      </c>
      <c r="BK134" s="158">
        <v>0.5</v>
      </c>
      <c r="BL134" s="158">
        <v>2</v>
      </c>
      <c r="BM134" s="158">
        <v>70</v>
      </c>
      <c r="BN134" s="158">
        <v>0.5</v>
      </c>
      <c r="BO134" s="158">
        <v>2</v>
      </c>
      <c r="BP134" s="158">
        <v>70</v>
      </c>
      <c r="BQ134" s="158">
        <v>0.5</v>
      </c>
      <c r="BR134" s="158">
        <v>2</v>
      </c>
      <c r="BS134" s="158">
        <v>70</v>
      </c>
      <c r="BT134" s="158">
        <v>0.5</v>
      </c>
      <c r="BU134" s="158">
        <v>2</v>
      </c>
      <c r="BV134" s="158">
        <v>70</v>
      </c>
      <c r="BW134" s="158">
        <v>0.5</v>
      </c>
      <c r="BX134" s="158">
        <v>2</v>
      </c>
      <c r="BY134" s="158">
        <v>70</v>
      </c>
      <c r="BZ134" s="158">
        <v>0.5</v>
      </c>
      <c r="CA134" s="158">
        <v>2</v>
      </c>
    </row>
    <row r="135" spans="1:79" s="2" customFormat="1" x14ac:dyDescent="0.25">
      <c r="A135" s="78" t="s">
        <v>3088</v>
      </c>
      <c r="B135" s="158">
        <v>71.499999999999858</v>
      </c>
      <c r="C135" s="158">
        <v>0.50000000011456003</v>
      </c>
      <c r="D135" s="158">
        <v>2.01758181068534</v>
      </c>
      <c r="E135" s="158">
        <v>71.500000000000156</v>
      </c>
      <c r="F135" s="158">
        <v>0.50000000005951994</v>
      </c>
      <c r="G135" s="158">
        <v>2.0175818105277701</v>
      </c>
      <c r="H135" s="158">
        <v>71.499999999999929</v>
      </c>
      <c r="I135" s="158">
        <v>0.50000000004558998</v>
      </c>
      <c r="J135" s="158">
        <v>2.0175818108147499</v>
      </c>
      <c r="K135" s="158">
        <v>71.500000000000142</v>
      </c>
      <c r="L135" s="158">
        <v>0.50000000000485001</v>
      </c>
      <c r="M135" s="158">
        <v>2.0175818107231702</v>
      </c>
      <c r="N135" s="158">
        <v>71.499999999999986</v>
      </c>
      <c r="O135" s="158">
        <v>0.50000000000599998</v>
      </c>
      <c r="P135" s="158">
        <v>2.0175818106316501</v>
      </c>
      <c r="Q135" s="158">
        <v>71.499999999999645</v>
      </c>
      <c r="R135" s="158">
        <v>0.50000000026923996</v>
      </c>
      <c r="S135" s="158">
        <v>2.01799976983922</v>
      </c>
      <c r="T135" s="158">
        <v>71.499999999999943</v>
      </c>
      <c r="U135" s="158">
        <v>0.49999999989945998</v>
      </c>
      <c r="V135" s="158">
        <v>2.01855731806091</v>
      </c>
      <c r="W135" s="158">
        <v>71.499999999999886</v>
      </c>
      <c r="X135" s="158">
        <v>0.50000000008806</v>
      </c>
      <c r="Y135" s="158">
        <v>2.0317283607038399</v>
      </c>
      <c r="Z135" s="158">
        <v>71.499999999999929</v>
      </c>
      <c r="AA135" s="158">
        <v>0.50000000000706002</v>
      </c>
      <c r="AB135" s="158">
        <v>2.03720930227965</v>
      </c>
      <c r="AC135" s="158">
        <v>71.500000000000114</v>
      </c>
      <c r="AD135" s="158">
        <v>0.49999999992307997</v>
      </c>
      <c r="AE135" s="158">
        <v>2.0372093023836899</v>
      </c>
      <c r="AF135" s="158">
        <v>71.500000000000213</v>
      </c>
      <c r="AG135" s="158">
        <v>0.50000000017423996</v>
      </c>
      <c r="AH135" s="158">
        <v>2.0372093023123901</v>
      </c>
      <c r="AI135" s="158">
        <v>71.500000000000114</v>
      </c>
      <c r="AJ135" s="158">
        <v>0.49999999996473998</v>
      </c>
      <c r="AK135" s="158">
        <v>2.04672897208907</v>
      </c>
      <c r="AL135" s="158">
        <v>71.500000000000284</v>
      </c>
      <c r="AM135" s="158">
        <v>0.50000000013221002</v>
      </c>
      <c r="AN135" s="158">
        <v>2.0467289717816</v>
      </c>
      <c r="AO135" s="158">
        <v>71.499999999999829</v>
      </c>
      <c r="AP135" s="158">
        <v>0.50000000007223</v>
      </c>
      <c r="AQ135" s="158">
        <v>2.0464018690557801</v>
      </c>
      <c r="AR135" s="158">
        <v>71.499999999999972</v>
      </c>
      <c r="AS135" s="158">
        <v>0.50000000005436995</v>
      </c>
      <c r="AT135" s="158">
        <v>2.0462616822194901</v>
      </c>
      <c r="AU135" s="158">
        <v>71.500000000000071</v>
      </c>
      <c r="AV135" s="158">
        <v>0.50000000003050005</v>
      </c>
      <c r="AW135" s="158">
        <v>2.0462616823203201</v>
      </c>
      <c r="AX135" s="158">
        <v>71.500000000000028</v>
      </c>
      <c r="AY135" s="158">
        <v>0.50000000005292</v>
      </c>
      <c r="AZ135" s="158">
        <v>2.0226327945009399</v>
      </c>
      <c r="BA135" s="158">
        <v>71.499999999999986</v>
      </c>
      <c r="BB135" s="158">
        <v>0.49999999996581002</v>
      </c>
      <c r="BC135" s="158">
        <v>2.0226327944779201</v>
      </c>
      <c r="BD135" s="158">
        <v>71.500000000000057</v>
      </c>
      <c r="BE135" s="158">
        <v>0.50000000002987</v>
      </c>
      <c r="BF135" s="158">
        <v>2.0226327944474898</v>
      </c>
      <c r="BG135" s="158">
        <v>71.499999999999943</v>
      </c>
      <c r="BH135" s="158">
        <v>0.49999999991179001</v>
      </c>
      <c r="BI135" s="158">
        <v>2.0226327944184801</v>
      </c>
      <c r="BJ135" s="158">
        <v>71.499999999999886</v>
      </c>
      <c r="BK135" s="158">
        <v>0.50000000002754996</v>
      </c>
      <c r="BL135" s="158">
        <v>2.0226327945635898</v>
      </c>
      <c r="BM135" s="158">
        <v>71.499999999999716</v>
      </c>
      <c r="BN135" s="158">
        <v>0.50000000021160995</v>
      </c>
      <c r="BO135" s="158">
        <v>2.0226327946476799</v>
      </c>
      <c r="BP135" s="158">
        <v>71.499999999999787</v>
      </c>
      <c r="BQ135" s="158">
        <v>0.50000000010473</v>
      </c>
      <c r="BR135" s="158">
        <v>2.0226327942117099</v>
      </c>
      <c r="BS135" s="158">
        <v>71.512314194832229</v>
      </c>
      <c r="BT135" s="158">
        <v>0.49843424450127999</v>
      </c>
      <c r="BU135" s="158">
        <v>2.01629889667519</v>
      </c>
      <c r="BV135" s="158">
        <v>71.481291140899842</v>
      </c>
      <c r="BW135" s="158">
        <v>0.49986916907050999</v>
      </c>
      <c r="BX135" s="158">
        <v>2.0221035472756399</v>
      </c>
      <c r="BY135" s="158">
        <v>71.500000009597201</v>
      </c>
      <c r="BZ135" s="158">
        <v>0.5</v>
      </c>
      <c r="CA135" s="158">
        <v>2.0226327949648</v>
      </c>
    </row>
    <row r="136" spans="1:79" s="2" customFormat="1" x14ac:dyDescent="0.25">
      <c r="A136" s="78" t="s">
        <v>3065</v>
      </c>
      <c r="B136" s="158" t="s">
        <v>3052</v>
      </c>
      <c r="C136" s="158" t="s">
        <v>3052</v>
      </c>
      <c r="D136" s="158" t="s">
        <v>3052</v>
      </c>
      <c r="E136" s="158" t="s">
        <v>3052</v>
      </c>
      <c r="F136" s="158" t="s">
        <v>3052</v>
      </c>
      <c r="G136" s="158" t="s">
        <v>3052</v>
      </c>
      <c r="H136" s="158" t="s">
        <v>3052</v>
      </c>
      <c r="I136" s="158" t="s">
        <v>3052</v>
      </c>
      <c r="J136" s="158" t="s">
        <v>3052</v>
      </c>
      <c r="K136" s="158" t="s">
        <v>3052</v>
      </c>
      <c r="L136" s="158" t="s">
        <v>3052</v>
      </c>
      <c r="M136" s="158" t="s">
        <v>3052</v>
      </c>
      <c r="N136" s="158" t="s">
        <v>3052</v>
      </c>
      <c r="O136" s="158" t="s">
        <v>3052</v>
      </c>
      <c r="P136" s="158" t="s">
        <v>3052</v>
      </c>
      <c r="Q136" s="158" t="s">
        <v>3052</v>
      </c>
      <c r="R136" s="158" t="s">
        <v>3052</v>
      </c>
      <c r="S136" s="158" t="s">
        <v>3052</v>
      </c>
      <c r="T136" s="158" t="s">
        <v>3052</v>
      </c>
      <c r="U136" s="158" t="s">
        <v>3052</v>
      </c>
      <c r="V136" s="158" t="s">
        <v>3052</v>
      </c>
      <c r="W136" s="158" t="s">
        <v>3052</v>
      </c>
      <c r="X136" s="158" t="s">
        <v>3052</v>
      </c>
      <c r="Y136" s="158" t="s">
        <v>3052</v>
      </c>
      <c r="Z136" s="158" t="s">
        <v>3052</v>
      </c>
      <c r="AA136" s="158" t="s">
        <v>3052</v>
      </c>
      <c r="AB136" s="158" t="s">
        <v>3052</v>
      </c>
      <c r="AC136" s="158" t="s">
        <v>3052</v>
      </c>
      <c r="AD136" s="158" t="s">
        <v>3052</v>
      </c>
      <c r="AE136" s="158" t="s">
        <v>3052</v>
      </c>
      <c r="AF136" s="158" t="s">
        <v>3052</v>
      </c>
      <c r="AG136" s="158" t="s">
        <v>3052</v>
      </c>
      <c r="AH136" s="158" t="s">
        <v>3052</v>
      </c>
      <c r="AI136" s="158" t="s">
        <v>3052</v>
      </c>
      <c r="AJ136" s="158" t="s">
        <v>3052</v>
      </c>
      <c r="AK136" s="158" t="s">
        <v>3052</v>
      </c>
      <c r="AL136" s="158" t="s">
        <v>3052</v>
      </c>
      <c r="AM136" s="158" t="s">
        <v>3052</v>
      </c>
      <c r="AN136" s="158" t="s">
        <v>3052</v>
      </c>
      <c r="AO136" s="158" t="s">
        <v>3052</v>
      </c>
      <c r="AP136" s="158" t="s">
        <v>3052</v>
      </c>
      <c r="AQ136" s="158" t="s">
        <v>3052</v>
      </c>
      <c r="AR136" s="158" t="s">
        <v>3052</v>
      </c>
      <c r="AS136" s="158" t="s">
        <v>3052</v>
      </c>
      <c r="AT136" s="158" t="s">
        <v>3052</v>
      </c>
      <c r="AU136" s="158" t="s">
        <v>3052</v>
      </c>
      <c r="AV136" s="158" t="s">
        <v>3052</v>
      </c>
      <c r="AW136" s="158" t="s">
        <v>3052</v>
      </c>
      <c r="AX136" s="158" t="s">
        <v>3052</v>
      </c>
      <c r="AY136" s="158" t="s">
        <v>3052</v>
      </c>
      <c r="AZ136" s="158" t="s">
        <v>3052</v>
      </c>
      <c r="BA136" s="158" t="s">
        <v>3052</v>
      </c>
      <c r="BB136" s="158" t="s">
        <v>3052</v>
      </c>
      <c r="BC136" s="158" t="s">
        <v>3052</v>
      </c>
      <c r="BD136" s="158" t="s">
        <v>3052</v>
      </c>
      <c r="BE136" s="158" t="s">
        <v>3052</v>
      </c>
      <c r="BF136" s="158" t="s">
        <v>3052</v>
      </c>
      <c r="BG136" s="158" t="s">
        <v>3052</v>
      </c>
      <c r="BH136" s="158" t="s">
        <v>3052</v>
      </c>
      <c r="BI136" s="158" t="s">
        <v>3052</v>
      </c>
      <c r="BJ136" s="158" t="s">
        <v>3052</v>
      </c>
      <c r="BK136" s="158" t="s">
        <v>3052</v>
      </c>
      <c r="BL136" s="158" t="s">
        <v>3052</v>
      </c>
      <c r="BM136" s="158" t="s">
        <v>3052</v>
      </c>
      <c r="BN136" s="158" t="s">
        <v>3052</v>
      </c>
      <c r="BO136" s="158" t="s">
        <v>3052</v>
      </c>
      <c r="BP136" s="158" t="s">
        <v>3052</v>
      </c>
      <c r="BQ136" s="158" t="s">
        <v>3052</v>
      </c>
      <c r="BR136" s="158" t="s">
        <v>3052</v>
      </c>
      <c r="BS136" s="158" t="s">
        <v>3052</v>
      </c>
      <c r="BT136" s="158" t="s">
        <v>3052</v>
      </c>
      <c r="BU136" s="158" t="s">
        <v>3052</v>
      </c>
      <c r="BV136" s="158" t="s">
        <v>3052</v>
      </c>
      <c r="BW136" s="158" t="s">
        <v>3052</v>
      </c>
      <c r="BX136" s="158" t="s">
        <v>3052</v>
      </c>
      <c r="BY136" s="158" t="s">
        <v>3052</v>
      </c>
      <c r="BZ136" s="158" t="s">
        <v>3052</v>
      </c>
      <c r="CA136" s="158" t="s">
        <v>3052</v>
      </c>
    </row>
    <row r="137" spans="1:79" s="2" customFormat="1" x14ac:dyDescent="0.25">
      <c r="A137" s="91" t="s">
        <v>3089</v>
      </c>
      <c r="B137" s="157" t="s">
        <v>3051</v>
      </c>
      <c r="C137" s="157" t="s">
        <v>3051</v>
      </c>
      <c r="D137" s="157" t="s">
        <v>3051</v>
      </c>
      <c r="E137" s="157" t="s">
        <v>3051</v>
      </c>
      <c r="F137" s="157" t="s">
        <v>3051</v>
      </c>
      <c r="G137" s="157" t="s">
        <v>3051</v>
      </c>
      <c r="H137" s="157" t="s">
        <v>3051</v>
      </c>
      <c r="I137" s="157" t="s">
        <v>3051</v>
      </c>
      <c r="J137" s="157" t="s">
        <v>3051</v>
      </c>
      <c r="K137" s="157" t="s">
        <v>3051</v>
      </c>
      <c r="L137" s="157" t="s">
        <v>3051</v>
      </c>
      <c r="M137" s="157" t="s">
        <v>3051</v>
      </c>
      <c r="N137" s="157" t="s">
        <v>3051</v>
      </c>
      <c r="O137" s="157" t="s">
        <v>3051</v>
      </c>
      <c r="P137" s="157" t="s">
        <v>3051</v>
      </c>
      <c r="Q137" s="157" t="s">
        <v>3051</v>
      </c>
      <c r="R137" s="157" t="s">
        <v>3051</v>
      </c>
      <c r="S137" s="157" t="s">
        <v>3051</v>
      </c>
      <c r="T137" s="157" t="s">
        <v>3051</v>
      </c>
      <c r="U137" s="157" t="s">
        <v>3051</v>
      </c>
      <c r="V137" s="157" t="s">
        <v>3051</v>
      </c>
      <c r="W137" s="157" t="s">
        <v>3051</v>
      </c>
      <c r="X137" s="157" t="s">
        <v>3051</v>
      </c>
      <c r="Y137" s="157" t="s">
        <v>3051</v>
      </c>
      <c r="Z137" s="157" t="s">
        <v>3051</v>
      </c>
      <c r="AA137" s="157" t="s">
        <v>3051</v>
      </c>
      <c r="AB137" s="157" t="s">
        <v>3051</v>
      </c>
      <c r="AC137" s="157" t="s">
        <v>3051</v>
      </c>
      <c r="AD137" s="157" t="s">
        <v>3051</v>
      </c>
      <c r="AE137" s="157" t="s">
        <v>3051</v>
      </c>
      <c r="AF137" s="157" t="s">
        <v>3051</v>
      </c>
      <c r="AG137" s="157" t="s">
        <v>3051</v>
      </c>
      <c r="AH137" s="157" t="s">
        <v>3051</v>
      </c>
      <c r="AI137" s="157" t="s">
        <v>3051</v>
      </c>
      <c r="AJ137" s="157" t="s">
        <v>3051</v>
      </c>
      <c r="AK137" s="157" t="s">
        <v>3051</v>
      </c>
      <c r="AL137" s="157" t="s">
        <v>3051</v>
      </c>
      <c r="AM137" s="157" t="s">
        <v>3051</v>
      </c>
      <c r="AN137" s="157" t="s">
        <v>3051</v>
      </c>
      <c r="AO137" s="157" t="s">
        <v>3051</v>
      </c>
      <c r="AP137" s="157" t="s">
        <v>3051</v>
      </c>
      <c r="AQ137" s="157" t="s">
        <v>3051</v>
      </c>
      <c r="AR137" s="157" t="s">
        <v>3051</v>
      </c>
      <c r="AS137" s="157" t="s">
        <v>3051</v>
      </c>
      <c r="AT137" s="157" t="s">
        <v>3051</v>
      </c>
      <c r="AU137" s="157" t="s">
        <v>3051</v>
      </c>
      <c r="AV137" s="157" t="s">
        <v>3051</v>
      </c>
      <c r="AW137" s="157" t="s">
        <v>3051</v>
      </c>
      <c r="AX137" s="157" t="s">
        <v>3051</v>
      </c>
      <c r="AY137" s="157" t="s">
        <v>3051</v>
      </c>
      <c r="AZ137" s="157" t="s">
        <v>3051</v>
      </c>
      <c r="BA137" s="157" t="s">
        <v>3051</v>
      </c>
      <c r="BB137" s="157" t="s">
        <v>3051</v>
      </c>
      <c r="BC137" s="157" t="s">
        <v>3051</v>
      </c>
      <c r="BD137" s="157" t="s">
        <v>3051</v>
      </c>
      <c r="BE137" s="157" t="s">
        <v>3051</v>
      </c>
      <c r="BF137" s="157" t="s">
        <v>3051</v>
      </c>
      <c r="BG137" s="157" t="s">
        <v>3051</v>
      </c>
      <c r="BH137" s="157" t="s">
        <v>3051</v>
      </c>
      <c r="BI137" s="157" t="s">
        <v>3051</v>
      </c>
      <c r="BJ137" s="157" t="s">
        <v>3051</v>
      </c>
      <c r="BK137" s="157" t="s">
        <v>3051</v>
      </c>
      <c r="BL137" s="157" t="s">
        <v>3051</v>
      </c>
      <c r="BM137" s="157" t="s">
        <v>3051</v>
      </c>
      <c r="BN137" s="157" t="s">
        <v>3051</v>
      </c>
      <c r="BO137" s="157" t="s">
        <v>3051</v>
      </c>
      <c r="BP137" s="157" t="s">
        <v>3051</v>
      </c>
      <c r="BQ137" s="157" t="s">
        <v>3051</v>
      </c>
      <c r="BR137" s="157" t="s">
        <v>3051</v>
      </c>
      <c r="BS137" s="157" t="s">
        <v>3051</v>
      </c>
      <c r="BT137" s="157" t="s">
        <v>3051</v>
      </c>
      <c r="BU137" s="157" t="s">
        <v>3051</v>
      </c>
      <c r="BV137" s="157" t="s">
        <v>3051</v>
      </c>
      <c r="BW137" s="157" t="s">
        <v>3051</v>
      </c>
      <c r="BX137" s="157" t="s">
        <v>3051</v>
      </c>
      <c r="BY137" s="157" t="s">
        <v>3051</v>
      </c>
      <c r="BZ137" s="157" t="s">
        <v>3051</v>
      </c>
      <c r="CA137" s="157" t="s">
        <v>3051</v>
      </c>
    </row>
    <row r="138" spans="1:79" s="2" customFormat="1" x14ac:dyDescent="0.25">
      <c r="A138" s="78" t="s">
        <v>3090</v>
      </c>
      <c r="B138" s="158">
        <v>69.299999999999883</v>
      </c>
      <c r="C138" s="158">
        <v>21.154770387375091</v>
      </c>
      <c r="D138" s="158">
        <v>7.1222179336323501</v>
      </c>
      <c r="E138" s="158">
        <v>69.300000000000068</v>
      </c>
      <c r="F138" s="158">
        <v>21.15915161228045</v>
      </c>
      <c r="G138" s="158">
        <v>7.1234954949518503</v>
      </c>
      <c r="H138" s="158">
        <v>69.300000000000011</v>
      </c>
      <c r="I138" s="158">
        <v>21.155161456521359</v>
      </c>
      <c r="J138" s="158">
        <v>7.1217819099232598</v>
      </c>
      <c r="K138" s="158">
        <v>69.300000000000026</v>
      </c>
      <c r="L138" s="158">
        <v>20.159937390463611</v>
      </c>
      <c r="M138" s="158">
        <v>7.90016500417443</v>
      </c>
      <c r="N138" s="158">
        <v>69.300000000000026</v>
      </c>
      <c r="O138" s="158">
        <v>19.176444435107388</v>
      </c>
      <c r="P138" s="158">
        <v>8.6847458065122094</v>
      </c>
      <c r="Q138" s="158">
        <v>69.299999999999969</v>
      </c>
      <c r="R138" s="158">
        <v>18.17482141934466</v>
      </c>
      <c r="S138" s="158">
        <v>9.4606768117728208</v>
      </c>
      <c r="T138" s="158">
        <v>69.299999999999926</v>
      </c>
      <c r="U138" s="158">
        <v>17.179853200791818</v>
      </c>
      <c r="V138" s="158">
        <v>10.23882828619344</v>
      </c>
      <c r="W138" s="158">
        <v>69.3</v>
      </c>
      <c r="X138" s="158">
        <v>16.192826452009079</v>
      </c>
      <c r="Y138" s="158">
        <v>11.0219582327084</v>
      </c>
      <c r="Z138" s="158">
        <v>69.299999999999983</v>
      </c>
      <c r="AA138" s="158">
        <v>15.1987046445666</v>
      </c>
      <c r="AB138" s="158">
        <v>11.800189990036721</v>
      </c>
      <c r="AC138" s="158">
        <v>69.300000000000054</v>
      </c>
      <c r="AD138" s="158">
        <v>14.208326261403821</v>
      </c>
      <c r="AE138" s="158">
        <v>12.577829881204551</v>
      </c>
      <c r="AF138" s="158">
        <v>69.299999999999983</v>
      </c>
      <c r="AG138" s="158">
        <v>13.08419226302847</v>
      </c>
      <c r="AH138" s="158">
        <v>4.7383310640501497</v>
      </c>
      <c r="AI138" s="158">
        <v>69.300000000000054</v>
      </c>
      <c r="AJ138" s="158">
        <v>12.095884250194381</v>
      </c>
      <c r="AK138" s="158">
        <v>4.73782599415697</v>
      </c>
      <c r="AL138" s="158">
        <v>69.299999999999969</v>
      </c>
      <c r="AM138" s="158">
        <v>11.11153037052317</v>
      </c>
      <c r="AN138" s="158">
        <v>4.7371733580200797</v>
      </c>
      <c r="AO138" s="158">
        <v>69.300000000000068</v>
      </c>
      <c r="AP138" s="158">
        <v>10.12934080058324</v>
      </c>
      <c r="AQ138" s="158">
        <v>4.7364498047925903</v>
      </c>
      <c r="AR138" s="158">
        <v>69.30000000000004</v>
      </c>
      <c r="AS138" s="158">
        <v>9.1470710662884294</v>
      </c>
      <c r="AT138" s="158">
        <v>4.7357463281041303</v>
      </c>
      <c r="AU138" s="158">
        <v>69.299999999999955</v>
      </c>
      <c r="AV138" s="158">
        <v>8.1581796827667592</v>
      </c>
      <c r="AW138" s="158">
        <v>4.7353172032292896</v>
      </c>
      <c r="AX138" s="158">
        <v>69.300000000000054</v>
      </c>
      <c r="AY138" s="158">
        <v>7.5694215920034598</v>
      </c>
      <c r="AZ138" s="158">
        <v>4.6789193087478402</v>
      </c>
      <c r="BA138" s="158">
        <v>69.300000000000054</v>
      </c>
      <c r="BB138" s="158">
        <v>7.0809392736043</v>
      </c>
      <c r="BC138" s="158">
        <v>4.6801668099034801</v>
      </c>
      <c r="BD138" s="158">
        <v>69.30000000000004</v>
      </c>
      <c r="BE138" s="158">
        <v>6.5855785856221098</v>
      </c>
      <c r="BF138" s="158">
        <v>4.6753682430596299</v>
      </c>
      <c r="BG138" s="158">
        <v>69.299999999999955</v>
      </c>
      <c r="BH138" s="158">
        <v>6.0514553705829801</v>
      </c>
      <c r="BI138" s="158">
        <v>4.6402367247156304</v>
      </c>
      <c r="BJ138" s="158">
        <v>69.299999999999983</v>
      </c>
      <c r="BK138" s="158">
        <v>5.5571218635492796</v>
      </c>
      <c r="BL138" s="158">
        <v>4.6322816522061503</v>
      </c>
      <c r="BM138" s="158">
        <v>69.299999999999969</v>
      </c>
      <c r="BN138" s="158">
        <v>5.15726616114911</v>
      </c>
      <c r="BO138" s="158">
        <v>4.6240324948421696</v>
      </c>
      <c r="BP138" s="158">
        <v>69.299999999999983</v>
      </c>
      <c r="BQ138" s="158">
        <v>4.8445679114152096</v>
      </c>
      <c r="BR138" s="158">
        <v>4.6239035028870301</v>
      </c>
      <c r="BS138" s="158">
        <v>69.300000000000054</v>
      </c>
      <c r="BT138" s="158">
        <v>4.5822095796798896</v>
      </c>
      <c r="BU138" s="158">
        <v>4.6220257104745803</v>
      </c>
      <c r="BV138" s="158">
        <v>69.300000000000011</v>
      </c>
      <c r="BW138" s="158">
        <v>4.3592464286357897</v>
      </c>
      <c r="BX138" s="158">
        <v>4.6091291671704999</v>
      </c>
      <c r="BY138" s="158">
        <v>69.299999999999912</v>
      </c>
      <c r="BZ138" s="158">
        <v>4.1827552665879102</v>
      </c>
      <c r="CA138" s="158">
        <v>4.6028466167354498</v>
      </c>
    </row>
    <row r="139" spans="1:79" s="2" customFormat="1" x14ac:dyDescent="0.25">
      <c r="A139" s="78" t="s">
        <v>3091</v>
      </c>
      <c r="B139" s="158">
        <v>74.100000000000051</v>
      </c>
      <c r="C139" s="158">
        <v>12.00325922033044</v>
      </c>
      <c r="D139" s="158">
        <v>2.7671444907030498</v>
      </c>
      <c r="E139" s="158">
        <v>74.100000000000122</v>
      </c>
      <c r="F139" s="158">
        <v>11.987816030630061</v>
      </c>
      <c r="G139" s="158">
        <v>2.7671515770387201</v>
      </c>
      <c r="H139" s="158">
        <v>74.099999999999923</v>
      </c>
      <c r="I139" s="158">
        <v>11.948023967400189</v>
      </c>
      <c r="J139" s="158">
        <v>2.7646049691442398</v>
      </c>
      <c r="K139" s="158">
        <v>74.100000000000023</v>
      </c>
      <c r="L139" s="158">
        <v>11.454695339399599</v>
      </c>
      <c r="M139" s="158">
        <v>2.90889732273483</v>
      </c>
      <c r="N139" s="158">
        <v>74.100000000000037</v>
      </c>
      <c r="O139" s="158">
        <v>11.016942382201091</v>
      </c>
      <c r="P139" s="158">
        <v>3.0551991530227598</v>
      </c>
      <c r="Q139" s="158">
        <v>74.099999999999994</v>
      </c>
      <c r="R139" s="158">
        <v>10.52904874142402</v>
      </c>
      <c r="S139" s="158">
        <v>3.2019479972418501</v>
      </c>
      <c r="T139" s="158">
        <v>74.099999999999994</v>
      </c>
      <c r="U139" s="158">
        <v>10.0031601111922</v>
      </c>
      <c r="V139" s="158">
        <v>3.3463852584345801</v>
      </c>
      <c r="W139" s="158">
        <v>74.099999999999937</v>
      </c>
      <c r="X139" s="158">
        <v>9.4801549424587002</v>
      </c>
      <c r="Y139" s="158">
        <v>3.4918590801847902</v>
      </c>
      <c r="Z139" s="158">
        <v>74.099999999999923</v>
      </c>
      <c r="AA139" s="158">
        <v>8.9589007564089904</v>
      </c>
      <c r="AB139" s="158">
        <v>3.6404639452677299</v>
      </c>
      <c r="AC139" s="158">
        <v>74.099999999999994</v>
      </c>
      <c r="AD139" s="158">
        <v>8.3577814040462606</v>
      </c>
      <c r="AE139" s="158">
        <v>3.7799023947748198</v>
      </c>
      <c r="AF139" s="158">
        <v>74.099999999999994</v>
      </c>
      <c r="AG139" s="158">
        <v>7.8236641773681903</v>
      </c>
      <c r="AH139" s="158">
        <v>3.9405569255044099</v>
      </c>
      <c r="AI139" s="158">
        <v>74.099999999999994</v>
      </c>
      <c r="AJ139" s="158">
        <v>7.7083099769605701</v>
      </c>
      <c r="AK139" s="158">
        <v>4.0929926221654096</v>
      </c>
      <c r="AL139" s="158">
        <v>74.10000000000008</v>
      </c>
      <c r="AM139" s="158">
        <v>7.1254054877674502</v>
      </c>
      <c r="AN139" s="158">
        <v>4.2303545556772901</v>
      </c>
      <c r="AO139" s="158">
        <v>74.09999999999971</v>
      </c>
      <c r="AP139" s="158">
        <v>6.5763905609222899</v>
      </c>
      <c r="AQ139" s="158">
        <v>4.3717720893113698</v>
      </c>
      <c r="AR139" s="158">
        <v>74.099999999999994</v>
      </c>
      <c r="AS139" s="158">
        <v>6.0706031882201597</v>
      </c>
      <c r="AT139" s="158">
        <v>4.5180071223648497</v>
      </c>
      <c r="AU139" s="158">
        <v>74.100000000000065</v>
      </c>
      <c r="AV139" s="158">
        <v>5.5569786000855999</v>
      </c>
      <c r="AW139" s="158">
        <v>4.6660372642180903</v>
      </c>
      <c r="AX139" s="158">
        <v>74.099999999999952</v>
      </c>
      <c r="AY139" s="158">
        <v>5.0216850299702598</v>
      </c>
      <c r="AZ139" s="158">
        <v>4.6549430263540597</v>
      </c>
      <c r="BA139" s="158">
        <v>74.099999999999994</v>
      </c>
      <c r="BB139" s="158">
        <v>4.6295822917263099</v>
      </c>
      <c r="BC139" s="158">
        <v>4.7519865512723802</v>
      </c>
      <c r="BD139" s="158">
        <v>74.099999999999994</v>
      </c>
      <c r="BE139" s="158">
        <v>4.2365277212347001</v>
      </c>
      <c r="BF139" s="158">
        <v>4.8335069549339904</v>
      </c>
      <c r="BG139" s="158">
        <v>74.099999999999994</v>
      </c>
      <c r="BH139" s="158">
        <v>3.8675773545782999</v>
      </c>
      <c r="BI139" s="158">
        <v>4.9165114958174199</v>
      </c>
      <c r="BJ139" s="158">
        <v>74.099999999999994</v>
      </c>
      <c r="BK139" s="158">
        <v>3.5213724626728098</v>
      </c>
      <c r="BL139" s="158">
        <v>5.00455055058758</v>
      </c>
      <c r="BM139" s="158">
        <v>74.099999999999994</v>
      </c>
      <c r="BN139" s="158">
        <v>3.2992414846224198</v>
      </c>
      <c r="BO139" s="158">
        <v>5.0787418846674903</v>
      </c>
      <c r="BP139" s="158">
        <v>74.099999999999994</v>
      </c>
      <c r="BQ139" s="158">
        <v>3.1432175927867401</v>
      </c>
      <c r="BR139" s="158">
        <v>5.1343303881771902</v>
      </c>
      <c r="BS139" s="158">
        <v>74.099999999999994</v>
      </c>
      <c r="BT139" s="158">
        <v>3.0399351567242801</v>
      </c>
      <c r="BU139" s="158">
        <v>5.17157562321451</v>
      </c>
      <c r="BV139" s="158">
        <v>74.100000002955866</v>
      </c>
      <c r="BW139" s="158">
        <v>2.9623690164581999</v>
      </c>
      <c r="BX139" s="158">
        <v>5.1989270114316799</v>
      </c>
      <c r="BY139" s="158">
        <v>74.099999999999994</v>
      </c>
      <c r="BZ139" s="158">
        <v>2.90913713102722</v>
      </c>
      <c r="CA139" s="158">
        <v>5.2304891111324396</v>
      </c>
    </row>
    <row r="140" spans="1:79" s="2" customFormat="1" x14ac:dyDescent="0.25">
      <c r="A140" s="78" t="s">
        <v>3092</v>
      </c>
      <c r="B140" s="158" t="s">
        <v>3201</v>
      </c>
      <c r="C140" s="158" t="s">
        <v>3201</v>
      </c>
      <c r="D140" s="158" t="s">
        <v>3201</v>
      </c>
      <c r="E140" s="158" t="s">
        <v>3201</v>
      </c>
      <c r="F140" s="158" t="s">
        <v>3201</v>
      </c>
      <c r="G140" s="158" t="s">
        <v>3201</v>
      </c>
      <c r="H140" s="158" t="s">
        <v>3201</v>
      </c>
      <c r="I140" s="158" t="s">
        <v>3201</v>
      </c>
      <c r="J140" s="158" t="s">
        <v>3201</v>
      </c>
      <c r="K140" s="158">
        <v>65.904451048325754</v>
      </c>
      <c r="L140" s="158">
        <v>22.200222912200001</v>
      </c>
      <c r="M140" s="158">
        <v>0.2</v>
      </c>
      <c r="N140" s="158">
        <v>65.904451048325768</v>
      </c>
      <c r="O140" s="158">
        <v>22.200222912207519</v>
      </c>
      <c r="P140" s="158">
        <v>0.19999999998986001</v>
      </c>
      <c r="Q140" s="158">
        <v>65.90445104832574</v>
      </c>
      <c r="R140" s="158">
        <v>22.200222912210251</v>
      </c>
      <c r="S140" s="158">
        <v>0.20000000000432</v>
      </c>
      <c r="T140" s="158">
        <v>65.90445104832574</v>
      </c>
      <c r="U140" s="158">
        <v>22.200222912210251</v>
      </c>
      <c r="V140" s="158">
        <v>0.20000000000432</v>
      </c>
      <c r="W140" s="158">
        <v>210.89424335464147</v>
      </c>
      <c r="X140" s="158">
        <v>71.040713319072495</v>
      </c>
      <c r="Y140" s="158">
        <v>0.63999999999931001</v>
      </c>
      <c r="Z140" s="158">
        <v>65.904451048325754</v>
      </c>
      <c r="AA140" s="158">
        <v>22.200222912210251</v>
      </c>
      <c r="AB140" s="158">
        <v>0.19999999999804999</v>
      </c>
      <c r="AC140" s="158">
        <v>65.904451048325754</v>
      </c>
      <c r="AD140" s="158">
        <v>22.200222912210251</v>
      </c>
      <c r="AE140" s="158">
        <v>0.19999999999977999</v>
      </c>
      <c r="AF140" s="158">
        <v>65.904451048325754</v>
      </c>
      <c r="AG140" s="158">
        <v>22.200222912210251</v>
      </c>
      <c r="AH140" s="158">
        <v>0.20000000000022</v>
      </c>
      <c r="AI140" s="158">
        <v>65.904451048325754</v>
      </c>
      <c r="AJ140" s="158">
        <v>22.200222912210251</v>
      </c>
      <c r="AK140" s="158">
        <v>0.2</v>
      </c>
      <c r="AL140" s="158">
        <v>65.904451048325754</v>
      </c>
      <c r="AM140" s="158">
        <v>22.200222912210251</v>
      </c>
      <c r="AN140" s="158">
        <v>0.19999999999977999</v>
      </c>
      <c r="AO140" s="158">
        <v>65.904451048325754</v>
      </c>
      <c r="AP140" s="158">
        <v>22.200222912210251</v>
      </c>
      <c r="AQ140" s="158">
        <v>0.19999999999956999</v>
      </c>
      <c r="AR140" s="158">
        <v>65.904451048325754</v>
      </c>
      <c r="AS140" s="158">
        <v>22.200222912210251</v>
      </c>
      <c r="AT140" s="158">
        <v>0.19999999999897999</v>
      </c>
      <c r="AU140" s="158">
        <v>65.904451048325754</v>
      </c>
      <c r="AV140" s="158">
        <v>22.200222912210251</v>
      </c>
      <c r="AW140" s="158">
        <v>0.19999999999862</v>
      </c>
      <c r="AX140" s="158">
        <v>65.904451048325754</v>
      </c>
      <c r="AY140" s="158">
        <v>22.200222912210251</v>
      </c>
      <c r="AZ140" s="158">
        <v>0.2000000000013</v>
      </c>
      <c r="BA140" s="158">
        <v>65.904451048325754</v>
      </c>
      <c r="BB140" s="158">
        <v>22.200222912210251</v>
      </c>
      <c r="BC140" s="158">
        <v>0.20000000000031001</v>
      </c>
      <c r="BD140" s="158">
        <v>65.904451048325754</v>
      </c>
      <c r="BE140" s="158">
        <v>22.200222912210251</v>
      </c>
      <c r="BF140" s="158">
        <v>0.19999999999977999</v>
      </c>
      <c r="BG140" s="158">
        <v>65.904451048325754</v>
      </c>
      <c r="BH140" s="158">
        <v>22.200222912210251</v>
      </c>
      <c r="BI140" s="158">
        <v>0.20000000000088999</v>
      </c>
      <c r="BJ140" s="158">
        <v>65.904451048325754</v>
      </c>
      <c r="BK140" s="158">
        <v>22.200222912210251</v>
      </c>
      <c r="BL140" s="158">
        <v>0.20000000000031001</v>
      </c>
      <c r="BM140" s="158">
        <v>65.904451048325754</v>
      </c>
      <c r="BN140" s="158">
        <v>22.200222912210251</v>
      </c>
      <c r="BO140" s="158">
        <v>0.20000000000012999</v>
      </c>
      <c r="BP140" s="158">
        <v>65.90445104832574</v>
      </c>
      <c r="BQ140" s="158">
        <v>22.200222912210251</v>
      </c>
      <c r="BR140" s="158">
        <v>0.19999999999883999</v>
      </c>
      <c r="BS140" s="158">
        <v>65.904451048325754</v>
      </c>
      <c r="BT140" s="158">
        <v>22.200222912210251</v>
      </c>
      <c r="BU140" s="158">
        <v>0.20000000000085</v>
      </c>
      <c r="BV140" s="158">
        <v>65.90445104832574</v>
      </c>
      <c r="BW140" s="158">
        <v>22.200222912210251</v>
      </c>
      <c r="BX140" s="158">
        <v>0.19999999999950999</v>
      </c>
      <c r="BY140" s="158">
        <v>65.90445104832574</v>
      </c>
      <c r="BZ140" s="158">
        <v>22.200222912210251</v>
      </c>
      <c r="CA140" s="158">
        <v>0.19999999999950999</v>
      </c>
    </row>
    <row r="141" spans="1:79" s="2" customFormat="1" x14ac:dyDescent="0.25">
      <c r="A141" s="78" t="s">
        <v>3093</v>
      </c>
      <c r="B141" s="157" t="s">
        <v>3051</v>
      </c>
      <c r="C141" s="157" t="s">
        <v>3051</v>
      </c>
      <c r="D141" s="157" t="s">
        <v>3051</v>
      </c>
      <c r="E141" s="157" t="s">
        <v>3051</v>
      </c>
      <c r="F141" s="157" t="s">
        <v>3051</v>
      </c>
      <c r="G141" s="157" t="s">
        <v>3051</v>
      </c>
      <c r="H141" s="157" t="s">
        <v>3051</v>
      </c>
      <c r="I141" s="157" t="s">
        <v>3051</v>
      </c>
      <c r="J141" s="157" t="s">
        <v>3051</v>
      </c>
      <c r="K141" s="157" t="s">
        <v>3051</v>
      </c>
      <c r="L141" s="157" t="s">
        <v>3051</v>
      </c>
      <c r="M141" s="157" t="s">
        <v>3051</v>
      </c>
      <c r="N141" s="157" t="s">
        <v>3051</v>
      </c>
      <c r="O141" s="157" t="s">
        <v>3051</v>
      </c>
      <c r="P141" s="157" t="s">
        <v>3051</v>
      </c>
      <c r="Q141" s="157" t="s">
        <v>3051</v>
      </c>
      <c r="R141" s="157" t="s">
        <v>3051</v>
      </c>
      <c r="S141" s="157" t="s">
        <v>3051</v>
      </c>
      <c r="T141" s="157" t="s">
        <v>3051</v>
      </c>
      <c r="U141" s="157" t="s">
        <v>3051</v>
      </c>
      <c r="V141" s="157" t="s">
        <v>3051</v>
      </c>
      <c r="W141" s="157" t="s">
        <v>3051</v>
      </c>
      <c r="X141" s="157" t="s">
        <v>3051</v>
      </c>
      <c r="Y141" s="157" t="s">
        <v>3051</v>
      </c>
      <c r="Z141" s="157" t="s">
        <v>3051</v>
      </c>
      <c r="AA141" s="157" t="s">
        <v>3051</v>
      </c>
      <c r="AB141" s="157" t="s">
        <v>3051</v>
      </c>
      <c r="AC141" s="157" t="s">
        <v>3051</v>
      </c>
      <c r="AD141" s="157" t="s">
        <v>3051</v>
      </c>
      <c r="AE141" s="157" t="s">
        <v>3051</v>
      </c>
      <c r="AF141" s="157" t="s">
        <v>3051</v>
      </c>
      <c r="AG141" s="157" t="s">
        <v>3051</v>
      </c>
      <c r="AH141" s="157" t="s">
        <v>3051</v>
      </c>
      <c r="AI141" s="157" t="s">
        <v>3051</v>
      </c>
      <c r="AJ141" s="157" t="s">
        <v>3051</v>
      </c>
      <c r="AK141" s="157" t="s">
        <v>3051</v>
      </c>
      <c r="AL141" s="157" t="s">
        <v>3051</v>
      </c>
      <c r="AM141" s="157" t="s">
        <v>3051</v>
      </c>
      <c r="AN141" s="157" t="s">
        <v>3051</v>
      </c>
      <c r="AO141" s="157" t="s">
        <v>3051</v>
      </c>
      <c r="AP141" s="157" t="s">
        <v>3051</v>
      </c>
      <c r="AQ141" s="157" t="s">
        <v>3051</v>
      </c>
      <c r="AR141" s="157" t="s">
        <v>3051</v>
      </c>
      <c r="AS141" s="157" t="s">
        <v>3051</v>
      </c>
      <c r="AT141" s="157" t="s">
        <v>3051</v>
      </c>
      <c r="AU141" s="157" t="s">
        <v>3051</v>
      </c>
      <c r="AV141" s="157" t="s">
        <v>3051</v>
      </c>
      <c r="AW141" s="157" t="s">
        <v>3051</v>
      </c>
      <c r="AX141" s="157" t="s">
        <v>3051</v>
      </c>
      <c r="AY141" s="157" t="s">
        <v>3051</v>
      </c>
      <c r="AZ141" s="157" t="s">
        <v>3051</v>
      </c>
      <c r="BA141" s="157" t="s">
        <v>3051</v>
      </c>
      <c r="BB141" s="157" t="s">
        <v>3051</v>
      </c>
      <c r="BC141" s="157" t="s">
        <v>3051</v>
      </c>
      <c r="BD141" s="157" t="s">
        <v>3051</v>
      </c>
      <c r="BE141" s="157" t="s">
        <v>3051</v>
      </c>
      <c r="BF141" s="157" t="s">
        <v>3051</v>
      </c>
      <c r="BG141" s="157" t="s">
        <v>3051</v>
      </c>
      <c r="BH141" s="157" t="s">
        <v>3051</v>
      </c>
      <c r="BI141" s="157" t="s">
        <v>3051</v>
      </c>
      <c r="BJ141" s="157" t="s">
        <v>3051</v>
      </c>
      <c r="BK141" s="157" t="s">
        <v>3051</v>
      </c>
      <c r="BL141" s="157" t="s">
        <v>3051</v>
      </c>
      <c r="BM141" s="157" t="s">
        <v>3051</v>
      </c>
      <c r="BN141" s="157" t="s">
        <v>3051</v>
      </c>
      <c r="BO141" s="157" t="s">
        <v>3051</v>
      </c>
      <c r="BP141" s="157" t="s">
        <v>3051</v>
      </c>
      <c r="BQ141" s="157" t="s">
        <v>3051</v>
      </c>
      <c r="BR141" s="157" t="s">
        <v>3051</v>
      </c>
      <c r="BS141" s="157" t="s">
        <v>3051</v>
      </c>
      <c r="BT141" s="157" t="s">
        <v>3051</v>
      </c>
      <c r="BU141" s="157" t="s">
        <v>3051</v>
      </c>
      <c r="BV141" s="157" t="s">
        <v>3051</v>
      </c>
      <c r="BW141" s="157" t="s">
        <v>3051</v>
      </c>
      <c r="BX141" s="157" t="s">
        <v>3051</v>
      </c>
      <c r="BY141" s="157" t="s">
        <v>3051</v>
      </c>
      <c r="BZ141" s="157" t="s">
        <v>3051</v>
      </c>
      <c r="CA141" s="157" t="s">
        <v>3051</v>
      </c>
    </row>
    <row r="142" spans="1:79" s="2" customFormat="1" x14ac:dyDescent="0.25">
      <c r="A142" s="78" t="s">
        <v>3054</v>
      </c>
      <c r="B142" s="158" t="s">
        <v>3201</v>
      </c>
      <c r="C142" s="158" t="s">
        <v>3201</v>
      </c>
      <c r="D142" s="158" t="s">
        <v>3201</v>
      </c>
      <c r="E142" s="158" t="s">
        <v>3201</v>
      </c>
      <c r="F142" s="158" t="s">
        <v>3201</v>
      </c>
      <c r="G142" s="158" t="s">
        <v>3201</v>
      </c>
      <c r="H142" s="158" t="s">
        <v>3201</v>
      </c>
      <c r="I142" s="158" t="s">
        <v>3201</v>
      </c>
      <c r="J142" s="158" t="s">
        <v>3201</v>
      </c>
      <c r="K142" s="158" t="s">
        <v>3201</v>
      </c>
      <c r="L142" s="158" t="s">
        <v>3201</v>
      </c>
      <c r="M142" s="158" t="s">
        <v>3201</v>
      </c>
      <c r="N142" s="158">
        <v>54.80572386584204</v>
      </c>
      <c r="O142" s="158">
        <v>92</v>
      </c>
      <c r="P142" s="158">
        <v>3</v>
      </c>
      <c r="Q142" s="158">
        <v>54.96917960239864</v>
      </c>
      <c r="R142" s="158">
        <v>92</v>
      </c>
      <c r="S142" s="158">
        <v>3</v>
      </c>
      <c r="T142" s="158">
        <v>54.976669367733777</v>
      </c>
      <c r="U142" s="158">
        <v>92</v>
      </c>
      <c r="V142" s="158">
        <v>3</v>
      </c>
      <c r="W142" s="158">
        <v>54.976715912835473</v>
      </c>
      <c r="X142" s="158">
        <v>92</v>
      </c>
      <c r="Y142" s="158">
        <v>3</v>
      </c>
      <c r="Z142" s="158">
        <v>55.017824725390248</v>
      </c>
      <c r="AA142" s="158">
        <v>91.99999999999838</v>
      </c>
      <c r="AB142" s="158">
        <v>3.0000000000055298</v>
      </c>
      <c r="AC142" s="158">
        <v>54.97321882815568</v>
      </c>
      <c r="AD142" s="158">
        <v>92.000000000001478</v>
      </c>
      <c r="AE142" s="158">
        <v>3.0000000000056501</v>
      </c>
      <c r="AF142" s="158">
        <v>54.984087225885432</v>
      </c>
      <c r="AG142" s="158">
        <v>92.000000000035172</v>
      </c>
      <c r="AH142" s="158">
        <v>2.9999999999597202</v>
      </c>
      <c r="AI142" s="158">
        <v>54.986853619687629</v>
      </c>
      <c r="AJ142" s="158">
        <v>91.99999999991519</v>
      </c>
      <c r="AK142" s="158">
        <v>2.99999999996253</v>
      </c>
      <c r="AL142" s="158">
        <v>55.005788715753361</v>
      </c>
      <c r="AM142" s="158">
        <v>92.000000000026674</v>
      </c>
      <c r="AN142" s="158">
        <v>2.99999999998969</v>
      </c>
      <c r="AO142" s="158">
        <v>54.992389927644169</v>
      </c>
      <c r="AP142" s="158">
        <v>91.999999999985249</v>
      </c>
      <c r="AQ142" s="158">
        <v>2.9999999999632601</v>
      </c>
      <c r="AR142" s="158">
        <v>54.974414088906791</v>
      </c>
      <c r="AS142" s="158">
        <v>91.999999999985022</v>
      </c>
      <c r="AT142" s="158">
        <v>3.0000000000039901</v>
      </c>
      <c r="AU142" s="158">
        <v>54.900238816217147</v>
      </c>
      <c r="AV142" s="158">
        <v>91.999999999983856</v>
      </c>
      <c r="AW142" s="158">
        <v>2.9999999999964899</v>
      </c>
      <c r="AX142" s="158">
        <v>55.051151968631899</v>
      </c>
      <c r="AY142" s="158">
        <v>91.999999999986386</v>
      </c>
      <c r="AZ142" s="158">
        <v>3.0000000000092202</v>
      </c>
      <c r="BA142" s="158">
        <v>55.088198044664303</v>
      </c>
      <c r="BB142" s="158">
        <v>92.000000000013486</v>
      </c>
      <c r="BC142" s="158">
        <v>2.9999999999753899</v>
      </c>
      <c r="BD142" s="158">
        <v>55.092309898418158</v>
      </c>
      <c r="BE142" s="158">
        <v>92.000000000010587</v>
      </c>
      <c r="BF142" s="158">
        <v>3.0000000000034599</v>
      </c>
      <c r="BG142" s="158">
        <v>55.33293527542989</v>
      </c>
      <c r="BH142" s="158">
        <v>91.999999999996987</v>
      </c>
      <c r="BI142" s="158">
        <v>3.00000000001473</v>
      </c>
      <c r="BJ142" s="158">
        <v>55.199386071762333</v>
      </c>
      <c r="BK142" s="158">
        <v>91.999999999985135</v>
      </c>
      <c r="BL142" s="158">
        <v>3.0000000000042601</v>
      </c>
      <c r="BM142" s="158">
        <v>55.271013209245652</v>
      </c>
      <c r="BN142" s="158">
        <v>92.000000000014126</v>
      </c>
      <c r="BO142" s="158">
        <v>2.9999999999974101</v>
      </c>
      <c r="BP142" s="158">
        <v>55.141731731716078</v>
      </c>
      <c r="BQ142" s="158">
        <v>92.000000000015206</v>
      </c>
      <c r="BR142" s="158">
        <v>3.00000000000805</v>
      </c>
      <c r="BS142" s="158">
        <v>54.935378492229042</v>
      </c>
      <c r="BT142" s="158">
        <v>92.000000000005485</v>
      </c>
      <c r="BU142" s="158">
        <v>3.0000000000017999</v>
      </c>
      <c r="BV142" s="158">
        <v>54.838015402587381</v>
      </c>
      <c r="BW142" s="158">
        <v>91.999999629351706</v>
      </c>
      <c r="BX142" s="158">
        <v>2.9999995592073998</v>
      </c>
      <c r="BY142" s="158">
        <v>54.702169185061479</v>
      </c>
      <c r="BZ142" s="158">
        <v>92.000000000000185</v>
      </c>
      <c r="CA142" s="158">
        <v>3.0000000000000102</v>
      </c>
    </row>
    <row r="143" spans="1:79" s="2" customFormat="1" x14ac:dyDescent="0.25">
      <c r="A143" s="78" t="s">
        <v>3057</v>
      </c>
      <c r="B143" s="158" t="s">
        <v>3201</v>
      </c>
      <c r="C143" s="158" t="s">
        <v>3201</v>
      </c>
      <c r="D143" s="158" t="s">
        <v>3201</v>
      </c>
      <c r="E143" s="158" t="s">
        <v>3201</v>
      </c>
      <c r="F143" s="158" t="s">
        <v>3201</v>
      </c>
      <c r="G143" s="158" t="s">
        <v>3201</v>
      </c>
      <c r="H143" s="158">
        <v>70.8</v>
      </c>
      <c r="I143" s="158">
        <v>1.6216216216216199</v>
      </c>
      <c r="J143" s="158">
        <v>0.6</v>
      </c>
      <c r="K143" s="158">
        <v>70.800000000000196</v>
      </c>
      <c r="L143" s="158">
        <v>1.6216216216216299</v>
      </c>
      <c r="M143" s="158">
        <v>0.6</v>
      </c>
      <c r="N143" s="158">
        <v>70.799999999999883</v>
      </c>
      <c r="O143" s="158">
        <v>1.6216216216216199</v>
      </c>
      <c r="P143" s="158">
        <v>0.6</v>
      </c>
      <c r="Q143" s="158">
        <v>70.800000000000068</v>
      </c>
      <c r="R143" s="158">
        <v>1.6216216216216199</v>
      </c>
      <c r="S143" s="158">
        <v>0.6</v>
      </c>
      <c r="T143" s="158">
        <v>70.799999999999926</v>
      </c>
      <c r="U143" s="158">
        <v>1.6216216216216199</v>
      </c>
      <c r="V143" s="158">
        <v>0.6</v>
      </c>
      <c r="W143" s="158">
        <v>70.799999999999883</v>
      </c>
      <c r="X143" s="158">
        <v>1.6216216216216199</v>
      </c>
      <c r="Y143" s="158">
        <v>0.6</v>
      </c>
      <c r="Z143" s="158">
        <v>70.799999999999827</v>
      </c>
      <c r="AA143" s="158">
        <v>1.6216216216216199</v>
      </c>
      <c r="AB143" s="158">
        <v>0.6</v>
      </c>
      <c r="AC143" s="158">
        <v>70.800000000000011</v>
      </c>
      <c r="AD143" s="158">
        <v>1.6216216216216199</v>
      </c>
      <c r="AE143" s="158">
        <v>0.6</v>
      </c>
      <c r="AF143" s="158">
        <v>70.800000000000054</v>
      </c>
      <c r="AG143" s="158">
        <v>1.6216216216216199</v>
      </c>
      <c r="AH143" s="158">
        <v>0.6</v>
      </c>
      <c r="AI143" s="158">
        <v>70.800000000000011</v>
      </c>
      <c r="AJ143" s="158">
        <v>1.6216216216216199</v>
      </c>
      <c r="AK143" s="158">
        <v>0.6</v>
      </c>
      <c r="AL143" s="158">
        <v>70.799999999999784</v>
      </c>
      <c r="AM143" s="158">
        <v>1.6216216216216199</v>
      </c>
      <c r="AN143" s="158">
        <v>0.6</v>
      </c>
      <c r="AO143" s="158">
        <v>70.800000000000054</v>
      </c>
      <c r="AP143" s="158">
        <v>1.6216216216216199</v>
      </c>
      <c r="AQ143" s="158">
        <v>0.6</v>
      </c>
      <c r="AR143" s="158">
        <v>70.799999999999955</v>
      </c>
      <c r="AS143" s="158">
        <v>1.6216216216216199</v>
      </c>
      <c r="AT143" s="158">
        <v>0.6</v>
      </c>
      <c r="AU143" s="158">
        <v>70.8</v>
      </c>
      <c r="AV143" s="158">
        <v>1.6216216216216199</v>
      </c>
      <c r="AW143" s="158">
        <v>0.6</v>
      </c>
      <c r="AX143" s="158">
        <v>70.799999999999983</v>
      </c>
      <c r="AY143" s="158">
        <v>1.7199471598414799</v>
      </c>
      <c r="AZ143" s="158">
        <v>0.6</v>
      </c>
      <c r="BA143" s="158">
        <v>70.799999999999983</v>
      </c>
      <c r="BB143" s="158">
        <v>1.6216216216216199</v>
      </c>
      <c r="BC143" s="158">
        <v>0.6</v>
      </c>
      <c r="BD143" s="158">
        <v>70.799999999999983</v>
      </c>
      <c r="BE143" s="158">
        <v>2.0582228981077599</v>
      </c>
      <c r="BF143" s="158">
        <v>0.59999999999783005</v>
      </c>
      <c r="BG143" s="158">
        <v>70.800000000000125</v>
      </c>
      <c r="BH143" s="158">
        <v>2.0369098712446401</v>
      </c>
      <c r="BI143" s="158">
        <v>0.6</v>
      </c>
      <c r="BJ143" s="158">
        <v>70.799999999999983</v>
      </c>
      <c r="BK143" s="158">
        <v>1.9675686841561699</v>
      </c>
      <c r="BL143" s="158">
        <v>0.6</v>
      </c>
      <c r="BM143" s="158">
        <v>70.799999999999969</v>
      </c>
      <c r="BN143" s="158">
        <v>1.900039793076</v>
      </c>
      <c r="BO143" s="158">
        <v>0.6</v>
      </c>
      <c r="BP143" s="158">
        <v>70.80000000000004</v>
      </c>
      <c r="BQ143" s="158">
        <v>1.9025596529275499</v>
      </c>
      <c r="BR143" s="158">
        <v>0.6</v>
      </c>
      <c r="BS143" s="158">
        <v>70.79999999999994</v>
      </c>
      <c r="BT143" s="158">
        <v>1.8878641613514899</v>
      </c>
      <c r="BU143" s="158">
        <v>0.6</v>
      </c>
      <c r="BV143" s="158">
        <v>70.800000000561994</v>
      </c>
      <c r="BW143" s="158">
        <v>1.90785703514216</v>
      </c>
      <c r="BX143" s="158">
        <v>0.60000000000131004</v>
      </c>
      <c r="BY143" s="158">
        <v>70.799999999999983</v>
      </c>
      <c r="BZ143" s="158">
        <v>1.9154180763653901</v>
      </c>
      <c r="CA143" s="158">
        <v>0.6</v>
      </c>
    </row>
    <row r="144" spans="1:79" s="2" customFormat="1" x14ac:dyDescent="0.25">
      <c r="A144" s="78" t="s">
        <v>3094</v>
      </c>
      <c r="B144" s="157" t="s">
        <v>3051</v>
      </c>
      <c r="C144" s="157" t="s">
        <v>3051</v>
      </c>
      <c r="D144" s="157" t="s">
        <v>3051</v>
      </c>
      <c r="E144" s="157" t="s">
        <v>3051</v>
      </c>
      <c r="F144" s="157" t="s">
        <v>3051</v>
      </c>
      <c r="G144" s="157" t="s">
        <v>3051</v>
      </c>
      <c r="H144" s="157" t="s">
        <v>3051</v>
      </c>
      <c r="I144" s="157" t="s">
        <v>3051</v>
      </c>
      <c r="J144" s="157" t="s">
        <v>3051</v>
      </c>
      <c r="K144" s="157" t="s">
        <v>3051</v>
      </c>
      <c r="L144" s="157" t="s">
        <v>3051</v>
      </c>
      <c r="M144" s="157" t="s">
        <v>3051</v>
      </c>
      <c r="N144" s="157" t="s">
        <v>3051</v>
      </c>
      <c r="O144" s="157" t="s">
        <v>3051</v>
      </c>
      <c r="P144" s="157" t="s">
        <v>3051</v>
      </c>
      <c r="Q144" s="157" t="s">
        <v>3051</v>
      </c>
      <c r="R144" s="157" t="s">
        <v>3051</v>
      </c>
      <c r="S144" s="157" t="s">
        <v>3051</v>
      </c>
      <c r="T144" s="157" t="s">
        <v>3051</v>
      </c>
      <c r="U144" s="157" t="s">
        <v>3051</v>
      </c>
      <c r="V144" s="157" t="s">
        <v>3051</v>
      </c>
      <c r="W144" s="157" t="s">
        <v>3051</v>
      </c>
      <c r="X144" s="157" t="s">
        <v>3051</v>
      </c>
      <c r="Y144" s="157" t="s">
        <v>3051</v>
      </c>
      <c r="Z144" s="157" t="s">
        <v>3051</v>
      </c>
      <c r="AA144" s="157" t="s">
        <v>3051</v>
      </c>
      <c r="AB144" s="157" t="s">
        <v>3051</v>
      </c>
      <c r="AC144" s="157" t="s">
        <v>3051</v>
      </c>
      <c r="AD144" s="157" t="s">
        <v>3051</v>
      </c>
      <c r="AE144" s="157" t="s">
        <v>3051</v>
      </c>
      <c r="AF144" s="157" t="s">
        <v>3051</v>
      </c>
      <c r="AG144" s="157" t="s">
        <v>3051</v>
      </c>
      <c r="AH144" s="157" t="s">
        <v>3051</v>
      </c>
      <c r="AI144" s="157" t="s">
        <v>3051</v>
      </c>
      <c r="AJ144" s="157" t="s">
        <v>3051</v>
      </c>
      <c r="AK144" s="157" t="s">
        <v>3051</v>
      </c>
      <c r="AL144" s="157" t="s">
        <v>3051</v>
      </c>
      <c r="AM144" s="157" t="s">
        <v>3051</v>
      </c>
      <c r="AN144" s="157" t="s">
        <v>3051</v>
      </c>
      <c r="AO144" s="157" t="s">
        <v>3051</v>
      </c>
      <c r="AP144" s="157" t="s">
        <v>3051</v>
      </c>
      <c r="AQ144" s="157" t="s">
        <v>3051</v>
      </c>
      <c r="AR144" s="157" t="s">
        <v>3051</v>
      </c>
      <c r="AS144" s="157" t="s">
        <v>3051</v>
      </c>
      <c r="AT144" s="157" t="s">
        <v>3051</v>
      </c>
      <c r="AU144" s="157" t="s">
        <v>3051</v>
      </c>
      <c r="AV144" s="157" t="s">
        <v>3051</v>
      </c>
      <c r="AW144" s="157" t="s">
        <v>3051</v>
      </c>
      <c r="AX144" s="157" t="s">
        <v>3051</v>
      </c>
      <c r="AY144" s="157" t="s">
        <v>3051</v>
      </c>
      <c r="AZ144" s="157" t="s">
        <v>3051</v>
      </c>
      <c r="BA144" s="157" t="s">
        <v>3051</v>
      </c>
      <c r="BB144" s="157" t="s">
        <v>3051</v>
      </c>
      <c r="BC144" s="157" t="s">
        <v>3051</v>
      </c>
      <c r="BD144" s="157" t="s">
        <v>3051</v>
      </c>
      <c r="BE144" s="157" t="s">
        <v>3051</v>
      </c>
      <c r="BF144" s="157" t="s">
        <v>3051</v>
      </c>
      <c r="BG144" s="157" t="s">
        <v>3051</v>
      </c>
      <c r="BH144" s="157" t="s">
        <v>3051</v>
      </c>
      <c r="BI144" s="157" t="s">
        <v>3051</v>
      </c>
      <c r="BJ144" s="157" t="s">
        <v>3051</v>
      </c>
      <c r="BK144" s="157" t="s">
        <v>3051</v>
      </c>
      <c r="BL144" s="157" t="s">
        <v>3051</v>
      </c>
      <c r="BM144" s="157" t="s">
        <v>3051</v>
      </c>
      <c r="BN144" s="157" t="s">
        <v>3051</v>
      </c>
      <c r="BO144" s="157" t="s">
        <v>3051</v>
      </c>
      <c r="BP144" s="157" t="s">
        <v>3051</v>
      </c>
      <c r="BQ144" s="157" t="s">
        <v>3051</v>
      </c>
      <c r="BR144" s="157" t="s">
        <v>3051</v>
      </c>
      <c r="BS144" s="157" t="s">
        <v>3051</v>
      </c>
      <c r="BT144" s="157" t="s">
        <v>3051</v>
      </c>
      <c r="BU144" s="157" t="s">
        <v>3051</v>
      </c>
      <c r="BV144" s="157" t="s">
        <v>3051</v>
      </c>
      <c r="BW144" s="157" t="s">
        <v>3051</v>
      </c>
      <c r="BX144" s="157" t="s">
        <v>3051</v>
      </c>
      <c r="BY144" s="157" t="s">
        <v>3051</v>
      </c>
      <c r="BZ144" s="157" t="s">
        <v>3051</v>
      </c>
      <c r="CA144" s="157" t="s">
        <v>3051</v>
      </c>
    </row>
    <row r="145" spans="1:79" s="2" customFormat="1" x14ac:dyDescent="0.25">
      <c r="A145" s="83" t="s">
        <v>3095</v>
      </c>
      <c r="B145" s="157" t="s">
        <v>3051</v>
      </c>
      <c r="C145" s="157" t="s">
        <v>3051</v>
      </c>
      <c r="D145" s="157" t="s">
        <v>3051</v>
      </c>
      <c r="E145" s="157" t="s">
        <v>3051</v>
      </c>
      <c r="F145" s="157" t="s">
        <v>3051</v>
      </c>
      <c r="G145" s="157" t="s">
        <v>3051</v>
      </c>
      <c r="H145" s="157" t="s">
        <v>3051</v>
      </c>
      <c r="I145" s="157" t="s">
        <v>3051</v>
      </c>
      <c r="J145" s="157" t="s">
        <v>3051</v>
      </c>
      <c r="K145" s="157" t="s">
        <v>3051</v>
      </c>
      <c r="L145" s="157" t="s">
        <v>3051</v>
      </c>
      <c r="M145" s="157" t="s">
        <v>3051</v>
      </c>
      <c r="N145" s="157" t="s">
        <v>3051</v>
      </c>
      <c r="O145" s="157" t="s">
        <v>3051</v>
      </c>
      <c r="P145" s="157" t="s">
        <v>3051</v>
      </c>
      <c r="Q145" s="157" t="s">
        <v>3051</v>
      </c>
      <c r="R145" s="157" t="s">
        <v>3051</v>
      </c>
      <c r="S145" s="157" t="s">
        <v>3051</v>
      </c>
      <c r="T145" s="157" t="s">
        <v>3051</v>
      </c>
      <c r="U145" s="157" t="s">
        <v>3051</v>
      </c>
      <c r="V145" s="157" t="s">
        <v>3051</v>
      </c>
      <c r="W145" s="157" t="s">
        <v>3051</v>
      </c>
      <c r="X145" s="157" t="s">
        <v>3051</v>
      </c>
      <c r="Y145" s="157" t="s">
        <v>3051</v>
      </c>
      <c r="Z145" s="157" t="s">
        <v>3051</v>
      </c>
      <c r="AA145" s="157" t="s">
        <v>3051</v>
      </c>
      <c r="AB145" s="157" t="s">
        <v>3051</v>
      </c>
      <c r="AC145" s="157" t="s">
        <v>3051</v>
      </c>
      <c r="AD145" s="157" t="s">
        <v>3051</v>
      </c>
      <c r="AE145" s="157" t="s">
        <v>3051</v>
      </c>
      <c r="AF145" s="157" t="s">
        <v>3051</v>
      </c>
      <c r="AG145" s="157" t="s">
        <v>3051</v>
      </c>
      <c r="AH145" s="157" t="s">
        <v>3051</v>
      </c>
      <c r="AI145" s="157" t="s">
        <v>3051</v>
      </c>
      <c r="AJ145" s="157" t="s">
        <v>3051</v>
      </c>
      <c r="AK145" s="157" t="s">
        <v>3051</v>
      </c>
      <c r="AL145" s="157" t="s">
        <v>3051</v>
      </c>
      <c r="AM145" s="157" t="s">
        <v>3051</v>
      </c>
      <c r="AN145" s="157" t="s">
        <v>3051</v>
      </c>
      <c r="AO145" s="157" t="s">
        <v>3051</v>
      </c>
      <c r="AP145" s="157" t="s">
        <v>3051</v>
      </c>
      <c r="AQ145" s="157" t="s">
        <v>3051</v>
      </c>
      <c r="AR145" s="157" t="s">
        <v>3051</v>
      </c>
      <c r="AS145" s="157" t="s">
        <v>3051</v>
      </c>
      <c r="AT145" s="157" t="s">
        <v>3051</v>
      </c>
      <c r="AU145" s="157" t="s">
        <v>3051</v>
      </c>
      <c r="AV145" s="157" t="s">
        <v>3051</v>
      </c>
      <c r="AW145" s="157" t="s">
        <v>3051</v>
      </c>
      <c r="AX145" s="157" t="s">
        <v>3051</v>
      </c>
      <c r="AY145" s="157" t="s">
        <v>3051</v>
      </c>
      <c r="AZ145" s="157" t="s">
        <v>3051</v>
      </c>
      <c r="BA145" s="157" t="s">
        <v>3051</v>
      </c>
      <c r="BB145" s="157" t="s">
        <v>3051</v>
      </c>
      <c r="BC145" s="157" t="s">
        <v>3051</v>
      </c>
      <c r="BD145" s="157" t="s">
        <v>3051</v>
      </c>
      <c r="BE145" s="157" t="s">
        <v>3051</v>
      </c>
      <c r="BF145" s="157" t="s">
        <v>3051</v>
      </c>
      <c r="BG145" s="157" t="s">
        <v>3051</v>
      </c>
      <c r="BH145" s="157" t="s">
        <v>3051</v>
      </c>
      <c r="BI145" s="157" t="s">
        <v>3051</v>
      </c>
      <c r="BJ145" s="157" t="s">
        <v>3051</v>
      </c>
      <c r="BK145" s="157" t="s">
        <v>3051</v>
      </c>
      <c r="BL145" s="157" t="s">
        <v>3051</v>
      </c>
      <c r="BM145" s="157" t="s">
        <v>3051</v>
      </c>
      <c r="BN145" s="157" t="s">
        <v>3051</v>
      </c>
      <c r="BO145" s="157" t="s">
        <v>3051</v>
      </c>
      <c r="BP145" s="157" t="s">
        <v>3051</v>
      </c>
      <c r="BQ145" s="157" t="s">
        <v>3051</v>
      </c>
      <c r="BR145" s="157" t="s">
        <v>3051</v>
      </c>
      <c r="BS145" s="157" t="s">
        <v>3051</v>
      </c>
      <c r="BT145" s="157" t="s">
        <v>3051</v>
      </c>
      <c r="BU145" s="157" t="s">
        <v>3051</v>
      </c>
      <c r="BV145" s="157" t="s">
        <v>3051</v>
      </c>
      <c r="BW145" s="157" t="s">
        <v>3051</v>
      </c>
      <c r="BX145" s="157" t="s">
        <v>3051</v>
      </c>
      <c r="BY145" s="157" t="s">
        <v>3051</v>
      </c>
      <c r="BZ145" s="157" t="s">
        <v>3051</v>
      </c>
      <c r="CA145" s="157" t="s">
        <v>3051</v>
      </c>
    </row>
    <row r="146" spans="1:79" s="2" customFormat="1" x14ac:dyDescent="0.25">
      <c r="A146" s="78" t="s">
        <v>3090</v>
      </c>
      <c r="B146" s="158">
        <v>69.299999999999883</v>
      </c>
      <c r="C146" s="158">
        <v>20.766035994462349</v>
      </c>
      <c r="D146" s="158">
        <v>7.1527457314258296</v>
      </c>
      <c r="E146" s="158">
        <v>69.300000000000068</v>
      </c>
      <c r="F146" s="158">
        <v>20.769869842149049</v>
      </c>
      <c r="G146" s="158">
        <v>7.1540662789624303</v>
      </c>
      <c r="H146" s="158">
        <v>69.300000000000011</v>
      </c>
      <c r="I146" s="158">
        <v>20.765077753679979</v>
      </c>
      <c r="J146" s="158">
        <v>7.1524156707120801</v>
      </c>
      <c r="K146" s="158">
        <v>69.300000000000026</v>
      </c>
      <c r="L146" s="158">
        <v>19.76306529764652</v>
      </c>
      <c r="M146" s="158">
        <v>7.9350628749422398</v>
      </c>
      <c r="N146" s="158">
        <v>69.300000000000026</v>
      </c>
      <c r="O146" s="158">
        <v>18.773956312921442</v>
      </c>
      <c r="P146" s="158">
        <v>8.7238212339521208</v>
      </c>
      <c r="Q146" s="158">
        <v>69.299999999999969</v>
      </c>
      <c r="R146" s="158">
        <v>17.765322022160731</v>
      </c>
      <c r="S146" s="158">
        <v>9.5040829870730104</v>
      </c>
      <c r="T146" s="158">
        <v>69.299999999999926</v>
      </c>
      <c r="U146" s="158">
        <v>16.761888273314842</v>
      </c>
      <c r="V146" s="158">
        <v>10.28676131117261</v>
      </c>
      <c r="W146" s="158">
        <v>69.3</v>
      </c>
      <c r="X146" s="158">
        <v>15.76573325635105</v>
      </c>
      <c r="Y146" s="158">
        <v>11.074552540415681</v>
      </c>
      <c r="Z146" s="158">
        <v>69.299999999999983</v>
      </c>
      <c r="AA146" s="158">
        <v>14.761836027713629</v>
      </c>
      <c r="AB146" s="158">
        <v>11.85759237875293</v>
      </c>
      <c r="AC146" s="158">
        <v>69.300000000000054</v>
      </c>
      <c r="AD146" s="158">
        <v>13.757938799076269</v>
      </c>
      <c r="AE146" s="158">
        <v>12.640632217090021</v>
      </c>
      <c r="AF146" s="158">
        <v>69.299999999999983</v>
      </c>
      <c r="AG146" s="158">
        <v>12.6206697459584</v>
      </c>
      <c r="AH146" s="158">
        <v>4.75750577367209</v>
      </c>
      <c r="AI146" s="158">
        <v>69.300000000000054</v>
      </c>
      <c r="AJ146" s="158">
        <v>11.61431870669742</v>
      </c>
      <c r="AK146" s="158">
        <v>4.7575057736721096</v>
      </c>
      <c r="AL146" s="158">
        <v>69.299999999999969</v>
      </c>
      <c r="AM146" s="158">
        <v>10.60796766743649</v>
      </c>
      <c r="AN146" s="158">
        <v>4.7575057736720296</v>
      </c>
      <c r="AO146" s="158">
        <v>69.300000000000068</v>
      </c>
      <c r="AP146" s="158">
        <v>9.6016166281755009</v>
      </c>
      <c r="AQ146" s="158">
        <v>4.7575057736720501</v>
      </c>
      <c r="AR146" s="158">
        <v>69.30000000000004</v>
      </c>
      <c r="AS146" s="158">
        <v>8.5952655889145095</v>
      </c>
      <c r="AT146" s="158">
        <v>4.7575057736720403</v>
      </c>
      <c r="AU146" s="158">
        <v>69.299999999999955</v>
      </c>
      <c r="AV146" s="158">
        <v>7.5889145496535999</v>
      </c>
      <c r="AW146" s="158">
        <v>4.7575057736720501</v>
      </c>
      <c r="AX146" s="158">
        <v>69.300000000000054</v>
      </c>
      <c r="AY146" s="158">
        <v>6.9899810575803398</v>
      </c>
      <c r="AZ146" s="158">
        <v>4.7013716137572104</v>
      </c>
      <c r="BA146" s="158">
        <v>69.300000000000054</v>
      </c>
      <c r="BB146" s="158">
        <v>6.4831050228310803</v>
      </c>
      <c r="BC146" s="158">
        <v>4.7031963470319198</v>
      </c>
      <c r="BD146" s="158">
        <v>69.300000000000054</v>
      </c>
      <c r="BE146" s="158">
        <v>5.9682018294213401</v>
      </c>
      <c r="BF146" s="158">
        <v>4.6990122949884503</v>
      </c>
      <c r="BG146" s="158">
        <v>69.299999999999955</v>
      </c>
      <c r="BH146" s="158">
        <v>5.4187705196422398</v>
      </c>
      <c r="BI146" s="158">
        <v>4.6643269557341203</v>
      </c>
      <c r="BJ146" s="158">
        <v>69.299999999999983</v>
      </c>
      <c r="BK146" s="158">
        <v>4.9056177235220702</v>
      </c>
      <c r="BL146" s="158">
        <v>4.65694585735271</v>
      </c>
      <c r="BM146" s="158">
        <v>69.299999999999955</v>
      </c>
      <c r="BN146" s="158">
        <v>4.4874117728965599</v>
      </c>
      <c r="BO146" s="158">
        <v>4.6492732689356497</v>
      </c>
      <c r="BP146" s="158">
        <v>69.299999999999983</v>
      </c>
      <c r="BQ146" s="158">
        <v>4.1519463895426396</v>
      </c>
      <c r="BR146" s="158">
        <v>4.6499029389192499</v>
      </c>
      <c r="BS146" s="158">
        <v>69.300000000000054</v>
      </c>
      <c r="BT146" s="158">
        <v>3.8736882407422599</v>
      </c>
      <c r="BU146" s="158">
        <v>4.64853886945727</v>
      </c>
      <c r="BV146" s="158">
        <v>69.300000000000011</v>
      </c>
      <c r="BW146" s="158">
        <v>3.6341115615566499</v>
      </c>
      <c r="BX146" s="158">
        <v>4.6361938199086197</v>
      </c>
      <c r="BY146" s="158">
        <v>69.299999999999912</v>
      </c>
      <c r="BZ146" s="158">
        <v>3.4384679464802499</v>
      </c>
      <c r="CA146" s="158">
        <v>4.6305662328319999</v>
      </c>
    </row>
    <row r="147" spans="1:79" s="2" customFormat="1" x14ac:dyDescent="0.25">
      <c r="A147" s="78" t="s">
        <v>3091</v>
      </c>
      <c r="B147" s="158">
        <v>74.099999999999937</v>
      </c>
      <c r="C147" s="158">
        <v>1.95363069318642</v>
      </c>
      <c r="D147" s="158">
        <v>2.3537719195013702</v>
      </c>
      <c r="E147" s="158">
        <v>74.100000000000136</v>
      </c>
      <c r="F147" s="158">
        <v>1.95418265721705</v>
      </c>
      <c r="G147" s="158">
        <v>2.3544369364065498</v>
      </c>
      <c r="H147" s="158">
        <v>74.100000000000037</v>
      </c>
      <c r="I147" s="158">
        <v>1.95340080018785</v>
      </c>
      <c r="J147" s="158">
        <v>2.3534949399857901</v>
      </c>
      <c r="K147" s="158">
        <v>74.09999999999998</v>
      </c>
      <c r="L147" s="158">
        <v>1.9528492776808399</v>
      </c>
      <c r="M147" s="158">
        <v>2.5652469295561602</v>
      </c>
      <c r="N147" s="158">
        <v>74.099999999999994</v>
      </c>
      <c r="O147" s="158">
        <v>1.9521603123454601</v>
      </c>
      <c r="P147" s="158">
        <v>2.7766834442691701</v>
      </c>
      <c r="Q147" s="158">
        <v>74.100000000000037</v>
      </c>
      <c r="R147" s="158">
        <v>1.9526655060457301</v>
      </c>
      <c r="S147" s="158">
        <v>2.98979849903521</v>
      </c>
      <c r="T147" s="158">
        <v>74.099999999999724</v>
      </c>
      <c r="U147" s="158">
        <v>1.95165537998456</v>
      </c>
      <c r="V147" s="158">
        <v>3.2005384687733498</v>
      </c>
      <c r="W147" s="158">
        <v>74.099999999999795</v>
      </c>
      <c r="X147" s="158">
        <v>1.9505546155289499</v>
      </c>
      <c r="Y147" s="158">
        <v>3.4109001927052902</v>
      </c>
      <c r="Z147" s="158">
        <v>74.100000000000108</v>
      </c>
      <c r="AA147" s="158">
        <v>1.95041710727308</v>
      </c>
      <c r="AB147" s="158">
        <v>3.6228116555048402</v>
      </c>
      <c r="AC147" s="158">
        <v>74.100000000000193</v>
      </c>
      <c r="AD147" s="158">
        <v>1.94443142950862</v>
      </c>
      <c r="AE147" s="158">
        <v>3.8231943728625</v>
      </c>
      <c r="AF147" s="158">
        <v>74.099999999999994</v>
      </c>
      <c r="AG147" s="158">
        <v>1.9442036963295699</v>
      </c>
      <c r="AH147" s="158">
        <v>4.06086763017972</v>
      </c>
      <c r="AI147" s="158">
        <v>74.100000000000065</v>
      </c>
      <c r="AJ147" s="158">
        <v>1.9799618320608601</v>
      </c>
      <c r="AK147" s="158">
        <v>4.3070133587786996</v>
      </c>
      <c r="AL147" s="158">
        <v>74.100000000000094</v>
      </c>
      <c r="AM147" s="158">
        <v>1.9790176442537799</v>
      </c>
      <c r="AN147" s="158">
        <v>4.4763352408201396</v>
      </c>
      <c r="AO147" s="158">
        <v>74.099999999999966</v>
      </c>
      <c r="AP147" s="158">
        <v>1.9795368360799199</v>
      </c>
      <c r="AQ147" s="158">
        <v>4.6489303346133299</v>
      </c>
      <c r="AR147" s="158">
        <v>74.099999999999966</v>
      </c>
      <c r="AS147" s="158">
        <v>1.98218422372418</v>
      </c>
      <c r="AT147" s="158">
        <v>4.8267976978004299</v>
      </c>
      <c r="AU147" s="158">
        <v>74.09999999999998</v>
      </c>
      <c r="AV147" s="158">
        <v>1.98426928685834</v>
      </c>
      <c r="AW147" s="158">
        <v>5.00370556312612</v>
      </c>
      <c r="AX147" s="158">
        <v>74.099999999999994</v>
      </c>
      <c r="AY147" s="158">
        <v>1.9402043058509399</v>
      </c>
      <c r="AZ147" s="158">
        <v>5.0061946282054501</v>
      </c>
      <c r="BA147" s="158">
        <v>74.099999999999923</v>
      </c>
      <c r="BB147" s="158">
        <v>1.9415658845821699</v>
      </c>
      <c r="BC147" s="158">
        <v>5.1233946992911603</v>
      </c>
      <c r="BD147" s="158">
        <v>74.099999999999923</v>
      </c>
      <c r="BE147" s="158">
        <v>1.93608584091431</v>
      </c>
      <c r="BF147" s="158">
        <v>5.2222999766736597</v>
      </c>
      <c r="BG147" s="158">
        <v>74.10000000000008</v>
      </c>
      <c r="BH147" s="158">
        <v>1.9313104988831</v>
      </c>
      <c r="BI147" s="158">
        <v>5.3225055845122702</v>
      </c>
      <c r="BJ147" s="158">
        <v>74.100000000000065</v>
      </c>
      <c r="BK147" s="158">
        <v>1.92857308827288</v>
      </c>
      <c r="BL147" s="158">
        <v>5.4278876315728501</v>
      </c>
      <c r="BM147" s="158">
        <v>74.100000000000065</v>
      </c>
      <c r="BN147" s="158">
        <v>1.9309061300453401</v>
      </c>
      <c r="BO147" s="158">
        <v>5.5195470486955296</v>
      </c>
      <c r="BP147" s="158">
        <v>74.09999999999998</v>
      </c>
      <c r="BQ147" s="158">
        <v>1.93211974486704</v>
      </c>
      <c r="BR147" s="158">
        <v>5.5875866422089802</v>
      </c>
      <c r="BS147" s="158">
        <v>74.09999999999998</v>
      </c>
      <c r="BT147" s="158">
        <v>1.93193985382424</v>
      </c>
      <c r="BU147" s="158">
        <v>5.6364012417021803</v>
      </c>
      <c r="BV147" s="158">
        <v>74.100000000000037</v>
      </c>
      <c r="BW147" s="158">
        <v>1.9306366399291</v>
      </c>
      <c r="BX147" s="158">
        <v>5.6705541461917601</v>
      </c>
      <c r="BY147" s="158">
        <v>74.100000000000051</v>
      </c>
      <c r="BZ147" s="158">
        <v>1.93279463474834</v>
      </c>
      <c r="CA147" s="158">
        <v>5.7063582427862602</v>
      </c>
    </row>
    <row r="148" spans="1:79" s="2" customFormat="1" x14ac:dyDescent="0.25">
      <c r="A148" s="78" t="s">
        <v>3092</v>
      </c>
      <c r="B148" s="158" t="s">
        <v>3052</v>
      </c>
      <c r="C148" s="158" t="s">
        <v>3052</v>
      </c>
      <c r="D148" s="158" t="s">
        <v>3052</v>
      </c>
      <c r="E148" s="158" t="s">
        <v>3052</v>
      </c>
      <c r="F148" s="158" t="s">
        <v>3052</v>
      </c>
      <c r="G148" s="158" t="s">
        <v>3052</v>
      </c>
      <c r="H148" s="158" t="s">
        <v>3052</v>
      </c>
      <c r="I148" s="158" t="s">
        <v>3052</v>
      </c>
      <c r="J148" s="158" t="s">
        <v>3052</v>
      </c>
      <c r="K148" s="158">
        <v>65.904451048325754</v>
      </c>
      <c r="L148" s="158">
        <v>22.200222912200001</v>
      </c>
      <c r="M148" s="158">
        <v>0.2</v>
      </c>
      <c r="N148" s="158">
        <v>65.904451048325768</v>
      </c>
      <c r="O148" s="158">
        <v>22.200222912207519</v>
      </c>
      <c r="P148" s="158">
        <v>0.19999999998986001</v>
      </c>
      <c r="Q148" s="158">
        <v>65.90445104832574</v>
      </c>
      <c r="R148" s="158">
        <v>22.200222912210251</v>
      </c>
      <c r="S148" s="158">
        <v>0.20000000000432</v>
      </c>
      <c r="T148" s="158">
        <v>65.90445104832574</v>
      </c>
      <c r="U148" s="158">
        <v>22.200222912210251</v>
      </c>
      <c r="V148" s="158">
        <v>0.20000000000432</v>
      </c>
      <c r="W148" s="158">
        <v>210.89424335464147</v>
      </c>
      <c r="X148" s="158">
        <v>71.040713319072495</v>
      </c>
      <c r="Y148" s="158">
        <v>0.63999999999931001</v>
      </c>
      <c r="Z148" s="158">
        <v>65.904451048325754</v>
      </c>
      <c r="AA148" s="158">
        <v>22.200222912210251</v>
      </c>
      <c r="AB148" s="158">
        <v>0.19999999999804999</v>
      </c>
      <c r="AC148" s="158">
        <v>65.904451048325754</v>
      </c>
      <c r="AD148" s="158">
        <v>22.200222912210251</v>
      </c>
      <c r="AE148" s="158">
        <v>0.19999999999977999</v>
      </c>
      <c r="AF148" s="158">
        <v>65.904451048325754</v>
      </c>
      <c r="AG148" s="158">
        <v>22.200222912210251</v>
      </c>
      <c r="AH148" s="158">
        <v>0.20000000000022</v>
      </c>
      <c r="AI148" s="158">
        <v>65.904451048325754</v>
      </c>
      <c r="AJ148" s="158">
        <v>22.200222912210251</v>
      </c>
      <c r="AK148" s="158">
        <v>0.2</v>
      </c>
      <c r="AL148" s="158">
        <v>65.904451048325754</v>
      </c>
      <c r="AM148" s="158">
        <v>22.200222912210251</v>
      </c>
      <c r="AN148" s="158">
        <v>0.19999999999977999</v>
      </c>
      <c r="AO148" s="158">
        <v>65.904451048325754</v>
      </c>
      <c r="AP148" s="158">
        <v>22.200222912210251</v>
      </c>
      <c r="AQ148" s="158">
        <v>0.19999999999956999</v>
      </c>
      <c r="AR148" s="158">
        <v>65.904451048325754</v>
      </c>
      <c r="AS148" s="158">
        <v>22.200222912210251</v>
      </c>
      <c r="AT148" s="158">
        <v>0.19999999999897999</v>
      </c>
      <c r="AU148" s="158">
        <v>65.904451048325754</v>
      </c>
      <c r="AV148" s="158">
        <v>22.200222912210251</v>
      </c>
      <c r="AW148" s="158">
        <v>0.19999999999862</v>
      </c>
      <c r="AX148" s="158">
        <v>65.904451048325754</v>
      </c>
      <c r="AY148" s="158">
        <v>22.200222912210251</v>
      </c>
      <c r="AZ148" s="158">
        <v>0.2000000000013</v>
      </c>
      <c r="BA148" s="158">
        <v>65.904451048325754</v>
      </c>
      <c r="BB148" s="158">
        <v>22.200222912210251</v>
      </c>
      <c r="BC148" s="158">
        <v>0.20000000000031001</v>
      </c>
      <c r="BD148" s="158">
        <v>65.904451048325754</v>
      </c>
      <c r="BE148" s="158">
        <v>22.200222912210251</v>
      </c>
      <c r="BF148" s="158">
        <v>0.19999999999977999</v>
      </c>
      <c r="BG148" s="158">
        <v>65.904451048325754</v>
      </c>
      <c r="BH148" s="158">
        <v>22.200222912210251</v>
      </c>
      <c r="BI148" s="158">
        <v>0.20000000000088999</v>
      </c>
      <c r="BJ148" s="158">
        <v>65.904451048325754</v>
      </c>
      <c r="BK148" s="158">
        <v>22.200222912210251</v>
      </c>
      <c r="BL148" s="158">
        <v>0.20000000000031001</v>
      </c>
      <c r="BM148" s="158">
        <v>65.904451048325754</v>
      </c>
      <c r="BN148" s="158">
        <v>22.200222912210251</v>
      </c>
      <c r="BO148" s="158">
        <v>0.20000000000012999</v>
      </c>
      <c r="BP148" s="158">
        <v>65.90445104832574</v>
      </c>
      <c r="BQ148" s="158">
        <v>22.200222912210251</v>
      </c>
      <c r="BR148" s="158">
        <v>0.19999999999883999</v>
      </c>
      <c r="BS148" s="158">
        <v>65.904451048325754</v>
      </c>
      <c r="BT148" s="158">
        <v>22.200222912210251</v>
      </c>
      <c r="BU148" s="158">
        <v>0.20000000000085</v>
      </c>
      <c r="BV148" s="158">
        <v>65.90445104832574</v>
      </c>
      <c r="BW148" s="158">
        <v>22.200222912210251</v>
      </c>
      <c r="BX148" s="158">
        <v>0.19999999999950999</v>
      </c>
      <c r="BY148" s="158">
        <v>65.90445104832574</v>
      </c>
      <c r="BZ148" s="158">
        <v>22.200222912210251</v>
      </c>
      <c r="CA148" s="158">
        <v>0.19999999999950999</v>
      </c>
    </row>
    <row r="149" spans="1:79" s="2" customFormat="1" x14ac:dyDescent="0.25">
      <c r="A149" s="78" t="s">
        <v>3093</v>
      </c>
      <c r="B149" s="157" t="s">
        <v>3051</v>
      </c>
      <c r="C149" s="157" t="s">
        <v>3051</v>
      </c>
      <c r="D149" s="157" t="s">
        <v>3051</v>
      </c>
      <c r="E149" s="157" t="s">
        <v>3051</v>
      </c>
      <c r="F149" s="157" t="s">
        <v>3051</v>
      </c>
      <c r="G149" s="157" t="s">
        <v>3051</v>
      </c>
      <c r="H149" s="157" t="s">
        <v>3051</v>
      </c>
      <c r="I149" s="157" t="s">
        <v>3051</v>
      </c>
      <c r="J149" s="157" t="s">
        <v>3051</v>
      </c>
      <c r="K149" s="157" t="s">
        <v>3051</v>
      </c>
      <c r="L149" s="157" t="s">
        <v>3051</v>
      </c>
      <c r="M149" s="157" t="s">
        <v>3051</v>
      </c>
      <c r="N149" s="157" t="s">
        <v>3051</v>
      </c>
      <c r="O149" s="157" t="s">
        <v>3051</v>
      </c>
      <c r="P149" s="157" t="s">
        <v>3051</v>
      </c>
      <c r="Q149" s="157" t="s">
        <v>3051</v>
      </c>
      <c r="R149" s="157" t="s">
        <v>3051</v>
      </c>
      <c r="S149" s="157" t="s">
        <v>3051</v>
      </c>
      <c r="T149" s="157" t="s">
        <v>3051</v>
      </c>
      <c r="U149" s="157" t="s">
        <v>3051</v>
      </c>
      <c r="V149" s="157" t="s">
        <v>3051</v>
      </c>
      <c r="W149" s="157" t="s">
        <v>3051</v>
      </c>
      <c r="X149" s="157" t="s">
        <v>3051</v>
      </c>
      <c r="Y149" s="157" t="s">
        <v>3051</v>
      </c>
      <c r="Z149" s="157" t="s">
        <v>3051</v>
      </c>
      <c r="AA149" s="157" t="s">
        <v>3051</v>
      </c>
      <c r="AB149" s="157" t="s">
        <v>3051</v>
      </c>
      <c r="AC149" s="157" t="s">
        <v>3051</v>
      </c>
      <c r="AD149" s="157" t="s">
        <v>3051</v>
      </c>
      <c r="AE149" s="157" t="s">
        <v>3051</v>
      </c>
      <c r="AF149" s="157" t="s">
        <v>3051</v>
      </c>
      <c r="AG149" s="157" t="s">
        <v>3051</v>
      </c>
      <c r="AH149" s="157" t="s">
        <v>3051</v>
      </c>
      <c r="AI149" s="157" t="s">
        <v>3051</v>
      </c>
      <c r="AJ149" s="157" t="s">
        <v>3051</v>
      </c>
      <c r="AK149" s="157" t="s">
        <v>3051</v>
      </c>
      <c r="AL149" s="157" t="s">
        <v>3051</v>
      </c>
      <c r="AM149" s="157" t="s">
        <v>3051</v>
      </c>
      <c r="AN149" s="157" t="s">
        <v>3051</v>
      </c>
      <c r="AO149" s="157" t="s">
        <v>3051</v>
      </c>
      <c r="AP149" s="157" t="s">
        <v>3051</v>
      </c>
      <c r="AQ149" s="157" t="s">
        <v>3051</v>
      </c>
      <c r="AR149" s="157" t="s">
        <v>3051</v>
      </c>
      <c r="AS149" s="157" t="s">
        <v>3051</v>
      </c>
      <c r="AT149" s="157" t="s">
        <v>3051</v>
      </c>
      <c r="AU149" s="157" t="s">
        <v>3051</v>
      </c>
      <c r="AV149" s="157" t="s">
        <v>3051</v>
      </c>
      <c r="AW149" s="157" t="s">
        <v>3051</v>
      </c>
      <c r="AX149" s="157" t="s">
        <v>3051</v>
      </c>
      <c r="AY149" s="157" t="s">
        <v>3051</v>
      </c>
      <c r="AZ149" s="157" t="s">
        <v>3051</v>
      </c>
      <c r="BA149" s="157" t="s">
        <v>3051</v>
      </c>
      <c r="BB149" s="157" t="s">
        <v>3051</v>
      </c>
      <c r="BC149" s="157" t="s">
        <v>3051</v>
      </c>
      <c r="BD149" s="157" t="s">
        <v>3051</v>
      </c>
      <c r="BE149" s="157" t="s">
        <v>3051</v>
      </c>
      <c r="BF149" s="157" t="s">
        <v>3051</v>
      </c>
      <c r="BG149" s="157" t="s">
        <v>3051</v>
      </c>
      <c r="BH149" s="157" t="s">
        <v>3051</v>
      </c>
      <c r="BI149" s="157" t="s">
        <v>3051</v>
      </c>
      <c r="BJ149" s="157" t="s">
        <v>3051</v>
      </c>
      <c r="BK149" s="157" t="s">
        <v>3051</v>
      </c>
      <c r="BL149" s="157" t="s">
        <v>3051</v>
      </c>
      <c r="BM149" s="157" t="s">
        <v>3051</v>
      </c>
      <c r="BN149" s="157" t="s">
        <v>3051</v>
      </c>
      <c r="BO149" s="157" t="s">
        <v>3051</v>
      </c>
      <c r="BP149" s="157" t="s">
        <v>3051</v>
      </c>
      <c r="BQ149" s="157" t="s">
        <v>3051</v>
      </c>
      <c r="BR149" s="157" t="s">
        <v>3051</v>
      </c>
      <c r="BS149" s="157" t="s">
        <v>3051</v>
      </c>
      <c r="BT149" s="157" t="s">
        <v>3051</v>
      </c>
      <c r="BU149" s="157" t="s">
        <v>3051</v>
      </c>
      <c r="BV149" s="157" t="s">
        <v>3051</v>
      </c>
      <c r="BW149" s="157" t="s">
        <v>3051</v>
      </c>
      <c r="BX149" s="157" t="s">
        <v>3051</v>
      </c>
      <c r="BY149" s="157" t="s">
        <v>3051</v>
      </c>
      <c r="BZ149" s="157" t="s">
        <v>3051</v>
      </c>
      <c r="CA149" s="157" t="s">
        <v>3051</v>
      </c>
    </row>
    <row r="150" spans="1:79" s="2" customFormat="1" x14ac:dyDescent="0.25">
      <c r="A150" s="78" t="s">
        <v>3054</v>
      </c>
      <c r="B150" s="158" t="s">
        <v>3052</v>
      </c>
      <c r="C150" s="158" t="s">
        <v>3052</v>
      </c>
      <c r="D150" s="158" t="s">
        <v>3052</v>
      </c>
      <c r="E150" s="158" t="s">
        <v>3052</v>
      </c>
      <c r="F150" s="158" t="s">
        <v>3052</v>
      </c>
      <c r="G150" s="158" t="s">
        <v>3052</v>
      </c>
      <c r="H150" s="158" t="s">
        <v>3052</v>
      </c>
      <c r="I150" s="158" t="s">
        <v>3052</v>
      </c>
      <c r="J150" s="158" t="s">
        <v>3052</v>
      </c>
      <c r="K150" s="158" t="s">
        <v>3052</v>
      </c>
      <c r="L150" s="158" t="s">
        <v>3052</v>
      </c>
      <c r="M150" s="158" t="s">
        <v>3052</v>
      </c>
      <c r="N150" s="158" t="s">
        <v>3052</v>
      </c>
      <c r="O150" s="158" t="s">
        <v>3052</v>
      </c>
      <c r="P150" s="158" t="s">
        <v>3052</v>
      </c>
      <c r="Q150" s="158" t="s">
        <v>3052</v>
      </c>
      <c r="R150" s="158" t="s">
        <v>3052</v>
      </c>
      <c r="S150" s="158" t="s">
        <v>3052</v>
      </c>
      <c r="T150" s="158" t="s">
        <v>3052</v>
      </c>
      <c r="U150" s="158" t="s">
        <v>3052</v>
      </c>
      <c r="V150" s="158" t="s">
        <v>3052</v>
      </c>
      <c r="W150" s="158" t="s">
        <v>3052</v>
      </c>
      <c r="X150" s="158" t="s">
        <v>3052</v>
      </c>
      <c r="Y150" s="158" t="s">
        <v>3052</v>
      </c>
      <c r="Z150" s="158" t="s">
        <v>3052</v>
      </c>
      <c r="AA150" s="158" t="s">
        <v>3052</v>
      </c>
      <c r="AB150" s="158" t="s">
        <v>3052</v>
      </c>
      <c r="AC150" s="158" t="s">
        <v>3052</v>
      </c>
      <c r="AD150" s="158" t="s">
        <v>3052</v>
      </c>
      <c r="AE150" s="158" t="s">
        <v>3052</v>
      </c>
      <c r="AF150" s="158" t="s">
        <v>3052</v>
      </c>
      <c r="AG150" s="158" t="s">
        <v>3052</v>
      </c>
      <c r="AH150" s="158" t="s">
        <v>3052</v>
      </c>
      <c r="AI150" s="158">
        <v>54.986853619686471</v>
      </c>
      <c r="AJ150" s="158">
        <v>91.99999999798554</v>
      </c>
      <c r="AK150" s="158">
        <v>2.9999999979633198</v>
      </c>
      <c r="AL150" s="158">
        <v>55.005788715752828</v>
      </c>
      <c r="AM150" s="158">
        <v>92.000000000250154</v>
      </c>
      <c r="AN150" s="158">
        <v>3.00000000006195</v>
      </c>
      <c r="AO150" s="158">
        <v>54.992389927644268</v>
      </c>
      <c r="AP150" s="158">
        <v>92.000000000038895</v>
      </c>
      <c r="AQ150" s="158">
        <v>2.9999999998762998</v>
      </c>
      <c r="AR150" s="158">
        <v>54.974414088906912</v>
      </c>
      <c r="AS150" s="158">
        <v>91.99999999991627</v>
      </c>
      <c r="AT150" s="158">
        <v>3.0000000000039901</v>
      </c>
      <c r="AU150" s="158">
        <v>54.90023881621704</v>
      </c>
      <c r="AV150" s="158">
        <v>92.000000000070784</v>
      </c>
      <c r="AW150" s="158">
        <v>3.00000000001473</v>
      </c>
      <c r="AX150" s="158">
        <v>55.051151968632048</v>
      </c>
      <c r="AY150" s="158">
        <v>92.000000000048885</v>
      </c>
      <c r="AZ150" s="158">
        <v>2.9999999999205</v>
      </c>
      <c r="BA150" s="158">
        <v>55.088198044664288</v>
      </c>
      <c r="BB150" s="158">
        <v>92.000000000008995</v>
      </c>
      <c r="BC150" s="158">
        <v>2.9999999999618399</v>
      </c>
      <c r="BD150" s="158">
        <v>55.092309898418179</v>
      </c>
      <c r="BE150" s="158">
        <v>92.000000000000512</v>
      </c>
      <c r="BF150" s="158">
        <v>2.99999999998307</v>
      </c>
      <c r="BG150" s="158">
        <v>55.332935275429783</v>
      </c>
      <c r="BH150" s="158">
        <v>92.00000000002791</v>
      </c>
      <c r="BI150" s="158">
        <v>3.0000000000285798</v>
      </c>
      <c r="BJ150" s="158">
        <v>55.19938607176227</v>
      </c>
      <c r="BK150" s="158">
        <v>91.999999999993449</v>
      </c>
      <c r="BL150" s="158">
        <v>2.99999999998199</v>
      </c>
      <c r="BM150" s="158">
        <v>55.271013209245623</v>
      </c>
      <c r="BN150" s="158">
        <v>92.000000000013216</v>
      </c>
      <c r="BO150" s="158">
        <v>3.0000000000041598</v>
      </c>
      <c r="BP150" s="158">
        <v>55.141731731716099</v>
      </c>
      <c r="BQ150" s="158">
        <v>92.000000000008527</v>
      </c>
      <c r="BR150" s="158">
        <v>3.00000000000921</v>
      </c>
      <c r="BS150" s="158">
        <v>54.935378492228992</v>
      </c>
      <c r="BT150" s="158">
        <v>92.000000000006722</v>
      </c>
      <c r="BU150" s="158">
        <v>3.0000000000074798</v>
      </c>
      <c r="BV150" s="158">
        <v>54.832009625240609</v>
      </c>
      <c r="BW150" s="158">
        <v>91.999999473968074</v>
      </c>
      <c r="BX150" s="158">
        <v>2.9999995795827599</v>
      </c>
      <c r="BY150" s="158">
        <v>54.701553529411932</v>
      </c>
      <c r="BZ150" s="158">
        <v>91.999999999998536</v>
      </c>
      <c r="CA150" s="158">
        <v>3.0000000000006701</v>
      </c>
    </row>
    <row r="151" spans="1:79" s="2" customFormat="1" x14ac:dyDescent="0.25">
      <c r="A151" s="78" t="s">
        <v>3057</v>
      </c>
      <c r="B151" s="158" t="s">
        <v>3052</v>
      </c>
      <c r="C151" s="158" t="s">
        <v>3052</v>
      </c>
      <c r="D151" s="158" t="s">
        <v>3052</v>
      </c>
      <c r="E151" s="158" t="s">
        <v>3052</v>
      </c>
      <c r="F151" s="158" t="s">
        <v>3052</v>
      </c>
      <c r="G151" s="158" t="s">
        <v>3052</v>
      </c>
      <c r="H151" s="158">
        <v>70.799999999999585</v>
      </c>
      <c r="I151" s="158">
        <v>1.6216216217567501</v>
      </c>
      <c r="J151" s="158">
        <v>0.60000000018017996</v>
      </c>
      <c r="K151" s="158">
        <v>70.800000000000239</v>
      </c>
      <c r="L151" s="158">
        <v>1.6216216217567601</v>
      </c>
      <c r="M151" s="158">
        <v>0.60000000018017996</v>
      </c>
      <c r="N151" s="158">
        <v>70.799999999999869</v>
      </c>
      <c r="O151" s="158">
        <v>1.62162162154791</v>
      </c>
      <c r="P151" s="158">
        <v>0.59999999990172004</v>
      </c>
      <c r="Q151" s="158">
        <v>70.800000000000026</v>
      </c>
      <c r="R151" s="158">
        <v>1.6216216216291299</v>
      </c>
      <c r="S151" s="158">
        <v>0.60000000005255005</v>
      </c>
      <c r="T151" s="158">
        <v>70.799999999999798</v>
      </c>
      <c r="U151" s="158">
        <v>1.62162162166486</v>
      </c>
      <c r="V151" s="158">
        <v>0.60000000002703002</v>
      </c>
      <c r="W151" s="158">
        <v>70.800000000000324</v>
      </c>
      <c r="X151" s="158">
        <v>1.6216216216358501</v>
      </c>
      <c r="Y151" s="158">
        <v>0.59999999997866005</v>
      </c>
      <c r="Z151" s="158">
        <v>70.799999999999912</v>
      </c>
      <c r="AA151" s="158">
        <v>1.6216216216446899</v>
      </c>
      <c r="AB151" s="158">
        <v>0.59999999999341003</v>
      </c>
      <c r="AC151" s="158">
        <v>70.8</v>
      </c>
      <c r="AD151" s="158">
        <v>1.6216216216216199</v>
      </c>
      <c r="AE151" s="158">
        <v>0.6</v>
      </c>
      <c r="AF151" s="158">
        <v>70.799999999999926</v>
      </c>
      <c r="AG151" s="158">
        <v>1.62162162162548</v>
      </c>
      <c r="AH151" s="158">
        <v>0.59999999999421005</v>
      </c>
      <c r="AI151" s="158">
        <v>70.799999999999784</v>
      </c>
      <c r="AJ151" s="158">
        <v>1.6216216216242201</v>
      </c>
      <c r="AK151" s="158">
        <v>0.60000000001818998</v>
      </c>
      <c r="AL151" s="158">
        <v>70.800000000000026</v>
      </c>
      <c r="AM151" s="158">
        <v>1.6216216216308801</v>
      </c>
      <c r="AN151" s="158">
        <v>0.60000000000185005</v>
      </c>
      <c r="AO151" s="158">
        <v>70.799999999999926</v>
      </c>
      <c r="AP151" s="158">
        <v>1.62162162162548</v>
      </c>
      <c r="AQ151" s="158">
        <v>0.59999999999421005</v>
      </c>
      <c r="AR151" s="158">
        <v>70.799999999999855</v>
      </c>
      <c r="AS151" s="158">
        <v>1.6216216216291299</v>
      </c>
      <c r="AT151" s="158">
        <v>0.59999999998873998</v>
      </c>
      <c r="AU151" s="158">
        <v>70.799999999999585</v>
      </c>
      <c r="AV151" s="158">
        <v>1.6216216217567501</v>
      </c>
      <c r="AW151" s="158">
        <v>0.60000000018017996</v>
      </c>
      <c r="AX151" s="158">
        <v>70.79999999999977</v>
      </c>
      <c r="AY151" s="158">
        <v>2.1638825982741499</v>
      </c>
      <c r="AZ151" s="158">
        <v>0.59999999999227005</v>
      </c>
      <c r="BA151" s="158">
        <v>70.8</v>
      </c>
      <c r="BB151" s="158">
        <v>1.6216216216216199</v>
      </c>
      <c r="BC151" s="158">
        <v>0.6</v>
      </c>
      <c r="BD151" s="158">
        <v>70.800000000000139</v>
      </c>
      <c r="BE151" s="158">
        <v>2.3937267893281602</v>
      </c>
      <c r="BF151" s="158">
        <v>0.59999999999833997</v>
      </c>
      <c r="BG151" s="158">
        <v>70.800000000000153</v>
      </c>
      <c r="BH151" s="158">
        <v>2.3560963198517202</v>
      </c>
      <c r="BI151" s="158">
        <v>0.59999999999939002</v>
      </c>
      <c r="BJ151" s="158">
        <v>70.8</v>
      </c>
      <c r="BK151" s="158">
        <v>2.2580437104439999</v>
      </c>
      <c r="BL151" s="158">
        <v>0.59999999999967002</v>
      </c>
      <c r="BM151" s="158">
        <v>70.799999999999955</v>
      </c>
      <c r="BN151" s="158">
        <v>2.1539317774567501</v>
      </c>
      <c r="BO151" s="158">
        <v>0.59999999999983</v>
      </c>
      <c r="BP151" s="158">
        <v>70.800000000000111</v>
      </c>
      <c r="BQ151" s="158">
        <v>2.1472523912061598</v>
      </c>
      <c r="BR151" s="158">
        <v>0.60000000000063003</v>
      </c>
      <c r="BS151" s="158">
        <v>70.799999999999983</v>
      </c>
      <c r="BT151" s="158">
        <v>2.1193611229595901</v>
      </c>
      <c r="BU151" s="158">
        <v>0.60000000000067999</v>
      </c>
      <c r="BV151" s="158">
        <v>70.800000000530261</v>
      </c>
      <c r="BW151" s="158">
        <v>2.1415351045703899</v>
      </c>
      <c r="BX151" s="158">
        <v>0.59999999390740999</v>
      </c>
      <c r="BY151" s="158">
        <v>70.800000000000011</v>
      </c>
      <c r="BZ151" s="158">
        <v>2.1452748396083101</v>
      </c>
      <c r="CA151" s="158">
        <v>0.59999999999960996</v>
      </c>
    </row>
    <row r="152" spans="1:79" s="2" customFormat="1" x14ac:dyDescent="0.25">
      <c r="A152" s="78" t="s">
        <v>3094</v>
      </c>
      <c r="B152" s="157" t="s">
        <v>3051</v>
      </c>
      <c r="C152" s="157" t="s">
        <v>3051</v>
      </c>
      <c r="D152" s="157" t="s">
        <v>3051</v>
      </c>
      <c r="E152" s="157" t="s">
        <v>3051</v>
      </c>
      <c r="F152" s="157" t="s">
        <v>3051</v>
      </c>
      <c r="G152" s="157" t="s">
        <v>3051</v>
      </c>
      <c r="H152" s="157" t="s">
        <v>3051</v>
      </c>
      <c r="I152" s="157" t="s">
        <v>3051</v>
      </c>
      <c r="J152" s="157" t="s">
        <v>3051</v>
      </c>
      <c r="K152" s="157" t="s">
        <v>3051</v>
      </c>
      <c r="L152" s="157" t="s">
        <v>3051</v>
      </c>
      <c r="M152" s="157" t="s">
        <v>3051</v>
      </c>
      <c r="N152" s="157" t="s">
        <v>3051</v>
      </c>
      <c r="O152" s="157" t="s">
        <v>3051</v>
      </c>
      <c r="P152" s="157" t="s">
        <v>3051</v>
      </c>
      <c r="Q152" s="157" t="s">
        <v>3051</v>
      </c>
      <c r="R152" s="157" t="s">
        <v>3051</v>
      </c>
      <c r="S152" s="157" t="s">
        <v>3051</v>
      </c>
      <c r="T152" s="157" t="s">
        <v>3051</v>
      </c>
      <c r="U152" s="157" t="s">
        <v>3051</v>
      </c>
      <c r="V152" s="157" t="s">
        <v>3051</v>
      </c>
      <c r="W152" s="157" t="s">
        <v>3051</v>
      </c>
      <c r="X152" s="157" t="s">
        <v>3051</v>
      </c>
      <c r="Y152" s="157" t="s">
        <v>3051</v>
      </c>
      <c r="Z152" s="157" t="s">
        <v>3051</v>
      </c>
      <c r="AA152" s="157" t="s">
        <v>3051</v>
      </c>
      <c r="AB152" s="157" t="s">
        <v>3051</v>
      </c>
      <c r="AC152" s="157" t="s">
        <v>3051</v>
      </c>
      <c r="AD152" s="157" t="s">
        <v>3051</v>
      </c>
      <c r="AE152" s="157" t="s">
        <v>3051</v>
      </c>
      <c r="AF152" s="157" t="s">
        <v>3051</v>
      </c>
      <c r="AG152" s="157" t="s">
        <v>3051</v>
      </c>
      <c r="AH152" s="157" t="s">
        <v>3051</v>
      </c>
      <c r="AI152" s="157" t="s">
        <v>3051</v>
      </c>
      <c r="AJ152" s="157" t="s">
        <v>3051</v>
      </c>
      <c r="AK152" s="157" t="s">
        <v>3051</v>
      </c>
      <c r="AL152" s="157" t="s">
        <v>3051</v>
      </c>
      <c r="AM152" s="157" t="s">
        <v>3051</v>
      </c>
      <c r="AN152" s="157" t="s">
        <v>3051</v>
      </c>
      <c r="AO152" s="157" t="s">
        <v>3051</v>
      </c>
      <c r="AP152" s="157" t="s">
        <v>3051</v>
      </c>
      <c r="AQ152" s="157" t="s">
        <v>3051</v>
      </c>
      <c r="AR152" s="157" t="s">
        <v>3051</v>
      </c>
      <c r="AS152" s="157" t="s">
        <v>3051</v>
      </c>
      <c r="AT152" s="157" t="s">
        <v>3051</v>
      </c>
      <c r="AU152" s="157" t="s">
        <v>3051</v>
      </c>
      <c r="AV152" s="157" t="s">
        <v>3051</v>
      </c>
      <c r="AW152" s="157" t="s">
        <v>3051</v>
      </c>
      <c r="AX152" s="157" t="s">
        <v>3051</v>
      </c>
      <c r="AY152" s="157" t="s">
        <v>3051</v>
      </c>
      <c r="AZ152" s="157" t="s">
        <v>3051</v>
      </c>
      <c r="BA152" s="157" t="s">
        <v>3051</v>
      </c>
      <c r="BB152" s="157" t="s">
        <v>3051</v>
      </c>
      <c r="BC152" s="157" t="s">
        <v>3051</v>
      </c>
      <c r="BD152" s="157" t="s">
        <v>3051</v>
      </c>
      <c r="BE152" s="157" t="s">
        <v>3051</v>
      </c>
      <c r="BF152" s="157" t="s">
        <v>3051</v>
      </c>
      <c r="BG152" s="157" t="s">
        <v>3051</v>
      </c>
      <c r="BH152" s="157" t="s">
        <v>3051</v>
      </c>
      <c r="BI152" s="157" t="s">
        <v>3051</v>
      </c>
      <c r="BJ152" s="157" t="s">
        <v>3051</v>
      </c>
      <c r="BK152" s="157" t="s">
        <v>3051</v>
      </c>
      <c r="BL152" s="157" t="s">
        <v>3051</v>
      </c>
      <c r="BM152" s="157" t="s">
        <v>3051</v>
      </c>
      <c r="BN152" s="157" t="s">
        <v>3051</v>
      </c>
      <c r="BO152" s="157" t="s">
        <v>3051</v>
      </c>
      <c r="BP152" s="157" t="s">
        <v>3051</v>
      </c>
      <c r="BQ152" s="157" t="s">
        <v>3051</v>
      </c>
      <c r="BR152" s="157" t="s">
        <v>3051</v>
      </c>
      <c r="BS152" s="157" t="s">
        <v>3051</v>
      </c>
      <c r="BT152" s="157" t="s">
        <v>3051</v>
      </c>
      <c r="BU152" s="157" t="s">
        <v>3051</v>
      </c>
      <c r="BV152" s="157" t="s">
        <v>3051</v>
      </c>
      <c r="BW152" s="157" t="s">
        <v>3051</v>
      </c>
      <c r="BX152" s="157" t="s">
        <v>3051</v>
      </c>
      <c r="BY152" s="157" t="s">
        <v>3051</v>
      </c>
      <c r="BZ152" s="157" t="s">
        <v>3051</v>
      </c>
      <c r="CA152" s="157" t="s">
        <v>3051</v>
      </c>
    </row>
    <row r="153" spans="1:79" s="2" customFormat="1" x14ac:dyDescent="0.25">
      <c r="A153" s="83" t="s">
        <v>3096</v>
      </c>
      <c r="B153" s="157" t="s">
        <v>3051</v>
      </c>
      <c r="C153" s="157" t="s">
        <v>3051</v>
      </c>
      <c r="D153" s="157" t="s">
        <v>3051</v>
      </c>
      <c r="E153" s="157" t="s">
        <v>3051</v>
      </c>
      <c r="F153" s="157" t="s">
        <v>3051</v>
      </c>
      <c r="G153" s="157" t="s">
        <v>3051</v>
      </c>
      <c r="H153" s="157" t="s">
        <v>3051</v>
      </c>
      <c r="I153" s="157" t="s">
        <v>3051</v>
      </c>
      <c r="J153" s="157" t="s">
        <v>3051</v>
      </c>
      <c r="K153" s="157" t="s">
        <v>3051</v>
      </c>
      <c r="L153" s="157" t="s">
        <v>3051</v>
      </c>
      <c r="M153" s="157" t="s">
        <v>3051</v>
      </c>
      <c r="N153" s="157" t="s">
        <v>3051</v>
      </c>
      <c r="O153" s="157" t="s">
        <v>3051</v>
      </c>
      <c r="P153" s="157" t="s">
        <v>3051</v>
      </c>
      <c r="Q153" s="157" t="s">
        <v>3051</v>
      </c>
      <c r="R153" s="157" t="s">
        <v>3051</v>
      </c>
      <c r="S153" s="157" t="s">
        <v>3051</v>
      </c>
      <c r="T153" s="157" t="s">
        <v>3051</v>
      </c>
      <c r="U153" s="157" t="s">
        <v>3051</v>
      </c>
      <c r="V153" s="157" t="s">
        <v>3051</v>
      </c>
      <c r="W153" s="157" t="s">
        <v>3051</v>
      </c>
      <c r="X153" s="157" t="s">
        <v>3051</v>
      </c>
      <c r="Y153" s="157" t="s">
        <v>3051</v>
      </c>
      <c r="Z153" s="157" t="s">
        <v>3051</v>
      </c>
      <c r="AA153" s="157" t="s">
        <v>3051</v>
      </c>
      <c r="AB153" s="157" t="s">
        <v>3051</v>
      </c>
      <c r="AC153" s="157" t="s">
        <v>3051</v>
      </c>
      <c r="AD153" s="157" t="s">
        <v>3051</v>
      </c>
      <c r="AE153" s="157" t="s">
        <v>3051</v>
      </c>
      <c r="AF153" s="157" t="s">
        <v>3051</v>
      </c>
      <c r="AG153" s="157" t="s">
        <v>3051</v>
      </c>
      <c r="AH153" s="157" t="s">
        <v>3051</v>
      </c>
      <c r="AI153" s="157" t="s">
        <v>3051</v>
      </c>
      <c r="AJ153" s="157" t="s">
        <v>3051</v>
      </c>
      <c r="AK153" s="157" t="s">
        <v>3051</v>
      </c>
      <c r="AL153" s="157" t="s">
        <v>3051</v>
      </c>
      <c r="AM153" s="157" t="s">
        <v>3051</v>
      </c>
      <c r="AN153" s="157" t="s">
        <v>3051</v>
      </c>
      <c r="AO153" s="157" t="s">
        <v>3051</v>
      </c>
      <c r="AP153" s="157" t="s">
        <v>3051</v>
      </c>
      <c r="AQ153" s="157" t="s">
        <v>3051</v>
      </c>
      <c r="AR153" s="157" t="s">
        <v>3051</v>
      </c>
      <c r="AS153" s="157" t="s">
        <v>3051</v>
      </c>
      <c r="AT153" s="157" t="s">
        <v>3051</v>
      </c>
      <c r="AU153" s="157" t="s">
        <v>3051</v>
      </c>
      <c r="AV153" s="157" t="s">
        <v>3051</v>
      </c>
      <c r="AW153" s="157" t="s">
        <v>3051</v>
      </c>
      <c r="AX153" s="157" t="s">
        <v>3051</v>
      </c>
      <c r="AY153" s="157" t="s">
        <v>3051</v>
      </c>
      <c r="AZ153" s="157" t="s">
        <v>3051</v>
      </c>
      <c r="BA153" s="157" t="s">
        <v>3051</v>
      </c>
      <c r="BB153" s="157" t="s">
        <v>3051</v>
      </c>
      <c r="BC153" s="157" t="s">
        <v>3051</v>
      </c>
      <c r="BD153" s="157" t="s">
        <v>3051</v>
      </c>
      <c r="BE153" s="157" t="s">
        <v>3051</v>
      </c>
      <c r="BF153" s="157" t="s">
        <v>3051</v>
      </c>
      <c r="BG153" s="157" t="s">
        <v>3051</v>
      </c>
      <c r="BH153" s="157" t="s">
        <v>3051</v>
      </c>
      <c r="BI153" s="157" t="s">
        <v>3051</v>
      </c>
      <c r="BJ153" s="157" t="s">
        <v>3051</v>
      </c>
      <c r="BK153" s="157" t="s">
        <v>3051</v>
      </c>
      <c r="BL153" s="157" t="s">
        <v>3051</v>
      </c>
      <c r="BM153" s="157" t="s">
        <v>3051</v>
      </c>
      <c r="BN153" s="157" t="s">
        <v>3051</v>
      </c>
      <c r="BO153" s="157" t="s">
        <v>3051</v>
      </c>
      <c r="BP153" s="157" t="s">
        <v>3051</v>
      </c>
      <c r="BQ153" s="157" t="s">
        <v>3051</v>
      </c>
      <c r="BR153" s="157" t="s">
        <v>3051</v>
      </c>
      <c r="BS153" s="157" t="s">
        <v>3051</v>
      </c>
      <c r="BT153" s="157" t="s">
        <v>3051</v>
      </c>
      <c r="BU153" s="157" t="s">
        <v>3051</v>
      </c>
      <c r="BV153" s="157" t="s">
        <v>3051</v>
      </c>
      <c r="BW153" s="157" t="s">
        <v>3051</v>
      </c>
      <c r="BX153" s="157" t="s">
        <v>3051</v>
      </c>
      <c r="BY153" s="157" t="s">
        <v>3051</v>
      </c>
      <c r="BZ153" s="157" t="s">
        <v>3051</v>
      </c>
      <c r="CA153" s="157" t="s">
        <v>3051</v>
      </c>
    </row>
    <row r="154" spans="1:79" s="2" customFormat="1" x14ac:dyDescent="0.25">
      <c r="A154" s="78" t="s">
        <v>3090</v>
      </c>
      <c r="B154" s="158" t="s">
        <v>3068</v>
      </c>
      <c r="C154" s="158" t="s">
        <v>3068</v>
      </c>
      <c r="D154" s="158" t="s">
        <v>3068</v>
      </c>
      <c r="E154" s="158" t="s">
        <v>3068</v>
      </c>
      <c r="F154" s="158" t="s">
        <v>3068</v>
      </c>
      <c r="G154" s="158" t="s">
        <v>3068</v>
      </c>
      <c r="H154" s="158" t="s">
        <v>3068</v>
      </c>
      <c r="I154" s="158" t="s">
        <v>3068</v>
      </c>
      <c r="J154" s="158" t="s">
        <v>3068</v>
      </c>
      <c r="K154" s="158" t="s">
        <v>3068</v>
      </c>
      <c r="L154" s="158" t="s">
        <v>3068</v>
      </c>
      <c r="M154" s="158" t="s">
        <v>3068</v>
      </c>
      <c r="N154" s="158" t="s">
        <v>3068</v>
      </c>
      <c r="O154" s="158" t="s">
        <v>3068</v>
      </c>
      <c r="P154" s="158" t="s">
        <v>3068</v>
      </c>
      <c r="Q154" s="158" t="s">
        <v>3068</v>
      </c>
      <c r="R154" s="158" t="s">
        <v>3068</v>
      </c>
      <c r="S154" s="158" t="s">
        <v>3068</v>
      </c>
      <c r="T154" s="158" t="s">
        <v>3068</v>
      </c>
      <c r="U154" s="158" t="s">
        <v>3068</v>
      </c>
      <c r="V154" s="158" t="s">
        <v>3068</v>
      </c>
      <c r="W154" s="158" t="s">
        <v>3068</v>
      </c>
      <c r="X154" s="158" t="s">
        <v>3068</v>
      </c>
      <c r="Y154" s="158" t="s">
        <v>3068</v>
      </c>
      <c r="Z154" s="158" t="s">
        <v>3068</v>
      </c>
      <c r="AA154" s="158" t="s">
        <v>3068</v>
      </c>
      <c r="AB154" s="158" t="s">
        <v>3068</v>
      </c>
      <c r="AC154" s="158" t="s">
        <v>3068</v>
      </c>
      <c r="AD154" s="158" t="s">
        <v>3068</v>
      </c>
      <c r="AE154" s="158" t="s">
        <v>3068</v>
      </c>
      <c r="AF154" s="158" t="s">
        <v>3068</v>
      </c>
      <c r="AG154" s="158" t="s">
        <v>3068</v>
      </c>
      <c r="AH154" s="158" t="s">
        <v>3068</v>
      </c>
      <c r="AI154" s="158" t="s">
        <v>3068</v>
      </c>
      <c r="AJ154" s="158" t="s">
        <v>3068</v>
      </c>
      <c r="AK154" s="158" t="s">
        <v>3068</v>
      </c>
      <c r="AL154" s="158" t="s">
        <v>3068</v>
      </c>
      <c r="AM154" s="158" t="s">
        <v>3068</v>
      </c>
      <c r="AN154" s="158" t="s">
        <v>3068</v>
      </c>
      <c r="AO154" s="158" t="s">
        <v>3068</v>
      </c>
      <c r="AP154" s="158" t="s">
        <v>3068</v>
      </c>
      <c r="AQ154" s="158" t="s">
        <v>3068</v>
      </c>
      <c r="AR154" s="158" t="s">
        <v>3068</v>
      </c>
      <c r="AS154" s="158" t="s">
        <v>3068</v>
      </c>
      <c r="AT154" s="158" t="s">
        <v>3068</v>
      </c>
      <c r="AU154" s="158" t="s">
        <v>3068</v>
      </c>
      <c r="AV154" s="158" t="s">
        <v>3068</v>
      </c>
      <c r="AW154" s="158" t="s">
        <v>3068</v>
      </c>
      <c r="AX154" s="158" t="s">
        <v>3068</v>
      </c>
      <c r="AY154" s="158" t="s">
        <v>3068</v>
      </c>
      <c r="AZ154" s="158" t="s">
        <v>3068</v>
      </c>
      <c r="BA154" s="158" t="s">
        <v>3068</v>
      </c>
      <c r="BB154" s="158" t="s">
        <v>3068</v>
      </c>
      <c r="BC154" s="158" t="s">
        <v>3068</v>
      </c>
      <c r="BD154" s="158" t="s">
        <v>3068</v>
      </c>
      <c r="BE154" s="158" t="s">
        <v>3068</v>
      </c>
      <c r="BF154" s="158" t="s">
        <v>3068</v>
      </c>
      <c r="BG154" s="158" t="s">
        <v>3068</v>
      </c>
      <c r="BH154" s="158" t="s">
        <v>3068</v>
      </c>
      <c r="BI154" s="158" t="s">
        <v>3068</v>
      </c>
      <c r="BJ154" s="158" t="s">
        <v>3068</v>
      </c>
      <c r="BK154" s="158" t="s">
        <v>3068</v>
      </c>
      <c r="BL154" s="158" t="s">
        <v>3068</v>
      </c>
      <c r="BM154" s="158" t="s">
        <v>3068</v>
      </c>
      <c r="BN154" s="158" t="s">
        <v>3068</v>
      </c>
      <c r="BO154" s="158" t="s">
        <v>3068</v>
      </c>
      <c r="BP154" s="158" t="s">
        <v>3068</v>
      </c>
      <c r="BQ154" s="158" t="s">
        <v>3068</v>
      </c>
      <c r="BR154" s="158" t="s">
        <v>3068</v>
      </c>
      <c r="BS154" s="158" t="s">
        <v>3068</v>
      </c>
      <c r="BT154" s="158" t="s">
        <v>3068</v>
      </c>
      <c r="BU154" s="158" t="s">
        <v>3068</v>
      </c>
      <c r="BV154" s="158" t="s">
        <v>3068</v>
      </c>
      <c r="BW154" s="158" t="s">
        <v>3068</v>
      </c>
      <c r="BX154" s="158" t="s">
        <v>3068</v>
      </c>
      <c r="BY154" s="158" t="s">
        <v>3068</v>
      </c>
      <c r="BZ154" s="158" t="s">
        <v>3068</v>
      </c>
      <c r="CA154" s="158" t="s">
        <v>3068</v>
      </c>
    </row>
    <row r="155" spans="1:79" s="2" customFormat="1" x14ac:dyDescent="0.25">
      <c r="A155" s="78" t="s">
        <v>3091</v>
      </c>
      <c r="B155" s="158" t="s">
        <v>3068</v>
      </c>
      <c r="C155" s="158" t="s">
        <v>3068</v>
      </c>
      <c r="D155" s="158" t="s">
        <v>3068</v>
      </c>
      <c r="E155" s="158" t="s">
        <v>3068</v>
      </c>
      <c r="F155" s="158" t="s">
        <v>3068</v>
      </c>
      <c r="G155" s="158" t="s">
        <v>3068</v>
      </c>
      <c r="H155" s="158" t="s">
        <v>3068</v>
      </c>
      <c r="I155" s="158" t="s">
        <v>3068</v>
      </c>
      <c r="J155" s="158" t="s">
        <v>3068</v>
      </c>
      <c r="K155" s="158" t="s">
        <v>3068</v>
      </c>
      <c r="L155" s="158" t="s">
        <v>3068</v>
      </c>
      <c r="M155" s="158" t="s">
        <v>3068</v>
      </c>
      <c r="N155" s="158" t="s">
        <v>3068</v>
      </c>
      <c r="O155" s="158" t="s">
        <v>3068</v>
      </c>
      <c r="P155" s="158" t="s">
        <v>3068</v>
      </c>
      <c r="Q155" s="158" t="s">
        <v>3068</v>
      </c>
      <c r="R155" s="158" t="s">
        <v>3068</v>
      </c>
      <c r="S155" s="158" t="s">
        <v>3068</v>
      </c>
      <c r="T155" s="158" t="s">
        <v>3068</v>
      </c>
      <c r="U155" s="158" t="s">
        <v>3068</v>
      </c>
      <c r="V155" s="158" t="s">
        <v>3068</v>
      </c>
      <c r="W155" s="158" t="s">
        <v>3068</v>
      </c>
      <c r="X155" s="158" t="s">
        <v>3068</v>
      </c>
      <c r="Y155" s="158" t="s">
        <v>3068</v>
      </c>
      <c r="Z155" s="158" t="s">
        <v>3068</v>
      </c>
      <c r="AA155" s="158" t="s">
        <v>3068</v>
      </c>
      <c r="AB155" s="158" t="s">
        <v>3068</v>
      </c>
      <c r="AC155" s="158" t="s">
        <v>3068</v>
      </c>
      <c r="AD155" s="158" t="s">
        <v>3068</v>
      </c>
      <c r="AE155" s="158" t="s">
        <v>3068</v>
      </c>
      <c r="AF155" s="158" t="s">
        <v>3068</v>
      </c>
      <c r="AG155" s="158" t="s">
        <v>3068</v>
      </c>
      <c r="AH155" s="158" t="s">
        <v>3068</v>
      </c>
      <c r="AI155" s="158" t="s">
        <v>3068</v>
      </c>
      <c r="AJ155" s="158" t="s">
        <v>3068</v>
      </c>
      <c r="AK155" s="158" t="s">
        <v>3068</v>
      </c>
      <c r="AL155" s="158" t="s">
        <v>3068</v>
      </c>
      <c r="AM155" s="158" t="s">
        <v>3068</v>
      </c>
      <c r="AN155" s="158" t="s">
        <v>3068</v>
      </c>
      <c r="AO155" s="158" t="s">
        <v>3068</v>
      </c>
      <c r="AP155" s="158" t="s">
        <v>3068</v>
      </c>
      <c r="AQ155" s="158" t="s">
        <v>3068</v>
      </c>
      <c r="AR155" s="158" t="s">
        <v>3068</v>
      </c>
      <c r="AS155" s="158" t="s">
        <v>3068</v>
      </c>
      <c r="AT155" s="158" t="s">
        <v>3068</v>
      </c>
      <c r="AU155" s="158" t="s">
        <v>3068</v>
      </c>
      <c r="AV155" s="158" t="s">
        <v>3068</v>
      </c>
      <c r="AW155" s="158" t="s">
        <v>3068</v>
      </c>
      <c r="AX155" s="158" t="s">
        <v>3068</v>
      </c>
      <c r="AY155" s="158" t="s">
        <v>3068</v>
      </c>
      <c r="AZ155" s="158" t="s">
        <v>3068</v>
      </c>
      <c r="BA155" s="158" t="s">
        <v>3068</v>
      </c>
      <c r="BB155" s="158" t="s">
        <v>3068</v>
      </c>
      <c r="BC155" s="158" t="s">
        <v>3068</v>
      </c>
      <c r="BD155" s="158" t="s">
        <v>3068</v>
      </c>
      <c r="BE155" s="158" t="s">
        <v>3068</v>
      </c>
      <c r="BF155" s="158" t="s">
        <v>3068</v>
      </c>
      <c r="BG155" s="158" t="s">
        <v>3068</v>
      </c>
      <c r="BH155" s="158" t="s">
        <v>3068</v>
      </c>
      <c r="BI155" s="158" t="s">
        <v>3068</v>
      </c>
      <c r="BJ155" s="158" t="s">
        <v>3068</v>
      </c>
      <c r="BK155" s="158" t="s">
        <v>3068</v>
      </c>
      <c r="BL155" s="158" t="s">
        <v>3068</v>
      </c>
      <c r="BM155" s="158" t="s">
        <v>3068</v>
      </c>
      <c r="BN155" s="158" t="s">
        <v>3068</v>
      </c>
      <c r="BO155" s="158" t="s">
        <v>3068</v>
      </c>
      <c r="BP155" s="158" t="s">
        <v>3068</v>
      </c>
      <c r="BQ155" s="158" t="s">
        <v>3068</v>
      </c>
      <c r="BR155" s="158" t="s">
        <v>3068</v>
      </c>
      <c r="BS155" s="158" t="s">
        <v>3068</v>
      </c>
      <c r="BT155" s="158" t="s">
        <v>3068</v>
      </c>
      <c r="BU155" s="158" t="s">
        <v>3068</v>
      </c>
      <c r="BV155" s="158" t="s">
        <v>3068</v>
      </c>
      <c r="BW155" s="158" t="s">
        <v>3068</v>
      </c>
      <c r="BX155" s="158" t="s">
        <v>3068</v>
      </c>
      <c r="BY155" s="158" t="s">
        <v>3068</v>
      </c>
      <c r="BZ155" s="158" t="s">
        <v>3068</v>
      </c>
      <c r="CA155" s="158" t="s">
        <v>3068</v>
      </c>
    </row>
    <row r="156" spans="1:79" s="2" customFormat="1" x14ac:dyDescent="0.25">
      <c r="A156" s="78" t="s">
        <v>3092</v>
      </c>
      <c r="B156" s="158" t="s">
        <v>3068</v>
      </c>
      <c r="C156" s="158" t="s">
        <v>3068</v>
      </c>
      <c r="D156" s="158" t="s">
        <v>3068</v>
      </c>
      <c r="E156" s="158" t="s">
        <v>3068</v>
      </c>
      <c r="F156" s="158" t="s">
        <v>3068</v>
      </c>
      <c r="G156" s="158" t="s">
        <v>3068</v>
      </c>
      <c r="H156" s="158" t="s">
        <v>3068</v>
      </c>
      <c r="I156" s="158" t="s">
        <v>3068</v>
      </c>
      <c r="J156" s="158" t="s">
        <v>3068</v>
      </c>
      <c r="K156" s="158" t="s">
        <v>3068</v>
      </c>
      <c r="L156" s="158" t="s">
        <v>3068</v>
      </c>
      <c r="M156" s="158" t="s">
        <v>3068</v>
      </c>
      <c r="N156" s="158" t="s">
        <v>3068</v>
      </c>
      <c r="O156" s="158" t="s">
        <v>3068</v>
      </c>
      <c r="P156" s="158" t="s">
        <v>3068</v>
      </c>
      <c r="Q156" s="158" t="s">
        <v>3068</v>
      </c>
      <c r="R156" s="158" t="s">
        <v>3068</v>
      </c>
      <c r="S156" s="158" t="s">
        <v>3068</v>
      </c>
      <c r="T156" s="158" t="s">
        <v>3068</v>
      </c>
      <c r="U156" s="158" t="s">
        <v>3068</v>
      </c>
      <c r="V156" s="158" t="s">
        <v>3068</v>
      </c>
      <c r="W156" s="158" t="s">
        <v>3068</v>
      </c>
      <c r="X156" s="158" t="s">
        <v>3068</v>
      </c>
      <c r="Y156" s="158" t="s">
        <v>3068</v>
      </c>
      <c r="Z156" s="158" t="s">
        <v>3068</v>
      </c>
      <c r="AA156" s="158" t="s">
        <v>3068</v>
      </c>
      <c r="AB156" s="158" t="s">
        <v>3068</v>
      </c>
      <c r="AC156" s="158" t="s">
        <v>3068</v>
      </c>
      <c r="AD156" s="158" t="s">
        <v>3068</v>
      </c>
      <c r="AE156" s="158" t="s">
        <v>3068</v>
      </c>
      <c r="AF156" s="158" t="s">
        <v>3068</v>
      </c>
      <c r="AG156" s="158" t="s">
        <v>3068</v>
      </c>
      <c r="AH156" s="158" t="s">
        <v>3068</v>
      </c>
      <c r="AI156" s="158" t="s">
        <v>3068</v>
      </c>
      <c r="AJ156" s="158" t="s">
        <v>3068</v>
      </c>
      <c r="AK156" s="158" t="s">
        <v>3068</v>
      </c>
      <c r="AL156" s="158" t="s">
        <v>3068</v>
      </c>
      <c r="AM156" s="158" t="s">
        <v>3068</v>
      </c>
      <c r="AN156" s="158" t="s">
        <v>3068</v>
      </c>
      <c r="AO156" s="158" t="s">
        <v>3068</v>
      </c>
      <c r="AP156" s="158" t="s">
        <v>3068</v>
      </c>
      <c r="AQ156" s="158" t="s">
        <v>3068</v>
      </c>
      <c r="AR156" s="158" t="s">
        <v>3068</v>
      </c>
      <c r="AS156" s="158" t="s">
        <v>3068</v>
      </c>
      <c r="AT156" s="158" t="s">
        <v>3068</v>
      </c>
      <c r="AU156" s="158" t="s">
        <v>3068</v>
      </c>
      <c r="AV156" s="158" t="s">
        <v>3068</v>
      </c>
      <c r="AW156" s="158" t="s">
        <v>3068</v>
      </c>
      <c r="AX156" s="158" t="s">
        <v>3068</v>
      </c>
      <c r="AY156" s="158" t="s">
        <v>3068</v>
      </c>
      <c r="AZ156" s="158" t="s">
        <v>3068</v>
      </c>
      <c r="BA156" s="158" t="s">
        <v>3068</v>
      </c>
      <c r="BB156" s="158" t="s">
        <v>3068</v>
      </c>
      <c r="BC156" s="158" t="s">
        <v>3068</v>
      </c>
      <c r="BD156" s="158" t="s">
        <v>3068</v>
      </c>
      <c r="BE156" s="158" t="s">
        <v>3068</v>
      </c>
      <c r="BF156" s="158" t="s">
        <v>3068</v>
      </c>
      <c r="BG156" s="158" t="s">
        <v>3068</v>
      </c>
      <c r="BH156" s="158" t="s">
        <v>3068</v>
      </c>
      <c r="BI156" s="158" t="s">
        <v>3068</v>
      </c>
      <c r="BJ156" s="158" t="s">
        <v>3068</v>
      </c>
      <c r="BK156" s="158" t="s">
        <v>3068</v>
      </c>
      <c r="BL156" s="158" t="s">
        <v>3068</v>
      </c>
      <c r="BM156" s="158" t="s">
        <v>3068</v>
      </c>
      <c r="BN156" s="158" t="s">
        <v>3068</v>
      </c>
      <c r="BO156" s="158" t="s">
        <v>3068</v>
      </c>
      <c r="BP156" s="158" t="s">
        <v>3068</v>
      </c>
      <c r="BQ156" s="158" t="s">
        <v>3068</v>
      </c>
      <c r="BR156" s="158" t="s">
        <v>3068</v>
      </c>
      <c r="BS156" s="158" t="s">
        <v>3068</v>
      </c>
      <c r="BT156" s="158" t="s">
        <v>3068</v>
      </c>
      <c r="BU156" s="158" t="s">
        <v>3068</v>
      </c>
      <c r="BV156" s="158" t="s">
        <v>3068</v>
      </c>
      <c r="BW156" s="158" t="s">
        <v>3068</v>
      </c>
      <c r="BX156" s="158" t="s">
        <v>3068</v>
      </c>
      <c r="BY156" s="158" t="s">
        <v>3068</v>
      </c>
      <c r="BZ156" s="158" t="s">
        <v>3068</v>
      </c>
      <c r="CA156" s="158" t="s">
        <v>3068</v>
      </c>
    </row>
    <row r="157" spans="1:79" s="2" customFormat="1" x14ac:dyDescent="0.25">
      <c r="A157" s="78" t="s">
        <v>3093</v>
      </c>
      <c r="B157" s="157" t="s">
        <v>3051</v>
      </c>
      <c r="C157" s="157" t="s">
        <v>3051</v>
      </c>
      <c r="D157" s="157" t="s">
        <v>3051</v>
      </c>
      <c r="E157" s="157" t="s">
        <v>3051</v>
      </c>
      <c r="F157" s="157" t="s">
        <v>3051</v>
      </c>
      <c r="G157" s="157" t="s">
        <v>3051</v>
      </c>
      <c r="H157" s="157" t="s">
        <v>3051</v>
      </c>
      <c r="I157" s="157" t="s">
        <v>3051</v>
      </c>
      <c r="J157" s="157" t="s">
        <v>3051</v>
      </c>
      <c r="K157" s="157" t="s">
        <v>3051</v>
      </c>
      <c r="L157" s="157" t="s">
        <v>3051</v>
      </c>
      <c r="M157" s="157" t="s">
        <v>3051</v>
      </c>
      <c r="N157" s="157" t="s">
        <v>3051</v>
      </c>
      <c r="O157" s="157" t="s">
        <v>3051</v>
      </c>
      <c r="P157" s="157" t="s">
        <v>3051</v>
      </c>
      <c r="Q157" s="157" t="s">
        <v>3051</v>
      </c>
      <c r="R157" s="157" t="s">
        <v>3051</v>
      </c>
      <c r="S157" s="157" t="s">
        <v>3051</v>
      </c>
      <c r="T157" s="157" t="s">
        <v>3051</v>
      </c>
      <c r="U157" s="157" t="s">
        <v>3051</v>
      </c>
      <c r="V157" s="157" t="s">
        <v>3051</v>
      </c>
      <c r="W157" s="157" t="s">
        <v>3051</v>
      </c>
      <c r="X157" s="157" t="s">
        <v>3051</v>
      </c>
      <c r="Y157" s="157" t="s">
        <v>3051</v>
      </c>
      <c r="Z157" s="157" t="s">
        <v>3051</v>
      </c>
      <c r="AA157" s="157" t="s">
        <v>3051</v>
      </c>
      <c r="AB157" s="157" t="s">
        <v>3051</v>
      </c>
      <c r="AC157" s="157" t="s">
        <v>3051</v>
      </c>
      <c r="AD157" s="157" t="s">
        <v>3051</v>
      </c>
      <c r="AE157" s="157" t="s">
        <v>3051</v>
      </c>
      <c r="AF157" s="157" t="s">
        <v>3051</v>
      </c>
      <c r="AG157" s="157" t="s">
        <v>3051</v>
      </c>
      <c r="AH157" s="157" t="s">
        <v>3051</v>
      </c>
      <c r="AI157" s="157" t="s">
        <v>3051</v>
      </c>
      <c r="AJ157" s="157" t="s">
        <v>3051</v>
      </c>
      <c r="AK157" s="157" t="s">
        <v>3051</v>
      </c>
      <c r="AL157" s="157" t="s">
        <v>3051</v>
      </c>
      <c r="AM157" s="157" t="s">
        <v>3051</v>
      </c>
      <c r="AN157" s="157" t="s">
        <v>3051</v>
      </c>
      <c r="AO157" s="157" t="s">
        <v>3051</v>
      </c>
      <c r="AP157" s="157" t="s">
        <v>3051</v>
      </c>
      <c r="AQ157" s="157" t="s">
        <v>3051</v>
      </c>
      <c r="AR157" s="157" t="s">
        <v>3051</v>
      </c>
      <c r="AS157" s="157" t="s">
        <v>3051</v>
      </c>
      <c r="AT157" s="157" t="s">
        <v>3051</v>
      </c>
      <c r="AU157" s="157" t="s">
        <v>3051</v>
      </c>
      <c r="AV157" s="157" t="s">
        <v>3051</v>
      </c>
      <c r="AW157" s="157" t="s">
        <v>3051</v>
      </c>
      <c r="AX157" s="157" t="s">
        <v>3051</v>
      </c>
      <c r="AY157" s="157" t="s">
        <v>3051</v>
      </c>
      <c r="AZ157" s="157" t="s">
        <v>3051</v>
      </c>
      <c r="BA157" s="157" t="s">
        <v>3051</v>
      </c>
      <c r="BB157" s="157" t="s">
        <v>3051</v>
      </c>
      <c r="BC157" s="157" t="s">
        <v>3051</v>
      </c>
      <c r="BD157" s="157" t="s">
        <v>3051</v>
      </c>
      <c r="BE157" s="157" t="s">
        <v>3051</v>
      </c>
      <c r="BF157" s="157" t="s">
        <v>3051</v>
      </c>
      <c r="BG157" s="157" t="s">
        <v>3051</v>
      </c>
      <c r="BH157" s="157" t="s">
        <v>3051</v>
      </c>
      <c r="BI157" s="157" t="s">
        <v>3051</v>
      </c>
      <c r="BJ157" s="157" t="s">
        <v>3051</v>
      </c>
      <c r="BK157" s="157" t="s">
        <v>3051</v>
      </c>
      <c r="BL157" s="157" t="s">
        <v>3051</v>
      </c>
      <c r="BM157" s="157" t="s">
        <v>3051</v>
      </c>
      <c r="BN157" s="157" t="s">
        <v>3051</v>
      </c>
      <c r="BO157" s="157" t="s">
        <v>3051</v>
      </c>
      <c r="BP157" s="157" t="s">
        <v>3051</v>
      </c>
      <c r="BQ157" s="157" t="s">
        <v>3051</v>
      </c>
      <c r="BR157" s="157" t="s">
        <v>3051</v>
      </c>
      <c r="BS157" s="157" t="s">
        <v>3051</v>
      </c>
      <c r="BT157" s="157" t="s">
        <v>3051</v>
      </c>
      <c r="BU157" s="157" t="s">
        <v>3051</v>
      </c>
      <c r="BV157" s="157" t="s">
        <v>3051</v>
      </c>
      <c r="BW157" s="157" t="s">
        <v>3051</v>
      </c>
      <c r="BX157" s="157" t="s">
        <v>3051</v>
      </c>
      <c r="BY157" s="157" t="s">
        <v>3051</v>
      </c>
      <c r="BZ157" s="157" t="s">
        <v>3051</v>
      </c>
      <c r="CA157" s="157" t="s">
        <v>3051</v>
      </c>
    </row>
    <row r="158" spans="1:79" s="2" customFormat="1" x14ac:dyDescent="0.25">
      <c r="A158" s="78" t="s">
        <v>3054</v>
      </c>
      <c r="B158" s="158" t="s">
        <v>3068</v>
      </c>
      <c r="C158" s="158" t="s">
        <v>3068</v>
      </c>
      <c r="D158" s="158" t="s">
        <v>3068</v>
      </c>
      <c r="E158" s="158" t="s">
        <v>3068</v>
      </c>
      <c r="F158" s="158" t="s">
        <v>3068</v>
      </c>
      <c r="G158" s="158" t="s">
        <v>3068</v>
      </c>
      <c r="H158" s="158" t="s">
        <v>3068</v>
      </c>
      <c r="I158" s="158" t="s">
        <v>3068</v>
      </c>
      <c r="J158" s="158" t="s">
        <v>3068</v>
      </c>
      <c r="K158" s="158" t="s">
        <v>3068</v>
      </c>
      <c r="L158" s="158" t="s">
        <v>3068</v>
      </c>
      <c r="M158" s="158" t="s">
        <v>3068</v>
      </c>
      <c r="N158" s="158" t="s">
        <v>3068</v>
      </c>
      <c r="O158" s="158" t="s">
        <v>3068</v>
      </c>
      <c r="P158" s="158" t="s">
        <v>3068</v>
      </c>
      <c r="Q158" s="158" t="s">
        <v>3068</v>
      </c>
      <c r="R158" s="158" t="s">
        <v>3068</v>
      </c>
      <c r="S158" s="158" t="s">
        <v>3068</v>
      </c>
      <c r="T158" s="158" t="s">
        <v>3068</v>
      </c>
      <c r="U158" s="158" t="s">
        <v>3068</v>
      </c>
      <c r="V158" s="158" t="s">
        <v>3068</v>
      </c>
      <c r="W158" s="158" t="s">
        <v>3068</v>
      </c>
      <c r="X158" s="158" t="s">
        <v>3068</v>
      </c>
      <c r="Y158" s="158" t="s">
        <v>3068</v>
      </c>
      <c r="Z158" s="158" t="s">
        <v>3068</v>
      </c>
      <c r="AA158" s="158" t="s">
        <v>3068</v>
      </c>
      <c r="AB158" s="158" t="s">
        <v>3068</v>
      </c>
      <c r="AC158" s="158" t="s">
        <v>3068</v>
      </c>
      <c r="AD158" s="158" t="s">
        <v>3068</v>
      </c>
      <c r="AE158" s="158" t="s">
        <v>3068</v>
      </c>
      <c r="AF158" s="158" t="s">
        <v>3068</v>
      </c>
      <c r="AG158" s="158" t="s">
        <v>3068</v>
      </c>
      <c r="AH158" s="158" t="s">
        <v>3068</v>
      </c>
      <c r="AI158" s="158" t="s">
        <v>3068</v>
      </c>
      <c r="AJ158" s="158" t="s">
        <v>3068</v>
      </c>
      <c r="AK158" s="158" t="s">
        <v>3068</v>
      </c>
      <c r="AL158" s="158" t="s">
        <v>3068</v>
      </c>
      <c r="AM158" s="158" t="s">
        <v>3068</v>
      </c>
      <c r="AN158" s="158" t="s">
        <v>3068</v>
      </c>
      <c r="AO158" s="158" t="s">
        <v>3068</v>
      </c>
      <c r="AP158" s="158" t="s">
        <v>3068</v>
      </c>
      <c r="AQ158" s="158" t="s">
        <v>3068</v>
      </c>
      <c r="AR158" s="158" t="s">
        <v>3068</v>
      </c>
      <c r="AS158" s="158" t="s">
        <v>3068</v>
      </c>
      <c r="AT158" s="158" t="s">
        <v>3068</v>
      </c>
      <c r="AU158" s="158" t="s">
        <v>3068</v>
      </c>
      <c r="AV158" s="158" t="s">
        <v>3068</v>
      </c>
      <c r="AW158" s="158" t="s">
        <v>3068</v>
      </c>
      <c r="AX158" s="158" t="s">
        <v>3068</v>
      </c>
      <c r="AY158" s="158" t="s">
        <v>3068</v>
      </c>
      <c r="AZ158" s="158" t="s">
        <v>3068</v>
      </c>
      <c r="BA158" s="158" t="s">
        <v>3068</v>
      </c>
      <c r="BB158" s="158" t="s">
        <v>3068</v>
      </c>
      <c r="BC158" s="158" t="s">
        <v>3068</v>
      </c>
      <c r="BD158" s="158" t="s">
        <v>3068</v>
      </c>
      <c r="BE158" s="158" t="s">
        <v>3068</v>
      </c>
      <c r="BF158" s="158" t="s">
        <v>3068</v>
      </c>
      <c r="BG158" s="158" t="s">
        <v>3068</v>
      </c>
      <c r="BH158" s="158" t="s">
        <v>3068</v>
      </c>
      <c r="BI158" s="158" t="s">
        <v>3068</v>
      </c>
      <c r="BJ158" s="158" t="s">
        <v>3068</v>
      </c>
      <c r="BK158" s="158" t="s">
        <v>3068</v>
      </c>
      <c r="BL158" s="158" t="s">
        <v>3068</v>
      </c>
      <c r="BM158" s="158" t="s">
        <v>3068</v>
      </c>
      <c r="BN158" s="158" t="s">
        <v>3068</v>
      </c>
      <c r="BO158" s="158" t="s">
        <v>3068</v>
      </c>
      <c r="BP158" s="158" t="s">
        <v>3068</v>
      </c>
      <c r="BQ158" s="158" t="s">
        <v>3068</v>
      </c>
      <c r="BR158" s="158" t="s">
        <v>3068</v>
      </c>
      <c r="BS158" s="158" t="s">
        <v>3068</v>
      </c>
      <c r="BT158" s="158" t="s">
        <v>3068</v>
      </c>
      <c r="BU158" s="158" t="s">
        <v>3068</v>
      </c>
      <c r="BV158" s="158" t="s">
        <v>3068</v>
      </c>
      <c r="BW158" s="158" t="s">
        <v>3068</v>
      </c>
      <c r="BX158" s="158" t="s">
        <v>3068</v>
      </c>
      <c r="BY158" s="158" t="s">
        <v>3068</v>
      </c>
      <c r="BZ158" s="158" t="s">
        <v>3068</v>
      </c>
      <c r="CA158" s="158" t="s">
        <v>3068</v>
      </c>
    </row>
    <row r="159" spans="1:79" s="2" customFormat="1" x14ac:dyDescent="0.25">
      <c r="A159" s="78" t="s">
        <v>3057</v>
      </c>
      <c r="B159" s="158" t="s">
        <v>3068</v>
      </c>
      <c r="C159" s="158" t="s">
        <v>3068</v>
      </c>
      <c r="D159" s="158" t="s">
        <v>3068</v>
      </c>
      <c r="E159" s="158" t="s">
        <v>3068</v>
      </c>
      <c r="F159" s="158" t="s">
        <v>3068</v>
      </c>
      <c r="G159" s="158" t="s">
        <v>3068</v>
      </c>
      <c r="H159" s="158" t="s">
        <v>3068</v>
      </c>
      <c r="I159" s="158" t="s">
        <v>3068</v>
      </c>
      <c r="J159" s="158" t="s">
        <v>3068</v>
      </c>
      <c r="K159" s="158" t="s">
        <v>3068</v>
      </c>
      <c r="L159" s="158" t="s">
        <v>3068</v>
      </c>
      <c r="M159" s="158" t="s">
        <v>3068</v>
      </c>
      <c r="N159" s="158" t="s">
        <v>3068</v>
      </c>
      <c r="O159" s="158" t="s">
        <v>3068</v>
      </c>
      <c r="P159" s="158" t="s">
        <v>3068</v>
      </c>
      <c r="Q159" s="158" t="s">
        <v>3068</v>
      </c>
      <c r="R159" s="158" t="s">
        <v>3068</v>
      </c>
      <c r="S159" s="158" t="s">
        <v>3068</v>
      </c>
      <c r="T159" s="158" t="s">
        <v>3068</v>
      </c>
      <c r="U159" s="158" t="s">
        <v>3068</v>
      </c>
      <c r="V159" s="158" t="s">
        <v>3068</v>
      </c>
      <c r="W159" s="158" t="s">
        <v>3068</v>
      </c>
      <c r="X159" s="158" t="s">
        <v>3068</v>
      </c>
      <c r="Y159" s="158" t="s">
        <v>3068</v>
      </c>
      <c r="Z159" s="158" t="s">
        <v>3068</v>
      </c>
      <c r="AA159" s="158" t="s">
        <v>3068</v>
      </c>
      <c r="AB159" s="158" t="s">
        <v>3068</v>
      </c>
      <c r="AC159" s="158" t="s">
        <v>3068</v>
      </c>
      <c r="AD159" s="158" t="s">
        <v>3068</v>
      </c>
      <c r="AE159" s="158" t="s">
        <v>3068</v>
      </c>
      <c r="AF159" s="158" t="s">
        <v>3068</v>
      </c>
      <c r="AG159" s="158" t="s">
        <v>3068</v>
      </c>
      <c r="AH159" s="158" t="s">
        <v>3068</v>
      </c>
      <c r="AI159" s="158" t="s">
        <v>3068</v>
      </c>
      <c r="AJ159" s="158" t="s">
        <v>3068</v>
      </c>
      <c r="AK159" s="158" t="s">
        <v>3068</v>
      </c>
      <c r="AL159" s="158" t="s">
        <v>3068</v>
      </c>
      <c r="AM159" s="158" t="s">
        <v>3068</v>
      </c>
      <c r="AN159" s="158" t="s">
        <v>3068</v>
      </c>
      <c r="AO159" s="158" t="s">
        <v>3068</v>
      </c>
      <c r="AP159" s="158" t="s">
        <v>3068</v>
      </c>
      <c r="AQ159" s="158" t="s">
        <v>3068</v>
      </c>
      <c r="AR159" s="158" t="s">
        <v>3068</v>
      </c>
      <c r="AS159" s="158" t="s">
        <v>3068</v>
      </c>
      <c r="AT159" s="158" t="s">
        <v>3068</v>
      </c>
      <c r="AU159" s="158" t="s">
        <v>3068</v>
      </c>
      <c r="AV159" s="158" t="s">
        <v>3068</v>
      </c>
      <c r="AW159" s="158" t="s">
        <v>3068</v>
      </c>
      <c r="AX159" s="158" t="s">
        <v>3068</v>
      </c>
      <c r="AY159" s="158" t="s">
        <v>3068</v>
      </c>
      <c r="AZ159" s="158" t="s">
        <v>3068</v>
      </c>
      <c r="BA159" s="158" t="s">
        <v>3068</v>
      </c>
      <c r="BB159" s="158" t="s">
        <v>3068</v>
      </c>
      <c r="BC159" s="158" t="s">
        <v>3068</v>
      </c>
      <c r="BD159" s="158" t="s">
        <v>3068</v>
      </c>
      <c r="BE159" s="158" t="s">
        <v>3068</v>
      </c>
      <c r="BF159" s="158" t="s">
        <v>3068</v>
      </c>
      <c r="BG159" s="158" t="s">
        <v>3068</v>
      </c>
      <c r="BH159" s="158" t="s">
        <v>3068</v>
      </c>
      <c r="BI159" s="158" t="s">
        <v>3068</v>
      </c>
      <c r="BJ159" s="158" t="s">
        <v>3068</v>
      </c>
      <c r="BK159" s="158" t="s">
        <v>3068</v>
      </c>
      <c r="BL159" s="158" t="s">
        <v>3068</v>
      </c>
      <c r="BM159" s="158" t="s">
        <v>3068</v>
      </c>
      <c r="BN159" s="158" t="s">
        <v>3068</v>
      </c>
      <c r="BO159" s="158" t="s">
        <v>3068</v>
      </c>
      <c r="BP159" s="158" t="s">
        <v>3068</v>
      </c>
      <c r="BQ159" s="158" t="s">
        <v>3068</v>
      </c>
      <c r="BR159" s="158" t="s">
        <v>3068</v>
      </c>
      <c r="BS159" s="158" t="s">
        <v>3068</v>
      </c>
      <c r="BT159" s="158" t="s">
        <v>3068</v>
      </c>
      <c r="BU159" s="158" t="s">
        <v>3068</v>
      </c>
      <c r="BV159" s="158" t="s">
        <v>3068</v>
      </c>
      <c r="BW159" s="158" t="s">
        <v>3068</v>
      </c>
      <c r="BX159" s="158" t="s">
        <v>3068</v>
      </c>
      <c r="BY159" s="158" t="s">
        <v>3068</v>
      </c>
      <c r="BZ159" s="158" t="s">
        <v>3068</v>
      </c>
      <c r="CA159" s="158" t="s">
        <v>3068</v>
      </c>
    </row>
    <row r="160" spans="1:79" s="2" customFormat="1" x14ac:dyDescent="0.25">
      <c r="A160" s="78" t="s">
        <v>3094</v>
      </c>
      <c r="B160" s="157" t="s">
        <v>3051</v>
      </c>
      <c r="C160" s="157" t="s">
        <v>3051</v>
      </c>
      <c r="D160" s="157" t="s">
        <v>3051</v>
      </c>
      <c r="E160" s="157" t="s">
        <v>3051</v>
      </c>
      <c r="F160" s="157" t="s">
        <v>3051</v>
      </c>
      <c r="G160" s="157" t="s">
        <v>3051</v>
      </c>
      <c r="H160" s="157" t="s">
        <v>3051</v>
      </c>
      <c r="I160" s="157" t="s">
        <v>3051</v>
      </c>
      <c r="J160" s="157" t="s">
        <v>3051</v>
      </c>
      <c r="K160" s="157" t="s">
        <v>3051</v>
      </c>
      <c r="L160" s="157" t="s">
        <v>3051</v>
      </c>
      <c r="M160" s="157" t="s">
        <v>3051</v>
      </c>
      <c r="N160" s="157" t="s">
        <v>3051</v>
      </c>
      <c r="O160" s="157" t="s">
        <v>3051</v>
      </c>
      <c r="P160" s="157" t="s">
        <v>3051</v>
      </c>
      <c r="Q160" s="157" t="s">
        <v>3051</v>
      </c>
      <c r="R160" s="157" t="s">
        <v>3051</v>
      </c>
      <c r="S160" s="157" t="s">
        <v>3051</v>
      </c>
      <c r="T160" s="157" t="s">
        <v>3051</v>
      </c>
      <c r="U160" s="157" t="s">
        <v>3051</v>
      </c>
      <c r="V160" s="157" t="s">
        <v>3051</v>
      </c>
      <c r="W160" s="157" t="s">
        <v>3051</v>
      </c>
      <c r="X160" s="157" t="s">
        <v>3051</v>
      </c>
      <c r="Y160" s="157" t="s">
        <v>3051</v>
      </c>
      <c r="Z160" s="157" t="s">
        <v>3051</v>
      </c>
      <c r="AA160" s="157" t="s">
        <v>3051</v>
      </c>
      <c r="AB160" s="157" t="s">
        <v>3051</v>
      </c>
      <c r="AC160" s="157" t="s">
        <v>3051</v>
      </c>
      <c r="AD160" s="157" t="s">
        <v>3051</v>
      </c>
      <c r="AE160" s="157" t="s">
        <v>3051</v>
      </c>
      <c r="AF160" s="157" t="s">
        <v>3051</v>
      </c>
      <c r="AG160" s="157" t="s">
        <v>3051</v>
      </c>
      <c r="AH160" s="157" t="s">
        <v>3051</v>
      </c>
      <c r="AI160" s="157" t="s">
        <v>3051</v>
      </c>
      <c r="AJ160" s="157" t="s">
        <v>3051</v>
      </c>
      <c r="AK160" s="157" t="s">
        <v>3051</v>
      </c>
      <c r="AL160" s="157" t="s">
        <v>3051</v>
      </c>
      <c r="AM160" s="157" t="s">
        <v>3051</v>
      </c>
      <c r="AN160" s="157" t="s">
        <v>3051</v>
      </c>
      <c r="AO160" s="157" t="s">
        <v>3051</v>
      </c>
      <c r="AP160" s="157" t="s">
        <v>3051</v>
      </c>
      <c r="AQ160" s="157" t="s">
        <v>3051</v>
      </c>
      <c r="AR160" s="157" t="s">
        <v>3051</v>
      </c>
      <c r="AS160" s="157" t="s">
        <v>3051</v>
      </c>
      <c r="AT160" s="157" t="s">
        <v>3051</v>
      </c>
      <c r="AU160" s="157" t="s">
        <v>3051</v>
      </c>
      <c r="AV160" s="157" t="s">
        <v>3051</v>
      </c>
      <c r="AW160" s="157" t="s">
        <v>3051</v>
      </c>
      <c r="AX160" s="157" t="s">
        <v>3051</v>
      </c>
      <c r="AY160" s="157" t="s">
        <v>3051</v>
      </c>
      <c r="AZ160" s="157" t="s">
        <v>3051</v>
      </c>
      <c r="BA160" s="157" t="s">
        <v>3051</v>
      </c>
      <c r="BB160" s="157" t="s">
        <v>3051</v>
      </c>
      <c r="BC160" s="157" t="s">
        <v>3051</v>
      </c>
      <c r="BD160" s="157" t="s">
        <v>3051</v>
      </c>
      <c r="BE160" s="157" t="s">
        <v>3051</v>
      </c>
      <c r="BF160" s="157" t="s">
        <v>3051</v>
      </c>
      <c r="BG160" s="157" t="s">
        <v>3051</v>
      </c>
      <c r="BH160" s="157" t="s">
        <v>3051</v>
      </c>
      <c r="BI160" s="157" t="s">
        <v>3051</v>
      </c>
      <c r="BJ160" s="157" t="s">
        <v>3051</v>
      </c>
      <c r="BK160" s="157" t="s">
        <v>3051</v>
      </c>
      <c r="BL160" s="157" t="s">
        <v>3051</v>
      </c>
      <c r="BM160" s="157" t="s">
        <v>3051</v>
      </c>
      <c r="BN160" s="157" t="s">
        <v>3051</v>
      </c>
      <c r="BO160" s="157" t="s">
        <v>3051</v>
      </c>
      <c r="BP160" s="157" t="s">
        <v>3051</v>
      </c>
      <c r="BQ160" s="157" t="s">
        <v>3051</v>
      </c>
      <c r="BR160" s="157" t="s">
        <v>3051</v>
      </c>
      <c r="BS160" s="157" t="s">
        <v>3051</v>
      </c>
      <c r="BT160" s="157" t="s">
        <v>3051</v>
      </c>
      <c r="BU160" s="157" t="s">
        <v>3051</v>
      </c>
      <c r="BV160" s="157" t="s">
        <v>3051</v>
      </c>
      <c r="BW160" s="157" t="s">
        <v>3051</v>
      </c>
      <c r="BX160" s="157" t="s">
        <v>3051</v>
      </c>
      <c r="BY160" s="157" t="s">
        <v>3051</v>
      </c>
      <c r="BZ160" s="157" t="s">
        <v>3051</v>
      </c>
      <c r="CA160" s="157" t="s">
        <v>3051</v>
      </c>
    </row>
    <row r="161" spans="1:79" s="2" customFormat="1" x14ac:dyDescent="0.25">
      <c r="A161" s="83" t="s">
        <v>3097</v>
      </c>
      <c r="B161" s="157" t="s">
        <v>3051</v>
      </c>
      <c r="C161" s="157" t="s">
        <v>3051</v>
      </c>
      <c r="D161" s="157" t="s">
        <v>3051</v>
      </c>
      <c r="E161" s="157" t="s">
        <v>3051</v>
      </c>
      <c r="F161" s="157" t="s">
        <v>3051</v>
      </c>
      <c r="G161" s="157" t="s">
        <v>3051</v>
      </c>
      <c r="H161" s="157" t="s">
        <v>3051</v>
      </c>
      <c r="I161" s="157" t="s">
        <v>3051</v>
      </c>
      <c r="J161" s="157" t="s">
        <v>3051</v>
      </c>
      <c r="K161" s="157" t="s">
        <v>3051</v>
      </c>
      <c r="L161" s="157" t="s">
        <v>3051</v>
      </c>
      <c r="M161" s="157" t="s">
        <v>3051</v>
      </c>
      <c r="N161" s="157" t="s">
        <v>3051</v>
      </c>
      <c r="O161" s="157" t="s">
        <v>3051</v>
      </c>
      <c r="P161" s="157" t="s">
        <v>3051</v>
      </c>
      <c r="Q161" s="157" t="s">
        <v>3051</v>
      </c>
      <c r="R161" s="157" t="s">
        <v>3051</v>
      </c>
      <c r="S161" s="157" t="s">
        <v>3051</v>
      </c>
      <c r="T161" s="157" t="s">
        <v>3051</v>
      </c>
      <c r="U161" s="157" t="s">
        <v>3051</v>
      </c>
      <c r="V161" s="157" t="s">
        <v>3051</v>
      </c>
      <c r="W161" s="157" t="s">
        <v>3051</v>
      </c>
      <c r="X161" s="157" t="s">
        <v>3051</v>
      </c>
      <c r="Y161" s="157" t="s">
        <v>3051</v>
      </c>
      <c r="Z161" s="157" t="s">
        <v>3051</v>
      </c>
      <c r="AA161" s="157" t="s">
        <v>3051</v>
      </c>
      <c r="AB161" s="157" t="s">
        <v>3051</v>
      </c>
      <c r="AC161" s="157" t="s">
        <v>3051</v>
      </c>
      <c r="AD161" s="157" t="s">
        <v>3051</v>
      </c>
      <c r="AE161" s="157" t="s">
        <v>3051</v>
      </c>
      <c r="AF161" s="157" t="s">
        <v>3051</v>
      </c>
      <c r="AG161" s="157" t="s">
        <v>3051</v>
      </c>
      <c r="AH161" s="157" t="s">
        <v>3051</v>
      </c>
      <c r="AI161" s="157" t="s">
        <v>3051</v>
      </c>
      <c r="AJ161" s="157" t="s">
        <v>3051</v>
      </c>
      <c r="AK161" s="157" t="s">
        <v>3051</v>
      </c>
      <c r="AL161" s="157" t="s">
        <v>3051</v>
      </c>
      <c r="AM161" s="157" t="s">
        <v>3051</v>
      </c>
      <c r="AN161" s="157" t="s">
        <v>3051</v>
      </c>
      <c r="AO161" s="157" t="s">
        <v>3051</v>
      </c>
      <c r="AP161" s="157" t="s">
        <v>3051</v>
      </c>
      <c r="AQ161" s="157" t="s">
        <v>3051</v>
      </c>
      <c r="AR161" s="157" t="s">
        <v>3051</v>
      </c>
      <c r="AS161" s="157" t="s">
        <v>3051</v>
      </c>
      <c r="AT161" s="157" t="s">
        <v>3051</v>
      </c>
      <c r="AU161" s="157" t="s">
        <v>3051</v>
      </c>
      <c r="AV161" s="157" t="s">
        <v>3051</v>
      </c>
      <c r="AW161" s="157" t="s">
        <v>3051</v>
      </c>
      <c r="AX161" s="157" t="s">
        <v>3051</v>
      </c>
      <c r="AY161" s="157" t="s">
        <v>3051</v>
      </c>
      <c r="AZ161" s="157" t="s">
        <v>3051</v>
      </c>
      <c r="BA161" s="157" t="s">
        <v>3051</v>
      </c>
      <c r="BB161" s="157" t="s">
        <v>3051</v>
      </c>
      <c r="BC161" s="157" t="s">
        <v>3051</v>
      </c>
      <c r="BD161" s="157" t="s">
        <v>3051</v>
      </c>
      <c r="BE161" s="157" t="s">
        <v>3051</v>
      </c>
      <c r="BF161" s="157" t="s">
        <v>3051</v>
      </c>
      <c r="BG161" s="157" t="s">
        <v>3051</v>
      </c>
      <c r="BH161" s="157" t="s">
        <v>3051</v>
      </c>
      <c r="BI161" s="157" t="s">
        <v>3051</v>
      </c>
      <c r="BJ161" s="157" t="s">
        <v>3051</v>
      </c>
      <c r="BK161" s="157" t="s">
        <v>3051</v>
      </c>
      <c r="BL161" s="157" t="s">
        <v>3051</v>
      </c>
      <c r="BM161" s="157" t="s">
        <v>3051</v>
      </c>
      <c r="BN161" s="157" t="s">
        <v>3051</v>
      </c>
      <c r="BO161" s="157" t="s">
        <v>3051</v>
      </c>
      <c r="BP161" s="157" t="s">
        <v>3051</v>
      </c>
      <c r="BQ161" s="157" t="s">
        <v>3051</v>
      </c>
      <c r="BR161" s="157" t="s">
        <v>3051</v>
      </c>
      <c r="BS161" s="157" t="s">
        <v>3051</v>
      </c>
      <c r="BT161" s="157" t="s">
        <v>3051</v>
      </c>
      <c r="BU161" s="157" t="s">
        <v>3051</v>
      </c>
      <c r="BV161" s="157" t="s">
        <v>3051</v>
      </c>
      <c r="BW161" s="157" t="s">
        <v>3051</v>
      </c>
      <c r="BX161" s="157" t="s">
        <v>3051</v>
      </c>
      <c r="BY161" s="157" t="s">
        <v>3051</v>
      </c>
      <c r="BZ161" s="157" t="s">
        <v>3051</v>
      </c>
      <c r="CA161" s="157" t="s">
        <v>3051</v>
      </c>
    </row>
    <row r="162" spans="1:79" s="2" customFormat="1" x14ac:dyDescent="0.25">
      <c r="A162" s="78" t="s">
        <v>3090</v>
      </c>
      <c r="B162" s="158" t="s">
        <v>3052</v>
      </c>
      <c r="C162" s="158" t="s">
        <v>3052</v>
      </c>
      <c r="D162" s="158" t="s">
        <v>3052</v>
      </c>
      <c r="E162" s="158" t="s">
        <v>3052</v>
      </c>
      <c r="F162" s="158" t="s">
        <v>3052</v>
      </c>
      <c r="G162" s="158" t="s">
        <v>3052</v>
      </c>
      <c r="H162" s="158" t="s">
        <v>3052</v>
      </c>
      <c r="I162" s="158" t="s">
        <v>3052</v>
      </c>
      <c r="J162" s="158" t="s">
        <v>3052</v>
      </c>
      <c r="K162" s="158" t="s">
        <v>3052</v>
      </c>
      <c r="L162" s="158" t="s">
        <v>3052</v>
      </c>
      <c r="M162" s="158" t="s">
        <v>3052</v>
      </c>
      <c r="N162" s="158" t="s">
        <v>3052</v>
      </c>
      <c r="O162" s="158" t="s">
        <v>3052</v>
      </c>
      <c r="P162" s="158" t="s">
        <v>3052</v>
      </c>
      <c r="Q162" s="158" t="s">
        <v>3052</v>
      </c>
      <c r="R162" s="158" t="s">
        <v>3052</v>
      </c>
      <c r="S162" s="158" t="s">
        <v>3052</v>
      </c>
      <c r="T162" s="158" t="s">
        <v>3052</v>
      </c>
      <c r="U162" s="158" t="s">
        <v>3052</v>
      </c>
      <c r="V162" s="158" t="s">
        <v>3052</v>
      </c>
      <c r="W162" s="158" t="s">
        <v>3052</v>
      </c>
      <c r="X162" s="158" t="s">
        <v>3052</v>
      </c>
      <c r="Y162" s="158" t="s">
        <v>3052</v>
      </c>
      <c r="Z162" s="158" t="s">
        <v>3052</v>
      </c>
      <c r="AA162" s="158" t="s">
        <v>3052</v>
      </c>
      <c r="AB162" s="158" t="s">
        <v>3052</v>
      </c>
      <c r="AC162" s="158" t="s">
        <v>3052</v>
      </c>
      <c r="AD162" s="158" t="s">
        <v>3052</v>
      </c>
      <c r="AE162" s="158" t="s">
        <v>3052</v>
      </c>
      <c r="AF162" s="158" t="s">
        <v>3052</v>
      </c>
      <c r="AG162" s="158" t="s">
        <v>3052</v>
      </c>
      <c r="AH162" s="158" t="s">
        <v>3052</v>
      </c>
      <c r="AI162" s="158" t="s">
        <v>3052</v>
      </c>
      <c r="AJ162" s="158" t="s">
        <v>3052</v>
      </c>
      <c r="AK162" s="158" t="s">
        <v>3052</v>
      </c>
      <c r="AL162" s="158" t="s">
        <v>3052</v>
      </c>
      <c r="AM162" s="158" t="s">
        <v>3052</v>
      </c>
      <c r="AN162" s="158" t="s">
        <v>3052</v>
      </c>
      <c r="AO162" s="158" t="s">
        <v>3052</v>
      </c>
      <c r="AP162" s="158" t="s">
        <v>3052</v>
      </c>
      <c r="AQ162" s="158" t="s">
        <v>3052</v>
      </c>
      <c r="AR162" s="158" t="s">
        <v>3052</v>
      </c>
      <c r="AS162" s="158" t="s">
        <v>3052</v>
      </c>
      <c r="AT162" s="158" t="s">
        <v>3052</v>
      </c>
      <c r="AU162" s="158" t="s">
        <v>3052</v>
      </c>
      <c r="AV162" s="158" t="s">
        <v>3052</v>
      </c>
      <c r="AW162" s="158" t="s">
        <v>3052</v>
      </c>
      <c r="AX162" s="158" t="s">
        <v>3052</v>
      </c>
      <c r="AY162" s="158" t="s">
        <v>3052</v>
      </c>
      <c r="AZ162" s="158" t="s">
        <v>3052</v>
      </c>
      <c r="BA162" s="158" t="s">
        <v>3052</v>
      </c>
      <c r="BB162" s="158" t="s">
        <v>3052</v>
      </c>
      <c r="BC162" s="158" t="s">
        <v>3052</v>
      </c>
      <c r="BD162" s="158" t="s">
        <v>3052</v>
      </c>
      <c r="BE162" s="158" t="s">
        <v>3052</v>
      </c>
      <c r="BF162" s="158" t="s">
        <v>3052</v>
      </c>
      <c r="BG162" s="158" t="s">
        <v>3052</v>
      </c>
      <c r="BH162" s="158" t="s">
        <v>3052</v>
      </c>
      <c r="BI162" s="158" t="s">
        <v>3052</v>
      </c>
      <c r="BJ162" s="158" t="s">
        <v>3052</v>
      </c>
      <c r="BK162" s="158" t="s">
        <v>3052</v>
      </c>
      <c r="BL162" s="158" t="s">
        <v>3052</v>
      </c>
      <c r="BM162" s="158" t="s">
        <v>3052</v>
      </c>
      <c r="BN162" s="158" t="s">
        <v>3052</v>
      </c>
      <c r="BO162" s="158" t="s">
        <v>3052</v>
      </c>
      <c r="BP162" s="158" t="s">
        <v>3052</v>
      </c>
      <c r="BQ162" s="158" t="s">
        <v>3052</v>
      </c>
      <c r="BR162" s="158" t="s">
        <v>3052</v>
      </c>
      <c r="BS162" s="158" t="s">
        <v>3052</v>
      </c>
      <c r="BT162" s="158" t="s">
        <v>3052</v>
      </c>
      <c r="BU162" s="158" t="s">
        <v>3052</v>
      </c>
      <c r="BV162" s="158" t="s">
        <v>3052</v>
      </c>
      <c r="BW162" s="158" t="s">
        <v>3052</v>
      </c>
      <c r="BX162" s="158" t="s">
        <v>3052</v>
      </c>
      <c r="BY162" s="158" t="s">
        <v>3052</v>
      </c>
      <c r="BZ162" s="158" t="s">
        <v>3052</v>
      </c>
      <c r="CA162" s="158" t="s">
        <v>3052</v>
      </c>
    </row>
    <row r="163" spans="1:79" s="2" customFormat="1" x14ac:dyDescent="0.25">
      <c r="A163" s="78" t="s">
        <v>3091</v>
      </c>
      <c r="B163" s="158">
        <v>74.100000000000065</v>
      </c>
      <c r="C163" s="158">
        <v>14.122631517005971</v>
      </c>
      <c r="D163" s="158">
        <v>2.85432088466071</v>
      </c>
      <c r="E163" s="158">
        <v>74.100000000000108</v>
      </c>
      <c r="F163" s="158">
        <v>14.126621618439749</v>
      </c>
      <c r="G163" s="158">
        <v>2.85512732288309</v>
      </c>
      <c r="H163" s="158">
        <v>74.099999999999895</v>
      </c>
      <c r="I163" s="158">
        <v>14.120969639915129</v>
      </c>
      <c r="J163" s="158">
        <v>2.8539850031727299</v>
      </c>
      <c r="K163" s="158">
        <v>74.100000000000037</v>
      </c>
      <c r="L163" s="158">
        <v>13.58580891800171</v>
      </c>
      <c r="M163" s="158">
        <v>2.98597266308848</v>
      </c>
      <c r="N163" s="158">
        <v>74.100000000000051</v>
      </c>
      <c r="O163" s="158">
        <v>13.05002942977676</v>
      </c>
      <c r="P163" s="158">
        <v>3.1176658152822201</v>
      </c>
      <c r="Q163" s="158">
        <v>74.099999999999994</v>
      </c>
      <c r="R163" s="158">
        <v>12.522282781224609</v>
      </c>
      <c r="S163" s="158">
        <v>3.2512535832618101</v>
      </c>
      <c r="T163" s="158">
        <v>74.100000000000051</v>
      </c>
      <c r="U163" s="158">
        <v>11.984955853358951</v>
      </c>
      <c r="V163" s="158">
        <v>3.3822839576726298</v>
      </c>
      <c r="W163" s="158">
        <v>74.099999999999966</v>
      </c>
      <c r="X163" s="158">
        <v>11.447646483468599</v>
      </c>
      <c r="Y163" s="158">
        <v>3.5130137124852299</v>
      </c>
      <c r="Z163" s="158">
        <v>74.099999999999895</v>
      </c>
      <c r="AA163" s="158">
        <v>10.91632719533462</v>
      </c>
      <c r="AB163" s="158">
        <v>3.6453941213827501</v>
      </c>
      <c r="AC163" s="158">
        <v>74.099999999999937</v>
      </c>
      <c r="AD163" s="158">
        <v>10.35394167713951</v>
      </c>
      <c r="AE163" s="158">
        <v>3.7664277322122999</v>
      </c>
      <c r="AF163" s="158">
        <v>74.099999999999994</v>
      </c>
      <c r="AG163" s="158">
        <v>9.8055974208537808</v>
      </c>
      <c r="AH163" s="158">
        <v>3.9000008598735301</v>
      </c>
      <c r="AI163" s="158">
        <v>74.099999999999966</v>
      </c>
      <c r="AJ163" s="158">
        <v>9.7464730891873703</v>
      </c>
      <c r="AK163" s="158">
        <v>4.0168434148227599</v>
      </c>
      <c r="AL163" s="158">
        <v>74.10000000000008</v>
      </c>
      <c r="AM163" s="158">
        <v>9.1016098947863693</v>
      </c>
      <c r="AN163" s="158">
        <v>4.1358983800446101</v>
      </c>
      <c r="AO163" s="158">
        <v>74.099999999999611</v>
      </c>
      <c r="AP163" s="158">
        <v>8.4636143498760106</v>
      </c>
      <c r="AQ163" s="158">
        <v>4.2579856464207104</v>
      </c>
      <c r="AR163" s="158">
        <v>74.099999999999994</v>
      </c>
      <c r="AS163" s="158">
        <v>7.8336936251177596</v>
      </c>
      <c r="AT163" s="158">
        <v>4.3848442260759999</v>
      </c>
      <c r="AU163" s="158">
        <v>74.100000000000094</v>
      </c>
      <c r="AV163" s="158">
        <v>7.2000196096766702</v>
      </c>
      <c r="AW163" s="158">
        <v>4.5107481505220202</v>
      </c>
      <c r="AX163" s="158">
        <v>74.099999999999923</v>
      </c>
      <c r="AY163" s="158">
        <v>6.5435868362004896</v>
      </c>
      <c r="AZ163" s="158">
        <v>4.48146459336738</v>
      </c>
      <c r="BA163" s="158">
        <v>74.100000000000051</v>
      </c>
      <c r="BB163" s="158">
        <v>6.0512896741088698</v>
      </c>
      <c r="BC163" s="158">
        <v>4.5555466394801902</v>
      </c>
      <c r="BD163" s="158">
        <v>74.100000000000037</v>
      </c>
      <c r="BE163" s="158">
        <v>5.5387231931685896</v>
      </c>
      <c r="BF163" s="158">
        <v>4.6134255363334997</v>
      </c>
      <c r="BG163" s="158">
        <v>74.099999999999952</v>
      </c>
      <c r="BH163" s="158">
        <v>5.0307972892730097</v>
      </c>
      <c r="BI163" s="158">
        <v>4.6726089490434699</v>
      </c>
      <c r="BJ163" s="158">
        <v>74.099999999999966</v>
      </c>
      <c r="BK163" s="158">
        <v>4.53010259349991</v>
      </c>
      <c r="BL163" s="158">
        <v>4.7364484430970402</v>
      </c>
      <c r="BM163" s="158">
        <v>74.099999999999966</v>
      </c>
      <c r="BN163" s="158">
        <v>4.2086164765943401</v>
      </c>
      <c r="BO163" s="158">
        <v>4.7857894361625899</v>
      </c>
      <c r="BP163" s="158">
        <v>74.100000000000009</v>
      </c>
      <c r="BQ163" s="158">
        <v>3.9919953653840601</v>
      </c>
      <c r="BR163" s="158">
        <v>4.81667328526538</v>
      </c>
      <c r="BS163" s="158">
        <v>74.099999999999994</v>
      </c>
      <c r="BT163" s="158">
        <v>3.8428531681991398</v>
      </c>
      <c r="BU163" s="158">
        <v>4.8347358728095804</v>
      </c>
      <c r="BV163" s="158">
        <v>74.100000005178515</v>
      </c>
      <c r="BW163" s="158">
        <v>3.73818212706631</v>
      </c>
      <c r="BX163" s="158">
        <v>4.8442860960265399</v>
      </c>
      <c r="BY163" s="158">
        <v>74.099999999999966</v>
      </c>
      <c r="BZ163" s="158">
        <v>3.6714142138258499</v>
      </c>
      <c r="CA163" s="158">
        <v>4.85895541793204</v>
      </c>
    </row>
    <row r="164" spans="1:79" s="2" customFormat="1" x14ac:dyDescent="0.25">
      <c r="A164" s="78" t="s">
        <v>3092</v>
      </c>
      <c r="B164" s="158" t="s">
        <v>3052</v>
      </c>
      <c r="C164" s="158" t="s">
        <v>3052</v>
      </c>
      <c r="D164" s="158" t="s">
        <v>3052</v>
      </c>
      <c r="E164" s="158" t="s">
        <v>3052</v>
      </c>
      <c r="F164" s="158" t="s">
        <v>3052</v>
      </c>
      <c r="G164" s="158" t="s">
        <v>3052</v>
      </c>
      <c r="H164" s="158" t="s">
        <v>3052</v>
      </c>
      <c r="I164" s="158" t="s">
        <v>3052</v>
      </c>
      <c r="J164" s="158" t="s">
        <v>3052</v>
      </c>
      <c r="K164" s="158" t="s">
        <v>3052</v>
      </c>
      <c r="L164" s="158" t="s">
        <v>3052</v>
      </c>
      <c r="M164" s="158" t="s">
        <v>3052</v>
      </c>
      <c r="N164" s="158" t="s">
        <v>3052</v>
      </c>
      <c r="O164" s="158" t="s">
        <v>3052</v>
      </c>
      <c r="P164" s="158" t="s">
        <v>3052</v>
      </c>
      <c r="Q164" s="158" t="s">
        <v>3052</v>
      </c>
      <c r="R164" s="158" t="s">
        <v>3052</v>
      </c>
      <c r="S164" s="158" t="s">
        <v>3052</v>
      </c>
      <c r="T164" s="158" t="s">
        <v>3052</v>
      </c>
      <c r="U164" s="158" t="s">
        <v>3052</v>
      </c>
      <c r="V164" s="158" t="s">
        <v>3052</v>
      </c>
      <c r="W164" s="158" t="s">
        <v>3052</v>
      </c>
      <c r="X164" s="158" t="s">
        <v>3052</v>
      </c>
      <c r="Y164" s="158" t="s">
        <v>3052</v>
      </c>
      <c r="Z164" s="158" t="s">
        <v>3052</v>
      </c>
      <c r="AA164" s="158" t="s">
        <v>3052</v>
      </c>
      <c r="AB164" s="158" t="s">
        <v>3052</v>
      </c>
      <c r="AC164" s="158" t="s">
        <v>3052</v>
      </c>
      <c r="AD164" s="158" t="s">
        <v>3052</v>
      </c>
      <c r="AE164" s="158" t="s">
        <v>3052</v>
      </c>
      <c r="AF164" s="158" t="s">
        <v>3052</v>
      </c>
      <c r="AG164" s="158" t="s">
        <v>3052</v>
      </c>
      <c r="AH164" s="158" t="s">
        <v>3052</v>
      </c>
      <c r="AI164" s="158" t="s">
        <v>3052</v>
      </c>
      <c r="AJ164" s="158" t="s">
        <v>3052</v>
      </c>
      <c r="AK164" s="158" t="s">
        <v>3052</v>
      </c>
      <c r="AL164" s="158" t="s">
        <v>3052</v>
      </c>
      <c r="AM164" s="158" t="s">
        <v>3052</v>
      </c>
      <c r="AN164" s="158" t="s">
        <v>3052</v>
      </c>
      <c r="AO164" s="158" t="s">
        <v>3052</v>
      </c>
      <c r="AP164" s="158" t="s">
        <v>3052</v>
      </c>
      <c r="AQ164" s="158" t="s">
        <v>3052</v>
      </c>
      <c r="AR164" s="158" t="s">
        <v>3052</v>
      </c>
      <c r="AS164" s="158" t="s">
        <v>3052</v>
      </c>
      <c r="AT164" s="158" t="s">
        <v>3052</v>
      </c>
      <c r="AU164" s="158" t="s">
        <v>3052</v>
      </c>
      <c r="AV164" s="158" t="s">
        <v>3052</v>
      </c>
      <c r="AW164" s="158" t="s">
        <v>3052</v>
      </c>
      <c r="AX164" s="158" t="s">
        <v>3052</v>
      </c>
      <c r="AY164" s="158" t="s">
        <v>3052</v>
      </c>
      <c r="AZ164" s="158" t="s">
        <v>3052</v>
      </c>
      <c r="BA164" s="158" t="s">
        <v>3052</v>
      </c>
      <c r="BB164" s="158" t="s">
        <v>3052</v>
      </c>
      <c r="BC164" s="158" t="s">
        <v>3052</v>
      </c>
      <c r="BD164" s="158" t="s">
        <v>3052</v>
      </c>
      <c r="BE164" s="158" t="s">
        <v>3052</v>
      </c>
      <c r="BF164" s="158" t="s">
        <v>3052</v>
      </c>
      <c r="BG164" s="158" t="s">
        <v>3052</v>
      </c>
      <c r="BH164" s="158" t="s">
        <v>3052</v>
      </c>
      <c r="BI164" s="158" t="s">
        <v>3052</v>
      </c>
      <c r="BJ164" s="158" t="s">
        <v>3052</v>
      </c>
      <c r="BK164" s="158" t="s">
        <v>3052</v>
      </c>
      <c r="BL164" s="158" t="s">
        <v>3052</v>
      </c>
      <c r="BM164" s="158" t="s">
        <v>3052</v>
      </c>
      <c r="BN164" s="158" t="s">
        <v>3052</v>
      </c>
      <c r="BO164" s="158" t="s">
        <v>3052</v>
      </c>
      <c r="BP164" s="158" t="s">
        <v>3052</v>
      </c>
      <c r="BQ164" s="158" t="s">
        <v>3052</v>
      </c>
      <c r="BR164" s="158" t="s">
        <v>3052</v>
      </c>
      <c r="BS164" s="158" t="s">
        <v>3052</v>
      </c>
      <c r="BT164" s="158" t="s">
        <v>3052</v>
      </c>
      <c r="BU164" s="158" t="s">
        <v>3052</v>
      </c>
      <c r="BV164" s="158" t="s">
        <v>3052</v>
      </c>
      <c r="BW164" s="158" t="s">
        <v>3052</v>
      </c>
      <c r="BX164" s="158" t="s">
        <v>3052</v>
      </c>
      <c r="BY164" s="158" t="s">
        <v>3052</v>
      </c>
      <c r="BZ164" s="158" t="s">
        <v>3052</v>
      </c>
      <c r="CA164" s="158" t="s">
        <v>3052</v>
      </c>
    </row>
    <row r="165" spans="1:79" s="2" customFormat="1" x14ac:dyDescent="0.25">
      <c r="A165" s="78" t="s">
        <v>3098</v>
      </c>
      <c r="B165" s="157" t="s">
        <v>3051</v>
      </c>
      <c r="C165" s="157" t="s">
        <v>3051</v>
      </c>
      <c r="D165" s="157" t="s">
        <v>3051</v>
      </c>
      <c r="E165" s="157" t="s">
        <v>3051</v>
      </c>
      <c r="F165" s="157" t="s">
        <v>3051</v>
      </c>
      <c r="G165" s="157" t="s">
        <v>3051</v>
      </c>
      <c r="H165" s="157" t="s">
        <v>3051</v>
      </c>
      <c r="I165" s="157" t="s">
        <v>3051</v>
      </c>
      <c r="J165" s="157" t="s">
        <v>3051</v>
      </c>
      <c r="K165" s="157" t="s">
        <v>3051</v>
      </c>
      <c r="L165" s="157" t="s">
        <v>3051</v>
      </c>
      <c r="M165" s="157" t="s">
        <v>3051</v>
      </c>
      <c r="N165" s="157" t="s">
        <v>3051</v>
      </c>
      <c r="O165" s="157" t="s">
        <v>3051</v>
      </c>
      <c r="P165" s="157" t="s">
        <v>3051</v>
      </c>
      <c r="Q165" s="157" t="s">
        <v>3051</v>
      </c>
      <c r="R165" s="157" t="s">
        <v>3051</v>
      </c>
      <c r="S165" s="157" t="s">
        <v>3051</v>
      </c>
      <c r="T165" s="157" t="s">
        <v>3051</v>
      </c>
      <c r="U165" s="157" t="s">
        <v>3051</v>
      </c>
      <c r="V165" s="157" t="s">
        <v>3051</v>
      </c>
      <c r="W165" s="157" t="s">
        <v>3051</v>
      </c>
      <c r="X165" s="157" t="s">
        <v>3051</v>
      </c>
      <c r="Y165" s="157" t="s">
        <v>3051</v>
      </c>
      <c r="Z165" s="157" t="s">
        <v>3051</v>
      </c>
      <c r="AA165" s="157" t="s">
        <v>3051</v>
      </c>
      <c r="AB165" s="157" t="s">
        <v>3051</v>
      </c>
      <c r="AC165" s="157" t="s">
        <v>3051</v>
      </c>
      <c r="AD165" s="157" t="s">
        <v>3051</v>
      </c>
      <c r="AE165" s="157" t="s">
        <v>3051</v>
      </c>
      <c r="AF165" s="157" t="s">
        <v>3051</v>
      </c>
      <c r="AG165" s="157" t="s">
        <v>3051</v>
      </c>
      <c r="AH165" s="157" t="s">
        <v>3051</v>
      </c>
      <c r="AI165" s="157" t="s">
        <v>3051</v>
      </c>
      <c r="AJ165" s="157" t="s">
        <v>3051</v>
      </c>
      <c r="AK165" s="157" t="s">
        <v>3051</v>
      </c>
      <c r="AL165" s="157" t="s">
        <v>3051</v>
      </c>
      <c r="AM165" s="157" t="s">
        <v>3051</v>
      </c>
      <c r="AN165" s="157" t="s">
        <v>3051</v>
      </c>
      <c r="AO165" s="157" t="s">
        <v>3051</v>
      </c>
      <c r="AP165" s="157" t="s">
        <v>3051</v>
      </c>
      <c r="AQ165" s="157" t="s">
        <v>3051</v>
      </c>
      <c r="AR165" s="157" t="s">
        <v>3051</v>
      </c>
      <c r="AS165" s="157" t="s">
        <v>3051</v>
      </c>
      <c r="AT165" s="157" t="s">
        <v>3051</v>
      </c>
      <c r="AU165" s="157" t="s">
        <v>3051</v>
      </c>
      <c r="AV165" s="157" t="s">
        <v>3051</v>
      </c>
      <c r="AW165" s="157" t="s">
        <v>3051</v>
      </c>
      <c r="AX165" s="157" t="s">
        <v>3051</v>
      </c>
      <c r="AY165" s="157" t="s">
        <v>3051</v>
      </c>
      <c r="AZ165" s="157" t="s">
        <v>3051</v>
      </c>
      <c r="BA165" s="157" t="s">
        <v>3051</v>
      </c>
      <c r="BB165" s="157" t="s">
        <v>3051</v>
      </c>
      <c r="BC165" s="157" t="s">
        <v>3051</v>
      </c>
      <c r="BD165" s="157" t="s">
        <v>3051</v>
      </c>
      <c r="BE165" s="157" t="s">
        <v>3051</v>
      </c>
      <c r="BF165" s="157" t="s">
        <v>3051</v>
      </c>
      <c r="BG165" s="157" t="s">
        <v>3051</v>
      </c>
      <c r="BH165" s="157" t="s">
        <v>3051</v>
      </c>
      <c r="BI165" s="157" t="s">
        <v>3051</v>
      </c>
      <c r="BJ165" s="157" t="s">
        <v>3051</v>
      </c>
      <c r="BK165" s="157" t="s">
        <v>3051</v>
      </c>
      <c r="BL165" s="157" t="s">
        <v>3051</v>
      </c>
      <c r="BM165" s="157" t="s">
        <v>3051</v>
      </c>
      <c r="BN165" s="157" t="s">
        <v>3051</v>
      </c>
      <c r="BO165" s="157" t="s">
        <v>3051</v>
      </c>
      <c r="BP165" s="157" t="s">
        <v>3051</v>
      </c>
      <c r="BQ165" s="157" t="s">
        <v>3051</v>
      </c>
      <c r="BR165" s="157" t="s">
        <v>3051</v>
      </c>
      <c r="BS165" s="157" t="s">
        <v>3051</v>
      </c>
      <c r="BT165" s="157" t="s">
        <v>3051</v>
      </c>
      <c r="BU165" s="157" t="s">
        <v>3051</v>
      </c>
      <c r="BV165" s="157" t="s">
        <v>3051</v>
      </c>
      <c r="BW165" s="157" t="s">
        <v>3051</v>
      </c>
      <c r="BX165" s="157" t="s">
        <v>3051</v>
      </c>
      <c r="BY165" s="157" t="s">
        <v>3051</v>
      </c>
      <c r="BZ165" s="157" t="s">
        <v>3051</v>
      </c>
      <c r="CA165" s="157" t="s">
        <v>3051</v>
      </c>
    </row>
    <row r="166" spans="1:79" s="2" customFormat="1" x14ac:dyDescent="0.25">
      <c r="A166" s="78" t="s">
        <v>3054</v>
      </c>
      <c r="B166" s="158" t="s">
        <v>3052</v>
      </c>
      <c r="C166" s="158" t="s">
        <v>3052</v>
      </c>
      <c r="D166" s="158" t="s">
        <v>3052</v>
      </c>
      <c r="E166" s="158" t="s">
        <v>3052</v>
      </c>
      <c r="F166" s="158" t="s">
        <v>3052</v>
      </c>
      <c r="G166" s="158" t="s">
        <v>3052</v>
      </c>
      <c r="H166" s="158" t="s">
        <v>3052</v>
      </c>
      <c r="I166" s="158" t="s">
        <v>3052</v>
      </c>
      <c r="J166" s="158" t="s">
        <v>3052</v>
      </c>
      <c r="K166" s="158" t="s">
        <v>3052</v>
      </c>
      <c r="L166" s="158" t="s">
        <v>3052</v>
      </c>
      <c r="M166" s="158" t="s">
        <v>3052</v>
      </c>
      <c r="N166" s="158">
        <v>54.80572386584204</v>
      </c>
      <c r="O166" s="158">
        <v>92</v>
      </c>
      <c r="P166" s="158">
        <v>3</v>
      </c>
      <c r="Q166" s="158">
        <v>54.96917960239864</v>
      </c>
      <c r="R166" s="158">
        <v>92</v>
      </c>
      <c r="S166" s="158">
        <v>3</v>
      </c>
      <c r="T166" s="158">
        <v>54.976669367733777</v>
      </c>
      <c r="U166" s="158">
        <v>92</v>
      </c>
      <c r="V166" s="158">
        <v>3</v>
      </c>
      <c r="W166" s="158">
        <v>54.976715912835473</v>
      </c>
      <c r="X166" s="158">
        <v>92</v>
      </c>
      <c r="Y166" s="158">
        <v>3</v>
      </c>
      <c r="Z166" s="158">
        <v>55.017824725390248</v>
      </c>
      <c r="AA166" s="158">
        <v>91.99999999999838</v>
      </c>
      <c r="AB166" s="158">
        <v>3.0000000000055298</v>
      </c>
      <c r="AC166" s="158">
        <v>54.97321882815568</v>
      </c>
      <c r="AD166" s="158">
        <v>92.000000000001478</v>
      </c>
      <c r="AE166" s="158">
        <v>3.0000000000056501</v>
      </c>
      <c r="AF166" s="158">
        <v>54.984087225885432</v>
      </c>
      <c r="AG166" s="158">
        <v>92.000000000035172</v>
      </c>
      <c r="AH166" s="158">
        <v>2.9999999999597202</v>
      </c>
      <c r="AI166" s="158">
        <v>54.986853619687658</v>
      </c>
      <c r="AJ166" s="158">
        <v>91.999999999960053</v>
      </c>
      <c r="AK166" s="158">
        <v>3.0000000000090101</v>
      </c>
      <c r="AL166" s="158">
        <v>55.005788715753383</v>
      </c>
      <c r="AM166" s="158">
        <v>92.000000000016968</v>
      </c>
      <c r="AN166" s="158">
        <v>2.9999999999865499</v>
      </c>
      <c r="AO166" s="158">
        <v>54.992389927644147</v>
      </c>
      <c r="AP166" s="158">
        <v>91.999999999976538</v>
      </c>
      <c r="AQ166" s="158">
        <v>2.9999999999773799</v>
      </c>
      <c r="AR166" s="158">
        <v>54.974414088906748</v>
      </c>
      <c r="AS166" s="158">
        <v>92.000000000004675</v>
      </c>
      <c r="AT166" s="158">
        <v>3.0000000000039901</v>
      </c>
      <c r="AU166" s="158">
        <v>54.900238816217183</v>
      </c>
      <c r="AV166" s="158">
        <v>91.999999999956344</v>
      </c>
      <c r="AW166" s="158">
        <v>2.9999999999907101</v>
      </c>
      <c r="AX166" s="158">
        <v>55.051151968631842</v>
      </c>
      <c r="AY166" s="158">
        <v>91.999999999960423</v>
      </c>
      <c r="AZ166" s="158">
        <v>3.0000000000460698</v>
      </c>
      <c r="BA166" s="158">
        <v>55.088198044664303</v>
      </c>
      <c r="BB166" s="158">
        <v>92.000000000016371</v>
      </c>
      <c r="BC166" s="158">
        <v>2.9999999999840901</v>
      </c>
      <c r="BD166" s="158">
        <v>55.092309898418137</v>
      </c>
      <c r="BE166" s="158">
        <v>92.000000000018701</v>
      </c>
      <c r="BF166" s="158">
        <v>3.00000000001994</v>
      </c>
      <c r="BG166" s="158">
        <v>55.332935275430003</v>
      </c>
      <c r="BH166" s="158">
        <v>91.99999999996659</v>
      </c>
      <c r="BI166" s="158">
        <v>3.00000000000112</v>
      </c>
      <c r="BJ166" s="158">
        <v>55.199386071762412</v>
      </c>
      <c r="BK166" s="158">
        <v>91.999999999974932</v>
      </c>
      <c r="BL166" s="158">
        <v>3.00000000003162</v>
      </c>
      <c r="BM166" s="158">
        <v>55.271013209245687</v>
      </c>
      <c r="BN166" s="158">
        <v>92.000000000015476</v>
      </c>
      <c r="BO166" s="158">
        <v>2.99999999998751</v>
      </c>
      <c r="BP166" s="158">
        <v>55.14173173171605</v>
      </c>
      <c r="BQ166" s="158">
        <v>92.000000000027455</v>
      </c>
      <c r="BR166" s="158">
        <v>3.0000000000059299</v>
      </c>
      <c r="BS166" s="158">
        <v>54.935378492229169</v>
      </c>
      <c r="BT166" s="158">
        <v>92.000000000002416</v>
      </c>
      <c r="BU166" s="158">
        <v>2.99999999998782</v>
      </c>
      <c r="BV166" s="158">
        <v>54.852341976533808</v>
      </c>
      <c r="BW166" s="158">
        <v>92.000000000013983</v>
      </c>
      <c r="BX166" s="158">
        <v>2.9999995106027102</v>
      </c>
      <c r="BY166" s="158">
        <v>54.703554853364587</v>
      </c>
      <c r="BZ166" s="158">
        <v>92.000000000003908</v>
      </c>
      <c r="CA166" s="158">
        <v>2.9999999999985101</v>
      </c>
    </row>
    <row r="167" spans="1:79" s="2" customFormat="1" x14ac:dyDescent="0.25">
      <c r="A167" s="78" t="s">
        <v>3057</v>
      </c>
      <c r="B167" s="158" t="s">
        <v>3052</v>
      </c>
      <c r="C167" s="158" t="s">
        <v>3052</v>
      </c>
      <c r="D167" s="158" t="s">
        <v>3052</v>
      </c>
      <c r="E167" s="158" t="s">
        <v>3052</v>
      </c>
      <c r="F167" s="158" t="s">
        <v>3052</v>
      </c>
      <c r="G167" s="158" t="s">
        <v>3052</v>
      </c>
      <c r="H167" s="158">
        <v>70.800000000000054</v>
      </c>
      <c r="I167" s="158">
        <v>1.6216216216035999</v>
      </c>
      <c r="J167" s="158">
        <v>0.59999999997597997</v>
      </c>
      <c r="K167" s="158">
        <v>70.800000000000196</v>
      </c>
      <c r="L167" s="158">
        <v>1.6216216216036099</v>
      </c>
      <c r="M167" s="158">
        <v>0.59999999997597997</v>
      </c>
      <c r="N167" s="158">
        <v>70.799999999999883</v>
      </c>
      <c r="O167" s="158">
        <v>1.6216216216314501</v>
      </c>
      <c r="P167" s="158">
        <v>0.60000000001310005</v>
      </c>
      <c r="Q167" s="158">
        <v>70.800000000000068</v>
      </c>
      <c r="R167" s="158">
        <v>1.6216216216206201</v>
      </c>
      <c r="S167" s="158">
        <v>0.59999999999299003</v>
      </c>
      <c r="T167" s="158">
        <v>70.799999999999955</v>
      </c>
      <c r="U167" s="158">
        <v>1.6216216216158601</v>
      </c>
      <c r="V167" s="158">
        <v>0.59999999999639997</v>
      </c>
      <c r="W167" s="158">
        <v>70.799999999999841</v>
      </c>
      <c r="X167" s="158">
        <v>1.6216216216197199</v>
      </c>
      <c r="Y167" s="158">
        <v>0.60000000000284004</v>
      </c>
      <c r="Z167" s="158">
        <v>70.799999999999812</v>
      </c>
      <c r="AA167" s="158">
        <v>1.62162162161854</v>
      </c>
      <c r="AB167" s="158">
        <v>0.60000000000088005</v>
      </c>
      <c r="AC167" s="158">
        <v>70.800000000000011</v>
      </c>
      <c r="AD167" s="158">
        <v>1.6216216216216199</v>
      </c>
      <c r="AE167" s="158">
        <v>0.6</v>
      </c>
      <c r="AF167" s="158">
        <v>70.800000000000068</v>
      </c>
      <c r="AG167" s="158">
        <v>1.6216216216211099</v>
      </c>
      <c r="AH167" s="158">
        <v>0.60000000000077003</v>
      </c>
      <c r="AI167" s="158">
        <v>70.80000000000004</v>
      </c>
      <c r="AJ167" s="158">
        <v>1.62162162162127</v>
      </c>
      <c r="AK167" s="158">
        <v>0.59999999999757003</v>
      </c>
      <c r="AL167" s="158">
        <v>70.799999999999741</v>
      </c>
      <c r="AM167" s="158">
        <v>1.62162162162039</v>
      </c>
      <c r="AN167" s="158">
        <v>0.59999999999974996</v>
      </c>
      <c r="AO167" s="158">
        <v>70.800000000000068</v>
      </c>
      <c r="AP167" s="158">
        <v>1.6216216216211099</v>
      </c>
      <c r="AQ167" s="158">
        <v>0.60000000000077003</v>
      </c>
      <c r="AR167" s="158">
        <v>70.799999999999969</v>
      </c>
      <c r="AS167" s="158">
        <v>1.6216216216206201</v>
      </c>
      <c r="AT167" s="158">
        <v>0.6000000000015</v>
      </c>
      <c r="AU167" s="158">
        <v>70.800000000000054</v>
      </c>
      <c r="AV167" s="158">
        <v>1.6216216216035999</v>
      </c>
      <c r="AW167" s="158">
        <v>0.59999999997597997</v>
      </c>
      <c r="AX167" s="158">
        <v>70.80000000000004</v>
      </c>
      <c r="AY167" s="158">
        <v>1.6216216216197199</v>
      </c>
      <c r="AZ167" s="158">
        <v>0.60000000000284004</v>
      </c>
      <c r="BA167" s="158">
        <v>70.799999999999983</v>
      </c>
      <c r="BB167" s="158">
        <v>1.6216216216216199</v>
      </c>
      <c r="BC167" s="158">
        <v>0.6</v>
      </c>
      <c r="BD167" s="158">
        <v>70.799999999999784</v>
      </c>
      <c r="BE167" s="158">
        <v>1.6216216216205701</v>
      </c>
      <c r="BF167" s="158">
        <v>0.59999999999751996</v>
      </c>
      <c r="BG167" s="158">
        <v>70.800000000000097</v>
      </c>
      <c r="BH167" s="158">
        <v>1.62162162162159</v>
      </c>
      <c r="BI167" s="158">
        <v>0.60000000000061005</v>
      </c>
      <c r="BJ167" s="158">
        <v>70.799999999999983</v>
      </c>
      <c r="BK167" s="158">
        <v>1.62162162162155</v>
      </c>
      <c r="BL167" s="158">
        <v>0.60000000000003995</v>
      </c>
      <c r="BM167" s="158">
        <v>70.799999999999983</v>
      </c>
      <c r="BN167" s="158">
        <v>1.62162162162212</v>
      </c>
      <c r="BO167" s="158">
        <v>0.60000000000025</v>
      </c>
      <c r="BP167" s="158">
        <v>70.799999999999955</v>
      </c>
      <c r="BQ167" s="158">
        <v>1.62162162162129</v>
      </c>
      <c r="BR167" s="158">
        <v>0.59999999999942</v>
      </c>
      <c r="BS167" s="158">
        <v>70.799999999999898</v>
      </c>
      <c r="BT167" s="158">
        <v>1.62162162162155</v>
      </c>
      <c r="BU167" s="158">
        <v>0.59999999999968001</v>
      </c>
      <c r="BV167" s="158">
        <v>70.800000000606886</v>
      </c>
      <c r="BW167" s="158">
        <v>1.62162162476688</v>
      </c>
      <c r="BX167" s="158">
        <v>0.60000000699914002</v>
      </c>
      <c r="BY167" s="158">
        <v>70.799999999999969</v>
      </c>
      <c r="BZ167" s="158">
        <v>1.62162162162156</v>
      </c>
      <c r="CA167" s="158">
        <v>0.60000000000082998</v>
      </c>
    </row>
    <row r="168" spans="1:79" s="2" customFormat="1" x14ac:dyDescent="0.25">
      <c r="A168" s="78" t="s">
        <v>3094</v>
      </c>
      <c r="B168" s="157" t="s">
        <v>3051</v>
      </c>
      <c r="C168" s="157" t="s">
        <v>3051</v>
      </c>
      <c r="D168" s="157" t="s">
        <v>3051</v>
      </c>
      <c r="E168" s="157" t="s">
        <v>3051</v>
      </c>
      <c r="F168" s="157" t="s">
        <v>3051</v>
      </c>
      <c r="G168" s="157" t="s">
        <v>3051</v>
      </c>
      <c r="H168" s="157" t="s">
        <v>3051</v>
      </c>
      <c r="I168" s="157" t="s">
        <v>3051</v>
      </c>
      <c r="J168" s="157" t="s">
        <v>3051</v>
      </c>
      <c r="K168" s="157" t="s">
        <v>3051</v>
      </c>
      <c r="L168" s="157" t="s">
        <v>3051</v>
      </c>
      <c r="M168" s="157" t="s">
        <v>3051</v>
      </c>
      <c r="N168" s="157" t="s">
        <v>3051</v>
      </c>
      <c r="O168" s="157" t="s">
        <v>3051</v>
      </c>
      <c r="P168" s="157" t="s">
        <v>3051</v>
      </c>
      <c r="Q168" s="157" t="s">
        <v>3051</v>
      </c>
      <c r="R168" s="157" t="s">
        <v>3051</v>
      </c>
      <c r="S168" s="157" t="s">
        <v>3051</v>
      </c>
      <c r="T168" s="157" t="s">
        <v>3051</v>
      </c>
      <c r="U168" s="157" t="s">
        <v>3051</v>
      </c>
      <c r="V168" s="157" t="s">
        <v>3051</v>
      </c>
      <c r="W168" s="157" t="s">
        <v>3051</v>
      </c>
      <c r="X168" s="157" t="s">
        <v>3051</v>
      </c>
      <c r="Y168" s="157" t="s">
        <v>3051</v>
      </c>
      <c r="Z168" s="157" t="s">
        <v>3051</v>
      </c>
      <c r="AA168" s="157" t="s">
        <v>3051</v>
      </c>
      <c r="AB168" s="157" t="s">
        <v>3051</v>
      </c>
      <c r="AC168" s="157" t="s">
        <v>3051</v>
      </c>
      <c r="AD168" s="157" t="s">
        <v>3051</v>
      </c>
      <c r="AE168" s="157" t="s">
        <v>3051</v>
      </c>
      <c r="AF168" s="157" t="s">
        <v>3051</v>
      </c>
      <c r="AG168" s="157" t="s">
        <v>3051</v>
      </c>
      <c r="AH168" s="157" t="s">
        <v>3051</v>
      </c>
      <c r="AI168" s="157" t="s">
        <v>3051</v>
      </c>
      <c r="AJ168" s="157" t="s">
        <v>3051</v>
      </c>
      <c r="AK168" s="157" t="s">
        <v>3051</v>
      </c>
      <c r="AL168" s="157" t="s">
        <v>3051</v>
      </c>
      <c r="AM168" s="157" t="s">
        <v>3051</v>
      </c>
      <c r="AN168" s="157" t="s">
        <v>3051</v>
      </c>
      <c r="AO168" s="157" t="s">
        <v>3051</v>
      </c>
      <c r="AP168" s="157" t="s">
        <v>3051</v>
      </c>
      <c r="AQ168" s="157" t="s">
        <v>3051</v>
      </c>
      <c r="AR168" s="157" t="s">
        <v>3051</v>
      </c>
      <c r="AS168" s="157" t="s">
        <v>3051</v>
      </c>
      <c r="AT168" s="157" t="s">
        <v>3051</v>
      </c>
      <c r="AU168" s="157" t="s">
        <v>3051</v>
      </c>
      <c r="AV168" s="157" t="s">
        <v>3051</v>
      </c>
      <c r="AW168" s="157" t="s">
        <v>3051</v>
      </c>
      <c r="AX168" s="157" t="s">
        <v>3051</v>
      </c>
      <c r="AY168" s="157" t="s">
        <v>3051</v>
      </c>
      <c r="AZ168" s="157" t="s">
        <v>3051</v>
      </c>
      <c r="BA168" s="157" t="s">
        <v>3051</v>
      </c>
      <c r="BB168" s="157" t="s">
        <v>3051</v>
      </c>
      <c r="BC168" s="157" t="s">
        <v>3051</v>
      </c>
      <c r="BD168" s="157" t="s">
        <v>3051</v>
      </c>
      <c r="BE168" s="157" t="s">
        <v>3051</v>
      </c>
      <c r="BF168" s="157" t="s">
        <v>3051</v>
      </c>
      <c r="BG168" s="157" t="s">
        <v>3051</v>
      </c>
      <c r="BH168" s="157" t="s">
        <v>3051</v>
      </c>
      <c r="BI168" s="157" t="s">
        <v>3051</v>
      </c>
      <c r="BJ168" s="157" t="s">
        <v>3051</v>
      </c>
      <c r="BK168" s="157" t="s">
        <v>3051</v>
      </c>
      <c r="BL168" s="157" t="s">
        <v>3051</v>
      </c>
      <c r="BM168" s="157" t="s">
        <v>3051</v>
      </c>
      <c r="BN168" s="157" t="s">
        <v>3051</v>
      </c>
      <c r="BO168" s="157" t="s">
        <v>3051</v>
      </c>
      <c r="BP168" s="157" t="s">
        <v>3051</v>
      </c>
      <c r="BQ168" s="157" t="s">
        <v>3051</v>
      </c>
      <c r="BR168" s="157" t="s">
        <v>3051</v>
      </c>
      <c r="BS168" s="157" t="s">
        <v>3051</v>
      </c>
      <c r="BT168" s="157" t="s">
        <v>3051</v>
      </c>
      <c r="BU168" s="157" t="s">
        <v>3051</v>
      </c>
      <c r="BV168" s="157" t="s">
        <v>3051</v>
      </c>
      <c r="BW168" s="157" t="s">
        <v>3051</v>
      </c>
      <c r="BX168" s="157" t="s">
        <v>3051</v>
      </c>
      <c r="BY168" s="157" t="s">
        <v>3051</v>
      </c>
      <c r="BZ168" s="157" t="s">
        <v>3051</v>
      </c>
      <c r="CA168" s="157" t="s">
        <v>3051</v>
      </c>
    </row>
    <row r="169" spans="1:79" s="2" customFormat="1" x14ac:dyDescent="0.25">
      <c r="A169" s="83" t="s">
        <v>3099</v>
      </c>
      <c r="B169" s="157" t="s">
        <v>3051</v>
      </c>
      <c r="C169" s="157" t="s">
        <v>3051</v>
      </c>
      <c r="D169" s="157" t="s">
        <v>3051</v>
      </c>
      <c r="E169" s="157" t="s">
        <v>3051</v>
      </c>
      <c r="F169" s="157" t="s">
        <v>3051</v>
      </c>
      <c r="G169" s="157" t="s">
        <v>3051</v>
      </c>
      <c r="H169" s="157" t="s">
        <v>3051</v>
      </c>
      <c r="I169" s="157" t="s">
        <v>3051</v>
      </c>
      <c r="J169" s="157" t="s">
        <v>3051</v>
      </c>
      <c r="K169" s="157" t="s">
        <v>3051</v>
      </c>
      <c r="L169" s="157" t="s">
        <v>3051</v>
      </c>
      <c r="M169" s="157" t="s">
        <v>3051</v>
      </c>
      <c r="N169" s="157" t="s">
        <v>3051</v>
      </c>
      <c r="O169" s="157" t="s">
        <v>3051</v>
      </c>
      <c r="P169" s="157" t="s">
        <v>3051</v>
      </c>
      <c r="Q169" s="157" t="s">
        <v>3051</v>
      </c>
      <c r="R169" s="157" t="s">
        <v>3051</v>
      </c>
      <c r="S169" s="157" t="s">
        <v>3051</v>
      </c>
      <c r="T169" s="157" t="s">
        <v>3051</v>
      </c>
      <c r="U169" s="157" t="s">
        <v>3051</v>
      </c>
      <c r="V169" s="157" t="s">
        <v>3051</v>
      </c>
      <c r="W169" s="157" t="s">
        <v>3051</v>
      </c>
      <c r="X169" s="157" t="s">
        <v>3051</v>
      </c>
      <c r="Y169" s="157" t="s">
        <v>3051</v>
      </c>
      <c r="Z169" s="157" t="s">
        <v>3051</v>
      </c>
      <c r="AA169" s="157" t="s">
        <v>3051</v>
      </c>
      <c r="AB169" s="157" t="s">
        <v>3051</v>
      </c>
      <c r="AC169" s="157" t="s">
        <v>3051</v>
      </c>
      <c r="AD169" s="157" t="s">
        <v>3051</v>
      </c>
      <c r="AE169" s="157" t="s">
        <v>3051</v>
      </c>
      <c r="AF169" s="157" t="s">
        <v>3051</v>
      </c>
      <c r="AG169" s="157" t="s">
        <v>3051</v>
      </c>
      <c r="AH169" s="157" t="s">
        <v>3051</v>
      </c>
      <c r="AI169" s="157" t="s">
        <v>3051</v>
      </c>
      <c r="AJ169" s="157" t="s">
        <v>3051</v>
      </c>
      <c r="AK169" s="157" t="s">
        <v>3051</v>
      </c>
      <c r="AL169" s="157" t="s">
        <v>3051</v>
      </c>
      <c r="AM169" s="157" t="s">
        <v>3051</v>
      </c>
      <c r="AN169" s="157" t="s">
        <v>3051</v>
      </c>
      <c r="AO169" s="157" t="s">
        <v>3051</v>
      </c>
      <c r="AP169" s="157" t="s">
        <v>3051</v>
      </c>
      <c r="AQ169" s="157" t="s">
        <v>3051</v>
      </c>
      <c r="AR169" s="157" t="s">
        <v>3051</v>
      </c>
      <c r="AS169" s="157" t="s">
        <v>3051</v>
      </c>
      <c r="AT169" s="157" t="s">
        <v>3051</v>
      </c>
      <c r="AU169" s="157" t="s">
        <v>3051</v>
      </c>
      <c r="AV169" s="157" t="s">
        <v>3051</v>
      </c>
      <c r="AW169" s="157" t="s">
        <v>3051</v>
      </c>
      <c r="AX169" s="157" t="s">
        <v>3051</v>
      </c>
      <c r="AY169" s="157" t="s">
        <v>3051</v>
      </c>
      <c r="AZ169" s="157" t="s">
        <v>3051</v>
      </c>
      <c r="BA169" s="157" t="s">
        <v>3051</v>
      </c>
      <c r="BB169" s="157" t="s">
        <v>3051</v>
      </c>
      <c r="BC169" s="157" t="s">
        <v>3051</v>
      </c>
      <c r="BD169" s="157" t="s">
        <v>3051</v>
      </c>
      <c r="BE169" s="157" t="s">
        <v>3051</v>
      </c>
      <c r="BF169" s="157" t="s">
        <v>3051</v>
      </c>
      <c r="BG169" s="157" t="s">
        <v>3051</v>
      </c>
      <c r="BH169" s="157" t="s">
        <v>3051</v>
      </c>
      <c r="BI169" s="157" t="s">
        <v>3051</v>
      </c>
      <c r="BJ169" s="157" t="s">
        <v>3051</v>
      </c>
      <c r="BK169" s="157" t="s">
        <v>3051</v>
      </c>
      <c r="BL169" s="157" t="s">
        <v>3051</v>
      </c>
      <c r="BM169" s="157" t="s">
        <v>3051</v>
      </c>
      <c r="BN169" s="157" t="s">
        <v>3051</v>
      </c>
      <c r="BO169" s="157" t="s">
        <v>3051</v>
      </c>
      <c r="BP169" s="157" t="s">
        <v>3051</v>
      </c>
      <c r="BQ169" s="157" t="s">
        <v>3051</v>
      </c>
      <c r="BR169" s="157" t="s">
        <v>3051</v>
      </c>
      <c r="BS169" s="157" t="s">
        <v>3051</v>
      </c>
      <c r="BT169" s="157" t="s">
        <v>3051</v>
      </c>
      <c r="BU169" s="157" t="s">
        <v>3051</v>
      </c>
      <c r="BV169" s="157" t="s">
        <v>3051</v>
      </c>
      <c r="BW169" s="157" t="s">
        <v>3051</v>
      </c>
      <c r="BX169" s="157" t="s">
        <v>3051</v>
      </c>
      <c r="BY169" s="157" t="s">
        <v>3051</v>
      </c>
      <c r="BZ169" s="157" t="s">
        <v>3051</v>
      </c>
      <c r="CA169" s="157" t="s">
        <v>3051</v>
      </c>
    </row>
    <row r="170" spans="1:79" s="2" customFormat="1" x14ac:dyDescent="0.25">
      <c r="A170" s="78" t="s">
        <v>3090</v>
      </c>
      <c r="B170" s="158">
        <v>69.299999999999841</v>
      </c>
      <c r="C170" s="158">
        <v>94.60083064143852</v>
      </c>
      <c r="D170" s="158">
        <v>1.35440701429447</v>
      </c>
      <c r="E170" s="158">
        <v>69.300000000000153</v>
      </c>
      <c r="F170" s="158">
        <v>94.618295947552824</v>
      </c>
      <c r="G170" s="158">
        <v>1.35465706638247</v>
      </c>
      <c r="H170" s="158">
        <v>69.30000000000004</v>
      </c>
      <c r="I170" s="158">
        <v>94.596465322317087</v>
      </c>
      <c r="J170" s="158">
        <v>1.3543445157020999</v>
      </c>
      <c r="K170" s="158">
        <v>69.299999999999955</v>
      </c>
      <c r="L170" s="158">
        <v>94.600830641447104</v>
      </c>
      <c r="M170" s="158">
        <v>1.3544070143056099</v>
      </c>
      <c r="N170" s="158">
        <v>69.300000000000068</v>
      </c>
      <c r="O170" s="158">
        <v>94.670730580950746</v>
      </c>
      <c r="P170" s="158">
        <v>1.3554077768633399</v>
      </c>
      <c r="Q170" s="158">
        <v>69.300000000000139</v>
      </c>
      <c r="R170" s="158">
        <v>94.644506001850928</v>
      </c>
      <c r="S170" s="158">
        <v>1.3550323176310799</v>
      </c>
      <c r="T170" s="158">
        <v>69.299999999999898</v>
      </c>
      <c r="U170" s="158">
        <v>94.644506001844235</v>
      </c>
      <c r="V170" s="158">
        <v>1.3550323176435499</v>
      </c>
      <c r="W170" s="158">
        <v>69.300000000000153</v>
      </c>
      <c r="X170" s="158">
        <v>94.688221709007124</v>
      </c>
      <c r="Y170" s="158">
        <v>1.35565819861283</v>
      </c>
      <c r="Z170" s="158">
        <v>69.299999999999869</v>
      </c>
      <c r="AA170" s="158">
        <v>94.688221709008289</v>
      </c>
      <c r="AB170" s="158">
        <v>1.3556581986106</v>
      </c>
      <c r="AC170" s="158">
        <v>69.299999999999955</v>
      </c>
      <c r="AD170" s="158">
        <v>94.688221709011401</v>
      </c>
      <c r="AE170" s="158">
        <v>1.3556581986109799</v>
      </c>
      <c r="AF170" s="158">
        <v>69.299999999999955</v>
      </c>
      <c r="AG170" s="158">
        <v>94.688221709015465</v>
      </c>
      <c r="AH170" s="158">
        <v>1.36258660507971</v>
      </c>
      <c r="AI170" s="158">
        <v>69.300000000000026</v>
      </c>
      <c r="AJ170" s="158">
        <v>94.688221709012751</v>
      </c>
      <c r="AK170" s="158">
        <v>1.36258660508714</v>
      </c>
      <c r="AL170" s="158">
        <v>69.299999999999855</v>
      </c>
      <c r="AM170" s="158">
        <v>94.688221709006484</v>
      </c>
      <c r="AN170" s="158">
        <v>1.36258660508353</v>
      </c>
      <c r="AO170" s="158">
        <v>69.299999999999869</v>
      </c>
      <c r="AP170" s="158">
        <v>94.688221709000814</v>
      </c>
      <c r="AQ170" s="158">
        <v>1.3625866050725901</v>
      </c>
      <c r="AR170" s="158">
        <v>69.300000000000068</v>
      </c>
      <c r="AS170" s="158">
        <v>94.688221709008332</v>
      </c>
      <c r="AT170" s="158">
        <v>1.3625866050726601</v>
      </c>
      <c r="AU170" s="158">
        <v>69.299999999999926</v>
      </c>
      <c r="AV170" s="158">
        <v>94.688221709004935</v>
      </c>
      <c r="AW170" s="158">
        <v>1.3625866050739599</v>
      </c>
      <c r="AX170" s="158">
        <v>69.300000000000068</v>
      </c>
      <c r="AY170" s="158">
        <v>93.570988429153189</v>
      </c>
      <c r="AZ170" s="158">
        <v>1.34650934568987</v>
      </c>
      <c r="BA170" s="158">
        <v>69.300000000000011</v>
      </c>
      <c r="BB170" s="158">
        <v>93.60730593608001</v>
      </c>
      <c r="BC170" s="158">
        <v>1.3470319634708201</v>
      </c>
      <c r="BD170" s="158">
        <v>69.299999999999926</v>
      </c>
      <c r="BE170" s="158">
        <v>93.524031113853496</v>
      </c>
      <c r="BF170" s="158">
        <v>1.34583361846856</v>
      </c>
      <c r="BG170" s="158">
        <v>69.300000000000068</v>
      </c>
      <c r="BH170" s="158">
        <v>92.833691837421654</v>
      </c>
      <c r="BI170" s="158">
        <v>1.33589946789861</v>
      </c>
      <c r="BJ170" s="158">
        <v>69.300000000000011</v>
      </c>
      <c r="BK170" s="158">
        <v>92.686786481290966</v>
      </c>
      <c r="BL170" s="158">
        <v>1.33378546399526</v>
      </c>
      <c r="BM170" s="158">
        <v>69.300000000000111</v>
      </c>
      <c r="BN170" s="158">
        <v>92.534079624443905</v>
      </c>
      <c r="BO170" s="158">
        <v>1.33158797508882</v>
      </c>
      <c r="BP170" s="158">
        <v>69.299999999999955</v>
      </c>
      <c r="BQ170" s="158">
        <v>92.546611891117308</v>
      </c>
      <c r="BR170" s="158">
        <v>1.3317683174525801</v>
      </c>
      <c r="BS170" s="158">
        <v>69.300000000000026</v>
      </c>
      <c r="BT170" s="158">
        <v>92.519462935793953</v>
      </c>
      <c r="BU170" s="158">
        <v>1.3313776373655</v>
      </c>
      <c r="BV170" s="158">
        <v>69.299999999999926</v>
      </c>
      <c r="BW170" s="158">
        <v>92.273760439195826</v>
      </c>
      <c r="BX170" s="158">
        <v>1.3278419192950901</v>
      </c>
      <c r="BY170" s="158">
        <v>69.299999999999983</v>
      </c>
      <c r="BZ170" s="158">
        <v>92.161755119471934</v>
      </c>
      <c r="CA170" s="158">
        <v>1.32623013463819</v>
      </c>
    </row>
    <row r="171" spans="1:79" s="2" customFormat="1" x14ac:dyDescent="0.25">
      <c r="A171" s="78" t="s">
        <v>3091</v>
      </c>
      <c r="B171" s="158" t="s">
        <v>3052</v>
      </c>
      <c r="C171" s="158" t="s">
        <v>3052</v>
      </c>
      <c r="D171" s="158" t="s">
        <v>3052</v>
      </c>
      <c r="E171" s="158" t="s">
        <v>3052</v>
      </c>
      <c r="F171" s="158" t="s">
        <v>3052</v>
      </c>
      <c r="G171" s="158" t="s">
        <v>3052</v>
      </c>
      <c r="H171" s="158" t="s">
        <v>3052</v>
      </c>
      <c r="I171" s="158" t="s">
        <v>3052</v>
      </c>
      <c r="J171" s="158" t="s">
        <v>3052</v>
      </c>
      <c r="K171" s="158" t="s">
        <v>3052</v>
      </c>
      <c r="L171" s="158" t="s">
        <v>3052</v>
      </c>
      <c r="M171" s="158" t="s">
        <v>3052</v>
      </c>
      <c r="N171" s="158" t="s">
        <v>3052</v>
      </c>
      <c r="O171" s="158" t="s">
        <v>3052</v>
      </c>
      <c r="P171" s="158" t="s">
        <v>3052</v>
      </c>
      <c r="Q171" s="158" t="s">
        <v>3052</v>
      </c>
      <c r="R171" s="158" t="s">
        <v>3052</v>
      </c>
      <c r="S171" s="158" t="s">
        <v>3052</v>
      </c>
      <c r="T171" s="158" t="s">
        <v>3052</v>
      </c>
      <c r="U171" s="158" t="s">
        <v>3052</v>
      </c>
      <c r="V171" s="158" t="s">
        <v>3052</v>
      </c>
      <c r="W171" s="158" t="s">
        <v>3052</v>
      </c>
      <c r="X171" s="158" t="s">
        <v>3052</v>
      </c>
      <c r="Y171" s="158" t="s">
        <v>3052</v>
      </c>
      <c r="Z171" s="158" t="s">
        <v>3052</v>
      </c>
      <c r="AA171" s="158" t="s">
        <v>3052</v>
      </c>
      <c r="AB171" s="158" t="s">
        <v>3052</v>
      </c>
      <c r="AC171" s="158" t="s">
        <v>3052</v>
      </c>
      <c r="AD171" s="158" t="s">
        <v>3052</v>
      </c>
      <c r="AE171" s="158" t="s">
        <v>3052</v>
      </c>
      <c r="AF171" s="158" t="s">
        <v>3052</v>
      </c>
      <c r="AG171" s="158" t="s">
        <v>3052</v>
      </c>
      <c r="AH171" s="158" t="s">
        <v>3052</v>
      </c>
      <c r="AI171" s="158" t="s">
        <v>3052</v>
      </c>
      <c r="AJ171" s="158" t="s">
        <v>3052</v>
      </c>
      <c r="AK171" s="158" t="s">
        <v>3052</v>
      </c>
      <c r="AL171" s="158" t="s">
        <v>3052</v>
      </c>
      <c r="AM171" s="158" t="s">
        <v>3052</v>
      </c>
      <c r="AN171" s="158" t="s">
        <v>3052</v>
      </c>
      <c r="AO171" s="158" t="s">
        <v>3052</v>
      </c>
      <c r="AP171" s="158" t="s">
        <v>3052</v>
      </c>
      <c r="AQ171" s="158" t="s">
        <v>3052</v>
      </c>
      <c r="AR171" s="158" t="s">
        <v>3052</v>
      </c>
      <c r="AS171" s="158" t="s">
        <v>3052</v>
      </c>
      <c r="AT171" s="158" t="s">
        <v>3052</v>
      </c>
      <c r="AU171" s="158" t="s">
        <v>3052</v>
      </c>
      <c r="AV171" s="158" t="s">
        <v>3052</v>
      </c>
      <c r="AW171" s="158" t="s">
        <v>3052</v>
      </c>
      <c r="AX171" s="158" t="s">
        <v>3052</v>
      </c>
      <c r="AY171" s="158" t="s">
        <v>3052</v>
      </c>
      <c r="AZ171" s="158" t="s">
        <v>3052</v>
      </c>
      <c r="BA171" s="158" t="s">
        <v>3052</v>
      </c>
      <c r="BB171" s="158" t="s">
        <v>3052</v>
      </c>
      <c r="BC171" s="158" t="s">
        <v>3052</v>
      </c>
      <c r="BD171" s="158" t="s">
        <v>3052</v>
      </c>
      <c r="BE171" s="158" t="s">
        <v>3052</v>
      </c>
      <c r="BF171" s="158" t="s">
        <v>3052</v>
      </c>
      <c r="BG171" s="158" t="s">
        <v>3052</v>
      </c>
      <c r="BH171" s="158" t="s">
        <v>3052</v>
      </c>
      <c r="BI171" s="158" t="s">
        <v>3052</v>
      </c>
      <c r="BJ171" s="158" t="s">
        <v>3052</v>
      </c>
      <c r="BK171" s="158" t="s">
        <v>3052</v>
      </c>
      <c r="BL171" s="158" t="s">
        <v>3052</v>
      </c>
      <c r="BM171" s="158" t="s">
        <v>3052</v>
      </c>
      <c r="BN171" s="158" t="s">
        <v>3052</v>
      </c>
      <c r="BO171" s="158" t="s">
        <v>3052</v>
      </c>
      <c r="BP171" s="158" t="s">
        <v>3052</v>
      </c>
      <c r="BQ171" s="158" t="s">
        <v>3052</v>
      </c>
      <c r="BR171" s="158" t="s">
        <v>3052</v>
      </c>
      <c r="BS171" s="158" t="s">
        <v>3052</v>
      </c>
      <c r="BT171" s="158" t="s">
        <v>3052</v>
      </c>
      <c r="BU171" s="158" t="s">
        <v>3052</v>
      </c>
      <c r="BV171" s="158" t="s">
        <v>3052</v>
      </c>
      <c r="BW171" s="158" t="s">
        <v>3052</v>
      </c>
      <c r="BX171" s="158" t="s">
        <v>3052</v>
      </c>
      <c r="BY171" s="158" t="s">
        <v>3052</v>
      </c>
      <c r="BZ171" s="158" t="s">
        <v>3052</v>
      </c>
      <c r="CA171" s="158" t="s">
        <v>3052</v>
      </c>
    </row>
    <row r="172" spans="1:79" s="2" customFormat="1" x14ac:dyDescent="0.25">
      <c r="A172" s="78" t="s">
        <v>3092</v>
      </c>
      <c r="B172" s="158" t="s">
        <v>3052</v>
      </c>
      <c r="C172" s="158" t="s">
        <v>3052</v>
      </c>
      <c r="D172" s="158" t="s">
        <v>3052</v>
      </c>
      <c r="E172" s="158" t="s">
        <v>3052</v>
      </c>
      <c r="F172" s="158" t="s">
        <v>3052</v>
      </c>
      <c r="G172" s="158" t="s">
        <v>3052</v>
      </c>
      <c r="H172" s="158" t="s">
        <v>3052</v>
      </c>
      <c r="I172" s="158" t="s">
        <v>3052</v>
      </c>
      <c r="J172" s="158" t="s">
        <v>3052</v>
      </c>
      <c r="K172" s="158" t="s">
        <v>3052</v>
      </c>
      <c r="L172" s="158" t="s">
        <v>3052</v>
      </c>
      <c r="M172" s="158" t="s">
        <v>3052</v>
      </c>
      <c r="N172" s="158" t="s">
        <v>3052</v>
      </c>
      <c r="O172" s="158" t="s">
        <v>3052</v>
      </c>
      <c r="P172" s="158" t="s">
        <v>3052</v>
      </c>
      <c r="Q172" s="158" t="s">
        <v>3052</v>
      </c>
      <c r="R172" s="158" t="s">
        <v>3052</v>
      </c>
      <c r="S172" s="158" t="s">
        <v>3052</v>
      </c>
      <c r="T172" s="158" t="s">
        <v>3052</v>
      </c>
      <c r="U172" s="158" t="s">
        <v>3052</v>
      </c>
      <c r="V172" s="158" t="s">
        <v>3052</v>
      </c>
      <c r="W172" s="158" t="s">
        <v>3052</v>
      </c>
      <c r="X172" s="158" t="s">
        <v>3052</v>
      </c>
      <c r="Y172" s="158" t="s">
        <v>3052</v>
      </c>
      <c r="Z172" s="158" t="s">
        <v>3052</v>
      </c>
      <c r="AA172" s="158" t="s">
        <v>3052</v>
      </c>
      <c r="AB172" s="158" t="s">
        <v>3052</v>
      </c>
      <c r="AC172" s="158" t="s">
        <v>3052</v>
      </c>
      <c r="AD172" s="158" t="s">
        <v>3052</v>
      </c>
      <c r="AE172" s="158" t="s">
        <v>3052</v>
      </c>
      <c r="AF172" s="158" t="s">
        <v>3052</v>
      </c>
      <c r="AG172" s="158" t="s">
        <v>3052</v>
      </c>
      <c r="AH172" s="158" t="s">
        <v>3052</v>
      </c>
      <c r="AI172" s="158" t="s">
        <v>3052</v>
      </c>
      <c r="AJ172" s="158" t="s">
        <v>3052</v>
      </c>
      <c r="AK172" s="158" t="s">
        <v>3052</v>
      </c>
      <c r="AL172" s="158" t="s">
        <v>3052</v>
      </c>
      <c r="AM172" s="158" t="s">
        <v>3052</v>
      </c>
      <c r="AN172" s="158" t="s">
        <v>3052</v>
      </c>
      <c r="AO172" s="158" t="s">
        <v>3052</v>
      </c>
      <c r="AP172" s="158" t="s">
        <v>3052</v>
      </c>
      <c r="AQ172" s="158" t="s">
        <v>3052</v>
      </c>
      <c r="AR172" s="158" t="s">
        <v>3052</v>
      </c>
      <c r="AS172" s="158" t="s">
        <v>3052</v>
      </c>
      <c r="AT172" s="158" t="s">
        <v>3052</v>
      </c>
      <c r="AU172" s="158" t="s">
        <v>3052</v>
      </c>
      <c r="AV172" s="158" t="s">
        <v>3052</v>
      </c>
      <c r="AW172" s="158" t="s">
        <v>3052</v>
      </c>
      <c r="AX172" s="158" t="s">
        <v>3052</v>
      </c>
      <c r="AY172" s="158" t="s">
        <v>3052</v>
      </c>
      <c r="AZ172" s="158" t="s">
        <v>3052</v>
      </c>
      <c r="BA172" s="158" t="s">
        <v>3052</v>
      </c>
      <c r="BB172" s="158" t="s">
        <v>3052</v>
      </c>
      <c r="BC172" s="158" t="s">
        <v>3052</v>
      </c>
      <c r="BD172" s="158" t="s">
        <v>3052</v>
      </c>
      <c r="BE172" s="158" t="s">
        <v>3052</v>
      </c>
      <c r="BF172" s="158" t="s">
        <v>3052</v>
      </c>
      <c r="BG172" s="158" t="s">
        <v>3052</v>
      </c>
      <c r="BH172" s="158" t="s">
        <v>3052</v>
      </c>
      <c r="BI172" s="158" t="s">
        <v>3052</v>
      </c>
      <c r="BJ172" s="158" t="s">
        <v>3052</v>
      </c>
      <c r="BK172" s="158" t="s">
        <v>3052</v>
      </c>
      <c r="BL172" s="158" t="s">
        <v>3052</v>
      </c>
      <c r="BM172" s="158" t="s">
        <v>3052</v>
      </c>
      <c r="BN172" s="158" t="s">
        <v>3052</v>
      </c>
      <c r="BO172" s="158" t="s">
        <v>3052</v>
      </c>
      <c r="BP172" s="158" t="s">
        <v>3052</v>
      </c>
      <c r="BQ172" s="158" t="s">
        <v>3052</v>
      </c>
      <c r="BR172" s="158" t="s">
        <v>3052</v>
      </c>
      <c r="BS172" s="158" t="s">
        <v>3052</v>
      </c>
      <c r="BT172" s="158" t="s">
        <v>3052</v>
      </c>
      <c r="BU172" s="158" t="s">
        <v>3052</v>
      </c>
      <c r="BV172" s="158" t="s">
        <v>3052</v>
      </c>
      <c r="BW172" s="158" t="s">
        <v>3052</v>
      </c>
      <c r="BX172" s="158" t="s">
        <v>3052</v>
      </c>
      <c r="BY172" s="158" t="s">
        <v>3052</v>
      </c>
      <c r="BZ172" s="158" t="s">
        <v>3052</v>
      </c>
      <c r="CA172" s="158" t="s">
        <v>3052</v>
      </c>
    </row>
    <row r="173" spans="1:79" s="2" customFormat="1" x14ac:dyDescent="0.25">
      <c r="A173" s="78" t="s">
        <v>3093</v>
      </c>
      <c r="B173" s="157" t="s">
        <v>3051</v>
      </c>
      <c r="C173" s="157" t="s">
        <v>3051</v>
      </c>
      <c r="D173" s="157" t="s">
        <v>3051</v>
      </c>
      <c r="E173" s="157" t="s">
        <v>3051</v>
      </c>
      <c r="F173" s="157" t="s">
        <v>3051</v>
      </c>
      <c r="G173" s="157" t="s">
        <v>3051</v>
      </c>
      <c r="H173" s="157" t="s">
        <v>3051</v>
      </c>
      <c r="I173" s="157" t="s">
        <v>3051</v>
      </c>
      <c r="J173" s="157" t="s">
        <v>3051</v>
      </c>
      <c r="K173" s="157" t="s">
        <v>3051</v>
      </c>
      <c r="L173" s="157" t="s">
        <v>3051</v>
      </c>
      <c r="M173" s="157" t="s">
        <v>3051</v>
      </c>
      <c r="N173" s="157" t="s">
        <v>3051</v>
      </c>
      <c r="O173" s="157" t="s">
        <v>3051</v>
      </c>
      <c r="P173" s="157" t="s">
        <v>3051</v>
      </c>
      <c r="Q173" s="157" t="s">
        <v>3051</v>
      </c>
      <c r="R173" s="157" t="s">
        <v>3051</v>
      </c>
      <c r="S173" s="157" t="s">
        <v>3051</v>
      </c>
      <c r="T173" s="157" t="s">
        <v>3051</v>
      </c>
      <c r="U173" s="157" t="s">
        <v>3051</v>
      </c>
      <c r="V173" s="157" t="s">
        <v>3051</v>
      </c>
      <c r="W173" s="157" t="s">
        <v>3051</v>
      </c>
      <c r="X173" s="157" t="s">
        <v>3051</v>
      </c>
      <c r="Y173" s="157" t="s">
        <v>3051</v>
      </c>
      <c r="Z173" s="157" t="s">
        <v>3051</v>
      </c>
      <c r="AA173" s="157" t="s">
        <v>3051</v>
      </c>
      <c r="AB173" s="157" t="s">
        <v>3051</v>
      </c>
      <c r="AC173" s="157" t="s">
        <v>3051</v>
      </c>
      <c r="AD173" s="157" t="s">
        <v>3051</v>
      </c>
      <c r="AE173" s="157" t="s">
        <v>3051</v>
      </c>
      <c r="AF173" s="157" t="s">
        <v>3051</v>
      </c>
      <c r="AG173" s="157" t="s">
        <v>3051</v>
      </c>
      <c r="AH173" s="157" t="s">
        <v>3051</v>
      </c>
      <c r="AI173" s="157" t="s">
        <v>3051</v>
      </c>
      <c r="AJ173" s="157" t="s">
        <v>3051</v>
      </c>
      <c r="AK173" s="157" t="s">
        <v>3051</v>
      </c>
      <c r="AL173" s="157" t="s">
        <v>3051</v>
      </c>
      <c r="AM173" s="157" t="s">
        <v>3051</v>
      </c>
      <c r="AN173" s="157" t="s">
        <v>3051</v>
      </c>
      <c r="AO173" s="157" t="s">
        <v>3051</v>
      </c>
      <c r="AP173" s="157" t="s">
        <v>3051</v>
      </c>
      <c r="AQ173" s="157" t="s">
        <v>3051</v>
      </c>
      <c r="AR173" s="157" t="s">
        <v>3051</v>
      </c>
      <c r="AS173" s="157" t="s">
        <v>3051</v>
      </c>
      <c r="AT173" s="157" t="s">
        <v>3051</v>
      </c>
      <c r="AU173" s="157" t="s">
        <v>3051</v>
      </c>
      <c r="AV173" s="157" t="s">
        <v>3051</v>
      </c>
      <c r="AW173" s="157" t="s">
        <v>3051</v>
      </c>
      <c r="AX173" s="157" t="s">
        <v>3051</v>
      </c>
      <c r="AY173" s="157" t="s">
        <v>3051</v>
      </c>
      <c r="AZ173" s="157" t="s">
        <v>3051</v>
      </c>
      <c r="BA173" s="157" t="s">
        <v>3051</v>
      </c>
      <c r="BB173" s="157" t="s">
        <v>3051</v>
      </c>
      <c r="BC173" s="157" t="s">
        <v>3051</v>
      </c>
      <c r="BD173" s="157" t="s">
        <v>3051</v>
      </c>
      <c r="BE173" s="157" t="s">
        <v>3051</v>
      </c>
      <c r="BF173" s="157" t="s">
        <v>3051</v>
      </c>
      <c r="BG173" s="157" t="s">
        <v>3051</v>
      </c>
      <c r="BH173" s="157" t="s">
        <v>3051</v>
      </c>
      <c r="BI173" s="157" t="s">
        <v>3051</v>
      </c>
      <c r="BJ173" s="157" t="s">
        <v>3051</v>
      </c>
      <c r="BK173" s="157" t="s">
        <v>3051</v>
      </c>
      <c r="BL173" s="157" t="s">
        <v>3051</v>
      </c>
      <c r="BM173" s="157" t="s">
        <v>3051</v>
      </c>
      <c r="BN173" s="157" t="s">
        <v>3051</v>
      </c>
      <c r="BO173" s="157" t="s">
        <v>3051</v>
      </c>
      <c r="BP173" s="157" t="s">
        <v>3051</v>
      </c>
      <c r="BQ173" s="157" t="s">
        <v>3051</v>
      </c>
      <c r="BR173" s="157" t="s">
        <v>3051</v>
      </c>
      <c r="BS173" s="157" t="s">
        <v>3051</v>
      </c>
      <c r="BT173" s="157" t="s">
        <v>3051</v>
      </c>
      <c r="BU173" s="157" t="s">
        <v>3051</v>
      </c>
      <c r="BV173" s="157" t="s">
        <v>3051</v>
      </c>
      <c r="BW173" s="157" t="s">
        <v>3051</v>
      </c>
      <c r="BX173" s="157" t="s">
        <v>3051</v>
      </c>
      <c r="BY173" s="157" t="s">
        <v>3051</v>
      </c>
      <c r="BZ173" s="157" t="s">
        <v>3051</v>
      </c>
      <c r="CA173" s="157" t="s">
        <v>3051</v>
      </c>
    </row>
    <row r="174" spans="1:79" s="2" customFormat="1" x14ac:dyDescent="0.25">
      <c r="A174" s="78" t="s">
        <v>3054</v>
      </c>
      <c r="B174" s="158" t="s">
        <v>3052</v>
      </c>
      <c r="C174" s="158" t="s">
        <v>3052</v>
      </c>
      <c r="D174" s="158" t="s">
        <v>3052</v>
      </c>
      <c r="E174" s="158" t="s">
        <v>3052</v>
      </c>
      <c r="F174" s="158" t="s">
        <v>3052</v>
      </c>
      <c r="G174" s="158" t="s">
        <v>3052</v>
      </c>
      <c r="H174" s="158" t="s">
        <v>3052</v>
      </c>
      <c r="I174" s="158" t="s">
        <v>3052</v>
      </c>
      <c r="J174" s="158" t="s">
        <v>3052</v>
      </c>
      <c r="K174" s="158" t="s">
        <v>3052</v>
      </c>
      <c r="L174" s="158" t="s">
        <v>3052</v>
      </c>
      <c r="M174" s="158" t="s">
        <v>3052</v>
      </c>
      <c r="N174" s="158" t="s">
        <v>3052</v>
      </c>
      <c r="O174" s="158" t="s">
        <v>3052</v>
      </c>
      <c r="P174" s="158" t="s">
        <v>3052</v>
      </c>
      <c r="Q174" s="158" t="s">
        <v>3052</v>
      </c>
      <c r="R174" s="158" t="s">
        <v>3052</v>
      </c>
      <c r="S174" s="158" t="s">
        <v>3052</v>
      </c>
      <c r="T174" s="158" t="s">
        <v>3052</v>
      </c>
      <c r="U174" s="158" t="s">
        <v>3052</v>
      </c>
      <c r="V174" s="158" t="s">
        <v>3052</v>
      </c>
      <c r="W174" s="158" t="s">
        <v>3052</v>
      </c>
      <c r="X174" s="158" t="s">
        <v>3052</v>
      </c>
      <c r="Y174" s="158" t="s">
        <v>3052</v>
      </c>
      <c r="Z174" s="158" t="s">
        <v>3052</v>
      </c>
      <c r="AA174" s="158" t="s">
        <v>3052</v>
      </c>
      <c r="AB174" s="158" t="s">
        <v>3052</v>
      </c>
      <c r="AC174" s="158" t="s">
        <v>3052</v>
      </c>
      <c r="AD174" s="158" t="s">
        <v>3052</v>
      </c>
      <c r="AE174" s="158" t="s">
        <v>3052</v>
      </c>
      <c r="AF174" s="158" t="s">
        <v>3052</v>
      </c>
      <c r="AG174" s="158" t="s">
        <v>3052</v>
      </c>
      <c r="AH174" s="158" t="s">
        <v>3052</v>
      </c>
      <c r="AI174" s="158" t="s">
        <v>3052</v>
      </c>
      <c r="AJ174" s="158" t="s">
        <v>3052</v>
      </c>
      <c r="AK174" s="158" t="s">
        <v>3052</v>
      </c>
      <c r="AL174" s="158" t="s">
        <v>3052</v>
      </c>
      <c r="AM174" s="158" t="s">
        <v>3052</v>
      </c>
      <c r="AN174" s="158" t="s">
        <v>3052</v>
      </c>
      <c r="AO174" s="158" t="s">
        <v>3052</v>
      </c>
      <c r="AP174" s="158" t="s">
        <v>3052</v>
      </c>
      <c r="AQ174" s="158" t="s">
        <v>3052</v>
      </c>
      <c r="AR174" s="158" t="s">
        <v>3052</v>
      </c>
      <c r="AS174" s="158" t="s">
        <v>3052</v>
      </c>
      <c r="AT174" s="158" t="s">
        <v>3052</v>
      </c>
      <c r="AU174" s="158" t="s">
        <v>3052</v>
      </c>
      <c r="AV174" s="158" t="s">
        <v>3052</v>
      </c>
      <c r="AW174" s="158" t="s">
        <v>3052</v>
      </c>
      <c r="AX174" s="158" t="s">
        <v>3052</v>
      </c>
      <c r="AY174" s="158" t="s">
        <v>3052</v>
      </c>
      <c r="AZ174" s="158" t="s">
        <v>3052</v>
      </c>
      <c r="BA174" s="158" t="s">
        <v>3052</v>
      </c>
      <c r="BB174" s="158" t="s">
        <v>3052</v>
      </c>
      <c r="BC174" s="158" t="s">
        <v>3052</v>
      </c>
      <c r="BD174" s="158" t="s">
        <v>3052</v>
      </c>
      <c r="BE174" s="158" t="s">
        <v>3052</v>
      </c>
      <c r="BF174" s="158" t="s">
        <v>3052</v>
      </c>
      <c r="BG174" s="158" t="s">
        <v>3052</v>
      </c>
      <c r="BH174" s="158" t="s">
        <v>3052</v>
      </c>
      <c r="BI174" s="158" t="s">
        <v>3052</v>
      </c>
      <c r="BJ174" s="158" t="s">
        <v>3052</v>
      </c>
      <c r="BK174" s="158" t="s">
        <v>3052</v>
      </c>
      <c r="BL174" s="158" t="s">
        <v>3052</v>
      </c>
      <c r="BM174" s="158" t="s">
        <v>3052</v>
      </c>
      <c r="BN174" s="158" t="s">
        <v>3052</v>
      </c>
      <c r="BO174" s="158" t="s">
        <v>3052</v>
      </c>
      <c r="BP174" s="158" t="s">
        <v>3052</v>
      </c>
      <c r="BQ174" s="158" t="s">
        <v>3052</v>
      </c>
      <c r="BR174" s="158" t="s">
        <v>3052</v>
      </c>
      <c r="BS174" s="158" t="s">
        <v>3052</v>
      </c>
      <c r="BT174" s="158" t="s">
        <v>3052</v>
      </c>
      <c r="BU174" s="158" t="s">
        <v>3052</v>
      </c>
      <c r="BV174" s="158" t="s">
        <v>3052</v>
      </c>
      <c r="BW174" s="158" t="s">
        <v>3052</v>
      </c>
      <c r="BX174" s="158" t="s">
        <v>3052</v>
      </c>
      <c r="BY174" s="158" t="s">
        <v>3052</v>
      </c>
      <c r="BZ174" s="158" t="s">
        <v>3052</v>
      </c>
      <c r="CA174" s="158" t="s">
        <v>3052</v>
      </c>
    </row>
    <row r="175" spans="1:79" s="2" customFormat="1" x14ac:dyDescent="0.25">
      <c r="A175" s="78" t="s">
        <v>3057</v>
      </c>
      <c r="B175" s="158" t="s">
        <v>3052</v>
      </c>
      <c r="C175" s="158" t="s">
        <v>3052</v>
      </c>
      <c r="D175" s="158" t="s">
        <v>3052</v>
      </c>
      <c r="E175" s="158" t="s">
        <v>3052</v>
      </c>
      <c r="F175" s="158" t="s">
        <v>3052</v>
      </c>
      <c r="G175" s="158" t="s">
        <v>3052</v>
      </c>
      <c r="H175" s="158" t="s">
        <v>3052</v>
      </c>
      <c r="I175" s="158" t="s">
        <v>3052</v>
      </c>
      <c r="J175" s="158" t="s">
        <v>3052</v>
      </c>
      <c r="K175" s="158" t="s">
        <v>3052</v>
      </c>
      <c r="L175" s="158" t="s">
        <v>3052</v>
      </c>
      <c r="M175" s="158" t="s">
        <v>3052</v>
      </c>
      <c r="N175" s="158" t="s">
        <v>3052</v>
      </c>
      <c r="O175" s="158" t="s">
        <v>3052</v>
      </c>
      <c r="P175" s="158" t="s">
        <v>3052</v>
      </c>
      <c r="Q175" s="158" t="s">
        <v>3052</v>
      </c>
      <c r="R175" s="158" t="s">
        <v>3052</v>
      </c>
      <c r="S175" s="158" t="s">
        <v>3052</v>
      </c>
      <c r="T175" s="158" t="s">
        <v>3052</v>
      </c>
      <c r="U175" s="158" t="s">
        <v>3052</v>
      </c>
      <c r="V175" s="158" t="s">
        <v>3052</v>
      </c>
      <c r="W175" s="158" t="s">
        <v>3052</v>
      </c>
      <c r="X175" s="158" t="s">
        <v>3052</v>
      </c>
      <c r="Y175" s="158" t="s">
        <v>3052</v>
      </c>
      <c r="Z175" s="158" t="s">
        <v>3052</v>
      </c>
      <c r="AA175" s="158" t="s">
        <v>3052</v>
      </c>
      <c r="AB175" s="158" t="s">
        <v>3052</v>
      </c>
      <c r="AC175" s="158" t="s">
        <v>3052</v>
      </c>
      <c r="AD175" s="158" t="s">
        <v>3052</v>
      </c>
      <c r="AE175" s="158" t="s">
        <v>3052</v>
      </c>
      <c r="AF175" s="158" t="s">
        <v>3052</v>
      </c>
      <c r="AG175" s="158" t="s">
        <v>3052</v>
      </c>
      <c r="AH175" s="158" t="s">
        <v>3052</v>
      </c>
      <c r="AI175" s="158" t="s">
        <v>3052</v>
      </c>
      <c r="AJ175" s="158" t="s">
        <v>3052</v>
      </c>
      <c r="AK175" s="158" t="s">
        <v>3052</v>
      </c>
      <c r="AL175" s="158" t="s">
        <v>3052</v>
      </c>
      <c r="AM175" s="158" t="s">
        <v>3052</v>
      </c>
      <c r="AN175" s="158" t="s">
        <v>3052</v>
      </c>
      <c r="AO175" s="158" t="s">
        <v>3052</v>
      </c>
      <c r="AP175" s="158" t="s">
        <v>3052</v>
      </c>
      <c r="AQ175" s="158" t="s">
        <v>3052</v>
      </c>
      <c r="AR175" s="158" t="s">
        <v>3052</v>
      </c>
      <c r="AS175" s="158" t="s">
        <v>3052</v>
      </c>
      <c r="AT175" s="158" t="s">
        <v>3052</v>
      </c>
      <c r="AU175" s="158" t="s">
        <v>3052</v>
      </c>
      <c r="AV175" s="158" t="s">
        <v>3052</v>
      </c>
      <c r="AW175" s="158" t="s">
        <v>3052</v>
      </c>
      <c r="AX175" s="158">
        <v>70.800000000012716</v>
      </c>
      <c r="AY175" s="158">
        <v>2.9999999901633698</v>
      </c>
      <c r="AZ175" s="158">
        <v>0.59999999803267001</v>
      </c>
      <c r="BA175" s="158" t="s">
        <v>3052</v>
      </c>
      <c r="BB175" s="158" t="s">
        <v>3052</v>
      </c>
      <c r="BC175" s="158" t="s">
        <v>3052</v>
      </c>
      <c r="BD175" s="158">
        <v>70.799999999999713</v>
      </c>
      <c r="BE175" s="158">
        <v>2.99999999965056</v>
      </c>
      <c r="BF175" s="158">
        <v>0.59999999993011</v>
      </c>
      <c r="BG175" s="158">
        <v>70.799999999999827</v>
      </c>
      <c r="BH175" s="158">
        <v>3.00000000017415</v>
      </c>
      <c r="BI175" s="158">
        <v>0.60000000003483001</v>
      </c>
      <c r="BJ175" s="158">
        <v>70.799999999999571</v>
      </c>
      <c r="BK175" s="158">
        <v>2.9999999998793099</v>
      </c>
      <c r="BL175" s="158">
        <v>0.60000000008676002</v>
      </c>
      <c r="BM175" s="158">
        <v>70.799999999999628</v>
      </c>
      <c r="BN175" s="158">
        <v>2.9999999999015001</v>
      </c>
      <c r="BO175" s="158">
        <v>0.59999999998029996</v>
      </c>
      <c r="BP175" s="158">
        <v>70.799999999999855</v>
      </c>
      <c r="BQ175" s="158">
        <v>2.9999999998167399</v>
      </c>
      <c r="BR175" s="158">
        <v>0.59999999996334996</v>
      </c>
      <c r="BS175" s="158">
        <v>70.800000000000125</v>
      </c>
      <c r="BT175" s="158">
        <v>2.9999999998748899</v>
      </c>
      <c r="BU175" s="158">
        <v>0.59999999986331998</v>
      </c>
      <c r="BV175" s="158">
        <v>70.799999998810463</v>
      </c>
      <c r="BW175" s="158">
        <v>3.0000004787910002</v>
      </c>
      <c r="BX175" s="158">
        <v>0.60000009575820001</v>
      </c>
      <c r="BY175" s="158">
        <v>70.800000000000068</v>
      </c>
      <c r="BZ175" s="158">
        <v>3.0000000000287499</v>
      </c>
      <c r="CA175" s="158">
        <v>0.59999999991565001</v>
      </c>
    </row>
    <row r="176" spans="1:79" s="2" customFormat="1" x14ac:dyDescent="0.25">
      <c r="A176" s="78" t="s">
        <v>3094</v>
      </c>
      <c r="B176" s="157" t="s">
        <v>3051</v>
      </c>
      <c r="C176" s="157" t="s">
        <v>3051</v>
      </c>
      <c r="D176" s="157" t="s">
        <v>3051</v>
      </c>
      <c r="E176" s="157" t="s">
        <v>3051</v>
      </c>
      <c r="F176" s="157" t="s">
        <v>3051</v>
      </c>
      <c r="G176" s="157" t="s">
        <v>3051</v>
      </c>
      <c r="H176" s="157" t="s">
        <v>3051</v>
      </c>
      <c r="I176" s="157" t="s">
        <v>3051</v>
      </c>
      <c r="J176" s="157" t="s">
        <v>3051</v>
      </c>
      <c r="K176" s="157" t="s">
        <v>3051</v>
      </c>
      <c r="L176" s="157" t="s">
        <v>3051</v>
      </c>
      <c r="M176" s="157" t="s">
        <v>3051</v>
      </c>
      <c r="N176" s="157" t="s">
        <v>3051</v>
      </c>
      <c r="O176" s="157" t="s">
        <v>3051</v>
      </c>
      <c r="P176" s="157" t="s">
        <v>3051</v>
      </c>
      <c r="Q176" s="157" t="s">
        <v>3051</v>
      </c>
      <c r="R176" s="157" t="s">
        <v>3051</v>
      </c>
      <c r="S176" s="157" t="s">
        <v>3051</v>
      </c>
      <c r="T176" s="157" t="s">
        <v>3051</v>
      </c>
      <c r="U176" s="157" t="s">
        <v>3051</v>
      </c>
      <c r="V176" s="157" t="s">
        <v>3051</v>
      </c>
      <c r="W176" s="157" t="s">
        <v>3051</v>
      </c>
      <c r="X176" s="157" t="s">
        <v>3051</v>
      </c>
      <c r="Y176" s="157" t="s">
        <v>3051</v>
      </c>
      <c r="Z176" s="157" t="s">
        <v>3051</v>
      </c>
      <c r="AA176" s="157" t="s">
        <v>3051</v>
      </c>
      <c r="AB176" s="157" t="s">
        <v>3051</v>
      </c>
      <c r="AC176" s="157" t="s">
        <v>3051</v>
      </c>
      <c r="AD176" s="157" t="s">
        <v>3051</v>
      </c>
      <c r="AE176" s="157" t="s">
        <v>3051</v>
      </c>
      <c r="AF176" s="157" t="s">
        <v>3051</v>
      </c>
      <c r="AG176" s="157" t="s">
        <v>3051</v>
      </c>
      <c r="AH176" s="157" t="s">
        <v>3051</v>
      </c>
      <c r="AI176" s="157" t="s">
        <v>3051</v>
      </c>
      <c r="AJ176" s="157" t="s">
        <v>3051</v>
      </c>
      <c r="AK176" s="157" t="s">
        <v>3051</v>
      </c>
      <c r="AL176" s="157" t="s">
        <v>3051</v>
      </c>
      <c r="AM176" s="157" t="s">
        <v>3051</v>
      </c>
      <c r="AN176" s="157" t="s">
        <v>3051</v>
      </c>
      <c r="AO176" s="157" t="s">
        <v>3051</v>
      </c>
      <c r="AP176" s="157" t="s">
        <v>3051</v>
      </c>
      <c r="AQ176" s="157" t="s">
        <v>3051</v>
      </c>
      <c r="AR176" s="157" t="s">
        <v>3051</v>
      </c>
      <c r="AS176" s="157" t="s">
        <v>3051</v>
      </c>
      <c r="AT176" s="157" t="s">
        <v>3051</v>
      </c>
      <c r="AU176" s="157" t="s">
        <v>3051</v>
      </c>
      <c r="AV176" s="157" t="s">
        <v>3051</v>
      </c>
      <c r="AW176" s="157" t="s">
        <v>3051</v>
      </c>
      <c r="AX176" s="157" t="s">
        <v>3051</v>
      </c>
      <c r="AY176" s="157" t="s">
        <v>3051</v>
      </c>
      <c r="AZ176" s="157" t="s">
        <v>3051</v>
      </c>
      <c r="BA176" s="157" t="s">
        <v>3051</v>
      </c>
      <c r="BB176" s="157" t="s">
        <v>3051</v>
      </c>
      <c r="BC176" s="157" t="s">
        <v>3051</v>
      </c>
      <c r="BD176" s="157" t="s">
        <v>3051</v>
      </c>
      <c r="BE176" s="157" t="s">
        <v>3051</v>
      </c>
      <c r="BF176" s="157" t="s">
        <v>3051</v>
      </c>
      <c r="BG176" s="157" t="s">
        <v>3051</v>
      </c>
      <c r="BH176" s="157" t="s">
        <v>3051</v>
      </c>
      <c r="BI176" s="157" t="s">
        <v>3051</v>
      </c>
      <c r="BJ176" s="157" t="s">
        <v>3051</v>
      </c>
      <c r="BK176" s="157" t="s">
        <v>3051</v>
      </c>
      <c r="BL176" s="157" t="s">
        <v>3051</v>
      </c>
      <c r="BM176" s="157" t="s">
        <v>3051</v>
      </c>
      <c r="BN176" s="157" t="s">
        <v>3051</v>
      </c>
      <c r="BO176" s="157" t="s">
        <v>3051</v>
      </c>
      <c r="BP176" s="157" t="s">
        <v>3051</v>
      </c>
      <c r="BQ176" s="157" t="s">
        <v>3051</v>
      </c>
      <c r="BR176" s="157" t="s">
        <v>3051</v>
      </c>
      <c r="BS176" s="157" t="s">
        <v>3051</v>
      </c>
      <c r="BT176" s="157" t="s">
        <v>3051</v>
      </c>
      <c r="BU176" s="157" t="s">
        <v>3051</v>
      </c>
      <c r="BV176" s="157" t="s">
        <v>3051</v>
      </c>
      <c r="BW176" s="157" t="s">
        <v>3051</v>
      </c>
      <c r="BX176" s="157" t="s">
        <v>3051</v>
      </c>
      <c r="BY176" s="157" t="s">
        <v>3051</v>
      </c>
      <c r="BZ176" s="157" t="s">
        <v>3051</v>
      </c>
      <c r="CA176" s="157" t="s">
        <v>3051</v>
      </c>
    </row>
    <row r="177" spans="1:79" s="2" customFormat="1" x14ac:dyDescent="0.25">
      <c r="A177" s="83" t="s">
        <v>3100</v>
      </c>
      <c r="B177" s="157" t="s">
        <v>3051</v>
      </c>
      <c r="C177" s="157" t="s">
        <v>3051</v>
      </c>
      <c r="D177" s="157" t="s">
        <v>3051</v>
      </c>
      <c r="E177" s="157" t="s">
        <v>3051</v>
      </c>
      <c r="F177" s="157" t="s">
        <v>3051</v>
      </c>
      <c r="G177" s="157" t="s">
        <v>3051</v>
      </c>
      <c r="H177" s="157" t="s">
        <v>3051</v>
      </c>
      <c r="I177" s="157" t="s">
        <v>3051</v>
      </c>
      <c r="J177" s="157" t="s">
        <v>3051</v>
      </c>
      <c r="K177" s="157" t="s">
        <v>3051</v>
      </c>
      <c r="L177" s="157" t="s">
        <v>3051</v>
      </c>
      <c r="M177" s="157" t="s">
        <v>3051</v>
      </c>
      <c r="N177" s="157" t="s">
        <v>3051</v>
      </c>
      <c r="O177" s="157" t="s">
        <v>3051</v>
      </c>
      <c r="P177" s="157" t="s">
        <v>3051</v>
      </c>
      <c r="Q177" s="157" t="s">
        <v>3051</v>
      </c>
      <c r="R177" s="157" t="s">
        <v>3051</v>
      </c>
      <c r="S177" s="157" t="s">
        <v>3051</v>
      </c>
      <c r="T177" s="157" t="s">
        <v>3051</v>
      </c>
      <c r="U177" s="157" t="s">
        <v>3051</v>
      </c>
      <c r="V177" s="157" t="s">
        <v>3051</v>
      </c>
      <c r="W177" s="157" t="s">
        <v>3051</v>
      </c>
      <c r="X177" s="157" t="s">
        <v>3051</v>
      </c>
      <c r="Y177" s="157" t="s">
        <v>3051</v>
      </c>
      <c r="Z177" s="157" t="s">
        <v>3051</v>
      </c>
      <c r="AA177" s="157" t="s">
        <v>3051</v>
      </c>
      <c r="AB177" s="157" t="s">
        <v>3051</v>
      </c>
      <c r="AC177" s="157" t="s">
        <v>3051</v>
      </c>
      <c r="AD177" s="157" t="s">
        <v>3051</v>
      </c>
      <c r="AE177" s="157" t="s">
        <v>3051</v>
      </c>
      <c r="AF177" s="157" t="s">
        <v>3051</v>
      </c>
      <c r="AG177" s="157" t="s">
        <v>3051</v>
      </c>
      <c r="AH177" s="157" t="s">
        <v>3051</v>
      </c>
      <c r="AI177" s="157" t="s">
        <v>3051</v>
      </c>
      <c r="AJ177" s="157" t="s">
        <v>3051</v>
      </c>
      <c r="AK177" s="157" t="s">
        <v>3051</v>
      </c>
      <c r="AL177" s="157" t="s">
        <v>3051</v>
      </c>
      <c r="AM177" s="157" t="s">
        <v>3051</v>
      </c>
      <c r="AN177" s="157" t="s">
        <v>3051</v>
      </c>
      <c r="AO177" s="157" t="s">
        <v>3051</v>
      </c>
      <c r="AP177" s="157" t="s">
        <v>3051</v>
      </c>
      <c r="AQ177" s="157" t="s">
        <v>3051</v>
      </c>
      <c r="AR177" s="157" t="s">
        <v>3051</v>
      </c>
      <c r="AS177" s="157" t="s">
        <v>3051</v>
      </c>
      <c r="AT177" s="157" t="s">
        <v>3051</v>
      </c>
      <c r="AU177" s="157" t="s">
        <v>3051</v>
      </c>
      <c r="AV177" s="157" t="s">
        <v>3051</v>
      </c>
      <c r="AW177" s="157" t="s">
        <v>3051</v>
      </c>
      <c r="AX177" s="157" t="s">
        <v>3051</v>
      </c>
      <c r="AY177" s="157" t="s">
        <v>3051</v>
      </c>
      <c r="AZ177" s="157" t="s">
        <v>3051</v>
      </c>
      <c r="BA177" s="157" t="s">
        <v>3051</v>
      </c>
      <c r="BB177" s="157" t="s">
        <v>3051</v>
      </c>
      <c r="BC177" s="157" t="s">
        <v>3051</v>
      </c>
      <c r="BD177" s="157" t="s">
        <v>3051</v>
      </c>
      <c r="BE177" s="157" t="s">
        <v>3051</v>
      </c>
      <c r="BF177" s="157" t="s">
        <v>3051</v>
      </c>
      <c r="BG177" s="157" t="s">
        <v>3051</v>
      </c>
      <c r="BH177" s="157" t="s">
        <v>3051</v>
      </c>
      <c r="BI177" s="157" t="s">
        <v>3051</v>
      </c>
      <c r="BJ177" s="157" t="s">
        <v>3051</v>
      </c>
      <c r="BK177" s="157" t="s">
        <v>3051</v>
      </c>
      <c r="BL177" s="157" t="s">
        <v>3051</v>
      </c>
      <c r="BM177" s="157" t="s">
        <v>3051</v>
      </c>
      <c r="BN177" s="157" t="s">
        <v>3051</v>
      </c>
      <c r="BO177" s="157" t="s">
        <v>3051</v>
      </c>
      <c r="BP177" s="157" t="s">
        <v>3051</v>
      </c>
      <c r="BQ177" s="157" t="s">
        <v>3051</v>
      </c>
      <c r="BR177" s="157" t="s">
        <v>3051</v>
      </c>
      <c r="BS177" s="157" t="s">
        <v>3051</v>
      </c>
      <c r="BT177" s="157" t="s">
        <v>3051</v>
      </c>
      <c r="BU177" s="157" t="s">
        <v>3051</v>
      </c>
      <c r="BV177" s="157" t="s">
        <v>3051</v>
      </c>
      <c r="BW177" s="157" t="s">
        <v>3051</v>
      </c>
      <c r="BX177" s="157" t="s">
        <v>3051</v>
      </c>
      <c r="BY177" s="157" t="s">
        <v>3051</v>
      </c>
      <c r="BZ177" s="157" t="s">
        <v>3051</v>
      </c>
      <c r="CA177" s="157" t="s">
        <v>3051</v>
      </c>
    </row>
    <row r="178" spans="1:79" s="2" customFormat="1" x14ac:dyDescent="0.25">
      <c r="A178" s="90" t="s">
        <v>3101</v>
      </c>
      <c r="B178" s="157" t="s">
        <v>3051</v>
      </c>
      <c r="C178" s="157" t="s">
        <v>3051</v>
      </c>
      <c r="D178" s="157" t="s">
        <v>3051</v>
      </c>
      <c r="E178" s="157" t="s">
        <v>3051</v>
      </c>
      <c r="F178" s="157" t="s">
        <v>3051</v>
      </c>
      <c r="G178" s="157" t="s">
        <v>3051</v>
      </c>
      <c r="H178" s="157" t="s">
        <v>3051</v>
      </c>
      <c r="I178" s="157" t="s">
        <v>3051</v>
      </c>
      <c r="J178" s="157" t="s">
        <v>3051</v>
      </c>
      <c r="K178" s="157" t="s">
        <v>3051</v>
      </c>
      <c r="L178" s="157" t="s">
        <v>3051</v>
      </c>
      <c r="M178" s="157" t="s">
        <v>3051</v>
      </c>
      <c r="N178" s="157" t="s">
        <v>3051</v>
      </c>
      <c r="O178" s="157" t="s">
        <v>3051</v>
      </c>
      <c r="P178" s="157" t="s">
        <v>3051</v>
      </c>
      <c r="Q178" s="157" t="s">
        <v>3051</v>
      </c>
      <c r="R178" s="157" t="s">
        <v>3051</v>
      </c>
      <c r="S178" s="157" t="s">
        <v>3051</v>
      </c>
      <c r="T178" s="157" t="s">
        <v>3051</v>
      </c>
      <c r="U178" s="157" t="s">
        <v>3051</v>
      </c>
      <c r="V178" s="157" t="s">
        <v>3051</v>
      </c>
      <c r="W178" s="157" t="s">
        <v>3051</v>
      </c>
      <c r="X178" s="157" t="s">
        <v>3051</v>
      </c>
      <c r="Y178" s="157" t="s">
        <v>3051</v>
      </c>
      <c r="Z178" s="157" t="s">
        <v>3051</v>
      </c>
      <c r="AA178" s="157" t="s">
        <v>3051</v>
      </c>
      <c r="AB178" s="157" t="s">
        <v>3051</v>
      </c>
      <c r="AC178" s="157" t="s">
        <v>3051</v>
      </c>
      <c r="AD178" s="157" t="s">
        <v>3051</v>
      </c>
      <c r="AE178" s="157" t="s">
        <v>3051</v>
      </c>
      <c r="AF178" s="157" t="s">
        <v>3051</v>
      </c>
      <c r="AG178" s="157" t="s">
        <v>3051</v>
      </c>
      <c r="AH178" s="157" t="s">
        <v>3051</v>
      </c>
      <c r="AI178" s="157" t="s">
        <v>3051</v>
      </c>
      <c r="AJ178" s="157" t="s">
        <v>3051</v>
      </c>
      <c r="AK178" s="157" t="s">
        <v>3051</v>
      </c>
      <c r="AL178" s="157" t="s">
        <v>3051</v>
      </c>
      <c r="AM178" s="157" t="s">
        <v>3051</v>
      </c>
      <c r="AN178" s="157" t="s">
        <v>3051</v>
      </c>
      <c r="AO178" s="157" t="s">
        <v>3051</v>
      </c>
      <c r="AP178" s="157" t="s">
        <v>3051</v>
      </c>
      <c r="AQ178" s="157" t="s">
        <v>3051</v>
      </c>
      <c r="AR178" s="157" t="s">
        <v>3051</v>
      </c>
      <c r="AS178" s="157" t="s">
        <v>3051</v>
      </c>
      <c r="AT178" s="157" t="s">
        <v>3051</v>
      </c>
      <c r="AU178" s="157" t="s">
        <v>3051</v>
      </c>
      <c r="AV178" s="157" t="s">
        <v>3051</v>
      </c>
      <c r="AW178" s="157" t="s">
        <v>3051</v>
      </c>
      <c r="AX178" s="157" t="s">
        <v>3051</v>
      </c>
      <c r="AY178" s="157" t="s">
        <v>3051</v>
      </c>
      <c r="AZ178" s="157" t="s">
        <v>3051</v>
      </c>
      <c r="BA178" s="157" t="s">
        <v>3051</v>
      </c>
      <c r="BB178" s="157" t="s">
        <v>3051</v>
      </c>
      <c r="BC178" s="157" t="s">
        <v>3051</v>
      </c>
      <c r="BD178" s="157" t="s">
        <v>3051</v>
      </c>
      <c r="BE178" s="157" t="s">
        <v>3051</v>
      </c>
      <c r="BF178" s="157" t="s">
        <v>3051</v>
      </c>
      <c r="BG178" s="157" t="s">
        <v>3051</v>
      </c>
      <c r="BH178" s="157" t="s">
        <v>3051</v>
      </c>
      <c r="BI178" s="157" t="s">
        <v>3051</v>
      </c>
      <c r="BJ178" s="157" t="s">
        <v>3051</v>
      </c>
      <c r="BK178" s="157" t="s">
        <v>3051</v>
      </c>
      <c r="BL178" s="157" t="s">
        <v>3051</v>
      </c>
      <c r="BM178" s="157" t="s">
        <v>3051</v>
      </c>
      <c r="BN178" s="157" t="s">
        <v>3051</v>
      </c>
      <c r="BO178" s="157" t="s">
        <v>3051</v>
      </c>
      <c r="BP178" s="157" t="s">
        <v>3051</v>
      </c>
      <c r="BQ178" s="157" t="s">
        <v>3051</v>
      </c>
      <c r="BR178" s="157" t="s">
        <v>3051</v>
      </c>
      <c r="BS178" s="157" t="s">
        <v>3051</v>
      </c>
      <c r="BT178" s="157" t="s">
        <v>3051</v>
      </c>
      <c r="BU178" s="157" t="s">
        <v>3051</v>
      </c>
      <c r="BV178" s="157" t="s">
        <v>3051</v>
      </c>
      <c r="BW178" s="157" t="s">
        <v>3051</v>
      </c>
      <c r="BX178" s="157" t="s">
        <v>3051</v>
      </c>
      <c r="BY178" s="157" t="s">
        <v>3051</v>
      </c>
      <c r="BZ178" s="157" t="s">
        <v>3051</v>
      </c>
      <c r="CA178" s="157" t="s">
        <v>3051</v>
      </c>
    </row>
    <row r="179" spans="1:79" s="2" customFormat="1" x14ac:dyDescent="0.25">
      <c r="A179" s="78" t="s">
        <v>3053</v>
      </c>
      <c r="B179" s="158">
        <v>74.099999999999994</v>
      </c>
      <c r="C179" s="158">
        <v>4.1500000000000004</v>
      </c>
      <c r="D179" s="158">
        <v>28.6</v>
      </c>
      <c r="E179" s="158">
        <v>74.099999999999994</v>
      </c>
      <c r="F179" s="158">
        <v>4.1500000000000004</v>
      </c>
      <c r="G179" s="158">
        <v>28.6</v>
      </c>
      <c r="H179" s="158">
        <v>74.099999999999994</v>
      </c>
      <c r="I179" s="158">
        <v>4.1500000000000004</v>
      </c>
      <c r="J179" s="158">
        <v>28.6</v>
      </c>
      <c r="K179" s="158">
        <v>74.099999999999994</v>
      </c>
      <c r="L179" s="158">
        <v>4.1500000000000004</v>
      </c>
      <c r="M179" s="158">
        <v>28.6</v>
      </c>
      <c r="N179" s="158">
        <v>74.099999999999994</v>
      </c>
      <c r="O179" s="158">
        <v>4.1500000000000004</v>
      </c>
      <c r="P179" s="158">
        <v>28.6</v>
      </c>
      <c r="Q179" s="158">
        <v>74.100000000000009</v>
      </c>
      <c r="R179" s="158">
        <v>4.1500000000000004</v>
      </c>
      <c r="S179" s="158">
        <v>28.6</v>
      </c>
      <c r="T179" s="158">
        <v>74.099999999999994</v>
      </c>
      <c r="U179" s="158">
        <v>4.1500000000000004</v>
      </c>
      <c r="V179" s="158">
        <v>28.6</v>
      </c>
      <c r="W179" s="158">
        <v>74.099999999999994</v>
      </c>
      <c r="X179" s="158">
        <v>4.1500000000000004</v>
      </c>
      <c r="Y179" s="158">
        <v>28.6</v>
      </c>
      <c r="Z179" s="158">
        <v>74.099999999999994</v>
      </c>
      <c r="AA179" s="158">
        <v>4.1500000000000004</v>
      </c>
      <c r="AB179" s="158">
        <v>28.6</v>
      </c>
      <c r="AC179" s="158">
        <v>74.099999999999994</v>
      </c>
      <c r="AD179" s="158">
        <v>4.1500000000000004</v>
      </c>
      <c r="AE179" s="158">
        <v>28.6</v>
      </c>
      <c r="AF179" s="158">
        <v>74.099999999999994</v>
      </c>
      <c r="AG179" s="158">
        <v>4.1500000000000004</v>
      </c>
      <c r="AH179" s="158">
        <v>28.6</v>
      </c>
      <c r="AI179" s="158">
        <v>74.099999999999994</v>
      </c>
      <c r="AJ179" s="158">
        <v>4.1500000000000004</v>
      </c>
      <c r="AK179" s="158">
        <v>28.6</v>
      </c>
      <c r="AL179" s="158">
        <v>74.099999999999994</v>
      </c>
      <c r="AM179" s="158">
        <v>4.1500000000000004</v>
      </c>
      <c r="AN179" s="158">
        <v>28.6</v>
      </c>
      <c r="AO179" s="158">
        <v>74.099999999999994</v>
      </c>
      <c r="AP179" s="158">
        <v>4.1500000000000004</v>
      </c>
      <c r="AQ179" s="158">
        <v>28.6</v>
      </c>
      <c r="AR179" s="158">
        <v>74.099999999999994</v>
      </c>
      <c r="AS179" s="158">
        <v>4.1500000000000004</v>
      </c>
      <c r="AT179" s="158">
        <v>28.6</v>
      </c>
      <c r="AU179" s="158">
        <v>74.099999999999994</v>
      </c>
      <c r="AV179" s="158">
        <v>4.1500000000000004</v>
      </c>
      <c r="AW179" s="158">
        <v>28.6</v>
      </c>
      <c r="AX179" s="158">
        <v>74.100000000000009</v>
      </c>
      <c r="AY179" s="158">
        <v>4.1500000000000004</v>
      </c>
      <c r="AZ179" s="158">
        <v>28.6</v>
      </c>
      <c r="BA179" s="158">
        <v>74.099999999999994</v>
      </c>
      <c r="BB179" s="158">
        <v>4.1500000000000004</v>
      </c>
      <c r="BC179" s="158">
        <v>28.6</v>
      </c>
      <c r="BD179" s="158">
        <v>74.099999999999994</v>
      </c>
      <c r="BE179" s="158">
        <v>4.1500000000000004</v>
      </c>
      <c r="BF179" s="158">
        <v>28.6</v>
      </c>
      <c r="BG179" s="158">
        <v>74.099999999999994</v>
      </c>
      <c r="BH179" s="158">
        <v>4.1500000000000004</v>
      </c>
      <c r="BI179" s="158">
        <v>28.6</v>
      </c>
      <c r="BJ179" s="158">
        <v>74.099999999999994</v>
      </c>
      <c r="BK179" s="158">
        <v>4.1500000000000004</v>
      </c>
      <c r="BL179" s="158">
        <v>28.6</v>
      </c>
      <c r="BM179" s="158">
        <v>74.099999999999994</v>
      </c>
      <c r="BN179" s="158">
        <v>4.1500000000000004</v>
      </c>
      <c r="BO179" s="158">
        <v>28.6</v>
      </c>
      <c r="BP179" s="158">
        <v>74.099999999999994</v>
      </c>
      <c r="BQ179" s="158">
        <v>4.1500000000000004</v>
      </c>
      <c r="BR179" s="158">
        <v>28.6</v>
      </c>
      <c r="BS179" s="158">
        <v>74.099999999999994</v>
      </c>
      <c r="BT179" s="158">
        <v>4.1500000000000004</v>
      </c>
      <c r="BU179" s="158">
        <v>28.6</v>
      </c>
      <c r="BV179" s="158">
        <v>74.099999999999994</v>
      </c>
      <c r="BW179" s="158">
        <v>4.1472005768649298</v>
      </c>
      <c r="BX179" s="158">
        <v>28.6</v>
      </c>
      <c r="BY179" s="158">
        <v>74.100000000000009</v>
      </c>
      <c r="BZ179" s="158">
        <v>4.1500000000000004</v>
      </c>
      <c r="CA179" s="158">
        <v>28.6</v>
      </c>
    </row>
    <row r="180" spans="1:79" s="2" customFormat="1" x14ac:dyDescent="0.25">
      <c r="A180" s="78" t="s">
        <v>42</v>
      </c>
      <c r="B180" s="158" t="s">
        <v>3052</v>
      </c>
      <c r="C180" s="158" t="s">
        <v>3052</v>
      </c>
      <c r="D180" s="158" t="s">
        <v>3052</v>
      </c>
      <c r="E180" s="158" t="s">
        <v>3052</v>
      </c>
      <c r="F180" s="158" t="s">
        <v>3052</v>
      </c>
      <c r="G180" s="158" t="s">
        <v>3052</v>
      </c>
      <c r="H180" s="158" t="s">
        <v>3052</v>
      </c>
      <c r="I180" s="158" t="s">
        <v>3052</v>
      </c>
      <c r="J180" s="158" t="s">
        <v>3052</v>
      </c>
      <c r="K180" s="158" t="s">
        <v>3052</v>
      </c>
      <c r="L180" s="158" t="s">
        <v>3052</v>
      </c>
      <c r="M180" s="158" t="s">
        <v>3052</v>
      </c>
      <c r="N180" s="158" t="s">
        <v>3052</v>
      </c>
      <c r="O180" s="158" t="s">
        <v>3052</v>
      </c>
      <c r="P180" s="158" t="s">
        <v>3052</v>
      </c>
      <c r="Q180" s="158" t="s">
        <v>3052</v>
      </c>
      <c r="R180" s="158" t="s">
        <v>3052</v>
      </c>
      <c r="S180" s="158" t="s">
        <v>3052</v>
      </c>
      <c r="T180" s="158" t="s">
        <v>3052</v>
      </c>
      <c r="U180" s="158" t="s">
        <v>3052</v>
      </c>
      <c r="V180" s="158" t="s">
        <v>3052</v>
      </c>
      <c r="W180" s="158" t="s">
        <v>3052</v>
      </c>
      <c r="X180" s="158" t="s">
        <v>3052</v>
      </c>
      <c r="Y180" s="158" t="s">
        <v>3052</v>
      </c>
      <c r="Z180" s="158" t="s">
        <v>3052</v>
      </c>
      <c r="AA180" s="158" t="s">
        <v>3052</v>
      </c>
      <c r="AB180" s="158" t="s">
        <v>3052</v>
      </c>
      <c r="AC180" s="158" t="s">
        <v>3052</v>
      </c>
      <c r="AD180" s="158" t="s">
        <v>3052</v>
      </c>
      <c r="AE180" s="158" t="s">
        <v>3052</v>
      </c>
      <c r="AF180" s="158" t="s">
        <v>3052</v>
      </c>
      <c r="AG180" s="158" t="s">
        <v>3052</v>
      </c>
      <c r="AH180" s="158" t="s">
        <v>3052</v>
      </c>
      <c r="AI180" s="158" t="s">
        <v>3052</v>
      </c>
      <c r="AJ180" s="158" t="s">
        <v>3052</v>
      </c>
      <c r="AK180" s="158" t="s">
        <v>3052</v>
      </c>
      <c r="AL180" s="158" t="s">
        <v>3052</v>
      </c>
      <c r="AM180" s="158" t="s">
        <v>3052</v>
      </c>
      <c r="AN180" s="158" t="s">
        <v>3052</v>
      </c>
      <c r="AO180" s="158" t="s">
        <v>3052</v>
      </c>
      <c r="AP180" s="158" t="s">
        <v>3052</v>
      </c>
      <c r="AQ180" s="158" t="s">
        <v>3052</v>
      </c>
      <c r="AR180" s="158" t="s">
        <v>3052</v>
      </c>
      <c r="AS180" s="158" t="s">
        <v>3052</v>
      </c>
      <c r="AT180" s="158" t="s">
        <v>3052</v>
      </c>
      <c r="AU180" s="158" t="s">
        <v>3052</v>
      </c>
      <c r="AV180" s="158" t="s">
        <v>3052</v>
      </c>
      <c r="AW180" s="158" t="s">
        <v>3052</v>
      </c>
      <c r="AX180" s="158" t="s">
        <v>3052</v>
      </c>
      <c r="AY180" s="158" t="s">
        <v>3052</v>
      </c>
      <c r="AZ180" s="158" t="s">
        <v>3052</v>
      </c>
      <c r="BA180" s="158" t="s">
        <v>3052</v>
      </c>
      <c r="BB180" s="158" t="s">
        <v>3052</v>
      </c>
      <c r="BC180" s="158" t="s">
        <v>3052</v>
      </c>
      <c r="BD180" s="158" t="s">
        <v>3052</v>
      </c>
      <c r="BE180" s="158" t="s">
        <v>3052</v>
      </c>
      <c r="BF180" s="158" t="s">
        <v>3052</v>
      </c>
      <c r="BG180" s="158" t="s">
        <v>3052</v>
      </c>
      <c r="BH180" s="158" t="s">
        <v>3052</v>
      </c>
      <c r="BI180" s="158" t="s">
        <v>3052</v>
      </c>
      <c r="BJ180" s="158" t="s">
        <v>3052</v>
      </c>
      <c r="BK180" s="158" t="s">
        <v>3052</v>
      </c>
      <c r="BL180" s="158" t="s">
        <v>3052</v>
      </c>
      <c r="BM180" s="158" t="s">
        <v>3052</v>
      </c>
      <c r="BN180" s="158" t="s">
        <v>3052</v>
      </c>
      <c r="BO180" s="158" t="s">
        <v>3052</v>
      </c>
      <c r="BP180" s="158" t="s">
        <v>3052</v>
      </c>
      <c r="BQ180" s="158" t="s">
        <v>3052</v>
      </c>
      <c r="BR180" s="158" t="s">
        <v>3052</v>
      </c>
      <c r="BS180" s="158" t="s">
        <v>3052</v>
      </c>
      <c r="BT180" s="158" t="s">
        <v>3052</v>
      </c>
      <c r="BU180" s="158" t="s">
        <v>3052</v>
      </c>
      <c r="BV180" s="158" t="s">
        <v>3052</v>
      </c>
      <c r="BW180" s="158" t="s">
        <v>3052</v>
      </c>
      <c r="BX180" s="158" t="s">
        <v>3052</v>
      </c>
      <c r="BY180" s="158" t="s">
        <v>3052</v>
      </c>
      <c r="BZ180" s="158" t="s">
        <v>3052</v>
      </c>
      <c r="CA180" s="158" t="s">
        <v>3052</v>
      </c>
    </row>
    <row r="181" spans="1:79" s="2" customFormat="1" x14ac:dyDescent="0.25">
      <c r="A181" s="78" t="s">
        <v>3054</v>
      </c>
      <c r="B181" s="158" t="s">
        <v>3052</v>
      </c>
      <c r="C181" s="158" t="s">
        <v>3052</v>
      </c>
      <c r="D181" s="158" t="s">
        <v>3052</v>
      </c>
      <c r="E181" s="158" t="s">
        <v>3052</v>
      </c>
      <c r="F181" s="158" t="s">
        <v>3052</v>
      </c>
      <c r="G181" s="158" t="s">
        <v>3052</v>
      </c>
      <c r="H181" s="158" t="s">
        <v>3052</v>
      </c>
      <c r="I181" s="158" t="s">
        <v>3052</v>
      </c>
      <c r="J181" s="158" t="s">
        <v>3052</v>
      </c>
      <c r="K181" s="158" t="s">
        <v>3052</v>
      </c>
      <c r="L181" s="158" t="s">
        <v>3052</v>
      </c>
      <c r="M181" s="158" t="s">
        <v>3052</v>
      </c>
      <c r="N181" s="158" t="s">
        <v>3052</v>
      </c>
      <c r="O181" s="158" t="s">
        <v>3052</v>
      </c>
      <c r="P181" s="158" t="s">
        <v>3052</v>
      </c>
      <c r="Q181" s="158" t="s">
        <v>3052</v>
      </c>
      <c r="R181" s="158" t="s">
        <v>3052</v>
      </c>
      <c r="S181" s="158" t="s">
        <v>3052</v>
      </c>
      <c r="T181" s="158" t="s">
        <v>3052</v>
      </c>
      <c r="U181" s="158" t="s">
        <v>3052</v>
      </c>
      <c r="V181" s="158" t="s">
        <v>3052</v>
      </c>
      <c r="W181" s="158" t="s">
        <v>3052</v>
      </c>
      <c r="X181" s="158" t="s">
        <v>3052</v>
      </c>
      <c r="Y181" s="158" t="s">
        <v>3052</v>
      </c>
      <c r="Z181" s="158" t="s">
        <v>3052</v>
      </c>
      <c r="AA181" s="158" t="s">
        <v>3052</v>
      </c>
      <c r="AB181" s="158" t="s">
        <v>3052</v>
      </c>
      <c r="AC181" s="158" t="s">
        <v>3052</v>
      </c>
      <c r="AD181" s="158" t="s">
        <v>3052</v>
      </c>
      <c r="AE181" s="158" t="s">
        <v>3052</v>
      </c>
      <c r="AF181" s="158" t="s">
        <v>3052</v>
      </c>
      <c r="AG181" s="158" t="s">
        <v>3052</v>
      </c>
      <c r="AH181" s="158" t="s">
        <v>3052</v>
      </c>
      <c r="AI181" s="158" t="s">
        <v>3052</v>
      </c>
      <c r="AJ181" s="158" t="s">
        <v>3052</v>
      </c>
      <c r="AK181" s="158" t="s">
        <v>3052</v>
      </c>
      <c r="AL181" s="158" t="s">
        <v>3052</v>
      </c>
      <c r="AM181" s="158" t="s">
        <v>3052</v>
      </c>
      <c r="AN181" s="158" t="s">
        <v>3052</v>
      </c>
      <c r="AO181" s="158" t="s">
        <v>3052</v>
      </c>
      <c r="AP181" s="158" t="s">
        <v>3052</v>
      </c>
      <c r="AQ181" s="158" t="s">
        <v>3052</v>
      </c>
      <c r="AR181" s="158" t="s">
        <v>3052</v>
      </c>
      <c r="AS181" s="158" t="s">
        <v>3052</v>
      </c>
      <c r="AT181" s="158" t="s">
        <v>3052</v>
      </c>
      <c r="AU181" s="158" t="s">
        <v>3052</v>
      </c>
      <c r="AV181" s="158" t="s">
        <v>3052</v>
      </c>
      <c r="AW181" s="158" t="s">
        <v>3052</v>
      </c>
      <c r="AX181" s="158" t="s">
        <v>3052</v>
      </c>
      <c r="AY181" s="158" t="s">
        <v>3052</v>
      </c>
      <c r="AZ181" s="158" t="s">
        <v>3052</v>
      </c>
      <c r="BA181" s="158" t="s">
        <v>3052</v>
      </c>
      <c r="BB181" s="158" t="s">
        <v>3052</v>
      </c>
      <c r="BC181" s="158" t="s">
        <v>3052</v>
      </c>
      <c r="BD181" s="158" t="s">
        <v>3052</v>
      </c>
      <c r="BE181" s="158" t="s">
        <v>3052</v>
      </c>
      <c r="BF181" s="158" t="s">
        <v>3052</v>
      </c>
      <c r="BG181" s="158" t="s">
        <v>3052</v>
      </c>
      <c r="BH181" s="158" t="s">
        <v>3052</v>
      </c>
      <c r="BI181" s="158" t="s">
        <v>3052</v>
      </c>
      <c r="BJ181" s="158" t="s">
        <v>3052</v>
      </c>
      <c r="BK181" s="158" t="s">
        <v>3052</v>
      </c>
      <c r="BL181" s="158" t="s">
        <v>3052</v>
      </c>
      <c r="BM181" s="158" t="s">
        <v>3052</v>
      </c>
      <c r="BN181" s="158" t="s">
        <v>3052</v>
      </c>
      <c r="BO181" s="158" t="s">
        <v>3052</v>
      </c>
      <c r="BP181" s="158" t="s">
        <v>3052</v>
      </c>
      <c r="BQ181" s="158" t="s">
        <v>3052</v>
      </c>
      <c r="BR181" s="158" t="s">
        <v>3052</v>
      </c>
      <c r="BS181" s="158" t="s">
        <v>3052</v>
      </c>
      <c r="BT181" s="158" t="s">
        <v>3052</v>
      </c>
      <c r="BU181" s="158" t="s">
        <v>3052</v>
      </c>
      <c r="BV181" s="158" t="s">
        <v>3052</v>
      </c>
      <c r="BW181" s="158" t="s">
        <v>3052</v>
      </c>
      <c r="BX181" s="158" t="s">
        <v>3052</v>
      </c>
      <c r="BY181" s="158" t="s">
        <v>3052</v>
      </c>
      <c r="BZ181" s="158" t="s">
        <v>3052</v>
      </c>
      <c r="CA181" s="158" t="s">
        <v>3052</v>
      </c>
    </row>
    <row r="182" spans="1:79" s="2" customFormat="1" x14ac:dyDescent="0.25">
      <c r="A182" s="78" t="s">
        <v>3057</v>
      </c>
      <c r="B182" s="158" t="s">
        <v>3052</v>
      </c>
      <c r="C182" s="158" t="s">
        <v>3052</v>
      </c>
      <c r="D182" s="158" t="s">
        <v>3052</v>
      </c>
      <c r="E182" s="158" t="s">
        <v>3052</v>
      </c>
      <c r="F182" s="158" t="s">
        <v>3052</v>
      </c>
      <c r="G182" s="158" t="s">
        <v>3052</v>
      </c>
      <c r="H182" s="158" t="s">
        <v>3052</v>
      </c>
      <c r="I182" s="158" t="s">
        <v>3052</v>
      </c>
      <c r="J182" s="158" t="s">
        <v>3052</v>
      </c>
      <c r="K182" s="158" t="s">
        <v>3052</v>
      </c>
      <c r="L182" s="158" t="s">
        <v>3052</v>
      </c>
      <c r="M182" s="158" t="s">
        <v>3052</v>
      </c>
      <c r="N182" s="158" t="s">
        <v>3052</v>
      </c>
      <c r="O182" s="158" t="s">
        <v>3052</v>
      </c>
      <c r="P182" s="158" t="s">
        <v>3052</v>
      </c>
      <c r="Q182" s="158" t="s">
        <v>3052</v>
      </c>
      <c r="R182" s="158" t="s">
        <v>3052</v>
      </c>
      <c r="S182" s="158" t="s">
        <v>3052</v>
      </c>
      <c r="T182" s="158" t="s">
        <v>3052</v>
      </c>
      <c r="U182" s="158" t="s">
        <v>3052</v>
      </c>
      <c r="V182" s="158" t="s">
        <v>3052</v>
      </c>
      <c r="W182" s="158" t="s">
        <v>3052</v>
      </c>
      <c r="X182" s="158" t="s">
        <v>3052</v>
      </c>
      <c r="Y182" s="158" t="s">
        <v>3052</v>
      </c>
      <c r="Z182" s="158" t="s">
        <v>3052</v>
      </c>
      <c r="AA182" s="158" t="s">
        <v>3052</v>
      </c>
      <c r="AB182" s="158" t="s">
        <v>3052</v>
      </c>
      <c r="AC182" s="158" t="s">
        <v>3052</v>
      </c>
      <c r="AD182" s="158" t="s">
        <v>3052</v>
      </c>
      <c r="AE182" s="158" t="s">
        <v>3052</v>
      </c>
      <c r="AF182" s="158" t="s">
        <v>3052</v>
      </c>
      <c r="AG182" s="158" t="s">
        <v>3052</v>
      </c>
      <c r="AH182" s="158" t="s">
        <v>3052</v>
      </c>
      <c r="AI182" s="158" t="s">
        <v>3052</v>
      </c>
      <c r="AJ182" s="158" t="s">
        <v>3052</v>
      </c>
      <c r="AK182" s="158" t="s">
        <v>3052</v>
      </c>
      <c r="AL182" s="158" t="s">
        <v>3052</v>
      </c>
      <c r="AM182" s="158" t="s">
        <v>3052</v>
      </c>
      <c r="AN182" s="158" t="s">
        <v>3052</v>
      </c>
      <c r="AO182" s="158" t="s">
        <v>3052</v>
      </c>
      <c r="AP182" s="158" t="s">
        <v>3052</v>
      </c>
      <c r="AQ182" s="158" t="s">
        <v>3052</v>
      </c>
      <c r="AR182" s="158" t="s">
        <v>3052</v>
      </c>
      <c r="AS182" s="158" t="s">
        <v>3052</v>
      </c>
      <c r="AT182" s="158" t="s">
        <v>3052</v>
      </c>
      <c r="AU182" s="158" t="s">
        <v>3052</v>
      </c>
      <c r="AV182" s="158" t="s">
        <v>3052</v>
      </c>
      <c r="AW182" s="158" t="s">
        <v>3052</v>
      </c>
      <c r="AX182" s="158" t="s">
        <v>3052</v>
      </c>
      <c r="AY182" s="158" t="s">
        <v>3052</v>
      </c>
      <c r="AZ182" s="158" t="s">
        <v>3052</v>
      </c>
      <c r="BA182" s="158" t="s">
        <v>3052</v>
      </c>
      <c r="BB182" s="158" t="s">
        <v>3052</v>
      </c>
      <c r="BC182" s="158" t="s">
        <v>3052</v>
      </c>
      <c r="BD182" s="158" t="s">
        <v>3052</v>
      </c>
      <c r="BE182" s="158" t="s">
        <v>3052</v>
      </c>
      <c r="BF182" s="158" t="s">
        <v>3052</v>
      </c>
      <c r="BG182" s="158" t="s">
        <v>3052</v>
      </c>
      <c r="BH182" s="158" t="s">
        <v>3052</v>
      </c>
      <c r="BI182" s="158" t="s">
        <v>3052</v>
      </c>
      <c r="BJ182" s="158" t="s">
        <v>3052</v>
      </c>
      <c r="BK182" s="158" t="s">
        <v>3052</v>
      </c>
      <c r="BL182" s="158" t="s">
        <v>3052</v>
      </c>
      <c r="BM182" s="158" t="s">
        <v>3052</v>
      </c>
      <c r="BN182" s="158" t="s">
        <v>3052</v>
      </c>
      <c r="BO182" s="158" t="s">
        <v>3052</v>
      </c>
      <c r="BP182" s="158" t="s">
        <v>3052</v>
      </c>
      <c r="BQ182" s="158" t="s">
        <v>3052</v>
      </c>
      <c r="BR182" s="158" t="s">
        <v>3052</v>
      </c>
      <c r="BS182" s="158" t="s">
        <v>3052</v>
      </c>
      <c r="BT182" s="158" t="s">
        <v>3052</v>
      </c>
      <c r="BU182" s="158" t="s">
        <v>3052</v>
      </c>
      <c r="BV182" s="158" t="s">
        <v>3052</v>
      </c>
      <c r="BW182" s="158" t="s">
        <v>3052</v>
      </c>
      <c r="BX182" s="158" t="s">
        <v>3052</v>
      </c>
      <c r="BY182" s="158" t="s">
        <v>3052</v>
      </c>
      <c r="BZ182" s="158" t="s">
        <v>3052</v>
      </c>
      <c r="CA182" s="158" t="s">
        <v>3052</v>
      </c>
    </row>
    <row r="183" spans="1:79" s="2" customFormat="1" x14ac:dyDescent="0.25">
      <c r="A183" s="78" t="s">
        <v>3102</v>
      </c>
      <c r="B183" s="157" t="s">
        <v>3051</v>
      </c>
      <c r="C183" s="157" t="s">
        <v>3051</v>
      </c>
      <c r="D183" s="157" t="s">
        <v>3051</v>
      </c>
      <c r="E183" s="157" t="s">
        <v>3051</v>
      </c>
      <c r="F183" s="157" t="s">
        <v>3051</v>
      </c>
      <c r="G183" s="157" t="s">
        <v>3051</v>
      </c>
      <c r="H183" s="157" t="s">
        <v>3051</v>
      </c>
      <c r="I183" s="157" t="s">
        <v>3051</v>
      </c>
      <c r="J183" s="157" t="s">
        <v>3051</v>
      </c>
      <c r="K183" s="157" t="s">
        <v>3051</v>
      </c>
      <c r="L183" s="157" t="s">
        <v>3051</v>
      </c>
      <c r="M183" s="157" t="s">
        <v>3051</v>
      </c>
      <c r="N183" s="157" t="s">
        <v>3051</v>
      </c>
      <c r="O183" s="157" t="s">
        <v>3051</v>
      </c>
      <c r="P183" s="157" t="s">
        <v>3051</v>
      </c>
      <c r="Q183" s="157" t="s">
        <v>3051</v>
      </c>
      <c r="R183" s="157" t="s">
        <v>3051</v>
      </c>
      <c r="S183" s="157" t="s">
        <v>3051</v>
      </c>
      <c r="T183" s="157" t="s">
        <v>3051</v>
      </c>
      <c r="U183" s="157" t="s">
        <v>3051</v>
      </c>
      <c r="V183" s="157" t="s">
        <v>3051</v>
      </c>
      <c r="W183" s="157" t="s">
        <v>3051</v>
      </c>
      <c r="X183" s="157" t="s">
        <v>3051</v>
      </c>
      <c r="Y183" s="157" t="s">
        <v>3051</v>
      </c>
      <c r="Z183" s="157" t="s">
        <v>3051</v>
      </c>
      <c r="AA183" s="157" t="s">
        <v>3051</v>
      </c>
      <c r="AB183" s="157" t="s">
        <v>3051</v>
      </c>
      <c r="AC183" s="157" t="s">
        <v>3051</v>
      </c>
      <c r="AD183" s="157" t="s">
        <v>3051</v>
      </c>
      <c r="AE183" s="157" t="s">
        <v>3051</v>
      </c>
      <c r="AF183" s="157" t="s">
        <v>3051</v>
      </c>
      <c r="AG183" s="157" t="s">
        <v>3051</v>
      </c>
      <c r="AH183" s="157" t="s">
        <v>3051</v>
      </c>
      <c r="AI183" s="157" t="s">
        <v>3051</v>
      </c>
      <c r="AJ183" s="157" t="s">
        <v>3051</v>
      </c>
      <c r="AK183" s="157" t="s">
        <v>3051</v>
      </c>
      <c r="AL183" s="157" t="s">
        <v>3051</v>
      </c>
      <c r="AM183" s="157" t="s">
        <v>3051</v>
      </c>
      <c r="AN183" s="157" t="s">
        <v>3051</v>
      </c>
      <c r="AO183" s="157" t="s">
        <v>3051</v>
      </c>
      <c r="AP183" s="157" t="s">
        <v>3051</v>
      </c>
      <c r="AQ183" s="157" t="s">
        <v>3051</v>
      </c>
      <c r="AR183" s="157" t="s">
        <v>3051</v>
      </c>
      <c r="AS183" s="157" t="s">
        <v>3051</v>
      </c>
      <c r="AT183" s="157" t="s">
        <v>3051</v>
      </c>
      <c r="AU183" s="157" t="s">
        <v>3051</v>
      </c>
      <c r="AV183" s="157" t="s">
        <v>3051</v>
      </c>
      <c r="AW183" s="157" t="s">
        <v>3051</v>
      </c>
      <c r="AX183" s="157" t="s">
        <v>3051</v>
      </c>
      <c r="AY183" s="157" t="s">
        <v>3051</v>
      </c>
      <c r="AZ183" s="157" t="s">
        <v>3051</v>
      </c>
      <c r="BA183" s="157" t="s">
        <v>3051</v>
      </c>
      <c r="BB183" s="157" t="s">
        <v>3051</v>
      </c>
      <c r="BC183" s="157" t="s">
        <v>3051</v>
      </c>
      <c r="BD183" s="157" t="s">
        <v>3051</v>
      </c>
      <c r="BE183" s="157" t="s">
        <v>3051</v>
      </c>
      <c r="BF183" s="157" t="s">
        <v>3051</v>
      </c>
      <c r="BG183" s="157" t="s">
        <v>3051</v>
      </c>
      <c r="BH183" s="157" t="s">
        <v>3051</v>
      </c>
      <c r="BI183" s="157" t="s">
        <v>3051</v>
      </c>
      <c r="BJ183" s="157" t="s">
        <v>3051</v>
      </c>
      <c r="BK183" s="157" t="s">
        <v>3051</v>
      </c>
      <c r="BL183" s="157" t="s">
        <v>3051</v>
      </c>
      <c r="BM183" s="157" t="s">
        <v>3051</v>
      </c>
      <c r="BN183" s="157" t="s">
        <v>3051</v>
      </c>
      <c r="BO183" s="157" t="s">
        <v>3051</v>
      </c>
      <c r="BP183" s="157" t="s">
        <v>3051</v>
      </c>
      <c r="BQ183" s="157" t="s">
        <v>3051</v>
      </c>
      <c r="BR183" s="157" t="s">
        <v>3051</v>
      </c>
      <c r="BS183" s="157" t="s">
        <v>3051</v>
      </c>
      <c r="BT183" s="157" t="s">
        <v>3051</v>
      </c>
      <c r="BU183" s="157" t="s">
        <v>3051</v>
      </c>
      <c r="BV183" s="157" t="s">
        <v>3051</v>
      </c>
      <c r="BW183" s="157" t="s">
        <v>3051</v>
      </c>
      <c r="BX183" s="157" t="s">
        <v>3051</v>
      </c>
      <c r="BY183" s="157" t="s">
        <v>3051</v>
      </c>
      <c r="BZ183" s="157" t="s">
        <v>3051</v>
      </c>
      <c r="CA183" s="157" t="s">
        <v>3051</v>
      </c>
    </row>
    <row r="184" spans="1:79" s="2" customFormat="1" x14ac:dyDescent="0.25">
      <c r="A184" s="90" t="s">
        <v>3103</v>
      </c>
      <c r="B184" s="157" t="s">
        <v>3051</v>
      </c>
      <c r="C184" s="157" t="s">
        <v>3051</v>
      </c>
      <c r="D184" s="157" t="s">
        <v>3051</v>
      </c>
      <c r="E184" s="157" t="s">
        <v>3051</v>
      </c>
      <c r="F184" s="157" t="s">
        <v>3051</v>
      </c>
      <c r="G184" s="157" t="s">
        <v>3051</v>
      </c>
      <c r="H184" s="157" t="s">
        <v>3051</v>
      </c>
      <c r="I184" s="157" t="s">
        <v>3051</v>
      </c>
      <c r="J184" s="157" t="s">
        <v>3051</v>
      </c>
      <c r="K184" s="157" t="s">
        <v>3051</v>
      </c>
      <c r="L184" s="157" t="s">
        <v>3051</v>
      </c>
      <c r="M184" s="157" t="s">
        <v>3051</v>
      </c>
      <c r="N184" s="157" t="s">
        <v>3051</v>
      </c>
      <c r="O184" s="157" t="s">
        <v>3051</v>
      </c>
      <c r="P184" s="157" t="s">
        <v>3051</v>
      </c>
      <c r="Q184" s="157" t="s">
        <v>3051</v>
      </c>
      <c r="R184" s="157" t="s">
        <v>3051</v>
      </c>
      <c r="S184" s="157" t="s">
        <v>3051</v>
      </c>
      <c r="T184" s="157" t="s">
        <v>3051</v>
      </c>
      <c r="U184" s="157" t="s">
        <v>3051</v>
      </c>
      <c r="V184" s="157" t="s">
        <v>3051</v>
      </c>
      <c r="W184" s="157" t="s">
        <v>3051</v>
      </c>
      <c r="X184" s="157" t="s">
        <v>3051</v>
      </c>
      <c r="Y184" s="157" t="s">
        <v>3051</v>
      </c>
      <c r="Z184" s="157" t="s">
        <v>3051</v>
      </c>
      <c r="AA184" s="157" t="s">
        <v>3051</v>
      </c>
      <c r="AB184" s="157" t="s">
        <v>3051</v>
      </c>
      <c r="AC184" s="157" t="s">
        <v>3051</v>
      </c>
      <c r="AD184" s="157" t="s">
        <v>3051</v>
      </c>
      <c r="AE184" s="157" t="s">
        <v>3051</v>
      </c>
      <c r="AF184" s="157" t="s">
        <v>3051</v>
      </c>
      <c r="AG184" s="157" t="s">
        <v>3051</v>
      </c>
      <c r="AH184" s="157" t="s">
        <v>3051</v>
      </c>
      <c r="AI184" s="157" t="s">
        <v>3051</v>
      </c>
      <c r="AJ184" s="157" t="s">
        <v>3051</v>
      </c>
      <c r="AK184" s="157" t="s">
        <v>3051</v>
      </c>
      <c r="AL184" s="157" t="s">
        <v>3051</v>
      </c>
      <c r="AM184" s="157" t="s">
        <v>3051</v>
      </c>
      <c r="AN184" s="157" t="s">
        <v>3051</v>
      </c>
      <c r="AO184" s="157" t="s">
        <v>3051</v>
      </c>
      <c r="AP184" s="157" t="s">
        <v>3051</v>
      </c>
      <c r="AQ184" s="157" t="s">
        <v>3051</v>
      </c>
      <c r="AR184" s="157" t="s">
        <v>3051</v>
      </c>
      <c r="AS184" s="157" t="s">
        <v>3051</v>
      </c>
      <c r="AT184" s="157" t="s">
        <v>3051</v>
      </c>
      <c r="AU184" s="157" t="s">
        <v>3051</v>
      </c>
      <c r="AV184" s="157" t="s">
        <v>3051</v>
      </c>
      <c r="AW184" s="157" t="s">
        <v>3051</v>
      </c>
      <c r="AX184" s="157" t="s">
        <v>3051</v>
      </c>
      <c r="AY184" s="157" t="s">
        <v>3051</v>
      </c>
      <c r="AZ184" s="157" t="s">
        <v>3051</v>
      </c>
      <c r="BA184" s="157" t="s">
        <v>3051</v>
      </c>
      <c r="BB184" s="157" t="s">
        <v>3051</v>
      </c>
      <c r="BC184" s="157" t="s">
        <v>3051</v>
      </c>
      <c r="BD184" s="157" t="s">
        <v>3051</v>
      </c>
      <c r="BE184" s="157" t="s">
        <v>3051</v>
      </c>
      <c r="BF184" s="157" t="s">
        <v>3051</v>
      </c>
      <c r="BG184" s="157" t="s">
        <v>3051</v>
      </c>
      <c r="BH184" s="157" t="s">
        <v>3051</v>
      </c>
      <c r="BI184" s="157" t="s">
        <v>3051</v>
      </c>
      <c r="BJ184" s="157" t="s">
        <v>3051</v>
      </c>
      <c r="BK184" s="157" t="s">
        <v>3051</v>
      </c>
      <c r="BL184" s="157" t="s">
        <v>3051</v>
      </c>
      <c r="BM184" s="157" t="s">
        <v>3051</v>
      </c>
      <c r="BN184" s="157" t="s">
        <v>3051</v>
      </c>
      <c r="BO184" s="157" t="s">
        <v>3051</v>
      </c>
      <c r="BP184" s="157" t="s">
        <v>3051</v>
      </c>
      <c r="BQ184" s="157" t="s">
        <v>3051</v>
      </c>
      <c r="BR184" s="157" t="s">
        <v>3051</v>
      </c>
      <c r="BS184" s="157" t="s">
        <v>3051</v>
      </c>
      <c r="BT184" s="157" t="s">
        <v>3051</v>
      </c>
      <c r="BU184" s="157" t="s">
        <v>3051</v>
      </c>
      <c r="BV184" s="157" t="s">
        <v>3051</v>
      </c>
      <c r="BW184" s="157" t="s">
        <v>3051</v>
      </c>
      <c r="BX184" s="157" t="s">
        <v>3051</v>
      </c>
      <c r="BY184" s="157" t="s">
        <v>3051</v>
      </c>
      <c r="BZ184" s="157" t="s">
        <v>3051</v>
      </c>
      <c r="CA184" s="157" t="s">
        <v>3051</v>
      </c>
    </row>
    <row r="185" spans="1:79" s="2" customFormat="1" x14ac:dyDescent="0.25">
      <c r="A185" s="78" t="s">
        <v>3104</v>
      </c>
      <c r="B185" s="158" t="s">
        <v>3052</v>
      </c>
      <c r="C185" s="158" t="s">
        <v>3052</v>
      </c>
      <c r="D185" s="158" t="s">
        <v>3052</v>
      </c>
      <c r="E185" s="158" t="s">
        <v>3052</v>
      </c>
      <c r="F185" s="158" t="s">
        <v>3052</v>
      </c>
      <c r="G185" s="158" t="s">
        <v>3052</v>
      </c>
      <c r="H185" s="158" t="s">
        <v>3052</v>
      </c>
      <c r="I185" s="158" t="s">
        <v>3052</v>
      </c>
      <c r="J185" s="158" t="s">
        <v>3052</v>
      </c>
      <c r="K185" s="158" t="s">
        <v>3052</v>
      </c>
      <c r="L185" s="158" t="s">
        <v>3052</v>
      </c>
      <c r="M185" s="158" t="s">
        <v>3052</v>
      </c>
      <c r="N185" s="158" t="s">
        <v>3052</v>
      </c>
      <c r="O185" s="158" t="s">
        <v>3052</v>
      </c>
      <c r="P185" s="158" t="s">
        <v>3052</v>
      </c>
      <c r="Q185" s="158" t="s">
        <v>3052</v>
      </c>
      <c r="R185" s="158" t="s">
        <v>3052</v>
      </c>
      <c r="S185" s="158" t="s">
        <v>3052</v>
      </c>
      <c r="T185" s="158" t="s">
        <v>3052</v>
      </c>
      <c r="U185" s="158" t="s">
        <v>3052</v>
      </c>
      <c r="V185" s="158" t="s">
        <v>3052</v>
      </c>
      <c r="W185" s="158" t="s">
        <v>3052</v>
      </c>
      <c r="X185" s="158" t="s">
        <v>3052</v>
      </c>
      <c r="Y185" s="158" t="s">
        <v>3052</v>
      </c>
      <c r="Z185" s="158" t="s">
        <v>3052</v>
      </c>
      <c r="AA185" s="158" t="s">
        <v>3052</v>
      </c>
      <c r="AB185" s="158" t="s">
        <v>3052</v>
      </c>
      <c r="AC185" s="158" t="s">
        <v>3052</v>
      </c>
      <c r="AD185" s="158" t="s">
        <v>3052</v>
      </c>
      <c r="AE185" s="158" t="s">
        <v>3052</v>
      </c>
      <c r="AF185" s="158" t="s">
        <v>3052</v>
      </c>
      <c r="AG185" s="158" t="s">
        <v>3052</v>
      </c>
      <c r="AH185" s="158" t="s">
        <v>3052</v>
      </c>
      <c r="AI185" s="158" t="s">
        <v>3052</v>
      </c>
      <c r="AJ185" s="158" t="s">
        <v>3052</v>
      </c>
      <c r="AK185" s="158" t="s">
        <v>3052</v>
      </c>
      <c r="AL185" s="158" t="s">
        <v>3052</v>
      </c>
      <c r="AM185" s="158" t="s">
        <v>3052</v>
      </c>
      <c r="AN185" s="158" t="s">
        <v>3052</v>
      </c>
      <c r="AO185" s="158" t="s">
        <v>3052</v>
      </c>
      <c r="AP185" s="158" t="s">
        <v>3052</v>
      </c>
      <c r="AQ185" s="158" t="s">
        <v>3052</v>
      </c>
      <c r="AR185" s="158" t="s">
        <v>3052</v>
      </c>
      <c r="AS185" s="158" t="s">
        <v>3052</v>
      </c>
      <c r="AT185" s="158" t="s">
        <v>3052</v>
      </c>
      <c r="AU185" s="158" t="s">
        <v>3052</v>
      </c>
      <c r="AV185" s="158" t="s">
        <v>3052</v>
      </c>
      <c r="AW185" s="158" t="s">
        <v>3052</v>
      </c>
      <c r="AX185" s="158" t="s">
        <v>3052</v>
      </c>
      <c r="AY185" s="158" t="s">
        <v>3052</v>
      </c>
      <c r="AZ185" s="158" t="s">
        <v>3052</v>
      </c>
      <c r="BA185" s="158" t="s">
        <v>3052</v>
      </c>
      <c r="BB185" s="158" t="s">
        <v>3052</v>
      </c>
      <c r="BC185" s="158" t="s">
        <v>3052</v>
      </c>
      <c r="BD185" s="158" t="s">
        <v>3052</v>
      </c>
      <c r="BE185" s="158" t="s">
        <v>3052</v>
      </c>
      <c r="BF185" s="158" t="s">
        <v>3052</v>
      </c>
      <c r="BG185" s="158" t="s">
        <v>3052</v>
      </c>
      <c r="BH185" s="158" t="s">
        <v>3052</v>
      </c>
      <c r="BI185" s="158" t="s">
        <v>3052</v>
      </c>
      <c r="BJ185" s="158" t="s">
        <v>3052</v>
      </c>
      <c r="BK185" s="158" t="s">
        <v>3052</v>
      </c>
      <c r="BL185" s="158" t="s">
        <v>3052</v>
      </c>
      <c r="BM185" s="158" t="s">
        <v>3052</v>
      </c>
      <c r="BN185" s="158" t="s">
        <v>3052</v>
      </c>
      <c r="BO185" s="158" t="s">
        <v>3052</v>
      </c>
      <c r="BP185" s="158" t="s">
        <v>3052</v>
      </c>
      <c r="BQ185" s="158" t="s">
        <v>3052</v>
      </c>
      <c r="BR185" s="158" t="s">
        <v>3052</v>
      </c>
      <c r="BS185" s="158" t="s">
        <v>3052</v>
      </c>
      <c r="BT185" s="158" t="s">
        <v>3052</v>
      </c>
      <c r="BU185" s="158" t="s">
        <v>3052</v>
      </c>
      <c r="BV185" s="158" t="s">
        <v>3052</v>
      </c>
      <c r="BW185" s="158" t="s">
        <v>3052</v>
      </c>
      <c r="BX185" s="158" t="s">
        <v>3052</v>
      </c>
      <c r="BY185" s="158" t="s">
        <v>3052</v>
      </c>
      <c r="BZ185" s="158" t="s">
        <v>3052</v>
      </c>
      <c r="CA185" s="158" t="s">
        <v>3052</v>
      </c>
    </row>
    <row r="186" spans="1:79" s="2" customFormat="1" x14ac:dyDescent="0.25">
      <c r="A186" s="78" t="s">
        <v>3105</v>
      </c>
      <c r="B186" s="158">
        <v>74.099999999999994</v>
      </c>
      <c r="C186" s="158">
        <v>7</v>
      </c>
      <c r="D186" s="158">
        <v>2</v>
      </c>
      <c r="E186" s="158">
        <v>74.099999999999994</v>
      </c>
      <c r="F186" s="158">
        <v>7</v>
      </c>
      <c r="G186" s="158">
        <v>2</v>
      </c>
      <c r="H186" s="158">
        <v>74.099999999999994</v>
      </c>
      <c r="I186" s="158">
        <v>7</v>
      </c>
      <c r="J186" s="158">
        <v>2</v>
      </c>
      <c r="K186" s="158">
        <v>74.099999999999994</v>
      </c>
      <c r="L186" s="158">
        <v>7</v>
      </c>
      <c r="M186" s="158">
        <v>2</v>
      </c>
      <c r="N186" s="158">
        <v>74.099999999999994</v>
      </c>
      <c r="O186" s="158">
        <v>7</v>
      </c>
      <c r="P186" s="158">
        <v>2</v>
      </c>
      <c r="Q186" s="158">
        <v>74.099999999999994</v>
      </c>
      <c r="R186" s="158">
        <v>7</v>
      </c>
      <c r="S186" s="158">
        <v>2</v>
      </c>
      <c r="T186" s="158">
        <v>74.099999999999994</v>
      </c>
      <c r="U186" s="158">
        <v>7</v>
      </c>
      <c r="V186" s="158">
        <v>2</v>
      </c>
      <c r="W186" s="158">
        <v>74.099999999999994</v>
      </c>
      <c r="X186" s="158">
        <v>7</v>
      </c>
      <c r="Y186" s="158">
        <v>2</v>
      </c>
      <c r="Z186" s="158">
        <v>74.099999999999994</v>
      </c>
      <c r="AA186" s="158">
        <v>7</v>
      </c>
      <c r="AB186" s="158">
        <v>2</v>
      </c>
      <c r="AC186" s="158">
        <v>74.099999999999994</v>
      </c>
      <c r="AD186" s="158">
        <v>7</v>
      </c>
      <c r="AE186" s="158">
        <v>2</v>
      </c>
      <c r="AF186" s="158">
        <v>74.099999999999994</v>
      </c>
      <c r="AG186" s="158">
        <v>7</v>
      </c>
      <c r="AH186" s="158">
        <v>2</v>
      </c>
      <c r="AI186" s="158">
        <v>74.099999999999994</v>
      </c>
      <c r="AJ186" s="158">
        <v>7</v>
      </c>
      <c r="AK186" s="158">
        <v>2</v>
      </c>
      <c r="AL186" s="158">
        <v>74.099999999999994</v>
      </c>
      <c r="AM186" s="158">
        <v>7</v>
      </c>
      <c r="AN186" s="158">
        <v>2</v>
      </c>
      <c r="AO186" s="158">
        <v>74.099999999999994</v>
      </c>
      <c r="AP186" s="158">
        <v>7</v>
      </c>
      <c r="AQ186" s="158">
        <v>2</v>
      </c>
      <c r="AR186" s="158">
        <v>74.099999999999994</v>
      </c>
      <c r="AS186" s="158">
        <v>7</v>
      </c>
      <c r="AT186" s="158">
        <v>2</v>
      </c>
      <c r="AU186" s="158">
        <v>74.099999999999994</v>
      </c>
      <c r="AV186" s="158">
        <v>7</v>
      </c>
      <c r="AW186" s="158">
        <v>2</v>
      </c>
      <c r="AX186" s="158">
        <v>74.100000000000009</v>
      </c>
      <c r="AY186" s="158">
        <v>7</v>
      </c>
      <c r="AZ186" s="158">
        <v>2</v>
      </c>
      <c r="BA186" s="158">
        <v>74.099999999999994</v>
      </c>
      <c r="BB186" s="158">
        <v>7</v>
      </c>
      <c r="BC186" s="158">
        <v>2</v>
      </c>
      <c r="BD186" s="158">
        <v>74.099999999999994</v>
      </c>
      <c r="BE186" s="158">
        <v>7</v>
      </c>
      <c r="BF186" s="158">
        <v>2</v>
      </c>
      <c r="BG186" s="158">
        <v>74.099999999999994</v>
      </c>
      <c r="BH186" s="158">
        <v>7</v>
      </c>
      <c r="BI186" s="158">
        <v>2</v>
      </c>
      <c r="BJ186" s="158">
        <v>74.099999999999994</v>
      </c>
      <c r="BK186" s="158">
        <v>7</v>
      </c>
      <c r="BL186" s="158">
        <v>2</v>
      </c>
      <c r="BM186" s="158">
        <v>74.099999999999994</v>
      </c>
      <c r="BN186" s="158">
        <v>7</v>
      </c>
      <c r="BO186" s="158">
        <v>2</v>
      </c>
      <c r="BP186" s="158">
        <v>74.099999999999994</v>
      </c>
      <c r="BQ186" s="158">
        <v>7</v>
      </c>
      <c r="BR186" s="158">
        <v>2</v>
      </c>
      <c r="BS186" s="158">
        <v>74.099999999999994</v>
      </c>
      <c r="BT186" s="158">
        <v>7</v>
      </c>
      <c r="BU186" s="158">
        <v>2</v>
      </c>
      <c r="BV186" s="158">
        <v>74.099999999999994</v>
      </c>
      <c r="BW186" s="158">
        <v>6.9952780814589097</v>
      </c>
      <c r="BX186" s="158">
        <v>1.9986508804168299</v>
      </c>
      <c r="BY186" s="158">
        <v>74.099999999999994</v>
      </c>
      <c r="BZ186" s="158">
        <v>7</v>
      </c>
      <c r="CA186" s="158">
        <v>2</v>
      </c>
    </row>
    <row r="187" spans="1:79" s="2" customFormat="1" x14ac:dyDescent="0.25">
      <c r="A187" s="78" t="s">
        <v>3090</v>
      </c>
      <c r="B187" s="158" t="s">
        <v>3052</v>
      </c>
      <c r="C187" s="158" t="s">
        <v>3052</v>
      </c>
      <c r="D187" s="158" t="s">
        <v>3052</v>
      </c>
      <c r="E187" s="158" t="s">
        <v>3052</v>
      </c>
      <c r="F187" s="158" t="s">
        <v>3052</v>
      </c>
      <c r="G187" s="158" t="s">
        <v>3052</v>
      </c>
      <c r="H187" s="158" t="s">
        <v>3052</v>
      </c>
      <c r="I187" s="158" t="s">
        <v>3052</v>
      </c>
      <c r="J187" s="158" t="s">
        <v>3052</v>
      </c>
      <c r="K187" s="158" t="s">
        <v>3052</v>
      </c>
      <c r="L187" s="158" t="s">
        <v>3052</v>
      </c>
      <c r="M187" s="158" t="s">
        <v>3052</v>
      </c>
      <c r="N187" s="158" t="s">
        <v>3052</v>
      </c>
      <c r="O187" s="158" t="s">
        <v>3052</v>
      </c>
      <c r="P187" s="158" t="s">
        <v>3052</v>
      </c>
      <c r="Q187" s="158" t="s">
        <v>3052</v>
      </c>
      <c r="R187" s="158" t="s">
        <v>3052</v>
      </c>
      <c r="S187" s="158" t="s">
        <v>3052</v>
      </c>
      <c r="T187" s="158" t="s">
        <v>3052</v>
      </c>
      <c r="U187" s="158" t="s">
        <v>3052</v>
      </c>
      <c r="V187" s="158" t="s">
        <v>3052</v>
      </c>
      <c r="W187" s="158" t="s">
        <v>3052</v>
      </c>
      <c r="X187" s="158" t="s">
        <v>3052</v>
      </c>
      <c r="Y187" s="158" t="s">
        <v>3052</v>
      </c>
      <c r="Z187" s="158" t="s">
        <v>3052</v>
      </c>
      <c r="AA187" s="158" t="s">
        <v>3052</v>
      </c>
      <c r="AB187" s="158" t="s">
        <v>3052</v>
      </c>
      <c r="AC187" s="158" t="s">
        <v>3052</v>
      </c>
      <c r="AD187" s="158" t="s">
        <v>3052</v>
      </c>
      <c r="AE187" s="158" t="s">
        <v>3052</v>
      </c>
      <c r="AF187" s="158" t="s">
        <v>3052</v>
      </c>
      <c r="AG187" s="158" t="s">
        <v>3052</v>
      </c>
      <c r="AH187" s="158" t="s">
        <v>3052</v>
      </c>
      <c r="AI187" s="158" t="s">
        <v>3052</v>
      </c>
      <c r="AJ187" s="158" t="s">
        <v>3052</v>
      </c>
      <c r="AK187" s="158" t="s">
        <v>3052</v>
      </c>
      <c r="AL187" s="158" t="s">
        <v>3052</v>
      </c>
      <c r="AM187" s="158" t="s">
        <v>3052</v>
      </c>
      <c r="AN187" s="158" t="s">
        <v>3052</v>
      </c>
      <c r="AO187" s="158" t="s">
        <v>3052</v>
      </c>
      <c r="AP187" s="158" t="s">
        <v>3052</v>
      </c>
      <c r="AQ187" s="158" t="s">
        <v>3052</v>
      </c>
      <c r="AR187" s="158" t="s">
        <v>3052</v>
      </c>
      <c r="AS187" s="158" t="s">
        <v>3052</v>
      </c>
      <c r="AT187" s="158" t="s">
        <v>3052</v>
      </c>
      <c r="AU187" s="158" t="s">
        <v>3052</v>
      </c>
      <c r="AV187" s="158" t="s">
        <v>3052</v>
      </c>
      <c r="AW187" s="158" t="s">
        <v>3052</v>
      </c>
      <c r="AX187" s="158" t="s">
        <v>3052</v>
      </c>
      <c r="AY187" s="158" t="s">
        <v>3052</v>
      </c>
      <c r="AZ187" s="158" t="s">
        <v>3052</v>
      </c>
      <c r="BA187" s="158" t="s">
        <v>3052</v>
      </c>
      <c r="BB187" s="158" t="s">
        <v>3052</v>
      </c>
      <c r="BC187" s="158" t="s">
        <v>3052</v>
      </c>
      <c r="BD187" s="158" t="s">
        <v>3052</v>
      </c>
      <c r="BE187" s="158" t="s">
        <v>3052</v>
      </c>
      <c r="BF187" s="158" t="s">
        <v>3052</v>
      </c>
      <c r="BG187" s="158" t="s">
        <v>3052</v>
      </c>
      <c r="BH187" s="158" t="s">
        <v>3052</v>
      </c>
      <c r="BI187" s="158" t="s">
        <v>3052</v>
      </c>
      <c r="BJ187" s="158" t="s">
        <v>3052</v>
      </c>
      <c r="BK187" s="158" t="s">
        <v>3052</v>
      </c>
      <c r="BL187" s="158" t="s">
        <v>3052</v>
      </c>
      <c r="BM187" s="158" t="s">
        <v>3052</v>
      </c>
      <c r="BN187" s="158" t="s">
        <v>3052</v>
      </c>
      <c r="BO187" s="158" t="s">
        <v>3052</v>
      </c>
      <c r="BP187" s="158" t="s">
        <v>3052</v>
      </c>
      <c r="BQ187" s="158" t="s">
        <v>3052</v>
      </c>
      <c r="BR187" s="158" t="s">
        <v>3052</v>
      </c>
      <c r="BS187" s="158" t="s">
        <v>3052</v>
      </c>
      <c r="BT187" s="158" t="s">
        <v>3052</v>
      </c>
      <c r="BU187" s="158" t="s">
        <v>3052</v>
      </c>
      <c r="BV187" s="158" t="s">
        <v>3052</v>
      </c>
      <c r="BW187" s="158" t="s">
        <v>3052</v>
      </c>
      <c r="BX187" s="158" t="s">
        <v>3052</v>
      </c>
      <c r="BY187" s="158" t="s">
        <v>3052</v>
      </c>
      <c r="BZ187" s="158" t="s">
        <v>3052</v>
      </c>
      <c r="CA187" s="158" t="s">
        <v>3052</v>
      </c>
    </row>
    <row r="188" spans="1:79" s="2" customFormat="1" x14ac:dyDescent="0.25">
      <c r="A188" s="78" t="s">
        <v>3106</v>
      </c>
      <c r="B188" s="157" t="s">
        <v>3051</v>
      </c>
      <c r="C188" s="157" t="s">
        <v>3051</v>
      </c>
      <c r="D188" s="157" t="s">
        <v>3051</v>
      </c>
      <c r="E188" s="157" t="s">
        <v>3051</v>
      </c>
      <c r="F188" s="157" t="s">
        <v>3051</v>
      </c>
      <c r="G188" s="157" t="s">
        <v>3051</v>
      </c>
      <c r="H188" s="157" t="s">
        <v>3051</v>
      </c>
      <c r="I188" s="157" t="s">
        <v>3051</v>
      </c>
      <c r="J188" s="157" t="s">
        <v>3051</v>
      </c>
      <c r="K188" s="157" t="s">
        <v>3051</v>
      </c>
      <c r="L188" s="157" t="s">
        <v>3051</v>
      </c>
      <c r="M188" s="157" t="s">
        <v>3051</v>
      </c>
      <c r="N188" s="157" t="s">
        <v>3051</v>
      </c>
      <c r="O188" s="157" t="s">
        <v>3051</v>
      </c>
      <c r="P188" s="157" t="s">
        <v>3051</v>
      </c>
      <c r="Q188" s="157" t="s">
        <v>3051</v>
      </c>
      <c r="R188" s="157" t="s">
        <v>3051</v>
      </c>
      <c r="S188" s="157" t="s">
        <v>3051</v>
      </c>
      <c r="T188" s="157" t="s">
        <v>3051</v>
      </c>
      <c r="U188" s="157" t="s">
        <v>3051</v>
      </c>
      <c r="V188" s="157" t="s">
        <v>3051</v>
      </c>
      <c r="W188" s="157" t="s">
        <v>3051</v>
      </c>
      <c r="X188" s="157" t="s">
        <v>3051</v>
      </c>
      <c r="Y188" s="157" t="s">
        <v>3051</v>
      </c>
      <c r="Z188" s="157" t="s">
        <v>3051</v>
      </c>
      <c r="AA188" s="157" t="s">
        <v>3051</v>
      </c>
      <c r="AB188" s="157" t="s">
        <v>3051</v>
      </c>
      <c r="AC188" s="157" t="s">
        <v>3051</v>
      </c>
      <c r="AD188" s="157" t="s">
        <v>3051</v>
      </c>
      <c r="AE188" s="157" t="s">
        <v>3051</v>
      </c>
      <c r="AF188" s="157" t="s">
        <v>3051</v>
      </c>
      <c r="AG188" s="157" t="s">
        <v>3051</v>
      </c>
      <c r="AH188" s="157" t="s">
        <v>3051</v>
      </c>
      <c r="AI188" s="157" t="s">
        <v>3051</v>
      </c>
      <c r="AJ188" s="157" t="s">
        <v>3051</v>
      </c>
      <c r="AK188" s="157" t="s">
        <v>3051</v>
      </c>
      <c r="AL188" s="157" t="s">
        <v>3051</v>
      </c>
      <c r="AM188" s="157" t="s">
        <v>3051</v>
      </c>
      <c r="AN188" s="157" t="s">
        <v>3051</v>
      </c>
      <c r="AO188" s="157" t="s">
        <v>3051</v>
      </c>
      <c r="AP188" s="157" t="s">
        <v>3051</v>
      </c>
      <c r="AQ188" s="157" t="s">
        <v>3051</v>
      </c>
      <c r="AR188" s="157" t="s">
        <v>3051</v>
      </c>
      <c r="AS188" s="157" t="s">
        <v>3051</v>
      </c>
      <c r="AT188" s="157" t="s">
        <v>3051</v>
      </c>
      <c r="AU188" s="157" t="s">
        <v>3051</v>
      </c>
      <c r="AV188" s="157" t="s">
        <v>3051</v>
      </c>
      <c r="AW188" s="157" t="s">
        <v>3051</v>
      </c>
      <c r="AX188" s="157" t="s">
        <v>3051</v>
      </c>
      <c r="AY188" s="157" t="s">
        <v>3051</v>
      </c>
      <c r="AZ188" s="157" t="s">
        <v>3051</v>
      </c>
      <c r="BA188" s="157" t="s">
        <v>3051</v>
      </c>
      <c r="BB188" s="157" t="s">
        <v>3051</v>
      </c>
      <c r="BC188" s="157" t="s">
        <v>3051</v>
      </c>
      <c r="BD188" s="157" t="s">
        <v>3051</v>
      </c>
      <c r="BE188" s="157" t="s">
        <v>3051</v>
      </c>
      <c r="BF188" s="157" t="s">
        <v>3051</v>
      </c>
      <c r="BG188" s="157" t="s">
        <v>3051</v>
      </c>
      <c r="BH188" s="157" t="s">
        <v>3051</v>
      </c>
      <c r="BI188" s="157" t="s">
        <v>3051</v>
      </c>
      <c r="BJ188" s="157" t="s">
        <v>3051</v>
      </c>
      <c r="BK188" s="157" t="s">
        <v>3051</v>
      </c>
      <c r="BL188" s="157" t="s">
        <v>3051</v>
      </c>
      <c r="BM188" s="157" t="s">
        <v>3051</v>
      </c>
      <c r="BN188" s="157" t="s">
        <v>3051</v>
      </c>
      <c r="BO188" s="157" t="s">
        <v>3051</v>
      </c>
      <c r="BP188" s="157" t="s">
        <v>3051</v>
      </c>
      <c r="BQ188" s="157" t="s">
        <v>3051</v>
      </c>
      <c r="BR188" s="157" t="s">
        <v>3051</v>
      </c>
      <c r="BS188" s="157" t="s">
        <v>3051</v>
      </c>
      <c r="BT188" s="157" t="s">
        <v>3051</v>
      </c>
      <c r="BU188" s="157" t="s">
        <v>3051</v>
      </c>
      <c r="BV188" s="157" t="s">
        <v>3051</v>
      </c>
      <c r="BW188" s="157" t="s">
        <v>3051</v>
      </c>
      <c r="BX188" s="157" t="s">
        <v>3051</v>
      </c>
      <c r="BY188" s="157" t="s">
        <v>3051</v>
      </c>
      <c r="BZ188" s="157" t="s">
        <v>3051</v>
      </c>
      <c r="CA188" s="157" t="s">
        <v>3051</v>
      </c>
    </row>
    <row r="189" spans="1:79" s="2" customFormat="1" x14ac:dyDescent="0.25">
      <c r="A189" s="78" t="s">
        <v>3054</v>
      </c>
      <c r="B189" s="158" t="s">
        <v>3052</v>
      </c>
      <c r="C189" s="158" t="s">
        <v>3052</v>
      </c>
      <c r="D189" s="158" t="s">
        <v>3052</v>
      </c>
      <c r="E189" s="158" t="s">
        <v>3052</v>
      </c>
      <c r="F189" s="158" t="s">
        <v>3052</v>
      </c>
      <c r="G189" s="158" t="s">
        <v>3052</v>
      </c>
      <c r="H189" s="158" t="s">
        <v>3052</v>
      </c>
      <c r="I189" s="158" t="s">
        <v>3052</v>
      </c>
      <c r="J189" s="158" t="s">
        <v>3052</v>
      </c>
      <c r="K189" s="158" t="s">
        <v>3052</v>
      </c>
      <c r="L189" s="158" t="s">
        <v>3052</v>
      </c>
      <c r="M189" s="158" t="s">
        <v>3052</v>
      </c>
      <c r="N189" s="158" t="s">
        <v>3052</v>
      </c>
      <c r="O189" s="158" t="s">
        <v>3052</v>
      </c>
      <c r="P189" s="158" t="s">
        <v>3052</v>
      </c>
      <c r="Q189" s="158" t="s">
        <v>3052</v>
      </c>
      <c r="R189" s="158" t="s">
        <v>3052</v>
      </c>
      <c r="S189" s="158" t="s">
        <v>3052</v>
      </c>
      <c r="T189" s="158" t="s">
        <v>3052</v>
      </c>
      <c r="U189" s="158" t="s">
        <v>3052</v>
      </c>
      <c r="V189" s="158" t="s">
        <v>3052</v>
      </c>
      <c r="W189" s="158" t="s">
        <v>3052</v>
      </c>
      <c r="X189" s="158" t="s">
        <v>3052</v>
      </c>
      <c r="Y189" s="158" t="s">
        <v>3052</v>
      </c>
      <c r="Z189" s="158" t="s">
        <v>3052</v>
      </c>
      <c r="AA189" s="158" t="s">
        <v>3052</v>
      </c>
      <c r="AB189" s="158" t="s">
        <v>3052</v>
      </c>
      <c r="AC189" s="158" t="s">
        <v>3052</v>
      </c>
      <c r="AD189" s="158" t="s">
        <v>3052</v>
      </c>
      <c r="AE189" s="158" t="s">
        <v>3052</v>
      </c>
      <c r="AF189" s="158" t="s">
        <v>3052</v>
      </c>
      <c r="AG189" s="158" t="s">
        <v>3052</v>
      </c>
      <c r="AH189" s="158" t="s">
        <v>3052</v>
      </c>
      <c r="AI189" s="158" t="s">
        <v>3052</v>
      </c>
      <c r="AJ189" s="158" t="s">
        <v>3052</v>
      </c>
      <c r="AK189" s="158" t="s">
        <v>3052</v>
      </c>
      <c r="AL189" s="158" t="s">
        <v>3052</v>
      </c>
      <c r="AM189" s="158" t="s">
        <v>3052</v>
      </c>
      <c r="AN189" s="158" t="s">
        <v>3052</v>
      </c>
      <c r="AO189" s="158" t="s">
        <v>3052</v>
      </c>
      <c r="AP189" s="158" t="s">
        <v>3052</v>
      </c>
      <c r="AQ189" s="158" t="s">
        <v>3052</v>
      </c>
      <c r="AR189" s="158" t="s">
        <v>3052</v>
      </c>
      <c r="AS189" s="158" t="s">
        <v>3052</v>
      </c>
      <c r="AT189" s="158" t="s">
        <v>3052</v>
      </c>
      <c r="AU189" s="158" t="s">
        <v>3052</v>
      </c>
      <c r="AV189" s="158" t="s">
        <v>3052</v>
      </c>
      <c r="AW189" s="158" t="s">
        <v>3052</v>
      </c>
      <c r="AX189" s="158" t="s">
        <v>3052</v>
      </c>
      <c r="AY189" s="158" t="s">
        <v>3052</v>
      </c>
      <c r="AZ189" s="158" t="s">
        <v>3052</v>
      </c>
      <c r="BA189" s="158" t="s">
        <v>3052</v>
      </c>
      <c r="BB189" s="158" t="s">
        <v>3052</v>
      </c>
      <c r="BC189" s="158" t="s">
        <v>3052</v>
      </c>
      <c r="BD189" s="158" t="s">
        <v>3052</v>
      </c>
      <c r="BE189" s="158" t="s">
        <v>3052</v>
      </c>
      <c r="BF189" s="158" t="s">
        <v>3052</v>
      </c>
      <c r="BG189" s="158" t="s">
        <v>3052</v>
      </c>
      <c r="BH189" s="158" t="s">
        <v>3052</v>
      </c>
      <c r="BI189" s="158" t="s">
        <v>3052</v>
      </c>
      <c r="BJ189" s="158" t="s">
        <v>3052</v>
      </c>
      <c r="BK189" s="158" t="s">
        <v>3052</v>
      </c>
      <c r="BL189" s="158" t="s">
        <v>3052</v>
      </c>
      <c r="BM189" s="158" t="s">
        <v>3052</v>
      </c>
      <c r="BN189" s="158" t="s">
        <v>3052</v>
      </c>
      <c r="BO189" s="158" t="s">
        <v>3052</v>
      </c>
      <c r="BP189" s="158" t="s">
        <v>3052</v>
      </c>
      <c r="BQ189" s="158" t="s">
        <v>3052</v>
      </c>
      <c r="BR189" s="158" t="s">
        <v>3052</v>
      </c>
      <c r="BS189" s="158" t="s">
        <v>3052</v>
      </c>
      <c r="BT189" s="158" t="s">
        <v>3052</v>
      </c>
      <c r="BU189" s="158" t="s">
        <v>3052</v>
      </c>
      <c r="BV189" s="158" t="s">
        <v>3052</v>
      </c>
      <c r="BW189" s="158" t="s">
        <v>3052</v>
      </c>
      <c r="BX189" s="158" t="s">
        <v>3052</v>
      </c>
      <c r="BY189" s="158" t="s">
        <v>3052</v>
      </c>
      <c r="BZ189" s="158" t="s">
        <v>3052</v>
      </c>
      <c r="CA189" s="158" t="s">
        <v>3052</v>
      </c>
    </row>
    <row r="190" spans="1:79" s="2" customFormat="1" x14ac:dyDescent="0.25">
      <c r="A190" s="78" t="s">
        <v>3057</v>
      </c>
      <c r="B190" s="158" t="s">
        <v>3052</v>
      </c>
      <c r="C190" s="158" t="s">
        <v>3052</v>
      </c>
      <c r="D190" s="158" t="s">
        <v>3052</v>
      </c>
      <c r="E190" s="158" t="s">
        <v>3052</v>
      </c>
      <c r="F190" s="158" t="s">
        <v>3052</v>
      </c>
      <c r="G190" s="158" t="s">
        <v>3052</v>
      </c>
      <c r="H190" s="158" t="s">
        <v>3052</v>
      </c>
      <c r="I190" s="158" t="s">
        <v>3052</v>
      </c>
      <c r="J190" s="158" t="s">
        <v>3052</v>
      </c>
      <c r="K190" s="158" t="s">
        <v>3052</v>
      </c>
      <c r="L190" s="158" t="s">
        <v>3052</v>
      </c>
      <c r="M190" s="158" t="s">
        <v>3052</v>
      </c>
      <c r="N190" s="158" t="s">
        <v>3052</v>
      </c>
      <c r="O190" s="158" t="s">
        <v>3052</v>
      </c>
      <c r="P190" s="158" t="s">
        <v>3052</v>
      </c>
      <c r="Q190" s="158" t="s">
        <v>3052</v>
      </c>
      <c r="R190" s="158" t="s">
        <v>3052</v>
      </c>
      <c r="S190" s="158" t="s">
        <v>3052</v>
      </c>
      <c r="T190" s="158" t="s">
        <v>3052</v>
      </c>
      <c r="U190" s="158" t="s">
        <v>3052</v>
      </c>
      <c r="V190" s="158" t="s">
        <v>3052</v>
      </c>
      <c r="W190" s="158" t="s">
        <v>3052</v>
      </c>
      <c r="X190" s="158" t="s">
        <v>3052</v>
      </c>
      <c r="Y190" s="158" t="s">
        <v>3052</v>
      </c>
      <c r="Z190" s="158" t="s">
        <v>3052</v>
      </c>
      <c r="AA190" s="158" t="s">
        <v>3052</v>
      </c>
      <c r="AB190" s="158" t="s">
        <v>3052</v>
      </c>
      <c r="AC190" s="158" t="s">
        <v>3052</v>
      </c>
      <c r="AD190" s="158" t="s">
        <v>3052</v>
      </c>
      <c r="AE190" s="158" t="s">
        <v>3052</v>
      </c>
      <c r="AF190" s="158" t="s">
        <v>3052</v>
      </c>
      <c r="AG190" s="158" t="s">
        <v>3052</v>
      </c>
      <c r="AH190" s="158" t="s">
        <v>3052</v>
      </c>
      <c r="AI190" s="158" t="s">
        <v>3052</v>
      </c>
      <c r="AJ190" s="158" t="s">
        <v>3052</v>
      </c>
      <c r="AK190" s="158" t="s">
        <v>3052</v>
      </c>
      <c r="AL190" s="158" t="s">
        <v>3052</v>
      </c>
      <c r="AM190" s="158" t="s">
        <v>3052</v>
      </c>
      <c r="AN190" s="158" t="s">
        <v>3052</v>
      </c>
      <c r="AO190" s="158" t="s">
        <v>3052</v>
      </c>
      <c r="AP190" s="158" t="s">
        <v>3052</v>
      </c>
      <c r="AQ190" s="158" t="s">
        <v>3052</v>
      </c>
      <c r="AR190" s="158" t="s">
        <v>3052</v>
      </c>
      <c r="AS190" s="158" t="s">
        <v>3052</v>
      </c>
      <c r="AT190" s="158" t="s">
        <v>3052</v>
      </c>
      <c r="AU190" s="158" t="s">
        <v>3052</v>
      </c>
      <c r="AV190" s="158" t="s">
        <v>3052</v>
      </c>
      <c r="AW190" s="158" t="s">
        <v>3052</v>
      </c>
      <c r="AX190" s="158" t="s">
        <v>3052</v>
      </c>
      <c r="AY190" s="158" t="s">
        <v>3052</v>
      </c>
      <c r="AZ190" s="158" t="s">
        <v>3052</v>
      </c>
      <c r="BA190" s="158" t="s">
        <v>3052</v>
      </c>
      <c r="BB190" s="158" t="s">
        <v>3052</v>
      </c>
      <c r="BC190" s="158" t="s">
        <v>3052</v>
      </c>
      <c r="BD190" s="158" t="s">
        <v>3052</v>
      </c>
      <c r="BE190" s="158" t="s">
        <v>3052</v>
      </c>
      <c r="BF190" s="158" t="s">
        <v>3052</v>
      </c>
      <c r="BG190" s="158" t="s">
        <v>3052</v>
      </c>
      <c r="BH190" s="158" t="s">
        <v>3052</v>
      </c>
      <c r="BI190" s="158" t="s">
        <v>3052</v>
      </c>
      <c r="BJ190" s="158" t="s">
        <v>3052</v>
      </c>
      <c r="BK190" s="158" t="s">
        <v>3052</v>
      </c>
      <c r="BL190" s="158" t="s">
        <v>3052</v>
      </c>
      <c r="BM190" s="158" t="s">
        <v>3052</v>
      </c>
      <c r="BN190" s="158" t="s">
        <v>3052</v>
      </c>
      <c r="BO190" s="158" t="s">
        <v>3052</v>
      </c>
      <c r="BP190" s="158" t="s">
        <v>3052</v>
      </c>
      <c r="BQ190" s="158" t="s">
        <v>3052</v>
      </c>
      <c r="BR190" s="158" t="s">
        <v>3052</v>
      </c>
      <c r="BS190" s="158" t="s">
        <v>3052</v>
      </c>
      <c r="BT190" s="158" t="s">
        <v>3052</v>
      </c>
      <c r="BU190" s="158" t="s">
        <v>3052</v>
      </c>
      <c r="BV190" s="158" t="s">
        <v>3052</v>
      </c>
      <c r="BW190" s="158" t="s">
        <v>3052</v>
      </c>
      <c r="BX190" s="158" t="s">
        <v>3052</v>
      </c>
      <c r="BY190" s="158" t="s">
        <v>3052</v>
      </c>
      <c r="BZ190" s="158" t="s">
        <v>3052</v>
      </c>
      <c r="CA190" s="158" t="s">
        <v>3052</v>
      </c>
    </row>
    <row r="191" spans="1:79" s="2" customFormat="1" x14ac:dyDescent="0.25">
      <c r="A191" s="78" t="s">
        <v>3107</v>
      </c>
      <c r="B191" s="157" t="s">
        <v>3051</v>
      </c>
      <c r="C191" s="157" t="s">
        <v>3051</v>
      </c>
      <c r="D191" s="157" t="s">
        <v>3051</v>
      </c>
      <c r="E191" s="157" t="s">
        <v>3051</v>
      </c>
      <c r="F191" s="157" t="s">
        <v>3051</v>
      </c>
      <c r="G191" s="157" t="s">
        <v>3051</v>
      </c>
      <c r="H191" s="157" t="s">
        <v>3051</v>
      </c>
      <c r="I191" s="157" t="s">
        <v>3051</v>
      </c>
      <c r="J191" s="157" t="s">
        <v>3051</v>
      </c>
      <c r="K191" s="157" t="s">
        <v>3051</v>
      </c>
      <c r="L191" s="157" t="s">
        <v>3051</v>
      </c>
      <c r="M191" s="157" t="s">
        <v>3051</v>
      </c>
      <c r="N191" s="157" t="s">
        <v>3051</v>
      </c>
      <c r="O191" s="157" t="s">
        <v>3051</v>
      </c>
      <c r="P191" s="157" t="s">
        <v>3051</v>
      </c>
      <c r="Q191" s="157" t="s">
        <v>3051</v>
      </c>
      <c r="R191" s="157" t="s">
        <v>3051</v>
      </c>
      <c r="S191" s="157" t="s">
        <v>3051</v>
      </c>
      <c r="T191" s="157" t="s">
        <v>3051</v>
      </c>
      <c r="U191" s="157" t="s">
        <v>3051</v>
      </c>
      <c r="V191" s="157" t="s">
        <v>3051</v>
      </c>
      <c r="W191" s="157" t="s">
        <v>3051</v>
      </c>
      <c r="X191" s="157" t="s">
        <v>3051</v>
      </c>
      <c r="Y191" s="157" t="s">
        <v>3051</v>
      </c>
      <c r="Z191" s="157" t="s">
        <v>3051</v>
      </c>
      <c r="AA191" s="157" t="s">
        <v>3051</v>
      </c>
      <c r="AB191" s="157" t="s">
        <v>3051</v>
      </c>
      <c r="AC191" s="157" t="s">
        <v>3051</v>
      </c>
      <c r="AD191" s="157" t="s">
        <v>3051</v>
      </c>
      <c r="AE191" s="157" t="s">
        <v>3051</v>
      </c>
      <c r="AF191" s="157" t="s">
        <v>3051</v>
      </c>
      <c r="AG191" s="157" t="s">
        <v>3051</v>
      </c>
      <c r="AH191" s="157" t="s">
        <v>3051</v>
      </c>
      <c r="AI191" s="157" t="s">
        <v>3051</v>
      </c>
      <c r="AJ191" s="157" t="s">
        <v>3051</v>
      </c>
      <c r="AK191" s="157" t="s">
        <v>3051</v>
      </c>
      <c r="AL191" s="157" t="s">
        <v>3051</v>
      </c>
      <c r="AM191" s="157" t="s">
        <v>3051</v>
      </c>
      <c r="AN191" s="157" t="s">
        <v>3051</v>
      </c>
      <c r="AO191" s="157" t="s">
        <v>3051</v>
      </c>
      <c r="AP191" s="157" t="s">
        <v>3051</v>
      </c>
      <c r="AQ191" s="157" t="s">
        <v>3051</v>
      </c>
      <c r="AR191" s="157" t="s">
        <v>3051</v>
      </c>
      <c r="AS191" s="157" t="s">
        <v>3051</v>
      </c>
      <c r="AT191" s="157" t="s">
        <v>3051</v>
      </c>
      <c r="AU191" s="157" t="s">
        <v>3051</v>
      </c>
      <c r="AV191" s="157" t="s">
        <v>3051</v>
      </c>
      <c r="AW191" s="157" t="s">
        <v>3051</v>
      </c>
      <c r="AX191" s="157" t="s">
        <v>3051</v>
      </c>
      <c r="AY191" s="157" t="s">
        <v>3051</v>
      </c>
      <c r="AZ191" s="157" t="s">
        <v>3051</v>
      </c>
      <c r="BA191" s="157" t="s">
        <v>3051</v>
      </c>
      <c r="BB191" s="157" t="s">
        <v>3051</v>
      </c>
      <c r="BC191" s="157" t="s">
        <v>3051</v>
      </c>
      <c r="BD191" s="157" t="s">
        <v>3051</v>
      </c>
      <c r="BE191" s="157" t="s">
        <v>3051</v>
      </c>
      <c r="BF191" s="157" t="s">
        <v>3051</v>
      </c>
      <c r="BG191" s="157" t="s">
        <v>3051</v>
      </c>
      <c r="BH191" s="157" t="s">
        <v>3051</v>
      </c>
      <c r="BI191" s="157" t="s">
        <v>3051</v>
      </c>
      <c r="BJ191" s="157" t="s">
        <v>3051</v>
      </c>
      <c r="BK191" s="157" t="s">
        <v>3051</v>
      </c>
      <c r="BL191" s="157" t="s">
        <v>3051</v>
      </c>
      <c r="BM191" s="157" t="s">
        <v>3051</v>
      </c>
      <c r="BN191" s="157" t="s">
        <v>3051</v>
      </c>
      <c r="BO191" s="157" t="s">
        <v>3051</v>
      </c>
      <c r="BP191" s="157" t="s">
        <v>3051</v>
      </c>
      <c r="BQ191" s="157" t="s">
        <v>3051</v>
      </c>
      <c r="BR191" s="157" t="s">
        <v>3051</v>
      </c>
      <c r="BS191" s="157" t="s">
        <v>3051</v>
      </c>
      <c r="BT191" s="157" t="s">
        <v>3051</v>
      </c>
      <c r="BU191" s="157" t="s">
        <v>3051</v>
      </c>
      <c r="BV191" s="157" t="s">
        <v>3051</v>
      </c>
      <c r="BW191" s="157" t="s">
        <v>3051</v>
      </c>
      <c r="BX191" s="157" t="s">
        <v>3051</v>
      </c>
      <c r="BY191" s="157" t="s">
        <v>3051</v>
      </c>
      <c r="BZ191" s="157" t="s">
        <v>3051</v>
      </c>
      <c r="CA191" s="157" t="s">
        <v>3051</v>
      </c>
    </row>
    <row r="192" spans="1:79" s="2" customFormat="1" x14ac:dyDescent="0.25">
      <c r="A192" s="90" t="s">
        <v>3108</v>
      </c>
      <c r="B192" s="157" t="s">
        <v>3051</v>
      </c>
      <c r="C192" s="157" t="s">
        <v>3051</v>
      </c>
      <c r="D192" s="157" t="s">
        <v>3051</v>
      </c>
      <c r="E192" s="157" t="s">
        <v>3051</v>
      </c>
      <c r="F192" s="157" t="s">
        <v>3051</v>
      </c>
      <c r="G192" s="157" t="s">
        <v>3051</v>
      </c>
      <c r="H192" s="157" t="s">
        <v>3051</v>
      </c>
      <c r="I192" s="157" t="s">
        <v>3051</v>
      </c>
      <c r="J192" s="157" t="s">
        <v>3051</v>
      </c>
      <c r="K192" s="157" t="s">
        <v>3051</v>
      </c>
      <c r="L192" s="157" t="s">
        <v>3051</v>
      </c>
      <c r="M192" s="157" t="s">
        <v>3051</v>
      </c>
      <c r="N192" s="157" t="s">
        <v>3051</v>
      </c>
      <c r="O192" s="157" t="s">
        <v>3051</v>
      </c>
      <c r="P192" s="157" t="s">
        <v>3051</v>
      </c>
      <c r="Q192" s="157" t="s">
        <v>3051</v>
      </c>
      <c r="R192" s="157" t="s">
        <v>3051</v>
      </c>
      <c r="S192" s="157" t="s">
        <v>3051</v>
      </c>
      <c r="T192" s="157" t="s">
        <v>3051</v>
      </c>
      <c r="U192" s="157" t="s">
        <v>3051</v>
      </c>
      <c r="V192" s="157" t="s">
        <v>3051</v>
      </c>
      <c r="W192" s="157" t="s">
        <v>3051</v>
      </c>
      <c r="X192" s="157" t="s">
        <v>3051</v>
      </c>
      <c r="Y192" s="157" t="s">
        <v>3051</v>
      </c>
      <c r="Z192" s="157" t="s">
        <v>3051</v>
      </c>
      <c r="AA192" s="157" t="s">
        <v>3051</v>
      </c>
      <c r="AB192" s="157" t="s">
        <v>3051</v>
      </c>
      <c r="AC192" s="157" t="s">
        <v>3051</v>
      </c>
      <c r="AD192" s="157" t="s">
        <v>3051</v>
      </c>
      <c r="AE192" s="157" t="s">
        <v>3051</v>
      </c>
      <c r="AF192" s="157" t="s">
        <v>3051</v>
      </c>
      <c r="AG192" s="157" t="s">
        <v>3051</v>
      </c>
      <c r="AH192" s="157" t="s">
        <v>3051</v>
      </c>
      <c r="AI192" s="157" t="s">
        <v>3051</v>
      </c>
      <c r="AJ192" s="157" t="s">
        <v>3051</v>
      </c>
      <c r="AK192" s="157" t="s">
        <v>3051</v>
      </c>
      <c r="AL192" s="157" t="s">
        <v>3051</v>
      </c>
      <c r="AM192" s="157" t="s">
        <v>3051</v>
      </c>
      <c r="AN192" s="157" t="s">
        <v>3051</v>
      </c>
      <c r="AO192" s="157" t="s">
        <v>3051</v>
      </c>
      <c r="AP192" s="157" t="s">
        <v>3051</v>
      </c>
      <c r="AQ192" s="157" t="s">
        <v>3051</v>
      </c>
      <c r="AR192" s="157" t="s">
        <v>3051</v>
      </c>
      <c r="AS192" s="157" t="s">
        <v>3051</v>
      </c>
      <c r="AT192" s="157" t="s">
        <v>3051</v>
      </c>
      <c r="AU192" s="157" t="s">
        <v>3051</v>
      </c>
      <c r="AV192" s="157" t="s">
        <v>3051</v>
      </c>
      <c r="AW192" s="157" t="s">
        <v>3051</v>
      </c>
      <c r="AX192" s="157" t="s">
        <v>3051</v>
      </c>
      <c r="AY192" s="157" t="s">
        <v>3051</v>
      </c>
      <c r="AZ192" s="157" t="s">
        <v>3051</v>
      </c>
      <c r="BA192" s="157" t="s">
        <v>3051</v>
      </c>
      <c r="BB192" s="157" t="s">
        <v>3051</v>
      </c>
      <c r="BC192" s="157" t="s">
        <v>3051</v>
      </c>
      <c r="BD192" s="157" t="s">
        <v>3051</v>
      </c>
      <c r="BE192" s="157" t="s">
        <v>3051</v>
      </c>
      <c r="BF192" s="157" t="s">
        <v>3051</v>
      </c>
      <c r="BG192" s="157" t="s">
        <v>3051</v>
      </c>
      <c r="BH192" s="157" t="s">
        <v>3051</v>
      </c>
      <c r="BI192" s="157" t="s">
        <v>3051</v>
      </c>
      <c r="BJ192" s="157" t="s">
        <v>3051</v>
      </c>
      <c r="BK192" s="157" t="s">
        <v>3051</v>
      </c>
      <c r="BL192" s="157" t="s">
        <v>3051</v>
      </c>
      <c r="BM192" s="157" t="s">
        <v>3051</v>
      </c>
      <c r="BN192" s="157" t="s">
        <v>3051</v>
      </c>
      <c r="BO192" s="157" t="s">
        <v>3051</v>
      </c>
      <c r="BP192" s="157" t="s">
        <v>3051</v>
      </c>
      <c r="BQ192" s="157" t="s">
        <v>3051</v>
      </c>
      <c r="BR192" s="157" t="s">
        <v>3051</v>
      </c>
      <c r="BS192" s="157" t="s">
        <v>3051</v>
      </c>
      <c r="BT192" s="157" t="s">
        <v>3051</v>
      </c>
      <c r="BU192" s="157" t="s">
        <v>3051</v>
      </c>
      <c r="BV192" s="157" t="s">
        <v>3051</v>
      </c>
      <c r="BW192" s="157" t="s">
        <v>3051</v>
      </c>
      <c r="BX192" s="157" t="s">
        <v>3051</v>
      </c>
      <c r="BY192" s="157" t="s">
        <v>3051</v>
      </c>
      <c r="BZ192" s="157" t="s">
        <v>3051</v>
      </c>
      <c r="CA192" s="157" t="s">
        <v>3051</v>
      </c>
    </row>
    <row r="193" spans="1:79" s="2" customFormat="1" x14ac:dyDescent="0.25">
      <c r="A193" s="85" t="s">
        <v>3053</v>
      </c>
      <c r="B193" s="158" t="s">
        <v>3052</v>
      </c>
      <c r="C193" s="158" t="s">
        <v>3052</v>
      </c>
      <c r="D193" s="158" t="s">
        <v>3052</v>
      </c>
      <c r="E193" s="158" t="s">
        <v>3052</v>
      </c>
      <c r="F193" s="158" t="s">
        <v>3052</v>
      </c>
      <c r="G193" s="158" t="s">
        <v>3052</v>
      </c>
      <c r="H193" s="158" t="s">
        <v>3052</v>
      </c>
      <c r="I193" s="158" t="s">
        <v>3052</v>
      </c>
      <c r="J193" s="158" t="s">
        <v>3052</v>
      </c>
      <c r="K193" s="158" t="s">
        <v>3052</v>
      </c>
      <c r="L193" s="158" t="s">
        <v>3052</v>
      </c>
      <c r="M193" s="158" t="s">
        <v>3052</v>
      </c>
      <c r="N193" s="158" t="s">
        <v>3052</v>
      </c>
      <c r="O193" s="158" t="s">
        <v>3052</v>
      </c>
      <c r="P193" s="158" t="s">
        <v>3052</v>
      </c>
      <c r="Q193" s="158" t="s">
        <v>3052</v>
      </c>
      <c r="R193" s="158" t="s">
        <v>3052</v>
      </c>
      <c r="S193" s="158" t="s">
        <v>3052</v>
      </c>
      <c r="T193" s="158" t="s">
        <v>3052</v>
      </c>
      <c r="U193" s="158" t="s">
        <v>3052</v>
      </c>
      <c r="V193" s="158" t="s">
        <v>3052</v>
      </c>
      <c r="W193" s="158" t="s">
        <v>3052</v>
      </c>
      <c r="X193" s="158" t="s">
        <v>3052</v>
      </c>
      <c r="Y193" s="158" t="s">
        <v>3052</v>
      </c>
      <c r="Z193" s="158" t="s">
        <v>3052</v>
      </c>
      <c r="AA193" s="158" t="s">
        <v>3052</v>
      </c>
      <c r="AB193" s="158" t="s">
        <v>3052</v>
      </c>
      <c r="AC193" s="158" t="s">
        <v>3052</v>
      </c>
      <c r="AD193" s="158" t="s">
        <v>3052</v>
      </c>
      <c r="AE193" s="158" t="s">
        <v>3052</v>
      </c>
      <c r="AF193" s="158" t="s">
        <v>3052</v>
      </c>
      <c r="AG193" s="158" t="s">
        <v>3052</v>
      </c>
      <c r="AH193" s="158" t="s">
        <v>3052</v>
      </c>
      <c r="AI193" s="158" t="s">
        <v>3052</v>
      </c>
      <c r="AJ193" s="158" t="s">
        <v>3052</v>
      </c>
      <c r="AK193" s="158" t="s">
        <v>3052</v>
      </c>
      <c r="AL193" s="158" t="s">
        <v>3052</v>
      </c>
      <c r="AM193" s="158" t="s">
        <v>3052</v>
      </c>
      <c r="AN193" s="158" t="s">
        <v>3052</v>
      </c>
      <c r="AO193" s="158" t="s">
        <v>3052</v>
      </c>
      <c r="AP193" s="158" t="s">
        <v>3052</v>
      </c>
      <c r="AQ193" s="158" t="s">
        <v>3052</v>
      </c>
      <c r="AR193" s="158" t="s">
        <v>3052</v>
      </c>
      <c r="AS193" s="158" t="s">
        <v>3052</v>
      </c>
      <c r="AT193" s="158" t="s">
        <v>3052</v>
      </c>
      <c r="AU193" s="158" t="s">
        <v>3052</v>
      </c>
      <c r="AV193" s="158" t="s">
        <v>3052</v>
      </c>
      <c r="AW193" s="158" t="s">
        <v>3052</v>
      </c>
      <c r="AX193" s="158" t="s">
        <v>3052</v>
      </c>
      <c r="AY193" s="158" t="s">
        <v>3052</v>
      </c>
      <c r="AZ193" s="158" t="s">
        <v>3052</v>
      </c>
      <c r="BA193" s="158" t="s">
        <v>3052</v>
      </c>
      <c r="BB193" s="158" t="s">
        <v>3052</v>
      </c>
      <c r="BC193" s="158" t="s">
        <v>3052</v>
      </c>
      <c r="BD193" s="158" t="s">
        <v>3052</v>
      </c>
      <c r="BE193" s="158" t="s">
        <v>3052</v>
      </c>
      <c r="BF193" s="158" t="s">
        <v>3052</v>
      </c>
      <c r="BG193" s="158" t="s">
        <v>3052</v>
      </c>
      <c r="BH193" s="158" t="s">
        <v>3052</v>
      </c>
      <c r="BI193" s="158" t="s">
        <v>3052</v>
      </c>
      <c r="BJ193" s="158" t="s">
        <v>3052</v>
      </c>
      <c r="BK193" s="158" t="s">
        <v>3052</v>
      </c>
      <c r="BL193" s="158" t="s">
        <v>3052</v>
      </c>
      <c r="BM193" s="158" t="s">
        <v>3052</v>
      </c>
      <c r="BN193" s="158" t="s">
        <v>3052</v>
      </c>
      <c r="BO193" s="158" t="s">
        <v>3052</v>
      </c>
      <c r="BP193" s="158" t="s">
        <v>3052</v>
      </c>
      <c r="BQ193" s="158" t="s">
        <v>3052</v>
      </c>
      <c r="BR193" s="158" t="s">
        <v>3052</v>
      </c>
      <c r="BS193" s="158" t="s">
        <v>3052</v>
      </c>
      <c r="BT193" s="158" t="s">
        <v>3052</v>
      </c>
      <c r="BU193" s="158" t="s">
        <v>3052</v>
      </c>
      <c r="BV193" s="158" t="s">
        <v>3052</v>
      </c>
      <c r="BW193" s="158" t="s">
        <v>3052</v>
      </c>
      <c r="BX193" s="158" t="s">
        <v>3052</v>
      </c>
      <c r="BY193" s="158" t="s">
        <v>3052</v>
      </c>
      <c r="BZ193" s="158" t="s">
        <v>3052</v>
      </c>
      <c r="CA193" s="158" t="s">
        <v>3052</v>
      </c>
    </row>
    <row r="194" spans="1:79" s="2" customFormat="1" x14ac:dyDescent="0.25">
      <c r="A194" s="85" t="s">
        <v>42</v>
      </c>
      <c r="B194" s="158" t="s">
        <v>3052</v>
      </c>
      <c r="C194" s="158" t="s">
        <v>3052</v>
      </c>
      <c r="D194" s="158" t="s">
        <v>3052</v>
      </c>
      <c r="E194" s="158" t="s">
        <v>3052</v>
      </c>
      <c r="F194" s="158" t="s">
        <v>3052</v>
      </c>
      <c r="G194" s="158" t="s">
        <v>3052</v>
      </c>
      <c r="H194" s="158" t="s">
        <v>3052</v>
      </c>
      <c r="I194" s="158" t="s">
        <v>3052</v>
      </c>
      <c r="J194" s="158" t="s">
        <v>3052</v>
      </c>
      <c r="K194" s="158" t="s">
        <v>3052</v>
      </c>
      <c r="L194" s="158" t="s">
        <v>3052</v>
      </c>
      <c r="M194" s="158" t="s">
        <v>3052</v>
      </c>
      <c r="N194" s="158" t="s">
        <v>3052</v>
      </c>
      <c r="O194" s="158" t="s">
        <v>3052</v>
      </c>
      <c r="P194" s="158" t="s">
        <v>3052</v>
      </c>
      <c r="Q194" s="158" t="s">
        <v>3052</v>
      </c>
      <c r="R194" s="158" t="s">
        <v>3052</v>
      </c>
      <c r="S194" s="158" t="s">
        <v>3052</v>
      </c>
      <c r="T194" s="158" t="s">
        <v>3052</v>
      </c>
      <c r="U194" s="158" t="s">
        <v>3052</v>
      </c>
      <c r="V194" s="158" t="s">
        <v>3052</v>
      </c>
      <c r="W194" s="158" t="s">
        <v>3052</v>
      </c>
      <c r="X194" s="158" t="s">
        <v>3052</v>
      </c>
      <c r="Y194" s="158" t="s">
        <v>3052</v>
      </c>
      <c r="Z194" s="158" t="s">
        <v>3052</v>
      </c>
      <c r="AA194" s="158" t="s">
        <v>3052</v>
      </c>
      <c r="AB194" s="158" t="s">
        <v>3052</v>
      </c>
      <c r="AC194" s="158" t="s">
        <v>3052</v>
      </c>
      <c r="AD194" s="158" t="s">
        <v>3052</v>
      </c>
      <c r="AE194" s="158" t="s">
        <v>3052</v>
      </c>
      <c r="AF194" s="158" t="s">
        <v>3052</v>
      </c>
      <c r="AG194" s="158" t="s">
        <v>3052</v>
      </c>
      <c r="AH194" s="158" t="s">
        <v>3052</v>
      </c>
      <c r="AI194" s="158" t="s">
        <v>3052</v>
      </c>
      <c r="AJ194" s="158" t="s">
        <v>3052</v>
      </c>
      <c r="AK194" s="158" t="s">
        <v>3052</v>
      </c>
      <c r="AL194" s="158" t="s">
        <v>3052</v>
      </c>
      <c r="AM194" s="158" t="s">
        <v>3052</v>
      </c>
      <c r="AN194" s="158" t="s">
        <v>3052</v>
      </c>
      <c r="AO194" s="158" t="s">
        <v>3052</v>
      </c>
      <c r="AP194" s="158" t="s">
        <v>3052</v>
      </c>
      <c r="AQ194" s="158" t="s">
        <v>3052</v>
      </c>
      <c r="AR194" s="158" t="s">
        <v>3052</v>
      </c>
      <c r="AS194" s="158" t="s">
        <v>3052</v>
      </c>
      <c r="AT194" s="158" t="s">
        <v>3052</v>
      </c>
      <c r="AU194" s="158" t="s">
        <v>3052</v>
      </c>
      <c r="AV194" s="158" t="s">
        <v>3052</v>
      </c>
      <c r="AW194" s="158" t="s">
        <v>3052</v>
      </c>
      <c r="AX194" s="158" t="s">
        <v>3052</v>
      </c>
      <c r="AY194" s="158" t="s">
        <v>3052</v>
      </c>
      <c r="AZ194" s="158" t="s">
        <v>3052</v>
      </c>
      <c r="BA194" s="158" t="s">
        <v>3052</v>
      </c>
      <c r="BB194" s="158" t="s">
        <v>3052</v>
      </c>
      <c r="BC194" s="158" t="s">
        <v>3052</v>
      </c>
      <c r="BD194" s="158" t="s">
        <v>3052</v>
      </c>
      <c r="BE194" s="158" t="s">
        <v>3052</v>
      </c>
      <c r="BF194" s="158" t="s">
        <v>3052</v>
      </c>
      <c r="BG194" s="158" t="s">
        <v>3052</v>
      </c>
      <c r="BH194" s="158" t="s">
        <v>3052</v>
      </c>
      <c r="BI194" s="158" t="s">
        <v>3052</v>
      </c>
      <c r="BJ194" s="158" t="s">
        <v>3052</v>
      </c>
      <c r="BK194" s="158" t="s">
        <v>3052</v>
      </c>
      <c r="BL194" s="158" t="s">
        <v>3052</v>
      </c>
      <c r="BM194" s="158" t="s">
        <v>3052</v>
      </c>
      <c r="BN194" s="158" t="s">
        <v>3052</v>
      </c>
      <c r="BO194" s="158" t="s">
        <v>3052</v>
      </c>
      <c r="BP194" s="158" t="s">
        <v>3052</v>
      </c>
      <c r="BQ194" s="158" t="s">
        <v>3052</v>
      </c>
      <c r="BR194" s="158" t="s">
        <v>3052</v>
      </c>
      <c r="BS194" s="158" t="s">
        <v>3052</v>
      </c>
      <c r="BT194" s="158" t="s">
        <v>3052</v>
      </c>
      <c r="BU194" s="158" t="s">
        <v>3052</v>
      </c>
      <c r="BV194" s="158" t="s">
        <v>3052</v>
      </c>
      <c r="BW194" s="158" t="s">
        <v>3052</v>
      </c>
      <c r="BX194" s="158" t="s">
        <v>3052</v>
      </c>
      <c r="BY194" s="158" t="s">
        <v>3052</v>
      </c>
      <c r="BZ194" s="158" t="s">
        <v>3052</v>
      </c>
      <c r="CA194" s="158" t="s">
        <v>3052</v>
      </c>
    </row>
    <row r="195" spans="1:79" s="2" customFormat="1" x14ac:dyDescent="0.25">
      <c r="A195" s="85" t="s">
        <v>3054</v>
      </c>
      <c r="B195" s="158">
        <v>54.52405759793605</v>
      </c>
      <c r="C195" s="158">
        <v>1.0000000000201099</v>
      </c>
      <c r="D195" s="158">
        <v>9.9999999981910004E-2</v>
      </c>
      <c r="E195" s="158">
        <v>54.520365302672239</v>
      </c>
      <c r="F195" s="158">
        <v>1.0000000000117999</v>
      </c>
      <c r="G195" s="158">
        <v>9.9999999989380001E-2</v>
      </c>
      <c r="H195" s="158">
        <v>54.541781168979888</v>
      </c>
      <c r="I195" s="158">
        <v>1.00000000000835</v>
      </c>
      <c r="J195" s="158">
        <v>9.9999999992479993E-2</v>
      </c>
      <c r="K195" s="158">
        <v>54.89570581093723</v>
      </c>
      <c r="L195" s="158">
        <v>1.0000000000064599</v>
      </c>
      <c r="M195" s="158">
        <v>9.9999999994179994E-2</v>
      </c>
      <c r="N195" s="158">
        <v>54.937846413360397</v>
      </c>
      <c r="O195" s="158">
        <v>1.00000000000527</v>
      </c>
      <c r="P195" s="158">
        <v>9.9999999995260005E-2</v>
      </c>
      <c r="Q195" s="158">
        <v>54.996999838916501</v>
      </c>
      <c r="R195" s="158">
        <v>1.0000000000061</v>
      </c>
      <c r="S195" s="158">
        <v>9.9999999996030001E-2</v>
      </c>
      <c r="T195" s="158">
        <v>54.974076677910553</v>
      </c>
      <c r="U195" s="158">
        <v>1.00000000000251</v>
      </c>
      <c r="V195" s="158">
        <v>0.10000000000025</v>
      </c>
      <c r="W195" s="158">
        <v>54.983689430213168</v>
      </c>
      <c r="X195" s="158">
        <v>1</v>
      </c>
      <c r="Y195" s="158">
        <v>0.10000000000146</v>
      </c>
      <c r="Z195" s="158">
        <v>55.04950703433633</v>
      </c>
      <c r="AA195" s="158">
        <v>1.00000000000284</v>
      </c>
      <c r="AB195" s="158">
        <v>0.10000000000122999</v>
      </c>
      <c r="AC195" s="158">
        <v>54.984428883837211</v>
      </c>
      <c r="AD195" s="158">
        <v>0.99999999999557998</v>
      </c>
      <c r="AE195" s="158">
        <v>9.9999999999559996E-2</v>
      </c>
      <c r="AF195" s="158">
        <v>54.995520879155151</v>
      </c>
      <c r="AG195" s="158">
        <v>1</v>
      </c>
      <c r="AH195" s="158">
        <v>9.9999999998099998E-2</v>
      </c>
      <c r="AI195" s="158">
        <v>54.999957777535101</v>
      </c>
      <c r="AJ195" s="158">
        <v>0.99999999999814004</v>
      </c>
      <c r="AK195" s="158">
        <v>0.1000000000026</v>
      </c>
      <c r="AL195" s="158">
        <v>55.030278116362553</v>
      </c>
      <c r="AM195" s="158">
        <v>1</v>
      </c>
      <c r="AN195" s="158">
        <v>9.9999999998210007E-2</v>
      </c>
      <c r="AO195" s="158">
        <v>55.008831746156979</v>
      </c>
      <c r="AP195" s="158">
        <v>1.00000000000189</v>
      </c>
      <c r="AQ195" s="158">
        <v>9.9999999999240002E-2</v>
      </c>
      <c r="AR195" s="158">
        <v>54.979992185962807</v>
      </c>
      <c r="AS195" s="158">
        <v>1</v>
      </c>
      <c r="AT195" s="158">
        <v>9.9999999995090003E-2</v>
      </c>
      <c r="AU195" s="158">
        <v>54.991084038062503</v>
      </c>
      <c r="AV195" s="158">
        <v>1</v>
      </c>
      <c r="AW195" s="158">
        <v>0.1</v>
      </c>
      <c r="AX195" s="158">
        <v>55.097584035582067</v>
      </c>
      <c r="AY195" s="158">
        <v>0.99999999999849998</v>
      </c>
      <c r="AZ195" s="158">
        <v>0.1000000000036</v>
      </c>
      <c r="BA195" s="158">
        <v>55.152326036512882</v>
      </c>
      <c r="BB195" s="158">
        <v>0.99999999999815004</v>
      </c>
      <c r="BC195" s="158">
        <v>0.10000000000167</v>
      </c>
      <c r="BD195" s="158">
        <v>55.147147365964358</v>
      </c>
      <c r="BE195" s="158">
        <v>1.0000000000007501</v>
      </c>
      <c r="BF195" s="158">
        <v>0.10000000000008</v>
      </c>
      <c r="BG195" s="158">
        <v>55.175261086225532</v>
      </c>
      <c r="BH195" s="158">
        <v>0.99999999999927003</v>
      </c>
      <c r="BI195" s="158">
        <v>0.10000000000102</v>
      </c>
      <c r="BJ195" s="158">
        <v>55.286998839782328</v>
      </c>
      <c r="BK195" s="158">
        <v>1</v>
      </c>
      <c r="BL195" s="158">
        <v>0.10000000000181999</v>
      </c>
      <c r="BM195" s="158">
        <v>55.260356081338387</v>
      </c>
      <c r="BN195" s="158">
        <v>1</v>
      </c>
      <c r="BO195" s="158">
        <v>0.10000000000075999</v>
      </c>
      <c r="BP195" s="158">
        <v>55.200417415280491</v>
      </c>
      <c r="BQ195" s="158">
        <v>0.99999999999875999</v>
      </c>
      <c r="BR195" s="158">
        <v>9.9999999998639996E-2</v>
      </c>
      <c r="BS195" s="158">
        <v>55.30180126338729</v>
      </c>
      <c r="BT195" s="158">
        <v>1</v>
      </c>
      <c r="BU195" s="158">
        <v>0.1</v>
      </c>
      <c r="BV195" s="158">
        <v>55.352874510953498</v>
      </c>
      <c r="BW195" s="158">
        <v>1</v>
      </c>
      <c r="BX195" s="158">
        <v>0.10000000000066001</v>
      </c>
      <c r="BY195" s="158">
        <v>49.990480118409501</v>
      </c>
      <c r="BZ195" s="158">
        <v>1</v>
      </c>
      <c r="CA195" s="158">
        <v>0.1</v>
      </c>
    </row>
    <row r="196" spans="1:79" s="2" customFormat="1" x14ac:dyDescent="0.25">
      <c r="A196" s="85" t="s">
        <v>3074</v>
      </c>
      <c r="B196" s="158" t="s">
        <v>3052</v>
      </c>
      <c r="C196" s="158" t="s">
        <v>3052</v>
      </c>
      <c r="D196" s="158" t="s">
        <v>3052</v>
      </c>
      <c r="E196" s="158" t="s">
        <v>3052</v>
      </c>
      <c r="F196" s="158" t="s">
        <v>3052</v>
      </c>
      <c r="G196" s="158" t="s">
        <v>3052</v>
      </c>
      <c r="H196" s="158" t="s">
        <v>3052</v>
      </c>
      <c r="I196" s="158" t="s">
        <v>3052</v>
      </c>
      <c r="J196" s="158" t="s">
        <v>3052</v>
      </c>
      <c r="K196" s="158" t="s">
        <v>3052</v>
      </c>
      <c r="L196" s="158" t="s">
        <v>3052</v>
      </c>
      <c r="M196" s="158" t="s">
        <v>3052</v>
      </c>
      <c r="N196" s="158" t="s">
        <v>3052</v>
      </c>
      <c r="O196" s="158" t="s">
        <v>3052</v>
      </c>
      <c r="P196" s="158" t="s">
        <v>3052</v>
      </c>
      <c r="Q196" s="158" t="s">
        <v>3052</v>
      </c>
      <c r="R196" s="158" t="s">
        <v>3052</v>
      </c>
      <c r="S196" s="158" t="s">
        <v>3052</v>
      </c>
      <c r="T196" s="158" t="s">
        <v>3052</v>
      </c>
      <c r="U196" s="158" t="s">
        <v>3052</v>
      </c>
      <c r="V196" s="158" t="s">
        <v>3052</v>
      </c>
      <c r="W196" s="158" t="s">
        <v>3052</v>
      </c>
      <c r="X196" s="158" t="s">
        <v>3052</v>
      </c>
      <c r="Y196" s="158" t="s">
        <v>3052</v>
      </c>
      <c r="Z196" s="158" t="s">
        <v>3052</v>
      </c>
      <c r="AA196" s="158" t="s">
        <v>3052</v>
      </c>
      <c r="AB196" s="158" t="s">
        <v>3052</v>
      </c>
      <c r="AC196" s="158" t="s">
        <v>3052</v>
      </c>
      <c r="AD196" s="158" t="s">
        <v>3052</v>
      </c>
      <c r="AE196" s="158" t="s">
        <v>3052</v>
      </c>
      <c r="AF196" s="158" t="s">
        <v>3052</v>
      </c>
      <c r="AG196" s="158" t="s">
        <v>3052</v>
      </c>
      <c r="AH196" s="158" t="s">
        <v>3052</v>
      </c>
      <c r="AI196" s="158" t="s">
        <v>3052</v>
      </c>
      <c r="AJ196" s="158" t="s">
        <v>3052</v>
      </c>
      <c r="AK196" s="158" t="s">
        <v>3052</v>
      </c>
      <c r="AL196" s="158" t="s">
        <v>3052</v>
      </c>
      <c r="AM196" s="158" t="s">
        <v>3052</v>
      </c>
      <c r="AN196" s="158" t="s">
        <v>3052</v>
      </c>
      <c r="AO196" s="158" t="s">
        <v>3052</v>
      </c>
      <c r="AP196" s="158" t="s">
        <v>3052</v>
      </c>
      <c r="AQ196" s="158" t="s">
        <v>3052</v>
      </c>
      <c r="AR196" s="158" t="s">
        <v>3052</v>
      </c>
      <c r="AS196" s="158" t="s">
        <v>3052</v>
      </c>
      <c r="AT196" s="158" t="s">
        <v>3052</v>
      </c>
      <c r="AU196" s="158" t="s">
        <v>3052</v>
      </c>
      <c r="AV196" s="158" t="s">
        <v>3052</v>
      </c>
      <c r="AW196" s="158" t="s">
        <v>3052</v>
      </c>
      <c r="AX196" s="158" t="s">
        <v>3052</v>
      </c>
      <c r="AY196" s="158" t="s">
        <v>3052</v>
      </c>
      <c r="AZ196" s="158" t="s">
        <v>3052</v>
      </c>
      <c r="BA196" s="158" t="s">
        <v>3052</v>
      </c>
      <c r="BB196" s="158" t="s">
        <v>3052</v>
      </c>
      <c r="BC196" s="158" t="s">
        <v>3052</v>
      </c>
      <c r="BD196" s="158" t="s">
        <v>3052</v>
      </c>
      <c r="BE196" s="158" t="s">
        <v>3052</v>
      </c>
      <c r="BF196" s="158" t="s">
        <v>3052</v>
      </c>
      <c r="BG196" s="158" t="s">
        <v>3052</v>
      </c>
      <c r="BH196" s="158" t="s">
        <v>3052</v>
      </c>
      <c r="BI196" s="158" t="s">
        <v>3052</v>
      </c>
      <c r="BJ196" s="158" t="s">
        <v>3052</v>
      </c>
      <c r="BK196" s="158" t="s">
        <v>3052</v>
      </c>
      <c r="BL196" s="158" t="s">
        <v>3052</v>
      </c>
      <c r="BM196" s="158" t="s">
        <v>3052</v>
      </c>
      <c r="BN196" s="158" t="s">
        <v>3052</v>
      </c>
      <c r="BO196" s="158" t="s">
        <v>3052</v>
      </c>
      <c r="BP196" s="158" t="s">
        <v>3052</v>
      </c>
      <c r="BQ196" s="158" t="s">
        <v>3052</v>
      </c>
      <c r="BR196" s="158" t="s">
        <v>3052</v>
      </c>
      <c r="BS196" s="158" t="s">
        <v>3052</v>
      </c>
      <c r="BT196" s="158" t="s">
        <v>3052</v>
      </c>
      <c r="BU196" s="158" t="s">
        <v>3052</v>
      </c>
      <c r="BV196" s="158" t="s">
        <v>3052</v>
      </c>
      <c r="BW196" s="158" t="s">
        <v>3052</v>
      </c>
      <c r="BX196" s="158" t="s">
        <v>3052</v>
      </c>
      <c r="BY196" s="158" t="s">
        <v>3052</v>
      </c>
      <c r="BZ196" s="158" t="s">
        <v>3052</v>
      </c>
      <c r="CA196" s="158" t="s">
        <v>3052</v>
      </c>
    </row>
    <row r="197" spans="1:79" s="2" customFormat="1" x14ac:dyDescent="0.25">
      <c r="A197" s="85" t="s">
        <v>3076</v>
      </c>
      <c r="B197" s="158" t="s">
        <v>3052</v>
      </c>
      <c r="C197" s="158" t="s">
        <v>3052</v>
      </c>
      <c r="D197" s="158" t="s">
        <v>3052</v>
      </c>
      <c r="E197" s="158" t="s">
        <v>3052</v>
      </c>
      <c r="F197" s="158" t="s">
        <v>3052</v>
      </c>
      <c r="G197" s="158" t="s">
        <v>3052</v>
      </c>
      <c r="H197" s="158" t="s">
        <v>3052</v>
      </c>
      <c r="I197" s="158" t="s">
        <v>3052</v>
      </c>
      <c r="J197" s="158" t="s">
        <v>3052</v>
      </c>
      <c r="K197" s="158" t="s">
        <v>3052</v>
      </c>
      <c r="L197" s="158" t="s">
        <v>3052</v>
      </c>
      <c r="M197" s="158" t="s">
        <v>3052</v>
      </c>
      <c r="N197" s="158" t="s">
        <v>3052</v>
      </c>
      <c r="O197" s="158" t="s">
        <v>3052</v>
      </c>
      <c r="P197" s="158" t="s">
        <v>3052</v>
      </c>
      <c r="Q197" s="158" t="s">
        <v>3052</v>
      </c>
      <c r="R197" s="158" t="s">
        <v>3052</v>
      </c>
      <c r="S197" s="158" t="s">
        <v>3052</v>
      </c>
      <c r="T197" s="158" t="s">
        <v>3052</v>
      </c>
      <c r="U197" s="158" t="s">
        <v>3052</v>
      </c>
      <c r="V197" s="158" t="s">
        <v>3052</v>
      </c>
      <c r="W197" s="158" t="s">
        <v>3052</v>
      </c>
      <c r="X197" s="158" t="s">
        <v>3052</v>
      </c>
      <c r="Y197" s="158" t="s">
        <v>3052</v>
      </c>
      <c r="Z197" s="158" t="s">
        <v>3052</v>
      </c>
      <c r="AA197" s="158" t="s">
        <v>3052</v>
      </c>
      <c r="AB197" s="158" t="s">
        <v>3052</v>
      </c>
      <c r="AC197" s="158" t="s">
        <v>3052</v>
      </c>
      <c r="AD197" s="158" t="s">
        <v>3052</v>
      </c>
      <c r="AE197" s="158" t="s">
        <v>3052</v>
      </c>
      <c r="AF197" s="158" t="s">
        <v>3052</v>
      </c>
      <c r="AG197" s="158" t="s">
        <v>3052</v>
      </c>
      <c r="AH197" s="158" t="s">
        <v>3052</v>
      </c>
      <c r="AI197" s="158" t="s">
        <v>3052</v>
      </c>
      <c r="AJ197" s="158" t="s">
        <v>3052</v>
      </c>
      <c r="AK197" s="158" t="s">
        <v>3052</v>
      </c>
      <c r="AL197" s="158" t="s">
        <v>3052</v>
      </c>
      <c r="AM197" s="158" t="s">
        <v>3052</v>
      </c>
      <c r="AN197" s="158" t="s">
        <v>3052</v>
      </c>
      <c r="AO197" s="158" t="s">
        <v>3052</v>
      </c>
      <c r="AP197" s="158" t="s">
        <v>3052</v>
      </c>
      <c r="AQ197" s="158" t="s">
        <v>3052</v>
      </c>
      <c r="AR197" s="158" t="s">
        <v>3052</v>
      </c>
      <c r="AS197" s="158" t="s">
        <v>3052</v>
      </c>
      <c r="AT197" s="158" t="s">
        <v>3052</v>
      </c>
      <c r="AU197" s="158" t="s">
        <v>3052</v>
      </c>
      <c r="AV197" s="158" t="s">
        <v>3052</v>
      </c>
      <c r="AW197" s="158" t="s">
        <v>3052</v>
      </c>
      <c r="AX197" s="158" t="s">
        <v>3052</v>
      </c>
      <c r="AY197" s="158" t="s">
        <v>3052</v>
      </c>
      <c r="AZ197" s="158" t="s">
        <v>3052</v>
      </c>
      <c r="BA197" s="158" t="s">
        <v>3052</v>
      </c>
      <c r="BB197" s="158" t="s">
        <v>3052</v>
      </c>
      <c r="BC197" s="158" t="s">
        <v>3052</v>
      </c>
      <c r="BD197" s="158" t="s">
        <v>3052</v>
      </c>
      <c r="BE197" s="158" t="s">
        <v>3052</v>
      </c>
      <c r="BF197" s="158" t="s">
        <v>3052</v>
      </c>
      <c r="BG197" s="158" t="s">
        <v>3052</v>
      </c>
      <c r="BH197" s="158" t="s">
        <v>3052</v>
      </c>
      <c r="BI197" s="158" t="s">
        <v>3052</v>
      </c>
      <c r="BJ197" s="158" t="s">
        <v>3052</v>
      </c>
      <c r="BK197" s="158" t="s">
        <v>3052</v>
      </c>
      <c r="BL197" s="158" t="s">
        <v>3052</v>
      </c>
      <c r="BM197" s="158" t="s">
        <v>3052</v>
      </c>
      <c r="BN197" s="158" t="s">
        <v>3052</v>
      </c>
      <c r="BO197" s="158" t="s">
        <v>3052</v>
      </c>
      <c r="BP197" s="158" t="s">
        <v>3052</v>
      </c>
      <c r="BQ197" s="158" t="s">
        <v>3052</v>
      </c>
      <c r="BR197" s="158" t="s">
        <v>3052</v>
      </c>
      <c r="BS197" s="158" t="s">
        <v>3052</v>
      </c>
      <c r="BT197" s="158" t="s">
        <v>3052</v>
      </c>
      <c r="BU197" s="158" t="s">
        <v>3052</v>
      </c>
      <c r="BV197" s="158" t="s">
        <v>3052</v>
      </c>
      <c r="BW197" s="158" t="s">
        <v>3052</v>
      </c>
      <c r="BX197" s="158" t="s">
        <v>3052</v>
      </c>
      <c r="BY197" s="158" t="s">
        <v>3052</v>
      </c>
      <c r="BZ197" s="158" t="s">
        <v>3052</v>
      </c>
      <c r="CA197" s="158" t="s">
        <v>3052</v>
      </c>
    </row>
    <row r="198" spans="1:79" s="2" customFormat="1" x14ac:dyDescent="0.25">
      <c r="A198" s="92" t="s">
        <v>3109</v>
      </c>
      <c r="B198" s="157" t="s">
        <v>3051</v>
      </c>
      <c r="C198" s="157" t="s">
        <v>3051</v>
      </c>
      <c r="D198" s="157" t="s">
        <v>3051</v>
      </c>
      <c r="E198" s="157" t="s">
        <v>3051</v>
      </c>
      <c r="F198" s="157" t="s">
        <v>3051</v>
      </c>
      <c r="G198" s="157" t="s">
        <v>3051</v>
      </c>
      <c r="H198" s="157" t="s">
        <v>3051</v>
      </c>
      <c r="I198" s="157" t="s">
        <v>3051</v>
      </c>
      <c r="J198" s="157" t="s">
        <v>3051</v>
      </c>
      <c r="K198" s="157" t="s">
        <v>3051</v>
      </c>
      <c r="L198" s="157" t="s">
        <v>3051</v>
      </c>
      <c r="M198" s="157" t="s">
        <v>3051</v>
      </c>
      <c r="N198" s="157" t="s">
        <v>3051</v>
      </c>
      <c r="O198" s="157" t="s">
        <v>3051</v>
      </c>
      <c r="P198" s="157" t="s">
        <v>3051</v>
      </c>
      <c r="Q198" s="157" t="s">
        <v>3051</v>
      </c>
      <c r="R198" s="157" t="s">
        <v>3051</v>
      </c>
      <c r="S198" s="157" t="s">
        <v>3051</v>
      </c>
      <c r="T198" s="157" t="s">
        <v>3051</v>
      </c>
      <c r="U198" s="157" t="s">
        <v>3051</v>
      </c>
      <c r="V198" s="157" t="s">
        <v>3051</v>
      </c>
      <c r="W198" s="157" t="s">
        <v>3051</v>
      </c>
      <c r="X198" s="157" t="s">
        <v>3051</v>
      </c>
      <c r="Y198" s="157" t="s">
        <v>3051</v>
      </c>
      <c r="Z198" s="157" t="s">
        <v>3051</v>
      </c>
      <c r="AA198" s="157" t="s">
        <v>3051</v>
      </c>
      <c r="AB198" s="157" t="s">
        <v>3051</v>
      </c>
      <c r="AC198" s="157" t="s">
        <v>3051</v>
      </c>
      <c r="AD198" s="157" t="s">
        <v>3051</v>
      </c>
      <c r="AE198" s="157" t="s">
        <v>3051</v>
      </c>
      <c r="AF198" s="157" t="s">
        <v>3051</v>
      </c>
      <c r="AG198" s="157" t="s">
        <v>3051</v>
      </c>
      <c r="AH198" s="157" t="s">
        <v>3051</v>
      </c>
      <c r="AI198" s="157" t="s">
        <v>3051</v>
      </c>
      <c r="AJ198" s="157" t="s">
        <v>3051</v>
      </c>
      <c r="AK198" s="157" t="s">
        <v>3051</v>
      </c>
      <c r="AL198" s="157" t="s">
        <v>3051</v>
      </c>
      <c r="AM198" s="157" t="s">
        <v>3051</v>
      </c>
      <c r="AN198" s="157" t="s">
        <v>3051</v>
      </c>
      <c r="AO198" s="157" t="s">
        <v>3051</v>
      </c>
      <c r="AP198" s="157" t="s">
        <v>3051</v>
      </c>
      <c r="AQ198" s="157" t="s">
        <v>3051</v>
      </c>
      <c r="AR198" s="157" t="s">
        <v>3051</v>
      </c>
      <c r="AS198" s="157" t="s">
        <v>3051</v>
      </c>
      <c r="AT198" s="157" t="s">
        <v>3051</v>
      </c>
      <c r="AU198" s="157" t="s">
        <v>3051</v>
      </c>
      <c r="AV198" s="157" t="s">
        <v>3051</v>
      </c>
      <c r="AW198" s="157" t="s">
        <v>3051</v>
      </c>
      <c r="AX198" s="157" t="s">
        <v>3051</v>
      </c>
      <c r="AY198" s="157" t="s">
        <v>3051</v>
      </c>
      <c r="AZ198" s="157" t="s">
        <v>3051</v>
      </c>
      <c r="BA198" s="157" t="s">
        <v>3051</v>
      </c>
      <c r="BB198" s="157" t="s">
        <v>3051</v>
      </c>
      <c r="BC198" s="157" t="s">
        <v>3051</v>
      </c>
      <c r="BD198" s="157" t="s">
        <v>3051</v>
      </c>
      <c r="BE198" s="157" t="s">
        <v>3051</v>
      </c>
      <c r="BF198" s="157" t="s">
        <v>3051</v>
      </c>
      <c r="BG198" s="157" t="s">
        <v>3051</v>
      </c>
      <c r="BH198" s="157" t="s">
        <v>3051</v>
      </c>
      <c r="BI198" s="157" t="s">
        <v>3051</v>
      </c>
      <c r="BJ198" s="157" t="s">
        <v>3051</v>
      </c>
      <c r="BK198" s="157" t="s">
        <v>3051</v>
      </c>
      <c r="BL198" s="157" t="s">
        <v>3051</v>
      </c>
      <c r="BM198" s="157" t="s">
        <v>3051</v>
      </c>
      <c r="BN198" s="157" t="s">
        <v>3051</v>
      </c>
      <c r="BO198" s="157" t="s">
        <v>3051</v>
      </c>
      <c r="BP198" s="157" t="s">
        <v>3051</v>
      </c>
      <c r="BQ198" s="157" t="s">
        <v>3051</v>
      </c>
      <c r="BR198" s="157" t="s">
        <v>3051</v>
      </c>
      <c r="BS198" s="157" t="s">
        <v>3051</v>
      </c>
      <c r="BT198" s="157" t="s">
        <v>3051</v>
      </c>
      <c r="BU198" s="157" t="s">
        <v>3051</v>
      </c>
      <c r="BV198" s="157" t="s">
        <v>3051</v>
      </c>
      <c r="BW198" s="157" t="s">
        <v>3051</v>
      </c>
      <c r="BX198" s="157" t="s">
        <v>3051</v>
      </c>
      <c r="BY198" s="157" t="s">
        <v>3051</v>
      </c>
      <c r="BZ198" s="157" t="s">
        <v>3051</v>
      </c>
      <c r="CA198" s="157" t="s">
        <v>3051</v>
      </c>
    </row>
    <row r="199" spans="1:79" s="2" customFormat="1" x14ac:dyDescent="0.25">
      <c r="A199" s="85" t="s">
        <v>3053</v>
      </c>
      <c r="B199" s="158" t="s">
        <v>3052</v>
      </c>
      <c r="C199" s="158" t="s">
        <v>3052</v>
      </c>
      <c r="D199" s="158" t="s">
        <v>3052</v>
      </c>
      <c r="E199" s="158" t="s">
        <v>3052</v>
      </c>
      <c r="F199" s="158" t="s">
        <v>3052</v>
      </c>
      <c r="G199" s="158" t="s">
        <v>3052</v>
      </c>
      <c r="H199" s="158" t="s">
        <v>3052</v>
      </c>
      <c r="I199" s="158" t="s">
        <v>3052</v>
      </c>
      <c r="J199" s="158" t="s">
        <v>3052</v>
      </c>
      <c r="K199" s="158" t="s">
        <v>3052</v>
      </c>
      <c r="L199" s="158" t="s">
        <v>3052</v>
      </c>
      <c r="M199" s="158" t="s">
        <v>3052</v>
      </c>
      <c r="N199" s="158" t="s">
        <v>3052</v>
      </c>
      <c r="O199" s="158" t="s">
        <v>3052</v>
      </c>
      <c r="P199" s="158" t="s">
        <v>3052</v>
      </c>
      <c r="Q199" s="158" t="s">
        <v>3052</v>
      </c>
      <c r="R199" s="158" t="s">
        <v>3052</v>
      </c>
      <c r="S199" s="158" t="s">
        <v>3052</v>
      </c>
      <c r="T199" s="158" t="s">
        <v>3052</v>
      </c>
      <c r="U199" s="158" t="s">
        <v>3052</v>
      </c>
      <c r="V199" s="158" t="s">
        <v>3052</v>
      </c>
      <c r="W199" s="158" t="s">
        <v>3052</v>
      </c>
      <c r="X199" s="158" t="s">
        <v>3052</v>
      </c>
      <c r="Y199" s="158" t="s">
        <v>3052</v>
      </c>
      <c r="Z199" s="158" t="s">
        <v>3052</v>
      </c>
      <c r="AA199" s="158" t="s">
        <v>3052</v>
      </c>
      <c r="AB199" s="158" t="s">
        <v>3052</v>
      </c>
      <c r="AC199" s="158" t="s">
        <v>3052</v>
      </c>
      <c r="AD199" s="158" t="s">
        <v>3052</v>
      </c>
      <c r="AE199" s="158" t="s">
        <v>3052</v>
      </c>
      <c r="AF199" s="158" t="s">
        <v>3052</v>
      </c>
      <c r="AG199" s="158" t="s">
        <v>3052</v>
      </c>
      <c r="AH199" s="158" t="s">
        <v>3052</v>
      </c>
      <c r="AI199" s="158" t="s">
        <v>3052</v>
      </c>
      <c r="AJ199" s="158" t="s">
        <v>3052</v>
      </c>
      <c r="AK199" s="158" t="s">
        <v>3052</v>
      </c>
      <c r="AL199" s="158" t="s">
        <v>3052</v>
      </c>
      <c r="AM199" s="158" t="s">
        <v>3052</v>
      </c>
      <c r="AN199" s="158" t="s">
        <v>3052</v>
      </c>
      <c r="AO199" s="158" t="s">
        <v>3052</v>
      </c>
      <c r="AP199" s="158" t="s">
        <v>3052</v>
      </c>
      <c r="AQ199" s="158" t="s">
        <v>3052</v>
      </c>
      <c r="AR199" s="158" t="s">
        <v>3052</v>
      </c>
      <c r="AS199" s="158" t="s">
        <v>3052</v>
      </c>
      <c r="AT199" s="158" t="s">
        <v>3052</v>
      </c>
      <c r="AU199" s="158" t="s">
        <v>3052</v>
      </c>
      <c r="AV199" s="158" t="s">
        <v>3052</v>
      </c>
      <c r="AW199" s="158" t="s">
        <v>3052</v>
      </c>
      <c r="AX199" s="158" t="s">
        <v>3052</v>
      </c>
      <c r="AY199" s="158" t="s">
        <v>3052</v>
      </c>
      <c r="AZ199" s="158" t="s">
        <v>3052</v>
      </c>
      <c r="BA199" s="158" t="s">
        <v>3052</v>
      </c>
      <c r="BB199" s="158" t="s">
        <v>3052</v>
      </c>
      <c r="BC199" s="158" t="s">
        <v>3052</v>
      </c>
      <c r="BD199" s="158" t="s">
        <v>3052</v>
      </c>
      <c r="BE199" s="158" t="s">
        <v>3052</v>
      </c>
      <c r="BF199" s="158" t="s">
        <v>3052</v>
      </c>
      <c r="BG199" s="158" t="s">
        <v>3052</v>
      </c>
      <c r="BH199" s="158" t="s">
        <v>3052</v>
      </c>
      <c r="BI199" s="158" t="s">
        <v>3052</v>
      </c>
      <c r="BJ199" s="158" t="s">
        <v>3052</v>
      </c>
      <c r="BK199" s="158" t="s">
        <v>3052</v>
      </c>
      <c r="BL199" s="158" t="s">
        <v>3052</v>
      </c>
      <c r="BM199" s="158" t="s">
        <v>3052</v>
      </c>
      <c r="BN199" s="158" t="s">
        <v>3052</v>
      </c>
      <c r="BO199" s="158" t="s">
        <v>3052</v>
      </c>
      <c r="BP199" s="158" t="s">
        <v>3052</v>
      </c>
      <c r="BQ199" s="158" t="s">
        <v>3052</v>
      </c>
      <c r="BR199" s="158" t="s">
        <v>3052</v>
      </c>
      <c r="BS199" s="158" t="s">
        <v>3052</v>
      </c>
      <c r="BT199" s="158" t="s">
        <v>3052</v>
      </c>
      <c r="BU199" s="158" t="s">
        <v>3052</v>
      </c>
      <c r="BV199" s="158" t="s">
        <v>3052</v>
      </c>
      <c r="BW199" s="158" t="s">
        <v>3052</v>
      </c>
      <c r="BX199" s="158" t="s">
        <v>3052</v>
      </c>
      <c r="BY199" s="158" t="s">
        <v>3052</v>
      </c>
      <c r="BZ199" s="158" t="s">
        <v>3052</v>
      </c>
      <c r="CA199" s="158" t="s">
        <v>3052</v>
      </c>
    </row>
    <row r="200" spans="1:79" s="2" customFormat="1" x14ac:dyDescent="0.25">
      <c r="A200" s="85" t="s">
        <v>42</v>
      </c>
      <c r="B200" s="158" t="s">
        <v>3052</v>
      </c>
      <c r="C200" s="158" t="s">
        <v>3052</v>
      </c>
      <c r="D200" s="158" t="s">
        <v>3052</v>
      </c>
      <c r="E200" s="158" t="s">
        <v>3052</v>
      </c>
      <c r="F200" s="158" t="s">
        <v>3052</v>
      </c>
      <c r="G200" s="158" t="s">
        <v>3052</v>
      </c>
      <c r="H200" s="158" t="s">
        <v>3052</v>
      </c>
      <c r="I200" s="158" t="s">
        <v>3052</v>
      </c>
      <c r="J200" s="158" t="s">
        <v>3052</v>
      </c>
      <c r="K200" s="158" t="s">
        <v>3052</v>
      </c>
      <c r="L200" s="158" t="s">
        <v>3052</v>
      </c>
      <c r="M200" s="158" t="s">
        <v>3052</v>
      </c>
      <c r="N200" s="158" t="s">
        <v>3052</v>
      </c>
      <c r="O200" s="158" t="s">
        <v>3052</v>
      </c>
      <c r="P200" s="158" t="s">
        <v>3052</v>
      </c>
      <c r="Q200" s="158" t="s">
        <v>3052</v>
      </c>
      <c r="R200" s="158" t="s">
        <v>3052</v>
      </c>
      <c r="S200" s="158" t="s">
        <v>3052</v>
      </c>
      <c r="T200" s="158" t="s">
        <v>3052</v>
      </c>
      <c r="U200" s="158" t="s">
        <v>3052</v>
      </c>
      <c r="V200" s="158" t="s">
        <v>3052</v>
      </c>
      <c r="W200" s="158" t="s">
        <v>3052</v>
      </c>
      <c r="X200" s="158" t="s">
        <v>3052</v>
      </c>
      <c r="Y200" s="158" t="s">
        <v>3052</v>
      </c>
      <c r="Z200" s="158" t="s">
        <v>3052</v>
      </c>
      <c r="AA200" s="158" t="s">
        <v>3052</v>
      </c>
      <c r="AB200" s="158" t="s">
        <v>3052</v>
      </c>
      <c r="AC200" s="158" t="s">
        <v>3052</v>
      </c>
      <c r="AD200" s="158" t="s">
        <v>3052</v>
      </c>
      <c r="AE200" s="158" t="s">
        <v>3052</v>
      </c>
      <c r="AF200" s="158" t="s">
        <v>3052</v>
      </c>
      <c r="AG200" s="158" t="s">
        <v>3052</v>
      </c>
      <c r="AH200" s="158" t="s">
        <v>3052</v>
      </c>
      <c r="AI200" s="158" t="s">
        <v>3052</v>
      </c>
      <c r="AJ200" s="158" t="s">
        <v>3052</v>
      </c>
      <c r="AK200" s="158" t="s">
        <v>3052</v>
      </c>
      <c r="AL200" s="158" t="s">
        <v>3052</v>
      </c>
      <c r="AM200" s="158" t="s">
        <v>3052</v>
      </c>
      <c r="AN200" s="158" t="s">
        <v>3052</v>
      </c>
      <c r="AO200" s="158" t="s">
        <v>3052</v>
      </c>
      <c r="AP200" s="158" t="s">
        <v>3052</v>
      </c>
      <c r="AQ200" s="158" t="s">
        <v>3052</v>
      </c>
      <c r="AR200" s="158" t="s">
        <v>3052</v>
      </c>
      <c r="AS200" s="158" t="s">
        <v>3052</v>
      </c>
      <c r="AT200" s="158" t="s">
        <v>3052</v>
      </c>
      <c r="AU200" s="158" t="s">
        <v>3052</v>
      </c>
      <c r="AV200" s="158" t="s">
        <v>3052</v>
      </c>
      <c r="AW200" s="158" t="s">
        <v>3052</v>
      </c>
      <c r="AX200" s="158" t="s">
        <v>3052</v>
      </c>
      <c r="AY200" s="158" t="s">
        <v>3052</v>
      </c>
      <c r="AZ200" s="158" t="s">
        <v>3052</v>
      </c>
      <c r="BA200" s="158" t="s">
        <v>3052</v>
      </c>
      <c r="BB200" s="158" t="s">
        <v>3052</v>
      </c>
      <c r="BC200" s="158" t="s">
        <v>3052</v>
      </c>
      <c r="BD200" s="158" t="s">
        <v>3052</v>
      </c>
      <c r="BE200" s="158" t="s">
        <v>3052</v>
      </c>
      <c r="BF200" s="158" t="s">
        <v>3052</v>
      </c>
      <c r="BG200" s="158" t="s">
        <v>3052</v>
      </c>
      <c r="BH200" s="158" t="s">
        <v>3052</v>
      </c>
      <c r="BI200" s="158" t="s">
        <v>3052</v>
      </c>
      <c r="BJ200" s="158" t="s">
        <v>3052</v>
      </c>
      <c r="BK200" s="158" t="s">
        <v>3052</v>
      </c>
      <c r="BL200" s="158" t="s">
        <v>3052</v>
      </c>
      <c r="BM200" s="158" t="s">
        <v>3052</v>
      </c>
      <c r="BN200" s="158" t="s">
        <v>3052</v>
      </c>
      <c r="BO200" s="158" t="s">
        <v>3052</v>
      </c>
      <c r="BP200" s="158" t="s">
        <v>3052</v>
      </c>
      <c r="BQ200" s="158" t="s">
        <v>3052</v>
      </c>
      <c r="BR200" s="158" t="s">
        <v>3052</v>
      </c>
      <c r="BS200" s="158" t="s">
        <v>3052</v>
      </c>
      <c r="BT200" s="158" t="s">
        <v>3052</v>
      </c>
      <c r="BU200" s="158" t="s">
        <v>3052</v>
      </c>
      <c r="BV200" s="158" t="s">
        <v>3052</v>
      </c>
      <c r="BW200" s="158" t="s">
        <v>3052</v>
      </c>
      <c r="BX200" s="158" t="s">
        <v>3052</v>
      </c>
      <c r="BY200" s="158" t="s">
        <v>3052</v>
      </c>
      <c r="BZ200" s="158" t="s">
        <v>3052</v>
      </c>
      <c r="CA200" s="158" t="s">
        <v>3052</v>
      </c>
    </row>
    <row r="201" spans="1:79" s="2" customFormat="1" x14ac:dyDescent="0.25">
      <c r="A201" s="85" t="s">
        <v>3054</v>
      </c>
      <c r="B201" s="158">
        <v>54.52405759793605</v>
      </c>
      <c r="C201" s="158">
        <v>1.0000000000201099</v>
      </c>
      <c r="D201" s="158">
        <v>9.9999999981910004E-2</v>
      </c>
      <c r="E201" s="158">
        <v>54.520365302672239</v>
      </c>
      <c r="F201" s="158">
        <v>1.0000000000117999</v>
      </c>
      <c r="G201" s="158">
        <v>9.9999999989380001E-2</v>
      </c>
      <c r="H201" s="158">
        <v>54.541781168979888</v>
      </c>
      <c r="I201" s="158">
        <v>1.00000000000835</v>
      </c>
      <c r="J201" s="158">
        <v>9.9999999992479993E-2</v>
      </c>
      <c r="K201" s="158">
        <v>54.89570581093723</v>
      </c>
      <c r="L201" s="158">
        <v>1.0000000000064599</v>
      </c>
      <c r="M201" s="158">
        <v>9.9999999994179994E-2</v>
      </c>
      <c r="N201" s="158">
        <v>54.937846413360397</v>
      </c>
      <c r="O201" s="158">
        <v>1.00000000000527</v>
      </c>
      <c r="P201" s="158">
        <v>9.9999999995260005E-2</v>
      </c>
      <c r="Q201" s="158">
        <v>54.996999838916501</v>
      </c>
      <c r="R201" s="158">
        <v>1.0000000000061</v>
      </c>
      <c r="S201" s="158">
        <v>9.9999999996030001E-2</v>
      </c>
      <c r="T201" s="158">
        <v>54.974076677910553</v>
      </c>
      <c r="U201" s="158">
        <v>1.00000000000251</v>
      </c>
      <c r="V201" s="158">
        <v>0.10000000000025</v>
      </c>
      <c r="W201" s="158">
        <v>54.983689430213168</v>
      </c>
      <c r="X201" s="158">
        <v>1</v>
      </c>
      <c r="Y201" s="158">
        <v>0.10000000000146</v>
      </c>
      <c r="Z201" s="158">
        <v>55.04950703433633</v>
      </c>
      <c r="AA201" s="158">
        <v>1.00000000000284</v>
      </c>
      <c r="AB201" s="158">
        <v>0.10000000000122999</v>
      </c>
      <c r="AC201" s="158">
        <v>54.984428883837211</v>
      </c>
      <c r="AD201" s="158">
        <v>0.99999999999557998</v>
      </c>
      <c r="AE201" s="158">
        <v>9.9999999999559996E-2</v>
      </c>
      <c r="AF201" s="158">
        <v>54.995520879155151</v>
      </c>
      <c r="AG201" s="158">
        <v>1</v>
      </c>
      <c r="AH201" s="158">
        <v>9.9999999998099998E-2</v>
      </c>
      <c r="AI201" s="158">
        <v>54.999957777535101</v>
      </c>
      <c r="AJ201" s="158">
        <v>0.99999999999814004</v>
      </c>
      <c r="AK201" s="158">
        <v>0.1000000000026</v>
      </c>
      <c r="AL201" s="158">
        <v>55.030278116362553</v>
      </c>
      <c r="AM201" s="158">
        <v>1</v>
      </c>
      <c r="AN201" s="158">
        <v>9.9999999998210007E-2</v>
      </c>
      <c r="AO201" s="158">
        <v>55.008831746156979</v>
      </c>
      <c r="AP201" s="158">
        <v>1.00000000000189</v>
      </c>
      <c r="AQ201" s="158">
        <v>9.9999999999240002E-2</v>
      </c>
      <c r="AR201" s="158">
        <v>54.979992185962807</v>
      </c>
      <c r="AS201" s="158">
        <v>1</v>
      </c>
      <c r="AT201" s="158">
        <v>9.9999999995090003E-2</v>
      </c>
      <c r="AU201" s="158">
        <v>54.991084038062503</v>
      </c>
      <c r="AV201" s="158">
        <v>1</v>
      </c>
      <c r="AW201" s="158">
        <v>0.1</v>
      </c>
      <c r="AX201" s="158">
        <v>55.097584035582067</v>
      </c>
      <c r="AY201" s="158">
        <v>0.99999999999849998</v>
      </c>
      <c r="AZ201" s="158">
        <v>0.1000000000036</v>
      </c>
      <c r="BA201" s="158">
        <v>55.152326036512882</v>
      </c>
      <c r="BB201" s="158">
        <v>0.99999999999815004</v>
      </c>
      <c r="BC201" s="158">
        <v>0.10000000000167</v>
      </c>
      <c r="BD201" s="158">
        <v>55.147147365964358</v>
      </c>
      <c r="BE201" s="158">
        <v>1.0000000000007501</v>
      </c>
      <c r="BF201" s="158">
        <v>0.10000000000008</v>
      </c>
      <c r="BG201" s="158">
        <v>55.175261086225532</v>
      </c>
      <c r="BH201" s="158">
        <v>0.99999999999927003</v>
      </c>
      <c r="BI201" s="158">
        <v>0.10000000000102</v>
      </c>
      <c r="BJ201" s="158">
        <v>55.286998839782328</v>
      </c>
      <c r="BK201" s="158">
        <v>1</v>
      </c>
      <c r="BL201" s="158">
        <v>0.10000000000181999</v>
      </c>
      <c r="BM201" s="158">
        <v>55.260356081338387</v>
      </c>
      <c r="BN201" s="158">
        <v>1</v>
      </c>
      <c r="BO201" s="158">
        <v>0.10000000000075999</v>
      </c>
      <c r="BP201" s="158">
        <v>55.200417415280491</v>
      </c>
      <c r="BQ201" s="158">
        <v>0.99999999999875999</v>
      </c>
      <c r="BR201" s="158">
        <v>9.9999999998639996E-2</v>
      </c>
      <c r="BS201" s="158">
        <v>55.30180126338729</v>
      </c>
      <c r="BT201" s="158">
        <v>1</v>
      </c>
      <c r="BU201" s="158">
        <v>0.1</v>
      </c>
      <c r="BV201" s="158">
        <v>55.352874510953498</v>
      </c>
      <c r="BW201" s="158">
        <v>1</v>
      </c>
      <c r="BX201" s="158">
        <v>0.10000000000066001</v>
      </c>
      <c r="BY201" s="158">
        <v>49.990480118409501</v>
      </c>
      <c r="BZ201" s="158">
        <v>1</v>
      </c>
      <c r="CA201" s="158">
        <v>0.1</v>
      </c>
    </row>
    <row r="202" spans="1:79" s="2" customFormat="1" x14ac:dyDescent="0.25">
      <c r="A202" s="85" t="s">
        <v>3074</v>
      </c>
      <c r="B202" s="158" t="s">
        <v>3052</v>
      </c>
      <c r="C202" s="158" t="s">
        <v>3052</v>
      </c>
      <c r="D202" s="158" t="s">
        <v>3052</v>
      </c>
      <c r="E202" s="158" t="s">
        <v>3052</v>
      </c>
      <c r="F202" s="158" t="s">
        <v>3052</v>
      </c>
      <c r="G202" s="158" t="s">
        <v>3052</v>
      </c>
      <c r="H202" s="158" t="s">
        <v>3052</v>
      </c>
      <c r="I202" s="158" t="s">
        <v>3052</v>
      </c>
      <c r="J202" s="158" t="s">
        <v>3052</v>
      </c>
      <c r="K202" s="158" t="s">
        <v>3052</v>
      </c>
      <c r="L202" s="158" t="s">
        <v>3052</v>
      </c>
      <c r="M202" s="158" t="s">
        <v>3052</v>
      </c>
      <c r="N202" s="158" t="s">
        <v>3052</v>
      </c>
      <c r="O202" s="158" t="s">
        <v>3052</v>
      </c>
      <c r="P202" s="158" t="s">
        <v>3052</v>
      </c>
      <c r="Q202" s="158" t="s">
        <v>3052</v>
      </c>
      <c r="R202" s="158" t="s">
        <v>3052</v>
      </c>
      <c r="S202" s="158" t="s">
        <v>3052</v>
      </c>
      <c r="T202" s="158" t="s">
        <v>3052</v>
      </c>
      <c r="U202" s="158" t="s">
        <v>3052</v>
      </c>
      <c r="V202" s="158" t="s">
        <v>3052</v>
      </c>
      <c r="W202" s="158" t="s">
        <v>3052</v>
      </c>
      <c r="X202" s="158" t="s">
        <v>3052</v>
      </c>
      <c r="Y202" s="158" t="s">
        <v>3052</v>
      </c>
      <c r="Z202" s="158" t="s">
        <v>3052</v>
      </c>
      <c r="AA202" s="158" t="s">
        <v>3052</v>
      </c>
      <c r="AB202" s="158" t="s">
        <v>3052</v>
      </c>
      <c r="AC202" s="158" t="s">
        <v>3052</v>
      </c>
      <c r="AD202" s="158" t="s">
        <v>3052</v>
      </c>
      <c r="AE202" s="158" t="s">
        <v>3052</v>
      </c>
      <c r="AF202" s="158" t="s">
        <v>3052</v>
      </c>
      <c r="AG202" s="158" t="s">
        <v>3052</v>
      </c>
      <c r="AH202" s="158" t="s">
        <v>3052</v>
      </c>
      <c r="AI202" s="158" t="s">
        <v>3052</v>
      </c>
      <c r="AJ202" s="158" t="s">
        <v>3052</v>
      </c>
      <c r="AK202" s="158" t="s">
        <v>3052</v>
      </c>
      <c r="AL202" s="158" t="s">
        <v>3052</v>
      </c>
      <c r="AM202" s="158" t="s">
        <v>3052</v>
      </c>
      <c r="AN202" s="158" t="s">
        <v>3052</v>
      </c>
      <c r="AO202" s="158" t="s">
        <v>3052</v>
      </c>
      <c r="AP202" s="158" t="s">
        <v>3052</v>
      </c>
      <c r="AQ202" s="158" t="s">
        <v>3052</v>
      </c>
      <c r="AR202" s="158" t="s">
        <v>3052</v>
      </c>
      <c r="AS202" s="158" t="s">
        <v>3052</v>
      </c>
      <c r="AT202" s="158" t="s">
        <v>3052</v>
      </c>
      <c r="AU202" s="158" t="s">
        <v>3052</v>
      </c>
      <c r="AV202" s="158" t="s">
        <v>3052</v>
      </c>
      <c r="AW202" s="158" t="s">
        <v>3052</v>
      </c>
      <c r="AX202" s="158" t="s">
        <v>3052</v>
      </c>
      <c r="AY202" s="158" t="s">
        <v>3052</v>
      </c>
      <c r="AZ202" s="158" t="s">
        <v>3052</v>
      </c>
      <c r="BA202" s="158" t="s">
        <v>3052</v>
      </c>
      <c r="BB202" s="158" t="s">
        <v>3052</v>
      </c>
      <c r="BC202" s="158" t="s">
        <v>3052</v>
      </c>
      <c r="BD202" s="158" t="s">
        <v>3052</v>
      </c>
      <c r="BE202" s="158" t="s">
        <v>3052</v>
      </c>
      <c r="BF202" s="158" t="s">
        <v>3052</v>
      </c>
      <c r="BG202" s="158" t="s">
        <v>3052</v>
      </c>
      <c r="BH202" s="158" t="s">
        <v>3052</v>
      </c>
      <c r="BI202" s="158" t="s">
        <v>3052</v>
      </c>
      <c r="BJ202" s="158" t="s">
        <v>3052</v>
      </c>
      <c r="BK202" s="158" t="s">
        <v>3052</v>
      </c>
      <c r="BL202" s="158" t="s">
        <v>3052</v>
      </c>
      <c r="BM202" s="158" t="s">
        <v>3052</v>
      </c>
      <c r="BN202" s="158" t="s">
        <v>3052</v>
      </c>
      <c r="BO202" s="158" t="s">
        <v>3052</v>
      </c>
      <c r="BP202" s="158" t="s">
        <v>3052</v>
      </c>
      <c r="BQ202" s="158" t="s">
        <v>3052</v>
      </c>
      <c r="BR202" s="158" t="s">
        <v>3052</v>
      </c>
      <c r="BS202" s="158" t="s">
        <v>3052</v>
      </c>
      <c r="BT202" s="158" t="s">
        <v>3052</v>
      </c>
      <c r="BU202" s="158" t="s">
        <v>3052</v>
      </c>
      <c r="BV202" s="158" t="s">
        <v>3052</v>
      </c>
      <c r="BW202" s="158" t="s">
        <v>3052</v>
      </c>
      <c r="BX202" s="158" t="s">
        <v>3052</v>
      </c>
      <c r="BY202" s="158" t="s">
        <v>3052</v>
      </c>
      <c r="BZ202" s="158" t="s">
        <v>3052</v>
      </c>
      <c r="CA202" s="158" t="s">
        <v>3052</v>
      </c>
    </row>
    <row r="203" spans="1:79" s="2" customFormat="1" x14ac:dyDescent="0.25">
      <c r="A203" s="85" t="s">
        <v>3076</v>
      </c>
      <c r="B203" s="158" t="s">
        <v>3052</v>
      </c>
      <c r="C203" s="158" t="s">
        <v>3052</v>
      </c>
      <c r="D203" s="158" t="s">
        <v>3052</v>
      </c>
      <c r="E203" s="158" t="s">
        <v>3052</v>
      </c>
      <c r="F203" s="158" t="s">
        <v>3052</v>
      </c>
      <c r="G203" s="158" t="s">
        <v>3052</v>
      </c>
      <c r="H203" s="158" t="s">
        <v>3052</v>
      </c>
      <c r="I203" s="158" t="s">
        <v>3052</v>
      </c>
      <c r="J203" s="158" t="s">
        <v>3052</v>
      </c>
      <c r="K203" s="158" t="s">
        <v>3052</v>
      </c>
      <c r="L203" s="158" t="s">
        <v>3052</v>
      </c>
      <c r="M203" s="158" t="s">
        <v>3052</v>
      </c>
      <c r="N203" s="158" t="s">
        <v>3052</v>
      </c>
      <c r="O203" s="158" t="s">
        <v>3052</v>
      </c>
      <c r="P203" s="158" t="s">
        <v>3052</v>
      </c>
      <c r="Q203" s="158" t="s">
        <v>3052</v>
      </c>
      <c r="R203" s="158" t="s">
        <v>3052</v>
      </c>
      <c r="S203" s="158" t="s">
        <v>3052</v>
      </c>
      <c r="T203" s="158" t="s">
        <v>3052</v>
      </c>
      <c r="U203" s="158" t="s">
        <v>3052</v>
      </c>
      <c r="V203" s="158" t="s">
        <v>3052</v>
      </c>
      <c r="W203" s="158" t="s">
        <v>3052</v>
      </c>
      <c r="X203" s="158" t="s">
        <v>3052</v>
      </c>
      <c r="Y203" s="158" t="s">
        <v>3052</v>
      </c>
      <c r="Z203" s="158" t="s">
        <v>3052</v>
      </c>
      <c r="AA203" s="158" t="s">
        <v>3052</v>
      </c>
      <c r="AB203" s="158" t="s">
        <v>3052</v>
      </c>
      <c r="AC203" s="158" t="s">
        <v>3052</v>
      </c>
      <c r="AD203" s="158" t="s">
        <v>3052</v>
      </c>
      <c r="AE203" s="158" t="s">
        <v>3052</v>
      </c>
      <c r="AF203" s="158" t="s">
        <v>3052</v>
      </c>
      <c r="AG203" s="158" t="s">
        <v>3052</v>
      </c>
      <c r="AH203" s="158" t="s">
        <v>3052</v>
      </c>
      <c r="AI203" s="158" t="s">
        <v>3052</v>
      </c>
      <c r="AJ203" s="158" t="s">
        <v>3052</v>
      </c>
      <c r="AK203" s="158" t="s">
        <v>3052</v>
      </c>
      <c r="AL203" s="158" t="s">
        <v>3052</v>
      </c>
      <c r="AM203" s="158" t="s">
        <v>3052</v>
      </c>
      <c r="AN203" s="158" t="s">
        <v>3052</v>
      </c>
      <c r="AO203" s="158" t="s">
        <v>3052</v>
      </c>
      <c r="AP203" s="158" t="s">
        <v>3052</v>
      </c>
      <c r="AQ203" s="158" t="s">
        <v>3052</v>
      </c>
      <c r="AR203" s="158" t="s">
        <v>3052</v>
      </c>
      <c r="AS203" s="158" t="s">
        <v>3052</v>
      </c>
      <c r="AT203" s="158" t="s">
        <v>3052</v>
      </c>
      <c r="AU203" s="158" t="s">
        <v>3052</v>
      </c>
      <c r="AV203" s="158" t="s">
        <v>3052</v>
      </c>
      <c r="AW203" s="158" t="s">
        <v>3052</v>
      </c>
      <c r="AX203" s="158" t="s">
        <v>3052</v>
      </c>
      <c r="AY203" s="158" t="s">
        <v>3052</v>
      </c>
      <c r="AZ203" s="158" t="s">
        <v>3052</v>
      </c>
      <c r="BA203" s="158" t="s">
        <v>3052</v>
      </c>
      <c r="BB203" s="158" t="s">
        <v>3052</v>
      </c>
      <c r="BC203" s="158" t="s">
        <v>3052</v>
      </c>
      <c r="BD203" s="158" t="s">
        <v>3052</v>
      </c>
      <c r="BE203" s="158" t="s">
        <v>3052</v>
      </c>
      <c r="BF203" s="158" t="s">
        <v>3052</v>
      </c>
      <c r="BG203" s="158" t="s">
        <v>3052</v>
      </c>
      <c r="BH203" s="158" t="s">
        <v>3052</v>
      </c>
      <c r="BI203" s="158" t="s">
        <v>3052</v>
      </c>
      <c r="BJ203" s="158" t="s">
        <v>3052</v>
      </c>
      <c r="BK203" s="158" t="s">
        <v>3052</v>
      </c>
      <c r="BL203" s="158" t="s">
        <v>3052</v>
      </c>
      <c r="BM203" s="158" t="s">
        <v>3052</v>
      </c>
      <c r="BN203" s="158" t="s">
        <v>3052</v>
      </c>
      <c r="BO203" s="158" t="s">
        <v>3052</v>
      </c>
      <c r="BP203" s="158" t="s">
        <v>3052</v>
      </c>
      <c r="BQ203" s="158" t="s">
        <v>3052</v>
      </c>
      <c r="BR203" s="158" t="s">
        <v>3052</v>
      </c>
      <c r="BS203" s="158" t="s">
        <v>3052</v>
      </c>
      <c r="BT203" s="158" t="s">
        <v>3052</v>
      </c>
      <c r="BU203" s="158" t="s">
        <v>3052</v>
      </c>
      <c r="BV203" s="158" t="s">
        <v>3052</v>
      </c>
      <c r="BW203" s="158" t="s">
        <v>3052</v>
      </c>
      <c r="BX203" s="158" t="s">
        <v>3052</v>
      </c>
      <c r="BY203" s="158" t="s">
        <v>3052</v>
      </c>
      <c r="BZ203" s="158" t="s">
        <v>3052</v>
      </c>
      <c r="CA203" s="158" t="s">
        <v>3052</v>
      </c>
    </row>
    <row r="204" spans="1:79" s="2" customFormat="1" x14ac:dyDescent="0.25">
      <c r="A204" s="92" t="s">
        <v>3110</v>
      </c>
      <c r="B204" s="157" t="s">
        <v>3051</v>
      </c>
      <c r="C204" s="157" t="s">
        <v>3051</v>
      </c>
      <c r="D204" s="157" t="s">
        <v>3051</v>
      </c>
      <c r="E204" s="157" t="s">
        <v>3051</v>
      </c>
      <c r="F204" s="157" t="s">
        <v>3051</v>
      </c>
      <c r="G204" s="157" t="s">
        <v>3051</v>
      </c>
      <c r="H204" s="157" t="s">
        <v>3051</v>
      </c>
      <c r="I204" s="157" t="s">
        <v>3051</v>
      </c>
      <c r="J204" s="157" t="s">
        <v>3051</v>
      </c>
      <c r="K204" s="157" t="s">
        <v>3051</v>
      </c>
      <c r="L204" s="157" t="s">
        <v>3051</v>
      </c>
      <c r="M204" s="157" t="s">
        <v>3051</v>
      </c>
      <c r="N204" s="157" t="s">
        <v>3051</v>
      </c>
      <c r="O204" s="157" t="s">
        <v>3051</v>
      </c>
      <c r="P204" s="157" t="s">
        <v>3051</v>
      </c>
      <c r="Q204" s="157" t="s">
        <v>3051</v>
      </c>
      <c r="R204" s="157" t="s">
        <v>3051</v>
      </c>
      <c r="S204" s="157" t="s">
        <v>3051</v>
      </c>
      <c r="T204" s="157" t="s">
        <v>3051</v>
      </c>
      <c r="U204" s="157" t="s">
        <v>3051</v>
      </c>
      <c r="V204" s="157" t="s">
        <v>3051</v>
      </c>
      <c r="W204" s="157" t="s">
        <v>3051</v>
      </c>
      <c r="X204" s="157" t="s">
        <v>3051</v>
      </c>
      <c r="Y204" s="157" t="s">
        <v>3051</v>
      </c>
      <c r="Z204" s="157" t="s">
        <v>3051</v>
      </c>
      <c r="AA204" s="157" t="s">
        <v>3051</v>
      </c>
      <c r="AB204" s="157" t="s">
        <v>3051</v>
      </c>
      <c r="AC204" s="157" t="s">
        <v>3051</v>
      </c>
      <c r="AD204" s="157" t="s">
        <v>3051</v>
      </c>
      <c r="AE204" s="157" t="s">
        <v>3051</v>
      </c>
      <c r="AF204" s="157" t="s">
        <v>3051</v>
      </c>
      <c r="AG204" s="157" t="s">
        <v>3051</v>
      </c>
      <c r="AH204" s="157" t="s">
        <v>3051</v>
      </c>
      <c r="AI204" s="157" t="s">
        <v>3051</v>
      </c>
      <c r="AJ204" s="157" t="s">
        <v>3051</v>
      </c>
      <c r="AK204" s="157" t="s">
        <v>3051</v>
      </c>
      <c r="AL204" s="157" t="s">
        <v>3051</v>
      </c>
      <c r="AM204" s="157" t="s">
        <v>3051</v>
      </c>
      <c r="AN204" s="157" t="s">
        <v>3051</v>
      </c>
      <c r="AO204" s="157" t="s">
        <v>3051</v>
      </c>
      <c r="AP204" s="157" t="s">
        <v>3051</v>
      </c>
      <c r="AQ204" s="157" t="s">
        <v>3051</v>
      </c>
      <c r="AR204" s="157" t="s">
        <v>3051</v>
      </c>
      <c r="AS204" s="157" t="s">
        <v>3051</v>
      </c>
      <c r="AT204" s="157" t="s">
        <v>3051</v>
      </c>
      <c r="AU204" s="157" t="s">
        <v>3051</v>
      </c>
      <c r="AV204" s="157" t="s">
        <v>3051</v>
      </c>
      <c r="AW204" s="157" t="s">
        <v>3051</v>
      </c>
      <c r="AX204" s="157" t="s">
        <v>3051</v>
      </c>
      <c r="AY204" s="157" t="s">
        <v>3051</v>
      </c>
      <c r="AZ204" s="157" t="s">
        <v>3051</v>
      </c>
      <c r="BA204" s="157" t="s">
        <v>3051</v>
      </c>
      <c r="BB204" s="157" t="s">
        <v>3051</v>
      </c>
      <c r="BC204" s="157" t="s">
        <v>3051</v>
      </c>
      <c r="BD204" s="157" t="s">
        <v>3051</v>
      </c>
      <c r="BE204" s="157" t="s">
        <v>3051</v>
      </c>
      <c r="BF204" s="157" t="s">
        <v>3051</v>
      </c>
      <c r="BG204" s="157" t="s">
        <v>3051</v>
      </c>
      <c r="BH204" s="157" t="s">
        <v>3051</v>
      </c>
      <c r="BI204" s="157" t="s">
        <v>3051</v>
      </c>
      <c r="BJ204" s="157" t="s">
        <v>3051</v>
      </c>
      <c r="BK204" s="157" t="s">
        <v>3051</v>
      </c>
      <c r="BL204" s="157" t="s">
        <v>3051</v>
      </c>
      <c r="BM204" s="157" t="s">
        <v>3051</v>
      </c>
      <c r="BN204" s="157" t="s">
        <v>3051</v>
      </c>
      <c r="BO204" s="157" t="s">
        <v>3051</v>
      </c>
      <c r="BP204" s="157" t="s">
        <v>3051</v>
      </c>
      <c r="BQ204" s="157" t="s">
        <v>3051</v>
      </c>
      <c r="BR204" s="157" t="s">
        <v>3051</v>
      </c>
      <c r="BS204" s="157" t="s">
        <v>3051</v>
      </c>
      <c r="BT204" s="157" t="s">
        <v>3051</v>
      </c>
      <c r="BU204" s="157" t="s">
        <v>3051</v>
      </c>
      <c r="BV204" s="157" t="s">
        <v>3051</v>
      </c>
      <c r="BW204" s="157" t="s">
        <v>3051</v>
      </c>
      <c r="BX204" s="157" t="s">
        <v>3051</v>
      </c>
      <c r="BY204" s="157" t="s">
        <v>3051</v>
      </c>
      <c r="BZ204" s="157" t="s">
        <v>3051</v>
      </c>
      <c r="CA204" s="157" t="s">
        <v>3051</v>
      </c>
    </row>
    <row r="205" spans="1:79" s="2" customFormat="1" x14ac:dyDescent="0.25">
      <c r="A205" s="79" t="s">
        <v>3111</v>
      </c>
      <c r="B205" s="157" t="s">
        <v>3051</v>
      </c>
      <c r="C205" s="157" t="s">
        <v>3051</v>
      </c>
      <c r="D205" s="157" t="s">
        <v>3051</v>
      </c>
      <c r="E205" s="157" t="s">
        <v>3051</v>
      </c>
      <c r="F205" s="157" t="s">
        <v>3051</v>
      </c>
      <c r="G205" s="157" t="s">
        <v>3051</v>
      </c>
      <c r="H205" s="157" t="s">
        <v>3051</v>
      </c>
      <c r="I205" s="157" t="s">
        <v>3051</v>
      </c>
      <c r="J205" s="157" t="s">
        <v>3051</v>
      </c>
      <c r="K205" s="157" t="s">
        <v>3051</v>
      </c>
      <c r="L205" s="157" t="s">
        <v>3051</v>
      </c>
      <c r="M205" s="157" t="s">
        <v>3051</v>
      </c>
      <c r="N205" s="157" t="s">
        <v>3051</v>
      </c>
      <c r="O205" s="157" t="s">
        <v>3051</v>
      </c>
      <c r="P205" s="157" t="s">
        <v>3051</v>
      </c>
      <c r="Q205" s="157" t="s">
        <v>3051</v>
      </c>
      <c r="R205" s="157" t="s">
        <v>3051</v>
      </c>
      <c r="S205" s="157" t="s">
        <v>3051</v>
      </c>
      <c r="T205" s="157" t="s">
        <v>3051</v>
      </c>
      <c r="U205" s="157" t="s">
        <v>3051</v>
      </c>
      <c r="V205" s="157" t="s">
        <v>3051</v>
      </c>
      <c r="W205" s="157" t="s">
        <v>3051</v>
      </c>
      <c r="X205" s="157" t="s">
        <v>3051</v>
      </c>
      <c r="Y205" s="157" t="s">
        <v>3051</v>
      </c>
      <c r="Z205" s="157" t="s">
        <v>3051</v>
      </c>
      <c r="AA205" s="157" t="s">
        <v>3051</v>
      </c>
      <c r="AB205" s="157" t="s">
        <v>3051</v>
      </c>
      <c r="AC205" s="157" t="s">
        <v>3051</v>
      </c>
      <c r="AD205" s="157" t="s">
        <v>3051</v>
      </c>
      <c r="AE205" s="157" t="s">
        <v>3051</v>
      </c>
      <c r="AF205" s="157" t="s">
        <v>3051</v>
      </c>
      <c r="AG205" s="157" t="s">
        <v>3051</v>
      </c>
      <c r="AH205" s="157" t="s">
        <v>3051</v>
      </c>
      <c r="AI205" s="157" t="s">
        <v>3051</v>
      </c>
      <c r="AJ205" s="157" t="s">
        <v>3051</v>
      </c>
      <c r="AK205" s="157" t="s">
        <v>3051</v>
      </c>
      <c r="AL205" s="157" t="s">
        <v>3051</v>
      </c>
      <c r="AM205" s="157" t="s">
        <v>3051</v>
      </c>
      <c r="AN205" s="157" t="s">
        <v>3051</v>
      </c>
      <c r="AO205" s="157" t="s">
        <v>3051</v>
      </c>
      <c r="AP205" s="157" t="s">
        <v>3051</v>
      </c>
      <c r="AQ205" s="157" t="s">
        <v>3051</v>
      </c>
      <c r="AR205" s="157" t="s">
        <v>3051</v>
      </c>
      <c r="AS205" s="157" t="s">
        <v>3051</v>
      </c>
      <c r="AT205" s="157" t="s">
        <v>3051</v>
      </c>
      <c r="AU205" s="157" t="s">
        <v>3051</v>
      </c>
      <c r="AV205" s="157" t="s">
        <v>3051</v>
      </c>
      <c r="AW205" s="157" t="s">
        <v>3051</v>
      </c>
      <c r="AX205" s="157" t="s">
        <v>3051</v>
      </c>
      <c r="AY205" s="157" t="s">
        <v>3051</v>
      </c>
      <c r="AZ205" s="157" t="s">
        <v>3051</v>
      </c>
      <c r="BA205" s="157" t="s">
        <v>3051</v>
      </c>
      <c r="BB205" s="157" t="s">
        <v>3051</v>
      </c>
      <c r="BC205" s="157" t="s">
        <v>3051</v>
      </c>
      <c r="BD205" s="157" t="s">
        <v>3051</v>
      </c>
      <c r="BE205" s="157" t="s">
        <v>3051</v>
      </c>
      <c r="BF205" s="157" t="s">
        <v>3051</v>
      </c>
      <c r="BG205" s="157" t="s">
        <v>3051</v>
      </c>
      <c r="BH205" s="157" t="s">
        <v>3051</v>
      </c>
      <c r="BI205" s="157" t="s">
        <v>3051</v>
      </c>
      <c r="BJ205" s="157" t="s">
        <v>3051</v>
      </c>
      <c r="BK205" s="157" t="s">
        <v>3051</v>
      </c>
      <c r="BL205" s="157" t="s">
        <v>3051</v>
      </c>
      <c r="BM205" s="157" t="s">
        <v>3051</v>
      </c>
      <c r="BN205" s="157" t="s">
        <v>3051</v>
      </c>
      <c r="BO205" s="157" t="s">
        <v>3051</v>
      </c>
      <c r="BP205" s="157" t="s">
        <v>3051</v>
      </c>
      <c r="BQ205" s="157" t="s">
        <v>3051</v>
      </c>
      <c r="BR205" s="157" t="s">
        <v>3051</v>
      </c>
      <c r="BS205" s="157" t="s">
        <v>3051</v>
      </c>
      <c r="BT205" s="157" t="s">
        <v>3051</v>
      </c>
      <c r="BU205" s="157" t="s">
        <v>3051</v>
      </c>
      <c r="BV205" s="157" t="s">
        <v>3051</v>
      </c>
      <c r="BW205" s="157" t="s">
        <v>3051</v>
      </c>
      <c r="BX205" s="157" t="s">
        <v>3051</v>
      </c>
      <c r="BY205" s="157" t="s">
        <v>3051</v>
      </c>
      <c r="BZ205" s="157" t="s">
        <v>3051</v>
      </c>
      <c r="CA205" s="157" t="s">
        <v>3051</v>
      </c>
    </row>
    <row r="206" spans="1:79" s="2" customFormat="1" x14ac:dyDescent="0.25">
      <c r="A206" s="78" t="s">
        <v>3053</v>
      </c>
      <c r="B206" s="158">
        <v>75.013273877220954</v>
      </c>
      <c r="C206" s="158">
        <v>7.9024735979264502</v>
      </c>
      <c r="D206" s="158">
        <v>1.41068715192604</v>
      </c>
      <c r="E206" s="158">
        <v>74.722414192641239</v>
      </c>
      <c r="F206" s="158">
        <v>7.9288507851033696</v>
      </c>
      <c r="G206" s="158">
        <v>1.41962332302716</v>
      </c>
      <c r="H206" s="158">
        <v>73.800751967586095</v>
      </c>
      <c r="I206" s="158">
        <v>7.2075098460652098</v>
      </c>
      <c r="J206" s="158">
        <v>1.68738954737338</v>
      </c>
      <c r="K206" s="158">
        <v>74.304318182322334</v>
      </c>
      <c r="L206" s="158">
        <v>7.4770820628305597</v>
      </c>
      <c r="M206" s="158">
        <v>1.7436585840829899</v>
      </c>
      <c r="N206" s="158">
        <v>73.597775131026339</v>
      </c>
      <c r="O206" s="158">
        <v>6.9398745453619597</v>
      </c>
      <c r="P206" s="158">
        <v>1.99925734783193</v>
      </c>
      <c r="Q206" s="158">
        <v>72.958075805423164</v>
      </c>
      <c r="R206" s="158">
        <v>6.2869870532715604</v>
      </c>
      <c r="S206" s="158">
        <v>2.0712801033094301</v>
      </c>
      <c r="T206" s="158">
        <v>73.437129761696312</v>
      </c>
      <c r="U206" s="158">
        <v>6.5430647657158403</v>
      </c>
      <c r="V206" s="158">
        <v>2.0945956120075202</v>
      </c>
      <c r="W206" s="158">
        <v>73.40281732041332</v>
      </c>
      <c r="X206" s="158">
        <v>6.3107286639773497</v>
      </c>
      <c r="Y206" s="158">
        <v>2.2651272623336398</v>
      </c>
      <c r="Z206" s="158">
        <v>73.250339720457774</v>
      </c>
      <c r="AA206" s="158">
        <v>6.26718933642639</v>
      </c>
      <c r="AB206" s="158">
        <v>2.3128822807629801</v>
      </c>
      <c r="AC206" s="158">
        <v>73.206722123520521</v>
      </c>
      <c r="AD206" s="158">
        <v>5.7279573320538297</v>
      </c>
      <c r="AE206" s="158">
        <v>2.6766872783957099</v>
      </c>
      <c r="AF206" s="158">
        <v>73.245548633946726</v>
      </c>
      <c r="AG206" s="158">
        <v>7.3400854758068501</v>
      </c>
      <c r="AH206" s="158">
        <v>2.6428653262852202</v>
      </c>
      <c r="AI206" s="158">
        <v>73.261146815518444</v>
      </c>
      <c r="AJ206" s="158">
        <v>7.4347241296942297</v>
      </c>
      <c r="AK206" s="158">
        <v>2.6385580831135602</v>
      </c>
      <c r="AL206" s="158">
        <v>73.419381325739664</v>
      </c>
      <c r="AM206" s="158">
        <v>7.2548397605572497</v>
      </c>
      <c r="AN206" s="158">
        <v>2.79158864289872</v>
      </c>
      <c r="AO206" s="158">
        <v>73.658248509026009</v>
      </c>
      <c r="AP206" s="158">
        <v>7.1039991675963696</v>
      </c>
      <c r="AQ206" s="158">
        <v>2.83699244140927</v>
      </c>
      <c r="AR206" s="158">
        <v>72.688409033350183</v>
      </c>
      <c r="AS206" s="158">
        <v>6.0735565038914698</v>
      </c>
      <c r="AT206" s="158">
        <v>3.7209071578702302</v>
      </c>
      <c r="AU206" s="158">
        <v>73.097954853413611</v>
      </c>
      <c r="AV206" s="158">
        <v>6.0113060701460501</v>
      </c>
      <c r="AW206" s="158">
        <v>4.2125207636752302</v>
      </c>
      <c r="AX206" s="158">
        <v>73.15033118527424</v>
      </c>
      <c r="AY206" s="158">
        <v>5.9714349824807096</v>
      </c>
      <c r="AZ206" s="158">
        <v>4.03940889622349</v>
      </c>
      <c r="BA206" s="158">
        <v>73.382633531725389</v>
      </c>
      <c r="BB206" s="158">
        <v>5.7144172230842702</v>
      </c>
      <c r="BC206" s="158">
        <v>4.3077504343216004</v>
      </c>
      <c r="BD206" s="158">
        <v>73.188485065481032</v>
      </c>
      <c r="BE206" s="158">
        <v>5.6762605390896796</v>
      </c>
      <c r="BF206" s="158">
        <v>4.2893296474978202</v>
      </c>
      <c r="BG206" s="158">
        <v>73.36633160309016</v>
      </c>
      <c r="BH206" s="158">
        <v>5.6356770544616399</v>
      </c>
      <c r="BI206" s="158">
        <v>4.4368544400022003</v>
      </c>
      <c r="BJ206" s="158">
        <v>73.415191113344676</v>
      </c>
      <c r="BK206" s="158">
        <v>5.6605032591028897</v>
      </c>
      <c r="BL206" s="158">
        <v>4.4754311632007502</v>
      </c>
      <c r="BM206" s="158">
        <v>73.208607177809483</v>
      </c>
      <c r="BN206" s="158">
        <v>5.6010394959871803</v>
      </c>
      <c r="BO206" s="158">
        <v>4.4335367987514998</v>
      </c>
      <c r="BP206" s="158">
        <v>72.937322864115345</v>
      </c>
      <c r="BQ206" s="158">
        <v>5.6220231684757396</v>
      </c>
      <c r="BR206" s="158">
        <v>4.2619299507855599</v>
      </c>
      <c r="BS206" s="158">
        <v>73.016401285444644</v>
      </c>
      <c r="BT206" s="158">
        <v>5.5565076448017203</v>
      </c>
      <c r="BU206" s="158">
        <v>4.3941425382554602</v>
      </c>
      <c r="BV206" s="158">
        <v>72.852748927066926</v>
      </c>
      <c r="BW206" s="158">
        <v>5.5448210091647701</v>
      </c>
      <c r="BX206" s="158">
        <v>4.3328589665728598</v>
      </c>
      <c r="BY206" s="158">
        <v>72.919372427241527</v>
      </c>
      <c r="BZ206" s="158">
        <v>5.5908376710038299</v>
      </c>
      <c r="CA206" s="158">
        <v>4.2849759349567398</v>
      </c>
    </row>
    <row r="207" spans="1:79" s="2" customFormat="1" x14ac:dyDescent="0.25">
      <c r="A207" s="78" t="s">
        <v>42</v>
      </c>
      <c r="B207" s="158">
        <v>98.237126605544503</v>
      </c>
      <c r="C207" s="158">
        <v>203.6669157078301</v>
      </c>
      <c r="D207" s="158">
        <v>1.38565313394832</v>
      </c>
      <c r="E207" s="158">
        <v>97.432361236476225</v>
      </c>
      <c r="F207" s="158">
        <v>193.35146889010255</v>
      </c>
      <c r="G207" s="158">
        <v>1.3841444582242399</v>
      </c>
      <c r="H207" s="158">
        <v>97.813557276933494</v>
      </c>
      <c r="I207" s="158">
        <v>224.94629636604367</v>
      </c>
      <c r="J207" s="158">
        <v>1.37954268765204</v>
      </c>
      <c r="K207" s="158">
        <v>98.755181152228531</v>
      </c>
      <c r="L207" s="158">
        <v>179.14573530725943</v>
      </c>
      <c r="M207" s="158">
        <v>1.4002244623828599</v>
      </c>
      <c r="N207" s="158">
        <v>98.666214489366951</v>
      </c>
      <c r="O207" s="158">
        <v>193.06057824353258</v>
      </c>
      <c r="P207" s="158">
        <v>1.40319201925143</v>
      </c>
      <c r="Q207" s="158">
        <v>98.766587155087834</v>
      </c>
      <c r="R207" s="158">
        <v>200.96856454669569</v>
      </c>
      <c r="S207" s="158">
        <v>1.3849533634327</v>
      </c>
      <c r="T207" s="158">
        <v>98.08476243321951</v>
      </c>
      <c r="U207" s="158">
        <v>279.87820693811898</v>
      </c>
      <c r="V207" s="158">
        <v>1.5</v>
      </c>
      <c r="W207" s="158">
        <v>98.114315884234912</v>
      </c>
      <c r="X207" s="158">
        <v>263.28325365026376</v>
      </c>
      <c r="Y207" s="158">
        <v>1.5</v>
      </c>
      <c r="Z207" s="158">
        <v>97.916333531902708</v>
      </c>
      <c r="AA207" s="158">
        <v>250.4091318793381</v>
      </c>
      <c r="AB207" s="158">
        <v>1.5</v>
      </c>
      <c r="AC207" s="158">
        <v>97.770178455385576</v>
      </c>
      <c r="AD207" s="158">
        <v>210.81157358397718</v>
      </c>
      <c r="AE207" s="158">
        <v>1.5</v>
      </c>
      <c r="AF207" s="158">
        <v>97.946075620254149</v>
      </c>
      <c r="AG207" s="158">
        <v>199.95286051430563</v>
      </c>
      <c r="AH207" s="158">
        <v>1.5</v>
      </c>
      <c r="AI207" s="158">
        <v>98.045685064165426</v>
      </c>
      <c r="AJ207" s="158">
        <v>245.27340123868717</v>
      </c>
      <c r="AK207" s="158">
        <v>1.5</v>
      </c>
      <c r="AL207" s="158">
        <v>98.200427803670294</v>
      </c>
      <c r="AM207" s="158">
        <v>240.41332377747204</v>
      </c>
      <c r="AN207" s="158">
        <v>1.5</v>
      </c>
      <c r="AO207" s="158">
        <v>98.206415822290523</v>
      </c>
      <c r="AP207" s="158">
        <v>202.37107908880475</v>
      </c>
      <c r="AQ207" s="158">
        <v>1.5</v>
      </c>
      <c r="AR207" s="158">
        <v>97.827080011521446</v>
      </c>
      <c r="AS207" s="158">
        <v>193.93944518752144</v>
      </c>
      <c r="AT207" s="158">
        <v>1.5</v>
      </c>
      <c r="AU207" s="158">
        <v>97.564657495428676</v>
      </c>
      <c r="AV207" s="158">
        <v>269.10033513977828</v>
      </c>
      <c r="AW207" s="158">
        <v>1.5</v>
      </c>
      <c r="AX207" s="158">
        <v>96.34171692647071</v>
      </c>
      <c r="AY207" s="158">
        <v>249.84889797474716</v>
      </c>
      <c r="AZ207" s="158">
        <v>1.5</v>
      </c>
      <c r="BA207" s="158">
        <v>97.752182811087849</v>
      </c>
      <c r="BB207" s="158">
        <v>276.25604218485137</v>
      </c>
      <c r="BC207" s="158">
        <v>1.5</v>
      </c>
      <c r="BD207" s="158">
        <v>97.334087843848224</v>
      </c>
      <c r="BE207" s="158">
        <v>267.04490425653842</v>
      </c>
      <c r="BF207" s="158">
        <v>1.5</v>
      </c>
      <c r="BG207" s="158">
        <v>96.970110504556814</v>
      </c>
      <c r="BH207" s="158">
        <v>289.35938276518237</v>
      </c>
      <c r="BI207" s="158">
        <v>1.5</v>
      </c>
      <c r="BJ207" s="158">
        <v>96.190216378247328</v>
      </c>
      <c r="BK207" s="158">
        <v>288.15388358412173</v>
      </c>
      <c r="BL207" s="158">
        <v>1.5</v>
      </c>
      <c r="BM207" s="158">
        <v>97.266357394025846</v>
      </c>
      <c r="BN207" s="158">
        <v>288.47731799650239</v>
      </c>
      <c r="BO207" s="158">
        <v>1.5</v>
      </c>
      <c r="BP207" s="158">
        <v>96.466683214060907</v>
      </c>
      <c r="BQ207" s="158">
        <v>289.71807281837096</v>
      </c>
      <c r="BR207" s="158">
        <v>1.5</v>
      </c>
      <c r="BS207" s="158">
        <v>95.739846258463842</v>
      </c>
      <c r="BT207" s="158">
        <v>290.45431231494848</v>
      </c>
      <c r="BU207" s="158">
        <v>1.5</v>
      </c>
      <c r="BV207" s="158">
        <v>97.040239600462328</v>
      </c>
      <c r="BW207" s="158">
        <v>289.68021616708484</v>
      </c>
      <c r="BX207" s="158">
        <v>1.5</v>
      </c>
      <c r="BY207" s="158">
        <v>96.710867938547565</v>
      </c>
      <c r="BZ207" s="158">
        <v>290.9692106054643</v>
      </c>
      <c r="CA207" s="158">
        <v>1.5</v>
      </c>
    </row>
    <row r="208" spans="1:79" s="2" customFormat="1" x14ac:dyDescent="0.25">
      <c r="A208" s="78" t="s">
        <v>3054</v>
      </c>
      <c r="B208" s="158">
        <v>54.524057597936071</v>
      </c>
      <c r="C208" s="158">
        <v>5</v>
      </c>
      <c r="D208" s="158">
        <v>0.10000000000008</v>
      </c>
      <c r="E208" s="158">
        <v>54.520365302672232</v>
      </c>
      <c r="F208" s="158">
        <v>5</v>
      </c>
      <c r="G208" s="158">
        <v>9.9999999999979994E-2</v>
      </c>
      <c r="H208" s="158">
        <v>54.541781168979739</v>
      </c>
      <c r="I208" s="158">
        <v>5</v>
      </c>
      <c r="J208" s="158">
        <v>0.10000000000011</v>
      </c>
      <c r="K208" s="158">
        <v>54.895705810937137</v>
      </c>
      <c r="L208" s="158">
        <v>5.0000000000001696</v>
      </c>
      <c r="M208" s="158">
        <v>9.9999999999930006E-2</v>
      </c>
      <c r="N208" s="158">
        <v>54.93784641336039</v>
      </c>
      <c r="O208" s="158">
        <v>5</v>
      </c>
      <c r="P208" s="158">
        <v>0.10000000000004999</v>
      </c>
      <c r="Q208" s="158">
        <v>54.996999838916537</v>
      </c>
      <c r="R208" s="158">
        <v>5</v>
      </c>
      <c r="S208" s="158">
        <v>9.9999999999950004E-2</v>
      </c>
      <c r="T208" s="158">
        <v>54.97407667791056</v>
      </c>
      <c r="U208" s="158">
        <v>4.99999999999996</v>
      </c>
      <c r="V208" s="158">
        <v>0.10000000000002</v>
      </c>
      <c r="W208" s="158">
        <v>54.983689430213211</v>
      </c>
      <c r="X208" s="158">
        <v>5</v>
      </c>
      <c r="Y208" s="158">
        <v>9.9999999999979994E-2</v>
      </c>
      <c r="Z208" s="158">
        <v>55.049507034336337</v>
      </c>
      <c r="AA208" s="158">
        <v>5.00000000000004</v>
      </c>
      <c r="AB208" s="158">
        <v>9.9999999999950004E-2</v>
      </c>
      <c r="AC208" s="158">
        <v>54.984428883837232</v>
      </c>
      <c r="AD208" s="158">
        <v>4.99999999999996</v>
      </c>
      <c r="AE208" s="158">
        <v>0.10000000000003</v>
      </c>
      <c r="AF208" s="158">
        <v>54.995520879155151</v>
      </c>
      <c r="AG208" s="158">
        <v>5</v>
      </c>
      <c r="AH208" s="158">
        <v>0.10000000000003</v>
      </c>
      <c r="AI208" s="158">
        <v>54.999957777535109</v>
      </c>
      <c r="AJ208" s="158">
        <v>5</v>
      </c>
      <c r="AK208" s="158">
        <v>0.10000000000002</v>
      </c>
      <c r="AL208" s="158">
        <v>55.03027811636251</v>
      </c>
      <c r="AM208" s="158">
        <v>5.0000000000000302</v>
      </c>
      <c r="AN208" s="158">
        <v>0.10000000000002</v>
      </c>
      <c r="AO208" s="158">
        <v>55.008831746156929</v>
      </c>
      <c r="AP208" s="158">
        <v>5</v>
      </c>
      <c r="AQ208" s="158">
        <v>0.10000000000004</v>
      </c>
      <c r="AR208" s="158">
        <v>54.979992185962821</v>
      </c>
      <c r="AS208" s="158">
        <v>4.9999999999999698</v>
      </c>
      <c r="AT208" s="158">
        <v>9.9999999999959996E-2</v>
      </c>
      <c r="AU208" s="158">
        <v>54.991084038062503</v>
      </c>
      <c r="AV208" s="158">
        <v>5</v>
      </c>
      <c r="AW208" s="158">
        <v>0.10000000000006</v>
      </c>
      <c r="AX208" s="158">
        <v>55.097584035582052</v>
      </c>
      <c r="AY208" s="158">
        <v>5</v>
      </c>
      <c r="AZ208" s="158">
        <v>0.10000000000004</v>
      </c>
      <c r="BA208" s="158">
        <v>55.152326036512761</v>
      </c>
      <c r="BB208" s="158">
        <v>5</v>
      </c>
      <c r="BC208" s="158">
        <v>0.10000000000003</v>
      </c>
      <c r="BD208" s="158">
        <v>55.147147365964301</v>
      </c>
      <c r="BE208" s="158">
        <v>4.9999999999999698</v>
      </c>
      <c r="BF208" s="158">
        <v>9.9999999999970002E-2</v>
      </c>
      <c r="BG208" s="158">
        <v>55.17526108622566</v>
      </c>
      <c r="BH208" s="158">
        <v>5.0000000000000302</v>
      </c>
      <c r="BI208" s="158">
        <v>9.999999999999E-2</v>
      </c>
      <c r="BJ208" s="158">
        <v>55.286998839782498</v>
      </c>
      <c r="BK208" s="158">
        <v>5</v>
      </c>
      <c r="BL208" s="158">
        <v>0.10000000000003</v>
      </c>
      <c r="BM208" s="158">
        <v>55.260356081338372</v>
      </c>
      <c r="BN208" s="158">
        <v>5</v>
      </c>
      <c r="BO208" s="158">
        <v>9.999999999999E-2</v>
      </c>
      <c r="BP208" s="158">
        <v>55.200417415280469</v>
      </c>
      <c r="BQ208" s="158">
        <v>4.99999999999996</v>
      </c>
      <c r="BR208" s="158">
        <v>9.9999999999959996E-2</v>
      </c>
      <c r="BS208" s="158">
        <v>55.301801263387311</v>
      </c>
      <c r="BT208" s="158">
        <v>5</v>
      </c>
      <c r="BU208" s="158">
        <v>0.10000000000001</v>
      </c>
      <c r="BV208" s="158">
        <v>55.352874510953498</v>
      </c>
      <c r="BW208" s="158">
        <v>4.99999999999996</v>
      </c>
      <c r="BX208" s="158">
        <v>0.10000000000007001</v>
      </c>
      <c r="BY208" s="158">
        <v>55.420243567147281</v>
      </c>
      <c r="BZ208" s="158">
        <v>4.9999924786479397</v>
      </c>
      <c r="CA208" s="158">
        <v>9.9999849572979999E-2</v>
      </c>
    </row>
    <row r="209" spans="1:79" s="2" customFormat="1" x14ac:dyDescent="0.25">
      <c r="A209" s="78" t="s">
        <v>3055</v>
      </c>
      <c r="B209" s="158" t="s">
        <v>3052</v>
      </c>
      <c r="C209" s="158" t="s">
        <v>3052</v>
      </c>
      <c r="D209" s="158" t="s">
        <v>3052</v>
      </c>
      <c r="E209" s="158" t="s">
        <v>3052</v>
      </c>
      <c r="F209" s="158" t="s">
        <v>3052</v>
      </c>
      <c r="G209" s="158" t="s">
        <v>3052</v>
      </c>
      <c r="H209" s="158" t="s">
        <v>3052</v>
      </c>
      <c r="I209" s="158" t="s">
        <v>3052</v>
      </c>
      <c r="J209" s="158" t="s">
        <v>3052</v>
      </c>
      <c r="K209" s="158" t="s">
        <v>3052</v>
      </c>
      <c r="L209" s="158" t="s">
        <v>3052</v>
      </c>
      <c r="M209" s="158" t="s">
        <v>3052</v>
      </c>
      <c r="N209" s="158" t="s">
        <v>3052</v>
      </c>
      <c r="O209" s="158" t="s">
        <v>3052</v>
      </c>
      <c r="P209" s="158" t="s">
        <v>3052</v>
      </c>
      <c r="Q209" s="158" t="s">
        <v>3052</v>
      </c>
      <c r="R209" s="158" t="s">
        <v>3052</v>
      </c>
      <c r="S209" s="158" t="s">
        <v>3052</v>
      </c>
      <c r="T209" s="158" t="s">
        <v>3052</v>
      </c>
      <c r="U209" s="158" t="s">
        <v>3052</v>
      </c>
      <c r="V209" s="158" t="s">
        <v>3052</v>
      </c>
      <c r="W209" s="158" t="s">
        <v>3052</v>
      </c>
      <c r="X209" s="158" t="s">
        <v>3052</v>
      </c>
      <c r="Y209" s="158" t="s">
        <v>3052</v>
      </c>
      <c r="Z209" s="158" t="s">
        <v>3052</v>
      </c>
      <c r="AA209" s="158" t="s">
        <v>3052</v>
      </c>
      <c r="AB209" s="158" t="s">
        <v>3052</v>
      </c>
      <c r="AC209" s="158" t="s">
        <v>3052</v>
      </c>
      <c r="AD209" s="158" t="s">
        <v>3052</v>
      </c>
      <c r="AE209" s="158" t="s">
        <v>3052</v>
      </c>
      <c r="AF209" s="158" t="s">
        <v>3052</v>
      </c>
      <c r="AG209" s="158" t="s">
        <v>3052</v>
      </c>
      <c r="AH209" s="158" t="s">
        <v>3052</v>
      </c>
      <c r="AI209" s="158" t="s">
        <v>3052</v>
      </c>
      <c r="AJ209" s="158" t="s">
        <v>3052</v>
      </c>
      <c r="AK209" s="158" t="s">
        <v>3052</v>
      </c>
      <c r="AL209" s="158" t="s">
        <v>3052</v>
      </c>
      <c r="AM209" s="158" t="s">
        <v>3052</v>
      </c>
      <c r="AN209" s="158" t="s">
        <v>3052</v>
      </c>
      <c r="AO209" s="158" t="s">
        <v>3052</v>
      </c>
      <c r="AP209" s="158" t="s">
        <v>3052</v>
      </c>
      <c r="AQ209" s="158" t="s">
        <v>3052</v>
      </c>
      <c r="AR209" s="158" t="s">
        <v>3052</v>
      </c>
      <c r="AS209" s="158" t="s">
        <v>3052</v>
      </c>
      <c r="AT209" s="158" t="s">
        <v>3052</v>
      </c>
      <c r="AU209" s="158" t="s">
        <v>3052</v>
      </c>
      <c r="AV209" s="158" t="s">
        <v>3052</v>
      </c>
      <c r="AW209" s="158" t="s">
        <v>3052</v>
      </c>
      <c r="AX209" s="158" t="s">
        <v>3052</v>
      </c>
      <c r="AY209" s="158" t="s">
        <v>3052</v>
      </c>
      <c r="AZ209" s="158" t="s">
        <v>3052</v>
      </c>
      <c r="BA209" s="158" t="s">
        <v>3052</v>
      </c>
      <c r="BB209" s="158" t="s">
        <v>3052</v>
      </c>
      <c r="BC209" s="158" t="s">
        <v>3052</v>
      </c>
      <c r="BD209" s="158" t="s">
        <v>3052</v>
      </c>
      <c r="BE209" s="158" t="s">
        <v>3052</v>
      </c>
      <c r="BF209" s="158" t="s">
        <v>3052</v>
      </c>
      <c r="BG209" s="158" t="s">
        <v>3052</v>
      </c>
      <c r="BH209" s="158" t="s">
        <v>3052</v>
      </c>
      <c r="BI209" s="158" t="s">
        <v>3052</v>
      </c>
      <c r="BJ209" s="158" t="s">
        <v>3052</v>
      </c>
      <c r="BK209" s="158" t="s">
        <v>3052</v>
      </c>
      <c r="BL209" s="158" t="s">
        <v>3052</v>
      </c>
      <c r="BM209" s="158" t="s">
        <v>3052</v>
      </c>
      <c r="BN209" s="158" t="s">
        <v>3052</v>
      </c>
      <c r="BO209" s="158" t="s">
        <v>3052</v>
      </c>
      <c r="BP209" s="158" t="s">
        <v>3052</v>
      </c>
      <c r="BQ209" s="158" t="s">
        <v>3052</v>
      </c>
      <c r="BR209" s="158" t="s">
        <v>3052</v>
      </c>
      <c r="BS209" s="158" t="s">
        <v>3052</v>
      </c>
      <c r="BT209" s="158" t="s">
        <v>3052</v>
      </c>
      <c r="BU209" s="158" t="s">
        <v>3052</v>
      </c>
      <c r="BV209" s="158" t="s">
        <v>3052</v>
      </c>
      <c r="BW209" s="158" t="s">
        <v>3052</v>
      </c>
      <c r="BX209" s="158" t="s">
        <v>3052</v>
      </c>
      <c r="BY209" s="158" t="s">
        <v>3052</v>
      </c>
      <c r="BZ209" s="158" t="s">
        <v>3052</v>
      </c>
      <c r="CA209" s="158" t="s">
        <v>3052</v>
      </c>
    </row>
    <row r="210" spans="1:79" s="2" customFormat="1" x14ac:dyDescent="0.25">
      <c r="A210" s="78" t="s">
        <v>3056</v>
      </c>
      <c r="B210" s="158" t="s">
        <v>3052</v>
      </c>
      <c r="C210" s="158" t="s">
        <v>3052</v>
      </c>
      <c r="D210" s="158" t="s">
        <v>3052</v>
      </c>
      <c r="E210" s="158" t="s">
        <v>3052</v>
      </c>
      <c r="F210" s="158" t="s">
        <v>3052</v>
      </c>
      <c r="G210" s="158" t="s">
        <v>3052</v>
      </c>
      <c r="H210" s="158" t="s">
        <v>3052</v>
      </c>
      <c r="I210" s="158" t="s">
        <v>3052</v>
      </c>
      <c r="J210" s="158" t="s">
        <v>3052</v>
      </c>
      <c r="K210" s="158" t="s">
        <v>3052</v>
      </c>
      <c r="L210" s="158" t="s">
        <v>3052</v>
      </c>
      <c r="M210" s="158" t="s">
        <v>3052</v>
      </c>
      <c r="N210" s="158" t="s">
        <v>3052</v>
      </c>
      <c r="O210" s="158" t="s">
        <v>3052</v>
      </c>
      <c r="P210" s="158" t="s">
        <v>3052</v>
      </c>
      <c r="Q210" s="158" t="s">
        <v>3052</v>
      </c>
      <c r="R210" s="158" t="s">
        <v>3052</v>
      </c>
      <c r="S210" s="158" t="s">
        <v>3052</v>
      </c>
      <c r="T210" s="158" t="s">
        <v>3052</v>
      </c>
      <c r="U210" s="158" t="s">
        <v>3052</v>
      </c>
      <c r="V210" s="158" t="s">
        <v>3052</v>
      </c>
      <c r="W210" s="158" t="s">
        <v>3052</v>
      </c>
      <c r="X210" s="158" t="s">
        <v>3052</v>
      </c>
      <c r="Y210" s="158" t="s">
        <v>3052</v>
      </c>
      <c r="Z210" s="158" t="s">
        <v>3052</v>
      </c>
      <c r="AA210" s="158" t="s">
        <v>3052</v>
      </c>
      <c r="AB210" s="158" t="s">
        <v>3052</v>
      </c>
      <c r="AC210" s="158" t="s">
        <v>3052</v>
      </c>
      <c r="AD210" s="158" t="s">
        <v>3052</v>
      </c>
      <c r="AE210" s="158" t="s">
        <v>3052</v>
      </c>
      <c r="AF210" s="158" t="s">
        <v>3052</v>
      </c>
      <c r="AG210" s="158" t="s">
        <v>3052</v>
      </c>
      <c r="AH210" s="158" t="s">
        <v>3052</v>
      </c>
      <c r="AI210" s="158" t="s">
        <v>3052</v>
      </c>
      <c r="AJ210" s="158" t="s">
        <v>3052</v>
      </c>
      <c r="AK210" s="158" t="s">
        <v>3052</v>
      </c>
      <c r="AL210" s="158" t="s">
        <v>3052</v>
      </c>
      <c r="AM210" s="158" t="s">
        <v>3052</v>
      </c>
      <c r="AN210" s="158" t="s">
        <v>3052</v>
      </c>
      <c r="AO210" s="158" t="s">
        <v>3052</v>
      </c>
      <c r="AP210" s="158" t="s">
        <v>3052</v>
      </c>
      <c r="AQ210" s="158" t="s">
        <v>3052</v>
      </c>
      <c r="AR210" s="158" t="s">
        <v>3052</v>
      </c>
      <c r="AS210" s="158" t="s">
        <v>3052</v>
      </c>
      <c r="AT210" s="158" t="s">
        <v>3052</v>
      </c>
      <c r="AU210" s="158" t="s">
        <v>3052</v>
      </c>
      <c r="AV210" s="158" t="s">
        <v>3052</v>
      </c>
      <c r="AW210" s="158" t="s">
        <v>3052</v>
      </c>
      <c r="AX210" s="158" t="s">
        <v>3052</v>
      </c>
      <c r="AY210" s="158" t="s">
        <v>3052</v>
      </c>
      <c r="AZ210" s="158" t="s">
        <v>3052</v>
      </c>
      <c r="BA210" s="158" t="s">
        <v>3052</v>
      </c>
      <c r="BB210" s="158" t="s">
        <v>3052</v>
      </c>
      <c r="BC210" s="158" t="s">
        <v>3052</v>
      </c>
      <c r="BD210" s="158" t="s">
        <v>3052</v>
      </c>
      <c r="BE210" s="158" t="s">
        <v>3052</v>
      </c>
      <c r="BF210" s="158" t="s">
        <v>3052</v>
      </c>
      <c r="BG210" s="158" t="s">
        <v>3052</v>
      </c>
      <c r="BH210" s="158" t="s">
        <v>3052</v>
      </c>
      <c r="BI210" s="158" t="s">
        <v>3052</v>
      </c>
      <c r="BJ210" s="158" t="s">
        <v>3052</v>
      </c>
      <c r="BK210" s="158" t="s">
        <v>3052</v>
      </c>
      <c r="BL210" s="158" t="s">
        <v>3052</v>
      </c>
      <c r="BM210" s="158" t="s">
        <v>3052</v>
      </c>
      <c r="BN210" s="158" t="s">
        <v>3052</v>
      </c>
      <c r="BO210" s="158" t="s">
        <v>3052</v>
      </c>
      <c r="BP210" s="158" t="s">
        <v>3052</v>
      </c>
      <c r="BQ210" s="158" t="s">
        <v>3052</v>
      </c>
      <c r="BR210" s="158" t="s">
        <v>3052</v>
      </c>
      <c r="BS210" s="158" t="s">
        <v>3052</v>
      </c>
      <c r="BT210" s="158" t="s">
        <v>3052</v>
      </c>
      <c r="BU210" s="158" t="s">
        <v>3052</v>
      </c>
      <c r="BV210" s="158" t="s">
        <v>3052</v>
      </c>
      <c r="BW210" s="158" t="s">
        <v>3052</v>
      </c>
      <c r="BX210" s="158" t="s">
        <v>3052</v>
      </c>
      <c r="BY210" s="158" t="s">
        <v>3052</v>
      </c>
      <c r="BZ210" s="158" t="s">
        <v>3052</v>
      </c>
      <c r="CA210" s="158" t="s">
        <v>3052</v>
      </c>
    </row>
    <row r="211" spans="1:79" s="2" customFormat="1" x14ac:dyDescent="0.25">
      <c r="A211" s="78" t="s">
        <v>3057</v>
      </c>
      <c r="B211" s="158">
        <v>112</v>
      </c>
      <c r="C211" s="158">
        <v>299.82662567327031</v>
      </c>
      <c r="D211" s="158">
        <v>3.99479877019811</v>
      </c>
      <c r="E211" s="158">
        <v>112</v>
      </c>
      <c r="F211" s="158">
        <v>299.8558517332113</v>
      </c>
      <c r="G211" s="158">
        <v>3.9956755519963401</v>
      </c>
      <c r="H211" s="158">
        <v>112.00000000000001</v>
      </c>
      <c r="I211" s="158">
        <v>299.88187882156757</v>
      </c>
      <c r="J211" s="158">
        <v>3.9964563646470301</v>
      </c>
      <c r="K211" s="158">
        <v>112.00000000000001</v>
      </c>
      <c r="L211" s="158">
        <v>299.90248781097637</v>
      </c>
      <c r="M211" s="158">
        <v>3.99707463432929</v>
      </c>
      <c r="N211" s="158">
        <v>112</v>
      </c>
      <c r="O211" s="158">
        <v>299.93227799881487</v>
      </c>
      <c r="P211" s="158">
        <v>3.9979683399644501</v>
      </c>
      <c r="Q211" s="158">
        <v>112</v>
      </c>
      <c r="R211" s="158">
        <v>299.96436737239065</v>
      </c>
      <c r="S211" s="158">
        <v>3.9989310211717202</v>
      </c>
      <c r="T211" s="158">
        <v>112</v>
      </c>
      <c r="U211" s="158">
        <v>299.96474114121173</v>
      </c>
      <c r="V211" s="158">
        <v>3.9989422342363499</v>
      </c>
      <c r="W211" s="158">
        <v>112</v>
      </c>
      <c r="X211" s="158">
        <v>299.96641759717909</v>
      </c>
      <c r="Y211" s="158">
        <v>3.99899252791537</v>
      </c>
      <c r="Z211" s="158">
        <v>112</v>
      </c>
      <c r="AA211" s="158">
        <v>299.90284974093265</v>
      </c>
      <c r="AB211" s="158">
        <v>3.9970854922279799</v>
      </c>
      <c r="AC211" s="158">
        <v>111.89536155560057</v>
      </c>
      <c r="AD211" s="158">
        <v>299.31030990480048</v>
      </c>
      <c r="AE211" s="158">
        <v>3.9883329957464002</v>
      </c>
      <c r="AF211" s="158">
        <v>111.91402691265274</v>
      </c>
      <c r="AG211" s="158">
        <v>299.40837335362085</v>
      </c>
      <c r="AH211" s="158">
        <v>3.9896652560505901</v>
      </c>
      <c r="AI211" s="158">
        <v>111.92153725490196</v>
      </c>
      <c r="AJ211" s="158">
        <v>299.40851540616245</v>
      </c>
      <c r="AK211" s="158">
        <v>3.9890218487395002</v>
      </c>
      <c r="AL211" s="158">
        <v>111.91026576341845</v>
      </c>
      <c r="AM211" s="158">
        <v>299.34340802501305</v>
      </c>
      <c r="AN211" s="158">
        <v>3.9880406461698801</v>
      </c>
      <c r="AO211" s="158">
        <v>111.04057366149063</v>
      </c>
      <c r="AP211" s="158">
        <v>294.76227009554208</v>
      </c>
      <c r="AQ211" s="158">
        <v>3.9256060885042698</v>
      </c>
      <c r="AR211" s="158">
        <v>110.97997317660052</v>
      </c>
      <c r="AS211" s="158">
        <v>294.40268628456471</v>
      </c>
      <c r="AT211" s="158">
        <v>3.9200445741785299</v>
      </c>
      <c r="AU211" s="158">
        <v>111.09670485731284</v>
      </c>
      <c r="AV211" s="158">
        <v>294.95461262402364</v>
      </c>
      <c r="AW211" s="158">
        <v>3.9265357821406002</v>
      </c>
      <c r="AX211" s="158">
        <v>110.96601240048427</v>
      </c>
      <c r="AY211" s="158">
        <v>294.24569835271672</v>
      </c>
      <c r="AZ211" s="158">
        <v>3.9165388707487998</v>
      </c>
      <c r="BA211" s="158">
        <v>110.94831535677898</v>
      </c>
      <c r="BB211" s="158">
        <v>294.06800056213331</v>
      </c>
      <c r="BC211" s="158">
        <v>3.9127340758177298</v>
      </c>
      <c r="BD211" s="158">
        <v>110.83784138876631</v>
      </c>
      <c r="BE211" s="158">
        <v>293.5491967025896</v>
      </c>
      <c r="BF211" s="158">
        <v>3.9066968962973201</v>
      </c>
      <c r="BG211" s="158">
        <v>110.62036138105248</v>
      </c>
      <c r="BH211" s="158">
        <v>292.43069759550582</v>
      </c>
      <c r="BI211" s="158">
        <v>3.8918967321123898</v>
      </c>
      <c r="BJ211" s="158">
        <v>110.07130525476803</v>
      </c>
      <c r="BK211" s="158">
        <v>289.56549304180498</v>
      </c>
      <c r="BL211" s="158">
        <v>3.8532895123150999</v>
      </c>
      <c r="BM211" s="158">
        <v>109.61487479845131</v>
      </c>
      <c r="BN211" s="158">
        <v>286.91199672087737</v>
      </c>
      <c r="BO211" s="158">
        <v>3.8130457857320001</v>
      </c>
      <c r="BP211" s="158">
        <v>108.83896933398005</v>
      </c>
      <c r="BQ211" s="158">
        <v>282.86705759892749</v>
      </c>
      <c r="BR211" s="158">
        <v>3.75860932024655</v>
      </c>
      <c r="BS211" s="158">
        <v>107.92220165154764</v>
      </c>
      <c r="BT211" s="158">
        <v>278.24239178294533</v>
      </c>
      <c r="BU211" s="158">
        <v>3.6989285797050702</v>
      </c>
      <c r="BV211" s="158">
        <v>107.97288806319574</v>
      </c>
      <c r="BW211" s="158">
        <v>278.40900509009623</v>
      </c>
      <c r="BX211" s="158">
        <v>3.6995559381938499</v>
      </c>
      <c r="BY211" s="158">
        <v>107.98411594174195</v>
      </c>
      <c r="BZ211" s="158">
        <v>278.481507797201</v>
      </c>
      <c r="CA211" s="158">
        <v>3.70076276158811</v>
      </c>
    </row>
    <row r="212" spans="1:79" s="2" customFormat="1" x14ac:dyDescent="0.25">
      <c r="A212" s="91" t="s">
        <v>3112</v>
      </c>
      <c r="B212" s="157" t="s">
        <v>3051</v>
      </c>
      <c r="C212" s="157" t="s">
        <v>3051</v>
      </c>
      <c r="D212" s="157" t="s">
        <v>3051</v>
      </c>
      <c r="E212" s="157" t="s">
        <v>3051</v>
      </c>
      <c r="F212" s="157" t="s">
        <v>3051</v>
      </c>
      <c r="G212" s="157" t="s">
        <v>3051</v>
      </c>
      <c r="H212" s="157" t="s">
        <v>3051</v>
      </c>
      <c r="I212" s="157" t="s">
        <v>3051</v>
      </c>
      <c r="J212" s="157" t="s">
        <v>3051</v>
      </c>
      <c r="K212" s="157" t="s">
        <v>3051</v>
      </c>
      <c r="L212" s="157" t="s">
        <v>3051</v>
      </c>
      <c r="M212" s="157" t="s">
        <v>3051</v>
      </c>
      <c r="N212" s="157" t="s">
        <v>3051</v>
      </c>
      <c r="O212" s="157" t="s">
        <v>3051</v>
      </c>
      <c r="P212" s="157" t="s">
        <v>3051</v>
      </c>
      <c r="Q212" s="157" t="s">
        <v>3051</v>
      </c>
      <c r="R212" s="157" t="s">
        <v>3051</v>
      </c>
      <c r="S212" s="157" t="s">
        <v>3051</v>
      </c>
      <c r="T212" s="157" t="s">
        <v>3051</v>
      </c>
      <c r="U212" s="157" t="s">
        <v>3051</v>
      </c>
      <c r="V212" s="157" t="s">
        <v>3051</v>
      </c>
      <c r="W212" s="157" t="s">
        <v>3051</v>
      </c>
      <c r="X212" s="157" t="s">
        <v>3051</v>
      </c>
      <c r="Y212" s="157" t="s">
        <v>3051</v>
      </c>
      <c r="Z212" s="157" t="s">
        <v>3051</v>
      </c>
      <c r="AA212" s="157" t="s">
        <v>3051</v>
      </c>
      <c r="AB212" s="157" t="s">
        <v>3051</v>
      </c>
      <c r="AC212" s="157" t="s">
        <v>3051</v>
      </c>
      <c r="AD212" s="157" t="s">
        <v>3051</v>
      </c>
      <c r="AE212" s="157" t="s">
        <v>3051</v>
      </c>
      <c r="AF212" s="157" t="s">
        <v>3051</v>
      </c>
      <c r="AG212" s="157" t="s">
        <v>3051</v>
      </c>
      <c r="AH212" s="157" t="s">
        <v>3051</v>
      </c>
      <c r="AI212" s="157" t="s">
        <v>3051</v>
      </c>
      <c r="AJ212" s="157" t="s">
        <v>3051</v>
      </c>
      <c r="AK212" s="157" t="s">
        <v>3051</v>
      </c>
      <c r="AL212" s="157" t="s">
        <v>3051</v>
      </c>
      <c r="AM212" s="157" t="s">
        <v>3051</v>
      </c>
      <c r="AN212" s="157" t="s">
        <v>3051</v>
      </c>
      <c r="AO212" s="157" t="s">
        <v>3051</v>
      </c>
      <c r="AP212" s="157" t="s">
        <v>3051</v>
      </c>
      <c r="AQ212" s="157" t="s">
        <v>3051</v>
      </c>
      <c r="AR212" s="157" t="s">
        <v>3051</v>
      </c>
      <c r="AS212" s="157" t="s">
        <v>3051</v>
      </c>
      <c r="AT212" s="157" t="s">
        <v>3051</v>
      </c>
      <c r="AU212" s="157" t="s">
        <v>3051</v>
      </c>
      <c r="AV212" s="157" t="s">
        <v>3051</v>
      </c>
      <c r="AW212" s="157" t="s">
        <v>3051</v>
      </c>
      <c r="AX212" s="157" t="s">
        <v>3051</v>
      </c>
      <c r="AY212" s="157" t="s">
        <v>3051</v>
      </c>
      <c r="AZ212" s="157" t="s">
        <v>3051</v>
      </c>
      <c r="BA212" s="157" t="s">
        <v>3051</v>
      </c>
      <c r="BB212" s="157" t="s">
        <v>3051</v>
      </c>
      <c r="BC212" s="157" t="s">
        <v>3051</v>
      </c>
      <c r="BD212" s="157" t="s">
        <v>3051</v>
      </c>
      <c r="BE212" s="157" t="s">
        <v>3051</v>
      </c>
      <c r="BF212" s="157" t="s">
        <v>3051</v>
      </c>
      <c r="BG212" s="157" t="s">
        <v>3051</v>
      </c>
      <c r="BH212" s="157" t="s">
        <v>3051</v>
      </c>
      <c r="BI212" s="157" t="s">
        <v>3051</v>
      </c>
      <c r="BJ212" s="157" t="s">
        <v>3051</v>
      </c>
      <c r="BK212" s="157" t="s">
        <v>3051</v>
      </c>
      <c r="BL212" s="157" t="s">
        <v>3051</v>
      </c>
      <c r="BM212" s="157" t="s">
        <v>3051</v>
      </c>
      <c r="BN212" s="157" t="s">
        <v>3051</v>
      </c>
      <c r="BO212" s="157" t="s">
        <v>3051</v>
      </c>
      <c r="BP212" s="157" t="s">
        <v>3051</v>
      </c>
      <c r="BQ212" s="157" t="s">
        <v>3051</v>
      </c>
      <c r="BR212" s="157" t="s">
        <v>3051</v>
      </c>
      <c r="BS212" s="157" t="s">
        <v>3051</v>
      </c>
      <c r="BT212" s="157" t="s">
        <v>3051</v>
      </c>
      <c r="BU212" s="157" t="s">
        <v>3051</v>
      </c>
      <c r="BV212" s="157" t="s">
        <v>3051</v>
      </c>
      <c r="BW212" s="157" t="s">
        <v>3051</v>
      </c>
      <c r="BX212" s="157" t="s">
        <v>3051</v>
      </c>
      <c r="BY212" s="157" t="s">
        <v>3051</v>
      </c>
      <c r="BZ212" s="157" t="s">
        <v>3051</v>
      </c>
      <c r="CA212" s="157" t="s">
        <v>3051</v>
      </c>
    </row>
    <row r="213" spans="1:79" s="2" customFormat="1" x14ac:dyDescent="0.25">
      <c r="A213" s="78" t="s">
        <v>3053</v>
      </c>
      <c r="B213" s="158">
        <v>77.111365097225843</v>
      </c>
      <c r="C213" s="158">
        <v>10</v>
      </c>
      <c r="D213" s="158">
        <v>0.6</v>
      </c>
      <c r="E213" s="158">
        <v>76.771099407047316</v>
      </c>
      <c r="F213" s="158">
        <v>10</v>
      </c>
      <c r="G213" s="158">
        <v>0.6</v>
      </c>
      <c r="H213" s="158">
        <v>76.513461119317213</v>
      </c>
      <c r="I213" s="158">
        <v>10</v>
      </c>
      <c r="J213" s="158">
        <v>0.6</v>
      </c>
      <c r="K213" s="158">
        <v>76.780964473515851</v>
      </c>
      <c r="L213" s="158">
        <v>10</v>
      </c>
      <c r="M213" s="158">
        <v>0.6</v>
      </c>
      <c r="N213" s="158">
        <v>76.295274887729775</v>
      </c>
      <c r="O213" s="158">
        <v>10</v>
      </c>
      <c r="P213" s="158">
        <v>0.6</v>
      </c>
      <c r="Q213" s="158">
        <v>74.949577066015607</v>
      </c>
      <c r="R213" s="158">
        <v>10</v>
      </c>
      <c r="S213" s="158">
        <v>0.6</v>
      </c>
      <c r="T213" s="158">
        <v>74.798198867255749</v>
      </c>
      <c r="U213" s="158">
        <v>10</v>
      </c>
      <c r="V213" s="158">
        <v>0.6</v>
      </c>
      <c r="W213" s="158">
        <v>74.890735087921044</v>
      </c>
      <c r="X213" s="158">
        <v>10</v>
      </c>
      <c r="Y213" s="158">
        <v>0.6</v>
      </c>
      <c r="Z213" s="158">
        <v>74.981177541335313</v>
      </c>
      <c r="AA213" s="158">
        <v>10</v>
      </c>
      <c r="AB213" s="158">
        <v>0.6</v>
      </c>
      <c r="AC213" s="158">
        <v>75.995903217083963</v>
      </c>
      <c r="AD213" s="158">
        <v>10</v>
      </c>
      <c r="AE213" s="158">
        <v>0.6</v>
      </c>
      <c r="AF213" s="158">
        <v>76.597640235061874</v>
      </c>
      <c r="AG213" s="158">
        <v>10</v>
      </c>
      <c r="AH213" s="158">
        <v>0.6</v>
      </c>
      <c r="AI213" s="158">
        <v>76.652423930350324</v>
      </c>
      <c r="AJ213" s="158">
        <v>9.8259704657092204</v>
      </c>
      <c r="AK213" s="158">
        <v>0.58259704657074995</v>
      </c>
      <c r="AL213" s="158">
        <v>76.216867200028219</v>
      </c>
      <c r="AM213" s="158">
        <v>9.6589391902218296</v>
      </c>
      <c r="AN213" s="158">
        <v>0.56589391902174002</v>
      </c>
      <c r="AO213" s="158">
        <v>76.364032842418439</v>
      </c>
      <c r="AP213" s="158">
        <v>9.7013298339471703</v>
      </c>
      <c r="AQ213" s="158">
        <v>0.57013298339433005</v>
      </c>
      <c r="AR213" s="158">
        <v>70.845689378235519</v>
      </c>
      <c r="AS213" s="158">
        <v>8.0418074832496398</v>
      </c>
      <c r="AT213" s="158">
        <v>0.40418074832238998</v>
      </c>
      <c r="AU213" s="158">
        <v>70.65457416753263</v>
      </c>
      <c r="AV213" s="158">
        <v>8.0114452710816106</v>
      </c>
      <c r="AW213" s="158">
        <v>0.40114452710472998</v>
      </c>
      <c r="AX213" s="158">
        <v>72.723333520533046</v>
      </c>
      <c r="AY213" s="158">
        <v>8.8818519021043194</v>
      </c>
      <c r="AZ213" s="158">
        <v>0.48818519020849999</v>
      </c>
      <c r="BA213" s="158">
        <v>73.521048688687316</v>
      </c>
      <c r="BB213" s="158">
        <v>9.5108597034465596</v>
      </c>
      <c r="BC213" s="158">
        <v>0.55108597034416995</v>
      </c>
      <c r="BD213" s="158">
        <v>72.798657910378068</v>
      </c>
      <c r="BE213" s="158">
        <v>9.1011982454314495</v>
      </c>
      <c r="BF213" s="158">
        <v>0.51011982454224003</v>
      </c>
      <c r="BG213" s="158">
        <v>73.756823840016708</v>
      </c>
      <c r="BH213" s="158">
        <v>9.6592316817979302</v>
      </c>
      <c r="BI213" s="158">
        <v>0.56592316817871002</v>
      </c>
      <c r="BJ213" s="158">
        <v>73.764316631108116</v>
      </c>
      <c r="BK213" s="158">
        <v>9.3927911951602603</v>
      </c>
      <c r="BL213" s="158">
        <v>0.53927911951541996</v>
      </c>
      <c r="BM213" s="158">
        <v>72.595665468992365</v>
      </c>
      <c r="BN213" s="158">
        <v>8.9909519867736307</v>
      </c>
      <c r="BO213" s="158">
        <v>0.49909519867562002</v>
      </c>
      <c r="BP213" s="158">
        <v>72.345638800541366</v>
      </c>
      <c r="BQ213" s="158">
        <v>8.3964145425406596</v>
      </c>
      <c r="BR213" s="158">
        <v>0.43964145425159001</v>
      </c>
      <c r="BS213" s="158">
        <v>71.785109877803364</v>
      </c>
      <c r="BT213" s="158">
        <v>8.10065947613381</v>
      </c>
      <c r="BU213" s="158">
        <v>0.41006594761010001</v>
      </c>
      <c r="BV213" s="158">
        <v>69.704352181588206</v>
      </c>
      <c r="BW213" s="158">
        <v>7.0451348500976501</v>
      </c>
      <c r="BX213" s="158">
        <v>0.30451348500608999</v>
      </c>
      <c r="BY213" s="158">
        <v>72.542780968600624</v>
      </c>
      <c r="BZ213" s="158">
        <v>8.4466907548410308</v>
      </c>
      <c r="CA213" s="158">
        <v>0.44466907565314001</v>
      </c>
    </row>
    <row r="214" spans="1:79" s="2" customFormat="1" x14ac:dyDescent="0.25">
      <c r="A214" s="78" t="s">
        <v>42</v>
      </c>
      <c r="B214" s="158">
        <v>98.441682635992976</v>
      </c>
      <c r="C214" s="158">
        <v>9.2956995574637897</v>
      </c>
      <c r="D214" s="158">
        <v>1.3027958760898899</v>
      </c>
      <c r="E214" s="158">
        <v>96.946487223134383</v>
      </c>
      <c r="F214" s="158">
        <v>9.4531729149757897</v>
      </c>
      <c r="G214" s="158">
        <v>1.34688841619324</v>
      </c>
      <c r="H214" s="158">
        <v>97.277224538812845</v>
      </c>
      <c r="I214" s="158">
        <v>9.3064176861718195</v>
      </c>
      <c r="J214" s="158">
        <v>1.30579695212817</v>
      </c>
      <c r="K214" s="158">
        <v>99.823613157630575</v>
      </c>
      <c r="L214" s="158">
        <v>9.5781549669759602</v>
      </c>
      <c r="M214" s="158">
        <v>1.38188339075319</v>
      </c>
      <c r="N214" s="158">
        <v>99.892483375093931</v>
      </c>
      <c r="O214" s="158">
        <v>9.5340112877596699</v>
      </c>
      <c r="P214" s="158">
        <v>1.36952316057279</v>
      </c>
      <c r="Q214" s="158">
        <v>100.56788547500825</v>
      </c>
      <c r="R214" s="158">
        <v>9.3495455039033395</v>
      </c>
      <c r="S214" s="158">
        <v>1.3178727410928801</v>
      </c>
      <c r="T214" s="158">
        <v>100.24555542842349</v>
      </c>
      <c r="U214" s="158">
        <v>10</v>
      </c>
      <c r="V214" s="158">
        <v>1.5</v>
      </c>
      <c r="W214" s="158">
        <v>99.07864549242187</v>
      </c>
      <c r="X214" s="158">
        <v>10</v>
      </c>
      <c r="Y214" s="158">
        <v>1.5</v>
      </c>
      <c r="Z214" s="158">
        <v>99.171380244633184</v>
      </c>
      <c r="AA214" s="158">
        <v>10</v>
      </c>
      <c r="AB214" s="158">
        <v>1.5</v>
      </c>
      <c r="AC214" s="158">
        <v>98.432221054520113</v>
      </c>
      <c r="AD214" s="158">
        <v>10</v>
      </c>
      <c r="AE214" s="158">
        <v>1.5</v>
      </c>
      <c r="AF214" s="158">
        <v>98.57657190948126</v>
      </c>
      <c r="AG214" s="158">
        <v>10</v>
      </c>
      <c r="AH214" s="158">
        <v>1.5</v>
      </c>
      <c r="AI214" s="158">
        <v>99.594032230113257</v>
      </c>
      <c r="AJ214" s="158">
        <v>10</v>
      </c>
      <c r="AK214" s="158">
        <v>1.5</v>
      </c>
      <c r="AL214" s="158">
        <v>99.516740910774459</v>
      </c>
      <c r="AM214" s="158">
        <v>10</v>
      </c>
      <c r="AN214" s="158">
        <v>1.5</v>
      </c>
      <c r="AO214" s="158">
        <v>98.578352990572924</v>
      </c>
      <c r="AP214" s="158">
        <v>10</v>
      </c>
      <c r="AQ214" s="158">
        <v>1.5</v>
      </c>
      <c r="AR214" s="158">
        <v>98.031927427322898</v>
      </c>
      <c r="AS214" s="158">
        <v>10</v>
      </c>
      <c r="AT214" s="158">
        <v>1.5</v>
      </c>
      <c r="AU214" s="158">
        <v>99.320604589718101</v>
      </c>
      <c r="AV214" s="158">
        <v>10</v>
      </c>
      <c r="AW214" s="158">
        <v>1.5</v>
      </c>
      <c r="AX214" s="158">
        <v>97.215081507159354</v>
      </c>
      <c r="AY214" s="158">
        <v>10</v>
      </c>
      <c r="AZ214" s="158">
        <v>1.5</v>
      </c>
      <c r="BA214" s="158">
        <v>100.32431975738129</v>
      </c>
      <c r="BB214" s="158">
        <v>10</v>
      </c>
      <c r="BC214" s="158">
        <v>1.5</v>
      </c>
      <c r="BD214" s="158">
        <v>98.801047280086763</v>
      </c>
      <c r="BE214" s="158">
        <v>10</v>
      </c>
      <c r="BF214" s="158">
        <v>1.5</v>
      </c>
      <c r="BG214" s="158">
        <v>98.493417006984217</v>
      </c>
      <c r="BH214" s="158">
        <v>10</v>
      </c>
      <c r="BI214" s="158">
        <v>1.5</v>
      </c>
      <c r="BJ214" s="158">
        <v>98.257882514968244</v>
      </c>
      <c r="BK214" s="158">
        <v>10</v>
      </c>
      <c r="BL214" s="158">
        <v>1.5</v>
      </c>
      <c r="BM214" s="158">
        <v>98.765496386173623</v>
      </c>
      <c r="BN214" s="158">
        <v>10</v>
      </c>
      <c r="BO214" s="158">
        <v>1.5</v>
      </c>
      <c r="BP214" s="158">
        <v>98.464875844580817</v>
      </c>
      <c r="BQ214" s="158">
        <v>10</v>
      </c>
      <c r="BR214" s="158">
        <v>1.5</v>
      </c>
      <c r="BS214" s="158">
        <v>97.864698109156365</v>
      </c>
      <c r="BT214" s="158">
        <v>10</v>
      </c>
      <c r="BU214" s="158">
        <v>1.5</v>
      </c>
      <c r="BV214" s="158">
        <v>98.718323218495883</v>
      </c>
      <c r="BW214" s="158">
        <v>10</v>
      </c>
      <c r="BX214" s="158">
        <v>1.5</v>
      </c>
      <c r="BY214" s="158">
        <v>98.637122251419527</v>
      </c>
      <c r="BZ214" s="158">
        <v>10</v>
      </c>
      <c r="CA214" s="158">
        <v>1.5</v>
      </c>
    </row>
    <row r="215" spans="1:79" s="2" customFormat="1" x14ac:dyDescent="0.25">
      <c r="A215" s="78" t="s">
        <v>3054</v>
      </c>
      <c r="B215" s="158">
        <v>54.524057597936057</v>
      </c>
      <c r="C215" s="158">
        <v>5</v>
      </c>
      <c r="D215" s="158">
        <v>0.10000000000004999</v>
      </c>
      <c r="E215" s="158">
        <v>54.520365302672232</v>
      </c>
      <c r="F215" s="158">
        <v>5</v>
      </c>
      <c r="G215" s="158">
        <v>0.10000000000003</v>
      </c>
      <c r="H215" s="158">
        <v>54.541781168979753</v>
      </c>
      <c r="I215" s="158">
        <v>5</v>
      </c>
      <c r="J215" s="158">
        <v>0.10000000000013</v>
      </c>
      <c r="K215" s="158">
        <v>54.895705810937137</v>
      </c>
      <c r="L215" s="158">
        <v>5.0000000000012603</v>
      </c>
      <c r="M215" s="158">
        <v>9.9999999998969996E-2</v>
      </c>
      <c r="N215" s="158">
        <v>54.93784641336039</v>
      </c>
      <c r="O215" s="158">
        <v>5</v>
      </c>
      <c r="P215" s="158">
        <v>9.9999999999939998E-2</v>
      </c>
      <c r="Q215" s="158">
        <v>54.996999838916537</v>
      </c>
      <c r="R215" s="158">
        <v>5</v>
      </c>
      <c r="S215" s="158">
        <v>9.999999999992E-2</v>
      </c>
      <c r="T215" s="158">
        <v>54.97407667791056</v>
      </c>
      <c r="U215" s="158">
        <v>4.9999999999998499</v>
      </c>
      <c r="V215" s="158">
        <v>0.10000000000004999</v>
      </c>
      <c r="W215" s="158">
        <v>54.983689430213211</v>
      </c>
      <c r="X215" s="158">
        <v>5</v>
      </c>
      <c r="Y215" s="158">
        <v>9.9999999999950004E-2</v>
      </c>
      <c r="Z215" s="158">
        <v>55.04950703433633</v>
      </c>
      <c r="AA215" s="158">
        <v>5</v>
      </c>
      <c r="AB215" s="158">
        <v>9.9999999999900002E-2</v>
      </c>
      <c r="AC215" s="158">
        <v>54.984428883837232</v>
      </c>
      <c r="AD215" s="158">
        <v>4.9999999999998996</v>
      </c>
      <c r="AE215" s="158">
        <v>0.10000000000007001</v>
      </c>
      <c r="AF215" s="158">
        <v>54.995520879155151</v>
      </c>
      <c r="AG215" s="158">
        <v>5</v>
      </c>
      <c r="AH215" s="158">
        <v>0.10000000000009</v>
      </c>
      <c r="AI215" s="158">
        <v>54.999957777535109</v>
      </c>
      <c r="AJ215" s="158">
        <v>5</v>
      </c>
      <c r="AK215" s="158">
        <v>0.10000000000001</v>
      </c>
      <c r="AL215" s="158">
        <v>55.030278116362517</v>
      </c>
      <c r="AM215" s="158">
        <v>5.0000000000000897</v>
      </c>
      <c r="AN215" s="158">
        <v>9.9999999999979994E-2</v>
      </c>
      <c r="AO215" s="158">
        <v>55.008831746156929</v>
      </c>
      <c r="AP215" s="158">
        <v>5</v>
      </c>
      <c r="AQ215" s="158">
        <v>9.9999999999939998E-2</v>
      </c>
      <c r="AR215" s="158">
        <v>54.979992185962828</v>
      </c>
      <c r="AS215" s="158">
        <v>5</v>
      </c>
      <c r="AT215" s="158">
        <v>9.9999999999930006E-2</v>
      </c>
      <c r="AU215" s="158">
        <v>54.991084038062503</v>
      </c>
      <c r="AV215" s="158">
        <v>5</v>
      </c>
      <c r="AW215" s="158">
        <v>0.10000000000009</v>
      </c>
      <c r="AX215" s="158">
        <v>55.097584035582052</v>
      </c>
      <c r="AY215" s="158">
        <v>5</v>
      </c>
      <c r="AZ215" s="158">
        <v>0.10000000000001</v>
      </c>
      <c r="BA215" s="158">
        <v>55.152326036512768</v>
      </c>
      <c r="BB215" s="158">
        <v>5</v>
      </c>
      <c r="BC215" s="158">
        <v>9.9999999999959996E-2</v>
      </c>
      <c r="BD215" s="158">
        <v>55.147147365964301</v>
      </c>
      <c r="BE215" s="158">
        <v>5</v>
      </c>
      <c r="BF215" s="158">
        <v>9.9999999999930006E-2</v>
      </c>
      <c r="BG215" s="158">
        <v>55.17526108622566</v>
      </c>
      <c r="BH215" s="158">
        <v>5</v>
      </c>
      <c r="BI215" s="158">
        <v>0.10000000000003</v>
      </c>
      <c r="BJ215" s="158">
        <v>55.286998839782498</v>
      </c>
      <c r="BK215" s="158">
        <v>5</v>
      </c>
      <c r="BL215" s="158">
        <v>0.10000000000009</v>
      </c>
      <c r="BM215" s="158">
        <v>55.260356081338372</v>
      </c>
      <c r="BN215" s="158">
        <v>5</v>
      </c>
      <c r="BO215" s="158">
        <v>9.9999999999970002E-2</v>
      </c>
      <c r="BP215" s="158">
        <v>55.200417415280469</v>
      </c>
      <c r="BQ215" s="158">
        <v>4.9999999999998899</v>
      </c>
      <c r="BR215" s="158">
        <v>0.10000000000004</v>
      </c>
      <c r="BS215" s="158">
        <v>55.301801263387297</v>
      </c>
      <c r="BT215" s="158">
        <v>5</v>
      </c>
      <c r="BU215" s="158">
        <v>0.10000000000004</v>
      </c>
      <c r="BV215" s="158">
        <v>55.352874510953498</v>
      </c>
      <c r="BW215" s="158">
        <v>5</v>
      </c>
      <c r="BX215" s="158">
        <v>9.9999999999970002E-2</v>
      </c>
      <c r="BY215" s="158">
        <v>55.42024356714726</v>
      </c>
      <c r="BZ215" s="158">
        <v>5</v>
      </c>
      <c r="CA215" s="158">
        <v>9.9999999999930006E-2</v>
      </c>
    </row>
    <row r="216" spans="1:79" s="2" customFormat="1" x14ac:dyDescent="0.25">
      <c r="A216" s="78" t="s">
        <v>3055</v>
      </c>
      <c r="B216" s="158" t="s">
        <v>3052</v>
      </c>
      <c r="C216" s="158" t="s">
        <v>3052</v>
      </c>
      <c r="D216" s="158" t="s">
        <v>3052</v>
      </c>
      <c r="E216" s="158" t="s">
        <v>3052</v>
      </c>
      <c r="F216" s="158" t="s">
        <v>3052</v>
      </c>
      <c r="G216" s="158" t="s">
        <v>3052</v>
      </c>
      <c r="H216" s="158" t="s">
        <v>3052</v>
      </c>
      <c r="I216" s="158" t="s">
        <v>3052</v>
      </c>
      <c r="J216" s="158" t="s">
        <v>3052</v>
      </c>
      <c r="K216" s="158" t="s">
        <v>3052</v>
      </c>
      <c r="L216" s="158" t="s">
        <v>3052</v>
      </c>
      <c r="M216" s="158" t="s">
        <v>3052</v>
      </c>
      <c r="N216" s="158" t="s">
        <v>3052</v>
      </c>
      <c r="O216" s="158" t="s">
        <v>3052</v>
      </c>
      <c r="P216" s="158" t="s">
        <v>3052</v>
      </c>
      <c r="Q216" s="158" t="s">
        <v>3052</v>
      </c>
      <c r="R216" s="158" t="s">
        <v>3052</v>
      </c>
      <c r="S216" s="158" t="s">
        <v>3052</v>
      </c>
      <c r="T216" s="158" t="s">
        <v>3052</v>
      </c>
      <c r="U216" s="158" t="s">
        <v>3052</v>
      </c>
      <c r="V216" s="158" t="s">
        <v>3052</v>
      </c>
      <c r="W216" s="158" t="s">
        <v>3052</v>
      </c>
      <c r="X216" s="158" t="s">
        <v>3052</v>
      </c>
      <c r="Y216" s="158" t="s">
        <v>3052</v>
      </c>
      <c r="Z216" s="158" t="s">
        <v>3052</v>
      </c>
      <c r="AA216" s="158" t="s">
        <v>3052</v>
      </c>
      <c r="AB216" s="158" t="s">
        <v>3052</v>
      </c>
      <c r="AC216" s="158" t="s">
        <v>3052</v>
      </c>
      <c r="AD216" s="158" t="s">
        <v>3052</v>
      </c>
      <c r="AE216" s="158" t="s">
        <v>3052</v>
      </c>
      <c r="AF216" s="158" t="s">
        <v>3052</v>
      </c>
      <c r="AG216" s="158" t="s">
        <v>3052</v>
      </c>
      <c r="AH216" s="158" t="s">
        <v>3052</v>
      </c>
      <c r="AI216" s="158" t="s">
        <v>3052</v>
      </c>
      <c r="AJ216" s="158" t="s">
        <v>3052</v>
      </c>
      <c r="AK216" s="158" t="s">
        <v>3052</v>
      </c>
      <c r="AL216" s="158" t="s">
        <v>3052</v>
      </c>
      <c r="AM216" s="158" t="s">
        <v>3052</v>
      </c>
      <c r="AN216" s="158" t="s">
        <v>3052</v>
      </c>
      <c r="AO216" s="158" t="s">
        <v>3052</v>
      </c>
      <c r="AP216" s="158" t="s">
        <v>3052</v>
      </c>
      <c r="AQ216" s="158" t="s">
        <v>3052</v>
      </c>
      <c r="AR216" s="158" t="s">
        <v>3052</v>
      </c>
      <c r="AS216" s="158" t="s">
        <v>3052</v>
      </c>
      <c r="AT216" s="158" t="s">
        <v>3052</v>
      </c>
      <c r="AU216" s="158" t="s">
        <v>3052</v>
      </c>
      <c r="AV216" s="158" t="s">
        <v>3052</v>
      </c>
      <c r="AW216" s="158" t="s">
        <v>3052</v>
      </c>
      <c r="AX216" s="158" t="s">
        <v>3052</v>
      </c>
      <c r="AY216" s="158" t="s">
        <v>3052</v>
      </c>
      <c r="AZ216" s="158" t="s">
        <v>3052</v>
      </c>
      <c r="BA216" s="158" t="s">
        <v>3052</v>
      </c>
      <c r="BB216" s="158" t="s">
        <v>3052</v>
      </c>
      <c r="BC216" s="158" t="s">
        <v>3052</v>
      </c>
      <c r="BD216" s="158" t="s">
        <v>3052</v>
      </c>
      <c r="BE216" s="158" t="s">
        <v>3052</v>
      </c>
      <c r="BF216" s="158" t="s">
        <v>3052</v>
      </c>
      <c r="BG216" s="158" t="s">
        <v>3052</v>
      </c>
      <c r="BH216" s="158" t="s">
        <v>3052</v>
      </c>
      <c r="BI216" s="158" t="s">
        <v>3052</v>
      </c>
      <c r="BJ216" s="158" t="s">
        <v>3052</v>
      </c>
      <c r="BK216" s="158" t="s">
        <v>3052</v>
      </c>
      <c r="BL216" s="158" t="s">
        <v>3052</v>
      </c>
      <c r="BM216" s="158" t="s">
        <v>3052</v>
      </c>
      <c r="BN216" s="158" t="s">
        <v>3052</v>
      </c>
      <c r="BO216" s="158" t="s">
        <v>3052</v>
      </c>
      <c r="BP216" s="158" t="s">
        <v>3052</v>
      </c>
      <c r="BQ216" s="158" t="s">
        <v>3052</v>
      </c>
      <c r="BR216" s="158" t="s">
        <v>3052</v>
      </c>
      <c r="BS216" s="158" t="s">
        <v>3052</v>
      </c>
      <c r="BT216" s="158" t="s">
        <v>3052</v>
      </c>
      <c r="BU216" s="158" t="s">
        <v>3052</v>
      </c>
      <c r="BV216" s="158" t="s">
        <v>3052</v>
      </c>
      <c r="BW216" s="158" t="s">
        <v>3052</v>
      </c>
      <c r="BX216" s="158" t="s">
        <v>3052</v>
      </c>
      <c r="BY216" s="158" t="s">
        <v>3052</v>
      </c>
      <c r="BZ216" s="158" t="s">
        <v>3052</v>
      </c>
      <c r="CA216" s="158" t="s">
        <v>3052</v>
      </c>
    </row>
    <row r="217" spans="1:79" s="2" customFormat="1" x14ac:dyDescent="0.25">
      <c r="A217" s="78" t="s">
        <v>3056</v>
      </c>
      <c r="B217" s="158" t="s">
        <v>3052</v>
      </c>
      <c r="C217" s="158" t="s">
        <v>3052</v>
      </c>
      <c r="D217" s="158" t="s">
        <v>3052</v>
      </c>
      <c r="E217" s="158" t="s">
        <v>3052</v>
      </c>
      <c r="F217" s="158" t="s">
        <v>3052</v>
      </c>
      <c r="G217" s="158" t="s">
        <v>3052</v>
      </c>
      <c r="H217" s="158" t="s">
        <v>3052</v>
      </c>
      <c r="I217" s="158" t="s">
        <v>3052</v>
      </c>
      <c r="J217" s="158" t="s">
        <v>3052</v>
      </c>
      <c r="K217" s="158" t="s">
        <v>3052</v>
      </c>
      <c r="L217" s="158" t="s">
        <v>3052</v>
      </c>
      <c r="M217" s="158" t="s">
        <v>3052</v>
      </c>
      <c r="N217" s="158" t="s">
        <v>3052</v>
      </c>
      <c r="O217" s="158" t="s">
        <v>3052</v>
      </c>
      <c r="P217" s="158" t="s">
        <v>3052</v>
      </c>
      <c r="Q217" s="158" t="s">
        <v>3052</v>
      </c>
      <c r="R217" s="158" t="s">
        <v>3052</v>
      </c>
      <c r="S217" s="158" t="s">
        <v>3052</v>
      </c>
      <c r="T217" s="158" t="s">
        <v>3052</v>
      </c>
      <c r="U217" s="158" t="s">
        <v>3052</v>
      </c>
      <c r="V217" s="158" t="s">
        <v>3052</v>
      </c>
      <c r="W217" s="158" t="s">
        <v>3052</v>
      </c>
      <c r="X217" s="158" t="s">
        <v>3052</v>
      </c>
      <c r="Y217" s="158" t="s">
        <v>3052</v>
      </c>
      <c r="Z217" s="158" t="s">
        <v>3052</v>
      </c>
      <c r="AA217" s="158" t="s">
        <v>3052</v>
      </c>
      <c r="AB217" s="158" t="s">
        <v>3052</v>
      </c>
      <c r="AC217" s="158" t="s">
        <v>3052</v>
      </c>
      <c r="AD217" s="158" t="s">
        <v>3052</v>
      </c>
      <c r="AE217" s="158" t="s">
        <v>3052</v>
      </c>
      <c r="AF217" s="158" t="s">
        <v>3052</v>
      </c>
      <c r="AG217" s="158" t="s">
        <v>3052</v>
      </c>
      <c r="AH217" s="158" t="s">
        <v>3052</v>
      </c>
      <c r="AI217" s="158" t="s">
        <v>3052</v>
      </c>
      <c r="AJ217" s="158" t="s">
        <v>3052</v>
      </c>
      <c r="AK217" s="158" t="s">
        <v>3052</v>
      </c>
      <c r="AL217" s="158" t="s">
        <v>3052</v>
      </c>
      <c r="AM217" s="158" t="s">
        <v>3052</v>
      </c>
      <c r="AN217" s="158" t="s">
        <v>3052</v>
      </c>
      <c r="AO217" s="158" t="s">
        <v>3052</v>
      </c>
      <c r="AP217" s="158" t="s">
        <v>3052</v>
      </c>
      <c r="AQ217" s="158" t="s">
        <v>3052</v>
      </c>
      <c r="AR217" s="158" t="s">
        <v>3052</v>
      </c>
      <c r="AS217" s="158" t="s">
        <v>3052</v>
      </c>
      <c r="AT217" s="158" t="s">
        <v>3052</v>
      </c>
      <c r="AU217" s="158" t="s">
        <v>3052</v>
      </c>
      <c r="AV217" s="158" t="s">
        <v>3052</v>
      </c>
      <c r="AW217" s="158" t="s">
        <v>3052</v>
      </c>
      <c r="AX217" s="158" t="s">
        <v>3052</v>
      </c>
      <c r="AY217" s="158" t="s">
        <v>3052</v>
      </c>
      <c r="AZ217" s="158" t="s">
        <v>3052</v>
      </c>
      <c r="BA217" s="158" t="s">
        <v>3052</v>
      </c>
      <c r="BB217" s="158" t="s">
        <v>3052</v>
      </c>
      <c r="BC217" s="158" t="s">
        <v>3052</v>
      </c>
      <c r="BD217" s="158" t="s">
        <v>3052</v>
      </c>
      <c r="BE217" s="158" t="s">
        <v>3052</v>
      </c>
      <c r="BF217" s="158" t="s">
        <v>3052</v>
      </c>
      <c r="BG217" s="158" t="s">
        <v>3052</v>
      </c>
      <c r="BH217" s="158" t="s">
        <v>3052</v>
      </c>
      <c r="BI217" s="158" t="s">
        <v>3052</v>
      </c>
      <c r="BJ217" s="158" t="s">
        <v>3052</v>
      </c>
      <c r="BK217" s="158" t="s">
        <v>3052</v>
      </c>
      <c r="BL217" s="158" t="s">
        <v>3052</v>
      </c>
      <c r="BM217" s="158" t="s">
        <v>3052</v>
      </c>
      <c r="BN217" s="158" t="s">
        <v>3052</v>
      </c>
      <c r="BO217" s="158" t="s">
        <v>3052</v>
      </c>
      <c r="BP217" s="158" t="s">
        <v>3052</v>
      </c>
      <c r="BQ217" s="158" t="s">
        <v>3052</v>
      </c>
      <c r="BR217" s="158" t="s">
        <v>3052</v>
      </c>
      <c r="BS217" s="158" t="s">
        <v>3052</v>
      </c>
      <c r="BT217" s="158" t="s">
        <v>3052</v>
      </c>
      <c r="BU217" s="158" t="s">
        <v>3052</v>
      </c>
      <c r="BV217" s="158" t="s">
        <v>3052</v>
      </c>
      <c r="BW217" s="158" t="s">
        <v>3052</v>
      </c>
      <c r="BX217" s="158" t="s">
        <v>3052</v>
      </c>
      <c r="BY217" s="158" t="s">
        <v>3052</v>
      </c>
      <c r="BZ217" s="158" t="s">
        <v>3052</v>
      </c>
      <c r="CA217" s="158" t="s">
        <v>3052</v>
      </c>
    </row>
    <row r="218" spans="1:79" s="2" customFormat="1" x14ac:dyDescent="0.25">
      <c r="A218" s="78" t="s">
        <v>3057</v>
      </c>
      <c r="B218" s="158" t="s">
        <v>3052</v>
      </c>
      <c r="C218" s="158" t="s">
        <v>3052</v>
      </c>
      <c r="D218" s="158" t="s">
        <v>3052</v>
      </c>
      <c r="E218" s="158" t="s">
        <v>3052</v>
      </c>
      <c r="F218" s="158" t="s">
        <v>3052</v>
      </c>
      <c r="G218" s="158" t="s">
        <v>3052</v>
      </c>
      <c r="H218" s="158" t="s">
        <v>3052</v>
      </c>
      <c r="I218" s="158" t="s">
        <v>3052</v>
      </c>
      <c r="J218" s="158" t="s">
        <v>3052</v>
      </c>
      <c r="K218" s="158" t="s">
        <v>3052</v>
      </c>
      <c r="L218" s="158" t="s">
        <v>3052</v>
      </c>
      <c r="M218" s="158" t="s">
        <v>3052</v>
      </c>
      <c r="N218" s="158" t="s">
        <v>3052</v>
      </c>
      <c r="O218" s="158" t="s">
        <v>3052</v>
      </c>
      <c r="P218" s="158" t="s">
        <v>3052</v>
      </c>
      <c r="Q218" s="158" t="s">
        <v>3052</v>
      </c>
      <c r="R218" s="158" t="s">
        <v>3052</v>
      </c>
      <c r="S218" s="158" t="s">
        <v>3052</v>
      </c>
      <c r="T218" s="158" t="s">
        <v>3052</v>
      </c>
      <c r="U218" s="158" t="s">
        <v>3052</v>
      </c>
      <c r="V218" s="158" t="s">
        <v>3052</v>
      </c>
      <c r="W218" s="158" t="s">
        <v>3052</v>
      </c>
      <c r="X218" s="158" t="s">
        <v>3052</v>
      </c>
      <c r="Y218" s="158" t="s">
        <v>3052</v>
      </c>
      <c r="Z218" s="158" t="s">
        <v>3052</v>
      </c>
      <c r="AA218" s="158" t="s">
        <v>3052</v>
      </c>
      <c r="AB218" s="158" t="s">
        <v>3052</v>
      </c>
      <c r="AC218" s="158" t="s">
        <v>3052</v>
      </c>
      <c r="AD218" s="158" t="s">
        <v>3052</v>
      </c>
      <c r="AE218" s="158" t="s">
        <v>3052</v>
      </c>
      <c r="AF218" s="158">
        <v>112</v>
      </c>
      <c r="AG218" s="158">
        <v>300</v>
      </c>
      <c r="AH218" s="158">
        <v>4</v>
      </c>
      <c r="AI218" s="158">
        <v>112</v>
      </c>
      <c r="AJ218" s="158">
        <v>300</v>
      </c>
      <c r="AK218" s="158">
        <v>4</v>
      </c>
      <c r="AL218" s="158">
        <v>91.591111111111104</v>
      </c>
      <c r="AM218" s="158">
        <v>195.11111111111111</v>
      </c>
      <c r="AN218" s="158">
        <v>2.6133333333333302</v>
      </c>
      <c r="AO218" s="158">
        <v>71.985576923076934</v>
      </c>
      <c r="AP218" s="158">
        <v>94.350961538461533</v>
      </c>
      <c r="AQ218" s="158">
        <v>1.28125</v>
      </c>
      <c r="AR218" s="158">
        <v>74.194377510040155</v>
      </c>
      <c r="AS218" s="158">
        <v>105.70281124497993</v>
      </c>
      <c r="AT218" s="158">
        <v>1.4313253012048199</v>
      </c>
      <c r="AU218" s="158">
        <v>79.513493253373312</v>
      </c>
      <c r="AV218" s="158">
        <v>133.03973013493254</v>
      </c>
      <c r="AW218" s="158">
        <v>1.7927286356821599</v>
      </c>
      <c r="AX218" s="158">
        <v>74.429090909090903</v>
      </c>
      <c r="AY218" s="158">
        <v>106.90909090909091</v>
      </c>
      <c r="AZ218" s="158">
        <v>1.4472727272727299</v>
      </c>
      <c r="BA218" s="158">
        <v>84.035040745052385</v>
      </c>
      <c r="BB218" s="158">
        <v>156.27764842840512</v>
      </c>
      <c r="BC218" s="158">
        <v>2.0999417927823099</v>
      </c>
      <c r="BD218" s="158">
        <v>70.26737704918034</v>
      </c>
      <c r="BE218" s="158">
        <v>85.520491803278688</v>
      </c>
      <c r="BF218" s="158">
        <v>1.16450819672131</v>
      </c>
      <c r="BG218" s="158">
        <v>72.859455128205127</v>
      </c>
      <c r="BH218" s="158">
        <v>98.842147435897445</v>
      </c>
      <c r="BI218" s="158">
        <v>1.340625</v>
      </c>
      <c r="BJ218" s="158">
        <v>65.589401709401713</v>
      </c>
      <c r="BK218" s="158">
        <v>61.478632478632477</v>
      </c>
      <c r="BL218" s="158">
        <v>0.84666666666667001</v>
      </c>
      <c r="BM218" s="158">
        <v>70.356862745098042</v>
      </c>
      <c r="BN218" s="158">
        <v>85.980392156862749</v>
      </c>
      <c r="BO218" s="158">
        <v>1.1705882352941199</v>
      </c>
      <c r="BP218" s="158">
        <v>73.760281690140843</v>
      </c>
      <c r="BQ218" s="158">
        <v>103.47183098591549</v>
      </c>
      <c r="BR218" s="158">
        <v>1.40183098591549</v>
      </c>
      <c r="BS218" s="158">
        <v>75.072409152086138</v>
      </c>
      <c r="BT218" s="158">
        <v>110.21534320323015</v>
      </c>
      <c r="BU218" s="158">
        <v>1.4909825033647399</v>
      </c>
      <c r="BV218" s="158">
        <v>76.554452554744529</v>
      </c>
      <c r="BW218" s="158">
        <v>117.83211678832117</v>
      </c>
      <c r="BX218" s="158">
        <v>1.5916788321167901</v>
      </c>
      <c r="BY218" s="158">
        <v>79.717264276228434</v>
      </c>
      <c r="BZ218" s="158">
        <v>134.08698539176626</v>
      </c>
      <c r="CA218" s="158">
        <v>1.8065737051792801</v>
      </c>
    </row>
    <row r="219" spans="1:79" s="2" customFormat="1" x14ac:dyDescent="0.25">
      <c r="A219" s="82" t="s">
        <v>3113</v>
      </c>
      <c r="B219" s="157" t="s">
        <v>3051</v>
      </c>
      <c r="C219" s="157" t="s">
        <v>3051</v>
      </c>
      <c r="D219" s="157" t="s">
        <v>3051</v>
      </c>
      <c r="E219" s="157" t="s">
        <v>3051</v>
      </c>
      <c r="F219" s="157" t="s">
        <v>3051</v>
      </c>
      <c r="G219" s="157" t="s">
        <v>3051</v>
      </c>
      <c r="H219" s="157" t="s">
        <v>3051</v>
      </c>
      <c r="I219" s="157" t="s">
        <v>3051</v>
      </c>
      <c r="J219" s="157" t="s">
        <v>3051</v>
      </c>
      <c r="K219" s="157" t="s">
        <v>3051</v>
      </c>
      <c r="L219" s="157" t="s">
        <v>3051</v>
      </c>
      <c r="M219" s="157" t="s">
        <v>3051</v>
      </c>
      <c r="N219" s="157" t="s">
        <v>3051</v>
      </c>
      <c r="O219" s="157" t="s">
        <v>3051</v>
      </c>
      <c r="P219" s="157" t="s">
        <v>3051</v>
      </c>
      <c r="Q219" s="157" t="s">
        <v>3051</v>
      </c>
      <c r="R219" s="157" t="s">
        <v>3051</v>
      </c>
      <c r="S219" s="157" t="s">
        <v>3051</v>
      </c>
      <c r="T219" s="157" t="s">
        <v>3051</v>
      </c>
      <c r="U219" s="157" t="s">
        <v>3051</v>
      </c>
      <c r="V219" s="157" t="s">
        <v>3051</v>
      </c>
      <c r="W219" s="157" t="s">
        <v>3051</v>
      </c>
      <c r="X219" s="157" t="s">
        <v>3051</v>
      </c>
      <c r="Y219" s="157" t="s">
        <v>3051</v>
      </c>
      <c r="Z219" s="157" t="s">
        <v>3051</v>
      </c>
      <c r="AA219" s="157" t="s">
        <v>3051</v>
      </c>
      <c r="AB219" s="157" t="s">
        <v>3051</v>
      </c>
      <c r="AC219" s="157" t="s">
        <v>3051</v>
      </c>
      <c r="AD219" s="157" t="s">
        <v>3051</v>
      </c>
      <c r="AE219" s="157" t="s">
        <v>3051</v>
      </c>
      <c r="AF219" s="157" t="s">
        <v>3051</v>
      </c>
      <c r="AG219" s="157" t="s">
        <v>3051</v>
      </c>
      <c r="AH219" s="157" t="s">
        <v>3051</v>
      </c>
      <c r="AI219" s="157" t="s">
        <v>3051</v>
      </c>
      <c r="AJ219" s="157" t="s">
        <v>3051</v>
      </c>
      <c r="AK219" s="157" t="s">
        <v>3051</v>
      </c>
      <c r="AL219" s="157" t="s">
        <v>3051</v>
      </c>
      <c r="AM219" s="157" t="s">
        <v>3051</v>
      </c>
      <c r="AN219" s="157" t="s">
        <v>3051</v>
      </c>
      <c r="AO219" s="157" t="s">
        <v>3051</v>
      </c>
      <c r="AP219" s="157" t="s">
        <v>3051</v>
      </c>
      <c r="AQ219" s="157" t="s">
        <v>3051</v>
      </c>
      <c r="AR219" s="157" t="s">
        <v>3051</v>
      </c>
      <c r="AS219" s="157" t="s">
        <v>3051</v>
      </c>
      <c r="AT219" s="157" t="s">
        <v>3051</v>
      </c>
      <c r="AU219" s="157" t="s">
        <v>3051</v>
      </c>
      <c r="AV219" s="157" t="s">
        <v>3051</v>
      </c>
      <c r="AW219" s="157" t="s">
        <v>3051</v>
      </c>
      <c r="AX219" s="157" t="s">
        <v>3051</v>
      </c>
      <c r="AY219" s="157" t="s">
        <v>3051</v>
      </c>
      <c r="AZ219" s="157" t="s">
        <v>3051</v>
      </c>
      <c r="BA219" s="157" t="s">
        <v>3051</v>
      </c>
      <c r="BB219" s="157" t="s">
        <v>3051</v>
      </c>
      <c r="BC219" s="157" t="s">
        <v>3051</v>
      </c>
      <c r="BD219" s="157" t="s">
        <v>3051</v>
      </c>
      <c r="BE219" s="157" t="s">
        <v>3051</v>
      </c>
      <c r="BF219" s="157" t="s">
        <v>3051</v>
      </c>
      <c r="BG219" s="157" t="s">
        <v>3051</v>
      </c>
      <c r="BH219" s="157" t="s">
        <v>3051</v>
      </c>
      <c r="BI219" s="157" t="s">
        <v>3051</v>
      </c>
      <c r="BJ219" s="157" t="s">
        <v>3051</v>
      </c>
      <c r="BK219" s="157" t="s">
        <v>3051</v>
      </c>
      <c r="BL219" s="157" t="s">
        <v>3051</v>
      </c>
      <c r="BM219" s="157" t="s">
        <v>3051</v>
      </c>
      <c r="BN219" s="157" t="s">
        <v>3051</v>
      </c>
      <c r="BO219" s="157" t="s">
        <v>3051</v>
      </c>
      <c r="BP219" s="157" t="s">
        <v>3051</v>
      </c>
      <c r="BQ219" s="157" t="s">
        <v>3051</v>
      </c>
      <c r="BR219" s="157" t="s">
        <v>3051</v>
      </c>
      <c r="BS219" s="157" t="s">
        <v>3051</v>
      </c>
      <c r="BT219" s="157" t="s">
        <v>3051</v>
      </c>
      <c r="BU219" s="157" t="s">
        <v>3051</v>
      </c>
      <c r="BV219" s="157" t="s">
        <v>3051</v>
      </c>
      <c r="BW219" s="157" t="s">
        <v>3051</v>
      </c>
      <c r="BX219" s="157" t="s">
        <v>3051</v>
      </c>
      <c r="BY219" s="157" t="s">
        <v>3051</v>
      </c>
      <c r="BZ219" s="157" t="s">
        <v>3051</v>
      </c>
      <c r="CA219" s="157" t="s">
        <v>3051</v>
      </c>
    </row>
    <row r="220" spans="1:79" s="2" customFormat="1" x14ac:dyDescent="0.25">
      <c r="A220" s="88" t="s">
        <v>3061</v>
      </c>
      <c r="B220" s="158">
        <v>77.111365097225843</v>
      </c>
      <c r="C220" s="158">
        <v>10</v>
      </c>
      <c r="D220" s="158">
        <v>0.6</v>
      </c>
      <c r="E220" s="158">
        <v>76.771099407047316</v>
      </c>
      <c r="F220" s="158">
        <v>10</v>
      </c>
      <c r="G220" s="158">
        <v>0.6</v>
      </c>
      <c r="H220" s="158">
        <v>76.513461119317213</v>
      </c>
      <c r="I220" s="158">
        <v>10</v>
      </c>
      <c r="J220" s="158">
        <v>0.6</v>
      </c>
      <c r="K220" s="158">
        <v>76.780964473515851</v>
      </c>
      <c r="L220" s="158">
        <v>10</v>
      </c>
      <c r="M220" s="158">
        <v>0.6</v>
      </c>
      <c r="N220" s="158">
        <v>76.295274887729775</v>
      </c>
      <c r="O220" s="158">
        <v>10</v>
      </c>
      <c r="P220" s="158">
        <v>0.6</v>
      </c>
      <c r="Q220" s="158">
        <v>74.949577066015607</v>
      </c>
      <c r="R220" s="158">
        <v>10</v>
      </c>
      <c r="S220" s="158">
        <v>0.6</v>
      </c>
      <c r="T220" s="158">
        <v>74.798198867255749</v>
      </c>
      <c r="U220" s="158">
        <v>10</v>
      </c>
      <c r="V220" s="158">
        <v>0.6</v>
      </c>
      <c r="W220" s="158">
        <v>74.890735087921044</v>
      </c>
      <c r="X220" s="158">
        <v>10</v>
      </c>
      <c r="Y220" s="158">
        <v>0.6</v>
      </c>
      <c r="Z220" s="158">
        <v>74.981177541335313</v>
      </c>
      <c r="AA220" s="158">
        <v>10</v>
      </c>
      <c r="AB220" s="158">
        <v>0.6</v>
      </c>
      <c r="AC220" s="158">
        <v>75.995903217083963</v>
      </c>
      <c r="AD220" s="158">
        <v>10</v>
      </c>
      <c r="AE220" s="158">
        <v>0.6</v>
      </c>
      <c r="AF220" s="158">
        <v>76.597640235061874</v>
      </c>
      <c r="AG220" s="158">
        <v>10</v>
      </c>
      <c r="AH220" s="158">
        <v>0.6</v>
      </c>
      <c r="AI220" s="158">
        <v>76.652423930350324</v>
      </c>
      <c r="AJ220" s="158">
        <v>9.8259704657092204</v>
      </c>
      <c r="AK220" s="158">
        <v>0.58259704657074995</v>
      </c>
      <c r="AL220" s="158">
        <v>76.216867200028219</v>
      </c>
      <c r="AM220" s="158">
        <v>9.6589391902218296</v>
      </c>
      <c r="AN220" s="158">
        <v>0.56589391902174002</v>
      </c>
      <c r="AO220" s="158">
        <v>76.364032842418439</v>
      </c>
      <c r="AP220" s="158">
        <v>9.7013298339471703</v>
      </c>
      <c r="AQ220" s="158">
        <v>0.57013298339433005</v>
      </c>
      <c r="AR220" s="158">
        <v>70.845689378235519</v>
      </c>
      <c r="AS220" s="158">
        <v>8.0418074832496398</v>
      </c>
      <c r="AT220" s="158">
        <v>0.40418074832238998</v>
      </c>
      <c r="AU220" s="158">
        <v>70.65457416753263</v>
      </c>
      <c r="AV220" s="158">
        <v>8.0114452710816106</v>
      </c>
      <c r="AW220" s="158">
        <v>0.40114452710472998</v>
      </c>
      <c r="AX220" s="158">
        <v>72.723333520533046</v>
      </c>
      <c r="AY220" s="158">
        <v>8.8818519021043194</v>
      </c>
      <c r="AZ220" s="158">
        <v>0.48818519020849999</v>
      </c>
      <c r="BA220" s="158">
        <v>73.521048688687316</v>
      </c>
      <c r="BB220" s="158">
        <v>9.5108597034465596</v>
      </c>
      <c r="BC220" s="158">
        <v>0.55108597034416995</v>
      </c>
      <c r="BD220" s="158">
        <v>72.798657910378068</v>
      </c>
      <c r="BE220" s="158">
        <v>9.1011982454314495</v>
      </c>
      <c r="BF220" s="158">
        <v>0.51011982454224003</v>
      </c>
      <c r="BG220" s="158">
        <v>73.756823840016708</v>
      </c>
      <c r="BH220" s="158">
        <v>9.6592316817979302</v>
      </c>
      <c r="BI220" s="158">
        <v>0.56592316817871002</v>
      </c>
      <c r="BJ220" s="158">
        <v>73.764316631108116</v>
      </c>
      <c r="BK220" s="158">
        <v>9.3927911951602603</v>
      </c>
      <c r="BL220" s="158">
        <v>0.53927911951541996</v>
      </c>
      <c r="BM220" s="158">
        <v>72.595665468992365</v>
      </c>
      <c r="BN220" s="158">
        <v>8.9909519867736307</v>
      </c>
      <c r="BO220" s="158">
        <v>0.49909519867562002</v>
      </c>
      <c r="BP220" s="158">
        <v>72.345638800541366</v>
      </c>
      <c r="BQ220" s="158">
        <v>8.3964145425406596</v>
      </c>
      <c r="BR220" s="158">
        <v>0.43964145425159001</v>
      </c>
      <c r="BS220" s="158">
        <v>71.785109877803364</v>
      </c>
      <c r="BT220" s="158">
        <v>8.10065947613381</v>
      </c>
      <c r="BU220" s="158">
        <v>0.41006594761010001</v>
      </c>
      <c r="BV220" s="158">
        <v>69.704352181588206</v>
      </c>
      <c r="BW220" s="158">
        <v>7.0451348500976501</v>
      </c>
      <c r="BX220" s="158">
        <v>0.30451348500608999</v>
      </c>
      <c r="BY220" s="158">
        <v>72.542780968600624</v>
      </c>
      <c r="BZ220" s="158">
        <v>8.4466907548410308</v>
      </c>
      <c r="CA220" s="158">
        <v>0.44466907565314001</v>
      </c>
    </row>
    <row r="221" spans="1:79" s="2" customFormat="1" x14ac:dyDescent="0.25">
      <c r="A221" s="88" t="s">
        <v>3062</v>
      </c>
      <c r="B221" s="158">
        <v>98.441682635992976</v>
      </c>
      <c r="C221" s="158">
        <v>9.2956995574637897</v>
      </c>
      <c r="D221" s="158">
        <v>1.3027958760898899</v>
      </c>
      <c r="E221" s="158">
        <v>96.946487223134383</v>
      </c>
      <c r="F221" s="158">
        <v>9.4531729149757897</v>
      </c>
      <c r="G221" s="158">
        <v>1.34688841619324</v>
      </c>
      <c r="H221" s="158">
        <v>97.277224538812845</v>
      </c>
      <c r="I221" s="158">
        <v>9.3064176861718195</v>
      </c>
      <c r="J221" s="158">
        <v>1.30579695212817</v>
      </c>
      <c r="K221" s="158">
        <v>99.823613157630575</v>
      </c>
      <c r="L221" s="158">
        <v>9.5781549669759602</v>
      </c>
      <c r="M221" s="158">
        <v>1.38188339075319</v>
      </c>
      <c r="N221" s="158">
        <v>99.892483375093931</v>
      </c>
      <c r="O221" s="158">
        <v>9.5340112877596699</v>
      </c>
      <c r="P221" s="158">
        <v>1.36952316057279</v>
      </c>
      <c r="Q221" s="158">
        <v>100.56788547500825</v>
      </c>
      <c r="R221" s="158">
        <v>9.3495455039033395</v>
      </c>
      <c r="S221" s="158">
        <v>1.3178727410928801</v>
      </c>
      <c r="T221" s="158">
        <v>100.24555542842349</v>
      </c>
      <c r="U221" s="158">
        <v>10</v>
      </c>
      <c r="V221" s="158">
        <v>1.5</v>
      </c>
      <c r="W221" s="158">
        <v>99.07864549242187</v>
      </c>
      <c r="X221" s="158">
        <v>10</v>
      </c>
      <c r="Y221" s="158">
        <v>1.5</v>
      </c>
      <c r="Z221" s="158">
        <v>99.171380244633184</v>
      </c>
      <c r="AA221" s="158">
        <v>10</v>
      </c>
      <c r="AB221" s="158">
        <v>1.5</v>
      </c>
      <c r="AC221" s="158">
        <v>98.432221054520113</v>
      </c>
      <c r="AD221" s="158">
        <v>10</v>
      </c>
      <c r="AE221" s="158">
        <v>1.5</v>
      </c>
      <c r="AF221" s="158">
        <v>98.57657190948126</v>
      </c>
      <c r="AG221" s="158">
        <v>10</v>
      </c>
      <c r="AH221" s="158">
        <v>1.5</v>
      </c>
      <c r="AI221" s="158">
        <v>99.594032230113257</v>
      </c>
      <c r="AJ221" s="158">
        <v>10</v>
      </c>
      <c r="AK221" s="158">
        <v>1.5</v>
      </c>
      <c r="AL221" s="158">
        <v>99.516740910774459</v>
      </c>
      <c r="AM221" s="158">
        <v>10</v>
      </c>
      <c r="AN221" s="158">
        <v>1.5</v>
      </c>
      <c r="AO221" s="158">
        <v>98.578352990572924</v>
      </c>
      <c r="AP221" s="158">
        <v>10</v>
      </c>
      <c r="AQ221" s="158">
        <v>1.5</v>
      </c>
      <c r="AR221" s="158">
        <v>98.031927427322898</v>
      </c>
      <c r="AS221" s="158">
        <v>10</v>
      </c>
      <c r="AT221" s="158">
        <v>1.5</v>
      </c>
      <c r="AU221" s="158">
        <v>99.320604589718101</v>
      </c>
      <c r="AV221" s="158">
        <v>10</v>
      </c>
      <c r="AW221" s="158">
        <v>1.5</v>
      </c>
      <c r="AX221" s="158">
        <v>97.215081507159354</v>
      </c>
      <c r="AY221" s="158">
        <v>10</v>
      </c>
      <c r="AZ221" s="158">
        <v>1.5</v>
      </c>
      <c r="BA221" s="158">
        <v>100.32431975738129</v>
      </c>
      <c r="BB221" s="158">
        <v>10</v>
      </c>
      <c r="BC221" s="158">
        <v>1.5</v>
      </c>
      <c r="BD221" s="158">
        <v>98.801047280086763</v>
      </c>
      <c r="BE221" s="158">
        <v>10</v>
      </c>
      <c r="BF221" s="158">
        <v>1.5</v>
      </c>
      <c r="BG221" s="158">
        <v>98.493417006984217</v>
      </c>
      <c r="BH221" s="158">
        <v>10</v>
      </c>
      <c r="BI221" s="158">
        <v>1.5</v>
      </c>
      <c r="BJ221" s="158">
        <v>98.257882514968244</v>
      </c>
      <c r="BK221" s="158">
        <v>10</v>
      </c>
      <c r="BL221" s="158">
        <v>1.5</v>
      </c>
      <c r="BM221" s="158">
        <v>98.765496386173623</v>
      </c>
      <c r="BN221" s="158">
        <v>10</v>
      </c>
      <c r="BO221" s="158">
        <v>1.5</v>
      </c>
      <c r="BP221" s="158">
        <v>98.464875844580817</v>
      </c>
      <c r="BQ221" s="158">
        <v>10</v>
      </c>
      <c r="BR221" s="158">
        <v>1.5</v>
      </c>
      <c r="BS221" s="158">
        <v>97.864698109156365</v>
      </c>
      <c r="BT221" s="158">
        <v>10</v>
      </c>
      <c r="BU221" s="158">
        <v>1.5</v>
      </c>
      <c r="BV221" s="158">
        <v>98.718323218495883</v>
      </c>
      <c r="BW221" s="158">
        <v>10</v>
      </c>
      <c r="BX221" s="158">
        <v>1.5</v>
      </c>
      <c r="BY221" s="158">
        <v>98.637122251419527</v>
      </c>
      <c r="BZ221" s="158">
        <v>10</v>
      </c>
      <c r="CA221" s="158">
        <v>1.5</v>
      </c>
    </row>
    <row r="222" spans="1:79" s="2" customFormat="1" x14ac:dyDescent="0.25">
      <c r="A222" s="88" t="s">
        <v>3063</v>
      </c>
      <c r="B222" s="158">
        <v>54.524057597936057</v>
      </c>
      <c r="C222" s="158">
        <v>5</v>
      </c>
      <c r="D222" s="158">
        <v>0.10000000000004999</v>
      </c>
      <c r="E222" s="158">
        <v>54.520365302672232</v>
      </c>
      <c r="F222" s="158">
        <v>5</v>
      </c>
      <c r="G222" s="158">
        <v>0.10000000000003</v>
      </c>
      <c r="H222" s="158">
        <v>54.541781168979753</v>
      </c>
      <c r="I222" s="158">
        <v>5</v>
      </c>
      <c r="J222" s="158">
        <v>0.10000000000013</v>
      </c>
      <c r="K222" s="158">
        <v>54.895705810937137</v>
      </c>
      <c r="L222" s="158">
        <v>5.0000000000012603</v>
      </c>
      <c r="M222" s="158">
        <v>9.9999999998969996E-2</v>
      </c>
      <c r="N222" s="158">
        <v>54.93784641336039</v>
      </c>
      <c r="O222" s="158">
        <v>5</v>
      </c>
      <c r="P222" s="158">
        <v>9.9999999999939998E-2</v>
      </c>
      <c r="Q222" s="158">
        <v>54.996999838916537</v>
      </c>
      <c r="R222" s="158">
        <v>5</v>
      </c>
      <c r="S222" s="158">
        <v>9.999999999992E-2</v>
      </c>
      <c r="T222" s="158">
        <v>54.97407667791056</v>
      </c>
      <c r="U222" s="158">
        <v>4.9999999999998499</v>
      </c>
      <c r="V222" s="158">
        <v>0.10000000000004999</v>
      </c>
      <c r="W222" s="158">
        <v>54.983689430213211</v>
      </c>
      <c r="X222" s="158">
        <v>5</v>
      </c>
      <c r="Y222" s="158">
        <v>9.9999999999950004E-2</v>
      </c>
      <c r="Z222" s="158">
        <v>55.04950703433633</v>
      </c>
      <c r="AA222" s="158">
        <v>5</v>
      </c>
      <c r="AB222" s="158">
        <v>9.9999999999900002E-2</v>
      </c>
      <c r="AC222" s="158">
        <v>54.984428883837232</v>
      </c>
      <c r="AD222" s="158">
        <v>4.9999999999998996</v>
      </c>
      <c r="AE222" s="158">
        <v>0.10000000000007001</v>
      </c>
      <c r="AF222" s="158">
        <v>54.995520879155151</v>
      </c>
      <c r="AG222" s="158">
        <v>5</v>
      </c>
      <c r="AH222" s="158">
        <v>0.10000000000009</v>
      </c>
      <c r="AI222" s="158">
        <v>54.999957777535109</v>
      </c>
      <c r="AJ222" s="158">
        <v>5</v>
      </c>
      <c r="AK222" s="158">
        <v>0.10000000000001</v>
      </c>
      <c r="AL222" s="158">
        <v>55.030278116362517</v>
      </c>
      <c r="AM222" s="158">
        <v>5.0000000000000897</v>
      </c>
      <c r="AN222" s="158">
        <v>9.9999999999979994E-2</v>
      </c>
      <c r="AO222" s="158">
        <v>55.008831746156929</v>
      </c>
      <c r="AP222" s="158">
        <v>5</v>
      </c>
      <c r="AQ222" s="158">
        <v>9.9999999999939998E-2</v>
      </c>
      <c r="AR222" s="158">
        <v>54.979992185962828</v>
      </c>
      <c r="AS222" s="158">
        <v>5</v>
      </c>
      <c r="AT222" s="158">
        <v>9.9999999999930006E-2</v>
      </c>
      <c r="AU222" s="158">
        <v>54.991084038062503</v>
      </c>
      <c r="AV222" s="158">
        <v>5</v>
      </c>
      <c r="AW222" s="158">
        <v>0.10000000000009</v>
      </c>
      <c r="AX222" s="158">
        <v>55.097584035582052</v>
      </c>
      <c r="AY222" s="158">
        <v>5</v>
      </c>
      <c r="AZ222" s="158">
        <v>0.10000000000001</v>
      </c>
      <c r="BA222" s="158">
        <v>55.152326036512768</v>
      </c>
      <c r="BB222" s="158">
        <v>5</v>
      </c>
      <c r="BC222" s="158">
        <v>9.9999999999959996E-2</v>
      </c>
      <c r="BD222" s="158">
        <v>55.147147365964301</v>
      </c>
      <c r="BE222" s="158">
        <v>5</v>
      </c>
      <c r="BF222" s="158">
        <v>9.9999999999930006E-2</v>
      </c>
      <c r="BG222" s="158">
        <v>55.17526108622566</v>
      </c>
      <c r="BH222" s="158">
        <v>5</v>
      </c>
      <c r="BI222" s="158">
        <v>0.10000000000003</v>
      </c>
      <c r="BJ222" s="158">
        <v>55.286998839782498</v>
      </c>
      <c r="BK222" s="158">
        <v>5</v>
      </c>
      <c r="BL222" s="158">
        <v>0.10000000000009</v>
      </c>
      <c r="BM222" s="158">
        <v>55.260356081338372</v>
      </c>
      <c r="BN222" s="158">
        <v>5</v>
      </c>
      <c r="BO222" s="158">
        <v>9.9999999999970002E-2</v>
      </c>
      <c r="BP222" s="158">
        <v>55.200417415280469</v>
      </c>
      <c r="BQ222" s="158">
        <v>4.9999999999998899</v>
      </c>
      <c r="BR222" s="158">
        <v>0.10000000000004</v>
      </c>
      <c r="BS222" s="158">
        <v>55.301801263387297</v>
      </c>
      <c r="BT222" s="158">
        <v>5</v>
      </c>
      <c r="BU222" s="158">
        <v>0.10000000000004</v>
      </c>
      <c r="BV222" s="158">
        <v>55.352874510953498</v>
      </c>
      <c r="BW222" s="158">
        <v>5</v>
      </c>
      <c r="BX222" s="158">
        <v>9.9999999999970002E-2</v>
      </c>
      <c r="BY222" s="158">
        <v>55.42024356714726</v>
      </c>
      <c r="BZ222" s="158">
        <v>5</v>
      </c>
      <c r="CA222" s="158">
        <v>9.9999999999930006E-2</v>
      </c>
    </row>
    <row r="223" spans="1:79" s="2" customFormat="1" x14ac:dyDescent="0.25">
      <c r="A223" s="88" t="s">
        <v>3064</v>
      </c>
      <c r="B223" s="158" t="s">
        <v>3052</v>
      </c>
      <c r="C223" s="158" t="s">
        <v>3052</v>
      </c>
      <c r="D223" s="158" t="s">
        <v>3052</v>
      </c>
      <c r="E223" s="158" t="s">
        <v>3052</v>
      </c>
      <c r="F223" s="158" t="s">
        <v>3052</v>
      </c>
      <c r="G223" s="158" t="s">
        <v>3052</v>
      </c>
      <c r="H223" s="158" t="s">
        <v>3052</v>
      </c>
      <c r="I223" s="158" t="s">
        <v>3052</v>
      </c>
      <c r="J223" s="158" t="s">
        <v>3052</v>
      </c>
      <c r="K223" s="158" t="s">
        <v>3052</v>
      </c>
      <c r="L223" s="158" t="s">
        <v>3052</v>
      </c>
      <c r="M223" s="158" t="s">
        <v>3052</v>
      </c>
      <c r="N223" s="158" t="s">
        <v>3052</v>
      </c>
      <c r="O223" s="158" t="s">
        <v>3052</v>
      </c>
      <c r="P223" s="158" t="s">
        <v>3052</v>
      </c>
      <c r="Q223" s="158" t="s">
        <v>3052</v>
      </c>
      <c r="R223" s="158" t="s">
        <v>3052</v>
      </c>
      <c r="S223" s="158" t="s">
        <v>3052</v>
      </c>
      <c r="T223" s="158" t="s">
        <v>3052</v>
      </c>
      <c r="U223" s="158" t="s">
        <v>3052</v>
      </c>
      <c r="V223" s="158" t="s">
        <v>3052</v>
      </c>
      <c r="W223" s="158" t="s">
        <v>3052</v>
      </c>
      <c r="X223" s="158" t="s">
        <v>3052</v>
      </c>
      <c r="Y223" s="158" t="s">
        <v>3052</v>
      </c>
      <c r="Z223" s="158" t="s">
        <v>3052</v>
      </c>
      <c r="AA223" s="158" t="s">
        <v>3052</v>
      </c>
      <c r="AB223" s="158" t="s">
        <v>3052</v>
      </c>
      <c r="AC223" s="158" t="s">
        <v>3052</v>
      </c>
      <c r="AD223" s="158" t="s">
        <v>3052</v>
      </c>
      <c r="AE223" s="158" t="s">
        <v>3052</v>
      </c>
      <c r="AF223" s="158" t="s">
        <v>3052</v>
      </c>
      <c r="AG223" s="158" t="s">
        <v>3052</v>
      </c>
      <c r="AH223" s="158" t="s">
        <v>3052</v>
      </c>
      <c r="AI223" s="158" t="s">
        <v>3052</v>
      </c>
      <c r="AJ223" s="158" t="s">
        <v>3052</v>
      </c>
      <c r="AK223" s="158" t="s">
        <v>3052</v>
      </c>
      <c r="AL223" s="158" t="s">
        <v>3052</v>
      </c>
      <c r="AM223" s="158" t="s">
        <v>3052</v>
      </c>
      <c r="AN223" s="158" t="s">
        <v>3052</v>
      </c>
      <c r="AO223" s="158" t="s">
        <v>3052</v>
      </c>
      <c r="AP223" s="158" t="s">
        <v>3052</v>
      </c>
      <c r="AQ223" s="158" t="s">
        <v>3052</v>
      </c>
      <c r="AR223" s="158" t="s">
        <v>3052</v>
      </c>
      <c r="AS223" s="158" t="s">
        <v>3052</v>
      </c>
      <c r="AT223" s="158" t="s">
        <v>3052</v>
      </c>
      <c r="AU223" s="158" t="s">
        <v>3052</v>
      </c>
      <c r="AV223" s="158" t="s">
        <v>3052</v>
      </c>
      <c r="AW223" s="158" t="s">
        <v>3052</v>
      </c>
      <c r="AX223" s="158" t="s">
        <v>3052</v>
      </c>
      <c r="AY223" s="158" t="s">
        <v>3052</v>
      </c>
      <c r="AZ223" s="158" t="s">
        <v>3052</v>
      </c>
      <c r="BA223" s="158" t="s">
        <v>3052</v>
      </c>
      <c r="BB223" s="158" t="s">
        <v>3052</v>
      </c>
      <c r="BC223" s="158" t="s">
        <v>3052</v>
      </c>
      <c r="BD223" s="158" t="s">
        <v>3052</v>
      </c>
      <c r="BE223" s="158" t="s">
        <v>3052</v>
      </c>
      <c r="BF223" s="158" t="s">
        <v>3052</v>
      </c>
      <c r="BG223" s="158" t="s">
        <v>3052</v>
      </c>
      <c r="BH223" s="158" t="s">
        <v>3052</v>
      </c>
      <c r="BI223" s="158" t="s">
        <v>3052</v>
      </c>
      <c r="BJ223" s="158" t="s">
        <v>3052</v>
      </c>
      <c r="BK223" s="158" t="s">
        <v>3052</v>
      </c>
      <c r="BL223" s="158" t="s">
        <v>3052</v>
      </c>
      <c r="BM223" s="158" t="s">
        <v>3052</v>
      </c>
      <c r="BN223" s="158" t="s">
        <v>3052</v>
      </c>
      <c r="BO223" s="158" t="s">
        <v>3052</v>
      </c>
      <c r="BP223" s="158" t="s">
        <v>3052</v>
      </c>
      <c r="BQ223" s="158" t="s">
        <v>3052</v>
      </c>
      <c r="BR223" s="158" t="s">
        <v>3052</v>
      </c>
      <c r="BS223" s="158" t="s">
        <v>3052</v>
      </c>
      <c r="BT223" s="158" t="s">
        <v>3052</v>
      </c>
      <c r="BU223" s="158" t="s">
        <v>3052</v>
      </c>
      <c r="BV223" s="158" t="s">
        <v>3052</v>
      </c>
      <c r="BW223" s="158" t="s">
        <v>3052</v>
      </c>
      <c r="BX223" s="158" t="s">
        <v>3052</v>
      </c>
      <c r="BY223" s="158" t="s">
        <v>3052</v>
      </c>
      <c r="BZ223" s="158" t="s">
        <v>3052</v>
      </c>
      <c r="CA223" s="158" t="s">
        <v>3052</v>
      </c>
    </row>
    <row r="224" spans="1:79" s="2" customFormat="1" x14ac:dyDescent="0.25">
      <c r="A224" s="88" t="s">
        <v>68</v>
      </c>
      <c r="B224" s="158" t="s">
        <v>3052</v>
      </c>
      <c r="C224" s="158" t="s">
        <v>3052</v>
      </c>
      <c r="D224" s="158" t="s">
        <v>3052</v>
      </c>
      <c r="E224" s="158" t="s">
        <v>3052</v>
      </c>
      <c r="F224" s="158" t="s">
        <v>3052</v>
      </c>
      <c r="G224" s="158" t="s">
        <v>3052</v>
      </c>
      <c r="H224" s="158" t="s">
        <v>3052</v>
      </c>
      <c r="I224" s="158" t="s">
        <v>3052</v>
      </c>
      <c r="J224" s="158" t="s">
        <v>3052</v>
      </c>
      <c r="K224" s="158" t="s">
        <v>3052</v>
      </c>
      <c r="L224" s="158" t="s">
        <v>3052</v>
      </c>
      <c r="M224" s="158" t="s">
        <v>3052</v>
      </c>
      <c r="N224" s="158" t="s">
        <v>3052</v>
      </c>
      <c r="O224" s="158" t="s">
        <v>3052</v>
      </c>
      <c r="P224" s="158" t="s">
        <v>3052</v>
      </c>
      <c r="Q224" s="158" t="s">
        <v>3052</v>
      </c>
      <c r="R224" s="158" t="s">
        <v>3052</v>
      </c>
      <c r="S224" s="158" t="s">
        <v>3052</v>
      </c>
      <c r="T224" s="158" t="s">
        <v>3052</v>
      </c>
      <c r="U224" s="158" t="s">
        <v>3052</v>
      </c>
      <c r="V224" s="158" t="s">
        <v>3052</v>
      </c>
      <c r="W224" s="158" t="s">
        <v>3052</v>
      </c>
      <c r="X224" s="158" t="s">
        <v>3052</v>
      </c>
      <c r="Y224" s="158" t="s">
        <v>3052</v>
      </c>
      <c r="Z224" s="158" t="s">
        <v>3052</v>
      </c>
      <c r="AA224" s="158" t="s">
        <v>3052</v>
      </c>
      <c r="AB224" s="158" t="s">
        <v>3052</v>
      </c>
      <c r="AC224" s="158" t="s">
        <v>3052</v>
      </c>
      <c r="AD224" s="158" t="s">
        <v>3052</v>
      </c>
      <c r="AE224" s="158" t="s">
        <v>3052</v>
      </c>
      <c r="AF224" s="158" t="s">
        <v>3052</v>
      </c>
      <c r="AG224" s="158" t="s">
        <v>3052</v>
      </c>
      <c r="AH224" s="158" t="s">
        <v>3052</v>
      </c>
      <c r="AI224" s="158" t="s">
        <v>3052</v>
      </c>
      <c r="AJ224" s="158" t="s">
        <v>3052</v>
      </c>
      <c r="AK224" s="158" t="s">
        <v>3052</v>
      </c>
      <c r="AL224" s="158" t="s">
        <v>3052</v>
      </c>
      <c r="AM224" s="158" t="s">
        <v>3052</v>
      </c>
      <c r="AN224" s="158" t="s">
        <v>3052</v>
      </c>
      <c r="AO224" s="158" t="s">
        <v>3052</v>
      </c>
      <c r="AP224" s="158" t="s">
        <v>3052</v>
      </c>
      <c r="AQ224" s="158" t="s">
        <v>3052</v>
      </c>
      <c r="AR224" s="158" t="s">
        <v>3052</v>
      </c>
      <c r="AS224" s="158" t="s">
        <v>3052</v>
      </c>
      <c r="AT224" s="158" t="s">
        <v>3052</v>
      </c>
      <c r="AU224" s="158" t="s">
        <v>3052</v>
      </c>
      <c r="AV224" s="158" t="s">
        <v>3052</v>
      </c>
      <c r="AW224" s="158" t="s">
        <v>3052</v>
      </c>
      <c r="AX224" s="158" t="s">
        <v>3052</v>
      </c>
      <c r="AY224" s="158" t="s">
        <v>3052</v>
      </c>
      <c r="AZ224" s="158" t="s">
        <v>3052</v>
      </c>
      <c r="BA224" s="158" t="s">
        <v>3052</v>
      </c>
      <c r="BB224" s="158" t="s">
        <v>3052</v>
      </c>
      <c r="BC224" s="158" t="s">
        <v>3052</v>
      </c>
      <c r="BD224" s="158" t="s">
        <v>3052</v>
      </c>
      <c r="BE224" s="158" t="s">
        <v>3052</v>
      </c>
      <c r="BF224" s="158" t="s">
        <v>3052</v>
      </c>
      <c r="BG224" s="158" t="s">
        <v>3052</v>
      </c>
      <c r="BH224" s="158" t="s">
        <v>3052</v>
      </c>
      <c r="BI224" s="158" t="s">
        <v>3052</v>
      </c>
      <c r="BJ224" s="158" t="s">
        <v>3052</v>
      </c>
      <c r="BK224" s="158" t="s">
        <v>3052</v>
      </c>
      <c r="BL224" s="158" t="s">
        <v>3052</v>
      </c>
      <c r="BM224" s="158" t="s">
        <v>3052</v>
      </c>
      <c r="BN224" s="158" t="s">
        <v>3052</v>
      </c>
      <c r="BO224" s="158" t="s">
        <v>3052</v>
      </c>
      <c r="BP224" s="158" t="s">
        <v>3052</v>
      </c>
      <c r="BQ224" s="158" t="s">
        <v>3052</v>
      </c>
      <c r="BR224" s="158" t="s">
        <v>3052</v>
      </c>
      <c r="BS224" s="158" t="s">
        <v>3052</v>
      </c>
      <c r="BT224" s="158" t="s">
        <v>3052</v>
      </c>
      <c r="BU224" s="158" t="s">
        <v>3052</v>
      </c>
      <c r="BV224" s="158" t="s">
        <v>3052</v>
      </c>
      <c r="BW224" s="158" t="s">
        <v>3052</v>
      </c>
      <c r="BX224" s="158" t="s">
        <v>3052</v>
      </c>
      <c r="BY224" s="158" t="s">
        <v>3052</v>
      </c>
      <c r="BZ224" s="158" t="s">
        <v>3052</v>
      </c>
      <c r="CA224" s="158" t="s">
        <v>3052</v>
      </c>
    </row>
    <row r="225" spans="1:79" s="2" customFormat="1" x14ac:dyDescent="0.25">
      <c r="A225" s="88" t="s">
        <v>3065</v>
      </c>
      <c r="B225" s="158" t="s">
        <v>3052</v>
      </c>
      <c r="C225" s="158" t="s">
        <v>3052</v>
      </c>
      <c r="D225" s="158" t="s">
        <v>3052</v>
      </c>
      <c r="E225" s="158" t="s">
        <v>3052</v>
      </c>
      <c r="F225" s="158" t="s">
        <v>3052</v>
      </c>
      <c r="G225" s="158" t="s">
        <v>3052</v>
      </c>
      <c r="H225" s="158" t="s">
        <v>3052</v>
      </c>
      <c r="I225" s="158" t="s">
        <v>3052</v>
      </c>
      <c r="J225" s="158" t="s">
        <v>3052</v>
      </c>
      <c r="K225" s="158" t="s">
        <v>3052</v>
      </c>
      <c r="L225" s="158" t="s">
        <v>3052</v>
      </c>
      <c r="M225" s="158" t="s">
        <v>3052</v>
      </c>
      <c r="N225" s="158" t="s">
        <v>3052</v>
      </c>
      <c r="O225" s="158" t="s">
        <v>3052</v>
      </c>
      <c r="P225" s="158" t="s">
        <v>3052</v>
      </c>
      <c r="Q225" s="158" t="s">
        <v>3052</v>
      </c>
      <c r="R225" s="158" t="s">
        <v>3052</v>
      </c>
      <c r="S225" s="158" t="s">
        <v>3052</v>
      </c>
      <c r="T225" s="158" t="s">
        <v>3052</v>
      </c>
      <c r="U225" s="158" t="s">
        <v>3052</v>
      </c>
      <c r="V225" s="158" t="s">
        <v>3052</v>
      </c>
      <c r="W225" s="158" t="s">
        <v>3052</v>
      </c>
      <c r="X225" s="158" t="s">
        <v>3052</v>
      </c>
      <c r="Y225" s="158" t="s">
        <v>3052</v>
      </c>
      <c r="Z225" s="158" t="s">
        <v>3052</v>
      </c>
      <c r="AA225" s="158" t="s">
        <v>3052</v>
      </c>
      <c r="AB225" s="158" t="s">
        <v>3052</v>
      </c>
      <c r="AC225" s="158" t="s">
        <v>3052</v>
      </c>
      <c r="AD225" s="158" t="s">
        <v>3052</v>
      </c>
      <c r="AE225" s="158" t="s">
        <v>3052</v>
      </c>
      <c r="AF225" s="158">
        <v>112</v>
      </c>
      <c r="AG225" s="158">
        <v>300</v>
      </c>
      <c r="AH225" s="158">
        <v>4</v>
      </c>
      <c r="AI225" s="158">
        <v>112</v>
      </c>
      <c r="AJ225" s="158">
        <v>300</v>
      </c>
      <c r="AK225" s="158">
        <v>4</v>
      </c>
      <c r="AL225" s="158">
        <v>91.591111111111104</v>
      </c>
      <c r="AM225" s="158">
        <v>195.11111111111111</v>
      </c>
      <c r="AN225" s="158">
        <v>2.6133333333333302</v>
      </c>
      <c r="AO225" s="158">
        <v>71.985576923076934</v>
      </c>
      <c r="AP225" s="158">
        <v>94.350961538461533</v>
      </c>
      <c r="AQ225" s="158">
        <v>1.28125</v>
      </c>
      <c r="AR225" s="158">
        <v>74.194377510040155</v>
      </c>
      <c r="AS225" s="158">
        <v>105.70281124497993</v>
      </c>
      <c r="AT225" s="158">
        <v>1.4313253012048199</v>
      </c>
      <c r="AU225" s="158">
        <v>79.513493253373312</v>
      </c>
      <c r="AV225" s="158">
        <v>133.03973013493254</v>
      </c>
      <c r="AW225" s="158">
        <v>1.7927286356821599</v>
      </c>
      <c r="AX225" s="158">
        <v>74.429090909090903</v>
      </c>
      <c r="AY225" s="158">
        <v>106.90909090909091</v>
      </c>
      <c r="AZ225" s="158">
        <v>1.4472727272727299</v>
      </c>
      <c r="BA225" s="158">
        <v>84.035040745052385</v>
      </c>
      <c r="BB225" s="158">
        <v>156.27764842840512</v>
      </c>
      <c r="BC225" s="158">
        <v>2.0999417927823099</v>
      </c>
      <c r="BD225" s="158">
        <v>70.26737704918034</v>
      </c>
      <c r="BE225" s="158">
        <v>85.520491803278688</v>
      </c>
      <c r="BF225" s="158">
        <v>1.16450819672131</v>
      </c>
      <c r="BG225" s="158">
        <v>72.859455128205127</v>
      </c>
      <c r="BH225" s="158">
        <v>98.842147435897445</v>
      </c>
      <c r="BI225" s="158">
        <v>1.340625</v>
      </c>
      <c r="BJ225" s="158">
        <v>65.589401709401713</v>
      </c>
      <c r="BK225" s="158">
        <v>61.478632478632477</v>
      </c>
      <c r="BL225" s="158">
        <v>0.84666666666667001</v>
      </c>
      <c r="BM225" s="158">
        <v>70.356862745098042</v>
      </c>
      <c r="BN225" s="158">
        <v>85.980392156862749</v>
      </c>
      <c r="BO225" s="158">
        <v>1.1705882352941199</v>
      </c>
      <c r="BP225" s="158">
        <v>73.760281690140843</v>
      </c>
      <c r="BQ225" s="158">
        <v>103.47183098591549</v>
      </c>
      <c r="BR225" s="158">
        <v>1.40183098591549</v>
      </c>
      <c r="BS225" s="158">
        <v>75.072409152086138</v>
      </c>
      <c r="BT225" s="158">
        <v>110.21534320323015</v>
      </c>
      <c r="BU225" s="158">
        <v>1.4909825033647399</v>
      </c>
      <c r="BV225" s="158">
        <v>76.554452554744529</v>
      </c>
      <c r="BW225" s="158">
        <v>117.83211678832117</v>
      </c>
      <c r="BX225" s="158">
        <v>1.5916788321167901</v>
      </c>
      <c r="BY225" s="158">
        <v>79.717264276228434</v>
      </c>
      <c r="BZ225" s="158">
        <v>134.08698539176626</v>
      </c>
      <c r="CA225" s="158">
        <v>1.8065737051792801</v>
      </c>
    </row>
    <row r="226" spans="1:79" s="2" customFormat="1" x14ac:dyDescent="0.25">
      <c r="A226" s="91" t="s">
        <v>3114</v>
      </c>
      <c r="B226" s="157" t="s">
        <v>3051</v>
      </c>
      <c r="C226" s="157" t="s">
        <v>3051</v>
      </c>
      <c r="D226" s="157" t="s">
        <v>3051</v>
      </c>
      <c r="E226" s="157" t="s">
        <v>3051</v>
      </c>
      <c r="F226" s="157" t="s">
        <v>3051</v>
      </c>
      <c r="G226" s="157" t="s">
        <v>3051</v>
      </c>
      <c r="H226" s="157" t="s">
        <v>3051</v>
      </c>
      <c r="I226" s="157" t="s">
        <v>3051</v>
      </c>
      <c r="J226" s="157" t="s">
        <v>3051</v>
      </c>
      <c r="K226" s="157" t="s">
        <v>3051</v>
      </c>
      <c r="L226" s="157" t="s">
        <v>3051</v>
      </c>
      <c r="M226" s="157" t="s">
        <v>3051</v>
      </c>
      <c r="N226" s="157" t="s">
        <v>3051</v>
      </c>
      <c r="O226" s="157" t="s">
        <v>3051</v>
      </c>
      <c r="P226" s="157" t="s">
        <v>3051</v>
      </c>
      <c r="Q226" s="157" t="s">
        <v>3051</v>
      </c>
      <c r="R226" s="157" t="s">
        <v>3051</v>
      </c>
      <c r="S226" s="157" t="s">
        <v>3051</v>
      </c>
      <c r="T226" s="157" t="s">
        <v>3051</v>
      </c>
      <c r="U226" s="157" t="s">
        <v>3051</v>
      </c>
      <c r="V226" s="157" t="s">
        <v>3051</v>
      </c>
      <c r="W226" s="157" t="s">
        <v>3051</v>
      </c>
      <c r="X226" s="157" t="s">
        <v>3051</v>
      </c>
      <c r="Y226" s="157" t="s">
        <v>3051</v>
      </c>
      <c r="Z226" s="157" t="s">
        <v>3051</v>
      </c>
      <c r="AA226" s="157" t="s">
        <v>3051</v>
      </c>
      <c r="AB226" s="157" t="s">
        <v>3051</v>
      </c>
      <c r="AC226" s="157" t="s">
        <v>3051</v>
      </c>
      <c r="AD226" s="157" t="s">
        <v>3051</v>
      </c>
      <c r="AE226" s="157" t="s">
        <v>3051</v>
      </c>
      <c r="AF226" s="157" t="s">
        <v>3051</v>
      </c>
      <c r="AG226" s="157" t="s">
        <v>3051</v>
      </c>
      <c r="AH226" s="157" t="s">
        <v>3051</v>
      </c>
      <c r="AI226" s="157" t="s">
        <v>3051</v>
      </c>
      <c r="AJ226" s="157" t="s">
        <v>3051</v>
      </c>
      <c r="AK226" s="157" t="s">
        <v>3051</v>
      </c>
      <c r="AL226" s="157" t="s">
        <v>3051</v>
      </c>
      <c r="AM226" s="157" t="s">
        <v>3051</v>
      </c>
      <c r="AN226" s="157" t="s">
        <v>3051</v>
      </c>
      <c r="AO226" s="157" t="s">
        <v>3051</v>
      </c>
      <c r="AP226" s="157" t="s">
        <v>3051</v>
      </c>
      <c r="AQ226" s="157" t="s">
        <v>3051</v>
      </c>
      <c r="AR226" s="157" t="s">
        <v>3051</v>
      </c>
      <c r="AS226" s="157" t="s">
        <v>3051</v>
      </c>
      <c r="AT226" s="157" t="s">
        <v>3051</v>
      </c>
      <c r="AU226" s="157" t="s">
        <v>3051</v>
      </c>
      <c r="AV226" s="157" t="s">
        <v>3051</v>
      </c>
      <c r="AW226" s="157" t="s">
        <v>3051</v>
      </c>
      <c r="AX226" s="157" t="s">
        <v>3051</v>
      </c>
      <c r="AY226" s="157" t="s">
        <v>3051</v>
      </c>
      <c r="AZ226" s="157" t="s">
        <v>3051</v>
      </c>
      <c r="BA226" s="157" t="s">
        <v>3051</v>
      </c>
      <c r="BB226" s="157" t="s">
        <v>3051</v>
      </c>
      <c r="BC226" s="157" t="s">
        <v>3051</v>
      </c>
      <c r="BD226" s="157" t="s">
        <v>3051</v>
      </c>
      <c r="BE226" s="157" t="s">
        <v>3051</v>
      </c>
      <c r="BF226" s="157" t="s">
        <v>3051</v>
      </c>
      <c r="BG226" s="157" t="s">
        <v>3051</v>
      </c>
      <c r="BH226" s="157" t="s">
        <v>3051</v>
      </c>
      <c r="BI226" s="157" t="s">
        <v>3051</v>
      </c>
      <c r="BJ226" s="157" t="s">
        <v>3051</v>
      </c>
      <c r="BK226" s="157" t="s">
        <v>3051</v>
      </c>
      <c r="BL226" s="157" t="s">
        <v>3051</v>
      </c>
      <c r="BM226" s="157" t="s">
        <v>3051</v>
      </c>
      <c r="BN226" s="157" t="s">
        <v>3051</v>
      </c>
      <c r="BO226" s="157" t="s">
        <v>3051</v>
      </c>
      <c r="BP226" s="157" t="s">
        <v>3051</v>
      </c>
      <c r="BQ226" s="157" t="s">
        <v>3051</v>
      </c>
      <c r="BR226" s="157" t="s">
        <v>3051</v>
      </c>
      <c r="BS226" s="157" t="s">
        <v>3051</v>
      </c>
      <c r="BT226" s="157" t="s">
        <v>3051</v>
      </c>
      <c r="BU226" s="157" t="s">
        <v>3051</v>
      </c>
      <c r="BV226" s="157" t="s">
        <v>3051</v>
      </c>
      <c r="BW226" s="157" t="s">
        <v>3051</v>
      </c>
      <c r="BX226" s="157" t="s">
        <v>3051</v>
      </c>
      <c r="BY226" s="157" t="s">
        <v>3051</v>
      </c>
      <c r="BZ226" s="157" t="s">
        <v>3051</v>
      </c>
      <c r="CA226" s="157" t="s">
        <v>3051</v>
      </c>
    </row>
    <row r="227" spans="1:79" s="2" customFormat="1" x14ac:dyDescent="0.25">
      <c r="A227" s="78" t="s">
        <v>3053</v>
      </c>
      <c r="B227" s="158">
        <v>65.856520538472424</v>
      </c>
      <c r="C227" s="158">
        <v>4.9999999999989102</v>
      </c>
      <c r="D227" s="158">
        <v>0.10000000000136</v>
      </c>
      <c r="E227" s="158">
        <v>65.856520538472424</v>
      </c>
      <c r="F227" s="158">
        <v>5.0000000000001998</v>
      </c>
      <c r="G227" s="158">
        <v>0.10000000000077</v>
      </c>
      <c r="H227" s="158">
        <v>65.856520538472424</v>
      </c>
      <c r="I227" s="158">
        <v>5.0000000000003499</v>
      </c>
      <c r="J227" s="158">
        <v>0.10000000000035</v>
      </c>
      <c r="K227" s="158">
        <v>65.856520538472424</v>
      </c>
      <c r="L227" s="158">
        <v>4.9999999999985496</v>
      </c>
      <c r="M227" s="158">
        <v>0.10000000000011</v>
      </c>
      <c r="N227" s="158">
        <v>65.856520538472424</v>
      </c>
      <c r="O227" s="158">
        <v>5.0000000000003801</v>
      </c>
      <c r="P227" s="158">
        <v>9.9999999999050002E-2</v>
      </c>
      <c r="Q227" s="158">
        <v>65.856520538472424</v>
      </c>
      <c r="R227" s="158">
        <v>5.0000000000005302</v>
      </c>
      <c r="S227" s="158">
        <v>9.999999999867E-2</v>
      </c>
      <c r="T227" s="158">
        <v>65.856520538472424</v>
      </c>
      <c r="U227" s="158">
        <v>5.00000000000193</v>
      </c>
      <c r="V227" s="158">
        <v>0.10000000000146</v>
      </c>
      <c r="W227" s="158">
        <v>65.856520538472424</v>
      </c>
      <c r="X227" s="158">
        <v>5.00000000000193</v>
      </c>
      <c r="Y227" s="158">
        <v>0.10000000000146</v>
      </c>
      <c r="Z227" s="158">
        <v>65.856520538472424</v>
      </c>
      <c r="AA227" s="158">
        <v>5.0000000000013998</v>
      </c>
      <c r="AB227" s="158">
        <v>9.9999999999889996E-2</v>
      </c>
      <c r="AC227" s="158">
        <v>65.856520538472424</v>
      </c>
      <c r="AD227" s="158">
        <v>4.9999999999997602</v>
      </c>
      <c r="AE227" s="158">
        <v>0.1000000000006</v>
      </c>
      <c r="AF227" s="158">
        <v>65.856520538472424</v>
      </c>
      <c r="AG227" s="158">
        <v>5.0000000000015001</v>
      </c>
      <c r="AH227" s="158">
        <v>9.9999999999399999E-2</v>
      </c>
      <c r="AI227" s="158">
        <v>65.856520538472424</v>
      </c>
      <c r="AJ227" s="158">
        <v>5.0000000000005302</v>
      </c>
      <c r="AK227" s="158">
        <v>9.999999999867E-2</v>
      </c>
      <c r="AL227" s="158">
        <v>65.856520538472424</v>
      </c>
      <c r="AM227" s="158">
        <v>4.9999999999997602</v>
      </c>
      <c r="AN227" s="158">
        <v>0.1000000000006</v>
      </c>
      <c r="AO227" s="158">
        <v>65.856520538472424</v>
      </c>
      <c r="AP227" s="158">
        <v>5.0000000000001998</v>
      </c>
      <c r="AQ227" s="158">
        <v>0.10000000000162999</v>
      </c>
      <c r="AR227" s="158">
        <v>65.856520538472424</v>
      </c>
      <c r="AS227" s="158">
        <v>5.00000000000193</v>
      </c>
      <c r="AT227" s="158">
        <v>0.10000000000146</v>
      </c>
      <c r="AU227" s="158">
        <v>65.856520538472424</v>
      </c>
      <c r="AV227" s="158">
        <v>5.0000000000027596</v>
      </c>
      <c r="AW227" s="158">
        <v>0.10000000000035</v>
      </c>
      <c r="AX227" s="158">
        <v>65.856520538472424</v>
      </c>
      <c r="AY227" s="158">
        <v>5.0000000000027596</v>
      </c>
      <c r="AZ227" s="158">
        <v>0.10000000000035</v>
      </c>
      <c r="BA227" s="158">
        <v>65.856520538472424</v>
      </c>
      <c r="BB227" s="158">
        <v>5.0000000000046603</v>
      </c>
      <c r="BC227" s="158">
        <v>0.10000000000254999</v>
      </c>
      <c r="BD227" s="158">
        <v>65.856520538472424</v>
      </c>
      <c r="BE227" s="158">
        <v>4.9999999999985496</v>
      </c>
      <c r="BF227" s="158">
        <v>0.10000000000011</v>
      </c>
      <c r="BG227" s="158">
        <v>65.856520538472424</v>
      </c>
      <c r="BH227" s="158">
        <v>4.9999999999977396</v>
      </c>
      <c r="BI227" s="158">
        <v>0.10000000000146</v>
      </c>
      <c r="BJ227" s="158">
        <v>65.856520538472424</v>
      </c>
      <c r="BK227" s="158">
        <v>5.0000000000046603</v>
      </c>
      <c r="BL227" s="158">
        <v>0.10000000000254999</v>
      </c>
      <c r="BM227" s="158">
        <v>65.856520538472424</v>
      </c>
      <c r="BN227" s="158">
        <v>5.0000000000027596</v>
      </c>
      <c r="BO227" s="158">
        <v>0.10000000000035</v>
      </c>
      <c r="BP227" s="158">
        <v>65.856520538472424</v>
      </c>
      <c r="BQ227" s="158">
        <v>5.0000000000017302</v>
      </c>
      <c r="BR227" s="158">
        <v>9.9999999998270001E-2</v>
      </c>
      <c r="BS227" s="158">
        <v>65.856520538472424</v>
      </c>
      <c r="BT227" s="158">
        <v>5.0000000000015898</v>
      </c>
      <c r="BU227" s="158">
        <v>9.9999999998969996E-2</v>
      </c>
      <c r="BV227" s="158">
        <v>65.856520538472424</v>
      </c>
      <c r="BW227" s="158">
        <v>4.9999999999987104</v>
      </c>
      <c r="BX227" s="158">
        <v>9.9999999998149999E-2</v>
      </c>
      <c r="BY227" s="158">
        <v>65.856520538472424</v>
      </c>
      <c r="BZ227" s="158">
        <v>4.9999999999987104</v>
      </c>
      <c r="CA227" s="158">
        <v>9.9999999998149999E-2</v>
      </c>
    </row>
    <row r="228" spans="1:79" s="2" customFormat="1" x14ac:dyDescent="0.25">
      <c r="A228" s="78" t="s">
        <v>42</v>
      </c>
      <c r="B228" s="158">
        <v>98.28041703320568</v>
      </c>
      <c r="C228" s="158">
        <v>281.52535730995351</v>
      </c>
      <c r="D228" s="158">
        <v>1.4123237296065401</v>
      </c>
      <c r="E228" s="158">
        <v>97.736901453819826</v>
      </c>
      <c r="F228" s="158">
        <v>278.28327509959422</v>
      </c>
      <c r="G228" s="158">
        <v>1.3969375767438701</v>
      </c>
      <c r="H228" s="158">
        <v>98.000374289259966</v>
      </c>
      <c r="I228" s="158">
        <v>278.19064530817411</v>
      </c>
      <c r="J228" s="158">
        <v>1.3964979777336699</v>
      </c>
      <c r="K228" s="158">
        <v>98.076647078442747</v>
      </c>
      <c r="L228" s="158">
        <v>280.26655076403722</v>
      </c>
      <c r="M228" s="158">
        <v>1.40634973243955</v>
      </c>
      <c r="N228" s="158">
        <v>98.054781600696856</v>
      </c>
      <c r="O228" s="158">
        <v>282.31361916169413</v>
      </c>
      <c r="P228" s="158">
        <v>1.4160646333097699</v>
      </c>
      <c r="Q228" s="158">
        <v>98.010164385982037</v>
      </c>
      <c r="R228" s="158">
        <v>280.97172168413658</v>
      </c>
      <c r="S228" s="158">
        <v>1.40969630629763</v>
      </c>
      <c r="T228" s="158">
        <v>97.884296248589749</v>
      </c>
      <c r="U228" s="158">
        <v>300</v>
      </c>
      <c r="V228" s="158">
        <v>1.5</v>
      </c>
      <c r="W228" s="158">
        <v>97.927471413294953</v>
      </c>
      <c r="X228" s="158">
        <v>299.99999999999994</v>
      </c>
      <c r="Y228" s="158">
        <v>1.5</v>
      </c>
      <c r="Z228" s="158">
        <v>97.611914042768575</v>
      </c>
      <c r="AA228" s="158">
        <v>299.99999999999994</v>
      </c>
      <c r="AB228" s="158">
        <v>1.5</v>
      </c>
      <c r="AC228" s="158">
        <v>97.414541701830615</v>
      </c>
      <c r="AD228" s="158">
        <v>299.99999999999994</v>
      </c>
      <c r="AE228" s="158">
        <v>1.5</v>
      </c>
      <c r="AF228" s="158">
        <v>97.56988747225752</v>
      </c>
      <c r="AG228" s="158">
        <v>300</v>
      </c>
      <c r="AH228" s="158">
        <v>1.5</v>
      </c>
      <c r="AI228" s="158">
        <v>97.640641147315321</v>
      </c>
      <c r="AJ228" s="158">
        <v>299.99999999999994</v>
      </c>
      <c r="AK228" s="158">
        <v>1.5</v>
      </c>
      <c r="AL228" s="158">
        <v>97.782614194845536</v>
      </c>
      <c r="AM228" s="158">
        <v>300.00000000000006</v>
      </c>
      <c r="AN228" s="158">
        <v>1.5</v>
      </c>
      <c r="AO228" s="158">
        <v>97.988552076892645</v>
      </c>
      <c r="AP228" s="158">
        <v>300</v>
      </c>
      <c r="AQ228" s="158">
        <v>1.5</v>
      </c>
      <c r="AR228" s="158">
        <v>97.669351402679908</v>
      </c>
      <c r="AS228" s="158">
        <v>300</v>
      </c>
      <c r="AT228" s="158">
        <v>1.5</v>
      </c>
      <c r="AU228" s="158">
        <v>97.295486392404456</v>
      </c>
      <c r="AV228" s="158">
        <v>300</v>
      </c>
      <c r="AW228" s="158">
        <v>1.5</v>
      </c>
      <c r="AX228" s="158">
        <v>96.124428574404746</v>
      </c>
      <c r="AY228" s="158">
        <v>299.99999999999994</v>
      </c>
      <c r="AZ228" s="158">
        <v>1.5</v>
      </c>
      <c r="BA228" s="158">
        <v>97.496453682894597</v>
      </c>
      <c r="BB228" s="158">
        <v>300</v>
      </c>
      <c r="BC228" s="158">
        <v>1.5</v>
      </c>
      <c r="BD228" s="158">
        <v>97.12859848757283</v>
      </c>
      <c r="BE228" s="158">
        <v>300</v>
      </c>
      <c r="BF228" s="158">
        <v>1.5</v>
      </c>
      <c r="BG228" s="158">
        <v>96.897506396216926</v>
      </c>
      <c r="BH228" s="158">
        <v>300</v>
      </c>
      <c r="BI228" s="158">
        <v>1.5</v>
      </c>
      <c r="BJ228" s="158">
        <v>96.081013143862876</v>
      </c>
      <c r="BK228" s="158">
        <v>300.00000000000006</v>
      </c>
      <c r="BL228" s="158">
        <v>1.5</v>
      </c>
      <c r="BM228" s="158">
        <v>97.192192384271337</v>
      </c>
      <c r="BN228" s="158">
        <v>300</v>
      </c>
      <c r="BO228" s="158">
        <v>1.5</v>
      </c>
      <c r="BP228" s="158">
        <v>96.37590587962552</v>
      </c>
      <c r="BQ228" s="158">
        <v>300</v>
      </c>
      <c r="BR228" s="158">
        <v>1.5</v>
      </c>
      <c r="BS228" s="158">
        <v>95.657913113798955</v>
      </c>
      <c r="BT228" s="158">
        <v>300.00000000000006</v>
      </c>
      <c r="BU228" s="158">
        <v>1.5</v>
      </c>
      <c r="BV228" s="158">
        <v>96.961966095034555</v>
      </c>
      <c r="BW228" s="158">
        <v>300</v>
      </c>
      <c r="BX228" s="158">
        <v>1.5</v>
      </c>
      <c r="BY228" s="158">
        <v>96.63184356580588</v>
      </c>
      <c r="BZ228" s="158">
        <v>299.99999999999994</v>
      </c>
      <c r="CA228" s="158">
        <v>1.5</v>
      </c>
    </row>
    <row r="229" spans="1:79" s="2" customFormat="1" x14ac:dyDescent="0.25">
      <c r="A229" s="78" t="s">
        <v>3054</v>
      </c>
      <c r="B229" s="158">
        <v>54.524057597936071</v>
      </c>
      <c r="C229" s="158">
        <v>5</v>
      </c>
      <c r="D229" s="158">
        <v>0.1000000000001</v>
      </c>
      <c r="E229" s="158">
        <v>54.520365302672232</v>
      </c>
      <c r="F229" s="158">
        <v>5</v>
      </c>
      <c r="G229" s="158">
        <v>0.10000000000002</v>
      </c>
      <c r="H229" s="158">
        <v>54.541781168979739</v>
      </c>
      <c r="I229" s="158">
        <v>5</v>
      </c>
      <c r="J229" s="158">
        <v>0.10000000000009</v>
      </c>
      <c r="K229" s="158">
        <v>54.895705810937137</v>
      </c>
      <c r="L229" s="158">
        <v>5</v>
      </c>
      <c r="M229" s="158">
        <v>9.9999999999979994E-2</v>
      </c>
      <c r="N229" s="158">
        <v>54.93784641336039</v>
      </c>
      <c r="O229" s="158">
        <v>5</v>
      </c>
      <c r="P229" s="158">
        <v>0.10000000000007001</v>
      </c>
      <c r="Q229" s="158">
        <v>54.996999838916551</v>
      </c>
      <c r="R229" s="158">
        <v>5</v>
      </c>
      <c r="S229" s="158">
        <v>9.9999999999950004E-2</v>
      </c>
      <c r="T229" s="158">
        <v>54.97407667791056</v>
      </c>
      <c r="U229" s="158">
        <v>5</v>
      </c>
      <c r="V229" s="158">
        <v>0.10000000000003</v>
      </c>
      <c r="W229" s="158">
        <v>54.983689430213211</v>
      </c>
      <c r="X229" s="158">
        <v>5</v>
      </c>
      <c r="Y229" s="158">
        <v>9.9999999999979994E-2</v>
      </c>
      <c r="Z229" s="158">
        <v>55.049507034336337</v>
      </c>
      <c r="AA229" s="158">
        <v>5.0000000000000604</v>
      </c>
      <c r="AB229" s="158">
        <v>0.10000000000002</v>
      </c>
      <c r="AC229" s="158">
        <v>54.984428883837218</v>
      </c>
      <c r="AD229" s="158">
        <v>5</v>
      </c>
      <c r="AE229" s="158">
        <v>0.10000000000004</v>
      </c>
      <c r="AF229" s="158">
        <v>54.995520879155151</v>
      </c>
      <c r="AG229" s="158">
        <v>5</v>
      </c>
      <c r="AH229" s="158">
        <v>9.9999999999950004E-2</v>
      </c>
      <c r="AI229" s="158">
        <v>54.999957777535109</v>
      </c>
      <c r="AJ229" s="158">
        <v>5</v>
      </c>
      <c r="AK229" s="158">
        <v>0.10000000000004</v>
      </c>
      <c r="AL229" s="158">
        <v>55.03027811636251</v>
      </c>
      <c r="AM229" s="158">
        <v>5</v>
      </c>
      <c r="AN229" s="158">
        <v>0.10000000000004</v>
      </c>
      <c r="AO229" s="158">
        <v>55.008831746156929</v>
      </c>
      <c r="AP229" s="158">
        <v>5</v>
      </c>
      <c r="AQ229" s="158">
        <v>0.10000000000004</v>
      </c>
      <c r="AR229" s="158">
        <v>54.979992185962821</v>
      </c>
      <c r="AS229" s="158">
        <v>5</v>
      </c>
      <c r="AT229" s="158">
        <v>9.9999999999979994E-2</v>
      </c>
      <c r="AU229" s="158">
        <v>54.991084038062503</v>
      </c>
      <c r="AV229" s="158">
        <v>5</v>
      </c>
      <c r="AW229" s="158">
        <v>0.10000000000004999</v>
      </c>
      <c r="AX229" s="158">
        <v>55.097584035582059</v>
      </c>
      <c r="AY229" s="158">
        <v>5</v>
      </c>
      <c r="AZ229" s="158">
        <v>0.10000000000003</v>
      </c>
      <c r="BA229" s="158">
        <v>55.152326036512761</v>
      </c>
      <c r="BB229" s="158">
        <v>5</v>
      </c>
      <c r="BC229" s="158">
        <v>0.10000000000004</v>
      </c>
      <c r="BD229" s="158">
        <v>55.147147365964301</v>
      </c>
      <c r="BE229" s="158">
        <v>5</v>
      </c>
      <c r="BF229" s="158">
        <v>0.10000000000004</v>
      </c>
      <c r="BG229" s="158">
        <v>55.17526108622566</v>
      </c>
      <c r="BH229" s="158">
        <v>5.0000000000000604</v>
      </c>
      <c r="BI229" s="158">
        <v>9.9999999999959996E-2</v>
      </c>
      <c r="BJ229" s="158">
        <v>55.286998839782498</v>
      </c>
      <c r="BK229" s="158">
        <v>5</v>
      </c>
      <c r="BL229" s="158">
        <v>0.1</v>
      </c>
      <c r="BM229" s="158">
        <v>55.260356081338372</v>
      </c>
      <c r="BN229" s="158">
        <v>5</v>
      </c>
      <c r="BO229" s="158">
        <v>9.999999999999E-2</v>
      </c>
      <c r="BP229" s="158">
        <v>55.200417415280469</v>
      </c>
      <c r="BQ229" s="158">
        <v>5</v>
      </c>
      <c r="BR229" s="158">
        <v>9.9999999999959996E-2</v>
      </c>
      <c r="BS229" s="158">
        <v>55.301801263387311</v>
      </c>
      <c r="BT229" s="158">
        <v>5</v>
      </c>
      <c r="BU229" s="158">
        <v>9.999999999999E-2</v>
      </c>
      <c r="BV229" s="158">
        <v>55.352874510953491</v>
      </c>
      <c r="BW229" s="158">
        <v>5</v>
      </c>
      <c r="BX229" s="158">
        <v>0.10000000000007001</v>
      </c>
      <c r="BY229" s="158">
        <v>55.420243567147281</v>
      </c>
      <c r="BZ229" s="158">
        <v>5</v>
      </c>
      <c r="CA229" s="158">
        <v>0.10000000000001</v>
      </c>
    </row>
    <row r="230" spans="1:79" s="2" customFormat="1" x14ac:dyDescent="0.25">
      <c r="A230" s="78" t="s">
        <v>3055</v>
      </c>
      <c r="B230" s="158" t="s">
        <v>3052</v>
      </c>
      <c r="C230" s="158" t="s">
        <v>3052</v>
      </c>
      <c r="D230" s="158" t="s">
        <v>3052</v>
      </c>
      <c r="E230" s="158" t="s">
        <v>3052</v>
      </c>
      <c r="F230" s="158" t="s">
        <v>3052</v>
      </c>
      <c r="G230" s="158" t="s">
        <v>3052</v>
      </c>
      <c r="H230" s="158" t="s">
        <v>3052</v>
      </c>
      <c r="I230" s="158" t="s">
        <v>3052</v>
      </c>
      <c r="J230" s="158" t="s">
        <v>3052</v>
      </c>
      <c r="K230" s="158" t="s">
        <v>3052</v>
      </c>
      <c r="L230" s="158" t="s">
        <v>3052</v>
      </c>
      <c r="M230" s="158" t="s">
        <v>3052</v>
      </c>
      <c r="N230" s="158" t="s">
        <v>3052</v>
      </c>
      <c r="O230" s="158" t="s">
        <v>3052</v>
      </c>
      <c r="P230" s="158" t="s">
        <v>3052</v>
      </c>
      <c r="Q230" s="158" t="s">
        <v>3052</v>
      </c>
      <c r="R230" s="158" t="s">
        <v>3052</v>
      </c>
      <c r="S230" s="158" t="s">
        <v>3052</v>
      </c>
      <c r="T230" s="158" t="s">
        <v>3052</v>
      </c>
      <c r="U230" s="158" t="s">
        <v>3052</v>
      </c>
      <c r="V230" s="158" t="s">
        <v>3052</v>
      </c>
      <c r="W230" s="158" t="s">
        <v>3052</v>
      </c>
      <c r="X230" s="158" t="s">
        <v>3052</v>
      </c>
      <c r="Y230" s="158" t="s">
        <v>3052</v>
      </c>
      <c r="Z230" s="158" t="s">
        <v>3052</v>
      </c>
      <c r="AA230" s="158" t="s">
        <v>3052</v>
      </c>
      <c r="AB230" s="158" t="s">
        <v>3052</v>
      </c>
      <c r="AC230" s="158" t="s">
        <v>3052</v>
      </c>
      <c r="AD230" s="158" t="s">
        <v>3052</v>
      </c>
      <c r="AE230" s="158" t="s">
        <v>3052</v>
      </c>
      <c r="AF230" s="158" t="s">
        <v>3052</v>
      </c>
      <c r="AG230" s="158" t="s">
        <v>3052</v>
      </c>
      <c r="AH230" s="158" t="s">
        <v>3052</v>
      </c>
      <c r="AI230" s="158" t="s">
        <v>3052</v>
      </c>
      <c r="AJ230" s="158" t="s">
        <v>3052</v>
      </c>
      <c r="AK230" s="158" t="s">
        <v>3052</v>
      </c>
      <c r="AL230" s="158" t="s">
        <v>3052</v>
      </c>
      <c r="AM230" s="158" t="s">
        <v>3052</v>
      </c>
      <c r="AN230" s="158" t="s">
        <v>3052</v>
      </c>
      <c r="AO230" s="158" t="s">
        <v>3052</v>
      </c>
      <c r="AP230" s="158" t="s">
        <v>3052</v>
      </c>
      <c r="AQ230" s="158" t="s">
        <v>3052</v>
      </c>
      <c r="AR230" s="158" t="s">
        <v>3052</v>
      </c>
      <c r="AS230" s="158" t="s">
        <v>3052</v>
      </c>
      <c r="AT230" s="158" t="s">
        <v>3052</v>
      </c>
      <c r="AU230" s="158" t="s">
        <v>3052</v>
      </c>
      <c r="AV230" s="158" t="s">
        <v>3052</v>
      </c>
      <c r="AW230" s="158" t="s">
        <v>3052</v>
      </c>
      <c r="AX230" s="158" t="s">
        <v>3052</v>
      </c>
      <c r="AY230" s="158" t="s">
        <v>3052</v>
      </c>
      <c r="AZ230" s="158" t="s">
        <v>3052</v>
      </c>
      <c r="BA230" s="158" t="s">
        <v>3052</v>
      </c>
      <c r="BB230" s="158" t="s">
        <v>3052</v>
      </c>
      <c r="BC230" s="158" t="s">
        <v>3052</v>
      </c>
      <c r="BD230" s="158" t="s">
        <v>3052</v>
      </c>
      <c r="BE230" s="158" t="s">
        <v>3052</v>
      </c>
      <c r="BF230" s="158" t="s">
        <v>3052</v>
      </c>
      <c r="BG230" s="158" t="s">
        <v>3052</v>
      </c>
      <c r="BH230" s="158" t="s">
        <v>3052</v>
      </c>
      <c r="BI230" s="158" t="s">
        <v>3052</v>
      </c>
      <c r="BJ230" s="158" t="s">
        <v>3052</v>
      </c>
      <c r="BK230" s="158" t="s">
        <v>3052</v>
      </c>
      <c r="BL230" s="158" t="s">
        <v>3052</v>
      </c>
      <c r="BM230" s="158" t="s">
        <v>3052</v>
      </c>
      <c r="BN230" s="158" t="s">
        <v>3052</v>
      </c>
      <c r="BO230" s="158" t="s">
        <v>3052</v>
      </c>
      <c r="BP230" s="158" t="s">
        <v>3052</v>
      </c>
      <c r="BQ230" s="158" t="s">
        <v>3052</v>
      </c>
      <c r="BR230" s="158" t="s">
        <v>3052</v>
      </c>
      <c r="BS230" s="158" t="s">
        <v>3052</v>
      </c>
      <c r="BT230" s="158" t="s">
        <v>3052</v>
      </c>
      <c r="BU230" s="158" t="s">
        <v>3052</v>
      </c>
      <c r="BV230" s="158" t="s">
        <v>3052</v>
      </c>
      <c r="BW230" s="158" t="s">
        <v>3052</v>
      </c>
      <c r="BX230" s="158" t="s">
        <v>3052</v>
      </c>
      <c r="BY230" s="158" t="s">
        <v>3052</v>
      </c>
      <c r="BZ230" s="158" t="s">
        <v>3052</v>
      </c>
      <c r="CA230" s="158" t="s">
        <v>3052</v>
      </c>
    </row>
    <row r="231" spans="1:79" s="2" customFormat="1" x14ac:dyDescent="0.25">
      <c r="A231" s="78" t="s">
        <v>3056</v>
      </c>
      <c r="B231" s="158" t="s">
        <v>3052</v>
      </c>
      <c r="C231" s="158" t="s">
        <v>3052</v>
      </c>
      <c r="D231" s="158" t="s">
        <v>3052</v>
      </c>
      <c r="E231" s="158" t="s">
        <v>3052</v>
      </c>
      <c r="F231" s="158" t="s">
        <v>3052</v>
      </c>
      <c r="G231" s="158" t="s">
        <v>3052</v>
      </c>
      <c r="H231" s="158" t="s">
        <v>3052</v>
      </c>
      <c r="I231" s="158" t="s">
        <v>3052</v>
      </c>
      <c r="J231" s="158" t="s">
        <v>3052</v>
      </c>
      <c r="K231" s="158" t="s">
        <v>3052</v>
      </c>
      <c r="L231" s="158" t="s">
        <v>3052</v>
      </c>
      <c r="M231" s="158" t="s">
        <v>3052</v>
      </c>
      <c r="N231" s="158" t="s">
        <v>3052</v>
      </c>
      <c r="O231" s="158" t="s">
        <v>3052</v>
      </c>
      <c r="P231" s="158" t="s">
        <v>3052</v>
      </c>
      <c r="Q231" s="158" t="s">
        <v>3052</v>
      </c>
      <c r="R231" s="158" t="s">
        <v>3052</v>
      </c>
      <c r="S231" s="158" t="s">
        <v>3052</v>
      </c>
      <c r="T231" s="158" t="s">
        <v>3052</v>
      </c>
      <c r="U231" s="158" t="s">
        <v>3052</v>
      </c>
      <c r="V231" s="158" t="s">
        <v>3052</v>
      </c>
      <c r="W231" s="158" t="s">
        <v>3052</v>
      </c>
      <c r="X231" s="158" t="s">
        <v>3052</v>
      </c>
      <c r="Y231" s="158" t="s">
        <v>3052</v>
      </c>
      <c r="Z231" s="158" t="s">
        <v>3052</v>
      </c>
      <c r="AA231" s="158" t="s">
        <v>3052</v>
      </c>
      <c r="AB231" s="158" t="s">
        <v>3052</v>
      </c>
      <c r="AC231" s="158" t="s">
        <v>3052</v>
      </c>
      <c r="AD231" s="158" t="s">
        <v>3052</v>
      </c>
      <c r="AE231" s="158" t="s">
        <v>3052</v>
      </c>
      <c r="AF231" s="158" t="s">
        <v>3052</v>
      </c>
      <c r="AG231" s="158" t="s">
        <v>3052</v>
      </c>
      <c r="AH231" s="158" t="s">
        <v>3052</v>
      </c>
      <c r="AI231" s="158" t="s">
        <v>3052</v>
      </c>
      <c r="AJ231" s="158" t="s">
        <v>3052</v>
      </c>
      <c r="AK231" s="158" t="s">
        <v>3052</v>
      </c>
      <c r="AL231" s="158" t="s">
        <v>3052</v>
      </c>
      <c r="AM231" s="158" t="s">
        <v>3052</v>
      </c>
      <c r="AN231" s="158" t="s">
        <v>3052</v>
      </c>
      <c r="AO231" s="158" t="s">
        <v>3052</v>
      </c>
      <c r="AP231" s="158" t="s">
        <v>3052</v>
      </c>
      <c r="AQ231" s="158" t="s">
        <v>3052</v>
      </c>
      <c r="AR231" s="158" t="s">
        <v>3052</v>
      </c>
      <c r="AS231" s="158" t="s">
        <v>3052</v>
      </c>
      <c r="AT231" s="158" t="s">
        <v>3052</v>
      </c>
      <c r="AU231" s="158" t="s">
        <v>3052</v>
      </c>
      <c r="AV231" s="158" t="s">
        <v>3052</v>
      </c>
      <c r="AW231" s="158" t="s">
        <v>3052</v>
      </c>
      <c r="AX231" s="158" t="s">
        <v>3052</v>
      </c>
      <c r="AY231" s="158" t="s">
        <v>3052</v>
      </c>
      <c r="AZ231" s="158" t="s">
        <v>3052</v>
      </c>
      <c r="BA231" s="158" t="s">
        <v>3052</v>
      </c>
      <c r="BB231" s="158" t="s">
        <v>3052</v>
      </c>
      <c r="BC231" s="158" t="s">
        <v>3052</v>
      </c>
      <c r="BD231" s="158" t="s">
        <v>3052</v>
      </c>
      <c r="BE231" s="158" t="s">
        <v>3052</v>
      </c>
      <c r="BF231" s="158" t="s">
        <v>3052</v>
      </c>
      <c r="BG231" s="158" t="s">
        <v>3052</v>
      </c>
      <c r="BH231" s="158" t="s">
        <v>3052</v>
      </c>
      <c r="BI231" s="158" t="s">
        <v>3052</v>
      </c>
      <c r="BJ231" s="158" t="s">
        <v>3052</v>
      </c>
      <c r="BK231" s="158" t="s">
        <v>3052</v>
      </c>
      <c r="BL231" s="158" t="s">
        <v>3052</v>
      </c>
      <c r="BM231" s="158" t="s">
        <v>3052</v>
      </c>
      <c r="BN231" s="158" t="s">
        <v>3052</v>
      </c>
      <c r="BO231" s="158" t="s">
        <v>3052</v>
      </c>
      <c r="BP231" s="158" t="s">
        <v>3052</v>
      </c>
      <c r="BQ231" s="158" t="s">
        <v>3052</v>
      </c>
      <c r="BR231" s="158" t="s">
        <v>3052</v>
      </c>
      <c r="BS231" s="158" t="s">
        <v>3052</v>
      </c>
      <c r="BT231" s="158" t="s">
        <v>3052</v>
      </c>
      <c r="BU231" s="158" t="s">
        <v>3052</v>
      </c>
      <c r="BV231" s="158" t="s">
        <v>3052</v>
      </c>
      <c r="BW231" s="158" t="s">
        <v>3052</v>
      </c>
      <c r="BX231" s="158" t="s">
        <v>3052</v>
      </c>
      <c r="BY231" s="158" t="s">
        <v>3052</v>
      </c>
      <c r="BZ231" s="158" t="s">
        <v>3052</v>
      </c>
      <c r="CA231" s="158" t="s">
        <v>3052</v>
      </c>
    </row>
    <row r="232" spans="1:79" s="2" customFormat="1" x14ac:dyDescent="0.25">
      <c r="A232" s="78" t="s">
        <v>3057</v>
      </c>
      <c r="B232" s="158">
        <v>112</v>
      </c>
      <c r="C232" s="158">
        <v>299.82662567327031</v>
      </c>
      <c r="D232" s="158">
        <v>3.99479877019811</v>
      </c>
      <c r="E232" s="158">
        <v>112</v>
      </c>
      <c r="F232" s="158">
        <v>299.8558517332113</v>
      </c>
      <c r="G232" s="158">
        <v>3.9956755519963401</v>
      </c>
      <c r="H232" s="158">
        <v>112.00000000000001</v>
      </c>
      <c r="I232" s="158">
        <v>299.88187882156757</v>
      </c>
      <c r="J232" s="158">
        <v>3.9964563646470301</v>
      </c>
      <c r="K232" s="158">
        <v>112.00000000000001</v>
      </c>
      <c r="L232" s="158">
        <v>299.90248781097637</v>
      </c>
      <c r="M232" s="158">
        <v>3.99707463432929</v>
      </c>
      <c r="N232" s="158">
        <v>112</v>
      </c>
      <c r="O232" s="158">
        <v>299.93227799881487</v>
      </c>
      <c r="P232" s="158">
        <v>3.9979683399644501</v>
      </c>
      <c r="Q232" s="158">
        <v>112</v>
      </c>
      <c r="R232" s="158">
        <v>299.96436737239065</v>
      </c>
      <c r="S232" s="158">
        <v>3.9989310211717202</v>
      </c>
      <c r="T232" s="158">
        <v>112</v>
      </c>
      <c r="U232" s="158">
        <v>299.96474114121173</v>
      </c>
      <c r="V232" s="158">
        <v>3.9989422342363499</v>
      </c>
      <c r="W232" s="158">
        <v>112</v>
      </c>
      <c r="X232" s="158">
        <v>299.96641759717909</v>
      </c>
      <c r="Y232" s="158">
        <v>3.99899252791537</v>
      </c>
      <c r="Z232" s="158">
        <v>112</v>
      </c>
      <c r="AA232" s="158">
        <v>299.90284974093265</v>
      </c>
      <c r="AB232" s="158">
        <v>3.9970854922279799</v>
      </c>
      <c r="AC232" s="158">
        <v>112.00000000000001</v>
      </c>
      <c r="AD232" s="158">
        <v>299.84780844155841</v>
      </c>
      <c r="AE232" s="158">
        <v>3.9954342532467502</v>
      </c>
      <c r="AF232" s="158">
        <v>111.99999999999999</v>
      </c>
      <c r="AG232" s="158">
        <v>299.84981047512338</v>
      </c>
      <c r="AH232" s="158">
        <v>3.9954943142536998</v>
      </c>
      <c r="AI232" s="158">
        <v>112</v>
      </c>
      <c r="AJ232" s="158">
        <v>299.81113834116508</v>
      </c>
      <c r="AK232" s="158">
        <v>3.9943341502349501</v>
      </c>
      <c r="AL232" s="158">
        <v>112</v>
      </c>
      <c r="AM232" s="158">
        <v>299.80343336391036</v>
      </c>
      <c r="AN232" s="158">
        <v>3.9941030009173102</v>
      </c>
      <c r="AO232" s="158">
        <v>112</v>
      </c>
      <c r="AP232" s="158">
        <v>299.68154894592703</v>
      </c>
      <c r="AQ232" s="158">
        <v>3.9904464683778098</v>
      </c>
      <c r="AR232" s="158">
        <v>111.99999999999999</v>
      </c>
      <c r="AS232" s="158">
        <v>299.62943138304445</v>
      </c>
      <c r="AT232" s="158">
        <v>3.98888294149133</v>
      </c>
      <c r="AU232" s="158">
        <v>112.00000000000001</v>
      </c>
      <c r="AV232" s="158">
        <v>299.58015953937502</v>
      </c>
      <c r="AW232" s="158">
        <v>3.98740478618125</v>
      </c>
      <c r="AX232" s="158">
        <v>111.99999999999999</v>
      </c>
      <c r="AY232" s="158">
        <v>299.54043237653906</v>
      </c>
      <c r="AZ232" s="158">
        <v>3.9862129712961698</v>
      </c>
      <c r="BA232" s="158">
        <v>112</v>
      </c>
      <c r="BB232" s="158">
        <v>299.44838745265326</v>
      </c>
      <c r="BC232" s="158">
        <v>3.9834516235796</v>
      </c>
      <c r="BD232" s="158">
        <v>112.00000000000001</v>
      </c>
      <c r="BE232" s="158">
        <v>299.50540085535329</v>
      </c>
      <c r="BF232" s="158">
        <v>3.9851620256606002</v>
      </c>
      <c r="BG232" s="158">
        <v>112</v>
      </c>
      <c r="BH232" s="158">
        <v>299.50209746344137</v>
      </c>
      <c r="BI232" s="158">
        <v>3.9850629239032398</v>
      </c>
      <c r="BJ232" s="158">
        <v>112</v>
      </c>
      <c r="BK232" s="158">
        <v>299.4534585329402</v>
      </c>
      <c r="BL232" s="158">
        <v>3.9836037559882098</v>
      </c>
      <c r="BM232" s="158">
        <v>111.99999999999999</v>
      </c>
      <c r="BN232" s="158">
        <v>299.12538396959678</v>
      </c>
      <c r="BO232" s="158">
        <v>3.9737615190878999</v>
      </c>
      <c r="BP232" s="158">
        <v>112.00000000000001</v>
      </c>
      <c r="BQ232" s="158">
        <v>299.04945685334019</v>
      </c>
      <c r="BR232" s="158">
        <v>3.9714837056002099</v>
      </c>
      <c r="BS232" s="158">
        <v>111.99999999999999</v>
      </c>
      <c r="BT232" s="158">
        <v>299.12747608139063</v>
      </c>
      <c r="BU232" s="158">
        <v>3.9738242824417198</v>
      </c>
      <c r="BV232" s="158">
        <v>112.00000000000001</v>
      </c>
      <c r="BW232" s="158">
        <v>299.02672132225609</v>
      </c>
      <c r="BX232" s="158">
        <v>3.97080163966768</v>
      </c>
      <c r="BY232" s="158">
        <v>112</v>
      </c>
      <c r="BZ232" s="158">
        <v>299.04140421328759</v>
      </c>
      <c r="CA232" s="158">
        <v>3.9712421263986299</v>
      </c>
    </row>
    <row r="233" spans="1:79" s="2" customFormat="1" x14ac:dyDescent="0.25">
      <c r="A233" s="81" t="s">
        <v>3115</v>
      </c>
      <c r="B233" s="158" t="s">
        <v>3051</v>
      </c>
      <c r="C233" s="158" t="s">
        <v>3051</v>
      </c>
      <c r="D233" s="158" t="s">
        <v>3051</v>
      </c>
      <c r="E233" s="158" t="s">
        <v>3051</v>
      </c>
      <c r="F233" s="158" t="s">
        <v>3051</v>
      </c>
      <c r="G233" s="158" t="s">
        <v>3051</v>
      </c>
      <c r="H233" s="158" t="s">
        <v>3051</v>
      </c>
      <c r="I233" s="158" t="s">
        <v>3051</v>
      </c>
      <c r="J233" s="158" t="s">
        <v>3051</v>
      </c>
      <c r="K233" s="158" t="s">
        <v>3051</v>
      </c>
      <c r="L233" s="158" t="s">
        <v>3051</v>
      </c>
      <c r="M233" s="158" t="s">
        <v>3051</v>
      </c>
      <c r="N233" s="158" t="s">
        <v>3051</v>
      </c>
      <c r="O233" s="158" t="s">
        <v>3051</v>
      </c>
      <c r="P233" s="158" t="s">
        <v>3051</v>
      </c>
      <c r="Q233" s="158" t="s">
        <v>3051</v>
      </c>
      <c r="R233" s="158" t="s">
        <v>3051</v>
      </c>
      <c r="S233" s="158" t="s">
        <v>3051</v>
      </c>
      <c r="T233" s="158" t="s">
        <v>3051</v>
      </c>
      <c r="U233" s="158" t="s">
        <v>3051</v>
      </c>
      <c r="V233" s="158" t="s">
        <v>3051</v>
      </c>
      <c r="W233" s="158" t="s">
        <v>3051</v>
      </c>
      <c r="X233" s="158" t="s">
        <v>3051</v>
      </c>
      <c r="Y233" s="158" t="s">
        <v>3051</v>
      </c>
      <c r="Z233" s="158" t="s">
        <v>3051</v>
      </c>
      <c r="AA233" s="158" t="s">
        <v>3051</v>
      </c>
      <c r="AB233" s="158" t="s">
        <v>3051</v>
      </c>
      <c r="AC233" s="158" t="s">
        <v>3051</v>
      </c>
      <c r="AD233" s="158" t="s">
        <v>3051</v>
      </c>
      <c r="AE233" s="158" t="s">
        <v>3051</v>
      </c>
      <c r="AF233" s="158" t="s">
        <v>3051</v>
      </c>
      <c r="AG233" s="158" t="s">
        <v>3051</v>
      </c>
      <c r="AH233" s="158" t="s">
        <v>3051</v>
      </c>
      <c r="AI233" s="158" t="s">
        <v>3051</v>
      </c>
      <c r="AJ233" s="158" t="s">
        <v>3051</v>
      </c>
      <c r="AK233" s="158" t="s">
        <v>3051</v>
      </c>
      <c r="AL233" s="158" t="s">
        <v>3051</v>
      </c>
      <c r="AM233" s="158" t="s">
        <v>3051</v>
      </c>
      <c r="AN233" s="158" t="s">
        <v>3051</v>
      </c>
      <c r="AO233" s="158" t="s">
        <v>3051</v>
      </c>
      <c r="AP233" s="158" t="s">
        <v>3051</v>
      </c>
      <c r="AQ233" s="158" t="s">
        <v>3051</v>
      </c>
      <c r="AR233" s="158" t="s">
        <v>3051</v>
      </c>
      <c r="AS233" s="158" t="s">
        <v>3051</v>
      </c>
      <c r="AT233" s="158" t="s">
        <v>3051</v>
      </c>
      <c r="AU233" s="158" t="s">
        <v>3051</v>
      </c>
      <c r="AV233" s="158" t="s">
        <v>3051</v>
      </c>
      <c r="AW233" s="158" t="s">
        <v>3051</v>
      </c>
      <c r="AX233" s="158" t="s">
        <v>3051</v>
      </c>
      <c r="AY233" s="158" t="s">
        <v>3051</v>
      </c>
      <c r="AZ233" s="158" t="s">
        <v>3051</v>
      </c>
      <c r="BA233" s="158" t="s">
        <v>3051</v>
      </c>
      <c r="BB233" s="158" t="s">
        <v>3051</v>
      </c>
      <c r="BC233" s="158" t="s">
        <v>3051</v>
      </c>
      <c r="BD233" s="158" t="s">
        <v>3051</v>
      </c>
      <c r="BE233" s="158" t="s">
        <v>3051</v>
      </c>
      <c r="BF233" s="158" t="s">
        <v>3051</v>
      </c>
      <c r="BG233" s="158" t="s">
        <v>3051</v>
      </c>
      <c r="BH233" s="158" t="s">
        <v>3051</v>
      </c>
      <c r="BI233" s="158" t="s">
        <v>3051</v>
      </c>
      <c r="BJ233" s="158" t="s">
        <v>3051</v>
      </c>
      <c r="BK233" s="158" t="s">
        <v>3051</v>
      </c>
      <c r="BL233" s="158" t="s">
        <v>3051</v>
      </c>
      <c r="BM233" s="158" t="s">
        <v>3051</v>
      </c>
      <c r="BN233" s="158" t="s">
        <v>3051</v>
      </c>
      <c r="BO233" s="158" t="s">
        <v>3051</v>
      </c>
      <c r="BP233" s="158" t="s">
        <v>3051</v>
      </c>
      <c r="BQ233" s="158" t="s">
        <v>3051</v>
      </c>
      <c r="BR233" s="158" t="s">
        <v>3051</v>
      </c>
      <c r="BS233" s="158" t="s">
        <v>3051</v>
      </c>
      <c r="BT233" s="158" t="s">
        <v>3051</v>
      </c>
      <c r="BU233" s="158" t="s">
        <v>3051</v>
      </c>
      <c r="BV233" s="158" t="s">
        <v>3051</v>
      </c>
      <c r="BW233" s="158" t="s">
        <v>3051</v>
      </c>
      <c r="BX233" s="158" t="s">
        <v>3051</v>
      </c>
      <c r="BY233" s="158" t="s">
        <v>3051</v>
      </c>
      <c r="BZ233" s="158" t="s">
        <v>3051</v>
      </c>
      <c r="CA233" s="158" t="s">
        <v>3051</v>
      </c>
    </row>
    <row r="234" spans="1:79" s="2" customFormat="1" x14ac:dyDescent="0.25">
      <c r="A234" s="82" t="s">
        <v>3061</v>
      </c>
      <c r="B234" s="158">
        <v>65.856520538472424</v>
      </c>
      <c r="C234" s="158">
        <v>4.9999999999989102</v>
      </c>
      <c r="D234" s="158">
        <v>0.10000000000136</v>
      </c>
      <c r="E234" s="158">
        <v>65.856520538472424</v>
      </c>
      <c r="F234" s="158">
        <v>5.0000000000001998</v>
      </c>
      <c r="G234" s="158">
        <v>0.10000000000077</v>
      </c>
      <c r="H234" s="158">
        <v>65.856520538472424</v>
      </c>
      <c r="I234" s="158">
        <v>5.0000000000003499</v>
      </c>
      <c r="J234" s="158">
        <v>0.10000000000035</v>
      </c>
      <c r="K234" s="158">
        <v>65.856520538472424</v>
      </c>
      <c r="L234" s="158">
        <v>4.9999999999985496</v>
      </c>
      <c r="M234" s="158">
        <v>0.10000000000011</v>
      </c>
      <c r="N234" s="158">
        <v>65.856520538472424</v>
      </c>
      <c r="O234" s="158">
        <v>5.0000000000003801</v>
      </c>
      <c r="P234" s="158">
        <v>9.9999999999050002E-2</v>
      </c>
      <c r="Q234" s="158">
        <v>65.856520538472424</v>
      </c>
      <c r="R234" s="158">
        <v>5.0000000000005302</v>
      </c>
      <c r="S234" s="158">
        <v>9.999999999867E-2</v>
      </c>
      <c r="T234" s="158">
        <v>65.856520538472424</v>
      </c>
      <c r="U234" s="158">
        <v>5.00000000000193</v>
      </c>
      <c r="V234" s="158">
        <v>0.10000000000146</v>
      </c>
      <c r="W234" s="158">
        <v>65.856520538472424</v>
      </c>
      <c r="X234" s="158">
        <v>5.00000000000193</v>
      </c>
      <c r="Y234" s="158">
        <v>0.10000000000146</v>
      </c>
      <c r="Z234" s="158">
        <v>65.856520538472424</v>
      </c>
      <c r="AA234" s="158">
        <v>5.0000000000013998</v>
      </c>
      <c r="AB234" s="158">
        <v>9.9999999999889996E-2</v>
      </c>
      <c r="AC234" s="158">
        <v>65.856520538472424</v>
      </c>
      <c r="AD234" s="158">
        <v>4.9999999999997602</v>
      </c>
      <c r="AE234" s="158">
        <v>0.1000000000006</v>
      </c>
      <c r="AF234" s="158">
        <v>65.856520538472424</v>
      </c>
      <c r="AG234" s="158">
        <v>5.0000000000015001</v>
      </c>
      <c r="AH234" s="158">
        <v>9.9999999999399999E-2</v>
      </c>
      <c r="AI234" s="158">
        <v>65.856520538472424</v>
      </c>
      <c r="AJ234" s="158">
        <v>5.0000000000005302</v>
      </c>
      <c r="AK234" s="158">
        <v>9.999999999867E-2</v>
      </c>
      <c r="AL234" s="158">
        <v>65.856520538472424</v>
      </c>
      <c r="AM234" s="158">
        <v>4.9999999999997602</v>
      </c>
      <c r="AN234" s="158">
        <v>0.1000000000006</v>
      </c>
      <c r="AO234" s="158">
        <v>65.856520538472424</v>
      </c>
      <c r="AP234" s="158">
        <v>5.0000000000001998</v>
      </c>
      <c r="AQ234" s="158">
        <v>0.10000000000162999</v>
      </c>
      <c r="AR234" s="158">
        <v>65.856520538472424</v>
      </c>
      <c r="AS234" s="158">
        <v>5.00000000000193</v>
      </c>
      <c r="AT234" s="158">
        <v>0.10000000000146</v>
      </c>
      <c r="AU234" s="158">
        <v>65.856520538472424</v>
      </c>
      <c r="AV234" s="158">
        <v>5.0000000000027596</v>
      </c>
      <c r="AW234" s="158">
        <v>0.10000000000035</v>
      </c>
      <c r="AX234" s="158">
        <v>65.856520538472424</v>
      </c>
      <c r="AY234" s="158">
        <v>5.0000000000027596</v>
      </c>
      <c r="AZ234" s="158">
        <v>0.10000000000035</v>
      </c>
      <c r="BA234" s="158">
        <v>65.856520538472424</v>
      </c>
      <c r="BB234" s="158">
        <v>5.0000000000046603</v>
      </c>
      <c r="BC234" s="158">
        <v>0.10000000000254999</v>
      </c>
      <c r="BD234" s="158">
        <v>65.856520538472424</v>
      </c>
      <c r="BE234" s="158">
        <v>4.9999999999985496</v>
      </c>
      <c r="BF234" s="158">
        <v>0.10000000000011</v>
      </c>
      <c r="BG234" s="158">
        <v>65.856520538472424</v>
      </c>
      <c r="BH234" s="158">
        <v>4.9999999999977396</v>
      </c>
      <c r="BI234" s="158">
        <v>0.10000000000146</v>
      </c>
      <c r="BJ234" s="158">
        <v>65.856520538472424</v>
      </c>
      <c r="BK234" s="158">
        <v>5.0000000000046603</v>
      </c>
      <c r="BL234" s="158">
        <v>0.10000000000254999</v>
      </c>
      <c r="BM234" s="158">
        <v>65.856520538472424</v>
      </c>
      <c r="BN234" s="158">
        <v>5.0000000000027596</v>
      </c>
      <c r="BO234" s="158">
        <v>0.10000000000035</v>
      </c>
      <c r="BP234" s="158">
        <v>65.856520538472424</v>
      </c>
      <c r="BQ234" s="158">
        <v>5.0000000000017302</v>
      </c>
      <c r="BR234" s="158">
        <v>9.9999999998270001E-2</v>
      </c>
      <c r="BS234" s="158">
        <v>65.856520538472424</v>
      </c>
      <c r="BT234" s="158">
        <v>5.0000000000015898</v>
      </c>
      <c r="BU234" s="158">
        <v>9.9999999998969996E-2</v>
      </c>
      <c r="BV234" s="158">
        <v>65.856520538472424</v>
      </c>
      <c r="BW234" s="158">
        <v>4.9999999999987104</v>
      </c>
      <c r="BX234" s="158">
        <v>9.9999999998149999E-2</v>
      </c>
      <c r="BY234" s="158">
        <v>65.856520538472424</v>
      </c>
      <c r="BZ234" s="158">
        <v>4.9999999999987104</v>
      </c>
      <c r="CA234" s="158">
        <v>9.9999999998149999E-2</v>
      </c>
    </row>
    <row r="235" spans="1:79" s="2" customFormat="1" x14ac:dyDescent="0.25">
      <c r="A235" s="82" t="s">
        <v>3062</v>
      </c>
      <c r="B235" s="158">
        <v>98.28041703320568</v>
      </c>
      <c r="C235" s="158">
        <v>281.52535730995351</v>
      </c>
      <c r="D235" s="158">
        <v>1.4123237296065401</v>
      </c>
      <c r="E235" s="158">
        <v>97.736901453819826</v>
      </c>
      <c r="F235" s="158">
        <v>278.28327509959422</v>
      </c>
      <c r="G235" s="158">
        <v>1.3969375767438701</v>
      </c>
      <c r="H235" s="158">
        <v>98.000374289259966</v>
      </c>
      <c r="I235" s="158">
        <v>278.19064530817411</v>
      </c>
      <c r="J235" s="158">
        <v>1.3964979777336699</v>
      </c>
      <c r="K235" s="158">
        <v>98.076647078442747</v>
      </c>
      <c r="L235" s="158">
        <v>280.26655076403722</v>
      </c>
      <c r="M235" s="158">
        <v>1.40634973243955</v>
      </c>
      <c r="N235" s="158">
        <v>98.054781600696856</v>
      </c>
      <c r="O235" s="158">
        <v>282.31361916169413</v>
      </c>
      <c r="P235" s="158">
        <v>1.4160646333097699</v>
      </c>
      <c r="Q235" s="158">
        <v>98.010164385982037</v>
      </c>
      <c r="R235" s="158">
        <v>280.97172168413658</v>
      </c>
      <c r="S235" s="158">
        <v>1.40969630629763</v>
      </c>
      <c r="T235" s="158">
        <v>97.884296248589749</v>
      </c>
      <c r="U235" s="158">
        <v>300</v>
      </c>
      <c r="V235" s="158">
        <v>1.5</v>
      </c>
      <c r="W235" s="158">
        <v>97.927471413294953</v>
      </c>
      <c r="X235" s="158">
        <v>299.99999999999994</v>
      </c>
      <c r="Y235" s="158">
        <v>1.5</v>
      </c>
      <c r="Z235" s="158">
        <v>97.611914042768575</v>
      </c>
      <c r="AA235" s="158">
        <v>299.99999999999994</v>
      </c>
      <c r="AB235" s="158">
        <v>1.5</v>
      </c>
      <c r="AC235" s="158">
        <v>97.414541701830615</v>
      </c>
      <c r="AD235" s="158">
        <v>299.99999999999994</v>
      </c>
      <c r="AE235" s="158">
        <v>1.5</v>
      </c>
      <c r="AF235" s="158">
        <v>97.56988747225752</v>
      </c>
      <c r="AG235" s="158">
        <v>300</v>
      </c>
      <c r="AH235" s="158">
        <v>1.5</v>
      </c>
      <c r="AI235" s="158">
        <v>97.640641147315321</v>
      </c>
      <c r="AJ235" s="158">
        <v>299.99999999999994</v>
      </c>
      <c r="AK235" s="158">
        <v>1.5</v>
      </c>
      <c r="AL235" s="158">
        <v>97.782614194845536</v>
      </c>
      <c r="AM235" s="158">
        <v>300.00000000000006</v>
      </c>
      <c r="AN235" s="158">
        <v>1.5</v>
      </c>
      <c r="AO235" s="158">
        <v>97.988552076892645</v>
      </c>
      <c r="AP235" s="158">
        <v>300</v>
      </c>
      <c r="AQ235" s="158">
        <v>1.5</v>
      </c>
      <c r="AR235" s="158">
        <v>97.669351402679908</v>
      </c>
      <c r="AS235" s="158">
        <v>300</v>
      </c>
      <c r="AT235" s="158">
        <v>1.5</v>
      </c>
      <c r="AU235" s="158">
        <v>97.295486392404456</v>
      </c>
      <c r="AV235" s="158">
        <v>300</v>
      </c>
      <c r="AW235" s="158">
        <v>1.5</v>
      </c>
      <c r="AX235" s="158">
        <v>96.124428574404746</v>
      </c>
      <c r="AY235" s="158">
        <v>299.99999999999994</v>
      </c>
      <c r="AZ235" s="158">
        <v>1.5</v>
      </c>
      <c r="BA235" s="158">
        <v>97.496453682894597</v>
      </c>
      <c r="BB235" s="158">
        <v>300</v>
      </c>
      <c r="BC235" s="158">
        <v>1.5</v>
      </c>
      <c r="BD235" s="158">
        <v>97.12859848757283</v>
      </c>
      <c r="BE235" s="158">
        <v>300</v>
      </c>
      <c r="BF235" s="158">
        <v>1.5</v>
      </c>
      <c r="BG235" s="158">
        <v>96.897506396216926</v>
      </c>
      <c r="BH235" s="158">
        <v>300</v>
      </c>
      <c r="BI235" s="158">
        <v>1.5</v>
      </c>
      <c r="BJ235" s="158">
        <v>96.081013143862876</v>
      </c>
      <c r="BK235" s="158">
        <v>300.00000000000006</v>
      </c>
      <c r="BL235" s="158">
        <v>1.5</v>
      </c>
      <c r="BM235" s="158">
        <v>97.192192384271337</v>
      </c>
      <c r="BN235" s="158">
        <v>300</v>
      </c>
      <c r="BO235" s="158">
        <v>1.5</v>
      </c>
      <c r="BP235" s="158">
        <v>96.37590587962552</v>
      </c>
      <c r="BQ235" s="158">
        <v>300</v>
      </c>
      <c r="BR235" s="158">
        <v>1.5</v>
      </c>
      <c r="BS235" s="158">
        <v>95.657913113798955</v>
      </c>
      <c r="BT235" s="158">
        <v>300.00000000000006</v>
      </c>
      <c r="BU235" s="158">
        <v>1.5</v>
      </c>
      <c r="BV235" s="158">
        <v>96.961966095034555</v>
      </c>
      <c r="BW235" s="158">
        <v>300</v>
      </c>
      <c r="BX235" s="158">
        <v>1.5</v>
      </c>
      <c r="BY235" s="158">
        <v>96.63184356580588</v>
      </c>
      <c r="BZ235" s="158">
        <v>299.99999999999994</v>
      </c>
      <c r="CA235" s="158">
        <v>1.5</v>
      </c>
    </row>
    <row r="236" spans="1:79" s="2" customFormat="1" x14ac:dyDescent="0.25">
      <c r="A236" s="82" t="s">
        <v>3063</v>
      </c>
      <c r="B236" s="158">
        <v>54.524057597936071</v>
      </c>
      <c r="C236" s="158">
        <v>5</v>
      </c>
      <c r="D236" s="158">
        <v>0.1000000000001</v>
      </c>
      <c r="E236" s="158">
        <v>54.520365302672232</v>
      </c>
      <c r="F236" s="158">
        <v>5</v>
      </c>
      <c r="G236" s="158">
        <v>0.10000000000002</v>
      </c>
      <c r="H236" s="158">
        <v>54.541781168979739</v>
      </c>
      <c r="I236" s="158">
        <v>5</v>
      </c>
      <c r="J236" s="158">
        <v>0.10000000000009</v>
      </c>
      <c r="K236" s="158">
        <v>54.895705810937137</v>
      </c>
      <c r="L236" s="158">
        <v>5</v>
      </c>
      <c r="M236" s="158">
        <v>9.9999999999979994E-2</v>
      </c>
      <c r="N236" s="158">
        <v>54.93784641336039</v>
      </c>
      <c r="O236" s="158">
        <v>5</v>
      </c>
      <c r="P236" s="158">
        <v>0.10000000000007001</v>
      </c>
      <c r="Q236" s="158">
        <v>54.996999838916551</v>
      </c>
      <c r="R236" s="158">
        <v>5</v>
      </c>
      <c r="S236" s="158">
        <v>9.9999999999950004E-2</v>
      </c>
      <c r="T236" s="158">
        <v>54.97407667791056</v>
      </c>
      <c r="U236" s="158">
        <v>5</v>
      </c>
      <c r="V236" s="158">
        <v>0.10000000000003</v>
      </c>
      <c r="W236" s="158">
        <v>54.983689430213211</v>
      </c>
      <c r="X236" s="158">
        <v>5</v>
      </c>
      <c r="Y236" s="158">
        <v>9.9999999999979994E-2</v>
      </c>
      <c r="Z236" s="158">
        <v>55.049507034336337</v>
      </c>
      <c r="AA236" s="158">
        <v>5.0000000000000604</v>
      </c>
      <c r="AB236" s="158">
        <v>0.10000000000002</v>
      </c>
      <c r="AC236" s="158">
        <v>54.984428883837218</v>
      </c>
      <c r="AD236" s="158">
        <v>5</v>
      </c>
      <c r="AE236" s="158">
        <v>0.10000000000004</v>
      </c>
      <c r="AF236" s="158">
        <v>54.995520879155151</v>
      </c>
      <c r="AG236" s="158">
        <v>5</v>
      </c>
      <c r="AH236" s="158">
        <v>9.9999999999950004E-2</v>
      </c>
      <c r="AI236" s="158">
        <v>54.999957777535109</v>
      </c>
      <c r="AJ236" s="158">
        <v>5</v>
      </c>
      <c r="AK236" s="158">
        <v>0.10000000000004</v>
      </c>
      <c r="AL236" s="158">
        <v>55.03027811636251</v>
      </c>
      <c r="AM236" s="158">
        <v>5</v>
      </c>
      <c r="AN236" s="158">
        <v>0.10000000000004</v>
      </c>
      <c r="AO236" s="158">
        <v>55.008831746156929</v>
      </c>
      <c r="AP236" s="158">
        <v>5</v>
      </c>
      <c r="AQ236" s="158">
        <v>0.10000000000004</v>
      </c>
      <c r="AR236" s="158">
        <v>54.979992185962821</v>
      </c>
      <c r="AS236" s="158">
        <v>5</v>
      </c>
      <c r="AT236" s="158">
        <v>9.9999999999979994E-2</v>
      </c>
      <c r="AU236" s="158">
        <v>54.991084038062503</v>
      </c>
      <c r="AV236" s="158">
        <v>5</v>
      </c>
      <c r="AW236" s="158">
        <v>0.10000000000004999</v>
      </c>
      <c r="AX236" s="158">
        <v>55.097584035582059</v>
      </c>
      <c r="AY236" s="158">
        <v>5</v>
      </c>
      <c r="AZ236" s="158">
        <v>0.10000000000003</v>
      </c>
      <c r="BA236" s="158">
        <v>55.152326036512761</v>
      </c>
      <c r="BB236" s="158">
        <v>5</v>
      </c>
      <c r="BC236" s="158">
        <v>0.10000000000004</v>
      </c>
      <c r="BD236" s="158">
        <v>55.147147365964301</v>
      </c>
      <c r="BE236" s="158">
        <v>5</v>
      </c>
      <c r="BF236" s="158">
        <v>0.10000000000004</v>
      </c>
      <c r="BG236" s="158">
        <v>55.17526108622566</v>
      </c>
      <c r="BH236" s="158">
        <v>5.0000000000000604</v>
      </c>
      <c r="BI236" s="158">
        <v>9.9999999999959996E-2</v>
      </c>
      <c r="BJ236" s="158">
        <v>55.286998839782498</v>
      </c>
      <c r="BK236" s="158">
        <v>5</v>
      </c>
      <c r="BL236" s="158">
        <v>0.1</v>
      </c>
      <c r="BM236" s="158">
        <v>55.260356081338372</v>
      </c>
      <c r="BN236" s="158">
        <v>5</v>
      </c>
      <c r="BO236" s="158">
        <v>9.999999999999E-2</v>
      </c>
      <c r="BP236" s="158">
        <v>55.200417415280469</v>
      </c>
      <c r="BQ236" s="158">
        <v>5</v>
      </c>
      <c r="BR236" s="158">
        <v>9.9999999999959996E-2</v>
      </c>
      <c r="BS236" s="158">
        <v>55.301801263387311</v>
      </c>
      <c r="BT236" s="158">
        <v>5</v>
      </c>
      <c r="BU236" s="158">
        <v>9.999999999999E-2</v>
      </c>
      <c r="BV236" s="158">
        <v>55.352874510953491</v>
      </c>
      <c r="BW236" s="158">
        <v>5</v>
      </c>
      <c r="BX236" s="158">
        <v>0.10000000000007001</v>
      </c>
      <c r="BY236" s="158">
        <v>55.420243567147281</v>
      </c>
      <c r="BZ236" s="158">
        <v>5</v>
      </c>
      <c r="CA236" s="158">
        <v>0.10000000000001</v>
      </c>
    </row>
    <row r="237" spans="1:79" s="2" customFormat="1" x14ac:dyDescent="0.25">
      <c r="A237" s="82" t="s">
        <v>3064</v>
      </c>
      <c r="B237" s="158" t="s">
        <v>3052</v>
      </c>
      <c r="C237" s="158" t="s">
        <v>3052</v>
      </c>
      <c r="D237" s="158" t="s">
        <v>3052</v>
      </c>
      <c r="E237" s="158" t="s">
        <v>3052</v>
      </c>
      <c r="F237" s="158" t="s">
        <v>3052</v>
      </c>
      <c r="G237" s="158" t="s">
        <v>3052</v>
      </c>
      <c r="H237" s="158" t="s">
        <v>3052</v>
      </c>
      <c r="I237" s="158" t="s">
        <v>3052</v>
      </c>
      <c r="J237" s="158" t="s">
        <v>3052</v>
      </c>
      <c r="K237" s="158" t="s">
        <v>3052</v>
      </c>
      <c r="L237" s="158" t="s">
        <v>3052</v>
      </c>
      <c r="M237" s="158" t="s">
        <v>3052</v>
      </c>
      <c r="N237" s="158" t="s">
        <v>3052</v>
      </c>
      <c r="O237" s="158" t="s">
        <v>3052</v>
      </c>
      <c r="P237" s="158" t="s">
        <v>3052</v>
      </c>
      <c r="Q237" s="158" t="s">
        <v>3052</v>
      </c>
      <c r="R237" s="158" t="s">
        <v>3052</v>
      </c>
      <c r="S237" s="158" t="s">
        <v>3052</v>
      </c>
      <c r="T237" s="158" t="s">
        <v>3052</v>
      </c>
      <c r="U237" s="158" t="s">
        <v>3052</v>
      </c>
      <c r="V237" s="158" t="s">
        <v>3052</v>
      </c>
      <c r="W237" s="158" t="s">
        <v>3052</v>
      </c>
      <c r="X237" s="158" t="s">
        <v>3052</v>
      </c>
      <c r="Y237" s="158" t="s">
        <v>3052</v>
      </c>
      <c r="Z237" s="158" t="s">
        <v>3052</v>
      </c>
      <c r="AA237" s="158" t="s">
        <v>3052</v>
      </c>
      <c r="AB237" s="158" t="s">
        <v>3052</v>
      </c>
      <c r="AC237" s="158" t="s">
        <v>3052</v>
      </c>
      <c r="AD237" s="158" t="s">
        <v>3052</v>
      </c>
      <c r="AE237" s="158" t="s">
        <v>3052</v>
      </c>
      <c r="AF237" s="158" t="s">
        <v>3052</v>
      </c>
      <c r="AG237" s="158" t="s">
        <v>3052</v>
      </c>
      <c r="AH237" s="158" t="s">
        <v>3052</v>
      </c>
      <c r="AI237" s="158" t="s">
        <v>3052</v>
      </c>
      <c r="AJ237" s="158" t="s">
        <v>3052</v>
      </c>
      <c r="AK237" s="158" t="s">
        <v>3052</v>
      </c>
      <c r="AL237" s="158" t="s">
        <v>3052</v>
      </c>
      <c r="AM237" s="158" t="s">
        <v>3052</v>
      </c>
      <c r="AN237" s="158" t="s">
        <v>3052</v>
      </c>
      <c r="AO237" s="158" t="s">
        <v>3052</v>
      </c>
      <c r="AP237" s="158" t="s">
        <v>3052</v>
      </c>
      <c r="AQ237" s="158" t="s">
        <v>3052</v>
      </c>
      <c r="AR237" s="158" t="s">
        <v>3052</v>
      </c>
      <c r="AS237" s="158" t="s">
        <v>3052</v>
      </c>
      <c r="AT237" s="158" t="s">
        <v>3052</v>
      </c>
      <c r="AU237" s="158" t="s">
        <v>3052</v>
      </c>
      <c r="AV237" s="158" t="s">
        <v>3052</v>
      </c>
      <c r="AW237" s="158" t="s">
        <v>3052</v>
      </c>
      <c r="AX237" s="158" t="s">
        <v>3052</v>
      </c>
      <c r="AY237" s="158" t="s">
        <v>3052</v>
      </c>
      <c r="AZ237" s="158" t="s">
        <v>3052</v>
      </c>
      <c r="BA237" s="158" t="s">
        <v>3052</v>
      </c>
      <c r="BB237" s="158" t="s">
        <v>3052</v>
      </c>
      <c r="BC237" s="158" t="s">
        <v>3052</v>
      </c>
      <c r="BD237" s="158" t="s">
        <v>3052</v>
      </c>
      <c r="BE237" s="158" t="s">
        <v>3052</v>
      </c>
      <c r="BF237" s="158" t="s">
        <v>3052</v>
      </c>
      <c r="BG237" s="158" t="s">
        <v>3052</v>
      </c>
      <c r="BH237" s="158" t="s">
        <v>3052</v>
      </c>
      <c r="BI237" s="158" t="s">
        <v>3052</v>
      </c>
      <c r="BJ237" s="158" t="s">
        <v>3052</v>
      </c>
      <c r="BK237" s="158" t="s">
        <v>3052</v>
      </c>
      <c r="BL237" s="158" t="s">
        <v>3052</v>
      </c>
      <c r="BM237" s="158" t="s">
        <v>3052</v>
      </c>
      <c r="BN237" s="158" t="s">
        <v>3052</v>
      </c>
      <c r="BO237" s="158" t="s">
        <v>3052</v>
      </c>
      <c r="BP237" s="158" t="s">
        <v>3052</v>
      </c>
      <c r="BQ237" s="158" t="s">
        <v>3052</v>
      </c>
      <c r="BR237" s="158" t="s">
        <v>3052</v>
      </c>
      <c r="BS237" s="158" t="s">
        <v>3052</v>
      </c>
      <c r="BT237" s="158" t="s">
        <v>3052</v>
      </c>
      <c r="BU237" s="158" t="s">
        <v>3052</v>
      </c>
      <c r="BV237" s="158" t="s">
        <v>3052</v>
      </c>
      <c r="BW237" s="158" t="s">
        <v>3052</v>
      </c>
      <c r="BX237" s="158" t="s">
        <v>3052</v>
      </c>
      <c r="BY237" s="158" t="s">
        <v>3052</v>
      </c>
      <c r="BZ237" s="158" t="s">
        <v>3052</v>
      </c>
      <c r="CA237" s="158" t="s">
        <v>3052</v>
      </c>
    </row>
    <row r="238" spans="1:79" s="2" customFormat="1" x14ac:dyDescent="0.25">
      <c r="A238" s="82" t="s">
        <v>68</v>
      </c>
      <c r="B238" s="158" t="s">
        <v>3052</v>
      </c>
      <c r="C238" s="158" t="s">
        <v>3052</v>
      </c>
      <c r="D238" s="158" t="s">
        <v>3052</v>
      </c>
      <c r="E238" s="158" t="s">
        <v>3052</v>
      </c>
      <c r="F238" s="158" t="s">
        <v>3052</v>
      </c>
      <c r="G238" s="158" t="s">
        <v>3052</v>
      </c>
      <c r="H238" s="158" t="s">
        <v>3052</v>
      </c>
      <c r="I238" s="158" t="s">
        <v>3052</v>
      </c>
      <c r="J238" s="158" t="s">
        <v>3052</v>
      </c>
      <c r="K238" s="158" t="s">
        <v>3052</v>
      </c>
      <c r="L238" s="158" t="s">
        <v>3052</v>
      </c>
      <c r="M238" s="158" t="s">
        <v>3052</v>
      </c>
      <c r="N238" s="158" t="s">
        <v>3052</v>
      </c>
      <c r="O238" s="158" t="s">
        <v>3052</v>
      </c>
      <c r="P238" s="158" t="s">
        <v>3052</v>
      </c>
      <c r="Q238" s="158" t="s">
        <v>3052</v>
      </c>
      <c r="R238" s="158" t="s">
        <v>3052</v>
      </c>
      <c r="S238" s="158" t="s">
        <v>3052</v>
      </c>
      <c r="T238" s="158" t="s">
        <v>3052</v>
      </c>
      <c r="U238" s="158" t="s">
        <v>3052</v>
      </c>
      <c r="V238" s="158" t="s">
        <v>3052</v>
      </c>
      <c r="W238" s="158" t="s">
        <v>3052</v>
      </c>
      <c r="X238" s="158" t="s">
        <v>3052</v>
      </c>
      <c r="Y238" s="158" t="s">
        <v>3052</v>
      </c>
      <c r="Z238" s="158" t="s">
        <v>3052</v>
      </c>
      <c r="AA238" s="158" t="s">
        <v>3052</v>
      </c>
      <c r="AB238" s="158" t="s">
        <v>3052</v>
      </c>
      <c r="AC238" s="158" t="s">
        <v>3052</v>
      </c>
      <c r="AD238" s="158" t="s">
        <v>3052</v>
      </c>
      <c r="AE238" s="158" t="s">
        <v>3052</v>
      </c>
      <c r="AF238" s="158" t="s">
        <v>3052</v>
      </c>
      <c r="AG238" s="158" t="s">
        <v>3052</v>
      </c>
      <c r="AH238" s="158" t="s">
        <v>3052</v>
      </c>
      <c r="AI238" s="158" t="s">
        <v>3052</v>
      </c>
      <c r="AJ238" s="158" t="s">
        <v>3052</v>
      </c>
      <c r="AK238" s="158" t="s">
        <v>3052</v>
      </c>
      <c r="AL238" s="158" t="s">
        <v>3052</v>
      </c>
      <c r="AM238" s="158" t="s">
        <v>3052</v>
      </c>
      <c r="AN238" s="158" t="s">
        <v>3052</v>
      </c>
      <c r="AO238" s="158" t="s">
        <v>3052</v>
      </c>
      <c r="AP238" s="158" t="s">
        <v>3052</v>
      </c>
      <c r="AQ238" s="158" t="s">
        <v>3052</v>
      </c>
      <c r="AR238" s="158" t="s">
        <v>3052</v>
      </c>
      <c r="AS238" s="158" t="s">
        <v>3052</v>
      </c>
      <c r="AT238" s="158" t="s">
        <v>3052</v>
      </c>
      <c r="AU238" s="158" t="s">
        <v>3052</v>
      </c>
      <c r="AV238" s="158" t="s">
        <v>3052</v>
      </c>
      <c r="AW238" s="158" t="s">
        <v>3052</v>
      </c>
      <c r="AX238" s="158" t="s">
        <v>3052</v>
      </c>
      <c r="AY238" s="158" t="s">
        <v>3052</v>
      </c>
      <c r="AZ238" s="158" t="s">
        <v>3052</v>
      </c>
      <c r="BA238" s="158" t="s">
        <v>3052</v>
      </c>
      <c r="BB238" s="158" t="s">
        <v>3052</v>
      </c>
      <c r="BC238" s="158" t="s">
        <v>3052</v>
      </c>
      <c r="BD238" s="158" t="s">
        <v>3052</v>
      </c>
      <c r="BE238" s="158" t="s">
        <v>3052</v>
      </c>
      <c r="BF238" s="158" t="s">
        <v>3052</v>
      </c>
      <c r="BG238" s="158" t="s">
        <v>3052</v>
      </c>
      <c r="BH238" s="158" t="s">
        <v>3052</v>
      </c>
      <c r="BI238" s="158" t="s">
        <v>3052</v>
      </c>
      <c r="BJ238" s="158" t="s">
        <v>3052</v>
      </c>
      <c r="BK238" s="158" t="s">
        <v>3052</v>
      </c>
      <c r="BL238" s="158" t="s">
        <v>3052</v>
      </c>
      <c r="BM238" s="158" t="s">
        <v>3052</v>
      </c>
      <c r="BN238" s="158" t="s">
        <v>3052</v>
      </c>
      <c r="BO238" s="158" t="s">
        <v>3052</v>
      </c>
      <c r="BP238" s="158" t="s">
        <v>3052</v>
      </c>
      <c r="BQ238" s="158" t="s">
        <v>3052</v>
      </c>
      <c r="BR238" s="158" t="s">
        <v>3052</v>
      </c>
      <c r="BS238" s="158" t="s">
        <v>3052</v>
      </c>
      <c r="BT238" s="158" t="s">
        <v>3052</v>
      </c>
      <c r="BU238" s="158" t="s">
        <v>3052</v>
      </c>
      <c r="BV238" s="158" t="s">
        <v>3052</v>
      </c>
      <c r="BW238" s="158" t="s">
        <v>3052</v>
      </c>
      <c r="BX238" s="158" t="s">
        <v>3052</v>
      </c>
      <c r="BY238" s="158" t="s">
        <v>3052</v>
      </c>
      <c r="BZ238" s="158" t="s">
        <v>3052</v>
      </c>
      <c r="CA238" s="158" t="s">
        <v>3052</v>
      </c>
    </row>
    <row r="239" spans="1:79" s="2" customFormat="1" x14ac:dyDescent="0.25">
      <c r="A239" s="82" t="s">
        <v>3065</v>
      </c>
      <c r="B239" s="158">
        <v>112</v>
      </c>
      <c r="C239" s="158">
        <v>299.82662567327031</v>
      </c>
      <c r="D239" s="158">
        <v>3.99479877019811</v>
      </c>
      <c r="E239" s="158">
        <v>112</v>
      </c>
      <c r="F239" s="158">
        <v>299.8558517332113</v>
      </c>
      <c r="G239" s="158">
        <v>3.9956755519963401</v>
      </c>
      <c r="H239" s="158">
        <v>112.00000000000001</v>
      </c>
      <c r="I239" s="158">
        <v>299.88187882156757</v>
      </c>
      <c r="J239" s="158">
        <v>3.9964563646470301</v>
      </c>
      <c r="K239" s="158">
        <v>112.00000000000001</v>
      </c>
      <c r="L239" s="158">
        <v>299.90248781097637</v>
      </c>
      <c r="M239" s="158">
        <v>3.99707463432929</v>
      </c>
      <c r="N239" s="158">
        <v>112</v>
      </c>
      <c r="O239" s="158">
        <v>299.93227799881487</v>
      </c>
      <c r="P239" s="158">
        <v>3.9979683399644501</v>
      </c>
      <c r="Q239" s="158">
        <v>112</v>
      </c>
      <c r="R239" s="158">
        <v>299.96436737239065</v>
      </c>
      <c r="S239" s="158">
        <v>3.9989310211717202</v>
      </c>
      <c r="T239" s="158">
        <v>112</v>
      </c>
      <c r="U239" s="158">
        <v>299.96474114121173</v>
      </c>
      <c r="V239" s="158">
        <v>3.9989422342363499</v>
      </c>
      <c r="W239" s="158">
        <v>112</v>
      </c>
      <c r="X239" s="158">
        <v>299.96641759717909</v>
      </c>
      <c r="Y239" s="158">
        <v>3.99899252791537</v>
      </c>
      <c r="Z239" s="158">
        <v>112</v>
      </c>
      <c r="AA239" s="158">
        <v>299.90284974093265</v>
      </c>
      <c r="AB239" s="158">
        <v>3.9970854922279799</v>
      </c>
      <c r="AC239" s="158">
        <v>112.00000000000001</v>
      </c>
      <c r="AD239" s="158">
        <v>299.84780844155841</v>
      </c>
      <c r="AE239" s="158">
        <v>3.9954342532467502</v>
      </c>
      <c r="AF239" s="158">
        <v>111.99999999999999</v>
      </c>
      <c r="AG239" s="158">
        <v>299.84981047512338</v>
      </c>
      <c r="AH239" s="158">
        <v>3.9954943142536998</v>
      </c>
      <c r="AI239" s="158">
        <v>112</v>
      </c>
      <c r="AJ239" s="158">
        <v>299.81113834116508</v>
      </c>
      <c r="AK239" s="158">
        <v>3.9943341502349501</v>
      </c>
      <c r="AL239" s="158">
        <v>112</v>
      </c>
      <c r="AM239" s="158">
        <v>299.80343336391036</v>
      </c>
      <c r="AN239" s="158">
        <v>3.9941030009173102</v>
      </c>
      <c r="AO239" s="158">
        <v>112</v>
      </c>
      <c r="AP239" s="158">
        <v>299.68154894592703</v>
      </c>
      <c r="AQ239" s="158">
        <v>3.9904464683778098</v>
      </c>
      <c r="AR239" s="158">
        <v>111.99999999999999</v>
      </c>
      <c r="AS239" s="158">
        <v>299.62943138304445</v>
      </c>
      <c r="AT239" s="158">
        <v>3.98888294149133</v>
      </c>
      <c r="AU239" s="158">
        <v>112.00000000000001</v>
      </c>
      <c r="AV239" s="158">
        <v>299.58015953937502</v>
      </c>
      <c r="AW239" s="158">
        <v>3.98740478618125</v>
      </c>
      <c r="AX239" s="158">
        <v>111.99999999999999</v>
      </c>
      <c r="AY239" s="158">
        <v>299.54043237653906</v>
      </c>
      <c r="AZ239" s="158">
        <v>3.9862129712961698</v>
      </c>
      <c r="BA239" s="158">
        <v>112</v>
      </c>
      <c r="BB239" s="158">
        <v>299.44838745265326</v>
      </c>
      <c r="BC239" s="158">
        <v>3.9834516235796</v>
      </c>
      <c r="BD239" s="158">
        <v>112.00000000000001</v>
      </c>
      <c r="BE239" s="158">
        <v>299.50540085535329</v>
      </c>
      <c r="BF239" s="158">
        <v>3.9851620256606002</v>
      </c>
      <c r="BG239" s="158">
        <v>112</v>
      </c>
      <c r="BH239" s="158">
        <v>299.50209746344137</v>
      </c>
      <c r="BI239" s="158">
        <v>3.9850629239032398</v>
      </c>
      <c r="BJ239" s="158">
        <v>112</v>
      </c>
      <c r="BK239" s="158">
        <v>299.4534585329402</v>
      </c>
      <c r="BL239" s="158">
        <v>3.9836037559882098</v>
      </c>
      <c r="BM239" s="158">
        <v>111.99999999999999</v>
      </c>
      <c r="BN239" s="158">
        <v>299.12538396959678</v>
      </c>
      <c r="BO239" s="158">
        <v>3.9737615190878999</v>
      </c>
      <c r="BP239" s="158">
        <v>112.00000000000001</v>
      </c>
      <c r="BQ239" s="158">
        <v>299.04945685334019</v>
      </c>
      <c r="BR239" s="158">
        <v>3.9714837056002099</v>
      </c>
      <c r="BS239" s="158">
        <v>111.99999999999999</v>
      </c>
      <c r="BT239" s="158">
        <v>299.12747608139063</v>
      </c>
      <c r="BU239" s="158">
        <v>3.9738242824417198</v>
      </c>
      <c r="BV239" s="158">
        <v>112.00000000000001</v>
      </c>
      <c r="BW239" s="158">
        <v>299.02672132225609</v>
      </c>
      <c r="BX239" s="158">
        <v>3.97080163966768</v>
      </c>
      <c r="BY239" s="158">
        <v>112</v>
      </c>
      <c r="BZ239" s="158">
        <v>299.04140421328759</v>
      </c>
      <c r="CA239" s="158">
        <v>3.9712421263986299</v>
      </c>
    </row>
    <row r="240" spans="1:79" s="2" customFormat="1" x14ac:dyDescent="0.25">
      <c r="A240" s="91" t="s">
        <v>3116</v>
      </c>
      <c r="B240" s="157" t="s">
        <v>3051</v>
      </c>
      <c r="C240" s="157" t="s">
        <v>3051</v>
      </c>
      <c r="D240" s="157" t="s">
        <v>3051</v>
      </c>
      <c r="E240" s="157" t="s">
        <v>3051</v>
      </c>
      <c r="F240" s="157" t="s">
        <v>3051</v>
      </c>
      <c r="G240" s="157" t="s">
        <v>3051</v>
      </c>
      <c r="H240" s="157" t="s">
        <v>3051</v>
      </c>
      <c r="I240" s="157" t="s">
        <v>3051</v>
      </c>
      <c r="J240" s="157" t="s">
        <v>3051</v>
      </c>
      <c r="K240" s="157" t="s">
        <v>3051</v>
      </c>
      <c r="L240" s="157" t="s">
        <v>3051</v>
      </c>
      <c r="M240" s="157" t="s">
        <v>3051</v>
      </c>
      <c r="N240" s="157" t="s">
        <v>3051</v>
      </c>
      <c r="O240" s="157" t="s">
        <v>3051</v>
      </c>
      <c r="P240" s="157" t="s">
        <v>3051</v>
      </c>
      <c r="Q240" s="157" t="s">
        <v>3051</v>
      </c>
      <c r="R240" s="157" t="s">
        <v>3051</v>
      </c>
      <c r="S240" s="157" t="s">
        <v>3051</v>
      </c>
      <c r="T240" s="157" t="s">
        <v>3051</v>
      </c>
      <c r="U240" s="157" t="s">
        <v>3051</v>
      </c>
      <c r="V240" s="157" t="s">
        <v>3051</v>
      </c>
      <c r="W240" s="157" t="s">
        <v>3051</v>
      </c>
      <c r="X240" s="157" t="s">
        <v>3051</v>
      </c>
      <c r="Y240" s="157" t="s">
        <v>3051</v>
      </c>
      <c r="Z240" s="157" t="s">
        <v>3051</v>
      </c>
      <c r="AA240" s="157" t="s">
        <v>3051</v>
      </c>
      <c r="AB240" s="157" t="s">
        <v>3051</v>
      </c>
      <c r="AC240" s="157" t="s">
        <v>3051</v>
      </c>
      <c r="AD240" s="157" t="s">
        <v>3051</v>
      </c>
      <c r="AE240" s="157" t="s">
        <v>3051</v>
      </c>
      <c r="AF240" s="157" t="s">
        <v>3051</v>
      </c>
      <c r="AG240" s="157" t="s">
        <v>3051</v>
      </c>
      <c r="AH240" s="157" t="s">
        <v>3051</v>
      </c>
      <c r="AI240" s="157" t="s">
        <v>3051</v>
      </c>
      <c r="AJ240" s="157" t="s">
        <v>3051</v>
      </c>
      <c r="AK240" s="157" t="s">
        <v>3051</v>
      </c>
      <c r="AL240" s="157" t="s">
        <v>3051</v>
      </c>
      <c r="AM240" s="157" t="s">
        <v>3051</v>
      </c>
      <c r="AN240" s="157" t="s">
        <v>3051</v>
      </c>
      <c r="AO240" s="157" t="s">
        <v>3051</v>
      </c>
      <c r="AP240" s="157" t="s">
        <v>3051</v>
      </c>
      <c r="AQ240" s="157" t="s">
        <v>3051</v>
      </c>
      <c r="AR240" s="157" t="s">
        <v>3051</v>
      </c>
      <c r="AS240" s="157" t="s">
        <v>3051</v>
      </c>
      <c r="AT240" s="157" t="s">
        <v>3051</v>
      </c>
      <c r="AU240" s="157" t="s">
        <v>3051</v>
      </c>
      <c r="AV240" s="157" t="s">
        <v>3051</v>
      </c>
      <c r="AW240" s="157" t="s">
        <v>3051</v>
      </c>
      <c r="AX240" s="157" t="s">
        <v>3051</v>
      </c>
      <c r="AY240" s="157" t="s">
        <v>3051</v>
      </c>
      <c r="AZ240" s="157" t="s">
        <v>3051</v>
      </c>
      <c r="BA240" s="157" t="s">
        <v>3051</v>
      </c>
      <c r="BB240" s="157" t="s">
        <v>3051</v>
      </c>
      <c r="BC240" s="157" t="s">
        <v>3051</v>
      </c>
      <c r="BD240" s="157" t="s">
        <v>3051</v>
      </c>
      <c r="BE240" s="157" t="s">
        <v>3051</v>
      </c>
      <c r="BF240" s="157" t="s">
        <v>3051</v>
      </c>
      <c r="BG240" s="157" t="s">
        <v>3051</v>
      </c>
      <c r="BH240" s="157" t="s">
        <v>3051</v>
      </c>
      <c r="BI240" s="157" t="s">
        <v>3051</v>
      </c>
      <c r="BJ240" s="157" t="s">
        <v>3051</v>
      </c>
      <c r="BK240" s="157" t="s">
        <v>3051</v>
      </c>
      <c r="BL240" s="157" t="s">
        <v>3051</v>
      </c>
      <c r="BM240" s="157" t="s">
        <v>3051</v>
      </c>
      <c r="BN240" s="157" t="s">
        <v>3051</v>
      </c>
      <c r="BO240" s="157" t="s">
        <v>3051</v>
      </c>
      <c r="BP240" s="157" t="s">
        <v>3051</v>
      </c>
      <c r="BQ240" s="157" t="s">
        <v>3051</v>
      </c>
      <c r="BR240" s="157" t="s">
        <v>3051</v>
      </c>
      <c r="BS240" s="157" t="s">
        <v>3051</v>
      </c>
      <c r="BT240" s="157" t="s">
        <v>3051</v>
      </c>
      <c r="BU240" s="157" t="s">
        <v>3051</v>
      </c>
      <c r="BV240" s="157" t="s">
        <v>3051</v>
      </c>
      <c r="BW240" s="157" t="s">
        <v>3051</v>
      </c>
      <c r="BX240" s="157" t="s">
        <v>3051</v>
      </c>
      <c r="BY240" s="157" t="s">
        <v>3051</v>
      </c>
      <c r="BZ240" s="157" t="s">
        <v>3051</v>
      </c>
      <c r="CA240" s="157" t="s">
        <v>3051</v>
      </c>
    </row>
    <row r="241" spans="1:79" s="2" customFormat="1" x14ac:dyDescent="0.25">
      <c r="A241" s="78" t="s">
        <v>3053</v>
      </c>
      <c r="B241" s="158">
        <v>73.925637817791866</v>
      </c>
      <c r="C241" s="158">
        <v>5.8012270344939898</v>
      </c>
      <c r="D241" s="158">
        <v>2.61730612706135</v>
      </c>
      <c r="E241" s="158">
        <v>74.294029406317506</v>
      </c>
      <c r="F241" s="158">
        <v>6.4422962921604299</v>
      </c>
      <c r="G241" s="158">
        <v>2.44063351563238</v>
      </c>
      <c r="H241" s="158">
        <v>73.838683889770167</v>
      </c>
      <c r="I241" s="158">
        <v>5.8877768566849102</v>
      </c>
      <c r="J241" s="158">
        <v>2.7581950920187199</v>
      </c>
      <c r="K241" s="158">
        <v>73.814125522055036</v>
      </c>
      <c r="L241" s="158">
        <v>5.97893803993363</v>
      </c>
      <c r="M241" s="158">
        <v>2.8736526737793899</v>
      </c>
      <c r="N241" s="158">
        <v>73.952581866811585</v>
      </c>
      <c r="O241" s="158">
        <v>6.1129384941746698</v>
      </c>
      <c r="P241" s="158">
        <v>2.8780409356693699</v>
      </c>
      <c r="Q241" s="158">
        <v>73.992832144140664</v>
      </c>
      <c r="R241" s="158">
        <v>5.6623898834459601</v>
      </c>
      <c r="S241" s="158">
        <v>2.8488935072876198</v>
      </c>
      <c r="T241" s="158">
        <v>74.106094026113155</v>
      </c>
      <c r="U241" s="158">
        <v>5.7160706005744002</v>
      </c>
      <c r="V241" s="158">
        <v>2.8317874431202998</v>
      </c>
      <c r="W241" s="158">
        <v>74.089336616759695</v>
      </c>
      <c r="X241" s="158">
        <v>5.6345604970898</v>
      </c>
      <c r="Y241" s="158">
        <v>2.9471184389602101</v>
      </c>
      <c r="Z241" s="158">
        <v>74.00761329271559</v>
      </c>
      <c r="AA241" s="158">
        <v>5.5239384046342401</v>
      </c>
      <c r="AB241" s="158">
        <v>3.1063357538573801</v>
      </c>
      <c r="AC241" s="158">
        <v>74.0273124291963</v>
      </c>
      <c r="AD241" s="158">
        <v>5.3821631512471502</v>
      </c>
      <c r="AE241" s="158">
        <v>3.2908091965944601</v>
      </c>
      <c r="AF241" s="158">
        <v>74.070214736862553</v>
      </c>
      <c r="AG241" s="158">
        <v>7.3802113709818897</v>
      </c>
      <c r="AH241" s="158">
        <v>3.3687295261482002</v>
      </c>
      <c r="AI241" s="158">
        <v>73.779870438400266</v>
      </c>
      <c r="AJ241" s="158">
        <v>7.2002503992076203</v>
      </c>
      <c r="AK241" s="158">
        <v>3.83793907838704</v>
      </c>
      <c r="AL241" s="158">
        <v>73.886630201536732</v>
      </c>
      <c r="AM241" s="158">
        <v>6.8974466534349999</v>
      </c>
      <c r="AN241" s="158">
        <v>3.9769817561578402</v>
      </c>
      <c r="AO241" s="158">
        <v>73.922271891504394</v>
      </c>
      <c r="AP241" s="158">
        <v>6.4601210057631304</v>
      </c>
      <c r="AQ241" s="158">
        <v>4.1610052679571901</v>
      </c>
      <c r="AR241" s="158">
        <v>73.918059761092195</v>
      </c>
      <c r="AS241" s="158">
        <v>6.1389524498071699</v>
      </c>
      <c r="AT241" s="158">
        <v>4.5051111901714203</v>
      </c>
      <c r="AU241" s="158">
        <v>73.908414782575235</v>
      </c>
      <c r="AV241" s="158">
        <v>6.0118304669470897</v>
      </c>
      <c r="AW241" s="158">
        <v>4.7894176267534503</v>
      </c>
      <c r="AX241" s="158">
        <v>73.895158927484218</v>
      </c>
      <c r="AY241" s="158">
        <v>5.81312306053852</v>
      </c>
      <c r="AZ241" s="158">
        <v>4.7298672377038802</v>
      </c>
      <c r="BA241" s="158">
        <v>73.952278055570119</v>
      </c>
      <c r="BB241" s="158">
        <v>5.5097282705364403</v>
      </c>
      <c r="BC241" s="158">
        <v>4.88846459729585</v>
      </c>
      <c r="BD241" s="158">
        <v>73.945304465527386</v>
      </c>
      <c r="BE241" s="158">
        <v>5.4990645955979698</v>
      </c>
      <c r="BF241" s="158">
        <v>4.9755824010501897</v>
      </c>
      <c r="BG241" s="158">
        <v>73.983936447321</v>
      </c>
      <c r="BH241" s="158">
        <v>5.49715370026294</v>
      </c>
      <c r="BI241" s="158">
        <v>4.98938267700282</v>
      </c>
      <c r="BJ241" s="158">
        <v>73.965582198848921</v>
      </c>
      <c r="BK241" s="158">
        <v>5.5089908528489397</v>
      </c>
      <c r="BL241" s="158">
        <v>5.0171746783330899</v>
      </c>
      <c r="BM241" s="158">
        <v>73.956718792088594</v>
      </c>
      <c r="BN241" s="158">
        <v>5.4956291298032598</v>
      </c>
      <c r="BO241" s="158">
        <v>5.0475115105147701</v>
      </c>
      <c r="BP241" s="158">
        <v>73.948311476019228</v>
      </c>
      <c r="BQ241" s="158">
        <v>5.4824981457518902</v>
      </c>
      <c r="BR241" s="158">
        <v>5.1368642565073204</v>
      </c>
      <c r="BS241" s="158">
        <v>73.931790729566501</v>
      </c>
      <c r="BT241" s="158">
        <v>5.4934330666414599</v>
      </c>
      <c r="BU241" s="158">
        <v>5.1081715389934299</v>
      </c>
      <c r="BV241" s="158">
        <v>73.955765488020077</v>
      </c>
      <c r="BW241" s="158">
        <v>5.54665156913779</v>
      </c>
      <c r="BX241" s="158">
        <v>5.1024769715149496</v>
      </c>
      <c r="BY241" s="158">
        <v>73.929892808218383</v>
      </c>
      <c r="BZ241" s="158">
        <v>5.4941620782411498</v>
      </c>
      <c r="CA241" s="158">
        <v>5.1107555448336504</v>
      </c>
    </row>
    <row r="242" spans="1:79" s="2" customFormat="1" x14ac:dyDescent="0.25">
      <c r="A242" s="78" t="s">
        <v>42</v>
      </c>
      <c r="B242" s="158">
        <v>97.175237430206224</v>
      </c>
      <c r="C242" s="158">
        <v>294.67813024582625</v>
      </c>
      <c r="D242" s="158">
        <v>1.4747436689633699</v>
      </c>
      <c r="E242" s="158">
        <v>96.984221151105004</v>
      </c>
      <c r="F242" s="158">
        <v>287.70818343051752</v>
      </c>
      <c r="G242" s="158">
        <v>1.4416659552636699</v>
      </c>
      <c r="H242" s="158">
        <v>97.088344275608989</v>
      </c>
      <c r="I242" s="158">
        <v>283.02666779204145</v>
      </c>
      <c r="J242" s="158">
        <v>1.4194485929117799</v>
      </c>
      <c r="K242" s="158">
        <v>98.463598834523665</v>
      </c>
      <c r="L242" s="158">
        <v>291.79110373043693</v>
      </c>
      <c r="M242" s="158">
        <v>1.46104252617825</v>
      </c>
      <c r="N242" s="158">
        <v>98.177056170679435</v>
      </c>
      <c r="O242" s="158">
        <v>291.7509511844541</v>
      </c>
      <c r="P242" s="158">
        <v>1.4608519717234401</v>
      </c>
      <c r="Q242" s="158">
        <v>97.977717445016395</v>
      </c>
      <c r="R242" s="158">
        <v>290.16644132668358</v>
      </c>
      <c r="S242" s="158">
        <v>1.4533322639230699</v>
      </c>
      <c r="T242" s="158">
        <v>99.013075707197927</v>
      </c>
      <c r="U242" s="158">
        <v>299.99999999999994</v>
      </c>
      <c r="V242" s="158">
        <v>1.5</v>
      </c>
      <c r="W242" s="158">
        <v>99.869864183887032</v>
      </c>
      <c r="X242" s="158">
        <v>300</v>
      </c>
      <c r="Y242" s="158">
        <v>1.5</v>
      </c>
      <c r="Z242" s="158">
        <v>101.21977375762042</v>
      </c>
      <c r="AA242" s="158">
        <v>300</v>
      </c>
      <c r="AB242" s="158">
        <v>1.5</v>
      </c>
      <c r="AC242" s="158">
        <v>99.065222387730856</v>
      </c>
      <c r="AD242" s="158">
        <v>300</v>
      </c>
      <c r="AE242" s="158">
        <v>1.5</v>
      </c>
      <c r="AF242" s="158">
        <v>98.437922785639216</v>
      </c>
      <c r="AG242" s="158">
        <v>300</v>
      </c>
      <c r="AH242" s="158">
        <v>1.5</v>
      </c>
      <c r="AI242" s="158">
        <v>98.793358793481957</v>
      </c>
      <c r="AJ242" s="158">
        <v>300</v>
      </c>
      <c r="AK242" s="158">
        <v>1.5</v>
      </c>
      <c r="AL242" s="158">
        <v>99.504374657503675</v>
      </c>
      <c r="AM242" s="158">
        <v>300</v>
      </c>
      <c r="AN242" s="158">
        <v>1.5</v>
      </c>
      <c r="AO242" s="158">
        <v>98.627414372241944</v>
      </c>
      <c r="AP242" s="158">
        <v>300</v>
      </c>
      <c r="AQ242" s="158">
        <v>1.5</v>
      </c>
      <c r="AR242" s="158">
        <v>99.100158074262779</v>
      </c>
      <c r="AS242" s="158">
        <v>299.99999999999994</v>
      </c>
      <c r="AT242" s="158">
        <v>1.5</v>
      </c>
      <c r="AU242" s="158">
        <v>99.460996109775053</v>
      </c>
      <c r="AV242" s="158">
        <v>300</v>
      </c>
      <c r="AW242" s="158">
        <v>1.5</v>
      </c>
      <c r="AX242" s="158">
        <v>97.605558077176184</v>
      </c>
      <c r="AY242" s="158">
        <v>300</v>
      </c>
      <c r="AZ242" s="158">
        <v>1.5</v>
      </c>
      <c r="BA242" s="158">
        <v>98.872781315028149</v>
      </c>
      <c r="BB242" s="158">
        <v>300</v>
      </c>
      <c r="BC242" s="158">
        <v>1.5</v>
      </c>
      <c r="BD242" s="158">
        <v>97.985311825319215</v>
      </c>
      <c r="BE242" s="158">
        <v>300.00000000000006</v>
      </c>
      <c r="BF242" s="158">
        <v>1.5</v>
      </c>
      <c r="BG242" s="158">
        <v>97.712662946936575</v>
      </c>
      <c r="BH242" s="158">
        <v>300</v>
      </c>
      <c r="BI242" s="158">
        <v>1.5</v>
      </c>
      <c r="BJ242" s="158">
        <v>97.666026176436219</v>
      </c>
      <c r="BK242" s="158">
        <v>300</v>
      </c>
      <c r="BL242" s="158">
        <v>1.5</v>
      </c>
      <c r="BM242" s="158">
        <v>98.207050825254782</v>
      </c>
      <c r="BN242" s="158">
        <v>300</v>
      </c>
      <c r="BO242" s="158">
        <v>1.5</v>
      </c>
      <c r="BP242" s="158">
        <v>97.958829351683605</v>
      </c>
      <c r="BQ242" s="158">
        <v>300</v>
      </c>
      <c r="BR242" s="158">
        <v>1.5</v>
      </c>
      <c r="BS242" s="158">
        <v>96.621447310932609</v>
      </c>
      <c r="BT242" s="158">
        <v>300.00000000000006</v>
      </c>
      <c r="BU242" s="158">
        <v>1.5</v>
      </c>
      <c r="BV242" s="158">
        <v>98.473875215226457</v>
      </c>
      <c r="BW242" s="158">
        <v>300</v>
      </c>
      <c r="BX242" s="158">
        <v>1.5</v>
      </c>
      <c r="BY242" s="158">
        <v>98.261582862705026</v>
      </c>
      <c r="BZ242" s="158">
        <v>300.00000000000006</v>
      </c>
      <c r="CA242" s="158">
        <v>1.5</v>
      </c>
    </row>
    <row r="243" spans="1:79" s="2" customFormat="1" x14ac:dyDescent="0.25">
      <c r="A243" s="78" t="s">
        <v>3054</v>
      </c>
      <c r="B243" s="158">
        <v>54.524057597936071</v>
      </c>
      <c r="C243" s="158">
        <v>5</v>
      </c>
      <c r="D243" s="158">
        <v>0.10000000000016</v>
      </c>
      <c r="E243" s="158">
        <v>54.520365302672232</v>
      </c>
      <c r="F243" s="158">
        <v>5</v>
      </c>
      <c r="G243" s="158">
        <v>9.9999999999509995E-2</v>
      </c>
      <c r="H243" s="158">
        <v>54.541781168979753</v>
      </c>
      <c r="I243" s="158">
        <v>5</v>
      </c>
      <c r="J243" s="158">
        <v>0.10000000000027</v>
      </c>
      <c r="K243" s="158">
        <v>54.895705810937137</v>
      </c>
      <c r="L243" s="158">
        <v>5.0000000000011102</v>
      </c>
      <c r="M243" s="158">
        <v>0.10000000000016</v>
      </c>
      <c r="N243" s="158">
        <v>54.93784641336039</v>
      </c>
      <c r="O243" s="158">
        <v>5</v>
      </c>
      <c r="P243" s="158">
        <v>0.10000000000029</v>
      </c>
      <c r="Q243" s="158">
        <v>54.996999838916537</v>
      </c>
      <c r="R243" s="158">
        <v>5</v>
      </c>
      <c r="S243" s="158">
        <v>0.1000000000003</v>
      </c>
      <c r="T243" s="158">
        <v>54.974076677910553</v>
      </c>
      <c r="U243" s="158">
        <v>5</v>
      </c>
      <c r="V243" s="158">
        <v>9.9999999999469999E-2</v>
      </c>
      <c r="W243" s="158">
        <v>54.983689430213211</v>
      </c>
      <c r="X243" s="158">
        <v>5</v>
      </c>
      <c r="Y243" s="158">
        <v>0.10000000000052001</v>
      </c>
      <c r="Z243" s="158">
        <v>55.04950703433633</v>
      </c>
      <c r="AA243" s="158">
        <v>5</v>
      </c>
      <c r="AB243" s="158">
        <v>9.9999999998680006E-2</v>
      </c>
      <c r="AC243" s="158">
        <v>54.984428883837232</v>
      </c>
      <c r="AD243" s="158">
        <v>5</v>
      </c>
      <c r="AE243" s="158">
        <v>9.9999999999150005E-2</v>
      </c>
      <c r="AF243" s="158">
        <v>54.995520879155158</v>
      </c>
      <c r="AG243" s="158">
        <v>5</v>
      </c>
      <c r="AH243" s="158">
        <v>0.10000000000168</v>
      </c>
      <c r="AI243" s="158">
        <v>54.999957777535109</v>
      </c>
      <c r="AJ243" s="158">
        <v>5</v>
      </c>
      <c r="AK243" s="158">
        <v>9.9999999999430003E-2</v>
      </c>
      <c r="AL243" s="158">
        <v>55.030278116362517</v>
      </c>
      <c r="AM243" s="158">
        <v>5</v>
      </c>
      <c r="AN243" s="158">
        <v>0.10000000000013</v>
      </c>
      <c r="AO243" s="158">
        <v>55.008831746156929</v>
      </c>
      <c r="AP243" s="158">
        <v>5</v>
      </c>
      <c r="AQ243" s="158">
        <v>0.10000000000174999</v>
      </c>
      <c r="AR243" s="158">
        <v>54.979992185962828</v>
      </c>
      <c r="AS243" s="158">
        <v>4.9999999999982201</v>
      </c>
      <c r="AT243" s="158">
        <v>9.9999999999819997E-2</v>
      </c>
      <c r="AU243" s="158">
        <v>54.991084038062503</v>
      </c>
      <c r="AV243" s="158">
        <v>5</v>
      </c>
      <c r="AW243" s="158">
        <v>0.1</v>
      </c>
      <c r="AX243" s="158">
        <v>55.097584035582052</v>
      </c>
      <c r="AY243" s="158">
        <v>5</v>
      </c>
      <c r="AZ243" s="158">
        <v>0.10000000000073</v>
      </c>
      <c r="BA243" s="158">
        <v>55.152326036512761</v>
      </c>
      <c r="BB243" s="158">
        <v>5</v>
      </c>
      <c r="BC243" s="158">
        <v>0.10000000000115999</v>
      </c>
      <c r="BD243" s="158">
        <v>55.147147365964301</v>
      </c>
      <c r="BE243" s="158">
        <v>4.9999999999977698</v>
      </c>
      <c r="BF243" s="158">
        <v>9.9999999998440003E-2</v>
      </c>
      <c r="BG243" s="158">
        <v>55.17526108622566</v>
      </c>
      <c r="BH243" s="158">
        <v>5</v>
      </c>
      <c r="BI243" s="158">
        <v>0.1</v>
      </c>
      <c r="BJ243" s="158">
        <v>55.286998839782513</v>
      </c>
      <c r="BK243" s="158">
        <v>5</v>
      </c>
      <c r="BL243" s="158">
        <v>0.1</v>
      </c>
      <c r="BM243" s="158">
        <v>55.260356081338372</v>
      </c>
      <c r="BN243" s="158">
        <v>5</v>
      </c>
      <c r="BO243" s="158">
        <v>0.10000000000047</v>
      </c>
      <c r="BP243" s="158">
        <v>55.200417415280469</v>
      </c>
      <c r="BQ243" s="158">
        <v>5</v>
      </c>
      <c r="BR243" s="158">
        <v>9.9999999998139993E-2</v>
      </c>
      <c r="BS243" s="158">
        <v>55.301801263387311</v>
      </c>
      <c r="BT243" s="158">
        <v>5</v>
      </c>
      <c r="BU243" s="158">
        <v>0.1</v>
      </c>
      <c r="BV243" s="158">
        <v>55.352874510953498</v>
      </c>
      <c r="BW243" s="158">
        <v>4.9999999999979003</v>
      </c>
      <c r="BX243" s="158">
        <v>0.10000000000181</v>
      </c>
      <c r="BY243" s="158">
        <v>55.420243567147359</v>
      </c>
      <c r="BZ243" s="158">
        <v>4.99956288381739</v>
      </c>
      <c r="CA243" s="158">
        <v>9.9991257678269996E-2</v>
      </c>
    </row>
    <row r="244" spans="1:79" s="2" customFormat="1" x14ac:dyDescent="0.25">
      <c r="A244" s="78" t="s">
        <v>3055</v>
      </c>
      <c r="B244" s="158" t="s">
        <v>3052</v>
      </c>
      <c r="C244" s="158" t="s">
        <v>3052</v>
      </c>
      <c r="D244" s="158" t="s">
        <v>3052</v>
      </c>
      <c r="E244" s="158" t="s">
        <v>3052</v>
      </c>
      <c r="F244" s="158" t="s">
        <v>3052</v>
      </c>
      <c r="G244" s="158" t="s">
        <v>3052</v>
      </c>
      <c r="H244" s="158" t="s">
        <v>3052</v>
      </c>
      <c r="I244" s="158" t="s">
        <v>3052</v>
      </c>
      <c r="J244" s="158" t="s">
        <v>3052</v>
      </c>
      <c r="K244" s="158" t="s">
        <v>3052</v>
      </c>
      <c r="L244" s="158" t="s">
        <v>3052</v>
      </c>
      <c r="M244" s="158" t="s">
        <v>3052</v>
      </c>
      <c r="N244" s="158" t="s">
        <v>3052</v>
      </c>
      <c r="O244" s="158" t="s">
        <v>3052</v>
      </c>
      <c r="P244" s="158" t="s">
        <v>3052</v>
      </c>
      <c r="Q244" s="158" t="s">
        <v>3052</v>
      </c>
      <c r="R244" s="158" t="s">
        <v>3052</v>
      </c>
      <c r="S244" s="158" t="s">
        <v>3052</v>
      </c>
      <c r="T244" s="158" t="s">
        <v>3052</v>
      </c>
      <c r="U244" s="158" t="s">
        <v>3052</v>
      </c>
      <c r="V244" s="158" t="s">
        <v>3052</v>
      </c>
      <c r="W244" s="158" t="s">
        <v>3052</v>
      </c>
      <c r="X244" s="158" t="s">
        <v>3052</v>
      </c>
      <c r="Y244" s="158" t="s">
        <v>3052</v>
      </c>
      <c r="Z244" s="158" t="s">
        <v>3052</v>
      </c>
      <c r="AA244" s="158" t="s">
        <v>3052</v>
      </c>
      <c r="AB244" s="158" t="s">
        <v>3052</v>
      </c>
      <c r="AC244" s="158" t="s">
        <v>3052</v>
      </c>
      <c r="AD244" s="158" t="s">
        <v>3052</v>
      </c>
      <c r="AE244" s="158" t="s">
        <v>3052</v>
      </c>
      <c r="AF244" s="158" t="s">
        <v>3052</v>
      </c>
      <c r="AG244" s="158" t="s">
        <v>3052</v>
      </c>
      <c r="AH244" s="158" t="s">
        <v>3052</v>
      </c>
      <c r="AI244" s="158" t="s">
        <v>3052</v>
      </c>
      <c r="AJ244" s="158" t="s">
        <v>3052</v>
      </c>
      <c r="AK244" s="158" t="s">
        <v>3052</v>
      </c>
      <c r="AL244" s="158" t="s">
        <v>3052</v>
      </c>
      <c r="AM244" s="158" t="s">
        <v>3052</v>
      </c>
      <c r="AN244" s="158" t="s">
        <v>3052</v>
      </c>
      <c r="AO244" s="158" t="s">
        <v>3052</v>
      </c>
      <c r="AP244" s="158" t="s">
        <v>3052</v>
      </c>
      <c r="AQ244" s="158" t="s">
        <v>3052</v>
      </c>
      <c r="AR244" s="158" t="s">
        <v>3052</v>
      </c>
      <c r="AS244" s="158" t="s">
        <v>3052</v>
      </c>
      <c r="AT244" s="158" t="s">
        <v>3052</v>
      </c>
      <c r="AU244" s="158" t="s">
        <v>3052</v>
      </c>
      <c r="AV244" s="158" t="s">
        <v>3052</v>
      </c>
      <c r="AW244" s="158" t="s">
        <v>3052</v>
      </c>
      <c r="AX244" s="158" t="s">
        <v>3052</v>
      </c>
      <c r="AY244" s="158" t="s">
        <v>3052</v>
      </c>
      <c r="AZ244" s="158" t="s">
        <v>3052</v>
      </c>
      <c r="BA244" s="158" t="s">
        <v>3052</v>
      </c>
      <c r="BB244" s="158" t="s">
        <v>3052</v>
      </c>
      <c r="BC244" s="158" t="s">
        <v>3052</v>
      </c>
      <c r="BD244" s="158" t="s">
        <v>3052</v>
      </c>
      <c r="BE244" s="158" t="s">
        <v>3052</v>
      </c>
      <c r="BF244" s="158" t="s">
        <v>3052</v>
      </c>
      <c r="BG244" s="158" t="s">
        <v>3052</v>
      </c>
      <c r="BH244" s="158" t="s">
        <v>3052</v>
      </c>
      <c r="BI244" s="158" t="s">
        <v>3052</v>
      </c>
      <c r="BJ244" s="158" t="s">
        <v>3052</v>
      </c>
      <c r="BK244" s="158" t="s">
        <v>3052</v>
      </c>
      <c r="BL244" s="158" t="s">
        <v>3052</v>
      </c>
      <c r="BM244" s="158" t="s">
        <v>3052</v>
      </c>
      <c r="BN244" s="158" t="s">
        <v>3052</v>
      </c>
      <c r="BO244" s="158" t="s">
        <v>3052</v>
      </c>
      <c r="BP244" s="158" t="s">
        <v>3052</v>
      </c>
      <c r="BQ244" s="158" t="s">
        <v>3052</v>
      </c>
      <c r="BR244" s="158" t="s">
        <v>3052</v>
      </c>
      <c r="BS244" s="158" t="s">
        <v>3052</v>
      </c>
      <c r="BT244" s="158" t="s">
        <v>3052</v>
      </c>
      <c r="BU244" s="158" t="s">
        <v>3052</v>
      </c>
      <c r="BV244" s="158" t="s">
        <v>3052</v>
      </c>
      <c r="BW244" s="158" t="s">
        <v>3052</v>
      </c>
      <c r="BX244" s="158" t="s">
        <v>3052</v>
      </c>
      <c r="BY244" s="158" t="s">
        <v>3052</v>
      </c>
      <c r="BZ244" s="158" t="s">
        <v>3052</v>
      </c>
      <c r="CA244" s="158" t="s">
        <v>3052</v>
      </c>
    </row>
    <row r="245" spans="1:79" s="2" customFormat="1" x14ac:dyDescent="0.25">
      <c r="A245" s="78" t="s">
        <v>3056</v>
      </c>
      <c r="B245" s="158" t="s">
        <v>3052</v>
      </c>
      <c r="C245" s="158" t="s">
        <v>3052</v>
      </c>
      <c r="D245" s="158" t="s">
        <v>3052</v>
      </c>
      <c r="E245" s="158" t="s">
        <v>3052</v>
      </c>
      <c r="F245" s="158" t="s">
        <v>3052</v>
      </c>
      <c r="G245" s="158" t="s">
        <v>3052</v>
      </c>
      <c r="H245" s="158" t="s">
        <v>3052</v>
      </c>
      <c r="I245" s="158" t="s">
        <v>3052</v>
      </c>
      <c r="J245" s="158" t="s">
        <v>3052</v>
      </c>
      <c r="K245" s="158" t="s">
        <v>3052</v>
      </c>
      <c r="L245" s="158" t="s">
        <v>3052</v>
      </c>
      <c r="M245" s="158" t="s">
        <v>3052</v>
      </c>
      <c r="N245" s="158" t="s">
        <v>3052</v>
      </c>
      <c r="O245" s="158" t="s">
        <v>3052</v>
      </c>
      <c r="P245" s="158" t="s">
        <v>3052</v>
      </c>
      <c r="Q245" s="158" t="s">
        <v>3052</v>
      </c>
      <c r="R245" s="158" t="s">
        <v>3052</v>
      </c>
      <c r="S245" s="158" t="s">
        <v>3052</v>
      </c>
      <c r="T245" s="158" t="s">
        <v>3052</v>
      </c>
      <c r="U245" s="158" t="s">
        <v>3052</v>
      </c>
      <c r="V245" s="158" t="s">
        <v>3052</v>
      </c>
      <c r="W245" s="158" t="s">
        <v>3052</v>
      </c>
      <c r="X245" s="158" t="s">
        <v>3052</v>
      </c>
      <c r="Y245" s="158" t="s">
        <v>3052</v>
      </c>
      <c r="Z245" s="158" t="s">
        <v>3052</v>
      </c>
      <c r="AA245" s="158" t="s">
        <v>3052</v>
      </c>
      <c r="AB245" s="158" t="s">
        <v>3052</v>
      </c>
      <c r="AC245" s="158" t="s">
        <v>3052</v>
      </c>
      <c r="AD245" s="158" t="s">
        <v>3052</v>
      </c>
      <c r="AE245" s="158" t="s">
        <v>3052</v>
      </c>
      <c r="AF245" s="158" t="s">
        <v>3052</v>
      </c>
      <c r="AG245" s="158" t="s">
        <v>3052</v>
      </c>
      <c r="AH245" s="158" t="s">
        <v>3052</v>
      </c>
      <c r="AI245" s="158" t="s">
        <v>3052</v>
      </c>
      <c r="AJ245" s="158" t="s">
        <v>3052</v>
      </c>
      <c r="AK245" s="158" t="s">
        <v>3052</v>
      </c>
      <c r="AL245" s="158" t="s">
        <v>3052</v>
      </c>
      <c r="AM245" s="158" t="s">
        <v>3052</v>
      </c>
      <c r="AN245" s="158" t="s">
        <v>3052</v>
      </c>
      <c r="AO245" s="158" t="s">
        <v>3052</v>
      </c>
      <c r="AP245" s="158" t="s">
        <v>3052</v>
      </c>
      <c r="AQ245" s="158" t="s">
        <v>3052</v>
      </c>
      <c r="AR245" s="158" t="s">
        <v>3052</v>
      </c>
      <c r="AS245" s="158" t="s">
        <v>3052</v>
      </c>
      <c r="AT245" s="158" t="s">
        <v>3052</v>
      </c>
      <c r="AU245" s="158" t="s">
        <v>3052</v>
      </c>
      <c r="AV245" s="158" t="s">
        <v>3052</v>
      </c>
      <c r="AW245" s="158" t="s">
        <v>3052</v>
      </c>
      <c r="AX245" s="158" t="s">
        <v>3052</v>
      </c>
      <c r="AY245" s="158" t="s">
        <v>3052</v>
      </c>
      <c r="AZ245" s="158" t="s">
        <v>3052</v>
      </c>
      <c r="BA245" s="158" t="s">
        <v>3052</v>
      </c>
      <c r="BB245" s="158" t="s">
        <v>3052</v>
      </c>
      <c r="BC245" s="158" t="s">
        <v>3052</v>
      </c>
      <c r="BD245" s="158" t="s">
        <v>3052</v>
      </c>
      <c r="BE245" s="158" t="s">
        <v>3052</v>
      </c>
      <c r="BF245" s="158" t="s">
        <v>3052</v>
      </c>
      <c r="BG245" s="158" t="s">
        <v>3052</v>
      </c>
      <c r="BH245" s="158" t="s">
        <v>3052</v>
      </c>
      <c r="BI245" s="158" t="s">
        <v>3052</v>
      </c>
      <c r="BJ245" s="158" t="s">
        <v>3052</v>
      </c>
      <c r="BK245" s="158" t="s">
        <v>3052</v>
      </c>
      <c r="BL245" s="158" t="s">
        <v>3052</v>
      </c>
      <c r="BM245" s="158" t="s">
        <v>3052</v>
      </c>
      <c r="BN245" s="158" t="s">
        <v>3052</v>
      </c>
      <c r="BO245" s="158" t="s">
        <v>3052</v>
      </c>
      <c r="BP245" s="158" t="s">
        <v>3052</v>
      </c>
      <c r="BQ245" s="158" t="s">
        <v>3052</v>
      </c>
      <c r="BR245" s="158" t="s">
        <v>3052</v>
      </c>
      <c r="BS245" s="158" t="s">
        <v>3052</v>
      </c>
      <c r="BT245" s="158" t="s">
        <v>3052</v>
      </c>
      <c r="BU245" s="158" t="s">
        <v>3052</v>
      </c>
      <c r="BV245" s="158" t="s">
        <v>3052</v>
      </c>
      <c r="BW245" s="158" t="s">
        <v>3052</v>
      </c>
      <c r="BX245" s="158" t="s">
        <v>3052</v>
      </c>
      <c r="BY245" s="158" t="s">
        <v>3052</v>
      </c>
      <c r="BZ245" s="158" t="s">
        <v>3052</v>
      </c>
      <c r="CA245" s="158" t="s">
        <v>3052</v>
      </c>
    </row>
    <row r="246" spans="1:79" s="2" customFormat="1" x14ac:dyDescent="0.25">
      <c r="A246" s="78" t="s">
        <v>3057</v>
      </c>
      <c r="B246" s="158" t="s">
        <v>3052</v>
      </c>
      <c r="C246" s="158" t="s">
        <v>3052</v>
      </c>
      <c r="D246" s="158" t="s">
        <v>3052</v>
      </c>
      <c r="E246" s="158" t="s">
        <v>3052</v>
      </c>
      <c r="F246" s="158" t="s">
        <v>3052</v>
      </c>
      <c r="G246" s="158" t="s">
        <v>3052</v>
      </c>
      <c r="H246" s="158" t="s">
        <v>3052</v>
      </c>
      <c r="I246" s="158" t="s">
        <v>3052</v>
      </c>
      <c r="J246" s="158" t="s">
        <v>3052</v>
      </c>
      <c r="K246" s="158" t="s">
        <v>3052</v>
      </c>
      <c r="L246" s="158" t="s">
        <v>3052</v>
      </c>
      <c r="M246" s="158" t="s">
        <v>3052</v>
      </c>
      <c r="N246" s="158" t="s">
        <v>3052</v>
      </c>
      <c r="O246" s="158" t="s">
        <v>3052</v>
      </c>
      <c r="P246" s="158" t="s">
        <v>3052</v>
      </c>
      <c r="Q246" s="158" t="s">
        <v>3052</v>
      </c>
      <c r="R246" s="158" t="s">
        <v>3052</v>
      </c>
      <c r="S246" s="158" t="s">
        <v>3052</v>
      </c>
      <c r="T246" s="158" t="s">
        <v>3052</v>
      </c>
      <c r="U246" s="158" t="s">
        <v>3052</v>
      </c>
      <c r="V246" s="158" t="s">
        <v>3052</v>
      </c>
      <c r="W246" s="158" t="s">
        <v>3052</v>
      </c>
      <c r="X246" s="158" t="s">
        <v>3052</v>
      </c>
      <c r="Y246" s="158" t="s">
        <v>3052</v>
      </c>
      <c r="Z246" s="158" t="s">
        <v>3052</v>
      </c>
      <c r="AA246" s="158" t="s">
        <v>3052</v>
      </c>
      <c r="AB246" s="158" t="s">
        <v>3052</v>
      </c>
      <c r="AC246" s="158">
        <v>54.6</v>
      </c>
      <c r="AD246" s="158">
        <v>5</v>
      </c>
      <c r="AE246" s="158">
        <v>0.1</v>
      </c>
      <c r="AF246" s="158">
        <v>75.472727272727269</v>
      </c>
      <c r="AG246" s="158">
        <v>112.27272727272727</v>
      </c>
      <c r="AH246" s="158">
        <v>1.5181818181818201</v>
      </c>
      <c r="AI246" s="158">
        <v>76.986000000000004</v>
      </c>
      <c r="AJ246" s="158">
        <v>120.05</v>
      </c>
      <c r="AK246" s="158">
        <v>1.621</v>
      </c>
      <c r="AL246" s="158">
        <v>101.79555555555557</v>
      </c>
      <c r="AM246" s="158">
        <v>247.55555555555557</v>
      </c>
      <c r="AN246" s="158">
        <v>3.3066666666666702</v>
      </c>
      <c r="AO246" s="158">
        <v>104.825</v>
      </c>
      <c r="AP246" s="158">
        <v>263.125</v>
      </c>
      <c r="AQ246" s="158">
        <v>3.5125000000000002</v>
      </c>
      <c r="AR246" s="158">
        <v>106.73454133635335</v>
      </c>
      <c r="AS246" s="158">
        <v>272.93884484711214</v>
      </c>
      <c r="AT246" s="158">
        <v>3.64224235560589</v>
      </c>
      <c r="AU246" s="158">
        <v>107.05172413793105</v>
      </c>
      <c r="AV246" s="158">
        <v>274.56896551724139</v>
      </c>
      <c r="AW246" s="158">
        <v>3.6637931034482798</v>
      </c>
      <c r="AX246" s="158">
        <v>105.02451081359423</v>
      </c>
      <c r="AY246" s="158">
        <v>264.1503604531411</v>
      </c>
      <c r="AZ246" s="158">
        <v>3.5260556127703402</v>
      </c>
      <c r="BA246" s="158">
        <v>97.615085158150862</v>
      </c>
      <c r="BB246" s="158">
        <v>226.0705596107056</v>
      </c>
      <c r="BC246" s="158">
        <v>3.02262773722628</v>
      </c>
      <c r="BD246" s="158">
        <v>88.45703125</v>
      </c>
      <c r="BE246" s="158">
        <v>179.00390625</v>
      </c>
      <c r="BF246" s="158">
        <v>2.400390625</v>
      </c>
      <c r="BG246" s="158">
        <v>79.275734676742232</v>
      </c>
      <c r="BH246" s="158">
        <v>131.81780016792612</v>
      </c>
      <c r="BI246" s="158">
        <v>1.7765743073047899</v>
      </c>
      <c r="BJ246" s="158">
        <v>70.651454138702462</v>
      </c>
      <c r="BK246" s="158">
        <v>87.494407158836694</v>
      </c>
      <c r="BL246" s="158">
        <v>1.1906040268456399</v>
      </c>
      <c r="BM246" s="158">
        <v>62.054545454545462</v>
      </c>
      <c r="BN246" s="158">
        <v>43.311688311688307</v>
      </c>
      <c r="BO246" s="158">
        <v>0.60649350649350997</v>
      </c>
      <c r="BP246" s="158">
        <v>60.771865090804283</v>
      </c>
      <c r="BQ246" s="158">
        <v>36.719515710579422</v>
      </c>
      <c r="BR246" s="158">
        <v>0.51934275007206998</v>
      </c>
      <c r="BS246" s="158">
        <v>59.045743174924169</v>
      </c>
      <c r="BT246" s="158">
        <v>27.84833164812942</v>
      </c>
      <c r="BU246" s="158">
        <v>0.40206268958544</v>
      </c>
      <c r="BV246" s="158">
        <v>58.661320754716982</v>
      </c>
      <c r="BW246" s="158">
        <v>25.872641509433961</v>
      </c>
      <c r="BX246" s="158">
        <v>0.37594339622641998</v>
      </c>
      <c r="BY246" s="158">
        <v>58.662734480758083</v>
      </c>
      <c r="BZ246" s="158">
        <v>25.879907174627728</v>
      </c>
      <c r="CA246" s="158">
        <v>0.37603945078320999</v>
      </c>
    </row>
    <row r="247" spans="1:79" s="2" customFormat="1" x14ac:dyDescent="0.25">
      <c r="A247" s="80" t="s">
        <v>3117</v>
      </c>
      <c r="B247" s="157" t="s">
        <v>3051</v>
      </c>
      <c r="C247" s="157" t="s">
        <v>3051</v>
      </c>
      <c r="D247" s="157" t="s">
        <v>3051</v>
      </c>
      <c r="E247" s="157" t="s">
        <v>3051</v>
      </c>
      <c r="F247" s="157" t="s">
        <v>3051</v>
      </c>
      <c r="G247" s="157" t="s">
        <v>3051</v>
      </c>
      <c r="H247" s="157" t="s">
        <v>3051</v>
      </c>
      <c r="I247" s="157" t="s">
        <v>3051</v>
      </c>
      <c r="J247" s="157" t="s">
        <v>3051</v>
      </c>
      <c r="K247" s="157" t="s">
        <v>3051</v>
      </c>
      <c r="L247" s="157" t="s">
        <v>3051</v>
      </c>
      <c r="M247" s="157" t="s">
        <v>3051</v>
      </c>
      <c r="N247" s="157" t="s">
        <v>3051</v>
      </c>
      <c r="O247" s="157" t="s">
        <v>3051</v>
      </c>
      <c r="P247" s="157" t="s">
        <v>3051</v>
      </c>
      <c r="Q247" s="157" t="s">
        <v>3051</v>
      </c>
      <c r="R247" s="157" t="s">
        <v>3051</v>
      </c>
      <c r="S247" s="157" t="s">
        <v>3051</v>
      </c>
      <c r="T247" s="157" t="s">
        <v>3051</v>
      </c>
      <c r="U247" s="157" t="s">
        <v>3051</v>
      </c>
      <c r="V247" s="157" t="s">
        <v>3051</v>
      </c>
      <c r="W247" s="157" t="s">
        <v>3051</v>
      </c>
      <c r="X247" s="157" t="s">
        <v>3051</v>
      </c>
      <c r="Y247" s="157" t="s">
        <v>3051</v>
      </c>
      <c r="Z247" s="157" t="s">
        <v>3051</v>
      </c>
      <c r="AA247" s="157" t="s">
        <v>3051</v>
      </c>
      <c r="AB247" s="157" t="s">
        <v>3051</v>
      </c>
      <c r="AC247" s="157" t="s">
        <v>3051</v>
      </c>
      <c r="AD247" s="157" t="s">
        <v>3051</v>
      </c>
      <c r="AE247" s="157" t="s">
        <v>3051</v>
      </c>
      <c r="AF247" s="157" t="s">
        <v>3051</v>
      </c>
      <c r="AG247" s="157" t="s">
        <v>3051</v>
      </c>
      <c r="AH247" s="157" t="s">
        <v>3051</v>
      </c>
      <c r="AI247" s="157" t="s">
        <v>3051</v>
      </c>
      <c r="AJ247" s="157" t="s">
        <v>3051</v>
      </c>
      <c r="AK247" s="157" t="s">
        <v>3051</v>
      </c>
      <c r="AL247" s="157" t="s">
        <v>3051</v>
      </c>
      <c r="AM247" s="157" t="s">
        <v>3051</v>
      </c>
      <c r="AN247" s="157" t="s">
        <v>3051</v>
      </c>
      <c r="AO247" s="157" t="s">
        <v>3051</v>
      </c>
      <c r="AP247" s="157" t="s">
        <v>3051</v>
      </c>
      <c r="AQ247" s="157" t="s">
        <v>3051</v>
      </c>
      <c r="AR247" s="157" t="s">
        <v>3051</v>
      </c>
      <c r="AS247" s="157" t="s">
        <v>3051</v>
      </c>
      <c r="AT247" s="157" t="s">
        <v>3051</v>
      </c>
      <c r="AU247" s="157" t="s">
        <v>3051</v>
      </c>
      <c r="AV247" s="157" t="s">
        <v>3051</v>
      </c>
      <c r="AW247" s="157" t="s">
        <v>3051</v>
      </c>
      <c r="AX247" s="157" t="s">
        <v>3051</v>
      </c>
      <c r="AY247" s="157" t="s">
        <v>3051</v>
      </c>
      <c r="AZ247" s="157" t="s">
        <v>3051</v>
      </c>
      <c r="BA247" s="157" t="s">
        <v>3051</v>
      </c>
      <c r="BB247" s="157" t="s">
        <v>3051</v>
      </c>
      <c r="BC247" s="157" t="s">
        <v>3051</v>
      </c>
      <c r="BD247" s="157" t="s">
        <v>3051</v>
      </c>
      <c r="BE247" s="157" t="s">
        <v>3051</v>
      </c>
      <c r="BF247" s="157" t="s">
        <v>3051</v>
      </c>
      <c r="BG247" s="157" t="s">
        <v>3051</v>
      </c>
      <c r="BH247" s="157" t="s">
        <v>3051</v>
      </c>
      <c r="BI247" s="157" t="s">
        <v>3051</v>
      </c>
      <c r="BJ247" s="157" t="s">
        <v>3051</v>
      </c>
      <c r="BK247" s="157" t="s">
        <v>3051</v>
      </c>
      <c r="BL247" s="157" t="s">
        <v>3051</v>
      </c>
      <c r="BM247" s="157" t="s">
        <v>3051</v>
      </c>
      <c r="BN247" s="157" t="s">
        <v>3051</v>
      </c>
      <c r="BO247" s="157" t="s">
        <v>3051</v>
      </c>
      <c r="BP247" s="157" t="s">
        <v>3051</v>
      </c>
      <c r="BQ247" s="157" t="s">
        <v>3051</v>
      </c>
      <c r="BR247" s="157" t="s">
        <v>3051</v>
      </c>
      <c r="BS247" s="157" t="s">
        <v>3051</v>
      </c>
      <c r="BT247" s="157" t="s">
        <v>3051</v>
      </c>
      <c r="BU247" s="157" t="s">
        <v>3051</v>
      </c>
      <c r="BV247" s="157" t="s">
        <v>3051</v>
      </c>
      <c r="BW247" s="157" t="s">
        <v>3051</v>
      </c>
      <c r="BX247" s="157" t="s">
        <v>3051</v>
      </c>
      <c r="BY247" s="157" t="s">
        <v>3051</v>
      </c>
      <c r="BZ247" s="157" t="s">
        <v>3051</v>
      </c>
      <c r="CA247" s="157" t="s">
        <v>3051</v>
      </c>
    </row>
    <row r="248" spans="1:79" s="2" customFormat="1" x14ac:dyDescent="0.25">
      <c r="A248" s="78" t="s">
        <v>3053</v>
      </c>
      <c r="B248" s="158" t="s">
        <v>3052</v>
      </c>
      <c r="C248" s="158" t="s">
        <v>3052</v>
      </c>
      <c r="D248" s="158" t="s">
        <v>3052</v>
      </c>
      <c r="E248" s="158">
        <v>77.400000000000006</v>
      </c>
      <c r="F248" s="158">
        <v>10</v>
      </c>
      <c r="G248" s="158">
        <v>0.6</v>
      </c>
      <c r="H248" s="158">
        <v>77.400000000000006</v>
      </c>
      <c r="I248" s="158">
        <v>10</v>
      </c>
      <c r="J248" s="158">
        <v>0.6</v>
      </c>
      <c r="K248" s="158" t="s">
        <v>3052</v>
      </c>
      <c r="L248" s="158" t="s">
        <v>3052</v>
      </c>
      <c r="M248" s="158" t="s">
        <v>3052</v>
      </c>
      <c r="N248" s="158">
        <v>76.407438495975043</v>
      </c>
      <c r="O248" s="158">
        <v>9.5700769827083896</v>
      </c>
      <c r="P248" s="158">
        <v>0.55700769827040997</v>
      </c>
      <c r="Q248" s="158">
        <v>75.802432681858619</v>
      </c>
      <c r="R248" s="158">
        <v>9.3080217609119202</v>
      </c>
      <c r="S248" s="158">
        <v>0.53080217609049996</v>
      </c>
      <c r="T248" s="158">
        <v>76.037729646894334</v>
      </c>
      <c r="U248" s="158">
        <v>9.4859861679681199</v>
      </c>
      <c r="V248" s="158">
        <v>0.54859861679592004</v>
      </c>
      <c r="W248" s="158">
        <v>75.733286329643036</v>
      </c>
      <c r="X248" s="158">
        <v>9.3501759208481108</v>
      </c>
      <c r="Y248" s="158">
        <v>0.53501759208416</v>
      </c>
      <c r="Z248" s="158">
        <v>74.638661809856885</v>
      </c>
      <c r="AA248" s="158">
        <v>8.9385450282206893</v>
      </c>
      <c r="AB248" s="158">
        <v>0.49385450282068</v>
      </c>
      <c r="AC248" s="158">
        <v>75.012515740184028</v>
      </c>
      <c r="AD248" s="158">
        <v>8.9658732153629597</v>
      </c>
      <c r="AE248" s="158">
        <v>0.49658732153481</v>
      </c>
      <c r="AF248" s="158">
        <v>74.903696905092346</v>
      </c>
      <c r="AG248" s="158">
        <v>8.9187388849129707</v>
      </c>
      <c r="AH248" s="158">
        <v>0.49187388848995001</v>
      </c>
      <c r="AI248" s="158">
        <v>70.661966109651402</v>
      </c>
      <c r="AJ248" s="158">
        <v>7.0814545506809896</v>
      </c>
      <c r="AK248" s="158">
        <v>0.30814545506412</v>
      </c>
      <c r="AL248" s="158">
        <v>72.352798820184645</v>
      </c>
      <c r="AM248" s="158">
        <v>7.8138302248384601</v>
      </c>
      <c r="AN248" s="158">
        <v>0.38138302248007</v>
      </c>
      <c r="AO248" s="158">
        <v>72.579310322696799</v>
      </c>
      <c r="AP248" s="158">
        <v>7.9119425415157298</v>
      </c>
      <c r="AQ248" s="158">
        <v>0.39119425414857001</v>
      </c>
      <c r="AR248" s="158">
        <v>72.177249473112738</v>
      </c>
      <c r="AS248" s="158">
        <v>7.7377919091505696</v>
      </c>
      <c r="AT248" s="158">
        <v>0.37377919091181</v>
      </c>
      <c r="AU248" s="158">
        <v>72.36360661859554</v>
      </c>
      <c r="AV248" s="158">
        <v>7.8185115682959898</v>
      </c>
      <c r="AW248" s="158">
        <v>0.38185115682582998</v>
      </c>
      <c r="AX248" s="158">
        <v>72.028838761119957</v>
      </c>
      <c r="AY248" s="158">
        <v>7.6735085566000203</v>
      </c>
      <c r="AZ248" s="158">
        <v>0.36735085565598002</v>
      </c>
      <c r="BA248" s="158">
        <v>72.496944820417909</v>
      </c>
      <c r="BB248" s="158">
        <v>7.8762663389570999</v>
      </c>
      <c r="BC248" s="158">
        <v>0.38762663389357999</v>
      </c>
      <c r="BD248" s="158">
        <v>71.208671684048895</v>
      </c>
      <c r="BE248" s="158">
        <v>7.3182573172307599</v>
      </c>
      <c r="BF248" s="158">
        <v>0.33182573171843999</v>
      </c>
      <c r="BG248" s="158">
        <v>72.372573851272506</v>
      </c>
      <c r="BH248" s="158">
        <v>7.8223956799584897</v>
      </c>
      <c r="BI248" s="158">
        <v>0.38223956799366998</v>
      </c>
      <c r="BJ248" s="158">
        <v>72.035864610261257</v>
      </c>
      <c r="BK248" s="158">
        <v>7.6765517677759396</v>
      </c>
      <c r="BL248" s="158">
        <v>0.36765517677358001</v>
      </c>
      <c r="BM248" s="158">
        <v>71.19447329789584</v>
      </c>
      <c r="BN248" s="158">
        <v>7.3121073577664903</v>
      </c>
      <c r="BO248" s="158">
        <v>0.33121073577200999</v>
      </c>
      <c r="BP248" s="158">
        <v>70.057820931164315</v>
      </c>
      <c r="BQ248" s="158">
        <v>6.8197721088860002</v>
      </c>
      <c r="BR248" s="158">
        <v>0.28197721088311001</v>
      </c>
      <c r="BS248" s="158">
        <v>70.377522388481424</v>
      </c>
      <c r="BT248" s="158">
        <v>6.9582491852001898</v>
      </c>
      <c r="BU248" s="158">
        <v>0.29582491851697001</v>
      </c>
      <c r="BV248" s="158">
        <v>72.790905324717428</v>
      </c>
      <c r="BW248" s="158">
        <v>8.0035938511168094</v>
      </c>
      <c r="BX248" s="158">
        <v>0.40035938510968</v>
      </c>
      <c r="BY248" s="158">
        <v>70.381773761916577</v>
      </c>
      <c r="BZ248" s="158">
        <v>6.9600906461952796</v>
      </c>
      <c r="CA248" s="158">
        <v>0.29600906461648002</v>
      </c>
    </row>
    <row r="249" spans="1:79" s="2" customFormat="1" x14ac:dyDescent="0.25">
      <c r="A249" s="78" t="s">
        <v>42</v>
      </c>
      <c r="B249" s="158">
        <v>97.175237430206224</v>
      </c>
      <c r="C249" s="158">
        <v>294.67813024582625</v>
      </c>
      <c r="D249" s="158">
        <v>1.4747436689633699</v>
      </c>
      <c r="E249" s="158">
        <v>96.984221151105004</v>
      </c>
      <c r="F249" s="158">
        <v>287.70818343051752</v>
      </c>
      <c r="G249" s="158">
        <v>1.4416659552636699</v>
      </c>
      <c r="H249" s="158">
        <v>97.088344275608989</v>
      </c>
      <c r="I249" s="158">
        <v>283.02666779204145</v>
      </c>
      <c r="J249" s="158">
        <v>1.4194485929117799</v>
      </c>
      <c r="K249" s="158">
        <v>98.463598834523665</v>
      </c>
      <c r="L249" s="158">
        <v>291.79110373043693</v>
      </c>
      <c r="M249" s="158">
        <v>1.46104252617825</v>
      </c>
      <c r="N249" s="158">
        <v>98.177056170679435</v>
      </c>
      <c r="O249" s="158">
        <v>291.7509511844541</v>
      </c>
      <c r="P249" s="158">
        <v>1.4608519717234401</v>
      </c>
      <c r="Q249" s="158">
        <v>97.977717445016395</v>
      </c>
      <c r="R249" s="158">
        <v>290.16644132668358</v>
      </c>
      <c r="S249" s="158">
        <v>1.4533322639230699</v>
      </c>
      <c r="T249" s="158">
        <v>99.013075707197927</v>
      </c>
      <c r="U249" s="158">
        <v>299.99999999999994</v>
      </c>
      <c r="V249" s="158">
        <v>1.5</v>
      </c>
      <c r="W249" s="158">
        <v>99.869864183887032</v>
      </c>
      <c r="X249" s="158">
        <v>300</v>
      </c>
      <c r="Y249" s="158">
        <v>1.5</v>
      </c>
      <c r="Z249" s="158">
        <v>101.21977375762042</v>
      </c>
      <c r="AA249" s="158">
        <v>300</v>
      </c>
      <c r="AB249" s="158">
        <v>1.5</v>
      </c>
      <c r="AC249" s="158">
        <v>99.065222387730856</v>
      </c>
      <c r="AD249" s="158">
        <v>300</v>
      </c>
      <c r="AE249" s="158">
        <v>1.5</v>
      </c>
      <c r="AF249" s="158">
        <v>98.437922785639216</v>
      </c>
      <c r="AG249" s="158">
        <v>300</v>
      </c>
      <c r="AH249" s="158">
        <v>1.5</v>
      </c>
      <c r="AI249" s="158">
        <v>98.793358793481957</v>
      </c>
      <c r="AJ249" s="158">
        <v>300</v>
      </c>
      <c r="AK249" s="158">
        <v>1.5</v>
      </c>
      <c r="AL249" s="158">
        <v>99.504374657503675</v>
      </c>
      <c r="AM249" s="158">
        <v>300</v>
      </c>
      <c r="AN249" s="158">
        <v>1.5</v>
      </c>
      <c r="AO249" s="158">
        <v>98.627414372241944</v>
      </c>
      <c r="AP249" s="158">
        <v>300</v>
      </c>
      <c r="AQ249" s="158">
        <v>1.5</v>
      </c>
      <c r="AR249" s="158">
        <v>99.100158074262779</v>
      </c>
      <c r="AS249" s="158">
        <v>299.99999999999994</v>
      </c>
      <c r="AT249" s="158">
        <v>1.5</v>
      </c>
      <c r="AU249" s="158">
        <v>99.460996109775053</v>
      </c>
      <c r="AV249" s="158">
        <v>300</v>
      </c>
      <c r="AW249" s="158">
        <v>1.5</v>
      </c>
      <c r="AX249" s="158">
        <v>97.605558077176184</v>
      </c>
      <c r="AY249" s="158">
        <v>300</v>
      </c>
      <c r="AZ249" s="158">
        <v>1.5</v>
      </c>
      <c r="BA249" s="158">
        <v>98.872781315028149</v>
      </c>
      <c r="BB249" s="158">
        <v>300</v>
      </c>
      <c r="BC249" s="158">
        <v>1.5</v>
      </c>
      <c r="BD249" s="158">
        <v>97.985311825319215</v>
      </c>
      <c r="BE249" s="158">
        <v>300.00000000000006</v>
      </c>
      <c r="BF249" s="158">
        <v>1.5</v>
      </c>
      <c r="BG249" s="158">
        <v>97.712662946936575</v>
      </c>
      <c r="BH249" s="158">
        <v>300</v>
      </c>
      <c r="BI249" s="158">
        <v>1.5</v>
      </c>
      <c r="BJ249" s="158">
        <v>97.666026176436219</v>
      </c>
      <c r="BK249" s="158">
        <v>300</v>
      </c>
      <c r="BL249" s="158">
        <v>1.5</v>
      </c>
      <c r="BM249" s="158">
        <v>98.207050825254782</v>
      </c>
      <c r="BN249" s="158">
        <v>300</v>
      </c>
      <c r="BO249" s="158">
        <v>1.5</v>
      </c>
      <c r="BP249" s="158">
        <v>97.958829351683605</v>
      </c>
      <c r="BQ249" s="158">
        <v>300</v>
      </c>
      <c r="BR249" s="158">
        <v>1.5</v>
      </c>
      <c r="BS249" s="158">
        <v>96.621447310932609</v>
      </c>
      <c r="BT249" s="158">
        <v>300.00000000000006</v>
      </c>
      <c r="BU249" s="158">
        <v>1.5</v>
      </c>
      <c r="BV249" s="158">
        <v>98.473875215226457</v>
      </c>
      <c r="BW249" s="158">
        <v>300</v>
      </c>
      <c r="BX249" s="158">
        <v>1.5</v>
      </c>
      <c r="BY249" s="158">
        <v>98.261582862705026</v>
      </c>
      <c r="BZ249" s="158">
        <v>300.00000000000006</v>
      </c>
      <c r="CA249" s="158">
        <v>1.5</v>
      </c>
    </row>
    <row r="250" spans="1:79" s="2" customFormat="1" x14ac:dyDescent="0.25">
      <c r="A250" s="78" t="s">
        <v>3054</v>
      </c>
      <c r="B250" s="158">
        <v>54.524057597936071</v>
      </c>
      <c r="C250" s="158">
        <v>5</v>
      </c>
      <c r="D250" s="158">
        <v>0.10000000000016</v>
      </c>
      <c r="E250" s="158">
        <v>54.520365302672232</v>
      </c>
      <c r="F250" s="158">
        <v>5</v>
      </c>
      <c r="G250" s="158">
        <v>9.9999999999509995E-2</v>
      </c>
      <c r="H250" s="158">
        <v>54.541781168979753</v>
      </c>
      <c r="I250" s="158">
        <v>5</v>
      </c>
      <c r="J250" s="158">
        <v>0.10000000000027</v>
      </c>
      <c r="K250" s="158">
        <v>54.895705810937137</v>
      </c>
      <c r="L250" s="158">
        <v>5.0000000000011102</v>
      </c>
      <c r="M250" s="158">
        <v>0.10000000000016</v>
      </c>
      <c r="N250" s="158">
        <v>54.93784641336039</v>
      </c>
      <c r="O250" s="158">
        <v>5</v>
      </c>
      <c r="P250" s="158">
        <v>0.10000000000029</v>
      </c>
      <c r="Q250" s="158">
        <v>54.996999838916537</v>
      </c>
      <c r="R250" s="158">
        <v>5</v>
      </c>
      <c r="S250" s="158">
        <v>0.1000000000003</v>
      </c>
      <c r="T250" s="158">
        <v>54.974076677910553</v>
      </c>
      <c r="U250" s="158">
        <v>5</v>
      </c>
      <c r="V250" s="158">
        <v>9.9999999999469999E-2</v>
      </c>
      <c r="W250" s="158">
        <v>54.983689430213211</v>
      </c>
      <c r="X250" s="158">
        <v>5</v>
      </c>
      <c r="Y250" s="158">
        <v>0.10000000000052001</v>
      </c>
      <c r="Z250" s="158">
        <v>55.04950703433633</v>
      </c>
      <c r="AA250" s="158">
        <v>5</v>
      </c>
      <c r="AB250" s="158">
        <v>9.9999999998680006E-2</v>
      </c>
      <c r="AC250" s="158">
        <v>54.984428883837232</v>
      </c>
      <c r="AD250" s="158">
        <v>5</v>
      </c>
      <c r="AE250" s="158">
        <v>9.9999999999150005E-2</v>
      </c>
      <c r="AF250" s="158">
        <v>54.995520879155158</v>
      </c>
      <c r="AG250" s="158">
        <v>5</v>
      </c>
      <c r="AH250" s="158">
        <v>0.10000000000168</v>
      </c>
      <c r="AI250" s="158">
        <v>54.999957777535109</v>
      </c>
      <c r="AJ250" s="158">
        <v>5</v>
      </c>
      <c r="AK250" s="158">
        <v>9.9999999999430003E-2</v>
      </c>
      <c r="AL250" s="158">
        <v>55.030278116362517</v>
      </c>
      <c r="AM250" s="158">
        <v>5</v>
      </c>
      <c r="AN250" s="158">
        <v>0.10000000000013</v>
      </c>
      <c r="AO250" s="158">
        <v>55.008831746156929</v>
      </c>
      <c r="AP250" s="158">
        <v>5</v>
      </c>
      <c r="AQ250" s="158">
        <v>0.10000000000174999</v>
      </c>
      <c r="AR250" s="158">
        <v>54.979992185962828</v>
      </c>
      <c r="AS250" s="158">
        <v>4.9999999999982201</v>
      </c>
      <c r="AT250" s="158">
        <v>9.9999999999819997E-2</v>
      </c>
      <c r="AU250" s="158">
        <v>54.991084038062503</v>
      </c>
      <c r="AV250" s="158">
        <v>5</v>
      </c>
      <c r="AW250" s="158">
        <v>0.1</v>
      </c>
      <c r="AX250" s="158">
        <v>55.097584035582052</v>
      </c>
      <c r="AY250" s="158">
        <v>5</v>
      </c>
      <c r="AZ250" s="158">
        <v>0.10000000000073</v>
      </c>
      <c r="BA250" s="158">
        <v>55.152326036512761</v>
      </c>
      <c r="BB250" s="158">
        <v>5</v>
      </c>
      <c r="BC250" s="158">
        <v>0.10000000000115999</v>
      </c>
      <c r="BD250" s="158">
        <v>55.147147365964301</v>
      </c>
      <c r="BE250" s="158">
        <v>4.9999999999977698</v>
      </c>
      <c r="BF250" s="158">
        <v>9.9999999998440003E-2</v>
      </c>
      <c r="BG250" s="158">
        <v>55.17526108622566</v>
      </c>
      <c r="BH250" s="158">
        <v>5</v>
      </c>
      <c r="BI250" s="158">
        <v>0.1</v>
      </c>
      <c r="BJ250" s="158">
        <v>55.286998839782513</v>
      </c>
      <c r="BK250" s="158">
        <v>5</v>
      </c>
      <c r="BL250" s="158">
        <v>0.1</v>
      </c>
      <c r="BM250" s="158">
        <v>55.260356081338372</v>
      </c>
      <c r="BN250" s="158">
        <v>5</v>
      </c>
      <c r="BO250" s="158">
        <v>0.10000000000047</v>
      </c>
      <c r="BP250" s="158">
        <v>55.200417415280469</v>
      </c>
      <c r="BQ250" s="158">
        <v>5</v>
      </c>
      <c r="BR250" s="158">
        <v>9.9999999998139993E-2</v>
      </c>
      <c r="BS250" s="158">
        <v>55.301801263387311</v>
      </c>
      <c r="BT250" s="158">
        <v>5</v>
      </c>
      <c r="BU250" s="158">
        <v>0.1</v>
      </c>
      <c r="BV250" s="158">
        <v>55.352874510953498</v>
      </c>
      <c r="BW250" s="158">
        <v>4.9999999999979003</v>
      </c>
      <c r="BX250" s="158">
        <v>0.10000000000181</v>
      </c>
      <c r="BY250" s="158">
        <v>55.420243567147359</v>
      </c>
      <c r="BZ250" s="158">
        <v>4.99956288381739</v>
      </c>
      <c r="CA250" s="158">
        <v>9.9991257678269996E-2</v>
      </c>
    </row>
    <row r="251" spans="1:79" s="2" customFormat="1" x14ac:dyDescent="0.25">
      <c r="A251" s="78" t="s">
        <v>3055</v>
      </c>
      <c r="B251" s="158" t="s">
        <v>3052</v>
      </c>
      <c r="C251" s="158" t="s">
        <v>3052</v>
      </c>
      <c r="D251" s="158" t="s">
        <v>3052</v>
      </c>
      <c r="E251" s="158" t="s">
        <v>3052</v>
      </c>
      <c r="F251" s="158" t="s">
        <v>3052</v>
      </c>
      <c r="G251" s="158" t="s">
        <v>3052</v>
      </c>
      <c r="H251" s="158" t="s">
        <v>3052</v>
      </c>
      <c r="I251" s="158" t="s">
        <v>3052</v>
      </c>
      <c r="J251" s="158" t="s">
        <v>3052</v>
      </c>
      <c r="K251" s="158" t="s">
        <v>3052</v>
      </c>
      <c r="L251" s="158" t="s">
        <v>3052</v>
      </c>
      <c r="M251" s="158" t="s">
        <v>3052</v>
      </c>
      <c r="N251" s="158" t="s">
        <v>3052</v>
      </c>
      <c r="O251" s="158" t="s">
        <v>3052</v>
      </c>
      <c r="P251" s="158" t="s">
        <v>3052</v>
      </c>
      <c r="Q251" s="158" t="s">
        <v>3052</v>
      </c>
      <c r="R251" s="158" t="s">
        <v>3052</v>
      </c>
      <c r="S251" s="158" t="s">
        <v>3052</v>
      </c>
      <c r="T251" s="158" t="s">
        <v>3052</v>
      </c>
      <c r="U251" s="158" t="s">
        <v>3052</v>
      </c>
      <c r="V251" s="158" t="s">
        <v>3052</v>
      </c>
      <c r="W251" s="158" t="s">
        <v>3052</v>
      </c>
      <c r="X251" s="158" t="s">
        <v>3052</v>
      </c>
      <c r="Y251" s="158" t="s">
        <v>3052</v>
      </c>
      <c r="Z251" s="158" t="s">
        <v>3052</v>
      </c>
      <c r="AA251" s="158" t="s">
        <v>3052</v>
      </c>
      <c r="AB251" s="158" t="s">
        <v>3052</v>
      </c>
      <c r="AC251" s="158" t="s">
        <v>3052</v>
      </c>
      <c r="AD251" s="158" t="s">
        <v>3052</v>
      </c>
      <c r="AE251" s="158" t="s">
        <v>3052</v>
      </c>
      <c r="AF251" s="158" t="s">
        <v>3052</v>
      </c>
      <c r="AG251" s="158" t="s">
        <v>3052</v>
      </c>
      <c r="AH251" s="158" t="s">
        <v>3052</v>
      </c>
      <c r="AI251" s="158" t="s">
        <v>3052</v>
      </c>
      <c r="AJ251" s="158" t="s">
        <v>3052</v>
      </c>
      <c r="AK251" s="158" t="s">
        <v>3052</v>
      </c>
      <c r="AL251" s="158" t="s">
        <v>3052</v>
      </c>
      <c r="AM251" s="158" t="s">
        <v>3052</v>
      </c>
      <c r="AN251" s="158" t="s">
        <v>3052</v>
      </c>
      <c r="AO251" s="158" t="s">
        <v>3052</v>
      </c>
      <c r="AP251" s="158" t="s">
        <v>3052</v>
      </c>
      <c r="AQ251" s="158" t="s">
        <v>3052</v>
      </c>
      <c r="AR251" s="158" t="s">
        <v>3052</v>
      </c>
      <c r="AS251" s="158" t="s">
        <v>3052</v>
      </c>
      <c r="AT251" s="158" t="s">
        <v>3052</v>
      </c>
      <c r="AU251" s="158" t="s">
        <v>3052</v>
      </c>
      <c r="AV251" s="158" t="s">
        <v>3052</v>
      </c>
      <c r="AW251" s="158" t="s">
        <v>3052</v>
      </c>
      <c r="AX251" s="158" t="s">
        <v>3052</v>
      </c>
      <c r="AY251" s="158" t="s">
        <v>3052</v>
      </c>
      <c r="AZ251" s="158" t="s">
        <v>3052</v>
      </c>
      <c r="BA251" s="158" t="s">
        <v>3052</v>
      </c>
      <c r="BB251" s="158" t="s">
        <v>3052</v>
      </c>
      <c r="BC251" s="158" t="s">
        <v>3052</v>
      </c>
      <c r="BD251" s="158" t="s">
        <v>3052</v>
      </c>
      <c r="BE251" s="158" t="s">
        <v>3052</v>
      </c>
      <c r="BF251" s="158" t="s">
        <v>3052</v>
      </c>
      <c r="BG251" s="158" t="s">
        <v>3052</v>
      </c>
      <c r="BH251" s="158" t="s">
        <v>3052</v>
      </c>
      <c r="BI251" s="158" t="s">
        <v>3052</v>
      </c>
      <c r="BJ251" s="158" t="s">
        <v>3052</v>
      </c>
      <c r="BK251" s="158" t="s">
        <v>3052</v>
      </c>
      <c r="BL251" s="158" t="s">
        <v>3052</v>
      </c>
      <c r="BM251" s="158" t="s">
        <v>3052</v>
      </c>
      <c r="BN251" s="158" t="s">
        <v>3052</v>
      </c>
      <c r="BO251" s="158" t="s">
        <v>3052</v>
      </c>
      <c r="BP251" s="158" t="s">
        <v>3052</v>
      </c>
      <c r="BQ251" s="158" t="s">
        <v>3052</v>
      </c>
      <c r="BR251" s="158" t="s">
        <v>3052</v>
      </c>
      <c r="BS251" s="158" t="s">
        <v>3052</v>
      </c>
      <c r="BT251" s="158" t="s">
        <v>3052</v>
      </c>
      <c r="BU251" s="158" t="s">
        <v>3052</v>
      </c>
      <c r="BV251" s="158" t="s">
        <v>3052</v>
      </c>
      <c r="BW251" s="158" t="s">
        <v>3052</v>
      </c>
      <c r="BX251" s="158" t="s">
        <v>3052</v>
      </c>
      <c r="BY251" s="158" t="s">
        <v>3052</v>
      </c>
      <c r="BZ251" s="158" t="s">
        <v>3052</v>
      </c>
      <c r="CA251" s="158" t="s">
        <v>3052</v>
      </c>
    </row>
    <row r="252" spans="1:79" s="2" customFormat="1" x14ac:dyDescent="0.25">
      <c r="A252" s="78" t="s">
        <v>3056</v>
      </c>
      <c r="B252" s="158" t="s">
        <v>3052</v>
      </c>
      <c r="C252" s="158" t="s">
        <v>3052</v>
      </c>
      <c r="D252" s="158" t="s">
        <v>3052</v>
      </c>
      <c r="E252" s="158" t="s">
        <v>3052</v>
      </c>
      <c r="F252" s="158" t="s">
        <v>3052</v>
      </c>
      <c r="G252" s="158" t="s">
        <v>3052</v>
      </c>
      <c r="H252" s="158" t="s">
        <v>3052</v>
      </c>
      <c r="I252" s="158" t="s">
        <v>3052</v>
      </c>
      <c r="J252" s="158" t="s">
        <v>3052</v>
      </c>
      <c r="K252" s="158" t="s">
        <v>3052</v>
      </c>
      <c r="L252" s="158" t="s">
        <v>3052</v>
      </c>
      <c r="M252" s="158" t="s">
        <v>3052</v>
      </c>
      <c r="N252" s="158" t="s">
        <v>3052</v>
      </c>
      <c r="O252" s="158" t="s">
        <v>3052</v>
      </c>
      <c r="P252" s="158" t="s">
        <v>3052</v>
      </c>
      <c r="Q252" s="158" t="s">
        <v>3052</v>
      </c>
      <c r="R252" s="158" t="s">
        <v>3052</v>
      </c>
      <c r="S252" s="158" t="s">
        <v>3052</v>
      </c>
      <c r="T252" s="158" t="s">
        <v>3052</v>
      </c>
      <c r="U252" s="158" t="s">
        <v>3052</v>
      </c>
      <c r="V252" s="158" t="s">
        <v>3052</v>
      </c>
      <c r="W252" s="158" t="s">
        <v>3052</v>
      </c>
      <c r="X252" s="158" t="s">
        <v>3052</v>
      </c>
      <c r="Y252" s="158" t="s">
        <v>3052</v>
      </c>
      <c r="Z252" s="158" t="s">
        <v>3052</v>
      </c>
      <c r="AA252" s="158" t="s">
        <v>3052</v>
      </c>
      <c r="AB252" s="158" t="s">
        <v>3052</v>
      </c>
      <c r="AC252" s="158" t="s">
        <v>3052</v>
      </c>
      <c r="AD252" s="158" t="s">
        <v>3052</v>
      </c>
      <c r="AE252" s="158" t="s">
        <v>3052</v>
      </c>
      <c r="AF252" s="158" t="s">
        <v>3052</v>
      </c>
      <c r="AG252" s="158" t="s">
        <v>3052</v>
      </c>
      <c r="AH252" s="158" t="s">
        <v>3052</v>
      </c>
      <c r="AI252" s="158" t="s">
        <v>3052</v>
      </c>
      <c r="AJ252" s="158" t="s">
        <v>3052</v>
      </c>
      <c r="AK252" s="158" t="s">
        <v>3052</v>
      </c>
      <c r="AL252" s="158" t="s">
        <v>3052</v>
      </c>
      <c r="AM252" s="158" t="s">
        <v>3052</v>
      </c>
      <c r="AN252" s="158" t="s">
        <v>3052</v>
      </c>
      <c r="AO252" s="158" t="s">
        <v>3052</v>
      </c>
      <c r="AP252" s="158" t="s">
        <v>3052</v>
      </c>
      <c r="AQ252" s="158" t="s">
        <v>3052</v>
      </c>
      <c r="AR252" s="158" t="s">
        <v>3052</v>
      </c>
      <c r="AS252" s="158" t="s">
        <v>3052</v>
      </c>
      <c r="AT252" s="158" t="s">
        <v>3052</v>
      </c>
      <c r="AU252" s="158" t="s">
        <v>3052</v>
      </c>
      <c r="AV252" s="158" t="s">
        <v>3052</v>
      </c>
      <c r="AW252" s="158" t="s">
        <v>3052</v>
      </c>
      <c r="AX252" s="158" t="s">
        <v>3052</v>
      </c>
      <c r="AY252" s="158" t="s">
        <v>3052</v>
      </c>
      <c r="AZ252" s="158" t="s">
        <v>3052</v>
      </c>
      <c r="BA252" s="158" t="s">
        <v>3052</v>
      </c>
      <c r="BB252" s="158" t="s">
        <v>3052</v>
      </c>
      <c r="BC252" s="158" t="s">
        <v>3052</v>
      </c>
      <c r="BD252" s="158" t="s">
        <v>3052</v>
      </c>
      <c r="BE252" s="158" t="s">
        <v>3052</v>
      </c>
      <c r="BF252" s="158" t="s">
        <v>3052</v>
      </c>
      <c r="BG252" s="158" t="s">
        <v>3052</v>
      </c>
      <c r="BH252" s="158" t="s">
        <v>3052</v>
      </c>
      <c r="BI252" s="158" t="s">
        <v>3052</v>
      </c>
      <c r="BJ252" s="158" t="s">
        <v>3052</v>
      </c>
      <c r="BK252" s="158" t="s">
        <v>3052</v>
      </c>
      <c r="BL252" s="158" t="s">
        <v>3052</v>
      </c>
      <c r="BM252" s="158" t="s">
        <v>3052</v>
      </c>
      <c r="BN252" s="158" t="s">
        <v>3052</v>
      </c>
      <c r="BO252" s="158" t="s">
        <v>3052</v>
      </c>
      <c r="BP252" s="158" t="s">
        <v>3052</v>
      </c>
      <c r="BQ252" s="158" t="s">
        <v>3052</v>
      </c>
      <c r="BR252" s="158" t="s">
        <v>3052</v>
      </c>
      <c r="BS252" s="158" t="s">
        <v>3052</v>
      </c>
      <c r="BT252" s="158" t="s">
        <v>3052</v>
      </c>
      <c r="BU252" s="158" t="s">
        <v>3052</v>
      </c>
      <c r="BV252" s="158" t="s">
        <v>3052</v>
      </c>
      <c r="BW252" s="158" t="s">
        <v>3052</v>
      </c>
      <c r="BX252" s="158" t="s">
        <v>3052</v>
      </c>
      <c r="BY252" s="158" t="s">
        <v>3052</v>
      </c>
      <c r="BZ252" s="158" t="s">
        <v>3052</v>
      </c>
      <c r="CA252" s="158" t="s">
        <v>3052</v>
      </c>
    </row>
    <row r="253" spans="1:79" s="2" customFormat="1" x14ac:dyDescent="0.25">
      <c r="A253" s="78" t="s">
        <v>3057</v>
      </c>
      <c r="B253" s="158" t="s">
        <v>3052</v>
      </c>
      <c r="C253" s="158" t="s">
        <v>3052</v>
      </c>
      <c r="D253" s="158" t="s">
        <v>3052</v>
      </c>
      <c r="E253" s="158" t="s">
        <v>3052</v>
      </c>
      <c r="F253" s="158" t="s">
        <v>3052</v>
      </c>
      <c r="G253" s="158" t="s">
        <v>3052</v>
      </c>
      <c r="H253" s="158" t="s">
        <v>3052</v>
      </c>
      <c r="I253" s="158" t="s">
        <v>3052</v>
      </c>
      <c r="J253" s="158" t="s">
        <v>3052</v>
      </c>
      <c r="K253" s="158" t="s">
        <v>3052</v>
      </c>
      <c r="L253" s="158" t="s">
        <v>3052</v>
      </c>
      <c r="M253" s="158" t="s">
        <v>3052</v>
      </c>
      <c r="N253" s="158" t="s">
        <v>3052</v>
      </c>
      <c r="O253" s="158" t="s">
        <v>3052</v>
      </c>
      <c r="P253" s="158" t="s">
        <v>3052</v>
      </c>
      <c r="Q253" s="158" t="s">
        <v>3052</v>
      </c>
      <c r="R253" s="158" t="s">
        <v>3052</v>
      </c>
      <c r="S253" s="158" t="s">
        <v>3052</v>
      </c>
      <c r="T253" s="158" t="s">
        <v>3052</v>
      </c>
      <c r="U253" s="158" t="s">
        <v>3052</v>
      </c>
      <c r="V253" s="158" t="s">
        <v>3052</v>
      </c>
      <c r="W253" s="158" t="s">
        <v>3052</v>
      </c>
      <c r="X253" s="158" t="s">
        <v>3052</v>
      </c>
      <c r="Y253" s="158" t="s">
        <v>3052</v>
      </c>
      <c r="Z253" s="158" t="s">
        <v>3052</v>
      </c>
      <c r="AA253" s="158" t="s">
        <v>3052</v>
      </c>
      <c r="AB253" s="158" t="s">
        <v>3052</v>
      </c>
      <c r="AC253" s="158">
        <v>54.6</v>
      </c>
      <c r="AD253" s="158">
        <v>5</v>
      </c>
      <c r="AE253" s="158">
        <v>0.1</v>
      </c>
      <c r="AF253" s="158">
        <v>75.472727272727269</v>
      </c>
      <c r="AG253" s="158">
        <v>112.27272727272727</v>
      </c>
      <c r="AH253" s="158">
        <v>1.5181818181818201</v>
      </c>
      <c r="AI253" s="158">
        <v>76.986000000000004</v>
      </c>
      <c r="AJ253" s="158">
        <v>120.05</v>
      </c>
      <c r="AK253" s="158">
        <v>1.621</v>
      </c>
      <c r="AL253" s="158">
        <v>101.79555555555557</v>
      </c>
      <c r="AM253" s="158">
        <v>247.55555555555557</v>
      </c>
      <c r="AN253" s="158">
        <v>3.3066666666666702</v>
      </c>
      <c r="AO253" s="158">
        <v>104.825</v>
      </c>
      <c r="AP253" s="158">
        <v>263.125</v>
      </c>
      <c r="AQ253" s="158">
        <v>3.5125000000000002</v>
      </c>
      <c r="AR253" s="158">
        <v>106.73454133635335</v>
      </c>
      <c r="AS253" s="158">
        <v>272.93884484711214</v>
      </c>
      <c r="AT253" s="158">
        <v>3.64224235560589</v>
      </c>
      <c r="AU253" s="158">
        <v>107.05172413793105</v>
      </c>
      <c r="AV253" s="158">
        <v>274.56896551724139</v>
      </c>
      <c r="AW253" s="158">
        <v>3.6637931034482798</v>
      </c>
      <c r="AX253" s="158">
        <v>105.02451081359423</v>
      </c>
      <c r="AY253" s="158">
        <v>264.1503604531411</v>
      </c>
      <c r="AZ253" s="158">
        <v>3.5260556127703402</v>
      </c>
      <c r="BA253" s="158">
        <v>97.615085158150862</v>
      </c>
      <c r="BB253" s="158">
        <v>226.0705596107056</v>
      </c>
      <c r="BC253" s="158">
        <v>3.02262773722628</v>
      </c>
      <c r="BD253" s="158">
        <v>88.45703125</v>
      </c>
      <c r="BE253" s="158">
        <v>179.00390625</v>
      </c>
      <c r="BF253" s="158">
        <v>2.400390625</v>
      </c>
      <c r="BG253" s="158">
        <v>79.275734676742232</v>
      </c>
      <c r="BH253" s="158">
        <v>131.81780016792612</v>
      </c>
      <c r="BI253" s="158">
        <v>1.7765743073047899</v>
      </c>
      <c r="BJ253" s="158">
        <v>70.651454138702462</v>
      </c>
      <c r="BK253" s="158">
        <v>87.494407158836694</v>
      </c>
      <c r="BL253" s="158">
        <v>1.1906040268456399</v>
      </c>
      <c r="BM253" s="158">
        <v>62.054545454545462</v>
      </c>
      <c r="BN253" s="158">
        <v>43.311688311688307</v>
      </c>
      <c r="BO253" s="158">
        <v>0.60649350649350997</v>
      </c>
      <c r="BP253" s="158">
        <v>60.771865090804283</v>
      </c>
      <c r="BQ253" s="158">
        <v>36.719515710579422</v>
      </c>
      <c r="BR253" s="158">
        <v>0.51934275007206998</v>
      </c>
      <c r="BS253" s="158">
        <v>59.045743174924169</v>
      </c>
      <c r="BT253" s="158">
        <v>27.84833164812942</v>
      </c>
      <c r="BU253" s="158">
        <v>0.40206268958544</v>
      </c>
      <c r="BV253" s="158">
        <v>58.661320754716982</v>
      </c>
      <c r="BW253" s="158">
        <v>25.872641509433961</v>
      </c>
      <c r="BX253" s="158">
        <v>0.37594339622641998</v>
      </c>
      <c r="BY253" s="158">
        <v>58.662734480758083</v>
      </c>
      <c r="BZ253" s="158">
        <v>25.879907174627728</v>
      </c>
      <c r="CA253" s="158">
        <v>0.37603945078320999</v>
      </c>
    </row>
    <row r="254" spans="1:79" s="2" customFormat="1" x14ac:dyDescent="0.25">
      <c r="A254" s="80" t="s">
        <v>3118</v>
      </c>
      <c r="B254" s="157" t="s">
        <v>3051</v>
      </c>
      <c r="C254" s="157" t="s">
        <v>3051</v>
      </c>
      <c r="D254" s="157" t="s">
        <v>3051</v>
      </c>
      <c r="E254" s="157" t="s">
        <v>3051</v>
      </c>
      <c r="F254" s="157" t="s">
        <v>3051</v>
      </c>
      <c r="G254" s="157" t="s">
        <v>3051</v>
      </c>
      <c r="H254" s="157" t="s">
        <v>3051</v>
      </c>
      <c r="I254" s="157" t="s">
        <v>3051</v>
      </c>
      <c r="J254" s="157" t="s">
        <v>3051</v>
      </c>
      <c r="K254" s="157" t="s">
        <v>3051</v>
      </c>
      <c r="L254" s="157" t="s">
        <v>3051</v>
      </c>
      <c r="M254" s="157" t="s">
        <v>3051</v>
      </c>
      <c r="N254" s="157" t="s">
        <v>3051</v>
      </c>
      <c r="O254" s="157" t="s">
        <v>3051</v>
      </c>
      <c r="P254" s="157" t="s">
        <v>3051</v>
      </c>
      <c r="Q254" s="157" t="s">
        <v>3051</v>
      </c>
      <c r="R254" s="157" t="s">
        <v>3051</v>
      </c>
      <c r="S254" s="157" t="s">
        <v>3051</v>
      </c>
      <c r="T254" s="157" t="s">
        <v>3051</v>
      </c>
      <c r="U254" s="157" t="s">
        <v>3051</v>
      </c>
      <c r="V254" s="157" t="s">
        <v>3051</v>
      </c>
      <c r="W254" s="157" t="s">
        <v>3051</v>
      </c>
      <c r="X254" s="157" t="s">
        <v>3051</v>
      </c>
      <c r="Y254" s="157" t="s">
        <v>3051</v>
      </c>
      <c r="Z254" s="157" t="s">
        <v>3051</v>
      </c>
      <c r="AA254" s="157" t="s">
        <v>3051</v>
      </c>
      <c r="AB254" s="157" t="s">
        <v>3051</v>
      </c>
      <c r="AC254" s="157" t="s">
        <v>3051</v>
      </c>
      <c r="AD254" s="157" t="s">
        <v>3051</v>
      </c>
      <c r="AE254" s="157" t="s">
        <v>3051</v>
      </c>
      <c r="AF254" s="157" t="s">
        <v>3051</v>
      </c>
      <c r="AG254" s="157" t="s">
        <v>3051</v>
      </c>
      <c r="AH254" s="157" t="s">
        <v>3051</v>
      </c>
      <c r="AI254" s="157" t="s">
        <v>3051</v>
      </c>
      <c r="AJ254" s="157" t="s">
        <v>3051</v>
      </c>
      <c r="AK254" s="157" t="s">
        <v>3051</v>
      </c>
      <c r="AL254" s="157" t="s">
        <v>3051</v>
      </c>
      <c r="AM254" s="157" t="s">
        <v>3051</v>
      </c>
      <c r="AN254" s="157" t="s">
        <v>3051</v>
      </c>
      <c r="AO254" s="157" t="s">
        <v>3051</v>
      </c>
      <c r="AP254" s="157" t="s">
        <v>3051</v>
      </c>
      <c r="AQ254" s="157" t="s">
        <v>3051</v>
      </c>
      <c r="AR254" s="157" t="s">
        <v>3051</v>
      </c>
      <c r="AS254" s="157" t="s">
        <v>3051</v>
      </c>
      <c r="AT254" s="157" t="s">
        <v>3051</v>
      </c>
      <c r="AU254" s="157" t="s">
        <v>3051</v>
      </c>
      <c r="AV254" s="157" t="s">
        <v>3051</v>
      </c>
      <c r="AW254" s="157" t="s">
        <v>3051</v>
      </c>
      <c r="AX254" s="157" t="s">
        <v>3051</v>
      </c>
      <c r="AY254" s="157" t="s">
        <v>3051</v>
      </c>
      <c r="AZ254" s="157" t="s">
        <v>3051</v>
      </c>
      <c r="BA254" s="157" t="s">
        <v>3051</v>
      </c>
      <c r="BB254" s="157" t="s">
        <v>3051</v>
      </c>
      <c r="BC254" s="157" t="s">
        <v>3051</v>
      </c>
      <c r="BD254" s="157" t="s">
        <v>3051</v>
      </c>
      <c r="BE254" s="157" t="s">
        <v>3051</v>
      </c>
      <c r="BF254" s="157" t="s">
        <v>3051</v>
      </c>
      <c r="BG254" s="157" t="s">
        <v>3051</v>
      </c>
      <c r="BH254" s="157" t="s">
        <v>3051</v>
      </c>
      <c r="BI254" s="157" t="s">
        <v>3051</v>
      </c>
      <c r="BJ254" s="157" t="s">
        <v>3051</v>
      </c>
      <c r="BK254" s="157" t="s">
        <v>3051</v>
      </c>
      <c r="BL254" s="157" t="s">
        <v>3051</v>
      </c>
      <c r="BM254" s="157" t="s">
        <v>3051</v>
      </c>
      <c r="BN254" s="157" t="s">
        <v>3051</v>
      </c>
      <c r="BO254" s="157" t="s">
        <v>3051</v>
      </c>
      <c r="BP254" s="157" t="s">
        <v>3051</v>
      </c>
      <c r="BQ254" s="157" t="s">
        <v>3051</v>
      </c>
      <c r="BR254" s="157" t="s">
        <v>3051</v>
      </c>
      <c r="BS254" s="157" t="s">
        <v>3051</v>
      </c>
      <c r="BT254" s="157" t="s">
        <v>3051</v>
      </c>
      <c r="BU254" s="157" t="s">
        <v>3051</v>
      </c>
      <c r="BV254" s="157" t="s">
        <v>3051</v>
      </c>
      <c r="BW254" s="157" t="s">
        <v>3051</v>
      </c>
      <c r="BX254" s="157" t="s">
        <v>3051</v>
      </c>
      <c r="BY254" s="157" t="s">
        <v>3051</v>
      </c>
      <c r="BZ254" s="157" t="s">
        <v>3051</v>
      </c>
      <c r="CA254" s="157" t="s">
        <v>3051</v>
      </c>
    </row>
    <row r="255" spans="1:79" s="2" customFormat="1" x14ac:dyDescent="0.25">
      <c r="A255" s="78" t="s">
        <v>3090</v>
      </c>
      <c r="B255" s="158">
        <v>69.299999999999983</v>
      </c>
      <c r="C255" s="158">
        <v>21.584</v>
      </c>
      <c r="D255" s="158">
        <v>7.1451480842066397</v>
      </c>
      <c r="E255" s="158">
        <v>69.299999999999983</v>
      </c>
      <c r="F255" s="158">
        <v>21.527000000000001</v>
      </c>
      <c r="G255" s="158">
        <v>7.2837662232869098</v>
      </c>
      <c r="H255" s="158">
        <v>69.3</v>
      </c>
      <c r="I255" s="158">
        <v>19.998000000000001</v>
      </c>
      <c r="J255" s="158">
        <v>7.5788485824880398</v>
      </c>
      <c r="K255" s="158">
        <v>69.3</v>
      </c>
      <c r="L255" s="158">
        <v>20</v>
      </c>
      <c r="M255" s="158">
        <v>7.9712681936791503</v>
      </c>
      <c r="N255" s="158">
        <v>69.3</v>
      </c>
      <c r="O255" s="158">
        <v>19.617999999999999</v>
      </c>
      <c r="P255" s="158">
        <v>8.4449476167525308</v>
      </c>
      <c r="Q255" s="158">
        <v>69.3</v>
      </c>
      <c r="R255" s="158">
        <v>18.5</v>
      </c>
      <c r="S255" s="158">
        <v>8.6586438072131102</v>
      </c>
      <c r="T255" s="158">
        <v>69.3</v>
      </c>
      <c r="U255" s="158">
        <v>16.5</v>
      </c>
      <c r="V255" s="158">
        <v>8.8899315171538493</v>
      </c>
      <c r="W255" s="158">
        <v>69.3</v>
      </c>
      <c r="X255" s="158">
        <v>14.5</v>
      </c>
      <c r="Y255" s="158">
        <v>9.5115802888076892</v>
      </c>
      <c r="Z255" s="158">
        <v>69.3</v>
      </c>
      <c r="AA255" s="158">
        <v>11.8</v>
      </c>
      <c r="AB255" s="158">
        <v>10.60876268325635</v>
      </c>
      <c r="AC255" s="158">
        <v>69.299999999999983</v>
      </c>
      <c r="AD255" s="158">
        <v>9.8000000000000007</v>
      </c>
      <c r="AE255" s="158">
        <v>11.313314168192321</v>
      </c>
      <c r="AF255" s="158">
        <v>69.3</v>
      </c>
      <c r="AG255" s="158">
        <v>13.98324485528868</v>
      </c>
      <c r="AH255" s="158">
        <v>13.53233589009238</v>
      </c>
      <c r="AI255" s="158">
        <v>69.3</v>
      </c>
      <c r="AJ255" s="158">
        <v>13.18112559556582</v>
      </c>
      <c r="AK255" s="158">
        <v>14.64537628295612</v>
      </c>
      <c r="AL255" s="158">
        <v>69.3</v>
      </c>
      <c r="AM255" s="158">
        <v>11.58264275309469</v>
      </c>
      <c r="AN255" s="158">
        <v>15.75745324889145</v>
      </c>
      <c r="AO255" s="158">
        <v>69.3</v>
      </c>
      <c r="AP255" s="158">
        <v>10.38773591094111</v>
      </c>
      <c r="AQ255" s="158">
        <v>16.674259455080829</v>
      </c>
      <c r="AR255" s="158">
        <v>69.3</v>
      </c>
      <c r="AS255" s="158">
        <v>9.1104671584006898</v>
      </c>
      <c r="AT255" s="158">
        <v>17.384993515762119</v>
      </c>
      <c r="AU255" s="158">
        <v>69.3</v>
      </c>
      <c r="AV255" s="158">
        <v>8.2737030411374093</v>
      </c>
      <c r="AW255" s="158">
        <v>18.145891203550811</v>
      </c>
      <c r="AX255" s="158">
        <v>69.3</v>
      </c>
      <c r="AY255" s="158">
        <v>7.30960756544264</v>
      </c>
      <c r="AZ255" s="158">
        <v>18.068796842920559</v>
      </c>
      <c r="BA255" s="158">
        <v>69.3</v>
      </c>
      <c r="BB255" s="158">
        <v>6.8985907164668898</v>
      </c>
      <c r="BC255" s="158">
        <v>18.13410321181507</v>
      </c>
      <c r="BD255" s="158">
        <v>69.3</v>
      </c>
      <c r="BE255" s="158">
        <v>6.8985907164527296</v>
      </c>
      <c r="BF255" s="158">
        <v>18.027072833615211</v>
      </c>
      <c r="BG255" s="158">
        <v>69.3</v>
      </c>
      <c r="BH255" s="158">
        <v>6.8985907164798697</v>
      </c>
      <c r="BI255" s="158">
        <v>18.385315800860411</v>
      </c>
      <c r="BJ255" s="158">
        <v>69.299999999999983</v>
      </c>
      <c r="BK255" s="158">
        <v>6.8985907164763898</v>
      </c>
      <c r="BL255" s="158">
        <v>18.743463217361821</v>
      </c>
      <c r="BM255" s="158">
        <v>69.3</v>
      </c>
      <c r="BN255" s="158">
        <v>6.8985907164620404</v>
      </c>
      <c r="BO255" s="158">
        <v>19.033146925385928</v>
      </c>
      <c r="BP255" s="158">
        <v>69.3</v>
      </c>
      <c r="BQ255" s="158">
        <v>6.89859071648383</v>
      </c>
      <c r="BR255" s="158">
        <v>19.268092546724748</v>
      </c>
      <c r="BS255" s="158">
        <v>69.3</v>
      </c>
      <c r="BT255" s="158">
        <v>6.8985907164616904</v>
      </c>
      <c r="BU255" s="158">
        <v>19.26809254672985</v>
      </c>
      <c r="BV255" s="158">
        <v>69.3</v>
      </c>
      <c r="BW255" s="158">
        <v>6.8985907164559199</v>
      </c>
      <c r="BX255" s="158">
        <v>19.26809254672364</v>
      </c>
      <c r="BY255" s="158">
        <v>69.299999999999983</v>
      </c>
      <c r="BZ255" s="158">
        <v>6.8985907164639801</v>
      </c>
      <c r="CA255" s="158">
        <v>19.26809254669903</v>
      </c>
    </row>
    <row r="256" spans="1:79" s="2" customFormat="1" x14ac:dyDescent="0.25">
      <c r="A256" s="78" t="s">
        <v>3091</v>
      </c>
      <c r="B256" s="158">
        <v>74.099999999999994</v>
      </c>
      <c r="C256" s="158">
        <v>5.2062996225431197</v>
      </c>
      <c r="D256" s="158">
        <v>2.4466303337027102</v>
      </c>
      <c r="E256" s="158">
        <v>74.099999999999994</v>
      </c>
      <c r="F256" s="158">
        <v>5.0030000000000001</v>
      </c>
      <c r="G256" s="158">
        <v>2.4454305777823002</v>
      </c>
      <c r="H256" s="158">
        <v>74.099999999999994</v>
      </c>
      <c r="I256" s="158">
        <v>5.0030000000000001</v>
      </c>
      <c r="J256" s="158">
        <v>2.4729016903491199</v>
      </c>
      <c r="K256" s="158">
        <v>74.099999999999994</v>
      </c>
      <c r="L256" s="158">
        <v>5.0910000000000002</v>
      </c>
      <c r="M256" s="158">
        <v>2.5508264323743801</v>
      </c>
      <c r="N256" s="158">
        <v>74.100000000000009</v>
      </c>
      <c r="O256" s="158">
        <v>5</v>
      </c>
      <c r="P256" s="158">
        <v>2.6617622983403999</v>
      </c>
      <c r="Q256" s="158">
        <v>74.099999999999994</v>
      </c>
      <c r="R256" s="158">
        <v>5.0010000000000003</v>
      </c>
      <c r="S256" s="158">
        <v>2.7195517202625799</v>
      </c>
      <c r="T256" s="158">
        <v>74.099999999999994</v>
      </c>
      <c r="U256" s="158">
        <v>5</v>
      </c>
      <c r="V256" s="158">
        <v>2.8258123892679698</v>
      </c>
      <c r="W256" s="158">
        <v>74.099999999999994</v>
      </c>
      <c r="X256" s="158">
        <v>5</v>
      </c>
      <c r="Y256" s="158">
        <v>2.94695165710647</v>
      </c>
      <c r="Z256" s="158">
        <v>74.099999999999994</v>
      </c>
      <c r="AA256" s="158">
        <v>5.0010000000000003</v>
      </c>
      <c r="AB256" s="158">
        <v>3.1100322111010201</v>
      </c>
      <c r="AC256" s="158">
        <v>74.099999999999994</v>
      </c>
      <c r="AD256" s="158">
        <v>5</v>
      </c>
      <c r="AE256" s="158">
        <v>3.2457461030030501</v>
      </c>
      <c r="AF256" s="158">
        <v>74.099999999999994</v>
      </c>
      <c r="AG256" s="158">
        <v>7.0139469637704304</v>
      </c>
      <c r="AH256" s="158">
        <v>3.4381921122078198</v>
      </c>
      <c r="AI256" s="158">
        <v>74.099999999999994</v>
      </c>
      <c r="AJ256" s="158">
        <v>7.0378852943984098</v>
      </c>
      <c r="AK256" s="158">
        <v>3.7497587390647298</v>
      </c>
      <c r="AL256" s="158">
        <v>74.099999999999994</v>
      </c>
      <c r="AM256" s="158">
        <v>6.7091211051350399</v>
      </c>
      <c r="AN256" s="158">
        <v>3.7722199278514799</v>
      </c>
      <c r="AO256" s="158">
        <v>74.099999999999994</v>
      </c>
      <c r="AP256" s="158">
        <v>6.2961214040348503</v>
      </c>
      <c r="AQ256" s="158">
        <v>3.9892845750710202</v>
      </c>
      <c r="AR256" s="158">
        <v>74.099999999999994</v>
      </c>
      <c r="AS256" s="158">
        <v>6.0040760065280701</v>
      </c>
      <c r="AT256" s="158">
        <v>4.3319388743987597</v>
      </c>
      <c r="AU256" s="158">
        <v>74.099999999999994</v>
      </c>
      <c r="AV256" s="158">
        <v>5.8684595655892897</v>
      </c>
      <c r="AW256" s="158">
        <v>4.6522488877181196</v>
      </c>
      <c r="AX256" s="158">
        <v>74.099999999999994</v>
      </c>
      <c r="AY256" s="158">
        <v>5.6904532237802803</v>
      </c>
      <c r="AZ256" s="158">
        <v>4.5721823046520402</v>
      </c>
      <c r="BA256" s="158">
        <v>74.099999999999994</v>
      </c>
      <c r="BB256" s="158">
        <v>5.4338822437959404</v>
      </c>
      <c r="BC256" s="158">
        <v>4.6099172505812396</v>
      </c>
      <c r="BD256" s="158">
        <v>74.099999999999994</v>
      </c>
      <c r="BE256" s="158">
        <v>5.4338822437958099</v>
      </c>
      <c r="BF256" s="158">
        <v>4.7712590435635702</v>
      </c>
      <c r="BG256" s="158">
        <v>74.099999999999994</v>
      </c>
      <c r="BH256" s="158">
        <v>5.4338822437958196</v>
      </c>
      <c r="BI256" s="158">
        <v>4.8001696874148498</v>
      </c>
      <c r="BJ256" s="158">
        <v>74.099999999999994</v>
      </c>
      <c r="BK256" s="158">
        <v>5.4338822437955701</v>
      </c>
      <c r="BL256" s="158">
        <v>4.8491083078777404</v>
      </c>
      <c r="BM256" s="158">
        <v>74.099999999999994</v>
      </c>
      <c r="BN256" s="158">
        <v>5.4338822437956704</v>
      </c>
      <c r="BO256" s="158">
        <v>4.8628148977557704</v>
      </c>
      <c r="BP256" s="158">
        <v>74.099999999999994</v>
      </c>
      <c r="BQ256" s="158">
        <v>5.4338822437954599</v>
      </c>
      <c r="BR256" s="158">
        <v>4.9395325630443701</v>
      </c>
      <c r="BS256" s="158">
        <v>74.099999999999994</v>
      </c>
      <c r="BT256" s="158">
        <v>5.4338822437959697</v>
      </c>
      <c r="BU256" s="158">
        <v>4.9395325630443399</v>
      </c>
      <c r="BV256" s="158">
        <v>74.099999999999994</v>
      </c>
      <c r="BW256" s="158">
        <v>5.4338822437959404</v>
      </c>
      <c r="BX256" s="158">
        <v>4.93953256304445</v>
      </c>
      <c r="BY256" s="158">
        <v>74.100000000000009</v>
      </c>
      <c r="BZ256" s="158">
        <v>5.43388224379565</v>
      </c>
      <c r="CA256" s="158">
        <v>4.9395325630442697</v>
      </c>
    </row>
    <row r="257" spans="1:79" s="2" customFormat="1" x14ac:dyDescent="0.25">
      <c r="A257" s="78" t="s">
        <v>3092</v>
      </c>
      <c r="B257" s="158" t="s">
        <v>3052</v>
      </c>
      <c r="C257" s="158" t="s">
        <v>3052</v>
      </c>
      <c r="D257" s="158" t="s">
        <v>3052</v>
      </c>
      <c r="E257" s="158" t="s">
        <v>3052</v>
      </c>
      <c r="F257" s="158" t="s">
        <v>3052</v>
      </c>
      <c r="G257" s="158" t="s">
        <v>3052</v>
      </c>
      <c r="H257" s="158" t="s">
        <v>3052</v>
      </c>
      <c r="I257" s="158" t="s">
        <v>3052</v>
      </c>
      <c r="J257" s="158" t="s">
        <v>3052</v>
      </c>
      <c r="K257" s="158" t="s">
        <v>3052</v>
      </c>
      <c r="L257" s="158" t="s">
        <v>3052</v>
      </c>
      <c r="M257" s="158" t="s">
        <v>3052</v>
      </c>
      <c r="N257" s="158" t="s">
        <v>3052</v>
      </c>
      <c r="O257" s="158" t="s">
        <v>3052</v>
      </c>
      <c r="P257" s="158" t="s">
        <v>3052</v>
      </c>
      <c r="Q257" s="158" t="s">
        <v>3052</v>
      </c>
      <c r="R257" s="158" t="s">
        <v>3052</v>
      </c>
      <c r="S257" s="158" t="s">
        <v>3052</v>
      </c>
      <c r="T257" s="158" t="s">
        <v>3052</v>
      </c>
      <c r="U257" s="158" t="s">
        <v>3052</v>
      </c>
      <c r="V257" s="158" t="s">
        <v>3052</v>
      </c>
      <c r="W257" s="158" t="s">
        <v>3052</v>
      </c>
      <c r="X257" s="158" t="s">
        <v>3052</v>
      </c>
      <c r="Y257" s="158" t="s">
        <v>3052</v>
      </c>
      <c r="Z257" s="158" t="s">
        <v>3052</v>
      </c>
      <c r="AA257" s="158" t="s">
        <v>3052</v>
      </c>
      <c r="AB257" s="158" t="s">
        <v>3052</v>
      </c>
      <c r="AC257" s="158" t="s">
        <v>3052</v>
      </c>
      <c r="AD257" s="158" t="s">
        <v>3052</v>
      </c>
      <c r="AE257" s="158" t="s">
        <v>3052</v>
      </c>
      <c r="AF257" s="158" t="s">
        <v>3052</v>
      </c>
      <c r="AG257" s="158" t="s">
        <v>3052</v>
      </c>
      <c r="AH257" s="158" t="s">
        <v>3052</v>
      </c>
      <c r="AI257" s="158" t="s">
        <v>3052</v>
      </c>
      <c r="AJ257" s="158" t="s">
        <v>3052</v>
      </c>
      <c r="AK257" s="158" t="s">
        <v>3052</v>
      </c>
      <c r="AL257" s="158" t="s">
        <v>3052</v>
      </c>
      <c r="AM257" s="158" t="s">
        <v>3052</v>
      </c>
      <c r="AN257" s="158" t="s">
        <v>3052</v>
      </c>
      <c r="AO257" s="158" t="s">
        <v>3052</v>
      </c>
      <c r="AP257" s="158" t="s">
        <v>3052</v>
      </c>
      <c r="AQ257" s="158" t="s">
        <v>3052</v>
      </c>
      <c r="AR257" s="158" t="s">
        <v>3052</v>
      </c>
      <c r="AS257" s="158" t="s">
        <v>3052</v>
      </c>
      <c r="AT257" s="158" t="s">
        <v>3052</v>
      </c>
      <c r="AU257" s="158" t="s">
        <v>3052</v>
      </c>
      <c r="AV257" s="158" t="s">
        <v>3052</v>
      </c>
      <c r="AW257" s="158" t="s">
        <v>3052</v>
      </c>
      <c r="AX257" s="158" t="s">
        <v>3052</v>
      </c>
      <c r="AY257" s="158" t="s">
        <v>3052</v>
      </c>
      <c r="AZ257" s="158" t="s">
        <v>3052</v>
      </c>
      <c r="BA257" s="158" t="s">
        <v>3052</v>
      </c>
      <c r="BB257" s="158" t="s">
        <v>3052</v>
      </c>
      <c r="BC257" s="158" t="s">
        <v>3052</v>
      </c>
      <c r="BD257" s="158" t="s">
        <v>3052</v>
      </c>
      <c r="BE257" s="158" t="s">
        <v>3052</v>
      </c>
      <c r="BF257" s="158" t="s">
        <v>3052</v>
      </c>
      <c r="BG257" s="158" t="s">
        <v>3052</v>
      </c>
      <c r="BH257" s="158" t="s">
        <v>3052</v>
      </c>
      <c r="BI257" s="158" t="s">
        <v>3052</v>
      </c>
      <c r="BJ257" s="158" t="s">
        <v>3052</v>
      </c>
      <c r="BK257" s="158" t="s">
        <v>3052</v>
      </c>
      <c r="BL257" s="158" t="s">
        <v>3052</v>
      </c>
      <c r="BM257" s="158" t="s">
        <v>3052</v>
      </c>
      <c r="BN257" s="158" t="s">
        <v>3052</v>
      </c>
      <c r="BO257" s="158" t="s">
        <v>3052</v>
      </c>
      <c r="BP257" s="158" t="s">
        <v>3052</v>
      </c>
      <c r="BQ257" s="158" t="s">
        <v>3052</v>
      </c>
      <c r="BR257" s="158" t="s">
        <v>3052</v>
      </c>
      <c r="BS257" s="158" t="s">
        <v>3052</v>
      </c>
      <c r="BT257" s="158" t="s">
        <v>3052</v>
      </c>
      <c r="BU257" s="158" t="s">
        <v>3052</v>
      </c>
      <c r="BV257" s="158" t="s">
        <v>3052</v>
      </c>
      <c r="BW257" s="158" t="s">
        <v>3052</v>
      </c>
      <c r="BX257" s="158" t="s">
        <v>3052</v>
      </c>
      <c r="BY257" s="158" t="s">
        <v>3052</v>
      </c>
      <c r="BZ257" s="158" t="s">
        <v>3052</v>
      </c>
      <c r="CA257" s="158" t="s">
        <v>3052</v>
      </c>
    </row>
    <row r="258" spans="1:79" s="2" customFormat="1" x14ac:dyDescent="0.25">
      <c r="A258" s="78" t="s">
        <v>3093</v>
      </c>
      <c r="B258" s="157" t="s">
        <v>3051</v>
      </c>
      <c r="C258" s="157" t="s">
        <v>3051</v>
      </c>
      <c r="D258" s="157" t="s">
        <v>3051</v>
      </c>
      <c r="E258" s="157" t="s">
        <v>3051</v>
      </c>
      <c r="F258" s="157" t="s">
        <v>3051</v>
      </c>
      <c r="G258" s="157" t="s">
        <v>3051</v>
      </c>
      <c r="H258" s="157" t="s">
        <v>3051</v>
      </c>
      <c r="I258" s="157" t="s">
        <v>3051</v>
      </c>
      <c r="J258" s="157" t="s">
        <v>3051</v>
      </c>
      <c r="K258" s="157" t="s">
        <v>3051</v>
      </c>
      <c r="L258" s="157" t="s">
        <v>3051</v>
      </c>
      <c r="M258" s="157" t="s">
        <v>3051</v>
      </c>
      <c r="N258" s="157" t="s">
        <v>3051</v>
      </c>
      <c r="O258" s="157" t="s">
        <v>3051</v>
      </c>
      <c r="P258" s="157" t="s">
        <v>3051</v>
      </c>
      <c r="Q258" s="157" t="s">
        <v>3051</v>
      </c>
      <c r="R258" s="157" t="s">
        <v>3051</v>
      </c>
      <c r="S258" s="157" t="s">
        <v>3051</v>
      </c>
      <c r="T258" s="157" t="s">
        <v>3051</v>
      </c>
      <c r="U258" s="157" t="s">
        <v>3051</v>
      </c>
      <c r="V258" s="157" t="s">
        <v>3051</v>
      </c>
      <c r="W258" s="157" t="s">
        <v>3051</v>
      </c>
      <c r="X258" s="157" t="s">
        <v>3051</v>
      </c>
      <c r="Y258" s="157" t="s">
        <v>3051</v>
      </c>
      <c r="Z258" s="157" t="s">
        <v>3051</v>
      </c>
      <c r="AA258" s="157" t="s">
        <v>3051</v>
      </c>
      <c r="AB258" s="157" t="s">
        <v>3051</v>
      </c>
      <c r="AC258" s="157" t="s">
        <v>3051</v>
      </c>
      <c r="AD258" s="157" t="s">
        <v>3051</v>
      </c>
      <c r="AE258" s="157" t="s">
        <v>3051</v>
      </c>
      <c r="AF258" s="157" t="s">
        <v>3051</v>
      </c>
      <c r="AG258" s="157" t="s">
        <v>3051</v>
      </c>
      <c r="AH258" s="157" t="s">
        <v>3051</v>
      </c>
      <c r="AI258" s="157" t="s">
        <v>3051</v>
      </c>
      <c r="AJ258" s="157" t="s">
        <v>3051</v>
      </c>
      <c r="AK258" s="157" t="s">
        <v>3051</v>
      </c>
      <c r="AL258" s="157" t="s">
        <v>3051</v>
      </c>
      <c r="AM258" s="157" t="s">
        <v>3051</v>
      </c>
      <c r="AN258" s="157" t="s">
        <v>3051</v>
      </c>
      <c r="AO258" s="157" t="s">
        <v>3051</v>
      </c>
      <c r="AP258" s="157" t="s">
        <v>3051</v>
      </c>
      <c r="AQ258" s="157" t="s">
        <v>3051</v>
      </c>
      <c r="AR258" s="157" t="s">
        <v>3051</v>
      </c>
      <c r="AS258" s="157" t="s">
        <v>3051</v>
      </c>
      <c r="AT258" s="157" t="s">
        <v>3051</v>
      </c>
      <c r="AU258" s="157" t="s">
        <v>3051</v>
      </c>
      <c r="AV258" s="157" t="s">
        <v>3051</v>
      </c>
      <c r="AW258" s="157" t="s">
        <v>3051</v>
      </c>
      <c r="AX258" s="157" t="s">
        <v>3051</v>
      </c>
      <c r="AY258" s="157" t="s">
        <v>3051</v>
      </c>
      <c r="AZ258" s="157" t="s">
        <v>3051</v>
      </c>
      <c r="BA258" s="157" t="s">
        <v>3051</v>
      </c>
      <c r="BB258" s="157" t="s">
        <v>3051</v>
      </c>
      <c r="BC258" s="157" t="s">
        <v>3051</v>
      </c>
      <c r="BD258" s="157" t="s">
        <v>3051</v>
      </c>
      <c r="BE258" s="157" t="s">
        <v>3051</v>
      </c>
      <c r="BF258" s="157" t="s">
        <v>3051</v>
      </c>
      <c r="BG258" s="157" t="s">
        <v>3051</v>
      </c>
      <c r="BH258" s="157" t="s">
        <v>3051</v>
      </c>
      <c r="BI258" s="157" t="s">
        <v>3051</v>
      </c>
      <c r="BJ258" s="157" t="s">
        <v>3051</v>
      </c>
      <c r="BK258" s="157" t="s">
        <v>3051</v>
      </c>
      <c r="BL258" s="157" t="s">
        <v>3051</v>
      </c>
      <c r="BM258" s="157" t="s">
        <v>3051</v>
      </c>
      <c r="BN258" s="157" t="s">
        <v>3051</v>
      </c>
      <c r="BO258" s="157" t="s">
        <v>3051</v>
      </c>
      <c r="BP258" s="157" t="s">
        <v>3051</v>
      </c>
      <c r="BQ258" s="157" t="s">
        <v>3051</v>
      </c>
      <c r="BR258" s="157" t="s">
        <v>3051</v>
      </c>
      <c r="BS258" s="157" t="s">
        <v>3051</v>
      </c>
      <c r="BT258" s="157" t="s">
        <v>3051</v>
      </c>
      <c r="BU258" s="157" t="s">
        <v>3051</v>
      </c>
      <c r="BV258" s="157" t="s">
        <v>3051</v>
      </c>
      <c r="BW258" s="157" t="s">
        <v>3051</v>
      </c>
      <c r="BX258" s="157" t="s">
        <v>3051</v>
      </c>
      <c r="BY258" s="157" t="s">
        <v>3051</v>
      </c>
      <c r="BZ258" s="157" t="s">
        <v>3051</v>
      </c>
      <c r="CA258" s="157" t="s">
        <v>3051</v>
      </c>
    </row>
    <row r="259" spans="1:79" s="2" customFormat="1" x14ac:dyDescent="0.25">
      <c r="A259" s="78" t="s">
        <v>3054</v>
      </c>
      <c r="B259" s="158" t="s">
        <v>3052</v>
      </c>
      <c r="C259" s="158" t="s">
        <v>3052</v>
      </c>
      <c r="D259" s="158" t="s">
        <v>3052</v>
      </c>
      <c r="E259" s="158" t="s">
        <v>3052</v>
      </c>
      <c r="F259" s="158" t="s">
        <v>3052</v>
      </c>
      <c r="G259" s="158" t="s">
        <v>3052</v>
      </c>
      <c r="H259" s="158" t="s">
        <v>3052</v>
      </c>
      <c r="I259" s="158" t="s">
        <v>3052</v>
      </c>
      <c r="J259" s="158" t="s">
        <v>3052</v>
      </c>
      <c r="K259" s="158" t="s">
        <v>3052</v>
      </c>
      <c r="L259" s="158" t="s">
        <v>3052</v>
      </c>
      <c r="M259" s="158" t="s">
        <v>3052</v>
      </c>
      <c r="N259" s="158" t="s">
        <v>3052</v>
      </c>
      <c r="O259" s="158" t="s">
        <v>3052</v>
      </c>
      <c r="P259" s="158" t="s">
        <v>3052</v>
      </c>
      <c r="Q259" s="158" t="s">
        <v>3052</v>
      </c>
      <c r="R259" s="158" t="s">
        <v>3052</v>
      </c>
      <c r="S259" s="158" t="s">
        <v>3052</v>
      </c>
      <c r="T259" s="158" t="s">
        <v>3052</v>
      </c>
      <c r="U259" s="158" t="s">
        <v>3052</v>
      </c>
      <c r="V259" s="158" t="s">
        <v>3052</v>
      </c>
      <c r="W259" s="158" t="s">
        <v>3052</v>
      </c>
      <c r="X259" s="158" t="s">
        <v>3052</v>
      </c>
      <c r="Y259" s="158" t="s">
        <v>3052</v>
      </c>
      <c r="Z259" s="158" t="s">
        <v>3052</v>
      </c>
      <c r="AA259" s="158" t="s">
        <v>3052</v>
      </c>
      <c r="AB259" s="158" t="s">
        <v>3052</v>
      </c>
      <c r="AC259" s="158" t="s">
        <v>3052</v>
      </c>
      <c r="AD259" s="158" t="s">
        <v>3052</v>
      </c>
      <c r="AE259" s="158" t="s">
        <v>3052</v>
      </c>
      <c r="AF259" s="158" t="s">
        <v>3052</v>
      </c>
      <c r="AG259" s="158" t="s">
        <v>3052</v>
      </c>
      <c r="AH259" s="158" t="s">
        <v>3052</v>
      </c>
      <c r="AI259" s="158" t="s">
        <v>3052</v>
      </c>
      <c r="AJ259" s="158" t="s">
        <v>3052</v>
      </c>
      <c r="AK259" s="158" t="s">
        <v>3052</v>
      </c>
      <c r="AL259" s="158" t="s">
        <v>3052</v>
      </c>
      <c r="AM259" s="158" t="s">
        <v>3052</v>
      </c>
      <c r="AN259" s="158" t="s">
        <v>3052</v>
      </c>
      <c r="AO259" s="158" t="s">
        <v>3052</v>
      </c>
      <c r="AP259" s="158" t="s">
        <v>3052</v>
      </c>
      <c r="AQ259" s="158" t="s">
        <v>3052</v>
      </c>
      <c r="AR259" s="158" t="s">
        <v>3052</v>
      </c>
      <c r="AS259" s="158" t="s">
        <v>3052</v>
      </c>
      <c r="AT259" s="158" t="s">
        <v>3052</v>
      </c>
      <c r="AU259" s="158" t="s">
        <v>3052</v>
      </c>
      <c r="AV259" s="158" t="s">
        <v>3052</v>
      </c>
      <c r="AW259" s="158" t="s">
        <v>3052</v>
      </c>
      <c r="AX259" s="158" t="s">
        <v>3052</v>
      </c>
      <c r="AY259" s="158" t="s">
        <v>3052</v>
      </c>
      <c r="AZ259" s="158" t="s">
        <v>3052</v>
      </c>
      <c r="BA259" s="158" t="s">
        <v>3052</v>
      </c>
      <c r="BB259" s="158" t="s">
        <v>3052</v>
      </c>
      <c r="BC259" s="158" t="s">
        <v>3052</v>
      </c>
      <c r="BD259" s="158" t="s">
        <v>3052</v>
      </c>
      <c r="BE259" s="158" t="s">
        <v>3052</v>
      </c>
      <c r="BF259" s="158" t="s">
        <v>3052</v>
      </c>
      <c r="BG259" s="158" t="s">
        <v>3052</v>
      </c>
      <c r="BH259" s="158" t="s">
        <v>3052</v>
      </c>
      <c r="BI259" s="158" t="s">
        <v>3052</v>
      </c>
      <c r="BJ259" s="158" t="s">
        <v>3052</v>
      </c>
      <c r="BK259" s="158" t="s">
        <v>3052</v>
      </c>
      <c r="BL259" s="158" t="s">
        <v>3052</v>
      </c>
      <c r="BM259" s="158" t="s">
        <v>3052</v>
      </c>
      <c r="BN259" s="158" t="s">
        <v>3052</v>
      </c>
      <c r="BO259" s="158" t="s">
        <v>3052</v>
      </c>
      <c r="BP259" s="158" t="s">
        <v>3052</v>
      </c>
      <c r="BQ259" s="158" t="s">
        <v>3052</v>
      </c>
      <c r="BR259" s="158" t="s">
        <v>3052</v>
      </c>
      <c r="BS259" s="158" t="s">
        <v>3052</v>
      </c>
      <c r="BT259" s="158" t="s">
        <v>3052</v>
      </c>
      <c r="BU259" s="158" t="s">
        <v>3052</v>
      </c>
      <c r="BV259" s="158" t="s">
        <v>3052</v>
      </c>
      <c r="BW259" s="158" t="s">
        <v>3052</v>
      </c>
      <c r="BX259" s="158" t="s">
        <v>3052</v>
      </c>
      <c r="BY259" s="158" t="s">
        <v>3052</v>
      </c>
      <c r="BZ259" s="158" t="s">
        <v>3052</v>
      </c>
      <c r="CA259" s="158" t="s">
        <v>3052</v>
      </c>
    </row>
    <row r="260" spans="1:79" s="2" customFormat="1" x14ac:dyDescent="0.25">
      <c r="A260" s="78" t="s">
        <v>3057</v>
      </c>
      <c r="B260" s="158" t="s">
        <v>3052</v>
      </c>
      <c r="C260" s="158" t="s">
        <v>3052</v>
      </c>
      <c r="D260" s="158" t="s">
        <v>3052</v>
      </c>
      <c r="E260" s="158" t="s">
        <v>3052</v>
      </c>
      <c r="F260" s="158" t="s">
        <v>3052</v>
      </c>
      <c r="G260" s="158" t="s">
        <v>3052</v>
      </c>
      <c r="H260" s="158" t="s">
        <v>3052</v>
      </c>
      <c r="I260" s="158" t="s">
        <v>3052</v>
      </c>
      <c r="J260" s="158" t="s">
        <v>3052</v>
      </c>
      <c r="K260" s="158" t="s">
        <v>3052</v>
      </c>
      <c r="L260" s="158" t="s">
        <v>3052</v>
      </c>
      <c r="M260" s="158" t="s">
        <v>3052</v>
      </c>
      <c r="N260" s="158" t="s">
        <v>3052</v>
      </c>
      <c r="O260" s="158" t="s">
        <v>3052</v>
      </c>
      <c r="P260" s="158" t="s">
        <v>3052</v>
      </c>
      <c r="Q260" s="158" t="s">
        <v>3052</v>
      </c>
      <c r="R260" s="158" t="s">
        <v>3052</v>
      </c>
      <c r="S260" s="158" t="s">
        <v>3052</v>
      </c>
      <c r="T260" s="158" t="s">
        <v>3052</v>
      </c>
      <c r="U260" s="158" t="s">
        <v>3052</v>
      </c>
      <c r="V260" s="158" t="s">
        <v>3052</v>
      </c>
      <c r="W260" s="158" t="s">
        <v>3052</v>
      </c>
      <c r="X260" s="158" t="s">
        <v>3052</v>
      </c>
      <c r="Y260" s="158" t="s">
        <v>3052</v>
      </c>
      <c r="Z260" s="158" t="s">
        <v>3052</v>
      </c>
      <c r="AA260" s="158" t="s">
        <v>3052</v>
      </c>
      <c r="AB260" s="158" t="s">
        <v>3052</v>
      </c>
      <c r="AC260" s="158" t="s">
        <v>3052</v>
      </c>
      <c r="AD260" s="158" t="s">
        <v>3052</v>
      </c>
      <c r="AE260" s="158" t="s">
        <v>3052</v>
      </c>
      <c r="AF260" s="158" t="s">
        <v>3052</v>
      </c>
      <c r="AG260" s="158" t="s">
        <v>3052</v>
      </c>
      <c r="AH260" s="158" t="s">
        <v>3052</v>
      </c>
      <c r="AI260" s="158" t="s">
        <v>3052</v>
      </c>
      <c r="AJ260" s="158" t="s">
        <v>3052</v>
      </c>
      <c r="AK260" s="158" t="s">
        <v>3052</v>
      </c>
      <c r="AL260" s="158" t="s">
        <v>3052</v>
      </c>
      <c r="AM260" s="158" t="s">
        <v>3052</v>
      </c>
      <c r="AN260" s="158" t="s">
        <v>3052</v>
      </c>
      <c r="AO260" s="158" t="s">
        <v>3052</v>
      </c>
      <c r="AP260" s="158" t="s">
        <v>3052</v>
      </c>
      <c r="AQ260" s="158" t="s">
        <v>3052</v>
      </c>
      <c r="AR260" s="158" t="s">
        <v>3052</v>
      </c>
      <c r="AS260" s="158" t="s">
        <v>3052</v>
      </c>
      <c r="AT260" s="158" t="s">
        <v>3052</v>
      </c>
      <c r="AU260" s="158" t="s">
        <v>3052</v>
      </c>
      <c r="AV260" s="158" t="s">
        <v>3052</v>
      </c>
      <c r="AW260" s="158" t="s">
        <v>3052</v>
      </c>
      <c r="AX260" s="158" t="s">
        <v>3052</v>
      </c>
      <c r="AY260" s="158" t="s">
        <v>3052</v>
      </c>
      <c r="AZ260" s="158" t="s">
        <v>3052</v>
      </c>
      <c r="BA260" s="158" t="s">
        <v>3052</v>
      </c>
      <c r="BB260" s="158" t="s">
        <v>3052</v>
      </c>
      <c r="BC260" s="158" t="s">
        <v>3052</v>
      </c>
      <c r="BD260" s="158" t="s">
        <v>3052</v>
      </c>
      <c r="BE260" s="158" t="s">
        <v>3052</v>
      </c>
      <c r="BF260" s="158" t="s">
        <v>3052</v>
      </c>
      <c r="BG260" s="158" t="s">
        <v>3052</v>
      </c>
      <c r="BH260" s="158" t="s">
        <v>3052</v>
      </c>
      <c r="BI260" s="158" t="s">
        <v>3052</v>
      </c>
      <c r="BJ260" s="158" t="s">
        <v>3052</v>
      </c>
      <c r="BK260" s="158" t="s">
        <v>3052</v>
      </c>
      <c r="BL260" s="158" t="s">
        <v>3052</v>
      </c>
      <c r="BM260" s="158" t="s">
        <v>3052</v>
      </c>
      <c r="BN260" s="158" t="s">
        <v>3052</v>
      </c>
      <c r="BO260" s="158" t="s">
        <v>3052</v>
      </c>
      <c r="BP260" s="158" t="s">
        <v>3052</v>
      </c>
      <c r="BQ260" s="158" t="s">
        <v>3052</v>
      </c>
      <c r="BR260" s="158" t="s">
        <v>3052</v>
      </c>
      <c r="BS260" s="158" t="s">
        <v>3052</v>
      </c>
      <c r="BT260" s="158" t="s">
        <v>3052</v>
      </c>
      <c r="BU260" s="158" t="s">
        <v>3052</v>
      </c>
      <c r="BV260" s="158" t="s">
        <v>3052</v>
      </c>
      <c r="BW260" s="158" t="s">
        <v>3052</v>
      </c>
      <c r="BX260" s="158" t="s">
        <v>3052</v>
      </c>
      <c r="BY260" s="158" t="s">
        <v>3052</v>
      </c>
      <c r="BZ260" s="158" t="s">
        <v>3052</v>
      </c>
      <c r="CA260" s="158" t="s">
        <v>3052</v>
      </c>
    </row>
    <row r="261" spans="1:79" s="2" customFormat="1" x14ac:dyDescent="0.25">
      <c r="A261" s="78" t="s">
        <v>3094</v>
      </c>
      <c r="B261" s="157" t="s">
        <v>3051</v>
      </c>
      <c r="C261" s="157" t="s">
        <v>3051</v>
      </c>
      <c r="D261" s="157" t="s">
        <v>3051</v>
      </c>
      <c r="E261" s="157" t="s">
        <v>3051</v>
      </c>
      <c r="F261" s="157" t="s">
        <v>3051</v>
      </c>
      <c r="G261" s="157" t="s">
        <v>3051</v>
      </c>
      <c r="H261" s="157" t="s">
        <v>3051</v>
      </c>
      <c r="I261" s="157" t="s">
        <v>3051</v>
      </c>
      <c r="J261" s="157" t="s">
        <v>3051</v>
      </c>
      <c r="K261" s="157" t="s">
        <v>3051</v>
      </c>
      <c r="L261" s="157" t="s">
        <v>3051</v>
      </c>
      <c r="M261" s="157" t="s">
        <v>3051</v>
      </c>
      <c r="N261" s="157" t="s">
        <v>3051</v>
      </c>
      <c r="O261" s="157" t="s">
        <v>3051</v>
      </c>
      <c r="P261" s="157" t="s">
        <v>3051</v>
      </c>
      <c r="Q261" s="157" t="s">
        <v>3051</v>
      </c>
      <c r="R261" s="157" t="s">
        <v>3051</v>
      </c>
      <c r="S261" s="157" t="s">
        <v>3051</v>
      </c>
      <c r="T261" s="157" t="s">
        <v>3051</v>
      </c>
      <c r="U261" s="157" t="s">
        <v>3051</v>
      </c>
      <c r="V261" s="157" t="s">
        <v>3051</v>
      </c>
      <c r="W261" s="157" t="s">
        <v>3051</v>
      </c>
      <c r="X261" s="157" t="s">
        <v>3051</v>
      </c>
      <c r="Y261" s="157" t="s">
        <v>3051</v>
      </c>
      <c r="Z261" s="157" t="s">
        <v>3051</v>
      </c>
      <c r="AA261" s="157" t="s">
        <v>3051</v>
      </c>
      <c r="AB261" s="157" t="s">
        <v>3051</v>
      </c>
      <c r="AC261" s="157" t="s">
        <v>3051</v>
      </c>
      <c r="AD261" s="157" t="s">
        <v>3051</v>
      </c>
      <c r="AE261" s="157" t="s">
        <v>3051</v>
      </c>
      <c r="AF261" s="157" t="s">
        <v>3051</v>
      </c>
      <c r="AG261" s="157" t="s">
        <v>3051</v>
      </c>
      <c r="AH261" s="157" t="s">
        <v>3051</v>
      </c>
      <c r="AI261" s="157" t="s">
        <v>3051</v>
      </c>
      <c r="AJ261" s="157" t="s">
        <v>3051</v>
      </c>
      <c r="AK261" s="157" t="s">
        <v>3051</v>
      </c>
      <c r="AL261" s="157" t="s">
        <v>3051</v>
      </c>
      <c r="AM261" s="157" t="s">
        <v>3051</v>
      </c>
      <c r="AN261" s="157" t="s">
        <v>3051</v>
      </c>
      <c r="AO261" s="157" t="s">
        <v>3051</v>
      </c>
      <c r="AP261" s="157" t="s">
        <v>3051</v>
      </c>
      <c r="AQ261" s="157" t="s">
        <v>3051</v>
      </c>
      <c r="AR261" s="157" t="s">
        <v>3051</v>
      </c>
      <c r="AS261" s="157" t="s">
        <v>3051</v>
      </c>
      <c r="AT261" s="157" t="s">
        <v>3051</v>
      </c>
      <c r="AU261" s="157" t="s">
        <v>3051</v>
      </c>
      <c r="AV261" s="157" t="s">
        <v>3051</v>
      </c>
      <c r="AW261" s="157" t="s">
        <v>3051</v>
      </c>
      <c r="AX261" s="157" t="s">
        <v>3051</v>
      </c>
      <c r="AY261" s="157" t="s">
        <v>3051</v>
      </c>
      <c r="AZ261" s="157" t="s">
        <v>3051</v>
      </c>
      <c r="BA261" s="157" t="s">
        <v>3051</v>
      </c>
      <c r="BB261" s="157" t="s">
        <v>3051</v>
      </c>
      <c r="BC261" s="157" t="s">
        <v>3051</v>
      </c>
      <c r="BD261" s="157" t="s">
        <v>3051</v>
      </c>
      <c r="BE261" s="157" t="s">
        <v>3051</v>
      </c>
      <c r="BF261" s="157" t="s">
        <v>3051</v>
      </c>
      <c r="BG261" s="157" t="s">
        <v>3051</v>
      </c>
      <c r="BH261" s="157" t="s">
        <v>3051</v>
      </c>
      <c r="BI261" s="157" t="s">
        <v>3051</v>
      </c>
      <c r="BJ261" s="157" t="s">
        <v>3051</v>
      </c>
      <c r="BK261" s="157" t="s">
        <v>3051</v>
      </c>
      <c r="BL261" s="157" t="s">
        <v>3051</v>
      </c>
      <c r="BM261" s="157" t="s">
        <v>3051</v>
      </c>
      <c r="BN261" s="157" t="s">
        <v>3051</v>
      </c>
      <c r="BO261" s="157" t="s">
        <v>3051</v>
      </c>
      <c r="BP261" s="157" t="s">
        <v>3051</v>
      </c>
      <c r="BQ261" s="157" t="s">
        <v>3051</v>
      </c>
      <c r="BR261" s="157" t="s">
        <v>3051</v>
      </c>
      <c r="BS261" s="157" t="s">
        <v>3051</v>
      </c>
      <c r="BT261" s="157" t="s">
        <v>3051</v>
      </c>
      <c r="BU261" s="157" t="s">
        <v>3051</v>
      </c>
      <c r="BV261" s="157" t="s">
        <v>3051</v>
      </c>
      <c r="BW261" s="157" t="s">
        <v>3051</v>
      </c>
      <c r="BX261" s="157" t="s">
        <v>3051</v>
      </c>
      <c r="BY261" s="157" t="s">
        <v>3051</v>
      </c>
      <c r="BZ261" s="157" t="s">
        <v>3051</v>
      </c>
      <c r="CA261" s="157" t="s">
        <v>3051</v>
      </c>
    </row>
    <row r="262" spans="1:79" s="2" customFormat="1" x14ac:dyDescent="0.25">
      <c r="A262" s="80" t="s">
        <v>3119</v>
      </c>
      <c r="B262" s="157" t="s">
        <v>3051</v>
      </c>
      <c r="C262" s="157" t="s">
        <v>3051</v>
      </c>
      <c r="D262" s="157" t="s">
        <v>3051</v>
      </c>
      <c r="E262" s="157" t="s">
        <v>3051</v>
      </c>
      <c r="F262" s="157" t="s">
        <v>3051</v>
      </c>
      <c r="G262" s="157" t="s">
        <v>3051</v>
      </c>
      <c r="H262" s="157" t="s">
        <v>3051</v>
      </c>
      <c r="I262" s="157" t="s">
        <v>3051</v>
      </c>
      <c r="J262" s="157" t="s">
        <v>3051</v>
      </c>
      <c r="K262" s="157" t="s">
        <v>3051</v>
      </c>
      <c r="L262" s="157" t="s">
        <v>3051</v>
      </c>
      <c r="M262" s="157" t="s">
        <v>3051</v>
      </c>
      <c r="N262" s="157" t="s">
        <v>3051</v>
      </c>
      <c r="O262" s="157" t="s">
        <v>3051</v>
      </c>
      <c r="P262" s="157" t="s">
        <v>3051</v>
      </c>
      <c r="Q262" s="157" t="s">
        <v>3051</v>
      </c>
      <c r="R262" s="157" t="s">
        <v>3051</v>
      </c>
      <c r="S262" s="157" t="s">
        <v>3051</v>
      </c>
      <c r="T262" s="157" t="s">
        <v>3051</v>
      </c>
      <c r="U262" s="157" t="s">
        <v>3051</v>
      </c>
      <c r="V262" s="157" t="s">
        <v>3051</v>
      </c>
      <c r="W262" s="157" t="s">
        <v>3051</v>
      </c>
      <c r="X262" s="157" t="s">
        <v>3051</v>
      </c>
      <c r="Y262" s="157" t="s">
        <v>3051</v>
      </c>
      <c r="Z262" s="157" t="s">
        <v>3051</v>
      </c>
      <c r="AA262" s="157" t="s">
        <v>3051</v>
      </c>
      <c r="AB262" s="157" t="s">
        <v>3051</v>
      </c>
      <c r="AC262" s="157" t="s">
        <v>3051</v>
      </c>
      <c r="AD262" s="157" t="s">
        <v>3051</v>
      </c>
      <c r="AE262" s="157" t="s">
        <v>3051</v>
      </c>
      <c r="AF262" s="157" t="s">
        <v>3051</v>
      </c>
      <c r="AG262" s="157" t="s">
        <v>3051</v>
      </c>
      <c r="AH262" s="157" t="s">
        <v>3051</v>
      </c>
      <c r="AI262" s="157" t="s">
        <v>3051</v>
      </c>
      <c r="AJ262" s="157" t="s">
        <v>3051</v>
      </c>
      <c r="AK262" s="157" t="s">
        <v>3051</v>
      </c>
      <c r="AL262" s="157" t="s">
        <v>3051</v>
      </c>
      <c r="AM262" s="157" t="s">
        <v>3051</v>
      </c>
      <c r="AN262" s="157" t="s">
        <v>3051</v>
      </c>
      <c r="AO262" s="157" t="s">
        <v>3051</v>
      </c>
      <c r="AP262" s="157" t="s">
        <v>3051</v>
      </c>
      <c r="AQ262" s="157" t="s">
        <v>3051</v>
      </c>
      <c r="AR262" s="157" t="s">
        <v>3051</v>
      </c>
      <c r="AS262" s="157" t="s">
        <v>3051</v>
      </c>
      <c r="AT262" s="157" t="s">
        <v>3051</v>
      </c>
      <c r="AU262" s="157" t="s">
        <v>3051</v>
      </c>
      <c r="AV262" s="157" t="s">
        <v>3051</v>
      </c>
      <c r="AW262" s="157" t="s">
        <v>3051</v>
      </c>
      <c r="AX262" s="157" t="s">
        <v>3051</v>
      </c>
      <c r="AY262" s="157" t="s">
        <v>3051</v>
      </c>
      <c r="AZ262" s="157" t="s">
        <v>3051</v>
      </c>
      <c r="BA262" s="157" t="s">
        <v>3051</v>
      </c>
      <c r="BB262" s="157" t="s">
        <v>3051</v>
      </c>
      <c r="BC262" s="157" t="s">
        <v>3051</v>
      </c>
      <c r="BD262" s="157" t="s">
        <v>3051</v>
      </c>
      <c r="BE262" s="157" t="s">
        <v>3051</v>
      </c>
      <c r="BF262" s="157" t="s">
        <v>3051</v>
      </c>
      <c r="BG262" s="157" t="s">
        <v>3051</v>
      </c>
      <c r="BH262" s="157" t="s">
        <v>3051</v>
      </c>
      <c r="BI262" s="157" t="s">
        <v>3051</v>
      </c>
      <c r="BJ262" s="157" t="s">
        <v>3051</v>
      </c>
      <c r="BK262" s="157" t="s">
        <v>3051</v>
      </c>
      <c r="BL262" s="157" t="s">
        <v>3051</v>
      </c>
      <c r="BM262" s="157" t="s">
        <v>3051</v>
      </c>
      <c r="BN262" s="157" t="s">
        <v>3051</v>
      </c>
      <c r="BO262" s="157" t="s">
        <v>3051</v>
      </c>
      <c r="BP262" s="157" t="s">
        <v>3051</v>
      </c>
      <c r="BQ262" s="157" t="s">
        <v>3051</v>
      </c>
      <c r="BR262" s="157" t="s">
        <v>3051</v>
      </c>
      <c r="BS262" s="157" t="s">
        <v>3051</v>
      </c>
      <c r="BT262" s="157" t="s">
        <v>3051</v>
      </c>
      <c r="BU262" s="157" t="s">
        <v>3051</v>
      </c>
      <c r="BV262" s="157" t="s">
        <v>3051</v>
      </c>
      <c r="BW262" s="157" t="s">
        <v>3051</v>
      </c>
      <c r="BX262" s="157" t="s">
        <v>3051</v>
      </c>
      <c r="BY262" s="157" t="s">
        <v>3051</v>
      </c>
      <c r="BZ262" s="157" t="s">
        <v>3051</v>
      </c>
      <c r="CA262" s="157" t="s">
        <v>3051</v>
      </c>
    </row>
    <row r="263" spans="1:79" s="2" customFormat="1" x14ac:dyDescent="0.25">
      <c r="A263" s="78" t="s">
        <v>3104</v>
      </c>
      <c r="B263" s="158" t="s">
        <v>3052</v>
      </c>
      <c r="C263" s="158" t="s">
        <v>3052</v>
      </c>
      <c r="D263" s="158" t="s">
        <v>3052</v>
      </c>
      <c r="E263" s="158" t="s">
        <v>3052</v>
      </c>
      <c r="F263" s="158" t="s">
        <v>3052</v>
      </c>
      <c r="G263" s="158" t="s">
        <v>3052</v>
      </c>
      <c r="H263" s="158" t="s">
        <v>3052</v>
      </c>
      <c r="I263" s="158" t="s">
        <v>3052</v>
      </c>
      <c r="J263" s="158" t="s">
        <v>3052</v>
      </c>
      <c r="K263" s="158" t="s">
        <v>3052</v>
      </c>
      <c r="L263" s="158" t="s">
        <v>3052</v>
      </c>
      <c r="M263" s="158" t="s">
        <v>3052</v>
      </c>
      <c r="N263" s="158" t="s">
        <v>3052</v>
      </c>
      <c r="O263" s="158" t="s">
        <v>3052</v>
      </c>
      <c r="P263" s="158" t="s">
        <v>3052</v>
      </c>
      <c r="Q263" s="158" t="s">
        <v>3052</v>
      </c>
      <c r="R263" s="158" t="s">
        <v>3052</v>
      </c>
      <c r="S263" s="158" t="s">
        <v>3052</v>
      </c>
      <c r="T263" s="158" t="s">
        <v>3052</v>
      </c>
      <c r="U263" s="158" t="s">
        <v>3052</v>
      </c>
      <c r="V263" s="158" t="s">
        <v>3052</v>
      </c>
      <c r="W263" s="158" t="s">
        <v>3052</v>
      </c>
      <c r="X263" s="158" t="s">
        <v>3052</v>
      </c>
      <c r="Y263" s="158" t="s">
        <v>3052</v>
      </c>
      <c r="Z263" s="158" t="s">
        <v>3052</v>
      </c>
      <c r="AA263" s="158" t="s">
        <v>3052</v>
      </c>
      <c r="AB263" s="158" t="s">
        <v>3052</v>
      </c>
      <c r="AC263" s="158" t="s">
        <v>3052</v>
      </c>
      <c r="AD263" s="158" t="s">
        <v>3052</v>
      </c>
      <c r="AE263" s="158" t="s">
        <v>3052</v>
      </c>
      <c r="AF263" s="158" t="s">
        <v>3052</v>
      </c>
      <c r="AG263" s="158" t="s">
        <v>3052</v>
      </c>
      <c r="AH263" s="158" t="s">
        <v>3052</v>
      </c>
      <c r="AI263" s="158" t="s">
        <v>3052</v>
      </c>
      <c r="AJ263" s="158" t="s">
        <v>3052</v>
      </c>
      <c r="AK263" s="158" t="s">
        <v>3052</v>
      </c>
      <c r="AL263" s="158" t="s">
        <v>3052</v>
      </c>
      <c r="AM263" s="158" t="s">
        <v>3052</v>
      </c>
      <c r="AN263" s="158" t="s">
        <v>3052</v>
      </c>
      <c r="AO263" s="158" t="s">
        <v>3052</v>
      </c>
      <c r="AP263" s="158" t="s">
        <v>3052</v>
      </c>
      <c r="AQ263" s="158" t="s">
        <v>3052</v>
      </c>
      <c r="AR263" s="158" t="s">
        <v>3052</v>
      </c>
      <c r="AS263" s="158" t="s">
        <v>3052</v>
      </c>
      <c r="AT263" s="158" t="s">
        <v>3052</v>
      </c>
      <c r="AU263" s="158" t="s">
        <v>3052</v>
      </c>
      <c r="AV263" s="158" t="s">
        <v>3052</v>
      </c>
      <c r="AW263" s="158" t="s">
        <v>3052</v>
      </c>
      <c r="AX263" s="158" t="s">
        <v>3052</v>
      </c>
      <c r="AY263" s="158" t="s">
        <v>3052</v>
      </c>
      <c r="AZ263" s="158" t="s">
        <v>3052</v>
      </c>
      <c r="BA263" s="158" t="s">
        <v>3052</v>
      </c>
      <c r="BB263" s="158" t="s">
        <v>3052</v>
      </c>
      <c r="BC263" s="158" t="s">
        <v>3052</v>
      </c>
      <c r="BD263" s="158" t="s">
        <v>3052</v>
      </c>
      <c r="BE263" s="158" t="s">
        <v>3052</v>
      </c>
      <c r="BF263" s="158" t="s">
        <v>3052</v>
      </c>
      <c r="BG263" s="158" t="s">
        <v>3052</v>
      </c>
      <c r="BH263" s="158" t="s">
        <v>3052</v>
      </c>
      <c r="BI263" s="158" t="s">
        <v>3052</v>
      </c>
      <c r="BJ263" s="158" t="s">
        <v>3052</v>
      </c>
      <c r="BK263" s="158" t="s">
        <v>3052</v>
      </c>
      <c r="BL263" s="158" t="s">
        <v>3052</v>
      </c>
      <c r="BM263" s="158" t="s">
        <v>3052</v>
      </c>
      <c r="BN263" s="158" t="s">
        <v>3052</v>
      </c>
      <c r="BO263" s="158" t="s">
        <v>3052</v>
      </c>
      <c r="BP263" s="158" t="s">
        <v>3052</v>
      </c>
      <c r="BQ263" s="158" t="s">
        <v>3052</v>
      </c>
      <c r="BR263" s="158" t="s">
        <v>3052</v>
      </c>
      <c r="BS263" s="158" t="s">
        <v>3052</v>
      </c>
      <c r="BT263" s="158" t="s">
        <v>3052</v>
      </c>
      <c r="BU263" s="158" t="s">
        <v>3052</v>
      </c>
      <c r="BV263" s="158" t="s">
        <v>3052</v>
      </c>
      <c r="BW263" s="158" t="s">
        <v>3052</v>
      </c>
      <c r="BX263" s="158" t="s">
        <v>3052</v>
      </c>
      <c r="BY263" s="158" t="s">
        <v>3052</v>
      </c>
      <c r="BZ263" s="158" t="s">
        <v>3052</v>
      </c>
      <c r="CA263" s="158" t="s">
        <v>3052</v>
      </c>
    </row>
    <row r="264" spans="1:79" s="2" customFormat="1" x14ac:dyDescent="0.25">
      <c r="A264" s="78" t="s">
        <v>3105</v>
      </c>
      <c r="B264" s="158" t="s">
        <v>3052</v>
      </c>
      <c r="C264" s="158" t="s">
        <v>3052</v>
      </c>
      <c r="D264" s="158" t="s">
        <v>3052</v>
      </c>
      <c r="E264" s="158" t="s">
        <v>3052</v>
      </c>
      <c r="F264" s="158" t="s">
        <v>3052</v>
      </c>
      <c r="G264" s="158" t="s">
        <v>3052</v>
      </c>
      <c r="H264" s="158" t="s">
        <v>3052</v>
      </c>
      <c r="I264" s="158" t="s">
        <v>3052</v>
      </c>
      <c r="J264" s="158" t="s">
        <v>3052</v>
      </c>
      <c r="K264" s="158" t="s">
        <v>3052</v>
      </c>
      <c r="L264" s="158" t="s">
        <v>3052</v>
      </c>
      <c r="M264" s="158" t="s">
        <v>3052</v>
      </c>
      <c r="N264" s="158" t="s">
        <v>3052</v>
      </c>
      <c r="O264" s="158" t="s">
        <v>3052</v>
      </c>
      <c r="P264" s="158" t="s">
        <v>3052</v>
      </c>
      <c r="Q264" s="158" t="s">
        <v>3052</v>
      </c>
      <c r="R264" s="158" t="s">
        <v>3052</v>
      </c>
      <c r="S264" s="158" t="s">
        <v>3052</v>
      </c>
      <c r="T264" s="158" t="s">
        <v>3052</v>
      </c>
      <c r="U264" s="158" t="s">
        <v>3052</v>
      </c>
      <c r="V264" s="158" t="s">
        <v>3052</v>
      </c>
      <c r="W264" s="158" t="s">
        <v>3052</v>
      </c>
      <c r="X264" s="158" t="s">
        <v>3052</v>
      </c>
      <c r="Y264" s="158" t="s">
        <v>3052</v>
      </c>
      <c r="Z264" s="158" t="s">
        <v>3052</v>
      </c>
      <c r="AA264" s="158" t="s">
        <v>3052</v>
      </c>
      <c r="AB264" s="158" t="s">
        <v>3052</v>
      </c>
      <c r="AC264" s="158" t="s">
        <v>3052</v>
      </c>
      <c r="AD264" s="158" t="s">
        <v>3052</v>
      </c>
      <c r="AE264" s="158" t="s">
        <v>3052</v>
      </c>
      <c r="AF264" s="158" t="s">
        <v>3052</v>
      </c>
      <c r="AG264" s="158" t="s">
        <v>3052</v>
      </c>
      <c r="AH264" s="158" t="s">
        <v>3052</v>
      </c>
      <c r="AI264" s="158" t="s">
        <v>3052</v>
      </c>
      <c r="AJ264" s="158" t="s">
        <v>3052</v>
      </c>
      <c r="AK264" s="158" t="s">
        <v>3052</v>
      </c>
      <c r="AL264" s="158" t="s">
        <v>3052</v>
      </c>
      <c r="AM264" s="158" t="s">
        <v>3052</v>
      </c>
      <c r="AN264" s="158" t="s">
        <v>3052</v>
      </c>
      <c r="AO264" s="158" t="s">
        <v>3052</v>
      </c>
      <c r="AP264" s="158" t="s">
        <v>3052</v>
      </c>
      <c r="AQ264" s="158" t="s">
        <v>3052</v>
      </c>
      <c r="AR264" s="158" t="s">
        <v>3052</v>
      </c>
      <c r="AS264" s="158" t="s">
        <v>3052</v>
      </c>
      <c r="AT264" s="158" t="s">
        <v>3052</v>
      </c>
      <c r="AU264" s="158" t="s">
        <v>3052</v>
      </c>
      <c r="AV264" s="158" t="s">
        <v>3052</v>
      </c>
      <c r="AW264" s="158" t="s">
        <v>3052</v>
      </c>
      <c r="AX264" s="158" t="s">
        <v>3052</v>
      </c>
      <c r="AY264" s="158" t="s">
        <v>3052</v>
      </c>
      <c r="AZ264" s="158" t="s">
        <v>3052</v>
      </c>
      <c r="BA264" s="158" t="s">
        <v>3052</v>
      </c>
      <c r="BB264" s="158" t="s">
        <v>3052</v>
      </c>
      <c r="BC264" s="158" t="s">
        <v>3052</v>
      </c>
      <c r="BD264" s="158" t="s">
        <v>3052</v>
      </c>
      <c r="BE264" s="158" t="s">
        <v>3052</v>
      </c>
      <c r="BF264" s="158" t="s">
        <v>3052</v>
      </c>
      <c r="BG264" s="158" t="s">
        <v>3052</v>
      </c>
      <c r="BH264" s="158" t="s">
        <v>3052</v>
      </c>
      <c r="BI264" s="158" t="s">
        <v>3052</v>
      </c>
      <c r="BJ264" s="158" t="s">
        <v>3052</v>
      </c>
      <c r="BK264" s="158" t="s">
        <v>3052</v>
      </c>
      <c r="BL264" s="158" t="s">
        <v>3052</v>
      </c>
      <c r="BM264" s="158" t="s">
        <v>3052</v>
      </c>
      <c r="BN264" s="158" t="s">
        <v>3052</v>
      </c>
      <c r="BO264" s="158" t="s">
        <v>3052</v>
      </c>
      <c r="BP264" s="158" t="s">
        <v>3052</v>
      </c>
      <c r="BQ264" s="158" t="s">
        <v>3052</v>
      </c>
      <c r="BR264" s="158" t="s">
        <v>3052</v>
      </c>
      <c r="BS264" s="158" t="s">
        <v>3052</v>
      </c>
      <c r="BT264" s="158" t="s">
        <v>3052</v>
      </c>
      <c r="BU264" s="158" t="s">
        <v>3052</v>
      </c>
      <c r="BV264" s="158" t="s">
        <v>3052</v>
      </c>
      <c r="BW264" s="158" t="s">
        <v>3052</v>
      </c>
      <c r="BX264" s="158" t="s">
        <v>3052</v>
      </c>
      <c r="BY264" s="158" t="s">
        <v>3052</v>
      </c>
      <c r="BZ264" s="158" t="s">
        <v>3052</v>
      </c>
      <c r="CA264" s="158" t="s">
        <v>3052</v>
      </c>
    </row>
    <row r="265" spans="1:79" s="2" customFormat="1" x14ac:dyDescent="0.25">
      <c r="A265" s="78" t="s">
        <v>3090</v>
      </c>
      <c r="B265" s="158" t="s">
        <v>3052</v>
      </c>
      <c r="C265" s="158" t="s">
        <v>3052</v>
      </c>
      <c r="D265" s="158" t="s">
        <v>3052</v>
      </c>
      <c r="E265" s="158" t="s">
        <v>3052</v>
      </c>
      <c r="F265" s="158" t="s">
        <v>3052</v>
      </c>
      <c r="G265" s="158" t="s">
        <v>3052</v>
      </c>
      <c r="H265" s="158" t="s">
        <v>3052</v>
      </c>
      <c r="I265" s="158" t="s">
        <v>3052</v>
      </c>
      <c r="J265" s="158" t="s">
        <v>3052</v>
      </c>
      <c r="K265" s="158" t="s">
        <v>3052</v>
      </c>
      <c r="L265" s="158" t="s">
        <v>3052</v>
      </c>
      <c r="M265" s="158" t="s">
        <v>3052</v>
      </c>
      <c r="N265" s="158" t="s">
        <v>3052</v>
      </c>
      <c r="O265" s="158" t="s">
        <v>3052</v>
      </c>
      <c r="P265" s="158" t="s">
        <v>3052</v>
      </c>
      <c r="Q265" s="158" t="s">
        <v>3052</v>
      </c>
      <c r="R265" s="158" t="s">
        <v>3052</v>
      </c>
      <c r="S265" s="158" t="s">
        <v>3052</v>
      </c>
      <c r="T265" s="158" t="s">
        <v>3052</v>
      </c>
      <c r="U265" s="158" t="s">
        <v>3052</v>
      </c>
      <c r="V265" s="158" t="s">
        <v>3052</v>
      </c>
      <c r="W265" s="158" t="s">
        <v>3052</v>
      </c>
      <c r="X265" s="158" t="s">
        <v>3052</v>
      </c>
      <c r="Y265" s="158" t="s">
        <v>3052</v>
      </c>
      <c r="Z265" s="158" t="s">
        <v>3052</v>
      </c>
      <c r="AA265" s="158" t="s">
        <v>3052</v>
      </c>
      <c r="AB265" s="158" t="s">
        <v>3052</v>
      </c>
      <c r="AC265" s="158" t="s">
        <v>3052</v>
      </c>
      <c r="AD265" s="158" t="s">
        <v>3052</v>
      </c>
      <c r="AE265" s="158" t="s">
        <v>3052</v>
      </c>
      <c r="AF265" s="158" t="s">
        <v>3052</v>
      </c>
      <c r="AG265" s="158" t="s">
        <v>3052</v>
      </c>
      <c r="AH265" s="158" t="s">
        <v>3052</v>
      </c>
      <c r="AI265" s="158" t="s">
        <v>3052</v>
      </c>
      <c r="AJ265" s="158" t="s">
        <v>3052</v>
      </c>
      <c r="AK265" s="158" t="s">
        <v>3052</v>
      </c>
      <c r="AL265" s="158" t="s">
        <v>3052</v>
      </c>
      <c r="AM265" s="158" t="s">
        <v>3052</v>
      </c>
      <c r="AN265" s="158" t="s">
        <v>3052</v>
      </c>
      <c r="AO265" s="158" t="s">
        <v>3052</v>
      </c>
      <c r="AP265" s="158" t="s">
        <v>3052</v>
      </c>
      <c r="AQ265" s="158" t="s">
        <v>3052</v>
      </c>
      <c r="AR265" s="158" t="s">
        <v>3052</v>
      </c>
      <c r="AS265" s="158" t="s">
        <v>3052</v>
      </c>
      <c r="AT265" s="158" t="s">
        <v>3052</v>
      </c>
      <c r="AU265" s="158" t="s">
        <v>3052</v>
      </c>
      <c r="AV265" s="158" t="s">
        <v>3052</v>
      </c>
      <c r="AW265" s="158" t="s">
        <v>3052</v>
      </c>
      <c r="AX265" s="158" t="s">
        <v>3052</v>
      </c>
      <c r="AY265" s="158" t="s">
        <v>3052</v>
      </c>
      <c r="AZ265" s="158" t="s">
        <v>3052</v>
      </c>
      <c r="BA265" s="158" t="s">
        <v>3052</v>
      </c>
      <c r="BB265" s="158" t="s">
        <v>3052</v>
      </c>
      <c r="BC265" s="158" t="s">
        <v>3052</v>
      </c>
      <c r="BD265" s="158" t="s">
        <v>3052</v>
      </c>
      <c r="BE265" s="158" t="s">
        <v>3052</v>
      </c>
      <c r="BF265" s="158" t="s">
        <v>3052</v>
      </c>
      <c r="BG265" s="158" t="s">
        <v>3052</v>
      </c>
      <c r="BH265" s="158" t="s">
        <v>3052</v>
      </c>
      <c r="BI265" s="158" t="s">
        <v>3052</v>
      </c>
      <c r="BJ265" s="158" t="s">
        <v>3052</v>
      </c>
      <c r="BK265" s="158" t="s">
        <v>3052</v>
      </c>
      <c r="BL265" s="158" t="s">
        <v>3052</v>
      </c>
      <c r="BM265" s="158" t="s">
        <v>3052</v>
      </c>
      <c r="BN265" s="158" t="s">
        <v>3052</v>
      </c>
      <c r="BO265" s="158" t="s">
        <v>3052</v>
      </c>
      <c r="BP265" s="158" t="s">
        <v>3052</v>
      </c>
      <c r="BQ265" s="158" t="s">
        <v>3052</v>
      </c>
      <c r="BR265" s="158" t="s">
        <v>3052</v>
      </c>
      <c r="BS265" s="158" t="s">
        <v>3052</v>
      </c>
      <c r="BT265" s="158" t="s">
        <v>3052</v>
      </c>
      <c r="BU265" s="158" t="s">
        <v>3052</v>
      </c>
      <c r="BV265" s="158" t="s">
        <v>3052</v>
      </c>
      <c r="BW265" s="158" t="s">
        <v>3052</v>
      </c>
      <c r="BX265" s="158" t="s">
        <v>3052</v>
      </c>
      <c r="BY265" s="158" t="s">
        <v>3052</v>
      </c>
      <c r="BZ265" s="158" t="s">
        <v>3052</v>
      </c>
      <c r="CA265" s="158" t="s">
        <v>3052</v>
      </c>
    </row>
    <row r="266" spans="1:79" s="2" customFormat="1" x14ac:dyDescent="0.25">
      <c r="A266" s="78" t="s">
        <v>3106</v>
      </c>
      <c r="B266" s="157" t="s">
        <v>3051</v>
      </c>
      <c r="C266" s="157" t="s">
        <v>3051</v>
      </c>
      <c r="D266" s="157" t="s">
        <v>3051</v>
      </c>
      <c r="E266" s="157" t="s">
        <v>3051</v>
      </c>
      <c r="F266" s="157" t="s">
        <v>3051</v>
      </c>
      <c r="G266" s="157" t="s">
        <v>3051</v>
      </c>
      <c r="H266" s="157" t="s">
        <v>3051</v>
      </c>
      <c r="I266" s="157" t="s">
        <v>3051</v>
      </c>
      <c r="J266" s="157" t="s">
        <v>3051</v>
      </c>
      <c r="K266" s="157" t="s">
        <v>3051</v>
      </c>
      <c r="L266" s="157" t="s">
        <v>3051</v>
      </c>
      <c r="M266" s="157" t="s">
        <v>3051</v>
      </c>
      <c r="N266" s="157" t="s">
        <v>3051</v>
      </c>
      <c r="O266" s="157" t="s">
        <v>3051</v>
      </c>
      <c r="P266" s="157" t="s">
        <v>3051</v>
      </c>
      <c r="Q266" s="157" t="s">
        <v>3051</v>
      </c>
      <c r="R266" s="157" t="s">
        <v>3051</v>
      </c>
      <c r="S266" s="157" t="s">
        <v>3051</v>
      </c>
      <c r="T266" s="157" t="s">
        <v>3051</v>
      </c>
      <c r="U266" s="157" t="s">
        <v>3051</v>
      </c>
      <c r="V266" s="157" t="s">
        <v>3051</v>
      </c>
      <c r="W266" s="157" t="s">
        <v>3051</v>
      </c>
      <c r="X266" s="157" t="s">
        <v>3051</v>
      </c>
      <c r="Y266" s="157" t="s">
        <v>3051</v>
      </c>
      <c r="Z266" s="157" t="s">
        <v>3051</v>
      </c>
      <c r="AA266" s="157" t="s">
        <v>3051</v>
      </c>
      <c r="AB266" s="157" t="s">
        <v>3051</v>
      </c>
      <c r="AC266" s="157" t="s">
        <v>3051</v>
      </c>
      <c r="AD266" s="157" t="s">
        <v>3051</v>
      </c>
      <c r="AE266" s="157" t="s">
        <v>3051</v>
      </c>
      <c r="AF266" s="157" t="s">
        <v>3051</v>
      </c>
      <c r="AG266" s="157" t="s">
        <v>3051</v>
      </c>
      <c r="AH266" s="157" t="s">
        <v>3051</v>
      </c>
      <c r="AI266" s="157" t="s">
        <v>3051</v>
      </c>
      <c r="AJ266" s="157" t="s">
        <v>3051</v>
      </c>
      <c r="AK266" s="157" t="s">
        <v>3051</v>
      </c>
      <c r="AL266" s="157" t="s">
        <v>3051</v>
      </c>
      <c r="AM266" s="157" t="s">
        <v>3051</v>
      </c>
      <c r="AN266" s="157" t="s">
        <v>3051</v>
      </c>
      <c r="AO266" s="157" t="s">
        <v>3051</v>
      </c>
      <c r="AP266" s="157" t="s">
        <v>3051</v>
      </c>
      <c r="AQ266" s="157" t="s">
        <v>3051</v>
      </c>
      <c r="AR266" s="157" t="s">
        <v>3051</v>
      </c>
      <c r="AS266" s="157" t="s">
        <v>3051</v>
      </c>
      <c r="AT266" s="157" t="s">
        <v>3051</v>
      </c>
      <c r="AU266" s="157" t="s">
        <v>3051</v>
      </c>
      <c r="AV266" s="157" t="s">
        <v>3051</v>
      </c>
      <c r="AW266" s="157" t="s">
        <v>3051</v>
      </c>
      <c r="AX266" s="157" t="s">
        <v>3051</v>
      </c>
      <c r="AY266" s="157" t="s">
        <v>3051</v>
      </c>
      <c r="AZ266" s="157" t="s">
        <v>3051</v>
      </c>
      <c r="BA266" s="157" t="s">
        <v>3051</v>
      </c>
      <c r="BB266" s="157" t="s">
        <v>3051</v>
      </c>
      <c r="BC266" s="157" t="s">
        <v>3051</v>
      </c>
      <c r="BD266" s="157" t="s">
        <v>3051</v>
      </c>
      <c r="BE266" s="157" t="s">
        <v>3051</v>
      </c>
      <c r="BF266" s="157" t="s">
        <v>3051</v>
      </c>
      <c r="BG266" s="157" t="s">
        <v>3051</v>
      </c>
      <c r="BH266" s="157" t="s">
        <v>3051</v>
      </c>
      <c r="BI266" s="157" t="s">
        <v>3051</v>
      </c>
      <c r="BJ266" s="157" t="s">
        <v>3051</v>
      </c>
      <c r="BK266" s="157" t="s">
        <v>3051</v>
      </c>
      <c r="BL266" s="157" t="s">
        <v>3051</v>
      </c>
      <c r="BM266" s="157" t="s">
        <v>3051</v>
      </c>
      <c r="BN266" s="157" t="s">
        <v>3051</v>
      </c>
      <c r="BO266" s="157" t="s">
        <v>3051</v>
      </c>
      <c r="BP266" s="157" t="s">
        <v>3051</v>
      </c>
      <c r="BQ266" s="157" t="s">
        <v>3051</v>
      </c>
      <c r="BR266" s="157" t="s">
        <v>3051</v>
      </c>
      <c r="BS266" s="157" t="s">
        <v>3051</v>
      </c>
      <c r="BT266" s="157" t="s">
        <v>3051</v>
      </c>
      <c r="BU266" s="157" t="s">
        <v>3051</v>
      </c>
      <c r="BV266" s="157" t="s">
        <v>3051</v>
      </c>
      <c r="BW266" s="157" t="s">
        <v>3051</v>
      </c>
      <c r="BX266" s="157" t="s">
        <v>3051</v>
      </c>
      <c r="BY266" s="157" t="s">
        <v>3051</v>
      </c>
      <c r="BZ266" s="157" t="s">
        <v>3051</v>
      </c>
      <c r="CA266" s="157" t="s">
        <v>3051</v>
      </c>
    </row>
    <row r="267" spans="1:79" s="2" customFormat="1" x14ac:dyDescent="0.25">
      <c r="A267" s="78" t="s">
        <v>3054</v>
      </c>
      <c r="B267" s="158" t="s">
        <v>3052</v>
      </c>
      <c r="C267" s="158" t="s">
        <v>3052</v>
      </c>
      <c r="D267" s="158" t="s">
        <v>3052</v>
      </c>
      <c r="E267" s="158" t="s">
        <v>3052</v>
      </c>
      <c r="F267" s="158" t="s">
        <v>3052</v>
      </c>
      <c r="G267" s="158" t="s">
        <v>3052</v>
      </c>
      <c r="H267" s="158" t="s">
        <v>3052</v>
      </c>
      <c r="I267" s="158" t="s">
        <v>3052</v>
      </c>
      <c r="J267" s="158" t="s">
        <v>3052</v>
      </c>
      <c r="K267" s="158" t="s">
        <v>3052</v>
      </c>
      <c r="L267" s="158" t="s">
        <v>3052</v>
      </c>
      <c r="M267" s="158" t="s">
        <v>3052</v>
      </c>
      <c r="N267" s="158" t="s">
        <v>3052</v>
      </c>
      <c r="O267" s="158" t="s">
        <v>3052</v>
      </c>
      <c r="P267" s="158" t="s">
        <v>3052</v>
      </c>
      <c r="Q267" s="158" t="s">
        <v>3052</v>
      </c>
      <c r="R267" s="158" t="s">
        <v>3052</v>
      </c>
      <c r="S267" s="158" t="s">
        <v>3052</v>
      </c>
      <c r="T267" s="158" t="s">
        <v>3052</v>
      </c>
      <c r="U267" s="158" t="s">
        <v>3052</v>
      </c>
      <c r="V267" s="158" t="s">
        <v>3052</v>
      </c>
      <c r="W267" s="158" t="s">
        <v>3052</v>
      </c>
      <c r="X267" s="158" t="s">
        <v>3052</v>
      </c>
      <c r="Y267" s="158" t="s">
        <v>3052</v>
      </c>
      <c r="Z267" s="158" t="s">
        <v>3052</v>
      </c>
      <c r="AA267" s="158" t="s">
        <v>3052</v>
      </c>
      <c r="AB267" s="158" t="s">
        <v>3052</v>
      </c>
      <c r="AC267" s="158" t="s">
        <v>3052</v>
      </c>
      <c r="AD267" s="158" t="s">
        <v>3052</v>
      </c>
      <c r="AE267" s="158" t="s">
        <v>3052</v>
      </c>
      <c r="AF267" s="158" t="s">
        <v>3052</v>
      </c>
      <c r="AG267" s="158" t="s">
        <v>3052</v>
      </c>
      <c r="AH267" s="158" t="s">
        <v>3052</v>
      </c>
      <c r="AI267" s="158" t="s">
        <v>3052</v>
      </c>
      <c r="AJ267" s="158" t="s">
        <v>3052</v>
      </c>
      <c r="AK267" s="158" t="s">
        <v>3052</v>
      </c>
      <c r="AL267" s="158" t="s">
        <v>3052</v>
      </c>
      <c r="AM267" s="158" t="s">
        <v>3052</v>
      </c>
      <c r="AN267" s="158" t="s">
        <v>3052</v>
      </c>
      <c r="AO267" s="158" t="s">
        <v>3052</v>
      </c>
      <c r="AP267" s="158" t="s">
        <v>3052</v>
      </c>
      <c r="AQ267" s="158" t="s">
        <v>3052</v>
      </c>
      <c r="AR267" s="158" t="s">
        <v>3052</v>
      </c>
      <c r="AS267" s="158" t="s">
        <v>3052</v>
      </c>
      <c r="AT267" s="158" t="s">
        <v>3052</v>
      </c>
      <c r="AU267" s="158" t="s">
        <v>3052</v>
      </c>
      <c r="AV267" s="158" t="s">
        <v>3052</v>
      </c>
      <c r="AW267" s="158" t="s">
        <v>3052</v>
      </c>
      <c r="AX267" s="158" t="s">
        <v>3052</v>
      </c>
      <c r="AY267" s="158" t="s">
        <v>3052</v>
      </c>
      <c r="AZ267" s="158" t="s">
        <v>3052</v>
      </c>
      <c r="BA267" s="158" t="s">
        <v>3052</v>
      </c>
      <c r="BB267" s="158" t="s">
        <v>3052</v>
      </c>
      <c r="BC267" s="158" t="s">
        <v>3052</v>
      </c>
      <c r="BD267" s="158" t="s">
        <v>3052</v>
      </c>
      <c r="BE267" s="158" t="s">
        <v>3052</v>
      </c>
      <c r="BF267" s="158" t="s">
        <v>3052</v>
      </c>
      <c r="BG267" s="158" t="s">
        <v>3052</v>
      </c>
      <c r="BH267" s="158" t="s">
        <v>3052</v>
      </c>
      <c r="BI267" s="158" t="s">
        <v>3052</v>
      </c>
      <c r="BJ267" s="158" t="s">
        <v>3052</v>
      </c>
      <c r="BK267" s="158" t="s">
        <v>3052</v>
      </c>
      <c r="BL267" s="158" t="s">
        <v>3052</v>
      </c>
      <c r="BM267" s="158" t="s">
        <v>3052</v>
      </c>
      <c r="BN267" s="158" t="s">
        <v>3052</v>
      </c>
      <c r="BO267" s="158" t="s">
        <v>3052</v>
      </c>
      <c r="BP267" s="158" t="s">
        <v>3052</v>
      </c>
      <c r="BQ267" s="158" t="s">
        <v>3052</v>
      </c>
      <c r="BR267" s="158" t="s">
        <v>3052</v>
      </c>
      <c r="BS267" s="158" t="s">
        <v>3052</v>
      </c>
      <c r="BT267" s="158" t="s">
        <v>3052</v>
      </c>
      <c r="BU267" s="158" t="s">
        <v>3052</v>
      </c>
      <c r="BV267" s="158" t="s">
        <v>3052</v>
      </c>
      <c r="BW267" s="158" t="s">
        <v>3052</v>
      </c>
      <c r="BX267" s="158" t="s">
        <v>3052</v>
      </c>
      <c r="BY267" s="158" t="s">
        <v>3052</v>
      </c>
      <c r="BZ267" s="158" t="s">
        <v>3052</v>
      </c>
      <c r="CA267" s="158" t="s">
        <v>3052</v>
      </c>
    </row>
    <row r="268" spans="1:79" s="2" customFormat="1" x14ac:dyDescent="0.25">
      <c r="A268" s="78" t="s">
        <v>3057</v>
      </c>
      <c r="B268" s="158" t="s">
        <v>3052</v>
      </c>
      <c r="C268" s="158" t="s">
        <v>3052</v>
      </c>
      <c r="D268" s="158" t="s">
        <v>3052</v>
      </c>
      <c r="E268" s="158" t="s">
        <v>3052</v>
      </c>
      <c r="F268" s="158" t="s">
        <v>3052</v>
      </c>
      <c r="G268" s="158" t="s">
        <v>3052</v>
      </c>
      <c r="H268" s="158" t="s">
        <v>3052</v>
      </c>
      <c r="I268" s="158" t="s">
        <v>3052</v>
      </c>
      <c r="J268" s="158" t="s">
        <v>3052</v>
      </c>
      <c r="K268" s="158" t="s">
        <v>3052</v>
      </c>
      <c r="L268" s="158" t="s">
        <v>3052</v>
      </c>
      <c r="M268" s="158" t="s">
        <v>3052</v>
      </c>
      <c r="N268" s="158" t="s">
        <v>3052</v>
      </c>
      <c r="O268" s="158" t="s">
        <v>3052</v>
      </c>
      <c r="P268" s="158" t="s">
        <v>3052</v>
      </c>
      <c r="Q268" s="158" t="s">
        <v>3052</v>
      </c>
      <c r="R268" s="158" t="s">
        <v>3052</v>
      </c>
      <c r="S268" s="158" t="s">
        <v>3052</v>
      </c>
      <c r="T268" s="158" t="s">
        <v>3052</v>
      </c>
      <c r="U268" s="158" t="s">
        <v>3052</v>
      </c>
      <c r="V268" s="158" t="s">
        <v>3052</v>
      </c>
      <c r="W268" s="158" t="s">
        <v>3052</v>
      </c>
      <c r="X268" s="158" t="s">
        <v>3052</v>
      </c>
      <c r="Y268" s="158" t="s">
        <v>3052</v>
      </c>
      <c r="Z268" s="158" t="s">
        <v>3052</v>
      </c>
      <c r="AA268" s="158" t="s">
        <v>3052</v>
      </c>
      <c r="AB268" s="158" t="s">
        <v>3052</v>
      </c>
      <c r="AC268" s="158" t="s">
        <v>3052</v>
      </c>
      <c r="AD268" s="158" t="s">
        <v>3052</v>
      </c>
      <c r="AE268" s="158" t="s">
        <v>3052</v>
      </c>
      <c r="AF268" s="158" t="s">
        <v>3052</v>
      </c>
      <c r="AG268" s="158" t="s">
        <v>3052</v>
      </c>
      <c r="AH268" s="158" t="s">
        <v>3052</v>
      </c>
      <c r="AI268" s="158" t="s">
        <v>3052</v>
      </c>
      <c r="AJ268" s="158" t="s">
        <v>3052</v>
      </c>
      <c r="AK268" s="158" t="s">
        <v>3052</v>
      </c>
      <c r="AL268" s="158" t="s">
        <v>3052</v>
      </c>
      <c r="AM268" s="158" t="s">
        <v>3052</v>
      </c>
      <c r="AN268" s="158" t="s">
        <v>3052</v>
      </c>
      <c r="AO268" s="158" t="s">
        <v>3052</v>
      </c>
      <c r="AP268" s="158" t="s">
        <v>3052</v>
      </c>
      <c r="AQ268" s="158" t="s">
        <v>3052</v>
      </c>
      <c r="AR268" s="158" t="s">
        <v>3052</v>
      </c>
      <c r="AS268" s="158" t="s">
        <v>3052</v>
      </c>
      <c r="AT268" s="158" t="s">
        <v>3052</v>
      </c>
      <c r="AU268" s="158" t="s">
        <v>3052</v>
      </c>
      <c r="AV268" s="158" t="s">
        <v>3052</v>
      </c>
      <c r="AW268" s="158" t="s">
        <v>3052</v>
      </c>
      <c r="AX268" s="158" t="s">
        <v>3052</v>
      </c>
      <c r="AY268" s="158" t="s">
        <v>3052</v>
      </c>
      <c r="AZ268" s="158" t="s">
        <v>3052</v>
      </c>
      <c r="BA268" s="158" t="s">
        <v>3052</v>
      </c>
      <c r="BB268" s="158" t="s">
        <v>3052</v>
      </c>
      <c r="BC268" s="158" t="s">
        <v>3052</v>
      </c>
      <c r="BD268" s="158" t="s">
        <v>3052</v>
      </c>
      <c r="BE268" s="158" t="s">
        <v>3052</v>
      </c>
      <c r="BF268" s="158" t="s">
        <v>3052</v>
      </c>
      <c r="BG268" s="158" t="s">
        <v>3052</v>
      </c>
      <c r="BH268" s="158" t="s">
        <v>3052</v>
      </c>
      <c r="BI268" s="158" t="s">
        <v>3052</v>
      </c>
      <c r="BJ268" s="158" t="s">
        <v>3052</v>
      </c>
      <c r="BK268" s="158" t="s">
        <v>3052</v>
      </c>
      <c r="BL268" s="158" t="s">
        <v>3052</v>
      </c>
      <c r="BM268" s="158" t="s">
        <v>3052</v>
      </c>
      <c r="BN268" s="158" t="s">
        <v>3052</v>
      </c>
      <c r="BO268" s="158" t="s">
        <v>3052</v>
      </c>
      <c r="BP268" s="158" t="s">
        <v>3052</v>
      </c>
      <c r="BQ268" s="158" t="s">
        <v>3052</v>
      </c>
      <c r="BR268" s="158" t="s">
        <v>3052</v>
      </c>
      <c r="BS268" s="158" t="s">
        <v>3052</v>
      </c>
      <c r="BT268" s="158" t="s">
        <v>3052</v>
      </c>
      <c r="BU268" s="158" t="s">
        <v>3052</v>
      </c>
      <c r="BV268" s="158" t="s">
        <v>3052</v>
      </c>
      <c r="BW268" s="158" t="s">
        <v>3052</v>
      </c>
      <c r="BX268" s="158" t="s">
        <v>3052</v>
      </c>
      <c r="BY268" s="158" t="s">
        <v>3052</v>
      </c>
      <c r="BZ268" s="158" t="s">
        <v>3052</v>
      </c>
      <c r="CA268" s="158" t="s">
        <v>3052</v>
      </c>
    </row>
    <row r="269" spans="1:79" s="2" customFormat="1" x14ac:dyDescent="0.25">
      <c r="A269" s="78" t="s">
        <v>3107</v>
      </c>
      <c r="B269" s="157" t="s">
        <v>3051</v>
      </c>
      <c r="C269" s="157" t="s">
        <v>3051</v>
      </c>
      <c r="D269" s="157" t="s">
        <v>3051</v>
      </c>
      <c r="E269" s="157" t="s">
        <v>3051</v>
      </c>
      <c r="F269" s="157" t="s">
        <v>3051</v>
      </c>
      <c r="G269" s="157" t="s">
        <v>3051</v>
      </c>
      <c r="H269" s="157" t="s">
        <v>3051</v>
      </c>
      <c r="I269" s="157" t="s">
        <v>3051</v>
      </c>
      <c r="J269" s="157" t="s">
        <v>3051</v>
      </c>
      <c r="K269" s="157" t="s">
        <v>3051</v>
      </c>
      <c r="L269" s="157" t="s">
        <v>3051</v>
      </c>
      <c r="M269" s="157" t="s">
        <v>3051</v>
      </c>
      <c r="N269" s="157" t="s">
        <v>3051</v>
      </c>
      <c r="O269" s="157" t="s">
        <v>3051</v>
      </c>
      <c r="P269" s="157" t="s">
        <v>3051</v>
      </c>
      <c r="Q269" s="157" t="s">
        <v>3051</v>
      </c>
      <c r="R269" s="157" t="s">
        <v>3051</v>
      </c>
      <c r="S269" s="157" t="s">
        <v>3051</v>
      </c>
      <c r="T269" s="157" t="s">
        <v>3051</v>
      </c>
      <c r="U269" s="157" t="s">
        <v>3051</v>
      </c>
      <c r="V269" s="157" t="s">
        <v>3051</v>
      </c>
      <c r="W269" s="157" t="s">
        <v>3051</v>
      </c>
      <c r="X269" s="157" t="s">
        <v>3051</v>
      </c>
      <c r="Y269" s="157" t="s">
        <v>3051</v>
      </c>
      <c r="Z269" s="157" t="s">
        <v>3051</v>
      </c>
      <c r="AA269" s="157" t="s">
        <v>3051</v>
      </c>
      <c r="AB269" s="157" t="s">
        <v>3051</v>
      </c>
      <c r="AC269" s="157" t="s">
        <v>3051</v>
      </c>
      <c r="AD269" s="157" t="s">
        <v>3051</v>
      </c>
      <c r="AE269" s="157" t="s">
        <v>3051</v>
      </c>
      <c r="AF269" s="157" t="s">
        <v>3051</v>
      </c>
      <c r="AG269" s="157" t="s">
        <v>3051</v>
      </c>
      <c r="AH269" s="157" t="s">
        <v>3051</v>
      </c>
      <c r="AI269" s="157" t="s">
        <v>3051</v>
      </c>
      <c r="AJ269" s="157" t="s">
        <v>3051</v>
      </c>
      <c r="AK269" s="157" t="s">
        <v>3051</v>
      </c>
      <c r="AL269" s="157" t="s">
        <v>3051</v>
      </c>
      <c r="AM269" s="157" t="s">
        <v>3051</v>
      </c>
      <c r="AN269" s="157" t="s">
        <v>3051</v>
      </c>
      <c r="AO269" s="157" t="s">
        <v>3051</v>
      </c>
      <c r="AP269" s="157" t="s">
        <v>3051</v>
      </c>
      <c r="AQ269" s="157" t="s">
        <v>3051</v>
      </c>
      <c r="AR269" s="157" t="s">
        <v>3051</v>
      </c>
      <c r="AS269" s="157" t="s">
        <v>3051</v>
      </c>
      <c r="AT269" s="157" t="s">
        <v>3051</v>
      </c>
      <c r="AU269" s="157" t="s">
        <v>3051</v>
      </c>
      <c r="AV269" s="157" t="s">
        <v>3051</v>
      </c>
      <c r="AW269" s="157" t="s">
        <v>3051</v>
      </c>
      <c r="AX269" s="157" t="s">
        <v>3051</v>
      </c>
      <c r="AY269" s="157" t="s">
        <v>3051</v>
      </c>
      <c r="AZ269" s="157" t="s">
        <v>3051</v>
      </c>
      <c r="BA269" s="157" t="s">
        <v>3051</v>
      </c>
      <c r="BB269" s="157" t="s">
        <v>3051</v>
      </c>
      <c r="BC269" s="157" t="s">
        <v>3051</v>
      </c>
      <c r="BD269" s="157" t="s">
        <v>3051</v>
      </c>
      <c r="BE269" s="157" t="s">
        <v>3051</v>
      </c>
      <c r="BF269" s="157" t="s">
        <v>3051</v>
      </c>
      <c r="BG269" s="157" t="s">
        <v>3051</v>
      </c>
      <c r="BH269" s="157" t="s">
        <v>3051</v>
      </c>
      <c r="BI269" s="157" t="s">
        <v>3051</v>
      </c>
      <c r="BJ269" s="157" t="s">
        <v>3051</v>
      </c>
      <c r="BK269" s="157" t="s">
        <v>3051</v>
      </c>
      <c r="BL269" s="157" t="s">
        <v>3051</v>
      </c>
      <c r="BM269" s="157" t="s">
        <v>3051</v>
      </c>
      <c r="BN269" s="157" t="s">
        <v>3051</v>
      </c>
      <c r="BO269" s="157" t="s">
        <v>3051</v>
      </c>
      <c r="BP269" s="157" t="s">
        <v>3051</v>
      </c>
      <c r="BQ269" s="157" t="s">
        <v>3051</v>
      </c>
      <c r="BR269" s="157" t="s">
        <v>3051</v>
      </c>
      <c r="BS269" s="157" t="s">
        <v>3051</v>
      </c>
      <c r="BT269" s="157" t="s">
        <v>3051</v>
      </c>
      <c r="BU269" s="157" t="s">
        <v>3051</v>
      </c>
      <c r="BV269" s="157" t="s">
        <v>3051</v>
      </c>
      <c r="BW269" s="157" t="s">
        <v>3051</v>
      </c>
      <c r="BX269" s="157" t="s">
        <v>3051</v>
      </c>
      <c r="BY269" s="157" t="s">
        <v>3051</v>
      </c>
      <c r="BZ269" s="157" t="s">
        <v>3051</v>
      </c>
      <c r="CA269" s="157" t="s">
        <v>3051</v>
      </c>
    </row>
    <row r="270" spans="1:79" s="2" customFormat="1" x14ac:dyDescent="0.25">
      <c r="A270" s="93" t="s">
        <v>3120</v>
      </c>
      <c r="B270" s="157" t="s">
        <v>3051</v>
      </c>
      <c r="C270" s="157" t="s">
        <v>3051</v>
      </c>
      <c r="D270" s="157" t="s">
        <v>3051</v>
      </c>
      <c r="E270" s="157" t="s">
        <v>3051</v>
      </c>
      <c r="F270" s="157" t="s">
        <v>3051</v>
      </c>
      <c r="G270" s="157" t="s">
        <v>3051</v>
      </c>
      <c r="H270" s="157" t="s">
        <v>3051</v>
      </c>
      <c r="I270" s="157" t="s">
        <v>3051</v>
      </c>
      <c r="J270" s="157" t="s">
        <v>3051</v>
      </c>
      <c r="K270" s="157" t="s">
        <v>3051</v>
      </c>
      <c r="L270" s="157" t="s">
        <v>3051</v>
      </c>
      <c r="M270" s="157" t="s">
        <v>3051</v>
      </c>
      <c r="N270" s="157" t="s">
        <v>3051</v>
      </c>
      <c r="O270" s="157" t="s">
        <v>3051</v>
      </c>
      <c r="P270" s="157" t="s">
        <v>3051</v>
      </c>
      <c r="Q270" s="157" t="s">
        <v>3051</v>
      </c>
      <c r="R270" s="157" t="s">
        <v>3051</v>
      </c>
      <c r="S270" s="157" t="s">
        <v>3051</v>
      </c>
      <c r="T270" s="157" t="s">
        <v>3051</v>
      </c>
      <c r="U270" s="157" t="s">
        <v>3051</v>
      </c>
      <c r="V270" s="157" t="s">
        <v>3051</v>
      </c>
      <c r="W270" s="157" t="s">
        <v>3051</v>
      </c>
      <c r="X270" s="157" t="s">
        <v>3051</v>
      </c>
      <c r="Y270" s="157" t="s">
        <v>3051</v>
      </c>
      <c r="Z270" s="157" t="s">
        <v>3051</v>
      </c>
      <c r="AA270" s="157" t="s">
        <v>3051</v>
      </c>
      <c r="AB270" s="157" t="s">
        <v>3051</v>
      </c>
      <c r="AC270" s="157" t="s">
        <v>3051</v>
      </c>
      <c r="AD270" s="157" t="s">
        <v>3051</v>
      </c>
      <c r="AE270" s="157" t="s">
        <v>3051</v>
      </c>
      <c r="AF270" s="157" t="s">
        <v>3051</v>
      </c>
      <c r="AG270" s="157" t="s">
        <v>3051</v>
      </c>
      <c r="AH270" s="157" t="s">
        <v>3051</v>
      </c>
      <c r="AI270" s="157" t="s">
        <v>3051</v>
      </c>
      <c r="AJ270" s="157" t="s">
        <v>3051</v>
      </c>
      <c r="AK270" s="157" t="s">
        <v>3051</v>
      </c>
      <c r="AL270" s="157" t="s">
        <v>3051</v>
      </c>
      <c r="AM270" s="157" t="s">
        <v>3051</v>
      </c>
      <c r="AN270" s="157" t="s">
        <v>3051</v>
      </c>
      <c r="AO270" s="157" t="s">
        <v>3051</v>
      </c>
      <c r="AP270" s="157" t="s">
        <v>3051</v>
      </c>
      <c r="AQ270" s="157" t="s">
        <v>3051</v>
      </c>
      <c r="AR270" s="157" t="s">
        <v>3051</v>
      </c>
      <c r="AS270" s="157" t="s">
        <v>3051</v>
      </c>
      <c r="AT270" s="157" t="s">
        <v>3051</v>
      </c>
      <c r="AU270" s="157" t="s">
        <v>3051</v>
      </c>
      <c r="AV270" s="157" t="s">
        <v>3051</v>
      </c>
      <c r="AW270" s="157" t="s">
        <v>3051</v>
      </c>
      <c r="AX270" s="157" t="s">
        <v>3051</v>
      </c>
      <c r="AY270" s="157" t="s">
        <v>3051</v>
      </c>
      <c r="AZ270" s="157" t="s">
        <v>3051</v>
      </c>
      <c r="BA270" s="157" t="s">
        <v>3051</v>
      </c>
      <c r="BB270" s="157" t="s">
        <v>3051</v>
      </c>
      <c r="BC270" s="157" t="s">
        <v>3051</v>
      </c>
      <c r="BD270" s="157" t="s">
        <v>3051</v>
      </c>
      <c r="BE270" s="157" t="s">
        <v>3051</v>
      </c>
      <c r="BF270" s="157" t="s">
        <v>3051</v>
      </c>
      <c r="BG270" s="157" t="s">
        <v>3051</v>
      </c>
      <c r="BH270" s="157" t="s">
        <v>3051</v>
      </c>
      <c r="BI270" s="157" t="s">
        <v>3051</v>
      </c>
      <c r="BJ270" s="157" t="s">
        <v>3051</v>
      </c>
      <c r="BK270" s="157" t="s">
        <v>3051</v>
      </c>
      <c r="BL270" s="157" t="s">
        <v>3051</v>
      </c>
      <c r="BM270" s="157" t="s">
        <v>3051</v>
      </c>
      <c r="BN270" s="157" t="s">
        <v>3051</v>
      </c>
      <c r="BO270" s="157" t="s">
        <v>3051</v>
      </c>
      <c r="BP270" s="157" t="s">
        <v>3051</v>
      </c>
      <c r="BQ270" s="157" t="s">
        <v>3051</v>
      </c>
      <c r="BR270" s="157" t="s">
        <v>3051</v>
      </c>
      <c r="BS270" s="157" t="s">
        <v>3051</v>
      </c>
      <c r="BT270" s="157" t="s">
        <v>3051</v>
      </c>
      <c r="BU270" s="157" t="s">
        <v>3051</v>
      </c>
      <c r="BV270" s="157" t="s">
        <v>3051</v>
      </c>
      <c r="BW270" s="157" t="s">
        <v>3051</v>
      </c>
      <c r="BX270" s="157" t="s">
        <v>3051</v>
      </c>
      <c r="BY270" s="157" t="s">
        <v>3051</v>
      </c>
      <c r="BZ270" s="157" t="s">
        <v>3051</v>
      </c>
      <c r="CA270" s="157" t="s">
        <v>3051</v>
      </c>
    </row>
    <row r="271" spans="1:79" s="2" customFormat="1" x14ac:dyDescent="0.25">
      <c r="A271" s="94" t="s">
        <v>3121</v>
      </c>
      <c r="B271" s="157" t="s">
        <v>3051</v>
      </c>
      <c r="C271" s="157" t="s">
        <v>3051</v>
      </c>
      <c r="D271" s="157" t="s">
        <v>3051</v>
      </c>
      <c r="E271" s="157" t="s">
        <v>3051</v>
      </c>
      <c r="F271" s="157" t="s">
        <v>3051</v>
      </c>
      <c r="G271" s="157" t="s">
        <v>3051</v>
      </c>
      <c r="H271" s="157" t="s">
        <v>3051</v>
      </c>
      <c r="I271" s="157" t="s">
        <v>3051</v>
      </c>
      <c r="J271" s="157" t="s">
        <v>3051</v>
      </c>
      <c r="K271" s="157" t="s">
        <v>3051</v>
      </c>
      <c r="L271" s="157" t="s">
        <v>3051</v>
      </c>
      <c r="M271" s="157" t="s">
        <v>3051</v>
      </c>
      <c r="N271" s="157" t="s">
        <v>3051</v>
      </c>
      <c r="O271" s="157" t="s">
        <v>3051</v>
      </c>
      <c r="P271" s="157" t="s">
        <v>3051</v>
      </c>
      <c r="Q271" s="157" t="s">
        <v>3051</v>
      </c>
      <c r="R271" s="157" t="s">
        <v>3051</v>
      </c>
      <c r="S271" s="157" t="s">
        <v>3051</v>
      </c>
      <c r="T271" s="157" t="s">
        <v>3051</v>
      </c>
      <c r="U271" s="157" t="s">
        <v>3051</v>
      </c>
      <c r="V271" s="157" t="s">
        <v>3051</v>
      </c>
      <c r="W271" s="157" t="s">
        <v>3051</v>
      </c>
      <c r="X271" s="157" t="s">
        <v>3051</v>
      </c>
      <c r="Y271" s="157" t="s">
        <v>3051</v>
      </c>
      <c r="Z271" s="157" t="s">
        <v>3051</v>
      </c>
      <c r="AA271" s="157" t="s">
        <v>3051</v>
      </c>
      <c r="AB271" s="157" t="s">
        <v>3051</v>
      </c>
      <c r="AC271" s="157" t="s">
        <v>3051</v>
      </c>
      <c r="AD271" s="157" t="s">
        <v>3051</v>
      </c>
      <c r="AE271" s="157" t="s">
        <v>3051</v>
      </c>
      <c r="AF271" s="157" t="s">
        <v>3051</v>
      </c>
      <c r="AG271" s="157" t="s">
        <v>3051</v>
      </c>
      <c r="AH271" s="157" t="s">
        <v>3051</v>
      </c>
      <c r="AI271" s="157" t="s">
        <v>3051</v>
      </c>
      <c r="AJ271" s="157" t="s">
        <v>3051</v>
      </c>
      <c r="AK271" s="157" t="s">
        <v>3051</v>
      </c>
      <c r="AL271" s="157" t="s">
        <v>3051</v>
      </c>
      <c r="AM271" s="157" t="s">
        <v>3051</v>
      </c>
      <c r="AN271" s="157" t="s">
        <v>3051</v>
      </c>
      <c r="AO271" s="157" t="s">
        <v>3051</v>
      </c>
      <c r="AP271" s="157" t="s">
        <v>3051</v>
      </c>
      <c r="AQ271" s="157" t="s">
        <v>3051</v>
      </c>
      <c r="AR271" s="157" t="s">
        <v>3051</v>
      </c>
      <c r="AS271" s="157" t="s">
        <v>3051</v>
      </c>
      <c r="AT271" s="157" t="s">
        <v>3051</v>
      </c>
      <c r="AU271" s="157" t="s">
        <v>3051</v>
      </c>
      <c r="AV271" s="157" t="s">
        <v>3051</v>
      </c>
      <c r="AW271" s="157" t="s">
        <v>3051</v>
      </c>
      <c r="AX271" s="157" t="s">
        <v>3051</v>
      </c>
      <c r="AY271" s="157" t="s">
        <v>3051</v>
      </c>
      <c r="AZ271" s="157" t="s">
        <v>3051</v>
      </c>
      <c r="BA271" s="157" t="s">
        <v>3051</v>
      </c>
      <c r="BB271" s="157" t="s">
        <v>3051</v>
      </c>
      <c r="BC271" s="157" t="s">
        <v>3051</v>
      </c>
      <c r="BD271" s="157" t="s">
        <v>3051</v>
      </c>
      <c r="BE271" s="157" t="s">
        <v>3051</v>
      </c>
      <c r="BF271" s="157" t="s">
        <v>3051</v>
      </c>
      <c r="BG271" s="157" t="s">
        <v>3051</v>
      </c>
      <c r="BH271" s="157" t="s">
        <v>3051</v>
      </c>
      <c r="BI271" s="157" t="s">
        <v>3051</v>
      </c>
      <c r="BJ271" s="157" t="s">
        <v>3051</v>
      </c>
      <c r="BK271" s="157" t="s">
        <v>3051</v>
      </c>
      <c r="BL271" s="157" t="s">
        <v>3051</v>
      </c>
      <c r="BM271" s="157" t="s">
        <v>3051</v>
      </c>
      <c r="BN271" s="157" t="s">
        <v>3051</v>
      </c>
      <c r="BO271" s="157" t="s">
        <v>3051</v>
      </c>
      <c r="BP271" s="157" t="s">
        <v>3051</v>
      </c>
      <c r="BQ271" s="157" t="s">
        <v>3051</v>
      </c>
      <c r="BR271" s="157" t="s">
        <v>3051</v>
      </c>
      <c r="BS271" s="157" t="s">
        <v>3051</v>
      </c>
      <c r="BT271" s="157" t="s">
        <v>3051</v>
      </c>
      <c r="BU271" s="157" t="s">
        <v>3051</v>
      </c>
      <c r="BV271" s="157" t="s">
        <v>3051</v>
      </c>
      <c r="BW271" s="157" t="s">
        <v>3051</v>
      </c>
      <c r="BX271" s="157" t="s">
        <v>3051</v>
      </c>
      <c r="BY271" s="157" t="s">
        <v>3051</v>
      </c>
      <c r="BZ271" s="157" t="s">
        <v>3051</v>
      </c>
      <c r="CA271" s="157" t="s">
        <v>3051</v>
      </c>
    </row>
    <row r="272" spans="1:79" s="2" customFormat="1" x14ac:dyDescent="0.25">
      <c r="A272" s="94" t="s">
        <v>3122</v>
      </c>
      <c r="B272" s="157" t="s">
        <v>3051</v>
      </c>
      <c r="C272" s="157" t="s">
        <v>3051</v>
      </c>
      <c r="D272" s="157" t="s">
        <v>3051</v>
      </c>
      <c r="E272" s="157" t="s">
        <v>3051</v>
      </c>
      <c r="F272" s="157" t="s">
        <v>3051</v>
      </c>
      <c r="G272" s="157" t="s">
        <v>3051</v>
      </c>
      <c r="H272" s="157" t="s">
        <v>3051</v>
      </c>
      <c r="I272" s="157" t="s">
        <v>3051</v>
      </c>
      <c r="J272" s="157" t="s">
        <v>3051</v>
      </c>
      <c r="K272" s="157" t="s">
        <v>3051</v>
      </c>
      <c r="L272" s="157" t="s">
        <v>3051</v>
      </c>
      <c r="M272" s="157" t="s">
        <v>3051</v>
      </c>
      <c r="N272" s="157" t="s">
        <v>3051</v>
      </c>
      <c r="O272" s="157" t="s">
        <v>3051</v>
      </c>
      <c r="P272" s="157" t="s">
        <v>3051</v>
      </c>
      <c r="Q272" s="157" t="s">
        <v>3051</v>
      </c>
      <c r="R272" s="157" t="s">
        <v>3051</v>
      </c>
      <c r="S272" s="157" t="s">
        <v>3051</v>
      </c>
      <c r="T272" s="157" t="s">
        <v>3051</v>
      </c>
      <c r="U272" s="157" t="s">
        <v>3051</v>
      </c>
      <c r="V272" s="157" t="s">
        <v>3051</v>
      </c>
      <c r="W272" s="157" t="s">
        <v>3051</v>
      </c>
      <c r="X272" s="157" t="s">
        <v>3051</v>
      </c>
      <c r="Y272" s="157" t="s">
        <v>3051</v>
      </c>
      <c r="Z272" s="157" t="s">
        <v>3051</v>
      </c>
      <c r="AA272" s="157" t="s">
        <v>3051</v>
      </c>
      <c r="AB272" s="157" t="s">
        <v>3051</v>
      </c>
      <c r="AC272" s="157" t="s">
        <v>3051</v>
      </c>
      <c r="AD272" s="157" t="s">
        <v>3051</v>
      </c>
      <c r="AE272" s="157" t="s">
        <v>3051</v>
      </c>
      <c r="AF272" s="157" t="s">
        <v>3051</v>
      </c>
      <c r="AG272" s="157" t="s">
        <v>3051</v>
      </c>
      <c r="AH272" s="157" t="s">
        <v>3051</v>
      </c>
      <c r="AI272" s="157" t="s">
        <v>3051</v>
      </c>
      <c r="AJ272" s="157" t="s">
        <v>3051</v>
      </c>
      <c r="AK272" s="157" t="s">
        <v>3051</v>
      </c>
      <c r="AL272" s="157" t="s">
        <v>3051</v>
      </c>
      <c r="AM272" s="157" t="s">
        <v>3051</v>
      </c>
      <c r="AN272" s="157" t="s">
        <v>3051</v>
      </c>
      <c r="AO272" s="157" t="s">
        <v>3051</v>
      </c>
      <c r="AP272" s="157" t="s">
        <v>3051</v>
      </c>
      <c r="AQ272" s="157" t="s">
        <v>3051</v>
      </c>
      <c r="AR272" s="157" t="s">
        <v>3051</v>
      </c>
      <c r="AS272" s="157" t="s">
        <v>3051</v>
      </c>
      <c r="AT272" s="157" t="s">
        <v>3051</v>
      </c>
      <c r="AU272" s="157" t="s">
        <v>3051</v>
      </c>
      <c r="AV272" s="157" t="s">
        <v>3051</v>
      </c>
      <c r="AW272" s="157" t="s">
        <v>3051</v>
      </c>
      <c r="AX272" s="157" t="s">
        <v>3051</v>
      </c>
      <c r="AY272" s="157" t="s">
        <v>3051</v>
      </c>
      <c r="AZ272" s="157" t="s">
        <v>3051</v>
      </c>
      <c r="BA272" s="157" t="s">
        <v>3051</v>
      </c>
      <c r="BB272" s="157" t="s">
        <v>3051</v>
      </c>
      <c r="BC272" s="157" t="s">
        <v>3051</v>
      </c>
      <c r="BD272" s="157" t="s">
        <v>3051</v>
      </c>
      <c r="BE272" s="157" t="s">
        <v>3051</v>
      </c>
      <c r="BF272" s="157" t="s">
        <v>3051</v>
      </c>
      <c r="BG272" s="157" t="s">
        <v>3051</v>
      </c>
      <c r="BH272" s="157" t="s">
        <v>3051</v>
      </c>
      <c r="BI272" s="157" t="s">
        <v>3051</v>
      </c>
      <c r="BJ272" s="157" t="s">
        <v>3051</v>
      </c>
      <c r="BK272" s="157" t="s">
        <v>3051</v>
      </c>
      <c r="BL272" s="157" t="s">
        <v>3051</v>
      </c>
      <c r="BM272" s="157" t="s">
        <v>3051</v>
      </c>
      <c r="BN272" s="157" t="s">
        <v>3051</v>
      </c>
      <c r="BO272" s="157" t="s">
        <v>3051</v>
      </c>
      <c r="BP272" s="157" t="s">
        <v>3051</v>
      </c>
      <c r="BQ272" s="157" t="s">
        <v>3051</v>
      </c>
      <c r="BR272" s="157" t="s">
        <v>3051</v>
      </c>
      <c r="BS272" s="157" t="s">
        <v>3051</v>
      </c>
      <c r="BT272" s="157" t="s">
        <v>3051</v>
      </c>
      <c r="BU272" s="157" t="s">
        <v>3051</v>
      </c>
      <c r="BV272" s="157" t="s">
        <v>3051</v>
      </c>
      <c r="BW272" s="157" t="s">
        <v>3051</v>
      </c>
      <c r="BX272" s="157" t="s">
        <v>3051</v>
      </c>
      <c r="BY272" s="157" t="s">
        <v>3051</v>
      </c>
      <c r="BZ272" s="157" t="s">
        <v>3051</v>
      </c>
      <c r="CA272" s="157" t="s">
        <v>3051</v>
      </c>
    </row>
    <row r="273" spans="1:79" s="2" customFormat="1" x14ac:dyDescent="0.25">
      <c r="A273" s="81" t="s">
        <v>3123</v>
      </c>
      <c r="B273" s="157" t="s">
        <v>3051</v>
      </c>
      <c r="C273" s="157" t="s">
        <v>3051</v>
      </c>
      <c r="D273" s="157" t="s">
        <v>3051</v>
      </c>
      <c r="E273" s="157" t="s">
        <v>3051</v>
      </c>
      <c r="F273" s="157" t="s">
        <v>3051</v>
      </c>
      <c r="G273" s="157" t="s">
        <v>3051</v>
      </c>
      <c r="H273" s="157" t="s">
        <v>3051</v>
      </c>
      <c r="I273" s="157" t="s">
        <v>3051</v>
      </c>
      <c r="J273" s="157" t="s">
        <v>3051</v>
      </c>
      <c r="K273" s="157" t="s">
        <v>3051</v>
      </c>
      <c r="L273" s="157" t="s">
        <v>3051</v>
      </c>
      <c r="M273" s="157" t="s">
        <v>3051</v>
      </c>
      <c r="N273" s="157" t="s">
        <v>3051</v>
      </c>
      <c r="O273" s="157" t="s">
        <v>3051</v>
      </c>
      <c r="P273" s="157" t="s">
        <v>3051</v>
      </c>
      <c r="Q273" s="157" t="s">
        <v>3051</v>
      </c>
      <c r="R273" s="157" t="s">
        <v>3051</v>
      </c>
      <c r="S273" s="157" t="s">
        <v>3051</v>
      </c>
      <c r="T273" s="157" t="s">
        <v>3051</v>
      </c>
      <c r="U273" s="157" t="s">
        <v>3051</v>
      </c>
      <c r="V273" s="157" t="s">
        <v>3051</v>
      </c>
      <c r="W273" s="157" t="s">
        <v>3051</v>
      </c>
      <c r="X273" s="157" t="s">
        <v>3051</v>
      </c>
      <c r="Y273" s="157" t="s">
        <v>3051</v>
      </c>
      <c r="Z273" s="157" t="s">
        <v>3051</v>
      </c>
      <c r="AA273" s="157" t="s">
        <v>3051</v>
      </c>
      <c r="AB273" s="157" t="s">
        <v>3051</v>
      </c>
      <c r="AC273" s="157" t="s">
        <v>3051</v>
      </c>
      <c r="AD273" s="157" t="s">
        <v>3051</v>
      </c>
      <c r="AE273" s="157" t="s">
        <v>3051</v>
      </c>
      <c r="AF273" s="157" t="s">
        <v>3051</v>
      </c>
      <c r="AG273" s="157" t="s">
        <v>3051</v>
      </c>
      <c r="AH273" s="157" t="s">
        <v>3051</v>
      </c>
      <c r="AI273" s="157" t="s">
        <v>3051</v>
      </c>
      <c r="AJ273" s="157" t="s">
        <v>3051</v>
      </c>
      <c r="AK273" s="157" t="s">
        <v>3051</v>
      </c>
      <c r="AL273" s="157" t="s">
        <v>3051</v>
      </c>
      <c r="AM273" s="157" t="s">
        <v>3051</v>
      </c>
      <c r="AN273" s="157" t="s">
        <v>3051</v>
      </c>
      <c r="AO273" s="157" t="s">
        <v>3051</v>
      </c>
      <c r="AP273" s="157" t="s">
        <v>3051</v>
      </c>
      <c r="AQ273" s="157" t="s">
        <v>3051</v>
      </c>
      <c r="AR273" s="157" t="s">
        <v>3051</v>
      </c>
      <c r="AS273" s="157" t="s">
        <v>3051</v>
      </c>
      <c r="AT273" s="157" t="s">
        <v>3051</v>
      </c>
      <c r="AU273" s="157" t="s">
        <v>3051</v>
      </c>
      <c r="AV273" s="157" t="s">
        <v>3051</v>
      </c>
      <c r="AW273" s="157" t="s">
        <v>3051</v>
      </c>
      <c r="AX273" s="157" t="s">
        <v>3051</v>
      </c>
      <c r="AY273" s="157" t="s">
        <v>3051</v>
      </c>
      <c r="AZ273" s="157" t="s">
        <v>3051</v>
      </c>
      <c r="BA273" s="157" t="s">
        <v>3051</v>
      </c>
      <c r="BB273" s="157" t="s">
        <v>3051</v>
      </c>
      <c r="BC273" s="157" t="s">
        <v>3051</v>
      </c>
      <c r="BD273" s="157" t="s">
        <v>3051</v>
      </c>
      <c r="BE273" s="157" t="s">
        <v>3051</v>
      </c>
      <c r="BF273" s="157" t="s">
        <v>3051</v>
      </c>
      <c r="BG273" s="157" t="s">
        <v>3051</v>
      </c>
      <c r="BH273" s="157" t="s">
        <v>3051</v>
      </c>
      <c r="BI273" s="157" t="s">
        <v>3051</v>
      </c>
      <c r="BJ273" s="157" t="s">
        <v>3051</v>
      </c>
      <c r="BK273" s="157" t="s">
        <v>3051</v>
      </c>
      <c r="BL273" s="157" t="s">
        <v>3051</v>
      </c>
      <c r="BM273" s="157" t="s">
        <v>3051</v>
      </c>
      <c r="BN273" s="157" t="s">
        <v>3051</v>
      </c>
      <c r="BO273" s="157" t="s">
        <v>3051</v>
      </c>
      <c r="BP273" s="157" t="s">
        <v>3051</v>
      </c>
      <c r="BQ273" s="157" t="s">
        <v>3051</v>
      </c>
      <c r="BR273" s="157" t="s">
        <v>3051</v>
      </c>
      <c r="BS273" s="157" t="s">
        <v>3051</v>
      </c>
      <c r="BT273" s="157" t="s">
        <v>3051</v>
      </c>
      <c r="BU273" s="157" t="s">
        <v>3051</v>
      </c>
      <c r="BV273" s="157" t="s">
        <v>3051</v>
      </c>
      <c r="BW273" s="157" t="s">
        <v>3051</v>
      </c>
      <c r="BX273" s="157" t="s">
        <v>3051</v>
      </c>
      <c r="BY273" s="157" t="s">
        <v>3051</v>
      </c>
      <c r="BZ273" s="157" t="s">
        <v>3051</v>
      </c>
      <c r="CA273" s="157" t="s">
        <v>3051</v>
      </c>
    </row>
    <row r="274" spans="1:79" s="2" customFormat="1" x14ac:dyDescent="0.25">
      <c r="A274" s="82" t="s">
        <v>3061</v>
      </c>
      <c r="B274" s="158" t="s">
        <v>3052</v>
      </c>
      <c r="C274" s="158" t="s">
        <v>3052</v>
      </c>
      <c r="D274" s="158" t="s">
        <v>3052</v>
      </c>
      <c r="E274" s="158" t="s">
        <v>3052</v>
      </c>
      <c r="F274" s="158" t="s">
        <v>3052</v>
      </c>
      <c r="G274" s="158" t="s">
        <v>3052</v>
      </c>
      <c r="H274" s="158" t="s">
        <v>3052</v>
      </c>
      <c r="I274" s="158" t="s">
        <v>3052</v>
      </c>
      <c r="J274" s="158" t="s">
        <v>3052</v>
      </c>
      <c r="K274" s="158" t="s">
        <v>3052</v>
      </c>
      <c r="L274" s="158" t="s">
        <v>3052</v>
      </c>
      <c r="M274" s="158" t="s">
        <v>3052</v>
      </c>
      <c r="N274" s="158" t="s">
        <v>3052</v>
      </c>
      <c r="O274" s="158" t="s">
        <v>3052</v>
      </c>
      <c r="P274" s="158" t="s">
        <v>3052</v>
      </c>
      <c r="Q274" s="158" t="s">
        <v>3052</v>
      </c>
      <c r="R274" s="158" t="s">
        <v>3052</v>
      </c>
      <c r="S274" s="158" t="s">
        <v>3052</v>
      </c>
      <c r="T274" s="158" t="s">
        <v>3052</v>
      </c>
      <c r="U274" s="158" t="s">
        <v>3052</v>
      </c>
      <c r="V274" s="158" t="s">
        <v>3052</v>
      </c>
      <c r="W274" s="158" t="s">
        <v>3052</v>
      </c>
      <c r="X274" s="158" t="s">
        <v>3052</v>
      </c>
      <c r="Y274" s="158" t="s">
        <v>3052</v>
      </c>
      <c r="Z274" s="158">
        <v>73.828928508545971</v>
      </c>
      <c r="AA274" s="158">
        <v>5.3849614729991497</v>
      </c>
      <c r="AB274" s="158">
        <v>3.53350972216389</v>
      </c>
      <c r="AC274" s="158">
        <v>73.819326549371283</v>
      </c>
      <c r="AD274" s="158">
        <v>5.2806734506287203</v>
      </c>
      <c r="AE274" s="158">
        <v>3.7174861378006199</v>
      </c>
      <c r="AF274" s="158">
        <v>73.839388085297401</v>
      </c>
      <c r="AG274" s="158">
        <v>7.3923390611960702</v>
      </c>
      <c r="AH274" s="158">
        <v>3.9862450574644401</v>
      </c>
      <c r="AI274" s="158">
        <v>73.808915716646581</v>
      </c>
      <c r="AJ274" s="158">
        <v>7.4104271070091396</v>
      </c>
      <c r="AK274" s="158">
        <v>4.4104968691586599</v>
      </c>
      <c r="AL274" s="158">
        <v>73.419505606941144</v>
      </c>
      <c r="AM274" s="158">
        <v>7.4000386376115204</v>
      </c>
      <c r="AN274" s="158">
        <v>5.4713624433658001</v>
      </c>
      <c r="AO274" s="158">
        <v>73.482903358936809</v>
      </c>
      <c r="AP274" s="158">
        <v>6.8221467308560202</v>
      </c>
      <c r="AQ274" s="158">
        <v>5.6200877814070802</v>
      </c>
      <c r="AR274" s="158">
        <v>73.60532777033346</v>
      </c>
      <c r="AS274" s="158">
        <v>6.32421047263625</v>
      </c>
      <c r="AT274" s="158">
        <v>5.6771438001067001</v>
      </c>
      <c r="AU274" s="158">
        <v>73.526246450531374</v>
      </c>
      <c r="AV274" s="158">
        <v>6.1559631033872302</v>
      </c>
      <c r="AW274" s="158">
        <v>6.2651707989595504</v>
      </c>
      <c r="AX274" s="158">
        <v>73.514654877009775</v>
      </c>
      <c r="AY274" s="158">
        <v>5.8879040773777103</v>
      </c>
      <c r="AZ274" s="158">
        <v>6.2180526164960304</v>
      </c>
      <c r="BA274" s="158">
        <v>73.555043132050429</v>
      </c>
      <c r="BB274" s="158">
        <v>5.60017452332115</v>
      </c>
      <c r="BC274" s="158">
        <v>6.1453543387052596</v>
      </c>
      <c r="BD274" s="158">
        <v>73.669339679840107</v>
      </c>
      <c r="BE274" s="158">
        <v>5.56529720625021</v>
      </c>
      <c r="BF274" s="158">
        <v>5.9605825874806397</v>
      </c>
      <c r="BG274" s="158">
        <v>73.636942261947667</v>
      </c>
      <c r="BH274" s="158">
        <v>5.5751832005159399</v>
      </c>
      <c r="BI274" s="158">
        <v>6.1107336520797997</v>
      </c>
      <c r="BJ274" s="158">
        <v>73.674661392297295</v>
      </c>
      <c r="BK274" s="158">
        <v>5.5636732984735797</v>
      </c>
      <c r="BL274" s="158">
        <v>6.0803178020726403</v>
      </c>
      <c r="BM274" s="158">
        <v>73.688743539021118</v>
      </c>
      <c r="BN274" s="158">
        <v>5.5593761652192901</v>
      </c>
      <c r="BO274" s="158">
        <v>6.0769066895423496</v>
      </c>
      <c r="BP274" s="158">
        <v>73.668042232725711</v>
      </c>
      <c r="BQ274" s="158">
        <v>5.5656931191207999</v>
      </c>
      <c r="BR274" s="158">
        <v>6.2289768919614596</v>
      </c>
      <c r="BS274" s="158">
        <v>73.667963496150065</v>
      </c>
      <c r="BT274" s="158">
        <v>5.5657171453976604</v>
      </c>
      <c r="BU274" s="158">
        <v>6.2292119298253796</v>
      </c>
      <c r="BV274" s="158">
        <v>73.617578555518307</v>
      </c>
      <c r="BW274" s="158">
        <v>5.5810919890307602</v>
      </c>
      <c r="BX274" s="158">
        <v>6.3796168556841497</v>
      </c>
      <c r="BY274" s="158">
        <v>73.691702183277997</v>
      </c>
      <c r="BZ274" s="158">
        <v>5.5584733420305001</v>
      </c>
      <c r="CA274" s="158">
        <v>6.15834917931703</v>
      </c>
    </row>
    <row r="275" spans="1:79" s="2" customFormat="1" x14ac:dyDescent="0.25">
      <c r="A275" s="82" t="s">
        <v>3062</v>
      </c>
      <c r="B275" s="158" t="s">
        <v>3052</v>
      </c>
      <c r="C275" s="158" t="s">
        <v>3052</v>
      </c>
      <c r="D275" s="158" t="s">
        <v>3052</v>
      </c>
      <c r="E275" s="158" t="s">
        <v>3052</v>
      </c>
      <c r="F275" s="158" t="s">
        <v>3052</v>
      </c>
      <c r="G275" s="158" t="s">
        <v>3052</v>
      </c>
      <c r="H275" s="158" t="s">
        <v>3052</v>
      </c>
      <c r="I275" s="158" t="s">
        <v>3052</v>
      </c>
      <c r="J275" s="158" t="s">
        <v>3052</v>
      </c>
      <c r="K275" s="158" t="s">
        <v>3052</v>
      </c>
      <c r="L275" s="158" t="s">
        <v>3052</v>
      </c>
      <c r="M275" s="158" t="s">
        <v>3052</v>
      </c>
      <c r="N275" s="158" t="s">
        <v>3052</v>
      </c>
      <c r="O275" s="158" t="s">
        <v>3052</v>
      </c>
      <c r="P275" s="158" t="s">
        <v>3052</v>
      </c>
      <c r="Q275" s="158" t="s">
        <v>3052</v>
      </c>
      <c r="R275" s="158" t="s">
        <v>3052</v>
      </c>
      <c r="S275" s="158" t="s">
        <v>3052</v>
      </c>
      <c r="T275" s="158" t="s">
        <v>3052</v>
      </c>
      <c r="U275" s="158" t="s">
        <v>3052</v>
      </c>
      <c r="V275" s="158" t="s">
        <v>3052</v>
      </c>
      <c r="W275" s="158" t="s">
        <v>3052</v>
      </c>
      <c r="X275" s="158" t="s">
        <v>3052</v>
      </c>
      <c r="Y275" s="158" t="s">
        <v>3052</v>
      </c>
      <c r="Z275" s="158" t="s">
        <v>3052</v>
      </c>
      <c r="AA275" s="158" t="s">
        <v>3052</v>
      </c>
      <c r="AB275" s="158" t="s">
        <v>3052</v>
      </c>
      <c r="AC275" s="158" t="s">
        <v>3052</v>
      </c>
      <c r="AD275" s="158" t="s">
        <v>3052</v>
      </c>
      <c r="AE275" s="158" t="s">
        <v>3052</v>
      </c>
      <c r="AF275" s="158" t="s">
        <v>3052</v>
      </c>
      <c r="AG275" s="158" t="s">
        <v>3052</v>
      </c>
      <c r="AH275" s="158" t="s">
        <v>3052</v>
      </c>
      <c r="AI275" s="158" t="s">
        <v>3052</v>
      </c>
      <c r="AJ275" s="158" t="s">
        <v>3052</v>
      </c>
      <c r="AK275" s="158" t="s">
        <v>3052</v>
      </c>
      <c r="AL275" s="158" t="s">
        <v>3052</v>
      </c>
      <c r="AM275" s="158" t="s">
        <v>3052</v>
      </c>
      <c r="AN275" s="158" t="s">
        <v>3052</v>
      </c>
      <c r="AO275" s="158" t="s">
        <v>3052</v>
      </c>
      <c r="AP275" s="158" t="s">
        <v>3052</v>
      </c>
      <c r="AQ275" s="158" t="s">
        <v>3052</v>
      </c>
      <c r="AR275" s="158" t="s">
        <v>3052</v>
      </c>
      <c r="AS275" s="158" t="s">
        <v>3052</v>
      </c>
      <c r="AT275" s="158" t="s">
        <v>3052</v>
      </c>
      <c r="AU275" s="158" t="s">
        <v>3052</v>
      </c>
      <c r="AV275" s="158" t="s">
        <v>3052</v>
      </c>
      <c r="AW275" s="158" t="s">
        <v>3052</v>
      </c>
      <c r="AX275" s="158" t="s">
        <v>3052</v>
      </c>
      <c r="AY275" s="158" t="s">
        <v>3052</v>
      </c>
      <c r="AZ275" s="158" t="s">
        <v>3052</v>
      </c>
      <c r="BA275" s="158" t="s">
        <v>3052</v>
      </c>
      <c r="BB275" s="158" t="s">
        <v>3052</v>
      </c>
      <c r="BC275" s="158" t="s">
        <v>3052</v>
      </c>
      <c r="BD275" s="158" t="s">
        <v>3052</v>
      </c>
      <c r="BE275" s="158" t="s">
        <v>3052</v>
      </c>
      <c r="BF275" s="158" t="s">
        <v>3052</v>
      </c>
      <c r="BG275" s="158" t="s">
        <v>3052</v>
      </c>
      <c r="BH275" s="158" t="s">
        <v>3052</v>
      </c>
      <c r="BI275" s="158" t="s">
        <v>3052</v>
      </c>
      <c r="BJ275" s="158" t="s">
        <v>3052</v>
      </c>
      <c r="BK275" s="158" t="s">
        <v>3052</v>
      </c>
      <c r="BL275" s="158" t="s">
        <v>3052</v>
      </c>
      <c r="BM275" s="158" t="s">
        <v>3052</v>
      </c>
      <c r="BN275" s="158" t="s">
        <v>3052</v>
      </c>
      <c r="BO275" s="158" t="s">
        <v>3052</v>
      </c>
      <c r="BP275" s="158" t="s">
        <v>3052</v>
      </c>
      <c r="BQ275" s="158" t="s">
        <v>3052</v>
      </c>
      <c r="BR275" s="158" t="s">
        <v>3052</v>
      </c>
      <c r="BS275" s="158" t="s">
        <v>3052</v>
      </c>
      <c r="BT275" s="158" t="s">
        <v>3052</v>
      </c>
      <c r="BU275" s="158" t="s">
        <v>3052</v>
      </c>
      <c r="BV275" s="158" t="s">
        <v>3052</v>
      </c>
      <c r="BW275" s="158" t="s">
        <v>3052</v>
      </c>
      <c r="BX275" s="158" t="s">
        <v>3052</v>
      </c>
      <c r="BY275" s="158" t="s">
        <v>3052</v>
      </c>
      <c r="BZ275" s="158" t="s">
        <v>3052</v>
      </c>
      <c r="CA275" s="158" t="s">
        <v>3052</v>
      </c>
    </row>
    <row r="276" spans="1:79" s="2" customFormat="1" x14ac:dyDescent="0.25">
      <c r="A276" s="82" t="s">
        <v>3063</v>
      </c>
      <c r="B276" s="158" t="s">
        <v>3052</v>
      </c>
      <c r="C276" s="158" t="s">
        <v>3052</v>
      </c>
      <c r="D276" s="158" t="s">
        <v>3052</v>
      </c>
      <c r="E276" s="158" t="s">
        <v>3052</v>
      </c>
      <c r="F276" s="158" t="s">
        <v>3052</v>
      </c>
      <c r="G276" s="158" t="s">
        <v>3052</v>
      </c>
      <c r="H276" s="158" t="s">
        <v>3052</v>
      </c>
      <c r="I276" s="158" t="s">
        <v>3052</v>
      </c>
      <c r="J276" s="158" t="s">
        <v>3052</v>
      </c>
      <c r="K276" s="158" t="s">
        <v>3052</v>
      </c>
      <c r="L276" s="158" t="s">
        <v>3052</v>
      </c>
      <c r="M276" s="158" t="s">
        <v>3052</v>
      </c>
      <c r="N276" s="158" t="s">
        <v>3052</v>
      </c>
      <c r="O276" s="158" t="s">
        <v>3052</v>
      </c>
      <c r="P276" s="158" t="s">
        <v>3052</v>
      </c>
      <c r="Q276" s="158" t="s">
        <v>3052</v>
      </c>
      <c r="R276" s="158" t="s">
        <v>3052</v>
      </c>
      <c r="S276" s="158" t="s">
        <v>3052</v>
      </c>
      <c r="T276" s="158" t="s">
        <v>3052</v>
      </c>
      <c r="U276" s="158" t="s">
        <v>3052</v>
      </c>
      <c r="V276" s="158" t="s">
        <v>3052</v>
      </c>
      <c r="W276" s="158" t="s">
        <v>3052</v>
      </c>
      <c r="X276" s="158" t="s">
        <v>3052</v>
      </c>
      <c r="Y276" s="158" t="s">
        <v>3052</v>
      </c>
      <c r="Z276" s="158" t="s">
        <v>3052</v>
      </c>
      <c r="AA276" s="158" t="s">
        <v>3052</v>
      </c>
      <c r="AB276" s="158" t="s">
        <v>3052</v>
      </c>
      <c r="AC276" s="158" t="s">
        <v>3052</v>
      </c>
      <c r="AD276" s="158" t="s">
        <v>3052</v>
      </c>
      <c r="AE276" s="158" t="s">
        <v>3052</v>
      </c>
      <c r="AF276" s="158" t="s">
        <v>3052</v>
      </c>
      <c r="AG276" s="158" t="s">
        <v>3052</v>
      </c>
      <c r="AH276" s="158" t="s">
        <v>3052</v>
      </c>
      <c r="AI276" s="158" t="s">
        <v>3052</v>
      </c>
      <c r="AJ276" s="158" t="s">
        <v>3052</v>
      </c>
      <c r="AK276" s="158" t="s">
        <v>3052</v>
      </c>
      <c r="AL276" s="158" t="s">
        <v>3052</v>
      </c>
      <c r="AM276" s="158" t="s">
        <v>3052</v>
      </c>
      <c r="AN276" s="158" t="s">
        <v>3052</v>
      </c>
      <c r="AO276" s="158" t="s">
        <v>3052</v>
      </c>
      <c r="AP276" s="158" t="s">
        <v>3052</v>
      </c>
      <c r="AQ276" s="158" t="s">
        <v>3052</v>
      </c>
      <c r="AR276" s="158" t="s">
        <v>3052</v>
      </c>
      <c r="AS276" s="158" t="s">
        <v>3052</v>
      </c>
      <c r="AT276" s="158" t="s">
        <v>3052</v>
      </c>
      <c r="AU276" s="158" t="s">
        <v>3052</v>
      </c>
      <c r="AV276" s="158" t="s">
        <v>3052</v>
      </c>
      <c r="AW276" s="158" t="s">
        <v>3052</v>
      </c>
      <c r="AX276" s="158" t="s">
        <v>3052</v>
      </c>
      <c r="AY276" s="158" t="s">
        <v>3052</v>
      </c>
      <c r="AZ276" s="158" t="s">
        <v>3052</v>
      </c>
      <c r="BA276" s="158" t="s">
        <v>3052</v>
      </c>
      <c r="BB276" s="158" t="s">
        <v>3052</v>
      </c>
      <c r="BC276" s="158" t="s">
        <v>3052</v>
      </c>
      <c r="BD276" s="158" t="s">
        <v>3052</v>
      </c>
      <c r="BE276" s="158" t="s">
        <v>3052</v>
      </c>
      <c r="BF276" s="158" t="s">
        <v>3052</v>
      </c>
      <c r="BG276" s="158" t="s">
        <v>3052</v>
      </c>
      <c r="BH276" s="158" t="s">
        <v>3052</v>
      </c>
      <c r="BI276" s="158" t="s">
        <v>3052</v>
      </c>
      <c r="BJ276" s="158" t="s">
        <v>3052</v>
      </c>
      <c r="BK276" s="158" t="s">
        <v>3052</v>
      </c>
      <c r="BL276" s="158" t="s">
        <v>3052</v>
      </c>
      <c r="BM276" s="158" t="s">
        <v>3052</v>
      </c>
      <c r="BN276" s="158" t="s">
        <v>3052</v>
      </c>
      <c r="BO276" s="158" t="s">
        <v>3052</v>
      </c>
      <c r="BP276" s="158" t="s">
        <v>3052</v>
      </c>
      <c r="BQ276" s="158" t="s">
        <v>3052</v>
      </c>
      <c r="BR276" s="158" t="s">
        <v>3052</v>
      </c>
      <c r="BS276" s="158" t="s">
        <v>3052</v>
      </c>
      <c r="BT276" s="158" t="s">
        <v>3052</v>
      </c>
      <c r="BU276" s="158" t="s">
        <v>3052</v>
      </c>
      <c r="BV276" s="158" t="s">
        <v>3052</v>
      </c>
      <c r="BW276" s="158" t="s">
        <v>3052</v>
      </c>
      <c r="BX276" s="158" t="s">
        <v>3052</v>
      </c>
      <c r="BY276" s="158" t="s">
        <v>3052</v>
      </c>
      <c r="BZ276" s="158" t="s">
        <v>3052</v>
      </c>
      <c r="CA276" s="158" t="s">
        <v>3052</v>
      </c>
    </row>
    <row r="277" spans="1:79" s="2" customFormat="1" x14ac:dyDescent="0.25">
      <c r="A277" s="82" t="s">
        <v>3064</v>
      </c>
      <c r="B277" s="158" t="s">
        <v>3052</v>
      </c>
      <c r="C277" s="158" t="s">
        <v>3052</v>
      </c>
      <c r="D277" s="158" t="s">
        <v>3052</v>
      </c>
      <c r="E277" s="158" t="s">
        <v>3052</v>
      </c>
      <c r="F277" s="158" t="s">
        <v>3052</v>
      </c>
      <c r="G277" s="158" t="s">
        <v>3052</v>
      </c>
      <c r="H277" s="158" t="s">
        <v>3052</v>
      </c>
      <c r="I277" s="158" t="s">
        <v>3052</v>
      </c>
      <c r="J277" s="158" t="s">
        <v>3052</v>
      </c>
      <c r="K277" s="158" t="s">
        <v>3052</v>
      </c>
      <c r="L277" s="158" t="s">
        <v>3052</v>
      </c>
      <c r="M277" s="158" t="s">
        <v>3052</v>
      </c>
      <c r="N277" s="158" t="s">
        <v>3052</v>
      </c>
      <c r="O277" s="158" t="s">
        <v>3052</v>
      </c>
      <c r="P277" s="158" t="s">
        <v>3052</v>
      </c>
      <c r="Q277" s="158" t="s">
        <v>3052</v>
      </c>
      <c r="R277" s="158" t="s">
        <v>3052</v>
      </c>
      <c r="S277" s="158" t="s">
        <v>3052</v>
      </c>
      <c r="T277" s="158" t="s">
        <v>3052</v>
      </c>
      <c r="U277" s="158" t="s">
        <v>3052</v>
      </c>
      <c r="V277" s="158" t="s">
        <v>3052</v>
      </c>
      <c r="W277" s="158" t="s">
        <v>3052</v>
      </c>
      <c r="X277" s="158" t="s">
        <v>3052</v>
      </c>
      <c r="Y277" s="158" t="s">
        <v>3052</v>
      </c>
      <c r="Z277" s="158" t="s">
        <v>3052</v>
      </c>
      <c r="AA277" s="158" t="s">
        <v>3052</v>
      </c>
      <c r="AB277" s="158" t="s">
        <v>3052</v>
      </c>
      <c r="AC277" s="158" t="s">
        <v>3052</v>
      </c>
      <c r="AD277" s="158" t="s">
        <v>3052</v>
      </c>
      <c r="AE277" s="158" t="s">
        <v>3052</v>
      </c>
      <c r="AF277" s="158" t="s">
        <v>3052</v>
      </c>
      <c r="AG277" s="158" t="s">
        <v>3052</v>
      </c>
      <c r="AH277" s="158" t="s">
        <v>3052</v>
      </c>
      <c r="AI277" s="158" t="s">
        <v>3052</v>
      </c>
      <c r="AJ277" s="158" t="s">
        <v>3052</v>
      </c>
      <c r="AK277" s="158" t="s">
        <v>3052</v>
      </c>
      <c r="AL277" s="158" t="s">
        <v>3052</v>
      </c>
      <c r="AM277" s="158" t="s">
        <v>3052</v>
      </c>
      <c r="AN277" s="158" t="s">
        <v>3052</v>
      </c>
      <c r="AO277" s="158" t="s">
        <v>3052</v>
      </c>
      <c r="AP277" s="158" t="s">
        <v>3052</v>
      </c>
      <c r="AQ277" s="158" t="s">
        <v>3052</v>
      </c>
      <c r="AR277" s="158" t="s">
        <v>3052</v>
      </c>
      <c r="AS277" s="158" t="s">
        <v>3052</v>
      </c>
      <c r="AT277" s="158" t="s">
        <v>3052</v>
      </c>
      <c r="AU277" s="158" t="s">
        <v>3052</v>
      </c>
      <c r="AV277" s="158" t="s">
        <v>3052</v>
      </c>
      <c r="AW277" s="158" t="s">
        <v>3052</v>
      </c>
      <c r="AX277" s="158" t="s">
        <v>3052</v>
      </c>
      <c r="AY277" s="158" t="s">
        <v>3052</v>
      </c>
      <c r="AZ277" s="158" t="s">
        <v>3052</v>
      </c>
      <c r="BA277" s="158" t="s">
        <v>3052</v>
      </c>
      <c r="BB277" s="158" t="s">
        <v>3052</v>
      </c>
      <c r="BC277" s="158" t="s">
        <v>3052</v>
      </c>
      <c r="BD277" s="158" t="s">
        <v>3052</v>
      </c>
      <c r="BE277" s="158" t="s">
        <v>3052</v>
      </c>
      <c r="BF277" s="158" t="s">
        <v>3052</v>
      </c>
      <c r="BG277" s="158" t="s">
        <v>3052</v>
      </c>
      <c r="BH277" s="158" t="s">
        <v>3052</v>
      </c>
      <c r="BI277" s="158" t="s">
        <v>3052</v>
      </c>
      <c r="BJ277" s="158" t="s">
        <v>3052</v>
      </c>
      <c r="BK277" s="158" t="s">
        <v>3052</v>
      </c>
      <c r="BL277" s="158" t="s">
        <v>3052</v>
      </c>
      <c r="BM277" s="158" t="s">
        <v>3052</v>
      </c>
      <c r="BN277" s="158" t="s">
        <v>3052</v>
      </c>
      <c r="BO277" s="158" t="s">
        <v>3052</v>
      </c>
      <c r="BP277" s="158" t="s">
        <v>3052</v>
      </c>
      <c r="BQ277" s="158" t="s">
        <v>3052</v>
      </c>
      <c r="BR277" s="158" t="s">
        <v>3052</v>
      </c>
      <c r="BS277" s="158" t="s">
        <v>3052</v>
      </c>
      <c r="BT277" s="158" t="s">
        <v>3052</v>
      </c>
      <c r="BU277" s="158" t="s">
        <v>3052</v>
      </c>
      <c r="BV277" s="158" t="s">
        <v>3052</v>
      </c>
      <c r="BW277" s="158" t="s">
        <v>3052</v>
      </c>
      <c r="BX277" s="158" t="s">
        <v>3052</v>
      </c>
      <c r="BY277" s="158" t="s">
        <v>3052</v>
      </c>
      <c r="BZ277" s="158" t="s">
        <v>3052</v>
      </c>
      <c r="CA277" s="158" t="s">
        <v>3052</v>
      </c>
    </row>
    <row r="278" spans="1:79" s="2" customFormat="1" x14ac:dyDescent="0.25">
      <c r="A278" s="82" t="s">
        <v>3065</v>
      </c>
      <c r="B278" s="158" t="s">
        <v>3052</v>
      </c>
      <c r="C278" s="158" t="s">
        <v>3052</v>
      </c>
      <c r="D278" s="158" t="s">
        <v>3052</v>
      </c>
      <c r="E278" s="158" t="s">
        <v>3052</v>
      </c>
      <c r="F278" s="158" t="s">
        <v>3052</v>
      </c>
      <c r="G278" s="158" t="s">
        <v>3052</v>
      </c>
      <c r="H278" s="158" t="s">
        <v>3052</v>
      </c>
      <c r="I278" s="158" t="s">
        <v>3052</v>
      </c>
      <c r="J278" s="158" t="s">
        <v>3052</v>
      </c>
      <c r="K278" s="158" t="s">
        <v>3052</v>
      </c>
      <c r="L278" s="158" t="s">
        <v>3052</v>
      </c>
      <c r="M278" s="158" t="s">
        <v>3052</v>
      </c>
      <c r="N278" s="158" t="s">
        <v>3052</v>
      </c>
      <c r="O278" s="158" t="s">
        <v>3052</v>
      </c>
      <c r="P278" s="158" t="s">
        <v>3052</v>
      </c>
      <c r="Q278" s="158" t="s">
        <v>3052</v>
      </c>
      <c r="R278" s="158" t="s">
        <v>3052</v>
      </c>
      <c r="S278" s="158" t="s">
        <v>3052</v>
      </c>
      <c r="T278" s="158" t="s">
        <v>3052</v>
      </c>
      <c r="U278" s="158" t="s">
        <v>3052</v>
      </c>
      <c r="V278" s="158" t="s">
        <v>3052</v>
      </c>
      <c r="W278" s="158" t="s">
        <v>3052</v>
      </c>
      <c r="X278" s="158" t="s">
        <v>3052</v>
      </c>
      <c r="Y278" s="158" t="s">
        <v>3052</v>
      </c>
      <c r="Z278" s="158" t="s">
        <v>3052</v>
      </c>
      <c r="AA278" s="158" t="s">
        <v>3052</v>
      </c>
      <c r="AB278" s="158" t="s">
        <v>3052</v>
      </c>
      <c r="AC278" s="158" t="s">
        <v>3052</v>
      </c>
      <c r="AD278" s="158" t="s">
        <v>3052</v>
      </c>
      <c r="AE278" s="158" t="s">
        <v>3052</v>
      </c>
      <c r="AF278" s="158" t="s">
        <v>3052</v>
      </c>
      <c r="AG278" s="158" t="s">
        <v>3052</v>
      </c>
      <c r="AH278" s="158" t="s">
        <v>3052</v>
      </c>
      <c r="AI278" s="158" t="s">
        <v>3052</v>
      </c>
      <c r="AJ278" s="158" t="s">
        <v>3052</v>
      </c>
      <c r="AK278" s="158" t="s">
        <v>3052</v>
      </c>
      <c r="AL278" s="158" t="s">
        <v>3052</v>
      </c>
      <c r="AM278" s="158" t="s">
        <v>3052</v>
      </c>
      <c r="AN278" s="158" t="s">
        <v>3052</v>
      </c>
      <c r="AO278" s="158" t="s">
        <v>3052</v>
      </c>
      <c r="AP278" s="158" t="s">
        <v>3052</v>
      </c>
      <c r="AQ278" s="158" t="s">
        <v>3052</v>
      </c>
      <c r="AR278" s="158" t="s">
        <v>3052</v>
      </c>
      <c r="AS278" s="158" t="s">
        <v>3052</v>
      </c>
      <c r="AT278" s="158" t="s">
        <v>3052</v>
      </c>
      <c r="AU278" s="158" t="s">
        <v>3052</v>
      </c>
      <c r="AV278" s="158" t="s">
        <v>3052</v>
      </c>
      <c r="AW278" s="158" t="s">
        <v>3052</v>
      </c>
      <c r="AX278" s="158" t="s">
        <v>3052</v>
      </c>
      <c r="AY278" s="158" t="s">
        <v>3052</v>
      </c>
      <c r="AZ278" s="158" t="s">
        <v>3052</v>
      </c>
      <c r="BA278" s="158" t="s">
        <v>3052</v>
      </c>
      <c r="BB278" s="158" t="s">
        <v>3052</v>
      </c>
      <c r="BC278" s="158" t="s">
        <v>3052</v>
      </c>
      <c r="BD278" s="158" t="s">
        <v>3052</v>
      </c>
      <c r="BE278" s="158" t="s">
        <v>3052</v>
      </c>
      <c r="BF278" s="158" t="s">
        <v>3052</v>
      </c>
      <c r="BG278" s="158" t="s">
        <v>3052</v>
      </c>
      <c r="BH278" s="158" t="s">
        <v>3052</v>
      </c>
      <c r="BI278" s="158" t="s">
        <v>3052</v>
      </c>
      <c r="BJ278" s="158" t="s">
        <v>3052</v>
      </c>
      <c r="BK278" s="158" t="s">
        <v>3052</v>
      </c>
      <c r="BL278" s="158" t="s">
        <v>3052</v>
      </c>
      <c r="BM278" s="158" t="s">
        <v>3052</v>
      </c>
      <c r="BN278" s="158" t="s">
        <v>3052</v>
      </c>
      <c r="BO278" s="158" t="s">
        <v>3052</v>
      </c>
      <c r="BP278" s="158" t="s">
        <v>3052</v>
      </c>
      <c r="BQ278" s="158" t="s">
        <v>3052</v>
      </c>
      <c r="BR278" s="158" t="s">
        <v>3052</v>
      </c>
      <c r="BS278" s="158" t="s">
        <v>3052</v>
      </c>
      <c r="BT278" s="158" t="s">
        <v>3052</v>
      </c>
      <c r="BU278" s="158" t="s">
        <v>3052</v>
      </c>
      <c r="BV278" s="158" t="s">
        <v>3052</v>
      </c>
      <c r="BW278" s="158" t="s">
        <v>3052</v>
      </c>
      <c r="BX278" s="158" t="s">
        <v>3052</v>
      </c>
      <c r="BY278" s="158" t="s">
        <v>3052</v>
      </c>
      <c r="BZ278" s="158" t="s">
        <v>3052</v>
      </c>
      <c r="CA278" s="158" t="s">
        <v>3052</v>
      </c>
    </row>
    <row r="279" spans="1:79" s="2" customFormat="1" x14ac:dyDescent="0.25">
      <c r="A279" s="81" t="s">
        <v>3124</v>
      </c>
      <c r="B279" s="157" t="s">
        <v>3051</v>
      </c>
      <c r="C279" s="157" t="s">
        <v>3051</v>
      </c>
      <c r="D279" s="157" t="s">
        <v>3051</v>
      </c>
      <c r="E279" s="157" t="s">
        <v>3051</v>
      </c>
      <c r="F279" s="157" t="s">
        <v>3051</v>
      </c>
      <c r="G279" s="157" t="s">
        <v>3051</v>
      </c>
      <c r="H279" s="157" t="s">
        <v>3051</v>
      </c>
      <c r="I279" s="157" t="s">
        <v>3051</v>
      </c>
      <c r="J279" s="157" t="s">
        <v>3051</v>
      </c>
      <c r="K279" s="157" t="s">
        <v>3051</v>
      </c>
      <c r="L279" s="157" t="s">
        <v>3051</v>
      </c>
      <c r="M279" s="157" t="s">
        <v>3051</v>
      </c>
      <c r="N279" s="157" t="s">
        <v>3051</v>
      </c>
      <c r="O279" s="157" t="s">
        <v>3051</v>
      </c>
      <c r="P279" s="157" t="s">
        <v>3051</v>
      </c>
      <c r="Q279" s="157" t="s">
        <v>3051</v>
      </c>
      <c r="R279" s="157" t="s">
        <v>3051</v>
      </c>
      <c r="S279" s="157" t="s">
        <v>3051</v>
      </c>
      <c r="T279" s="157" t="s">
        <v>3051</v>
      </c>
      <c r="U279" s="157" t="s">
        <v>3051</v>
      </c>
      <c r="V279" s="157" t="s">
        <v>3051</v>
      </c>
      <c r="W279" s="157" t="s">
        <v>3051</v>
      </c>
      <c r="X279" s="157" t="s">
        <v>3051</v>
      </c>
      <c r="Y279" s="157" t="s">
        <v>3051</v>
      </c>
      <c r="Z279" s="157" t="s">
        <v>3051</v>
      </c>
      <c r="AA279" s="157" t="s">
        <v>3051</v>
      </c>
      <c r="AB279" s="157" t="s">
        <v>3051</v>
      </c>
      <c r="AC279" s="157" t="s">
        <v>3051</v>
      </c>
      <c r="AD279" s="157" t="s">
        <v>3051</v>
      </c>
      <c r="AE279" s="157" t="s">
        <v>3051</v>
      </c>
      <c r="AF279" s="157" t="s">
        <v>3051</v>
      </c>
      <c r="AG279" s="157" t="s">
        <v>3051</v>
      </c>
      <c r="AH279" s="157" t="s">
        <v>3051</v>
      </c>
      <c r="AI279" s="157" t="s">
        <v>3051</v>
      </c>
      <c r="AJ279" s="157" t="s">
        <v>3051</v>
      </c>
      <c r="AK279" s="157" t="s">
        <v>3051</v>
      </c>
      <c r="AL279" s="157" t="s">
        <v>3051</v>
      </c>
      <c r="AM279" s="157" t="s">
        <v>3051</v>
      </c>
      <c r="AN279" s="157" t="s">
        <v>3051</v>
      </c>
      <c r="AO279" s="157" t="s">
        <v>3051</v>
      </c>
      <c r="AP279" s="157" t="s">
        <v>3051</v>
      </c>
      <c r="AQ279" s="157" t="s">
        <v>3051</v>
      </c>
      <c r="AR279" s="157" t="s">
        <v>3051</v>
      </c>
      <c r="AS279" s="157" t="s">
        <v>3051</v>
      </c>
      <c r="AT279" s="157" t="s">
        <v>3051</v>
      </c>
      <c r="AU279" s="157" t="s">
        <v>3051</v>
      </c>
      <c r="AV279" s="157" t="s">
        <v>3051</v>
      </c>
      <c r="AW279" s="157" t="s">
        <v>3051</v>
      </c>
      <c r="AX279" s="157" t="s">
        <v>3051</v>
      </c>
      <c r="AY279" s="157" t="s">
        <v>3051</v>
      </c>
      <c r="AZ279" s="157" t="s">
        <v>3051</v>
      </c>
      <c r="BA279" s="157" t="s">
        <v>3051</v>
      </c>
      <c r="BB279" s="157" t="s">
        <v>3051</v>
      </c>
      <c r="BC279" s="157" t="s">
        <v>3051</v>
      </c>
      <c r="BD279" s="157" t="s">
        <v>3051</v>
      </c>
      <c r="BE279" s="157" t="s">
        <v>3051</v>
      </c>
      <c r="BF279" s="157" t="s">
        <v>3051</v>
      </c>
      <c r="BG279" s="157" t="s">
        <v>3051</v>
      </c>
      <c r="BH279" s="157" t="s">
        <v>3051</v>
      </c>
      <c r="BI279" s="157" t="s">
        <v>3051</v>
      </c>
      <c r="BJ279" s="157" t="s">
        <v>3051</v>
      </c>
      <c r="BK279" s="157" t="s">
        <v>3051</v>
      </c>
      <c r="BL279" s="157" t="s">
        <v>3051</v>
      </c>
      <c r="BM279" s="157" t="s">
        <v>3051</v>
      </c>
      <c r="BN279" s="157" t="s">
        <v>3051</v>
      </c>
      <c r="BO279" s="157" t="s">
        <v>3051</v>
      </c>
      <c r="BP279" s="157" t="s">
        <v>3051</v>
      </c>
      <c r="BQ279" s="157" t="s">
        <v>3051</v>
      </c>
      <c r="BR279" s="157" t="s">
        <v>3051</v>
      </c>
      <c r="BS279" s="157" t="s">
        <v>3051</v>
      </c>
      <c r="BT279" s="157" t="s">
        <v>3051</v>
      </c>
      <c r="BU279" s="157" t="s">
        <v>3051</v>
      </c>
      <c r="BV279" s="157" t="s">
        <v>3051</v>
      </c>
      <c r="BW279" s="157" t="s">
        <v>3051</v>
      </c>
      <c r="BX279" s="157" t="s">
        <v>3051</v>
      </c>
      <c r="BY279" s="157" t="s">
        <v>3051</v>
      </c>
      <c r="BZ279" s="157" t="s">
        <v>3051</v>
      </c>
      <c r="CA279" s="157" t="s">
        <v>3051</v>
      </c>
    </row>
    <row r="280" spans="1:79" s="2" customFormat="1" x14ac:dyDescent="0.25">
      <c r="A280" s="82" t="s">
        <v>3061</v>
      </c>
      <c r="B280" s="158" t="s">
        <v>3052</v>
      </c>
      <c r="C280" s="158" t="s">
        <v>3052</v>
      </c>
      <c r="D280" s="158" t="s">
        <v>3052</v>
      </c>
      <c r="E280" s="158" t="s">
        <v>3052</v>
      </c>
      <c r="F280" s="158" t="s">
        <v>3052</v>
      </c>
      <c r="G280" s="158" t="s">
        <v>3052</v>
      </c>
      <c r="H280" s="158" t="s">
        <v>3052</v>
      </c>
      <c r="I280" s="158" t="s">
        <v>3052</v>
      </c>
      <c r="J280" s="158" t="s">
        <v>3052</v>
      </c>
      <c r="K280" s="158" t="s">
        <v>3052</v>
      </c>
      <c r="L280" s="158" t="s">
        <v>3052</v>
      </c>
      <c r="M280" s="158" t="s">
        <v>3052</v>
      </c>
      <c r="N280" s="158" t="s">
        <v>3052</v>
      </c>
      <c r="O280" s="158" t="s">
        <v>3052</v>
      </c>
      <c r="P280" s="158" t="s">
        <v>3052</v>
      </c>
      <c r="Q280" s="158" t="s">
        <v>3052</v>
      </c>
      <c r="R280" s="158" t="s">
        <v>3052</v>
      </c>
      <c r="S280" s="158" t="s">
        <v>3052</v>
      </c>
      <c r="T280" s="158" t="s">
        <v>3052</v>
      </c>
      <c r="U280" s="158" t="s">
        <v>3052</v>
      </c>
      <c r="V280" s="158" t="s">
        <v>3052</v>
      </c>
      <c r="W280" s="158" t="s">
        <v>3052</v>
      </c>
      <c r="X280" s="158" t="s">
        <v>3052</v>
      </c>
      <c r="Y280" s="158" t="s">
        <v>3052</v>
      </c>
      <c r="Z280" s="158" t="s">
        <v>3052</v>
      </c>
      <c r="AA280" s="158" t="s">
        <v>3052</v>
      </c>
      <c r="AB280" s="158" t="s">
        <v>3052</v>
      </c>
      <c r="AC280" s="158" t="s">
        <v>3052</v>
      </c>
      <c r="AD280" s="158" t="s">
        <v>3052</v>
      </c>
      <c r="AE280" s="158" t="s">
        <v>3052</v>
      </c>
      <c r="AF280" s="158" t="s">
        <v>3052</v>
      </c>
      <c r="AG280" s="158" t="s">
        <v>3052</v>
      </c>
      <c r="AH280" s="158" t="s">
        <v>3052</v>
      </c>
      <c r="AI280" s="158" t="s">
        <v>3052</v>
      </c>
      <c r="AJ280" s="158" t="s">
        <v>3052</v>
      </c>
      <c r="AK280" s="158" t="s">
        <v>3052</v>
      </c>
      <c r="AL280" s="158">
        <v>71.500000000000014</v>
      </c>
      <c r="AM280" s="158">
        <v>14.384000000000009</v>
      </c>
      <c r="AN280" s="158">
        <v>10.37967289719627</v>
      </c>
      <c r="AO280" s="158">
        <v>71.499999999999986</v>
      </c>
      <c r="AP280" s="158">
        <v>14.384000000000009</v>
      </c>
      <c r="AQ280" s="158">
        <v>10.37967289719627</v>
      </c>
      <c r="AR280" s="158">
        <v>71.5</v>
      </c>
      <c r="AS280" s="158">
        <v>14.383999999999981</v>
      </c>
      <c r="AT280" s="158">
        <v>10.379672897196251</v>
      </c>
      <c r="AU280" s="158">
        <v>71.499999999999986</v>
      </c>
      <c r="AV280" s="158">
        <v>14.38399999999999</v>
      </c>
      <c r="AW280" s="158">
        <v>10.37967289719626</v>
      </c>
      <c r="AX280" s="158">
        <v>71.500000000000014</v>
      </c>
      <c r="AY280" s="158">
        <v>14.383999999999959</v>
      </c>
      <c r="AZ280" s="158">
        <v>10.2598152424942</v>
      </c>
      <c r="BA280" s="158">
        <v>71.5</v>
      </c>
      <c r="BB280" s="158">
        <v>14.38399999999999</v>
      </c>
      <c r="BC280" s="158">
        <v>10.25981524249422</v>
      </c>
      <c r="BD280" s="158">
        <v>71.500000000000014</v>
      </c>
      <c r="BE280" s="158">
        <v>14.384</v>
      </c>
      <c r="BF280" s="158">
        <v>10.259815242494231</v>
      </c>
      <c r="BG280" s="158">
        <v>71.499999999999986</v>
      </c>
      <c r="BH280" s="158">
        <v>14.38399999999997</v>
      </c>
      <c r="BI280" s="158">
        <v>10.259815242494209</v>
      </c>
      <c r="BJ280" s="158">
        <v>71.5</v>
      </c>
      <c r="BK280" s="158">
        <v>14.384</v>
      </c>
      <c r="BL280" s="158">
        <v>10.259815242494231</v>
      </c>
      <c r="BM280" s="158">
        <v>71.5</v>
      </c>
      <c r="BN280" s="158">
        <v>14.383999999999981</v>
      </c>
      <c r="BO280" s="158">
        <v>10.259815242494209</v>
      </c>
      <c r="BP280" s="158">
        <v>71.499999999999986</v>
      </c>
      <c r="BQ280" s="158">
        <v>14.383999999999959</v>
      </c>
      <c r="BR280" s="158">
        <v>10.2598152424942</v>
      </c>
      <c r="BS280" s="158">
        <v>71.5</v>
      </c>
      <c r="BT280" s="158">
        <v>14.384</v>
      </c>
      <c r="BU280" s="158">
        <v>10.26</v>
      </c>
      <c r="BV280" s="158">
        <v>71.5</v>
      </c>
      <c r="BW280" s="158">
        <v>14.384000000003059</v>
      </c>
      <c r="BX280" s="158">
        <v>10.259999999992781</v>
      </c>
      <c r="BY280" s="158">
        <v>71.499999999999986</v>
      </c>
      <c r="BZ280" s="158">
        <v>14.384</v>
      </c>
      <c r="CA280" s="158">
        <v>10.26</v>
      </c>
    </row>
    <row r="281" spans="1:79" s="2" customFormat="1" x14ac:dyDescent="0.25">
      <c r="A281" s="82" t="s">
        <v>3062</v>
      </c>
      <c r="B281" s="158" t="s">
        <v>3052</v>
      </c>
      <c r="C281" s="158" t="s">
        <v>3052</v>
      </c>
      <c r="D281" s="158" t="s">
        <v>3052</v>
      </c>
      <c r="E281" s="158" t="s">
        <v>3052</v>
      </c>
      <c r="F281" s="158" t="s">
        <v>3052</v>
      </c>
      <c r="G281" s="158" t="s">
        <v>3052</v>
      </c>
      <c r="H281" s="158" t="s">
        <v>3052</v>
      </c>
      <c r="I281" s="158" t="s">
        <v>3052</v>
      </c>
      <c r="J281" s="158" t="s">
        <v>3052</v>
      </c>
      <c r="K281" s="158" t="s">
        <v>3052</v>
      </c>
      <c r="L281" s="158" t="s">
        <v>3052</v>
      </c>
      <c r="M281" s="158" t="s">
        <v>3052</v>
      </c>
      <c r="N281" s="158" t="s">
        <v>3052</v>
      </c>
      <c r="O281" s="158" t="s">
        <v>3052</v>
      </c>
      <c r="P281" s="158" t="s">
        <v>3052</v>
      </c>
      <c r="Q281" s="158" t="s">
        <v>3052</v>
      </c>
      <c r="R281" s="158" t="s">
        <v>3052</v>
      </c>
      <c r="S281" s="158" t="s">
        <v>3052</v>
      </c>
      <c r="T281" s="158" t="s">
        <v>3052</v>
      </c>
      <c r="U281" s="158" t="s">
        <v>3052</v>
      </c>
      <c r="V281" s="158" t="s">
        <v>3052</v>
      </c>
      <c r="W281" s="158" t="s">
        <v>3052</v>
      </c>
      <c r="X281" s="158" t="s">
        <v>3052</v>
      </c>
      <c r="Y281" s="158" t="s">
        <v>3052</v>
      </c>
      <c r="Z281" s="158" t="s">
        <v>3052</v>
      </c>
      <c r="AA281" s="158" t="s">
        <v>3052</v>
      </c>
      <c r="AB281" s="158" t="s">
        <v>3052</v>
      </c>
      <c r="AC281" s="158" t="s">
        <v>3052</v>
      </c>
      <c r="AD281" s="158" t="s">
        <v>3052</v>
      </c>
      <c r="AE281" s="158" t="s">
        <v>3052</v>
      </c>
      <c r="AF281" s="158" t="s">
        <v>3052</v>
      </c>
      <c r="AG281" s="158" t="s">
        <v>3052</v>
      </c>
      <c r="AH281" s="158" t="s">
        <v>3052</v>
      </c>
      <c r="AI281" s="158" t="s">
        <v>3052</v>
      </c>
      <c r="AJ281" s="158" t="s">
        <v>3052</v>
      </c>
      <c r="AK281" s="158" t="s">
        <v>3052</v>
      </c>
      <c r="AL281" s="158" t="s">
        <v>3052</v>
      </c>
      <c r="AM281" s="158" t="s">
        <v>3052</v>
      </c>
      <c r="AN281" s="158" t="s">
        <v>3052</v>
      </c>
      <c r="AO281" s="158" t="s">
        <v>3052</v>
      </c>
      <c r="AP281" s="158" t="s">
        <v>3052</v>
      </c>
      <c r="AQ281" s="158" t="s">
        <v>3052</v>
      </c>
      <c r="AR281" s="158" t="s">
        <v>3052</v>
      </c>
      <c r="AS281" s="158" t="s">
        <v>3052</v>
      </c>
      <c r="AT281" s="158" t="s">
        <v>3052</v>
      </c>
      <c r="AU281" s="158" t="s">
        <v>3052</v>
      </c>
      <c r="AV281" s="158" t="s">
        <v>3052</v>
      </c>
      <c r="AW281" s="158" t="s">
        <v>3052</v>
      </c>
      <c r="AX281" s="158" t="s">
        <v>3052</v>
      </c>
      <c r="AY281" s="158" t="s">
        <v>3052</v>
      </c>
      <c r="AZ281" s="158" t="s">
        <v>3052</v>
      </c>
      <c r="BA281" s="158" t="s">
        <v>3052</v>
      </c>
      <c r="BB281" s="158" t="s">
        <v>3052</v>
      </c>
      <c r="BC281" s="158" t="s">
        <v>3052</v>
      </c>
      <c r="BD281" s="158" t="s">
        <v>3052</v>
      </c>
      <c r="BE281" s="158" t="s">
        <v>3052</v>
      </c>
      <c r="BF281" s="158" t="s">
        <v>3052</v>
      </c>
      <c r="BG281" s="158" t="s">
        <v>3052</v>
      </c>
      <c r="BH281" s="158" t="s">
        <v>3052</v>
      </c>
      <c r="BI281" s="158" t="s">
        <v>3052</v>
      </c>
      <c r="BJ281" s="158" t="s">
        <v>3052</v>
      </c>
      <c r="BK281" s="158" t="s">
        <v>3052</v>
      </c>
      <c r="BL281" s="158" t="s">
        <v>3052</v>
      </c>
      <c r="BM281" s="158" t="s">
        <v>3052</v>
      </c>
      <c r="BN281" s="158" t="s">
        <v>3052</v>
      </c>
      <c r="BO281" s="158" t="s">
        <v>3052</v>
      </c>
      <c r="BP281" s="158" t="s">
        <v>3052</v>
      </c>
      <c r="BQ281" s="158" t="s">
        <v>3052</v>
      </c>
      <c r="BR281" s="158" t="s">
        <v>3052</v>
      </c>
      <c r="BS281" s="158" t="s">
        <v>3052</v>
      </c>
      <c r="BT281" s="158" t="s">
        <v>3052</v>
      </c>
      <c r="BU281" s="158" t="s">
        <v>3052</v>
      </c>
      <c r="BV281" s="158" t="s">
        <v>3052</v>
      </c>
      <c r="BW281" s="158" t="s">
        <v>3052</v>
      </c>
      <c r="BX281" s="158" t="s">
        <v>3052</v>
      </c>
      <c r="BY281" s="158" t="s">
        <v>3052</v>
      </c>
      <c r="BZ281" s="158" t="s">
        <v>3052</v>
      </c>
      <c r="CA281" s="158" t="s">
        <v>3052</v>
      </c>
    </row>
    <row r="282" spans="1:79" s="2" customFormat="1" x14ac:dyDescent="0.25">
      <c r="A282" s="82" t="s">
        <v>3063</v>
      </c>
      <c r="B282" s="158" t="s">
        <v>3052</v>
      </c>
      <c r="C282" s="158" t="s">
        <v>3052</v>
      </c>
      <c r="D282" s="158" t="s">
        <v>3052</v>
      </c>
      <c r="E282" s="158" t="s">
        <v>3052</v>
      </c>
      <c r="F282" s="158" t="s">
        <v>3052</v>
      </c>
      <c r="G282" s="158" t="s">
        <v>3052</v>
      </c>
      <c r="H282" s="158" t="s">
        <v>3052</v>
      </c>
      <c r="I282" s="158" t="s">
        <v>3052</v>
      </c>
      <c r="J282" s="158" t="s">
        <v>3052</v>
      </c>
      <c r="K282" s="158" t="s">
        <v>3052</v>
      </c>
      <c r="L282" s="158" t="s">
        <v>3052</v>
      </c>
      <c r="M282" s="158" t="s">
        <v>3052</v>
      </c>
      <c r="N282" s="158" t="s">
        <v>3052</v>
      </c>
      <c r="O282" s="158" t="s">
        <v>3052</v>
      </c>
      <c r="P282" s="158" t="s">
        <v>3052</v>
      </c>
      <c r="Q282" s="158" t="s">
        <v>3052</v>
      </c>
      <c r="R282" s="158" t="s">
        <v>3052</v>
      </c>
      <c r="S282" s="158" t="s">
        <v>3052</v>
      </c>
      <c r="T282" s="158" t="s">
        <v>3052</v>
      </c>
      <c r="U282" s="158" t="s">
        <v>3052</v>
      </c>
      <c r="V282" s="158" t="s">
        <v>3052</v>
      </c>
      <c r="W282" s="158" t="s">
        <v>3052</v>
      </c>
      <c r="X282" s="158" t="s">
        <v>3052</v>
      </c>
      <c r="Y282" s="158" t="s">
        <v>3052</v>
      </c>
      <c r="Z282" s="158" t="s">
        <v>3052</v>
      </c>
      <c r="AA282" s="158" t="s">
        <v>3052</v>
      </c>
      <c r="AB282" s="158" t="s">
        <v>3052</v>
      </c>
      <c r="AC282" s="158" t="s">
        <v>3052</v>
      </c>
      <c r="AD282" s="158" t="s">
        <v>3052</v>
      </c>
      <c r="AE282" s="158" t="s">
        <v>3052</v>
      </c>
      <c r="AF282" s="158" t="s">
        <v>3052</v>
      </c>
      <c r="AG282" s="158" t="s">
        <v>3052</v>
      </c>
      <c r="AH282" s="158" t="s">
        <v>3052</v>
      </c>
      <c r="AI282" s="158" t="s">
        <v>3052</v>
      </c>
      <c r="AJ282" s="158" t="s">
        <v>3052</v>
      </c>
      <c r="AK282" s="158" t="s">
        <v>3052</v>
      </c>
      <c r="AL282" s="158" t="s">
        <v>3052</v>
      </c>
      <c r="AM282" s="158" t="s">
        <v>3052</v>
      </c>
      <c r="AN282" s="158" t="s">
        <v>3052</v>
      </c>
      <c r="AO282" s="158" t="s">
        <v>3052</v>
      </c>
      <c r="AP282" s="158" t="s">
        <v>3052</v>
      </c>
      <c r="AQ282" s="158" t="s">
        <v>3052</v>
      </c>
      <c r="AR282" s="158" t="s">
        <v>3052</v>
      </c>
      <c r="AS282" s="158" t="s">
        <v>3052</v>
      </c>
      <c r="AT282" s="158" t="s">
        <v>3052</v>
      </c>
      <c r="AU282" s="158" t="s">
        <v>3052</v>
      </c>
      <c r="AV282" s="158" t="s">
        <v>3052</v>
      </c>
      <c r="AW282" s="158" t="s">
        <v>3052</v>
      </c>
      <c r="AX282" s="158" t="s">
        <v>3052</v>
      </c>
      <c r="AY282" s="158" t="s">
        <v>3052</v>
      </c>
      <c r="AZ282" s="158" t="s">
        <v>3052</v>
      </c>
      <c r="BA282" s="158" t="s">
        <v>3052</v>
      </c>
      <c r="BB282" s="158" t="s">
        <v>3052</v>
      </c>
      <c r="BC282" s="158" t="s">
        <v>3052</v>
      </c>
      <c r="BD282" s="158" t="s">
        <v>3052</v>
      </c>
      <c r="BE282" s="158" t="s">
        <v>3052</v>
      </c>
      <c r="BF282" s="158" t="s">
        <v>3052</v>
      </c>
      <c r="BG282" s="158" t="s">
        <v>3052</v>
      </c>
      <c r="BH282" s="158" t="s">
        <v>3052</v>
      </c>
      <c r="BI282" s="158" t="s">
        <v>3052</v>
      </c>
      <c r="BJ282" s="158" t="s">
        <v>3052</v>
      </c>
      <c r="BK282" s="158" t="s">
        <v>3052</v>
      </c>
      <c r="BL282" s="158" t="s">
        <v>3052</v>
      </c>
      <c r="BM282" s="158" t="s">
        <v>3052</v>
      </c>
      <c r="BN282" s="158" t="s">
        <v>3052</v>
      </c>
      <c r="BO282" s="158" t="s">
        <v>3052</v>
      </c>
      <c r="BP282" s="158" t="s">
        <v>3052</v>
      </c>
      <c r="BQ282" s="158" t="s">
        <v>3052</v>
      </c>
      <c r="BR282" s="158" t="s">
        <v>3052</v>
      </c>
      <c r="BS282" s="158" t="s">
        <v>3052</v>
      </c>
      <c r="BT282" s="158" t="s">
        <v>3052</v>
      </c>
      <c r="BU282" s="158" t="s">
        <v>3052</v>
      </c>
      <c r="BV282" s="158" t="s">
        <v>3052</v>
      </c>
      <c r="BW282" s="158" t="s">
        <v>3052</v>
      </c>
      <c r="BX282" s="158" t="s">
        <v>3052</v>
      </c>
      <c r="BY282" s="158" t="s">
        <v>3052</v>
      </c>
      <c r="BZ282" s="158" t="s">
        <v>3052</v>
      </c>
      <c r="CA282" s="158" t="s">
        <v>3052</v>
      </c>
    </row>
    <row r="283" spans="1:79" s="2" customFormat="1" x14ac:dyDescent="0.25">
      <c r="A283" s="82" t="s">
        <v>3064</v>
      </c>
      <c r="B283" s="158" t="s">
        <v>3052</v>
      </c>
      <c r="C283" s="158" t="s">
        <v>3052</v>
      </c>
      <c r="D283" s="158" t="s">
        <v>3052</v>
      </c>
      <c r="E283" s="158" t="s">
        <v>3052</v>
      </c>
      <c r="F283" s="158" t="s">
        <v>3052</v>
      </c>
      <c r="G283" s="158" t="s">
        <v>3052</v>
      </c>
      <c r="H283" s="158" t="s">
        <v>3052</v>
      </c>
      <c r="I283" s="158" t="s">
        <v>3052</v>
      </c>
      <c r="J283" s="158" t="s">
        <v>3052</v>
      </c>
      <c r="K283" s="158" t="s">
        <v>3052</v>
      </c>
      <c r="L283" s="158" t="s">
        <v>3052</v>
      </c>
      <c r="M283" s="158" t="s">
        <v>3052</v>
      </c>
      <c r="N283" s="158" t="s">
        <v>3052</v>
      </c>
      <c r="O283" s="158" t="s">
        <v>3052</v>
      </c>
      <c r="P283" s="158" t="s">
        <v>3052</v>
      </c>
      <c r="Q283" s="158" t="s">
        <v>3052</v>
      </c>
      <c r="R283" s="158" t="s">
        <v>3052</v>
      </c>
      <c r="S283" s="158" t="s">
        <v>3052</v>
      </c>
      <c r="T283" s="158" t="s">
        <v>3052</v>
      </c>
      <c r="U283" s="158" t="s">
        <v>3052</v>
      </c>
      <c r="V283" s="158" t="s">
        <v>3052</v>
      </c>
      <c r="W283" s="158" t="s">
        <v>3052</v>
      </c>
      <c r="X283" s="158" t="s">
        <v>3052</v>
      </c>
      <c r="Y283" s="158" t="s">
        <v>3052</v>
      </c>
      <c r="Z283" s="158" t="s">
        <v>3052</v>
      </c>
      <c r="AA283" s="158" t="s">
        <v>3052</v>
      </c>
      <c r="AB283" s="158" t="s">
        <v>3052</v>
      </c>
      <c r="AC283" s="158" t="s">
        <v>3052</v>
      </c>
      <c r="AD283" s="158" t="s">
        <v>3052</v>
      </c>
      <c r="AE283" s="158" t="s">
        <v>3052</v>
      </c>
      <c r="AF283" s="158" t="s">
        <v>3052</v>
      </c>
      <c r="AG283" s="158" t="s">
        <v>3052</v>
      </c>
      <c r="AH283" s="158" t="s">
        <v>3052</v>
      </c>
      <c r="AI283" s="158" t="s">
        <v>3052</v>
      </c>
      <c r="AJ283" s="158" t="s">
        <v>3052</v>
      </c>
      <c r="AK283" s="158" t="s">
        <v>3052</v>
      </c>
      <c r="AL283" s="158" t="s">
        <v>3052</v>
      </c>
      <c r="AM283" s="158" t="s">
        <v>3052</v>
      </c>
      <c r="AN283" s="158" t="s">
        <v>3052</v>
      </c>
      <c r="AO283" s="158" t="s">
        <v>3052</v>
      </c>
      <c r="AP283" s="158" t="s">
        <v>3052</v>
      </c>
      <c r="AQ283" s="158" t="s">
        <v>3052</v>
      </c>
      <c r="AR283" s="158" t="s">
        <v>3052</v>
      </c>
      <c r="AS283" s="158" t="s">
        <v>3052</v>
      </c>
      <c r="AT283" s="158" t="s">
        <v>3052</v>
      </c>
      <c r="AU283" s="158" t="s">
        <v>3052</v>
      </c>
      <c r="AV283" s="158" t="s">
        <v>3052</v>
      </c>
      <c r="AW283" s="158" t="s">
        <v>3052</v>
      </c>
      <c r="AX283" s="158" t="s">
        <v>3052</v>
      </c>
      <c r="AY283" s="158" t="s">
        <v>3052</v>
      </c>
      <c r="AZ283" s="158" t="s">
        <v>3052</v>
      </c>
      <c r="BA283" s="158" t="s">
        <v>3052</v>
      </c>
      <c r="BB283" s="158" t="s">
        <v>3052</v>
      </c>
      <c r="BC283" s="158" t="s">
        <v>3052</v>
      </c>
      <c r="BD283" s="158" t="s">
        <v>3052</v>
      </c>
      <c r="BE283" s="158" t="s">
        <v>3052</v>
      </c>
      <c r="BF283" s="158" t="s">
        <v>3052</v>
      </c>
      <c r="BG283" s="158" t="s">
        <v>3052</v>
      </c>
      <c r="BH283" s="158" t="s">
        <v>3052</v>
      </c>
      <c r="BI283" s="158" t="s">
        <v>3052</v>
      </c>
      <c r="BJ283" s="158" t="s">
        <v>3052</v>
      </c>
      <c r="BK283" s="158" t="s">
        <v>3052</v>
      </c>
      <c r="BL283" s="158" t="s">
        <v>3052</v>
      </c>
      <c r="BM283" s="158" t="s">
        <v>3052</v>
      </c>
      <c r="BN283" s="158" t="s">
        <v>3052</v>
      </c>
      <c r="BO283" s="158" t="s">
        <v>3052</v>
      </c>
      <c r="BP283" s="158" t="s">
        <v>3052</v>
      </c>
      <c r="BQ283" s="158" t="s">
        <v>3052</v>
      </c>
      <c r="BR283" s="158" t="s">
        <v>3052</v>
      </c>
      <c r="BS283" s="158" t="s">
        <v>3052</v>
      </c>
      <c r="BT283" s="158" t="s">
        <v>3052</v>
      </c>
      <c r="BU283" s="158" t="s">
        <v>3052</v>
      </c>
      <c r="BV283" s="158" t="s">
        <v>3052</v>
      </c>
      <c r="BW283" s="158" t="s">
        <v>3052</v>
      </c>
      <c r="BX283" s="158" t="s">
        <v>3052</v>
      </c>
      <c r="BY283" s="158" t="s">
        <v>3052</v>
      </c>
      <c r="BZ283" s="158" t="s">
        <v>3052</v>
      </c>
      <c r="CA283" s="158" t="s">
        <v>3052</v>
      </c>
    </row>
    <row r="284" spans="1:79" s="2" customFormat="1" x14ac:dyDescent="0.25">
      <c r="A284" s="82" t="s">
        <v>3065</v>
      </c>
      <c r="B284" s="158" t="s">
        <v>3052</v>
      </c>
      <c r="C284" s="158" t="s">
        <v>3052</v>
      </c>
      <c r="D284" s="158" t="s">
        <v>3052</v>
      </c>
      <c r="E284" s="158" t="s">
        <v>3052</v>
      </c>
      <c r="F284" s="158" t="s">
        <v>3052</v>
      </c>
      <c r="G284" s="158" t="s">
        <v>3052</v>
      </c>
      <c r="H284" s="158" t="s">
        <v>3052</v>
      </c>
      <c r="I284" s="158" t="s">
        <v>3052</v>
      </c>
      <c r="J284" s="158" t="s">
        <v>3052</v>
      </c>
      <c r="K284" s="158" t="s">
        <v>3052</v>
      </c>
      <c r="L284" s="158" t="s">
        <v>3052</v>
      </c>
      <c r="M284" s="158" t="s">
        <v>3052</v>
      </c>
      <c r="N284" s="158" t="s">
        <v>3052</v>
      </c>
      <c r="O284" s="158" t="s">
        <v>3052</v>
      </c>
      <c r="P284" s="158" t="s">
        <v>3052</v>
      </c>
      <c r="Q284" s="158" t="s">
        <v>3052</v>
      </c>
      <c r="R284" s="158" t="s">
        <v>3052</v>
      </c>
      <c r="S284" s="158" t="s">
        <v>3052</v>
      </c>
      <c r="T284" s="158" t="s">
        <v>3052</v>
      </c>
      <c r="U284" s="158" t="s">
        <v>3052</v>
      </c>
      <c r="V284" s="158" t="s">
        <v>3052</v>
      </c>
      <c r="W284" s="158" t="s">
        <v>3052</v>
      </c>
      <c r="X284" s="158" t="s">
        <v>3052</v>
      </c>
      <c r="Y284" s="158" t="s">
        <v>3052</v>
      </c>
      <c r="Z284" s="158" t="s">
        <v>3052</v>
      </c>
      <c r="AA284" s="158" t="s">
        <v>3052</v>
      </c>
      <c r="AB284" s="158" t="s">
        <v>3052</v>
      </c>
      <c r="AC284" s="158" t="s">
        <v>3052</v>
      </c>
      <c r="AD284" s="158" t="s">
        <v>3052</v>
      </c>
      <c r="AE284" s="158" t="s">
        <v>3052</v>
      </c>
      <c r="AF284" s="158" t="s">
        <v>3052</v>
      </c>
      <c r="AG284" s="158" t="s">
        <v>3052</v>
      </c>
      <c r="AH284" s="158" t="s">
        <v>3052</v>
      </c>
      <c r="AI284" s="158" t="s">
        <v>3052</v>
      </c>
      <c r="AJ284" s="158" t="s">
        <v>3052</v>
      </c>
      <c r="AK284" s="158" t="s">
        <v>3052</v>
      </c>
      <c r="AL284" s="158" t="s">
        <v>3052</v>
      </c>
      <c r="AM284" s="158" t="s">
        <v>3052</v>
      </c>
      <c r="AN284" s="158" t="s">
        <v>3052</v>
      </c>
      <c r="AO284" s="158" t="s">
        <v>3052</v>
      </c>
      <c r="AP284" s="158" t="s">
        <v>3052</v>
      </c>
      <c r="AQ284" s="158" t="s">
        <v>3052</v>
      </c>
      <c r="AR284" s="158" t="s">
        <v>3052</v>
      </c>
      <c r="AS284" s="158" t="s">
        <v>3052</v>
      </c>
      <c r="AT284" s="158" t="s">
        <v>3052</v>
      </c>
      <c r="AU284" s="158" t="s">
        <v>3052</v>
      </c>
      <c r="AV284" s="158" t="s">
        <v>3052</v>
      </c>
      <c r="AW284" s="158" t="s">
        <v>3052</v>
      </c>
      <c r="AX284" s="158" t="s">
        <v>3052</v>
      </c>
      <c r="AY284" s="158" t="s">
        <v>3052</v>
      </c>
      <c r="AZ284" s="158" t="s">
        <v>3052</v>
      </c>
      <c r="BA284" s="158" t="s">
        <v>3052</v>
      </c>
      <c r="BB284" s="158" t="s">
        <v>3052</v>
      </c>
      <c r="BC284" s="158" t="s">
        <v>3052</v>
      </c>
      <c r="BD284" s="158" t="s">
        <v>3052</v>
      </c>
      <c r="BE284" s="158" t="s">
        <v>3052</v>
      </c>
      <c r="BF284" s="158" t="s">
        <v>3052</v>
      </c>
      <c r="BG284" s="158" t="s">
        <v>3052</v>
      </c>
      <c r="BH284" s="158" t="s">
        <v>3052</v>
      </c>
      <c r="BI284" s="158" t="s">
        <v>3052</v>
      </c>
      <c r="BJ284" s="158" t="s">
        <v>3052</v>
      </c>
      <c r="BK284" s="158" t="s">
        <v>3052</v>
      </c>
      <c r="BL284" s="158" t="s">
        <v>3052</v>
      </c>
      <c r="BM284" s="158" t="s">
        <v>3052</v>
      </c>
      <c r="BN284" s="158" t="s">
        <v>3052</v>
      </c>
      <c r="BO284" s="158" t="s">
        <v>3052</v>
      </c>
      <c r="BP284" s="158" t="s">
        <v>3052</v>
      </c>
      <c r="BQ284" s="158" t="s">
        <v>3052</v>
      </c>
      <c r="BR284" s="158" t="s">
        <v>3052</v>
      </c>
      <c r="BS284" s="158" t="s">
        <v>3052</v>
      </c>
      <c r="BT284" s="158" t="s">
        <v>3052</v>
      </c>
      <c r="BU284" s="158" t="s">
        <v>3052</v>
      </c>
      <c r="BV284" s="158" t="s">
        <v>3052</v>
      </c>
      <c r="BW284" s="158" t="s">
        <v>3052</v>
      </c>
      <c r="BX284" s="158" t="s">
        <v>3052</v>
      </c>
      <c r="BY284" s="158" t="s">
        <v>3052</v>
      </c>
      <c r="BZ284" s="158" t="s">
        <v>3052</v>
      </c>
      <c r="CA284" s="158" t="s">
        <v>3052</v>
      </c>
    </row>
    <row r="285" spans="1:79" s="2" customFormat="1" x14ac:dyDescent="0.25">
      <c r="A285" s="95" t="s">
        <v>3125</v>
      </c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</row>
    <row r="286" spans="1:79" s="2" customFormat="1" x14ac:dyDescent="0.25">
      <c r="A286" s="96" t="s">
        <v>3126</v>
      </c>
      <c r="B286" s="157" t="s">
        <v>3051</v>
      </c>
      <c r="C286" s="157" t="s">
        <v>3051</v>
      </c>
      <c r="D286" s="157" t="s">
        <v>3051</v>
      </c>
      <c r="E286" s="157" t="s">
        <v>3051</v>
      </c>
      <c r="F286" s="157" t="s">
        <v>3051</v>
      </c>
      <c r="G286" s="157" t="s">
        <v>3051</v>
      </c>
      <c r="H286" s="157" t="s">
        <v>3051</v>
      </c>
      <c r="I286" s="157" t="s">
        <v>3051</v>
      </c>
      <c r="J286" s="157" t="s">
        <v>3051</v>
      </c>
      <c r="K286" s="157" t="s">
        <v>3051</v>
      </c>
      <c r="L286" s="157" t="s">
        <v>3051</v>
      </c>
      <c r="M286" s="157" t="s">
        <v>3051</v>
      </c>
      <c r="N286" s="157" t="s">
        <v>3051</v>
      </c>
      <c r="O286" s="157" t="s">
        <v>3051</v>
      </c>
      <c r="P286" s="157" t="s">
        <v>3051</v>
      </c>
      <c r="Q286" s="157" t="s">
        <v>3051</v>
      </c>
      <c r="R286" s="157" t="s">
        <v>3051</v>
      </c>
      <c r="S286" s="157" t="s">
        <v>3051</v>
      </c>
      <c r="T286" s="157" t="s">
        <v>3051</v>
      </c>
      <c r="U286" s="157" t="s">
        <v>3051</v>
      </c>
      <c r="V286" s="157" t="s">
        <v>3051</v>
      </c>
      <c r="W286" s="157" t="s">
        <v>3051</v>
      </c>
      <c r="X286" s="157" t="s">
        <v>3051</v>
      </c>
      <c r="Y286" s="157" t="s">
        <v>3051</v>
      </c>
      <c r="Z286" s="157" t="s">
        <v>3051</v>
      </c>
      <c r="AA286" s="157" t="s">
        <v>3051</v>
      </c>
      <c r="AB286" s="157" t="s">
        <v>3051</v>
      </c>
      <c r="AC286" s="157" t="s">
        <v>3051</v>
      </c>
      <c r="AD286" s="157" t="s">
        <v>3051</v>
      </c>
      <c r="AE286" s="157" t="s">
        <v>3051</v>
      </c>
      <c r="AF286" s="157" t="s">
        <v>3051</v>
      </c>
      <c r="AG286" s="157" t="s">
        <v>3051</v>
      </c>
      <c r="AH286" s="157" t="s">
        <v>3051</v>
      </c>
      <c r="AI286" s="157" t="s">
        <v>3051</v>
      </c>
      <c r="AJ286" s="157" t="s">
        <v>3051</v>
      </c>
      <c r="AK286" s="157" t="s">
        <v>3051</v>
      </c>
      <c r="AL286" s="157" t="s">
        <v>3051</v>
      </c>
      <c r="AM286" s="157" t="s">
        <v>3051</v>
      </c>
      <c r="AN286" s="157" t="s">
        <v>3051</v>
      </c>
      <c r="AO286" s="157" t="s">
        <v>3051</v>
      </c>
      <c r="AP286" s="157" t="s">
        <v>3051</v>
      </c>
      <c r="AQ286" s="157" t="s">
        <v>3051</v>
      </c>
      <c r="AR286" s="157" t="s">
        <v>3051</v>
      </c>
      <c r="AS286" s="157" t="s">
        <v>3051</v>
      </c>
      <c r="AT286" s="157" t="s">
        <v>3051</v>
      </c>
      <c r="AU286" s="157" t="s">
        <v>3051</v>
      </c>
      <c r="AV286" s="157" t="s">
        <v>3051</v>
      </c>
      <c r="AW286" s="157" t="s">
        <v>3051</v>
      </c>
      <c r="AX286" s="157" t="s">
        <v>3051</v>
      </c>
      <c r="AY286" s="157" t="s">
        <v>3051</v>
      </c>
      <c r="AZ286" s="157" t="s">
        <v>3051</v>
      </c>
      <c r="BA286" s="157" t="s">
        <v>3051</v>
      </c>
      <c r="BB286" s="157" t="s">
        <v>3051</v>
      </c>
      <c r="BC286" s="157" t="s">
        <v>3051</v>
      </c>
      <c r="BD286" s="157" t="s">
        <v>3051</v>
      </c>
      <c r="BE286" s="157" t="s">
        <v>3051</v>
      </c>
      <c r="BF286" s="157" t="s">
        <v>3051</v>
      </c>
      <c r="BG286" s="157" t="s">
        <v>3051</v>
      </c>
      <c r="BH286" s="157" t="s">
        <v>3051</v>
      </c>
      <c r="BI286" s="157" t="s">
        <v>3051</v>
      </c>
      <c r="BJ286" s="157" t="s">
        <v>3051</v>
      </c>
      <c r="BK286" s="157" t="s">
        <v>3051</v>
      </c>
      <c r="BL286" s="157" t="s">
        <v>3051</v>
      </c>
      <c r="BM286" s="157" t="s">
        <v>3051</v>
      </c>
      <c r="BN286" s="157" t="s">
        <v>3051</v>
      </c>
      <c r="BO286" s="157" t="s">
        <v>3051</v>
      </c>
      <c r="BP286" s="157" t="s">
        <v>3051</v>
      </c>
      <c r="BQ286" s="157" t="s">
        <v>3051</v>
      </c>
      <c r="BR286" s="157" t="s">
        <v>3051</v>
      </c>
      <c r="BS286" s="157" t="s">
        <v>3051</v>
      </c>
      <c r="BT286" s="157" t="s">
        <v>3051</v>
      </c>
      <c r="BU286" s="157" t="s">
        <v>3051</v>
      </c>
      <c r="BV286" s="157" t="s">
        <v>3051</v>
      </c>
      <c r="BW286" s="157" t="s">
        <v>3051</v>
      </c>
      <c r="BX286" s="157" t="s">
        <v>3051</v>
      </c>
      <c r="BY286" s="157" t="s">
        <v>3051</v>
      </c>
      <c r="BZ286" s="157" t="s">
        <v>3051</v>
      </c>
      <c r="CA286" s="157" t="s">
        <v>3051</v>
      </c>
    </row>
    <row r="287" spans="1:79" s="2" customFormat="1" x14ac:dyDescent="0.25">
      <c r="A287" s="80" t="s">
        <v>3057</v>
      </c>
      <c r="B287" s="158">
        <v>139.33333333333334</v>
      </c>
      <c r="C287" s="158">
        <v>0.02</v>
      </c>
      <c r="D287" s="158">
        <v>5</v>
      </c>
      <c r="E287" s="158">
        <v>139.33333333333334</v>
      </c>
      <c r="F287" s="158">
        <v>0.02</v>
      </c>
      <c r="G287" s="158">
        <v>5</v>
      </c>
      <c r="H287" s="158">
        <v>139.33333333333334</v>
      </c>
      <c r="I287" s="158">
        <v>0.02</v>
      </c>
      <c r="J287" s="158">
        <v>5</v>
      </c>
      <c r="K287" s="158">
        <v>139.33333333333331</v>
      </c>
      <c r="L287" s="158">
        <v>0.02</v>
      </c>
      <c r="M287" s="158">
        <v>5</v>
      </c>
      <c r="N287" s="158">
        <v>139.33333333333334</v>
      </c>
      <c r="O287" s="158">
        <v>0.02</v>
      </c>
      <c r="P287" s="158">
        <v>5</v>
      </c>
      <c r="Q287" s="158">
        <v>139.33333333333334</v>
      </c>
      <c r="R287" s="158">
        <v>0.02</v>
      </c>
      <c r="S287" s="158">
        <v>5</v>
      </c>
      <c r="T287" s="158">
        <v>139.33333333333331</v>
      </c>
      <c r="U287" s="158">
        <v>0.02</v>
      </c>
      <c r="V287" s="158">
        <v>5</v>
      </c>
      <c r="W287" s="158">
        <v>139.33333333333334</v>
      </c>
      <c r="X287" s="158">
        <v>0.02</v>
      </c>
      <c r="Y287" s="158">
        <v>5</v>
      </c>
      <c r="Z287" s="158">
        <v>146.07650208563061</v>
      </c>
      <c r="AA287" s="158">
        <v>2.0967918959659999E-2</v>
      </c>
      <c r="AB287" s="158">
        <v>5.2419797399149699</v>
      </c>
      <c r="AC287" s="158">
        <v>147.65476774181781</v>
      </c>
      <c r="AD287" s="158">
        <v>2.119446426916E-2</v>
      </c>
      <c r="AE287" s="158">
        <v>5.2986160672901104</v>
      </c>
      <c r="AF287" s="158">
        <v>145.70857489978641</v>
      </c>
      <c r="AG287" s="158">
        <v>2.091510644495E-2</v>
      </c>
      <c r="AH287" s="158">
        <v>5.2287766112363601</v>
      </c>
      <c r="AI287" s="158">
        <v>143.82314538637533</v>
      </c>
      <c r="AJ287" s="158">
        <v>2.064447062962E-2</v>
      </c>
      <c r="AK287" s="158">
        <v>5.1611176574058097</v>
      </c>
      <c r="AL287" s="158">
        <v>143.47380178444831</v>
      </c>
      <c r="AM287" s="158">
        <v>2.059432561499E-2</v>
      </c>
      <c r="AN287" s="158">
        <v>5.1485814037481399</v>
      </c>
      <c r="AO287" s="158">
        <v>151.55175205039086</v>
      </c>
      <c r="AP287" s="158">
        <v>2.1753840007230001E-2</v>
      </c>
      <c r="AQ287" s="158">
        <v>5.4384600018082896</v>
      </c>
      <c r="AR287" s="158">
        <v>134.78177127943528</v>
      </c>
      <c r="AS287" s="158">
        <v>1.934666573389E-2</v>
      </c>
      <c r="AT287" s="158">
        <v>4.8366664334725602</v>
      </c>
      <c r="AU287" s="158">
        <v>136.71997047783734</v>
      </c>
      <c r="AV287" s="158">
        <v>1.962487614514E-2</v>
      </c>
      <c r="AW287" s="158">
        <v>4.9062190362860303</v>
      </c>
      <c r="AX287" s="158">
        <v>144.49485945097035</v>
      </c>
      <c r="AY287" s="158">
        <v>2.0740888916409999E-2</v>
      </c>
      <c r="AZ287" s="158">
        <v>5.18522222910181</v>
      </c>
      <c r="BA287" s="158">
        <v>131.25590992593334</v>
      </c>
      <c r="BB287" s="158">
        <v>1.884056123339E-2</v>
      </c>
      <c r="BC287" s="158">
        <v>4.7101403083468902</v>
      </c>
      <c r="BD287" s="158">
        <v>129.42753498894541</v>
      </c>
      <c r="BE287" s="158">
        <v>1.857811507018E-2</v>
      </c>
      <c r="BF287" s="158">
        <v>4.6445287675458902</v>
      </c>
      <c r="BG287" s="158">
        <v>134.10812541678786</v>
      </c>
      <c r="BH287" s="158">
        <v>1.9249970155520001E-2</v>
      </c>
      <c r="BI287" s="158">
        <v>4.8124925388799502</v>
      </c>
      <c r="BJ287" s="158">
        <v>132.79319727891155</v>
      </c>
      <c r="BK287" s="158">
        <v>1.9061224489800001E-2</v>
      </c>
      <c r="BL287" s="158">
        <v>4.7653061224489797</v>
      </c>
      <c r="BM287" s="158">
        <v>146.41380136491662</v>
      </c>
      <c r="BN287" s="158">
        <v>2.1016335122739999E-2</v>
      </c>
      <c r="BO287" s="158">
        <v>5.2540837810376804</v>
      </c>
      <c r="BP287" s="158">
        <v>145.51597754130137</v>
      </c>
      <c r="BQ287" s="158">
        <v>2.0887460890409999E-2</v>
      </c>
      <c r="BR287" s="158">
        <v>5.2218652227739701</v>
      </c>
      <c r="BS287" s="158">
        <v>145.44682381133578</v>
      </c>
      <c r="BT287" s="158">
        <v>2.0877534518369999E-2</v>
      </c>
      <c r="BU287" s="158">
        <v>5.2193836295933904</v>
      </c>
      <c r="BV287" s="158">
        <v>145.13888888888889</v>
      </c>
      <c r="BW287" s="158">
        <v>2.0833333333330002E-2</v>
      </c>
      <c r="BX287" s="158">
        <v>5.2083333333333304</v>
      </c>
      <c r="BY287" s="158" t="s">
        <v>3051</v>
      </c>
      <c r="BZ287" s="158" t="s">
        <v>3051</v>
      </c>
      <c r="CA287" s="158" t="s">
        <v>3051</v>
      </c>
    </row>
    <row r="288" spans="1:79" s="2" customFormat="1" ht="15.75" thickBot="1" x14ac:dyDescent="0.3">
      <c r="A288" s="97" t="s">
        <v>3127</v>
      </c>
      <c r="B288" s="158">
        <v>139.33333333333329</v>
      </c>
      <c r="C288" s="158">
        <v>0.02</v>
      </c>
      <c r="D288" s="158">
        <v>5</v>
      </c>
      <c r="E288" s="158">
        <v>139.33333333333329</v>
      </c>
      <c r="F288" s="158">
        <v>0.02</v>
      </c>
      <c r="G288" s="158">
        <v>5</v>
      </c>
      <c r="H288" s="158">
        <v>139.33333333333334</v>
      </c>
      <c r="I288" s="158">
        <v>0.02</v>
      </c>
      <c r="J288" s="158">
        <v>5</v>
      </c>
      <c r="K288" s="158">
        <v>139.33333333333331</v>
      </c>
      <c r="L288" s="158">
        <v>0.02</v>
      </c>
      <c r="M288" s="158">
        <v>5</v>
      </c>
      <c r="N288" s="158">
        <v>139.33333333333337</v>
      </c>
      <c r="O288" s="158">
        <v>0.02</v>
      </c>
      <c r="P288" s="158">
        <v>5</v>
      </c>
      <c r="Q288" s="158">
        <v>139.33333333333334</v>
      </c>
      <c r="R288" s="158">
        <v>0.02</v>
      </c>
      <c r="S288" s="158">
        <v>5</v>
      </c>
      <c r="T288" s="158">
        <v>139.33333333333334</v>
      </c>
      <c r="U288" s="158">
        <v>0.02</v>
      </c>
      <c r="V288" s="158">
        <v>5</v>
      </c>
      <c r="W288" s="158">
        <v>139.33333333333331</v>
      </c>
      <c r="X288" s="158">
        <v>0.02</v>
      </c>
      <c r="Y288" s="158">
        <v>5</v>
      </c>
      <c r="Z288" s="158">
        <v>146.07650208563061</v>
      </c>
      <c r="AA288" s="158">
        <v>2.0967918959659999E-2</v>
      </c>
      <c r="AB288" s="158">
        <v>5.2419797399149699</v>
      </c>
      <c r="AC288" s="158">
        <v>147.65476774181778</v>
      </c>
      <c r="AD288" s="158">
        <v>2.119446426916E-2</v>
      </c>
      <c r="AE288" s="158">
        <v>5.2986160672901104</v>
      </c>
      <c r="AF288" s="158">
        <v>145.70857489978641</v>
      </c>
      <c r="AG288" s="158">
        <v>2.091510644495E-2</v>
      </c>
      <c r="AH288" s="158">
        <v>5.2287766112363503</v>
      </c>
      <c r="AI288" s="158">
        <v>143.82314538637533</v>
      </c>
      <c r="AJ288" s="158">
        <v>2.064447062962E-2</v>
      </c>
      <c r="AK288" s="158">
        <v>5.1611176574058097</v>
      </c>
      <c r="AL288" s="158">
        <v>143.47380178444828</v>
      </c>
      <c r="AM288" s="158">
        <v>2.059432561499E-2</v>
      </c>
      <c r="AN288" s="158">
        <v>5.1485814037481399</v>
      </c>
      <c r="AO288" s="158">
        <v>151.55175205039092</v>
      </c>
      <c r="AP288" s="158">
        <v>2.1753840007230001E-2</v>
      </c>
      <c r="AQ288" s="158">
        <v>5.4384600018082896</v>
      </c>
      <c r="AR288" s="158">
        <v>134.78177127943525</v>
      </c>
      <c r="AS288" s="158">
        <v>1.934666573389E-2</v>
      </c>
      <c r="AT288" s="158">
        <v>4.8366664334725602</v>
      </c>
      <c r="AU288" s="158">
        <v>136.71997047783734</v>
      </c>
      <c r="AV288" s="158">
        <v>1.962487614514E-2</v>
      </c>
      <c r="AW288" s="158">
        <v>4.9062190362860303</v>
      </c>
      <c r="AX288" s="158">
        <v>144.49485945097038</v>
      </c>
      <c r="AY288" s="158">
        <v>2.0740888916409999E-2</v>
      </c>
      <c r="AZ288" s="158">
        <v>5.18522222910181</v>
      </c>
      <c r="BA288" s="158">
        <v>131.25590992593334</v>
      </c>
      <c r="BB288" s="158">
        <v>1.884056123339E-2</v>
      </c>
      <c r="BC288" s="158">
        <v>4.7101403083468902</v>
      </c>
      <c r="BD288" s="158">
        <v>129.42753498894544</v>
      </c>
      <c r="BE288" s="158">
        <v>1.857811507018E-2</v>
      </c>
      <c r="BF288" s="158">
        <v>4.6445287675458902</v>
      </c>
      <c r="BG288" s="158">
        <v>134.10812541678786</v>
      </c>
      <c r="BH288" s="158">
        <v>1.9249970155520001E-2</v>
      </c>
      <c r="BI288" s="158">
        <v>4.8124925388799502</v>
      </c>
      <c r="BJ288" s="158">
        <v>132.79319727891158</v>
      </c>
      <c r="BK288" s="158">
        <v>1.9061224489800001E-2</v>
      </c>
      <c r="BL288" s="158">
        <v>4.7653061224489797</v>
      </c>
      <c r="BM288" s="158">
        <v>146.41380136491659</v>
      </c>
      <c r="BN288" s="158">
        <v>2.101633512573E-2</v>
      </c>
      <c r="BO288" s="158">
        <v>5.2540837810376804</v>
      </c>
      <c r="BP288" s="158">
        <v>145.5159775413014</v>
      </c>
      <c r="BQ288" s="158">
        <v>2.0887460890409999E-2</v>
      </c>
      <c r="BR288" s="158">
        <v>5.2218652227739701</v>
      </c>
      <c r="BS288" s="158">
        <v>145.44682381133578</v>
      </c>
      <c r="BT288" s="158">
        <v>2.0877534518369999E-2</v>
      </c>
      <c r="BU288" s="158">
        <v>5.2193836295933904</v>
      </c>
      <c r="BV288" s="158">
        <v>145.13888888888889</v>
      </c>
      <c r="BW288" s="158">
        <v>2.0833333333330002E-2</v>
      </c>
      <c r="BX288" s="158">
        <v>5.2083333333333304</v>
      </c>
      <c r="BY288" s="158" t="s">
        <v>3051</v>
      </c>
      <c r="BZ288" s="158" t="s">
        <v>3051</v>
      </c>
      <c r="CA288" s="158" t="s">
        <v>3051</v>
      </c>
    </row>
  </sheetData>
  <mergeCells count="157">
    <mergeCell ref="BZ5:CA5"/>
    <mergeCell ref="BY1:CA1"/>
    <mergeCell ref="BV1:BX1"/>
    <mergeCell ref="BV2:BX2"/>
    <mergeCell ref="BV3:BV4"/>
    <mergeCell ref="BW3:BW4"/>
    <mergeCell ref="BX3:BX4"/>
    <mergeCell ref="BW5:BX5"/>
    <mergeCell ref="A2:A5"/>
    <mergeCell ref="BY2:CA2"/>
    <mergeCell ref="BY3:BY4"/>
    <mergeCell ref="BZ3:BZ4"/>
    <mergeCell ref="CA3:CA4"/>
    <mergeCell ref="E3:E4"/>
    <mergeCell ref="F3:F4"/>
    <mergeCell ref="T1:V1"/>
    <mergeCell ref="W1:Y1"/>
    <mergeCell ref="Z1:AB1"/>
    <mergeCell ref="AC1:AE1"/>
    <mergeCell ref="AF1:AH1"/>
    <mergeCell ref="AI1:AK1"/>
    <mergeCell ref="B1:D1"/>
    <mergeCell ref="E1:G1"/>
    <mergeCell ref="H1:J1"/>
    <mergeCell ref="K1:M1"/>
    <mergeCell ref="N1:P1"/>
    <mergeCell ref="Q1:S1"/>
    <mergeCell ref="BD1:BF1"/>
    <mergeCell ref="BG1:BI1"/>
    <mergeCell ref="BJ1:BL1"/>
    <mergeCell ref="BM1:BO1"/>
    <mergeCell ref="BP1:BR1"/>
    <mergeCell ref="BS1:BU1"/>
    <mergeCell ref="AL1:AN1"/>
    <mergeCell ref="AO1:AQ1"/>
    <mergeCell ref="AR1:AT1"/>
    <mergeCell ref="AU1:AW1"/>
    <mergeCell ref="AX1:AZ1"/>
    <mergeCell ref="BA1:BC1"/>
    <mergeCell ref="T2:V2"/>
    <mergeCell ref="W2:Y2"/>
    <mergeCell ref="Z2:AB2"/>
    <mergeCell ref="AC2:AE2"/>
    <mergeCell ref="AF2:AH2"/>
    <mergeCell ref="AI2:AK2"/>
    <mergeCell ref="B2:D2"/>
    <mergeCell ref="E2:G2"/>
    <mergeCell ref="H2:J2"/>
    <mergeCell ref="K2:M2"/>
    <mergeCell ref="N2:P2"/>
    <mergeCell ref="Q2:S2"/>
    <mergeCell ref="BD2:BF2"/>
    <mergeCell ref="BG2:BI2"/>
    <mergeCell ref="BJ2:BL2"/>
    <mergeCell ref="BM2:BO2"/>
    <mergeCell ref="BP2:BR2"/>
    <mergeCell ref="BS2:BU2"/>
    <mergeCell ref="AL2:AN2"/>
    <mergeCell ref="AO2:AQ2"/>
    <mergeCell ref="AR2:AT2"/>
    <mergeCell ref="AU2:AW2"/>
    <mergeCell ref="AX2:AZ2"/>
    <mergeCell ref="BA2:BC2"/>
    <mergeCell ref="K3:K4"/>
    <mergeCell ref="L3:L4"/>
    <mergeCell ref="M3:M4"/>
    <mergeCell ref="N3:N4"/>
    <mergeCell ref="O3:O4"/>
    <mergeCell ref="P3:P4"/>
    <mergeCell ref="B3:B4"/>
    <mergeCell ref="C3:C4"/>
    <mergeCell ref="D3:D4"/>
    <mergeCell ref="H3:H4"/>
    <mergeCell ref="I3:I4"/>
    <mergeCell ref="J3:J4"/>
    <mergeCell ref="G3:G4"/>
    <mergeCell ref="W3:W4"/>
    <mergeCell ref="X3:X4"/>
    <mergeCell ref="Y3:Y4"/>
    <mergeCell ref="Z3:Z4"/>
    <mergeCell ref="AA3:AA4"/>
    <mergeCell ref="AB3:AB4"/>
    <mergeCell ref="Q3:Q4"/>
    <mergeCell ref="R3:R4"/>
    <mergeCell ref="S3:S4"/>
    <mergeCell ref="T3:T4"/>
    <mergeCell ref="U3:U4"/>
    <mergeCell ref="V3:V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C5:D5"/>
    <mergeCell ref="F5:G5"/>
    <mergeCell ref="I5:J5"/>
    <mergeCell ref="L5:M5"/>
    <mergeCell ref="O5:P5"/>
    <mergeCell ref="R5:S5"/>
    <mergeCell ref="U5:V5"/>
    <mergeCell ref="BM3:BM4"/>
    <mergeCell ref="BN3:BN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X5:Y5"/>
    <mergeCell ref="AA5:AB5"/>
    <mergeCell ref="AD5:AE5"/>
    <mergeCell ref="AG5:AH5"/>
    <mergeCell ref="AJ5:AK5"/>
    <mergeCell ref="AM5:AN5"/>
    <mergeCell ref="BS3:BS4"/>
    <mergeCell ref="BT3:BT4"/>
    <mergeCell ref="BU3:BU4"/>
    <mergeCell ref="BO3:BO4"/>
    <mergeCell ref="BP3:BP4"/>
    <mergeCell ref="BQ3:BQ4"/>
    <mergeCell ref="BR3:BR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BH5:BI5"/>
    <mergeCell ref="BK5:BL5"/>
    <mergeCell ref="BN5:BO5"/>
    <mergeCell ref="BQ5:BR5"/>
    <mergeCell ref="BT5:BU5"/>
    <mergeCell ref="AP5:AQ5"/>
    <mergeCell ref="AS5:AT5"/>
    <mergeCell ref="AV5:AW5"/>
    <mergeCell ref="AY5:AZ5"/>
    <mergeCell ref="BB5:BC5"/>
    <mergeCell ref="BE5:BF5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/>
  <dimension ref="A6:B118"/>
  <sheetViews>
    <sheetView workbookViewId="0"/>
  </sheetViews>
  <sheetFormatPr defaultRowHeight="15" x14ac:dyDescent="0.25"/>
  <cols>
    <col min="1" max="1" width="7.7109375" customWidth="1"/>
    <col min="2" max="2" width="42.5703125" bestFit="1" customWidth="1"/>
    <col min="3" max="3" width="28.85546875" bestFit="1" customWidth="1"/>
  </cols>
  <sheetData>
    <row r="6" spans="1:2" x14ac:dyDescent="0.25">
      <c r="A6" s="98" t="s">
        <v>3203</v>
      </c>
      <c r="B6" s="17" t="s">
        <v>3204</v>
      </c>
    </row>
    <row r="8" spans="1:2" x14ac:dyDescent="0.25">
      <c r="A8" s="7"/>
      <c r="B8" s="10" t="s">
        <v>3202</v>
      </c>
    </row>
    <row r="9" spans="1:2" x14ac:dyDescent="0.25">
      <c r="B9" t="s">
        <v>3216</v>
      </c>
    </row>
    <row r="10" spans="1:2" x14ac:dyDescent="0.25">
      <c r="B10" t="s">
        <v>3217</v>
      </c>
    </row>
    <row r="11" spans="1:2" x14ac:dyDescent="0.25">
      <c r="B11" t="s">
        <v>3218</v>
      </c>
    </row>
    <row r="12" spans="1:2" x14ac:dyDescent="0.25">
      <c r="B12" t="s">
        <v>3219</v>
      </c>
    </row>
    <row r="13" spans="1:2" x14ac:dyDescent="0.25">
      <c r="B13" t="s">
        <v>3220</v>
      </c>
    </row>
    <row r="14" spans="1:2" x14ac:dyDescent="0.25">
      <c r="B14" t="s">
        <v>3221</v>
      </c>
    </row>
    <row r="15" spans="1:2" x14ac:dyDescent="0.25">
      <c r="B15" t="s">
        <v>3222</v>
      </c>
    </row>
    <row r="16" spans="1:2" x14ac:dyDescent="0.25">
      <c r="B16" t="s">
        <v>3223</v>
      </c>
    </row>
    <row r="17" spans="2:2" x14ac:dyDescent="0.25">
      <c r="B17" t="s">
        <v>3224</v>
      </c>
    </row>
    <row r="18" spans="2:2" x14ac:dyDescent="0.25">
      <c r="B18" t="s">
        <v>3225</v>
      </c>
    </row>
    <row r="19" spans="2:2" x14ac:dyDescent="0.25">
      <c r="B19" t="s">
        <v>3226</v>
      </c>
    </row>
    <row r="20" spans="2:2" x14ac:dyDescent="0.25">
      <c r="B20" t="s">
        <v>3227</v>
      </c>
    </row>
    <row r="21" spans="2:2" x14ac:dyDescent="0.25">
      <c r="B21" t="s">
        <v>3228</v>
      </c>
    </row>
    <row r="22" spans="2:2" x14ac:dyDescent="0.25">
      <c r="B22" t="s">
        <v>3229</v>
      </c>
    </row>
    <row r="23" spans="2:2" x14ac:dyDescent="0.25">
      <c r="B23" t="s">
        <v>3230</v>
      </c>
    </row>
    <row r="24" spans="2:2" x14ac:dyDescent="0.25">
      <c r="B24" t="s">
        <v>3231</v>
      </c>
    </row>
    <row r="25" spans="2:2" x14ac:dyDescent="0.25">
      <c r="B25" t="s">
        <v>3232</v>
      </c>
    </row>
    <row r="26" spans="2:2" x14ac:dyDescent="0.25">
      <c r="B26" t="s">
        <v>3233</v>
      </c>
    </row>
    <row r="27" spans="2:2" x14ac:dyDescent="0.25">
      <c r="B27" t="s">
        <v>3234</v>
      </c>
    </row>
    <row r="28" spans="2:2" x14ac:dyDescent="0.25">
      <c r="B28" t="s">
        <v>3235</v>
      </c>
    </row>
    <row r="29" spans="2:2" x14ac:dyDescent="0.25">
      <c r="B29" t="s">
        <v>3236</v>
      </c>
    </row>
    <row r="30" spans="2:2" x14ac:dyDescent="0.25">
      <c r="B30" t="s">
        <v>3237</v>
      </c>
    </row>
    <row r="31" spans="2:2" x14ac:dyDescent="0.25">
      <c r="B31" t="s">
        <v>3238</v>
      </c>
    </row>
    <row r="32" spans="2:2" x14ac:dyDescent="0.25">
      <c r="B32" t="s">
        <v>3239</v>
      </c>
    </row>
    <row r="33" spans="2:2" x14ac:dyDescent="0.25">
      <c r="B33" t="s">
        <v>3240</v>
      </c>
    </row>
    <row r="34" spans="2:2" x14ac:dyDescent="0.25">
      <c r="B34" t="s">
        <v>3241</v>
      </c>
    </row>
    <row r="116" spans="2:2" x14ac:dyDescent="0.25">
      <c r="B116" t="s">
        <v>3205</v>
      </c>
    </row>
    <row r="117" spans="2:2" x14ac:dyDescent="0.25">
      <c r="B117" t="s">
        <v>3206</v>
      </c>
    </row>
    <row r="118" spans="2:2" x14ac:dyDescent="0.25">
      <c r="B118" t="s">
        <v>3207</v>
      </c>
    </row>
  </sheetData>
  <pageMargins left="0.7" right="0.7" top="0.78740157499999996" bottom="0.78740157499999996" header="0.3" footer="0.3"/>
  <drawing r:id="rId1"/>
  <legacyDrawing r:id="rId2"/>
  <controls>
    <mc:AlternateContent xmlns:mc="http://schemas.openxmlformats.org/markup-compatibility/2006">
      <mc:Choice Requires="x14">
        <control shapeId="14339" r:id="rId3" name="Nacist">
          <controlPr defaultSize="0" autoLine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</xdr:col>
                <xdr:colOff>0</xdr:colOff>
                <xdr:row>4</xdr:row>
                <xdr:rowOff>0</xdr:rowOff>
              </to>
            </anchor>
          </controlPr>
        </control>
      </mc:Choice>
      <mc:Fallback>
        <control shapeId="14339" r:id="rId3" name="Nacist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7"/>
  <sheetViews>
    <sheetView topLeftCell="A112" workbookViewId="0">
      <selection activeCell="N277" sqref="N277"/>
    </sheetView>
  </sheetViews>
  <sheetFormatPr defaultRowHeight="15" outlineLevelCol="1" x14ac:dyDescent="0.25"/>
  <cols>
    <col min="1" max="1" width="9.140625" style="194"/>
    <col min="2" max="2" width="15.7109375" style="196" customWidth="1"/>
    <col min="3" max="3" width="35.28515625" style="196" bestFit="1" customWidth="1"/>
    <col min="4" max="4" width="10.85546875" style="196" customWidth="1"/>
    <col min="5" max="8" width="10.85546875" style="196" customWidth="1" outlineLevel="1"/>
    <col min="9" max="9" width="10.85546875" style="196" customWidth="1"/>
    <col min="10" max="13" width="10.85546875" style="196" customWidth="1" outlineLevel="1"/>
    <col min="14" max="14" width="10.85546875" style="196" customWidth="1"/>
    <col min="15" max="18" width="10.85546875" style="196" customWidth="1" outlineLevel="1"/>
    <col min="19" max="19" width="10.85546875" style="196" customWidth="1"/>
    <col min="20" max="23" width="10.85546875" style="196" customWidth="1" outlineLevel="1"/>
    <col min="24" max="24" width="10.85546875" style="196" customWidth="1"/>
    <col min="25" max="28" width="10.85546875" style="196" customWidth="1" outlineLevel="1"/>
    <col min="29" max="29" width="10.85546875" style="196" customWidth="1"/>
    <col min="30" max="33" width="10.85546875" style="196" customWidth="1" outlineLevel="1"/>
    <col min="34" max="34" width="10.85546875" style="196" customWidth="1"/>
    <col min="35" max="38" width="10.85546875" style="196" customWidth="1" outlineLevel="1"/>
    <col min="39" max="39" width="10.85546875" style="196" customWidth="1"/>
    <col min="40" max="43" width="10.85546875" style="196" customWidth="1" outlineLevel="1"/>
    <col min="44" max="44" width="10.85546875" style="196" customWidth="1"/>
    <col min="45" max="48" width="10.85546875" style="196" customWidth="1" outlineLevel="1"/>
    <col min="49" max="49" width="10.85546875" style="196" customWidth="1"/>
    <col min="50" max="53" width="10.85546875" style="196" customWidth="1" outlineLevel="1"/>
    <col min="54" max="54" width="10.85546875" style="196" customWidth="1"/>
    <col min="55" max="58" width="10.85546875" style="196" customWidth="1" outlineLevel="1"/>
    <col min="59" max="59" width="10.85546875" style="196" customWidth="1"/>
    <col min="60" max="63" width="10.85546875" style="196" customWidth="1" outlineLevel="1"/>
    <col min="64" max="64" width="10.85546875" style="196" customWidth="1"/>
    <col min="65" max="16384" width="9.140625" style="194"/>
  </cols>
  <sheetData>
    <row r="1" spans="1:64" s="196" customFormat="1" ht="15.75" thickBot="1" x14ac:dyDescent="0.3">
      <c r="B1"/>
      <c r="C1" s="181" t="s">
        <v>3398</v>
      </c>
      <c r="D1" s="161">
        <f t="array" ref="D1">MIN(IFERROR(VALUE(EB[#Headers]),1000000))</f>
        <v>1990</v>
      </c>
      <c r="E1" s="159">
        <f t="shared" ref="E1:W1" si="0">D1+1</f>
        <v>1991</v>
      </c>
      <c r="F1" s="159">
        <f t="shared" si="0"/>
        <v>1992</v>
      </c>
      <c r="G1" s="159">
        <f t="shared" si="0"/>
        <v>1993</v>
      </c>
      <c r="H1" s="159">
        <f t="shared" si="0"/>
        <v>1994</v>
      </c>
      <c r="I1" s="159">
        <f t="shared" si="0"/>
        <v>1995</v>
      </c>
      <c r="J1" s="159">
        <f t="shared" si="0"/>
        <v>1996</v>
      </c>
      <c r="K1" s="159">
        <f t="shared" si="0"/>
        <v>1997</v>
      </c>
      <c r="L1" s="159">
        <f t="shared" si="0"/>
        <v>1998</v>
      </c>
      <c r="M1" s="159">
        <f t="shared" si="0"/>
        <v>1999</v>
      </c>
      <c r="N1" s="159">
        <f t="shared" si="0"/>
        <v>2000</v>
      </c>
      <c r="O1" s="159">
        <f t="shared" si="0"/>
        <v>2001</v>
      </c>
      <c r="P1" s="159">
        <f t="shared" si="0"/>
        <v>2002</v>
      </c>
      <c r="Q1" s="159">
        <f t="shared" si="0"/>
        <v>2003</v>
      </c>
      <c r="R1" s="159">
        <f t="shared" si="0"/>
        <v>2004</v>
      </c>
      <c r="S1" s="159">
        <f t="shared" si="0"/>
        <v>2005</v>
      </c>
      <c r="T1" s="159">
        <f t="shared" si="0"/>
        <v>2006</v>
      </c>
      <c r="U1" s="159">
        <f t="shared" si="0"/>
        <v>2007</v>
      </c>
      <c r="V1" s="159">
        <f t="shared" si="0"/>
        <v>2008</v>
      </c>
      <c r="W1" s="159">
        <f t="shared" si="0"/>
        <v>2009</v>
      </c>
      <c r="X1" s="159">
        <f>S1+5</f>
        <v>2010</v>
      </c>
      <c r="Y1" s="159">
        <f>X1+1</f>
        <v>2011</v>
      </c>
      <c r="Z1" s="159">
        <f>Y1+1</f>
        <v>2012</v>
      </c>
      <c r="AA1" s="159">
        <f>Z1+1</f>
        <v>2013</v>
      </c>
      <c r="AB1" s="159">
        <f>AA1+1</f>
        <v>2014</v>
      </c>
      <c r="AC1" s="159">
        <f>AB1+1</f>
        <v>2015</v>
      </c>
      <c r="AD1" s="159">
        <f>Y1+5</f>
        <v>2016</v>
      </c>
      <c r="AE1" s="159">
        <f t="shared" ref="AE1:BL1" si="1">Z1+5</f>
        <v>2017</v>
      </c>
      <c r="AF1" s="159">
        <f t="shared" si="1"/>
        <v>2018</v>
      </c>
      <c r="AG1" s="159">
        <f t="shared" si="1"/>
        <v>2019</v>
      </c>
      <c r="AH1" s="159">
        <f t="shared" si="1"/>
        <v>2020</v>
      </c>
      <c r="AI1" s="159">
        <f t="shared" si="1"/>
        <v>2021</v>
      </c>
      <c r="AJ1" s="159">
        <f t="shared" si="1"/>
        <v>2022</v>
      </c>
      <c r="AK1" s="159">
        <f t="shared" si="1"/>
        <v>2023</v>
      </c>
      <c r="AL1" s="159">
        <f t="shared" si="1"/>
        <v>2024</v>
      </c>
      <c r="AM1" s="159">
        <f t="shared" si="1"/>
        <v>2025</v>
      </c>
      <c r="AN1" s="159">
        <f t="shared" si="1"/>
        <v>2026</v>
      </c>
      <c r="AO1" s="159">
        <f t="shared" si="1"/>
        <v>2027</v>
      </c>
      <c r="AP1" s="159">
        <f t="shared" si="1"/>
        <v>2028</v>
      </c>
      <c r="AQ1" s="159">
        <f t="shared" si="1"/>
        <v>2029</v>
      </c>
      <c r="AR1" s="159">
        <f t="shared" si="1"/>
        <v>2030</v>
      </c>
      <c r="AS1" s="159">
        <f t="shared" si="1"/>
        <v>2031</v>
      </c>
      <c r="AT1" s="159">
        <f t="shared" si="1"/>
        <v>2032</v>
      </c>
      <c r="AU1" s="159">
        <f t="shared" si="1"/>
        <v>2033</v>
      </c>
      <c r="AV1" s="159">
        <f t="shared" si="1"/>
        <v>2034</v>
      </c>
      <c r="AW1" s="159">
        <f t="shared" si="1"/>
        <v>2035</v>
      </c>
      <c r="AX1" s="159">
        <f t="shared" si="1"/>
        <v>2036</v>
      </c>
      <c r="AY1" s="159">
        <f t="shared" si="1"/>
        <v>2037</v>
      </c>
      <c r="AZ1" s="159">
        <f t="shared" si="1"/>
        <v>2038</v>
      </c>
      <c r="BA1" s="159">
        <f t="shared" si="1"/>
        <v>2039</v>
      </c>
      <c r="BB1" s="159">
        <f t="shared" si="1"/>
        <v>2040</v>
      </c>
      <c r="BC1" s="159">
        <f t="shared" si="1"/>
        <v>2041</v>
      </c>
      <c r="BD1" s="159">
        <f t="shared" si="1"/>
        <v>2042</v>
      </c>
      <c r="BE1" s="159">
        <f t="shared" si="1"/>
        <v>2043</v>
      </c>
      <c r="BF1" s="159">
        <f t="shared" si="1"/>
        <v>2044</v>
      </c>
      <c r="BG1" s="159">
        <f t="shared" si="1"/>
        <v>2045</v>
      </c>
      <c r="BH1" s="159">
        <f t="shared" si="1"/>
        <v>2046</v>
      </c>
      <c r="BI1" s="159">
        <f t="shared" si="1"/>
        <v>2047</v>
      </c>
      <c r="BJ1" s="159">
        <f t="shared" si="1"/>
        <v>2048</v>
      </c>
      <c r="BK1" s="159">
        <f t="shared" si="1"/>
        <v>2049</v>
      </c>
      <c r="BL1" s="160">
        <f t="shared" si="1"/>
        <v>2050</v>
      </c>
    </row>
    <row r="2" spans="1:64" s="196" customFormat="1" x14ac:dyDescent="0.25">
      <c r="A2" s="196" t="s">
        <v>1195</v>
      </c>
      <c r="B2" t="s">
        <v>3130</v>
      </c>
      <c r="C2" s="178" t="s">
        <v>3267</v>
      </c>
      <c r="D2" s="164">
        <f ca="1">IF(D$1&lt;=Last_Bil,SUMIFS(INDIRECT("EB[" &amp; D$1 &amp; "]"),EB[indic_nrg],$A2,EB[Nositel],$B2,EB[Výběr],1,EB[unit],"TJ"),0)</f>
        <v>386187</v>
      </c>
      <c r="E2" s="165">
        <f ca="1">IF(E$1&lt;=Last_Bil,SUMIFS(INDIRECT("EB[" &amp; E$1 &amp; "]"),EB[indic_nrg],$A2,EB[Nositel],$B2,EB[Výběr],1,EB[unit],"TJ"),0)</f>
        <v>374277</v>
      </c>
      <c r="F2" s="165">
        <f ca="1">IF(F$1&lt;=Last_Bil,SUMIFS(INDIRECT("EB[" &amp; F$1 &amp; "]"),EB[indic_nrg],$A2,EB[Nositel],$B2,EB[Výběr],1,EB[unit],"TJ"),0)</f>
        <v>359577</v>
      </c>
      <c r="G2" s="165">
        <f ca="1">IF(G$1&lt;=Last_Bil,SUMIFS(INDIRECT("EB[" &amp; G$1 &amp; "]"),EB[indic_nrg],$A2,EB[Nositel],$B2,EB[Výběr],1,EB[unit],"TJ"),0)</f>
        <v>360447</v>
      </c>
      <c r="H2" s="165">
        <f ca="1">IF(H$1&lt;=Last_Bil,SUMIFS(INDIRECT("EB[" &amp; H$1 &amp; "]"),EB[indic_nrg],$A2,EB[Nositel],$B2,EB[Výběr],1,EB[unit],"TJ"),0)</f>
        <v>351660</v>
      </c>
      <c r="I2" s="165">
        <f ca="1">IF(I$1&lt;=Last_Bil,SUMIFS(INDIRECT("EB[" &amp; I$1 &amp; "]"),EB[indic_nrg],$A2,EB[Nositel],$B2,EB[Výběr],1,EB[unit],"TJ"),0)</f>
        <v>345607</v>
      </c>
      <c r="J2" s="165">
        <f ca="1">IF(J$1&lt;=Last_Bil,SUMIFS(INDIRECT("EB[" &amp; J$1 &amp; "]"),EB[indic_nrg],$A2,EB[Nositel],$B2,EB[Výběr],1,EB[unit],"TJ"),0)</f>
        <v>385962</v>
      </c>
      <c r="K2" s="165">
        <f ca="1">IF(K$1&lt;=Last_Bil,SUMIFS(INDIRECT("EB[" &amp; K$1 &amp; "]"),EB[indic_nrg],$A2,EB[Nositel],$B2,EB[Výběr],1,EB[unit],"TJ"),0)</f>
        <v>380351</v>
      </c>
      <c r="L2" s="165">
        <f ca="1">IF(L$1&lt;=Last_Bil,SUMIFS(INDIRECT("EB[" &amp; L$1 &amp; "]"),EB[indic_nrg],$A2,EB[Nositel],$B2,EB[Výběr],1,EB[unit],"TJ"),0)</f>
        <v>380284</v>
      </c>
      <c r="M2" s="165">
        <f ca="1">IF(M$1&lt;=Last_Bil,SUMIFS(INDIRECT("EB[" &amp; M$1 &amp; "]"),EB[indic_nrg],$A2,EB[Nositel],$B2,EB[Výběr],1,EB[unit],"TJ"),0)</f>
        <v>347356</v>
      </c>
      <c r="N2" s="165">
        <f ca="1">IF(N$1&lt;=Last_Bil,SUMIFS(INDIRECT("EB[" &amp; N$1 &amp; "]"),EB[indic_nrg],$A2,EB[Nositel],$B2,EB[Výběr],1,EB[unit],"TJ"),0)</f>
        <v>383876</v>
      </c>
      <c r="O2" s="165">
        <f ca="1">IF(O$1&lt;=Last_Bil,SUMIFS(INDIRECT("EB[" &amp; O$1 &amp; "]"),EB[indic_nrg],$A2,EB[Nositel],$B2,EB[Výběr],1,EB[unit],"TJ"),0)</f>
        <v>381297</v>
      </c>
      <c r="P2" s="165">
        <f ca="1">IF(P$1&lt;=Last_Bil,SUMIFS(INDIRECT("EB[" &amp; P$1 &amp; "]"),EB[indic_nrg],$A2,EB[Nositel],$B2,EB[Výběr],1,EB[unit],"TJ"),0)</f>
        <v>367025</v>
      </c>
      <c r="Q2" s="165">
        <f ca="1">IF(Q$1&lt;=Last_Bil,SUMIFS(INDIRECT("EB[" &amp; Q$1 &amp; "]"),EB[indic_nrg],$A2,EB[Nositel],$B2,EB[Výběr],1,EB[unit],"TJ"),0)</f>
        <v>361017</v>
      </c>
      <c r="R2" s="165">
        <f ca="1">IF(R$1&lt;=Last_Bil,SUMIFS(INDIRECT("EB[" &amp; R$1 &amp; "]"),EB[indic_nrg],$A2,EB[Nositel],$B2,EB[Výběr],1,EB[unit],"TJ"),0)</f>
        <v>354568</v>
      </c>
      <c r="S2" s="165">
        <f ca="1">IF(S$1&lt;=Last_Bil,SUMIFS(INDIRECT("EB[" &amp; S$1 &amp; "]"),EB[indic_nrg],$A2,EB[Nositel],$B2,EB[Výběr],1,EB[unit],"TJ"),0)</f>
        <v>354451</v>
      </c>
      <c r="T2" s="165">
        <f ca="1">IF(T$1&lt;=Last_Bil,SUMIFS(INDIRECT("EB[" &amp; T$1 &amp; "]"),EB[indic_nrg],$A2,EB[Nositel],$B2,EB[Výběr],1,EB[unit],"TJ"),0)</f>
        <v>362309</v>
      </c>
      <c r="U2" s="165">
        <f ca="1">IF(U$1&lt;=Last_Bil,SUMIFS(INDIRECT("EB[" &amp; U$1 &amp; "]"),EB[indic_nrg],$A2,EB[Nositel],$B2,EB[Výběr],1,EB[unit],"TJ"),0)</f>
        <v>411456</v>
      </c>
      <c r="V2" s="165">
        <f ca="1">IF(V$1&lt;=Last_Bil,SUMIFS(INDIRECT("EB[" &amp; V$1 &amp; "]"),EB[indic_nrg],$A2,EB[Nositel],$B2,EB[Výběr],1,EB[unit],"TJ"),0)</f>
        <v>350535</v>
      </c>
      <c r="W2" s="165">
        <f ca="1">IF(W$1&lt;=Last_Bil,SUMIFS(INDIRECT("EB[" &amp; W$1 &amp; "]"),EB[indic_nrg],$A2,EB[Nositel],$B2,EB[Výběr],1,EB[unit],"TJ"),0)</f>
        <v>330513</v>
      </c>
      <c r="X2" s="165">
        <f ca="1">IF(X$1&lt;=Last_Bil,SUMIFS(INDIRECT("EB[" &amp; X$1 &amp; "]"),EB[indic_nrg],$A2,EB[Nositel],$B2,EB[Výběr],1,EB[unit],"TJ"),0)</f>
        <v>100351</v>
      </c>
      <c r="Y2" s="165">
        <f ca="1">IF(Y$1&lt;=Last_Bil,SUMIFS(INDIRECT("EB[" &amp; Y$1 &amp; "]"),EB[indic_nrg],$A2,EB[Nositel],$B2,EB[Výběr],1,EB[unit],"TJ"),0)</f>
        <v>100824</v>
      </c>
      <c r="Z2" s="165">
        <f ca="1">IF(Z$1&lt;=Last_Bil,SUMIFS(INDIRECT("EB[" &amp; Z$1 &amp; "]"),EB[indic_nrg],$A2,EB[Nositel],$B2,EB[Výběr],1,EB[unit],"TJ"),0)</f>
        <v>93573</v>
      </c>
      <c r="AA2" s="165">
        <f ca="1">IF(AA$1&lt;=Last_Bil,SUMIFS(INDIRECT("EB[" &amp; AA$1 &amp; "]"),EB[indic_nrg],$A2,EB[Nositel],$B2,EB[Výběr],1,EB[unit],"TJ"),0)</f>
        <v>84143</v>
      </c>
      <c r="AB2" s="165">
        <f ca="1">IF(AB$1&lt;=Last_Bil,SUMIFS(INDIRECT("EB[" &amp; AB$1 &amp; "]"),EB[indic_nrg],$A2,EB[Nositel],$B2,EB[Výběr],1,EB[unit],"TJ"),0)</f>
        <v>79932</v>
      </c>
      <c r="AC2" s="165">
        <f ca="1">IF(AC$1&lt;=Last_Bil,SUMIFS(INDIRECT("EB[" &amp; AC$1 &amp; "]"),EB[indic_nrg],$A2,EB[Nositel],$B2,EB[Výběr],1,EB[unit],"TJ"),0)</f>
        <v>86765</v>
      </c>
      <c r="AD2" s="165">
        <f ca="1">IF(AD$1&lt;=Last_Bil,SUMIFS(INDIRECT("EB[" &amp; AD$1 &amp; "]"),EB[indic_nrg],$A2,EB[Nositel],$B2,EB[Výběr],1,EB[unit],"TJ"),0)</f>
        <v>0</v>
      </c>
      <c r="AE2" s="165">
        <f ca="1">IF(AE$1&lt;=Last_Bil,SUMIFS(INDIRECT("EB[" &amp; AE$1 &amp; "]"),EB[indic_nrg],$A2,EB[Nositel],$B2,EB[Výběr],1,EB[unit],"TJ"),0)</f>
        <v>0</v>
      </c>
      <c r="AF2" s="165">
        <f ca="1">IF(AF$1&lt;=Last_Bil,SUMIFS(INDIRECT("EB[" &amp; AF$1 &amp; "]"),EB[indic_nrg],$A2,EB[Nositel],$B2,EB[Výběr],1,EB[unit],"TJ"),0)</f>
        <v>0</v>
      </c>
      <c r="AG2" s="165">
        <f ca="1">IF(AG$1&lt;=Last_Bil,SUMIFS(INDIRECT("EB[" &amp; AG$1 &amp; "]"),EB[indic_nrg],$A2,EB[Nositel],$B2,EB[Výběr],1,EB[unit],"TJ"),0)</f>
        <v>0</v>
      </c>
      <c r="AH2" s="165">
        <f ca="1">IF(AH$1&lt;=Last_Bil,SUMIFS(INDIRECT("EB[" &amp; AH$1 &amp; "]"),EB[indic_nrg],$A2,EB[Nositel],$B2,EB[Výběr],1,EB[unit],"TJ"),0)</f>
        <v>0</v>
      </c>
      <c r="AI2" s="165">
        <f ca="1">IF(AI$1&lt;=Last_Bil,SUMIFS(INDIRECT("EB[" &amp; AI$1 &amp; "]"),EB[indic_nrg],$A2,EB[Nositel],$B2,EB[Výběr],1,EB[unit],"TJ"),0)</f>
        <v>0</v>
      </c>
      <c r="AJ2" s="165">
        <f ca="1">IF(AJ$1&lt;=Last_Bil,SUMIFS(INDIRECT("EB[" &amp; AJ$1 &amp; "]"),EB[indic_nrg],$A2,EB[Nositel],$B2,EB[Výběr],1,EB[unit],"TJ"),0)</f>
        <v>0</v>
      </c>
      <c r="AK2" s="165">
        <f ca="1">IF(AK$1&lt;=Last_Bil,SUMIFS(INDIRECT("EB[" &amp; AK$1 &amp; "]"),EB[indic_nrg],$A2,EB[Nositel],$B2,EB[Výběr],1,EB[unit],"TJ"),0)</f>
        <v>0</v>
      </c>
      <c r="AL2" s="165">
        <f ca="1">IF(AL$1&lt;=Last_Bil,SUMIFS(INDIRECT("EB[" &amp; AL$1 &amp; "]"),EB[indic_nrg],$A2,EB[Nositel],$B2,EB[Výběr],1,EB[unit],"TJ"),0)</f>
        <v>0</v>
      </c>
      <c r="AM2" s="165">
        <f ca="1">IF(AM$1&lt;=Last_Bil,SUMIFS(INDIRECT("EB[" &amp; AM$1 &amp; "]"),EB[indic_nrg],$A2,EB[Nositel],$B2,EB[Výběr],1,EB[unit],"TJ"),0)</f>
        <v>0</v>
      </c>
      <c r="AN2" s="165">
        <f ca="1">IF(AN$1&lt;=Last_Bil,SUMIFS(INDIRECT("EB[" &amp; AN$1 &amp; "]"),EB[indic_nrg],$A2,EB[Nositel],$B2,EB[Výběr],1,EB[unit],"TJ"),0)</f>
        <v>0</v>
      </c>
      <c r="AO2" s="165">
        <f ca="1">IF(AO$1&lt;=Last_Bil,SUMIFS(INDIRECT("EB[" &amp; AO$1 &amp; "]"),EB[indic_nrg],$A2,EB[Nositel],$B2,EB[Výběr],1,EB[unit],"TJ"),0)</f>
        <v>0</v>
      </c>
      <c r="AP2" s="165">
        <f ca="1">IF(AP$1&lt;=Last_Bil,SUMIFS(INDIRECT("EB[" &amp; AP$1 &amp; "]"),EB[indic_nrg],$A2,EB[Nositel],$B2,EB[Výběr],1,EB[unit],"TJ"),0)</f>
        <v>0</v>
      </c>
      <c r="AQ2" s="165">
        <f ca="1">IF(AQ$1&lt;=Last_Bil,SUMIFS(INDIRECT("EB[" &amp; AQ$1 &amp; "]"),EB[indic_nrg],$A2,EB[Nositel],$B2,EB[Výběr],1,EB[unit],"TJ"),0)</f>
        <v>0</v>
      </c>
      <c r="AR2" s="165">
        <f ca="1">IF(AR$1&lt;=Last_Bil,SUMIFS(INDIRECT("EB[" &amp; AR$1 &amp; "]"),EB[indic_nrg],$A2,EB[Nositel],$B2,EB[Výběr],1,EB[unit],"TJ"),0)</f>
        <v>0</v>
      </c>
      <c r="AS2" s="165">
        <f ca="1">IF(AS$1&lt;=Last_Bil,SUMIFS(INDIRECT("EB[" &amp; AS$1 &amp; "]"),EB[indic_nrg],$A2,EB[Nositel],$B2,EB[Výběr],1,EB[unit],"TJ"),0)</f>
        <v>0</v>
      </c>
      <c r="AT2" s="165">
        <f ca="1">IF(AT$1&lt;=Last_Bil,SUMIFS(INDIRECT("EB[" &amp; AT$1 &amp; "]"),EB[indic_nrg],$A2,EB[Nositel],$B2,EB[Výběr],1,EB[unit],"TJ"),0)</f>
        <v>0</v>
      </c>
      <c r="AU2" s="165">
        <f ca="1">IF(AU$1&lt;=Last_Bil,SUMIFS(INDIRECT("EB[" &amp; AU$1 &amp; "]"),EB[indic_nrg],$A2,EB[Nositel],$B2,EB[Výběr],1,EB[unit],"TJ"),0)</f>
        <v>0</v>
      </c>
      <c r="AV2" s="165">
        <f ca="1">IF(AV$1&lt;=Last_Bil,SUMIFS(INDIRECT("EB[" &amp; AV$1 &amp; "]"),EB[indic_nrg],$A2,EB[Nositel],$B2,EB[Výběr],1,EB[unit],"TJ"),0)</f>
        <v>0</v>
      </c>
      <c r="AW2" s="165">
        <f ca="1">IF(AW$1&lt;=Last_Bil,SUMIFS(INDIRECT("EB[" &amp; AW$1 &amp; "]"),EB[indic_nrg],$A2,EB[Nositel],$B2,EB[Výběr],1,EB[unit],"TJ"),0)</f>
        <v>0</v>
      </c>
      <c r="AX2" s="165">
        <f ca="1">IF(AX$1&lt;=Last_Bil,SUMIFS(INDIRECT("EB[" &amp; AX$1 &amp; "]"),EB[indic_nrg],$A2,EB[Nositel],$B2,EB[Výběr],1,EB[unit],"TJ"),0)</f>
        <v>0</v>
      </c>
      <c r="AY2" s="165">
        <f ca="1">IF(AY$1&lt;=Last_Bil,SUMIFS(INDIRECT("EB[" &amp; AY$1 &amp; "]"),EB[indic_nrg],$A2,EB[Nositel],$B2,EB[Výběr],1,EB[unit],"TJ"),0)</f>
        <v>0</v>
      </c>
      <c r="AZ2" s="165">
        <f ca="1">IF(AZ$1&lt;=Last_Bil,SUMIFS(INDIRECT("EB[" &amp; AZ$1 &amp; "]"),EB[indic_nrg],$A2,EB[Nositel],$B2,EB[Výběr],1,EB[unit],"TJ"),0)</f>
        <v>0</v>
      </c>
      <c r="BA2" s="165">
        <f ca="1">IF(BA$1&lt;=Last_Bil,SUMIFS(INDIRECT("EB[" &amp; BA$1 &amp; "]"),EB[indic_nrg],$A2,EB[Nositel],$B2,EB[Výběr],1,EB[unit],"TJ"),0)</f>
        <v>0</v>
      </c>
      <c r="BB2" s="165">
        <f ca="1">IF(BB$1&lt;=Last_Bil,SUMIFS(INDIRECT("EB[" &amp; BB$1 &amp; "]"),EB[indic_nrg],$A2,EB[Nositel],$B2,EB[Výběr],1,EB[unit],"TJ"),0)</f>
        <v>0</v>
      </c>
      <c r="BC2" s="165">
        <f ca="1">IF(BC$1&lt;=Last_Bil,SUMIFS(INDIRECT("EB[" &amp; BC$1 &amp; "]"),EB[indic_nrg],$A2,EB[Nositel],$B2,EB[Výběr],1,EB[unit],"TJ"),0)</f>
        <v>0</v>
      </c>
      <c r="BD2" s="165">
        <f ca="1">IF(BD$1&lt;=Last_Bil,SUMIFS(INDIRECT("EB[" &amp; BD$1 &amp; "]"),EB[indic_nrg],$A2,EB[Nositel],$B2,EB[Výběr],1,EB[unit],"TJ"),0)</f>
        <v>0</v>
      </c>
      <c r="BE2" s="165">
        <f ca="1">IF(BE$1&lt;=Last_Bil,SUMIFS(INDIRECT("EB[" &amp; BE$1 &amp; "]"),EB[indic_nrg],$A2,EB[Nositel],$B2,EB[Výběr],1,EB[unit],"TJ"),0)</f>
        <v>0</v>
      </c>
      <c r="BF2" s="165">
        <f ca="1">IF(BF$1&lt;=Last_Bil,SUMIFS(INDIRECT("EB[" &amp; BF$1 &amp; "]"),EB[indic_nrg],$A2,EB[Nositel],$B2,EB[Výběr],1,EB[unit],"TJ"),0)</f>
        <v>0</v>
      </c>
      <c r="BG2" s="165">
        <f ca="1">IF(BG$1&lt;=Last_Bil,SUMIFS(INDIRECT("EB[" &amp; BG$1 &amp; "]"),EB[indic_nrg],$A2,EB[Nositel],$B2,EB[Výběr],1,EB[unit],"TJ"),0)</f>
        <v>0</v>
      </c>
      <c r="BH2" s="165">
        <f ca="1">IF(BH$1&lt;=Last_Bil,SUMIFS(INDIRECT("EB[" &amp; BH$1 &amp; "]"),EB[indic_nrg],$A2,EB[Nositel],$B2,EB[Výběr],1,EB[unit],"TJ"),0)</f>
        <v>0</v>
      </c>
      <c r="BI2" s="165">
        <f ca="1">IF(BI$1&lt;=Last_Bil,SUMIFS(INDIRECT("EB[" &amp; BI$1 &amp; "]"),EB[indic_nrg],$A2,EB[Nositel],$B2,EB[Výběr],1,EB[unit],"TJ"),0)</f>
        <v>0</v>
      </c>
      <c r="BJ2" s="165">
        <f ca="1">IF(BJ$1&lt;=Last_Bil,SUMIFS(INDIRECT("EB[" &amp; BJ$1 &amp; "]"),EB[indic_nrg],$A2,EB[Nositel],$B2,EB[Výběr],1,EB[unit],"TJ"),0)</f>
        <v>0</v>
      </c>
      <c r="BK2" s="165">
        <f ca="1">IF(BK$1&lt;=Last_Bil,SUMIFS(INDIRECT("EB[" &amp; BK$1 &amp; "]"),EB[indic_nrg],$A2,EB[Nositel],$B2,EB[Výběr],1,EB[unit],"TJ"),0)</f>
        <v>0</v>
      </c>
      <c r="BL2" s="166">
        <f ca="1">IF(BL$1&lt;=Last_Bil,SUMIFS(INDIRECT("EB[" &amp; BL$1 &amp; "]"),EB[indic_nrg],$A2,EB[Nositel],$B2,EB[Výběr],1,EB[unit],"TJ"),0)</f>
        <v>0</v>
      </c>
    </row>
    <row r="3" spans="1:64" s="196" customFormat="1" x14ac:dyDescent="0.25">
      <c r="A3" s="196" t="s">
        <v>1195</v>
      </c>
      <c r="B3" t="s">
        <v>3129</v>
      </c>
      <c r="C3" s="221" t="s">
        <v>3268</v>
      </c>
      <c r="D3" s="215">
        <f ca="1">IF(D$1&lt;=Last_Bil,SUMIFS(INDIRECT("EB[" &amp; D$1 &amp; "]"),EB[indic_nrg],$A3,EB[Nositel],$B3,EB[Výběr],1,EB[unit],"TJ"),0)</f>
        <v>2405</v>
      </c>
      <c r="E3" s="173">
        <f ca="1">IF(E$1&lt;=Last_Bil,SUMIFS(INDIRECT("EB[" &amp; E$1 &amp; "]"),EB[indic_nrg],$A3,EB[Nositel],$B3,EB[Výběr],1,EB[unit],"TJ"),0)</f>
        <v>2325</v>
      </c>
      <c r="F3" s="173">
        <f ca="1">IF(F$1&lt;=Last_Bil,SUMIFS(INDIRECT("EB[" &amp; F$1 &amp; "]"),EB[indic_nrg],$A3,EB[Nositel],$B3,EB[Výběr],1,EB[unit],"TJ"),0)</f>
        <v>2162</v>
      </c>
      <c r="G3" s="173">
        <f ca="1">IF(G$1&lt;=Last_Bil,SUMIFS(INDIRECT("EB[" &amp; G$1 &amp; "]"),EB[indic_nrg],$A3,EB[Nositel],$B3,EB[Výběr],1,EB[unit],"TJ"),0)</f>
        <v>1080</v>
      </c>
      <c r="H3" s="173">
        <f ca="1">IF(H$1&lt;=Last_Bil,SUMIFS(INDIRECT("EB[" &amp; H$1 &amp; "]"),EB[indic_nrg],$A3,EB[Nositel],$B3,EB[Výběr],1,EB[unit],"TJ"),0)</f>
        <v>1043</v>
      </c>
      <c r="I3" s="173">
        <f ca="1">IF(I$1&lt;=Last_Bil,SUMIFS(INDIRECT("EB[" &amp; I$1 &amp; "]"),EB[indic_nrg],$A3,EB[Nositel],$B3,EB[Výběr],1,EB[unit],"TJ"),0)</f>
        <v>965</v>
      </c>
      <c r="J3" s="173">
        <f ca="1">IF(J$1&lt;=Last_Bil,SUMIFS(INDIRECT("EB[" &amp; J$1 &amp; "]"),EB[indic_nrg],$A3,EB[Nositel],$B3,EB[Výběr],1,EB[unit],"TJ"),0)</f>
        <v>1005</v>
      </c>
      <c r="K3" s="173">
        <f ca="1">IF(K$1&lt;=Last_Bil,SUMIFS(INDIRECT("EB[" &amp; K$1 &amp; "]"),EB[indic_nrg],$A3,EB[Nositel],$B3,EB[Výběr],1,EB[unit],"TJ"),0)</f>
        <v>1045</v>
      </c>
      <c r="L3" s="173">
        <f ca="1">IF(L$1&lt;=Last_Bil,SUMIFS(INDIRECT("EB[" &amp; L$1 &amp; "]"),EB[indic_nrg],$A3,EB[Nositel],$B3,EB[Výběr],1,EB[unit],"TJ"),0)</f>
        <v>803</v>
      </c>
      <c r="M3" s="173">
        <f ca="1">IF(M$1&lt;=Last_Bil,SUMIFS(INDIRECT("EB[" &amp; M$1 &amp; "]"),EB[indic_nrg],$A3,EB[Nositel],$B3,EB[Výběr],1,EB[unit],"TJ"),0)</f>
        <v>563</v>
      </c>
      <c r="N3" s="173">
        <f ca="1">IF(N$1&lt;=Last_Bil,SUMIFS(INDIRECT("EB[" &amp; N$1 &amp; "]"),EB[indic_nrg],$A3,EB[Nositel],$B3,EB[Výběr],1,EB[unit],"TJ"),0)</f>
        <v>523</v>
      </c>
      <c r="O3" s="173">
        <f ca="1">IF(O$1&lt;=Last_Bil,SUMIFS(INDIRECT("EB[" &amp; O$1 &amp; "]"),EB[indic_nrg],$A3,EB[Nositel],$B3,EB[Výběr],1,EB[unit],"TJ"),0)</f>
        <v>480</v>
      </c>
      <c r="P3" s="173">
        <f ca="1">IF(P$1&lt;=Last_Bil,SUMIFS(INDIRECT("EB[" &amp; P$1 &amp; "]"),EB[indic_nrg],$A3,EB[Nositel],$B3,EB[Výběr],1,EB[unit],"TJ"),0)</f>
        <v>488</v>
      </c>
      <c r="Q3" s="173">
        <f ca="1">IF(Q$1&lt;=Last_Bil,SUMIFS(INDIRECT("EB[" &amp; Q$1 &amp; "]"),EB[indic_nrg],$A3,EB[Nositel],$B3,EB[Výběr],1,EB[unit],"TJ"),0)</f>
        <v>487</v>
      </c>
      <c r="R3" s="173">
        <f ca="1">IF(R$1&lt;=Last_Bil,SUMIFS(INDIRECT("EB[" &amp; R$1 &amp; "]"),EB[indic_nrg],$A3,EB[Nositel],$B3,EB[Výběr],1,EB[unit],"TJ"),0)</f>
        <v>488</v>
      </c>
      <c r="S3" s="173">
        <f ca="1">IF(S$1&lt;=Last_Bil,SUMIFS(INDIRECT("EB[" &amp; S$1 &amp; "]"),EB[indic_nrg],$A3,EB[Nositel],$B3,EB[Výběr],1,EB[unit],"TJ"),0)</f>
        <v>449</v>
      </c>
      <c r="T3" s="173">
        <f ca="1">IF(T$1&lt;=Last_Bil,SUMIFS(INDIRECT("EB[" &amp; T$1 &amp; "]"),EB[indic_nrg],$A3,EB[Nositel],$B3,EB[Výběr],1,EB[unit],"TJ"),0)</f>
        <v>79</v>
      </c>
      <c r="U3" s="173">
        <f ca="1">IF(U$1&lt;=Last_Bil,SUMIFS(INDIRECT("EB[" &amp; U$1 &amp; "]"),EB[indic_nrg],$A3,EB[Nositel],$B3,EB[Výběr],1,EB[unit],"TJ"),0)</f>
        <v>280</v>
      </c>
      <c r="V3" s="173">
        <f ca="1">IF(V$1&lt;=Last_Bil,SUMIFS(INDIRECT("EB[" &amp; V$1 &amp; "]"),EB[indic_nrg],$A3,EB[Nositel],$B3,EB[Výběr],1,EB[unit],"TJ"),0)</f>
        <v>320</v>
      </c>
      <c r="W3" s="173">
        <f ca="1">IF(W$1&lt;=Last_Bil,SUMIFS(INDIRECT("EB[" &amp; W$1 &amp; "]"),EB[indic_nrg],$A3,EB[Nositel],$B3,EB[Výběr],1,EB[unit],"TJ"),0)</f>
        <v>440</v>
      </c>
      <c r="X3" s="173">
        <f ca="1">IF(X$1&lt;=Last_Bil,SUMIFS(INDIRECT("EB[" &amp; X$1 &amp; "]"),EB[indic_nrg],$A3,EB[Nositel],$B3,EB[Výběr],1,EB[unit],"TJ"),0)</f>
        <v>280</v>
      </c>
      <c r="Y3" s="173">
        <f ca="1">IF(Y$1&lt;=Last_Bil,SUMIFS(INDIRECT("EB[" &amp; Y$1 &amp; "]"),EB[indic_nrg],$A3,EB[Nositel],$B3,EB[Výběr],1,EB[unit],"TJ"),0)</f>
        <v>200</v>
      </c>
      <c r="Z3" s="173">
        <f ca="1">IF(Z$1&lt;=Last_Bil,SUMIFS(INDIRECT("EB[" &amp; Z$1 &amp; "]"),EB[indic_nrg],$A3,EB[Nositel],$B3,EB[Výběr],1,EB[unit],"TJ"),0)</f>
        <v>160</v>
      </c>
      <c r="AA3" s="173">
        <f ca="1">IF(AA$1&lt;=Last_Bil,SUMIFS(INDIRECT("EB[" &amp; AA$1 &amp; "]"),EB[indic_nrg],$A3,EB[Nositel],$B3,EB[Výběr],1,EB[unit],"TJ"),0)</f>
        <v>240</v>
      </c>
      <c r="AB3" s="173">
        <f ca="1">IF(AB$1&lt;=Last_Bil,SUMIFS(INDIRECT("EB[" &amp; AB$1 &amp; "]"),EB[indic_nrg],$A3,EB[Nositel],$B3,EB[Výběr],1,EB[unit],"TJ"),0)</f>
        <v>240</v>
      </c>
      <c r="AC3" s="173">
        <f ca="1">IF(AC$1&lt;=Last_Bil,SUMIFS(INDIRECT("EB[" &amp; AC$1 &amp; "]"),EB[indic_nrg],$A3,EB[Nositel],$B3,EB[Výběr],1,EB[unit],"TJ"),0)</f>
        <v>200</v>
      </c>
      <c r="AD3" s="173">
        <f ca="1">IF(AD$1&lt;=Last_Bil,SUMIFS(INDIRECT("EB[" &amp; AD$1 &amp; "]"),EB[indic_nrg],$A3,EB[Nositel],$B3,EB[Výběr],1,EB[unit],"TJ"),0)</f>
        <v>0</v>
      </c>
      <c r="AE3" s="173">
        <f ca="1">IF(AE$1&lt;=Last_Bil,SUMIFS(INDIRECT("EB[" &amp; AE$1 &amp; "]"),EB[indic_nrg],$A3,EB[Nositel],$B3,EB[Výběr],1,EB[unit],"TJ"),0)</f>
        <v>0</v>
      </c>
      <c r="AF3" s="173">
        <f ca="1">IF(AF$1&lt;=Last_Bil,SUMIFS(INDIRECT("EB[" &amp; AF$1 &amp; "]"),EB[indic_nrg],$A3,EB[Nositel],$B3,EB[Výběr],1,EB[unit],"TJ"),0)</f>
        <v>0</v>
      </c>
      <c r="AG3" s="173">
        <f ca="1">IF(AG$1&lt;=Last_Bil,SUMIFS(INDIRECT("EB[" &amp; AG$1 &amp; "]"),EB[indic_nrg],$A3,EB[Nositel],$B3,EB[Výběr],1,EB[unit],"TJ"),0)</f>
        <v>0</v>
      </c>
      <c r="AH3" s="173">
        <f ca="1">IF(AH$1&lt;=Last_Bil,SUMIFS(INDIRECT("EB[" &amp; AH$1 &amp; "]"),EB[indic_nrg],$A3,EB[Nositel],$B3,EB[Výběr],1,EB[unit],"TJ"),0)</f>
        <v>0</v>
      </c>
      <c r="AI3" s="173">
        <f ca="1">IF(AI$1&lt;=Last_Bil,SUMIFS(INDIRECT("EB[" &amp; AI$1 &amp; "]"),EB[indic_nrg],$A3,EB[Nositel],$B3,EB[Výběr],1,EB[unit],"TJ"),0)</f>
        <v>0</v>
      </c>
      <c r="AJ3" s="173">
        <f ca="1">IF(AJ$1&lt;=Last_Bil,SUMIFS(INDIRECT("EB[" &amp; AJ$1 &amp; "]"),EB[indic_nrg],$A3,EB[Nositel],$B3,EB[Výběr],1,EB[unit],"TJ"),0)</f>
        <v>0</v>
      </c>
      <c r="AK3" s="173">
        <f ca="1">IF(AK$1&lt;=Last_Bil,SUMIFS(INDIRECT("EB[" &amp; AK$1 &amp; "]"),EB[indic_nrg],$A3,EB[Nositel],$B3,EB[Výběr],1,EB[unit],"TJ"),0)</f>
        <v>0</v>
      </c>
      <c r="AL3" s="173">
        <f ca="1">IF(AL$1&lt;=Last_Bil,SUMIFS(INDIRECT("EB[" &amp; AL$1 &amp; "]"),EB[indic_nrg],$A3,EB[Nositel],$B3,EB[Výběr],1,EB[unit],"TJ"),0)</f>
        <v>0</v>
      </c>
      <c r="AM3" s="173">
        <f ca="1">IF(AM$1&lt;=Last_Bil,SUMIFS(INDIRECT("EB[" &amp; AM$1 &amp; "]"),EB[indic_nrg],$A3,EB[Nositel],$B3,EB[Výběr],1,EB[unit],"TJ"),0)</f>
        <v>0</v>
      </c>
      <c r="AN3" s="173">
        <f ca="1">IF(AN$1&lt;=Last_Bil,SUMIFS(INDIRECT("EB[" &amp; AN$1 &amp; "]"),EB[indic_nrg],$A3,EB[Nositel],$B3,EB[Výběr],1,EB[unit],"TJ"),0)</f>
        <v>0</v>
      </c>
      <c r="AO3" s="173">
        <f ca="1">IF(AO$1&lt;=Last_Bil,SUMIFS(INDIRECT("EB[" &amp; AO$1 &amp; "]"),EB[indic_nrg],$A3,EB[Nositel],$B3,EB[Výběr],1,EB[unit],"TJ"),0)</f>
        <v>0</v>
      </c>
      <c r="AP3" s="173">
        <f ca="1">IF(AP$1&lt;=Last_Bil,SUMIFS(INDIRECT("EB[" &amp; AP$1 &amp; "]"),EB[indic_nrg],$A3,EB[Nositel],$B3,EB[Výběr],1,EB[unit],"TJ"),0)</f>
        <v>0</v>
      </c>
      <c r="AQ3" s="173">
        <f ca="1">IF(AQ$1&lt;=Last_Bil,SUMIFS(INDIRECT("EB[" &amp; AQ$1 &amp; "]"),EB[indic_nrg],$A3,EB[Nositel],$B3,EB[Výběr],1,EB[unit],"TJ"),0)</f>
        <v>0</v>
      </c>
      <c r="AR3" s="173">
        <f ca="1">IF(AR$1&lt;=Last_Bil,SUMIFS(INDIRECT("EB[" &amp; AR$1 &amp; "]"),EB[indic_nrg],$A3,EB[Nositel],$B3,EB[Výběr],1,EB[unit],"TJ"),0)</f>
        <v>0</v>
      </c>
      <c r="AS3" s="173">
        <f ca="1">IF(AS$1&lt;=Last_Bil,SUMIFS(INDIRECT("EB[" &amp; AS$1 &amp; "]"),EB[indic_nrg],$A3,EB[Nositel],$B3,EB[Výběr],1,EB[unit],"TJ"),0)</f>
        <v>0</v>
      </c>
      <c r="AT3" s="173">
        <f ca="1">IF(AT$1&lt;=Last_Bil,SUMIFS(INDIRECT("EB[" &amp; AT$1 &amp; "]"),EB[indic_nrg],$A3,EB[Nositel],$B3,EB[Výběr],1,EB[unit],"TJ"),0)</f>
        <v>0</v>
      </c>
      <c r="AU3" s="173">
        <f ca="1">IF(AU$1&lt;=Last_Bil,SUMIFS(INDIRECT("EB[" &amp; AU$1 &amp; "]"),EB[indic_nrg],$A3,EB[Nositel],$B3,EB[Výběr],1,EB[unit],"TJ"),0)</f>
        <v>0</v>
      </c>
      <c r="AV3" s="173">
        <f ca="1">IF(AV$1&lt;=Last_Bil,SUMIFS(INDIRECT("EB[" &amp; AV$1 &amp; "]"),EB[indic_nrg],$A3,EB[Nositel],$B3,EB[Výběr],1,EB[unit],"TJ"),0)</f>
        <v>0</v>
      </c>
      <c r="AW3" s="173">
        <f ca="1">IF(AW$1&lt;=Last_Bil,SUMIFS(INDIRECT("EB[" &amp; AW$1 &amp; "]"),EB[indic_nrg],$A3,EB[Nositel],$B3,EB[Výběr],1,EB[unit],"TJ"),0)</f>
        <v>0</v>
      </c>
      <c r="AX3" s="173">
        <f ca="1">IF(AX$1&lt;=Last_Bil,SUMIFS(INDIRECT("EB[" &amp; AX$1 &amp; "]"),EB[indic_nrg],$A3,EB[Nositel],$B3,EB[Výběr],1,EB[unit],"TJ"),0)</f>
        <v>0</v>
      </c>
      <c r="AY3" s="173">
        <f ca="1">IF(AY$1&lt;=Last_Bil,SUMIFS(INDIRECT("EB[" &amp; AY$1 &amp; "]"),EB[indic_nrg],$A3,EB[Nositel],$B3,EB[Výběr],1,EB[unit],"TJ"),0)</f>
        <v>0</v>
      </c>
      <c r="AZ3" s="173">
        <f ca="1">IF(AZ$1&lt;=Last_Bil,SUMIFS(INDIRECT("EB[" &amp; AZ$1 &amp; "]"),EB[indic_nrg],$A3,EB[Nositel],$B3,EB[Výběr],1,EB[unit],"TJ"),0)</f>
        <v>0</v>
      </c>
      <c r="BA3" s="173">
        <f ca="1">IF(BA$1&lt;=Last_Bil,SUMIFS(INDIRECT("EB[" &amp; BA$1 &amp; "]"),EB[indic_nrg],$A3,EB[Nositel],$B3,EB[Výběr],1,EB[unit],"TJ"),0)</f>
        <v>0</v>
      </c>
      <c r="BB3" s="173">
        <f ca="1">IF(BB$1&lt;=Last_Bil,SUMIFS(INDIRECT("EB[" &amp; BB$1 &amp; "]"),EB[indic_nrg],$A3,EB[Nositel],$B3,EB[Výběr],1,EB[unit],"TJ"),0)</f>
        <v>0</v>
      </c>
      <c r="BC3" s="173">
        <f ca="1">IF(BC$1&lt;=Last_Bil,SUMIFS(INDIRECT("EB[" &amp; BC$1 &amp; "]"),EB[indic_nrg],$A3,EB[Nositel],$B3,EB[Výběr],1,EB[unit],"TJ"),0)</f>
        <v>0</v>
      </c>
      <c r="BD3" s="173">
        <f ca="1">IF(BD$1&lt;=Last_Bil,SUMIFS(INDIRECT("EB[" &amp; BD$1 &amp; "]"),EB[indic_nrg],$A3,EB[Nositel],$B3,EB[Výběr],1,EB[unit],"TJ"),0)</f>
        <v>0</v>
      </c>
      <c r="BE3" s="173">
        <f ca="1">IF(BE$1&lt;=Last_Bil,SUMIFS(INDIRECT("EB[" &amp; BE$1 &amp; "]"),EB[indic_nrg],$A3,EB[Nositel],$B3,EB[Výběr],1,EB[unit],"TJ"),0)</f>
        <v>0</v>
      </c>
      <c r="BF3" s="173">
        <f ca="1">IF(BF$1&lt;=Last_Bil,SUMIFS(INDIRECT("EB[" &amp; BF$1 &amp; "]"),EB[indic_nrg],$A3,EB[Nositel],$B3,EB[Výběr],1,EB[unit],"TJ"),0)</f>
        <v>0</v>
      </c>
      <c r="BG3" s="173">
        <f ca="1">IF(BG$1&lt;=Last_Bil,SUMIFS(INDIRECT("EB[" &amp; BG$1 &amp; "]"),EB[indic_nrg],$A3,EB[Nositel],$B3,EB[Výběr],1,EB[unit],"TJ"),0)</f>
        <v>0</v>
      </c>
      <c r="BH3" s="173">
        <f ca="1">IF(BH$1&lt;=Last_Bil,SUMIFS(INDIRECT("EB[" &amp; BH$1 &amp; "]"),EB[indic_nrg],$A3,EB[Nositel],$B3,EB[Výběr],1,EB[unit],"TJ"),0)</f>
        <v>0</v>
      </c>
      <c r="BI3" s="173">
        <f ca="1">IF(BI$1&lt;=Last_Bil,SUMIFS(INDIRECT("EB[" &amp; BI$1 &amp; "]"),EB[indic_nrg],$A3,EB[Nositel],$B3,EB[Výběr],1,EB[unit],"TJ"),0)</f>
        <v>0</v>
      </c>
      <c r="BJ3" s="173">
        <f ca="1">IF(BJ$1&lt;=Last_Bil,SUMIFS(INDIRECT("EB[" &amp; BJ$1 &amp; "]"),EB[indic_nrg],$A3,EB[Nositel],$B3,EB[Výběr],1,EB[unit],"TJ"),0)</f>
        <v>0</v>
      </c>
      <c r="BK3" s="173">
        <f ca="1">IF(BK$1&lt;=Last_Bil,SUMIFS(INDIRECT("EB[" &amp; BK$1 &amp; "]"),EB[indic_nrg],$A3,EB[Nositel],$B3,EB[Výběr],1,EB[unit],"TJ"),0)</f>
        <v>0</v>
      </c>
      <c r="BL3" s="162">
        <f ca="1">IF(BL$1&lt;=Last_Bil,SUMIFS(INDIRECT("EB[" &amp; BL$1 &amp; "]"),EB[indic_nrg],$A3,EB[Nositel],$B3,EB[Výběr],1,EB[unit],"TJ"),0)</f>
        <v>0</v>
      </c>
    </row>
    <row r="4" spans="1:64" s="196" customFormat="1" x14ac:dyDescent="0.25">
      <c r="A4" s="196" t="s">
        <v>1195</v>
      </c>
      <c r="B4" t="s">
        <v>3131</v>
      </c>
      <c r="C4" s="221" t="s">
        <v>3273</v>
      </c>
      <c r="D4" s="215">
        <f ca="1">IF(D$1&lt;=Last_Bil,SUMIFS(INDIRECT("EB[" &amp; D$1 &amp; "]"),EB[indic_nrg],$A4,EB[Nositel],$B4,EB[Výběr],1,EB[unit],"TJ"),0)</f>
        <v>156</v>
      </c>
      <c r="E4" s="173">
        <f ca="1">IF(E$1&lt;=Last_Bil,SUMIFS(INDIRECT("EB[" &amp; E$1 &amp; "]"),EB[indic_nrg],$A4,EB[Nositel],$B4,EB[Výběr],1,EB[unit],"TJ"),0)</f>
        <v>151</v>
      </c>
      <c r="F4" s="173">
        <f ca="1">IF(F$1&lt;=Last_Bil,SUMIFS(INDIRECT("EB[" &amp; F$1 &amp; "]"),EB[indic_nrg],$A4,EB[Nositel],$B4,EB[Výběr],1,EB[unit],"TJ"),0)</f>
        <v>143</v>
      </c>
      <c r="G4" s="173">
        <f ca="1">IF(G$1&lt;=Last_Bil,SUMIFS(INDIRECT("EB[" &amp; G$1 &amp; "]"),EB[indic_nrg],$A4,EB[Nositel],$B4,EB[Výběr],1,EB[unit],"TJ"),0)</f>
        <v>42</v>
      </c>
      <c r="H4" s="173">
        <f ca="1">IF(H$1&lt;=Last_Bil,SUMIFS(INDIRECT("EB[" &amp; H$1 &amp; "]"),EB[indic_nrg],$A4,EB[Nositel],$B4,EB[Výběr],1,EB[unit],"TJ"),0)</f>
        <v>257</v>
      </c>
      <c r="I4" s="173">
        <f ca="1">IF(I$1&lt;=Last_Bil,SUMIFS(INDIRECT("EB[" &amp; I$1 &amp; "]"),EB[indic_nrg],$A4,EB[Nositel],$B4,EB[Výběr],1,EB[unit],"TJ"),0)</f>
        <v>234</v>
      </c>
      <c r="J4" s="173">
        <f ca="1">IF(J$1&lt;=Last_Bil,SUMIFS(INDIRECT("EB[" &amp; J$1 &amp; "]"),EB[indic_nrg],$A4,EB[Nositel],$B4,EB[Výběr],1,EB[unit],"TJ"),0)</f>
        <v>274</v>
      </c>
      <c r="K4" s="173">
        <f ca="1">IF(K$1&lt;=Last_Bil,SUMIFS(INDIRECT("EB[" &amp; K$1 &amp; "]"),EB[indic_nrg],$A4,EB[Nositel],$B4,EB[Výběr],1,EB[unit],"TJ"),0)</f>
        <v>908</v>
      </c>
      <c r="L4" s="173">
        <f ca="1">IF(L$1&lt;=Last_Bil,SUMIFS(INDIRECT("EB[" &amp; L$1 &amp; "]"),EB[indic_nrg],$A4,EB[Nositel],$B4,EB[Výběr],1,EB[unit],"TJ"),0)</f>
        <v>1902</v>
      </c>
      <c r="M4" s="173">
        <f ca="1">IF(M$1&lt;=Last_Bil,SUMIFS(INDIRECT("EB[" &amp; M$1 &amp; "]"),EB[indic_nrg],$A4,EB[Nositel],$B4,EB[Výběr],1,EB[unit],"TJ"),0)</f>
        <v>1886</v>
      </c>
      <c r="N4" s="173">
        <f ca="1">IF(N$1&lt;=Last_Bil,SUMIFS(INDIRECT("EB[" &amp; N$1 &amp; "]"),EB[indic_nrg],$A4,EB[Nositel],$B4,EB[Výběr],1,EB[unit],"TJ"),0)</f>
        <v>1318</v>
      </c>
      <c r="O4" s="173">
        <f ca="1">IF(O$1&lt;=Last_Bil,SUMIFS(INDIRECT("EB[" &amp; O$1 &amp; "]"),EB[indic_nrg],$A4,EB[Nositel],$B4,EB[Výběr],1,EB[unit],"TJ"),0)</f>
        <v>1302</v>
      </c>
      <c r="P4" s="173">
        <f ca="1">IF(P$1&lt;=Last_Bil,SUMIFS(INDIRECT("EB[" &amp; P$1 &amp; "]"),EB[indic_nrg],$A4,EB[Nositel],$B4,EB[Výběr],1,EB[unit],"TJ"),0)</f>
        <v>1141</v>
      </c>
      <c r="Q4" s="173">
        <f ca="1">IF(Q$1&lt;=Last_Bil,SUMIFS(INDIRECT("EB[" &amp; Q$1 &amp; "]"),EB[indic_nrg],$A4,EB[Nositel],$B4,EB[Výběr],1,EB[unit],"TJ"),0)</f>
        <v>1174</v>
      </c>
      <c r="R4" s="173">
        <f ca="1">IF(R$1&lt;=Last_Bil,SUMIFS(INDIRECT("EB[" &amp; R$1 &amp; "]"),EB[indic_nrg],$A4,EB[Nositel],$B4,EB[Výběr],1,EB[unit],"TJ"),0)</f>
        <v>1294</v>
      </c>
      <c r="S4" s="173">
        <f ca="1">IF(S$1&lt;=Last_Bil,SUMIFS(INDIRECT("EB[" &amp; S$1 &amp; "]"),EB[indic_nrg],$A4,EB[Nositel],$B4,EB[Výběr],1,EB[unit],"TJ"),0)</f>
        <v>1227</v>
      </c>
      <c r="T4" s="173">
        <f ca="1">IF(T$1&lt;=Last_Bil,SUMIFS(INDIRECT("EB[" &amp; T$1 &amp; "]"),EB[indic_nrg],$A4,EB[Nositel],$B4,EB[Výběr],1,EB[unit],"TJ"),0)</f>
        <v>1213</v>
      </c>
      <c r="U4" s="173">
        <f ca="1">IF(U$1&lt;=Last_Bil,SUMIFS(INDIRECT("EB[" &amp; U$1 &amp; "]"),EB[indic_nrg],$A4,EB[Nositel],$B4,EB[Výběr],1,EB[unit],"TJ"),0)</f>
        <v>340</v>
      </c>
      <c r="V4" s="173">
        <f ca="1">IF(V$1&lt;=Last_Bil,SUMIFS(INDIRECT("EB[" &amp; V$1 &amp; "]"),EB[indic_nrg],$A4,EB[Nositel],$B4,EB[Výběr],1,EB[unit],"TJ"),0)</f>
        <v>345</v>
      </c>
      <c r="W4" s="173">
        <f ca="1">IF(W$1&lt;=Last_Bil,SUMIFS(INDIRECT("EB[" &amp; W$1 &amp; "]"),EB[indic_nrg],$A4,EB[Nositel],$B4,EB[Výběr],1,EB[unit],"TJ"),0)</f>
        <v>342</v>
      </c>
      <c r="X4" s="173">
        <f ca="1">IF(X$1&lt;=Last_Bil,SUMIFS(INDIRECT("EB[" &amp; X$1 &amp; "]"),EB[indic_nrg],$A4,EB[Nositel],$B4,EB[Výběr],1,EB[unit],"TJ"),0)</f>
        <v>526</v>
      </c>
      <c r="Y4" s="173">
        <f ca="1">IF(Y$1&lt;=Last_Bil,SUMIFS(INDIRECT("EB[" &amp; Y$1 &amp; "]"),EB[indic_nrg],$A4,EB[Nositel],$B4,EB[Výběr],1,EB[unit],"TJ"),0)</f>
        <v>613</v>
      </c>
      <c r="Z4" s="173">
        <f ca="1">IF(Z$1&lt;=Last_Bil,SUMIFS(INDIRECT("EB[" &amp; Z$1 &amp; "]"),EB[indic_nrg],$A4,EB[Nositel],$B4,EB[Výběr],1,EB[unit],"TJ"),0)</f>
        <v>417</v>
      </c>
      <c r="AA4" s="173">
        <f ca="1">IF(AA$1&lt;=Last_Bil,SUMIFS(INDIRECT("EB[" &amp; AA$1 &amp; "]"),EB[indic_nrg],$A4,EB[Nositel],$B4,EB[Výběr],1,EB[unit],"TJ"),0)</f>
        <v>3527</v>
      </c>
      <c r="AB4" s="173">
        <f ca="1">IF(AB$1&lt;=Last_Bil,SUMIFS(INDIRECT("EB[" &amp; AB$1 &amp; "]"),EB[indic_nrg],$A4,EB[Nositel],$B4,EB[Výběr],1,EB[unit],"TJ"),0)</f>
        <v>1539</v>
      </c>
      <c r="AC4" s="173">
        <f ca="1">IF(AC$1&lt;=Last_Bil,SUMIFS(INDIRECT("EB[" &amp; AC$1 &amp; "]"),EB[indic_nrg],$A4,EB[Nositel],$B4,EB[Výběr],1,EB[unit],"TJ"),0)</f>
        <v>4379</v>
      </c>
      <c r="AD4" s="173">
        <f ca="1">IF(AD$1&lt;=Last_Bil,SUMIFS(INDIRECT("EB[" &amp; AD$1 &amp; "]"),EB[indic_nrg],$A4,EB[Nositel],$B4,EB[Výběr],1,EB[unit],"TJ"),0)</f>
        <v>0</v>
      </c>
      <c r="AE4" s="173">
        <f ca="1">IF(AE$1&lt;=Last_Bil,SUMIFS(INDIRECT("EB[" &amp; AE$1 &amp; "]"),EB[indic_nrg],$A4,EB[Nositel],$B4,EB[Výběr],1,EB[unit],"TJ"),0)</f>
        <v>0</v>
      </c>
      <c r="AF4" s="173">
        <f ca="1">IF(AF$1&lt;=Last_Bil,SUMIFS(INDIRECT("EB[" &amp; AF$1 &amp; "]"),EB[indic_nrg],$A4,EB[Nositel],$B4,EB[Výběr],1,EB[unit],"TJ"),0)</f>
        <v>0</v>
      </c>
      <c r="AG4" s="173">
        <f ca="1">IF(AG$1&lt;=Last_Bil,SUMIFS(INDIRECT("EB[" &amp; AG$1 &amp; "]"),EB[indic_nrg],$A4,EB[Nositel],$B4,EB[Výběr],1,EB[unit],"TJ"),0)</f>
        <v>0</v>
      </c>
      <c r="AH4" s="173">
        <f ca="1">IF(AH$1&lt;=Last_Bil,SUMIFS(INDIRECT("EB[" &amp; AH$1 &amp; "]"),EB[indic_nrg],$A4,EB[Nositel],$B4,EB[Výběr],1,EB[unit],"TJ"),0)</f>
        <v>0</v>
      </c>
      <c r="AI4" s="173">
        <f ca="1">IF(AI$1&lt;=Last_Bil,SUMIFS(INDIRECT("EB[" &amp; AI$1 &amp; "]"),EB[indic_nrg],$A4,EB[Nositel],$B4,EB[Výběr],1,EB[unit],"TJ"),0)</f>
        <v>0</v>
      </c>
      <c r="AJ4" s="173">
        <f ca="1">IF(AJ$1&lt;=Last_Bil,SUMIFS(INDIRECT("EB[" &amp; AJ$1 &amp; "]"),EB[indic_nrg],$A4,EB[Nositel],$B4,EB[Výběr],1,EB[unit],"TJ"),0)</f>
        <v>0</v>
      </c>
      <c r="AK4" s="173">
        <f ca="1">IF(AK$1&lt;=Last_Bil,SUMIFS(INDIRECT("EB[" &amp; AK$1 &amp; "]"),EB[indic_nrg],$A4,EB[Nositel],$B4,EB[Výběr],1,EB[unit],"TJ"),0)</f>
        <v>0</v>
      </c>
      <c r="AL4" s="173">
        <f ca="1">IF(AL$1&lt;=Last_Bil,SUMIFS(INDIRECT("EB[" &amp; AL$1 &amp; "]"),EB[indic_nrg],$A4,EB[Nositel],$B4,EB[Výběr],1,EB[unit],"TJ"),0)</f>
        <v>0</v>
      </c>
      <c r="AM4" s="173">
        <f ca="1">IF(AM$1&lt;=Last_Bil,SUMIFS(INDIRECT("EB[" &amp; AM$1 &amp; "]"),EB[indic_nrg],$A4,EB[Nositel],$B4,EB[Výběr],1,EB[unit],"TJ"),0)</f>
        <v>0</v>
      </c>
      <c r="AN4" s="173">
        <f ca="1">IF(AN$1&lt;=Last_Bil,SUMIFS(INDIRECT("EB[" &amp; AN$1 &amp; "]"),EB[indic_nrg],$A4,EB[Nositel],$B4,EB[Výběr],1,EB[unit],"TJ"),0)</f>
        <v>0</v>
      </c>
      <c r="AO4" s="173">
        <f ca="1">IF(AO$1&lt;=Last_Bil,SUMIFS(INDIRECT("EB[" &amp; AO$1 &amp; "]"),EB[indic_nrg],$A4,EB[Nositel],$B4,EB[Výběr],1,EB[unit],"TJ"),0)</f>
        <v>0</v>
      </c>
      <c r="AP4" s="173">
        <f ca="1">IF(AP$1&lt;=Last_Bil,SUMIFS(INDIRECT("EB[" &amp; AP$1 &amp; "]"),EB[indic_nrg],$A4,EB[Nositel],$B4,EB[Výběr],1,EB[unit],"TJ"),0)</f>
        <v>0</v>
      </c>
      <c r="AQ4" s="173">
        <f ca="1">IF(AQ$1&lt;=Last_Bil,SUMIFS(INDIRECT("EB[" &amp; AQ$1 &amp; "]"),EB[indic_nrg],$A4,EB[Nositel],$B4,EB[Výběr],1,EB[unit],"TJ"),0)</f>
        <v>0</v>
      </c>
      <c r="AR4" s="173">
        <f ca="1">IF(AR$1&lt;=Last_Bil,SUMIFS(INDIRECT("EB[" &amp; AR$1 &amp; "]"),EB[indic_nrg],$A4,EB[Nositel],$B4,EB[Výběr],1,EB[unit],"TJ"),0)</f>
        <v>0</v>
      </c>
      <c r="AS4" s="173">
        <f ca="1">IF(AS$1&lt;=Last_Bil,SUMIFS(INDIRECT("EB[" &amp; AS$1 &amp; "]"),EB[indic_nrg],$A4,EB[Nositel],$B4,EB[Výběr],1,EB[unit],"TJ"),0)</f>
        <v>0</v>
      </c>
      <c r="AT4" s="173">
        <f ca="1">IF(AT$1&lt;=Last_Bil,SUMIFS(INDIRECT("EB[" &amp; AT$1 &amp; "]"),EB[indic_nrg],$A4,EB[Nositel],$B4,EB[Výběr],1,EB[unit],"TJ"),0)</f>
        <v>0</v>
      </c>
      <c r="AU4" s="173">
        <f ca="1">IF(AU$1&lt;=Last_Bil,SUMIFS(INDIRECT("EB[" &amp; AU$1 &amp; "]"),EB[indic_nrg],$A4,EB[Nositel],$B4,EB[Výběr],1,EB[unit],"TJ"),0)</f>
        <v>0</v>
      </c>
      <c r="AV4" s="173">
        <f ca="1">IF(AV$1&lt;=Last_Bil,SUMIFS(INDIRECT("EB[" &amp; AV$1 &amp; "]"),EB[indic_nrg],$A4,EB[Nositel],$B4,EB[Výběr],1,EB[unit],"TJ"),0)</f>
        <v>0</v>
      </c>
      <c r="AW4" s="173">
        <f ca="1">IF(AW$1&lt;=Last_Bil,SUMIFS(INDIRECT("EB[" &amp; AW$1 &amp; "]"),EB[indic_nrg],$A4,EB[Nositel],$B4,EB[Výběr],1,EB[unit],"TJ"),0)</f>
        <v>0</v>
      </c>
      <c r="AX4" s="173">
        <f ca="1">IF(AX$1&lt;=Last_Bil,SUMIFS(INDIRECT("EB[" &amp; AX$1 &amp; "]"),EB[indic_nrg],$A4,EB[Nositel],$B4,EB[Výběr],1,EB[unit],"TJ"),0)</f>
        <v>0</v>
      </c>
      <c r="AY4" s="173">
        <f ca="1">IF(AY$1&lt;=Last_Bil,SUMIFS(INDIRECT("EB[" &amp; AY$1 &amp; "]"),EB[indic_nrg],$A4,EB[Nositel],$B4,EB[Výběr],1,EB[unit],"TJ"),0)</f>
        <v>0</v>
      </c>
      <c r="AZ4" s="173">
        <f ca="1">IF(AZ$1&lt;=Last_Bil,SUMIFS(INDIRECT("EB[" &amp; AZ$1 &amp; "]"),EB[indic_nrg],$A4,EB[Nositel],$B4,EB[Výběr],1,EB[unit],"TJ"),0)</f>
        <v>0</v>
      </c>
      <c r="BA4" s="173">
        <f ca="1">IF(BA$1&lt;=Last_Bil,SUMIFS(INDIRECT("EB[" &amp; BA$1 &amp; "]"),EB[indic_nrg],$A4,EB[Nositel],$B4,EB[Výběr],1,EB[unit],"TJ"),0)</f>
        <v>0</v>
      </c>
      <c r="BB4" s="173">
        <f ca="1">IF(BB$1&lt;=Last_Bil,SUMIFS(INDIRECT("EB[" &amp; BB$1 &amp; "]"),EB[indic_nrg],$A4,EB[Nositel],$B4,EB[Výběr],1,EB[unit],"TJ"),0)</f>
        <v>0</v>
      </c>
      <c r="BC4" s="173">
        <f ca="1">IF(BC$1&lt;=Last_Bil,SUMIFS(INDIRECT("EB[" &amp; BC$1 &amp; "]"),EB[indic_nrg],$A4,EB[Nositel],$B4,EB[Výběr],1,EB[unit],"TJ"),0)</f>
        <v>0</v>
      </c>
      <c r="BD4" s="173">
        <f ca="1">IF(BD$1&lt;=Last_Bil,SUMIFS(INDIRECT("EB[" &amp; BD$1 &amp; "]"),EB[indic_nrg],$A4,EB[Nositel],$B4,EB[Výběr],1,EB[unit],"TJ"),0)</f>
        <v>0</v>
      </c>
      <c r="BE4" s="173">
        <f ca="1">IF(BE$1&lt;=Last_Bil,SUMIFS(INDIRECT("EB[" &amp; BE$1 &amp; "]"),EB[indic_nrg],$A4,EB[Nositel],$B4,EB[Výběr],1,EB[unit],"TJ"),0)</f>
        <v>0</v>
      </c>
      <c r="BF4" s="173">
        <f ca="1">IF(BF$1&lt;=Last_Bil,SUMIFS(INDIRECT("EB[" &amp; BF$1 &amp; "]"),EB[indic_nrg],$A4,EB[Nositel],$B4,EB[Výběr],1,EB[unit],"TJ"),0)</f>
        <v>0</v>
      </c>
      <c r="BG4" s="173">
        <f ca="1">IF(BG$1&lt;=Last_Bil,SUMIFS(INDIRECT("EB[" &amp; BG$1 &amp; "]"),EB[indic_nrg],$A4,EB[Nositel],$B4,EB[Výběr],1,EB[unit],"TJ"),0)</f>
        <v>0</v>
      </c>
      <c r="BH4" s="173">
        <f ca="1">IF(BH$1&lt;=Last_Bil,SUMIFS(INDIRECT("EB[" &amp; BH$1 &amp; "]"),EB[indic_nrg],$A4,EB[Nositel],$B4,EB[Výběr],1,EB[unit],"TJ"),0)</f>
        <v>0</v>
      </c>
      <c r="BI4" s="173">
        <f ca="1">IF(BI$1&lt;=Last_Bil,SUMIFS(INDIRECT("EB[" &amp; BI$1 &amp; "]"),EB[indic_nrg],$A4,EB[Nositel],$B4,EB[Výběr],1,EB[unit],"TJ"),0)</f>
        <v>0</v>
      </c>
      <c r="BJ4" s="173">
        <f ca="1">IF(BJ$1&lt;=Last_Bil,SUMIFS(INDIRECT("EB[" &amp; BJ$1 &amp; "]"),EB[indic_nrg],$A4,EB[Nositel],$B4,EB[Výběr],1,EB[unit],"TJ"),0)</f>
        <v>0</v>
      </c>
      <c r="BK4" s="173">
        <f ca="1">IF(BK$1&lt;=Last_Bil,SUMIFS(INDIRECT("EB[" &amp; BK$1 &amp; "]"),EB[indic_nrg],$A4,EB[Nositel],$B4,EB[Výběr],1,EB[unit],"TJ"),0)</f>
        <v>0</v>
      </c>
      <c r="BL4" s="162">
        <f ca="1">IF(BL$1&lt;=Last_Bil,SUMIFS(INDIRECT("EB[" &amp; BL$1 &amp; "]"),EB[indic_nrg],$A4,EB[Nositel],$B4,EB[Výběr],1,EB[unit],"TJ"),0)</f>
        <v>0</v>
      </c>
    </row>
    <row r="5" spans="1:64" s="196" customFormat="1" x14ac:dyDescent="0.25">
      <c r="A5" s="196" t="s">
        <v>1195</v>
      </c>
      <c r="B5" t="s">
        <v>3134</v>
      </c>
      <c r="C5" s="221" t="s">
        <v>3253</v>
      </c>
      <c r="D5" s="215">
        <f ca="1">IF(D$1&lt;=Last_Bil,SUMIFS(INDIRECT("EB[" &amp; D$1 &amp; "]"),EB[indic_nrg],$A5,EB[Nositel],$B5,EB[Výběr],1,EB[unit],"TJ"),0)</f>
        <v>0</v>
      </c>
      <c r="E5" s="173">
        <f ca="1">IF(E$1&lt;=Last_Bil,SUMIFS(INDIRECT("EB[" &amp; E$1 &amp; "]"),EB[indic_nrg],$A5,EB[Nositel],$B5,EB[Výběr],1,EB[unit],"TJ"),0)</f>
        <v>0</v>
      </c>
      <c r="F5" s="173">
        <f ca="1">IF(F$1&lt;=Last_Bil,SUMIFS(INDIRECT("EB[" &amp; F$1 &amp; "]"),EB[indic_nrg],$A5,EB[Nositel],$B5,EB[Výběr],1,EB[unit],"TJ"),0)</f>
        <v>0</v>
      </c>
      <c r="G5" s="173">
        <f ca="1">IF(G$1&lt;=Last_Bil,SUMIFS(INDIRECT("EB[" &amp; G$1 &amp; "]"),EB[indic_nrg],$A5,EB[Nositel],$B5,EB[Výběr],1,EB[unit],"TJ"),0)</f>
        <v>1</v>
      </c>
      <c r="H5" s="173">
        <f ca="1">IF(H$1&lt;=Last_Bil,SUMIFS(INDIRECT("EB[" &amp; H$1 &amp; "]"),EB[indic_nrg],$A5,EB[Nositel],$B5,EB[Výběr],1,EB[unit],"TJ"),0)</f>
        <v>0</v>
      </c>
      <c r="I5" s="173">
        <f ca="1">IF(I$1&lt;=Last_Bil,SUMIFS(INDIRECT("EB[" &amp; I$1 &amp; "]"),EB[indic_nrg],$A5,EB[Nositel],$B5,EB[Výběr],1,EB[unit],"TJ"),0)</f>
        <v>269</v>
      </c>
      <c r="J5" s="173">
        <f ca="1">IF(J$1&lt;=Last_Bil,SUMIFS(INDIRECT("EB[" &amp; J$1 &amp; "]"),EB[indic_nrg],$A5,EB[Nositel],$B5,EB[Výběr],1,EB[unit],"TJ"),0)</f>
        <v>677</v>
      </c>
      <c r="K5" s="173">
        <f ca="1">IF(K$1&lt;=Last_Bil,SUMIFS(INDIRECT("EB[" &amp; K$1 &amp; "]"),EB[indic_nrg],$A5,EB[Nositel],$B5,EB[Výběr],1,EB[unit],"TJ"),0)</f>
        <v>571</v>
      </c>
      <c r="L5" s="173">
        <f ca="1">IF(L$1&lt;=Last_Bil,SUMIFS(INDIRECT("EB[" &amp; L$1 &amp; "]"),EB[indic_nrg],$A5,EB[Nositel],$B5,EB[Výběr],1,EB[unit],"TJ"),0)</f>
        <v>1244</v>
      </c>
      <c r="M5" s="173">
        <f ca="1">IF(M$1&lt;=Last_Bil,SUMIFS(INDIRECT("EB[" &amp; M$1 &amp; "]"),EB[indic_nrg],$A5,EB[Nositel],$B5,EB[Výběr],1,EB[unit],"TJ"),0)</f>
        <v>1227</v>
      </c>
      <c r="N5" s="173">
        <f ca="1">IF(N$1&lt;=Last_Bil,SUMIFS(INDIRECT("EB[" &amp; N$1 &amp; "]"),EB[indic_nrg],$A5,EB[Nositel],$B5,EB[Výběr],1,EB[unit],"TJ"),0)</f>
        <v>1129</v>
      </c>
      <c r="O5" s="173">
        <f ca="1">IF(O$1&lt;=Last_Bil,SUMIFS(INDIRECT("EB[" &amp; O$1 &amp; "]"),EB[indic_nrg],$A5,EB[Nositel],$B5,EB[Výběr],1,EB[unit],"TJ"),0)</f>
        <v>1116</v>
      </c>
      <c r="P5" s="173">
        <f ca="1">IF(P$1&lt;=Last_Bil,SUMIFS(INDIRECT("EB[" &amp; P$1 &amp; "]"),EB[indic_nrg],$A5,EB[Nositel],$B5,EB[Výběr],1,EB[unit],"TJ"),0)</f>
        <v>1100</v>
      </c>
      <c r="Q5" s="173">
        <f ca="1">IF(Q$1&lt;=Last_Bil,SUMIFS(INDIRECT("EB[" &amp; Q$1 &amp; "]"),EB[indic_nrg],$A5,EB[Nositel],$B5,EB[Výběr],1,EB[unit],"TJ"),0)</f>
        <v>122</v>
      </c>
      <c r="R5" s="173">
        <f ca="1">IF(R$1&lt;=Last_Bil,SUMIFS(INDIRECT("EB[" &amp; R$1 &amp; "]"),EB[indic_nrg],$A5,EB[Nositel],$B5,EB[Výběr],1,EB[unit],"TJ"),0)</f>
        <v>2360</v>
      </c>
      <c r="S5" s="173">
        <f ca="1">IF(S$1&lt;=Last_Bil,SUMIFS(INDIRECT("EB[" &amp; S$1 &amp; "]"),EB[indic_nrg],$A5,EB[Nositel],$B5,EB[Výběr],1,EB[unit],"TJ"),0)</f>
        <v>2173</v>
      </c>
      <c r="T5" s="173">
        <f ca="1">IF(T$1&lt;=Last_Bil,SUMIFS(INDIRECT("EB[" &amp; T$1 &amp; "]"),EB[indic_nrg],$A5,EB[Nositel],$B5,EB[Výběr],1,EB[unit],"TJ"),0)</f>
        <v>3233</v>
      </c>
      <c r="U5" s="173">
        <f ca="1">IF(U$1&lt;=Last_Bil,SUMIFS(INDIRECT("EB[" &amp; U$1 &amp; "]"),EB[indic_nrg],$A5,EB[Nositel],$B5,EB[Výběr],1,EB[unit],"TJ"),0)</f>
        <v>4172</v>
      </c>
      <c r="V5" s="173">
        <f ca="1">IF(V$1&lt;=Last_Bil,SUMIFS(INDIRECT("EB[" &amp; V$1 &amp; "]"),EB[indic_nrg],$A5,EB[Nositel],$B5,EB[Výběr],1,EB[unit],"TJ"),0)</f>
        <v>5577</v>
      </c>
      <c r="W5" s="173">
        <f ca="1">IF(W$1&lt;=Last_Bil,SUMIFS(INDIRECT("EB[" &amp; W$1 &amp; "]"),EB[indic_nrg],$A5,EB[Nositel],$B5,EB[Výběr],1,EB[unit],"TJ"),0)</f>
        <v>5730</v>
      </c>
      <c r="X5" s="173">
        <f ca="1">IF(X$1&lt;=Last_Bil,SUMIFS(INDIRECT("EB[" &amp; X$1 &amp; "]"),EB[indic_nrg],$A5,EB[Nositel],$B5,EB[Výběr],1,EB[unit],"TJ"),0)</f>
        <v>6959</v>
      </c>
      <c r="Y5" s="173">
        <f ca="1">IF(Y$1&lt;=Last_Bil,SUMIFS(INDIRECT("EB[" &amp; Y$1 &amp; "]"),EB[indic_nrg],$A5,EB[Nositel],$B5,EB[Výběr],1,EB[unit],"TJ"),0)</f>
        <v>8282</v>
      </c>
      <c r="Z5" s="173">
        <f ca="1">IF(Z$1&lt;=Last_Bil,SUMIFS(INDIRECT("EB[" &amp; Z$1 &amp; "]"),EB[indic_nrg],$A5,EB[Nositel],$B5,EB[Výběr],1,EB[unit],"TJ"),0)</f>
        <v>4832</v>
      </c>
      <c r="AA5" s="173">
        <f ca="1">IF(AA$1&lt;=Last_Bil,SUMIFS(INDIRECT("EB[" &amp; AA$1 &amp; "]"),EB[indic_nrg],$A5,EB[Nositel],$B5,EB[Výběr],1,EB[unit],"TJ"),0)</f>
        <v>428</v>
      </c>
      <c r="AB5" s="173">
        <f ca="1">IF(AB$1&lt;=Last_Bil,SUMIFS(INDIRECT("EB[" &amp; AB$1 &amp; "]"),EB[indic_nrg],$A5,EB[Nositel],$B5,EB[Výběr],1,EB[unit],"TJ"),0)</f>
        <v>728</v>
      </c>
      <c r="AC5" s="173">
        <f ca="1">IF(AC$1&lt;=Last_Bil,SUMIFS(INDIRECT("EB[" &amp; AC$1 &amp; "]"),EB[indic_nrg],$A5,EB[Nositel],$B5,EB[Výběr],1,EB[unit],"TJ"),0)</f>
        <v>379</v>
      </c>
      <c r="AD5" s="173">
        <f ca="1">IF(AD$1&lt;=Last_Bil,SUMIFS(INDIRECT("EB[" &amp; AD$1 &amp; "]"),EB[indic_nrg],$A5,EB[Nositel],$B5,EB[Výběr],1,EB[unit],"TJ"),0)</f>
        <v>0</v>
      </c>
      <c r="AE5" s="173">
        <f ca="1">IF(AE$1&lt;=Last_Bil,SUMIFS(INDIRECT("EB[" &amp; AE$1 &amp; "]"),EB[indic_nrg],$A5,EB[Nositel],$B5,EB[Výběr],1,EB[unit],"TJ"),0)</f>
        <v>0</v>
      </c>
      <c r="AF5" s="173">
        <f ca="1">IF(AF$1&lt;=Last_Bil,SUMIFS(INDIRECT("EB[" &amp; AF$1 &amp; "]"),EB[indic_nrg],$A5,EB[Nositel],$B5,EB[Výběr],1,EB[unit],"TJ"),0)</f>
        <v>0</v>
      </c>
      <c r="AG5" s="173">
        <f ca="1">IF(AG$1&lt;=Last_Bil,SUMIFS(INDIRECT("EB[" &amp; AG$1 &amp; "]"),EB[indic_nrg],$A5,EB[Nositel],$B5,EB[Výběr],1,EB[unit],"TJ"),0)</f>
        <v>0</v>
      </c>
      <c r="AH5" s="173">
        <f ca="1">IF(AH$1&lt;=Last_Bil,SUMIFS(INDIRECT("EB[" &amp; AH$1 &amp; "]"),EB[indic_nrg],$A5,EB[Nositel],$B5,EB[Výběr],1,EB[unit],"TJ"),0)</f>
        <v>0</v>
      </c>
      <c r="AI5" s="173">
        <f ca="1">IF(AI$1&lt;=Last_Bil,SUMIFS(INDIRECT("EB[" &amp; AI$1 &amp; "]"),EB[indic_nrg],$A5,EB[Nositel],$B5,EB[Výběr],1,EB[unit],"TJ"),0)</f>
        <v>0</v>
      </c>
      <c r="AJ5" s="173">
        <f ca="1">IF(AJ$1&lt;=Last_Bil,SUMIFS(INDIRECT("EB[" &amp; AJ$1 &amp; "]"),EB[indic_nrg],$A5,EB[Nositel],$B5,EB[Výběr],1,EB[unit],"TJ"),0)</f>
        <v>0</v>
      </c>
      <c r="AK5" s="173">
        <f ca="1">IF(AK$1&lt;=Last_Bil,SUMIFS(INDIRECT("EB[" &amp; AK$1 &amp; "]"),EB[indic_nrg],$A5,EB[Nositel],$B5,EB[Výběr],1,EB[unit],"TJ"),0)</f>
        <v>0</v>
      </c>
      <c r="AL5" s="173">
        <f ca="1">IF(AL$1&lt;=Last_Bil,SUMIFS(INDIRECT("EB[" &amp; AL$1 &amp; "]"),EB[indic_nrg],$A5,EB[Nositel],$B5,EB[Výběr],1,EB[unit],"TJ"),0)</f>
        <v>0</v>
      </c>
      <c r="AM5" s="173">
        <f ca="1">IF(AM$1&lt;=Last_Bil,SUMIFS(INDIRECT("EB[" &amp; AM$1 &amp; "]"),EB[indic_nrg],$A5,EB[Nositel],$B5,EB[Výběr],1,EB[unit],"TJ"),0)</f>
        <v>0</v>
      </c>
      <c r="AN5" s="173">
        <f ca="1">IF(AN$1&lt;=Last_Bil,SUMIFS(INDIRECT("EB[" &amp; AN$1 &amp; "]"),EB[indic_nrg],$A5,EB[Nositel],$B5,EB[Výběr],1,EB[unit],"TJ"),0)</f>
        <v>0</v>
      </c>
      <c r="AO5" s="173">
        <f ca="1">IF(AO$1&lt;=Last_Bil,SUMIFS(INDIRECT("EB[" &amp; AO$1 &amp; "]"),EB[indic_nrg],$A5,EB[Nositel],$B5,EB[Výběr],1,EB[unit],"TJ"),0)</f>
        <v>0</v>
      </c>
      <c r="AP5" s="173">
        <f ca="1">IF(AP$1&lt;=Last_Bil,SUMIFS(INDIRECT("EB[" &amp; AP$1 &amp; "]"),EB[indic_nrg],$A5,EB[Nositel],$B5,EB[Výběr],1,EB[unit],"TJ"),0)</f>
        <v>0</v>
      </c>
      <c r="AQ5" s="173">
        <f ca="1">IF(AQ$1&lt;=Last_Bil,SUMIFS(INDIRECT("EB[" &amp; AQ$1 &amp; "]"),EB[indic_nrg],$A5,EB[Nositel],$B5,EB[Výběr],1,EB[unit],"TJ"),0)</f>
        <v>0</v>
      </c>
      <c r="AR5" s="173">
        <f ca="1">IF(AR$1&lt;=Last_Bil,SUMIFS(INDIRECT("EB[" &amp; AR$1 &amp; "]"),EB[indic_nrg],$A5,EB[Nositel],$B5,EB[Výběr],1,EB[unit],"TJ"),0)</f>
        <v>0</v>
      </c>
      <c r="AS5" s="173">
        <f ca="1">IF(AS$1&lt;=Last_Bil,SUMIFS(INDIRECT("EB[" &amp; AS$1 &amp; "]"),EB[indic_nrg],$A5,EB[Nositel],$B5,EB[Výběr],1,EB[unit],"TJ"),0)</f>
        <v>0</v>
      </c>
      <c r="AT5" s="173">
        <f ca="1">IF(AT$1&lt;=Last_Bil,SUMIFS(INDIRECT("EB[" &amp; AT$1 &amp; "]"),EB[indic_nrg],$A5,EB[Nositel],$B5,EB[Výběr],1,EB[unit],"TJ"),0)</f>
        <v>0</v>
      </c>
      <c r="AU5" s="173">
        <f ca="1">IF(AU$1&lt;=Last_Bil,SUMIFS(INDIRECT("EB[" &amp; AU$1 &amp; "]"),EB[indic_nrg],$A5,EB[Nositel],$B5,EB[Výběr],1,EB[unit],"TJ"),0)</f>
        <v>0</v>
      </c>
      <c r="AV5" s="173">
        <f ca="1">IF(AV$1&lt;=Last_Bil,SUMIFS(INDIRECT("EB[" &amp; AV$1 &amp; "]"),EB[indic_nrg],$A5,EB[Nositel],$B5,EB[Výběr],1,EB[unit],"TJ"),0)</f>
        <v>0</v>
      </c>
      <c r="AW5" s="173">
        <f ca="1">IF(AW$1&lt;=Last_Bil,SUMIFS(INDIRECT("EB[" &amp; AW$1 &amp; "]"),EB[indic_nrg],$A5,EB[Nositel],$B5,EB[Výběr],1,EB[unit],"TJ"),0)</f>
        <v>0</v>
      </c>
      <c r="AX5" s="173">
        <f ca="1">IF(AX$1&lt;=Last_Bil,SUMIFS(INDIRECT("EB[" &amp; AX$1 &amp; "]"),EB[indic_nrg],$A5,EB[Nositel],$B5,EB[Výběr],1,EB[unit],"TJ"),0)</f>
        <v>0</v>
      </c>
      <c r="AY5" s="173">
        <f ca="1">IF(AY$1&lt;=Last_Bil,SUMIFS(INDIRECT("EB[" &amp; AY$1 &amp; "]"),EB[indic_nrg],$A5,EB[Nositel],$B5,EB[Výběr],1,EB[unit],"TJ"),0)</f>
        <v>0</v>
      </c>
      <c r="AZ5" s="173">
        <f ca="1">IF(AZ$1&lt;=Last_Bil,SUMIFS(INDIRECT("EB[" &amp; AZ$1 &amp; "]"),EB[indic_nrg],$A5,EB[Nositel],$B5,EB[Výběr],1,EB[unit],"TJ"),0)</f>
        <v>0</v>
      </c>
      <c r="BA5" s="173">
        <f ca="1">IF(BA$1&lt;=Last_Bil,SUMIFS(INDIRECT("EB[" &amp; BA$1 &amp; "]"),EB[indic_nrg],$A5,EB[Nositel],$B5,EB[Výběr],1,EB[unit],"TJ"),0)</f>
        <v>0</v>
      </c>
      <c r="BB5" s="173">
        <f ca="1">IF(BB$1&lt;=Last_Bil,SUMIFS(INDIRECT("EB[" &amp; BB$1 &amp; "]"),EB[indic_nrg],$A5,EB[Nositel],$B5,EB[Výběr],1,EB[unit],"TJ"),0)</f>
        <v>0</v>
      </c>
      <c r="BC5" s="173">
        <f ca="1">IF(BC$1&lt;=Last_Bil,SUMIFS(INDIRECT("EB[" &amp; BC$1 &amp; "]"),EB[indic_nrg],$A5,EB[Nositel],$B5,EB[Výběr],1,EB[unit],"TJ"),0)</f>
        <v>0</v>
      </c>
      <c r="BD5" s="173">
        <f ca="1">IF(BD$1&lt;=Last_Bil,SUMIFS(INDIRECT("EB[" &amp; BD$1 &amp; "]"),EB[indic_nrg],$A5,EB[Nositel],$B5,EB[Výběr],1,EB[unit],"TJ"),0)</f>
        <v>0</v>
      </c>
      <c r="BE5" s="173">
        <f ca="1">IF(BE$1&lt;=Last_Bil,SUMIFS(INDIRECT("EB[" &amp; BE$1 &amp; "]"),EB[indic_nrg],$A5,EB[Nositel],$B5,EB[Výběr],1,EB[unit],"TJ"),0)</f>
        <v>0</v>
      </c>
      <c r="BF5" s="173">
        <f ca="1">IF(BF$1&lt;=Last_Bil,SUMIFS(INDIRECT("EB[" &amp; BF$1 &amp; "]"),EB[indic_nrg],$A5,EB[Nositel],$B5,EB[Výběr],1,EB[unit],"TJ"),0)</f>
        <v>0</v>
      </c>
      <c r="BG5" s="173">
        <f ca="1">IF(BG$1&lt;=Last_Bil,SUMIFS(INDIRECT("EB[" &amp; BG$1 &amp; "]"),EB[indic_nrg],$A5,EB[Nositel],$B5,EB[Výběr],1,EB[unit],"TJ"),0)</f>
        <v>0</v>
      </c>
      <c r="BH5" s="173">
        <f ca="1">IF(BH$1&lt;=Last_Bil,SUMIFS(INDIRECT("EB[" &amp; BH$1 &amp; "]"),EB[indic_nrg],$A5,EB[Nositel],$B5,EB[Výběr],1,EB[unit],"TJ"),0)</f>
        <v>0</v>
      </c>
      <c r="BI5" s="173">
        <f ca="1">IF(BI$1&lt;=Last_Bil,SUMIFS(INDIRECT("EB[" &amp; BI$1 &amp; "]"),EB[indic_nrg],$A5,EB[Nositel],$B5,EB[Výběr],1,EB[unit],"TJ"),0)</f>
        <v>0</v>
      </c>
      <c r="BJ5" s="173">
        <f ca="1">IF(BJ$1&lt;=Last_Bil,SUMIFS(INDIRECT("EB[" &amp; BJ$1 &amp; "]"),EB[indic_nrg],$A5,EB[Nositel],$B5,EB[Výběr],1,EB[unit],"TJ"),0)</f>
        <v>0</v>
      </c>
      <c r="BK5" s="173">
        <f ca="1">IF(BK$1&lt;=Last_Bil,SUMIFS(INDIRECT("EB[" &amp; BK$1 &amp; "]"),EB[indic_nrg],$A5,EB[Nositel],$B5,EB[Výběr],1,EB[unit],"TJ"),0)</f>
        <v>0</v>
      </c>
      <c r="BL5" s="162">
        <f ca="1">IF(BL$1&lt;=Last_Bil,SUMIFS(INDIRECT("EB[" &amp; BL$1 &amp; "]"),EB[indic_nrg],$A5,EB[Nositel],$B5,EB[Výběr],1,EB[unit],"TJ"),0)</f>
        <v>0</v>
      </c>
    </row>
    <row r="6" spans="1:64" s="196" customFormat="1" x14ac:dyDescent="0.25">
      <c r="A6" s="196" t="s">
        <v>1195</v>
      </c>
      <c r="B6" t="s">
        <v>3132</v>
      </c>
      <c r="C6" s="221" t="s">
        <v>3274</v>
      </c>
      <c r="D6" s="215">
        <f ca="1">IF(D$1&lt;=Last_Bil,SUMIFS(INDIRECT("EB[" &amp; D$1 &amp; "]"),EB[indic_nrg],$A6,EB[Nositel],$B6,EB[Výběr],1,EB[unit],"TJ"),0)</f>
        <v>0</v>
      </c>
      <c r="E6" s="173">
        <f ca="1">IF(E$1&lt;=Last_Bil,SUMIFS(INDIRECT("EB[" &amp; E$1 &amp; "]"),EB[indic_nrg],$A6,EB[Nositel],$B6,EB[Výběr],1,EB[unit],"TJ"),0)</f>
        <v>0</v>
      </c>
      <c r="F6" s="173">
        <f ca="1">IF(F$1&lt;=Last_Bil,SUMIFS(INDIRECT("EB[" &amp; F$1 &amp; "]"),EB[indic_nrg],$A6,EB[Nositel],$B6,EB[Výběr],1,EB[unit],"TJ"),0)</f>
        <v>0</v>
      </c>
      <c r="G6" s="173">
        <f ca="1">IF(G$1&lt;=Last_Bil,SUMIFS(INDIRECT("EB[" &amp; G$1 &amp; "]"),EB[indic_nrg],$A6,EB[Nositel],$B6,EB[Výběr],1,EB[unit],"TJ"),0)</f>
        <v>0</v>
      </c>
      <c r="H6" s="173">
        <f ca="1">IF(H$1&lt;=Last_Bil,SUMIFS(INDIRECT("EB[" &amp; H$1 &amp; "]"),EB[indic_nrg],$A6,EB[Nositel],$B6,EB[Výběr],1,EB[unit],"TJ"),0)</f>
        <v>0</v>
      </c>
      <c r="I6" s="173">
        <f ca="1">IF(I$1&lt;=Last_Bil,SUMIFS(INDIRECT("EB[" &amp; I$1 &amp; "]"),EB[indic_nrg],$A6,EB[Nositel],$B6,EB[Výběr],1,EB[unit],"TJ"),0)</f>
        <v>0</v>
      </c>
      <c r="J6" s="173">
        <f ca="1">IF(J$1&lt;=Last_Bil,SUMIFS(INDIRECT("EB[" &amp; J$1 &amp; "]"),EB[indic_nrg],$A6,EB[Nositel],$B6,EB[Výběr],1,EB[unit],"TJ"),0)</f>
        <v>0</v>
      </c>
      <c r="K6" s="173">
        <f ca="1">IF(K$1&lt;=Last_Bil,SUMIFS(INDIRECT("EB[" &amp; K$1 &amp; "]"),EB[indic_nrg],$A6,EB[Nositel],$B6,EB[Výběr],1,EB[unit],"TJ"),0)</f>
        <v>0</v>
      </c>
      <c r="L6" s="173">
        <f ca="1">IF(L$1&lt;=Last_Bil,SUMIFS(INDIRECT("EB[" &amp; L$1 &amp; "]"),EB[indic_nrg],$A6,EB[Nositel],$B6,EB[Výběr],1,EB[unit],"TJ"),0)</f>
        <v>0</v>
      </c>
      <c r="M6" s="173">
        <f ca="1">IF(M$1&lt;=Last_Bil,SUMIFS(INDIRECT("EB[" &amp; M$1 &amp; "]"),EB[indic_nrg],$A6,EB[Nositel],$B6,EB[Výběr],1,EB[unit],"TJ"),0)</f>
        <v>0</v>
      </c>
      <c r="N6" s="173">
        <f ca="1">IF(N$1&lt;=Last_Bil,SUMIFS(INDIRECT("EB[" &amp; N$1 &amp; "]"),EB[indic_nrg],$A6,EB[Nositel],$B6,EB[Výběr],1,EB[unit],"TJ"),0)</f>
        <v>0</v>
      </c>
      <c r="O6" s="173">
        <f ca="1">IF(O$1&lt;=Last_Bil,SUMIFS(INDIRECT("EB[" &amp; O$1 &amp; "]"),EB[indic_nrg],$A6,EB[Nositel],$B6,EB[Výběr],1,EB[unit],"TJ"),0)</f>
        <v>0</v>
      </c>
      <c r="P6" s="173">
        <f ca="1">IF(P$1&lt;=Last_Bil,SUMIFS(INDIRECT("EB[" &amp; P$1 &amp; "]"),EB[indic_nrg],$A6,EB[Nositel],$B6,EB[Výběr],1,EB[unit],"TJ"),0)</f>
        <v>0</v>
      </c>
      <c r="Q6" s="173">
        <f ca="1">IF(Q$1&lt;=Last_Bil,SUMIFS(INDIRECT("EB[" &amp; Q$1 &amp; "]"),EB[indic_nrg],$A6,EB[Nositel],$B6,EB[Výběr],1,EB[unit],"TJ"),0)</f>
        <v>0</v>
      </c>
      <c r="R6" s="173">
        <f ca="1">IF(R$1&lt;=Last_Bil,SUMIFS(INDIRECT("EB[" &amp; R$1 &amp; "]"),EB[indic_nrg],$A6,EB[Nositel],$B6,EB[Výběr],1,EB[unit],"TJ"),0)</f>
        <v>0</v>
      </c>
      <c r="S6" s="173">
        <f ca="1">IF(S$1&lt;=Last_Bil,SUMIFS(INDIRECT("EB[" &amp; S$1 &amp; "]"),EB[indic_nrg],$A6,EB[Nositel],$B6,EB[Výběr],1,EB[unit],"TJ"),0)</f>
        <v>0</v>
      </c>
      <c r="T6" s="173">
        <f ca="1">IF(T$1&lt;=Last_Bil,SUMIFS(INDIRECT("EB[" &amp; T$1 &amp; "]"),EB[indic_nrg],$A6,EB[Nositel],$B6,EB[Výběr],1,EB[unit],"TJ"),0)</f>
        <v>0</v>
      </c>
      <c r="U6" s="173">
        <f ca="1">IF(U$1&lt;=Last_Bil,SUMIFS(INDIRECT("EB[" &amp; U$1 &amp; "]"),EB[indic_nrg],$A6,EB[Nositel],$B6,EB[Výběr],1,EB[unit],"TJ"),0)</f>
        <v>0</v>
      </c>
      <c r="V6" s="173">
        <f ca="1">IF(V$1&lt;=Last_Bil,SUMIFS(INDIRECT("EB[" &amp; V$1 &amp; "]"),EB[indic_nrg],$A6,EB[Nositel],$B6,EB[Výběr],1,EB[unit],"TJ"),0)</f>
        <v>0</v>
      </c>
      <c r="W6" s="173">
        <f ca="1">IF(W$1&lt;=Last_Bil,SUMIFS(INDIRECT("EB[" &amp; W$1 &amp; "]"),EB[indic_nrg],$A6,EB[Nositel],$B6,EB[Výběr],1,EB[unit],"TJ"),0)</f>
        <v>0</v>
      </c>
      <c r="X6" s="173">
        <f ca="1">IF(X$1&lt;=Last_Bil,SUMIFS(INDIRECT("EB[" &amp; X$1 &amp; "]"),EB[indic_nrg],$A6,EB[Nositel],$B6,EB[Výběr],1,EB[unit],"TJ"),0)</f>
        <v>0</v>
      </c>
      <c r="Y6" s="173">
        <f ca="1">IF(Y$1&lt;=Last_Bil,SUMIFS(INDIRECT("EB[" &amp; Y$1 &amp; "]"),EB[indic_nrg],$A6,EB[Nositel],$B6,EB[Výběr],1,EB[unit],"TJ"),0)</f>
        <v>0</v>
      </c>
      <c r="Z6" s="173">
        <f ca="1">IF(Z$1&lt;=Last_Bil,SUMIFS(INDIRECT("EB[" &amp; Z$1 &amp; "]"),EB[indic_nrg],$A6,EB[Nositel],$B6,EB[Výběr],1,EB[unit],"TJ"),0)</f>
        <v>0</v>
      </c>
      <c r="AA6" s="173">
        <f ca="1">IF(AA$1&lt;=Last_Bil,SUMIFS(INDIRECT("EB[" &amp; AA$1 &amp; "]"),EB[indic_nrg],$A6,EB[Nositel],$B6,EB[Výběr],1,EB[unit],"TJ"),0)</f>
        <v>0</v>
      </c>
      <c r="AB6" s="173">
        <f ca="1">IF(AB$1&lt;=Last_Bil,SUMIFS(INDIRECT("EB[" &amp; AB$1 &amp; "]"),EB[indic_nrg],$A6,EB[Nositel],$B6,EB[Výběr],1,EB[unit],"TJ"),0)</f>
        <v>0</v>
      </c>
      <c r="AC6" s="173">
        <f ca="1">IF(AC$1&lt;=Last_Bil,SUMIFS(INDIRECT("EB[" &amp; AC$1 &amp; "]"),EB[indic_nrg],$A6,EB[Nositel],$B6,EB[Výběr],1,EB[unit],"TJ"),0)</f>
        <v>0</v>
      </c>
      <c r="AD6" s="173">
        <f ca="1">IF(AD$1&lt;=Last_Bil,SUMIFS(INDIRECT("EB[" &amp; AD$1 &amp; "]"),EB[indic_nrg],$A6,EB[Nositel],$B6,EB[Výběr],1,EB[unit],"TJ"),0)</f>
        <v>0</v>
      </c>
      <c r="AE6" s="173">
        <f ca="1">IF(AE$1&lt;=Last_Bil,SUMIFS(INDIRECT("EB[" &amp; AE$1 &amp; "]"),EB[indic_nrg],$A6,EB[Nositel],$B6,EB[Výběr],1,EB[unit],"TJ"),0)</f>
        <v>0</v>
      </c>
      <c r="AF6" s="173">
        <f ca="1">IF(AF$1&lt;=Last_Bil,SUMIFS(INDIRECT("EB[" &amp; AF$1 &amp; "]"),EB[indic_nrg],$A6,EB[Nositel],$B6,EB[Výběr],1,EB[unit],"TJ"),0)</f>
        <v>0</v>
      </c>
      <c r="AG6" s="173">
        <f ca="1">IF(AG$1&lt;=Last_Bil,SUMIFS(INDIRECT("EB[" &amp; AG$1 &amp; "]"),EB[indic_nrg],$A6,EB[Nositel],$B6,EB[Výběr],1,EB[unit],"TJ"),0)</f>
        <v>0</v>
      </c>
      <c r="AH6" s="173">
        <f ca="1">IF(AH$1&lt;=Last_Bil,SUMIFS(INDIRECT("EB[" &amp; AH$1 &amp; "]"),EB[indic_nrg],$A6,EB[Nositel],$B6,EB[Výběr],1,EB[unit],"TJ"),0)</f>
        <v>0</v>
      </c>
      <c r="AI6" s="173">
        <f ca="1">IF(AI$1&lt;=Last_Bil,SUMIFS(INDIRECT("EB[" &amp; AI$1 &amp; "]"),EB[indic_nrg],$A6,EB[Nositel],$B6,EB[Výběr],1,EB[unit],"TJ"),0)</f>
        <v>0</v>
      </c>
      <c r="AJ6" s="173">
        <f ca="1">IF(AJ$1&lt;=Last_Bil,SUMIFS(INDIRECT("EB[" &amp; AJ$1 &amp; "]"),EB[indic_nrg],$A6,EB[Nositel],$B6,EB[Výběr],1,EB[unit],"TJ"),0)</f>
        <v>0</v>
      </c>
      <c r="AK6" s="173">
        <f ca="1">IF(AK$1&lt;=Last_Bil,SUMIFS(INDIRECT("EB[" &amp; AK$1 &amp; "]"),EB[indic_nrg],$A6,EB[Nositel],$B6,EB[Výběr],1,EB[unit],"TJ"),0)</f>
        <v>0</v>
      </c>
      <c r="AL6" s="173">
        <f ca="1">IF(AL$1&lt;=Last_Bil,SUMIFS(INDIRECT("EB[" &amp; AL$1 &amp; "]"),EB[indic_nrg],$A6,EB[Nositel],$B6,EB[Výběr],1,EB[unit],"TJ"),0)</f>
        <v>0</v>
      </c>
      <c r="AM6" s="173">
        <f ca="1">IF(AM$1&lt;=Last_Bil,SUMIFS(INDIRECT("EB[" &amp; AM$1 &amp; "]"),EB[indic_nrg],$A6,EB[Nositel],$B6,EB[Výběr],1,EB[unit],"TJ"),0)</f>
        <v>0</v>
      </c>
      <c r="AN6" s="173">
        <f ca="1">IF(AN$1&lt;=Last_Bil,SUMIFS(INDIRECT("EB[" &amp; AN$1 &amp; "]"),EB[indic_nrg],$A6,EB[Nositel],$B6,EB[Výběr],1,EB[unit],"TJ"),0)</f>
        <v>0</v>
      </c>
      <c r="AO6" s="173">
        <f ca="1">IF(AO$1&lt;=Last_Bil,SUMIFS(INDIRECT("EB[" &amp; AO$1 &amp; "]"),EB[indic_nrg],$A6,EB[Nositel],$B6,EB[Výběr],1,EB[unit],"TJ"),0)</f>
        <v>0</v>
      </c>
      <c r="AP6" s="173">
        <f ca="1">IF(AP$1&lt;=Last_Bil,SUMIFS(INDIRECT("EB[" &amp; AP$1 &amp; "]"),EB[indic_nrg],$A6,EB[Nositel],$B6,EB[Výběr],1,EB[unit],"TJ"),0)</f>
        <v>0</v>
      </c>
      <c r="AQ6" s="173">
        <f ca="1">IF(AQ$1&lt;=Last_Bil,SUMIFS(INDIRECT("EB[" &amp; AQ$1 &amp; "]"),EB[indic_nrg],$A6,EB[Nositel],$B6,EB[Výběr],1,EB[unit],"TJ"),0)</f>
        <v>0</v>
      </c>
      <c r="AR6" s="173">
        <f ca="1">IF(AR$1&lt;=Last_Bil,SUMIFS(INDIRECT("EB[" &amp; AR$1 &amp; "]"),EB[indic_nrg],$A6,EB[Nositel],$B6,EB[Výběr],1,EB[unit],"TJ"),0)</f>
        <v>0</v>
      </c>
      <c r="AS6" s="173">
        <f ca="1">IF(AS$1&lt;=Last_Bil,SUMIFS(INDIRECT("EB[" &amp; AS$1 &amp; "]"),EB[indic_nrg],$A6,EB[Nositel],$B6,EB[Výběr],1,EB[unit],"TJ"),0)</f>
        <v>0</v>
      </c>
      <c r="AT6" s="173">
        <f ca="1">IF(AT$1&lt;=Last_Bil,SUMIFS(INDIRECT("EB[" &amp; AT$1 &amp; "]"),EB[indic_nrg],$A6,EB[Nositel],$B6,EB[Výběr],1,EB[unit],"TJ"),0)</f>
        <v>0</v>
      </c>
      <c r="AU6" s="173">
        <f ca="1">IF(AU$1&lt;=Last_Bil,SUMIFS(INDIRECT("EB[" &amp; AU$1 &amp; "]"),EB[indic_nrg],$A6,EB[Nositel],$B6,EB[Výběr],1,EB[unit],"TJ"),0)</f>
        <v>0</v>
      </c>
      <c r="AV6" s="173">
        <f ca="1">IF(AV$1&lt;=Last_Bil,SUMIFS(INDIRECT("EB[" &amp; AV$1 &amp; "]"),EB[indic_nrg],$A6,EB[Nositel],$B6,EB[Výběr],1,EB[unit],"TJ"),0)</f>
        <v>0</v>
      </c>
      <c r="AW6" s="173">
        <f ca="1">IF(AW$1&lt;=Last_Bil,SUMIFS(INDIRECT("EB[" &amp; AW$1 &amp; "]"),EB[indic_nrg],$A6,EB[Nositel],$B6,EB[Výběr],1,EB[unit],"TJ"),0)</f>
        <v>0</v>
      </c>
      <c r="AX6" s="173">
        <f ca="1">IF(AX$1&lt;=Last_Bil,SUMIFS(INDIRECT("EB[" &amp; AX$1 &amp; "]"),EB[indic_nrg],$A6,EB[Nositel],$B6,EB[Výběr],1,EB[unit],"TJ"),0)</f>
        <v>0</v>
      </c>
      <c r="AY6" s="173">
        <f ca="1">IF(AY$1&lt;=Last_Bil,SUMIFS(INDIRECT("EB[" &amp; AY$1 &amp; "]"),EB[indic_nrg],$A6,EB[Nositel],$B6,EB[Výběr],1,EB[unit],"TJ"),0)</f>
        <v>0</v>
      </c>
      <c r="AZ6" s="173">
        <f ca="1">IF(AZ$1&lt;=Last_Bil,SUMIFS(INDIRECT("EB[" &amp; AZ$1 &amp; "]"),EB[indic_nrg],$A6,EB[Nositel],$B6,EB[Výběr],1,EB[unit],"TJ"),0)</f>
        <v>0</v>
      </c>
      <c r="BA6" s="173">
        <f ca="1">IF(BA$1&lt;=Last_Bil,SUMIFS(INDIRECT("EB[" &amp; BA$1 &amp; "]"),EB[indic_nrg],$A6,EB[Nositel],$B6,EB[Výběr],1,EB[unit],"TJ"),0)</f>
        <v>0</v>
      </c>
      <c r="BB6" s="173">
        <f ca="1">IF(BB$1&lt;=Last_Bil,SUMIFS(INDIRECT("EB[" &amp; BB$1 &amp; "]"),EB[indic_nrg],$A6,EB[Nositel],$B6,EB[Výběr],1,EB[unit],"TJ"),0)</f>
        <v>0</v>
      </c>
      <c r="BC6" s="173">
        <f ca="1">IF(BC$1&lt;=Last_Bil,SUMIFS(INDIRECT("EB[" &amp; BC$1 &amp; "]"),EB[indic_nrg],$A6,EB[Nositel],$B6,EB[Výběr],1,EB[unit],"TJ"),0)</f>
        <v>0</v>
      </c>
      <c r="BD6" s="173">
        <f ca="1">IF(BD$1&lt;=Last_Bil,SUMIFS(INDIRECT("EB[" &amp; BD$1 &amp; "]"),EB[indic_nrg],$A6,EB[Nositel],$B6,EB[Výběr],1,EB[unit],"TJ"),0)</f>
        <v>0</v>
      </c>
      <c r="BE6" s="173">
        <f ca="1">IF(BE$1&lt;=Last_Bil,SUMIFS(INDIRECT("EB[" &amp; BE$1 &amp; "]"),EB[indic_nrg],$A6,EB[Nositel],$B6,EB[Výběr],1,EB[unit],"TJ"),0)</f>
        <v>0</v>
      </c>
      <c r="BF6" s="173">
        <f ca="1">IF(BF$1&lt;=Last_Bil,SUMIFS(INDIRECT("EB[" &amp; BF$1 &amp; "]"),EB[indic_nrg],$A6,EB[Nositel],$B6,EB[Výběr],1,EB[unit],"TJ"),0)</f>
        <v>0</v>
      </c>
      <c r="BG6" s="173">
        <f ca="1">IF(BG$1&lt;=Last_Bil,SUMIFS(INDIRECT("EB[" &amp; BG$1 &amp; "]"),EB[indic_nrg],$A6,EB[Nositel],$B6,EB[Výběr],1,EB[unit],"TJ"),0)</f>
        <v>0</v>
      </c>
      <c r="BH6" s="173">
        <f ca="1">IF(BH$1&lt;=Last_Bil,SUMIFS(INDIRECT("EB[" &amp; BH$1 &amp; "]"),EB[indic_nrg],$A6,EB[Nositel],$B6,EB[Výběr],1,EB[unit],"TJ"),0)</f>
        <v>0</v>
      </c>
      <c r="BI6" s="173">
        <f ca="1">IF(BI$1&lt;=Last_Bil,SUMIFS(INDIRECT("EB[" &amp; BI$1 &amp; "]"),EB[indic_nrg],$A6,EB[Nositel],$B6,EB[Výběr],1,EB[unit],"TJ"),0)</f>
        <v>0</v>
      </c>
      <c r="BJ6" s="173">
        <f ca="1">IF(BJ$1&lt;=Last_Bil,SUMIFS(INDIRECT("EB[" &amp; BJ$1 &amp; "]"),EB[indic_nrg],$A6,EB[Nositel],$B6,EB[Výběr],1,EB[unit],"TJ"),0)</f>
        <v>0</v>
      </c>
      <c r="BK6" s="173">
        <f ca="1">IF(BK$1&lt;=Last_Bil,SUMIFS(INDIRECT("EB[" &amp; BK$1 &amp; "]"),EB[indic_nrg],$A6,EB[Nositel],$B6,EB[Výběr],1,EB[unit],"TJ"),0)</f>
        <v>0</v>
      </c>
      <c r="BL6" s="162">
        <f ca="1">IF(BL$1&lt;=Last_Bil,SUMIFS(INDIRECT("EB[" &amp; BL$1 &amp; "]"),EB[indic_nrg],$A6,EB[Nositel],$B6,EB[Výběr],1,EB[unit],"TJ"),0)</f>
        <v>0</v>
      </c>
    </row>
    <row r="7" spans="1:64" s="196" customFormat="1" x14ac:dyDescent="0.25">
      <c r="B7" t="s">
        <v>3277</v>
      </c>
      <c r="C7" s="221" t="s">
        <v>3209</v>
      </c>
      <c r="D7" s="215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62"/>
    </row>
    <row r="8" spans="1:64" s="196" customFormat="1" x14ac:dyDescent="0.25">
      <c r="B8" t="s">
        <v>3255</v>
      </c>
      <c r="C8" s="221" t="s">
        <v>3210</v>
      </c>
      <c r="D8" s="215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62"/>
    </row>
    <row r="9" spans="1:64" s="196" customFormat="1" x14ac:dyDescent="0.25">
      <c r="B9" t="s">
        <v>3256</v>
      </c>
      <c r="C9" s="221" t="s">
        <v>3252</v>
      </c>
      <c r="D9" s="215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62"/>
    </row>
    <row r="10" spans="1:64" s="196" customFormat="1" x14ac:dyDescent="0.25">
      <c r="B10" t="s">
        <v>3153</v>
      </c>
      <c r="C10" s="221" t="s">
        <v>3269</v>
      </c>
      <c r="D10" s="215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62"/>
    </row>
    <row r="11" spans="1:64" s="196" customFormat="1" x14ac:dyDescent="0.25">
      <c r="B11" t="s">
        <v>2962</v>
      </c>
      <c r="C11" s="221" t="s">
        <v>3270</v>
      </c>
      <c r="D11" s="215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62"/>
    </row>
    <row r="12" spans="1:64" s="196" customFormat="1" x14ac:dyDescent="0.25">
      <c r="B12" t="s">
        <v>3156</v>
      </c>
      <c r="C12" s="221" t="s">
        <v>3271</v>
      </c>
      <c r="D12" s="215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62"/>
    </row>
    <row r="13" spans="1:64" s="196" customFormat="1" x14ac:dyDescent="0.25">
      <c r="B13" t="s">
        <v>3154</v>
      </c>
      <c r="C13" s="221" t="s">
        <v>3272</v>
      </c>
      <c r="D13" s="215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62"/>
    </row>
    <row r="14" spans="1:64" s="196" customFormat="1" x14ac:dyDescent="0.25">
      <c r="B14" t="s">
        <v>2959</v>
      </c>
      <c r="C14" s="221" t="s">
        <v>2959</v>
      </c>
      <c r="D14" s="215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62"/>
    </row>
    <row r="15" spans="1:64" s="196" customFormat="1" ht="15.75" thickBot="1" x14ac:dyDescent="0.3">
      <c r="A15" s="196" t="s">
        <v>1165</v>
      </c>
      <c r="B15" t="s">
        <v>3276</v>
      </c>
      <c r="C15" s="222" t="s">
        <v>3364</v>
      </c>
      <c r="D15" s="167">
        <f ca="1">IF(D$1&lt;=Last_Bil,SUMIFS(INDIRECT("EB[" &amp; D$1 &amp; "]"),EB[indic_nrg],$A15,EB[Nositel],$B15,EB[Výběr],1,EB[unit],"TJ"),0)</f>
        <v>135918</v>
      </c>
      <c r="E15" s="168">
        <f ca="1">IF(E$1&lt;=Last_Bil,SUMIFS(INDIRECT("EB[" &amp; E$1 &amp; "]"),EB[indic_nrg],$A15,EB[Nositel],$B15,EB[Výběr],1,EB[unit],"TJ"),0)</f>
        <v>131026</v>
      </c>
      <c r="F15" s="168">
        <f ca="1">IF(F$1&lt;=Last_Bil,SUMIFS(INDIRECT("EB[" &amp; F$1 &amp; "]"),EB[indic_nrg],$A15,EB[Nositel],$B15,EB[Výběr],1,EB[unit],"TJ"),0)</f>
        <v>132300</v>
      </c>
      <c r="G15" s="168">
        <f ca="1">IF(G$1&lt;=Last_Bil,SUMIFS(INDIRECT("EB[" &amp; G$1 &amp; "]"),EB[indic_nrg],$A15,EB[Nositel],$B15,EB[Výběr],1,EB[unit],"TJ"),0)</f>
        <v>136372</v>
      </c>
      <c r="H15" s="168">
        <f ca="1">IF(H$1&lt;=Last_Bil,SUMIFS(INDIRECT("EB[" &amp; H$1 &amp; "]"),EB[indic_nrg],$A15,EB[Nositel],$B15,EB[Výběr],1,EB[unit],"TJ"),0)</f>
        <v>140152</v>
      </c>
      <c r="I15" s="168">
        <f ca="1">IF(I$1&lt;=Last_Bil,SUMIFS(INDIRECT("EB[" &amp; I$1 &amp; "]"),EB[indic_nrg],$A15,EB[Nositel],$B15,EB[Výběr],1,EB[unit],"TJ"),0)</f>
        <v>132084</v>
      </c>
      <c r="J15" s="168">
        <f ca="1">IF(J$1&lt;=Last_Bil,SUMIFS(INDIRECT("EB[" &amp; J$1 &amp; "]"),EB[indic_nrg],$A15,EB[Nositel],$B15,EB[Výběr],1,EB[unit],"TJ"),0)</f>
        <v>138780</v>
      </c>
      <c r="K15" s="168">
        <f ca="1">IF(K$1&lt;=Last_Bil,SUMIFS(INDIRECT("EB[" &amp; K$1 &amp; "]"),EB[indic_nrg],$A15,EB[Nositel],$B15,EB[Výběr],1,EB[unit],"TJ"),0)</f>
        <v>134935</v>
      </c>
      <c r="L15" s="168">
        <f ca="1">IF(L$1&lt;=Last_Bil,SUMIFS(INDIRECT("EB[" &amp; L$1 &amp; "]"),EB[indic_nrg],$A15,EB[Nositel],$B15,EB[Výběr],1,EB[unit],"TJ"),0)</f>
        <v>142322</v>
      </c>
      <c r="M15" s="168">
        <f ca="1">IF(M$1&lt;=Last_Bil,SUMIFS(INDIRECT("EB[" &amp; M$1 &amp; "]"),EB[indic_nrg],$A15,EB[Nositel],$B15,EB[Výběr],1,EB[unit],"TJ"),0)</f>
        <v>144256</v>
      </c>
      <c r="N15" s="168">
        <f ca="1">IF(N$1&lt;=Last_Bil,SUMIFS(INDIRECT("EB[" &amp; N$1 &amp; "]"),EB[indic_nrg],$A15,EB[Nositel],$B15,EB[Výběr],1,EB[unit],"TJ"),0)</f>
        <v>146772</v>
      </c>
      <c r="O15" s="168">
        <f ca="1">IF(O$1&lt;=Last_Bil,SUMIFS(INDIRECT("EB[" &amp; O$1 &amp; "]"),EB[indic_nrg],$A15,EB[Nositel],$B15,EB[Výběr],1,EB[unit],"TJ"),0)</f>
        <v>159289</v>
      </c>
      <c r="P15" s="168">
        <f ca="1">IF(P$1&lt;=Last_Bil,SUMIFS(INDIRECT("EB[" &amp; P$1 &amp; "]"),EB[indic_nrg],$A15,EB[Nositel],$B15,EB[Výběr],1,EB[unit],"TJ"),0)</f>
        <v>202370</v>
      </c>
      <c r="Q15" s="168">
        <f ca="1">IF(Q$1&lt;=Last_Bil,SUMIFS(INDIRECT("EB[" &amp; Q$1 &amp; "]"),EB[indic_nrg],$A15,EB[Nositel],$B15,EB[Výběr],1,EB[unit],"TJ"),0)</f>
        <v>279418</v>
      </c>
      <c r="R15" s="168">
        <f ca="1">IF(R$1&lt;=Last_Bil,SUMIFS(INDIRECT("EB[" &amp; R$1 &amp; "]"),EB[indic_nrg],$A15,EB[Nositel],$B15,EB[Výběr],1,EB[unit],"TJ"),0)</f>
        <v>285379</v>
      </c>
      <c r="S15" s="168">
        <f ca="1">IF(S$1&lt;=Last_Bil,SUMIFS(INDIRECT("EB[" &amp; S$1 &amp; "]"),EB[indic_nrg],$A15,EB[Nositel],$B15,EB[Výběr],1,EB[unit],"TJ"),0)</f>
        <v>268158</v>
      </c>
      <c r="T15" s="168">
        <f ca="1">IF(T$1&lt;=Last_Bil,SUMIFS(INDIRECT("EB[" &amp; T$1 &amp; "]"),EB[indic_nrg],$A15,EB[Nositel],$B15,EB[Výběr],1,EB[unit],"TJ"),0)</f>
        <v>282367</v>
      </c>
      <c r="U15" s="168">
        <f ca="1">IF(U$1&lt;=Last_Bil,SUMIFS(INDIRECT("EB[" &amp; U$1 &amp; "]"),EB[indic_nrg],$A15,EB[Nositel],$B15,EB[Výběr],1,EB[unit],"TJ"),0)</f>
        <v>283661</v>
      </c>
      <c r="V15" s="168">
        <f ca="1">IF(V$1&lt;=Last_Bil,SUMIFS(INDIRECT("EB[" &amp; V$1 &amp; "]"),EB[indic_nrg],$A15,EB[Nositel],$B15,EB[Výběr],1,EB[unit],"TJ"),0)</f>
        <v>287721</v>
      </c>
      <c r="W15" s="168">
        <f ca="1">IF(W$1&lt;=Last_Bil,SUMIFS(INDIRECT("EB[" &amp; W$1 &amp; "]"),EB[indic_nrg],$A15,EB[Nositel],$B15,EB[Výběr],1,EB[unit],"TJ"),0)</f>
        <v>294831</v>
      </c>
      <c r="X15" s="168">
        <f ca="1">IF(X$1&lt;=Last_Bil,SUMIFS(INDIRECT("EB[" &amp; X$1 &amp; "]"),EB[indic_nrg],$A15,EB[Nositel],$B15,EB[Výběr],1,EB[unit],"TJ"),0)</f>
        <v>303440</v>
      </c>
      <c r="Y15" s="168">
        <f ca="1">IF(Y$1&lt;=Last_Bil,SUMIFS(INDIRECT("EB[" &amp; Y$1 &amp; "]"),EB[indic_nrg],$A15,EB[Nositel],$B15,EB[Výběr],1,EB[unit],"TJ"),0)</f>
        <v>306379</v>
      </c>
      <c r="Z15" s="168">
        <f ca="1">IF(Z$1&lt;=Last_Bil,SUMIFS(INDIRECT("EB[" &amp; Z$1 &amp; "]"),EB[indic_nrg],$A15,EB[Nositel],$B15,EB[Výběr],1,EB[unit],"TJ"),0)</f>
        <v>328482</v>
      </c>
      <c r="AA15" s="168">
        <f ca="1">IF(AA$1&lt;=Last_Bil,SUMIFS(INDIRECT("EB[" &amp; AA$1 &amp; "]"),EB[indic_nrg],$A15,EB[Nositel],$B15,EB[Výběr],1,EB[unit],"TJ"),0)</f>
        <v>332944</v>
      </c>
      <c r="AB15" s="168">
        <f ca="1">IF(AB$1&lt;=Last_Bil,SUMIFS(INDIRECT("EB[" &amp; AB$1 &amp; "]"),EB[indic_nrg],$A15,EB[Nositel],$B15,EB[Výběr],1,EB[unit],"TJ"),0)</f>
        <v>328381</v>
      </c>
      <c r="AC15" s="168">
        <f ca="1">IF(AC$1&lt;=Last_Bil,SUMIFS(INDIRECT("EB[" &amp; AC$1 &amp; "]"),EB[indic_nrg],$A15,EB[Nositel],$B15,EB[Výběr],1,EB[unit],"TJ"),0)</f>
        <v>290782</v>
      </c>
      <c r="AD15" s="168">
        <f ca="1">IF(AD$1&lt;=Last_Bil,SUMIFS(INDIRECT("EB[" &amp; AD$1 &amp; "]"),EB[indic_nrg],$A15,EB[Nositel],$B15,EB[Výběr],1,EB[unit],"TJ"),0)</f>
        <v>0</v>
      </c>
      <c r="AE15" s="168">
        <f ca="1">IF(AE$1&lt;=Last_Bil,SUMIFS(INDIRECT("EB[" &amp; AE$1 &amp; "]"),EB[indic_nrg],$A15,EB[Nositel],$B15,EB[Výběr],1,EB[unit],"TJ"),0)</f>
        <v>0</v>
      </c>
      <c r="AF15" s="168">
        <f ca="1">IF(AF$1&lt;=Last_Bil,SUMIFS(INDIRECT("EB[" &amp; AF$1 &amp; "]"),EB[indic_nrg],$A15,EB[Nositel],$B15,EB[Výběr],1,EB[unit],"TJ"),0)</f>
        <v>0</v>
      </c>
      <c r="AG15" s="168">
        <f ca="1">IF(AG$1&lt;=Last_Bil,SUMIFS(INDIRECT("EB[" &amp; AG$1 &amp; "]"),EB[indic_nrg],$A15,EB[Nositel],$B15,EB[Výběr],1,EB[unit],"TJ"),0)</f>
        <v>0</v>
      </c>
      <c r="AH15" s="168">
        <f ca="1">IF(AH$1&lt;=Last_Bil,SUMIFS(INDIRECT("EB[" &amp; AH$1 &amp; "]"),EB[indic_nrg],$A15,EB[Nositel],$B15,EB[Výběr],1,EB[unit],"TJ"),0)</f>
        <v>0</v>
      </c>
      <c r="AI15" s="168">
        <f ca="1">IF(AI$1&lt;=Last_Bil,SUMIFS(INDIRECT("EB[" &amp; AI$1 &amp; "]"),EB[indic_nrg],$A15,EB[Nositel],$B15,EB[Výběr],1,EB[unit],"TJ"),0)</f>
        <v>0</v>
      </c>
      <c r="AJ15" s="168">
        <f ca="1">IF(AJ$1&lt;=Last_Bil,SUMIFS(INDIRECT("EB[" &amp; AJ$1 &amp; "]"),EB[indic_nrg],$A15,EB[Nositel],$B15,EB[Výběr],1,EB[unit],"TJ"),0)</f>
        <v>0</v>
      </c>
      <c r="AK15" s="168">
        <f ca="1">IF(AK$1&lt;=Last_Bil,SUMIFS(INDIRECT("EB[" &amp; AK$1 &amp; "]"),EB[indic_nrg],$A15,EB[Nositel],$B15,EB[Výběr],1,EB[unit],"TJ"),0)</f>
        <v>0</v>
      </c>
      <c r="AL15" s="168">
        <f ca="1">IF(AL$1&lt;=Last_Bil,SUMIFS(INDIRECT("EB[" &amp; AL$1 &amp; "]"),EB[indic_nrg],$A15,EB[Nositel],$B15,EB[Výběr],1,EB[unit],"TJ"),0)</f>
        <v>0</v>
      </c>
      <c r="AM15" s="168">
        <f ca="1">IF(AM$1&lt;=Last_Bil,SUMIFS(INDIRECT("EB[" &amp; AM$1 &amp; "]"),EB[indic_nrg],$A15,EB[Nositel],$B15,EB[Výběr],1,EB[unit],"TJ"),0)</f>
        <v>0</v>
      </c>
      <c r="AN15" s="168">
        <f ca="1">IF(AN$1&lt;=Last_Bil,SUMIFS(INDIRECT("EB[" &amp; AN$1 &amp; "]"),EB[indic_nrg],$A15,EB[Nositel],$B15,EB[Výběr],1,EB[unit],"TJ"),0)</f>
        <v>0</v>
      </c>
      <c r="AO15" s="168">
        <f ca="1">IF(AO$1&lt;=Last_Bil,SUMIFS(INDIRECT("EB[" &amp; AO$1 &amp; "]"),EB[indic_nrg],$A15,EB[Nositel],$B15,EB[Výběr],1,EB[unit],"TJ"),0)</f>
        <v>0</v>
      </c>
      <c r="AP15" s="168">
        <f ca="1">IF(AP$1&lt;=Last_Bil,SUMIFS(INDIRECT("EB[" &amp; AP$1 &amp; "]"),EB[indic_nrg],$A15,EB[Nositel],$B15,EB[Výběr],1,EB[unit],"TJ"),0)</f>
        <v>0</v>
      </c>
      <c r="AQ15" s="168">
        <f ca="1">IF(AQ$1&lt;=Last_Bil,SUMIFS(INDIRECT("EB[" &amp; AQ$1 &amp; "]"),EB[indic_nrg],$A15,EB[Nositel],$B15,EB[Výběr],1,EB[unit],"TJ"),0)</f>
        <v>0</v>
      </c>
      <c r="AR15" s="168">
        <f ca="1">IF(AR$1&lt;=Last_Bil,SUMIFS(INDIRECT("EB[" &amp; AR$1 &amp; "]"),EB[indic_nrg],$A15,EB[Nositel],$B15,EB[Výběr],1,EB[unit],"TJ"),0)</f>
        <v>0</v>
      </c>
      <c r="AS15" s="168">
        <f ca="1">IF(AS$1&lt;=Last_Bil,SUMIFS(INDIRECT("EB[" &amp; AS$1 &amp; "]"),EB[indic_nrg],$A15,EB[Nositel],$B15,EB[Výběr],1,EB[unit],"TJ"),0)</f>
        <v>0</v>
      </c>
      <c r="AT15" s="168">
        <f ca="1">IF(AT$1&lt;=Last_Bil,SUMIFS(INDIRECT("EB[" &amp; AT$1 &amp; "]"),EB[indic_nrg],$A15,EB[Nositel],$B15,EB[Výběr],1,EB[unit],"TJ"),0)</f>
        <v>0</v>
      </c>
      <c r="AU15" s="168">
        <f ca="1">IF(AU$1&lt;=Last_Bil,SUMIFS(INDIRECT("EB[" &amp; AU$1 &amp; "]"),EB[indic_nrg],$A15,EB[Nositel],$B15,EB[Výběr],1,EB[unit],"TJ"),0)</f>
        <v>0</v>
      </c>
      <c r="AV15" s="168">
        <f ca="1">IF(AV$1&lt;=Last_Bil,SUMIFS(INDIRECT("EB[" &amp; AV$1 &amp; "]"),EB[indic_nrg],$A15,EB[Nositel],$B15,EB[Výběr],1,EB[unit],"TJ"),0)</f>
        <v>0</v>
      </c>
      <c r="AW15" s="168">
        <f ca="1">IF(AW$1&lt;=Last_Bil,SUMIFS(INDIRECT("EB[" &amp; AW$1 &amp; "]"),EB[indic_nrg],$A15,EB[Nositel],$B15,EB[Výběr],1,EB[unit],"TJ"),0)</f>
        <v>0</v>
      </c>
      <c r="AX15" s="168">
        <f ca="1">IF(AX$1&lt;=Last_Bil,SUMIFS(INDIRECT("EB[" &amp; AX$1 &amp; "]"),EB[indic_nrg],$A15,EB[Nositel],$B15,EB[Výběr],1,EB[unit],"TJ"),0)</f>
        <v>0</v>
      </c>
      <c r="AY15" s="168">
        <f ca="1">IF(AY$1&lt;=Last_Bil,SUMIFS(INDIRECT("EB[" &amp; AY$1 &amp; "]"),EB[indic_nrg],$A15,EB[Nositel],$B15,EB[Výběr],1,EB[unit],"TJ"),0)</f>
        <v>0</v>
      </c>
      <c r="AZ15" s="168">
        <f ca="1">IF(AZ$1&lt;=Last_Bil,SUMIFS(INDIRECT("EB[" &amp; AZ$1 &amp; "]"),EB[indic_nrg],$A15,EB[Nositel],$B15,EB[Výběr],1,EB[unit],"TJ"),0)</f>
        <v>0</v>
      </c>
      <c r="BA15" s="168">
        <f ca="1">IF(BA$1&lt;=Last_Bil,SUMIFS(INDIRECT("EB[" &amp; BA$1 &amp; "]"),EB[indic_nrg],$A15,EB[Nositel],$B15,EB[Výběr],1,EB[unit],"TJ"),0)</f>
        <v>0</v>
      </c>
      <c r="BB15" s="168">
        <f ca="1">IF(BB$1&lt;=Last_Bil,SUMIFS(INDIRECT("EB[" &amp; BB$1 &amp; "]"),EB[indic_nrg],$A15,EB[Nositel],$B15,EB[Výběr],1,EB[unit],"TJ"),0)</f>
        <v>0</v>
      </c>
      <c r="BC15" s="168">
        <f ca="1">IF(BC$1&lt;=Last_Bil,SUMIFS(INDIRECT("EB[" &amp; BC$1 &amp; "]"),EB[indic_nrg],$A15,EB[Nositel],$B15,EB[Výběr],1,EB[unit],"TJ"),0)</f>
        <v>0</v>
      </c>
      <c r="BD15" s="168">
        <f ca="1">IF(BD$1&lt;=Last_Bil,SUMIFS(INDIRECT("EB[" &amp; BD$1 &amp; "]"),EB[indic_nrg],$A15,EB[Nositel],$B15,EB[Výběr],1,EB[unit],"TJ"),0)</f>
        <v>0</v>
      </c>
      <c r="BE15" s="168">
        <f ca="1">IF(BE$1&lt;=Last_Bil,SUMIFS(INDIRECT("EB[" &amp; BE$1 &amp; "]"),EB[indic_nrg],$A15,EB[Nositel],$B15,EB[Výběr],1,EB[unit],"TJ"),0)</f>
        <v>0</v>
      </c>
      <c r="BF15" s="168">
        <f ca="1">IF(BF$1&lt;=Last_Bil,SUMIFS(INDIRECT("EB[" &amp; BF$1 &amp; "]"),EB[indic_nrg],$A15,EB[Nositel],$B15,EB[Výběr],1,EB[unit],"TJ"),0)</f>
        <v>0</v>
      </c>
      <c r="BG15" s="168">
        <f ca="1">IF(BG$1&lt;=Last_Bil,SUMIFS(INDIRECT("EB[" &amp; BG$1 &amp; "]"),EB[indic_nrg],$A15,EB[Nositel],$B15,EB[Výběr],1,EB[unit],"TJ"),0)</f>
        <v>0</v>
      </c>
      <c r="BH15" s="168">
        <f ca="1">IF(BH$1&lt;=Last_Bil,SUMIFS(INDIRECT("EB[" &amp; BH$1 &amp; "]"),EB[indic_nrg],$A15,EB[Nositel],$B15,EB[Výběr],1,EB[unit],"TJ"),0)</f>
        <v>0</v>
      </c>
      <c r="BI15" s="168">
        <f ca="1">IF(BI$1&lt;=Last_Bil,SUMIFS(INDIRECT("EB[" &amp; BI$1 &amp; "]"),EB[indic_nrg],$A15,EB[Nositel],$B15,EB[Výběr],1,EB[unit],"TJ"),0)</f>
        <v>0</v>
      </c>
      <c r="BJ15" s="168">
        <f ca="1">IF(BJ$1&lt;=Last_Bil,SUMIFS(INDIRECT("EB[" &amp; BJ$1 &amp; "]"),EB[indic_nrg],$A15,EB[Nositel],$B15,EB[Výběr],1,EB[unit],"TJ"),0)</f>
        <v>0</v>
      </c>
      <c r="BK15" s="168">
        <f ca="1">IF(BK$1&lt;=Last_Bil,SUMIFS(INDIRECT("EB[" &amp; BK$1 &amp; "]"),EB[indic_nrg],$A15,EB[Nositel],$B15,EB[Výběr],1,EB[unit],"TJ"),0)</f>
        <v>0</v>
      </c>
      <c r="BL15" s="169">
        <f ca="1">IF(BL$1&lt;=Last_Bil,SUMIFS(INDIRECT("EB[" &amp; BL$1 &amp; "]"),EB[indic_nrg],$A15,EB[Nositel],$B15,EB[Výběr],1,EB[unit],"TJ"),0)</f>
        <v>0</v>
      </c>
    </row>
    <row r="16" spans="1:64" s="196" customFormat="1" ht="15.75" thickBot="1" x14ac:dyDescent="0.3">
      <c r="B16"/>
      <c r="C16" s="181" t="s">
        <v>134</v>
      </c>
      <c r="D16" s="170">
        <f ca="1">SUM(D2:D15)</f>
        <v>524666</v>
      </c>
      <c r="E16" s="171">
        <f t="shared" ref="E16:BL16" ca="1" si="2">SUM(E2:E15)</f>
        <v>507779</v>
      </c>
      <c r="F16" s="171">
        <f t="shared" ca="1" si="2"/>
        <v>494182</v>
      </c>
      <c r="G16" s="171">
        <f t="shared" ca="1" si="2"/>
        <v>497942</v>
      </c>
      <c r="H16" s="171">
        <f t="shared" ca="1" si="2"/>
        <v>493112</v>
      </c>
      <c r="I16" s="171">
        <f t="shared" ca="1" si="2"/>
        <v>479159</v>
      </c>
      <c r="J16" s="171">
        <f t="shared" ca="1" si="2"/>
        <v>526698</v>
      </c>
      <c r="K16" s="171">
        <f t="shared" ca="1" si="2"/>
        <v>517810</v>
      </c>
      <c r="L16" s="171">
        <f t="shared" ca="1" si="2"/>
        <v>526555</v>
      </c>
      <c r="M16" s="171">
        <f t="shared" ca="1" si="2"/>
        <v>495288</v>
      </c>
      <c r="N16" s="171">
        <f t="shared" ca="1" si="2"/>
        <v>533618</v>
      </c>
      <c r="O16" s="171">
        <f t="shared" ca="1" si="2"/>
        <v>543484</v>
      </c>
      <c r="P16" s="171">
        <f t="shared" ca="1" si="2"/>
        <v>572124</v>
      </c>
      <c r="Q16" s="171">
        <f t="shared" ca="1" si="2"/>
        <v>642218</v>
      </c>
      <c r="R16" s="171">
        <f t="shared" ca="1" si="2"/>
        <v>644089</v>
      </c>
      <c r="S16" s="171">
        <f t="shared" ca="1" si="2"/>
        <v>626458</v>
      </c>
      <c r="T16" s="171">
        <f t="shared" ca="1" si="2"/>
        <v>649201</v>
      </c>
      <c r="U16" s="171">
        <f t="shared" ca="1" si="2"/>
        <v>699909</v>
      </c>
      <c r="V16" s="171">
        <f t="shared" ca="1" si="2"/>
        <v>644498</v>
      </c>
      <c r="W16" s="171">
        <f t="shared" ca="1" si="2"/>
        <v>631856</v>
      </c>
      <c r="X16" s="171">
        <f t="shared" ca="1" si="2"/>
        <v>411556</v>
      </c>
      <c r="Y16" s="171">
        <f t="shared" ca="1" si="2"/>
        <v>416298</v>
      </c>
      <c r="Z16" s="171">
        <f t="shared" ca="1" si="2"/>
        <v>427464</v>
      </c>
      <c r="AA16" s="171">
        <f t="shared" ca="1" si="2"/>
        <v>421282</v>
      </c>
      <c r="AB16" s="171">
        <f t="shared" ca="1" si="2"/>
        <v>410820</v>
      </c>
      <c r="AC16" s="171">
        <f t="shared" ca="1" si="2"/>
        <v>382505</v>
      </c>
      <c r="AD16" s="171">
        <f t="shared" ca="1" si="2"/>
        <v>0</v>
      </c>
      <c r="AE16" s="171">
        <f t="shared" ca="1" si="2"/>
        <v>0</v>
      </c>
      <c r="AF16" s="171">
        <f t="shared" ca="1" si="2"/>
        <v>0</v>
      </c>
      <c r="AG16" s="171">
        <f t="shared" ca="1" si="2"/>
        <v>0</v>
      </c>
      <c r="AH16" s="171">
        <f t="shared" ca="1" si="2"/>
        <v>0</v>
      </c>
      <c r="AI16" s="171">
        <f t="shared" ca="1" si="2"/>
        <v>0</v>
      </c>
      <c r="AJ16" s="171">
        <f t="shared" ca="1" si="2"/>
        <v>0</v>
      </c>
      <c r="AK16" s="171">
        <f t="shared" ca="1" si="2"/>
        <v>0</v>
      </c>
      <c r="AL16" s="171">
        <f t="shared" ca="1" si="2"/>
        <v>0</v>
      </c>
      <c r="AM16" s="171">
        <f t="shared" ca="1" si="2"/>
        <v>0</v>
      </c>
      <c r="AN16" s="171">
        <f t="shared" ca="1" si="2"/>
        <v>0</v>
      </c>
      <c r="AO16" s="171">
        <f t="shared" ca="1" si="2"/>
        <v>0</v>
      </c>
      <c r="AP16" s="171">
        <f t="shared" ca="1" si="2"/>
        <v>0</v>
      </c>
      <c r="AQ16" s="171">
        <f t="shared" ca="1" si="2"/>
        <v>0</v>
      </c>
      <c r="AR16" s="171">
        <f t="shared" ca="1" si="2"/>
        <v>0</v>
      </c>
      <c r="AS16" s="171">
        <f t="shared" ca="1" si="2"/>
        <v>0</v>
      </c>
      <c r="AT16" s="171">
        <f t="shared" ca="1" si="2"/>
        <v>0</v>
      </c>
      <c r="AU16" s="171">
        <f t="shared" ca="1" si="2"/>
        <v>0</v>
      </c>
      <c r="AV16" s="171">
        <f t="shared" ca="1" si="2"/>
        <v>0</v>
      </c>
      <c r="AW16" s="171">
        <f t="shared" ca="1" si="2"/>
        <v>0</v>
      </c>
      <c r="AX16" s="171">
        <f t="shared" ca="1" si="2"/>
        <v>0</v>
      </c>
      <c r="AY16" s="171">
        <f t="shared" ca="1" si="2"/>
        <v>0</v>
      </c>
      <c r="AZ16" s="171">
        <f t="shared" ca="1" si="2"/>
        <v>0</v>
      </c>
      <c r="BA16" s="171">
        <f t="shared" ca="1" si="2"/>
        <v>0</v>
      </c>
      <c r="BB16" s="171">
        <f t="shared" ca="1" si="2"/>
        <v>0</v>
      </c>
      <c r="BC16" s="171">
        <f t="shared" ca="1" si="2"/>
        <v>0</v>
      </c>
      <c r="BD16" s="171">
        <f t="shared" ca="1" si="2"/>
        <v>0</v>
      </c>
      <c r="BE16" s="171">
        <f t="shared" ca="1" si="2"/>
        <v>0</v>
      </c>
      <c r="BF16" s="171">
        <f t="shared" ca="1" si="2"/>
        <v>0</v>
      </c>
      <c r="BG16" s="171">
        <f t="shared" ca="1" si="2"/>
        <v>0</v>
      </c>
      <c r="BH16" s="171">
        <f t="shared" ca="1" si="2"/>
        <v>0</v>
      </c>
      <c r="BI16" s="171">
        <f t="shared" ca="1" si="2"/>
        <v>0</v>
      </c>
      <c r="BJ16" s="171">
        <f t="shared" ca="1" si="2"/>
        <v>0</v>
      </c>
      <c r="BK16" s="171">
        <f t="shared" ca="1" si="2"/>
        <v>0</v>
      </c>
      <c r="BL16" s="172">
        <f t="shared" ca="1" si="2"/>
        <v>0</v>
      </c>
    </row>
    <row r="18" spans="1:64" ht="15.75" thickBot="1" x14ac:dyDescent="0.3"/>
    <row r="19" spans="1:64" s="196" customFormat="1" ht="15.75" thickBot="1" x14ac:dyDescent="0.3">
      <c r="B19"/>
      <c r="C19" s="181" t="s">
        <v>3399</v>
      </c>
      <c r="D19" s="161">
        <f t="array" ref="D19">MIN(IFERROR(VALUE(EB[#Headers]),1000000))</f>
        <v>1990</v>
      </c>
      <c r="E19" s="159">
        <f t="shared" ref="E19:W19" si="3">D19+1</f>
        <v>1991</v>
      </c>
      <c r="F19" s="159">
        <f t="shared" si="3"/>
        <v>1992</v>
      </c>
      <c r="G19" s="159">
        <f t="shared" si="3"/>
        <v>1993</v>
      </c>
      <c r="H19" s="159">
        <f t="shared" si="3"/>
        <v>1994</v>
      </c>
      <c r="I19" s="159">
        <f t="shared" si="3"/>
        <v>1995</v>
      </c>
      <c r="J19" s="159">
        <f t="shared" si="3"/>
        <v>1996</v>
      </c>
      <c r="K19" s="159">
        <f t="shared" si="3"/>
        <v>1997</v>
      </c>
      <c r="L19" s="159">
        <f t="shared" si="3"/>
        <v>1998</v>
      </c>
      <c r="M19" s="159">
        <f t="shared" si="3"/>
        <v>1999</v>
      </c>
      <c r="N19" s="159">
        <f t="shared" si="3"/>
        <v>2000</v>
      </c>
      <c r="O19" s="159">
        <f t="shared" si="3"/>
        <v>2001</v>
      </c>
      <c r="P19" s="159">
        <f t="shared" si="3"/>
        <v>2002</v>
      </c>
      <c r="Q19" s="159">
        <f t="shared" si="3"/>
        <v>2003</v>
      </c>
      <c r="R19" s="159">
        <f t="shared" si="3"/>
        <v>2004</v>
      </c>
      <c r="S19" s="159">
        <f t="shared" si="3"/>
        <v>2005</v>
      </c>
      <c r="T19" s="159">
        <f t="shared" si="3"/>
        <v>2006</v>
      </c>
      <c r="U19" s="159">
        <f t="shared" si="3"/>
        <v>2007</v>
      </c>
      <c r="V19" s="159">
        <f t="shared" si="3"/>
        <v>2008</v>
      </c>
      <c r="W19" s="159">
        <f t="shared" si="3"/>
        <v>2009</v>
      </c>
      <c r="X19" s="159">
        <f>S19+5</f>
        <v>2010</v>
      </c>
      <c r="Y19" s="159">
        <f>X19+1</f>
        <v>2011</v>
      </c>
      <c r="Z19" s="159">
        <f>Y19+1</f>
        <v>2012</v>
      </c>
      <c r="AA19" s="159">
        <f>Z19+1</f>
        <v>2013</v>
      </c>
      <c r="AB19" s="159">
        <f>AA19+1</f>
        <v>2014</v>
      </c>
      <c r="AC19" s="159">
        <f>AB19+1</f>
        <v>2015</v>
      </c>
      <c r="AD19" s="159">
        <f>Y19+5</f>
        <v>2016</v>
      </c>
      <c r="AE19" s="159">
        <f t="shared" ref="AE19:BL19" si="4">Z19+5</f>
        <v>2017</v>
      </c>
      <c r="AF19" s="159">
        <f t="shared" si="4"/>
        <v>2018</v>
      </c>
      <c r="AG19" s="159">
        <f t="shared" si="4"/>
        <v>2019</v>
      </c>
      <c r="AH19" s="159">
        <f t="shared" si="4"/>
        <v>2020</v>
      </c>
      <c r="AI19" s="159">
        <f t="shared" si="4"/>
        <v>2021</v>
      </c>
      <c r="AJ19" s="159">
        <f t="shared" si="4"/>
        <v>2022</v>
      </c>
      <c r="AK19" s="159">
        <f t="shared" si="4"/>
        <v>2023</v>
      </c>
      <c r="AL19" s="159">
        <f t="shared" si="4"/>
        <v>2024</v>
      </c>
      <c r="AM19" s="159">
        <f t="shared" si="4"/>
        <v>2025</v>
      </c>
      <c r="AN19" s="159">
        <f t="shared" si="4"/>
        <v>2026</v>
      </c>
      <c r="AO19" s="159">
        <f t="shared" si="4"/>
        <v>2027</v>
      </c>
      <c r="AP19" s="159">
        <f t="shared" si="4"/>
        <v>2028</v>
      </c>
      <c r="AQ19" s="159">
        <f t="shared" si="4"/>
        <v>2029</v>
      </c>
      <c r="AR19" s="159">
        <f t="shared" si="4"/>
        <v>2030</v>
      </c>
      <c r="AS19" s="159">
        <f t="shared" si="4"/>
        <v>2031</v>
      </c>
      <c r="AT19" s="159">
        <f t="shared" si="4"/>
        <v>2032</v>
      </c>
      <c r="AU19" s="159">
        <f t="shared" si="4"/>
        <v>2033</v>
      </c>
      <c r="AV19" s="159">
        <f t="shared" si="4"/>
        <v>2034</v>
      </c>
      <c r="AW19" s="159">
        <f t="shared" si="4"/>
        <v>2035</v>
      </c>
      <c r="AX19" s="159">
        <f t="shared" si="4"/>
        <v>2036</v>
      </c>
      <c r="AY19" s="159">
        <f t="shared" si="4"/>
        <v>2037</v>
      </c>
      <c r="AZ19" s="159">
        <f t="shared" si="4"/>
        <v>2038</v>
      </c>
      <c r="BA19" s="159">
        <f t="shared" si="4"/>
        <v>2039</v>
      </c>
      <c r="BB19" s="159">
        <f t="shared" si="4"/>
        <v>2040</v>
      </c>
      <c r="BC19" s="159">
        <f t="shared" si="4"/>
        <v>2041</v>
      </c>
      <c r="BD19" s="159">
        <f t="shared" si="4"/>
        <v>2042</v>
      </c>
      <c r="BE19" s="159">
        <f t="shared" si="4"/>
        <v>2043</v>
      </c>
      <c r="BF19" s="159">
        <f t="shared" si="4"/>
        <v>2044</v>
      </c>
      <c r="BG19" s="159">
        <f t="shared" si="4"/>
        <v>2045</v>
      </c>
      <c r="BH19" s="159">
        <f t="shared" si="4"/>
        <v>2046</v>
      </c>
      <c r="BI19" s="159">
        <f t="shared" si="4"/>
        <v>2047</v>
      </c>
      <c r="BJ19" s="159">
        <f t="shared" si="4"/>
        <v>2048</v>
      </c>
      <c r="BK19" s="159">
        <f t="shared" si="4"/>
        <v>2049</v>
      </c>
      <c r="BL19" s="160">
        <f t="shared" si="4"/>
        <v>2050</v>
      </c>
    </row>
    <row r="20" spans="1:64" s="196" customFormat="1" x14ac:dyDescent="0.25">
      <c r="A20" s="196" t="s">
        <v>1197</v>
      </c>
      <c r="B20" t="s">
        <v>3130</v>
      </c>
      <c r="C20" s="178" t="str">
        <f>C2</f>
        <v>Tuhá paliva</v>
      </c>
      <c r="D20" s="164">
        <f ca="1">IF(D$1&lt;=Last_Bil,SUMIFS(INDIRECT("EB[" &amp; D$1 &amp; "]"),EB[indic_nrg],$A20,EB[Nositel],$B20,EB[Výběr],1,EB[unit],"TJ"),0)</f>
        <v>135864</v>
      </c>
      <c r="E20" s="165">
        <f ca="1">IF(E$1&lt;=Last_Bil,SUMIFS(INDIRECT("EB[" &amp; E$1 &amp; "]"),EB[indic_nrg],$A20,EB[Nositel],$B20,EB[Výběr],1,EB[unit],"TJ"),0)</f>
        <v>133328</v>
      </c>
      <c r="F20" s="165">
        <f ca="1">IF(F$1&lt;=Last_Bil,SUMIFS(INDIRECT("EB[" &amp; F$1 &amp; "]"),EB[indic_nrg],$A20,EB[Nositel],$B20,EB[Výběr],1,EB[unit],"TJ"),0)</f>
        <v>137310</v>
      </c>
      <c r="G20" s="165">
        <f ca="1">IF(G$1&lt;=Last_Bil,SUMIFS(INDIRECT("EB[" &amp; G$1 &amp; "]"),EB[indic_nrg],$A20,EB[Nositel],$B20,EB[Výběr],1,EB[unit],"TJ"),0)</f>
        <v>137337</v>
      </c>
      <c r="H20" s="165">
        <f ca="1">IF(H$1&lt;=Last_Bil,SUMIFS(INDIRECT("EB[" &amp; H$1 &amp; "]"),EB[indic_nrg],$A20,EB[Nositel],$B20,EB[Výběr],1,EB[unit],"TJ"),0)</f>
        <v>150061</v>
      </c>
      <c r="I20" s="165">
        <f ca="1">IF(I$1&lt;=Last_Bil,SUMIFS(INDIRECT("EB[" &amp; I$1 &amp; "]"),EB[indic_nrg],$A20,EB[Nositel],$B20,EB[Výběr],1,EB[unit],"TJ"),0)</f>
        <v>197405</v>
      </c>
      <c r="J20" s="165">
        <f ca="1">IF(J$1&lt;=Last_Bil,SUMIFS(INDIRECT("EB[" &amp; J$1 &amp; "]"),EB[indic_nrg],$A20,EB[Nositel],$B20,EB[Výběr],1,EB[unit],"TJ"),0)</f>
        <v>185311</v>
      </c>
      <c r="K20" s="165">
        <f ca="1">IF(K$1&lt;=Last_Bil,SUMIFS(INDIRECT("EB[" &amp; K$1 &amp; "]"),EB[indic_nrg],$A20,EB[Nositel],$B20,EB[Výběr],1,EB[unit],"TJ"),0)</f>
        <v>153079</v>
      </c>
      <c r="L20" s="165">
        <f ca="1">IF(L$1&lt;=Last_Bil,SUMIFS(INDIRECT("EB[" &amp; L$1 &amp; "]"),EB[indic_nrg],$A20,EB[Nositel],$B20,EB[Výběr],1,EB[unit],"TJ"),0)</f>
        <v>134147</v>
      </c>
      <c r="M20" s="165">
        <f ca="1">IF(M$1&lt;=Last_Bil,SUMIFS(INDIRECT("EB[" &amp; M$1 &amp; "]"),EB[indic_nrg],$A20,EB[Nositel],$B20,EB[Výběr],1,EB[unit],"TJ"),0)</f>
        <v>147155</v>
      </c>
      <c r="N20" s="165">
        <f ca="1">IF(N$1&lt;=Last_Bil,SUMIFS(INDIRECT("EB[" &amp; N$1 &amp; "]"),EB[indic_nrg],$A20,EB[Nositel],$B20,EB[Výběr],1,EB[unit],"TJ"),0)</f>
        <v>154184</v>
      </c>
      <c r="O20" s="165">
        <f ca="1">IF(O$1&lt;=Last_Bil,SUMIFS(INDIRECT("EB[" &amp; O$1 &amp; "]"),EB[indic_nrg],$A20,EB[Nositel],$B20,EB[Výběr],1,EB[unit],"TJ"),0)</f>
        <v>173873</v>
      </c>
      <c r="P20" s="165">
        <f ca="1">IF(P$1&lt;=Last_Bil,SUMIFS(INDIRECT("EB[" &amp; P$1 &amp; "]"),EB[indic_nrg],$A20,EB[Nositel],$B20,EB[Výběr],1,EB[unit],"TJ"),0)</f>
        <v>170699</v>
      </c>
      <c r="Q20" s="165">
        <f ca="1">IF(Q$1&lt;=Last_Bil,SUMIFS(INDIRECT("EB[" &amp; Q$1 &amp; "]"),EB[indic_nrg],$A20,EB[Nositel],$B20,EB[Výběr],1,EB[unit],"TJ"),0)</f>
        <v>174798</v>
      </c>
      <c r="R20" s="165">
        <f ca="1">IF(R$1&lt;=Last_Bil,SUMIFS(INDIRECT("EB[" &amp; R$1 &amp; "]"),EB[indic_nrg],$A20,EB[Nositel],$B20,EB[Výběr],1,EB[unit],"TJ"),0)</f>
        <v>179160</v>
      </c>
      <c r="S20" s="165">
        <f ca="1">IF(S$1&lt;=Last_Bil,SUMIFS(INDIRECT("EB[" &amp; S$1 &amp; "]"),EB[indic_nrg],$A20,EB[Nositel],$B20,EB[Výběr],1,EB[unit],"TJ"),0)</f>
        <v>187013</v>
      </c>
      <c r="T20" s="165">
        <f ca="1">IF(T$1&lt;=Last_Bil,SUMIFS(INDIRECT("EB[" &amp; T$1 &amp; "]"),EB[indic_nrg],$A20,EB[Nositel],$B20,EB[Výběr],1,EB[unit],"TJ"),0)</f>
        <v>173433</v>
      </c>
      <c r="U20" s="165">
        <f ca="1">IF(U$1&lt;=Last_Bil,SUMIFS(INDIRECT("EB[" &amp; U$1 &amp; "]"),EB[indic_nrg],$A20,EB[Nositel],$B20,EB[Výběr],1,EB[unit],"TJ"),0)</f>
        <v>170944</v>
      </c>
      <c r="V20" s="165">
        <f ca="1">IF(V$1&lt;=Last_Bil,SUMIFS(INDIRECT("EB[" &amp; V$1 &amp; "]"),EB[indic_nrg],$A20,EB[Nositel],$B20,EB[Výběr],1,EB[unit],"TJ"),0)</f>
        <v>178159</v>
      </c>
      <c r="W20" s="165">
        <f ca="1">IF(W$1&lt;=Last_Bil,SUMIFS(INDIRECT("EB[" &amp; W$1 &amp; "]"),EB[indic_nrg],$A20,EB[Nositel],$B20,EB[Výběr],1,EB[unit],"TJ"),0)</f>
        <v>162265</v>
      </c>
      <c r="X20" s="165">
        <f ca="1">IF(X$1&lt;=Last_Bil,SUMIFS(INDIRECT("EB[" &amp; X$1 &amp; "]"),EB[indic_nrg],$A20,EB[Nositel],$B20,EB[Výběr],1,EB[unit],"TJ"),0)</f>
        <v>421073</v>
      </c>
      <c r="Y20" s="165">
        <f ca="1">IF(Y$1&lt;=Last_Bil,SUMIFS(INDIRECT("EB[" &amp; Y$1 &amp; "]"),EB[indic_nrg],$A20,EB[Nositel],$B20,EB[Výběr],1,EB[unit],"TJ"),0)</f>
        <v>417738</v>
      </c>
      <c r="Z20" s="165">
        <f ca="1">IF(Z$1&lt;=Last_Bil,SUMIFS(INDIRECT("EB[" &amp; Z$1 &amp; "]"),EB[indic_nrg],$A20,EB[Nositel],$B20,EB[Výběr],1,EB[unit],"TJ"),0)</f>
        <v>404652</v>
      </c>
      <c r="AA20" s="165">
        <f ca="1">IF(AA$1&lt;=Last_Bil,SUMIFS(INDIRECT("EB[" &amp; AA$1 &amp; "]"),EB[indic_nrg],$A20,EB[Nositel],$B20,EB[Výběr],1,EB[unit],"TJ"),0)</f>
        <v>389093</v>
      </c>
      <c r="AB20" s="165">
        <f ca="1">IF(AB$1&lt;=Last_Bil,SUMIFS(INDIRECT("EB[" &amp; AB$1 &amp; "]"),EB[indic_nrg],$A20,EB[Nositel],$B20,EB[Výběr],1,EB[unit],"TJ"),0)</f>
        <v>367107</v>
      </c>
      <c r="AC20" s="165">
        <f ca="1">IF(AC$1&lt;=Last_Bil,SUMIFS(INDIRECT("EB[" &amp; AC$1 &amp; "]"),EB[indic_nrg],$A20,EB[Nositel],$B20,EB[Výběr],1,EB[unit],"TJ"),0)</f>
        <v>358503</v>
      </c>
      <c r="AD20" s="165">
        <f ca="1">IF(AD$1&lt;=Last_Bil,SUMIFS(INDIRECT("EB[" &amp; AD$1 &amp; "]"),EB[indic_nrg],$A20,EB[Nositel],$B20,EB[Výběr],1,EB[unit],"TJ"),0)</f>
        <v>0</v>
      </c>
      <c r="AE20" s="165">
        <f ca="1">IF(AE$1&lt;=Last_Bil,SUMIFS(INDIRECT("EB[" &amp; AE$1 &amp; "]"),EB[indic_nrg],$A20,EB[Nositel],$B20,EB[Výběr],1,EB[unit],"TJ"),0)</f>
        <v>0</v>
      </c>
      <c r="AF20" s="165">
        <f ca="1">IF(AF$1&lt;=Last_Bil,SUMIFS(INDIRECT("EB[" &amp; AF$1 &amp; "]"),EB[indic_nrg],$A20,EB[Nositel],$B20,EB[Výběr],1,EB[unit],"TJ"),0)</f>
        <v>0</v>
      </c>
      <c r="AG20" s="165">
        <f ca="1">IF(AG$1&lt;=Last_Bil,SUMIFS(INDIRECT("EB[" &amp; AG$1 &amp; "]"),EB[indic_nrg],$A20,EB[Nositel],$B20,EB[Výběr],1,EB[unit],"TJ"),0)</f>
        <v>0</v>
      </c>
      <c r="AH20" s="165">
        <f ca="1">IF(AH$1&lt;=Last_Bil,SUMIFS(INDIRECT("EB[" &amp; AH$1 &amp; "]"),EB[indic_nrg],$A20,EB[Nositel],$B20,EB[Výběr],1,EB[unit],"TJ"),0)</f>
        <v>0</v>
      </c>
      <c r="AI20" s="165">
        <f ca="1">IF(AI$1&lt;=Last_Bil,SUMIFS(INDIRECT("EB[" &amp; AI$1 &amp; "]"),EB[indic_nrg],$A20,EB[Nositel],$B20,EB[Výběr],1,EB[unit],"TJ"),0)</f>
        <v>0</v>
      </c>
      <c r="AJ20" s="165">
        <f ca="1">IF(AJ$1&lt;=Last_Bil,SUMIFS(INDIRECT("EB[" &amp; AJ$1 &amp; "]"),EB[indic_nrg],$A20,EB[Nositel],$B20,EB[Výběr],1,EB[unit],"TJ"),0)</f>
        <v>0</v>
      </c>
      <c r="AK20" s="165">
        <f ca="1">IF(AK$1&lt;=Last_Bil,SUMIFS(INDIRECT("EB[" &amp; AK$1 &amp; "]"),EB[indic_nrg],$A20,EB[Nositel],$B20,EB[Výběr],1,EB[unit],"TJ"),0)</f>
        <v>0</v>
      </c>
      <c r="AL20" s="165">
        <f ca="1">IF(AL$1&lt;=Last_Bil,SUMIFS(INDIRECT("EB[" &amp; AL$1 &amp; "]"),EB[indic_nrg],$A20,EB[Nositel],$B20,EB[Výběr],1,EB[unit],"TJ"),0)</f>
        <v>0</v>
      </c>
      <c r="AM20" s="165">
        <f ca="1">IF(AM$1&lt;=Last_Bil,SUMIFS(INDIRECT("EB[" &amp; AM$1 &amp; "]"),EB[indic_nrg],$A20,EB[Nositel],$B20,EB[Výběr],1,EB[unit],"TJ"),0)</f>
        <v>0</v>
      </c>
      <c r="AN20" s="165">
        <f ca="1">IF(AN$1&lt;=Last_Bil,SUMIFS(INDIRECT("EB[" &amp; AN$1 &amp; "]"),EB[indic_nrg],$A20,EB[Nositel],$B20,EB[Výběr],1,EB[unit],"TJ"),0)</f>
        <v>0</v>
      </c>
      <c r="AO20" s="165">
        <f ca="1">IF(AO$1&lt;=Last_Bil,SUMIFS(INDIRECT("EB[" &amp; AO$1 &amp; "]"),EB[indic_nrg],$A20,EB[Nositel],$B20,EB[Výběr],1,EB[unit],"TJ"),0)</f>
        <v>0</v>
      </c>
      <c r="AP20" s="165">
        <f ca="1">IF(AP$1&lt;=Last_Bil,SUMIFS(INDIRECT("EB[" &amp; AP$1 &amp; "]"),EB[indic_nrg],$A20,EB[Nositel],$B20,EB[Výběr],1,EB[unit],"TJ"),0)</f>
        <v>0</v>
      </c>
      <c r="AQ20" s="165">
        <f ca="1">IF(AQ$1&lt;=Last_Bil,SUMIFS(INDIRECT("EB[" &amp; AQ$1 &amp; "]"),EB[indic_nrg],$A20,EB[Nositel],$B20,EB[Výběr],1,EB[unit],"TJ"),0)</f>
        <v>0</v>
      </c>
      <c r="AR20" s="165">
        <f ca="1">IF(AR$1&lt;=Last_Bil,SUMIFS(INDIRECT("EB[" &amp; AR$1 &amp; "]"),EB[indic_nrg],$A20,EB[Nositel],$B20,EB[Výběr],1,EB[unit],"TJ"),0)</f>
        <v>0</v>
      </c>
      <c r="AS20" s="165">
        <f ca="1">IF(AS$1&lt;=Last_Bil,SUMIFS(INDIRECT("EB[" &amp; AS$1 &amp; "]"),EB[indic_nrg],$A20,EB[Nositel],$B20,EB[Výběr],1,EB[unit],"TJ"),0)</f>
        <v>0</v>
      </c>
      <c r="AT20" s="165">
        <f ca="1">IF(AT$1&lt;=Last_Bil,SUMIFS(INDIRECT("EB[" &amp; AT$1 &amp; "]"),EB[indic_nrg],$A20,EB[Nositel],$B20,EB[Výběr],1,EB[unit],"TJ"),0)</f>
        <v>0</v>
      </c>
      <c r="AU20" s="165">
        <f ca="1">IF(AU$1&lt;=Last_Bil,SUMIFS(INDIRECT("EB[" &amp; AU$1 &amp; "]"),EB[indic_nrg],$A20,EB[Nositel],$B20,EB[Výběr],1,EB[unit],"TJ"),0)</f>
        <v>0</v>
      </c>
      <c r="AV20" s="165">
        <f ca="1">IF(AV$1&lt;=Last_Bil,SUMIFS(INDIRECT("EB[" &amp; AV$1 &amp; "]"),EB[indic_nrg],$A20,EB[Nositel],$B20,EB[Výběr],1,EB[unit],"TJ"),0)</f>
        <v>0</v>
      </c>
      <c r="AW20" s="165">
        <f ca="1">IF(AW$1&lt;=Last_Bil,SUMIFS(INDIRECT("EB[" &amp; AW$1 &amp; "]"),EB[indic_nrg],$A20,EB[Nositel],$B20,EB[Výběr],1,EB[unit],"TJ"),0)</f>
        <v>0</v>
      </c>
      <c r="AX20" s="165">
        <f ca="1">IF(AX$1&lt;=Last_Bil,SUMIFS(INDIRECT("EB[" &amp; AX$1 &amp; "]"),EB[indic_nrg],$A20,EB[Nositel],$B20,EB[Výběr],1,EB[unit],"TJ"),0)</f>
        <v>0</v>
      </c>
      <c r="AY20" s="165">
        <f ca="1">IF(AY$1&lt;=Last_Bil,SUMIFS(INDIRECT("EB[" &amp; AY$1 &amp; "]"),EB[indic_nrg],$A20,EB[Nositel],$B20,EB[Výběr],1,EB[unit],"TJ"),0)</f>
        <v>0</v>
      </c>
      <c r="AZ20" s="165">
        <f ca="1">IF(AZ$1&lt;=Last_Bil,SUMIFS(INDIRECT("EB[" &amp; AZ$1 &amp; "]"),EB[indic_nrg],$A20,EB[Nositel],$B20,EB[Výběr],1,EB[unit],"TJ"),0)</f>
        <v>0</v>
      </c>
      <c r="BA20" s="165">
        <f ca="1">IF(BA$1&lt;=Last_Bil,SUMIFS(INDIRECT("EB[" &amp; BA$1 &amp; "]"),EB[indic_nrg],$A20,EB[Nositel],$B20,EB[Výběr],1,EB[unit],"TJ"),0)</f>
        <v>0</v>
      </c>
      <c r="BB20" s="165">
        <f ca="1">IF(BB$1&lt;=Last_Bil,SUMIFS(INDIRECT("EB[" &amp; BB$1 &amp; "]"),EB[indic_nrg],$A20,EB[Nositel],$B20,EB[Výběr],1,EB[unit],"TJ"),0)</f>
        <v>0</v>
      </c>
      <c r="BC20" s="165">
        <f ca="1">IF(BC$1&lt;=Last_Bil,SUMIFS(INDIRECT("EB[" &amp; BC$1 &amp; "]"),EB[indic_nrg],$A20,EB[Nositel],$B20,EB[Výběr],1,EB[unit],"TJ"),0)</f>
        <v>0</v>
      </c>
      <c r="BD20" s="165">
        <f ca="1">IF(BD$1&lt;=Last_Bil,SUMIFS(INDIRECT("EB[" &amp; BD$1 &amp; "]"),EB[indic_nrg],$A20,EB[Nositel],$B20,EB[Výběr],1,EB[unit],"TJ"),0)</f>
        <v>0</v>
      </c>
      <c r="BE20" s="165">
        <f ca="1">IF(BE$1&lt;=Last_Bil,SUMIFS(INDIRECT("EB[" &amp; BE$1 &amp; "]"),EB[indic_nrg],$A20,EB[Nositel],$B20,EB[Výběr],1,EB[unit],"TJ"),0)</f>
        <v>0</v>
      </c>
      <c r="BF20" s="165">
        <f ca="1">IF(BF$1&lt;=Last_Bil,SUMIFS(INDIRECT("EB[" &amp; BF$1 &amp; "]"),EB[indic_nrg],$A20,EB[Nositel],$B20,EB[Výběr],1,EB[unit],"TJ"),0)</f>
        <v>0</v>
      </c>
      <c r="BG20" s="165">
        <f ca="1">IF(BG$1&lt;=Last_Bil,SUMIFS(INDIRECT("EB[" &amp; BG$1 &amp; "]"),EB[indic_nrg],$A20,EB[Nositel],$B20,EB[Výběr],1,EB[unit],"TJ"),0)</f>
        <v>0</v>
      </c>
      <c r="BH20" s="165">
        <f ca="1">IF(BH$1&lt;=Last_Bil,SUMIFS(INDIRECT("EB[" &amp; BH$1 &amp; "]"),EB[indic_nrg],$A20,EB[Nositel],$B20,EB[Výběr],1,EB[unit],"TJ"),0)</f>
        <v>0</v>
      </c>
      <c r="BI20" s="165">
        <f ca="1">IF(BI$1&lt;=Last_Bil,SUMIFS(INDIRECT("EB[" &amp; BI$1 &amp; "]"),EB[indic_nrg],$A20,EB[Nositel],$B20,EB[Výběr],1,EB[unit],"TJ"),0)</f>
        <v>0</v>
      </c>
      <c r="BJ20" s="165">
        <f ca="1">IF(BJ$1&lt;=Last_Bil,SUMIFS(INDIRECT("EB[" &amp; BJ$1 &amp; "]"),EB[indic_nrg],$A20,EB[Nositel],$B20,EB[Výběr],1,EB[unit],"TJ"),0)</f>
        <v>0</v>
      </c>
      <c r="BK20" s="165">
        <f ca="1">IF(BK$1&lt;=Last_Bil,SUMIFS(INDIRECT("EB[" &amp; BK$1 &amp; "]"),EB[indic_nrg],$A20,EB[Nositel],$B20,EB[Výběr],1,EB[unit],"TJ"),0)</f>
        <v>0</v>
      </c>
      <c r="BL20" s="166">
        <f ca="1">IF(BL$1&lt;=Last_Bil,SUMIFS(INDIRECT("EB[" &amp; BL$1 &amp; "]"),EB[indic_nrg],$A20,EB[Nositel],$B20,EB[Výběr],1,EB[unit],"TJ"),0)</f>
        <v>0</v>
      </c>
    </row>
    <row r="21" spans="1:64" s="196" customFormat="1" x14ac:dyDescent="0.25">
      <c r="A21" s="196" t="s">
        <v>1197</v>
      </c>
      <c r="B21" t="s">
        <v>3129</v>
      </c>
      <c r="C21" s="221" t="str">
        <f t="shared" ref="C21:C34" si="5">C3</f>
        <v>Kapalná paliva</v>
      </c>
      <c r="D21" s="215">
        <f ca="1">IF(D$1&lt;=Last_Bil,SUMIFS(INDIRECT("EB[" &amp; D$1 &amp; "]"),EB[indic_nrg],$A21,EB[Nositel],$B21,EB[Výběr],1,EB[unit],"TJ"),0)</f>
        <v>7520</v>
      </c>
      <c r="E21" s="173">
        <f ca="1">IF(E$1&lt;=Last_Bil,SUMIFS(INDIRECT("EB[" &amp; E$1 &amp; "]"),EB[indic_nrg],$A21,EB[Nositel],$B21,EB[Výběr],1,EB[unit],"TJ"),0)</f>
        <v>7560</v>
      </c>
      <c r="F21" s="173">
        <f ca="1">IF(F$1&lt;=Last_Bil,SUMIFS(INDIRECT("EB[" &amp; F$1 &amp; "]"),EB[indic_nrg],$A21,EB[Nositel],$B21,EB[Výběr],1,EB[unit],"TJ"),0)</f>
        <v>7600</v>
      </c>
      <c r="G21" s="173">
        <f ca="1">IF(G$1&lt;=Last_Bil,SUMIFS(INDIRECT("EB[" &amp; G$1 &amp; "]"),EB[indic_nrg],$A21,EB[Nositel],$B21,EB[Výběr],1,EB[unit],"TJ"),0)</f>
        <v>7000</v>
      </c>
      <c r="H21" s="173">
        <f ca="1">IF(H$1&lt;=Last_Bil,SUMIFS(INDIRECT("EB[" &amp; H$1 &amp; "]"),EB[indic_nrg],$A21,EB[Nositel],$B21,EB[Výběr],1,EB[unit],"TJ"),0)</f>
        <v>7755</v>
      </c>
      <c r="I21" s="173">
        <f ca="1">IF(I$1&lt;=Last_Bil,SUMIFS(INDIRECT("EB[" &amp; I$1 &amp; "]"),EB[indic_nrg],$A21,EB[Nositel],$B21,EB[Výběr],1,EB[unit],"TJ"),0)</f>
        <v>8468</v>
      </c>
      <c r="J21" s="173">
        <f ca="1">IF(J$1&lt;=Last_Bil,SUMIFS(INDIRECT("EB[" &amp; J$1 &amp; "]"),EB[indic_nrg],$A21,EB[Nositel],$B21,EB[Výběr],1,EB[unit],"TJ"),0)</f>
        <v>9993</v>
      </c>
      <c r="K21" s="173">
        <f ca="1">IF(K$1&lt;=Last_Bil,SUMIFS(INDIRECT("EB[" &amp; K$1 &amp; "]"),EB[indic_nrg],$A21,EB[Nositel],$B21,EB[Výběr],1,EB[unit],"TJ"),0)</f>
        <v>7655</v>
      </c>
      <c r="L21" s="173">
        <f ca="1">IF(L$1&lt;=Last_Bil,SUMIFS(INDIRECT("EB[" &amp; L$1 &amp; "]"),EB[indic_nrg],$A21,EB[Nositel],$B21,EB[Výběr],1,EB[unit],"TJ"),0)</f>
        <v>5640</v>
      </c>
      <c r="M21" s="173">
        <f ca="1">IF(M$1&lt;=Last_Bil,SUMIFS(INDIRECT("EB[" &amp; M$1 &amp; "]"),EB[indic_nrg],$A21,EB[Nositel],$B21,EB[Výběr],1,EB[unit],"TJ"),0)</f>
        <v>4960</v>
      </c>
      <c r="N21" s="173">
        <f ca="1">IF(N$1&lt;=Last_Bil,SUMIFS(INDIRECT("EB[" &amp; N$1 &amp; "]"),EB[indic_nrg],$A21,EB[Nositel],$B21,EB[Výběr],1,EB[unit],"TJ"),0)</f>
        <v>3200</v>
      </c>
      <c r="O21" s="173">
        <f ca="1">IF(O$1&lt;=Last_Bil,SUMIFS(INDIRECT("EB[" &amp; O$1 &amp; "]"),EB[indic_nrg],$A21,EB[Nositel],$B21,EB[Výběr],1,EB[unit],"TJ"),0)</f>
        <v>3520</v>
      </c>
      <c r="P21" s="173">
        <f ca="1">IF(P$1&lt;=Last_Bil,SUMIFS(INDIRECT("EB[" &amp; P$1 &amp; "]"),EB[indic_nrg],$A21,EB[Nositel],$B21,EB[Výběr],1,EB[unit],"TJ"),0)</f>
        <v>3453</v>
      </c>
      <c r="Q21" s="173">
        <f ca="1">IF(Q$1&lt;=Last_Bil,SUMIFS(INDIRECT("EB[" &amp; Q$1 &amp; "]"),EB[indic_nrg],$A21,EB[Nositel],$B21,EB[Výběr],1,EB[unit],"TJ"),0)</f>
        <v>3528</v>
      </c>
      <c r="R21" s="173">
        <f ca="1">IF(R$1&lt;=Last_Bil,SUMIFS(INDIRECT("EB[" &amp; R$1 &amp; "]"),EB[indic_nrg],$A21,EB[Nositel],$B21,EB[Výběr],1,EB[unit],"TJ"),0)</f>
        <v>3748</v>
      </c>
      <c r="S21" s="173">
        <f ca="1">IF(S$1&lt;=Last_Bil,SUMIFS(INDIRECT("EB[" &amp; S$1 &amp; "]"),EB[indic_nrg],$A21,EB[Nositel],$B21,EB[Výběr],1,EB[unit],"TJ"),0)</f>
        <v>3711</v>
      </c>
      <c r="T21" s="173">
        <f ca="1">IF(T$1&lt;=Last_Bil,SUMIFS(INDIRECT("EB[" &amp; T$1 &amp; "]"),EB[indic_nrg],$A21,EB[Nositel],$B21,EB[Výběr],1,EB[unit],"TJ"),0)</f>
        <v>2491</v>
      </c>
      <c r="U21" s="173">
        <f ca="1">IF(U$1&lt;=Last_Bil,SUMIFS(INDIRECT("EB[" &amp; U$1 &amp; "]"),EB[indic_nrg],$A21,EB[Nositel],$B21,EB[Výběr],1,EB[unit],"TJ"),0)</f>
        <v>1364</v>
      </c>
      <c r="V21" s="173">
        <f ca="1">IF(V$1&lt;=Last_Bil,SUMIFS(INDIRECT("EB[" &amp; V$1 &amp; "]"),EB[indic_nrg],$A21,EB[Nositel],$B21,EB[Výběr],1,EB[unit],"TJ"),0)</f>
        <v>1649</v>
      </c>
      <c r="W21" s="173">
        <f ca="1">IF(W$1&lt;=Last_Bil,SUMIFS(INDIRECT("EB[" &amp; W$1 &amp; "]"),EB[indic_nrg],$A21,EB[Nositel],$B21,EB[Výběr],1,EB[unit],"TJ"),0)</f>
        <v>1883</v>
      </c>
      <c r="X21" s="173">
        <f ca="1">IF(X$1&lt;=Last_Bil,SUMIFS(INDIRECT("EB[" &amp; X$1 &amp; "]"),EB[indic_nrg],$A21,EB[Nositel],$B21,EB[Výběr],1,EB[unit],"TJ"),0)</f>
        <v>1286</v>
      </c>
      <c r="Y21" s="173">
        <f ca="1">IF(Y$1&lt;=Last_Bil,SUMIFS(INDIRECT("EB[" &amp; Y$1 &amp; "]"),EB[indic_nrg],$A21,EB[Nositel],$B21,EB[Výběr],1,EB[unit],"TJ"),0)</f>
        <v>3502</v>
      </c>
      <c r="Z21" s="173">
        <f ca="1">IF(Z$1&lt;=Last_Bil,SUMIFS(INDIRECT("EB[" &amp; Z$1 &amp; "]"),EB[indic_nrg],$A21,EB[Nositel],$B21,EB[Výběr],1,EB[unit],"TJ"),0)</f>
        <v>2653</v>
      </c>
      <c r="AA21" s="173">
        <f ca="1">IF(AA$1&lt;=Last_Bil,SUMIFS(INDIRECT("EB[" &amp; AA$1 &amp; "]"),EB[indic_nrg],$A21,EB[Nositel],$B21,EB[Výběr],1,EB[unit],"TJ"),0)</f>
        <v>1489</v>
      </c>
      <c r="AB21" s="173">
        <f ca="1">IF(AB$1&lt;=Last_Bil,SUMIFS(INDIRECT("EB[" &amp; AB$1 &amp; "]"),EB[indic_nrg],$A21,EB[Nositel],$B21,EB[Výběr],1,EB[unit],"TJ"),0)</f>
        <v>1596</v>
      </c>
      <c r="AC21" s="173">
        <f ca="1">IF(AC$1&lt;=Last_Bil,SUMIFS(INDIRECT("EB[" &amp; AC$1 &amp; "]"),EB[indic_nrg],$A21,EB[Nositel],$B21,EB[Výběr],1,EB[unit],"TJ"),0)</f>
        <v>1483</v>
      </c>
      <c r="AD21" s="173">
        <f ca="1">IF(AD$1&lt;=Last_Bil,SUMIFS(INDIRECT("EB[" &amp; AD$1 &amp; "]"),EB[indic_nrg],$A21,EB[Nositel],$B21,EB[Výběr],1,EB[unit],"TJ"),0)</f>
        <v>0</v>
      </c>
      <c r="AE21" s="173">
        <f ca="1">IF(AE$1&lt;=Last_Bil,SUMIFS(INDIRECT("EB[" &amp; AE$1 &amp; "]"),EB[indic_nrg],$A21,EB[Nositel],$B21,EB[Výběr],1,EB[unit],"TJ"),0)</f>
        <v>0</v>
      </c>
      <c r="AF21" s="173">
        <f ca="1">IF(AF$1&lt;=Last_Bil,SUMIFS(INDIRECT("EB[" &amp; AF$1 &amp; "]"),EB[indic_nrg],$A21,EB[Nositel],$B21,EB[Výběr],1,EB[unit],"TJ"),0)</f>
        <v>0</v>
      </c>
      <c r="AG21" s="173">
        <f ca="1">IF(AG$1&lt;=Last_Bil,SUMIFS(INDIRECT("EB[" &amp; AG$1 &amp; "]"),EB[indic_nrg],$A21,EB[Nositel],$B21,EB[Výběr],1,EB[unit],"TJ"),0)</f>
        <v>0</v>
      </c>
      <c r="AH21" s="173">
        <f ca="1">IF(AH$1&lt;=Last_Bil,SUMIFS(INDIRECT("EB[" &amp; AH$1 &amp; "]"),EB[indic_nrg],$A21,EB[Nositel],$B21,EB[Výběr],1,EB[unit],"TJ"),0)</f>
        <v>0</v>
      </c>
      <c r="AI21" s="173">
        <f ca="1">IF(AI$1&lt;=Last_Bil,SUMIFS(INDIRECT("EB[" &amp; AI$1 &amp; "]"),EB[indic_nrg],$A21,EB[Nositel],$B21,EB[Výběr],1,EB[unit],"TJ"),0)</f>
        <v>0</v>
      </c>
      <c r="AJ21" s="173">
        <f ca="1">IF(AJ$1&lt;=Last_Bil,SUMIFS(INDIRECT("EB[" &amp; AJ$1 &amp; "]"),EB[indic_nrg],$A21,EB[Nositel],$B21,EB[Výběr],1,EB[unit],"TJ"),0)</f>
        <v>0</v>
      </c>
      <c r="AK21" s="173">
        <f ca="1">IF(AK$1&lt;=Last_Bil,SUMIFS(INDIRECT("EB[" &amp; AK$1 &amp; "]"),EB[indic_nrg],$A21,EB[Nositel],$B21,EB[Výběr],1,EB[unit],"TJ"),0)</f>
        <v>0</v>
      </c>
      <c r="AL21" s="173">
        <f ca="1">IF(AL$1&lt;=Last_Bil,SUMIFS(INDIRECT("EB[" &amp; AL$1 &amp; "]"),EB[indic_nrg],$A21,EB[Nositel],$B21,EB[Výběr],1,EB[unit],"TJ"),0)</f>
        <v>0</v>
      </c>
      <c r="AM21" s="173">
        <f ca="1">IF(AM$1&lt;=Last_Bil,SUMIFS(INDIRECT("EB[" &amp; AM$1 &amp; "]"),EB[indic_nrg],$A21,EB[Nositel],$B21,EB[Výběr],1,EB[unit],"TJ"),0)</f>
        <v>0</v>
      </c>
      <c r="AN21" s="173">
        <f ca="1">IF(AN$1&lt;=Last_Bil,SUMIFS(INDIRECT("EB[" &amp; AN$1 &amp; "]"),EB[indic_nrg],$A21,EB[Nositel],$B21,EB[Výběr],1,EB[unit],"TJ"),0)</f>
        <v>0</v>
      </c>
      <c r="AO21" s="173">
        <f ca="1">IF(AO$1&lt;=Last_Bil,SUMIFS(INDIRECT("EB[" &amp; AO$1 &amp; "]"),EB[indic_nrg],$A21,EB[Nositel],$B21,EB[Výběr],1,EB[unit],"TJ"),0)</f>
        <v>0</v>
      </c>
      <c r="AP21" s="173">
        <f ca="1">IF(AP$1&lt;=Last_Bil,SUMIFS(INDIRECT("EB[" &amp; AP$1 &amp; "]"),EB[indic_nrg],$A21,EB[Nositel],$B21,EB[Výběr],1,EB[unit],"TJ"),0)</f>
        <v>0</v>
      </c>
      <c r="AQ21" s="173">
        <f ca="1">IF(AQ$1&lt;=Last_Bil,SUMIFS(INDIRECT("EB[" &amp; AQ$1 &amp; "]"),EB[indic_nrg],$A21,EB[Nositel],$B21,EB[Výběr],1,EB[unit],"TJ"),0)</f>
        <v>0</v>
      </c>
      <c r="AR21" s="173">
        <f ca="1">IF(AR$1&lt;=Last_Bil,SUMIFS(INDIRECT("EB[" &amp; AR$1 &amp; "]"),EB[indic_nrg],$A21,EB[Nositel],$B21,EB[Výběr],1,EB[unit],"TJ"),0)</f>
        <v>0</v>
      </c>
      <c r="AS21" s="173">
        <f ca="1">IF(AS$1&lt;=Last_Bil,SUMIFS(INDIRECT("EB[" &amp; AS$1 &amp; "]"),EB[indic_nrg],$A21,EB[Nositel],$B21,EB[Výběr],1,EB[unit],"TJ"),0)</f>
        <v>0</v>
      </c>
      <c r="AT21" s="173">
        <f ca="1">IF(AT$1&lt;=Last_Bil,SUMIFS(INDIRECT("EB[" &amp; AT$1 &amp; "]"),EB[indic_nrg],$A21,EB[Nositel],$B21,EB[Výběr],1,EB[unit],"TJ"),0)</f>
        <v>0</v>
      </c>
      <c r="AU21" s="173">
        <f ca="1">IF(AU$1&lt;=Last_Bil,SUMIFS(INDIRECT("EB[" &amp; AU$1 &amp; "]"),EB[indic_nrg],$A21,EB[Nositel],$B21,EB[Výběr],1,EB[unit],"TJ"),0)</f>
        <v>0</v>
      </c>
      <c r="AV21" s="173">
        <f ca="1">IF(AV$1&lt;=Last_Bil,SUMIFS(INDIRECT("EB[" &amp; AV$1 &amp; "]"),EB[indic_nrg],$A21,EB[Nositel],$B21,EB[Výběr],1,EB[unit],"TJ"),0)</f>
        <v>0</v>
      </c>
      <c r="AW21" s="173">
        <f ca="1">IF(AW$1&lt;=Last_Bil,SUMIFS(INDIRECT("EB[" &amp; AW$1 &amp; "]"),EB[indic_nrg],$A21,EB[Nositel],$B21,EB[Výběr],1,EB[unit],"TJ"),0)</f>
        <v>0</v>
      </c>
      <c r="AX21" s="173">
        <f ca="1">IF(AX$1&lt;=Last_Bil,SUMIFS(INDIRECT("EB[" &amp; AX$1 &amp; "]"),EB[indic_nrg],$A21,EB[Nositel],$B21,EB[Výběr],1,EB[unit],"TJ"),0)</f>
        <v>0</v>
      </c>
      <c r="AY21" s="173">
        <f ca="1">IF(AY$1&lt;=Last_Bil,SUMIFS(INDIRECT("EB[" &amp; AY$1 &amp; "]"),EB[indic_nrg],$A21,EB[Nositel],$B21,EB[Výběr],1,EB[unit],"TJ"),0)</f>
        <v>0</v>
      </c>
      <c r="AZ21" s="173">
        <f ca="1">IF(AZ$1&lt;=Last_Bil,SUMIFS(INDIRECT("EB[" &amp; AZ$1 &amp; "]"),EB[indic_nrg],$A21,EB[Nositel],$B21,EB[Výběr],1,EB[unit],"TJ"),0)</f>
        <v>0</v>
      </c>
      <c r="BA21" s="173">
        <f ca="1">IF(BA$1&lt;=Last_Bil,SUMIFS(INDIRECT("EB[" &amp; BA$1 &amp; "]"),EB[indic_nrg],$A21,EB[Nositel],$B21,EB[Výběr],1,EB[unit],"TJ"),0)</f>
        <v>0</v>
      </c>
      <c r="BB21" s="173">
        <f ca="1">IF(BB$1&lt;=Last_Bil,SUMIFS(INDIRECT("EB[" &amp; BB$1 &amp; "]"),EB[indic_nrg],$A21,EB[Nositel],$B21,EB[Výběr],1,EB[unit],"TJ"),0)</f>
        <v>0</v>
      </c>
      <c r="BC21" s="173">
        <f ca="1">IF(BC$1&lt;=Last_Bil,SUMIFS(INDIRECT("EB[" &amp; BC$1 &amp; "]"),EB[indic_nrg],$A21,EB[Nositel],$B21,EB[Výběr],1,EB[unit],"TJ"),0)</f>
        <v>0</v>
      </c>
      <c r="BD21" s="173">
        <f ca="1">IF(BD$1&lt;=Last_Bil,SUMIFS(INDIRECT("EB[" &amp; BD$1 &amp; "]"),EB[indic_nrg],$A21,EB[Nositel],$B21,EB[Výběr],1,EB[unit],"TJ"),0)</f>
        <v>0</v>
      </c>
      <c r="BE21" s="173">
        <f ca="1">IF(BE$1&lt;=Last_Bil,SUMIFS(INDIRECT("EB[" &amp; BE$1 &amp; "]"),EB[indic_nrg],$A21,EB[Nositel],$B21,EB[Výběr],1,EB[unit],"TJ"),0)</f>
        <v>0</v>
      </c>
      <c r="BF21" s="173">
        <f ca="1">IF(BF$1&lt;=Last_Bil,SUMIFS(INDIRECT("EB[" &amp; BF$1 &amp; "]"),EB[indic_nrg],$A21,EB[Nositel],$B21,EB[Výběr],1,EB[unit],"TJ"),0)</f>
        <v>0</v>
      </c>
      <c r="BG21" s="173">
        <f ca="1">IF(BG$1&lt;=Last_Bil,SUMIFS(INDIRECT("EB[" &amp; BG$1 &amp; "]"),EB[indic_nrg],$A21,EB[Nositel],$B21,EB[Výběr],1,EB[unit],"TJ"),0)</f>
        <v>0</v>
      </c>
      <c r="BH21" s="173">
        <f ca="1">IF(BH$1&lt;=Last_Bil,SUMIFS(INDIRECT("EB[" &amp; BH$1 &amp; "]"),EB[indic_nrg],$A21,EB[Nositel],$B21,EB[Výběr],1,EB[unit],"TJ"),0)</f>
        <v>0</v>
      </c>
      <c r="BI21" s="173">
        <f ca="1">IF(BI$1&lt;=Last_Bil,SUMIFS(INDIRECT("EB[" &amp; BI$1 &amp; "]"),EB[indic_nrg],$A21,EB[Nositel],$B21,EB[Výběr],1,EB[unit],"TJ"),0)</f>
        <v>0</v>
      </c>
      <c r="BJ21" s="173">
        <f ca="1">IF(BJ$1&lt;=Last_Bil,SUMIFS(INDIRECT("EB[" &amp; BJ$1 &amp; "]"),EB[indic_nrg],$A21,EB[Nositel],$B21,EB[Výběr],1,EB[unit],"TJ"),0)</f>
        <v>0</v>
      </c>
      <c r="BK21" s="173">
        <f ca="1">IF(BK$1&lt;=Last_Bil,SUMIFS(INDIRECT("EB[" &amp; BK$1 &amp; "]"),EB[indic_nrg],$A21,EB[Nositel],$B21,EB[Výběr],1,EB[unit],"TJ"),0)</f>
        <v>0</v>
      </c>
      <c r="BL21" s="162">
        <f ca="1">IF(BL$1&lt;=Last_Bil,SUMIFS(INDIRECT("EB[" &amp; BL$1 &amp; "]"),EB[indic_nrg],$A21,EB[Nositel],$B21,EB[Výběr],1,EB[unit],"TJ"),0)</f>
        <v>0</v>
      </c>
    </row>
    <row r="22" spans="1:64" s="196" customFormat="1" x14ac:dyDescent="0.25">
      <c r="A22" s="196" t="s">
        <v>1197</v>
      </c>
      <c r="B22" t="s">
        <v>3131</v>
      </c>
      <c r="C22" s="221" t="str">
        <f t="shared" si="5"/>
        <v>Plynná paliva</v>
      </c>
      <c r="D22" s="215">
        <f ca="1">IF(D$1&lt;=Last_Bil,SUMIFS(INDIRECT("EB[" &amp; D$1 &amp; "]"),EB[indic_nrg],$A22,EB[Nositel],$B22,EB[Výběr],1,EB[unit],"TJ"),0)</f>
        <v>12909</v>
      </c>
      <c r="E22" s="173">
        <f ca="1">IF(E$1&lt;=Last_Bil,SUMIFS(INDIRECT("EB[" &amp; E$1 &amp; "]"),EB[indic_nrg],$A22,EB[Nositel],$B22,EB[Výběr],1,EB[unit],"TJ"),0)</f>
        <v>12733</v>
      </c>
      <c r="F22" s="173">
        <f ca="1">IF(F$1&lt;=Last_Bil,SUMIFS(INDIRECT("EB[" &amp; F$1 &amp; "]"),EB[indic_nrg],$A22,EB[Nositel],$B22,EB[Výběr],1,EB[unit],"TJ"),0)</f>
        <v>13016</v>
      </c>
      <c r="G22" s="173">
        <f ca="1">IF(G$1&lt;=Last_Bil,SUMIFS(INDIRECT("EB[" &amp; G$1 &amp; "]"),EB[indic_nrg],$A22,EB[Nositel],$B22,EB[Výběr],1,EB[unit],"TJ"),0)</f>
        <v>13408</v>
      </c>
      <c r="H22" s="173">
        <f ca="1">IF(H$1&lt;=Last_Bil,SUMIFS(INDIRECT("EB[" &amp; H$1 &amp; "]"),EB[indic_nrg],$A22,EB[Nositel],$B22,EB[Výběr],1,EB[unit],"TJ"),0)</f>
        <v>13901</v>
      </c>
      <c r="I22" s="173">
        <f ca="1">IF(I$1&lt;=Last_Bil,SUMIFS(INDIRECT("EB[" &amp; I$1 &amp; "]"),EB[indic_nrg],$A22,EB[Nositel],$B22,EB[Výběr],1,EB[unit],"TJ"),0)</f>
        <v>17788</v>
      </c>
      <c r="J22" s="173">
        <f ca="1">IF(J$1&lt;=Last_Bil,SUMIFS(INDIRECT("EB[" &amp; J$1 &amp; "]"),EB[indic_nrg],$A22,EB[Nositel],$B22,EB[Výběr],1,EB[unit],"TJ"),0)</f>
        <v>20804</v>
      </c>
      <c r="K22" s="173">
        <f ca="1">IF(K$1&lt;=Last_Bil,SUMIFS(INDIRECT("EB[" &amp; K$1 &amp; "]"),EB[indic_nrg],$A22,EB[Nositel],$B22,EB[Výběr],1,EB[unit],"TJ"),0)</f>
        <v>21250</v>
      </c>
      <c r="L22" s="173">
        <f ca="1">IF(L$1&lt;=Last_Bil,SUMIFS(INDIRECT("EB[" &amp; L$1 &amp; "]"),EB[indic_nrg],$A22,EB[Nositel],$B22,EB[Výběr],1,EB[unit],"TJ"),0)</f>
        <v>21160</v>
      </c>
      <c r="M22" s="173">
        <f ca="1">IF(M$1&lt;=Last_Bil,SUMIFS(INDIRECT("EB[" &amp; M$1 &amp; "]"),EB[indic_nrg],$A22,EB[Nositel],$B22,EB[Výběr],1,EB[unit],"TJ"),0)</f>
        <v>22670</v>
      </c>
      <c r="N22" s="173">
        <f ca="1">IF(N$1&lt;=Last_Bil,SUMIFS(INDIRECT("EB[" &amp; N$1 &amp; "]"),EB[indic_nrg],$A22,EB[Nositel],$B22,EB[Výběr],1,EB[unit],"TJ"),0)</f>
        <v>25200</v>
      </c>
      <c r="O22" s="173">
        <f ca="1">IF(O$1&lt;=Last_Bil,SUMIFS(INDIRECT("EB[" &amp; O$1 &amp; "]"),EB[indic_nrg],$A22,EB[Nositel],$B22,EB[Výběr],1,EB[unit],"TJ"),0)</f>
        <v>26991</v>
      </c>
      <c r="P22" s="173">
        <f ca="1">IF(P$1&lt;=Last_Bil,SUMIFS(INDIRECT("EB[" &amp; P$1 &amp; "]"),EB[indic_nrg],$A22,EB[Nositel],$B22,EB[Výběr],1,EB[unit],"TJ"),0)</f>
        <v>26793</v>
      </c>
      <c r="Q22" s="173">
        <f ca="1">IF(Q$1&lt;=Last_Bil,SUMIFS(INDIRECT("EB[" &amp; Q$1 &amp; "]"),EB[indic_nrg],$A22,EB[Nositel],$B22,EB[Výběr],1,EB[unit],"TJ"),0)</f>
        <v>28580</v>
      </c>
      <c r="R22" s="173">
        <f ca="1">IF(R$1&lt;=Last_Bil,SUMIFS(INDIRECT("EB[" &amp; R$1 &amp; "]"),EB[indic_nrg],$A22,EB[Nositel],$B22,EB[Výběr],1,EB[unit],"TJ"),0)</f>
        <v>30210</v>
      </c>
      <c r="S22" s="173">
        <f ca="1">IF(S$1&lt;=Last_Bil,SUMIFS(INDIRECT("EB[" &amp; S$1 &amp; "]"),EB[indic_nrg],$A22,EB[Nositel],$B22,EB[Výběr],1,EB[unit],"TJ"),0)</f>
        <v>27349</v>
      </c>
      <c r="T22" s="173">
        <f ca="1">IF(T$1&lt;=Last_Bil,SUMIFS(INDIRECT("EB[" &amp; T$1 &amp; "]"),EB[indic_nrg],$A22,EB[Nositel],$B22,EB[Výběr],1,EB[unit],"TJ"),0)</f>
        <v>27123</v>
      </c>
      <c r="U22" s="173">
        <f ca="1">IF(U$1&lt;=Last_Bil,SUMIFS(INDIRECT("EB[" &amp; U$1 &amp; "]"),EB[indic_nrg],$A22,EB[Nositel],$B22,EB[Výběr],1,EB[unit],"TJ"),0)</f>
        <v>23733</v>
      </c>
      <c r="V22" s="173">
        <f ca="1">IF(V$1&lt;=Last_Bil,SUMIFS(INDIRECT("EB[" &amp; V$1 &amp; "]"),EB[indic_nrg],$A22,EB[Nositel],$B22,EB[Výběr],1,EB[unit],"TJ"),0)</f>
        <v>19191</v>
      </c>
      <c r="W22" s="173">
        <f ca="1">IF(W$1&lt;=Last_Bil,SUMIFS(INDIRECT("EB[" &amp; W$1 &amp; "]"),EB[indic_nrg],$A22,EB[Nositel],$B22,EB[Výběr],1,EB[unit],"TJ"),0)</f>
        <v>17841</v>
      </c>
      <c r="X22" s="173">
        <f ca="1">IF(X$1&lt;=Last_Bil,SUMIFS(INDIRECT("EB[" &amp; X$1 &amp; "]"),EB[indic_nrg],$A22,EB[Nositel],$B22,EB[Výběr],1,EB[unit],"TJ"),0)</f>
        <v>27329</v>
      </c>
      <c r="Y22" s="173">
        <f ca="1">IF(Y$1&lt;=Last_Bil,SUMIFS(INDIRECT("EB[" &amp; Y$1 &amp; "]"),EB[indic_nrg],$A22,EB[Nositel],$B22,EB[Výběr],1,EB[unit],"TJ"),0)</f>
        <v>31703</v>
      </c>
      <c r="Z22" s="173">
        <f ca="1">IF(Z$1&lt;=Last_Bil,SUMIFS(INDIRECT("EB[" &amp; Z$1 &amp; "]"),EB[indic_nrg],$A22,EB[Nositel],$B22,EB[Výběr],1,EB[unit],"TJ"),0)</f>
        <v>32260</v>
      </c>
      <c r="AA22" s="173">
        <f ca="1">IF(AA$1&lt;=Last_Bil,SUMIFS(INDIRECT("EB[" &amp; AA$1 &amp; "]"),EB[indic_nrg],$A22,EB[Nositel],$B22,EB[Výběr],1,EB[unit],"TJ"),0)</f>
        <v>35318</v>
      </c>
      <c r="AB22" s="173">
        <f ca="1">IF(AB$1&lt;=Last_Bil,SUMIFS(INDIRECT("EB[" &amp; AB$1 &amp; "]"),EB[indic_nrg],$A22,EB[Nositel],$B22,EB[Výběr],1,EB[unit],"TJ"),0)</f>
        <v>34167</v>
      </c>
      <c r="AC22" s="173">
        <f ca="1">IF(AC$1&lt;=Last_Bil,SUMIFS(INDIRECT("EB[" &amp; AC$1 &amp; "]"),EB[indic_nrg],$A22,EB[Nositel],$B22,EB[Výběr],1,EB[unit],"TJ"),0)</f>
        <v>32391</v>
      </c>
      <c r="AD22" s="173">
        <f ca="1">IF(AD$1&lt;=Last_Bil,SUMIFS(INDIRECT("EB[" &amp; AD$1 &amp; "]"),EB[indic_nrg],$A22,EB[Nositel],$B22,EB[Výběr],1,EB[unit],"TJ"),0)</f>
        <v>0</v>
      </c>
      <c r="AE22" s="173">
        <f ca="1">IF(AE$1&lt;=Last_Bil,SUMIFS(INDIRECT("EB[" &amp; AE$1 &amp; "]"),EB[indic_nrg],$A22,EB[Nositel],$B22,EB[Výběr],1,EB[unit],"TJ"),0)</f>
        <v>0</v>
      </c>
      <c r="AF22" s="173">
        <f ca="1">IF(AF$1&lt;=Last_Bil,SUMIFS(INDIRECT("EB[" &amp; AF$1 &amp; "]"),EB[indic_nrg],$A22,EB[Nositel],$B22,EB[Výběr],1,EB[unit],"TJ"),0)</f>
        <v>0</v>
      </c>
      <c r="AG22" s="173">
        <f ca="1">IF(AG$1&lt;=Last_Bil,SUMIFS(INDIRECT("EB[" &amp; AG$1 &amp; "]"),EB[indic_nrg],$A22,EB[Nositel],$B22,EB[Výběr],1,EB[unit],"TJ"),0)</f>
        <v>0</v>
      </c>
      <c r="AH22" s="173">
        <f ca="1">IF(AH$1&lt;=Last_Bil,SUMIFS(INDIRECT("EB[" &amp; AH$1 &amp; "]"),EB[indic_nrg],$A22,EB[Nositel],$B22,EB[Výběr],1,EB[unit],"TJ"),0)</f>
        <v>0</v>
      </c>
      <c r="AI22" s="173">
        <f ca="1">IF(AI$1&lt;=Last_Bil,SUMIFS(INDIRECT("EB[" &amp; AI$1 &amp; "]"),EB[indic_nrg],$A22,EB[Nositel],$B22,EB[Výběr],1,EB[unit],"TJ"),0)</f>
        <v>0</v>
      </c>
      <c r="AJ22" s="173">
        <f ca="1">IF(AJ$1&lt;=Last_Bil,SUMIFS(INDIRECT("EB[" &amp; AJ$1 &amp; "]"),EB[indic_nrg],$A22,EB[Nositel],$B22,EB[Výběr],1,EB[unit],"TJ"),0)</f>
        <v>0</v>
      </c>
      <c r="AK22" s="173">
        <f ca="1">IF(AK$1&lt;=Last_Bil,SUMIFS(INDIRECT("EB[" &amp; AK$1 &amp; "]"),EB[indic_nrg],$A22,EB[Nositel],$B22,EB[Výběr],1,EB[unit],"TJ"),0)</f>
        <v>0</v>
      </c>
      <c r="AL22" s="173">
        <f ca="1">IF(AL$1&lt;=Last_Bil,SUMIFS(INDIRECT("EB[" &amp; AL$1 &amp; "]"),EB[indic_nrg],$A22,EB[Nositel],$B22,EB[Výběr],1,EB[unit],"TJ"),0)</f>
        <v>0</v>
      </c>
      <c r="AM22" s="173">
        <f ca="1">IF(AM$1&lt;=Last_Bil,SUMIFS(INDIRECT("EB[" &amp; AM$1 &amp; "]"),EB[indic_nrg],$A22,EB[Nositel],$B22,EB[Výběr],1,EB[unit],"TJ"),0)</f>
        <v>0</v>
      </c>
      <c r="AN22" s="173">
        <f ca="1">IF(AN$1&lt;=Last_Bil,SUMIFS(INDIRECT("EB[" &amp; AN$1 &amp; "]"),EB[indic_nrg],$A22,EB[Nositel],$B22,EB[Výběr],1,EB[unit],"TJ"),0)</f>
        <v>0</v>
      </c>
      <c r="AO22" s="173">
        <f ca="1">IF(AO$1&lt;=Last_Bil,SUMIFS(INDIRECT("EB[" &amp; AO$1 &amp; "]"),EB[indic_nrg],$A22,EB[Nositel],$B22,EB[Výběr],1,EB[unit],"TJ"),0)</f>
        <v>0</v>
      </c>
      <c r="AP22" s="173">
        <f ca="1">IF(AP$1&lt;=Last_Bil,SUMIFS(INDIRECT("EB[" &amp; AP$1 &amp; "]"),EB[indic_nrg],$A22,EB[Nositel],$B22,EB[Výběr],1,EB[unit],"TJ"),0)</f>
        <v>0</v>
      </c>
      <c r="AQ22" s="173">
        <f ca="1">IF(AQ$1&lt;=Last_Bil,SUMIFS(INDIRECT("EB[" &amp; AQ$1 &amp; "]"),EB[indic_nrg],$A22,EB[Nositel],$B22,EB[Výběr],1,EB[unit],"TJ"),0)</f>
        <v>0</v>
      </c>
      <c r="AR22" s="173">
        <f ca="1">IF(AR$1&lt;=Last_Bil,SUMIFS(INDIRECT("EB[" &amp; AR$1 &amp; "]"),EB[indic_nrg],$A22,EB[Nositel],$B22,EB[Výběr],1,EB[unit],"TJ"),0)</f>
        <v>0</v>
      </c>
      <c r="AS22" s="173">
        <f ca="1">IF(AS$1&lt;=Last_Bil,SUMIFS(INDIRECT("EB[" &amp; AS$1 &amp; "]"),EB[indic_nrg],$A22,EB[Nositel],$B22,EB[Výběr],1,EB[unit],"TJ"),0)</f>
        <v>0</v>
      </c>
      <c r="AT22" s="173">
        <f ca="1">IF(AT$1&lt;=Last_Bil,SUMIFS(INDIRECT("EB[" &amp; AT$1 &amp; "]"),EB[indic_nrg],$A22,EB[Nositel],$B22,EB[Výběr],1,EB[unit],"TJ"),0)</f>
        <v>0</v>
      </c>
      <c r="AU22" s="173">
        <f ca="1">IF(AU$1&lt;=Last_Bil,SUMIFS(INDIRECT("EB[" &amp; AU$1 &amp; "]"),EB[indic_nrg],$A22,EB[Nositel],$B22,EB[Výběr],1,EB[unit],"TJ"),0)</f>
        <v>0</v>
      </c>
      <c r="AV22" s="173">
        <f ca="1">IF(AV$1&lt;=Last_Bil,SUMIFS(INDIRECT("EB[" &amp; AV$1 &amp; "]"),EB[indic_nrg],$A22,EB[Nositel],$B22,EB[Výběr],1,EB[unit],"TJ"),0)</f>
        <v>0</v>
      </c>
      <c r="AW22" s="173">
        <f ca="1">IF(AW$1&lt;=Last_Bil,SUMIFS(INDIRECT("EB[" &amp; AW$1 &amp; "]"),EB[indic_nrg],$A22,EB[Nositel],$B22,EB[Výběr],1,EB[unit],"TJ"),0)</f>
        <v>0</v>
      </c>
      <c r="AX22" s="173">
        <f ca="1">IF(AX$1&lt;=Last_Bil,SUMIFS(INDIRECT("EB[" &amp; AX$1 &amp; "]"),EB[indic_nrg],$A22,EB[Nositel],$B22,EB[Výběr],1,EB[unit],"TJ"),0)</f>
        <v>0</v>
      </c>
      <c r="AY22" s="173">
        <f ca="1">IF(AY$1&lt;=Last_Bil,SUMIFS(INDIRECT("EB[" &amp; AY$1 &amp; "]"),EB[indic_nrg],$A22,EB[Nositel],$B22,EB[Výběr],1,EB[unit],"TJ"),0)</f>
        <v>0</v>
      </c>
      <c r="AZ22" s="173">
        <f ca="1">IF(AZ$1&lt;=Last_Bil,SUMIFS(INDIRECT("EB[" &amp; AZ$1 &amp; "]"),EB[indic_nrg],$A22,EB[Nositel],$B22,EB[Výběr],1,EB[unit],"TJ"),0)</f>
        <v>0</v>
      </c>
      <c r="BA22" s="173">
        <f ca="1">IF(BA$1&lt;=Last_Bil,SUMIFS(INDIRECT("EB[" &amp; BA$1 &amp; "]"),EB[indic_nrg],$A22,EB[Nositel],$B22,EB[Výběr],1,EB[unit],"TJ"),0)</f>
        <v>0</v>
      </c>
      <c r="BB22" s="173">
        <f ca="1">IF(BB$1&lt;=Last_Bil,SUMIFS(INDIRECT("EB[" &amp; BB$1 &amp; "]"),EB[indic_nrg],$A22,EB[Nositel],$B22,EB[Výběr],1,EB[unit],"TJ"),0)</f>
        <v>0</v>
      </c>
      <c r="BC22" s="173">
        <f ca="1">IF(BC$1&lt;=Last_Bil,SUMIFS(INDIRECT("EB[" &amp; BC$1 &amp; "]"),EB[indic_nrg],$A22,EB[Nositel],$B22,EB[Výběr],1,EB[unit],"TJ"),0)</f>
        <v>0</v>
      </c>
      <c r="BD22" s="173">
        <f ca="1">IF(BD$1&lt;=Last_Bil,SUMIFS(INDIRECT("EB[" &amp; BD$1 &amp; "]"),EB[indic_nrg],$A22,EB[Nositel],$B22,EB[Výběr],1,EB[unit],"TJ"),0)</f>
        <v>0</v>
      </c>
      <c r="BE22" s="173">
        <f ca="1">IF(BE$1&lt;=Last_Bil,SUMIFS(INDIRECT("EB[" &amp; BE$1 &amp; "]"),EB[indic_nrg],$A22,EB[Nositel],$B22,EB[Výběr],1,EB[unit],"TJ"),0)</f>
        <v>0</v>
      </c>
      <c r="BF22" s="173">
        <f ca="1">IF(BF$1&lt;=Last_Bil,SUMIFS(INDIRECT("EB[" &amp; BF$1 &amp; "]"),EB[indic_nrg],$A22,EB[Nositel],$B22,EB[Výběr],1,EB[unit],"TJ"),0)</f>
        <v>0</v>
      </c>
      <c r="BG22" s="173">
        <f ca="1">IF(BG$1&lt;=Last_Bil,SUMIFS(INDIRECT("EB[" &amp; BG$1 &amp; "]"),EB[indic_nrg],$A22,EB[Nositel],$B22,EB[Výběr],1,EB[unit],"TJ"),0)</f>
        <v>0</v>
      </c>
      <c r="BH22" s="173">
        <f ca="1">IF(BH$1&lt;=Last_Bil,SUMIFS(INDIRECT("EB[" &amp; BH$1 &amp; "]"),EB[indic_nrg],$A22,EB[Nositel],$B22,EB[Výběr],1,EB[unit],"TJ"),0)</f>
        <v>0</v>
      </c>
      <c r="BI22" s="173">
        <f ca="1">IF(BI$1&lt;=Last_Bil,SUMIFS(INDIRECT("EB[" &amp; BI$1 &amp; "]"),EB[indic_nrg],$A22,EB[Nositel],$B22,EB[Výběr],1,EB[unit],"TJ"),0)</f>
        <v>0</v>
      </c>
      <c r="BJ22" s="173">
        <f ca="1">IF(BJ$1&lt;=Last_Bil,SUMIFS(INDIRECT("EB[" &amp; BJ$1 &amp; "]"),EB[indic_nrg],$A22,EB[Nositel],$B22,EB[Výběr],1,EB[unit],"TJ"),0)</f>
        <v>0</v>
      </c>
      <c r="BK22" s="173">
        <f ca="1">IF(BK$1&lt;=Last_Bil,SUMIFS(INDIRECT("EB[" &amp; BK$1 &amp; "]"),EB[indic_nrg],$A22,EB[Nositel],$B22,EB[Výběr],1,EB[unit],"TJ"),0)</f>
        <v>0</v>
      </c>
      <c r="BL22" s="162">
        <f ca="1">IF(BL$1&lt;=Last_Bil,SUMIFS(INDIRECT("EB[" &amp; BL$1 &amp; "]"),EB[indic_nrg],$A22,EB[Nositel],$B22,EB[Výběr],1,EB[unit],"TJ"),0)</f>
        <v>0</v>
      </c>
    </row>
    <row r="23" spans="1:64" s="196" customFormat="1" x14ac:dyDescent="0.25">
      <c r="A23" s="196" t="s">
        <v>1197</v>
      </c>
      <c r="B23" t="s">
        <v>3134</v>
      </c>
      <c r="C23" s="221" t="str">
        <f t="shared" si="5"/>
        <v>Biomasa</v>
      </c>
      <c r="D23" s="215">
        <f ca="1">IF(D$1&lt;=Last_Bil,SUMIFS(INDIRECT("EB[" &amp; D$1 &amp; "]"),EB[indic_nrg],$A23,EB[Nositel],$B23,EB[Výběr],1,EB[unit],"TJ"),0)</f>
        <v>0</v>
      </c>
      <c r="E23" s="173">
        <f ca="1">IF(E$1&lt;=Last_Bil,SUMIFS(INDIRECT("EB[" &amp; E$1 &amp; "]"),EB[indic_nrg],$A23,EB[Nositel],$B23,EB[Výběr],1,EB[unit],"TJ"),0)</f>
        <v>0</v>
      </c>
      <c r="F23" s="173">
        <f ca="1">IF(F$1&lt;=Last_Bil,SUMIFS(INDIRECT("EB[" &amp; F$1 &amp; "]"),EB[indic_nrg],$A23,EB[Nositel],$B23,EB[Výběr],1,EB[unit],"TJ"),0)</f>
        <v>0</v>
      </c>
      <c r="G23" s="173">
        <f ca="1">IF(G$1&lt;=Last_Bil,SUMIFS(INDIRECT("EB[" &amp; G$1 &amp; "]"),EB[indic_nrg],$A23,EB[Nositel],$B23,EB[Výběr],1,EB[unit],"TJ"),0)</f>
        <v>481</v>
      </c>
      <c r="H23" s="173">
        <f ca="1">IF(H$1&lt;=Last_Bil,SUMIFS(INDIRECT("EB[" &amp; H$1 &amp; "]"),EB[indic_nrg],$A23,EB[Nositel],$B23,EB[Výběr],1,EB[unit],"TJ"),0)</f>
        <v>492</v>
      </c>
      <c r="I23" s="173">
        <f ca="1">IF(I$1&lt;=Last_Bil,SUMIFS(INDIRECT("EB[" &amp; I$1 &amp; "]"),EB[indic_nrg],$A23,EB[Nositel],$B23,EB[Výběr],1,EB[unit],"TJ"),0)</f>
        <v>548</v>
      </c>
      <c r="J23" s="173">
        <f ca="1">IF(J$1&lt;=Last_Bil,SUMIFS(INDIRECT("EB[" &amp; J$1 &amp; "]"),EB[indic_nrg],$A23,EB[Nositel],$B23,EB[Výběr],1,EB[unit],"TJ"),0)</f>
        <v>407</v>
      </c>
      <c r="K23" s="173">
        <f ca="1">IF(K$1&lt;=Last_Bil,SUMIFS(INDIRECT("EB[" &amp; K$1 &amp; "]"),EB[indic_nrg],$A23,EB[Nositel],$B23,EB[Výběr],1,EB[unit],"TJ"),0)</f>
        <v>1147</v>
      </c>
      <c r="L23" s="173">
        <f ca="1">IF(L$1&lt;=Last_Bil,SUMIFS(INDIRECT("EB[" &amp; L$1 &amp; "]"),EB[indic_nrg],$A23,EB[Nositel],$B23,EB[Výběr],1,EB[unit],"TJ"),0)</f>
        <v>3235</v>
      </c>
      <c r="M23" s="173">
        <f ca="1">IF(M$1&lt;=Last_Bil,SUMIFS(INDIRECT("EB[" &amp; M$1 &amp; "]"),EB[indic_nrg],$A23,EB[Nositel],$B23,EB[Výběr],1,EB[unit],"TJ"),0)</f>
        <v>2683</v>
      </c>
      <c r="N23" s="173">
        <f ca="1">IF(N$1&lt;=Last_Bil,SUMIFS(INDIRECT("EB[" &amp; N$1 &amp; "]"),EB[indic_nrg],$A23,EB[Nositel],$B23,EB[Výběr],1,EB[unit],"TJ"),0)</f>
        <v>2260</v>
      </c>
      <c r="O23" s="173">
        <f ca="1">IF(O$1&lt;=Last_Bil,SUMIFS(INDIRECT("EB[" &amp; O$1 &amp; "]"),EB[indic_nrg],$A23,EB[Nositel],$B23,EB[Výběr],1,EB[unit],"TJ"),0)</f>
        <v>2497</v>
      </c>
      <c r="P23" s="173">
        <f ca="1">IF(P$1&lt;=Last_Bil,SUMIFS(INDIRECT("EB[" &amp; P$1 &amp; "]"),EB[indic_nrg],$A23,EB[Nositel],$B23,EB[Výběr],1,EB[unit],"TJ"),0)</f>
        <v>2500</v>
      </c>
      <c r="Q23" s="173">
        <f ca="1">IF(Q$1&lt;=Last_Bil,SUMIFS(INDIRECT("EB[" &amp; Q$1 &amp; "]"),EB[indic_nrg],$A23,EB[Nositel],$B23,EB[Výběr],1,EB[unit],"TJ"),0)</f>
        <v>7922</v>
      </c>
      <c r="R23" s="173">
        <f ca="1">IF(R$1&lt;=Last_Bil,SUMIFS(INDIRECT("EB[" &amp; R$1 &amp; "]"),EB[indic_nrg],$A23,EB[Nositel],$B23,EB[Výběr],1,EB[unit],"TJ"),0)</f>
        <v>8012</v>
      </c>
      <c r="S23" s="173">
        <f ca="1">IF(S$1&lt;=Last_Bil,SUMIFS(INDIRECT("EB[" &amp; S$1 &amp; "]"),EB[indic_nrg],$A23,EB[Nositel],$B23,EB[Výběr],1,EB[unit],"TJ"),0)</f>
        <v>1704</v>
      </c>
      <c r="T23" s="173">
        <f ca="1">IF(T$1&lt;=Last_Bil,SUMIFS(INDIRECT("EB[" &amp; T$1 &amp; "]"),EB[indic_nrg],$A23,EB[Nositel],$B23,EB[Výběr],1,EB[unit],"TJ"),0)</f>
        <v>1687</v>
      </c>
      <c r="U23" s="173">
        <f ca="1">IF(U$1&lt;=Last_Bil,SUMIFS(INDIRECT("EB[" &amp; U$1 &amp; "]"),EB[indic_nrg],$A23,EB[Nositel],$B23,EB[Výběr],1,EB[unit],"TJ"),0)</f>
        <v>1844</v>
      </c>
      <c r="V23" s="173">
        <f ca="1">IF(V$1&lt;=Last_Bil,SUMIFS(INDIRECT("EB[" &amp; V$1 &amp; "]"),EB[indic_nrg],$A23,EB[Nositel],$B23,EB[Výběr],1,EB[unit],"TJ"),0)</f>
        <v>2847</v>
      </c>
      <c r="W23" s="173">
        <f ca="1">IF(W$1&lt;=Last_Bil,SUMIFS(INDIRECT("EB[" &amp; W$1 &amp; "]"),EB[indic_nrg],$A23,EB[Nositel],$B23,EB[Výběr],1,EB[unit],"TJ"),0)</f>
        <v>5185</v>
      </c>
      <c r="X23" s="173">
        <f ca="1">IF(X$1&lt;=Last_Bil,SUMIFS(INDIRECT("EB[" &amp; X$1 &amp; "]"),EB[indic_nrg],$A23,EB[Nositel],$B23,EB[Výběr],1,EB[unit],"TJ"),0)</f>
        <v>5768</v>
      </c>
      <c r="Y23" s="173">
        <f ca="1">IF(Y$1&lt;=Last_Bil,SUMIFS(INDIRECT("EB[" &amp; Y$1 &amp; "]"),EB[indic_nrg],$A23,EB[Nositel],$B23,EB[Výběr],1,EB[unit],"TJ"),0)</f>
        <v>6027</v>
      </c>
      <c r="Z23" s="173">
        <f ca="1">IF(Z$1&lt;=Last_Bil,SUMIFS(INDIRECT("EB[" &amp; Z$1 &amp; "]"),EB[indic_nrg],$A23,EB[Nositel],$B23,EB[Výběr],1,EB[unit],"TJ"),0)</f>
        <v>11164</v>
      </c>
      <c r="AA23" s="173">
        <f ca="1">IF(AA$1&lt;=Last_Bil,SUMIFS(INDIRECT("EB[" &amp; AA$1 &amp; "]"),EB[indic_nrg],$A23,EB[Nositel],$B23,EB[Výběr],1,EB[unit],"TJ"),0)</f>
        <v>15652</v>
      </c>
      <c r="AB23" s="173">
        <f ca="1">IF(AB$1&lt;=Last_Bil,SUMIFS(INDIRECT("EB[" &amp; AB$1 &amp; "]"),EB[indic_nrg],$A23,EB[Nositel],$B23,EB[Výběr],1,EB[unit],"TJ"),0)</f>
        <v>16511</v>
      </c>
      <c r="AC23" s="173">
        <f ca="1">IF(AC$1&lt;=Last_Bil,SUMIFS(INDIRECT("EB[" &amp; AC$1 &amp; "]"),EB[indic_nrg],$A23,EB[Nositel],$B23,EB[Výběr],1,EB[unit],"TJ"),0)</f>
        <v>18918</v>
      </c>
      <c r="AD23" s="173">
        <f ca="1">IF(AD$1&lt;=Last_Bil,SUMIFS(INDIRECT("EB[" &amp; AD$1 &amp; "]"),EB[indic_nrg],$A23,EB[Nositel],$B23,EB[Výběr],1,EB[unit],"TJ"),0)</f>
        <v>0</v>
      </c>
      <c r="AE23" s="173">
        <f ca="1">IF(AE$1&lt;=Last_Bil,SUMIFS(INDIRECT("EB[" &amp; AE$1 &amp; "]"),EB[indic_nrg],$A23,EB[Nositel],$B23,EB[Výběr],1,EB[unit],"TJ"),0)</f>
        <v>0</v>
      </c>
      <c r="AF23" s="173">
        <f ca="1">IF(AF$1&lt;=Last_Bil,SUMIFS(INDIRECT("EB[" &amp; AF$1 &amp; "]"),EB[indic_nrg],$A23,EB[Nositel],$B23,EB[Výběr],1,EB[unit],"TJ"),0)</f>
        <v>0</v>
      </c>
      <c r="AG23" s="173">
        <f ca="1">IF(AG$1&lt;=Last_Bil,SUMIFS(INDIRECT("EB[" &amp; AG$1 &amp; "]"),EB[indic_nrg],$A23,EB[Nositel],$B23,EB[Výběr],1,EB[unit],"TJ"),0)</f>
        <v>0</v>
      </c>
      <c r="AH23" s="173">
        <f ca="1">IF(AH$1&lt;=Last_Bil,SUMIFS(INDIRECT("EB[" &amp; AH$1 &amp; "]"),EB[indic_nrg],$A23,EB[Nositel],$B23,EB[Výběr],1,EB[unit],"TJ"),0)</f>
        <v>0</v>
      </c>
      <c r="AI23" s="173">
        <f ca="1">IF(AI$1&lt;=Last_Bil,SUMIFS(INDIRECT("EB[" &amp; AI$1 &amp; "]"),EB[indic_nrg],$A23,EB[Nositel],$B23,EB[Výběr],1,EB[unit],"TJ"),0)</f>
        <v>0</v>
      </c>
      <c r="AJ23" s="173">
        <f ca="1">IF(AJ$1&lt;=Last_Bil,SUMIFS(INDIRECT("EB[" &amp; AJ$1 &amp; "]"),EB[indic_nrg],$A23,EB[Nositel],$B23,EB[Výběr],1,EB[unit],"TJ"),0)</f>
        <v>0</v>
      </c>
      <c r="AK23" s="173">
        <f ca="1">IF(AK$1&lt;=Last_Bil,SUMIFS(INDIRECT("EB[" &amp; AK$1 &amp; "]"),EB[indic_nrg],$A23,EB[Nositel],$B23,EB[Výběr],1,EB[unit],"TJ"),0)</f>
        <v>0</v>
      </c>
      <c r="AL23" s="173">
        <f ca="1">IF(AL$1&lt;=Last_Bil,SUMIFS(INDIRECT("EB[" &amp; AL$1 &amp; "]"),EB[indic_nrg],$A23,EB[Nositel],$B23,EB[Výběr],1,EB[unit],"TJ"),0)</f>
        <v>0</v>
      </c>
      <c r="AM23" s="173">
        <f ca="1">IF(AM$1&lt;=Last_Bil,SUMIFS(INDIRECT("EB[" &amp; AM$1 &amp; "]"),EB[indic_nrg],$A23,EB[Nositel],$B23,EB[Výběr],1,EB[unit],"TJ"),0)</f>
        <v>0</v>
      </c>
      <c r="AN23" s="173">
        <f ca="1">IF(AN$1&lt;=Last_Bil,SUMIFS(INDIRECT("EB[" &amp; AN$1 &amp; "]"),EB[indic_nrg],$A23,EB[Nositel],$B23,EB[Výběr],1,EB[unit],"TJ"),0)</f>
        <v>0</v>
      </c>
      <c r="AO23" s="173">
        <f ca="1">IF(AO$1&lt;=Last_Bil,SUMIFS(INDIRECT("EB[" &amp; AO$1 &amp; "]"),EB[indic_nrg],$A23,EB[Nositel],$B23,EB[Výběr],1,EB[unit],"TJ"),0)</f>
        <v>0</v>
      </c>
      <c r="AP23" s="173">
        <f ca="1">IF(AP$1&lt;=Last_Bil,SUMIFS(INDIRECT("EB[" &amp; AP$1 &amp; "]"),EB[indic_nrg],$A23,EB[Nositel],$B23,EB[Výběr],1,EB[unit],"TJ"),0)</f>
        <v>0</v>
      </c>
      <c r="AQ23" s="173">
        <f ca="1">IF(AQ$1&lt;=Last_Bil,SUMIFS(INDIRECT("EB[" &amp; AQ$1 &amp; "]"),EB[indic_nrg],$A23,EB[Nositel],$B23,EB[Výběr],1,EB[unit],"TJ"),0)</f>
        <v>0</v>
      </c>
      <c r="AR23" s="173">
        <f ca="1">IF(AR$1&lt;=Last_Bil,SUMIFS(INDIRECT("EB[" &amp; AR$1 &amp; "]"),EB[indic_nrg],$A23,EB[Nositel],$B23,EB[Výběr],1,EB[unit],"TJ"),0)</f>
        <v>0</v>
      </c>
      <c r="AS23" s="173">
        <f ca="1">IF(AS$1&lt;=Last_Bil,SUMIFS(INDIRECT("EB[" &amp; AS$1 &amp; "]"),EB[indic_nrg],$A23,EB[Nositel],$B23,EB[Výběr],1,EB[unit],"TJ"),0)</f>
        <v>0</v>
      </c>
      <c r="AT23" s="173">
        <f ca="1">IF(AT$1&lt;=Last_Bil,SUMIFS(INDIRECT("EB[" &amp; AT$1 &amp; "]"),EB[indic_nrg],$A23,EB[Nositel],$B23,EB[Výběr],1,EB[unit],"TJ"),0)</f>
        <v>0</v>
      </c>
      <c r="AU23" s="173">
        <f ca="1">IF(AU$1&lt;=Last_Bil,SUMIFS(INDIRECT("EB[" &amp; AU$1 &amp; "]"),EB[indic_nrg],$A23,EB[Nositel],$B23,EB[Výběr],1,EB[unit],"TJ"),0)</f>
        <v>0</v>
      </c>
      <c r="AV23" s="173">
        <f ca="1">IF(AV$1&lt;=Last_Bil,SUMIFS(INDIRECT("EB[" &amp; AV$1 &amp; "]"),EB[indic_nrg],$A23,EB[Nositel],$B23,EB[Výběr],1,EB[unit],"TJ"),0)</f>
        <v>0</v>
      </c>
      <c r="AW23" s="173">
        <f ca="1">IF(AW$1&lt;=Last_Bil,SUMIFS(INDIRECT("EB[" &amp; AW$1 &amp; "]"),EB[indic_nrg],$A23,EB[Nositel],$B23,EB[Výběr],1,EB[unit],"TJ"),0)</f>
        <v>0</v>
      </c>
      <c r="AX23" s="173">
        <f ca="1">IF(AX$1&lt;=Last_Bil,SUMIFS(INDIRECT("EB[" &amp; AX$1 &amp; "]"),EB[indic_nrg],$A23,EB[Nositel],$B23,EB[Výběr],1,EB[unit],"TJ"),0)</f>
        <v>0</v>
      </c>
      <c r="AY23" s="173">
        <f ca="1">IF(AY$1&lt;=Last_Bil,SUMIFS(INDIRECT("EB[" &amp; AY$1 &amp; "]"),EB[indic_nrg],$A23,EB[Nositel],$B23,EB[Výběr],1,EB[unit],"TJ"),0)</f>
        <v>0</v>
      </c>
      <c r="AZ23" s="173">
        <f ca="1">IF(AZ$1&lt;=Last_Bil,SUMIFS(INDIRECT("EB[" &amp; AZ$1 &amp; "]"),EB[indic_nrg],$A23,EB[Nositel],$B23,EB[Výběr],1,EB[unit],"TJ"),0)</f>
        <v>0</v>
      </c>
      <c r="BA23" s="173">
        <f ca="1">IF(BA$1&lt;=Last_Bil,SUMIFS(INDIRECT("EB[" &amp; BA$1 &amp; "]"),EB[indic_nrg],$A23,EB[Nositel],$B23,EB[Výběr],1,EB[unit],"TJ"),0)</f>
        <v>0</v>
      </c>
      <c r="BB23" s="173">
        <f ca="1">IF(BB$1&lt;=Last_Bil,SUMIFS(INDIRECT("EB[" &amp; BB$1 &amp; "]"),EB[indic_nrg],$A23,EB[Nositel],$B23,EB[Výběr],1,EB[unit],"TJ"),0)</f>
        <v>0</v>
      </c>
      <c r="BC23" s="173">
        <f ca="1">IF(BC$1&lt;=Last_Bil,SUMIFS(INDIRECT("EB[" &amp; BC$1 &amp; "]"),EB[indic_nrg],$A23,EB[Nositel],$B23,EB[Výběr],1,EB[unit],"TJ"),0)</f>
        <v>0</v>
      </c>
      <c r="BD23" s="173">
        <f ca="1">IF(BD$1&lt;=Last_Bil,SUMIFS(INDIRECT("EB[" &amp; BD$1 &amp; "]"),EB[indic_nrg],$A23,EB[Nositel],$B23,EB[Výběr],1,EB[unit],"TJ"),0)</f>
        <v>0</v>
      </c>
      <c r="BE23" s="173">
        <f ca="1">IF(BE$1&lt;=Last_Bil,SUMIFS(INDIRECT("EB[" &amp; BE$1 &amp; "]"),EB[indic_nrg],$A23,EB[Nositel],$B23,EB[Výběr],1,EB[unit],"TJ"),0)</f>
        <v>0</v>
      </c>
      <c r="BF23" s="173">
        <f ca="1">IF(BF$1&lt;=Last_Bil,SUMIFS(INDIRECT("EB[" &amp; BF$1 &amp; "]"),EB[indic_nrg],$A23,EB[Nositel],$B23,EB[Výběr],1,EB[unit],"TJ"),0)</f>
        <v>0</v>
      </c>
      <c r="BG23" s="173">
        <f ca="1">IF(BG$1&lt;=Last_Bil,SUMIFS(INDIRECT("EB[" &amp; BG$1 &amp; "]"),EB[indic_nrg],$A23,EB[Nositel],$B23,EB[Výběr],1,EB[unit],"TJ"),0)</f>
        <v>0</v>
      </c>
      <c r="BH23" s="173">
        <f ca="1">IF(BH$1&lt;=Last_Bil,SUMIFS(INDIRECT("EB[" &amp; BH$1 &amp; "]"),EB[indic_nrg],$A23,EB[Nositel],$B23,EB[Výběr],1,EB[unit],"TJ"),0)</f>
        <v>0</v>
      </c>
      <c r="BI23" s="173">
        <f ca="1">IF(BI$1&lt;=Last_Bil,SUMIFS(INDIRECT("EB[" &amp; BI$1 &amp; "]"),EB[indic_nrg],$A23,EB[Nositel],$B23,EB[Výběr],1,EB[unit],"TJ"),0)</f>
        <v>0</v>
      </c>
      <c r="BJ23" s="173">
        <f ca="1">IF(BJ$1&lt;=Last_Bil,SUMIFS(INDIRECT("EB[" &amp; BJ$1 &amp; "]"),EB[indic_nrg],$A23,EB[Nositel],$B23,EB[Výběr],1,EB[unit],"TJ"),0)</f>
        <v>0</v>
      </c>
      <c r="BK23" s="173">
        <f ca="1">IF(BK$1&lt;=Last_Bil,SUMIFS(INDIRECT("EB[" &amp; BK$1 &amp; "]"),EB[indic_nrg],$A23,EB[Nositel],$B23,EB[Výběr],1,EB[unit],"TJ"),0)</f>
        <v>0</v>
      </c>
      <c r="BL23" s="162">
        <f ca="1">IF(BL$1&lt;=Last_Bil,SUMIFS(INDIRECT("EB[" &amp; BL$1 &amp; "]"),EB[indic_nrg],$A23,EB[Nositel],$B23,EB[Výběr],1,EB[unit],"TJ"),0)</f>
        <v>0</v>
      </c>
    </row>
    <row r="24" spans="1:64" s="196" customFormat="1" x14ac:dyDescent="0.25">
      <c r="A24" s="196" t="s">
        <v>1197</v>
      </c>
      <c r="B24" t="s">
        <v>3132</v>
      </c>
      <c r="C24" s="221" t="str">
        <f t="shared" si="5"/>
        <v>Ostatní paliva</v>
      </c>
      <c r="D24" s="215">
        <f ca="1">IF(D$1&lt;=Last_Bil,SUMIFS(INDIRECT("EB[" &amp; D$1 &amp; "]"),EB[indic_nrg],$A24,EB[Nositel],$B24,EB[Výběr],1,EB[unit],"TJ"),0)</f>
        <v>0</v>
      </c>
      <c r="E24" s="173">
        <f ca="1">IF(E$1&lt;=Last_Bil,SUMIFS(INDIRECT("EB[" &amp; E$1 &amp; "]"),EB[indic_nrg],$A24,EB[Nositel],$B24,EB[Výběr],1,EB[unit],"TJ"),0)</f>
        <v>0</v>
      </c>
      <c r="F24" s="173">
        <f ca="1">IF(F$1&lt;=Last_Bil,SUMIFS(INDIRECT("EB[" &amp; F$1 &amp; "]"),EB[indic_nrg],$A24,EB[Nositel],$B24,EB[Výběr],1,EB[unit],"TJ"),0)</f>
        <v>0</v>
      </c>
      <c r="G24" s="173">
        <f ca="1">IF(G$1&lt;=Last_Bil,SUMIFS(INDIRECT("EB[" &amp; G$1 &amp; "]"),EB[indic_nrg],$A24,EB[Nositel],$B24,EB[Výběr],1,EB[unit],"TJ"),0)</f>
        <v>0</v>
      </c>
      <c r="H24" s="173">
        <f ca="1">IF(H$1&lt;=Last_Bil,SUMIFS(INDIRECT("EB[" &amp; H$1 &amp; "]"),EB[indic_nrg],$A24,EB[Nositel],$B24,EB[Výběr],1,EB[unit],"TJ"),0)</f>
        <v>0</v>
      </c>
      <c r="I24" s="173">
        <f ca="1">IF(I$1&lt;=Last_Bil,SUMIFS(INDIRECT("EB[" &amp; I$1 &amp; "]"),EB[indic_nrg],$A24,EB[Nositel],$B24,EB[Výběr],1,EB[unit],"TJ"),0)</f>
        <v>0</v>
      </c>
      <c r="J24" s="173">
        <f ca="1">IF(J$1&lt;=Last_Bil,SUMIFS(INDIRECT("EB[" &amp; J$1 &amp; "]"),EB[indic_nrg],$A24,EB[Nositel],$B24,EB[Výběr],1,EB[unit],"TJ"),0)</f>
        <v>0</v>
      </c>
      <c r="K24" s="173">
        <f ca="1">IF(K$1&lt;=Last_Bil,SUMIFS(INDIRECT("EB[" &amp; K$1 &amp; "]"),EB[indic_nrg],$A24,EB[Nositel],$B24,EB[Výběr],1,EB[unit],"TJ"),0)</f>
        <v>0</v>
      </c>
      <c r="L24" s="173">
        <f ca="1">IF(L$1&lt;=Last_Bil,SUMIFS(INDIRECT("EB[" &amp; L$1 &amp; "]"),EB[indic_nrg],$A24,EB[Nositel],$B24,EB[Výběr],1,EB[unit],"TJ"),0)</f>
        <v>0</v>
      </c>
      <c r="M24" s="173">
        <f ca="1">IF(M$1&lt;=Last_Bil,SUMIFS(INDIRECT("EB[" &amp; M$1 &amp; "]"),EB[indic_nrg],$A24,EB[Nositel],$B24,EB[Výběr],1,EB[unit],"TJ"),0)</f>
        <v>0</v>
      </c>
      <c r="N24" s="173">
        <f ca="1">IF(N$1&lt;=Last_Bil,SUMIFS(INDIRECT("EB[" &amp; N$1 &amp; "]"),EB[indic_nrg],$A24,EB[Nositel],$B24,EB[Výběr],1,EB[unit],"TJ"),0)</f>
        <v>0</v>
      </c>
      <c r="O24" s="173">
        <f ca="1">IF(O$1&lt;=Last_Bil,SUMIFS(INDIRECT("EB[" &amp; O$1 &amp; "]"),EB[indic_nrg],$A24,EB[Nositel],$B24,EB[Výběr],1,EB[unit],"TJ"),0)</f>
        <v>0</v>
      </c>
      <c r="P24" s="173">
        <f ca="1">IF(P$1&lt;=Last_Bil,SUMIFS(INDIRECT("EB[" &amp; P$1 &amp; "]"),EB[indic_nrg],$A24,EB[Nositel],$B24,EB[Výběr],1,EB[unit],"TJ"),0)</f>
        <v>0</v>
      </c>
      <c r="Q24" s="173">
        <f ca="1">IF(Q$1&lt;=Last_Bil,SUMIFS(INDIRECT("EB[" &amp; Q$1 &amp; "]"),EB[indic_nrg],$A24,EB[Nositel],$B24,EB[Výběr],1,EB[unit],"TJ"),0)</f>
        <v>0</v>
      </c>
      <c r="R24" s="173">
        <f ca="1">IF(R$1&lt;=Last_Bil,SUMIFS(INDIRECT("EB[" &amp; R$1 &amp; "]"),EB[indic_nrg],$A24,EB[Nositel],$B24,EB[Výběr],1,EB[unit],"TJ"),0)</f>
        <v>0</v>
      </c>
      <c r="S24" s="173">
        <f ca="1">IF(S$1&lt;=Last_Bil,SUMIFS(INDIRECT("EB[" &amp; S$1 &amp; "]"),EB[indic_nrg],$A24,EB[Nositel],$B24,EB[Výběr],1,EB[unit],"TJ"),0)</f>
        <v>0</v>
      </c>
      <c r="T24" s="173">
        <f ca="1">IF(T$1&lt;=Last_Bil,SUMIFS(INDIRECT("EB[" &amp; T$1 &amp; "]"),EB[indic_nrg],$A24,EB[Nositel],$B24,EB[Výběr],1,EB[unit],"TJ"),0)</f>
        <v>0</v>
      </c>
      <c r="U24" s="173">
        <f ca="1">IF(U$1&lt;=Last_Bil,SUMIFS(INDIRECT("EB[" &amp; U$1 &amp; "]"),EB[indic_nrg],$A24,EB[Nositel],$B24,EB[Výběr],1,EB[unit],"TJ"),0)</f>
        <v>0</v>
      </c>
      <c r="V24" s="173">
        <f ca="1">IF(V$1&lt;=Last_Bil,SUMIFS(INDIRECT("EB[" &amp; V$1 &amp; "]"),EB[indic_nrg],$A24,EB[Nositel],$B24,EB[Výběr],1,EB[unit],"TJ"),0)</f>
        <v>18</v>
      </c>
      <c r="W24" s="173">
        <f ca="1">IF(W$1&lt;=Last_Bil,SUMIFS(INDIRECT("EB[" &amp; W$1 &amp; "]"),EB[indic_nrg],$A24,EB[Nositel],$B24,EB[Výběr],1,EB[unit],"TJ"),0)</f>
        <v>12</v>
      </c>
      <c r="X24" s="173">
        <f ca="1">IF(X$1&lt;=Last_Bil,SUMIFS(INDIRECT("EB[" &amp; X$1 &amp; "]"),EB[indic_nrg],$A24,EB[Nositel],$B24,EB[Výběr],1,EB[unit],"TJ"),0)</f>
        <v>14</v>
      </c>
      <c r="Y24" s="173">
        <f ca="1">IF(Y$1&lt;=Last_Bil,SUMIFS(INDIRECT("EB[" &amp; Y$1 &amp; "]"),EB[indic_nrg],$A24,EB[Nositel],$B24,EB[Výběr],1,EB[unit],"TJ"),0)</f>
        <v>24</v>
      </c>
      <c r="Z24" s="173">
        <f ca="1">IF(Z$1&lt;=Last_Bil,SUMIFS(INDIRECT("EB[" &amp; Z$1 &amp; "]"),EB[indic_nrg],$A24,EB[Nositel],$B24,EB[Výběr],1,EB[unit],"TJ"),0)</f>
        <v>23</v>
      </c>
      <c r="AA24" s="173">
        <f ca="1">IF(AA$1&lt;=Last_Bil,SUMIFS(INDIRECT("EB[" &amp; AA$1 &amp; "]"),EB[indic_nrg],$A24,EB[Nositel],$B24,EB[Výběr],1,EB[unit],"TJ"),0)</f>
        <v>41</v>
      </c>
      <c r="AB24" s="173">
        <f ca="1">IF(AB$1&lt;=Last_Bil,SUMIFS(INDIRECT("EB[" &amp; AB$1 &amp; "]"),EB[indic_nrg],$A24,EB[Nositel],$B24,EB[Výběr],1,EB[unit],"TJ"),0)</f>
        <v>46</v>
      </c>
      <c r="AC24" s="173">
        <f ca="1">IF(AC$1&lt;=Last_Bil,SUMIFS(INDIRECT("EB[" &amp; AC$1 &amp; "]"),EB[indic_nrg],$A24,EB[Nositel],$B24,EB[Výběr],1,EB[unit],"TJ"),0)</f>
        <v>192</v>
      </c>
      <c r="AD24" s="173">
        <f ca="1">IF(AD$1&lt;=Last_Bil,SUMIFS(INDIRECT("EB[" &amp; AD$1 &amp; "]"),EB[indic_nrg],$A24,EB[Nositel],$B24,EB[Výběr],1,EB[unit],"TJ"),0)</f>
        <v>0</v>
      </c>
      <c r="AE24" s="173">
        <f ca="1">IF(AE$1&lt;=Last_Bil,SUMIFS(INDIRECT("EB[" &amp; AE$1 &amp; "]"),EB[indic_nrg],$A24,EB[Nositel],$B24,EB[Výběr],1,EB[unit],"TJ"),0)</f>
        <v>0</v>
      </c>
      <c r="AF24" s="173">
        <f ca="1">IF(AF$1&lt;=Last_Bil,SUMIFS(INDIRECT("EB[" &amp; AF$1 &amp; "]"),EB[indic_nrg],$A24,EB[Nositel],$B24,EB[Výběr],1,EB[unit],"TJ"),0)</f>
        <v>0</v>
      </c>
      <c r="AG24" s="173">
        <f ca="1">IF(AG$1&lt;=Last_Bil,SUMIFS(INDIRECT("EB[" &amp; AG$1 &amp; "]"),EB[indic_nrg],$A24,EB[Nositel],$B24,EB[Výběr],1,EB[unit],"TJ"),0)</f>
        <v>0</v>
      </c>
      <c r="AH24" s="173">
        <f ca="1">IF(AH$1&lt;=Last_Bil,SUMIFS(INDIRECT("EB[" &amp; AH$1 &amp; "]"),EB[indic_nrg],$A24,EB[Nositel],$B24,EB[Výběr],1,EB[unit],"TJ"),0)</f>
        <v>0</v>
      </c>
      <c r="AI24" s="173">
        <f ca="1">IF(AI$1&lt;=Last_Bil,SUMIFS(INDIRECT("EB[" &amp; AI$1 &amp; "]"),EB[indic_nrg],$A24,EB[Nositel],$B24,EB[Výběr],1,EB[unit],"TJ"),0)</f>
        <v>0</v>
      </c>
      <c r="AJ24" s="173">
        <f ca="1">IF(AJ$1&lt;=Last_Bil,SUMIFS(INDIRECT("EB[" &amp; AJ$1 &amp; "]"),EB[indic_nrg],$A24,EB[Nositel],$B24,EB[Výběr],1,EB[unit],"TJ"),0)</f>
        <v>0</v>
      </c>
      <c r="AK24" s="173">
        <f ca="1">IF(AK$1&lt;=Last_Bil,SUMIFS(INDIRECT("EB[" &amp; AK$1 &amp; "]"),EB[indic_nrg],$A24,EB[Nositel],$B24,EB[Výběr],1,EB[unit],"TJ"),0)</f>
        <v>0</v>
      </c>
      <c r="AL24" s="173">
        <f ca="1">IF(AL$1&lt;=Last_Bil,SUMIFS(INDIRECT("EB[" &amp; AL$1 &amp; "]"),EB[indic_nrg],$A24,EB[Nositel],$B24,EB[Výběr],1,EB[unit],"TJ"),0)</f>
        <v>0</v>
      </c>
      <c r="AM24" s="173">
        <f ca="1">IF(AM$1&lt;=Last_Bil,SUMIFS(INDIRECT("EB[" &amp; AM$1 &amp; "]"),EB[indic_nrg],$A24,EB[Nositel],$B24,EB[Výběr],1,EB[unit],"TJ"),0)</f>
        <v>0</v>
      </c>
      <c r="AN24" s="173">
        <f ca="1">IF(AN$1&lt;=Last_Bil,SUMIFS(INDIRECT("EB[" &amp; AN$1 &amp; "]"),EB[indic_nrg],$A24,EB[Nositel],$B24,EB[Výběr],1,EB[unit],"TJ"),0)</f>
        <v>0</v>
      </c>
      <c r="AO24" s="173">
        <f ca="1">IF(AO$1&lt;=Last_Bil,SUMIFS(INDIRECT("EB[" &amp; AO$1 &amp; "]"),EB[indic_nrg],$A24,EB[Nositel],$B24,EB[Výběr],1,EB[unit],"TJ"),0)</f>
        <v>0</v>
      </c>
      <c r="AP24" s="173">
        <f ca="1">IF(AP$1&lt;=Last_Bil,SUMIFS(INDIRECT("EB[" &amp; AP$1 &amp; "]"),EB[indic_nrg],$A24,EB[Nositel],$B24,EB[Výběr],1,EB[unit],"TJ"),0)</f>
        <v>0</v>
      </c>
      <c r="AQ24" s="173">
        <f ca="1">IF(AQ$1&lt;=Last_Bil,SUMIFS(INDIRECT("EB[" &amp; AQ$1 &amp; "]"),EB[indic_nrg],$A24,EB[Nositel],$B24,EB[Výběr],1,EB[unit],"TJ"),0)</f>
        <v>0</v>
      </c>
      <c r="AR24" s="173">
        <f ca="1">IF(AR$1&lt;=Last_Bil,SUMIFS(INDIRECT("EB[" &amp; AR$1 &amp; "]"),EB[indic_nrg],$A24,EB[Nositel],$B24,EB[Výběr],1,EB[unit],"TJ"),0)</f>
        <v>0</v>
      </c>
      <c r="AS24" s="173">
        <f ca="1">IF(AS$1&lt;=Last_Bil,SUMIFS(INDIRECT("EB[" &amp; AS$1 &amp; "]"),EB[indic_nrg],$A24,EB[Nositel],$B24,EB[Výběr],1,EB[unit],"TJ"),0)</f>
        <v>0</v>
      </c>
      <c r="AT24" s="173">
        <f ca="1">IF(AT$1&lt;=Last_Bil,SUMIFS(INDIRECT("EB[" &amp; AT$1 &amp; "]"),EB[indic_nrg],$A24,EB[Nositel],$B24,EB[Výběr],1,EB[unit],"TJ"),0)</f>
        <v>0</v>
      </c>
      <c r="AU24" s="173">
        <f ca="1">IF(AU$1&lt;=Last_Bil,SUMIFS(INDIRECT("EB[" &amp; AU$1 &amp; "]"),EB[indic_nrg],$A24,EB[Nositel],$B24,EB[Výběr],1,EB[unit],"TJ"),0)</f>
        <v>0</v>
      </c>
      <c r="AV24" s="173">
        <f ca="1">IF(AV$1&lt;=Last_Bil,SUMIFS(INDIRECT("EB[" &amp; AV$1 &amp; "]"),EB[indic_nrg],$A24,EB[Nositel],$B24,EB[Výběr],1,EB[unit],"TJ"),0)</f>
        <v>0</v>
      </c>
      <c r="AW24" s="173">
        <f ca="1">IF(AW$1&lt;=Last_Bil,SUMIFS(INDIRECT("EB[" &amp; AW$1 &amp; "]"),EB[indic_nrg],$A24,EB[Nositel],$B24,EB[Výběr],1,EB[unit],"TJ"),0)</f>
        <v>0</v>
      </c>
      <c r="AX24" s="173">
        <f ca="1">IF(AX$1&lt;=Last_Bil,SUMIFS(INDIRECT("EB[" &amp; AX$1 &amp; "]"),EB[indic_nrg],$A24,EB[Nositel],$B24,EB[Výběr],1,EB[unit],"TJ"),0)</f>
        <v>0</v>
      </c>
      <c r="AY24" s="173">
        <f ca="1">IF(AY$1&lt;=Last_Bil,SUMIFS(INDIRECT("EB[" &amp; AY$1 &amp; "]"),EB[indic_nrg],$A24,EB[Nositel],$B24,EB[Výběr],1,EB[unit],"TJ"),0)</f>
        <v>0</v>
      </c>
      <c r="AZ24" s="173">
        <f ca="1">IF(AZ$1&lt;=Last_Bil,SUMIFS(INDIRECT("EB[" &amp; AZ$1 &amp; "]"),EB[indic_nrg],$A24,EB[Nositel],$B24,EB[Výběr],1,EB[unit],"TJ"),0)</f>
        <v>0</v>
      </c>
      <c r="BA24" s="173">
        <f ca="1">IF(BA$1&lt;=Last_Bil,SUMIFS(INDIRECT("EB[" &amp; BA$1 &amp; "]"),EB[indic_nrg],$A24,EB[Nositel],$B24,EB[Výběr],1,EB[unit],"TJ"),0)</f>
        <v>0</v>
      </c>
      <c r="BB24" s="173">
        <f ca="1">IF(BB$1&lt;=Last_Bil,SUMIFS(INDIRECT("EB[" &amp; BB$1 &amp; "]"),EB[indic_nrg],$A24,EB[Nositel],$B24,EB[Výběr],1,EB[unit],"TJ"),0)</f>
        <v>0</v>
      </c>
      <c r="BC24" s="173">
        <f ca="1">IF(BC$1&lt;=Last_Bil,SUMIFS(INDIRECT("EB[" &amp; BC$1 &amp; "]"),EB[indic_nrg],$A24,EB[Nositel],$B24,EB[Výběr],1,EB[unit],"TJ"),0)</f>
        <v>0</v>
      </c>
      <c r="BD24" s="173">
        <f ca="1">IF(BD$1&lt;=Last_Bil,SUMIFS(INDIRECT("EB[" &amp; BD$1 &amp; "]"),EB[indic_nrg],$A24,EB[Nositel],$B24,EB[Výběr],1,EB[unit],"TJ"),0)</f>
        <v>0</v>
      </c>
      <c r="BE24" s="173">
        <f ca="1">IF(BE$1&lt;=Last_Bil,SUMIFS(INDIRECT("EB[" &amp; BE$1 &amp; "]"),EB[indic_nrg],$A24,EB[Nositel],$B24,EB[Výběr],1,EB[unit],"TJ"),0)</f>
        <v>0</v>
      </c>
      <c r="BF24" s="173">
        <f ca="1">IF(BF$1&lt;=Last_Bil,SUMIFS(INDIRECT("EB[" &amp; BF$1 &amp; "]"),EB[indic_nrg],$A24,EB[Nositel],$B24,EB[Výběr],1,EB[unit],"TJ"),0)</f>
        <v>0</v>
      </c>
      <c r="BG24" s="173">
        <f ca="1">IF(BG$1&lt;=Last_Bil,SUMIFS(INDIRECT("EB[" &amp; BG$1 &amp; "]"),EB[indic_nrg],$A24,EB[Nositel],$B24,EB[Výběr],1,EB[unit],"TJ"),0)</f>
        <v>0</v>
      </c>
      <c r="BH24" s="173">
        <f ca="1">IF(BH$1&lt;=Last_Bil,SUMIFS(INDIRECT("EB[" &amp; BH$1 &amp; "]"),EB[indic_nrg],$A24,EB[Nositel],$B24,EB[Výběr],1,EB[unit],"TJ"),0)</f>
        <v>0</v>
      </c>
      <c r="BI24" s="173">
        <f ca="1">IF(BI$1&lt;=Last_Bil,SUMIFS(INDIRECT("EB[" &amp; BI$1 &amp; "]"),EB[indic_nrg],$A24,EB[Nositel],$B24,EB[Výběr],1,EB[unit],"TJ"),0)</f>
        <v>0</v>
      </c>
      <c r="BJ24" s="173">
        <f ca="1">IF(BJ$1&lt;=Last_Bil,SUMIFS(INDIRECT("EB[" &amp; BJ$1 &amp; "]"),EB[indic_nrg],$A24,EB[Nositel],$B24,EB[Výběr],1,EB[unit],"TJ"),0)</f>
        <v>0</v>
      </c>
      <c r="BK24" s="173">
        <f ca="1">IF(BK$1&lt;=Last_Bil,SUMIFS(INDIRECT("EB[" &amp; BK$1 &amp; "]"),EB[indic_nrg],$A24,EB[Nositel],$B24,EB[Výběr],1,EB[unit],"TJ"),0)</f>
        <v>0</v>
      </c>
      <c r="BL24" s="162">
        <f ca="1">IF(BL$1&lt;=Last_Bil,SUMIFS(INDIRECT("EB[" &amp; BL$1 &amp; "]"),EB[indic_nrg],$A24,EB[Nositel],$B24,EB[Výběr],1,EB[unit],"TJ"),0)</f>
        <v>0</v>
      </c>
    </row>
    <row r="25" spans="1:64" s="196" customFormat="1" x14ac:dyDescent="0.25">
      <c r="B25" t="s">
        <v>3277</v>
      </c>
      <c r="C25" s="221" t="str">
        <f t="shared" si="5"/>
        <v>Elektřina</v>
      </c>
      <c r="D25" s="215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62"/>
    </row>
    <row r="26" spans="1:64" s="196" customFormat="1" x14ac:dyDescent="0.25">
      <c r="B26" t="s">
        <v>3255</v>
      </c>
      <c r="C26" s="221" t="str">
        <f t="shared" si="5"/>
        <v>Teplo</v>
      </c>
      <c r="D26" s="215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62"/>
    </row>
    <row r="27" spans="1:64" s="196" customFormat="1" x14ac:dyDescent="0.25">
      <c r="B27" t="s">
        <v>3256</v>
      </c>
      <c r="C27" s="221" t="str">
        <f t="shared" si="5"/>
        <v>OZE mimo biomasu</v>
      </c>
      <c r="D27" s="21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62"/>
    </row>
    <row r="28" spans="1:64" s="196" customFormat="1" x14ac:dyDescent="0.25">
      <c r="B28" t="s">
        <v>3153</v>
      </c>
      <c r="C28" s="221" t="str">
        <f t="shared" si="5"/>
        <v>Letecký benzín</v>
      </c>
      <c r="D28" s="215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62"/>
    </row>
    <row r="29" spans="1:64" s="196" customFormat="1" x14ac:dyDescent="0.25">
      <c r="B29" t="s">
        <v>2962</v>
      </c>
      <c r="C29" s="221" t="str">
        <f t="shared" si="5"/>
        <v>Benzín</v>
      </c>
      <c r="D29" s="215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2"/>
    </row>
    <row r="30" spans="1:64" s="196" customFormat="1" x14ac:dyDescent="0.25">
      <c r="B30" t="s">
        <v>3156</v>
      </c>
      <c r="C30" s="221" t="str">
        <f t="shared" si="5"/>
        <v>Diesel</v>
      </c>
      <c r="D30" s="215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62"/>
    </row>
    <row r="31" spans="1:64" s="196" customFormat="1" x14ac:dyDescent="0.25">
      <c r="B31" t="s">
        <v>3154</v>
      </c>
      <c r="C31" s="221" t="str">
        <f t="shared" si="5"/>
        <v>Letecký petrolej</v>
      </c>
      <c r="D31" s="215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62"/>
    </row>
    <row r="32" spans="1:64" s="196" customFormat="1" x14ac:dyDescent="0.25">
      <c r="B32" t="s">
        <v>2959</v>
      </c>
      <c r="C32" s="221" t="str">
        <f t="shared" si="5"/>
        <v>LPG</v>
      </c>
      <c r="D32" s="215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62"/>
    </row>
    <row r="33" spans="1:64" s="196" customFormat="1" ht="15.75" thickBot="1" x14ac:dyDescent="0.3">
      <c r="B33" t="s">
        <v>3276</v>
      </c>
      <c r="C33" s="222" t="str">
        <f t="shared" si="5"/>
        <v>Jaderné teplo</v>
      </c>
      <c r="D33" s="167">
        <f ca="1">IF(D$1&lt;=Last_Bil,SUMIFS(INDIRECT("EB[" &amp; D$1 &amp; "]"),EB[indic_nrg],$A33,EB[Nositel],$B33,EB[Výběr],1,EB[unit],"TJ"),0)</f>
        <v>0</v>
      </c>
      <c r="E33" s="168">
        <f ca="1">IF(E$1&lt;=Last_Bil,SUMIFS(INDIRECT("EB[" &amp; E$1 &amp; "]"),EB[indic_nrg],$A33,EB[Nositel],$B33,EB[Výběr],1,EB[unit],"TJ"),0)</f>
        <v>0</v>
      </c>
      <c r="F33" s="168">
        <f ca="1">IF(F$1&lt;=Last_Bil,SUMIFS(INDIRECT("EB[" &amp; F$1 &amp; "]"),EB[indic_nrg],$A33,EB[Nositel],$B33,EB[Výběr],1,EB[unit],"TJ"),0)</f>
        <v>0</v>
      </c>
      <c r="G33" s="168">
        <f ca="1">IF(G$1&lt;=Last_Bil,SUMIFS(INDIRECT("EB[" &amp; G$1 &amp; "]"),EB[indic_nrg],$A33,EB[Nositel],$B33,EB[Výběr],1,EB[unit],"TJ"),0)</f>
        <v>0</v>
      </c>
      <c r="H33" s="168">
        <f ca="1">IF(H$1&lt;=Last_Bil,SUMIFS(INDIRECT("EB[" &amp; H$1 &amp; "]"),EB[indic_nrg],$A33,EB[Nositel],$B33,EB[Výběr],1,EB[unit],"TJ"),0)</f>
        <v>0</v>
      </c>
      <c r="I33" s="168">
        <f ca="1">IF(I$1&lt;=Last_Bil,SUMIFS(INDIRECT("EB[" &amp; I$1 &amp; "]"),EB[indic_nrg],$A33,EB[Nositel],$B33,EB[Výběr],1,EB[unit],"TJ"),0)</f>
        <v>0</v>
      </c>
      <c r="J33" s="168">
        <f ca="1">IF(J$1&lt;=Last_Bil,SUMIFS(INDIRECT("EB[" &amp; J$1 &amp; "]"),EB[indic_nrg],$A33,EB[Nositel],$B33,EB[Výběr],1,EB[unit],"TJ"),0)</f>
        <v>0</v>
      </c>
      <c r="K33" s="168">
        <f ca="1">IF(K$1&lt;=Last_Bil,SUMIFS(INDIRECT("EB[" &amp; K$1 &amp; "]"),EB[indic_nrg],$A33,EB[Nositel],$B33,EB[Výběr],1,EB[unit],"TJ"),0)</f>
        <v>0</v>
      </c>
      <c r="L33" s="168">
        <f ca="1">IF(L$1&lt;=Last_Bil,SUMIFS(INDIRECT("EB[" &amp; L$1 &amp; "]"),EB[indic_nrg],$A33,EB[Nositel],$B33,EB[Výběr],1,EB[unit],"TJ"),0)</f>
        <v>0</v>
      </c>
      <c r="M33" s="168">
        <f ca="1">IF(M$1&lt;=Last_Bil,SUMIFS(INDIRECT("EB[" &amp; M$1 &amp; "]"),EB[indic_nrg],$A33,EB[Nositel],$B33,EB[Výběr],1,EB[unit],"TJ"),0)</f>
        <v>0</v>
      </c>
      <c r="N33" s="168">
        <f ca="1">IF(N$1&lt;=Last_Bil,SUMIFS(INDIRECT("EB[" &amp; N$1 &amp; "]"),EB[indic_nrg],$A33,EB[Nositel],$B33,EB[Výběr],1,EB[unit],"TJ"),0)</f>
        <v>0</v>
      </c>
      <c r="O33" s="168">
        <f ca="1">IF(O$1&lt;=Last_Bil,SUMIFS(INDIRECT("EB[" &amp; O$1 &amp; "]"),EB[indic_nrg],$A33,EB[Nositel],$B33,EB[Výběr],1,EB[unit],"TJ"),0)</f>
        <v>0</v>
      </c>
      <c r="P33" s="168">
        <f ca="1">IF(P$1&lt;=Last_Bil,SUMIFS(INDIRECT("EB[" &amp; P$1 &amp; "]"),EB[indic_nrg],$A33,EB[Nositel],$B33,EB[Výběr],1,EB[unit],"TJ"),0)</f>
        <v>0</v>
      </c>
      <c r="Q33" s="168">
        <f ca="1">IF(Q$1&lt;=Last_Bil,SUMIFS(INDIRECT("EB[" &amp; Q$1 &amp; "]"),EB[indic_nrg],$A33,EB[Nositel],$B33,EB[Výběr],1,EB[unit],"TJ"),0)</f>
        <v>0</v>
      </c>
      <c r="R33" s="168">
        <f ca="1">IF(R$1&lt;=Last_Bil,SUMIFS(INDIRECT("EB[" &amp; R$1 &amp; "]"),EB[indic_nrg],$A33,EB[Nositel],$B33,EB[Výběr],1,EB[unit],"TJ"),0)</f>
        <v>0</v>
      </c>
      <c r="S33" s="168">
        <f ca="1">IF(S$1&lt;=Last_Bil,SUMIFS(INDIRECT("EB[" &amp; S$1 &amp; "]"),EB[indic_nrg],$A33,EB[Nositel],$B33,EB[Výběr],1,EB[unit],"TJ"),0)</f>
        <v>0</v>
      </c>
      <c r="T33" s="168">
        <f ca="1">IF(T$1&lt;=Last_Bil,SUMIFS(INDIRECT("EB[" &amp; T$1 &amp; "]"),EB[indic_nrg],$A33,EB[Nositel],$B33,EB[Výběr],1,EB[unit],"TJ"),0)</f>
        <v>0</v>
      </c>
      <c r="U33" s="168">
        <f ca="1">IF(U$1&lt;=Last_Bil,SUMIFS(INDIRECT("EB[" &amp; U$1 &amp; "]"),EB[indic_nrg],$A33,EB[Nositel],$B33,EB[Výběr],1,EB[unit],"TJ"),0)</f>
        <v>0</v>
      </c>
      <c r="V33" s="168">
        <f ca="1">IF(V$1&lt;=Last_Bil,SUMIFS(INDIRECT("EB[" &amp; V$1 &amp; "]"),EB[indic_nrg],$A33,EB[Nositel],$B33,EB[Výběr],1,EB[unit],"TJ"),0)</f>
        <v>0</v>
      </c>
      <c r="W33" s="168">
        <f ca="1">IF(W$1&lt;=Last_Bil,SUMIFS(INDIRECT("EB[" &amp; W$1 &amp; "]"),EB[indic_nrg],$A33,EB[Nositel],$B33,EB[Výběr],1,EB[unit],"TJ"),0)</f>
        <v>0</v>
      </c>
      <c r="X33" s="168">
        <f ca="1">IF(X$1&lt;=Last_Bil,SUMIFS(INDIRECT("EB[" &amp; X$1 &amp; "]"),EB[indic_nrg],$A33,EB[Nositel],$B33,EB[Výběr],1,EB[unit],"TJ"),0)</f>
        <v>0</v>
      </c>
      <c r="Y33" s="168">
        <f ca="1">IF(Y$1&lt;=Last_Bil,SUMIFS(INDIRECT("EB[" &amp; Y$1 &amp; "]"),EB[indic_nrg],$A33,EB[Nositel],$B33,EB[Výběr],1,EB[unit],"TJ"),0)</f>
        <v>0</v>
      </c>
      <c r="Z33" s="168">
        <f ca="1">IF(Z$1&lt;=Last_Bil,SUMIFS(INDIRECT("EB[" &amp; Z$1 &amp; "]"),EB[indic_nrg],$A33,EB[Nositel],$B33,EB[Výběr],1,EB[unit],"TJ"),0)</f>
        <v>0</v>
      </c>
      <c r="AA33" s="168">
        <f ca="1">IF(AA$1&lt;=Last_Bil,SUMIFS(INDIRECT("EB[" &amp; AA$1 &amp; "]"),EB[indic_nrg],$A33,EB[Nositel],$B33,EB[Výběr],1,EB[unit],"TJ"),0)</f>
        <v>0</v>
      </c>
      <c r="AB33" s="168">
        <f ca="1">IF(AB$1&lt;=Last_Bil,SUMIFS(INDIRECT("EB[" &amp; AB$1 &amp; "]"),EB[indic_nrg],$A33,EB[Nositel],$B33,EB[Výběr],1,EB[unit],"TJ"),0)</f>
        <v>0</v>
      </c>
      <c r="AC33" s="168">
        <f ca="1">IF(AC$1&lt;=Last_Bil,SUMIFS(INDIRECT("EB[" &amp; AC$1 &amp; "]"),EB[indic_nrg],$A33,EB[Nositel],$B33,EB[Výběr],1,EB[unit],"TJ"),0)</f>
        <v>0</v>
      </c>
      <c r="AD33" s="168">
        <f ca="1">IF(AD$1&lt;=Last_Bil,SUMIFS(INDIRECT("EB[" &amp; AD$1 &amp; "]"),EB[indic_nrg],$A33,EB[Nositel],$B33,EB[Výběr],1,EB[unit],"TJ"),0)</f>
        <v>0</v>
      </c>
      <c r="AE33" s="168">
        <f ca="1">IF(AE$1&lt;=Last_Bil,SUMIFS(INDIRECT("EB[" &amp; AE$1 &amp; "]"),EB[indic_nrg],$A33,EB[Nositel],$B33,EB[Výběr],1,EB[unit],"TJ"),0)</f>
        <v>0</v>
      </c>
      <c r="AF33" s="168">
        <f ca="1">IF(AF$1&lt;=Last_Bil,SUMIFS(INDIRECT("EB[" &amp; AF$1 &amp; "]"),EB[indic_nrg],$A33,EB[Nositel],$B33,EB[Výběr],1,EB[unit],"TJ"),0)</f>
        <v>0</v>
      </c>
      <c r="AG33" s="168">
        <f ca="1">IF(AG$1&lt;=Last_Bil,SUMIFS(INDIRECT("EB[" &amp; AG$1 &amp; "]"),EB[indic_nrg],$A33,EB[Nositel],$B33,EB[Výběr],1,EB[unit],"TJ"),0)</f>
        <v>0</v>
      </c>
      <c r="AH33" s="168">
        <f ca="1">IF(AH$1&lt;=Last_Bil,SUMIFS(INDIRECT("EB[" &amp; AH$1 &amp; "]"),EB[indic_nrg],$A33,EB[Nositel],$B33,EB[Výběr],1,EB[unit],"TJ"),0)</f>
        <v>0</v>
      </c>
      <c r="AI33" s="168">
        <f ca="1">IF(AI$1&lt;=Last_Bil,SUMIFS(INDIRECT("EB[" &amp; AI$1 &amp; "]"),EB[indic_nrg],$A33,EB[Nositel],$B33,EB[Výběr],1,EB[unit],"TJ"),0)</f>
        <v>0</v>
      </c>
      <c r="AJ33" s="168">
        <f ca="1">IF(AJ$1&lt;=Last_Bil,SUMIFS(INDIRECT("EB[" &amp; AJ$1 &amp; "]"),EB[indic_nrg],$A33,EB[Nositel],$B33,EB[Výběr],1,EB[unit],"TJ"),0)</f>
        <v>0</v>
      </c>
      <c r="AK33" s="168">
        <f ca="1">IF(AK$1&lt;=Last_Bil,SUMIFS(INDIRECT("EB[" &amp; AK$1 &amp; "]"),EB[indic_nrg],$A33,EB[Nositel],$B33,EB[Výběr],1,EB[unit],"TJ"),0)</f>
        <v>0</v>
      </c>
      <c r="AL33" s="168">
        <f ca="1">IF(AL$1&lt;=Last_Bil,SUMIFS(INDIRECT("EB[" &amp; AL$1 &amp; "]"),EB[indic_nrg],$A33,EB[Nositel],$B33,EB[Výběr],1,EB[unit],"TJ"),0)</f>
        <v>0</v>
      </c>
      <c r="AM33" s="168">
        <f ca="1">IF(AM$1&lt;=Last_Bil,SUMIFS(INDIRECT("EB[" &amp; AM$1 &amp; "]"),EB[indic_nrg],$A33,EB[Nositel],$B33,EB[Výběr],1,EB[unit],"TJ"),0)</f>
        <v>0</v>
      </c>
      <c r="AN33" s="168">
        <f ca="1">IF(AN$1&lt;=Last_Bil,SUMIFS(INDIRECT("EB[" &amp; AN$1 &amp; "]"),EB[indic_nrg],$A33,EB[Nositel],$B33,EB[Výběr],1,EB[unit],"TJ"),0)</f>
        <v>0</v>
      </c>
      <c r="AO33" s="168">
        <f ca="1">IF(AO$1&lt;=Last_Bil,SUMIFS(INDIRECT("EB[" &amp; AO$1 &amp; "]"),EB[indic_nrg],$A33,EB[Nositel],$B33,EB[Výběr],1,EB[unit],"TJ"),0)</f>
        <v>0</v>
      </c>
      <c r="AP33" s="168">
        <f ca="1">IF(AP$1&lt;=Last_Bil,SUMIFS(INDIRECT("EB[" &amp; AP$1 &amp; "]"),EB[indic_nrg],$A33,EB[Nositel],$B33,EB[Výběr],1,EB[unit],"TJ"),0)</f>
        <v>0</v>
      </c>
      <c r="AQ33" s="168">
        <f ca="1">IF(AQ$1&lt;=Last_Bil,SUMIFS(INDIRECT("EB[" &amp; AQ$1 &amp; "]"),EB[indic_nrg],$A33,EB[Nositel],$B33,EB[Výběr],1,EB[unit],"TJ"),0)</f>
        <v>0</v>
      </c>
      <c r="AR33" s="168">
        <f ca="1">IF(AR$1&lt;=Last_Bil,SUMIFS(INDIRECT("EB[" &amp; AR$1 &amp; "]"),EB[indic_nrg],$A33,EB[Nositel],$B33,EB[Výběr],1,EB[unit],"TJ"),0)</f>
        <v>0</v>
      </c>
      <c r="AS33" s="168">
        <f ca="1">IF(AS$1&lt;=Last_Bil,SUMIFS(INDIRECT("EB[" &amp; AS$1 &amp; "]"),EB[indic_nrg],$A33,EB[Nositel],$B33,EB[Výběr],1,EB[unit],"TJ"),0)</f>
        <v>0</v>
      </c>
      <c r="AT33" s="168">
        <f ca="1">IF(AT$1&lt;=Last_Bil,SUMIFS(INDIRECT("EB[" &amp; AT$1 &amp; "]"),EB[indic_nrg],$A33,EB[Nositel],$B33,EB[Výběr],1,EB[unit],"TJ"),0)</f>
        <v>0</v>
      </c>
      <c r="AU33" s="168">
        <f ca="1">IF(AU$1&lt;=Last_Bil,SUMIFS(INDIRECT("EB[" &amp; AU$1 &amp; "]"),EB[indic_nrg],$A33,EB[Nositel],$B33,EB[Výběr],1,EB[unit],"TJ"),0)</f>
        <v>0</v>
      </c>
      <c r="AV33" s="168">
        <f ca="1">IF(AV$1&lt;=Last_Bil,SUMIFS(INDIRECT("EB[" &amp; AV$1 &amp; "]"),EB[indic_nrg],$A33,EB[Nositel],$B33,EB[Výběr],1,EB[unit],"TJ"),0)</f>
        <v>0</v>
      </c>
      <c r="AW33" s="168">
        <f ca="1">IF(AW$1&lt;=Last_Bil,SUMIFS(INDIRECT("EB[" &amp; AW$1 &amp; "]"),EB[indic_nrg],$A33,EB[Nositel],$B33,EB[Výběr],1,EB[unit],"TJ"),0)</f>
        <v>0</v>
      </c>
      <c r="AX33" s="168">
        <f ca="1">IF(AX$1&lt;=Last_Bil,SUMIFS(INDIRECT("EB[" &amp; AX$1 &amp; "]"),EB[indic_nrg],$A33,EB[Nositel],$B33,EB[Výběr],1,EB[unit],"TJ"),0)</f>
        <v>0</v>
      </c>
      <c r="AY33" s="168">
        <f ca="1">IF(AY$1&lt;=Last_Bil,SUMIFS(INDIRECT("EB[" &amp; AY$1 &amp; "]"),EB[indic_nrg],$A33,EB[Nositel],$B33,EB[Výběr],1,EB[unit],"TJ"),0)</f>
        <v>0</v>
      </c>
      <c r="AZ33" s="168">
        <f ca="1">IF(AZ$1&lt;=Last_Bil,SUMIFS(INDIRECT("EB[" &amp; AZ$1 &amp; "]"),EB[indic_nrg],$A33,EB[Nositel],$B33,EB[Výběr],1,EB[unit],"TJ"),0)</f>
        <v>0</v>
      </c>
      <c r="BA33" s="168">
        <f ca="1">IF(BA$1&lt;=Last_Bil,SUMIFS(INDIRECT("EB[" &amp; BA$1 &amp; "]"),EB[indic_nrg],$A33,EB[Nositel],$B33,EB[Výběr],1,EB[unit],"TJ"),0)</f>
        <v>0</v>
      </c>
      <c r="BB33" s="168">
        <f ca="1">IF(BB$1&lt;=Last_Bil,SUMIFS(INDIRECT("EB[" &amp; BB$1 &amp; "]"),EB[indic_nrg],$A33,EB[Nositel],$B33,EB[Výběr],1,EB[unit],"TJ"),0)</f>
        <v>0</v>
      </c>
      <c r="BC33" s="168">
        <f ca="1">IF(BC$1&lt;=Last_Bil,SUMIFS(INDIRECT("EB[" &amp; BC$1 &amp; "]"),EB[indic_nrg],$A33,EB[Nositel],$B33,EB[Výběr],1,EB[unit],"TJ"),0)</f>
        <v>0</v>
      </c>
      <c r="BD33" s="168">
        <f ca="1">IF(BD$1&lt;=Last_Bil,SUMIFS(INDIRECT("EB[" &amp; BD$1 &amp; "]"),EB[indic_nrg],$A33,EB[Nositel],$B33,EB[Výběr],1,EB[unit],"TJ"),0)</f>
        <v>0</v>
      </c>
      <c r="BE33" s="168">
        <f ca="1">IF(BE$1&lt;=Last_Bil,SUMIFS(INDIRECT("EB[" &amp; BE$1 &amp; "]"),EB[indic_nrg],$A33,EB[Nositel],$B33,EB[Výběr],1,EB[unit],"TJ"),0)</f>
        <v>0</v>
      </c>
      <c r="BF33" s="168">
        <f ca="1">IF(BF$1&lt;=Last_Bil,SUMIFS(INDIRECT("EB[" &amp; BF$1 &amp; "]"),EB[indic_nrg],$A33,EB[Nositel],$B33,EB[Výběr],1,EB[unit],"TJ"),0)</f>
        <v>0</v>
      </c>
      <c r="BG33" s="168">
        <f ca="1">IF(BG$1&lt;=Last_Bil,SUMIFS(INDIRECT("EB[" &amp; BG$1 &amp; "]"),EB[indic_nrg],$A33,EB[Nositel],$B33,EB[Výběr],1,EB[unit],"TJ"),0)</f>
        <v>0</v>
      </c>
      <c r="BH33" s="168">
        <f ca="1">IF(BH$1&lt;=Last_Bil,SUMIFS(INDIRECT("EB[" &amp; BH$1 &amp; "]"),EB[indic_nrg],$A33,EB[Nositel],$B33,EB[Výběr],1,EB[unit],"TJ"),0)</f>
        <v>0</v>
      </c>
      <c r="BI33" s="168">
        <f ca="1">IF(BI$1&lt;=Last_Bil,SUMIFS(INDIRECT("EB[" &amp; BI$1 &amp; "]"),EB[indic_nrg],$A33,EB[Nositel],$B33,EB[Výběr],1,EB[unit],"TJ"),0)</f>
        <v>0</v>
      </c>
      <c r="BJ33" s="168">
        <f ca="1">IF(BJ$1&lt;=Last_Bil,SUMIFS(INDIRECT("EB[" &amp; BJ$1 &amp; "]"),EB[indic_nrg],$A33,EB[Nositel],$B33,EB[Výběr],1,EB[unit],"TJ"),0)</f>
        <v>0</v>
      </c>
      <c r="BK33" s="168">
        <f ca="1">IF(BK$1&lt;=Last_Bil,SUMIFS(INDIRECT("EB[" &amp; BK$1 &amp; "]"),EB[indic_nrg],$A33,EB[Nositel],$B33,EB[Výběr],1,EB[unit],"TJ"),0)</f>
        <v>0</v>
      </c>
      <c r="BL33" s="169">
        <f ca="1">IF(BL$1&lt;=Last_Bil,SUMIFS(INDIRECT("EB[" &amp; BL$1 &amp; "]"),EB[indic_nrg],$A33,EB[Nositel],$B33,EB[Výběr],1,EB[unit],"TJ"),0)</f>
        <v>0</v>
      </c>
    </row>
    <row r="34" spans="1:64" s="196" customFormat="1" ht="15.75" thickBot="1" x14ac:dyDescent="0.3">
      <c r="B34"/>
      <c r="C34" s="181" t="str">
        <f t="shared" si="5"/>
        <v>Celkem</v>
      </c>
      <c r="D34" s="170">
        <f ca="1">SUM(D20:D33)</f>
        <v>156293</v>
      </c>
      <c r="E34" s="171">
        <f t="shared" ref="E34:BL34" ca="1" si="6">SUM(E20:E33)</f>
        <v>153621</v>
      </c>
      <c r="F34" s="171">
        <f t="shared" ca="1" si="6"/>
        <v>157926</v>
      </c>
      <c r="G34" s="171">
        <f t="shared" ca="1" si="6"/>
        <v>158226</v>
      </c>
      <c r="H34" s="171">
        <f t="shared" ca="1" si="6"/>
        <v>172209</v>
      </c>
      <c r="I34" s="171">
        <f t="shared" ca="1" si="6"/>
        <v>224209</v>
      </c>
      <c r="J34" s="171">
        <f t="shared" ca="1" si="6"/>
        <v>216515</v>
      </c>
      <c r="K34" s="171">
        <f t="shared" ca="1" si="6"/>
        <v>183131</v>
      </c>
      <c r="L34" s="171">
        <f t="shared" ca="1" si="6"/>
        <v>164182</v>
      </c>
      <c r="M34" s="171">
        <f t="shared" ca="1" si="6"/>
        <v>177468</v>
      </c>
      <c r="N34" s="171">
        <f t="shared" ca="1" si="6"/>
        <v>184844</v>
      </c>
      <c r="O34" s="171">
        <f t="shared" ca="1" si="6"/>
        <v>206881</v>
      </c>
      <c r="P34" s="171">
        <f t="shared" ca="1" si="6"/>
        <v>203445</v>
      </c>
      <c r="Q34" s="171">
        <f t="shared" ca="1" si="6"/>
        <v>214828</v>
      </c>
      <c r="R34" s="171">
        <f t="shared" ca="1" si="6"/>
        <v>221130</v>
      </c>
      <c r="S34" s="171">
        <f t="shared" ca="1" si="6"/>
        <v>219777</v>
      </c>
      <c r="T34" s="171">
        <f t="shared" ca="1" si="6"/>
        <v>204734</v>
      </c>
      <c r="U34" s="171">
        <f t="shared" ca="1" si="6"/>
        <v>197885</v>
      </c>
      <c r="V34" s="171">
        <f t="shared" ca="1" si="6"/>
        <v>201864</v>
      </c>
      <c r="W34" s="171">
        <f t="shared" ca="1" si="6"/>
        <v>187186</v>
      </c>
      <c r="X34" s="171">
        <f t="shared" ca="1" si="6"/>
        <v>455470</v>
      </c>
      <c r="Y34" s="171">
        <f t="shared" ca="1" si="6"/>
        <v>458994</v>
      </c>
      <c r="Z34" s="171">
        <f t="shared" ca="1" si="6"/>
        <v>450752</v>
      </c>
      <c r="AA34" s="171">
        <f t="shared" ca="1" si="6"/>
        <v>441593</v>
      </c>
      <c r="AB34" s="171">
        <f t="shared" ca="1" si="6"/>
        <v>419427</v>
      </c>
      <c r="AC34" s="171">
        <f t="shared" ca="1" si="6"/>
        <v>411487</v>
      </c>
      <c r="AD34" s="171">
        <f t="shared" ca="1" si="6"/>
        <v>0</v>
      </c>
      <c r="AE34" s="171">
        <f t="shared" ca="1" si="6"/>
        <v>0</v>
      </c>
      <c r="AF34" s="171">
        <f t="shared" ca="1" si="6"/>
        <v>0</v>
      </c>
      <c r="AG34" s="171">
        <f t="shared" ca="1" si="6"/>
        <v>0</v>
      </c>
      <c r="AH34" s="171">
        <f t="shared" ca="1" si="6"/>
        <v>0</v>
      </c>
      <c r="AI34" s="171">
        <f t="shared" ca="1" si="6"/>
        <v>0</v>
      </c>
      <c r="AJ34" s="171">
        <f t="shared" ca="1" si="6"/>
        <v>0</v>
      </c>
      <c r="AK34" s="171">
        <f t="shared" ca="1" si="6"/>
        <v>0</v>
      </c>
      <c r="AL34" s="171">
        <f t="shared" ca="1" si="6"/>
        <v>0</v>
      </c>
      <c r="AM34" s="171">
        <f t="shared" ca="1" si="6"/>
        <v>0</v>
      </c>
      <c r="AN34" s="171">
        <f t="shared" ca="1" si="6"/>
        <v>0</v>
      </c>
      <c r="AO34" s="171">
        <f t="shared" ca="1" si="6"/>
        <v>0</v>
      </c>
      <c r="AP34" s="171">
        <f t="shared" ca="1" si="6"/>
        <v>0</v>
      </c>
      <c r="AQ34" s="171">
        <f t="shared" ca="1" si="6"/>
        <v>0</v>
      </c>
      <c r="AR34" s="171">
        <f t="shared" ca="1" si="6"/>
        <v>0</v>
      </c>
      <c r="AS34" s="171">
        <f t="shared" ca="1" si="6"/>
        <v>0</v>
      </c>
      <c r="AT34" s="171">
        <f t="shared" ca="1" si="6"/>
        <v>0</v>
      </c>
      <c r="AU34" s="171">
        <f t="shared" ca="1" si="6"/>
        <v>0</v>
      </c>
      <c r="AV34" s="171">
        <f t="shared" ca="1" si="6"/>
        <v>0</v>
      </c>
      <c r="AW34" s="171">
        <f t="shared" ca="1" si="6"/>
        <v>0</v>
      </c>
      <c r="AX34" s="171">
        <f t="shared" ca="1" si="6"/>
        <v>0</v>
      </c>
      <c r="AY34" s="171">
        <f t="shared" ca="1" si="6"/>
        <v>0</v>
      </c>
      <c r="AZ34" s="171">
        <f t="shared" ca="1" si="6"/>
        <v>0</v>
      </c>
      <c r="BA34" s="171">
        <f t="shared" ca="1" si="6"/>
        <v>0</v>
      </c>
      <c r="BB34" s="171">
        <f t="shared" ca="1" si="6"/>
        <v>0</v>
      </c>
      <c r="BC34" s="171">
        <f t="shared" ca="1" si="6"/>
        <v>0</v>
      </c>
      <c r="BD34" s="171">
        <f t="shared" ca="1" si="6"/>
        <v>0</v>
      </c>
      <c r="BE34" s="171">
        <f t="shared" ca="1" si="6"/>
        <v>0</v>
      </c>
      <c r="BF34" s="171">
        <f t="shared" ca="1" si="6"/>
        <v>0</v>
      </c>
      <c r="BG34" s="171">
        <f t="shared" ca="1" si="6"/>
        <v>0</v>
      </c>
      <c r="BH34" s="171">
        <f t="shared" ca="1" si="6"/>
        <v>0</v>
      </c>
      <c r="BI34" s="171">
        <f t="shared" ca="1" si="6"/>
        <v>0</v>
      </c>
      <c r="BJ34" s="171">
        <f t="shared" ca="1" si="6"/>
        <v>0</v>
      </c>
      <c r="BK34" s="171">
        <f t="shared" ca="1" si="6"/>
        <v>0</v>
      </c>
      <c r="BL34" s="172">
        <f t="shared" ca="1" si="6"/>
        <v>0</v>
      </c>
    </row>
    <row r="36" spans="1:64" ht="15.75" thickBot="1" x14ac:dyDescent="0.3"/>
    <row r="37" spans="1:64" s="196" customFormat="1" ht="15.75" thickBot="1" x14ac:dyDescent="0.3">
      <c r="B37"/>
      <c r="C37" s="181" t="s">
        <v>3400</v>
      </c>
      <c r="D37" s="161">
        <f t="array" ref="D37">MIN(IFERROR(VALUE(EB[#Headers]),1000000))</f>
        <v>1990</v>
      </c>
      <c r="E37" s="159">
        <f t="shared" ref="E37" si="7">D37+1</f>
        <v>1991</v>
      </c>
      <c r="F37" s="159">
        <f t="shared" ref="F37" si="8">E37+1</f>
        <v>1992</v>
      </c>
      <c r="G37" s="159">
        <f t="shared" ref="G37" si="9">F37+1</f>
        <v>1993</v>
      </c>
      <c r="H37" s="159">
        <f t="shared" ref="H37" si="10">G37+1</f>
        <v>1994</v>
      </c>
      <c r="I37" s="159">
        <f t="shared" ref="I37" si="11">H37+1</f>
        <v>1995</v>
      </c>
      <c r="J37" s="159">
        <f t="shared" ref="J37" si="12">I37+1</f>
        <v>1996</v>
      </c>
      <c r="K37" s="159">
        <f t="shared" ref="K37" si="13">J37+1</f>
        <v>1997</v>
      </c>
      <c r="L37" s="159">
        <f t="shared" ref="L37" si="14">K37+1</f>
        <v>1998</v>
      </c>
      <c r="M37" s="159">
        <f t="shared" ref="M37" si="15">L37+1</f>
        <v>1999</v>
      </c>
      <c r="N37" s="159">
        <f t="shared" ref="N37" si="16">M37+1</f>
        <v>2000</v>
      </c>
      <c r="O37" s="159">
        <f t="shared" ref="O37" si="17">N37+1</f>
        <v>2001</v>
      </c>
      <c r="P37" s="159">
        <f t="shared" ref="P37" si="18">O37+1</f>
        <v>2002</v>
      </c>
      <c r="Q37" s="159">
        <f t="shared" ref="Q37" si="19">P37+1</f>
        <v>2003</v>
      </c>
      <c r="R37" s="159">
        <f t="shared" ref="R37" si="20">Q37+1</f>
        <v>2004</v>
      </c>
      <c r="S37" s="159">
        <f t="shared" ref="S37" si="21">R37+1</f>
        <v>2005</v>
      </c>
      <c r="T37" s="159">
        <f t="shared" ref="T37" si="22">S37+1</f>
        <v>2006</v>
      </c>
      <c r="U37" s="159">
        <f t="shared" ref="U37" si="23">T37+1</f>
        <v>2007</v>
      </c>
      <c r="V37" s="159">
        <f t="shared" ref="V37" si="24">U37+1</f>
        <v>2008</v>
      </c>
      <c r="W37" s="159">
        <f t="shared" ref="W37" si="25">V37+1</f>
        <v>2009</v>
      </c>
      <c r="X37" s="159">
        <f>S37+5</f>
        <v>2010</v>
      </c>
      <c r="Y37" s="159">
        <f>X37+1</f>
        <v>2011</v>
      </c>
      <c r="Z37" s="159">
        <f>Y37+1</f>
        <v>2012</v>
      </c>
      <c r="AA37" s="159">
        <f>Z37+1</f>
        <v>2013</v>
      </c>
      <c r="AB37" s="159">
        <f>AA37+1</f>
        <v>2014</v>
      </c>
      <c r="AC37" s="159">
        <f>AB37+1</f>
        <v>2015</v>
      </c>
      <c r="AD37" s="159">
        <f>Y37+5</f>
        <v>2016</v>
      </c>
      <c r="AE37" s="159">
        <f t="shared" ref="AE37" si="26">Z37+5</f>
        <v>2017</v>
      </c>
      <c r="AF37" s="159">
        <f t="shared" ref="AF37" si="27">AA37+5</f>
        <v>2018</v>
      </c>
      <c r="AG37" s="159">
        <f t="shared" ref="AG37" si="28">AB37+5</f>
        <v>2019</v>
      </c>
      <c r="AH37" s="159">
        <f t="shared" ref="AH37" si="29">AC37+5</f>
        <v>2020</v>
      </c>
      <c r="AI37" s="159">
        <f t="shared" ref="AI37" si="30">AD37+5</f>
        <v>2021</v>
      </c>
      <c r="AJ37" s="159">
        <f t="shared" ref="AJ37" si="31">AE37+5</f>
        <v>2022</v>
      </c>
      <c r="AK37" s="159">
        <f t="shared" ref="AK37" si="32">AF37+5</f>
        <v>2023</v>
      </c>
      <c r="AL37" s="159">
        <f t="shared" ref="AL37" si="33">AG37+5</f>
        <v>2024</v>
      </c>
      <c r="AM37" s="159">
        <f t="shared" ref="AM37" si="34">AH37+5</f>
        <v>2025</v>
      </c>
      <c r="AN37" s="159">
        <f t="shared" ref="AN37" si="35">AI37+5</f>
        <v>2026</v>
      </c>
      <c r="AO37" s="159">
        <f t="shared" ref="AO37" si="36">AJ37+5</f>
        <v>2027</v>
      </c>
      <c r="AP37" s="159">
        <f t="shared" ref="AP37" si="37">AK37+5</f>
        <v>2028</v>
      </c>
      <c r="AQ37" s="159">
        <f t="shared" ref="AQ37" si="38">AL37+5</f>
        <v>2029</v>
      </c>
      <c r="AR37" s="159">
        <f t="shared" ref="AR37" si="39">AM37+5</f>
        <v>2030</v>
      </c>
      <c r="AS37" s="159">
        <f t="shared" ref="AS37" si="40">AN37+5</f>
        <v>2031</v>
      </c>
      <c r="AT37" s="159">
        <f t="shared" ref="AT37" si="41">AO37+5</f>
        <v>2032</v>
      </c>
      <c r="AU37" s="159">
        <f t="shared" ref="AU37" si="42">AP37+5</f>
        <v>2033</v>
      </c>
      <c r="AV37" s="159">
        <f t="shared" ref="AV37" si="43">AQ37+5</f>
        <v>2034</v>
      </c>
      <c r="AW37" s="159">
        <f t="shared" ref="AW37" si="44">AR37+5</f>
        <v>2035</v>
      </c>
      <c r="AX37" s="159">
        <f t="shared" ref="AX37" si="45">AS37+5</f>
        <v>2036</v>
      </c>
      <c r="AY37" s="159">
        <f t="shared" ref="AY37" si="46">AT37+5</f>
        <v>2037</v>
      </c>
      <c r="AZ37" s="159">
        <f t="shared" ref="AZ37" si="47">AU37+5</f>
        <v>2038</v>
      </c>
      <c r="BA37" s="159">
        <f t="shared" ref="BA37" si="48">AV37+5</f>
        <v>2039</v>
      </c>
      <c r="BB37" s="159">
        <f t="shared" ref="BB37" si="49">AW37+5</f>
        <v>2040</v>
      </c>
      <c r="BC37" s="159">
        <f t="shared" ref="BC37" si="50">AX37+5</f>
        <v>2041</v>
      </c>
      <c r="BD37" s="159">
        <f t="shared" ref="BD37" si="51">AY37+5</f>
        <v>2042</v>
      </c>
      <c r="BE37" s="159">
        <f t="shared" ref="BE37" si="52">AZ37+5</f>
        <v>2043</v>
      </c>
      <c r="BF37" s="159">
        <f t="shared" ref="BF37" si="53">BA37+5</f>
        <v>2044</v>
      </c>
      <c r="BG37" s="159">
        <f t="shared" ref="BG37" si="54">BB37+5</f>
        <v>2045</v>
      </c>
      <c r="BH37" s="159">
        <f t="shared" ref="BH37" si="55">BC37+5</f>
        <v>2046</v>
      </c>
      <c r="BI37" s="159">
        <f t="shared" ref="BI37" si="56">BD37+5</f>
        <v>2047</v>
      </c>
      <c r="BJ37" s="159">
        <f t="shared" ref="BJ37" si="57">BE37+5</f>
        <v>2048</v>
      </c>
      <c r="BK37" s="159">
        <f t="shared" ref="BK37" si="58">BF37+5</f>
        <v>2049</v>
      </c>
      <c r="BL37" s="160">
        <f t="shared" ref="BL37" si="59">BG37+5</f>
        <v>2050</v>
      </c>
    </row>
    <row r="38" spans="1:64" s="196" customFormat="1" x14ac:dyDescent="0.25">
      <c r="A38" s="196" t="s">
        <v>1203</v>
      </c>
      <c r="B38" t="s">
        <v>3130</v>
      </c>
      <c r="C38" s="178" t="str">
        <f>C20</f>
        <v>Tuhá paliva</v>
      </c>
      <c r="D38" s="164">
        <f ca="1">IF(D$1&lt;=Last_Bil,SUMIFS(INDIRECT("EB[" &amp; D$1 &amp; "]"),EB[indic_nrg],$A38,EB[Nositel],$B38,EB[Výběr],1,EB[unit],"TJ"),0)</f>
        <v>9788</v>
      </c>
      <c r="E38" s="165">
        <f ca="1">IF(E$1&lt;=Last_Bil,SUMIFS(INDIRECT("EB[" &amp; E$1 &amp; "]"),EB[indic_nrg],$A38,EB[Nositel],$B38,EB[Výběr],1,EB[unit],"TJ"),0)</f>
        <v>12038</v>
      </c>
      <c r="F38" s="165">
        <f ca="1">IF(F$1&lt;=Last_Bil,SUMIFS(INDIRECT("EB[" &amp; F$1 &amp; "]"),EB[indic_nrg],$A38,EB[Nositel],$B38,EB[Výběr],1,EB[unit],"TJ"),0)</f>
        <v>14433</v>
      </c>
      <c r="G38" s="165">
        <f ca="1">IF(G$1&lt;=Last_Bil,SUMIFS(INDIRECT("EB[" &amp; G$1 &amp; "]"),EB[indic_nrg],$A38,EB[Nositel],$B38,EB[Výběr],1,EB[unit],"TJ"),0)</f>
        <v>14243</v>
      </c>
      <c r="H38" s="165">
        <f ca="1">IF(H$1&lt;=Last_Bil,SUMIFS(INDIRECT("EB[" &amp; H$1 &amp; "]"),EB[indic_nrg],$A38,EB[Nositel],$B38,EB[Výběr],1,EB[unit],"TJ"),0)</f>
        <v>14145</v>
      </c>
      <c r="I38" s="165">
        <f ca="1">IF(I$1&lt;=Last_Bil,SUMIFS(INDIRECT("EB[" &amp; I$1 &amp; "]"),EB[indic_nrg],$A38,EB[Nositel],$B38,EB[Výběr],1,EB[unit],"TJ"),0)</f>
        <v>15215</v>
      </c>
      <c r="J38" s="165">
        <f ca="1">IF(J$1&lt;=Last_Bil,SUMIFS(INDIRECT("EB[" &amp; J$1 &amp; "]"),EB[indic_nrg],$A38,EB[Nositel],$B38,EB[Výběr],1,EB[unit],"TJ"),0)</f>
        <v>12483</v>
      </c>
      <c r="K38" s="165">
        <f ca="1">IF(K$1&lt;=Last_Bil,SUMIFS(INDIRECT("EB[" &amp; K$1 &amp; "]"),EB[indic_nrg],$A38,EB[Nositel],$B38,EB[Výběr],1,EB[unit],"TJ"),0)</f>
        <v>10796</v>
      </c>
      <c r="L38" s="165">
        <f ca="1">IF(L$1&lt;=Last_Bil,SUMIFS(INDIRECT("EB[" &amp; L$1 &amp; "]"),EB[indic_nrg],$A38,EB[Nositel],$B38,EB[Výběr],1,EB[unit],"TJ"),0)</f>
        <v>10149</v>
      </c>
      <c r="M38" s="165">
        <f ca="1">IF(M$1&lt;=Last_Bil,SUMIFS(INDIRECT("EB[" &amp; M$1 &amp; "]"),EB[indic_nrg],$A38,EB[Nositel],$B38,EB[Výběr],1,EB[unit],"TJ"),0)</f>
        <v>7289</v>
      </c>
      <c r="N38" s="165">
        <f ca="1">IF(N$1&lt;=Last_Bil,SUMIFS(INDIRECT("EB[" &amp; N$1 &amp; "]"),EB[indic_nrg],$A38,EB[Nositel],$B38,EB[Výběr],1,EB[unit],"TJ"),0)</f>
        <v>5460</v>
      </c>
      <c r="O38" s="165">
        <f ca="1">IF(O$1&lt;=Last_Bil,SUMIFS(INDIRECT("EB[" &amp; O$1 &amp; "]"),EB[indic_nrg],$A38,EB[Nositel],$B38,EB[Výběr],1,EB[unit],"TJ"),0)</f>
        <v>5969</v>
      </c>
      <c r="P38" s="165">
        <f ca="1">IF(P$1&lt;=Last_Bil,SUMIFS(INDIRECT("EB[" &amp; P$1 &amp; "]"),EB[indic_nrg],$A38,EB[Nositel],$B38,EB[Výběr],1,EB[unit],"TJ"),0)</f>
        <v>6209</v>
      </c>
      <c r="Q38" s="165">
        <f ca="1">IF(Q$1&lt;=Last_Bil,SUMIFS(INDIRECT("EB[" &amp; Q$1 &amp; "]"),EB[indic_nrg],$A38,EB[Nositel],$B38,EB[Výběr],1,EB[unit],"TJ"),0)</f>
        <v>6130</v>
      </c>
      <c r="R38" s="165">
        <f ca="1">IF(R$1&lt;=Last_Bil,SUMIFS(INDIRECT("EB[" &amp; R$1 &amp; "]"),EB[indic_nrg],$A38,EB[Nositel],$B38,EB[Výběr],1,EB[unit],"TJ"),0)</f>
        <v>5146</v>
      </c>
      <c r="S38" s="165">
        <f ca="1">IF(S$1&lt;=Last_Bil,SUMIFS(INDIRECT("EB[" &amp; S$1 &amp; "]"),EB[indic_nrg],$A38,EB[Nositel],$B38,EB[Výběr],1,EB[unit],"TJ"),0)</f>
        <v>3860</v>
      </c>
      <c r="T38" s="165">
        <f ca="1">IF(T$1&lt;=Last_Bil,SUMIFS(INDIRECT("EB[" &amp; T$1 &amp; "]"),EB[indic_nrg],$A38,EB[Nositel],$B38,EB[Výběr],1,EB[unit],"TJ"),0)</f>
        <v>6017</v>
      </c>
      <c r="U38" s="165">
        <f ca="1">IF(U$1&lt;=Last_Bil,SUMIFS(INDIRECT("EB[" &amp; U$1 &amp; "]"),EB[indic_nrg],$A38,EB[Nositel],$B38,EB[Výběr],1,EB[unit],"TJ"),0)</f>
        <v>2726</v>
      </c>
      <c r="V38" s="165">
        <f ca="1">IF(V$1&lt;=Last_Bil,SUMIFS(INDIRECT("EB[" &amp; V$1 &amp; "]"),EB[indic_nrg],$A38,EB[Nositel],$B38,EB[Výběr],1,EB[unit],"TJ"),0)</f>
        <v>2323</v>
      </c>
      <c r="W38" s="165">
        <f ca="1">IF(W$1&lt;=Last_Bil,SUMIFS(INDIRECT("EB[" &amp; W$1 &amp; "]"),EB[indic_nrg],$A38,EB[Nositel],$B38,EB[Výběr],1,EB[unit],"TJ"),0)</f>
        <v>3237</v>
      </c>
      <c r="X38" s="165">
        <f ca="1">IF(X$1&lt;=Last_Bil,SUMIFS(INDIRECT("EB[" &amp; X$1 &amp; "]"),EB[indic_nrg],$A38,EB[Nositel],$B38,EB[Výběr],1,EB[unit],"TJ"),0)</f>
        <v>4429</v>
      </c>
      <c r="Y38" s="165">
        <f ca="1">IF(Y$1&lt;=Last_Bil,SUMIFS(INDIRECT("EB[" &amp; Y$1 &amp; "]"),EB[indic_nrg],$A38,EB[Nositel],$B38,EB[Výběr],1,EB[unit],"TJ"),0)</f>
        <v>3794</v>
      </c>
      <c r="Z38" s="165">
        <f ca="1">IF(Z$1&lt;=Last_Bil,SUMIFS(INDIRECT("EB[" &amp; Z$1 &amp; "]"),EB[indic_nrg],$A38,EB[Nositel],$B38,EB[Výběr],1,EB[unit],"TJ"),0)</f>
        <v>2844</v>
      </c>
      <c r="AA38" s="165">
        <f ca="1">IF(AA$1&lt;=Last_Bil,SUMIFS(INDIRECT("EB[" &amp; AA$1 &amp; "]"),EB[indic_nrg],$A38,EB[Nositel],$B38,EB[Výběr],1,EB[unit],"TJ"),0)</f>
        <v>2802</v>
      </c>
      <c r="AB38" s="165">
        <f ca="1">IF(AB$1&lt;=Last_Bil,SUMIFS(INDIRECT("EB[" &amp; AB$1 &amp; "]"),EB[indic_nrg],$A38,EB[Nositel],$B38,EB[Výběr],1,EB[unit],"TJ"),0)</f>
        <v>2150</v>
      </c>
      <c r="AC38" s="165">
        <f ca="1">IF(AC$1&lt;=Last_Bil,SUMIFS(INDIRECT("EB[" &amp; AC$1 &amp; "]"),EB[indic_nrg],$A38,EB[Nositel],$B38,EB[Výběr],1,EB[unit],"TJ"),0)</f>
        <v>1979</v>
      </c>
      <c r="AD38" s="165">
        <f ca="1">IF(AD$1&lt;=Last_Bil,SUMIFS(INDIRECT("EB[" &amp; AD$1 &amp; "]"),EB[indic_nrg],$A38,EB[Nositel],$B38,EB[Výběr],1,EB[unit],"TJ"),0)</f>
        <v>0</v>
      </c>
      <c r="AE38" s="165">
        <f ca="1">IF(AE$1&lt;=Last_Bil,SUMIFS(INDIRECT("EB[" &amp; AE$1 &amp; "]"),EB[indic_nrg],$A38,EB[Nositel],$B38,EB[Výběr],1,EB[unit],"TJ"),0)</f>
        <v>0</v>
      </c>
      <c r="AF38" s="165">
        <f ca="1">IF(AF$1&lt;=Last_Bil,SUMIFS(INDIRECT("EB[" &amp; AF$1 &amp; "]"),EB[indic_nrg],$A38,EB[Nositel],$B38,EB[Výběr],1,EB[unit],"TJ"),0)</f>
        <v>0</v>
      </c>
      <c r="AG38" s="165">
        <f ca="1">IF(AG$1&lt;=Last_Bil,SUMIFS(INDIRECT("EB[" &amp; AG$1 &amp; "]"),EB[indic_nrg],$A38,EB[Nositel],$B38,EB[Výběr],1,EB[unit],"TJ"),0)</f>
        <v>0</v>
      </c>
      <c r="AH38" s="165">
        <f ca="1">IF(AH$1&lt;=Last_Bil,SUMIFS(INDIRECT("EB[" &amp; AH$1 &amp; "]"),EB[indic_nrg],$A38,EB[Nositel],$B38,EB[Výběr],1,EB[unit],"TJ"),0)</f>
        <v>0</v>
      </c>
      <c r="AI38" s="165">
        <f ca="1">IF(AI$1&lt;=Last_Bil,SUMIFS(INDIRECT("EB[" &amp; AI$1 &amp; "]"),EB[indic_nrg],$A38,EB[Nositel],$B38,EB[Výběr],1,EB[unit],"TJ"),0)</f>
        <v>0</v>
      </c>
      <c r="AJ38" s="165">
        <f ca="1">IF(AJ$1&lt;=Last_Bil,SUMIFS(INDIRECT("EB[" &amp; AJ$1 &amp; "]"),EB[indic_nrg],$A38,EB[Nositel],$B38,EB[Výběr],1,EB[unit],"TJ"),0)</f>
        <v>0</v>
      </c>
      <c r="AK38" s="165">
        <f ca="1">IF(AK$1&lt;=Last_Bil,SUMIFS(INDIRECT("EB[" &amp; AK$1 &amp; "]"),EB[indic_nrg],$A38,EB[Nositel],$B38,EB[Výběr],1,EB[unit],"TJ"),0)</f>
        <v>0</v>
      </c>
      <c r="AL38" s="165">
        <f ca="1">IF(AL$1&lt;=Last_Bil,SUMIFS(INDIRECT("EB[" &amp; AL$1 &amp; "]"),EB[indic_nrg],$A38,EB[Nositel],$B38,EB[Výběr],1,EB[unit],"TJ"),0)</f>
        <v>0</v>
      </c>
      <c r="AM38" s="165">
        <f ca="1">IF(AM$1&lt;=Last_Bil,SUMIFS(INDIRECT("EB[" &amp; AM$1 &amp; "]"),EB[indic_nrg],$A38,EB[Nositel],$B38,EB[Výběr],1,EB[unit],"TJ"),0)</f>
        <v>0</v>
      </c>
      <c r="AN38" s="165">
        <f ca="1">IF(AN$1&lt;=Last_Bil,SUMIFS(INDIRECT("EB[" &amp; AN$1 &amp; "]"),EB[indic_nrg],$A38,EB[Nositel],$B38,EB[Výběr],1,EB[unit],"TJ"),0)</f>
        <v>0</v>
      </c>
      <c r="AO38" s="165">
        <f ca="1">IF(AO$1&lt;=Last_Bil,SUMIFS(INDIRECT("EB[" &amp; AO$1 &amp; "]"),EB[indic_nrg],$A38,EB[Nositel],$B38,EB[Výběr],1,EB[unit],"TJ"),0)</f>
        <v>0</v>
      </c>
      <c r="AP38" s="165">
        <f ca="1">IF(AP$1&lt;=Last_Bil,SUMIFS(INDIRECT("EB[" &amp; AP$1 &amp; "]"),EB[indic_nrg],$A38,EB[Nositel],$B38,EB[Výběr],1,EB[unit],"TJ"),0)</f>
        <v>0</v>
      </c>
      <c r="AQ38" s="165">
        <f ca="1">IF(AQ$1&lt;=Last_Bil,SUMIFS(INDIRECT("EB[" &amp; AQ$1 &amp; "]"),EB[indic_nrg],$A38,EB[Nositel],$B38,EB[Výběr],1,EB[unit],"TJ"),0)</f>
        <v>0</v>
      </c>
      <c r="AR38" s="165">
        <f ca="1">IF(AR$1&lt;=Last_Bil,SUMIFS(INDIRECT("EB[" &amp; AR$1 &amp; "]"),EB[indic_nrg],$A38,EB[Nositel],$B38,EB[Výběr],1,EB[unit],"TJ"),0)</f>
        <v>0</v>
      </c>
      <c r="AS38" s="165">
        <f ca="1">IF(AS$1&lt;=Last_Bil,SUMIFS(INDIRECT("EB[" &amp; AS$1 &amp; "]"),EB[indic_nrg],$A38,EB[Nositel],$B38,EB[Výběr],1,EB[unit],"TJ"),0)</f>
        <v>0</v>
      </c>
      <c r="AT38" s="165">
        <f ca="1">IF(AT$1&lt;=Last_Bil,SUMIFS(INDIRECT("EB[" &amp; AT$1 &amp; "]"),EB[indic_nrg],$A38,EB[Nositel],$B38,EB[Výběr],1,EB[unit],"TJ"),0)</f>
        <v>0</v>
      </c>
      <c r="AU38" s="165">
        <f ca="1">IF(AU$1&lt;=Last_Bil,SUMIFS(INDIRECT("EB[" &amp; AU$1 &amp; "]"),EB[indic_nrg],$A38,EB[Nositel],$B38,EB[Výběr],1,EB[unit],"TJ"),0)</f>
        <v>0</v>
      </c>
      <c r="AV38" s="165">
        <f ca="1">IF(AV$1&lt;=Last_Bil,SUMIFS(INDIRECT("EB[" &amp; AV$1 &amp; "]"),EB[indic_nrg],$A38,EB[Nositel],$B38,EB[Výběr],1,EB[unit],"TJ"),0)</f>
        <v>0</v>
      </c>
      <c r="AW38" s="165">
        <f ca="1">IF(AW$1&lt;=Last_Bil,SUMIFS(INDIRECT("EB[" &amp; AW$1 &amp; "]"),EB[indic_nrg],$A38,EB[Nositel],$B38,EB[Výběr],1,EB[unit],"TJ"),0)</f>
        <v>0</v>
      </c>
      <c r="AX38" s="165">
        <f ca="1">IF(AX$1&lt;=Last_Bil,SUMIFS(INDIRECT("EB[" &amp; AX$1 &amp; "]"),EB[indic_nrg],$A38,EB[Nositel],$B38,EB[Výběr],1,EB[unit],"TJ"),0)</f>
        <v>0</v>
      </c>
      <c r="AY38" s="165">
        <f ca="1">IF(AY$1&lt;=Last_Bil,SUMIFS(INDIRECT("EB[" &amp; AY$1 &amp; "]"),EB[indic_nrg],$A38,EB[Nositel],$B38,EB[Výběr],1,EB[unit],"TJ"),0)</f>
        <v>0</v>
      </c>
      <c r="AZ38" s="165">
        <f ca="1">IF(AZ$1&lt;=Last_Bil,SUMIFS(INDIRECT("EB[" &amp; AZ$1 &amp; "]"),EB[indic_nrg],$A38,EB[Nositel],$B38,EB[Výběr],1,EB[unit],"TJ"),0)</f>
        <v>0</v>
      </c>
      <c r="BA38" s="165">
        <f ca="1">IF(BA$1&lt;=Last_Bil,SUMIFS(INDIRECT("EB[" &amp; BA$1 &amp; "]"),EB[indic_nrg],$A38,EB[Nositel],$B38,EB[Výběr],1,EB[unit],"TJ"),0)</f>
        <v>0</v>
      </c>
      <c r="BB38" s="165">
        <f ca="1">IF(BB$1&lt;=Last_Bil,SUMIFS(INDIRECT("EB[" &amp; BB$1 &amp; "]"),EB[indic_nrg],$A38,EB[Nositel],$B38,EB[Výběr],1,EB[unit],"TJ"),0)</f>
        <v>0</v>
      </c>
      <c r="BC38" s="165">
        <f ca="1">IF(BC$1&lt;=Last_Bil,SUMIFS(INDIRECT("EB[" &amp; BC$1 &amp; "]"),EB[indic_nrg],$A38,EB[Nositel],$B38,EB[Výběr],1,EB[unit],"TJ"),0)</f>
        <v>0</v>
      </c>
      <c r="BD38" s="165">
        <f ca="1">IF(BD$1&lt;=Last_Bil,SUMIFS(INDIRECT("EB[" &amp; BD$1 &amp; "]"),EB[indic_nrg],$A38,EB[Nositel],$B38,EB[Výběr],1,EB[unit],"TJ"),0)</f>
        <v>0</v>
      </c>
      <c r="BE38" s="165">
        <f ca="1">IF(BE$1&lt;=Last_Bil,SUMIFS(INDIRECT("EB[" &amp; BE$1 &amp; "]"),EB[indic_nrg],$A38,EB[Nositel],$B38,EB[Výběr],1,EB[unit],"TJ"),0)</f>
        <v>0</v>
      </c>
      <c r="BF38" s="165">
        <f ca="1">IF(BF$1&lt;=Last_Bil,SUMIFS(INDIRECT("EB[" &amp; BF$1 &amp; "]"),EB[indic_nrg],$A38,EB[Nositel],$B38,EB[Výběr],1,EB[unit],"TJ"),0)</f>
        <v>0</v>
      </c>
      <c r="BG38" s="165">
        <f ca="1">IF(BG$1&lt;=Last_Bil,SUMIFS(INDIRECT("EB[" &amp; BG$1 &amp; "]"),EB[indic_nrg],$A38,EB[Nositel],$B38,EB[Výběr],1,EB[unit],"TJ"),0)</f>
        <v>0</v>
      </c>
      <c r="BH38" s="165">
        <f ca="1">IF(BH$1&lt;=Last_Bil,SUMIFS(INDIRECT("EB[" &amp; BH$1 &amp; "]"),EB[indic_nrg],$A38,EB[Nositel],$B38,EB[Výběr],1,EB[unit],"TJ"),0)</f>
        <v>0</v>
      </c>
      <c r="BI38" s="165">
        <f ca="1">IF(BI$1&lt;=Last_Bil,SUMIFS(INDIRECT("EB[" &amp; BI$1 &amp; "]"),EB[indic_nrg],$A38,EB[Nositel],$B38,EB[Výběr],1,EB[unit],"TJ"),0)</f>
        <v>0</v>
      </c>
      <c r="BJ38" s="165">
        <f ca="1">IF(BJ$1&lt;=Last_Bil,SUMIFS(INDIRECT("EB[" &amp; BJ$1 &amp; "]"),EB[indic_nrg],$A38,EB[Nositel],$B38,EB[Výběr],1,EB[unit],"TJ"),0)</f>
        <v>0</v>
      </c>
      <c r="BK38" s="165">
        <f ca="1">IF(BK$1&lt;=Last_Bil,SUMIFS(INDIRECT("EB[" &amp; BK$1 &amp; "]"),EB[indic_nrg],$A38,EB[Nositel],$B38,EB[Výběr],1,EB[unit],"TJ"),0)</f>
        <v>0</v>
      </c>
      <c r="BL38" s="166">
        <f ca="1">IF(BL$1&lt;=Last_Bil,SUMIFS(INDIRECT("EB[" &amp; BL$1 &amp; "]"),EB[indic_nrg],$A38,EB[Nositel],$B38,EB[Výběr],1,EB[unit],"TJ"),0)</f>
        <v>0</v>
      </c>
    </row>
    <row r="39" spans="1:64" s="196" customFormat="1" x14ac:dyDescent="0.25">
      <c r="A39" s="196" t="s">
        <v>1203</v>
      </c>
      <c r="B39" t="s">
        <v>3129</v>
      </c>
      <c r="C39" s="221" t="str">
        <f t="shared" ref="C39:C52" si="60">C21</f>
        <v>Kapalná paliva</v>
      </c>
      <c r="D39" s="215">
        <f ca="1">IF(D$1&lt;=Last_Bil,SUMIFS(INDIRECT("EB[" &amp; D$1 &amp; "]"),EB[indic_nrg],$A39,EB[Nositel],$B39,EB[Výběr],1,EB[unit],"TJ"),0)</f>
        <v>5860</v>
      </c>
      <c r="E39" s="173">
        <f ca="1">IF(E$1&lt;=Last_Bil,SUMIFS(INDIRECT("EB[" &amp; E$1 &amp; "]"),EB[indic_nrg],$A39,EB[Nositel],$B39,EB[Výběr],1,EB[unit],"TJ"),0)</f>
        <v>7225</v>
      </c>
      <c r="F39" s="173">
        <f ca="1">IF(F$1&lt;=Last_Bil,SUMIFS(INDIRECT("EB[" &amp; F$1 &amp; "]"),EB[indic_nrg],$A39,EB[Nositel],$B39,EB[Výběr],1,EB[unit],"TJ"),0)</f>
        <v>8027</v>
      </c>
      <c r="G39" s="173">
        <f ca="1">IF(G$1&lt;=Last_Bil,SUMIFS(INDIRECT("EB[" &amp; G$1 &amp; "]"),EB[indic_nrg],$A39,EB[Nositel],$B39,EB[Výběr],1,EB[unit],"TJ"),0)</f>
        <v>7960</v>
      </c>
      <c r="H39" s="173">
        <f ca="1">IF(H$1&lt;=Last_Bil,SUMIFS(INDIRECT("EB[" &amp; H$1 &amp; "]"),EB[indic_nrg],$A39,EB[Nositel],$B39,EB[Výběr],1,EB[unit],"TJ"),0)</f>
        <v>7535</v>
      </c>
      <c r="I39" s="173">
        <f ca="1">IF(I$1&lt;=Last_Bil,SUMIFS(INDIRECT("EB[" &amp; I$1 &amp; "]"),EB[indic_nrg],$A39,EB[Nositel],$B39,EB[Výběr],1,EB[unit],"TJ"),0)</f>
        <v>7643</v>
      </c>
      <c r="J39" s="173">
        <f ca="1">IF(J$1&lt;=Last_Bil,SUMIFS(INDIRECT("EB[" &amp; J$1 &amp; "]"),EB[indic_nrg],$A39,EB[Nositel],$B39,EB[Výběr],1,EB[unit],"TJ"),0)</f>
        <v>4933</v>
      </c>
      <c r="K39" s="173">
        <f ca="1">IF(K$1&lt;=Last_Bil,SUMIFS(INDIRECT("EB[" &amp; K$1 &amp; "]"),EB[indic_nrg],$A39,EB[Nositel],$B39,EB[Výběr],1,EB[unit],"TJ"),0)</f>
        <v>4180</v>
      </c>
      <c r="L39" s="173">
        <f ca="1">IF(L$1&lt;=Last_Bil,SUMIFS(INDIRECT("EB[" &amp; L$1 &amp; "]"),EB[indic_nrg],$A39,EB[Nositel],$B39,EB[Výběr],1,EB[unit],"TJ"),0)</f>
        <v>2680</v>
      </c>
      <c r="M39" s="173">
        <f ca="1">IF(M$1&lt;=Last_Bil,SUMIFS(INDIRECT("EB[" &amp; M$1 &amp; "]"),EB[indic_nrg],$A39,EB[Nositel],$B39,EB[Výběr],1,EB[unit],"TJ"),0)</f>
        <v>4640</v>
      </c>
      <c r="N39" s="173">
        <f ca="1">IF(N$1&lt;=Last_Bil,SUMIFS(INDIRECT("EB[" &amp; N$1 &amp; "]"),EB[indic_nrg],$A39,EB[Nositel],$B39,EB[Výběr],1,EB[unit],"TJ"),0)</f>
        <v>2280</v>
      </c>
      <c r="O39" s="173">
        <f ca="1">IF(O$1&lt;=Last_Bil,SUMIFS(INDIRECT("EB[" &amp; O$1 &amp; "]"),EB[indic_nrg],$A39,EB[Nositel],$B39,EB[Výběr],1,EB[unit],"TJ"),0)</f>
        <v>2480</v>
      </c>
      <c r="P39" s="173">
        <f ca="1">IF(P$1&lt;=Last_Bil,SUMIFS(INDIRECT("EB[" &amp; P$1 &amp; "]"),EB[indic_nrg],$A39,EB[Nositel],$B39,EB[Výběr],1,EB[unit],"TJ"),0)</f>
        <v>1991</v>
      </c>
      <c r="Q39" s="173">
        <f ca="1">IF(Q$1&lt;=Last_Bil,SUMIFS(INDIRECT("EB[" &amp; Q$1 &amp; "]"),EB[indic_nrg],$A39,EB[Nositel],$B39,EB[Výběr],1,EB[unit],"TJ"),0)</f>
        <v>2028</v>
      </c>
      <c r="R39" s="173">
        <f ca="1">IF(R$1&lt;=Last_Bil,SUMIFS(INDIRECT("EB[" &amp; R$1 &amp; "]"),EB[indic_nrg],$A39,EB[Nositel],$B39,EB[Výběr],1,EB[unit],"TJ"),0)</f>
        <v>2159</v>
      </c>
      <c r="S39" s="173">
        <f ca="1">IF(S$1&lt;=Last_Bil,SUMIFS(INDIRECT("EB[" &amp; S$1 &amp; "]"),EB[indic_nrg],$A39,EB[Nositel],$B39,EB[Výběr],1,EB[unit],"TJ"),0)</f>
        <v>2122</v>
      </c>
      <c r="T39" s="173">
        <f ca="1">IF(T$1&lt;=Last_Bil,SUMIFS(INDIRECT("EB[" &amp; T$1 &amp; "]"),EB[indic_nrg],$A39,EB[Nositel],$B39,EB[Výběr],1,EB[unit],"TJ"),0)</f>
        <v>1962</v>
      </c>
      <c r="U39" s="173">
        <f ca="1">IF(U$1&lt;=Last_Bil,SUMIFS(INDIRECT("EB[" &amp; U$1 &amp; "]"),EB[indic_nrg],$A39,EB[Nositel],$B39,EB[Výběr],1,EB[unit],"TJ"),0)</f>
        <v>2399</v>
      </c>
      <c r="V39" s="173">
        <f ca="1">IF(V$1&lt;=Last_Bil,SUMIFS(INDIRECT("EB[" &amp; V$1 &amp; "]"),EB[indic_nrg],$A39,EB[Nositel],$B39,EB[Výběr],1,EB[unit],"TJ"),0)</f>
        <v>2480</v>
      </c>
      <c r="W39" s="173">
        <f ca="1">IF(W$1&lt;=Last_Bil,SUMIFS(INDIRECT("EB[" &amp; W$1 &amp; "]"),EB[indic_nrg],$A39,EB[Nositel],$B39,EB[Výběr],1,EB[unit],"TJ"),0)</f>
        <v>1806</v>
      </c>
      <c r="X39" s="173">
        <f ca="1">IF(X$1&lt;=Last_Bil,SUMIFS(INDIRECT("EB[" &amp; X$1 &amp; "]"),EB[indic_nrg],$A39,EB[Nositel],$B39,EB[Výběr],1,EB[unit],"TJ"),0)</f>
        <v>803</v>
      </c>
      <c r="Y39" s="173">
        <f ca="1">IF(Y$1&lt;=Last_Bil,SUMIFS(INDIRECT("EB[" &amp; Y$1 &amp; "]"),EB[indic_nrg],$A39,EB[Nositel],$B39,EB[Výběr],1,EB[unit],"TJ"),0)</f>
        <v>600</v>
      </c>
      <c r="Z39" s="173">
        <f ca="1">IF(Z$1&lt;=Last_Bil,SUMIFS(INDIRECT("EB[" &amp; Z$1 &amp; "]"),EB[indic_nrg],$A39,EB[Nositel],$B39,EB[Výběr],1,EB[unit],"TJ"),0)</f>
        <v>443</v>
      </c>
      <c r="AA39" s="173">
        <f ca="1">IF(AA$1&lt;=Last_Bil,SUMIFS(INDIRECT("EB[" &amp; AA$1 &amp; "]"),EB[indic_nrg],$A39,EB[Nositel],$B39,EB[Výběr],1,EB[unit],"TJ"),0)</f>
        <v>323</v>
      </c>
      <c r="AB39" s="173">
        <f ca="1">IF(AB$1&lt;=Last_Bil,SUMIFS(INDIRECT("EB[" &amp; AB$1 &amp; "]"),EB[indic_nrg],$A39,EB[Nositel],$B39,EB[Výběr],1,EB[unit],"TJ"),0)</f>
        <v>240</v>
      </c>
      <c r="AC39" s="173">
        <f ca="1">IF(AC$1&lt;=Last_Bil,SUMIFS(INDIRECT("EB[" &amp; AC$1 &amp; "]"),EB[indic_nrg],$A39,EB[Nositel],$B39,EB[Výběr],1,EB[unit],"TJ"),0)</f>
        <v>240</v>
      </c>
      <c r="AD39" s="173">
        <f ca="1">IF(AD$1&lt;=Last_Bil,SUMIFS(INDIRECT("EB[" &amp; AD$1 &amp; "]"),EB[indic_nrg],$A39,EB[Nositel],$B39,EB[Výběr],1,EB[unit],"TJ"),0)</f>
        <v>0</v>
      </c>
      <c r="AE39" s="173">
        <f ca="1">IF(AE$1&lt;=Last_Bil,SUMIFS(INDIRECT("EB[" &amp; AE$1 &amp; "]"),EB[indic_nrg],$A39,EB[Nositel],$B39,EB[Výběr],1,EB[unit],"TJ"),0)</f>
        <v>0</v>
      </c>
      <c r="AF39" s="173">
        <f ca="1">IF(AF$1&lt;=Last_Bil,SUMIFS(INDIRECT("EB[" &amp; AF$1 &amp; "]"),EB[indic_nrg],$A39,EB[Nositel],$B39,EB[Výběr],1,EB[unit],"TJ"),0)</f>
        <v>0</v>
      </c>
      <c r="AG39" s="173">
        <f ca="1">IF(AG$1&lt;=Last_Bil,SUMIFS(INDIRECT("EB[" &amp; AG$1 &amp; "]"),EB[indic_nrg],$A39,EB[Nositel],$B39,EB[Výběr],1,EB[unit],"TJ"),0)</f>
        <v>0</v>
      </c>
      <c r="AH39" s="173">
        <f ca="1">IF(AH$1&lt;=Last_Bil,SUMIFS(INDIRECT("EB[" &amp; AH$1 &amp; "]"),EB[indic_nrg],$A39,EB[Nositel],$B39,EB[Výběr],1,EB[unit],"TJ"),0)</f>
        <v>0</v>
      </c>
      <c r="AI39" s="173">
        <f ca="1">IF(AI$1&lt;=Last_Bil,SUMIFS(INDIRECT("EB[" &amp; AI$1 &amp; "]"),EB[indic_nrg],$A39,EB[Nositel],$B39,EB[Výběr],1,EB[unit],"TJ"),0)</f>
        <v>0</v>
      </c>
      <c r="AJ39" s="173">
        <f ca="1">IF(AJ$1&lt;=Last_Bil,SUMIFS(INDIRECT("EB[" &amp; AJ$1 &amp; "]"),EB[indic_nrg],$A39,EB[Nositel],$B39,EB[Výběr],1,EB[unit],"TJ"),0)</f>
        <v>0</v>
      </c>
      <c r="AK39" s="173">
        <f ca="1">IF(AK$1&lt;=Last_Bil,SUMIFS(INDIRECT("EB[" &amp; AK$1 &amp; "]"),EB[indic_nrg],$A39,EB[Nositel],$B39,EB[Výběr],1,EB[unit],"TJ"),0)</f>
        <v>0</v>
      </c>
      <c r="AL39" s="173">
        <f ca="1">IF(AL$1&lt;=Last_Bil,SUMIFS(INDIRECT("EB[" &amp; AL$1 &amp; "]"),EB[indic_nrg],$A39,EB[Nositel],$B39,EB[Výběr],1,EB[unit],"TJ"),0)</f>
        <v>0</v>
      </c>
      <c r="AM39" s="173">
        <f ca="1">IF(AM$1&lt;=Last_Bil,SUMIFS(INDIRECT("EB[" &amp; AM$1 &amp; "]"),EB[indic_nrg],$A39,EB[Nositel],$B39,EB[Výběr],1,EB[unit],"TJ"),0)</f>
        <v>0</v>
      </c>
      <c r="AN39" s="173">
        <f ca="1">IF(AN$1&lt;=Last_Bil,SUMIFS(INDIRECT("EB[" &amp; AN$1 &amp; "]"),EB[indic_nrg],$A39,EB[Nositel],$B39,EB[Výběr],1,EB[unit],"TJ"),0)</f>
        <v>0</v>
      </c>
      <c r="AO39" s="173">
        <f ca="1">IF(AO$1&lt;=Last_Bil,SUMIFS(INDIRECT("EB[" &amp; AO$1 &amp; "]"),EB[indic_nrg],$A39,EB[Nositel],$B39,EB[Výběr],1,EB[unit],"TJ"),0)</f>
        <v>0</v>
      </c>
      <c r="AP39" s="173">
        <f ca="1">IF(AP$1&lt;=Last_Bil,SUMIFS(INDIRECT("EB[" &amp; AP$1 &amp; "]"),EB[indic_nrg],$A39,EB[Nositel],$B39,EB[Výběr],1,EB[unit],"TJ"),0)</f>
        <v>0</v>
      </c>
      <c r="AQ39" s="173">
        <f ca="1">IF(AQ$1&lt;=Last_Bil,SUMIFS(INDIRECT("EB[" &amp; AQ$1 &amp; "]"),EB[indic_nrg],$A39,EB[Nositel],$B39,EB[Výběr],1,EB[unit],"TJ"),0)</f>
        <v>0</v>
      </c>
      <c r="AR39" s="173">
        <f ca="1">IF(AR$1&lt;=Last_Bil,SUMIFS(INDIRECT("EB[" &amp; AR$1 &amp; "]"),EB[indic_nrg],$A39,EB[Nositel],$B39,EB[Výběr],1,EB[unit],"TJ"),0)</f>
        <v>0</v>
      </c>
      <c r="AS39" s="173">
        <f ca="1">IF(AS$1&lt;=Last_Bil,SUMIFS(INDIRECT("EB[" &amp; AS$1 &amp; "]"),EB[indic_nrg],$A39,EB[Nositel],$B39,EB[Výběr],1,EB[unit],"TJ"),0)</f>
        <v>0</v>
      </c>
      <c r="AT39" s="173">
        <f ca="1">IF(AT$1&lt;=Last_Bil,SUMIFS(INDIRECT("EB[" &amp; AT$1 &amp; "]"),EB[indic_nrg],$A39,EB[Nositel],$B39,EB[Výběr],1,EB[unit],"TJ"),0)</f>
        <v>0</v>
      </c>
      <c r="AU39" s="173">
        <f ca="1">IF(AU$1&lt;=Last_Bil,SUMIFS(INDIRECT("EB[" &amp; AU$1 &amp; "]"),EB[indic_nrg],$A39,EB[Nositel],$B39,EB[Výběr],1,EB[unit],"TJ"),0)</f>
        <v>0</v>
      </c>
      <c r="AV39" s="173">
        <f ca="1">IF(AV$1&lt;=Last_Bil,SUMIFS(INDIRECT("EB[" &amp; AV$1 &amp; "]"),EB[indic_nrg],$A39,EB[Nositel],$B39,EB[Výběr],1,EB[unit],"TJ"),0)</f>
        <v>0</v>
      </c>
      <c r="AW39" s="173">
        <f ca="1">IF(AW$1&lt;=Last_Bil,SUMIFS(INDIRECT("EB[" &amp; AW$1 &amp; "]"),EB[indic_nrg],$A39,EB[Nositel],$B39,EB[Výběr],1,EB[unit],"TJ"),0)</f>
        <v>0</v>
      </c>
      <c r="AX39" s="173">
        <f ca="1">IF(AX$1&lt;=Last_Bil,SUMIFS(INDIRECT("EB[" &amp; AX$1 &amp; "]"),EB[indic_nrg],$A39,EB[Nositel],$B39,EB[Výběr],1,EB[unit],"TJ"),0)</f>
        <v>0</v>
      </c>
      <c r="AY39" s="173">
        <f ca="1">IF(AY$1&lt;=Last_Bil,SUMIFS(INDIRECT("EB[" &amp; AY$1 &amp; "]"),EB[indic_nrg],$A39,EB[Nositel],$B39,EB[Výběr],1,EB[unit],"TJ"),0)</f>
        <v>0</v>
      </c>
      <c r="AZ39" s="173">
        <f ca="1">IF(AZ$1&lt;=Last_Bil,SUMIFS(INDIRECT("EB[" &amp; AZ$1 &amp; "]"),EB[indic_nrg],$A39,EB[Nositel],$B39,EB[Výběr],1,EB[unit],"TJ"),0)</f>
        <v>0</v>
      </c>
      <c r="BA39" s="173">
        <f ca="1">IF(BA$1&lt;=Last_Bil,SUMIFS(INDIRECT("EB[" &amp; BA$1 &amp; "]"),EB[indic_nrg],$A39,EB[Nositel],$B39,EB[Výběr],1,EB[unit],"TJ"),0)</f>
        <v>0</v>
      </c>
      <c r="BB39" s="173">
        <f ca="1">IF(BB$1&lt;=Last_Bil,SUMIFS(INDIRECT("EB[" &amp; BB$1 &amp; "]"),EB[indic_nrg],$A39,EB[Nositel],$B39,EB[Výběr],1,EB[unit],"TJ"),0)</f>
        <v>0</v>
      </c>
      <c r="BC39" s="173">
        <f ca="1">IF(BC$1&lt;=Last_Bil,SUMIFS(INDIRECT("EB[" &amp; BC$1 &amp; "]"),EB[indic_nrg],$A39,EB[Nositel],$B39,EB[Výběr],1,EB[unit],"TJ"),0)</f>
        <v>0</v>
      </c>
      <c r="BD39" s="173">
        <f ca="1">IF(BD$1&lt;=Last_Bil,SUMIFS(INDIRECT("EB[" &amp; BD$1 &amp; "]"),EB[indic_nrg],$A39,EB[Nositel],$B39,EB[Výběr],1,EB[unit],"TJ"),0)</f>
        <v>0</v>
      </c>
      <c r="BE39" s="173">
        <f ca="1">IF(BE$1&lt;=Last_Bil,SUMIFS(INDIRECT("EB[" &amp; BE$1 &amp; "]"),EB[indic_nrg],$A39,EB[Nositel],$B39,EB[Výběr],1,EB[unit],"TJ"),0)</f>
        <v>0</v>
      </c>
      <c r="BF39" s="173">
        <f ca="1">IF(BF$1&lt;=Last_Bil,SUMIFS(INDIRECT("EB[" &amp; BF$1 &amp; "]"),EB[indic_nrg],$A39,EB[Nositel],$B39,EB[Výběr],1,EB[unit],"TJ"),0)</f>
        <v>0</v>
      </c>
      <c r="BG39" s="173">
        <f ca="1">IF(BG$1&lt;=Last_Bil,SUMIFS(INDIRECT("EB[" &amp; BG$1 &amp; "]"),EB[indic_nrg],$A39,EB[Nositel],$B39,EB[Výběr],1,EB[unit],"TJ"),0)</f>
        <v>0</v>
      </c>
      <c r="BH39" s="173">
        <f ca="1">IF(BH$1&lt;=Last_Bil,SUMIFS(INDIRECT("EB[" &amp; BH$1 &amp; "]"),EB[indic_nrg],$A39,EB[Nositel],$B39,EB[Výběr],1,EB[unit],"TJ"),0)</f>
        <v>0</v>
      </c>
      <c r="BI39" s="173">
        <f ca="1">IF(BI$1&lt;=Last_Bil,SUMIFS(INDIRECT("EB[" &amp; BI$1 &amp; "]"),EB[indic_nrg],$A39,EB[Nositel],$B39,EB[Výběr],1,EB[unit],"TJ"),0)</f>
        <v>0</v>
      </c>
      <c r="BJ39" s="173">
        <f ca="1">IF(BJ$1&lt;=Last_Bil,SUMIFS(INDIRECT("EB[" &amp; BJ$1 &amp; "]"),EB[indic_nrg],$A39,EB[Nositel],$B39,EB[Výběr],1,EB[unit],"TJ"),0)</f>
        <v>0</v>
      </c>
      <c r="BK39" s="173">
        <f ca="1">IF(BK$1&lt;=Last_Bil,SUMIFS(INDIRECT("EB[" &amp; BK$1 &amp; "]"),EB[indic_nrg],$A39,EB[Nositel],$B39,EB[Výběr],1,EB[unit],"TJ"),0)</f>
        <v>0</v>
      </c>
      <c r="BL39" s="162">
        <f ca="1">IF(BL$1&lt;=Last_Bil,SUMIFS(INDIRECT("EB[" &amp; BL$1 &amp; "]"),EB[indic_nrg],$A39,EB[Nositel],$B39,EB[Výběr],1,EB[unit],"TJ"),0)</f>
        <v>0</v>
      </c>
    </row>
    <row r="40" spans="1:64" s="196" customFormat="1" x14ac:dyDescent="0.25">
      <c r="A40" s="196" t="s">
        <v>1203</v>
      </c>
      <c r="B40" t="s">
        <v>3131</v>
      </c>
      <c r="C40" s="221" t="str">
        <f t="shared" si="60"/>
        <v>Plynná paliva</v>
      </c>
      <c r="D40" s="215">
        <f ca="1">IF(D$1&lt;=Last_Bil,SUMIFS(INDIRECT("EB[" &amp; D$1 &amp; "]"),EB[indic_nrg],$A40,EB[Nositel],$B40,EB[Výběr],1,EB[unit],"TJ"),0)</f>
        <v>13255</v>
      </c>
      <c r="E40" s="173">
        <f ca="1">IF(E$1&lt;=Last_Bil,SUMIFS(INDIRECT("EB[" &amp; E$1 &amp; "]"),EB[indic_nrg],$A40,EB[Nositel],$B40,EB[Výběr],1,EB[unit],"TJ"),0)</f>
        <v>16235</v>
      </c>
      <c r="F40" s="173">
        <f ca="1">IF(F$1&lt;=Last_Bil,SUMIFS(INDIRECT("EB[" &amp; F$1 &amp; "]"),EB[indic_nrg],$A40,EB[Nositel],$B40,EB[Výběr],1,EB[unit],"TJ"),0)</f>
        <v>17983</v>
      </c>
      <c r="G40" s="173">
        <f ca="1">IF(G$1&lt;=Last_Bil,SUMIFS(INDIRECT("EB[" &amp; G$1 &amp; "]"),EB[indic_nrg],$A40,EB[Nositel],$B40,EB[Výběr],1,EB[unit],"TJ"),0)</f>
        <v>15411</v>
      </c>
      <c r="H40" s="173">
        <f ca="1">IF(H$1&lt;=Last_Bil,SUMIFS(INDIRECT("EB[" &amp; H$1 &amp; "]"),EB[indic_nrg],$A40,EB[Nositel],$B40,EB[Výběr],1,EB[unit],"TJ"),0)</f>
        <v>18307</v>
      </c>
      <c r="I40" s="173">
        <f ca="1">IF(I$1&lt;=Last_Bil,SUMIFS(INDIRECT("EB[" &amp; I$1 &amp; "]"),EB[indic_nrg],$A40,EB[Nositel],$B40,EB[Výběr],1,EB[unit],"TJ"),0)</f>
        <v>21859</v>
      </c>
      <c r="J40" s="173">
        <f ca="1">IF(J$1&lt;=Last_Bil,SUMIFS(INDIRECT("EB[" &amp; J$1 &amp; "]"),EB[indic_nrg],$A40,EB[Nositel],$B40,EB[Výběr],1,EB[unit],"TJ"),0)</f>
        <v>30865</v>
      </c>
      <c r="K40" s="173">
        <f ca="1">IF(K$1&lt;=Last_Bil,SUMIFS(INDIRECT("EB[" &amp; K$1 &amp; "]"),EB[indic_nrg],$A40,EB[Nositel],$B40,EB[Výběr],1,EB[unit],"TJ"),0)</f>
        <v>25247</v>
      </c>
      <c r="L40" s="173">
        <f ca="1">IF(L$1&lt;=Last_Bil,SUMIFS(INDIRECT("EB[" &amp; L$1 &amp; "]"),EB[indic_nrg],$A40,EB[Nositel],$B40,EB[Výběr],1,EB[unit],"TJ"),0)</f>
        <v>21449</v>
      </c>
      <c r="M40" s="173">
        <f ca="1">IF(M$1&lt;=Last_Bil,SUMIFS(INDIRECT("EB[" &amp; M$1 &amp; "]"),EB[indic_nrg],$A40,EB[Nositel],$B40,EB[Výběr],1,EB[unit],"TJ"),0)</f>
        <v>22408</v>
      </c>
      <c r="N40" s="173">
        <f ca="1">IF(N$1&lt;=Last_Bil,SUMIFS(INDIRECT("EB[" &amp; N$1 &amp; "]"),EB[indic_nrg],$A40,EB[Nositel],$B40,EB[Výběr],1,EB[unit],"TJ"),0)</f>
        <v>18834</v>
      </c>
      <c r="O40" s="173">
        <f ca="1">IF(O$1&lt;=Last_Bil,SUMIFS(INDIRECT("EB[" &amp; O$1 &amp; "]"),EB[indic_nrg],$A40,EB[Nositel],$B40,EB[Výběr],1,EB[unit],"TJ"),0)</f>
        <v>20366</v>
      </c>
      <c r="P40" s="173">
        <f ca="1">IF(P$1&lt;=Last_Bil,SUMIFS(INDIRECT("EB[" &amp; P$1 &amp; "]"),EB[indic_nrg],$A40,EB[Nositel],$B40,EB[Výběr],1,EB[unit],"TJ"),0)</f>
        <v>20218</v>
      </c>
      <c r="Q40" s="173">
        <f ca="1">IF(Q$1&lt;=Last_Bil,SUMIFS(INDIRECT("EB[" &amp; Q$1 &amp; "]"),EB[indic_nrg],$A40,EB[Nositel],$B40,EB[Výběr],1,EB[unit],"TJ"),0)</f>
        <v>20078</v>
      </c>
      <c r="R40" s="173">
        <f ca="1">IF(R$1&lt;=Last_Bil,SUMIFS(INDIRECT("EB[" &amp; R$1 &amp; "]"),EB[indic_nrg],$A40,EB[Nositel],$B40,EB[Výběr],1,EB[unit],"TJ"),0)</f>
        <v>22068</v>
      </c>
      <c r="S40" s="173">
        <f ca="1">IF(S$1&lt;=Last_Bil,SUMIFS(INDIRECT("EB[" &amp; S$1 &amp; "]"),EB[indic_nrg],$A40,EB[Nositel],$B40,EB[Výběr],1,EB[unit],"TJ"),0)</f>
        <v>21388</v>
      </c>
      <c r="T40" s="173">
        <f ca="1">IF(T$1&lt;=Last_Bil,SUMIFS(INDIRECT("EB[" &amp; T$1 &amp; "]"),EB[indic_nrg],$A40,EB[Nositel],$B40,EB[Výběr],1,EB[unit],"TJ"),0)</f>
        <v>20308</v>
      </c>
      <c r="U40" s="173">
        <f ca="1">IF(U$1&lt;=Last_Bil,SUMIFS(INDIRECT("EB[" &amp; U$1 &amp; "]"),EB[indic_nrg],$A40,EB[Nositel],$B40,EB[Výběr],1,EB[unit],"TJ"),0)</f>
        <v>21247</v>
      </c>
      <c r="V40" s="173">
        <f ca="1">IF(V$1&lt;=Last_Bil,SUMIFS(INDIRECT("EB[" &amp; V$1 &amp; "]"),EB[indic_nrg],$A40,EB[Nositel],$B40,EB[Výběr],1,EB[unit],"TJ"),0)</f>
        <v>21316</v>
      </c>
      <c r="W40" s="173">
        <f ca="1">IF(W$1&lt;=Last_Bil,SUMIFS(INDIRECT("EB[" &amp; W$1 &amp; "]"),EB[indic_nrg],$A40,EB[Nositel],$B40,EB[Výběr],1,EB[unit],"TJ"),0)</f>
        <v>20474</v>
      </c>
      <c r="X40" s="173">
        <f ca="1">IF(X$1&lt;=Last_Bil,SUMIFS(INDIRECT("EB[" &amp; X$1 &amp; "]"),EB[indic_nrg],$A40,EB[Nositel],$B40,EB[Výběr],1,EB[unit],"TJ"),0)</f>
        <v>24771</v>
      </c>
      <c r="Y40" s="173">
        <f ca="1">IF(Y$1&lt;=Last_Bil,SUMIFS(INDIRECT("EB[" &amp; Y$1 &amp; "]"),EB[indic_nrg],$A40,EB[Nositel],$B40,EB[Výběr],1,EB[unit],"TJ"),0)</f>
        <v>20704</v>
      </c>
      <c r="Z40" s="173">
        <f ca="1">IF(Z$1&lt;=Last_Bil,SUMIFS(INDIRECT("EB[" &amp; Z$1 &amp; "]"),EB[indic_nrg],$A40,EB[Nositel],$B40,EB[Výběr],1,EB[unit],"TJ"),0)</f>
        <v>20183</v>
      </c>
      <c r="AA40" s="173">
        <f ca="1">IF(AA$1&lt;=Last_Bil,SUMIFS(INDIRECT("EB[" &amp; AA$1 &amp; "]"),EB[indic_nrg],$A40,EB[Nositel],$B40,EB[Výběr],1,EB[unit],"TJ"),0)</f>
        <v>20028</v>
      </c>
      <c r="AB40" s="173">
        <f ca="1">IF(AB$1&lt;=Last_Bil,SUMIFS(INDIRECT("EB[" &amp; AB$1 &amp; "]"),EB[indic_nrg],$A40,EB[Nositel],$B40,EB[Výběr],1,EB[unit],"TJ"),0)</f>
        <v>16039</v>
      </c>
      <c r="AC40" s="173">
        <f ca="1">IF(AC$1&lt;=Last_Bil,SUMIFS(INDIRECT("EB[" &amp; AC$1 &amp; "]"),EB[indic_nrg],$A40,EB[Nositel],$B40,EB[Výběr],1,EB[unit],"TJ"),0)</f>
        <v>16132</v>
      </c>
      <c r="AD40" s="173">
        <f ca="1">IF(AD$1&lt;=Last_Bil,SUMIFS(INDIRECT("EB[" &amp; AD$1 &amp; "]"),EB[indic_nrg],$A40,EB[Nositel],$B40,EB[Výběr],1,EB[unit],"TJ"),0)</f>
        <v>0</v>
      </c>
      <c r="AE40" s="173">
        <f ca="1">IF(AE$1&lt;=Last_Bil,SUMIFS(INDIRECT("EB[" &amp; AE$1 &amp; "]"),EB[indic_nrg],$A40,EB[Nositel],$B40,EB[Výběr],1,EB[unit],"TJ"),0)</f>
        <v>0</v>
      </c>
      <c r="AF40" s="173">
        <f ca="1">IF(AF$1&lt;=Last_Bil,SUMIFS(INDIRECT("EB[" &amp; AF$1 &amp; "]"),EB[indic_nrg],$A40,EB[Nositel],$B40,EB[Výběr],1,EB[unit],"TJ"),0)</f>
        <v>0</v>
      </c>
      <c r="AG40" s="173">
        <f ca="1">IF(AG$1&lt;=Last_Bil,SUMIFS(INDIRECT("EB[" &amp; AG$1 &amp; "]"),EB[indic_nrg],$A40,EB[Nositel],$B40,EB[Výběr],1,EB[unit],"TJ"),0)</f>
        <v>0</v>
      </c>
      <c r="AH40" s="173">
        <f ca="1">IF(AH$1&lt;=Last_Bil,SUMIFS(INDIRECT("EB[" &amp; AH$1 &amp; "]"),EB[indic_nrg],$A40,EB[Nositel],$B40,EB[Výběr],1,EB[unit],"TJ"),0)</f>
        <v>0</v>
      </c>
      <c r="AI40" s="173">
        <f ca="1">IF(AI$1&lt;=Last_Bil,SUMIFS(INDIRECT("EB[" &amp; AI$1 &amp; "]"),EB[indic_nrg],$A40,EB[Nositel],$B40,EB[Výběr],1,EB[unit],"TJ"),0)</f>
        <v>0</v>
      </c>
      <c r="AJ40" s="173">
        <f ca="1">IF(AJ$1&lt;=Last_Bil,SUMIFS(INDIRECT("EB[" &amp; AJ$1 &amp; "]"),EB[indic_nrg],$A40,EB[Nositel],$B40,EB[Výběr],1,EB[unit],"TJ"),0)</f>
        <v>0</v>
      </c>
      <c r="AK40" s="173">
        <f ca="1">IF(AK$1&lt;=Last_Bil,SUMIFS(INDIRECT("EB[" &amp; AK$1 &amp; "]"),EB[indic_nrg],$A40,EB[Nositel],$B40,EB[Výběr],1,EB[unit],"TJ"),0)</f>
        <v>0</v>
      </c>
      <c r="AL40" s="173">
        <f ca="1">IF(AL$1&lt;=Last_Bil,SUMIFS(INDIRECT("EB[" &amp; AL$1 &amp; "]"),EB[indic_nrg],$A40,EB[Nositel],$B40,EB[Výběr],1,EB[unit],"TJ"),0)</f>
        <v>0</v>
      </c>
      <c r="AM40" s="173">
        <f ca="1">IF(AM$1&lt;=Last_Bil,SUMIFS(INDIRECT("EB[" &amp; AM$1 &amp; "]"),EB[indic_nrg],$A40,EB[Nositel],$B40,EB[Výběr],1,EB[unit],"TJ"),0)</f>
        <v>0</v>
      </c>
      <c r="AN40" s="173">
        <f ca="1">IF(AN$1&lt;=Last_Bil,SUMIFS(INDIRECT("EB[" &amp; AN$1 &amp; "]"),EB[indic_nrg],$A40,EB[Nositel],$B40,EB[Výběr],1,EB[unit],"TJ"),0)</f>
        <v>0</v>
      </c>
      <c r="AO40" s="173">
        <f ca="1">IF(AO$1&lt;=Last_Bil,SUMIFS(INDIRECT("EB[" &amp; AO$1 &amp; "]"),EB[indic_nrg],$A40,EB[Nositel],$B40,EB[Výběr],1,EB[unit],"TJ"),0)</f>
        <v>0</v>
      </c>
      <c r="AP40" s="173">
        <f ca="1">IF(AP$1&lt;=Last_Bil,SUMIFS(INDIRECT("EB[" &amp; AP$1 &amp; "]"),EB[indic_nrg],$A40,EB[Nositel],$B40,EB[Výběr],1,EB[unit],"TJ"),0)</f>
        <v>0</v>
      </c>
      <c r="AQ40" s="173">
        <f ca="1">IF(AQ$1&lt;=Last_Bil,SUMIFS(INDIRECT("EB[" &amp; AQ$1 &amp; "]"),EB[indic_nrg],$A40,EB[Nositel],$B40,EB[Výběr],1,EB[unit],"TJ"),0)</f>
        <v>0</v>
      </c>
      <c r="AR40" s="173">
        <f ca="1">IF(AR$1&lt;=Last_Bil,SUMIFS(INDIRECT("EB[" &amp; AR$1 &amp; "]"),EB[indic_nrg],$A40,EB[Nositel],$B40,EB[Výběr],1,EB[unit],"TJ"),0)</f>
        <v>0</v>
      </c>
      <c r="AS40" s="173">
        <f ca="1">IF(AS$1&lt;=Last_Bil,SUMIFS(INDIRECT("EB[" &amp; AS$1 &amp; "]"),EB[indic_nrg],$A40,EB[Nositel],$B40,EB[Výběr],1,EB[unit],"TJ"),0)</f>
        <v>0</v>
      </c>
      <c r="AT40" s="173">
        <f ca="1">IF(AT$1&lt;=Last_Bil,SUMIFS(INDIRECT("EB[" &amp; AT$1 &amp; "]"),EB[indic_nrg],$A40,EB[Nositel],$B40,EB[Výběr],1,EB[unit],"TJ"),0)</f>
        <v>0</v>
      </c>
      <c r="AU40" s="173">
        <f ca="1">IF(AU$1&lt;=Last_Bil,SUMIFS(INDIRECT("EB[" &amp; AU$1 &amp; "]"),EB[indic_nrg],$A40,EB[Nositel],$B40,EB[Výběr],1,EB[unit],"TJ"),0)</f>
        <v>0</v>
      </c>
      <c r="AV40" s="173">
        <f ca="1">IF(AV$1&lt;=Last_Bil,SUMIFS(INDIRECT("EB[" &amp; AV$1 &amp; "]"),EB[indic_nrg],$A40,EB[Nositel],$B40,EB[Výběr],1,EB[unit],"TJ"),0)</f>
        <v>0</v>
      </c>
      <c r="AW40" s="173">
        <f ca="1">IF(AW$1&lt;=Last_Bil,SUMIFS(INDIRECT("EB[" &amp; AW$1 &amp; "]"),EB[indic_nrg],$A40,EB[Nositel],$B40,EB[Výběr],1,EB[unit],"TJ"),0)</f>
        <v>0</v>
      </c>
      <c r="AX40" s="173">
        <f ca="1">IF(AX$1&lt;=Last_Bil,SUMIFS(INDIRECT("EB[" &amp; AX$1 &amp; "]"),EB[indic_nrg],$A40,EB[Nositel],$B40,EB[Výběr],1,EB[unit],"TJ"),0)</f>
        <v>0</v>
      </c>
      <c r="AY40" s="173">
        <f ca="1">IF(AY$1&lt;=Last_Bil,SUMIFS(INDIRECT("EB[" &amp; AY$1 &amp; "]"),EB[indic_nrg],$A40,EB[Nositel],$B40,EB[Výběr],1,EB[unit],"TJ"),0)</f>
        <v>0</v>
      </c>
      <c r="AZ40" s="173">
        <f ca="1">IF(AZ$1&lt;=Last_Bil,SUMIFS(INDIRECT("EB[" &amp; AZ$1 &amp; "]"),EB[indic_nrg],$A40,EB[Nositel],$B40,EB[Výběr],1,EB[unit],"TJ"),0)</f>
        <v>0</v>
      </c>
      <c r="BA40" s="173">
        <f ca="1">IF(BA$1&lt;=Last_Bil,SUMIFS(INDIRECT("EB[" &amp; BA$1 &amp; "]"),EB[indic_nrg],$A40,EB[Nositel],$B40,EB[Výběr],1,EB[unit],"TJ"),0)</f>
        <v>0</v>
      </c>
      <c r="BB40" s="173">
        <f ca="1">IF(BB$1&lt;=Last_Bil,SUMIFS(INDIRECT("EB[" &amp; BB$1 &amp; "]"),EB[indic_nrg],$A40,EB[Nositel],$B40,EB[Výběr],1,EB[unit],"TJ"),0)</f>
        <v>0</v>
      </c>
      <c r="BC40" s="173">
        <f ca="1">IF(BC$1&lt;=Last_Bil,SUMIFS(INDIRECT("EB[" &amp; BC$1 &amp; "]"),EB[indic_nrg],$A40,EB[Nositel],$B40,EB[Výběr],1,EB[unit],"TJ"),0)</f>
        <v>0</v>
      </c>
      <c r="BD40" s="173">
        <f ca="1">IF(BD$1&lt;=Last_Bil,SUMIFS(INDIRECT("EB[" &amp; BD$1 &amp; "]"),EB[indic_nrg],$A40,EB[Nositel],$B40,EB[Výběr],1,EB[unit],"TJ"),0)</f>
        <v>0</v>
      </c>
      <c r="BE40" s="173">
        <f ca="1">IF(BE$1&lt;=Last_Bil,SUMIFS(INDIRECT("EB[" &amp; BE$1 &amp; "]"),EB[indic_nrg],$A40,EB[Nositel],$B40,EB[Výběr],1,EB[unit],"TJ"),0)</f>
        <v>0</v>
      </c>
      <c r="BF40" s="173">
        <f ca="1">IF(BF$1&lt;=Last_Bil,SUMIFS(INDIRECT("EB[" &amp; BF$1 &amp; "]"),EB[indic_nrg],$A40,EB[Nositel],$B40,EB[Výběr],1,EB[unit],"TJ"),0)</f>
        <v>0</v>
      </c>
      <c r="BG40" s="173">
        <f ca="1">IF(BG$1&lt;=Last_Bil,SUMIFS(INDIRECT("EB[" &amp; BG$1 &amp; "]"),EB[indic_nrg],$A40,EB[Nositel],$B40,EB[Výběr],1,EB[unit],"TJ"),0)</f>
        <v>0</v>
      </c>
      <c r="BH40" s="173">
        <f ca="1">IF(BH$1&lt;=Last_Bil,SUMIFS(INDIRECT("EB[" &amp; BH$1 &amp; "]"),EB[indic_nrg],$A40,EB[Nositel],$B40,EB[Výběr],1,EB[unit],"TJ"),0)</f>
        <v>0</v>
      </c>
      <c r="BI40" s="173">
        <f ca="1">IF(BI$1&lt;=Last_Bil,SUMIFS(INDIRECT("EB[" &amp; BI$1 &amp; "]"),EB[indic_nrg],$A40,EB[Nositel],$B40,EB[Výběr],1,EB[unit],"TJ"),0)</f>
        <v>0</v>
      </c>
      <c r="BJ40" s="173">
        <f ca="1">IF(BJ$1&lt;=Last_Bil,SUMIFS(INDIRECT("EB[" &amp; BJ$1 &amp; "]"),EB[indic_nrg],$A40,EB[Nositel],$B40,EB[Výběr],1,EB[unit],"TJ"),0)</f>
        <v>0</v>
      </c>
      <c r="BK40" s="173">
        <f ca="1">IF(BK$1&lt;=Last_Bil,SUMIFS(INDIRECT("EB[" &amp; BK$1 &amp; "]"),EB[indic_nrg],$A40,EB[Nositel],$B40,EB[Výběr],1,EB[unit],"TJ"),0)</f>
        <v>0</v>
      </c>
      <c r="BL40" s="162">
        <f ca="1">IF(BL$1&lt;=Last_Bil,SUMIFS(INDIRECT("EB[" &amp; BL$1 &amp; "]"),EB[indic_nrg],$A40,EB[Nositel],$B40,EB[Výběr],1,EB[unit],"TJ"),0)</f>
        <v>0</v>
      </c>
    </row>
    <row r="41" spans="1:64" s="196" customFormat="1" x14ac:dyDescent="0.25">
      <c r="A41" s="196" t="s">
        <v>1203</v>
      </c>
      <c r="B41" t="s">
        <v>3134</v>
      </c>
      <c r="C41" s="221" t="str">
        <f t="shared" si="60"/>
        <v>Biomasa</v>
      </c>
      <c r="D41" s="215">
        <f ca="1">IF(D$1&lt;=Last_Bil,SUMIFS(INDIRECT("EB[" &amp; D$1 &amp; "]"),EB[indic_nrg],$A41,EB[Nositel],$B41,EB[Výběr],1,EB[unit],"TJ"),0)</f>
        <v>0</v>
      </c>
      <c r="E41" s="173">
        <f ca="1">IF(E$1&lt;=Last_Bil,SUMIFS(INDIRECT("EB[" &amp; E$1 &amp; "]"),EB[indic_nrg],$A41,EB[Nositel],$B41,EB[Výběr],1,EB[unit],"TJ"),0)</f>
        <v>0</v>
      </c>
      <c r="F41" s="173">
        <f ca="1">IF(F$1&lt;=Last_Bil,SUMIFS(INDIRECT("EB[" &amp; F$1 &amp; "]"),EB[indic_nrg],$A41,EB[Nositel],$B41,EB[Výběr],1,EB[unit],"TJ"),0)</f>
        <v>0</v>
      </c>
      <c r="G41" s="173">
        <f ca="1">IF(G$1&lt;=Last_Bil,SUMIFS(INDIRECT("EB[" &amp; G$1 &amp; "]"),EB[indic_nrg],$A41,EB[Nositel],$B41,EB[Výběr],1,EB[unit],"TJ"),0)</f>
        <v>54</v>
      </c>
      <c r="H41" s="173">
        <f ca="1">IF(H$1&lt;=Last_Bil,SUMIFS(INDIRECT("EB[" &amp; H$1 &amp; "]"),EB[indic_nrg],$A41,EB[Nositel],$B41,EB[Výběr],1,EB[unit],"TJ"),0)</f>
        <v>16</v>
      </c>
      <c r="I41" s="173">
        <f ca="1">IF(I$1&lt;=Last_Bil,SUMIFS(INDIRECT("EB[" &amp; I$1 &amp; "]"),EB[indic_nrg],$A41,EB[Nositel],$B41,EB[Výběr],1,EB[unit],"TJ"),0)</f>
        <v>58</v>
      </c>
      <c r="J41" s="173">
        <f ca="1">IF(J$1&lt;=Last_Bil,SUMIFS(INDIRECT("EB[" &amp; J$1 &amp; "]"),EB[indic_nrg],$A41,EB[Nositel],$B41,EB[Výběr],1,EB[unit],"TJ"),0)</f>
        <v>517</v>
      </c>
      <c r="K41" s="173">
        <f ca="1">IF(K$1&lt;=Last_Bil,SUMIFS(INDIRECT("EB[" &amp; K$1 &amp; "]"),EB[indic_nrg],$A41,EB[Nositel],$B41,EB[Výběr],1,EB[unit],"TJ"),0)</f>
        <v>1775</v>
      </c>
      <c r="L41" s="173">
        <f ca="1">IF(L$1&lt;=Last_Bil,SUMIFS(INDIRECT("EB[" &amp; L$1 &amp; "]"),EB[indic_nrg],$A41,EB[Nositel],$B41,EB[Výběr],1,EB[unit],"TJ"),0)</f>
        <v>125</v>
      </c>
      <c r="M41" s="173">
        <f ca="1">IF(M$1&lt;=Last_Bil,SUMIFS(INDIRECT("EB[" &amp; M$1 &amp; "]"),EB[indic_nrg],$A41,EB[Nositel],$B41,EB[Výběr],1,EB[unit],"TJ"),0)</f>
        <v>105</v>
      </c>
      <c r="N41" s="173">
        <f ca="1">IF(N$1&lt;=Last_Bil,SUMIFS(INDIRECT("EB[" &amp; N$1 &amp; "]"),EB[indic_nrg],$A41,EB[Nositel],$B41,EB[Výběr],1,EB[unit],"TJ"),0)</f>
        <v>112</v>
      </c>
      <c r="O41" s="173">
        <f ca="1">IF(O$1&lt;=Last_Bil,SUMIFS(INDIRECT("EB[" &amp; O$1 &amp; "]"),EB[indic_nrg],$A41,EB[Nositel],$B41,EB[Výběr],1,EB[unit],"TJ"),0)</f>
        <v>122</v>
      </c>
      <c r="P41" s="173">
        <f ca="1">IF(P$1&lt;=Last_Bil,SUMIFS(INDIRECT("EB[" &amp; P$1 &amp; "]"),EB[indic_nrg],$A41,EB[Nositel],$B41,EB[Výběr],1,EB[unit],"TJ"),0)</f>
        <v>120</v>
      </c>
      <c r="Q41" s="173">
        <f ca="1">IF(Q$1&lt;=Last_Bil,SUMIFS(INDIRECT("EB[" &amp; Q$1 &amp; "]"),EB[indic_nrg],$A41,EB[Nositel],$B41,EB[Výběr],1,EB[unit],"TJ"),0)</f>
        <v>402</v>
      </c>
      <c r="R41" s="173">
        <f ca="1">IF(R$1&lt;=Last_Bil,SUMIFS(INDIRECT("EB[" &amp; R$1 &amp; "]"),EB[indic_nrg],$A41,EB[Nositel],$B41,EB[Výběr],1,EB[unit],"TJ"),0)</f>
        <v>522</v>
      </c>
      <c r="S41" s="173">
        <f ca="1">IF(S$1&lt;=Last_Bil,SUMIFS(INDIRECT("EB[" &amp; S$1 &amp; "]"),EB[indic_nrg],$A41,EB[Nositel],$B41,EB[Výběr],1,EB[unit],"TJ"),0)</f>
        <v>392</v>
      </c>
      <c r="T41" s="173">
        <f ca="1">IF(T$1&lt;=Last_Bil,SUMIFS(INDIRECT("EB[" &amp; T$1 &amp; "]"),EB[indic_nrg],$A41,EB[Nositel],$B41,EB[Výběr],1,EB[unit],"TJ"),0)</f>
        <v>426</v>
      </c>
      <c r="U41" s="173">
        <f ca="1">IF(U$1&lt;=Last_Bil,SUMIFS(INDIRECT("EB[" &amp; U$1 &amp; "]"),EB[indic_nrg],$A41,EB[Nositel],$B41,EB[Výběr],1,EB[unit],"TJ"),0)</f>
        <v>743</v>
      </c>
      <c r="V41" s="173">
        <f ca="1">IF(V$1&lt;=Last_Bil,SUMIFS(INDIRECT("EB[" &amp; V$1 &amp; "]"),EB[indic_nrg],$A41,EB[Nositel],$B41,EB[Výběr],1,EB[unit],"TJ"),0)</f>
        <v>992</v>
      </c>
      <c r="W41" s="173">
        <f ca="1">IF(W$1&lt;=Last_Bil,SUMIFS(INDIRECT("EB[" &amp; W$1 &amp; "]"),EB[indic_nrg],$A41,EB[Nositel],$B41,EB[Výběr],1,EB[unit],"TJ"),0)</f>
        <v>1089</v>
      </c>
      <c r="X41" s="173">
        <f ca="1">IF(X$1&lt;=Last_Bil,SUMIFS(INDIRECT("EB[" &amp; X$1 &amp; "]"),EB[indic_nrg],$A41,EB[Nositel],$B41,EB[Výběr],1,EB[unit],"TJ"),0)</f>
        <v>1073</v>
      </c>
      <c r="Y41" s="173">
        <f ca="1">IF(Y$1&lt;=Last_Bil,SUMIFS(INDIRECT("EB[" &amp; Y$1 &amp; "]"),EB[indic_nrg],$A41,EB[Nositel],$B41,EB[Výběr],1,EB[unit],"TJ"),0)</f>
        <v>550</v>
      </c>
      <c r="Z41" s="173">
        <f ca="1">IF(Z$1&lt;=Last_Bil,SUMIFS(INDIRECT("EB[" &amp; Z$1 &amp; "]"),EB[indic_nrg],$A41,EB[Nositel],$B41,EB[Výběr],1,EB[unit],"TJ"),0)</f>
        <v>653</v>
      </c>
      <c r="AA41" s="173">
        <f ca="1">IF(AA$1&lt;=Last_Bil,SUMIFS(INDIRECT("EB[" &amp; AA$1 &amp; "]"),EB[indic_nrg],$A41,EB[Nositel],$B41,EB[Výběr],1,EB[unit],"TJ"),0)</f>
        <v>690</v>
      </c>
      <c r="AB41" s="173">
        <f ca="1">IF(AB$1&lt;=Last_Bil,SUMIFS(INDIRECT("EB[" &amp; AB$1 &amp; "]"),EB[indic_nrg],$A41,EB[Nositel],$B41,EB[Výběr],1,EB[unit],"TJ"),0)</f>
        <v>574</v>
      </c>
      <c r="AC41" s="173">
        <f ca="1">IF(AC$1&lt;=Last_Bil,SUMIFS(INDIRECT("EB[" &amp; AC$1 &amp; "]"),EB[indic_nrg],$A41,EB[Nositel],$B41,EB[Výběr],1,EB[unit],"TJ"),0)</f>
        <v>954</v>
      </c>
      <c r="AD41" s="173">
        <f ca="1">IF(AD$1&lt;=Last_Bil,SUMIFS(INDIRECT("EB[" &amp; AD$1 &amp; "]"),EB[indic_nrg],$A41,EB[Nositel],$B41,EB[Výběr],1,EB[unit],"TJ"),0)</f>
        <v>0</v>
      </c>
      <c r="AE41" s="173">
        <f ca="1">IF(AE$1&lt;=Last_Bil,SUMIFS(INDIRECT("EB[" &amp; AE$1 &amp; "]"),EB[indic_nrg],$A41,EB[Nositel],$B41,EB[Výběr],1,EB[unit],"TJ"),0)</f>
        <v>0</v>
      </c>
      <c r="AF41" s="173">
        <f ca="1">IF(AF$1&lt;=Last_Bil,SUMIFS(INDIRECT("EB[" &amp; AF$1 &amp; "]"),EB[indic_nrg],$A41,EB[Nositel],$B41,EB[Výběr],1,EB[unit],"TJ"),0)</f>
        <v>0</v>
      </c>
      <c r="AG41" s="173">
        <f ca="1">IF(AG$1&lt;=Last_Bil,SUMIFS(INDIRECT("EB[" &amp; AG$1 &amp; "]"),EB[indic_nrg],$A41,EB[Nositel],$B41,EB[Výběr],1,EB[unit],"TJ"),0)</f>
        <v>0</v>
      </c>
      <c r="AH41" s="173">
        <f ca="1">IF(AH$1&lt;=Last_Bil,SUMIFS(INDIRECT("EB[" &amp; AH$1 &amp; "]"),EB[indic_nrg],$A41,EB[Nositel],$B41,EB[Výběr],1,EB[unit],"TJ"),0)</f>
        <v>0</v>
      </c>
      <c r="AI41" s="173">
        <f ca="1">IF(AI$1&lt;=Last_Bil,SUMIFS(INDIRECT("EB[" &amp; AI$1 &amp; "]"),EB[indic_nrg],$A41,EB[Nositel],$B41,EB[Výběr],1,EB[unit],"TJ"),0)</f>
        <v>0</v>
      </c>
      <c r="AJ41" s="173">
        <f ca="1">IF(AJ$1&lt;=Last_Bil,SUMIFS(INDIRECT("EB[" &amp; AJ$1 &amp; "]"),EB[indic_nrg],$A41,EB[Nositel],$B41,EB[Výběr],1,EB[unit],"TJ"),0)</f>
        <v>0</v>
      </c>
      <c r="AK41" s="173">
        <f ca="1">IF(AK$1&lt;=Last_Bil,SUMIFS(INDIRECT("EB[" &amp; AK$1 &amp; "]"),EB[indic_nrg],$A41,EB[Nositel],$B41,EB[Výběr],1,EB[unit],"TJ"),0)</f>
        <v>0</v>
      </c>
      <c r="AL41" s="173">
        <f ca="1">IF(AL$1&lt;=Last_Bil,SUMIFS(INDIRECT("EB[" &amp; AL$1 &amp; "]"),EB[indic_nrg],$A41,EB[Nositel],$B41,EB[Výběr],1,EB[unit],"TJ"),0)</f>
        <v>0</v>
      </c>
      <c r="AM41" s="173">
        <f ca="1">IF(AM$1&lt;=Last_Bil,SUMIFS(INDIRECT("EB[" &amp; AM$1 &amp; "]"),EB[indic_nrg],$A41,EB[Nositel],$B41,EB[Výběr],1,EB[unit],"TJ"),0)</f>
        <v>0</v>
      </c>
      <c r="AN41" s="173">
        <f ca="1">IF(AN$1&lt;=Last_Bil,SUMIFS(INDIRECT("EB[" &amp; AN$1 &amp; "]"),EB[indic_nrg],$A41,EB[Nositel],$B41,EB[Výběr],1,EB[unit],"TJ"),0)</f>
        <v>0</v>
      </c>
      <c r="AO41" s="173">
        <f ca="1">IF(AO$1&lt;=Last_Bil,SUMIFS(INDIRECT("EB[" &amp; AO$1 &amp; "]"),EB[indic_nrg],$A41,EB[Nositel],$B41,EB[Výběr],1,EB[unit],"TJ"),0)</f>
        <v>0</v>
      </c>
      <c r="AP41" s="173">
        <f ca="1">IF(AP$1&lt;=Last_Bil,SUMIFS(INDIRECT("EB[" &amp; AP$1 &amp; "]"),EB[indic_nrg],$A41,EB[Nositel],$B41,EB[Výběr],1,EB[unit],"TJ"),0)</f>
        <v>0</v>
      </c>
      <c r="AQ41" s="173">
        <f ca="1">IF(AQ$1&lt;=Last_Bil,SUMIFS(INDIRECT("EB[" &amp; AQ$1 &amp; "]"),EB[indic_nrg],$A41,EB[Nositel],$B41,EB[Výběr],1,EB[unit],"TJ"),0)</f>
        <v>0</v>
      </c>
      <c r="AR41" s="173">
        <f ca="1">IF(AR$1&lt;=Last_Bil,SUMIFS(INDIRECT("EB[" &amp; AR$1 &amp; "]"),EB[indic_nrg],$A41,EB[Nositel],$B41,EB[Výběr],1,EB[unit],"TJ"),0)</f>
        <v>0</v>
      </c>
      <c r="AS41" s="173">
        <f ca="1">IF(AS$1&lt;=Last_Bil,SUMIFS(INDIRECT("EB[" &amp; AS$1 &amp; "]"),EB[indic_nrg],$A41,EB[Nositel],$B41,EB[Výběr],1,EB[unit],"TJ"),0)</f>
        <v>0</v>
      </c>
      <c r="AT41" s="173">
        <f ca="1">IF(AT$1&lt;=Last_Bil,SUMIFS(INDIRECT("EB[" &amp; AT$1 &amp; "]"),EB[indic_nrg],$A41,EB[Nositel],$B41,EB[Výběr],1,EB[unit],"TJ"),0)</f>
        <v>0</v>
      </c>
      <c r="AU41" s="173">
        <f ca="1">IF(AU$1&lt;=Last_Bil,SUMIFS(INDIRECT("EB[" &amp; AU$1 &amp; "]"),EB[indic_nrg],$A41,EB[Nositel],$B41,EB[Výběr],1,EB[unit],"TJ"),0)</f>
        <v>0</v>
      </c>
      <c r="AV41" s="173">
        <f ca="1">IF(AV$1&lt;=Last_Bil,SUMIFS(INDIRECT("EB[" &amp; AV$1 &amp; "]"),EB[indic_nrg],$A41,EB[Nositel],$B41,EB[Výběr],1,EB[unit],"TJ"),0)</f>
        <v>0</v>
      </c>
      <c r="AW41" s="173">
        <f ca="1">IF(AW$1&lt;=Last_Bil,SUMIFS(INDIRECT("EB[" &amp; AW$1 &amp; "]"),EB[indic_nrg],$A41,EB[Nositel],$B41,EB[Výběr],1,EB[unit],"TJ"),0)</f>
        <v>0</v>
      </c>
      <c r="AX41" s="173">
        <f ca="1">IF(AX$1&lt;=Last_Bil,SUMIFS(INDIRECT("EB[" &amp; AX$1 &amp; "]"),EB[indic_nrg],$A41,EB[Nositel],$B41,EB[Výběr],1,EB[unit],"TJ"),0)</f>
        <v>0</v>
      </c>
      <c r="AY41" s="173">
        <f ca="1">IF(AY$1&lt;=Last_Bil,SUMIFS(INDIRECT("EB[" &amp; AY$1 &amp; "]"),EB[indic_nrg],$A41,EB[Nositel],$B41,EB[Výběr],1,EB[unit],"TJ"),0)</f>
        <v>0</v>
      </c>
      <c r="AZ41" s="173">
        <f ca="1">IF(AZ$1&lt;=Last_Bil,SUMIFS(INDIRECT("EB[" &amp; AZ$1 &amp; "]"),EB[indic_nrg],$A41,EB[Nositel],$B41,EB[Výběr],1,EB[unit],"TJ"),0)</f>
        <v>0</v>
      </c>
      <c r="BA41" s="173">
        <f ca="1">IF(BA$1&lt;=Last_Bil,SUMIFS(INDIRECT("EB[" &amp; BA$1 &amp; "]"),EB[indic_nrg],$A41,EB[Nositel],$B41,EB[Výběr],1,EB[unit],"TJ"),0)</f>
        <v>0</v>
      </c>
      <c r="BB41" s="173">
        <f ca="1">IF(BB$1&lt;=Last_Bil,SUMIFS(INDIRECT("EB[" &amp; BB$1 &amp; "]"),EB[indic_nrg],$A41,EB[Nositel],$B41,EB[Výběr],1,EB[unit],"TJ"),0)</f>
        <v>0</v>
      </c>
      <c r="BC41" s="173">
        <f ca="1">IF(BC$1&lt;=Last_Bil,SUMIFS(INDIRECT("EB[" &amp; BC$1 &amp; "]"),EB[indic_nrg],$A41,EB[Nositel],$B41,EB[Výběr],1,EB[unit],"TJ"),0)</f>
        <v>0</v>
      </c>
      <c r="BD41" s="173">
        <f ca="1">IF(BD$1&lt;=Last_Bil,SUMIFS(INDIRECT("EB[" &amp; BD$1 &amp; "]"),EB[indic_nrg],$A41,EB[Nositel],$B41,EB[Výběr],1,EB[unit],"TJ"),0)</f>
        <v>0</v>
      </c>
      <c r="BE41" s="173">
        <f ca="1">IF(BE$1&lt;=Last_Bil,SUMIFS(INDIRECT("EB[" &amp; BE$1 &amp; "]"),EB[indic_nrg],$A41,EB[Nositel],$B41,EB[Výběr],1,EB[unit],"TJ"),0)</f>
        <v>0</v>
      </c>
      <c r="BF41" s="173">
        <f ca="1">IF(BF$1&lt;=Last_Bil,SUMIFS(INDIRECT("EB[" &amp; BF$1 &amp; "]"),EB[indic_nrg],$A41,EB[Nositel],$B41,EB[Výběr],1,EB[unit],"TJ"),0)</f>
        <v>0</v>
      </c>
      <c r="BG41" s="173">
        <f ca="1">IF(BG$1&lt;=Last_Bil,SUMIFS(INDIRECT("EB[" &amp; BG$1 &amp; "]"),EB[indic_nrg],$A41,EB[Nositel],$B41,EB[Výběr],1,EB[unit],"TJ"),0)</f>
        <v>0</v>
      </c>
      <c r="BH41" s="173">
        <f ca="1">IF(BH$1&lt;=Last_Bil,SUMIFS(INDIRECT("EB[" &amp; BH$1 &amp; "]"),EB[indic_nrg],$A41,EB[Nositel],$B41,EB[Výběr],1,EB[unit],"TJ"),0)</f>
        <v>0</v>
      </c>
      <c r="BI41" s="173">
        <f ca="1">IF(BI$1&lt;=Last_Bil,SUMIFS(INDIRECT("EB[" &amp; BI$1 &amp; "]"),EB[indic_nrg],$A41,EB[Nositel],$B41,EB[Výběr],1,EB[unit],"TJ"),0)</f>
        <v>0</v>
      </c>
      <c r="BJ41" s="173">
        <f ca="1">IF(BJ$1&lt;=Last_Bil,SUMIFS(INDIRECT("EB[" &amp; BJ$1 &amp; "]"),EB[indic_nrg],$A41,EB[Nositel],$B41,EB[Výběr],1,EB[unit],"TJ"),0)</f>
        <v>0</v>
      </c>
      <c r="BK41" s="173">
        <f ca="1">IF(BK$1&lt;=Last_Bil,SUMIFS(INDIRECT("EB[" &amp; BK$1 &amp; "]"),EB[indic_nrg],$A41,EB[Nositel],$B41,EB[Výběr],1,EB[unit],"TJ"),0)</f>
        <v>0</v>
      </c>
      <c r="BL41" s="162">
        <f ca="1">IF(BL$1&lt;=Last_Bil,SUMIFS(INDIRECT("EB[" &amp; BL$1 &amp; "]"),EB[indic_nrg],$A41,EB[Nositel],$B41,EB[Výběr],1,EB[unit],"TJ"),0)</f>
        <v>0</v>
      </c>
    </row>
    <row r="42" spans="1:64" s="196" customFormat="1" x14ac:dyDescent="0.25">
      <c r="A42" s="196" t="s">
        <v>1203</v>
      </c>
      <c r="B42" t="s">
        <v>3132</v>
      </c>
      <c r="C42" s="221" t="str">
        <f t="shared" si="60"/>
        <v>Ostatní paliva</v>
      </c>
      <c r="D42" s="215">
        <f ca="1">IF(D$1&lt;=Last_Bil,SUMIFS(INDIRECT("EB[" &amp; D$1 &amp; "]"),EB[indic_nrg],$A42,EB[Nositel],$B42,EB[Výběr],1,EB[unit],"TJ"),0)</f>
        <v>0</v>
      </c>
      <c r="E42" s="173">
        <f ca="1">IF(E$1&lt;=Last_Bil,SUMIFS(INDIRECT("EB[" &amp; E$1 &amp; "]"),EB[indic_nrg],$A42,EB[Nositel],$B42,EB[Výběr],1,EB[unit],"TJ"),0)</f>
        <v>0</v>
      </c>
      <c r="F42" s="173">
        <f ca="1">IF(F$1&lt;=Last_Bil,SUMIFS(INDIRECT("EB[" &amp; F$1 &amp; "]"),EB[indic_nrg],$A42,EB[Nositel],$B42,EB[Výběr],1,EB[unit],"TJ"),0)</f>
        <v>0</v>
      </c>
      <c r="G42" s="173">
        <f ca="1">IF(G$1&lt;=Last_Bil,SUMIFS(INDIRECT("EB[" &amp; G$1 &amp; "]"),EB[indic_nrg],$A42,EB[Nositel],$B42,EB[Výběr],1,EB[unit],"TJ"),0)</f>
        <v>0</v>
      </c>
      <c r="H42" s="173">
        <f ca="1">IF(H$1&lt;=Last_Bil,SUMIFS(INDIRECT("EB[" &amp; H$1 &amp; "]"),EB[indic_nrg],$A42,EB[Nositel],$B42,EB[Výběr],1,EB[unit],"TJ"),0)</f>
        <v>0</v>
      </c>
      <c r="I42" s="173">
        <f ca="1">IF(I$1&lt;=Last_Bil,SUMIFS(INDIRECT("EB[" &amp; I$1 &amp; "]"),EB[indic_nrg],$A42,EB[Nositel],$B42,EB[Výběr],1,EB[unit],"TJ"),0)</f>
        <v>0</v>
      </c>
      <c r="J42" s="173">
        <f ca="1">IF(J$1&lt;=Last_Bil,SUMIFS(INDIRECT("EB[" &amp; J$1 &amp; "]"),EB[indic_nrg],$A42,EB[Nositel],$B42,EB[Výběr],1,EB[unit],"TJ"),0)</f>
        <v>0</v>
      </c>
      <c r="K42" s="173">
        <f ca="1">IF(K$1&lt;=Last_Bil,SUMIFS(INDIRECT("EB[" &amp; K$1 &amp; "]"),EB[indic_nrg],$A42,EB[Nositel],$B42,EB[Výběr],1,EB[unit],"TJ"),0)</f>
        <v>0</v>
      </c>
      <c r="L42" s="173">
        <f ca="1">IF(L$1&lt;=Last_Bil,SUMIFS(INDIRECT("EB[" &amp; L$1 &amp; "]"),EB[indic_nrg],$A42,EB[Nositel],$B42,EB[Výběr],1,EB[unit],"TJ"),0)</f>
        <v>0</v>
      </c>
      <c r="M42" s="173">
        <f ca="1">IF(M$1&lt;=Last_Bil,SUMIFS(INDIRECT("EB[" &amp; M$1 &amp; "]"),EB[indic_nrg],$A42,EB[Nositel],$B42,EB[Výběr],1,EB[unit],"TJ"),0)</f>
        <v>0</v>
      </c>
      <c r="N42" s="173">
        <f ca="1">IF(N$1&lt;=Last_Bil,SUMIFS(INDIRECT("EB[" &amp; N$1 &amp; "]"),EB[indic_nrg],$A42,EB[Nositel],$B42,EB[Výběr],1,EB[unit],"TJ"),0)</f>
        <v>0</v>
      </c>
      <c r="O42" s="173">
        <f ca="1">IF(O$1&lt;=Last_Bil,SUMIFS(INDIRECT("EB[" &amp; O$1 &amp; "]"),EB[indic_nrg],$A42,EB[Nositel],$B42,EB[Výběr],1,EB[unit],"TJ"),0)</f>
        <v>0</v>
      </c>
      <c r="P42" s="173">
        <f ca="1">IF(P$1&lt;=Last_Bil,SUMIFS(INDIRECT("EB[" &amp; P$1 &amp; "]"),EB[indic_nrg],$A42,EB[Nositel],$B42,EB[Výběr],1,EB[unit],"TJ"),0)</f>
        <v>0</v>
      </c>
      <c r="Q42" s="173">
        <f ca="1">IF(Q$1&lt;=Last_Bil,SUMIFS(INDIRECT("EB[" &amp; Q$1 &amp; "]"),EB[indic_nrg],$A42,EB[Nositel],$B42,EB[Výběr],1,EB[unit],"TJ"),0)</f>
        <v>0</v>
      </c>
      <c r="R42" s="173">
        <f ca="1">IF(R$1&lt;=Last_Bil,SUMIFS(INDIRECT("EB[" &amp; R$1 &amp; "]"),EB[indic_nrg],$A42,EB[Nositel],$B42,EB[Výběr],1,EB[unit],"TJ"),0)</f>
        <v>0</v>
      </c>
      <c r="S42" s="173">
        <f ca="1">IF(S$1&lt;=Last_Bil,SUMIFS(INDIRECT("EB[" &amp; S$1 &amp; "]"),EB[indic_nrg],$A42,EB[Nositel],$B42,EB[Výběr],1,EB[unit],"TJ"),0)</f>
        <v>0</v>
      </c>
      <c r="T42" s="173">
        <f ca="1">IF(T$1&lt;=Last_Bil,SUMIFS(INDIRECT("EB[" &amp; T$1 &amp; "]"),EB[indic_nrg],$A42,EB[Nositel],$B42,EB[Výběr],1,EB[unit],"TJ"),0)</f>
        <v>0</v>
      </c>
      <c r="U42" s="173">
        <f ca="1">IF(U$1&lt;=Last_Bil,SUMIFS(INDIRECT("EB[" &amp; U$1 &amp; "]"),EB[indic_nrg],$A42,EB[Nositel],$B42,EB[Výběr],1,EB[unit],"TJ"),0)</f>
        <v>181</v>
      </c>
      <c r="V42" s="173">
        <f ca="1">IF(V$1&lt;=Last_Bil,SUMIFS(INDIRECT("EB[" &amp; V$1 &amp; "]"),EB[indic_nrg],$A42,EB[Nositel],$B42,EB[Výběr],1,EB[unit],"TJ"),0)</f>
        <v>1</v>
      </c>
      <c r="W42" s="173">
        <f ca="1">IF(W$1&lt;=Last_Bil,SUMIFS(INDIRECT("EB[" &amp; W$1 &amp; "]"),EB[indic_nrg],$A42,EB[Nositel],$B42,EB[Výběr],1,EB[unit],"TJ"),0)</f>
        <v>5</v>
      </c>
      <c r="X42" s="173">
        <f ca="1">IF(X$1&lt;=Last_Bil,SUMIFS(INDIRECT("EB[" &amp; X$1 &amp; "]"),EB[indic_nrg],$A42,EB[Nositel],$B42,EB[Výběr],1,EB[unit],"TJ"),0)</f>
        <v>27</v>
      </c>
      <c r="Y42" s="173">
        <f ca="1">IF(Y$1&lt;=Last_Bil,SUMIFS(INDIRECT("EB[" &amp; Y$1 &amp; "]"),EB[indic_nrg],$A42,EB[Nositel],$B42,EB[Výběr],1,EB[unit],"TJ"),0)</f>
        <v>41</v>
      </c>
      <c r="Z42" s="173">
        <f ca="1">IF(Z$1&lt;=Last_Bil,SUMIFS(INDIRECT("EB[" &amp; Z$1 &amp; "]"),EB[indic_nrg],$A42,EB[Nositel],$B42,EB[Výběr],1,EB[unit],"TJ"),0)</f>
        <v>53</v>
      </c>
      <c r="AA42" s="173">
        <f ca="1">IF(AA$1&lt;=Last_Bil,SUMIFS(INDIRECT("EB[" &amp; AA$1 &amp; "]"),EB[indic_nrg],$A42,EB[Nositel],$B42,EB[Výběr],1,EB[unit],"TJ"),0)</f>
        <v>0</v>
      </c>
      <c r="AB42" s="173">
        <f ca="1">IF(AB$1&lt;=Last_Bil,SUMIFS(INDIRECT("EB[" &amp; AB$1 &amp; "]"),EB[indic_nrg],$A42,EB[Nositel],$B42,EB[Výběr],1,EB[unit],"TJ"),0)</f>
        <v>0</v>
      </c>
      <c r="AC42" s="173">
        <f ca="1">IF(AC$1&lt;=Last_Bil,SUMIFS(INDIRECT("EB[" &amp; AC$1 &amp; "]"),EB[indic_nrg],$A42,EB[Nositel],$B42,EB[Výběr],1,EB[unit],"TJ"),0)</f>
        <v>0</v>
      </c>
      <c r="AD42" s="173">
        <f ca="1">IF(AD$1&lt;=Last_Bil,SUMIFS(INDIRECT("EB[" &amp; AD$1 &amp; "]"),EB[indic_nrg],$A42,EB[Nositel],$B42,EB[Výběr],1,EB[unit],"TJ"),0)</f>
        <v>0</v>
      </c>
      <c r="AE42" s="173">
        <f ca="1">IF(AE$1&lt;=Last_Bil,SUMIFS(INDIRECT("EB[" &amp; AE$1 &amp; "]"),EB[indic_nrg],$A42,EB[Nositel],$B42,EB[Výběr],1,EB[unit],"TJ"),0)</f>
        <v>0</v>
      </c>
      <c r="AF42" s="173">
        <f ca="1">IF(AF$1&lt;=Last_Bil,SUMIFS(INDIRECT("EB[" &amp; AF$1 &amp; "]"),EB[indic_nrg],$A42,EB[Nositel],$B42,EB[Výběr],1,EB[unit],"TJ"),0)</f>
        <v>0</v>
      </c>
      <c r="AG42" s="173">
        <f ca="1">IF(AG$1&lt;=Last_Bil,SUMIFS(INDIRECT("EB[" &amp; AG$1 &amp; "]"),EB[indic_nrg],$A42,EB[Nositel],$B42,EB[Výběr],1,EB[unit],"TJ"),0)</f>
        <v>0</v>
      </c>
      <c r="AH42" s="173">
        <f ca="1">IF(AH$1&lt;=Last_Bil,SUMIFS(INDIRECT("EB[" &amp; AH$1 &amp; "]"),EB[indic_nrg],$A42,EB[Nositel],$B42,EB[Výběr],1,EB[unit],"TJ"),0)</f>
        <v>0</v>
      </c>
      <c r="AI42" s="173">
        <f ca="1">IF(AI$1&lt;=Last_Bil,SUMIFS(INDIRECT("EB[" &amp; AI$1 &amp; "]"),EB[indic_nrg],$A42,EB[Nositel],$B42,EB[Výběr],1,EB[unit],"TJ"),0)</f>
        <v>0</v>
      </c>
      <c r="AJ42" s="173">
        <f ca="1">IF(AJ$1&lt;=Last_Bil,SUMIFS(INDIRECT("EB[" &amp; AJ$1 &amp; "]"),EB[indic_nrg],$A42,EB[Nositel],$B42,EB[Výběr],1,EB[unit],"TJ"),0)</f>
        <v>0</v>
      </c>
      <c r="AK42" s="173">
        <f ca="1">IF(AK$1&lt;=Last_Bil,SUMIFS(INDIRECT("EB[" &amp; AK$1 &amp; "]"),EB[indic_nrg],$A42,EB[Nositel],$B42,EB[Výběr],1,EB[unit],"TJ"),0)</f>
        <v>0</v>
      </c>
      <c r="AL42" s="173">
        <f ca="1">IF(AL$1&lt;=Last_Bil,SUMIFS(INDIRECT("EB[" &amp; AL$1 &amp; "]"),EB[indic_nrg],$A42,EB[Nositel],$B42,EB[Výběr],1,EB[unit],"TJ"),0)</f>
        <v>0</v>
      </c>
      <c r="AM42" s="173">
        <f ca="1">IF(AM$1&lt;=Last_Bil,SUMIFS(INDIRECT("EB[" &amp; AM$1 &amp; "]"),EB[indic_nrg],$A42,EB[Nositel],$B42,EB[Výběr],1,EB[unit],"TJ"),0)</f>
        <v>0</v>
      </c>
      <c r="AN42" s="173">
        <f ca="1">IF(AN$1&lt;=Last_Bil,SUMIFS(INDIRECT("EB[" &amp; AN$1 &amp; "]"),EB[indic_nrg],$A42,EB[Nositel],$B42,EB[Výběr],1,EB[unit],"TJ"),0)</f>
        <v>0</v>
      </c>
      <c r="AO42" s="173">
        <f ca="1">IF(AO$1&lt;=Last_Bil,SUMIFS(INDIRECT("EB[" &amp; AO$1 &amp; "]"),EB[indic_nrg],$A42,EB[Nositel],$B42,EB[Výběr],1,EB[unit],"TJ"),0)</f>
        <v>0</v>
      </c>
      <c r="AP42" s="173">
        <f ca="1">IF(AP$1&lt;=Last_Bil,SUMIFS(INDIRECT("EB[" &amp; AP$1 &amp; "]"),EB[indic_nrg],$A42,EB[Nositel],$B42,EB[Výběr],1,EB[unit],"TJ"),0)</f>
        <v>0</v>
      </c>
      <c r="AQ42" s="173">
        <f ca="1">IF(AQ$1&lt;=Last_Bil,SUMIFS(INDIRECT("EB[" &amp; AQ$1 &amp; "]"),EB[indic_nrg],$A42,EB[Nositel],$B42,EB[Výběr],1,EB[unit],"TJ"),0)</f>
        <v>0</v>
      </c>
      <c r="AR42" s="173">
        <f ca="1">IF(AR$1&lt;=Last_Bil,SUMIFS(INDIRECT("EB[" &amp; AR$1 &amp; "]"),EB[indic_nrg],$A42,EB[Nositel],$B42,EB[Výběr],1,EB[unit],"TJ"),0)</f>
        <v>0</v>
      </c>
      <c r="AS42" s="173">
        <f ca="1">IF(AS$1&lt;=Last_Bil,SUMIFS(INDIRECT("EB[" &amp; AS$1 &amp; "]"),EB[indic_nrg],$A42,EB[Nositel],$B42,EB[Výběr],1,EB[unit],"TJ"),0)</f>
        <v>0</v>
      </c>
      <c r="AT42" s="173">
        <f ca="1">IF(AT$1&lt;=Last_Bil,SUMIFS(INDIRECT("EB[" &amp; AT$1 &amp; "]"),EB[indic_nrg],$A42,EB[Nositel],$B42,EB[Výběr],1,EB[unit],"TJ"),0)</f>
        <v>0</v>
      </c>
      <c r="AU42" s="173">
        <f ca="1">IF(AU$1&lt;=Last_Bil,SUMIFS(INDIRECT("EB[" &amp; AU$1 &amp; "]"),EB[indic_nrg],$A42,EB[Nositel],$B42,EB[Výběr],1,EB[unit],"TJ"),0)</f>
        <v>0</v>
      </c>
      <c r="AV42" s="173">
        <f ca="1">IF(AV$1&lt;=Last_Bil,SUMIFS(INDIRECT("EB[" &amp; AV$1 &amp; "]"),EB[indic_nrg],$A42,EB[Nositel],$B42,EB[Výběr],1,EB[unit],"TJ"),0)</f>
        <v>0</v>
      </c>
      <c r="AW42" s="173">
        <f ca="1">IF(AW$1&lt;=Last_Bil,SUMIFS(INDIRECT("EB[" &amp; AW$1 &amp; "]"),EB[indic_nrg],$A42,EB[Nositel],$B42,EB[Výběr],1,EB[unit],"TJ"),0)</f>
        <v>0</v>
      </c>
      <c r="AX42" s="173">
        <f ca="1">IF(AX$1&lt;=Last_Bil,SUMIFS(INDIRECT("EB[" &amp; AX$1 &amp; "]"),EB[indic_nrg],$A42,EB[Nositel],$B42,EB[Výběr],1,EB[unit],"TJ"),0)</f>
        <v>0</v>
      </c>
      <c r="AY42" s="173">
        <f ca="1">IF(AY$1&lt;=Last_Bil,SUMIFS(INDIRECT("EB[" &amp; AY$1 &amp; "]"),EB[indic_nrg],$A42,EB[Nositel],$B42,EB[Výběr],1,EB[unit],"TJ"),0)</f>
        <v>0</v>
      </c>
      <c r="AZ42" s="173">
        <f ca="1">IF(AZ$1&lt;=Last_Bil,SUMIFS(INDIRECT("EB[" &amp; AZ$1 &amp; "]"),EB[indic_nrg],$A42,EB[Nositel],$B42,EB[Výběr],1,EB[unit],"TJ"),0)</f>
        <v>0</v>
      </c>
      <c r="BA42" s="173">
        <f ca="1">IF(BA$1&lt;=Last_Bil,SUMIFS(INDIRECT("EB[" &amp; BA$1 &amp; "]"),EB[indic_nrg],$A42,EB[Nositel],$B42,EB[Výběr],1,EB[unit],"TJ"),0)</f>
        <v>0</v>
      </c>
      <c r="BB42" s="173">
        <f ca="1">IF(BB$1&lt;=Last_Bil,SUMIFS(INDIRECT("EB[" &amp; BB$1 &amp; "]"),EB[indic_nrg],$A42,EB[Nositel],$B42,EB[Výběr],1,EB[unit],"TJ"),0)</f>
        <v>0</v>
      </c>
      <c r="BC42" s="173">
        <f ca="1">IF(BC$1&lt;=Last_Bil,SUMIFS(INDIRECT("EB[" &amp; BC$1 &amp; "]"),EB[indic_nrg],$A42,EB[Nositel],$B42,EB[Výběr],1,EB[unit],"TJ"),0)</f>
        <v>0</v>
      </c>
      <c r="BD42" s="173">
        <f ca="1">IF(BD$1&lt;=Last_Bil,SUMIFS(INDIRECT("EB[" &amp; BD$1 &amp; "]"),EB[indic_nrg],$A42,EB[Nositel],$B42,EB[Výběr],1,EB[unit],"TJ"),0)</f>
        <v>0</v>
      </c>
      <c r="BE42" s="173">
        <f ca="1">IF(BE$1&lt;=Last_Bil,SUMIFS(INDIRECT("EB[" &amp; BE$1 &amp; "]"),EB[indic_nrg],$A42,EB[Nositel],$B42,EB[Výběr],1,EB[unit],"TJ"),0)</f>
        <v>0</v>
      </c>
      <c r="BF42" s="173">
        <f ca="1">IF(BF$1&lt;=Last_Bil,SUMIFS(INDIRECT("EB[" &amp; BF$1 &amp; "]"),EB[indic_nrg],$A42,EB[Nositel],$B42,EB[Výběr],1,EB[unit],"TJ"),0)</f>
        <v>0</v>
      </c>
      <c r="BG42" s="173">
        <f ca="1">IF(BG$1&lt;=Last_Bil,SUMIFS(INDIRECT("EB[" &amp; BG$1 &amp; "]"),EB[indic_nrg],$A42,EB[Nositel],$B42,EB[Výběr],1,EB[unit],"TJ"),0)</f>
        <v>0</v>
      </c>
      <c r="BH42" s="173">
        <f ca="1">IF(BH$1&lt;=Last_Bil,SUMIFS(INDIRECT("EB[" &amp; BH$1 &amp; "]"),EB[indic_nrg],$A42,EB[Nositel],$B42,EB[Výběr],1,EB[unit],"TJ"),0)</f>
        <v>0</v>
      </c>
      <c r="BI42" s="173">
        <f ca="1">IF(BI$1&lt;=Last_Bil,SUMIFS(INDIRECT("EB[" &amp; BI$1 &amp; "]"),EB[indic_nrg],$A42,EB[Nositel],$B42,EB[Výběr],1,EB[unit],"TJ"),0)</f>
        <v>0</v>
      </c>
      <c r="BJ42" s="173">
        <f ca="1">IF(BJ$1&lt;=Last_Bil,SUMIFS(INDIRECT("EB[" &amp; BJ$1 &amp; "]"),EB[indic_nrg],$A42,EB[Nositel],$B42,EB[Výběr],1,EB[unit],"TJ"),0)</f>
        <v>0</v>
      </c>
      <c r="BK42" s="173">
        <f ca="1">IF(BK$1&lt;=Last_Bil,SUMIFS(INDIRECT("EB[" &amp; BK$1 &amp; "]"),EB[indic_nrg],$A42,EB[Nositel],$B42,EB[Výběr],1,EB[unit],"TJ"),0)</f>
        <v>0</v>
      </c>
      <c r="BL42" s="162">
        <f ca="1">IF(BL$1&lt;=Last_Bil,SUMIFS(INDIRECT("EB[" &amp; BL$1 &amp; "]"),EB[indic_nrg],$A42,EB[Nositel],$B42,EB[Výběr],1,EB[unit],"TJ"),0)</f>
        <v>0</v>
      </c>
    </row>
    <row r="43" spans="1:64" s="196" customFormat="1" x14ac:dyDescent="0.25">
      <c r="B43" t="s">
        <v>3277</v>
      </c>
      <c r="C43" s="221" t="str">
        <f t="shared" si="60"/>
        <v>Elektřina</v>
      </c>
      <c r="D43" s="215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62"/>
    </row>
    <row r="44" spans="1:64" s="196" customFormat="1" x14ac:dyDescent="0.25">
      <c r="B44" t="s">
        <v>3255</v>
      </c>
      <c r="C44" s="221" t="str">
        <f t="shared" si="60"/>
        <v>Teplo</v>
      </c>
      <c r="D44" s="215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62"/>
    </row>
    <row r="45" spans="1:64" s="196" customFormat="1" x14ac:dyDescent="0.25">
      <c r="B45" t="s">
        <v>3256</v>
      </c>
      <c r="C45" s="221" t="str">
        <f t="shared" si="60"/>
        <v>OZE mimo biomasu</v>
      </c>
      <c r="D45" s="215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62"/>
    </row>
    <row r="46" spans="1:64" s="196" customFormat="1" x14ac:dyDescent="0.25">
      <c r="B46" t="s">
        <v>3153</v>
      </c>
      <c r="C46" s="221" t="str">
        <f t="shared" si="60"/>
        <v>Letecký benzín</v>
      </c>
      <c r="D46" s="215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62"/>
    </row>
    <row r="47" spans="1:64" s="196" customFormat="1" x14ac:dyDescent="0.25">
      <c r="B47" t="s">
        <v>2962</v>
      </c>
      <c r="C47" s="221" t="str">
        <f t="shared" si="60"/>
        <v>Benzín</v>
      </c>
      <c r="D47" s="215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62"/>
    </row>
    <row r="48" spans="1:64" s="196" customFormat="1" x14ac:dyDescent="0.25">
      <c r="B48" t="s">
        <v>3156</v>
      </c>
      <c r="C48" s="221" t="str">
        <f t="shared" si="60"/>
        <v>Diesel</v>
      </c>
      <c r="D48" s="215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62"/>
    </row>
    <row r="49" spans="1:64" s="196" customFormat="1" x14ac:dyDescent="0.25">
      <c r="B49" t="s">
        <v>3154</v>
      </c>
      <c r="C49" s="221" t="str">
        <f t="shared" si="60"/>
        <v>Letecký petrolej</v>
      </c>
      <c r="D49" s="215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62"/>
    </row>
    <row r="50" spans="1:64" s="196" customFormat="1" x14ac:dyDescent="0.25">
      <c r="B50" t="s">
        <v>2959</v>
      </c>
      <c r="C50" s="221" t="str">
        <f t="shared" si="60"/>
        <v>LPG</v>
      </c>
      <c r="D50" s="215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62"/>
    </row>
    <row r="51" spans="1:64" s="196" customFormat="1" ht="15.75" thickBot="1" x14ac:dyDescent="0.3">
      <c r="B51" t="s">
        <v>3276</v>
      </c>
      <c r="C51" s="222" t="str">
        <f t="shared" si="60"/>
        <v>Jaderné teplo</v>
      </c>
      <c r="D51" s="167">
        <f ca="1">IF(D$1&lt;=Last_Bil,SUMIFS(INDIRECT("EB[" &amp; D$1 &amp; "]"),EB[indic_nrg],$A51,EB[Nositel],$B51,EB[Výběr],1,EB[unit],"TJ"),0)</f>
        <v>0</v>
      </c>
      <c r="E51" s="168">
        <f ca="1">IF(E$1&lt;=Last_Bil,SUMIFS(INDIRECT("EB[" &amp; E$1 &amp; "]"),EB[indic_nrg],$A51,EB[Nositel],$B51,EB[Výběr],1,EB[unit],"TJ"),0)</f>
        <v>0</v>
      </c>
      <c r="F51" s="168">
        <f ca="1">IF(F$1&lt;=Last_Bil,SUMIFS(INDIRECT("EB[" &amp; F$1 &amp; "]"),EB[indic_nrg],$A51,EB[Nositel],$B51,EB[Výběr],1,EB[unit],"TJ"),0)</f>
        <v>0</v>
      </c>
      <c r="G51" s="168">
        <f ca="1">IF(G$1&lt;=Last_Bil,SUMIFS(INDIRECT("EB[" &amp; G$1 &amp; "]"),EB[indic_nrg],$A51,EB[Nositel],$B51,EB[Výběr],1,EB[unit],"TJ"),0)</f>
        <v>0</v>
      </c>
      <c r="H51" s="168">
        <f ca="1">IF(H$1&lt;=Last_Bil,SUMIFS(INDIRECT("EB[" &amp; H$1 &amp; "]"),EB[indic_nrg],$A51,EB[Nositel],$B51,EB[Výběr],1,EB[unit],"TJ"),0)</f>
        <v>0</v>
      </c>
      <c r="I51" s="168">
        <f ca="1">IF(I$1&lt;=Last_Bil,SUMIFS(INDIRECT("EB[" &amp; I$1 &amp; "]"),EB[indic_nrg],$A51,EB[Nositel],$B51,EB[Výběr],1,EB[unit],"TJ"),0)</f>
        <v>0</v>
      </c>
      <c r="J51" s="168">
        <f ca="1">IF(J$1&lt;=Last_Bil,SUMIFS(INDIRECT("EB[" &amp; J$1 &amp; "]"),EB[indic_nrg],$A51,EB[Nositel],$B51,EB[Výběr],1,EB[unit],"TJ"),0)</f>
        <v>0</v>
      </c>
      <c r="K51" s="168">
        <f ca="1">IF(K$1&lt;=Last_Bil,SUMIFS(INDIRECT("EB[" &amp; K$1 &amp; "]"),EB[indic_nrg],$A51,EB[Nositel],$B51,EB[Výběr],1,EB[unit],"TJ"),0)</f>
        <v>0</v>
      </c>
      <c r="L51" s="168">
        <f ca="1">IF(L$1&lt;=Last_Bil,SUMIFS(INDIRECT("EB[" &amp; L$1 &amp; "]"),EB[indic_nrg],$A51,EB[Nositel],$B51,EB[Výběr],1,EB[unit],"TJ"),0)</f>
        <v>0</v>
      </c>
      <c r="M51" s="168">
        <f ca="1">IF(M$1&lt;=Last_Bil,SUMIFS(INDIRECT("EB[" &amp; M$1 &amp; "]"),EB[indic_nrg],$A51,EB[Nositel],$B51,EB[Výběr],1,EB[unit],"TJ"),0)</f>
        <v>0</v>
      </c>
      <c r="N51" s="168">
        <f ca="1">IF(N$1&lt;=Last_Bil,SUMIFS(INDIRECT("EB[" &amp; N$1 &amp; "]"),EB[indic_nrg],$A51,EB[Nositel],$B51,EB[Výběr],1,EB[unit],"TJ"),0)</f>
        <v>0</v>
      </c>
      <c r="O51" s="168">
        <f ca="1">IF(O$1&lt;=Last_Bil,SUMIFS(INDIRECT("EB[" &amp; O$1 &amp; "]"),EB[indic_nrg],$A51,EB[Nositel],$B51,EB[Výběr],1,EB[unit],"TJ"),0)</f>
        <v>0</v>
      </c>
      <c r="P51" s="168">
        <f ca="1">IF(P$1&lt;=Last_Bil,SUMIFS(INDIRECT("EB[" &amp; P$1 &amp; "]"),EB[indic_nrg],$A51,EB[Nositel],$B51,EB[Výběr],1,EB[unit],"TJ"),0)</f>
        <v>0</v>
      </c>
      <c r="Q51" s="168">
        <f ca="1">IF(Q$1&lt;=Last_Bil,SUMIFS(INDIRECT("EB[" &amp; Q$1 &amp; "]"),EB[indic_nrg],$A51,EB[Nositel],$B51,EB[Výběr],1,EB[unit],"TJ"),0)</f>
        <v>0</v>
      </c>
      <c r="R51" s="168">
        <f ca="1">IF(R$1&lt;=Last_Bil,SUMIFS(INDIRECT("EB[" &amp; R$1 &amp; "]"),EB[indic_nrg],$A51,EB[Nositel],$B51,EB[Výběr],1,EB[unit],"TJ"),0)</f>
        <v>0</v>
      </c>
      <c r="S51" s="168">
        <f ca="1">IF(S$1&lt;=Last_Bil,SUMIFS(INDIRECT("EB[" &amp; S$1 &amp; "]"),EB[indic_nrg],$A51,EB[Nositel],$B51,EB[Výběr],1,EB[unit],"TJ"),0)</f>
        <v>0</v>
      </c>
      <c r="T51" s="168">
        <f ca="1">IF(T$1&lt;=Last_Bil,SUMIFS(INDIRECT("EB[" &amp; T$1 &amp; "]"),EB[indic_nrg],$A51,EB[Nositel],$B51,EB[Výběr],1,EB[unit],"TJ"),0)</f>
        <v>0</v>
      </c>
      <c r="U51" s="168">
        <f ca="1">IF(U$1&lt;=Last_Bil,SUMIFS(INDIRECT("EB[" &amp; U$1 &amp; "]"),EB[indic_nrg],$A51,EB[Nositel],$B51,EB[Výběr],1,EB[unit],"TJ"),0)</f>
        <v>0</v>
      </c>
      <c r="V51" s="168">
        <f ca="1">IF(V$1&lt;=Last_Bil,SUMIFS(INDIRECT("EB[" &amp; V$1 &amp; "]"),EB[indic_nrg],$A51,EB[Nositel],$B51,EB[Výběr],1,EB[unit],"TJ"),0)</f>
        <v>0</v>
      </c>
      <c r="W51" s="168">
        <f ca="1">IF(W$1&lt;=Last_Bil,SUMIFS(INDIRECT("EB[" &amp; W$1 &amp; "]"),EB[indic_nrg],$A51,EB[Nositel],$B51,EB[Výběr],1,EB[unit],"TJ"),0)</f>
        <v>0</v>
      </c>
      <c r="X51" s="168">
        <f ca="1">IF(X$1&lt;=Last_Bil,SUMIFS(INDIRECT("EB[" &amp; X$1 &amp; "]"),EB[indic_nrg],$A51,EB[Nositel],$B51,EB[Výběr],1,EB[unit],"TJ"),0)</f>
        <v>0</v>
      </c>
      <c r="Y51" s="168">
        <f ca="1">IF(Y$1&lt;=Last_Bil,SUMIFS(INDIRECT("EB[" &amp; Y$1 &amp; "]"),EB[indic_nrg],$A51,EB[Nositel],$B51,EB[Výběr],1,EB[unit],"TJ"),0)</f>
        <v>0</v>
      </c>
      <c r="Z51" s="168">
        <f ca="1">IF(Z$1&lt;=Last_Bil,SUMIFS(INDIRECT("EB[" &amp; Z$1 &amp; "]"),EB[indic_nrg],$A51,EB[Nositel],$B51,EB[Výběr],1,EB[unit],"TJ"),0)</f>
        <v>0</v>
      </c>
      <c r="AA51" s="168">
        <f ca="1">IF(AA$1&lt;=Last_Bil,SUMIFS(INDIRECT("EB[" &amp; AA$1 &amp; "]"),EB[indic_nrg],$A51,EB[Nositel],$B51,EB[Výběr],1,EB[unit],"TJ"),0)</f>
        <v>0</v>
      </c>
      <c r="AB51" s="168">
        <f ca="1">IF(AB$1&lt;=Last_Bil,SUMIFS(INDIRECT("EB[" &amp; AB$1 &amp; "]"),EB[indic_nrg],$A51,EB[Nositel],$B51,EB[Výběr],1,EB[unit],"TJ"),0)</f>
        <v>0</v>
      </c>
      <c r="AC51" s="168">
        <f ca="1">IF(AC$1&lt;=Last_Bil,SUMIFS(INDIRECT("EB[" &amp; AC$1 &amp; "]"),EB[indic_nrg],$A51,EB[Nositel],$B51,EB[Výběr],1,EB[unit],"TJ"),0)</f>
        <v>0</v>
      </c>
      <c r="AD51" s="168">
        <f ca="1">IF(AD$1&lt;=Last_Bil,SUMIFS(INDIRECT("EB[" &amp; AD$1 &amp; "]"),EB[indic_nrg],$A51,EB[Nositel],$B51,EB[Výběr],1,EB[unit],"TJ"),0)</f>
        <v>0</v>
      </c>
      <c r="AE51" s="168">
        <f ca="1">IF(AE$1&lt;=Last_Bil,SUMIFS(INDIRECT("EB[" &amp; AE$1 &amp; "]"),EB[indic_nrg],$A51,EB[Nositel],$B51,EB[Výběr],1,EB[unit],"TJ"),0)</f>
        <v>0</v>
      </c>
      <c r="AF51" s="168">
        <f ca="1">IF(AF$1&lt;=Last_Bil,SUMIFS(INDIRECT("EB[" &amp; AF$1 &amp; "]"),EB[indic_nrg],$A51,EB[Nositel],$B51,EB[Výběr],1,EB[unit],"TJ"),0)</f>
        <v>0</v>
      </c>
      <c r="AG51" s="168">
        <f ca="1">IF(AG$1&lt;=Last_Bil,SUMIFS(INDIRECT("EB[" &amp; AG$1 &amp; "]"),EB[indic_nrg],$A51,EB[Nositel],$B51,EB[Výběr],1,EB[unit],"TJ"),0)</f>
        <v>0</v>
      </c>
      <c r="AH51" s="168">
        <f ca="1">IF(AH$1&lt;=Last_Bil,SUMIFS(INDIRECT("EB[" &amp; AH$1 &amp; "]"),EB[indic_nrg],$A51,EB[Nositel],$B51,EB[Výběr],1,EB[unit],"TJ"),0)</f>
        <v>0</v>
      </c>
      <c r="AI51" s="168">
        <f ca="1">IF(AI$1&lt;=Last_Bil,SUMIFS(INDIRECT("EB[" &amp; AI$1 &amp; "]"),EB[indic_nrg],$A51,EB[Nositel],$B51,EB[Výběr],1,EB[unit],"TJ"),0)</f>
        <v>0</v>
      </c>
      <c r="AJ51" s="168">
        <f ca="1">IF(AJ$1&lt;=Last_Bil,SUMIFS(INDIRECT("EB[" &amp; AJ$1 &amp; "]"),EB[indic_nrg],$A51,EB[Nositel],$B51,EB[Výběr],1,EB[unit],"TJ"),0)</f>
        <v>0</v>
      </c>
      <c r="AK51" s="168">
        <f ca="1">IF(AK$1&lt;=Last_Bil,SUMIFS(INDIRECT("EB[" &amp; AK$1 &amp; "]"),EB[indic_nrg],$A51,EB[Nositel],$B51,EB[Výběr],1,EB[unit],"TJ"),0)</f>
        <v>0</v>
      </c>
      <c r="AL51" s="168">
        <f ca="1">IF(AL$1&lt;=Last_Bil,SUMIFS(INDIRECT("EB[" &amp; AL$1 &amp; "]"),EB[indic_nrg],$A51,EB[Nositel],$B51,EB[Výběr],1,EB[unit],"TJ"),0)</f>
        <v>0</v>
      </c>
      <c r="AM51" s="168">
        <f ca="1">IF(AM$1&lt;=Last_Bil,SUMIFS(INDIRECT("EB[" &amp; AM$1 &amp; "]"),EB[indic_nrg],$A51,EB[Nositel],$B51,EB[Výběr],1,EB[unit],"TJ"),0)</f>
        <v>0</v>
      </c>
      <c r="AN51" s="168">
        <f ca="1">IF(AN$1&lt;=Last_Bil,SUMIFS(INDIRECT("EB[" &amp; AN$1 &amp; "]"),EB[indic_nrg],$A51,EB[Nositel],$B51,EB[Výběr],1,EB[unit],"TJ"),0)</f>
        <v>0</v>
      </c>
      <c r="AO51" s="168">
        <f ca="1">IF(AO$1&lt;=Last_Bil,SUMIFS(INDIRECT("EB[" &amp; AO$1 &amp; "]"),EB[indic_nrg],$A51,EB[Nositel],$B51,EB[Výběr],1,EB[unit],"TJ"),0)</f>
        <v>0</v>
      </c>
      <c r="AP51" s="168">
        <f ca="1">IF(AP$1&lt;=Last_Bil,SUMIFS(INDIRECT("EB[" &amp; AP$1 &amp; "]"),EB[indic_nrg],$A51,EB[Nositel],$B51,EB[Výběr],1,EB[unit],"TJ"),0)</f>
        <v>0</v>
      </c>
      <c r="AQ51" s="168">
        <f ca="1">IF(AQ$1&lt;=Last_Bil,SUMIFS(INDIRECT("EB[" &amp; AQ$1 &amp; "]"),EB[indic_nrg],$A51,EB[Nositel],$B51,EB[Výběr],1,EB[unit],"TJ"),0)</f>
        <v>0</v>
      </c>
      <c r="AR51" s="168">
        <f ca="1">IF(AR$1&lt;=Last_Bil,SUMIFS(INDIRECT("EB[" &amp; AR$1 &amp; "]"),EB[indic_nrg],$A51,EB[Nositel],$B51,EB[Výběr],1,EB[unit],"TJ"),0)</f>
        <v>0</v>
      </c>
      <c r="AS51" s="168">
        <f ca="1">IF(AS$1&lt;=Last_Bil,SUMIFS(INDIRECT("EB[" &amp; AS$1 &amp; "]"),EB[indic_nrg],$A51,EB[Nositel],$B51,EB[Výběr],1,EB[unit],"TJ"),0)</f>
        <v>0</v>
      </c>
      <c r="AT51" s="168">
        <f ca="1">IF(AT$1&lt;=Last_Bil,SUMIFS(INDIRECT("EB[" &amp; AT$1 &amp; "]"),EB[indic_nrg],$A51,EB[Nositel],$B51,EB[Výběr],1,EB[unit],"TJ"),0)</f>
        <v>0</v>
      </c>
      <c r="AU51" s="168">
        <f ca="1">IF(AU$1&lt;=Last_Bil,SUMIFS(INDIRECT("EB[" &amp; AU$1 &amp; "]"),EB[indic_nrg],$A51,EB[Nositel],$B51,EB[Výběr],1,EB[unit],"TJ"),0)</f>
        <v>0</v>
      </c>
      <c r="AV51" s="168">
        <f ca="1">IF(AV$1&lt;=Last_Bil,SUMIFS(INDIRECT("EB[" &amp; AV$1 &amp; "]"),EB[indic_nrg],$A51,EB[Nositel],$B51,EB[Výběr],1,EB[unit],"TJ"),0)</f>
        <v>0</v>
      </c>
      <c r="AW51" s="168">
        <f ca="1">IF(AW$1&lt;=Last_Bil,SUMIFS(INDIRECT("EB[" &amp; AW$1 &amp; "]"),EB[indic_nrg],$A51,EB[Nositel],$B51,EB[Výběr],1,EB[unit],"TJ"),0)</f>
        <v>0</v>
      </c>
      <c r="AX51" s="168">
        <f ca="1">IF(AX$1&lt;=Last_Bil,SUMIFS(INDIRECT("EB[" &amp; AX$1 &amp; "]"),EB[indic_nrg],$A51,EB[Nositel],$B51,EB[Výběr],1,EB[unit],"TJ"),0)</f>
        <v>0</v>
      </c>
      <c r="AY51" s="168">
        <f ca="1">IF(AY$1&lt;=Last_Bil,SUMIFS(INDIRECT("EB[" &amp; AY$1 &amp; "]"),EB[indic_nrg],$A51,EB[Nositel],$B51,EB[Výběr],1,EB[unit],"TJ"),0)</f>
        <v>0</v>
      </c>
      <c r="AZ51" s="168">
        <f ca="1">IF(AZ$1&lt;=Last_Bil,SUMIFS(INDIRECT("EB[" &amp; AZ$1 &amp; "]"),EB[indic_nrg],$A51,EB[Nositel],$B51,EB[Výběr],1,EB[unit],"TJ"),0)</f>
        <v>0</v>
      </c>
      <c r="BA51" s="168">
        <f ca="1">IF(BA$1&lt;=Last_Bil,SUMIFS(INDIRECT("EB[" &amp; BA$1 &amp; "]"),EB[indic_nrg],$A51,EB[Nositel],$B51,EB[Výběr],1,EB[unit],"TJ"),0)</f>
        <v>0</v>
      </c>
      <c r="BB51" s="168">
        <f ca="1">IF(BB$1&lt;=Last_Bil,SUMIFS(INDIRECT("EB[" &amp; BB$1 &amp; "]"),EB[indic_nrg],$A51,EB[Nositel],$B51,EB[Výběr],1,EB[unit],"TJ"),0)</f>
        <v>0</v>
      </c>
      <c r="BC51" s="168">
        <f ca="1">IF(BC$1&lt;=Last_Bil,SUMIFS(INDIRECT("EB[" &amp; BC$1 &amp; "]"),EB[indic_nrg],$A51,EB[Nositel],$B51,EB[Výběr],1,EB[unit],"TJ"),0)</f>
        <v>0</v>
      </c>
      <c r="BD51" s="168">
        <f ca="1">IF(BD$1&lt;=Last_Bil,SUMIFS(INDIRECT("EB[" &amp; BD$1 &amp; "]"),EB[indic_nrg],$A51,EB[Nositel],$B51,EB[Výběr],1,EB[unit],"TJ"),0)</f>
        <v>0</v>
      </c>
      <c r="BE51" s="168">
        <f ca="1">IF(BE$1&lt;=Last_Bil,SUMIFS(INDIRECT("EB[" &amp; BE$1 &amp; "]"),EB[indic_nrg],$A51,EB[Nositel],$B51,EB[Výběr],1,EB[unit],"TJ"),0)</f>
        <v>0</v>
      </c>
      <c r="BF51" s="168">
        <f ca="1">IF(BF$1&lt;=Last_Bil,SUMIFS(INDIRECT("EB[" &amp; BF$1 &amp; "]"),EB[indic_nrg],$A51,EB[Nositel],$B51,EB[Výběr],1,EB[unit],"TJ"),0)</f>
        <v>0</v>
      </c>
      <c r="BG51" s="168">
        <f ca="1">IF(BG$1&lt;=Last_Bil,SUMIFS(INDIRECT("EB[" &amp; BG$1 &amp; "]"),EB[indic_nrg],$A51,EB[Nositel],$B51,EB[Výběr],1,EB[unit],"TJ"),0)</f>
        <v>0</v>
      </c>
      <c r="BH51" s="168">
        <f ca="1">IF(BH$1&lt;=Last_Bil,SUMIFS(INDIRECT("EB[" &amp; BH$1 &amp; "]"),EB[indic_nrg],$A51,EB[Nositel],$B51,EB[Výběr],1,EB[unit],"TJ"),0)</f>
        <v>0</v>
      </c>
      <c r="BI51" s="168">
        <f ca="1">IF(BI$1&lt;=Last_Bil,SUMIFS(INDIRECT("EB[" &amp; BI$1 &amp; "]"),EB[indic_nrg],$A51,EB[Nositel],$B51,EB[Výběr],1,EB[unit],"TJ"),0)</f>
        <v>0</v>
      </c>
      <c r="BJ51" s="168">
        <f ca="1">IF(BJ$1&lt;=Last_Bil,SUMIFS(INDIRECT("EB[" &amp; BJ$1 &amp; "]"),EB[indic_nrg],$A51,EB[Nositel],$B51,EB[Výběr],1,EB[unit],"TJ"),0)</f>
        <v>0</v>
      </c>
      <c r="BK51" s="168">
        <f ca="1">IF(BK$1&lt;=Last_Bil,SUMIFS(INDIRECT("EB[" &amp; BK$1 &amp; "]"),EB[indic_nrg],$A51,EB[Nositel],$B51,EB[Výběr],1,EB[unit],"TJ"),0)</f>
        <v>0</v>
      </c>
      <c r="BL51" s="169">
        <f ca="1">IF(BL$1&lt;=Last_Bil,SUMIFS(INDIRECT("EB[" &amp; BL$1 &amp; "]"),EB[indic_nrg],$A51,EB[Nositel],$B51,EB[Výběr],1,EB[unit],"TJ"),0)</f>
        <v>0</v>
      </c>
    </row>
    <row r="52" spans="1:64" s="196" customFormat="1" ht="15.75" thickBot="1" x14ac:dyDescent="0.3">
      <c r="B52"/>
      <c r="C52" s="181" t="str">
        <f t="shared" si="60"/>
        <v>Celkem</v>
      </c>
      <c r="D52" s="170">
        <f ca="1">SUM(D38:D51)</f>
        <v>28903</v>
      </c>
      <c r="E52" s="171">
        <f t="shared" ref="E52:BL52" ca="1" si="61">SUM(E38:E51)</f>
        <v>35498</v>
      </c>
      <c r="F52" s="171">
        <f t="shared" ca="1" si="61"/>
        <v>40443</v>
      </c>
      <c r="G52" s="171">
        <f t="shared" ca="1" si="61"/>
        <v>37668</v>
      </c>
      <c r="H52" s="171">
        <f t="shared" ca="1" si="61"/>
        <v>40003</v>
      </c>
      <c r="I52" s="171">
        <f t="shared" ca="1" si="61"/>
        <v>44775</v>
      </c>
      <c r="J52" s="171">
        <f t="shared" ca="1" si="61"/>
        <v>48798</v>
      </c>
      <c r="K52" s="171">
        <f t="shared" ca="1" si="61"/>
        <v>41998</v>
      </c>
      <c r="L52" s="171">
        <f t="shared" ca="1" si="61"/>
        <v>34403</v>
      </c>
      <c r="M52" s="171">
        <f t="shared" ca="1" si="61"/>
        <v>34442</v>
      </c>
      <c r="N52" s="171">
        <f t="shared" ca="1" si="61"/>
        <v>26686</v>
      </c>
      <c r="O52" s="171">
        <f t="shared" ca="1" si="61"/>
        <v>28937</v>
      </c>
      <c r="P52" s="171">
        <f t="shared" ca="1" si="61"/>
        <v>28538</v>
      </c>
      <c r="Q52" s="171">
        <f t="shared" ca="1" si="61"/>
        <v>28638</v>
      </c>
      <c r="R52" s="171">
        <f t="shared" ca="1" si="61"/>
        <v>29895</v>
      </c>
      <c r="S52" s="171">
        <f t="shared" ca="1" si="61"/>
        <v>27762</v>
      </c>
      <c r="T52" s="171">
        <f t="shared" ca="1" si="61"/>
        <v>28713</v>
      </c>
      <c r="U52" s="171">
        <f t="shared" ca="1" si="61"/>
        <v>27296</v>
      </c>
      <c r="V52" s="171">
        <f t="shared" ca="1" si="61"/>
        <v>27112</v>
      </c>
      <c r="W52" s="171">
        <f t="shared" ca="1" si="61"/>
        <v>26611</v>
      </c>
      <c r="X52" s="171">
        <f t="shared" ca="1" si="61"/>
        <v>31103</v>
      </c>
      <c r="Y52" s="171">
        <f t="shared" ca="1" si="61"/>
        <v>25689</v>
      </c>
      <c r="Z52" s="171">
        <f t="shared" ca="1" si="61"/>
        <v>24176</v>
      </c>
      <c r="AA52" s="171">
        <f t="shared" ca="1" si="61"/>
        <v>23843</v>
      </c>
      <c r="AB52" s="171">
        <f t="shared" ca="1" si="61"/>
        <v>19003</v>
      </c>
      <c r="AC52" s="171">
        <f t="shared" ca="1" si="61"/>
        <v>19305</v>
      </c>
      <c r="AD52" s="171">
        <f t="shared" ca="1" si="61"/>
        <v>0</v>
      </c>
      <c r="AE52" s="171">
        <f t="shared" ca="1" si="61"/>
        <v>0</v>
      </c>
      <c r="AF52" s="171">
        <f t="shared" ca="1" si="61"/>
        <v>0</v>
      </c>
      <c r="AG52" s="171">
        <f t="shared" ca="1" si="61"/>
        <v>0</v>
      </c>
      <c r="AH52" s="171">
        <f t="shared" ca="1" si="61"/>
        <v>0</v>
      </c>
      <c r="AI52" s="171">
        <f t="shared" ca="1" si="61"/>
        <v>0</v>
      </c>
      <c r="AJ52" s="171">
        <f t="shared" ca="1" si="61"/>
        <v>0</v>
      </c>
      <c r="AK52" s="171">
        <f t="shared" ca="1" si="61"/>
        <v>0</v>
      </c>
      <c r="AL52" s="171">
        <f t="shared" ca="1" si="61"/>
        <v>0</v>
      </c>
      <c r="AM52" s="171">
        <f t="shared" ca="1" si="61"/>
        <v>0</v>
      </c>
      <c r="AN52" s="171">
        <f t="shared" ca="1" si="61"/>
        <v>0</v>
      </c>
      <c r="AO52" s="171">
        <f t="shared" ca="1" si="61"/>
        <v>0</v>
      </c>
      <c r="AP52" s="171">
        <f t="shared" ca="1" si="61"/>
        <v>0</v>
      </c>
      <c r="AQ52" s="171">
        <f t="shared" ca="1" si="61"/>
        <v>0</v>
      </c>
      <c r="AR52" s="171">
        <f t="shared" ca="1" si="61"/>
        <v>0</v>
      </c>
      <c r="AS52" s="171">
        <f t="shared" ca="1" si="61"/>
        <v>0</v>
      </c>
      <c r="AT52" s="171">
        <f t="shared" ca="1" si="61"/>
        <v>0</v>
      </c>
      <c r="AU52" s="171">
        <f t="shared" ca="1" si="61"/>
        <v>0</v>
      </c>
      <c r="AV52" s="171">
        <f t="shared" ca="1" si="61"/>
        <v>0</v>
      </c>
      <c r="AW52" s="171">
        <f t="shared" ca="1" si="61"/>
        <v>0</v>
      </c>
      <c r="AX52" s="171">
        <f t="shared" ca="1" si="61"/>
        <v>0</v>
      </c>
      <c r="AY52" s="171">
        <f t="shared" ca="1" si="61"/>
        <v>0</v>
      </c>
      <c r="AZ52" s="171">
        <f t="shared" ca="1" si="61"/>
        <v>0</v>
      </c>
      <c r="BA52" s="171">
        <f t="shared" ca="1" si="61"/>
        <v>0</v>
      </c>
      <c r="BB52" s="171">
        <f t="shared" ca="1" si="61"/>
        <v>0</v>
      </c>
      <c r="BC52" s="171">
        <f t="shared" ca="1" si="61"/>
        <v>0</v>
      </c>
      <c r="BD52" s="171">
        <f t="shared" ca="1" si="61"/>
        <v>0</v>
      </c>
      <c r="BE52" s="171">
        <f t="shared" ca="1" si="61"/>
        <v>0</v>
      </c>
      <c r="BF52" s="171">
        <f t="shared" ca="1" si="61"/>
        <v>0</v>
      </c>
      <c r="BG52" s="171">
        <f t="shared" ca="1" si="61"/>
        <v>0</v>
      </c>
      <c r="BH52" s="171">
        <f t="shared" ca="1" si="61"/>
        <v>0</v>
      </c>
      <c r="BI52" s="171">
        <f t="shared" ca="1" si="61"/>
        <v>0</v>
      </c>
      <c r="BJ52" s="171">
        <f t="shared" ca="1" si="61"/>
        <v>0</v>
      </c>
      <c r="BK52" s="171">
        <f t="shared" ca="1" si="61"/>
        <v>0</v>
      </c>
      <c r="BL52" s="172">
        <f t="shared" ca="1" si="61"/>
        <v>0</v>
      </c>
    </row>
    <row r="54" spans="1:64" ht="15.75" thickBot="1" x14ac:dyDescent="0.3"/>
    <row r="55" spans="1:64" s="196" customFormat="1" ht="15.75" thickBot="1" x14ac:dyDescent="0.3">
      <c r="B55"/>
      <c r="C55" s="181" t="s">
        <v>3401</v>
      </c>
      <c r="D55" s="161">
        <f t="array" ref="D55">MIN(IFERROR(VALUE(EB[#Headers]),1000000))</f>
        <v>1990</v>
      </c>
      <c r="E55" s="159">
        <f t="shared" ref="E55" si="62">D55+1</f>
        <v>1991</v>
      </c>
      <c r="F55" s="159">
        <f t="shared" ref="F55" si="63">E55+1</f>
        <v>1992</v>
      </c>
      <c r="G55" s="159">
        <f t="shared" ref="G55" si="64">F55+1</f>
        <v>1993</v>
      </c>
      <c r="H55" s="159">
        <f t="shared" ref="H55" si="65">G55+1</f>
        <v>1994</v>
      </c>
      <c r="I55" s="159">
        <f t="shared" ref="I55" si="66">H55+1</f>
        <v>1995</v>
      </c>
      <c r="J55" s="159">
        <f t="shared" ref="J55" si="67">I55+1</f>
        <v>1996</v>
      </c>
      <c r="K55" s="159">
        <f t="shared" ref="K55" si="68">J55+1</f>
        <v>1997</v>
      </c>
      <c r="L55" s="159">
        <f t="shared" ref="L55" si="69">K55+1</f>
        <v>1998</v>
      </c>
      <c r="M55" s="159">
        <f t="shared" ref="M55" si="70">L55+1</f>
        <v>1999</v>
      </c>
      <c r="N55" s="159">
        <f t="shared" ref="N55" si="71">M55+1</f>
        <v>2000</v>
      </c>
      <c r="O55" s="159">
        <f t="shared" ref="O55" si="72">N55+1</f>
        <v>2001</v>
      </c>
      <c r="P55" s="159">
        <f t="shared" ref="P55" si="73">O55+1</f>
        <v>2002</v>
      </c>
      <c r="Q55" s="159">
        <f t="shared" ref="Q55" si="74">P55+1</f>
        <v>2003</v>
      </c>
      <c r="R55" s="159">
        <f t="shared" ref="R55" si="75">Q55+1</f>
        <v>2004</v>
      </c>
      <c r="S55" s="159">
        <f t="shared" ref="S55" si="76">R55+1</f>
        <v>2005</v>
      </c>
      <c r="T55" s="159">
        <f t="shared" ref="T55" si="77">S55+1</f>
        <v>2006</v>
      </c>
      <c r="U55" s="159">
        <f t="shared" ref="U55" si="78">T55+1</f>
        <v>2007</v>
      </c>
      <c r="V55" s="159">
        <f t="shared" ref="V55" si="79">U55+1</f>
        <v>2008</v>
      </c>
      <c r="W55" s="159">
        <f t="shared" ref="W55" si="80">V55+1</f>
        <v>2009</v>
      </c>
      <c r="X55" s="159">
        <f>S55+5</f>
        <v>2010</v>
      </c>
      <c r="Y55" s="159">
        <f>X55+1</f>
        <v>2011</v>
      </c>
      <c r="Z55" s="159">
        <f>Y55+1</f>
        <v>2012</v>
      </c>
      <c r="AA55" s="159">
        <f>Z55+1</f>
        <v>2013</v>
      </c>
      <c r="AB55" s="159">
        <f>AA55+1</f>
        <v>2014</v>
      </c>
      <c r="AC55" s="159">
        <f>AB55+1</f>
        <v>2015</v>
      </c>
      <c r="AD55" s="159">
        <f>Y55+5</f>
        <v>2016</v>
      </c>
      <c r="AE55" s="159">
        <f t="shared" ref="AE55" si="81">Z55+5</f>
        <v>2017</v>
      </c>
      <c r="AF55" s="159">
        <f t="shared" ref="AF55" si="82">AA55+5</f>
        <v>2018</v>
      </c>
      <c r="AG55" s="159">
        <f t="shared" ref="AG55" si="83">AB55+5</f>
        <v>2019</v>
      </c>
      <c r="AH55" s="159">
        <f t="shared" ref="AH55" si="84">AC55+5</f>
        <v>2020</v>
      </c>
      <c r="AI55" s="159">
        <f t="shared" ref="AI55" si="85">AD55+5</f>
        <v>2021</v>
      </c>
      <c r="AJ55" s="159">
        <f t="shared" ref="AJ55" si="86">AE55+5</f>
        <v>2022</v>
      </c>
      <c r="AK55" s="159">
        <f t="shared" ref="AK55" si="87">AF55+5</f>
        <v>2023</v>
      </c>
      <c r="AL55" s="159">
        <f t="shared" ref="AL55" si="88">AG55+5</f>
        <v>2024</v>
      </c>
      <c r="AM55" s="159">
        <f t="shared" ref="AM55" si="89">AH55+5</f>
        <v>2025</v>
      </c>
      <c r="AN55" s="159">
        <f t="shared" ref="AN55" si="90">AI55+5</f>
        <v>2026</v>
      </c>
      <c r="AO55" s="159">
        <f t="shared" ref="AO55" si="91">AJ55+5</f>
        <v>2027</v>
      </c>
      <c r="AP55" s="159">
        <f t="shared" ref="AP55" si="92">AK55+5</f>
        <v>2028</v>
      </c>
      <c r="AQ55" s="159">
        <f t="shared" ref="AQ55" si="93">AL55+5</f>
        <v>2029</v>
      </c>
      <c r="AR55" s="159">
        <f t="shared" ref="AR55" si="94">AM55+5</f>
        <v>2030</v>
      </c>
      <c r="AS55" s="159">
        <f t="shared" ref="AS55" si="95">AN55+5</f>
        <v>2031</v>
      </c>
      <c r="AT55" s="159">
        <f t="shared" ref="AT55" si="96">AO55+5</f>
        <v>2032</v>
      </c>
      <c r="AU55" s="159">
        <f t="shared" ref="AU55" si="97">AP55+5</f>
        <v>2033</v>
      </c>
      <c r="AV55" s="159">
        <f t="shared" ref="AV55" si="98">AQ55+5</f>
        <v>2034</v>
      </c>
      <c r="AW55" s="159">
        <f t="shared" ref="AW55" si="99">AR55+5</f>
        <v>2035</v>
      </c>
      <c r="AX55" s="159">
        <f t="shared" ref="AX55" si="100">AS55+5</f>
        <v>2036</v>
      </c>
      <c r="AY55" s="159">
        <f t="shared" ref="AY55" si="101">AT55+5</f>
        <v>2037</v>
      </c>
      <c r="AZ55" s="159">
        <f t="shared" ref="AZ55" si="102">AU55+5</f>
        <v>2038</v>
      </c>
      <c r="BA55" s="159">
        <f t="shared" ref="BA55" si="103">AV55+5</f>
        <v>2039</v>
      </c>
      <c r="BB55" s="159">
        <f t="shared" ref="BB55" si="104">AW55+5</f>
        <v>2040</v>
      </c>
      <c r="BC55" s="159">
        <f t="shared" ref="BC55" si="105">AX55+5</f>
        <v>2041</v>
      </c>
      <c r="BD55" s="159">
        <f t="shared" ref="BD55" si="106">AY55+5</f>
        <v>2042</v>
      </c>
      <c r="BE55" s="159">
        <f t="shared" ref="BE55" si="107">AZ55+5</f>
        <v>2043</v>
      </c>
      <c r="BF55" s="159">
        <f t="shared" ref="BF55" si="108">BA55+5</f>
        <v>2044</v>
      </c>
      <c r="BG55" s="159">
        <f t="shared" ref="BG55" si="109">BB55+5</f>
        <v>2045</v>
      </c>
      <c r="BH55" s="159">
        <f t="shared" ref="BH55" si="110">BC55+5</f>
        <v>2046</v>
      </c>
      <c r="BI55" s="159">
        <f t="shared" ref="BI55" si="111">BD55+5</f>
        <v>2047</v>
      </c>
      <c r="BJ55" s="159">
        <f t="shared" ref="BJ55" si="112">BE55+5</f>
        <v>2048</v>
      </c>
      <c r="BK55" s="159">
        <f t="shared" ref="BK55" si="113">BF55+5</f>
        <v>2049</v>
      </c>
      <c r="BL55" s="160">
        <f t="shared" ref="BL55" si="114">BG55+5</f>
        <v>2050</v>
      </c>
    </row>
    <row r="56" spans="1:64" s="196" customFormat="1" x14ac:dyDescent="0.25">
      <c r="A56" s="196" t="s">
        <v>1199</v>
      </c>
      <c r="B56" t="s">
        <v>3130</v>
      </c>
      <c r="C56" s="178" t="str">
        <f>C38</f>
        <v>Tuhá paliva</v>
      </c>
      <c r="D56" s="164">
        <f ca="1">IF(D$1&lt;=Last_Bil,SUMIFS(INDIRECT("EB[" &amp; D$1 &amp; "]"),EB[indic_nrg],$A56,EB[Nositel],$B56,EB[Výběr],1,EB[unit],"TJ"),0)</f>
        <v>5947</v>
      </c>
      <c r="E56" s="165">
        <f ca="1">IF(E$1&lt;=Last_Bil,SUMIFS(INDIRECT("EB[" &amp; E$1 &amp; "]"),EB[indic_nrg],$A56,EB[Nositel],$B56,EB[Výběr],1,EB[unit],"TJ"),0)</f>
        <v>3663</v>
      </c>
      <c r="F56" s="165">
        <f ca="1">IF(F$1&lt;=Last_Bil,SUMIFS(INDIRECT("EB[" &amp; F$1 &amp; "]"),EB[indic_nrg],$A56,EB[Nositel],$B56,EB[Výběr],1,EB[unit],"TJ"),0)</f>
        <v>4016</v>
      </c>
      <c r="G56" s="165">
        <f ca="1">IF(G$1&lt;=Last_Bil,SUMIFS(INDIRECT("EB[" &amp; G$1 &amp; "]"),EB[indic_nrg],$A56,EB[Nositel],$B56,EB[Výběr],1,EB[unit],"TJ"),0)</f>
        <v>3931</v>
      </c>
      <c r="H56" s="165">
        <f ca="1">IF(H$1&lt;=Last_Bil,SUMIFS(INDIRECT("EB[" &amp; H$1 &amp; "]"),EB[indic_nrg],$A56,EB[Nositel],$B56,EB[Výběr],1,EB[unit],"TJ"),0)</f>
        <v>6909</v>
      </c>
      <c r="I56" s="165">
        <f ca="1">IF(I$1&lt;=Last_Bil,SUMIFS(INDIRECT("EB[" &amp; I$1 &amp; "]"),EB[indic_nrg],$A56,EB[Nositel],$B56,EB[Výběr],1,EB[unit],"TJ"),0)</f>
        <v>6183</v>
      </c>
      <c r="J56" s="165">
        <f ca="1">IF(J$1&lt;=Last_Bil,SUMIFS(INDIRECT("EB[" &amp; J$1 &amp; "]"),EB[indic_nrg],$A56,EB[Nositel],$B56,EB[Výběr],1,EB[unit],"TJ"),0)</f>
        <v>7125</v>
      </c>
      <c r="K56" s="165">
        <f ca="1">IF(K$1&lt;=Last_Bil,SUMIFS(INDIRECT("EB[" &amp; K$1 &amp; "]"),EB[indic_nrg],$A56,EB[Nositel],$B56,EB[Výběr],1,EB[unit],"TJ"),0)</f>
        <v>9383</v>
      </c>
      <c r="L56" s="165">
        <f ca="1">IF(L$1&lt;=Last_Bil,SUMIFS(INDIRECT("EB[" &amp; L$1 &amp; "]"),EB[indic_nrg],$A56,EB[Nositel],$B56,EB[Výběr],1,EB[unit],"TJ"),0)</f>
        <v>10580</v>
      </c>
      <c r="M56" s="165">
        <f ca="1">IF(M$1&lt;=Last_Bil,SUMIFS(INDIRECT("EB[" &amp; M$1 &amp; "]"),EB[indic_nrg],$A56,EB[Nositel],$B56,EB[Výběr],1,EB[unit],"TJ"),0)</f>
        <v>11241</v>
      </c>
      <c r="N56" s="165">
        <f ca="1">IF(N$1&lt;=Last_Bil,SUMIFS(INDIRECT("EB[" &amp; N$1 &amp; "]"),EB[indic_nrg],$A56,EB[Nositel],$B56,EB[Výběr],1,EB[unit],"TJ"),0)</f>
        <v>9306</v>
      </c>
      <c r="O56" s="165">
        <f ca="1">IF(O$1&lt;=Last_Bil,SUMIFS(INDIRECT("EB[" &amp; O$1 &amp; "]"),EB[indic_nrg],$A56,EB[Nositel],$B56,EB[Výběr],1,EB[unit],"TJ"),0)</f>
        <v>9865</v>
      </c>
      <c r="P56" s="165">
        <f ca="1">IF(P$1&lt;=Last_Bil,SUMIFS(INDIRECT("EB[" &amp; P$1 &amp; "]"),EB[indic_nrg],$A56,EB[Nositel],$B56,EB[Výběr],1,EB[unit],"TJ"),0)</f>
        <v>11345</v>
      </c>
      <c r="Q56" s="165">
        <f ca="1">IF(Q$1&lt;=Last_Bil,SUMIFS(INDIRECT("EB[" &amp; Q$1 &amp; "]"),EB[indic_nrg],$A56,EB[Nositel],$B56,EB[Výběr],1,EB[unit],"TJ"),0)</f>
        <v>8762</v>
      </c>
      <c r="R56" s="165">
        <f ca="1">IF(R$1&lt;=Last_Bil,SUMIFS(INDIRECT("EB[" &amp; R$1 &amp; "]"),EB[indic_nrg],$A56,EB[Nositel],$B56,EB[Výběr],1,EB[unit],"TJ"),0)</f>
        <v>8276</v>
      </c>
      <c r="S56" s="165">
        <f ca="1">IF(S$1&lt;=Last_Bil,SUMIFS(INDIRECT("EB[" &amp; S$1 &amp; "]"),EB[indic_nrg],$A56,EB[Nositel],$B56,EB[Výběr],1,EB[unit],"TJ"),0)</f>
        <v>6723</v>
      </c>
      <c r="T56" s="165">
        <f ca="1">IF(T$1&lt;=Last_Bil,SUMIFS(INDIRECT("EB[" &amp; T$1 &amp; "]"),EB[indic_nrg],$A56,EB[Nositel],$B56,EB[Výběr],1,EB[unit],"TJ"),0)</f>
        <v>5715</v>
      </c>
      <c r="U56" s="165">
        <f ca="1">IF(U$1&lt;=Last_Bil,SUMIFS(INDIRECT("EB[" &amp; U$1 &amp; "]"),EB[indic_nrg],$A56,EB[Nositel],$B56,EB[Výběr],1,EB[unit],"TJ"),0)</f>
        <v>6217</v>
      </c>
      <c r="V56" s="165">
        <f ca="1">IF(V$1&lt;=Last_Bil,SUMIFS(INDIRECT("EB[" &amp; V$1 &amp; "]"),EB[indic_nrg],$A56,EB[Nositel],$B56,EB[Výběr],1,EB[unit],"TJ"),0)</f>
        <v>6320</v>
      </c>
      <c r="W56" s="165">
        <f ca="1">IF(W$1&lt;=Last_Bil,SUMIFS(INDIRECT("EB[" &amp; W$1 &amp; "]"),EB[indic_nrg],$A56,EB[Nositel],$B56,EB[Výběr],1,EB[unit],"TJ"),0)</f>
        <v>4889</v>
      </c>
      <c r="X56" s="165">
        <f ca="1">IF(X$1&lt;=Last_Bil,SUMIFS(INDIRECT("EB[" &amp; X$1 &amp; "]"),EB[indic_nrg],$A56,EB[Nositel],$B56,EB[Výběr],1,EB[unit],"TJ"),0)</f>
        <v>0</v>
      </c>
      <c r="Y56" s="165">
        <f ca="1">IF(Y$1&lt;=Last_Bil,SUMIFS(INDIRECT("EB[" &amp; Y$1 &amp; "]"),EB[indic_nrg],$A56,EB[Nositel],$B56,EB[Výběr],1,EB[unit],"TJ"),0)</f>
        <v>0</v>
      </c>
      <c r="Z56" s="165">
        <f ca="1">IF(Z$1&lt;=Last_Bil,SUMIFS(INDIRECT("EB[" &amp; Z$1 &amp; "]"),EB[indic_nrg],$A56,EB[Nositel],$B56,EB[Výběr],1,EB[unit],"TJ"),0)</f>
        <v>0</v>
      </c>
      <c r="AA56" s="165">
        <f ca="1">IF(AA$1&lt;=Last_Bil,SUMIFS(INDIRECT("EB[" &amp; AA$1 &amp; "]"),EB[indic_nrg],$A56,EB[Nositel],$B56,EB[Výběr],1,EB[unit],"TJ"),0)</f>
        <v>0</v>
      </c>
      <c r="AB56" s="165">
        <f ca="1">IF(AB$1&lt;=Last_Bil,SUMIFS(INDIRECT("EB[" &amp; AB$1 &amp; "]"),EB[indic_nrg],$A56,EB[Nositel],$B56,EB[Výběr],1,EB[unit],"TJ"),0)</f>
        <v>0</v>
      </c>
      <c r="AC56" s="165">
        <f ca="1">IF(AC$1&lt;=Last_Bil,SUMIFS(INDIRECT("EB[" &amp; AC$1 &amp; "]"),EB[indic_nrg],$A56,EB[Nositel],$B56,EB[Výběr],1,EB[unit],"TJ"),0)</f>
        <v>0</v>
      </c>
      <c r="AD56" s="165">
        <f ca="1">IF(AD$1&lt;=Last_Bil,SUMIFS(INDIRECT("EB[" &amp; AD$1 &amp; "]"),EB[indic_nrg],$A56,EB[Nositel],$B56,EB[Výběr],1,EB[unit],"TJ"),0)</f>
        <v>0</v>
      </c>
      <c r="AE56" s="165">
        <f ca="1">IF(AE$1&lt;=Last_Bil,SUMIFS(INDIRECT("EB[" &amp; AE$1 &amp; "]"),EB[indic_nrg],$A56,EB[Nositel],$B56,EB[Výběr],1,EB[unit],"TJ"),0)</f>
        <v>0</v>
      </c>
      <c r="AF56" s="165">
        <f ca="1">IF(AF$1&lt;=Last_Bil,SUMIFS(INDIRECT("EB[" &amp; AF$1 &amp; "]"),EB[indic_nrg],$A56,EB[Nositel],$B56,EB[Výběr],1,EB[unit],"TJ"),0)</f>
        <v>0</v>
      </c>
      <c r="AG56" s="165">
        <f ca="1">IF(AG$1&lt;=Last_Bil,SUMIFS(INDIRECT("EB[" &amp; AG$1 &amp; "]"),EB[indic_nrg],$A56,EB[Nositel],$B56,EB[Výběr],1,EB[unit],"TJ"),0)</f>
        <v>0</v>
      </c>
      <c r="AH56" s="165">
        <f ca="1">IF(AH$1&lt;=Last_Bil,SUMIFS(INDIRECT("EB[" &amp; AH$1 &amp; "]"),EB[indic_nrg],$A56,EB[Nositel],$B56,EB[Výběr],1,EB[unit],"TJ"),0)</f>
        <v>0</v>
      </c>
      <c r="AI56" s="165">
        <f ca="1">IF(AI$1&lt;=Last_Bil,SUMIFS(INDIRECT("EB[" &amp; AI$1 &amp; "]"),EB[indic_nrg],$A56,EB[Nositel],$B56,EB[Výběr],1,EB[unit],"TJ"),0)</f>
        <v>0</v>
      </c>
      <c r="AJ56" s="165">
        <f ca="1">IF(AJ$1&lt;=Last_Bil,SUMIFS(INDIRECT("EB[" &amp; AJ$1 &amp; "]"),EB[indic_nrg],$A56,EB[Nositel],$B56,EB[Výběr],1,EB[unit],"TJ"),0)</f>
        <v>0</v>
      </c>
      <c r="AK56" s="165">
        <f ca="1">IF(AK$1&lt;=Last_Bil,SUMIFS(INDIRECT("EB[" &amp; AK$1 &amp; "]"),EB[indic_nrg],$A56,EB[Nositel],$B56,EB[Výběr],1,EB[unit],"TJ"),0)</f>
        <v>0</v>
      </c>
      <c r="AL56" s="165">
        <f ca="1">IF(AL$1&lt;=Last_Bil,SUMIFS(INDIRECT("EB[" &amp; AL$1 &amp; "]"),EB[indic_nrg],$A56,EB[Nositel],$B56,EB[Výběr],1,EB[unit],"TJ"),0)</f>
        <v>0</v>
      </c>
      <c r="AM56" s="165">
        <f ca="1">IF(AM$1&lt;=Last_Bil,SUMIFS(INDIRECT("EB[" &amp; AM$1 &amp; "]"),EB[indic_nrg],$A56,EB[Nositel],$B56,EB[Výběr],1,EB[unit],"TJ"),0)</f>
        <v>0</v>
      </c>
      <c r="AN56" s="165">
        <f ca="1">IF(AN$1&lt;=Last_Bil,SUMIFS(INDIRECT("EB[" &amp; AN$1 &amp; "]"),EB[indic_nrg],$A56,EB[Nositel],$B56,EB[Výběr],1,EB[unit],"TJ"),0)</f>
        <v>0</v>
      </c>
      <c r="AO56" s="165">
        <f ca="1">IF(AO$1&lt;=Last_Bil,SUMIFS(INDIRECT("EB[" &amp; AO$1 &amp; "]"),EB[indic_nrg],$A56,EB[Nositel],$B56,EB[Výběr],1,EB[unit],"TJ"),0)</f>
        <v>0</v>
      </c>
      <c r="AP56" s="165">
        <f ca="1">IF(AP$1&lt;=Last_Bil,SUMIFS(INDIRECT("EB[" &amp; AP$1 &amp; "]"),EB[indic_nrg],$A56,EB[Nositel],$B56,EB[Výběr],1,EB[unit],"TJ"),0)</f>
        <v>0</v>
      </c>
      <c r="AQ56" s="165">
        <f ca="1">IF(AQ$1&lt;=Last_Bil,SUMIFS(INDIRECT("EB[" &amp; AQ$1 &amp; "]"),EB[indic_nrg],$A56,EB[Nositel],$B56,EB[Výběr],1,EB[unit],"TJ"),0)</f>
        <v>0</v>
      </c>
      <c r="AR56" s="165">
        <f ca="1">IF(AR$1&lt;=Last_Bil,SUMIFS(INDIRECT("EB[" &amp; AR$1 &amp; "]"),EB[indic_nrg],$A56,EB[Nositel],$B56,EB[Výběr],1,EB[unit],"TJ"),0)</f>
        <v>0</v>
      </c>
      <c r="AS56" s="165">
        <f ca="1">IF(AS$1&lt;=Last_Bil,SUMIFS(INDIRECT("EB[" &amp; AS$1 &amp; "]"),EB[indic_nrg],$A56,EB[Nositel],$B56,EB[Výběr],1,EB[unit],"TJ"),0)</f>
        <v>0</v>
      </c>
      <c r="AT56" s="165">
        <f ca="1">IF(AT$1&lt;=Last_Bil,SUMIFS(INDIRECT("EB[" &amp; AT$1 &amp; "]"),EB[indic_nrg],$A56,EB[Nositel],$B56,EB[Výběr],1,EB[unit],"TJ"),0)</f>
        <v>0</v>
      </c>
      <c r="AU56" s="165">
        <f ca="1">IF(AU$1&lt;=Last_Bil,SUMIFS(INDIRECT("EB[" &amp; AU$1 &amp; "]"),EB[indic_nrg],$A56,EB[Nositel],$B56,EB[Výběr],1,EB[unit],"TJ"),0)</f>
        <v>0</v>
      </c>
      <c r="AV56" s="165">
        <f ca="1">IF(AV$1&lt;=Last_Bil,SUMIFS(INDIRECT("EB[" &amp; AV$1 &amp; "]"),EB[indic_nrg],$A56,EB[Nositel],$B56,EB[Výběr],1,EB[unit],"TJ"),0)</f>
        <v>0</v>
      </c>
      <c r="AW56" s="165">
        <f ca="1">IF(AW$1&lt;=Last_Bil,SUMIFS(INDIRECT("EB[" &amp; AW$1 &amp; "]"),EB[indic_nrg],$A56,EB[Nositel],$B56,EB[Výběr],1,EB[unit],"TJ"),0)</f>
        <v>0</v>
      </c>
      <c r="AX56" s="165">
        <f ca="1">IF(AX$1&lt;=Last_Bil,SUMIFS(INDIRECT("EB[" &amp; AX$1 &amp; "]"),EB[indic_nrg],$A56,EB[Nositel],$B56,EB[Výběr],1,EB[unit],"TJ"),0)</f>
        <v>0</v>
      </c>
      <c r="AY56" s="165">
        <f ca="1">IF(AY$1&lt;=Last_Bil,SUMIFS(INDIRECT("EB[" &amp; AY$1 &amp; "]"),EB[indic_nrg],$A56,EB[Nositel],$B56,EB[Výběr],1,EB[unit],"TJ"),0)</f>
        <v>0</v>
      </c>
      <c r="AZ56" s="165">
        <f ca="1">IF(AZ$1&lt;=Last_Bil,SUMIFS(INDIRECT("EB[" &amp; AZ$1 &amp; "]"),EB[indic_nrg],$A56,EB[Nositel],$B56,EB[Výběr],1,EB[unit],"TJ"),0)</f>
        <v>0</v>
      </c>
      <c r="BA56" s="165">
        <f ca="1">IF(BA$1&lt;=Last_Bil,SUMIFS(INDIRECT("EB[" &amp; BA$1 &amp; "]"),EB[indic_nrg],$A56,EB[Nositel],$B56,EB[Výběr],1,EB[unit],"TJ"),0)</f>
        <v>0</v>
      </c>
      <c r="BB56" s="165">
        <f ca="1">IF(BB$1&lt;=Last_Bil,SUMIFS(INDIRECT("EB[" &amp; BB$1 &amp; "]"),EB[indic_nrg],$A56,EB[Nositel],$B56,EB[Výběr],1,EB[unit],"TJ"),0)</f>
        <v>0</v>
      </c>
      <c r="BC56" s="165">
        <f ca="1">IF(BC$1&lt;=Last_Bil,SUMIFS(INDIRECT("EB[" &amp; BC$1 &amp; "]"),EB[indic_nrg],$A56,EB[Nositel],$B56,EB[Výběr],1,EB[unit],"TJ"),0)</f>
        <v>0</v>
      </c>
      <c r="BD56" s="165">
        <f ca="1">IF(BD$1&lt;=Last_Bil,SUMIFS(INDIRECT("EB[" &amp; BD$1 &amp; "]"),EB[indic_nrg],$A56,EB[Nositel],$B56,EB[Výběr],1,EB[unit],"TJ"),0)</f>
        <v>0</v>
      </c>
      <c r="BE56" s="165">
        <f ca="1">IF(BE$1&lt;=Last_Bil,SUMIFS(INDIRECT("EB[" &amp; BE$1 &amp; "]"),EB[indic_nrg],$A56,EB[Nositel],$B56,EB[Výběr],1,EB[unit],"TJ"),0)</f>
        <v>0</v>
      </c>
      <c r="BF56" s="165">
        <f ca="1">IF(BF$1&lt;=Last_Bil,SUMIFS(INDIRECT("EB[" &amp; BF$1 &amp; "]"),EB[indic_nrg],$A56,EB[Nositel],$B56,EB[Výběr],1,EB[unit],"TJ"),0)</f>
        <v>0</v>
      </c>
      <c r="BG56" s="165">
        <f ca="1">IF(BG$1&lt;=Last_Bil,SUMIFS(INDIRECT("EB[" &amp; BG$1 &amp; "]"),EB[indic_nrg],$A56,EB[Nositel],$B56,EB[Výběr],1,EB[unit],"TJ"),0)</f>
        <v>0</v>
      </c>
      <c r="BH56" s="165">
        <f ca="1">IF(BH$1&lt;=Last_Bil,SUMIFS(INDIRECT("EB[" &amp; BH$1 &amp; "]"),EB[indic_nrg],$A56,EB[Nositel],$B56,EB[Výběr],1,EB[unit],"TJ"),0)</f>
        <v>0</v>
      </c>
      <c r="BI56" s="165">
        <f ca="1">IF(BI$1&lt;=Last_Bil,SUMIFS(INDIRECT("EB[" &amp; BI$1 &amp; "]"),EB[indic_nrg],$A56,EB[Nositel],$B56,EB[Výběr],1,EB[unit],"TJ"),0)</f>
        <v>0</v>
      </c>
      <c r="BJ56" s="165">
        <f ca="1">IF(BJ$1&lt;=Last_Bil,SUMIFS(INDIRECT("EB[" &amp; BJ$1 &amp; "]"),EB[indic_nrg],$A56,EB[Nositel],$B56,EB[Výběr],1,EB[unit],"TJ"),0)</f>
        <v>0</v>
      </c>
      <c r="BK56" s="165">
        <f ca="1">IF(BK$1&lt;=Last_Bil,SUMIFS(INDIRECT("EB[" &amp; BK$1 &amp; "]"),EB[indic_nrg],$A56,EB[Nositel],$B56,EB[Výběr],1,EB[unit],"TJ"),0)</f>
        <v>0</v>
      </c>
      <c r="BL56" s="166">
        <f ca="1">IF(BL$1&lt;=Last_Bil,SUMIFS(INDIRECT("EB[" &amp; BL$1 &amp; "]"),EB[indic_nrg],$A56,EB[Nositel],$B56,EB[Výběr],1,EB[unit],"TJ"),0)</f>
        <v>0</v>
      </c>
    </row>
    <row r="57" spans="1:64" s="196" customFormat="1" x14ac:dyDescent="0.25">
      <c r="A57" s="196" t="s">
        <v>1199</v>
      </c>
      <c r="B57" t="s">
        <v>3129</v>
      </c>
      <c r="C57" s="221" t="str">
        <f t="shared" ref="C57:C70" si="115">C39</f>
        <v>Kapalná paliva</v>
      </c>
      <c r="D57" s="215">
        <f ca="1">IF(D$1&lt;=Last_Bil,SUMIFS(INDIRECT("EB[" &amp; D$1 &amp; "]"),EB[indic_nrg],$A57,EB[Nositel],$B57,EB[Výběr],1,EB[unit],"TJ"),0)</f>
        <v>40</v>
      </c>
      <c r="E57" s="173">
        <f ca="1">IF(E$1&lt;=Last_Bil,SUMIFS(INDIRECT("EB[" &amp; E$1 &amp; "]"),EB[indic_nrg],$A57,EB[Nositel],$B57,EB[Výběr],1,EB[unit],"TJ"),0)</f>
        <v>40</v>
      </c>
      <c r="F57" s="173">
        <f ca="1">IF(F$1&lt;=Last_Bil,SUMIFS(INDIRECT("EB[" &amp; F$1 &amp; "]"),EB[indic_nrg],$A57,EB[Nositel],$B57,EB[Výběr],1,EB[unit],"TJ"),0)</f>
        <v>40</v>
      </c>
      <c r="G57" s="173">
        <f ca="1">IF(G$1&lt;=Last_Bil,SUMIFS(INDIRECT("EB[" &amp; G$1 &amp; "]"),EB[indic_nrg],$A57,EB[Nositel],$B57,EB[Výběr],1,EB[unit],"TJ"),0)</f>
        <v>40</v>
      </c>
      <c r="H57" s="173">
        <f ca="1">IF(H$1&lt;=Last_Bil,SUMIFS(INDIRECT("EB[" &amp; H$1 &amp; "]"),EB[indic_nrg],$A57,EB[Nositel],$B57,EB[Výběr],1,EB[unit],"TJ"),0)</f>
        <v>0</v>
      </c>
      <c r="I57" s="173">
        <f ca="1">IF(I$1&lt;=Last_Bil,SUMIFS(INDIRECT("EB[" &amp; I$1 &amp; "]"),EB[indic_nrg],$A57,EB[Nositel],$B57,EB[Výběr],1,EB[unit],"TJ"),0)</f>
        <v>0</v>
      </c>
      <c r="J57" s="173">
        <f ca="1">IF(J$1&lt;=Last_Bil,SUMIFS(INDIRECT("EB[" &amp; J$1 &amp; "]"),EB[indic_nrg],$A57,EB[Nositel],$B57,EB[Výběr],1,EB[unit],"TJ"),0)</f>
        <v>80</v>
      </c>
      <c r="K57" s="173">
        <f ca="1">IF(K$1&lt;=Last_Bil,SUMIFS(INDIRECT("EB[" &amp; K$1 &amp; "]"),EB[indic_nrg],$A57,EB[Nositel],$B57,EB[Výběr],1,EB[unit],"TJ"),0)</f>
        <v>120</v>
      </c>
      <c r="L57" s="173">
        <f ca="1">IF(L$1&lt;=Last_Bil,SUMIFS(INDIRECT("EB[" &amp; L$1 &amp; "]"),EB[indic_nrg],$A57,EB[Nositel],$B57,EB[Výběr],1,EB[unit],"TJ"),0)</f>
        <v>120</v>
      </c>
      <c r="M57" s="173">
        <f ca="1">IF(M$1&lt;=Last_Bil,SUMIFS(INDIRECT("EB[" &amp; M$1 &amp; "]"),EB[indic_nrg],$A57,EB[Nositel],$B57,EB[Výběr],1,EB[unit],"TJ"),0)</f>
        <v>1200</v>
      </c>
      <c r="N57" s="173">
        <f ca="1">IF(N$1&lt;=Last_Bil,SUMIFS(INDIRECT("EB[" &amp; N$1 &amp; "]"),EB[indic_nrg],$A57,EB[Nositel],$B57,EB[Výběr],1,EB[unit],"TJ"),0)</f>
        <v>1760</v>
      </c>
      <c r="O57" s="173">
        <f ca="1">IF(O$1&lt;=Last_Bil,SUMIFS(INDIRECT("EB[" &amp; O$1 &amp; "]"),EB[indic_nrg],$A57,EB[Nositel],$B57,EB[Výběr],1,EB[unit],"TJ"),0)</f>
        <v>1960</v>
      </c>
      <c r="P57" s="173">
        <f ca="1">IF(P$1&lt;=Last_Bil,SUMIFS(INDIRECT("EB[" &amp; P$1 &amp; "]"),EB[indic_nrg],$A57,EB[Nositel],$B57,EB[Výběr],1,EB[unit],"TJ"),0)</f>
        <v>1991</v>
      </c>
      <c r="Q57" s="173">
        <f ca="1">IF(Q$1&lt;=Last_Bil,SUMIFS(INDIRECT("EB[" &amp; Q$1 &amp; "]"),EB[indic_nrg],$A57,EB[Nositel],$B57,EB[Výběr],1,EB[unit],"TJ"),0)</f>
        <v>1702</v>
      </c>
      <c r="R57" s="173">
        <f ca="1">IF(R$1&lt;=Last_Bil,SUMIFS(INDIRECT("EB[" &amp; R$1 &amp; "]"),EB[indic_nrg],$A57,EB[Nositel],$B57,EB[Výběr],1,EB[unit],"TJ"),0)</f>
        <v>1342</v>
      </c>
      <c r="S57" s="173">
        <f ca="1">IF(S$1&lt;=Last_Bil,SUMIFS(INDIRECT("EB[" &amp; S$1 &amp; "]"),EB[indic_nrg],$A57,EB[Nositel],$B57,EB[Výběr],1,EB[unit],"TJ"),0)</f>
        <v>1292</v>
      </c>
      <c r="T57" s="173">
        <f ca="1">IF(T$1&lt;=Last_Bil,SUMIFS(INDIRECT("EB[" &amp; T$1 &amp; "]"),EB[indic_nrg],$A57,EB[Nositel],$B57,EB[Výběr],1,EB[unit],"TJ"),0)</f>
        <v>839</v>
      </c>
      <c r="U57" s="173">
        <f ca="1">IF(U$1&lt;=Last_Bil,SUMIFS(INDIRECT("EB[" &amp; U$1 &amp; "]"),EB[indic_nrg],$A57,EB[Nositel],$B57,EB[Výběr],1,EB[unit],"TJ"),0)</f>
        <v>0</v>
      </c>
      <c r="V57" s="173">
        <f ca="1">IF(V$1&lt;=Last_Bil,SUMIFS(INDIRECT("EB[" &amp; V$1 &amp; "]"),EB[indic_nrg],$A57,EB[Nositel],$B57,EB[Výběr],1,EB[unit],"TJ"),0)</f>
        <v>0</v>
      </c>
      <c r="W57" s="173">
        <f ca="1">IF(W$1&lt;=Last_Bil,SUMIFS(INDIRECT("EB[" &amp; W$1 &amp; "]"),EB[indic_nrg],$A57,EB[Nositel],$B57,EB[Výběr],1,EB[unit],"TJ"),0)</f>
        <v>0</v>
      </c>
      <c r="X57" s="173">
        <f ca="1">IF(X$1&lt;=Last_Bil,SUMIFS(INDIRECT("EB[" &amp; X$1 &amp; "]"),EB[indic_nrg],$A57,EB[Nositel],$B57,EB[Výběr],1,EB[unit],"TJ"),0)</f>
        <v>80</v>
      </c>
      <c r="Y57" s="173">
        <f ca="1">IF(Y$1&lt;=Last_Bil,SUMIFS(INDIRECT("EB[" &amp; Y$1 &amp; "]"),EB[indic_nrg],$A57,EB[Nositel],$B57,EB[Výběr],1,EB[unit],"TJ"),0)</f>
        <v>0</v>
      </c>
      <c r="Z57" s="173">
        <f ca="1">IF(Z$1&lt;=Last_Bil,SUMIFS(INDIRECT("EB[" &amp; Z$1 &amp; "]"),EB[indic_nrg],$A57,EB[Nositel],$B57,EB[Výběr],1,EB[unit],"TJ"),0)</f>
        <v>0</v>
      </c>
      <c r="AA57" s="173">
        <f ca="1">IF(AA$1&lt;=Last_Bil,SUMIFS(INDIRECT("EB[" &amp; AA$1 &amp; "]"),EB[indic_nrg],$A57,EB[Nositel],$B57,EB[Výběr],1,EB[unit],"TJ"),0)</f>
        <v>0</v>
      </c>
      <c r="AB57" s="173">
        <f ca="1">IF(AB$1&lt;=Last_Bil,SUMIFS(INDIRECT("EB[" &amp; AB$1 &amp; "]"),EB[indic_nrg],$A57,EB[Nositel],$B57,EB[Výběr],1,EB[unit],"TJ"),0)</f>
        <v>0</v>
      </c>
      <c r="AC57" s="173">
        <f ca="1">IF(AC$1&lt;=Last_Bil,SUMIFS(INDIRECT("EB[" &amp; AC$1 &amp; "]"),EB[indic_nrg],$A57,EB[Nositel],$B57,EB[Výběr],1,EB[unit],"TJ"),0)</f>
        <v>0</v>
      </c>
      <c r="AD57" s="173">
        <f ca="1">IF(AD$1&lt;=Last_Bil,SUMIFS(INDIRECT("EB[" &amp; AD$1 &amp; "]"),EB[indic_nrg],$A57,EB[Nositel],$B57,EB[Výběr],1,EB[unit],"TJ"),0)</f>
        <v>0</v>
      </c>
      <c r="AE57" s="173">
        <f ca="1">IF(AE$1&lt;=Last_Bil,SUMIFS(INDIRECT("EB[" &amp; AE$1 &amp; "]"),EB[indic_nrg],$A57,EB[Nositel],$B57,EB[Výběr],1,EB[unit],"TJ"),0)</f>
        <v>0</v>
      </c>
      <c r="AF57" s="173">
        <f ca="1">IF(AF$1&lt;=Last_Bil,SUMIFS(INDIRECT("EB[" &amp; AF$1 &amp; "]"),EB[indic_nrg],$A57,EB[Nositel],$B57,EB[Výběr],1,EB[unit],"TJ"),0)</f>
        <v>0</v>
      </c>
      <c r="AG57" s="173">
        <f ca="1">IF(AG$1&lt;=Last_Bil,SUMIFS(INDIRECT("EB[" &amp; AG$1 &amp; "]"),EB[indic_nrg],$A57,EB[Nositel],$B57,EB[Výběr],1,EB[unit],"TJ"),0)</f>
        <v>0</v>
      </c>
      <c r="AH57" s="173">
        <f ca="1">IF(AH$1&lt;=Last_Bil,SUMIFS(INDIRECT("EB[" &amp; AH$1 &amp; "]"),EB[indic_nrg],$A57,EB[Nositel],$B57,EB[Výběr],1,EB[unit],"TJ"),0)</f>
        <v>0</v>
      </c>
      <c r="AI57" s="173">
        <f ca="1">IF(AI$1&lt;=Last_Bil,SUMIFS(INDIRECT("EB[" &amp; AI$1 &amp; "]"),EB[indic_nrg],$A57,EB[Nositel],$B57,EB[Výběr],1,EB[unit],"TJ"),0)</f>
        <v>0</v>
      </c>
      <c r="AJ57" s="173">
        <f ca="1">IF(AJ$1&lt;=Last_Bil,SUMIFS(INDIRECT("EB[" &amp; AJ$1 &amp; "]"),EB[indic_nrg],$A57,EB[Nositel],$B57,EB[Výběr],1,EB[unit],"TJ"),0)</f>
        <v>0</v>
      </c>
      <c r="AK57" s="173">
        <f ca="1">IF(AK$1&lt;=Last_Bil,SUMIFS(INDIRECT("EB[" &amp; AK$1 &amp; "]"),EB[indic_nrg],$A57,EB[Nositel],$B57,EB[Výběr],1,EB[unit],"TJ"),0)</f>
        <v>0</v>
      </c>
      <c r="AL57" s="173">
        <f ca="1">IF(AL$1&lt;=Last_Bil,SUMIFS(INDIRECT("EB[" &amp; AL$1 &amp; "]"),EB[indic_nrg],$A57,EB[Nositel],$B57,EB[Výběr],1,EB[unit],"TJ"),0)</f>
        <v>0</v>
      </c>
      <c r="AM57" s="173">
        <f ca="1">IF(AM$1&lt;=Last_Bil,SUMIFS(INDIRECT("EB[" &amp; AM$1 &amp; "]"),EB[indic_nrg],$A57,EB[Nositel],$B57,EB[Výběr],1,EB[unit],"TJ"),0)</f>
        <v>0</v>
      </c>
      <c r="AN57" s="173">
        <f ca="1">IF(AN$1&lt;=Last_Bil,SUMIFS(INDIRECT("EB[" &amp; AN$1 &amp; "]"),EB[indic_nrg],$A57,EB[Nositel],$B57,EB[Výběr],1,EB[unit],"TJ"),0)</f>
        <v>0</v>
      </c>
      <c r="AO57" s="173">
        <f ca="1">IF(AO$1&lt;=Last_Bil,SUMIFS(INDIRECT("EB[" &amp; AO$1 &amp; "]"),EB[indic_nrg],$A57,EB[Nositel],$B57,EB[Výběr],1,EB[unit],"TJ"),0)</f>
        <v>0</v>
      </c>
      <c r="AP57" s="173">
        <f ca="1">IF(AP$1&lt;=Last_Bil,SUMIFS(INDIRECT("EB[" &amp; AP$1 &amp; "]"),EB[indic_nrg],$A57,EB[Nositel],$B57,EB[Výběr],1,EB[unit],"TJ"),0)</f>
        <v>0</v>
      </c>
      <c r="AQ57" s="173">
        <f ca="1">IF(AQ$1&lt;=Last_Bil,SUMIFS(INDIRECT("EB[" &amp; AQ$1 &amp; "]"),EB[indic_nrg],$A57,EB[Nositel],$B57,EB[Výběr],1,EB[unit],"TJ"),0)</f>
        <v>0</v>
      </c>
      <c r="AR57" s="173">
        <f ca="1">IF(AR$1&lt;=Last_Bil,SUMIFS(INDIRECT("EB[" &amp; AR$1 &amp; "]"),EB[indic_nrg],$A57,EB[Nositel],$B57,EB[Výběr],1,EB[unit],"TJ"),0)</f>
        <v>0</v>
      </c>
      <c r="AS57" s="173">
        <f ca="1">IF(AS$1&lt;=Last_Bil,SUMIFS(INDIRECT("EB[" &amp; AS$1 &amp; "]"),EB[indic_nrg],$A57,EB[Nositel],$B57,EB[Výběr],1,EB[unit],"TJ"),0)</f>
        <v>0</v>
      </c>
      <c r="AT57" s="173">
        <f ca="1">IF(AT$1&lt;=Last_Bil,SUMIFS(INDIRECT("EB[" &amp; AT$1 &amp; "]"),EB[indic_nrg],$A57,EB[Nositel],$B57,EB[Výběr],1,EB[unit],"TJ"),0)</f>
        <v>0</v>
      </c>
      <c r="AU57" s="173">
        <f ca="1">IF(AU$1&lt;=Last_Bil,SUMIFS(INDIRECT("EB[" &amp; AU$1 &amp; "]"),EB[indic_nrg],$A57,EB[Nositel],$B57,EB[Výběr],1,EB[unit],"TJ"),0)</f>
        <v>0</v>
      </c>
      <c r="AV57" s="173">
        <f ca="1">IF(AV$1&lt;=Last_Bil,SUMIFS(INDIRECT("EB[" &amp; AV$1 &amp; "]"),EB[indic_nrg],$A57,EB[Nositel],$B57,EB[Výběr],1,EB[unit],"TJ"),0)</f>
        <v>0</v>
      </c>
      <c r="AW57" s="173">
        <f ca="1">IF(AW$1&lt;=Last_Bil,SUMIFS(INDIRECT("EB[" &amp; AW$1 &amp; "]"),EB[indic_nrg],$A57,EB[Nositel],$B57,EB[Výběr],1,EB[unit],"TJ"),0)</f>
        <v>0</v>
      </c>
      <c r="AX57" s="173">
        <f ca="1">IF(AX$1&lt;=Last_Bil,SUMIFS(INDIRECT("EB[" &amp; AX$1 &amp; "]"),EB[indic_nrg],$A57,EB[Nositel],$B57,EB[Výběr],1,EB[unit],"TJ"),0)</f>
        <v>0</v>
      </c>
      <c r="AY57" s="173">
        <f ca="1">IF(AY$1&lt;=Last_Bil,SUMIFS(INDIRECT("EB[" &amp; AY$1 &amp; "]"),EB[indic_nrg],$A57,EB[Nositel],$B57,EB[Výběr],1,EB[unit],"TJ"),0)</f>
        <v>0</v>
      </c>
      <c r="AZ57" s="173">
        <f ca="1">IF(AZ$1&lt;=Last_Bil,SUMIFS(INDIRECT("EB[" &amp; AZ$1 &amp; "]"),EB[indic_nrg],$A57,EB[Nositel],$B57,EB[Výběr],1,EB[unit],"TJ"),0)</f>
        <v>0</v>
      </c>
      <c r="BA57" s="173">
        <f ca="1">IF(BA$1&lt;=Last_Bil,SUMIFS(INDIRECT("EB[" &amp; BA$1 &amp; "]"),EB[indic_nrg],$A57,EB[Nositel],$B57,EB[Výběr],1,EB[unit],"TJ"),0)</f>
        <v>0</v>
      </c>
      <c r="BB57" s="173">
        <f ca="1">IF(BB$1&lt;=Last_Bil,SUMIFS(INDIRECT("EB[" &amp; BB$1 &amp; "]"),EB[indic_nrg],$A57,EB[Nositel],$B57,EB[Výběr],1,EB[unit],"TJ"),0)</f>
        <v>0</v>
      </c>
      <c r="BC57" s="173">
        <f ca="1">IF(BC$1&lt;=Last_Bil,SUMIFS(INDIRECT("EB[" &amp; BC$1 &amp; "]"),EB[indic_nrg],$A57,EB[Nositel],$B57,EB[Výběr],1,EB[unit],"TJ"),0)</f>
        <v>0</v>
      </c>
      <c r="BD57" s="173">
        <f ca="1">IF(BD$1&lt;=Last_Bil,SUMIFS(INDIRECT("EB[" &amp; BD$1 &amp; "]"),EB[indic_nrg],$A57,EB[Nositel],$B57,EB[Výběr],1,EB[unit],"TJ"),0)</f>
        <v>0</v>
      </c>
      <c r="BE57" s="173">
        <f ca="1">IF(BE$1&lt;=Last_Bil,SUMIFS(INDIRECT("EB[" &amp; BE$1 &amp; "]"),EB[indic_nrg],$A57,EB[Nositel],$B57,EB[Výběr],1,EB[unit],"TJ"),0)</f>
        <v>0</v>
      </c>
      <c r="BF57" s="173">
        <f ca="1">IF(BF$1&lt;=Last_Bil,SUMIFS(INDIRECT("EB[" &amp; BF$1 &amp; "]"),EB[indic_nrg],$A57,EB[Nositel],$B57,EB[Výběr],1,EB[unit],"TJ"),0)</f>
        <v>0</v>
      </c>
      <c r="BG57" s="173">
        <f ca="1">IF(BG$1&lt;=Last_Bil,SUMIFS(INDIRECT("EB[" &amp; BG$1 &amp; "]"),EB[indic_nrg],$A57,EB[Nositel],$B57,EB[Výběr],1,EB[unit],"TJ"),0)</f>
        <v>0</v>
      </c>
      <c r="BH57" s="173">
        <f ca="1">IF(BH$1&lt;=Last_Bil,SUMIFS(INDIRECT("EB[" &amp; BH$1 &amp; "]"),EB[indic_nrg],$A57,EB[Nositel],$B57,EB[Výběr],1,EB[unit],"TJ"),0)</f>
        <v>0</v>
      </c>
      <c r="BI57" s="173">
        <f ca="1">IF(BI$1&lt;=Last_Bil,SUMIFS(INDIRECT("EB[" &amp; BI$1 &amp; "]"),EB[indic_nrg],$A57,EB[Nositel],$B57,EB[Výběr],1,EB[unit],"TJ"),0)</f>
        <v>0</v>
      </c>
      <c r="BJ57" s="173">
        <f ca="1">IF(BJ$1&lt;=Last_Bil,SUMIFS(INDIRECT("EB[" &amp; BJ$1 &amp; "]"),EB[indic_nrg],$A57,EB[Nositel],$B57,EB[Výběr],1,EB[unit],"TJ"),0)</f>
        <v>0</v>
      </c>
      <c r="BK57" s="173">
        <f ca="1">IF(BK$1&lt;=Last_Bil,SUMIFS(INDIRECT("EB[" &amp; BK$1 &amp; "]"),EB[indic_nrg],$A57,EB[Nositel],$B57,EB[Výběr],1,EB[unit],"TJ"),0)</f>
        <v>0</v>
      </c>
      <c r="BL57" s="162">
        <f ca="1">IF(BL$1&lt;=Last_Bil,SUMIFS(INDIRECT("EB[" &amp; BL$1 &amp; "]"),EB[indic_nrg],$A57,EB[Nositel],$B57,EB[Výběr],1,EB[unit],"TJ"),0)</f>
        <v>0</v>
      </c>
    </row>
    <row r="58" spans="1:64" s="196" customFormat="1" x14ac:dyDescent="0.25">
      <c r="A58" s="196" t="s">
        <v>1199</v>
      </c>
      <c r="B58" t="s">
        <v>3131</v>
      </c>
      <c r="C58" s="221" t="str">
        <f t="shared" si="115"/>
        <v>Plynná paliva</v>
      </c>
      <c r="D58" s="215">
        <f ca="1">IF(D$1&lt;=Last_Bil,SUMIFS(INDIRECT("EB[" &amp; D$1 &amp; "]"),EB[indic_nrg],$A58,EB[Nositel],$B58,EB[Výběr],1,EB[unit],"TJ"),0)</f>
        <v>273</v>
      </c>
      <c r="E58" s="173">
        <f ca="1">IF(E$1&lt;=Last_Bil,SUMIFS(INDIRECT("EB[" &amp; E$1 &amp; "]"),EB[indic_nrg],$A58,EB[Nositel],$B58,EB[Výběr],1,EB[unit],"TJ"),0)</f>
        <v>163</v>
      </c>
      <c r="F58" s="173">
        <f ca="1">IF(F$1&lt;=Last_Bil,SUMIFS(INDIRECT("EB[" &amp; F$1 &amp; "]"),EB[indic_nrg],$A58,EB[Nositel],$B58,EB[Výběr],1,EB[unit],"TJ"),0)</f>
        <v>179</v>
      </c>
      <c r="G58" s="173">
        <f ca="1">IF(G$1&lt;=Last_Bil,SUMIFS(INDIRECT("EB[" &amp; G$1 &amp; "]"),EB[indic_nrg],$A58,EB[Nositel],$B58,EB[Výběr],1,EB[unit],"TJ"),0)</f>
        <v>154</v>
      </c>
      <c r="H58" s="173">
        <f ca="1">IF(H$1&lt;=Last_Bil,SUMIFS(INDIRECT("EB[" &amp; H$1 &amp; "]"),EB[indic_nrg],$A58,EB[Nositel],$B58,EB[Výběr],1,EB[unit],"TJ"),0)</f>
        <v>35</v>
      </c>
      <c r="I58" s="173">
        <f ca="1">IF(I$1&lt;=Last_Bil,SUMIFS(INDIRECT("EB[" &amp; I$1 &amp; "]"),EB[indic_nrg],$A58,EB[Nositel],$B58,EB[Výběr],1,EB[unit],"TJ"),0)</f>
        <v>235</v>
      </c>
      <c r="J58" s="173">
        <f ca="1">IF(J$1&lt;=Last_Bil,SUMIFS(INDIRECT("EB[" &amp; J$1 &amp; "]"),EB[indic_nrg],$A58,EB[Nositel],$B58,EB[Výběr],1,EB[unit],"TJ"),0)</f>
        <v>2160</v>
      </c>
      <c r="K58" s="173">
        <f ca="1">IF(K$1&lt;=Last_Bil,SUMIFS(INDIRECT("EB[" &amp; K$1 &amp; "]"),EB[indic_nrg],$A58,EB[Nositel],$B58,EB[Výběr],1,EB[unit],"TJ"),0)</f>
        <v>2299</v>
      </c>
      <c r="L58" s="173">
        <f ca="1">IF(L$1&lt;=Last_Bil,SUMIFS(INDIRECT("EB[" &amp; L$1 &amp; "]"),EB[indic_nrg],$A58,EB[Nositel],$B58,EB[Výběr],1,EB[unit],"TJ"),0)</f>
        <v>2230</v>
      </c>
      <c r="M58" s="173">
        <f ca="1">IF(M$1&lt;=Last_Bil,SUMIFS(INDIRECT("EB[" &amp; M$1 &amp; "]"),EB[indic_nrg],$A58,EB[Nositel],$B58,EB[Výběr],1,EB[unit],"TJ"),0)</f>
        <v>2624</v>
      </c>
      <c r="N58" s="173">
        <f ca="1">IF(N$1&lt;=Last_Bil,SUMIFS(INDIRECT("EB[" &amp; N$1 &amp; "]"),EB[indic_nrg],$A58,EB[Nositel],$B58,EB[Výběr],1,EB[unit],"TJ"),0)</f>
        <v>577</v>
      </c>
      <c r="O58" s="173">
        <f ca="1">IF(O$1&lt;=Last_Bil,SUMIFS(INDIRECT("EB[" &amp; O$1 &amp; "]"),EB[indic_nrg],$A58,EB[Nositel],$B58,EB[Výběr],1,EB[unit],"TJ"),0)</f>
        <v>672</v>
      </c>
      <c r="P58" s="173">
        <f ca="1">IF(P$1&lt;=Last_Bil,SUMIFS(INDIRECT("EB[" &amp; P$1 &amp; "]"),EB[indic_nrg],$A58,EB[Nositel],$B58,EB[Výběr],1,EB[unit],"TJ"),0)</f>
        <v>708</v>
      </c>
      <c r="Q58" s="173">
        <f ca="1">IF(Q$1&lt;=Last_Bil,SUMIFS(INDIRECT("EB[" &amp; Q$1 &amp; "]"),EB[indic_nrg],$A58,EB[Nositel],$B58,EB[Výběr],1,EB[unit],"TJ"),0)</f>
        <v>439</v>
      </c>
      <c r="R58" s="173">
        <f ca="1">IF(R$1&lt;=Last_Bil,SUMIFS(INDIRECT("EB[" &amp; R$1 &amp; "]"),EB[indic_nrg],$A58,EB[Nositel],$B58,EB[Výběr],1,EB[unit],"TJ"),0)</f>
        <v>574</v>
      </c>
      <c r="S58" s="173">
        <f ca="1">IF(S$1&lt;=Last_Bil,SUMIFS(INDIRECT("EB[" &amp; S$1 &amp; "]"),EB[indic_nrg],$A58,EB[Nositel],$B58,EB[Výběr],1,EB[unit],"TJ"),0)</f>
        <v>459</v>
      </c>
      <c r="T58" s="173">
        <f ca="1">IF(T$1&lt;=Last_Bil,SUMIFS(INDIRECT("EB[" &amp; T$1 &amp; "]"),EB[indic_nrg],$A58,EB[Nositel],$B58,EB[Výběr],1,EB[unit],"TJ"),0)</f>
        <v>450</v>
      </c>
      <c r="U58" s="173">
        <f ca="1">IF(U$1&lt;=Last_Bil,SUMIFS(INDIRECT("EB[" &amp; U$1 &amp; "]"),EB[indic_nrg],$A58,EB[Nositel],$B58,EB[Výběr],1,EB[unit],"TJ"),0)</f>
        <v>68</v>
      </c>
      <c r="V58" s="173">
        <f ca="1">IF(V$1&lt;=Last_Bil,SUMIFS(INDIRECT("EB[" &amp; V$1 &amp; "]"),EB[indic_nrg],$A58,EB[Nositel],$B58,EB[Výběr],1,EB[unit],"TJ"),0)</f>
        <v>7</v>
      </c>
      <c r="W58" s="173">
        <f ca="1">IF(W$1&lt;=Last_Bil,SUMIFS(INDIRECT("EB[" &amp; W$1 &amp; "]"),EB[indic_nrg],$A58,EB[Nositel],$B58,EB[Výběr],1,EB[unit],"TJ"),0)</f>
        <v>1</v>
      </c>
      <c r="X58" s="173">
        <f ca="1">IF(X$1&lt;=Last_Bil,SUMIFS(INDIRECT("EB[" &amp; X$1 &amp; "]"),EB[indic_nrg],$A58,EB[Nositel],$B58,EB[Výběr],1,EB[unit],"TJ"),0)</f>
        <v>24</v>
      </c>
      <c r="Y58" s="173">
        <f ca="1">IF(Y$1&lt;=Last_Bil,SUMIFS(INDIRECT("EB[" &amp; Y$1 &amp; "]"),EB[indic_nrg],$A58,EB[Nositel],$B58,EB[Výběr],1,EB[unit],"TJ"),0)</f>
        <v>24</v>
      </c>
      <c r="Z58" s="173">
        <f ca="1">IF(Z$1&lt;=Last_Bil,SUMIFS(INDIRECT("EB[" &amp; Z$1 &amp; "]"),EB[indic_nrg],$A58,EB[Nositel],$B58,EB[Výběr],1,EB[unit],"TJ"),0)</f>
        <v>70</v>
      </c>
      <c r="AA58" s="173">
        <f ca="1">IF(AA$1&lt;=Last_Bil,SUMIFS(INDIRECT("EB[" &amp; AA$1 &amp; "]"),EB[indic_nrg],$A58,EB[Nositel],$B58,EB[Výběr],1,EB[unit],"TJ"),0)</f>
        <v>5</v>
      </c>
      <c r="AB58" s="173">
        <f ca="1">IF(AB$1&lt;=Last_Bil,SUMIFS(INDIRECT("EB[" &amp; AB$1 &amp; "]"),EB[indic_nrg],$A58,EB[Nositel],$B58,EB[Výběr],1,EB[unit],"TJ"),0)</f>
        <v>4</v>
      </c>
      <c r="AC58" s="173">
        <f ca="1">IF(AC$1&lt;=Last_Bil,SUMIFS(INDIRECT("EB[" &amp; AC$1 &amp; "]"),EB[indic_nrg],$A58,EB[Nositel],$B58,EB[Výběr],1,EB[unit],"TJ"),0)</f>
        <v>5</v>
      </c>
      <c r="AD58" s="173">
        <f ca="1">IF(AD$1&lt;=Last_Bil,SUMIFS(INDIRECT("EB[" &amp; AD$1 &amp; "]"),EB[indic_nrg],$A58,EB[Nositel],$B58,EB[Výběr],1,EB[unit],"TJ"),0)</f>
        <v>0</v>
      </c>
      <c r="AE58" s="173">
        <f ca="1">IF(AE$1&lt;=Last_Bil,SUMIFS(INDIRECT("EB[" &amp; AE$1 &amp; "]"),EB[indic_nrg],$A58,EB[Nositel],$B58,EB[Výběr],1,EB[unit],"TJ"),0)</f>
        <v>0</v>
      </c>
      <c r="AF58" s="173">
        <f ca="1">IF(AF$1&lt;=Last_Bil,SUMIFS(INDIRECT("EB[" &amp; AF$1 &amp; "]"),EB[indic_nrg],$A58,EB[Nositel],$B58,EB[Výběr],1,EB[unit],"TJ"),0)</f>
        <v>0</v>
      </c>
      <c r="AG58" s="173">
        <f ca="1">IF(AG$1&lt;=Last_Bil,SUMIFS(INDIRECT("EB[" &amp; AG$1 &amp; "]"),EB[indic_nrg],$A58,EB[Nositel],$B58,EB[Výběr],1,EB[unit],"TJ"),0)</f>
        <v>0</v>
      </c>
      <c r="AH58" s="173">
        <f ca="1">IF(AH$1&lt;=Last_Bil,SUMIFS(INDIRECT("EB[" &amp; AH$1 &amp; "]"),EB[indic_nrg],$A58,EB[Nositel],$B58,EB[Výběr],1,EB[unit],"TJ"),0)</f>
        <v>0</v>
      </c>
      <c r="AI58" s="173">
        <f ca="1">IF(AI$1&lt;=Last_Bil,SUMIFS(INDIRECT("EB[" &amp; AI$1 &amp; "]"),EB[indic_nrg],$A58,EB[Nositel],$B58,EB[Výběr],1,EB[unit],"TJ"),0)</f>
        <v>0</v>
      </c>
      <c r="AJ58" s="173">
        <f ca="1">IF(AJ$1&lt;=Last_Bil,SUMIFS(INDIRECT("EB[" &amp; AJ$1 &amp; "]"),EB[indic_nrg],$A58,EB[Nositel],$B58,EB[Výběr],1,EB[unit],"TJ"),0)</f>
        <v>0</v>
      </c>
      <c r="AK58" s="173">
        <f ca="1">IF(AK$1&lt;=Last_Bil,SUMIFS(INDIRECT("EB[" &amp; AK$1 &amp; "]"),EB[indic_nrg],$A58,EB[Nositel],$B58,EB[Výběr],1,EB[unit],"TJ"),0)</f>
        <v>0</v>
      </c>
      <c r="AL58" s="173">
        <f ca="1">IF(AL$1&lt;=Last_Bil,SUMIFS(INDIRECT("EB[" &amp; AL$1 &amp; "]"),EB[indic_nrg],$A58,EB[Nositel],$B58,EB[Výběr],1,EB[unit],"TJ"),0)</f>
        <v>0</v>
      </c>
      <c r="AM58" s="173">
        <f ca="1">IF(AM$1&lt;=Last_Bil,SUMIFS(INDIRECT("EB[" &amp; AM$1 &amp; "]"),EB[indic_nrg],$A58,EB[Nositel],$B58,EB[Výběr],1,EB[unit],"TJ"),0)</f>
        <v>0</v>
      </c>
      <c r="AN58" s="173">
        <f ca="1">IF(AN$1&lt;=Last_Bil,SUMIFS(INDIRECT("EB[" &amp; AN$1 &amp; "]"),EB[indic_nrg],$A58,EB[Nositel],$B58,EB[Výběr],1,EB[unit],"TJ"),0)</f>
        <v>0</v>
      </c>
      <c r="AO58" s="173">
        <f ca="1">IF(AO$1&lt;=Last_Bil,SUMIFS(INDIRECT("EB[" &amp; AO$1 &amp; "]"),EB[indic_nrg],$A58,EB[Nositel],$B58,EB[Výběr],1,EB[unit],"TJ"),0)</f>
        <v>0</v>
      </c>
      <c r="AP58" s="173">
        <f ca="1">IF(AP$1&lt;=Last_Bil,SUMIFS(INDIRECT("EB[" &amp; AP$1 &amp; "]"),EB[indic_nrg],$A58,EB[Nositel],$B58,EB[Výběr],1,EB[unit],"TJ"),0)</f>
        <v>0</v>
      </c>
      <c r="AQ58" s="173">
        <f ca="1">IF(AQ$1&lt;=Last_Bil,SUMIFS(INDIRECT("EB[" &amp; AQ$1 &amp; "]"),EB[indic_nrg],$A58,EB[Nositel],$B58,EB[Výběr],1,EB[unit],"TJ"),0)</f>
        <v>0</v>
      </c>
      <c r="AR58" s="173">
        <f ca="1">IF(AR$1&lt;=Last_Bil,SUMIFS(INDIRECT("EB[" &amp; AR$1 &amp; "]"),EB[indic_nrg],$A58,EB[Nositel],$B58,EB[Výběr],1,EB[unit],"TJ"),0)</f>
        <v>0</v>
      </c>
      <c r="AS58" s="173">
        <f ca="1">IF(AS$1&lt;=Last_Bil,SUMIFS(INDIRECT("EB[" &amp; AS$1 &amp; "]"),EB[indic_nrg],$A58,EB[Nositel],$B58,EB[Výběr],1,EB[unit],"TJ"),0)</f>
        <v>0</v>
      </c>
      <c r="AT58" s="173">
        <f ca="1">IF(AT$1&lt;=Last_Bil,SUMIFS(INDIRECT("EB[" &amp; AT$1 &amp; "]"),EB[indic_nrg],$A58,EB[Nositel],$B58,EB[Výběr],1,EB[unit],"TJ"),0)</f>
        <v>0</v>
      </c>
      <c r="AU58" s="173">
        <f ca="1">IF(AU$1&lt;=Last_Bil,SUMIFS(INDIRECT("EB[" &amp; AU$1 &amp; "]"),EB[indic_nrg],$A58,EB[Nositel],$B58,EB[Výběr],1,EB[unit],"TJ"),0)</f>
        <v>0</v>
      </c>
      <c r="AV58" s="173">
        <f ca="1">IF(AV$1&lt;=Last_Bil,SUMIFS(INDIRECT("EB[" &amp; AV$1 &amp; "]"),EB[indic_nrg],$A58,EB[Nositel],$B58,EB[Výběr],1,EB[unit],"TJ"),0)</f>
        <v>0</v>
      </c>
      <c r="AW58" s="173">
        <f ca="1">IF(AW$1&lt;=Last_Bil,SUMIFS(INDIRECT("EB[" &amp; AW$1 &amp; "]"),EB[indic_nrg],$A58,EB[Nositel],$B58,EB[Výběr],1,EB[unit],"TJ"),0)</f>
        <v>0</v>
      </c>
      <c r="AX58" s="173">
        <f ca="1">IF(AX$1&lt;=Last_Bil,SUMIFS(INDIRECT("EB[" &amp; AX$1 &amp; "]"),EB[indic_nrg],$A58,EB[Nositel],$B58,EB[Výběr],1,EB[unit],"TJ"),0)</f>
        <v>0</v>
      </c>
      <c r="AY58" s="173">
        <f ca="1">IF(AY$1&lt;=Last_Bil,SUMIFS(INDIRECT("EB[" &amp; AY$1 &amp; "]"),EB[indic_nrg],$A58,EB[Nositel],$B58,EB[Výběr],1,EB[unit],"TJ"),0)</f>
        <v>0</v>
      </c>
      <c r="AZ58" s="173">
        <f ca="1">IF(AZ$1&lt;=Last_Bil,SUMIFS(INDIRECT("EB[" &amp; AZ$1 &amp; "]"),EB[indic_nrg],$A58,EB[Nositel],$B58,EB[Výběr],1,EB[unit],"TJ"),0)</f>
        <v>0</v>
      </c>
      <c r="BA58" s="173">
        <f ca="1">IF(BA$1&lt;=Last_Bil,SUMIFS(INDIRECT("EB[" &amp; BA$1 &amp; "]"),EB[indic_nrg],$A58,EB[Nositel],$B58,EB[Výběr],1,EB[unit],"TJ"),0)</f>
        <v>0</v>
      </c>
      <c r="BB58" s="173">
        <f ca="1">IF(BB$1&lt;=Last_Bil,SUMIFS(INDIRECT("EB[" &amp; BB$1 &amp; "]"),EB[indic_nrg],$A58,EB[Nositel],$B58,EB[Výběr],1,EB[unit],"TJ"),0)</f>
        <v>0</v>
      </c>
      <c r="BC58" s="173">
        <f ca="1">IF(BC$1&lt;=Last_Bil,SUMIFS(INDIRECT("EB[" &amp; BC$1 &amp; "]"),EB[indic_nrg],$A58,EB[Nositel],$B58,EB[Výběr],1,EB[unit],"TJ"),0)</f>
        <v>0</v>
      </c>
      <c r="BD58" s="173">
        <f ca="1">IF(BD$1&lt;=Last_Bil,SUMIFS(INDIRECT("EB[" &amp; BD$1 &amp; "]"),EB[indic_nrg],$A58,EB[Nositel],$B58,EB[Výběr],1,EB[unit],"TJ"),0)</f>
        <v>0</v>
      </c>
      <c r="BE58" s="173">
        <f ca="1">IF(BE$1&lt;=Last_Bil,SUMIFS(INDIRECT("EB[" &amp; BE$1 &amp; "]"),EB[indic_nrg],$A58,EB[Nositel],$B58,EB[Výběr],1,EB[unit],"TJ"),0)</f>
        <v>0</v>
      </c>
      <c r="BF58" s="173">
        <f ca="1">IF(BF$1&lt;=Last_Bil,SUMIFS(INDIRECT("EB[" &amp; BF$1 &amp; "]"),EB[indic_nrg],$A58,EB[Nositel],$B58,EB[Výběr],1,EB[unit],"TJ"),0)</f>
        <v>0</v>
      </c>
      <c r="BG58" s="173">
        <f ca="1">IF(BG$1&lt;=Last_Bil,SUMIFS(INDIRECT("EB[" &amp; BG$1 &amp; "]"),EB[indic_nrg],$A58,EB[Nositel],$B58,EB[Výběr],1,EB[unit],"TJ"),0)</f>
        <v>0</v>
      </c>
      <c r="BH58" s="173">
        <f ca="1">IF(BH$1&lt;=Last_Bil,SUMIFS(INDIRECT("EB[" &amp; BH$1 &amp; "]"),EB[indic_nrg],$A58,EB[Nositel],$B58,EB[Výběr],1,EB[unit],"TJ"),0)</f>
        <v>0</v>
      </c>
      <c r="BI58" s="173">
        <f ca="1">IF(BI$1&lt;=Last_Bil,SUMIFS(INDIRECT("EB[" &amp; BI$1 &amp; "]"),EB[indic_nrg],$A58,EB[Nositel],$B58,EB[Výběr],1,EB[unit],"TJ"),0)</f>
        <v>0</v>
      </c>
      <c r="BJ58" s="173">
        <f ca="1">IF(BJ$1&lt;=Last_Bil,SUMIFS(INDIRECT("EB[" &amp; BJ$1 &amp; "]"),EB[indic_nrg],$A58,EB[Nositel],$B58,EB[Výběr],1,EB[unit],"TJ"),0)</f>
        <v>0</v>
      </c>
      <c r="BK58" s="173">
        <f ca="1">IF(BK$1&lt;=Last_Bil,SUMIFS(INDIRECT("EB[" &amp; BK$1 &amp; "]"),EB[indic_nrg],$A58,EB[Nositel],$B58,EB[Výběr],1,EB[unit],"TJ"),0)</f>
        <v>0</v>
      </c>
      <c r="BL58" s="162">
        <f ca="1">IF(BL$1&lt;=Last_Bil,SUMIFS(INDIRECT("EB[" &amp; BL$1 &amp; "]"),EB[indic_nrg],$A58,EB[Nositel],$B58,EB[Výběr],1,EB[unit],"TJ"),0)</f>
        <v>0</v>
      </c>
    </row>
    <row r="59" spans="1:64" s="196" customFormat="1" x14ac:dyDescent="0.25">
      <c r="A59" s="196" t="s">
        <v>1199</v>
      </c>
      <c r="B59" t="s">
        <v>3134</v>
      </c>
      <c r="C59" s="221" t="str">
        <f t="shared" si="115"/>
        <v>Biomasa</v>
      </c>
      <c r="D59" s="215">
        <f ca="1">IF(D$1&lt;=Last_Bil,SUMIFS(INDIRECT("EB[" &amp; D$1 &amp; "]"),EB[indic_nrg],$A59,EB[Nositel],$B59,EB[Výběr],1,EB[unit],"TJ"),0)</f>
        <v>0</v>
      </c>
      <c r="E59" s="173">
        <f ca="1">IF(E$1&lt;=Last_Bil,SUMIFS(INDIRECT("EB[" &amp; E$1 &amp; "]"),EB[indic_nrg],$A59,EB[Nositel],$B59,EB[Výběr],1,EB[unit],"TJ"),0)</f>
        <v>0</v>
      </c>
      <c r="F59" s="173">
        <f ca="1">IF(F$1&lt;=Last_Bil,SUMIFS(INDIRECT("EB[" &amp; F$1 &amp; "]"),EB[indic_nrg],$A59,EB[Nositel],$B59,EB[Výběr],1,EB[unit],"TJ"),0)</f>
        <v>0</v>
      </c>
      <c r="G59" s="173">
        <f ca="1">IF(G$1&lt;=Last_Bil,SUMIFS(INDIRECT("EB[" &amp; G$1 &amp; "]"),EB[indic_nrg],$A59,EB[Nositel],$B59,EB[Výběr],1,EB[unit],"TJ"),0)</f>
        <v>160</v>
      </c>
      <c r="H59" s="173">
        <f ca="1">IF(H$1&lt;=Last_Bil,SUMIFS(INDIRECT("EB[" &amp; H$1 &amp; "]"),EB[indic_nrg],$A59,EB[Nositel],$B59,EB[Výběr],1,EB[unit],"TJ"),0)</f>
        <v>343</v>
      </c>
      <c r="I59" s="173">
        <f ca="1">IF(I$1&lt;=Last_Bil,SUMIFS(INDIRECT("EB[" &amp; I$1 &amp; "]"),EB[indic_nrg],$A59,EB[Nositel],$B59,EB[Výběr],1,EB[unit],"TJ"),0)</f>
        <v>194</v>
      </c>
      <c r="J59" s="173">
        <f ca="1">IF(J$1&lt;=Last_Bil,SUMIFS(INDIRECT("EB[" &amp; J$1 &amp; "]"),EB[indic_nrg],$A59,EB[Nositel],$B59,EB[Výběr],1,EB[unit],"TJ"),0)</f>
        <v>82</v>
      </c>
      <c r="K59" s="173">
        <f ca="1">IF(K$1&lt;=Last_Bil,SUMIFS(INDIRECT("EB[" &amp; K$1 &amp; "]"),EB[indic_nrg],$A59,EB[Nositel],$B59,EB[Výběr],1,EB[unit],"TJ"),0)</f>
        <v>297</v>
      </c>
      <c r="L59" s="173">
        <f ca="1">IF(L$1&lt;=Last_Bil,SUMIFS(INDIRECT("EB[" &amp; L$1 &amp; "]"),EB[indic_nrg],$A59,EB[Nositel],$B59,EB[Výběr],1,EB[unit],"TJ"),0)</f>
        <v>373</v>
      </c>
      <c r="M59" s="173">
        <f ca="1">IF(M$1&lt;=Last_Bil,SUMIFS(INDIRECT("EB[" &amp; M$1 &amp; "]"),EB[indic_nrg],$A59,EB[Nositel],$B59,EB[Výběr],1,EB[unit],"TJ"),0)</f>
        <v>608</v>
      </c>
      <c r="N59" s="173">
        <f ca="1">IF(N$1&lt;=Last_Bil,SUMIFS(INDIRECT("EB[" &amp; N$1 &amp; "]"),EB[indic_nrg],$A59,EB[Nositel],$B59,EB[Výběr],1,EB[unit],"TJ"),0)</f>
        <v>622</v>
      </c>
      <c r="O59" s="173">
        <f ca="1">IF(O$1&lt;=Last_Bil,SUMIFS(INDIRECT("EB[" &amp; O$1 &amp; "]"),EB[indic_nrg],$A59,EB[Nositel],$B59,EB[Výběr],1,EB[unit],"TJ"),0)</f>
        <v>686</v>
      </c>
      <c r="P59" s="173">
        <f ca="1">IF(P$1&lt;=Last_Bil,SUMIFS(INDIRECT("EB[" &amp; P$1 &amp; "]"),EB[indic_nrg],$A59,EB[Nositel],$B59,EB[Výběr],1,EB[unit],"TJ"),0)</f>
        <v>675</v>
      </c>
      <c r="Q59" s="173">
        <f ca="1">IF(Q$1&lt;=Last_Bil,SUMIFS(INDIRECT("EB[" &amp; Q$1 &amp; "]"),EB[indic_nrg],$A59,EB[Nositel],$B59,EB[Výběr],1,EB[unit],"TJ"),0)</f>
        <v>19</v>
      </c>
      <c r="R59" s="173">
        <f ca="1">IF(R$1&lt;=Last_Bil,SUMIFS(INDIRECT("EB[" &amp; R$1 &amp; "]"),EB[indic_nrg],$A59,EB[Nositel],$B59,EB[Výběr],1,EB[unit],"TJ"),0)</f>
        <v>263</v>
      </c>
      <c r="S59" s="173">
        <f ca="1">IF(S$1&lt;=Last_Bil,SUMIFS(INDIRECT("EB[" &amp; S$1 &amp; "]"),EB[indic_nrg],$A59,EB[Nositel],$B59,EB[Výběr],1,EB[unit],"TJ"),0)</f>
        <v>446</v>
      </c>
      <c r="T59" s="173">
        <f ca="1">IF(T$1&lt;=Last_Bil,SUMIFS(INDIRECT("EB[" &amp; T$1 &amp; "]"),EB[indic_nrg],$A59,EB[Nositel],$B59,EB[Výběr],1,EB[unit],"TJ"),0)</f>
        <v>376</v>
      </c>
      <c r="U59" s="173">
        <f ca="1">IF(U$1&lt;=Last_Bil,SUMIFS(INDIRECT("EB[" &amp; U$1 &amp; "]"),EB[indic_nrg],$A59,EB[Nositel],$B59,EB[Výběr],1,EB[unit],"TJ"),0)</f>
        <v>342</v>
      </c>
      <c r="V59" s="173">
        <f ca="1">IF(V$1&lt;=Last_Bil,SUMIFS(INDIRECT("EB[" &amp; V$1 &amp; "]"),EB[indic_nrg],$A59,EB[Nositel],$B59,EB[Výběr],1,EB[unit],"TJ"),0)</f>
        <v>373</v>
      </c>
      <c r="W59" s="173">
        <f ca="1">IF(W$1&lt;=Last_Bil,SUMIFS(INDIRECT("EB[" &amp; W$1 &amp; "]"),EB[indic_nrg],$A59,EB[Nositel],$B59,EB[Výběr],1,EB[unit],"TJ"),0)</f>
        <v>320</v>
      </c>
      <c r="X59" s="173">
        <f ca="1">IF(X$1&lt;=Last_Bil,SUMIFS(INDIRECT("EB[" &amp; X$1 &amp; "]"),EB[indic_nrg],$A59,EB[Nositel],$B59,EB[Výběr],1,EB[unit],"TJ"),0)</f>
        <v>319</v>
      </c>
      <c r="Y59" s="173">
        <f ca="1">IF(Y$1&lt;=Last_Bil,SUMIFS(INDIRECT("EB[" &amp; Y$1 &amp; "]"),EB[indic_nrg],$A59,EB[Nositel],$B59,EB[Výběr],1,EB[unit],"TJ"),0)</f>
        <v>427</v>
      </c>
      <c r="Z59" s="173">
        <f ca="1">IF(Z$1&lt;=Last_Bil,SUMIFS(INDIRECT("EB[" &amp; Z$1 &amp; "]"),EB[indic_nrg],$A59,EB[Nositel],$B59,EB[Výběr],1,EB[unit],"TJ"),0)</f>
        <v>316</v>
      </c>
      <c r="AA59" s="173">
        <f ca="1">IF(AA$1&lt;=Last_Bil,SUMIFS(INDIRECT("EB[" &amp; AA$1 &amp; "]"),EB[indic_nrg],$A59,EB[Nositel],$B59,EB[Výběr],1,EB[unit],"TJ"),0)</f>
        <v>348</v>
      </c>
      <c r="AB59" s="173">
        <f ca="1">IF(AB$1&lt;=Last_Bil,SUMIFS(INDIRECT("EB[" &amp; AB$1 &amp; "]"),EB[indic_nrg],$A59,EB[Nositel],$B59,EB[Výběr],1,EB[unit],"TJ"),0)</f>
        <v>746</v>
      </c>
      <c r="AC59" s="173">
        <f ca="1">IF(AC$1&lt;=Last_Bil,SUMIFS(INDIRECT("EB[" &amp; AC$1 &amp; "]"),EB[indic_nrg],$A59,EB[Nositel],$B59,EB[Výběr],1,EB[unit],"TJ"),0)</f>
        <v>898</v>
      </c>
      <c r="AD59" s="173">
        <f ca="1">IF(AD$1&lt;=Last_Bil,SUMIFS(INDIRECT("EB[" &amp; AD$1 &amp; "]"),EB[indic_nrg],$A59,EB[Nositel],$B59,EB[Výběr],1,EB[unit],"TJ"),0)</f>
        <v>0</v>
      </c>
      <c r="AE59" s="173">
        <f ca="1">IF(AE$1&lt;=Last_Bil,SUMIFS(INDIRECT("EB[" &amp; AE$1 &amp; "]"),EB[indic_nrg],$A59,EB[Nositel],$B59,EB[Výběr],1,EB[unit],"TJ"),0)</f>
        <v>0</v>
      </c>
      <c r="AF59" s="173">
        <f ca="1">IF(AF$1&lt;=Last_Bil,SUMIFS(INDIRECT("EB[" &amp; AF$1 &amp; "]"),EB[indic_nrg],$A59,EB[Nositel],$B59,EB[Výběr],1,EB[unit],"TJ"),0)</f>
        <v>0</v>
      </c>
      <c r="AG59" s="173">
        <f ca="1">IF(AG$1&lt;=Last_Bil,SUMIFS(INDIRECT("EB[" &amp; AG$1 &amp; "]"),EB[indic_nrg],$A59,EB[Nositel],$B59,EB[Výběr],1,EB[unit],"TJ"),0)</f>
        <v>0</v>
      </c>
      <c r="AH59" s="173">
        <f ca="1">IF(AH$1&lt;=Last_Bil,SUMIFS(INDIRECT("EB[" &amp; AH$1 &amp; "]"),EB[indic_nrg],$A59,EB[Nositel],$B59,EB[Výběr],1,EB[unit],"TJ"),0)</f>
        <v>0</v>
      </c>
      <c r="AI59" s="173">
        <f ca="1">IF(AI$1&lt;=Last_Bil,SUMIFS(INDIRECT("EB[" &amp; AI$1 &amp; "]"),EB[indic_nrg],$A59,EB[Nositel],$B59,EB[Výběr],1,EB[unit],"TJ"),0)</f>
        <v>0</v>
      </c>
      <c r="AJ59" s="173">
        <f ca="1">IF(AJ$1&lt;=Last_Bil,SUMIFS(INDIRECT("EB[" &amp; AJ$1 &amp; "]"),EB[indic_nrg],$A59,EB[Nositel],$B59,EB[Výběr],1,EB[unit],"TJ"),0)</f>
        <v>0</v>
      </c>
      <c r="AK59" s="173">
        <f ca="1">IF(AK$1&lt;=Last_Bil,SUMIFS(INDIRECT("EB[" &amp; AK$1 &amp; "]"),EB[indic_nrg],$A59,EB[Nositel],$B59,EB[Výběr],1,EB[unit],"TJ"),0)</f>
        <v>0</v>
      </c>
      <c r="AL59" s="173">
        <f ca="1">IF(AL$1&lt;=Last_Bil,SUMIFS(INDIRECT("EB[" &amp; AL$1 &amp; "]"),EB[indic_nrg],$A59,EB[Nositel],$B59,EB[Výběr],1,EB[unit],"TJ"),0)</f>
        <v>0</v>
      </c>
      <c r="AM59" s="173">
        <f ca="1">IF(AM$1&lt;=Last_Bil,SUMIFS(INDIRECT("EB[" &amp; AM$1 &amp; "]"),EB[indic_nrg],$A59,EB[Nositel],$B59,EB[Výběr],1,EB[unit],"TJ"),0)</f>
        <v>0</v>
      </c>
      <c r="AN59" s="173">
        <f ca="1">IF(AN$1&lt;=Last_Bil,SUMIFS(INDIRECT("EB[" &amp; AN$1 &amp; "]"),EB[indic_nrg],$A59,EB[Nositel],$B59,EB[Výběr],1,EB[unit],"TJ"),0)</f>
        <v>0</v>
      </c>
      <c r="AO59" s="173">
        <f ca="1">IF(AO$1&lt;=Last_Bil,SUMIFS(INDIRECT("EB[" &amp; AO$1 &amp; "]"),EB[indic_nrg],$A59,EB[Nositel],$B59,EB[Výběr],1,EB[unit],"TJ"),0)</f>
        <v>0</v>
      </c>
      <c r="AP59" s="173">
        <f ca="1">IF(AP$1&lt;=Last_Bil,SUMIFS(INDIRECT("EB[" &amp; AP$1 &amp; "]"),EB[indic_nrg],$A59,EB[Nositel],$B59,EB[Výběr],1,EB[unit],"TJ"),0)</f>
        <v>0</v>
      </c>
      <c r="AQ59" s="173">
        <f ca="1">IF(AQ$1&lt;=Last_Bil,SUMIFS(INDIRECT("EB[" &amp; AQ$1 &amp; "]"),EB[indic_nrg],$A59,EB[Nositel],$B59,EB[Výběr],1,EB[unit],"TJ"),0)</f>
        <v>0</v>
      </c>
      <c r="AR59" s="173">
        <f ca="1">IF(AR$1&lt;=Last_Bil,SUMIFS(INDIRECT("EB[" &amp; AR$1 &amp; "]"),EB[indic_nrg],$A59,EB[Nositel],$B59,EB[Výběr],1,EB[unit],"TJ"),0)</f>
        <v>0</v>
      </c>
      <c r="AS59" s="173">
        <f ca="1">IF(AS$1&lt;=Last_Bil,SUMIFS(INDIRECT("EB[" &amp; AS$1 &amp; "]"),EB[indic_nrg],$A59,EB[Nositel],$B59,EB[Výběr],1,EB[unit],"TJ"),0)</f>
        <v>0</v>
      </c>
      <c r="AT59" s="173">
        <f ca="1">IF(AT$1&lt;=Last_Bil,SUMIFS(INDIRECT("EB[" &amp; AT$1 &amp; "]"),EB[indic_nrg],$A59,EB[Nositel],$B59,EB[Výběr],1,EB[unit],"TJ"),0)</f>
        <v>0</v>
      </c>
      <c r="AU59" s="173">
        <f ca="1">IF(AU$1&lt;=Last_Bil,SUMIFS(INDIRECT("EB[" &amp; AU$1 &amp; "]"),EB[indic_nrg],$A59,EB[Nositel],$B59,EB[Výběr],1,EB[unit],"TJ"),0)</f>
        <v>0</v>
      </c>
      <c r="AV59" s="173">
        <f ca="1">IF(AV$1&lt;=Last_Bil,SUMIFS(INDIRECT("EB[" &amp; AV$1 &amp; "]"),EB[indic_nrg],$A59,EB[Nositel],$B59,EB[Výběr],1,EB[unit],"TJ"),0)</f>
        <v>0</v>
      </c>
      <c r="AW59" s="173">
        <f ca="1">IF(AW$1&lt;=Last_Bil,SUMIFS(INDIRECT("EB[" &amp; AW$1 &amp; "]"),EB[indic_nrg],$A59,EB[Nositel],$B59,EB[Výběr],1,EB[unit],"TJ"),0)</f>
        <v>0</v>
      </c>
      <c r="AX59" s="173">
        <f ca="1">IF(AX$1&lt;=Last_Bil,SUMIFS(INDIRECT("EB[" &amp; AX$1 &amp; "]"),EB[indic_nrg],$A59,EB[Nositel],$B59,EB[Výběr],1,EB[unit],"TJ"),0)</f>
        <v>0</v>
      </c>
      <c r="AY59" s="173">
        <f ca="1">IF(AY$1&lt;=Last_Bil,SUMIFS(INDIRECT("EB[" &amp; AY$1 &amp; "]"),EB[indic_nrg],$A59,EB[Nositel],$B59,EB[Výběr],1,EB[unit],"TJ"),0)</f>
        <v>0</v>
      </c>
      <c r="AZ59" s="173">
        <f ca="1">IF(AZ$1&lt;=Last_Bil,SUMIFS(INDIRECT("EB[" &amp; AZ$1 &amp; "]"),EB[indic_nrg],$A59,EB[Nositel],$B59,EB[Výběr],1,EB[unit],"TJ"),0)</f>
        <v>0</v>
      </c>
      <c r="BA59" s="173">
        <f ca="1">IF(BA$1&lt;=Last_Bil,SUMIFS(INDIRECT("EB[" &amp; BA$1 &amp; "]"),EB[indic_nrg],$A59,EB[Nositel],$B59,EB[Výběr],1,EB[unit],"TJ"),0)</f>
        <v>0</v>
      </c>
      <c r="BB59" s="173">
        <f ca="1">IF(BB$1&lt;=Last_Bil,SUMIFS(INDIRECT("EB[" &amp; BB$1 &amp; "]"),EB[indic_nrg],$A59,EB[Nositel],$B59,EB[Výběr],1,EB[unit],"TJ"),0)</f>
        <v>0</v>
      </c>
      <c r="BC59" s="173">
        <f ca="1">IF(BC$1&lt;=Last_Bil,SUMIFS(INDIRECT("EB[" &amp; BC$1 &amp; "]"),EB[indic_nrg],$A59,EB[Nositel],$B59,EB[Výběr],1,EB[unit],"TJ"),0)</f>
        <v>0</v>
      </c>
      <c r="BD59" s="173">
        <f ca="1">IF(BD$1&lt;=Last_Bil,SUMIFS(INDIRECT("EB[" &amp; BD$1 &amp; "]"),EB[indic_nrg],$A59,EB[Nositel],$B59,EB[Výběr],1,EB[unit],"TJ"),0)</f>
        <v>0</v>
      </c>
      <c r="BE59" s="173">
        <f ca="1">IF(BE$1&lt;=Last_Bil,SUMIFS(INDIRECT("EB[" &amp; BE$1 &amp; "]"),EB[indic_nrg],$A59,EB[Nositel],$B59,EB[Výběr],1,EB[unit],"TJ"),0)</f>
        <v>0</v>
      </c>
      <c r="BF59" s="173">
        <f ca="1">IF(BF$1&lt;=Last_Bil,SUMIFS(INDIRECT("EB[" &amp; BF$1 &amp; "]"),EB[indic_nrg],$A59,EB[Nositel],$B59,EB[Výběr],1,EB[unit],"TJ"),0)</f>
        <v>0</v>
      </c>
      <c r="BG59" s="173">
        <f ca="1">IF(BG$1&lt;=Last_Bil,SUMIFS(INDIRECT("EB[" &amp; BG$1 &amp; "]"),EB[indic_nrg],$A59,EB[Nositel],$B59,EB[Výběr],1,EB[unit],"TJ"),0)</f>
        <v>0</v>
      </c>
      <c r="BH59" s="173">
        <f ca="1">IF(BH$1&lt;=Last_Bil,SUMIFS(INDIRECT("EB[" &amp; BH$1 &amp; "]"),EB[indic_nrg],$A59,EB[Nositel],$B59,EB[Výběr],1,EB[unit],"TJ"),0)</f>
        <v>0</v>
      </c>
      <c r="BI59" s="173">
        <f ca="1">IF(BI$1&lt;=Last_Bil,SUMIFS(INDIRECT("EB[" &amp; BI$1 &amp; "]"),EB[indic_nrg],$A59,EB[Nositel],$B59,EB[Výběr],1,EB[unit],"TJ"),0)</f>
        <v>0</v>
      </c>
      <c r="BJ59" s="173">
        <f ca="1">IF(BJ$1&lt;=Last_Bil,SUMIFS(INDIRECT("EB[" &amp; BJ$1 &amp; "]"),EB[indic_nrg],$A59,EB[Nositel],$B59,EB[Výběr],1,EB[unit],"TJ"),0)</f>
        <v>0</v>
      </c>
      <c r="BK59" s="173">
        <f ca="1">IF(BK$1&lt;=Last_Bil,SUMIFS(INDIRECT("EB[" &amp; BK$1 &amp; "]"),EB[indic_nrg],$A59,EB[Nositel],$B59,EB[Výběr],1,EB[unit],"TJ"),0)</f>
        <v>0</v>
      </c>
      <c r="BL59" s="162">
        <f ca="1">IF(BL$1&lt;=Last_Bil,SUMIFS(INDIRECT("EB[" &amp; BL$1 &amp; "]"),EB[indic_nrg],$A59,EB[Nositel],$B59,EB[Výběr],1,EB[unit],"TJ"),0)</f>
        <v>0</v>
      </c>
    </row>
    <row r="60" spans="1:64" s="196" customFormat="1" x14ac:dyDescent="0.25">
      <c r="A60" s="196" t="s">
        <v>1199</v>
      </c>
      <c r="B60" t="s">
        <v>3132</v>
      </c>
      <c r="C60" s="221" t="str">
        <f t="shared" si="115"/>
        <v>Ostatní paliva</v>
      </c>
      <c r="D60" s="215">
        <f ca="1">IF(D$1&lt;=Last_Bil,SUMIFS(INDIRECT("EB[" &amp; D$1 &amp; "]"),EB[indic_nrg],$A60,EB[Nositel],$B60,EB[Výběr],1,EB[unit],"TJ"),0)</f>
        <v>0</v>
      </c>
      <c r="E60" s="173">
        <f ca="1">IF(E$1&lt;=Last_Bil,SUMIFS(INDIRECT("EB[" &amp; E$1 &amp; "]"),EB[indic_nrg],$A60,EB[Nositel],$B60,EB[Výběr],1,EB[unit],"TJ"),0)</f>
        <v>0</v>
      </c>
      <c r="F60" s="173">
        <f ca="1">IF(F$1&lt;=Last_Bil,SUMIFS(INDIRECT("EB[" &amp; F$1 &amp; "]"),EB[indic_nrg],$A60,EB[Nositel],$B60,EB[Výběr],1,EB[unit],"TJ"),0)</f>
        <v>0</v>
      </c>
      <c r="G60" s="173">
        <f ca="1">IF(G$1&lt;=Last_Bil,SUMIFS(INDIRECT("EB[" &amp; G$1 &amp; "]"),EB[indic_nrg],$A60,EB[Nositel],$B60,EB[Výběr],1,EB[unit],"TJ"),0)</f>
        <v>0</v>
      </c>
      <c r="H60" s="173">
        <f ca="1">IF(H$1&lt;=Last_Bil,SUMIFS(INDIRECT("EB[" &amp; H$1 &amp; "]"),EB[indic_nrg],$A60,EB[Nositel],$B60,EB[Výběr],1,EB[unit],"TJ"),0)</f>
        <v>0</v>
      </c>
      <c r="I60" s="173">
        <f ca="1">IF(I$1&lt;=Last_Bil,SUMIFS(INDIRECT("EB[" &amp; I$1 &amp; "]"),EB[indic_nrg],$A60,EB[Nositel],$B60,EB[Výběr],1,EB[unit],"TJ"),0)</f>
        <v>0</v>
      </c>
      <c r="J60" s="173">
        <f ca="1">IF(J$1&lt;=Last_Bil,SUMIFS(INDIRECT("EB[" &amp; J$1 &amp; "]"),EB[indic_nrg],$A60,EB[Nositel],$B60,EB[Výběr],1,EB[unit],"TJ"),0)</f>
        <v>0</v>
      </c>
      <c r="K60" s="173">
        <f ca="1">IF(K$1&lt;=Last_Bil,SUMIFS(INDIRECT("EB[" &amp; K$1 &amp; "]"),EB[indic_nrg],$A60,EB[Nositel],$B60,EB[Výběr],1,EB[unit],"TJ"),0)</f>
        <v>0</v>
      </c>
      <c r="L60" s="173">
        <f ca="1">IF(L$1&lt;=Last_Bil,SUMIFS(INDIRECT("EB[" &amp; L$1 &amp; "]"),EB[indic_nrg],$A60,EB[Nositel],$B60,EB[Výběr],1,EB[unit],"TJ"),0)</f>
        <v>0</v>
      </c>
      <c r="M60" s="173">
        <f ca="1">IF(M$1&lt;=Last_Bil,SUMIFS(INDIRECT("EB[" &amp; M$1 &amp; "]"),EB[indic_nrg],$A60,EB[Nositel],$B60,EB[Výběr],1,EB[unit],"TJ"),0)</f>
        <v>0</v>
      </c>
      <c r="N60" s="173">
        <f ca="1">IF(N$1&lt;=Last_Bil,SUMIFS(INDIRECT("EB[" &amp; N$1 &amp; "]"),EB[indic_nrg],$A60,EB[Nositel],$B60,EB[Výběr],1,EB[unit],"TJ"),0)</f>
        <v>0</v>
      </c>
      <c r="O60" s="173">
        <f ca="1">IF(O$1&lt;=Last_Bil,SUMIFS(INDIRECT("EB[" &amp; O$1 &amp; "]"),EB[indic_nrg],$A60,EB[Nositel],$B60,EB[Výběr],1,EB[unit],"TJ"),0)</f>
        <v>0</v>
      </c>
      <c r="P60" s="173">
        <f ca="1">IF(P$1&lt;=Last_Bil,SUMIFS(INDIRECT("EB[" &amp; P$1 &amp; "]"),EB[indic_nrg],$A60,EB[Nositel],$B60,EB[Výběr],1,EB[unit],"TJ"),0)</f>
        <v>0</v>
      </c>
      <c r="Q60" s="173">
        <f ca="1">IF(Q$1&lt;=Last_Bil,SUMIFS(INDIRECT("EB[" &amp; Q$1 &amp; "]"),EB[indic_nrg],$A60,EB[Nositel],$B60,EB[Výběr],1,EB[unit],"TJ"),0)</f>
        <v>0</v>
      </c>
      <c r="R60" s="173">
        <f ca="1">IF(R$1&lt;=Last_Bil,SUMIFS(INDIRECT("EB[" &amp; R$1 &amp; "]"),EB[indic_nrg],$A60,EB[Nositel],$B60,EB[Výběr],1,EB[unit],"TJ"),0)</f>
        <v>0</v>
      </c>
      <c r="S60" s="173">
        <f ca="1">IF(S$1&lt;=Last_Bil,SUMIFS(INDIRECT("EB[" &amp; S$1 &amp; "]"),EB[indic_nrg],$A60,EB[Nositel],$B60,EB[Výběr],1,EB[unit],"TJ"),0)</f>
        <v>0</v>
      </c>
      <c r="T60" s="173">
        <f ca="1">IF(T$1&lt;=Last_Bil,SUMIFS(INDIRECT("EB[" &amp; T$1 &amp; "]"),EB[indic_nrg],$A60,EB[Nositel],$B60,EB[Výběr],1,EB[unit],"TJ"),0)</f>
        <v>0</v>
      </c>
      <c r="U60" s="173">
        <f ca="1">IF(U$1&lt;=Last_Bil,SUMIFS(INDIRECT("EB[" &amp; U$1 &amp; "]"),EB[indic_nrg],$A60,EB[Nositel],$B60,EB[Výběr],1,EB[unit],"TJ"),0)</f>
        <v>0</v>
      </c>
      <c r="V60" s="173">
        <f ca="1">IF(V$1&lt;=Last_Bil,SUMIFS(INDIRECT("EB[" &amp; V$1 &amp; "]"),EB[indic_nrg],$A60,EB[Nositel],$B60,EB[Výběr],1,EB[unit],"TJ"),0)</f>
        <v>0</v>
      </c>
      <c r="W60" s="173">
        <f ca="1">IF(W$1&lt;=Last_Bil,SUMIFS(INDIRECT("EB[" &amp; W$1 &amp; "]"),EB[indic_nrg],$A60,EB[Nositel],$B60,EB[Výběr],1,EB[unit],"TJ"),0)</f>
        <v>0</v>
      </c>
      <c r="X60" s="173">
        <f ca="1">IF(X$1&lt;=Last_Bil,SUMIFS(INDIRECT("EB[" &amp; X$1 &amp; "]"),EB[indic_nrg],$A60,EB[Nositel],$B60,EB[Výběr],1,EB[unit],"TJ"),0)</f>
        <v>0</v>
      </c>
      <c r="Y60" s="173">
        <f ca="1">IF(Y$1&lt;=Last_Bil,SUMIFS(INDIRECT("EB[" &amp; Y$1 &amp; "]"),EB[indic_nrg],$A60,EB[Nositel],$B60,EB[Výběr],1,EB[unit],"TJ"),0)</f>
        <v>0</v>
      </c>
      <c r="Z60" s="173">
        <f ca="1">IF(Z$1&lt;=Last_Bil,SUMIFS(INDIRECT("EB[" &amp; Z$1 &amp; "]"),EB[indic_nrg],$A60,EB[Nositel],$B60,EB[Výběr],1,EB[unit],"TJ"),0)</f>
        <v>0</v>
      </c>
      <c r="AA60" s="173">
        <f ca="1">IF(AA$1&lt;=Last_Bil,SUMIFS(INDIRECT("EB[" &amp; AA$1 &amp; "]"),EB[indic_nrg],$A60,EB[Nositel],$B60,EB[Výběr],1,EB[unit],"TJ"),0)</f>
        <v>0</v>
      </c>
      <c r="AB60" s="173">
        <f ca="1">IF(AB$1&lt;=Last_Bil,SUMIFS(INDIRECT("EB[" &amp; AB$1 &amp; "]"),EB[indic_nrg],$A60,EB[Nositel],$B60,EB[Výběr],1,EB[unit],"TJ"),0)</f>
        <v>0</v>
      </c>
      <c r="AC60" s="173">
        <f ca="1">IF(AC$1&lt;=Last_Bil,SUMIFS(INDIRECT("EB[" &amp; AC$1 &amp; "]"),EB[indic_nrg],$A60,EB[Nositel],$B60,EB[Výběr],1,EB[unit],"TJ"),0)</f>
        <v>0</v>
      </c>
      <c r="AD60" s="173">
        <f ca="1">IF(AD$1&lt;=Last_Bil,SUMIFS(INDIRECT("EB[" &amp; AD$1 &amp; "]"),EB[indic_nrg],$A60,EB[Nositel],$B60,EB[Výběr],1,EB[unit],"TJ"),0)</f>
        <v>0</v>
      </c>
      <c r="AE60" s="173">
        <f ca="1">IF(AE$1&lt;=Last_Bil,SUMIFS(INDIRECT("EB[" &amp; AE$1 &amp; "]"),EB[indic_nrg],$A60,EB[Nositel],$B60,EB[Výběr],1,EB[unit],"TJ"),0)</f>
        <v>0</v>
      </c>
      <c r="AF60" s="173">
        <f ca="1">IF(AF$1&lt;=Last_Bil,SUMIFS(INDIRECT("EB[" &amp; AF$1 &amp; "]"),EB[indic_nrg],$A60,EB[Nositel],$B60,EB[Výběr],1,EB[unit],"TJ"),0)</f>
        <v>0</v>
      </c>
      <c r="AG60" s="173">
        <f ca="1">IF(AG$1&lt;=Last_Bil,SUMIFS(INDIRECT("EB[" &amp; AG$1 &amp; "]"),EB[indic_nrg],$A60,EB[Nositel],$B60,EB[Výběr],1,EB[unit],"TJ"),0)</f>
        <v>0</v>
      </c>
      <c r="AH60" s="173">
        <f ca="1">IF(AH$1&lt;=Last_Bil,SUMIFS(INDIRECT("EB[" &amp; AH$1 &amp; "]"),EB[indic_nrg],$A60,EB[Nositel],$B60,EB[Výběr],1,EB[unit],"TJ"),0)</f>
        <v>0</v>
      </c>
      <c r="AI60" s="173">
        <f ca="1">IF(AI$1&lt;=Last_Bil,SUMIFS(INDIRECT("EB[" &amp; AI$1 &amp; "]"),EB[indic_nrg],$A60,EB[Nositel],$B60,EB[Výběr],1,EB[unit],"TJ"),0)</f>
        <v>0</v>
      </c>
      <c r="AJ60" s="173">
        <f ca="1">IF(AJ$1&lt;=Last_Bil,SUMIFS(INDIRECT("EB[" &amp; AJ$1 &amp; "]"),EB[indic_nrg],$A60,EB[Nositel],$B60,EB[Výběr],1,EB[unit],"TJ"),0)</f>
        <v>0</v>
      </c>
      <c r="AK60" s="173">
        <f ca="1">IF(AK$1&lt;=Last_Bil,SUMIFS(INDIRECT("EB[" &amp; AK$1 &amp; "]"),EB[indic_nrg],$A60,EB[Nositel],$B60,EB[Výběr],1,EB[unit],"TJ"),0)</f>
        <v>0</v>
      </c>
      <c r="AL60" s="173">
        <f ca="1">IF(AL$1&lt;=Last_Bil,SUMIFS(INDIRECT("EB[" &amp; AL$1 &amp; "]"),EB[indic_nrg],$A60,EB[Nositel],$B60,EB[Výběr],1,EB[unit],"TJ"),0)</f>
        <v>0</v>
      </c>
      <c r="AM60" s="173">
        <f ca="1">IF(AM$1&lt;=Last_Bil,SUMIFS(INDIRECT("EB[" &amp; AM$1 &amp; "]"),EB[indic_nrg],$A60,EB[Nositel],$B60,EB[Výběr],1,EB[unit],"TJ"),0)</f>
        <v>0</v>
      </c>
      <c r="AN60" s="173">
        <f ca="1">IF(AN$1&lt;=Last_Bil,SUMIFS(INDIRECT("EB[" &amp; AN$1 &amp; "]"),EB[indic_nrg],$A60,EB[Nositel],$B60,EB[Výběr],1,EB[unit],"TJ"),0)</f>
        <v>0</v>
      </c>
      <c r="AO60" s="173">
        <f ca="1">IF(AO$1&lt;=Last_Bil,SUMIFS(INDIRECT("EB[" &amp; AO$1 &amp; "]"),EB[indic_nrg],$A60,EB[Nositel],$B60,EB[Výběr],1,EB[unit],"TJ"),0)</f>
        <v>0</v>
      </c>
      <c r="AP60" s="173">
        <f ca="1">IF(AP$1&lt;=Last_Bil,SUMIFS(INDIRECT("EB[" &amp; AP$1 &amp; "]"),EB[indic_nrg],$A60,EB[Nositel],$B60,EB[Výběr],1,EB[unit],"TJ"),0)</f>
        <v>0</v>
      </c>
      <c r="AQ60" s="173">
        <f ca="1">IF(AQ$1&lt;=Last_Bil,SUMIFS(INDIRECT("EB[" &amp; AQ$1 &amp; "]"),EB[indic_nrg],$A60,EB[Nositel],$B60,EB[Výběr],1,EB[unit],"TJ"),0)</f>
        <v>0</v>
      </c>
      <c r="AR60" s="173">
        <f ca="1">IF(AR$1&lt;=Last_Bil,SUMIFS(INDIRECT("EB[" &amp; AR$1 &amp; "]"),EB[indic_nrg],$A60,EB[Nositel],$B60,EB[Výběr],1,EB[unit],"TJ"),0)</f>
        <v>0</v>
      </c>
      <c r="AS60" s="173">
        <f ca="1">IF(AS$1&lt;=Last_Bil,SUMIFS(INDIRECT("EB[" &amp; AS$1 &amp; "]"),EB[indic_nrg],$A60,EB[Nositel],$B60,EB[Výběr],1,EB[unit],"TJ"),0)</f>
        <v>0</v>
      </c>
      <c r="AT60" s="173">
        <f ca="1">IF(AT$1&lt;=Last_Bil,SUMIFS(INDIRECT("EB[" &amp; AT$1 &amp; "]"),EB[indic_nrg],$A60,EB[Nositel],$B60,EB[Výběr],1,EB[unit],"TJ"),0)</f>
        <v>0</v>
      </c>
      <c r="AU60" s="173">
        <f ca="1">IF(AU$1&lt;=Last_Bil,SUMIFS(INDIRECT("EB[" &amp; AU$1 &amp; "]"),EB[indic_nrg],$A60,EB[Nositel],$B60,EB[Výběr],1,EB[unit],"TJ"),0)</f>
        <v>0</v>
      </c>
      <c r="AV60" s="173">
        <f ca="1">IF(AV$1&lt;=Last_Bil,SUMIFS(INDIRECT("EB[" &amp; AV$1 &amp; "]"),EB[indic_nrg],$A60,EB[Nositel],$B60,EB[Výběr],1,EB[unit],"TJ"),0)</f>
        <v>0</v>
      </c>
      <c r="AW60" s="173">
        <f ca="1">IF(AW$1&lt;=Last_Bil,SUMIFS(INDIRECT("EB[" &amp; AW$1 &amp; "]"),EB[indic_nrg],$A60,EB[Nositel],$B60,EB[Výběr],1,EB[unit],"TJ"),0)</f>
        <v>0</v>
      </c>
      <c r="AX60" s="173">
        <f ca="1">IF(AX$1&lt;=Last_Bil,SUMIFS(INDIRECT("EB[" &amp; AX$1 &amp; "]"),EB[indic_nrg],$A60,EB[Nositel],$B60,EB[Výběr],1,EB[unit],"TJ"),0)</f>
        <v>0</v>
      </c>
      <c r="AY60" s="173">
        <f ca="1">IF(AY$1&lt;=Last_Bil,SUMIFS(INDIRECT("EB[" &amp; AY$1 &amp; "]"),EB[indic_nrg],$A60,EB[Nositel],$B60,EB[Výběr],1,EB[unit],"TJ"),0)</f>
        <v>0</v>
      </c>
      <c r="AZ60" s="173">
        <f ca="1">IF(AZ$1&lt;=Last_Bil,SUMIFS(INDIRECT("EB[" &amp; AZ$1 &amp; "]"),EB[indic_nrg],$A60,EB[Nositel],$B60,EB[Výběr],1,EB[unit],"TJ"),0)</f>
        <v>0</v>
      </c>
      <c r="BA60" s="173">
        <f ca="1">IF(BA$1&lt;=Last_Bil,SUMIFS(INDIRECT("EB[" &amp; BA$1 &amp; "]"),EB[indic_nrg],$A60,EB[Nositel],$B60,EB[Výběr],1,EB[unit],"TJ"),0)</f>
        <v>0</v>
      </c>
      <c r="BB60" s="173">
        <f ca="1">IF(BB$1&lt;=Last_Bil,SUMIFS(INDIRECT("EB[" &amp; BB$1 &amp; "]"),EB[indic_nrg],$A60,EB[Nositel],$B60,EB[Výběr],1,EB[unit],"TJ"),0)</f>
        <v>0</v>
      </c>
      <c r="BC60" s="173">
        <f ca="1">IF(BC$1&lt;=Last_Bil,SUMIFS(INDIRECT("EB[" &amp; BC$1 &amp; "]"),EB[indic_nrg],$A60,EB[Nositel],$B60,EB[Výběr],1,EB[unit],"TJ"),0)</f>
        <v>0</v>
      </c>
      <c r="BD60" s="173">
        <f ca="1">IF(BD$1&lt;=Last_Bil,SUMIFS(INDIRECT("EB[" &amp; BD$1 &amp; "]"),EB[indic_nrg],$A60,EB[Nositel],$B60,EB[Výběr],1,EB[unit],"TJ"),0)</f>
        <v>0</v>
      </c>
      <c r="BE60" s="173">
        <f ca="1">IF(BE$1&lt;=Last_Bil,SUMIFS(INDIRECT("EB[" &amp; BE$1 &amp; "]"),EB[indic_nrg],$A60,EB[Nositel],$B60,EB[Výběr],1,EB[unit],"TJ"),0)</f>
        <v>0</v>
      </c>
      <c r="BF60" s="173">
        <f ca="1">IF(BF$1&lt;=Last_Bil,SUMIFS(INDIRECT("EB[" &amp; BF$1 &amp; "]"),EB[indic_nrg],$A60,EB[Nositel],$B60,EB[Výběr],1,EB[unit],"TJ"),0)</f>
        <v>0</v>
      </c>
      <c r="BG60" s="173">
        <f ca="1">IF(BG$1&lt;=Last_Bil,SUMIFS(INDIRECT("EB[" &amp; BG$1 &amp; "]"),EB[indic_nrg],$A60,EB[Nositel],$B60,EB[Výběr],1,EB[unit],"TJ"),0)</f>
        <v>0</v>
      </c>
      <c r="BH60" s="173">
        <f ca="1">IF(BH$1&lt;=Last_Bil,SUMIFS(INDIRECT("EB[" &amp; BH$1 &amp; "]"),EB[indic_nrg],$A60,EB[Nositel],$B60,EB[Výběr],1,EB[unit],"TJ"),0)</f>
        <v>0</v>
      </c>
      <c r="BI60" s="173">
        <f ca="1">IF(BI$1&lt;=Last_Bil,SUMIFS(INDIRECT("EB[" &amp; BI$1 &amp; "]"),EB[indic_nrg],$A60,EB[Nositel],$B60,EB[Výběr],1,EB[unit],"TJ"),0)</f>
        <v>0</v>
      </c>
      <c r="BJ60" s="173">
        <f ca="1">IF(BJ$1&lt;=Last_Bil,SUMIFS(INDIRECT("EB[" &amp; BJ$1 &amp; "]"),EB[indic_nrg],$A60,EB[Nositel],$B60,EB[Výběr],1,EB[unit],"TJ"),0)</f>
        <v>0</v>
      </c>
      <c r="BK60" s="173">
        <f ca="1">IF(BK$1&lt;=Last_Bil,SUMIFS(INDIRECT("EB[" &amp; BK$1 &amp; "]"),EB[indic_nrg],$A60,EB[Nositel],$B60,EB[Výběr],1,EB[unit],"TJ"),0)</f>
        <v>0</v>
      </c>
      <c r="BL60" s="162">
        <f ca="1">IF(BL$1&lt;=Last_Bil,SUMIFS(INDIRECT("EB[" &amp; BL$1 &amp; "]"),EB[indic_nrg],$A60,EB[Nositel],$B60,EB[Výběr],1,EB[unit],"TJ"),0)</f>
        <v>0</v>
      </c>
    </row>
    <row r="61" spans="1:64" s="196" customFormat="1" x14ac:dyDescent="0.25">
      <c r="B61" t="s">
        <v>3277</v>
      </c>
      <c r="C61" s="221" t="str">
        <f t="shared" si="115"/>
        <v>Elektřina</v>
      </c>
      <c r="D61" s="215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62"/>
    </row>
    <row r="62" spans="1:64" s="196" customFormat="1" x14ac:dyDescent="0.25">
      <c r="B62" t="s">
        <v>3255</v>
      </c>
      <c r="C62" s="221" t="str">
        <f t="shared" si="115"/>
        <v>Teplo</v>
      </c>
      <c r="D62" s="215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62"/>
    </row>
    <row r="63" spans="1:64" s="196" customFormat="1" x14ac:dyDescent="0.25">
      <c r="B63" t="s">
        <v>3256</v>
      </c>
      <c r="C63" s="221" t="str">
        <f t="shared" si="115"/>
        <v>OZE mimo biomasu</v>
      </c>
      <c r="D63" s="215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62"/>
    </row>
    <row r="64" spans="1:64" s="196" customFormat="1" x14ac:dyDescent="0.25">
      <c r="B64" t="s">
        <v>3153</v>
      </c>
      <c r="C64" s="221" t="str">
        <f t="shared" si="115"/>
        <v>Letecký benzín</v>
      </c>
      <c r="D64" s="215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62"/>
    </row>
    <row r="65" spans="1:64" s="196" customFormat="1" x14ac:dyDescent="0.25">
      <c r="B65" t="s">
        <v>2962</v>
      </c>
      <c r="C65" s="221" t="str">
        <f t="shared" si="115"/>
        <v>Benzín</v>
      </c>
      <c r="D65" s="215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62"/>
    </row>
    <row r="66" spans="1:64" s="196" customFormat="1" x14ac:dyDescent="0.25">
      <c r="B66" t="s">
        <v>3156</v>
      </c>
      <c r="C66" s="221" t="str">
        <f t="shared" si="115"/>
        <v>Diesel</v>
      </c>
      <c r="D66" s="215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62"/>
    </row>
    <row r="67" spans="1:64" s="196" customFormat="1" x14ac:dyDescent="0.25">
      <c r="B67" t="s">
        <v>3154</v>
      </c>
      <c r="C67" s="221" t="str">
        <f t="shared" si="115"/>
        <v>Letecký petrolej</v>
      </c>
      <c r="D67" s="215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62"/>
    </row>
    <row r="68" spans="1:64" s="196" customFormat="1" x14ac:dyDescent="0.25">
      <c r="B68" t="s">
        <v>2959</v>
      </c>
      <c r="C68" s="221" t="str">
        <f t="shared" si="115"/>
        <v>LPG</v>
      </c>
      <c r="D68" s="215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62"/>
    </row>
    <row r="69" spans="1:64" s="196" customFormat="1" ht="15.75" thickBot="1" x14ac:dyDescent="0.3">
      <c r="B69" t="s">
        <v>3276</v>
      </c>
      <c r="C69" s="222" t="str">
        <f t="shared" si="115"/>
        <v>Jaderné teplo</v>
      </c>
      <c r="D69" s="167">
        <f ca="1">IF(D$1&lt;=Last_Bil,SUMIFS(INDIRECT("EB[" &amp; D$1 &amp; "]"),EB[indic_nrg],$A69,EB[Nositel],$B69,EB[Výběr],1,EB[unit],"TJ"),0)</f>
        <v>0</v>
      </c>
      <c r="E69" s="168">
        <f ca="1">IF(E$1&lt;=Last_Bil,SUMIFS(INDIRECT("EB[" &amp; E$1 &amp; "]"),EB[indic_nrg],$A69,EB[Nositel],$B69,EB[Výběr],1,EB[unit],"TJ"),0)</f>
        <v>0</v>
      </c>
      <c r="F69" s="168">
        <f ca="1">IF(F$1&lt;=Last_Bil,SUMIFS(INDIRECT("EB[" &amp; F$1 &amp; "]"),EB[indic_nrg],$A69,EB[Nositel],$B69,EB[Výběr],1,EB[unit],"TJ"),0)</f>
        <v>0</v>
      </c>
      <c r="G69" s="168">
        <f ca="1">IF(G$1&lt;=Last_Bil,SUMIFS(INDIRECT("EB[" &amp; G$1 &amp; "]"),EB[indic_nrg],$A69,EB[Nositel],$B69,EB[Výběr],1,EB[unit],"TJ"),0)</f>
        <v>0</v>
      </c>
      <c r="H69" s="168">
        <f ca="1">IF(H$1&lt;=Last_Bil,SUMIFS(INDIRECT("EB[" &amp; H$1 &amp; "]"),EB[indic_nrg],$A69,EB[Nositel],$B69,EB[Výběr],1,EB[unit],"TJ"),0)</f>
        <v>0</v>
      </c>
      <c r="I69" s="168">
        <f ca="1">IF(I$1&lt;=Last_Bil,SUMIFS(INDIRECT("EB[" &amp; I$1 &amp; "]"),EB[indic_nrg],$A69,EB[Nositel],$B69,EB[Výběr],1,EB[unit],"TJ"),0)</f>
        <v>0</v>
      </c>
      <c r="J69" s="168">
        <f ca="1">IF(J$1&lt;=Last_Bil,SUMIFS(INDIRECT("EB[" &amp; J$1 &amp; "]"),EB[indic_nrg],$A69,EB[Nositel],$B69,EB[Výběr],1,EB[unit],"TJ"),0)</f>
        <v>0</v>
      </c>
      <c r="K69" s="168">
        <f ca="1">IF(K$1&lt;=Last_Bil,SUMIFS(INDIRECT("EB[" &amp; K$1 &amp; "]"),EB[indic_nrg],$A69,EB[Nositel],$B69,EB[Výběr],1,EB[unit],"TJ"),0)</f>
        <v>0</v>
      </c>
      <c r="L69" s="168">
        <f ca="1">IF(L$1&lt;=Last_Bil,SUMIFS(INDIRECT("EB[" &amp; L$1 &amp; "]"),EB[indic_nrg],$A69,EB[Nositel],$B69,EB[Výběr],1,EB[unit],"TJ"),0)</f>
        <v>0</v>
      </c>
      <c r="M69" s="168">
        <f ca="1">IF(M$1&lt;=Last_Bil,SUMIFS(INDIRECT("EB[" &amp; M$1 &amp; "]"),EB[indic_nrg],$A69,EB[Nositel],$B69,EB[Výběr],1,EB[unit],"TJ"),0)</f>
        <v>0</v>
      </c>
      <c r="N69" s="168">
        <f ca="1">IF(N$1&lt;=Last_Bil,SUMIFS(INDIRECT("EB[" &amp; N$1 &amp; "]"),EB[indic_nrg],$A69,EB[Nositel],$B69,EB[Výběr],1,EB[unit],"TJ"),0)</f>
        <v>0</v>
      </c>
      <c r="O69" s="168">
        <f ca="1">IF(O$1&lt;=Last_Bil,SUMIFS(INDIRECT("EB[" &amp; O$1 &amp; "]"),EB[indic_nrg],$A69,EB[Nositel],$B69,EB[Výběr],1,EB[unit],"TJ"),0)</f>
        <v>0</v>
      </c>
      <c r="P69" s="168">
        <f ca="1">IF(P$1&lt;=Last_Bil,SUMIFS(INDIRECT("EB[" &amp; P$1 &amp; "]"),EB[indic_nrg],$A69,EB[Nositel],$B69,EB[Výběr],1,EB[unit],"TJ"),0)</f>
        <v>0</v>
      </c>
      <c r="Q69" s="168">
        <f ca="1">IF(Q$1&lt;=Last_Bil,SUMIFS(INDIRECT("EB[" &amp; Q$1 &amp; "]"),EB[indic_nrg],$A69,EB[Nositel],$B69,EB[Výběr],1,EB[unit],"TJ"),0)</f>
        <v>0</v>
      </c>
      <c r="R69" s="168">
        <f ca="1">IF(R$1&lt;=Last_Bil,SUMIFS(INDIRECT("EB[" &amp; R$1 &amp; "]"),EB[indic_nrg],$A69,EB[Nositel],$B69,EB[Výběr],1,EB[unit],"TJ"),0)</f>
        <v>0</v>
      </c>
      <c r="S69" s="168">
        <f ca="1">IF(S$1&lt;=Last_Bil,SUMIFS(INDIRECT("EB[" &amp; S$1 &amp; "]"),EB[indic_nrg],$A69,EB[Nositel],$B69,EB[Výběr],1,EB[unit],"TJ"),0)</f>
        <v>0</v>
      </c>
      <c r="T69" s="168">
        <f ca="1">IF(T$1&lt;=Last_Bil,SUMIFS(INDIRECT("EB[" &amp; T$1 &amp; "]"),EB[indic_nrg],$A69,EB[Nositel],$B69,EB[Výběr],1,EB[unit],"TJ"),0)</f>
        <v>0</v>
      </c>
      <c r="U69" s="168">
        <f ca="1">IF(U$1&lt;=Last_Bil,SUMIFS(INDIRECT("EB[" &amp; U$1 &amp; "]"),EB[indic_nrg],$A69,EB[Nositel],$B69,EB[Výběr],1,EB[unit],"TJ"),0)</f>
        <v>0</v>
      </c>
      <c r="V69" s="168">
        <f ca="1">IF(V$1&lt;=Last_Bil,SUMIFS(INDIRECT("EB[" &amp; V$1 &amp; "]"),EB[indic_nrg],$A69,EB[Nositel],$B69,EB[Výběr],1,EB[unit],"TJ"),0)</f>
        <v>0</v>
      </c>
      <c r="W69" s="168">
        <f ca="1">IF(W$1&lt;=Last_Bil,SUMIFS(INDIRECT("EB[" &amp; W$1 &amp; "]"),EB[indic_nrg],$A69,EB[Nositel],$B69,EB[Výběr],1,EB[unit],"TJ"),0)</f>
        <v>0</v>
      </c>
      <c r="X69" s="168">
        <f ca="1">IF(X$1&lt;=Last_Bil,SUMIFS(INDIRECT("EB[" &amp; X$1 &amp; "]"),EB[indic_nrg],$A69,EB[Nositel],$B69,EB[Výběr],1,EB[unit],"TJ"),0)</f>
        <v>0</v>
      </c>
      <c r="Y69" s="168">
        <f ca="1">IF(Y$1&lt;=Last_Bil,SUMIFS(INDIRECT("EB[" &amp; Y$1 &amp; "]"),EB[indic_nrg],$A69,EB[Nositel],$B69,EB[Výběr],1,EB[unit],"TJ"),0)</f>
        <v>0</v>
      </c>
      <c r="Z69" s="168">
        <f ca="1">IF(Z$1&lt;=Last_Bil,SUMIFS(INDIRECT("EB[" &amp; Z$1 &amp; "]"),EB[indic_nrg],$A69,EB[Nositel],$B69,EB[Výběr],1,EB[unit],"TJ"),0)</f>
        <v>0</v>
      </c>
      <c r="AA69" s="168">
        <f ca="1">IF(AA$1&lt;=Last_Bil,SUMIFS(INDIRECT("EB[" &amp; AA$1 &amp; "]"),EB[indic_nrg],$A69,EB[Nositel],$B69,EB[Výběr],1,EB[unit],"TJ"),0)</f>
        <v>0</v>
      </c>
      <c r="AB69" s="168">
        <f ca="1">IF(AB$1&lt;=Last_Bil,SUMIFS(INDIRECT("EB[" &amp; AB$1 &amp; "]"),EB[indic_nrg],$A69,EB[Nositel],$B69,EB[Výběr],1,EB[unit],"TJ"),0)</f>
        <v>0</v>
      </c>
      <c r="AC69" s="168">
        <f ca="1">IF(AC$1&lt;=Last_Bil,SUMIFS(INDIRECT("EB[" &amp; AC$1 &amp; "]"),EB[indic_nrg],$A69,EB[Nositel],$B69,EB[Výběr],1,EB[unit],"TJ"),0)</f>
        <v>0</v>
      </c>
      <c r="AD69" s="168">
        <f ca="1">IF(AD$1&lt;=Last_Bil,SUMIFS(INDIRECT("EB[" &amp; AD$1 &amp; "]"),EB[indic_nrg],$A69,EB[Nositel],$B69,EB[Výběr],1,EB[unit],"TJ"),0)</f>
        <v>0</v>
      </c>
      <c r="AE69" s="168">
        <f ca="1">IF(AE$1&lt;=Last_Bil,SUMIFS(INDIRECT("EB[" &amp; AE$1 &amp; "]"),EB[indic_nrg],$A69,EB[Nositel],$B69,EB[Výběr],1,EB[unit],"TJ"),0)</f>
        <v>0</v>
      </c>
      <c r="AF69" s="168">
        <f ca="1">IF(AF$1&lt;=Last_Bil,SUMIFS(INDIRECT("EB[" &amp; AF$1 &amp; "]"),EB[indic_nrg],$A69,EB[Nositel],$B69,EB[Výběr],1,EB[unit],"TJ"),0)</f>
        <v>0</v>
      </c>
      <c r="AG69" s="168">
        <f ca="1">IF(AG$1&lt;=Last_Bil,SUMIFS(INDIRECT("EB[" &amp; AG$1 &amp; "]"),EB[indic_nrg],$A69,EB[Nositel],$B69,EB[Výběr],1,EB[unit],"TJ"),0)</f>
        <v>0</v>
      </c>
      <c r="AH69" s="168">
        <f ca="1">IF(AH$1&lt;=Last_Bil,SUMIFS(INDIRECT("EB[" &amp; AH$1 &amp; "]"),EB[indic_nrg],$A69,EB[Nositel],$B69,EB[Výběr],1,EB[unit],"TJ"),0)</f>
        <v>0</v>
      </c>
      <c r="AI69" s="168">
        <f ca="1">IF(AI$1&lt;=Last_Bil,SUMIFS(INDIRECT("EB[" &amp; AI$1 &amp; "]"),EB[indic_nrg],$A69,EB[Nositel],$B69,EB[Výběr],1,EB[unit],"TJ"),0)</f>
        <v>0</v>
      </c>
      <c r="AJ69" s="168">
        <f ca="1">IF(AJ$1&lt;=Last_Bil,SUMIFS(INDIRECT("EB[" &amp; AJ$1 &amp; "]"),EB[indic_nrg],$A69,EB[Nositel],$B69,EB[Výběr],1,EB[unit],"TJ"),0)</f>
        <v>0</v>
      </c>
      <c r="AK69" s="168">
        <f ca="1">IF(AK$1&lt;=Last_Bil,SUMIFS(INDIRECT("EB[" &amp; AK$1 &amp; "]"),EB[indic_nrg],$A69,EB[Nositel],$B69,EB[Výběr],1,EB[unit],"TJ"),0)</f>
        <v>0</v>
      </c>
      <c r="AL69" s="168">
        <f ca="1">IF(AL$1&lt;=Last_Bil,SUMIFS(INDIRECT("EB[" &amp; AL$1 &amp; "]"),EB[indic_nrg],$A69,EB[Nositel],$B69,EB[Výběr],1,EB[unit],"TJ"),0)</f>
        <v>0</v>
      </c>
      <c r="AM69" s="168">
        <f ca="1">IF(AM$1&lt;=Last_Bil,SUMIFS(INDIRECT("EB[" &amp; AM$1 &amp; "]"),EB[indic_nrg],$A69,EB[Nositel],$B69,EB[Výběr],1,EB[unit],"TJ"),0)</f>
        <v>0</v>
      </c>
      <c r="AN69" s="168">
        <f ca="1">IF(AN$1&lt;=Last_Bil,SUMIFS(INDIRECT("EB[" &amp; AN$1 &amp; "]"),EB[indic_nrg],$A69,EB[Nositel],$B69,EB[Výběr],1,EB[unit],"TJ"),0)</f>
        <v>0</v>
      </c>
      <c r="AO69" s="168">
        <f ca="1">IF(AO$1&lt;=Last_Bil,SUMIFS(INDIRECT("EB[" &amp; AO$1 &amp; "]"),EB[indic_nrg],$A69,EB[Nositel],$B69,EB[Výběr],1,EB[unit],"TJ"),0)</f>
        <v>0</v>
      </c>
      <c r="AP69" s="168">
        <f ca="1">IF(AP$1&lt;=Last_Bil,SUMIFS(INDIRECT("EB[" &amp; AP$1 &amp; "]"),EB[indic_nrg],$A69,EB[Nositel],$B69,EB[Výběr],1,EB[unit],"TJ"),0)</f>
        <v>0</v>
      </c>
      <c r="AQ69" s="168">
        <f ca="1">IF(AQ$1&lt;=Last_Bil,SUMIFS(INDIRECT("EB[" &amp; AQ$1 &amp; "]"),EB[indic_nrg],$A69,EB[Nositel],$B69,EB[Výběr],1,EB[unit],"TJ"),0)</f>
        <v>0</v>
      </c>
      <c r="AR69" s="168">
        <f ca="1">IF(AR$1&lt;=Last_Bil,SUMIFS(INDIRECT("EB[" &amp; AR$1 &amp; "]"),EB[indic_nrg],$A69,EB[Nositel],$B69,EB[Výběr],1,EB[unit],"TJ"),0)</f>
        <v>0</v>
      </c>
      <c r="AS69" s="168">
        <f ca="1">IF(AS$1&lt;=Last_Bil,SUMIFS(INDIRECT("EB[" &amp; AS$1 &amp; "]"),EB[indic_nrg],$A69,EB[Nositel],$B69,EB[Výběr],1,EB[unit],"TJ"),0)</f>
        <v>0</v>
      </c>
      <c r="AT69" s="168">
        <f ca="1">IF(AT$1&lt;=Last_Bil,SUMIFS(INDIRECT("EB[" &amp; AT$1 &amp; "]"),EB[indic_nrg],$A69,EB[Nositel],$B69,EB[Výběr],1,EB[unit],"TJ"),0)</f>
        <v>0</v>
      </c>
      <c r="AU69" s="168">
        <f ca="1">IF(AU$1&lt;=Last_Bil,SUMIFS(INDIRECT("EB[" &amp; AU$1 &amp; "]"),EB[indic_nrg],$A69,EB[Nositel],$B69,EB[Výběr],1,EB[unit],"TJ"),0)</f>
        <v>0</v>
      </c>
      <c r="AV69" s="168">
        <f ca="1">IF(AV$1&lt;=Last_Bil,SUMIFS(INDIRECT("EB[" &amp; AV$1 &amp; "]"),EB[indic_nrg],$A69,EB[Nositel],$B69,EB[Výběr],1,EB[unit],"TJ"),0)</f>
        <v>0</v>
      </c>
      <c r="AW69" s="168">
        <f ca="1">IF(AW$1&lt;=Last_Bil,SUMIFS(INDIRECT("EB[" &amp; AW$1 &amp; "]"),EB[indic_nrg],$A69,EB[Nositel],$B69,EB[Výběr],1,EB[unit],"TJ"),0)</f>
        <v>0</v>
      </c>
      <c r="AX69" s="168">
        <f ca="1">IF(AX$1&lt;=Last_Bil,SUMIFS(INDIRECT("EB[" &amp; AX$1 &amp; "]"),EB[indic_nrg],$A69,EB[Nositel],$B69,EB[Výběr],1,EB[unit],"TJ"),0)</f>
        <v>0</v>
      </c>
      <c r="AY69" s="168">
        <f ca="1">IF(AY$1&lt;=Last_Bil,SUMIFS(INDIRECT("EB[" &amp; AY$1 &amp; "]"),EB[indic_nrg],$A69,EB[Nositel],$B69,EB[Výběr],1,EB[unit],"TJ"),0)</f>
        <v>0</v>
      </c>
      <c r="AZ69" s="168">
        <f ca="1">IF(AZ$1&lt;=Last_Bil,SUMIFS(INDIRECT("EB[" &amp; AZ$1 &amp; "]"),EB[indic_nrg],$A69,EB[Nositel],$B69,EB[Výběr],1,EB[unit],"TJ"),0)</f>
        <v>0</v>
      </c>
      <c r="BA69" s="168">
        <f ca="1">IF(BA$1&lt;=Last_Bil,SUMIFS(INDIRECT("EB[" &amp; BA$1 &amp; "]"),EB[indic_nrg],$A69,EB[Nositel],$B69,EB[Výběr],1,EB[unit],"TJ"),0)</f>
        <v>0</v>
      </c>
      <c r="BB69" s="168">
        <f ca="1">IF(BB$1&lt;=Last_Bil,SUMIFS(INDIRECT("EB[" &amp; BB$1 &amp; "]"),EB[indic_nrg],$A69,EB[Nositel],$B69,EB[Výběr],1,EB[unit],"TJ"),0)</f>
        <v>0</v>
      </c>
      <c r="BC69" s="168">
        <f ca="1">IF(BC$1&lt;=Last_Bil,SUMIFS(INDIRECT("EB[" &amp; BC$1 &amp; "]"),EB[indic_nrg],$A69,EB[Nositel],$B69,EB[Výběr],1,EB[unit],"TJ"),0)</f>
        <v>0</v>
      </c>
      <c r="BD69" s="168">
        <f ca="1">IF(BD$1&lt;=Last_Bil,SUMIFS(INDIRECT("EB[" &amp; BD$1 &amp; "]"),EB[indic_nrg],$A69,EB[Nositel],$B69,EB[Výběr],1,EB[unit],"TJ"),0)</f>
        <v>0</v>
      </c>
      <c r="BE69" s="168">
        <f ca="1">IF(BE$1&lt;=Last_Bil,SUMIFS(INDIRECT("EB[" &amp; BE$1 &amp; "]"),EB[indic_nrg],$A69,EB[Nositel],$B69,EB[Výběr],1,EB[unit],"TJ"),0)</f>
        <v>0</v>
      </c>
      <c r="BF69" s="168">
        <f ca="1">IF(BF$1&lt;=Last_Bil,SUMIFS(INDIRECT("EB[" &amp; BF$1 &amp; "]"),EB[indic_nrg],$A69,EB[Nositel],$B69,EB[Výběr],1,EB[unit],"TJ"),0)</f>
        <v>0</v>
      </c>
      <c r="BG69" s="168">
        <f ca="1">IF(BG$1&lt;=Last_Bil,SUMIFS(INDIRECT("EB[" &amp; BG$1 &amp; "]"),EB[indic_nrg],$A69,EB[Nositel],$B69,EB[Výběr],1,EB[unit],"TJ"),0)</f>
        <v>0</v>
      </c>
      <c r="BH69" s="168">
        <f ca="1">IF(BH$1&lt;=Last_Bil,SUMIFS(INDIRECT("EB[" &amp; BH$1 &amp; "]"),EB[indic_nrg],$A69,EB[Nositel],$B69,EB[Výběr],1,EB[unit],"TJ"),0)</f>
        <v>0</v>
      </c>
      <c r="BI69" s="168">
        <f ca="1">IF(BI$1&lt;=Last_Bil,SUMIFS(INDIRECT("EB[" &amp; BI$1 &amp; "]"),EB[indic_nrg],$A69,EB[Nositel],$B69,EB[Výběr],1,EB[unit],"TJ"),0)</f>
        <v>0</v>
      </c>
      <c r="BJ69" s="168">
        <f ca="1">IF(BJ$1&lt;=Last_Bil,SUMIFS(INDIRECT("EB[" &amp; BJ$1 &amp; "]"),EB[indic_nrg],$A69,EB[Nositel],$B69,EB[Výběr],1,EB[unit],"TJ"),0)</f>
        <v>0</v>
      </c>
      <c r="BK69" s="168">
        <f ca="1">IF(BK$1&lt;=Last_Bil,SUMIFS(INDIRECT("EB[" &amp; BK$1 &amp; "]"),EB[indic_nrg],$A69,EB[Nositel],$B69,EB[Výběr],1,EB[unit],"TJ"),0)</f>
        <v>0</v>
      </c>
      <c r="BL69" s="169">
        <f ca="1">IF(BL$1&lt;=Last_Bil,SUMIFS(INDIRECT("EB[" &amp; BL$1 &amp; "]"),EB[indic_nrg],$A69,EB[Nositel],$B69,EB[Výběr],1,EB[unit],"TJ"),0)</f>
        <v>0</v>
      </c>
    </row>
    <row r="70" spans="1:64" s="196" customFormat="1" ht="15.75" thickBot="1" x14ac:dyDescent="0.3">
      <c r="B70"/>
      <c r="C70" s="181" t="str">
        <f t="shared" si="115"/>
        <v>Celkem</v>
      </c>
      <c r="D70" s="170">
        <f ca="1">SUM(D56:D69)</f>
        <v>6260</v>
      </c>
      <c r="E70" s="171">
        <f t="shared" ref="E70:BL70" ca="1" si="116">SUM(E56:E69)</f>
        <v>3866</v>
      </c>
      <c r="F70" s="171">
        <f t="shared" ca="1" si="116"/>
        <v>4235</v>
      </c>
      <c r="G70" s="171">
        <f t="shared" ca="1" si="116"/>
        <v>4285</v>
      </c>
      <c r="H70" s="171">
        <f t="shared" ca="1" si="116"/>
        <v>7287</v>
      </c>
      <c r="I70" s="171">
        <f t="shared" ca="1" si="116"/>
        <v>6612</v>
      </c>
      <c r="J70" s="171">
        <f t="shared" ca="1" si="116"/>
        <v>9447</v>
      </c>
      <c r="K70" s="171">
        <f t="shared" ca="1" si="116"/>
        <v>12099</v>
      </c>
      <c r="L70" s="171">
        <f t="shared" ca="1" si="116"/>
        <v>13303</v>
      </c>
      <c r="M70" s="171">
        <f t="shared" ca="1" si="116"/>
        <v>15673</v>
      </c>
      <c r="N70" s="171">
        <f t="shared" ca="1" si="116"/>
        <v>12265</v>
      </c>
      <c r="O70" s="171">
        <f t="shared" ca="1" si="116"/>
        <v>13183</v>
      </c>
      <c r="P70" s="171">
        <f t="shared" ca="1" si="116"/>
        <v>14719</v>
      </c>
      <c r="Q70" s="171">
        <f t="shared" ca="1" si="116"/>
        <v>10922</v>
      </c>
      <c r="R70" s="171">
        <f t="shared" ca="1" si="116"/>
        <v>10455</v>
      </c>
      <c r="S70" s="171">
        <f t="shared" ca="1" si="116"/>
        <v>8920</v>
      </c>
      <c r="T70" s="171">
        <f t="shared" ca="1" si="116"/>
        <v>7380</v>
      </c>
      <c r="U70" s="171">
        <f t="shared" ca="1" si="116"/>
        <v>6627</v>
      </c>
      <c r="V70" s="171">
        <f t="shared" ca="1" si="116"/>
        <v>6700</v>
      </c>
      <c r="W70" s="171">
        <f t="shared" ca="1" si="116"/>
        <v>5210</v>
      </c>
      <c r="X70" s="171">
        <f t="shared" ca="1" si="116"/>
        <v>423</v>
      </c>
      <c r="Y70" s="171">
        <f t="shared" ca="1" si="116"/>
        <v>451</v>
      </c>
      <c r="Z70" s="171">
        <f t="shared" ca="1" si="116"/>
        <v>386</v>
      </c>
      <c r="AA70" s="171">
        <f t="shared" ca="1" si="116"/>
        <v>353</v>
      </c>
      <c r="AB70" s="171">
        <f t="shared" ca="1" si="116"/>
        <v>750</v>
      </c>
      <c r="AC70" s="171">
        <f t="shared" ca="1" si="116"/>
        <v>903</v>
      </c>
      <c r="AD70" s="171">
        <f t="shared" ca="1" si="116"/>
        <v>0</v>
      </c>
      <c r="AE70" s="171">
        <f t="shared" ca="1" si="116"/>
        <v>0</v>
      </c>
      <c r="AF70" s="171">
        <f t="shared" ca="1" si="116"/>
        <v>0</v>
      </c>
      <c r="AG70" s="171">
        <f t="shared" ca="1" si="116"/>
        <v>0</v>
      </c>
      <c r="AH70" s="171">
        <f t="shared" ca="1" si="116"/>
        <v>0</v>
      </c>
      <c r="AI70" s="171">
        <f t="shared" ca="1" si="116"/>
        <v>0</v>
      </c>
      <c r="AJ70" s="171">
        <f t="shared" ca="1" si="116"/>
        <v>0</v>
      </c>
      <c r="AK70" s="171">
        <f t="shared" ca="1" si="116"/>
        <v>0</v>
      </c>
      <c r="AL70" s="171">
        <f t="shared" ca="1" si="116"/>
        <v>0</v>
      </c>
      <c r="AM70" s="171">
        <f t="shared" ca="1" si="116"/>
        <v>0</v>
      </c>
      <c r="AN70" s="171">
        <f t="shared" ca="1" si="116"/>
        <v>0</v>
      </c>
      <c r="AO70" s="171">
        <f t="shared" ca="1" si="116"/>
        <v>0</v>
      </c>
      <c r="AP70" s="171">
        <f t="shared" ca="1" si="116"/>
        <v>0</v>
      </c>
      <c r="AQ70" s="171">
        <f t="shared" ca="1" si="116"/>
        <v>0</v>
      </c>
      <c r="AR70" s="171">
        <f t="shared" ca="1" si="116"/>
        <v>0</v>
      </c>
      <c r="AS70" s="171">
        <f t="shared" ca="1" si="116"/>
        <v>0</v>
      </c>
      <c r="AT70" s="171">
        <f t="shared" ca="1" si="116"/>
        <v>0</v>
      </c>
      <c r="AU70" s="171">
        <f t="shared" ca="1" si="116"/>
        <v>0</v>
      </c>
      <c r="AV70" s="171">
        <f t="shared" ca="1" si="116"/>
        <v>0</v>
      </c>
      <c r="AW70" s="171">
        <f t="shared" ca="1" si="116"/>
        <v>0</v>
      </c>
      <c r="AX70" s="171">
        <f t="shared" ca="1" si="116"/>
        <v>0</v>
      </c>
      <c r="AY70" s="171">
        <f t="shared" ca="1" si="116"/>
        <v>0</v>
      </c>
      <c r="AZ70" s="171">
        <f t="shared" ca="1" si="116"/>
        <v>0</v>
      </c>
      <c r="BA70" s="171">
        <f t="shared" ca="1" si="116"/>
        <v>0</v>
      </c>
      <c r="BB70" s="171">
        <f t="shared" ca="1" si="116"/>
        <v>0</v>
      </c>
      <c r="BC70" s="171">
        <f t="shared" ca="1" si="116"/>
        <v>0</v>
      </c>
      <c r="BD70" s="171">
        <f t="shared" ca="1" si="116"/>
        <v>0</v>
      </c>
      <c r="BE70" s="171">
        <f t="shared" ca="1" si="116"/>
        <v>0</v>
      </c>
      <c r="BF70" s="171">
        <f t="shared" ca="1" si="116"/>
        <v>0</v>
      </c>
      <c r="BG70" s="171">
        <f t="shared" ca="1" si="116"/>
        <v>0</v>
      </c>
      <c r="BH70" s="171">
        <f t="shared" ca="1" si="116"/>
        <v>0</v>
      </c>
      <c r="BI70" s="171">
        <f t="shared" ca="1" si="116"/>
        <v>0</v>
      </c>
      <c r="BJ70" s="171">
        <f t="shared" ca="1" si="116"/>
        <v>0</v>
      </c>
      <c r="BK70" s="171">
        <f t="shared" ca="1" si="116"/>
        <v>0</v>
      </c>
      <c r="BL70" s="172">
        <f t="shared" ca="1" si="116"/>
        <v>0</v>
      </c>
    </row>
    <row r="72" spans="1:64" ht="15.75" thickBot="1" x14ac:dyDescent="0.3"/>
    <row r="73" spans="1:64" s="196" customFormat="1" ht="15.75" thickBot="1" x14ac:dyDescent="0.3">
      <c r="B73"/>
      <c r="C73" s="181" t="s">
        <v>3402</v>
      </c>
      <c r="D73" s="161">
        <f t="array" ref="D73">MIN(IFERROR(VALUE(EB[#Headers]),1000000))</f>
        <v>1990</v>
      </c>
      <c r="E73" s="159">
        <f t="shared" ref="E73" si="117">D73+1</f>
        <v>1991</v>
      </c>
      <c r="F73" s="159">
        <f t="shared" ref="F73" si="118">E73+1</f>
        <v>1992</v>
      </c>
      <c r="G73" s="159">
        <f t="shared" ref="G73" si="119">F73+1</f>
        <v>1993</v>
      </c>
      <c r="H73" s="159">
        <f t="shared" ref="H73" si="120">G73+1</f>
        <v>1994</v>
      </c>
      <c r="I73" s="159">
        <f t="shared" ref="I73" si="121">H73+1</f>
        <v>1995</v>
      </c>
      <c r="J73" s="159">
        <f t="shared" ref="J73" si="122">I73+1</f>
        <v>1996</v>
      </c>
      <c r="K73" s="159">
        <f t="shared" ref="K73" si="123">J73+1</f>
        <v>1997</v>
      </c>
      <c r="L73" s="159">
        <f t="shared" ref="L73" si="124">K73+1</f>
        <v>1998</v>
      </c>
      <c r="M73" s="159">
        <f t="shared" ref="M73" si="125">L73+1</f>
        <v>1999</v>
      </c>
      <c r="N73" s="159">
        <f t="shared" ref="N73" si="126">M73+1</f>
        <v>2000</v>
      </c>
      <c r="O73" s="159">
        <f t="shared" ref="O73" si="127">N73+1</f>
        <v>2001</v>
      </c>
      <c r="P73" s="159">
        <f t="shared" ref="P73" si="128">O73+1</f>
        <v>2002</v>
      </c>
      <c r="Q73" s="159">
        <f t="shared" ref="Q73" si="129">P73+1</f>
        <v>2003</v>
      </c>
      <c r="R73" s="159">
        <f t="shared" ref="R73" si="130">Q73+1</f>
        <v>2004</v>
      </c>
      <c r="S73" s="159">
        <f t="shared" ref="S73" si="131">R73+1</f>
        <v>2005</v>
      </c>
      <c r="T73" s="159">
        <f t="shared" ref="T73" si="132">S73+1</f>
        <v>2006</v>
      </c>
      <c r="U73" s="159">
        <f t="shared" ref="U73" si="133">T73+1</f>
        <v>2007</v>
      </c>
      <c r="V73" s="159">
        <f t="shared" ref="V73" si="134">U73+1</f>
        <v>2008</v>
      </c>
      <c r="W73" s="159">
        <f t="shared" ref="W73" si="135">V73+1</f>
        <v>2009</v>
      </c>
      <c r="X73" s="159">
        <f>S73+5</f>
        <v>2010</v>
      </c>
      <c r="Y73" s="159">
        <f>X73+1</f>
        <v>2011</v>
      </c>
      <c r="Z73" s="159">
        <f>Y73+1</f>
        <v>2012</v>
      </c>
      <c r="AA73" s="159">
        <f>Z73+1</f>
        <v>2013</v>
      </c>
      <c r="AB73" s="159">
        <f>AA73+1</f>
        <v>2014</v>
      </c>
      <c r="AC73" s="159">
        <f>AB73+1</f>
        <v>2015</v>
      </c>
      <c r="AD73" s="159">
        <f>Y73+5</f>
        <v>2016</v>
      </c>
      <c r="AE73" s="159">
        <f t="shared" ref="AE73" si="136">Z73+5</f>
        <v>2017</v>
      </c>
      <c r="AF73" s="159">
        <f t="shared" ref="AF73" si="137">AA73+5</f>
        <v>2018</v>
      </c>
      <c r="AG73" s="159">
        <f t="shared" ref="AG73" si="138">AB73+5</f>
        <v>2019</v>
      </c>
      <c r="AH73" s="159">
        <f t="shared" ref="AH73" si="139">AC73+5</f>
        <v>2020</v>
      </c>
      <c r="AI73" s="159">
        <f t="shared" ref="AI73" si="140">AD73+5</f>
        <v>2021</v>
      </c>
      <c r="AJ73" s="159">
        <f t="shared" ref="AJ73" si="141">AE73+5</f>
        <v>2022</v>
      </c>
      <c r="AK73" s="159">
        <f t="shared" ref="AK73" si="142">AF73+5</f>
        <v>2023</v>
      </c>
      <c r="AL73" s="159">
        <f t="shared" ref="AL73" si="143">AG73+5</f>
        <v>2024</v>
      </c>
      <c r="AM73" s="159">
        <f t="shared" ref="AM73" si="144">AH73+5</f>
        <v>2025</v>
      </c>
      <c r="AN73" s="159">
        <f t="shared" ref="AN73" si="145">AI73+5</f>
        <v>2026</v>
      </c>
      <c r="AO73" s="159">
        <f t="shared" ref="AO73" si="146">AJ73+5</f>
        <v>2027</v>
      </c>
      <c r="AP73" s="159">
        <f t="shared" ref="AP73" si="147">AK73+5</f>
        <v>2028</v>
      </c>
      <c r="AQ73" s="159">
        <f t="shared" ref="AQ73" si="148">AL73+5</f>
        <v>2029</v>
      </c>
      <c r="AR73" s="159">
        <f t="shared" ref="AR73" si="149">AM73+5</f>
        <v>2030</v>
      </c>
      <c r="AS73" s="159">
        <f t="shared" ref="AS73" si="150">AN73+5</f>
        <v>2031</v>
      </c>
      <c r="AT73" s="159">
        <f t="shared" ref="AT73" si="151">AO73+5</f>
        <v>2032</v>
      </c>
      <c r="AU73" s="159">
        <f t="shared" ref="AU73" si="152">AP73+5</f>
        <v>2033</v>
      </c>
      <c r="AV73" s="159">
        <f t="shared" ref="AV73" si="153">AQ73+5</f>
        <v>2034</v>
      </c>
      <c r="AW73" s="159">
        <f t="shared" ref="AW73" si="154">AR73+5</f>
        <v>2035</v>
      </c>
      <c r="AX73" s="159">
        <f t="shared" ref="AX73" si="155">AS73+5</f>
        <v>2036</v>
      </c>
      <c r="AY73" s="159">
        <f t="shared" ref="AY73" si="156">AT73+5</f>
        <v>2037</v>
      </c>
      <c r="AZ73" s="159">
        <f t="shared" ref="AZ73" si="157">AU73+5</f>
        <v>2038</v>
      </c>
      <c r="BA73" s="159">
        <f t="shared" ref="BA73" si="158">AV73+5</f>
        <v>2039</v>
      </c>
      <c r="BB73" s="159">
        <f t="shared" ref="BB73" si="159">AW73+5</f>
        <v>2040</v>
      </c>
      <c r="BC73" s="159">
        <f t="shared" ref="BC73" si="160">AX73+5</f>
        <v>2041</v>
      </c>
      <c r="BD73" s="159">
        <f t="shared" ref="BD73" si="161">AY73+5</f>
        <v>2042</v>
      </c>
      <c r="BE73" s="159">
        <f t="shared" ref="BE73" si="162">AZ73+5</f>
        <v>2043</v>
      </c>
      <c r="BF73" s="159">
        <f t="shared" ref="BF73" si="163">BA73+5</f>
        <v>2044</v>
      </c>
      <c r="BG73" s="159">
        <f t="shared" ref="BG73" si="164">BB73+5</f>
        <v>2045</v>
      </c>
      <c r="BH73" s="159">
        <f t="shared" ref="BH73" si="165">BC73+5</f>
        <v>2046</v>
      </c>
      <c r="BI73" s="159">
        <f t="shared" ref="BI73" si="166">BD73+5</f>
        <v>2047</v>
      </c>
      <c r="BJ73" s="159">
        <f t="shared" ref="BJ73" si="167">BE73+5</f>
        <v>2048</v>
      </c>
      <c r="BK73" s="159">
        <f t="shared" ref="BK73" si="168">BF73+5</f>
        <v>2049</v>
      </c>
      <c r="BL73" s="160">
        <f t="shared" ref="BL73" si="169">BG73+5</f>
        <v>2050</v>
      </c>
    </row>
    <row r="74" spans="1:64" s="196" customFormat="1" x14ac:dyDescent="0.25">
      <c r="A74" s="196" t="s">
        <v>1201</v>
      </c>
      <c r="B74" t="s">
        <v>3130</v>
      </c>
      <c r="C74" s="178" t="s">
        <v>3267</v>
      </c>
      <c r="D74" s="164">
        <f ca="1">IF(D$1&lt;=Last_Bil,SUMIFS(INDIRECT("EB[" &amp; D$1 &amp; "]"),EB[indic_nrg],$A74,EB[Nositel],$B74,EB[Výběr],1,EB[unit],"TJ"),0)</f>
        <v>68252</v>
      </c>
      <c r="E74" s="165">
        <f ca="1">IF(E$1&lt;=Last_Bil,SUMIFS(INDIRECT("EB[" &amp; E$1 &amp; "]"),EB[indic_nrg],$A74,EB[Nositel],$B74,EB[Výběr],1,EB[unit],"TJ"),0)</f>
        <v>69018</v>
      </c>
      <c r="F74" s="165">
        <f ca="1">IF(F$1&lt;=Last_Bil,SUMIFS(INDIRECT("EB[" &amp; F$1 &amp; "]"),EB[indic_nrg],$A74,EB[Nositel],$B74,EB[Výběr],1,EB[unit],"TJ"),0)</f>
        <v>69137</v>
      </c>
      <c r="G74" s="165">
        <f ca="1">IF(G$1&lt;=Last_Bil,SUMIFS(INDIRECT("EB[" &amp; G$1 &amp; "]"),EB[indic_nrg],$A74,EB[Nositel],$B74,EB[Výběr],1,EB[unit],"TJ"),0)</f>
        <v>69185</v>
      </c>
      <c r="H74" s="165">
        <f ca="1">IF(H$1&lt;=Last_Bil,SUMIFS(INDIRECT("EB[" &amp; H$1 &amp; "]"),EB[indic_nrg],$A74,EB[Nositel],$B74,EB[Výběr],1,EB[unit],"TJ"),0)</f>
        <v>59333</v>
      </c>
      <c r="I74" s="165">
        <f ca="1">IF(I$1&lt;=Last_Bil,SUMIFS(INDIRECT("EB[" &amp; I$1 &amp; "]"),EB[indic_nrg],$A74,EB[Nositel],$B74,EB[Výběr],1,EB[unit],"TJ"),0)</f>
        <v>51322</v>
      </c>
      <c r="J74" s="165">
        <f ca="1">IF(J$1&lt;=Last_Bil,SUMIFS(INDIRECT("EB[" &amp; J$1 &amp; "]"),EB[indic_nrg],$A74,EB[Nositel],$B74,EB[Výběr],1,EB[unit],"TJ"),0)</f>
        <v>51627</v>
      </c>
      <c r="K74" s="165">
        <f ca="1">IF(K$1&lt;=Last_Bil,SUMIFS(INDIRECT("EB[" &amp; K$1 &amp; "]"),EB[indic_nrg],$A74,EB[Nositel],$B74,EB[Výběr],1,EB[unit],"TJ"),0)</f>
        <v>52320</v>
      </c>
      <c r="L74" s="165">
        <f ca="1">IF(L$1&lt;=Last_Bil,SUMIFS(INDIRECT("EB[" &amp; L$1 &amp; "]"),EB[indic_nrg],$A74,EB[Nositel],$B74,EB[Výběr],1,EB[unit],"TJ"),0)</f>
        <v>47398</v>
      </c>
      <c r="M74" s="165">
        <f ca="1">IF(M$1&lt;=Last_Bil,SUMIFS(INDIRECT("EB[" &amp; M$1 &amp; "]"),EB[indic_nrg],$A74,EB[Nositel],$B74,EB[Výběr],1,EB[unit],"TJ"),0)</f>
        <v>26510</v>
      </c>
      <c r="N74" s="165">
        <f ca="1">IF(N$1&lt;=Last_Bil,SUMIFS(INDIRECT("EB[" &amp; N$1 &amp; "]"),EB[indic_nrg],$A74,EB[Nositel],$B74,EB[Výběr],1,EB[unit],"TJ"),0)</f>
        <v>36476</v>
      </c>
      <c r="O74" s="165">
        <f ca="1">IF(O$1&lt;=Last_Bil,SUMIFS(INDIRECT("EB[" &amp; O$1 &amp; "]"),EB[indic_nrg],$A74,EB[Nositel],$B74,EB[Výběr],1,EB[unit],"TJ"),0)</f>
        <v>34268</v>
      </c>
      <c r="P74" s="165">
        <f ca="1">IF(P$1&lt;=Last_Bil,SUMIFS(INDIRECT("EB[" &amp; P$1 &amp; "]"),EB[indic_nrg],$A74,EB[Nositel],$B74,EB[Výběr],1,EB[unit],"TJ"),0)</f>
        <v>37279</v>
      </c>
      <c r="Q74" s="165">
        <f ca="1">IF(Q$1&lt;=Last_Bil,SUMIFS(INDIRECT("EB[" &amp; Q$1 &amp; "]"),EB[indic_nrg],$A74,EB[Nositel],$B74,EB[Výběr],1,EB[unit],"TJ"),0)</f>
        <v>37188</v>
      </c>
      <c r="R74" s="165">
        <f ca="1">IF(R$1&lt;=Last_Bil,SUMIFS(INDIRECT("EB[" &amp; R$1 &amp; "]"),EB[indic_nrg],$A74,EB[Nositel],$B74,EB[Výběr],1,EB[unit],"TJ"),0)</f>
        <v>38159</v>
      </c>
      <c r="S74" s="165">
        <f ca="1">IF(S$1&lt;=Last_Bil,SUMIFS(INDIRECT("EB[" &amp; S$1 &amp; "]"),EB[indic_nrg],$A74,EB[Nositel],$B74,EB[Výběr],1,EB[unit],"TJ"),0)</f>
        <v>39017</v>
      </c>
      <c r="T74" s="165">
        <f ca="1">IF(T$1&lt;=Last_Bil,SUMIFS(INDIRECT("EB[" &amp; T$1 &amp; "]"),EB[indic_nrg],$A74,EB[Nositel],$B74,EB[Výběr],1,EB[unit],"TJ"),0)</f>
        <v>43754</v>
      </c>
      <c r="U74" s="165">
        <f ca="1">IF(U$1&lt;=Last_Bil,SUMIFS(INDIRECT("EB[" &amp; U$1 &amp; "]"),EB[indic_nrg],$A74,EB[Nositel],$B74,EB[Výběr],1,EB[unit],"TJ"),0)</f>
        <v>39223</v>
      </c>
      <c r="V74" s="165">
        <f ca="1">IF(V$1&lt;=Last_Bil,SUMIFS(INDIRECT("EB[" &amp; V$1 &amp; "]"),EB[indic_nrg],$A74,EB[Nositel],$B74,EB[Výběr],1,EB[unit],"TJ"),0)</f>
        <v>49953</v>
      </c>
      <c r="W74" s="165">
        <f ca="1">IF(W$1&lt;=Last_Bil,SUMIFS(INDIRECT("EB[" &amp; W$1 &amp; "]"),EB[indic_nrg],$A74,EB[Nositel],$B74,EB[Výběr],1,EB[unit],"TJ"),0)</f>
        <v>45349</v>
      </c>
      <c r="X74" s="165">
        <f ca="1">IF(X$1&lt;=Last_Bil,SUMIFS(INDIRECT("EB[" &amp; X$1 &amp; "]"),EB[indic_nrg],$A74,EB[Nositel],$B74,EB[Výběr],1,EB[unit],"TJ"),0)</f>
        <v>41939</v>
      </c>
      <c r="Y74" s="165">
        <f ca="1">IF(Y$1&lt;=Last_Bil,SUMIFS(INDIRECT("EB[" &amp; Y$1 &amp; "]"),EB[indic_nrg],$A74,EB[Nositel],$B74,EB[Výběr],1,EB[unit],"TJ"),0)</f>
        <v>36344</v>
      </c>
      <c r="Z74" s="165">
        <f ca="1">IF(Z$1&lt;=Last_Bil,SUMIFS(INDIRECT("EB[" &amp; Z$1 &amp; "]"),EB[indic_nrg],$A74,EB[Nositel],$B74,EB[Výběr],1,EB[unit],"TJ"),0)</f>
        <v>33028</v>
      </c>
      <c r="AA74" s="165">
        <f ca="1">IF(AA$1&lt;=Last_Bil,SUMIFS(INDIRECT("EB[" &amp; AA$1 &amp; "]"),EB[indic_nrg],$A74,EB[Nositel],$B74,EB[Výběr],1,EB[unit],"TJ"),0)</f>
        <v>31426</v>
      </c>
      <c r="AB74" s="165">
        <f ca="1">IF(AB$1&lt;=Last_Bil,SUMIFS(INDIRECT("EB[" &amp; AB$1 &amp; "]"),EB[indic_nrg],$A74,EB[Nositel],$B74,EB[Výběr],1,EB[unit],"TJ"),0)</f>
        <v>29054</v>
      </c>
      <c r="AC74" s="165">
        <f ca="1">IF(AC$1&lt;=Last_Bil,SUMIFS(INDIRECT("EB[" &amp; AC$1 &amp; "]"),EB[indic_nrg],$A74,EB[Nositel],$B74,EB[Výběr],1,EB[unit],"TJ"),0)</f>
        <v>30475</v>
      </c>
      <c r="AD74" s="165">
        <f ca="1">IF(AD$1&lt;=Last_Bil,SUMIFS(INDIRECT("EB[" &amp; AD$1 &amp; "]"),EB[indic_nrg],$A74,EB[Nositel],$B74,EB[Výběr],1,EB[unit],"TJ"),0)</f>
        <v>0</v>
      </c>
      <c r="AE74" s="165">
        <f ca="1">IF(AE$1&lt;=Last_Bil,SUMIFS(INDIRECT("EB[" &amp; AE$1 &amp; "]"),EB[indic_nrg],$A74,EB[Nositel],$B74,EB[Výběr],1,EB[unit],"TJ"),0)</f>
        <v>0</v>
      </c>
      <c r="AF74" s="165">
        <f ca="1">IF(AF$1&lt;=Last_Bil,SUMIFS(INDIRECT("EB[" &amp; AF$1 &amp; "]"),EB[indic_nrg],$A74,EB[Nositel],$B74,EB[Výběr],1,EB[unit],"TJ"),0)</f>
        <v>0</v>
      </c>
      <c r="AG74" s="165">
        <f ca="1">IF(AG$1&lt;=Last_Bil,SUMIFS(INDIRECT("EB[" &amp; AG$1 &amp; "]"),EB[indic_nrg],$A74,EB[Nositel],$B74,EB[Výběr],1,EB[unit],"TJ"),0)</f>
        <v>0</v>
      </c>
      <c r="AH74" s="165">
        <f ca="1">IF(AH$1&lt;=Last_Bil,SUMIFS(INDIRECT("EB[" &amp; AH$1 &amp; "]"),EB[indic_nrg],$A74,EB[Nositel],$B74,EB[Výběr],1,EB[unit],"TJ"),0)</f>
        <v>0</v>
      </c>
      <c r="AI74" s="165">
        <f ca="1">IF(AI$1&lt;=Last_Bil,SUMIFS(INDIRECT("EB[" &amp; AI$1 &amp; "]"),EB[indic_nrg],$A74,EB[Nositel],$B74,EB[Výběr],1,EB[unit],"TJ"),0)</f>
        <v>0</v>
      </c>
      <c r="AJ74" s="165">
        <f ca="1">IF(AJ$1&lt;=Last_Bil,SUMIFS(INDIRECT("EB[" &amp; AJ$1 &amp; "]"),EB[indic_nrg],$A74,EB[Nositel],$B74,EB[Výběr],1,EB[unit],"TJ"),0)</f>
        <v>0</v>
      </c>
      <c r="AK74" s="165">
        <f ca="1">IF(AK$1&lt;=Last_Bil,SUMIFS(INDIRECT("EB[" &amp; AK$1 &amp; "]"),EB[indic_nrg],$A74,EB[Nositel],$B74,EB[Výběr],1,EB[unit],"TJ"),0)</f>
        <v>0</v>
      </c>
      <c r="AL74" s="165">
        <f ca="1">IF(AL$1&lt;=Last_Bil,SUMIFS(INDIRECT("EB[" &amp; AL$1 &amp; "]"),EB[indic_nrg],$A74,EB[Nositel],$B74,EB[Výběr],1,EB[unit],"TJ"),0)</f>
        <v>0</v>
      </c>
      <c r="AM74" s="165">
        <f ca="1">IF(AM$1&lt;=Last_Bil,SUMIFS(INDIRECT("EB[" &amp; AM$1 &amp; "]"),EB[indic_nrg],$A74,EB[Nositel],$B74,EB[Výběr],1,EB[unit],"TJ"),0)</f>
        <v>0</v>
      </c>
      <c r="AN74" s="165">
        <f ca="1">IF(AN$1&lt;=Last_Bil,SUMIFS(INDIRECT("EB[" &amp; AN$1 &amp; "]"),EB[indic_nrg],$A74,EB[Nositel],$B74,EB[Výběr],1,EB[unit],"TJ"),0)</f>
        <v>0</v>
      </c>
      <c r="AO74" s="165">
        <f ca="1">IF(AO$1&lt;=Last_Bil,SUMIFS(INDIRECT("EB[" &amp; AO$1 &amp; "]"),EB[indic_nrg],$A74,EB[Nositel],$B74,EB[Výběr],1,EB[unit],"TJ"),0)</f>
        <v>0</v>
      </c>
      <c r="AP74" s="165">
        <f ca="1">IF(AP$1&lt;=Last_Bil,SUMIFS(INDIRECT("EB[" &amp; AP$1 &amp; "]"),EB[indic_nrg],$A74,EB[Nositel],$B74,EB[Výběr],1,EB[unit],"TJ"),0)</f>
        <v>0</v>
      </c>
      <c r="AQ74" s="165">
        <f ca="1">IF(AQ$1&lt;=Last_Bil,SUMIFS(INDIRECT("EB[" &amp; AQ$1 &amp; "]"),EB[indic_nrg],$A74,EB[Nositel],$B74,EB[Výběr],1,EB[unit],"TJ"),0)</f>
        <v>0</v>
      </c>
      <c r="AR74" s="165">
        <f ca="1">IF(AR$1&lt;=Last_Bil,SUMIFS(INDIRECT("EB[" &amp; AR$1 &amp; "]"),EB[indic_nrg],$A74,EB[Nositel],$B74,EB[Výběr],1,EB[unit],"TJ"),0)</f>
        <v>0</v>
      </c>
      <c r="AS74" s="165">
        <f ca="1">IF(AS$1&lt;=Last_Bil,SUMIFS(INDIRECT("EB[" &amp; AS$1 &amp; "]"),EB[indic_nrg],$A74,EB[Nositel],$B74,EB[Výběr],1,EB[unit],"TJ"),0)</f>
        <v>0</v>
      </c>
      <c r="AT74" s="165">
        <f ca="1">IF(AT$1&lt;=Last_Bil,SUMIFS(INDIRECT("EB[" &amp; AT$1 &amp; "]"),EB[indic_nrg],$A74,EB[Nositel],$B74,EB[Výběr],1,EB[unit],"TJ"),0)</f>
        <v>0</v>
      </c>
      <c r="AU74" s="165">
        <f ca="1">IF(AU$1&lt;=Last_Bil,SUMIFS(INDIRECT("EB[" &amp; AU$1 &amp; "]"),EB[indic_nrg],$A74,EB[Nositel],$B74,EB[Výběr],1,EB[unit],"TJ"),0)</f>
        <v>0</v>
      </c>
      <c r="AV74" s="165">
        <f ca="1">IF(AV$1&lt;=Last_Bil,SUMIFS(INDIRECT("EB[" &amp; AV$1 &amp; "]"),EB[indic_nrg],$A74,EB[Nositel],$B74,EB[Výběr],1,EB[unit],"TJ"),0)</f>
        <v>0</v>
      </c>
      <c r="AW74" s="165">
        <f ca="1">IF(AW$1&lt;=Last_Bil,SUMIFS(INDIRECT("EB[" &amp; AW$1 &amp; "]"),EB[indic_nrg],$A74,EB[Nositel],$B74,EB[Výběr],1,EB[unit],"TJ"),0)</f>
        <v>0</v>
      </c>
      <c r="AX74" s="165">
        <f ca="1">IF(AX$1&lt;=Last_Bil,SUMIFS(INDIRECT("EB[" &amp; AX$1 &amp; "]"),EB[indic_nrg],$A74,EB[Nositel],$B74,EB[Výběr],1,EB[unit],"TJ"),0)</f>
        <v>0</v>
      </c>
      <c r="AY74" s="165">
        <f ca="1">IF(AY$1&lt;=Last_Bil,SUMIFS(INDIRECT("EB[" &amp; AY$1 &amp; "]"),EB[indic_nrg],$A74,EB[Nositel],$B74,EB[Výběr],1,EB[unit],"TJ"),0)</f>
        <v>0</v>
      </c>
      <c r="AZ74" s="165">
        <f ca="1">IF(AZ$1&lt;=Last_Bil,SUMIFS(INDIRECT("EB[" &amp; AZ$1 &amp; "]"),EB[indic_nrg],$A74,EB[Nositel],$B74,EB[Výběr],1,EB[unit],"TJ"),0)</f>
        <v>0</v>
      </c>
      <c r="BA74" s="165">
        <f ca="1">IF(BA$1&lt;=Last_Bil,SUMIFS(INDIRECT("EB[" &amp; BA$1 &amp; "]"),EB[indic_nrg],$A74,EB[Nositel],$B74,EB[Výběr],1,EB[unit],"TJ"),0)</f>
        <v>0</v>
      </c>
      <c r="BB74" s="165">
        <f ca="1">IF(BB$1&lt;=Last_Bil,SUMIFS(INDIRECT("EB[" &amp; BB$1 &amp; "]"),EB[indic_nrg],$A74,EB[Nositel],$B74,EB[Výběr],1,EB[unit],"TJ"),0)</f>
        <v>0</v>
      </c>
      <c r="BC74" s="165">
        <f ca="1">IF(BC$1&lt;=Last_Bil,SUMIFS(INDIRECT("EB[" &amp; BC$1 &amp; "]"),EB[indic_nrg],$A74,EB[Nositel],$B74,EB[Výběr],1,EB[unit],"TJ"),0)</f>
        <v>0</v>
      </c>
      <c r="BD74" s="165">
        <f ca="1">IF(BD$1&lt;=Last_Bil,SUMIFS(INDIRECT("EB[" &amp; BD$1 &amp; "]"),EB[indic_nrg],$A74,EB[Nositel],$B74,EB[Výběr],1,EB[unit],"TJ"),0)</f>
        <v>0</v>
      </c>
      <c r="BE74" s="165">
        <f ca="1">IF(BE$1&lt;=Last_Bil,SUMIFS(INDIRECT("EB[" &amp; BE$1 &amp; "]"),EB[indic_nrg],$A74,EB[Nositel],$B74,EB[Výběr],1,EB[unit],"TJ"),0)</f>
        <v>0</v>
      </c>
      <c r="BF74" s="165">
        <f ca="1">IF(BF$1&lt;=Last_Bil,SUMIFS(INDIRECT("EB[" &amp; BF$1 &amp; "]"),EB[indic_nrg],$A74,EB[Nositel],$B74,EB[Výběr],1,EB[unit],"TJ"),0)</f>
        <v>0</v>
      </c>
      <c r="BG74" s="165">
        <f ca="1">IF(BG$1&lt;=Last_Bil,SUMIFS(INDIRECT("EB[" &amp; BG$1 &amp; "]"),EB[indic_nrg],$A74,EB[Nositel],$B74,EB[Výběr],1,EB[unit],"TJ"),0)</f>
        <v>0</v>
      </c>
      <c r="BH74" s="165">
        <f ca="1">IF(BH$1&lt;=Last_Bil,SUMIFS(INDIRECT("EB[" &amp; BH$1 &amp; "]"),EB[indic_nrg],$A74,EB[Nositel],$B74,EB[Výběr],1,EB[unit],"TJ"),0)</f>
        <v>0</v>
      </c>
      <c r="BI74" s="165">
        <f ca="1">IF(BI$1&lt;=Last_Bil,SUMIFS(INDIRECT("EB[" &amp; BI$1 &amp; "]"),EB[indic_nrg],$A74,EB[Nositel],$B74,EB[Výběr],1,EB[unit],"TJ"),0)</f>
        <v>0</v>
      </c>
      <c r="BJ74" s="165">
        <f ca="1">IF(BJ$1&lt;=Last_Bil,SUMIFS(INDIRECT("EB[" &amp; BJ$1 &amp; "]"),EB[indic_nrg],$A74,EB[Nositel],$B74,EB[Výběr],1,EB[unit],"TJ"),0)</f>
        <v>0</v>
      </c>
      <c r="BK74" s="165">
        <f ca="1">IF(BK$1&lt;=Last_Bil,SUMIFS(INDIRECT("EB[" &amp; BK$1 &amp; "]"),EB[indic_nrg],$A74,EB[Nositel],$B74,EB[Výběr],1,EB[unit],"TJ"),0)</f>
        <v>0</v>
      </c>
      <c r="BL74" s="166">
        <f ca="1">IF(BL$1&lt;=Last_Bil,SUMIFS(INDIRECT("EB[" &amp; BL$1 &amp; "]"),EB[indic_nrg],$A74,EB[Nositel],$B74,EB[Výběr],1,EB[unit],"TJ"),0)</f>
        <v>0</v>
      </c>
    </row>
    <row r="75" spans="1:64" s="196" customFormat="1" x14ac:dyDescent="0.25">
      <c r="A75" s="196" t="s">
        <v>1201</v>
      </c>
      <c r="B75" t="s">
        <v>3129</v>
      </c>
      <c r="C75" s="221" t="s">
        <v>3268</v>
      </c>
      <c r="D75" s="215">
        <f ca="1">IF(D$1&lt;=Last_Bil,SUMIFS(INDIRECT("EB[" &amp; D$1 &amp; "]"),EB[indic_nrg],$A75,EB[Nositel],$B75,EB[Výběr],1,EB[unit],"TJ"),0)</f>
        <v>3640</v>
      </c>
      <c r="E75" s="173">
        <f ca="1">IF(E$1&lt;=Last_Bil,SUMIFS(INDIRECT("EB[" &amp; E$1 &amp; "]"),EB[indic_nrg],$A75,EB[Nositel],$B75,EB[Výběr],1,EB[unit],"TJ"),0)</f>
        <v>3600</v>
      </c>
      <c r="F75" s="173">
        <f ca="1">IF(F$1&lt;=Last_Bil,SUMIFS(INDIRECT("EB[" &amp; F$1 &amp; "]"),EB[indic_nrg],$A75,EB[Nositel],$B75,EB[Výběr],1,EB[unit],"TJ"),0)</f>
        <v>3560</v>
      </c>
      <c r="G75" s="173">
        <f ca="1">IF(G$1&lt;=Last_Bil,SUMIFS(INDIRECT("EB[" &amp; G$1 &amp; "]"),EB[indic_nrg],$A75,EB[Nositel],$B75,EB[Výběr],1,EB[unit],"TJ"),0)</f>
        <v>2480</v>
      </c>
      <c r="H75" s="173">
        <f ca="1">IF(H$1&lt;=Last_Bil,SUMIFS(INDIRECT("EB[" &amp; H$1 &amp; "]"),EB[indic_nrg],$A75,EB[Nositel],$B75,EB[Výběr],1,EB[unit],"TJ"),0)</f>
        <v>3040</v>
      </c>
      <c r="I75" s="173">
        <f ca="1">IF(I$1&lt;=Last_Bil,SUMIFS(INDIRECT("EB[" &amp; I$1 &amp; "]"),EB[indic_nrg],$A75,EB[Nositel],$B75,EB[Výběr],1,EB[unit],"TJ"),0)</f>
        <v>3600</v>
      </c>
      <c r="J75" s="173">
        <f ca="1">IF(J$1&lt;=Last_Bil,SUMIFS(INDIRECT("EB[" &amp; J$1 &amp; "]"),EB[indic_nrg],$A75,EB[Nositel],$B75,EB[Výběr],1,EB[unit],"TJ"),0)</f>
        <v>4360</v>
      </c>
      <c r="K75" s="173">
        <f ca="1">IF(K$1&lt;=Last_Bil,SUMIFS(INDIRECT("EB[" &amp; K$1 &amp; "]"),EB[indic_nrg],$A75,EB[Nositel],$B75,EB[Výběr],1,EB[unit],"TJ"),0)</f>
        <v>4320</v>
      </c>
      <c r="L75" s="173">
        <f ca="1">IF(L$1&lt;=Last_Bil,SUMIFS(INDIRECT("EB[" &amp; L$1 &amp; "]"),EB[indic_nrg],$A75,EB[Nositel],$B75,EB[Výběr],1,EB[unit],"TJ"),0)</f>
        <v>3560</v>
      </c>
      <c r="M75" s="173">
        <f ca="1">IF(M$1&lt;=Last_Bil,SUMIFS(INDIRECT("EB[" &amp; M$1 &amp; "]"),EB[indic_nrg],$A75,EB[Nositel],$B75,EB[Výběr],1,EB[unit],"TJ"),0)</f>
        <v>1840</v>
      </c>
      <c r="N75" s="173">
        <f ca="1">IF(N$1&lt;=Last_Bil,SUMIFS(INDIRECT("EB[" &amp; N$1 &amp; "]"),EB[indic_nrg],$A75,EB[Nositel],$B75,EB[Výběr],1,EB[unit],"TJ"),0)</f>
        <v>3000</v>
      </c>
      <c r="O75" s="173">
        <f ca="1">IF(O$1&lt;=Last_Bil,SUMIFS(INDIRECT("EB[" &amp; O$1 &amp; "]"),EB[indic_nrg],$A75,EB[Nositel],$B75,EB[Výběr],1,EB[unit],"TJ"),0)</f>
        <v>2920</v>
      </c>
      <c r="P75" s="173">
        <f ca="1">IF(P$1&lt;=Last_Bil,SUMIFS(INDIRECT("EB[" &amp; P$1 &amp; "]"),EB[indic_nrg],$A75,EB[Nositel],$B75,EB[Výběr],1,EB[unit],"TJ"),0)</f>
        <v>3088</v>
      </c>
      <c r="Q75" s="173">
        <f ca="1">IF(Q$1&lt;=Last_Bil,SUMIFS(INDIRECT("EB[" &amp; Q$1 &amp; "]"),EB[indic_nrg],$A75,EB[Nositel],$B75,EB[Výběr],1,EB[unit],"TJ"),0)</f>
        <v>3042</v>
      </c>
      <c r="R75" s="173">
        <f ca="1">IF(R$1&lt;=Last_Bil,SUMIFS(INDIRECT("EB[" &amp; R$1 &amp; "]"),EB[indic_nrg],$A75,EB[Nositel],$B75,EB[Výběr],1,EB[unit],"TJ"),0)</f>
        <v>1343</v>
      </c>
      <c r="S75" s="173">
        <f ca="1">IF(S$1&lt;=Last_Bil,SUMIFS(INDIRECT("EB[" &amp; S$1 &amp; "]"),EB[indic_nrg],$A75,EB[Nositel],$B75,EB[Výběr],1,EB[unit],"TJ"),0)</f>
        <v>1013</v>
      </c>
      <c r="T75" s="173">
        <f ca="1">IF(T$1&lt;=Last_Bil,SUMIFS(INDIRECT("EB[" &amp; T$1 &amp; "]"),EB[indic_nrg],$A75,EB[Nositel],$B75,EB[Výběr],1,EB[unit],"TJ"),0)</f>
        <v>832</v>
      </c>
      <c r="U75" s="173">
        <f ca="1">IF(U$1&lt;=Last_Bil,SUMIFS(INDIRECT("EB[" &amp; U$1 &amp; "]"),EB[indic_nrg],$A75,EB[Nositel],$B75,EB[Výběr],1,EB[unit],"TJ"),0)</f>
        <v>1040</v>
      </c>
      <c r="V75" s="173">
        <f ca="1">IF(V$1&lt;=Last_Bil,SUMIFS(INDIRECT("EB[" &amp; V$1 &amp; "]"),EB[indic_nrg],$A75,EB[Nositel],$B75,EB[Výběr],1,EB[unit],"TJ"),0)</f>
        <v>1280</v>
      </c>
      <c r="W75" s="173">
        <f ca="1">IF(W$1&lt;=Last_Bil,SUMIFS(INDIRECT("EB[" &amp; W$1 &amp; "]"),EB[indic_nrg],$A75,EB[Nositel],$B75,EB[Výběr],1,EB[unit],"TJ"),0)</f>
        <v>1680</v>
      </c>
      <c r="X75" s="173">
        <f ca="1">IF(X$1&lt;=Last_Bil,SUMIFS(INDIRECT("EB[" &amp; X$1 &amp; "]"),EB[indic_nrg],$A75,EB[Nositel],$B75,EB[Výběr],1,EB[unit],"TJ"),0)</f>
        <v>1367</v>
      </c>
      <c r="Y75" s="173">
        <f ca="1">IF(Y$1&lt;=Last_Bil,SUMIFS(INDIRECT("EB[" &amp; Y$1 &amp; "]"),EB[indic_nrg],$A75,EB[Nositel],$B75,EB[Výběr],1,EB[unit],"TJ"),0)</f>
        <v>200</v>
      </c>
      <c r="Z75" s="173">
        <f ca="1">IF(Z$1&lt;=Last_Bil,SUMIFS(INDIRECT("EB[" &amp; Z$1 &amp; "]"),EB[indic_nrg],$A75,EB[Nositel],$B75,EB[Výběr],1,EB[unit],"TJ"),0)</f>
        <v>40</v>
      </c>
      <c r="AA75" s="173">
        <f ca="1">IF(AA$1&lt;=Last_Bil,SUMIFS(INDIRECT("EB[" &amp; AA$1 &amp; "]"),EB[indic_nrg],$A75,EB[Nositel],$B75,EB[Výběr],1,EB[unit],"TJ"),0)</f>
        <v>40</v>
      </c>
      <c r="AB75" s="173">
        <f ca="1">IF(AB$1&lt;=Last_Bil,SUMIFS(INDIRECT("EB[" &amp; AB$1 &amp; "]"),EB[indic_nrg],$A75,EB[Nositel],$B75,EB[Výběr],1,EB[unit],"TJ"),0)</f>
        <v>83</v>
      </c>
      <c r="AC75" s="173">
        <f ca="1">IF(AC$1&lt;=Last_Bil,SUMIFS(INDIRECT("EB[" &amp; AC$1 &amp; "]"),EB[indic_nrg],$A75,EB[Nositel],$B75,EB[Výběr],1,EB[unit],"TJ"),0)</f>
        <v>166</v>
      </c>
      <c r="AD75" s="173">
        <f ca="1">IF(AD$1&lt;=Last_Bil,SUMIFS(INDIRECT("EB[" &amp; AD$1 &amp; "]"),EB[indic_nrg],$A75,EB[Nositel],$B75,EB[Výběr],1,EB[unit],"TJ"),0)</f>
        <v>0</v>
      </c>
      <c r="AE75" s="173">
        <f ca="1">IF(AE$1&lt;=Last_Bil,SUMIFS(INDIRECT("EB[" &amp; AE$1 &amp; "]"),EB[indic_nrg],$A75,EB[Nositel],$B75,EB[Výběr],1,EB[unit],"TJ"),0)</f>
        <v>0</v>
      </c>
      <c r="AF75" s="173">
        <f ca="1">IF(AF$1&lt;=Last_Bil,SUMIFS(INDIRECT("EB[" &amp; AF$1 &amp; "]"),EB[indic_nrg],$A75,EB[Nositel],$B75,EB[Výběr],1,EB[unit],"TJ"),0)</f>
        <v>0</v>
      </c>
      <c r="AG75" s="173">
        <f ca="1">IF(AG$1&lt;=Last_Bil,SUMIFS(INDIRECT("EB[" &amp; AG$1 &amp; "]"),EB[indic_nrg],$A75,EB[Nositel],$B75,EB[Výběr],1,EB[unit],"TJ"),0)</f>
        <v>0</v>
      </c>
      <c r="AH75" s="173">
        <f ca="1">IF(AH$1&lt;=Last_Bil,SUMIFS(INDIRECT("EB[" &amp; AH$1 &amp; "]"),EB[indic_nrg],$A75,EB[Nositel],$B75,EB[Výběr],1,EB[unit],"TJ"),0)</f>
        <v>0</v>
      </c>
      <c r="AI75" s="173">
        <f ca="1">IF(AI$1&lt;=Last_Bil,SUMIFS(INDIRECT("EB[" &amp; AI$1 &amp; "]"),EB[indic_nrg],$A75,EB[Nositel],$B75,EB[Výběr],1,EB[unit],"TJ"),0)</f>
        <v>0</v>
      </c>
      <c r="AJ75" s="173">
        <f ca="1">IF(AJ$1&lt;=Last_Bil,SUMIFS(INDIRECT("EB[" &amp; AJ$1 &amp; "]"),EB[indic_nrg],$A75,EB[Nositel],$B75,EB[Výběr],1,EB[unit],"TJ"),0)</f>
        <v>0</v>
      </c>
      <c r="AK75" s="173">
        <f ca="1">IF(AK$1&lt;=Last_Bil,SUMIFS(INDIRECT("EB[" &amp; AK$1 &amp; "]"),EB[indic_nrg],$A75,EB[Nositel],$B75,EB[Výběr],1,EB[unit],"TJ"),0)</f>
        <v>0</v>
      </c>
      <c r="AL75" s="173">
        <f ca="1">IF(AL$1&lt;=Last_Bil,SUMIFS(INDIRECT("EB[" &amp; AL$1 &amp; "]"),EB[indic_nrg],$A75,EB[Nositel],$B75,EB[Výběr],1,EB[unit],"TJ"),0)</f>
        <v>0</v>
      </c>
      <c r="AM75" s="173">
        <f ca="1">IF(AM$1&lt;=Last_Bil,SUMIFS(INDIRECT("EB[" &amp; AM$1 &amp; "]"),EB[indic_nrg],$A75,EB[Nositel],$B75,EB[Výběr],1,EB[unit],"TJ"),0)</f>
        <v>0</v>
      </c>
      <c r="AN75" s="173">
        <f ca="1">IF(AN$1&lt;=Last_Bil,SUMIFS(INDIRECT("EB[" &amp; AN$1 &amp; "]"),EB[indic_nrg],$A75,EB[Nositel],$B75,EB[Výběr],1,EB[unit],"TJ"),0)</f>
        <v>0</v>
      </c>
      <c r="AO75" s="173">
        <f ca="1">IF(AO$1&lt;=Last_Bil,SUMIFS(INDIRECT("EB[" &amp; AO$1 &amp; "]"),EB[indic_nrg],$A75,EB[Nositel],$B75,EB[Výběr],1,EB[unit],"TJ"),0)</f>
        <v>0</v>
      </c>
      <c r="AP75" s="173">
        <f ca="1">IF(AP$1&lt;=Last_Bil,SUMIFS(INDIRECT("EB[" &amp; AP$1 &amp; "]"),EB[indic_nrg],$A75,EB[Nositel],$B75,EB[Výběr],1,EB[unit],"TJ"),0)</f>
        <v>0</v>
      </c>
      <c r="AQ75" s="173">
        <f ca="1">IF(AQ$1&lt;=Last_Bil,SUMIFS(INDIRECT("EB[" &amp; AQ$1 &amp; "]"),EB[indic_nrg],$A75,EB[Nositel],$B75,EB[Výběr],1,EB[unit],"TJ"),0)</f>
        <v>0</v>
      </c>
      <c r="AR75" s="173">
        <f ca="1">IF(AR$1&lt;=Last_Bil,SUMIFS(INDIRECT("EB[" &amp; AR$1 &amp; "]"),EB[indic_nrg],$A75,EB[Nositel],$B75,EB[Výběr],1,EB[unit],"TJ"),0)</f>
        <v>0</v>
      </c>
      <c r="AS75" s="173">
        <f ca="1">IF(AS$1&lt;=Last_Bil,SUMIFS(INDIRECT("EB[" &amp; AS$1 &amp; "]"),EB[indic_nrg],$A75,EB[Nositel],$B75,EB[Výběr],1,EB[unit],"TJ"),0)</f>
        <v>0</v>
      </c>
      <c r="AT75" s="173">
        <f ca="1">IF(AT$1&lt;=Last_Bil,SUMIFS(INDIRECT("EB[" &amp; AT$1 &amp; "]"),EB[indic_nrg],$A75,EB[Nositel],$B75,EB[Výběr],1,EB[unit],"TJ"),0)</f>
        <v>0</v>
      </c>
      <c r="AU75" s="173">
        <f ca="1">IF(AU$1&lt;=Last_Bil,SUMIFS(INDIRECT("EB[" &amp; AU$1 &amp; "]"),EB[indic_nrg],$A75,EB[Nositel],$B75,EB[Výběr],1,EB[unit],"TJ"),0)</f>
        <v>0</v>
      </c>
      <c r="AV75" s="173">
        <f ca="1">IF(AV$1&lt;=Last_Bil,SUMIFS(INDIRECT("EB[" &amp; AV$1 &amp; "]"),EB[indic_nrg],$A75,EB[Nositel],$B75,EB[Výběr],1,EB[unit],"TJ"),0)</f>
        <v>0</v>
      </c>
      <c r="AW75" s="173">
        <f ca="1">IF(AW$1&lt;=Last_Bil,SUMIFS(INDIRECT("EB[" &amp; AW$1 &amp; "]"),EB[indic_nrg],$A75,EB[Nositel],$B75,EB[Výběr],1,EB[unit],"TJ"),0)</f>
        <v>0</v>
      </c>
      <c r="AX75" s="173">
        <f ca="1">IF(AX$1&lt;=Last_Bil,SUMIFS(INDIRECT("EB[" &amp; AX$1 &amp; "]"),EB[indic_nrg],$A75,EB[Nositel],$B75,EB[Výběr],1,EB[unit],"TJ"),0)</f>
        <v>0</v>
      </c>
      <c r="AY75" s="173">
        <f ca="1">IF(AY$1&lt;=Last_Bil,SUMIFS(INDIRECT("EB[" &amp; AY$1 &amp; "]"),EB[indic_nrg],$A75,EB[Nositel],$B75,EB[Výběr],1,EB[unit],"TJ"),0)</f>
        <v>0</v>
      </c>
      <c r="AZ75" s="173">
        <f ca="1">IF(AZ$1&lt;=Last_Bil,SUMIFS(INDIRECT("EB[" &amp; AZ$1 &amp; "]"),EB[indic_nrg],$A75,EB[Nositel],$B75,EB[Výběr],1,EB[unit],"TJ"),0)</f>
        <v>0</v>
      </c>
      <c r="BA75" s="173">
        <f ca="1">IF(BA$1&lt;=Last_Bil,SUMIFS(INDIRECT("EB[" &amp; BA$1 &amp; "]"),EB[indic_nrg],$A75,EB[Nositel],$B75,EB[Výběr],1,EB[unit],"TJ"),0)</f>
        <v>0</v>
      </c>
      <c r="BB75" s="173">
        <f ca="1">IF(BB$1&lt;=Last_Bil,SUMIFS(INDIRECT("EB[" &amp; BB$1 &amp; "]"),EB[indic_nrg],$A75,EB[Nositel],$B75,EB[Výběr],1,EB[unit],"TJ"),0)</f>
        <v>0</v>
      </c>
      <c r="BC75" s="173">
        <f ca="1">IF(BC$1&lt;=Last_Bil,SUMIFS(INDIRECT("EB[" &amp; BC$1 &amp; "]"),EB[indic_nrg],$A75,EB[Nositel],$B75,EB[Výběr],1,EB[unit],"TJ"),0)</f>
        <v>0</v>
      </c>
      <c r="BD75" s="173">
        <f ca="1">IF(BD$1&lt;=Last_Bil,SUMIFS(INDIRECT("EB[" &amp; BD$1 &amp; "]"),EB[indic_nrg],$A75,EB[Nositel],$B75,EB[Výběr],1,EB[unit],"TJ"),0)</f>
        <v>0</v>
      </c>
      <c r="BE75" s="173">
        <f ca="1">IF(BE$1&lt;=Last_Bil,SUMIFS(INDIRECT("EB[" &amp; BE$1 &amp; "]"),EB[indic_nrg],$A75,EB[Nositel],$B75,EB[Výběr],1,EB[unit],"TJ"),0)</f>
        <v>0</v>
      </c>
      <c r="BF75" s="173">
        <f ca="1">IF(BF$1&lt;=Last_Bil,SUMIFS(INDIRECT("EB[" &amp; BF$1 &amp; "]"),EB[indic_nrg],$A75,EB[Nositel],$B75,EB[Výběr],1,EB[unit],"TJ"),0)</f>
        <v>0</v>
      </c>
      <c r="BG75" s="173">
        <f ca="1">IF(BG$1&lt;=Last_Bil,SUMIFS(INDIRECT("EB[" &amp; BG$1 &amp; "]"),EB[indic_nrg],$A75,EB[Nositel],$B75,EB[Výběr],1,EB[unit],"TJ"),0)</f>
        <v>0</v>
      </c>
      <c r="BH75" s="173">
        <f ca="1">IF(BH$1&lt;=Last_Bil,SUMIFS(INDIRECT("EB[" &amp; BH$1 &amp; "]"),EB[indic_nrg],$A75,EB[Nositel],$B75,EB[Výběr],1,EB[unit],"TJ"),0)</f>
        <v>0</v>
      </c>
      <c r="BI75" s="173">
        <f ca="1">IF(BI$1&lt;=Last_Bil,SUMIFS(INDIRECT("EB[" &amp; BI$1 &amp; "]"),EB[indic_nrg],$A75,EB[Nositel],$B75,EB[Výběr],1,EB[unit],"TJ"),0)</f>
        <v>0</v>
      </c>
      <c r="BJ75" s="173">
        <f ca="1">IF(BJ$1&lt;=Last_Bil,SUMIFS(INDIRECT("EB[" &amp; BJ$1 &amp; "]"),EB[indic_nrg],$A75,EB[Nositel],$B75,EB[Výběr],1,EB[unit],"TJ"),0)</f>
        <v>0</v>
      </c>
      <c r="BK75" s="173">
        <f ca="1">IF(BK$1&lt;=Last_Bil,SUMIFS(INDIRECT("EB[" &amp; BK$1 &amp; "]"),EB[indic_nrg],$A75,EB[Nositel],$B75,EB[Výběr],1,EB[unit],"TJ"),0)</f>
        <v>0</v>
      </c>
      <c r="BL75" s="162">
        <f ca="1">IF(BL$1&lt;=Last_Bil,SUMIFS(INDIRECT("EB[" &amp; BL$1 &amp; "]"),EB[indic_nrg],$A75,EB[Nositel],$B75,EB[Výběr],1,EB[unit],"TJ"),0)</f>
        <v>0</v>
      </c>
    </row>
    <row r="76" spans="1:64" s="196" customFormat="1" x14ac:dyDescent="0.25">
      <c r="A76" s="196" t="s">
        <v>1201</v>
      </c>
      <c r="B76" t="s">
        <v>3131</v>
      </c>
      <c r="C76" s="221" t="s">
        <v>3273</v>
      </c>
      <c r="D76" s="215">
        <f ca="1">IF(D$1&lt;=Last_Bil,SUMIFS(INDIRECT("EB[" &amp; D$1 &amp; "]"),EB[indic_nrg],$A76,EB[Nositel],$B76,EB[Výběr],1,EB[unit],"TJ"),0)</f>
        <v>6340</v>
      </c>
      <c r="E76" s="173">
        <f ca="1">IF(E$1&lt;=Last_Bil,SUMIFS(INDIRECT("EB[" &amp; E$1 &amp; "]"),EB[indic_nrg],$A76,EB[Nositel],$B76,EB[Výběr],1,EB[unit],"TJ"),0)</f>
        <v>6275</v>
      </c>
      <c r="F76" s="173">
        <f ca="1">IF(F$1&lt;=Last_Bil,SUMIFS(INDIRECT("EB[" &amp; F$1 &amp; "]"),EB[indic_nrg],$A76,EB[Nositel],$B76,EB[Výběr],1,EB[unit],"TJ"),0)</f>
        <v>6455</v>
      </c>
      <c r="G76" s="173">
        <f ca="1">IF(G$1&lt;=Last_Bil,SUMIFS(INDIRECT("EB[" &amp; G$1 &amp; "]"),EB[indic_nrg],$A76,EB[Nositel],$B76,EB[Výběr],1,EB[unit],"TJ"),0)</f>
        <v>7587</v>
      </c>
      <c r="H76" s="173">
        <f ca="1">IF(H$1&lt;=Last_Bil,SUMIFS(INDIRECT("EB[" &amp; H$1 &amp; "]"),EB[indic_nrg],$A76,EB[Nositel],$B76,EB[Výběr],1,EB[unit],"TJ"),0)</f>
        <v>6282</v>
      </c>
      <c r="I76" s="173">
        <f ca="1">IF(I$1&lt;=Last_Bil,SUMIFS(INDIRECT("EB[" &amp; I$1 &amp; "]"),EB[indic_nrg],$A76,EB[Nositel],$B76,EB[Výběr],1,EB[unit],"TJ"),0)</f>
        <v>5723</v>
      </c>
      <c r="J76" s="173">
        <f ca="1">IF(J$1&lt;=Last_Bil,SUMIFS(INDIRECT("EB[" &amp; J$1 &amp; "]"),EB[indic_nrg],$A76,EB[Nositel],$B76,EB[Výběr],1,EB[unit],"TJ"),0)</f>
        <v>14533</v>
      </c>
      <c r="K76" s="173">
        <f ca="1">IF(K$1&lt;=Last_Bil,SUMIFS(INDIRECT("EB[" &amp; K$1 &amp; "]"),EB[indic_nrg],$A76,EB[Nositel],$B76,EB[Výběr],1,EB[unit],"TJ"),0)</f>
        <v>17570</v>
      </c>
      <c r="L76" s="173">
        <f ca="1">IF(L$1&lt;=Last_Bil,SUMIFS(INDIRECT("EB[" &amp; L$1 &amp; "]"),EB[indic_nrg],$A76,EB[Nositel],$B76,EB[Výběr],1,EB[unit],"TJ"),0)</f>
        <v>18516</v>
      </c>
      <c r="M76" s="173">
        <f ca="1">IF(M$1&lt;=Last_Bil,SUMIFS(INDIRECT("EB[" &amp; M$1 &amp; "]"),EB[indic_nrg],$A76,EB[Nositel],$B76,EB[Výběr],1,EB[unit],"TJ"),0)</f>
        <v>18372</v>
      </c>
      <c r="N76" s="173">
        <f ca="1">IF(N$1&lt;=Last_Bil,SUMIFS(INDIRECT("EB[" &amp; N$1 &amp; "]"),EB[indic_nrg],$A76,EB[Nositel],$B76,EB[Výběr],1,EB[unit],"TJ"),0)</f>
        <v>24646</v>
      </c>
      <c r="O76" s="173">
        <f ca="1">IF(O$1&lt;=Last_Bil,SUMIFS(INDIRECT("EB[" &amp; O$1 &amp; "]"),EB[indic_nrg],$A76,EB[Nositel],$B76,EB[Výběr],1,EB[unit],"TJ"),0)</f>
        <v>23951</v>
      </c>
      <c r="P76" s="173">
        <f ca="1">IF(P$1&lt;=Last_Bil,SUMIFS(INDIRECT("EB[" &amp; P$1 &amp; "]"),EB[indic_nrg],$A76,EB[Nositel],$B76,EB[Výběr],1,EB[unit],"TJ"),0)</f>
        <v>24099</v>
      </c>
      <c r="Q76" s="173">
        <f ca="1">IF(Q$1&lt;=Last_Bil,SUMIFS(INDIRECT("EB[" &amp; Q$1 &amp; "]"),EB[indic_nrg],$A76,EB[Nositel],$B76,EB[Výběr],1,EB[unit],"TJ"),0)</f>
        <v>23698</v>
      </c>
      <c r="R76" s="173">
        <f ca="1">IF(R$1&lt;=Last_Bil,SUMIFS(INDIRECT("EB[" &amp; R$1 &amp; "]"),EB[indic_nrg],$A76,EB[Nositel],$B76,EB[Výběr],1,EB[unit],"TJ"),0)</f>
        <v>25645</v>
      </c>
      <c r="S76" s="173">
        <f ca="1">IF(S$1&lt;=Last_Bil,SUMIFS(INDIRECT("EB[" &amp; S$1 &amp; "]"),EB[indic_nrg],$A76,EB[Nositel],$B76,EB[Výběr],1,EB[unit],"TJ"),0)</f>
        <v>25053</v>
      </c>
      <c r="T76" s="173">
        <f ca="1">IF(T$1&lt;=Last_Bil,SUMIFS(INDIRECT("EB[" &amp; T$1 &amp; "]"),EB[indic_nrg],$A76,EB[Nositel],$B76,EB[Výběr],1,EB[unit],"TJ"),0)</f>
        <v>25185</v>
      </c>
      <c r="U76" s="173">
        <f ca="1">IF(U$1&lt;=Last_Bil,SUMIFS(INDIRECT("EB[" &amp; U$1 &amp; "]"),EB[indic_nrg],$A76,EB[Nositel],$B76,EB[Výběr],1,EB[unit],"TJ"),0)</f>
        <v>23805</v>
      </c>
      <c r="V76" s="173">
        <f ca="1">IF(V$1&lt;=Last_Bil,SUMIFS(INDIRECT("EB[" &amp; V$1 &amp; "]"),EB[indic_nrg],$A76,EB[Nositel],$B76,EB[Výběr],1,EB[unit],"TJ"),0)</f>
        <v>26363</v>
      </c>
      <c r="W76" s="173">
        <f ca="1">IF(W$1&lt;=Last_Bil,SUMIFS(INDIRECT("EB[" &amp; W$1 &amp; "]"),EB[indic_nrg],$A76,EB[Nositel],$B76,EB[Výběr],1,EB[unit],"TJ"),0)</f>
        <v>24096</v>
      </c>
      <c r="X76" s="173">
        <f ca="1">IF(X$1&lt;=Last_Bil,SUMIFS(INDIRECT("EB[" &amp; X$1 &amp; "]"),EB[indic_nrg],$A76,EB[Nositel],$B76,EB[Výběr],1,EB[unit],"TJ"),0)</f>
        <v>20794</v>
      </c>
      <c r="Y76" s="173">
        <f ca="1">IF(Y$1&lt;=Last_Bil,SUMIFS(INDIRECT("EB[" &amp; Y$1 &amp; "]"),EB[indic_nrg],$A76,EB[Nositel],$B76,EB[Výběr],1,EB[unit],"TJ"),0)</f>
        <v>18238</v>
      </c>
      <c r="Z76" s="173">
        <f ca="1">IF(Z$1&lt;=Last_Bil,SUMIFS(INDIRECT("EB[" &amp; Z$1 &amp; "]"),EB[indic_nrg],$A76,EB[Nositel],$B76,EB[Výběr],1,EB[unit],"TJ"),0)</f>
        <v>17059</v>
      </c>
      <c r="AA76" s="173">
        <f ca="1">IF(AA$1&lt;=Last_Bil,SUMIFS(INDIRECT("EB[" &amp; AA$1 &amp; "]"),EB[indic_nrg],$A76,EB[Nositel],$B76,EB[Výběr],1,EB[unit],"TJ"),0)</f>
        <v>16806</v>
      </c>
      <c r="AB76" s="173">
        <f ca="1">IF(AB$1&lt;=Last_Bil,SUMIFS(INDIRECT("EB[" &amp; AB$1 &amp; "]"),EB[indic_nrg],$A76,EB[Nositel],$B76,EB[Výběr],1,EB[unit],"TJ"),0)</f>
        <v>17474</v>
      </c>
      <c r="AC76" s="173">
        <f ca="1">IF(AC$1&lt;=Last_Bil,SUMIFS(INDIRECT("EB[" &amp; AC$1 &amp; "]"),EB[indic_nrg],$A76,EB[Nositel],$B76,EB[Výběr],1,EB[unit],"TJ"),0)</f>
        <v>17151</v>
      </c>
      <c r="AD76" s="173">
        <f ca="1">IF(AD$1&lt;=Last_Bil,SUMIFS(INDIRECT("EB[" &amp; AD$1 &amp; "]"),EB[indic_nrg],$A76,EB[Nositel],$B76,EB[Výběr],1,EB[unit],"TJ"),0)</f>
        <v>0</v>
      </c>
      <c r="AE76" s="173">
        <f ca="1">IF(AE$1&lt;=Last_Bil,SUMIFS(INDIRECT("EB[" &amp; AE$1 &amp; "]"),EB[indic_nrg],$A76,EB[Nositel],$B76,EB[Výběr],1,EB[unit],"TJ"),0)</f>
        <v>0</v>
      </c>
      <c r="AF76" s="173">
        <f ca="1">IF(AF$1&lt;=Last_Bil,SUMIFS(INDIRECT("EB[" &amp; AF$1 &amp; "]"),EB[indic_nrg],$A76,EB[Nositel],$B76,EB[Výběr],1,EB[unit],"TJ"),0)</f>
        <v>0</v>
      </c>
      <c r="AG76" s="173">
        <f ca="1">IF(AG$1&lt;=Last_Bil,SUMIFS(INDIRECT("EB[" &amp; AG$1 &amp; "]"),EB[indic_nrg],$A76,EB[Nositel],$B76,EB[Výběr],1,EB[unit],"TJ"),0)</f>
        <v>0</v>
      </c>
      <c r="AH76" s="173">
        <f ca="1">IF(AH$1&lt;=Last_Bil,SUMIFS(INDIRECT("EB[" &amp; AH$1 &amp; "]"),EB[indic_nrg],$A76,EB[Nositel],$B76,EB[Výběr],1,EB[unit],"TJ"),0)</f>
        <v>0</v>
      </c>
      <c r="AI76" s="173">
        <f ca="1">IF(AI$1&lt;=Last_Bil,SUMIFS(INDIRECT("EB[" &amp; AI$1 &amp; "]"),EB[indic_nrg],$A76,EB[Nositel],$B76,EB[Výběr],1,EB[unit],"TJ"),0)</f>
        <v>0</v>
      </c>
      <c r="AJ76" s="173">
        <f ca="1">IF(AJ$1&lt;=Last_Bil,SUMIFS(INDIRECT("EB[" &amp; AJ$1 &amp; "]"),EB[indic_nrg],$A76,EB[Nositel],$B76,EB[Výběr],1,EB[unit],"TJ"),0)</f>
        <v>0</v>
      </c>
      <c r="AK76" s="173">
        <f ca="1">IF(AK$1&lt;=Last_Bil,SUMIFS(INDIRECT("EB[" &amp; AK$1 &amp; "]"),EB[indic_nrg],$A76,EB[Nositel],$B76,EB[Výběr],1,EB[unit],"TJ"),0)</f>
        <v>0</v>
      </c>
      <c r="AL76" s="173">
        <f ca="1">IF(AL$1&lt;=Last_Bil,SUMIFS(INDIRECT("EB[" &amp; AL$1 &amp; "]"),EB[indic_nrg],$A76,EB[Nositel],$B76,EB[Výběr],1,EB[unit],"TJ"),0)</f>
        <v>0</v>
      </c>
      <c r="AM76" s="173">
        <f ca="1">IF(AM$1&lt;=Last_Bil,SUMIFS(INDIRECT("EB[" &amp; AM$1 &amp; "]"),EB[indic_nrg],$A76,EB[Nositel],$B76,EB[Výběr],1,EB[unit],"TJ"),0)</f>
        <v>0</v>
      </c>
      <c r="AN76" s="173">
        <f ca="1">IF(AN$1&lt;=Last_Bil,SUMIFS(INDIRECT("EB[" &amp; AN$1 &amp; "]"),EB[indic_nrg],$A76,EB[Nositel],$B76,EB[Výběr],1,EB[unit],"TJ"),0)</f>
        <v>0</v>
      </c>
      <c r="AO76" s="173">
        <f ca="1">IF(AO$1&lt;=Last_Bil,SUMIFS(INDIRECT("EB[" &amp; AO$1 &amp; "]"),EB[indic_nrg],$A76,EB[Nositel],$B76,EB[Výběr],1,EB[unit],"TJ"),0)</f>
        <v>0</v>
      </c>
      <c r="AP76" s="173">
        <f ca="1">IF(AP$1&lt;=Last_Bil,SUMIFS(INDIRECT("EB[" &amp; AP$1 &amp; "]"),EB[indic_nrg],$A76,EB[Nositel],$B76,EB[Výběr],1,EB[unit],"TJ"),0)</f>
        <v>0</v>
      </c>
      <c r="AQ76" s="173">
        <f ca="1">IF(AQ$1&lt;=Last_Bil,SUMIFS(INDIRECT("EB[" &amp; AQ$1 &amp; "]"),EB[indic_nrg],$A76,EB[Nositel],$B76,EB[Výběr],1,EB[unit],"TJ"),0)</f>
        <v>0</v>
      </c>
      <c r="AR76" s="173">
        <f ca="1">IF(AR$1&lt;=Last_Bil,SUMIFS(INDIRECT("EB[" &amp; AR$1 &amp; "]"),EB[indic_nrg],$A76,EB[Nositel],$B76,EB[Výběr],1,EB[unit],"TJ"),0)</f>
        <v>0</v>
      </c>
      <c r="AS76" s="173">
        <f ca="1">IF(AS$1&lt;=Last_Bil,SUMIFS(INDIRECT("EB[" &amp; AS$1 &amp; "]"),EB[indic_nrg],$A76,EB[Nositel],$B76,EB[Výběr],1,EB[unit],"TJ"),0)</f>
        <v>0</v>
      </c>
      <c r="AT76" s="173">
        <f ca="1">IF(AT$1&lt;=Last_Bil,SUMIFS(INDIRECT("EB[" &amp; AT$1 &amp; "]"),EB[indic_nrg],$A76,EB[Nositel],$B76,EB[Výběr],1,EB[unit],"TJ"),0)</f>
        <v>0</v>
      </c>
      <c r="AU76" s="173">
        <f ca="1">IF(AU$1&lt;=Last_Bil,SUMIFS(INDIRECT("EB[" &amp; AU$1 &amp; "]"),EB[indic_nrg],$A76,EB[Nositel],$B76,EB[Výběr],1,EB[unit],"TJ"),0)</f>
        <v>0</v>
      </c>
      <c r="AV76" s="173">
        <f ca="1">IF(AV$1&lt;=Last_Bil,SUMIFS(INDIRECT("EB[" &amp; AV$1 &amp; "]"),EB[indic_nrg],$A76,EB[Nositel],$B76,EB[Výběr],1,EB[unit],"TJ"),0)</f>
        <v>0</v>
      </c>
      <c r="AW76" s="173">
        <f ca="1">IF(AW$1&lt;=Last_Bil,SUMIFS(INDIRECT("EB[" &amp; AW$1 &amp; "]"),EB[indic_nrg],$A76,EB[Nositel],$B76,EB[Výběr],1,EB[unit],"TJ"),0)</f>
        <v>0</v>
      </c>
      <c r="AX76" s="173">
        <f ca="1">IF(AX$1&lt;=Last_Bil,SUMIFS(INDIRECT("EB[" &amp; AX$1 &amp; "]"),EB[indic_nrg],$A76,EB[Nositel],$B76,EB[Výběr],1,EB[unit],"TJ"),0)</f>
        <v>0</v>
      </c>
      <c r="AY76" s="173">
        <f ca="1">IF(AY$1&lt;=Last_Bil,SUMIFS(INDIRECT("EB[" &amp; AY$1 &amp; "]"),EB[indic_nrg],$A76,EB[Nositel],$B76,EB[Výběr],1,EB[unit],"TJ"),0)</f>
        <v>0</v>
      </c>
      <c r="AZ76" s="173">
        <f ca="1">IF(AZ$1&lt;=Last_Bil,SUMIFS(INDIRECT("EB[" &amp; AZ$1 &amp; "]"),EB[indic_nrg],$A76,EB[Nositel],$B76,EB[Výběr],1,EB[unit],"TJ"),0)</f>
        <v>0</v>
      </c>
      <c r="BA76" s="173">
        <f ca="1">IF(BA$1&lt;=Last_Bil,SUMIFS(INDIRECT("EB[" &amp; BA$1 &amp; "]"),EB[indic_nrg],$A76,EB[Nositel],$B76,EB[Výběr],1,EB[unit],"TJ"),0)</f>
        <v>0</v>
      </c>
      <c r="BB76" s="173">
        <f ca="1">IF(BB$1&lt;=Last_Bil,SUMIFS(INDIRECT("EB[" &amp; BB$1 &amp; "]"),EB[indic_nrg],$A76,EB[Nositel],$B76,EB[Výběr],1,EB[unit],"TJ"),0)</f>
        <v>0</v>
      </c>
      <c r="BC76" s="173">
        <f ca="1">IF(BC$1&lt;=Last_Bil,SUMIFS(INDIRECT("EB[" &amp; BC$1 &amp; "]"),EB[indic_nrg],$A76,EB[Nositel],$B76,EB[Výběr],1,EB[unit],"TJ"),0)</f>
        <v>0</v>
      </c>
      <c r="BD76" s="173">
        <f ca="1">IF(BD$1&lt;=Last_Bil,SUMIFS(INDIRECT("EB[" &amp; BD$1 &amp; "]"),EB[indic_nrg],$A76,EB[Nositel],$B76,EB[Výběr],1,EB[unit],"TJ"),0)</f>
        <v>0</v>
      </c>
      <c r="BE76" s="173">
        <f ca="1">IF(BE$1&lt;=Last_Bil,SUMIFS(INDIRECT("EB[" &amp; BE$1 &amp; "]"),EB[indic_nrg],$A76,EB[Nositel],$B76,EB[Výběr],1,EB[unit],"TJ"),0)</f>
        <v>0</v>
      </c>
      <c r="BF76" s="173">
        <f ca="1">IF(BF$1&lt;=Last_Bil,SUMIFS(INDIRECT("EB[" &amp; BF$1 &amp; "]"),EB[indic_nrg],$A76,EB[Nositel],$B76,EB[Výběr],1,EB[unit],"TJ"),0)</f>
        <v>0</v>
      </c>
      <c r="BG76" s="173">
        <f ca="1">IF(BG$1&lt;=Last_Bil,SUMIFS(INDIRECT("EB[" &amp; BG$1 &amp; "]"),EB[indic_nrg],$A76,EB[Nositel],$B76,EB[Výběr],1,EB[unit],"TJ"),0)</f>
        <v>0</v>
      </c>
      <c r="BH76" s="173">
        <f ca="1">IF(BH$1&lt;=Last_Bil,SUMIFS(INDIRECT("EB[" &amp; BH$1 &amp; "]"),EB[indic_nrg],$A76,EB[Nositel],$B76,EB[Výběr],1,EB[unit],"TJ"),0)</f>
        <v>0</v>
      </c>
      <c r="BI76" s="173">
        <f ca="1">IF(BI$1&lt;=Last_Bil,SUMIFS(INDIRECT("EB[" &amp; BI$1 &amp; "]"),EB[indic_nrg],$A76,EB[Nositel],$B76,EB[Výběr],1,EB[unit],"TJ"),0)</f>
        <v>0</v>
      </c>
      <c r="BJ76" s="173">
        <f ca="1">IF(BJ$1&lt;=Last_Bil,SUMIFS(INDIRECT("EB[" &amp; BJ$1 &amp; "]"),EB[indic_nrg],$A76,EB[Nositel],$B76,EB[Výběr],1,EB[unit],"TJ"),0)</f>
        <v>0</v>
      </c>
      <c r="BK76" s="173">
        <f ca="1">IF(BK$1&lt;=Last_Bil,SUMIFS(INDIRECT("EB[" &amp; BK$1 &amp; "]"),EB[indic_nrg],$A76,EB[Nositel],$B76,EB[Výběr],1,EB[unit],"TJ"),0)</f>
        <v>0</v>
      </c>
      <c r="BL76" s="162">
        <f ca="1">IF(BL$1&lt;=Last_Bil,SUMIFS(INDIRECT("EB[" &amp; BL$1 &amp; "]"),EB[indic_nrg],$A76,EB[Nositel],$B76,EB[Výběr],1,EB[unit],"TJ"),0)</f>
        <v>0</v>
      </c>
    </row>
    <row r="77" spans="1:64" s="196" customFormat="1" x14ac:dyDescent="0.25">
      <c r="A77" s="196" t="s">
        <v>1201</v>
      </c>
      <c r="B77" t="s">
        <v>3134</v>
      </c>
      <c r="C77" s="221" t="s">
        <v>3253</v>
      </c>
      <c r="D77" s="215">
        <f ca="1">IF(D$1&lt;=Last_Bil,SUMIFS(INDIRECT("EB[" &amp; D$1 &amp; "]"),EB[indic_nrg],$A77,EB[Nositel],$B77,EB[Výběr],1,EB[unit],"TJ"),0)</f>
        <v>0</v>
      </c>
      <c r="E77" s="173">
        <f ca="1">IF(E$1&lt;=Last_Bil,SUMIFS(INDIRECT("EB[" &amp; E$1 &amp; "]"),EB[indic_nrg],$A77,EB[Nositel],$B77,EB[Výběr],1,EB[unit],"TJ"),0)</f>
        <v>0</v>
      </c>
      <c r="F77" s="173">
        <f ca="1">IF(F$1&lt;=Last_Bil,SUMIFS(INDIRECT("EB[" &amp; F$1 &amp; "]"),EB[indic_nrg],$A77,EB[Nositel],$B77,EB[Výběr],1,EB[unit],"TJ"),0)</f>
        <v>0</v>
      </c>
      <c r="G77" s="173">
        <f ca="1">IF(G$1&lt;=Last_Bil,SUMIFS(INDIRECT("EB[" &amp; G$1 &amp; "]"),EB[indic_nrg],$A77,EB[Nositel],$B77,EB[Výběr],1,EB[unit],"TJ"),0)</f>
        <v>2100</v>
      </c>
      <c r="H77" s="173">
        <f ca="1">IF(H$1&lt;=Last_Bil,SUMIFS(INDIRECT("EB[" &amp; H$1 &amp; "]"),EB[indic_nrg],$A77,EB[Nositel],$B77,EB[Výběr],1,EB[unit],"TJ"),0)</f>
        <v>3248</v>
      </c>
      <c r="I77" s="173">
        <f ca="1">IF(I$1&lt;=Last_Bil,SUMIFS(INDIRECT("EB[" &amp; I$1 &amp; "]"),EB[indic_nrg],$A77,EB[Nositel],$B77,EB[Výběr],1,EB[unit],"TJ"),0)</f>
        <v>3695</v>
      </c>
      <c r="J77" s="173">
        <f ca="1">IF(J$1&lt;=Last_Bil,SUMIFS(INDIRECT("EB[" &amp; J$1 &amp; "]"),EB[indic_nrg],$A77,EB[Nositel],$B77,EB[Výběr],1,EB[unit],"TJ"),0)</f>
        <v>2389</v>
      </c>
      <c r="K77" s="173">
        <f ca="1">IF(K$1&lt;=Last_Bil,SUMIFS(INDIRECT("EB[" &amp; K$1 &amp; "]"),EB[indic_nrg],$A77,EB[Nositel],$B77,EB[Výběr],1,EB[unit],"TJ"),0)</f>
        <v>4074</v>
      </c>
      <c r="L77" s="173">
        <f ca="1">IF(L$1&lt;=Last_Bil,SUMIFS(INDIRECT("EB[" &amp; L$1 &amp; "]"),EB[indic_nrg],$A77,EB[Nositel],$B77,EB[Výběr],1,EB[unit],"TJ"),0)</f>
        <v>4494</v>
      </c>
      <c r="M77" s="173">
        <f ca="1">IF(M$1&lt;=Last_Bil,SUMIFS(INDIRECT("EB[" &amp; M$1 &amp; "]"),EB[indic_nrg],$A77,EB[Nositel],$B77,EB[Výběr],1,EB[unit],"TJ"),0)</f>
        <v>7054</v>
      </c>
      <c r="N77" s="173">
        <f ca="1">IF(N$1&lt;=Last_Bil,SUMIFS(INDIRECT("EB[" &amp; N$1 &amp; "]"),EB[indic_nrg],$A77,EB[Nositel],$B77,EB[Výběr],1,EB[unit],"TJ"),0)</f>
        <v>6561</v>
      </c>
      <c r="O77" s="173">
        <f ca="1">IF(O$1&lt;=Last_Bil,SUMIFS(INDIRECT("EB[" &amp; O$1 &amp; "]"),EB[indic_nrg],$A77,EB[Nositel],$B77,EB[Výběr],1,EB[unit],"TJ"),0)</f>
        <v>6385</v>
      </c>
      <c r="P77" s="173">
        <f ca="1">IF(P$1&lt;=Last_Bil,SUMIFS(INDIRECT("EB[" &amp; P$1 &amp; "]"),EB[indic_nrg],$A77,EB[Nositel],$B77,EB[Výběr],1,EB[unit],"TJ"),0)</f>
        <v>6451</v>
      </c>
      <c r="Q77" s="173">
        <f ca="1">IF(Q$1&lt;=Last_Bil,SUMIFS(INDIRECT("EB[" &amp; Q$1 &amp; "]"),EB[indic_nrg],$A77,EB[Nositel],$B77,EB[Výběr],1,EB[unit],"TJ"),0)</f>
        <v>2214</v>
      </c>
      <c r="R77" s="173">
        <f ca="1">IF(R$1&lt;=Last_Bil,SUMIFS(INDIRECT("EB[" &amp; R$1 &amp; "]"),EB[indic_nrg],$A77,EB[Nositel],$B77,EB[Výběr],1,EB[unit],"TJ"),0)</f>
        <v>2283</v>
      </c>
      <c r="S77" s="173">
        <f ca="1">IF(S$1&lt;=Last_Bil,SUMIFS(INDIRECT("EB[" &amp; S$1 &amp; "]"),EB[indic_nrg],$A77,EB[Nositel],$B77,EB[Výběr],1,EB[unit],"TJ"),0)</f>
        <v>5000</v>
      </c>
      <c r="T77" s="173">
        <f ca="1">IF(T$1&lt;=Last_Bil,SUMIFS(INDIRECT("EB[" &amp; T$1 &amp; "]"),EB[indic_nrg],$A77,EB[Nositel],$B77,EB[Výběr],1,EB[unit],"TJ"),0)</f>
        <v>4963</v>
      </c>
      <c r="U77" s="173">
        <f ca="1">IF(U$1&lt;=Last_Bil,SUMIFS(INDIRECT("EB[" &amp; U$1 &amp; "]"),EB[indic_nrg],$A77,EB[Nositel],$B77,EB[Výběr],1,EB[unit],"TJ"),0)</f>
        <v>6130</v>
      </c>
      <c r="V77" s="173">
        <f ca="1">IF(V$1&lt;=Last_Bil,SUMIFS(INDIRECT("EB[" &amp; V$1 &amp; "]"),EB[indic_nrg],$A77,EB[Nositel],$B77,EB[Výběr],1,EB[unit],"TJ"),0)</f>
        <v>6206</v>
      </c>
      <c r="W77" s="173">
        <f ca="1">IF(W$1&lt;=Last_Bil,SUMIFS(INDIRECT("EB[" &amp; W$1 &amp; "]"),EB[indic_nrg],$A77,EB[Nositel],$B77,EB[Výběr],1,EB[unit],"TJ"),0)</f>
        <v>7411</v>
      </c>
      <c r="X77" s="173">
        <f ca="1">IF(X$1&lt;=Last_Bil,SUMIFS(INDIRECT("EB[" &amp; X$1 &amp; "]"),EB[indic_nrg],$A77,EB[Nositel],$B77,EB[Výběr],1,EB[unit],"TJ"),0)</f>
        <v>10431</v>
      </c>
      <c r="Y77" s="173">
        <f ca="1">IF(Y$1&lt;=Last_Bil,SUMIFS(INDIRECT("EB[" &amp; Y$1 &amp; "]"),EB[indic_nrg],$A77,EB[Nositel],$B77,EB[Výběr],1,EB[unit],"TJ"),0)</f>
        <v>14289</v>
      </c>
      <c r="Z77" s="173">
        <f ca="1">IF(Z$1&lt;=Last_Bil,SUMIFS(INDIRECT("EB[" &amp; Z$1 &amp; "]"),EB[indic_nrg],$A77,EB[Nositel],$B77,EB[Výběr],1,EB[unit],"TJ"),0)</f>
        <v>18800</v>
      </c>
      <c r="AA77" s="173">
        <f ca="1">IF(AA$1&lt;=Last_Bil,SUMIFS(INDIRECT("EB[" &amp; AA$1 &amp; "]"),EB[indic_nrg],$A77,EB[Nositel],$B77,EB[Výběr],1,EB[unit],"TJ"),0)</f>
        <v>25667</v>
      </c>
      <c r="AB77" s="173">
        <f ca="1">IF(AB$1&lt;=Last_Bil,SUMIFS(INDIRECT("EB[" &amp; AB$1 &amp; "]"),EB[indic_nrg],$A77,EB[Nositel],$B77,EB[Výběr],1,EB[unit],"TJ"),0)</f>
        <v>28564</v>
      </c>
      <c r="AC77" s="173">
        <f ca="1">IF(AC$1&lt;=Last_Bil,SUMIFS(INDIRECT("EB[" &amp; AC$1 &amp; "]"),EB[indic_nrg],$A77,EB[Nositel],$B77,EB[Výběr],1,EB[unit],"TJ"),0)</f>
        <v>28050</v>
      </c>
      <c r="AD77" s="173">
        <f ca="1">IF(AD$1&lt;=Last_Bil,SUMIFS(INDIRECT("EB[" &amp; AD$1 &amp; "]"),EB[indic_nrg],$A77,EB[Nositel],$B77,EB[Výběr],1,EB[unit],"TJ"),0)</f>
        <v>0</v>
      </c>
      <c r="AE77" s="173">
        <f ca="1">IF(AE$1&lt;=Last_Bil,SUMIFS(INDIRECT("EB[" &amp; AE$1 &amp; "]"),EB[indic_nrg],$A77,EB[Nositel],$B77,EB[Výběr],1,EB[unit],"TJ"),0)</f>
        <v>0</v>
      </c>
      <c r="AF77" s="173">
        <f ca="1">IF(AF$1&lt;=Last_Bil,SUMIFS(INDIRECT("EB[" &amp; AF$1 &amp; "]"),EB[indic_nrg],$A77,EB[Nositel],$B77,EB[Výběr],1,EB[unit],"TJ"),0)</f>
        <v>0</v>
      </c>
      <c r="AG77" s="173">
        <f ca="1">IF(AG$1&lt;=Last_Bil,SUMIFS(INDIRECT("EB[" &amp; AG$1 &amp; "]"),EB[indic_nrg],$A77,EB[Nositel],$B77,EB[Výběr],1,EB[unit],"TJ"),0)</f>
        <v>0</v>
      </c>
      <c r="AH77" s="173">
        <f ca="1">IF(AH$1&lt;=Last_Bil,SUMIFS(INDIRECT("EB[" &amp; AH$1 &amp; "]"),EB[indic_nrg],$A77,EB[Nositel],$B77,EB[Výběr],1,EB[unit],"TJ"),0)</f>
        <v>0</v>
      </c>
      <c r="AI77" s="173">
        <f ca="1">IF(AI$1&lt;=Last_Bil,SUMIFS(INDIRECT("EB[" &amp; AI$1 &amp; "]"),EB[indic_nrg],$A77,EB[Nositel],$B77,EB[Výběr],1,EB[unit],"TJ"),0)</f>
        <v>0</v>
      </c>
      <c r="AJ77" s="173">
        <f ca="1">IF(AJ$1&lt;=Last_Bil,SUMIFS(INDIRECT("EB[" &amp; AJ$1 &amp; "]"),EB[indic_nrg],$A77,EB[Nositel],$B77,EB[Výběr],1,EB[unit],"TJ"),0)</f>
        <v>0</v>
      </c>
      <c r="AK77" s="173">
        <f ca="1">IF(AK$1&lt;=Last_Bil,SUMIFS(INDIRECT("EB[" &amp; AK$1 &amp; "]"),EB[indic_nrg],$A77,EB[Nositel],$B77,EB[Výběr],1,EB[unit],"TJ"),0)</f>
        <v>0</v>
      </c>
      <c r="AL77" s="173">
        <f ca="1">IF(AL$1&lt;=Last_Bil,SUMIFS(INDIRECT("EB[" &amp; AL$1 &amp; "]"),EB[indic_nrg],$A77,EB[Nositel],$B77,EB[Výběr],1,EB[unit],"TJ"),0)</f>
        <v>0</v>
      </c>
      <c r="AM77" s="173">
        <f ca="1">IF(AM$1&lt;=Last_Bil,SUMIFS(INDIRECT("EB[" &amp; AM$1 &amp; "]"),EB[indic_nrg],$A77,EB[Nositel],$B77,EB[Výběr],1,EB[unit],"TJ"),0)</f>
        <v>0</v>
      </c>
      <c r="AN77" s="173">
        <f ca="1">IF(AN$1&lt;=Last_Bil,SUMIFS(INDIRECT("EB[" &amp; AN$1 &amp; "]"),EB[indic_nrg],$A77,EB[Nositel],$B77,EB[Výběr],1,EB[unit],"TJ"),0)</f>
        <v>0</v>
      </c>
      <c r="AO77" s="173">
        <f ca="1">IF(AO$1&lt;=Last_Bil,SUMIFS(INDIRECT("EB[" &amp; AO$1 &amp; "]"),EB[indic_nrg],$A77,EB[Nositel],$B77,EB[Výběr],1,EB[unit],"TJ"),0)</f>
        <v>0</v>
      </c>
      <c r="AP77" s="173">
        <f ca="1">IF(AP$1&lt;=Last_Bil,SUMIFS(INDIRECT("EB[" &amp; AP$1 &amp; "]"),EB[indic_nrg],$A77,EB[Nositel],$B77,EB[Výběr],1,EB[unit],"TJ"),0)</f>
        <v>0</v>
      </c>
      <c r="AQ77" s="173">
        <f ca="1">IF(AQ$1&lt;=Last_Bil,SUMIFS(INDIRECT("EB[" &amp; AQ$1 &amp; "]"),EB[indic_nrg],$A77,EB[Nositel],$B77,EB[Výběr],1,EB[unit],"TJ"),0)</f>
        <v>0</v>
      </c>
      <c r="AR77" s="173">
        <f ca="1">IF(AR$1&lt;=Last_Bil,SUMIFS(INDIRECT("EB[" &amp; AR$1 &amp; "]"),EB[indic_nrg],$A77,EB[Nositel],$B77,EB[Výběr],1,EB[unit],"TJ"),0)</f>
        <v>0</v>
      </c>
      <c r="AS77" s="173">
        <f ca="1">IF(AS$1&lt;=Last_Bil,SUMIFS(INDIRECT("EB[" &amp; AS$1 &amp; "]"),EB[indic_nrg],$A77,EB[Nositel],$B77,EB[Výběr],1,EB[unit],"TJ"),0)</f>
        <v>0</v>
      </c>
      <c r="AT77" s="173">
        <f ca="1">IF(AT$1&lt;=Last_Bil,SUMIFS(INDIRECT("EB[" &amp; AT$1 &amp; "]"),EB[indic_nrg],$A77,EB[Nositel],$B77,EB[Výběr],1,EB[unit],"TJ"),0)</f>
        <v>0</v>
      </c>
      <c r="AU77" s="173">
        <f ca="1">IF(AU$1&lt;=Last_Bil,SUMIFS(INDIRECT("EB[" &amp; AU$1 &amp; "]"),EB[indic_nrg],$A77,EB[Nositel],$B77,EB[Výběr],1,EB[unit],"TJ"),0)</f>
        <v>0</v>
      </c>
      <c r="AV77" s="173">
        <f ca="1">IF(AV$1&lt;=Last_Bil,SUMIFS(INDIRECT("EB[" &amp; AV$1 &amp; "]"),EB[indic_nrg],$A77,EB[Nositel],$B77,EB[Výběr],1,EB[unit],"TJ"),0)</f>
        <v>0</v>
      </c>
      <c r="AW77" s="173">
        <f ca="1">IF(AW$1&lt;=Last_Bil,SUMIFS(INDIRECT("EB[" &amp; AW$1 &amp; "]"),EB[indic_nrg],$A77,EB[Nositel],$B77,EB[Výběr],1,EB[unit],"TJ"),0)</f>
        <v>0</v>
      </c>
      <c r="AX77" s="173">
        <f ca="1">IF(AX$1&lt;=Last_Bil,SUMIFS(INDIRECT("EB[" &amp; AX$1 &amp; "]"),EB[indic_nrg],$A77,EB[Nositel],$B77,EB[Výběr],1,EB[unit],"TJ"),0)</f>
        <v>0</v>
      </c>
      <c r="AY77" s="173">
        <f ca="1">IF(AY$1&lt;=Last_Bil,SUMIFS(INDIRECT("EB[" &amp; AY$1 &amp; "]"),EB[indic_nrg],$A77,EB[Nositel],$B77,EB[Výběr],1,EB[unit],"TJ"),0)</f>
        <v>0</v>
      </c>
      <c r="AZ77" s="173">
        <f ca="1">IF(AZ$1&lt;=Last_Bil,SUMIFS(INDIRECT("EB[" &amp; AZ$1 &amp; "]"),EB[indic_nrg],$A77,EB[Nositel],$B77,EB[Výběr],1,EB[unit],"TJ"),0)</f>
        <v>0</v>
      </c>
      <c r="BA77" s="173">
        <f ca="1">IF(BA$1&lt;=Last_Bil,SUMIFS(INDIRECT("EB[" &amp; BA$1 &amp; "]"),EB[indic_nrg],$A77,EB[Nositel],$B77,EB[Výběr],1,EB[unit],"TJ"),0)</f>
        <v>0</v>
      </c>
      <c r="BB77" s="173">
        <f ca="1">IF(BB$1&lt;=Last_Bil,SUMIFS(INDIRECT("EB[" &amp; BB$1 &amp; "]"),EB[indic_nrg],$A77,EB[Nositel],$B77,EB[Výběr],1,EB[unit],"TJ"),0)</f>
        <v>0</v>
      </c>
      <c r="BC77" s="173">
        <f ca="1">IF(BC$1&lt;=Last_Bil,SUMIFS(INDIRECT("EB[" &amp; BC$1 &amp; "]"),EB[indic_nrg],$A77,EB[Nositel],$B77,EB[Výběr],1,EB[unit],"TJ"),0)</f>
        <v>0</v>
      </c>
      <c r="BD77" s="173">
        <f ca="1">IF(BD$1&lt;=Last_Bil,SUMIFS(INDIRECT("EB[" &amp; BD$1 &amp; "]"),EB[indic_nrg],$A77,EB[Nositel],$B77,EB[Výběr],1,EB[unit],"TJ"),0)</f>
        <v>0</v>
      </c>
      <c r="BE77" s="173">
        <f ca="1">IF(BE$1&lt;=Last_Bil,SUMIFS(INDIRECT("EB[" &amp; BE$1 &amp; "]"),EB[indic_nrg],$A77,EB[Nositel],$B77,EB[Výběr],1,EB[unit],"TJ"),0)</f>
        <v>0</v>
      </c>
      <c r="BF77" s="173">
        <f ca="1">IF(BF$1&lt;=Last_Bil,SUMIFS(INDIRECT("EB[" &amp; BF$1 &amp; "]"),EB[indic_nrg],$A77,EB[Nositel],$B77,EB[Výběr],1,EB[unit],"TJ"),0)</f>
        <v>0</v>
      </c>
      <c r="BG77" s="173">
        <f ca="1">IF(BG$1&lt;=Last_Bil,SUMIFS(INDIRECT("EB[" &amp; BG$1 &amp; "]"),EB[indic_nrg],$A77,EB[Nositel],$B77,EB[Výběr],1,EB[unit],"TJ"),0)</f>
        <v>0</v>
      </c>
      <c r="BH77" s="173">
        <f ca="1">IF(BH$1&lt;=Last_Bil,SUMIFS(INDIRECT("EB[" &amp; BH$1 &amp; "]"),EB[indic_nrg],$A77,EB[Nositel],$B77,EB[Výběr],1,EB[unit],"TJ"),0)</f>
        <v>0</v>
      </c>
      <c r="BI77" s="173">
        <f ca="1">IF(BI$1&lt;=Last_Bil,SUMIFS(INDIRECT("EB[" &amp; BI$1 &amp; "]"),EB[indic_nrg],$A77,EB[Nositel],$B77,EB[Výběr],1,EB[unit],"TJ"),0)</f>
        <v>0</v>
      </c>
      <c r="BJ77" s="173">
        <f ca="1">IF(BJ$1&lt;=Last_Bil,SUMIFS(INDIRECT("EB[" &amp; BJ$1 &amp; "]"),EB[indic_nrg],$A77,EB[Nositel],$B77,EB[Výběr],1,EB[unit],"TJ"),0)</f>
        <v>0</v>
      </c>
      <c r="BK77" s="173">
        <f ca="1">IF(BK$1&lt;=Last_Bil,SUMIFS(INDIRECT("EB[" &amp; BK$1 &amp; "]"),EB[indic_nrg],$A77,EB[Nositel],$B77,EB[Výběr],1,EB[unit],"TJ"),0)</f>
        <v>0</v>
      </c>
      <c r="BL77" s="162">
        <f ca="1">IF(BL$1&lt;=Last_Bil,SUMIFS(INDIRECT("EB[" &amp; BL$1 &amp; "]"),EB[indic_nrg],$A77,EB[Nositel],$B77,EB[Výběr],1,EB[unit],"TJ"),0)</f>
        <v>0</v>
      </c>
    </row>
    <row r="78" spans="1:64" s="196" customFormat="1" x14ac:dyDescent="0.25">
      <c r="A78" s="196" t="s">
        <v>1201</v>
      </c>
      <c r="B78" t="s">
        <v>3132</v>
      </c>
      <c r="C78" s="221" t="s">
        <v>3274</v>
      </c>
      <c r="D78" s="215">
        <f ca="1">IF(D$1&lt;=Last_Bil,SUMIFS(INDIRECT("EB[" &amp; D$1 &amp; "]"),EB[indic_nrg],$A78,EB[Nositel],$B78,EB[Výběr],1,EB[unit],"TJ"),0)</f>
        <v>0</v>
      </c>
      <c r="E78" s="173">
        <f ca="1">IF(E$1&lt;=Last_Bil,SUMIFS(INDIRECT("EB[" &amp; E$1 &amp; "]"),EB[indic_nrg],$A78,EB[Nositel],$B78,EB[Výběr],1,EB[unit],"TJ"),0)</f>
        <v>0</v>
      </c>
      <c r="F78" s="173">
        <f ca="1">IF(F$1&lt;=Last_Bil,SUMIFS(INDIRECT("EB[" &amp; F$1 &amp; "]"),EB[indic_nrg],$A78,EB[Nositel],$B78,EB[Výběr],1,EB[unit],"TJ"),0)</f>
        <v>0</v>
      </c>
      <c r="G78" s="173">
        <f ca="1">IF(G$1&lt;=Last_Bil,SUMIFS(INDIRECT("EB[" &amp; G$1 &amp; "]"),EB[indic_nrg],$A78,EB[Nositel],$B78,EB[Výběr],1,EB[unit],"TJ"),0)</f>
        <v>0</v>
      </c>
      <c r="H78" s="173">
        <f ca="1">IF(H$1&lt;=Last_Bil,SUMIFS(INDIRECT("EB[" &amp; H$1 &amp; "]"),EB[indic_nrg],$A78,EB[Nositel],$B78,EB[Výběr],1,EB[unit],"TJ"),0)</f>
        <v>0</v>
      </c>
      <c r="I78" s="173">
        <f ca="1">IF(I$1&lt;=Last_Bil,SUMIFS(INDIRECT("EB[" &amp; I$1 &amp; "]"),EB[indic_nrg],$A78,EB[Nositel],$B78,EB[Výběr],1,EB[unit],"TJ"),0)</f>
        <v>0</v>
      </c>
      <c r="J78" s="173">
        <f ca="1">IF(J$1&lt;=Last_Bil,SUMIFS(INDIRECT("EB[" &amp; J$1 &amp; "]"),EB[indic_nrg],$A78,EB[Nositel],$B78,EB[Výběr],1,EB[unit],"TJ"),0)</f>
        <v>0</v>
      </c>
      <c r="K78" s="173">
        <f ca="1">IF(K$1&lt;=Last_Bil,SUMIFS(INDIRECT("EB[" &amp; K$1 &amp; "]"),EB[indic_nrg],$A78,EB[Nositel],$B78,EB[Výběr],1,EB[unit],"TJ"),0)</f>
        <v>0</v>
      </c>
      <c r="L78" s="173">
        <f ca="1">IF(L$1&lt;=Last_Bil,SUMIFS(INDIRECT("EB[" &amp; L$1 &amp; "]"),EB[indic_nrg],$A78,EB[Nositel],$B78,EB[Výběr],1,EB[unit],"TJ"),0)</f>
        <v>0</v>
      </c>
      <c r="M78" s="173">
        <f ca="1">IF(M$1&lt;=Last_Bil,SUMIFS(INDIRECT("EB[" &amp; M$1 &amp; "]"),EB[indic_nrg],$A78,EB[Nositel],$B78,EB[Výběr],1,EB[unit],"TJ"),0)</f>
        <v>0</v>
      </c>
      <c r="N78" s="173">
        <f ca="1">IF(N$1&lt;=Last_Bil,SUMIFS(INDIRECT("EB[" &amp; N$1 &amp; "]"),EB[indic_nrg],$A78,EB[Nositel],$B78,EB[Výběr],1,EB[unit],"TJ"),0)</f>
        <v>0</v>
      </c>
      <c r="O78" s="173">
        <f ca="1">IF(O$1&lt;=Last_Bil,SUMIFS(INDIRECT("EB[" &amp; O$1 &amp; "]"),EB[indic_nrg],$A78,EB[Nositel],$B78,EB[Výběr],1,EB[unit],"TJ"),0)</f>
        <v>0</v>
      </c>
      <c r="P78" s="173">
        <f ca="1">IF(P$1&lt;=Last_Bil,SUMIFS(INDIRECT("EB[" &amp; P$1 &amp; "]"),EB[indic_nrg],$A78,EB[Nositel],$B78,EB[Výběr],1,EB[unit],"TJ"),0)</f>
        <v>0</v>
      </c>
      <c r="Q78" s="173">
        <f ca="1">IF(Q$1&lt;=Last_Bil,SUMIFS(INDIRECT("EB[" &amp; Q$1 &amp; "]"),EB[indic_nrg],$A78,EB[Nositel],$B78,EB[Výběr],1,EB[unit],"TJ"),0)</f>
        <v>32</v>
      </c>
      <c r="R78" s="173">
        <f ca="1">IF(R$1&lt;=Last_Bil,SUMIFS(INDIRECT("EB[" &amp; R$1 &amp; "]"),EB[indic_nrg],$A78,EB[Nositel],$B78,EB[Výběr],1,EB[unit],"TJ"),0)</f>
        <v>46</v>
      </c>
      <c r="S78" s="173">
        <f ca="1">IF(S$1&lt;=Last_Bil,SUMIFS(INDIRECT("EB[" &amp; S$1 &amp; "]"),EB[indic_nrg],$A78,EB[Nositel],$B78,EB[Výběr],1,EB[unit],"TJ"),0)</f>
        <v>39</v>
      </c>
      <c r="T78" s="173">
        <f ca="1">IF(T$1&lt;=Last_Bil,SUMIFS(INDIRECT("EB[" &amp; T$1 &amp; "]"),EB[indic_nrg],$A78,EB[Nositel],$B78,EB[Výběr],1,EB[unit],"TJ"),0)</f>
        <v>37</v>
      </c>
      <c r="U78" s="173">
        <f ca="1">IF(U$1&lt;=Last_Bil,SUMIFS(INDIRECT("EB[" &amp; U$1 &amp; "]"),EB[indic_nrg],$A78,EB[Nositel],$B78,EB[Výběr],1,EB[unit],"TJ"),0)</f>
        <v>90</v>
      </c>
      <c r="V78" s="173">
        <f ca="1">IF(V$1&lt;=Last_Bil,SUMIFS(INDIRECT("EB[" &amp; V$1 &amp; "]"),EB[indic_nrg],$A78,EB[Nositel],$B78,EB[Výběr],1,EB[unit],"TJ"),0)</f>
        <v>168</v>
      </c>
      <c r="W78" s="173">
        <f ca="1">IF(W$1&lt;=Last_Bil,SUMIFS(INDIRECT("EB[" &amp; W$1 &amp; "]"),EB[indic_nrg],$A78,EB[Nositel],$B78,EB[Výběr],1,EB[unit],"TJ"),0)</f>
        <v>124</v>
      </c>
      <c r="X78" s="173">
        <f ca="1">IF(X$1&lt;=Last_Bil,SUMIFS(INDIRECT("EB[" &amp; X$1 &amp; "]"),EB[indic_nrg],$A78,EB[Nositel],$B78,EB[Výběr],1,EB[unit],"TJ"),0)</f>
        <v>41</v>
      </c>
      <c r="Y78" s="173">
        <f ca="1">IF(Y$1&lt;=Last_Bil,SUMIFS(INDIRECT("EB[" &amp; Y$1 &amp; "]"),EB[indic_nrg],$A78,EB[Nositel],$B78,EB[Výběr],1,EB[unit],"TJ"),0)</f>
        <v>85</v>
      </c>
      <c r="Z78" s="173">
        <f ca="1">IF(Z$1&lt;=Last_Bil,SUMIFS(INDIRECT("EB[" &amp; Z$1 &amp; "]"),EB[indic_nrg],$A78,EB[Nositel],$B78,EB[Výběr],1,EB[unit],"TJ"),0)</f>
        <v>108</v>
      </c>
      <c r="AA78" s="173">
        <f ca="1">IF(AA$1&lt;=Last_Bil,SUMIFS(INDIRECT("EB[" &amp; AA$1 &amp; "]"),EB[indic_nrg],$A78,EB[Nositel],$B78,EB[Výběr],1,EB[unit],"TJ"),0)</f>
        <v>125</v>
      </c>
      <c r="AB78" s="173">
        <f ca="1">IF(AB$1&lt;=Last_Bil,SUMIFS(INDIRECT("EB[" &amp; AB$1 &amp; "]"),EB[indic_nrg],$A78,EB[Nositel],$B78,EB[Výběr],1,EB[unit],"TJ"),0)</f>
        <v>156</v>
      </c>
      <c r="AC78" s="173">
        <f ca="1">IF(AC$1&lt;=Last_Bil,SUMIFS(INDIRECT("EB[" &amp; AC$1 &amp; "]"),EB[indic_nrg],$A78,EB[Nositel],$B78,EB[Výběr],1,EB[unit],"TJ"),0)</f>
        <v>153</v>
      </c>
      <c r="AD78" s="173">
        <f ca="1">IF(AD$1&lt;=Last_Bil,SUMIFS(INDIRECT("EB[" &amp; AD$1 &amp; "]"),EB[indic_nrg],$A78,EB[Nositel],$B78,EB[Výběr],1,EB[unit],"TJ"),0)</f>
        <v>0</v>
      </c>
      <c r="AE78" s="173">
        <f ca="1">IF(AE$1&lt;=Last_Bil,SUMIFS(INDIRECT("EB[" &amp; AE$1 &amp; "]"),EB[indic_nrg],$A78,EB[Nositel],$B78,EB[Výběr],1,EB[unit],"TJ"),0)</f>
        <v>0</v>
      </c>
      <c r="AF78" s="173">
        <f ca="1">IF(AF$1&lt;=Last_Bil,SUMIFS(INDIRECT("EB[" &amp; AF$1 &amp; "]"),EB[indic_nrg],$A78,EB[Nositel],$B78,EB[Výběr],1,EB[unit],"TJ"),0)</f>
        <v>0</v>
      </c>
      <c r="AG78" s="173">
        <f ca="1">IF(AG$1&lt;=Last_Bil,SUMIFS(INDIRECT("EB[" &amp; AG$1 &amp; "]"),EB[indic_nrg],$A78,EB[Nositel],$B78,EB[Výběr],1,EB[unit],"TJ"),0)</f>
        <v>0</v>
      </c>
      <c r="AH78" s="173">
        <f ca="1">IF(AH$1&lt;=Last_Bil,SUMIFS(INDIRECT("EB[" &amp; AH$1 &amp; "]"),EB[indic_nrg],$A78,EB[Nositel],$B78,EB[Výběr],1,EB[unit],"TJ"),0)</f>
        <v>0</v>
      </c>
      <c r="AI78" s="173">
        <f ca="1">IF(AI$1&lt;=Last_Bil,SUMIFS(INDIRECT("EB[" &amp; AI$1 &amp; "]"),EB[indic_nrg],$A78,EB[Nositel],$B78,EB[Výběr],1,EB[unit],"TJ"),0)</f>
        <v>0</v>
      </c>
      <c r="AJ78" s="173">
        <f ca="1">IF(AJ$1&lt;=Last_Bil,SUMIFS(INDIRECT("EB[" &amp; AJ$1 &amp; "]"),EB[indic_nrg],$A78,EB[Nositel],$B78,EB[Výběr],1,EB[unit],"TJ"),0)</f>
        <v>0</v>
      </c>
      <c r="AK78" s="173">
        <f ca="1">IF(AK$1&lt;=Last_Bil,SUMIFS(INDIRECT("EB[" &amp; AK$1 &amp; "]"),EB[indic_nrg],$A78,EB[Nositel],$B78,EB[Výběr],1,EB[unit],"TJ"),0)</f>
        <v>0</v>
      </c>
      <c r="AL78" s="173">
        <f ca="1">IF(AL$1&lt;=Last_Bil,SUMIFS(INDIRECT("EB[" &amp; AL$1 &amp; "]"),EB[indic_nrg],$A78,EB[Nositel],$B78,EB[Výběr],1,EB[unit],"TJ"),0)</f>
        <v>0</v>
      </c>
      <c r="AM78" s="173">
        <f ca="1">IF(AM$1&lt;=Last_Bil,SUMIFS(INDIRECT("EB[" &amp; AM$1 &amp; "]"),EB[indic_nrg],$A78,EB[Nositel],$B78,EB[Výběr],1,EB[unit],"TJ"),0)</f>
        <v>0</v>
      </c>
      <c r="AN78" s="173">
        <f ca="1">IF(AN$1&lt;=Last_Bil,SUMIFS(INDIRECT("EB[" &amp; AN$1 &amp; "]"),EB[indic_nrg],$A78,EB[Nositel],$B78,EB[Výběr],1,EB[unit],"TJ"),0)</f>
        <v>0</v>
      </c>
      <c r="AO78" s="173">
        <f ca="1">IF(AO$1&lt;=Last_Bil,SUMIFS(INDIRECT("EB[" &amp; AO$1 &amp; "]"),EB[indic_nrg],$A78,EB[Nositel],$B78,EB[Výběr],1,EB[unit],"TJ"),0)</f>
        <v>0</v>
      </c>
      <c r="AP78" s="173">
        <f ca="1">IF(AP$1&lt;=Last_Bil,SUMIFS(INDIRECT("EB[" &amp; AP$1 &amp; "]"),EB[indic_nrg],$A78,EB[Nositel],$B78,EB[Výběr],1,EB[unit],"TJ"),0)</f>
        <v>0</v>
      </c>
      <c r="AQ78" s="173">
        <f ca="1">IF(AQ$1&lt;=Last_Bil,SUMIFS(INDIRECT("EB[" &amp; AQ$1 &amp; "]"),EB[indic_nrg],$A78,EB[Nositel],$B78,EB[Výběr],1,EB[unit],"TJ"),0)</f>
        <v>0</v>
      </c>
      <c r="AR78" s="173">
        <f ca="1">IF(AR$1&lt;=Last_Bil,SUMIFS(INDIRECT("EB[" &amp; AR$1 &amp; "]"),EB[indic_nrg],$A78,EB[Nositel],$B78,EB[Výběr],1,EB[unit],"TJ"),0)</f>
        <v>0</v>
      </c>
      <c r="AS78" s="173">
        <f ca="1">IF(AS$1&lt;=Last_Bil,SUMIFS(INDIRECT("EB[" &amp; AS$1 &amp; "]"),EB[indic_nrg],$A78,EB[Nositel],$B78,EB[Výběr],1,EB[unit],"TJ"),0)</f>
        <v>0</v>
      </c>
      <c r="AT78" s="173">
        <f ca="1">IF(AT$1&lt;=Last_Bil,SUMIFS(INDIRECT("EB[" &amp; AT$1 &amp; "]"),EB[indic_nrg],$A78,EB[Nositel],$B78,EB[Výběr],1,EB[unit],"TJ"),0)</f>
        <v>0</v>
      </c>
      <c r="AU78" s="173">
        <f ca="1">IF(AU$1&lt;=Last_Bil,SUMIFS(INDIRECT("EB[" &amp; AU$1 &amp; "]"),EB[indic_nrg],$A78,EB[Nositel],$B78,EB[Výběr],1,EB[unit],"TJ"),0)</f>
        <v>0</v>
      </c>
      <c r="AV78" s="173">
        <f ca="1">IF(AV$1&lt;=Last_Bil,SUMIFS(INDIRECT("EB[" &amp; AV$1 &amp; "]"),EB[indic_nrg],$A78,EB[Nositel],$B78,EB[Výběr],1,EB[unit],"TJ"),0)</f>
        <v>0</v>
      </c>
      <c r="AW78" s="173">
        <f ca="1">IF(AW$1&lt;=Last_Bil,SUMIFS(INDIRECT("EB[" &amp; AW$1 &amp; "]"),EB[indic_nrg],$A78,EB[Nositel],$B78,EB[Výběr],1,EB[unit],"TJ"),0)</f>
        <v>0</v>
      </c>
      <c r="AX78" s="173">
        <f ca="1">IF(AX$1&lt;=Last_Bil,SUMIFS(INDIRECT("EB[" &amp; AX$1 &amp; "]"),EB[indic_nrg],$A78,EB[Nositel],$B78,EB[Výběr],1,EB[unit],"TJ"),0)</f>
        <v>0</v>
      </c>
      <c r="AY78" s="173">
        <f ca="1">IF(AY$1&lt;=Last_Bil,SUMIFS(INDIRECT("EB[" &amp; AY$1 &amp; "]"),EB[indic_nrg],$A78,EB[Nositel],$B78,EB[Výběr],1,EB[unit],"TJ"),0)</f>
        <v>0</v>
      </c>
      <c r="AZ78" s="173">
        <f ca="1">IF(AZ$1&lt;=Last_Bil,SUMIFS(INDIRECT("EB[" &amp; AZ$1 &amp; "]"),EB[indic_nrg],$A78,EB[Nositel],$B78,EB[Výběr],1,EB[unit],"TJ"),0)</f>
        <v>0</v>
      </c>
      <c r="BA78" s="173">
        <f ca="1">IF(BA$1&lt;=Last_Bil,SUMIFS(INDIRECT("EB[" &amp; BA$1 &amp; "]"),EB[indic_nrg],$A78,EB[Nositel],$B78,EB[Výběr],1,EB[unit],"TJ"),0)</f>
        <v>0</v>
      </c>
      <c r="BB78" s="173">
        <f ca="1">IF(BB$1&lt;=Last_Bil,SUMIFS(INDIRECT("EB[" &amp; BB$1 &amp; "]"),EB[indic_nrg],$A78,EB[Nositel],$B78,EB[Výběr],1,EB[unit],"TJ"),0)</f>
        <v>0</v>
      </c>
      <c r="BC78" s="173">
        <f ca="1">IF(BC$1&lt;=Last_Bil,SUMIFS(INDIRECT("EB[" &amp; BC$1 &amp; "]"),EB[indic_nrg],$A78,EB[Nositel],$B78,EB[Výběr],1,EB[unit],"TJ"),0)</f>
        <v>0</v>
      </c>
      <c r="BD78" s="173">
        <f ca="1">IF(BD$1&lt;=Last_Bil,SUMIFS(INDIRECT("EB[" &amp; BD$1 &amp; "]"),EB[indic_nrg],$A78,EB[Nositel],$B78,EB[Výběr],1,EB[unit],"TJ"),0)</f>
        <v>0</v>
      </c>
      <c r="BE78" s="173">
        <f ca="1">IF(BE$1&lt;=Last_Bil,SUMIFS(INDIRECT("EB[" &amp; BE$1 &amp; "]"),EB[indic_nrg],$A78,EB[Nositel],$B78,EB[Výběr],1,EB[unit],"TJ"),0)</f>
        <v>0</v>
      </c>
      <c r="BF78" s="173">
        <f ca="1">IF(BF$1&lt;=Last_Bil,SUMIFS(INDIRECT("EB[" &amp; BF$1 &amp; "]"),EB[indic_nrg],$A78,EB[Nositel],$B78,EB[Výběr],1,EB[unit],"TJ"),0)</f>
        <v>0</v>
      </c>
      <c r="BG78" s="173">
        <f ca="1">IF(BG$1&lt;=Last_Bil,SUMIFS(INDIRECT("EB[" &amp; BG$1 &amp; "]"),EB[indic_nrg],$A78,EB[Nositel],$B78,EB[Výběr],1,EB[unit],"TJ"),0)</f>
        <v>0</v>
      </c>
      <c r="BH78" s="173">
        <f ca="1">IF(BH$1&lt;=Last_Bil,SUMIFS(INDIRECT("EB[" &amp; BH$1 &amp; "]"),EB[indic_nrg],$A78,EB[Nositel],$B78,EB[Výběr],1,EB[unit],"TJ"),0)</f>
        <v>0</v>
      </c>
      <c r="BI78" s="173">
        <f ca="1">IF(BI$1&lt;=Last_Bil,SUMIFS(INDIRECT("EB[" &amp; BI$1 &amp; "]"),EB[indic_nrg],$A78,EB[Nositel],$B78,EB[Výběr],1,EB[unit],"TJ"),0)</f>
        <v>0</v>
      </c>
      <c r="BJ78" s="173">
        <f ca="1">IF(BJ$1&lt;=Last_Bil,SUMIFS(INDIRECT("EB[" &amp; BJ$1 &amp; "]"),EB[indic_nrg],$A78,EB[Nositel],$B78,EB[Výběr],1,EB[unit],"TJ"),0)</f>
        <v>0</v>
      </c>
      <c r="BK78" s="173">
        <f ca="1">IF(BK$1&lt;=Last_Bil,SUMIFS(INDIRECT("EB[" &amp; BK$1 &amp; "]"),EB[indic_nrg],$A78,EB[Nositel],$B78,EB[Výběr],1,EB[unit],"TJ"),0)</f>
        <v>0</v>
      </c>
      <c r="BL78" s="162">
        <f ca="1">IF(BL$1&lt;=Last_Bil,SUMIFS(INDIRECT("EB[" &amp; BL$1 &amp; "]"),EB[indic_nrg],$A78,EB[Nositel],$B78,EB[Výběr],1,EB[unit],"TJ"),0)</f>
        <v>0</v>
      </c>
    </row>
    <row r="79" spans="1:64" s="196" customFormat="1" x14ac:dyDescent="0.25">
      <c r="B79" t="s">
        <v>3277</v>
      </c>
      <c r="C79" s="221" t="s">
        <v>3209</v>
      </c>
      <c r="D79" s="215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62"/>
    </row>
    <row r="80" spans="1:64" s="196" customFormat="1" x14ac:dyDescent="0.25">
      <c r="B80" t="s">
        <v>3255</v>
      </c>
      <c r="C80" s="221" t="s">
        <v>3210</v>
      </c>
      <c r="D80" s="215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62"/>
    </row>
    <row r="81" spans="1:64" s="196" customFormat="1" x14ac:dyDescent="0.25">
      <c r="B81" t="s">
        <v>3256</v>
      </c>
      <c r="C81" s="221" t="s">
        <v>3252</v>
      </c>
      <c r="D81" s="215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62"/>
    </row>
    <row r="82" spans="1:64" s="196" customFormat="1" x14ac:dyDescent="0.25">
      <c r="B82" t="s">
        <v>3153</v>
      </c>
      <c r="C82" s="221" t="s">
        <v>3269</v>
      </c>
      <c r="D82" s="215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62"/>
    </row>
    <row r="83" spans="1:64" s="196" customFormat="1" x14ac:dyDescent="0.25">
      <c r="B83" t="s">
        <v>2962</v>
      </c>
      <c r="C83" s="221" t="s">
        <v>3270</v>
      </c>
      <c r="D83" s="215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62"/>
    </row>
    <row r="84" spans="1:64" s="196" customFormat="1" x14ac:dyDescent="0.25">
      <c r="B84" t="s">
        <v>3156</v>
      </c>
      <c r="C84" s="221" t="s">
        <v>3271</v>
      </c>
      <c r="D84" s="215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62"/>
    </row>
    <row r="85" spans="1:64" s="196" customFormat="1" x14ac:dyDescent="0.25">
      <c r="B85" t="s">
        <v>3154</v>
      </c>
      <c r="C85" s="221" t="s">
        <v>3272</v>
      </c>
      <c r="D85" s="215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62"/>
    </row>
    <row r="86" spans="1:64" s="196" customFormat="1" x14ac:dyDescent="0.25">
      <c r="B86" t="s">
        <v>2959</v>
      </c>
      <c r="C86" s="221" t="s">
        <v>2959</v>
      </c>
      <c r="D86" s="215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62"/>
    </row>
    <row r="87" spans="1:64" s="196" customFormat="1" ht="15.75" thickBot="1" x14ac:dyDescent="0.3">
      <c r="B87" t="s">
        <v>3276</v>
      </c>
      <c r="C87" s="222" t="s">
        <v>3364</v>
      </c>
      <c r="D87" s="167">
        <f ca="1">IF(D$1&lt;=Last_Bil,SUMIFS(INDIRECT("EB[" &amp; D$1 &amp; "]"),EB[indic_nrg],$A87,EB[Nositel],$B87,EB[Výběr],1,EB[unit],"TJ"),0)</f>
        <v>0</v>
      </c>
      <c r="E87" s="168">
        <f ca="1">IF(E$1&lt;=Last_Bil,SUMIFS(INDIRECT("EB[" &amp; E$1 &amp; "]"),EB[indic_nrg],$A87,EB[Nositel],$B87,EB[Výběr],1,EB[unit],"TJ"),0)</f>
        <v>0</v>
      </c>
      <c r="F87" s="168">
        <f ca="1">IF(F$1&lt;=Last_Bil,SUMIFS(INDIRECT("EB[" &amp; F$1 &amp; "]"),EB[indic_nrg],$A87,EB[Nositel],$B87,EB[Výběr],1,EB[unit],"TJ"),0)</f>
        <v>0</v>
      </c>
      <c r="G87" s="168">
        <f ca="1">IF(G$1&lt;=Last_Bil,SUMIFS(INDIRECT("EB[" &amp; G$1 &amp; "]"),EB[indic_nrg],$A87,EB[Nositel],$B87,EB[Výběr],1,EB[unit],"TJ"),0)</f>
        <v>0</v>
      </c>
      <c r="H87" s="168">
        <f ca="1">IF(H$1&lt;=Last_Bil,SUMIFS(INDIRECT("EB[" &amp; H$1 &amp; "]"),EB[indic_nrg],$A87,EB[Nositel],$B87,EB[Výběr],1,EB[unit],"TJ"),0)</f>
        <v>0</v>
      </c>
      <c r="I87" s="168">
        <f ca="1">IF(I$1&lt;=Last_Bil,SUMIFS(INDIRECT("EB[" &amp; I$1 &amp; "]"),EB[indic_nrg],$A87,EB[Nositel],$B87,EB[Výběr],1,EB[unit],"TJ"),0)</f>
        <v>0</v>
      </c>
      <c r="J87" s="168">
        <f ca="1">IF(J$1&lt;=Last_Bil,SUMIFS(INDIRECT("EB[" &amp; J$1 &amp; "]"),EB[indic_nrg],$A87,EB[Nositel],$B87,EB[Výběr],1,EB[unit],"TJ"),0)</f>
        <v>0</v>
      </c>
      <c r="K87" s="168">
        <f ca="1">IF(K$1&lt;=Last_Bil,SUMIFS(INDIRECT("EB[" &amp; K$1 &amp; "]"),EB[indic_nrg],$A87,EB[Nositel],$B87,EB[Výběr],1,EB[unit],"TJ"),0)</f>
        <v>0</v>
      </c>
      <c r="L87" s="168">
        <f ca="1">IF(L$1&lt;=Last_Bil,SUMIFS(INDIRECT("EB[" &amp; L$1 &amp; "]"),EB[indic_nrg],$A87,EB[Nositel],$B87,EB[Výběr],1,EB[unit],"TJ"),0)</f>
        <v>0</v>
      </c>
      <c r="M87" s="168">
        <f ca="1">IF(M$1&lt;=Last_Bil,SUMIFS(INDIRECT("EB[" &amp; M$1 &amp; "]"),EB[indic_nrg],$A87,EB[Nositel],$B87,EB[Výběr],1,EB[unit],"TJ"),0)</f>
        <v>0</v>
      </c>
      <c r="N87" s="168">
        <f ca="1">IF(N$1&lt;=Last_Bil,SUMIFS(INDIRECT("EB[" &amp; N$1 &amp; "]"),EB[indic_nrg],$A87,EB[Nositel],$B87,EB[Výběr],1,EB[unit],"TJ"),0)</f>
        <v>0</v>
      </c>
      <c r="O87" s="168">
        <f ca="1">IF(O$1&lt;=Last_Bil,SUMIFS(INDIRECT("EB[" &amp; O$1 &amp; "]"),EB[indic_nrg],$A87,EB[Nositel],$B87,EB[Výběr],1,EB[unit],"TJ"),0)</f>
        <v>0</v>
      </c>
      <c r="P87" s="168">
        <f ca="1">IF(P$1&lt;=Last_Bil,SUMIFS(INDIRECT("EB[" &amp; P$1 &amp; "]"),EB[indic_nrg],$A87,EB[Nositel],$B87,EB[Výběr],1,EB[unit],"TJ"),0)</f>
        <v>0</v>
      </c>
      <c r="Q87" s="168">
        <f ca="1">IF(Q$1&lt;=Last_Bil,SUMIFS(INDIRECT("EB[" &amp; Q$1 &amp; "]"),EB[indic_nrg],$A87,EB[Nositel],$B87,EB[Výběr],1,EB[unit],"TJ"),0)</f>
        <v>0</v>
      </c>
      <c r="R87" s="168">
        <f ca="1">IF(R$1&lt;=Last_Bil,SUMIFS(INDIRECT("EB[" &amp; R$1 &amp; "]"),EB[indic_nrg],$A87,EB[Nositel],$B87,EB[Výběr],1,EB[unit],"TJ"),0)</f>
        <v>0</v>
      </c>
      <c r="S87" s="168">
        <f ca="1">IF(S$1&lt;=Last_Bil,SUMIFS(INDIRECT("EB[" &amp; S$1 &amp; "]"),EB[indic_nrg],$A87,EB[Nositel],$B87,EB[Výběr],1,EB[unit],"TJ"),0)</f>
        <v>0</v>
      </c>
      <c r="T87" s="168">
        <f ca="1">IF(T$1&lt;=Last_Bil,SUMIFS(INDIRECT("EB[" &amp; T$1 &amp; "]"),EB[indic_nrg],$A87,EB[Nositel],$B87,EB[Výběr],1,EB[unit],"TJ"),0)</f>
        <v>0</v>
      </c>
      <c r="U87" s="168">
        <f ca="1">IF(U$1&lt;=Last_Bil,SUMIFS(INDIRECT("EB[" &amp; U$1 &amp; "]"),EB[indic_nrg],$A87,EB[Nositel],$B87,EB[Výběr],1,EB[unit],"TJ"),0)</f>
        <v>0</v>
      </c>
      <c r="V87" s="168">
        <f ca="1">IF(V$1&lt;=Last_Bil,SUMIFS(INDIRECT("EB[" &amp; V$1 &amp; "]"),EB[indic_nrg],$A87,EB[Nositel],$B87,EB[Výběr],1,EB[unit],"TJ"),0)</f>
        <v>0</v>
      </c>
      <c r="W87" s="168">
        <f ca="1">IF(W$1&lt;=Last_Bil,SUMIFS(INDIRECT("EB[" &amp; W$1 &amp; "]"),EB[indic_nrg],$A87,EB[Nositel],$B87,EB[Výběr],1,EB[unit],"TJ"),0)</f>
        <v>0</v>
      </c>
      <c r="X87" s="168">
        <f ca="1">IF(X$1&lt;=Last_Bil,SUMIFS(INDIRECT("EB[" &amp; X$1 &amp; "]"),EB[indic_nrg],$A87,EB[Nositel],$B87,EB[Výběr],1,EB[unit],"TJ"),0)</f>
        <v>0</v>
      </c>
      <c r="Y87" s="168">
        <f ca="1">IF(Y$1&lt;=Last_Bil,SUMIFS(INDIRECT("EB[" &amp; Y$1 &amp; "]"),EB[indic_nrg],$A87,EB[Nositel],$B87,EB[Výběr],1,EB[unit],"TJ"),0)</f>
        <v>0</v>
      </c>
      <c r="Z87" s="168">
        <f ca="1">IF(Z$1&lt;=Last_Bil,SUMIFS(INDIRECT("EB[" &amp; Z$1 &amp; "]"),EB[indic_nrg],$A87,EB[Nositel],$B87,EB[Výběr],1,EB[unit],"TJ"),0)</f>
        <v>0</v>
      </c>
      <c r="AA87" s="168">
        <f ca="1">IF(AA$1&lt;=Last_Bil,SUMIFS(INDIRECT("EB[" &amp; AA$1 &amp; "]"),EB[indic_nrg],$A87,EB[Nositel],$B87,EB[Výběr],1,EB[unit],"TJ"),0)</f>
        <v>0</v>
      </c>
      <c r="AB87" s="168">
        <f ca="1">IF(AB$1&lt;=Last_Bil,SUMIFS(INDIRECT("EB[" &amp; AB$1 &amp; "]"),EB[indic_nrg],$A87,EB[Nositel],$B87,EB[Výběr],1,EB[unit],"TJ"),0)</f>
        <v>0</v>
      </c>
      <c r="AC87" s="168">
        <f ca="1">IF(AC$1&lt;=Last_Bil,SUMIFS(INDIRECT("EB[" &amp; AC$1 &amp; "]"),EB[indic_nrg],$A87,EB[Nositel],$B87,EB[Výběr],1,EB[unit],"TJ"),0)</f>
        <v>0</v>
      </c>
      <c r="AD87" s="168">
        <f ca="1">IF(AD$1&lt;=Last_Bil,SUMIFS(INDIRECT("EB[" &amp; AD$1 &amp; "]"),EB[indic_nrg],$A87,EB[Nositel],$B87,EB[Výběr],1,EB[unit],"TJ"),0)</f>
        <v>0</v>
      </c>
      <c r="AE87" s="168">
        <f ca="1">IF(AE$1&lt;=Last_Bil,SUMIFS(INDIRECT("EB[" &amp; AE$1 &amp; "]"),EB[indic_nrg],$A87,EB[Nositel],$B87,EB[Výběr],1,EB[unit],"TJ"),0)</f>
        <v>0</v>
      </c>
      <c r="AF87" s="168">
        <f ca="1">IF(AF$1&lt;=Last_Bil,SUMIFS(INDIRECT("EB[" &amp; AF$1 &amp; "]"),EB[indic_nrg],$A87,EB[Nositel],$B87,EB[Výběr],1,EB[unit],"TJ"),0)</f>
        <v>0</v>
      </c>
      <c r="AG87" s="168">
        <f ca="1">IF(AG$1&lt;=Last_Bil,SUMIFS(INDIRECT("EB[" &amp; AG$1 &amp; "]"),EB[indic_nrg],$A87,EB[Nositel],$B87,EB[Výběr],1,EB[unit],"TJ"),0)</f>
        <v>0</v>
      </c>
      <c r="AH87" s="168">
        <f ca="1">IF(AH$1&lt;=Last_Bil,SUMIFS(INDIRECT("EB[" &amp; AH$1 &amp; "]"),EB[indic_nrg],$A87,EB[Nositel],$B87,EB[Výběr],1,EB[unit],"TJ"),0)</f>
        <v>0</v>
      </c>
      <c r="AI87" s="168">
        <f ca="1">IF(AI$1&lt;=Last_Bil,SUMIFS(INDIRECT("EB[" &amp; AI$1 &amp; "]"),EB[indic_nrg],$A87,EB[Nositel],$B87,EB[Výběr],1,EB[unit],"TJ"),0)</f>
        <v>0</v>
      </c>
      <c r="AJ87" s="168">
        <f ca="1">IF(AJ$1&lt;=Last_Bil,SUMIFS(INDIRECT("EB[" &amp; AJ$1 &amp; "]"),EB[indic_nrg],$A87,EB[Nositel],$B87,EB[Výběr],1,EB[unit],"TJ"),0)</f>
        <v>0</v>
      </c>
      <c r="AK87" s="168">
        <f ca="1">IF(AK$1&lt;=Last_Bil,SUMIFS(INDIRECT("EB[" &amp; AK$1 &amp; "]"),EB[indic_nrg],$A87,EB[Nositel],$B87,EB[Výběr],1,EB[unit],"TJ"),0)</f>
        <v>0</v>
      </c>
      <c r="AL87" s="168">
        <f ca="1">IF(AL$1&lt;=Last_Bil,SUMIFS(INDIRECT("EB[" &amp; AL$1 &amp; "]"),EB[indic_nrg],$A87,EB[Nositel],$B87,EB[Výběr],1,EB[unit],"TJ"),0)</f>
        <v>0</v>
      </c>
      <c r="AM87" s="168">
        <f ca="1">IF(AM$1&lt;=Last_Bil,SUMIFS(INDIRECT("EB[" &amp; AM$1 &amp; "]"),EB[indic_nrg],$A87,EB[Nositel],$B87,EB[Výběr],1,EB[unit],"TJ"),0)</f>
        <v>0</v>
      </c>
      <c r="AN87" s="168">
        <f ca="1">IF(AN$1&lt;=Last_Bil,SUMIFS(INDIRECT("EB[" &amp; AN$1 &amp; "]"),EB[indic_nrg],$A87,EB[Nositel],$B87,EB[Výběr],1,EB[unit],"TJ"),0)</f>
        <v>0</v>
      </c>
      <c r="AO87" s="168">
        <f ca="1">IF(AO$1&lt;=Last_Bil,SUMIFS(INDIRECT("EB[" &amp; AO$1 &amp; "]"),EB[indic_nrg],$A87,EB[Nositel],$B87,EB[Výběr],1,EB[unit],"TJ"),0)</f>
        <v>0</v>
      </c>
      <c r="AP87" s="168">
        <f ca="1">IF(AP$1&lt;=Last_Bil,SUMIFS(INDIRECT("EB[" &amp; AP$1 &amp; "]"),EB[indic_nrg],$A87,EB[Nositel],$B87,EB[Výběr],1,EB[unit],"TJ"),0)</f>
        <v>0</v>
      </c>
      <c r="AQ87" s="168">
        <f ca="1">IF(AQ$1&lt;=Last_Bil,SUMIFS(INDIRECT("EB[" &amp; AQ$1 &amp; "]"),EB[indic_nrg],$A87,EB[Nositel],$B87,EB[Výběr],1,EB[unit],"TJ"),0)</f>
        <v>0</v>
      </c>
      <c r="AR87" s="168">
        <f ca="1">IF(AR$1&lt;=Last_Bil,SUMIFS(INDIRECT("EB[" &amp; AR$1 &amp; "]"),EB[indic_nrg],$A87,EB[Nositel],$B87,EB[Výběr],1,EB[unit],"TJ"),0)</f>
        <v>0</v>
      </c>
      <c r="AS87" s="168">
        <f ca="1">IF(AS$1&lt;=Last_Bil,SUMIFS(INDIRECT("EB[" &amp; AS$1 &amp; "]"),EB[indic_nrg],$A87,EB[Nositel],$B87,EB[Výběr],1,EB[unit],"TJ"),0)</f>
        <v>0</v>
      </c>
      <c r="AT87" s="168">
        <f ca="1">IF(AT$1&lt;=Last_Bil,SUMIFS(INDIRECT("EB[" &amp; AT$1 &amp; "]"),EB[indic_nrg],$A87,EB[Nositel],$B87,EB[Výběr],1,EB[unit],"TJ"),0)</f>
        <v>0</v>
      </c>
      <c r="AU87" s="168">
        <f ca="1">IF(AU$1&lt;=Last_Bil,SUMIFS(INDIRECT("EB[" &amp; AU$1 &amp; "]"),EB[indic_nrg],$A87,EB[Nositel],$B87,EB[Výběr],1,EB[unit],"TJ"),0)</f>
        <v>0</v>
      </c>
      <c r="AV87" s="168">
        <f ca="1">IF(AV$1&lt;=Last_Bil,SUMIFS(INDIRECT("EB[" &amp; AV$1 &amp; "]"),EB[indic_nrg],$A87,EB[Nositel],$B87,EB[Výběr],1,EB[unit],"TJ"),0)</f>
        <v>0</v>
      </c>
      <c r="AW87" s="168">
        <f ca="1">IF(AW$1&lt;=Last_Bil,SUMIFS(INDIRECT("EB[" &amp; AW$1 &amp; "]"),EB[indic_nrg],$A87,EB[Nositel],$B87,EB[Výběr],1,EB[unit],"TJ"),0)</f>
        <v>0</v>
      </c>
      <c r="AX87" s="168">
        <f ca="1">IF(AX$1&lt;=Last_Bil,SUMIFS(INDIRECT("EB[" &amp; AX$1 &amp; "]"),EB[indic_nrg],$A87,EB[Nositel],$B87,EB[Výběr],1,EB[unit],"TJ"),0)</f>
        <v>0</v>
      </c>
      <c r="AY87" s="168">
        <f ca="1">IF(AY$1&lt;=Last_Bil,SUMIFS(INDIRECT("EB[" &amp; AY$1 &amp; "]"),EB[indic_nrg],$A87,EB[Nositel],$B87,EB[Výběr],1,EB[unit],"TJ"),0)</f>
        <v>0</v>
      </c>
      <c r="AZ87" s="168">
        <f ca="1">IF(AZ$1&lt;=Last_Bil,SUMIFS(INDIRECT("EB[" &amp; AZ$1 &amp; "]"),EB[indic_nrg],$A87,EB[Nositel],$B87,EB[Výběr],1,EB[unit],"TJ"),0)</f>
        <v>0</v>
      </c>
      <c r="BA87" s="168">
        <f ca="1">IF(BA$1&lt;=Last_Bil,SUMIFS(INDIRECT("EB[" &amp; BA$1 &amp; "]"),EB[indic_nrg],$A87,EB[Nositel],$B87,EB[Výběr],1,EB[unit],"TJ"),0)</f>
        <v>0</v>
      </c>
      <c r="BB87" s="168">
        <f ca="1">IF(BB$1&lt;=Last_Bil,SUMIFS(INDIRECT("EB[" &amp; BB$1 &amp; "]"),EB[indic_nrg],$A87,EB[Nositel],$B87,EB[Výběr],1,EB[unit],"TJ"),0)</f>
        <v>0</v>
      </c>
      <c r="BC87" s="168">
        <f ca="1">IF(BC$1&lt;=Last_Bil,SUMIFS(INDIRECT("EB[" &amp; BC$1 &amp; "]"),EB[indic_nrg],$A87,EB[Nositel],$B87,EB[Výběr],1,EB[unit],"TJ"),0)</f>
        <v>0</v>
      </c>
      <c r="BD87" s="168">
        <f ca="1">IF(BD$1&lt;=Last_Bil,SUMIFS(INDIRECT("EB[" &amp; BD$1 &amp; "]"),EB[indic_nrg],$A87,EB[Nositel],$B87,EB[Výběr],1,EB[unit],"TJ"),0)</f>
        <v>0</v>
      </c>
      <c r="BE87" s="168">
        <f ca="1">IF(BE$1&lt;=Last_Bil,SUMIFS(INDIRECT("EB[" &amp; BE$1 &amp; "]"),EB[indic_nrg],$A87,EB[Nositel],$B87,EB[Výběr],1,EB[unit],"TJ"),0)</f>
        <v>0</v>
      </c>
      <c r="BF87" s="168">
        <f ca="1">IF(BF$1&lt;=Last_Bil,SUMIFS(INDIRECT("EB[" &amp; BF$1 &amp; "]"),EB[indic_nrg],$A87,EB[Nositel],$B87,EB[Výběr],1,EB[unit],"TJ"),0)</f>
        <v>0</v>
      </c>
      <c r="BG87" s="168">
        <f ca="1">IF(BG$1&lt;=Last_Bil,SUMIFS(INDIRECT("EB[" &amp; BG$1 &amp; "]"),EB[indic_nrg],$A87,EB[Nositel],$B87,EB[Výběr],1,EB[unit],"TJ"),0)</f>
        <v>0</v>
      </c>
      <c r="BH87" s="168">
        <f ca="1">IF(BH$1&lt;=Last_Bil,SUMIFS(INDIRECT("EB[" &amp; BH$1 &amp; "]"),EB[indic_nrg],$A87,EB[Nositel],$B87,EB[Výběr],1,EB[unit],"TJ"),0)</f>
        <v>0</v>
      </c>
      <c r="BI87" s="168">
        <f ca="1">IF(BI$1&lt;=Last_Bil,SUMIFS(INDIRECT("EB[" &amp; BI$1 &amp; "]"),EB[indic_nrg],$A87,EB[Nositel],$B87,EB[Výběr],1,EB[unit],"TJ"),0)</f>
        <v>0</v>
      </c>
      <c r="BJ87" s="168">
        <f ca="1">IF(BJ$1&lt;=Last_Bil,SUMIFS(INDIRECT("EB[" &amp; BJ$1 &amp; "]"),EB[indic_nrg],$A87,EB[Nositel],$B87,EB[Výběr],1,EB[unit],"TJ"),0)</f>
        <v>0</v>
      </c>
      <c r="BK87" s="168">
        <f ca="1">IF(BK$1&lt;=Last_Bil,SUMIFS(INDIRECT("EB[" &amp; BK$1 &amp; "]"),EB[indic_nrg],$A87,EB[Nositel],$B87,EB[Výběr],1,EB[unit],"TJ"),0)</f>
        <v>0</v>
      </c>
      <c r="BL87" s="169">
        <f ca="1">IF(BL$1&lt;=Last_Bil,SUMIFS(INDIRECT("EB[" &amp; BL$1 &amp; "]"),EB[indic_nrg],$A87,EB[Nositel],$B87,EB[Výběr],1,EB[unit],"TJ"),0)</f>
        <v>0</v>
      </c>
    </row>
    <row r="88" spans="1:64" s="196" customFormat="1" ht="15.75" thickBot="1" x14ac:dyDescent="0.3">
      <c r="B88"/>
      <c r="C88" s="181" t="s">
        <v>134</v>
      </c>
      <c r="D88" s="170">
        <f ca="1">SUM(D74:D87)</f>
        <v>78232</v>
      </c>
      <c r="E88" s="171">
        <f t="shared" ref="E88:BL88" ca="1" si="170">SUM(E74:E87)</f>
        <v>78893</v>
      </c>
      <c r="F88" s="171">
        <f t="shared" ca="1" si="170"/>
        <v>79152</v>
      </c>
      <c r="G88" s="171">
        <f t="shared" ca="1" si="170"/>
        <v>81352</v>
      </c>
      <c r="H88" s="171">
        <f t="shared" ca="1" si="170"/>
        <v>71903</v>
      </c>
      <c r="I88" s="171">
        <f t="shared" ca="1" si="170"/>
        <v>64340</v>
      </c>
      <c r="J88" s="171">
        <f t="shared" ca="1" si="170"/>
        <v>72909</v>
      </c>
      <c r="K88" s="171">
        <f t="shared" ca="1" si="170"/>
        <v>78284</v>
      </c>
      <c r="L88" s="171">
        <f t="shared" ca="1" si="170"/>
        <v>73968</v>
      </c>
      <c r="M88" s="171">
        <f t="shared" ca="1" si="170"/>
        <v>53776</v>
      </c>
      <c r="N88" s="171">
        <f t="shared" ca="1" si="170"/>
        <v>70683</v>
      </c>
      <c r="O88" s="171">
        <f t="shared" ca="1" si="170"/>
        <v>67524</v>
      </c>
      <c r="P88" s="171">
        <f t="shared" ca="1" si="170"/>
        <v>70917</v>
      </c>
      <c r="Q88" s="171">
        <f t="shared" ca="1" si="170"/>
        <v>66174</v>
      </c>
      <c r="R88" s="171">
        <f t="shared" ca="1" si="170"/>
        <v>67476</v>
      </c>
      <c r="S88" s="171">
        <f t="shared" ca="1" si="170"/>
        <v>70122</v>
      </c>
      <c r="T88" s="171">
        <f t="shared" ca="1" si="170"/>
        <v>74771</v>
      </c>
      <c r="U88" s="171">
        <f t="shared" ca="1" si="170"/>
        <v>70288</v>
      </c>
      <c r="V88" s="171">
        <f t="shared" ca="1" si="170"/>
        <v>83970</v>
      </c>
      <c r="W88" s="171">
        <f t="shared" ca="1" si="170"/>
        <v>78660</v>
      </c>
      <c r="X88" s="171">
        <f t="shared" ca="1" si="170"/>
        <v>74572</v>
      </c>
      <c r="Y88" s="171">
        <f t="shared" ca="1" si="170"/>
        <v>69156</v>
      </c>
      <c r="Z88" s="171">
        <f t="shared" ca="1" si="170"/>
        <v>69035</v>
      </c>
      <c r="AA88" s="171">
        <f t="shared" ca="1" si="170"/>
        <v>74064</v>
      </c>
      <c r="AB88" s="171">
        <f t="shared" ca="1" si="170"/>
        <v>75331</v>
      </c>
      <c r="AC88" s="171">
        <f t="shared" ca="1" si="170"/>
        <v>75995</v>
      </c>
      <c r="AD88" s="171">
        <f t="shared" ca="1" si="170"/>
        <v>0</v>
      </c>
      <c r="AE88" s="171">
        <f t="shared" ca="1" si="170"/>
        <v>0</v>
      </c>
      <c r="AF88" s="171">
        <f t="shared" ca="1" si="170"/>
        <v>0</v>
      </c>
      <c r="AG88" s="171">
        <f t="shared" ca="1" si="170"/>
        <v>0</v>
      </c>
      <c r="AH88" s="171">
        <f t="shared" ca="1" si="170"/>
        <v>0</v>
      </c>
      <c r="AI88" s="171">
        <f t="shared" ca="1" si="170"/>
        <v>0</v>
      </c>
      <c r="AJ88" s="171">
        <f t="shared" ca="1" si="170"/>
        <v>0</v>
      </c>
      <c r="AK88" s="171">
        <f t="shared" ca="1" si="170"/>
        <v>0</v>
      </c>
      <c r="AL88" s="171">
        <f t="shared" ca="1" si="170"/>
        <v>0</v>
      </c>
      <c r="AM88" s="171">
        <f t="shared" ca="1" si="170"/>
        <v>0</v>
      </c>
      <c r="AN88" s="171">
        <f t="shared" ca="1" si="170"/>
        <v>0</v>
      </c>
      <c r="AO88" s="171">
        <f t="shared" ca="1" si="170"/>
        <v>0</v>
      </c>
      <c r="AP88" s="171">
        <f t="shared" ca="1" si="170"/>
        <v>0</v>
      </c>
      <c r="AQ88" s="171">
        <f t="shared" ca="1" si="170"/>
        <v>0</v>
      </c>
      <c r="AR88" s="171">
        <f t="shared" ca="1" si="170"/>
        <v>0</v>
      </c>
      <c r="AS88" s="171">
        <f t="shared" ca="1" si="170"/>
        <v>0</v>
      </c>
      <c r="AT88" s="171">
        <f t="shared" ca="1" si="170"/>
        <v>0</v>
      </c>
      <c r="AU88" s="171">
        <f t="shared" ca="1" si="170"/>
        <v>0</v>
      </c>
      <c r="AV88" s="171">
        <f t="shared" ca="1" si="170"/>
        <v>0</v>
      </c>
      <c r="AW88" s="171">
        <f t="shared" ca="1" si="170"/>
        <v>0</v>
      </c>
      <c r="AX88" s="171">
        <f t="shared" ca="1" si="170"/>
        <v>0</v>
      </c>
      <c r="AY88" s="171">
        <f t="shared" ca="1" si="170"/>
        <v>0</v>
      </c>
      <c r="AZ88" s="171">
        <f t="shared" ca="1" si="170"/>
        <v>0</v>
      </c>
      <c r="BA88" s="171">
        <f t="shared" ca="1" si="170"/>
        <v>0</v>
      </c>
      <c r="BB88" s="171">
        <f t="shared" ca="1" si="170"/>
        <v>0</v>
      </c>
      <c r="BC88" s="171">
        <f t="shared" ca="1" si="170"/>
        <v>0</v>
      </c>
      <c r="BD88" s="171">
        <f t="shared" ca="1" si="170"/>
        <v>0</v>
      </c>
      <c r="BE88" s="171">
        <f t="shared" ca="1" si="170"/>
        <v>0</v>
      </c>
      <c r="BF88" s="171">
        <f t="shared" ca="1" si="170"/>
        <v>0</v>
      </c>
      <c r="BG88" s="171">
        <f t="shared" ca="1" si="170"/>
        <v>0</v>
      </c>
      <c r="BH88" s="171">
        <f t="shared" ca="1" si="170"/>
        <v>0</v>
      </c>
      <c r="BI88" s="171">
        <f t="shared" ca="1" si="170"/>
        <v>0</v>
      </c>
      <c r="BJ88" s="171">
        <f t="shared" ca="1" si="170"/>
        <v>0</v>
      </c>
      <c r="BK88" s="171">
        <f t="shared" ca="1" si="170"/>
        <v>0</v>
      </c>
      <c r="BL88" s="172">
        <f t="shared" ca="1" si="170"/>
        <v>0</v>
      </c>
    </row>
    <row r="90" spans="1:64" ht="15.75" thickBot="1" x14ac:dyDescent="0.3"/>
    <row r="91" spans="1:64" s="196" customFormat="1" ht="15.75" thickBot="1" x14ac:dyDescent="0.3">
      <c r="B91"/>
      <c r="C91" s="181" t="s">
        <v>3403</v>
      </c>
      <c r="D91" s="161">
        <f t="array" ref="D91">MIN(IFERROR(VALUE(EB[#Headers]),1000000))</f>
        <v>1990</v>
      </c>
      <c r="E91" s="159">
        <f t="shared" ref="E91" si="171">D91+1</f>
        <v>1991</v>
      </c>
      <c r="F91" s="159">
        <f t="shared" ref="F91" si="172">E91+1</f>
        <v>1992</v>
      </c>
      <c r="G91" s="159">
        <f t="shared" ref="G91" si="173">F91+1</f>
        <v>1993</v>
      </c>
      <c r="H91" s="159">
        <f t="shared" ref="H91" si="174">G91+1</f>
        <v>1994</v>
      </c>
      <c r="I91" s="159">
        <f t="shared" ref="I91" si="175">H91+1</f>
        <v>1995</v>
      </c>
      <c r="J91" s="159">
        <f t="shared" ref="J91" si="176">I91+1</f>
        <v>1996</v>
      </c>
      <c r="K91" s="159">
        <f t="shared" ref="K91" si="177">J91+1</f>
        <v>1997</v>
      </c>
      <c r="L91" s="159">
        <f t="shared" ref="L91" si="178">K91+1</f>
        <v>1998</v>
      </c>
      <c r="M91" s="159">
        <f t="shared" ref="M91" si="179">L91+1</f>
        <v>1999</v>
      </c>
      <c r="N91" s="159">
        <f t="shared" ref="N91" si="180">M91+1</f>
        <v>2000</v>
      </c>
      <c r="O91" s="159">
        <f t="shared" ref="O91" si="181">N91+1</f>
        <v>2001</v>
      </c>
      <c r="P91" s="159">
        <f t="shared" ref="P91" si="182">O91+1</f>
        <v>2002</v>
      </c>
      <c r="Q91" s="159">
        <f t="shared" ref="Q91" si="183">P91+1</f>
        <v>2003</v>
      </c>
      <c r="R91" s="159">
        <f t="shared" ref="R91" si="184">Q91+1</f>
        <v>2004</v>
      </c>
      <c r="S91" s="159">
        <f t="shared" ref="S91" si="185">R91+1</f>
        <v>2005</v>
      </c>
      <c r="T91" s="159">
        <f t="shared" ref="T91" si="186">S91+1</f>
        <v>2006</v>
      </c>
      <c r="U91" s="159">
        <f t="shared" ref="U91" si="187">T91+1</f>
        <v>2007</v>
      </c>
      <c r="V91" s="159">
        <f t="shared" ref="V91" si="188">U91+1</f>
        <v>2008</v>
      </c>
      <c r="W91" s="159">
        <f t="shared" ref="W91" si="189">V91+1</f>
        <v>2009</v>
      </c>
      <c r="X91" s="159">
        <f>S91+5</f>
        <v>2010</v>
      </c>
      <c r="Y91" s="159">
        <f>X91+1</f>
        <v>2011</v>
      </c>
      <c r="Z91" s="159">
        <f>Y91+1</f>
        <v>2012</v>
      </c>
      <c r="AA91" s="159">
        <f>Z91+1</f>
        <v>2013</v>
      </c>
      <c r="AB91" s="159">
        <f>AA91+1</f>
        <v>2014</v>
      </c>
      <c r="AC91" s="159">
        <f>AB91+1</f>
        <v>2015</v>
      </c>
      <c r="AD91" s="159">
        <f>Y91+5</f>
        <v>2016</v>
      </c>
      <c r="AE91" s="159">
        <f t="shared" ref="AE91" si="190">Z91+5</f>
        <v>2017</v>
      </c>
      <c r="AF91" s="159">
        <f t="shared" ref="AF91" si="191">AA91+5</f>
        <v>2018</v>
      </c>
      <c r="AG91" s="159">
        <f t="shared" ref="AG91" si="192">AB91+5</f>
        <v>2019</v>
      </c>
      <c r="AH91" s="159">
        <f t="shared" ref="AH91" si="193">AC91+5</f>
        <v>2020</v>
      </c>
      <c r="AI91" s="159">
        <f t="shared" ref="AI91" si="194">AD91+5</f>
        <v>2021</v>
      </c>
      <c r="AJ91" s="159">
        <f t="shared" ref="AJ91" si="195">AE91+5</f>
        <v>2022</v>
      </c>
      <c r="AK91" s="159">
        <f t="shared" ref="AK91" si="196">AF91+5</f>
        <v>2023</v>
      </c>
      <c r="AL91" s="159">
        <f t="shared" ref="AL91" si="197">AG91+5</f>
        <v>2024</v>
      </c>
      <c r="AM91" s="159">
        <f t="shared" ref="AM91" si="198">AH91+5</f>
        <v>2025</v>
      </c>
      <c r="AN91" s="159">
        <f t="shared" ref="AN91" si="199">AI91+5</f>
        <v>2026</v>
      </c>
      <c r="AO91" s="159">
        <f t="shared" ref="AO91" si="200">AJ91+5</f>
        <v>2027</v>
      </c>
      <c r="AP91" s="159">
        <f t="shared" ref="AP91" si="201">AK91+5</f>
        <v>2028</v>
      </c>
      <c r="AQ91" s="159">
        <f t="shared" ref="AQ91" si="202">AL91+5</f>
        <v>2029</v>
      </c>
      <c r="AR91" s="159">
        <f t="shared" ref="AR91" si="203">AM91+5</f>
        <v>2030</v>
      </c>
      <c r="AS91" s="159">
        <f t="shared" ref="AS91" si="204">AN91+5</f>
        <v>2031</v>
      </c>
      <c r="AT91" s="159">
        <f t="shared" ref="AT91" si="205">AO91+5</f>
        <v>2032</v>
      </c>
      <c r="AU91" s="159">
        <f t="shared" ref="AU91" si="206">AP91+5</f>
        <v>2033</v>
      </c>
      <c r="AV91" s="159">
        <f t="shared" ref="AV91" si="207">AQ91+5</f>
        <v>2034</v>
      </c>
      <c r="AW91" s="159">
        <f t="shared" ref="AW91" si="208">AR91+5</f>
        <v>2035</v>
      </c>
      <c r="AX91" s="159">
        <f t="shared" ref="AX91" si="209">AS91+5</f>
        <v>2036</v>
      </c>
      <c r="AY91" s="159">
        <f t="shared" ref="AY91" si="210">AT91+5</f>
        <v>2037</v>
      </c>
      <c r="AZ91" s="159">
        <f t="shared" ref="AZ91" si="211">AU91+5</f>
        <v>2038</v>
      </c>
      <c r="BA91" s="159">
        <f t="shared" ref="BA91" si="212">AV91+5</f>
        <v>2039</v>
      </c>
      <c r="BB91" s="159">
        <f t="shared" ref="BB91" si="213">AW91+5</f>
        <v>2040</v>
      </c>
      <c r="BC91" s="159">
        <f t="shared" ref="BC91" si="214">AX91+5</f>
        <v>2041</v>
      </c>
      <c r="BD91" s="159">
        <f t="shared" ref="BD91" si="215">AY91+5</f>
        <v>2042</v>
      </c>
      <c r="BE91" s="159">
        <f t="shared" ref="BE91" si="216">AZ91+5</f>
        <v>2043</v>
      </c>
      <c r="BF91" s="159">
        <f t="shared" ref="BF91" si="217">BA91+5</f>
        <v>2044</v>
      </c>
      <c r="BG91" s="159">
        <f t="shared" ref="BG91" si="218">BB91+5</f>
        <v>2045</v>
      </c>
      <c r="BH91" s="159">
        <f t="shared" ref="BH91" si="219">BC91+5</f>
        <v>2046</v>
      </c>
      <c r="BI91" s="159">
        <f t="shared" ref="BI91" si="220">BD91+5</f>
        <v>2047</v>
      </c>
      <c r="BJ91" s="159">
        <f t="shared" ref="BJ91" si="221">BE91+5</f>
        <v>2048</v>
      </c>
      <c r="BK91" s="159">
        <f t="shared" ref="BK91" si="222">BF91+5</f>
        <v>2049</v>
      </c>
      <c r="BL91" s="160">
        <f t="shared" ref="BL91" si="223">BG91+5</f>
        <v>2050</v>
      </c>
    </row>
    <row r="92" spans="1:64" s="196" customFormat="1" x14ac:dyDescent="0.25">
      <c r="A92" s="196" t="s">
        <v>1205</v>
      </c>
      <c r="B92" t="s">
        <v>3130</v>
      </c>
      <c r="C92" s="178" t="str">
        <f>C74</f>
        <v>Tuhá paliva</v>
      </c>
      <c r="D92" s="164">
        <f ca="1">IF(D$1&lt;=Last_Bil,SUMIFS(INDIRECT("EB[" &amp; D$1 &amp; "]"),EB[indic_nrg],$A92,EB[Nositel],$B92,EB[Výběr],1,EB[unit],"TJ"),0)</f>
        <v>10758</v>
      </c>
      <c r="E92" s="165">
        <f ca="1">IF(E$1&lt;=Last_Bil,SUMIFS(INDIRECT("EB[" &amp; E$1 &amp; "]"),EB[indic_nrg],$A92,EB[Nositel],$B92,EB[Výběr],1,EB[unit],"TJ"),0)</f>
        <v>9585</v>
      </c>
      <c r="F92" s="165">
        <f ca="1">IF(F$1&lt;=Last_Bil,SUMIFS(INDIRECT("EB[" &amp; F$1 &amp; "]"),EB[indic_nrg],$A92,EB[Nositel],$B92,EB[Výběr],1,EB[unit],"TJ"),0)</f>
        <v>9724</v>
      </c>
      <c r="G92" s="165">
        <f ca="1">IF(G$1&lt;=Last_Bil,SUMIFS(INDIRECT("EB[" &amp; G$1 &amp; "]"),EB[indic_nrg],$A92,EB[Nositel],$B92,EB[Výběr],1,EB[unit],"TJ"),0)</f>
        <v>9500</v>
      </c>
      <c r="H92" s="165">
        <f ca="1">IF(H$1&lt;=Last_Bil,SUMIFS(INDIRECT("EB[" &amp; H$1 &amp; "]"),EB[indic_nrg],$A92,EB[Nositel],$B92,EB[Výběr],1,EB[unit],"TJ"),0)</f>
        <v>5959</v>
      </c>
      <c r="I92" s="165">
        <f ca="1">IF(I$1&lt;=Last_Bil,SUMIFS(INDIRECT("EB[" &amp; I$1 &amp; "]"),EB[indic_nrg],$A92,EB[Nositel],$B92,EB[Výběr],1,EB[unit],"TJ"),0)</f>
        <v>5579</v>
      </c>
      <c r="J92" s="165">
        <f ca="1">IF(J$1&lt;=Last_Bil,SUMIFS(INDIRECT("EB[" &amp; J$1 &amp; "]"),EB[indic_nrg],$A92,EB[Nositel],$B92,EB[Výběr],1,EB[unit],"TJ"),0)</f>
        <v>3632</v>
      </c>
      <c r="K92" s="165">
        <f ca="1">IF(K$1&lt;=Last_Bil,SUMIFS(INDIRECT("EB[" &amp; K$1 &amp; "]"),EB[indic_nrg],$A92,EB[Nositel],$B92,EB[Výběr],1,EB[unit],"TJ"),0)</f>
        <v>2641</v>
      </c>
      <c r="L92" s="165">
        <f ca="1">IF(L$1&lt;=Last_Bil,SUMIFS(INDIRECT("EB[" &amp; L$1 &amp; "]"),EB[indic_nrg],$A92,EB[Nositel],$B92,EB[Výběr],1,EB[unit],"TJ"),0)</f>
        <v>2214</v>
      </c>
      <c r="M92" s="165">
        <f ca="1">IF(M$1&lt;=Last_Bil,SUMIFS(INDIRECT("EB[" &amp; M$1 &amp; "]"),EB[indic_nrg],$A92,EB[Nositel],$B92,EB[Výběr],1,EB[unit],"TJ"),0)</f>
        <v>3789</v>
      </c>
      <c r="N92" s="165">
        <f ca="1">IF(N$1&lt;=Last_Bil,SUMIFS(INDIRECT("EB[" &amp; N$1 &amp; "]"),EB[indic_nrg],$A92,EB[Nositel],$B92,EB[Výběr],1,EB[unit],"TJ"),0)</f>
        <v>5472</v>
      </c>
      <c r="O92" s="165">
        <f ca="1">IF(O$1&lt;=Last_Bil,SUMIFS(INDIRECT("EB[" &amp; O$1 &amp; "]"),EB[indic_nrg],$A92,EB[Nositel],$B92,EB[Výběr],1,EB[unit],"TJ"),0)</f>
        <v>5126</v>
      </c>
      <c r="P92" s="165">
        <f ca="1">IF(P$1&lt;=Last_Bil,SUMIFS(INDIRECT("EB[" &amp; P$1 &amp; "]"),EB[indic_nrg],$A92,EB[Nositel],$B92,EB[Výběr],1,EB[unit],"TJ"),0)</f>
        <v>5129</v>
      </c>
      <c r="Q92" s="165">
        <f ca="1">IF(Q$1&lt;=Last_Bil,SUMIFS(INDIRECT("EB[" &amp; Q$1 &amp; "]"),EB[indic_nrg],$A92,EB[Nositel],$B92,EB[Výběr],1,EB[unit],"TJ"),0)</f>
        <v>4634</v>
      </c>
      <c r="R92" s="165">
        <f ca="1">IF(R$1&lt;=Last_Bil,SUMIFS(INDIRECT("EB[" &amp; R$1 &amp; "]"),EB[indic_nrg],$A92,EB[Nositel],$B92,EB[Výběr],1,EB[unit],"TJ"),0)</f>
        <v>4389</v>
      </c>
      <c r="S92" s="165">
        <f ca="1">IF(S$1&lt;=Last_Bil,SUMIFS(INDIRECT("EB[" &amp; S$1 &amp; "]"),EB[indic_nrg],$A92,EB[Nositel],$B92,EB[Výběr],1,EB[unit],"TJ"),0)</f>
        <v>2311</v>
      </c>
      <c r="T92" s="165">
        <f ca="1">IF(T$1&lt;=Last_Bil,SUMIFS(INDIRECT("EB[" &amp; T$1 &amp; "]"),EB[indic_nrg],$A92,EB[Nositel],$B92,EB[Výběr],1,EB[unit],"TJ"),0)</f>
        <v>1779</v>
      </c>
      <c r="U92" s="165">
        <f ca="1">IF(U$1&lt;=Last_Bil,SUMIFS(INDIRECT("EB[" &amp; U$1 &amp; "]"),EB[indic_nrg],$A92,EB[Nositel],$B92,EB[Výběr],1,EB[unit],"TJ"),0)</f>
        <v>773</v>
      </c>
      <c r="V92" s="165">
        <f ca="1">IF(V$1&lt;=Last_Bil,SUMIFS(INDIRECT("EB[" &amp; V$1 &amp; "]"),EB[indic_nrg],$A92,EB[Nositel],$B92,EB[Výběr],1,EB[unit],"TJ"),0)</f>
        <v>1362</v>
      </c>
      <c r="W92" s="165">
        <f ca="1">IF(W$1&lt;=Last_Bil,SUMIFS(INDIRECT("EB[" &amp; W$1 &amp; "]"),EB[indic_nrg],$A92,EB[Nositel],$B92,EB[Výběr],1,EB[unit],"TJ"),0)</f>
        <v>725</v>
      </c>
      <c r="X92" s="165">
        <f ca="1">IF(X$1&lt;=Last_Bil,SUMIFS(INDIRECT("EB[" &amp; X$1 &amp; "]"),EB[indic_nrg],$A92,EB[Nositel],$B92,EB[Výběr],1,EB[unit],"TJ"),0)</f>
        <v>165</v>
      </c>
      <c r="Y92" s="165">
        <f ca="1">IF(Y$1&lt;=Last_Bil,SUMIFS(INDIRECT("EB[" &amp; Y$1 &amp; "]"),EB[indic_nrg],$A92,EB[Nositel],$B92,EB[Výběr],1,EB[unit],"TJ"),0)</f>
        <v>122</v>
      </c>
      <c r="Z92" s="165">
        <f ca="1">IF(Z$1&lt;=Last_Bil,SUMIFS(INDIRECT("EB[" &amp; Z$1 &amp; "]"),EB[indic_nrg],$A92,EB[Nositel],$B92,EB[Výběr],1,EB[unit],"TJ"),0)</f>
        <v>176</v>
      </c>
      <c r="AA92" s="165">
        <f ca="1">IF(AA$1&lt;=Last_Bil,SUMIFS(INDIRECT("EB[" &amp; AA$1 &amp; "]"),EB[indic_nrg],$A92,EB[Nositel],$B92,EB[Výběr],1,EB[unit],"TJ"),0)</f>
        <v>124</v>
      </c>
      <c r="AB92" s="165">
        <f ca="1">IF(AB$1&lt;=Last_Bil,SUMIFS(INDIRECT("EB[" &amp; AB$1 &amp; "]"),EB[indic_nrg],$A92,EB[Nositel],$B92,EB[Výběr],1,EB[unit],"TJ"),0)</f>
        <v>173</v>
      </c>
      <c r="AC92" s="165">
        <f ca="1">IF(AC$1&lt;=Last_Bil,SUMIFS(INDIRECT("EB[" &amp; AC$1 &amp; "]"),EB[indic_nrg],$A92,EB[Nositel],$B92,EB[Výběr],1,EB[unit],"TJ"),0)</f>
        <v>139</v>
      </c>
      <c r="AD92" s="165">
        <f ca="1">IF(AD$1&lt;=Last_Bil,SUMIFS(INDIRECT("EB[" &amp; AD$1 &amp; "]"),EB[indic_nrg],$A92,EB[Nositel],$B92,EB[Výběr],1,EB[unit],"TJ"),0)</f>
        <v>0</v>
      </c>
      <c r="AE92" s="165">
        <f ca="1">IF(AE$1&lt;=Last_Bil,SUMIFS(INDIRECT("EB[" &amp; AE$1 &amp; "]"),EB[indic_nrg],$A92,EB[Nositel],$B92,EB[Výběr],1,EB[unit],"TJ"),0)</f>
        <v>0</v>
      </c>
      <c r="AF92" s="165">
        <f ca="1">IF(AF$1&lt;=Last_Bil,SUMIFS(INDIRECT("EB[" &amp; AF$1 &amp; "]"),EB[indic_nrg],$A92,EB[Nositel],$B92,EB[Výběr],1,EB[unit],"TJ"),0)</f>
        <v>0</v>
      </c>
      <c r="AG92" s="165">
        <f ca="1">IF(AG$1&lt;=Last_Bil,SUMIFS(INDIRECT("EB[" &amp; AG$1 &amp; "]"),EB[indic_nrg],$A92,EB[Nositel],$B92,EB[Výběr],1,EB[unit],"TJ"),0)</f>
        <v>0</v>
      </c>
      <c r="AH92" s="165">
        <f ca="1">IF(AH$1&lt;=Last_Bil,SUMIFS(INDIRECT("EB[" &amp; AH$1 &amp; "]"),EB[indic_nrg],$A92,EB[Nositel],$B92,EB[Výběr],1,EB[unit],"TJ"),0)</f>
        <v>0</v>
      </c>
      <c r="AI92" s="165">
        <f ca="1">IF(AI$1&lt;=Last_Bil,SUMIFS(INDIRECT("EB[" &amp; AI$1 &amp; "]"),EB[indic_nrg],$A92,EB[Nositel],$B92,EB[Výběr],1,EB[unit],"TJ"),0)</f>
        <v>0</v>
      </c>
      <c r="AJ92" s="165">
        <f ca="1">IF(AJ$1&lt;=Last_Bil,SUMIFS(INDIRECT("EB[" &amp; AJ$1 &amp; "]"),EB[indic_nrg],$A92,EB[Nositel],$B92,EB[Výběr],1,EB[unit],"TJ"),0)</f>
        <v>0</v>
      </c>
      <c r="AK92" s="165">
        <f ca="1">IF(AK$1&lt;=Last_Bil,SUMIFS(INDIRECT("EB[" &amp; AK$1 &amp; "]"),EB[indic_nrg],$A92,EB[Nositel],$B92,EB[Výběr],1,EB[unit],"TJ"),0)</f>
        <v>0</v>
      </c>
      <c r="AL92" s="165">
        <f ca="1">IF(AL$1&lt;=Last_Bil,SUMIFS(INDIRECT("EB[" &amp; AL$1 &amp; "]"),EB[indic_nrg],$A92,EB[Nositel],$B92,EB[Výběr],1,EB[unit],"TJ"),0)</f>
        <v>0</v>
      </c>
      <c r="AM92" s="165">
        <f ca="1">IF(AM$1&lt;=Last_Bil,SUMIFS(INDIRECT("EB[" &amp; AM$1 &amp; "]"),EB[indic_nrg],$A92,EB[Nositel],$B92,EB[Výběr],1,EB[unit],"TJ"),0)</f>
        <v>0</v>
      </c>
      <c r="AN92" s="165">
        <f ca="1">IF(AN$1&lt;=Last_Bil,SUMIFS(INDIRECT("EB[" &amp; AN$1 &amp; "]"),EB[indic_nrg],$A92,EB[Nositel],$B92,EB[Výběr],1,EB[unit],"TJ"),0)</f>
        <v>0</v>
      </c>
      <c r="AO92" s="165">
        <f ca="1">IF(AO$1&lt;=Last_Bil,SUMIFS(INDIRECT("EB[" &amp; AO$1 &amp; "]"),EB[indic_nrg],$A92,EB[Nositel],$B92,EB[Výběr],1,EB[unit],"TJ"),0)</f>
        <v>0</v>
      </c>
      <c r="AP92" s="165">
        <f ca="1">IF(AP$1&lt;=Last_Bil,SUMIFS(INDIRECT("EB[" &amp; AP$1 &amp; "]"),EB[indic_nrg],$A92,EB[Nositel],$B92,EB[Výběr],1,EB[unit],"TJ"),0)</f>
        <v>0</v>
      </c>
      <c r="AQ92" s="165">
        <f ca="1">IF(AQ$1&lt;=Last_Bil,SUMIFS(INDIRECT("EB[" &amp; AQ$1 &amp; "]"),EB[indic_nrg],$A92,EB[Nositel],$B92,EB[Výběr],1,EB[unit],"TJ"),0)</f>
        <v>0</v>
      </c>
      <c r="AR92" s="165">
        <f ca="1">IF(AR$1&lt;=Last_Bil,SUMIFS(INDIRECT("EB[" &amp; AR$1 &amp; "]"),EB[indic_nrg],$A92,EB[Nositel],$B92,EB[Výběr],1,EB[unit],"TJ"),0)</f>
        <v>0</v>
      </c>
      <c r="AS92" s="165">
        <f ca="1">IF(AS$1&lt;=Last_Bil,SUMIFS(INDIRECT("EB[" &amp; AS$1 &amp; "]"),EB[indic_nrg],$A92,EB[Nositel],$B92,EB[Výběr],1,EB[unit],"TJ"),0)</f>
        <v>0</v>
      </c>
      <c r="AT92" s="165">
        <f ca="1">IF(AT$1&lt;=Last_Bil,SUMIFS(INDIRECT("EB[" &amp; AT$1 &amp; "]"),EB[indic_nrg],$A92,EB[Nositel],$B92,EB[Výběr],1,EB[unit],"TJ"),0)</f>
        <v>0</v>
      </c>
      <c r="AU92" s="165">
        <f ca="1">IF(AU$1&lt;=Last_Bil,SUMIFS(INDIRECT("EB[" &amp; AU$1 &amp; "]"),EB[indic_nrg],$A92,EB[Nositel],$B92,EB[Výběr],1,EB[unit],"TJ"),0)</f>
        <v>0</v>
      </c>
      <c r="AV92" s="165">
        <f ca="1">IF(AV$1&lt;=Last_Bil,SUMIFS(INDIRECT("EB[" &amp; AV$1 &amp; "]"),EB[indic_nrg],$A92,EB[Nositel],$B92,EB[Výběr],1,EB[unit],"TJ"),0)</f>
        <v>0</v>
      </c>
      <c r="AW92" s="165">
        <f ca="1">IF(AW$1&lt;=Last_Bil,SUMIFS(INDIRECT("EB[" &amp; AW$1 &amp; "]"),EB[indic_nrg],$A92,EB[Nositel],$B92,EB[Výběr],1,EB[unit],"TJ"),0)</f>
        <v>0</v>
      </c>
      <c r="AX92" s="165">
        <f ca="1">IF(AX$1&lt;=Last_Bil,SUMIFS(INDIRECT("EB[" &amp; AX$1 &amp; "]"),EB[indic_nrg],$A92,EB[Nositel],$B92,EB[Výběr],1,EB[unit],"TJ"),0)</f>
        <v>0</v>
      </c>
      <c r="AY92" s="165">
        <f ca="1">IF(AY$1&lt;=Last_Bil,SUMIFS(INDIRECT("EB[" &amp; AY$1 &amp; "]"),EB[indic_nrg],$A92,EB[Nositel],$B92,EB[Výběr],1,EB[unit],"TJ"),0)</f>
        <v>0</v>
      </c>
      <c r="AZ92" s="165">
        <f ca="1">IF(AZ$1&lt;=Last_Bil,SUMIFS(INDIRECT("EB[" &amp; AZ$1 &amp; "]"),EB[indic_nrg],$A92,EB[Nositel],$B92,EB[Výběr],1,EB[unit],"TJ"),0)</f>
        <v>0</v>
      </c>
      <c r="BA92" s="165">
        <f ca="1">IF(BA$1&lt;=Last_Bil,SUMIFS(INDIRECT("EB[" &amp; BA$1 &amp; "]"),EB[indic_nrg],$A92,EB[Nositel],$B92,EB[Výběr],1,EB[unit],"TJ"),0)</f>
        <v>0</v>
      </c>
      <c r="BB92" s="165">
        <f ca="1">IF(BB$1&lt;=Last_Bil,SUMIFS(INDIRECT("EB[" &amp; BB$1 &amp; "]"),EB[indic_nrg],$A92,EB[Nositel],$B92,EB[Výběr],1,EB[unit],"TJ"),0)</f>
        <v>0</v>
      </c>
      <c r="BC92" s="165">
        <f ca="1">IF(BC$1&lt;=Last_Bil,SUMIFS(INDIRECT("EB[" &amp; BC$1 &amp; "]"),EB[indic_nrg],$A92,EB[Nositel],$B92,EB[Výběr],1,EB[unit],"TJ"),0)</f>
        <v>0</v>
      </c>
      <c r="BD92" s="165">
        <f ca="1">IF(BD$1&lt;=Last_Bil,SUMIFS(INDIRECT("EB[" &amp; BD$1 &amp; "]"),EB[indic_nrg],$A92,EB[Nositel],$B92,EB[Výběr],1,EB[unit],"TJ"),0)</f>
        <v>0</v>
      </c>
      <c r="BE92" s="165">
        <f ca="1">IF(BE$1&lt;=Last_Bil,SUMIFS(INDIRECT("EB[" &amp; BE$1 &amp; "]"),EB[indic_nrg],$A92,EB[Nositel],$B92,EB[Výběr],1,EB[unit],"TJ"),0)</f>
        <v>0</v>
      </c>
      <c r="BF92" s="165">
        <f ca="1">IF(BF$1&lt;=Last_Bil,SUMIFS(INDIRECT("EB[" &amp; BF$1 &amp; "]"),EB[indic_nrg],$A92,EB[Nositel],$B92,EB[Výběr],1,EB[unit],"TJ"),0)</f>
        <v>0</v>
      </c>
      <c r="BG92" s="165">
        <f ca="1">IF(BG$1&lt;=Last_Bil,SUMIFS(INDIRECT("EB[" &amp; BG$1 &amp; "]"),EB[indic_nrg],$A92,EB[Nositel],$B92,EB[Výběr],1,EB[unit],"TJ"),0)</f>
        <v>0</v>
      </c>
      <c r="BH92" s="165">
        <f ca="1">IF(BH$1&lt;=Last_Bil,SUMIFS(INDIRECT("EB[" &amp; BH$1 &amp; "]"),EB[indic_nrg],$A92,EB[Nositel],$B92,EB[Výběr],1,EB[unit],"TJ"),0)</f>
        <v>0</v>
      </c>
      <c r="BI92" s="165">
        <f ca="1">IF(BI$1&lt;=Last_Bil,SUMIFS(INDIRECT("EB[" &amp; BI$1 &amp; "]"),EB[indic_nrg],$A92,EB[Nositel],$B92,EB[Výběr],1,EB[unit],"TJ"),0)</f>
        <v>0</v>
      </c>
      <c r="BJ92" s="165">
        <f ca="1">IF(BJ$1&lt;=Last_Bil,SUMIFS(INDIRECT("EB[" &amp; BJ$1 &amp; "]"),EB[indic_nrg],$A92,EB[Nositel],$B92,EB[Výběr],1,EB[unit],"TJ"),0)</f>
        <v>0</v>
      </c>
      <c r="BK92" s="165">
        <f ca="1">IF(BK$1&lt;=Last_Bil,SUMIFS(INDIRECT("EB[" &amp; BK$1 &amp; "]"),EB[indic_nrg],$A92,EB[Nositel],$B92,EB[Výběr],1,EB[unit],"TJ"),0)</f>
        <v>0</v>
      </c>
      <c r="BL92" s="166">
        <f ca="1">IF(BL$1&lt;=Last_Bil,SUMIFS(INDIRECT("EB[" &amp; BL$1 &amp; "]"),EB[indic_nrg],$A92,EB[Nositel],$B92,EB[Výběr],1,EB[unit],"TJ"),0)</f>
        <v>0</v>
      </c>
    </row>
    <row r="93" spans="1:64" s="196" customFormat="1" x14ac:dyDescent="0.25">
      <c r="A93" s="196" t="s">
        <v>1205</v>
      </c>
      <c r="B93" t="s">
        <v>3129</v>
      </c>
      <c r="C93" s="221" t="str">
        <f t="shared" ref="C93:C106" si="224">C75</f>
        <v>Kapalná paliva</v>
      </c>
      <c r="D93" s="215">
        <f ca="1">IF(D$1&lt;=Last_Bil,SUMIFS(INDIRECT("EB[" &amp; D$1 &amp; "]"),EB[indic_nrg],$A93,EB[Nositel],$B93,EB[Výběr],1,EB[unit],"TJ"),0)</f>
        <v>2092</v>
      </c>
      <c r="E93" s="173">
        <f ca="1">IF(E$1&lt;=Last_Bil,SUMIFS(INDIRECT("EB[" &amp; E$1 &amp; "]"),EB[indic_nrg],$A93,EB[Nositel],$B93,EB[Výběr],1,EB[unit],"TJ"),0)</f>
        <v>1892</v>
      </c>
      <c r="F93" s="173">
        <f ca="1">IF(F$1&lt;=Last_Bil,SUMIFS(INDIRECT("EB[" &amp; F$1 &amp; "]"),EB[indic_nrg],$A93,EB[Nositel],$B93,EB[Výběr],1,EB[unit],"TJ"),0)</f>
        <v>1892</v>
      </c>
      <c r="G93" s="173">
        <f ca="1">IF(G$1&lt;=Last_Bil,SUMIFS(INDIRECT("EB[" &amp; G$1 &amp; "]"),EB[indic_nrg],$A93,EB[Nositel],$B93,EB[Výběr],1,EB[unit],"TJ"),0)</f>
        <v>2600</v>
      </c>
      <c r="H93" s="173">
        <f ca="1">IF(H$1&lt;=Last_Bil,SUMIFS(INDIRECT("EB[" &amp; H$1 &amp; "]"),EB[indic_nrg],$A93,EB[Nositel],$B93,EB[Výběr],1,EB[unit],"TJ"),0)</f>
        <v>1973</v>
      </c>
      <c r="I93" s="173">
        <f ca="1">IF(I$1&lt;=Last_Bil,SUMIFS(INDIRECT("EB[" &amp; I$1 &amp; "]"),EB[indic_nrg],$A93,EB[Nositel],$B93,EB[Výběr],1,EB[unit],"TJ"),0)</f>
        <v>1943</v>
      </c>
      <c r="J93" s="173">
        <f ca="1">IF(J$1&lt;=Last_Bil,SUMIFS(INDIRECT("EB[" &amp; J$1 &amp; "]"),EB[indic_nrg],$A93,EB[Nositel],$B93,EB[Výběr],1,EB[unit],"TJ"),0)</f>
        <v>1890</v>
      </c>
      <c r="K93" s="173">
        <f ca="1">IF(K$1&lt;=Last_Bil,SUMIFS(INDIRECT("EB[" &amp; K$1 &amp; "]"),EB[indic_nrg],$A93,EB[Nositel],$B93,EB[Výběr],1,EB[unit],"TJ"),0)</f>
        <v>1085</v>
      </c>
      <c r="L93" s="173">
        <f ca="1">IF(L$1&lt;=Last_Bil,SUMIFS(INDIRECT("EB[" &amp; L$1 &amp; "]"),EB[indic_nrg],$A93,EB[Nositel],$B93,EB[Výběr],1,EB[unit],"TJ"),0)</f>
        <v>2000</v>
      </c>
      <c r="M93" s="173">
        <f ca="1">IF(M$1&lt;=Last_Bil,SUMIFS(INDIRECT("EB[" &amp; M$1 &amp; "]"),EB[indic_nrg],$A93,EB[Nositel],$B93,EB[Výběr],1,EB[unit],"TJ"),0)</f>
        <v>760</v>
      </c>
      <c r="N93" s="173">
        <f ca="1">IF(N$1&lt;=Last_Bil,SUMIFS(INDIRECT("EB[" &amp; N$1 &amp; "]"),EB[indic_nrg],$A93,EB[Nositel],$B93,EB[Výběr],1,EB[unit],"TJ"),0)</f>
        <v>1800</v>
      </c>
      <c r="O93" s="173">
        <f ca="1">IF(O$1&lt;=Last_Bil,SUMIFS(INDIRECT("EB[" &amp; O$1 &amp; "]"),EB[indic_nrg],$A93,EB[Nositel],$B93,EB[Výběr],1,EB[unit],"TJ"),0)</f>
        <v>1720</v>
      </c>
      <c r="P93" s="173">
        <f ca="1">IF(P$1&lt;=Last_Bil,SUMIFS(INDIRECT("EB[" &amp; P$1 &amp; "]"),EB[indic_nrg],$A93,EB[Nositel],$B93,EB[Výběr],1,EB[unit],"TJ"),0)</f>
        <v>1828</v>
      </c>
      <c r="Q93" s="173">
        <f ca="1">IF(Q$1&lt;=Last_Bil,SUMIFS(INDIRECT("EB[" &amp; Q$1 &amp; "]"),EB[indic_nrg],$A93,EB[Nositel],$B93,EB[Výběr],1,EB[unit],"TJ"),0)</f>
        <v>1622</v>
      </c>
      <c r="R93" s="173">
        <f ca="1">IF(R$1&lt;=Last_Bil,SUMIFS(INDIRECT("EB[" &amp; R$1 &amp; "]"),EB[indic_nrg],$A93,EB[Nositel],$B93,EB[Výběr],1,EB[unit],"TJ"),0)</f>
        <v>1551</v>
      </c>
      <c r="S93" s="173">
        <f ca="1">IF(S$1&lt;=Last_Bil,SUMIFS(INDIRECT("EB[" &amp; S$1 &amp; "]"),EB[indic_nrg],$A93,EB[Nositel],$B93,EB[Výběr],1,EB[unit],"TJ"),0)</f>
        <v>1494</v>
      </c>
      <c r="T93" s="173">
        <f ca="1">IF(T$1&lt;=Last_Bil,SUMIFS(INDIRECT("EB[" &amp; T$1 &amp; "]"),EB[indic_nrg],$A93,EB[Nositel],$B93,EB[Výběr],1,EB[unit],"TJ"),0)</f>
        <v>962</v>
      </c>
      <c r="U93" s="173">
        <f ca="1">IF(U$1&lt;=Last_Bil,SUMIFS(INDIRECT("EB[" &amp; U$1 &amp; "]"),EB[indic_nrg],$A93,EB[Nositel],$B93,EB[Výběr],1,EB[unit],"TJ"),0)</f>
        <v>40</v>
      </c>
      <c r="V93" s="173">
        <f ca="1">IF(V$1&lt;=Last_Bil,SUMIFS(INDIRECT("EB[" &amp; V$1 &amp; "]"),EB[indic_nrg],$A93,EB[Nositel],$B93,EB[Výběr],1,EB[unit],"TJ"),0)</f>
        <v>40</v>
      </c>
      <c r="W93" s="173">
        <f ca="1">IF(W$1&lt;=Last_Bil,SUMIFS(INDIRECT("EB[" &amp; W$1 &amp; "]"),EB[indic_nrg],$A93,EB[Nositel],$B93,EB[Výběr],1,EB[unit],"TJ"),0)</f>
        <v>40</v>
      </c>
      <c r="X93" s="173">
        <f ca="1">IF(X$1&lt;=Last_Bil,SUMIFS(INDIRECT("EB[" &amp; X$1 &amp; "]"),EB[indic_nrg],$A93,EB[Nositel],$B93,EB[Výběr],1,EB[unit],"TJ"),0)</f>
        <v>80</v>
      </c>
      <c r="Y93" s="173">
        <f ca="1">IF(Y$1&lt;=Last_Bil,SUMIFS(INDIRECT("EB[" &amp; Y$1 &amp; "]"),EB[indic_nrg],$A93,EB[Nositel],$B93,EB[Výběr],1,EB[unit],"TJ"),0)</f>
        <v>0</v>
      </c>
      <c r="Z93" s="173">
        <f ca="1">IF(Z$1&lt;=Last_Bil,SUMIFS(INDIRECT("EB[" &amp; Z$1 &amp; "]"),EB[indic_nrg],$A93,EB[Nositel],$B93,EB[Výběr],1,EB[unit],"TJ"),0)</f>
        <v>40</v>
      </c>
      <c r="AA93" s="173">
        <f ca="1">IF(AA$1&lt;=Last_Bil,SUMIFS(INDIRECT("EB[" &amp; AA$1 &amp; "]"),EB[indic_nrg],$A93,EB[Nositel],$B93,EB[Výběr],1,EB[unit],"TJ"),0)</f>
        <v>40</v>
      </c>
      <c r="AB93" s="173">
        <f ca="1">IF(AB$1&lt;=Last_Bil,SUMIFS(INDIRECT("EB[" &amp; AB$1 &amp; "]"),EB[indic_nrg],$A93,EB[Nositel],$B93,EB[Výběr],1,EB[unit],"TJ"),0)</f>
        <v>40</v>
      </c>
      <c r="AC93" s="173">
        <f ca="1">IF(AC$1&lt;=Last_Bil,SUMIFS(INDIRECT("EB[" &amp; AC$1 &amp; "]"),EB[indic_nrg],$A93,EB[Nositel],$B93,EB[Výběr],1,EB[unit],"TJ"),0)</f>
        <v>0</v>
      </c>
      <c r="AD93" s="173">
        <f ca="1">IF(AD$1&lt;=Last_Bil,SUMIFS(INDIRECT("EB[" &amp; AD$1 &amp; "]"),EB[indic_nrg],$A93,EB[Nositel],$B93,EB[Výběr],1,EB[unit],"TJ"),0)</f>
        <v>0</v>
      </c>
      <c r="AE93" s="173">
        <f ca="1">IF(AE$1&lt;=Last_Bil,SUMIFS(INDIRECT("EB[" &amp; AE$1 &amp; "]"),EB[indic_nrg],$A93,EB[Nositel],$B93,EB[Výběr],1,EB[unit],"TJ"),0)</f>
        <v>0</v>
      </c>
      <c r="AF93" s="173">
        <f ca="1">IF(AF$1&lt;=Last_Bil,SUMIFS(INDIRECT("EB[" &amp; AF$1 &amp; "]"),EB[indic_nrg],$A93,EB[Nositel],$B93,EB[Výběr],1,EB[unit],"TJ"),0)</f>
        <v>0</v>
      </c>
      <c r="AG93" s="173">
        <f ca="1">IF(AG$1&lt;=Last_Bil,SUMIFS(INDIRECT("EB[" &amp; AG$1 &amp; "]"),EB[indic_nrg],$A93,EB[Nositel],$B93,EB[Výběr],1,EB[unit],"TJ"),0)</f>
        <v>0</v>
      </c>
      <c r="AH93" s="173">
        <f ca="1">IF(AH$1&lt;=Last_Bil,SUMIFS(INDIRECT("EB[" &amp; AH$1 &amp; "]"),EB[indic_nrg],$A93,EB[Nositel],$B93,EB[Výběr],1,EB[unit],"TJ"),0)</f>
        <v>0</v>
      </c>
      <c r="AI93" s="173">
        <f ca="1">IF(AI$1&lt;=Last_Bil,SUMIFS(INDIRECT("EB[" &amp; AI$1 &amp; "]"),EB[indic_nrg],$A93,EB[Nositel],$B93,EB[Výběr],1,EB[unit],"TJ"),0)</f>
        <v>0</v>
      </c>
      <c r="AJ93" s="173">
        <f ca="1">IF(AJ$1&lt;=Last_Bil,SUMIFS(INDIRECT("EB[" &amp; AJ$1 &amp; "]"),EB[indic_nrg],$A93,EB[Nositel],$B93,EB[Výběr],1,EB[unit],"TJ"),0)</f>
        <v>0</v>
      </c>
      <c r="AK93" s="173">
        <f ca="1">IF(AK$1&lt;=Last_Bil,SUMIFS(INDIRECT("EB[" &amp; AK$1 &amp; "]"),EB[indic_nrg],$A93,EB[Nositel],$B93,EB[Výběr],1,EB[unit],"TJ"),0)</f>
        <v>0</v>
      </c>
      <c r="AL93" s="173">
        <f ca="1">IF(AL$1&lt;=Last_Bil,SUMIFS(INDIRECT("EB[" &amp; AL$1 &amp; "]"),EB[indic_nrg],$A93,EB[Nositel],$B93,EB[Výběr],1,EB[unit],"TJ"),0)</f>
        <v>0</v>
      </c>
      <c r="AM93" s="173">
        <f ca="1">IF(AM$1&lt;=Last_Bil,SUMIFS(INDIRECT("EB[" &amp; AM$1 &amp; "]"),EB[indic_nrg],$A93,EB[Nositel],$B93,EB[Výběr],1,EB[unit],"TJ"),0)</f>
        <v>0</v>
      </c>
      <c r="AN93" s="173">
        <f ca="1">IF(AN$1&lt;=Last_Bil,SUMIFS(INDIRECT("EB[" &amp; AN$1 &amp; "]"),EB[indic_nrg],$A93,EB[Nositel],$B93,EB[Výběr],1,EB[unit],"TJ"),0)</f>
        <v>0</v>
      </c>
      <c r="AO93" s="173">
        <f ca="1">IF(AO$1&lt;=Last_Bil,SUMIFS(INDIRECT("EB[" &amp; AO$1 &amp; "]"),EB[indic_nrg],$A93,EB[Nositel],$B93,EB[Výběr],1,EB[unit],"TJ"),0)</f>
        <v>0</v>
      </c>
      <c r="AP93" s="173">
        <f ca="1">IF(AP$1&lt;=Last_Bil,SUMIFS(INDIRECT("EB[" &amp; AP$1 &amp; "]"),EB[indic_nrg],$A93,EB[Nositel],$B93,EB[Výběr],1,EB[unit],"TJ"),0)</f>
        <v>0</v>
      </c>
      <c r="AQ93" s="173">
        <f ca="1">IF(AQ$1&lt;=Last_Bil,SUMIFS(INDIRECT("EB[" &amp; AQ$1 &amp; "]"),EB[indic_nrg],$A93,EB[Nositel],$B93,EB[Výběr],1,EB[unit],"TJ"),0)</f>
        <v>0</v>
      </c>
      <c r="AR93" s="173">
        <f ca="1">IF(AR$1&lt;=Last_Bil,SUMIFS(INDIRECT("EB[" &amp; AR$1 &amp; "]"),EB[indic_nrg],$A93,EB[Nositel],$B93,EB[Výběr],1,EB[unit],"TJ"),0)</f>
        <v>0</v>
      </c>
      <c r="AS93" s="173">
        <f ca="1">IF(AS$1&lt;=Last_Bil,SUMIFS(INDIRECT("EB[" &amp; AS$1 &amp; "]"),EB[indic_nrg],$A93,EB[Nositel],$B93,EB[Výběr],1,EB[unit],"TJ"),0)</f>
        <v>0</v>
      </c>
      <c r="AT93" s="173">
        <f ca="1">IF(AT$1&lt;=Last_Bil,SUMIFS(INDIRECT("EB[" &amp; AT$1 &amp; "]"),EB[indic_nrg],$A93,EB[Nositel],$B93,EB[Výběr],1,EB[unit],"TJ"),0)</f>
        <v>0</v>
      </c>
      <c r="AU93" s="173">
        <f ca="1">IF(AU$1&lt;=Last_Bil,SUMIFS(INDIRECT("EB[" &amp; AU$1 &amp; "]"),EB[indic_nrg],$A93,EB[Nositel],$B93,EB[Výběr],1,EB[unit],"TJ"),0)</f>
        <v>0</v>
      </c>
      <c r="AV93" s="173">
        <f ca="1">IF(AV$1&lt;=Last_Bil,SUMIFS(INDIRECT("EB[" &amp; AV$1 &amp; "]"),EB[indic_nrg],$A93,EB[Nositel],$B93,EB[Výběr],1,EB[unit],"TJ"),0)</f>
        <v>0</v>
      </c>
      <c r="AW93" s="173">
        <f ca="1">IF(AW$1&lt;=Last_Bil,SUMIFS(INDIRECT("EB[" &amp; AW$1 &amp; "]"),EB[indic_nrg],$A93,EB[Nositel],$B93,EB[Výběr],1,EB[unit],"TJ"),0)</f>
        <v>0</v>
      </c>
      <c r="AX93" s="173">
        <f ca="1">IF(AX$1&lt;=Last_Bil,SUMIFS(INDIRECT("EB[" &amp; AX$1 &amp; "]"),EB[indic_nrg],$A93,EB[Nositel],$B93,EB[Výběr],1,EB[unit],"TJ"),0)</f>
        <v>0</v>
      </c>
      <c r="AY93" s="173">
        <f ca="1">IF(AY$1&lt;=Last_Bil,SUMIFS(INDIRECT("EB[" &amp; AY$1 &amp; "]"),EB[indic_nrg],$A93,EB[Nositel],$B93,EB[Výběr],1,EB[unit],"TJ"),0)</f>
        <v>0</v>
      </c>
      <c r="AZ93" s="173">
        <f ca="1">IF(AZ$1&lt;=Last_Bil,SUMIFS(INDIRECT("EB[" &amp; AZ$1 &amp; "]"),EB[indic_nrg],$A93,EB[Nositel],$B93,EB[Výběr],1,EB[unit],"TJ"),0)</f>
        <v>0</v>
      </c>
      <c r="BA93" s="173">
        <f ca="1">IF(BA$1&lt;=Last_Bil,SUMIFS(INDIRECT("EB[" &amp; BA$1 &amp; "]"),EB[indic_nrg],$A93,EB[Nositel],$B93,EB[Výběr],1,EB[unit],"TJ"),0)</f>
        <v>0</v>
      </c>
      <c r="BB93" s="173">
        <f ca="1">IF(BB$1&lt;=Last_Bil,SUMIFS(INDIRECT("EB[" &amp; BB$1 &amp; "]"),EB[indic_nrg],$A93,EB[Nositel],$B93,EB[Výběr],1,EB[unit],"TJ"),0)</f>
        <v>0</v>
      </c>
      <c r="BC93" s="173">
        <f ca="1">IF(BC$1&lt;=Last_Bil,SUMIFS(INDIRECT("EB[" &amp; BC$1 &amp; "]"),EB[indic_nrg],$A93,EB[Nositel],$B93,EB[Výběr],1,EB[unit],"TJ"),0)</f>
        <v>0</v>
      </c>
      <c r="BD93" s="173">
        <f ca="1">IF(BD$1&lt;=Last_Bil,SUMIFS(INDIRECT("EB[" &amp; BD$1 &amp; "]"),EB[indic_nrg],$A93,EB[Nositel],$B93,EB[Výběr],1,EB[unit],"TJ"),0)</f>
        <v>0</v>
      </c>
      <c r="BE93" s="173">
        <f ca="1">IF(BE$1&lt;=Last_Bil,SUMIFS(INDIRECT("EB[" &amp; BE$1 &amp; "]"),EB[indic_nrg],$A93,EB[Nositel],$B93,EB[Výběr],1,EB[unit],"TJ"),0)</f>
        <v>0</v>
      </c>
      <c r="BF93" s="173">
        <f ca="1">IF(BF$1&lt;=Last_Bil,SUMIFS(INDIRECT("EB[" &amp; BF$1 &amp; "]"),EB[indic_nrg],$A93,EB[Nositel],$B93,EB[Výběr],1,EB[unit],"TJ"),0)</f>
        <v>0</v>
      </c>
      <c r="BG93" s="173">
        <f ca="1">IF(BG$1&lt;=Last_Bil,SUMIFS(INDIRECT("EB[" &amp; BG$1 &amp; "]"),EB[indic_nrg],$A93,EB[Nositel],$B93,EB[Výběr],1,EB[unit],"TJ"),0)</f>
        <v>0</v>
      </c>
      <c r="BH93" s="173">
        <f ca="1">IF(BH$1&lt;=Last_Bil,SUMIFS(INDIRECT("EB[" &amp; BH$1 &amp; "]"),EB[indic_nrg],$A93,EB[Nositel],$B93,EB[Výběr],1,EB[unit],"TJ"),0)</f>
        <v>0</v>
      </c>
      <c r="BI93" s="173">
        <f ca="1">IF(BI$1&lt;=Last_Bil,SUMIFS(INDIRECT("EB[" &amp; BI$1 &amp; "]"),EB[indic_nrg],$A93,EB[Nositel],$B93,EB[Výběr],1,EB[unit],"TJ"),0)</f>
        <v>0</v>
      </c>
      <c r="BJ93" s="173">
        <f ca="1">IF(BJ$1&lt;=Last_Bil,SUMIFS(INDIRECT("EB[" &amp; BJ$1 &amp; "]"),EB[indic_nrg],$A93,EB[Nositel],$B93,EB[Výběr],1,EB[unit],"TJ"),0)</f>
        <v>0</v>
      </c>
      <c r="BK93" s="173">
        <f ca="1">IF(BK$1&lt;=Last_Bil,SUMIFS(INDIRECT("EB[" &amp; BK$1 &amp; "]"),EB[indic_nrg],$A93,EB[Nositel],$B93,EB[Výběr],1,EB[unit],"TJ"),0)</f>
        <v>0</v>
      </c>
      <c r="BL93" s="162">
        <f ca="1">IF(BL$1&lt;=Last_Bil,SUMIFS(INDIRECT("EB[" &amp; BL$1 &amp; "]"),EB[indic_nrg],$A93,EB[Nositel],$B93,EB[Výběr],1,EB[unit],"TJ"),0)</f>
        <v>0</v>
      </c>
    </row>
    <row r="94" spans="1:64" s="196" customFormat="1" x14ac:dyDescent="0.25">
      <c r="A94" s="196" t="s">
        <v>1205</v>
      </c>
      <c r="B94" t="s">
        <v>3131</v>
      </c>
      <c r="C94" s="221" t="str">
        <f t="shared" si="224"/>
        <v>Plynná paliva</v>
      </c>
      <c r="D94" s="215">
        <f ca="1">IF(D$1&lt;=Last_Bil,SUMIFS(INDIRECT("EB[" &amp; D$1 &amp; "]"),EB[indic_nrg],$A94,EB[Nositel],$B94,EB[Výběr],1,EB[unit],"TJ"),0)</f>
        <v>7014</v>
      </c>
      <c r="E94" s="173">
        <f ca="1">IF(E$1&lt;=Last_Bil,SUMIFS(INDIRECT("EB[" &amp; E$1 &amp; "]"),EB[indic_nrg],$A94,EB[Nositel],$B94,EB[Výběr],1,EB[unit],"TJ"),0)</f>
        <v>6348</v>
      </c>
      <c r="F94" s="173">
        <f ca="1">IF(F$1&lt;=Last_Bil,SUMIFS(INDIRECT("EB[" &amp; F$1 &amp; "]"),EB[indic_nrg],$A94,EB[Nositel],$B94,EB[Výběr],1,EB[unit],"TJ"),0)</f>
        <v>6342</v>
      </c>
      <c r="G94" s="173">
        <f ca="1">IF(G$1&lt;=Last_Bil,SUMIFS(INDIRECT("EB[" &amp; G$1 &amp; "]"),EB[indic_nrg],$A94,EB[Nositel],$B94,EB[Výběr],1,EB[unit],"TJ"),0)</f>
        <v>5175</v>
      </c>
      <c r="H94" s="173">
        <f ca="1">IF(H$1&lt;=Last_Bil,SUMIFS(INDIRECT("EB[" &amp; H$1 &amp; "]"),EB[indic_nrg],$A94,EB[Nositel],$B94,EB[Výběr],1,EB[unit],"TJ"),0)</f>
        <v>3524</v>
      </c>
      <c r="I94" s="173">
        <f ca="1">IF(I$1&lt;=Last_Bil,SUMIFS(INDIRECT("EB[" &amp; I$1 &amp; "]"),EB[indic_nrg],$A94,EB[Nositel],$B94,EB[Výběr],1,EB[unit],"TJ"),0)</f>
        <v>4148</v>
      </c>
      <c r="J94" s="173">
        <f ca="1">IF(J$1&lt;=Last_Bil,SUMIFS(INDIRECT("EB[" &amp; J$1 &amp; "]"),EB[indic_nrg],$A94,EB[Nositel],$B94,EB[Výběr],1,EB[unit],"TJ"),0)</f>
        <v>4759</v>
      </c>
      <c r="K94" s="173">
        <f ca="1">IF(K$1&lt;=Last_Bil,SUMIFS(INDIRECT("EB[" &amp; K$1 &amp; "]"),EB[indic_nrg],$A94,EB[Nositel],$B94,EB[Výběr],1,EB[unit],"TJ"),0)</f>
        <v>4827</v>
      </c>
      <c r="L94" s="173">
        <f ca="1">IF(L$1&lt;=Last_Bil,SUMIFS(INDIRECT("EB[" &amp; L$1 &amp; "]"),EB[indic_nrg],$A94,EB[Nositel],$B94,EB[Výběr],1,EB[unit],"TJ"),0)</f>
        <v>5202</v>
      </c>
      <c r="M94" s="173">
        <f ca="1">IF(M$1&lt;=Last_Bil,SUMIFS(INDIRECT("EB[" &amp; M$1 &amp; "]"),EB[indic_nrg],$A94,EB[Nositel],$B94,EB[Výběr],1,EB[unit],"TJ"),0)</f>
        <v>7486</v>
      </c>
      <c r="N94" s="173">
        <f ca="1">IF(N$1&lt;=Last_Bil,SUMIFS(INDIRECT("EB[" &amp; N$1 &amp; "]"),EB[indic_nrg],$A94,EB[Nositel],$B94,EB[Výběr],1,EB[unit],"TJ"),0)</f>
        <v>5170</v>
      </c>
      <c r="O94" s="173">
        <f ca="1">IF(O$1&lt;=Last_Bil,SUMIFS(INDIRECT("EB[" &amp; O$1 &amp; "]"),EB[indic_nrg],$A94,EB[Nositel],$B94,EB[Výběr],1,EB[unit],"TJ"),0)</f>
        <v>4984</v>
      </c>
      <c r="P94" s="173">
        <f ca="1">IF(P$1&lt;=Last_Bil,SUMIFS(INDIRECT("EB[" &amp; P$1 &amp; "]"),EB[indic_nrg],$A94,EB[Nositel],$B94,EB[Výběr],1,EB[unit],"TJ"),0)</f>
        <v>5022</v>
      </c>
      <c r="Q94" s="173">
        <f ca="1">IF(Q$1&lt;=Last_Bil,SUMIFS(INDIRECT("EB[" &amp; Q$1 &amp; "]"),EB[indic_nrg],$A94,EB[Nositel],$B94,EB[Výběr],1,EB[unit],"TJ"),0)</f>
        <v>4405</v>
      </c>
      <c r="R94" s="173">
        <f ca="1">IF(R$1&lt;=Last_Bil,SUMIFS(INDIRECT("EB[" &amp; R$1 &amp; "]"),EB[indic_nrg],$A94,EB[Nositel],$B94,EB[Výběr],1,EB[unit],"TJ"),0)</f>
        <v>4925</v>
      </c>
      <c r="S94" s="173">
        <f ca="1">IF(S$1&lt;=Last_Bil,SUMIFS(INDIRECT("EB[" &amp; S$1 &amp; "]"),EB[indic_nrg],$A94,EB[Nositel],$B94,EB[Výběr],1,EB[unit],"TJ"),0)</f>
        <v>4760</v>
      </c>
      <c r="T94" s="173">
        <f ca="1">IF(T$1&lt;=Last_Bil,SUMIFS(INDIRECT("EB[" &amp; T$1 &amp; "]"),EB[indic_nrg],$A94,EB[Nositel],$B94,EB[Výběr],1,EB[unit],"TJ"),0)</f>
        <v>3555</v>
      </c>
      <c r="U94" s="173">
        <f ca="1">IF(U$1&lt;=Last_Bil,SUMIFS(INDIRECT("EB[" &amp; U$1 &amp; "]"),EB[indic_nrg],$A94,EB[Nositel],$B94,EB[Výběr],1,EB[unit],"TJ"),0)</f>
        <v>3133</v>
      </c>
      <c r="V94" s="173">
        <f ca="1">IF(V$1&lt;=Last_Bil,SUMIFS(INDIRECT("EB[" &amp; V$1 &amp; "]"),EB[indic_nrg],$A94,EB[Nositel],$B94,EB[Výběr],1,EB[unit],"TJ"),0)</f>
        <v>2884</v>
      </c>
      <c r="W94" s="173">
        <f ca="1">IF(W$1&lt;=Last_Bil,SUMIFS(INDIRECT("EB[" &amp; W$1 &amp; "]"),EB[indic_nrg],$A94,EB[Nositel],$B94,EB[Výběr],1,EB[unit],"TJ"),0)</f>
        <v>2947</v>
      </c>
      <c r="X94" s="173">
        <f ca="1">IF(X$1&lt;=Last_Bil,SUMIFS(INDIRECT("EB[" &amp; X$1 &amp; "]"),EB[indic_nrg],$A94,EB[Nositel],$B94,EB[Výběr],1,EB[unit],"TJ"),0)</f>
        <v>7358</v>
      </c>
      <c r="Y94" s="173">
        <f ca="1">IF(Y$1&lt;=Last_Bil,SUMIFS(INDIRECT("EB[" &amp; Y$1 &amp; "]"),EB[indic_nrg],$A94,EB[Nositel],$B94,EB[Výběr],1,EB[unit],"TJ"),0)</f>
        <v>6824</v>
      </c>
      <c r="Z94" s="173">
        <f ca="1">IF(Z$1&lt;=Last_Bil,SUMIFS(INDIRECT("EB[" &amp; Z$1 &amp; "]"),EB[indic_nrg],$A94,EB[Nositel],$B94,EB[Výběr],1,EB[unit],"TJ"),0)</f>
        <v>6815</v>
      </c>
      <c r="AA94" s="173">
        <f ca="1">IF(AA$1&lt;=Last_Bil,SUMIFS(INDIRECT("EB[" &amp; AA$1 &amp; "]"),EB[indic_nrg],$A94,EB[Nositel],$B94,EB[Výběr],1,EB[unit],"TJ"),0)</f>
        <v>7341</v>
      </c>
      <c r="AB94" s="173">
        <f ca="1">IF(AB$1&lt;=Last_Bil,SUMIFS(INDIRECT("EB[" &amp; AB$1 &amp; "]"),EB[indic_nrg],$A94,EB[Nositel],$B94,EB[Výběr],1,EB[unit],"TJ"),0)</f>
        <v>6584</v>
      </c>
      <c r="AC94" s="173">
        <f ca="1">IF(AC$1&lt;=Last_Bil,SUMIFS(INDIRECT("EB[" &amp; AC$1 &amp; "]"),EB[indic_nrg],$A94,EB[Nositel],$B94,EB[Výběr],1,EB[unit],"TJ"),0)</f>
        <v>6724</v>
      </c>
      <c r="AD94" s="173">
        <f ca="1">IF(AD$1&lt;=Last_Bil,SUMIFS(INDIRECT("EB[" &amp; AD$1 &amp; "]"),EB[indic_nrg],$A94,EB[Nositel],$B94,EB[Výběr],1,EB[unit],"TJ"),0)</f>
        <v>0</v>
      </c>
      <c r="AE94" s="173">
        <f ca="1">IF(AE$1&lt;=Last_Bil,SUMIFS(INDIRECT("EB[" &amp; AE$1 &amp; "]"),EB[indic_nrg],$A94,EB[Nositel],$B94,EB[Výběr],1,EB[unit],"TJ"),0)</f>
        <v>0</v>
      </c>
      <c r="AF94" s="173">
        <f ca="1">IF(AF$1&lt;=Last_Bil,SUMIFS(INDIRECT("EB[" &amp; AF$1 &amp; "]"),EB[indic_nrg],$A94,EB[Nositel],$B94,EB[Výběr],1,EB[unit],"TJ"),0)</f>
        <v>0</v>
      </c>
      <c r="AG94" s="173">
        <f ca="1">IF(AG$1&lt;=Last_Bil,SUMIFS(INDIRECT("EB[" &amp; AG$1 &amp; "]"),EB[indic_nrg],$A94,EB[Nositel],$B94,EB[Výběr],1,EB[unit],"TJ"),0)</f>
        <v>0</v>
      </c>
      <c r="AH94" s="173">
        <f ca="1">IF(AH$1&lt;=Last_Bil,SUMIFS(INDIRECT("EB[" &amp; AH$1 &amp; "]"),EB[indic_nrg],$A94,EB[Nositel],$B94,EB[Výběr],1,EB[unit],"TJ"),0)</f>
        <v>0</v>
      </c>
      <c r="AI94" s="173">
        <f ca="1">IF(AI$1&lt;=Last_Bil,SUMIFS(INDIRECT("EB[" &amp; AI$1 &amp; "]"),EB[indic_nrg],$A94,EB[Nositel],$B94,EB[Výběr],1,EB[unit],"TJ"),0)</f>
        <v>0</v>
      </c>
      <c r="AJ94" s="173">
        <f ca="1">IF(AJ$1&lt;=Last_Bil,SUMIFS(INDIRECT("EB[" &amp; AJ$1 &amp; "]"),EB[indic_nrg],$A94,EB[Nositel],$B94,EB[Výběr],1,EB[unit],"TJ"),0)</f>
        <v>0</v>
      </c>
      <c r="AK94" s="173">
        <f ca="1">IF(AK$1&lt;=Last_Bil,SUMIFS(INDIRECT("EB[" &amp; AK$1 &amp; "]"),EB[indic_nrg],$A94,EB[Nositel],$B94,EB[Výběr],1,EB[unit],"TJ"),0)</f>
        <v>0</v>
      </c>
      <c r="AL94" s="173">
        <f ca="1">IF(AL$1&lt;=Last_Bil,SUMIFS(INDIRECT("EB[" &amp; AL$1 &amp; "]"),EB[indic_nrg],$A94,EB[Nositel],$B94,EB[Výběr],1,EB[unit],"TJ"),0)</f>
        <v>0</v>
      </c>
      <c r="AM94" s="173">
        <f ca="1">IF(AM$1&lt;=Last_Bil,SUMIFS(INDIRECT("EB[" &amp; AM$1 &amp; "]"),EB[indic_nrg],$A94,EB[Nositel],$B94,EB[Výběr],1,EB[unit],"TJ"),0)</f>
        <v>0</v>
      </c>
      <c r="AN94" s="173">
        <f ca="1">IF(AN$1&lt;=Last_Bil,SUMIFS(INDIRECT("EB[" &amp; AN$1 &amp; "]"),EB[indic_nrg],$A94,EB[Nositel],$B94,EB[Výběr],1,EB[unit],"TJ"),0)</f>
        <v>0</v>
      </c>
      <c r="AO94" s="173">
        <f ca="1">IF(AO$1&lt;=Last_Bil,SUMIFS(INDIRECT("EB[" &amp; AO$1 &amp; "]"),EB[indic_nrg],$A94,EB[Nositel],$B94,EB[Výběr],1,EB[unit],"TJ"),0)</f>
        <v>0</v>
      </c>
      <c r="AP94" s="173">
        <f ca="1">IF(AP$1&lt;=Last_Bil,SUMIFS(INDIRECT("EB[" &amp; AP$1 &amp; "]"),EB[indic_nrg],$A94,EB[Nositel],$B94,EB[Výběr],1,EB[unit],"TJ"),0)</f>
        <v>0</v>
      </c>
      <c r="AQ94" s="173">
        <f ca="1">IF(AQ$1&lt;=Last_Bil,SUMIFS(INDIRECT("EB[" &amp; AQ$1 &amp; "]"),EB[indic_nrg],$A94,EB[Nositel],$B94,EB[Výběr],1,EB[unit],"TJ"),0)</f>
        <v>0</v>
      </c>
      <c r="AR94" s="173">
        <f ca="1">IF(AR$1&lt;=Last_Bil,SUMIFS(INDIRECT("EB[" &amp; AR$1 &amp; "]"),EB[indic_nrg],$A94,EB[Nositel],$B94,EB[Výběr],1,EB[unit],"TJ"),0)</f>
        <v>0</v>
      </c>
      <c r="AS94" s="173">
        <f ca="1">IF(AS$1&lt;=Last_Bil,SUMIFS(INDIRECT("EB[" &amp; AS$1 &amp; "]"),EB[indic_nrg],$A94,EB[Nositel],$B94,EB[Výběr],1,EB[unit],"TJ"),0)</f>
        <v>0</v>
      </c>
      <c r="AT94" s="173">
        <f ca="1">IF(AT$1&lt;=Last_Bil,SUMIFS(INDIRECT("EB[" &amp; AT$1 &amp; "]"),EB[indic_nrg],$A94,EB[Nositel],$B94,EB[Výběr],1,EB[unit],"TJ"),0)</f>
        <v>0</v>
      </c>
      <c r="AU94" s="173">
        <f ca="1">IF(AU$1&lt;=Last_Bil,SUMIFS(INDIRECT("EB[" &amp; AU$1 &amp; "]"),EB[indic_nrg],$A94,EB[Nositel],$B94,EB[Výběr],1,EB[unit],"TJ"),0)</f>
        <v>0</v>
      </c>
      <c r="AV94" s="173">
        <f ca="1">IF(AV$1&lt;=Last_Bil,SUMIFS(INDIRECT("EB[" &amp; AV$1 &amp; "]"),EB[indic_nrg],$A94,EB[Nositel],$B94,EB[Výběr],1,EB[unit],"TJ"),0)</f>
        <v>0</v>
      </c>
      <c r="AW94" s="173">
        <f ca="1">IF(AW$1&lt;=Last_Bil,SUMIFS(INDIRECT("EB[" &amp; AW$1 &amp; "]"),EB[indic_nrg],$A94,EB[Nositel],$B94,EB[Výběr],1,EB[unit],"TJ"),0)</f>
        <v>0</v>
      </c>
      <c r="AX94" s="173">
        <f ca="1">IF(AX$1&lt;=Last_Bil,SUMIFS(INDIRECT("EB[" &amp; AX$1 &amp; "]"),EB[indic_nrg],$A94,EB[Nositel],$B94,EB[Výběr],1,EB[unit],"TJ"),0)</f>
        <v>0</v>
      </c>
      <c r="AY94" s="173">
        <f ca="1">IF(AY$1&lt;=Last_Bil,SUMIFS(INDIRECT("EB[" &amp; AY$1 &amp; "]"),EB[indic_nrg],$A94,EB[Nositel],$B94,EB[Výběr],1,EB[unit],"TJ"),0)</f>
        <v>0</v>
      </c>
      <c r="AZ94" s="173">
        <f ca="1">IF(AZ$1&lt;=Last_Bil,SUMIFS(INDIRECT("EB[" &amp; AZ$1 &amp; "]"),EB[indic_nrg],$A94,EB[Nositel],$B94,EB[Výběr],1,EB[unit],"TJ"),0)</f>
        <v>0</v>
      </c>
      <c r="BA94" s="173">
        <f ca="1">IF(BA$1&lt;=Last_Bil,SUMIFS(INDIRECT("EB[" &amp; BA$1 &amp; "]"),EB[indic_nrg],$A94,EB[Nositel],$B94,EB[Výběr],1,EB[unit],"TJ"),0)</f>
        <v>0</v>
      </c>
      <c r="BB94" s="173">
        <f ca="1">IF(BB$1&lt;=Last_Bil,SUMIFS(INDIRECT("EB[" &amp; BB$1 &amp; "]"),EB[indic_nrg],$A94,EB[Nositel],$B94,EB[Výběr],1,EB[unit],"TJ"),0)</f>
        <v>0</v>
      </c>
      <c r="BC94" s="173">
        <f ca="1">IF(BC$1&lt;=Last_Bil,SUMIFS(INDIRECT("EB[" &amp; BC$1 &amp; "]"),EB[indic_nrg],$A94,EB[Nositel],$B94,EB[Výběr],1,EB[unit],"TJ"),0)</f>
        <v>0</v>
      </c>
      <c r="BD94" s="173">
        <f ca="1">IF(BD$1&lt;=Last_Bil,SUMIFS(INDIRECT("EB[" &amp; BD$1 &amp; "]"),EB[indic_nrg],$A94,EB[Nositel],$B94,EB[Výběr],1,EB[unit],"TJ"),0)</f>
        <v>0</v>
      </c>
      <c r="BE94" s="173">
        <f ca="1">IF(BE$1&lt;=Last_Bil,SUMIFS(INDIRECT("EB[" &amp; BE$1 &amp; "]"),EB[indic_nrg],$A94,EB[Nositel],$B94,EB[Výběr],1,EB[unit],"TJ"),0)</f>
        <v>0</v>
      </c>
      <c r="BF94" s="173">
        <f ca="1">IF(BF$1&lt;=Last_Bil,SUMIFS(INDIRECT("EB[" &amp; BF$1 &amp; "]"),EB[indic_nrg],$A94,EB[Nositel],$B94,EB[Výběr],1,EB[unit],"TJ"),0)</f>
        <v>0</v>
      </c>
      <c r="BG94" s="173">
        <f ca="1">IF(BG$1&lt;=Last_Bil,SUMIFS(INDIRECT("EB[" &amp; BG$1 &amp; "]"),EB[indic_nrg],$A94,EB[Nositel],$B94,EB[Výběr],1,EB[unit],"TJ"),0)</f>
        <v>0</v>
      </c>
      <c r="BH94" s="173">
        <f ca="1">IF(BH$1&lt;=Last_Bil,SUMIFS(INDIRECT("EB[" &amp; BH$1 &amp; "]"),EB[indic_nrg],$A94,EB[Nositel],$B94,EB[Výběr],1,EB[unit],"TJ"),0)</f>
        <v>0</v>
      </c>
      <c r="BI94" s="173">
        <f ca="1">IF(BI$1&lt;=Last_Bil,SUMIFS(INDIRECT("EB[" &amp; BI$1 &amp; "]"),EB[indic_nrg],$A94,EB[Nositel],$B94,EB[Výběr],1,EB[unit],"TJ"),0)</f>
        <v>0</v>
      </c>
      <c r="BJ94" s="173">
        <f ca="1">IF(BJ$1&lt;=Last_Bil,SUMIFS(INDIRECT("EB[" &amp; BJ$1 &amp; "]"),EB[indic_nrg],$A94,EB[Nositel],$B94,EB[Výběr],1,EB[unit],"TJ"),0)</f>
        <v>0</v>
      </c>
      <c r="BK94" s="173">
        <f ca="1">IF(BK$1&lt;=Last_Bil,SUMIFS(INDIRECT("EB[" &amp; BK$1 &amp; "]"),EB[indic_nrg],$A94,EB[Nositel],$B94,EB[Výběr],1,EB[unit],"TJ"),0)</f>
        <v>0</v>
      </c>
      <c r="BL94" s="162">
        <f ca="1">IF(BL$1&lt;=Last_Bil,SUMIFS(INDIRECT("EB[" &amp; BL$1 &amp; "]"),EB[indic_nrg],$A94,EB[Nositel],$B94,EB[Výběr],1,EB[unit],"TJ"),0)</f>
        <v>0</v>
      </c>
    </row>
    <row r="95" spans="1:64" s="196" customFormat="1" x14ac:dyDescent="0.25">
      <c r="A95" s="196" t="s">
        <v>1205</v>
      </c>
      <c r="B95" t="s">
        <v>3134</v>
      </c>
      <c r="C95" s="221" t="str">
        <f t="shared" si="224"/>
        <v>Biomasa</v>
      </c>
      <c r="D95" s="215">
        <f ca="1">IF(D$1&lt;=Last_Bil,SUMIFS(INDIRECT("EB[" &amp; D$1 &amp; "]"),EB[indic_nrg],$A95,EB[Nositel],$B95,EB[Výběr],1,EB[unit],"TJ"),0)</f>
        <v>545</v>
      </c>
      <c r="E95" s="173">
        <f ca="1">IF(E$1&lt;=Last_Bil,SUMIFS(INDIRECT("EB[" &amp; E$1 &amp; "]"),EB[indic_nrg],$A95,EB[Nositel],$B95,EB[Výběr],1,EB[unit],"TJ"),0)</f>
        <v>480</v>
      </c>
      <c r="F95" s="173">
        <f ca="1">IF(F$1&lt;=Last_Bil,SUMIFS(INDIRECT("EB[" &amp; F$1 &amp; "]"),EB[indic_nrg],$A95,EB[Nositel],$B95,EB[Výběr],1,EB[unit],"TJ"),0)</f>
        <v>683</v>
      </c>
      <c r="G95" s="173">
        <f ca="1">IF(G$1&lt;=Last_Bil,SUMIFS(INDIRECT("EB[" &amp; G$1 &amp; "]"),EB[indic_nrg],$A95,EB[Nositel],$B95,EB[Výběr],1,EB[unit],"TJ"),0)</f>
        <v>865</v>
      </c>
      <c r="H95" s="173">
        <f ca="1">IF(H$1&lt;=Last_Bil,SUMIFS(INDIRECT("EB[" &amp; H$1 &amp; "]"),EB[indic_nrg],$A95,EB[Nositel],$B95,EB[Výběr],1,EB[unit],"TJ"),0)</f>
        <v>1466</v>
      </c>
      <c r="I95" s="173">
        <f ca="1">IF(I$1&lt;=Last_Bil,SUMIFS(INDIRECT("EB[" &amp; I$1 &amp; "]"),EB[indic_nrg],$A95,EB[Nositel],$B95,EB[Výběr],1,EB[unit],"TJ"),0)</f>
        <v>1514</v>
      </c>
      <c r="J95" s="173">
        <f ca="1">IF(J$1&lt;=Last_Bil,SUMIFS(INDIRECT("EB[" &amp; J$1 &amp; "]"),EB[indic_nrg],$A95,EB[Nositel],$B95,EB[Výběr],1,EB[unit],"TJ"),0)</f>
        <v>1656</v>
      </c>
      <c r="K95" s="173">
        <f ca="1">IF(K$1&lt;=Last_Bil,SUMIFS(INDIRECT("EB[" &amp; K$1 &amp; "]"),EB[indic_nrg],$A95,EB[Nositel],$B95,EB[Výběr],1,EB[unit],"TJ"),0)</f>
        <v>1710</v>
      </c>
      <c r="L95" s="173">
        <f ca="1">IF(L$1&lt;=Last_Bil,SUMIFS(INDIRECT("EB[" &amp; L$1 &amp; "]"),EB[indic_nrg],$A95,EB[Nositel],$B95,EB[Výběr],1,EB[unit],"TJ"),0)</f>
        <v>1211</v>
      </c>
      <c r="M95" s="173">
        <f ca="1">IF(M$1&lt;=Last_Bil,SUMIFS(INDIRECT("EB[" &amp; M$1 &amp; "]"),EB[indic_nrg],$A95,EB[Nositel],$B95,EB[Výběr],1,EB[unit],"TJ"),0)</f>
        <v>1758</v>
      </c>
      <c r="N95" s="173">
        <f ca="1">IF(N$1&lt;=Last_Bil,SUMIFS(INDIRECT("EB[" &amp; N$1 &amp; "]"),EB[indic_nrg],$A95,EB[Nositel],$B95,EB[Výběr],1,EB[unit],"TJ"),0)</f>
        <v>1593</v>
      </c>
      <c r="O95" s="173">
        <f ca="1">IF(O$1&lt;=Last_Bil,SUMIFS(INDIRECT("EB[" &amp; O$1 &amp; "]"),EB[indic_nrg],$A95,EB[Nositel],$B95,EB[Výběr],1,EB[unit],"TJ"),0)</f>
        <v>1578</v>
      </c>
      <c r="P95" s="173">
        <f ca="1">IF(P$1&lt;=Last_Bil,SUMIFS(INDIRECT("EB[" &amp; P$1 &amp; "]"),EB[indic_nrg],$A95,EB[Nositel],$B95,EB[Výběr],1,EB[unit],"TJ"),0)</f>
        <v>1634</v>
      </c>
      <c r="Q95" s="173">
        <f ca="1">IF(Q$1&lt;=Last_Bil,SUMIFS(INDIRECT("EB[" &amp; Q$1 &amp; "]"),EB[indic_nrg],$A95,EB[Nositel],$B95,EB[Výběr],1,EB[unit],"TJ"),0)</f>
        <v>1568</v>
      </c>
      <c r="R95" s="173">
        <f ca="1">IF(R$1&lt;=Last_Bil,SUMIFS(INDIRECT("EB[" &amp; R$1 &amp; "]"),EB[indic_nrg],$A95,EB[Nositel],$B95,EB[Výběr],1,EB[unit],"TJ"),0)</f>
        <v>1654</v>
      </c>
      <c r="S95" s="173">
        <f ca="1">IF(S$1&lt;=Last_Bil,SUMIFS(INDIRECT("EB[" &amp; S$1 &amp; "]"),EB[indic_nrg],$A95,EB[Nositel],$B95,EB[Výběr],1,EB[unit],"TJ"),0)</f>
        <v>1639</v>
      </c>
      <c r="T95" s="173">
        <f ca="1">IF(T$1&lt;=Last_Bil,SUMIFS(INDIRECT("EB[" &amp; T$1 &amp; "]"),EB[indic_nrg],$A95,EB[Nositel],$B95,EB[Výběr],1,EB[unit],"TJ"),0)</f>
        <v>1624</v>
      </c>
      <c r="U95" s="173">
        <f ca="1">IF(U$1&lt;=Last_Bil,SUMIFS(INDIRECT("EB[" &amp; U$1 &amp; "]"),EB[indic_nrg],$A95,EB[Nositel],$B95,EB[Výběr],1,EB[unit],"TJ"),0)</f>
        <v>1832</v>
      </c>
      <c r="V95" s="173">
        <f ca="1">IF(V$1&lt;=Last_Bil,SUMIFS(INDIRECT("EB[" &amp; V$1 &amp; "]"),EB[indic_nrg],$A95,EB[Nositel],$B95,EB[Výběr],1,EB[unit],"TJ"),0)</f>
        <v>1787</v>
      </c>
      <c r="W95" s="173">
        <f ca="1">IF(W$1&lt;=Last_Bil,SUMIFS(INDIRECT("EB[" &amp; W$1 &amp; "]"),EB[indic_nrg],$A95,EB[Nositel],$B95,EB[Výběr],1,EB[unit],"TJ"),0)</f>
        <v>1829</v>
      </c>
      <c r="X95" s="173">
        <f ca="1">IF(X$1&lt;=Last_Bil,SUMIFS(INDIRECT("EB[" &amp; X$1 &amp; "]"),EB[indic_nrg],$A95,EB[Nositel],$B95,EB[Výběr],1,EB[unit],"TJ"),0)</f>
        <v>63</v>
      </c>
      <c r="Y95" s="173">
        <f ca="1">IF(Y$1&lt;=Last_Bil,SUMIFS(INDIRECT("EB[" &amp; Y$1 &amp; "]"),EB[indic_nrg],$A95,EB[Nositel],$B95,EB[Výběr],1,EB[unit],"TJ"),0)</f>
        <v>913</v>
      </c>
      <c r="Z95" s="173">
        <f ca="1">IF(Z$1&lt;=Last_Bil,SUMIFS(INDIRECT("EB[" &amp; Z$1 &amp; "]"),EB[indic_nrg],$A95,EB[Nositel],$B95,EB[Výběr],1,EB[unit],"TJ"),0)</f>
        <v>525</v>
      </c>
      <c r="AA95" s="173">
        <f ca="1">IF(AA$1&lt;=Last_Bil,SUMIFS(INDIRECT("EB[" &amp; AA$1 &amp; "]"),EB[indic_nrg],$A95,EB[Nositel],$B95,EB[Výběr],1,EB[unit],"TJ"),0)</f>
        <v>597</v>
      </c>
      <c r="AB95" s="173">
        <f ca="1">IF(AB$1&lt;=Last_Bil,SUMIFS(INDIRECT("EB[" &amp; AB$1 &amp; "]"),EB[indic_nrg],$A95,EB[Nositel],$B95,EB[Výběr],1,EB[unit],"TJ"),0)</f>
        <v>577</v>
      </c>
      <c r="AC95" s="173">
        <f ca="1">IF(AC$1&lt;=Last_Bil,SUMIFS(INDIRECT("EB[" &amp; AC$1 &amp; "]"),EB[indic_nrg],$A95,EB[Nositel],$B95,EB[Výběr],1,EB[unit],"TJ"),0)</f>
        <v>632</v>
      </c>
      <c r="AD95" s="173">
        <f ca="1">IF(AD$1&lt;=Last_Bil,SUMIFS(INDIRECT("EB[" &amp; AD$1 &amp; "]"),EB[indic_nrg],$A95,EB[Nositel],$B95,EB[Výběr],1,EB[unit],"TJ"),0)</f>
        <v>0</v>
      </c>
      <c r="AE95" s="173">
        <f ca="1">IF(AE$1&lt;=Last_Bil,SUMIFS(INDIRECT("EB[" &amp; AE$1 &amp; "]"),EB[indic_nrg],$A95,EB[Nositel],$B95,EB[Výběr],1,EB[unit],"TJ"),0)</f>
        <v>0</v>
      </c>
      <c r="AF95" s="173">
        <f ca="1">IF(AF$1&lt;=Last_Bil,SUMIFS(INDIRECT("EB[" &amp; AF$1 &amp; "]"),EB[indic_nrg],$A95,EB[Nositel],$B95,EB[Výběr],1,EB[unit],"TJ"),0)</f>
        <v>0</v>
      </c>
      <c r="AG95" s="173">
        <f ca="1">IF(AG$1&lt;=Last_Bil,SUMIFS(INDIRECT("EB[" &amp; AG$1 &amp; "]"),EB[indic_nrg],$A95,EB[Nositel],$B95,EB[Výběr],1,EB[unit],"TJ"),0)</f>
        <v>0</v>
      </c>
      <c r="AH95" s="173">
        <f ca="1">IF(AH$1&lt;=Last_Bil,SUMIFS(INDIRECT("EB[" &amp; AH$1 &amp; "]"),EB[indic_nrg],$A95,EB[Nositel],$B95,EB[Výběr],1,EB[unit],"TJ"),0)</f>
        <v>0</v>
      </c>
      <c r="AI95" s="173">
        <f ca="1">IF(AI$1&lt;=Last_Bil,SUMIFS(INDIRECT("EB[" &amp; AI$1 &amp; "]"),EB[indic_nrg],$A95,EB[Nositel],$B95,EB[Výběr],1,EB[unit],"TJ"),0)</f>
        <v>0</v>
      </c>
      <c r="AJ95" s="173">
        <f ca="1">IF(AJ$1&lt;=Last_Bil,SUMIFS(INDIRECT("EB[" &amp; AJ$1 &amp; "]"),EB[indic_nrg],$A95,EB[Nositel],$B95,EB[Výběr],1,EB[unit],"TJ"),0)</f>
        <v>0</v>
      </c>
      <c r="AK95" s="173">
        <f ca="1">IF(AK$1&lt;=Last_Bil,SUMIFS(INDIRECT("EB[" &amp; AK$1 &amp; "]"),EB[indic_nrg],$A95,EB[Nositel],$B95,EB[Výběr],1,EB[unit],"TJ"),0)</f>
        <v>0</v>
      </c>
      <c r="AL95" s="173">
        <f ca="1">IF(AL$1&lt;=Last_Bil,SUMIFS(INDIRECT("EB[" &amp; AL$1 &amp; "]"),EB[indic_nrg],$A95,EB[Nositel],$B95,EB[Výběr],1,EB[unit],"TJ"),0)</f>
        <v>0</v>
      </c>
      <c r="AM95" s="173">
        <f ca="1">IF(AM$1&lt;=Last_Bil,SUMIFS(INDIRECT("EB[" &amp; AM$1 &amp; "]"),EB[indic_nrg],$A95,EB[Nositel],$B95,EB[Výběr],1,EB[unit],"TJ"),0)</f>
        <v>0</v>
      </c>
      <c r="AN95" s="173">
        <f ca="1">IF(AN$1&lt;=Last_Bil,SUMIFS(INDIRECT("EB[" &amp; AN$1 &amp; "]"),EB[indic_nrg],$A95,EB[Nositel],$B95,EB[Výběr],1,EB[unit],"TJ"),0)</f>
        <v>0</v>
      </c>
      <c r="AO95" s="173">
        <f ca="1">IF(AO$1&lt;=Last_Bil,SUMIFS(INDIRECT("EB[" &amp; AO$1 &amp; "]"),EB[indic_nrg],$A95,EB[Nositel],$B95,EB[Výběr],1,EB[unit],"TJ"),0)</f>
        <v>0</v>
      </c>
      <c r="AP95" s="173">
        <f ca="1">IF(AP$1&lt;=Last_Bil,SUMIFS(INDIRECT("EB[" &amp; AP$1 &amp; "]"),EB[indic_nrg],$A95,EB[Nositel],$B95,EB[Výběr],1,EB[unit],"TJ"),0)</f>
        <v>0</v>
      </c>
      <c r="AQ95" s="173">
        <f ca="1">IF(AQ$1&lt;=Last_Bil,SUMIFS(INDIRECT("EB[" &amp; AQ$1 &amp; "]"),EB[indic_nrg],$A95,EB[Nositel],$B95,EB[Výběr],1,EB[unit],"TJ"),0)</f>
        <v>0</v>
      </c>
      <c r="AR95" s="173">
        <f ca="1">IF(AR$1&lt;=Last_Bil,SUMIFS(INDIRECT("EB[" &amp; AR$1 &amp; "]"),EB[indic_nrg],$A95,EB[Nositel],$B95,EB[Výběr],1,EB[unit],"TJ"),0)</f>
        <v>0</v>
      </c>
      <c r="AS95" s="173">
        <f ca="1">IF(AS$1&lt;=Last_Bil,SUMIFS(INDIRECT("EB[" &amp; AS$1 &amp; "]"),EB[indic_nrg],$A95,EB[Nositel],$B95,EB[Výběr],1,EB[unit],"TJ"),0)</f>
        <v>0</v>
      </c>
      <c r="AT95" s="173">
        <f ca="1">IF(AT$1&lt;=Last_Bil,SUMIFS(INDIRECT("EB[" &amp; AT$1 &amp; "]"),EB[indic_nrg],$A95,EB[Nositel],$B95,EB[Výběr],1,EB[unit],"TJ"),0)</f>
        <v>0</v>
      </c>
      <c r="AU95" s="173">
        <f ca="1">IF(AU$1&lt;=Last_Bil,SUMIFS(INDIRECT("EB[" &amp; AU$1 &amp; "]"),EB[indic_nrg],$A95,EB[Nositel],$B95,EB[Výběr],1,EB[unit],"TJ"),0)</f>
        <v>0</v>
      </c>
      <c r="AV95" s="173">
        <f ca="1">IF(AV$1&lt;=Last_Bil,SUMIFS(INDIRECT("EB[" &amp; AV$1 &amp; "]"),EB[indic_nrg],$A95,EB[Nositel],$B95,EB[Výběr],1,EB[unit],"TJ"),0)</f>
        <v>0</v>
      </c>
      <c r="AW95" s="173">
        <f ca="1">IF(AW$1&lt;=Last_Bil,SUMIFS(INDIRECT("EB[" &amp; AW$1 &amp; "]"),EB[indic_nrg],$A95,EB[Nositel],$B95,EB[Výběr],1,EB[unit],"TJ"),0)</f>
        <v>0</v>
      </c>
      <c r="AX95" s="173">
        <f ca="1">IF(AX$1&lt;=Last_Bil,SUMIFS(INDIRECT("EB[" &amp; AX$1 &amp; "]"),EB[indic_nrg],$A95,EB[Nositel],$B95,EB[Výběr],1,EB[unit],"TJ"),0)</f>
        <v>0</v>
      </c>
      <c r="AY95" s="173">
        <f ca="1">IF(AY$1&lt;=Last_Bil,SUMIFS(INDIRECT("EB[" &amp; AY$1 &amp; "]"),EB[indic_nrg],$A95,EB[Nositel],$B95,EB[Výběr],1,EB[unit],"TJ"),0)</f>
        <v>0</v>
      </c>
      <c r="AZ95" s="173">
        <f ca="1">IF(AZ$1&lt;=Last_Bil,SUMIFS(INDIRECT("EB[" &amp; AZ$1 &amp; "]"),EB[indic_nrg],$A95,EB[Nositel],$B95,EB[Výběr],1,EB[unit],"TJ"),0)</f>
        <v>0</v>
      </c>
      <c r="BA95" s="173">
        <f ca="1">IF(BA$1&lt;=Last_Bil,SUMIFS(INDIRECT("EB[" &amp; BA$1 &amp; "]"),EB[indic_nrg],$A95,EB[Nositel],$B95,EB[Výběr],1,EB[unit],"TJ"),0)</f>
        <v>0</v>
      </c>
      <c r="BB95" s="173">
        <f ca="1">IF(BB$1&lt;=Last_Bil,SUMIFS(INDIRECT("EB[" &amp; BB$1 &amp; "]"),EB[indic_nrg],$A95,EB[Nositel],$B95,EB[Výběr],1,EB[unit],"TJ"),0)</f>
        <v>0</v>
      </c>
      <c r="BC95" s="173">
        <f ca="1">IF(BC$1&lt;=Last_Bil,SUMIFS(INDIRECT("EB[" &amp; BC$1 &amp; "]"),EB[indic_nrg],$A95,EB[Nositel],$B95,EB[Výběr],1,EB[unit],"TJ"),0)</f>
        <v>0</v>
      </c>
      <c r="BD95" s="173">
        <f ca="1">IF(BD$1&lt;=Last_Bil,SUMIFS(INDIRECT("EB[" &amp; BD$1 &amp; "]"),EB[indic_nrg],$A95,EB[Nositel],$B95,EB[Výběr],1,EB[unit],"TJ"),0)</f>
        <v>0</v>
      </c>
      <c r="BE95" s="173">
        <f ca="1">IF(BE$1&lt;=Last_Bil,SUMIFS(INDIRECT("EB[" &amp; BE$1 &amp; "]"),EB[indic_nrg],$A95,EB[Nositel],$B95,EB[Výběr],1,EB[unit],"TJ"),0)</f>
        <v>0</v>
      </c>
      <c r="BF95" s="173">
        <f ca="1">IF(BF$1&lt;=Last_Bil,SUMIFS(INDIRECT("EB[" &amp; BF$1 &amp; "]"),EB[indic_nrg],$A95,EB[Nositel],$B95,EB[Výběr],1,EB[unit],"TJ"),0)</f>
        <v>0</v>
      </c>
      <c r="BG95" s="173">
        <f ca="1">IF(BG$1&lt;=Last_Bil,SUMIFS(INDIRECT("EB[" &amp; BG$1 &amp; "]"),EB[indic_nrg],$A95,EB[Nositel],$B95,EB[Výběr],1,EB[unit],"TJ"),0)</f>
        <v>0</v>
      </c>
      <c r="BH95" s="173">
        <f ca="1">IF(BH$1&lt;=Last_Bil,SUMIFS(INDIRECT("EB[" &amp; BH$1 &amp; "]"),EB[indic_nrg],$A95,EB[Nositel],$B95,EB[Výběr],1,EB[unit],"TJ"),0)</f>
        <v>0</v>
      </c>
      <c r="BI95" s="173">
        <f ca="1">IF(BI$1&lt;=Last_Bil,SUMIFS(INDIRECT("EB[" &amp; BI$1 &amp; "]"),EB[indic_nrg],$A95,EB[Nositel],$B95,EB[Výběr],1,EB[unit],"TJ"),0)</f>
        <v>0</v>
      </c>
      <c r="BJ95" s="173">
        <f ca="1">IF(BJ$1&lt;=Last_Bil,SUMIFS(INDIRECT("EB[" &amp; BJ$1 &amp; "]"),EB[indic_nrg],$A95,EB[Nositel],$B95,EB[Výběr],1,EB[unit],"TJ"),0)</f>
        <v>0</v>
      </c>
      <c r="BK95" s="173">
        <f ca="1">IF(BK$1&lt;=Last_Bil,SUMIFS(INDIRECT("EB[" &amp; BK$1 &amp; "]"),EB[indic_nrg],$A95,EB[Nositel],$B95,EB[Výběr],1,EB[unit],"TJ"),0)</f>
        <v>0</v>
      </c>
      <c r="BL95" s="162">
        <f ca="1">IF(BL$1&lt;=Last_Bil,SUMIFS(INDIRECT("EB[" &amp; BL$1 &amp; "]"),EB[indic_nrg],$A95,EB[Nositel],$B95,EB[Výběr],1,EB[unit],"TJ"),0)</f>
        <v>0</v>
      </c>
    </row>
    <row r="96" spans="1:64" s="196" customFormat="1" x14ac:dyDescent="0.25">
      <c r="A96" s="196" t="s">
        <v>1205</v>
      </c>
      <c r="B96" t="s">
        <v>3132</v>
      </c>
      <c r="C96" s="221" t="str">
        <f t="shared" si="224"/>
        <v>Ostatní paliva</v>
      </c>
      <c r="D96" s="215">
        <f ca="1">IF(D$1&lt;=Last_Bil,SUMIFS(INDIRECT("EB[" &amp; D$1 &amp; "]"),EB[indic_nrg],$A96,EB[Nositel],$B96,EB[Výběr],1,EB[unit],"TJ"),0)</f>
        <v>9</v>
      </c>
      <c r="E96" s="173">
        <f ca="1">IF(E$1&lt;=Last_Bil,SUMIFS(INDIRECT("EB[" &amp; E$1 &amp; "]"),EB[indic_nrg],$A96,EB[Nositel],$B96,EB[Výběr],1,EB[unit],"TJ"),0)</f>
        <v>9</v>
      </c>
      <c r="F96" s="173">
        <f ca="1">IF(F$1&lt;=Last_Bil,SUMIFS(INDIRECT("EB[" &amp; F$1 &amp; "]"),EB[indic_nrg],$A96,EB[Nositel],$B96,EB[Výběr],1,EB[unit],"TJ"),0)</f>
        <v>14</v>
      </c>
      <c r="G96" s="173">
        <f ca="1">IF(G$1&lt;=Last_Bil,SUMIFS(INDIRECT("EB[" &amp; G$1 &amp; "]"),EB[indic_nrg],$A96,EB[Nositel],$B96,EB[Výběr],1,EB[unit],"TJ"),0)</f>
        <v>59</v>
      </c>
      <c r="H96" s="173">
        <f ca="1">IF(H$1&lt;=Last_Bil,SUMIFS(INDIRECT("EB[" &amp; H$1 &amp; "]"),EB[indic_nrg],$A96,EB[Nositel],$B96,EB[Výběr],1,EB[unit],"TJ"),0)</f>
        <v>107</v>
      </c>
      <c r="I96" s="173">
        <f ca="1">IF(I$1&lt;=Last_Bil,SUMIFS(INDIRECT("EB[" &amp; I$1 &amp; "]"),EB[indic_nrg],$A96,EB[Nositel],$B96,EB[Výběr],1,EB[unit],"TJ"),0)</f>
        <v>116</v>
      </c>
      <c r="J96" s="173">
        <f ca="1">IF(J$1&lt;=Last_Bil,SUMIFS(INDIRECT("EB[" &amp; J$1 &amp; "]"),EB[indic_nrg],$A96,EB[Nositel],$B96,EB[Výběr],1,EB[unit],"TJ"),0)</f>
        <v>122</v>
      </c>
      <c r="K96" s="173">
        <f ca="1">IF(K$1&lt;=Last_Bil,SUMIFS(INDIRECT("EB[" &amp; K$1 &amp; "]"),EB[indic_nrg],$A96,EB[Nositel],$B96,EB[Výběr],1,EB[unit],"TJ"),0)</f>
        <v>120</v>
      </c>
      <c r="L96" s="173">
        <f ca="1">IF(L$1&lt;=Last_Bil,SUMIFS(INDIRECT("EB[" &amp; L$1 &amp; "]"),EB[indic_nrg],$A96,EB[Nositel],$B96,EB[Výběr],1,EB[unit],"TJ"),0)</f>
        <v>126</v>
      </c>
      <c r="M96" s="173">
        <f ca="1">IF(M$1&lt;=Last_Bil,SUMIFS(INDIRECT("EB[" &amp; M$1 &amp; "]"),EB[indic_nrg],$A96,EB[Nositel],$B96,EB[Výběr],1,EB[unit],"TJ"),0)</f>
        <v>138</v>
      </c>
      <c r="N96" s="173">
        <f ca="1">IF(N$1&lt;=Last_Bil,SUMIFS(INDIRECT("EB[" &amp; N$1 &amp; "]"),EB[indic_nrg],$A96,EB[Nositel],$B96,EB[Výběr],1,EB[unit],"TJ"),0)</f>
        <v>109</v>
      </c>
      <c r="O96" s="173">
        <f ca="1">IF(O$1&lt;=Last_Bil,SUMIFS(INDIRECT("EB[" &amp; O$1 &amp; "]"),EB[indic_nrg],$A96,EB[Nositel],$B96,EB[Výběr],1,EB[unit],"TJ"),0)</f>
        <v>205</v>
      </c>
      <c r="P96" s="173">
        <f ca="1">IF(P$1&lt;=Last_Bil,SUMIFS(INDIRECT("EB[" &amp; P$1 &amp; "]"),EB[indic_nrg],$A96,EB[Nositel],$B96,EB[Výběr],1,EB[unit],"TJ"),0)</f>
        <v>289</v>
      </c>
      <c r="Q96" s="173">
        <f ca="1">IF(Q$1&lt;=Last_Bil,SUMIFS(INDIRECT("EB[" &amp; Q$1 &amp; "]"),EB[indic_nrg],$A96,EB[Nositel],$B96,EB[Výběr],1,EB[unit],"TJ"),0)</f>
        <v>213</v>
      </c>
      <c r="R96" s="173">
        <f ca="1">IF(R$1&lt;=Last_Bil,SUMIFS(INDIRECT("EB[" &amp; R$1 &amp; "]"),EB[indic_nrg],$A96,EB[Nositel],$B96,EB[Výběr],1,EB[unit],"TJ"),0)</f>
        <v>345</v>
      </c>
      <c r="S96" s="173">
        <f ca="1">IF(S$1&lt;=Last_Bil,SUMIFS(INDIRECT("EB[" &amp; S$1 &amp; "]"),EB[indic_nrg],$A96,EB[Nositel],$B96,EB[Výběr],1,EB[unit],"TJ"),0)</f>
        <v>390</v>
      </c>
      <c r="T96" s="173">
        <f ca="1">IF(T$1&lt;=Last_Bil,SUMIFS(INDIRECT("EB[" &amp; T$1 &amp; "]"),EB[indic_nrg],$A96,EB[Nositel],$B96,EB[Výběr],1,EB[unit],"TJ"),0)</f>
        <v>356</v>
      </c>
      <c r="U96" s="173">
        <f ca="1">IF(U$1&lt;=Last_Bil,SUMIFS(INDIRECT("EB[" &amp; U$1 &amp; "]"),EB[indic_nrg],$A96,EB[Nositel],$B96,EB[Výběr],1,EB[unit],"TJ"),0)</f>
        <v>251</v>
      </c>
      <c r="V96" s="173">
        <f ca="1">IF(V$1&lt;=Last_Bil,SUMIFS(INDIRECT("EB[" &amp; V$1 &amp; "]"),EB[indic_nrg],$A96,EB[Nositel],$B96,EB[Výběr],1,EB[unit],"TJ"),0)</f>
        <v>236</v>
      </c>
      <c r="W96" s="173">
        <f ca="1">IF(W$1&lt;=Last_Bil,SUMIFS(INDIRECT("EB[" &amp; W$1 &amp; "]"),EB[indic_nrg],$A96,EB[Nositel],$B96,EB[Výběr],1,EB[unit],"TJ"),0)</f>
        <v>235</v>
      </c>
      <c r="X96" s="173">
        <f ca="1">IF(X$1&lt;=Last_Bil,SUMIFS(INDIRECT("EB[" &amp; X$1 &amp; "]"),EB[indic_nrg],$A96,EB[Nositel],$B96,EB[Výběr],1,EB[unit],"TJ"),0)</f>
        <v>416</v>
      </c>
      <c r="Y96" s="173">
        <f ca="1">IF(Y$1&lt;=Last_Bil,SUMIFS(INDIRECT("EB[" &amp; Y$1 &amp; "]"),EB[indic_nrg],$A96,EB[Nositel],$B96,EB[Výběr],1,EB[unit],"TJ"),0)</f>
        <v>521</v>
      </c>
      <c r="Z96" s="173">
        <f ca="1">IF(Z$1&lt;=Last_Bil,SUMIFS(INDIRECT("EB[" &amp; Z$1 &amp; "]"),EB[indic_nrg],$A96,EB[Nositel],$B96,EB[Výběr],1,EB[unit],"TJ"),0)</f>
        <v>409</v>
      </c>
      <c r="AA96" s="173">
        <f ca="1">IF(AA$1&lt;=Last_Bil,SUMIFS(INDIRECT("EB[" &amp; AA$1 &amp; "]"),EB[indic_nrg],$A96,EB[Nositel],$B96,EB[Výběr],1,EB[unit],"TJ"),0)</f>
        <v>358</v>
      </c>
      <c r="AB96" s="173">
        <f ca="1">IF(AB$1&lt;=Last_Bil,SUMIFS(INDIRECT("EB[" &amp; AB$1 &amp; "]"),EB[indic_nrg],$A96,EB[Nositel],$B96,EB[Výběr],1,EB[unit],"TJ"),0)</f>
        <v>352</v>
      </c>
      <c r="AC96" s="173">
        <f ca="1">IF(AC$1&lt;=Last_Bil,SUMIFS(INDIRECT("EB[" &amp; AC$1 &amp; "]"),EB[indic_nrg],$A96,EB[Nositel],$B96,EB[Výběr],1,EB[unit],"TJ"),0)</f>
        <v>408</v>
      </c>
      <c r="AD96" s="173">
        <f ca="1">IF(AD$1&lt;=Last_Bil,SUMIFS(INDIRECT("EB[" &amp; AD$1 &amp; "]"),EB[indic_nrg],$A96,EB[Nositel],$B96,EB[Výběr],1,EB[unit],"TJ"),0)</f>
        <v>0</v>
      </c>
      <c r="AE96" s="173">
        <f ca="1">IF(AE$1&lt;=Last_Bil,SUMIFS(INDIRECT("EB[" &amp; AE$1 &amp; "]"),EB[indic_nrg],$A96,EB[Nositel],$B96,EB[Výběr],1,EB[unit],"TJ"),0)</f>
        <v>0</v>
      </c>
      <c r="AF96" s="173">
        <f ca="1">IF(AF$1&lt;=Last_Bil,SUMIFS(INDIRECT("EB[" &amp; AF$1 &amp; "]"),EB[indic_nrg],$A96,EB[Nositel],$B96,EB[Výběr],1,EB[unit],"TJ"),0)</f>
        <v>0</v>
      </c>
      <c r="AG96" s="173">
        <f ca="1">IF(AG$1&lt;=Last_Bil,SUMIFS(INDIRECT("EB[" &amp; AG$1 &amp; "]"),EB[indic_nrg],$A96,EB[Nositel],$B96,EB[Výběr],1,EB[unit],"TJ"),0)</f>
        <v>0</v>
      </c>
      <c r="AH96" s="173">
        <f ca="1">IF(AH$1&lt;=Last_Bil,SUMIFS(INDIRECT("EB[" &amp; AH$1 &amp; "]"),EB[indic_nrg],$A96,EB[Nositel],$B96,EB[Výběr],1,EB[unit],"TJ"),0)</f>
        <v>0</v>
      </c>
      <c r="AI96" s="173">
        <f ca="1">IF(AI$1&lt;=Last_Bil,SUMIFS(INDIRECT("EB[" &amp; AI$1 &amp; "]"),EB[indic_nrg],$A96,EB[Nositel],$B96,EB[Výběr],1,EB[unit],"TJ"),0)</f>
        <v>0</v>
      </c>
      <c r="AJ96" s="173">
        <f ca="1">IF(AJ$1&lt;=Last_Bil,SUMIFS(INDIRECT("EB[" &amp; AJ$1 &amp; "]"),EB[indic_nrg],$A96,EB[Nositel],$B96,EB[Výběr],1,EB[unit],"TJ"),0)</f>
        <v>0</v>
      </c>
      <c r="AK96" s="173">
        <f ca="1">IF(AK$1&lt;=Last_Bil,SUMIFS(INDIRECT("EB[" &amp; AK$1 &amp; "]"),EB[indic_nrg],$A96,EB[Nositel],$B96,EB[Výběr],1,EB[unit],"TJ"),0)</f>
        <v>0</v>
      </c>
      <c r="AL96" s="173">
        <f ca="1">IF(AL$1&lt;=Last_Bil,SUMIFS(INDIRECT("EB[" &amp; AL$1 &amp; "]"),EB[indic_nrg],$A96,EB[Nositel],$B96,EB[Výběr],1,EB[unit],"TJ"),0)</f>
        <v>0</v>
      </c>
      <c r="AM96" s="173">
        <f ca="1">IF(AM$1&lt;=Last_Bil,SUMIFS(INDIRECT("EB[" &amp; AM$1 &amp; "]"),EB[indic_nrg],$A96,EB[Nositel],$B96,EB[Výběr],1,EB[unit],"TJ"),0)</f>
        <v>0</v>
      </c>
      <c r="AN96" s="173">
        <f ca="1">IF(AN$1&lt;=Last_Bil,SUMIFS(INDIRECT("EB[" &amp; AN$1 &amp; "]"),EB[indic_nrg],$A96,EB[Nositel],$B96,EB[Výběr],1,EB[unit],"TJ"),0)</f>
        <v>0</v>
      </c>
      <c r="AO96" s="173">
        <f ca="1">IF(AO$1&lt;=Last_Bil,SUMIFS(INDIRECT("EB[" &amp; AO$1 &amp; "]"),EB[indic_nrg],$A96,EB[Nositel],$B96,EB[Výběr],1,EB[unit],"TJ"),0)</f>
        <v>0</v>
      </c>
      <c r="AP96" s="173">
        <f ca="1">IF(AP$1&lt;=Last_Bil,SUMIFS(INDIRECT("EB[" &amp; AP$1 &amp; "]"),EB[indic_nrg],$A96,EB[Nositel],$B96,EB[Výběr],1,EB[unit],"TJ"),0)</f>
        <v>0</v>
      </c>
      <c r="AQ96" s="173">
        <f ca="1">IF(AQ$1&lt;=Last_Bil,SUMIFS(INDIRECT("EB[" &amp; AQ$1 &amp; "]"),EB[indic_nrg],$A96,EB[Nositel],$B96,EB[Výběr],1,EB[unit],"TJ"),0)</f>
        <v>0</v>
      </c>
      <c r="AR96" s="173">
        <f ca="1">IF(AR$1&lt;=Last_Bil,SUMIFS(INDIRECT("EB[" &amp; AR$1 &amp; "]"),EB[indic_nrg],$A96,EB[Nositel],$B96,EB[Výběr],1,EB[unit],"TJ"),0)</f>
        <v>0</v>
      </c>
      <c r="AS96" s="173">
        <f ca="1">IF(AS$1&lt;=Last_Bil,SUMIFS(INDIRECT("EB[" &amp; AS$1 &amp; "]"),EB[indic_nrg],$A96,EB[Nositel],$B96,EB[Výběr],1,EB[unit],"TJ"),0)</f>
        <v>0</v>
      </c>
      <c r="AT96" s="173">
        <f ca="1">IF(AT$1&lt;=Last_Bil,SUMIFS(INDIRECT("EB[" &amp; AT$1 &amp; "]"),EB[indic_nrg],$A96,EB[Nositel],$B96,EB[Výběr],1,EB[unit],"TJ"),0)</f>
        <v>0</v>
      </c>
      <c r="AU96" s="173">
        <f ca="1">IF(AU$1&lt;=Last_Bil,SUMIFS(INDIRECT("EB[" &amp; AU$1 &amp; "]"),EB[indic_nrg],$A96,EB[Nositel],$B96,EB[Výběr],1,EB[unit],"TJ"),0)</f>
        <v>0</v>
      </c>
      <c r="AV96" s="173">
        <f ca="1">IF(AV$1&lt;=Last_Bil,SUMIFS(INDIRECT("EB[" &amp; AV$1 &amp; "]"),EB[indic_nrg],$A96,EB[Nositel],$B96,EB[Výběr],1,EB[unit],"TJ"),0)</f>
        <v>0</v>
      </c>
      <c r="AW96" s="173">
        <f ca="1">IF(AW$1&lt;=Last_Bil,SUMIFS(INDIRECT("EB[" &amp; AW$1 &amp; "]"),EB[indic_nrg],$A96,EB[Nositel],$B96,EB[Výběr],1,EB[unit],"TJ"),0)</f>
        <v>0</v>
      </c>
      <c r="AX96" s="173">
        <f ca="1">IF(AX$1&lt;=Last_Bil,SUMIFS(INDIRECT("EB[" &amp; AX$1 &amp; "]"),EB[indic_nrg],$A96,EB[Nositel],$B96,EB[Výběr],1,EB[unit],"TJ"),0)</f>
        <v>0</v>
      </c>
      <c r="AY96" s="173">
        <f ca="1">IF(AY$1&lt;=Last_Bil,SUMIFS(INDIRECT("EB[" &amp; AY$1 &amp; "]"),EB[indic_nrg],$A96,EB[Nositel],$B96,EB[Výběr],1,EB[unit],"TJ"),0)</f>
        <v>0</v>
      </c>
      <c r="AZ96" s="173">
        <f ca="1">IF(AZ$1&lt;=Last_Bil,SUMIFS(INDIRECT("EB[" &amp; AZ$1 &amp; "]"),EB[indic_nrg],$A96,EB[Nositel],$B96,EB[Výběr],1,EB[unit],"TJ"),0)</f>
        <v>0</v>
      </c>
      <c r="BA96" s="173">
        <f ca="1">IF(BA$1&lt;=Last_Bil,SUMIFS(INDIRECT("EB[" &amp; BA$1 &amp; "]"),EB[indic_nrg],$A96,EB[Nositel],$B96,EB[Výběr],1,EB[unit],"TJ"),0)</f>
        <v>0</v>
      </c>
      <c r="BB96" s="173">
        <f ca="1">IF(BB$1&lt;=Last_Bil,SUMIFS(INDIRECT("EB[" &amp; BB$1 &amp; "]"),EB[indic_nrg],$A96,EB[Nositel],$B96,EB[Výběr],1,EB[unit],"TJ"),0)</f>
        <v>0</v>
      </c>
      <c r="BC96" s="173">
        <f ca="1">IF(BC$1&lt;=Last_Bil,SUMIFS(INDIRECT("EB[" &amp; BC$1 &amp; "]"),EB[indic_nrg],$A96,EB[Nositel],$B96,EB[Výběr],1,EB[unit],"TJ"),0)</f>
        <v>0</v>
      </c>
      <c r="BD96" s="173">
        <f ca="1">IF(BD$1&lt;=Last_Bil,SUMIFS(INDIRECT("EB[" &amp; BD$1 &amp; "]"),EB[indic_nrg],$A96,EB[Nositel],$B96,EB[Výběr],1,EB[unit],"TJ"),0)</f>
        <v>0</v>
      </c>
      <c r="BE96" s="173">
        <f ca="1">IF(BE$1&lt;=Last_Bil,SUMIFS(INDIRECT("EB[" &amp; BE$1 &amp; "]"),EB[indic_nrg],$A96,EB[Nositel],$B96,EB[Výběr],1,EB[unit],"TJ"),0)</f>
        <v>0</v>
      </c>
      <c r="BF96" s="173">
        <f ca="1">IF(BF$1&lt;=Last_Bil,SUMIFS(INDIRECT("EB[" &amp; BF$1 &amp; "]"),EB[indic_nrg],$A96,EB[Nositel],$B96,EB[Výběr],1,EB[unit],"TJ"),0)</f>
        <v>0</v>
      </c>
      <c r="BG96" s="173">
        <f ca="1">IF(BG$1&lt;=Last_Bil,SUMIFS(INDIRECT("EB[" &amp; BG$1 &amp; "]"),EB[indic_nrg],$A96,EB[Nositel],$B96,EB[Výběr],1,EB[unit],"TJ"),0)</f>
        <v>0</v>
      </c>
      <c r="BH96" s="173">
        <f ca="1">IF(BH$1&lt;=Last_Bil,SUMIFS(INDIRECT("EB[" &amp; BH$1 &amp; "]"),EB[indic_nrg],$A96,EB[Nositel],$B96,EB[Výběr],1,EB[unit],"TJ"),0)</f>
        <v>0</v>
      </c>
      <c r="BI96" s="173">
        <f ca="1">IF(BI$1&lt;=Last_Bil,SUMIFS(INDIRECT("EB[" &amp; BI$1 &amp; "]"),EB[indic_nrg],$A96,EB[Nositel],$B96,EB[Výběr],1,EB[unit],"TJ"),0)</f>
        <v>0</v>
      </c>
      <c r="BJ96" s="173">
        <f ca="1">IF(BJ$1&lt;=Last_Bil,SUMIFS(INDIRECT("EB[" &amp; BJ$1 &amp; "]"),EB[indic_nrg],$A96,EB[Nositel],$B96,EB[Výběr],1,EB[unit],"TJ"),0)</f>
        <v>0</v>
      </c>
      <c r="BK96" s="173">
        <f ca="1">IF(BK$1&lt;=Last_Bil,SUMIFS(INDIRECT("EB[" &amp; BK$1 &amp; "]"),EB[indic_nrg],$A96,EB[Nositel],$B96,EB[Výběr],1,EB[unit],"TJ"),0)</f>
        <v>0</v>
      </c>
      <c r="BL96" s="162">
        <f ca="1">IF(BL$1&lt;=Last_Bil,SUMIFS(INDIRECT("EB[" &amp; BL$1 &amp; "]"),EB[indic_nrg],$A96,EB[Nositel],$B96,EB[Výběr],1,EB[unit],"TJ"),0)</f>
        <v>0</v>
      </c>
    </row>
    <row r="97" spans="1:64" s="196" customFormat="1" x14ac:dyDescent="0.25">
      <c r="B97" t="s">
        <v>3277</v>
      </c>
      <c r="C97" s="221" t="str">
        <f t="shared" si="224"/>
        <v>Elektřina</v>
      </c>
      <c r="D97" s="215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62"/>
    </row>
    <row r="98" spans="1:64" s="196" customFormat="1" x14ac:dyDescent="0.25">
      <c r="B98" t="s">
        <v>3255</v>
      </c>
      <c r="C98" s="221" t="str">
        <f t="shared" si="224"/>
        <v>Teplo</v>
      </c>
      <c r="D98" s="215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62"/>
    </row>
    <row r="99" spans="1:64" s="196" customFormat="1" x14ac:dyDescent="0.25">
      <c r="B99" t="s">
        <v>3256</v>
      </c>
      <c r="C99" s="221" t="str">
        <f t="shared" si="224"/>
        <v>OZE mimo biomasu</v>
      </c>
      <c r="D99" s="215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62"/>
    </row>
    <row r="100" spans="1:64" s="196" customFormat="1" x14ac:dyDescent="0.25">
      <c r="B100" t="s">
        <v>3153</v>
      </c>
      <c r="C100" s="221" t="str">
        <f t="shared" si="224"/>
        <v>Letecký benzín</v>
      </c>
      <c r="D100" s="215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62"/>
    </row>
    <row r="101" spans="1:64" s="196" customFormat="1" x14ac:dyDescent="0.25">
      <c r="B101" t="s">
        <v>2962</v>
      </c>
      <c r="C101" s="221" t="str">
        <f t="shared" si="224"/>
        <v>Benzín</v>
      </c>
      <c r="D101" s="215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62"/>
    </row>
    <row r="102" spans="1:64" s="196" customFormat="1" x14ac:dyDescent="0.25">
      <c r="B102" t="s">
        <v>3156</v>
      </c>
      <c r="C102" s="221" t="str">
        <f t="shared" si="224"/>
        <v>Diesel</v>
      </c>
      <c r="D102" s="215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  <c r="AY102" s="173"/>
      <c r="AZ102" s="173"/>
      <c r="BA102" s="173"/>
      <c r="BB102" s="173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62"/>
    </row>
    <row r="103" spans="1:64" s="196" customFormat="1" x14ac:dyDescent="0.25">
      <c r="B103" t="s">
        <v>3154</v>
      </c>
      <c r="C103" s="221" t="str">
        <f t="shared" si="224"/>
        <v>Letecký petrolej</v>
      </c>
      <c r="D103" s="215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  <c r="AY103" s="173"/>
      <c r="AZ103" s="173"/>
      <c r="BA103" s="173"/>
      <c r="BB103" s="173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62"/>
    </row>
    <row r="104" spans="1:64" s="196" customFormat="1" x14ac:dyDescent="0.25">
      <c r="B104" t="s">
        <v>2959</v>
      </c>
      <c r="C104" s="221" t="str">
        <f t="shared" si="224"/>
        <v>LPG</v>
      </c>
      <c r="D104" s="215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  <c r="AY104" s="173"/>
      <c r="AZ104" s="173"/>
      <c r="BA104" s="173"/>
      <c r="BB104" s="173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62"/>
    </row>
    <row r="105" spans="1:64" s="196" customFormat="1" ht="15.75" thickBot="1" x14ac:dyDescent="0.3">
      <c r="B105" t="s">
        <v>3276</v>
      </c>
      <c r="C105" s="222" t="str">
        <f t="shared" si="224"/>
        <v>Jaderné teplo</v>
      </c>
      <c r="D105" s="167">
        <f ca="1">IF(D$1&lt;=Last_Bil,SUMIFS(INDIRECT("EB[" &amp; D$1 &amp; "]"),EB[indic_nrg],$A105,EB[Nositel],$B105,EB[Výběr],1,EB[unit],"TJ"),0)</f>
        <v>0</v>
      </c>
      <c r="E105" s="168">
        <f ca="1">IF(E$1&lt;=Last_Bil,SUMIFS(INDIRECT("EB[" &amp; E$1 &amp; "]"),EB[indic_nrg],$A105,EB[Nositel],$B105,EB[Výběr],1,EB[unit],"TJ"),0)</f>
        <v>0</v>
      </c>
      <c r="F105" s="168">
        <f ca="1">IF(F$1&lt;=Last_Bil,SUMIFS(INDIRECT("EB[" &amp; F$1 &amp; "]"),EB[indic_nrg],$A105,EB[Nositel],$B105,EB[Výběr],1,EB[unit],"TJ"),0)</f>
        <v>0</v>
      </c>
      <c r="G105" s="168">
        <f ca="1">IF(G$1&lt;=Last_Bil,SUMIFS(INDIRECT("EB[" &amp; G$1 &amp; "]"),EB[indic_nrg],$A105,EB[Nositel],$B105,EB[Výběr],1,EB[unit],"TJ"),0)</f>
        <v>0</v>
      </c>
      <c r="H105" s="168">
        <f ca="1">IF(H$1&lt;=Last_Bil,SUMIFS(INDIRECT("EB[" &amp; H$1 &amp; "]"),EB[indic_nrg],$A105,EB[Nositel],$B105,EB[Výběr],1,EB[unit],"TJ"),0)</f>
        <v>0</v>
      </c>
      <c r="I105" s="168">
        <f ca="1">IF(I$1&lt;=Last_Bil,SUMIFS(INDIRECT("EB[" &amp; I$1 &amp; "]"),EB[indic_nrg],$A105,EB[Nositel],$B105,EB[Výběr],1,EB[unit],"TJ"),0)</f>
        <v>0</v>
      </c>
      <c r="J105" s="168">
        <f ca="1">IF(J$1&lt;=Last_Bil,SUMIFS(INDIRECT("EB[" &amp; J$1 &amp; "]"),EB[indic_nrg],$A105,EB[Nositel],$B105,EB[Výběr],1,EB[unit],"TJ"),0)</f>
        <v>0</v>
      </c>
      <c r="K105" s="168">
        <f ca="1">IF(K$1&lt;=Last_Bil,SUMIFS(INDIRECT("EB[" &amp; K$1 &amp; "]"),EB[indic_nrg],$A105,EB[Nositel],$B105,EB[Výběr],1,EB[unit],"TJ"),0)</f>
        <v>0</v>
      </c>
      <c r="L105" s="168">
        <f ca="1">IF(L$1&lt;=Last_Bil,SUMIFS(INDIRECT("EB[" &amp; L$1 &amp; "]"),EB[indic_nrg],$A105,EB[Nositel],$B105,EB[Výběr],1,EB[unit],"TJ"),0)</f>
        <v>0</v>
      </c>
      <c r="M105" s="168">
        <f ca="1">IF(M$1&lt;=Last_Bil,SUMIFS(INDIRECT("EB[" &amp; M$1 &amp; "]"),EB[indic_nrg],$A105,EB[Nositel],$B105,EB[Výběr],1,EB[unit],"TJ"),0)</f>
        <v>0</v>
      </c>
      <c r="N105" s="168">
        <f ca="1">IF(N$1&lt;=Last_Bil,SUMIFS(INDIRECT("EB[" &amp; N$1 &amp; "]"),EB[indic_nrg],$A105,EB[Nositel],$B105,EB[Výběr],1,EB[unit],"TJ"),0)</f>
        <v>0</v>
      </c>
      <c r="O105" s="168">
        <f ca="1">IF(O$1&lt;=Last_Bil,SUMIFS(INDIRECT("EB[" &amp; O$1 &amp; "]"),EB[indic_nrg],$A105,EB[Nositel],$B105,EB[Výběr],1,EB[unit],"TJ"),0)</f>
        <v>0</v>
      </c>
      <c r="P105" s="168">
        <f ca="1">IF(P$1&lt;=Last_Bil,SUMIFS(INDIRECT("EB[" &amp; P$1 &amp; "]"),EB[indic_nrg],$A105,EB[Nositel],$B105,EB[Výběr],1,EB[unit],"TJ"),0)</f>
        <v>0</v>
      </c>
      <c r="Q105" s="168">
        <f ca="1">IF(Q$1&lt;=Last_Bil,SUMIFS(INDIRECT("EB[" &amp; Q$1 &amp; "]"),EB[indic_nrg],$A105,EB[Nositel],$B105,EB[Výběr],1,EB[unit],"TJ"),0)</f>
        <v>0</v>
      </c>
      <c r="R105" s="168">
        <f ca="1">IF(R$1&lt;=Last_Bil,SUMIFS(INDIRECT("EB[" &amp; R$1 &amp; "]"),EB[indic_nrg],$A105,EB[Nositel],$B105,EB[Výběr],1,EB[unit],"TJ"),0)</f>
        <v>0</v>
      </c>
      <c r="S105" s="168">
        <f ca="1">IF(S$1&lt;=Last_Bil,SUMIFS(INDIRECT("EB[" &amp; S$1 &amp; "]"),EB[indic_nrg],$A105,EB[Nositel],$B105,EB[Výběr],1,EB[unit],"TJ"),0)</f>
        <v>0</v>
      </c>
      <c r="T105" s="168">
        <f ca="1">IF(T$1&lt;=Last_Bil,SUMIFS(INDIRECT("EB[" &amp; T$1 &amp; "]"),EB[indic_nrg],$A105,EB[Nositel],$B105,EB[Výběr],1,EB[unit],"TJ"),0)</f>
        <v>0</v>
      </c>
      <c r="U105" s="168">
        <f ca="1">IF(U$1&lt;=Last_Bil,SUMIFS(INDIRECT("EB[" &amp; U$1 &amp; "]"),EB[indic_nrg],$A105,EB[Nositel],$B105,EB[Výběr],1,EB[unit],"TJ"),0)</f>
        <v>0</v>
      </c>
      <c r="V105" s="168">
        <f ca="1">IF(V$1&lt;=Last_Bil,SUMIFS(INDIRECT("EB[" &amp; V$1 &amp; "]"),EB[indic_nrg],$A105,EB[Nositel],$B105,EB[Výběr],1,EB[unit],"TJ"),0)</f>
        <v>0</v>
      </c>
      <c r="W105" s="168">
        <f ca="1">IF(W$1&lt;=Last_Bil,SUMIFS(INDIRECT("EB[" &amp; W$1 &amp; "]"),EB[indic_nrg],$A105,EB[Nositel],$B105,EB[Výběr],1,EB[unit],"TJ"),0)</f>
        <v>0</v>
      </c>
      <c r="X105" s="168">
        <f ca="1">IF(X$1&lt;=Last_Bil,SUMIFS(INDIRECT("EB[" &amp; X$1 &amp; "]"),EB[indic_nrg],$A105,EB[Nositel],$B105,EB[Výběr],1,EB[unit],"TJ"),0)</f>
        <v>0</v>
      </c>
      <c r="Y105" s="168">
        <f ca="1">IF(Y$1&lt;=Last_Bil,SUMIFS(INDIRECT("EB[" &amp; Y$1 &amp; "]"),EB[indic_nrg],$A105,EB[Nositel],$B105,EB[Výběr],1,EB[unit],"TJ"),0)</f>
        <v>0</v>
      </c>
      <c r="Z105" s="168">
        <f ca="1">IF(Z$1&lt;=Last_Bil,SUMIFS(INDIRECT("EB[" &amp; Z$1 &amp; "]"),EB[indic_nrg],$A105,EB[Nositel],$B105,EB[Výběr],1,EB[unit],"TJ"),0)</f>
        <v>0</v>
      </c>
      <c r="AA105" s="168">
        <f ca="1">IF(AA$1&lt;=Last_Bil,SUMIFS(INDIRECT("EB[" &amp; AA$1 &amp; "]"),EB[indic_nrg],$A105,EB[Nositel],$B105,EB[Výběr],1,EB[unit],"TJ"),0)</f>
        <v>0</v>
      </c>
      <c r="AB105" s="168">
        <f ca="1">IF(AB$1&lt;=Last_Bil,SUMIFS(INDIRECT("EB[" &amp; AB$1 &amp; "]"),EB[indic_nrg],$A105,EB[Nositel],$B105,EB[Výběr],1,EB[unit],"TJ"),0)</f>
        <v>0</v>
      </c>
      <c r="AC105" s="168">
        <f ca="1">IF(AC$1&lt;=Last_Bil,SUMIFS(INDIRECT("EB[" &amp; AC$1 &amp; "]"),EB[indic_nrg],$A105,EB[Nositel],$B105,EB[Výběr],1,EB[unit],"TJ"),0)</f>
        <v>0</v>
      </c>
      <c r="AD105" s="168">
        <f ca="1">IF(AD$1&lt;=Last_Bil,SUMIFS(INDIRECT("EB[" &amp; AD$1 &amp; "]"),EB[indic_nrg],$A105,EB[Nositel],$B105,EB[Výběr],1,EB[unit],"TJ"),0)</f>
        <v>0</v>
      </c>
      <c r="AE105" s="168">
        <f ca="1">IF(AE$1&lt;=Last_Bil,SUMIFS(INDIRECT("EB[" &amp; AE$1 &amp; "]"),EB[indic_nrg],$A105,EB[Nositel],$B105,EB[Výběr],1,EB[unit],"TJ"),0)</f>
        <v>0</v>
      </c>
      <c r="AF105" s="168">
        <f ca="1">IF(AF$1&lt;=Last_Bil,SUMIFS(INDIRECT("EB[" &amp; AF$1 &amp; "]"),EB[indic_nrg],$A105,EB[Nositel],$B105,EB[Výběr],1,EB[unit],"TJ"),0)</f>
        <v>0</v>
      </c>
      <c r="AG105" s="168">
        <f ca="1">IF(AG$1&lt;=Last_Bil,SUMIFS(INDIRECT("EB[" &amp; AG$1 &amp; "]"),EB[indic_nrg],$A105,EB[Nositel],$B105,EB[Výběr],1,EB[unit],"TJ"),0)</f>
        <v>0</v>
      </c>
      <c r="AH105" s="168">
        <f ca="1">IF(AH$1&lt;=Last_Bil,SUMIFS(INDIRECT("EB[" &amp; AH$1 &amp; "]"),EB[indic_nrg],$A105,EB[Nositel],$B105,EB[Výběr],1,EB[unit],"TJ"),0)</f>
        <v>0</v>
      </c>
      <c r="AI105" s="168">
        <f ca="1">IF(AI$1&lt;=Last_Bil,SUMIFS(INDIRECT("EB[" &amp; AI$1 &amp; "]"),EB[indic_nrg],$A105,EB[Nositel],$B105,EB[Výběr],1,EB[unit],"TJ"),0)</f>
        <v>0</v>
      </c>
      <c r="AJ105" s="168">
        <f ca="1">IF(AJ$1&lt;=Last_Bil,SUMIFS(INDIRECT("EB[" &amp; AJ$1 &amp; "]"),EB[indic_nrg],$A105,EB[Nositel],$B105,EB[Výběr],1,EB[unit],"TJ"),0)</f>
        <v>0</v>
      </c>
      <c r="AK105" s="168">
        <f ca="1">IF(AK$1&lt;=Last_Bil,SUMIFS(INDIRECT("EB[" &amp; AK$1 &amp; "]"),EB[indic_nrg],$A105,EB[Nositel],$B105,EB[Výběr],1,EB[unit],"TJ"),0)</f>
        <v>0</v>
      </c>
      <c r="AL105" s="168">
        <f ca="1">IF(AL$1&lt;=Last_Bil,SUMIFS(INDIRECT("EB[" &amp; AL$1 &amp; "]"),EB[indic_nrg],$A105,EB[Nositel],$B105,EB[Výběr],1,EB[unit],"TJ"),0)</f>
        <v>0</v>
      </c>
      <c r="AM105" s="168">
        <f ca="1">IF(AM$1&lt;=Last_Bil,SUMIFS(INDIRECT("EB[" &amp; AM$1 &amp; "]"),EB[indic_nrg],$A105,EB[Nositel],$B105,EB[Výběr],1,EB[unit],"TJ"),0)</f>
        <v>0</v>
      </c>
      <c r="AN105" s="168">
        <f ca="1">IF(AN$1&lt;=Last_Bil,SUMIFS(INDIRECT("EB[" &amp; AN$1 &amp; "]"),EB[indic_nrg],$A105,EB[Nositel],$B105,EB[Výběr],1,EB[unit],"TJ"),0)</f>
        <v>0</v>
      </c>
      <c r="AO105" s="168">
        <f ca="1">IF(AO$1&lt;=Last_Bil,SUMIFS(INDIRECT("EB[" &amp; AO$1 &amp; "]"),EB[indic_nrg],$A105,EB[Nositel],$B105,EB[Výběr],1,EB[unit],"TJ"),0)</f>
        <v>0</v>
      </c>
      <c r="AP105" s="168">
        <f ca="1">IF(AP$1&lt;=Last_Bil,SUMIFS(INDIRECT("EB[" &amp; AP$1 &amp; "]"),EB[indic_nrg],$A105,EB[Nositel],$B105,EB[Výběr],1,EB[unit],"TJ"),0)</f>
        <v>0</v>
      </c>
      <c r="AQ105" s="168">
        <f ca="1">IF(AQ$1&lt;=Last_Bil,SUMIFS(INDIRECT("EB[" &amp; AQ$1 &amp; "]"),EB[indic_nrg],$A105,EB[Nositel],$B105,EB[Výběr],1,EB[unit],"TJ"),0)</f>
        <v>0</v>
      </c>
      <c r="AR105" s="168">
        <f ca="1">IF(AR$1&lt;=Last_Bil,SUMIFS(INDIRECT("EB[" &amp; AR$1 &amp; "]"),EB[indic_nrg],$A105,EB[Nositel],$B105,EB[Výběr],1,EB[unit],"TJ"),0)</f>
        <v>0</v>
      </c>
      <c r="AS105" s="168">
        <f ca="1">IF(AS$1&lt;=Last_Bil,SUMIFS(INDIRECT("EB[" &amp; AS$1 &amp; "]"),EB[indic_nrg],$A105,EB[Nositel],$B105,EB[Výběr],1,EB[unit],"TJ"),0)</f>
        <v>0</v>
      </c>
      <c r="AT105" s="168">
        <f ca="1">IF(AT$1&lt;=Last_Bil,SUMIFS(INDIRECT("EB[" &amp; AT$1 &amp; "]"),EB[indic_nrg],$A105,EB[Nositel],$B105,EB[Výběr],1,EB[unit],"TJ"),0)</f>
        <v>0</v>
      </c>
      <c r="AU105" s="168">
        <f ca="1">IF(AU$1&lt;=Last_Bil,SUMIFS(INDIRECT("EB[" &amp; AU$1 &amp; "]"),EB[indic_nrg],$A105,EB[Nositel],$B105,EB[Výběr],1,EB[unit],"TJ"),0)</f>
        <v>0</v>
      </c>
      <c r="AV105" s="168">
        <f ca="1">IF(AV$1&lt;=Last_Bil,SUMIFS(INDIRECT("EB[" &amp; AV$1 &amp; "]"),EB[indic_nrg],$A105,EB[Nositel],$B105,EB[Výběr],1,EB[unit],"TJ"),0)</f>
        <v>0</v>
      </c>
      <c r="AW105" s="168">
        <f ca="1">IF(AW$1&lt;=Last_Bil,SUMIFS(INDIRECT("EB[" &amp; AW$1 &amp; "]"),EB[indic_nrg],$A105,EB[Nositel],$B105,EB[Výběr],1,EB[unit],"TJ"),0)</f>
        <v>0</v>
      </c>
      <c r="AX105" s="168">
        <f ca="1">IF(AX$1&lt;=Last_Bil,SUMIFS(INDIRECT("EB[" &amp; AX$1 &amp; "]"),EB[indic_nrg],$A105,EB[Nositel],$B105,EB[Výběr],1,EB[unit],"TJ"),0)</f>
        <v>0</v>
      </c>
      <c r="AY105" s="168">
        <f ca="1">IF(AY$1&lt;=Last_Bil,SUMIFS(INDIRECT("EB[" &amp; AY$1 &amp; "]"),EB[indic_nrg],$A105,EB[Nositel],$B105,EB[Výběr],1,EB[unit],"TJ"),0)</f>
        <v>0</v>
      </c>
      <c r="AZ105" s="168">
        <f ca="1">IF(AZ$1&lt;=Last_Bil,SUMIFS(INDIRECT("EB[" &amp; AZ$1 &amp; "]"),EB[indic_nrg],$A105,EB[Nositel],$B105,EB[Výběr],1,EB[unit],"TJ"),0)</f>
        <v>0</v>
      </c>
      <c r="BA105" s="168">
        <f ca="1">IF(BA$1&lt;=Last_Bil,SUMIFS(INDIRECT("EB[" &amp; BA$1 &amp; "]"),EB[indic_nrg],$A105,EB[Nositel],$B105,EB[Výběr],1,EB[unit],"TJ"),0)</f>
        <v>0</v>
      </c>
      <c r="BB105" s="168">
        <f ca="1">IF(BB$1&lt;=Last_Bil,SUMIFS(INDIRECT("EB[" &amp; BB$1 &amp; "]"),EB[indic_nrg],$A105,EB[Nositel],$B105,EB[Výběr],1,EB[unit],"TJ"),0)</f>
        <v>0</v>
      </c>
      <c r="BC105" s="168">
        <f ca="1">IF(BC$1&lt;=Last_Bil,SUMIFS(INDIRECT("EB[" &amp; BC$1 &amp; "]"),EB[indic_nrg],$A105,EB[Nositel],$B105,EB[Výběr],1,EB[unit],"TJ"),0)</f>
        <v>0</v>
      </c>
      <c r="BD105" s="168">
        <f ca="1">IF(BD$1&lt;=Last_Bil,SUMIFS(INDIRECT("EB[" &amp; BD$1 &amp; "]"),EB[indic_nrg],$A105,EB[Nositel],$B105,EB[Výběr],1,EB[unit],"TJ"),0)</f>
        <v>0</v>
      </c>
      <c r="BE105" s="168">
        <f ca="1">IF(BE$1&lt;=Last_Bil,SUMIFS(INDIRECT("EB[" &amp; BE$1 &amp; "]"),EB[indic_nrg],$A105,EB[Nositel],$B105,EB[Výběr],1,EB[unit],"TJ"),0)</f>
        <v>0</v>
      </c>
      <c r="BF105" s="168">
        <f ca="1">IF(BF$1&lt;=Last_Bil,SUMIFS(INDIRECT("EB[" &amp; BF$1 &amp; "]"),EB[indic_nrg],$A105,EB[Nositel],$B105,EB[Výběr],1,EB[unit],"TJ"),0)</f>
        <v>0</v>
      </c>
      <c r="BG105" s="168">
        <f ca="1">IF(BG$1&lt;=Last_Bil,SUMIFS(INDIRECT("EB[" &amp; BG$1 &amp; "]"),EB[indic_nrg],$A105,EB[Nositel],$B105,EB[Výběr],1,EB[unit],"TJ"),0)</f>
        <v>0</v>
      </c>
      <c r="BH105" s="168">
        <f ca="1">IF(BH$1&lt;=Last_Bil,SUMIFS(INDIRECT("EB[" &amp; BH$1 &amp; "]"),EB[indic_nrg],$A105,EB[Nositel],$B105,EB[Výběr],1,EB[unit],"TJ"),0)</f>
        <v>0</v>
      </c>
      <c r="BI105" s="168">
        <f ca="1">IF(BI$1&lt;=Last_Bil,SUMIFS(INDIRECT("EB[" &amp; BI$1 &amp; "]"),EB[indic_nrg],$A105,EB[Nositel],$B105,EB[Výběr],1,EB[unit],"TJ"),0)</f>
        <v>0</v>
      </c>
      <c r="BJ105" s="168">
        <f ca="1">IF(BJ$1&lt;=Last_Bil,SUMIFS(INDIRECT("EB[" &amp; BJ$1 &amp; "]"),EB[indic_nrg],$A105,EB[Nositel],$B105,EB[Výběr],1,EB[unit],"TJ"),0)</f>
        <v>0</v>
      </c>
      <c r="BK105" s="168">
        <f ca="1">IF(BK$1&lt;=Last_Bil,SUMIFS(INDIRECT("EB[" &amp; BK$1 &amp; "]"),EB[indic_nrg],$A105,EB[Nositel],$B105,EB[Výběr],1,EB[unit],"TJ"),0)</f>
        <v>0</v>
      </c>
      <c r="BL105" s="169">
        <f ca="1">IF(BL$1&lt;=Last_Bil,SUMIFS(INDIRECT("EB[" &amp; BL$1 &amp; "]"),EB[indic_nrg],$A105,EB[Nositel],$B105,EB[Výběr],1,EB[unit],"TJ"),0)</f>
        <v>0</v>
      </c>
    </row>
    <row r="106" spans="1:64" s="196" customFormat="1" ht="15.75" thickBot="1" x14ac:dyDescent="0.3">
      <c r="B106"/>
      <c r="C106" s="181" t="str">
        <f t="shared" si="224"/>
        <v>Celkem</v>
      </c>
      <c r="D106" s="170">
        <f ca="1">SUM(D92:D105)</f>
        <v>20418</v>
      </c>
      <c r="E106" s="171">
        <f t="shared" ref="E106:BL106" ca="1" si="225">SUM(E92:E105)</f>
        <v>18314</v>
      </c>
      <c r="F106" s="171">
        <f t="shared" ca="1" si="225"/>
        <v>18655</v>
      </c>
      <c r="G106" s="171">
        <f t="shared" ca="1" si="225"/>
        <v>18199</v>
      </c>
      <c r="H106" s="171">
        <f t="shared" ca="1" si="225"/>
        <v>13029</v>
      </c>
      <c r="I106" s="171">
        <f t="shared" ca="1" si="225"/>
        <v>13300</v>
      </c>
      <c r="J106" s="171">
        <f t="shared" ca="1" si="225"/>
        <v>12059</v>
      </c>
      <c r="K106" s="171">
        <f t="shared" ca="1" si="225"/>
        <v>10383</v>
      </c>
      <c r="L106" s="171">
        <f t="shared" ca="1" si="225"/>
        <v>10753</v>
      </c>
      <c r="M106" s="171">
        <f t="shared" ca="1" si="225"/>
        <v>13931</v>
      </c>
      <c r="N106" s="171">
        <f t="shared" ca="1" si="225"/>
        <v>14144</v>
      </c>
      <c r="O106" s="171">
        <f t="shared" ca="1" si="225"/>
        <v>13613</v>
      </c>
      <c r="P106" s="171">
        <f t="shared" ca="1" si="225"/>
        <v>13902</v>
      </c>
      <c r="Q106" s="171">
        <f t="shared" ca="1" si="225"/>
        <v>12442</v>
      </c>
      <c r="R106" s="171">
        <f t="shared" ca="1" si="225"/>
        <v>12864</v>
      </c>
      <c r="S106" s="171">
        <f t="shared" ca="1" si="225"/>
        <v>10594</v>
      </c>
      <c r="T106" s="171">
        <f t="shared" ca="1" si="225"/>
        <v>8276</v>
      </c>
      <c r="U106" s="171">
        <f t="shared" ca="1" si="225"/>
        <v>6029</v>
      </c>
      <c r="V106" s="171">
        <f t="shared" ca="1" si="225"/>
        <v>6309</v>
      </c>
      <c r="W106" s="171">
        <f t="shared" ca="1" si="225"/>
        <v>5776</v>
      </c>
      <c r="X106" s="171">
        <f t="shared" ca="1" si="225"/>
        <v>8082</v>
      </c>
      <c r="Y106" s="171">
        <f t="shared" ca="1" si="225"/>
        <v>8380</v>
      </c>
      <c r="Z106" s="171">
        <f t="shared" ca="1" si="225"/>
        <v>7965</v>
      </c>
      <c r="AA106" s="171">
        <f t="shared" ca="1" si="225"/>
        <v>8460</v>
      </c>
      <c r="AB106" s="171">
        <f t="shared" ca="1" si="225"/>
        <v>7726</v>
      </c>
      <c r="AC106" s="171">
        <f t="shared" ca="1" si="225"/>
        <v>7903</v>
      </c>
      <c r="AD106" s="171">
        <f t="shared" ca="1" si="225"/>
        <v>0</v>
      </c>
      <c r="AE106" s="171">
        <f t="shared" ca="1" si="225"/>
        <v>0</v>
      </c>
      <c r="AF106" s="171">
        <f t="shared" ca="1" si="225"/>
        <v>0</v>
      </c>
      <c r="AG106" s="171">
        <f t="shared" ca="1" si="225"/>
        <v>0</v>
      </c>
      <c r="AH106" s="171">
        <f t="shared" ca="1" si="225"/>
        <v>0</v>
      </c>
      <c r="AI106" s="171">
        <f t="shared" ca="1" si="225"/>
        <v>0</v>
      </c>
      <c r="AJ106" s="171">
        <f t="shared" ca="1" si="225"/>
        <v>0</v>
      </c>
      <c r="AK106" s="171">
        <f t="shared" ca="1" si="225"/>
        <v>0</v>
      </c>
      <c r="AL106" s="171">
        <f t="shared" ca="1" si="225"/>
        <v>0</v>
      </c>
      <c r="AM106" s="171">
        <f t="shared" ca="1" si="225"/>
        <v>0</v>
      </c>
      <c r="AN106" s="171">
        <f t="shared" ca="1" si="225"/>
        <v>0</v>
      </c>
      <c r="AO106" s="171">
        <f t="shared" ca="1" si="225"/>
        <v>0</v>
      </c>
      <c r="AP106" s="171">
        <f t="shared" ca="1" si="225"/>
        <v>0</v>
      </c>
      <c r="AQ106" s="171">
        <f t="shared" ca="1" si="225"/>
        <v>0</v>
      </c>
      <c r="AR106" s="171">
        <f t="shared" ca="1" si="225"/>
        <v>0</v>
      </c>
      <c r="AS106" s="171">
        <f t="shared" ca="1" si="225"/>
        <v>0</v>
      </c>
      <c r="AT106" s="171">
        <f t="shared" ca="1" si="225"/>
        <v>0</v>
      </c>
      <c r="AU106" s="171">
        <f t="shared" ca="1" si="225"/>
        <v>0</v>
      </c>
      <c r="AV106" s="171">
        <f t="shared" ca="1" si="225"/>
        <v>0</v>
      </c>
      <c r="AW106" s="171">
        <f t="shared" ca="1" si="225"/>
        <v>0</v>
      </c>
      <c r="AX106" s="171">
        <f t="shared" ca="1" si="225"/>
        <v>0</v>
      </c>
      <c r="AY106" s="171">
        <f t="shared" ca="1" si="225"/>
        <v>0</v>
      </c>
      <c r="AZ106" s="171">
        <f t="shared" ca="1" si="225"/>
        <v>0</v>
      </c>
      <c r="BA106" s="171">
        <f t="shared" ca="1" si="225"/>
        <v>0</v>
      </c>
      <c r="BB106" s="171">
        <f t="shared" ca="1" si="225"/>
        <v>0</v>
      </c>
      <c r="BC106" s="171">
        <f t="shared" ca="1" si="225"/>
        <v>0</v>
      </c>
      <c r="BD106" s="171">
        <f t="shared" ca="1" si="225"/>
        <v>0</v>
      </c>
      <c r="BE106" s="171">
        <f t="shared" ca="1" si="225"/>
        <v>0</v>
      </c>
      <c r="BF106" s="171">
        <f t="shared" ca="1" si="225"/>
        <v>0</v>
      </c>
      <c r="BG106" s="171">
        <f t="shared" ca="1" si="225"/>
        <v>0</v>
      </c>
      <c r="BH106" s="171">
        <f t="shared" ca="1" si="225"/>
        <v>0</v>
      </c>
      <c r="BI106" s="171">
        <f t="shared" ca="1" si="225"/>
        <v>0</v>
      </c>
      <c r="BJ106" s="171">
        <f t="shared" ca="1" si="225"/>
        <v>0</v>
      </c>
      <c r="BK106" s="171">
        <f t="shared" ca="1" si="225"/>
        <v>0</v>
      </c>
      <c r="BL106" s="172">
        <f t="shared" ca="1" si="225"/>
        <v>0</v>
      </c>
    </row>
    <row r="108" spans="1:64" ht="15.75" thickBot="1" x14ac:dyDescent="0.3"/>
    <row r="109" spans="1:64" ht="15.75" thickBot="1" x14ac:dyDescent="0.3">
      <c r="C109" s="181" t="s">
        <v>3405</v>
      </c>
      <c r="D109" s="161">
        <f t="array" ref="D109">MIN(IFERROR(VALUE(EB[#Headers]),1000000))</f>
        <v>1990</v>
      </c>
      <c r="E109" s="159">
        <f t="shared" ref="E109" si="226">D109+1</f>
        <v>1991</v>
      </c>
      <c r="F109" s="159">
        <f t="shared" ref="F109" si="227">E109+1</f>
        <v>1992</v>
      </c>
      <c r="G109" s="159">
        <f t="shared" ref="G109" si="228">F109+1</f>
        <v>1993</v>
      </c>
      <c r="H109" s="159">
        <f t="shared" ref="H109" si="229">G109+1</f>
        <v>1994</v>
      </c>
      <c r="I109" s="159">
        <f t="shared" ref="I109" si="230">H109+1</f>
        <v>1995</v>
      </c>
      <c r="J109" s="159">
        <f t="shared" ref="J109" si="231">I109+1</f>
        <v>1996</v>
      </c>
      <c r="K109" s="159">
        <f t="shared" ref="K109" si="232">J109+1</f>
        <v>1997</v>
      </c>
      <c r="L109" s="159">
        <f t="shared" ref="L109" si="233">K109+1</f>
        <v>1998</v>
      </c>
      <c r="M109" s="159">
        <f t="shared" ref="M109" si="234">L109+1</f>
        <v>1999</v>
      </c>
      <c r="N109" s="159">
        <f t="shared" ref="N109" si="235">M109+1</f>
        <v>2000</v>
      </c>
      <c r="O109" s="159">
        <f t="shared" ref="O109" si="236">N109+1</f>
        <v>2001</v>
      </c>
      <c r="P109" s="159">
        <f t="shared" ref="P109" si="237">O109+1</f>
        <v>2002</v>
      </c>
      <c r="Q109" s="159">
        <f t="shared" ref="Q109" si="238">P109+1</f>
        <v>2003</v>
      </c>
      <c r="R109" s="159">
        <f t="shared" ref="R109" si="239">Q109+1</f>
        <v>2004</v>
      </c>
      <c r="S109" s="159">
        <f t="shared" ref="S109" si="240">R109+1</f>
        <v>2005</v>
      </c>
      <c r="T109" s="159">
        <f t="shared" ref="T109" si="241">S109+1</f>
        <v>2006</v>
      </c>
      <c r="U109" s="159">
        <f t="shared" ref="U109" si="242">T109+1</f>
        <v>2007</v>
      </c>
      <c r="V109" s="159">
        <f t="shared" ref="V109" si="243">U109+1</f>
        <v>2008</v>
      </c>
      <c r="W109" s="159">
        <f t="shared" ref="W109" si="244">V109+1</f>
        <v>2009</v>
      </c>
      <c r="X109" s="159">
        <f>S109+5</f>
        <v>2010</v>
      </c>
      <c r="Y109" s="159">
        <f>X109+1</f>
        <v>2011</v>
      </c>
      <c r="Z109" s="159">
        <f>Y109+1</f>
        <v>2012</v>
      </c>
      <c r="AA109" s="159">
        <f>Z109+1</f>
        <v>2013</v>
      </c>
      <c r="AB109" s="159">
        <f>AA109+1</f>
        <v>2014</v>
      </c>
      <c r="AC109" s="159">
        <f>AB109+1</f>
        <v>2015</v>
      </c>
      <c r="AD109" s="159">
        <f>Y109+5</f>
        <v>2016</v>
      </c>
      <c r="AE109" s="159">
        <f t="shared" ref="AE109" si="245">Z109+5</f>
        <v>2017</v>
      </c>
      <c r="AF109" s="159">
        <f t="shared" ref="AF109" si="246">AA109+5</f>
        <v>2018</v>
      </c>
      <c r="AG109" s="159">
        <f t="shared" ref="AG109" si="247">AB109+5</f>
        <v>2019</v>
      </c>
      <c r="AH109" s="159">
        <f t="shared" ref="AH109" si="248">AC109+5</f>
        <v>2020</v>
      </c>
      <c r="AI109" s="159">
        <f t="shared" ref="AI109" si="249">AD109+5</f>
        <v>2021</v>
      </c>
      <c r="AJ109" s="159">
        <f t="shared" ref="AJ109" si="250">AE109+5</f>
        <v>2022</v>
      </c>
      <c r="AK109" s="159">
        <f t="shared" ref="AK109" si="251">AF109+5</f>
        <v>2023</v>
      </c>
      <c r="AL109" s="159">
        <f t="shared" ref="AL109" si="252">AG109+5</f>
        <v>2024</v>
      </c>
      <c r="AM109" s="159">
        <f t="shared" ref="AM109" si="253">AH109+5</f>
        <v>2025</v>
      </c>
      <c r="AN109" s="159">
        <f t="shared" ref="AN109" si="254">AI109+5</f>
        <v>2026</v>
      </c>
      <c r="AO109" s="159">
        <f t="shared" ref="AO109" si="255">AJ109+5</f>
        <v>2027</v>
      </c>
      <c r="AP109" s="159">
        <f t="shared" ref="AP109" si="256">AK109+5</f>
        <v>2028</v>
      </c>
      <c r="AQ109" s="159">
        <f t="shared" ref="AQ109" si="257">AL109+5</f>
        <v>2029</v>
      </c>
      <c r="AR109" s="159">
        <f t="shared" ref="AR109" si="258">AM109+5</f>
        <v>2030</v>
      </c>
      <c r="AS109" s="159">
        <f t="shared" ref="AS109" si="259">AN109+5</f>
        <v>2031</v>
      </c>
      <c r="AT109" s="159">
        <f t="shared" ref="AT109" si="260">AO109+5</f>
        <v>2032</v>
      </c>
      <c r="AU109" s="159">
        <f t="shared" ref="AU109" si="261">AP109+5</f>
        <v>2033</v>
      </c>
      <c r="AV109" s="159">
        <f t="shared" ref="AV109" si="262">AQ109+5</f>
        <v>2034</v>
      </c>
      <c r="AW109" s="159">
        <f t="shared" ref="AW109" si="263">AR109+5</f>
        <v>2035</v>
      </c>
      <c r="AX109" s="159">
        <f t="shared" ref="AX109" si="264">AS109+5</f>
        <v>2036</v>
      </c>
      <c r="AY109" s="159">
        <f t="shared" ref="AY109" si="265">AT109+5</f>
        <v>2037</v>
      </c>
      <c r="AZ109" s="159">
        <f t="shared" ref="AZ109" si="266">AU109+5</f>
        <v>2038</v>
      </c>
      <c r="BA109" s="159">
        <f t="shared" ref="BA109" si="267">AV109+5</f>
        <v>2039</v>
      </c>
      <c r="BB109" s="159">
        <f t="shared" ref="BB109" si="268">AW109+5</f>
        <v>2040</v>
      </c>
      <c r="BC109" s="159">
        <f t="shared" ref="BC109" si="269">AX109+5</f>
        <v>2041</v>
      </c>
      <c r="BD109" s="159">
        <f t="shared" ref="BD109" si="270">AY109+5</f>
        <v>2042</v>
      </c>
      <c r="BE109" s="159">
        <f t="shared" ref="BE109" si="271">AZ109+5</f>
        <v>2043</v>
      </c>
      <c r="BF109" s="159">
        <f t="shared" ref="BF109" si="272">BA109+5</f>
        <v>2044</v>
      </c>
      <c r="BG109" s="159">
        <f t="shared" ref="BG109" si="273">BB109+5</f>
        <v>2045</v>
      </c>
      <c r="BH109" s="159">
        <f t="shared" ref="BH109" si="274">BC109+5</f>
        <v>2046</v>
      </c>
      <c r="BI109" s="159">
        <f t="shared" ref="BI109" si="275">BD109+5</f>
        <v>2047</v>
      </c>
      <c r="BJ109" s="159">
        <f t="shared" ref="BJ109" si="276">BE109+5</f>
        <v>2048</v>
      </c>
      <c r="BK109" s="159">
        <f t="shared" ref="BK109" si="277">BF109+5</f>
        <v>2049</v>
      </c>
      <c r="BL109" s="160">
        <f t="shared" ref="BL109" si="278">BG109+5</f>
        <v>2050</v>
      </c>
    </row>
    <row r="110" spans="1:64" x14ac:dyDescent="0.25">
      <c r="A110" s="194" t="s">
        <v>3256</v>
      </c>
      <c r="B110" s="196">
        <v>6000</v>
      </c>
      <c r="C110" s="308" t="s">
        <v>3407</v>
      </c>
      <c r="D110" s="309">
        <f ca="1">IF(D$1&lt;=Last_Bil,SUMIFS(INDIRECT("EB[" &amp; D$1 &amp; "]"),EB[Zdrojový_nositel],$A110,EB[product],$B110,EB[Výběr],1,EB[unit],"TJ"),0)</f>
        <v>4180</v>
      </c>
      <c r="E110" s="310">
        <f ca="1">IF(E$1&lt;=Last_Bil,SUMIFS(INDIRECT("EB[" &amp; E$1 &amp; "]"),EB[Zdrojový_nositel],$A110,EB[product],$B110,EB[Výběr],1,EB[unit],"TJ"),0)</f>
        <v>3920</v>
      </c>
      <c r="F110" s="310">
        <f ca="1">IF(F$1&lt;=Last_Bil,SUMIFS(INDIRECT("EB[" &amp; F$1 &amp; "]"),EB[Zdrojový_nositel],$A110,EB[product],$B110,EB[Výběr],1,EB[unit],"TJ"),0)</f>
        <v>5047</v>
      </c>
      <c r="G110" s="310">
        <f ca="1">IF(G$1&lt;=Last_Bil,SUMIFS(INDIRECT("EB[" &amp; G$1 &amp; "]"),EB[Zdrojový_nositel],$A110,EB[product],$B110,EB[Výběr],1,EB[unit],"TJ"),0)</f>
        <v>4929</v>
      </c>
      <c r="H110" s="310">
        <f ca="1">IF(H$1&lt;=Last_Bil,SUMIFS(INDIRECT("EB[" &amp; H$1 &amp; "]"),EB[Zdrojový_nositel],$A110,EB[product],$B110,EB[Výběr],1,EB[unit],"TJ"),0)</f>
        <v>5256</v>
      </c>
      <c r="I110" s="310">
        <f ca="1">IF(I$1&lt;=Last_Bil,SUMIFS(INDIRECT("EB[" &amp; I$1 &amp; "]"),EB[Zdrojový_nositel],$A110,EB[product],$B110,EB[Výběr],1,EB[unit],"TJ"),0)</f>
        <v>7207</v>
      </c>
      <c r="J110" s="310">
        <f ca="1">IF(J$1&lt;=Last_Bil,SUMIFS(INDIRECT("EB[" &amp; J$1 &amp; "]"),EB[Zdrojový_nositel],$A110,EB[product],$B110,EB[Výběr],1,EB[unit],"TJ"),0)</f>
        <v>7088</v>
      </c>
      <c r="K110" s="310">
        <f ca="1">IF(K$1&lt;=Last_Bil,SUMIFS(INDIRECT("EB[" &amp; K$1 &amp; "]"),EB[Zdrojový_nositel],$A110,EB[product],$B110,EB[Výběr],1,EB[unit],"TJ"),0)</f>
        <v>6116</v>
      </c>
      <c r="L110" s="310">
        <f ca="1">IF(L$1&lt;=Last_Bil,SUMIFS(INDIRECT("EB[" &amp; L$1 &amp; "]"),EB[Zdrojový_nositel],$A110,EB[product],$B110,EB[Výběr],1,EB[unit],"TJ"),0)</f>
        <v>5025</v>
      </c>
      <c r="M110" s="310">
        <f ca="1">IF(M$1&lt;=Last_Bil,SUMIFS(INDIRECT("EB[" &amp; M$1 &amp; "]"),EB[Zdrojový_nositel],$A110,EB[product],$B110,EB[Výběr],1,EB[unit],"TJ"),0)</f>
        <v>6052</v>
      </c>
      <c r="N110" s="310">
        <f ca="1">IF(N$1&lt;=Last_Bil,SUMIFS(INDIRECT("EB[" &amp; N$1 &amp; "]"),EB[Zdrojový_nositel],$A110,EB[product],$B110,EB[Výběr],1,EB[unit],"TJ"),0)</f>
        <v>6333</v>
      </c>
      <c r="O110" s="310">
        <f ca="1">IF(O$1&lt;=Last_Bil,SUMIFS(INDIRECT("EB[" &amp; O$1 &amp; "]"),EB[Zdrojový_nositel],$A110,EB[product],$B110,EB[Výběr],1,EB[unit],"TJ"),0)</f>
        <v>7395</v>
      </c>
      <c r="P110" s="310">
        <f ca="1">IF(P$1&lt;=Last_Bil,SUMIFS(INDIRECT("EB[" &amp; P$1 &amp; "]"),EB[Zdrojový_nositel],$A110,EB[product],$B110,EB[Výběr],1,EB[unit],"TJ"),0)</f>
        <v>8978</v>
      </c>
      <c r="Q110" s="310">
        <f ca="1">IF(Q$1&lt;=Last_Bil,SUMIFS(INDIRECT("EB[" &amp; Q$1 &amp; "]"),EB[Zdrojový_nositel],$A110,EB[product],$B110,EB[Výběr],1,EB[unit],"TJ"),0)</f>
        <v>4998</v>
      </c>
      <c r="R110" s="310">
        <f ca="1">IF(R$1&lt;=Last_Bil,SUMIFS(INDIRECT("EB[" &amp; R$1 &amp; "]"),EB[Zdrojový_nositel],$A110,EB[product],$B110,EB[Výběr],1,EB[unit],"TJ"),0)</f>
        <v>7305</v>
      </c>
      <c r="S110" s="310">
        <f ca="1">IF(S$1&lt;=Last_Bil,SUMIFS(INDIRECT("EB[" &amp; S$1 &amp; "]"),EB[Zdrojový_nositel],$A110,EB[product],$B110,EB[Výběr],1,EB[unit],"TJ"),0)</f>
        <v>8644</v>
      </c>
      <c r="T110" s="310">
        <f ca="1">IF(T$1&lt;=Last_Bil,SUMIFS(INDIRECT("EB[" &amp; T$1 &amp; "]"),EB[Zdrojový_nositel],$A110,EB[product],$B110,EB[Výběr],1,EB[unit],"TJ"),0)</f>
        <v>9361</v>
      </c>
      <c r="U110" s="310">
        <f ca="1">IF(U$1&lt;=Last_Bil,SUMIFS(INDIRECT("EB[" &amp; U$1 &amp; "]"),EB[Zdrojový_nositel],$A110,EB[product],$B110,EB[Výběr],1,EB[unit],"TJ"),0)</f>
        <v>7981</v>
      </c>
      <c r="V110" s="310">
        <f ca="1">IF(V$1&lt;=Last_Bil,SUMIFS(INDIRECT("EB[" &amp; V$1 &amp; "]"),EB[Zdrojový_nositel],$A110,EB[product],$B110,EB[Výběr],1,EB[unit],"TJ"),0)</f>
        <v>8218</v>
      </c>
      <c r="W110" s="310">
        <f ca="1">IF(W$1&lt;=Last_Bil,SUMIFS(INDIRECT("EB[" &amp; W$1 &amp; "]"),EB[Zdrojový_nositel],$A110,EB[product],$B110,EB[Výběr],1,EB[unit],"TJ"),0)</f>
        <v>10102</v>
      </c>
      <c r="X110" s="310">
        <f ca="1">IF(X$1&lt;=Last_Bil,SUMIFS(INDIRECT("EB[" &amp; X$1 &amp; "]"),EB[Zdrojový_nositel],$A110,EB[product],$B110,EB[Výběr],1,EB[unit],"TJ"),0)</f>
        <v>13466</v>
      </c>
      <c r="Y110" s="310">
        <f ca="1">IF(Y$1&lt;=Last_Bil,SUMIFS(INDIRECT("EB[" &amp; Y$1 &amp; "]"),EB[Zdrojový_nositel],$A110,EB[product],$B110,EB[Výběr],1,EB[unit],"TJ"),0)</f>
        <v>16351</v>
      </c>
      <c r="Z110" s="310">
        <f ca="1">IF(Z$1&lt;=Last_Bil,SUMIFS(INDIRECT("EB[" &amp; Z$1 &amp; "]"),EB[Zdrojový_nositel],$A110,EB[product],$B110,EB[Výběr],1,EB[unit],"TJ"),0)</f>
        <v>16898</v>
      </c>
      <c r="AA110" s="310">
        <f ca="1">IF(AA$1&lt;=Last_Bil,SUMIFS(INDIRECT("EB[" &amp; AA$1 &amp; "]"),EB[Zdrojový_nositel],$A110,EB[product],$B110,EB[Výběr],1,EB[unit],"TJ"),0)</f>
        <v>18894</v>
      </c>
      <c r="AB110" s="310">
        <f ca="1">IF(AB$1&lt;=Last_Bil,SUMIFS(INDIRECT("EB[" &amp; AB$1 &amp; "]"),EB[Zdrojový_nositel],$A110,EB[product],$B110,EB[Výběr],1,EB[unit],"TJ"),0)</f>
        <v>16232</v>
      </c>
      <c r="AC110" s="310">
        <f ca="1">IF(AC$1&lt;=Last_Bil,SUMIFS(INDIRECT("EB[" &amp; AC$1 &amp; "]"),EB[Zdrojový_nositel],$A110,EB[product],$B110,EB[Výběr],1,EB[unit],"TJ"),0)</f>
        <v>16675</v>
      </c>
      <c r="AD110" s="310">
        <f ca="1">IF(AD$1&lt;=Last_Bil,SUMIFS(INDIRECT("EB[" &amp; AD$1 &amp; "]"),EB[Zdrojový_nositel],$A110,EB[product],$B110,EB[Výběr],1,EB[unit],"TJ"),0)</f>
        <v>0</v>
      </c>
      <c r="AE110" s="310">
        <f ca="1">IF(AE$1&lt;=Last_Bil,SUMIFS(INDIRECT("EB[" &amp; AE$1 &amp; "]"),EB[Zdrojový_nositel],$A110,EB[product],$B110,EB[Výběr],1,EB[unit],"TJ"),0)</f>
        <v>0</v>
      </c>
      <c r="AF110" s="310">
        <f ca="1">IF(AF$1&lt;=Last_Bil,SUMIFS(INDIRECT("EB[" &amp; AF$1 &amp; "]"),EB[Zdrojový_nositel],$A110,EB[product],$B110,EB[Výběr],1,EB[unit],"TJ"),0)</f>
        <v>0</v>
      </c>
      <c r="AG110" s="310">
        <f ca="1">IF(AG$1&lt;=Last_Bil,SUMIFS(INDIRECT("EB[" &amp; AG$1 &amp; "]"),EB[Zdrojový_nositel],$A110,EB[product],$B110,EB[Výběr],1,EB[unit],"TJ"),0)</f>
        <v>0</v>
      </c>
      <c r="AH110" s="310">
        <f ca="1">IF(AH$1&lt;=Last_Bil,SUMIFS(INDIRECT("EB[" &amp; AH$1 &amp; "]"),EB[Zdrojový_nositel],$A110,EB[product],$B110,EB[Výběr],1,EB[unit],"TJ"),0)</f>
        <v>0</v>
      </c>
      <c r="AI110" s="310">
        <f ca="1">IF(AI$1&lt;=Last_Bil,SUMIFS(INDIRECT("EB[" &amp; AI$1 &amp; "]"),EB[Zdrojový_nositel],$A110,EB[product],$B110,EB[Výběr],1,EB[unit],"TJ"),0)</f>
        <v>0</v>
      </c>
      <c r="AJ110" s="310">
        <f ca="1">IF(AJ$1&lt;=Last_Bil,SUMIFS(INDIRECT("EB[" &amp; AJ$1 &amp; "]"),EB[Zdrojový_nositel],$A110,EB[product],$B110,EB[Výběr],1,EB[unit],"TJ"),0)</f>
        <v>0</v>
      </c>
      <c r="AK110" s="310">
        <f ca="1">IF(AK$1&lt;=Last_Bil,SUMIFS(INDIRECT("EB[" &amp; AK$1 &amp; "]"),EB[Zdrojový_nositel],$A110,EB[product],$B110,EB[Výběr],1,EB[unit],"TJ"),0)</f>
        <v>0</v>
      </c>
      <c r="AL110" s="310">
        <f ca="1">IF(AL$1&lt;=Last_Bil,SUMIFS(INDIRECT("EB[" &amp; AL$1 &amp; "]"),EB[Zdrojový_nositel],$A110,EB[product],$B110,EB[Výběr],1,EB[unit],"TJ"),0)</f>
        <v>0</v>
      </c>
      <c r="AM110" s="310">
        <f ca="1">IF(AM$1&lt;=Last_Bil,SUMIFS(INDIRECT("EB[" &amp; AM$1 &amp; "]"),EB[Zdrojový_nositel],$A110,EB[product],$B110,EB[Výběr],1,EB[unit],"TJ"),0)</f>
        <v>0</v>
      </c>
      <c r="AN110" s="310">
        <f ca="1">IF(AN$1&lt;=Last_Bil,SUMIFS(INDIRECT("EB[" &amp; AN$1 &amp; "]"),EB[Zdrojový_nositel],$A110,EB[product],$B110,EB[Výběr],1,EB[unit],"TJ"),0)</f>
        <v>0</v>
      </c>
      <c r="AO110" s="310">
        <f ca="1">IF(AO$1&lt;=Last_Bil,SUMIFS(INDIRECT("EB[" &amp; AO$1 &amp; "]"),EB[Zdrojový_nositel],$A110,EB[product],$B110,EB[Výběr],1,EB[unit],"TJ"),0)</f>
        <v>0</v>
      </c>
      <c r="AP110" s="310">
        <f ca="1">IF(AP$1&lt;=Last_Bil,SUMIFS(INDIRECT("EB[" &amp; AP$1 &amp; "]"),EB[Zdrojový_nositel],$A110,EB[product],$B110,EB[Výběr],1,EB[unit],"TJ"),0)</f>
        <v>0</v>
      </c>
      <c r="AQ110" s="310">
        <f ca="1">IF(AQ$1&lt;=Last_Bil,SUMIFS(INDIRECT("EB[" &amp; AQ$1 &amp; "]"),EB[Zdrojový_nositel],$A110,EB[product],$B110,EB[Výběr],1,EB[unit],"TJ"),0)</f>
        <v>0</v>
      </c>
      <c r="AR110" s="310">
        <f ca="1">IF(AR$1&lt;=Last_Bil,SUMIFS(INDIRECT("EB[" &amp; AR$1 &amp; "]"),EB[Zdrojový_nositel],$A110,EB[product],$B110,EB[Výběr],1,EB[unit],"TJ"),0)</f>
        <v>0</v>
      </c>
      <c r="AS110" s="310">
        <f ca="1">IF(AS$1&lt;=Last_Bil,SUMIFS(INDIRECT("EB[" &amp; AS$1 &amp; "]"),EB[Zdrojový_nositel],$A110,EB[product],$B110,EB[Výběr],1,EB[unit],"TJ"),0)</f>
        <v>0</v>
      </c>
      <c r="AT110" s="310">
        <f ca="1">IF(AT$1&lt;=Last_Bil,SUMIFS(INDIRECT("EB[" &amp; AT$1 &amp; "]"),EB[Zdrojový_nositel],$A110,EB[product],$B110,EB[Výběr],1,EB[unit],"TJ"),0)</f>
        <v>0</v>
      </c>
      <c r="AU110" s="310">
        <f ca="1">IF(AU$1&lt;=Last_Bil,SUMIFS(INDIRECT("EB[" &amp; AU$1 &amp; "]"),EB[Zdrojový_nositel],$A110,EB[product],$B110,EB[Výběr],1,EB[unit],"TJ"),0)</f>
        <v>0</v>
      </c>
      <c r="AV110" s="310">
        <f ca="1">IF(AV$1&lt;=Last_Bil,SUMIFS(INDIRECT("EB[" &amp; AV$1 &amp; "]"),EB[Zdrojový_nositel],$A110,EB[product],$B110,EB[Výběr],1,EB[unit],"TJ"),0)</f>
        <v>0</v>
      </c>
      <c r="AW110" s="310">
        <f ca="1">IF(AW$1&lt;=Last_Bil,SUMIFS(INDIRECT("EB[" &amp; AW$1 &amp; "]"),EB[Zdrojový_nositel],$A110,EB[product],$B110,EB[Výběr],1,EB[unit],"TJ"),0)</f>
        <v>0</v>
      </c>
      <c r="AX110" s="310">
        <f ca="1">IF(AX$1&lt;=Last_Bil,SUMIFS(INDIRECT("EB[" &amp; AX$1 &amp; "]"),EB[Zdrojový_nositel],$A110,EB[product],$B110,EB[Výběr],1,EB[unit],"TJ"),0)</f>
        <v>0</v>
      </c>
      <c r="AY110" s="310">
        <f ca="1">IF(AY$1&lt;=Last_Bil,SUMIFS(INDIRECT("EB[" &amp; AY$1 &amp; "]"),EB[Zdrojový_nositel],$A110,EB[product],$B110,EB[Výběr],1,EB[unit],"TJ"),0)</f>
        <v>0</v>
      </c>
      <c r="AZ110" s="310">
        <f ca="1">IF(AZ$1&lt;=Last_Bil,SUMIFS(INDIRECT("EB[" &amp; AZ$1 &amp; "]"),EB[Zdrojový_nositel],$A110,EB[product],$B110,EB[Výběr],1,EB[unit],"TJ"),0)</f>
        <v>0</v>
      </c>
      <c r="BA110" s="310">
        <f ca="1">IF(BA$1&lt;=Last_Bil,SUMIFS(INDIRECT("EB[" &amp; BA$1 &amp; "]"),EB[Zdrojový_nositel],$A110,EB[product],$B110,EB[Výběr],1,EB[unit],"TJ"),0)</f>
        <v>0</v>
      </c>
      <c r="BB110" s="310">
        <f ca="1">IF(BB$1&lt;=Last_Bil,SUMIFS(INDIRECT("EB[" &amp; BB$1 &amp; "]"),EB[Zdrojový_nositel],$A110,EB[product],$B110,EB[Výběr],1,EB[unit],"TJ"),0)</f>
        <v>0</v>
      </c>
      <c r="BC110" s="310">
        <f ca="1">IF(BC$1&lt;=Last_Bil,SUMIFS(INDIRECT("EB[" &amp; BC$1 &amp; "]"),EB[Zdrojový_nositel],$A110,EB[product],$B110,EB[Výběr],1,EB[unit],"TJ"),0)</f>
        <v>0</v>
      </c>
      <c r="BD110" s="310">
        <f ca="1">IF(BD$1&lt;=Last_Bil,SUMIFS(INDIRECT("EB[" &amp; BD$1 &amp; "]"),EB[Zdrojový_nositel],$A110,EB[product],$B110,EB[Výběr],1,EB[unit],"TJ"),0)</f>
        <v>0</v>
      </c>
      <c r="BE110" s="310">
        <f ca="1">IF(BE$1&lt;=Last_Bil,SUMIFS(INDIRECT("EB[" &amp; BE$1 &amp; "]"),EB[Zdrojový_nositel],$A110,EB[product],$B110,EB[Výběr],1,EB[unit],"TJ"),0)</f>
        <v>0</v>
      </c>
      <c r="BF110" s="310">
        <f ca="1">IF(BF$1&lt;=Last_Bil,SUMIFS(INDIRECT("EB[" &amp; BF$1 &amp; "]"),EB[Zdrojový_nositel],$A110,EB[product],$B110,EB[Výběr],1,EB[unit],"TJ"),0)</f>
        <v>0</v>
      </c>
      <c r="BG110" s="310">
        <f ca="1">IF(BG$1&lt;=Last_Bil,SUMIFS(INDIRECT("EB[" &amp; BG$1 &amp; "]"),EB[Zdrojový_nositel],$A110,EB[product],$B110,EB[Výběr],1,EB[unit],"TJ"),0)</f>
        <v>0</v>
      </c>
      <c r="BH110" s="310">
        <f ca="1">IF(BH$1&lt;=Last_Bil,SUMIFS(INDIRECT("EB[" &amp; BH$1 &amp; "]"),EB[Zdrojový_nositel],$A110,EB[product],$B110,EB[Výběr],1,EB[unit],"TJ"),0)</f>
        <v>0</v>
      </c>
      <c r="BI110" s="310">
        <f ca="1">IF(BI$1&lt;=Last_Bil,SUMIFS(INDIRECT("EB[" &amp; BI$1 &amp; "]"),EB[Zdrojový_nositel],$A110,EB[product],$B110,EB[Výběr],1,EB[unit],"TJ"),0)</f>
        <v>0</v>
      </c>
      <c r="BJ110" s="310">
        <f ca="1">IF(BJ$1&lt;=Last_Bil,SUMIFS(INDIRECT("EB[" &amp; BJ$1 &amp; "]"),EB[Zdrojový_nositel],$A110,EB[product],$B110,EB[Výběr],1,EB[unit],"TJ"),0)</f>
        <v>0</v>
      </c>
      <c r="BK110" s="310">
        <f ca="1">IF(BK$1&lt;=Last_Bil,SUMIFS(INDIRECT("EB[" &amp; BK$1 &amp; "]"),EB[Zdrojový_nositel],$A110,EB[product],$B110,EB[Výběr],1,EB[unit],"TJ"),0)</f>
        <v>0</v>
      </c>
      <c r="BL110" s="311">
        <f ca="1">IF(BL$1&lt;=Last_Bil,SUMIFS(INDIRECT("EB[" &amp; BL$1 &amp; "]"),EB[Zdrojový_nositel],$A110,EB[product],$B110,EB[Výběr],1,EB[unit],"TJ"),0)</f>
        <v>0</v>
      </c>
    </row>
    <row r="111" spans="1:64" ht="15.75" thickBot="1" x14ac:dyDescent="0.3">
      <c r="A111" s="194" t="s">
        <v>3256</v>
      </c>
      <c r="B111" s="196">
        <v>5200</v>
      </c>
      <c r="C111" s="307" t="s">
        <v>3406</v>
      </c>
      <c r="D111" s="306">
        <f ca="1">IF(D$1&lt;=Last_Bil,SUMIFS(INDIRECT("EB[" &amp; D$1 &amp; "]"),EB[Zdrojový_nositel],$A111,EB[product],$B111,EB[Výběr],1,EB[unit],"TJ"),0)</f>
        <v>0</v>
      </c>
      <c r="E111" s="304">
        <f ca="1">IF(E$1&lt;=Last_Bil,SUMIFS(INDIRECT("EB[" &amp; E$1 &amp; "]"),EB[Zdrojový_nositel],$A111,EB[product],$B111,EB[Výběr],1,EB[unit],"TJ"),0)</f>
        <v>0</v>
      </c>
      <c r="F111" s="304">
        <f ca="1">IF(F$1&lt;=Last_Bil,SUMIFS(INDIRECT("EB[" &amp; F$1 &amp; "]"),EB[Zdrojový_nositel],$A111,EB[product],$B111,EB[Výběr],1,EB[unit],"TJ"),0)</f>
        <v>0</v>
      </c>
      <c r="G111" s="304">
        <f ca="1">IF(G$1&lt;=Last_Bil,SUMIFS(INDIRECT("EB[" &amp; G$1 &amp; "]"),EB[Zdrojový_nositel],$A111,EB[product],$B111,EB[Výběr],1,EB[unit],"TJ"),0)</f>
        <v>0</v>
      </c>
      <c r="H111" s="304">
        <f ca="1">IF(H$1&lt;=Last_Bil,SUMIFS(INDIRECT("EB[" &amp; H$1 &amp; "]"),EB[Zdrojový_nositel],$A111,EB[product],$B111,EB[Výběr],1,EB[unit],"TJ"),0)</f>
        <v>0</v>
      </c>
      <c r="I111" s="304">
        <f ca="1">IF(I$1&lt;=Last_Bil,SUMIFS(INDIRECT("EB[" &amp; I$1 &amp; "]"),EB[Zdrojový_nositel],$A111,EB[product],$B111,EB[Výběr],1,EB[unit],"TJ"),0)</f>
        <v>0</v>
      </c>
      <c r="J111" s="304">
        <f ca="1">IF(J$1&lt;=Last_Bil,SUMIFS(INDIRECT("EB[" &amp; J$1 &amp; "]"),EB[Zdrojový_nositel],$A111,EB[product],$B111,EB[Výběr],1,EB[unit],"TJ"),0)</f>
        <v>0</v>
      </c>
      <c r="K111" s="304">
        <f ca="1">IF(K$1&lt;=Last_Bil,SUMIFS(INDIRECT("EB[" &amp; K$1 &amp; "]"),EB[Zdrojový_nositel],$A111,EB[product],$B111,EB[Výběr],1,EB[unit],"TJ"),0)</f>
        <v>0</v>
      </c>
      <c r="L111" s="304">
        <f ca="1">IF(L$1&lt;=Last_Bil,SUMIFS(INDIRECT("EB[" &amp; L$1 &amp; "]"),EB[Zdrojový_nositel],$A111,EB[product],$B111,EB[Výběr],1,EB[unit],"TJ"),0)</f>
        <v>0</v>
      </c>
      <c r="M111" s="304">
        <f ca="1">IF(M$1&lt;=Last_Bil,SUMIFS(INDIRECT("EB[" &amp; M$1 &amp; "]"),EB[Zdrojový_nositel],$A111,EB[product],$B111,EB[Výběr],1,EB[unit],"TJ"),0)</f>
        <v>0</v>
      </c>
      <c r="N111" s="304">
        <f ca="1">IF(N$1&lt;=Last_Bil,SUMIFS(INDIRECT("EB[" &amp; N$1 &amp; "]"),EB[Zdrojový_nositel],$A111,EB[product],$B111,EB[Výběr],1,EB[unit],"TJ"),0)</f>
        <v>0</v>
      </c>
      <c r="O111" s="304">
        <f ca="1">IF(O$1&lt;=Last_Bil,SUMIFS(INDIRECT("EB[" &amp; O$1 &amp; "]"),EB[Zdrojový_nositel],$A111,EB[product],$B111,EB[Výběr],1,EB[unit],"TJ"),0)</f>
        <v>0</v>
      </c>
      <c r="P111" s="304">
        <f ca="1">IF(P$1&lt;=Last_Bil,SUMIFS(INDIRECT("EB[" &amp; P$1 &amp; "]"),EB[Zdrojový_nositel],$A111,EB[product],$B111,EB[Výběr],1,EB[unit],"TJ"),0)</f>
        <v>0</v>
      </c>
      <c r="Q111" s="304">
        <f ca="1">IF(Q$1&lt;=Last_Bil,SUMIFS(INDIRECT("EB[" &amp; Q$1 &amp; "]"),EB[Zdrojový_nositel],$A111,EB[product],$B111,EB[Výběr],1,EB[unit],"TJ"),0)</f>
        <v>0</v>
      </c>
      <c r="R111" s="304">
        <f ca="1">IF(R$1&lt;=Last_Bil,SUMIFS(INDIRECT("EB[" &amp; R$1 &amp; "]"),EB[Zdrojový_nositel],$A111,EB[product],$B111,EB[Výběr],1,EB[unit],"TJ"),0)</f>
        <v>0</v>
      </c>
      <c r="S111" s="304">
        <f ca="1">IF(S$1&lt;=Last_Bil,SUMIFS(INDIRECT("EB[" &amp; S$1 &amp; "]"),EB[Zdrojový_nositel],$A111,EB[product],$B111,EB[Výběr],1,EB[unit],"TJ"),0)</f>
        <v>0</v>
      </c>
      <c r="T111" s="304">
        <f ca="1">IF(T$1&lt;=Last_Bil,SUMIFS(INDIRECT("EB[" &amp; T$1 &amp; "]"),EB[Zdrojový_nositel],$A111,EB[product],$B111,EB[Výběr],1,EB[unit],"TJ"),0)</f>
        <v>0</v>
      </c>
      <c r="U111" s="304">
        <f ca="1">IF(U$1&lt;=Last_Bil,SUMIFS(INDIRECT("EB[" &amp; U$1 &amp; "]"),EB[Zdrojový_nositel],$A111,EB[product],$B111,EB[Výběr],1,EB[unit],"TJ"),0)</f>
        <v>0</v>
      </c>
      <c r="V111" s="304">
        <f ca="1">IF(V$1&lt;=Last_Bil,SUMIFS(INDIRECT("EB[" &amp; V$1 &amp; "]"),EB[Zdrojový_nositel],$A111,EB[product],$B111,EB[Výběr],1,EB[unit],"TJ"),0)</f>
        <v>0</v>
      </c>
      <c r="W111" s="304">
        <f ca="1">IF(W$1&lt;=Last_Bil,SUMIFS(INDIRECT("EB[" &amp; W$1 &amp; "]"),EB[Zdrojový_nositel],$A111,EB[product],$B111,EB[Výběr],1,EB[unit],"TJ"),0)</f>
        <v>0</v>
      </c>
      <c r="X111" s="304">
        <f ca="1">IF(X$1&lt;=Last_Bil,SUMIFS(INDIRECT("EB[" &amp; X$1 &amp; "]"),EB[Zdrojový_nositel],$A111,EB[product],$B111,EB[Výběr],1,EB[unit],"TJ"),0)</f>
        <v>0</v>
      </c>
      <c r="Y111" s="304">
        <f ca="1">IF(Y$1&lt;=Last_Bil,SUMIFS(INDIRECT("EB[" &amp; Y$1 &amp; "]"),EB[Zdrojový_nositel],$A111,EB[product],$B111,EB[Výběr],1,EB[unit],"TJ"),0)</f>
        <v>0</v>
      </c>
      <c r="Z111" s="304">
        <f ca="1">IF(Z$1&lt;=Last_Bil,SUMIFS(INDIRECT("EB[" &amp; Z$1 &amp; "]"),EB[Zdrojový_nositel],$A111,EB[product],$B111,EB[Výběr],1,EB[unit],"TJ"),0)</f>
        <v>0</v>
      </c>
      <c r="AA111" s="304">
        <f ca="1">IF(AA$1&lt;=Last_Bil,SUMIFS(INDIRECT("EB[" &amp; AA$1 &amp; "]"),EB[Zdrojový_nositel],$A111,EB[product],$B111,EB[Výběr],1,EB[unit],"TJ"),0)</f>
        <v>0</v>
      </c>
      <c r="AB111" s="304">
        <f ca="1">IF(AB$1&lt;=Last_Bil,SUMIFS(INDIRECT("EB[" &amp; AB$1 &amp; "]"),EB[Zdrojový_nositel],$A111,EB[product],$B111,EB[Výběr],1,EB[unit],"TJ"),0)</f>
        <v>0</v>
      </c>
      <c r="AC111" s="304">
        <f ca="1">IF(AC$1&lt;=Last_Bil,SUMIFS(INDIRECT("EB[" &amp; AC$1 &amp; "]"),EB[Zdrojový_nositel],$A111,EB[product],$B111,EB[Výběr],1,EB[unit],"TJ"),0)</f>
        <v>0</v>
      </c>
      <c r="AD111" s="304">
        <f ca="1">IF(AD$1&lt;=Last_Bil,SUMIFS(INDIRECT("EB[" &amp; AD$1 &amp; "]"),EB[Zdrojový_nositel],$A111,EB[product],$B111,EB[Výběr],1,EB[unit],"TJ"),0)</f>
        <v>0</v>
      </c>
      <c r="AE111" s="304">
        <f ca="1">IF(AE$1&lt;=Last_Bil,SUMIFS(INDIRECT("EB[" &amp; AE$1 &amp; "]"),EB[Zdrojový_nositel],$A111,EB[product],$B111,EB[Výběr],1,EB[unit],"TJ"),0)</f>
        <v>0</v>
      </c>
      <c r="AF111" s="304">
        <f ca="1">IF(AF$1&lt;=Last_Bil,SUMIFS(INDIRECT("EB[" &amp; AF$1 &amp; "]"),EB[Zdrojový_nositel],$A111,EB[product],$B111,EB[Výběr],1,EB[unit],"TJ"),0)</f>
        <v>0</v>
      </c>
      <c r="AG111" s="304">
        <f ca="1">IF(AG$1&lt;=Last_Bil,SUMIFS(INDIRECT("EB[" &amp; AG$1 &amp; "]"),EB[Zdrojový_nositel],$A111,EB[product],$B111,EB[Výběr],1,EB[unit],"TJ"),0)</f>
        <v>0</v>
      </c>
      <c r="AH111" s="304">
        <f ca="1">IF(AH$1&lt;=Last_Bil,SUMIFS(INDIRECT("EB[" &amp; AH$1 &amp; "]"),EB[Zdrojový_nositel],$A111,EB[product],$B111,EB[Výběr],1,EB[unit],"TJ"),0)</f>
        <v>0</v>
      </c>
      <c r="AI111" s="304">
        <f ca="1">IF(AI$1&lt;=Last_Bil,SUMIFS(INDIRECT("EB[" &amp; AI$1 &amp; "]"),EB[Zdrojový_nositel],$A111,EB[product],$B111,EB[Výběr],1,EB[unit],"TJ"),0)</f>
        <v>0</v>
      </c>
      <c r="AJ111" s="304">
        <f ca="1">IF(AJ$1&lt;=Last_Bil,SUMIFS(INDIRECT("EB[" &amp; AJ$1 &amp; "]"),EB[Zdrojový_nositel],$A111,EB[product],$B111,EB[Výběr],1,EB[unit],"TJ"),0)</f>
        <v>0</v>
      </c>
      <c r="AK111" s="304">
        <f ca="1">IF(AK$1&lt;=Last_Bil,SUMIFS(INDIRECT("EB[" &amp; AK$1 &amp; "]"),EB[Zdrojový_nositel],$A111,EB[product],$B111,EB[Výběr],1,EB[unit],"TJ"),0)</f>
        <v>0</v>
      </c>
      <c r="AL111" s="304">
        <f ca="1">IF(AL$1&lt;=Last_Bil,SUMIFS(INDIRECT("EB[" &amp; AL$1 &amp; "]"),EB[Zdrojový_nositel],$A111,EB[product],$B111,EB[Výběr],1,EB[unit],"TJ"),0)</f>
        <v>0</v>
      </c>
      <c r="AM111" s="304">
        <f ca="1">IF(AM$1&lt;=Last_Bil,SUMIFS(INDIRECT("EB[" &amp; AM$1 &amp; "]"),EB[Zdrojový_nositel],$A111,EB[product],$B111,EB[Výběr],1,EB[unit],"TJ"),0)</f>
        <v>0</v>
      </c>
      <c r="AN111" s="304">
        <f ca="1">IF(AN$1&lt;=Last_Bil,SUMIFS(INDIRECT("EB[" &amp; AN$1 &amp; "]"),EB[Zdrojový_nositel],$A111,EB[product],$B111,EB[Výběr],1,EB[unit],"TJ"),0)</f>
        <v>0</v>
      </c>
      <c r="AO111" s="304">
        <f ca="1">IF(AO$1&lt;=Last_Bil,SUMIFS(INDIRECT("EB[" &amp; AO$1 &amp; "]"),EB[Zdrojový_nositel],$A111,EB[product],$B111,EB[Výběr],1,EB[unit],"TJ"),0)</f>
        <v>0</v>
      </c>
      <c r="AP111" s="304">
        <f ca="1">IF(AP$1&lt;=Last_Bil,SUMIFS(INDIRECT("EB[" &amp; AP$1 &amp; "]"),EB[Zdrojový_nositel],$A111,EB[product],$B111,EB[Výběr],1,EB[unit],"TJ"),0)</f>
        <v>0</v>
      </c>
      <c r="AQ111" s="304">
        <f ca="1">IF(AQ$1&lt;=Last_Bil,SUMIFS(INDIRECT("EB[" &amp; AQ$1 &amp; "]"),EB[Zdrojový_nositel],$A111,EB[product],$B111,EB[Výběr],1,EB[unit],"TJ"),0)</f>
        <v>0</v>
      </c>
      <c r="AR111" s="304">
        <f ca="1">IF(AR$1&lt;=Last_Bil,SUMIFS(INDIRECT("EB[" &amp; AR$1 &amp; "]"),EB[Zdrojový_nositel],$A111,EB[product],$B111,EB[Výběr],1,EB[unit],"TJ"),0)</f>
        <v>0</v>
      </c>
      <c r="AS111" s="304">
        <f ca="1">IF(AS$1&lt;=Last_Bil,SUMIFS(INDIRECT("EB[" &amp; AS$1 &amp; "]"),EB[Zdrojový_nositel],$A111,EB[product],$B111,EB[Výběr],1,EB[unit],"TJ"),0)</f>
        <v>0</v>
      </c>
      <c r="AT111" s="304">
        <f ca="1">IF(AT$1&lt;=Last_Bil,SUMIFS(INDIRECT("EB[" &amp; AT$1 &amp; "]"),EB[Zdrojový_nositel],$A111,EB[product],$B111,EB[Výběr],1,EB[unit],"TJ"),0)</f>
        <v>0</v>
      </c>
      <c r="AU111" s="304">
        <f ca="1">IF(AU$1&lt;=Last_Bil,SUMIFS(INDIRECT("EB[" &amp; AU$1 &amp; "]"),EB[Zdrojový_nositel],$A111,EB[product],$B111,EB[Výběr],1,EB[unit],"TJ"),0)</f>
        <v>0</v>
      </c>
      <c r="AV111" s="304">
        <f ca="1">IF(AV$1&lt;=Last_Bil,SUMIFS(INDIRECT("EB[" &amp; AV$1 &amp; "]"),EB[Zdrojový_nositel],$A111,EB[product],$B111,EB[Výběr],1,EB[unit],"TJ"),0)</f>
        <v>0</v>
      </c>
      <c r="AW111" s="304">
        <f ca="1">IF(AW$1&lt;=Last_Bil,SUMIFS(INDIRECT("EB[" &amp; AW$1 &amp; "]"),EB[Zdrojový_nositel],$A111,EB[product],$B111,EB[Výběr],1,EB[unit],"TJ"),0)</f>
        <v>0</v>
      </c>
      <c r="AX111" s="304">
        <f ca="1">IF(AX$1&lt;=Last_Bil,SUMIFS(INDIRECT("EB[" &amp; AX$1 &amp; "]"),EB[Zdrojový_nositel],$A111,EB[product],$B111,EB[Výběr],1,EB[unit],"TJ"),0)</f>
        <v>0</v>
      </c>
      <c r="AY111" s="304">
        <f ca="1">IF(AY$1&lt;=Last_Bil,SUMIFS(INDIRECT("EB[" &amp; AY$1 &amp; "]"),EB[Zdrojový_nositel],$A111,EB[product],$B111,EB[Výběr],1,EB[unit],"TJ"),0)</f>
        <v>0</v>
      </c>
      <c r="AZ111" s="304">
        <f ca="1">IF(AZ$1&lt;=Last_Bil,SUMIFS(INDIRECT("EB[" &amp; AZ$1 &amp; "]"),EB[Zdrojový_nositel],$A111,EB[product],$B111,EB[Výběr],1,EB[unit],"TJ"),0)</f>
        <v>0</v>
      </c>
      <c r="BA111" s="304">
        <f ca="1">IF(BA$1&lt;=Last_Bil,SUMIFS(INDIRECT("EB[" &amp; BA$1 &amp; "]"),EB[Zdrojový_nositel],$A111,EB[product],$B111,EB[Výběr],1,EB[unit],"TJ"),0)</f>
        <v>0</v>
      </c>
      <c r="BB111" s="304">
        <f ca="1">IF(BB$1&lt;=Last_Bil,SUMIFS(INDIRECT("EB[" &amp; BB$1 &amp; "]"),EB[Zdrojový_nositel],$A111,EB[product],$B111,EB[Výběr],1,EB[unit],"TJ"),0)</f>
        <v>0</v>
      </c>
      <c r="BC111" s="304">
        <f ca="1">IF(BC$1&lt;=Last_Bil,SUMIFS(INDIRECT("EB[" &amp; BC$1 &amp; "]"),EB[Zdrojový_nositel],$A111,EB[product],$B111,EB[Výběr],1,EB[unit],"TJ"),0)</f>
        <v>0</v>
      </c>
      <c r="BD111" s="304">
        <f ca="1">IF(BD$1&lt;=Last_Bil,SUMIFS(INDIRECT("EB[" &amp; BD$1 &amp; "]"),EB[Zdrojový_nositel],$A111,EB[product],$B111,EB[Výběr],1,EB[unit],"TJ"),0)</f>
        <v>0</v>
      </c>
      <c r="BE111" s="304">
        <f ca="1">IF(BE$1&lt;=Last_Bil,SUMIFS(INDIRECT("EB[" &amp; BE$1 &amp; "]"),EB[Zdrojový_nositel],$A111,EB[product],$B111,EB[Výběr],1,EB[unit],"TJ"),0)</f>
        <v>0</v>
      </c>
      <c r="BF111" s="304">
        <f ca="1">IF(BF$1&lt;=Last_Bil,SUMIFS(INDIRECT("EB[" &amp; BF$1 &amp; "]"),EB[Zdrojový_nositel],$A111,EB[product],$B111,EB[Výběr],1,EB[unit],"TJ"),0)</f>
        <v>0</v>
      </c>
      <c r="BG111" s="304">
        <f ca="1">IF(BG$1&lt;=Last_Bil,SUMIFS(INDIRECT("EB[" &amp; BG$1 &amp; "]"),EB[Zdrojový_nositel],$A111,EB[product],$B111,EB[Výběr],1,EB[unit],"TJ"),0)</f>
        <v>0</v>
      </c>
      <c r="BH111" s="304">
        <f ca="1">IF(BH$1&lt;=Last_Bil,SUMIFS(INDIRECT("EB[" &amp; BH$1 &amp; "]"),EB[Zdrojový_nositel],$A111,EB[product],$B111,EB[Výběr],1,EB[unit],"TJ"),0)</f>
        <v>0</v>
      </c>
      <c r="BI111" s="304">
        <f ca="1">IF(BI$1&lt;=Last_Bil,SUMIFS(INDIRECT("EB[" &amp; BI$1 &amp; "]"),EB[Zdrojový_nositel],$A111,EB[product],$B111,EB[Výběr],1,EB[unit],"TJ"),0)</f>
        <v>0</v>
      </c>
      <c r="BJ111" s="304">
        <f ca="1">IF(BJ$1&lt;=Last_Bil,SUMIFS(INDIRECT("EB[" &amp; BJ$1 &amp; "]"),EB[Zdrojový_nositel],$A111,EB[product],$B111,EB[Výběr],1,EB[unit],"TJ"),0)</f>
        <v>0</v>
      </c>
      <c r="BK111" s="304">
        <f ca="1">IF(BK$1&lt;=Last_Bil,SUMIFS(INDIRECT("EB[" &amp; BK$1 &amp; "]"),EB[Zdrojový_nositel],$A111,EB[product],$B111,EB[Výběr],1,EB[unit],"TJ"),0)</f>
        <v>0</v>
      </c>
      <c r="BL111" s="305">
        <f ca="1">IF(BL$1&lt;=Last_Bil,SUMIFS(INDIRECT("EB[" &amp; BL$1 &amp; "]"),EB[Zdrojový_nositel],$A111,EB[product],$B111,EB[Výběr],1,EB[unit],"TJ"),0)</f>
        <v>0</v>
      </c>
    </row>
    <row r="113" spans="2:64" ht="15.75" thickBot="1" x14ac:dyDescent="0.3"/>
    <row r="114" spans="2:64" s="196" customFormat="1" ht="15.75" thickBot="1" x14ac:dyDescent="0.3">
      <c r="B114"/>
      <c r="C114" s="181" t="s">
        <v>3404</v>
      </c>
      <c r="D114" s="161">
        <f t="array" ref="D114">MIN(IFERROR(VALUE(EB[#Headers]),1000000))</f>
        <v>1990</v>
      </c>
      <c r="E114" s="159">
        <f t="shared" ref="E114" si="279">D114+1</f>
        <v>1991</v>
      </c>
      <c r="F114" s="159">
        <f t="shared" ref="F114" si="280">E114+1</f>
        <v>1992</v>
      </c>
      <c r="G114" s="159">
        <f t="shared" ref="G114" si="281">F114+1</f>
        <v>1993</v>
      </c>
      <c r="H114" s="159">
        <f t="shared" ref="H114" si="282">G114+1</f>
        <v>1994</v>
      </c>
      <c r="I114" s="159">
        <f t="shared" ref="I114" si="283">H114+1</f>
        <v>1995</v>
      </c>
      <c r="J114" s="159">
        <f t="shared" ref="J114" si="284">I114+1</f>
        <v>1996</v>
      </c>
      <c r="K114" s="159">
        <f t="shared" ref="K114" si="285">J114+1</f>
        <v>1997</v>
      </c>
      <c r="L114" s="159">
        <f t="shared" ref="L114" si="286">K114+1</f>
        <v>1998</v>
      </c>
      <c r="M114" s="159">
        <f t="shared" ref="M114" si="287">L114+1</f>
        <v>1999</v>
      </c>
      <c r="N114" s="159">
        <f t="shared" ref="N114" si="288">M114+1</f>
        <v>2000</v>
      </c>
      <c r="O114" s="159">
        <f t="shared" ref="O114" si="289">N114+1</f>
        <v>2001</v>
      </c>
      <c r="P114" s="159">
        <f t="shared" ref="P114" si="290">O114+1</f>
        <v>2002</v>
      </c>
      <c r="Q114" s="159">
        <f t="shared" ref="Q114" si="291">P114+1</f>
        <v>2003</v>
      </c>
      <c r="R114" s="159">
        <f t="shared" ref="R114" si="292">Q114+1</f>
        <v>2004</v>
      </c>
      <c r="S114" s="159">
        <f t="shared" ref="S114" si="293">R114+1</f>
        <v>2005</v>
      </c>
      <c r="T114" s="159">
        <f t="shared" ref="T114" si="294">S114+1</f>
        <v>2006</v>
      </c>
      <c r="U114" s="159">
        <f t="shared" ref="U114" si="295">T114+1</f>
        <v>2007</v>
      </c>
      <c r="V114" s="159">
        <f t="shared" ref="V114" si="296">U114+1</f>
        <v>2008</v>
      </c>
      <c r="W114" s="159">
        <f t="shared" ref="W114" si="297">V114+1</f>
        <v>2009</v>
      </c>
      <c r="X114" s="159">
        <f>S114+5</f>
        <v>2010</v>
      </c>
      <c r="Y114" s="159">
        <f>X114+1</f>
        <v>2011</v>
      </c>
      <c r="Z114" s="159">
        <f>Y114+1</f>
        <v>2012</v>
      </c>
      <c r="AA114" s="159">
        <f>Z114+1</f>
        <v>2013</v>
      </c>
      <c r="AB114" s="159">
        <f>AA114+1</f>
        <v>2014</v>
      </c>
      <c r="AC114" s="159">
        <f>AB114+1</f>
        <v>2015</v>
      </c>
      <c r="AD114" s="159">
        <f>Y114+5</f>
        <v>2016</v>
      </c>
      <c r="AE114" s="159">
        <f t="shared" ref="AE114" si="298">Z114+5</f>
        <v>2017</v>
      </c>
      <c r="AF114" s="159">
        <f t="shared" ref="AF114" si="299">AA114+5</f>
        <v>2018</v>
      </c>
      <c r="AG114" s="159">
        <f t="shared" ref="AG114" si="300">AB114+5</f>
        <v>2019</v>
      </c>
      <c r="AH114" s="159">
        <f t="shared" ref="AH114" si="301">AC114+5</f>
        <v>2020</v>
      </c>
      <c r="AI114" s="159">
        <f t="shared" ref="AI114" si="302">AD114+5</f>
        <v>2021</v>
      </c>
      <c r="AJ114" s="159">
        <f t="shared" ref="AJ114" si="303">AE114+5</f>
        <v>2022</v>
      </c>
      <c r="AK114" s="159">
        <f t="shared" ref="AK114" si="304">AF114+5</f>
        <v>2023</v>
      </c>
      <c r="AL114" s="159">
        <f t="shared" ref="AL114" si="305">AG114+5</f>
        <v>2024</v>
      </c>
      <c r="AM114" s="159">
        <f t="shared" ref="AM114" si="306">AH114+5</f>
        <v>2025</v>
      </c>
      <c r="AN114" s="159">
        <f t="shared" ref="AN114" si="307">AI114+5</f>
        <v>2026</v>
      </c>
      <c r="AO114" s="159">
        <f t="shared" ref="AO114" si="308">AJ114+5</f>
        <v>2027</v>
      </c>
      <c r="AP114" s="159">
        <f t="shared" ref="AP114" si="309">AK114+5</f>
        <v>2028</v>
      </c>
      <c r="AQ114" s="159">
        <f t="shared" ref="AQ114" si="310">AL114+5</f>
        <v>2029</v>
      </c>
      <c r="AR114" s="159">
        <f t="shared" ref="AR114" si="311">AM114+5</f>
        <v>2030</v>
      </c>
      <c r="AS114" s="159">
        <f t="shared" ref="AS114" si="312">AN114+5</f>
        <v>2031</v>
      </c>
      <c r="AT114" s="159">
        <f t="shared" ref="AT114" si="313">AO114+5</f>
        <v>2032</v>
      </c>
      <c r="AU114" s="159">
        <f t="shared" ref="AU114" si="314">AP114+5</f>
        <v>2033</v>
      </c>
      <c r="AV114" s="159">
        <f t="shared" ref="AV114" si="315">AQ114+5</f>
        <v>2034</v>
      </c>
      <c r="AW114" s="159">
        <f t="shared" ref="AW114" si="316">AR114+5</f>
        <v>2035</v>
      </c>
      <c r="AX114" s="159">
        <f t="shared" ref="AX114" si="317">AS114+5</f>
        <v>2036</v>
      </c>
      <c r="AY114" s="159">
        <f t="shared" ref="AY114" si="318">AT114+5</f>
        <v>2037</v>
      </c>
      <c r="AZ114" s="159">
        <f t="shared" ref="AZ114" si="319">AU114+5</f>
        <v>2038</v>
      </c>
      <c r="BA114" s="159">
        <f t="shared" ref="BA114" si="320">AV114+5</f>
        <v>2039</v>
      </c>
      <c r="BB114" s="159">
        <f t="shared" ref="BB114" si="321">AW114+5</f>
        <v>2040</v>
      </c>
      <c r="BC114" s="159">
        <f t="shared" ref="BC114" si="322">AX114+5</f>
        <v>2041</v>
      </c>
      <c r="BD114" s="159">
        <f t="shared" ref="BD114" si="323">AY114+5</f>
        <v>2042</v>
      </c>
      <c r="BE114" s="159">
        <f t="shared" ref="BE114" si="324">AZ114+5</f>
        <v>2043</v>
      </c>
      <c r="BF114" s="159">
        <f t="shared" ref="BF114" si="325">BA114+5</f>
        <v>2044</v>
      </c>
      <c r="BG114" s="159">
        <f t="shared" ref="BG114" si="326">BB114+5</f>
        <v>2045</v>
      </c>
      <c r="BH114" s="159">
        <f t="shared" ref="BH114" si="327">BC114+5</f>
        <v>2046</v>
      </c>
      <c r="BI114" s="159">
        <f t="shared" ref="BI114" si="328">BD114+5</f>
        <v>2047</v>
      </c>
      <c r="BJ114" s="159">
        <f t="shared" ref="BJ114" si="329">BE114+5</f>
        <v>2048</v>
      </c>
      <c r="BK114" s="159">
        <f t="shared" ref="BK114" si="330">BF114+5</f>
        <v>2049</v>
      </c>
      <c r="BL114" s="160">
        <f t="shared" ref="BL114" si="331">BG114+5</f>
        <v>2050</v>
      </c>
    </row>
    <row r="115" spans="2:64" s="196" customFormat="1" x14ac:dyDescent="0.25">
      <c r="B115" t="s">
        <v>3130</v>
      </c>
      <c r="C115" s="178" t="str">
        <f t="shared" ref="C115:C129" si="332">C92</f>
        <v>Tuhá paliva</v>
      </c>
      <c r="D115" s="164">
        <f t="shared" ref="D115:AI115" ca="1" si="333">IF(D$114&gt;Last_Bil,0,D2+D20+D38+D56+D74+D92-D133)</f>
        <v>496423.36842105264</v>
      </c>
      <c r="E115" s="165">
        <f t="shared" ca="1" si="333"/>
        <v>478766.89473684208</v>
      </c>
      <c r="F115" s="165">
        <f t="shared" ca="1" si="333"/>
        <v>469395.94736842107</v>
      </c>
      <c r="G115" s="165">
        <f t="shared" ca="1" si="333"/>
        <v>469826.15789473685</v>
      </c>
      <c r="H115" s="165">
        <f t="shared" ca="1" si="333"/>
        <v>470309.10526315786</v>
      </c>
      <c r="I115" s="165">
        <f t="shared" ca="1" si="333"/>
        <v>495358.36842105264</v>
      </c>
      <c r="J115" s="165">
        <f t="shared" ca="1" si="333"/>
        <v>511964.21052631579</v>
      </c>
      <c r="K115" s="165">
        <f t="shared" ca="1" si="333"/>
        <v>477544.73684210528</v>
      </c>
      <c r="L115" s="165">
        <f t="shared" ca="1" si="333"/>
        <v>475953.05263157893</v>
      </c>
      <c r="M115" s="165">
        <f t="shared" ca="1" si="333"/>
        <v>443987.36842105264</v>
      </c>
      <c r="N115" s="165">
        <f t="shared" ca="1" si="333"/>
        <v>503649.78947368421</v>
      </c>
      <c r="O115" s="165">
        <f t="shared" ca="1" si="333"/>
        <v>512162.21052631579</v>
      </c>
      <c r="P115" s="165">
        <f t="shared" ca="1" si="333"/>
        <v>505637.57894736843</v>
      </c>
      <c r="Q115" s="165">
        <f t="shared" ca="1" si="333"/>
        <v>498593.21052631579</v>
      </c>
      <c r="R115" s="165">
        <f t="shared" ca="1" si="333"/>
        <v>499649.57894736843</v>
      </c>
      <c r="S115" s="165">
        <f t="shared" ca="1" si="333"/>
        <v>503692.89473684214</v>
      </c>
      <c r="T115" s="165">
        <f t="shared" ca="1" si="333"/>
        <v>505002.78947368421</v>
      </c>
      <c r="U115" s="165">
        <f t="shared" ca="1" si="333"/>
        <v>544273.73684210528</v>
      </c>
      <c r="V115" s="165">
        <f t="shared" ca="1" si="333"/>
        <v>497404.63157894736</v>
      </c>
      <c r="W115" s="165">
        <f t="shared" ca="1" si="333"/>
        <v>463428.52631578944</v>
      </c>
      <c r="X115" s="165">
        <f t="shared" ca="1" si="333"/>
        <v>469372.78947368421</v>
      </c>
      <c r="Y115" s="165">
        <f t="shared" ca="1" si="333"/>
        <v>471913.57894736843</v>
      </c>
      <c r="Z115" s="165">
        <f t="shared" ca="1" si="333"/>
        <v>447811.94736842107</v>
      </c>
      <c r="AA115" s="165">
        <f t="shared" ca="1" si="333"/>
        <v>423182.73684210528</v>
      </c>
      <c r="AB115" s="165">
        <f t="shared" ca="1" si="333"/>
        <v>406304.42105263157</v>
      </c>
      <c r="AC115" s="165">
        <f t="shared" ca="1" si="333"/>
        <v>403926.26315789472</v>
      </c>
      <c r="AD115" s="165">
        <f t="shared" si="333"/>
        <v>0</v>
      </c>
      <c r="AE115" s="165">
        <f t="shared" si="333"/>
        <v>0</v>
      </c>
      <c r="AF115" s="165">
        <f t="shared" si="333"/>
        <v>0</v>
      </c>
      <c r="AG115" s="165">
        <f t="shared" si="333"/>
        <v>0</v>
      </c>
      <c r="AH115" s="165">
        <f t="shared" si="333"/>
        <v>0</v>
      </c>
      <c r="AI115" s="165">
        <f t="shared" si="333"/>
        <v>0</v>
      </c>
      <c r="AJ115" s="165">
        <f t="shared" ref="AJ115:BL115" si="334">IF(AJ$114&gt;Last_Bil,0,AJ2+AJ20+AJ38+AJ56+AJ74+AJ92-AJ133)</f>
        <v>0</v>
      </c>
      <c r="AK115" s="165">
        <f t="shared" si="334"/>
        <v>0</v>
      </c>
      <c r="AL115" s="165">
        <f t="shared" si="334"/>
        <v>0</v>
      </c>
      <c r="AM115" s="165">
        <f t="shared" si="334"/>
        <v>0</v>
      </c>
      <c r="AN115" s="165">
        <f t="shared" si="334"/>
        <v>0</v>
      </c>
      <c r="AO115" s="165">
        <f t="shared" si="334"/>
        <v>0</v>
      </c>
      <c r="AP115" s="165">
        <f t="shared" si="334"/>
        <v>0</v>
      </c>
      <c r="AQ115" s="165">
        <f t="shared" si="334"/>
        <v>0</v>
      </c>
      <c r="AR115" s="165">
        <f t="shared" si="334"/>
        <v>0</v>
      </c>
      <c r="AS115" s="165">
        <f t="shared" si="334"/>
        <v>0</v>
      </c>
      <c r="AT115" s="165">
        <f t="shared" si="334"/>
        <v>0</v>
      </c>
      <c r="AU115" s="165">
        <f t="shared" si="334"/>
        <v>0</v>
      </c>
      <c r="AV115" s="165">
        <f t="shared" si="334"/>
        <v>0</v>
      </c>
      <c r="AW115" s="165">
        <f t="shared" si="334"/>
        <v>0</v>
      </c>
      <c r="AX115" s="165">
        <f t="shared" si="334"/>
        <v>0</v>
      </c>
      <c r="AY115" s="165">
        <f t="shared" si="334"/>
        <v>0</v>
      </c>
      <c r="AZ115" s="165">
        <f t="shared" si="334"/>
        <v>0</v>
      </c>
      <c r="BA115" s="165">
        <f t="shared" si="334"/>
        <v>0</v>
      </c>
      <c r="BB115" s="165">
        <f t="shared" si="334"/>
        <v>0</v>
      </c>
      <c r="BC115" s="165">
        <f t="shared" si="334"/>
        <v>0</v>
      </c>
      <c r="BD115" s="165">
        <f t="shared" si="334"/>
        <v>0</v>
      </c>
      <c r="BE115" s="165">
        <f t="shared" si="334"/>
        <v>0</v>
      </c>
      <c r="BF115" s="165">
        <f t="shared" si="334"/>
        <v>0</v>
      </c>
      <c r="BG115" s="165">
        <f t="shared" si="334"/>
        <v>0</v>
      </c>
      <c r="BH115" s="165">
        <f t="shared" si="334"/>
        <v>0</v>
      </c>
      <c r="BI115" s="165">
        <f t="shared" si="334"/>
        <v>0</v>
      </c>
      <c r="BJ115" s="165">
        <f t="shared" si="334"/>
        <v>0</v>
      </c>
      <c r="BK115" s="165">
        <f t="shared" si="334"/>
        <v>0</v>
      </c>
      <c r="BL115" s="166">
        <f t="shared" si="334"/>
        <v>0</v>
      </c>
    </row>
    <row r="116" spans="2:64" s="196" customFormat="1" x14ac:dyDescent="0.25">
      <c r="B116" t="s">
        <v>3129</v>
      </c>
      <c r="C116" s="221" t="str">
        <f t="shared" si="332"/>
        <v>Kapalná paliva</v>
      </c>
      <c r="D116" s="215">
        <f t="shared" ref="D116:AI116" ca="1" si="335">IF(D$114&gt;Last_Bil,0,D3+D21+D39+D57+D75+D93-D134)</f>
        <v>9894.5</v>
      </c>
      <c r="E116" s="173">
        <f t="shared" ca="1" si="335"/>
        <v>10363.875</v>
      </c>
      <c r="F116" s="173">
        <f t="shared" ca="1" si="335"/>
        <v>10543.5</v>
      </c>
      <c r="G116" s="173">
        <f t="shared" ca="1" si="335"/>
        <v>5176.6666666666661</v>
      </c>
      <c r="H116" s="173">
        <f t="shared" ca="1" si="335"/>
        <v>6267.875</v>
      </c>
      <c r="I116" s="173">
        <f t="shared" ca="1" si="335"/>
        <v>6875.25</v>
      </c>
      <c r="J116" s="173">
        <f t="shared" ca="1" si="335"/>
        <v>7804.75</v>
      </c>
      <c r="K116" s="173">
        <f t="shared" ca="1" si="335"/>
        <v>7608.125</v>
      </c>
      <c r="L116" s="173">
        <f t="shared" ca="1" si="335"/>
        <v>4925.9166666666661</v>
      </c>
      <c r="M116" s="173">
        <f t="shared" ca="1" si="335"/>
        <v>5055.7083333333321</v>
      </c>
      <c r="N116" s="173">
        <f t="shared" ca="1" si="335"/>
        <v>5045.2916666666661</v>
      </c>
      <c r="O116" s="173">
        <f t="shared" ca="1" si="335"/>
        <v>5170.625</v>
      </c>
      <c r="P116" s="173">
        <f t="shared" ca="1" si="335"/>
        <v>5548.375</v>
      </c>
      <c r="Q116" s="173">
        <f t="shared" ca="1" si="335"/>
        <v>5436.083333333333</v>
      </c>
      <c r="R116" s="173">
        <f t="shared" ca="1" si="335"/>
        <v>4887.25</v>
      </c>
      <c r="S116" s="173">
        <f t="shared" ca="1" si="335"/>
        <v>4421.625</v>
      </c>
      <c r="T116" s="173">
        <f t="shared" ca="1" si="335"/>
        <v>3309.7916666666665</v>
      </c>
      <c r="U116" s="173">
        <f t="shared" ca="1" si="335"/>
        <v>2056.333333333333</v>
      </c>
      <c r="V116" s="173">
        <f t="shared" ca="1" si="335"/>
        <v>2497.125</v>
      </c>
      <c r="W116" s="173">
        <f t="shared" ca="1" si="335"/>
        <v>2957.333333333333</v>
      </c>
      <c r="X116" s="173">
        <f t="shared" ca="1" si="335"/>
        <v>1568.9166666666665</v>
      </c>
      <c r="Y116" s="173">
        <f t="shared" ca="1" si="335"/>
        <v>1620.75</v>
      </c>
      <c r="Z116" s="173">
        <f t="shared" ca="1" si="335"/>
        <v>1323.5</v>
      </c>
      <c r="AA116" s="173">
        <f t="shared" ca="1" si="335"/>
        <v>1026.7916666666665</v>
      </c>
      <c r="AB116" s="173">
        <f t="shared" ca="1" si="335"/>
        <v>1161.5</v>
      </c>
      <c r="AC116" s="173">
        <f t="shared" ca="1" si="335"/>
        <v>1257.75</v>
      </c>
      <c r="AD116" s="173">
        <f t="shared" si="335"/>
        <v>0</v>
      </c>
      <c r="AE116" s="173">
        <f t="shared" si="335"/>
        <v>0</v>
      </c>
      <c r="AF116" s="173">
        <f t="shared" si="335"/>
        <v>0</v>
      </c>
      <c r="AG116" s="173">
        <f t="shared" si="335"/>
        <v>0</v>
      </c>
      <c r="AH116" s="173">
        <f t="shared" si="335"/>
        <v>0</v>
      </c>
      <c r="AI116" s="173">
        <f t="shared" si="335"/>
        <v>0</v>
      </c>
      <c r="AJ116" s="173">
        <f t="shared" ref="AJ116:BL116" si="336">IF(AJ$114&gt;Last_Bil,0,AJ3+AJ21+AJ39+AJ57+AJ75+AJ93-AJ134)</f>
        <v>0</v>
      </c>
      <c r="AK116" s="173">
        <f t="shared" si="336"/>
        <v>0</v>
      </c>
      <c r="AL116" s="173">
        <f t="shared" si="336"/>
        <v>0</v>
      </c>
      <c r="AM116" s="173">
        <f t="shared" si="336"/>
        <v>0</v>
      </c>
      <c r="AN116" s="173">
        <f t="shared" si="336"/>
        <v>0</v>
      </c>
      <c r="AO116" s="173">
        <f t="shared" si="336"/>
        <v>0</v>
      </c>
      <c r="AP116" s="173">
        <f t="shared" si="336"/>
        <v>0</v>
      </c>
      <c r="AQ116" s="173">
        <f t="shared" si="336"/>
        <v>0</v>
      </c>
      <c r="AR116" s="173">
        <f t="shared" si="336"/>
        <v>0</v>
      </c>
      <c r="AS116" s="173">
        <f t="shared" si="336"/>
        <v>0</v>
      </c>
      <c r="AT116" s="173">
        <f t="shared" si="336"/>
        <v>0</v>
      </c>
      <c r="AU116" s="173">
        <f t="shared" si="336"/>
        <v>0</v>
      </c>
      <c r="AV116" s="173">
        <f t="shared" si="336"/>
        <v>0</v>
      </c>
      <c r="AW116" s="173">
        <f t="shared" si="336"/>
        <v>0</v>
      </c>
      <c r="AX116" s="173">
        <f t="shared" si="336"/>
        <v>0</v>
      </c>
      <c r="AY116" s="173">
        <f t="shared" si="336"/>
        <v>0</v>
      </c>
      <c r="AZ116" s="173">
        <f t="shared" si="336"/>
        <v>0</v>
      </c>
      <c r="BA116" s="173">
        <f t="shared" si="336"/>
        <v>0</v>
      </c>
      <c r="BB116" s="173">
        <f t="shared" si="336"/>
        <v>0</v>
      </c>
      <c r="BC116" s="173">
        <f t="shared" si="336"/>
        <v>0</v>
      </c>
      <c r="BD116" s="173">
        <f t="shared" si="336"/>
        <v>0</v>
      </c>
      <c r="BE116" s="173">
        <f t="shared" si="336"/>
        <v>0</v>
      </c>
      <c r="BF116" s="173">
        <f t="shared" si="336"/>
        <v>0</v>
      </c>
      <c r="BG116" s="173">
        <f t="shared" si="336"/>
        <v>0</v>
      </c>
      <c r="BH116" s="173">
        <f t="shared" si="336"/>
        <v>0</v>
      </c>
      <c r="BI116" s="173">
        <f t="shared" si="336"/>
        <v>0</v>
      </c>
      <c r="BJ116" s="173">
        <f t="shared" si="336"/>
        <v>0</v>
      </c>
      <c r="BK116" s="173">
        <f t="shared" si="336"/>
        <v>0</v>
      </c>
      <c r="BL116" s="162">
        <f t="shared" si="336"/>
        <v>0</v>
      </c>
    </row>
    <row r="117" spans="2:64" s="196" customFormat="1" x14ac:dyDescent="0.25">
      <c r="B117" t="s">
        <v>3131</v>
      </c>
      <c r="C117" s="221" t="str">
        <f t="shared" si="332"/>
        <v>Plynná paliva</v>
      </c>
      <c r="D117" s="215">
        <f t="shared" ref="D117:AI117" ca="1" si="337">IF(D$114&gt;Last_Bil,0,D4+D22+D40+D58+D76+D94-D135)</f>
        <v>10883.734693877552</v>
      </c>
      <c r="E117" s="173">
        <f t="shared" ca="1" si="337"/>
        <v>10867.244897959183</v>
      </c>
      <c r="F117" s="173">
        <f t="shared" ca="1" si="337"/>
        <v>11684.326530612245</v>
      </c>
      <c r="G117" s="173">
        <f t="shared" ca="1" si="337"/>
        <v>9589.2448979591827</v>
      </c>
      <c r="H117" s="173">
        <f t="shared" ca="1" si="337"/>
        <v>9669.2653061224482</v>
      </c>
      <c r="I117" s="173">
        <f t="shared" ca="1" si="337"/>
        <v>11015.571428571428</v>
      </c>
      <c r="J117" s="173">
        <f t="shared" ca="1" si="337"/>
        <v>25967.448979591834</v>
      </c>
      <c r="K117" s="173">
        <f t="shared" ca="1" si="337"/>
        <v>30215.28571428571</v>
      </c>
      <c r="L117" s="173">
        <f t="shared" ca="1" si="337"/>
        <v>29147.775510204083</v>
      </c>
      <c r="M117" s="173">
        <f t="shared" ca="1" si="337"/>
        <v>37371.510204081635</v>
      </c>
      <c r="N117" s="173">
        <f t="shared" ca="1" si="337"/>
        <v>35671.530612244896</v>
      </c>
      <c r="O117" s="173">
        <f t="shared" ca="1" si="337"/>
        <v>35337.428571428572</v>
      </c>
      <c r="P117" s="173">
        <f t="shared" ca="1" si="337"/>
        <v>35657.530612244896</v>
      </c>
      <c r="Q117" s="173">
        <f t="shared" ca="1" si="337"/>
        <v>34519.918367346938</v>
      </c>
      <c r="R117" s="173">
        <f t="shared" ca="1" si="337"/>
        <v>40775.183673469386</v>
      </c>
      <c r="S117" s="173">
        <f t="shared" ca="1" si="337"/>
        <v>37371.714285714283</v>
      </c>
      <c r="T117" s="173">
        <f t="shared" ca="1" si="337"/>
        <v>39411.551020408166</v>
      </c>
      <c r="U117" s="173">
        <f t="shared" ca="1" si="337"/>
        <v>34877.020408163262</v>
      </c>
      <c r="V117" s="173">
        <f t="shared" ca="1" si="337"/>
        <v>36520.28571428571</v>
      </c>
      <c r="W117" s="173">
        <f t="shared" ca="1" si="337"/>
        <v>32766.306122448979</v>
      </c>
      <c r="X117" s="173">
        <f t="shared" ca="1" si="337"/>
        <v>34887.714285714283</v>
      </c>
      <c r="Y117" s="173">
        <f t="shared" ca="1" si="337"/>
        <v>35523.34693877551</v>
      </c>
      <c r="Z117" s="173">
        <f t="shared" ca="1" si="337"/>
        <v>33213.183673469386</v>
      </c>
      <c r="AA117" s="173">
        <f t="shared" ca="1" si="337"/>
        <v>37452.551020408166</v>
      </c>
      <c r="AB117" s="173">
        <f t="shared" ca="1" si="337"/>
        <v>37265.163265306124</v>
      </c>
      <c r="AC117" s="173">
        <f t="shared" ca="1" si="337"/>
        <v>38859.551020408166</v>
      </c>
      <c r="AD117" s="173">
        <f t="shared" si="337"/>
        <v>0</v>
      </c>
      <c r="AE117" s="173">
        <f t="shared" si="337"/>
        <v>0</v>
      </c>
      <c r="AF117" s="173">
        <f t="shared" si="337"/>
        <v>0</v>
      </c>
      <c r="AG117" s="173">
        <f t="shared" si="337"/>
        <v>0</v>
      </c>
      <c r="AH117" s="173">
        <f t="shared" si="337"/>
        <v>0</v>
      </c>
      <c r="AI117" s="173">
        <f t="shared" si="337"/>
        <v>0</v>
      </c>
      <c r="AJ117" s="173">
        <f t="shared" ref="AJ117:BL117" si="338">IF(AJ$114&gt;Last_Bil,0,AJ4+AJ22+AJ40+AJ58+AJ76+AJ94-AJ135)</f>
        <v>0</v>
      </c>
      <c r="AK117" s="173">
        <f t="shared" si="338"/>
        <v>0</v>
      </c>
      <c r="AL117" s="173">
        <f t="shared" si="338"/>
        <v>0</v>
      </c>
      <c r="AM117" s="173">
        <f t="shared" si="338"/>
        <v>0</v>
      </c>
      <c r="AN117" s="173">
        <f t="shared" si="338"/>
        <v>0</v>
      </c>
      <c r="AO117" s="173">
        <f t="shared" si="338"/>
        <v>0</v>
      </c>
      <c r="AP117" s="173">
        <f t="shared" si="338"/>
        <v>0</v>
      </c>
      <c r="AQ117" s="173">
        <f t="shared" si="338"/>
        <v>0</v>
      </c>
      <c r="AR117" s="173">
        <f t="shared" si="338"/>
        <v>0</v>
      </c>
      <c r="AS117" s="173">
        <f t="shared" si="338"/>
        <v>0</v>
      </c>
      <c r="AT117" s="173">
        <f t="shared" si="338"/>
        <v>0</v>
      </c>
      <c r="AU117" s="173">
        <f t="shared" si="338"/>
        <v>0</v>
      </c>
      <c r="AV117" s="173">
        <f t="shared" si="338"/>
        <v>0</v>
      </c>
      <c r="AW117" s="173">
        <f t="shared" si="338"/>
        <v>0</v>
      </c>
      <c r="AX117" s="173">
        <f t="shared" si="338"/>
        <v>0</v>
      </c>
      <c r="AY117" s="173">
        <f t="shared" si="338"/>
        <v>0</v>
      </c>
      <c r="AZ117" s="173">
        <f t="shared" si="338"/>
        <v>0</v>
      </c>
      <c r="BA117" s="173">
        <f t="shared" si="338"/>
        <v>0</v>
      </c>
      <c r="BB117" s="173">
        <f t="shared" si="338"/>
        <v>0</v>
      </c>
      <c r="BC117" s="173">
        <f t="shared" si="338"/>
        <v>0</v>
      </c>
      <c r="BD117" s="173">
        <f t="shared" si="338"/>
        <v>0</v>
      </c>
      <c r="BE117" s="173">
        <f t="shared" si="338"/>
        <v>0</v>
      </c>
      <c r="BF117" s="173">
        <f t="shared" si="338"/>
        <v>0</v>
      </c>
      <c r="BG117" s="173">
        <f t="shared" si="338"/>
        <v>0</v>
      </c>
      <c r="BH117" s="173">
        <f t="shared" si="338"/>
        <v>0</v>
      </c>
      <c r="BI117" s="173">
        <f t="shared" si="338"/>
        <v>0</v>
      </c>
      <c r="BJ117" s="173">
        <f t="shared" si="338"/>
        <v>0</v>
      </c>
      <c r="BK117" s="173">
        <f t="shared" si="338"/>
        <v>0</v>
      </c>
      <c r="BL117" s="162">
        <f t="shared" si="338"/>
        <v>0</v>
      </c>
    </row>
    <row r="118" spans="2:64" s="196" customFormat="1" x14ac:dyDescent="0.25">
      <c r="B118" t="s">
        <v>3134</v>
      </c>
      <c r="C118" s="221" t="str">
        <f t="shared" si="332"/>
        <v>Biomasa</v>
      </c>
      <c r="D118" s="215">
        <f t="shared" ref="D118:AI118" ca="1" si="339">IF(D$114&gt;Last_Bil,0,D5+D23+D41+D59+D77+D95-D136)</f>
        <v>237.63157894736838</v>
      </c>
      <c r="E118" s="173">
        <f t="shared" ca="1" si="339"/>
        <v>172.63157894736838</v>
      </c>
      <c r="F118" s="173">
        <f t="shared" ca="1" si="339"/>
        <v>214.57894736842104</v>
      </c>
      <c r="G118" s="173">
        <f t="shared" ca="1" si="339"/>
        <v>1768.3684210526314</v>
      </c>
      <c r="H118" s="173">
        <f t="shared" ca="1" si="339"/>
        <v>3083.9473684210525</v>
      </c>
      <c r="I118" s="173">
        <f t="shared" ca="1" si="339"/>
        <v>3735.894736842105</v>
      </c>
      <c r="J118" s="173">
        <f t="shared" ca="1" si="339"/>
        <v>2938.5263157894738</v>
      </c>
      <c r="K118" s="173">
        <f t="shared" ca="1" si="339"/>
        <v>5356.1052631578941</v>
      </c>
      <c r="L118" s="173">
        <f t="shared" ca="1" si="339"/>
        <v>5830.4210526315783</v>
      </c>
      <c r="M118" s="173">
        <f t="shared" ca="1" si="339"/>
        <v>6121.3157894736842</v>
      </c>
      <c r="N118" s="173">
        <f t="shared" ca="1" si="339"/>
        <v>5880.1578947368416</v>
      </c>
      <c r="O118" s="173">
        <f t="shared" ca="1" si="339"/>
        <v>5965.0526315789475</v>
      </c>
      <c r="P118" s="173">
        <f t="shared" ca="1" si="339"/>
        <v>5836.8421052631575</v>
      </c>
      <c r="Q118" s="173">
        <f t="shared" ca="1" si="339"/>
        <v>3619.6315789473683</v>
      </c>
      <c r="R118" s="173">
        <f t="shared" ca="1" si="339"/>
        <v>5920.3157894736833</v>
      </c>
      <c r="S118" s="173">
        <f t="shared" ca="1" si="339"/>
        <v>6341.3684210526317</v>
      </c>
      <c r="T118" s="173">
        <f t="shared" ca="1" si="339"/>
        <v>7872.1578947368416</v>
      </c>
      <c r="U118" s="173">
        <f t="shared" ca="1" si="339"/>
        <v>10432.473684210527</v>
      </c>
      <c r="V118" s="173">
        <f t="shared" ca="1" si="339"/>
        <v>12969.368421052632</v>
      </c>
      <c r="W118" s="173">
        <f t="shared" ca="1" si="339"/>
        <v>16720.842105263157</v>
      </c>
      <c r="X118" s="173">
        <f t="shared" ca="1" si="339"/>
        <v>19900.368421052633</v>
      </c>
      <c r="Y118" s="173">
        <f t="shared" ca="1" si="339"/>
        <v>24543.78947368421</v>
      </c>
      <c r="Z118" s="173">
        <f t="shared" ca="1" si="339"/>
        <v>30168.947368421053</v>
      </c>
      <c r="AA118" s="173">
        <f t="shared" ca="1" si="339"/>
        <v>34994.631578947367</v>
      </c>
      <c r="AB118" s="173">
        <f t="shared" ca="1" si="339"/>
        <v>38223.15789473684</v>
      </c>
      <c r="AC118" s="173">
        <f t="shared" ca="1" si="339"/>
        <v>39682.57894736842</v>
      </c>
      <c r="AD118" s="173">
        <f t="shared" si="339"/>
        <v>0</v>
      </c>
      <c r="AE118" s="173">
        <f t="shared" si="339"/>
        <v>0</v>
      </c>
      <c r="AF118" s="173">
        <f t="shared" si="339"/>
        <v>0</v>
      </c>
      <c r="AG118" s="173">
        <f t="shared" si="339"/>
        <v>0</v>
      </c>
      <c r="AH118" s="173">
        <f t="shared" si="339"/>
        <v>0</v>
      </c>
      <c r="AI118" s="173">
        <f t="shared" si="339"/>
        <v>0</v>
      </c>
      <c r="AJ118" s="173">
        <f t="shared" ref="AJ118:BL118" si="340">IF(AJ$114&gt;Last_Bil,0,AJ5+AJ23+AJ41+AJ59+AJ77+AJ95-AJ136)</f>
        <v>0</v>
      </c>
      <c r="AK118" s="173">
        <f t="shared" si="340"/>
        <v>0</v>
      </c>
      <c r="AL118" s="173">
        <f t="shared" si="340"/>
        <v>0</v>
      </c>
      <c r="AM118" s="173">
        <f t="shared" si="340"/>
        <v>0</v>
      </c>
      <c r="AN118" s="173">
        <f t="shared" si="340"/>
        <v>0</v>
      </c>
      <c r="AO118" s="173">
        <f t="shared" si="340"/>
        <v>0</v>
      </c>
      <c r="AP118" s="173">
        <f t="shared" si="340"/>
        <v>0</v>
      </c>
      <c r="AQ118" s="173">
        <f t="shared" si="340"/>
        <v>0</v>
      </c>
      <c r="AR118" s="173">
        <f t="shared" si="340"/>
        <v>0</v>
      </c>
      <c r="AS118" s="173">
        <f t="shared" si="340"/>
        <v>0</v>
      </c>
      <c r="AT118" s="173">
        <f t="shared" si="340"/>
        <v>0</v>
      </c>
      <c r="AU118" s="173">
        <f t="shared" si="340"/>
        <v>0</v>
      </c>
      <c r="AV118" s="173">
        <f t="shared" si="340"/>
        <v>0</v>
      </c>
      <c r="AW118" s="173">
        <f t="shared" si="340"/>
        <v>0</v>
      </c>
      <c r="AX118" s="173">
        <f t="shared" si="340"/>
        <v>0</v>
      </c>
      <c r="AY118" s="173">
        <f t="shared" si="340"/>
        <v>0</v>
      </c>
      <c r="AZ118" s="173">
        <f t="shared" si="340"/>
        <v>0</v>
      </c>
      <c r="BA118" s="173">
        <f t="shared" si="340"/>
        <v>0</v>
      </c>
      <c r="BB118" s="173">
        <f t="shared" si="340"/>
        <v>0</v>
      </c>
      <c r="BC118" s="173">
        <f t="shared" si="340"/>
        <v>0</v>
      </c>
      <c r="BD118" s="173">
        <f t="shared" si="340"/>
        <v>0</v>
      </c>
      <c r="BE118" s="173">
        <f t="shared" si="340"/>
        <v>0</v>
      </c>
      <c r="BF118" s="173">
        <f t="shared" si="340"/>
        <v>0</v>
      </c>
      <c r="BG118" s="173">
        <f t="shared" si="340"/>
        <v>0</v>
      </c>
      <c r="BH118" s="173">
        <f t="shared" si="340"/>
        <v>0</v>
      </c>
      <c r="BI118" s="173">
        <f t="shared" si="340"/>
        <v>0</v>
      </c>
      <c r="BJ118" s="173">
        <f t="shared" si="340"/>
        <v>0</v>
      </c>
      <c r="BK118" s="173">
        <f t="shared" si="340"/>
        <v>0</v>
      </c>
      <c r="BL118" s="162">
        <f t="shared" si="340"/>
        <v>0</v>
      </c>
    </row>
    <row r="119" spans="2:64" s="196" customFormat="1" x14ac:dyDescent="0.25">
      <c r="B119" t="s">
        <v>3132</v>
      </c>
      <c r="C119" s="221" t="str">
        <f t="shared" si="332"/>
        <v>Ostatní paliva</v>
      </c>
      <c r="D119" s="215">
        <f t="shared" ref="D119:AI119" ca="1" si="341">IF(D$114&gt;Last_Bil,0,D6+D24+D42+D60+D78+D96-D137)</f>
        <v>1.2222222222222223</v>
      </c>
      <c r="E119" s="173">
        <f t="shared" ca="1" si="341"/>
        <v>1.2222222222222223</v>
      </c>
      <c r="F119" s="173">
        <f t="shared" ca="1" si="341"/>
        <v>1.7777777777777786</v>
      </c>
      <c r="G119" s="173">
        <f t="shared" ca="1" si="341"/>
        <v>10.111111111111114</v>
      </c>
      <c r="H119" s="173">
        <f t="shared" ca="1" si="341"/>
        <v>18.111111111111114</v>
      </c>
      <c r="I119" s="173">
        <f t="shared" ca="1" si="341"/>
        <v>19.333333333333343</v>
      </c>
      <c r="J119" s="173">
        <f t="shared" ca="1" si="341"/>
        <v>19.777777777777786</v>
      </c>
      <c r="K119" s="173">
        <f t="shared" ca="1" si="341"/>
        <v>20</v>
      </c>
      <c r="L119" s="173">
        <f t="shared" ca="1" si="341"/>
        <v>21.555555555555557</v>
      </c>
      <c r="M119" s="173">
        <f t="shared" ca="1" si="341"/>
        <v>22.444444444444443</v>
      </c>
      <c r="N119" s="173">
        <f t="shared" ca="1" si="341"/>
        <v>17.888888888888886</v>
      </c>
      <c r="O119" s="173">
        <f t="shared" ca="1" si="341"/>
        <v>33.888888888888886</v>
      </c>
      <c r="P119" s="173">
        <f t="shared" ca="1" si="341"/>
        <v>62.333333333333343</v>
      </c>
      <c r="Q119" s="173">
        <f t="shared" ca="1" si="341"/>
        <v>50.555555555555571</v>
      </c>
      <c r="R119" s="173">
        <f t="shared" ca="1" si="341"/>
        <v>145.44444444444446</v>
      </c>
      <c r="S119" s="173">
        <f t="shared" ca="1" si="341"/>
        <v>214.55555555555557</v>
      </c>
      <c r="T119" s="173">
        <f t="shared" ca="1" si="341"/>
        <v>199.66666666666669</v>
      </c>
      <c r="U119" s="173">
        <f t="shared" ca="1" si="341"/>
        <v>218.66666666666669</v>
      </c>
      <c r="V119" s="173">
        <f t="shared" ca="1" si="341"/>
        <v>206.33333333333334</v>
      </c>
      <c r="W119" s="173">
        <f t="shared" ca="1" si="341"/>
        <v>142.66666666666669</v>
      </c>
      <c r="X119" s="173">
        <f t="shared" ca="1" si="341"/>
        <v>209.11111111111114</v>
      </c>
      <c r="Y119" s="173">
        <f t="shared" ca="1" si="341"/>
        <v>289.88888888888891</v>
      </c>
      <c r="Z119" s="173">
        <f t="shared" ca="1" si="341"/>
        <v>246.33333333333331</v>
      </c>
      <c r="AA119" s="173">
        <f t="shared" ca="1" si="341"/>
        <v>201.77777777777777</v>
      </c>
      <c r="AB119" s="173">
        <f t="shared" ca="1" si="341"/>
        <v>205.11111111111114</v>
      </c>
      <c r="AC119" s="173">
        <f t="shared" ca="1" si="341"/>
        <v>364.11111111111114</v>
      </c>
      <c r="AD119" s="173">
        <f t="shared" si="341"/>
        <v>0</v>
      </c>
      <c r="AE119" s="173">
        <f t="shared" si="341"/>
        <v>0</v>
      </c>
      <c r="AF119" s="173">
        <f t="shared" si="341"/>
        <v>0</v>
      </c>
      <c r="AG119" s="173">
        <f t="shared" si="341"/>
        <v>0</v>
      </c>
      <c r="AH119" s="173">
        <f t="shared" si="341"/>
        <v>0</v>
      </c>
      <c r="AI119" s="173">
        <f t="shared" si="341"/>
        <v>0</v>
      </c>
      <c r="AJ119" s="173">
        <f t="shared" ref="AJ119:BL119" si="342">IF(AJ$114&gt;Last_Bil,0,AJ6+AJ24+AJ42+AJ60+AJ78+AJ96-AJ137)</f>
        <v>0</v>
      </c>
      <c r="AK119" s="173">
        <f t="shared" si="342"/>
        <v>0</v>
      </c>
      <c r="AL119" s="173">
        <f t="shared" si="342"/>
        <v>0</v>
      </c>
      <c r="AM119" s="173">
        <f t="shared" si="342"/>
        <v>0</v>
      </c>
      <c r="AN119" s="173">
        <f t="shared" si="342"/>
        <v>0</v>
      </c>
      <c r="AO119" s="173">
        <f t="shared" si="342"/>
        <v>0</v>
      </c>
      <c r="AP119" s="173">
        <f t="shared" si="342"/>
        <v>0</v>
      </c>
      <c r="AQ119" s="173">
        <f t="shared" si="342"/>
        <v>0</v>
      </c>
      <c r="AR119" s="173">
        <f t="shared" si="342"/>
        <v>0</v>
      </c>
      <c r="AS119" s="173">
        <f t="shared" si="342"/>
        <v>0</v>
      </c>
      <c r="AT119" s="173">
        <f t="shared" si="342"/>
        <v>0</v>
      </c>
      <c r="AU119" s="173">
        <f t="shared" si="342"/>
        <v>0</v>
      </c>
      <c r="AV119" s="173">
        <f t="shared" si="342"/>
        <v>0</v>
      </c>
      <c r="AW119" s="173">
        <f t="shared" si="342"/>
        <v>0</v>
      </c>
      <c r="AX119" s="173">
        <f t="shared" si="342"/>
        <v>0</v>
      </c>
      <c r="AY119" s="173">
        <f t="shared" si="342"/>
        <v>0</v>
      </c>
      <c r="AZ119" s="173">
        <f t="shared" si="342"/>
        <v>0</v>
      </c>
      <c r="BA119" s="173">
        <f t="shared" si="342"/>
        <v>0</v>
      </c>
      <c r="BB119" s="173">
        <f t="shared" si="342"/>
        <v>0</v>
      </c>
      <c r="BC119" s="173">
        <f t="shared" si="342"/>
        <v>0</v>
      </c>
      <c r="BD119" s="173">
        <f t="shared" si="342"/>
        <v>0</v>
      </c>
      <c r="BE119" s="173">
        <f t="shared" si="342"/>
        <v>0</v>
      </c>
      <c r="BF119" s="173">
        <f t="shared" si="342"/>
        <v>0</v>
      </c>
      <c r="BG119" s="173">
        <f t="shared" si="342"/>
        <v>0</v>
      </c>
      <c r="BH119" s="173">
        <f t="shared" si="342"/>
        <v>0</v>
      </c>
      <c r="BI119" s="173">
        <f t="shared" si="342"/>
        <v>0</v>
      </c>
      <c r="BJ119" s="173">
        <f t="shared" si="342"/>
        <v>0</v>
      </c>
      <c r="BK119" s="173">
        <f t="shared" si="342"/>
        <v>0</v>
      </c>
      <c r="BL119" s="162">
        <f t="shared" si="342"/>
        <v>0</v>
      </c>
    </row>
    <row r="120" spans="2:64" s="196" customFormat="1" x14ac:dyDescent="0.25">
      <c r="B120" t="s">
        <v>3277</v>
      </c>
      <c r="C120" s="221" t="str">
        <f t="shared" si="332"/>
        <v>Elektřina</v>
      </c>
      <c r="D120" s="215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  <c r="AY120" s="173"/>
      <c r="AZ120" s="173"/>
      <c r="BA120" s="173"/>
      <c r="BB120" s="173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62"/>
    </row>
    <row r="121" spans="2:64" s="196" customFormat="1" x14ac:dyDescent="0.25">
      <c r="B121" t="s">
        <v>3255</v>
      </c>
      <c r="C121" s="221" t="str">
        <f t="shared" si="332"/>
        <v>Teplo</v>
      </c>
      <c r="D121" s="215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62"/>
    </row>
    <row r="122" spans="2:64" s="196" customFormat="1" x14ac:dyDescent="0.25">
      <c r="B122" t="s">
        <v>3256</v>
      </c>
      <c r="C122" s="221" t="str">
        <f t="shared" si="332"/>
        <v>OZE mimo biomasu</v>
      </c>
      <c r="D122" s="215">
        <f ca="1">D110</f>
        <v>4180</v>
      </c>
      <c r="E122" s="173">
        <f t="shared" ref="E122:BL122" ca="1" si="343">E110</f>
        <v>3920</v>
      </c>
      <c r="F122" s="173">
        <f t="shared" ca="1" si="343"/>
        <v>5047</v>
      </c>
      <c r="G122" s="173">
        <f t="shared" ca="1" si="343"/>
        <v>4929</v>
      </c>
      <c r="H122" s="173">
        <f t="shared" ca="1" si="343"/>
        <v>5256</v>
      </c>
      <c r="I122" s="173">
        <f t="shared" ca="1" si="343"/>
        <v>7207</v>
      </c>
      <c r="J122" s="173">
        <f t="shared" ca="1" si="343"/>
        <v>7088</v>
      </c>
      <c r="K122" s="173">
        <f t="shared" ca="1" si="343"/>
        <v>6116</v>
      </c>
      <c r="L122" s="173">
        <f t="shared" ca="1" si="343"/>
        <v>5025</v>
      </c>
      <c r="M122" s="173">
        <f t="shared" ca="1" si="343"/>
        <v>6052</v>
      </c>
      <c r="N122" s="173">
        <f t="shared" ca="1" si="343"/>
        <v>6333</v>
      </c>
      <c r="O122" s="173">
        <f t="shared" ca="1" si="343"/>
        <v>7395</v>
      </c>
      <c r="P122" s="173">
        <f t="shared" ca="1" si="343"/>
        <v>8978</v>
      </c>
      <c r="Q122" s="173">
        <f t="shared" ca="1" si="343"/>
        <v>4998</v>
      </c>
      <c r="R122" s="173">
        <f t="shared" ca="1" si="343"/>
        <v>7305</v>
      </c>
      <c r="S122" s="173">
        <f t="shared" ca="1" si="343"/>
        <v>8644</v>
      </c>
      <c r="T122" s="173">
        <f t="shared" ca="1" si="343"/>
        <v>9361</v>
      </c>
      <c r="U122" s="173">
        <f t="shared" ca="1" si="343"/>
        <v>7981</v>
      </c>
      <c r="V122" s="173">
        <f t="shared" ca="1" si="343"/>
        <v>8218</v>
      </c>
      <c r="W122" s="173">
        <f t="shared" ca="1" si="343"/>
        <v>10102</v>
      </c>
      <c r="X122" s="173">
        <f t="shared" ca="1" si="343"/>
        <v>13466</v>
      </c>
      <c r="Y122" s="173">
        <f t="shared" ca="1" si="343"/>
        <v>16351</v>
      </c>
      <c r="Z122" s="173">
        <f t="shared" ca="1" si="343"/>
        <v>16898</v>
      </c>
      <c r="AA122" s="173">
        <f t="shared" ca="1" si="343"/>
        <v>18894</v>
      </c>
      <c r="AB122" s="173">
        <f t="shared" ca="1" si="343"/>
        <v>16232</v>
      </c>
      <c r="AC122" s="173">
        <f t="shared" ca="1" si="343"/>
        <v>16675</v>
      </c>
      <c r="AD122" s="173">
        <f t="shared" ca="1" si="343"/>
        <v>0</v>
      </c>
      <c r="AE122" s="173">
        <f t="shared" ca="1" si="343"/>
        <v>0</v>
      </c>
      <c r="AF122" s="173">
        <f t="shared" ca="1" si="343"/>
        <v>0</v>
      </c>
      <c r="AG122" s="173">
        <f t="shared" ca="1" si="343"/>
        <v>0</v>
      </c>
      <c r="AH122" s="173">
        <f t="shared" ca="1" si="343"/>
        <v>0</v>
      </c>
      <c r="AI122" s="173">
        <f t="shared" ca="1" si="343"/>
        <v>0</v>
      </c>
      <c r="AJ122" s="173">
        <f t="shared" ca="1" si="343"/>
        <v>0</v>
      </c>
      <c r="AK122" s="173">
        <f t="shared" ca="1" si="343"/>
        <v>0</v>
      </c>
      <c r="AL122" s="173">
        <f t="shared" ca="1" si="343"/>
        <v>0</v>
      </c>
      <c r="AM122" s="173">
        <f t="shared" ca="1" si="343"/>
        <v>0</v>
      </c>
      <c r="AN122" s="173">
        <f t="shared" ca="1" si="343"/>
        <v>0</v>
      </c>
      <c r="AO122" s="173">
        <f t="shared" ca="1" si="343"/>
        <v>0</v>
      </c>
      <c r="AP122" s="173">
        <f t="shared" ca="1" si="343"/>
        <v>0</v>
      </c>
      <c r="AQ122" s="173">
        <f t="shared" ca="1" si="343"/>
        <v>0</v>
      </c>
      <c r="AR122" s="173">
        <f t="shared" ca="1" si="343"/>
        <v>0</v>
      </c>
      <c r="AS122" s="173">
        <f t="shared" ca="1" si="343"/>
        <v>0</v>
      </c>
      <c r="AT122" s="173">
        <f t="shared" ca="1" si="343"/>
        <v>0</v>
      </c>
      <c r="AU122" s="173">
        <f t="shared" ca="1" si="343"/>
        <v>0</v>
      </c>
      <c r="AV122" s="173">
        <f t="shared" ca="1" si="343"/>
        <v>0</v>
      </c>
      <c r="AW122" s="173">
        <f t="shared" ca="1" si="343"/>
        <v>0</v>
      </c>
      <c r="AX122" s="173">
        <f t="shared" ca="1" si="343"/>
        <v>0</v>
      </c>
      <c r="AY122" s="173">
        <f t="shared" ca="1" si="343"/>
        <v>0</v>
      </c>
      <c r="AZ122" s="173">
        <f t="shared" ca="1" si="343"/>
        <v>0</v>
      </c>
      <c r="BA122" s="173">
        <f t="shared" ca="1" si="343"/>
        <v>0</v>
      </c>
      <c r="BB122" s="173">
        <f t="shared" ca="1" si="343"/>
        <v>0</v>
      </c>
      <c r="BC122" s="173">
        <f t="shared" ca="1" si="343"/>
        <v>0</v>
      </c>
      <c r="BD122" s="173">
        <f t="shared" ca="1" si="343"/>
        <v>0</v>
      </c>
      <c r="BE122" s="173">
        <f t="shared" ca="1" si="343"/>
        <v>0</v>
      </c>
      <c r="BF122" s="173">
        <f t="shared" ca="1" si="343"/>
        <v>0</v>
      </c>
      <c r="BG122" s="173">
        <f t="shared" ca="1" si="343"/>
        <v>0</v>
      </c>
      <c r="BH122" s="173">
        <f t="shared" ca="1" si="343"/>
        <v>0</v>
      </c>
      <c r="BI122" s="173">
        <f t="shared" ca="1" si="343"/>
        <v>0</v>
      </c>
      <c r="BJ122" s="173">
        <f t="shared" ca="1" si="343"/>
        <v>0</v>
      </c>
      <c r="BK122" s="173">
        <f t="shared" ca="1" si="343"/>
        <v>0</v>
      </c>
      <c r="BL122" s="162">
        <f t="shared" ca="1" si="343"/>
        <v>0</v>
      </c>
    </row>
    <row r="123" spans="2:64" s="196" customFormat="1" x14ac:dyDescent="0.25">
      <c r="B123" t="s">
        <v>3153</v>
      </c>
      <c r="C123" s="221" t="str">
        <f t="shared" si="332"/>
        <v>Letecký benzín</v>
      </c>
      <c r="D123" s="215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  <c r="AY123" s="173"/>
      <c r="AZ123" s="173"/>
      <c r="BA123" s="173"/>
      <c r="BB123" s="173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62"/>
    </row>
    <row r="124" spans="2:64" s="196" customFormat="1" x14ac:dyDescent="0.25">
      <c r="B124" t="s">
        <v>2962</v>
      </c>
      <c r="C124" s="221" t="str">
        <f t="shared" si="332"/>
        <v>Benzín</v>
      </c>
      <c r="D124" s="215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62"/>
    </row>
    <row r="125" spans="2:64" s="196" customFormat="1" x14ac:dyDescent="0.25">
      <c r="B125" t="s">
        <v>3156</v>
      </c>
      <c r="C125" s="221" t="str">
        <f t="shared" si="332"/>
        <v>Diesel</v>
      </c>
      <c r="D125" s="215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62"/>
    </row>
    <row r="126" spans="2:64" s="196" customFormat="1" x14ac:dyDescent="0.25">
      <c r="B126" t="s">
        <v>3154</v>
      </c>
      <c r="C126" s="221" t="str">
        <f t="shared" si="332"/>
        <v>Letecký petrolej</v>
      </c>
      <c r="D126" s="215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  <c r="AY126" s="173"/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62"/>
    </row>
    <row r="127" spans="2:64" s="196" customFormat="1" x14ac:dyDescent="0.25">
      <c r="B127" t="s">
        <v>2959</v>
      </c>
      <c r="C127" s="221" t="str">
        <f t="shared" si="332"/>
        <v>LPG</v>
      </c>
      <c r="D127" s="215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  <c r="AY127" s="173"/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62"/>
    </row>
    <row r="128" spans="2:64" s="196" customFormat="1" ht="15.75" thickBot="1" x14ac:dyDescent="0.3">
      <c r="B128" t="s">
        <v>3276</v>
      </c>
      <c r="C128" s="222" t="str">
        <f t="shared" si="332"/>
        <v>Jaderné teplo</v>
      </c>
      <c r="D128" s="167">
        <f t="shared" ref="D128:AI128" ca="1" si="344">IF(D$114&gt;Last_Bil,0,D15+D33+D51+D69+D87+D105-D146)</f>
        <v>135918</v>
      </c>
      <c r="E128" s="168">
        <f t="shared" ca="1" si="344"/>
        <v>131026</v>
      </c>
      <c r="F128" s="168">
        <f t="shared" ca="1" si="344"/>
        <v>132300</v>
      </c>
      <c r="G128" s="168">
        <f t="shared" ca="1" si="344"/>
        <v>136372</v>
      </c>
      <c r="H128" s="168">
        <f t="shared" ca="1" si="344"/>
        <v>140152</v>
      </c>
      <c r="I128" s="168">
        <f t="shared" ca="1" si="344"/>
        <v>132084</v>
      </c>
      <c r="J128" s="168">
        <f t="shared" ca="1" si="344"/>
        <v>138780</v>
      </c>
      <c r="K128" s="168">
        <f t="shared" ca="1" si="344"/>
        <v>134935</v>
      </c>
      <c r="L128" s="168">
        <f t="shared" ca="1" si="344"/>
        <v>142322</v>
      </c>
      <c r="M128" s="168">
        <f t="shared" ca="1" si="344"/>
        <v>144256</v>
      </c>
      <c r="N128" s="168">
        <f t="shared" ca="1" si="344"/>
        <v>146772</v>
      </c>
      <c r="O128" s="168">
        <f t="shared" ca="1" si="344"/>
        <v>159289</v>
      </c>
      <c r="P128" s="168">
        <f t="shared" ca="1" si="344"/>
        <v>202370</v>
      </c>
      <c r="Q128" s="168">
        <f t="shared" ca="1" si="344"/>
        <v>279418</v>
      </c>
      <c r="R128" s="168">
        <f t="shared" ca="1" si="344"/>
        <v>284253.73684210528</v>
      </c>
      <c r="S128" s="168">
        <f t="shared" ca="1" si="344"/>
        <v>267004.31578947371</v>
      </c>
      <c r="T128" s="168">
        <f t="shared" ca="1" si="344"/>
        <v>281240.68421052629</v>
      </c>
      <c r="U128" s="168">
        <f t="shared" ca="1" si="344"/>
        <v>282605.21052631579</v>
      </c>
      <c r="V128" s="168">
        <f t="shared" ca="1" si="344"/>
        <v>286699.94736842107</v>
      </c>
      <c r="W128" s="168">
        <f t="shared" ca="1" si="344"/>
        <v>293794.15789473685</v>
      </c>
      <c r="X128" s="168">
        <f t="shared" ca="1" si="344"/>
        <v>302322.10526315792</v>
      </c>
      <c r="Y128" s="168">
        <f t="shared" ca="1" si="344"/>
        <v>305407.42105263157</v>
      </c>
      <c r="Z128" s="168">
        <f t="shared" ca="1" si="344"/>
        <v>327447.26315789472</v>
      </c>
      <c r="AA128" s="168">
        <f t="shared" ca="1" si="344"/>
        <v>331998.73684210528</v>
      </c>
      <c r="AB128" s="168">
        <f t="shared" ca="1" si="344"/>
        <v>327464.15789473685</v>
      </c>
      <c r="AC128" s="168">
        <f t="shared" ca="1" si="344"/>
        <v>289835.68421052629</v>
      </c>
      <c r="AD128" s="168">
        <f t="shared" si="344"/>
        <v>0</v>
      </c>
      <c r="AE128" s="168">
        <f t="shared" si="344"/>
        <v>0</v>
      </c>
      <c r="AF128" s="168">
        <f t="shared" si="344"/>
        <v>0</v>
      </c>
      <c r="AG128" s="168">
        <f t="shared" si="344"/>
        <v>0</v>
      </c>
      <c r="AH128" s="168">
        <f t="shared" si="344"/>
        <v>0</v>
      </c>
      <c r="AI128" s="168">
        <f t="shared" si="344"/>
        <v>0</v>
      </c>
      <c r="AJ128" s="168">
        <f t="shared" ref="AJ128:BL128" si="345">IF(AJ$114&gt;Last_Bil,0,AJ15+AJ33+AJ51+AJ69+AJ87+AJ105-AJ146)</f>
        <v>0</v>
      </c>
      <c r="AK128" s="168">
        <f t="shared" si="345"/>
        <v>0</v>
      </c>
      <c r="AL128" s="168">
        <f t="shared" si="345"/>
        <v>0</v>
      </c>
      <c r="AM128" s="168">
        <f t="shared" si="345"/>
        <v>0</v>
      </c>
      <c r="AN128" s="168">
        <f t="shared" si="345"/>
        <v>0</v>
      </c>
      <c r="AO128" s="168">
        <f t="shared" si="345"/>
        <v>0</v>
      </c>
      <c r="AP128" s="168">
        <f t="shared" si="345"/>
        <v>0</v>
      </c>
      <c r="AQ128" s="168">
        <f t="shared" si="345"/>
        <v>0</v>
      </c>
      <c r="AR128" s="168">
        <f t="shared" si="345"/>
        <v>0</v>
      </c>
      <c r="AS128" s="168">
        <f t="shared" si="345"/>
        <v>0</v>
      </c>
      <c r="AT128" s="168">
        <f t="shared" si="345"/>
        <v>0</v>
      </c>
      <c r="AU128" s="168">
        <f t="shared" si="345"/>
        <v>0</v>
      </c>
      <c r="AV128" s="168">
        <f t="shared" si="345"/>
        <v>0</v>
      </c>
      <c r="AW128" s="168">
        <f t="shared" si="345"/>
        <v>0</v>
      </c>
      <c r="AX128" s="168">
        <f t="shared" si="345"/>
        <v>0</v>
      </c>
      <c r="AY128" s="168">
        <f t="shared" si="345"/>
        <v>0</v>
      </c>
      <c r="AZ128" s="168">
        <f t="shared" si="345"/>
        <v>0</v>
      </c>
      <c r="BA128" s="168">
        <f t="shared" si="345"/>
        <v>0</v>
      </c>
      <c r="BB128" s="168">
        <f t="shared" si="345"/>
        <v>0</v>
      </c>
      <c r="BC128" s="168">
        <f t="shared" si="345"/>
        <v>0</v>
      </c>
      <c r="BD128" s="168">
        <f t="shared" si="345"/>
        <v>0</v>
      </c>
      <c r="BE128" s="168">
        <f t="shared" si="345"/>
        <v>0</v>
      </c>
      <c r="BF128" s="168">
        <f t="shared" si="345"/>
        <v>0</v>
      </c>
      <c r="BG128" s="168">
        <f t="shared" si="345"/>
        <v>0</v>
      </c>
      <c r="BH128" s="168">
        <f t="shared" si="345"/>
        <v>0</v>
      </c>
      <c r="BI128" s="168">
        <f t="shared" si="345"/>
        <v>0</v>
      </c>
      <c r="BJ128" s="168">
        <f t="shared" si="345"/>
        <v>0</v>
      </c>
      <c r="BK128" s="168">
        <f t="shared" si="345"/>
        <v>0</v>
      </c>
      <c r="BL128" s="169">
        <f t="shared" si="345"/>
        <v>0</v>
      </c>
    </row>
    <row r="129" spans="1:64" s="196" customFormat="1" ht="15.75" thickBot="1" x14ac:dyDescent="0.3">
      <c r="B129"/>
      <c r="C129" s="181" t="str">
        <f t="shared" si="332"/>
        <v>Celkem</v>
      </c>
      <c r="D129" s="170">
        <f ca="1">SUM(D115:D128)</f>
        <v>657538.45691609988</v>
      </c>
      <c r="E129" s="171">
        <f t="shared" ref="E129:BL129" ca="1" si="346">SUM(E115:E128)</f>
        <v>635117.86843597086</v>
      </c>
      <c r="F129" s="171">
        <f t="shared" ca="1" si="346"/>
        <v>629187.1306241795</v>
      </c>
      <c r="G129" s="171">
        <f t="shared" ca="1" si="346"/>
        <v>627671.54899152648</v>
      </c>
      <c r="H129" s="171">
        <f t="shared" ca="1" si="346"/>
        <v>634756.30404881248</v>
      </c>
      <c r="I129" s="171">
        <f t="shared" ca="1" si="346"/>
        <v>656295.41791979945</v>
      </c>
      <c r="J129" s="171">
        <f t="shared" ca="1" si="346"/>
        <v>694562.71359947487</v>
      </c>
      <c r="K129" s="171">
        <f t="shared" ca="1" si="346"/>
        <v>661795.25281954883</v>
      </c>
      <c r="L129" s="171">
        <f t="shared" ca="1" si="346"/>
        <v>663225.72141663684</v>
      </c>
      <c r="M129" s="171">
        <f t="shared" ca="1" si="346"/>
        <v>642866.3471923857</v>
      </c>
      <c r="N129" s="171">
        <f t="shared" ca="1" si="346"/>
        <v>703369.65853622148</v>
      </c>
      <c r="O129" s="171">
        <f t="shared" ca="1" si="346"/>
        <v>725353.20561821223</v>
      </c>
      <c r="P129" s="171">
        <f t="shared" ca="1" si="346"/>
        <v>764090.6599982098</v>
      </c>
      <c r="Q129" s="171">
        <f t="shared" ca="1" si="346"/>
        <v>826635.399361499</v>
      </c>
      <c r="R129" s="171">
        <f t="shared" ca="1" si="346"/>
        <v>842936.50969686126</v>
      </c>
      <c r="S129" s="171">
        <f t="shared" ca="1" si="346"/>
        <v>827690.47378863825</v>
      </c>
      <c r="T129" s="171">
        <f t="shared" ca="1" si="346"/>
        <v>846397.64093268884</v>
      </c>
      <c r="U129" s="171">
        <f t="shared" ca="1" si="346"/>
        <v>882444.441460795</v>
      </c>
      <c r="V129" s="171">
        <f t="shared" ca="1" si="346"/>
        <v>844515.69141604006</v>
      </c>
      <c r="W129" s="171">
        <f t="shared" ca="1" si="346"/>
        <v>819911.83243823843</v>
      </c>
      <c r="X129" s="171">
        <f t="shared" ca="1" si="346"/>
        <v>841727.00522138691</v>
      </c>
      <c r="Y129" s="171">
        <f t="shared" ca="1" si="346"/>
        <v>855649.77530134853</v>
      </c>
      <c r="Z129" s="171">
        <f t="shared" ca="1" si="346"/>
        <v>857109.17490153958</v>
      </c>
      <c r="AA129" s="171">
        <f t="shared" ca="1" si="346"/>
        <v>847751.22572801053</v>
      </c>
      <c r="AB129" s="171">
        <f t="shared" ca="1" si="346"/>
        <v>826855.51121852256</v>
      </c>
      <c r="AC129" s="171">
        <f t="shared" ca="1" si="346"/>
        <v>790600.93844730873</v>
      </c>
      <c r="AD129" s="171">
        <f t="shared" ca="1" si="346"/>
        <v>0</v>
      </c>
      <c r="AE129" s="171">
        <f t="shared" ca="1" si="346"/>
        <v>0</v>
      </c>
      <c r="AF129" s="171">
        <f t="shared" ca="1" si="346"/>
        <v>0</v>
      </c>
      <c r="AG129" s="171">
        <f t="shared" ca="1" si="346"/>
        <v>0</v>
      </c>
      <c r="AH129" s="171">
        <f t="shared" ca="1" si="346"/>
        <v>0</v>
      </c>
      <c r="AI129" s="171">
        <f t="shared" ca="1" si="346"/>
        <v>0</v>
      </c>
      <c r="AJ129" s="171">
        <f t="shared" ca="1" si="346"/>
        <v>0</v>
      </c>
      <c r="AK129" s="171">
        <f t="shared" ca="1" si="346"/>
        <v>0</v>
      </c>
      <c r="AL129" s="171">
        <f t="shared" ca="1" si="346"/>
        <v>0</v>
      </c>
      <c r="AM129" s="171">
        <f t="shared" ca="1" si="346"/>
        <v>0</v>
      </c>
      <c r="AN129" s="171">
        <f t="shared" ca="1" si="346"/>
        <v>0</v>
      </c>
      <c r="AO129" s="171">
        <f t="shared" ca="1" si="346"/>
        <v>0</v>
      </c>
      <c r="AP129" s="171">
        <f t="shared" ca="1" si="346"/>
        <v>0</v>
      </c>
      <c r="AQ129" s="171">
        <f t="shared" ca="1" si="346"/>
        <v>0</v>
      </c>
      <c r="AR129" s="171">
        <f t="shared" ca="1" si="346"/>
        <v>0</v>
      </c>
      <c r="AS129" s="171">
        <f t="shared" ca="1" si="346"/>
        <v>0</v>
      </c>
      <c r="AT129" s="171">
        <f t="shared" ca="1" si="346"/>
        <v>0</v>
      </c>
      <c r="AU129" s="171">
        <f t="shared" ca="1" si="346"/>
        <v>0</v>
      </c>
      <c r="AV129" s="171">
        <f t="shared" ca="1" si="346"/>
        <v>0</v>
      </c>
      <c r="AW129" s="171">
        <f t="shared" ca="1" si="346"/>
        <v>0</v>
      </c>
      <c r="AX129" s="171">
        <f t="shared" ca="1" si="346"/>
        <v>0</v>
      </c>
      <c r="AY129" s="171">
        <f t="shared" ca="1" si="346"/>
        <v>0</v>
      </c>
      <c r="AZ129" s="171">
        <f t="shared" ca="1" si="346"/>
        <v>0</v>
      </c>
      <c r="BA129" s="171">
        <f t="shared" ca="1" si="346"/>
        <v>0</v>
      </c>
      <c r="BB129" s="171">
        <f t="shared" ca="1" si="346"/>
        <v>0</v>
      </c>
      <c r="BC129" s="171">
        <f t="shared" ca="1" si="346"/>
        <v>0</v>
      </c>
      <c r="BD129" s="171">
        <f t="shared" ca="1" si="346"/>
        <v>0</v>
      </c>
      <c r="BE129" s="171">
        <f t="shared" ca="1" si="346"/>
        <v>0</v>
      </c>
      <c r="BF129" s="171">
        <f t="shared" ca="1" si="346"/>
        <v>0</v>
      </c>
      <c r="BG129" s="171">
        <f t="shared" ca="1" si="346"/>
        <v>0</v>
      </c>
      <c r="BH129" s="171">
        <f t="shared" ca="1" si="346"/>
        <v>0</v>
      </c>
      <c r="BI129" s="171">
        <f t="shared" ca="1" si="346"/>
        <v>0</v>
      </c>
      <c r="BJ129" s="171">
        <f t="shared" ca="1" si="346"/>
        <v>0</v>
      </c>
      <c r="BK129" s="171">
        <f t="shared" ca="1" si="346"/>
        <v>0</v>
      </c>
      <c r="BL129" s="172">
        <f t="shared" ca="1" si="346"/>
        <v>0</v>
      </c>
    </row>
    <row r="131" spans="1:64" ht="15.75" thickBot="1" x14ac:dyDescent="0.3"/>
    <row r="132" spans="1:64" s="196" customFormat="1" ht="15.75" thickBot="1" x14ac:dyDescent="0.3">
      <c r="B132"/>
      <c r="C132" s="181" t="s">
        <v>3368</v>
      </c>
      <c r="D132" s="161">
        <f t="array" ref="D132">MIN(IFERROR(VALUE(EB[#Headers]),1000000))</f>
        <v>1990</v>
      </c>
      <c r="E132" s="159">
        <f t="shared" ref="E132" si="347">D132+1</f>
        <v>1991</v>
      </c>
      <c r="F132" s="159">
        <f t="shared" ref="F132" si="348">E132+1</f>
        <v>1992</v>
      </c>
      <c r="G132" s="159">
        <f t="shared" ref="G132" si="349">F132+1</f>
        <v>1993</v>
      </c>
      <c r="H132" s="159">
        <f t="shared" ref="H132" si="350">G132+1</f>
        <v>1994</v>
      </c>
      <c r="I132" s="159">
        <f t="shared" ref="I132" si="351">H132+1</f>
        <v>1995</v>
      </c>
      <c r="J132" s="159">
        <f t="shared" ref="J132" si="352">I132+1</f>
        <v>1996</v>
      </c>
      <c r="K132" s="159">
        <f t="shared" ref="K132" si="353">J132+1</f>
        <v>1997</v>
      </c>
      <c r="L132" s="159">
        <f t="shared" ref="L132" si="354">K132+1</f>
        <v>1998</v>
      </c>
      <c r="M132" s="159">
        <f t="shared" ref="M132" si="355">L132+1</f>
        <v>1999</v>
      </c>
      <c r="N132" s="159">
        <f t="shared" ref="N132" si="356">M132+1</f>
        <v>2000</v>
      </c>
      <c r="O132" s="159">
        <f t="shared" ref="O132" si="357">N132+1</f>
        <v>2001</v>
      </c>
      <c r="P132" s="159">
        <f t="shared" ref="P132" si="358">O132+1</f>
        <v>2002</v>
      </c>
      <c r="Q132" s="159">
        <f t="shared" ref="Q132" si="359">P132+1</f>
        <v>2003</v>
      </c>
      <c r="R132" s="159">
        <f t="shared" ref="R132" si="360">Q132+1</f>
        <v>2004</v>
      </c>
      <c r="S132" s="159">
        <f t="shared" ref="S132" si="361">R132+1</f>
        <v>2005</v>
      </c>
      <c r="T132" s="159">
        <f t="shared" ref="T132" si="362">S132+1</f>
        <v>2006</v>
      </c>
      <c r="U132" s="159">
        <f t="shared" ref="U132" si="363">T132+1</f>
        <v>2007</v>
      </c>
      <c r="V132" s="159">
        <f t="shared" ref="V132" si="364">U132+1</f>
        <v>2008</v>
      </c>
      <c r="W132" s="159">
        <f t="shared" ref="W132" si="365">V132+1</f>
        <v>2009</v>
      </c>
      <c r="X132" s="159">
        <f>S132+5</f>
        <v>2010</v>
      </c>
      <c r="Y132" s="159">
        <f>X132+1</f>
        <v>2011</v>
      </c>
      <c r="Z132" s="159">
        <f>Y132+1</f>
        <v>2012</v>
      </c>
      <c r="AA132" s="159">
        <f>Z132+1</f>
        <v>2013</v>
      </c>
      <c r="AB132" s="159">
        <f>AA132+1</f>
        <v>2014</v>
      </c>
      <c r="AC132" s="159">
        <f>AB132+1</f>
        <v>2015</v>
      </c>
      <c r="AD132" s="159">
        <f>Y132+5</f>
        <v>2016</v>
      </c>
      <c r="AE132" s="159">
        <f t="shared" ref="AE132" si="366">Z132+5</f>
        <v>2017</v>
      </c>
      <c r="AF132" s="159">
        <f t="shared" ref="AF132" si="367">AA132+5</f>
        <v>2018</v>
      </c>
      <c r="AG132" s="159">
        <f t="shared" ref="AG132" si="368">AB132+5</f>
        <v>2019</v>
      </c>
      <c r="AH132" s="159">
        <f t="shared" ref="AH132" si="369">AC132+5</f>
        <v>2020</v>
      </c>
      <c r="AI132" s="159">
        <f t="shared" ref="AI132" si="370">AD132+5</f>
        <v>2021</v>
      </c>
      <c r="AJ132" s="159">
        <f t="shared" ref="AJ132" si="371">AE132+5</f>
        <v>2022</v>
      </c>
      <c r="AK132" s="159">
        <f t="shared" ref="AK132" si="372">AF132+5</f>
        <v>2023</v>
      </c>
      <c r="AL132" s="159">
        <f t="shared" ref="AL132" si="373">AG132+5</f>
        <v>2024</v>
      </c>
      <c r="AM132" s="159">
        <f t="shared" ref="AM132" si="374">AH132+5</f>
        <v>2025</v>
      </c>
      <c r="AN132" s="159">
        <f t="shared" ref="AN132" si="375">AI132+5</f>
        <v>2026</v>
      </c>
      <c r="AO132" s="159">
        <f t="shared" ref="AO132" si="376">AJ132+5</f>
        <v>2027</v>
      </c>
      <c r="AP132" s="159">
        <f t="shared" ref="AP132" si="377">AK132+5</f>
        <v>2028</v>
      </c>
      <c r="AQ132" s="159">
        <f t="shared" ref="AQ132" si="378">AL132+5</f>
        <v>2029</v>
      </c>
      <c r="AR132" s="159">
        <f t="shared" ref="AR132" si="379">AM132+5</f>
        <v>2030</v>
      </c>
      <c r="AS132" s="159">
        <f t="shared" ref="AS132" si="380">AN132+5</f>
        <v>2031</v>
      </c>
      <c r="AT132" s="159">
        <f t="shared" ref="AT132" si="381">AO132+5</f>
        <v>2032</v>
      </c>
      <c r="AU132" s="159">
        <f t="shared" ref="AU132" si="382">AP132+5</f>
        <v>2033</v>
      </c>
      <c r="AV132" s="159">
        <f t="shared" ref="AV132" si="383">AQ132+5</f>
        <v>2034</v>
      </c>
      <c r="AW132" s="159">
        <f t="shared" ref="AW132" si="384">AR132+5</f>
        <v>2035</v>
      </c>
      <c r="AX132" s="159">
        <f t="shared" ref="AX132" si="385">AS132+5</f>
        <v>2036</v>
      </c>
      <c r="AY132" s="159">
        <f t="shared" ref="AY132" si="386">AT132+5</f>
        <v>2037</v>
      </c>
      <c r="AZ132" s="159">
        <f t="shared" ref="AZ132" si="387">AU132+5</f>
        <v>2038</v>
      </c>
      <c r="BA132" s="159">
        <f t="shared" ref="BA132" si="388">AV132+5</f>
        <v>2039</v>
      </c>
      <c r="BB132" s="159">
        <f t="shared" ref="BB132" si="389">AW132+5</f>
        <v>2040</v>
      </c>
      <c r="BC132" s="159">
        <f t="shared" ref="BC132" si="390">AX132+5</f>
        <v>2041</v>
      </c>
      <c r="BD132" s="159">
        <f t="shared" ref="BD132" si="391">AY132+5</f>
        <v>2042</v>
      </c>
      <c r="BE132" s="159">
        <f t="shared" ref="BE132" si="392">AZ132+5</f>
        <v>2043</v>
      </c>
      <c r="BF132" s="159">
        <f t="shared" ref="BF132" si="393">BA132+5</f>
        <v>2044</v>
      </c>
      <c r="BG132" s="159">
        <f t="shared" ref="BG132" si="394">BB132+5</f>
        <v>2045</v>
      </c>
      <c r="BH132" s="159">
        <f t="shared" ref="BH132" si="395">BC132+5</f>
        <v>2046</v>
      </c>
      <c r="BI132" s="159">
        <f t="shared" ref="BI132" si="396">BD132+5</f>
        <v>2047</v>
      </c>
      <c r="BJ132" s="159">
        <f t="shared" ref="BJ132" si="397">BE132+5</f>
        <v>2048</v>
      </c>
      <c r="BK132" s="159">
        <f t="shared" ref="BK132" si="398">BF132+5</f>
        <v>2049</v>
      </c>
      <c r="BL132" s="160">
        <f t="shared" ref="BL132" si="399">BG132+5</f>
        <v>2050</v>
      </c>
    </row>
    <row r="133" spans="1:64" s="196" customFormat="1" x14ac:dyDescent="0.25">
      <c r="A133" s="303">
        <v>0.95</v>
      </c>
      <c r="B133" t="s">
        <v>3130</v>
      </c>
      <c r="C133" s="178" t="str">
        <f>C115</f>
        <v>Tuhá paliva</v>
      </c>
      <c r="D133" s="164">
        <f ca="1">IF(D$132&gt;Last_Bil,0,Projekce!D141/Statistika_paliv_E_a_T!$A133)</f>
        <v>120372.63157894737</v>
      </c>
      <c r="E133" s="165">
        <f ca="1">IF(E$132&gt;Last_Bil,0,Projekce!E141/Statistika_paliv_E_a_T!$A133)</f>
        <v>123142.10526315791</v>
      </c>
      <c r="F133" s="165">
        <f ca="1">IF(F$132&gt;Last_Bil,0,Projekce!F141/Statistika_paliv_E_a_T!$A133)</f>
        <v>124801.05263157895</v>
      </c>
      <c r="G133" s="165">
        <f ca="1">IF(G$132&gt;Last_Bil,0,Projekce!G141/Statistika_paliv_E_a_T!$A133)</f>
        <v>124816.84210526316</v>
      </c>
      <c r="H133" s="165">
        <f ca="1">IF(H$132&gt;Last_Bil,0,Projekce!H141/Statistika_paliv_E_a_T!$A133)</f>
        <v>117757.89473684211</v>
      </c>
      <c r="I133" s="165">
        <f ca="1">IF(I$132&gt;Last_Bil,0,Projekce!I141/Statistika_paliv_E_a_T!$A133)</f>
        <v>125952.63157894737</v>
      </c>
      <c r="J133" s="165">
        <f ca="1">IF(J$132&gt;Last_Bil,0,Projekce!J141/Statistika_paliv_E_a_T!$A133)</f>
        <v>134175.78947368421</v>
      </c>
      <c r="K133" s="165">
        <f ca="1">IF(K$132&gt;Last_Bil,0,Projekce!K141/Statistika_paliv_E_a_T!$A133)</f>
        <v>131025.26315789475</v>
      </c>
      <c r="L133" s="165">
        <f ca="1">IF(L$132&gt;Last_Bil,0,Projekce!L141/Statistika_paliv_E_a_T!$A133)</f>
        <v>108818.94736842105</v>
      </c>
      <c r="M133" s="165">
        <f ca="1">IF(M$132&gt;Last_Bil,0,Projekce!M141/Statistika_paliv_E_a_T!$A133)</f>
        <v>99352.631578947374</v>
      </c>
      <c r="N133" s="165">
        <f ca="1">IF(N$132&gt;Last_Bil,0,Projekce!N141/Statistika_paliv_E_a_T!$A133)</f>
        <v>91124.210526315801</v>
      </c>
      <c r="O133" s="165">
        <f ca="1">IF(O$132&gt;Last_Bil,0,Projekce!O141/Statistika_paliv_E_a_T!$A133)</f>
        <v>98235.789473684214</v>
      </c>
      <c r="P133" s="165">
        <f ca="1">IF(P$132&gt;Last_Bil,0,Projekce!P141/Statistika_paliv_E_a_T!$A133)</f>
        <v>92048.421052631587</v>
      </c>
      <c r="Q133" s="165">
        <f ca="1">IF(Q$132&gt;Last_Bil,0,Projekce!Q141/Statistika_paliv_E_a_T!$A133)</f>
        <v>93935.789473684214</v>
      </c>
      <c r="R133" s="165">
        <f ca="1">IF(R$132&gt;Last_Bil,0,Projekce!R141/Statistika_paliv_E_a_T!$A133)</f>
        <v>90048.421052631587</v>
      </c>
      <c r="S133" s="165">
        <f ca="1">IF(S$132&gt;Last_Bil,0,Projekce!S141/Statistika_paliv_E_a_T!$A133)</f>
        <v>89682.105263157893</v>
      </c>
      <c r="T133" s="165">
        <f ca="1">IF(T$132&gt;Last_Bil,0,Projekce!T141/Statistika_paliv_E_a_T!$A133)</f>
        <v>88004.210526315786</v>
      </c>
      <c r="U133" s="165">
        <f ca="1">IF(U$132&gt;Last_Bil,0,Projekce!U141/Statistika_paliv_E_a_T!$A133)</f>
        <v>87065.263157894748</v>
      </c>
      <c r="V133" s="165">
        <f ca="1">IF(V$132&gt;Last_Bil,0,Projekce!V141/Statistika_paliv_E_a_T!$A133)</f>
        <v>91247.368421052641</v>
      </c>
      <c r="W133" s="165">
        <f ca="1">IF(W$132&gt;Last_Bil,0,Projekce!W141/Statistika_paliv_E_a_T!$A133)</f>
        <v>83549.473684210534</v>
      </c>
      <c r="X133" s="165">
        <f ca="1">IF(X$132&gt;Last_Bil,0,Projekce!X141/Statistika_paliv_E_a_T!$A133)</f>
        <v>98584.210526315801</v>
      </c>
      <c r="Y133" s="165">
        <f ca="1">IF(Y$132&gt;Last_Bil,0,Projekce!Y141/Statistika_paliv_E_a_T!$A133)</f>
        <v>86908.421052631587</v>
      </c>
      <c r="Z133" s="165">
        <f ca="1">IF(Z$132&gt;Last_Bil,0,Projekce!Z141/Statistika_paliv_E_a_T!$A133)</f>
        <v>86461.052631578947</v>
      </c>
      <c r="AA133" s="165">
        <f ca="1">IF(AA$132&gt;Last_Bil,0,Projekce!AA141/Statistika_paliv_E_a_T!$A133)</f>
        <v>84405.263157894748</v>
      </c>
      <c r="AB133" s="165">
        <f ca="1">IF(AB$132&gt;Last_Bil,0,Projekce!AB141/Statistika_paliv_E_a_T!$A133)</f>
        <v>72111.578947368427</v>
      </c>
      <c r="AC133" s="165">
        <f ca="1">IF(AC$132&gt;Last_Bil,0,Projekce!AC141/Statistika_paliv_E_a_T!$A133)</f>
        <v>73934.736842105267</v>
      </c>
      <c r="AD133" s="165">
        <f>IF(AD$132&gt;Last_Bil,0,Projekce!AD141/Statistika_paliv_E_a_T!$A133)</f>
        <v>0</v>
      </c>
      <c r="AE133" s="165">
        <f>IF(AE$132&gt;Last_Bil,0,Projekce!AE141/Statistika_paliv_E_a_T!$A133)</f>
        <v>0</v>
      </c>
      <c r="AF133" s="165">
        <f>IF(AF$132&gt;Last_Bil,0,Projekce!AF141/Statistika_paliv_E_a_T!$A133)</f>
        <v>0</v>
      </c>
      <c r="AG133" s="165">
        <f>IF(AG$132&gt;Last_Bil,0,Projekce!AG141/Statistika_paliv_E_a_T!$A133)</f>
        <v>0</v>
      </c>
      <c r="AH133" s="165">
        <f>IF(AH$132&gt;Last_Bil,0,Projekce!AH141/Statistika_paliv_E_a_T!$A133)</f>
        <v>0</v>
      </c>
      <c r="AI133" s="165">
        <f>IF(AI$132&gt;Last_Bil,0,Projekce!AI141/Statistika_paliv_E_a_T!$A133)</f>
        <v>0</v>
      </c>
      <c r="AJ133" s="165">
        <f>IF(AJ$132&gt;Last_Bil,0,Projekce!AJ141/Statistika_paliv_E_a_T!$A133)</f>
        <v>0</v>
      </c>
      <c r="AK133" s="165">
        <f>IF(AK$132&gt;Last_Bil,0,Projekce!AK141/Statistika_paliv_E_a_T!$A133)</f>
        <v>0</v>
      </c>
      <c r="AL133" s="165">
        <f>IF(AL$132&gt;Last_Bil,0,Projekce!AL141/Statistika_paliv_E_a_T!$A133)</f>
        <v>0</v>
      </c>
      <c r="AM133" s="165">
        <f>IF(AM$132&gt;Last_Bil,0,Projekce!AM141/Statistika_paliv_E_a_T!$A133)</f>
        <v>0</v>
      </c>
      <c r="AN133" s="165">
        <f>IF(AN$132&gt;Last_Bil,0,Projekce!AN141/Statistika_paliv_E_a_T!$A133)</f>
        <v>0</v>
      </c>
      <c r="AO133" s="165">
        <f>IF(AO$132&gt;Last_Bil,0,Projekce!AO141/Statistika_paliv_E_a_T!$A133)</f>
        <v>0</v>
      </c>
      <c r="AP133" s="165">
        <f>IF(AP$132&gt;Last_Bil,0,Projekce!AP141/Statistika_paliv_E_a_T!$A133)</f>
        <v>0</v>
      </c>
      <c r="AQ133" s="165">
        <f>IF(AQ$132&gt;Last_Bil,0,Projekce!AQ141/Statistika_paliv_E_a_T!$A133)</f>
        <v>0</v>
      </c>
      <c r="AR133" s="165">
        <f>IF(AR$132&gt;Last_Bil,0,Projekce!AR141/Statistika_paliv_E_a_T!$A133)</f>
        <v>0</v>
      </c>
      <c r="AS133" s="165">
        <f>IF(AS$132&gt;Last_Bil,0,Projekce!AS141/Statistika_paliv_E_a_T!$A133)</f>
        <v>0</v>
      </c>
      <c r="AT133" s="165">
        <f>IF(AT$132&gt;Last_Bil,0,Projekce!AT141/Statistika_paliv_E_a_T!$A133)</f>
        <v>0</v>
      </c>
      <c r="AU133" s="165">
        <f>IF(AU$132&gt;Last_Bil,0,Projekce!AU141/Statistika_paliv_E_a_T!$A133)</f>
        <v>0</v>
      </c>
      <c r="AV133" s="165">
        <f>IF(AV$132&gt;Last_Bil,0,Projekce!AV141/Statistika_paliv_E_a_T!$A133)</f>
        <v>0</v>
      </c>
      <c r="AW133" s="165">
        <f>IF(AW$132&gt;Last_Bil,0,Projekce!AW141/Statistika_paliv_E_a_T!$A133)</f>
        <v>0</v>
      </c>
      <c r="AX133" s="165">
        <f>IF(AX$132&gt;Last_Bil,0,Projekce!AX141/Statistika_paliv_E_a_T!$A133)</f>
        <v>0</v>
      </c>
      <c r="AY133" s="165">
        <f>IF(AY$132&gt;Last_Bil,0,Projekce!AY141/Statistika_paliv_E_a_T!$A133)</f>
        <v>0</v>
      </c>
      <c r="AZ133" s="165">
        <f>IF(AZ$132&gt;Last_Bil,0,Projekce!AZ141/Statistika_paliv_E_a_T!$A133)</f>
        <v>0</v>
      </c>
      <c r="BA133" s="165">
        <f>IF(BA$132&gt;Last_Bil,0,Projekce!BA141/Statistika_paliv_E_a_T!$A133)</f>
        <v>0</v>
      </c>
      <c r="BB133" s="165">
        <f>IF(BB$132&gt;Last_Bil,0,Projekce!BB141/Statistika_paliv_E_a_T!$A133)</f>
        <v>0</v>
      </c>
      <c r="BC133" s="165">
        <f>IF(BC$132&gt;Last_Bil,0,Projekce!BC141/Statistika_paliv_E_a_T!$A133)</f>
        <v>0</v>
      </c>
      <c r="BD133" s="165">
        <f>IF(BD$132&gt;Last_Bil,0,Projekce!BD141/Statistika_paliv_E_a_T!$A133)</f>
        <v>0</v>
      </c>
      <c r="BE133" s="165">
        <f>IF(BE$132&gt;Last_Bil,0,Projekce!BE141/Statistika_paliv_E_a_T!$A133)</f>
        <v>0</v>
      </c>
      <c r="BF133" s="165">
        <f>IF(BF$132&gt;Last_Bil,0,Projekce!BF141/Statistika_paliv_E_a_T!$A133)</f>
        <v>0</v>
      </c>
      <c r="BG133" s="165">
        <f>IF(BG$132&gt;Last_Bil,0,Projekce!BG141/Statistika_paliv_E_a_T!$A133)</f>
        <v>0</v>
      </c>
      <c r="BH133" s="165">
        <f>IF(BH$132&gt;Last_Bil,0,Projekce!BH141/Statistika_paliv_E_a_T!$A133)</f>
        <v>0</v>
      </c>
      <c r="BI133" s="165">
        <f>IF(BI$132&gt;Last_Bil,0,Projekce!BI141/Statistika_paliv_E_a_T!$A133)</f>
        <v>0</v>
      </c>
      <c r="BJ133" s="165">
        <f>IF(BJ$132&gt;Last_Bil,0,Projekce!BJ141/Statistika_paliv_E_a_T!$A133)</f>
        <v>0</v>
      </c>
      <c r="BK133" s="165">
        <f>IF(BK$132&gt;Last_Bil,0,Projekce!BK141/Statistika_paliv_E_a_T!$A133)</f>
        <v>0</v>
      </c>
      <c r="BL133" s="166">
        <f>IF(BL$132&gt;Last_Bil,0,Projekce!BL141/Statistika_paliv_E_a_T!$A133)</f>
        <v>0</v>
      </c>
    </row>
    <row r="134" spans="1:64" s="196" customFormat="1" x14ac:dyDescent="0.25">
      <c r="A134" s="303">
        <v>0.96</v>
      </c>
      <c r="B134" t="s">
        <v>3129</v>
      </c>
      <c r="C134" s="221" t="str">
        <f t="shared" ref="C134:C147" si="400">C116</f>
        <v>Kapalná paliva</v>
      </c>
      <c r="D134" s="215">
        <f ca="1">IF(D$132&gt;Last_Bil,0,Projekce!D142/Statistika_paliv_E_a_T!$A134)</f>
        <v>11662.5</v>
      </c>
      <c r="E134" s="173">
        <f ca="1">IF(E$132&gt;Last_Bil,0,Projekce!E142/Statistika_paliv_E_a_T!$A134)</f>
        <v>12278.125</v>
      </c>
      <c r="F134" s="173">
        <f ca="1">IF(F$132&gt;Last_Bil,0,Projekce!F142/Statistika_paliv_E_a_T!$A134)</f>
        <v>12737.5</v>
      </c>
      <c r="G134" s="173">
        <f ca="1">IF(G$132&gt;Last_Bil,0,Projekce!G142/Statistika_paliv_E_a_T!$A134)</f>
        <v>15983.333333333334</v>
      </c>
      <c r="H134" s="173">
        <f ca="1">IF(H$132&gt;Last_Bil,0,Projekce!H142/Statistika_paliv_E_a_T!$A134)</f>
        <v>15078.125</v>
      </c>
      <c r="I134" s="173">
        <f ca="1">IF(I$132&gt;Last_Bil,0,Projekce!I142/Statistika_paliv_E_a_T!$A134)</f>
        <v>15743.75</v>
      </c>
      <c r="J134" s="173">
        <f ca="1">IF(J$132&gt;Last_Bil,0,Projekce!J142/Statistika_paliv_E_a_T!$A134)</f>
        <v>14456.25</v>
      </c>
      <c r="K134" s="173">
        <f ca="1">IF(K$132&gt;Last_Bil,0,Projekce!K142/Statistika_paliv_E_a_T!$A134)</f>
        <v>10796.875</v>
      </c>
      <c r="L134" s="173">
        <f ca="1">IF(L$132&gt;Last_Bil,0,Projekce!L142/Statistika_paliv_E_a_T!$A134)</f>
        <v>9877.0833333333339</v>
      </c>
      <c r="M134" s="173">
        <f ca="1">IF(M$132&gt;Last_Bil,0,Projekce!M142/Statistika_paliv_E_a_T!$A134)</f>
        <v>8907.2916666666679</v>
      </c>
      <c r="N134" s="173">
        <f ca="1">IF(N$132&gt;Last_Bil,0,Projekce!N142/Statistika_paliv_E_a_T!$A134)</f>
        <v>7517.7083333333339</v>
      </c>
      <c r="O134" s="173">
        <f ca="1">IF(O$132&gt;Last_Bil,0,Projekce!O142/Statistika_paliv_E_a_T!$A134)</f>
        <v>7909.375</v>
      </c>
      <c r="P134" s="173">
        <f ca="1">IF(P$132&gt;Last_Bil,0,Projekce!P142/Statistika_paliv_E_a_T!$A134)</f>
        <v>7290.625</v>
      </c>
      <c r="Q134" s="173">
        <f ca="1">IF(Q$132&gt;Last_Bil,0,Projekce!Q142/Statistika_paliv_E_a_T!$A134)</f>
        <v>6972.916666666667</v>
      </c>
      <c r="R134" s="173">
        <f ca="1">IF(R$132&gt;Last_Bil,0,Projekce!R142/Statistika_paliv_E_a_T!$A134)</f>
        <v>5743.75</v>
      </c>
      <c r="S134" s="173">
        <f ca="1">IF(S$132&gt;Last_Bil,0,Projekce!S142/Statistika_paliv_E_a_T!$A134)</f>
        <v>5659.375</v>
      </c>
      <c r="T134" s="173">
        <f ca="1">IF(T$132&gt;Last_Bil,0,Projekce!T142/Statistika_paliv_E_a_T!$A134)</f>
        <v>3855.2083333333335</v>
      </c>
      <c r="U134" s="173">
        <f ca="1">IF(U$132&gt;Last_Bil,0,Projekce!U142/Statistika_paliv_E_a_T!$A134)</f>
        <v>3066.666666666667</v>
      </c>
      <c r="V134" s="173">
        <f ca="1">IF(V$132&gt;Last_Bil,0,Projekce!V142/Statistika_paliv_E_a_T!$A134)</f>
        <v>3271.875</v>
      </c>
      <c r="W134" s="173">
        <f ca="1">IF(W$132&gt;Last_Bil,0,Projekce!W142/Statistika_paliv_E_a_T!$A134)</f>
        <v>2891.666666666667</v>
      </c>
      <c r="X134" s="173">
        <f ca="1">IF(X$132&gt;Last_Bil,0,Projekce!X142/Statistika_paliv_E_a_T!$A134)</f>
        <v>2327.0833333333335</v>
      </c>
      <c r="Y134" s="173">
        <f ca="1">IF(Y$132&gt;Last_Bil,0,Projekce!Y142/Statistika_paliv_E_a_T!$A134)</f>
        <v>2881.25</v>
      </c>
      <c r="Z134" s="173">
        <f ca="1">IF(Z$132&gt;Last_Bil,0,Projekce!Z142/Statistika_paliv_E_a_T!$A134)</f>
        <v>2012.5</v>
      </c>
      <c r="AA134" s="173">
        <f ca="1">IF(AA$132&gt;Last_Bil,0,Projekce!AA142/Statistika_paliv_E_a_T!$A134)</f>
        <v>1105.2083333333335</v>
      </c>
      <c r="AB134" s="173">
        <f ca="1">IF(AB$132&gt;Last_Bil,0,Projekce!AB142/Statistika_paliv_E_a_T!$A134)</f>
        <v>1037.5</v>
      </c>
      <c r="AC134" s="173">
        <f ca="1">IF(AC$132&gt;Last_Bil,0,Projekce!AC142/Statistika_paliv_E_a_T!$A134)</f>
        <v>831.25</v>
      </c>
      <c r="AD134" s="173">
        <f>IF(AD$132&gt;Last_Bil,0,Projekce!AD142/Statistika_paliv_E_a_T!$A134)</f>
        <v>0</v>
      </c>
      <c r="AE134" s="173">
        <f>IF(AE$132&gt;Last_Bil,0,Projekce!AE142/Statistika_paliv_E_a_T!$A134)</f>
        <v>0</v>
      </c>
      <c r="AF134" s="173">
        <f>IF(AF$132&gt;Last_Bil,0,Projekce!AF142/Statistika_paliv_E_a_T!$A134)</f>
        <v>0</v>
      </c>
      <c r="AG134" s="173">
        <f>IF(AG$132&gt;Last_Bil,0,Projekce!AG142/Statistika_paliv_E_a_T!$A134)</f>
        <v>0</v>
      </c>
      <c r="AH134" s="173">
        <f>IF(AH$132&gt;Last_Bil,0,Projekce!AH142/Statistika_paliv_E_a_T!$A134)</f>
        <v>0</v>
      </c>
      <c r="AI134" s="173">
        <f>IF(AI$132&gt;Last_Bil,0,Projekce!AI142/Statistika_paliv_E_a_T!$A134)</f>
        <v>0</v>
      </c>
      <c r="AJ134" s="173">
        <f>IF(AJ$132&gt;Last_Bil,0,Projekce!AJ142/Statistika_paliv_E_a_T!$A134)</f>
        <v>0</v>
      </c>
      <c r="AK134" s="173">
        <f>IF(AK$132&gt;Last_Bil,0,Projekce!AK142/Statistika_paliv_E_a_T!$A134)</f>
        <v>0</v>
      </c>
      <c r="AL134" s="173">
        <f>IF(AL$132&gt;Last_Bil,0,Projekce!AL142/Statistika_paliv_E_a_T!$A134)</f>
        <v>0</v>
      </c>
      <c r="AM134" s="173">
        <f>IF(AM$132&gt;Last_Bil,0,Projekce!AM142/Statistika_paliv_E_a_T!$A134)</f>
        <v>0</v>
      </c>
      <c r="AN134" s="173">
        <f>IF(AN$132&gt;Last_Bil,0,Projekce!AN142/Statistika_paliv_E_a_T!$A134)</f>
        <v>0</v>
      </c>
      <c r="AO134" s="173">
        <f>IF(AO$132&gt;Last_Bil,0,Projekce!AO142/Statistika_paliv_E_a_T!$A134)</f>
        <v>0</v>
      </c>
      <c r="AP134" s="173">
        <f>IF(AP$132&gt;Last_Bil,0,Projekce!AP142/Statistika_paliv_E_a_T!$A134)</f>
        <v>0</v>
      </c>
      <c r="AQ134" s="173">
        <f>IF(AQ$132&gt;Last_Bil,0,Projekce!AQ142/Statistika_paliv_E_a_T!$A134)</f>
        <v>0</v>
      </c>
      <c r="AR134" s="173">
        <f>IF(AR$132&gt;Last_Bil,0,Projekce!AR142/Statistika_paliv_E_a_T!$A134)</f>
        <v>0</v>
      </c>
      <c r="AS134" s="173">
        <f>IF(AS$132&gt;Last_Bil,0,Projekce!AS142/Statistika_paliv_E_a_T!$A134)</f>
        <v>0</v>
      </c>
      <c r="AT134" s="173">
        <f>IF(AT$132&gt;Last_Bil,0,Projekce!AT142/Statistika_paliv_E_a_T!$A134)</f>
        <v>0</v>
      </c>
      <c r="AU134" s="173">
        <f>IF(AU$132&gt;Last_Bil,0,Projekce!AU142/Statistika_paliv_E_a_T!$A134)</f>
        <v>0</v>
      </c>
      <c r="AV134" s="173">
        <f>IF(AV$132&gt;Last_Bil,0,Projekce!AV142/Statistika_paliv_E_a_T!$A134)</f>
        <v>0</v>
      </c>
      <c r="AW134" s="173">
        <f>IF(AW$132&gt;Last_Bil,0,Projekce!AW142/Statistika_paliv_E_a_T!$A134)</f>
        <v>0</v>
      </c>
      <c r="AX134" s="173">
        <f>IF(AX$132&gt;Last_Bil,0,Projekce!AX142/Statistika_paliv_E_a_T!$A134)</f>
        <v>0</v>
      </c>
      <c r="AY134" s="173">
        <f>IF(AY$132&gt;Last_Bil,0,Projekce!AY142/Statistika_paliv_E_a_T!$A134)</f>
        <v>0</v>
      </c>
      <c r="AZ134" s="173">
        <f>IF(AZ$132&gt;Last_Bil,0,Projekce!AZ142/Statistika_paliv_E_a_T!$A134)</f>
        <v>0</v>
      </c>
      <c r="BA134" s="173">
        <f>IF(BA$132&gt;Last_Bil,0,Projekce!BA142/Statistika_paliv_E_a_T!$A134)</f>
        <v>0</v>
      </c>
      <c r="BB134" s="173">
        <f>IF(BB$132&gt;Last_Bil,0,Projekce!BB142/Statistika_paliv_E_a_T!$A134)</f>
        <v>0</v>
      </c>
      <c r="BC134" s="173">
        <f>IF(BC$132&gt;Last_Bil,0,Projekce!BC142/Statistika_paliv_E_a_T!$A134)</f>
        <v>0</v>
      </c>
      <c r="BD134" s="173">
        <f>IF(BD$132&gt;Last_Bil,0,Projekce!BD142/Statistika_paliv_E_a_T!$A134)</f>
        <v>0</v>
      </c>
      <c r="BE134" s="173">
        <f>IF(BE$132&gt;Last_Bil,0,Projekce!BE142/Statistika_paliv_E_a_T!$A134)</f>
        <v>0</v>
      </c>
      <c r="BF134" s="173">
        <f>IF(BF$132&gt;Last_Bil,0,Projekce!BF142/Statistika_paliv_E_a_T!$A134)</f>
        <v>0</v>
      </c>
      <c r="BG134" s="173">
        <f>IF(BG$132&gt;Last_Bil,0,Projekce!BG142/Statistika_paliv_E_a_T!$A134)</f>
        <v>0</v>
      </c>
      <c r="BH134" s="173">
        <f>IF(BH$132&gt;Last_Bil,0,Projekce!BH142/Statistika_paliv_E_a_T!$A134)</f>
        <v>0</v>
      </c>
      <c r="BI134" s="173">
        <f>IF(BI$132&gt;Last_Bil,0,Projekce!BI142/Statistika_paliv_E_a_T!$A134)</f>
        <v>0</v>
      </c>
      <c r="BJ134" s="173">
        <f>IF(BJ$132&gt;Last_Bil,0,Projekce!BJ142/Statistika_paliv_E_a_T!$A134)</f>
        <v>0</v>
      </c>
      <c r="BK134" s="173">
        <f>IF(BK$132&gt;Last_Bil,0,Projekce!BK142/Statistika_paliv_E_a_T!$A134)</f>
        <v>0</v>
      </c>
      <c r="BL134" s="162">
        <f>IF(BL$132&gt;Last_Bil,0,Projekce!BL142/Statistika_paliv_E_a_T!$A134)</f>
        <v>0</v>
      </c>
    </row>
    <row r="135" spans="1:64" s="196" customFormat="1" x14ac:dyDescent="0.25">
      <c r="A135" s="303">
        <v>0.98</v>
      </c>
      <c r="B135" t="s">
        <v>3131</v>
      </c>
      <c r="C135" s="221" t="str">
        <f t="shared" si="400"/>
        <v>Plynná paliva</v>
      </c>
      <c r="D135" s="215">
        <f ca="1">IF(D$132&gt;Last_Bil,0,Projekce!D143/Statistika_paliv_E_a_T!$A135)</f>
        <v>29063.265306122448</v>
      </c>
      <c r="E135" s="173">
        <f ca="1">IF(E$132&gt;Last_Bil,0,Projekce!E143/Statistika_paliv_E_a_T!$A135)</f>
        <v>31037.755102040817</v>
      </c>
      <c r="F135" s="173">
        <f ca="1">IF(F$132&gt;Last_Bil,0,Projekce!F143/Statistika_paliv_E_a_T!$A135)</f>
        <v>32433.673469387755</v>
      </c>
      <c r="G135" s="173">
        <f ca="1">IF(G$132&gt;Last_Bil,0,Projekce!G143/Statistika_paliv_E_a_T!$A135)</f>
        <v>32187.755102040817</v>
      </c>
      <c r="H135" s="173">
        <f ca="1">IF(H$132&gt;Last_Bil,0,Projekce!H143/Statistika_paliv_E_a_T!$A135)</f>
        <v>32636.734693877552</v>
      </c>
      <c r="I135" s="173">
        <f ca="1">IF(I$132&gt;Last_Bil,0,Projekce!I143/Statistika_paliv_E_a_T!$A135)</f>
        <v>38971.428571428572</v>
      </c>
      <c r="J135" s="173">
        <f ca="1">IF(J$132&gt;Last_Bil,0,Projekce!J143/Statistika_paliv_E_a_T!$A135)</f>
        <v>47427.551020408166</v>
      </c>
      <c r="K135" s="173">
        <f ca="1">IF(K$132&gt;Last_Bil,0,Projekce!K143/Statistika_paliv_E_a_T!$A135)</f>
        <v>41885.71428571429</v>
      </c>
      <c r="L135" s="173">
        <f ca="1">IF(L$132&gt;Last_Bil,0,Projekce!L143/Statistika_paliv_E_a_T!$A135)</f>
        <v>41311.224489795917</v>
      </c>
      <c r="M135" s="173">
        <f ca="1">IF(M$132&gt;Last_Bil,0,Projekce!M143/Statistika_paliv_E_a_T!$A135)</f>
        <v>38074.489795918365</v>
      </c>
      <c r="N135" s="173">
        <f ca="1">IF(N$132&gt;Last_Bil,0,Projekce!N143/Statistika_paliv_E_a_T!$A135)</f>
        <v>40073.469387755104</v>
      </c>
      <c r="O135" s="173">
        <f ca="1">IF(O$132&gt;Last_Bil,0,Projekce!O143/Statistika_paliv_E_a_T!$A135)</f>
        <v>42928.571428571428</v>
      </c>
      <c r="P135" s="173">
        <f ca="1">IF(P$132&gt;Last_Bil,0,Projekce!P143/Statistika_paliv_E_a_T!$A135)</f>
        <v>42323.469387755104</v>
      </c>
      <c r="Q135" s="173">
        <f ca="1">IF(Q$132&gt;Last_Bil,0,Projekce!Q143/Statistika_paliv_E_a_T!$A135)</f>
        <v>43854.081632653062</v>
      </c>
      <c r="R135" s="173">
        <f ca="1">IF(R$132&gt;Last_Bil,0,Projekce!R143/Statistika_paliv_E_a_T!$A135)</f>
        <v>43940.816326530614</v>
      </c>
      <c r="S135" s="173">
        <f ca="1">IF(S$132&gt;Last_Bil,0,Projekce!S143/Statistika_paliv_E_a_T!$A135)</f>
        <v>42864.285714285717</v>
      </c>
      <c r="T135" s="173">
        <f ca="1">IF(T$132&gt;Last_Bil,0,Projekce!T143/Statistika_paliv_E_a_T!$A135)</f>
        <v>38422.448979591834</v>
      </c>
      <c r="U135" s="173">
        <f ca="1">IF(U$132&gt;Last_Bil,0,Projekce!U143/Statistika_paliv_E_a_T!$A135)</f>
        <v>37448.979591836738</v>
      </c>
      <c r="V135" s="173">
        <f ca="1">IF(V$132&gt;Last_Bil,0,Projekce!V143/Statistika_paliv_E_a_T!$A135)</f>
        <v>33585.71428571429</v>
      </c>
      <c r="W135" s="173">
        <f ca="1">IF(W$132&gt;Last_Bil,0,Projekce!W143/Statistika_paliv_E_a_T!$A135)</f>
        <v>32934.693877551021</v>
      </c>
      <c r="X135" s="173">
        <f ca="1">IF(X$132&gt;Last_Bil,0,Projekce!X143/Statistika_paliv_E_a_T!$A135)</f>
        <v>45914.285714285717</v>
      </c>
      <c r="Y135" s="173">
        <f ca="1">IF(Y$132&gt;Last_Bil,0,Projekce!Y143/Statistika_paliv_E_a_T!$A135)</f>
        <v>42582.65306122449</v>
      </c>
      <c r="Z135" s="173">
        <f ca="1">IF(Z$132&gt;Last_Bil,0,Projekce!Z143/Statistika_paliv_E_a_T!$A135)</f>
        <v>43590.816326530614</v>
      </c>
      <c r="AA135" s="173">
        <f ca="1">IF(AA$132&gt;Last_Bil,0,Projekce!AA143/Statistika_paliv_E_a_T!$A135)</f>
        <v>45572.448979591834</v>
      </c>
      <c r="AB135" s="173">
        <f ca="1">IF(AB$132&gt;Last_Bil,0,Projekce!AB143/Statistika_paliv_E_a_T!$A135)</f>
        <v>38541.836734693876</v>
      </c>
      <c r="AC135" s="173">
        <f ca="1">IF(AC$132&gt;Last_Bil,0,Projekce!AC143/Statistika_paliv_E_a_T!$A135)</f>
        <v>37922.448979591834</v>
      </c>
      <c r="AD135" s="173">
        <f>IF(AD$132&gt;Last_Bil,0,Projekce!AD143/Statistika_paliv_E_a_T!$A135)</f>
        <v>0</v>
      </c>
      <c r="AE135" s="173">
        <f>IF(AE$132&gt;Last_Bil,0,Projekce!AE143/Statistika_paliv_E_a_T!$A135)</f>
        <v>0</v>
      </c>
      <c r="AF135" s="173">
        <f>IF(AF$132&gt;Last_Bil,0,Projekce!AF143/Statistika_paliv_E_a_T!$A135)</f>
        <v>0</v>
      </c>
      <c r="AG135" s="173">
        <f>IF(AG$132&gt;Last_Bil,0,Projekce!AG143/Statistika_paliv_E_a_T!$A135)</f>
        <v>0</v>
      </c>
      <c r="AH135" s="173">
        <f>IF(AH$132&gt;Last_Bil,0,Projekce!AH143/Statistika_paliv_E_a_T!$A135)</f>
        <v>0</v>
      </c>
      <c r="AI135" s="173">
        <f>IF(AI$132&gt;Last_Bil,0,Projekce!AI143/Statistika_paliv_E_a_T!$A135)</f>
        <v>0</v>
      </c>
      <c r="AJ135" s="173">
        <f>IF(AJ$132&gt;Last_Bil,0,Projekce!AJ143/Statistika_paliv_E_a_T!$A135)</f>
        <v>0</v>
      </c>
      <c r="AK135" s="173">
        <f>IF(AK$132&gt;Last_Bil,0,Projekce!AK143/Statistika_paliv_E_a_T!$A135)</f>
        <v>0</v>
      </c>
      <c r="AL135" s="173">
        <f>IF(AL$132&gt;Last_Bil,0,Projekce!AL143/Statistika_paliv_E_a_T!$A135)</f>
        <v>0</v>
      </c>
      <c r="AM135" s="173">
        <f>IF(AM$132&gt;Last_Bil,0,Projekce!AM143/Statistika_paliv_E_a_T!$A135)</f>
        <v>0</v>
      </c>
      <c r="AN135" s="173">
        <f>IF(AN$132&gt;Last_Bil,0,Projekce!AN143/Statistika_paliv_E_a_T!$A135)</f>
        <v>0</v>
      </c>
      <c r="AO135" s="173">
        <f>IF(AO$132&gt;Last_Bil,0,Projekce!AO143/Statistika_paliv_E_a_T!$A135)</f>
        <v>0</v>
      </c>
      <c r="AP135" s="173">
        <f>IF(AP$132&gt;Last_Bil,0,Projekce!AP143/Statistika_paliv_E_a_T!$A135)</f>
        <v>0</v>
      </c>
      <c r="AQ135" s="173">
        <f>IF(AQ$132&gt;Last_Bil,0,Projekce!AQ143/Statistika_paliv_E_a_T!$A135)</f>
        <v>0</v>
      </c>
      <c r="AR135" s="173">
        <f>IF(AR$132&gt;Last_Bil,0,Projekce!AR143/Statistika_paliv_E_a_T!$A135)</f>
        <v>0</v>
      </c>
      <c r="AS135" s="173">
        <f>IF(AS$132&gt;Last_Bil,0,Projekce!AS143/Statistika_paliv_E_a_T!$A135)</f>
        <v>0</v>
      </c>
      <c r="AT135" s="173">
        <f>IF(AT$132&gt;Last_Bil,0,Projekce!AT143/Statistika_paliv_E_a_T!$A135)</f>
        <v>0</v>
      </c>
      <c r="AU135" s="173">
        <f>IF(AU$132&gt;Last_Bil,0,Projekce!AU143/Statistika_paliv_E_a_T!$A135)</f>
        <v>0</v>
      </c>
      <c r="AV135" s="173">
        <f>IF(AV$132&gt;Last_Bil,0,Projekce!AV143/Statistika_paliv_E_a_T!$A135)</f>
        <v>0</v>
      </c>
      <c r="AW135" s="173">
        <f>IF(AW$132&gt;Last_Bil,0,Projekce!AW143/Statistika_paliv_E_a_T!$A135)</f>
        <v>0</v>
      </c>
      <c r="AX135" s="173">
        <f>IF(AX$132&gt;Last_Bil,0,Projekce!AX143/Statistika_paliv_E_a_T!$A135)</f>
        <v>0</v>
      </c>
      <c r="AY135" s="173">
        <f>IF(AY$132&gt;Last_Bil,0,Projekce!AY143/Statistika_paliv_E_a_T!$A135)</f>
        <v>0</v>
      </c>
      <c r="AZ135" s="173">
        <f>IF(AZ$132&gt;Last_Bil,0,Projekce!AZ143/Statistika_paliv_E_a_T!$A135)</f>
        <v>0</v>
      </c>
      <c r="BA135" s="173">
        <f>IF(BA$132&gt;Last_Bil,0,Projekce!BA143/Statistika_paliv_E_a_T!$A135)</f>
        <v>0</v>
      </c>
      <c r="BB135" s="173">
        <f>IF(BB$132&gt;Last_Bil,0,Projekce!BB143/Statistika_paliv_E_a_T!$A135)</f>
        <v>0</v>
      </c>
      <c r="BC135" s="173">
        <f>IF(BC$132&gt;Last_Bil,0,Projekce!BC143/Statistika_paliv_E_a_T!$A135)</f>
        <v>0</v>
      </c>
      <c r="BD135" s="173">
        <f>IF(BD$132&gt;Last_Bil,0,Projekce!BD143/Statistika_paliv_E_a_T!$A135)</f>
        <v>0</v>
      </c>
      <c r="BE135" s="173">
        <f>IF(BE$132&gt;Last_Bil,0,Projekce!BE143/Statistika_paliv_E_a_T!$A135)</f>
        <v>0</v>
      </c>
      <c r="BF135" s="173">
        <f>IF(BF$132&gt;Last_Bil,0,Projekce!BF143/Statistika_paliv_E_a_T!$A135)</f>
        <v>0</v>
      </c>
      <c r="BG135" s="173">
        <f>IF(BG$132&gt;Last_Bil,0,Projekce!BG143/Statistika_paliv_E_a_T!$A135)</f>
        <v>0</v>
      </c>
      <c r="BH135" s="173">
        <f>IF(BH$132&gt;Last_Bil,0,Projekce!BH143/Statistika_paliv_E_a_T!$A135)</f>
        <v>0</v>
      </c>
      <c r="BI135" s="173">
        <f>IF(BI$132&gt;Last_Bil,0,Projekce!BI143/Statistika_paliv_E_a_T!$A135)</f>
        <v>0</v>
      </c>
      <c r="BJ135" s="173">
        <f>IF(BJ$132&gt;Last_Bil,0,Projekce!BJ143/Statistika_paliv_E_a_T!$A135)</f>
        <v>0</v>
      </c>
      <c r="BK135" s="173">
        <f>IF(BK$132&gt;Last_Bil,0,Projekce!BK143/Statistika_paliv_E_a_T!$A135)</f>
        <v>0</v>
      </c>
      <c r="BL135" s="162">
        <f>IF(BL$132&gt;Last_Bil,0,Projekce!BL143/Statistika_paliv_E_a_T!$A135)</f>
        <v>0</v>
      </c>
    </row>
    <row r="136" spans="1:64" s="196" customFormat="1" x14ac:dyDescent="0.25">
      <c r="A136" s="303">
        <v>0.95</v>
      </c>
      <c r="B136" t="s">
        <v>3134</v>
      </c>
      <c r="C136" s="221" t="str">
        <f t="shared" si="400"/>
        <v>Biomasa</v>
      </c>
      <c r="D136" s="215">
        <f ca="1">IF(D$132&gt;Last_Bil,0,Projekce!D144/Statistika_paliv_E_a_T!$A136)</f>
        <v>307.36842105263162</v>
      </c>
      <c r="E136" s="173">
        <f ca="1">IF(E$132&gt;Last_Bil,0,Projekce!E144/Statistika_paliv_E_a_T!$A136)</f>
        <v>307.36842105263162</v>
      </c>
      <c r="F136" s="173">
        <f ca="1">IF(F$132&gt;Last_Bil,0,Projekce!F144/Statistika_paliv_E_a_T!$A136)</f>
        <v>468.42105263157896</v>
      </c>
      <c r="G136" s="173">
        <f ca="1">IF(G$132&gt;Last_Bil,0,Projekce!G144/Statistika_paliv_E_a_T!$A136)</f>
        <v>1892.6315789473686</v>
      </c>
      <c r="H136" s="173">
        <f ca="1">IF(H$132&gt;Last_Bil,0,Projekce!H144/Statistika_paliv_E_a_T!$A136)</f>
        <v>2481.0526315789475</v>
      </c>
      <c r="I136" s="173">
        <f ca="1">IF(I$132&gt;Last_Bil,0,Projekce!I144/Statistika_paliv_E_a_T!$A136)</f>
        <v>2542.105263157895</v>
      </c>
      <c r="J136" s="173">
        <f ca="1">IF(J$132&gt;Last_Bil,0,Projekce!J144/Statistika_paliv_E_a_T!$A136)</f>
        <v>2789.4736842105262</v>
      </c>
      <c r="K136" s="173">
        <f ca="1">IF(K$132&gt;Last_Bil,0,Projekce!K144/Statistika_paliv_E_a_T!$A136)</f>
        <v>4217.8947368421059</v>
      </c>
      <c r="L136" s="173">
        <f ca="1">IF(L$132&gt;Last_Bil,0,Projekce!L144/Statistika_paliv_E_a_T!$A136)</f>
        <v>4851.5789473684217</v>
      </c>
      <c r="M136" s="173">
        <f ca="1">IF(M$132&gt;Last_Bil,0,Projekce!M144/Statistika_paliv_E_a_T!$A136)</f>
        <v>7313.6842105263158</v>
      </c>
      <c r="N136" s="173">
        <f ca="1">IF(N$132&gt;Last_Bil,0,Projekce!N144/Statistika_paliv_E_a_T!$A136)</f>
        <v>6396.8421052631584</v>
      </c>
      <c r="O136" s="173">
        <f ca="1">IF(O$132&gt;Last_Bil,0,Projekce!O144/Statistika_paliv_E_a_T!$A136)</f>
        <v>6418.9473684210525</v>
      </c>
      <c r="P136" s="173">
        <f ca="1">IF(P$132&gt;Last_Bil,0,Projekce!P144/Statistika_paliv_E_a_T!$A136)</f>
        <v>6643.1578947368425</v>
      </c>
      <c r="Q136" s="173">
        <f ca="1">IF(Q$132&gt;Last_Bil,0,Projekce!Q144/Statistika_paliv_E_a_T!$A136)</f>
        <v>8627.3684210526317</v>
      </c>
      <c r="R136" s="173">
        <f ca="1">IF(R$132&gt;Last_Bil,0,Projekce!R144/Statistika_paliv_E_a_T!$A136)</f>
        <v>9173.6842105263167</v>
      </c>
      <c r="S136" s="173">
        <f ca="1">IF(S$132&gt;Last_Bil,0,Projekce!S144/Statistika_paliv_E_a_T!$A136)</f>
        <v>5012.6315789473683</v>
      </c>
      <c r="T136" s="173">
        <f ca="1">IF(T$132&gt;Last_Bil,0,Projekce!T144/Statistika_paliv_E_a_T!$A136)</f>
        <v>4436.8421052631584</v>
      </c>
      <c r="U136" s="173">
        <f ca="1">IF(U$132&gt;Last_Bil,0,Projekce!U144/Statistika_paliv_E_a_T!$A136)</f>
        <v>4630.5263157894742</v>
      </c>
      <c r="V136" s="173">
        <f ca="1">IF(V$132&gt;Last_Bil,0,Projekce!V144/Statistika_paliv_E_a_T!$A136)</f>
        <v>4812.6315789473683</v>
      </c>
      <c r="W136" s="173">
        <f ca="1">IF(W$132&gt;Last_Bil,0,Projekce!W144/Statistika_paliv_E_a_T!$A136)</f>
        <v>4843.1578947368425</v>
      </c>
      <c r="X136" s="173">
        <f ca="1">IF(X$132&gt;Last_Bil,0,Projekce!X144/Statistika_paliv_E_a_T!$A136)</f>
        <v>4712.6315789473683</v>
      </c>
      <c r="Y136" s="173">
        <f ca="1">IF(Y$132&gt;Last_Bil,0,Projekce!Y144/Statistika_paliv_E_a_T!$A136)</f>
        <v>5944.21052631579</v>
      </c>
      <c r="Z136" s="173">
        <f ca="1">IF(Z$132&gt;Last_Bil,0,Projekce!Z144/Statistika_paliv_E_a_T!$A136)</f>
        <v>6121.0526315789475</v>
      </c>
      <c r="AA136" s="173">
        <f ca="1">IF(AA$132&gt;Last_Bil,0,Projekce!AA144/Statistika_paliv_E_a_T!$A136)</f>
        <v>8387.3684210526317</v>
      </c>
      <c r="AB136" s="173">
        <f ca="1">IF(AB$132&gt;Last_Bil,0,Projekce!AB144/Statistika_paliv_E_a_T!$A136)</f>
        <v>9476.8421052631584</v>
      </c>
      <c r="AC136" s="173">
        <f ca="1">IF(AC$132&gt;Last_Bil,0,Projekce!AC144/Statistika_paliv_E_a_T!$A136)</f>
        <v>10148.42105263158</v>
      </c>
      <c r="AD136" s="173">
        <f>IF(AD$132&gt;Last_Bil,0,Projekce!AD144/Statistika_paliv_E_a_T!$A136)</f>
        <v>0</v>
      </c>
      <c r="AE136" s="173">
        <f>IF(AE$132&gt;Last_Bil,0,Projekce!AE144/Statistika_paliv_E_a_T!$A136)</f>
        <v>0</v>
      </c>
      <c r="AF136" s="173">
        <f>IF(AF$132&gt;Last_Bil,0,Projekce!AF144/Statistika_paliv_E_a_T!$A136)</f>
        <v>0</v>
      </c>
      <c r="AG136" s="173">
        <f>IF(AG$132&gt;Last_Bil,0,Projekce!AG144/Statistika_paliv_E_a_T!$A136)</f>
        <v>0</v>
      </c>
      <c r="AH136" s="173">
        <f>IF(AH$132&gt;Last_Bil,0,Projekce!AH144/Statistika_paliv_E_a_T!$A136)</f>
        <v>0</v>
      </c>
      <c r="AI136" s="173">
        <f>IF(AI$132&gt;Last_Bil,0,Projekce!AI144/Statistika_paliv_E_a_T!$A136)</f>
        <v>0</v>
      </c>
      <c r="AJ136" s="173">
        <f>IF(AJ$132&gt;Last_Bil,0,Projekce!AJ144/Statistika_paliv_E_a_T!$A136)</f>
        <v>0</v>
      </c>
      <c r="AK136" s="173">
        <f>IF(AK$132&gt;Last_Bil,0,Projekce!AK144/Statistika_paliv_E_a_T!$A136)</f>
        <v>0</v>
      </c>
      <c r="AL136" s="173">
        <f>IF(AL$132&gt;Last_Bil,0,Projekce!AL144/Statistika_paliv_E_a_T!$A136)</f>
        <v>0</v>
      </c>
      <c r="AM136" s="173">
        <f>IF(AM$132&gt;Last_Bil,0,Projekce!AM144/Statistika_paliv_E_a_T!$A136)</f>
        <v>0</v>
      </c>
      <c r="AN136" s="173">
        <f>IF(AN$132&gt;Last_Bil,0,Projekce!AN144/Statistika_paliv_E_a_T!$A136)</f>
        <v>0</v>
      </c>
      <c r="AO136" s="173">
        <f>IF(AO$132&gt;Last_Bil,0,Projekce!AO144/Statistika_paliv_E_a_T!$A136)</f>
        <v>0</v>
      </c>
      <c r="AP136" s="173">
        <f>IF(AP$132&gt;Last_Bil,0,Projekce!AP144/Statistika_paliv_E_a_T!$A136)</f>
        <v>0</v>
      </c>
      <c r="AQ136" s="173">
        <f>IF(AQ$132&gt;Last_Bil,0,Projekce!AQ144/Statistika_paliv_E_a_T!$A136)</f>
        <v>0</v>
      </c>
      <c r="AR136" s="173">
        <f>IF(AR$132&gt;Last_Bil,0,Projekce!AR144/Statistika_paliv_E_a_T!$A136)</f>
        <v>0</v>
      </c>
      <c r="AS136" s="173">
        <f>IF(AS$132&gt;Last_Bil,0,Projekce!AS144/Statistika_paliv_E_a_T!$A136)</f>
        <v>0</v>
      </c>
      <c r="AT136" s="173">
        <f>IF(AT$132&gt;Last_Bil,0,Projekce!AT144/Statistika_paliv_E_a_T!$A136)</f>
        <v>0</v>
      </c>
      <c r="AU136" s="173">
        <f>IF(AU$132&gt;Last_Bil,0,Projekce!AU144/Statistika_paliv_E_a_T!$A136)</f>
        <v>0</v>
      </c>
      <c r="AV136" s="173">
        <f>IF(AV$132&gt;Last_Bil,0,Projekce!AV144/Statistika_paliv_E_a_T!$A136)</f>
        <v>0</v>
      </c>
      <c r="AW136" s="173">
        <f>IF(AW$132&gt;Last_Bil,0,Projekce!AW144/Statistika_paliv_E_a_T!$A136)</f>
        <v>0</v>
      </c>
      <c r="AX136" s="173">
        <f>IF(AX$132&gt;Last_Bil,0,Projekce!AX144/Statistika_paliv_E_a_T!$A136)</f>
        <v>0</v>
      </c>
      <c r="AY136" s="173">
        <f>IF(AY$132&gt;Last_Bil,0,Projekce!AY144/Statistika_paliv_E_a_T!$A136)</f>
        <v>0</v>
      </c>
      <c r="AZ136" s="173">
        <f>IF(AZ$132&gt;Last_Bil,0,Projekce!AZ144/Statistika_paliv_E_a_T!$A136)</f>
        <v>0</v>
      </c>
      <c r="BA136" s="173">
        <f>IF(BA$132&gt;Last_Bil,0,Projekce!BA144/Statistika_paliv_E_a_T!$A136)</f>
        <v>0</v>
      </c>
      <c r="BB136" s="173">
        <f>IF(BB$132&gt;Last_Bil,0,Projekce!BB144/Statistika_paliv_E_a_T!$A136)</f>
        <v>0</v>
      </c>
      <c r="BC136" s="173">
        <f>IF(BC$132&gt;Last_Bil,0,Projekce!BC144/Statistika_paliv_E_a_T!$A136)</f>
        <v>0</v>
      </c>
      <c r="BD136" s="173">
        <f>IF(BD$132&gt;Last_Bil,0,Projekce!BD144/Statistika_paliv_E_a_T!$A136)</f>
        <v>0</v>
      </c>
      <c r="BE136" s="173">
        <f>IF(BE$132&gt;Last_Bil,0,Projekce!BE144/Statistika_paliv_E_a_T!$A136)</f>
        <v>0</v>
      </c>
      <c r="BF136" s="173">
        <f>IF(BF$132&gt;Last_Bil,0,Projekce!BF144/Statistika_paliv_E_a_T!$A136)</f>
        <v>0</v>
      </c>
      <c r="BG136" s="173">
        <f>IF(BG$132&gt;Last_Bil,0,Projekce!BG144/Statistika_paliv_E_a_T!$A136)</f>
        <v>0</v>
      </c>
      <c r="BH136" s="173">
        <f>IF(BH$132&gt;Last_Bil,0,Projekce!BH144/Statistika_paliv_E_a_T!$A136)</f>
        <v>0</v>
      </c>
      <c r="BI136" s="173">
        <f>IF(BI$132&gt;Last_Bil,0,Projekce!BI144/Statistika_paliv_E_a_T!$A136)</f>
        <v>0</v>
      </c>
      <c r="BJ136" s="173">
        <f>IF(BJ$132&gt;Last_Bil,0,Projekce!BJ144/Statistika_paliv_E_a_T!$A136)</f>
        <v>0</v>
      </c>
      <c r="BK136" s="173">
        <f>IF(BK$132&gt;Last_Bil,0,Projekce!BK144/Statistika_paliv_E_a_T!$A136)</f>
        <v>0</v>
      </c>
      <c r="BL136" s="162">
        <f>IF(BL$132&gt;Last_Bil,0,Projekce!BL144/Statistika_paliv_E_a_T!$A136)</f>
        <v>0</v>
      </c>
    </row>
    <row r="137" spans="1:64" s="196" customFormat="1" x14ac:dyDescent="0.25">
      <c r="A137" s="303">
        <v>0.9</v>
      </c>
      <c r="B137" t="s">
        <v>3132</v>
      </c>
      <c r="C137" s="221" t="str">
        <f t="shared" si="400"/>
        <v>Ostatní paliva</v>
      </c>
      <c r="D137" s="215">
        <f ca="1">IF(D$132&gt;Last_Bil,0,Projekce!D145/Statistika_paliv_E_a_T!$A137)</f>
        <v>7.7777777777777777</v>
      </c>
      <c r="E137" s="173">
        <f ca="1">IF(E$132&gt;Last_Bil,0,Projekce!E145/Statistika_paliv_E_a_T!$A137)</f>
        <v>7.7777777777777777</v>
      </c>
      <c r="F137" s="173">
        <f ca="1">IF(F$132&gt;Last_Bil,0,Projekce!F145/Statistika_paliv_E_a_T!$A137)</f>
        <v>12.222222222222221</v>
      </c>
      <c r="G137" s="173">
        <f ca="1">IF(G$132&gt;Last_Bil,0,Projekce!G145/Statistika_paliv_E_a_T!$A137)</f>
        <v>48.888888888888886</v>
      </c>
      <c r="H137" s="173">
        <f ca="1">IF(H$132&gt;Last_Bil,0,Projekce!H145/Statistika_paliv_E_a_T!$A137)</f>
        <v>88.888888888888886</v>
      </c>
      <c r="I137" s="173">
        <f ca="1">IF(I$132&gt;Last_Bil,0,Projekce!I145/Statistika_paliv_E_a_T!$A137)</f>
        <v>96.666666666666657</v>
      </c>
      <c r="J137" s="173">
        <f ca="1">IF(J$132&gt;Last_Bil,0,Projekce!J145/Statistika_paliv_E_a_T!$A137)</f>
        <v>102.22222222222221</v>
      </c>
      <c r="K137" s="173">
        <f ca="1">IF(K$132&gt;Last_Bil,0,Projekce!K145/Statistika_paliv_E_a_T!$A137)</f>
        <v>100</v>
      </c>
      <c r="L137" s="173">
        <f ca="1">IF(L$132&gt;Last_Bil,0,Projekce!L145/Statistika_paliv_E_a_T!$A137)</f>
        <v>104.44444444444444</v>
      </c>
      <c r="M137" s="173">
        <f ca="1">IF(M$132&gt;Last_Bil,0,Projekce!M145/Statistika_paliv_E_a_T!$A137)</f>
        <v>115.55555555555556</v>
      </c>
      <c r="N137" s="173">
        <f ca="1">IF(N$132&gt;Last_Bil,0,Projekce!N145/Statistika_paliv_E_a_T!$A137)</f>
        <v>91.111111111111114</v>
      </c>
      <c r="O137" s="173">
        <f ca="1">IF(O$132&gt;Last_Bil,0,Projekce!O145/Statistika_paliv_E_a_T!$A137)</f>
        <v>171.11111111111111</v>
      </c>
      <c r="P137" s="173">
        <f ca="1">IF(P$132&gt;Last_Bil,0,Projekce!P145/Statistika_paliv_E_a_T!$A137)</f>
        <v>226.66666666666666</v>
      </c>
      <c r="Q137" s="173">
        <f ca="1">IF(Q$132&gt;Last_Bil,0,Projekce!Q145/Statistika_paliv_E_a_T!$A137)</f>
        <v>194.44444444444443</v>
      </c>
      <c r="R137" s="173">
        <f ca="1">IF(R$132&gt;Last_Bil,0,Projekce!R145/Statistika_paliv_E_a_T!$A137)</f>
        <v>245.55555555555554</v>
      </c>
      <c r="S137" s="173">
        <f ca="1">IF(S$132&gt;Last_Bil,0,Projekce!S145/Statistika_paliv_E_a_T!$A137)</f>
        <v>214.44444444444443</v>
      </c>
      <c r="T137" s="173">
        <f ca="1">IF(T$132&gt;Last_Bil,0,Projekce!T145/Statistika_paliv_E_a_T!$A137)</f>
        <v>193.33333333333331</v>
      </c>
      <c r="U137" s="173">
        <f ca="1">IF(U$132&gt;Last_Bil,0,Projekce!U145/Statistika_paliv_E_a_T!$A137)</f>
        <v>303.33333333333331</v>
      </c>
      <c r="V137" s="173">
        <f ca="1">IF(V$132&gt;Last_Bil,0,Projekce!V145/Statistika_paliv_E_a_T!$A137)</f>
        <v>216.66666666666666</v>
      </c>
      <c r="W137" s="173">
        <f ca="1">IF(W$132&gt;Last_Bil,0,Projekce!W145/Statistika_paliv_E_a_T!$A137)</f>
        <v>233.33333333333331</v>
      </c>
      <c r="X137" s="173">
        <f ca="1">IF(X$132&gt;Last_Bil,0,Projekce!X145/Statistika_paliv_E_a_T!$A137)</f>
        <v>288.88888888888886</v>
      </c>
      <c r="Y137" s="173">
        <f ca="1">IF(Y$132&gt;Last_Bil,0,Projekce!Y145/Statistika_paliv_E_a_T!$A137)</f>
        <v>381.11111111111109</v>
      </c>
      <c r="Z137" s="173">
        <f ca="1">IF(Z$132&gt;Last_Bil,0,Projekce!Z145/Statistika_paliv_E_a_T!$A137)</f>
        <v>346.66666666666669</v>
      </c>
      <c r="AA137" s="173">
        <f ca="1">IF(AA$132&gt;Last_Bil,0,Projekce!AA145/Statistika_paliv_E_a_T!$A137)</f>
        <v>322.22222222222223</v>
      </c>
      <c r="AB137" s="173">
        <f ca="1">IF(AB$132&gt;Last_Bil,0,Projekce!AB145/Statistika_paliv_E_a_T!$A137)</f>
        <v>348.88888888888886</v>
      </c>
      <c r="AC137" s="173">
        <f ca="1">IF(AC$132&gt;Last_Bil,0,Projekce!AC145/Statistika_paliv_E_a_T!$A137)</f>
        <v>388.88888888888886</v>
      </c>
      <c r="AD137" s="173">
        <f>IF(AD$132&gt;Last_Bil,0,Projekce!AD145/Statistika_paliv_E_a_T!$A137)</f>
        <v>0</v>
      </c>
      <c r="AE137" s="173">
        <f>IF(AE$132&gt;Last_Bil,0,Projekce!AE145/Statistika_paliv_E_a_T!$A137)</f>
        <v>0</v>
      </c>
      <c r="AF137" s="173">
        <f>IF(AF$132&gt;Last_Bil,0,Projekce!AF145/Statistika_paliv_E_a_T!$A137)</f>
        <v>0</v>
      </c>
      <c r="AG137" s="173">
        <f>IF(AG$132&gt;Last_Bil,0,Projekce!AG145/Statistika_paliv_E_a_T!$A137)</f>
        <v>0</v>
      </c>
      <c r="AH137" s="173">
        <f>IF(AH$132&gt;Last_Bil,0,Projekce!AH145/Statistika_paliv_E_a_T!$A137)</f>
        <v>0</v>
      </c>
      <c r="AI137" s="173">
        <f>IF(AI$132&gt;Last_Bil,0,Projekce!AI145/Statistika_paliv_E_a_T!$A137)</f>
        <v>0</v>
      </c>
      <c r="AJ137" s="173">
        <f>IF(AJ$132&gt;Last_Bil,0,Projekce!AJ145/Statistika_paliv_E_a_T!$A137)</f>
        <v>0</v>
      </c>
      <c r="AK137" s="173">
        <f>IF(AK$132&gt;Last_Bil,0,Projekce!AK145/Statistika_paliv_E_a_T!$A137)</f>
        <v>0</v>
      </c>
      <c r="AL137" s="173">
        <f>IF(AL$132&gt;Last_Bil,0,Projekce!AL145/Statistika_paliv_E_a_T!$A137)</f>
        <v>0</v>
      </c>
      <c r="AM137" s="173">
        <f>IF(AM$132&gt;Last_Bil,0,Projekce!AM145/Statistika_paliv_E_a_T!$A137)</f>
        <v>0</v>
      </c>
      <c r="AN137" s="173">
        <f>IF(AN$132&gt;Last_Bil,0,Projekce!AN145/Statistika_paliv_E_a_T!$A137)</f>
        <v>0</v>
      </c>
      <c r="AO137" s="173">
        <f>IF(AO$132&gt;Last_Bil,0,Projekce!AO145/Statistika_paliv_E_a_T!$A137)</f>
        <v>0</v>
      </c>
      <c r="AP137" s="173">
        <f>IF(AP$132&gt;Last_Bil,0,Projekce!AP145/Statistika_paliv_E_a_T!$A137)</f>
        <v>0</v>
      </c>
      <c r="AQ137" s="173">
        <f>IF(AQ$132&gt;Last_Bil,0,Projekce!AQ145/Statistika_paliv_E_a_T!$A137)</f>
        <v>0</v>
      </c>
      <c r="AR137" s="173">
        <f>IF(AR$132&gt;Last_Bil,0,Projekce!AR145/Statistika_paliv_E_a_T!$A137)</f>
        <v>0</v>
      </c>
      <c r="AS137" s="173">
        <f>IF(AS$132&gt;Last_Bil,0,Projekce!AS145/Statistika_paliv_E_a_T!$A137)</f>
        <v>0</v>
      </c>
      <c r="AT137" s="173">
        <f>IF(AT$132&gt;Last_Bil,0,Projekce!AT145/Statistika_paliv_E_a_T!$A137)</f>
        <v>0</v>
      </c>
      <c r="AU137" s="173">
        <f>IF(AU$132&gt;Last_Bil,0,Projekce!AU145/Statistika_paliv_E_a_T!$A137)</f>
        <v>0</v>
      </c>
      <c r="AV137" s="173">
        <f>IF(AV$132&gt;Last_Bil,0,Projekce!AV145/Statistika_paliv_E_a_T!$A137)</f>
        <v>0</v>
      </c>
      <c r="AW137" s="173">
        <f>IF(AW$132&gt;Last_Bil,0,Projekce!AW145/Statistika_paliv_E_a_T!$A137)</f>
        <v>0</v>
      </c>
      <c r="AX137" s="173">
        <f>IF(AX$132&gt;Last_Bil,0,Projekce!AX145/Statistika_paliv_E_a_T!$A137)</f>
        <v>0</v>
      </c>
      <c r="AY137" s="173">
        <f>IF(AY$132&gt;Last_Bil,0,Projekce!AY145/Statistika_paliv_E_a_T!$A137)</f>
        <v>0</v>
      </c>
      <c r="AZ137" s="173">
        <f>IF(AZ$132&gt;Last_Bil,0,Projekce!AZ145/Statistika_paliv_E_a_T!$A137)</f>
        <v>0</v>
      </c>
      <c r="BA137" s="173">
        <f>IF(BA$132&gt;Last_Bil,0,Projekce!BA145/Statistika_paliv_E_a_T!$A137)</f>
        <v>0</v>
      </c>
      <c r="BB137" s="173">
        <f>IF(BB$132&gt;Last_Bil,0,Projekce!BB145/Statistika_paliv_E_a_T!$A137)</f>
        <v>0</v>
      </c>
      <c r="BC137" s="173">
        <f>IF(BC$132&gt;Last_Bil,0,Projekce!BC145/Statistika_paliv_E_a_T!$A137)</f>
        <v>0</v>
      </c>
      <c r="BD137" s="173">
        <f>IF(BD$132&gt;Last_Bil,0,Projekce!BD145/Statistika_paliv_E_a_T!$A137)</f>
        <v>0</v>
      </c>
      <c r="BE137" s="173">
        <f>IF(BE$132&gt;Last_Bil,0,Projekce!BE145/Statistika_paliv_E_a_T!$A137)</f>
        <v>0</v>
      </c>
      <c r="BF137" s="173">
        <f>IF(BF$132&gt;Last_Bil,0,Projekce!BF145/Statistika_paliv_E_a_T!$A137)</f>
        <v>0</v>
      </c>
      <c r="BG137" s="173">
        <f>IF(BG$132&gt;Last_Bil,0,Projekce!BG145/Statistika_paliv_E_a_T!$A137)</f>
        <v>0</v>
      </c>
      <c r="BH137" s="173">
        <f>IF(BH$132&gt;Last_Bil,0,Projekce!BH145/Statistika_paliv_E_a_T!$A137)</f>
        <v>0</v>
      </c>
      <c r="BI137" s="173">
        <f>IF(BI$132&gt;Last_Bil,0,Projekce!BI145/Statistika_paliv_E_a_T!$A137)</f>
        <v>0</v>
      </c>
      <c r="BJ137" s="173">
        <f>IF(BJ$132&gt;Last_Bil,0,Projekce!BJ145/Statistika_paliv_E_a_T!$A137)</f>
        <v>0</v>
      </c>
      <c r="BK137" s="173">
        <f>IF(BK$132&gt;Last_Bil,0,Projekce!BK145/Statistika_paliv_E_a_T!$A137)</f>
        <v>0</v>
      </c>
      <c r="BL137" s="162">
        <f>IF(BL$132&gt;Last_Bil,0,Projekce!BL145/Statistika_paliv_E_a_T!$A137)</f>
        <v>0</v>
      </c>
    </row>
    <row r="138" spans="1:64" s="196" customFormat="1" x14ac:dyDescent="0.25">
      <c r="A138" s="303">
        <v>1</v>
      </c>
      <c r="B138" t="s">
        <v>3277</v>
      </c>
      <c r="C138" s="221" t="str">
        <f t="shared" si="400"/>
        <v>Elektřina</v>
      </c>
      <c r="D138" s="215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62"/>
    </row>
    <row r="139" spans="1:64" s="196" customFormat="1" x14ac:dyDescent="0.25">
      <c r="A139" s="303">
        <v>1</v>
      </c>
      <c r="B139" t="s">
        <v>3255</v>
      </c>
      <c r="C139" s="221" t="str">
        <f t="shared" si="400"/>
        <v>Teplo</v>
      </c>
      <c r="D139" s="215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62"/>
    </row>
    <row r="140" spans="1:64" s="196" customFormat="1" x14ac:dyDescent="0.25">
      <c r="A140" s="303">
        <v>1</v>
      </c>
      <c r="B140" t="s">
        <v>3256</v>
      </c>
      <c r="C140" s="221" t="str">
        <f t="shared" si="400"/>
        <v>OZE mimo biomasu</v>
      </c>
      <c r="D140" s="215">
        <f ca="1">D111</f>
        <v>0</v>
      </c>
      <c r="E140" s="173">
        <f t="shared" ref="E140:BL140" ca="1" si="401">E111</f>
        <v>0</v>
      </c>
      <c r="F140" s="173">
        <f t="shared" ca="1" si="401"/>
        <v>0</v>
      </c>
      <c r="G140" s="173">
        <f t="shared" ca="1" si="401"/>
        <v>0</v>
      </c>
      <c r="H140" s="173">
        <f t="shared" ca="1" si="401"/>
        <v>0</v>
      </c>
      <c r="I140" s="173">
        <f t="shared" ca="1" si="401"/>
        <v>0</v>
      </c>
      <c r="J140" s="173">
        <f t="shared" ca="1" si="401"/>
        <v>0</v>
      </c>
      <c r="K140" s="173">
        <f t="shared" ca="1" si="401"/>
        <v>0</v>
      </c>
      <c r="L140" s="173">
        <f t="shared" ca="1" si="401"/>
        <v>0</v>
      </c>
      <c r="M140" s="173">
        <f t="shared" ca="1" si="401"/>
        <v>0</v>
      </c>
      <c r="N140" s="173">
        <f t="shared" ca="1" si="401"/>
        <v>0</v>
      </c>
      <c r="O140" s="173">
        <f t="shared" ca="1" si="401"/>
        <v>0</v>
      </c>
      <c r="P140" s="173">
        <f t="shared" ca="1" si="401"/>
        <v>0</v>
      </c>
      <c r="Q140" s="173">
        <f t="shared" ca="1" si="401"/>
        <v>0</v>
      </c>
      <c r="R140" s="173">
        <f t="shared" ca="1" si="401"/>
        <v>0</v>
      </c>
      <c r="S140" s="173">
        <f t="shared" ca="1" si="401"/>
        <v>0</v>
      </c>
      <c r="T140" s="173">
        <f t="shared" ca="1" si="401"/>
        <v>0</v>
      </c>
      <c r="U140" s="173">
        <f t="shared" ca="1" si="401"/>
        <v>0</v>
      </c>
      <c r="V140" s="173">
        <f t="shared" ca="1" si="401"/>
        <v>0</v>
      </c>
      <c r="W140" s="173">
        <f t="shared" ca="1" si="401"/>
        <v>0</v>
      </c>
      <c r="X140" s="173">
        <f t="shared" ca="1" si="401"/>
        <v>0</v>
      </c>
      <c r="Y140" s="173">
        <f t="shared" ca="1" si="401"/>
        <v>0</v>
      </c>
      <c r="Z140" s="173">
        <f t="shared" ca="1" si="401"/>
        <v>0</v>
      </c>
      <c r="AA140" s="173">
        <f t="shared" ca="1" si="401"/>
        <v>0</v>
      </c>
      <c r="AB140" s="173">
        <f t="shared" ca="1" si="401"/>
        <v>0</v>
      </c>
      <c r="AC140" s="173">
        <f t="shared" ca="1" si="401"/>
        <v>0</v>
      </c>
      <c r="AD140" s="173">
        <f t="shared" ca="1" si="401"/>
        <v>0</v>
      </c>
      <c r="AE140" s="173">
        <f t="shared" ca="1" si="401"/>
        <v>0</v>
      </c>
      <c r="AF140" s="173">
        <f t="shared" ca="1" si="401"/>
        <v>0</v>
      </c>
      <c r="AG140" s="173">
        <f t="shared" ca="1" si="401"/>
        <v>0</v>
      </c>
      <c r="AH140" s="173">
        <f t="shared" ca="1" si="401"/>
        <v>0</v>
      </c>
      <c r="AI140" s="173">
        <f t="shared" ca="1" si="401"/>
        <v>0</v>
      </c>
      <c r="AJ140" s="173">
        <f t="shared" ca="1" si="401"/>
        <v>0</v>
      </c>
      <c r="AK140" s="173">
        <f t="shared" ca="1" si="401"/>
        <v>0</v>
      </c>
      <c r="AL140" s="173">
        <f t="shared" ca="1" si="401"/>
        <v>0</v>
      </c>
      <c r="AM140" s="173">
        <f t="shared" ca="1" si="401"/>
        <v>0</v>
      </c>
      <c r="AN140" s="173">
        <f t="shared" ca="1" si="401"/>
        <v>0</v>
      </c>
      <c r="AO140" s="173">
        <f t="shared" ca="1" si="401"/>
        <v>0</v>
      </c>
      <c r="AP140" s="173">
        <f t="shared" ca="1" si="401"/>
        <v>0</v>
      </c>
      <c r="AQ140" s="173">
        <f t="shared" ca="1" si="401"/>
        <v>0</v>
      </c>
      <c r="AR140" s="173">
        <f t="shared" ca="1" si="401"/>
        <v>0</v>
      </c>
      <c r="AS140" s="173">
        <f t="shared" ca="1" si="401"/>
        <v>0</v>
      </c>
      <c r="AT140" s="173">
        <f t="shared" ca="1" si="401"/>
        <v>0</v>
      </c>
      <c r="AU140" s="173">
        <f t="shared" ca="1" si="401"/>
        <v>0</v>
      </c>
      <c r="AV140" s="173">
        <f t="shared" ca="1" si="401"/>
        <v>0</v>
      </c>
      <c r="AW140" s="173">
        <f t="shared" ca="1" si="401"/>
        <v>0</v>
      </c>
      <c r="AX140" s="173">
        <f t="shared" ca="1" si="401"/>
        <v>0</v>
      </c>
      <c r="AY140" s="173">
        <f t="shared" ca="1" si="401"/>
        <v>0</v>
      </c>
      <c r="AZ140" s="173">
        <f t="shared" ca="1" si="401"/>
        <v>0</v>
      </c>
      <c r="BA140" s="173">
        <f t="shared" ca="1" si="401"/>
        <v>0</v>
      </c>
      <c r="BB140" s="173">
        <f t="shared" ca="1" si="401"/>
        <v>0</v>
      </c>
      <c r="BC140" s="173">
        <f t="shared" ca="1" si="401"/>
        <v>0</v>
      </c>
      <c r="BD140" s="173">
        <f t="shared" ca="1" si="401"/>
        <v>0</v>
      </c>
      <c r="BE140" s="173">
        <f t="shared" ca="1" si="401"/>
        <v>0</v>
      </c>
      <c r="BF140" s="173">
        <f t="shared" ca="1" si="401"/>
        <v>0</v>
      </c>
      <c r="BG140" s="173">
        <f t="shared" ca="1" si="401"/>
        <v>0</v>
      </c>
      <c r="BH140" s="173">
        <f t="shared" ca="1" si="401"/>
        <v>0</v>
      </c>
      <c r="BI140" s="173">
        <f t="shared" ca="1" si="401"/>
        <v>0</v>
      </c>
      <c r="BJ140" s="173">
        <f t="shared" ca="1" si="401"/>
        <v>0</v>
      </c>
      <c r="BK140" s="173">
        <f t="shared" ca="1" si="401"/>
        <v>0</v>
      </c>
      <c r="BL140" s="162">
        <f t="shared" ca="1" si="401"/>
        <v>0</v>
      </c>
    </row>
    <row r="141" spans="1:64" s="196" customFormat="1" x14ac:dyDescent="0.25">
      <c r="A141" s="303">
        <v>0.96</v>
      </c>
      <c r="B141" t="s">
        <v>3153</v>
      </c>
      <c r="C141" s="221" t="str">
        <f t="shared" si="400"/>
        <v>Letecký benzín</v>
      </c>
      <c r="D141" s="215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62"/>
    </row>
    <row r="142" spans="1:64" s="196" customFormat="1" x14ac:dyDescent="0.25">
      <c r="A142" s="303">
        <v>0.96</v>
      </c>
      <c r="B142" t="s">
        <v>2962</v>
      </c>
      <c r="C142" s="221" t="str">
        <f t="shared" si="400"/>
        <v>Benzín</v>
      </c>
      <c r="D142" s="215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62"/>
    </row>
    <row r="143" spans="1:64" s="196" customFormat="1" x14ac:dyDescent="0.25">
      <c r="A143" s="303">
        <v>0.96</v>
      </c>
      <c r="B143" t="s">
        <v>3156</v>
      </c>
      <c r="C143" s="221" t="str">
        <f t="shared" si="400"/>
        <v>Diesel</v>
      </c>
      <c r="D143" s="215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62"/>
    </row>
    <row r="144" spans="1:64" s="196" customFormat="1" x14ac:dyDescent="0.25">
      <c r="A144" s="303">
        <v>0.96</v>
      </c>
      <c r="B144" t="s">
        <v>3154</v>
      </c>
      <c r="C144" s="221" t="str">
        <f t="shared" si="400"/>
        <v>Letecký petrolej</v>
      </c>
      <c r="D144" s="215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62"/>
    </row>
    <row r="145" spans="1:64" s="196" customFormat="1" x14ac:dyDescent="0.25">
      <c r="A145" s="303">
        <v>0.96</v>
      </c>
      <c r="B145" t="s">
        <v>2959</v>
      </c>
      <c r="C145" s="221" t="str">
        <f t="shared" si="400"/>
        <v>LPG</v>
      </c>
      <c r="D145" s="215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62"/>
    </row>
    <row r="146" spans="1:64" s="196" customFormat="1" ht="15.75" thickBot="1" x14ac:dyDescent="0.3">
      <c r="A146" s="303">
        <v>0.95</v>
      </c>
      <c r="B146" t="s">
        <v>3276</v>
      </c>
      <c r="C146" s="222" t="str">
        <f t="shared" si="400"/>
        <v>Jaderné teplo</v>
      </c>
      <c r="D146" s="167">
        <f ca="1">IF(D$132&gt;Last_Bil,0,Projekce!D154/Statistika_paliv_E_a_T!$A146)</f>
        <v>0</v>
      </c>
      <c r="E146" s="168">
        <f ca="1">IF(E$132&gt;Last_Bil,0,Projekce!E154/Statistika_paliv_E_a_T!$A146)</f>
        <v>0</v>
      </c>
      <c r="F146" s="168">
        <f ca="1">IF(F$132&gt;Last_Bil,0,Projekce!F154/Statistika_paliv_E_a_T!$A146)</f>
        <v>0</v>
      </c>
      <c r="G146" s="168">
        <f ca="1">IF(G$132&gt;Last_Bil,0,Projekce!G154/Statistika_paliv_E_a_T!$A146)</f>
        <v>0</v>
      </c>
      <c r="H146" s="168">
        <f ca="1">IF(H$132&gt;Last_Bil,0,Projekce!H154/Statistika_paliv_E_a_T!$A146)</f>
        <v>0</v>
      </c>
      <c r="I146" s="168">
        <f ca="1">IF(I$132&gt;Last_Bil,0,Projekce!I154/Statistika_paliv_E_a_T!$A146)</f>
        <v>0</v>
      </c>
      <c r="J146" s="168">
        <f ca="1">IF(J$132&gt;Last_Bil,0,Projekce!J154/Statistika_paliv_E_a_T!$A146)</f>
        <v>0</v>
      </c>
      <c r="K146" s="168">
        <f ca="1">IF(K$132&gt;Last_Bil,0,Projekce!K154/Statistika_paliv_E_a_T!$A146)</f>
        <v>0</v>
      </c>
      <c r="L146" s="168">
        <f ca="1">IF(L$132&gt;Last_Bil,0,Projekce!L154/Statistika_paliv_E_a_T!$A146)</f>
        <v>0</v>
      </c>
      <c r="M146" s="168">
        <f ca="1">IF(M$132&gt;Last_Bil,0,Projekce!M154/Statistika_paliv_E_a_T!$A146)</f>
        <v>0</v>
      </c>
      <c r="N146" s="168">
        <f ca="1">IF(N$132&gt;Last_Bil,0,Projekce!N154/Statistika_paliv_E_a_T!$A146)</f>
        <v>0</v>
      </c>
      <c r="O146" s="168">
        <f ca="1">IF(O$132&gt;Last_Bil,0,Projekce!O154/Statistika_paliv_E_a_T!$A146)</f>
        <v>0</v>
      </c>
      <c r="P146" s="168">
        <f ca="1">IF(P$132&gt;Last_Bil,0,Projekce!P154/Statistika_paliv_E_a_T!$A146)</f>
        <v>0</v>
      </c>
      <c r="Q146" s="168">
        <f ca="1">IF(Q$132&gt;Last_Bil,0,Projekce!Q154/Statistika_paliv_E_a_T!$A146)</f>
        <v>0</v>
      </c>
      <c r="R146" s="168">
        <f ca="1">IF(R$132&gt;Last_Bil,0,Projekce!R154/Statistika_paliv_E_a_T!$A146)</f>
        <v>1125.2631578947369</v>
      </c>
      <c r="S146" s="168">
        <f ca="1">IF(S$132&gt;Last_Bil,0,Projekce!S154/Statistika_paliv_E_a_T!$A146)</f>
        <v>1153.6842105263158</v>
      </c>
      <c r="T146" s="168">
        <f ca="1">IF(T$132&gt;Last_Bil,0,Projekce!T154/Statistika_paliv_E_a_T!$A146)</f>
        <v>1126.3157894736842</v>
      </c>
      <c r="U146" s="168">
        <f ca="1">IF(U$132&gt;Last_Bil,0,Projekce!U154/Statistika_paliv_E_a_T!$A146)</f>
        <v>1055.7894736842106</v>
      </c>
      <c r="V146" s="168">
        <f ca="1">IF(V$132&gt;Last_Bil,0,Projekce!V154/Statistika_paliv_E_a_T!$A146)</f>
        <v>1021.0526315789474</v>
      </c>
      <c r="W146" s="168">
        <f ca="1">IF(W$132&gt;Last_Bil,0,Projekce!W154/Statistika_paliv_E_a_T!$A146)</f>
        <v>1036.8421052631579</v>
      </c>
      <c r="X146" s="168">
        <f ca="1">IF(X$132&gt;Last_Bil,0,Projekce!X154/Statistika_paliv_E_a_T!$A146)</f>
        <v>1117.8947368421052</v>
      </c>
      <c r="Y146" s="168">
        <f ca="1">IF(Y$132&gt;Last_Bil,0,Projekce!Y154/Statistika_paliv_E_a_T!$A146)</f>
        <v>971.57894736842115</v>
      </c>
      <c r="Z146" s="168">
        <f ca="1">IF(Z$132&gt;Last_Bil,0,Projekce!Z154/Statistika_paliv_E_a_T!$A146)</f>
        <v>1034.7368421052631</v>
      </c>
      <c r="AA146" s="168">
        <f ca="1">IF(AA$132&gt;Last_Bil,0,Projekce!AA154/Statistika_paliv_E_a_T!$A146)</f>
        <v>945.26315789473688</v>
      </c>
      <c r="AB146" s="168">
        <f ca="1">IF(AB$132&gt;Last_Bil,0,Projekce!AB154/Statistika_paliv_E_a_T!$A146)</f>
        <v>916.84210526315792</v>
      </c>
      <c r="AC146" s="168">
        <f ca="1">IF(AC$132&gt;Last_Bil,0,Projekce!AC154/Statistika_paliv_E_a_T!$A146)</f>
        <v>946.31578947368428</v>
      </c>
      <c r="AD146" s="168">
        <f>IF(AD$132&gt;Last_Bil,0,Projekce!AD154/Statistika_paliv_E_a_T!$A146)</f>
        <v>0</v>
      </c>
      <c r="AE146" s="168">
        <f>IF(AE$132&gt;Last_Bil,0,Projekce!AE154/Statistika_paliv_E_a_T!$A146)</f>
        <v>0</v>
      </c>
      <c r="AF146" s="168">
        <f>IF(AF$132&gt;Last_Bil,0,Projekce!AF154/Statistika_paliv_E_a_T!$A146)</f>
        <v>0</v>
      </c>
      <c r="AG146" s="168">
        <f>IF(AG$132&gt;Last_Bil,0,Projekce!AG154/Statistika_paliv_E_a_T!$A146)</f>
        <v>0</v>
      </c>
      <c r="AH146" s="168">
        <f>IF(AH$132&gt;Last_Bil,0,Projekce!AH154/Statistika_paliv_E_a_T!$A146)</f>
        <v>0</v>
      </c>
      <c r="AI146" s="168">
        <f>IF(AI$132&gt;Last_Bil,0,Projekce!AI154/Statistika_paliv_E_a_T!$A146)</f>
        <v>0</v>
      </c>
      <c r="AJ146" s="168">
        <f>IF(AJ$132&gt;Last_Bil,0,Projekce!AJ154/Statistika_paliv_E_a_T!$A146)</f>
        <v>0</v>
      </c>
      <c r="AK146" s="168">
        <f>IF(AK$132&gt;Last_Bil,0,Projekce!AK154/Statistika_paliv_E_a_T!$A146)</f>
        <v>0</v>
      </c>
      <c r="AL146" s="168">
        <f>IF(AL$132&gt;Last_Bil,0,Projekce!AL154/Statistika_paliv_E_a_T!$A146)</f>
        <v>0</v>
      </c>
      <c r="AM146" s="168">
        <f>IF(AM$132&gt;Last_Bil,0,Projekce!AM154/Statistika_paliv_E_a_T!$A146)</f>
        <v>0</v>
      </c>
      <c r="AN146" s="168">
        <f>IF(AN$132&gt;Last_Bil,0,Projekce!AN154/Statistika_paliv_E_a_T!$A146)</f>
        <v>0</v>
      </c>
      <c r="AO146" s="168">
        <f>IF(AO$132&gt;Last_Bil,0,Projekce!AO154/Statistika_paliv_E_a_T!$A146)</f>
        <v>0</v>
      </c>
      <c r="AP146" s="168">
        <f>IF(AP$132&gt;Last_Bil,0,Projekce!AP154/Statistika_paliv_E_a_T!$A146)</f>
        <v>0</v>
      </c>
      <c r="AQ146" s="168">
        <f>IF(AQ$132&gt;Last_Bil,0,Projekce!AQ154/Statistika_paliv_E_a_T!$A146)</f>
        <v>0</v>
      </c>
      <c r="AR146" s="168">
        <f>IF(AR$132&gt;Last_Bil,0,Projekce!AR154/Statistika_paliv_E_a_T!$A146)</f>
        <v>0</v>
      </c>
      <c r="AS146" s="168">
        <f>IF(AS$132&gt;Last_Bil,0,Projekce!AS154/Statistika_paliv_E_a_T!$A146)</f>
        <v>0</v>
      </c>
      <c r="AT146" s="168">
        <f>IF(AT$132&gt;Last_Bil,0,Projekce!AT154/Statistika_paliv_E_a_T!$A146)</f>
        <v>0</v>
      </c>
      <c r="AU146" s="168">
        <f>IF(AU$132&gt;Last_Bil,0,Projekce!AU154/Statistika_paliv_E_a_T!$A146)</f>
        <v>0</v>
      </c>
      <c r="AV146" s="168">
        <f>IF(AV$132&gt;Last_Bil,0,Projekce!AV154/Statistika_paliv_E_a_T!$A146)</f>
        <v>0</v>
      </c>
      <c r="AW146" s="168">
        <f>IF(AW$132&gt;Last_Bil,0,Projekce!AW154/Statistika_paliv_E_a_T!$A146)</f>
        <v>0</v>
      </c>
      <c r="AX146" s="168">
        <f>IF(AX$132&gt;Last_Bil,0,Projekce!AX154/Statistika_paliv_E_a_T!$A146)</f>
        <v>0</v>
      </c>
      <c r="AY146" s="168">
        <f>IF(AY$132&gt;Last_Bil,0,Projekce!AY154/Statistika_paliv_E_a_T!$A146)</f>
        <v>0</v>
      </c>
      <c r="AZ146" s="168">
        <f>IF(AZ$132&gt;Last_Bil,0,Projekce!AZ154/Statistika_paliv_E_a_T!$A146)</f>
        <v>0</v>
      </c>
      <c r="BA146" s="168">
        <f>IF(BA$132&gt;Last_Bil,0,Projekce!BA154/Statistika_paliv_E_a_T!$A146)</f>
        <v>0</v>
      </c>
      <c r="BB146" s="168">
        <f>IF(BB$132&gt;Last_Bil,0,Projekce!BB154/Statistika_paliv_E_a_T!$A146)</f>
        <v>0</v>
      </c>
      <c r="BC146" s="168">
        <f>IF(BC$132&gt;Last_Bil,0,Projekce!BC154/Statistika_paliv_E_a_T!$A146)</f>
        <v>0</v>
      </c>
      <c r="BD146" s="168">
        <f>IF(BD$132&gt;Last_Bil,0,Projekce!BD154/Statistika_paliv_E_a_T!$A146)</f>
        <v>0</v>
      </c>
      <c r="BE146" s="168">
        <f>IF(BE$132&gt;Last_Bil,0,Projekce!BE154/Statistika_paliv_E_a_T!$A146)</f>
        <v>0</v>
      </c>
      <c r="BF146" s="168">
        <f>IF(BF$132&gt;Last_Bil,0,Projekce!BF154/Statistika_paliv_E_a_T!$A146)</f>
        <v>0</v>
      </c>
      <c r="BG146" s="168">
        <f>IF(BG$132&gt;Last_Bil,0,Projekce!BG154/Statistika_paliv_E_a_T!$A146)</f>
        <v>0</v>
      </c>
      <c r="BH146" s="168">
        <f>IF(BH$132&gt;Last_Bil,0,Projekce!BH154/Statistika_paliv_E_a_T!$A146)</f>
        <v>0</v>
      </c>
      <c r="BI146" s="168">
        <f>IF(BI$132&gt;Last_Bil,0,Projekce!BI154/Statistika_paliv_E_a_T!$A146)</f>
        <v>0</v>
      </c>
      <c r="BJ146" s="168">
        <f>IF(BJ$132&gt;Last_Bil,0,Projekce!BJ154/Statistika_paliv_E_a_T!$A146)</f>
        <v>0</v>
      </c>
      <c r="BK146" s="168">
        <f>IF(BK$132&gt;Last_Bil,0,Projekce!BK154/Statistika_paliv_E_a_T!$A146)</f>
        <v>0</v>
      </c>
      <c r="BL146" s="169">
        <f>IF(BL$132&gt;Last_Bil,0,Projekce!BL154/Statistika_paliv_E_a_T!$A146)</f>
        <v>0</v>
      </c>
    </row>
    <row r="147" spans="1:64" s="196" customFormat="1" ht="15.75" thickBot="1" x14ac:dyDescent="0.3">
      <c r="B147"/>
      <c r="C147" s="181" t="str">
        <f t="shared" si="400"/>
        <v>Celkem</v>
      </c>
      <c r="D147" s="170">
        <f ca="1">SUM(D133:D146)</f>
        <v>161413.54308390024</v>
      </c>
      <c r="E147" s="171">
        <f t="shared" ref="E147:BL147" ca="1" si="402">SUM(E133:E146)</f>
        <v>166773.13156402917</v>
      </c>
      <c r="F147" s="171">
        <f t="shared" ca="1" si="402"/>
        <v>170452.86937582048</v>
      </c>
      <c r="G147" s="171">
        <f t="shared" ca="1" si="402"/>
        <v>174929.45100847355</v>
      </c>
      <c r="H147" s="171">
        <f t="shared" ca="1" si="402"/>
        <v>168042.69595118749</v>
      </c>
      <c r="I147" s="171">
        <f t="shared" ca="1" si="402"/>
        <v>183306.58208020049</v>
      </c>
      <c r="J147" s="171">
        <f t="shared" ca="1" si="402"/>
        <v>198951.28640052513</v>
      </c>
      <c r="K147" s="171">
        <f t="shared" ca="1" si="402"/>
        <v>188025.74718045114</v>
      </c>
      <c r="L147" s="171">
        <f t="shared" ca="1" si="402"/>
        <v>164963.27858336316</v>
      </c>
      <c r="M147" s="171">
        <f t="shared" ca="1" si="402"/>
        <v>153763.6528076143</v>
      </c>
      <c r="N147" s="171">
        <f t="shared" ca="1" si="402"/>
        <v>145203.34146377852</v>
      </c>
      <c r="O147" s="171">
        <f t="shared" ca="1" si="402"/>
        <v>155663.7943817878</v>
      </c>
      <c r="P147" s="171">
        <f t="shared" ca="1" si="402"/>
        <v>148532.3400017902</v>
      </c>
      <c r="Q147" s="171">
        <f t="shared" ca="1" si="402"/>
        <v>153584.60063850103</v>
      </c>
      <c r="R147" s="171">
        <f t="shared" ca="1" si="402"/>
        <v>150277.49030313882</v>
      </c>
      <c r="S147" s="171">
        <f t="shared" ca="1" si="402"/>
        <v>144586.52621136172</v>
      </c>
      <c r="T147" s="171">
        <f t="shared" ca="1" si="402"/>
        <v>136038.35906731113</v>
      </c>
      <c r="U147" s="171">
        <f t="shared" ca="1" si="402"/>
        <v>133570.55853920517</v>
      </c>
      <c r="V147" s="171">
        <f t="shared" ca="1" si="402"/>
        <v>134155.30858395991</v>
      </c>
      <c r="W147" s="171">
        <f t="shared" ca="1" si="402"/>
        <v>125489.16756176155</v>
      </c>
      <c r="X147" s="171">
        <f t="shared" ca="1" si="402"/>
        <v>152944.99477861318</v>
      </c>
      <c r="Y147" s="171">
        <f t="shared" ca="1" si="402"/>
        <v>139669.22469865141</v>
      </c>
      <c r="Z147" s="171">
        <f t="shared" ca="1" si="402"/>
        <v>139566.82509846042</v>
      </c>
      <c r="AA147" s="171">
        <f t="shared" ca="1" si="402"/>
        <v>140737.77427198953</v>
      </c>
      <c r="AB147" s="171">
        <f t="shared" ca="1" si="402"/>
        <v>122433.48878147751</v>
      </c>
      <c r="AC147" s="171">
        <f t="shared" ca="1" si="402"/>
        <v>124172.06155269126</v>
      </c>
      <c r="AD147" s="171">
        <f t="shared" ca="1" si="402"/>
        <v>0</v>
      </c>
      <c r="AE147" s="171">
        <f t="shared" ca="1" si="402"/>
        <v>0</v>
      </c>
      <c r="AF147" s="171">
        <f t="shared" ca="1" si="402"/>
        <v>0</v>
      </c>
      <c r="AG147" s="171">
        <f t="shared" ca="1" si="402"/>
        <v>0</v>
      </c>
      <c r="AH147" s="171">
        <f t="shared" ca="1" si="402"/>
        <v>0</v>
      </c>
      <c r="AI147" s="171">
        <f t="shared" ca="1" si="402"/>
        <v>0</v>
      </c>
      <c r="AJ147" s="171">
        <f t="shared" ca="1" si="402"/>
        <v>0</v>
      </c>
      <c r="AK147" s="171">
        <f t="shared" ca="1" si="402"/>
        <v>0</v>
      </c>
      <c r="AL147" s="171">
        <f t="shared" ca="1" si="402"/>
        <v>0</v>
      </c>
      <c r="AM147" s="171">
        <f t="shared" ca="1" si="402"/>
        <v>0</v>
      </c>
      <c r="AN147" s="171">
        <f t="shared" ca="1" si="402"/>
        <v>0</v>
      </c>
      <c r="AO147" s="171">
        <f t="shared" ca="1" si="402"/>
        <v>0</v>
      </c>
      <c r="AP147" s="171">
        <f t="shared" ca="1" si="402"/>
        <v>0</v>
      </c>
      <c r="AQ147" s="171">
        <f t="shared" ca="1" si="402"/>
        <v>0</v>
      </c>
      <c r="AR147" s="171">
        <f t="shared" ca="1" si="402"/>
        <v>0</v>
      </c>
      <c r="AS147" s="171">
        <f t="shared" ca="1" si="402"/>
        <v>0</v>
      </c>
      <c r="AT147" s="171">
        <f t="shared" ca="1" si="402"/>
        <v>0</v>
      </c>
      <c r="AU147" s="171">
        <f t="shared" ca="1" si="402"/>
        <v>0</v>
      </c>
      <c r="AV147" s="171">
        <f t="shared" ca="1" si="402"/>
        <v>0</v>
      </c>
      <c r="AW147" s="171">
        <f t="shared" ca="1" si="402"/>
        <v>0</v>
      </c>
      <c r="AX147" s="171">
        <f t="shared" ca="1" si="402"/>
        <v>0</v>
      </c>
      <c r="AY147" s="171">
        <f t="shared" ca="1" si="402"/>
        <v>0</v>
      </c>
      <c r="AZ147" s="171">
        <f t="shared" ca="1" si="402"/>
        <v>0</v>
      </c>
      <c r="BA147" s="171">
        <f t="shared" ca="1" si="402"/>
        <v>0</v>
      </c>
      <c r="BB147" s="171">
        <f t="shared" ca="1" si="402"/>
        <v>0</v>
      </c>
      <c r="BC147" s="171">
        <f t="shared" ca="1" si="402"/>
        <v>0</v>
      </c>
      <c r="BD147" s="171">
        <f t="shared" ca="1" si="402"/>
        <v>0</v>
      </c>
      <c r="BE147" s="171">
        <f t="shared" ca="1" si="402"/>
        <v>0</v>
      </c>
      <c r="BF147" s="171">
        <f t="shared" ca="1" si="402"/>
        <v>0</v>
      </c>
      <c r="BG147" s="171">
        <f t="shared" ca="1" si="402"/>
        <v>0</v>
      </c>
      <c r="BH147" s="171">
        <f t="shared" ca="1" si="402"/>
        <v>0</v>
      </c>
      <c r="BI147" s="171">
        <f t="shared" ca="1" si="402"/>
        <v>0</v>
      </c>
      <c r="BJ147" s="171">
        <f t="shared" ca="1" si="402"/>
        <v>0</v>
      </c>
      <c r="BK147" s="171">
        <f t="shared" ca="1" si="402"/>
        <v>0</v>
      </c>
      <c r="BL147" s="172">
        <f t="shared" ca="1" si="402"/>
        <v>0</v>
      </c>
    </row>
  </sheetData>
  <conditionalFormatting sqref="D19:BL34 D1:BL16">
    <cfRule type="expression" dxfId="18" priority="8">
      <formula>#REF!&lt;=#REF!</formula>
    </cfRule>
  </conditionalFormatting>
  <conditionalFormatting sqref="D132:BL147">
    <cfRule type="expression" dxfId="17" priority="2">
      <formula>#REF!&lt;=#REF!</formula>
    </cfRule>
  </conditionalFormatting>
  <conditionalFormatting sqref="D37:BL52">
    <cfRule type="expression" dxfId="16" priority="6">
      <formula>#REF!&lt;=#REF!</formula>
    </cfRule>
  </conditionalFormatting>
  <conditionalFormatting sqref="D55:BL70">
    <cfRule type="expression" dxfId="15" priority="5">
      <formula>#REF!&lt;=#REF!</formula>
    </cfRule>
  </conditionalFormatting>
  <conditionalFormatting sqref="D73:BL88 D91:BL106">
    <cfRule type="expression" dxfId="14" priority="4">
      <formula>#REF!&lt;=#REF!</formula>
    </cfRule>
  </conditionalFormatting>
  <conditionalFormatting sqref="D114:BL129">
    <cfRule type="expression" dxfId="13" priority="3">
      <formula>#REF!&lt;=#REF!</formula>
    </cfRule>
  </conditionalFormatting>
  <conditionalFormatting sqref="D109:BL109">
    <cfRule type="expression" dxfId="12" priority="1">
      <formula>#REF!&lt;=#REF!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91"/>
  <sheetViews>
    <sheetView topLeftCell="C2" zoomScaleNormal="100" workbookViewId="0">
      <selection activeCell="C2" sqref="C2"/>
    </sheetView>
  </sheetViews>
  <sheetFormatPr defaultRowHeight="15" outlineLevelCol="1" x14ac:dyDescent="0.25"/>
  <cols>
    <col min="1" max="1" width="0" style="194" hidden="1" customWidth="1"/>
    <col min="2" max="2" width="15.7109375" style="196" hidden="1" customWidth="1"/>
    <col min="3" max="3" width="35.28515625" style="196" bestFit="1" customWidth="1"/>
    <col min="4" max="4" width="10.85546875" style="196" customWidth="1"/>
    <col min="5" max="8" width="10.85546875" style="196" hidden="1" customWidth="1" outlineLevel="1"/>
    <col min="9" max="9" width="10.85546875" style="196" customWidth="1" collapsed="1"/>
    <col min="10" max="13" width="10.85546875" style="196" hidden="1" customWidth="1" outlineLevel="1"/>
    <col min="14" max="14" width="10.85546875" style="196" customWidth="1" collapsed="1"/>
    <col min="15" max="18" width="10.85546875" style="196" hidden="1" customWidth="1" outlineLevel="1"/>
    <col min="19" max="19" width="10.85546875" style="196" customWidth="1" collapsed="1"/>
    <col min="20" max="23" width="10.85546875" style="196" hidden="1" customWidth="1" outlineLevel="1"/>
    <col min="24" max="24" width="10.85546875" style="196" customWidth="1" collapsed="1"/>
    <col min="25" max="28" width="10.85546875" style="196" hidden="1" customWidth="1" outlineLevel="1"/>
    <col min="29" max="29" width="10.85546875" style="196" customWidth="1" collapsed="1"/>
    <col min="30" max="33" width="10.85546875" style="196" hidden="1" customWidth="1" outlineLevel="1"/>
    <col min="34" max="34" width="10.85546875" style="196" customWidth="1" collapsed="1"/>
    <col min="35" max="38" width="10.85546875" style="196" hidden="1" customWidth="1" outlineLevel="1"/>
    <col min="39" max="39" width="10.85546875" style="196" customWidth="1" collapsed="1"/>
    <col min="40" max="43" width="10.85546875" style="196" hidden="1" customWidth="1" outlineLevel="1"/>
    <col min="44" max="44" width="10.85546875" style="196" customWidth="1" collapsed="1"/>
    <col min="45" max="48" width="10.85546875" style="196" hidden="1" customWidth="1" outlineLevel="1"/>
    <col min="49" max="49" width="10.85546875" style="196" customWidth="1" collapsed="1"/>
    <col min="50" max="53" width="10.85546875" style="196" hidden="1" customWidth="1" outlineLevel="1"/>
    <col min="54" max="54" width="10.85546875" style="196" customWidth="1" collapsed="1"/>
    <col min="55" max="58" width="10.85546875" style="196" hidden="1" customWidth="1" outlineLevel="1"/>
    <col min="59" max="59" width="10.85546875" style="196" customWidth="1" collapsed="1"/>
    <col min="60" max="63" width="10.85546875" style="196" hidden="1" customWidth="1" outlineLevel="1"/>
    <col min="64" max="64" width="10.85546875" style="196" customWidth="1" collapsed="1"/>
    <col min="65" max="65" width="9.140625" style="196"/>
    <col min="66" max="66" width="35.28515625" style="196" bestFit="1" customWidth="1"/>
    <col min="67" max="127" width="9.140625" style="197"/>
    <col min="128" max="16384" width="9.140625" style="194"/>
  </cols>
  <sheetData>
    <row r="1" spans="1:127" customFormat="1" ht="15.75" hidden="1" thickBot="1" x14ac:dyDescent="0.3">
      <c r="C1" t="s">
        <v>3347</v>
      </c>
      <c r="D1" s="119">
        <f t="array" ref="D1">MAX(IFERROR(VALUE(EB[#Headers]),0))</f>
        <v>2015</v>
      </c>
      <c r="E1">
        <f>MATCH(D1,Roky_statistika,0)</f>
        <v>26</v>
      </c>
      <c r="BN1" s="184"/>
      <c r="BO1" s="203">
        <v>1990</v>
      </c>
      <c r="BP1" s="203">
        <v>1991</v>
      </c>
      <c r="BQ1" s="203">
        <v>1992</v>
      </c>
      <c r="BR1" s="203">
        <v>1993</v>
      </c>
      <c r="BS1" s="203">
        <v>1994</v>
      </c>
      <c r="BT1" s="203">
        <v>1995</v>
      </c>
      <c r="BU1" s="203">
        <v>1996</v>
      </c>
      <c r="BV1" s="203">
        <v>1997</v>
      </c>
      <c r="BW1" s="203">
        <v>1998</v>
      </c>
      <c r="BX1" s="203">
        <v>1999</v>
      </c>
      <c r="BY1" s="204">
        <v>2000</v>
      </c>
      <c r="BZ1" s="201">
        <v>2001</v>
      </c>
      <c r="CA1" s="188">
        <v>2002</v>
      </c>
      <c r="CB1" s="188">
        <v>2003</v>
      </c>
      <c r="CC1" s="188">
        <v>2004</v>
      </c>
      <c r="CD1" s="188">
        <v>2005</v>
      </c>
      <c r="CE1" s="188">
        <v>2006</v>
      </c>
      <c r="CF1" s="188">
        <v>2007</v>
      </c>
      <c r="CG1" s="188">
        <v>2008</v>
      </c>
      <c r="CH1" s="188">
        <v>2009</v>
      </c>
      <c r="CI1" s="188">
        <v>2010</v>
      </c>
      <c r="CJ1" s="188">
        <v>2011</v>
      </c>
      <c r="CK1" s="188">
        <v>2012</v>
      </c>
      <c r="CL1" s="188">
        <v>2013</v>
      </c>
      <c r="CM1" s="188">
        <v>2014</v>
      </c>
      <c r="CN1" s="188">
        <v>2015</v>
      </c>
      <c r="CO1" s="188">
        <v>2016</v>
      </c>
      <c r="CP1" s="188">
        <v>2017</v>
      </c>
      <c r="CQ1" s="188">
        <v>2018</v>
      </c>
      <c r="CR1" s="188">
        <v>2019</v>
      </c>
      <c r="CS1" s="188">
        <v>2020</v>
      </c>
      <c r="CT1" s="188">
        <v>2021</v>
      </c>
      <c r="CU1" s="188">
        <v>2022</v>
      </c>
      <c r="CV1" s="188">
        <v>2023</v>
      </c>
      <c r="CW1" s="188">
        <v>2024</v>
      </c>
      <c r="CX1" s="188">
        <v>2025</v>
      </c>
      <c r="CY1" s="188">
        <v>2026</v>
      </c>
      <c r="CZ1" s="188">
        <v>2027</v>
      </c>
      <c r="DA1" s="188">
        <v>2028</v>
      </c>
      <c r="DB1" s="188">
        <v>2029</v>
      </c>
      <c r="DC1" s="188">
        <v>2030</v>
      </c>
      <c r="DD1" s="188">
        <v>2031</v>
      </c>
      <c r="DE1" s="188">
        <v>2032</v>
      </c>
      <c r="DF1" s="188">
        <v>2033</v>
      </c>
      <c r="DG1" s="188">
        <v>2034</v>
      </c>
      <c r="DH1" s="188">
        <v>2035</v>
      </c>
      <c r="DI1" s="188">
        <v>2036</v>
      </c>
      <c r="DJ1" s="188">
        <v>2037</v>
      </c>
      <c r="DK1" s="188">
        <v>2038</v>
      </c>
      <c r="DL1" s="188">
        <v>2039</v>
      </c>
      <c r="DM1" s="188">
        <v>2040</v>
      </c>
      <c r="DN1" s="188">
        <v>2041</v>
      </c>
      <c r="DO1" s="188">
        <v>2042</v>
      </c>
      <c r="DP1" s="188">
        <v>2043</v>
      </c>
      <c r="DQ1" s="188">
        <v>2044</v>
      </c>
      <c r="DR1" s="188">
        <v>2045</v>
      </c>
      <c r="DS1" s="188">
        <v>2046</v>
      </c>
      <c r="DT1" s="188">
        <v>2047</v>
      </c>
      <c r="DU1" s="188">
        <v>2048</v>
      </c>
      <c r="DV1" s="188">
        <v>2049</v>
      </c>
      <c r="DW1" s="188">
        <v>2050</v>
      </c>
    </row>
    <row r="2" spans="1:127" s="196" customFormat="1" ht="15.75" thickBot="1" x14ac:dyDescent="0.3">
      <c r="B2"/>
      <c r="C2" s="181" t="s">
        <v>3350</v>
      </c>
      <c r="D2" s="161">
        <f t="array" ref="D2">MIN(IFERROR(VALUE(EB[#Headers]),1000000))</f>
        <v>1990</v>
      </c>
      <c r="E2" s="159">
        <f t="shared" ref="E2" si="0">D2+1</f>
        <v>1991</v>
      </c>
      <c r="F2" s="159">
        <f t="shared" ref="F2" si="1">E2+1</f>
        <v>1992</v>
      </c>
      <c r="G2" s="159">
        <f t="shared" ref="G2" si="2">F2+1</f>
        <v>1993</v>
      </c>
      <c r="H2" s="159">
        <f t="shared" ref="H2" si="3">G2+1</f>
        <v>1994</v>
      </c>
      <c r="I2" s="159">
        <f t="shared" ref="I2" si="4">H2+1</f>
        <v>1995</v>
      </c>
      <c r="J2" s="159">
        <f t="shared" ref="J2" si="5">I2+1</f>
        <v>1996</v>
      </c>
      <c r="K2" s="159">
        <f t="shared" ref="K2" si="6">J2+1</f>
        <v>1997</v>
      </c>
      <c r="L2" s="159">
        <f t="shared" ref="L2" si="7">K2+1</f>
        <v>1998</v>
      </c>
      <c r="M2" s="159">
        <f t="shared" ref="M2" si="8">L2+1</f>
        <v>1999</v>
      </c>
      <c r="N2" s="159">
        <f t="shared" ref="N2" si="9">M2+1</f>
        <v>2000</v>
      </c>
      <c r="O2" s="159">
        <f t="shared" ref="O2" si="10">N2+1</f>
        <v>2001</v>
      </c>
      <c r="P2" s="159">
        <f t="shared" ref="P2" si="11">O2+1</f>
        <v>2002</v>
      </c>
      <c r="Q2" s="159">
        <f t="shared" ref="Q2" si="12">P2+1</f>
        <v>2003</v>
      </c>
      <c r="R2" s="159">
        <f t="shared" ref="R2" si="13">Q2+1</f>
        <v>2004</v>
      </c>
      <c r="S2" s="159">
        <f t="shared" ref="S2" si="14">R2+1</f>
        <v>2005</v>
      </c>
      <c r="T2" s="159">
        <f t="shared" ref="T2" si="15">S2+1</f>
        <v>2006</v>
      </c>
      <c r="U2" s="159">
        <f t="shared" ref="U2" si="16">T2+1</f>
        <v>2007</v>
      </c>
      <c r="V2" s="159">
        <f t="shared" ref="V2" si="17">U2+1</f>
        <v>2008</v>
      </c>
      <c r="W2" s="159">
        <f t="shared" ref="W2" si="18">V2+1</f>
        <v>2009</v>
      </c>
      <c r="X2" s="159">
        <f>S2+5</f>
        <v>2010</v>
      </c>
      <c r="Y2" s="159">
        <f>X2+1</f>
        <v>2011</v>
      </c>
      <c r="Z2" s="159">
        <f>Y2+1</f>
        <v>2012</v>
      </c>
      <c r="AA2" s="159">
        <f>Z2+1</f>
        <v>2013</v>
      </c>
      <c r="AB2" s="159">
        <f>AA2+1</f>
        <v>2014</v>
      </c>
      <c r="AC2" s="159">
        <f>AB2+1</f>
        <v>2015</v>
      </c>
      <c r="AD2" s="159">
        <f>Y2+5</f>
        <v>2016</v>
      </c>
      <c r="AE2" s="159">
        <f t="shared" ref="AE2" si="19">Z2+5</f>
        <v>2017</v>
      </c>
      <c r="AF2" s="159">
        <f t="shared" ref="AF2" si="20">AA2+5</f>
        <v>2018</v>
      </c>
      <c r="AG2" s="159">
        <f t="shared" ref="AG2" si="21">AB2+5</f>
        <v>2019</v>
      </c>
      <c r="AH2" s="159">
        <f t="shared" ref="AH2" si="22">AC2+5</f>
        <v>2020</v>
      </c>
      <c r="AI2" s="159">
        <f t="shared" ref="AI2" si="23">AD2+5</f>
        <v>2021</v>
      </c>
      <c r="AJ2" s="159">
        <f t="shared" ref="AJ2" si="24">AE2+5</f>
        <v>2022</v>
      </c>
      <c r="AK2" s="159">
        <f t="shared" ref="AK2" si="25">AF2+5</f>
        <v>2023</v>
      </c>
      <c r="AL2" s="159">
        <f t="shared" ref="AL2" si="26">AG2+5</f>
        <v>2024</v>
      </c>
      <c r="AM2" s="159">
        <f t="shared" ref="AM2" si="27">AH2+5</f>
        <v>2025</v>
      </c>
      <c r="AN2" s="159">
        <f t="shared" ref="AN2" si="28">AI2+5</f>
        <v>2026</v>
      </c>
      <c r="AO2" s="159">
        <f t="shared" ref="AO2" si="29">AJ2+5</f>
        <v>2027</v>
      </c>
      <c r="AP2" s="159">
        <f t="shared" ref="AP2" si="30">AK2+5</f>
        <v>2028</v>
      </c>
      <c r="AQ2" s="159">
        <f t="shared" ref="AQ2" si="31">AL2+5</f>
        <v>2029</v>
      </c>
      <c r="AR2" s="159">
        <f t="shared" ref="AR2" si="32">AM2+5</f>
        <v>2030</v>
      </c>
      <c r="AS2" s="159">
        <f t="shared" ref="AS2" si="33">AN2+5</f>
        <v>2031</v>
      </c>
      <c r="AT2" s="159">
        <f t="shared" ref="AT2" si="34">AO2+5</f>
        <v>2032</v>
      </c>
      <c r="AU2" s="159">
        <f t="shared" ref="AU2" si="35">AP2+5</f>
        <v>2033</v>
      </c>
      <c r="AV2" s="159">
        <f t="shared" ref="AV2" si="36">AQ2+5</f>
        <v>2034</v>
      </c>
      <c r="AW2" s="159">
        <f t="shared" ref="AW2" si="37">AR2+5</f>
        <v>2035</v>
      </c>
      <c r="AX2" s="159">
        <f t="shared" ref="AX2" si="38">AS2+5</f>
        <v>2036</v>
      </c>
      <c r="AY2" s="159">
        <f t="shared" ref="AY2" si="39">AT2+5</f>
        <v>2037</v>
      </c>
      <c r="AZ2" s="159">
        <f t="shared" ref="AZ2" si="40">AU2+5</f>
        <v>2038</v>
      </c>
      <c r="BA2" s="159">
        <f t="shared" ref="BA2" si="41">AV2+5</f>
        <v>2039</v>
      </c>
      <c r="BB2" s="159">
        <f t="shared" ref="BB2" si="42">AW2+5</f>
        <v>2040</v>
      </c>
      <c r="BC2" s="159">
        <f t="shared" ref="BC2" si="43">AX2+5</f>
        <v>2041</v>
      </c>
      <c r="BD2" s="159">
        <f t="shared" ref="BD2" si="44">AY2+5</f>
        <v>2042</v>
      </c>
      <c r="BE2" s="159">
        <f t="shared" ref="BE2" si="45">AZ2+5</f>
        <v>2043</v>
      </c>
      <c r="BF2" s="159">
        <f t="shared" ref="BF2" si="46">BA2+5</f>
        <v>2044</v>
      </c>
      <c r="BG2" s="159">
        <f t="shared" ref="BG2" si="47">BB2+5</f>
        <v>2045</v>
      </c>
      <c r="BH2" s="159">
        <f t="shared" ref="BH2" si="48">BC2+5</f>
        <v>2046</v>
      </c>
      <c r="BI2" s="159">
        <f t="shared" ref="BI2" si="49">BD2+5</f>
        <v>2047</v>
      </c>
      <c r="BJ2" s="159">
        <f t="shared" ref="BJ2" si="50">BE2+5</f>
        <v>2048</v>
      </c>
      <c r="BK2" s="159">
        <f t="shared" ref="BK2" si="51">BF2+5</f>
        <v>2049</v>
      </c>
      <c r="BL2" s="160">
        <f t="shared" ref="BL2" si="52">BG2+5</f>
        <v>2050</v>
      </c>
      <c r="BM2"/>
      <c r="BN2" s="181" t="s">
        <v>3351</v>
      </c>
      <c r="BO2" s="278">
        <v>2012</v>
      </c>
      <c r="BP2" s="279">
        <v>2015</v>
      </c>
      <c r="BQ2" s="279">
        <v>2020</v>
      </c>
      <c r="BR2" s="279">
        <v>2025</v>
      </c>
      <c r="BS2" s="279">
        <v>2030</v>
      </c>
      <c r="BT2" s="279">
        <v>2035</v>
      </c>
      <c r="BU2" s="279">
        <v>2040</v>
      </c>
      <c r="BV2" s="279">
        <v>2045</v>
      </c>
      <c r="BW2" s="279">
        <v>2050</v>
      </c>
      <c r="BX2" s="279">
        <v>2055</v>
      </c>
      <c r="BY2" s="280">
        <v>2060</v>
      </c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  <c r="DG2" s="281"/>
      <c r="DH2" s="281"/>
      <c r="DI2" s="281"/>
      <c r="DJ2" s="281"/>
      <c r="DK2" s="281"/>
      <c r="DL2" s="281"/>
      <c r="DM2" s="281"/>
      <c r="DN2" s="281"/>
      <c r="DO2" s="281"/>
      <c r="DP2" s="281"/>
      <c r="DQ2" s="281"/>
      <c r="DR2" s="281"/>
      <c r="DS2" s="281"/>
      <c r="DT2" s="281"/>
      <c r="DU2" s="281"/>
      <c r="DV2" s="281"/>
      <c r="DW2" s="281"/>
    </row>
    <row r="3" spans="1:127" s="196" customFormat="1" hidden="1" x14ac:dyDescent="0.25">
      <c r="B3"/>
      <c r="C3" t="s">
        <v>3394</v>
      </c>
      <c r="D3" s="68" t="b">
        <f t="shared" ref="D3:AI3" si="53">D2&lt;=Last_Bil</f>
        <v>1</v>
      </c>
      <c r="E3" s="68" t="b">
        <f t="shared" si="53"/>
        <v>1</v>
      </c>
      <c r="F3" s="68" t="b">
        <f t="shared" si="53"/>
        <v>1</v>
      </c>
      <c r="G3" s="68" t="b">
        <f t="shared" si="53"/>
        <v>1</v>
      </c>
      <c r="H3" s="68" t="b">
        <f t="shared" si="53"/>
        <v>1</v>
      </c>
      <c r="I3" s="68" t="b">
        <f t="shared" si="53"/>
        <v>1</v>
      </c>
      <c r="J3" s="68" t="b">
        <f t="shared" si="53"/>
        <v>1</v>
      </c>
      <c r="K3" s="68" t="b">
        <f t="shared" si="53"/>
        <v>1</v>
      </c>
      <c r="L3" s="68" t="b">
        <f t="shared" si="53"/>
        <v>1</v>
      </c>
      <c r="M3" s="68" t="b">
        <f t="shared" si="53"/>
        <v>1</v>
      </c>
      <c r="N3" s="68" t="b">
        <f t="shared" si="53"/>
        <v>1</v>
      </c>
      <c r="O3" s="68" t="b">
        <f t="shared" si="53"/>
        <v>1</v>
      </c>
      <c r="P3" s="68" t="b">
        <f t="shared" si="53"/>
        <v>1</v>
      </c>
      <c r="Q3" s="68" t="b">
        <f t="shared" si="53"/>
        <v>1</v>
      </c>
      <c r="R3" s="68" t="b">
        <f t="shared" si="53"/>
        <v>1</v>
      </c>
      <c r="S3" s="68" t="b">
        <f t="shared" si="53"/>
        <v>1</v>
      </c>
      <c r="T3" s="68" t="b">
        <f t="shared" si="53"/>
        <v>1</v>
      </c>
      <c r="U3" s="68" t="b">
        <f t="shared" si="53"/>
        <v>1</v>
      </c>
      <c r="V3" s="68" t="b">
        <f t="shared" si="53"/>
        <v>1</v>
      </c>
      <c r="W3" s="68" t="b">
        <f t="shared" si="53"/>
        <v>1</v>
      </c>
      <c r="X3" s="68" t="b">
        <f t="shared" si="53"/>
        <v>1</v>
      </c>
      <c r="Y3" s="68" t="b">
        <f t="shared" si="53"/>
        <v>1</v>
      </c>
      <c r="Z3" s="68" t="b">
        <f t="shared" si="53"/>
        <v>1</v>
      </c>
      <c r="AA3" s="68" t="b">
        <f t="shared" si="53"/>
        <v>1</v>
      </c>
      <c r="AB3" s="68" t="b">
        <f t="shared" si="53"/>
        <v>1</v>
      </c>
      <c r="AC3" s="68" t="b">
        <f t="shared" si="53"/>
        <v>1</v>
      </c>
      <c r="AD3" s="68" t="b">
        <f t="shared" si="53"/>
        <v>0</v>
      </c>
      <c r="AE3" s="68" t="b">
        <f t="shared" si="53"/>
        <v>0</v>
      </c>
      <c r="AF3" s="68" t="b">
        <f t="shared" si="53"/>
        <v>0</v>
      </c>
      <c r="AG3" s="68" t="b">
        <f t="shared" si="53"/>
        <v>0</v>
      </c>
      <c r="AH3" s="68" t="b">
        <f t="shared" si="53"/>
        <v>0</v>
      </c>
      <c r="AI3" s="68" t="b">
        <f t="shared" si="53"/>
        <v>0</v>
      </c>
      <c r="AJ3" s="68" t="b">
        <f t="shared" ref="AJ3:BL3" si="54">AJ2&lt;=Last_Bil</f>
        <v>0</v>
      </c>
      <c r="AK3" s="68" t="b">
        <f t="shared" si="54"/>
        <v>0</v>
      </c>
      <c r="AL3" s="68" t="b">
        <f t="shared" si="54"/>
        <v>0</v>
      </c>
      <c r="AM3" s="68" t="b">
        <f t="shared" si="54"/>
        <v>0</v>
      </c>
      <c r="AN3" s="68" t="b">
        <f t="shared" si="54"/>
        <v>0</v>
      </c>
      <c r="AO3" s="68" t="b">
        <f t="shared" si="54"/>
        <v>0</v>
      </c>
      <c r="AP3" s="68" t="b">
        <f t="shared" si="54"/>
        <v>0</v>
      </c>
      <c r="AQ3" s="68" t="b">
        <f t="shared" si="54"/>
        <v>0</v>
      </c>
      <c r="AR3" s="68" t="b">
        <f t="shared" si="54"/>
        <v>0</v>
      </c>
      <c r="AS3" s="68" t="b">
        <f t="shared" si="54"/>
        <v>0</v>
      </c>
      <c r="AT3" s="68" t="b">
        <f t="shared" si="54"/>
        <v>0</v>
      </c>
      <c r="AU3" s="68" t="b">
        <f t="shared" si="54"/>
        <v>0</v>
      </c>
      <c r="AV3" s="68" t="b">
        <f t="shared" si="54"/>
        <v>0</v>
      </c>
      <c r="AW3" s="68" t="b">
        <f t="shared" si="54"/>
        <v>0</v>
      </c>
      <c r="AX3" s="68" t="b">
        <f t="shared" si="54"/>
        <v>0</v>
      </c>
      <c r="AY3" s="68" t="b">
        <f t="shared" si="54"/>
        <v>0</v>
      </c>
      <c r="AZ3" s="68" t="b">
        <f t="shared" si="54"/>
        <v>0</v>
      </c>
      <c r="BA3" s="68" t="b">
        <f t="shared" si="54"/>
        <v>0</v>
      </c>
      <c r="BB3" s="68" t="b">
        <f t="shared" si="54"/>
        <v>0</v>
      </c>
      <c r="BC3" s="68" t="b">
        <f t="shared" si="54"/>
        <v>0</v>
      </c>
      <c r="BD3" s="68" t="b">
        <f t="shared" si="54"/>
        <v>0</v>
      </c>
      <c r="BE3" s="68" t="b">
        <f t="shared" si="54"/>
        <v>0</v>
      </c>
      <c r="BF3" s="68" t="b">
        <f t="shared" si="54"/>
        <v>0</v>
      </c>
      <c r="BG3" s="68" t="b">
        <f t="shared" si="54"/>
        <v>0</v>
      </c>
      <c r="BH3" s="68" t="b">
        <f t="shared" si="54"/>
        <v>0</v>
      </c>
      <c r="BI3" s="68" t="b">
        <f t="shared" si="54"/>
        <v>0</v>
      </c>
      <c r="BJ3" s="68" t="b">
        <f t="shared" si="54"/>
        <v>0</v>
      </c>
      <c r="BK3" s="68" t="b">
        <f t="shared" si="54"/>
        <v>0</v>
      </c>
      <c r="BL3" s="68" t="b">
        <f t="shared" si="54"/>
        <v>0</v>
      </c>
      <c r="BM3">
        <f t="array" ref="BM3">MIN(IF($D$7:$BL$7=0,10000,$D$7:$BL$7))</f>
        <v>3</v>
      </c>
      <c r="BN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98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</row>
    <row r="4" spans="1:127" s="196" customFormat="1" hidden="1" x14ac:dyDescent="0.25">
      <c r="B4"/>
      <c r="C4" s="196" t="s">
        <v>3395</v>
      </c>
      <c r="D4">
        <f t="shared" ref="D4:AI4" si="55">IFERROR(MATCH(D$2,Roky_výhled,0),0)</f>
        <v>0</v>
      </c>
      <c r="E4">
        <f t="shared" si="55"/>
        <v>0</v>
      </c>
      <c r="F4">
        <f t="shared" si="55"/>
        <v>0</v>
      </c>
      <c r="G4">
        <f t="shared" si="55"/>
        <v>0</v>
      </c>
      <c r="H4">
        <f t="shared" si="55"/>
        <v>0</v>
      </c>
      <c r="I4">
        <f t="shared" si="55"/>
        <v>0</v>
      </c>
      <c r="J4">
        <f t="shared" si="55"/>
        <v>0</v>
      </c>
      <c r="K4">
        <f t="shared" si="55"/>
        <v>0</v>
      </c>
      <c r="L4">
        <f t="shared" si="55"/>
        <v>0</v>
      </c>
      <c r="M4">
        <f t="shared" si="55"/>
        <v>0</v>
      </c>
      <c r="N4">
        <f t="shared" si="55"/>
        <v>0</v>
      </c>
      <c r="O4">
        <f t="shared" si="55"/>
        <v>0</v>
      </c>
      <c r="P4">
        <f t="shared" si="55"/>
        <v>0</v>
      </c>
      <c r="Q4">
        <f t="shared" si="55"/>
        <v>0</v>
      </c>
      <c r="R4">
        <f t="shared" si="55"/>
        <v>0</v>
      </c>
      <c r="S4">
        <f t="shared" si="55"/>
        <v>0</v>
      </c>
      <c r="T4">
        <f t="shared" si="55"/>
        <v>0</v>
      </c>
      <c r="U4">
        <f t="shared" si="55"/>
        <v>0</v>
      </c>
      <c r="V4">
        <f t="shared" si="55"/>
        <v>0</v>
      </c>
      <c r="W4">
        <f t="shared" si="55"/>
        <v>0</v>
      </c>
      <c r="X4">
        <f t="shared" si="55"/>
        <v>0</v>
      </c>
      <c r="Y4">
        <f t="shared" si="55"/>
        <v>0</v>
      </c>
      <c r="Z4">
        <f t="shared" si="55"/>
        <v>1</v>
      </c>
      <c r="AA4">
        <f t="shared" si="55"/>
        <v>0</v>
      </c>
      <c r="AB4">
        <f t="shared" si="55"/>
        <v>0</v>
      </c>
      <c r="AC4">
        <f t="shared" si="55"/>
        <v>2</v>
      </c>
      <c r="AD4">
        <f t="shared" si="55"/>
        <v>0</v>
      </c>
      <c r="AE4">
        <f t="shared" si="55"/>
        <v>0</v>
      </c>
      <c r="AF4">
        <f t="shared" si="55"/>
        <v>0</v>
      </c>
      <c r="AG4">
        <f t="shared" si="55"/>
        <v>0</v>
      </c>
      <c r="AH4">
        <f t="shared" si="55"/>
        <v>3</v>
      </c>
      <c r="AI4">
        <f t="shared" si="55"/>
        <v>0</v>
      </c>
      <c r="AJ4">
        <f t="shared" ref="AJ4:BL4" si="56">IFERROR(MATCH(AJ$2,Roky_výhled,0),0)</f>
        <v>0</v>
      </c>
      <c r="AK4">
        <f t="shared" si="56"/>
        <v>0</v>
      </c>
      <c r="AL4">
        <f t="shared" si="56"/>
        <v>0</v>
      </c>
      <c r="AM4">
        <f t="shared" si="56"/>
        <v>4</v>
      </c>
      <c r="AN4">
        <f t="shared" si="56"/>
        <v>0</v>
      </c>
      <c r="AO4">
        <f t="shared" si="56"/>
        <v>0</v>
      </c>
      <c r="AP4">
        <f t="shared" si="56"/>
        <v>0</v>
      </c>
      <c r="AQ4">
        <f t="shared" si="56"/>
        <v>0</v>
      </c>
      <c r="AR4">
        <f t="shared" si="56"/>
        <v>5</v>
      </c>
      <c r="AS4">
        <f t="shared" si="56"/>
        <v>0</v>
      </c>
      <c r="AT4">
        <f t="shared" si="56"/>
        <v>0</v>
      </c>
      <c r="AU4">
        <f t="shared" si="56"/>
        <v>0</v>
      </c>
      <c r="AV4">
        <f t="shared" si="56"/>
        <v>0</v>
      </c>
      <c r="AW4">
        <f t="shared" si="56"/>
        <v>6</v>
      </c>
      <c r="AX4">
        <f t="shared" si="56"/>
        <v>0</v>
      </c>
      <c r="AY4">
        <f t="shared" si="56"/>
        <v>0</v>
      </c>
      <c r="AZ4">
        <f t="shared" si="56"/>
        <v>0</v>
      </c>
      <c r="BA4">
        <f t="shared" si="56"/>
        <v>0</v>
      </c>
      <c r="BB4">
        <f t="shared" si="56"/>
        <v>7</v>
      </c>
      <c r="BC4">
        <f t="shared" si="56"/>
        <v>0</v>
      </c>
      <c r="BD4">
        <f t="shared" si="56"/>
        <v>0</v>
      </c>
      <c r="BE4">
        <f t="shared" si="56"/>
        <v>0</v>
      </c>
      <c r="BF4">
        <f t="shared" si="56"/>
        <v>0</v>
      </c>
      <c r="BG4">
        <f t="shared" si="56"/>
        <v>8</v>
      </c>
      <c r="BH4">
        <f t="shared" si="56"/>
        <v>0</v>
      </c>
      <c r="BI4">
        <f t="shared" si="56"/>
        <v>0</v>
      </c>
      <c r="BJ4">
        <f t="shared" si="56"/>
        <v>0</v>
      </c>
      <c r="BK4">
        <f t="shared" si="56"/>
        <v>0</v>
      </c>
      <c r="BL4">
        <f t="shared" si="56"/>
        <v>9</v>
      </c>
      <c r="BM4">
        <f>MAX(D4:BL4)</f>
        <v>9</v>
      </c>
      <c r="BN4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98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202"/>
      <c r="CV4" s="202"/>
      <c r="CW4" s="202"/>
      <c r="CX4" s="202"/>
      <c r="CY4" s="202"/>
      <c r="CZ4" s="202"/>
      <c r="DA4" s="202"/>
      <c r="DB4" s="202"/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02"/>
      <c r="DT4" s="202"/>
      <c r="DU4" s="202"/>
      <c r="DV4" s="202"/>
      <c r="DW4" s="202"/>
    </row>
    <row r="5" spans="1:127" s="196" customFormat="1" hidden="1" x14ac:dyDescent="0.25">
      <c r="B5"/>
      <c r="C5" s="194" t="s">
        <v>3396</v>
      </c>
      <c r="D5" t="b">
        <f t="shared" ref="D5:AI5" si="57">AND(NOT(D$3),D$2&lt;Min_rok_výhled)</f>
        <v>0</v>
      </c>
      <c r="E5" t="b">
        <f t="shared" si="57"/>
        <v>0</v>
      </c>
      <c r="F5" t="b">
        <f t="shared" si="57"/>
        <v>0</v>
      </c>
      <c r="G5" t="b">
        <f t="shared" si="57"/>
        <v>0</v>
      </c>
      <c r="H5" t="b">
        <f t="shared" si="57"/>
        <v>0</v>
      </c>
      <c r="I5" t="b">
        <f t="shared" si="57"/>
        <v>0</v>
      </c>
      <c r="J5" t="b">
        <f t="shared" si="57"/>
        <v>0</v>
      </c>
      <c r="K5" t="b">
        <f t="shared" si="57"/>
        <v>0</v>
      </c>
      <c r="L5" t="b">
        <f t="shared" si="57"/>
        <v>0</v>
      </c>
      <c r="M5" t="b">
        <f t="shared" si="57"/>
        <v>0</v>
      </c>
      <c r="N5" t="b">
        <f t="shared" si="57"/>
        <v>0</v>
      </c>
      <c r="O5" t="b">
        <f t="shared" si="57"/>
        <v>0</v>
      </c>
      <c r="P5" t="b">
        <f t="shared" si="57"/>
        <v>0</v>
      </c>
      <c r="Q5" t="b">
        <f t="shared" si="57"/>
        <v>0</v>
      </c>
      <c r="R5" t="b">
        <f t="shared" si="57"/>
        <v>0</v>
      </c>
      <c r="S5" t="b">
        <f t="shared" si="57"/>
        <v>0</v>
      </c>
      <c r="T5" t="b">
        <f t="shared" si="57"/>
        <v>0</v>
      </c>
      <c r="U5" t="b">
        <f t="shared" si="57"/>
        <v>0</v>
      </c>
      <c r="V5" t="b">
        <f t="shared" si="57"/>
        <v>0</v>
      </c>
      <c r="W5" t="b">
        <f t="shared" si="57"/>
        <v>0</v>
      </c>
      <c r="X5" t="b">
        <f t="shared" si="57"/>
        <v>0</v>
      </c>
      <c r="Y5" t="b">
        <f t="shared" si="57"/>
        <v>0</v>
      </c>
      <c r="Z5" t="b">
        <f t="shared" si="57"/>
        <v>0</v>
      </c>
      <c r="AA5" t="b">
        <f t="shared" si="57"/>
        <v>0</v>
      </c>
      <c r="AB5" t="b">
        <f t="shared" si="57"/>
        <v>0</v>
      </c>
      <c r="AC5" t="b">
        <f t="shared" si="57"/>
        <v>0</v>
      </c>
      <c r="AD5" t="b">
        <f t="shared" si="57"/>
        <v>1</v>
      </c>
      <c r="AE5" t="b">
        <f t="shared" si="57"/>
        <v>1</v>
      </c>
      <c r="AF5" t="b">
        <f t="shared" si="57"/>
        <v>1</v>
      </c>
      <c r="AG5" t="b">
        <f t="shared" si="57"/>
        <v>1</v>
      </c>
      <c r="AH5" t="b">
        <f t="shared" si="57"/>
        <v>0</v>
      </c>
      <c r="AI5" t="b">
        <f t="shared" si="57"/>
        <v>0</v>
      </c>
      <c r="AJ5" t="b">
        <f t="shared" ref="AJ5:BL5" si="58">AND(NOT(AJ$3),AJ$2&lt;Min_rok_výhled)</f>
        <v>0</v>
      </c>
      <c r="AK5" t="b">
        <f t="shared" si="58"/>
        <v>0</v>
      </c>
      <c r="AL5" t="b">
        <f t="shared" si="58"/>
        <v>0</v>
      </c>
      <c r="AM5" t="b">
        <f t="shared" si="58"/>
        <v>0</v>
      </c>
      <c r="AN5" t="b">
        <f t="shared" si="58"/>
        <v>0</v>
      </c>
      <c r="AO5" t="b">
        <f t="shared" si="58"/>
        <v>0</v>
      </c>
      <c r="AP5" t="b">
        <f t="shared" si="58"/>
        <v>0</v>
      </c>
      <c r="AQ5" t="b">
        <f t="shared" si="58"/>
        <v>0</v>
      </c>
      <c r="AR5" t="b">
        <f t="shared" si="58"/>
        <v>0</v>
      </c>
      <c r="AS5" t="b">
        <f t="shared" si="58"/>
        <v>0</v>
      </c>
      <c r="AT5" t="b">
        <f t="shared" si="58"/>
        <v>0</v>
      </c>
      <c r="AU5" t="b">
        <f t="shared" si="58"/>
        <v>0</v>
      </c>
      <c r="AV5" t="b">
        <f t="shared" si="58"/>
        <v>0</v>
      </c>
      <c r="AW5" t="b">
        <f t="shared" si="58"/>
        <v>0</v>
      </c>
      <c r="AX5" t="b">
        <f t="shared" si="58"/>
        <v>0</v>
      </c>
      <c r="AY5" t="b">
        <f t="shared" si="58"/>
        <v>0</v>
      </c>
      <c r="AZ5" t="b">
        <f t="shared" si="58"/>
        <v>0</v>
      </c>
      <c r="BA5" t="b">
        <f t="shared" si="58"/>
        <v>0</v>
      </c>
      <c r="BB5" t="b">
        <f t="shared" si="58"/>
        <v>0</v>
      </c>
      <c r="BC5" t="b">
        <f t="shared" si="58"/>
        <v>0</v>
      </c>
      <c r="BD5" t="b">
        <f t="shared" si="58"/>
        <v>0</v>
      </c>
      <c r="BE5" t="b">
        <f t="shared" si="58"/>
        <v>0</v>
      </c>
      <c r="BF5" t="b">
        <f t="shared" si="58"/>
        <v>0</v>
      </c>
      <c r="BG5" t="b">
        <f t="shared" si="58"/>
        <v>0</v>
      </c>
      <c r="BH5" t="b">
        <f t="shared" si="58"/>
        <v>0</v>
      </c>
      <c r="BI5" t="b">
        <f t="shared" si="58"/>
        <v>0</v>
      </c>
      <c r="BJ5" t="b">
        <f t="shared" si="58"/>
        <v>0</v>
      </c>
      <c r="BK5" t="b">
        <f t="shared" si="58"/>
        <v>0</v>
      </c>
      <c r="BL5" t="b">
        <f t="shared" si="58"/>
        <v>0</v>
      </c>
      <c r="BM5">
        <f>INDEX(Roky_výhled,,Min_rok_výhled_index)</f>
        <v>2020</v>
      </c>
      <c r="BN5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98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02"/>
      <c r="CP5" s="202"/>
      <c r="CQ5" s="202"/>
      <c r="CR5" s="202"/>
      <c r="CS5" s="202"/>
      <c r="CT5" s="202"/>
      <c r="CU5" s="202"/>
      <c r="CV5" s="202"/>
      <c r="CW5" s="202"/>
      <c r="CX5" s="202"/>
      <c r="CY5" s="202"/>
      <c r="CZ5" s="202"/>
      <c r="DA5" s="202"/>
      <c r="DB5" s="202"/>
      <c r="DC5" s="202"/>
      <c r="DD5" s="202"/>
      <c r="DE5" s="202"/>
      <c r="DF5" s="202"/>
      <c r="DG5" s="202"/>
      <c r="DH5" s="202"/>
      <c r="DI5" s="202"/>
      <c r="DJ5" s="202"/>
      <c r="DK5" s="202"/>
      <c r="DL5" s="202"/>
      <c r="DM5" s="202"/>
      <c r="DN5" s="202"/>
      <c r="DO5" s="202"/>
      <c r="DP5" s="202"/>
      <c r="DQ5" s="202"/>
      <c r="DR5" s="202"/>
      <c r="DS5" s="202"/>
      <c r="DT5" s="202"/>
      <c r="DU5" s="202"/>
      <c r="DV5" s="202"/>
      <c r="DW5" s="202"/>
    </row>
    <row r="6" spans="1:127" s="196" customFormat="1" hidden="1" x14ac:dyDescent="0.25">
      <c r="B6"/>
      <c r="C6" s="194" t="s">
        <v>3397</v>
      </c>
      <c r="D6">
        <f>IF(D3,1,IF(D4&gt;0,2,IF(D5,3,4)))</f>
        <v>1</v>
      </c>
      <c r="E6">
        <f t="shared" ref="E6:BL6" si="59">IF(E3,1,IF(E4&gt;0,2,IF(E5,3,4)))</f>
        <v>1</v>
      </c>
      <c r="F6">
        <f t="shared" si="59"/>
        <v>1</v>
      </c>
      <c r="G6">
        <f t="shared" si="59"/>
        <v>1</v>
      </c>
      <c r="H6">
        <f t="shared" si="59"/>
        <v>1</v>
      </c>
      <c r="I6">
        <f t="shared" si="59"/>
        <v>1</v>
      </c>
      <c r="J6">
        <f t="shared" si="59"/>
        <v>1</v>
      </c>
      <c r="K6">
        <f t="shared" si="59"/>
        <v>1</v>
      </c>
      <c r="L6">
        <f t="shared" si="59"/>
        <v>1</v>
      </c>
      <c r="M6">
        <f t="shared" si="59"/>
        <v>1</v>
      </c>
      <c r="N6">
        <f t="shared" si="59"/>
        <v>1</v>
      </c>
      <c r="O6">
        <f t="shared" si="59"/>
        <v>1</v>
      </c>
      <c r="P6">
        <f t="shared" si="59"/>
        <v>1</v>
      </c>
      <c r="Q6">
        <f t="shared" si="59"/>
        <v>1</v>
      </c>
      <c r="R6">
        <f t="shared" si="59"/>
        <v>1</v>
      </c>
      <c r="S6">
        <f t="shared" si="59"/>
        <v>1</v>
      </c>
      <c r="T6">
        <f t="shared" si="59"/>
        <v>1</v>
      </c>
      <c r="U6">
        <f t="shared" si="59"/>
        <v>1</v>
      </c>
      <c r="V6">
        <f t="shared" si="59"/>
        <v>1</v>
      </c>
      <c r="W6">
        <f t="shared" si="59"/>
        <v>1</v>
      </c>
      <c r="X6">
        <f t="shared" si="59"/>
        <v>1</v>
      </c>
      <c r="Y6">
        <f t="shared" si="59"/>
        <v>1</v>
      </c>
      <c r="Z6">
        <f t="shared" si="59"/>
        <v>1</v>
      </c>
      <c r="AA6">
        <f t="shared" si="59"/>
        <v>1</v>
      </c>
      <c r="AB6">
        <f t="shared" si="59"/>
        <v>1</v>
      </c>
      <c r="AC6">
        <f t="shared" si="59"/>
        <v>1</v>
      </c>
      <c r="AD6">
        <f t="shared" si="59"/>
        <v>3</v>
      </c>
      <c r="AE6">
        <f t="shared" si="59"/>
        <v>3</v>
      </c>
      <c r="AF6">
        <f t="shared" si="59"/>
        <v>3</v>
      </c>
      <c r="AG6">
        <f t="shared" si="59"/>
        <v>3</v>
      </c>
      <c r="AH6">
        <f t="shared" si="59"/>
        <v>2</v>
      </c>
      <c r="AI6">
        <f t="shared" si="59"/>
        <v>4</v>
      </c>
      <c r="AJ6">
        <f t="shared" si="59"/>
        <v>4</v>
      </c>
      <c r="AK6">
        <f t="shared" si="59"/>
        <v>4</v>
      </c>
      <c r="AL6">
        <f t="shared" si="59"/>
        <v>4</v>
      </c>
      <c r="AM6">
        <f t="shared" si="59"/>
        <v>2</v>
      </c>
      <c r="AN6">
        <f t="shared" si="59"/>
        <v>4</v>
      </c>
      <c r="AO6">
        <f t="shared" si="59"/>
        <v>4</v>
      </c>
      <c r="AP6">
        <f t="shared" si="59"/>
        <v>4</v>
      </c>
      <c r="AQ6">
        <f t="shared" si="59"/>
        <v>4</v>
      </c>
      <c r="AR6">
        <f t="shared" si="59"/>
        <v>2</v>
      </c>
      <c r="AS6">
        <f t="shared" si="59"/>
        <v>4</v>
      </c>
      <c r="AT6">
        <f t="shared" si="59"/>
        <v>4</v>
      </c>
      <c r="AU6">
        <f t="shared" si="59"/>
        <v>4</v>
      </c>
      <c r="AV6">
        <f t="shared" si="59"/>
        <v>4</v>
      </c>
      <c r="AW6">
        <f t="shared" si="59"/>
        <v>2</v>
      </c>
      <c r="AX6">
        <f t="shared" si="59"/>
        <v>4</v>
      </c>
      <c r="AY6">
        <f t="shared" si="59"/>
        <v>4</v>
      </c>
      <c r="AZ6">
        <f t="shared" si="59"/>
        <v>4</v>
      </c>
      <c r="BA6">
        <f t="shared" si="59"/>
        <v>4</v>
      </c>
      <c r="BB6">
        <f t="shared" si="59"/>
        <v>2</v>
      </c>
      <c r="BC6">
        <f t="shared" si="59"/>
        <v>4</v>
      </c>
      <c r="BD6">
        <f t="shared" si="59"/>
        <v>4</v>
      </c>
      <c r="BE6">
        <f t="shared" si="59"/>
        <v>4</v>
      </c>
      <c r="BF6">
        <f t="shared" si="59"/>
        <v>4</v>
      </c>
      <c r="BG6">
        <f t="shared" si="59"/>
        <v>2</v>
      </c>
      <c r="BH6">
        <f t="shared" si="59"/>
        <v>4</v>
      </c>
      <c r="BI6">
        <f t="shared" si="59"/>
        <v>4</v>
      </c>
      <c r="BJ6">
        <f t="shared" si="59"/>
        <v>4</v>
      </c>
      <c r="BK6">
        <f t="shared" si="59"/>
        <v>4</v>
      </c>
      <c r="BL6">
        <f t="shared" si="59"/>
        <v>2</v>
      </c>
      <c r="BM6">
        <f>IF(BM$3,0,MAX($D$7:BM$7)+1)</f>
        <v>0</v>
      </c>
      <c r="BN6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98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</row>
    <row r="7" spans="1:127" s="196" customFormat="1" hidden="1" x14ac:dyDescent="0.25">
      <c r="B7"/>
      <c r="C7" s="194"/>
      <c r="D7">
        <f>IF(D3,0,D4)</f>
        <v>0</v>
      </c>
      <c r="E7">
        <f t="shared" ref="E7:BL7" si="60">IF(E3,0,E4)</f>
        <v>0</v>
      </c>
      <c r="F7">
        <f t="shared" si="60"/>
        <v>0</v>
      </c>
      <c r="G7">
        <f t="shared" si="60"/>
        <v>0</v>
      </c>
      <c r="H7">
        <f t="shared" si="60"/>
        <v>0</v>
      </c>
      <c r="I7">
        <f t="shared" si="60"/>
        <v>0</v>
      </c>
      <c r="J7">
        <f t="shared" si="60"/>
        <v>0</v>
      </c>
      <c r="K7">
        <f t="shared" si="60"/>
        <v>0</v>
      </c>
      <c r="L7">
        <f t="shared" si="60"/>
        <v>0</v>
      </c>
      <c r="M7">
        <f t="shared" si="60"/>
        <v>0</v>
      </c>
      <c r="N7">
        <f t="shared" si="60"/>
        <v>0</v>
      </c>
      <c r="O7">
        <f t="shared" si="60"/>
        <v>0</v>
      </c>
      <c r="P7">
        <f t="shared" si="60"/>
        <v>0</v>
      </c>
      <c r="Q7">
        <f t="shared" si="60"/>
        <v>0</v>
      </c>
      <c r="R7">
        <f t="shared" si="60"/>
        <v>0</v>
      </c>
      <c r="S7">
        <f t="shared" si="60"/>
        <v>0</v>
      </c>
      <c r="T7">
        <f t="shared" si="60"/>
        <v>0</v>
      </c>
      <c r="U7">
        <f t="shared" si="60"/>
        <v>0</v>
      </c>
      <c r="V7">
        <f t="shared" si="60"/>
        <v>0</v>
      </c>
      <c r="W7">
        <f t="shared" si="60"/>
        <v>0</v>
      </c>
      <c r="X7">
        <f t="shared" si="60"/>
        <v>0</v>
      </c>
      <c r="Y7">
        <f t="shared" si="60"/>
        <v>0</v>
      </c>
      <c r="Z7">
        <f t="shared" si="60"/>
        <v>0</v>
      </c>
      <c r="AA7">
        <f t="shared" si="60"/>
        <v>0</v>
      </c>
      <c r="AB7">
        <f t="shared" si="60"/>
        <v>0</v>
      </c>
      <c r="AC7">
        <f t="shared" si="60"/>
        <v>0</v>
      </c>
      <c r="AD7">
        <f t="shared" si="60"/>
        <v>0</v>
      </c>
      <c r="AE7">
        <f t="shared" si="60"/>
        <v>0</v>
      </c>
      <c r="AF7">
        <f t="shared" si="60"/>
        <v>0</v>
      </c>
      <c r="AG7">
        <f t="shared" si="60"/>
        <v>0</v>
      </c>
      <c r="AH7">
        <f t="shared" si="60"/>
        <v>3</v>
      </c>
      <c r="AI7">
        <f t="shared" si="60"/>
        <v>0</v>
      </c>
      <c r="AJ7">
        <f t="shared" si="60"/>
        <v>0</v>
      </c>
      <c r="AK7">
        <f t="shared" si="60"/>
        <v>0</v>
      </c>
      <c r="AL7">
        <f t="shared" si="60"/>
        <v>0</v>
      </c>
      <c r="AM7">
        <f t="shared" si="60"/>
        <v>4</v>
      </c>
      <c r="AN7">
        <f t="shared" si="60"/>
        <v>0</v>
      </c>
      <c r="AO7">
        <f t="shared" si="60"/>
        <v>0</v>
      </c>
      <c r="AP7">
        <f t="shared" si="60"/>
        <v>0</v>
      </c>
      <c r="AQ7">
        <f t="shared" si="60"/>
        <v>0</v>
      </c>
      <c r="AR7">
        <f t="shared" si="60"/>
        <v>5</v>
      </c>
      <c r="AS7">
        <f t="shared" si="60"/>
        <v>0</v>
      </c>
      <c r="AT7">
        <f t="shared" si="60"/>
        <v>0</v>
      </c>
      <c r="AU7">
        <f t="shared" si="60"/>
        <v>0</v>
      </c>
      <c r="AV7">
        <f t="shared" si="60"/>
        <v>0</v>
      </c>
      <c r="AW7">
        <f t="shared" si="60"/>
        <v>6</v>
      </c>
      <c r="AX7">
        <f t="shared" si="60"/>
        <v>0</v>
      </c>
      <c r="AY7">
        <f t="shared" si="60"/>
        <v>0</v>
      </c>
      <c r="AZ7">
        <f t="shared" si="60"/>
        <v>0</v>
      </c>
      <c r="BA7">
        <f t="shared" si="60"/>
        <v>0</v>
      </c>
      <c r="BB7">
        <f t="shared" si="60"/>
        <v>7</v>
      </c>
      <c r="BC7">
        <f t="shared" si="60"/>
        <v>0</v>
      </c>
      <c r="BD7">
        <f t="shared" si="60"/>
        <v>0</v>
      </c>
      <c r="BE7">
        <f t="shared" si="60"/>
        <v>0</v>
      </c>
      <c r="BF7">
        <f t="shared" si="60"/>
        <v>0</v>
      </c>
      <c r="BG7">
        <f t="shared" si="60"/>
        <v>8</v>
      </c>
      <c r="BH7">
        <f t="shared" si="60"/>
        <v>0</v>
      </c>
      <c r="BI7">
        <f t="shared" si="60"/>
        <v>0</v>
      </c>
      <c r="BJ7">
        <f t="shared" si="60"/>
        <v>0</v>
      </c>
      <c r="BK7">
        <f t="shared" si="60"/>
        <v>0</v>
      </c>
      <c r="BL7">
        <f t="shared" si="60"/>
        <v>9</v>
      </c>
      <c r="BM7"/>
      <c r="BN7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98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</row>
    <row r="8" spans="1:127" s="196" customFormat="1" hidden="1" x14ac:dyDescent="0.25">
      <c r="B8"/>
      <c r="C8"/>
      <c r="D8" s="10">
        <f>MAX($D$4:D4)+1</f>
        <v>1</v>
      </c>
      <c r="E8" s="10">
        <f>MAX($D$4:E4)+1</f>
        <v>1</v>
      </c>
      <c r="F8" s="10">
        <f>MAX($D$4:F4)+1</f>
        <v>1</v>
      </c>
      <c r="G8" s="10">
        <f>MAX($D$4:G4)+1</f>
        <v>1</v>
      </c>
      <c r="H8" s="10">
        <f>MAX($D$4:H4)+1</f>
        <v>1</v>
      </c>
      <c r="I8" s="10">
        <f>MAX($D$4:I4)+1</f>
        <v>1</v>
      </c>
      <c r="J8" s="10">
        <f>MAX($D$4:J4)+1</f>
        <v>1</v>
      </c>
      <c r="K8" s="10">
        <f>MAX($D$4:K4)+1</f>
        <v>1</v>
      </c>
      <c r="L8" s="10">
        <f>MAX($D$4:L4)+1</f>
        <v>1</v>
      </c>
      <c r="M8" s="10">
        <f>MAX($D$4:M4)+1</f>
        <v>1</v>
      </c>
      <c r="N8" s="10">
        <f>MAX($D$4:N4)+1</f>
        <v>1</v>
      </c>
      <c r="O8" s="10">
        <f>MAX($D$4:O4)+1</f>
        <v>1</v>
      </c>
      <c r="P8" s="10">
        <f>MAX($D$4:P4)+1</f>
        <v>1</v>
      </c>
      <c r="Q8" s="10">
        <f>MAX($D$4:Q4)+1</f>
        <v>1</v>
      </c>
      <c r="R8" s="10">
        <f>MAX($D$4:R4)+1</f>
        <v>1</v>
      </c>
      <c r="S8" s="10">
        <f>MAX($D$4:S4)+1</f>
        <v>1</v>
      </c>
      <c r="T8" s="10">
        <f>MAX($D$4:T4)+1</f>
        <v>1</v>
      </c>
      <c r="U8" s="10">
        <f>MAX($D$4:U4)+1</f>
        <v>1</v>
      </c>
      <c r="V8" s="10">
        <f>MAX($D$4:V4)+1</f>
        <v>1</v>
      </c>
      <c r="W8" s="10">
        <f>MAX($D$4:W4)+1</f>
        <v>1</v>
      </c>
      <c r="X8" s="10">
        <f>MAX($D$4:X4)+1</f>
        <v>1</v>
      </c>
      <c r="Y8" s="10">
        <f>MAX($D$4:Y4)+1</f>
        <v>1</v>
      </c>
      <c r="Z8" s="10">
        <f>MAX($D$4:Z4)+1</f>
        <v>2</v>
      </c>
      <c r="AA8" s="10">
        <f>MAX($D$4:AA4)+1</f>
        <v>2</v>
      </c>
      <c r="AB8" s="10">
        <f>MAX($D$4:AB4)+1</f>
        <v>2</v>
      </c>
      <c r="AC8" s="10">
        <f>MAX($D$4:AC4)+1</f>
        <v>3</v>
      </c>
      <c r="AD8" s="10">
        <f>MAX($D$4:AD4)+1</f>
        <v>3</v>
      </c>
      <c r="AE8" s="10">
        <f>MAX($D$4:AE4)+1</f>
        <v>3</v>
      </c>
      <c r="AF8" s="10">
        <f>MAX($D$4:AF4)+1</f>
        <v>3</v>
      </c>
      <c r="AG8" s="10">
        <f>MAX($D$4:AG4)+1</f>
        <v>3</v>
      </c>
      <c r="AH8" s="10">
        <f>MAX($D$4:AH4)+1</f>
        <v>4</v>
      </c>
      <c r="AI8" s="10">
        <f>MAX($D$4:AI4)+1</f>
        <v>4</v>
      </c>
      <c r="AJ8" s="10">
        <f>MAX($D$4:AJ4)+1</f>
        <v>4</v>
      </c>
      <c r="AK8" s="10">
        <f>MAX($D$4:AK4)+1</f>
        <v>4</v>
      </c>
      <c r="AL8" s="10">
        <f>MAX($D$4:AL4)+1</f>
        <v>4</v>
      </c>
      <c r="AM8" s="10">
        <f>MAX($D$4:AM4)+1</f>
        <v>5</v>
      </c>
      <c r="AN8" s="10">
        <f>MAX($D$4:AN4)+1</f>
        <v>5</v>
      </c>
      <c r="AO8" s="10">
        <f>MAX($D$4:AO4)+1</f>
        <v>5</v>
      </c>
      <c r="AP8" s="10">
        <f>MAX($D$4:AP4)+1</f>
        <v>5</v>
      </c>
      <c r="AQ8" s="10">
        <f>MAX($D$4:AQ4)+1</f>
        <v>5</v>
      </c>
      <c r="AR8" s="10">
        <f>MAX($D$4:AR4)+1</f>
        <v>6</v>
      </c>
      <c r="AS8" s="10">
        <f>MAX($D$4:AS4)+1</f>
        <v>6</v>
      </c>
      <c r="AT8" s="10">
        <f>MAX($D$4:AT4)+1</f>
        <v>6</v>
      </c>
      <c r="AU8" s="10">
        <f>MAX($D$4:AU4)+1</f>
        <v>6</v>
      </c>
      <c r="AV8" s="10">
        <f>MAX($D$4:AV4)+1</f>
        <v>6</v>
      </c>
      <c r="AW8" s="10">
        <f>MAX($D$4:AW4)+1</f>
        <v>7</v>
      </c>
      <c r="AX8" s="10">
        <f>MAX($D$4:AX4)+1</f>
        <v>7</v>
      </c>
      <c r="AY8" s="10">
        <f>MAX($D$4:AY4)+1</f>
        <v>7</v>
      </c>
      <c r="AZ8" s="10">
        <f>MAX($D$4:AZ4)+1</f>
        <v>7</v>
      </c>
      <c r="BA8" s="10">
        <f>MAX($D$4:BA4)+1</f>
        <v>7</v>
      </c>
      <c r="BB8" s="10">
        <f>MAX($D$4:BB4)+1</f>
        <v>8</v>
      </c>
      <c r="BC8" s="10">
        <f>MAX($D$4:BC4)+1</f>
        <v>8</v>
      </c>
      <c r="BD8" s="10">
        <f>MAX($D$4:BD4)+1</f>
        <v>8</v>
      </c>
      <c r="BE8" s="10">
        <f>MAX($D$4:BE4)+1</f>
        <v>8</v>
      </c>
      <c r="BF8" s="10">
        <f>MAX($D$4:BF4)+1</f>
        <v>8</v>
      </c>
      <c r="BG8" s="10">
        <f>MAX($D$4:BG4)+1</f>
        <v>9</v>
      </c>
      <c r="BH8" s="10">
        <f>MAX($D$4:BH4)+1</f>
        <v>9</v>
      </c>
      <c r="BI8" s="10">
        <f>MAX($D$4:BI4)+1</f>
        <v>9</v>
      </c>
      <c r="BJ8" s="10">
        <f>MAX($D$4:BJ4)+1</f>
        <v>9</v>
      </c>
      <c r="BK8" s="10">
        <f>MAX($D$4:BK4)+1</f>
        <v>9</v>
      </c>
      <c r="BL8" s="10">
        <f>MAX($D$4:BL4)+1</f>
        <v>10</v>
      </c>
      <c r="BN8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98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</row>
    <row r="9" spans="1:127" s="196" customFormat="1" hidden="1" x14ac:dyDescent="0.25">
      <c r="B9"/>
      <c r="C9"/>
      <c r="D9">
        <f>IF(D$3,0,IF(C8=D8,C9+1,0))</f>
        <v>0</v>
      </c>
      <c r="E9">
        <f t="shared" ref="E9:BL9" si="61">IF(E$3,0,IF(D8=E8,D9+1,0))</f>
        <v>0</v>
      </c>
      <c r="F9">
        <f t="shared" si="61"/>
        <v>0</v>
      </c>
      <c r="G9">
        <f t="shared" si="61"/>
        <v>0</v>
      </c>
      <c r="H9">
        <f t="shared" si="61"/>
        <v>0</v>
      </c>
      <c r="I9">
        <f t="shared" si="61"/>
        <v>0</v>
      </c>
      <c r="J9">
        <f t="shared" si="61"/>
        <v>0</v>
      </c>
      <c r="K9">
        <f t="shared" si="61"/>
        <v>0</v>
      </c>
      <c r="L9">
        <f t="shared" si="61"/>
        <v>0</v>
      </c>
      <c r="M9">
        <f t="shared" si="61"/>
        <v>0</v>
      </c>
      <c r="N9">
        <f t="shared" si="61"/>
        <v>0</v>
      </c>
      <c r="O9">
        <f t="shared" si="61"/>
        <v>0</v>
      </c>
      <c r="P9">
        <f t="shared" si="61"/>
        <v>0</v>
      </c>
      <c r="Q9">
        <f t="shared" si="61"/>
        <v>0</v>
      </c>
      <c r="R9">
        <f t="shared" si="61"/>
        <v>0</v>
      </c>
      <c r="S9">
        <f t="shared" si="61"/>
        <v>0</v>
      </c>
      <c r="T9">
        <f t="shared" si="61"/>
        <v>0</v>
      </c>
      <c r="U9">
        <f t="shared" si="61"/>
        <v>0</v>
      </c>
      <c r="V9">
        <f t="shared" si="61"/>
        <v>0</v>
      </c>
      <c r="W9">
        <f t="shared" si="61"/>
        <v>0</v>
      </c>
      <c r="X9">
        <f t="shared" si="61"/>
        <v>0</v>
      </c>
      <c r="Y9">
        <f t="shared" si="61"/>
        <v>0</v>
      </c>
      <c r="Z9">
        <f t="shared" si="61"/>
        <v>0</v>
      </c>
      <c r="AA9">
        <f t="shared" si="61"/>
        <v>0</v>
      </c>
      <c r="AB9">
        <f t="shared" si="61"/>
        <v>0</v>
      </c>
      <c r="AC9">
        <f t="shared" si="61"/>
        <v>0</v>
      </c>
      <c r="AD9">
        <f t="shared" si="61"/>
        <v>1</v>
      </c>
      <c r="AE9">
        <f t="shared" si="61"/>
        <v>2</v>
      </c>
      <c r="AF9">
        <f t="shared" si="61"/>
        <v>3</v>
      </c>
      <c r="AG9">
        <f t="shared" si="61"/>
        <v>4</v>
      </c>
      <c r="AH9">
        <f t="shared" si="61"/>
        <v>0</v>
      </c>
      <c r="AI9">
        <f t="shared" si="61"/>
        <v>1</v>
      </c>
      <c r="AJ9">
        <f t="shared" si="61"/>
        <v>2</v>
      </c>
      <c r="AK9">
        <f t="shared" si="61"/>
        <v>3</v>
      </c>
      <c r="AL9">
        <f t="shared" si="61"/>
        <v>4</v>
      </c>
      <c r="AM9">
        <f t="shared" si="61"/>
        <v>0</v>
      </c>
      <c r="AN9">
        <f t="shared" si="61"/>
        <v>1</v>
      </c>
      <c r="AO9">
        <f t="shared" si="61"/>
        <v>2</v>
      </c>
      <c r="AP9">
        <f t="shared" si="61"/>
        <v>3</v>
      </c>
      <c r="AQ9">
        <f t="shared" si="61"/>
        <v>4</v>
      </c>
      <c r="AR9">
        <f t="shared" si="61"/>
        <v>0</v>
      </c>
      <c r="AS9">
        <f t="shared" si="61"/>
        <v>1</v>
      </c>
      <c r="AT9">
        <f t="shared" si="61"/>
        <v>2</v>
      </c>
      <c r="AU9">
        <f t="shared" si="61"/>
        <v>3</v>
      </c>
      <c r="AV9">
        <f t="shared" si="61"/>
        <v>4</v>
      </c>
      <c r="AW9">
        <f t="shared" si="61"/>
        <v>0</v>
      </c>
      <c r="AX9">
        <f t="shared" si="61"/>
        <v>1</v>
      </c>
      <c r="AY9">
        <f t="shared" si="61"/>
        <v>2</v>
      </c>
      <c r="AZ9">
        <f t="shared" si="61"/>
        <v>3</v>
      </c>
      <c r="BA9">
        <f t="shared" si="61"/>
        <v>4</v>
      </c>
      <c r="BB9">
        <f t="shared" si="61"/>
        <v>0</v>
      </c>
      <c r="BC9">
        <f t="shared" si="61"/>
        <v>1</v>
      </c>
      <c r="BD9">
        <f t="shared" si="61"/>
        <v>2</v>
      </c>
      <c r="BE9">
        <f t="shared" si="61"/>
        <v>3</v>
      </c>
      <c r="BF9">
        <f t="shared" si="61"/>
        <v>4</v>
      </c>
      <c r="BG9">
        <f t="shared" si="61"/>
        <v>0</v>
      </c>
      <c r="BH9">
        <f t="shared" si="61"/>
        <v>1</v>
      </c>
      <c r="BI9">
        <f t="shared" si="61"/>
        <v>2</v>
      </c>
      <c r="BJ9">
        <f t="shared" si="61"/>
        <v>3</v>
      </c>
      <c r="BK9">
        <f t="shared" si="61"/>
        <v>4</v>
      </c>
      <c r="BL9">
        <f t="shared" si="61"/>
        <v>0</v>
      </c>
      <c r="BM9"/>
      <c r="BN9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98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</row>
    <row r="10" spans="1:127" x14ac:dyDescent="0.25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9"/>
    </row>
    <row r="11" spans="1:127" ht="15.75" thickBot="1" x14ac:dyDescent="0.3"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200"/>
    </row>
    <row r="12" spans="1:127" s="196" customFormat="1" ht="15.75" thickBot="1" x14ac:dyDescent="0.3">
      <c r="A12" t="str">
        <f>B12</f>
        <v>B_102010</v>
      </c>
      <c r="B12" t="s">
        <v>35</v>
      </c>
      <c r="C12" s="211" t="s">
        <v>3352</v>
      </c>
      <c r="D12" s="212">
        <f t="array" ref="D12">MIN(IFERROR(VALUE(EB[#Headers]),1000000))</f>
        <v>1990</v>
      </c>
      <c r="E12" s="213">
        <f t="shared" ref="E12:W12" si="62">D12+1</f>
        <v>1991</v>
      </c>
      <c r="F12" s="213">
        <f t="shared" si="62"/>
        <v>1992</v>
      </c>
      <c r="G12" s="213">
        <f t="shared" si="62"/>
        <v>1993</v>
      </c>
      <c r="H12" s="213">
        <f t="shared" si="62"/>
        <v>1994</v>
      </c>
      <c r="I12" s="213">
        <f t="shared" si="62"/>
        <v>1995</v>
      </c>
      <c r="J12" s="213">
        <f t="shared" si="62"/>
        <v>1996</v>
      </c>
      <c r="K12" s="213">
        <f t="shared" si="62"/>
        <v>1997</v>
      </c>
      <c r="L12" s="213">
        <f t="shared" si="62"/>
        <v>1998</v>
      </c>
      <c r="M12" s="213">
        <f t="shared" si="62"/>
        <v>1999</v>
      </c>
      <c r="N12" s="213">
        <f t="shared" si="62"/>
        <v>2000</v>
      </c>
      <c r="O12" s="213">
        <f t="shared" si="62"/>
        <v>2001</v>
      </c>
      <c r="P12" s="213">
        <f t="shared" si="62"/>
        <v>2002</v>
      </c>
      <c r="Q12" s="213">
        <f t="shared" si="62"/>
        <v>2003</v>
      </c>
      <c r="R12" s="213">
        <f t="shared" si="62"/>
        <v>2004</v>
      </c>
      <c r="S12" s="213">
        <f t="shared" si="62"/>
        <v>2005</v>
      </c>
      <c r="T12" s="213">
        <f t="shared" si="62"/>
        <v>2006</v>
      </c>
      <c r="U12" s="213">
        <f t="shared" si="62"/>
        <v>2007</v>
      </c>
      <c r="V12" s="213">
        <f t="shared" si="62"/>
        <v>2008</v>
      </c>
      <c r="W12" s="213">
        <f t="shared" si="62"/>
        <v>2009</v>
      </c>
      <c r="X12" s="213">
        <f>S12+5</f>
        <v>2010</v>
      </c>
      <c r="Y12" s="213">
        <f>X12+1</f>
        <v>2011</v>
      </c>
      <c r="Z12" s="213">
        <f>Y12+1</f>
        <v>2012</v>
      </c>
      <c r="AA12" s="213">
        <f>Z12+1</f>
        <v>2013</v>
      </c>
      <c r="AB12" s="213">
        <f>AA12+1</f>
        <v>2014</v>
      </c>
      <c r="AC12" s="213">
        <f>AB12+1</f>
        <v>2015</v>
      </c>
      <c r="AD12" s="213">
        <f>Y12+5</f>
        <v>2016</v>
      </c>
      <c r="AE12" s="213">
        <f t="shared" ref="AE12:BL12" si="63">Z12+5</f>
        <v>2017</v>
      </c>
      <c r="AF12" s="213">
        <f t="shared" si="63"/>
        <v>2018</v>
      </c>
      <c r="AG12" s="213">
        <f t="shared" si="63"/>
        <v>2019</v>
      </c>
      <c r="AH12" s="213">
        <f t="shared" si="63"/>
        <v>2020</v>
      </c>
      <c r="AI12" s="213">
        <f t="shared" si="63"/>
        <v>2021</v>
      </c>
      <c r="AJ12" s="213">
        <f t="shared" si="63"/>
        <v>2022</v>
      </c>
      <c r="AK12" s="213">
        <f t="shared" si="63"/>
        <v>2023</v>
      </c>
      <c r="AL12" s="213">
        <f t="shared" si="63"/>
        <v>2024</v>
      </c>
      <c r="AM12" s="213">
        <f t="shared" si="63"/>
        <v>2025</v>
      </c>
      <c r="AN12" s="213">
        <f t="shared" si="63"/>
        <v>2026</v>
      </c>
      <c r="AO12" s="213">
        <f t="shared" si="63"/>
        <v>2027</v>
      </c>
      <c r="AP12" s="213">
        <f t="shared" si="63"/>
        <v>2028</v>
      </c>
      <c r="AQ12" s="213">
        <f t="shared" si="63"/>
        <v>2029</v>
      </c>
      <c r="AR12" s="213">
        <f t="shared" si="63"/>
        <v>2030</v>
      </c>
      <c r="AS12" s="213">
        <f t="shared" si="63"/>
        <v>2031</v>
      </c>
      <c r="AT12" s="213">
        <f t="shared" si="63"/>
        <v>2032</v>
      </c>
      <c r="AU12" s="213">
        <f t="shared" si="63"/>
        <v>2033</v>
      </c>
      <c r="AV12" s="213">
        <f t="shared" si="63"/>
        <v>2034</v>
      </c>
      <c r="AW12" s="213">
        <f t="shared" si="63"/>
        <v>2035</v>
      </c>
      <c r="AX12" s="213">
        <f t="shared" si="63"/>
        <v>2036</v>
      </c>
      <c r="AY12" s="213">
        <f t="shared" si="63"/>
        <v>2037</v>
      </c>
      <c r="AZ12" s="213">
        <f t="shared" si="63"/>
        <v>2038</v>
      </c>
      <c r="BA12" s="213">
        <f t="shared" si="63"/>
        <v>2039</v>
      </c>
      <c r="BB12" s="213">
        <f t="shared" si="63"/>
        <v>2040</v>
      </c>
      <c r="BC12" s="213">
        <f t="shared" si="63"/>
        <v>2041</v>
      </c>
      <c r="BD12" s="213">
        <f t="shared" si="63"/>
        <v>2042</v>
      </c>
      <c r="BE12" s="213">
        <f t="shared" si="63"/>
        <v>2043</v>
      </c>
      <c r="BF12" s="213">
        <f t="shared" si="63"/>
        <v>2044</v>
      </c>
      <c r="BG12" s="213">
        <f t="shared" si="63"/>
        <v>2045</v>
      </c>
      <c r="BH12" s="213">
        <f t="shared" si="63"/>
        <v>2046</v>
      </c>
      <c r="BI12" s="213">
        <f t="shared" si="63"/>
        <v>2047</v>
      </c>
      <c r="BJ12" s="213">
        <f t="shared" si="63"/>
        <v>2048</v>
      </c>
      <c r="BK12" s="213">
        <f t="shared" si="63"/>
        <v>2049</v>
      </c>
      <c r="BL12" s="214">
        <f t="shared" si="63"/>
        <v>2050</v>
      </c>
      <c r="BM12"/>
      <c r="BN12" s="181" t="str">
        <f>C12</f>
        <v>KS domácnosti [PJ]</v>
      </c>
      <c r="BO12" s="219">
        <f>BO$2</f>
        <v>2012</v>
      </c>
      <c r="BP12" s="217">
        <f t="shared" ref="BP12:BY12" si="64">BP$2</f>
        <v>2015</v>
      </c>
      <c r="BQ12" s="217">
        <f t="shared" si="64"/>
        <v>2020</v>
      </c>
      <c r="BR12" s="217">
        <f t="shared" si="64"/>
        <v>2025</v>
      </c>
      <c r="BS12" s="217">
        <f t="shared" si="64"/>
        <v>2030</v>
      </c>
      <c r="BT12" s="217">
        <f t="shared" si="64"/>
        <v>2035</v>
      </c>
      <c r="BU12" s="217">
        <f t="shared" si="64"/>
        <v>2040</v>
      </c>
      <c r="BV12" s="217">
        <f t="shared" si="64"/>
        <v>2045</v>
      </c>
      <c r="BW12" s="217">
        <f t="shared" si="64"/>
        <v>2050</v>
      </c>
      <c r="BX12" s="217">
        <f t="shared" si="64"/>
        <v>2055</v>
      </c>
      <c r="BY12" s="218">
        <f t="shared" si="64"/>
        <v>2060</v>
      </c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</row>
    <row r="13" spans="1:127" s="196" customFormat="1" x14ac:dyDescent="0.25">
      <c r="A13" s="196" t="str">
        <f>A12</f>
        <v>B_102010</v>
      </c>
      <c r="B13" t="s">
        <v>3130</v>
      </c>
      <c r="C13" s="179" t="s">
        <v>3267</v>
      </c>
      <c r="D13" s="215">
        <f ca="1">CHOOSE(D$6,SUMIFS(INDIRECT("EB[" &amp; D$12 &amp; "]"),EB[indic_nrg],$A12,EB[Nositel],$B13,EB[Výběr],1,EB[unit],"TJ"),INDEX($BO13:$DW13,,D$4),D$9/(INDEX(Roky_výhled,,D$8)-Last_Bil)*(INDEX($BO13:$DW13,,D$8)-INDEX($D13:$BL13,,$E$1))+INDEX($D13:$BL13,,$E$1),D$9/(INDEX(Roky_výhled,,D$8)-INDEX(Roky_výhled,,D$8-1))*(INDEX($BO13:$DW13,,D$8)-INDEX($BO13:$DW13,,D$8-1))+INDEX($BO13:$DW13,,D$8-1))</f>
        <v>127551</v>
      </c>
      <c r="E13" s="173">
        <f ca="1">CHOOSE(E$6,SUMIFS(INDIRECT("EB[" &amp; E$12 &amp; "]"),EB[indic_nrg],$A12,EB[Nositel],$B13,EB[Výběr],1,EB[unit],"TJ"),INDEX($BO13:$DW13,,E$4),E$9/(INDEX(Roky_výhled,,E$8)-Last_Bil)*(INDEX($BO13:$DW13,,E$8)-INDEX($D13:$BL13,,$E$1))+INDEX($D13:$BL13,,$E$1),E$9/(INDEX(Roky_výhled,,E$8)-INDEX(Roky_výhled,,E$8-1))*(INDEX($BO13:$DW13,,E$8)-INDEX($BO13:$DW13,,E$8-1))+INDEX($BO13:$DW13,,E$8-1))</f>
        <v>113830</v>
      </c>
      <c r="F13" s="173">
        <f ca="1">CHOOSE(F$6,SUMIFS(INDIRECT("EB[" &amp; F$12 &amp; "]"),EB[indic_nrg],$A12,EB[Nositel],$B13,EB[Výběr],1,EB[unit],"TJ"),INDEX($BO13:$DW13,,F$4),F$9/(INDEX(Roky_výhled,,F$8)-Last_Bil)*(INDEX($BO13:$DW13,,F$8)-INDEX($D13:$BL13,,$E$1))+INDEX($D13:$BL13,,$E$1),F$9/(INDEX(Roky_výhled,,F$8)-INDEX(Roky_výhled,,F$8-1))*(INDEX($BO13:$DW13,,F$8)-INDEX($BO13:$DW13,,F$8-1))+INDEX($BO13:$DW13,,F$8-1))</f>
        <v>97306</v>
      </c>
      <c r="G13" s="173">
        <f ca="1">CHOOSE(G$6,SUMIFS(INDIRECT("EB[" &amp; G$12 &amp; "]"),EB[indic_nrg],$A12,EB[Nositel],$B13,EB[Výběr],1,EB[unit],"TJ"),INDEX($BO13:$DW13,,G$4),G$9/(INDEX(Roky_výhled,,G$8)-Last_Bil)*(INDEX($BO13:$DW13,,G$8)-INDEX($D13:$BL13,,$E$1))+INDEX($D13:$BL13,,$E$1),G$9/(INDEX(Roky_výhled,,G$8)-INDEX(Roky_výhled,,G$8-1))*(INDEX($BO13:$DW13,,G$8)-INDEX($BO13:$DW13,,G$8-1))+INDEX($BO13:$DW13,,G$8-1))</f>
        <v>89110</v>
      </c>
      <c r="H13" s="173">
        <f ca="1">CHOOSE(H$6,SUMIFS(INDIRECT("EB[" &amp; H$12 &amp; "]"),EB[indic_nrg],$A12,EB[Nositel],$B13,EB[Výběr],1,EB[unit],"TJ"),INDEX($BO13:$DW13,,H$4),H$9/(INDEX(Roky_výhled,,H$8)-Last_Bil)*(INDEX($BO13:$DW13,,H$8)-INDEX($D13:$BL13,,$E$1))+INDEX($D13:$BL13,,$E$1),H$9/(INDEX(Roky_výhled,,H$8)-INDEX(Roky_výhled,,H$8-1))*(INDEX($BO13:$DW13,,H$8)-INDEX($BO13:$DW13,,H$8-1))+INDEX($BO13:$DW13,,H$8-1))</f>
        <v>82964</v>
      </c>
      <c r="I13" s="173">
        <f ca="1">CHOOSE(I$6,SUMIFS(INDIRECT("EB[" &amp; I$12 &amp; "]"),EB[indic_nrg],$A12,EB[Nositel],$B13,EB[Výběr],1,EB[unit],"TJ"),INDEX($BO13:$DW13,,I$4),I$9/(INDEX(Roky_výhled,,I$8)-Last_Bil)*(INDEX($BO13:$DW13,,I$8)-INDEX($D13:$BL13,,$E$1))+INDEX($D13:$BL13,,$E$1),I$9/(INDEX(Roky_výhled,,I$8)-INDEX(Roky_výhled,,I$8-1))*(INDEX($BO13:$DW13,,I$8)-INDEX($BO13:$DW13,,I$8-1))+INDEX($BO13:$DW13,,I$8-1))</f>
        <v>74094</v>
      </c>
      <c r="J13" s="173">
        <f ca="1">CHOOSE(J$6,SUMIFS(INDIRECT("EB[" &amp; J$12 &amp; "]"),EB[indic_nrg],$A12,EB[Nositel],$B13,EB[Výběr],1,EB[unit],"TJ"),INDEX($BO13:$DW13,,J$4),J$9/(INDEX(Roky_výhled,,J$8)-Last_Bil)*(INDEX($BO13:$DW13,,J$8)-INDEX($D13:$BL13,,$E$1))+INDEX($D13:$BL13,,$E$1),J$9/(INDEX(Roky_výhled,,J$8)-INDEX(Roky_výhled,,J$8-1))*(INDEX($BO13:$DW13,,J$8)-INDEX($BO13:$DW13,,J$8-1))+INDEX($BO13:$DW13,,J$8-1))</f>
        <v>79641</v>
      </c>
      <c r="K13" s="173">
        <f ca="1">CHOOSE(K$6,SUMIFS(INDIRECT("EB[" &amp; K$12 &amp; "]"),EB[indic_nrg],$A12,EB[Nositel],$B13,EB[Výběr],1,EB[unit],"TJ"),INDEX($BO13:$DW13,,K$4),K$9/(INDEX(Roky_výhled,,K$8)-Last_Bil)*(INDEX($BO13:$DW13,,K$8)-INDEX($D13:$BL13,,$E$1))+INDEX($D13:$BL13,,$E$1),K$9/(INDEX(Roky_výhled,,K$8)-INDEX(Roky_výhled,,K$8-1))*(INDEX($BO13:$DW13,,K$8)-INDEX($BO13:$DW13,,K$8-1))+INDEX($BO13:$DW13,,K$8-1))</f>
        <v>69735</v>
      </c>
      <c r="L13" s="173">
        <f ca="1">CHOOSE(L$6,SUMIFS(INDIRECT("EB[" &amp; L$12 &amp; "]"),EB[indic_nrg],$A12,EB[Nositel],$B13,EB[Výběr],1,EB[unit],"TJ"),INDEX($BO13:$DW13,,L$4),L$9/(INDEX(Roky_výhled,,L$8)-Last_Bil)*(INDEX($BO13:$DW13,,L$8)-INDEX($D13:$BL13,,$E$1))+INDEX($D13:$BL13,,$E$1),L$9/(INDEX(Roky_výhled,,L$8)-INDEX(Roky_výhled,,L$8-1))*(INDEX($BO13:$DW13,,L$8)-INDEX($BO13:$DW13,,L$8-1))+INDEX($BO13:$DW13,,L$8-1))</f>
        <v>49285</v>
      </c>
      <c r="M13" s="173">
        <f ca="1">CHOOSE(M$6,SUMIFS(INDIRECT("EB[" &amp; M$12 &amp; "]"),EB[indic_nrg],$A12,EB[Nositel],$B13,EB[Výběr],1,EB[unit],"TJ"),INDEX($BO13:$DW13,,M$4),M$9/(INDEX(Roky_výhled,,M$8)-Last_Bil)*(INDEX($BO13:$DW13,,M$8)-INDEX($D13:$BL13,,$E$1))+INDEX($D13:$BL13,,$E$1),M$9/(INDEX(Roky_výhled,,M$8)-INDEX(Roky_výhled,,M$8-1))*(INDEX($BO13:$DW13,,M$8)-INDEX($BO13:$DW13,,M$8-1))+INDEX($BO13:$DW13,,M$8-1))</f>
        <v>37756</v>
      </c>
      <c r="N13" s="173">
        <f ca="1">CHOOSE(N$6,SUMIFS(INDIRECT("EB[" &amp; N$12 &amp; "]"),EB[indic_nrg],$A12,EB[Nositel],$B13,EB[Výběr],1,EB[unit],"TJ"),INDEX($BO13:$DW13,,N$4),N$9/(INDEX(Roky_výhled,,N$8)-Last_Bil)*(INDEX($BO13:$DW13,,N$8)-INDEX($D13:$BL13,,$E$1))+INDEX($D13:$BL13,,$E$1),N$9/(INDEX(Roky_výhled,,N$8)-INDEX(Roky_výhled,,N$8-1))*(INDEX($BO13:$DW13,,N$8)-INDEX($BO13:$DW13,,N$8-1))+INDEX($BO13:$DW13,,N$8-1))</f>
        <v>37490</v>
      </c>
      <c r="O13" s="173">
        <f ca="1">CHOOSE(O$6,SUMIFS(INDIRECT("EB[" &amp; O$12 &amp; "]"),EB[indic_nrg],$A12,EB[Nositel],$B13,EB[Výběr],1,EB[unit],"TJ"),INDEX($BO13:$DW13,,O$4),O$9/(INDEX(Roky_výhled,,O$8)-Last_Bil)*(INDEX($BO13:$DW13,,O$8)-INDEX($D13:$BL13,,$E$1))+INDEX($D13:$BL13,,$E$1),O$9/(INDEX(Roky_výhled,,O$8)-INDEX(Roky_výhled,,O$8-1))*(INDEX($BO13:$DW13,,O$8)-INDEX($BO13:$DW13,,O$8-1))+INDEX($BO13:$DW13,,O$8-1))</f>
        <v>38075</v>
      </c>
      <c r="P13" s="173">
        <f ca="1">CHOOSE(P$6,SUMIFS(INDIRECT("EB[" &amp; P$12 &amp; "]"),EB[indic_nrg],$A12,EB[Nositel],$B13,EB[Výběr],1,EB[unit],"TJ"),INDEX($BO13:$DW13,,P$4),P$9/(INDEX(Roky_výhled,,P$8)-Last_Bil)*(INDEX($BO13:$DW13,,P$8)-INDEX($D13:$BL13,,$E$1))+INDEX($D13:$BL13,,$E$1),P$9/(INDEX(Roky_výhled,,P$8)-INDEX(Roky_výhled,,P$8-1))*(INDEX($BO13:$DW13,,P$8)-INDEX($BO13:$DW13,,P$8-1))+INDEX($BO13:$DW13,,P$8-1))</f>
        <v>34684</v>
      </c>
      <c r="Q13" s="173">
        <f ca="1">CHOOSE(Q$6,SUMIFS(INDIRECT("EB[" &amp; Q$12 &amp; "]"),EB[indic_nrg],$A12,EB[Nositel],$B13,EB[Výběr],1,EB[unit],"TJ"),INDEX($BO13:$DW13,,Q$4),Q$9/(INDEX(Roky_výhled,,Q$8)-Last_Bil)*(INDEX($BO13:$DW13,,Q$8)-INDEX($D13:$BL13,,$E$1))+INDEX($D13:$BL13,,$E$1),Q$9/(INDEX(Roky_výhled,,Q$8)-INDEX(Roky_výhled,,Q$8-1))*(INDEX($BO13:$DW13,,Q$8)-INDEX($BO13:$DW13,,Q$8-1))+INDEX($BO13:$DW13,,Q$8-1))</f>
        <v>34378</v>
      </c>
      <c r="R13" s="173">
        <f ca="1">CHOOSE(R$6,SUMIFS(INDIRECT("EB[" &amp; R$12 &amp; "]"),EB[indic_nrg],$A12,EB[Nositel],$B13,EB[Výběr],1,EB[unit],"TJ"),INDEX($BO13:$DW13,,R$4),R$9/(INDEX(Roky_výhled,,R$8)-Last_Bil)*(INDEX($BO13:$DW13,,R$8)-INDEX($D13:$BL13,,$E$1))+INDEX($D13:$BL13,,$E$1),R$9/(INDEX(Roky_výhled,,R$8)-INDEX(Roky_výhled,,R$8-1))*(INDEX($BO13:$DW13,,R$8)-INDEX($BO13:$DW13,,R$8-1))+INDEX($BO13:$DW13,,R$8-1))</f>
        <v>33923</v>
      </c>
      <c r="S13" s="173">
        <f ca="1">CHOOSE(S$6,SUMIFS(INDIRECT("EB[" &amp; S$12 &amp; "]"),EB[indic_nrg],$A12,EB[Nositel],$B13,EB[Výběr],1,EB[unit],"TJ"),INDEX($BO13:$DW13,,S$4),S$9/(INDEX(Roky_výhled,,S$8)-Last_Bil)*(INDEX($BO13:$DW13,,S$8)-INDEX($D13:$BL13,,$E$1))+INDEX($D13:$BL13,,$E$1),S$9/(INDEX(Roky_výhled,,S$8)-INDEX(Roky_výhled,,S$8-1))*(INDEX($BO13:$DW13,,S$8)-INDEX($BO13:$DW13,,S$8-1))+INDEX($BO13:$DW13,,S$8-1))</f>
        <v>28556</v>
      </c>
      <c r="T13" s="173">
        <f ca="1">CHOOSE(T$6,SUMIFS(INDIRECT("EB[" &amp; T$12 &amp; "]"),EB[indic_nrg],$A12,EB[Nositel],$B13,EB[Výběr],1,EB[unit],"TJ"),INDEX($BO13:$DW13,,T$4),T$9/(INDEX(Roky_výhled,,T$8)-Last_Bil)*(INDEX($BO13:$DW13,,T$8)-INDEX($D13:$BL13,,$E$1))+INDEX($D13:$BL13,,$E$1),T$9/(INDEX(Roky_výhled,,T$8)-INDEX(Roky_výhled,,T$8-1))*(INDEX($BO13:$DW13,,T$8)-INDEX($BO13:$DW13,,T$8-1))+INDEX($BO13:$DW13,,T$8-1))</f>
        <v>33118</v>
      </c>
      <c r="U13" s="173">
        <f ca="1">CHOOSE(U$6,SUMIFS(INDIRECT("EB[" &amp; U$12 &amp; "]"),EB[indic_nrg],$A12,EB[Nositel],$B13,EB[Výběr],1,EB[unit],"TJ"),INDEX($BO13:$DW13,,U$4),U$9/(INDEX(Roky_výhled,,U$8)-Last_Bil)*(INDEX($BO13:$DW13,,U$8)-INDEX($D13:$BL13,,$E$1))+INDEX($D13:$BL13,,$E$1),U$9/(INDEX(Roky_výhled,,U$8)-INDEX(Roky_výhled,,U$8-1))*(INDEX($BO13:$DW13,,U$8)-INDEX($BO13:$DW13,,U$8-1))+INDEX($BO13:$DW13,,U$8-1))</f>
        <v>26483</v>
      </c>
      <c r="V13" s="173">
        <f ca="1">CHOOSE(V$6,SUMIFS(INDIRECT("EB[" &amp; V$12 &amp; "]"),EB[indic_nrg],$A12,EB[Nositel],$B13,EB[Výběr],1,EB[unit],"TJ"),INDEX($BO13:$DW13,,V$4),V$9/(INDEX(Roky_výhled,,V$8)-Last_Bil)*(INDEX($BO13:$DW13,,V$8)-INDEX($D13:$BL13,,$E$1))+INDEX($D13:$BL13,,$E$1),V$9/(INDEX(Roky_výhled,,V$8)-INDEX(Roky_výhled,,V$8-1))*(INDEX($BO13:$DW13,,V$8)-INDEX($BO13:$DW13,,V$8-1))+INDEX($BO13:$DW13,,V$8-1))</f>
        <v>26739</v>
      </c>
      <c r="W13" s="173">
        <f ca="1">CHOOSE(W$6,SUMIFS(INDIRECT("EB[" &amp; W$12 &amp; "]"),EB[indic_nrg],$A12,EB[Nositel],$B13,EB[Výběr],1,EB[unit],"TJ"),INDEX($BO13:$DW13,,W$4),W$9/(INDEX(Roky_výhled,,W$8)-Last_Bil)*(INDEX($BO13:$DW13,,W$8)-INDEX($D13:$BL13,,$E$1))+INDEX($D13:$BL13,,$E$1),W$9/(INDEX(Roky_výhled,,W$8)-INDEX(Roky_výhled,,W$8-1))*(INDEX($BO13:$DW13,,W$8)-INDEX($BO13:$DW13,,W$8-1))+INDEX($BO13:$DW13,,W$8-1))</f>
        <v>29848</v>
      </c>
      <c r="X13" s="173">
        <f ca="1">CHOOSE(X$6,SUMIFS(INDIRECT("EB[" &amp; X$12 &amp; "]"),EB[indic_nrg],$A12,EB[Nositel],$B13,EB[Výběr],1,EB[unit],"TJ"),INDEX($BO13:$DW13,,X$4),X$9/(INDEX(Roky_výhled,,X$8)-Last_Bil)*(INDEX($BO13:$DW13,,X$8)-INDEX($D13:$BL13,,$E$1))+INDEX($D13:$BL13,,$E$1),X$9/(INDEX(Roky_výhled,,X$8)-INDEX(Roky_výhled,,X$8-1))*(INDEX($BO13:$DW13,,X$8)-INDEX($BO13:$DW13,,X$8-1))+INDEX($BO13:$DW13,,X$8-1))</f>
        <v>36886</v>
      </c>
      <c r="Y13" s="173">
        <f ca="1">CHOOSE(Y$6,SUMIFS(INDIRECT("EB[" &amp; Y$12 &amp; "]"),EB[indic_nrg],$A12,EB[Nositel],$B13,EB[Výběr],1,EB[unit],"TJ"),INDEX($BO13:$DW13,,Y$4),Y$9/(INDEX(Roky_výhled,,Y$8)-Last_Bil)*(INDEX($BO13:$DW13,,Y$8)-INDEX($D13:$BL13,,$E$1))+INDEX($D13:$BL13,,$E$1),Y$9/(INDEX(Roky_výhled,,Y$8)-INDEX(Roky_výhled,,Y$8-1))*(INDEX($BO13:$DW13,,Y$8)-INDEX($BO13:$DW13,,Y$8-1))+INDEX($BO13:$DW13,,Y$8-1))</f>
        <v>32675</v>
      </c>
      <c r="Z13" s="173">
        <f ca="1">CHOOSE(Z$6,SUMIFS(INDIRECT("EB[" &amp; Z$12 &amp; "]"),EB[indic_nrg],$A12,EB[Nositel],$B13,EB[Výběr],1,EB[unit],"TJ"),INDEX($BO13:$DW13,,Z$4),Z$9/(INDEX(Roky_výhled,,Z$8)-Last_Bil)*(INDEX($BO13:$DW13,,Z$8)-INDEX($D13:$BL13,,$E$1))+INDEX($D13:$BL13,,$E$1),Z$9/(INDEX(Roky_výhled,,Z$8)-INDEX(Roky_výhled,,Z$8-1))*(INDEX($BO13:$DW13,,Z$8)-INDEX($BO13:$DW13,,Z$8-1))+INDEX($BO13:$DW13,,Z$8-1))</f>
        <v>35358</v>
      </c>
      <c r="AA13" s="173">
        <f ca="1">CHOOSE(AA$6,SUMIFS(INDIRECT("EB[" &amp; AA$12 &amp; "]"),EB[indic_nrg],$A12,EB[Nositel],$B13,EB[Výběr],1,EB[unit],"TJ"),INDEX($BO13:$DW13,,AA$4),AA$9/(INDEX(Roky_výhled,,AA$8)-Last_Bil)*(INDEX($BO13:$DW13,,AA$8)-INDEX($D13:$BL13,,$E$1))+INDEX($D13:$BL13,,$E$1),AA$9/(INDEX(Roky_výhled,,AA$8)-INDEX(Roky_výhled,,AA$8-1))*(INDEX($BO13:$DW13,,AA$8)-INDEX($BO13:$DW13,,AA$8-1))+INDEX($BO13:$DW13,,AA$8-1))</f>
        <v>40044</v>
      </c>
      <c r="AB13" s="173">
        <f ca="1">CHOOSE(AB$6,SUMIFS(INDIRECT("EB[" &amp; AB$12 &amp; "]"),EB[indic_nrg],$A12,EB[Nositel],$B13,EB[Výběr],1,EB[unit],"TJ"),INDEX($BO13:$DW13,,AB$4),AB$9/(INDEX(Roky_výhled,,AB$8)-Last_Bil)*(INDEX($BO13:$DW13,,AB$8)-INDEX($D13:$BL13,,$E$1))+INDEX($D13:$BL13,,$E$1),AB$9/(INDEX(Roky_výhled,,AB$8)-INDEX(Roky_výhled,,AB$8-1))*(INDEX($BO13:$DW13,,AB$8)-INDEX($BO13:$DW13,,AB$8-1))+INDEX($BO13:$DW13,,AB$8-1))</f>
        <v>29631</v>
      </c>
      <c r="AC13" s="173">
        <f ca="1">CHOOSE(AC$6,SUMIFS(INDIRECT("EB[" &amp; AC$12 &amp; "]"),EB[indic_nrg],$A12,EB[Nositel],$B13,EB[Výběr],1,EB[unit],"TJ"),INDEX($BO13:$DW13,,AC$4),AC$9/(INDEX(Roky_výhled,,AC$8)-Last_Bil)*(INDEX($BO13:$DW13,,AC$8)-INDEX($D13:$BL13,,$E$1))+INDEX($D13:$BL13,,$E$1),AC$9/(INDEX(Roky_výhled,,AC$8)-INDEX(Roky_výhled,,AC$8-1))*(INDEX($BO13:$DW13,,AC$8)-INDEX($BO13:$DW13,,AC$8-1))+INDEX($BO13:$DW13,,AC$8-1))</f>
        <v>30095</v>
      </c>
      <c r="AD13" s="173">
        <f ca="1">CHOOSE(AD$6,SUMIFS(INDIRECT("EB[" &amp; AD$12 &amp; "]"),EB[indic_nrg],$A12,EB[Nositel],$B13,EB[Výběr],1,EB[unit],"TJ"),INDEX($BO13:$DW13,,AD$4),AD$9/(INDEX(Roky_výhled,,AD$8)-Last_Bil)*(INDEX($BO13:$DW13,,AD$8)-INDEX($D13:$BL13,,$E$1))+INDEX($D13:$BL13,,$E$1),AD$9/(INDEX(Roky_výhled,,AD$8)-INDEX(Roky_výhled,,AD$8-1))*(INDEX($BO13:$DW13,,AD$8)-INDEX($BO13:$DW13,,AD$8-1))+INDEX($BO13:$DW13,,AD$8-1))</f>
        <v>26978</v>
      </c>
      <c r="AE13" s="173">
        <f ca="1">CHOOSE(AE$6,SUMIFS(INDIRECT("EB[" &amp; AE$12 &amp; "]"),EB[indic_nrg],$A12,EB[Nositel],$B13,EB[Výběr],1,EB[unit],"TJ"),INDEX($BO13:$DW13,,AE$4),AE$9/(INDEX(Roky_výhled,,AE$8)-Last_Bil)*(INDEX($BO13:$DW13,,AE$8)-INDEX($D13:$BL13,,$E$1))+INDEX($D13:$BL13,,$E$1),AE$9/(INDEX(Roky_výhled,,AE$8)-INDEX(Roky_výhled,,AE$8-1))*(INDEX($BO13:$DW13,,AE$8)-INDEX($BO13:$DW13,,AE$8-1))+INDEX($BO13:$DW13,,AE$8-1))</f>
        <v>23861</v>
      </c>
      <c r="AF13" s="173">
        <f ca="1">CHOOSE(AF$6,SUMIFS(INDIRECT("EB[" &amp; AF$12 &amp; "]"),EB[indic_nrg],$A12,EB[Nositel],$B13,EB[Výběr],1,EB[unit],"TJ"),INDEX($BO13:$DW13,,AF$4),AF$9/(INDEX(Roky_výhled,,AF$8)-Last_Bil)*(INDEX($BO13:$DW13,,AF$8)-INDEX($D13:$BL13,,$E$1))+INDEX($D13:$BL13,,$E$1),AF$9/(INDEX(Roky_výhled,,AF$8)-INDEX(Roky_výhled,,AF$8-1))*(INDEX($BO13:$DW13,,AF$8)-INDEX($BO13:$DW13,,AF$8-1))+INDEX($BO13:$DW13,,AF$8-1))</f>
        <v>20744</v>
      </c>
      <c r="AG13" s="173">
        <f ca="1">CHOOSE(AG$6,SUMIFS(INDIRECT("EB[" &amp; AG$12 &amp; "]"),EB[indic_nrg],$A12,EB[Nositel],$B13,EB[Výběr],1,EB[unit],"TJ"),INDEX($BO13:$DW13,,AG$4),AG$9/(INDEX(Roky_výhled,,AG$8)-Last_Bil)*(INDEX($BO13:$DW13,,AG$8)-INDEX($D13:$BL13,,$E$1))+INDEX($D13:$BL13,,$E$1),AG$9/(INDEX(Roky_výhled,,AG$8)-INDEX(Roky_výhled,,AG$8-1))*(INDEX($BO13:$DW13,,AG$8)-INDEX($BO13:$DW13,,AG$8-1))+INDEX($BO13:$DW13,,AG$8-1))</f>
        <v>17627</v>
      </c>
      <c r="AH13" s="173">
        <f ca="1">CHOOSE(AH$6,SUMIFS(INDIRECT("EB[" &amp; AH$12 &amp; "]"),EB[indic_nrg],$A12,EB[Nositel],$B13,EB[Výběr],1,EB[unit],"TJ"),INDEX($BO13:$DW13,,AH$4),AH$9/(INDEX(Roky_výhled,,AH$8)-Last_Bil)*(INDEX($BO13:$DW13,,AH$8)-INDEX($D13:$BL13,,$E$1))+INDEX($D13:$BL13,,$E$1),AH$9/(INDEX(Roky_výhled,,AH$8)-INDEX(Roky_výhled,,AH$8-1))*(INDEX($BO13:$DW13,,AH$8)-INDEX($BO13:$DW13,,AH$8-1))+INDEX($BO13:$DW13,,AH$8-1))</f>
        <v>14510</v>
      </c>
      <c r="AI13" s="173">
        <f ca="1">CHOOSE(AI$6,SUMIFS(INDIRECT("EB[" &amp; AI$12 &amp; "]"),EB[indic_nrg],$A12,EB[Nositel],$B13,EB[Výběr],1,EB[unit],"TJ"),INDEX($BO13:$DW13,,AI$4),AI$9/(INDEX(Roky_výhled,,AI$8)-Last_Bil)*(INDEX($BO13:$DW13,,AI$8)-INDEX($D13:$BL13,,$E$1))+INDEX($D13:$BL13,,$E$1),AI$9/(INDEX(Roky_výhled,,AI$8)-INDEX(Roky_výhled,,AI$8-1))*(INDEX($BO13:$DW13,,AI$8)-INDEX($BO13:$DW13,,AI$8-1))+INDEX($BO13:$DW13,,AI$8-1))</f>
        <v>12922</v>
      </c>
      <c r="AJ13" s="173">
        <f ca="1">CHOOSE(AJ$6,SUMIFS(INDIRECT("EB[" &amp; AJ$12 &amp; "]"),EB[indic_nrg],$A12,EB[Nositel],$B13,EB[Výběr],1,EB[unit],"TJ"),INDEX($BO13:$DW13,,AJ$4),AJ$9/(INDEX(Roky_výhled,,AJ$8)-Last_Bil)*(INDEX($BO13:$DW13,,AJ$8)-INDEX($D13:$BL13,,$E$1))+INDEX($D13:$BL13,,$E$1),AJ$9/(INDEX(Roky_výhled,,AJ$8)-INDEX(Roky_výhled,,AJ$8-1))*(INDEX($BO13:$DW13,,AJ$8)-INDEX($BO13:$DW13,,AJ$8-1))+INDEX($BO13:$DW13,,AJ$8-1))</f>
        <v>11334</v>
      </c>
      <c r="AK13" s="173">
        <f ca="1">CHOOSE(AK$6,SUMIFS(INDIRECT("EB[" &amp; AK$12 &amp; "]"),EB[indic_nrg],$A12,EB[Nositel],$B13,EB[Výběr],1,EB[unit],"TJ"),INDEX($BO13:$DW13,,AK$4),AK$9/(INDEX(Roky_výhled,,AK$8)-Last_Bil)*(INDEX($BO13:$DW13,,AK$8)-INDEX($D13:$BL13,,$E$1))+INDEX($D13:$BL13,,$E$1),AK$9/(INDEX(Roky_výhled,,AK$8)-INDEX(Roky_výhled,,AK$8-1))*(INDEX($BO13:$DW13,,AK$8)-INDEX($BO13:$DW13,,AK$8-1))+INDEX($BO13:$DW13,,AK$8-1))</f>
        <v>9746</v>
      </c>
      <c r="AL13" s="173">
        <f ca="1">CHOOSE(AL$6,SUMIFS(INDIRECT("EB[" &amp; AL$12 &amp; "]"),EB[indic_nrg],$A12,EB[Nositel],$B13,EB[Výběr],1,EB[unit],"TJ"),INDEX($BO13:$DW13,,AL$4),AL$9/(INDEX(Roky_výhled,,AL$8)-Last_Bil)*(INDEX($BO13:$DW13,,AL$8)-INDEX($D13:$BL13,,$E$1))+INDEX($D13:$BL13,,$E$1),AL$9/(INDEX(Roky_výhled,,AL$8)-INDEX(Roky_výhled,,AL$8-1))*(INDEX($BO13:$DW13,,AL$8)-INDEX($BO13:$DW13,,AL$8-1))+INDEX($BO13:$DW13,,AL$8-1))</f>
        <v>8157.9999999999991</v>
      </c>
      <c r="AM13" s="173">
        <f ca="1">CHOOSE(AM$6,SUMIFS(INDIRECT("EB[" &amp; AM$12 &amp; "]"),EB[indic_nrg],$A12,EB[Nositel],$B13,EB[Výběr],1,EB[unit],"TJ"),INDEX($BO13:$DW13,,AM$4),AM$9/(INDEX(Roky_výhled,,AM$8)-Last_Bil)*(INDEX($BO13:$DW13,,AM$8)-INDEX($D13:$BL13,,$E$1))+INDEX($D13:$BL13,,$E$1),AM$9/(INDEX(Roky_výhled,,AM$8)-INDEX(Roky_výhled,,AM$8-1))*(INDEX($BO13:$DW13,,AM$8)-INDEX($BO13:$DW13,,AM$8-1))+INDEX($BO13:$DW13,,AM$8-1))</f>
        <v>6569.9999999999991</v>
      </c>
      <c r="AN13" s="173">
        <f ca="1">CHOOSE(AN$6,SUMIFS(INDIRECT("EB[" &amp; AN$12 &amp; "]"),EB[indic_nrg],$A12,EB[Nositel],$B13,EB[Výběr],1,EB[unit],"TJ"),INDEX($BO13:$DW13,,AN$4),AN$9/(INDEX(Roky_výhled,,AN$8)-Last_Bil)*(INDEX($BO13:$DW13,,AN$8)-INDEX($D13:$BL13,,$E$1))+INDEX($D13:$BL13,,$E$1),AN$9/(INDEX(Roky_výhled,,AN$8)-INDEX(Roky_výhled,,AN$8-1))*(INDEX($BO13:$DW13,,AN$8)-INDEX($BO13:$DW13,,AN$8-1))+INDEX($BO13:$DW13,,AN$8-1))</f>
        <v>6335.9999999999991</v>
      </c>
      <c r="AO13" s="173">
        <f ca="1">CHOOSE(AO$6,SUMIFS(INDIRECT("EB[" &amp; AO$12 &amp; "]"),EB[indic_nrg],$A12,EB[Nositel],$B13,EB[Výběr],1,EB[unit],"TJ"),INDEX($BO13:$DW13,,AO$4),AO$9/(INDEX(Roky_výhled,,AO$8)-Last_Bil)*(INDEX($BO13:$DW13,,AO$8)-INDEX($D13:$BL13,,$E$1))+INDEX($D13:$BL13,,$E$1),AO$9/(INDEX(Roky_výhled,,AO$8)-INDEX(Roky_výhled,,AO$8-1))*(INDEX($BO13:$DW13,,AO$8)-INDEX($BO13:$DW13,,AO$8-1))+INDEX($BO13:$DW13,,AO$8-1))</f>
        <v>6101.9999999999991</v>
      </c>
      <c r="AP13" s="173">
        <f ca="1">CHOOSE(AP$6,SUMIFS(INDIRECT("EB[" &amp; AP$12 &amp; "]"),EB[indic_nrg],$A12,EB[Nositel],$B13,EB[Výběr],1,EB[unit],"TJ"),INDEX($BO13:$DW13,,AP$4),AP$9/(INDEX(Roky_výhled,,AP$8)-Last_Bil)*(INDEX($BO13:$DW13,,AP$8)-INDEX($D13:$BL13,,$E$1))+INDEX($D13:$BL13,,$E$1),AP$9/(INDEX(Roky_výhled,,AP$8)-INDEX(Roky_výhled,,AP$8-1))*(INDEX($BO13:$DW13,,AP$8)-INDEX($BO13:$DW13,,AP$8-1))+INDEX($BO13:$DW13,,AP$8-1))</f>
        <v>5867.9999999999991</v>
      </c>
      <c r="AQ13" s="173">
        <f ca="1">CHOOSE(AQ$6,SUMIFS(INDIRECT("EB[" &amp; AQ$12 &amp; "]"),EB[indic_nrg],$A12,EB[Nositel],$B13,EB[Výběr],1,EB[unit],"TJ"),INDEX($BO13:$DW13,,AQ$4),AQ$9/(INDEX(Roky_výhled,,AQ$8)-Last_Bil)*(INDEX($BO13:$DW13,,AQ$8)-INDEX($D13:$BL13,,$E$1))+INDEX($D13:$BL13,,$E$1),AQ$9/(INDEX(Roky_výhled,,AQ$8)-INDEX(Roky_výhled,,AQ$8-1))*(INDEX($BO13:$DW13,,AQ$8)-INDEX($BO13:$DW13,,AQ$8-1))+INDEX($BO13:$DW13,,AQ$8-1))</f>
        <v>5633.9999999999991</v>
      </c>
      <c r="AR13" s="173">
        <f ca="1">CHOOSE(AR$6,SUMIFS(INDIRECT("EB[" &amp; AR$12 &amp; "]"),EB[indic_nrg],$A12,EB[Nositel],$B13,EB[Výběr],1,EB[unit],"TJ"),INDEX($BO13:$DW13,,AR$4),AR$9/(INDEX(Roky_výhled,,AR$8)-Last_Bil)*(INDEX($BO13:$DW13,,AR$8)-INDEX($D13:$BL13,,$E$1))+INDEX($D13:$BL13,,$E$1),AR$9/(INDEX(Roky_výhled,,AR$8)-INDEX(Roky_výhled,,AR$8-1))*(INDEX($BO13:$DW13,,AR$8)-INDEX($BO13:$DW13,,AR$8-1))+INDEX($BO13:$DW13,,AR$8-1))</f>
        <v>5399.9999999999991</v>
      </c>
      <c r="AS13" s="173">
        <f ca="1">CHOOSE(AS$6,SUMIFS(INDIRECT("EB[" &amp; AS$12 &amp; "]"),EB[indic_nrg],$A12,EB[Nositel],$B13,EB[Výběr],1,EB[unit],"TJ"),INDEX($BO13:$DW13,,AS$4),AS$9/(INDEX(Roky_výhled,,AS$8)-Last_Bil)*(INDEX($BO13:$DW13,,AS$8)-INDEX($D13:$BL13,,$E$1))+INDEX($D13:$BL13,,$E$1),AS$9/(INDEX(Roky_výhled,,AS$8)-INDEX(Roky_výhled,,AS$8-1))*(INDEX($BO13:$DW13,,AS$8)-INDEX($BO13:$DW13,,AS$8-1))+INDEX($BO13:$DW13,,AS$8-1))</f>
        <v>5253.9999999999991</v>
      </c>
      <c r="AT13" s="173">
        <f ca="1">CHOOSE(AT$6,SUMIFS(INDIRECT("EB[" &amp; AT$12 &amp; "]"),EB[indic_nrg],$A12,EB[Nositel],$B13,EB[Výběr],1,EB[unit],"TJ"),INDEX($BO13:$DW13,,AT$4),AT$9/(INDEX(Roky_výhled,,AT$8)-Last_Bil)*(INDEX($BO13:$DW13,,AT$8)-INDEX($D13:$BL13,,$E$1))+INDEX($D13:$BL13,,$E$1),AT$9/(INDEX(Roky_výhled,,AT$8)-INDEX(Roky_výhled,,AT$8-1))*(INDEX($BO13:$DW13,,AT$8)-INDEX($BO13:$DW13,,AT$8-1))+INDEX($BO13:$DW13,,AT$8-1))</f>
        <v>5107.9999999999991</v>
      </c>
      <c r="AU13" s="173">
        <f ca="1">CHOOSE(AU$6,SUMIFS(INDIRECT("EB[" &amp; AU$12 &amp; "]"),EB[indic_nrg],$A12,EB[Nositel],$B13,EB[Výběr],1,EB[unit],"TJ"),INDEX($BO13:$DW13,,AU$4),AU$9/(INDEX(Roky_výhled,,AU$8)-Last_Bil)*(INDEX($BO13:$DW13,,AU$8)-INDEX($D13:$BL13,,$E$1))+INDEX($D13:$BL13,,$E$1),AU$9/(INDEX(Roky_výhled,,AU$8)-INDEX(Roky_výhled,,AU$8-1))*(INDEX($BO13:$DW13,,AU$8)-INDEX($BO13:$DW13,,AU$8-1))+INDEX($BO13:$DW13,,AU$8-1))</f>
        <v>4962</v>
      </c>
      <c r="AV13" s="173">
        <f ca="1">CHOOSE(AV$6,SUMIFS(INDIRECT("EB[" &amp; AV$12 &amp; "]"),EB[indic_nrg],$A12,EB[Nositel],$B13,EB[Výběr],1,EB[unit],"TJ"),INDEX($BO13:$DW13,,AV$4),AV$9/(INDEX(Roky_výhled,,AV$8)-Last_Bil)*(INDEX($BO13:$DW13,,AV$8)-INDEX($D13:$BL13,,$E$1))+INDEX($D13:$BL13,,$E$1),AV$9/(INDEX(Roky_výhled,,AV$8)-INDEX(Roky_výhled,,AV$8-1))*(INDEX($BO13:$DW13,,AV$8)-INDEX($BO13:$DW13,,AV$8-1))+INDEX($BO13:$DW13,,AV$8-1))</f>
        <v>4816</v>
      </c>
      <c r="AW13" s="173">
        <f ca="1">CHOOSE(AW$6,SUMIFS(INDIRECT("EB[" &amp; AW$12 &amp; "]"),EB[indic_nrg],$A12,EB[Nositel],$B13,EB[Výběr],1,EB[unit],"TJ"),INDEX($BO13:$DW13,,AW$4),AW$9/(INDEX(Roky_výhled,,AW$8)-Last_Bil)*(INDEX($BO13:$DW13,,AW$8)-INDEX($D13:$BL13,,$E$1))+INDEX($D13:$BL13,,$E$1),AW$9/(INDEX(Roky_výhled,,AW$8)-INDEX(Roky_výhled,,AW$8-1))*(INDEX($BO13:$DW13,,AW$8)-INDEX($BO13:$DW13,,AW$8-1))+INDEX($BO13:$DW13,,AW$8-1))</f>
        <v>4670</v>
      </c>
      <c r="AX13" s="173">
        <f ca="1">CHOOSE(AX$6,SUMIFS(INDIRECT("EB[" &amp; AX$12 &amp; "]"),EB[indic_nrg],$A12,EB[Nositel],$B13,EB[Výběr],1,EB[unit],"TJ"),INDEX($BO13:$DW13,,AX$4),AX$9/(INDEX(Roky_výhled,,AX$8)-Last_Bil)*(INDEX($BO13:$DW13,,AX$8)-INDEX($D13:$BL13,,$E$1))+INDEX($D13:$BL13,,$E$1),AX$9/(INDEX(Roky_výhled,,AX$8)-INDEX(Roky_výhled,,AX$8-1))*(INDEX($BO13:$DW13,,AX$8)-INDEX($BO13:$DW13,,AX$8-1))+INDEX($BO13:$DW13,,AX$8-1))</f>
        <v>4530</v>
      </c>
      <c r="AY13" s="173">
        <f ca="1">CHOOSE(AY$6,SUMIFS(INDIRECT("EB[" &amp; AY$12 &amp; "]"),EB[indic_nrg],$A12,EB[Nositel],$B13,EB[Výběr],1,EB[unit],"TJ"),INDEX($BO13:$DW13,,AY$4),AY$9/(INDEX(Roky_výhled,,AY$8)-Last_Bil)*(INDEX($BO13:$DW13,,AY$8)-INDEX($D13:$BL13,,$E$1))+INDEX($D13:$BL13,,$E$1),AY$9/(INDEX(Roky_výhled,,AY$8)-INDEX(Roky_výhled,,AY$8-1))*(INDEX($BO13:$DW13,,AY$8)-INDEX($BO13:$DW13,,AY$8-1))+INDEX($BO13:$DW13,,AY$8-1))</f>
        <v>4390</v>
      </c>
      <c r="AZ13" s="173">
        <f ca="1">CHOOSE(AZ$6,SUMIFS(INDIRECT("EB[" &amp; AZ$12 &amp; "]"),EB[indic_nrg],$A12,EB[Nositel],$B13,EB[Výběr],1,EB[unit],"TJ"),INDEX($BO13:$DW13,,AZ$4),AZ$9/(INDEX(Roky_výhled,,AZ$8)-Last_Bil)*(INDEX($BO13:$DW13,,AZ$8)-INDEX($D13:$BL13,,$E$1))+INDEX($D13:$BL13,,$E$1),AZ$9/(INDEX(Roky_výhled,,AZ$8)-INDEX(Roky_výhled,,AZ$8-1))*(INDEX($BO13:$DW13,,AZ$8)-INDEX($BO13:$DW13,,AZ$8-1))+INDEX($BO13:$DW13,,AZ$8-1))</f>
        <v>4250</v>
      </c>
      <c r="BA13" s="173">
        <f ca="1">CHOOSE(BA$6,SUMIFS(INDIRECT("EB[" &amp; BA$12 &amp; "]"),EB[indic_nrg],$A12,EB[Nositel],$B13,EB[Výběr],1,EB[unit],"TJ"),INDEX($BO13:$DW13,,BA$4),BA$9/(INDEX(Roky_výhled,,BA$8)-Last_Bil)*(INDEX($BO13:$DW13,,BA$8)-INDEX($D13:$BL13,,$E$1))+INDEX($D13:$BL13,,$E$1),BA$9/(INDEX(Roky_výhled,,BA$8)-INDEX(Roky_výhled,,BA$8-1))*(INDEX($BO13:$DW13,,BA$8)-INDEX($BO13:$DW13,,BA$8-1))+INDEX($BO13:$DW13,,BA$8-1))</f>
        <v>4110</v>
      </c>
      <c r="BB13" s="173">
        <f ca="1">CHOOSE(BB$6,SUMIFS(INDIRECT("EB[" &amp; BB$12 &amp; "]"),EB[indic_nrg],$A12,EB[Nositel],$B13,EB[Výběr],1,EB[unit],"TJ"),INDEX($BO13:$DW13,,BB$4),BB$9/(INDEX(Roky_výhled,,BB$8)-Last_Bil)*(INDEX($BO13:$DW13,,BB$8)-INDEX($D13:$BL13,,$E$1))+INDEX($D13:$BL13,,$E$1),BB$9/(INDEX(Roky_výhled,,BB$8)-INDEX(Roky_výhled,,BB$8-1))*(INDEX($BO13:$DW13,,BB$8)-INDEX($BO13:$DW13,,BB$8-1))+INDEX($BO13:$DW13,,BB$8-1))</f>
        <v>3970</v>
      </c>
      <c r="BC13" s="173">
        <f ca="1">CHOOSE(BC$6,SUMIFS(INDIRECT("EB[" &amp; BC$12 &amp; "]"),EB[indic_nrg],$A12,EB[Nositel],$B13,EB[Výběr],1,EB[unit],"TJ"),INDEX($BO13:$DW13,,BC$4),BC$9/(INDEX(Roky_výhled,,BC$8)-Last_Bil)*(INDEX($BO13:$DW13,,BC$8)-INDEX($D13:$BL13,,$E$1))+INDEX($D13:$BL13,,$E$1),BC$9/(INDEX(Roky_výhled,,BC$8)-INDEX(Roky_výhled,,BC$8-1))*(INDEX($BO13:$DW13,,BC$8)-INDEX($BO13:$DW13,,BC$8-1))+INDEX($BO13:$DW13,,BC$8-1))</f>
        <v>3616</v>
      </c>
      <c r="BD13" s="173">
        <f ca="1">CHOOSE(BD$6,SUMIFS(INDIRECT("EB[" &amp; BD$12 &amp; "]"),EB[indic_nrg],$A12,EB[Nositel],$B13,EB[Výběr],1,EB[unit],"TJ"),INDEX($BO13:$DW13,,BD$4),BD$9/(INDEX(Roky_výhled,,BD$8)-Last_Bil)*(INDEX($BO13:$DW13,,BD$8)-INDEX($D13:$BL13,,$E$1))+INDEX($D13:$BL13,,$E$1),BD$9/(INDEX(Roky_výhled,,BD$8)-INDEX(Roky_výhled,,BD$8-1))*(INDEX($BO13:$DW13,,BD$8)-INDEX($BO13:$DW13,,BD$8-1))+INDEX($BO13:$DW13,,BD$8-1))</f>
        <v>3262</v>
      </c>
      <c r="BE13" s="173">
        <f ca="1">CHOOSE(BE$6,SUMIFS(INDIRECT("EB[" &amp; BE$12 &amp; "]"),EB[indic_nrg],$A12,EB[Nositel],$B13,EB[Výběr],1,EB[unit],"TJ"),INDEX($BO13:$DW13,,BE$4),BE$9/(INDEX(Roky_výhled,,BE$8)-Last_Bil)*(INDEX($BO13:$DW13,,BE$8)-INDEX($D13:$BL13,,$E$1))+INDEX($D13:$BL13,,$E$1),BE$9/(INDEX(Roky_výhled,,BE$8)-INDEX(Roky_výhled,,BE$8-1))*(INDEX($BO13:$DW13,,BE$8)-INDEX($BO13:$DW13,,BE$8-1))+INDEX($BO13:$DW13,,BE$8-1))</f>
        <v>2908</v>
      </c>
      <c r="BF13" s="173">
        <f ca="1">CHOOSE(BF$6,SUMIFS(INDIRECT("EB[" &amp; BF$12 &amp; "]"),EB[indic_nrg],$A12,EB[Nositel],$B13,EB[Výběr],1,EB[unit],"TJ"),INDEX($BO13:$DW13,,BF$4),BF$9/(INDEX(Roky_výhled,,BF$8)-Last_Bil)*(INDEX($BO13:$DW13,,BF$8)-INDEX($D13:$BL13,,$E$1))+INDEX($D13:$BL13,,$E$1),BF$9/(INDEX(Roky_výhled,,BF$8)-INDEX(Roky_výhled,,BF$8-1))*(INDEX($BO13:$DW13,,BF$8)-INDEX($BO13:$DW13,,BF$8-1))+INDEX($BO13:$DW13,,BF$8-1))</f>
        <v>2554</v>
      </c>
      <c r="BG13" s="173">
        <f ca="1">CHOOSE(BG$6,SUMIFS(INDIRECT("EB[" &amp; BG$12 &amp; "]"),EB[indic_nrg],$A12,EB[Nositel],$B13,EB[Výběr],1,EB[unit],"TJ"),INDEX($BO13:$DW13,,BG$4),BG$9/(INDEX(Roky_výhled,,BG$8)-Last_Bil)*(INDEX($BO13:$DW13,,BG$8)-INDEX($D13:$BL13,,$E$1))+INDEX($D13:$BL13,,$E$1),BG$9/(INDEX(Roky_výhled,,BG$8)-INDEX(Roky_výhled,,BG$8-1))*(INDEX($BO13:$DW13,,BG$8)-INDEX($BO13:$DW13,,BG$8-1))+INDEX($BO13:$DW13,,BG$8-1))</f>
        <v>2200</v>
      </c>
      <c r="BH13" s="173">
        <f ca="1">CHOOSE(BH$6,SUMIFS(INDIRECT("EB[" &amp; BH$12 &amp; "]"),EB[indic_nrg],$A12,EB[Nositel],$B13,EB[Výběr],1,EB[unit],"TJ"),INDEX($BO13:$DW13,,BH$4),BH$9/(INDEX(Roky_výhled,,BH$8)-Last_Bil)*(INDEX($BO13:$DW13,,BH$8)-INDEX($D13:$BL13,,$E$1))+INDEX($D13:$BL13,,$E$1),BH$9/(INDEX(Roky_výhled,,BH$8)-INDEX(Roky_výhled,,BH$8-1))*(INDEX($BO13:$DW13,,BH$8)-INDEX($BO13:$DW13,,BH$8-1))+INDEX($BO13:$DW13,,BH$8-1))</f>
        <v>2198</v>
      </c>
      <c r="BI13" s="173">
        <f ca="1">CHOOSE(BI$6,SUMIFS(INDIRECT("EB[" &amp; BI$12 &amp; "]"),EB[indic_nrg],$A12,EB[Nositel],$B13,EB[Výběr],1,EB[unit],"TJ"),INDEX($BO13:$DW13,,BI$4),BI$9/(INDEX(Roky_výhled,,BI$8)-Last_Bil)*(INDEX($BO13:$DW13,,BI$8)-INDEX($D13:$BL13,,$E$1))+INDEX($D13:$BL13,,$E$1),BI$9/(INDEX(Roky_výhled,,BI$8)-INDEX(Roky_výhled,,BI$8-1))*(INDEX($BO13:$DW13,,BI$8)-INDEX($BO13:$DW13,,BI$8-1))+INDEX($BO13:$DW13,,BI$8-1))</f>
        <v>2196</v>
      </c>
      <c r="BJ13" s="173">
        <f ca="1">CHOOSE(BJ$6,SUMIFS(INDIRECT("EB[" &amp; BJ$12 &amp; "]"),EB[indic_nrg],$A12,EB[Nositel],$B13,EB[Výběr],1,EB[unit],"TJ"),INDEX($BO13:$DW13,,BJ$4),BJ$9/(INDEX(Roky_výhled,,BJ$8)-Last_Bil)*(INDEX($BO13:$DW13,,BJ$8)-INDEX($D13:$BL13,,$E$1))+INDEX($D13:$BL13,,$E$1),BJ$9/(INDEX(Roky_výhled,,BJ$8)-INDEX(Roky_výhled,,BJ$8-1))*(INDEX($BO13:$DW13,,BJ$8)-INDEX($BO13:$DW13,,BJ$8-1))+INDEX($BO13:$DW13,,BJ$8-1))</f>
        <v>2194</v>
      </c>
      <c r="BK13" s="173">
        <f ca="1">CHOOSE(BK$6,SUMIFS(INDIRECT("EB[" &amp; BK$12 &amp; "]"),EB[indic_nrg],$A12,EB[Nositel],$B13,EB[Výběr],1,EB[unit],"TJ"),INDEX($BO13:$DW13,,BK$4),BK$9/(INDEX(Roky_výhled,,BK$8)-Last_Bil)*(INDEX($BO13:$DW13,,BK$8)-INDEX($D13:$BL13,,$E$1))+INDEX($D13:$BL13,,$E$1),BK$9/(INDEX(Roky_výhled,,BK$8)-INDEX(Roky_výhled,,BK$8-1))*(INDEX($BO13:$DW13,,BK$8)-INDEX($BO13:$DW13,,BK$8-1))+INDEX($BO13:$DW13,,BK$8-1))</f>
        <v>2192</v>
      </c>
      <c r="BL13" s="174">
        <f ca="1">CHOOSE(BL$6,SUMIFS(INDIRECT("EB[" &amp; BL$12 &amp; "]"),EB[indic_nrg],$A12,EB[Nositel],$B13,EB[Výběr],1,EB[unit],"TJ"),INDEX($BO13:$DW13,,BL$4),BL$9/(INDEX(Roky_výhled,,BL$8)-Last_Bil)*(INDEX($BO13:$DW13,,BL$8)-INDEX($D13:$BL13,,$E$1))+INDEX($D13:$BL13,,$E$1),BL$9/(INDEX(Roky_výhled,,BL$8)-INDEX(Roky_výhled,,BL$8-1))*(INDEX($BO13:$DW13,,BL$8)-INDEX($BO13:$DW13,,BL$8-1))+INDEX($BO13:$DW13,,BL$8-1))</f>
        <v>2190</v>
      </c>
      <c r="BM13"/>
      <c r="BN13" s="220" t="str">
        <f t="shared" ref="BN13:BN27" si="65">C13</f>
        <v>Tuhá paliva</v>
      </c>
      <c r="BO13" s="282">
        <v>22990.000000000004</v>
      </c>
      <c r="BP13" s="283">
        <v>21330</v>
      </c>
      <c r="BQ13" s="283">
        <v>14510</v>
      </c>
      <c r="BR13" s="283">
        <v>6569.9999999999991</v>
      </c>
      <c r="BS13" s="283">
        <v>5399.9999999999991</v>
      </c>
      <c r="BT13" s="283">
        <v>4670</v>
      </c>
      <c r="BU13" s="283">
        <v>3970</v>
      </c>
      <c r="BV13" s="283">
        <v>2200</v>
      </c>
      <c r="BW13" s="283">
        <v>2190</v>
      </c>
      <c r="BX13" s="283">
        <v>3710</v>
      </c>
      <c r="BY13" s="284">
        <v>2540</v>
      </c>
      <c r="BZ13" s="281"/>
      <c r="CA13" s="281"/>
      <c r="CB13" s="281"/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</row>
    <row r="14" spans="1:127" s="196" customFormat="1" x14ac:dyDescent="0.25">
      <c r="A14" s="196" t="str">
        <f t="shared" ref="A14:A26" si="66">A13</f>
        <v>B_102010</v>
      </c>
      <c r="B14" t="s">
        <v>3129</v>
      </c>
      <c r="C14" s="179" t="s">
        <v>3268</v>
      </c>
      <c r="D14" s="215">
        <f ca="1">CHOOSE(D$6,SUMIFS(INDIRECT("EB[" &amp; D$12 &amp; "]"),EB[indic_nrg],$A13,EB[Nositel],$B14,EB[Výběr],1,EB[unit],"TJ"),INDEX($BO14:$DW14,,D$4),D$9/(INDEX(Roky_výhled,,D$8)-Last_Bil)*(INDEX($BO14:$DW14,,D$8)-INDEX($D14:$BL14,,$E$1))+INDEX($D14:$BL14,,$E$1),D$9/(INDEX(Roky_výhled,,D$8)-INDEX(Roky_výhled,,D$8-1))*(INDEX($BO14:$DW14,,D$8)-INDEX($BO14:$DW14,,D$8-1))+INDEX($BO14:$DW14,,D$8-1))</f>
        <v>3638</v>
      </c>
      <c r="E14" s="173">
        <f ca="1">CHOOSE(E$6,SUMIFS(INDIRECT("EB[" &amp; E$12 &amp; "]"),EB[indic_nrg],$A13,EB[Nositel],$B14,EB[Výběr],1,EB[unit],"TJ"),INDEX($BO14:$DW14,,E$4),E$9/(INDEX(Roky_výhled,,E$8)-Last_Bil)*(INDEX($BO14:$DW14,,E$8)-INDEX($D14:$BL14,,$E$1))+INDEX($D14:$BL14,,$E$1),E$9/(INDEX(Roky_výhled,,E$8)-INDEX(Roky_výhled,,E$8-1))*(INDEX($BO14:$DW14,,E$8)-INDEX($BO14:$DW14,,E$8-1))+INDEX($BO14:$DW14,,E$8-1))</f>
        <v>3914</v>
      </c>
      <c r="F14" s="173">
        <f ca="1">CHOOSE(F$6,SUMIFS(INDIRECT("EB[" &amp; F$12 &amp; "]"),EB[indic_nrg],$A13,EB[Nositel],$B14,EB[Výběr],1,EB[unit],"TJ"),INDEX($BO14:$DW14,,F$4),F$9/(INDEX(Roky_výhled,,F$8)-Last_Bil)*(INDEX($BO14:$DW14,,F$8)-INDEX($D14:$BL14,,$E$1))+INDEX($D14:$BL14,,$E$1),F$9/(INDEX(Roky_výhled,,F$8)-INDEX(Roky_výhled,,F$8-1))*(INDEX($BO14:$DW14,,F$8)-INDEX($BO14:$DW14,,F$8-1))+INDEX($BO14:$DW14,,F$8-1))</f>
        <v>4144</v>
      </c>
      <c r="G14" s="173">
        <f ca="1">CHOOSE(G$6,SUMIFS(INDIRECT("EB[" &amp; G$12 &amp; "]"),EB[indic_nrg],$A13,EB[Nositel],$B14,EB[Výběr],1,EB[unit],"TJ"),INDEX($BO14:$DW14,,G$4),G$9/(INDEX(Roky_výhled,,G$8)-Last_Bil)*(INDEX($BO14:$DW14,,G$8)-INDEX($D14:$BL14,,$E$1))+INDEX($D14:$BL14,,$E$1),G$9/(INDEX(Roky_výhled,,G$8)-INDEX(Roky_výhled,,G$8-1))*(INDEX($BO14:$DW14,,G$8)-INDEX($BO14:$DW14,,G$8-1))+INDEX($BO14:$DW14,,G$8-1))</f>
        <v>2855</v>
      </c>
      <c r="H14" s="173">
        <f ca="1">CHOOSE(H$6,SUMIFS(INDIRECT("EB[" &amp; H$12 &amp; "]"),EB[indic_nrg],$A13,EB[Nositel],$B14,EB[Výběr],1,EB[unit],"TJ"),INDEX($BO14:$DW14,,H$4),H$9/(INDEX(Roky_výhled,,H$8)-Last_Bil)*(INDEX($BO14:$DW14,,H$8)-INDEX($D14:$BL14,,$E$1))+INDEX($D14:$BL14,,$E$1),H$9/(INDEX(Roky_výhled,,H$8)-INDEX(Roky_výhled,,H$8-1))*(INDEX($BO14:$DW14,,H$8)-INDEX($BO14:$DW14,,H$8-1))+INDEX($BO14:$DW14,,H$8-1))</f>
        <v>3362</v>
      </c>
      <c r="I14" s="173">
        <f ca="1">CHOOSE(I$6,SUMIFS(INDIRECT("EB[" &amp; I$12 &amp; "]"),EB[indic_nrg],$A13,EB[Nositel],$B14,EB[Výběr],1,EB[unit],"TJ"),INDEX($BO14:$DW14,,I$4),I$9/(INDEX(Roky_výhled,,I$8)-Last_Bil)*(INDEX($BO14:$DW14,,I$8)-INDEX($D14:$BL14,,$E$1))+INDEX($D14:$BL14,,$E$1),I$9/(INDEX(Roky_výhled,,I$8)-INDEX(Roky_výhled,,I$8-1))*(INDEX($BO14:$DW14,,I$8)-INDEX($BO14:$DW14,,I$8-1))+INDEX($BO14:$DW14,,I$8-1))</f>
        <v>3592</v>
      </c>
      <c r="J14" s="173">
        <f ca="1">CHOOSE(J$6,SUMIFS(INDIRECT("EB[" &amp; J$12 &amp; "]"),EB[indic_nrg],$A13,EB[Nositel],$B14,EB[Výběr],1,EB[unit],"TJ"),INDEX($BO14:$DW14,,J$4),J$9/(INDEX(Roky_výhled,,J$8)-Last_Bil)*(INDEX($BO14:$DW14,,J$8)-INDEX($D14:$BL14,,$E$1))+INDEX($D14:$BL14,,$E$1),J$9/(INDEX(Roky_výhled,,J$8)-INDEX(Roky_výhled,,J$8-1))*(INDEX($BO14:$DW14,,J$8)-INDEX($BO14:$DW14,,J$8-1))+INDEX($BO14:$DW14,,J$8-1))</f>
        <v>2392</v>
      </c>
      <c r="K14" s="173">
        <f ca="1">CHOOSE(K$6,SUMIFS(INDIRECT("EB[" &amp; K$12 &amp; "]"),EB[indic_nrg],$A13,EB[Nositel],$B14,EB[Výběr],1,EB[unit],"TJ"),INDEX($BO14:$DW14,,K$4),K$9/(INDEX(Roky_výhled,,K$8)-Last_Bil)*(INDEX($BO14:$DW14,,K$8)-INDEX($D14:$BL14,,$E$1))+INDEX($D14:$BL14,,$E$1),K$9/(INDEX(Roky_výhled,,K$8)-INDEX(Roky_výhled,,K$8-1))*(INDEX($BO14:$DW14,,K$8)-INDEX($BO14:$DW14,,K$8-1))+INDEX($BO14:$DW14,,K$8-1))</f>
        <v>2392</v>
      </c>
      <c r="L14" s="173">
        <f ca="1">CHOOSE(L$6,SUMIFS(INDIRECT("EB[" &amp; L$12 &amp; "]"),EB[indic_nrg],$A13,EB[Nositel],$B14,EB[Výběr],1,EB[unit],"TJ"),INDEX($BO14:$DW14,,L$4),L$9/(INDEX(Roky_výhled,,L$8)-Last_Bil)*(INDEX($BO14:$DW14,,L$8)-INDEX($D14:$BL14,,$E$1))+INDEX($D14:$BL14,,$E$1),L$9/(INDEX(Roky_výhled,,L$8)-INDEX(Roky_výhled,,L$8-1))*(INDEX($BO14:$DW14,,L$8)-INDEX($BO14:$DW14,,L$8-1))+INDEX($BO14:$DW14,,L$8-1))</f>
        <v>2944</v>
      </c>
      <c r="M14" s="173">
        <f ca="1">CHOOSE(M$6,SUMIFS(INDIRECT("EB[" &amp; M$12 &amp; "]"),EB[indic_nrg],$A13,EB[Nositel],$B14,EB[Výběr],1,EB[unit],"TJ"),INDEX($BO14:$DW14,,M$4),M$9/(INDEX(Roky_výhled,,M$8)-Last_Bil)*(INDEX($BO14:$DW14,,M$8)-INDEX($D14:$BL14,,$E$1))+INDEX($D14:$BL14,,$E$1),M$9/(INDEX(Roky_výhled,,M$8)-INDEX(Roky_výhled,,M$8-1))*(INDEX($BO14:$DW14,,M$8)-INDEX($BO14:$DW14,,M$8-1))+INDEX($BO14:$DW14,,M$8-1))</f>
        <v>2668</v>
      </c>
      <c r="N14" s="173">
        <f ca="1">CHOOSE(N$6,SUMIFS(INDIRECT("EB[" &amp; N$12 &amp; "]"),EB[indic_nrg],$A13,EB[Nositel],$B14,EB[Výběr],1,EB[unit],"TJ"),INDEX($BO14:$DW14,,N$4),N$9/(INDEX(Roky_výhled,,N$8)-Last_Bil)*(INDEX($BO14:$DW14,,N$8)-INDEX($D14:$BL14,,$E$1))+INDEX($D14:$BL14,,$E$1),N$9/(INDEX(Roky_výhled,,N$8)-INDEX(Roky_výhled,,N$8-1))*(INDEX($BO14:$DW14,,N$8)-INDEX($BO14:$DW14,,N$8-1))+INDEX($BO14:$DW14,,N$8-1))</f>
        <v>3174</v>
      </c>
      <c r="O14" s="173">
        <f ca="1">CHOOSE(O$6,SUMIFS(INDIRECT("EB[" &amp; O$12 &amp; "]"),EB[indic_nrg],$A13,EB[Nositel],$B14,EB[Výběr],1,EB[unit],"TJ"),INDEX($BO14:$DW14,,O$4),O$9/(INDEX(Roky_výhled,,O$8)-Last_Bil)*(INDEX($BO14:$DW14,,O$8)-INDEX($D14:$BL14,,$E$1))+INDEX($D14:$BL14,,$E$1),O$9/(INDEX(Roky_výhled,,O$8)-INDEX(Roky_výhled,,O$8-1))*(INDEX($BO14:$DW14,,O$8)-INDEX($BO14:$DW14,,O$8-1))+INDEX($BO14:$DW14,,O$8-1))</f>
        <v>3457</v>
      </c>
      <c r="P14" s="173">
        <f ca="1">CHOOSE(P$6,SUMIFS(INDIRECT("EB[" &amp; P$12 &amp; "]"),EB[indic_nrg],$A13,EB[Nositel],$B14,EB[Výběr],1,EB[unit],"TJ"),INDEX($BO14:$DW14,,P$4),P$9/(INDEX(Roky_výhled,,P$8)-Last_Bil)*(INDEX($BO14:$DW14,,P$8)-INDEX($D14:$BL14,,$E$1))+INDEX($D14:$BL14,,$E$1),P$9/(INDEX(Roky_výhled,,P$8)-INDEX(Roky_výhled,,P$8-1))*(INDEX($BO14:$DW14,,P$8)-INDEX($BO14:$DW14,,P$8-1))+INDEX($BO14:$DW14,,P$8-1))</f>
        <v>2572</v>
      </c>
      <c r="Q14" s="173">
        <f ca="1">CHOOSE(Q$6,SUMIFS(INDIRECT("EB[" &amp; Q$12 &amp; "]"),EB[indic_nrg],$A13,EB[Nositel],$B14,EB[Výběr],1,EB[unit],"TJ"),INDEX($BO14:$DW14,,Q$4),Q$9/(INDEX(Roky_výhled,,Q$8)-Last_Bil)*(INDEX($BO14:$DW14,,Q$8)-INDEX($D14:$BL14,,$E$1))+INDEX($D14:$BL14,,$E$1),Q$9/(INDEX(Roky_výhled,,Q$8)-INDEX(Roky_výhled,,Q$8-1))*(INDEX($BO14:$DW14,,Q$8)-INDEX($BO14:$DW14,,Q$8-1))+INDEX($BO14:$DW14,,Q$8-1))</f>
        <v>2263</v>
      </c>
      <c r="R14" s="173">
        <f ca="1">CHOOSE(R$6,SUMIFS(INDIRECT("EB[" &amp; R$12 &amp; "]"),EB[indic_nrg],$A13,EB[Nositel],$B14,EB[Výběr],1,EB[unit],"TJ"),INDEX($BO14:$DW14,,R$4),R$9/(INDEX(Roky_výhled,,R$8)-Last_Bil)*(INDEX($BO14:$DW14,,R$8)-INDEX($D14:$BL14,,$E$1))+INDEX($D14:$BL14,,$E$1),R$9/(INDEX(Roky_výhled,,R$8)-INDEX(Roky_výhled,,R$8-1))*(INDEX($BO14:$DW14,,R$8)-INDEX($BO14:$DW14,,R$8-1))+INDEX($BO14:$DW14,,R$8-1))</f>
        <v>2306</v>
      </c>
      <c r="S14" s="173">
        <f ca="1">CHOOSE(S$6,SUMIFS(INDIRECT("EB[" &amp; S$12 &amp; "]"),EB[indic_nrg],$A13,EB[Nositel],$B14,EB[Výběr],1,EB[unit],"TJ"),INDEX($BO14:$DW14,,S$4),S$9/(INDEX(Roky_výhled,,S$8)-Last_Bil)*(INDEX($BO14:$DW14,,S$8)-INDEX($D14:$BL14,,$E$1))+INDEX($D14:$BL14,,$E$1),S$9/(INDEX(Roky_výhled,,S$8)-INDEX(Roky_výhled,,S$8-1))*(INDEX($BO14:$DW14,,S$8)-INDEX($BO14:$DW14,,S$8-1))+INDEX($BO14:$DW14,,S$8-1))</f>
        <v>1330</v>
      </c>
      <c r="T14" s="173">
        <f ca="1">CHOOSE(T$6,SUMIFS(INDIRECT("EB[" &amp; T$12 &amp; "]"),EB[indic_nrg],$A13,EB[Nositel],$B14,EB[Výběr],1,EB[unit],"TJ"),INDEX($BO14:$DW14,,T$4),T$9/(INDEX(Roky_výhled,,T$8)-Last_Bil)*(INDEX($BO14:$DW14,,T$8)-INDEX($D14:$BL14,,$E$1))+INDEX($D14:$BL14,,$E$1),T$9/(INDEX(Roky_výhled,,T$8)-INDEX(Roky_výhled,,T$8-1))*(INDEX($BO14:$DW14,,T$8)-INDEX($BO14:$DW14,,T$8-1))+INDEX($BO14:$DW14,,T$8-1))</f>
        <v>1374</v>
      </c>
      <c r="U14" s="173">
        <f ca="1">CHOOSE(U$6,SUMIFS(INDIRECT("EB[" &amp; U$12 &amp; "]"),EB[indic_nrg],$A13,EB[Nositel],$B14,EB[Výběr],1,EB[unit],"TJ"),INDEX($BO14:$DW14,,U$4),U$9/(INDEX(Roky_výhled,,U$8)-Last_Bil)*(INDEX($BO14:$DW14,,U$8)-INDEX($D14:$BL14,,$E$1))+INDEX($D14:$BL14,,$E$1),U$9/(INDEX(Roky_výhled,,U$8)-INDEX(Roky_výhled,,U$8-1))*(INDEX($BO14:$DW14,,U$8)-INDEX($BO14:$DW14,,U$8-1))+INDEX($BO14:$DW14,,U$8-1))</f>
        <v>1053</v>
      </c>
      <c r="V14" s="173">
        <f ca="1">CHOOSE(V$6,SUMIFS(INDIRECT("EB[" &amp; V$12 &amp; "]"),EB[indic_nrg],$A13,EB[Nositel],$B14,EB[Výběr],1,EB[unit],"TJ"),INDEX($BO14:$DW14,,V$4),V$9/(INDEX(Roky_výhled,,V$8)-Last_Bil)*(INDEX($BO14:$DW14,,V$8)-INDEX($D14:$BL14,,$E$1))+INDEX($D14:$BL14,,$E$1),V$9/(INDEX(Roky_výhled,,V$8)-INDEX(Roky_výhled,,V$8-1))*(INDEX($BO14:$DW14,,V$8)-INDEX($BO14:$DW14,,V$8-1))+INDEX($BO14:$DW14,,V$8-1))</f>
        <v>745</v>
      </c>
      <c r="W14" s="173">
        <f ca="1">CHOOSE(W$6,SUMIFS(INDIRECT("EB[" &amp; W$12 &amp; "]"),EB[indic_nrg],$A13,EB[Nositel],$B14,EB[Výběr],1,EB[unit],"TJ"),INDEX($BO14:$DW14,,W$4),W$9/(INDEX(Roky_výhled,,W$8)-Last_Bil)*(INDEX($BO14:$DW14,,W$8)-INDEX($D14:$BL14,,$E$1))+INDEX($D14:$BL14,,$E$1),W$9/(INDEX(Roky_výhled,,W$8)-INDEX(Roky_výhled,,W$8-1))*(INDEX($BO14:$DW14,,W$8)-INDEX($BO14:$DW14,,W$8-1))+INDEX($BO14:$DW14,,W$8-1))</f>
        <v>263</v>
      </c>
      <c r="X14" s="173">
        <f ca="1">CHOOSE(X$6,SUMIFS(INDIRECT("EB[" &amp; X$12 &amp; "]"),EB[indic_nrg],$A13,EB[Nositel],$B14,EB[Výběr],1,EB[unit],"TJ"),INDEX($BO14:$DW14,,X$4),X$9/(INDEX(Roky_výhled,,X$8)-Last_Bil)*(INDEX($BO14:$DW14,,X$8)-INDEX($D14:$BL14,,$E$1))+INDEX($D14:$BL14,,$E$1),X$9/(INDEX(Roky_výhled,,X$8)-INDEX(Roky_výhled,,X$8-1))*(INDEX($BO14:$DW14,,X$8)-INDEX($BO14:$DW14,,X$8-1))+INDEX($BO14:$DW14,,X$8-1))</f>
        <v>1008</v>
      </c>
      <c r="Y14" s="173">
        <f ca="1">CHOOSE(Y$6,SUMIFS(INDIRECT("EB[" &amp; Y$12 &amp; "]"),EB[indic_nrg],$A13,EB[Nositel],$B14,EB[Výběr],1,EB[unit],"TJ"),INDEX($BO14:$DW14,,Y$4),Y$9/(INDEX(Roky_výhled,,Y$8)-Last_Bil)*(INDEX($BO14:$DW14,,Y$8)-INDEX($D14:$BL14,,$E$1))+INDEX($D14:$BL14,,$E$1),Y$9/(INDEX(Roky_výhled,,Y$8)-INDEX(Roky_výhled,,Y$8-1))*(INDEX($BO14:$DW14,,Y$8)-INDEX($BO14:$DW14,,Y$8-1))+INDEX($BO14:$DW14,,Y$8-1))</f>
        <v>1314</v>
      </c>
      <c r="Z14" s="173">
        <f ca="1">CHOOSE(Z$6,SUMIFS(INDIRECT("EB[" &amp; Z$12 &amp; "]"),EB[indic_nrg],$A13,EB[Nositel],$B14,EB[Výběr],1,EB[unit],"TJ"),INDEX($BO14:$DW14,,Z$4),Z$9/(INDEX(Roky_výhled,,Z$8)-Last_Bil)*(INDEX($BO14:$DW14,,Z$8)-INDEX($D14:$BL14,,$E$1))+INDEX($D14:$BL14,,$E$1),Z$9/(INDEX(Roky_výhled,,Z$8)-INDEX(Roky_výhled,,Z$8-1))*(INDEX($BO14:$DW14,,Z$8)-INDEX($BO14:$DW14,,Z$8-1))+INDEX($BO14:$DW14,,Z$8-1))</f>
        <v>1840</v>
      </c>
      <c r="AA14" s="173">
        <f ca="1">CHOOSE(AA$6,SUMIFS(INDIRECT("EB[" &amp; AA$12 &amp; "]"),EB[indic_nrg],$A13,EB[Nositel],$B14,EB[Výběr],1,EB[unit],"TJ"),INDEX($BO14:$DW14,,AA$4),AA$9/(INDEX(Roky_výhled,,AA$8)-Last_Bil)*(INDEX($BO14:$DW14,,AA$8)-INDEX($D14:$BL14,,$E$1))+INDEX($D14:$BL14,,$E$1),AA$9/(INDEX(Roky_výhled,,AA$8)-INDEX(Roky_výhled,,AA$8-1))*(INDEX($BO14:$DW14,,AA$8)-INDEX($BO14:$DW14,,AA$8-1))+INDEX($BO14:$DW14,,AA$8-1))</f>
        <v>1621</v>
      </c>
      <c r="AB14" s="173">
        <f ca="1">CHOOSE(AB$6,SUMIFS(INDIRECT("EB[" &amp; AB$12 &amp; "]"),EB[indic_nrg],$A13,EB[Nositel],$B14,EB[Výběr],1,EB[unit],"TJ"),INDEX($BO14:$DW14,,AB$4),AB$9/(INDEX(Roky_výhled,,AB$8)-Last_Bil)*(INDEX($BO14:$DW14,,AB$8)-INDEX($D14:$BL14,,$E$1))+INDEX($D14:$BL14,,$E$1),AB$9/(INDEX(Roky_výhled,,AB$8)-INDEX(Roky_výhled,,AB$8-1))*(INDEX($BO14:$DW14,,AB$8)-INDEX($BO14:$DW14,,AB$8-1))+INDEX($BO14:$DW14,,AB$8-1))</f>
        <v>1883</v>
      </c>
      <c r="AC14" s="173">
        <f ca="1">CHOOSE(AC$6,SUMIFS(INDIRECT("EB[" &amp; AC$12 &amp; "]"),EB[indic_nrg],$A13,EB[Nositel],$B14,EB[Výběr],1,EB[unit],"TJ"),INDEX($BO14:$DW14,,AC$4),AC$9/(INDEX(Roky_výhled,,AC$8)-Last_Bil)*(INDEX($BO14:$DW14,,AC$8)-INDEX($D14:$BL14,,$E$1))+INDEX($D14:$BL14,,$E$1),AC$9/(INDEX(Roky_výhled,,AC$8)-INDEX(Roky_výhled,,AC$8-1))*(INDEX($BO14:$DW14,,AC$8)-INDEX($BO14:$DW14,,AC$8-1))+INDEX($BO14:$DW14,,AC$8-1))</f>
        <v>1883</v>
      </c>
      <c r="AD14" s="173">
        <f ca="1">CHOOSE(AD$6,SUMIFS(INDIRECT("EB[" &amp; AD$12 &amp; "]"),EB[indic_nrg],$A13,EB[Nositel],$B14,EB[Výběr],1,EB[unit],"TJ"),INDEX($BO14:$DW14,,AD$4),AD$9/(INDEX(Roky_výhled,,AD$8)-Last_Bil)*(INDEX($BO14:$DW14,,AD$8)-INDEX($D14:$BL14,,$E$1))+INDEX($D14:$BL14,,$E$1),AD$9/(INDEX(Roky_výhled,,AD$8)-INDEX(Roky_výhled,,AD$8-1))*(INDEX($BO14:$DW14,,AD$8)-INDEX($BO14:$DW14,,AD$8-1))+INDEX($BO14:$DW14,,AD$8-1))</f>
        <v>1518.4</v>
      </c>
      <c r="AE14" s="173">
        <f ca="1">CHOOSE(AE$6,SUMIFS(INDIRECT("EB[" &amp; AE$12 &amp; "]"),EB[indic_nrg],$A13,EB[Nositel],$B14,EB[Výběr],1,EB[unit],"TJ"),INDEX($BO14:$DW14,,AE$4),AE$9/(INDEX(Roky_výhled,,AE$8)-Last_Bil)*(INDEX($BO14:$DW14,,AE$8)-INDEX($D14:$BL14,,$E$1))+INDEX($D14:$BL14,,$E$1),AE$9/(INDEX(Roky_výhled,,AE$8)-INDEX(Roky_výhled,,AE$8-1))*(INDEX($BO14:$DW14,,AE$8)-INDEX($BO14:$DW14,,AE$8-1))+INDEX($BO14:$DW14,,AE$8-1))</f>
        <v>1153.8</v>
      </c>
      <c r="AF14" s="173">
        <f ca="1">CHOOSE(AF$6,SUMIFS(INDIRECT("EB[" &amp; AF$12 &amp; "]"),EB[indic_nrg],$A13,EB[Nositel],$B14,EB[Výběr],1,EB[unit],"TJ"),INDEX($BO14:$DW14,,AF$4),AF$9/(INDEX(Roky_výhled,,AF$8)-Last_Bil)*(INDEX($BO14:$DW14,,AF$8)-INDEX($D14:$BL14,,$E$1))+INDEX($D14:$BL14,,$E$1),AF$9/(INDEX(Roky_výhled,,AF$8)-INDEX(Roky_výhled,,AF$8-1))*(INDEX($BO14:$DW14,,AF$8)-INDEX($BO14:$DW14,,AF$8-1))+INDEX($BO14:$DW14,,AF$8-1))</f>
        <v>789.2</v>
      </c>
      <c r="AG14" s="173">
        <f ca="1">CHOOSE(AG$6,SUMIFS(INDIRECT("EB[" &amp; AG$12 &amp; "]"),EB[indic_nrg],$A13,EB[Nositel],$B14,EB[Výběr],1,EB[unit],"TJ"),INDEX($BO14:$DW14,,AG$4),AG$9/(INDEX(Roky_výhled,,AG$8)-Last_Bil)*(INDEX($BO14:$DW14,,AG$8)-INDEX($D14:$BL14,,$E$1))+INDEX($D14:$BL14,,$E$1),AG$9/(INDEX(Roky_výhled,,AG$8)-INDEX(Roky_výhled,,AG$8-1))*(INDEX($BO14:$DW14,,AG$8)-INDEX($BO14:$DW14,,AG$8-1))+INDEX($BO14:$DW14,,AG$8-1))</f>
        <v>424.59999999999991</v>
      </c>
      <c r="AH14" s="173">
        <f ca="1">CHOOSE(AH$6,SUMIFS(INDIRECT("EB[" &amp; AH$12 &amp; "]"),EB[indic_nrg],$A13,EB[Nositel],$B14,EB[Výběr],1,EB[unit],"TJ"),INDEX($BO14:$DW14,,AH$4),AH$9/(INDEX(Roky_výhled,,AH$8)-Last_Bil)*(INDEX($BO14:$DW14,,AH$8)-INDEX($D14:$BL14,,$E$1))+INDEX($D14:$BL14,,$E$1),AH$9/(INDEX(Roky_výhled,,AH$8)-INDEX(Roky_výhled,,AH$8-1))*(INDEX($BO14:$DW14,,AH$8)-INDEX($BO14:$DW14,,AH$8-1))+INDEX($BO14:$DW14,,AH$8-1))</f>
        <v>60</v>
      </c>
      <c r="AI14" s="173">
        <f ca="1">CHOOSE(AI$6,SUMIFS(INDIRECT("EB[" &amp; AI$12 &amp; "]"),EB[indic_nrg],$A13,EB[Nositel],$B14,EB[Výběr],1,EB[unit],"TJ"),INDEX($BO14:$DW14,,AI$4),AI$9/(INDEX(Roky_výhled,,AI$8)-Last_Bil)*(INDEX($BO14:$DW14,,AI$8)-INDEX($D14:$BL14,,$E$1))+INDEX($D14:$BL14,,$E$1),AI$9/(INDEX(Roky_výhled,,AI$8)-INDEX(Roky_výhled,,AI$8-1))*(INDEX($BO14:$DW14,,AI$8)-INDEX($BO14:$DW14,,AI$8-1))+INDEX($BO14:$DW14,,AI$8-1))</f>
        <v>56</v>
      </c>
      <c r="AJ14" s="173">
        <f ca="1">CHOOSE(AJ$6,SUMIFS(INDIRECT("EB[" &amp; AJ$12 &amp; "]"),EB[indic_nrg],$A13,EB[Nositel],$B14,EB[Výběr],1,EB[unit],"TJ"),INDEX($BO14:$DW14,,AJ$4),AJ$9/(INDEX(Roky_výhled,,AJ$8)-Last_Bil)*(INDEX($BO14:$DW14,,AJ$8)-INDEX($D14:$BL14,,$E$1))+INDEX($D14:$BL14,,$E$1),AJ$9/(INDEX(Roky_výhled,,AJ$8)-INDEX(Roky_výhled,,AJ$8-1))*(INDEX($BO14:$DW14,,AJ$8)-INDEX($BO14:$DW14,,AJ$8-1))+INDEX($BO14:$DW14,,AJ$8-1))</f>
        <v>52</v>
      </c>
      <c r="AK14" s="173">
        <f ca="1">CHOOSE(AK$6,SUMIFS(INDIRECT("EB[" &amp; AK$12 &amp; "]"),EB[indic_nrg],$A13,EB[Nositel],$B14,EB[Výběr],1,EB[unit],"TJ"),INDEX($BO14:$DW14,,AK$4),AK$9/(INDEX(Roky_výhled,,AK$8)-Last_Bil)*(INDEX($BO14:$DW14,,AK$8)-INDEX($D14:$BL14,,$E$1))+INDEX($D14:$BL14,,$E$1),AK$9/(INDEX(Roky_výhled,,AK$8)-INDEX(Roky_výhled,,AK$8-1))*(INDEX($BO14:$DW14,,AK$8)-INDEX($BO14:$DW14,,AK$8-1))+INDEX($BO14:$DW14,,AK$8-1))</f>
        <v>48</v>
      </c>
      <c r="AL14" s="173">
        <f ca="1">CHOOSE(AL$6,SUMIFS(INDIRECT("EB[" &amp; AL$12 &amp; "]"),EB[indic_nrg],$A13,EB[Nositel],$B14,EB[Výběr],1,EB[unit],"TJ"),INDEX($BO14:$DW14,,AL$4),AL$9/(INDEX(Roky_výhled,,AL$8)-Last_Bil)*(INDEX($BO14:$DW14,,AL$8)-INDEX($D14:$BL14,,$E$1))+INDEX($D14:$BL14,,$E$1),AL$9/(INDEX(Roky_výhled,,AL$8)-INDEX(Roky_výhled,,AL$8-1))*(INDEX($BO14:$DW14,,AL$8)-INDEX($BO14:$DW14,,AL$8-1))+INDEX($BO14:$DW14,,AL$8-1))</f>
        <v>44</v>
      </c>
      <c r="AM14" s="173">
        <f ca="1">CHOOSE(AM$6,SUMIFS(INDIRECT("EB[" &amp; AM$12 &amp; "]"),EB[indic_nrg],$A13,EB[Nositel],$B14,EB[Výběr],1,EB[unit],"TJ"),INDEX($BO14:$DW14,,AM$4),AM$9/(INDEX(Roky_výhled,,AM$8)-Last_Bil)*(INDEX($BO14:$DW14,,AM$8)-INDEX($D14:$BL14,,$E$1))+INDEX($D14:$BL14,,$E$1),AM$9/(INDEX(Roky_výhled,,AM$8)-INDEX(Roky_výhled,,AM$8-1))*(INDEX($BO14:$DW14,,AM$8)-INDEX($BO14:$DW14,,AM$8-1))+INDEX($BO14:$DW14,,AM$8-1))</f>
        <v>40</v>
      </c>
      <c r="AN14" s="173">
        <f ca="1">CHOOSE(AN$6,SUMIFS(INDIRECT("EB[" &amp; AN$12 &amp; "]"),EB[indic_nrg],$A13,EB[Nositel],$B14,EB[Výběr],1,EB[unit],"TJ"),INDEX($BO14:$DW14,,AN$4),AN$9/(INDEX(Roky_výhled,,AN$8)-Last_Bil)*(INDEX($BO14:$DW14,,AN$8)-INDEX($D14:$BL14,,$E$1))+INDEX($D14:$BL14,,$E$1),AN$9/(INDEX(Roky_výhled,,AN$8)-INDEX(Roky_výhled,,AN$8-1))*(INDEX($BO14:$DW14,,AN$8)-INDEX($BO14:$DW14,,AN$8-1))+INDEX($BO14:$DW14,,AN$8-1))</f>
        <v>40</v>
      </c>
      <c r="AO14" s="173">
        <f ca="1">CHOOSE(AO$6,SUMIFS(INDIRECT("EB[" &amp; AO$12 &amp; "]"),EB[indic_nrg],$A13,EB[Nositel],$B14,EB[Výběr],1,EB[unit],"TJ"),INDEX($BO14:$DW14,,AO$4),AO$9/(INDEX(Roky_výhled,,AO$8)-Last_Bil)*(INDEX($BO14:$DW14,,AO$8)-INDEX($D14:$BL14,,$E$1))+INDEX($D14:$BL14,,$E$1),AO$9/(INDEX(Roky_výhled,,AO$8)-INDEX(Roky_výhled,,AO$8-1))*(INDEX($BO14:$DW14,,AO$8)-INDEX($BO14:$DW14,,AO$8-1))+INDEX($BO14:$DW14,,AO$8-1))</f>
        <v>40</v>
      </c>
      <c r="AP14" s="173">
        <f ca="1">CHOOSE(AP$6,SUMIFS(INDIRECT("EB[" &amp; AP$12 &amp; "]"),EB[indic_nrg],$A13,EB[Nositel],$B14,EB[Výběr],1,EB[unit],"TJ"),INDEX($BO14:$DW14,,AP$4),AP$9/(INDEX(Roky_výhled,,AP$8)-Last_Bil)*(INDEX($BO14:$DW14,,AP$8)-INDEX($D14:$BL14,,$E$1))+INDEX($D14:$BL14,,$E$1),AP$9/(INDEX(Roky_výhled,,AP$8)-INDEX(Roky_výhled,,AP$8-1))*(INDEX($BO14:$DW14,,AP$8)-INDEX($BO14:$DW14,,AP$8-1))+INDEX($BO14:$DW14,,AP$8-1))</f>
        <v>40</v>
      </c>
      <c r="AQ14" s="173">
        <f ca="1">CHOOSE(AQ$6,SUMIFS(INDIRECT("EB[" &amp; AQ$12 &amp; "]"),EB[indic_nrg],$A13,EB[Nositel],$B14,EB[Výběr],1,EB[unit],"TJ"),INDEX($BO14:$DW14,,AQ$4),AQ$9/(INDEX(Roky_výhled,,AQ$8)-Last_Bil)*(INDEX($BO14:$DW14,,AQ$8)-INDEX($D14:$BL14,,$E$1))+INDEX($D14:$BL14,,$E$1),AQ$9/(INDEX(Roky_výhled,,AQ$8)-INDEX(Roky_výhled,,AQ$8-1))*(INDEX($BO14:$DW14,,AQ$8)-INDEX($BO14:$DW14,,AQ$8-1))+INDEX($BO14:$DW14,,AQ$8-1))</f>
        <v>40</v>
      </c>
      <c r="AR14" s="173">
        <f ca="1">CHOOSE(AR$6,SUMIFS(INDIRECT("EB[" &amp; AR$12 &amp; "]"),EB[indic_nrg],$A13,EB[Nositel],$B14,EB[Výběr],1,EB[unit],"TJ"),INDEX($BO14:$DW14,,AR$4),AR$9/(INDEX(Roky_výhled,,AR$8)-Last_Bil)*(INDEX($BO14:$DW14,,AR$8)-INDEX($D14:$BL14,,$E$1))+INDEX($D14:$BL14,,$E$1),AR$9/(INDEX(Roky_výhled,,AR$8)-INDEX(Roky_výhled,,AR$8-1))*(INDEX($BO14:$DW14,,AR$8)-INDEX($BO14:$DW14,,AR$8-1))+INDEX($BO14:$DW14,,AR$8-1))</f>
        <v>40</v>
      </c>
      <c r="AS14" s="173">
        <f ca="1">CHOOSE(AS$6,SUMIFS(INDIRECT("EB[" &amp; AS$12 &amp; "]"),EB[indic_nrg],$A13,EB[Nositel],$B14,EB[Výběr],1,EB[unit],"TJ"),INDEX($BO14:$DW14,,AS$4),AS$9/(INDEX(Roky_výhled,,AS$8)-Last_Bil)*(INDEX($BO14:$DW14,,AS$8)-INDEX($D14:$BL14,,$E$1))+INDEX($D14:$BL14,,$E$1),AS$9/(INDEX(Roky_výhled,,AS$8)-INDEX(Roky_výhled,,AS$8-1))*(INDEX($BO14:$DW14,,AS$8)-INDEX($BO14:$DW14,,AS$8-1))+INDEX($BO14:$DW14,,AS$8-1))</f>
        <v>38</v>
      </c>
      <c r="AT14" s="173">
        <f ca="1">CHOOSE(AT$6,SUMIFS(INDIRECT("EB[" &amp; AT$12 &amp; "]"),EB[indic_nrg],$A13,EB[Nositel],$B14,EB[Výběr],1,EB[unit],"TJ"),INDEX($BO14:$DW14,,AT$4),AT$9/(INDEX(Roky_výhled,,AT$8)-Last_Bil)*(INDEX($BO14:$DW14,,AT$8)-INDEX($D14:$BL14,,$E$1))+INDEX($D14:$BL14,,$E$1),AT$9/(INDEX(Roky_výhled,,AT$8)-INDEX(Roky_výhled,,AT$8-1))*(INDEX($BO14:$DW14,,AT$8)-INDEX($BO14:$DW14,,AT$8-1))+INDEX($BO14:$DW14,,AT$8-1))</f>
        <v>36</v>
      </c>
      <c r="AU14" s="173">
        <f ca="1">CHOOSE(AU$6,SUMIFS(INDIRECT("EB[" &amp; AU$12 &amp; "]"),EB[indic_nrg],$A13,EB[Nositel],$B14,EB[Výběr],1,EB[unit],"TJ"),INDEX($BO14:$DW14,,AU$4),AU$9/(INDEX(Roky_výhled,,AU$8)-Last_Bil)*(INDEX($BO14:$DW14,,AU$8)-INDEX($D14:$BL14,,$E$1))+INDEX($D14:$BL14,,$E$1),AU$9/(INDEX(Roky_výhled,,AU$8)-INDEX(Roky_výhled,,AU$8-1))*(INDEX($BO14:$DW14,,AU$8)-INDEX($BO14:$DW14,,AU$8-1))+INDEX($BO14:$DW14,,AU$8-1))</f>
        <v>34</v>
      </c>
      <c r="AV14" s="173">
        <f ca="1">CHOOSE(AV$6,SUMIFS(INDIRECT("EB[" &amp; AV$12 &amp; "]"),EB[indic_nrg],$A13,EB[Nositel],$B14,EB[Výběr],1,EB[unit],"TJ"),INDEX($BO14:$DW14,,AV$4),AV$9/(INDEX(Roky_výhled,,AV$8)-Last_Bil)*(INDEX($BO14:$DW14,,AV$8)-INDEX($D14:$BL14,,$E$1))+INDEX($D14:$BL14,,$E$1),AV$9/(INDEX(Roky_výhled,,AV$8)-INDEX(Roky_výhled,,AV$8-1))*(INDEX($BO14:$DW14,,AV$8)-INDEX($BO14:$DW14,,AV$8-1))+INDEX($BO14:$DW14,,AV$8-1))</f>
        <v>32</v>
      </c>
      <c r="AW14" s="173">
        <f ca="1">CHOOSE(AW$6,SUMIFS(INDIRECT("EB[" &amp; AW$12 &amp; "]"),EB[indic_nrg],$A13,EB[Nositel],$B14,EB[Výběr],1,EB[unit],"TJ"),INDEX($BO14:$DW14,,AW$4),AW$9/(INDEX(Roky_výhled,,AW$8)-Last_Bil)*(INDEX($BO14:$DW14,,AW$8)-INDEX($D14:$BL14,,$E$1))+INDEX($D14:$BL14,,$E$1),AW$9/(INDEX(Roky_výhled,,AW$8)-INDEX(Roky_výhled,,AW$8-1))*(INDEX($BO14:$DW14,,AW$8)-INDEX($BO14:$DW14,,AW$8-1))+INDEX($BO14:$DW14,,AW$8-1))</f>
        <v>30</v>
      </c>
      <c r="AX14" s="173">
        <f ca="1">CHOOSE(AX$6,SUMIFS(INDIRECT("EB[" &amp; AX$12 &amp; "]"),EB[indic_nrg],$A13,EB[Nositel],$B14,EB[Výběr],1,EB[unit],"TJ"),INDEX($BO14:$DW14,,AX$4),AX$9/(INDEX(Roky_výhled,,AX$8)-Last_Bil)*(INDEX($BO14:$DW14,,AX$8)-INDEX($D14:$BL14,,$E$1))+INDEX($D14:$BL14,,$E$1),AX$9/(INDEX(Roky_výhled,,AX$8)-INDEX(Roky_výhled,,AX$8-1))*(INDEX($BO14:$DW14,,AX$8)-INDEX($BO14:$DW14,,AX$8-1))+INDEX($BO14:$DW14,,AX$8-1))</f>
        <v>30</v>
      </c>
      <c r="AY14" s="173">
        <f ca="1">CHOOSE(AY$6,SUMIFS(INDIRECT("EB[" &amp; AY$12 &amp; "]"),EB[indic_nrg],$A13,EB[Nositel],$B14,EB[Výběr],1,EB[unit],"TJ"),INDEX($BO14:$DW14,,AY$4),AY$9/(INDEX(Roky_výhled,,AY$8)-Last_Bil)*(INDEX($BO14:$DW14,,AY$8)-INDEX($D14:$BL14,,$E$1))+INDEX($D14:$BL14,,$E$1),AY$9/(INDEX(Roky_výhled,,AY$8)-INDEX(Roky_výhled,,AY$8-1))*(INDEX($BO14:$DW14,,AY$8)-INDEX($BO14:$DW14,,AY$8-1))+INDEX($BO14:$DW14,,AY$8-1))</f>
        <v>30</v>
      </c>
      <c r="AZ14" s="173">
        <f ca="1">CHOOSE(AZ$6,SUMIFS(INDIRECT("EB[" &amp; AZ$12 &amp; "]"),EB[indic_nrg],$A13,EB[Nositel],$B14,EB[Výběr],1,EB[unit],"TJ"),INDEX($BO14:$DW14,,AZ$4),AZ$9/(INDEX(Roky_výhled,,AZ$8)-Last_Bil)*(INDEX($BO14:$DW14,,AZ$8)-INDEX($D14:$BL14,,$E$1))+INDEX($D14:$BL14,,$E$1),AZ$9/(INDEX(Roky_výhled,,AZ$8)-INDEX(Roky_výhled,,AZ$8-1))*(INDEX($BO14:$DW14,,AZ$8)-INDEX($BO14:$DW14,,AZ$8-1))+INDEX($BO14:$DW14,,AZ$8-1))</f>
        <v>30</v>
      </c>
      <c r="BA14" s="173">
        <f ca="1">CHOOSE(BA$6,SUMIFS(INDIRECT("EB[" &amp; BA$12 &amp; "]"),EB[indic_nrg],$A13,EB[Nositel],$B14,EB[Výběr],1,EB[unit],"TJ"),INDEX($BO14:$DW14,,BA$4),BA$9/(INDEX(Roky_výhled,,BA$8)-Last_Bil)*(INDEX($BO14:$DW14,,BA$8)-INDEX($D14:$BL14,,$E$1))+INDEX($D14:$BL14,,$E$1),BA$9/(INDEX(Roky_výhled,,BA$8)-INDEX(Roky_výhled,,BA$8-1))*(INDEX($BO14:$DW14,,BA$8)-INDEX($BO14:$DW14,,BA$8-1))+INDEX($BO14:$DW14,,BA$8-1))</f>
        <v>30</v>
      </c>
      <c r="BB14" s="173">
        <f ca="1">CHOOSE(BB$6,SUMIFS(INDIRECT("EB[" &amp; BB$12 &amp; "]"),EB[indic_nrg],$A13,EB[Nositel],$B14,EB[Výběr],1,EB[unit],"TJ"),INDEX($BO14:$DW14,,BB$4),BB$9/(INDEX(Roky_výhled,,BB$8)-Last_Bil)*(INDEX($BO14:$DW14,,BB$8)-INDEX($D14:$BL14,,$E$1))+INDEX($D14:$BL14,,$E$1),BB$9/(INDEX(Roky_výhled,,BB$8)-INDEX(Roky_výhled,,BB$8-1))*(INDEX($BO14:$DW14,,BB$8)-INDEX($BO14:$DW14,,BB$8-1))+INDEX($BO14:$DW14,,BB$8-1))</f>
        <v>30</v>
      </c>
      <c r="BC14" s="173">
        <f ca="1">CHOOSE(BC$6,SUMIFS(INDIRECT("EB[" &amp; BC$12 &amp; "]"),EB[indic_nrg],$A13,EB[Nositel],$B14,EB[Výběr],1,EB[unit],"TJ"),INDEX($BO14:$DW14,,BC$4),BC$9/(INDEX(Roky_výhled,,BC$8)-Last_Bil)*(INDEX($BO14:$DW14,,BC$8)-INDEX($D14:$BL14,,$E$1))+INDEX($D14:$BL14,,$E$1),BC$9/(INDEX(Roky_výhled,,BC$8)-INDEX(Roky_výhled,,BC$8-1))*(INDEX($BO14:$DW14,,BC$8)-INDEX($BO14:$DW14,,BC$8-1))+INDEX($BO14:$DW14,,BC$8-1))</f>
        <v>30</v>
      </c>
      <c r="BD14" s="173">
        <f ca="1">CHOOSE(BD$6,SUMIFS(INDIRECT("EB[" &amp; BD$12 &amp; "]"),EB[indic_nrg],$A13,EB[Nositel],$B14,EB[Výběr],1,EB[unit],"TJ"),INDEX($BO14:$DW14,,BD$4),BD$9/(INDEX(Roky_výhled,,BD$8)-Last_Bil)*(INDEX($BO14:$DW14,,BD$8)-INDEX($D14:$BL14,,$E$1))+INDEX($D14:$BL14,,$E$1),BD$9/(INDEX(Roky_výhled,,BD$8)-INDEX(Roky_výhled,,BD$8-1))*(INDEX($BO14:$DW14,,BD$8)-INDEX($BO14:$DW14,,BD$8-1))+INDEX($BO14:$DW14,,BD$8-1))</f>
        <v>30</v>
      </c>
      <c r="BE14" s="173">
        <f ca="1">CHOOSE(BE$6,SUMIFS(INDIRECT("EB[" &amp; BE$12 &amp; "]"),EB[indic_nrg],$A13,EB[Nositel],$B14,EB[Výběr],1,EB[unit],"TJ"),INDEX($BO14:$DW14,,BE$4),BE$9/(INDEX(Roky_výhled,,BE$8)-Last_Bil)*(INDEX($BO14:$DW14,,BE$8)-INDEX($D14:$BL14,,$E$1))+INDEX($D14:$BL14,,$E$1),BE$9/(INDEX(Roky_výhled,,BE$8)-INDEX(Roky_výhled,,BE$8-1))*(INDEX($BO14:$DW14,,BE$8)-INDEX($BO14:$DW14,,BE$8-1))+INDEX($BO14:$DW14,,BE$8-1))</f>
        <v>30</v>
      </c>
      <c r="BF14" s="173">
        <f ca="1">CHOOSE(BF$6,SUMIFS(INDIRECT("EB[" &amp; BF$12 &amp; "]"),EB[indic_nrg],$A13,EB[Nositel],$B14,EB[Výběr],1,EB[unit],"TJ"),INDEX($BO14:$DW14,,BF$4),BF$9/(INDEX(Roky_výhled,,BF$8)-Last_Bil)*(INDEX($BO14:$DW14,,BF$8)-INDEX($D14:$BL14,,$E$1))+INDEX($D14:$BL14,,$E$1),BF$9/(INDEX(Roky_výhled,,BF$8)-INDEX(Roky_výhled,,BF$8-1))*(INDEX($BO14:$DW14,,BF$8)-INDEX($BO14:$DW14,,BF$8-1))+INDEX($BO14:$DW14,,BF$8-1))</f>
        <v>30</v>
      </c>
      <c r="BG14" s="173">
        <f ca="1">CHOOSE(BG$6,SUMIFS(INDIRECT("EB[" &amp; BG$12 &amp; "]"),EB[indic_nrg],$A13,EB[Nositel],$B14,EB[Výběr],1,EB[unit],"TJ"),INDEX($BO14:$DW14,,BG$4),BG$9/(INDEX(Roky_výhled,,BG$8)-Last_Bil)*(INDEX($BO14:$DW14,,BG$8)-INDEX($D14:$BL14,,$E$1))+INDEX($D14:$BL14,,$E$1),BG$9/(INDEX(Roky_výhled,,BG$8)-INDEX(Roky_výhled,,BG$8-1))*(INDEX($BO14:$DW14,,BG$8)-INDEX($BO14:$DW14,,BG$8-1))+INDEX($BO14:$DW14,,BG$8-1))</f>
        <v>30</v>
      </c>
      <c r="BH14" s="173">
        <f ca="1">CHOOSE(BH$6,SUMIFS(INDIRECT("EB[" &amp; BH$12 &amp; "]"),EB[indic_nrg],$A13,EB[Nositel],$B14,EB[Výběr],1,EB[unit],"TJ"),INDEX($BO14:$DW14,,BH$4),BH$9/(INDEX(Roky_výhled,,BH$8)-Last_Bil)*(INDEX($BO14:$DW14,,BH$8)-INDEX($D14:$BL14,,$E$1))+INDEX($D14:$BL14,,$E$1),BH$9/(INDEX(Roky_výhled,,BH$8)-INDEX(Roky_výhled,,BH$8-1))*(INDEX($BO14:$DW14,,BH$8)-INDEX($BO14:$DW14,,BH$8-1))+INDEX($BO14:$DW14,,BH$8-1))</f>
        <v>30</v>
      </c>
      <c r="BI14" s="173">
        <f ca="1">CHOOSE(BI$6,SUMIFS(INDIRECT("EB[" &amp; BI$12 &amp; "]"),EB[indic_nrg],$A13,EB[Nositel],$B14,EB[Výběr],1,EB[unit],"TJ"),INDEX($BO14:$DW14,,BI$4),BI$9/(INDEX(Roky_výhled,,BI$8)-Last_Bil)*(INDEX($BO14:$DW14,,BI$8)-INDEX($D14:$BL14,,$E$1))+INDEX($D14:$BL14,,$E$1),BI$9/(INDEX(Roky_výhled,,BI$8)-INDEX(Roky_výhled,,BI$8-1))*(INDEX($BO14:$DW14,,BI$8)-INDEX($BO14:$DW14,,BI$8-1))+INDEX($BO14:$DW14,,BI$8-1))</f>
        <v>30</v>
      </c>
      <c r="BJ14" s="173">
        <f ca="1">CHOOSE(BJ$6,SUMIFS(INDIRECT("EB[" &amp; BJ$12 &amp; "]"),EB[indic_nrg],$A13,EB[Nositel],$B14,EB[Výběr],1,EB[unit],"TJ"),INDEX($BO14:$DW14,,BJ$4),BJ$9/(INDEX(Roky_výhled,,BJ$8)-Last_Bil)*(INDEX($BO14:$DW14,,BJ$8)-INDEX($D14:$BL14,,$E$1))+INDEX($D14:$BL14,,$E$1),BJ$9/(INDEX(Roky_výhled,,BJ$8)-INDEX(Roky_výhled,,BJ$8-1))*(INDEX($BO14:$DW14,,BJ$8)-INDEX($BO14:$DW14,,BJ$8-1))+INDEX($BO14:$DW14,,BJ$8-1))</f>
        <v>30</v>
      </c>
      <c r="BK14" s="173">
        <f ca="1">CHOOSE(BK$6,SUMIFS(INDIRECT("EB[" &amp; BK$12 &amp; "]"),EB[indic_nrg],$A13,EB[Nositel],$B14,EB[Výběr],1,EB[unit],"TJ"),INDEX($BO14:$DW14,,BK$4),BK$9/(INDEX(Roky_výhled,,BK$8)-Last_Bil)*(INDEX($BO14:$DW14,,BK$8)-INDEX($D14:$BL14,,$E$1))+INDEX($D14:$BL14,,$E$1),BK$9/(INDEX(Roky_výhled,,BK$8)-INDEX(Roky_výhled,,BK$8-1))*(INDEX($BO14:$DW14,,BK$8)-INDEX($BO14:$DW14,,BK$8-1))+INDEX($BO14:$DW14,,BK$8-1))</f>
        <v>30</v>
      </c>
      <c r="BL14" s="174">
        <f ca="1">CHOOSE(BL$6,SUMIFS(INDIRECT("EB[" &amp; BL$12 &amp; "]"),EB[indic_nrg],$A13,EB[Nositel],$B14,EB[Výběr],1,EB[unit],"TJ"),INDEX($BO14:$DW14,,BL$4),BL$9/(INDEX(Roky_výhled,,BL$8)-Last_Bil)*(INDEX($BO14:$DW14,,BL$8)-INDEX($D14:$BL14,,$E$1))+INDEX($D14:$BL14,,$E$1),BL$9/(INDEX(Roky_výhled,,BL$8)-INDEX(Roky_výhled,,BL$8-1))*(INDEX($BO14:$DW14,,BL$8)-INDEX($BO14:$DW14,,BL$8-1))+INDEX($BO14:$DW14,,BL$8-1))</f>
        <v>30</v>
      </c>
      <c r="BM14"/>
      <c r="BN14" s="221" t="str">
        <f t="shared" si="65"/>
        <v>Kapalná paliva</v>
      </c>
      <c r="BO14" s="285">
        <v>180</v>
      </c>
      <c r="BP14" s="286">
        <v>100</v>
      </c>
      <c r="BQ14" s="286">
        <v>60</v>
      </c>
      <c r="BR14" s="286">
        <v>40</v>
      </c>
      <c r="BS14" s="286">
        <v>40</v>
      </c>
      <c r="BT14" s="286">
        <v>30</v>
      </c>
      <c r="BU14" s="286">
        <v>30</v>
      </c>
      <c r="BV14" s="286">
        <v>30</v>
      </c>
      <c r="BW14" s="286">
        <v>30</v>
      </c>
      <c r="BX14" s="286">
        <v>140</v>
      </c>
      <c r="BY14" s="287">
        <v>190</v>
      </c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</row>
    <row r="15" spans="1:127" s="196" customFormat="1" x14ac:dyDescent="0.25">
      <c r="A15" s="196" t="str">
        <f t="shared" si="66"/>
        <v>B_102010</v>
      </c>
      <c r="B15" t="s">
        <v>3131</v>
      </c>
      <c r="C15" s="179" t="s">
        <v>3273</v>
      </c>
      <c r="D15" s="215">
        <f ca="1">CHOOSE(D$6,SUMIFS(INDIRECT("EB[" &amp; D$12 &amp; "]"),EB[indic_nrg],$A14,EB[Nositel],$B15,EB[Výběr],1,EB[unit],"TJ"),INDEX($BO15:$DW15,,D$4),D$9/(INDEX(Roky_výhled,,D$8)-Last_Bil)*(INDEX($BO15:$DW15,,D$8)-INDEX($D15:$BL15,,$E$1))+INDEX($D15:$BL15,,$E$1),D$9/(INDEX(Roky_výhled,,D$8)-INDEX(Roky_výhled,,D$8-1))*(INDEX($BO15:$DW15,,D$8)-INDEX($BO15:$DW15,,D$8-1))+INDEX($BO15:$DW15,,D$8-1))</f>
        <v>44955</v>
      </c>
      <c r="E15" s="173">
        <f ca="1">CHOOSE(E$6,SUMIFS(INDIRECT("EB[" &amp; E$12 &amp; "]"),EB[indic_nrg],$A14,EB[Nositel],$B15,EB[Výběr],1,EB[unit],"TJ"),INDEX($BO15:$DW15,,E$4),E$9/(INDEX(Roky_výhled,,E$8)-Last_Bil)*(INDEX($BO15:$DW15,,E$8)-INDEX($D15:$BL15,,$E$1))+INDEX($D15:$BL15,,$E$1),E$9/(INDEX(Roky_výhled,,E$8)-INDEX(Roky_výhled,,E$8-1))*(INDEX($BO15:$DW15,,E$8)-INDEX($BO15:$DW15,,E$8-1))+INDEX($BO15:$DW15,,E$8-1))</f>
        <v>47799</v>
      </c>
      <c r="F15" s="173">
        <f ca="1">CHOOSE(F$6,SUMIFS(INDIRECT("EB[" &amp; F$12 &amp; "]"),EB[indic_nrg],$A14,EB[Nositel],$B15,EB[Výběr],1,EB[unit],"TJ"),INDEX($BO15:$DW15,,F$4),F$9/(INDEX(Roky_výhled,,F$8)-Last_Bil)*(INDEX($BO15:$DW15,,F$8)-INDEX($D15:$BL15,,$E$1))+INDEX($D15:$BL15,,$E$1),F$9/(INDEX(Roky_výhled,,F$8)-INDEX(Roky_výhled,,F$8-1))*(INDEX($BO15:$DW15,,F$8)-INDEX($BO15:$DW15,,F$8-1))+INDEX($BO15:$DW15,,F$8-1))</f>
        <v>47184</v>
      </c>
      <c r="G15" s="173">
        <f ca="1">CHOOSE(G$6,SUMIFS(INDIRECT("EB[" &amp; G$12 &amp; "]"),EB[indic_nrg],$A14,EB[Nositel],$B15,EB[Výběr],1,EB[unit],"TJ"),INDEX($BO15:$DW15,,G$4),G$9/(INDEX(Roky_výhled,,G$8)-Last_Bil)*(INDEX($BO15:$DW15,,G$8)-INDEX($D15:$BL15,,$E$1))+INDEX($D15:$BL15,,$E$1),G$9/(INDEX(Roky_výhled,,G$8)-INDEX(Roky_výhled,,G$8-1))*(INDEX($BO15:$DW15,,G$8)-INDEX($BO15:$DW15,,G$8-1))+INDEX($BO15:$DW15,,G$8-1))</f>
        <v>55778</v>
      </c>
      <c r="H15" s="173">
        <f ca="1">CHOOSE(H$6,SUMIFS(INDIRECT("EB[" &amp; H$12 &amp; "]"),EB[indic_nrg],$A14,EB[Nositel],$B15,EB[Výběr],1,EB[unit],"TJ"),INDEX($BO15:$DW15,,H$4),H$9/(INDEX(Roky_výhled,,H$8)-Last_Bil)*(INDEX($BO15:$DW15,,H$8)-INDEX($D15:$BL15,,$E$1))+INDEX($D15:$BL15,,$E$1),H$9/(INDEX(Roky_výhled,,H$8)-INDEX(Roky_výhled,,H$8-1))*(INDEX($BO15:$DW15,,H$8)-INDEX($BO15:$DW15,,H$8-1))+INDEX($BO15:$DW15,,H$8-1))</f>
        <v>61801</v>
      </c>
      <c r="I15" s="173">
        <f ca="1">CHOOSE(I$6,SUMIFS(INDIRECT("EB[" &amp; I$12 &amp; "]"),EB[indic_nrg],$A14,EB[Nositel],$B15,EB[Výběr],1,EB[unit],"TJ"),INDEX($BO15:$DW15,,I$4),I$9/(INDEX(Roky_výhled,,I$8)-Last_Bil)*(INDEX($BO15:$DW15,,I$8)-INDEX($D15:$BL15,,$E$1))+INDEX($D15:$BL15,,$E$1),I$9/(INDEX(Roky_výhled,,I$8)-INDEX(Roky_výhled,,I$8-1))*(INDEX($BO15:$DW15,,I$8)-INDEX($BO15:$DW15,,I$8-1))+INDEX($BO15:$DW15,,I$8-1))</f>
        <v>68612</v>
      </c>
      <c r="J15" s="173">
        <f ca="1">CHOOSE(J$6,SUMIFS(INDIRECT("EB[" &amp; J$12 &amp; "]"),EB[indic_nrg],$A14,EB[Nositel],$B15,EB[Výběr],1,EB[unit],"TJ"),INDEX($BO15:$DW15,,J$4),J$9/(INDEX(Roky_výhled,,J$8)-Last_Bil)*(INDEX($BO15:$DW15,,J$8)-INDEX($D15:$BL15,,$E$1))+INDEX($D15:$BL15,,$E$1),J$9/(INDEX(Roky_výhled,,J$8)-INDEX(Roky_výhled,,J$8-1))*(INDEX($BO15:$DW15,,J$8)-INDEX($BO15:$DW15,,J$8-1))+INDEX($BO15:$DW15,,J$8-1))</f>
        <v>88538</v>
      </c>
      <c r="K15" s="173">
        <f ca="1">CHOOSE(K$6,SUMIFS(INDIRECT("EB[" &amp; K$12 &amp; "]"),EB[indic_nrg],$A14,EB[Nositel],$B15,EB[Výběr],1,EB[unit],"TJ"),INDEX($BO15:$DW15,,K$4),K$9/(INDEX(Roky_výhled,,K$8)-Last_Bil)*(INDEX($BO15:$DW15,,K$8)-INDEX($D15:$BL15,,$E$1))+INDEX($D15:$BL15,,$E$1),K$9/(INDEX(Roky_výhled,,K$8)-INDEX(Roky_výhled,,K$8-1))*(INDEX($BO15:$DW15,,K$8)-INDEX($BO15:$DW15,,K$8-1))+INDEX($BO15:$DW15,,K$8-1))</f>
        <v>84643</v>
      </c>
      <c r="L15" s="173">
        <f ca="1">CHOOSE(L$6,SUMIFS(INDIRECT("EB[" &amp; L$12 &amp; "]"),EB[indic_nrg],$A14,EB[Nositel],$B15,EB[Výběr],1,EB[unit],"TJ"),INDEX($BO15:$DW15,,L$4),L$9/(INDEX(Roky_výhled,,L$8)-Last_Bil)*(INDEX($BO15:$DW15,,L$8)-INDEX($D15:$BL15,,$E$1))+INDEX($D15:$BL15,,$E$1),L$9/(INDEX(Roky_výhled,,L$8)-INDEX(Roky_výhled,,L$8-1))*(INDEX($BO15:$DW15,,L$8)-INDEX($BO15:$DW15,,L$8-1))+INDEX($BO15:$DW15,,L$8-1))</f>
        <v>86954</v>
      </c>
      <c r="M15" s="173">
        <f ca="1">CHOOSE(M$6,SUMIFS(INDIRECT("EB[" &amp; M$12 &amp; "]"),EB[indic_nrg],$A14,EB[Nositel],$B15,EB[Výběr],1,EB[unit],"TJ"),INDEX($BO15:$DW15,,M$4),M$9/(INDEX(Roky_výhled,,M$8)-Last_Bil)*(INDEX($BO15:$DW15,,M$8)-INDEX($D15:$BL15,,$E$1))+INDEX($D15:$BL15,,$E$1),M$9/(INDEX(Roky_výhled,,M$8)-INDEX(Roky_výhled,,M$8-1))*(INDEX($BO15:$DW15,,M$8)-INDEX($BO15:$DW15,,M$8-1))+INDEX($BO15:$DW15,,M$8-1))</f>
        <v>86639</v>
      </c>
      <c r="N15" s="173">
        <f ca="1">CHOOSE(N$6,SUMIFS(INDIRECT("EB[" &amp; N$12 &amp; "]"),EB[indic_nrg],$A14,EB[Nositel],$B15,EB[Výběr],1,EB[unit],"TJ"),INDEX($BO15:$DW15,,N$4),N$9/(INDEX(Roky_výhled,,N$8)-Last_Bil)*(INDEX($BO15:$DW15,,N$8)-INDEX($D15:$BL15,,$E$1))+INDEX($D15:$BL15,,$E$1),N$9/(INDEX(Roky_výhled,,N$8)-INDEX(Roky_výhled,,N$8-1))*(INDEX($BO15:$DW15,,N$8)-INDEX($BO15:$DW15,,N$8-1))+INDEX($BO15:$DW15,,N$8-1))</f>
        <v>85801</v>
      </c>
      <c r="O15" s="173">
        <f ca="1">CHOOSE(O$6,SUMIFS(INDIRECT("EB[" &amp; O$12 &amp; "]"),EB[indic_nrg],$A14,EB[Nositel],$B15,EB[Výběr],1,EB[unit],"TJ"),INDEX($BO15:$DW15,,O$4),O$9/(INDEX(Roky_výhled,,O$8)-Last_Bil)*(INDEX($BO15:$DW15,,O$8)-INDEX($D15:$BL15,,$E$1))+INDEX($D15:$BL15,,$E$1),O$9/(INDEX(Roky_výhled,,O$8)-INDEX(Roky_výhled,,O$8-1))*(INDEX($BO15:$DW15,,O$8)-INDEX($BO15:$DW15,,O$8-1))+INDEX($BO15:$DW15,,O$8-1))</f>
        <v>99522</v>
      </c>
      <c r="P15" s="173">
        <f ca="1">CHOOSE(P$6,SUMIFS(INDIRECT("EB[" &amp; P$12 &amp; "]"),EB[indic_nrg],$A14,EB[Nositel],$B15,EB[Výběr],1,EB[unit],"TJ"),INDEX($BO15:$DW15,,P$4),P$9/(INDEX(Roky_výhled,,P$8)-Last_Bil)*(INDEX($BO15:$DW15,,P$8)-INDEX($D15:$BL15,,$E$1))+INDEX($D15:$BL15,,$E$1),P$9/(INDEX(Roky_výhled,,P$8)-INDEX(Roky_výhled,,P$8-1))*(INDEX($BO15:$DW15,,P$8)-INDEX($BO15:$DW15,,P$8-1))+INDEX($BO15:$DW15,,P$8-1))</f>
        <v>93348</v>
      </c>
      <c r="Q15" s="173">
        <f ca="1">CHOOSE(Q$6,SUMIFS(INDIRECT("EB[" &amp; Q$12 &amp; "]"),EB[indic_nrg],$A14,EB[Nositel],$B15,EB[Výběr],1,EB[unit],"TJ"),INDEX($BO15:$DW15,,Q$4),Q$9/(INDEX(Roky_výhled,,Q$8)-Last_Bil)*(INDEX($BO15:$DW15,,Q$8)-INDEX($D15:$BL15,,$E$1))+INDEX($D15:$BL15,,$E$1),Q$9/(INDEX(Roky_výhled,,Q$8)-INDEX(Roky_výhled,,Q$8-1))*(INDEX($BO15:$DW15,,Q$8)-INDEX($BO15:$DW15,,Q$8-1))+INDEX($BO15:$DW15,,Q$8-1))</f>
        <v>100566</v>
      </c>
      <c r="R15" s="173">
        <f ca="1">CHOOSE(R$6,SUMIFS(INDIRECT("EB[" &amp; R$12 &amp; "]"),EB[indic_nrg],$A14,EB[Nositel],$B15,EB[Výběr],1,EB[unit],"TJ"),INDEX($BO15:$DW15,,R$4),R$9/(INDEX(Roky_výhled,,R$8)-Last_Bil)*(INDEX($BO15:$DW15,,R$8)-INDEX($D15:$BL15,,$E$1))+INDEX($D15:$BL15,,$E$1),R$9/(INDEX(Roky_výhled,,R$8)-INDEX(Roky_výhled,,R$8-1))*(INDEX($BO15:$DW15,,R$8)-INDEX($BO15:$DW15,,R$8-1))+INDEX($BO15:$DW15,,R$8-1))</f>
        <v>98435</v>
      </c>
      <c r="S15" s="173">
        <f ca="1">CHOOSE(S$6,SUMIFS(INDIRECT("EB[" &amp; S$12 &amp; "]"),EB[indic_nrg],$A14,EB[Nositel],$B15,EB[Výběr],1,EB[unit],"TJ"),INDEX($BO15:$DW15,,S$4),S$9/(INDEX(Roky_výhled,,S$8)-Last_Bil)*(INDEX($BO15:$DW15,,S$8)-INDEX($D15:$BL15,,$E$1))+INDEX($D15:$BL15,,$E$1),S$9/(INDEX(Roky_výhled,,S$8)-INDEX(Roky_výhled,,S$8-1))*(INDEX($BO15:$DW15,,S$8)-INDEX($BO15:$DW15,,S$8-1))+INDEX($BO15:$DW15,,S$8-1))</f>
        <v>96738</v>
      </c>
      <c r="T15" s="173">
        <f ca="1">CHOOSE(T$6,SUMIFS(INDIRECT("EB[" &amp; T$12 &amp; "]"),EB[indic_nrg],$A14,EB[Nositel],$B15,EB[Výběr],1,EB[unit],"TJ"),INDEX($BO15:$DW15,,T$4),T$9/(INDEX(Roky_výhled,,T$8)-Last_Bil)*(INDEX($BO15:$DW15,,T$8)-INDEX($D15:$BL15,,$E$1))+INDEX($D15:$BL15,,$E$1),T$9/(INDEX(Roky_výhled,,T$8)-INDEX(Roky_výhled,,T$8-1))*(INDEX($BO15:$DW15,,T$8)-INDEX($BO15:$DW15,,T$8-1))+INDEX($BO15:$DW15,,T$8-1))</f>
        <v>95270</v>
      </c>
      <c r="U15" s="173">
        <f ca="1">CHOOSE(U$6,SUMIFS(INDIRECT("EB[" &amp; U$12 &amp; "]"),EB[indic_nrg],$A14,EB[Nositel],$B15,EB[Výběr],1,EB[unit],"TJ"),INDEX($BO15:$DW15,,U$4),U$9/(INDEX(Roky_výhled,,U$8)-Last_Bil)*(INDEX($BO15:$DW15,,U$8)-INDEX($D15:$BL15,,$E$1))+INDEX($D15:$BL15,,$E$1),U$9/(INDEX(Roky_výhled,,U$8)-INDEX(Roky_výhled,,U$8-1))*(INDEX($BO15:$DW15,,U$8)-INDEX($BO15:$DW15,,U$8-1))+INDEX($BO15:$DW15,,U$8-1))</f>
        <v>85246</v>
      </c>
      <c r="V15" s="173">
        <f ca="1">CHOOSE(V$6,SUMIFS(INDIRECT("EB[" &amp; V$12 &amp; "]"),EB[indic_nrg],$A14,EB[Nositel],$B15,EB[Výběr],1,EB[unit],"TJ"),INDEX($BO15:$DW15,,V$4),V$9/(INDEX(Roky_výhled,,V$8)-Last_Bil)*(INDEX($BO15:$DW15,,V$8)-INDEX($D15:$BL15,,$E$1))+INDEX($D15:$BL15,,$E$1),V$9/(INDEX(Roky_výhled,,V$8)-INDEX(Roky_výhled,,V$8-1))*(INDEX($BO15:$DW15,,V$8)-INDEX($BO15:$DW15,,V$8-1))+INDEX($BO15:$DW15,,V$8-1))</f>
        <v>85721</v>
      </c>
      <c r="W15" s="173">
        <f ca="1">CHOOSE(W$6,SUMIFS(INDIRECT("EB[" &amp; W$12 &amp; "]"),EB[indic_nrg],$A14,EB[Nositel],$B15,EB[Výběr],1,EB[unit],"TJ"),INDEX($BO15:$DW15,,W$4),W$9/(INDEX(Roky_výhled,,W$8)-Last_Bil)*(INDEX($BO15:$DW15,,W$8)-INDEX($D15:$BL15,,$E$1))+INDEX($D15:$BL15,,$E$1),W$9/(INDEX(Roky_výhled,,W$8)-INDEX(Roky_výhled,,W$8-1))*(INDEX($BO15:$DW15,,W$8)-INDEX($BO15:$DW15,,W$8-1))+INDEX($BO15:$DW15,,W$8-1))</f>
        <v>86217</v>
      </c>
      <c r="X15" s="173">
        <f ca="1">CHOOSE(X$6,SUMIFS(INDIRECT("EB[" &amp; X$12 &amp; "]"),EB[indic_nrg],$A14,EB[Nositel],$B15,EB[Výběr],1,EB[unit],"TJ"),INDEX($BO15:$DW15,,X$4),X$9/(INDEX(Roky_výhled,,X$8)-Last_Bil)*(INDEX($BO15:$DW15,,X$8)-INDEX($D15:$BL15,,$E$1))+INDEX($D15:$BL15,,$E$1),X$9/(INDEX(Roky_výhled,,X$8)-INDEX(Roky_výhled,,X$8-1))*(INDEX($BO15:$DW15,,X$8)-INDEX($BO15:$DW15,,X$8-1))+INDEX($BO15:$DW15,,X$8-1))</f>
        <v>99745</v>
      </c>
      <c r="Y15" s="173">
        <f ca="1">CHOOSE(Y$6,SUMIFS(INDIRECT("EB[" &amp; Y$12 &amp; "]"),EB[indic_nrg],$A14,EB[Nositel],$B15,EB[Výběr],1,EB[unit],"TJ"),INDEX($BO15:$DW15,,Y$4),Y$9/(INDEX(Roky_výhled,,Y$8)-Last_Bil)*(INDEX($BO15:$DW15,,Y$8)-INDEX($D15:$BL15,,$E$1))+INDEX($D15:$BL15,,$E$1),Y$9/(INDEX(Roky_výhled,,Y$8)-INDEX(Roky_výhled,,Y$8-1))*(INDEX($BO15:$DW15,,Y$8)-INDEX($BO15:$DW15,,Y$8-1))+INDEX($BO15:$DW15,,Y$8-1))</f>
        <v>83837</v>
      </c>
      <c r="Z15" s="173">
        <f ca="1">CHOOSE(Z$6,SUMIFS(INDIRECT("EB[" &amp; Z$12 &amp; "]"),EB[indic_nrg],$A14,EB[Nositel],$B15,EB[Výběr],1,EB[unit],"TJ"),INDEX($BO15:$DW15,,Z$4),Z$9/(INDEX(Roky_výhled,,Z$8)-Last_Bil)*(INDEX($BO15:$DW15,,Z$8)-INDEX($D15:$BL15,,$E$1))+INDEX($D15:$BL15,,$E$1),Z$9/(INDEX(Roky_výhled,,Z$8)-INDEX(Roky_výhled,,Z$8-1))*(INDEX($BO15:$DW15,,Z$8)-INDEX($BO15:$DW15,,Z$8-1))+INDEX($BO15:$DW15,,Z$8-1))</f>
        <v>84713</v>
      </c>
      <c r="AA15" s="173">
        <f ca="1">CHOOSE(AA$6,SUMIFS(INDIRECT("EB[" &amp; AA$12 &amp; "]"),EB[indic_nrg],$A14,EB[Nositel],$B15,EB[Výběr],1,EB[unit],"TJ"),INDEX($BO15:$DW15,,AA$4),AA$9/(INDEX(Roky_výhled,,AA$8)-Last_Bil)*(INDEX($BO15:$DW15,,AA$8)-INDEX($D15:$BL15,,$E$1))+INDEX($D15:$BL15,,$E$1),AA$9/(INDEX(Roky_výhled,,AA$8)-INDEX(Roky_výhled,,AA$8-1))*(INDEX($BO15:$DW15,,AA$8)-INDEX($BO15:$DW15,,AA$8-1))+INDEX($BO15:$DW15,,AA$8-1))</f>
        <v>84990</v>
      </c>
      <c r="AB15" s="173">
        <f ca="1">CHOOSE(AB$6,SUMIFS(INDIRECT("EB[" &amp; AB$12 &amp; "]"),EB[indic_nrg],$A14,EB[Nositel],$B15,EB[Výběr],1,EB[unit],"TJ"),INDEX($BO15:$DW15,,AB$4),AB$9/(INDEX(Roky_výhled,,AB$8)-Last_Bil)*(INDEX($BO15:$DW15,,AB$8)-INDEX($D15:$BL15,,$E$1))+INDEX($D15:$BL15,,$E$1),AB$9/(INDEX(Roky_výhled,,AB$8)-INDEX(Roky_výhled,,AB$8-1))*(INDEX($BO15:$DW15,,AB$8)-INDEX($BO15:$DW15,,AB$8-1))+INDEX($BO15:$DW15,,AB$8-1))</f>
        <v>68873</v>
      </c>
      <c r="AC15" s="173">
        <f ca="1">CHOOSE(AC$6,SUMIFS(INDIRECT("EB[" &amp; AC$12 &amp; "]"),EB[indic_nrg],$A14,EB[Nositel],$B15,EB[Výběr],1,EB[unit],"TJ"),INDEX($BO15:$DW15,,AC$4),AC$9/(INDEX(Roky_výhled,,AC$8)-Last_Bil)*(INDEX($BO15:$DW15,,AC$8)-INDEX($D15:$BL15,,$E$1))+INDEX($D15:$BL15,,$E$1),AC$9/(INDEX(Roky_výhled,,AC$8)-INDEX(Roky_výhled,,AC$8-1))*(INDEX($BO15:$DW15,,AC$8)-INDEX($BO15:$DW15,,AC$8-1))+INDEX($BO15:$DW15,,AC$8-1))</f>
        <v>74919</v>
      </c>
      <c r="AD15" s="173">
        <f ca="1">CHOOSE(AD$6,SUMIFS(INDIRECT("EB[" &amp; AD$12 &amp; "]"),EB[indic_nrg],$A14,EB[Nositel],$B15,EB[Výběr],1,EB[unit],"TJ"),INDEX($BO15:$DW15,,AD$4),AD$9/(INDEX(Roky_výhled,,AD$8)-Last_Bil)*(INDEX($BO15:$DW15,,AD$8)-INDEX($D15:$BL15,,$E$1))+INDEX($D15:$BL15,,$E$1),AD$9/(INDEX(Roky_výhled,,AD$8)-INDEX(Roky_výhled,,AD$8-1))*(INDEX($BO15:$DW15,,AD$8)-INDEX($BO15:$DW15,,AD$8-1))+INDEX($BO15:$DW15,,AD$8-1))</f>
        <v>76831.199999999997</v>
      </c>
      <c r="AE15" s="173">
        <f ca="1">CHOOSE(AE$6,SUMIFS(INDIRECT("EB[" &amp; AE$12 &amp; "]"),EB[indic_nrg],$A14,EB[Nositel],$B15,EB[Výběr],1,EB[unit],"TJ"),INDEX($BO15:$DW15,,AE$4),AE$9/(INDEX(Roky_výhled,,AE$8)-Last_Bil)*(INDEX($BO15:$DW15,,AE$8)-INDEX($D15:$BL15,,$E$1))+INDEX($D15:$BL15,,$E$1),AE$9/(INDEX(Roky_výhled,,AE$8)-INDEX(Roky_výhled,,AE$8-1))*(INDEX($BO15:$DW15,,AE$8)-INDEX($BO15:$DW15,,AE$8-1))+INDEX($BO15:$DW15,,AE$8-1))</f>
        <v>78743.399999999994</v>
      </c>
      <c r="AF15" s="173">
        <f ca="1">CHOOSE(AF$6,SUMIFS(INDIRECT("EB[" &amp; AF$12 &amp; "]"),EB[indic_nrg],$A14,EB[Nositel],$B15,EB[Výběr],1,EB[unit],"TJ"),INDEX($BO15:$DW15,,AF$4),AF$9/(INDEX(Roky_výhled,,AF$8)-Last_Bil)*(INDEX($BO15:$DW15,,AF$8)-INDEX($D15:$BL15,,$E$1))+INDEX($D15:$BL15,,$E$1),AF$9/(INDEX(Roky_výhled,,AF$8)-INDEX(Roky_výhled,,AF$8-1))*(INDEX($BO15:$DW15,,AF$8)-INDEX($BO15:$DW15,,AF$8-1))+INDEX($BO15:$DW15,,AF$8-1))</f>
        <v>80655.600000000006</v>
      </c>
      <c r="AG15" s="173">
        <f ca="1">CHOOSE(AG$6,SUMIFS(INDIRECT("EB[" &amp; AG$12 &amp; "]"),EB[indic_nrg],$A14,EB[Nositel],$B15,EB[Výběr],1,EB[unit],"TJ"),INDEX($BO15:$DW15,,AG$4),AG$9/(INDEX(Roky_výhled,,AG$8)-Last_Bil)*(INDEX($BO15:$DW15,,AG$8)-INDEX($D15:$BL15,,$E$1))+INDEX($D15:$BL15,,$E$1),AG$9/(INDEX(Roky_výhled,,AG$8)-INDEX(Roky_výhled,,AG$8-1))*(INDEX($BO15:$DW15,,AG$8)-INDEX($BO15:$DW15,,AG$8-1))+INDEX($BO15:$DW15,,AG$8-1))</f>
        <v>82567.8</v>
      </c>
      <c r="AH15" s="173">
        <f ca="1">CHOOSE(AH$6,SUMIFS(INDIRECT("EB[" &amp; AH$12 &amp; "]"),EB[indic_nrg],$A14,EB[Nositel],$B15,EB[Výběr],1,EB[unit],"TJ"),INDEX($BO15:$DW15,,AH$4),AH$9/(INDEX(Roky_výhled,,AH$8)-Last_Bil)*(INDEX($BO15:$DW15,,AH$8)-INDEX($D15:$BL15,,$E$1))+INDEX($D15:$BL15,,$E$1),AH$9/(INDEX(Roky_výhled,,AH$8)-INDEX(Roky_výhled,,AH$8-1))*(INDEX($BO15:$DW15,,AH$8)-INDEX($BO15:$DW15,,AH$8-1))+INDEX($BO15:$DW15,,AH$8-1))</f>
        <v>84480</v>
      </c>
      <c r="AI15" s="173">
        <f ca="1">CHOOSE(AI$6,SUMIFS(INDIRECT("EB[" &amp; AI$12 &amp; "]"),EB[indic_nrg],$A14,EB[Nositel],$B15,EB[Výběr],1,EB[unit],"TJ"),INDEX($BO15:$DW15,,AI$4),AI$9/(INDEX(Roky_výhled,,AI$8)-Last_Bil)*(INDEX($BO15:$DW15,,AI$8)-INDEX($D15:$BL15,,$E$1))+INDEX($D15:$BL15,,$E$1),AI$9/(INDEX(Roky_výhled,,AI$8)-INDEX(Roky_výhled,,AI$8-1))*(INDEX($BO15:$DW15,,AI$8)-INDEX($BO15:$DW15,,AI$8-1))+INDEX($BO15:$DW15,,AI$8-1))</f>
        <v>82542</v>
      </c>
      <c r="AJ15" s="173">
        <f ca="1">CHOOSE(AJ$6,SUMIFS(INDIRECT("EB[" &amp; AJ$12 &amp; "]"),EB[indic_nrg],$A14,EB[Nositel],$B15,EB[Výběr],1,EB[unit],"TJ"),INDEX($BO15:$DW15,,AJ$4),AJ$9/(INDEX(Roky_výhled,,AJ$8)-Last_Bil)*(INDEX($BO15:$DW15,,AJ$8)-INDEX($D15:$BL15,,$E$1))+INDEX($D15:$BL15,,$E$1),AJ$9/(INDEX(Roky_výhled,,AJ$8)-INDEX(Roky_výhled,,AJ$8-1))*(INDEX($BO15:$DW15,,AJ$8)-INDEX($BO15:$DW15,,AJ$8-1))+INDEX($BO15:$DW15,,AJ$8-1))</f>
        <v>80604</v>
      </c>
      <c r="AK15" s="173">
        <f ca="1">CHOOSE(AK$6,SUMIFS(INDIRECT("EB[" &amp; AK$12 &amp; "]"),EB[indic_nrg],$A14,EB[Nositel],$B15,EB[Výběr],1,EB[unit],"TJ"),INDEX($BO15:$DW15,,AK$4),AK$9/(INDEX(Roky_výhled,,AK$8)-Last_Bil)*(INDEX($BO15:$DW15,,AK$8)-INDEX($D15:$BL15,,$E$1))+INDEX($D15:$BL15,,$E$1),AK$9/(INDEX(Roky_výhled,,AK$8)-INDEX(Roky_výhled,,AK$8-1))*(INDEX($BO15:$DW15,,AK$8)-INDEX($BO15:$DW15,,AK$8-1))+INDEX($BO15:$DW15,,AK$8-1))</f>
        <v>78666</v>
      </c>
      <c r="AL15" s="173">
        <f ca="1">CHOOSE(AL$6,SUMIFS(INDIRECT("EB[" &amp; AL$12 &amp; "]"),EB[indic_nrg],$A14,EB[Nositel],$B15,EB[Výběr],1,EB[unit],"TJ"),INDEX($BO15:$DW15,,AL$4),AL$9/(INDEX(Roky_výhled,,AL$8)-Last_Bil)*(INDEX($BO15:$DW15,,AL$8)-INDEX($D15:$BL15,,$E$1))+INDEX($D15:$BL15,,$E$1),AL$9/(INDEX(Roky_výhled,,AL$8)-INDEX(Roky_výhled,,AL$8-1))*(INDEX($BO15:$DW15,,AL$8)-INDEX($BO15:$DW15,,AL$8-1))+INDEX($BO15:$DW15,,AL$8-1))</f>
        <v>76728</v>
      </c>
      <c r="AM15" s="173">
        <f ca="1">CHOOSE(AM$6,SUMIFS(INDIRECT("EB[" &amp; AM$12 &amp; "]"),EB[indic_nrg],$A14,EB[Nositel],$B15,EB[Výběr],1,EB[unit],"TJ"),INDEX($BO15:$DW15,,AM$4),AM$9/(INDEX(Roky_výhled,,AM$8)-Last_Bil)*(INDEX($BO15:$DW15,,AM$8)-INDEX($D15:$BL15,,$E$1))+INDEX($D15:$BL15,,$E$1),AM$9/(INDEX(Roky_výhled,,AM$8)-INDEX(Roky_výhled,,AM$8-1))*(INDEX($BO15:$DW15,,AM$8)-INDEX($BO15:$DW15,,AM$8-1))+INDEX($BO15:$DW15,,AM$8-1))</f>
        <v>74790</v>
      </c>
      <c r="AN15" s="173">
        <f ca="1">CHOOSE(AN$6,SUMIFS(INDIRECT("EB[" &amp; AN$12 &amp; "]"),EB[indic_nrg],$A14,EB[Nositel],$B15,EB[Výběr],1,EB[unit],"TJ"),INDEX($BO15:$DW15,,AN$4),AN$9/(INDEX(Roky_výhled,,AN$8)-Last_Bil)*(INDEX($BO15:$DW15,,AN$8)-INDEX($D15:$BL15,,$E$1))+INDEX($D15:$BL15,,$E$1),AN$9/(INDEX(Roky_výhled,,AN$8)-INDEX(Roky_výhled,,AN$8-1))*(INDEX($BO15:$DW15,,AN$8)-INDEX($BO15:$DW15,,AN$8-1))+INDEX($BO15:$DW15,,AN$8-1))</f>
        <v>73262</v>
      </c>
      <c r="AO15" s="173">
        <f ca="1">CHOOSE(AO$6,SUMIFS(INDIRECT("EB[" &amp; AO$12 &amp; "]"),EB[indic_nrg],$A14,EB[Nositel],$B15,EB[Výběr],1,EB[unit],"TJ"),INDEX($BO15:$DW15,,AO$4),AO$9/(INDEX(Roky_výhled,,AO$8)-Last_Bil)*(INDEX($BO15:$DW15,,AO$8)-INDEX($D15:$BL15,,$E$1))+INDEX($D15:$BL15,,$E$1),AO$9/(INDEX(Roky_výhled,,AO$8)-INDEX(Roky_výhled,,AO$8-1))*(INDEX($BO15:$DW15,,AO$8)-INDEX($BO15:$DW15,,AO$8-1))+INDEX($BO15:$DW15,,AO$8-1))</f>
        <v>71734</v>
      </c>
      <c r="AP15" s="173">
        <f ca="1">CHOOSE(AP$6,SUMIFS(INDIRECT("EB[" &amp; AP$12 &amp; "]"),EB[indic_nrg],$A14,EB[Nositel],$B15,EB[Výběr],1,EB[unit],"TJ"),INDEX($BO15:$DW15,,AP$4),AP$9/(INDEX(Roky_výhled,,AP$8)-Last_Bil)*(INDEX($BO15:$DW15,,AP$8)-INDEX($D15:$BL15,,$E$1))+INDEX($D15:$BL15,,$E$1),AP$9/(INDEX(Roky_výhled,,AP$8)-INDEX(Roky_výhled,,AP$8-1))*(INDEX($BO15:$DW15,,AP$8)-INDEX($BO15:$DW15,,AP$8-1))+INDEX($BO15:$DW15,,AP$8-1))</f>
        <v>70206</v>
      </c>
      <c r="AQ15" s="173">
        <f ca="1">CHOOSE(AQ$6,SUMIFS(INDIRECT("EB[" &amp; AQ$12 &amp; "]"),EB[indic_nrg],$A14,EB[Nositel],$B15,EB[Výběr],1,EB[unit],"TJ"),INDEX($BO15:$DW15,,AQ$4),AQ$9/(INDEX(Roky_výhled,,AQ$8)-Last_Bil)*(INDEX($BO15:$DW15,,AQ$8)-INDEX($D15:$BL15,,$E$1))+INDEX($D15:$BL15,,$E$1),AQ$9/(INDEX(Roky_výhled,,AQ$8)-INDEX(Roky_výhled,,AQ$8-1))*(INDEX($BO15:$DW15,,AQ$8)-INDEX($BO15:$DW15,,AQ$8-1))+INDEX($BO15:$DW15,,AQ$8-1))</f>
        <v>68678</v>
      </c>
      <c r="AR15" s="173">
        <f ca="1">CHOOSE(AR$6,SUMIFS(INDIRECT("EB[" &amp; AR$12 &amp; "]"),EB[indic_nrg],$A14,EB[Nositel],$B15,EB[Výběr],1,EB[unit],"TJ"),INDEX($BO15:$DW15,,AR$4),AR$9/(INDEX(Roky_výhled,,AR$8)-Last_Bil)*(INDEX($BO15:$DW15,,AR$8)-INDEX($D15:$BL15,,$E$1))+INDEX($D15:$BL15,,$E$1),AR$9/(INDEX(Roky_výhled,,AR$8)-INDEX(Roky_výhled,,AR$8-1))*(INDEX($BO15:$DW15,,AR$8)-INDEX($BO15:$DW15,,AR$8-1))+INDEX($BO15:$DW15,,AR$8-1))</f>
        <v>67150</v>
      </c>
      <c r="AS15" s="173">
        <f ca="1">CHOOSE(AS$6,SUMIFS(INDIRECT("EB[" &amp; AS$12 &amp; "]"),EB[indic_nrg],$A14,EB[Nositel],$B15,EB[Výběr],1,EB[unit],"TJ"),INDEX($BO15:$DW15,,AS$4),AS$9/(INDEX(Roky_výhled,,AS$8)-Last_Bil)*(INDEX($BO15:$DW15,,AS$8)-INDEX($D15:$BL15,,$E$1))+INDEX($D15:$BL15,,$E$1),AS$9/(INDEX(Roky_výhled,,AS$8)-INDEX(Roky_výhled,,AS$8-1))*(INDEX($BO15:$DW15,,AS$8)-INDEX($BO15:$DW15,,AS$8-1))+INDEX($BO15:$DW15,,AS$8-1))</f>
        <v>66294</v>
      </c>
      <c r="AT15" s="173">
        <f ca="1">CHOOSE(AT$6,SUMIFS(INDIRECT("EB[" &amp; AT$12 &amp; "]"),EB[indic_nrg],$A14,EB[Nositel],$B15,EB[Výběr],1,EB[unit],"TJ"),INDEX($BO15:$DW15,,AT$4),AT$9/(INDEX(Roky_výhled,,AT$8)-Last_Bil)*(INDEX($BO15:$DW15,,AT$8)-INDEX($D15:$BL15,,$E$1))+INDEX($D15:$BL15,,$E$1),AT$9/(INDEX(Roky_výhled,,AT$8)-INDEX(Roky_výhled,,AT$8-1))*(INDEX($BO15:$DW15,,AT$8)-INDEX($BO15:$DW15,,AT$8-1))+INDEX($BO15:$DW15,,AT$8-1))</f>
        <v>65438</v>
      </c>
      <c r="AU15" s="173">
        <f ca="1">CHOOSE(AU$6,SUMIFS(INDIRECT("EB[" &amp; AU$12 &amp; "]"),EB[indic_nrg],$A14,EB[Nositel],$B15,EB[Výběr],1,EB[unit],"TJ"),INDEX($BO15:$DW15,,AU$4),AU$9/(INDEX(Roky_výhled,,AU$8)-Last_Bil)*(INDEX($BO15:$DW15,,AU$8)-INDEX($D15:$BL15,,$E$1))+INDEX($D15:$BL15,,$E$1),AU$9/(INDEX(Roky_výhled,,AU$8)-INDEX(Roky_výhled,,AU$8-1))*(INDEX($BO15:$DW15,,AU$8)-INDEX($BO15:$DW15,,AU$8-1))+INDEX($BO15:$DW15,,AU$8-1))</f>
        <v>64582</v>
      </c>
      <c r="AV15" s="173">
        <f ca="1">CHOOSE(AV$6,SUMIFS(INDIRECT("EB[" &amp; AV$12 &amp; "]"),EB[indic_nrg],$A14,EB[Nositel],$B15,EB[Výběr],1,EB[unit],"TJ"),INDEX($BO15:$DW15,,AV$4),AV$9/(INDEX(Roky_výhled,,AV$8)-Last_Bil)*(INDEX($BO15:$DW15,,AV$8)-INDEX($D15:$BL15,,$E$1))+INDEX($D15:$BL15,,$E$1),AV$9/(INDEX(Roky_výhled,,AV$8)-INDEX(Roky_výhled,,AV$8-1))*(INDEX($BO15:$DW15,,AV$8)-INDEX($BO15:$DW15,,AV$8-1))+INDEX($BO15:$DW15,,AV$8-1))</f>
        <v>63726</v>
      </c>
      <c r="AW15" s="173">
        <f ca="1">CHOOSE(AW$6,SUMIFS(INDIRECT("EB[" &amp; AW$12 &amp; "]"),EB[indic_nrg],$A14,EB[Nositel],$B15,EB[Výběr],1,EB[unit],"TJ"),INDEX($BO15:$DW15,,AW$4),AW$9/(INDEX(Roky_výhled,,AW$8)-Last_Bil)*(INDEX($BO15:$DW15,,AW$8)-INDEX($D15:$BL15,,$E$1))+INDEX($D15:$BL15,,$E$1),AW$9/(INDEX(Roky_výhled,,AW$8)-INDEX(Roky_výhled,,AW$8-1))*(INDEX($BO15:$DW15,,AW$8)-INDEX($BO15:$DW15,,AW$8-1))+INDEX($BO15:$DW15,,AW$8-1))</f>
        <v>62870</v>
      </c>
      <c r="AX15" s="173">
        <f ca="1">CHOOSE(AX$6,SUMIFS(INDIRECT("EB[" &amp; AX$12 &amp; "]"),EB[indic_nrg],$A14,EB[Nositel],$B15,EB[Výběr],1,EB[unit],"TJ"),INDEX($BO15:$DW15,,AX$4),AX$9/(INDEX(Roky_výhled,,AX$8)-Last_Bil)*(INDEX($BO15:$DW15,,AX$8)-INDEX($D15:$BL15,,$E$1))+INDEX($D15:$BL15,,$E$1),AX$9/(INDEX(Roky_výhled,,AX$8)-INDEX(Roky_výhled,,AX$8-1))*(INDEX($BO15:$DW15,,AX$8)-INDEX($BO15:$DW15,,AX$8-1))+INDEX($BO15:$DW15,,AX$8-1))</f>
        <v>62388</v>
      </c>
      <c r="AY15" s="173">
        <f ca="1">CHOOSE(AY$6,SUMIFS(INDIRECT("EB[" &amp; AY$12 &amp; "]"),EB[indic_nrg],$A14,EB[Nositel],$B15,EB[Výběr],1,EB[unit],"TJ"),INDEX($BO15:$DW15,,AY$4),AY$9/(INDEX(Roky_výhled,,AY$8)-Last_Bil)*(INDEX($BO15:$DW15,,AY$8)-INDEX($D15:$BL15,,$E$1))+INDEX($D15:$BL15,,$E$1),AY$9/(INDEX(Roky_výhled,,AY$8)-INDEX(Roky_výhled,,AY$8-1))*(INDEX($BO15:$DW15,,AY$8)-INDEX($BO15:$DW15,,AY$8-1))+INDEX($BO15:$DW15,,AY$8-1))</f>
        <v>61906</v>
      </c>
      <c r="AZ15" s="173">
        <f ca="1">CHOOSE(AZ$6,SUMIFS(INDIRECT("EB[" &amp; AZ$12 &amp; "]"),EB[indic_nrg],$A14,EB[Nositel],$B15,EB[Výběr],1,EB[unit],"TJ"),INDEX($BO15:$DW15,,AZ$4),AZ$9/(INDEX(Roky_výhled,,AZ$8)-Last_Bil)*(INDEX($BO15:$DW15,,AZ$8)-INDEX($D15:$BL15,,$E$1))+INDEX($D15:$BL15,,$E$1),AZ$9/(INDEX(Roky_výhled,,AZ$8)-INDEX(Roky_výhled,,AZ$8-1))*(INDEX($BO15:$DW15,,AZ$8)-INDEX($BO15:$DW15,,AZ$8-1))+INDEX($BO15:$DW15,,AZ$8-1))</f>
        <v>61424</v>
      </c>
      <c r="BA15" s="173">
        <f ca="1">CHOOSE(BA$6,SUMIFS(INDIRECT("EB[" &amp; BA$12 &amp; "]"),EB[indic_nrg],$A14,EB[Nositel],$B15,EB[Výběr],1,EB[unit],"TJ"),INDEX($BO15:$DW15,,BA$4),BA$9/(INDEX(Roky_výhled,,BA$8)-Last_Bil)*(INDEX($BO15:$DW15,,BA$8)-INDEX($D15:$BL15,,$E$1))+INDEX($D15:$BL15,,$E$1),BA$9/(INDEX(Roky_výhled,,BA$8)-INDEX(Roky_výhled,,BA$8-1))*(INDEX($BO15:$DW15,,BA$8)-INDEX($BO15:$DW15,,BA$8-1))+INDEX($BO15:$DW15,,BA$8-1))</f>
        <v>60942</v>
      </c>
      <c r="BB15" s="173">
        <f ca="1">CHOOSE(BB$6,SUMIFS(INDIRECT("EB[" &amp; BB$12 &amp; "]"),EB[indic_nrg],$A14,EB[Nositel],$B15,EB[Výběr],1,EB[unit],"TJ"),INDEX($BO15:$DW15,,BB$4),BB$9/(INDEX(Roky_výhled,,BB$8)-Last_Bil)*(INDEX($BO15:$DW15,,BB$8)-INDEX($D15:$BL15,,$E$1))+INDEX($D15:$BL15,,$E$1),BB$9/(INDEX(Roky_výhled,,BB$8)-INDEX(Roky_výhled,,BB$8-1))*(INDEX($BO15:$DW15,,BB$8)-INDEX($BO15:$DW15,,BB$8-1))+INDEX($BO15:$DW15,,BB$8-1))</f>
        <v>60460</v>
      </c>
      <c r="BC15" s="173">
        <f ca="1">CHOOSE(BC$6,SUMIFS(INDIRECT("EB[" &amp; BC$12 &amp; "]"),EB[indic_nrg],$A14,EB[Nositel],$B15,EB[Výběr],1,EB[unit],"TJ"),INDEX($BO15:$DW15,,BC$4),BC$9/(INDEX(Roky_výhled,,BC$8)-Last_Bil)*(INDEX($BO15:$DW15,,BC$8)-INDEX($D15:$BL15,,$E$1))+INDEX($D15:$BL15,,$E$1),BC$9/(INDEX(Roky_výhled,,BC$8)-INDEX(Roky_výhled,,BC$8-1))*(INDEX($BO15:$DW15,,BC$8)-INDEX($BO15:$DW15,,BC$8-1))+INDEX($BO15:$DW15,,BC$8-1))</f>
        <v>60216</v>
      </c>
      <c r="BD15" s="173">
        <f ca="1">CHOOSE(BD$6,SUMIFS(INDIRECT("EB[" &amp; BD$12 &amp; "]"),EB[indic_nrg],$A14,EB[Nositel],$B15,EB[Výběr],1,EB[unit],"TJ"),INDEX($BO15:$DW15,,BD$4),BD$9/(INDEX(Roky_výhled,,BD$8)-Last_Bil)*(INDEX($BO15:$DW15,,BD$8)-INDEX($D15:$BL15,,$E$1))+INDEX($D15:$BL15,,$E$1),BD$9/(INDEX(Roky_výhled,,BD$8)-INDEX(Roky_výhled,,BD$8-1))*(INDEX($BO15:$DW15,,BD$8)-INDEX($BO15:$DW15,,BD$8-1))+INDEX($BO15:$DW15,,BD$8-1))</f>
        <v>59972</v>
      </c>
      <c r="BE15" s="173">
        <f ca="1">CHOOSE(BE$6,SUMIFS(INDIRECT("EB[" &amp; BE$12 &amp; "]"),EB[indic_nrg],$A14,EB[Nositel],$B15,EB[Výběr],1,EB[unit],"TJ"),INDEX($BO15:$DW15,,BE$4),BE$9/(INDEX(Roky_výhled,,BE$8)-Last_Bil)*(INDEX($BO15:$DW15,,BE$8)-INDEX($D15:$BL15,,$E$1))+INDEX($D15:$BL15,,$E$1),BE$9/(INDEX(Roky_výhled,,BE$8)-INDEX(Roky_výhled,,BE$8-1))*(INDEX($BO15:$DW15,,BE$8)-INDEX($BO15:$DW15,,BE$8-1))+INDEX($BO15:$DW15,,BE$8-1))</f>
        <v>59728</v>
      </c>
      <c r="BF15" s="173">
        <f ca="1">CHOOSE(BF$6,SUMIFS(INDIRECT("EB[" &amp; BF$12 &amp; "]"),EB[indic_nrg],$A14,EB[Nositel],$B15,EB[Výběr],1,EB[unit],"TJ"),INDEX($BO15:$DW15,,BF$4),BF$9/(INDEX(Roky_výhled,,BF$8)-Last_Bil)*(INDEX($BO15:$DW15,,BF$8)-INDEX($D15:$BL15,,$E$1))+INDEX($D15:$BL15,,$E$1),BF$9/(INDEX(Roky_výhled,,BF$8)-INDEX(Roky_výhled,,BF$8-1))*(INDEX($BO15:$DW15,,BF$8)-INDEX($BO15:$DW15,,BF$8-1))+INDEX($BO15:$DW15,,BF$8-1))</f>
        <v>59484</v>
      </c>
      <c r="BG15" s="173">
        <f ca="1">CHOOSE(BG$6,SUMIFS(INDIRECT("EB[" &amp; BG$12 &amp; "]"),EB[indic_nrg],$A14,EB[Nositel],$B15,EB[Výběr],1,EB[unit],"TJ"),INDEX($BO15:$DW15,,BG$4),BG$9/(INDEX(Roky_výhled,,BG$8)-Last_Bil)*(INDEX($BO15:$DW15,,BG$8)-INDEX($D15:$BL15,,$E$1))+INDEX($D15:$BL15,,$E$1),BG$9/(INDEX(Roky_výhled,,BG$8)-INDEX(Roky_výhled,,BG$8-1))*(INDEX($BO15:$DW15,,BG$8)-INDEX($BO15:$DW15,,BG$8-1))+INDEX($BO15:$DW15,,BG$8-1))</f>
        <v>59240</v>
      </c>
      <c r="BH15" s="173">
        <f ca="1">CHOOSE(BH$6,SUMIFS(INDIRECT("EB[" &amp; BH$12 &amp; "]"),EB[indic_nrg],$A14,EB[Nositel],$B15,EB[Výběr],1,EB[unit],"TJ"),INDEX($BO15:$DW15,,BH$4),BH$9/(INDEX(Roky_výhled,,BH$8)-Last_Bil)*(INDEX($BO15:$DW15,,BH$8)-INDEX($D15:$BL15,,$E$1))+INDEX($D15:$BL15,,$E$1),BH$9/(INDEX(Roky_výhled,,BH$8)-INDEX(Roky_výhled,,BH$8-1))*(INDEX($BO15:$DW15,,BH$8)-INDEX($BO15:$DW15,,BH$8-1))+INDEX($BO15:$DW15,,BH$8-1))</f>
        <v>59024</v>
      </c>
      <c r="BI15" s="173">
        <f ca="1">CHOOSE(BI$6,SUMIFS(INDIRECT("EB[" &amp; BI$12 &amp; "]"),EB[indic_nrg],$A14,EB[Nositel],$B15,EB[Výběr],1,EB[unit],"TJ"),INDEX($BO15:$DW15,,BI$4),BI$9/(INDEX(Roky_výhled,,BI$8)-Last_Bil)*(INDEX($BO15:$DW15,,BI$8)-INDEX($D15:$BL15,,$E$1))+INDEX($D15:$BL15,,$E$1),BI$9/(INDEX(Roky_výhled,,BI$8)-INDEX(Roky_výhled,,BI$8-1))*(INDEX($BO15:$DW15,,BI$8)-INDEX($BO15:$DW15,,BI$8-1))+INDEX($BO15:$DW15,,BI$8-1))</f>
        <v>58808</v>
      </c>
      <c r="BJ15" s="173">
        <f ca="1">CHOOSE(BJ$6,SUMIFS(INDIRECT("EB[" &amp; BJ$12 &amp; "]"),EB[indic_nrg],$A14,EB[Nositel],$B15,EB[Výběr],1,EB[unit],"TJ"),INDEX($BO15:$DW15,,BJ$4),BJ$9/(INDEX(Roky_výhled,,BJ$8)-Last_Bil)*(INDEX($BO15:$DW15,,BJ$8)-INDEX($D15:$BL15,,$E$1))+INDEX($D15:$BL15,,$E$1),BJ$9/(INDEX(Roky_výhled,,BJ$8)-INDEX(Roky_výhled,,BJ$8-1))*(INDEX($BO15:$DW15,,BJ$8)-INDEX($BO15:$DW15,,BJ$8-1))+INDEX($BO15:$DW15,,BJ$8-1))</f>
        <v>58592</v>
      </c>
      <c r="BK15" s="173">
        <f ca="1">CHOOSE(BK$6,SUMIFS(INDIRECT("EB[" &amp; BK$12 &amp; "]"),EB[indic_nrg],$A14,EB[Nositel],$B15,EB[Výběr],1,EB[unit],"TJ"),INDEX($BO15:$DW15,,BK$4),BK$9/(INDEX(Roky_výhled,,BK$8)-Last_Bil)*(INDEX($BO15:$DW15,,BK$8)-INDEX($D15:$BL15,,$E$1))+INDEX($D15:$BL15,,$E$1),BK$9/(INDEX(Roky_výhled,,BK$8)-INDEX(Roky_výhled,,BK$8-1))*(INDEX($BO15:$DW15,,BK$8)-INDEX($BO15:$DW15,,BK$8-1))+INDEX($BO15:$DW15,,BK$8-1))</f>
        <v>58376</v>
      </c>
      <c r="BL15" s="174">
        <f ca="1">CHOOSE(BL$6,SUMIFS(INDIRECT("EB[" &amp; BL$12 &amp; "]"),EB[indic_nrg],$A14,EB[Nositel],$B15,EB[Výběr],1,EB[unit],"TJ"),INDEX($BO15:$DW15,,BL$4),BL$9/(INDEX(Roky_výhled,,BL$8)-Last_Bil)*(INDEX($BO15:$DW15,,BL$8)-INDEX($D15:$BL15,,$E$1))+INDEX($D15:$BL15,,$E$1),BL$9/(INDEX(Roky_výhled,,BL$8)-INDEX(Roky_výhled,,BL$8-1))*(INDEX($BO15:$DW15,,BL$8)-INDEX($BO15:$DW15,,BL$8-1))+INDEX($BO15:$DW15,,BL$8-1))</f>
        <v>58160</v>
      </c>
      <c r="BM15"/>
      <c r="BN15" s="221" t="str">
        <f t="shared" si="65"/>
        <v>Plynná paliva</v>
      </c>
      <c r="BO15" s="285">
        <v>84710</v>
      </c>
      <c r="BP15" s="286">
        <v>85240</v>
      </c>
      <c r="BQ15" s="286">
        <v>84480</v>
      </c>
      <c r="BR15" s="286">
        <v>74790</v>
      </c>
      <c r="BS15" s="286">
        <v>67150</v>
      </c>
      <c r="BT15" s="286">
        <v>62870</v>
      </c>
      <c r="BU15" s="286">
        <v>60460</v>
      </c>
      <c r="BV15" s="286">
        <v>59240</v>
      </c>
      <c r="BW15" s="286">
        <v>58160</v>
      </c>
      <c r="BX15" s="286">
        <v>56380</v>
      </c>
      <c r="BY15" s="287">
        <v>52690</v>
      </c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</row>
    <row r="16" spans="1:127" s="196" customFormat="1" x14ac:dyDescent="0.25">
      <c r="A16" s="196" t="str">
        <f t="shared" si="66"/>
        <v>B_102010</v>
      </c>
      <c r="B16" t="s">
        <v>3134</v>
      </c>
      <c r="C16" s="179" t="s">
        <v>3253</v>
      </c>
      <c r="D16" s="215">
        <f ca="1">CHOOSE(D$6,SUMIFS(INDIRECT("EB[" &amp; D$12 &amp; "]"),EB[indic_nrg],$A15,EB[Nositel],$B16,EB[Výběr],1,EB[unit],"TJ"),INDEX($BO16:$DW16,,D$4),D$9/(INDEX(Roky_výhled,,D$8)-Last_Bil)*(INDEX($BO16:$DW16,,D$8)-INDEX($D16:$BL16,,$E$1))+INDEX($D16:$BL16,,$E$1),D$9/(INDEX(Roky_výhled,,D$8)-INDEX(Roky_výhled,,D$8-1))*(INDEX($BO16:$DW16,,D$8)-INDEX($BO16:$DW16,,D$8-1))+INDEX($BO16:$DW16,,D$8-1))</f>
        <v>43184</v>
      </c>
      <c r="E16" s="173">
        <f ca="1">CHOOSE(E$6,SUMIFS(INDIRECT("EB[" &amp; E$12 &amp; "]"),EB[indic_nrg],$A15,EB[Nositel],$B16,EB[Výběr],1,EB[unit],"TJ"),INDEX($BO16:$DW16,,E$4),E$9/(INDEX(Roky_výhled,,E$8)-Last_Bil)*(INDEX($BO16:$DW16,,E$8)-INDEX($D16:$BL16,,$E$1))+INDEX($D16:$BL16,,$E$1),E$9/(INDEX(Roky_výhled,,E$8)-INDEX(Roky_výhled,,E$8-1))*(INDEX($BO16:$DW16,,E$8)-INDEX($BO16:$DW16,,E$8-1))+INDEX($BO16:$DW16,,E$8-1))</f>
        <v>43642</v>
      </c>
      <c r="F16" s="173">
        <f ca="1">CHOOSE(F$6,SUMIFS(INDIRECT("EB[" &amp; F$12 &amp; "]"),EB[indic_nrg],$A15,EB[Nositel],$B16,EB[Výběr],1,EB[unit],"TJ"),INDEX($BO16:$DW16,,F$4),F$9/(INDEX(Roky_výhled,,F$8)-Last_Bil)*(INDEX($BO16:$DW16,,F$8)-INDEX($D16:$BL16,,$E$1))+INDEX($D16:$BL16,,$E$1),F$9/(INDEX(Roky_výhled,,F$8)-INDEX(Roky_výhled,,F$8-1))*(INDEX($BO16:$DW16,,F$8)-INDEX($BO16:$DW16,,F$8-1))+INDEX($BO16:$DW16,,F$8-1))</f>
        <v>43125</v>
      </c>
      <c r="G16" s="173">
        <f ca="1">CHOOSE(G$6,SUMIFS(INDIRECT("EB[" &amp; G$12 &amp; "]"),EB[indic_nrg],$A15,EB[Nositel],$B16,EB[Výběr],1,EB[unit],"TJ"),INDEX($BO16:$DW16,,G$4),G$9/(INDEX(Roky_výhled,,G$8)-Last_Bil)*(INDEX($BO16:$DW16,,G$8)-INDEX($D16:$BL16,,$E$1))+INDEX($D16:$BL16,,$E$1),G$9/(INDEX(Roky_výhled,,G$8)-INDEX(Roky_výhled,,G$8-1))*(INDEX($BO16:$DW16,,G$8)-INDEX($BO16:$DW16,,G$8-1))+INDEX($BO16:$DW16,,G$8-1))</f>
        <v>39956</v>
      </c>
      <c r="H16" s="173">
        <f ca="1">CHOOSE(H$6,SUMIFS(INDIRECT("EB[" &amp; H$12 &amp; "]"),EB[indic_nrg],$A15,EB[Nositel],$B16,EB[Výběr],1,EB[unit],"TJ"),INDEX($BO16:$DW16,,H$4),H$9/(INDEX(Roky_výhled,,H$8)-Last_Bil)*(INDEX($BO16:$DW16,,H$8)-INDEX($D16:$BL16,,$E$1))+INDEX($D16:$BL16,,$E$1),H$9/(INDEX(Roky_výhled,,H$8)-INDEX(Roky_výhled,,H$8-1))*(INDEX($BO16:$DW16,,H$8)-INDEX($BO16:$DW16,,H$8-1))+INDEX($BO16:$DW16,,H$8-1))</f>
        <v>35415</v>
      </c>
      <c r="I16" s="173">
        <f ca="1">CHOOSE(I$6,SUMIFS(INDIRECT("EB[" &amp; I$12 &amp; "]"),EB[indic_nrg],$A15,EB[Nositel],$B16,EB[Výběr],1,EB[unit],"TJ"),INDEX($BO16:$DW16,,I$4),I$9/(INDEX(Roky_výhled,,I$8)-Last_Bil)*(INDEX($BO16:$DW16,,I$8)-INDEX($D16:$BL16,,$E$1))+INDEX($D16:$BL16,,$E$1),I$9/(INDEX(Roky_výhled,,I$8)-INDEX(Roky_výhled,,I$8-1))*(INDEX($BO16:$DW16,,I$8)-INDEX($BO16:$DW16,,I$8-1))+INDEX($BO16:$DW16,,I$8-1))</f>
        <v>33665</v>
      </c>
      <c r="J16" s="173">
        <f ca="1">CHOOSE(J$6,SUMIFS(INDIRECT("EB[" &amp; J$12 &amp; "]"),EB[indic_nrg],$A15,EB[Nositel],$B16,EB[Výběr],1,EB[unit],"TJ"),INDEX($BO16:$DW16,,J$4),J$9/(INDEX(Roky_výhled,,J$8)-Last_Bil)*(INDEX($BO16:$DW16,,J$8)-INDEX($D16:$BL16,,$E$1))+INDEX($D16:$BL16,,$E$1),J$9/(INDEX(Roky_výhled,,J$8)-INDEX(Roky_výhled,,J$8-1))*(INDEX($BO16:$DW16,,J$8)-INDEX($BO16:$DW16,,J$8-1))+INDEX($BO16:$DW16,,J$8-1))</f>
        <v>34022</v>
      </c>
      <c r="K16" s="173">
        <f ca="1">CHOOSE(K$6,SUMIFS(INDIRECT("EB[" &amp; K$12 &amp; "]"),EB[indic_nrg],$A15,EB[Nositel],$B16,EB[Výběr],1,EB[unit],"TJ"),INDEX($BO16:$DW16,,K$4),K$9/(INDEX(Roky_výhled,,K$8)-Last_Bil)*(INDEX($BO16:$DW16,,K$8)-INDEX($D16:$BL16,,$E$1))+INDEX($D16:$BL16,,$E$1),K$9/(INDEX(Roky_výhled,,K$8)-INDEX(Roky_výhled,,K$8-1))*(INDEX($BO16:$DW16,,K$8)-INDEX($BO16:$DW16,,K$8-1))+INDEX($BO16:$DW16,,K$8-1))</f>
        <v>35721</v>
      </c>
      <c r="L16" s="173">
        <f ca="1">CHOOSE(L$6,SUMIFS(INDIRECT("EB[" &amp; L$12 &amp; "]"),EB[indic_nrg],$A15,EB[Nositel],$B16,EB[Výběr],1,EB[unit],"TJ"),INDEX($BO16:$DW16,,L$4),L$9/(INDEX(Roky_výhled,,L$8)-Last_Bil)*(INDEX($BO16:$DW16,,L$8)-INDEX($D16:$BL16,,$E$1))+INDEX($D16:$BL16,,$E$1),L$9/(INDEX(Roky_výhled,,L$8)-INDEX(Roky_výhled,,L$8-1))*(INDEX($BO16:$DW16,,L$8)-INDEX($BO16:$DW16,,L$8-1))+INDEX($BO16:$DW16,,L$8-1))</f>
        <v>37020</v>
      </c>
      <c r="M16" s="173">
        <f ca="1">CHOOSE(M$6,SUMIFS(INDIRECT("EB[" &amp; M$12 &amp; "]"),EB[indic_nrg],$A15,EB[Nositel],$B16,EB[Výběr],1,EB[unit],"TJ"),INDEX($BO16:$DW16,,M$4),M$9/(INDEX(Roky_výhled,,M$8)-Last_Bil)*(INDEX($BO16:$DW16,,M$8)-INDEX($D16:$BL16,,$E$1))+INDEX($D16:$BL16,,$E$1),M$9/(INDEX(Roky_výhled,,M$8)-INDEX(Roky_výhled,,M$8-1))*(INDEX($BO16:$DW16,,M$8)-INDEX($BO16:$DW16,,M$8-1))+INDEX($BO16:$DW16,,M$8-1))</f>
        <v>39364</v>
      </c>
      <c r="N16" s="173">
        <f ca="1">CHOOSE(N$6,SUMIFS(INDIRECT("EB[" &amp; N$12 &amp; "]"),EB[indic_nrg],$A15,EB[Nositel],$B16,EB[Výběr],1,EB[unit],"TJ"),INDEX($BO16:$DW16,,N$4),N$9/(INDEX(Roky_výhled,,N$8)-Last_Bil)*(INDEX($BO16:$DW16,,N$8)-INDEX($D16:$BL16,,$E$1))+INDEX($D16:$BL16,,$E$1),N$9/(INDEX(Roky_výhled,,N$8)-INDEX(Roky_výhled,,N$8-1))*(INDEX($BO16:$DW16,,N$8)-INDEX($BO16:$DW16,,N$8-1))+INDEX($BO16:$DW16,,N$8-1))</f>
        <v>41884</v>
      </c>
      <c r="O16" s="173">
        <f ca="1">CHOOSE(O$6,SUMIFS(INDIRECT("EB[" &amp; O$12 &amp; "]"),EB[indic_nrg],$A15,EB[Nositel],$B16,EB[Výběr],1,EB[unit],"TJ"),INDEX($BO16:$DW16,,O$4),O$9/(INDEX(Roky_výhled,,O$8)-Last_Bil)*(INDEX($BO16:$DW16,,O$8)-INDEX($D16:$BL16,,$E$1))+INDEX($D16:$BL16,,$E$1),O$9/(INDEX(Roky_výhled,,O$8)-INDEX(Roky_výhled,,O$8-1))*(INDEX($BO16:$DW16,,O$8)-INDEX($BO16:$DW16,,O$8-1))+INDEX($BO16:$DW16,,O$8-1))</f>
        <v>44393</v>
      </c>
      <c r="P16" s="173">
        <f ca="1">CHOOSE(P$6,SUMIFS(INDIRECT("EB[" &amp; P$12 &amp; "]"),EB[indic_nrg],$A15,EB[Nositel],$B16,EB[Výběr],1,EB[unit],"TJ"),INDEX($BO16:$DW16,,P$4),P$9/(INDEX(Roky_výhled,,P$8)-Last_Bil)*(INDEX($BO16:$DW16,,P$8)-INDEX($D16:$BL16,,$E$1))+INDEX($D16:$BL16,,$E$1),P$9/(INDEX(Roky_výhled,,P$8)-INDEX(Roky_výhled,,P$8-1))*(INDEX($BO16:$DW16,,P$8)-INDEX($BO16:$DW16,,P$8-1))+INDEX($BO16:$DW16,,P$8-1))</f>
        <v>45696</v>
      </c>
      <c r="Q16" s="173">
        <f ca="1">CHOOSE(Q$6,SUMIFS(INDIRECT("EB[" &amp; Q$12 &amp; "]"),EB[indic_nrg],$A15,EB[Nositel],$B16,EB[Výběr],1,EB[unit],"TJ"),INDEX($BO16:$DW16,,Q$4),Q$9/(INDEX(Roky_výhled,,Q$8)-Last_Bil)*(INDEX($BO16:$DW16,,Q$8)-INDEX($D16:$BL16,,$E$1))+INDEX($D16:$BL16,,$E$1),Q$9/(INDEX(Roky_výhled,,Q$8)-INDEX(Roky_výhled,,Q$8-1))*(INDEX($BO16:$DW16,,Q$8)-INDEX($BO16:$DW16,,Q$8-1))+INDEX($BO16:$DW16,,Q$8-1))</f>
        <v>46953</v>
      </c>
      <c r="R16" s="173">
        <f ca="1">CHOOSE(R$6,SUMIFS(INDIRECT("EB[" &amp; R$12 &amp; "]"),EB[indic_nrg],$A15,EB[Nositel],$B16,EB[Výběr],1,EB[unit],"TJ"),INDEX($BO16:$DW16,,R$4),R$9/(INDEX(Roky_výhled,,R$8)-Last_Bil)*(INDEX($BO16:$DW16,,R$8)-INDEX($D16:$BL16,,$E$1))+INDEX($D16:$BL16,,$E$1),R$9/(INDEX(Roky_výhled,,R$8)-INDEX(Roky_výhled,,R$8-1))*(INDEX($BO16:$DW16,,R$8)-INDEX($BO16:$DW16,,R$8-1))+INDEX($BO16:$DW16,,R$8-1))</f>
        <v>48394</v>
      </c>
      <c r="S16" s="173">
        <f ca="1">CHOOSE(S$6,SUMIFS(INDIRECT("EB[" &amp; S$12 &amp; "]"),EB[indic_nrg],$A15,EB[Nositel],$B16,EB[Výběr],1,EB[unit],"TJ"),INDEX($BO16:$DW16,,S$4),S$9/(INDEX(Roky_výhled,,S$8)-Last_Bil)*(INDEX($BO16:$DW16,,S$8)-INDEX($D16:$BL16,,$E$1))+INDEX($D16:$BL16,,$E$1),S$9/(INDEX(Roky_výhled,,S$8)-INDEX(Roky_výhled,,S$8-1))*(INDEX($BO16:$DW16,,S$8)-INDEX($BO16:$DW16,,S$8-1))+INDEX($BO16:$DW16,,S$8-1))</f>
        <v>49809</v>
      </c>
      <c r="T16" s="173">
        <f ca="1">CHOOSE(T$6,SUMIFS(INDIRECT("EB[" &amp; T$12 &amp; "]"),EB[indic_nrg],$A15,EB[Nositel],$B16,EB[Výběr],1,EB[unit],"TJ"),INDEX($BO16:$DW16,,T$4),T$9/(INDEX(Roky_výhled,,T$8)-Last_Bil)*(INDEX($BO16:$DW16,,T$8)-INDEX($D16:$BL16,,$E$1))+INDEX($D16:$BL16,,$E$1),T$9/(INDEX(Roky_výhled,,T$8)-INDEX(Roky_výhled,,T$8-1))*(INDEX($BO16:$DW16,,T$8)-INDEX($BO16:$DW16,,T$8-1))+INDEX($BO16:$DW16,,T$8-1))</f>
        <v>51983</v>
      </c>
      <c r="U16" s="173">
        <f ca="1">CHOOSE(U$6,SUMIFS(INDIRECT("EB[" &amp; U$12 &amp; "]"),EB[indic_nrg],$A15,EB[Nositel],$B16,EB[Výběr],1,EB[unit],"TJ"),INDEX($BO16:$DW16,,U$4),U$9/(INDEX(Roky_výhled,,U$8)-Last_Bil)*(INDEX($BO16:$DW16,,U$8)-INDEX($D16:$BL16,,$E$1))+INDEX($D16:$BL16,,$E$1),U$9/(INDEX(Roky_výhled,,U$8)-INDEX(Roky_výhled,,U$8-1))*(INDEX($BO16:$DW16,,U$8)-INDEX($BO16:$DW16,,U$8-1))+INDEX($BO16:$DW16,,U$8-1))</f>
        <v>54086</v>
      </c>
      <c r="V16" s="173">
        <f ca="1">CHOOSE(V$6,SUMIFS(INDIRECT("EB[" &amp; V$12 &amp; "]"),EB[indic_nrg],$A15,EB[Nositel],$B16,EB[Výběr],1,EB[unit],"TJ"),INDEX($BO16:$DW16,,V$4),V$9/(INDEX(Roky_výhled,,V$8)-Last_Bil)*(INDEX($BO16:$DW16,,V$8)-INDEX($D16:$BL16,,$E$1))+INDEX($D16:$BL16,,$E$1),V$9/(INDEX(Roky_výhled,,V$8)-INDEX(Roky_výhled,,V$8-1))*(INDEX($BO16:$DW16,,V$8)-INDEX($BO16:$DW16,,V$8-1))+INDEX($BO16:$DW16,,V$8-1))</f>
        <v>57096</v>
      </c>
      <c r="W16" s="173">
        <f ca="1">CHOOSE(W$6,SUMIFS(INDIRECT("EB[" &amp; W$12 &amp; "]"),EB[indic_nrg],$A15,EB[Nositel],$B16,EB[Výběr],1,EB[unit],"TJ"),INDEX($BO16:$DW16,,W$4),W$9/(INDEX(Roky_výhled,,W$8)-Last_Bil)*(INDEX($BO16:$DW16,,W$8)-INDEX($D16:$BL16,,$E$1))+INDEX($D16:$BL16,,$E$1),W$9/(INDEX(Roky_výhled,,W$8)-INDEX(Roky_výhled,,W$8-1))*(INDEX($BO16:$DW16,,W$8)-INDEX($BO16:$DW16,,W$8-1))+INDEX($BO16:$DW16,,W$8-1))</f>
        <v>60912</v>
      </c>
      <c r="X16" s="173">
        <f ca="1">CHOOSE(X$6,SUMIFS(INDIRECT("EB[" &amp; X$12 &amp; "]"),EB[indic_nrg],$A15,EB[Nositel],$B16,EB[Výběr],1,EB[unit],"TJ"),INDEX($BO16:$DW16,,X$4),X$9/(INDEX(Roky_výhled,,X$8)-Last_Bil)*(INDEX($BO16:$DW16,,X$8)-INDEX($D16:$BL16,,$E$1))+INDEX($D16:$BL16,,$E$1),X$9/(INDEX(Roky_výhled,,X$8)-INDEX(Roky_výhled,,X$8-1))*(INDEX($BO16:$DW16,,X$8)-INDEX($BO16:$DW16,,X$8-1))+INDEX($BO16:$DW16,,X$8-1))</f>
        <v>63181</v>
      </c>
      <c r="Y16" s="173">
        <f ca="1">CHOOSE(Y$6,SUMIFS(INDIRECT("EB[" &amp; Y$12 &amp; "]"),EB[indic_nrg],$A15,EB[Nositel],$B16,EB[Výběr],1,EB[unit],"TJ"),INDEX($BO16:$DW16,,Y$4),Y$9/(INDEX(Roky_výhled,,Y$8)-Last_Bil)*(INDEX($BO16:$DW16,,Y$8)-INDEX($D16:$BL16,,$E$1))+INDEX($D16:$BL16,,$E$1),Y$9/(INDEX(Roky_výhled,,Y$8)-INDEX(Roky_výhled,,Y$8-1))*(INDEX($BO16:$DW16,,Y$8)-INDEX($BO16:$DW16,,Y$8-1))+INDEX($BO16:$DW16,,Y$8-1))</f>
        <v>65082</v>
      </c>
      <c r="Z16" s="173">
        <f ca="1">CHOOSE(Z$6,SUMIFS(INDIRECT("EB[" &amp; Z$12 &amp; "]"),EB[indic_nrg],$A15,EB[Nositel],$B16,EB[Výběr],1,EB[unit],"TJ"),INDEX($BO16:$DW16,,Z$4),Z$9/(INDEX(Roky_výhled,,Z$8)-Last_Bil)*(INDEX($BO16:$DW16,,Z$8)-INDEX($D16:$BL16,,$E$1))+INDEX($D16:$BL16,,$E$1),Z$9/(INDEX(Roky_výhled,,Z$8)-INDEX(Roky_výhled,,Z$8-1))*(INDEX($BO16:$DW16,,Z$8)-INDEX($BO16:$DW16,,Z$8-1))+INDEX($BO16:$DW16,,Z$8-1))</f>
        <v>67857</v>
      </c>
      <c r="AA16" s="173">
        <f ca="1">CHOOSE(AA$6,SUMIFS(INDIRECT("EB[" &amp; AA$12 &amp; "]"),EB[indic_nrg],$A15,EB[Nositel],$B16,EB[Výběr],1,EB[unit],"TJ"),INDEX($BO16:$DW16,,AA$4),AA$9/(INDEX(Roky_výhled,,AA$8)-Last_Bil)*(INDEX($BO16:$DW16,,AA$8)-INDEX($D16:$BL16,,$E$1))+INDEX($D16:$BL16,,$E$1),AA$9/(INDEX(Roky_výhled,,AA$8)-INDEX(Roky_výhled,,AA$8-1))*(INDEX($BO16:$DW16,,AA$8)-INDEX($BO16:$DW16,,AA$8-1))+INDEX($BO16:$DW16,,AA$8-1))</f>
        <v>70620</v>
      </c>
      <c r="AB16" s="173">
        <f ca="1">CHOOSE(AB$6,SUMIFS(INDIRECT("EB[" &amp; AB$12 &amp; "]"),EB[indic_nrg],$A15,EB[Nositel],$B16,EB[Výběr],1,EB[unit],"TJ"),INDEX($BO16:$DW16,,AB$4),AB$9/(INDEX(Roky_výhled,,AB$8)-Last_Bil)*(INDEX($BO16:$DW16,,AB$8)-INDEX($D16:$BL16,,$E$1))+INDEX($D16:$BL16,,$E$1),AB$9/(INDEX(Roky_výhled,,AB$8)-INDEX(Roky_výhled,,AB$8-1))*(INDEX($BO16:$DW16,,AB$8)-INDEX($BO16:$DW16,,AB$8-1))+INDEX($BO16:$DW16,,AB$8-1))</f>
        <v>72280</v>
      </c>
      <c r="AC16" s="173">
        <f ca="1">CHOOSE(AC$6,SUMIFS(INDIRECT("EB[" &amp; AC$12 &amp; "]"),EB[indic_nrg],$A15,EB[Nositel],$B16,EB[Výběr],1,EB[unit],"TJ"),INDEX($BO16:$DW16,,AC$4),AC$9/(INDEX(Roky_výhled,,AC$8)-Last_Bil)*(INDEX($BO16:$DW16,,AC$8)-INDEX($D16:$BL16,,$E$1))+INDEX($D16:$BL16,,$E$1),AC$9/(INDEX(Roky_výhled,,AC$8)-INDEX(Roky_výhled,,AC$8-1))*(INDEX($BO16:$DW16,,AC$8)-INDEX($BO16:$DW16,,AC$8-1))+INDEX($BO16:$DW16,,AC$8-1))</f>
        <v>73398</v>
      </c>
      <c r="AD16" s="173">
        <f ca="1">CHOOSE(AD$6,SUMIFS(INDIRECT("EB[" &amp; AD$12 &amp; "]"),EB[indic_nrg],$A15,EB[Nositel],$B16,EB[Výběr],1,EB[unit],"TJ"),INDEX($BO16:$DW16,,AD$4),AD$9/(INDEX(Roky_výhled,,AD$8)-Last_Bil)*(INDEX($BO16:$DW16,,AD$8)-INDEX($D16:$BL16,,$E$1))+INDEX($D16:$BL16,,$E$1),AD$9/(INDEX(Roky_výhled,,AD$8)-INDEX(Roky_výhled,,AD$8-1))*(INDEX($BO16:$DW16,,AD$8)-INDEX($BO16:$DW16,,AD$8-1))+INDEX($BO16:$DW16,,AD$8-1))</f>
        <v>69396.399999999994</v>
      </c>
      <c r="AE16" s="173">
        <f ca="1">CHOOSE(AE$6,SUMIFS(INDIRECT("EB[" &amp; AE$12 &amp; "]"),EB[indic_nrg],$A15,EB[Nositel],$B16,EB[Výběr],1,EB[unit],"TJ"),INDEX($BO16:$DW16,,AE$4),AE$9/(INDEX(Roky_výhled,,AE$8)-Last_Bil)*(INDEX($BO16:$DW16,,AE$8)-INDEX($D16:$BL16,,$E$1))+INDEX($D16:$BL16,,$E$1),AE$9/(INDEX(Roky_výhled,,AE$8)-INDEX(Roky_výhled,,AE$8-1))*(INDEX($BO16:$DW16,,AE$8)-INDEX($BO16:$DW16,,AE$8-1))+INDEX($BO16:$DW16,,AE$8-1))</f>
        <v>65394.8</v>
      </c>
      <c r="AF16" s="173">
        <f ca="1">CHOOSE(AF$6,SUMIFS(INDIRECT("EB[" &amp; AF$12 &amp; "]"),EB[indic_nrg],$A15,EB[Nositel],$B16,EB[Výběr],1,EB[unit],"TJ"),INDEX($BO16:$DW16,,AF$4),AF$9/(INDEX(Roky_výhled,,AF$8)-Last_Bil)*(INDEX($BO16:$DW16,,AF$8)-INDEX($D16:$BL16,,$E$1))+INDEX($D16:$BL16,,$E$1),AF$9/(INDEX(Roky_výhled,,AF$8)-INDEX(Roky_výhled,,AF$8-1))*(INDEX($BO16:$DW16,,AF$8)-INDEX($BO16:$DW16,,AF$8-1))+INDEX($BO16:$DW16,,AF$8-1))</f>
        <v>61393.2</v>
      </c>
      <c r="AG16" s="173">
        <f ca="1">CHOOSE(AG$6,SUMIFS(INDIRECT("EB[" &amp; AG$12 &amp; "]"),EB[indic_nrg],$A15,EB[Nositel],$B16,EB[Výběr],1,EB[unit],"TJ"),INDEX($BO16:$DW16,,AG$4),AG$9/(INDEX(Roky_výhled,,AG$8)-Last_Bil)*(INDEX($BO16:$DW16,,AG$8)-INDEX($D16:$BL16,,$E$1))+INDEX($D16:$BL16,,$E$1),AG$9/(INDEX(Roky_výhled,,AG$8)-INDEX(Roky_výhled,,AG$8-1))*(INDEX($BO16:$DW16,,AG$8)-INDEX($BO16:$DW16,,AG$8-1))+INDEX($BO16:$DW16,,AG$8-1))</f>
        <v>57391.6</v>
      </c>
      <c r="AH16" s="173">
        <f ca="1">CHOOSE(AH$6,SUMIFS(INDIRECT("EB[" &amp; AH$12 &amp; "]"),EB[indic_nrg],$A15,EB[Nositel],$B16,EB[Výběr],1,EB[unit],"TJ"),INDEX($BO16:$DW16,,AH$4),AH$9/(INDEX(Roky_výhled,,AH$8)-Last_Bil)*(INDEX($BO16:$DW16,,AH$8)-INDEX($D16:$BL16,,$E$1))+INDEX($D16:$BL16,,$E$1),AH$9/(INDEX(Roky_výhled,,AH$8)-INDEX(Roky_výhled,,AH$8-1))*(INDEX($BO16:$DW16,,AH$8)-INDEX($BO16:$DW16,,AH$8-1))+INDEX($BO16:$DW16,,AH$8-1))</f>
        <v>53390</v>
      </c>
      <c r="AI16" s="173">
        <f ca="1">CHOOSE(AI$6,SUMIFS(INDIRECT("EB[" &amp; AI$12 &amp; "]"),EB[indic_nrg],$A15,EB[Nositel],$B16,EB[Výběr],1,EB[unit],"TJ"),INDEX($BO16:$DW16,,AI$4),AI$9/(INDEX(Roky_výhled,,AI$8)-Last_Bil)*(INDEX($BO16:$DW16,,AI$8)-INDEX($D16:$BL16,,$E$1))+INDEX($D16:$BL16,,$E$1),AI$9/(INDEX(Roky_výhled,,AI$8)-INDEX(Roky_výhled,,AI$8-1))*(INDEX($BO16:$DW16,,AI$8)-INDEX($BO16:$DW16,,AI$8-1))+INDEX($BO16:$DW16,,AI$8-1))</f>
        <v>53988</v>
      </c>
      <c r="AJ16" s="173">
        <f ca="1">CHOOSE(AJ$6,SUMIFS(INDIRECT("EB[" &amp; AJ$12 &amp; "]"),EB[indic_nrg],$A15,EB[Nositel],$B16,EB[Výběr],1,EB[unit],"TJ"),INDEX($BO16:$DW16,,AJ$4),AJ$9/(INDEX(Roky_výhled,,AJ$8)-Last_Bil)*(INDEX($BO16:$DW16,,AJ$8)-INDEX($D16:$BL16,,$E$1))+INDEX($D16:$BL16,,$E$1),AJ$9/(INDEX(Roky_výhled,,AJ$8)-INDEX(Roky_výhled,,AJ$8-1))*(INDEX($BO16:$DW16,,AJ$8)-INDEX($BO16:$DW16,,AJ$8-1))+INDEX($BO16:$DW16,,AJ$8-1))</f>
        <v>54586</v>
      </c>
      <c r="AK16" s="173">
        <f ca="1">CHOOSE(AK$6,SUMIFS(INDIRECT("EB[" &amp; AK$12 &amp; "]"),EB[indic_nrg],$A15,EB[Nositel],$B16,EB[Výběr],1,EB[unit],"TJ"),INDEX($BO16:$DW16,,AK$4),AK$9/(INDEX(Roky_výhled,,AK$8)-Last_Bil)*(INDEX($BO16:$DW16,,AK$8)-INDEX($D16:$BL16,,$E$1))+INDEX($D16:$BL16,,$E$1),AK$9/(INDEX(Roky_výhled,,AK$8)-INDEX(Roky_výhled,,AK$8-1))*(INDEX($BO16:$DW16,,AK$8)-INDEX($BO16:$DW16,,AK$8-1))+INDEX($BO16:$DW16,,AK$8-1))</f>
        <v>55184</v>
      </c>
      <c r="AL16" s="173">
        <f ca="1">CHOOSE(AL$6,SUMIFS(INDIRECT("EB[" &amp; AL$12 &amp; "]"),EB[indic_nrg],$A15,EB[Nositel],$B16,EB[Výběr],1,EB[unit],"TJ"),INDEX($BO16:$DW16,,AL$4),AL$9/(INDEX(Roky_výhled,,AL$8)-Last_Bil)*(INDEX($BO16:$DW16,,AL$8)-INDEX($D16:$BL16,,$E$1))+INDEX($D16:$BL16,,$E$1),AL$9/(INDEX(Roky_výhled,,AL$8)-INDEX(Roky_výhled,,AL$8-1))*(INDEX($BO16:$DW16,,AL$8)-INDEX($BO16:$DW16,,AL$8-1))+INDEX($BO16:$DW16,,AL$8-1))</f>
        <v>55782</v>
      </c>
      <c r="AM16" s="173">
        <f ca="1">CHOOSE(AM$6,SUMIFS(INDIRECT("EB[" &amp; AM$12 &amp; "]"),EB[indic_nrg],$A15,EB[Nositel],$B16,EB[Výběr],1,EB[unit],"TJ"),INDEX($BO16:$DW16,,AM$4),AM$9/(INDEX(Roky_výhled,,AM$8)-Last_Bil)*(INDEX($BO16:$DW16,,AM$8)-INDEX($D16:$BL16,,$E$1))+INDEX($D16:$BL16,,$E$1),AM$9/(INDEX(Roky_výhled,,AM$8)-INDEX(Roky_výhled,,AM$8-1))*(INDEX($BO16:$DW16,,AM$8)-INDEX($BO16:$DW16,,AM$8-1))+INDEX($BO16:$DW16,,AM$8-1))</f>
        <v>56380</v>
      </c>
      <c r="AN16" s="173">
        <f ca="1">CHOOSE(AN$6,SUMIFS(INDIRECT("EB[" &amp; AN$12 &amp; "]"),EB[indic_nrg],$A15,EB[Nositel],$B16,EB[Výběr],1,EB[unit],"TJ"),INDEX($BO16:$DW16,,AN$4),AN$9/(INDEX(Roky_výhled,,AN$8)-Last_Bil)*(INDEX($BO16:$DW16,,AN$8)-INDEX($D16:$BL16,,$E$1))+INDEX($D16:$BL16,,$E$1),AN$9/(INDEX(Roky_výhled,,AN$8)-INDEX(Roky_výhled,,AN$8-1))*(INDEX($BO16:$DW16,,AN$8)-INDEX($BO16:$DW16,,AN$8-1))+INDEX($BO16:$DW16,,AN$8-1))</f>
        <v>56762</v>
      </c>
      <c r="AO16" s="173">
        <f ca="1">CHOOSE(AO$6,SUMIFS(INDIRECT("EB[" &amp; AO$12 &amp; "]"),EB[indic_nrg],$A15,EB[Nositel],$B16,EB[Výběr],1,EB[unit],"TJ"),INDEX($BO16:$DW16,,AO$4),AO$9/(INDEX(Roky_výhled,,AO$8)-Last_Bil)*(INDEX($BO16:$DW16,,AO$8)-INDEX($D16:$BL16,,$E$1))+INDEX($D16:$BL16,,$E$1),AO$9/(INDEX(Roky_výhled,,AO$8)-INDEX(Roky_výhled,,AO$8-1))*(INDEX($BO16:$DW16,,AO$8)-INDEX($BO16:$DW16,,AO$8-1))+INDEX($BO16:$DW16,,AO$8-1))</f>
        <v>57144</v>
      </c>
      <c r="AP16" s="173">
        <f ca="1">CHOOSE(AP$6,SUMIFS(INDIRECT("EB[" &amp; AP$12 &amp; "]"),EB[indic_nrg],$A15,EB[Nositel],$B16,EB[Výběr],1,EB[unit],"TJ"),INDEX($BO16:$DW16,,AP$4),AP$9/(INDEX(Roky_výhled,,AP$8)-Last_Bil)*(INDEX($BO16:$DW16,,AP$8)-INDEX($D16:$BL16,,$E$1))+INDEX($D16:$BL16,,$E$1),AP$9/(INDEX(Roky_výhled,,AP$8)-INDEX(Roky_výhled,,AP$8-1))*(INDEX($BO16:$DW16,,AP$8)-INDEX($BO16:$DW16,,AP$8-1))+INDEX($BO16:$DW16,,AP$8-1))</f>
        <v>57526</v>
      </c>
      <c r="AQ16" s="173">
        <f ca="1">CHOOSE(AQ$6,SUMIFS(INDIRECT("EB[" &amp; AQ$12 &amp; "]"),EB[indic_nrg],$A15,EB[Nositel],$B16,EB[Výběr],1,EB[unit],"TJ"),INDEX($BO16:$DW16,,AQ$4),AQ$9/(INDEX(Roky_výhled,,AQ$8)-Last_Bil)*(INDEX($BO16:$DW16,,AQ$8)-INDEX($D16:$BL16,,$E$1))+INDEX($D16:$BL16,,$E$1),AQ$9/(INDEX(Roky_výhled,,AQ$8)-INDEX(Roky_výhled,,AQ$8-1))*(INDEX($BO16:$DW16,,AQ$8)-INDEX($BO16:$DW16,,AQ$8-1))+INDEX($BO16:$DW16,,AQ$8-1))</f>
        <v>57908</v>
      </c>
      <c r="AR16" s="173">
        <f ca="1">CHOOSE(AR$6,SUMIFS(INDIRECT("EB[" &amp; AR$12 &amp; "]"),EB[indic_nrg],$A15,EB[Nositel],$B16,EB[Výběr],1,EB[unit],"TJ"),INDEX($BO16:$DW16,,AR$4),AR$9/(INDEX(Roky_výhled,,AR$8)-Last_Bil)*(INDEX($BO16:$DW16,,AR$8)-INDEX($D16:$BL16,,$E$1))+INDEX($D16:$BL16,,$E$1),AR$9/(INDEX(Roky_výhled,,AR$8)-INDEX(Roky_výhled,,AR$8-1))*(INDEX($BO16:$DW16,,AR$8)-INDEX($BO16:$DW16,,AR$8-1))+INDEX($BO16:$DW16,,AR$8-1))</f>
        <v>58290</v>
      </c>
      <c r="AS16" s="173">
        <f ca="1">CHOOSE(AS$6,SUMIFS(INDIRECT("EB[" &amp; AS$12 &amp; "]"),EB[indic_nrg],$A15,EB[Nositel],$B16,EB[Výběr],1,EB[unit],"TJ"),INDEX($BO16:$DW16,,AS$4),AS$9/(INDEX(Roky_výhled,,AS$8)-Last_Bil)*(INDEX($BO16:$DW16,,AS$8)-INDEX($D16:$BL16,,$E$1))+INDEX($D16:$BL16,,$E$1),AS$9/(INDEX(Roky_výhled,,AS$8)-INDEX(Roky_výhled,,AS$8-1))*(INDEX($BO16:$DW16,,AS$8)-INDEX($BO16:$DW16,,AS$8-1))+INDEX($BO16:$DW16,,AS$8-1))</f>
        <v>58506</v>
      </c>
      <c r="AT16" s="173">
        <f ca="1">CHOOSE(AT$6,SUMIFS(INDIRECT("EB[" &amp; AT$12 &amp; "]"),EB[indic_nrg],$A15,EB[Nositel],$B16,EB[Výběr],1,EB[unit],"TJ"),INDEX($BO16:$DW16,,AT$4),AT$9/(INDEX(Roky_výhled,,AT$8)-Last_Bil)*(INDEX($BO16:$DW16,,AT$8)-INDEX($D16:$BL16,,$E$1))+INDEX($D16:$BL16,,$E$1),AT$9/(INDEX(Roky_výhled,,AT$8)-INDEX(Roky_výhled,,AT$8-1))*(INDEX($BO16:$DW16,,AT$8)-INDEX($BO16:$DW16,,AT$8-1))+INDEX($BO16:$DW16,,AT$8-1))</f>
        <v>58722</v>
      </c>
      <c r="AU16" s="173">
        <f ca="1">CHOOSE(AU$6,SUMIFS(INDIRECT("EB[" &amp; AU$12 &amp; "]"),EB[indic_nrg],$A15,EB[Nositel],$B16,EB[Výběr],1,EB[unit],"TJ"),INDEX($BO16:$DW16,,AU$4),AU$9/(INDEX(Roky_výhled,,AU$8)-Last_Bil)*(INDEX($BO16:$DW16,,AU$8)-INDEX($D16:$BL16,,$E$1))+INDEX($D16:$BL16,,$E$1),AU$9/(INDEX(Roky_výhled,,AU$8)-INDEX(Roky_výhled,,AU$8-1))*(INDEX($BO16:$DW16,,AU$8)-INDEX($BO16:$DW16,,AU$8-1))+INDEX($BO16:$DW16,,AU$8-1))</f>
        <v>58938</v>
      </c>
      <c r="AV16" s="173">
        <f ca="1">CHOOSE(AV$6,SUMIFS(INDIRECT("EB[" &amp; AV$12 &amp; "]"),EB[indic_nrg],$A15,EB[Nositel],$B16,EB[Výběr],1,EB[unit],"TJ"),INDEX($BO16:$DW16,,AV$4),AV$9/(INDEX(Roky_výhled,,AV$8)-Last_Bil)*(INDEX($BO16:$DW16,,AV$8)-INDEX($D16:$BL16,,$E$1))+INDEX($D16:$BL16,,$E$1),AV$9/(INDEX(Roky_výhled,,AV$8)-INDEX(Roky_výhled,,AV$8-1))*(INDEX($BO16:$DW16,,AV$8)-INDEX($BO16:$DW16,,AV$8-1))+INDEX($BO16:$DW16,,AV$8-1))</f>
        <v>59154</v>
      </c>
      <c r="AW16" s="173">
        <f ca="1">CHOOSE(AW$6,SUMIFS(INDIRECT("EB[" &amp; AW$12 &amp; "]"),EB[indic_nrg],$A15,EB[Nositel],$B16,EB[Výběr],1,EB[unit],"TJ"),INDEX($BO16:$DW16,,AW$4),AW$9/(INDEX(Roky_výhled,,AW$8)-Last_Bil)*(INDEX($BO16:$DW16,,AW$8)-INDEX($D16:$BL16,,$E$1))+INDEX($D16:$BL16,,$E$1),AW$9/(INDEX(Roky_výhled,,AW$8)-INDEX(Roky_výhled,,AW$8-1))*(INDEX($BO16:$DW16,,AW$8)-INDEX($BO16:$DW16,,AW$8-1))+INDEX($BO16:$DW16,,AW$8-1))</f>
        <v>59370</v>
      </c>
      <c r="AX16" s="173">
        <f ca="1">CHOOSE(AX$6,SUMIFS(INDIRECT("EB[" &amp; AX$12 &amp; "]"),EB[indic_nrg],$A15,EB[Nositel],$B16,EB[Výběr],1,EB[unit],"TJ"),INDEX($BO16:$DW16,,AX$4),AX$9/(INDEX(Roky_výhled,,AX$8)-Last_Bil)*(INDEX($BO16:$DW16,,AX$8)-INDEX($D16:$BL16,,$E$1))+INDEX($D16:$BL16,,$E$1),AX$9/(INDEX(Roky_výhled,,AX$8)-INDEX(Roky_výhled,,AX$8-1))*(INDEX($BO16:$DW16,,AX$8)-INDEX($BO16:$DW16,,AX$8-1))+INDEX($BO16:$DW16,,AX$8-1))</f>
        <v>59630</v>
      </c>
      <c r="AY16" s="173">
        <f ca="1">CHOOSE(AY$6,SUMIFS(INDIRECT("EB[" &amp; AY$12 &amp; "]"),EB[indic_nrg],$A15,EB[Nositel],$B16,EB[Výběr],1,EB[unit],"TJ"),INDEX($BO16:$DW16,,AY$4),AY$9/(INDEX(Roky_výhled,,AY$8)-Last_Bil)*(INDEX($BO16:$DW16,,AY$8)-INDEX($D16:$BL16,,$E$1))+INDEX($D16:$BL16,,$E$1),AY$9/(INDEX(Roky_výhled,,AY$8)-INDEX(Roky_výhled,,AY$8-1))*(INDEX($BO16:$DW16,,AY$8)-INDEX($BO16:$DW16,,AY$8-1))+INDEX($BO16:$DW16,,AY$8-1))</f>
        <v>59890</v>
      </c>
      <c r="AZ16" s="173">
        <f ca="1">CHOOSE(AZ$6,SUMIFS(INDIRECT("EB[" &amp; AZ$12 &amp; "]"),EB[indic_nrg],$A15,EB[Nositel],$B16,EB[Výběr],1,EB[unit],"TJ"),INDEX($BO16:$DW16,,AZ$4),AZ$9/(INDEX(Roky_výhled,,AZ$8)-Last_Bil)*(INDEX($BO16:$DW16,,AZ$8)-INDEX($D16:$BL16,,$E$1))+INDEX($D16:$BL16,,$E$1),AZ$9/(INDEX(Roky_výhled,,AZ$8)-INDEX(Roky_výhled,,AZ$8-1))*(INDEX($BO16:$DW16,,AZ$8)-INDEX($BO16:$DW16,,AZ$8-1))+INDEX($BO16:$DW16,,AZ$8-1))</f>
        <v>60150</v>
      </c>
      <c r="BA16" s="173">
        <f ca="1">CHOOSE(BA$6,SUMIFS(INDIRECT("EB[" &amp; BA$12 &amp; "]"),EB[indic_nrg],$A15,EB[Nositel],$B16,EB[Výběr],1,EB[unit],"TJ"),INDEX($BO16:$DW16,,BA$4),BA$9/(INDEX(Roky_výhled,,BA$8)-Last_Bil)*(INDEX($BO16:$DW16,,BA$8)-INDEX($D16:$BL16,,$E$1))+INDEX($D16:$BL16,,$E$1),BA$9/(INDEX(Roky_výhled,,BA$8)-INDEX(Roky_výhled,,BA$8-1))*(INDEX($BO16:$DW16,,BA$8)-INDEX($BO16:$DW16,,BA$8-1))+INDEX($BO16:$DW16,,BA$8-1))</f>
        <v>60410</v>
      </c>
      <c r="BB16" s="173">
        <f ca="1">CHOOSE(BB$6,SUMIFS(INDIRECT("EB[" &amp; BB$12 &amp; "]"),EB[indic_nrg],$A15,EB[Nositel],$B16,EB[Výběr],1,EB[unit],"TJ"),INDEX($BO16:$DW16,,BB$4),BB$9/(INDEX(Roky_výhled,,BB$8)-Last_Bil)*(INDEX($BO16:$DW16,,BB$8)-INDEX($D16:$BL16,,$E$1))+INDEX($D16:$BL16,,$E$1),BB$9/(INDEX(Roky_výhled,,BB$8)-INDEX(Roky_výhled,,BB$8-1))*(INDEX($BO16:$DW16,,BB$8)-INDEX($BO16:$DW16,,BB$8-1))+INDEX($BO16:$DW16,,BB$8-1))</f>
        <v>60670</v>
      </c>
      <c r="BC16" s="173">
        <f ca="1">CHOOSE(BC$6,SUMIFS(INDIRECT("EB[" &amp; BC$12 &amp; "]"),EB[indic_nrg],$A15,EB[Nositel],$B16,EB[Výběr],1,EB[unit],"TJ"),INDEX($BO16:$DW16,,BC$4),BC$9/(INDEX(Roky_výhled,,BC$8)-Last_Bil)*(INDEX($BO16:$DW16,,BC$8)-INDEX($D16:$BL16,,$E$1))+INDEX($D16:$BL16,,$E$1),BC$9/(INDEX(Roky_výhled,,BC$8)-INDEX(Roky_výhled,,BC$8-1))*(INDEX($BO16:$DW16,,BC$8)-INDEX($BO16:$DW16,,BC$8-1))+INDEX($BO16:$DW16,,BC$8-1))</f>
        <v>60910</v>
      </c>
      <c r="BD16" s="173">
        <f ca="1">CHOOSE(BD$6,SUMIFS(INDIRECT("EB[" &amp; BD$12 &amp; "]"),EB[indic_nrg],$A15,EB[Nositel],$B16,EB[Výběr],1,EB[unit],"TJ"),INDEX($BO16:$DW16,,BD$4),BD$9/(INDEX(Roky_výhled,,BD$8)-Last_Bil)*(INDEX($BO16:$DW16,,BD$8)-INDEX($D16:$BL16,,$E$1))+INDEX($D16:$BL16,,$E$1),BD$9/(INDEX(Roky_výhled,,BD$8)-INDEX(Roky_výhled,,BD$8-1))*(INDEX($BO16:$DW16,,BD$8)-INDEX($BO16:$DW16,,BD$8-1))+INDEX($BO16:$DW16,,BD$8-1))</f>
        <v>61150</v>
      </c>
      <c r="BE16" s="173">
        <f ca="1">CHOOSE(BE$6,SUMIFS(INDIRECT("EB[" &amp; BE$12 &amp; "]"),EB[indic_nrg],$A15,EB[Nositel],$B16,EB[Výběr],1,EB[unit],"TJ"),INDEX($BO16:$DW16,,BE$4),BE$9/(INDEX(Roky_výhled,,BE$8)-Last_Bil)*(INDEX($BO16:$DW16,,BE$8)-INDEX($D16:$BL16,,$E$1))+INDEX($D16:$BL16,,$E$1),BE$9/(INDEX(Roky_výhled,,BE$8)-INDEX(Roky_výhled,,BE$8-1))*(INDEX($BO16:$DW16,,BE$8)-INDEX($BO16:$DW16,,BE$8-1))+INDEX($BO16:$DW16,,BE$8-1))</f>
        <v>61390</v>
      </c>
      <c r="BF16" s="173">
        <f ca="1">CHOOSE(BF$6,SUMIFS(INDIRECT("EB[" &amp; BF$12 &amp; "]"),EB[indic_nrg],$A15,EB[Nositel],$B16,EB[Výběr],1,EB[unit],"TJ"),INDEX($BO16:$DW16,,BF$4),BF$9/(INDEX(Roky_výhled,,BF$8)-Last_Bil)*(INDEX($BO16:$DW16,,BF$8)-INDEX($D16:$BL16,,$E$1))+INDEX($D16:$BL16,,$E$1),BF$9/(INDEX(Roky_výhled,,BF$8)-INDEX(Roky_výhled,,BF$8-1))*(INDEX($BO16:$DW16,,BF$8)-INDEX($BO16:$DW16,,BF$8-1))+INDEX($BO16:$DW16,,BF$8-1))</f>
        <v>61630</v>
      </c>
      <c r="BG16" s="173">
        <f ca="1">CHOOSE(BG$6,SUMIFS(INDIRECT("EB[" &amp; BG$12 &amp; "]"),EB[indic_nrg],$A15,EB[Nositel],$B16,EB[Výběr],1,EB[unit],"TJ"),INDEX($BO16:$DW16,,BG$4),BG$9/(INDEX(Roky_výhled,,BG$8)-Last_Bil)*(INDEX($BO16:$DW16,,BG$8)-INDEX($D16:$BL16,,$E$1))+INDEX($D16:$BL16,,$E$1),BG$9/(INDEX(Roky_výhled,,BG$8)-INDEX(Roky_výhled,,BG$8-1))*(INDEX($BO16:$DW16,,BG$8)-INDEX($BO16:$DW16,,BG$8-1))+INDEX($BO16:$DW16,,BG$8-1))</f>
        <v>61870</v>
      </c>
      <c r="BH16" s="173">
        <f ca="1">CHOOSE(BH$6,SUMIFS(INDIRECT("EB[" &amp; BH$12 &amp; "]"),EB[indic_nrg],$A15,EB[Nositel],$B16,EB[Výběr],1,EB[unit],"TJ"),INDEX($BO16:$DW16,,BH$4),BH$9/(INDEX(Roky_výhled,,BH$8)-Last_Bil)*(INDEX($BO16:$DW16,,BH$8)-INDEX($D16:$BL16,,$E$1))+INDEX($D16:$BL16,,$E$1),BH$9/(INDEX(Roky_výhled,,BH$8)-INDEX(Roky_výhled,,BH$8-1))*(INDEX($BO16:$DW16,,BH$8)-INDEX($BO16:$DW16,,BH$8-1))+INDEX($BO16:$DW16,,BH$8-1))</f>
        <v>61784</v>
      </c>
      <c r="BI16" s="173">
        <f ca="1">CHOOSE(BI$6,SUMIFS(INDIRECT("EB[" &amp; BI$12 &amp; "]"),EB[indic_nrg],$A15,EB[Nositel],$B16,EB[Výběr],1,EB[unit],"TJ"),INDEX($BO16:$DW16,,BI$4),BI$9/(INDEX(Roky_výhled,,BI$8)-Last_Bil)*(INDEX($BO16:$DW16,,BI$8)-INDEX($D16:$BL16,,$E$1))+INDEX($D16:$BL16,,$E$1),BI$9/(INDEX(Roky_výhled,,BI$8)-INDEX(Roky_výhled,,BI$8-1))*(INDEX($BO16:$DW16,,BI$8)-INDEX($BO16:$DW16,,BI$8-1))+INDEX($BO16:$DW16,,BI$8-1))</f>
        <v>61698</v>
      </c>
      <c r="BJ16" s="173">
        <f ca="1">CHOOSE(BJ$6,SUMIFS(INDIRECT("EB[" &amp; BJ$12 &amp; "]"),EB[indic_nrg],$A15,EB[Nositel],$B16,EB[Výběr],1,EB[unit],"TJ"),INDEX($BO16:$DW16,,BJ$4),BJ$9/(INDEX(Roky_výhled,,BJ$8)-Last_Bil)*(INDEX($BO16:$DW16,,BJ$8)-INDEX($D16:$BL16,,$E$1))+INDEX($D16:$BL16,,$E$1),BJ$9/(INDEX(Roky_výhled,,BJ$8)-INDEX(Roky_výhled,,BJ$8-1))*(INDEX($BO16:$DW16,,BJ$8)-INDEX($BO16:$DW16,,BJ$8-1))+INDEX($BO16:$DW16,,BJ$8-1))</f>
        <v>61612</v>
      </c>
      <c r="BK16" s="173">
        <f ca="1">CHOOSE(BK$6,SUMIFS(INDIRECT("EB[" &amp; BK$12 &amp; "]"),EB[indic_nrg],$A15,EB[Nositel],$B16,EB[Výběr],1,EB[unit],"TJ"),INDEX($BO16:$DW16,,BK$4),BK$9/(INDEX(Roky_výhled,,BK$8)-Last_Bil)*(INDEX($BO16:$DW16,,BK$8)-INDEX($D16:$BL16,,$E$1))+INDEX($D16:$BL16,,$E$1),BK$9/(INDEX(Roky_výhled,,BK$8)-INDEX(Roky_výhled,,BK$8-1))*(INDEX($BO16:$DW16,,BK$8)-INDEX($BO16:$DW16,,BK$8-1))+INDEX($BO16:$DW16,,BK$8-1))</f>
        <v>61526</v>
      </c>
      <c r="BL16" s="174">
        <f ca="1">CHOOSE(BL$6,SUMIFS(INDIRECT("EB[" &amp; BL$12 &amp; "]"),EB[indic_nrg],$A15,EB[Nositel],$B16,EB[Výběr],1,EB[unit],"TJ"),INDEX($BO16:$DW16,,BL$4),BL$9/(INDEX(Roky_výhled,,BL$8)-Last_Bil)*(INDEX($BO16:$DW16,,BL$8)-INDEX($D16:$BL16,,$E$1))+INDEX($D16:$BL16,,$E$1),BL$9/(INDEX(Roky_výhled,,BL$8)-INDEX(Roky_výhled,,BL$8-1))*(INDEX($BO16:$DW16,,BL$8)-INDEX($BO16:$DW16,,BL$8-1))+INDEX($BO16:$DW16,,BL$8-1))</f>
        <v>61440</v>
      </c>
      <c r="BM16"/>
      <c r="BN16" s="221" t="str">
        <f t="shared" si="65"/>
        <v>Biomasa</v>
      </c>
      <c r="BO16" s="285">
        <v>47750</v>
      </c>
      <c r="BP16" s="286">
        <v>51590</v>
      </c>
      <c r="BQ16" s="286">
        <v>53390</v>
      </c>
      <c r="BR16" s="286">
        <v>56380</v>
      </c>
      <c r="BS16" s="286">
        <v>58290</v>
      </c>
      <c r="BT16" s="286">
        <v>59370</v>
      </c>
      <c r="BU16" s="286">
        <v>60670</v>
      </c>
      <c r="BV16" s="286">
        <v>61870</v>
      </c>
      <c r="BW16" s="286">
        <v>61440</v>
      </c>
      <c r="BX16" s="286">
        <v>58370</v>
      </c>
      <c r="BY16" s="287">
        <v>58640</v>
      </c>
      <c r="BZ16" s="281"/>
      <c r="CA16" s="281"/>
      <c r="CB16" s="281"/>
      <c r="CC16" s="281"/>
      <c r="CD16" s="281"/>
      <c r="CE16" s="281"/>
      <c r="CF16" s="281"/>
      <c r="CG16" s="281"/>
      <c r="CH16" s="281"/>
      <c r="CI16" s="281"/>
      <c r="CJ16" s="281"/>
      <c r="CK16" s="281"/>
      <c r="CL16" s="281"/>
      <c r="CM16" s="281"/>
      <c r="CN16" s="281"/>
      <c r="CO16" s="281"/>
      <c r="CP16" s="281"/>
      <c r="CQ16" s="281"/>
      <c r="CR16" s="281"/>
      <c r="CS16" s="281"/>
      <c r="CT16" s="281"/>
      <c r="CU16" s="281"/>
      <c r="CV16" s="281"/>
      <c r="CW16" s="281"/>
      <c r="CX16" s="281"/>
      <c r="CY16" s="281"/>
      <c r="CZ16" s="281"/>
      <c r="DA16" s="281"/>
      <c r="DB16" s="281"/>
      <c r="DC16" s="281"/>
      <c r="DD16" s="281"/>
      <c r="DE16" s="281"/>
      <c r="DF16" s="281"/>
      <c r="DG16" s="281"/>
      <c r="DH16" s="281"/>
      <c r="DI16" s="281"/>
      <c r="DJ16" s="281"/>
      <c r="DK16" s="281"/>
      <c r="DL16" s="281"/>
      <c r="DM16" s="281"/>
      <c r="DN16" s="281"/>
      <c r="DO16" s="281"/>
      <c r="DP16" s="281"/>
      <c r="DQ16" s="281"/>
      <c r="DR16" s="281"/>
      <c r="DS16" s="281"/>
      <c r="DT16" s="281"/>
      <c r="DU16" s="281"/>
      <c r="DV16" s="281"/>
      <c r="DW16" s="281"/>
    </row>
    <row r="17" spans="1:127" s="196" customFormat="1" x14ac:dyDescent="0.25">
      <c r="A17" s="196" t="str">
        <f t="shared" si="66"/>
        <v>B_102010</v>
      </c>
      <c r="B17" t="s">
        <v>3132</v>
      </c>
      <c r="C17" s="179" t="s">
        <v>3274</v>
      </c>
      <c r="D17" s="215">
        <f ca="1">CHOOSE(D$6,SUMIFS(INDIRECT("EB[" &amp; D$12 &amp; "]"),EB[indic_nrg],$A16,EB[Nositel],$B17,EB[Výběr],1,EB[unit],"TJ"),INDEX($BO17:$DW17,,D$4),D$9/(INDEX(Roky_výhled,,D$8)-Last_Bil)*(INDEX($BO17:$DW17,,D$8)-INDEX($D17:$BL17,,$E$1))+INDEX($D17:$BL17,,$E$1),D$9/(INDEX(Roky_výhled,,D$8)-INDEX(Roky_výhled,,D$8-1))*(INDEX($BO17:$DW17,,D$8)-INDEX($BO17:$DW17,,D$8-1))+INDEX($BO17:$DW17,,D$8-1))</f>
        <v>0</v>
      </c>
      <c r="E17" s="173">
        <f ca="1">CHOOSE(E$6,SUMIFS(INDIRECT("EB[" &amp; E$12 &amp; "]"),EB[indic_nrg],$A16,EB[Nositel],$B17,EB[Výběr],1,EB[unit],"TJ"),INDEX($BO17:$DW17,,E$4),E$9/(INDEX(Roky_výhled,,E$8)-Last_Bil)*(INDEX($BO17:$DW17,,E$8)-INDEX($D17:$BL17,,$E$1))+INDEX($D17:$BL17,,$E$1),E$9/(INDEX(Roky_výhled,,E$8)-INDEX(Roky_výhled,,E$8-1))*(INDEX($BO17:$DW17,,E$8)-INDEX($BO17:$DW17,,E$8-1))+INDEX($BO17:$DW17,,E$8-1))</f>
        <v>0</v>
      </c>
      <c r="F17" s="173">
        <f ca="1">CHOOSE(F$6,SUMIFS(INDIRECT("EB[" &amp; F$12 &amp; "]"),EB[indic_nrg],$A16,EB[Nositel],$B17,EB[Výběr],1,EB[unit],"TJ"),INDEX($BO17:$DW17,,F$4),F$9/(INDEX(Roky_výhled,,F$8)-Last_Bil)*(INDEX($BO17:$DW17,,F$8)-INDEX($D17:$BL17,,$E$1))+INDEX($D17:$BL17,,$E$1),F$9/(INDEX(Roky_výhled,,F$8)-INDEX(Roky_výhled,,F$8-1))*(INDEX($BO17:$DW17,,F$8)-INDEX($BO17:$DW17,,F$8-1))+INDEX($BO17:$DW17,,F$8-1))</f>
        <v>0</v>
      </c>
      <c r="G17" s="173">
        <f ca="1">CHOOSE(G$6,SUMIFS(INDIRECT("EB[" &amp; G$12 &amp; "]"),EB[indic_nrg],$A16,EB[Nositel],$B17,EB[Výběr],1,EB[unit],"TJ"),INDEX($BO17:$DW17,,G$4),G$9/(INDEX(Roky_výhled,,G$8)-Last_Bil)*(INDEX($BO17:$DW17,,G$8)-INDEX($D17:$BL17,,$E$1))+INDEX($D17:$BL17,,$E$1),G$9/(INDEX(Roky_výhled,,G$8)-INDEX(Roky_výhled,,G$8-1))*(INDEX($BO17:$DW17,,G$8)-INDEX($BO17:$DW17,,G$8-1))+INDEX($BO17:$DW17,,G$8-1))</f>
        <v>0</v>
      </c>
      <c r="H17" s="173">
        <f ca="1">CHOOSE(H$6,SUMIFS(INDIRECT("EB[" &amp; H$12 &amp; "]"),EB[indic_nrg],$A16,EB[Nositel],$B17,EB[Výběr],1,EB[unit],"TJ"),INDEX($BO17:$DW17,,H$4),H$9/(INDEX(Roky_výhled,,H$8)-Last_Bil)*(INDEX($BO17:$DW17,,H$8)-INDEX($D17:$BL17,,$E$1))+INDEX($D17:$BL17,,$E$1),H$9/(INDEX(Roky_výhled,,H$8)-INDEX(Roky_výhled,,H$8-1))*(INDEX($BO17:$DW17,,H$8)-INDEX($BO17:$DW17,,H$8-1))+INDEX($BO17:$DW17,,H$8-1))</f>
        <v>0</v>
      </c>
      <c r="I17" s="173">
        <f ca="1">CHOOSE(I$6,SUMIFS(INDIRECT("EB[" &amp; I$12 &amp; "]"),EB[indic_nrg],$A16,EB[Nositel],$B17,EB[Výběr],1,EB[unit],"TJ"),INDEX($BO17:$DW17,,I$4),I$9/(INDEX(Roky_výhled,,I$8)-Last_Bil)*(INDEX($BO17:$DW17,,I$8)-INDEX($D17:$BL17,,$E$1))+INDEX($D17:$BL17,,$E$1),I$9/(INDEX(Roky_výhled,,I$8)-INDEX(Roky_výhled,,I$8-1))*(INDEX($BO17:$DW17,,I$8)-INDEX($BO17:$DW17,,I$8-1))+INDEX($BO17:$DW17,,I$8-1))</f>
        <v>0</v>
      </c>
      <c r="J17" s="173">
        <f ca="1">CHOOSE(J$6,SUMIFS(INDIRECT("EB[" &amp; J$12 &amp; "]"),EB[indic_nrg],$A16,EB[Nositel],$B17,EB[Výběr],1,EB[unit],"TJ"),INDEX($BO17:$DW17,,J$4),J$9/(INDEX(Roky_výhled,,J$8)-Last_Bil)*(INDEX($BO17:$DW17,,J$8)-INDEX($D17:$BL17,,$E$1))+INDEX($D17:$BL17,,$E$1),J$9/(INDEX(Roky_výhled,,J$8)-INDEX(Roky_výhled,,J$8-1))*(INDEX($BO17:$DW17,,J$8)-INDEX($BO17:$DW17,,J$8-1))+INDEX($BO17:$DW17,,J$8-1))</f>
        <v>0</v>
      </c>
      <c r="K17" s="173">
        <f ca="1">CHOOSE(K$6,SUMIFS(INDIRECT("EB[" &amp; K$12 &amp; "]"),EB[indic_nrg],$A16,EB[Nositel],$B17,EB[Výběr],1,EB[unit],"TJ"),INDEX($BO17:$DW17,,K$4),K$9/(INDEX(Roky_výhled,,K$8)-Last_Bil)*(INDEX($BO17:$DW17,,K$8)-INDEX($D17:$BL17,,$E$1))+INDEX($D17:$BL17,,$E$1),K$9/(INDEX(Roky_výhled,,K$8)-INDEX(Roky_výhled,,K$8-1))*(INDEX($BO17:$DW17,,K$8)-INDEX($BO17:$DW17,,K$8-1))+INDEX($BO17:$DW17,,K$8-1))</f>
        <v>0</v>
      </c>
      <c r="L17" s="173">
        <f ca="1">CHOOSE(L$6,SUMIFS(INDIRECT("EB[" &amp; L$12 &amp; "]"),EB[indic_nrg],$A16,EB[Nositel],$B17,EB[Výběr],1,EB[unit],"TJ"),INDEX($BO17:$DW17,,L$4),L$9/(INDEX(Roky_výhled,,L$8)-Last_Bil)*(INDEX($BO17:$DW17,,L$8)-INDEX($D17:$BL17,,$E$1))+INDEX($D17:$BL17,,$E$1),L$9/(INDEX(Roky_výhled,,L$8)-INDEX(Roky_výhled,,L$8-1))*(INDEX($BO17:$DW17,,L$8)-INDEX($BO17:$DW17,,L$8-1))+INDEX($BO17:$DW17,,L$8-1))</f>
        <v>0</v>
      </c>
      <c r="M17" s="173">
        <f ca="1">CHOOSE(M$6,SUMIFS(INDIRECT("EB[" &amp; M$12 &amp; "]"),EB[indic_nrg],$A16,EB[Nositel],$B17,EB[Výběr],1,EB[unit],"TJ"),INDEX($BO17:$DW17,,M$4),M$9/(INDEX(Roky_výhled,,M$8)-Last_Bil)*(INDEX($BO17:$DW17,,M$8)-INDEX($D17:$BL17,,$E$1))+INDEX($D17:$BL17,,$E$1),M$9/(INDEX(Roky_výhled,,M$8)-INDEX(Roky_výhled,,M$8-1))*(INDEX($BO17:$DW17,,M$8)-INDEX($BO17:$DW17,,M$8-1))+INDEX($BO17:$DW17,,M$8-1))</f>
        <v>0</v>
      </c>
      <c r="N17" s="173">
        <f ca="1">CHOOSE(N$6,SUMIFS(INDIRECT("EB[" &amp; N$12 &amp; "]"),EB[indic_nrg],$A16,EB[Nositel],$B17,EB[Výběr],1,EB[unit],"TJ"),INDEX($BO17:$DW17,,N$4),N$9/(INDEX(Roky_výhled,,N$8)-Last_Bil)*(INDEX($BO17:$DW17,,N$8)-INDEX($D17:$BL17,,$E$1))+INDEX($D17:$BL17,,$E$1),N$9/(INDEX(Roky_výhled,,N$8)-INDEX(Roky_výhled,,N$8-1))*(INDEX($BO17:$DW17,,N$8)-INDEX($BO17:$DW17,,N$8-1))+INDEX($BO17:$DW17,,N$8-1))</f>
        <v>0</v>
      </c>
      <c r="O17" s="173">
        <f ca="1">CHOOSE(O$6,SUMIFS(INDIRECT("EB[" &amp; O$12 &amp; "]"),EB[indic_nrg],$A16,EB[Nositel],$B17,EB[Výběr],1,EB[unit],"TJ"),INDEX($BO17:$DW17,,O$4),O$9/(INDEX(Roky_výhled,,O$8)-Last_Bil)*(INDEX($BO17:$DW17,,O$8)-INDEX($D17:$BL17,,$E$1))+INDEX($D17:$BL17,,$E$1),O$9/(INDEX(Roky_výhled,,O$8)-INDEX(Roky_výhled,,O$8-1))*(INDEX($BO17:$DW17,,O$8)-INDEX($BO17:$DW17,,O$8-1))+INDEX($BO17:$DW17,,O$8-1))</f>
        <v>0</v>
      </c>
      <c r="P17" s="173">
        <f ca="1">CHOOSE(P$6,SUMIFS(INDIRECT("EB[" &amp; P$12 &amp; "]"),EB[indic_nrg],$A16,EB[Nositel],$B17,EB[Výběr],1,EB[unit],"TJ"),INDEX($BO17:$DW17,,P$4),P$9/(INDEX(Roky_výhled,,P$8)-Last_Bil)*(INDEX($BO17:$DW17,,P$8)-INDEX($D17:$BL17,,$E$1))+INDEX($D17:$BL17,,$E$1),P$9/(INDEX(Roky_výhled,,P$8)-INDEX(Roky_výhled,,P$8-1))*(INDEX($BO17:$DW17,,P$8)-INDEX($BO17:$DW17,,P$8-1))+INDEX($BO17:$DW17,,P$8-1))</f>
        <v>0</v>
      </c>
      <c r="Q17" s="173">
        <f ca="1">CHOOSE(Q$6,SUMIFS(INDIRECT("EB[" &amp; Q$12 &amp; "]"),EB[indic_nrg],$A16,EB[Nositel],$B17,EB[Výběr],1,EB[unit],"TJ"),INDEX($BO17:$DW17,,Q$4),Q$9/(INDEX(Roky_výhled,,Q$8)-Last_Bil)*(INDEX($BO17:$DW17,,Q$8)-INDEX($D17:$BL17,,$E$1))+INDEX($D17:$BL17,,$E$1),Q$9/(INDEX(Roky_výhled,,Q$8)-INDEX(Roky_výhled,,Q$8-1))*(INDEX($BO17:$DW17,,Q$8)-INDEX($BO17:$DW17,,Q$8-1))+INDEX($BO17:$DW17,,Q$8-1))</f>
        <v>0</v>
      </c>
      <c r="R17" s="173">
        <f ca="1">CHOOSE(R$6,SUMIFS(INDIRECT("EB[" &amp; R$12 &amp; "]"),EB[indic_nrg],$A16,EB[Nositel],$B17,EB[Výběr],1,EB[unit],"TJ"),INDEX($BO17:$DW17,,R$4),R$9/(INDEX(Roky_výhled,,R$8)-Last_Bil)*(INDEX($BO17:$DW17,,R$8)-INDEX($D17:$BL17,,$E$1))+INDEX($D17:$BL17,,$E$1),R$9/(INDEX(Roky_výhled,,R$8)-INDEX(Roky_výhled,,R$8-1))*(INDEX($BO17:$DW17,,R$8)-INDEX($BO17:$DW17,,R$8-1))+INDEX($BO17:$DW17,,R$8-1))</f>
        <v>0</v>
      </c>
      <c r="S17" s="173">
        <f ca="1">CHOOSE(S$6,SUMIFS(INDIRECT("EB[" &amp; S$12 &amp; "]"),EB[indic_nrg],$A16,EB[Nositel],$B17,EB[Výběr],1,EB[unit],"TJ"),INDEX($BO17:$DW17,,S$4),S$9/(INDEX(Roky_výhled,,S$8)-Last_Bil)*(INDEX($BO17:$DW17,,S$8)-INDEX($D17:$BL17,,$E$1))+INDEX($D17:$BL17,,$E$1),S$9/(INDEX(Roky_výhled,,S$8)-INDEX(Roky_výhled,,S$8-1))*(INDEX($BO17:$DW17,,S$8)-INDEX($BO17:$DW17,,S$8-1))+INDEX($BO17:$DW17,,S$8-1))</f>
        <v>0</v>
      </c>
      <c r="T17" s="173">
        <f ca="1">CHOOSE(T$6,SUMIFS(INDIRECT("EB[" &amp; T$12 &amp; "]"),EB[indic_nrg],$A16,EB[Nositel],$B17,EB[Výběr],1,EB[unit],"TJ"),INDEX($BO17:$DW17,,T$4),T$9/(INDEX(Roky_výhled,,T$8)-Last_Bil)*(INDEX($BO17:$DW17,,T$8)-INDEX($D17:$BL17,,$E$1))+INDEX($D17:$BL17,,$E$1),T$9/(INDEX(Roky_výhled,,T$8)-INDEX(Roky_výhled,,T$8-1))*(INDEX($BO17:$DW17,,T$8)-INDEX($BO17:$DW17,,T$8-1))+INDEX($BO17:$DW17,,T$8-1))</f>
        <v>0</v>
      </c>
      <c r="U17" s="173">
        <f ca="1">CHOOSE(U$6,SUMIFS(INDIRECT("EB[" &amp; U$12 &amp; "]"),EB[indic_nrg],$A16,EB[Nositel],$B17,EB[Výběr],1,EB[unit],"TJ"),INDEX($BO17:$DW17,,U$4),U$9/(INDEX(Roky_výhled,,U$8)-Last_Bil)*(INDEX($BO17:$DW17,,U$8)-INDEX($D17:$BL17,,$E$1))+INDEX($D17:$BL17,,$E$1),U$9/(INDEX(Roky_výhled,,U$8)-INDEX(Roky_výhled,,U$8-1))*(INDEX($BO17:$DW17,,U$8)-INDEX($BO17:$DW17,,U$8-1))+INDEX($BO17:$DW17,,U$8-1))</f>
        <v>0</v>
      </c>
      <c r="V17" s="173">
        <f ca="1">CHOOSE(V$6,SUMIFS(INDIRECT("EB[" &amp; V$12 &amp; "]"),EB[indic_nrg],$A16,EB[Nositel],$B17,EB[Výběr],1,EB[unit],"TJ"),INDEX($BO17:$DW17,,V$4),V$9/(INDEX(Roky_výhled,,V$8)-Last_Bil)*(INDEX($BO17:$DW17,,V$8)-INDEX($D17:$BL17,,$E$1))+INDEX($D17:$BL17,,$E$1),V$9/(INDEX(Roky_výhled,,V$8)-INDEX(Roky_výhled,,V$8-1))*(INDEX($BO17:$DW17,,V$8)-INDEX($BO17:$DW17,,V$8-1))+INDEX($BO17:$DW17,,V$8-1))</f>
        <v>0</v>
      </c>
      <c r="W17" s="173">
        <f ca="1">CHOOSE(W$6,SUMIFS(INDIRECT("EB[" &amp; W$12 &amp; "]"),EB[indic_nrg],$A16,EB[Nositel],$B17,EB[Výběr],1,EB[unit],"TJ"),INDEX($BO17:$DW17,,W$4),W$9/(INDEX(Roky_výhled,,W$8)-Last_Bil)*(INDEX($BO17:$DW17,,W$8)-INDEX($D17:$BL17,,$E$1))+INDEX($D17:$BL17,,$E$1),W$9/(INDEX(Roky_výhled,,W$8)-INDEX(Roky_výhled,,W$8-1))*(INDEX($BO17:$DW17,,W$8)-INDEX($BO17:$DW17,,W$8-1))+INDEX($BO17:$DW17,,W$8-1))</f>
        <v>0</v>
      </c>
      <c r="X17" s="173">
        <f ca="1">CHOOSE(X$6,SUMIFS(INDIRECT("EB[" &amp; X$12 &amp; "]"),EB[indic_nrg],$A16,EB[Nositel],$B17,EB[Výběr],1,EB[unit],"TJ"),INDEX($BO17:$DW17,,X$4),X$9/(INDEX(Roky_výhled,,X$8)-Last_Bil)*(INDEX($BO17:$DW17,,X$8)-INDEX($D17:$BL17,,$E$1))+INDEX($D17:$BL17,,$E$1),X$9/(INDEX(Roky_výhled,,X$8)-INDEX(Roky_výhled,,X$8-1))*(INDEX($BO17:$DW17,,X$8)-INDEX($BO17:$DW17,,X$8-1))+INDEX($BO17:$DW17,,X$8-1))</f>
        <v>0</v>
      </c>
      <c r="Y17" s="173">
        <f ca="1">CHOOSE(Y$6,SUMIFS(INDIRECT("EB[" &amp; Y$12 &amp; "]"),EB[indic_nrg],$A16,EB[Nositel],$B17,EB[Výběr],1,EB[unit],"TJ"),INDEX($BO17:$DW17,,Y$4),Y$9/(INDEX(Roky_výhled,,Y$8)-Last_Bil)*(INDEX($BO17:$DW17,,Y$8)-INDEX($D17:$BL17,,$E$1))+INDEX($D17:$BL17,,$E$1),Y$9/(INDEX(Roky_výhled,,Y$8)-INDEX(Roky_výhled,,Y$8-1))*(INDEX($BO17:$DW17,,Y$8)-INDEX($BO17:$DW17,,Y$8-1))+INDEX($BO17:$DW17,,Y$8-1))</f>
        <v>0</v>
      </c>
      <c r="Z17" s="173">
        <f ca="1">CHOOSE(Z$6,SUMIFS(INDIRECT("EB[" &amp; Z$12 &amp; "]"),EB[indic_nrg],$A16,EB[Nositel],$B17,EB[Výběr],1,EB[unit],"TJ"),INDEX($BO17:$DW17,,Z$4),Z$9/(INDEX(Roky_výhled,,Z$8)-Last_Bil)*(INDEX($BO17:$DW17,,Z$8)-INDEX($D17:$BL17,,$E$1))+INDEX($D17:$BL17,,$E$1),Z$9/(INDEX(Roky_výhled,,Z$8)-INDEX(Roky_výhled,,Z$8-1))*(INDEX($BO17:$DW17,,Z$8)-INDEX($BO17:$DW17,,Z$8-1))+INDEX($BO17:$DW17,,Z$8-1))</f>
        <v>0</v>
      </c>
      <c r="AA17" s="173">
        <f ca="1">CHOOSE(AA$6,SUMIFS(INDIRECT("EB[" &amp; AA$12 &amp; "]"),EB[indic_nrg],$A16,EB[Nositel],$B17,EB[Výběr],1,EB[unit],"TJ"),INDEX($BO17:$DW17,,AA$4),AA$9/(INDEX(Roky_výhled,,AA$8)-Last_Bil)*(INDEX($BO17:$DW17,,AA$8)-INDEX($D17:$BL17,,$E$1))+INDEX($D17:$BL17,,$E$1),AA$9/(INDEX(Roky_výhled,,AA$8)-INDEX(Roky_výhled,,AA$8-1))*(INDEX($BO17:$DW17,,AA$8)-INDEX($BO17:$DW17,,AA$8-1))+INDEX($BO17:$DW17,,AA$8-1))</f>
        <v>0</v>
      </c>
      <c r="AB17" s="173">
        <f ca="1">CHOOSE(AB$6,SUMIFS(INDIRECT("EB[" &amp; AB$12 &amp; "]"),EB[indic_nrg],$A16,EB[Nositel],$B17,EB[Výběr],1,EB[unit],"TJ"),INDEX($BO17:$DW17,,AB$4),AB$9/(INDEX(Roky_výhled,,AB$8)-Last_Bil)*(INDEX($BO17:$DW17,,AB$8)-INDEX($D17:$BL17,,$E$1))+INDEX($D17:$BL17,,$E$1),AB$9/(INDEX(Roky_výhled,,AB$8)-INDEX(Roky_výhled,,AB$8-1))*(INDEX($BO17:$DW17,,AB$8)-INDEX($BO17:$DW17,,AB$8-1))+INDEX($BO17:$DW17,,AB$8-1))</f>
        <v>0</v>
      </c>
      <c r="AC17" s="173">
        <f ca="1">CHOOSE(AC$6,SUMIFS(INDIRECT("EB[" &amp; AC$12 &amp; "]"),EB[indic_nrg],$A16,EB[Nositel],$B17,EB[Výběr],1,EB[unit],"TJ"),INDEX($BO17:$DW17,,AC$4),AC$9/(INDEX(Roky_výhled,,AC$8)-Last_Bil)*(INDEX($BO17:$DW17,,AC$8)-INDEX($D17:$BL17,,$E$1))+INDEX($D17:$BL17,,$E$1),AC$9/(INDEX(Roky_výhled,,AC$8)-INDEX(Roky_výhled,,AC$8-1))*(INDEX($BO17:$DW17,,AC$8)-INDEX($BO17:$DW17,,AC$8-1))+INDEX($BO17:$DW17,,AC$8-1))</f>
        <v>0</v>
      </c>
      <c r="AD17" s="173">
        <f ca="1">CHOOSE(AD$6,SUMIFS(INDIRECT("EB[" &amp; AD$12 &amp; "]"),EB[indic_nrg],$A16,EB[Nositel],$B17,EB[Výběr],1,EB[unit],"TJ"),INDEX($BO17:$DW17,,AD$4),AD$9/(INDEX(Roky_výhled,,AD$8)-Last_Bil)*(INDEX($BO17:$DW17,,AD$8)-INDEX($D17:$BL17,,$E$1))+INDEX($D17:$BL17,,$E$1),AD$9/(INDEX(Roky_výhled,,AD$8)-INDEX(Roky_výhled,,AD$8-1))*(INDEX($BO17:$DW17,,AD$8)-INDEX($BO17:$DW17,,AD$8-1))+INDEX($BO17:$DW17,,AD$8-1))</f>
        <v>0</v>
      </c>
      <c r="AE17" s="173">
        <f ca="1">CHOOSE(AE$6,SUMIFS(INDIRECT("EB[" &amp; AE$12 &amp; "]"),EB[indic_nrg],$A16,EB[Nositel],$B17,EB[Výběr],1,EB[unit],"TJ"),INDEX($BO17:$DW17,,AE$4),AE$9/(INDEX(Roky_výhled,,AE$8)-Last_Bil)*(INDEX($BO17:$DW17,,AE$8)-INDEX($D17:$BL17,,$E$1))+INDEX($D17:$BL17,,$E$1),AE$9/(INDEX(Roky_výhled,,AE$8)-INDEX(Roky_výhled,,AE$8-1))*(INDEX($BO17:$DW17,,AE$8)-INDEX($BO17:$DW17,,AE$8-1))+INDEX($BO17:$DW17,,AE$8-1))</f>
        <v>0</v>
      </c>
      <c r="AF17" s="173">
        <f ca="1">CHOOSE(AF$6,SUMIFS(INDIRECT("EB[" &amp; AF$12 &amp; "]"),EB[indic_nrg],$A16,EB[Nositel],$B17,EB[Výběr],1,EB[unit],"TJ"),INDEX($BO17:$DW17,,AF$4),AF$9/(INDEX(Roky_výhled,,AF$8)-Last_Bil)*(INDEX($BO17:$DW17,,AF$8)-INDEX($D17:$BL17,,$E$1))+INDEX($D17:$BL17,,$E$1),AF$9/(INDEX(Roky_výhled,,AF$8)-INDEX(Roky_výhled,,AF$8-1))*(INDEX($BO17:$DW17,,AF$8)-INDEX($BO17:$DW17,,AF$8-1))+INDEX($BO17:$DW17,,AF$8-1))</f>
        <v>0</v>
      </c>
      <c r="AG17" s="173">
        <f ca="1">CHOOSE(AG$6,SUMIFS(INDIRECT("EB[" &amp; AG$12 &amp; "]"),EB[indic_nrg],$A16,EB[Nositel],$B17,EB[Výběr],1,EB[unit],"TJ"),INDEX($BO17:$DW17,,AG$4),AG$9/(INDEX(Roky_výhled,,AG$8)-Last_Bil)*(INDEX($BO17:$DW17,,AG$8)-INDEX($D17:$BL17,,$E$1))+INDEX($D17:$BL17,,$E$1),AG$9/(INDEX(Roky_výhled,,AG$8)-INDEX(Roky_výhled,,AG$8-1))*(INDEX($BO17:$DW17,,AG$8)-INDEX($BO17:$DW17,,AG$8-1))+INDEX($BO17:$DW17,,AG$8-1))</f>
        <v>0</v>
      </c>
      <c r="AH17" s="173">
        <f ca="1">CHOOSE(AH$6,SUMIFS(INDIRECT("EB[" &amp; AH$12 &amp; "]"),EB[indic_nrg],$A16,EB[Nositel],$B17,EB[Výběr],1,EB[unit],"TJ"),INDEX($BO17:$DW17,,AH$4),AH$9/(INDEX(Roky_výhled,,AH$8)-Last_Bil)*(INDEX($BO17:$DW17,,AH$8)-INDEX($D17:$BL17,,$E$1))+INDEX($D17:$BL17,,$E$1),AH$9/(INDEX(Roky_výhled,,AH$8)-INDEX(Roky_výhled,,AH$8-1))*(INDEX($BO17:$DW17,,AH$8)-INDEX($BO17:$DW17,,AH$8-1))+INDEX($BO17:$DW17,,AH$8-1))</f>
        <v>0</v>
      </c>
      <c r="AI17" s="173">
        <f ca="1">CHOOSE(AI$6,SUMIFS(INDIRECT("EB[" &amp; AI$12 &amp; "]"),EB[indic_nrg],$A16,EB[Nositel],$B17,EB[Výběr],1,EB[unit],"TJ"),INDEX($BO17:$DW17,,AI$4),AI$9/(INDEX(Roky_výhled,,AI$8)-Last_Bil)*(INDEX($BO17:$DW17,,AI$8)-INDEX($D17:$BL17,,$E$1))+INDEX($D17:$BL17,,$E$1),AI$9/(INDEX(Roky_výhled,,AI$8)-INDEX(Roky_výhled,,AI$8-1))*(INDEX($BO17:$DW17,,AI$8)-INDEX($BO17:$DW17,,AI$8-1))+INDEX($BO17:$DW17,,AI$8-1))</f>
        <v>0</v>
      </c>
      <c r="AJ17" s="173">
        <f ca="1">CHOOSE(AJ$6,SUMIFS(INDIRECT("EB[" &amp; AJ$12 &amp; "]"),EB[indic_nrg],$A16,EB[Nositel],$B17,EB[Výběr],1,EB[unit],"TJ"),INDEX($BO17:$DW17,,AJ$4),AJ$9/(INDEX(Roky_výhled,,AJ$8)-Last_Bil)*(INDEX($BO17:$DW17,,AJ$8)-INDEX($D17:$BL17,,$E$1))+INDEX($D17:$BL17,,$E$1),AJ$9/(INDEX(Roky_výhled,,AJ$8)-INDEX(Roky_výhled,,AJ$8-1))*(INDEX($BO17:$DW17,,AJ$8)-INDEX($BO17:$DW17,,AJ$8-1))+INDEX($BO17:$DW17,,AJ$8-1))</f>
        <v>0</v>
      </c>
      <c r="AK17" s="173">
        <f ca="1">CHOOSE(AK$6,SUMIFS(INDIRECT("EB[" &amp; AK$12 &amp; "]"),EB[indic_nrg],$A16,EB[Nositel],$B17,EB[Výběr],1,EB[unit],"TJ"),INDEX($BO17:$DW17,,AK$4),AK$9/(INDEX(Roky_výhled,,AK$8)-Last_Bil)*(INDEX($BO17:$DW17,,AK$8)-INDEX($D17:$BL17,,$E$1))+INDEX($D17:$BL17,,$E$1),AK$9/(INDEX(Roky_výhled,,AK$8)-INDEX(Roky_výhled,,AK$8-1))*(INDEX($BO17:$DW17,,AK$8)-INDEX($BO17:$DW17,,AK$8-1))+INDEX($BO17:$DW17,,AK$8-1))</f>
        <v>0</v>
      </c>
      <c r="AL17" s="173">
        <f ca="1">CHOOSE(AL$6,SUMIFS(INDIRECT("EB[" &amp; AL$12 &amp; "]"),EB[indic_nrg],$A16,EB[Nositel],$B17,EB[Výběr],1,EB[unit],"TJ"),INDEX($BO17:$DW17,,AL$4),AL$9/(INDEX(Roky_výhled,,AL$8)-Last_Bil)*(INDEX($BO17:$DW17,,AL$8)-INDEX($D17:$BL17,,$E$1))+INDEX($D17:$BL17,,$E$1),AL$9/(INDEX(Roky_výhled,,AL$8)-INDEX(Roky_výhled,,AL$8-1))*(INDEX($BO17:$DW17,,AL$8)-INDEX($BO17:$DW17,,AL$8-1))+INDEX($BO17:$DW17,,AL$8-1))</f>
        <v>0</v>
      </c>
      <c r="AM17" s="173">
        <f ca="1">CHOOSE(AM$6,SUMIFS(INDIRECT("EB[" &amp; AM$12 &amp; "]"),EB[indic_nrg],$A16,EB[Nositel],$B17,EB[Výběr],1,EB[unit],"TJ"),INDEX($BO17:$DW17,,AM$4),AM$9/(INDEX(Roky_výhled,,AM$8)-Last_Bil)*(INDEX($BO17:$DW17,,AM$8)-INDEX($D17:$BL17,,$E$1))+INDEX($D17:$BL17,,$E$1),AM$9/(INDEX(Roky_výhled,,AM$8)-INDEX(Roky_výhled,,AM$8-1))*(INDEX($BO17:$DW17,,AM$8)-INDEX($BO17:$DW17,,AM$8-1))+INDEX($BO17:$DW17,,AM$8-1))</f>
        <v>0</v>
      </c>
      <c r="AN17" s="173">
        <f ca="1">CHOOSE(AN$6,SUMIFS(INDIRECT("EB[" &amp; AN$12 &amp; "]"),EB[indic_nrg],$A16,EB[Nositel],$B17,EB[Výběr],1,EB[unit],"TJ"),INDEX($BO17:$DW17,,AN$4),AN$9/(INDEX(Roky_výhled,,AN$8)-Last_Bil)*(INDEX($BO17:$DW17,,AN$8)-INDEX($D17:$BL17,,$E$1))+INDEX($D17:$BL17,,$E$1),AN$9/(INDEX(Roky_výhled,,AN$8)-INDEX(Roky_výhled,,AN$8-1))*(INDEX($BO17:$DW17,,AN$8)-INDEX($BO17:$DW17,,AN$8-1))+INDEX($BO17:$DW17,,AN$8-1))</f>
        <v>0</v>
      </c>
      <c r="AO17" s="173">
        <f ca="1">CHOOSE(AO$6,SUMIFS(INDIRECT("EB[" &amp; AO$12 &amp; "]"),EB[indic_nrg],$A16,EB[Nositel],$B17,EB[Výběr],1,EB[unit],"TJ"),INDEX($BO17:$DW17,,AO$4),AO$9/(INDEX(Roky_výhled,,AO$8)-Last_Bil)*(INDEX($BO17:$DW17,,AO$8)-INDEX($D17:$BL17,,$E$1))+INDEX($D17:$BL17,,$E$1),AO$9/(INDEX(Roky_výhled,,AO$8)-INDEX(Roky_výhled,,AO$8-1))*(INDEX($BO17:$DW17,,AO$8)-INDEX($BO17:$DW17,,AO$8-1))+INDEX($BO17:$DW17,,AO$8-1))</f>
        <v>0</v>
      </c>
      <c r="AP17" s="173">
        <f ca="1">CHOOSE(AP$6,SUMIFS(INDIRECT("EB[" &amp; AP$12 &amp; "]"),EB[indic_nrg],$A16,EB[Nositel],$B17,EB[Výběr],1,EB[unit],"TJ"),INDEX($BO17:$DW17,,AP$4),AP$9/(INDEX(Roky_výhled,,AP$8)-Last_Bil)*(INDEX($BO17:$DW17,,AP$8)-INDEX($D17:$BL17,,$E$1))+INDEX($D17:$BL17,,$E$1),AP$9/(INDEX(Roky_výhled,,AP$8)-INDEX(Roky_výhled,,AP$8-1))*(INDEX($BO17:$DW17,,AP$8)-INDEX($BO17:$DW17,,AP$8-1))+INDEX($BO17:$DW17,,AP$8-1))</f>
        <v>0</v>
      </c>
      <c r="AQ17" s="173">
        <f ca="1">CHOOSE(AQ$6,SUMIFS(INDIRECT("EB[" &amp; AQ$12 &amp; "]"),EB[indic_nrg],$A16,EB[Nositel],$B17,EB[Výběr],1,EB[unit],"TJ"),INDEX($BO17:$DW17,,AQ$4),AQ$9/(INDEX(Roky_výhled,,AQ$8)-Last_Bil)*(INDEX($BO17:$DW17,,AQ$8)-INDEX($D17:$BL17,,$E$1))+INDEX($D17:$BL17,,$E$1),AQ$9/(INDEX(Roky_výhled,,AQ$8)-INDEX(Roky_výhled,,AQ$8-1))*(INDEX($BO17:$DW17,,AQ$8)-INDEX($BO17:$DW17,,AQ$8-1))+INDEX($BO17:$DW17,,AQ$8-1))</f>
        <v>0</v>
      </c>
      <c r="AR17" s="173">
        <f ca="1">CHOOSE(AR$6,SUMIFS(INDIRECT("EB[" &amp; AR$12 &amp; "]"),EB[indic_nrg],$A16,EB[Nositel],$B17,EB[Výběr],1,EB[unit],"TJ"),INDEX($BO17:$DW17,,AR$4),AR$9/(INDEX(Roky_výhled,,AR$8)-Last_Bil)*(INDEX($BO17:$DW17,,AR$8)-INDEX($D17:$BL17,,$E$1))+INDEX($D17:$BL17,,$E$1),AR$9/(INDEX(Roky_výhled,,AR$8)-INDEX(Roky_výhled,,AR$8-1))*(INDEX($BO17:$DW17,,AR$8)-INDEX($BO17:$DW17,,AR$8-1))+INDEX($BO17:$DW17,,AR$8-1))</f>
        <v>0</v>
      </c>
      <c r="AS17" s="173">
        <f ca="1">CHOOSE(AS$6,SUMIFS(INDIRECT("EB[" &amp; AS$12 &amp; "]"),EB[indic_nrg],$A16,EB[Nositel],$B17,EB[Výběr],1,EB[unit],"TJ"),INDEX($BO17:$DW17,,AS$4),AS$9/(INDEX(Roky_výhled,,AS$8)-Last_Bil)*(INDEX($BO17:$DW17,,AS$8)-INDEX($D17:$BL17,,$E$1))+INDEX($D17:$BL17,,$E$1),AS$9/(INDEX(Roky_výhled,,AS$8)-INDEX(Roky_výhled,,AS$8-1))*(INDEX($BO17:$DW17,,AS$8)-INDEX($BO17:$DW17,,AS$8-1))+INDEX($BO17:$DW17,,AS$8-1))</f>
        <v>0</v>
      </c>
      <c r="AT17" s="173">
        <f ca="1">CHOOSE(AT$6,SUMIFS(INDIRECT("EB[" &amp; AT$12 &amp; "]"),EB[indic_nrg],$A16,EB[Nositel],$B17,EB[Výběr],1,EB[unit],"TJ"),INDEX($BO17:$DW17,,AT$4),AT$9/(INDEX(Roky_výhled,,AT$8)-Last_Bil)*(INDEX($BO17:$DW17,,AT$8)-INDEX($D17:$BL17,,$E$1))+INDEX($D17:$BL17,,$E$1),AT$9/(INDEX(Roky_výhled,,AT$8)-INDEX(Roky_výhled,,AT$8-1))*(INDEX($BO17:$DW17,,AT$8)-INDEX($BO17:$DW17,,AT$8-1))+INDEX($BO17:$DW17,,AT$8-1))</f>
        <v>0</v>
      </c>
      <c r="AU17" s="173">
        <f ca="1">CHOOSE(AU$6,SUMIFS(INDIRECT("EB[" &amp; AU$12 &amp; "]"),EB[indic_nrg],$A16,EB[Nositel],$B17,EB[Výběr],1,EB[unit],"TJ"),INDEX($BO17:$DW17,,AU$4),AU$9/(INDEX(Roky_výhled,,AU$8)-Last_Bil)*(INDEX($BO17:$DW17,,AU$8)-INDEX($D17:$BL17,,$E$1))+INDEX($D17:$BL17,,$E$1),AU$9/(INDEX(Roky_výhled,,AU$8)-INDEX(Roky_výhled,,AU$8-1))*(INDEX($BO17:$DW17,,AU$8)-INDEX($BO17:$DW17,,AU$8-1))+INDEX($BO17:$DW17,,AU$8-1))</f>
        <v>0</v>
      </c>
      <c r="AV17" s="173">
        <f ca="1">CHOOSE(AV$6,SUMIFS(INDIRECT("EB[" &amp; AV$12 &amp; "]"),EB[indic_nrg],$A16,EB[Nositel],$B17,EB[Výběr],1,EB[unit],"TJ"),INDEX($BO17:$DW17,,AV$4),AV$9/(INDEX(Roky_výhled,,AV$8)-Last_Bil)*(INDEX($BO17:$DW17,,AV$8)-INDEX($D17:$BL17,,$E$1))+INDEX($D17:$BL17,,$E$1),AV$9/(INDEX(Roky_výhled,,AV$8)-INDEX(Roky_výhled,,AV$8-1))*(INDEX($BO17:$DW17,,AV$8)-INDEX($BO17:$DW17,,AV$8-1))+INDEX($BO17:$DW17,,AV$8-1))</f>
        <v>0</v>
      </c>
      <c r="AW17" s="173">
        <f ca="1">CHOOSE(AW$6,SUMIFS(INDIRECT("EB[" &amp; AW$12 &amp; "]"),EB[indic_nrg],$A16,EB[Nositel],$B17,EB[Výběr],1,EB[unit],"TJ"),INDEX($BO17:$DW17,,AW$4),AW$9/(INDEX(Roky_výhled,,AW$8)-Last_Bil)*(INDEX($BO17:$DW17,,AW$8)-INDEX($D17:$BL17,,$E$1))+INDEX($D17:$BL17,,$E$1),AW$9/(INDEX(Roky_výhled,,AW$8)-INDEX(Roky_výhled,,AW$8-1))*(INDEX($BO17:$DW17,,AW$8)-INDEX($BO17:$DW17,,AW$8-1))+INDEX($BO17:$DW17,,AW$8-1))</f>
        <v>0</v>
      </c>
      <c r="AX17" s="173">
        <f ca="1">CHOOSE(AX$6,SUMIFS(INDIRECT("EB[" &amp; AX$12 &amp; "]"),EB[indic_nrg],$A16,EB[Nositel],$B17,EB[Výběr],1,EB[unit],"TJ"),INDEX($BO17:$DW17,,AX$4),AX$9/(INDEX(Roky_výhled,,AX$8)-Last_Bil)*(INDEX($BO17:$DW17,,AX$8)-INDEX($D17:$BL17,,$E$1))+INDEX($D17:$BL17,,$E$1),AX$9/(INDEX(Roky_výhled,,AX$8)-INDEX(Roky_výhled,,AX$8-1))*(INDEX($BO17:$DW17,,AX$8)-INDEX($BO17:$DW17,,AX$8-1))+INDEX($BO17:$DW17,,AX$8-1))</f>
        <v>0</v>
      </c>
      <c r="AY17" s="173">
        <f ca="1">CHOOSE(AY$6,SUMIFS(INDIRECT("EB[" &amp; AY$12 &amp; "]"),EB[indic_nrg],$A16,EB[Nositel],$B17,EB[Výběr],1,EB[unit],"TJ"),INDEX($BO17:$DW17,,AY$4),AY$9/(INDEX(Roky_výhled,,AY$8)-Last_Bil)*(INDEX($BO17:$DW17,,AY$8)-INDEX($D17:$BL17,,$E$1))+INDEX($D17:$BL17,,$E$1),AY$9/(INDEX(Roky_výhled,,AY$8)-INDEX(Roky_výhled,,AY$8-1))*(INDEX($BO17:$DW17,,AY$8)-INDEX($BO17:$DW17,,AY$8-1))+INDEX($BO17:$DW17,,AY$8-1))</f>
        <v>0</v>
      </c>
      <c r="AZ17" s="173">
        <f ca="1">CHOOSE(AZ$6,SUMIFS(INDIRECT("EB[" &amp; AZ$12 &amp; "]"),EB[indic_nrg],$A16,EB[Nositel],$B17,EB[Výběr],1,EB[unit],"TJ"),INDEX($BO17:$DW17,,AZ$4),AZ$9/(INDEX(Roky_výhled,,AZ$8)-Last_Bil)*(INDEX($BO17:$DW17,,AZ$8)-INDEX($D17:$BL17,,$E$1))+INDEX($D17:$BL17,,$E$1),AZ$9/(INDEX(Roky_výhled,,AZ$8)-INDEX(Roky_výhled,,AZ$8-1))*(INDEX($BO17:$DW17,,AZ$8)-INDEX($BO17:$DW17,,AZ$8-1))+INDEX($BO17:$DW17,,AZ$8-1))</f>
        <v>0</v>
      </c>
      <c r="BA17" s="173">
        <f ca="1">CHOOSE(BA$6,SUMIFS(INDIRECT("EB[" &amp; BA$12 &amp; "]"),EB[indic_nrg],$A16,EB[Nositel],$B17,EB[Výběr],1,EB[unit],"TJ"),INDEX($BO17:$DW17,,BA$4),BA$9/(INDEX(Roky_výhled,,BA$8)-Last_Bil)*(INDEX($BO17:$DW17,,BA$8)-INDEX($D17:$BL17,,$E$1))+INDEX($D17:$BL17,,$E$1),BA$9/(INDEX(Roky_výhled,,BA$8)-INDEX(Roky_výhled,,BA$8-1))*(INDEX($BO17:$DW17,,BA$8)-INDEX($BO17:$DW17,,BA$8-1))+INDEX($BO17:$DW17,,BA$8-1))</f>
        <v>0</v>
      </c>
      <c r="BB17" s="173">
        <f ca="1">CHOOSE(BB$6,SUMIFS(INDIRECT("EB[" &amp; BB$12 &amp; "]"),EB[indic_nrg],$A16,EB[Nositel],$B17,EB[Výběr],1,EB[unit],"TJ"),INDEX($BO17:$DW17,,BB$4),BB$9/(INDEX(Roky_výhled,,BB$8)-Last_Bil)*(INDEX($BO17:$DW17,,BB$8)-INDEX($D17:$BL17,,$E$1))+INDEX($D17:$BL17,,$E$1),BB$9/(INDEX(Roky_výhled,,BB$8)-INDEX(Roky_výhled,,BB$8-1))*(INDEX($BO17:$DW17,,BB$8)-INDEX($BO17:$DW17,,BB$8-1))+INDEX($BO17:$DW17,,BB$8-1))</f>
        <v>0</v>
      </c>
      <c r="BC17" s="173">
        <f ca="1">CHOOSE(BC$6,SUMIFS(INDIRECT("EB[" &amp; BC$12 &amp; "]"),EB[indic_nrg],$A16,EB[Nositel],$B17,EB[Výběr],1,EB[unit],"TJ"),INDEX($BO17:$DW17,,BC$4),BC$9/(INDEX(Roky_výhled,,BC$8)-Last_Bil)*(INDEX($BO17:$DW17,,BC$8)-INDEX($D17:$BL17,,$E$1))+INDEX($D17:$BL17,,$E$1),BC$9/(INDEX(Roky_výhled,,BC$8)-INDEX(Roky_výhled,,BC$8-1))*(INDEX($BO17:$DW17,,BC$8)-INDEX($BO17:$DW17,,BC$8-1))+INDEX($BO17:$DW17,,BC$8-1))</f>
        <v>0</v>
      </c>
      <c r="BD17" s="173">
        <f ca="1">CHOOSE(BD$6,SUMIFS(INDIRECT("EB[" &amp; BD$12 &amp; "]"),EB[indic_nrg],$A16,EB[Nositel],$B17,EB[Výběr],1,EB[unit],"TJ"),INDEX($BO17:$DW17,,BD$4),BD$9/(INDEX(Roky_výhled,,BD$8)-Last_Bil)*(INDEX($BO17:$DW17,,BD$8)-INDEX($D17:$BL17,,$E$1))+INDEX($D17:$BL17,,$E$1),BD$9/(INDEX(Roky_výhled,,BD$8)-INDEX(Roky_výhled,,BD$8-1))*(INDEX($BO17:$DW17,,BD$8)-INDEX($BO17:$DW17,,BD$8-1))+INDEX($BO17:$DW17,,BD$8-1))</f>
        <v>0</v>
      </c>
      <c r="BE17" s="173">
        <f ca="1">CHOOSE(BE$6,SUMIFS(INDIRECT("EB[" &amp; BE$12 &amp; "]"),EB[indic_nrg],$A16,EB[Nositel],$B17,EB[Výběr],1,EB[unit],"TJ"),INDEX($BO17:$DW17,,BE$4),BE$9/(INDEX(Roky_výhled,,BE$8)-Last_Bil)*(INDEX($BO17:$DW17,,BE$8)-INDEX($D17:$BL17,,$E$1))+INDEX($D17:$BL17,,$E$1),BE$9/(INDEX(Roky_výhled,,BE$8)-INDEX(Roky_výhled,,BE$8-1))*(INDEX($BO17:$DW17,,BE$8)-INDEX($BO17:$DW17,,BE$8-1))+INDEX($BO17:$DW17,,BE$8-1))</f>
        <v>0</v>
      </c>
      <c r="BF17" s="173">
        <f ca="1">CHOOSE(BF$6,SUMIFS(INDIRECT("EB[" &amp; BF$12 &amp; "]"),EB[indic_nrg],$A16,EB[Nositel],$B17,EB[Výběr],1,EB[unit],"TJ"),INDEX($BO17:$DW17,,BF$4),BF$9/(INDEX(Roky_výhled,,BF$8)-Last_Bil)*(INDEX($BO17:$DW17,,BF$8)-INDEX($D17:$BL17,,$E$1))+INDEX($D17:$BL17,,$E$1),BF$9/(INDEX(Roky_výhled,,BF$8)-INDEX(Roky_výhled,,BF$8-1))*(INDEX($BO17:$DW17,,BF$8)-INDEX($BO17:$DW17,,BF$8-1))+INDEX($BO17:$DW17,,BF$8-1))</f>
        <v>0</v>
      </c>
      <c r="BG17" s="173">
        <f ca="1">CHOOSE(BG$6,SUMIFS(INDIRECT("EB[" &amp; BG$12 &amp; "]"),EB[indic_nrg],$A16,EB[Nositel],$B17,EB[Výběr],1,EB[unit],"TJ"),INDEX($BO17:$DW17,,BG$4),BG$9/(INDEX(Roky_výhled,,BG$8)-Last_Bil)*(INDEX($BO17:$DW17,,BG$8)-INDEX($D17:$BL17,,$E$1))+INDEX($D17:$BL17,,$E$1),BG$9/(INDEX(Roky_výhled,,BG$8)-INDEX(Roky_výhled,,BG$8-1))*(INDEX($BO17:$DW17,,BG$8)-INDEX($BO17:$DW17,,BG$8-1))+INDEX($BO17:$DW17,,BG$8-1))</f>
        <v>0</v>
      </c>
      <c r="BH17" s="173">
        <f ca="1">CHOOSE(BH$6,SUMIFS(INDIRECT("EB[" &amp; BH$12 &amp; "]"),EB[indic_nrg],$A16,EB[Nositel],$B17,EB[Výběr],1,EB[unit],"TJ"),INDEX($BO17:$DW17,,BH$4),BH$9/(INDEX(Roky_výhled,,BH$8)-Last_Bil)*(INDEX($BO17:$DW17,,BH$8)-INDEX($D17:$BL17,,$E$1))+INDEX($D17:$BL17,,$E$1),BH$9/(INDEX(Roky_výhled,,BH$8)-INDEX(Roky_výhled,,BH$8-1))*(INDEX($BO17:$DW17,,BH$8)-INDEX($BO17:$DW17,,BH$8-1))+INDEX($BO17:$DW17,,BH$8-1))</f>
        <v>0</v>
      </c>
      <c r="BI17" s="173">
        <f ca="1">CHOOSE(BI$6,SUMIFS(INDIRECT("EB[" &amp; BI$12 &amp; "]"),EB[indic_nrg],$A16,EB[Nositel],$B17,EB[Výběr],1,EB[unit],"TJ"),INDEX($BO17:$DW17,,BI$4),BI$9/(INDEX(Roky_výhled,,BI$8)-Last_Bil)*(INDEX($BO17:$DW17,,BI$8)-INDEX($D17:$BL17,,$E$1))+INDEX($D17:$BL17,,$E$1),BI$9/(INDEX(Roky_výhled,,BI$8)-INDEX(Roky_výhled,,BI$8-1))*(INDEX($BO17:$DW17,,BI$8)-INDEX($BO17:$DW17,,BI$8-1))+INDEX($BO17:$DW17,,BI$8-1))</f>
        <v>0</v>
      </c>
      <c r="BJ17" s="173">
        <f ca="1">CHOOSE(BJ$6,SUMIFS(INDIRECT("EB[" &amp; BJ$12 &amp; "]"),EB[indic_nrg],$A16,EB[Nositel],$B17,EB[Výběr],1,EB[unit],"TJ"),INDEX($BO17:$DW17,,BJ$4),BJ$9/(INDEX(Roky_výhled,,BJ$8)-Last_Bil)*(INDEX($BO17:$DW17,,BJ$8)-INDEX($D17:$BL17,,$E$1))+INDEX($D17:$BL17,,$E$1),BJ$9/(INDEX(Roky_výhled,,BJ$8)-INDEX(Roky_výhled,,BJ$8-1))*(INDEX($BO17:$DW17,,BJ$8)-INDEX($BO17:$DW17,,BJ$8-1))+INDEX($BO17:$DW17,,BJ$8-1))</f>
        <v>0</v>
      </c>
      <c r="BK17" s="173">
        <f ca="1">CHOOSE(BK$6,SUMIFS(INDIRECT("EB[" &amp; BK$12 &amp; "]"),EB[indic_nrg],$A16,EB[Nositel],$B17,EB[Výběr],1,EB[unit],"TJ"),INDEX($BO17:$DW17,,BK$4),BK$9/(INDEX(Roky_výhled,,BK$8)-Last_Bil)*(INDEX($BO17:$DW17,,BK$8)-INDEX($D17:$BL17,,$E$1))+INDEX($D17:$BL17,,$E$1),BK$9/(INDEX(Roky_výhled,,BK$8)-INDEX(Roky_výhled,,BK$8-1))*(INDEX($BO17:$DW17,,BK$8)-INDEX($BO17:$DW17,,BK$8-1))+INDEX($BO17:$DW17,,BK$8-1))</f>
        <v>0</v>
      </c>
      <c r="BL17" s="174">
        <f ca="1">CHOOSE(BL$6,SUMIFS(INDIRECT("EB[" &amp; BL$12 &amp; "]"),EB[indic_nrg],$A16,EB[Nositel],$B17,EB[Výběr],1,EB[unit],"TJ"),INDEX($BO17:$DW17,,BL$4),BL$9/(INDEX(Roky_výhled,,BL$8)-Last_Bil)*(INDEX($BO17:$DW17,,BL$8)-INDEX($D17:$BL17,,$E$1))+INDEX($D17:$BL17,,$E$1),BL$9/(INDEX(Roky_výhled,,BL$8)-INDEX(Roky_výhled,,BL$8-1))*(INDEX($BO17:$DW17,,BL$8)-INDEX($BO17:$DW17,,BL$8-1))+INDEX($BO17:$DW17,,BL$8-1))</f>
        <v>0</v>
      </c>
      <c r="BM17"/>
      <c r="BN17" s="221" t="str">
        <f t="shared" si="65"/>
        <v>Ostatní paliva</v>
      </c>
      <c r="BO17" s="285">
        <v>0</v>
      </c>
      <c r="BP17" s="286">
        <v>0</v>
      </c>
      <c r="BQ17" s="286">
        <v>0</v>
      </c>
      <c r="BR17" s="286">
        <v>0</v>
      </c>
      <c r="BS17" s="286">
        <v>0</v>
      </c>
      <c r="BT17" s="286">
        <v>0</v>
      </c>
      <c r="BU17" s="286">
        <v>0</v>
      </c>
      <c r="BV17" s="286">
        <v>0</v>
      </c>
      <c r="BW17" s="286">
        <v>0</v>
      </c>
      <c r="BX17" s="286">
        <v>0</v>
      </c>
      <c r="BY17" s="287">
        <v>0</v>
      </c>
      <c r="BZ17" s="281"/>
      <c r="CA17" s="281"/>
      <c r="CB17" s="281"/>
      <c r="CC17" s="281"/>
      <c r="CD17" s="281"/>
      <c r="CE17" s="281"/>
      <c r="CF17" s="281"/>
      <c r="CG17" s="281"/>
      <c r="CH17" s="281"/>
      <c r="CI17" s="281"/>
      <c r="CJ17" s="281"/>
      <c r="CK17" s="281"/>
      <c r="CL17" s="281"/>
      <c r="CM17" s="281"/>
      <c r="CN17" s="281"/>
      <c r="CO17" s="281"/>
      <c r="CP17" s="281"/>
      <c r="CQ17" s="281"/>
      <c r="CR17" s="281"/>
      <c r="CS17" s="281"/>
      <c r="CT17" s="281"/>
      <c r="CU17" s="281"/>
      <c r="CV17" s="281"/>
      <c r="CW17" s="281"/>
      <c r="CX17" s="281"/>
      <c r="CY17" s="281"/>
      <c r="CZ17" s="281"/>
      <c r="DA17" s="281"/>
      <c r="DB17" s="281"/>
      <c r="DC17" s="281"/>
      <c r="DD17" s="281"/>
      <c r="DE17" s="281"/>
      <c r="DF17" s="281"/>
      <c r="DG17" s="281"/>
      <c r="DH17" s="281"/>
      <c r="DI17" s="281"/>
      <c r="DJ17" s="281"/>
      <c r="DK17" s="281"/>
      <c r="DL17" s="281"/>
      <c r="DM17" s="281"/>
      <c r="DN17" s="281"/>
      <c r="DO17" s="281"/>
      <c r="DP17" s="281"/>
      <c r="DQ17" s="281"/>
      <c r="DR17" s="281"/>
      <c r="DS17" s="281"/>
      <c r="DT17" s="281"/>
      <c r="DU17" s="281"/>
      <c r="DV17" s="281"/>
      <c r="DW17" s="281"/>
    </row>
    <row r="18" spans="1:127" s="196" customFormat="1" x14ac:dyDescent="0.25">
      <c r="A18" s="196" t="str">
        <f t="shared" si="66"/>
        <v>B_102010</v>
      </c>
      <c r="B18" t="s">
        <v>3277</v>
      </c>
      <c r="C18" s="179" t="s">
        <v>3209</v>
      </c>
      <c r="D18" s="215">
        <f ca="1">CHOOSE(D$6,SUMIFS(INDIRECT("EB[" &amp; D$12 &amp; "]"),EB[indic_nrg],$A17,EB[Nositel],$B18,EB[Výběr],1,EB[unit],"TJ"),INDEX($BO18:$DW18,,D$4),D$9/(INDEX(Roky_výhled,,D$8)-Last_Bil)*(INDEX($BO18:$DW18,,D$8)-INDEX($D18:$BL18,,$E$1))+INDEX($D18:$BL18,,$E$1),D$9/(INDEX(Roky_výhled,,D$8)-INDEX(Roky_výhled,,D$8-1))*(INDEX($BO18:$DW18,,D$8)-INDEX($BO18:$DW18,,D$8-1))+INDEX($BO18:$DW18,,D$8-1))</f>
        <v>34643</v>
      </c>
      <c r="E18" s="173">
        <f ca="1">CHOOSE(E$6,SUMIFS(INDIRECT("EB[" &amp; E$12 &amp; "]"),EB[indic_nrg],$A17,EB[Nositel],$B18,EB[Výběr],1,EB[unit],"TJ"),INDEX($BO18:$DW18,,E$4),E$9/(INDEX(Roky_výhled,,E$8)-Last_Bil)*(INDEX($BO18:$DW18,,E$8)-INDEX($D18:$BL18,,$E$1))+INDEX($D18:$BL18,,$E$1),E$9/(INDEX(Roky_výhled,,E$8)-INDEX(Roky_výhled,,E$8-1))*(INDEX($BO18:$DW18,,E$8)-INDEX($BO18:$DW18,,E$8-1))+INDEX($BO18:$DW18,,E$8-1))</f>
        <v>35543</v>
      </c>
      <c r="F18" s="173">
        <f ca="1">CHOOSE(F$6,SUMIFS(INDIRECT("EB[" &amp; F$12 &amp; "]"),EB[indic_nrg],$A17,EB[Nositel],$B18,EB[Výběr],1,EB[unit],"TJ"),INDEX($BO18:$DW18,,F$4),F$9/(INDEX(Roky_výhled,,F$8)-Last_Bil)*(INDEX($BO18:$DW18,,F$8)-INDEX($D18:$BL18,,$E$1))+INDEX($D18:$BL18,,$E$1),F$9/(INDEX(Roky_výhled,,F$8)-INDEX(Roky_výhled,,F$8-1))*(INDEX($BO18:$DW18,,F$8)-INDEX($BO18:$DW18,,F$8-1))+INDEX($BO18:$DW18,,F$8-1))</f>
        <v>37235</v>
      </c>
      <c r="G18" s="173">
        <f ca="1">CHOOSE(G$6,SUMIFS(INDIRECT("EB[" &amp; G$12 &amp; "]"),EB[indic_nrg],$A17,EB[Nositel],$B18,EB[Výběr],1,EB[unit],"TJ"),INDEX($BO18:$DW18,,G$4),G$9/(INDEX(Roky_výhled,,G$8)-Last_Bil)*(INDEX($BO18:$DW18,,G$8)-INDEX($D18:$BL18,,$E$1))+INDEX($D18:$BL18,,$E$1),G$9/(INDEX(Roky_výhled,,G$8)-INDEX(Roky_výhled,,G$8-1))*(INDEX($BO18:$DW18,,G$8)-INDEX($BO18:$DW18,,G$8-1))+INDEX($BO18:$DW18,,G$8-1))</f>
        <v>41036</v>
      </c>
      <c r="H18" s="173">
        <f ca="1">CHOOSE(H$6,SUMIFS(INDIRECT("EB[" &amp; H$12 &amp; "]"),EB[indic_nrg],$A17,EB[Nositel],$B18,EB[Výběr],1,EB[unit],"TJ"),INDEX($BO18:$DW18,,H$4),H$9/(INDEX(Roky_výhled,,H$8)-Last_Bil)*(INDEX($BO18:$DW18,,H$8)-INDEX($D18:$BL18,,$E$1))+INDEX($D18:$BL18,,$E$1),H$9/(INDEX(Roky_výhled,,H$8)-INDEX(Roky_výhled,,H$8-1))*(INDEX($BO18:$DW18,,H$8)-INDEX($BO18:$DW18,,H$8-1))+INDEX($BO18:$DW18,,H$8-1))</f>
        <v>47462</v>
      </c>
      <c r="I18" s="173">
        <f ca="1">CHOOSE(I$6,SUMIFS(INDIRECT("EB[" &amp; I$12 &amp; "]"),EB[indic_nrg],$A17,EB[Nositel],$B18,EB[Výběr],1,EB[unit],"TJ"),INDEX($BO18:$DW18,,I$4),I$9/(INDEX(Roky_výhled,,I$8)-Last_Bil)*(INDEX($BO18:$DW18,,I$8)-INDEX($D18:$BL18,,$E$1))+INDEX($D18:$BL18,,$E$1),I$9/(INDEX(Roky_výhled,,I$8)-INDEX(Roky_výhled,,I$8-1))*(INDEX($BO18:$DW18,,I$8)-INDEX($BO18:$DW18,,I$8-1))+INDEX($BO18:$DW18,,I$8-1))</f>
        <v>53449</v>
      </c>
      <c r="J18" s="173">
        <f ca="1">CHOOSE(J$6,SUMIFS(INDIRECT("EB[" &amp; J$12 &amp; "]"),EB[indic_nrg],$A17,EB[Nositel],$B18,EB[Výběr],1,EB[unit],"TJ"),INDEX($BO18:$DW18,,J$4),J$9/(INDEX(Roky_výhled,,J$8)-Last_Bil)*(INDEX($BO18:$DW18,,J$8)-INDEX($D18:$BL18,,$E$1))+INDEX($D18:$BL18,,$E$1),J$9/(INDEX(Roky_výhled,,J$8)-INDEX(Roky_výhled,,J$8-1))*(INDEX($BO18:$DW18,,J$8)-INDEX($BO18:$DW18,,J$8-1))+INDEX($BO18:$DW18,,J$8-1))</f>
        <v>57640</v>
      </c>
      <c r="K18" s="173">
        <f ca="1">CHOOSE(K$6,SUMIFS(INDIRECT("EB[" &amp; K$12 &amp; "]"),EB[indic_nrg],$A17,EB[Nositel],$B18,EB[Výběr],1,EB[unit],"TJ"),INDEX($BO18:$DW18,,K$4),K$9/(INDEX(Roky_výhled,,K$8)-Last_Bil)*(INDEX($BO18:$DW18,,K$8)-INDEX($D18:$BL18,,$E$1))+INDEX($D18:$BL18,,$E$1),K$9/(INDEX(Roky_výhled,,K$8)-INDEX(Roky_výhled,,K$8-1))*(INDEX($BO18:$DW18,,K$8)-INDEX($BO18:$DW18,,K$8-1))+INDEX($BO18:$DW18,,K$8-1))</f>
        <v>55811</v>
      </c>
      <c r="L18" s="173">
        <f ca="1">CHOOSE(L$6,SUMIFS(INDIRECT("EB[" &amp; L$12 &amp; "]"),EB[indic_nrg],$A17,EB[Nositel],$B18,EB[Výběr],1,EB[unit],"TJ"),INDEX($BO18:$DW18,,L$4),L$9/(INDEX(Roky_výhled,,L$8)-Last_Bil)*(INDEX($BO18:$DW18,,L$8)-INDEX($D18:$BL18,,$E$1))+INDEX($D18:$BL18,,$E$1),L$9/(INDEX(Roky_výhled,,L$8)-INDEX(Roky_výhled,,L$8-1))*(INDEX($BO18:$DW18,,L$8)-INDEX($BO18:$DW18,,L$8-1))+INDEX($BO18:$DW18,,L$8-1))</f>
        <v>52222</v>
      </c>
      <c r="M18" s="173">
        <f ca="1">CHOOSE(M$6,SUMIFS(INDIRECT("EB[" &amp; M$12 &amp; "]"),EB[indic_nrg],$A17,EB[Nositel],$B18,EB[Výběr],1,EB[unit],"TJ"),INDEX($BO18:$DW18,,M$4),M$9/(INDEX(Roky_výhled,,M$8)-Last_Bil)*(INDEX($BO18:$DW18,,M$8)-INDEX($D18:$BL18,,$E$1))+INDEX($D18:$BL18,,$E$1),M$9/(INDEX(Roky_výhled,,M$8)-INDEX(Roky_výhled,,M$8-1))*(INDEX($BO18:$DW18,,M$8)-INDEX($BO18:$DW18,,M$8-1))+INDEX($BO18:$DW18,,M$8-1))</f>
        <v>50573</v>
      </c>
      <c r="N18" s="173">
        <f ca="1">CHOOSE(N$6,SUMIFS(INDIRECT("EB[" &amp; N$12 &amp; "]"),EB[indic_nrg],$A17,EB[Nositel],$B18,EB[Výběr],1,EB[unit],"TJ"),INDEX($BO18:$DW18,,N$4),N$9/(INDEX(Roky_výhled,,N$8)-Last_Bil)*(INDEX($BO18:$DW18,,N$8)-INDEX($D18:$BL18,,$E$1))+INDEX($D18:$BL18,,$E$1),N$9/(INDEX(Roky_výhled,,N$8)-INDEX(Roky_výhled,,N$8-1))*(INDEX($BO18:$DW18,,N$8)-INDEX($BO18:$DW18,,N$8-1))+INDEX($BO18:$DW18,,N$8-1))</f>
        <v>49759</v>
      </c>
      <c r="O18" s="173">
        <f ca="1">CHOOSE(O$6,SUMIFS(INDIRECT("EB[" &amp; O$12 &amp; "]"),EB[indic_nrg],$A17,EB[Nositel],$B18,EB[Výběr],1,EB[unit],"TJ"),INDEX($BO18:$DW18,,O$4),O$9/(INDEX(Roky_výhled,,O$8)-Last_Bil)*(INDEX($BO18:$DW18,,O$8)-INDEX($D18:$BL18,,$E$1))+INDEX($D18:$BL18,,$E$1),O$9/(INDEX(Roky_výhled,,O$8)-INDEX(Roky_výhled,,O$8-1))*(INDEX($BO18:$DW18,,O$8)-INDEX($BO18:$DW18,,O$8-1))+INDEX($BO18:$DW18,,O$8-1))</f>
        <v>51260</v>
      </c>
      <c r="P18" s="173">
        <f ca="1">CHOOSE(P$6,SUMIFS(INDIRECT("EB[" &amp; P$12 &amp; "]"),EB[indic_nrg],$A17,EB[Nositel],$B18,EB[Výběr],1,EB[unit],"TJ"),INDEX($BO18:$DW18,,P$4),P$9/(INDEX(Roky_výhled,,P$8)-Last_Bil)*(INDEX($BO18:$DW18,,P$8)-INDEX($D18:$BL18,,$E$1))+INDEX($D18:$BL18,,$E$1),P$9/(INDEX(Roky_výhled,,P$8)-INDEX(Roky_výhled,,P$8-1))*(INDEX($BO18:$DW18,,P$8)-INDEX($BO18:$DW18,,P$8-1))+INDEX($BO18:$DW18,,P$8-1))</f>
        <v>50836</v>
      </c>
      <c r="Q18" s="173">
        <f ca="1">CHOOSE(Q$6,SUMIFS(INDIRECT("EB[" &amp; Q$12 &amp; "]"),EB[indic_nrg],$A17,EB[Nositel],$B18,EB[Výběr],1,EB[unit],"TJ"),INDEX($BO18:$DW18,,Q$4),Q$9/(INDEX(Roky_výhled,,Q$8)-Last_Bil)*(INDEX($BO18:$DW18,,Q$8)-INDEX($D18:$BL18,,$E$1))+INDEX($D18:$BL18,,$E$1),Q$9/(INDEX(Roky_výhled,,Q$8)-INDEX(Roky_výhled,,Q$8-1))*(INDEX($BO18:$DW18,,Q$8)-INDEX($BO18:$DW18,,Q$8-1))+INDEX($BO18:$DW18,,Q$8-1))</f>
        <v>52229</v>
      </c>
      <c r="R18" s="173">
        <f ca="1">CHOOSE(R$6,SUMIFS(INDIRECT("EB[" &amp; R$12 &amp; "]"),EB[indic_nrg],$A17,EB[Nositel],$B18,EB[Výběr],1,EB[unit],"TJ"),INDEX($BO18:$DW18,,R$4),R$9/(INDEX(Roky_výhled,,R$8)-Last_Bil)*(INDEX($BO18:$DW18,,R$8)-INDEX($D18:$BL18,,$E$1))+INDEX($D18:$BL18,,$E$1),R$9/(INDEX(Roky_výhled,,R$8)-INDEX(Roky_výhled,,R$8-1))*(INDEX($BO18:$DW18,,R$8)-INDEX($BO18:$DW18,,R$8-1))+INDEX($BO18:$DW18,,R$8-1))</f>
        <v>52290</v>
      </c>
      <c r="S18" s="173">
        <f ca="1">CHOOSE(S$6,SUMIFS(INDIRECT("EB[" &amp; S$12 &amp; "]"),EB[indic_nrg],$A17,EB[Nositel],$B18,EB[Výběr],1,EB[unit],"TJ"),INDEX($BO18:$DW18,,S$4),S$9/(INDEX(Roky_výhled,,S$8)-Last_Bil)*(INDEX($BO18:$DW18,,S$8)-INDEX($D18:$BL18,,$E$1))+INDEX($D18:$BL18,,$E$1),S$9/(INDEX(Roky_výhled,,S$8)-INDEX(Roky_výhled,,S$8-1))*(INDEX($BO18:$DW18,,S$8)-INDEX($BO18:$DW18,,S$8-1))+INDEX($BO18:$DW18,,S$8-1))</f>
        <v>52988</v>
      </c>
      <c r="T18" s="173">
        <f ca="1">CHOOSE(T$6,SUMIFS(INDIRECT("EB[" &amp; T$12 &amp; "]"),EB[indic_nrg],$A17,EB[Nositel],$B18,EB[Výběr],1,EB[unit],"TJ"),INDEX($BO18:$DW18,,T$4),T$9/(INDEX(Roky_výhled,,T$8)-Last_Bil)*(INDEX($BO18:$DW18,,T$8)-INDEX($D18:$BL18,,$E$1))+INDEX($D18:$BL18,,$E$1),T$9/(INDEX(Roky_výhled,,T$8)-INDEX(Roky_výhled,,T$8-1))*(INDEX($BO18:$DW18,,T$8)-INDEX($BO18:$DW18,,T$8-1))+INDEX($BO18:$DW18,,T$8-1))</f>
        <v>54713</v>
      </c>
      <c r="U18" s="173">
        <f ca="1">CHOOSE(U$6,SUMIFS(INDIRECT("EB[" &amp; U$12 &amp; "]"),EB[indic_nrg],$A17,EB[Nositel],$B18,EB[Výběr],1,EB[unit],"TJ"),INDEX($BO18:$DW18,,U$4),U$9/(INDEX(Roky_výhled,,U$8)-Last_Bil)*(INDEX($BO18:$DW18,,U$8)-INDEX($D18:$BL18,,$E$1))+INDEX($D18:$BL18,,$E$1),U$9/(INDEX(Roky_výhled,,U$8)-INDEX(Roky_výhled,,U$8-1))*(INDEX($BO18:$DW18,,U$8)-INDEX($BO18:$DW18,,U$8-1))+INDEX($BO18:$DW18,,U$8-1))</f>
        <v>52726</v>
      </c>
      <c r="V18" s="173">
        <f ca="1">CHOOSE(V$6,SUMIFS(INDIRECT("EB[" &amp; V$12 &amp; "]"),EB[indic_nrg],$A17,EB[Nositel],$B18,EB[Výběr],1,EB[unit],"TJ"),INDEX($BO18:$DW18,,V$4),V$9/(INDEX(Roky_výhled,,V$8)-Last_Bil)*(INDEX($BO18:$DW18,,V$8)-INDEX($D18:$BL18,,$E$1))+INDEX($D18:$BL18,,$E$1),V$9/(INDEX(Roky_výhled,,V$8)-INDEX(Roky_výhled,,V$8-1))*(INDEX($BO18:$DW18,,V$8)-INDEX($BO18:$DW18,,V$8-1))+INDEX($BO18:$DW18,,V$8-1))</f>
        <v>52931</v>
      </c>
      <c r="W18" s="173">
        <f ca="1">CHOOSE(W$6,SUMIFS(INDIRECT("EB[" &amp; W$12 &amp; "]"),EB[indic_nrg],$A17,EB[Nositel],$B18,EB[Výběr],1,EB[unit],"TJ"),INDEX($BO18:$DW18,,W$4),W$9/(INDEX(Roky_výhled,,W$8)-Last_Bil)*(INDEX($BO18:$DW18,,W$8)-INDEX($D18:$BL18,,$E$1))+INDEX($D18:$BL18,,$E$1),W$9/(INDEX(Roky_výhled,,W$8)-INDEX(Roky_výhled,,W$8-1))*(INDEX($BO18:$DW18,,W$8)-INDEX($BO18:$DW18,,W$8-1))+INDEX($BO18:$DW18,,W$8-1))</f>
        <v>52873</v>
      </c>
      <c r="X18" s="173">
        <f ca="1">CHOOSE(X$6,SUMIFS(INDIRECT("EB[" &amp; X$12 &amp; "]"),EB[indic_nrg],$A17,EB[Nositel],$B18,EB[Výběr],1,EB[unit],"TJ"),INDEX($BO18:$DW18,,X$4),X$9/(INDEX(Roky_výhled,,X$8)-Last_Bil)*(INDEX($BO18:$DW18,,X$8)-INDEX($D18:$BL18,,$E$1))+INDEX($D18:$BL18,,$E$1),X$9/(INDEX(Roky_výhled,,X$8)-INDEX(Roky_výhled,,X$8-1))*(INDEX($BO18:$DW18,,X$8)-INDEX($BO18:$DW18,,X$8-1))+INDEX($BO18:$DW18,,X$8-1))</f>
        <v>54101</v>
      </c>
      <c r="Y18" s="173">
        <f ca="1">CHOOSE(Y$6,SUMIFS(INDIRECT("EB[" &amp; Y$12 &amp; "]"),EB[indic_nrg],$A17,EB[Nositel],$B18,EB[Výběr],1,EB[unit],"TJ"),INDEX($BO18:$DW18,,Y$4),Y$9/(INDEX(Roky_výhled,,Y$8)-Last_Bil)*(INDEX($BO18:$DW18,,Y$8)-INDEX($D18:$BL18,,$E$1))+INDEX($D18:$BL18,,$E$1),Y$9/(INDEX(Roky_výhled,,Y$8)-INDEX(Roky_výhled,,Y$8-1))*(INDEX($BO18:$DW18,,Y$8)-INDEX($BO18:$DW18,,Y$8-1))+INDEX($BO18:$DW18,,Y$8-1))</f>
        <v>51120</v>
      </c>
      <c r="Z18" s="173">
        <f ca="1">CHOOSE(Z$6,SUMIFS(INDIRECT("EB[" &amp; Z$12 &amp; "]"),EB[indic_nrg],$A17,EB[Nositel],$B18,EB[Výběr],1,EB[unit],"TJ"),INDEX($BO18:$DW18,,Z$4),Z$9/(INDEX(Roky_výhled,,Z$8)-Last_Bil)*(INDEX($BO18:$DW18,,Z$8)-INDEX($D18:$BL18,,$E$1))+INDEX($D18:$BL18,,$E$1),Z$9/(INDEX(Roky_výhled,,Z$8)-INDEX(Roky_výhled,,Z$8-1))*(INDEX($BO18:$DW18,,Z$8)-INDEX($BO18:$DW18,,Z$8-1))+INDEX($BO18:$DW18,,Z$8-1))</f>
        <v>52492</v>
      </c>
      <c r="AA18" s="173">
        <f ca="1">CHOOSE(AA$6,SUMIFS(INDIRECT("EB[" &amp; AA$12 &amp; "]"),EB[indic_nrg],$A17,EB[Nositel],$B18,EB[Výběr],1,EB[unit],"TJ"),INDEX($BO18:$DW18,,AA$4),AA$9/(INDEX(Roky_výhled,,AA$8)-Last_Bil)*(INDEX($BO18:$DW18,,AA$8)-INDEX($D18:$BL18,,$E$1))+INDEX($D18:$BL18,,$E$1),AA$9/(INDEX(Roky_výhled,,AA$8)-INDEX(Roky_výhled,,AA$8-1))*(INDEX($BO18:$DW18,,AA$8)-INDEX($BO18:$DW18,,AA$8-1))+INDEX($BO18:$DW18,,AA$8-1))</f>
        <v>52978</v>
      </c>
      <c r="AB18" s="173">
        <f ca="1">CHOOSE(AB$6,SUMIFS(INDIRECT("EB[" &amp; AB$12 &amp; "]"),EB[indic_nrg],$A17,EB[Nositel],$B18,EB[Výběr],1,EB[unit],"TJ"),INDEX($BO18:$DW18,,AB$4),AB$9/(INDEX(Roky_výhled,,AB$8)-Last_Bil)*(INDEX($BO18:$DW18,,AB$8)-INDEX($D18:$BL18,,$E$1))+INDEX($D18:$BL18,,$E$1),AB$9/(INDEX(Roky_výhled,,AB$8)-INDEX(Roky_výhled,,AB$8-1))*(INDEX($BO18:$DW18,,AB$8)-INDEX($BO18:$DW18,,AB$8-1))+INDEX($BO18:$DW18,,AB$8-1))</f>
        <v>50850</v>
      </c>
      <c r="AC18" s="173">
        <f ca="1">CHOOSE(AC$6,SUMIFS(INDIRECT("EB[" &amp; AC$12 &amp; "]"),EB[indic_nrg],$A17,EB[Nositel],$B18,EB[Výběr],1,EB[unit],"TJ"),INDEX($BO18:$DW18,,AC$4),AC$9/(INDEX(Roky_výhled,,AC$8)-Last_Bil)*(INDEX($BO18:$DW18,,AC$8)-INDEX($D18:$BL18,,$E$1))+INDEX($D18:$BL18,,$E$1),AC$9/(INDEX(Roky_výhled,,AC$8)-INDEX(Roky_výhled,,AC$8-1))*(INDEX($BO18:$DW18,,AC$8)-INDEX($BO18:$DW18,,AC$8-1))+INDEX($BO18:$DW18,,AC$8-1))</f>
        <v>51775</v>
      </c>
      <c r="AD18" s="173">
        <f ca="1">CHOOSE(AD$6,SUMIFS(INDIRECT("EB[" &amp; AD$12 &amp; "]"),EB[indic_nrg],$A17,EB[Nositel],$B18,EB[Výběr],1,EB[unit],"TJ"),INDEX($BO18:$DW18,,AD$4),AD$9/(INDEX(Roky_výhled,,AD$8)-Last_Bil)*(INDEX($BO18:$DW18,,AD$8)-INDEX($D18:$BL18,,$E$1))+INDEX($D18:$BL18,,$E$1),AD$9/(INDEX(Roky_výhled,,AD$8)-INDEX(Roky_výhled,,AD$8-1))*(INDEX($BO18:$DW18,,AD$8)-INDEX($BO18:$DW18,,AD$8-1))+INDEX($BO18:$DW18,,AD$8-1))</f>
        <v>51570</v>
      </c>
      <c r="AE18" s="173">
        <f ca="1">CHOOSE(AE$6,SUMIFS(INDIRECT("EB[" &amp; AE$12 &amp; "]"),EB[indic_nrg],$A17,EB[Nositel],$B18,EB[Výběr],1,EB[unit],"TJ"),INDEX($BO18:$DW18,,AE$4),AE$9/(INDEX(Roky_výhled,,AE$8)-Last_Bil)*(INDEX($BO18:$DW18,,AE$8)-INDEX($D18:$BL18,,$E$1))+INDEX($D18:$BL18,,$E$1),AE$9/(INDEX(Roky_výhled,,AE$8)-INDEX(Roky_výhled,,AE$8-1))*(INDEX($BO18:$DW18,,AE$8)-INDEX($BO18:$DW18,,AE$8-1))+INDEX($BO18:$DW18,,AE$8-1))</f>
        <v>51365</v>
      </c>
      <c r="AF18" s="173">
        <f ca="1">CHOOSE(AF$6,SUMIFS(INDIRECT("EB[" &amp; AF$12 &amp; "]"),EB[indic_nrg],$A17,EB[Nositel],$B18,EB[Výběr],1,EB[unit],"TJ"),INDEX($BO18:$DW18,,AF$4),AF$9/(INDEX(Roky_výhled,,AF$8)-Last_Bil)*(INDEX($BO18:$DW18,,AF$8)-INDEX($D18:$BL18,,$E$1))+INDEX($D18:$BL18,,$E$1),AF$9/(INDEX(Roky_výhled,,AF$8)-INDEX(Roky_výhled,,AF$8-1))*(INDEX($BO18:$DW18,,AF$8)-INDEX($BO18:$DW18,,AF$8-1))+INDEX($BO18:$DW18,,AF$8-1))</f>
        <v>51160</v>
      </c>
      <c r="AG18" s="173">
        <f ca="1">CHOOSE(AG$6,SUMIFS(INDIRECT("EB[" &amp; AG$12 &amp; "]"),EB[indic_nrg],$A17,EB[Nositel],$B18,EB[Výběr],1,EB[unit],"TJ"),INDEX($BO18:$DW18,,AG$4),AG$9/(INDEX(Roky_výhled,,AG$8)-Last_Bil)*(INDEX($BO18:$DW18,,AG$8)-INDEX($D18:$BL18,,$E$1))+INDEX($D18:$BL18,,$E$1),AG$9/(INDEX(Roky_výhled,,AG$8)-INDEX(Roky_výhled,,AG$8-1))*(INDEX($BO18:$DW18,,AG$8)-INDEX($BO18:$DW18,,AG$8-1))+INDEX($BO18:$DW18,,AG$8-1))</f>
        <v>50955</v>
      </c>
      <c r="AH18" s="173">
        <f ca="1">CHOOSE(AH$6,SUMIFS(INDIRECT("EB[" &amp; AH$12 &amp; "]"),EB[indic_nrg],$A17,EB[Nositel],$B18,EB[Výběr],1,EB[unit],"TJ"),INDEX($BO18:$DW18,,AH$4),AH$9/(INDEX(Roky_výhled,,AH$8)-Last_Bil)*(INDEX($BO18:$DW18,,AH$8)-INDEX($D18:$BL18,,$E$1))+INDEX($D18:$BL18,,$E$1),AH$9/(INDEX(Roky_výhled,,AH$8)-INDEX(Roky_výhled,,AH$8-1))*(INDEX($BO18:$DW18,,AH$8)-INDEX($BO18:$DW18,,AH$8-1))+INDEX($BO18:$DW18,,AH$8-1))</f>
        <v>50750</v>
      </c>
      <c r="AI18" s="173">
        <f ca="1">CHOOSE(AI$6,SUMIFS(INDIRECT("EB[" &amp; AI$12 &amp; "]"),EB[indic_nrg],$A17,EB[Nositel],$B18,EB[Výběr],1,EB[unit],"TJ"),INDEX($BO18:$DW18,,AI$4),AI$9/(INDEX(Roky_výhled,,AI$8)-Last_Bil)*(INDEX($BO18:$DW18,,AI$8)-INDEX($D18:$BL18,,$E$1))+INDEX($D18:$BL18,,$E$1),AI$9/(INDEX(Roky_výhled,,AI$8)-INDEX(Roky_výhled,,AI$8-1))*(INDEX($BO18:$DW18,,AI$8)-INDEX($BO18:$DW18,,AI$8-1))+INDEX($BO18:$DW18,,AI$8-1))</f>
        <v>51382</v>
      </c>
      <c r="AJ18" s="173">
        <f ca="1">CHOOSE(AJ$6,SUMIFS(INDIRECT("EB[" &amp; AJ$12 &amp; "]"),EB[indic_nrg],$A17,EB[Nositel],$B18,EB[Výběr],1,EB[unit],"TJ"),INDEX($BO18:$DW18,,AJ$4),AJ$9/(INDEX(Roky_výhled,,AJ$8)-Last_Bil)*(INDEX($BO18:$DW18,,AJ$8)-INDEX($D18:$BL18,,$E$1))+INDEX($D18:$BL18,,$E$1),AJ$9/(INDEX(Roky_výhled,,AJ$8)-INDEX(Roky_výhled,,AJ$8-1))*(INDEX($BO18:$DW18,,AJ$8)-INDEX($BO18:$DW18,,AJ$8-1))+INDEX($BO18:$DW18,,AJ$8-1))</f>
        <v>52014</v>
      </c>
      <c r="AK18" s="173">
        <f ca="1">CHOOSE(AK$6,SUMIFS(INDIRECT("EB[" &amp; AK$12 &amp; "]"),EB[indic_nrg],$A17,EB[Nositel],$B18,EB[Výběr],1,EB[unit],"TJ"),INDEX($BO18:$DW18,,AK$4),AK$9/(INDEX(Roky_výhled,,AK$8)-Last_Bil)*(INDEX($BO18:$DW18,,AK$8)-INDEX($D18:$BL18,,$E$1))+INDEX($D18:$BL18,,$E$1),AK$9/(INDEX(Roky_výhled,,AK$8)-INDEX(Roky_výhled,,AK$8-1))*(INDEX($BO18:$DW18,,AK$8)-INDEX($BO18:$DW18,,AK$8-1))+INDEX($BO18:$DW18,,AK$8-1))</f>
        <v>52646</v>
      </c>
      <c r="AL18" s="173">
        <f ca="1">CHOOSE(AL$6,SUMIFS(INDIRECT("EB[" &amp; AL$12 &amp; "]"),EB[indic_nrg],$A17,EB[Nositel],$B18,EB[Výběr],1,EB[unit],"TJ"),INDEX($BO18:$DW18,,AL$4),AL$9/(INDEX(Roky_výhled,,AL$8)-Last_Bil)*(INDEX($BO18:$DW18,,AL$8)-INDEX($D18:$BL18,,$E$1))+INDEX($D18:$BL18,,$E$1),AL$9/(INDEX(Roky_výhled,,AL$8)-INDEX(Roky_výhled,,AL$8-1))*(INDEX($BO18:$DW18,,AL$8)-INDEX($BO18:$DW18,,AL$8-1))+INDEX($BO18:$DW18,,AL$8-1))</f>
        <v>53278</v>
      </c>
      <c r="AM18" s="173">
        <f ca="1">CHOOSE(AM$6,SUMIFS(INDIRECT("EB[" &amp; AM$12 &amp; "]"),EB[indic_nrg],$A17,EB[Nositel],$B18,EB[Výběr],1,EB[unit],"TJ"),INDEX($BO18:$DW18,,AM$4),AM$9/(INDEX(Roky_výhled,,AM$8)-Last_Bil)*(INDEX($BO18:$DW18,,AM$8)-INDEX($D18:$BL18,,$E$1))+INDEX($D18:$BL18,,$E$1),AM$9/(INDEX(Roky_výhled,,AM$8)-INDEX(Roky_výhled,,AM$8-1))*(INDEX($BO18:$DW18,,AM$8)-INDEX($BO18:$DW18,,AM$8-1))+INDEX($BO18:$DW18,,AM$8-1))</f>
        <v>53910</v>
      </c>
      <c r="AN18" s="173">
        <f ca="1">CHOOSE(AN$6,SUMIFS(INDIRECT("EB[" &amp; AN$12 &amp; "]"),EB[indic_nrg],$A17,EB[Nositel],$B18,EB[Výběr],1,EB[unit],"TJ"),INDEX($BO18:$DW18,,AN$4),AN$9/(INDEX(Roky_výhled,,AN$8)-Last_Bil)*(INDEX($BO18:$DW18,,AN$8)-INDEX($D18:$BL18,,$E$1))+INDEX($D18:$BL18,,$E$1),AN$9/(INDEX(Roky_výhled,,AN$8)-INDEX(Roky_výhled,,AN$8-1))*(INDEX($BO18:$DW18,,AN$8)-INDEX($BO18:$DW18,,AN$8-1))+INDEX($BO18:$DW18,,AN$8-1))</f>
        <v>53602</v>
      </c>
      <c r="AO18" s="173">
        <f ca="1">CHOOSE(AO$6,SUMIFS(INDIRECT("EB[" &amp; AO$12 &amp; "]"),EB[indic_nrg],$A17,EB[Nositel],$B18,EB[Výběr],1,EB[unit],"TJ"),INDEX($BO18:$DW18,,AO$4),AO$9/(INDEX(Roky_výhled,,AO$8)-Last_Bil)*(INDEX($BO18:$DW18,,AO$8)-INDEX($D18:$BL18,,$E$1))+INDEX($D18:$BL18,,$E$1),AO$9/(INDEX(Roky_výhled,,AO$8)-INDEX(Roky_výhled,,AO$8-1))*(INDEX($BO18:$DW18,,AO$8)-INDEX($BO18:$DW18,,AO$8-1))+INDEX($BO18:$DW18,,AO$8-1))</f>
        <v>53294</v>
      </c>
      <c r="AP18" s="173">
        <f ca="1">CHOOSE(AP$6,SUMIFS(INDIRECT("EB[" &amp; AP$12 &amp; "]"),EB[indic_nrg],$A17,EB[Nositel],$B18,EB[Výběr],1,EB[unit],"TJ"),INDEX($BO18:$DW18,,AP$4),AP$9/(INDEX(Roky_výhled,,AP$8)-Last_Bil)*(INDEX($BO18:$DW18,,AP$8)-INDEX($D18:$BL18,,$E$1))+INDEX($D18:$BL18,,$E$1),AP$9/(INDEX(Roky_výhled,,AP$8)-INDEX(Roky_výhled,,AP$8-1))*(INDEX($BO18:$DW18,,AP$8)-INDEX($BO18:$DW18,,AP$8-1))+INDEX($BO18:$DW18,,AP$8-1))</f>
        <v>52986</v>
      </c>
      <c r="AQ18" s="173">
        <f ca="1">CHOOSE(AQ$6,SUMIFS(INDIRECT("EB[" &amp; AQ$12 &amp; "]"),EB[indic_nrg],$A17,EB[Nositel],$B18,EB[Výběr],1,EB[unit],"TJ"),INDEX($BO18:$DW18,,AQ$4),AQ$9/(INDEX(Roky_výhled,,AQ$8)-Last_Bil)*(INDEX($BO18:$DW18,,AQ$8)-INDEX($D18:$BL18,,$E$1))+INDEX($D18:$BL18,,$E$1),AQ$9/(INDEX(Roky_výhled,,AQ$8)-INDEX(Roky_výhled,,AQ$8-1))*(INDEX($BO18:$DW18,,AQ$8)-INDEX($BO18:$DW18,,AQ$8-1))+INDEX($BO18:$DW18,,AQ$8-1))</f>
        <v>52678</v>
      </c>
      <c r="AR18" s="173">
        <f ca="1">CHOOSE(AR$6,SUMIFS(INDIRECT("EB[" &amp; AR$12 &amp; "]"),EB[indic_nrg],$A17,EB[Nositel],$B18,EB[Výběr],1,EB[unit],"TJ"),INDEX($BO18:$DW18,,AR$4),AR$9/(INDEX(Roky_výhled,,AR$8)-Last_Bil)*(INDEX($BO18:$DW18,,AR$8)-INDEX($D18:$BL18,,$E$1))+INDEX($D18:$BL18,,$E$1),AR$9/(INDEX(Roky_výhled,,AR$8)-INDEX(Roky_výhled,,AR$8-1))*(INDEX($BO18:$DW18,,AR$8)-INDEX($BO18:$DW18,,AR$8-1))+INDEX($BO18:$DW18,,AR$8-1))</f>
        <v>52370</v>
      </c>
      <c r="AS18" s="173">
        <f ca="1">CHOOSE(AS$6,SUMIFS(INDIRECT("EB[" &amp; AS$12 &amp; "]"),EB[indic_nrg],$A17,EB[Nositel],$B18,EB[Výběr],1,EB[unit],"TJ"),INDEX($BO18:$DW18,,AS$4),AS$9/(INDEX(Roky_výhled,,AS$8)-Last_Bil)*(INDEX($BO18:$DW18,,AS$8)-INDEX($D18:$BL18,,$E$1))+INDEX($D18:$BL18,,$E$1),AS$9/(INDEX(Roky_výhled,,AS$8)-INDEX(Roky_výhled,,AS$8-1))*(INDEX($BO18:$DW18,,AS$8)-INDEX($BO18:$DW18,,AS$8-1))+INDEX($BO18:$DW18,,AS$8-1))</f>
        <v>52556</v>
      </c>
      <c r="AT18" s="173">
        <f ca="1">CHOOSE(AT$6,SUMIFS(INDIRECT("EB[" &amp; AT$12 &amp; "]"),EB[indic_nrg],$A17,EB[Nositel],$B18,EB[Výběr],1,EB[unit],"TJ"),INDEX($BO18:$DW18,,AT$4),AT$9/(INDEX(Roky_výhled,,AT$8)-Last_Bil)*(INDEX($BO18:$DW18,,AT$8)-INDEX($D18:$BL18,,$E$1))+INDEX($D18:$BL18,,$E$1),AT$9/(INDEX(Roky_výhled,,AT$8)-INDEX(Roky_výhled,,AT$8-1))*(INDEX($BO18:$DW18,,AT$8)-INDEX($BO18:$DW18,,AT$8-1))+INDEX($BO18:$DW18,,AT$8-1))</f>
        <v>52742</v>
      </c>
      <c r="AU18" s="173">
        <f ca="1">CHOOSE(AU$6,SUMIFS(INDIRECT("EB[" &amp; AU$12 &amp; "]"),EB[indic_nrg],$A17,EB[Nositel],$B18,EB[Výběr],1,EB[unit],"TJ"),INDEX($BO18:$DW18,,AU$4),AU$9/(INDEX(Roky_výhled,,AU$8)-Last_Bil)*(INDEX($BO18:$DW18,,AU$8)-INDEX($D18:$BL18,,$E$1))+INDEX($D18:$BL18,,$E$1),AU$9/(INDEX(Roky_výhled,,AU$8)-INDEX(Roky_výhled,,AU$8-1))*(INDEX($BO18:$DW18,,AU$8)-INDEX($BO18:$DW18,,AU$8-1))+INDEX($BO18:$DW18,,AU$8-1))</f>
        <v>52928</v>
      </c>
      <c r="AV18" s="173">
        <f ca="1">CHOOSE(AV$6,SUMIFS(INDIRECT("EB[" &amp; AV$12 &amp; "]"),EB[indic_nrg],$A17,EB[Nositel],$B18,EB[Výběr],1,EB[unit],"TJ"),INDEX($BO18:$DW18,,AV$4),AV$9/(INDEX(Roky_výhled,,AV$8)-Last_Bil)*(INDEX($BO18:$DW18,,AV$8)-INDEX($D18:$BL18,,$E$1))+INDEX($D18:$BL18,,$E$1),AV$9/(INDEX(Roky_výhled,,AV$8)-INDEX(Roky_výhled,,AV$8-1))*(INDEX($BO18:$DW18,,AV$8)-INDEX($BO18:$DW18,,AV$8-1))+INDEX($BO18:$DW18,,AV$8-1))</f>
        <v>53114</v>
      </c>
      <c r="AW18" s="173">
        <f ca="1">CHOOSE(AW$6,SUMIFS(INDIRECT("EB[" &amp; AW$12 &amp; "]"),EB[indic_nrg],$A17,EB[Nositel],$B18,EB[Výběr],1,EB[unit],"TJ"),INDEX($BO18:$DW18,,AW$4),AW$9/(INDEX(Roky_výhled,,AW$8)-Last_Bil)*(INDEX($BO18:$DW18,,AW$8)-INDEX($D18:$BL18,,$E$1))+INDEX($D18:$BL18,,$E$1),AW$9/(INDEX(Roky_výhled,,AW$8)-INDEX(Roky_výhled,,AW$8-1))*(INDEX($BO18:$DW18,,AW$8)-INDEX($BO18:$DW18,,AW$8-1))+INDEX($BO18:$DW18,,AW$8-1))</f>
        <v>53300</v>
      </c>
      <c r="AX18" s="173">
        <f ca="1">CHOOSE(AX$6,SUMIFS(INDIRECT("EB[" &amp; AX$12 &amp; "]"),EB[indic_nrg],$A17,EB[Nositel],$B18,EB[Výběr],1,EB[unit],"TJ"),INDEX($BO18:$DW18,,AX$4),AX$9/(INDEX(Roky_výhled,,AX$8)-Last_Bil)*(INDEX($BO18:$DW18,,AX$8)-INDEX($D18:$BL18,,$E$1))+INDEX($D18:$BL18,,$E$1),AX$9/(INDEX(Roky_výhled,,AX$8)-INDEX(Roky_výhled,,AX$8-1))*(INDEX($BO18:$DW18,,AX$8)-INDEX($BO18:$DW18,,AX$8-1))+INDEX($BO18:$DW18,,AX$8-1))</f>
        <v>53198</v>
      </c>
      <c r="AY18" s="173">
        <f ca="1">CHOOSE(AY$6,SUMIFS(INDIRECT("EB[" &amp; AY$12 &amp; "]"),EB[indic_nrg],$A17,EB[Nositel],$B18,EB[Výběr],1,EB[unit],"TJ"),INDEX($BO18:$DW18,,AY$4),AY$9/(INDEX(Roky_výhled,,AY$8)-Last_Bil)*(INDEX($BO18:$DW18,,AY$8)-INDEX($D18:$BL18,,$E$1))+INDEX($D18:$BL18,,$E$1),AY$9/(INDEX(Roky_výhled,,AY$8)-INDEX(Roky_výhled,,AY$8-1))*(INDEX($BO18:$DW18,,AY$8)-INDEX($BO18:$DW18,,AY$8-1))+INDEX($BO18:$DW18,,AY$8-1))</f>
        <v>53096</v>
      </c>
      <c r="AZ18" s="173">
        <f ca="1">CHOOSE(AZ$6,SUMIFS(INDIRECT("EB[" &amp; AZ$12 &amp; "]"),EB[indic_nrg],$A17,EB[Nositel],$B18,EB[Výběr],1,EB[unit],"TJ"),INDEX($BO18:$DW18,,AZ$4),AZ$9/(INDEX(Roky_výhled,,AZ$8)-Last_Bil)*(INDEX($BO18:$DW18,,AZ$8)-INDEX($D18:$BL18,,$E$1))+INDEX($D18:$BL18,,$E$1),AZ$9/(INDEX(Roky_výhled,,AZ$8)-INDEX(Roky_výhled,,AZ$8-1))*(INDEX($BO18:$DW18,,AZ$8)-INDEX($BO18:$DW18,,AZ$8-1))+INDEX($BO18:$DW18,,AZ$8-1))</f>
        <v>52994</v>
      </c>
      <c r="BA18" s="173">
        <f ca="1">CHOOSE(BA$6,SUMIFS(INDIRECT("EB[" &amp; BA$12 &amp; "]"),EB[indic_nrg],$A17,EB[Nositel],$B18,EB[Výběr],1,EB[unit],"TJ"),INDEX($BO18:$DW18,,BA$4),BA$9/(INDEX(Roky_výhled,,BA$8)-Last_Bil)*(INDEX($BO18:$DW18,,BA$8)-INDEX($D18:$BL18,,$E$1))+INDEX($D18:$BL18,,$E$1),BA$9/(INDEX(Roky_výhled,,BA$8)-INDEX(Roky_výhled,,BA$8-1))*(INDEX($BO18:$DW18,,BA$8)-INDEX($BO18:$DW18,,BA$8-1))+INDEX($BO18:$DW18,,BA$8-1))</f>
        <v>52892</v>
      </c>
      <c r="BB18" s="173">
        <f ca="1">CHOOSE(BB$6,SUMIFS(INDIRECT("EB[" &amp; BB$12 &amp; "]"),EB[indic_nrg],$A17,EB[Nositel],$B18,EB[Výběr],1,EB[unit],"TJ"),INDEX($BO18:$DW18,,BB$4),BB$9/(INDEX(Roky_výhled,,BB$8)-Last_Bil)*(INDEX($BO18:$DW18,,BB$8)-INDEX($D18:$BL18,,$E$1))+INDEX($D18:$BL18,,$E$1),BB$9/(INDEX(Roky_výhled,,BB$8)-INDEX(Roky_výhled,,BB$8-1))*(INDEX($BO18:$DW18,,BB$8)-INDEX($BO18:$DW18,,BB$8-1))+INDEX($BO18:$DW18,,BB$8-1))</f>
        <v>52790</v>
      </c>
      <c r="BC18" s="173">
        <f ca="1">CHOOSE(BC$6,SUMIFS(INDIRECT("EB[" &amp; BC$12 &amp; "]"),EB[indic_nrg],$A17,EB[Nositel],$B18,EB[Výběr],1,EB[unit],"TJ"),INDEX($BO18:$DW18,,BC$4),BC$9/(INDEX(Roky_výhled,,BC$8)-Last_Bil)*(INDEX($BO18:$DW18,,BC$8)-INDEX($D18:$BL18,,$E$1))+INDEX($D18:$BL18,,$E$1),BC$9/(INDEX(Roky_výhled,,BC$8)-INDEX(Roky_výhled,,BC$8-1))*(INDEX($BO18:$DW18,,BC$8)-INDEX($BO18:$DW18,,BC$8-1))+INDEX($BO18:$DW18,,BC$8-1))</f>
        <v>52852</v>
      </c>
      <c r="BD18" s="173">
        <f ca="1">CHOOSE(BD$6,SUMIFS(INDIRECT("EB[" &amp; BD$12 &amp; "]"),EB[indic_nrg],$A17,EB[Nositel],$B18,EB[Výběr],1,EB[unit],"TJ"),INDEX($BO18:$DW18,,BD$4),BD$9/(INDEX(Roky_výhled,,BD$8)-Last_Bil)*(INDEX($BO18:$DW18,,BD$8)-INDEX($D18:$BL18,,$E$1))+INDEX($D18:$BL18,,$E$1),BD$9/(INDEX(Roky_výhled,,BD$8)-INDEX(Roky_výhled,,BD$8-1))*(INDEX($BO18:$DW18,,BD$8)-INDEX($BO18:$DW18,,BD$8-1))+INDEX($BO18:$DW18,,BD$8-1))</f>
        <v>52914</v>
      </c>
      <c r="BE18" s="173">
        <f ca="1">CHOOSE(BE$6,SUMIFS(INDIRECT("EB[" &amp; BE$12 &amp; "]"),EB[indic_nrg],$A17,EB[Nositel],$B18,EB[Výběr],1,EB[unit],"TJ"),INDEX($BO18:$DW18,,BE$4),BE$9/(INDEX(Roky_výhled,,BE$8)-Last_Bil)*(INDEX($BO18:$DW18,,BE$8)-INDEX($D18:$BL18,,$E$1))+INDEX($D18:$BL18,,$E$1),BE$9/(INDEX(Roky_výhled,,BE$8)-INDEX(Roky_výhled,,BE$8-1))*(INDEX($BO18:$DW18,,BE$8)-INDEX($BO18:$DW18,,BE$8-1))+INDEX($BO18:$DW18,,BE$8-1))</f>
        <v>52976</v>
      </c>
      <c r="BF18" s="173">
        <f ca="1">CHOOSE(BF$6,SUMIFS(INDIRECT("EB[" &amp; BF$12 &amp; "]"),EB[indic_nrg],$A17,EB[Nositel],$B18,EB[Výběr],1,EB[unit],"TJ"),INDEX($BO18:$DW18,,BF$4),BF$9/(INDEX(Roky_výhled,,BF$8)-Last_Bil)*(INDEX($BO18:$DW18,,BF$8)-INDEX($D18:$BL18,,$E$1))+INDEX($D18:$BL18,,$E$1),BF$9/(INDEX(Roky_výhled,,BF$8)-INDEX(Roky_výhled,,BF$8-1))*(INDEX($BO18:$DW18,,BF$8)-INDEX($BO18:$DW18,,BF$8-1))+INDEX($BO18:$DW18,,BF$8-1))</f>
        <v>53038</v>
      </c>
      <c r="BG18" s="173">
        <f ca="1">CHOOSE(BG$6,SUMIFS(INDIRECT("EB[" &amp; BG$12 &amp; "]"),EB[indic_nrg],$A17,EB[Nositel],$B18,EB[Výběr],1,EB[unit],"TJ"),INDEX($BO18:$DW18,,BG$4),BG$9/(INDEX(Roky_výhled,,BG$8)-Last_Bil)*(INDEX($BO18:$DW18,,BG$8)-INDEX($D18:$BL18,,$E$1))+INDEX($D18:$BL18,,$E$1),BG$9/(INDEX(Roky_výhled,,BG$8)-INDEX(Roky_výhled,,BG$8-1))*(INDEX($BO18:$DW18,,BG$8)-INDEX($BO18:$DW18,,BG$8-1))+INDEX($BO18:$DW18,,BG$8-1))</f>
        <v>53100</v>
      </c>
      <c r="BH18" s="173">
        <f ca="1">CHOOSE(BH$6,SUMIFS(INDIRECT("EB[" &amp; BH$12 &amp; "]"),EB[indic_nrg],$A17,EB[Nositel],$B18,EB[Výběr],1,EB[unit],"TJ"),INDEX($BO18:$DW18,,BH$4),BH$9/(INDEX(Roky_výhled,,BH$8)-Last_Bil)*(INDEX($BO18:$DW18,,BH$8)-INDEX($D18:$BL18,,$E$1))+INDEX($D18:$BL18,,$E$1),BH$9/(INDEX(Roky_výhled,,BH$8)-INDEX(Roky_výhled,,BH$8-1))*(INDEX($BO18:$DW18,,BH$8)-INDEX($BO18:$DW18,,BH$8-1))+INDEX($BO18:$DW18,,BH$8-1))</f>
        <v>52994</v>
      </c>
      <c r="BI18" s="173">
        <f ca="1">CHOOSE(BI$6,SUMIFS(INDIRECT("EB[" &amp; BI$12 &amp; "]"),EB[indic_nrg],$A17,EB[Nositel],$B18,EB[Výběr],1,EB[unit],"TJ"),INDEX($BO18:$DW18,,BI$4),BI$9/(INDEX(Roky_výhled,,BI$8)-Last_Bil)*(INDEX($BO18:$DW18,,BI$8)-INDEX($D18:$BL18,,$E$1))+INDEX($D18:$BL18,,$E$1),BI$9/(INDEX(Roky_výhled,,BI$8)-INDEX(Roky_výhled,,BI$8-1))*(INDEX($BO18:$DW18,,BI$8)-INDEX($BO18:$DW18,,BI$8-1))+INDEX($BO18:$DW18,,BI$8-1))</f>
        <v>52888</v>
      </c>
      <c r="BJ18" s="173">
        <f ca="1">CHOOSE(BJ$6,SUMIFS(INDIRECT("EB[" &amp; BJ$12 &amp; "]"),EB[indic_nrg],$A17,EB[Nositel],$B18,EB[Výběr],1,EB[unit],"TJ"),INDEX($BO18:$DW18,,BJ$4),BJ$9/(INDEX(Roky_výhled,,BJ$8)-Last_Bil)*(INDEX($BO18:$DW18,,BJ$8)-INDEX($D18:$BL18,,$E$1))+INDEX($D18:$BL18,,$E$1),BJ$9/(INDEX(Roky_výhled,,BJ$8)-INDEX(Roky_výhled,,BJ$8-1))*(INDEX($BO18:$DW18,,BJ$8)-INDEX($BO18:$DW18,,BJ$8-1))+INDEX($BO18:$DW18,,BJ$8-1))</f>
        <v>52782</v>
      </c>
      <c r="BK18" s="173">
        <f ca="1">CHOOSE(BK$6,SUMIFS(INDIRECT("EB[" &amp; BK$12 &amp; "]"),EB[indic_nrg],$A17,EB[Nositel],$B18,EB[Výběr],1,EB[unit],"TJ"),INDEX($BO18:$DW18,,BK$4),BK$9/(INDEX(Roky_výhled,,BK$8)-Last_Bil)*(INDEX($BO18:$DW18,,BK$8)-INDEX($D18:$BL18,,$E$1))+INDEX($D18:$BL18,,$E$1),BK$9/(INDEX(Roky_výhled,,BK$8)-INDEX(Roky_výhled,,BK$8-1))*(INDEX($BO18:$DW18,,BK$8)-INDEX($BO18:$DW18,,BK$8-1))+INDEX($BO18:$DW18,,BK$8-1))</f>
        <v>52676</v>
      </c>
      <c r="BL18" s="174">
        <f ca="1">CHOOSE(BL$6,SUMIFS(INDIRECT("EB[" &amp; BL$12 &amp; "]"),EB[indic_nrg],$A17,EB[Nositel],$B18,EB[Výběr],1,EB[unit],"TJ"),INDEX($BO18:$DW18,,BL$4),BL$9/(INDEX(Roky_výhled,,BL$8)-Last_Bil)*(INDEX($BO18:$DW18,,BL$8)-INDEX($D18:$BL18,,$E$1))+INDEX($D18:$BL18,,$E$1),BL$9/(INDEX(Roky_výhled,,BL$8)-INDEX(Roky_výhled,,BL$8-1))*(INDEX($BO18:$DW18,,BL$8)-INDEX($BO18:$DW18,,BL$8-1))+INDEX($BO18:$DW18,,BL$8-1))</f>
        <v>52570</v>
      </c>
      <c r="BM18"/>
      <c r="BN18" s="221" t="str">
        <f t="shared" si="65"/>
        <v>Elektřina</v>
      </c>
      <c r="BO18" s="285">
        <v>52490</v>
      </c>
      <c r="BP18" s="286">
        <v>51180</v>
      </c>
      <c r="BQ18" s="286">
        <v>50750</v>
      </c>
      <c r="BR18" s="286">
        <v>53910</v>
      </c>
      <c r="BS18" s="286">
        <v>52370</v>
      </c>
      <c r="BT18" s="286">
        <v>53300</v>
      </c>
      <c r="BU18" s="286">
        <v>52790</v>
      </c>
      <c r="BV18" s="286">
        <v>53100</v>
      </c>
      <c r="BW18" s="286">
        <v>52570</v>
      </c>
      <c r="BX18" s="286">
        <v>52130</v>
      </c>
      <c r="BY18" s="287">
        <v>52940</v>
      </c>
      <c r="BZ18" s="281"/>
      <c r="CA18" s="281"/>
      <c r="CB18" s="281"/>
      <c r="CC18" s="281"/>
      <c r="CD18" s="281"/>
      <c r="CE18" s="281"/>
      <c r="CF18" s="281"/>
      <c r="CG18" s="281"/>
      <c r="CH18" s="281"/>
      <c r="CI18" s="281"/>
      <c r="CJ18" s="281"/>
      <c r="CK18" s="281"/>
      <c r="CL18" s="281"/>
      <c r="CM18" s="281"/>
      <c r="CN18" s="281"/>
      <c r="CO18" s="281"/>
      <c r="CP18" s="281"/>
      <c r="CQ18" s="281"/>
      <c r="CR18" s="281"/>
      <c r="CS18" s="281"/>
      <c r="CT18" s="281"/>
      <c r="CU18" s="281"/>
      <c r="CV18" s="281"/>
      <c r="CW18" s="281"/>
      <c r="CX18" s="281"/>
      <c r="CY18" s="281"/>
      <c r="CZ18" s="281"/>
      <c r="DA18" s="281"/>
      <c r="DB18" s="281"/>
      <c r="DC18" s="281"/>
      <c r="DD18" s="281"/>
      <c r="DE18" s="281"/>
      <c r="DF18" s="281"/>
      <c r="DG18" s="281"/>
      <c r="DH18" s="281"/>
      <c r="DI18" s="281"/>
      <c r="DJ18" s="281"/>
      <c r="DK18" s="281"/>
      <c r="DL18" s="281"/>
      <c r="DM18" s="281"/>
      <c r="DN18" s="281"/>
      <c r="DO18" s="281"/>
      <c r="DP18" s="281"/>
      <c r="DQ18" s="281"/>
      <c r="DR18" s="281"/>
      <c r="DS18" s="281"/>
      <c r="DT18" s="281"/>
      <c r="DU18" s="281"/>
      <c r="DV18" s="281"/>
      <c r="DW18" s="281"/>
    </row>
    <row r="19" spans="1:127" s="196" customFormat="1" x14ac:dyDescent="0.25">
      <c r="A19" s="196" t="str">
        <f t="shared" si="66"/>
        <v>B_102010</v>
      </c>
      <c r="B19" t="s">
        <v>3255</v>
      </c>
      <c r="C19" s="179" t="s">
        <v>3210</v>
      </c>
      <c r="D19" s="215">
        <f ca="1">CHOOSE(D$6,SUMIFS(INDIRECT("EB[" &amp; D$12 &amp; "]"),EB[indic_nrg],$A18,EB[Nositel],$B19,EB[Výběr],1,EB[unit],"TJ"),INDEX($BO19:$DW19,,D$4),D$9/(INDEX(Roky_výhled,,D$8)-Last_Bil)*(INDEX($BO19:$DW19,,D$8)-INDEX($D19:$BL19,,$E$1))+INDEX($D19:$BL19,,$E$1),D$9/(INDEX(Roky_výhled,,D$8)-INDEX(Roky_výhled,,D$8-1))*(INDEX($BO19:$DW19,,D$8)-INDEX($BO19:$DW19,,D$8-1))+INDEX($BO19:$DW19,,D$8-1))</f>
        <v>52277</v>
      </c>
      <c r="E19" s="173">
        <f ca="1">CHOOSE(E$6,SUMIFS(INDIRECT("EB[" &amp; E$12 &amp; "]"),EB[indic_nrg],$A18,EB[Nositel],$B19,EB[Výběr],1,EB[unit],"TJ"),INDEX($BO19:$DW19,,E$4),E$9/(INDEX(Roky_výhled,,E$8)-Last_Bil)*(INDEX($BO19:$DW19,,E$8)-INDEX($D19:$BL19,,$E$1))+INDEX($D19:$BL19,,$E$1),E$9/(INDEX(Roky_výhled,,E$8)-INDEX(Roky_výhled,,E$8-1))*(INDEX($BO19:$DW19,,E$8)-INDEX($BO19:$DW19,,E$8-1))+INDEX($BO19:$DW19,,E$8-1))</f>
        <v>48104</v>
      </c>
      <c r="F19" s="173">
        <f ca="1">CHOOSE(F$6,SUMIFS(INDIRECT("EB[" &amp; F$12 &amp; "]"),EB[indic_nrg],$A18,EB[Nositel],$B19,EB[Výběr],1,EB[unit],"TJ"),INDEX($BO19:$DW19,,F$4),F$9/(INDEX(Roky_výhled,,F$8)-Last_Bil)*(INDEX($BO19:$DW19,,F$8)-INDEX($D19:$BL19,,$E$1))+INDEX($D19:$BL19,,$E$1),F$9/(INDEX(Roky_výhled,,F$8)-INDEX(Roky_výhled,,F$8-1))*(INDEX($BO19:$DW19,,F$8)-INDEX($BO19:$DW19,,F$8-1))+INDEX($BO19:$DW19,,F$8-1))</f>
        <v>42595</v>
      </c>
      <c r="G19" s="173">
        <f ca="1">CHOOSE(G$6,SUMIFS(INDIRECT("EB[" &amp; G$12 &amp; "]"),EB[indic_nrg],$A18,EB[Nositel],$B19,EB[Výběr],1,EB[unit],"TJ"),INDEX($BO19:$DW19,,G$4),G$9/(INDEX(Roky_výhled,,G$8)-Last_Bil)*(INDEX($BO19:$DW19,,G$8)-INDEX($D19:$BL19,,$E$1))+INDEX($D19:$BL19,,$E$1),G$9/(INDEX(Roky_výhled,,G$8)-INDEX(Roky_výhled,,G$8-1))*(INDEX($BO19:$DW19,,G$8)-INDEX($BO19:$DW19,,G$8-1))+INDEX($BO19:$DW19,,G$8-1))</f>
        <v>38700</v>
      </c>
      <c r="H19" s="173">
        <f ca="1">CHOOSE(H$6,SUMIFS(INDIRECT("EB[" &amp; H$12 &amp; "]"),EB[indic_nrg],$A18,EB[Nositel],$B19,EB[Výběr],1,EB[unit],"TJ"),INDEX($BO19:$DW19,,H$4),H$9/(INDEX(Roky_výhled,,H$8)-Last_Bil)*(INDEX($BO19:$DW19,,H$8)-INDEX($D19:$BL19,,$E$1))+INDEX($D19:$BL19,,$E$1),H$9/(INDEX(Roky_výhled,,H$8)-INDEX(Roky_výhled,,H$8-1))*(INDEX($BO19:$DW19,,H$8)-INDEX($BO19:$DW19,,H$8-1))+INDEX($BO19:$DW19,,H$8-1))</f>
        <v>37300</v>
      </c>
      <c r="I19" s="173">
        <f ca="1">CHOOSE(I$6,SUMIFS(INDIRECT("EB[" &amp; I$12 &amp; "]"),EB[indic_nrg],$A18,EB[Nositel],$B19,EB[Výběr],1,EB[unit],"TJ"),INDEX($BO19:$DW19,,I$4),I$9/(INDEX(Roky_výhled,,I$8)-Last_Bil)*(INDEX($BO19:$DW19,,I$8)-INDEX($D19:$BL19,,$E$1))+INDEX($D19:$BL19,,$E$1),I$9/(INDEX(Roky_výhled,,I$8)-INDEX(Roky_výhled,,I$8-1))*(INDEX($BO19:$DW19,,I$8)-INDEX($BO19:$DW19,,I$8-1))+INDEX($BO19:$DW19,,I$8-1))</f>
        <v>42141</v>
      </c>
      <c r="J19" s="173">
        <f ca="1">CHOOSE(J$6,SUMIFS(INDIRECT("EB[" &amp; J$12 &amp; "]"),EB[indic_nrg],$A18,EB[Nositel],$B19,EB[Výběr],1,EB[unit],"TJ"),INDEX($BO19:$DW19,,J$4),J$9/(INDEX(Roky_výhled,,J$8)-Last_Bil)*(INDEX($BO19:$DW19,,J$8)-INDEX($D19:$BL19,,$E$1))+INDEX($D19:$BL19,,$E$1),J$9/(INDEX(Roky_výhled,,J$8)-INDEX(Roky_výhled,,J$8-1))*(INDEX($BO19:$DW19,,J$8)-INDEX($BO19:$DW19,,J$8-1))+INDEX($BO19:$DW19,,J$8-1))</f>
        <v>45054</v>
      </c>
      <c r="K19" s="173">
        <f ca="1">CHOOSE(K$6,SUMIFS(INDIRECT("EB[" &amp; K$12 &amp; "]"),EB[indic_nrg],$A18,EB[Nositel],$B19,EB[Výběr],1,EB[unit],"TJ"),INDEX($BO19:$DW19,,K$4),K$9/(INDEX(Roky_výhled,,K$8)-Last_Bil)*(INDEX($BO19:$DW19,,K$8)-INDEX($D19:$BL19,,$E$1))+INDEX($D19:$BL19,,$E$1),K$9/(INDEX(Roky_výhled,,K$8)-INDEX(Roky_výhled,,K$8-1))*(INDEX($BO19:$DW19,,K$8)-INDEX($BO19:$DW19,,K$8-1))+INDEX($BO19:$DW19,,K$8-1))</f>
        <v>44048</v>
      </c>
      <c r="L19" s="173">
        <f ca="1">CHOOSE(L$6,SUMIFS(INDIRECT("EB[" &amp; L$12 &amp; "]"),EB[indic_nrg],$A18,EB[Nositel],$B19,EB[Výběr],1,EB[unit],"TJ"),INDEX($BO19:$DW19,,L$4),L$9/(INDEX(Roky_výhled,,L$8)-Last_Bil)*(INDEX($BO19:$DW19,,L$8)-INDEX($D19:$BL19,,$E$1))+INDEX($D19:$BL19,,$E$1),L$9/(INDEX(Roky_výhled,,L$8)-INDEX(Roky_výhled,,L$8-1))*(INDEX($BO19:$DW19,,L$8)-INDEX($BO19:$DW19,,L$8-1))+INDEX($BO19:$DW19,,L$8-1))</f>
        <v>46366</v>
      </c>
      <c r="M19" s="173">
        <f ca="1">CHOOSE(M$6,SUMIFS(INDIRECT("EB[" &amp; M$12 &amp; "]"),EB[indic_nrg],$A18,EB[Nositel],$B19,EB[Výběr],1,EB[unit],"TJ"),INDEX($BO19:$DW19,,M$4),M$9/(INDEX(Roky_výhled,,M$8)-Last_Bil)*(INDEX($BO19:$DW19,,M$8)-INDEX($D19:$BL19,,$E$1))+INDEX($D19:$BL19,,$E$1),M$9/(INDEX(Roky_výhled,,M$8)-INDEX(Roky_výhled,,M$8-1))*(INDEX($BO19:$DW19,,M$8)-INDEX($BO19:$DW19,,M$8-1))+INDEX($BO19:$DW19,,M$8-1))</f>
        <v>55847</v>
      </c>
      <c r="N19" s="173">
        <f ca="1">CHOOSE(N$6,SUMIFS(INDIRECT("EB[" &amp; N$12 &amp; "]"),EB[indic_nrg],$A18,EB[Nositel],$B19,EB[Výběr],1,EB[unit],"TJ"),INDEX($BO19:$DW19,,N$4),N$9/(INDEX(Roky_výhled,,N$8)-Last_Bil)*(INDEX($BO19:$DW19,,N$8)-INDEX($D19:$BL19,,$E$1))+INDEX($D19:$BL19,,$E$1),N$9/(INDEX(Roky_výhled,,N$8)-INDEX(Roky_výhled,,N$8-1))*(INDEX($BO19:$DW19,,N$8)-INDEX($BO19:$DW19,,N$8-1))+INDEX($BO19:$DW19,,N$8-1))</f>
        <v>50801</v>
      </c>
      <c r="O19" s="173">
        <f ca="1">CHOOSE(O$6,SUMIFS(INDIRECT("EB[" &amp; O$12 &amp; "]"),EB[indic_nrg],$A18,EB[Nositel],$B19,EB[Výběr],1,EB[unit],"TJ"),INDEX($BO19:$DW19,,O$4),O$9/(INDEX(Roky_výhled,,O$8)-Last_Bil)*(INDEX($BO19:$DW19,,O$8)-INDEX($D19:$BL19,,$E$1))+INDEX($D19:$BL19,,$E$1),O$9/(INDEX(Roky_výhled,,O$8)-INDEX(Roky_výhled,,O$8-1))*(INDEX($BO19:$DW19,,O$8)-INDEX($BO19:$DW19,,O$8-1))+INDEX($BO19:$DW19,,O$8-1))</f>
        <v>56228</v>
      </c>
      <c r="P19" s="173">
        <f ca="1">CHOOSE(P$6,SUMIFS(INDIRECT("EB[" &amp; P$12 &amp; "]"),EB[indic_nrg],$A18,EB[Nositel],$B19,EB[Výběr],1,EB[unit],"TJ"),INDEX($BO19:$DW19,,P$4),P$9/(INDEX(Roky_výhled,,P$8)-Last_Bil)*(INDEX($BO19:$DW19,,P$8)-INDEX($D19:$BL19,,$E$1))+INDEX($D19:$BL19,,$E$1),P$9/(INDEX(Roky_výhled,,P$8)-INDEX(Roky_výhled,,P$8-1))*(INDEX($BO19:$DW19,,P$8)-INDEX($BO19:$DW19,,P$8-1))+INDEX($BO19:$DW19,,P$8-1))</f>
        <v>53665</v>
      </c>
      <c r="Q19" s="173">
        <f ca="1">CHOOSE(Q$6,SUMIFS(INDIRECT("EB[" &amp; Q$12 &amp; "]"),EB[indic_nrg],$A18,EB[Nositel],$B19,EB[Výběr],1,EB[unit],"TJ"),INDEX($BO19:$DW19,,Q$4),Q$9/(INDEX(Roky_výhled,,Q$8)-Last_Bil)*(INDEX($BO19:$DW19,,Q$8)-INDEX($D19:$BL19,,$E$1))+INDEX($D19:$BL19,,$E$1),Q$9/(INDEX(Roky_výhled,,Q$8)-INDEX(Roky_výhled,,Q$8-1))*(INDEX($BO19:$DW19,,Q$8)-INDEX($BO19:$DW19,,Q$8-1))+INDEX($BO19:$DW19,,Q$8-1))</f>
        <v>52970</v>
      </c>
      <c r="R19" s="173">
        <f ca="1">CHOOSE(R$6,SUMIFS(INDIRECT("EB[" &amp; R$12 &amp; "]"),EB[indic_nrg],$A18,EB[Nositel],$B19,EB[Výběr],1,EB[unit],"TJ"),INDEX($BO19:$DW19,,R$4),R$9/(INDEX(Roky_výhled,,R$8)-Last_Bil)*(INDEX($BO19:$DW19,,R$8)-INDEX($D19:$BL19,,$E$1))+INDEX($D19:$BL19,,$E$1),R$9/(INDEX(Roky_výhled,,R$8)-INDEX(Roky_výhled,,R$8-1))*(INDEX($BO19:$DW19,,R$8)-INDEX($BO19:$DW19,,R$8-1))+INDEX($BO19:$DW19,,R$8-1))</f>
        <v>49733</v>
      </c>
      <c r="S19" s="173">
        <f ca="1">CHOOSE(S$6,SUMIFS(INDIRECT("EB[" &amp; S$12 &amp; "]"),EB[indic_nrg],$A18,EB[Nositel],$B19,EB[Výběr],1,EB[unit],"TJ"),INDEX($BO19:$DW19,,S$4),S$9/(INDEX(Roky_výhled,,S$8)-Last_Bil)*(INDEX($BO19:$DW19,,S$8)-INDEX($D19:$BL19,,$E$1))+INDEX($D19:$BL19,,$E$1),S$9/(INDEX(Roky_výhled,,S$8)-INDEX(Roky_výhled,,S$8-1))*(INDEX($BO19:$DW19,,S$8)-INDEX($BO19:$DW19,,S$8-1))+INDEX($BO19:$DW19,,S$8-1))</f>
        <v>48891</v>
      </c>
      <c r="T19" s="173">
        <f ca="1">CHOOSE(T$6,SUMIFS(INDIRECT("EB[" &amp; T$12 &amp; "]"),EB[indic_nrg],$A18,EB[Nositel],$B19,EB[Výběr],1,EB[unit],"TJ"),INDEX($BO19:$DW19,,T$4),T$9/(INDEX(Roky_výhled,,T$8)-Last_Bil)*(INDEX($BO19:$DW19,,T$8)-INDEX($D19:$BL19,,$E$1))+INDEX($D19:$BL19,,$E$1),T$9/(INDEX(Roky_výhled,,T$8)-INDEX(Roky_výhled,,T$8-1))*(INDEX($BO19:$DW19,,T$8)-INDEX($BO19:$DW19,,T$8-1))+INDEX($BO19:$DW19,,T$8-1))</f>
        <v>46592</v>
      </c>
      <c r="U19" s="173">
        <f ca="1">CHOOSE(U$6,SUMIFS(INDIRECT("EB[" &amp; U$12 &amp; "]"),EB[indic_nrg],$A18,EB[Nositel],$B19,EB[Výběr],1,EB[unit],"TJ"),INDEX($BO19:$DW19,,U$4),U$9/(INDEX(Roky_výhled,,U$8)-Last_Bil)*(INDEX($BO19:$DW19,,U$8)-INDEX($D19:$BL19,,$E$1))+INDEX($D19:$BL19,,$E$1),U$9/(INDEX(Roky_výhled,,U$8)-INDEX(Roky_výhled,,U$8-1))*(INDEX($BO19:$DW19,,U$8)-INDEX($BO19:$DW19,,U$8-1))+INDEX($BO19:$DW19,,U$8-1))</f>
        <v>47626</v>
      </c>
      <c r="V19" s="173">
        <f ca="1">CHOOSE(V$6,SUMIFS(INDIRECT("EB[" &amp; V$12 &amp; "]"),EB[indic_nrg],$A18,EB[Nositel],$B19,EB[Výběr],1,EB[unit],"TJ"),INDEX($BO19:$DW19,,V$4),V$9/(INDEX(Roky_výhled,,V$8)-Last_Bil)*(INDEX($BO19:$DW19,,V$8)-INDEX($D19:$BL19,,$E$1))+INDEX($D19:$BL19,,$E$1),V$9/(INDEX(Roky_výhled,,V$8)-INDEX(Roky_výhled,,V$8-1))*(INDEX($BO19:$DW19,,V$8)-INDEX($BO19:$DW19,,V$8-1))+INDEX($BO19:$DW19,,V$8-1))</f>
        <v>47971</v>
      </c>
      <c r="W19" s="173">
        <f ca="1">CHOOSE(W$6,SUMIFS(INDIRECT("EB[" &amp; W$12 &amp; "]"),EB[indic_nrg],$A18,EB[Nositel],$B19,EB[Výběr],1,EB[unit],"TJ"),INDEX($BO19:$DW19,,W$4),W$9/(INDEX(Roky_výhled,,W$8)-Last_Bil)*(INDEX($BO19:$DW19,,W$8)-INDEX($D19:$BL19,,$E$1))+INDEX($D19:$BL19,,$E$1),W$9/(INDEX(Roky_výhled,,W$8)-INDEX(Roky_výhled,,W$8-1))*(INDEX($BO19:$DW19,,W$8)-INDEX($BO19:$DW19,,W$8-1))+INDEX($BO19:$DW19,,W$8-1))</f>
        <v>46657</v>
      </c>
      <c r="X19" s="173">
        <f ca="1">CHOOSE(X$6,SUMIFS(INDIRECT("EB[" &amp; X$12 &amp; "]"),EB[indic_nrg],$A18,EB[Nositel],$B19,EB[Výběr],1,EB[unit],"TJ"),INDEX($BO19:$DW19,,X$4),X$9/(INDEX(Roky_výhled,,X$8)-Last_Bil)*(INDEX($BO19:$DW19,,X$8)-INDEX($D19:$BL19,,$E$1))+INDEX($D19:$BL19,,$E$1),X$9/(INDEX(Roky_výhled,,X$8)-INDEX(Roky_výhled,,X$8-1))*(INDEX($BO19:$DW19,,X$8)-INDEX($BO19:$DW19,,X$8-1))+INDEX($BO19:$DW19,,X$8-1))</f>
        <v>51793</v>
      </c>
      <c r="Y19" s="173">
        <f ca="1">CHOOSE(Y$6,SUMIFS(INDIRECT("EB[" &amp; Y$12 &amp; "]"),EB[indic_nrg],$A18,EB[Nositel],$B19,EB[Výběr],1,EB[unit],"TJ"),INDEX($BO19:$DW19,,Y$4),Y$9/(INDEX(Roky_výhled,,Y$8)-Last_Bil)*(INDEX($BO19:$DW19,,Y$8)-INDEX($D19:$BL19,,$E$1))+INDEX($D19:$BL19,,$E$1),Y$9/(INDEX(Roky_výhled,,Y$8)-INDEX(Roky_výhled,,Y$8-1))*(INDEX($BO19:$DW19,,Y$8)-INDEX($BO19:$DW19,,Y$8-1))+INDEX($BO19:$DW19,,Y$8-1))</f>
        <v>46483</v>
      </c>
      <c r="Z19" s="173">
        <f ca="1">CHOOSE(Z$6,SUMIFS(INDIRECT("EB[" &amp; Z$12 &amp; "]"),EB[indic_nrg],$A18,EB[Nositel],$B19,EB[Výběr],1,EB[unit],"TJ"),INDEX($BO19:$DW19,,Z$4),Z$9/(INDEX(Roky_výhled,,Z$8)-Last_Bil)*(INDEX($BO19:$DW19,,Z$8)-INDEX($D19:$BL19,,$E$1))+INDEX($D19:$BL19,,$E$1),Z$9/(INDEX(Roky_výhled,,Z$8)-INDEX(Roky_výhled,,Z$8-1))*(INDEX($BO19:$DW19,,Z$8)-INDEX($BO19:$DW19,,Z$8-1))+INDEX($BO19:$DW19,,Z$8-1))</f>
        <v>48986</v>
      </c>
      <c r="AA19" s="173">
        <f ca="1">CHOOSE(AA$6,SUMIFS(INDIRECT("EB[" &amp; AA$12 &amp; "]"),EB[indic_nrg],$A18,EB[Nositel],$B19,EB[Výběr],1,EB[unit],"TJ"),INDEX($BO19:$DW19,,AA$4),AA$9/(INDEX(Roky_výhled,,AA$8)-Last_Bil)*(INDEX($BO19:$DW19,,AA$8)-INDEX($D19:$BL19,,$E$1))+INDEX($D19:$BL19,,$E$1),AA$9/(INDEX(Roky_výhled,,AA$8)-INDEX(Roky_výhled,,AA$8-1))*(INDEX($BO19:$DW19,,AA$8)-INDEX($BO19:$DW19,,AA$8-1))+INDEX($BO19:$DW19,,AA$8-1))</f>
        <v>50000</v>
      </c>
      <c r="AB19" s="173">
        <f ca="1">CHOOSE(AB$6,SUMIFS(INDIRECT("EB[" &amp; AB$12 &amp; "]"),EB[indic_nrg],$A18,EB[Nositel],$B19,EB[Výběr],1,EB[unit],"TJ"),INDEX($BO19:$DW19,,AB$4),AB$9/(INDEX(Roky_výhled,,AB$8)-Last_Bil)*(INDEX($BO19:$DW19,,AB$8)-INDEX($D19:$BL19,,$E$1))+INDEX($D19:$BL19,,$E$1),AB$9/(INDEX(Roky_výhled,,AB$8)-INDEX(Roky_výhled,,AB$8-1))*(INDEX($BO19:$DW19,,AB$8)-INDEX($BO19:$DW19,,AB$8-1))+INDEX($BO19:$DW19,,AB$8-1))</f>
        <v>42121</v>
      </c>
      <c r="AC19" s="173">
        <f ca="1">CHOOSE(AC$6,SUMIFS(INDIRECT("EB[" &amp; AC$12 &amp; "]"),EB[indic_nrg],$A18,EB[Nositel],$B19,EB[Výběr],1,EB[unit],"TJ"),INDEX($BO19:$DW19,,AC$4),AC$9/(INDEX(Roky_výhled,,AC$8)-Last_Bil)*(INDEX($BO19:$DW19,,AC$8)-INDEX($D19:$BL19,,$E$1))+INDEX($D19:$BL19,,$E$1),AC$9/(INDEX(Roky_výhled,,AC$8)-INDEX(Roky_výhled,,AC$8-1))*(INDEX($BO19:$DW19,,AC$8)-INDEX($BO19:$DW19,,AC$8-1))+INDEX($BO19:$DW19,,AC$8-1))</f>
        <v>42545</v>
      </c>
      <c r="AD19" s="173">
        <f ca="1">CHOOSE(AD$6,SUMIFS(INDIRECT("EB[" &amp; AD$12 &amp; "]"),EB[indic_nrg],$A18,EB[Nositel],$B19,EB[Výběr],1,EB[unit],"TJ"),INDEX($BO19:$DW19,,AD$4),AD$9/(INDEX(Roky_výhled,,AD$8)-Last_Bil)*(INDEX($BO19:$DW19,,AD$8)-INDEX($D19:$BL19,,$E$1))+INDEX($D19:$BL19,,$E$1),AD$9/(INDEX(Roky_výhled,,AD$8)-INDEX(Roky_výhled,,AD$8-1))*(INDEX($BO19:$DW19,,AD$8)-INDEX($BO19:$DW19,,AD$8-1))+INDEX($BO19:$DW19,,AD$8-1))</f>
        <v>41700</v>
      </c>
      <c r="AE19" s="173">
        <f ca="1">CHOOSE(AE$6,SUMIFS(INDIRECT("EB[" &amp; AE$12 &amp; "]"),EB[indic_nrg],$A18,EB[Nositel],$B19,EB[Výběr],1,EB[unit],"TJ"),INDEX($BO19:$DW19,,AE$4),AE$9/(INDEX(Roky_výhled,,AE$8)-Last_Bil)*(INDEX($BO19:$DW19,,AE$8)-INDEX($D19:$BL19,,$E$1))+INDEX($D19:$BL19,,$E$1),AE$9/(INDEX(Roky_výhled,,AE$8)-INDEX(Roky_výhled,,AE$8-1))*(INDEX($BO19:$DW19,,AE$8)-INDEX($BO19:$DW19,,AE$8-1))+INDEX($BO19:$DW19,,AE$8-1))</f>
        <v>40855</v>
      </c>
      <c r="AF19" s="173">
        <f ca="1">CHOOSE(AF$6,SUMIFS(INDIRECT("EB[" &amp; AF$12 &amp; "]"),EB[indic_nrg],$A18,EB[Nositel],$B19,EB[Výběr],1,EB[unit],"TJ"),INDEX($BO19:$DW19,,AF$4),AF$9/(INDEX(Roky_výhled,,AF$8)-Last_Bil)*(INDEX($BO19:$DW19,,AF$8)-INDEX($D19:$BL19,,$E$1))+INDEX($D19:$BL19,,$E$1),AF$9/(INDEX(Roky_výhled,,AF$8)-INDEX(Roky_výhled,,AF$8-1))*(INDEX($BO19:$DW19,,AF$8)-INDEX($BO19:$DW19,,AF$8-1))+INDEX($BO19:$DW19,,AF$8-1))</f>
        <v>40010</v>
      </c>
      <c r="AG19" s="173">
        <f ca="1">CHOOSE(AG$6,SUMIFS(INDIRECT("EB[" &amp; AG$12 &amp; "]"),EB[indic_nrg],$A18,EB[Nositel],$B19,EB[Výběr],1,EB[unit],"TJ"),INDEX($BO19:$DW19,,AG$4),AG$9/(INDEX(Roky_výhled,,AG$8)-Last_Bil)*(INDEX($BO19:$DW19,,AG$8)-INDEX($D19:$BL19,,$E$1))+INDEX($D19:$BL19,,$E$1),AG$9/(INDEX(Roky_výhled,,AG$8)-INDEX(Roky_výhled,,AG$8-1))*(INDEX($BO19:$DW19,,AG$8)-INDEX($BO19:$DW19,,AG$8-1))+INDEX($BO19:$DW19,,AG$8-1))</f>
        <v>39165</v>
      </c>
      <c r="AH19" s="173">
        <f ca="1">CHOOSE(AH$6,SUMIFS(INDIRECT("EB[" &amp; AH$12 &amp; "]"),EB[indic_nrg],$A18,EB[Nositel],$B19,EB[Výběr],1,EB[unit],"TJ"),INDEX($BO19:$DW19,,AH$4),AH$9/(INDEX(Roky_výhled,,AH$8)-Last_Bil)*(INDEX($BO19:$DW19,,AH$8)-INDEX($D19:$BL19,,$E$1))+INDEX($D19:$BL19,,$E$1),AH$9/(INDEX(Roky_výhled,,AH$8)-INDEX(Roky_výhled,,AH$8-1))*(INDEX($BO19:$DW19,,AH$8)-INDEX($BO19:$DW19,,AH$8-1))+INDEX($BO19:$DW19,,AH$8-1))</f>
        <v>38320</v>
      </c>
      <c r="AI19" s="173">
        <f ca="1">CHOOSE(AI$6,SUMIFS(INDIRECT("EB[" &amp; AI$12 &amp; "]"),EB[indic_nrg],$A18,EB[Nositel],$B19,EB[Výběr],1,EB[unit],"TJ"),INDEX($BO19:$DW19,,AI$4),AI$9/(INDEX(Roky_výhled,,AI$8)-Last_Bil)*(INDEX($BO19:$DW19,,AI$8)-INDEX($D19:$BL19,,$E$1))+INDEX($D19:$BL19,,$E$1),AI$9/(INDEX(Roky_výhled,,AI$8)-INDEX(Roky_výhled,,AI$8-1))*(INDEX($BO19:$DW19,,AI$8)-INDEX($BO19:$DW19,,AI$8-1))+INDEX($BO19:$DW19,,AI$8-1))</f>
        <v>38276</v>
      </c>
      <c r="AJ19" s="173">
        <f ca="1">CHOOSE(AJ$6,SUMIFS(INDIRECT("EB[" &amp; AJ$12 &amp; "]"),EB[indic_nrg],$A18,EB[Nositel],$B19,EB[Výběr],1,EB[unit],"TJ"),INDEX($BO19:$DW19,,AJ$4),AJ$9/(INDEX(Roky_výhled,,AJ$8)-Last_Bil)*(INDEX($BO19:$DW19,,AJ$8)-INDEX($D19:$BL19,,$E$1))+INDEX($D19:$BL19,,$E$1),AJ$9/(INDEX(Roky_výhled,,AJ$8)-INDEX(Roky_výhled,,AJ$8-1))*(INDEX($BO19:$DW19,,AJ$8)-INDEX($BO19:$DW19,,AJ$8-1))+INDEX($BO19:$DW19,,AJ$8-1))</f>
        <v>38232</v>
      </c>
      <c r="AK19" s="173">
        <f ca="1">CHOOSE(AK$6,SUMIFS(INDIRECT("EB[" &amp; AK$12 &amp; "]"),EB[indic_nrg],$A18,EB[Nositel],$B19,EB[Výběr],1,EB[unit],"TJ"),INDEX($BO19:$DW19,,AK$4),AK$9/(INDEX(Roky_výhled,,AK$8)-Last_Bil)*(INDEX($BO19:$DW19,,AK$8)-INDEX($D19:$BL19,,$E$1))+INDEX($D19:$BL19,,$E$1),AK$9/(INDEX(Roky_výhled,,AK$8)-INDEX(Roky_výhled,,AK$8-1))*(INDEX($BO19:$DW19,,AK$8)-INDEX($BO19:$DW19,,AK$8-1))+INDEX($BO19:$DW19,,AK$8-1))</f>
        <v>38188</v>
      </c>
      <c r="AL19" s="173">
        <f ca="1">CHOOSE(AL$6,SUMIFS(INDIRECT("EB[" &amp; AL$12 &amp; "]"),EB[indic_nrg],$A18,EB[Nositel],$B19,EB[Výběr],1,EB[unit],"TJ"),INDEX($BO19:$DW19,,AL$4),AL$9/(INDEX(Roky_výhled,,AL$8)-Last_Bil)*(INDEX($BO19:$DW19,,AL$8)-INDEX($D19:$BL19,,$E$1))+INDEX($D19:$BL19,,$E$1),AL$9/(INDEX(Roky_výhled,,AL$8)-INDEX(Roky_výhled,,AL$8-1))*(INDEX($BO19:$DW19,,AL$8)-INDEX($BO19:$DW19,,AL$8-1))+INDEX($BO19:$DW19,,AL$8-1))</f>
        <v>38144</v>
      </c>
      <c r="AM19" s="173">
        <f ca="1">CHOOSE(AM$6,SUMIFS(INDIRECT("EB[" &amp; AM$12 &amp; "]"),EB[indic_nrg],$A18,EB[Nositel],$B19,EB[Výběr],1,EB[unit],"TJ"),INDEX($BO19:$DW19,,AM$4),AM$9/(INDEX(Roky_výhled,,AM$8)-Last_Bil)*(INDEX($BO19:$DW19,,AM$8)-INDEX($D19:$BL19,,$E$1))+INDEX($D19:$BL19,,$E$1),AM$9/(INDEX(Roky_výhled,,AM$8)-INDEX(Roky_výhled,,AM$8-1))*(INDEX($BO19:$DW19,,AM$8)-INDEX($BO19:$DW19,,AM$8-1))+INDEX($BO19:$DW19,,AM$8-1))</f>
        <v>38100</v>
      </c>
      <c r="AN19" s="173">
        <f ca="1">CHOOSE(AN$6,SUMIFS(INDIRECT("EB[" &amp; AN$12 &amp; "]"),EB[indic_nrg],$A18,EB[Nositel],$B19,EB[Výběr],1,EB[unit],"TJ"),INDEX($BO19:$DW19,,AN$4),AN$9/(INDEX(Roky_výhled,,AN$8)-Last_Bil)*(INDEX($BO19:$DW19,,AN$8)-INDEX($D19:$BL19,,$E$1))+INDEX($D19:$BL19,,$E$1),AN$9/(INDEX(Roky_výhled,,AN$8)-INDEX(Roky_výhled,,AN$8-1))*(INDEX($BO19:$DW19,,AN$8)-INDEX($BO19:$DW19,,AN$8-1))+INDEX($BO19:$DW19,,AN$8-1))</f>
        <v>37986</v>
      </c>
      <c r="AO19" s="173">
        <f ca="1">CHOOSE(AO$6,SUMIFS(INDIRECT("EB[" &amp; AO$12 &amp; "]"),EB[indic_nrg],$A18,EB[Nositel],$B19,EB[Výběr],1,EB[unit],"TJ"),INDEX($BO19:$DW19,,AO$4),AO$9/(INDEX(Roky_výhled,,AO$8)-Last_Bil)*(INDEX($BO19:$DW19,,AO$8)-INDEX($D19:$BL19,,$E$1))+INDEX($D19:$BL19,,$E$1),AO$9/(INDEX(Roky_výhled,,AO$8)-INDEX(Roky_výhled,,AO$8-1))*(INDEX($BO19:$DW19,,AO$8)-INDEX($BO19:$DW19,,AO$8-1))+INDEX($BO19:$DW19,,AO$8-1))</f>
        <v>37872</v>
      </c>
      <c r="AP19" s="173">
        <f ca="1">CHOOSE(AP$6,SUMIFS(INDIRECT("EB[" &amp; AP$12 &amp; "]"),EB[indic_nrg],$A18,EB[Nositel],$B19,EB[Výběr],1,EB[unit],"TJ"),INDEX($BO19:$DW19,,AP$4),AP$9/(INDEX(Roky_výhled,,AP$8)-Last_Bil)*(INDEX($BO19:$DW19,,AP$8)-INDEX($D19:$BL19,,$E$1))+INDEX($D19:$BL19,,$E$1),AP$9/(INDEX(Roky_výhled,,AP$8)-INDEX(Roky_výhled,,AP$8-1))*(INDEX($BO19:$DW19,,AP$8)-INDEX($BO19:$DW19,,AP$8-1))+INDEX($BO19:$DW19,,AP$8-1))</f>
        <v>37758</v>
      </c>
      <c r="AQ19" s="173">
        <f ca="1">CHOOSE(AQ$6,SUMIFS(INDIRECT("EB[" &amp; AQ$12 &amp; "]"),EB[indic_nrg],$A18,EB[Nositel],$B19,EB[Výběr],1,EB[unit],"TJ"),INDEX($BO19:$DW19,,AQ$4),AQ$9/(INDEX(Roky_výhled,,AQ$8)-Last_Bil)*(INDEX($BO19:$DW19,,AQ$8)-INDEX($D19:$BL19,,$E$1))+INDEX($D19:$BL19,,$E$1),AQ$9/(INDEX(Roky_výhled,,AQ$8)-INDEX(Roky_výhled,,AQ$8-1))*(INDEX($BO19:$DW19,,AQ$8)-INDEX($BO19:$DW19,,AQ$8-1))+INDEX($BO19:$DW19,,AQ$8-1))</f>
        <v>37644</v>
      </c>
      <c r="AR19" s="173">
        <f ca="1">CHOOSE(AR$6,SUMIFS(INDIRECT("EB[" &amp; AR$12 &amp; "]"),EB[indic_nrg],$A18,EB[Nositel],$B19,EB[Výběr],1,EB[unit],"TJ"),INDEX($BO19:$DW19,,AR$4),AR$9/(INDEX(Roky_výhled,,AR$8)-Last_Bil)*(INDEX($BO19:$DW19,,AR$8)-INDEX($D19:$BL19,,$E$1))+INDEX($D19:$BL19,,$E$1),AR$9/(INDEX(Roky_výhled,,AR$8)-INDEX(Roky_výhled,,AR$8-1))*(INDEX($BO19:$DW19,,AR$8)-INDEX($BO19:$DW19,,AR$8-1))+INDEX($BO19:$DW19,,AR$8-1))</f>
        <v>37530</v>
      </c>
      <c r="AS19" s="173">
        <f ca="1">CHOOSE(AS$6,SUMIFS(INDIRECT("EB[" &amp; AS$12 &amp; "]"),EB[indic_nrg],$A18,EB[Nositel],$B19,EB[Výběr],1,EB[unit],"TJ"),INDEX($BO19:$DW19,,AS$4),AS$9/(INDEX(Roky_výhled,,AS$8)-Last_Bil)*(INDEX($BO19:$DW19,,AS$8)-INDEX($D19:$BL19,,$E$1))+INDEX($D19:$BL19,,$E$1),AS$9/(INDEX(Roky_výhled,,AS$8)-INDEX(Roky_výhled,,AS$8-1))*(INDEX($BO19:$DW19,,AS$8)-INDEX($BO19:$DW19,,AS$8-1))+INDEX($BO19:$DW19,,AS$8-1))</f>
        <v>37390</v>
      </c>
      <c r="AT19" s="173">
        <f ca="1">CHOOSE(AT$6,SUMIFS(INDIRECT("EB[" &amp; AT$12 &amp; "]"),EB[indic_nrg],$A18,EB[Nositel],$B19,EB[Výběr],1,EB[unit],"TJ"),INDEX($BO19:$DW19,,AT$4),AT$9/(INDEX(Roky_výhled,,AT$8)-Last_Bil)*(INDEX($BO19:$DW19,,AT$8)-INDEX($D19:$BL19,,$E$1))+INDEX($D19:$BL19,,$E$1),AT$9/(INDEX(Roky_výhled,,AT$8)-INDEX(Roky_výhled,,AT$8-1))*(INDEX($BO19:$DW19,,AT$8)-INDEX($BO19:$DW19,,AT$8-1))+INDEX($BO19:$DW19,,AT$8-1))</f>
        <v>37250</v>
      </c>
      <c r="AU19" s="173">
        <f ca="1">CHOOSE(AU$6,SUMIFS(INDIRECT("EB[" &amp; AU$12 &amp; "]"),EB[indic_nrg],$A18,EB[Nositel],$B19,EB[Výběr],1,EB[unit],"TJ"),INDEX($BO19:$DW19,,AU$4),AU$9/(INDEX(Roky_výhled,,AU$8)-Last_Bil)*(INDEX($BO19:$DW19,,AU$8)-INDEX($D19:$BL19,,$E$1))+INDEX($D19:$BL19,,$E$1),AU$9/(INDEX(Roky_výhled,,AU$8)-INDEX(Roky_výhled,,AU$8-1))*(INDEX($BO19:$DW19,,AU$8)-INDEX($BO19:$DW19,,AU$8-1))+INDEX($BO19:$DW19,,AU$8-1))</f>
        <v>37110</v>
      </c>
      <c r="AV19" s="173">
        <f ca="1">CHOOSE(AV$6,SUMIFS(INDIRECT("EB[" &amp; AV$12 &amp; "]"),EB[indic_nrg],$A18,EB[Nositel],$B19,EB[Výběr],1,EB[unit],"TJ"),INDEX($BO19:$DW19,,AV$4),AV$9/(INDEX(Roky_výhled,,AV$8)-Last_Bil)*(INDEX($BO19:$DW19,,AV$8)-INDEX($D19:$BL19,,$E$1))+INDEX($D19:$BL19,,$E$1),AV$9/(INDEX(Roky_výhled,,AV$8)-INDEX(Roky_výhled,,AV$8-1))*(INDEX($BO19:$DW19,,AV$8)-INDEX($BO19:$DW19,,AV$8-1))+INDEX($BO19:$DW19,,AV$8-1))</f>
        <v>36970</v>
      </c>
      <c r="AW19" s="173">
        <f ca="1">CHOOSE(AW$6,SUMIFS(INDIRECT("EB[" &amp; AW$12 &amp; "]"),EB[indic_nrg],$A18,EB[Nositel],$B19,EB[Výběr],1,EB[unit],"TJ"),INDEX($BO19:$DW19,,AW$4),AW$9/(INDEX(Roky_výhled,,AW$8)-Last_Bil)*(INDEX($BO19:$DW19,,AW$8)-INDEX($D19:$BL19,,$E$1))+INDEX($D19:$BL19,,$E$1),AW$9/(INDEX(Roky_výhled,,AW$8)-INDEX(Roky_výhled,,AW$8-1))*(INDEX($BO19:$DW19,,AW$8)-INDEX($BO19:$DW19,,AW$8-1))+INDEX($BO19:$DW19,,AW$8-1))</f>
        <v>36830</v>
      </c>
      <c r="AX19" s="173">
        <f ca="1">CHOOSE(AX$6,SUMIFS(INDIRECT("EB[" &amp; AX$12 &amp; "]"),EB[indic_nrg],$A18,EB[Nositel],$B19,EB[Výběr],1,EB[unit],"TJ"),INDEX($BO19:$DW19,,AX$4),AX$9/(INDEX(Roky_výhled,,AX$8)-Last_Bil)*(INDEX($BO19:$DW19,,AX$8)-INDEX($D19:$BL19,,$E$1))+INDEX($D19:$BL19,,$E$1),AX$9/(INDEX(Roky_výhled,,AX$8)-INDEX(Roky_výhled,,AX$8-1))*(INDEX($BO19:$DW19,,AX$8)-INDEX($BO19:$DW19,,AX$8-1))+INDEX($BO19:$DW19,,AX$8-1))</f>
        <v>36674</v>
      </c>
      <c r="AY19" s="173">
        <f ca="1">CHOOSE(AY$6,SUMIFS(INDIRECT("EB[" &amp; AY$12 &amp; "]"),EB[indic_nrg],$A18,EB[Nositel],$B19,EB[Výběr],1,EB[unit],"TJ"),INDEX($BO19:$DW19,,AY$4),AY$9/(INDEX(Roky_výhled,,AY$8)-Last_Bil)*(INDEX($BO19:$DW19,,AY$8)-INDEX($D19:$BL19,,$E$1))+INDEX($D19:$BL19,,$E$1),AY$9/(INDEX(Roky_výhled,,AY$8)-INDEX(Roky_výhled,,AY$8-1))*(INDEX($BO19:$DW19,,AY$8)-INDEX($BO19:$DW19,,AY$8-1))+INDEX($BO19:$DW19,,AY$8-1))</f>
        <v>36518</v>
      </c>
      <c r="AZ19" s="173">
        <f ca="1">CHOOSE(AZ$6,SUMIFS(INDIRECT("EB[" &amp; AZ$12 &amp; "]"),EB[indic_nrg],$A18,EB[Nositel],$B19,EB[Výběr],1,EB[unit],"TJ"),INDEX($BO19:$DW19,,AZ$4),AZ$9/(INDEX(Roky_výhled,,AZ$8)-Last_Bil)*(INDEX($BO19:$DW19,,AZ$8)-INDEX($D19:$BL19,,$E$1))+INDEX($D19:$BL19,,$E$1),AZ$9/(INDEX(Roky_výhled,,AZ$8)-INDEX(Roky_výhled,,AZ$8-1))*(INDEX($BO19:$DW19,,AZ$8)-INDEX($BO19:$DW19,,AZ$8-1))+INDEX($BO19:$DW19,,AZ$8-1))</f>
        <v>36362</v>
      </c>
      <c r="BA19" s="173">
        <f ca="1">CHOOSE(BA$6,SUMIFS(INDIRECT("EB[" &amp; BA$12 &amp; "]"),EB[indic_nrg],$A18,EB[Nositel],$B19,EB[Výběr],1,EB[unit],"TJ"),INDEX($BO19:$DW19,,BA$4),BA$9/(INDEX(Roky_výhled,,BA$8)-Last_Bil)*(INDEX($BO19:$DW19,,BA$8)-INDEX($D19:$BL19,,$E$1))+INDEX($D19:$BL19,,$E$1),BA$9/(INDEX(Roky_výhled,,BA$8)-INDEX(Roky_výhled,,BA$8-1))*(INDEX($BO19:$DW19,,BA$8)-INDEX($BO19:$DW19,,BA$8-1))+INDEX($BO19:$DW19,,BA$8-1))</f>
        <v>36206</v>
      </c>
      <c r="BB19" s="173">
        <f ca="1">CHOOSE(BB$6,SUMIFS(INDIRECT("EB[" &amp; BB$12 &amp; "]"),EB[indic_nrg],$A18,EB[Nositel],$B19,EB[Výběr],1,EB[unit],"TJ"),INDEX($BO19:$DW19,,BB$4),BB$9/(INDEX(Roky_výhled,,BB$8)-Last_Bil)*(INDEX($BO19:$DW19,,BB$8)-INDEX($D19:$BL19,,$E$1))+INDEX($D19:$BL19,,$E$1),BB$9/(INDEX(Roky_výhled,,BB$8)-INDEX(Roky_výhled,,BB$8-1))*(INDEX($BO19:$DW19,,BB$8)-INDEX($BO19:$DW19,,BB$8-1))+INDEX($BO19:$DW19,,BB$8-1))</f>
        <v>36050</v>
      </c>
      <c r="BC19" s="173">
        <f ca="1">CHOOSE(BC$6,SUMIFS(INDIRECT("EB[" &amp; BC$12 &amp; "]"),EB[indic_nrg],$A18,EB[Nositel],$B19,EB[Výběr],1,EB[unit],"TJ"),INDEX($BO19:$DW19,,BC$4),BC$9/(INDEX(Roky_výhled,,BC$8)-Last_Bil)*(INDEX($BO19:$DW19,,BC$8)-INDEX($D19:$BL19,,$E$1))+INDEX($D19:$BL19,,$E$1),BC$9/(INDEX(Roky_výhled,,BC$8)-INDEX(Roky_výhled,,BC$8-1))*(INDEX($BO19:$DW19,,BC$8)-INDEX($BO19:$DW19,,BC$8-1))+INDEX($BO19:$DW19,,BC$8-1))</f>
        <v>35882</v>
      </c>
      <c r="BD19" s="173">
        <f ca="1">CHOOSE(BD$6,SUMIFS(INDIRECT("EB[" &amp; BD$12 &amp; "]"),EB[indic_nrg],$A18,EB[Nositel],$B19,EB[Výběr],1,EB[unit],"TJ"),INDEX($BO19:$DW19,,BD$4),BD$9/(INDEX(Roky_výhled,,BD$8)-Last_Bil)*(INDEX($BO19:$DW19,,BD$8)-INDEX($D19:$BL19,,$E$1))+INDEX($D19:$BL19,,$E$1),BD$9/(INDEX(Roky_výhled,,BD$8)-INDEX(Roky_výhled,,BD$8-1))*(INDEX($BO19:$DW19,,BD$8)-INDEX($BO19:$DW19,,BD$8-1))+INDEX($BO19:$DW19,,BD$8-1))</f>
        <v>35714</v>
      </c>
      <c r="BE19" s="173">
        <f ca="1">CHOOSE(BE$6,SUMIFS(INDIRECT("EB[" &amp; BE$12 &amp; "]"),EB[indic_nrg],$A18,EB[Nositel],$B19,EB[Výběr],1,EB[unit],"TJ"),INDEX($BO19:$DW19,,BE$4),BE$9/(INDEX(Roky_výhled,,BE$8)-Last_Bil)*(INDEX($BO19:$DW19,,BE$8)-INDEX($D19:$BL19,,$E$1))+INDEX($D19:$BL19,,$E$1),BE$9/(INDEX(Roky_výhled,,BE$8)-INDEX(Roky_výhled,,BE$8-1))*(INDEX($BO19:$DW19,,BE$8)-INDEX($BO19:$DW19,,BE$8-1))+INDEX($BO19:$DW19,,BE$8-1))</f>
        <v>35546</v>
      </c>
      <c r="BF19" s="173">
        <f ca="1">CHOOSE(BF$6,SUMIFS(INDIRECT("EB[" &amp; BF$12 &amp; "]"),EB[indic_nrg],$A18,EB[Nositel],$B19,EB[Výběr],1,EB[unit],"TJ"),INDEX($BO19:$DW19,,BF$4),BF$9/(INDEX(Roky_výhled,,BF$8)-Last_Bil)*(INDEX($BO19:$DW19,,BF$8)-INDEX($D19:$BL19,,$E$1))+INDEX($D19:$BL19,,$E$1),BF$9/(INDEX(Roky_výhled,,BF$8)-INDEX(Roky_výhled,,BF$8-1))*(INDEX($BO19:$DW19,,BF$8)-INDEX($BO19:$DW19,,BF$8-1))+INDEX($BO19:$DW19,,BF$8-1))</f>
        <v>35378</v>
      </c>
      <c r="BG19" s="173">
        <f ca="1">CHOOSE(BG$6,SUMIFS(INDIRECT("EB[" &amp; BG$12 &amp; "]"),EB[indic_nrg],$A18,EB[Nositel],$B19,EB[Výběr],1,EB[unit],"TJ"),INDEX($BO19:$DW19,,BG$4),BG$9/(INDEX(Roky_výhled,,BG$8)-Last_Bil)*(INDEX($BO19:$DW19,,BG$8)-INDEX($D19:$BL19,,$E$1))+INDEX($D19:$BL19,,$E$1),BG$9/(INDEX(Roky_výhled,,BG$8)-INDEX(Roky_výhled,,BG$8-1))*(INDEX($BO19:$DW19,,BG$8)-INDEX($BO19:$DW19,,BG$8-1))+INDEX($BO19:$DW19,,BG$8-1))</f>
        <v>35210</v>
      </c>
      <c r="BH19" s="173">
        <f ca="1">CHOOSE(BH$6,SUMIFS(INDIRECT("EB[" &amp; BH$12 &amp; "]"),EB[indic_nrg],$A18,EB[Nositel],$B19,EB[Výběr],1,EB[unit],"TJ"),INDEX($BO19:$DW19,,BH$4),BH$9/(INDEX(Roky_výhled,,BH$8)-Last_Bil)*(INDEX($BO19:$DW19,,BH$8)-INDEX($D19:$BL19,,$E$1))+INDEX($D19:$BL19,,$E$1),BH$9/(INDEX(Roky_výhled,,BH$8)-INDEX(Roky_výhled,,BH$8-1))*(INDEX($BO19:$DW19,,BH$8)-INDEX($BO19:$DW19,,BH$8-1))+INDEX($BO19:$DW19,,BH$8-1))</f>
        <v>35030</v>
      </c>
      <c r="BI19" s="173">
        <f ca="1">CHOOSE(BI$6,SUMIFS(INDIRECT("EB[" &amp; BI$12 &amp; "]"),EB[indic_nrg],$A18,EB[Nositel],$B19,EB[Výběr],1,EB[unit],"TJ"),INDEX($BO19:$DW19,,BI$4),BI$9/(INDEX(Roky_výhled,,BI$8)-Last_Bil)*(INDEX($BO19:$DW19,,BI$8)-INDEX($D19:$BL19,,$E$1))+INDEX($D19:$BL19,,$E$1),BI$9/(INDEX(Roky_výhled,,BI$8)-INDEX(Roky_výhled,,BI$8-1))*(INDEX($BO19:$DW19,,BI$8)-INDEX($BO19:$DW19,,BI$8-1))+INDEX($BO19:$DW19,,BI$8-1))</f>
        <v>34850</v>
      </c>
      <c r="BJ19" s="173">
        <f ca="1">CHOOSE(BJ$6,SUMIFS(INDIRECT("EB[" &amp; BJ$12 &amp; "]"),EB[indic_nrg],$A18,EB[Nositel],$B19,EB[Výběr],1,EB[unit],"TJ"),INDEX($BO19:$DW19,,BJ$4),BJ$9/(INDEX(Roky_výhled,,BJ$8)-Last_Bil)*(INDEX($BO19:$DW19,,BJ$8)-INDEX($D19:$BL19,,$E$1))+INDEX($D19:$BL19,,$E$1),BJ$9/(INDEX(Roky_výhled,,BJ$8)-INDEX(Roky_výhled,,BJ$8-1))*(INDEX($BO19:$DW19,,BJ$8)-INDEX($BO19:$DW19,,BJ$8-1))+INDEX($BO19:$DW19,,BJ$8-1))</f>
        <v>34670</v>
      </c>
      <c r="BK19" s="173">
        <f ca="1">CHOOSE(BK$6,SUMIFS(INDIRECT("EB[" &amp; BK$12 &amp; "]"),EB[indic_nrg],$A18,EB[Nositel],$B19,EB[Výběr],1,EB[unit],"TJ"),INDEX($BO19:$DW19,,BK$4),BK$9/(INDEX(Roky_výhled,,BK$8)-Last_Bil)*(INDEX($BO19:$DW19,,BK$8)-INDEX($D19:$BL19,,$E$1))+INDEX($D19:$BL19,,$E$1),BK$9/(INDEX(Roky_výhled,,BK$8)-INDEX(Roky_výhled,,BK$8-1))*(INDEX($BO19:$DW19,,BK$8)-INDEX($BO19:$DW19,,BK$8-1))+INDEX($BO19:$DW19,,BK$8-1))</f>
        <v>34490</v>
      </c>
      <c r="BL19" s="174">
        <f ca="1">CHOOSE(BL$6,SUMIFS(INDIRECT("EB[" &amp; BL$12 &amp; "]"),EB[indic_nrg],$A18,EB[Nositel],$B19,EB[Výběr],1,EB[unit],"TJ"),INDEX($BO19:$DW19,,BL$4),BL$9/(INDEX(Roky_výhled,,BL$8)-Last_Bil)*(INDEX($BO19:$DW19,,BL$8)-INDEX($D19:$BL19,,$E$1))+INDEX($D19:$BL19,,$E$1),BL$9/(INDEX(Roky_výhled,,BL$8)-INDEX(Roky_výhled,,BL$8-1))*(INDEX($BO19:$DW19,,BL$8)-INDEX($BO19:$DW19,,BL$8-1))+INDEX($BO19:$DW19,,BL$8-1))</f>
        <v>34310</v>
      </c>
      <c r="BM19"/>
      <c r="BN19" s="221" t="str">
        <f t="shared" si="65"/>
        <v>Teplo</v>
      </c>
      <c r="BO19" s="285">
        <v>43540</v>
      </c>
      <c r="BP19" s="286">
        <v>40280</v>
      </c>
      <c r="BQ19" s="286">
        <v>38320</v>
      </c>
      <c r="BR19" s="286">
        <v>38100</v>
      </c>
      <c r="BS19" s="286">
        <v>37530</v>
      </c>
      <c r="BT19" s="286">
        <v>36830</v>
      </c>
      <c r="BU19" s="286">
        <v>36050</v>
      </c>
      <c r="BV19" s="286">
        <v>35210</v>
      </c>
      <c r="BW19" s="286">
        <v>34310</v>
      </c>
      <c r="BX19" s="286">
        <v>33330</v>
      </c>
      <c r="BY19" s="287">
        <v>32240.000000000004</v>
      </c>
      <c r="BZ19" s="281"/>
      <c r="CA19" s="281"/>
      <c r="CB19" s="281"/>
      <c r="CC19" s="281"/>
      <c r="CD19" s="281"/>
      <c r="CE19" s="281"/>
      <c r="CF19" s="281"/>
      <c r="CG19" s="281"/>
      <c r="CH19" s="281"/>
      <c r="CI19" s="281"/>
      <c r="CJ19" s="281"/>
      <c r="CK19" s="281"/>
      <c r="CL19" s="281"/>
      <c r="CM19" s="281"/>
      <c r="CN19" s="281"/>
      <c r="CO19" s="281"/>
      <c r="CP19" s="281"/>
      <c r="CQ19" s="281"/>
      <c r="CR19" s="281"/>
      <c r="CS19" s="281"/>
      <c r="CT19" s="281"/>
      <c r="CU19" s="281"/>
      <c r="CV19" s="281"/>
      <c r="CW19" s="281"/>
      <c r="CX19" s="281"/>
      <c r="CY19" s="281"/>
      <c r="CZ19" s="281"/>
      <c r="DA19" s="281"/>
      <c r="DB19" s="281"/>
      <c r="DC19" s="281"/>
      <c r="DD19" s="281"/>
      <c r="DE19" s="281"/>
      <c r="DF19" s="281"/>
      <c r="DG19" s="281"/>
      <c r="DH19" s="281"/>
      <c r="DI19" s="281"/>
      <c r="DJ19" s="281"/>
      <c r="DK19" s="281"/>
      <c r="DL19" s="281"/>
      <c r="DM19" s="281"/>
      <c r="DN19" s="281"/>
      <c r="DO19" s="281"/>
      <c r="DP19" s="281"/>
      <c r="DQ19" s="281"/>
      <c r="DR19" s="281"/>
      <c r="DS19" s="281"/>
      <c r="DT19" s="281"/>
      <c r="DU19" s="281"/>
      <c r="DV19" s="281"/>
      <c r="DW19" s="281"/>
    </row>
    <row r="20" spans="1:127" s="196" customFormat="1" x14ac:dyDescent="0.25">
      <c r="A20" s="196" t="str">
        <f t="shared" si="66"/>
        <v>B_102010</v>
      </c>
      <c r="B20" t="s">
        <v>3256</v>
      </c>
      <c r="C20" s="179" t="s">
        <v>3252</v>
      </c>
      <c r="D20" s="215">
        <f ca="1">CHOOSE(D$6,SUMIFS(INDIRECT("EB[" &amp; D$12 &amp; "]"),EB[indic_nrg],$A19,EB[Nositel],$B20,EB[Výběr],1,EB[unit],"TJ"),INDEX($BO20:$DW20,,D$4),D$9/(INDEX(Roky_výhled,,D$8)-Last_Bil)*(INDEX($BO20:$DW20,,D$8)-INDEX($D20:$BL20,,$E$1))+INDEX($D20:$BL20,,$E$1),D$9/(INDEX(Roky_výhled,,D$8)-INDEX(Roky_výhled,,D$8-1))*(INDEX($BO20:$DW20,,D$8)-INDEX($BO20:$DW20,,D$8-1))+INDEX($BO20:$DW20,,D$8-1))</f>
        <v>0</v>
      </c>
      <c r="E20" s="173">
        <f ca="1">CHOOSE(E$6,SUMIFS(INDIRECT("EB[" &amp; E$12 &amp; "]"),EB[indic_nrg],$A19,EB[Nositel],$B20,EB[Výběr],1,EB[unit],"TJ"),INDEX($BO20:$DW20,,E$4),E$9/(INDEX(Roky_výhled,,E$8)-Last_Bil)*(INDEX($BO20:$DW20,,E$8)-INDEX($D20:$BL20,,$E$1))+INDEX($D20:$BL20,,$E$1),E$9/(INDEX(Roky_výhled,,E$8)-INDEX(Roky_výhled,,E$8-1))*(INDEX($BO20:$DW20,,E$8)-INDEX($BO20:$DW20,,E$8-1))+INDEX($BO20:$DW20,,E$8-1))</f>
        <v>0</v>
      </c>
      <c r="F20" s="173">
        <f ca="1">CHOOSE(F$6,SUMIFS(INDIRECT("EB[" &amp; F$12 &amp; "]"),EB[indic_nrg],$A19,EB[Nositel],$B20,EB[Výběr],1,EB[unit],"TJ"),INDEX($BO20:$DW20,,F$4),F$9/(INDEX(Roky_výhled,,F$8)-Last_Bil)*(INDEX($BO20:$DW20,,F$8)-INDEX($D20:$BL20,,$E$1))+INDEX($D20:$BL20,,$E$1),F$9/(INDEX(Roky_výhled,,F$8)-INDEX(Roky_výhled,,F$8-1))*(INDEX($BO20:$DW20,,F$8)-INDEX($BO20:$DW20,,F$8-1))+INDEX($BO20:$DW20,,F$8-1))</f>
        <v>0</v>
      </c>
      <c r="G20" s="173">
        <f ca="1">CHOOSE(G$6,SUMIFS(INDIRECT("EB[" &amp; G$12 &amp; "]"),EB[indic_nrg],$A19,EB[Nositel],$B20,EB[Výběr],1,EB[unit],"TJ"),INDEX($BO20:$DW20,,G$4),G$9/(INDEX(Roky_výhled,,G$8)-Last_Bil)*(INDEX($BO20:$DW20,,G$8)-INDEX($D20:$BL20,,$E$1))+INDEX($D20:$BL20,,$E$1),G$9/(INDEX(Roky_výhled,,G$8)-INDEX(Roky_výhled,,G$8-1))*(INDEX($BO20:$DW20,,G$8)-INDEX($BO20:$DW20,,G$8-1))+INDEX($BO20:$DW20,,G$8-1))</f>
        <v>0</v>
      </c>
      <c r="H20" s="173">
        <f ca="1">CHOOSE(H$6,SUMIFS(INDIRECT("EB[" &amp; H$12 &amp; "]"),EB[indic_nrg],$A19,EB[Nositel],$B20,EB[Výběr],1,EB[unit],"TJ"),INDEX($BO20:$DW20,,H$4),H$9/(INDEX(Roky_výhled,,H$8)-Last_Bil)*(INDEX($BO20:$DW20,,H$8)-INDEX($D20:$BL20,,$E$1))+INDEX($D20:$BL20,,$E$1),H$9/(INDEX(Roky_výhled,,H$8)-INDEX(Roky_výhled,,H$8-1))*(INDEX($BO20:$DW20,,H$8)-INDEX($BO20:$DW20,,H$8-1))+INDEX($BO20:$DW20,,H$8-1))</f>
        <v>0</v>
      </c>
      <c r="I20" s="173">
        <f ca="1">CHOOSE(I$6,SUMIFS(INDIRECT("EB[" &amp; I$12 &amp; "]"),EB[indic_nrg],$A19,EB[Nositel],$B20,EB[Výběr],1,EB[unit],"TJ"),INDEX($BO20:$DW20,,I$4),I$9/(INDEX(Roky_výhled,,I$8)-Last_Bil)*(INDEX($BO20:$DW20,,I$8)-INDEX($D20:$BL20,,$E$1))+INDEX($D20:$BL20,,$E$1),I$9/(INDEX(Roky_výhled,,I$8)-INDEX(Roky_výhled,,I$8-1))*(INDEX($BO20:$DW20,,I$8)-INDEX($BO20:$DW20,,I$8-1))+INDEX($BO20:$DW20,,I$8-1))</f>
        <v>0</v>
      </c>
      <c r="J20" s="173">
        <f ca="1">CHOOSE(J$6,SUMIFS(INDIRECT("EB[" &amp; J$12 &amp; "]"),EB[indic_nrg],$A19,EB[Nositel],$B20,EB[Výběr],1,EB[unit],"TJ"),INDEX($BO20:$DW20,,J$4),J$9/(INDEX(Roky_výhled,,J$8)-Last_Bil)*(INDEX($BO20:$DW20,,J$8)-INDEX($D20:$BL20,,$E$1))+INDEX($D20:$BL20,,$E$1),J$9/(INDEX(Roky_výhled,,J$8)-INDEX(Roky_výhled,,J$8-1))*(INDEX($BO20:$DW20,,J$8)-INDEX($BO20:$DW20,,J$8-1))+INDEX($BO20:$DW20,,J$8-1))</f>
        <v>0</v>
      </c>
      <c r="K20" s="173">
        <f ca="1">CHOOSE(K$6,SUMIFS(INDIRECT("EB[" &amp; K$12 &amp; "]"),EB[indic_nrg],$A19,EB[Nositel],$B20,EB[Výběr],1,EB[unit],"TJ"),INDEX($BO20:$DW20,,K$4),K$9/(INDEX(Roky_výhled,,K$8)-Last_Bil)*(INDEX($BO20:$DW20,,K$8)-INDEX($D20:$BL20,,$E$1))+INDEX($D20:$BL20,,$E$1),K$9/(INDEX(Roky_výhled,,K$8)-INDEX(Roky_výhled,,K$8-1))*(INDEX($BO20:$DW20,,K$8)-INDEX($BO20:$DW20,,K$8-1))+INDEX($BO20:$DW20,,K$8-1))</f>
        <v>0</v>
      </c>
      <c r="L20" s="173">
        <f ca="1">CHOOSE(L$6,SUMIFS(INDIRECT("EB[" &amp; L$12 &amp; "]"),EB[indic_nrg],$A19,EB[Nositel],$B20,EB[Výběr],1,EB[unit],"TJ"),INDEX($BO20:$DW20,,L$4),L$9/(INDEX(Roky_výhled,,L$8)-Last_Bil)*(INDEX($BO20:$DW20,,L$8)-INDEX($D20:$BL20,,$E$1))+INDEX($D20:$BL20,,$E$1),L$9/(INDEX(Roky_výhled,,L$8)-INDEX(Roky_výhled,,L$8-1))*(INDEX($BO20:$DW20,,L$8)-INDEX($BO20:$DW20,,L$8-1))+INDEX($BO20:$DW20,,L$8-1))</f>
        <v>0</v>
      </c>
      <c r="M20" s="173">
        <f ca="1">CHOOSE(M$6,SUMIFS(INDIRECT("EB[" &amp; M$12 &amp; "]"),EB[indic_nrg],$A19,EB[Nositel],$B20,EB[Výběr],1,EB[unit],"TJ"),INDEX($BO20:$DW20,,M$4),M$9/(INDEX(Roky_výhled,,M$8)-Last_Bil)*(INDEX($BO20:$DW20,,M$8)-INDEX($D20:$BL20,,$E$1))+INDEX($D20:$BL20,,$E$1),M$9/(INDEX(Roky_výhled,,M$8)-INDEX(Roky_výhled,,M$8-1))*(INDEX($BO20:$DW20,,M$8)-INDEX($BO20:$DW20,,M$8-1))+INDEX($BO20:$DW20,,M$8-1))</f>
        <v>0</v>
      </c>
      <c r="N20" s="173">
        <f ca="1">CHOOSE(N$6,SUMIFS(INDIRECT("EB[" &amp; N$12 &amp; "]"),EB[indic_nrg],$A19,EB[Nositel],$B20,EB[Výběr],1,EB[unit],"TJ"),INDEX($BO20:$DW20,,N$4),N$9/(INDEX(Roky_výhled,,N$8)-Last_Bil)*(INDEX($BO20:$DW20,,N$8)-INDEX($D20:$BL20,,$E$1))+INDEX($D20:$BL20,,$E$1),N$9/(INDEX(Roky_výhled,,N$8)-INDEX(Roky_výhled,,N$8-1))*(INDEX($BO20:$DW20,,N$8)-INDEX($BO20:$DW20,,N$8-1))+INDEX($BO20:$DW20,,N$8-1))</f>
        <v>0</v>
      </c>
      <c r="O20" s="173">
        <f ca="1">CHOOSE(O$6,SUMIFS(INDIRECT("EB[" &amp; O$12 &amp; "]"),EB[indic_nrg],$A19,EB[Nositel],$B20,EB[Výběr],1,EB[unit],"TJ"),INDEX($BO20:$DW20,,O$4),O$9/(INDEX(Roky_výhled,,O$8)-Last_Bil)*(INDEX($BO20:$DW20,,O$8)-INDEX($D20:$BL20,,$E$1))+INDEX($D20:$BL20,,$E$1),O$9/(INDEX(Roky_výhled,,O$8)-INDEX(Roky_výhled,,O$8-1))*(INDEX($BO20:$DW20,,O$8)-INDEX($BO20:$DW20,,O$8-1))+INDEX($BO20:$DW20,,O$8-1))</f>
        <v>0</v>
      </c>
      <c r="P20" s="173">
        <f ca="1">CHOOSE(P$6,SUMIFS(INDIRECT("EB[" &amp; P$12 &amp; "]"),EB[indic_nrg],$A19,EB[Nositel],$B20,EB[Výběr],1,EB[unit],"TJ"),INDEX($BO20:$DW20,,P$4),P$9/(INDEX(Roky_výhled,,P$8)-Last_Bil)*(INDEX($BO20:$DW20,,P$8)-INDEX($D20:$BL20,,$E$1))+INDEX($D20:$BL20,,$E$1),P$9/(INDEX(Roky_výhled,,P$8)-INDEX(Roky_výhled,,P$8-1))*(INDEX($BO20:$DW20,,P$8)-INDEX($BO20:$DW20,,P$8-1))+INDEX($BO20:$DW20,,P$8-1))</f>
        <v>0</v>
      </c>
      <c r="Q20" s="173">
        <f ca="1">CHOOSE(Q$6,SUMIFS(INDIRECT("EB[" &amp; Q$12 &amp; "]"),EB[indic_nrg],$A19,EB[Nositel],$B20,EB[Výběr],1,EB[unit],"TJ"),INDEX($BO20:$DW20,,Q$4),Q$9/(INDEX(Roky_výhled,,Q$8)-Last_Bil)*(INDEX($BO20:$DW20,,Q$8)-INDEX($D20:$BL20,,$E$1))+INDEX($D20:$BL20,,$E$1),Q$9/(INDEX(Roky_výhled,,Q$8)-INDEX(Roky_výhled,,Q$8-1))*(INDEX($BO20:$DW20,,Q$8)-INDEX($BO20:$DW20,,Q$8-1))+INDEX($BO20:$DW20,,Q$8-1))</f>
        <v>58</v>
      </c>
      <c r="R20" s="173">
        <f ca="1">CHOOSE(R$6,SUMIFS(INDIRECT("EB[" &amp; R$12 &amp; "]"),EB[indic_nrg],$A19,EB[Nositel],$B20,EB[Výběr],1,EB[unit],"TJ"),INDEX($BO20:$DW20,,R$4),R$9/(INDEX(Roky_výhled,,R$8)-Last_Bil)*(INDEX($BO20:$DW20,,R$8)-INDEX($D20:$BL20,,$E$1))+INDEX($D20:$BL20,,$E$1),R$9/(INDEX(Roky_výhled,,R$8)-INDEX(Roky_výhled,,R$8-1))*(INDEX($BO20:$DW20,,R$8)-INDEX($BO20:$DW20,,R$8-1))+INDEX($BO20:$DW20,,R$8-1))</f>
        <v>65</v>
      </c>
      <c r="S20" s="173">
        <f ca="1">CHOOSE(S$6,SUMIFS(INDIRECT("EB[" &amp; S$12 &amp; "]"),EB[indic_nrg],$A19,EB[Nositel],$B20,EB[Výběr],1,EB[unit],"TJ"),INDEX($BO20:$DW20,,S$4),S$9/(INDEX(Roky_výhled,,S$8)-Last_Bil)*(INDEX($BO20:$DW20,,S$8)-INDEX($D20:$BL20,,$E$1))+INDEX($D20:$BL20,,$E$1),S$9/(INDEX(Roky_výhled,,S$8)-INDEX(Roky_výhled,,S$8-1))*(INDEX($BO20:$DW20,,S$8)-INDEX($BO20:$DW20,,S$8-1))+INDEX($BO20:$DW20,,S$8-1))</f>
        <v>78</v>
      </c>
      <c r="T20" s="173">
        <f ca="1">CHOOSE(T$6,SUMIFS(INDIRECT("EB[" &amp; T$12 &amp; "]"),EB[indic_nrg],$A19,EB[Nositel],$B20,EB[Výběr],1,EB[unit],"TJ"),INDEX($BO20:$DW20,,T$4),T$9/(INDEX(Roky_výhled,,T$8)-Last_Bil)*(INDEX($BO20:$DW20,,T$8)-INDEX($D20:$BL20,,$E$1))+INDEX($D20:$BL20,,$E$1),T$9/(INDEX(Roky_výhled,,T$8)-INDEX(Roky_výhled,,T$8-1))*(INDEX($BO20:$DW20,,T$8)-INDEX($BO20:$DW20,,T$8-1))+INDEX($BO20:$DW20,,T$8-1))</f>
        <v>98</v>
      </c>
      <c r="U20" s="173">
        <f ca="1">CHOOSE(U$6,SUMIFS(INDIRECT("EB[" &amp; U$12 &amp; "]"),EB[indic_nrg],$A19,EB[Nositel],$B20,EB[Výběr],1,EB[unit],"TJ"),INDEX($BO20:$DW20,,U$4),U$9/(INDEX(Roky_výhled,,U$8)-Last_Bil)*(INDEX($BO20:$DW20,,U$8)-INDEX($D20:$BL20,,$E$1))+INDEX($D20:$BL20,,$E$1),U$9/(INDEX(Roky_výhled,,U$8)-INDEX(Roky_výhled,,U$8-1))*(INDEX($BO20:$DW20,,U$8)-INDEX($BO20:$DW20,,U$8-1))+INDEX($BO20:$DW20,,U$8-1))</f>
        <v>123</v>
      </c>
      <c r="V20" s="173">
        <f ca="1">CHOOSE(V$6,SUMIFS(INDIRECT("EB[" &amp; V$12 &amp; "]"),EB[indic_nrg],$A19,EB[Nositel],$B20,EB[Výběr],1,EB[unit],"TJ"),INDEX($BO20:$DW20,,V$4),V$9/(INDEX(Roky_výhled,,V$8)-Last_Bil)*(INDEX($BO20:$DW20,,V$8)-INDEX($D20:$BL20,,$E$1))+INDEX($D20:$BL20,,$E$1),V$9/(INDEX(Roky_výhled,,V$8)-INDEX(Roky_výhled,,V$8-1))*(INDEX($BO20:$DW20,,V$8)-INDEX($BO20:$DW20,,V$8-1))+INDEX($BO20:$DW20,,V$8-1))</f>
        <v>154</v>
      </c>
      <c r="W20" s="173">
        <f ca="1">CHOOSE(W$6,SUMIFS(INDIRECT("EB[" &amp; W$12 &amp; "]"),EB[indic_nrg],$A19,EB[Nositel],$B20,EB[Výběr],1,EB[unit],"TJ"),INDEX($BO20:$DW20,,W$4),W$9/(INDEX(Roky_výhled,,W$8)-Last_Bil)*(INDEX($BO20:$DW20,,W$8)-INDEX($D20:$BL20,,$E$1))+INDEX($D20:$BL20,,$E$1),W$9/(INDEX(Roky_výhled,,W$8)-INDEX(Roky_výhled,,W$8-1))*(INDEX($BO20:$DW20,,W$8)-INDEX($BO20:$DW20,,W$8-1))+INDEX($BO20:$DW20,,W$8-1))</f>
        <v>206</v>
      </c>
      <c r="X20" s="173">
        <f ca="1">CHOOSE(X$6,SUMIFS(INDIRECT("EB[" &amp; X$12 &amp; "]"),EB[indic_nrg],$A19,EB[Nositel],$B20,EB[Výběr],1,EB[unit],"TJ"),INDEX($BO20:$DW20,,X$4),X$9/(INDEX(Roky_výhled,,X$8)-Last_Bil)*(INDEX($BO20:$DW20,,X$8)-INDEX($D20:$BL20,,$E$1))+INDEX($D20:$BL20,,$E$1),X$9/(INDEX(Roky_výhled,,X$8)-INDEX(Roky_výhled,,X$8-1))*(INDEX($BO20:$DW20,,X$8)-INDEX($BO20:$DW20,,X$8-1))+INDEX($BO20:$DW20,,X$8-1))</f>
        <v>286</v>
      </c>
      <c r="Y20" s="173">
        <f ca="1">CHOOSE(Y$6,SUMIFS(INDIRECT("EB[" &amp; Y$12 &amp; "]"),EB[indic_nrg],$A19,EB[Nositel],$B20,EB[Výběr],1,EB[unit],"TJ"),INDEX($BO20:$DW20,,Y$4),Y$9/(INDEX(Roky_výhled,,Y$8)-Last_Bil)*(INDEX($BO20:$DW20,,Y$8)-INDEX($D20:$BL20,,$E$1))+INDEX($D20:$BL20,,$E$1),Y$9/(INDEX(Roky_výhled,,Y$8)-INDEX(Roky_výhled,,Y$8-1))*(INDEX($BO20:$DW20,,Y$8)-INDEX($BO20:$DW20,,Y$8-1))+INDEX($BO20:$DW20,,Y$8-1))</f>
        <v>355</v>
      </c>
      <c r="Z20" s="173">
        <f ca="1">CHOOSE(Z$6,SUMIFS(INDIRECT("EB[" &amp; Z$12 &amp; "]"),EB[indic_nrg],$A19,EB[Nositel],$B20,EB[Výběr],1,EB[unit],"TJ"),INDEX($BO20:$DW20,,Z$4),Z$9/(INDEX(Roky_výhled,,Z$8)-Last_Bil)*(INDEX($BO20:$DW20,,Z$8)-INDEX($D20:$BL20,,$E$1))+INDEX($D20:$BL20,,$E$1),Z$9/(INDEX(Roky_výhled,,Z$8)-INDEX(Roky_výhled,,Z$8-1))*(INDEX($BO20:$DW20,,Z$8)-INDEX($BO20:$DW20,,Z$8-1))+INDEX($BO20:$DW20,,Z$8-1))</f>
        <v>441</v>
      </c>
      <c r="AA20" s="173">
        <f ca="1">CHOOSE(AA$6,SUMIFS(INDIRECT("EB[" &amp; AA$12 &amp; "]"),EB[indic_nrg],$A19,EB[Nositel],$B20,EB[Výběr],1,EB[unit],"TJ"),INDEX($BO20:$DW20,,AA$4),AA$9/(INDEX(Roky_výhled,,AA$8)-Last_Bil)*(INDEX($BO20:$DW20,,AA$8)-INDEX($D20:$BL20,,$E$1))+INDEX($D20:$BL20,,$E$1),AA$9/(INDEX(Roky_výhled,,AA$8)-INDEX(Roky_výhled,,AA$8-1))*(INDEX($BO20:$DW20,,AA$8)-INDEX($BO20:$DW20,,AA$8-1))+INDEX($BO20:$DW20,,AA$8-1))</f>
        <v>498</v>
      </c>
      <c r="AB20" s="173">
        <f ca="1">CHOOSE(AB$6,SUMIFS(INDIRECT("EB[" &amp; AB$12 &amp; "]"),EB[indic_nrg],$A19,EB[Nositel],$B20,EB[Výběr],1,EB[unit],"TJ"),INDEX($BO20:$DW20,,AB$4),AB$9/(INDEX(Roky_výhled,,AB$8)-Last_Bil)*(INDEX($BO20:$DW20,,AB$8)-INDEX($D20:$BL20,,$E$1))+INDEX($D20:$BL20,,$E$1),AB$9/(INDEX(Roky_výhled,,AB$8)-INDEX(Roky_výhled,,AB$8-1))*(INDEX($BO20:$DW20,,AB$8)-INDEX($BO20:$DW20,,AB$8-1))+INDEX($BO20:$DW20,,AB$8-1))</f>
        <v>539</v>
      </c>
      <c r="AC20" s="173">
        <f ca="1">CHOOSE(AC$6,SUMIFS(INDIRECT("EB[" &amp; AC$12 &amp; "]"),EB[indic_nrg],$A19,EB[Nositel],$B20,EB[Výběr],1,EB[unit],"TJ"),INDEX($BO20:$DW20,,AC$4),AC$9/(INDEX(Roky_výhled,,AC$8)-Last_Bil)*(INDEX($BO20:$DW20,,AC$8)-INDEX($D20:$BL20,,$E$1))+INDEX($D20:$BL20,,$E$1),AC$9/(INDEX(Roky_výhled,,AC$8)-INDEX(Roky_výhled,,AC$8-1))*(INDEX($BO20:$DW20,,AC$8)-INDEX($BO20:$DW20,,AC$8-1))+INDEX($BO20:$DW20,,AC$8-1))</f>
        <v>579</v>
      </c>
      <c r="AD20" s="173">
        <f ca="1">CHOOSE(AD$6,SUMIFS(INDIRECT("EB[" &amp; AD$12 &amp; "]"),EB[indic_nrg],$A19,EB[Nositel],$B20,EB[Výběr],1,EB[unit],"TJ"),INDEX($BO20:$DW20,,AD$4),AD$9/(INDEX(Roky_výhled,,AD$8)-Last_Bil)*(INDEX($BO20:$DW20,,AD$8)-INDEX($D20:$BL20,,$E$1))+INDEX($D20:$BL20,,$E$1),AD$9/(INDEX(Roky_výhled,,AD$8)-INDEX(Roky_výhled,,AD$8-1))*(INDEX($BO20:$DW20,,AD$8)-INDEX($BO20:$DW20,,AD$8-1))+INDEX($BO20:$DW20,,AD$8-1))</f>
        <v>645.20000000000005</v>
      </c>
      <c r="AE20" s="173">
        <f ca="1">CHOOSE(AE$6,SUMIFS(INDIRECT("EB[" &amp; AE$12 &amp; "]"),EB[indic_nrg],$A19,EB[Nositel],$B20,EB[Výběr],1,EB[unit],"TJ"),INDEX($BO20:$DW20,,AE$4),AE$9/(INDEX(Roky_výhled,,AE$8)-Last_Bil)*(INDEX($BO20:$DW20,,AE$8)-INDEX($D20:$BL20,,$E$1))+INDEX($D20:$BL20,,$E$1),AE$9/(INDEX(Roky_výhled,,AE$8)-INDEX(Roky_výhled,,AE$8-1))*(INDEX($BO20:$DW20,,AE$8)-INDEX($BO20:$DW20,,AE$8-1))+INDEX($BO20:$DW20,,AE$8-1))</f>
        <v>711.4</v>
      </c>
      <c r="AF20" s="173">
        <f ca="1">CHOOSE(AF$6,SUMIFS(INDIRECT("EB[" &amp; AF$12 &amp; "]"),EB[indic_nrg],$A19,EB[Nositel],$B20,EB[Výběr],1,EB[unit],"TJ"),INDEX($BO20:$DW20,,AF$4),AF$9/(INDEX(Roky_výhled,,AF$8)-Last_Bil)*(INDEX($BO20:$DW20,,AF$8)-INDEX($D20:$BL20,,$E$1))+INDEX($D20:$BL20,,$E$1),AF$9/(INDEX(Roky_výhled,,AF$8)-INDEX(Roky_výhled,,AF$8-1))*(INDEX($BO20:$DW20,,AF$8)-INDEX($BO20:$DW20,,AF$8-1))+INDEX($BO20:$DW20,,AF$8-1))</f>
        <v>777.6</v>
      </c>
      <c r="AG20" s="173">
        <f ca="1">CHOOSE(AG$6,SUMIFS(INDIRECT("EB[" &amp; AG$12 &amp; "]"),EB[indic_nrg],$A19,EB[Nositel],$B20,EB[Výběr],1,EB[unit],"TJ"),INDEX($BO20:$DW20,,AG$4),AG$9/(INDEX(Roky_výhled,,AG$8)-Last_Bil)*(INDEX($BO20:$DW20,,AG$8)-INDEX($D20:$BL20,,$E$1))+INDEX($D20:$BL20,,$E$1),AG$9/(INDEX(Roky_výhled,,AG$8)-INDEX(Roky_výhled,,AG$8-1))*(INDEX($BO20:$DW20,,AG$8)-INDEX($BO20:$DW20,,AG$8-1))+INDEX($BO20:$DW20,,AG$8-1))</f>
        <v>843.8</v>
      </c>
      <c r="AH20" s="173">
        <f ca="1">CHOOSE(AH$6,SUMIFS(INDIRECT("EB[" &amp; AH$12 &amp; "]"),EB[indic_nrg],$A19,EB[Nositel],$B20,EB[Výběr],1,EB[unit],"TJ"),INDEX($BO20:$DW20,,AH$4),AH$9/(INDEX(Roky_výhled,,AH$8)-Last_Bil)*(INDEX($BO20:$DW20,,AH$8)-INDEX($D20:$BL20,,$E$1))+INDEX($D20:$BL20,,$E$1),AH$9/(INDEX(Roky_výhled,,AH$8)-INDEX(Roky_výhled,,AH$8-1))*(INDEX($BO20:$DW20,,AH$8)-INDEX($BO20:$DW20,,AH$8-1))+INDEX($BO20:$DW20,,AH$8-1))</f>
        <v>910</v>
      </c>
      <c r="AI20" s="173">
        <f ca="1">CHOOSE(AI$6,SUMIFS(INDIRECT("EB[" &amp; AI$12 &amp; "]"),EB[indic_nrg],$A19,EB[Nositel],$B20,EB[Výběr],1,EB[unit],"TJ"),INDEX($BO20:$DW20,,AI$4),AI$9/(INDEX(Roky_výhled,,AI$8)-Last_Bil)*(INDEX($BO20:$DW20,,AI$8)-INDEX($D20:$BL20,,$E$1))+INDEX($D20:$BL20,,$E$1),AI$9/(INDEX(Roky_výhled,,AI$8)-INDEX(Roky_výhled,,AI$8-1))*(INDEX($BO20:$DW20,,AI$8)-INDEX($BO20:$DW20,,AI$8-1))+INDEX($BO20:$DW20,,AI$8-1))</f>
        <v>1030</v>
      </c>
      <c r="AJ20" s="173">
        <f ca="1">CHOOSE(AJ$6,SUMIFS(INDIRECT("EB[" &amp; AJ$12 &amp; "]"),EB[indic_nrg],$A19,EB[Nositel],$B20,EB[Výběr],1,EB[unit],"TJ"),INDEX($BO20:$DW20,,AJ$4),AJ$9/(INDEX(Roky_výhled,,AJ$8)-Last_Bil)*(INDEX($BO20:$DW20,,AJ$8)-INDEX($D20:$BL20,,$E$1))+INDEX($D20:$BL20,,$E$1),AJ$9/(INDEX(Roky_výhled,,AJ$8)-INDEX(Roky_výhled,,AJ$8-1))*(INDEX($BO20:$DW20,,AJ$8)-INDEX($BO20:$DW20,,AJ$8-1))+INDEX($BO20:$DW20,,AJ$8-1))</f>
        <v>1150</v>
      </c>
      <c r="AK20" s="173">
        <f ca="1">CHOOSE(AK$6,SUMIFS(INDIRECT("EB[" &amp; AK$12 &amp; "]"),EB[indic_nrg],$A19,EB[Nositel],$B20,EB[Výběr],1,EB[unit],"TJ"),INDEX($BO20:$DW20,,AK$4),AK$9/(INDEX(Roky_výhled,,AK$8)-Last_Bil)*(INDEX($BO20:$DW20,,AK$8)-INDEX($D20:$BL20,,$E$1))+INDEX($D20:$BL20,,$E$1),AK$9/(INDEX(Roky_výhled,,AK$8)-INDEX(Roky_výhled,,AK$8-1))*(INDEX($BO20:$DW20,,AK$8)-INDEX($BO20:$DW20,,AK$8-1))+INDEX($BO20:$DW20,,AK$8-1))</f>
        <v>1270</v>
      </c>
      <c r="AL20" s="173">
        <f ca="1">CHOOSE(AL$6,SUMIFS(INDIRECT("EB[" &amp; AL$12 &amp; "]"),EB[indic_nrg],$A19,EB[Nositel],$B20,EB[Výběr],1,EB[unit],"TJ"),INDEX($BO20:$DW20,,AL$4),AL$9/(INDEX(Roky_výhled,,AL$8)-Last_Bil)*(INDEX($BO20:$DW20,,AL$8)-INDEX($D20:$BL20,,$E$1))+INDEX($D20:$BL20,,$E$1),AL$9/(INDEX(Roky_výhled,,AL$8)-INDEX(Roky_výhled,,AL$8-1))*(INDEX($BO20:$DW20,,AL$8)-INDEX($BO20:$DW20,,AL$8-1))+INDEX($BO20:$DW20,,AL$8-1))</f>
        <v>1390</v>
      </c>
      <c r="AM20" s="173">
        <f ca="1">CHOOSE(AM$6,SUMIFS(INDIRECT("EB[" &amp; AM$12 &amp; "]"),EB[indic_nrg],$A19,EB[Nositel],$B20,EB[Výběr],1,EB[unit],"TJ"),INDEX($BO20:$DW20,,AM$4),AM$9/(INDEX(Roky_výhled,,AM$8)-Last_Bil)*(INDEX($BO20:$DW20,,AM$8)-INDEX($D20:$BL20,,$E$1))+INDEX($D20:$BL20,,$E$1),AM$9/(INDEX(Roky_výhled,,AM$8)-INDEX(Roky_výhled,,AM$8-1))*(INDEX($BO20:$DW20,,AM$8)-INDEX($BO20:$DW20,,AM$8-1))+INDEX($BO20:$DW20,,AM$8-1))</f>
        <v>1510</v>
      </c>
      <c r="AN20" s="173">
        <f ca="1">CHOOSE(AN$6,SUMIFS(INDIRECT("EB[" &amp; AN$12 &amp; "]"),EB[indic_nrg],$A19,EB[Nositel],$B20,EB[Výběr],1,EB[unit],"TJ"),INDEX($BO20:$DW20,,AN$4),AN$9/(INDEX(Roky_výhled,,AN$8)-Last_Bil)*(INDEX($BO20:$DW20,,AN$8)-INDEX($D20:$BL20,,$E$1))+INDEX($D20:$BL20,,$E$1),AN$9/(INDEX(Roky_výhled,,AN$8)-INDEX(Roky_výhled,,AN$8-1))*(INDEX($BO20:$DW20,,AN$8)-INDEX($BO20:$DW20,,AN$8-1))+INDEX($BO20:$DW20,,AN$8-1))</f>
        <v>1714</v>
      </c>
      <c r="AO20" s="173">
        <f ca="1">CHOOSE(AO$6,SUMIFS(INDIRECT("EB[" &amp; AO$12 &amp; "]"),EB[indic_nrg],$A19,EB[Nositel],$B20,EB[Výběr],1,EB[unit],"TJ"),INDEX($BO20:$DW20,,AO$4),AO$9/(INDEX(Roky_výhled,,AO$8)-Last_Bil)*(INDEX($BO20:$DW20,,AO$8)-INDEX($D20:$BL20,,$E$1))+INDEX($D20:$BL20,,$E$1),AO$9/(INDEX(Roky_výhled,,AO$8)-INDEX(Roky_výhled,,AO$8-1))*(INDEX($BO20:$DW20,,AO$8)-INDEX($BO20:$DW20,,AO$8-1))+INDEX($BO20:$DW20,,AO$8-1))</f>
        <v>1918</v>
      </c>
      <c r="AP20" s="173">
        <f ca="1">CHOOSE(AP$6,SUMIFS(INDIRECT("EB[" &amp; AP$12 &amp; "]"),EB[indic_nrg],$A19,EB[Nositel],$B20,EB[Výběr],1,EB[unit],"TJ"),INDEX($BO20:$DW20,,AP$4),AP$9/(INDEX(Roky_výhled,,AP$8)-Last_Bil)*(INDEX($BO20:$DW20,,AP$8)-INDEX($D20:$BL20,,$E$1))+INDEX($D20:$BL20,,$E$1),AP$9/(INDEX(Roky_výhled,,AP$8)-INDEX(Roky_výhled,,AP$8-1))*(INDEX($BO20:$DW20,,AP$8)-INDEX($BO20:$DW20,,AP$8-1))+INDEX($BO20:$DW20,,AP$8-1))</f>
        <v>2122</v>
      </c>
      <c r="AQ20" s="173">
        <f ca="1">CHOOSE(AQ$6,SUMIFS(INDIRECT("EB[" &amp; AQ$12 &amp; "]"),EB[indic_nrg],$A19,EB[Nositel],$B20,EB[Výběr],1,EB[unit],"TJ"),INDEX($BO20:$DW20,,AQ$4),AQ$9/(INDEX(Roky_výhled,,AQ$8)-Last_Bil)*(INDEX($BO20:$DW20,,AQ$8)-INDEX($D20:$BL20,,$E$1))+INDEX($D20:$BL20,,$E$1),AQ$9/(INDEX(Roky_výhled,,AQ$8)-INDEX(Roky_výhled,,AQ$8-1))*(INDEX($BO20:$DW20,,AQ$8)-INDEX($BO20:$DW20,,AQ$8-1))+INDEX($BO20:$DW20,,AQ$8-1))</f>
        <v>2326</v>
      </c>
      <c r="AR20" s="173">
        <f ca="1">CHOOSE(AR$6,SUMIFS(INDIRECT("EB[" &amp; AR$12 &amp; "]"),EB[indic_nrg],$A19,EB[Nositel],$B20,EB[Výběr],1,EB[unit],"TJ"),INDEX($BO20:$DW20,,AR$4),AR$9/(INDEX(Roky_výhled,,AR$8)-Last_Bil)*(INDEX($BO20:$DW20,,AR$8)-INDEX($D20:$BL20,,$E$1))+INDEX($D20:$BL20,,$E$1),AR$9/(INDEX(Roky_výhled,,AR$8)-INDEX(Roky_výhled,,AR$8-1))*(INDEX($BO20:$DW20,,AR$8)-INDEX($BO20:$DW20,,AR$8-1))+INDEX($BO20:$DW20,,AR$8-1))</f>
        <v>2530</v>
      </c>
      <c r="AS20" s="173">
        <f ca="1">CHOOSE(AS$6,SUMIFS(INDIRECT("EB[" &amp; AS$12 &amp; "]"),EB[indic_nrg],$A19,EB[Nositel],$B20,EB[Výběr],1,EB[unit],"TJ"),INDEX($BO20:$DW20,,AS$4),AS$9/(INDEX(Roky_výhled,,AS$8)-Last_Bil)*(INDEX($BO20:$DW20,,AS$8)-INDEX($D20:$BL20,,$E$1))+INDEX($D20:$BL20,,$E$1),AS$9/(INDEX(Roky_výhled,,AS$8)-INDEX(Roky_výhled,,AS$8-1))*(INDEX($BO20:$DW20,,AS$8)-INDEX($BO20:$DW20,,AS$8-1))+INDEX($BO20:$DW20,,AS$8-1))</f>
        <v>2832</v>
      </c>
      <c r="AT20" s="173">
        <f ca="1">CHOOSE(AT$6,SUMIFS(INDIRECT("EB[" &amp; AT$12 &amp; "]"),EB[indic_nrg],$A19,EB[Nositel],$B20,EB[Výběr],1,EB[unit],"TJ"),INDEX($BO20:$DW20,,AT$4),AT$9/(INDEX(Roky_výhled,,AT$8)-Last_Bil)*(INDEX($BO20:$DW20,,AT$8)-INDEX($D20:$BL20,,$E$1))+INDEX($D20:$BL20,,$E$1),AT$9/(INDEX(Roky_výhled,,AT$8)-INDEX(Roky_výhled,,AT$8-1))*(INDEX($BO20:$DW20,,AT$8)-INDEX($BO20:$DW20,,AT$8-1))+INDEX($BO20:$DW20,,AT$8-1))</f>
        <v>3134</v>
      </c>
      <c r="AU20" s="173">
        <f ca="1">CHOOSE(AU$6,SUMIFS(INDIRECT("EB[" &amp; AU$12 &amp; "]"),EB[indic_nrg],$A19,EB[Nositel],$B20,EB[Výběr],1,EB[unit],"TJ"),INDEX($BO20:$DW20,,AU$4),AU$9/(INDEX(Roky_výhled,,AU$8)-Last_Bil)*(INDEX($BO20:$DW20,,AU$8)-INDEX($D20:$BL20,,$E$1))+INDEX($D20:$BL20,,$E$1),AU$9/(INDEX(Roky_výhled,,AU$8)-INDEX(Roky_výhled,,AU$8-1))*(INDEX($BO20:$DW20,,AU$8)-INDEX($BO20:$DW20,,AU$8-1))+INDEX($BO20:$DW20,,AU$8-1))</f>
        <v>3436</v>
      </c>
      <c r="AV20" s="173">
        <f ca="1">CHOOSE(AV$6,SUMIFS(INDIRECT("EB[" &amp; AV$12 &amp; "]"),EB[indic_nrg],$A19,EB[Nositel],$B20,EB[Výběr],1,EB[unit],"TJ"),INDEX($BO20:$DW20,,AV$4),AV$9/(INDEX(Roky_výhled,,AV$8)-Last_Bil)*(INDEX($BO20:$DW20,,AV$8)-INDEX($D20:$BL20,,$E$1))+INDEX($D20:$BL20,,$E$1),AV$9/(INDEX(Roky_výhled,,AV$8)-INDEX(Roky_výhled,,AV$8-1))*(INDEX($BO20:$DW20,,AV$8)-INDEX($BO20:$DW20,,AV$8-1))+INDEX($BO20:$DW20,,AV$8-1))</f>
        <v>3738</v>
      </c>
      <c r="AW20" s="173">
        <f ca="1">CHOOSE(AW$6,SUMIFS(INDIRECT("EB[" &amp; AW$12 &amp; "]"),EB[indic_nrg],$A19,EB[Nositel],$B20,EB[Výběr],1,EB[unit],"TJ"),INDEX($BO20:$DW20,,AW$4),AW$9/(INDEX(Roky_výhled,,AW$8)-Last_Bil)*(INDEX($BO20:$DW20,,AW$8)-INDEX($D20:$BL20,,$E$1))+INDEX($D20:$BL20,,$E$1),AW$9/(INDEX(Roky_výhled,,AW$8)-INDEX(Roky_výhled,,AW$8-1))*(INDEX($BO20:$DW20,,AW$8)-INDEX($BO20:$DW20,,AW$8-1))+INDEX($BO20:$DW20,,AW$8-1))</f>
        <v>4040</v>
      </c>
      <c r="AX20" s="173">
        <f ca="1">CHOOSE(AX$6,SUMIFS(INDIRECT("EB[" &amp; AX$12 &amp; "]"),EB[indic_nrg],$A19,EB[Nositel],$B20,EB[Výběr],1,EB[unit],"TJ"),INDEX($BO20:$DW20,,AX$4),AX$9/(INDEX(Roky_výhled,,AX$8)-Last_Bil)*(INDEX($BO20:$DW20,,AX$8)-INDEX($D20:$BL20,,$E$1))+INDEX($D20:$BL20,,$E$1),AX$9/(INDEX(Roky_výhled,,AX$8)-INDEX(Roky_výhled,,AX$8-1))*(INDEX($BO20:$DW20,,AX$8)-INDEX($BO20:$DW20,,AX$8-1))+INDEX($BO20:$DW20,,AX$8-1))</f>
        <v>4040</v>
      </c>
      <c r="AY20" s="173">
        <f ca="1">CHOOSE(AY$6,SUMIFS(INDIRECT("EB[" &amp; AY$12 &amp; "]"),EB[indic_nrg],$A19,EB[Nositel],$B20,EB[Výběr],1,EB[unit],"TJ"),INDEX($BO20:$DW20,,AY$4),AY$9/(INDEX(Roky_výhled,,AY$8)-Last_Bil)*(INDEX($BO20:$DW20,,AY$8)-INDEX($D20:$BL20,,$E$1))+INDEX($D20:$BL20,,$E$1),AY$9/(INDEX(Roky_výhled,,AY$8)-INDEX(Roky_výhled,,AY$8-1))*(INDEX($BO20:$DW20,,AY$8)-INDEX($BO20:$DW20,,AY$8-1))+INDEX($BO20:$DW20,,AY$8-1))</f>
        <v>4040</v>
      </c>
      <c r="AZ20" s="173">
        <f ca="1">CHOOSE(AZ$6,SUMIFS(INDIRECT("EB[" &amp; AZ$12 &amp; "]"),EB[indic_nrg],$A19,EB[Nositel],$B20,EB[Výběr],1,EB[unit],"TJ"),INDEX($BO20:$DW20,,AZ$4),AZ$9/(INDEX(Roky_výhled,,AZ$8)-Last_Bil)*(INDEX($BO20:$DW20,,AZ$8)-INDEX($D20:$BL20,,$E$1))+INDEX($D20:$BL20,,$E$1),AZ$9/(INDEX(Roky_výhled,,AZ$8)-INDEX(Roky_výhled,,AZ$8-1))*(INDEX($BO20:$DW20,,AZ$8)-INDEX($BO20:$DW20,,AZ$8-1))+INDEX($BO20:$DW20,,AZ$8-1))</f>
        <v>4040</v>
      </c>
      <c r="BA20" s="173">
        <f ca="1">CHOOSE(BA$6,SUMIFS(INDIRECT("EB[" &amp; BA$12 &amp; "]"),EB[indic_nrg],$A19,EB[Nositel],$B20,EB[Výběr],1,EB[unit],"TJ"),INDEX($BO20:$DW20,,BA$4),BA$9/(INDEX(Roky_výhled,,BA$8)-Last_Bil)*(INDEX($BO20:$DW20,,BA$8)-INDEX($D20:$BL20,,$E$1))+INDEX($D20:$BL20,,$E$1),BA$9/(INDEX(Roky_výhled,,BA$8)-INDEX(Roky_výhled,,BA$8-1))*(INDEX($BO20:$DW20,,BA$8)-INDEX($BO20:$DW20,,BA$8-1))+INDEX($BO20:$DW20,,BA$8-1))</f>
        <v>4040</v>
      </c>
      <c r="BB20" s="173">
        <f ca="1">CHOOSE(BB$6,SUMIFS(INDIRECT("EB[" &amp; BB$12 &amp; "]"),EB[indic_nrg],$A19,EB[Nositel],$B20,EB[Výběr],1,EB[unit],"TJ"),INDEX($BO20:$DW20,,BB$4),BB$9/(INDEX(Roky_výhled,,BB$8)-Last_Bil)*(INDEX($BO20:$DW20,,BB$8)-INDEX($D20:$BL20,,$E$1))+INDEX($D20:$BL20,,$E$1),BB$9/(INDEX(Roky_výhled,,BB$8)-INDEX(Roky_výhled,,BB$8-1))*(INDEX($BO20:$DW20,,BB$8)-INDEX($BO20:$DW20,,BB$8-1))+INDEX($BO20:$DW20,,BB$8-1))</f>
        <v>4040</v>
      </c>
      <c r="BC20" s="173">
        <f ca="1">CHOOSE(BC$6,SUMIFS(INDIRECT("EB[" &amp; BC$12 &amp; "]"),EB[indic_nrg],$A19,EB[Nositel],$B20,EB[Výběr],1,EB[unit],"TJ"),INDEX($BO20:$DW20,,BC$4),BC$9/(INDEX(Roky_výhled,,BC$8)-Last_Bil)*(INDEX($BO20:$DW20,,BC$8)-INDEX($D20:$BL20,,$E$1))+INDEX($D20:$BL20,,$E$1),BC$9/(INDEX(Roky_výhled,,BC$8)-INDEX(Roky_výhled,,BC$8-1))*(INDEX($BO20:$DW20,,BC$8)-INDEX($BO20:$DW20,,BC$8-1))+INDEX($BO20:$DW20,,BC$8-1))</f>
        <v>4040</v>
      </c>
      <c r="BD20" s="173">
        <f ca="1">CHOOSE(BD$6,SUMIFS(INDIRECT("EB[" &amp; BD$12 &amp; "]"),EB[indic_nrg],$A19,EB[Nositel],$B20,EB[Výběr],1,EB[unit],"TJ"),INDEX($BO20:$DW20,,BD$4),BD$9/(INDEX(Roky_výhled,,BD$8)-Last_Bil)*(INDEX($BO20:$DW20,,BD$8)-INDEX($D20:$BL20,,$E$1))+INDEX($D20:$BL20,,$E$1),BD$9/(INDEX(Roky_výhled,,BD$8)-INDEX(Roky_výhled,,BD$8-1))*(INDEX($BO20:$DW20,,BD$8)-INDEX($BO20:$DW20,,BD$8-1))+INDEX($BO20:$DW20,,BD$8-1))</f>
        <v>4040</v>
      </c>
      <c r="BE20" s="173">
        <f ca="1">CHOOSE(BE$6,SUMIFS(INDIRECT("EB[" &amp; BE$12 &amp; "]"),EB[indic_nrg],$A19,EB[Nositel],$B20,EB[Výběr],1,EB[unit],"TJ"),INDEX($BO20:$DW20,,BE$4),BE$9/(INDEX(Roky_výhled,,BE$8)-Last_Bil)*(INDEX($BO20:$DW20,,BE$8)-INDEX($D20:$BL20,,$E$1))+INDEX($D20:$BL20,,$E$1),BE$9/(INDEX(Roky_výhled,,BE$8)-INDEX(Roky_výhled,,BE$8-1))*(INDEX($BO20:$DW20,,BE$8)-INDEX($BO20:$DW20,,BE$8-1))+INDEX($BO20:$DW20,,BE$8-1))</f>
        <v>4040</v>
      </c>
      <c r="BF20" s="173">
        <f ca="1">CHOOSE(BF$6,SUMIFS(INDIRECT("EB[" &amp; BF$12 &amp; "]"),EB[indic_nrg],$A19,EB[Nositel],$B20,EB[Výběr],1,EB[unit],"TJ"),INDEX($BO20:$DW20,,BF$4),BF$9/(INDEX(Roky_výhled,,BF$8)-Last_Bil)*(INDEX($BO20:$DW20,,BF$8)-INDEX($D20:$BL20,,$E$1))+INDEX($D20:$BL20,,$E$1),BF$9/(INDEX(Roky_výhled,,BF$8)-INDEX(Roky_výhled,,BF$8-1))*(INDEX($BO20:$DW20,,BF$8)-INDEX($BO20:$DW20,,BF$8-1))+INDEX($BO20:$DW20,,BF$8-1))</f>
        <v>4040</v>
      </c>
      <c r="BG20" s="173">
        <f ca="1">CHOOSE(BG$6,SUMIFS(INDIRECT("EB[" &amp; BG$12 &amp; "]"),EB[indic_nrg],$A19,EB[Nositel],$B20,EB[Výběr],1,EB[unit],"TJ"),INDEX($BO20:$DW20,,BG$4),BG$9/(INDEX(Roky_výhled,,BG$8)-Last_Bil)*(INDEX($BO20:$DW20,,BG$8)-INDEX($D20:$BL20,,$E$1))+INDEX($D20:$BL20,,$E$1),BG$9/(INDEX(Roky_výhled,,BG$8)-INDEX(Roky_výhled,,BG$8-1))*(INDEX($BO20:$DW20,,BG$8)-INDEX($BO20:$DW20,,BG$8-1))+INDEX($BO20:$DW20,,BG$8-1))</f>
        <v>4040</v>
      </c>
      <c r="BH20" s="173">
        <f ca="1">CHOOSE(BH$6,SUMIFS(INDIRECT("EB[" &amp; BH$12 &amp; "]"),EB[indic_nrg],$A19,EB[Nositel],$B20,EB[Výběr],1,EB[unit],"TJ"),INDEX($BO20:$DW20,,BH$4),BH$9/(INDEX(Roky_výhled,,BH$8)-Last_Bil)*(INDEX($BO20:$DW20,,BH$8)-INDEX($D20:$BL20,,$E$1))+INDEX($D20:$BL20,,$E$1),BH$9/(INDEX(Roky_výhled,,BH$8)-INDEX(Roky_výhled,,BH$8-1))*(INDEX($BO20:$DW20,,BH$8)-INDEX($BO20:$DW20,,BH$8-1))+INDEX($BO20:$DW20,,BH$8-1))</f>
        <v>4040</v>
      </c>
      <c r="BI20" s="173">
        <f ca="1">CHOOSE(BI$6,SUMIFS(INDIRECT("EB[" &amp; BI$12 &amp; "]"),EB[indic_nrg],$A19,EB[Nositel],$B20,EB[Výběr],1,EB[unit],"TJ"),INDEX($BO20:$DW20,,BI$4),BI$9/(INDEX(Roky_výhled,,BI$8)-Last_Bil)*(INDEX($BO20:$DW20,,BI$8)-INDEX($D20:$BL20,,$E$1))+INDEX($D20:$BL20,,$E$1),BI$9/(INDEX(Roky_výhled,,BI$8)-INDEX(Roky_výhled,,BI$8-1))*(INDEX($BO20:$DW20,,BI$8)-INDEX($BO20:$DW20,,BI$8-1))+INDEX($BO20:$DW20,,BI$8-1))</f>
        <v>4040</v>
      </c>
      <c r="BJ20" s="173">
        <f ca="1">CHOOSE(BJ$6,SUMIFS(INDIRECT("EB[" &amp; BJ$12 &amp; "]"),EB[indic_nrg],$A19,EB[Nositel],$B20,EB[Výběr],1,EB[unit],"TJ"),INDEX($BO20:$DW20,,BJ$4),BJ$9/(INDEX(Roky_výhled,,BJ$8)-Last_Bil)*(INDEX($BO20:$DW20,,BJ$8)-INDEX($D20:$BL20,,$E$1))+INDEX($D20:$BL20,,$E$1),BJ$9/(INDEX(Roky_výhled,,BJ$8)-INDEX(Roky_výhled,,BJ$8-1))*(INDEX($BO20:$DW20,,BJ$8)-INDEX($BO20:$DW20,,BJ$8-1))+INDEX($BO20:$DW20,,BJ$8-1))</f>
        <v>4040</v>
      </c>
      <c r="BK20" s="173">
        <f ca="1">CHOOSE(BK$6,SUMIFS(INDIRECT("EB[" &amp; BK$12 &amp; "]"),EB[indic_nrg],$A19,EB[Nositel],$B20,EB[Výběr],1,EB[unit],"TJ"),INDEX($BO20:$DW20,,BK$4),BK$9/(INDEX(Roky_výhled,,BK$8)-Last_Bil)*(INDEX($BO20:$DW20,,BK$8)-INDEX($D20:$BL20,,$E$1))+INDEX($D20:$BL20,,$E$1),BK$9/(INDEX(Roky_výhled,,BK$8)-INDEX(Roky_výhled,,BK$8-1))*(INDEX($BO20:$DW20,,BK$8)-INDEX($BO20:$DW20,,BK$8-1))+INDEX($BO20:$DW20,,BK$8-1))</f>
        <v>4040</v>
      </c>
      <c r="BL20" s="174">
        <f ca="1">CHOOSE(BL$6,SUMIFS(INDIRECT("EB[" &amp; BL$12 &amp; "]"),EB[indic_nrg],$A19,EB[Nositel],$B20,EB[Výběr],1,EB[unit],"TJ"),INDEX($BO20:$DW20,,BL$4),BL$9/(INDEX(Roky_výhled,,BL$8)-Last_Bil)*(INDEX($BO20:$DW20,,BL$8)-INDEX($D20:$BL20,,$E$1))+INDEX($D20:$BL20,,$E$1),BL$9/(INDEX(Roky_výhled,,BL$8)-INDEX(Roky_výhled,,BL$8-1))*(INDEX($BO20:$DW20,,BL$8)-INDEX($BO20:$DW20,,BL$8-1))+INDEX($BO20:$DW20,,BL$8-1))</f>
        <v>4040</v>
      </c>
      <c r="BM20"/>
      <c r="BN20" s="221" t="str">
        <f t="shared" si="65"/>
        <v>OZE mimo biomasu</v>
      </c>
      <c r="BO20" s="285">
        <v>440</v>
      </c>
      <c r="BP20" s="286">
        <v>530</v>
      </c>
      <c r="BQ20" s="286">
        <v>910</v>
      </c>
      <c r="BR20" s="286">
        <v>1510</v>
      </c>
      <c r="BS20" s="286">
        <v>2530</v>
      </c>
      <c r="BT20" s="286">
        <v>4040</v>
      </c>
      <c r="BU20" s="286">
        <v>4040</v>
      </c>
      <c r="BV20" s="286">
        <v>4040</v>
      </c>
      <c r="BW20" s="286">
        <v>4040</v>
      </c>
      <c r="BX20" s="286">
        <v>4000</v>
      </c>
      <c r="BY20" s="287">
        <v>4000</v>
      </c>
      <c r="BZ20" s="281"/>
      <c r="CA20" s="281"/>
      <c r="CB20" s="281"/>
      <c r="CC20" s="281"/>
      <c r="CD20" s="281"/>
      <c r="CE20" s="281"/>
      <c r="CF20" s="281"/>
      <c r="CG20" s="281"/>
      <c r="CH20" s="281"/>
      <c r="CI20" s="281"/>
      <c r="CJ20" s="281"/>
      <c r="CK20" s="281"/>
      <c r="CL20" s="281"/>
      <c r="CM20" s="281"/>
      <c r="CN20" s="281"/>
      <c r="CO20" s="281"/>
      <c r="CP20" s="281"/>
      <c r="CQ20" s="281"/>
      <c r="CR20" s="281"/>
      <c r="CS20" s="281"/>
      <c r="CT20" s="281"/>
      <c r="CU20" s="281"/>
      <c r="CV20" s="281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</row>
    <row r="21" spans="1:127" s="196" customFormat="1" x14ac:dyDescent="0.25">
      <c r="A21" s="196" t="str">
        <f t="shared" si="66"/>
        <v>B_102010</v>
      </c>
      <c r="B21" t="s">
        <v>3153</v>
      </c>
      <c r="C21" s="179" t="s">
        <v>3269</v>
      </c>
      <c r="D21" s="215">
        <f ca="1">CHOOSE(D$6,SUMIFS(INDIRECT("EB[" &amp; D$12 &amp; "]"),EB[indic_nrg],$A20,EB[Nositel],$B21,EB[Výběr],1,EB[unit],"TJ"),INDEX($BO21:$DW21,,D$4),D$9/(INDEX(Roky_výhled,,D$8)-Last_Bil)*(INDEX($BO21:$DW21,,D$8)-INDEX($D21:$BL21,,$E$1))+INDEX($D21:$BL21,,$E$1),D$9/(INDEX(Roky_výhled,,D$8)-INDEX(Roky_výhled,,D$8-1))*(INDEX($BO21:$DW21,,D$8)-INDEX($BO21:$DW21,,D$8-1))+INDEX($BO21:$DW21,,D$8-1))</f>
        <v>0</v>
      </c>
      <c r="E21" s="173">
        <f ca="1">CHOOSE(E$6,SUMIFS(INDIRECT("EB[" &amp; E$12 &amp; "]"),EB[indic_nrg],$A20,EB[Nositel],$B21,EB[Výběr],1,EB[unit],"TJ"),INDEX($BO21:$DW21,,E$4),E$9/(INDEX(Roky_výhled,,E$8)-Last_Bil)*(INDEX($BO21:$DW21,,E$8)-INDEX($D21:$BL21,,$E$1))+INDEX($D21:$BL21,,$E$1),E$9/(INDEX(Roky_výhled,,E$8)-INDEX(Roky_výhled,,E$8-1))*(INDEX($BO21:$DW21,,E$8)-INDEX($BO21:$DW21,,E$8-1))+INDEX($BO21:$DW21,,E$8-1))</f>
        <v>0</v>
      </c>
      <c r="F21" s="173">
        <f ca="1">CHOOSE(F$6,SUMIFS(INDIRECT("EB[" &amp; F$12 &amp; "]"),EB[indic_nrg],$A20,EB[Nositel],$B21,EB[Výběr],1,EB[unit],"TJ"),INDEX($BO21:$DW21,,F$4),F$9/(INDEX(Roky_výhled,,F$8)-Last_Bil)*(INDEX($BO21:$DW21,,F$8)-INDEX($D21:$BL21,,$E$1))+INDEX($D21:$BL21,,$E$1),F$9/(INDEX(Roky_výhled,,F$8)-INDEX(Roky_výhled,,F$8-1))*(INDEX($BO21:$DW21,,F$8)-INDEX($BO21:$DW21,,F$8-1))+INDEX($BO21:$DW21,,F$8-1))</f>
        <v>0</v>
      </c>
      <c r="G21" s="173">
        <f ca="1">CHOOSE(G$6,SUMIFS(INDIRECT("EB[" &amp; G$12 &amp; "]"),EB[indic_nrg],$A20,EB[Nositel],$B21,EB[Výběr],1,EB[unit],"TJ"),INDEX($BO21:$DW21,,G$4),G$9/(INDEX(Roky_výhled,,G$8)-Last_Bil)*(INDEX($BO21:$DW21,,G$8)-INDEX($D21:$BL21,,$E$1))+INDEX($D21:$BL21,,$E$1),G$9/(INDEX(Roky_výhled,,G$8)-INDEX(Roky_výhled,,G$8-1))*(INDEX($BO21:$DW21,,G$8)-INDEX($BO21:$DW21,,G$8-1))+INDEX($BO21:$DW21,,G$8-1))</f>
        <v>0</v>
      </c>
      <c r="H21" s="173">
        <f ca="1">CHOOSE(H$6,SUMIFS(INDIRECT("EB[" &amp; H$12 &amp; "]"),EB[indic_nrg],$A20,EB[Nositel],$B21,EB[Výběr],1,EB[unit],"TJ"),INDEX($BO21:$DW21,,H$4),H$9/(INDEX(Roky_výhled,,H$8)-Last_Bil)*(INDEX($BO21:$DW21,,H$8)-INDEX($D21:$BL21,,$E$1))+INDEX($D21:$BL21,,$E$1),H$9/(INDEX(Roky_výhled,,H$8)-INDEX(Roky_výhled,,H$8-1))*(INDEX($BO21:$DW21,,H$8)-INDEX($BO21:$DW21,,H$8-1))+INDEX($BO21:$DW21,,H$8-1))</f>
        <v>0</v>
      </c>
      <c r="I21" s="173">
        <f ca="1">CHOOSE(I$6,SUMIFS(INDIRECT("EB[" &amp; I$12 &amp; "]"),EB[indic_nrg],$A20,EB[Nositel],$B21,EB[Výběr],1,EB[unit],"TJ"),INDEX($BO21:$DW21,,I$4),I$9/(INDEX(Roky_výhled,,I$8)-Last_Bil)*(INDEX($BO21:$DW21,,I$8)-INDEX($D21:$BL21,,$E$1))+INDEX($D21:$BL21,,$E$1),I$9/(INDEX(Roky_výhled,,I$8)-INDEX(Roky_výhled,,I$8-1))*(INDEX($BO21:$DW21,,I$8)-INDEX($BO21:$DW21,,I$8-1))+INDEX($BO21:$DW21,,I$8-1))</f>
        <v>0</v>
      </c>
      <c r="J21" s="173">
        <f ca="1">CHOOSE(J$6,SUMIFS(INDIRECT("EB[" &amp; J$12 &amp; "]"),EB[indic_nrg],$A20,EB[Nositel],$B21,EB[Výběr],1,EB[unit],"TJ"),INDEX($BO21:$DW21,,J$4),J$9/(INDEX(Roky_výhled,,J$8)-Last_Bil)*(INDEX($BO21:$DW21,,J$8)-INDEX($D21:$BL21,,$E$1))+INDEX($D21:$BL21,,$E$1),J$9/(INDEX(Roky_výhled,,J$8)-INDEX(Roky_výhled,,J$8-1))*(INDEX($BO21:$DW21,,J$8)-INDEX($BO21:$DW21,,J$8-1))+INDEX($BO21:$DW21,,J$8-1))</f>
        <v>0</v>
      </c>
      <c r="K21" s="173">
        <f ca="1">CHOOSE(K$6,SUMIFS(INDIRECT("EB[" &amp; K$12 &amp; "]"),EB[indic_nrg],$A20,EB[Nositel],$B21,EB[Výběr],1,EB[unit],"TJ"),INDEX($BO21:$DW21,,K$4),K$9/(INDEX(Roky_výhled,,K$8)-Last_Bil)*(INDEX($BO21:$DW21,,K$8)-INDEX($D21:$BL21,,$E$1))+INDEX($D21:$BL21,,$E$1),K$9/(INDEX(Roky_výhled,,K$8)-INDEX(Roky_výhled,,K$8-1))*(INDEX($BO21:$DW21,,K$8)-INDEX($BO21:$DW21,,K$8-1))+INDEX($BO21:$DW21,,K$8-1))</f>
        <v>0</v>
      </c>
      <c r="L21" s="173">
        <f ca="1">CHOOSE(L$6,SUMIFS(INDIRECT("EB[" &amp; L$12 &amp; "]"),EB[indic_nrg],$A20,EB[Nositel],$B21,EB[Výběr],1,EB[unit],"TJ"),INDEX($BO21:$DW21,,L$4),L$9/(INDEX(Roky_výhled,,L$8)-Last_Bil)*(INDEX($BO21:$DW21,,L$8)-INDEX($D21:$BL21,,$E$1))+INDEX($D21:$BL21,,$E$1),L$9/(INDEX(Roky_výhled,,L$8)-INDEX(Roky_výhled,,L$8-1))*(INDEX($BO21:$DW21,,L$8)-INDEX($BO21:$DW21,,L$8-1))+INDEX($BO21:$DW21,,L$8-1))</f>
        <v>0</v>
      </c>
      <c r="M21" s="173">
        <f ca="1">CHOOSE(M$6,SUMIFS(INDIRECT("EB[" &amp; M$12 &amp; "]"),EB[indic_nrg],$A20,EB[Nositel],$B21,EB[Výběr],1,EB[unit],"TJ"),INDEX($BO21:$DW21,,M$4),M$9/(INDEX(Roky_výhled,,M$8)-Last_Bil)*(INDEX($BO21:$DW21,,M$8)-INDEX($D21:$BL21,,$E$1))+INDEX($D21:$BL21,,$E$1),M$9/(INDEX(Roky_výhled,,M$8)-INDEX(Roky_výhled,,M$8-1))*(INDEX($BO21:$DW21,,M$8)-INDEX($BO21:$DW21,,M$8-1))+INDEX($BO21:$DW21,,M$8-1))</f>
        <v>0</v>
      </c>
      <c r="N21" s="173">
        <f ca="1">CHOOSE(N$6,SUMIFS(INDIRECT("EB[" &amp; N$12 &amp; "]"),EB[indic_nrg],$A20,EB[Nositel],$B21,EB[Výběr],1,EB[unit],"TJ"),INDEX($BO21:$DW21,,N$4),N$9/(INDEX(Roky_výhled,,N$8)-Last_Bil)*(INDEX($BO21:$DW21,,N$8)-INDEX($D21:$BL21,,$E$1))+INDEX($D21:$BL21,,$E$1),N$9/(INDEX(Roky_výhled,,N$8)-INDEX(Roky_výhled,,N$8-1))*(INDEX($BO21:$DW21,,N$8)-INDEX($BO21:$DW21,,N$8-1))+INDEX($BO21:$DW21,,N$8-1))</f>
        <v>0</v>
      </c>
      <c r="O21" s="173">
        <f ca="1">CHOOSE(O$6,SUMIFS(INDIRECT("EB[" &amp; O$12 &amp; "]"),EB[indic_nrg],$A20,EB[Nositel],$B21,EB[Výběr],1,EB[unit],"TJ"),INDEX($BO21:$DW21,,O$4),O$9/(INDEX(Roky_výhled,,O$8)-Last_Bil)*(INDEX($BO21:$DW21,,O$8)-INDEX($D21:$BL21,,$E$1))+INDEX($D21:$BL21,,$E$1),O$9/(INDEX(Roky_výhled,,O$8)-INDEX(Roky_výhled,,O$8-1))*(INDEX($BO21:$DW21,,O$8)-INDEX($BO21:$DW21,,O$8-1))+INDEX($BO21:$DW21,,O$8-1))</f>
        <v>0</v>
      </c>
      <c r="P21" s="173">
        <f ca="1">CHOOSE(P$6,SUMIFS(INDIRECT("EB[" &amp; P$12 &amp; "]"),EB[indic_nrg],$A20,EB[Nositel],$B21,EB[Výběr],1,EB[unit],"TJ"),INDEX($BO21:$DW21,,P$4),P$9/(INDEX(Roky_výhled,,P$8)-Last_Bil)*(INDEX($BO21:$DW21,,P$8)-INDEX($D21:$BL21,,$E$1))+INDEX($D21:$BL21,,$E$1),P$9/(INDEX(Roky_výhled,,P$8)-INDEX(Roky_výhled,,P$8-1))*(INDEX($BO21:$DW21,,P$8)-INDEX($BO21:$DW21,,P$8-1))+INDEX($BO21:$DW21,,P$8-1))</f>
        <v>0</v>
      </c>
      <c r="Q21" s="173">
        <f ca="1">CHOOSE(Q$6,SUMIFS(INDIRECT("EB[" &amp; Q$12 &amp; "]"),EB[indic_nrg],$A20,EB[Nositel],$B21,EB[Výběr],1,EB[unit],"TJ"),INDEX($BO21:$DW21,,Q$4),Q$9/(INDEX(Roky_výhled,,Q$8)-Last_Bil)*(INDEX($BO21:$DW21,,Q$8)-INDEX($D21:$BL21,,$E$1))+INDEX($D21:$BL21,,$E$1),Q$9/(INDEX(Roky_výhled,,Q$8)-INDEX(Roky_výhled,,Q$8-1))*(INDEX($BO21:$DW21,,Q$8)-INDEX($BO21:$DW21,,Q$8-1))+INDEX($BO21:$DW21,,Q$8-1))</f>
        <v>0</v>
      </c>
      <c r="R21" s="173">
        <f ca="1">CHOOSE(R$6,SUMIFS(INDIRECT("EB[" &amp; R$12 &amp; "]"),EB[indic_nrg],$A20,EB[Nositel],$B21,EB[Výběr],1,EB[unit],"TJ"),INDEX($BO21:$DW21,,R$4),R$9/(INDEX(Roky_výhled,,R$8)-Last_Bil)*(INDEX($BO21:$DW21,,R$8)-INDEX($D21:$BL21,,$E$1))+INDEX($D21:$BL21,,$E$1),R$9/(INDEX(Roky_výhled,,R$8)-INDEX(Roky_výhled,,R$8-1))*(INDEX($BO21:$DW21,,R$8)-INDEX($BO21:$DW21,,R$8-1))+INDEX($BO21:$DW21,,R$8-1))</f>
        <v>0</v>
      </c>
      <c r="S21" s="173">
        <f ca="1">CHOOSE(S$6,SUMIFS(INDIRECT("EB[" &amp; S$12 &amp; "]"),EB[indic_nrg],$A20,EB[Nositel],$B21,EB[Výběr],1,EB[unit],"TJ"),INDEX($BO21:$DW21,,S$4),S$9/(INDEX(Roky_výhled,,S$8)-Last_Bil)*(INDEX($BO21:$DW21,,S$8)-INDEX($D21:$BL21,,$E$1))+INDEX($D21:$BL21,,$E$1),S$9/(INDEX(Roky_výhled,,S$8)-INDEX(Roky_výhled,,S$8-1))*(INDEX($BO21:$DW21,,S$8)-INDEX($BO21:$DW21,,S$8-1))+INDEX($BO21:$DW21,,S$8-1))</f>
        <v>0</v>
      </c>
      <c r="T21" s="173">
        <f ca="1">CHOOSE(T$6,SUMIFS(INDIRECT("EB[" &amp; T$12 &amp; "]"),EB[indic_nrg],$A20,EB[Nositel],$B21,EB[Výběr],1,EB[unit],"TJ"),INDEX($BO21:$DW21,,T$4),T$9/(INDEX(Roky_výhled,,T$8)-Last_Bil)*(INDEX($BO21:$DW21,,T$8)-INDEX($D21:$BL21,,$E$1))+INDEX($D21:$BL21,,$E$1),T$9/(INDEX(Roky_výhled,,T$8)-INDEX(Roky_výhled,,T$8-1))*(INDEX($BO21:$DW21,,T$8)-INDEX($BO21:$DW21,,T$8-1))+INDEX($BO21:$DW21,,T$8-1))</f>
        <v>0</v>
      </c>
      <c r="U21" s="173">
        <f ca="1">CHOOSE(U$6,SUMIFS(INDIRECT("EB[" &amp; U$12 &amp; "]"),EB[indic_nrg],$A20,EB[Nositel],$B21,EB[Výběr],1,EB[unit],"TJ"),INDEX($BO21:$DW21,,U$4),U$9/(INDEX(Roky_výhled,,U$8)-Last_Bil)*(INDEX($BO21:$DW21,,U$8)-INDEX($D21:$BL21,,$E$1))+INDEX($D21:$BL21,,$E$1),U$9/(INDEX(Roky_výhled,,U$8)-INDEX(Roky_výhled,,U$8-1))*(INDEX($BO21:$DW21,,U$8)-INDEX($BO21:$DW21,,U$8-1))+INDEX($BO21:$DW21,,U$8-1))</f>
        <v>0</v>
      </c>
      <c r="V21" s="173">
        <f ca="1">CHOOSE(V$6,SUMIFS(INDIRECT("EB[" &amp; V$12 &amp; "]"),EB[indic_nrg],$A20,EB[Nositel],$B21,EB[Výběr],1,EB[unit],"TJ"),INDEX($BO21:$DW21,,V$4),V$9/(INDEX(Roky_výhled,,V$8)-Last_Bil)*(INDEX($BO21:$DW21,,V$8)-INDEX($D21:$BL21,,$E$1))+INDEX($D21:$BL21,,$E$1),V$9/(INDEX(Roky_výhled,,V$8)-INDEX(Roky_výhled,,V$8-1))*(INDEX($BO21:$DW21,,V$8)-INDEX($BO21:$DW21,,V$8-1))+INDEX($BO21:$DW21,,V$8-1))</f>
        <v>0</v>
      </c>
      <c r="W21" s="173">
        <f ca="1">CHOOSE(W$6,SUMIFS(INDIRECT("EB[" &amp; W$12 &amp; "]"),EB[indic_nrg],$A20,EB[Nositel],$B21,EB[Výběr],1,EB[unit],"TJ"),INDEX($BO21:$DW21,,W$4),W$9/(INDEX(Roky_výhled,,W$8)-Last_Bil)*(INDEX($BO21:$DW21,,W$8)-INDEX($D21:$BL21,,$E$1))+INDEX($D21:$BL21,,$E$1),W$9/(INDEX(Roky_výhled,,W$8)-INDEX(Roky_výhled,,W$8-1))*(INDEX($BO21:$DW21,,W$8)-INDEX($BO21:$DW21,,W$8-1))+INDEX($BO21:$DW21,,W$8-1))</f>
        <v>0</v>
      </c>
      <c r="X21" s="173">
        <f ca="1">CHOOSE(X$6,SUMIFS(INDIRECT("EB[" &amp; X$12 &amp; "]"),EB[indic_nrg],$A20,EB[Nositel],$B21,EB[Výběr],1,EB[unit],"TJ"),INDEX($BO21:$DW21,,X$4),X$9/(INDEX(Roky_výhled,,X$8)-Last_Bil)*(INDEX($BO21:$DW21,,X$8)-INDEX($D21:$BL21,,$E$1))+INDEX($D21:$BL21,,$E$1),X$9/(INDEX(Roky_výhled,,X$8)-INDEX(Roky_výhled,,X$8-1))*(INDEX($BO21:$DW21,,X$8)-INDEX($BO21:$DW21,,X$8-1))+INDEX($BO21:$DW21,,X$8-1))</f>
        <v>0</v>
      </c>
      <c r="Y21" s="173">
        <f ca="1">CHOOSE(Y$6,SUMIFS(INDIRECT("EB[" &amp; Y$12 &amp; "]"),EB[indic_nrg],$A20,EB[Nositel],$B21,EB[Výběr],1,EB[unit],"TJ"),INDEX($BO21:$DW21,,Y$4),Y$9/(INDEX(Roky_výhled,,Y$8)-Last_Bil)*(INDEX($BO21:$DW21,,Y$8)-INDEX($D21:$BL21,,$E$1))+INDEX($D21:$BL21,,$E$1),Y$9/(INDEX(Roky_výhled,,Y$8)-INDEX(Roky_výhled,,Y$8-1))*(INDEX($BO21:$DW21,,Y$8)-INDEX($BO21:$DW21,,Y$8-1))+INDEX($BO21:$DW21,,Y$8-1))</f>
        <v>0</v>
      </c>
      <c r="Z21" s="173">
        <f ca="1">CHOOSE(Z$6,SUMIFS(INDIRECT("EB[" &amp; Z$12 &amp; "]"),EB[indic_nrg],$A20,EB[Nositel],$B21,EB[Výběr],1,EB[unit],"TJ"),INDEX($BO21:$DW21,,Z$4),Z$9/(INDEX(Roky_výhled,,Z$8)-Last_Bil)*(INDEX($BO21:$DW21,,Z$8)-INDEX($D21:$BL21,,$E$1))+INDEX($D21:$BL21,,$E$1),Z$9/(INDEX(Roky_výhled,,Z$8)-INDEX(Roky_výhled,,Z$8-1))*(INDEX($BO21:$DW21,,Z$8)-INDEX($BO21:$DW21,,Z$8-1))+INDEX($BO21:$DW21,,Z$8-1))</f>
        <v>0</v>
      </c>
      <c r="AA21" s="173">
        <f ca="1">CHOOSE(AA$6,SUMIFS(INDIRECT("EB[" &amp; AA$12 &amp; "]"),EB[indic_nrg],$A20,EB[Nositel],$B21,EB[Výběr],1,EB[unit],"TJ"),INDEX($BO21:$DW21,,AA$4),AA$9/(INDEX(Roky_výhled,,AA$8)-Last_Bil)*(INDEX($BO21:$DW21,,AA$8)-INDEX($D21:$BL21,,$E$1))+INDEX($D21:$BL21,,$E$1),AA$9/(INDEX(Roky_výhled,,AA$8)-INDEX(Roky_výhled,,AA$8-1))*(INDEX($BO21:$DW21,,AA$8)-INDEX($BO21:$DW21,,AA$8-1))+INDEX($BO21:$DW21,,AA$8-1))</f>
        <v>0</v>
      </c>
      <c r="AB21" s="173">
        <f ca="1">CHOOSE(AB$6,SUMIFS(INDIRECT("EB[" &amp; AB$12 &amp; "]"),EB[indic_nrg],$A20,EB[Nositel],$B21,EB[Výběr],1,EB[unit],"TJ"),INDEX($BO21:$DW21,,AB$4),AB$9/(INDEX(Roky_výhled,,AB$8)-Last_Bil)*(INDEX($BO21:$DW21,,AB$8)-INDEX($D21:$BL21,,$E$1))+INDEX($D21:$BL21,,$E$1),AB$9/(INDEX(Roky_výhled,,AB$8)-INDEX(Roky_výhled,,AB$8-1))*(INDEX($BO21:$DW21,,AB$8)-INDEX($BO21:$DW21,,AB$8-1))+INDEX($BO21:$DW21,,AB$8-1))</f>
        <v>0</v>
      </c>
      <c r="AC21" s="173">
        <f ca="1">CHOOSE(AC$6,SUMIFS(INDIRECT("EB[" &amp; AC$12 &amp; "]"),EB[indic_nrg],$A20,EB[Nositel],$B21,EB[Výběr],1,EB[unit],"TJ"),INDEX($BO21:$DW21,,AC$4),AC$9/(INDEX(Roky_výhled,,AC$8)-Last_Bil)*(INDEX($BO21:$DW21,,AC$8)-INDEX($D21:$BL21,,$E$1))+INDEX($D21:$BL21,,$E$1),AC$9/(INDEX(Roky_výhled,,AC$8)-INDEX(Roky_výhled,,AC$8-1))*(INDEX($BO21:$DW21,,AC$8)-INDEX($BO21:$DW21,,AC$8-1))+INDEX($BO21:$DW21,,AC$8-1))</f>
        <v>0</v>
      </c>
      <c r="AD21" s="173">
        <f ca="1">CHOOSE(AD$6,SUMIFS(INDIRECT("EB[" &amp; AD$12 &amp; "]"),EB[indic_nrg],$A20,EB[Nositel],$B21,EB[Výběr],1,EB[unit],"TJ"),INDEX($BO21:$DW21,,AD$4),AD$9/(INDEX(Roky_výhled,,AD$8)-Last_Bil)*(INDEX($BO21:$DW21,,AD$8)-INDEX($D21:$BL21,,$E$1))+INDEX($D21:$BL21,,$E$1),AD$9/(INDEX(Roky_výhled,,AD$8)-INDEX(Roky_výhled,,AD$8-1))*(INDEX($BO21:$DW21,,AD$8)-INDEX($BO21:$DW21,,AD$8-1))+INDEX($BO21:$DW21,,AD$8-1))</f>
        <v>0</v>
      </c>
      <c r="AE21" s="173">
        <f ca="1">CHOOSE(AE$6,SUMIFS(INDIRECT("EB[" &amp; AE$12 &amp; "]"),EB[indic_nrg],$A20,EB[Nositel],$B21,EB[Výběr],1,EB[unit],"TJ"),INDEX($BO21:$DW21,,AE$4),AE$9/(INDEX(Roky_výhled,,AE$8)-Last_Bil)*(INDEX($BO21:$DW21,,AE$8)-INDEX($D21:$BL21,,$E$1))+INDEX($D21:$BL21,,$E$1),AE$9/(INDEX(Roky_výhled,,AE$8)-INDEX(Roky_výhled,,AE$8-1))*(INDEX($BO21:$DW21,,AE$8)-INDEX($BO21:$DW21,,AE$8-1))+INDEX($BO21:$DW21,,AE$8-1))</f>
        <v>0</v>
      </c>
      <c r="AF21" s="173">
        <f ca="1">CHOOSE(AF$6,SUMIFS(INDIRECT("EB[" &amp; AF$12 &amp; "]"),EB[indic_nrg],$A20,EB[Nositel],$B21,EB[Výběr],1,EB[unit],"TJ"),INDEX($BO21:$DW21,,AF$4),AF$9/(INDEX(Roky_výhled,,AF$8)-Last_Bil)*(INDEX($BO21:$DW21,,AF$8)-INDEX($D21:$BL21,,$E$1))+INDEX($D21:$BL21,,$E$1),AF$9/(INDEX(Roky_výhled,,AF$8)-INDEX(Roky_výhled,,AF$8-1))*(INDEX($BO21:$DW21,,AF$8)-INDEX($BO21:$DW21,,AF$8-1))+INDEX($BO21:$DW21,,AF$8-1))</f>
        <v>0</v>
      </c>
      <c r="AG21" s="173">
        <f ca="1">CHOOSE(AG$6,SUMIFS(INDIRECT("EB[" &amp; AG$12 &amp; "]"),EB[indic_nrg],$A20,EB[Nositel],$B21,EB[Výběr],1,EB[unit],"TJ"),INDEX($BO21:$DW21,,AG$4),AG$9/(INDEX(Roky_výhled,,AG$8)-Last_Bil)*(INDEX($BO21:$DW21,,AG$8)-INDEX($D21:$BL21,,$E$1))+INDEX($D21:$BL21,,$E$1),AG$9/(INDEX(Roky_výhled,,AG$8)-INDEX(Roky_výhled,,AG$8-1))*(INDEX($BO21:$DW21,,AG$8)-INDEX($BO21:$DW21,,AG$8-1))+INDEX($BO21:$DW21,,AG$8-1))</f>
        <v>0</v>
      </c>
      <c r="AH21" s="173">
        <f ca="1">CHOOSE(AH$6,SUMIFS(INDIRECT("EB[" &amp; AH$12 &amp; "]"),EB[indic_nrg],$A20,EB[Nositel],$B21,EB[Výběr],1,EB[unit],"TJ"),INDEX($BO21:$DW21,,AH$4),AH$9/(INDEX(Roky_výhled,,AH$8)-Last_Bil)*(INDEX($BO21:$DW21,,AH$8)-INDEX($D21:$BL21,,$E$1))+INDEX($D21:$BL21,,$E$1),AH$9/(INDEX(Roky_výhled,,AH$8)-INDEX(Roky_výhled,,AH$8-1))*(INDEX($BO21:$DW21,,AH$8)-INDEX($BO21:$DW21,,AH$8-1))+INDEX($BO21:$DW21,,AH$8-1))</f>
        <v>0</v>
      </c>
      <c r="AI21" s="173">
        <f ca="1">CHOOSE(AI$6,SUMIFS(INDIRECT("EB[" &amp; AI$12 &amp; "]"),EB[indic_nrg],$A20,EB[Nositel],$B21,EB[Výběr],1,EB[unit],"TJ"),INDEX($BO21:$DW21,,AI$4),AI$9/(INDEX(Roky_výhled,,AI$8)-Last_Bil)*(INDEX($BO21:$DW21,,AI$8)-INDEX($D21:$BL21,,$E$1))+INDEX($D21:$BL21,,$E$1),AI$9/(INDEX(Roky_výhled,,AI$8)-INDEX(Roky_výhled,,AI$8-1))*(INDEX($BO21:$DW21,,AI$8)-INDEX($BO21:$DW21,,AI$8-1))+INDEX($BO21:$DW21,,AI$8-1))</f>
        <v>0</v>
      </c>
      <c r="AJ21" s="173">
        <f ca="1">CHOOSE(AJ$6,SUMIFS(INDIRECT("EB[" &amp; AJ$12 &amp; "]"),EB[indic_nrg],$A20,EB[Nositel],$B21,EB[Výběr],1,EB[unit],"TJ"),INDEX($BO21:$DW21,,AJ$4),AJ$9/(INDEX(Roky_výhled,,AJ$8)-Last_Bil)*(INDEX($BO21:$DW21,,AJ$8)-INDEX($D21:$BL21,,$E$1))+INDEX($D21:$BL21,,$E$1),AJ$9/(INDEX(Roky_výhled,,AJ$8)-INDEX(Roky_výhled,,AJ$8-1))*(INDEX($BO21:$DW21,,AJ$8)-INDEX($BO21:$DW21,,AJ$8-1))+INDEX($BO21:$DW21,,AJ$8-1))</f>
        <v>0</v>
      </c>
      <c r="AK21" s="173">
        <f ca="1">CHOOSE(AK$6,SUMIFS(INDIRECT("EB[" &amp; AK$12 &amp; "]"),EB[indic_nrg],$A20,EB[Nositel],$B21,EB[Výběr],1,EB[unit],"TJ"),INDEX($BO21:$DW21,,AK$4),AK$9/(INDEX(Roky_výhled,,AK$8)-Last_Bil)*(INDEX($BO21:$DW21,,AK$8)-INDEX($D21:$BL21,,$E$1))+INDEX($D21:$BL21,,$E$1),AK$9/(INDEX(Roky_výhled,,AK$8)-INDEX(Roky_výhled,,AK$8-1))*(INDEX($BO21:$DW21,,AK$8)-INDEX($BO21:$DW21,,AK$8-1))+INDEX($BO21:$DW21,,AK$8-1))</f>
        <v>0</v>
      </c>
      <c r="AL21" s="173">
        <f ca="1">CHOOSE(AL$6,SUMIFS(INDIRECT("EB[" &amp; AL$12 &amp; "]"),EB[indic_nrg],$A20,EB[Nositel],$B21,EB[Výběr],1,EB[unit],"TJ"),INDEX($BO21:$DW21,,AL$4),AL$9/(INDEX(Roky_výhled,,AL$8)-Last_Bil)*(INDEX($BO21:$DW21,,AL$8)-INDEX($D21:$BL21,,$E$1))+INDEX($D21:$BL21,,$E$1),AL$9/(INDEX(Roky_výhled,,AL$8)-INDEX(Roky_výhled,,AL$8-1))*(INDEX($BO21:$DW21,,AL$8)-INDEX($BO21:$DW21,,AL$8-1))+INDEX($BO21:$DW21,,AL$8-1))</f>
        <v>0</v>
      </c>
      <c r="AM21" s="173">
        <f ca="1">CHOOSE(AM$6,SUMIFS(INDIRECT("EB[" &amp; AM$12 &amp; "]"),EB[indic_nrg],$A20,EB[Nositel],$B21,EB[Výběr],1,EB[unit],"TJ"),INDEX($BO21:$DW21,,AM$4),AM$9/(INDEX(Roky_výhled,,AM$8)-Last_Bil)*(INDEX($BO21:$DW21,,AM$8)-INDEX($D21:$BL21,,$E$1))+INDEX($D21:$BL21,,$E$1),AM$9/(INDEX(Roky_výhled,,AM$8)-INDEX(Roky_výhled,,AM$8-1))*(INDEX($BO21:$DW21,,AM$8)-INDEX($BO21:$DW21,,AM$8-1))+INDEX($BO21:$DW21,,AM$8-1))</f>
        <v>0</v>
      </c>
      <c r="AN21" s="173">
        <f ca="1">CHOOSE(AN$6,SUMIFS(INDIRECT("EB[" &amp; AN$12 &amp; "]"),EB[indic_nrg],$A20,EB[Nositel],$B21,EB[Výběr],1,EB[unit],"TJ"),INDEX($BO21:$DW21,,AN$4),AN$9/(INDEX(Roky_výhled,,AN$8)-Last_Bil)*(INDEX($BO21:$DW21,,AN$8)-INDEX($D21:$BL21,,$E$1))+INDEX($D21:$BL21,,$E$1),AN$9/(INDEX(Roky_výhled,,AN$8)-INDEX(Roky_výhled,,AN$8-1))*(INDEX($BO21:$DW21,,AN$8)-INDEX($BO21:$DW21,,AN$8-1))+INDEX($BO21:$DW21,,AN$8-1))</f>
        <v>0</v>
      </c>
      <c r="AO21" s="173">
        <f ca="1">CHOOSE(AO$6,SUMIFS(INDIRECT("EB[" &amp; AO$12 &amp; "]"),EB[indic_nrg],$A20,EB[Nositel],$B21,EB[Výběr],1,EB[unit],"TJ"),INDEX($BO21:$DW21,,AO$4),AO$9/(INDEX(Roky_výhled,,AO$8)-Last_Bil)*(INDEX($BO21:$DW21,,AO$8)-INDEX($D21:$BL21,,$E$1))+INDEX($D21:$BL21,,$E$1),AO$9/(INDEX(Roky_výhled,,AO$8)-INDEX(Roky_výhled,,AO$8-1))*(INDEX($BO21:$DW21,,AO$8)-INDEX($BO21:$DW21,,AO$8-1))+INDEX($BO21:$DW21,,AO$8-1))</f>
        <v>0</v>
      </c>
      <c r="AP21" s="173">
        <f ca="1">CHOOSE(AP$6,SUMIFS(INDIRECT("EB[" &amp; AP$12 &amp; "]"),EB[indic_nrg],$A20,EB[Nositel],$B21,EB[Výběr],1,EB[unit],"TJ"),INDEX($BO21:$DW21,,AP$4),AP$9/(INDEX(Roky_výhled,,AP$8)-Last_Bil)*(INDEX($BO21:$DW21,,AP$8)-INDEX($D21:$BL21,,$E$1))+INDEX($D21:$BL21,,$E$1),AP$9/(INDEX(Roky_výhled,,AP$8)-INDEX(Roky_výhled,,AP$8-1))*(INDEX($BO21:$DW21,,AP$8)-INDEX($BO21:$DW21,,AP$8-1))+INDEX($BO21:$DW21,,AP$8-1))</f>
        <v>0</v>
      </c>
      <c r="AQ21" s="173">
        <f ca="1">CHOOSE(AQ$6,SUMIFS(INDIRECT("EB[" &amp; AQ$12 &amp; "]"),EB[indic_nrg],$A20,EB[Nositel],$B21,EB[Výběr],1,EB[unit],"TJ"),INDEX($BO21:$DW21,,AQ$4),AQ$9/(INDEX(Roky_výhled,,AQ$8)-Last_Bil)*(INDEX($BO21:$DW21,,AQ$8)-INDEX($D21:$BL21,,$E$1))+INDEX($D21:$BL21,,$E$1),AQ$9/(INDEX(Roky_výhled,,AQ$8)-INDEX(Roky_výhled,,AQ$8-1))*(INDEX($BO21:$DW21,,AQ$8)-INDEX($BO21:$DW21,,AQ$8-1))+INDEX($BO21:$DW21,,AQ$8-1))</f>
        <v>0</v>
      </c>
      <c r="AR21" s="173">
        <f ca="1">CHOOSE(AR$6,SUMIFS(INDIRECT("EB[" &amp; AR$12 &amp; "]"),EB[indic_nrg],$A20,EB[Nositel],$B21,EB[Výběr],1,EB[unit],"TJ"),INDEX($BO21:$DW21,,AR$4),AR$9/(INDEX(Roky_výhled,,AR$8)-Last_Bil)*(INDEX($BO21:$DW21,,AR$8)-INDEX($D21:$BL21,,$E$1))+INDEX($D21:$BL21,,$E$1),AR$9/(INDEX(Roky_výhled,,AR$8)-INDEX(Roky_výhled,,AR$8-1))*(INDEX($BO21:$DW21,,AR$8)-INDEX($BO21:$DW21,,AR$8-1))+INDEX($BO21:$DW21,,AR$8-1))</f>
        <v>0</v>
      </c>
      <c r="AS21" s="173">
        <f ca="1">CHOOSE(AS$6,SUMIFS(INDIRECT("EB[" &amp; AS$12 &amp; "]"),EB[indic_nrg],$A20,EB[Nositel],$B21,EB[Výběr],1,EB[unit],"TJ"),INDEX($BO21:$DW21,,AS$4),AS$9/(INDEX(Roky_výhled,,AS$8)-Last_Bil)*(INDEX($BO21:$DW21,,AS$8)-INDEX($D21:$BL21,,$E$1))+INDEX($D21:$BL21,,$E$1),AS$9/(INDEX(Roky_výhled,,AS$8)-INDEX(Roky_výhled,,AS$8-1))*(INDEX($BO21:$DW21,,AS$8)-INDEX($BO21:$DW21,,AS$8-1))+INDEX($BO21:$DW21,,AS$8-1))</f>
        <v>0</v>
      </c>
      <c r="AT21" s="173">
        <f ca="1">CHOOSE(AT$6,SUMIFS(INDIRECT("EB[" &amp; AT$12 &amp; "]"),EB[indic_nrg],$A20,EB[Nositel],$B21,EB[Výběr],1,EB[unit],"TJ"),INDEX($BO21:$DW21,,AT$4),AT$9/(INDEX(Roky_výhled,,AT$8)-Last_Bil)*(INDEX($BO21:$DW21,,AT$8)-INDEX($D21:$BL21,,$E$1))+INDEX($D21:$BL21,,$E$1),AT$9/(INDEX(Roky_výhled,,AT$8)-INDEX(Roky_výhled,,AT$8-1))*(INDEX($BO21:$DW21,,AT$8)-INDEX($BO21:$DW21,,AT$8-1))+INDEX($BO21:$DW21,,AT$8-1))</f>
        <v>0</v>
      </c>
      <c r="AU21" s="173">
        <f ca="1">CHOOSE(AU$6,SUMIFS(INDIRECT("EB[" &amp; AU$12 &amp; "]"),EB[indic_nrg],$A20,EB[Nositel],$B21,EB[Výběr],1,EB[unit],"TJ"),INDEX($BO21:$DW21,,AU$4),AU$9/(INDEX(Roky_výhled,,AU$8)-Last_Bil)*(INDEX($BO21:$DW21,,AU$8)-INDEX($D21:$BL21,,$E$1))+INDEX($D21:$BL21,,$E$1),AU$9/(INDEX(Roky_výhled,,AU$8)-INDEX(Roky_výhled,,AU$8-1))*(INDEX($BO21:$DW21,,AU$8)-INDEX($BO21:$DW21,,AU$8-1))+INDEX($BO21:$DW21,,AU$8-1))</f>
        <v>0</v>
      </c>
      <c r="AV21" s="173">
        <f ca="1">CHOOSE(AV$6,SUMIFS(INDIRECT("EB[" &amp; AV$12 &amp; "]"),EB[indic_nrg],$A20,EB[Nositel],$B21,EB[Výběr],1,EB[unit],"TJ"),INDEX($BO21:$DW21,,AV$4),AV$9/(INDEX(Roky_výhled,,AV$8)-Last_Bil)*(INDEX($BO21:$DW21,,AV$8)-INDEX($D21:$BL21,,$E$1))+INDEX($D21:$BL21,,$E$1),AV$9/(INDEX(Roky_výhled,,AV$8)-INDEX(Roky_výhled,,AV$8-1))*(INDEX($BO21:$DW21,,AV$8)-INDEX($BO21:$DW21,,AV$8-1))+INDEX($BO21:$DW21,,AV$8-1))</f>
        <v>0</v>
      </c>
      <c r="AW21" s="173">
        <f ca="1">CHOOSE(AW$6,SUMIFS(INDIRECT("EB[" &amp; AW$12 &amp; "]"),EB[indic_nrg],$A20,EB[Nositel],$B21,EB[Výběr],1,EB[unit],"TJ"),INDEX($BO21:$DW21,,AW$4),AW$9/(INDEX(Roky_výhled,,AW$8)-Last_Bil)*(INDEX($BO21:$DW21,,AW$8)-INDEX($D21:$BL21,,$E$1))+INDEX($D21:$BL21,,$E$1),AW$9/(INDEX(Roky_výhled,,AW$8)-INDEX(Roky_výhled,,AW$8-1))*(INDEX($BO21:$DW21,,AW$8)-INDEX($BO21:$DW21,,AW$8-1))+INDEX($BO21:$DW21,,AW$8-1))</f>
        <v>0</v>
      </c>
      <c r="AX21" s="173">
        <f ca="1">CHOOSE(AX$6,SUMIFS(INDIRECT("EB[" &amp; AX$12 &amp; "]"),EB[indic_nrg],$A20,EB[Nositel],$B21,EB[Výběr],1,EB[unit],"TJ"),INDEX($BO21:$DW21,,AX$4),AX$9/(INDEX(Roky_výhled,,AX$8)-Last_Bil)*(INDEX($BO21:$DW21,,AX$8)-INDEX($D21:$BL21,,$E$1))+INDEX($D21:$BL21,,$E$1),AX$9/(INDEX(Roky_výhled,,AX$8)-INDEX(Roky_výhled,,AX$8-1))*(INDEX($BO21:$DW21,,AX$8)-INDEX($BO21:$DW21,,AX$8-1))+INDEX($BO21:$DW21,,AX$8-1))</f>
        <v>0</v>
      </c>
      <c r="AY21" s="173">
        <f ca="1">CHOOSE(AY$6,SUMIFS(INDIRECT("EB[" &amp; AY$12 &amp; "]"),EB[indic_nrg],$A20,EB[Nositel],$B21,EB[Výběr],1,EB[unit],"TJ"),INDEX($BO21:$DW21,,AY$4),AY$9/(INDEX(Roky_výhled,,AY$8)-Last_Bil)*(INDEX($BO21:$DW21,,AY$8)-INDEX($D21:$BL21,,$E$1))+INDEX($D21:$BL21,,$E$1),AY$9/(INDEX(Roky_výhled,,AY$8)-INDEX(Roky_výhled,,AY$8-1))*(INDEX($BO21:$DW21,,AY$8)-INDEX($BO21:$DW21,,AY$8-1))+INDEX($BO21:$DW21,,AY$8-1))</f>
        <v>0</v>
      </c>
      <c r="AZ21" s="173">
        <f ca="1">CHOOSE(AZ$6,SUMIFS(INDIRECT("EB[" &amp; AZ$12 &amp; "]"),EB[indic_nrg],$A20,EB[Nositel],$B21,EB[Výběr],1,EB[unit],"TJ"),INDEX($BO21:$DW21,,AZ$4),AZ$9/(INDEX(Roky_výhled,,AZ$8)-Last_Bil)*(INDEX($BO21:$DW21,,AZ$8)-INDEX($D21:$BL21,,$E$1))+INDEX($D21:$BL21,,$E$1),AZ$9/(INDEX(Roky_výhled,,AZ$8)-INDEX(Roky_výhled,,AZ$8-1))*(INDEX($BO21:$DW21,,AZ$8)-INDEX($BO21:$DW21,,AZ$8-1))+INDEX($BO21:$DW21,,AZ$8-1))</f>
        <v>0</v>
      </c>
      <c r="BA21" s="173">
        <f ca="1">CHOOSE(BA$6,SUMIFS(INDIRECT("EB[" &amp; BA$12 &amp; "]"),EB[indic_nrg],$A20,EB[Nositel],$B21,EB[Výběr],1,EB[unit],"TJ"),INDEX($BO21:$DW21,,BA$4),BA$9/(INDEX(Roky_výhled,,BA$8)-Last_Bil)*(INDEX($BO21:$DW21,,BA$8)-INDEX($D21:$BL21,,$E$1))+INDEX($D21:$BL21,,$E$1),BA$9/(INDEX(Roky_výhled,,BA$8)-INDEX(Roky_výhled,,BA$8-1))*(INDEX($BO21:$DW21,,BA$8)-INDEX($BO21:$DW21,,BA$8-1))+INDEX($BO21:$DW21,,BA$8-1))</f>
        <v>0</v>
      </c>
      <c r="BB21" s="173">
        <f ca="1">CHOOSE(BB$6,SUMIFS(INDIRECT("EB[" &amp; BB$12 &amp; "]"),EB[indic_nrg],$A20,EB[Nositel],$B21,EB[Výběr],1,EB[unit],"TJ"),INDEX($BO21:$DW21,,BB$4),BB$9/(INDEX(Roky_výhled,,BB$8)-Last_Bil)*(INDEX($BO21:$DW21,,BB$8)-INDEX($D21:$BL21,,$E$1))+INDEX($D21:$BL21,,$E$1),BB$9/(INDEX(Roky_výhled,,BB$8)-INDEX(Roky_výhled,,BB$8-1))*(INDEX($BO21:$DW21,,BB$8)-INDEX($BO21:$DW21,,BB$8-1))+INDEX($BO21:$DW21,,BB$8-1))</f>
        <v>0</v>
      </c>
      <c r="BC21" s="173">
        <f ca="1">CHOOSE(BC$6,SUMIFS(INDIRECT("EB[" &amp; BC$12 &amp; "]"),EB[indic_nrg],$A20,EB[Nositel],$B21,EB[Výběr],1,EB[unit],"TJ"),INDEX($BO21:$DW21,,BC$4),BC$9/(INDEX(Roky_výhled,,BC$8)-Last_Bil)*(INDEX($BO21:$DW21,,BC$8)-INDEX($D21:$BL21,,$E$1))+INDEX($D21:$BL21,,$E$1),BC$9/(INDEX(Roky_výhled,,BC$8)-INDEX(Roky_výhled,,BC$8-1))*(INDEX($BO21:$DW21,,BC$8)-INDEX($BO21:$DW21,,BC$8-1))+INDEX($BO21:$DW21,,BC$8-1))</f>
        <v>0</v>
      </c>
      <c r="BD21" s="173">
        <f ca="1">CHOOSE(BD$6,SUMIFS(INDIRECT("EB[" &amp; BD$12 &amp; "]"),EB[indic_nrg],$A20,EB[Nositel],$B21,EB[Výběr],1,EB[unit],"TJ"),INDEX($BO21:$DW21,,BD$4),BD$9/(INDEX(Roky_výhled,,BD$8)-Last_Bil)*(INDEX($BO21:$DW21,,BD$8)-INDEX($D21:$BL21,,$E$1))+INDEX($D21:$BL21,,$E$1),BD$9/(INDEX(Roky_výhled,,BD$8)-INDEX(Roky_výhled,,BD$8-1))*(INDEX($BO21:$DW21,,BD$8)-INDEX($BO21:$DW21,,BD$8-1))+INDEX($BO21:$DW21,,BD$8-1))</f>
        <v>0</v>
      </c>
      <c r="BE21" s="173">
        <f ca="1">CHOOSE(BE$6,SUMIFS(INDIRECT("EB[" &amp; BE$12 &amp; "]"),EB[indic_nrg],$A20,EB[Nositel],$B21,EB[Výběr],1,EB[unit],"TJ"),INDEX($BO21:$DW21,,BE$4),BE$9/(INDEX(Roky_výhled,,BE$8)-Last_Bil)*(INDEX($BO21:$DW21,,BE$8)-INDEX($D21:$BL21,,$E$1))+INDEX($D21:$BL21,,$E$1),BE$9/(INDEX(Roky_výhled,,BE$8)-INDEX(Roky_výhled,,BE$8-1))*(INDEX($BO21:$DW21,,BE$8)-INDEX($BO21:$DW21,,BE$8-1))+INDEX($BO21:$DW21,,BE$8-1))</f>
        <v>0</v>
      </c>
      <c r="BF21" s="173">
        <f ca="1">CHOOSE(BF$6,SUMIFS(INDIRECT("EB[" &amp; BF$12 &amp; "]"),EB[indic_nrg],$A20,EB[Nositel],$B21,EB[Výběr],1,EB[unit],"TJ"),INDEX($BO21:$DW21,,BF$4),BF$9/(INDEX(Roky_výhled,,BF$8)-Last_Bil)*(INDEX($BO21:$DW21,,BF$8)-INDEX($D21:$BL21,,$E$1))+INDEX($D21:$BL21,,$E$1),BF$9/(INDEX(Roky_výhled,,BF$8)-INDEX(Roky_výhled,,BF$8-1))*(INDEX($BO21:$DW21,,BF$8)-INDEX($BO21:$DW21,,BF$8-1))+INDEX($BO21:$DW21,,BF$8-1))</f>
        <v>0</v>
      </c>
      <c r="BG21" s="173">
        <f ca="1">CHOOSE(BG$6,SUMIFS(INDIRECT("EB[" &amp; BG$12 &amp; "]"),EB[indic_nrg],$A20,EB[Nositel],$B21,EB[Výběr],1,EB[unit],"TJ"),INDEX($BO21:$DW21,,BG$4),BG$9/(INDEX(Roky_výhled,,BG$8)-Last_Bil)*(INDEX($BO21:$DW21,,BG$8)-INDEX($D21:$BL21,,$E$1))+INDEX($D21:$BL21,,$E$1),BG$9/(INDEX(Roky_výhled,,BG$8)-INDEX(Roky_výhled,,BG$8-1))*(INDEX($BO21:$DW21,,BG$8)-INDEX($BO21:$DW21,,BG$8-1))+INDEX($BO21:$DW21,,BG$8-1))</f>
        <v>0</v>
      </c>
      <c r="BH21" s="173">
        <f ca="1">CHOOSE(BH$6,SUMIFS(INDIRECT("EB[" &amp; BH$12 &amp; "]"),EB[indic_nrg],$A20,EB[Nositel],$B21,EB[Výběr],1,EB[unit],"TJ"),INDEX($BO21:$DW21,,BH$4),BH$9/(INDEX(Roky_výhled,,BH$8)-Last_Bil)*(INDEX($BO21:$DW21,,BH$8)-INDEX($D21:$BL21,,$E$1))+INDEX($D21:$BL21,,$E$1),BH$9/(INDEX(Roky_výhled,,BH$8)-INDEX(Roky_výhled,,BH$8-1))*(INDEX($BO21:$DW21,,BH$8)-INDEX($BO21:$DW21,,BH$8-1))+INDEX($BO21:$DW21,,BH$8-1))</f>
        <v>0</v>
      </c>
      <c r="BI21" s="173">
        <f ca="1">CHOOSE(BI$6,SUMIFS(INDIRECT("EB[" &amp; BI$12 &amp; "]"),EB[indic_nrg],$A20,EB[Nositel],$B21,EB[Výběr],1,EB[unit],"TJ"),INDEX($BO21:$DW21,,BI$4),BI$9/(INDEX(Roky_výhled,,BI$8)-Last_Bil)*(INDEX($BO21:$DW21,,BI$8)-INDEX($D21:$BL21,,$E$1))+INDEX($D21:$BL21,,$E$1),BI$9/(INDEX(Roky_výhled,,BI$8)-INDEX(Roky_výhled,,BI$8-1))*(INDEX($BO21:$DW21,,BI$8)-INDEX($BO21:$DW21,,BI$8-1))+INDEX($BO21:$DW21,,BI$8-1))</f>
        <v>0</v>
      </c>
      <c r="BJ21" s="173">
        <f ca="1">CHOOSE(BJ$6,SUMIFS(INDIRECT("EB[" &amp; BJ$12 &amp; "]"),EB[indic_nrg],$A20,EB[Nositel],$B21,EB[Výběr],1,EB[unit],"TJ"),INDEX($BO21:$DW21,,BJ$4),BJ$9/(INDEX(Roky_výhled,,BJ$8)-Last_Bil)*(INDEX($BO21:$DW21,,BJ$8)-INDEX($D21:$BL21,,$E$1))+INDEX($D21:$BL21,,$E$1),BJ$9/(INDEX(Roky_výhled,,BJ$8)-INDEX(Roky_výhled,,BJ$8-1))*(INDEX($BO21:$DW21,,BJ$8)-INDEX($BO21:$DW21,,BJ$8-1))+INDEX($BO21:$DW21,,BJ$8-1))</f>
        <v>0</v>
      </c>
      <c r="BK21" s="173">
        <f ca="1">CHOOSE(BK$6,SUMIFS(INDIRECT("EB[" &amp; BK$12 &amp; "]"),EB[indic_nrg],$A20,EB[Nositel],$B21,EB[Výběr],1,EB[unit],"TJ"),INDEX($BO21:$DW21,,BK$4),BK$9/(INDEX(Roky_výhled,,BK$8)-Last_Bil)*(INDEX($BO21:$DW21,,BK$8)-INDEX($D21:$BL21,,$E$1))+INDEX($D21:$BL21,,$E$1),BK$9/(INDEX(Roky_výhled,,BK$8)-INDEX(Roky_výhled,,BK$8-1))*(INDEX($BO21:$DW21,,BK$8)-INDEX($BO21:$DW21,,BK$8-1))+INDEX($BO21:$DW21,,BK$8-1))</f>
        <v>0</v>
      </c>
      <c r="BL21" s="174">
        <f ca="1">CHOOSE(BL$6,SUMIFS(INDIRECT("EB[" &amp; BL$12 &amp; "]"),EB[indic_nrg],$A20,EB[Nositel],$B21,EB[Výběr],1,EB[unit],"TJ"),INDEX($BO21:$DW21,,BL$4),BL$9/(INDEX(Roky_výhled,,BL$8)-Last_Bil)*(INDEX($BO21:$DW21,,BL$8)-INDEX($D21:$BL21,,$E$1))+INDEX($D21:$BL21,,$E$1),BL$9/(INDEX(Roky_výhled,,BL$8)-INDEX(Roky_výhled,,BL$8-1))*(INDEX($BO21:$DW21,,BL$8)-INDEX($BO21:$DW21,,BL$8-1))+INDEX($BO21:$DW21,,BL$8-1))</f>
        <v>0</v>
      </c>
      <c r="BM21"/>
      <c r="BN21" s="221" t="str">
        <f t="shared" si="65"/>
        <v>Letecký benzín</v>
      </c>
      <c r="BO21" s="285">
        <v>0</v>
      </c>
      <c r="BP21" s="286">
        <v>0</v>
      </c>
      <c r="BQ21" s="286">
        <v>0</v>
      </c>
      <c r="BR21" s="286">
        <v>0</v>
      </c>
      <c r="BS21" s="286">
        <v>0</v>
      </c>
      <c r="BT21" s="286">
        <v>0</v>
      </c>
      <c r="BU21" s="286">
        <v>0</v>
      </c>
      <c r="BV21" s="286">
        <v>0</v>
      </c>
      <c r="BW21" s="286">
        <v>0</v>
      </c>
      <c r="BX21" s="286">
        <v>0</v>
      </c>
      <c r="BY21" s="287">
        <v>0</v>
      </c>
      <c r="BZ21" s="281"/>
      <c r="CA21" s="281"/>
      <c r="CB21" s="281"/>
      <c r="CC21" s="281"/>
      <c r="CD21" s="281"/>
      <c r="CE21" s="281"/>
      <c r="CF21" s="281"/>
      <c r="CG21" s="281"/>
      <c r="CH21" s="281"/>
      <c r="CI21" s="281"/>
      <c r="CJ21" s="281"/>
      <c r="CK21" s="281"/>
      <c r="CL21" s="281"/>
      <c r="CM21" s="281"/>
      <c r="CN21" s="281"/>
      <c r="CO21" s="281"/>
      <c r="CP21" s="281"/>
      <c r="CQ21" s="281"/>
      <c r="CR21" s="281"/>
      <c r="CS21" s="281"/>
      <c r="CT21" s="281"/>
      <c r="CU21" s="281"/>
      <c r="CV21" s="281"/>
      <c r="CW21" s="281"/>
      <c r="CX21" s="281"/>
      <c r="CY21" s="281"/>
      <c r="CZ21" s="281"/>
      <c r="DA21" s="281"/>
      <c r="DB21" s="281"/>
      <c r="DC21" s="281"/>
      <c r="DD21" s="281"/>
      <c r="DE21" s="281"/>
      <c r="DF21" s="281"/>
      <c r="DG21" s="281"/>
      <c r="DH21" s="281"/>
      <c r="DI21" s="281"/>
      <c r="DJ21" s="281"/>
      <c r="DK21" s="281"/>
      <c r="DL21" s="281"/>
      <c r="DM21" s="281"/>
      <c r="DN21" s="281"/>
      <c r="DO21" s="281"/>
      <c r="DP21" s="281"/>
      <c r="DQ21" s="281"/>
      <c r="DR21" s="281"/>
      <c r="DS21" s="281"/>
      <c r="DT21" s="281"/>
      <c r="DU21" s="281"/>
      <c r="DV21" s="281"/>
      <c r="DW21" s="281"/>
    </row>
    <row r="22" spans="1:127" s="196" customFormat="1" x14ac:dyDescent="0.25">
      <c r="A22" s="196" t="str">
        <f t="shared" si="66"/>
        <v>B_102010</v>
      </c>
      <c r="B22" t="s">
        <v>2962</v>
      </c>
      <c r="C22" s="179" t="s">
        <v>3270</v>
      </c>
      <c r="D22" s="215">
        <f ca="1">CHOOSE(D$6,SUMIFS(INDIRECT("EB[" &amp; D$12 &amp; "]"),EB[indic_nrg],$A21,EB[Nositel],$B22,EB[Výběr],1,EB[unit],"TJ"),INDEX($BO22:$DW22,,D$4),D$9/(INDEX(Roky_výhled,,D$8)-Last_Bil)*(INDEX($BO22:$DW22,,D$8)-INDEX($D22:$BL22,,$E$1))+INDEX($D22:$BL22,,$E$1),D$9/(INDEX(Roky_výhled,,D$8)-INDEX(Roky_výhled,,D$8-1))*(INDEX($BO22:$DW22,,D$8)-INDEX($BO22:$DW22,,D$8-1))+INDEX($BO22:$DW22,,D$8-1))</f>
        <v>0</v>
      </c>
      <c r="E22" s="173">
        <f ca="1">CHOOSE(E$6,SUMIFS(INDIRECT("EB[" &amp; E$12 &amp; "]"),EB[indic_nrg],$A21,EB[Nositel],$B22,EB[Výběr],1,EB[unit],"TJ"),INDEX($BO22:$DW22,,E$4),E$9/(INDEX(Roky_výhled,,E$8)-Last_Bil)*(INDEX($BO22:$DW22,,E$8)-INDEX($D22:$BL22,,$E$1))+INDEX($D22:$BL22,,$E$1),E$9/(INDEX(Roky_výhled,,E$8)-INDEX(Roky_výhled,,E$8-1))*(INDEX($BO22:$DW22,,E$8)-INDEX($BO22:$DW22,,E$8-1))+INDEX($BO22:$DW22,,E$8-1))</f>
        <v>0</v>
      </c>
      <c r="F22" s="173">
        <f ca="1">CHOOSE(F$6,SUMIFS(INDIRECT("EB[" &amp; F$12 &amp; "]"),EB[indic_nrg],$A21,EB[Nositel],$B22,EB[Výběr],1,EB[unit],"TJ"),INDEX($BO22:$DW22,,F$4),F$9/(INDEX(Roky_výhled,,F$8)-Last_Bil)*(INDEX($BO22:$DW22,,F$8)-INDEX($D22:$BL22,,$E$1))+INDEX($D22:$BL22,,$E$1),F$9/(INDEX(Roky_výhled,,F$8)-INDEX(Roky_výhled,,F$8-1))*(INDEX($BO22:$DW22,,F$8)-INDEX($BO22:$DW22,,F$8-1))+INDEX($BO22:$DW22,,F$8-1))</f>
        <v>0</v>
      </c>
      <c r="G22" s="173">
        <f ca="1">CHOOSE(G$6,SUMIFS(INDIRECT("EB[" &amp; G$12 &amp; "]"),EB[indic_nrg],$A21,EB[Nositel],$B22,EB[Výběr],1,EB[unit],"TJ"),INDEX($BO22:$DW22,,G$4),G$9/(INDEX(Roky_výhled,,G$8)-Last_Bil)*(INDEX($BO22:$DW22,,G$8)-INDEX($D22:$BL22,,$E$1))+INDEX($D22:$BL22,,$E$1),G$9/(INDEX(Roky_výhled,,G$8)-INDEX(Roky_výhled,,G$8-1))*(INDEX($BO22:$DW22,,G$8)-INDEX($BO22:$DW22,,G$8-1))+INDEX($BO22:$DW22,,G$8-1))</f>
        <v>0</v>
      </c>
      <c r="H22" s="173">
        <f ca="1">CHOOSE(H$6,SUMIFS(INDIRECT("EB[" &amp; H$12 &amp; "]"),EB[indic_nrg],$A21,EB[Nositel],$B22,EB[Výběr],1,EB[unit],"TJ"),INDEX($BO22:$DW22,,H$4),H$9/(INDEX(Roky_výhled,,H$8)-Last_Bil)*(INDEX($BO22:$DW22,,H$8)-INDEX($D22:$BL22,,$E$1))+INDEX($D22:$BL22,,$E$1),H$9/(INDEX(Roky_výhled,,H$8)-INDEX(Roky_výhled,,H$8-1))*(INDEX($BO22:$DW22,,H$8)-INDEX($BO22:$DW22,,H$8-1))+INDEX($BO22:$DW22,,H$8-1))</f>
        <v>0</v>
      </c>
      <c r="I22" s="173">
        <f ca="1">CHOOSE(I$6,SUMIFS(INDIRECT("EB[" &amp; I$12 &amp; "]"),EB[indic_nrg],$A21,EB[Nositel],$B22,EB[Výběr],1,EB[unit],"TJ"),INDEX($BO22:$DW22,,I$4),I$9/(INDEX(Roky_výhled,,I$8)-Last_Bil)*(INDEX($BO22:$DW22,,I$8)-INDEX($D22:$BL22,,$E$1))+INDEX($D22:$BL22,,$E$1),I$9/(INDEX(Roky_výhled,,I$8)-INDEX(Roky_výhled,,I$8-1))*(INDEX($BO22:$DW22,,I$8)-INDEX($BO22:$DW22,,I$8-1))+INDEX($BO22:$DW22,,I$8-1))</f>
        <v>0</v>
      </c>
      <c r="J22" s="173">
        <f ca="1">CHOOSE(J$6,SUMIFS(INDIRECT("EB[" &amp; J$12 &amp; "]"),EB[indic_nrg],$A21,EB[Nositel],$B22,EB[Výběr],1,EB[unit],"TJ"),INDEX($BO22:$DW22,,J$4),J$9/(INDEX(Roky_výhled,,J$8)-Last_Bil)*(INDEX($BO22:$DW22,,J$8)-INDEX($D22:$BL22,,$E$1))+INDEX($D22:$BL22,,$E$1),J$9/(INDEX(Roky_výhled,,J$8)-INDEX(Roky_výhled,,J$8-1))*(INDEX($BO22:$DW22,,J$8)-INDEX($BO22:$DW22,,J$8-1))+INDEX($BO22:$DW22,,J$8-1))</f>
        <v>0</v>
      </c>
      <c r="K22" s="173">
        <f ca="1">CHOOSE(K$6,SUMIFS(INDIRECT("EB[" &amp; K$12 &amp; "]"),EB[indic_nrg],$A21,EB[Nositel],$B22,EB[Výběr],1,EB[unit],"TJ"),INDEX($BO22:$DW22,,K$4),K$9/(INDEX(Roky_výhled,,K$8)-Last_Bil)*(INDEX($BO22:$DW22,,K$8)-INDEX($D22:$BL22,,$E$1))+INDEX($D22:$BL22,,$E$1),K$9/(INDEX(Roky_výhled,,K$8)-INDEX(Roky_výhled,,K$8-1))*(INDEX($BO22:$DW22,,K$8)-INDEX($BO22:$DW22,,K$8-1))+INDEX($BO22:$DW22,,K$8-1))</f>
        <v>0</v>
      </c>
      <c r="L22" s="173">
        <f ca="1">CHOOSE(L$6,SUMIFS(INDIRECT("EB[" &amp; L$12 &amp; "]"),EB[indic_nrg],$A21,EB[Nositel],$B22,EB[Výběr],1,EB[unit],"TJ"),INDEX($BO22:$DW22,,L$4),L$9/(INDEX(Roky_výhled,,L$8)-Last_Bil)*(INDEX($BO22:$DW22,,L$8)-INDEX($D22:$BL22,,$E$1))+INDEX($D22:$BL22,,$E$1),L$9/(INDEX(Roky_výhled,,L$8)-INDEX(Roky_výhled,,L$8-1))*(INDEX($BO22:$DW22,,L$8)-INDEX($BO22:$DW22,,L$8-1))+INDEX($BO22:$DW22,,L$8-1))</f>
        <v>0</v>
      </c>
      <c r="M22" s="173">
        <f ca="1">CHOOSE(M$6,SUMIFS(INDIRECT("EB[" &amp; M$12 &amp; "]"),EB[indic_nrg],$A21,EB[Nositel],$B22,EB[Výběr],1,EB[unit],"TJ"),INDEX($BO22:$DW22,,M$4),M$9/(INDEX(Roky_výhled,,M$8)-Last_Bil)*(INDEX($BO22:$DW22,,M$8)-INDEX($D22:$BL22,,$E$1))+INDEX($D22:$BL22,,$E$1),M$9/(INDEX(Roky_výhled,,M$8)-INDEX(Roky_výhled,,M$8-1))*(INDEX($BO22:$DW22,,M$8)-INDEX($BO22:$DW22,,M$8-1))+INDEX($BO22:$DW22,,M$8-1))</f>
        <v>0</v>
      </c>
      <c r="N22" s="173">
        <f ca="1">CHOOSE(N$6,SUMIFS(INDIRECT("EB[" &amp; N$12 &amp; "]"),EB[indic_nrg],$A21,EB[Nositel],$B22,EB[Výběr],1,EB[unit],"TJ"),INDEX($BO22:$DW22,,N$4),N$9/(INDEX(Roky_výhled,,N$8)-Last_Bil)*(INDEX($BO22:$DW22,,N$8)-INDEX($D22:$BL22,,$E$1))+INDEX($D22:$BL22,,$E$1),N$9/(INDEX(Roky_výhled,,N$8)-INDEX(Roky_výhled,,N$8-1))*(INDEX($BO22:$DW22,,N$8)-INDEX($BO22:$DW22,,N$8-1))+INDEX($BO22:$DW22,,N$8-1))</f>
        <v>0</v>
      </c>
      <c r="O22" s="173">
        <f ca="1">CHOOSE(O$6,SUMIFS(INDIRECT("EB[" &amp; O$12 &amp; "]"),EB[indic_nrg],$A21,EB[Nositel],$B22,EB[Výběr],1,EB[unit],"TJ"),INDEX($BO22:$DW22,,O$4),O$9/(INDEX(Roky_výhled,,O$8)-Last_Bil)*(INDEX($BO22:$DW22,,O$8)-INDEX($D22:$BL22,,$E$1))+INDEX($D22:$BL22,,$E$1),O$9/(INDEX(Roky_výhled,,O$8)-INDEX(Roky_výhled,,O$8-1))*(INDEX($BO22:$DW22,,O$8)-INDEX($BO22:$DW22,,O$8-1))+INDEX($BO22:$DW22,,O$8-1))</f>
        <v>0</v>
      </c>
      <c r="P22" s="173">
        <f ca="1">CHOOSE(P$6,SUMIFS(INDIRECT("EB[" &amp; P$12 &amp; "]"),EB[indic_nrg],$A21,EB[Nositel],$B22,EB[Výběr],1,EB[unit],"TJ"),INDEX($BO22:$DW22,,P$4),P$9/(INDEX(Roky_výhled,,P$8)-Last_Bil)*(INDEX($BO22:$DW22,,P$8)-INDEX($D22:$BL22,,$E$1))+INDEX($D22:$BL22,,$E$1),P$9/(INDEX(Roky_výhled,,P$8)-INDEX(Roky_výhled,,P$8-1))*(INDEX($BO22:$DW22,,P$8)-INDEX($BO22:$DW22,,P$8-1))+INDEX($BO22:$DW22,,P$8-1))</f>
        <v>0</v>
      </c>
      <c r="Q22" s="173">
        <f ca="1">CHOOSE(Q$6,SUMIFS(INDIRECT("EB[" &amp; Q$12 &amp; "]"),EB[indic_nrg],$A21,EB[Nositel],$B22,EB[Výběr],1,EB[unit],"TJ"),INDEX($BO22:$DW22,,Q$4),Q$9/(INDEX(Roky_výhled,,Q$8)-Last_Bil)*(INDEX($BO22:$DW22,,Q$8)-INDEX($D22:$BL22,,$E$1))+INDEX($D22:$BL22,,$E$1),Q$9/(INDEX(Roky_výhled,,Q$8)-INDEX(Roky_výhled,,Q$8-1))*(INDEX($BO22:$DW22,,Q$8)-INDEX($BO22:$DW22,,Q$8-1))+INDEX($BO22:$DW22,,Q$8-1))</f>
        <v>0</v>
      </c>
      <c r="R22" s="173">
        <f ca="1">CHOOSE(R$6,SUMIFS(INDIRECT("EB[" &amp; R$12 &amp; "]"),EB[indic_nrg],$A21,EB[Nositel],$B22,EB[Výběr],1,EB[unit],"TJ"),INDEX($BO22:$DW22,,R$4),R$9/(INDEX(Roky_výhled,,R$8)-Last_Bil)*(INDEX($BO22:$DW22,,R$8)-INDEX($D22:$BL22,,$E$1))+INDEX($D22:$BL22,,$E$1),R$9/(INDEX(Roky_výhled,,R$8)-INDEX(Roky_výhled,,R$8-1))*(INDEX($BO22:$DW22,,R$8)-INDEX($BO22:$DW22,,R$8-1))+INDEX($BO22:$DW22,,R$8-1))</f>
        <v>0</v>
      </c>
      <c r="S22" s="173">
        <f ca="1">CHOOSE(S$6,SUMIFS(INDIRECT("EB[" &amp; S$12 &amp; "]"),EB[indic_nrg],$A21,EB[Nositel],$B22,EB[Výběr],1,EB[unit],"TJ"),INDEX($BO22:$DW22,,S$4),S$9/(INDEX(Roky_výhled,,S$8)-Last_Bil)*(INDEX($BO22:$DW22,,S$8)-INDEX($D22:$BL22,,$E$1))+INDEX($D22:$BL22,,$E$1),S$9/(INDEX(Roky_výhled,,S$8)-INDEX(Roky_výhled,,S$8-1))*(INDEX($BO22:$DW22,,S$8)-INDEX($BO22:$DW22,,S$8-1))+INDEX($BO22:$DW22,,S$8-1))</f>
        <v>0</v>
      </c>
      <c r="T22" s="173">
        <f ca="1">CHOOSE(T$6,SUMIFS(INDIRECT("EB[" &amp; T$12 &amp; "]"),EB[indic_nrg],$A21,EB[Nositel],$B22,EB[Výběr],1,EB[unit],"TJ"),INDEX($BO22:$DW22,,T$4),T$9/(INDEX(Roky_výhled,,T$8)-Last_Bil)*(INDEX($BO22:$DW22,,T$8)-INDEX($D22:$BL22,,$E$1))+INDEX($D22:$BL22,,$E$1),T$9/(INDEX(Roky_výhled,,T$8)-INDEX(Roky_výhled,,T$8-1))*(INDEX($BO22:$DW22,,T$8)-INDEX($BO22:$DW22,,T$8-1))+INDEX($BO22:$DW22,,T$8-1))</f>
        <v>0</v>
      </c>
      <c r="U22" s="173">
        <f ca="1">CHOOSE(U$6,SUMIFS(INDIRECT("EB[" &amp; U$12 &amp; "]"),EB[indic_nrg],$A21,EB[Nositel],$B22,EB[Výběr],1,EB[unit],"TJ"),INDEX($BO22:$DW22,,U$4),U$9/(INDEX(Roky_výhled,,U$8)-Last_Bil)*(INDEX($BO22:$DW22,,U$8)-INDEX($D22:$BL22,,$E$1))+INDEX($D22:$BL22,,$E$1),U$9/(INDEX(Roky_výhled,,U$8)-INDEX(Roky_výhled,,U$8-1))*(INDEX($BO22:$DW22,,U$8)-INDEX($BO22:$DW22,,U$8-1))+INDEX($BO22:$DW22,,U$8-1))</f>
        <v>0</v>
      </c>
      <c r="V22" s="173">
        <f ca="1">CHOOSE(V$6,SUMIFS(INDIRECT("EB[" &amp; V$12 &amp; "]"),EB[indic_nrg],$A21,EB[Nositel],$B22,EB[Výběr],1,EB[unit],"TJ"),INDEX($BO22:$DW22,,V$4),V$9/(INDEX(Roky_výhled,,V$8)-Last_Bil)*(INDEX($BO22:$DW22,,V$8)-INDEX($D22:$BL22,,$E$1))+INDEX($D22:$BL22,,$E$1),V$9/(INDEX(Roky_výhled,,V$8)-INDEX(Roky_výhled,,V$8-1))*(INDEX($BO22:$DW22,,V$8)-INDEX($BO22:$DW22,,V$8-1))+INDEX($BO22:$DW22,,V$8-1))</f>
        <v>0</v>
      </c>
      <c r="W22" s="173">
        <f ca="1">CHOOSE(W$6,SUMIFS(INDIRECT("EB[" &amp; W$12 &amp; "]"),EB[indic_nrg],$A21,EB[Nositel],$B22,EB[Výběr],1,EB[unit],"TJ"),INDEX($BO22:$DW22,,W$4),W$9/(INDEX(Roky_výhled,,W$8)-Last_Bil)*(INDEX($BO22:$DW22,,W$8)-INDEX($D22:$BL22,,$E$1))+INDEX($D22:$BL22,,$E$1),W$9/(INDEX(Roky_výhled,,W$8)-INDEX(Roky_výhled,,W$8-1))*(INDEX($BO22:$DW22,,W$8)-INDEX($BO22:$DW22,,W$8-1))+INDEX($BO22:$DW22,,W$8-1))</f>
        <v>0</v>
      </c>
      <c r="X22" s="173">
        <f ca="1">CHOOSE(X$6,SUMIFS(INDIRECT("EB[" &amp; X$12 &amp; "]"),EB[indic_nrg],$A21,EB[Nositel],$B22,EB[Výběr],1,EB[unit],"TJ"),INDEX($BO22:$DW22,,X$4),X$9/(INDEX(Roky_výhled,,X$8)-Last_Bil)*(INDEX($BO22:$DW22,,X$8)-INDEX($D22:$BL22,,$E$1))+INDEX($D22:$BL22,,$E$1),X$9/(INDEX(Roky_výhled,,X$8)-INDEX(Roky_výhled,,X$8-1))*(INDEX($BO22:$DW22,,X$8)-INDEX($BO22:$DW22,,X$8-1))+INDEX($BO22:$DW22,,X$8-1))</f>
        <v>0</v>
      </c>
      <c r="Y22" s="173">
        <f ca="1">CHOOSE(Y$6,SUMIFS(INDIRECT("EB[" &amp; Y$12 &amp; "]"),EB[indic_nrg],$A21,EB[Nositel],$B22,EB[Výběr],1,EB[unit],"TJ"),INDEX($BO22:$DW22,,Y$4),Y$9/(INDEX(Roky_výhled,,Y$8)-Last_Bil)*(INDEX($BO22:$DW22,,Y$8)-INDEX($D22:$BL22,,$E$1))+INDEX($D22:$BL22,,$E$1),Y$9/(INDEX(Roky_výhled,,Y$8)-INDEX(Roky_výhled,,Y$8-1))*(INDEX($BO22:$DW22,,Y$8)-INDEX($BO22:$DW22,,Y$8-1))+INDEX($BO22:$DW22,,Y$8-1))</f>
        <v>0</v>
      </c>
      <c r="Z22" s="173">
        <f ca="1">CHOOSE(Z$6,SUMIFS(INDIRECT("EB[" &amp; Z$12 &amp; "]"),EB[indic_nrg],$A21,EB[Nositel],$B22,EB[Výběr],1,EB[unit],"TJ"),INDEX($BO22:$DW22,,Z$4),Z$9/(INDEX(Roky_výhled,,Z$8)-Last_Bil)*(INDEX($BO22:$DW22,,Z$8)-INDEX($D22:$BL22,,$E$1))+INDEX($D22:$BL22,,$E$1),Z$9/(INDEX(Roky_výhled,,Z$8)-INDEX(Roky_výhled,,Z$8-1))*(INDEX($BO22:$DW22,,Z$8)-INDEX($BO22:$DW22,,Z$8-1))+INDEX($BO22:$DW22,,Z$8-1))</f>
        <v>0</v>
      </c>
      <c r="AA22" s="173">
        <f ca="1">CHOOSE(AA$6,SUMIFS(INDIRECT("EB[" &amp; AA$12 &amp; "]"),EB[indic_nrg],$A21,EB[Nositel],$B22,EB[Výběr],1,EB[unit],"TJ"),INDEX($BO22:$DW22,,AA$4),AA$9/(INDEX(Roky_výhled,,AA$8)-Last_Bil)*(INDEX($BO22:$DW22,,AA$8)-INDEX($D22:$BL22,,$E$1))+INDEX($D22:$BL22,,$E$1),AA$9/(INDEX(Roky_výhled,,AA$8)-INDEX(Roky_výhled,,AA$8-1))*(INDEX($BO22:$DW22,,AA$8)-INDEX($BO22:$DW22,,AA$8-1))+INDEX($BO22:$DW22,,AA$8-1))</f>
        <v>0</v>
      </c>
      <c r="AB22" s="173">
        <f ca="1">CHOOSE(AB$6,SUMIFS(INDIRECT("EB[" &amp; AB$12 &amp; "]"),EB[indic_nrg],$A21,EB[Nositel],$B22,EB[Výběr],1,EB[unit],"TJ"),INDEX($BO22:$DW22,,AB$4),AB$9/(INDEX(Roky_výhled,,AB$8)-Last_Bil)*(INDEX($BO22:$DW22,,AB$8)-INDEX($D22:$BL22,,$E$1))+INDEX($D22:$BL22,,$E$1),AB$9/(INDEX(Roky_výhled,,AB$8)-INDEX(Roky_výhled,,AB$8-1))*(INDEX($BO22:$DW22,,AB$8)-INDEX($BO22:$DW22,,AB$8-1))+INDEX($BO22:$DW22,,AB$8-1))</f>
        <v>0</v>
      </c>
      <c r="AC22" s="173">
        <f ca="1">CHOOSE(AC$6,SUMIFS(INDIRECT("EB[" &amp; AC$12 &amp; "]"),EB[indic_nrg],$A21,EB[Nositel],$B22,EB[Výběr],1,EB[unit],"TJ"),INDEX($BO22:$DW22,,AC$4),AC$9/(INDEX(Roky_výhled,,AC$8)-Last_Bil)*(INDEX($BO22:$DW22,,AC$8)-INDEX($D22:$BL22,,$E$1))+INDEX($D22:$BL22,,$E$1),AC$9/(INDEX(Roky_výhled,,AC$8)-INDEX(Roky_výhled,,AC$8-1))*(INDEX($BO22:$DW22,,AC$8)-INDEX($BO22:$DW22,,AC$8-1))+INDEX($BO22:$DW22,,AC$8-1))</f>
        <v>0</v>
      </c>
      <c r="AD22" s="173">
        <f ca="1">CHOOSE(AD$6,SUMIFS(INDIRECT("EB[" &amp; AD$12 &amp; "]"),EB[indic_nrg],$A21,EB[Nositel],$B22,EB[Výběr],1,EB[unit],"TJ"),INDEX($BO22:$DW22,,AD$4),AD$9/(INDEX(Roky_výhled,,AD$8)-Last_Bil)*(INDEX($BO22:$DW22,,AD$8)-INDEX($D22:$BL22,,$E$1))+INDEX($D22:$BL22,,$E$1),AD$9/(INDEX(Roky_výhled,,AD$8)-INDEX(Roky_výhled,,AD$8-1))*(INDEX($BO22:$DW22,,AD$8)-INDEX($BO22:$DW22,,AD$8-1))+INDEX($BO22:$DW22,,AD$8-1))</f>
        <v>0</v>
      </c>
      <c r="AE22" s="173">
        <f ca="1">CHOOSE(AE$6,SUMIFS(INDIRECT("EB[" &amp; AE$12 &amp; "]"),EB[indic_nrg],$A21,EB[Nositel],$B22,EB[Výběr],1,EB[unit],"TJ"),INDEX($BO22:$DW22,,AE$4),AE$9/(INDEX(Roky_výhled,,AE$8)-Last_Bil)*(INDEX($BO22:$DW22,,AE$8)-INDEX($D22:$BL22,,$E$1))+INDEX($D22:$BL22,,$E$1),AE$9/(INDEX(Roky_výhled,,AE$8)-INDEX(Roky_výhled,,AE$8-1))*(INDEX($BO22:$DW22,,AE$8)-INDEX($BO22:$DW22,,AE$8-1))+INDEX($BO22:$DW22,,AE$8-1))</f>
        <v>0</v>
      </c>
      <c r="AF22" s="173">
        <f ca="1">CHOOSE(AF$6,SUMIFS(INDIRECT("EB[" &amp; AF$12 &amp; "]"),EB[indic_nrg],$A21,EB[Nositel],$B22,EB[Výběr],1,EB[unit],"TJ"),INDEX($BO22:$DW22,,AF$4),AF$9/(INDEX(Roky_výhled,,AF$8)-Last_Bil)*(INDEX($BO22:$DW22,,AF$8)-INDEX($D22:$BL22,,$E$1))+INDEX($D22:$BL22,,$E$1),AF$9/(INDEX(Roky_výhled,,AF$8)-INDEX(Roky_výhled,,AF$8-1))*(INDEX($BO22:$DW22,,AF$8)-INDEX($BO22:$DW22,,AF$8-1))+INDEX($BO22:$DW22,,AF$8-1))</f>
        <v>0</v>
      </c>
      <c r="AG22" s="173">
        <f ca="1">CHOOSE(AG$6,SUMIFS(INDIRECT("EB[" &amp; AG$12 &amp; "]"),EB[indic_nrg],$A21,EB[Nositel],$B22,EB[Výběr],1,EB[unit],"TJ"),INDEX($BO22:$DW22,,AG$4),AG$9/(INDEX(Roky_výhled,,AG$8)-Last_Bil)*(INDEX($BO22:$DW22,,AG$8)-INDEX($D22:$BL22,,$E$1))+INDEX($D22:$BL22,,$E$1),AG$9/(INDEX(Roky_výhled,,AG$8)-INDEX(Roky_výhled,,AG$8-1))*(INDEX($BO22:$DW22,,AG$8)-INDEX($BO22:$DW22,,AG$8-1))+INDEX($BO22:$DW22,,AG$8-1))</f>
        <v>0</v>
      </c>
      <c r="AH22" s="173">
        <f ca="1">CHOOSE(AH$6,SUMIFS(INDIRECT("EB[" &amp; AH$12 &amp; "]"),EB[indic_nrg],$A21,EB[Nositel],$B22,EB[Výběr],1,EB[unit],"TJ"),INDEX($BO22:$DW22,,AH$4),AH$9/(INDEX(Roky_výhled,,AH$8)-Last_Bil)*(INDEX($BO22:$DW22,,AH$8)-INDEX($D22:$BL22,,$E$1))+INDEX($D22:$BL22,,$E$1),AH$9/(INDEX(Roky_výhled,,AH$8)-INDEX(Roky_výhled,,AH$8-1))*(INDEX($BO22:$DW22,,AH$8)-INDEX($BO22:$DW22,,AH$8-1))+INDEX($BO22:$DW22,,AH$8-1))</f>
        <v>0</v>
      </c>
      <c r="AI22" s="173">
        <f ca="1">CHOOSE(AI$6,SUMIFS(INDIRECT("EB[" &amp; AI$12 &amp; "]"),EB[indic_nrg],$A21,EB[Nositel],$B22,EB[Výběr],1,EB[unit],"TJ"),INDEX($BO22:$DW22,,AI$4),AI$9/(INDEX(Roky_výhled,,AI$8)-Last_Bil)*(INDEX($BO22:$DW22,,AI$8)-INDEX($D22:$BL22,,$E$1))+INDEX($D22:$BL22,,$E$1),AI$9/(INDEX(Roky_výhled,,AI$8)-INDEX(Roky_výhled,,AI$8-1))*(INDEX($BO22:$DW22,,AI$8)-INDEX($BO22:$DW22,,AI$8-1))+INDEX($BO22:$DW22,,AI$8-1))</f>
        <v>0</v>
      </c>
      <c r="AJ22" s="173">
        <f ca="1">CHOOSE(AJ$6,SUMIFS(INDIRECT("EB[" &amp; AJ$12 &amp; "]"),EB[indic_nrg],$A21,EB[Nositel],$B22,EB[Výběr],1,EB[unit],"TJ"),INDEX($BO22:$DW22,,AJ$4),AJ$9/(INDEX(Roky_výhled,,AJ$8)-Last_Bil)*(INDEX($BO22:$DW22,,AJ$8)-INDEX($D22:$BL22,,$E$1))+INDEX($D22:$BL22,,$E$1),AJ$9/(INDEX(Roky_výhled,,AJ$8)-INDEX(Roky_výhled,,AJ$8-1))*(INDEX($BO22:$DW22,,AJ$8)-INDEX($BO22:$DW22,,AJ$8-1))+INDEX($BO22:$DW22,,AJ$8-1))</f>
        <v>0</v>
      </c>
      <c r="AK22" s="173">
        <f ca="1">CHOOSE(AK$6,SUMIFS(INDIRECT("EB[" &amp; AK$12 &amp; "]"),EB[indic_nrg],$A21,EB[Nositel],$B22,EB[Výběr],1,EB[unit],"TJ"),INDEX($BO22:$DW22,,AK$4),AK$9/(INDEX(Roky_výhled,,AK$8)-Last_Bil)*(INDEX($BO22:$DW22,,AK$8)-INDEX($D22:$BL22,,$E$1))+INDEX($D22:$BL22,,$E$1),AK$9/(INDEX(Roky_výhled,,AK$8)-INDEX(Roky_výhled,,AK$8-1))*(INDEX($BO22:$DW22,,AK$8)-INDEX($BO22:$DW22,,AK$8-1))+INDEX($BO22:$DW22,,AK$8-1))</f>
        <v>0</v>
      </c>
      <c r="AL22" s="173">
        <f ca="1">CHOOSE(AL$6,SUMIFS(INDIRECT("EB[" &amp; AL$12 &amp; "]"),EB[indic_nrg],$A21,EB[Nositel],$B22,EB[Výběr],1,EB[unit],"TJ"),INDEX($BO22:$DW22,,AL$4),AL$9/(INDEX(Roky_výhled,,AL$8)-Last_Bil)*(INDEX($BO22:$DW22,,AL$8)-INDEX($D22:$BL22,,$E$1))+INDEX($D22:$BL22,,$E$1),AL$9/(INDEX(Roky_výhled,,AL$8)-INDEX(Roky_výhled,,AL$8-1))*(INDEX($BO22:$DW22,,AL$8)-INDEX($BO22:$DW22,,AL$8-1))+INDEX($BO22:$DW22,,AL$8-1))</f>
        <v>0</v>
      </c>
      <c r="AM22" s="173">
        <f ca="1">CHOOSE(AM$6,SUMIFS(INDIRECT("EB[" &amp; AM$12 &amp; "]"),EB[indic_nrg],$A21,EB[Nositel],$B22,EB[Výběr],1,EB[unit],"TJ"),INDEX($BO22:$DW22,,AM$4),AM$9/(INDEX(Roky_výhled,,AM$8)-Last_Bil)*(INDEX($BO22:$DW22,,AM$8)-INDEX($D22:$BL22,,$E$1))+INDEX($D22:$BL22,,$E$1),AM$9/(INDEX(Roky_výhled,,AM$8)-INDEX(Roky_výhled,,AM$8-1))*(INDEX($BO22:$DW22,,AM$8)-INDEX($BO22:$DW22,,AM$8-1))+INDEX($BO22:$DW22,,AM$8-1))</f>
        <v>0</v>
      </c>
      <c r="AN22" s="173">
        <f ca="1">CHOOSE(AN$6,SUMIFS(INDIRECT("EB[" &amp; AN$12 &amp; "]"),EB[indic_nrg],$A21,EB[Nositel],$B22,EB[Výběr],1,EB[unit],"TJ"),INDEX($BO22:$DW22,,AN$4),AN$9/(INDEX(Roky_výhled,,AN$8)-Last_Bil)*(INDEX($BO22:$DW22,,AN$8)-INDEX($D22:$BL22,,$E$1))+INDEX($D22:$BL22,,$E$1),AN$9/(INDEX(Roky_výhled,,AN$8)-INDEX(Roky_výhled,,AN$8-1))*(INDEX($BO22:$DW22,,AN$8)-INDEX($BO22:$DW22,,AN$8-1))+INDEX($BO22:$DW22,,AN$8-1))</f>
        <v>0</v>
      </c>
      <c r="AO22" s="173">
        <f ca="1">CHOOSE(AO$6,SUMIFS(INDIRECT("EB[" &amp; AO$12 &amp; "]"),EB[indic_nrg],$A21,EB[Nositel],$B22,EB[Výběr],1,EB[unit],"TJ"),INDEX($BO22:$DW22,,AO$4),AO$9/(INDEX(Roky_výhled,,AO$8)-Last_Bil)*(INDEX($BO22:$DW22,,AO$8)-INDEX($D22:$BL22,,$E$1))+INDEX($D22:$BL22,,$E$1),AO$9/(INDEX(Roky_výhled,,AO$8)-INDEX(Roky_výhled,,AO$8-1))*(INDEX($BO22:$DW22,,AO$8)-INDEX($BO22:$DW22,,AO$8-1))+INDEX($BO22:$DW22,,AO$8-1))</f>
        <v>0</v>
      </c>
      <c r="AP22" s="173">
        <f ca="1">CHOOSE(AP$6,SUMIFS(INDIRECT("EB[" &amp; AP$12 &amp; "]"),EB[indic_nrg],$A21,EB[Nositel],$B22,EB[Výběr],1,EB[unit],"TJ"),INDEX($BO22:$DW22,,AP$4),AP$9/(INDEX(Roky_výhled,,AP$8)-Last_Bil)*(INDEX($BO22:$DW22,,AP$8)-INDEX($D22:$BL22,,$E$1))+INDEX($D22:$BL22,,$E$1),AP$9/(INDEX(Roky_výhled,,AP$8)-INDEX(Roky_výhled,,AP$8-1))*(INDEX($BO22:$DW22,,AP$8)-INDEX($BO22:$DW22,,AP$8-1))+INDEX($BO22:$DW22,,AP$8-1))</f>
        <v>0</v>
      </c>
      <c r="AQ22" s="173">
        <f ca="1">CHOOSE(AQ$6,SUMIFS(INDIRECT("EB[" &amp; AQ$12 &amp; "]"),EB[indic_nrg],$A21,EB[Nositel],$B22,EB[Výběr],1,EB[unit],"TJ"),INDEX($BO22:$DW22,,AQ$4),AQ$9/(INDEX(Roky_výhled,,AQ$8)-Last_Bil)*(INDEX($BO22:$DW22,,AQ$8)-INDEX($D22:$BL22,,$E$1))+INDEX($D22:$BL22,,$E$1),AQ$9/(INDEX(Roky_výhled,,AQ$8)-INDEX(Roky_výhled,,AQ$8-1))*(INDEX($BO22:$DW22,,AQ$8)-INDEX($BO22:$DW22,,AQ$8-1))+INDEX($BO22:$DW22,,AQ$8-1))</f>
        <v>0</v>
      </c>
      <c r="AR22" s="173">
        <f ca="1">CHOOSE(AR$6,SUMIFS(INDIRECT("EB[" &amp; AR$12 &amp; "]"),EB[indic_nrg],$A21,EB[Nositel],$B22,EB[Výběr],1,EB[unit],"TJ"),INDEX($BO22:$DW22,,AR$4),AR$9/(INDEX(Roky_výhled,,AR$8)-Last_Bil)*(INDEX($BO22:$DW22,,AR$8)-INDEX($D22:$BL22,,$E$1))+INDEX($D22:$BL22,,$E$1),AR$9/(INDEX(Roky_výhled,,AR$8)-INDEX(Roky_výhled,,AR$8-1))*(INDEX($BO22:$DW22,,AR$8)-INDEX($BO22:$DW22,,AR$8-1))+INDEX($BO22:$DW22,,AR$8-1))</f>
        <v>0</v>
      </c>
      <c r="AS22" s="173">
        <f ca="1">CHOOSE(AS$6,SUMIFS(INDIRECT("EB[" &amp; AS$12 &amp; "]"),EB[indic_nrg],$A21,EB[Nositel],$B22,EB[Výběr],1,EB[unit],"TJ"),INDEX($BO22:$DW22,,AS$4),AS$9/(INDEX(Roky_výhled,,AS$8)-Last_Bil)*(INDEX($BO22:$DW22,,AS$8)-INDEX($D22:$BL22,,$E$1))+INDEX($D22:$BL22,,$E$1),AS$9/(INDEX(Roky_výhled,,AS$8)-INDEX(Roky_výhled,,AS$8-1))*(INDEX($BO22:$DW22,,AS$8)-INDEX($BO22:$DW22,,AS$8-1))+INDEX($BO22:$DW22,,AS$8-1))</f>
        <v>0</v>
      </c>
      <c r="AT22" s="173">
        <f ca="1">CHOOSE(AT$6,SUMIFS(INDIRECT("EB[" &amp; AT$12 &amp; "]"),EB[indic_nrg],$A21,EB[Nositel],$B22,EB[Výběr],1,EB[unit],"TJ"),INDEX($BO22:$DW22,,AT$4),AT$9/(INDEX(Roky_výhled,,AT$8)-Last_Bil)*(INDEX($BO22:$DW22,,AT$8)-INDEX($D22:$BL22,,$E$1))+INDEX($D22:$BL22,,$E$1),AT$9/(INDEX(Roky_výhled,,AT$8)-INDEX(Roky_výhled,,AT$8-1))*(INDEX($BO22:$DW22,,AT$8)-INDEX($BO22:$DW22,,AT$8-1))+INDEX($BO22:$DW22,,AT$8-1))</f>
        <v>0</v>
      </c>
      <c r="AU22" s="173">
        <f ca="1">CHOOSE(AU$6,SUMIFS(INDIRECT("EB[" &amp; AU$12 &amp; "]"),EB[indic_nrg],$A21,EB[Nositel],$B22,EB[Výběr],1,EB[unit],"TJ"),INDEX($BO22:$DW22,,AU$4),AU$9/(INDEX(Roky_výhled,,AU$8)-Last_Bil)*(INDEX($BO22:$DW22,,AU$8)-INDEX($D22:$BL22,,$E$1))+INDEX($D22:$BL22,,$E$1),AU$9/(INDEX(Roky_výhled,,AU$8)-INDEX(Roky_výhled,,AU$8-1))*(INDEX($BO22:$DW22,,AU$8)-INDEX($BO22:$DW22,,AU$8-1))+INDEX($BO22:$DW22,,AU$8-1))</f>
        <v>0</v>
      </c>
      <c r="AV22" s="173">
        <f ca="1">CHOOSE(AV$6,SUMIFS(INDIRECT("EB[" &amp; AV$12 &amp; "]"),EB[indic_nrg],$A21,EB[Nositel],$B22,EB[Výběr],1,EB[unit],"TJ"),INDEX($BO22:$DW22,,AV$4),AV$9/(INDEX(Roky_výhled,,AV$8)-Last_Bil)*(INDEX($BO22:$DW22,,AV$8)-INDEX($D22:$BL22,,$E$1))+INDEX($D22:$BL22,,$E$1),AV$9/(INDEX(Roky_výhled,,AV$8)-INDEX(Roky_výhled,,AV$8-1))*(INDEX($BO22:$DW22,,AV$8)-INDEX($BO22:$DW22,,AV$8-1))+INDEX($BO22:$DW22,,AV$8-1))</f>
        <v>0</v>
      </c>
      <c r="AW22" s="173">
        <f ca="1">CHOOSE(AW$6,SUMIFS(INDIRECT("EB[" &amp; AW$12 &amp; "]"),EB[indic_nrg],$A21,EB[Nositel],$B22,EB[Výběr],1,EB[unit],"TJ"),INDEX($BO22:$DW22,,AW$4),AW$9/(INDEX(Roky_výhled,,AW$8)-Last_Bil)*(INDEX($BO22:$DW22,,AW$8)-INDEX($D22:$BL22,,$E$1))+INDEX($D22:$BL22,,$E$1),AW$9/(INDEX(Roky_výhled,,AW$8)-INDEX(Roky_výhled,,AW$8-1))*(INDEX($BO22:$DW22,,AW$8)-INDEX($BO22:$DW22,,AW$8-1))+INDEX($BO22:$DW22,,AW$8-1))</f>
        <v>0</v>
      </c>
      <c r="AX22" s="173">
        <f ca="1">CHOOSE(AX$6,SUMIFS(INDIRECT("EB[" &amp; AX$12 &amp; "]"),EB[indic_nrg],$A21,EB[Nositel],$B22,EB[Výběr],1,EB[unit],"TJ"),INDEX($BO22:$DW22,,AX$4),AX$9/(INDEX(Roky_výhled,,AX$8)-Last_Bil)*(INDEX($BO22:$DW22,,AX$8)-INDEX($D22:$BL22,,$E$1))+INDEX($D22:$BL22,,$E$1),AX$9/(INDEX(Roky_výhled,,AX$8)-INDEX(Roky_výhled,,AX$8-1))*(INDEX($BO22:$DW22,,AX$8)-INDEX($BO22:$DW22,,AX$8-1))+INDEX($BO22:$DW22,,AX$8-1))</f>
        <v>0</v>
      </c>
      <c r="AY22" s="173">
        <f ca="1">CHOOSE(AY$6,SUMIFS(INDIRECT("EB[" &amp; AY$12 &amp; "]"),EB[indic_nrg],$A21,EB[Nositel],$B22,EB[Výběr],1,EB[unit],"TJ"),INDEX($BO22:$DW22,,AY$4),AY$9/(INDEX(Roky_výhled,,AY$8)-Last_Bil)*(INDEX($BO22:$DW22,,AY$8)-INDEX($D22:$BL22,,$E$1))+INDEX($D22:$BL22,,$E$1),AY$9/(INDEX(Roky_výhled,,AY$8)-INDEX(Roky_výhled,,AY$8-1))*(INDEX($BO22:$DW22,,AY$8)-INDEX($BO22:$DW22,,AY$8-1))+INDEX($BO22:$DW22,,AY$8-1))</f>
        <v>0</v>
      </c>
      <c r="AZ22" s="173">
        <f ca="1">CHOOSE(AZ$6,SUMIFS(INDIRECT("EB[" &amp; AZ$12 &amp; "]"),EB[indic_nrg],$A21,EB[Nositel],$B22,EB[Výběr],1,EB[unit],"TJ"),INDEX($BO22:$DW22,,AZ$4),AZ$9/(INDEX(Roky_výhled,,AZ$8)-Last_Bil)*(INDEX($BO22:$DW22,,AZ$8)-INDEX($D22:$BL22,,$E$1))+INDEX($D22:$BL22,,$E$1),AZ$9/(INDEX(Roky_výhled,,AZ$8)-INDEX(Roky_výhled,,AZ$8-1))*(INDEX($BO22:$DW22,,AZ$8)-INDEX($BO22:$DW22,,AZ$8-1))+INDEX($BO22:$DW22,,AZ$8-1))</f>
        <v>0</v>
      </c>
      <c r="BA22" s="173">
        <f ca="1">CHOOSE(BA$6,SUMIFS(INDIRECT("EB[" &amp; BA$12 &amp; "]"),EB[indic_nrg],$A21,EB[Nositel],$B22,EB[Výběr],1,EB[unit],"TJ"),INDEX($BO22:$DW22,,BA$4),BA$9/(INDEX(Roky_výhled,,BA$8)-Last_Bil)*(INDEX($BO22:$DW22,,BA$8)-INDEX($D22:$BL22,,$E$1))+INDEX($D22:$BL22,,$E$1),BA$9/(INDEX(Roky_výhled,,BA$8)-INDEX(Roky_výhled,,BA$8-1))*(INDEX($BO22:$DW22,,BA$8)-INDEX($BO22:$DW22,,BA$8-1))+INDEX($BO22:$DW22,,BA$8-1))</f>
        <v>0</v>
      </c>
      <c r="BB22" s="173">
        <f ca="1">CHOOSE(BB$6,SUMIFS(INDIRECT("EB[" &amp; BB$12 &amp; "]"),EB[indic_nrg],$A21,EB[Nositel],$B22,EB[Výběr],1,EB[unit],"TJ"),INDEX($BO22:$DW22,,BB$4),BB$9/(INDEX(Roky_výhled,,BB$8)-Last_Bil)*(INDEX($BO22:$DW22,,BB$8)-INDEX($D22:$BL22,,$E$1))+INDEX($D22:$BL22,,$E$1),BB$9/(INDEX(Roky_výhled,,BB$8)-INDEX(Roky_výhled,,BB$8-1))*(INDEX($BO22:$DW22,,BB$8)-INDEX($BO22:$DW22,,BB$8-1))+INDEX($BO22:$DW22,,BB$8-1))</f>
        <v>0</v>
      </c>
      <c r="BC22" s="173">
        <f ca="1">CHOOSE(BC$6,SUMIFS(INDIRECT("EB[" &amp; BC$12 &amp; "]"),EB[indic_nrg],$A21,EB[Nositel],$B22,EB[Výběr],1,EB[unit],"TJ"),INDEX($BO22:$DW22,,BC$4),BC$9/(INDEX(Roky_výhled,,BC$8)-Last_Bil)*(INDEX($BO22:$DW22,,BC$8)-INDEX($D22:$BL22,,$E$1))+INDEX($D22:$BL22,,$E$1),BC$9/(INDEX(Roky_výhled,,BC$8)-INDEX(Roky_výhled,,BC$8-1))*(INDEX($BO22:$DW22,,BC$8)-INDEX($BO22:$DW22,,BC$8-1))+INDEX($BO22:$DW22,,BC$8-1))</f>
        <v>0</v>
      </c>
      <c r="BD22" s="173">
        <f ca="1">CHOOSE(BD$6,SUMIFS(INDIRECT("EB[" &amp; BD$12 &amp; "]"),EB[indic_nrg],$A21,EB[Nositel],$B22,EB[Výběr],1,EB[unit],"TJ"),INDEX($BO22:$DW22,,BD$4),BD$9/(INDEX(Roky_výhled,,BD$8)-Last_Bil)*(INDEX($BO22:$DW22,,BD$8)-INDEX($D22:$BL22,,$E$1))+INDEX($D22:$BL22,,$E$1),BD$9/(INDEX(Roky_výhled,,BD$8)-INDEX(Roky_výhled,,BD$8-1))*(INDEX($BO22:$DW22,,BD$8)-INDEX($BO22:$DW22,,BD$8-1))+INDEX($BO22:$DW22,,BD$8-1))</f>
        <v>0</v>
      </c>
      <c r="BE22" s="173">
        <f ca="1">CHOOSE(BE$6,SUMIFS(INDIRECT("EB[" &amp; BE$12 &amp; "]"),EB[indic_nrg],$A21,EB[Nositel],$B22,EB[Výběr],1,EB[unit],"TJ"),INDEX($BO22:$DW22,,BE$4),BE$9/(INDEX(Roky_výhled,,BE$8)-Last_Bil)*(INDEX($BO22:$DW22,,BE$8)-INDEX($D22:$BL22,,$E$1))+INDEX($D22:$BL22,,$E$1),BE$9/(INDEX(Roky_výhled,,BE$8)-INDEX(Roky_výhled,,BE$8-1))*(INDEX($BO22:$DW22,,BE$8)-INDEX($BO22:$DW22,,BE$8-1))+INDEX($BO22:$DW22,,BE$8-1))</f>
        <v>0</v>
      </c>
      <c r="BF22" s="173">
        <f ca="1">CHOOSE(BF$6,SUMIFS(INDIRECT("EB[" &amp; BF$12 &amp; "]"),EB[indic_nrg],$A21,EB[Nositel],$B22,EB[Výběr],1,EB[unit],"TJ"),INDEX($BO22:$DW22,,BF$4),BF$9/(INDEX(Roky_výhled,,BF$8)-Last_Bil)*(INDEX($BO22:$DW22,,BF$8)-INDEX($D22:$BL22,,$E$1))+INDEX($D22:$BL22,,$E$1),BF$9/(INDEX(Roky_výhled,,BF$8)-INDEX(Roky_výhled,,BF$8-1))*(INDEX($BO22:$DW22,,BF$8)-INDEX($BO22:$DW22,,BF$8-1))+INDEX($BO22:$DW22,,BF$8-1))</f>
        <v>0</v>
      </c>
      <c r="BG22" s="173">
        <f ca="1">CHOOSE(BG$6,SUMIFS(INDIRECT("EB[" &amp; BG$12 &amp; "]"),EB[indic_nrg],$A21,EB[Nositel],$B22,EB[Výběr],1,EB[unit],"TJ"),INDEX($BO22:$DW22,,BG$4),BG$9/(INDEX(Roky_výhled,,BG$8)-Last_Bil)*(INDEX($BO22:$DW22,,BG$8)-INDEX($D22:$BL22,,$E$1))+INDEX($D22:$BL22,,$E$1),BG$9/(INDEX(Roky_výhled,,BG$8)-INDEX(Roky_výhled,,BG$8-1))*(INDEX($BO22:$DW22,,BG$8)-INDEX($BO22:$DW22,,BG$8-1))+INDEX($BO22:$DW22,,BG$8-1))</f>
        <v>0</v>
      </c>
      <c r="BH22" s="173">
        <f ca="1">CHOOSE(BH$6,SUMIFS(INDIRECT("EB[" &amp; BH$12 &amp; "]"),EB[indic_nrg],$A21,EB[Nositel],$B22,EB[Výběr],1,EB[unit],"TJ"),INDEX($BO22:$DW22,,BH$4),BH$9/(INDEX(Roky_výhled,,BH$8)-Last_Bil)*(INDEX($BO22:$DW22,,BH$8)-INDEX($D22:$BL22,,$E$1))+INDEX($D22:$BL22,,$E$1),BH$9/(INDEX(Roky_výhled,,BH$8)-INDEX(Roky_výhled,,BH$8-1))*(INDEX($BO22:$DW22,,BH$8)-INDEX($BO22:$DW22,,BH$8-1))+INDEX($BO22:$DW22,,BH$8-1))</f>
        <v>0</v>
      </c>
      <c r="BI22" s="173">
        <f ca="1">CHOOSE(BI$6,SUMIFS(INDIRECT("EB[" &amp; BI$12 &amp; "]"),EB[indic_nrg],$A21,EB[Nositel],$B22,EB[Výběr],1,EB[unit],"TJ"),INDEX($BO22:$DW22,,BI$4),BI$9/(INDEX(Roky_výhled,,BI$8)-Last_Bil)*(INDEX($BO22:$DW22,,BI$8)-INDEX($D22:$BL22,,$E$1))+INDEX($D22:$BL22,,$E$1),BI$9/(INDEX(Roky_výhled,,BI$8)-INDEX(Roky_výhled,,BI$8-1))*(INDEX($BO22:$DW22,,BI$8)-INDEX($BO22:$DW22,,BI$8-1))+INDEX($BO22:$DW22,,BI$8-1))</f>
        <v>0</v>
      </c>
      <c r="BJ22" s="173">
        <f ca="1">CHOOSE(BJ$6,SUMIFS(INDIRECT("EB[" &amp; BJ$12 &amp; "]"),EB[indic_nrg],$A21,EB[Nositel],$B22,EB[Výběr],1,EB[unit],"TJ"),INDEX($BO22:$DW22,,BJ$4),BJ$9/(INDEX(Roky_výhled,,BJ$8)-Last_Bil)*(INDEX($BO22:$DW22,,BJ$8)-INDEX($D22:$BL22,,$E$1))+INDEX($D22:$BL22,,$E$1),BJ$9/(INDEX(Roky_výhled,,BJ$8)-INDEX(Roky_výhled,,BJ$8-1))*(INDEX($BO22:$DW22,,BJ$8)-INDEX($BO22:$DW22,,BJ$8-1))+INDEX($BO22:$DW22,,BJ$8-1))</f>
        <v>0</v>
      </c>
      <c r="BK22" s="173">
        <f ca="1">CHOOSE(BK$6,SUMIFS(INDIRECT("EB[" &amp; BK$12 &amp; "]"),EB[indic_nrg],$A21,EB[Nositel],$B22,EB[Výběr],1,EB[unit],"TJ"),INDEX($BO22:$DW22,,BK$4),BK$9/(INDEX(Roky_výhled,,BK$8)-Last_Bil)*(INDEX($BO22:$DW22,,BK$8)-INDEX($D22:$BL22,,$E$1))+INDEX($D22:$BL22,,$E$1),BK$9/(INDEX(Roky_výhled,,BK$8)-INDEX(Roky_výhled,,BK$8-1))*(INDEX($BO22:$DW22,,BK$8)-INDEX($BO22:$DW22,,BK$8-1))+INDEX($BO22:$DW22,,BK$8-1))</f>
        <v>0</v>
      </c>
      <c r="BL22" s="174">
        <f ca="1">CHOOSE(BL$6,SUMIFS(INDIRECT("EB[" &amp; BL$12 &amp; "]"),EB[indic_nrg],$A21,EB[Nositel],$B22,EB[Výběr],1,EB[unit],"TJ"),INDEX($BO22:$DW22,,BL$4),BL$9/(INDEX(Roky_výhled,,BL$8)-Last_Bil)*(INDEX($BO22:$DW22,,BL$8)-INDEX($D22:$BL22,,$E$1))+INDEX($D22:$BL22,,$E$1),BL$9/(INDEX(Roky_výhled,,BL$8)-INDEX(Roky_výhled,,BL$8-1))*(INDEX($BO22:$DW22,,BL$8)-INDEX($BO22:$DW22,,BL$8-1))+INDEX($BO22:$DW22,,BL$8-1))</f>
        <v>0</v>
      </c>
      <c r="BM22"/>
      <c r="BN22" s="221" t="str">
        <f t="shared" si="65"/>
        <v>Benzín</v>
      </c>
      <c r="BO22" s="285">
        <v>0</v>
      </c>
      <c r="BP22" s="286">
        <v>0</v>
      </c>
      <c r="BQ22" s="286">
        <v>0</v>
      </c>
      <c r="BR22" s="286">
        <v>0</v>
      </c>
      <c r="BS22" s="286">
        <v>0</v>
      </c>
      <c r="BT22" s="286">
        <v>0</v>
      </c>
      <c r="BU22" s="286">
        <v>0</v>
      </c>
      <c r="BV22" s="286">
        <v>0</v>
      </c>
      <c r="BW22" s="286">
        <v>0</v>
      </c>
      <c r="BX22" s="286">
        <v>0</v>
      </c>
      <c r="BY22" s="287">
        <v>0</v>
      </c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</row>
    <row r="23" spans="1:127" s="196" customFormat="1" x14ac:dyDescent="0.25">
      <c r="A23" s="196" t="str">
        <f t="shared" si="66"/>
        <v>B_102010</v>
      </c>
      <c r="B23" t="s">
        <v>3156</v>
      </c>
      <c r="C23" s="179" t="s">
        <v>3271</v>
      </c>
      <c r="D23" s="215">
        <f ca="1">CHOOSE(D$6,SUMIFS(INDIRECT("EB[" &amp; D$12 &amp; "]"),EB[indic_nrg],$A22,EB[Nositel],$B23,EB[Výběr],1,EB[unit],"TJ"),INDEX($BO23:$DW23,,D$4),D$9/(INDEX(Roky_výhled,,D$8)-Last_Bil)*(INDEX($BO23:$DW23,,D$8)-INDEX($D23:$BL23,,$E$1))+INDEX($D23:$BL23,,$E$1),D$9/(INDEX(Roky_výhled,,D$8)-INDEX(Roky_výhled,,D$8-1))*(INDEX($BO23:$DW23,,D$8)-INDEX($BO23:$DW23,,D$8-1))+INDEX($BO23:$DW23,,D$8-1))</f>
        <v>0</v>
      </c>
      <c r="E23" s="173">
        <f ca="1">CHOOSE(E$6,SUMIFS(INDIRECT("EB[" &amp; E$12 &amp; "]"),EB[indic_nrg],$A22,EB[Nositel],$B23,EB[Výběr],1,EB[unit],"TJ"),INDEX($BO23:$DW23,,E$4),E$9/(INDEX(Roky_výhled,,E$8)-Last_Bil)*(INDEX($BO23:$DW23,,E$8)-INDEX($D23:$BL23,,$E$1))+INDEX($D23:$BL23,,$E$1),E$9/(INDEX(Roky_výhled,,E$8)-INDEX(Roky_výhled,,E$8-1))*(INDEX($BO23:$DW23,,E$8)-INDEX($BO23:$DW23,,E$8-1))+INDEX($BO23:$DW23,,E$8-1))</f>
        <v>0</v>
      </c>
      <c r="F23" s="173">
        <f ca="1">CHOOSE(F$6,SUMIFS(INDIRECT("EB[" &amp; F$12 &amp; "]"),EB[indic_nrg],$A22,EB[Nositel],$B23,EB[Výběr],1,EB[unit],"TJ"),INDEX($BO23:$DW23,,F$4),F$9/(INDEX(Roky_výhled,,F$8)-Last_Bil)*(INDEX($BO23:$DW23,,F$8)-INDEX($D23:$BL23,,$E$1))+INDEX($D23:$BL23,,$E$1),F$9/(INDEX(Roky_výhled,,F$8)-INDEX(Roky_výhled,,F$8-1))*(INDEX($BO23:$DW23,,F$8)-INDEX($BO23:$DW23,,F$8-1))+INDEX($BO23:$DW23,,F$8-1))</f>
        <v>0</v>
      </c>
      <c r="G23" s="173">
        <f ca="1">CHOOSE(G$6,SUMIFS(INDIRECT("EB[" &amp; G$12 &amp; "]"),EB[indic_nrg],$A22,EB[Nositel],$B23,EB[Výběr],1,EB[unit],"TJ"),INDEX($BO23:$DW23,,G$4),G$9/(INDEX(Roky_výhled,,G$8)-Last_Bil)*(INDEX($BO23:$DW23,,G$8)-INDEX($D23:$BL23,,$E$1))+INDEX($D23:$BL23,,$E$1),G$9/(INDEX(Roky_výhled,,G$8)-INDEX(Roky_výhled,,G$8-1))*(INDEX($BO23:$DW23,,G$8)-INDEX($BO23:$DW23,,G$8-1))+INDEX($BO23:$DW23,,G$8-1))</f>
        <v>0</v>
      </c>
      <c r="H23" s="173">
        <f ca="1">CHOOSE(H$6,SUMIFS(INDIRECT("EB[" &amp; H$12 &amp; "]"),EB[indic_nrg],$A22,EB[Nositel],$B23,EB[Výběr],1,EB[unit],"TJ"),INDEX($BO23:$DW23,,H$4),H$9/(INDEX(Roky_výhled,,H$8)-Last_Bil)*(INDEX($BO23:$DW23,,H$8)-INDEX($D23:$BL23,,$E$1))+INDEX($D23:$BL23,,$E$1),H$9/(INDEX(Roky_výhled,,H$8)-INDEX(Roky_výhled,,H$8-1))*(INDEX($BO23:$DW23,,H$8)-INDEX($BO23:$DW23,,H$8-1))+INDEX($BO23:$DW23,,H$8-1))</f>
        <v>0</v>
      </c>
      <c r="I23" s="173">
        <f ca="1">CHOOSE(I$6,SUMIFS(INDIRECT("EB[" &amp; I$12 &amp; "]"),EB[indic_nrg],$A22,EB[Nositel],$B23,EB[Výběr],1,EB[unit],"TJ"),INDEX($BO23:$DW23,,I$4),I$9/(INDEX(Roky_výhled,,I$8)-Last_Bil)*(INDEX($BO23:$DW23,,I$8)-INDEX($D23:$BL23,,$E$1))+INDEX($D23:$BL23,,$E$1),I$9/(INDEX(Roky_výhled,,I$8)-INDEX(Roky_výhled,,I$8-1))*(INDEX($BO23:$DW23,,I$8)-INDEX($BO23:$DW23,,I$8-1))+INDEX($BO23:$DW23,,I$8-1))</f>
        <v>0</v>
      </c>
      <c r="J23" s="173">
        <f ca="1">CHOOSE(J$6,SUMIFS(INDIRECT("EB[" &amp; J$12 &amp; "]"),EB[indic_nrg],$A22,EB[Nositel],$B23,EB[Výběr],1,EB[unit],"TJ"),INDEX($BO23:$DW23,,J$4),J$9/(INDEX(Roky_výhled,,J$8)-Last_Bil)*(INDEX($BO23:$DW23,,J$8)-INDEX($D23:$BL23,,$E$1))+INDEX($D23:$BL23,,$E$1),J$9/(INDEX(Roky_výhled,,J$8)-INDEX(Roky_výhled,,J$8-1))*(INDEX($BO23:$DW23,,J$8)-INDEX($BO23:$DW23,,J$8-1))+INDEX($BO23:$DW23,,J$8-1))</f>
        <v>0</v>
      </c>
      <c r="K23" s="173">
        <f ca="1">CHOOSE(K$6,SUMIFS(INDIRECT("EB[" &amp; K$12 &amp; "]"),EB[indic_nrg],$A22,EB[Nositel],$B23,EB[Výběr],1,EB[unit],"TJ"),INDEX($BO23:$DW23,,K$4),K$9/(INDEX(Roky_výhled,,K$8)-Last_Bil)*(INDEX($BO23:$DW23,,K$8)-INDEX($D23:$BL23,,$E$1))+INDEX($D23:$BL23,,$E$1),K$9/(INDEX(Roky_výhled,,K$8)-INDEX(Roky_výhled,,K$8-1))*(INDEX($BO23:$DW23,,K$8)-INDEX($BO23:$DW23,,K$8-1))+INDEX($BO23:$DW23,,K$8-1))</f>
        <v>0</v>
      </c>
      <c r="L23" s="173">
        <f ca="1">CHOOSE(L$6,SUMIFS(INDIRECT("EB[" &amp; L$12 &amp; "]"),EB[indic_nrg],$A22,EB[Nositel],$B23,EB[Výběr],1,EB[unit],"TJ"),INDEX($BO23:$DW23,,L$4),L$9/(INDEX(Roky_výhled,,L$8)-Last_Bil)*(INDEX($BO23:$DW23,,L$8)-INDEX($D23:$BL23,,$E$1))+INDEX($D23:$BL23,,$E$1),L$9/(INDEX(Roky_výhled,,L$8)-INDEX(Roky_výhled,,L$8-1))*(INDEX($BO23:$DW23,,L$8)-INDEX($BO23:$DW23,,L$8-1))+INDEX($BO23:$DW23,,L$8-1))</f>
        <v>0</v>
      </c>
      <c r="M23" s="173">
        <f ca="1">CHOOSE(M$6,SUMIFS(INDIRECT("EB[" &amp; M$12 &amp; "]"),EB[indic_nrg],$A22,EB[Nositel],$B23,EB[Výběr],1,EB[unit],"TJ"),INDEX($BO23:$DW23,,M$4),M$9/(INDEX(Roky_výhled,,M$8)-Last_Bil)*(INDEX($BO23:$DW23,,M$8)-INDEX($D23:$BL23,,$E$1))+INDEX($D23:$BL23,,$E$1),M$9/(INDEX(Roky_výhled,,M$8)-INDEX(Roky_výhled,,M$8-1))*(INDEX($BO23:$DW23,,M$8)-INDEX($BO23:$DW23,,M$8-1))+INDEX($BO23:$DW23,,M$8-1))</f>
        <v>0</v>
      </c>
      <c r="N23" s="173">
        <f ca="1">CHOOSE(N$6,SUMIFS(INDIRECT("EB[" &amp; N$12 &amp; "]"),EB[indic_nrg],$A22,EB[Nositel],$B23,EB[Výběr],1,EB[unit],"TJ"),INDEX($BO23:$DW23,,N$4),N$9/(INDEX(Roky_výhled,,N$8)-Last_Bil)*(INDEX($BO23:$DW23,,N$8)-INDEX($D23:$BL23,,$E$1))+INDEX($D23:$BL23,,$E$1),N$9/(INDEX(Roky_výhled,,N$8)-INDEX(Roky_výhled,,N$8-1))*(INDEX($BO23:$DW23,,N$8)-INDEX($BO23:$DW23,,N$8-1))+INDEX($BO23:$DW23,,N$8-1))</f>
        <v>0</v>
      </c>
      <c r="O23" s="173">
        <f ca="1">CHOOSE(O$6,SUMIFS(INDIRECT("EB[" &amp; O$12 &amp; "]"),EB[indic_nrg],$A22,EB[Nositel],$B23,EB[Výběr],1,EB[unit],"TJ"),INDEX($BO23:$DW23,,O$4),O$9/(INDEX(Roky_výhled,,O$8)-Last_Bil)*(INDEX($BO23:$DW23,,O$8)-INDEX($D23:$BL23,,$E$1))+INDEX($D23:$BL23,,$E$1),O$9/(INDEX(Roky_výhled,,O$8)-INDEX(Roky_výhled,,O$8-1))*(INDEX($BO23:$DW23,,O$8)-INDEX($BO23:$DW23,,O$8-1))+INDEX($BO23:$DW23,,O$8-1))</f>
        <v>0</v>
      </c>
      <c r="P23" s="173">
        <f ca="1">CHOOSE(P$6,SUMIFS(INDIRECT("EB[" &amp; P$12 &amp; "]"),EB[indic_nrg],$A22,EB[Nositel],$B23,EB[Výběr],1,EB[unit],"TJ"),INDEX($BO23:$DW23,,P$4),P$9/(INDEX(Roky_výhled,,P$8)-Last_Bil)*(INDEX($BO23:$DW23,,P$8)-INDEX($D23:$BL23,,$E$1))+INDEX($D23:$BL23,,$E$1),P$9/(INDEX(Roky_výhled,,P$8)-INDEX(Roky_výhled,,P$8-1))*(INDEX($BO23:$DW23,,P$8)-INDEX($BO23:$DW23,,P$8-1))+INDEX($BO23:$DW23,,P$8-1))</f>
        <v>0</v>
      </c>
      <c r="Q23" s="173">
        <f ca="1">CHOOSE(Q$6,SUMIFS(INDIRECT("EB[" &amp; Q$12 &amp; "]"),EB[indic_nrg],$A22,EB[Nositel],$B23,EB[Výběr],1,EB[unit],"TJ"),INDEX($BO23:$DW23,,Q$4),Q$9/(INDEX(Roky_výhled,,Q$8)-Last_Bil)*(INDEX($BO23:$DW23,,Q$8)-INDEX($D23:$BL23,,$E$1))+INDEX($D23:$BL23,,$E$1),Q$9/(INDEX(Roky_výhled,,Q$8)-INDEX(Roky_výhled,,Q$8-1))*(INDEX($BO23:$DW23,,Q$8)-INDEX($BO23:$DW23,,Q$8-1))+INDEX($BO23:$DW23,,Q$8-1))</f>
        <v>0</v>
      </c>
      <c r="R23" s="173">
        <f ca="1">CHOOSE(R$6,SUMIFS(INDIRECT("EB[" &amp; R$12 &amp; "]"),EB[indic_nrg],$A22,EB[Nositel],$B23,EB[Výběr],1,EB[unit],"TJ"),INDEX($BO23:$DW23,,R$4),R$9/(INDEX(Roky_výhled,,R$8)-Last_Bil)*(INDEX($BO23:$DW23,,R$8)-INDEX($D23:$BL23,,$E$1))+INDEX($D23:$BL23,,$E$1),R$9/(INDEX(Roky_výhled,,R$8)-INDEX(Roky_výhled,,R$8-1))*(INDEX($BO23:$DW23,,R$8)-INDEX($BO23:$DW23,,R$8-1))+INDEX($BO23:$DW23,,R$8-1))</f>
        <v>0</v>
      </c>
      <c r="S23" s="173">
        <f ca="1">CHOOSE(S$6,SUMIFS(INDIRECT("EB[" &amp; S$12 &amp; "]"),EB[indic_nrg],$A22,EB[Nositel],$B23,EB[Výběr],1,EB[unit],"TJ"),INDEX($BO23:$DW23,,S$4),S$9/(INDEX(Roky_výhled,,S$8)-Last_Bil)*(INDEX($BO23:$DW23,,S$8)-INDEX($D23:$BL23,,$E$1))+INDEX($D23:$BL23,,$E$1),S$9/(INDEX(Roky_výhled,,S$8)-INDEX(Roky_výhled,,S$8-1))*(INDEX($BO23:$DW23,,S$8)-INDEX($BO23:$DW23,,S$8-1))+INDEX($BO23:$DW23,,S$8-1))</f>
        <v>0</v>
      </c>
      <c r="T23" s="173">
        <f ca="1">CHOOSE(T$6,SUMIFS(INDIRECT("EB[" &amp; T$12 &amp; "]"),EB[indic_nrg],$A22,EB[Nositel],$B23,EB[Výběr],1,EB[unit],"TJ"),INDEX($BO23:$DW23,,T$4),T$9/(INDEX(Roky_výhled,,T$8)-Last_Bil)*(INDEX($BO23:$DW23,,T$8)-INDEX($D23:$BL23,,$E$1))+INDEX($D23:$BL23,,$E$1),T$9/(INDEX(Roky_výhled,,T$8)-INDEX(Roky_výhled,,T$8-1))*(INDEX($BO23:$DW23,,T$8)-INDEX($BO23:$DW23,,T$8-1))+INDEX($BO23:$DW23,,T$8-1))</f>
        <v>0</v>
      </c>
      <c r="U23" s="173">
        <f ca="1">CHOOSE(U$6,SUMIFS(INDIRECT("EB[" &amp; U$12 &amp; "]"),EB[indic_nrg],$A22,EB[Nositel],$B23,EB[Výběr],1,EB[unit],"TJ"),INDEX($BO23:$DW23,,U$4),U$9/(INDEX(Roky_výhled,,U$8)-Last_Bil)*(INDEX($BO23:$DW23,,U$8)-INDEX($D23:$BL23,,$E$1))+INDEX($D23:$BL23,,$E$1),U$9/(INDEX(Roky_výhled,,U$8)-INDEX(Roky_výhled,,U$8-1))*(INDEX($BO23:$DW23,,U$8)-INDEX($BO23:$DW23,,U$8-1))+INDEX($BO23:$DW23,,U$8-1))</f>
        <v>0</v>
      </c>
      <c r="V23" s="173">
        <f ca="1">CHOOSE(V$6,SUMIFS(INDIRECT("EB[" &amp; V$12 &amp; "]"),EB[indic_nrg],$A22,EB[Nositel],$B23,EB[Výběr],1,EB[unit],"TJ"),INDEX($BO23:$DW23,,V$4),V$9/(INDEX(Roky_výhled,,V$8)-Last_Bil)*(INDEX($BO23:$DW23,,V$8)-INDEX($D23:$BL23,,$E$1))+INDEX($D23:$BL23,,$E$1),V$9/(INDEX(Roky_výhled,,V$8)-INDEX(Roky_výhled,,V$8-1))*(INDEX($BO23:$DW23,,V$8)-INDEX($BO23:$DW23,,V$8-1))+INDEX($BO23:$DW23,,V$8-1))</f>
        <v>0</v>
      </c>
      <c r="W23" s="173">
        <f ca="1">CHOOSE(W$6,SUMIFS(INDIRECT("EB[" &amp; W$12 &amp; "]"),EB[indic_nrg],$A22,EB[Nositel],$B23,EB[Výběr],1,EB[unit],"TJ"),INDEX($BO23:$DW23,,W$4),W$9/(INDEX(Roky_výhled,,W$8)-Last_Bil)*(INDEX($BO23:$DW23,,W$8)-INDEX($D23:$BL23,,$E$1))+INDEX($D23:$BL23,,$E$1),W$9/(INDEX(Roky_výhled,,W$8)-INDEX(Roky_výhled,,W$8-1))*(INDEX($BO23:$DW23,,W$8)-INDEX($BO23:$DW23,,W$8-1))+INDEX($BO23:$DW23,,W$8-1))</f>
        <v>0</v>
      </c>
      <c r="X23" s="173">
        <f ca="1">CHOOSE(X$6,SUMIFS(INDIRECT("EB[" &amp; X$12 &amp; "]"),EB[indic_nrg],$A22,EB[Nositel],$B23,EB[Výběr],1,EB[unit],"TJ"),INDEX($BO23:$DW23,,X$4),X$9/(INDEX(Roky_výhled,,X$8)-Last_Bil)*(INDEX($BO23:$DW23,,X$8)-INDEX($D23:$BL23,,$E$1))+INDEX($D23:$BL23,,$E$1),X$9/(INDEX(Roky_výhled,,X$8)-INDEX(Roky_výhled,,X$8-1))*(INDEX($BO23:$DW23,,X$8)-INDEX($BO23:$DW23,,X$8-1))+INDEX($BO23:$DW23,,X$8-1))</f>
        <v>0</v>
      </c>
      <c r="Y23" s="173">
        <f ca="1">CHOOSE(Y$6,SUMIFS(INDIRECT("EB[" &amp; Y$12 &amp; "]"),EB[indic_nrg],$A22,EB[Nositel],$B23,EB[Výběr],1,EB[unit],"TJ"),INDEX($BO23:$DW23,,Y$4),Y$9/(INDEX(Roky_výhled,,Y$8)-Last_Bil)*(INDEX($BO23:$DW23,,Y$8)-INDEX($D23:$BL23,,$E$1))+INDEX($D23:$BL23,,$E$1),Y$9/(INDEX(Roky_výhled,,Y$8)-INDEX(Roky_výhled,,Y$8-1))*(INDEX($BO23:$DW23,,Y$8)-INDEX($BO23:$DW23,,Y$8-1))+INDEX($BO23:$DW23,,Y$8-1))</f>
        <v>0</v>
      </c>
      <c r="Z23" s="173">
        <f ca="1">CHOOSE(Z$6,SUMIFS(INDIRECT("EB[" &amp; Z$12 &amp; "]"),EB[indic_nrg],$A22,EB[Nositel],$B23,EB[Výběr],1,EB[unit],"TJ"),INDEX($BO23:$DW23,,Z$4),Z$9/(INDEX(Roky_výhled,,Z$8)-Last_Bil)*(INDEX($BO23:$DW23,,Z$8)-INDEX($D23:$BL23,,$E$1))+INDEX($D23:$BL23,,$E$1),Z$9/(INDEX(Roky_výhled,,Z$8)-INDEX(Roky_výhled,,Z$8-1))*(INDEX($BO23:$DW23,,Z$8)-INDEX($BO23:$DW23,,Z$8-1))+INDEX($BO23:$DW23,,Z$8-1))</f>
        <v>0</v>
      </c>
      <c r="AA23" s="173">
        <f ca="1">CHOOSE(AA$6,SUMIFS(INDIRECT("EB[" &amp; AA$12 &amp; "]"),EB[indic_nrg],$A22,EB[Nositel],$B23,EB[Výběr],1,EB[unit],"TJ"),INDEX($BO23:$DW23,,AA$4),AA$9/(INDEX(Roky_výhled,,AA$8)-Last_Bil)*(INDEX($BO23:$DW23,,AA$8)-INDEX($D23:$BL23,,$E$1))+INDEX($D23:$BL23,,$E$1),AA$9/(INDEX(Roky_výhled,,AA$8)-INDEX(Roky_výhled,,AA$8-1))*(INDEX($BO23:$DW23,,AA$8)-INDEX($BO23:$DW23,,AA$8-1))+INDEX($BO23:$DW23,,AA$8-1))</f>
        <v>0</v>
      </c>
      <c r="AB23" s="173">
        <f ca="1">CHOOSE(AB$6,SUMIFS(INDIRECT("EB[" &amp; AB$12 &amp; "]"),EB[indic_nrg],$A22,EB[Nositel],$B23,EB[Výběr],1,EB[unit],"TJ"),INDEX($BO23:$DW23,,AB$4),AB$9/(INDEX(Roky_výhled,,AB$8)-Last_Bil)*(INDEX($BO23:$DW23,,AB$8)-INDEX($D23:$BL23,,$E$1))+INDEX($D23:$BL23,,$E$1),AB$9/(INDEX(Roky_výhled,,AB$8)-INDEX(Roky_výhled,,AB$8-1))*(INDEX($BO23:$DW23,,AB$8)-INDEX($BO23:$DW23,,AB$8-1))+INDEX($BO23:$DW23,,AB$8-1))</f>
        <v>0</v>
      </c>
      <c r="AC23" s="173">
        <f ca="1">CHOOSE(AC$6,SUMIFS(INDIRECT("EB[" &amp; AC$12 &amp; "]"),EB[indic_nrg],$A22,EB[Nositel],$B23,EB[Výběr],1,EB[unit],"TJ"),INDEX($BO23:$DW23,,AC$4),AC$9/(INDEX(Roky_výhled,,AC$8)-Last_Bil)*(INDEX($BO23:$DW23,,AC$8)-INDEX($D23:$BL23,,$E$1))+INDEX($D23:$BL23,,$E$1),AC$9/(INDEX(Roky_výhled,,AC$8)-INDEX(Roky_výhled,,AC$8-1))*(INDEX($BO23:$DW23,,AC$8)-INDEX($BO23:$DW23,,AC$8-1))+INDEX($BO23:$DW23,,AC$8-1))</f>
        <v>0</v>
      </c>
      <c r="AD23" s="173">
        <f ca="1">CHOOSE(AD$6,SUMIFS(INDIRECT("EB[" &amp; AD$12 &amp; "]"),EB[indic_nrg],$A22,EB[Nositel],$B23,EB[Výběr],1,EB[unit],"TJ"),INDEX($BO23:$DW23,,AD$4),AD$9/(INDEX(Roky_výhled,,AD$8)-Last_Bil)*(INDEX($BO23:$DW23,,AD$8)-INDEX($D23:$BL23,,$E$1))+INDEX($D23:$BL23,,$E$1),AD$9/(INDEX(Roky_výhled,,AD$8)-INDEX(Roky_výhled,,AD$8-1))*(INDEX($BO23:$DW23,,AD$8)-INDEX($BO23:$DW23,,AD$8-1))+INDEX($BO23:$DW23,,AD$8-1))</f>
        <v>0</v>
      </c>
      <c r="AE23" s="173">
        <f ca="1">CHOOSE(AE$6,SUMIFS(INDIRECT("EB[" &amp; AE$12 &amp; "]"),EB[indic_nrg],$A22,EB[Nositel],$B23,EB[Výběr],1,EB[unit],"TJ"),INDEX($BO23:$DW23,,AE$4),AE$9/(INDEX(Roky_výhled,,AE$8)-Last_Bil)*(INDEX($BO23:$DW23,,AE$8)-INDEX($D23:$BL23,,$E$1))+INDEX($D23:$BL23,,$E$1),AE$9/(INDEX(Roky_výhled,,AE$8)-INDEX(Roky_výhled,,AE$8-1))*(INDEX($BO23:$DW23,,AE$8)-INDEX($BO23:$DW23,,AE$8-1))+INDEX($BO23:$DW23,,AE$8-1))</f>
        <v>0</v>
      </c>
      <c r="AF23" s="173">
        <f ca="1">CHOOSE(AF$6,SUMIFS(INDIRECT("EB[" &amp; AF$12 &amp; "]"),EB[indic_nrg],$A22,EB[Nositel],$B23,EB[Výběr],1,EB[unit],"TJ"),INDEX($BO23:$DW23,,AF$4),AF$9/(INDEX(Roky_výhled,,AF$8)-Last_Bil)*(INDEX($BO23:$DW23,,AF$8)-INDEX($D23:$BL23,,$E$1))+INDEX($D23:$BL23,,$E$1),AF$9/(INDEX(Roky_výhled,,AF$8)-INDEX(Roky_výhled,,AF$8-1))*(INDEX($BO23:$DW23,,AF$8)-INDEX($BO23:$DW23,,AF$8-1))+INDEX($BO23:$DW23,,AF$8-1))</f>
        <v>0</v>
      </c>
      <c r="AG23" s="173">
        <f ca="1">CHOOSE(AG$6,SUMIFS(INDIRECT("EB[" &amp; AG$12 &amp; "]"),EB[indic_nrg],$A22,EB[Nositel],$B23,EB[Výběr],1,EB[unit],"TJ"),INDEX($BO23:$DW23,,AG$4),AG$9/(INDEX(Roky_výhled,,AG$8)-Last_Bil)*(INDEX($BO23:$DW23,,AG$8)-INDEX($D23:$BL23,,$E$1))+INDEX($D23:$BL23,,$E$1),AG$9/(INDEX(Roky_výhled,,AG$8)-INDEX(Roky_výhled,,AG$8-1))*(INDEX($BO23:$DW23,,AG$8)-INDEX($BO23:$DW23,,AG$8-1))+INDEX($BO23:$DW23,,AG$8-1))</f>
        <v>0</v>
      </c>
      <c r="AH23" s="173">
        <f ca="1">CHOOSE(AH$6,SUMIFS(INDIRECT("EB[" &amp; AH$12 &amp; "]"),EB[indic_nrg],$A22,EB[Nositel],$B23,EB[Výběr],1,EB[unit],"TJ"),INDEX($BO23:$DW23,,AH$4),AH$9/(INDEX(Roky_výhled,,AH$8)-Last_Bil)*(INDEX($BO23:$DW23,,AH$8)-INDEX($D23:$BL23,,$E$1))+INDEX($D23:$BL23,,$E$1),AH$9/(INDEX(Roky_výhled,,AH$8)-INDEX(Roky_výhled,,AH$8-1))*(INDEX($BO23:$DW23,,AH$8)-INDEX($BO23:$DW23,,AH$8-1))+INDEX($BO23:$DW23,,AH$8-1))</f>
        <v>0</v>
      </c>
      <c r="AI23" s="173">
        <f ca="1">CHOOSE(AI$6,SUMIFS(INDIRECT("EB[" &amp; AI$12 &amp; "]"),EB[indic_nrg],$A22,EB[Nositel],$B23,EB[Výběr],1,EB[unit],"TJ"),INDEX($BO23:$DW23,,AI$4),AI$9/(INDEX(Roky_výhled,,AI$8)-Last_Bil)*(INDEX($BO23:$DW23,,AI$8)-INDEX($D23:$BL23,,$E$1))+INDEX($D23:$BL23,,$E$1),AI$9/(INDEX(Roky_výhled,,AI$8)-INDEX(Roky_výhled,,AI$8-1))*(INDEX($BO23:$DW23,,AI$8)-INDEX($BO23:$DW23,,AI$8-1))+INDEX($BO23:$DW23,,AI$8-1))</f>
        <v>0</v>
      </c>
      <c r="AJ23" s="173">
        <f ca="1">CHOOSE(AJ$6,SUMIFS(INDIRECT("EB[" &amp; AJ$12 &amp; "]"),EB[indic_nrg],$A22,EB[Nositel],$B23,EB[Výběr],1,EB[unit],"TJ"),INDEX($BO23:$DW23,,AJ$4),AJ$9/(INDEX(Roky_výhled,,AJ$8)-Last_Bil)*(INDEX($BO23:$DW23,,AJ$8)-INDEX($D23:$BL23,,$E$1))+INDEX($D23:$BL23,,$E$1),AJ$9/(INDEX(Roky_výhled,,AJ$8)-INDEX(Roky_výhled,,AJ$8-1))*(INDEX($BO23:$DW23,,AJ$8)-INDEX($BO23:$DW23,,AJ$8-1))+INDEX($BO23:$DW23,,AJ$8-1))</f>
        <v>0</v>
      </c>
      <c r="AK23" s="173">
        <f ca="1">CHOOSE(AK$6,SUMIFS(INDIRECT("EB[" &amp; AK$12 &amp; "]"),EB[indic_nrg],$A22,EB[Nositel],$B23,EB[Výběr],1,EB[unit],"TJ"),INDEX($BO23:$DW23,,AK$4),AK$9/(INDEX(Roky_výhled,,AK$8)-Last_Bil)*(INDEX($BO23:$DW23,,AK$8)-INDEX($D23:$BL23,,$E$1))+INDEX($D23:$BL23,,$E$1),AK$9/(INDEX(Roky_výhled,,AK$8)-INDEX(Roky_výhled,,AK$8-1))*(INDEX($BO23:$DW23,,AK$8)-INDEX($BO23:$DW23,,AK$8-1))+INDEX($BO23:$DW23,,AK$8-1))</f>
        <v>0</v>
      </c>
      <c r="AL23" s="173">
        <f ca="1">CHOOSE(AL$6,SUMIFS(INDIRECT("EB[" &amp; AL$12 &amp; "]"),EB[indic_nrg],$A22,EB[Nositel],$B23,EB[Výběr],1,EB[unit],"TJ"),INDEX($BO23:$DW23,,AL$4),AL$9/(INDEX(Roky_výhled,,AL$8)-Last_Bil)*(INDEX($BO23:$DW23,,AL$8)-INDEX($D23:$BL23,,$E$1))+INDEX($D23:$BL23,,$E$1),AL$9/(INDEX(Roky_výhled,,AL$8)-INDEX(Roky_výhled,,AL$8-1))*(INDEX($BO23:$DW23,,AL$8)-INDEX($BO23:$DW23,,AL$8-1))+INDEX($BO23:$DW23,,AL$8-1))</f>
        <v>0</v>
      </c>
      <c r="AM23" s="173">
        <f ca="1">CHOOSE(AM$6,SUMIFS(INDIRECT("EB[" &amp; AM$12 &amp; "]"),EB[indic_nrg],$A22,EB[Nositel],$B23,EB[Výběr],1,EB[unit],"TJ"),INDEX($BO23:$DW23,,AM$4),AM$9/(INDEX(Roky_výhled,,AM$8)-Last_Bil)*(INDEX($BO23:$DW23,,AM$8)-INDEX($D23:$BL23,,$E$1))+INDEX($D23:$BL23,,$E$1),AM$9/(INDEX(Roky_výhled,,AM$8)-INDEX(Roky_výhled,,AM$8-1))*(INDEX($BO23:$DW23,,AM$8)-INDEX($BO23:$DW23,,AM$8-1))+INDEX($BO23:$DW23,,AM$8-1))</f>
        <v>0</v>
      </c>
      <c r="AN23" s="173">
        <f ca="1">CHOOSE(AN$6,SUMIFS(INDIRECT("EB[" &amp; AN$12 &amp; "]"),EB[indic_nrg],$A22,EB[Nositel],$B23,EB[Výběr],1,EB[unit],"TJ"),INDEX($BO23:$DW23,,AN$4),AN$9/(INDEX(Roky_výhled,,AN$8)-Last_Bil)*(INDEX($BO23:$DW23,,AN$8)-INDEX($D23:$BL23,,$E$1))+INDEX($D23:$BL23,,$E$1),AN$9/(INDEX(Roky_výhled,,AN$8)-INDEX(Roky_výhled,,AN$8-1))*(INDEX($BO23:$DW23,,AN$8)-INDEX($BO23:$DW23,,AN$8-1))+INDEX($BO23:$DW23,,AN$8-1))</f>
        <v>0</v>
      </c>
      <c r="AO23" s="173">
        <f ca="1">CHOOSE(AO$6,SUMIFS(INDIRECT("EB[" &amp; AO$12 &amp; "]"),EB[indic_nrg],$A22,EB[Nositel],$B23,EB[Výběr],1,EB[unit],"TJ"),INDEX($BO23:$DW23,,AO$4),AO$9/(INDEX(Roky_výhled,,AO$8)-Last_Bil)*(INDEX($BO23:$DW23,,AO$8)-INDEX($D23:$BL23,,$E$1))+INDEX($D23:$BL23,,$E$1),AO$9/(INDEX(Roky_výhled,,AO$8)-INDEX(Roky_výhled,,AO$8-1))*(INDEX($BO23:$DW23,,AO$8)-INDEX($BO23:$DW23,,AO$8-1))+INDEX($BO23:$DW23,,AO$8-1))</f>
        <v>0</v>
      </c>
      <c r="AP23" s="173">
        <f ca="1">CHOOSE(AP$6,SUMIFS(INDIRECT("EB[" &amp; AP$12 &amp; "]"),EB[indic_nrg],$A22,EB[Nositel],$B23,EB[Výběr],1,EB[unit],"TJ"),INDEX($BO23:$DW23,,AP$4),AP$9/(INDEX(Roky_výhled,,AP$8)-Last_Bil)*(INDEX($BO23:$DW23,,AP$8)-INDEX($D23:$BL23,,$E$1))+INDEX($D23:$BL23,,$E$1),AP$9/(INDEX(Roky_výhled,,AP$8)-INDEX(Roky_výhled,,AP$8-1))*(INDEX($BO23:$DW23,,AP$8)-INDEX($BO23:$DW23,,AP$8-1))+INDEX($BO23:$DW23,,AP$8-1))</f>
        <v>0</v>
      </c>
      <c r="AQ23" s="173">
        <f ca="1">CHOOSE(AQ$6,SUMIFS(INDIRECT("EB[" &amp; AQ$12 &amp; "]"),EB[indic_nrg],$A22,EB[Nositel],$B23,EB[Výběr],1,EB[unit],"TJ"),INDEX($BO23:$DW23,,AQ$4),AQ$9/(INDEX(Roky_výhled,,AQ$8)-Last_Bil)*(INDEX($BO23:$DW23,,AQ$8)-INDEX($D23:$BL23,,$E$1))+INDEX($D23:$BL23,,$E$1),AQ$9/(INDEX(Roky_výhled,,AQ$8)-INDEX(Roky_výhled,,AQ$8-1))*(INDEX($BO23:$DW23,,AQ$8)-INDEX($BO23:$DW23,,AQ$8-1))+INDEX($BO23:$DW23,,AQ$8-1))</f>
        <v>0</v>
      </c>
      <c r="AR23" s="173">
        <f ca="1">CHOOSE(AR$6,SUMIFS(INDIRECT("EB[" &amp; AR$12 &amp; "]"),EB[indic_nrg],$A22,EB[Nositel],$B23,EB[Výběr],1,EB[unit],"TJ"),INDEX($BO23:$DW23,,AR$4),AR$9/(INDEX(Roky_výhled,,AR$8)-Last_Bil)*(INDEX($BO23:$DW23,,AR$8)-INDEX($D23:$BL23,,$E$1))+INDEX($D23:$BL23,,$E$1),AR$9/(INDEX(Roky_výhled,,AR$8)-INDEX(Roky_výhled,,AR$8-1))*(INDEX($BO23:$DW23,,AR$8)-INDEX($BO23:$DW23,,AR$8-1))+INDEX($BO23:$DW23,,AR$8-1))</f>
        <v>0</v>
      </c>
      <c r="AS23" s="173">
        <f ca="1">CHOOSE(AS$6,SUMIFS(INDIRECT("EB[" &amp; AS$12 &amp; "]"),EB[indic_nrg],$A22,EB[Nositel],$B23,EB[Výběr],1,EB[unit],"TJ"),INDEX($BO23:$DW23,,AS$4),AS$9/(INDEX(Roky_výhled,,AS$8)-Last_Bil)*(INDEX($BO23:$DW23,,AS$8)-INDEX($D23:$BL23,,$E$1))+INDEX($D23:$BL23,,$E$1),AS$9/(INDEX(Roky_výhled,,AS$8)-INDEX(Roky_výhled,,AS$8-1))*(INDEX($BO23:$DW23,,AS$8)-INDEX($BO23:$DW23,,AS$8-1))+INDEX($BO23:$DW23,,AS$8-1))</f>
        <v>0</v>
      </c>
      <c r="AT23" s="173">
        <f ca="1">CHOOSE(AT$6,SUMIFS(INDIRECT("EB[" &amp; AT$12 &amp; "]"),EB[indic_nrg],$A22,EB[Nositel],$B23,EB[Výběr],1,EB[unit],"TJ"),INDEX($BO23:$DW23,,AT$4),AT$9/(INDEX(Roky_výhled,,AT$8)-Last_Bil)*(INDEX($BO23:$DW23,,AT$8)-INDEX($D23:$BL23,,$E$1))+INDEX($D23:$BL23,,$E$1),AT$9/(INDEX(Roky_výhled,,AT$8)-INDEX(Roky_výhled,,AT$8-1))*(INDEX($BO23:$DW23,,AT$8)-INDEX($BO23:$DW23,,AT$8-1))+INDEX($BO23:$DW23,,AT$8-1))</f>
        <v>0</v>
      </c>
      <c r="AU23" s="173">
        <f ca="1">CHOOSE(AU$6,SUMIFS(INDIRECT("EB[" &amp; AU$12 &amp; "]"),EB[indic_nrg],$A22,EB[Nositel],$B23,EB[Výběr],1,EB[unit],"TJ"),INDEX($BO23:$DW23,,AU$4),AU$9/(INDEX(Roky_výhled,,AU$8)-Last_Bil)*(INDEX($BO23:$DW23,,AU$8)-INDEX($D23:$BL23,,$E$1))+INDEX($D23:$BL23,,$E$1),AU$9/(INDEX(Roky_výhled,,AU$8)-INDEX(Roky_výhled,,AU$8-1))*(INDEX($BO23:$DW23,,AU$8)-INDEX($BO23:$DW23,,AU$8-1))+INDEX($BO23:$DW23,,AU$8-1))</f>
        <v>0</v>
      </c>
      <c r="AV23" s="173">
        <f ca="1">CHOOSE(AV$6,SUMIFS(INDIRECT("EB[" &amp; AV$12 &amp; "]"),EB[indic_nrg],$A22,EB[Nositel],$B23,EB[Výběr],1,EB[unit],"TJ"),INDEX($BO23:$DW23,,AV$4),AV$9/(INDEX(Roky_výhled,,AV$8)-Last_Bil)*(INDEX($BO23:$DW23,,AV$8)-INDEX($D23:$BL23,,$E$1))+INDEX($D23:$BL23,,$E$1),AV$9/(INDEX(Roky_výhled,,AV$8)-INDEX(Roky_výhled,,AV$8-1))*(INDEX($BO23:$DW23,,AV$8)-INDEX($BO23:$DW23,,AV$8-1))+INDEX($BO23:$DW23,,AV$8-1))</f>
        <v>0</v>
      </c>
      <c r="AW23" s="173">
        <f ca="1">CHOOSE(AW$6,SUMIFS(INDIRECT("EB[" &amp; AW$12 &amp; "]"),EB[indic_nrg],$A22,EB[Nositel],$B23,EB[Výběr],1,EB[unit],"TJ"),INDEX($BO23:$DW23,,AW$4),AW$9/(INDEX(Roky_výhled,,AW$8)-Last_Bil)*(INDEX($BO23:$DW23,,AW$8)-INDEX($D23:$BL23,,$E$1))+INDEX($D23:$BL23,,$E$1),AW$9/(INDEX(Roky_výhled,,AW$8)-INDEX(Roky_výhled,,AW$8-1))*(INDEX($BO23:$DW23,,AW$8)-INDEX($BO23:$DW23,,AW$8-1))+INDEX($BO23:$DW23,,AW$8-1))</f>
        <v>0</v>
      </c>
      <c r="AX23" s="173">
        <f ca="1">CHOOSE(AX$6,SUMIFS(INDIRECT("EB[" &amp; AX$12 &amp; "]"),EB[indic_nrg],$A22,EB[Nositel],$B23,EB[Výběr],1,EB[unit],"TJ"),INDEX($BO23:$DW23,,AX$4),AX$9/(INDEX(Roky_výhled,,AX$8)-Last_Bil)*(INDEX($BO23:$DW23,,AX$8)-INDEX($D23:$BL23,,$E$1))+INDEX($D23:$BL23,,$E$1),AX$9/(INDEX(Roky_výhled,,AX$8)-INDEX(Roky_výhled,,AX$8-1))*(INDEX($BO23:$DW23,,AX$8)-INDEX($BO23:$DW23,,AX$8-1))+INDEX($BO23:$DW23,,AX$8-1))</f>
        <v>0</v>
      </c>
      <c r="AY23" s="173">
        <f ca="1">CHOOSE(AY$6,SUMIFS(INDIRECT("EB[" &amp; AY$12 &amp; "]"),EB[indic_nrg],$A22,EB[Nositel],$B23,EB[Výběr],1,EB[unit],"TJ"),INDEX($BO23:$DW23,,AY$4),AY$9/(INDEX(Roky_výhled,,AY$8)-Last_Bil)*(INDEX($BO23:$DW23,,AY$8)-INDEX($D23:$BL23,,$E$1))+INDEX($D23:$BL23,,$E$1),AY$9/(INDEX(Roky_výhled,,AY$8)-INDEX(Roky_výhled,,AY$8-1))*(INDEX($BO23:$DW23,,AY$8)-INDEX($BO23:$DW23,,AY$8-1))+INDEX($BO23:$DW23,,AY$8-1))</f>
        <v>0</v>
      </c>
      <c r="AZ23" s="173">
        <f ca="1">CHOOSE(AZ$6,SUMIFS(INDIRECT("EB[" &amp; AZ$12 &amp; "]"),EB[indic_nrg],$A22,EB[Nositel],$B23,EB[Výběr],1,EB[unit],"TJ"),INDEX($BO23:$DW23,,AZ$4),AZ$9/(INDEX(Roky_výhled,,AZ$8)-Last_Bil)*(INDEX($BO23:$DW23,,AZ$8)-INDEX($D23:$BL23,,$E$1))+INDEX($D23:$BL23,,$E$1),AZ$9/(INDEX(Roky_výhled,,AZ$8)-INDEX(Roky_výhled,,AZ$8-1))*(INDEX($BO23:$DW23,,AZ$8)-INDEX($BO23:$DW23,,AZ$8-1))+INDEX($BO23:$DW23,,AZ$8-1))</f>
        <v>0</v>
      </c>
      <c r="BA23" s="173">
        <f ca="1">CHOOSE(BA$6,SUMIFS(INDIRECT("EB[" &amp; BA$12 &amp; "]"),EB[indic_nrg],$A22,EB[Nositel],$B23,EB[Výběr],1,EB[unit],"TJ"),INDEX($BO23:$DW23,,BA$4),BA$9/(INDEX(Roky_výhled,,BA$8)-Last_Bil)*(INDEX($BO23:$DW23,,BA$8)-INDEX($D23:$BL23,,$E$1))+INDEX($D23:$BL23,,$E$1),BA$9/(INDEX(Roky_výhled,,BA$8)-INDEX(Roky_výhled,,BA$8-1))*(INDEX($BO23:$DW23,,BA$8)-INDEX($BO23:$DW23,,BA$8-1))+INDEX($BO23:$DW23,,BA$8-1))</f>
        <v>0</v>
      </c>
      <c r="BB23" s="173">
        <f ca="1">CHOOSE(BB$6,SUMIFS(INDIRECT("EB[" &amp; BB$12 &amp; "]"),EB[indic_nrg],$A22,EB[Nositel],$B23,EB[Výběr],1,EB[unit],"TJ"),INDEX($BO23:$DW23,,BB$4),BB$9/(INDEX(Roky_výhled,,BB$8)-Last_Bil)*(INDEX($BO23:$DW23,,BB$8)-INDEX($D23:$BL23,,$E$1))+INDEX($D23:$BL23,,$E$1),BB$9/(INDEX(Roky_výhled,,BB$8)-INDEX(Roky_výhled,,BB$8-1))*(INDEX($BO23:$DW23,,BB$8)-INDEX($BO23:$DW23,,BB$8-1))+INDEX($BO23:$DW23,,BB$8-1))</f>
        <v>0</v>
      </c>
      <c r="BC23" s="173">
        <f ca="1">CHOOSE(BC$6,SUMIFS(INDIRECT("EB[" &amp; BC$12 &amp; "]"),EB[indic_nrg],$A22,EB[Nositel],$B23,EB[Výběr],1,EB[unit],"TJ"),INDEX($BO23:$DW23,,BC$4),BC$9/(INDEX(Roky_výhled,,BC$8)-Last_Bil)*(INDEX($BO23:$DW23,,BC$8)-INDEX($D23:$BL23,,$E$1))+INDEX($D23:$BL23,,$E$1),BC$9/(INDEX(Roky_výhled,,BC$8)-INDEX(Roky_výhled,,BC$8-1))*(INDEX($BO23:$DW23,,BC$8)-INDEX($BO23:$DW23,,BC$8-1))+INDEX($BO23:$DW23,,BC$8-1))</f>
        <v>0</v>
      </c>
      <c r="BD23" s="173">
        <f ca="1">CHOOSE(BD$6,SUMIFS(INDIRECT("EB[" &amp; BD$12 &amp; "]"),EB[indic_nrg],$A22,EB[Nositel],$B23,EB[Výběr],1,EB[unit],"TJ"),INDEX($BO23:$DW23,,BD$4),BD$9/(INDEX(Roky_výhled,,BD$8)-Last_Bil)*(INDEX($BO23:$DW23,,BD$8)-INDEX($D23:$BL23,,$E$1))+INDEX($D23:$BL23,,$E$1),BD$9/(INDEX(Roky_výhled,,BD$8)-INDEX(Roky_výhled,,BD$8-1))*(INDEX($BO23:$DW23,,BD$8)-INDEX($BO23:$DW23,,BD$8-1))+INDEX($BO23:$DW23,,BD$8-1))</f>
        <v>0</v>
      </c>
      <c r="BE23" s="173">
        <f ca="1">CHOOSE(BE$6,SUMIFS(INDIRECT("EB[" &amp; BE$12 &amp; "]"),EB[indic_nrg],$A22,EB[Nositel],$B23,EB[Výběr],1,EB[unit],"TJ"),INDEX($BO23:$DW23,,BE$4),BE$9/(INDEX(Roky_výhled,,BE$8)-Last_Bil)*(INDEX($BO23:$DW23,,BE$8)-INDEX($D23:$BL23,,$E$1))+INDEX($D23:$BL23,,$E$1),BE$9/(INDEX(Roky_výhled,,BE$8)-INDEX(Roky_výhled,,BE$8-1))*(INDEX($BO23:$DW23,,BE$8)-INDEX($BO23:$DW23,,BE$8-1))+INDEX($BO23:$DW23,,BE$8-1))</f>
        <v>0</v>
      </c>
      <c r="BF23" s="173">
        <f ca="1">CHOOSE(BF$6,SUMIFS(INDIRECT("EB[" &amp; BF$12 &amp; "]"),EB[indic_nrg],$A22,EB[Nositel],$B23,EB[Výběr],1,EB[unit],"TJ"),INDEX($BO23:$DW23,,BF$4),BF$9/(INDEX(Roky_výhled,,BF$8)-Last_Bil)*(INDEX($BO23:$DW23,,BF$8)-INDEX($D23:$BL23,,$E$1))+INDEX($D23:$BL23,,$E$1),BF$9/(INDEX(Roky_výhled,,BF$8)-INDEX(Roky_výhled,,BF$8-1))*(INDEX($BO23:$DW23,,BF$8)-INDEX($BO23:$DW23,,BF$8-1))+INDEX($BO23:$DW23,,BF$8-1))</f>
        <v>0</v>
      </c>
      <c r="BG23" s="173">
        <f ca="1">CHOOSE(BG$6,SUMIFS(INDIRECT("EB[" &amp; BG$12 &amp; "]"),EB[indic_nrg],$A22,EB[Nositel],$B23,EB[Výběr],1,EB[unit],"TJ"),INDEX($BO23:$DW23,,BG$4),BG$9/(INDEX(Roky_výhled,,BG$8)-Last_Bil)*(INDEX($BO23:$DW23,,BG$8)-INDEX($D23:$BL23,,$E$1))+INDEX($D23:$BL23,,$E$1),BG$9/(INDEX(Roky_výhled,,BG$8)-INDEX(Roky_výhled,,BG$8-1))*(INDEX($BO23:$DW23,,BG$8)-INDEX($BO23:$DW23,,BG$8-1))+INDEX($BO23:$DW23,,BG$8-1))</f>
        <v>0</v>
      </c>
      <c r="BH23" s="173">
        <f ca="1">CHOOSE(BH$6,SUMIFS(INDIRECT("EB[" &amp; BH$12 &amp; "]"),EB[indic_nrg],$A22,EB[Nositel],$B23,EB[Výběr],1,EB[unit],"TJ"),INDEX($BO23:$DW23,,BH$4),BH$9/(INDEX(Roky_výhled,,BH$8)-Last_Bil)*(INDEX($BO23:$DW23,,BH$8)-INDEX($D23:$BL23,,$E$1))+INDEX($D23:$BL23,,$E$1),BH$9/(INDEX(Roky_výhled,,BH$8)-INDEX(Roky_výhled,,BH$8-1))*(INDEX($BO23:$DW23,,BH$8)-INDEX($BO23:$DW23,,BH$8-1))+INDEX($BO23:$DW23,,BH$8-1))</f>
        <v>0</v>
      </c>
      <c r="BI23" s="173">
        <f ca="1">CHOOSE(BI$6,SUMIFS(INDIRECT("EB[" &amp; BI$12 &amp; "]"),EB[indic_nrg],$A22,EB[Nositel],$B23,EB[Výběr],1,EB[unit],"TJ"),INDEX($BO23:$DW23,,BI$4),BI$9/(INDEX(Roky_výhled,,BI$8)-Last_Bil)*(INDEX($BO23:$DW23,,BI$8)-INDEX($D23:$BL23,,$E$1))+INDEX($D23:$BL23,,$E$1),BI$9/(INDEX(Roky_výhled,,BI$8)-INDEX(Roky_výhled,,BI$8-1))*(INDEX($BO23:$DW23,,BI$8)-INDEX($BO23:$DW23,,BI$8-1))+INDEX($BO23:$DW23,,BI$8-1))</f>
        <v>0</v>
      </c>
      <c r="BJ23" s="173">
        <f ca="1">CHOOSE(BJ$6,SUMIFS(INDIRECT("EB[" &amp; BJ$12 &amp; "]"),EB[indic_nrg],$A22,EB[Nositel],$B23,EB[Výběr],1,EB[unit],"TJ"),INDEX($BO23:$DW23,,BJ$4),BJ$9/(INDEX(Roky_výhled,,BJ$8)-Last_Bil)*(INDEX($BO23:$DW23,,BJ$8)-INDEX($D23:$BL23,,$E$1))+INDEX($D23:$BL23,,$E$1),BJ$9/(INDEX(Roky_výhled,,BJ$8)-INDEX(Roky_výhled,,BJ$8-1))*(INDEX($BO23:$DW23,,BJ$8)-INDEX($BO23:$DW23,,BJ$8-1))+INDEX($BO23:$DW23,,BJ$8-1))</f>
        <v>0</v>
      </c>
      <c r="BK23" s="173">
        <f ca="1">CHOOSE(BK$6,SUMIFS(INDIRECT("EB[" &amp; BK$12 &amp; "]"),EB[indic_nrg],$A22,EB[Nositel],$B23,EB[Výběr],1,EB[unit],"TJ"),INDEX($BO23:$DW23,,BK$4),BK$9/(INDEX(Roky_výhled,,BK$8)-Last_Bil)*(INDEX($BO23:$DW23,,BK$8)-INDEX($D23:$BL23,,$E$1))+INDEX($D23:$BL23,,$E$1),BK$9/(INDEX(Roky_výhled,,BK$8)-INDEX(Roky_výhled,,BK$8-1))*(INDEX($BO23:$DW23,,BK$8)-INDEX($BO23:$DW23,,BK$8-1))+INDEX($BO23:$DW23,,BK$8-1))</f>
        <v>0</v>
      </c>
      <c r="BL23" s="174">
        <f ca="1">CHOOSE(BL$6,SUMIFS(INDIRECT("EB[" &amp; BL$12 &amp; "]"),EB[indic_nrg],$A22,EB[Nositel],$B23,EB[Výběr],1,EB[unit],"TJ"),INDEX($BO23:$DW23,,BL$4),BL$9/(INDEX(Roky_výhled,,BL$8)-Last_Bil)*(INDEX($BO23:$DW23,,BL$8)-INDEX($D23:$BL23,,$E$1))+INDEX($D23:$BL23,,$E$1),BL$9/(INDEX(Roky_výhled,,BL$8)-INDEX(Roky_výhled,,BL$8-1))*(INDEX($BO23:$DW23,,BL$8)-INDEX($BO23:$DW23,,BL$8-1))+INDEX($BO23:$DW23,,BL$8-1))</f>
        <v>0</v>
      </c>
      <c r="BM23"/>
      <c r="BN23" s="221" t="str">
        <f t="shared" si="65"/>
        <v>Diesel</v>
      </c>
      <c r="BO23" s="285">
        <v>0</v>
      </c>
      <c r="BP23" s="286">
        <v>0</v>
      </c>
      <c r="BQ23" s="286">
        <v>0</v>
      </c>
      <c r="BR23" s="286">
        <v>0</v>
      </c>
      <c r="BS23" s="286">
        <v>0</v>
      </c>
      <c r="BT23" s="286">
        <v>0</v>
      </c>
      <c r="BU23" s="286">
        <v>0</v>
      </c>
      <c r="BV23" s="286">
        <v>0</v>
      </c>
      <c r="BW23" s="286">
        <v>0</v>
      </c>
      <c r="BX23" s="286">
        <v>0</v>
      </c>
      <c r="BY23" s="287">
        <v>0</v>
      </c>
      <c r="BZ23" s="281"/>
      <c r="CA23" s="281"/>
      <c r="CB23" s="281"/>
      <c r="CC23" s="281"/>
      <c r="CD23" s="281"/>
      <c r="CE23" s="281"/>
      <c r="CF23" s="281"/>
      <c r="CG23" s="281"/>
      <c r="CH23" s="281"/>
      <c r="CI23" s="281"/>
      <c r="CJ23" s="281"/>
      <c r="CK23" s="281"/>
      <c r="CL23" s="281"/>
      <c r="CM23" s="281"/>
      <c r="CN23" s="281"/>
      <c r="CO23" s="281"/>
      <c r="CP23" s="281"/>
      <c r="CQ23" s="281"/>
      <c r="CR23" s="281"/>
      <c r="CS23" s="281"/>
      <c r="CT23" s="281"/>
      <c r="CU23" s="281"/>
      <c r="CV23" s="281"/>
      <c r="CW23" s="281"/>
      <c r="CX23" s="281"/>
      <c r="CY23" s="281"/>
      <c r="CZ23" s="281"/>
      <c r="DA23" s="281"/>
      <c r="DB23" s="281"/>
      <c r="DC23" s="281"/>
      <c r="DD23" s="281"/>
      <c r="DE23" s="281"/>
      <c r="DF23" s="281"/>
      <c r="DG23" s="281"/>
      <c r="DH23" s="281"/>
      <c r="DI23" s="281"/>
      <c r="DJ23" s="281"/>
      <c r="DK23" s="281"/>
      <c r="DL23" s="281"/>
      <c r="DM23" s="281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</row>
    <row r="24" spans="1:127" s="196" customFormat="1" x14ac:dyDescent="0.25">
      <c r="A24" s="196" t="str">
        <f t="shared" si="66"/>
        <v>B_102010</v>
      </c>
      <c r="B24" t="s">
        <v>3154</v>
      </c>
      <c r="C24" s="179" t="s">
        <v>3272</v>
      </c>
      <c r="D24" s="215">
        <f ca="1">CHOOSE(D$6,SUMIFS(INDIRECT("EB[" &amp; D$12 &amp; "]"),EB[indic_nrg],$A23,EB[Nositel],$B24,EB[Výběr],1,EB[unit],"TJ"),INDEX($BO24:$DW24,,D$4),D$9/(INDEX(Roky_výhled,,D$8)-Last_Bil)*(INDEX($BO24:$DW24,,D$8)-INDEX($D24:$BL24,,$E$1))+INDEX($D24:$BL24,,$E$1),D$9/(INDEX(Roky_výhled,,D$8)-INDEX(Roky_výhled,,D$8-1))*(INDEX($BO24:$DW24,,D$8)-INDEX($BO24:$DW24,,D$8-1))+INDEX($BO24:$DW24,,D$8-1))</f>
        <v>0</v>
      </c>
      <c r="E24" s="173">
        <f ca="1">CHOOSE(E$6,SUMIFS(INDIRECT("EB[" &amp; E$12 &amp; "]"),EB[indic_nrg],$A23,EB[Nositel],$B24,EB[Výběr],1,EB[unit],"TJ"),INDEX($BO24:$DW24,,E$4),E$9/(INDEX(Roky_výhled,,E$8)-Last_Bil)*(INDEX($BO24:$DW24,,E$8)-INDEX($D24:$BL24,,$E$1))+INDEX($D24:$BL24,,$E$1),E$9/(INDEX(Roky_výhled,,E$8)-INDEX(Roky_výhled,,E$8-1))*(INDEX($BO24:$DW24,,E$8)-INDEX($BO24:$DW24,,E$8-1))+INDEX($BO24:$DW24,,E$8-1))</f>
        <v>0</v>
      </c>
      <c r="F24" s="173">
        <f ca="1">CHOOSE(F$6,SUMIFS(INDIRECT("EB[" &amp; F$12 &amp; "]"),EB[indic_nrg],$A23,EB[Nositel],$B24,EB[Výběr],1,EB[unit],"TJ"),INDEX($BO24:$DW24,,F$4),F$9/(INDEX(Roky_výhled,,F$8)-Last_Bil)*(INDEX($BO24:$DW24,,F$8)-INDEX($D24:$BL24,,$E$1))+INDEX($D24:$BL24,,$E$1),F$9/(INDEX(Roky_výhled,,F$8)-INDEX(Roky_výhled,,F$8-1))*(INDEX($BO24:$DW24,,F$8)-INDEX($BO24:$DW24,,F$8-1))+INDEX($BO24:$DW24,,F$8-1))</f>
        <v>0</v>
      </c>
      <c r="G24" s="173">
        <f ca="1">CHOOSE(G$6,SUMIFS(INDIRECT("EB[" &amp; G$12 &amp; "]"),EB[indic_nrg],$A23,EB[Nositel],$B24,EB[Výběr],1,EB[unit],"TJ"),INDEX($BO24:$DW24,,G$4),G$9/(INDEX(Roky_výhled,,G$8)-Last_Bil)*(INDEX($BO24:$DW24,,G$8)-INDEX($D24:$BL24,,$E$1))+INDEX($D24:$BL24,,$E$1),G$9/(INDEX(Roky_výhled,,G$8)-INDEX(Roky_výhled,,G$8-1))*(INDEX($BO24:$DW24,,G$8)-INDEX($BO24:$DW24,,G$8-1))+INDEX($BO24:$DW24,,G$8-1))</f>
        <v>0</v>
      </c>
      <c r="H24" s="173">
        <f ca="1">CHOOSE(H$6,SUMIFS(INDIRECT("EB[" &amp; H$12 &amp; "]"),EB[indic_nrg],$A23,EB[Nositel],$B24,EB[Výběr],1,EB[unit],"TJ"),INDEX($BO24:$DW24,,H$4),H$9/(INDEX(Roky_výhled,,H$8)-Last_Bil)*(INDEX($BO24:$DW24,,H$8)-INDEX($D24:$BL24,,$E$1))+INDEX($D24:$BL24,,$E$1),H$9/(INDEX(Roky_výhled,,H$8)-INDEX(Roky_výhled,,H$8-1))*(INDEX($BO24:$DW24,,H$8)-INDEX($BO24:$DW24,,H$8-1))+INDEX($BO24:$DW24,,H$8-1))</f>
        <v>0</v>
      </c>
      <c r="I24" s="173">
        <f ca="1">CHOOSE(I$6,SUMIFS(INDIRECT("EB[" &amp; I$12 &amp; "]"),EB[indic_nrg],$A23,EB[Nositel],$B24,EB[Výběr],1,EB[unit],"TJ"),INDEX($BO24:$DW24,,I$4),I$9/(INDEX(Roky_výhled,,I$8)-Last_Bil)*(INDEX($BO24:$DW24,,I$8)-INDEX($D24:$BL24,,$E$1))+INDEX($D24:$BL24,,$E$1),I$9/(INDEX(Roky_výhled,,I$8)-INDEX(Roky_výhled,,I$8-1))*(INDEX($BO24:$DW24,,I$8)-INDEX($BO24:$DW24,,I$8-1))+INDEX($BO24:$DW24,,I$8-1))</f>
        <v>0</v>
      </c>
      <c r="J24" s="173">
        <f ca="1">CHOOSE(J$6,SUMIFS(INDIRECT("EB[" &amp; J$12 &amp; "]"),EB[indic_nrg],$A23,EB[Nositel],$B24,EB[Výběr],1,EB[unit],"TJ"),INDEX($BO24:$DW24,,J$4),J$9/(INDEX(Roky_výhled,,J$8)-Last_Bil)*(INDEX($BO24:$DW24,,J$8)-INDEX($D24:$BL24,,$E$1))+INDEX($D24:$BL24,,$E$1),J$9/(INDEX(Roky_výhled,,J$8)-INDEX(Roky_výhled,,J$8-1))*(INDEX($BO24:$DW24,,J$8)-INDEX($BO24:$DW24,,J$8-1))+INDEX($BO24:$DW24,,J$8-1))</f>
        <v>0</v>
      </c>
      <c r="K24" s="173">
        <f ca="1">CHOOSE(K$6,SUMIFS(INDIRECT("EB[" &amp; K$12 &amp; "]"),EB[indic_nrg],$A23,EB[Nositel],$B24,EB[Výběr],1,EB[unit],"TJ"),INDEX($BO24:$DW24,,K$4),K$9/(INDEX(Roky_výhled,,K$8)-Last_Bil)*(INDEX($BO24:$DW24,,K$8)-INDEX($D24:$BL24,,$E$1))+INDEX($D24:$BL24,,$E$1),K$9/(INDEX(Roky_výhled,,K$8)-INDEX(Roky_výhled,,K$8-1))*(INDEX($BO24:$DW24,,K$8)-INDEX($BO24:$DW24,,K$8-1))+INDEX($BO24:$DW24,,K$8-1))</f>
        <v>0</v>
      </c>
      <c r="L24" s="173">
        <f ca="1">CHOOSE(L$6,SUMIFS(INDIRECT("EB[" &amp; L$12 &amp; "]"),EB[indic_nrg],$A23,EB[Nositel],$B24,EB[Výběr],1,EB[unit],"TJ"),INDEX($BO24:$DW24,,L$4),L$9/(INDEX(Roky_výhled,,L$8)-Last_Bil)*(INDEX($BO24:$DW24,,L$8)-INDEX($D24:$BL24,,$E$1))+INDEX($D24:$BL24,,$E$1),L$9/(INDEX(Roky_výhled,,L$8)-INDEX(Roky_výhled,,L$8-1))*(INDEX($BO24:$DW24,,L$8)-INDEX($BO24:$DW24,,L$8-1))+INDEX($BO24:$DW24,,L$8-1))</f>
        <v>0</v>
      </c>
      <c r="M24" s="173">
        <f ca="1">CHOOSE(M$6,SUMIFS(INDIRECT("EB[" &amp; M$12 &amp; "]"),EB[indic_nrg],$A23,EB[Nositel],$B24,EB[Výběr],1,EB[unit],"TJ"),INDEX($BO24:$DW24,,M$4),M$9/(INDEX(Roky_výhled,,M$8)-Last_Bil)*(INDEX($BO24:$DW24,,M$8)-INDEX($D24:$BL24,,$E$1))+INDEX($D24:$BL24,,$E$1),M$9/(INDEX(Roky_výhled,,M$8)-INDEX(Roky_výhled,,M$8-1))*(INDEX($BO24:$DW24,,M$8)-INDEX($BO24:$DW24,,M$8-1))+INDEX($BO24:$DW24,,M$8-1))</f>
        <v>0</v>
      </c>
      <c r="N24" s="173">
        <f ca="1">CHOOSE(N$6,SUMIFS(INDIRECT("EB[" &amp; N$12 &amp; "]"),EB[indic_nrg],$A23,EB[Nositel],$B24,EB[Výběr],1,EB[unit],"TJ"),INDEX($BO24:$DW24,,N$4),N$9/(INDEX(Roky_výhled,,N$8)-Last_Bil)*(INDEX($BO24:$DW24,,N$8)-INDEX($D24:$BL24,,$E$1))+INDEX($D24:$BL24,,$E$1),N$9/(INDEX(Roky_výhled,,N$8)-INDEX(Roky_výhled,,N$8-1))*(INDEX($BO24:$DW24,,N$8)-INDEX($BO24:$DW24,,N$8-1))+INDEX($BO24:$DW24,,N$8-1))</f>
        <v>0</v>
      </c>
      <c r="O24" s="173">
        <f ca="1">CHOOSE(O$6,SUMIFS(INDIRECT("EB[" &amp; O$12 &amp; "]"),EB[indic_nrg],$A23,EB[Nositel],$B24,EB[Výběr],1,EB[unit],"TJ"),INDEX($BO24:$DW24,,O$4),O$9/(INDEX(Roky_výhled,,O$8)-Last_Bil)*(INDEX($BO24:$DW24,,O$8)-INDEX($D24:$BL24,,$E$1))+INDEX($D24:$BL24,,$E$1),O$9/(INDEX(Roky_výhled,,O$8)-INDEX(Roky_výhled,,O$8-1))*(INDEX($BO24:$DW24,,O$8)-INDEX($BO24:$DW24,,O$8-1))+INDEX($BO24:$DW24,,O$8-1))</f>
        <v>0</v>
      </c>
      <c r="P24" s="173">
        <f ca="1">CHOOSE(P$6,SUMIFS(INDIRECT("EB[" &amp; P$12 &amp; "]"),EB[indic_nrg],$A23,EB[Nositel],$B24,EB[Výběr],1,EB[unit],"TJ"),INDEX($BO24:$DW24,,P$4),P$9/(INDEX(Roky_výhled,,P$8)-Last_Bil)*(INDEX($BO24:$DW24,,P$8)-INDEX($D24:$BL24,,$E$1))+INDEX($D24:$BL24,,$E$1),P$9/(INDEX(Roky_výhled,,P$8)-INDEX(Roky_výhled,,P$8-1))*(INDEX($BO24:$DW24,,P$8)-INDEX($BO24:$DW24,,P$8-1))+INDEX($BO24:$DW24,,P$8-1))</f>
        <v>0</v>
      </c>
      <c r="Q24" s="173">
        <f ca="1">CHOOSE(Q$6,SUMIFS(INDIRECT("EB[" &amp; Q$12 &amp; "]"),EB[indic_nrg],$A23,EB[Nositel],$B24,EB[Výběr],1,EB[unit],"TJ"),INDEX($BO24:$DW24,,Q$4),Q$9/(INDEX(Roky_výhled,,Q$8)-Last_Bil)*(INDEX($BO24:$DW24,,Q$8)-INDEX($D24:$BL24,,$E$1))+INDEX($D24:$BL24,,$E$1),Q$9/(INDEX(Roky_výhled,,Q$8)-INDEX(Roky_výhled,,Q$8-1))*(INDEX($BO24:$DW24,,Q$8)-INDEX($BO24:$DW24,,Q$8-1))+INDEX($BO24:$DW24,,Q$8-1))</f>
        <v>0</v>
      </c>
      <c r="R24" s="173">
        <f ca="1">CHOOSE(R$6,SUMIFS(INDIRECT("EB[" &amp; R$12 &amp; "]"),EB[indic_nrg],$A23,EB[Nositel],$B24,EB[Výběr],1,EB[unit],"TJ"),INDEX($BO24:$DW24,,R$4),R$9/(INDEX(Roky_výhled,,R$8)-Last_Bil)*(INDEX($BO24:$DW24,,R$8)-INDEX($D24:$BL24,,$E$1))+INDEX($D24:$BL24,,$E$1),R$9/(INDEX(Roky_výhled,,R$8)-INDEX(Roky_výhled,,R$8-1))*(INDEX($BO24:$DW24,,R$8)-INDEX($BO24:$DW24,,R$8-1))+INDEX($BO24:$DW24,,R$8-1))</f>
        <v>0</v>
      </c>
      <c r="S24" s="173">
        <f ca="1">CHOOSE(S$6,SUMIFS(INDIRECT("EB[" &amp; S$12 &amp; "]"),EB[indic_nrg],$A23,EB[Nositel],$B24,EB[Výběr],1,EB[unit],"TJ"),INDEX($BO24:$DW24,,S$4),S$9/(INDEX(Roky_výhled,,S$8)-Last_Bil)*(INDEX($BO24:$DW24,,S$8)-INDEX($D24:$BL24,,$E$1))+INDEX($D24:$BL24,,$E$1),S$9/(INDEX(Roky_výhled,,S$8)-INDEX(Roky_výhled,,S$8-1))*(INDEX($BO24:$DW24,,S$8)-INDEX($BO24:$DW24,,S$8-1))+INDEX($BO24:$DW24,,S$8-1))</f>
        <v>0</v>
      </c>
      <c r="T24" s="173">
        <f ca="1">CHOOSE(T$6,SUMIFS(INDIRECT("EB[" &amp; T$12 &amp; "]"),EB[indic_nrg],$A23,EB[Nositel],$B24,EB[Výběr],1,EB[unit],"TJ"),INDEX($BO24:$DW24,,T$4),T$9/(INDEX(Roky_výhled,,T$8)-Last_Bil)*(INDEX($BO24:$DW24,,T$8)-INDEX($D24:$BL24,,$E$1))+INDEX($D24:$BL24,,$E$1),T$9/(INDEX(Roky_výhled,,T$8)-INDEX(Roky_výhled,,T$8-1))*(INDEX($BO24:$DW24,,T$8)-INDEX($BO24:$DW24,,T$8-1))+INDEX($BO24:$DW24,,T$8-1))</f>
        <v>0</v>
      </c>
      <c r="U24" s="173">
        <f ca="1">CHOOSE(U$6,SUMIFS(INDIRECT("EB[" &amp; U$12 &amp; "]"),EB[indic_nrg],$A23,EB[Nositel],$B24,EB[Výběr],1,EB[unit],"TJ"),INDEX($BO24:$DW24,,U$4),U$9/(INDEX(Roky_výhled,,U$8)-Last_Bil)*(INDEX($BO24:$DW24,,U$8)-INDEX($D24:$BL24,,$E$1))+INDEX($D24:$BL24,,$E$1),U$9/(INDEX(Roky_výhled,,U$8)-INDEX(Roky_výhled,,U$8-1))*(INDEX($BO24:$DW24,,U$8)-INDEX($BO24:$DW24,,U$8-1))+INDEX($BO24:$DW24,,U$8-1))</f>
        <v>0</v>
      </c>
      <c r="V24" s="173">
        <f ca="1">CHOOSE(V$6,SUMIFS(INDIRECT("EB[" &amp; V$12 &amp; "]"),EB[indic_nrg],$A23,EB[Nositel],$B24,EB[Výběr],1,EB[unit],"TJ"),INDEX($BO24:$DW24,,V$4),V$9/(INDEX(Roky_výhled,,V$8)-Last_Bil)*(INDEX($BO24:$DW24,,V$8)-INDEX($D24:$BL24,,$E$1))+INDEX($D24:$BL24,,$E$1),V$9/(INDEX(Roky_výhled,,V$8)-INDEX(Roky_výhled,,V$8-1))*(INDEX($BO24:$DW24,,V$8)-INDEX($BO24:$DW24,,V$8-1))+INDEX($BO24:$DW24,,V$8-1))</f>
        <v>0</v>
      </c>
      <c r="W24" s="173">
        <f ca="1">CHOOSE(W$6,SUMIFS(INDIRECT("EB[" &amp; W$12 &amp; "]"),EB[indic_nrg],$A23,EB[Nositel],$B24,EB[Výběr],1,EB[unit],"TJ"),INDEX($BO24:$DW24,,W$4),W$9/(INDEX(Roky_výhled,,W$8)-Last_Bil)*(INDEX($BO24:$DW24,,W$8)-INDEX($D24:$BL24,,$E$1))+INDEX($D24:$BL24,,$E$1),W$9/(INDEX(Roky_výhled,,W$8)-INDEX(Roky_výhled,,W$8-1))*(INDEX($BO24:$DW24,,W$8)-INDEX($BO24:$DW24,,W$8-1))+INDEX($BO24:$DW24,,W$8-1))</f>
        <v>0</v>
      </c>
      <c r="X24" s="173">
        <f ca="1">CHOOSE(X$6,SUMIFS(INDIRECT("EB[" &amp; X$12 &amp; "]"),EB[indic_nrg],$A23,EB[Nositel],$B24,EB[Výběr],1,EB[unit],"TJ"),INDEX($BO24:$DW24,,X$4),X$9/(INDEX(Roky_výhled,,X$8)-Last_Bil)*(INDEX($BO24:$DW24,,X$8)-INDEX($D24:$BL24,,$E$1))+INDEX($D24:$BL24,,$E$1),X$9/(INDEX(Roky_výhled,,X$8)-INDEX(Roky_výhled,,X$8-1))*(INDEX($BO24:$DW24,,X$8)-INDEX($BO24:$DW24,,X$8-1))+INDEX($BO24:$DW24,,X$8-1))</f>
        <v>0</v>
      </c>
      <c r="Y24" s="173">
        <f ca="1">CHOOSE(Y$6,SUMIFS(INDIRECT("EB[" &amp; Y$12 &amp; "]"),EB[indic_nrg],$A23,EB[Nositel],$B24,EB[Výběr],1,EB[unit],"TJ"),INDEX($BO24:$DW24,,Y$4),Y$9/(INDEX(Roky_výhled,,Y$8)-Last_Bil)*(INDEX($BO24:$DW24,,Y$8)-INDEX($D24:$BL24,,$E$1))+INDEX($D24:$BL24,,$E$1),Y$9/(INDEX(Roky_výhled,,Y$8)-INDEX(Roky_výhled,,Y$8-1))*(INDEX($BO24:$DW24,,Y$8)-INDEX($BO24:$DW24,,Y$8-1))+INDEX($BO24:$DW24,,Y$8-1))</f>
        <v>0</v>
      </c>
      <c r="Z24" s="173">
        <f ca="1">CHOOSE(Z$6,SUMIFS(INDIRECT("EB[" &amp; Z$12 &amp; "]"),EB[indic_nrg],$A23,EB[Nositel],$B24,EB[Výběr],1,EB[unit],"TJ"),INDEX($BO24:$DW24,,Z$4),Z$9/(INDEX(Roky_výhled,,Z$8)-Last_Bil)*(INDEX($BO24:$DW24,,Z$8)-INDEX($D24:$BL24,,$E$1))+INDEX($D24:$BL24,,$E$1),Z$9/(INDEX(Roky_výhled,,Z$8)-INDEX(Roky_výhled,,Z$8-1))*(INDEX($BO24:$DW24,,Z$8)-INDEX($BO24:$DW24,,Z$8-1))+INDEX($BO24:$DW24,,Z$8-1))</f>
        <v>0</v>
      </c>
      <c r="AA24" s="173">
        <f ca="1">CHOOSE(AA$6,SUMIFS(INDIRECT("EB[" &amp; AA$12 &amp; "]"),EB[indic_nrg],$A23,EB[Nositel],$B24,EB[Výběr],1,EB[unit],"TJ"),INDEX($BO24:$DW24,,AA$4),AA$9/(INDEX(Roky_výhled,,AA$8)-Last_Bil)*(INDEX($BO24:$DW24,,AA$8)-INDEX($D24:$BL24,,$E$1))+INDEX($D24:$BL24,,$E$1),AA$9/(INDEX(Roky_výhled,,AA$8)-INDEX(Roky_výhled,,AA$8-1))*(INDEX($BO24:$DW24,,AA$8)-INDEX($BO24:$DW24,,AA$8-1))+INDEX($BO24:$DW24,,AA$8-1))</f>
        <v>0</v>
      </c>
      <c r="AB24" s="173">
        <f ca="1">CHOOSE(AB$6,SUMIFS(INDIRECT("EB[" &amp; AB$12 &amp; "]"),EB[indic_nrg],$A23,EB[Nositel],$B24,EB[Výběr],1,EB[unit],"TJ"),INDEX($BO24:$DW24,,AB$4),AB$9/(INDEX(Roky_výhled,,AB$8)-Last_Bil)*(INDEX($BO24:$DW24,,AB$8)-INDEX($D24:$BL24,,$E$1))+INDEX($D24:$BL24,,$E$1),AB$9/(INDEX(Roky_výhled,,AB$8)-INDEX(Roky_výhled,,AB$8-1))*(INDEX($BO24:$DW24,,AB$8)-INDEX($BO24:$DW24,,AB$8-1))+INDEX($BO24:$DW24,,AB$8-1))</f>
        <v>0</v>
      </c>
      <c r="AC24" s="173">
        <f ca="1">CHOOSE(AC$6,SUMIFS(INDIRECT("EB[" &amp; AC$12 &amp; "]"),EB[indic_nrg],$A23,EB[Nositel],$B24,EB[Výběr],1,EB[unit],"TJ"),INDEX($BO24:$DW24,,AC$4),AC$9/(INDEX(Roky_výhled,,AC$8)-Last_Bil)*(INDEX($BO24:$DW24,,AC$8)-INDEX($D24:$BL24,,$E$1))+INDEX($D24:$BL24,,$E$1),AC$9/(INDEX(Roky_výhled,,AC$8)-INDEX(Roky_výhled,,AC$8-1))*(INDEX($BO24:$DW24,,AC$8)-INDEX($BO24:$DW24,,AC$8-1))+INDEX($BO24:$DW24,,AC$8-1))</f>
        <v>0</v>
      </c>
      <c r="AD24" s="173">
        <f ca="1">CHOOSE(AD$6,SUMIFS(INDIRECT("EB[" &amp; AD$12 &amp; "]"),EB[indic_nrg],$A23,EB[Nositel],$B24,EB[Výběr],1,EB[unit],"TJ"),INDEX($BO24:$DW24,,AD$4),AD$9/(INDEX(Roky_výhled,,AD$8)-Last_Bil)*(INDEX($BO24:$DW24,,AD$8)-INDEX($D24:$BL24,,$E$1))+INDEX($D24:$BL24,,$E$1),AD$9/(INDEX(Roky_výhled,,AD$8)-INDEX(Roky_výhled,,AD$8-1))*(INDEX($BO24:$DW24,,AD$8)-INDEX($BO24:$DW24,,AD$8-1))+INDEX($BO24:$DW24,,AD$8-1))</f>
        <v>0</v>
      </c>
      <c r="AE24" s="173">
        <f ca="1">CHOOSE(AE$6,SUMIFS(INDIRECT("EB[" &amp; AE$12 &amp; "]"),EB[indic_nrg],$A23,EB[Nositel],$B24,EB[Výběr],1,EB[unit],"TJ"),INDEX($BO24:$DW24,,AE$4),AE$9/(INDEX(Roky_výhled,,AE$8)-Last_Bil)*(INDEX($BO24:$DW24,,AE$8)-INDEX($D24:$BL24,,$E$1))+INDEX($D24:$BL24,,$E$1),AE$9/(INDEX(Roky_výhled,,AE$8)-INDEX(Roky_výhled,,AE$8-1))*(INDEX($BO24:$DW24,,AE$8)-INDEX($BO24:$DW24,,AE$8-1))+INDEX($BO24:$DW24,,AE$8-1))</f>
        <v>0</v>
      </c>
      <c r="AF24" s="173">
        <f ca="1">CHOOSE(AF$6,SUMIFS(INDIRECT("EB[" &amp; AF$12 &amp; "]"),EB[indic_nrg],$A23,EB[Nositel],$B24,EB[Výběr],1,EB[unit],"TJ"),INDEX($BO24:$DW24,,AF$4),AF$9/(INDEX(Roky_výhled,,AF$8)-Last_Bil)*(INDEX($BO24:$DW24,,AF$8)-INDEX($D24:$BL24,,$E$1))+INDEX($D24:$BL24,,$E$1),AF$9/(INDEX(Roky_výhled,,AF$8)-INDEX(Roky_výhled,,AF$8-1))*(INDEX($BO24:$DW24,,AF$8)-INDEX($BO24:$DW24,,AF$8-1))+INDEX($BO24:$DW24,,AF$8-1))</f>
        <v>0</v>
      </c>
      <c r="AG24" s="173">
        <f ca="1">CHOOSE(AG$6,SUMIFS(INDIRECT("EB[" &amp; AG$12 &amp; "]"),EB[indic_nrg],$A23,EB[Nositel],$B24,EB[Výběr],1,EB[unit],"TJ"),INDEX($BO24:$DW24,,AG$4),AG$9/(INDEX(Roky_výhled,,AG$8)-Last_Bil)*(INDEX($BO24:$DW24,,AG$8)-INDEX($D24:$BL24,,$E$1))+INDEX($D24:$BL24,,$E$1),AG$9/(INDEX(Roky_výhled,,AG$8)-INDEX(Roky_výhled,,AG$8-1))*(INDEX($BO24:$DW24,,AG$8)-INDEX($BO24:$DW24,,AG$8-1))+INDEX($BO24:$DW24,,AG$8-1))</f>
        <v>0</v>
      </c>
      <c r="AH24" s="173">
        <f ca="1">CHOOSE(AH$6,SUMIFS(INDIRECT("EB[" &amp; AH$12 &amp; "]"),EB[indic_nrg],$A23,EB[Nositel],$B24,EB[Výběr],1,EB[unit],"TJ"),INDEX($BO24:$DW24,,AH$4),AH$9/(INDEX(Roky_výhled,,AH$8)-Last_Bil)*(INDEX($BO24:$DW24,,AH$8)-INDEX($D24:$BL24,,$E$1))+INDEX($D24:$BL24,,$E$1),AH$9/(INDEX(Roky_výhled,,AH$8)-INDEX(Roky_výhled,,AH$8-1))*(INDEX($BO24:$DW24,,AH$8)-INDEX($BO24:$DW24,,AH$8-1))+INDEX($BO24:$DW24,,AH$8-1))</f>
        <v>0</v>
      </c>
      <c r="AI24" s="173">
        <f ca="1">CHOOSE(AI$6,SUMIFS(INDIRECT("EB[" &amp; AI$12 &amp; "]"),EB[indic_nrg],$A23,EB[Nositel],$B24,EB[Výběr],1,EB[unit],"TJ"),INDEX($BO24:$DW24,,AI$4),AI$9/(INDEX(Roky_výhled,,AI$8)-Last_Bil)*(INDEX($BO24:$DW24,,AI$8)-INDEX($D24:$BL24,,$E$1))+INDEX($D24:$BL24,,$E$1),AI$9/(INDEX(Roky_výhled,,AI$8)-INDEX(Roky_výhled,,AI$8-1))*(INDEX($BO24:$DW24,,AI$8)-INDEX($BO24:$DW24,,AI$8-1))+INDEX($BO24:$DW24,,AI$8-1))</f>
        <v>0</v>
      </c>
      <c r="AJ24" s="173">
        <f ca="1">CHOOSE(AJ$6,SUMIFS(INDIRECT("EB[" &amp; AJ$12 &amp; "]"),EB[indic_nrg],$A23,EB[Nositel],$B24,EB[Výběr],1,EB[unit],"TJ"),INDEX($BO24:$DW24,,AJ$4),AJ$9/(INDEX(Roky_výhled,,AJ$8)-Last_Bil)*(INDEX($BO24:$DW24,,AJ$8)-INDEX($D24:$BL24,,$E$1))+INDEX($D24:$BL24,,$E$1),AJ$9/(INDEX(Roky_výhled,,AJ$8)-INDEX(Roky_výhled,,AJ$8-1))*(INDEX($BO24:$DW24,,AJ$8)-INDEX($BO24:$DW24,,AJ$8-1))+INDEX($BO24:$DW24,,AJ$8-1))</f>
        <v>0</v>
      </c>
      <c r="AK24" s="173">
        <f ca="1">CHOOSE(AK$6,SUMIFS(INDIRECT("EB[" &amp; AK$12 &amp; "]"),EB[indic_nrg],$A23,EB[Nositel],$B24,EB[Výběr],1,EB[unit],"TJ"),INDEX($BO24:$DW24,,AK$4),AK$9/(INDEX(Roky_výhled,,AK$8)-Last_Bil)*(INDEX($BO24:$DW24,,AK$8)-INDEX($D24:$BL24,,$E$1))+INDEX($D24:$BL24,,$E$1),AK$9/(INDEX(Roky_výhled,,AK$8)-INDEX(Roky_výhled,,AK$8-1))*(INDEX($BO24:$DW24,,AK$8)-INDEX($BO24:$DW24,,AK$8-1))+INDEX($BO24:$DW24,,AK$8-1))</f>
        <v>0</v>
      </c>
      <c r="AL24" s="173">
        <f ca="1">CHOOSE(AL$6,SUMIFS(INDIRECT("EB[" &amp; AL$12 &amp; "]"),EB[indic_nrg],$A23,EB[Nositel],$B24,EB[Výběr],1,EB[unit],"TJ"),INDEX($BO24:$DW24,,AL$4),AL$9/(INDEX(Roky_výhled,,AL$8)-Last_Bil)*(INDEX($BO24:$DW24,,AL$8)-INDEX($D24:$BL24,,$E$1))+INDEX($D24:$BL24,,$E$1),AL$9/(INDEX(Roky_výhled,,AL$8)-INDEX(Roky_výhled,,AL$8-1))*(INDEX($BO24:$DW24,,AL$8)-INDEX($BO24:$DW24,,AL$8-1))+INDEX($BO24:$DW24,,AL$8-1))</f>
        <v>0</v>
      </c>
      <c r="AM24" s="173">
        <f ca="1">CHOOSE(AM$6,SUMIFS(INDIRECT("EB[" &amp; AM$12 &amp; "]"),EB[indic_nrg],$A23,EB[Nositel],$B24,EB[Výběr],1,EB[unit],"TJ"),INDEX($BO24:$DW24,,AM$4),AM$9/(INDEX(Roky_výhled,,AM$8)-Last_Bil)*(INDEX($BO24:$DW24,,AM$8)-INDEX($D24:$BL24,,$E$1))+INDEX($D24:$BL24,,$E$1),AM$9/(INDEX(Roky_výhled,,AM$8)-INDEX(Roky_výhled,,AM$8-1))*(INDEX($BO24:$DW24,,AM$8)-INDEX($BO24:$DW24,,AM$8-1))+INDEX($BO24:$DW24,,AM$8-1))</f>
        <v>0</v>
      </c>
      <c r="AN24" s="173">
        <f ca="1">CHOOSE(AN$6,SUMIFS(INDIRECT("EB[" &amp; AN$12 &amp; "]"),EB[indic_nrg],$A23,EB[Nositel],$B24,EB[Výběr],1,EB[unit],"TJ"),INDEX($BO24:$DW24,,AN$4),AN$9/(INDEX(Roky_výhled,,AN$8)-Last_Bil)*(INDEX($BO24:$DW24,,AN$8)-INDEX($D24:$BL24,,$E$1))+INDEX($D24:$BL24,,$E$1),AN$9/(INDEX(Roky_výhled,,AN$8)-INDEX(Roky_výhled,,AN$8-1))*(INDEX($BO24:$DW24,,AN$8)-INDEX($BO24:$DW24,,AN$8-1))+INDEX($BO24:$DW24,,AN$8-1))</f>
        <v>0</v>
      </c>
      <c r="AO24" s="173">
        <f ca="1">CHOOSE(AO$6,SUMIFS(INDIRECT("EB[" &amp; AO$12 &amp; "]"),EB[indic_nrg],$A23,EB[Nositel],$B24,EB[Výběr],1,EB[unit],"TJ"),INDEX($BO24:$DW24,,AO$4),AO$9/(INDEX(Roky_výhled,,AO$8)-Last_Bil)*(INDEX($BO24:$DW24,,AO$8)-INDEX($D24:$BL24,,$E$1))+INDEX($D24:$BL24,,$E$1),AO$9/(INDEX(Roky_výhled,,AO$8)-INDEX(Roky_výhled,,AO$8-1))*(INDEX($BO24:$DW24,,AO$8)-INDEX($BO24:$DW24,,AO$8-1))+INDEX($BO24:$DW24,,AO$8-1))</f>
        <v>0</v>
      </c>
      <c r="AP24" s="173">
        <f ca="1">CHOOSE(AP$6,SUMIFS(INDIRECT("EB[" &amp; AP$12 &amp; "]"),EB[indic_nrg],$A23,EB[Nositel],$B24,EB[Výběr],1,EB[unit],"TJ"),INDEX($BO24:$DW24,,AP$4),AP$9/(INDEX(Roky_výhled,,AP$8)-Last_Bil)*(INDEX($BO24:$DW24,,AP$8)-INDEX($D24:$BL24,,$E$1))+INDEX($D24:$BL24,,$E$1),AP$9/(INDEX(Roky_výhled,,AP$8)-INDEX(Roky_výhled,,AP$8-1))*(INDEX($BO24:$DW24,,AP$8)-INDEX($BO24:$DW24,,AP$8-1))+INDEX($BO24:$DW24,,AP$8-1))</f>
        <v>0</v>
      </c>
      <c r="AQ24" s="173">
        <f ca="1">CHOOSE(AQ$6,SUMIFS(INDIRECT("EB[" &amp; AQ$12 &amp; "]"),EB[indic_nrg],$A23,EB[Nositel],$B24,EB[Výběr],1,EB[unit],"TJ"),INDEX($BO24:$DW24,,AQ$4),AQ$9/(INDEX(Roky_výhled,,AQ$8)-Last_Bil)*(INDEX($BO24:$DW24,,AQ$8)-INDEX($D24:$BL24,,$E$1))+INDEX($D24:$BL24,,$E$1),AQ$9/(INDEX(Roky_výhled,,AQ$8)-INDEX(Roky_výhled,,AQ$8-1))*(INDEX($BO24:$DW24,,AQ$8)-INDEX($BO24:$DW24,,AQ$8-1))+INDEX($BO24:$DW24,,AQ$8-1))</f>
        <v>0</v>
      </c>
      <c r="AR24" s="173">
        <f ca="1">CHOOSE(AR$6,SUMIFS(INDIRECT("EB[" &amp; AR$12 &amp; "]"),EB[indic_nrg],$A23,EB[Nositel],$B24,EB[Výběr],1,EB[unit],"TJ"),INDEX($BO24:$DW24,,AR$4),AR$9/(INDEX(Roky_výhled,,AR$8)-Last_Bil)*(INDEX($BO24:$DW24,,AR$8)-INDEX($D24:$BL24,,$E$1))+INDEX($D24:$BL24,,$E$1),AR$9/(INDEX(Roky_výhled,,AR$8)-INDEX(Roky_výhled,,AR$8-1))*(INDEX($BO24:$DW24,,AR$8)-INDEX($BO24:$DW24,,AR$8-1))+INDEX($BO24:$DW24,,AR$8-1))</f>
        <v>0</v>
      </c>
      <c r="AS24" s="173">
        <f ca="1">CHOOSE(AS$6,SUMIFS(INDIRECT("EB[" &amp; AS$12 &amp; "]"),EB[indic_nrg],$A23,EB[Nositel],$B24,EB[Výběr],1,EB[unit],"TJ"),INDEX($BO24:$DW24,,AS$4),AS$9/(INDEX(Roky_výhled,,AS$8)-Last_Bil)*(INDEX($BO24:$DW24,,AS$8)-INDEX($D24:$BL24,,$E$1))+INDEX($D24:$BL24,,$E$1),AS$9/(INDEX(Roky_výhled,,AS$8)-INDEX(Roky_výhled,,AS$8-1))*(INDEX($BO24:$DW24,,AS$8)-INDEX($BO24:$DW24,,AS$8-1))+INDEX($BO24:$DW24,,AS$8-1))</f>
        <v>0</v>
      </c>
      <c r="AT24" s="173">
        <f ca="1">CHOOSE(AT$6,SUMIFS(INDIRECT("EB[" &amp; AT$12 &amp; "]"),EB[indic_nrg],$A23,EB[Nositel],$B24,EB[Výběr],1,EB[unit],"TJ"),INDEX($BO24:$DW24,,AT$4),AT$9/(INDEX(Roky_výhled,,AT$8)-Last_Bil)*(INDEX($BO24:$DW24,,AT$8)-INDEX($D24:$BL24,,$E$1))+INDEX($D24:$BL24,,$E$1),AT$9/(INDEX(Roky_výhled,,AT$8)-INDEX(Roky_výhled,,AT$8-1))*(INDEX($BO24:$DW24,,AT$8)-INDEX($BO24:$DW24,,AT$8-1))+INDEX($BO24:$DW24,,AT$8-1))</f>
        <v>0</v>
      </c>
      <c r="AU24" s="173">
        <f ca="1">CHOOSE(AU$6,SUMIFS(INDIRECT("EB[" &amp; AU$12 &amp; "]"),EB[indic_nrg],$A23,EB[Nositel],$B24,EB[Výběr],1,EB[unit],"TJ"),INDEX($BO24:$DW24,,AU$4),AU$9/(INDEX(Roky_výhled,,AU$8)-Last_Bil)*(INDEX($BO24:$DW24,,AU$8)-INDEX($D24:$BL24,,$E$1))+INDEX($D24:$BL24,,$E$1),AU$9/(INDEX(Roky_výhled,,AU$8)-INDEX(Roky_výhled,,AU$8-1))*(INDEX($BO24:$DW24,,AU$8)-INDEX($BO24:$DW24,,AU$8-1))+INDEX($BO24:$DW24,,AU$8-1))</f>
        <v>0</v>
      </c>
      <c r="AV24" s="173">
        <f ca="1">CHOOSE(AV$6,SUMIFS(INDIRECT("EB[" &amp; AV$12 &amp; "]"),EB[indic_nrg],$A23,EB[Nositel],$B24,EB[Výběr],1,EB[unit],"TJ"),INDEX($BO24:$DW24,,AV$4),AV$9/(INDEX(Roky_výhled,,AV$8)-Last_Bil)*(INDEX($BO24:$DW24,,AV$8)-INDEX($D24:$BL24,,$E$1))+INDEX($D24:$BL24,,$E$1),AV$9/(INDEX(Roky_výhled,,AV$8)-INDEX(Roky_výhled,,AV$8-1))*(INDEX($BO24:$DW24,,AV$8)-INDEX($BO24:$DW24,,AV$8-1))+INDEX($BO24:$DW24,,AV$8-1))</f>
        <v>0</v>
      </c>
      <c r="AW24" s="173">
        <f ca="1">CHOOSE(AW$6,SUMIFS(INDIRECT("EB[" &amp; AW$12 &amp; "]"),EB[indic_nrg],$A23,EB[Nositel],$B24,EB[Výběr],1,EB[unit],"TJ"),INDEX($BO24:$DW24,,AW$4),AW$9/(INDEX(Roky_výhled,,AW$8)-Last_Bil)*(INDEX($BO24:$DW24,,AW$8)-INDEX($D24:$BL24,,$E$1))+INDEX($D24:$BL24,,$E$1),AW$9/(INDEX(Roky_výhled,,AW$8)-INDEX(Roky_výhled,,AW$8-1))*(INDEX($BO24:$DW24,,AW$8)-INDEX($BO24:$DW24,,AW$8-1))+INDEX($BO24:$DW24,,AW$8-1))</f>
        <v>0</v>
      </c>
      <c r="AX24" s="173">
        <f ca="1">CHOOSE(AX$6,SUMIFS(INDIRECT("EB[" &amp; AX$12 &amp; "]"),EB[indic_nrg],$A23,EB[Nositel],$B24,EB[Výběr],1,EB[unit],"TJ"),INDEX($BO24:$DW24,,AX$4),AX$9/(INDEX(Roky_výhled,,AX$8)-Last_Bil)*(INDEX($BO24:$DW24,,AX$8)-INDEX($D24:$BL24,,$E$1))+INDEX($D24:$BL24,,$E$1),AX$9/(INDEX(Roky_výhled,,AX$8)-INDEX(Roky_výhled,,AX$8-1))*(INDEX($BO24:$DW24,,AX$8)-INDEX($BO24:$DW24,,AX$8-1))+INDEX($BO24:$DW24,,AX$8-1))</f>
        <v>0</v>
      </c>
      <c r="AY24" s="173">
        <f ca="1">CHOOSE(AY$6,SUMIFS(INDIRECT("EB[" &amp; AY$12 &amp; "]"),EB[indic_nrg],$A23,EB[Nositel],$B24,EB[Výběr],1,EB[unit],"TJ"),INDEX($BO24:$DW24,,AY$4),AY$9/(INDEX(Roky_výhled,,AY$8)-Last_Bil)*(INDEX($BO24:$DW24,,AY$8)-INDEX($D24:$BL24,,$E$1))+INDEX($D24:$BL24,,$E$1),AY$9/(INDEX(Roky_výhled,,AY$8)-INDEX(Roky_výhled,,AY$8-1))*(INDEX($BO24:$DW24,,AY$8)-INDEX($BO24:$DW24,,AY$8-1))+INDEX($BO24:$DW24,,AY$8-1))</f>
        <v>0</v>
      </c>
      <c r="AZ24" s="173">
        <f ca="1">CHOOSE(AZ$6,SUMIFS(INDIRECT("EB[" &amp; AZ$12 &amp; "]"),EB[indic_nrg],$A23,EB[Nositel],$B24,EB[Výběr],1,EB[unit],"TJ"),INDEX($BO24:$DW24,,AZ$4),AZ$9/(INDEX(Roky_výhled,,AZ$8)-Last_Bil)*(INDEX($BO24:$DW24,,AZ$8)-INDEX($D24:$BL24,,$E$1))+INDEX($D24:$BL24,,$E$1),AZ$9/(INDEX(Roky_výhled,,AZ$8)-INDEX(Roky_výhled,,AZ$8-1))*(INDEX($BO24:$DW24,,AZ$8)-INDEX($BO24:$DW24,,AZ$8-1))+INDEX($BO24:$DW24,,AZ$8-1))</f>
        <v>0</v>
      </c>
      <c r="BA24" s="173">
        <f ca="1">CHOOSE(BA$6,SUMIFS(INDIRECT("EB[" &amp; BA$12 &amp; "]"),EB[indic_nrg],$A23,EB[Nositel],$B24,EB[Výběr],1,EB[unit],"TJ"),INDEX($BO24:$DW24,,BA$4),BA$9/(INDEX(Roky_výhled,,BA$8)-Last_Bil)*(INDEX($BO24:$DW24,,BA$8)-INDEX($D24:$BL24,,$E$1))+INDEX($D24:$BL24,,$E$1),BA$9/(INDEX(Roky_výhled,,BA$8)-INDEX(Roky_výhled,,BA$8-1))*(INDEX($BO24:$DW24,,BA$8)-INDEX($BO24:$DW24,,BA$8-1))+INDEX($BO24:$DW24,,BA$8-1))</f>
        <v>0</v>
      </c>
      <c r="BB24" s="173">
        <f ca="1">CHOOSE(BB$6,SUMIFS(INDIRECT("EB[" &amp; BB$12 &amp; "]"),EB[indic_nrg],$A23,EB[Nositel],$B24,EB[Výběr],1,EB[unit],"TJ"),INDEX($BO24:$DW24,,BB$4),BB$9/(INDEX(Roky_výhled,,BB$8)-Last_Bil)*(INDEX($BO24:$DW24,,BB$8)-INDEX($D24:$BL24,,$E$1))+INDEX($D24:$BL24,,$E$1),BB$9/(INDEX(Roky_výhled,,BB$8)-INDEX(Roky_výhled,,BB$8-1))*(INDEX($BO24:$DW24,,BB$8)-INDEX($BO24:$DW24,,BB$8-1))+INDEX($BO24:$DW24,,BB$8-1))</f>
        <v>0</v>
      </c>
      <c r="BC24" s="173">
        <f ca="1">CHOOSE(BC$6,SUMIFS(INDIRECT("EB[" &amp; BC$12 &amp; "]"),EB[indic_nrg],$A23,EB[Nositel],$B24,EB[Výběr],1,EB[unit],"TJ"),INDEX($BO24:$DW24,,BC$4),BC$9/(INDEX(Roky_výhled,,BC$8)-Last_Bil)*(INDEX($BO24:$DW24,,BC$8)-INDEX($D24:$BL24,,$E$1))+INDEX($D24:$BL24,,$E$1),BC$9/(INDEX(Roky_výhled,,BC$8)-INDEX(Roky_výhled,,BC$8-1))*(INDEX($BO24:$DW24,,BC$8)-INDEX($BO24:$DW24,,BC$8-1))+INDEX($BO24:$DW24,,BC$8-1))</f>
        <v>0</v>
      </c>
      <c r="BD24" s="173">
        <f ca="1">CHOOSE(BD$6,SUMIFS(INDIRECT("EB[" &amp; BD$12 &amp; "]"),EB[indic_nrg],$A23,EB[Nositel],$B24,EB[Výběr],1,EB[unit],"TJ"),INDEX($BO24:$DW24,,BD$4),BD$9/(INDEX(Roky_výhled,,BD$8)-Last_Bil)*(INDEX($BO24:$DW24,,BD$8)-INDEX($D24:$BL24,,$E$1))+INDEX($D24:$BL24,,$E$1),BD$9/(INDEX(Roky_výhled,,BD$8)-INDEX(Roky_výhled,,BD$8-1))*(INDEX($BO24:$DW24,,BD$8)-INDEX($BO24:$DW24,,BD$8-1))+INDEX($BO24:$DW24,,BD$8-1))</f>
        <v>0</v>
      </c>
      <c r="BE24" s="173">
        <f ca="1">CHOOSE(BE$6,SUMIFS(INDIRECT("EB[" &amp; BE$12 &amp; "]"),EB[indic_nrg],$A23,EB[Nositel],$B24,EB[Výběr],1,EB[unit],"TJ"),INDEX($BO24:$DW24,,BE$4),BE$9/(INDEX(Roky_výhled,,BE$8)-Last_Bil)*(INDEX($BO24:$DW24,,BE$8)-INDEX($D24:$BL24,,$E$1))+INDEX($D24:$BL24,,$E$1),BE$9/(INDEX(Roky_výhled,,BE$8)-INDEX(Roky_výhled,,BE$8-1))*(INDEX($BO24:$DW24,,BE$8)-INDEX($BO24:$DW24,,BE$8-1))+INDEX($BO24:$DW24,,BE$8-1))</f>
        <v>0</v>
      </c>
      <c r="BF24" s="173">
        <f ca="1">CHOOSE(BF$6,SUMIFS(INDIRECT("EB[" &amp; BF$12 &amp; "]"),EB[indic_nrg],$A23,EB[Nositel],$B24,EB[Výběr],1,EB[unit],"TJ"),INDEX($BO24:$DW24,,BF$4),BF$9/(INDEX(Roky_výhled,,BF$8)-Last_Bil)*(INDEX($BO24:$DW24,,BF$8)-INDEX($D24:$BL24,,$E$1))+INDEX($D24:$BL24,,$E$1),BF$9/(INDEX(Roky_výhled,,BF$8)-INDEX(Roky_výhled,,BF$8-1))*(INDEX($BO24:$DW24,,BF$8)-INDEX($BO24:$DW24,,BF$8-1))+INDEX($BO24:$DW24,,BF$8-1))</f>
        <v>0</v>
      </c>
      <c r="BG24" s="173">
        <f ca="1">CHOOSE(BG$6,SUMIFS(INDIRECT("EB[" &amp; BG$12 &amp; "]"),EB[indic_nrg],$A23,EB[Nositel],$B24,EB[Výběr],1,EB[unit],"TJ"),INDEX($BO24:$DW24,,BG$4),BG$9/(INDEX(Roky_výhled,,BG$8)-Last_Bil)*(INDEX($BO24:$DW24,,BG$8)-INDEX($D24:$BL24,,$E$1))+INDEX($D24:$BL24,,$E$1),BG$9/(INDEX(Roky_výhled,,BG$8)-INDEX(Roky_výhled,,BG$8-1))*(INDEX($BO24:$DW24,,BG$8)-INDEX($BO24:$DW24,,BG$8-1))+INDEX($BO24:$DW24,,BG$8-1))</f>
        <v>0</v>
      </c>
      <c r="BH24" s="173">
        <f ca="1">CHOOSE(BH$6,SUMIFS(INDIRECT("EB[" &amp; BH$12 &amp; "]"),EB[indic_nrg],$A23,EB[Nositel],$B24,EB[Výběr],1,EB[unit],"TJ"),INDEX($BO24:$DW24,,BH$4),BH$9/(INDEX(Roky_výhled,,BH$8)-Last_Bil)*(INDEX($BO24:$DW24,,BH$8)-INDEX($D24:$BL24,,$E$1))+INDEX($D24:$BL24,,$E$1),BH$9/(INDEX(Roky_výhled,,BH$8)-INDEX(Roky_výhled,,BH$8-1))*(INDEX($BO24:$DW24,,BH$8)-INDEX($BO24:$DW24,,BH$8-1))+INDEX($BO24:$DW24,,BH$8-1))</f>
        <v>0</v>
      </c>
      <c r="BI24" s="173">
        <f ca="1">CHOOSE(BI$6,SUMIFS(INDIRECT("EB[" &amp; BI$12 &amp; "]"),EB[indic_nrg],$A23,EB[Nositel],$B24,EB[Výběr],1,EB[unit],"TJ"),INDEX($BO24:$DW24,,BI$4),BI$9/(INDEX(Roky_výhled,,BI$8)-Last_Bil)*(INDEX($BO24:$DW24,,BI$8)-INDEX($D24:$BL24,,$E$1))+INDEX($D24:$BL24,,$E$1),BI$9/(INDEX(Roky_výhled,,BI$8)-INDEX(Roky_výhled,,BI$8-1))*(INDEX($BO24:$DW24,,BI$8)-INDEX($BO24:$DW24,,BI$8-1))+INDEX($BO24:$DW24,,BI$8-1))</f>
        <v>0</v>
      </c>
      <c r="BJ24" s="173">
        <f ca="1">CHOOSE(BJ$6,SUMIFS(INDIRECT("EB[" &amp; BJ$12 &amp; "]"),EB[indic_nrg],$A23,EB[Nositel],$B24,EB[Výběr],1,EB[unit],"TJ"),INDEX($BO24:$DW24,,BJ$4),BJ$9/(INDEX(Roky_výhled,,BJ$8)-Last_Bil)*(INDEX($BO24:$DW24,,BJ$8)-INDEX($D24:$BL24,,$E$1))+INDEX($D24:$BL24,,$E$1),BJ$9/(INDEX(Roky_výhled,,BJ$8)-INDEX(Roky_výhled,,BJ$8-1))*(INDEX($BO24:$DW24,,BJ$8)-INDEX($BO24:$DW24,,BJ$8-1))+INDEX($BO24:$DW24,,BJ$8-1))</f>
        <v>0</v>
      </c>
      <c r="BK24" s="173">
        <f ca="1">CHOOSE(BK$6,SUMIFS(INDIRECT("EB[" &amp; BK$12 &amp; "]"),EB[indic_nrg],$A23,EB[Nositel],$B24,EB[Výběr],1,EB[unit],"TJ"),INDEX($BO24:$DW24,,BK$4),BK$9/(INDEX(Roky_výhled,,BK$8)-Last_Bil)*(INDEX($BO24:$DW24,,BK$8)-INDEX($D24:$BL24,,$E$1))+INDEX($D24:$BL24,,$E$1),BK$9/(INDEX(Roky_výhled,,BK$8)-INDEX(Roky_výhled,,BK$8-1))*(INDEX($BO24:$DW24,,BK$8)-INDEX($BO24:$DW24,,BK$8-1))+INDEX($BO24:$DW24,,BK$8-1))</f>
        <v>0</v>
      </c>
      <c r="BL24" s="174">
        <f ca="1">CHOOSE(BL$6,SUMIFS(INDIRECT("EB[" &amp; BL$12 &amp; "]"),EB[indic_nrg],$A23,EB[Nositel],$B24,EB[Výběr],1,EB[unit],"TJ"),INDEX($BO24:$DW24,,BL$4),BL$9/(INDEX(Roky_výhled,,BL$8)-Last_Bil)*(INDEX($BO24:$DW24,,BL$8)-INDEX($D24:$BL24,,$E$1))+INDEX($D24:$BL24,,$E$1),BL$9/(INDEX(Roky_výhled,,BL$8)-INDEX(Roky_výhled,,BL$8-1))*(INDEX($BO24:$DW24,,BL$8)-INDEX($BO24:$DW24,,BL$8-1))+INDEX($BO24:$DW24,,BL$8-1))</f>
        <v>0</v>
      </c>
      <c r="BM24"/>
      <c r="BN24" s="221" t="str">
        <f t="shared" si="65"/>
        <v>Letecký petrolej</v>
      </c>
      <c r="BO24" s="285">
        <v>0</v>
      </c>
      <c r="BP24" s="286">
        <v>0</v>
      </c>
      <c r="BQ24" s="286">
        <v>0</v>
      </c>
      <c r="BR24" s="286">
        <v>0</v>
      </c>
      <c r="BS24" s="286">
        <v>0</v>
      </c>
      <c r="BT24" s="286">
        <v>0</v>
      </c>
      <c r="BU24" s="286">
        <v>0</v>
      </c>
      <c r="BV24" s="286">
        <v>0</v>
      </c>
      <c r="BW24" s="286">
        <v>0</v>
      </c>
      <c r="BX24" s="286">
        <v>0</v>
      </c>
      <c r="BY24" s="287">
        <v>0</v>
      </c>
      <c r="BZ24" s="281"/>
      <c r="CA24" s="281"/>
      <c r="CB24" s="281"/>
      <c r="CC24" s="281"/>
      <c r="CD24" s="281"/>
      <c r="CE24" s="281"/>
      <c r="CF24" s="281"/>
      <c r="CG24" s="281"/>
      <c r="CH24" s="281"/>
      <c r="CI24" s="281"/>
      <c r="CJ24" s="281"/>
      <c r="CK24" s="281"/>
      <c r="CL24" s="281"/>
      <c r="CM24" s="281"/>
      <c r="CN24" s="281"/>
      <c r="CO24" s="281"/>
      <c r="CP24" s="281"/>
      <c r="CQ24" s="281"/>
      <c r="CR24" s="281"/>
      <c r="CS24" s="281"/>
      <c r="CT24" s="281"/>
      <c r="CU24" s="281"/>
      <c r="CV24" s="281"/>
      <c r="CW24" s="281"/>
      <c r="CX24" s="281"/>
      <c r="CY24" s="281"/>
      <c r="CZ24" s="281"/>
      <c r="DA24" s="281"/>
      <c r="DB24" s="281"/>
      <c r="DC24" s="281"/>
      <c r="DD24" s="281"/>
      <c r="DE24" s="281"/>
      <c r="DF24" s="281"/>
      <c r="DG24" s="281"/>
      <c r="DH24" s="281"/>
      <c r="DI24" s="281"/>
      <c r="DJ24" s="281"/>
      <c r="DK24" s="281"/>
      <c r="DL24" s="281"/>
      <c r="DM24" s="281"/>
      <c r="DN24" s="281"/>
      <c r="DO24" s="281"/>
      <c r="DP24" s="281"/>
      <c r="DQ24" s="281"/>
      <c r="DR24" s="281"/>
      <c r="DS24" s="281"/>
      <c r="DT24" s="281"/>
      <c r="DU24" s="281"/>
      <c r="DV24" s="281"/>
      <c r="DW24" s="281"/>
    </row>
    <row r="25" spans="1:127" s="196" customFormat="1" x14ac:dyDescent="0.25">
      <c r="A25" s="196" t="str">
        <f t="shared" si="66"/>
        <v>B_102010</v>
      </c>
      <c r="B25" t="s">
        <v>2959</v>
      </c>
      <c r="C25" s="179" t="s">
        <v>2959</v>
      </c>
      <c r="D25" s="215">
        <f ca="1">CHOOSE(D$6,SUMIFS(INDIRECT("EB[" &amp; D$12 &amp; "]"),EB[indic_nrg],$A24,EB[Nositel],$B25,EB[Výběr],1,EB[unit],"TJ"),INDEX($BO25:$DW25,,D$4),D$9/(INDEX(Roky_výhled,,D$8)-Last_Bil)*(INDEX($BO25:$DW25,,D$8)-INDEX($D25:$BL25,,$E$1))+INDEX($D25:$BL25,,$E$1),D$9/(INDEX(Roky_výhled,,D$8)-INDEX(Roky_výhled,,D$8-1))*(INDEX($BO25:$DW25,,D$8)-INDEX($BO25:$DW25,,D$8-1))+INDEX($BO25:$DW25,,D$8-1))</f>
        <v>0</v>
      </c>
      <c r="E25" s="173">
        <f ca="1">CHOOSE(E$6,SUMIFS(INDIRECT("EB[" &amp; E$12 &amp; "]"),EB[indic_nrg],$A24,EB[Nositel],$B25,EB[Výběr],1,EB[unit],"TJ"),INDEX($BO25:$DW25,,E$4),E$9/(INDEX(Roky_výhled,,E$8)-Last_Bil)*(INDEX($BO25:$DW25,,E$8)-INDEX($D25:$BL25,,$E$1))+INDEX($D25:$BL25,,$E$1),E$9/(INDEX(Roky_výhled,,E$8)-INDEX(Roky_výhled,,E$8-1))*(INDEX($BO25:$DW25,,E$8)-INDEX($BO25:$DW25,,E$8-1))+INDEX($BO25:$DW25,,E$8-1))</f>
        <v>0</v>
      </c>
      <c r="F25" s="173">
        <f ca="1">CHOOSE(F$6,SUMIFS(INDIRECT("EB[" &amp; F$12 &amp; "]"),EB[indic_nrg],$A24,EB[Nositel],$B25,EB[Výběr],1,EB[unit],"TJ"),INDEX($BO25:$DW25,,F$4),F$9/(INDEX(Roky_výhled,,F$8)-Last_Bil)*(INDEX($BO25:$DW25,,F$8)-INDEX($D25:$BL25,,$E$1))+INDEX($D25:$BL25,,$E$1),F$9/(INDEX(Roky_výhled,,F$8)-INDEX(Roky_výhled,,F$8-1))*(INDEX($BO25:$DW25,,F$8)-INDEX($BO25:$DW25,,F$8-1))+INDEX($BO25:$DW25,,F$8-1))</f>
        <v>0</v>
      </c>
      <c r="G25" s="173">
        <f ca="1">CHOOSE(G$6,SUMIFS(INDIRECT("EB[" &amp; G$12 &amp; "]"),EB[indic_nrg],$A24,EB[Nositel],$B25,EB[Výběr],1,EB[unit],"TJ"),INDEX($BO25:$DW25,,G$4),G$9/(INDEX(Roky_výhled,,G$8)-Last_Bil)*(INDEX($BO25:$DW25,,G$8)-INDEX($D25:$BL25,,$E$1))+INDEX($D25:$BL25,,$E$1),G$9/(INDEX(Roky_výhled,,G$8)-INDEX(Roky_výhled,,G$8-1))*(INDEX($BO25:$DW25,,G$8)-INDEX($BO25:$DW25,,G$8-1))+INDEX($BO25:$DW25,,G$8-1))</f>
        <v>0</v>
      </c>
      <c r="H25" s="173">
        <f ca="1">CHOOSE(H$6,SUMIFS(INDIRECT("EB[" &amp; H$12 &amp; "]"),EB[indic_nrg],$A24,EB[Nositel],$B25,EB[Výběr],1,EB[unit],"TJ"),INDEX($BO25:$DW25,,H$4),H$9/(INDEX(Roky_výhled,,H$8)-Last_Bil)*(INDEX($BO25:$DW25,,H$8)-INDEX($D25:$BL25,,$E$1))+INDEX($D25:$BL25,,$E$1),H$9/(INDEX(Roky_výhled,,H$8)-INDEX(Roky_výhled,,H$8-1))*(INDEX($BO25:$DW25,,H$8)-INDEX($BO25:$DW25,,H$8-1))+INDEX($BO25:$DW25,,H$8-1))</f>
        <v>0</v>
      </c>
      <c r="I25" s="173">
        <f ca="1">CHOOSE(I$6,SUMIFS(INDIRECT("EB[" &amp; I$12 &amp; "]"),EB[indic_nrg],$A24,EB[Nositel],$B25,EB[Výběr],1,EB[unit],"TJ"),INDEX($BO25:$DW25,,I$4),I$9/(INDEX(Roky_výhled,,I$8)-Last_Bil)*(INDEX($BO25:$DW25,,I$8)-INDEX($D25:$BL25,,$E$1))+INDEX($D25:$BL25,,$E$1),I$9/(INDEX(Roky_výhled,,I$8)-INDEX(Roky_výhled,,I$8-1))*(INDEX($BO25:$DW25,,I$8)-INDEX($BO25:$DW25,,I$8-1))+INDEX($BO25:$DW25,,I$8-1))</f>
        <v>0</v>
      </c>
      <c r="J25" s="173">
        <f ca="1">CHOOSE(J$6,SUMIFS(INDIRECT("EB[" &amp; J$12 &amp; "]"),EB[indic_nrg],$A24,EB[Nositel],$B25,EB[Výběr],1,EB[unit],"TJ"),INDEX($BO25:$DW25,,J$4),J$9/(INDEX(Roky_výhled,,J$8)-Last_Bil)*(INDEX($BO25:$DW25,,J$8)-INDEX($D25:$BL25,,$E$1))+INDEX($D25:$BL25,,$E$1),J$9/(INDEX(Roky_výhled,,J$8)-INDEX(Roky_výhled,,J$8-1))*(INDEX($BO25:$DW25,,J$8)-INDEX($BO25:$DW25,,J$8-1))+INDEX($BO25:$DW25,,J$8-1))</f>
        <v>0</v>
      </c>
      <c r="K25" s="173">
        <f ca="1">CHOOSE(K$6,SUMIFS(INDIRECT("EB[" &amp; K$12 &amp; "]"),EB[indic_nrg],$A24,EB[Nositel],$B25,EB[Výběr],1,EB[unit],"TJ"),INDEX($BO25:$DW25,,K$4),K$9/(INDEX(Roky_výhled,,K$8)-Last_Bil)*(INDEX($BO25:$DW25,,K$8)-INDEX($D25:$BL25,,$E$1))+INDEX($D25:$BL25,,$E$1),K$9/(INDEX(Roky_výhled,,K$8)-INDEX(Roky_výhled,,K$8-1))*(INDEX($BO25:$DW25,,K$8)-INDEX($BO25:$DW25,,K$8-1))+INDEX($BO25:$DW25,,K$8-1))</f>
        <v>0</v>
      </c>
      <c r="L25" s="173">
        <f ca="1">CHOOSE(L$6,SUMIFS(INDIRECT("EB[" &amp; L$12 &amp; "]"),EB[indic_nrg],$A24,EB[Nositel],$B25,EB[Výběr],1,EB[unit],"TJ"),INDEX($BO25:$DW25,,L$4),L$9/(INDEX(Roky_výhled,,L$8)-Last_Bil)*(INDEX($BO25:$DW25,,L$8)-INDEX($D25:$BL25,,$E$1))+INDEX($D25:$BL25,,$E$1),L$9/(INDEX(Roky_výhled,,L$8)-INDEX(Roky_výhled,,L$8-1))*(INDEX($BO25:$DW25,,L$8)-INDEX($BO25:$DW25,,L$8-1))+INDEX($BO25:$DW25,,L$8-1))</f>
        <v>0</v>
      </c>
      <c r="M25" s="173">
        <f ca="1">CHOOSE(M$6,SUMIFS(INDIRECT("EB[" &amp; M$12 &amp; "]"),EB[indic_nrg],$A24,EB[Nositel],$B25,EB[Výběr],1,EB[unit],"TJ"),INDEX($BO25:$DW25,,M$4),M$9/(INDEX(Roky_výhled,,M$8)-Last_Bil)*(INDEX($BO25:$DW25,,M$8)-INDEX($D25:$BL25,,$E$1))+INDEX($D25:$BL25,,$E$1),M$9/(INDEX(Roky_výhled,,M$8)-INDEX(Roky_výhled,,M$8-1))*(INDEX($BO25:$DW25,,M$8)-INDEX($BO25:$DW25,,M$8-1))+INDEX($BO25:$DW25,,M$8-1))</f>
        <v>0</v>
      </c>
      <c r="N25" s="173">
        <f ca="1">CHOOSE(N$6,SUMIFS(INDIRECT("EB[" &amp; N$12 &amp; "]"),EB[indic_nrg],$A24,EB[Nositel],$B25,EB[Výběr],1,EB[unit],"TJ"),INDEX($BO25:$DW25,,N$4),N$9/(INDEX(Roky_výhled,,N$8)-Last_Bil)*(INDEX($BO25:$DW25,,N$8)-INDEX($D25:$BL25,,$E$1))+INDEX($D25:$BL25,,$E$1),N$9/(INDEX(Roky_výhled,,N$8)-INDEX(Roky_výhled,,N$8-1))*(INDEX($BO25:$DW25,,N$8)-INDEX($BO25:$DW25,,N$8-1))+INDEX($BO25:$DW25,,N$8-1))</f>
        <v>0</v>
      </c>
      <c r="O25" s="173">
        <f ca="1">CHOOSE(O$6,SUMIFS(INDIRECT("EB[" &amp; O$12 &amp; "]"),EB[indic_nrg],$A24,EB[Nositel],$B25,EB[Výběr],1,EB[unit],"TJ"),INDEX($BO25:$DW25,,O$4),O$9/(INDEX(Roky_výhled,,O$8)-Last_Bil)*(INDEX($BO25:$DW25,,O$8)-INDEX($D25:$BL25,,$E$1))+INDEX($D25:$BL25,,$E$1),O$9/(INDEX(Roky_výhled,,O$8)-INDEX(Roky_výhled,,O$8-1))*(INDEX($BO25:$DW25,,O$8)-INDEX($BO25:$DW25,,O$8-1))+INDEX($BO25:$DW25,,O$8-1))</f>
        <v>0</v>
      </c>
      <c r="P25" s="173">
        <f ca="1">CHOOSE(P$6,SUMIFS(INDIRECT("EB[" &amp; P$12 &amp; "]"),EB[indic_nrg],$A24,EB[Nositel],$B25,EB[Výběr],1,EB[unit],"TJ"),INDEX($BO25:$DW25,,P$4),P$9/(INDEX(Roky_výhled,,P$8)-Last_Bil)*(INDEX($BO25:$DW25,,P$8)-INDEX($D25:$BL25,,$E$1))+INDEX($D25:$BL25,,$E$1),P$9/(INDEX(Roky_výhled,,P$8)-INDEX(Roky_výhled,,P$8-1))*(INDEX($BO25:$DW25,,P$8)-INDEX($BO25:$DW25,,P$8-1))+INDEX($BO25:$DW25,,P$8-1))</f>
        <v>0</v>
      </c>
      <c r="Q25" s="173">
        <f ca="1">CHOOSE(Q$6,SUMIFS(INDIRECT("EB[" &amp; Q$12 &amp; "]"),EB[indic_nrg],$A24,EB[Nositel],$B25,EB[Výběr],1,EB[unit],"TJ"),INDEX($BO25:$DW25,,Q$4),Q$9/(INDEX(Roky_výhled,,Q$8)-Last_Bil)*(INDEX($BO25:$DW25,,Q$8)-INDEX($D25:$BL25,,$E$1))+INDEX($D25:$BL25,,$E$1),Q$9/(INDEX(Roky_výhled,,Q$8)-INDEX(Roky_výhled,,Q$8-1))*(INDEX($BO25:$DW25,,Q$8)-INDEX($BO25:$DW25,,Q$8-1))+INDEX($BO25:$DW25,,Q$8-1))</f>
        <v>0</v>
      </c>
      <c r="R25" s="173">
        <f ca="1">CHOOSE(R$6,SUMIFS(INDIRECT("EB[" &amp; R$12 &amp; "]"),EB[indic_nrg],$A24,EB[Nositel],$B25,EB[Výběr],1,EB[unit],"TJ"),INDEX($BO25:$DW25,,R$4),R$9/(INDEX(Roky_výhled,,R$8)-Last_Bil)*(INDEX($BO25:$DW25,,R$8)-INDEX($D25:$BL25,,$E$1))+INDEX($D25:$BL25,,$E$1),R$9/(INDEX(Roky_výhled,,R$8)-INDEX(Roky_výhled,,R$8-1))*(INDEX($BO25:$DW25,,R$8)-INDEX($BO25:$DW25,,R$8-1))+INDEX($BO25:$DW25,,R$8-1))</f>
        <v>0</v>
      </c>
      <c r="S25" s="173">
        <f ca="1">CHOOSE(S$6,SUMIFS(INDIRECT("EB[" &amp; S$12 &amp; "]"),EB[indic_nrg],$A24,EB[Nositel],$B25,EB[Výběr],1,EB[unit],"TJ"),INDEX($BO25:$DW25,,S$4),S$9/(INDEX(Roky_výhled,,S$8)-Last_Bil)*(INDEX($BO25:$DW25,,S$8)-INDEX($D25:$BL25,,$E$1))+INDEX($D25:$BL25,,$E$1),S$9/(INDEX(Roky_výhled,,S$8)-INDEX(Roky_výhled,,S$8-1))*(INDEX($BO25:$DW25,,S$8)-INDEX($BO25:$DW25,,S$8-1))+INDEX($BO25:$DW25,,S$8-1))</f>
        <v>0</v>
      </c>
      <c r="T25" s="173">
        <f ca="1">CHOOSE(T$6,SUMIFS(INDIRECT("EB[" &amp; T$12 &amp; "]"),EB[indic_nrg],$A24,EB[Nositel],$B25,EB[Výběr],1,EB[unit],"TJ"),INDEX($BO25:$DW25,,T$4),T$9/(INDEX(Roky_výhled,,T$8)-Last_Bil)*(INDEX($BO25:$DW25,,T$8)-INDEX($D25:$BL25,,$E$1))+INDEX($D25:$BL25,,$E$1),T$9/(INDEX(Roky_výhled,,T$8)-INDEX(Roky_výhled,,T$8-1))*(INDEX($BO25:$DW25,,T$8)-INDEX($BO25:$DW25,,T$8-1))+INDEX($BO25:$DW25,,T$8-1))</f>
        <v>0</v>
      </c>
      <c r="U25" s="173">
        <f ca="1">CHOOSE(U$6,SUMIFS(INDIRECT("EB[" &amp; U$12 &amp; "]"),EB[indic_nrg],$A24,EB[Nositel],$B25,EB[Výběr],1,EB[unit],"TJ"),INDEX($BO25:$DW25,,U$4),U$9/(INDEX(Roky_výhled,,U$8)-Last_Bil)*(INDEX($BO25:$DW25,,U$8)-INDEX($D25:$BL25,,$E$1))+INDEX($D25:$BL25,,$E$1),U$9/(INDEX(Roky_výhled,,U$8)-INDEX(Roky_výhled,,U$8-1))*(INDEX($BO25:$DW25,,U$8)-INDEX($BO25:$DW25,,U$8-1))+INDEX($BO25:$DW25,,U$8-1))</f>
        <v>0</v>
      </c>
      <c r="V25" s="173">
        <f ca="1">CHOOSE(V$6,SUMIFS(INDIRECT("EB[" &amp; V$12 &amp; "]"),EB[indic_nrg],$A24,EB[Nositel],$B25,EB[Výběr],1,EB[unit],"TJ"),INDEX($BO25:$DW25,,V$4),V$9/(INDEX(Roky_výhled,,V$8)-Last_Bil)*(INDEX($BO25:$DW25,,V$8)-INDEX($D25:$BL25,,$E$1))+INDEX($D25:$BL25,,$E$1),V$9/(INDEX(Roky_výhled,,V$8)-INDEX(Roky_výhled,,V$8-1))*(INDEX($BO25:$DW25,,V$8)-INDEX($BO25:$DW25,,V$8-1))+INDEX($BO25:$DW25,,V$8-1))</f>
        <v>0</v>
      </c>
      <c r="W25" s="173">
        <f ca="1">CHOOSE(W$6,SUMIFS(INDIRECT("EB[" &amp; W$12 &amp; "]"),EB[indic_nrg],$A24,EB[Nositel],$B25,EB[Výběr],1,EB[unit],"TJ"),INDEX($BO25:$DW25,,W$4),W$9/(INDEX(Roky_výhled,,W$8)-Last_Bil)*(INDEX($BO25:$DW25,,W$8)-INDEX($D25:$BL25,,$E$1))+INDEX($D25:$BL25,,$E$1),W$9/(INDEX(Roky_výhled,,W$8)-INDEX(Roky_výhled,,W$8-1))*(INDEX($BO25:$DW25,,W$8)-INDEX($BO25:$DW25,,W$8-1))+INDEX($BO25:$DW25,,W$8-1))</f>
        <v>0</v>
      </c>
      <c r="X25" s="173">
        <f ca="1">CHOOSE(X$6,SUMIFS(INDIRECT("EB[" &amp; X$12 &amp; "]"),EB[indic_nrg],$A24,EB[Nositel],$B25,EB[Výběr],1,EB[unit],"TJ"),INDEX($BO25:$DW25,,X$4),X$9/(INDEX(Roky_výhled,,X$8)-Last_Bil)*(INDEX($BO25:$DW25,,X$8)-INDEX($D25:$BL25,,$E$1))+INDEX($D25:$BL25,,$E$1),X$9/(INDEX(Roky_výhled,,X$8)-INDEX(Roky_výhled,,X$8-1))*(INDEX($BO25:$DW25,,X$8)-INDEX($BO25:$DW25,,X$8-1))+INDEX($BO25:$DW25,,X$8-1))</f>
        <v>0</v>
      </c>
      <c r="Y25" s="173">
        <f ca="1">CHOOSE(Y$6,SUMIFS(INDIRECT("EB[" &amp; Y$12 &amp; "]"),EB[indic_nrg],$A24,EB[Nositel],$B25,EB[Výběr],1,EB[unit],"TJ"),INDEX($BO25:$DW25,,Y$4),Y$9/(INDEX(Roky_výhled,,Y$8)-Last_Bil)*(INDEX($BO25:$DW25,,Y$8)-INDEX($D25:$BL25,,$E$1))+INDEX($D25:$BL25,,$E$1),Y$9/(INDEX(Roky_výhled,,Y$8)-INDEX(Roky_výhled,,Y$8-1))*(INDEX($BO25:$DW25,,Y$8)-INDEX($BO25:$DW25,,Y$8-1))+INDEX($BO25:$DW25,,Y$8-1))</f>
        <v>0</v>
      </c>
      <c r="Z25" s="173">
        <f ca="1">CHOOSE(Z$6,SUMIFS(INDIRECT("EB[" &amp; Z$12 &amp; "]"),EB[indic_nrg],$A24,EB[Nositel],$B25,EB[Výběr],1,EB[unit],"TJ"),INDEX($BO25:$DW25,,Z$4),Z$9/(INDEX(Roky_výhled,,Z$8)-Last_Bil)*(INDEX($BO25:$DW25,,Z$8)-INDEX($D25:$BL25,,$E$1))+INDEX($D25:$BL25,,$E$1),Z$9/(INDEX(Roky_výhled,,Z$8)-INDEX(Roky_výhled,,Z$8-1))*(INDEX($BO25:$DW25,,Z$8)-INDEX($BO25:$DW25,,Z$8-1))+INDEX($BO25:$DW25,,Z$8-1))</f>
        <v>0</v>
      </c>
      <c r="AA25" s="173">
        <f ca="1">CHOOSE(AA$6,SUMIFS(INDIRECT("EB[" &amp; AA$12 &amp; "]"),EB[indic_nrg],$A24,EB[Nositel],$B25,EB[Výběr],1,EB[unit],"TJ"),INDEX($BO25:$DW25,,AA$4),AA$9/(INDEX(Roky_výhled,,AA$8)-Last_Bil)*(INDEX($BO25:$DW25,,AA$8)-INDEX($D25:$BL25,,$E$1))+INDEX($D25:$BL25,,$E$1),AA$9/(INDEX(Roky_výhled,,AA$8)-INDEX(Roky_výhled,,AA$8-1))*(INDEX($BO25:$DW25,,AA$8)-INDEX($BO25:$DW25,,AA$8-1))+INDEX($BO25:$DW25,,AA$8-1))</f>
        <v>0</v>
      </c>
      <c r="AB25" s="173">
        <f ca="1">CHOOSE(AB$6,SUMIFS(INDIRECT("EB[" &amp; AB$12 &amp; "]"),EB[indic_nrg],$A24,EB[Nositel],$B25,EB[Výběr],1,EB[unit],"TJ"),INDEX($BO25:$DW25,,AB$4),AB$9/(INDEX(Roky_výhled,,AB$8)-Last_Bil)*(INDEX($BO25:$DW25,,AB$8)-INDEX($D25:$BL25,,$E$1))+INDEX($D25:$BL25,,$E$1),AB$9/(INDEX(Roky_výhled,,AB$8)-INDEX(Roky_výhled,,AB$8-1))*(INDEX($BO25:$DW25,,AB$8)-INDEX($BO25:$DW25,,AB$8-1))+INDEX($BO25:$DW25,,AB$8-1))</f>
        <v>0</v>
      </c>
      <c r="AC25" s="173">
        <f ca="1">CHOOSE(AC$6,SUMIFS(INDIRECT("EB[" &amp; AC$12 &amp; "]"),EB[indic_nrg],$A24,EB[Nositel],$B25,EB[Výběr],1,EB[unit],"TJ"),INDEX($BO25:$DW25,,AC$4),AC$9/(INDEX(Roky_výhled,,AC$8)-Last_Bil)*(INDEX($BO25:$DW25,,AC$8)-INDEX($D25:$BL25,,$E$1))+INDEX($D25:$BL25,,$E$1),AC$9/(INDEX(Roky_výhled,,AC$8)-INDEX(Roky_výhled,,AC$8-1))*(INDEX($BO25:$DW25,,AC$8)-INDEX($BO25:$DW25,,AC$8-1))+INDEX($BO25:$DW25,,AC$8-1))</f>
        <v>0</v>
      </c>
      <c r="AD25" s="173">
        <f ca="1">CHOOSE(AD$6,SUMIFS(INDIRECT("EB[" &amp; AD$12 &amp; "]"),EB[indic_nrg],$A24,EB[Nositel],$B25,EB[Výběr],1,EB[unit],"TJ"),INDEX($BO25:$DW25,,AD$4),AD$9/(INDEX(Roky_výhled,,AD$8)-Last_Bil)*(INDEX($BO25:$DW25,,AD$8)-INDEX($D25:$BL25,,$E$1))+INDEX($D25:$BL25,,$E$1),AD$9/(INDEX(Roky_výhled,,AD$8)-INDEX(Roky_výhled,,AD$8-1))*(INDEX($BO25:$DW25,,AD$8)-INDEX($BO25:$DW25,,AD$8-1))+INDEX($BO25:$DW25,,AD$8-1))</f>
        <v>0</v>
      </c>
      <c r="AE25" s="173">
        <f ca="1">CHOOSE(AE$6,SUMIFS(INDIRECT("EB[" &amp; AE$12 &amp; "]"),EB[indic_nrg],$A24,EB[Nositel],$B25,EB[Výběr],1,EB[unit],"TJ"),INDEX($BO25:$DW25,,AE$4),AE$9/(INDEX(Roky_výhled,,AE$8)-Last_Bil)*(INDEX($BO25:$DW25,,AE$8)-INDEX($D25:$BL25,,$E$1))+INDEX($D25:$BL25,,$E$1),AE$9/(INDEX(Roky_výhled,,AE$8)-INDEX(Roky_výhled,,AE$8-1))*(INDEX($BO25:$DW25,,AE$8)-INDEX($BO25:$DW25,,AE$8-1))+INDEX($BO25:$DW25,,AE$8-1))</f>
        <v>0</v>
      </c>
      <c r="AF25" s="173">
        <f ca="1">CHOOSE(AF$6,SUMIFS(INDIRECT("EB[" &amp; AF$12 &amp; "]"),EB[indic_nrg],$A24,EB[Nositel],$B25,EB[Výběr],1,EB[unit],"TJ"),INDEX($BO25:$DW25,,AF$4),AF$9/(INDEX(Roky_výhled,,AF$8)-Last_Bil)*(INDEX($BO25:$DW25,,AF$8)-INDEX($D25:$BL25,,$E$1))+INDEX($D25:$BL25,,$E$1),AF$9/(INDEX(Roky_výhled,,AF$8)-INDEX(Roky_výhled,,AF$8-1))*(INDEX($BO25:$DW25,,AF$8)-INDEX($BO25:$DW25,,AF$8-1))+INDEX($BO25:$DW25,,AF$8-1))</f>
        <v>0</v>
      </c>
      <c r="AG25" s="173">
        <f ca="1">CHOOSE(AG$6,SUMIFS(INDIRECT("EB[" &amp; AG$12 &amp; "]"),EB[indic_nrg],$A24,EB[Nositel],$B25,EB[Výběr],1,EB[unit],"TJ"),INDEX($BO25:$DW25,,AG$4),AG$9/(INDEX(Roky_výhled,,AG$8)-Last_Bil)*(INDEX($BO25:$DW25,,AG$8)-INDEX($D25:$BL25,,$E$1))+INDEX($D25:$BL25,,$E$1),AG$9/(INDEX(Roky_výhled,,AG$8)-INDEX(Roky_výhled,,AG$8-1))*(INDEX($BO25:$DW25,,AG$8)-INDEX($BO25:$DW25,,AG$8-1))+INDEX($BO25:$DW25,,AG$8-1))</f>
        <v>0</v>
      </c>
      <c r="AH25" s="173">
        <f ca="1">CHOOSE(AH$6,SUMIFS(INDIRECT("EB[" &amp; AH$12 &amp; "]"),EB[indic_nrg],$A24,EB[Nositel],$B25,EB[Výběr],1,EB[unit],"TJ"),INDEX($BO25:$DW25,,AH$4),AH$9/(INDEX(Roky_výhled,,AH$8)-Last_Bil)*(INDEX($BO25:$DW25,,AH$8)-INDEX($D25:$BL25,,$E$1))+INDEX($D25:$BL25,,$E$1),AH$9/(INDEX(Roky_výhled,,AH$8)-INDEX(Roky_výhled,,AH$8-1))*(INDEX($BO25:$DW25,,AH$8)-INDEX($BO25:$DW25,,AH$8-1))+INDEX($BO25:$DW25,,AH$8-1))</f>
        <v>0</v>
      </c>
      <c r="AI25" s="173">
        <f ca="1">CHOOSE(AI$6,SUMIFS(INDIRECT("EB[" &amp; AI$12 &amp; "]"),EB[indic_nrg],$A24,EB[Nositel],$B25,EB[Výběr],1,EB[unit],"TJ"),INDEX($BO25:$DW25,,AI$4),AI$9/(INDEX(Roky_výhled,,AI$8)-Last_Bil)*(INDEX($BO25:$DW25,,AI$8)-INDEX($D25:$BL25,,$E$1))+INDEX($D25:$BL25,,$E$1),AI$9/(INDEX(Roky_výhled,,AI$8)-INDEX(Roky_výhled,,AI$8-1))*(INDEX($BO25:$DW25,,AI$8)-INDEX($BO25:$DW25,,AI$8-1))+INDEX($BO25:$DW25,,AI$8-1))</f>
        <v>0</v>
      </c>
      <c r="AJ25" s="173">
        <f ca="1">CHOOSE(AJ$6,SUMIFS(INDIRECT("EB[" &amp; AJ$12 &amp; "]"),EB[indic_nrg],$A24,EB[Nositel],$B25,EB[Výběr],1,EB[unit],"TJ"),INDEX($BO25:$DW25,,AJ$4),AJ$9/(INDEX(Roky_výhled,,AJ$8)-Last_Bil)*(INDEX($BO25:$DW25,,AJ$8)-INDEX($D25:$BL25,,$E$1))+INDEX($D25:$BL25,,$E$1),AJ$9/(INDEX(Roky_výhled,,AJ$8)-INDEX(Roky_výhled,,AJ$8-1))*(INDEX($BO25:$DW25,,AJ$8)-INDEX($BO25:$DW25,,AJ$8-1))+INDEX($BO25:$DW25,,AJ$8-1))</f>
        <v>0</v>
      </c>
      <c r="AK25" s="173">
        <f ca="1">CHOOSE(AK$6,SUMIFS(INDIRECT("EB[" &amp; AK$12 &amp; "]"),EB[indic_nrg],$A24,EB[Nositel],$B25,EB[Výběr],1,EB[unit],"TJ"),INDEX($BO25:$DW25,,AK$4),AK$9/(INDEX(Roky_výhled,,AK$8)-Last_Bil)*(INDEX($BO25:$DW25,,AK$8)-INDEX($D25:$BL25,,$E$1))+INDEX($D25:$BL25,,$E$1),AK$9/(INDEX(Roky_výhled,,AK$8)-INDEX(Roky_výhled,,AK$8-1))*(INDEX($BO25:$DW25,,AK$8)-INDEX($BO25:$DW25,,AK$8-1))+INDEX($BO25:$DW25,,AK$8-1))</f>
        <v>0</v>
      </c>
      <c r="AL25" s="173">
        <f ca="1">CHOOSE(AL$6,SUMIFS(INDIRECT("EB[" &amp; AL$12 &amp; "]"),EB[indic_nrg],$A24,EB[Nositel],$B25,EB[Výběr],1,EB[unit],"TJ"),INDEX($BO25:$DW25,,AL$4),AL$9/(INDEX(Roky_výhled,,AL$8)-Last_Bil)*(INDEX($BO25:$DW25,,AL$8)-INDEX($D25:$BL25,,$E$1))+INDEX($D25:$BL25,,$E$1),AL$9/(INDEX(Roky_výhled,,AL$8)-INDEX(Roky_výhled,,AL$8-1))*(INDEX($BO25:$DW25,,AL$8)-INDEX($BO25:$DW25,,AL$8-1))+INDEX($BO25:$DW25,,AL$8-1))</f>
        <v>0</v>
      </c>
      <c r="AM25" s="173">
        <f ca="1">CHOOSE(AM$6,SUMIFS(INDIRECT("EB[" &amp; AM$12 &amp; "]"),EB[indic_nrg],$A24,EB[Nositel],$B25,EB[Výběr],1,EB[unit],"TJ"),INDEX($BO25:$DW25,,AM$4),AM$9/(INDEX(Roky_výhled,,AM$8)-Last_Bil)*(INDEX($BO25:$DW25,,AM$8)-INDEX($D25:$BL25,,$E$1))+INDEX($D25:$BL25,,$E$1),AM$9/(INDEX(Roky_výhled,,AM$8)-INDEX(Roky_výhled,,AM$8-1))*(INDEX($BO25:$DW25,,AM$8)-INDEX($BO25:$DW25,,AM$8-1))+INDEX($BO25:$DW25,,AM$8-1))</f>
        <v>0</v>
      </c>
      <c r="AN25" s="173">
        <f ca="1">CHOOSE(AN$6,SUMIFS(INDIRECT("EB[" &amp; AN$12 &amp; "]"),EB[indic_nrg],$A24,EB[Nositel],$B25,EB[Výběr],1,EB[unit],"TJ"),INDEX($BO25:$DW25,,AN$4),AN$9/(INDEX(Roky_výhled,,AN$8)-Last_Bil)*(INDEX($BO25:$DW25,,AN$8)-INDEX($D25:$BL25,,$E$1))+INDEX($D25:$BL25,,$E$1),AN$9/(INDEX(Roky_výhled,,AN$8)-INDEX(Roky_výhled,,AN$8-1))*(INDEX($BO25:$DW25,,AN$8)-INDEX($BO25:$DW25,,AN$8-1))+INDEX($BO25:$DW25,,AN$8-1))</f>
        <v>0</v>
      </c>
      <c r="AO25" s="173">
        <f ca="1">CHOOSE(AO$6,SUMIFS(INDIRECT("EB[" &amp; AO$12 &amp; "]"),EB[indic_nrg],$A24,EB[Nositel],$B25,EB[Výběr],1,EB[unit],"TJ"),INDEX($BO25:$DW25,,AO$4),AO$9/(INDEX(Roky_výhled,,AO$8)-Last_Bil)*(INDEX($BO25:$DW25,,AO$8)-INDEX($D25:$BL25,,$E$1))+INDEX($D25:$BL25,,$E$1),AO$9/(INDEX(Roky_výhled,,AO$8)-INDEX(Roky_výhled,,AO$8-1))*(INDEX($BO25:$DW25,,AO$8)-INDEX($BO25:$DW25,,AO$8-1))+INDEX($BO25:$DW25,,AO$8-1))</f>
        <v>0</v>
      </c>
      <c r="AP25" s="173">
        <f ca="1">CHOOSE(AP$6,SUMIFS(INDIRECT("EB[" &amp; AP$12 &amp; "]"),EB[indic_nrg],$A24,EB[Nositel],$B25,EB[Výběr],1,EB[unit],"TJ"),INDEX($BO25:$DW25,,AP$4),AP$9/(INDEX(Roky_výhled,,AP$8)-Last_Bil)*(INDEX($BO25:$DW25,,AP$8)-INDEX($D25:$BL25,,$E$1))+INDEX($D25:$BL25,,$E$1),AP$9/(INDEX(Roky_výhled,,AP$8)-INDEX(Roky_výhled,,AP$8-1))*(INDEX($BO25:$DW25,,AP$8)-INDEX($BO25:$DW25,,AP$8-1))+INDEX($BO25:$DW25,,AP$8-1))</f>
        <v>0</v>
      </c>
      <c r="AQ25" s="173">
        <f ca="1">CHOOSE(AQ$6,SUMIFS(INDIRECT("EB[" &amp; AQ$12 &amp; "]"),EB[indic_nrg],$A24,EB[Nositel],$B25,EB[Výběr],1,EB[unit],"TJ"),INDEX($BO25:$DW25,,AQ$4),AQ$9/(INDEX(Roky_výhled,,AQ$8)-Last_Bil)*(INDEX($BO25:$DW25,,AQ$8)-INDEX($D25:$BL25,,$E$1))+INDEX($D25:$BL25,,$E$1),AQ$9/(INDEX(Roky_výhled,,AQ$8)-INDEX(Roky_výhled,,AQ$8-1))*(INDEX($BO25:$DW25,,AQ$8)-INDEX($BO25:$DW25,,AQ$8-1))+INDEX($BO25:$DW25,,AQ$8-1))</f>
        <v>0</v>
      </c>
      <c r="AR25" s="173">
        <f ca="1">CHOOSE(AR$6,SUMIFS(INDIRECT("EB[" &amp; AR$12 &amp; "]"),EB[indic_nrg],$A24,EB[Nositel],$B25,EB[Výběr],1,EB[unit],"TJ"),INDEX($BO25:$DW25,,AR$4),AR$9/(INDEX(Roky_výhled,,AR$8)-Last_Bil)*(INDEX($BO25:$DW25,,AR$8)-INDEX($D25:$BL25,,$E$1))+INDEX($D25:$BL25,,$E$1),AR$9/(INDEX(Roky_výhled,,AR$8)-INDEX(Roky_výhled,,AR$8-1))*(INDEX($BO25:$DW25,,AR$8)-INDEX($BO25:$DW25,,AR$8-1))+INDEX($BO25:$DW25,,AR$8-1))</f>
        <v>0</v>
      </c>
      <c r="AS25" s="173">
        <f ca="1">CHOOSE(AS$6,SUMIFS(INDIRECT("EB[" &amp; AS$12 &amp; "]"),EB[indic_nrg],$A24,EB[Nositel],$B25,EB[Výběr],1,EB[unit],"TJ"),INDEX($BO25:$DW25,,AS$4),AS$9/(INDEX(Roky_výhled,,AS$8)-Last_Bil)*(INDEX($BO25:$DW25,,AS$8)-INDEX($D25:$BL25,,$E$1))+INDEX($D25:$BL25,,$E$1),AS$9/(INDEX(Roky_výhled,,AS$8)-INDEX(Roky_výhled,,AS$8-1))*(INDEX($BO25:$DW25,,AS$8)-INDEX($BO25:$DW25,,AS$8-1))+INDEX($BO25:$DW25,,AS$8-1))</f>
        <v>0</v>
      </c>
      <c r="AT25" s="173">
        <f ca="1">CHOOSE(AT$6,SUMIFS(INDIRECT("EB[" &amp; AT$12 &amp; "]"),EB[indic_nrg],$A24,EB[Nositel],$B25,EB[Výběr],1,EB[unit],"TJ"),INDEX($BO25:$DW25,,AT$4),AT$9/(INDEX(Roky_výhled,,AT$8)-Last_Bil)*(INDEX($BO25:$DW25,,AT$8)-INDEX($D25:$BL25,,$E$1))+INDEX($D25:$BL25,,$E$1),AT$9/(INDEX(Roky_výhled,,AT$8)-INDEX(Roky_výhled,,AT$8-1))*(INDEX($BO25:$DW25,,AT$8)-INDEX($BO25:$DW25,,AT$8-1))+INDEX($BO25:$DW25,,AT$8-1))</f>
        <v>0</v>
      </c>
      <c r="AU25" s="173">
        <f ca="1">CHOOSE(AU$6,SUMIFS(INDIRECT("EB[" &amp; AU$12 &amp; "]"),EB[indic_nrg],$A24,EB[Nositel],$B25,EB[Výběr],1,EB[unit],"TJ"),INDEX($BO25:$DW25,,AU$4),AU$9/(INDEX(Roky_výhled,,AU$8)-Last_Bil)*(INDEX($BO25:$DW25,,AU$8)-INDEX($D25:$BL25,,$E$1))+INDEX($D25:$BL25,,$E$1),AU$9/(INDEX(Roky_výhled,,AU$8)-INDEX(Roky_výhled,,AU$8-1))*(INDEX($BO25:$DW25,,AU$8)-INDEX($BO25:$DW25,,AU$8-1))+INDEX($BO25:$DW25,,AU$8-1))</f>
        <v>0</v>
      </c>
      <c r="AV25" s="173">
        <f ca="1">CHOOSE(AV$6,SUMIFS(INDIRECT("EB[" &amp; AV$12 &amp; "]"),EB[indic_nrg],$A24,EB[Nositel],$B25,EB[Výběr],1,EB[unit],"TJ"),INDEX($BO25:$DW25,,AV$4),AV$9/(INDEX(Roky_výhled,,AV$8)-Last_Bil)*(INDEX($BO25:$DW25,,AV$8)-INDEX($D25:$BL25,,$E$1))+INDEX($D25:$BL25,,$E$1),AV$9/(INDEX(Roky_výhled,,AV$8)-INDEX(Roky_výhled,,AV$8-1))*(INDEX($BO25:$DW25,,AV$8)-INDEX($BO25:$DW25,,AV$8-1))+INDEX($BO25:$DW25,,AV$8-1))</f>
        <v>0</v>
      </c>
      <c r="AW25" s="173">
        <f ca="1">CHOOSE(AW$6,SUMIFS(INDIRECT("EB[" &amp; AW$12 &amp; "]"),EB[indic_nrg],$A24,EB[Nositel],$B25,EB[Výběr],1,EB[unit],"TJ"),INDEX($BO25:$DW25,,AW$4),AW$9/(INDEX(Roky_výhled,,AW$8)-Last_Bil)*(INDEX($BO25:$DW25,,AW$8)-INDEX($D25:$BL25,,$E$1))+INDEX($D25:$BL25,,$E$1),AW$9/(INDEX(Roky_výhled,,AW$8)-INDEX(Roky_výhled,,AW$8-1))*(INDEX($BO25:$DW25,,AW$8)-INDEX($BO25:$DW25,,AW$8-1))+INDEX($BO25:$DW25,,AW$8-1))</f>
        <v>0</v>
      </c>
      <c r="AX25" s="173">
        <f ca="1">CHOOSE(AX$6,SUMIFS(INDIRECT("EB[" &amp; AX$12 &amp; "]"),EB[indic_nrg],$A24,EB[Nositel],$B25,EB[Výběr],1,EB[unit],"TJ"),INDEX($BO25:$DW25,,AX$4),AX$9/(INDEX(Roky_výhled,,AX$8)-Last_Bil)*(INDEX($BO25:$DW25,,AX$8)-INDEX($D25:$BL25,,$E$1))+INDEX($D25:$BL25,,$E$1),AX$9/(INDEX(Roky_výhled,,AX$8)-INDEX(Roky_výhled,,AX$8-1))*(INDEX($BO25:$DW25,,AX$8)-INDEX($BO25:$DW25,,AX$8-1))+INDEX($BO25:$DW25,,AX$8-1))</f>
        <v>0</v>
      </c>
      <c r="AY25" s="173">
        <f ca="1">CHOOSE(AY$6,SUMIFS(INDIRECT("EB[" &amp; AY$12 &amp; "]"),EB[indic_nrg],$A24,EB[Nositel],$B25,EB[Výběr],1,EB[unit],"TJ"),INDEX($BO25:$DW25,,AY$4),AY$9/(INDEX(Roky_výhled,,AY$8)-Last_Bil)*(INDEX($BO25:$DW25,,AY$8)-INDEX($D25:$BL25,,$E$1))+INDEX($D25:$BL25,,$E$1),AY$9/(INDEX(Roky_výhled,,AY$8)-INDEX(Roky_výhled,,AY$8-1))*(INDEX($BO25:$DW25,,AY$8)-INDEX($BO25:$DW25,,AY$8-1))+INDEX($BO25:$DW25,,AY$8-1))</f>
        <v>0</v>
      </c>
      <c r="AZ25" s="173">
        <f ca="1">CHOOSE(AZ$6,SUMIFS(INDIRECT("EB[" &amp; AZ$12 &amp; "]"),EB[indic_nrg],$A24,EB[Nositel],$B25,EB[Výběr],1,EB[unit],"TJ"),INDEX($BO25:$DW25,,AZ$4),AZ$9/(INDEX(Roky_výhled,,AZ$8)-Last_Bil)*(INDEX($BO25:$DW25,,AZ$8)-INDEX($D25:$BL25,,$E$1))+INDEX($D25:$BL25,,$E$1),AZ$9/(INDEX(Roky_výhled,,AZ$8)-INDEX(Roky_výhled,,AZ$8-1))*(INDEX($BO25:$DW25,,AZ$8)-INDEX($BO25:$DW25,,AZ$8-1))+INDEX($BO25:$DW25,,AZ$8-1))</f>
        <v>0</v>
      </c>
      <c r="BA25" s="173">
        <f ca="1">CHOOSE(BA$6,SUMIFS(INDIRECT("EB[" &amp; BA$12 &amp; "]"),EB[indic_nrg],$A24,EB[Nositel],$B25,EB[Výběr],1,EB[unit],"TJ"),INDEX($BO25:$DW25,,BA$4),BA$9/(INDEX(Roky_výhled,,BA$8)-Last_Bil)*(INDEX($BO25:$DW25,,BA$8)-INDEX($D25:$BL25,,$E$1))+INDEX($D25:$BL25,,$E$1),BA$9/(INDEX(Roky_výhled,,BA$8)-INDEX(Roky_výhled,,BA$8-1))*(INDEX($BO25:$DW25,,BA$8)-INDEX($BO25:$DW25,,BA$8-1))+INDEX($BO25:$DW25,,BA$8-1))</f>
        <v>0</v>
      </c>
      <c r="BB25" s="173">
        <f ca="1">CHOOSE(BB$6,SUMIFS(INDIRECT("EB[" &amp; BB$12 &amp; "]"),EB[indic_nrg],$A24,EB[Nositel],$B25,EB[Výběr],1,EB[unit],"TJ"),INDEX($BO25:$DW25,,BB$4),BB$9/(INDEX(Roky_výhled,,BB$8)-Last_Bil)*(INDEX($BO25:$DW25,,BB$8)-INDEX($D25:$BL25,,$E$1))+INDEX($D25:$BL25,,$E$1),BB$9/(INDEX(Roky_výhled,,BB$8)-INDEX(Roky_výhled,,BB$8-1))*(INDEX($BO25:$DW25,,BB$8)-INDEX($BO25:$DW25,,BB$8-1))+INDEX($BO25:$DW25,,BB$8-1))</f>
        <v>0</v>
      </c>
      <c r="BC25" s="173">
        <f ca="1">CHOOSE(BC$6,SUMIFS(INDIRECT("EB[" &amp; BC$12 &amp; "]"),EB[indic_nrg],$A24,EB[Nositel],$B25,EB[Výběr],1,EB[unit],"TJ"),INDEX($BO25:$DW25,,BC$4),BC$9/(INDEX(Roky_výhled,,BC$8)-Last_Bil)*(INDEX($BO25:$DW25,,BC$8)-INDEX($D25:$BL25,,$E$1))+INDEX($D25:$BL25,,$E$1),BC$9/(INDEX(Roky_výhled,,BC$8)-INDEX(Roky_výhled,,BC$8-1))*(INDEX($BO25:$DW25,,BC$8)-INDEX($BO25:$DW25,,BC$8-1))+INDEX($BO25:$DW25,,BC$8-1))</f>
        <v>0</v>
      </c>
      <c r="BD25" s="173">
        <f ca="1">CHOOSE(BD$6,SUMIFS(INDIRECT("EB[" &amp; BD$12 &amp; "]"),EB[indic_nrg],$A24,EB[Nositel],$B25,EB[Výběr],1,EB[unit],"TJ"),INDEX($BO25:$DW25,,BD$4),BD$9/(INDEX(Roky_výhled,,BD$8)-Last_Bil)*(INDEX($BO25:$DW25,,BD$8)-INDEX($D25:$BL25,,$E$1))+INDEX($D25:$BL25,,$E$1),BD$9/(INDEX(Roky_výhled,,BD$8)-INDEX(Roky_výhled,,BD$8-1))*(INDEX($BO25:$DW25,,BD$8)-INDEX($BO25:$DW25,,BD$8-1))+INDEX($BO25:$DW25,,BD$8-1))</f>
        <v>0</v>
      </c>
      <c r="BE25" s="173">
        <f ca="1">CHOOSE(BE$6,SUMIFS(INDIRECT("EB[" &amp; BE$12 &amp; "]"),EB[indic_nrg],$A24,EB[Nositel],$B25,EB[Výběr],1,EB[unit],"TJ"),INDEX($BO25:$DW25,,BE$4),BE$9/(INDEX(Roky_výhled,,BE$8)-Last_Bil)*(INDEX($BO25:$DW25,,BE$8)-INDEX($D25:$BL25,,$E$1))+INDEX($D25:$BL25,,$E$1),BE$9/(INDEX(Roky_výhled,,BE$8)-INDEX(Roky_výhled,,BE$8-1))*(INDEX($BO25:$DW25,,BE$8)-INDEX($BO25:$DW25,,BE$8-1))+INDEX($BO25:$DW25,,BE$8-1))</f>
        <v>0</v>
      </c>
      <c r="BF25" s="173">
        <f ca="1">CHOOSE(BF$6,SUMIFS(INDIRECT("EB[" &amp; BF$12 &amp; "]"),EB[indic_nrg],$A24,EB[Nositel],$B25,EB[Výběr],1,EB[unit],"TJ"),INDEX($BO25:$DW25,,BF$4),BF$9/(INDEX(Roky_výhled,,BF$8)-Last_Bil)*(INDEX($BO25:$DW25,,BF$8)-INDEX($D25:$BL25,,$E$1))+INDEX($D25:$BL25,,$E$1),BF$9/(INDEX(Roky_výhled,,BF$8)-INDEX(Roky_výhled,,BF$8-1))*(INDEX($BO25:$DW25,,BF$8)-INDEX($BO25:$DW25,,BF$8-1))+INDEX($BO25:$DW25,,BF$8-1))</f>
        <v>0</v>
      </c>
      <c r="BG25" s="173">
        <f ca="1">CHOOSE(BG$6,SUMIFS(INDIRECT("EB[" &amp; BG$12 &amp; "]"),EB[indic_nrg],$A24,EB[Nositel],$B25,EB[Výběr],1,EB[unit],"TJ"),INDEX($BO25:$DW25,,BG$4),BG$9/(INDEX(Roky_výhled,,BG$8)-Last_Bil)*(INDEX($BO25:$DW25,,BG$8)-INDEX($D25:$BL25,,$E$1))+INDEX($D25:$BL25,,$E$1),BG$9/(INDEX(Roky_výhled,,BG$8)-INDEX(Roky_výhled,,BG$8-1))*(INDEX($BO25:$DW25,,BG$8)-INDEX($BO25:$DW25,,BG$8-1))+INDEX($BO25:$DW25,,BG$8-1))</f>
        <v>0</v>
      </c>
      <c r="BH25" s="173">
        <f ca="1">CHOOSE(BH$6,SUMIFS(INDIRECT("EB[" &amp; BH$12 &amp; "]"),EB[indic_nrg],$A24,EB[Nositel],$B25,EB[Výběr],1,EB[unit],"TJ"),INDEX($BO25:$DW25,,BH$4),BH$9/(INDEX(Roky_výhled,,BH$8)-Last_Bil)*(INDEX($BO25:$DW25,,BH$8)-INDEX($D25:$BL25,,$E$1))+INDEX($D25:$BL25,,$E$1),BH$9/(INDEX(Roky_výhled,,BH$8)-INDEX(Roky_výhled,,BH$8-1))*(INDEX($BO25:$DW25,,BH$8)-INDEX($BO25:$DW25,,BH$8-1))+INDEX($BO25:$DW25,,BH$8-1))</f>
        <v>0</v>
      </c>
      <c r="BI25" s="173">
        <f ca="1">CHOOSE(BI$6,SUMIFS(INDIRECT("EB[" &amp; BI$12 &amp; "]"),EB[indic_nrg],$A24,EB[Nositel],$B25,EB[Výběr],1,EB[unit],"TJ"),INDEX($BO25:$DW25,,BI$4),BI$9/(INDEX(Roky_výhled,,BI$8)-Last_Bil)*(INDEX($BO25:$DW25,,BI$8)-INDEX($D25:$BL25,,$E$1))+INDEX($D25:$BL25,,$E$1),BI$9/(INDEX(Roky_výhled,,BI$8)-INDEX(Roky_výhled,,BI$8-1))*(INDEX($BO25:$DW25,,BI$8)-INDEX($BO25:$DW25,,BI$8-1))+INDEX($BO25:$DW25,,BI$8-1))</f>
        <v>0</v>
      </c>
      <c r="BJ25" s="173">
        <f ca="1">CHOOSE(BJ$6,SUMIFS(INDIRECT("EB[" &amp; BJ$12 &amp; "]"),EB[indic_nrg],$A24,EB[Nositel],$B25,EB[Výběr],1,EB[unit],"TJ"),INDEX($BO25:$DW25,,BJ$4),BJ$9/(INDEX(Roky_výhled,,BJ$8)-Last_Bil)*(INDEX($BO25:$DW25,,BJ$8)-INDEX($D25:$BL25,,$E$1))+INDEX($D25:$BL25,,$E$1),BJ$9/(INDEX(Roky_výhled,,BJ$8)-INDEX(Roky_výhled,,BJ$8-1))*(INDEX($BO25:$DW25,,BJ$8)-INDEX($BO25:$DW25,,BJ$8-1))+INDEX($BO25:$DW25,,BJ$8-1))</f>
        <v>0</v>
      </c>
      <c r="BK25" s="173">
        <f ca="1">CHOOSE(BK$6,SUMIFS(INDIRECT("EB[" &amp; BK$12 &amp; "]"),EB[indic_nrg],$A24,EB[Nositel],$B25,EB[Výběr],1,EB[unit],"TJ"),INDEX($BO25:$DW25,,BK$4),BK$9/(INDEX(Roky_výhled,,BK$8)-Last_Bil)*(INDEX($BO25:$DW25,,BK$8)-INDEX($D25:$BL25,,$E$1))+INDEX($D25:$BL25,,$E$1),BK$9/(INDEX(Roky_výhled,,BK$8)-INDEX(Roky_výhled,,BK$8-1))*(INDEX($BO25:$DW25,,BK$8)-INDEX($BO25:$DW25,,BK$8-1))+INDEX($BO25:$DW25,,BK$8-1))</f>
        <v>0</v>
      </c>
      <c r="BL25" s="174">
        <f ca="1">CHOOSE(BL$6,SUMIFS(INDIRECT("EB[" &amp; BL$12 &amp; "]"),EB[indic_nrg],$A24,EB[Nositel],$B25,EB[Výběr],1,EB[unit],"TJ"),INDEX($BO25:$DW25,,BL$4),BL$9/(INDEX(Roky_výhled,,BL$8)-Last_Bil)*(INDEX($BO25:$DW25,,BL$8)-INDEX($D25:$BL25,,$E$1))+INDEX($D25:$BL25,,$E$1),BL$9/(INDEX(Roky_výhled,,BL$8)-INDEX(Roky_výhled,,BL$8-1))*(INDEX($BO25:$DW25,,BL$8)-INDEX($BO25:$DW25,,BL$8-1))+INDEX($BO25:$DW25,,BL$8-1))</f>
        <v>0</v>
      </c>
      <c r="BM25"/>
      <c r="BN25" s="221" t="str">
        <f t="shared" si="65"/>
        <v>LPG</v>
      </c>
      <c r="BO25" s="285">
        <v>0</v>
      </c>
      <c r="BP25" s="286">
        <v>0</v>
      </c>
      <c r="BQ25" s="286">
        <v>0</v>
      </c>
      <c r="BR25" s="286">
        <v>0</v>
      </c>
      <c r="BS25" s="286">
        <v>0</v>
      </c>
      <c r="BT25" s="286">
        <v>0</v>
      </c>
      <c r="BU25" s="286">
        <v>0</v>
      </c>
      <c r="BV25" s="286">
        <v>0</v>
      </c>
      <c r="BW25" s="286">
        <v>0</v>
      </c>
      <c r="BX25" s="286">
        <v>0</v>
      </c>
      <c r="BY25" s="287">
        <v>0</v>
      </c>
      <c r="BZ25" s="281"/>
      <c r="CA25" s="281"/>
      <c r="CB25" s="281"/>
      <c r="CC25" s="281"/>
      <c r="CD25" s="281"/>
      <c r="CE25" s="281"/>
      <c r="CF25" s="281"/>
      <c r="CG25" s="281"/>
      <c r="CH25" s="281"/>
      <c r="CI25" s="281"/>
      <c r="CJ25" s="281"/>
      <c r="CK25" s="281"/>
      <c r="CL25" s="281"/>
      <c r="CM25" s="281"/>
      <c r="CN25" s="281"/>
      <c r="CO25" s="281"/>
      <c r="CP25" s="281"/>
      <c r="CQ25" s="281"/>
      <c r="CR25" s="281"/>
      <c r="CS25" s="281"/>
      <c r="CT25" s="281"/>
      <c r="CU25" s="281"/>
      <c r="CV25" s="281"/>
      <c r="CW25" s="281"/>
      <c r="CX25" s="281"/>
      <c r="CY25" s="281"/>
      <c r="CZ25" s="281"/>
      <c r="DA25" s="281"/>
      <c r="DB25" s="281"/>
      <c r="DC25" s="281"/>
      <c r="DD25" s="281"/>
      <c r="DE25" s="281"/>
      <c r="DF25" s="281"/>
      <c r="DG25" s="281"/>
      <c r="DH25" s="281"/>
      <c r="DI25" s="281"/>
      <c r="DJ25" s="281"/>
      <c r="DK25" s="281"/>
      <c r="DL25" s="281"/>
      <c r="DM25" s="281"/>
      <c r="DN25" s="281"/>
      <c r="DO25" s="281"/>
      <c r="DP25" s="281"/>
      <c r="DQ25" s="281"/>
      <c r="DR25" s="281"/>
      <c r="DS25" s="281"/>
      <c r="DT25" s="281"/>
      <c r="DU25" s="281"/>
      <c r="DV25" s="281"/>
      <c r="DW25" s="281"/>
    </row>
    <row r="26" spans="1:127" s="196" customFormat="1" ht="15.75" thickBot="1" x14ac:dyDescent="0.3">
      <c r="A26" s="196" t="str">
        <f t="shared" si="66"/>
        <v>B_102010</v>
      </c>
      <c r="B26" t="s">
        <v>3276</v>
      </c>
      <c r="C26" s="216" t="s">
        <v>3364</v>
      </c>
      <c r="D26" s="167">
        <f ca="1">CHOOSE(D$6,SUMIFS(INDIRECT("EB[" &amp; D$12 &amp; "]"),EB[indic_nrg],$A25,EB[Nositel],$B26,EB[Výběr],1,EB[unit],"TJ"),INDEX($BO26:$DW26,,D$4),D$9/(INDEX(Roky_výhled,,D$8)-Last_Bil)*(INDEX($BO26:$DW26,,D$8)-INDEX($D26:$BL26,,$E$1))+INDEX($D26:$BL26,,$E$1),D$9/(INDEX(Roky_výhled,,D$8)-INDEX(Roky_výhled,,D$8-1))*(INDEX($BO26:$DW26,,D$8)-INDEX($BO26:$DW26,,D$8-1))+INDEX($BO26:$DW26,,D$8-1))</f>
        <v>0</v>
      </c>
      <c r="E26" s="168">
        <f ca="1">CHOOSE(E$6,SUMIFS(INDIRECT("EB[" &amp; E$12 &amp; "]"),EB[indic_nrg],$A25,EB[Nositel],$B26,EB[Výběr],1,EB[unit],"TJ"),INDEX($BO26:$DW26,,E$4),E$9/(INDEX(Roky_výhled,,E$8)-Last_Bil)*(INDEX($BO26:$DW26,,E$8)-INDEX($D26:$BL26,,$E$1))+INDEX($D26:$BL26,,$E$1),E$9/(INDEX(Roky_výhled,,E$8)-INDEX(Roky_výhled,,E$8-1))*(INDEX($BO26:$DW26,,E$8)-INDEX($BO26:$DW26,,E$8-1))+INDEX($BO26:$DW26,,E$8-1))</f>
        <v>0</v>
      </c>
      <c r="F26" s="168">
        <f ca="1">CHOOSE(F$6,SUMIFS(INDIRECT("EB[" &amp; F$12 &amp; "]"),EB[indic_nrg],$A25,EB[Nositel],$B26,EB[Výběr],1,EB[unit],"TJ"),INDEX($BO26:$DW26,,F$4),F$9/(INDEX(Roky_výhled,,F$8)-Last_Bil)*(INDEX($BO26:$DW26,,F$8)-INDEX($D26:$BL26,,$E$1))+INDEX($D26:$BL26,,$E$1),F$9/(INDEX(Roky_výhled,,F$8)-INDEX(Roky_výhled,,F$8-1))*(INDEX($BO26:$DW26,,F$8)-INDEX($BO26:$DW26,,F$8-1))+INDEX($BO26:$DW26,,F$8-1))</f>
        <v>0</v>
      </c>
      <c r="G26" s="168">
        <f ca="1">CHOOSE(G$6,SUMIFS(INDIRECT("EB[" &amp; G$12 &amp; "]"),EB[indic_nrg],$A25,EB[Nositel],$B26,EB[Výběr],1,EB[unit],"TJ"),INDEX($BO26:$DW26,,G$4),G$9/(INDEX(Roky_výhled,,G$8)-Last_Bil)*(INDEX($BO26:$DW26,,G$8)-INDEX($D26:$BL26,,$E$1))+INDEX($D26:$BL26,,$E$1),G$9/(INDEX(Roky_výhled,,G$8)-INDEX(Roky_výhled,,G$8-1))*(INDEX($BO26:$DW26,,G$8)-INDEX($BO26:$DW26,,G$8-1))+INDEX($BO26:$DW26,,G$8-1))</f>
        <v>0</v>
      </c>
      <c r="H26" s="168">
        <f ca="1">CHOOSE(H$6,SUMIFS(INDIRECT("EB[" &amp; H$12 &amp; "]"),EB[indic_nrg],$A25,EB[Nositel],$B26,EB[Výběr],1,EB[unit],"TJ"),INDEX($BO26:$DW26,,H$4),H$9/(INDEX(Roky_výhled,,H$8)-Last_Bil)*(INDEX($BO26:$DW26,,H$8)-INDEX($D26:$BL26,,$E$1))+INDEX($D26:$BL26,,$E$1),H$9/(INDEX(Roky_výhled,,H$8)-INDEX(Roky_výhled,,H$8-1))*(INDEX($BO26:$DW26,,H$8)-INDEX($BO26:$DW26,,H$8-1))+INDEX($BO26:$DW26,,H$8-1))</f>
        <v>0</v>
      </c>
      <c r="I26" s="168">
        <f ca="1">CHOOSE(I$6,SUMIFS(INDIRECT("EB[" &amp; I$12 &amp; "]"),EB[indic_nrg],$A25,EB[Nositel],$B26,EB[Výběr],1,EB[unit],"TJ"),INDEX($BO26:$DW26,,I$4),I$9/(INDEX(Roky_výhled,,I$8)-Last_Bil)*(INDEX($BO26:$DW26,,I$8)-INDEX($D26:$BL26,,$E$1))+INDEX($D26:$BL26,,$E$1),I$9/(INDEX(Roky_výhled,,I$8)-INDEX(Roky_výhled,,I$8-1))*(INDEX($BO26:$DW26,,I$8)-INDEX($BO26:$DW26,,I$8-1))+INDEX($BO26:$DW26,,I$8-1))</f>
        <v>0</v>
      </c>
      <c r="J26" s="168">
        <f ca="1">CHOOSE(J$6,SUMIFS(INDIRECT("EB[" &amp; J$12 &amp; "]"),EB[indic_nrg],$A25,EB[Nositel],$B26,EB[Výběr],1,EB[unit],"TJ"),INDEX($BO26:$DW26,,J$4),J$9/(INDEX(Roky_výhled,,J$8)-Last_Bil)*(INDEX($BO26:$DW26,,J$8)-INDEX($D26:$BL26,,$E$1))+INDEX($D26:$BL26,,$E$1),J$9/(INDEX(Roky_výhled,,J$8)-INDEX(Roky_výhled,,J$8-1))*(INDEX($BO26:$DW26,,J$8)-INDEX($BO26:$DW26,,J$8-1))+INDEX($BO26:$DW26,,J$8-1))</f>
        <v>0</v>
      </c>
      <c r="K26" s="168">
        <f ca="1">CHOOSE(K$6,SUMIFS(INDIRECT("EB[" &amp; K$12 &amp; "]"),EB[indic_nrg],$A25,EB[Nositel],$B26,EB[Výběr],1,EB[unit],"TJ"),INDEX($BO26:$DW26,,K$4),K$9/(INDEX(Roky_výhled,,K$8)-Last_Bil)*(INDEX($BO26:$DW26,,K$8)-INDEX($D26:$BL26,,$E$1))+INDEX($D26:$BL26,,$E$1),K$9/(INDEX(Roky_výhled,,K$8)-INDEX(Roky_výhled,,K$8-1))*(INDEX($BO26:$DW26,,K$8)-INDEX($BO26:$DW26,,K$8-1))+INDEX($BO26:$DW26,,K$8-1))</f>
        <v>0</v>
      </c>
      <c r="L26" s="168">
        <f ca="1">CHOOSE(L$6,SUMIFS(INDIRECT("EB[" &amp; L$12 &amp; "]"),EB[indic_nrg],$A25,EB[Nositel],$B26,EB[Výběr],1,EB[unit],"TJ"),INDEX($BO26:$DW26,,L$4),L$9/(INDEX(Roky_výhled,,L$8)-Last_Bil)*(INDEX($BO26:$DW26,,L$8)-INDEX($D26:$BL26,,$E$1))+INDEX($D26:$BL26,,$E$1),L$9/(INDEX(Roky_výhled,,L$8)-INDEX(Roky_výhled,,L$8-1))*(INDEX($BO26:$DW26,,L$8)-INDEX($BO26:$DW26,,L$8-1))+INDEX($BO26:$DW26,,L$8-1))</f>
        <v>0</v>
      </c>
      <c r="M26" s="168">
        <f ca="1">CHOOSE(M$6,SUMIFS(INDIRECT("EB[" &amp; M$12 &amp; "]"),EB[indic_nrg],$A25,EB[Nositel],$B26,EB[Výběr],1,EB[unit],"TJ"),INDEX($BO26:$DW26,,M$4),M$9/(INDEX(Roky_výhled,,M$8)-Last_Bil)*(INDEX($BO26:$DW26,,M$8)-INDEX($D26:$BL26,,$E$1))+INDEX($D26:$BL26,,$E$1),M$9/(INDEX(Roky_výhled,,M$8)-INDEX(Roky_výhled,,M$8-1))*(INDEX($BO26:$DW26,,M$8)-INDEX($BO26:$DW26,,M$8-1))+INDEX($BO26:$DW26,,M$8-1))</f>
        <v>0</v>
      </c>
      <c r="N26" s="168">
        <f ca="1">CHOOSE(N$6,SUMIFS(INDIRECT("EB[" &amp; N$12 &amp; "]"),EB[indic_nrg],$A25,EB[Nositel],$B26,EB[Výběr],1,EB[unit],"TJ"),INDEX($BO26:$DW26,,N$4),N$9/(INDEX(Roky_výhled,,N$8)-Last_Bil)*(INDEX($BO26:$DW26,,N$8)-INDEX($D26:$BL26,,$E$1))+INDEX($D26:$BL26,,$E$1),N$9/(INDEX(Roky_výhled,,N$8)-INDEX(Roky_výhled,,N$8-1))*(INDEX($BO26:$DW26,,N$8)-INDEX($BO26:$DW26,,N$8-1))+INDEX($BO26:$DW26,,N$8-1))</f>
        <v>0</v>
      </c>
      <c r="O26" s="168">
        <f ca="1">CHOOSE(O$6,SUMIFS(INDIRECT("EB[" &amp; O$12 &amp; "]"),EB[indic_nrg],$A25,EB[Nositel],$B26,EB[Výběr],1,EB[unit],"TJ"),INDEX($BO26:$DW26,,O$4),O$9/(INDEX(Roky_výhled,,O$8)-Last_Bil)*(INDEX($BO26:$DW26,,O$8)-INDEX($D26:$BL26,,$E$1))+INDEX($D26:$BL26,,$E$1),O$9/(INDEX(Roky_výhled,,O$8)-INDEX(Roky_výhled,,O$8-1))*(INDEX($BO26:$DW26,,O$8)-INDEX($BO26:$DW26,,O$8-1))+INDEX($BO26:$DW26,,O$8-1))</f>
        <v>0</v>
      </c>
      <c r="P26" s="168">
        <f ca="1">CHOOSE(P$6,SUMIFS(INDIRECT("EB[" &amp; P$12 &amp; "]"),EB[indic_nrg],$A25,EB[Nositel],$B26,EB[Výběr],1,EB[unit],"TJ"),INDEX($BO26:$DW26,,P$4),P$9/(INDEX(Roky_výhled,,P$8)-Last_Bil)*(INDEX($BO26:$DW26,,P$8)-INDEX($D26:$BL26,,$E$1))+INDEX($D26:$BL26,,$E$1),P$9/(INDEX(Roky_výhled,,P$8)-INDEX(Roky_výhled,,P$8-1))*(INDEX($BO26:$DW26,,P$8)-INDEX($BO26:$DW26,,P$8-1))+INDEX($BO26:$DW26,,P$8-1))</f>
        <v>0</v>
      </c>
      <c r="Q26" s="168">
        <f ca="1">CHOOSE(Q$6,SUMIFS(INDIRECT("EB[" &amp; Q$12 &amp; "]"),EB[indic_nrg],$A25,EB[Nositel],$B26,EB[Výběr],1,EB[unit],"TJ"),INDEX($BO26:$DW26,,Q$4),Q$9/(INDEX(Roky_výhled,,Q$8)-Last_Bil)*(INDEX($BO26:$DW26,,Q$8)-INDEX($D26:$BL26,,$E$1))+INDEX($D26:$BL26,,$E$1),Q$9/(INDEX(Roky_výhled,,Q$8)-INDEX(Roky_výhled,,Q$8-1))*(INDEX($BO26:$DW26,,Q$8)-INDEX($BO26:$DW26,,Q$8-1))+INDEX($BO26:$DW26,,Q$8-1))</f>
        <v>0</v>
      </c>
      <c r="R26" s="168">
        <f ca="1">CHOOSE(R$6,SUMIFS(INDIRECT("EB[" &amp; R$12 &amp; "]"),EB[indic_nrg],$A25,EB[Nositel],$B26,EB[Výběr],1,EB[unit],"TJ"),INDEX($BO26:$DW26,,R$4),R$9/(INDEX(Roky_výhled,,R$8)-Last_Bil)*(INDEX($BO26:$DW26,,R$8)-INDEX($D26:$BL26,,$E$1))+INDEX($D26:$BL26,,$E$1),R$9/(INDEX(Roky_výhled,,R$8)-INDEX(Roky_výhled,,R$8-1))*(INDEX($BO26:$DW26,,R$8)-INDEX($BO26:$DW26,,R$8-1))+INDEX($BO26:$DW26,,R$8-1))</f>
        <v>0</v>
      </c>
      <c r="S26" s="168">
        <f ca="1">CHOOSE(S$6,SUMIFS(INDIRECT("EB[" &amp; S$12 &amp; "]"),EB[indic_nrg],$A25,EB[Nositel],$B26,EB[Výběr],1,EB[unit],"TJ"),INDEX($BO26:$DW26,,S$4),S$9/(INDEX(Roky_výhled,,S$8)-Last_Bil)*(INDEX($BO26:$DW26,,S$8)-INDEX($D26:$BL26,,$E$1))+INDEX($D26:$BL26,,$E$1),S$9/(INDEX(Roky_výhled,,S$8)-INDEX(Roky_výhled,,S$8-1))*(INDEX($BO26:$DW26,,S$8)-INDEX($BO26:$DW26,,S$8-1))+INDEX($BO26:$DW26,,S$8-1))</f>
        <v>0</v>
      </c>
      <c r="T26" s="168">
        <f ca="1">CHOOSE(T$6,SUMIFS(INDIRECT("EB[" &amp; T$12 &amp; "]"),EB[indic_nrg],$A25,EB[Nositel],$B26,EB[Výběr],1,EB[unit],"TJ"),INDEX($BO26:$DW26,,T$4),T$9/(INDEX(Roky_výhled,,T$8)-Last_Bil)*(INDEX($BO26:$DW26,,T$8)-INDEX($D26:$BL26,,$E$1))+INDEX($D26:$BL26,,$E$1),T$9/(INDEX(Roky_výhled,,T$8)-INDEX(Roky_výhled,,T$8-1))*(INDEX($BO26:$DW26,,T$8)-INDEX($BO26:$DW26,,T$8-1))+INDEX($BO26:$DW26,,T$8-1))</f>
        <v>0</v>
      </c>
      <c r="U26" s="168">
        <f ca="1">CHOOSE(U$6,SUMIFS(INDIRECT("EB[" &amp; U$12 &amp; "]"),EB[indic_nrg],$A25,EB[Nositel],$B26,EB[Výběr],1,EB[unit],"TJ"),INDEX($BO26:$DW26,,U$4),U$9/(INDEX(Roky_výhled,,U$8)-Last_Bil)*(INDEX($BO26:$DW26,,U$8)-INDEX($D26:$BL26,,$E$1))+INDEX($D26:$BL26,,$E$1),U$9/(INDEX(Roky_výhled,,U$8)-INDEX(Roky_výhled,,U$8-1))*(INDEX($BO26:$DW26,,U$8)-INDEX($BO26:$DW26,,U$8-1))+INDEX($BO26:$DW26,,U$8-1))</f>
        <v>0</v>
      </c>
      <c r="V26" s="168">
        <f ca="1">CHOOSE(V$6,SUMIFS(INDIRECT("EB[" &amp; V$12 &amp; "]"),EB[indic_nrg],$A25,EB[Nositel],$B26,EB[Výběr],1,EB[unit],"TJ"),INDEX($BO26:$DW26,,V$4),V$9/(INDEX(Roky_výhled,,V$8)-Last_Bil)*(INDEX($BO26:$DW26,,V$8)-INDEX($D26:$BL26,,$E$1))+INDEX($D26:$BL26,,$E$1),V$9/(INDEX(Roky_výhled,,V$8)-INDEX(Roky_výhled,,V$8-1))*(INDEX($BO26:$DW26,,V$8)-INDEX($BO26:$DW26,,V$8-1))+INDEX($BO26:$DW26,,V$8-1))</f>
        <v>0</v>
      </c>
      <c r="W26" s="168">
        <f ca="1">CHOOSE(W$6,SUMIFS(INDIRECT("EB[" &amp; W$12 &amp; "]"),EB[indic_nrg],$A25,EB[Nositel],$B26,EB[Výběr],1,EB[unit],"TJ"),INDEX($BO26:$DW26,,W$4),W$9/(INDEX(Roky_výhled,,W$8)-Last_Bil)*(INDEX($BO26:$DW26,,W$8)-INDEX($D26:$BL26,,$E$1))+INDEX($D26:$BL26,,$E$1),W$9/(INDEX(Roky_výhled,,W$8)-INDEX(Roky_výhled,,W$8-1))*(INDEX($BO26:$DW26,,W$8)-INDEX($BO26:$DW26,,W$8-1))+INDEX($BO26:$DW26,,W$8-1))</f>
        <v>0</v>
      </c>
      <c r="X26" s="168">
        <f ca="1">CHOOSE(X$6,SUMIFS(INDIRECT("EB[" &amp; X$12 &amp; "]"),EB[indic_nrg],$A25,EB[Nositel],$B26,EB[Výběr],1,EB[unit],"TJ"),INDEX($BO26:$DW26,,X$4),X$9/(INDEX(Roky_výhled,,X$8)-Last_Bil)*(INDEX($BO26:$DW26,,X$8)-INDEX($D26:$BL26,,$E$1))+INDEX($D26:$BL26,,$E$1),X$9/(INDEX(Roky_výhled,,X$8)-INDEX(Roky_výhled,,X$8-1))*(INDEX($BO26:$DW26,,X$8)-INDEX($BO26:$DW26,,X$8-1))+INDEX($BO26:$DW26,,X$8-1))</f>
        <v>0</v>
      </c>
      <c r="Y26" s="168">
        <f ca="1">CHOOSE(Y$6,SUMIFS(INDIRECT("EB[" &amp; Y$12 &amp; "]"),EB[indic_nrg],$A25,EB[Nositel],$B26,EB[Výběr],1,EB[unit],"TJ"),INDEX($BO26:$DW26,,Y$4),Y$9/(INDEX(Roky_výhled,,Y$8)-Last_Bil)*(INDEX($BO26:$DW26,,Y$8)-INDEX($D26:$BL26,,$E$1))+INDEX($D26:$BL26,,$E$1),Y$9/(INDEX(Roky_výhled,,Y$8)-INDEX(Roky_výhled,,Y$8-1))*(INDEX($BO26:$DW26,,Y$8)-INDEX($BO26:$DW26,,Y$8-1))+INDEX($BO26:$DW26,,Y$8-1))</f>
        <v>0</v>
      </c>
      <c r="Z26" s="168">
        <f ca="1">CHOOSE(Z$6,SUMIFS(INDIRECT("EB[" &amp; Z$12 &amp; "]"),EB[indic_nrg],$A25,EB[Nositel],$B26,EB[Výběr],1,EB[unit],"TJ"),INDEX($BO26:$DW26,,Z$4),Z$9/(INDEX(Roky_výhled,,Z$8)-Last_Bil)*(INDEX($BO26:$DW26,,Z$8)-INDEX($D26:$BL26,,$E$1))+INDEX($D26:$BL26,,$E$1),Z$9/(INDEX(Roky_výhled,,Z$8)-INDEX(Roky_výhled,,Z$8-1))*(INDEX($BO26:$DW26,,Z$8)-INDEX($BO26:$DW26,,Z$8-1))+INDEX($BO26:$DW26,,Z$8-1))</f>
        <v>0</v>
      </c>
      <c r="AA26" s="168">
        <f ca="1">CHOOSE(AA$6,SUMIFS(INDIRECT("EB[" &amp; AA$12 &amp; "]"),EB[indic_nrg],$A25,EB[Nositel],$B26,EB[Výběr],1,EB[unit],"TJ"),INDEX($BO26:$DW26,,AA$4),AA$9/(INDEX(Roky_výhled,,AA$8)-Last_Bil)*(INDEX($BO26:$DW26,,AA$8)-INDEX($D26:$BL26,,$E$1))+INDEX($D26:$BL26,,$E$1),AA$9/(INDEX(Roky_výhled,,AA$8)-INDEX(Roky_výhled,,AA$8-1))*(INDEX($BO26:$DW26,,AA$8)-INDEX($BO26:$DW26,,AA$8-1))+INDEX($BO26:$DW26,,AA$8-1))</f>
        <v>0</v>
      </c>
      <c r="AB26" s="168">
        <f ca="1">CHOOSE(AB$6,SUMIFS(INDIRECT("EB[" &amp; AB$12 &amp; "]"),EB[indic_nrg],$A25,EB[Nositel],$B26,EB[Výběr],1,EB[unit],"TJ"),INDEX($BO26:$DW26,,AB$4),AB$9/(INDEX(Roky_výhled,,AB$8)-Last_Bil)*(INDEX($BO26:$DW26,,AB$8)-INDEX($D26:$BL26,,$E$1))+INDEX($D26:$BL26,,$E$1),AB$9/(INDEX(Roky_výhled,,AB$8)-INDEX(Roky_výhled,,AB$8-1))*(INDEX($BO26:$DW26,,AB$8)-INDEX($BO26:$DW26,,AB$8-1))+INDEX($BO26:$DW26,,AB$8-1))</f>
        <v>0</v>
      </c>
      <c r="AC26" s="168">
        <f ca="1">CHOOSE(AC$6,SUMIFS(INDIRECT("EB[" &amp; AC$12 &amp; "]"),EB[indic_nrg],$A25,EB[Nositel],$B26,EB[Výběr],1,EB[unit],"TJ"),INDEX($BO26:$DW26,,AC$4),AC$9/(INDEX(Roky_výhled,,AC$8)-Last_Bil)*(INDEX($BO26:$DW26,,AC$8)-INDEX($D26:$BL26,,$E$1))+INDEX($D26:$BL26,,$E$1),AC$9/(INDEX(Roky_výhled,,AC$8)-INDEX(Roky_výhled,,AC$8-1))*(INDEX($BO26:$DW26,,AC$8)-INDEX($BO26:$DW26,,AC$8-1))+INDEX($BO26:$DW26,,AC$8-1))</f>
        <v>0</v>
      </c>
      <c r="AD26" s="168">
        <f ca="1">CHOOSE(AD$6,SUMIFS(INDIRECT("EB[" &amp; AD$12 &amp; "]"),EB[indic_nrg],$A25,EB[Nositel],$B26,EB[Výběr],1,EB[unit],"TJ"),INDEX($BO26:$DW26,,AD$4),AD$9/(INDEX(Roky_výhled,,AD$8)-Last_Bil)*(INDEX($BO26:$DW26,,AD$8)-INDEX($D26:$BL26,,$E$1))+INDEX($D26:$BL26,,$E$1),AD$9/(INDEX(Roky_výhled,,AD$8)-INDEX(Roky_výhled,,AD$8-1))*(INDEX($BO26:$DW26,,AD$8)-INDEX($BO26:$DW26,,AD$8-1))+INDEX($BO26:$DW26,,AD$8-1))</f>
        <v>0</v>
      </c>
      <c r="AE26" s="168">
        <f ca="1">CHOOSE(AE$6,SUMIFS(INDIRECT("EB[" &amp; AE$12 &amp; "]"),EB[indic_nrg],$A25,EB[Nositel],$B26,EB[Výběr],1,EB[unit],"TJ"),INDEX($BO26:$DW26,,AE$4),AE$9/(INDEX(Roky_výhled,,AE$8)-Last_Bil)*(INDEX($BO26:$DW26,,AE$8)-INDEX($D26:$BL26,,$E$1))+INDEX($D26:$BL26,,$E$1),AE$9/(INDEX(Roky_výhled,,AE$8)-INDEX(Roky_výhled,,AE$8-1))*(INDEX($BO26:$DW26,,AE$8)-INDEX($BO26:$DW26,,AE$8-1))+INDEX($BO26:$DW26,,AE$8-1))</f>
        <v>0</v>
      </c>
      <c r="AF26" s="168">
        <f ca="1">CHOOSE(AF$6,SUMIFS(INDIRECT("EB[" &amp; AF$12 &amp; "]"),EB[indic_nrg],$A25,EB[Nositel],$B26,EB[Výběr],1,EB[unit],"TJ"),INDEX($BO26:$DW26,,AF$4),AF$9/(INDEX(Roky_výhled,,AF$8)-Last_Bil)*(INDEX($BO26:$DW26,,AF$8)-INDEX($D26:$BL26,,$E$1))+INDEX($D26:$BL26,,$E$1),AF$9/(INDEX(Roky_výhled,,AF$8)-INDEX(Roky_výhled,,AF$8-1))*(INDEX($BO26:$DW26,,AF$8)-INDEX($BO26:$DW26,,AF$8-1))+INDEX($BO26:$DW26,,AF$8-1))</f>
        <v>0</v>
      </c>
      <c r="AG26" s="168">
        <f ca="1">CHOOSE(AG$6,SUMIFS(INDIRECT("EB[" &amp; AG$12 &amp; "]"),EB[indic_nrg],$A25,EB[Nositel],$B26,EB[Výběr],1,EB[unit],"TJ"),INDEX($BO26:$DW26,,AG$4),AG$9/(INDEX(Roky_výhled,,AG$8)-Last_Bil)*(INDEX($BO26:$DW26,,AG$8)-INDEX($D26:$BL26,,$E$1))+INDEX($D26:$BL26,,$E$1),AG$9/(INDEX(Roky_výhled,,AG$8)-INDEX(Roky_výhled,,AG$8-1))*(INDEX($BO26:$DW26,,AG$8)-INDEX($BO26:$DW26,,AG$8-1))+INDEX($BO26:$DW26,,AG$8-1))</f>
        <v>0</v>
      </c>
      <c r="AH26" s="168">
        <f ca="1">CHOOSE(AH$6,SUMIFS(INDIRECT("EB[" &amp; AH$12 &amp; "]"),EB[indic_nrg],$A25,EB[Nositel],$B26,EB[Výběr],1,EB[unit],"TJ"),INDEX($BO26:$DW26,,AH$4),AH$9/(INDEX(Roky_výhled,,AH$8)-Last_Bil)*(INDEX($BO26:$DW26,,AH$8)-INDEX($D26:$BL26,,$E$1))+INDEX($D26:$BL26,,$E$1),AH$9/(INDEX(Roky_výhled,,AH$8)-INDEX(Roky_výhled,,AH$8-1))*(INDEX($BO26:$DW26,,AH$8)-INDEX($BO26:$DW26,,AH$8-1))+INDEX($BO26:$DW26,,AH$8-1))</f>
        <v>0</v>
      </c>
      <c r="AI26" s="168">
        <f ca="1">CHOOSE(AI$6,SUMIFS(INDIRECT("EB[" &amp; AI$12 &amp; "]"),EB[indic_nrg],$A25,EB[Nositel],$B26,EB[Výběr],1,EB[unit],"TJ"),INDEX($BO26:$DW26,,AI$4),AI$9/(INDEX(Roky_výhled,,AI$8)-Last_Bil)*(INDEX($BO26:$DW26,,AI$8)-INDEX($D26:$BL26,,$E$1))+INDEX($D26:$BL26,,$E$1),AI$9/(INDEX(Roky_výhled,,AI$8)-INDEX(Roky_výhled,,AI$8-1))*(INDEX($BO26:$DW26,,AI$8)-INDEX($BO26:$DW26,,AI$8-1))+INDEX($BO26:$DW26,,AI$8-1))</f>
        <v>0</v>
      </c>
      <c r="AJ26" s="168">
        <f ca="1">CHOOSE(AJ$6,SUMIFS(INDIRECT("EB[" &amp; AJ$12 &amp; "]"),EB[indic_nrg],$A25,EB[Nositel],$B26,EB[Výběr],1,EB[unit],"TJ"),INDEX($BO26:$DW26,,AJ$4),AJ$9/(INDEX(Roky_výhled,,AJ$8)-Last_Bil)*(INDEX($BO26:$DW26,,AJ$8)-INDEX($D26:$BL26,,$E$1))+INDEX($D26:$BL26,,$E$1),AJ$9/(INDEX(Roky_výhled,,AJ$8)-INDEX(Roky_výhled,,AJ$8-1))*(INDEX($BO26:$DW26,,AJ$8)-INDEX($BO26:$DW26,,AJ$8-1))+INDEX($BO26:$DW26,,AJ$8-1))</f>
        <v>0</v>
      </c>
      <c r="AK26" s="168">
        <f ca="1">CHOOSE(AK$6,SUMIFS(INDIRECT("EB[" &amp; AK$12 &amp; "]"),EB[indic_nrg],$A25,EB[Nositel],$B26,EB[Výběr],1,EB[unit],"TJ"),INDEX($BO26:$DW26,,AK$4),AK$9/(INDEX(Roky_výhled,,AK$8)-Last_Bil)*(INDEX($BO26:$DW26,,AK$8)-INDEX($D26:$BL26,,$E$1))+INDEX($D26:$BL26,,$E$1),AK$9/(INDEX(Roky_výhled,,AK$8)-INDEX(Roky_výhled,,AK$8-1))*(INDEX($BO26:$DW26,,AK$8)-INDEX($BO26:$DW26,,AK$8-1))+INDEX($BO26:$DW26,,AK$8-1))</f>
        <v>0</v>
      </c>
      <c r="AL26" s="168">
        <f ca="1">CHOOSE(AL$6,SUMIFS(INDIRECT("EB[" &amp; AL$12 &amp; "]"),EB[indic_nrg],$A25,EB[Nositel],$B26,EB[Výběr],1,EB[unit],"TJ"),INDEX($BO26:$DW26,,AL$4),AL$9/(INDEX(Roky_výhled,,AL$8)-Last_Bil)*(INDEX($BO26:$DW26,,AL$8)-INDEX($D26:$BL26,,$E$1))+INDEX($D26:$BL26,,$E$1),AL$9/(INDEX(Roky_výhled,,AL$8)-INDEX(Roky_výhled,,AL$8-1))*(INDEX($BO26:$DW26,,AL$8)-INDEX($BO26:$DW26,,AL$8-1))+INDEX($BO26:$DW26,,AL$8-1))</f>
        <v>0</v>
      </c>
      <c r="AM26" s="168">
        <f ca="1">CHOOSE(AM$6,SUMIFS(INDIRECT("EB[" &amp; AM$12 &amp; "]"),EB[indic_nrg],$A25,EB[Nositel],$B26,EB[Výběr],1,EB[unit],"TJ"),INDEX($BO26:$DW26,,AM$4),AM$9/(INDEX(Roky_výhled,,AM$8)-Last_Bil)*(INDEX($BO26:$DW26,,AM$8)-INDEX($D26:$BL26,,$E$1))+INDEX($D26:$BL26,,$E$1),AM$9/(INDEX(Roky_výhled,,AM$8)-INDEX(Roky_výhled,,AM$8-1))*(INDEX($BO26:$DW26,,AM$8)-INDEX($BO26:$DW26,,AM$8-1))+INDEX($BO26:$DW26,,AM$8-1))</f>
        <v>0</v>
      </c>
      <c r="AN26" s="168">
        <f ca="1">CHOOSE(AN$6,SUMIFS(INDIRECT("EB[" &amp; AN$12 &amp; "]"),EB[indic_nrg],$A25,EB[Nositel],$B26,EB[Výběr],1,EB[unit],"TJ"),INDEX($BO26:$DW26,,AN$4),AN$9/(INDEX(Roky_výhled,,AN$8)-Last_Bil)*(INDEX($BO26:$DW26,,AN$8)-INDEX($D26:$BL26,,$E$1))+INDEX($D26:$BL26,,$E$1),AN$9/(INDEX(Roky_výhled,,AN$8)-INDEX(Roky_výhled,,AN$8-1))*(INDEX($BO26:$DW26,,AN$8)-INDEX($BO26:$DW26,,AN$8-1))+INDEX($BO26:$DW26,,AN$8-1))</f>
        <v>0</v>
      </c>
      <c r="AO26" s="168">
        <f ca="1">CHOOSE(AO$6,SUMIFS(INDIRECT("EB[" &amp; AO$12 &amp; "]"),EB[indic_nrg],$A25,EB[Nositel],$B26,EB[Výběr],1,EB[unit],"TJ"),INDEX($BO26:$DW26,,AO$4),AO$9/(INDEX(Roky_výhled,,AO$8)-Last_Bil)*(INDEX($BO26:$DW26,,AO$8)-INDEX($D26:$BL26,,$E$1))+INDEX($D26:$BL26,,$E$1),AO$9/(INDEX(Roky_výhled,,AO$8)-INDEX(Roky_výhled,,AO$8-1))*(INDEX($BO26:$DW26,,AO$8)-INDEX($BO26:$DW26,,AO$8-1))+INDEX($BO26:$DW26,,AO$8-1))</f>
        <v>0</v>
      </c>
      <c r="AP26" s="168">
        <f ca="1">CHOOSE(AP$6,SUMIFS(INDIRECT("EB[" &amp; AP$12 &amp; "]"),EB[indic_nrg],$A25,EB[Nositel],$B26,EB[Výběr],1,EB[unit],"TJ"),INDEX($BO26:$DW26,,AP$4),AP$9/(INDEX(Roky_výhled,,AP$8)-Last_Bil)*(INDEX($BO26:$DW26,,AP$8)-INDEX($D26:$BL26,,$E$1))+INDEX($D26:$BL26,,$E$1),AP$9/(INDEX(Roky_výhled,,AP$8)-INDEX(Roky_výhled,,AP$8-1))*(INDEX($BO26:$DW26,,AP$8)-INDEX($BO26:$DW26,,AP$8-1))+INDEX($BO26:$DW26,,AP$8-1))</f>
        <v>0</v>
      </c>
      <c r="AQ26" s="168">
        <f ca="1">CHOOSE(AQ$6,SUMIFS(INDIRECT("EB[" &amp; AQ$12 &amp; "]"),EB[indic_nrg],$A25,EB[Nositel],$B26,EB[Výběr],1,EB[unit],"TJ"),INDEX($BO26:$DW26,,AQ$4),AQ$9/(INDEX(Roky_výhled,,AQ$8)-Last_Bil)*(INDEX($BO26:$DW26,,AQ$8)-INDEX($D26:$BL26,,$E$1))+INDEX($D26:$BL26,,$E$1),AQ$9/(INDEX(Roky_výhled,,AQ$8)-INDEX(Roky_výhled,,AQ$8-1))*(INDEX($BO26:$DW26,,AQ$8)-INDEX($BO26:$DW26,,AQ$8-1))+INDEX($BO26:$DW26,,AQ$8-1))</f>
        <v>0</v>
      </c>
      <c r="AR26" s="168">
        <f ca="1">CHOOSE(AR$6,SUMIFS(INDIRECT("EB[" &amp; AR$12 &amp; "]"),EB[indic_nrg],$A25,EB[Nositel],$B26,EB[Výběr],1,EB[unit],"TJ"),INDEX($BO26:$DW26,,AR$4),AR$9/(INDEX(Roky_výhled,,AR$8)-Last_Bil)*(INDEX($BO26:$DW26,,AR$8)-INDEX($D26:$BL26,,$E$1))+INDEX($D26:$BL26,,$E$1),AR$9/(INDEX(Roky_výhled,,AR$8)-INDEX(Roky_výhled,,AR$8-1))*(INDEX($BO26:$DW26,,AR$8)-INDEX($BO26:$DW26,,AR$8-1))+INDEX($BO26:$DW26,,AR$8-1))</f>
        <v>0</v>
      </c>
      <c r="AS26" s="168">
        <f ca="1">CHOOSE(AS$6,SUMIFS(INDIRECT("EB[" &amp; AS$12 &amp; "]"),EB[indic_nrg],$A25,EB[Nositel],$B26,EB[Výběr],1,EB[unit],"TJ"),INDEX($BO26:$DW26,,AS$4),AS$9/(INDEX(Roky_výhled,,AS$8)-Last_Bil)*(INDEX($BO26:$DW26,,AS$8)-INDEX($D26:$BL26,,$E$1))+INDEX($D26:$BL26,,$E$1),AS$9/(INDEX(Roky_výhled,,AS$8)-INDEX(Roky_výhled,,AS$8-1))*(INDEX($BO26:$DW26,,AS$8)-INDEX($BO26:$DW26,,AS$8-1))+INDEX($BO26:$DW26,,AS$8-1))</f>
        <v>0</v>
      </c>
      <c r="AT26" s="168">
        <f ca="1">CHOOSE(AT$6,SUMIFS(INDIRECT("EB[" &amp; AT$12 &amp; "]"),EB[indic_nrg],$A25,EB[Nositel],$B26,EB[Výběr],1,EB[unit],"TJ"),INDEX($BO26:$DW26,,AT$4),AT$9/(INDEX(Roky_výhled,,AT$8)-Last_Bil)*(INDEX($BO26:$DW26,,AT$8)-INDEX($D26:$BL26,,$E$1))+INDEX($D26:$BL26,,$E$1),AT$9/(INDEX(Roky_výhled,,AT$8)-INDEX(Roky_výhled,,AT$8-1))*(INDEX($BO26:$DW26,,AT$8)-INDEX($BO26:$DW26,,AT$8-1))+INDEX($BO26:$DW26,,AT$8-1))</f>
        <v>0</v>
      </c>
      <c r="AU26" s="168">
        <f ca="1">CHOOSE(AU$6,SUMIFS(INDIRECT("EB[" &amp; AU$12 &amp; "]"),EB[indic_nrg],$A25,EB[Nositel],$B26,EB[Výběr],1,EB[unit],"TJ"),INDEX($BO26:$DW26,,AU$4),AU$9/(INDEX(Roky_výhled,,AU$8)-Last_Bil)*(INDEX($BO26:$DW26,,AU$8)-INDEX($D26:$BL26,,$E$1))+INDEX($D26:$BL26,,$E$1),AU$9/(INDEX(Roky_výhled,,AU$8)-INDEX(Roky_výhled,,AU$8-1))*(INDEX($BO26:$DW26,,AU$8)-INDEX($BO26:$DW26,,AU$8-1))+INDEX($BO26:$DW26,,AU$8-1))</f>
        <v>0</v>
      </c>
      <c r="AV26" s="168">
        <f ca="1">CHOOSE(AV$6,SUMIFS(INDIRECT("EB[" &amp; AV$12 &amp; "]"),EB[indic_nrg],$A25,EB[Nositel],$B26,EB[Výběr],1,EB[unit],"TJ"),INDEX($BO26:$DW26,,AV$4),AV$9/(INDEX(Roky_výhled,,AV$8)-Last_Bil)*(INDEX($BO26:$DW26,,AV$8)-INDEX($D26:$BL26,,$E$1))+INDEX($D26:$BL26,,$E$1),AV$9/(INDEX(Roky_výhled,,AV$8)-INDEX(Roky_výhled,,AV$8-1))*(INDEX($BO26:$DW26,,AV$8)-INDEX($BO26:$DW26,,AV$8-1))+INDEX($BO26:$DW26,,AV$8-1))</f>
        <v>0</v>
      </c>
      <c r="AW26" s="168">
        <f ca="1">CHOOSE(AW$6,SUMIFS(INDIRECT("EB[" &amp; AW$12 &amp; "]"),EB[indic_nrg],$A25,EB[Nositel],$B26,EB[Výběr],1,EB[unit],"TJ"),INDEX($BO26:$DW26,,AW$4),AW$9/(INDEX(Roky_výhled,,AW$8)-Last_Bil)*(INDEX($BO26:$DW26,,AW$8)-INDEX($D26:$BL26,,$E$1))+INDEX($D26:$BL26,,$E$1),AW$9/(INDEX(Roky_výhled,,AW$8)-INDEX(Roky_výhled,,AW$8-1))*(INDEX($BO26:$DW26,,AW$8)-INDEX($BO26:$DW26,,AW$8-1))+INDEX($BO26:$DW26,,AW$8-1))</f>
        <v>0</v>
      </c>
      <c r="AX26" s="168">
        <f ca="1">CHOOSE(AX$6,SUMIFS(INDIRECT("EB[" &amp; AX$12 &amp; "]"),EB[indic_nrg],$A25,EB[Nositel],$B26,EB[Výběr],1,EB[unit],"TJ"),INDEX($BO26:$DW26,,AX$4),AX$9/(INDEX(Roky_výhled,,AX$8)-Last_Bil)*(INDEX($BO26:$DW26,,AX$8)-INDEX($D26:$BL26,,$E$1))+INDEX($D26:$BL26,,$E$1),AX$9/(INDEX(Roky_výhled,,AX$8)-INDEX(Roky_výhled,,AX$8-1))*(INDEX($BO26:$DW26,,AX$8)-INDEX($BO26:$DW26,,AX$8-1))+INDEX($BO26:$DW26,,AX$8-1))</f>
        <v>0</v>
      </c>
      <c r="AY26" s="168">
        <f ca="1">CHOOSE(AY$6,SUMIFS(INDIRECT("EB[" &amp; AY$12 &amp; "]"),EB[indic_nrg],$A25,EB[Nositel],$B26,EB[Výběr],1,EB[unit],"TJ"),INDEX($BO26:$DW26,,AY$4),AY$9/(INDEX(Roky_výhled,,AY$8)-Last_Bil)*(INDEX($BO26:$DW26,,AY$8)-INDEX($D26:$BL26,,$E$1))+INDEX($D26:$BL26,,$E$1),AY$9/(INDEX(Roky_výhled,,AY$8)-INDEX(Roky_výhled,,AY$8-1))*(INDEX($BO26:$DW26,,AY$8)-INDEX($BO26:$DW26,,AY$8-1))+INDEX($BO26:$DW26,,AY$8-1))</f>
        <v>0</v>
      </c>
      <c r="AZ26" s="168">
        <f ca="1">CHOOSE(AZ$6,SUMIFS(INDIRECT("EB[" &amp; AZ$12 &amp; "]"),EB[indic_nrg],$A25,EB[Nositel],$B26,EB[Výběr],1,EB[unit],"TJ"),INDEX($BO26:$DW26,,AZ$4),AZ$9/(INDEX(Roky_výhled,,AZ$8)-Last_Bil)*(INDEX($BO26:$DW26,,AZ$8)-INDEX($D26:$BL26,,$E$1))+INDEX($D26:$BL26,,$E$1),AZ$9/(INDEX(Roky_výhled,,AZ$8)-INDEX(Roky_výhled,,AZ$8-1))*(INDEX($BO26:$DW26,,AZ$8)-INDEX($BO26:$DW26,,AZ$8-1))+INDEX($BO26:$DW26,,AZ$8-1))</f>
        <v>0</v>
      </c>
      <c r="BA26" s="168">
        <f ca="1">CHOOSE(BA$6,SUMIFS(INDIRECT("EB[" &amp; BA$12 &amp; "]"),EB[indic_nrg],$A25,EB[Nositel],$B26,EB[Výběr],1,EB[unit],"TJ"),INDEX($BO26:$DW26,,BA$4),BA$9/(INDEX(Roky_výhled,,BA$8)-Last_Bil)*(INDEX($BO26:$DW26,,BA$8)-INDEX($D26:$BL26,,$E$1))+INDEX($D26:$BL26,,$E$1),BA$9/(INDEX(Roky_výhled,,BA$8)-INDEX(Roky_výhled,,BA$8-1))*(INDEX($BO26:$DW26,,BA$8)-INDEX($BO26:$DW26,,BA$8-1))+INDEX($BO26:$DW26,,BA$8-1))</f>
        <v>0</v>
      </c>
      <c r="BB26" s="168">
        <f ca="1">CHOOSE(BB$6,SUMIFS(INDIRECT("EB[" &amp; BB$12 &amp; "]"),EB[indic_nrg],$A25,EB[Nositel],$B26,EB[Výběr],1,EB[unit],"TJ"),INDEX($BO26:$DW26,,BB$4),BB$9/(INDEX(Roky_výhled,,BB$8)-Last_Bil)*(INDEX($BO26:$DW26,,BB$8)-INDEX($D26:$BL26,,$E$1))+INDEX($D26:$BL26,,$E$1),BB$9/(INDEX(Roky_výhled,,BB$8)-INDEX(Roky_výhled,,BB$8-1))*(INDEX($BO26:$DW26,,BB$8)-INDEX($BO26:$DW26,,BB$8-1))+INDEX($BO26:$DW26,,BB$8-1))</f>
        <v>0</v>
      </c>
      <c r="BC26" s="168">
        <f ca="1">CHOOSE(BC$6,SUMIFS(INDIRECT("EB[" &amp; BC$12 &amp; "]"),EB[indic_nrg],$A25,EB[Nositel],$B26,EB[Výběr],1,EB[unit],"TJ"),INDEX($BO26:$DW26,,BC$4),BC$9/(INDEX(Roky_výhled,,BC$8)-Last_Bil)*(INDEX($BO26:$DW26,,BC$8)-INDEX($D26:$BL26,,$E$1))+INDEX($D26:$BL26,,$E$1),BC$9/(INDEX(Roky_výhled,,BC$8)-INDEX(Roky_výhled,,BC$8-1))*(INDEX($BO26:$DW26,,BC$8)-INDEX($BO26:$DW26,,BC$8-1))+INDEX($BO26:$DW26,,BC$8-1))</f>
        <v>0</v>
      </c>
      <c r="BD26" s="168">
        <f ca="1">CHOOSE(BD$6,SUMIFS(INDIRECT("EB[" &amp; BD$12 &amp; "]"),EB[indic_nrg],$A25,EB[Nositel],$B26,EB[Výběr],1,EB[unit],"TJ"),INDEX($BO26:$DW26,,BD$4),BD$9/(INDEX(Roky_výhled,,BD$8)-Last_Bil)*(INDEX($BO26:$DW26,,BD$8)-INDEX($D26:$BL26,,$E$1))+INDEX($D26:$BL26,,$E$1),BD$9/(INDEX(Roky_výhled,,BD$8)-INDEX(Roky_výhled,,BD$8-1))*(INDEX($BO26:$DW26,,BD$8)-INDEX($BO26:$DW26,,BD$8-1))+INDEX($BO26:$DW26,,BD$8-1))</f>
        <v>0</v>
      </c>
      <c r="BE26" s="168">
        <f ca="1">CHOOSE(BE$6,SUMIFS(INDIRECT("EB[" &amp; BE$12 &amp; "]"),EB[indic_nrg],$A25,EB[Nositel],$B26,EB[Výběr],1,EB[unit],"TJ"),INDEX($BO26:$DW26,,BE$4),BE$9/(INDEX(Roky_výhled,,BE$8)-Last_Bil)*(INDEX($BO26:$DW26,,BE$8)-INDEX($D26:$BL26,,$E$1))+INDEX($D26:$BL26,,$E$1),BE$9/(INDEX(Roky_výhled,,BE$8)-INDEX(Roky_výhled,,BE$8-1))*(INDEX($BO26:$DW26,,BE$8)-INDEX($BO26:$DW26,,BE$8-1))+INDEX($BO26:$DW26,,BE$8-1))</f>
        <v>0</v>
      </c>
      <c r="BF26" s="168">
        <f ca="1">CHOOSE(BF$6,SUMIFS(INDIRECT("EB[" &amp; BF$12 &amp; "]"),EB[indic_nrg],$A25,EB[Nositel],$B26,EB[Výběr],1,EB[unit],"TJ"),INDEX($BO26:$DW26,,BF$4),BF$9/(INDEX(Roky_výhled,,BF$8)-Last_Bil)*(INDEX($BO26:$DW26,,BF$8)-INDEX($D26:$BL26,,$E$1))+INDEX($D26:$BL26,,$E$1),BF$9/(INDEX(Roky_výhled,,BF$8)-INDEX(Roky_výhled,,BF$8-1))*(INDEX($BO26:$DW26,,BF$8)-INDEX($BO26:$DW26,,BF$8-1))+INDEX($BO26:$DW26,,BF$8-1))</f>
        <v>0</v>
      </c>
      <c r="BG26" s="168">
        <f ca="1">CHOOSE(BG$6,SUMIFS(INDIRECT("EB[" &amp; BG$12 &amp; "]"),EB[indic_nrg],$A25,EB[Nositel],$B26,EB[Výběr],1,EB[unit],"TJ"),INDEX($BO26:$DW26,,BG$4),BG$9/(INDEX(Roky_výhled,,BG$8)-Last_Bil)*(INDEX($BO26:$DW26,,BG$8)-INDEX($D26:$BL26,,$E$1))+INDEX($D26:$BL26,,$E$1),BG$9/(INDEX(Roky_výhled,,BG$8)-INDEX(Roky_výhled,,BG$8-1))*(INDEX($BO26:$DW26,,BG$8)-INDEX($BO26:$DW26,,BG$8-1))+INDEX($BO26:$DW26,,BG$8-1))</f>
        <v>0</v>
      </c>
      <c r="BH26" s="168">
        <f ca="1">CHOOSE(BH$6,SUMIFS(INDIRECT("EB[" &amp; BH$12 &amp; "]"),EB[indic_nrg],$A25,EB[Nositel],$B26,EB[Výběr],1,EB[unit],"TJ"),INDEX($BO26:$DW26,,BH$4),BH$9/(INDEX(Roky_výhled,,BH$8)-Last_Bil)*(INDEX($BO26:$DW26,,BH$8)-INDEX($D26:$BL26,,$E$1))+INDEX($D26:$BL26,,$E$1),BH$9/(INDEX(Roky_výhled,,BH$8)-INDEX(Roky_výhled,,BH$8-1))*(INDEX($BO26:$DW26,,BH$8)-INDEX($BO26:$DW26,,BH$8-1))+INDEX($BO26:$DW26,,BH$8-1))</f>
        <v>0</v>
      </c>
      <c r="BI26" s="168">
        <f ca="1">CHOOSE(BI$6,SUMIFS(INDIRECT("EB[" &amp; BI$12 &amp; "]"),EB[indic_nrg],$A25,EB[Nositel],$B26,EB[Výběr],1,EB[unit],"TJ"),INDEX($BO26:$DW26,,BI$4),BI$9/(INDEX(Roky_výhled,,BI$8)-Last_Bil)*(INDEX($BO26:$DW26,,BI$8)-INDEX($D26:$BL26,,$E$1))+INDEX($D26:$BL26,,$E$1),BI$9/(INDEX(Roky_výhled,,BI$8)-INDEX(Roky_výhled,,BI$8-1))*(INDEX($BO26:$DW26,,BI$8)-INDEX($BO26:$DW26,,BI$8-1))+INDEX($BO26:$DW26,,BI$8-1))</f>
        <v>0</v>
      </c>
      <c r="BJ26" s="168">
        <f ca="1">CHOOSE(BJ$6,SUMIFS(INDIRECT("EB[" &amp; BJ$12 &amp; "]"),EB[indic_nrg],$A25,EB[Nositel],$B26,EB[Výběr],1,EB[unit],"TJ"),INDEX($BO26:$DW26,,BJ$4),BJ$9/(INDEX(Roky_výhled,,BJ$8)-Last_Bil)*(INDEX($BO26:$DW26,,BJ$8)-INDEX($D26:$BL26,,$E$1))+INDEX($D26:$BL26,,$E$1),BJ$9/(INDEX(Roky_výhled,,BJ$8)-INDEX(Roky_výhled,,BJ$8-1))*(INDEX($BO26:$DW26,,BJ$8)-INDEX($BO26:$DW26,,BJ$8-1))+INDEX($BO26:$DW26,,BJ$8-1))</f>
        <v>0</v>
      </c>
      <c r="BK26" s="168">
        <f ca="1">CHOOSE(BK$6,SUMIFS(INDIRECT("EB[" &amp; BK$12 &amp; "]"),EB[indic_nrg],$A25,EB[Nositel],$B26,EB[Výběr],1,EB[unit],"TJ"),INDEX($BO26:$DW26,,BK$4),BK$9/(INDEX(Roky_výhled,,BK$8)-Last_Bil)*(INDEX($BO26:$DW26,,BK$8)-INDEX($D26:$BL26,,$E$1))+INDEX($D26:$BL26,,$E$1),BK$9/(INDEX(Roky_výhled,,BK$8)-INDEX(Roky_výhled,,BK$8-1))*(INDEX($BO26:$DW26,,BK$8)-INDEX($BO26:$DW26,,BK$8-1))+INDEX($BO26:$DW26,,BK$8-1))</f>
        <v>0</v>
      </c>
      <c r="BL26" s="169">
        <f ca="1">CHOOSE(BL$6,SUMIFS(INDIRECT("EB[" &amp; BL$12 &amp; "]"),EB[indic_nrg],$A25,EB[Nositel],$B26,EB[Výběr],1,EB[unit],"TJ"),INDEX($BO26:$DW26,,BL$4),BL$9/(INDEX(Roky_výhled,,BL$8)-Last_Bil)*(INDEX($BO26:$DW26,,BL$8)-INDEX($D26:$BL26,,$E$1))+INDEX($D26:$BL26,,$E$1),BL$9/(INDEX(Roky_výhled,,BL$8)-INDEX(Roky_výhled,,BL$8-1))*(INDEX($BO26:$DW26,,BL$8)-INDEX($BO26:$DW26,,BL$8-1))+INDEX($BO26:$DW26,,BL$8-1))</f>
        <v>0</v>
      </c>
      <c r="BM26"/>
      <c r="BN26" s="222" t="str">
        <f t="shared" si="65"/>
        <v>Jaderné teplo</v>
      </c>
      <c r="BO26" s="288">
        <v>0</v>
      </c>
      <c r="BP26" s="289">
        <v>0</v>
      </c>
      <c r="BQ26" s="289">
        <v>0</v>
      </c>
      <c r="BR26" s="289">
        <v>0</v>
      </c>
      <c r="BS26" s="289">
        <v>0</v>
      </c>
      <c r="BT26" s="289">
        <v>0</v>
      </c>
      <c r="BU26" s="289">
        <v>0</v>
      </c>
      <c r="BV26" s="289">
        <v>0</v>
      </c>
      <c r="BW26" s="289">
        <v>0</v>
      </c>
      <c r="BX26" s="289">
        <v>0</v>
      </c>
      <c r="BY26" s="290">
        <v>0</v>
      </c>
      <c r="BZ26" s="281"/>
      <c r="CA26" s="281"/>
      <c r="CB26" s="281"/>
      <c r="CC26" s="281"/>
      <c r="CD26" s="281"/>
      <c r="CE26" s="281"/>
      <c r="CF26" s="281"/>
      <c r="CG26" s="281"/>
      <c r="CH26" s="281"/>
      <c r="CI26" s="281"/>
      <c r="CJ26" s="281"/>
      <c r="CK26" s="281"/>
      <c r="CL26" s="281"/>
      <c r="CM26" s="281"/>
      <c r="CN26" s="281"/>
      <c r="CO26" s="281"/>
      <c r="CP26" s="281"/>
      <c r="CQ26" s="281"/>
      <c r="CR26" s="281"/>
      <c r="CS26" s="281"/>
      <c r="CT26" s="281"/>
      <c r="CU26" s="281"/>
      <c r="CV26" s="281"/>
      <c r="CW26" s="281"/>
      <c r="CX26" s="281"/>
      <c r="CY26" s="281"/>
      <c r="CZ26" s="281"/>
      <c r="DA26" s="281"/>
      <c r="DB26" s="281"/>
      <c r="DC26" s="281"/>
      <c r="DD26" s="281"/>
      <c r="DE26" s="281"/>
      <c r="DF26" s="281"/>
      <c r="DG26" s="281"/>
      <c r="DH26" s="281"/>
      <c r="DI26" s="281"/>
      <c r="DJ26" s="281"/>
      <c r="DK26" s="281"/>
      <c r="DL26" s="281"/>
      <c r="DM26" s="281"/>
      <c r="DN26" s="281"/>
      <c r="DO26" s="281"/>
      <c r="DP26" s="281"/>
      <c r="DQ26" s="281"/>
      <c r="DR26" s="281"/>
      <c r="DS26" s="281"/>
      <c r="DT26" s="281"/>
      <c r="DU26" s="281"/>
      <c r="DV26" s="281"/>
      <c r="DW26" s="281"/>
    </row>
    <row r="27" spans="1:127" s="196" customFormat="1" ht="15.75" thickBot="1" x14ac:dyDescent="0.3">
      <c r="B27"/>
      <c r="C27" s="181" t="s">
        <v>134</v>
      </c>
      <c r="D27" s="170">
        <f t="shared" ref="D27:W27" ca="1" si="67">SUM(D13:D25)</f>
        <v>306248</v>
      </c>
      <c r="E27" s="171">
        <f t="shared" ca="1" si="67"/>
        <v>292832</v>
      </c>
      <c r="F27" s="171">
        <f t="shared" ca="1" si="67"/>
        <v>271589</v>
      </c>
      <c r="G27" s="171">
        <f t="shared" ca="1" si="67"/>
        <v>267435</v>
      </c>
      <c r="H27" s="171">
        <f t="shared" ca="1" si="67"/>
        <v>268304</v>
      </c>
      <c r="I27" s="171">
        <f t="shared" ca="1" si="67"/>
        <v>275553</v>
      </c>
      <c r="J27" s="171">
        <f t="shared" ca="1" si="67"/>
        <v>307287</v>
      </c>
      <c r="K27" s="171">
        <f t="shared" ca="1" si="67"/>
        <v>292350</v>
      </c>
      <c r="L27" s="171">
        <f t="shared" ca="1" si="67"/>
        <v>274791</v>
      </c>
      <c r="M27" s="171">
        <f t="shared" ca="1" si="67"/>
        <v>272847</v>
      </c>
      <c r="N27" s="171">
        <f t="shared" ca="1" si="67"/>
        <v>268909</v>
      </c>
      <c r="O27" s="171">
        <f t="shared" ca="1" si="67"/>
        <v>292935</v>
      </c>
      <c r="P27" s="171">
        <f t="shared" ca="1" si="67"/>
        <v>280801</v>
      </c>
      <c r="Q27" s="171">
        <f t="shared" ca="1" si="67"/>
        <v>289417</v>
      </c>
      <c r="R27" s="171">
        <f t="shared" ca="1" si="67"/>
        <v>285146</v>
      </c>
      <c r="S27" s="171">
        <f t="shared" ca="1" si="67"/>
        <v>278390</v>
      </c>
      <c r="T27" s="171">
        <f t="shared" ca="1" si="67"/>
        <v>283148</v>
      </c>
      <c r="U27" s="171">
        <f t="shared" ca="1" si="67"/>
        <v>267343</v>
      </c>
      <c r="V27" s="171">
        <f t="shared" ca="1" si="67"/>
        <v>271357</v>
      </c>
      <c r="W27" s="171">
        <f t="shared" ca="1" si="67"/>
        <v>276976</v>
      </c>
      <c r="X27" s="171">
        <f t="shared" ref="X27" ca="1" si="68">SUM(X13:X25)</f>
        <v>307000</v>
      </c>
      <c r="Y27" s="171">
        <f ca="1">SUM(Y13:Y25)</f>
        <v>280866</v>
      </c>
      <c r="Z27" s="171">
        <f ca="1">SUM(Z13:Z25)</f>
        <v>291687</v>
      </c>
      <c r="AA27" s="171">
        <f ca="1">SUM(AA13:AA25)</f>
        <v>300751</v>
      </c>
      <c r="AB27" s="171">
        <f ca="1">SUM(AB13:AB25)</f>
        <v>266177</v>
      </c>
      <c r="AC27" s="171">
        <f ca="1">SUM(AC13:AC25)</f>
        <v>275194</v>
      </c>
      <c r="AD27" s="171">
        <f t="shared" ref="AD27:BL27" ca="1" si="69">SUM(AD13:AD25)</f>
        <v>268639.2</v>
      </c>
      <c r="AE27" s="171">
        <f t="shared" ca="1" si="69"/>
        <v>262084.4</v>
      </c>
      <c r="AF27" s="171">
        <f t="shared" ca="1" si="69"/>
        <v>255529.60000000001</v>
      </c>
      <c r="AG27" s="171">
        <f t="shared" ca="1" si="69"/>
        <v>248974.8</v>
      </c>
      <c r="AH27" s="171">
        <f t="shared" ca="1" si="69"/>
        <v>242420</v>
      </c>
      <c r="AI27" s="171">
        <f t="shared" ca="1" si="69"/>
        <v>240196</v>
      </c>
      <c r="AJ27" s="171">
        <f t="shared" ca="1" si="69"/>
        <v>237972</v>
      </c>
      <c r="AK27" s="171">
        <f t="shared" ca="1" si="69"/>
        <v>235748</v>
      </c>
      <c r="AL27" s="171">
        <f t="shared" ca="1" si="69"/>
        <v>233524</v>
      </c>
      <c r="AM27" s="171">
        <f t="shared" ca="1" si="69"/>
        <v>231300</v>
      </c>
      <c r="AN27" s="171">
        <f t="shared" ca="1" si="69"/>
        <v>229702</v>
      </c>
      <c r="AO27" s="171">
        <f t="shared" ca="1" si="69"/>
        <v>228104</v>
      </c>
      <c r="AP27" s="171">
        <f t="shared" ca="1" si="69"/>
        <v>226506</v>
      </c>
      <c r="AQ27" s="171">
        <f t="shared" ca="1" si="69"/>
        <v>224908</v>
      </c>
      <c r="AR27" s="171">
        <f t="shared" ca="1" si="69"/>
        <v>223310</v>
      </c>
      <c r="AS27" s="171">
        <f t="shared" ca="1" si="69"/>
        <v>222870</v>
      </c>
      <c r="AT27" s="171">
        <f t="shared" ca="1" si="69"/>
        <v>222430</v>
      </c>
      <c r="AU27" s="171">
        <f t="shared" ca="1" si="69"/>
        <v>221990</v>
      </c>
      <c r="AV27" s="171">
        <f t="shared" ca="1" si="69"/>
        <v>221550</v>
      </c>
      <c r="AW27" s="171">
        <f t="shared" ca="1" si="69"/>
        <v>221110</v>
      </c>
      <c r="AX27" s="171">
        <f t="shared" ca="1" si="69"/>
        <v>220490</v>
      </c>
      <c r="AY27" s="171">
        <f t="shared" ca="1" si="69"/>
        <v>219870</v>
      </c>
      <c r="AZ27" s="171">
        <f t="shared" ca="1" si="69"/>
        <v>219250</v>
      </c>
      <c r="BA27" s="171">
        <f t="shared" ca="1" si="69"/>
        <v>218630</v>
      </c>
      <c r="BB27" s="171">
        <f t="shared" ca="1" si="69"/>
        <v>218010</v>
      </c>
      <c r="BC27" s="171">
        <f t="shared" ca="1" si="69"/>
        <v>217546</v>
      </c>
      <c r="BD27" s="171">
        <f t="shared" ca="1" si="69"/>
        <v>217082</v>
      </c>
      <c r="BE27" s="171">
        <f t="shared" ca="1" si="69"/>
        <v>216618</v>
      </c>
      <c r="BF27" s="171">
        <f t="shared" ca="1" si="69"/>
        <v>216154</v>
      </c>
      <c r="BG27" s="171">
        <f t="shared" ca="1" si="69"/>
        <v>215690</v>
      </c>
      <c r="BH27" s="171">
        <f t="shared" ca="1" si="69"/>
        <v>215100</v>
      </c>
      <c r="BI27" s="171">
        <f t="shared" ca="1" si="69"/>
        <v>214510</v>
      </c>
      <c r="BJ27" s="171">
        <f t="shared" ca="1" si="69"/>
        <v>213920</v>
      </c>
      <c r="BK27" s="171">
        <f t="shared" ca="1" si="69"/>
        <v>213330</v>
      </c>
      <c r="BL27" s="172">
        <f t="shared" ca="1" si="69"/>
        <v>212740</v>
      </c>
      <c r="BM27"/>
      <c r="BN27" s="181" t="str">
        <f t="shared" si="65"/>
        <v>Celkem</v>
      </c>
      <c r="BO27" s="300">
        <f>SUM(BO13:BO26)</f>
        <v>252100</v>
      </c>
      <c r="BP27" s="301">
        <f t="shared" ref="BP27:BY27" si="70">SUM(BP13:BP25)</f>
        <v>250250</v>
      </c>
      <c r="BQ27" s="301">
        <f t="shared" si="70"/>
        <v>242420</v>
      </c>
      <c r="BR27" s="301">
        <f t="shared" si="70"/>
        <v>231300</v>
      </c>
      <c r="BS27" s="301">
        <f t="shared" si="70"/>
        <v>223310</v>
      </c>
      <c r="BT27" s="301">
        <f t="shared" si="70"/>
        <v>221110</v>
      </c>
      <c r="BU27" s="301">
        <f t="shared" si="70"/>
        <v>218010</v>
      </c>
      <c r="BV27" s="301">
        <f t="shared" si="70"/>
        <v>215690</v>
      </c>
      <c r="BW27" s="301">
        <f t="shared" si="70"/>
        <v>212740</v>
      </c>
      <c r="BX27" s="301">
        <f t="shared" si="70"/>
        <v>208060</v>
      </c>
      <c r="BY27" s="302">
        <f t="shared" si="70"/>
        <v>203240</v>
      </c>
      <c r="BZ27" s="281"/>
      <c r="CA27" s="281"/>
      <c r="CB27" s="281"/>
      <c r="CC27" s="281"/>
      <c r="CD27" s="281"/>
      <c r="CE27" s="281"/>
      <c r="CF27" s="281"/>
      <c r="CG27" s="281"/>
      <c r="CH27" s="281"/>
      <c r="CI27" s="281"/>
      <c r="CJ27" s="281"/>
      <c r="CK27" s="281"/>
      <c r="CL27" s="281"/>
      <c r="CM27" s="281"/>
      <c r="CN27" s="281"/>
      <c r="CO27" s="281"/>
      <c r="CP27" s="281"/>
      <c r="CQ27" s="281"/>
      <c r="CR27" s="281"/>
      <c r="CS27" s="281"/>
      <c r="CT27" s="281"/>
      <c r="CU27" s="281"/>
      <c r="CV27" s="281"/>
      <c r="CW27" s="281"/>
      <c r="CX27" s="281"/>
      <c r="CY27" s="281"/>
      <c r="CZ27" s="281"/>
      <c r="DA27" s="281"/>
      <c r="DB27" s="281"/>
      <c r="DC27" s="281"/>
      <c r="DD27" s="281"/>
      <c r="DE27" s="281"/>
      <c r="DF27" s="281"/>
      <c r="DG27" s="281"/>
      <c r="DH27" s="281"/>
      <c r="DI27" s="281"/>
      <c r="DJ27" s="281"/>
      <c r="DK27" s="281"/>
      <c r="DL27" s="281"/>
      <c r="DM27" s="281"/>
      <c r="DN27" s="281"/>
      <c r="DO27" s="281"/>
      <c r="DP27" s="281"/>
      <c r="DQ27" s="281"/>
      <c r="DR27" s="281"/>
      <c r="DS27" s="281"/>
      <c r="DT27" s="281"/>
      <c r="DU27" s="281"/>
      <c r="DV27" s="281"/>
      <c r="DW27" s="281"/>
    </row>
    <row r="28" spans="1:127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9"/>
    </row>
    <row r="29" spans="1:127" ht="15.75" thickBot="1" x14ac:dyDescent="0.3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200"/>
    </row>
    <row r="30" spans="1:127" s="196" customFormat="1" ht="15.75" thickBot="1" x14ac:dyDescent="0.3">
      <c r="A30" t="str">
        <f>B30</f>
        <v>B_102035</v>
      </c>
      <c r="B30" t="s">
        <v>679</v>
      </c>
      <c r="C30" s="211" t="s">
        <v>3353</v>
      </c>
      <c r="D30" s="212">
        <f t="array" ref="D30">MIN(IFERROR(VALUE(EB[#Headers]),1000000))</f>
        <v>1990</v>
      </c>
      <c r="E30" s="213">
        <f t="shared" ref="E30:W30" si="71">D30+1</f>
        <v>1991</v>
      </c>
      <c r="F30" s="213">
        <f t="shared" si="71"/>
        <v>1992</v>
      </c>
      <c r="G30" s="213">
        <f t="shared" si="71"/>
        <v>1993</v>
      </c>
      <c r="H30" s="213">
        <f t="shared" si="71"/>
        <v>1994</v>
      </c>
      <c r="I30" s="213">
        <f t="shared" si="71"/>
        <v>1995</v>
      </c>
      <c r="J30" s="213">
        <f t="shared" si="71"/>
        <v>1996</v>
      </c>
      <c r="K30" s="213">
        <f t="shared" si="71"/>
        <v>1997</v>
      </c>
      <c r="L30" s="213">
        <f t="shared" si="71"/>
        <v>1998</v>
      </c>
      <c r="M30" s="213">
        <f t="shared" si="71"/>
        <v>1999</v>
      </c>
      <c r="N30" s="213">
        <f t="shared" si="71"/>
        <v>2000</v>
      </c>
      <c r="O30" s="213">
        <f t="shared" si="71"/>
        <v>2001</v>
      </c>
      <c r="P30" s="213">
        <f t="shared" si="71"/>
        <v>2002</v>
      </c>
      <c r="Q30" s="213">
        <f t="shared" si="71"/>
        <v>2003</v>
      </c>
      <c r="R30" s="213">
        <f t="shared" si="71"/>
        <v>2004</v>
      </c>
      <c r="S30" s="213">
        <f t="shared" si="71"/>
        <v>2005</v>
      </c>
      <c r="T30" s="213">
        <f t="shared" si="71"/>
        <v>2006</v>
      </c>
      <c r="U30" s="213">
        <f t="shared" si="71"/>
        <v>2007</v>
      </c>
      <c r="V30" s="213">
        <f t="shared" si="71"/>
        <v>2008</v>
      </c>
      <c r="W30" s="213">
        <f t="shared" si="71"/>
        <v>2009</v>
      </c>
      <c r="X30" s="213">
        <f>S30+5</f>
        <v>2010</v>
      </c>
      <c r="Y30" s="213">
        <f>X30+1</f>
        <v>2011</v>
      </c>
      <c r="Z30" s="213">
        <f>Y30+1</f>
        <v>2012</v>
      </c>
      <c r="AA30" s="213">
        <f>Z30+1</f>
        <v>2013</v>
      </c>
      <c r="AB30" s="213">
        <f>AA30+1</f>
        <v>2014</v>
      </c>
      <c r="AC30" s="213">
        <f>AB30+1</f>
        <v>2015</v>
      </c>
      <c r="AD30" s="213">
        <f>Y30+5</f>
        <v>2016</v>
      </c>
      <c r="AE30" s="213">
        <f t="shared" ref="AE30" si="72">Z30+5</f>
        <v>2017</v>
      </c>
      <c r="AF30" s="213">
        <f t="shared" ref="AF30" si="73">AA30+5</f>
        <v>2018</v>
      </c>
      <c r="AG30" s="213">
        <f t="shared" ref="AG30" si="74">AB30+5</f>
        <v>2019</v>
      </c>
      <c r="AH30" s="213">
        <f t="shared" ref="AH30" si="75">AC30+5</f>
        <v>2020</v>
      </c>
      <c r="AI30" s="213">
        <f t="shared" ref="AI30" si="76">AD30+5</f>
        <v>2021</v>
      </c>
      <c r="AJ30" s="213">
        <f t="shared" ref="AJ30" si="77">AE30+5</f>
        <v>2022</v>
      </c>
      <c r="AK30" s="213">
        <f t="shared" ref="AK30" si="78">AF30+5</f>
        <v>2023</v>
      </c>
      <c r="AL30" s="213">
        <f t="shared" ref="AL30" si="79">AG30+5</f>
        <v>2024</v>
      </c>
      <c r="AM30" s="213">
        <f t="shared" ref="AM30" si="80">AH30+5</f>
        <v>2025</v>
      </c>
      <c r="AN30" s="213">
        <f t="shared" ref="AN30" si="81">AI30+5</f>
        <v>2026</v>
      </c>
      <c r="AO30" s="213">
        <f t="shared" ref="AO30" si="82">AJ30+5</f>
        <v>2027</v>
      </c>
      <c r="AP30" s="213">
        <f t="shared" ref="AP30" si="83">AK30+5</f>
        <v>2028</v>
      </c>
      <c r="AQ30" s="213">
        <f t="shared" ref="AQ30" si="84">AL30+5</f>
        <v>2029</v>
      </c>
      <c r="AR30" s="213">
        <f t="shared" ref="AR30" si="85">AM30+5</f>
        <v>2030</v>
      </c>
      <c r="AS30" s="213">
        <f t="shared" ref="AS30" si="86">AN30+5</f>
        <v>2031</v>
      </c>
      <c r="AT30" s="213">
        <f t="shared" ref="AT30" si="87">AO30+5</f>
        <v>2032</v>
      </c>
      <c r="AU30" s="213">
        <f t="shared" ref="AU30" si="88">AP30+5</f>
        <v>2033</v>
      </c>
      <c r="AV30" s="213">
        <f t="shared" ref="AV30" si="89">AQ30+5</f>
        <v>2034</v>
      </c>
      <c r="AW30" s="213">
        <f t="shared" ref="AW30" si="90">AR30+5</f>
        <v>2035</v>
      </c>
      <c r="AX30" s="213">
        <f t="shared" ref="AX30" si="91">AS30+5</f>
        <v>2036</v>
      </c>
      <c r="AY30" s="213">
        <f t="shared" ref="AY30" si="92">AT30+5</f>
        <v>2037</v>
      </c>
      <c r="AZ30" s="213">
        <f t="shared" ref="AZ30" si="93">AU30+5</f>
        <v>2038</v>
      </c>
      <c r="BA30" s="213">
        <f t="shared" ref="BA30" si="94">AV30+5</f>
        <v>2039</v>
      </c>
      <c r="BB30" s="213">
        <f t="shared" ref="BB30" si="95">AW30+5</f>
        <v>2040</v>
      </c>
      <c r="BC30" s="213">
        <f t="shared" ref="BC30" si="96">AX30+5</f>
        <v>2041</v>
      </c>
      <c r="BD30" s="213">
        <f t="shared" ref="BD30" si="97">AY30+5</f>
        <v>2042</v>
      </c>
      <c r="BE30" s="213">
        <f t="shared" ref="BE30" si="98">AZ30+5</f>
        <v>2043</v>
      </c>
      <c r="BF30" s="213">
        <f t="shared" ref="BF30" si="99">BA30+5</f>
        <v>2044</v>
      </c>
      <c r="BG30" s="213">
        <f t="shared" ref="BG30" si="100">BB30+5</f>
        <v>2045</v>
      </c>
      <c r="BH30" s="213">
        <f t="shared" ref="BH30" si="101">BC30+5</f>
        <v>2046</v>
      </c>
      <c r="BI30" s="213">
        <f t="shared" ref="BI30" si="102">BD30+5</f>
        <v>2047</v>
      </c>
      <c r="BJ30" s="213">
        <f t="shared" ref="BJ30" si="103">BE30+5</f>
        <v>2048</v>
      </c>
      <c r="BK30" s="213">
        <f t="shared" ref="BK30" si="104">BF30+5</f>
        <v>2049</v>
      </c>
      <c r="BL30" s="214">
        <f t="shared" ref="BL30" si="105">BG30+5</f>
        <v>2050</v>
      </c>
      <c r="BM30"/>
      <c r="BN30" s="181" t="str">
        <f>C30</f>
        <v>KS služby [PJ]</v>
      </c>
      <c r="BO30" s="219">
        <f>BO$2</f>
        <v>2012</v>
      </c>
      <c r="BP30" s="217">
        <f t="shared" ref="BP30:BY30" si="106">BP$2</f>
        <v>2015</v>
      </c>
      <c r="BQ30" s="217">
        <f t="shared" si="106"/>
        <v>2020</v>
      </c>
      <c r="BR30" s="217">
        <f t="shared" si="106"/>
        <v>2025</v>
      </c>
      <c r="BS30" s="217">
        <f t="shared" si="106"/>
        <v>2030</v>
      </c>
      <c r="BT30" s="217">
        <f t="shared" si="106"/>
        <v>2035</v>
      </c>
      <c r="BU30" s="217">
        <f t="shared" si="106"/>
        <v>2040</v>
      </c>
      <c r="BV30" s="217">
        <f t="shared" si="106"/>
        <v>2045</v>
      </c>
      <c r="BW30" s="217">
        <f t="shared" si="106"/>
        <v>2050</v>
      </c>
      <c r="BX30" s="217">
        <f t="shared" si="106"/>
        <v>2055</v>
      </c>
      <c r="BY30" s="218">
        <f t="shared" si="106"/>
        <v>2060</v>
      </c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</row>
    <row r="31" spans="1:127" s="196" customFormat="1" x14ac:dyDescent="0.25">
      <c r="A31" s="196" t="str">
        <f>A30</f>
        <v>B_102035</v>
      </c>
      <c r="B31" t="s">
        <v>3130</v>
      </c>
      <c r="C31" s="179" t="str">
        <f t="shared" ref="C31:C44" si="107">C13</f>
        <v>Tuhá paliva</v>
      </c>
      <c r="D31" s="215">
        <f ca="1">CHOOSE(D$6,SUMIFS(INDIRECT("EB[" &amp; D$12 &amp; "]"),EB[indic_nrg],$A30,EB[Nositel],$B31,EB[Výběr],1,EB[unit],"TJ"),INDEX($BO31:$DW31,,D$4),D$9/(INDEX(Roky_výhled,,D$8)-Last_Bil)*(INDEX($BO31:$DW31,,D$8)-INDEX($D31:$BL31,,$E$1))+INDEX($D31:$BL31,,$E$1),D$9/(INDEX(Roky_výhled,,D$8)-INDEX(Roky_výhled,,D$8-1))*(INDEX($BO31:$DW31,,D$8)-INDEX($BO31:$DW31,,D$8-1))+INDEX($BO31:$DW31,,D$8-1))</f>
        <v>54270</v>
      </c>
      <c r="E31" s="173">
        <f ca="1">CHOOSE(E$6,SUMIFS(INDIRECT("EB[" &amp; E$12 &amp; "]"),EB[indic_nrg],$A30,EB[Nositel],$B31,EB[Výběr],1,EB[unit],"TJ"),INDEX($BO31:$DW31,,E$4),E$9/(INDEX(Roky_výhled,,E$8)-Last_Bil)*(INDEX($BO31:$DW31,,E$8)-INDEX($D31:$BL31,,$E$1))+INDEX($D31:$BL31,,$E$1),E$9/(INDEX(Roky_výhled,,E$8)-INDEX(Roky_výhled,,E$8-1))*(INDEX($BO31:$DW31,,E$8)-INDEX($BO31:$DW31,,E$8-1))+INDEX($BO31:$DW31,,E$8-1))</f>
        <v>57689</v>
      </c>
      <c r="F31" s="173">
        <f ca="1">CHOOSE(F$6,SUMIFS(INDIRECT("EB[" &amp; F$12 &amp; "]"),EB[indic_nrg],$A30,EB[Nositel],$B31,EB[Výběr],1,EB[unit],"TJ"),INDEX($BO31:$DW31,,F$4),F$9/(INDEX(Roky_výhled,,F$8)-Last_Bil)*(INDEX($BO31:$DW31,,F$8)-INDEX($D31:$BL31,,$E$1))+INDEX($D31:$BL31,,$E$1),F$9/(INDEX(Roky_výhled,,F$8)-INDEX(Roky_výhled,,F$8-1))*(INDEX($BO31:$DW31,,F$8)-INDEX($BO31:$DW31,,F$8-1))+INDEX($BO31:$DW31,,F$8-1))</f>
        <v>23925</v>
      </c>
      <c r="G31" s="173">
        <f ca="1">CHOOSE(G$6,SUMIFS(INDIRECT("EB[" &amp; G$12 &amp; "]"),EB[indic_nrg],$A30,EB[Nositel],$B31,EB[Výběr],1,EB[unit],"TJ"),INDEX($BO31:$DW31,,G$4),G$9/(INDEX(Roky_výhled,,G$8)-Last_Bil)*(INDEX($BO31:$DW31,,G$8)-INDEX($D31:$BL31,,$E$1))+INDEX($D31:$BL31,,$E$1),G$9/(INDEX(Roky_výhled,,G$8)-INDEX(Roky_výhled,,G$8-1))*(INDEX($BO31:$DW31,,G$8)-INDEX($BO31:$DW31,,G$8-1))+INDEX($BO31:$DW31,,G$8-1))</f>
        <v>21455</v>
      </c>
      <c r="H31" s="173">
        <f ca="1">CHOOSE(H$6,SUMIFS(INDIRECT("EB[" &amp; H$12 &amp; "]"),EB[indic_nrg],$A30,EB[Nositel],$B31,EB[Výběr],1,EB[unit],"TJ"),INDEX($BO31:$DW31,,H$4),H$9/(INDEX(Roky_výhled,,H$8)-Last_Bil)*(INDEX($BO31:$DW31,,H$8)-INDEX($D31:$BL31,,$E$1))+INDEX($D31:$BL31,,$E$1),H$9/(INDEX(Roky_výhled,,H$8)-INDEX(Roky_výhled,,H$8-1))*(INDEX($BO31:$DW31,,H$8)-INDEX($BO31:$DW31,,H$8-1))+INDEX($BO31:$DW31,,H$8-1))</f>
        <v>18191</v>
      </c>
      <c r="I31" s="173">
        <f ca="1">CHOOSE(I$6,SUMIFS(INDIRECT("EB[" &amp; I$12 &amp; "]"),EB[indic_nrg],$A30,EB[Nositel],$B31,EB[Výběr],1,EB[unit],"TJ"),INDEX($BO31:$DW31,,I$4),I$9/(INDEX(Roky_výhled,,I$8)-Last_Bil)*(INDEX($BO31:$DW31,,I$8)-INDEX($D31:$BL31,,$E$1))+INDEX($D31:$BL31,,$E$1),I$9/(INDEX(Roky_výhled,,I$8)-INDEX(Roky_výhled,,I$8-1))*(INDEX($BO31:$DW31,,I$8)-INDEX($BO31:$DW31,,I$8-1))+INDEX($BO31:$DW31,,I$8-1))</f>
        <v>13109</v>
      </c>
      <c r="J31" s="173">
        <f ca="1">CHOOSE(J$6,SUMIFS(INDIRECT("EB[" &amp; J$12 &amp; "]"),EB[indic_nrg],$A30,EB[Nositel],$B31,EB[Výběr],1,EB[unit],"TJ"),INDEX($BO31:$DW31,,J$4),J$9/(INDEX(Roky_výhled,,J$8)-Last_Bil)*(INDEX($BO31:$DW31,,J$8)-INDEX($D31:$BL31,,$E$1))+INDEX($D31:$BL31,,$E$1),J$9/(INDEX(Roky_výhled,,J$8)-INDEX(Roky_výhled,,J$8-1))*(INDEX($BO31:$DW31,,J$8)-INDEX($BO31:$DW31,,J$8-1))+INDEX($BO31:$DW31,,J$8-1))</f>
        <v>6257</v>
      </c>
      <c r="K31" s="173">
        <f ca="1">CHOOSE(K$6,SUMIFS(INDIRECT("EB[" &amp; K$12 &amp; "]"),EB[indic_nrg],$A30,EB[Nositel],$B31,EB[Výběr],1,EB[unit],"TJ"),INDEX($BO31:$DW31,,K$4),K$9/(INDEX(Roky_výhled,,K$8)-Last_Bil)*(INDEX($BO31:$DW31,,K$8)-INDEX($D31:$BL31,,$E$1))+INDEX($D31:$BL31,,$E$1),K$9/(INDEX(Roky_výhled,,K$8)-INDEX(Roky_výhled,,K$8-1))*(INDEX($BO31:$DW31,,K$8)-INDEX($BO31:$DW31,,K$8-1))+INDEX($BO31:$DW31,,K$8-1))</f>
        <v>5388</v>
      </c>
      <c r="L31" s="173">
        <f ca="1">CHOOSE(L$6,SUMIFS(INDIRECT("EB[" &amp; L$12 &amp; "]"),EB[indic_nrg],$A30,EB[Nositel],$B31,EB[Výběr],1,EB[unit],"TJ"),INDEX($BO31:$DW31,,L$4),L$9/(INDEX(Roky_výhled,,L$8)-Last_Bil)*(INDEX($BO31:$DW31,,L$8)-INDEX($D31:$BL31,,$E$1))+INDEX($D31:$BL31,,$E$1),L$9/(INDEX(Roky_výhled,,L$8)-INDEX(Roky_výhled,,L$8-1))*(INDEX($BO31:$DW31,,L$8)-INDEX($BO31:$DW31,,L$8-1))+INDEX($BO31:$DW31,,L$8-1))</f>
        <v>5871</v>
      </c>
      <c r="M31" s="173">
        <f ca="1">CHOOSE(M$6,SUMIFS(INDIRECT("EB[" &amp; M$12 &amp; "]"),EB[indic_nrg],$A30,EB[Nositel],$B31,EB[Výběr],1,EB[unit],"TJ"),INDEX($BO31:$DW31,,M$4),M$9/(INDEX(Roky_výhled,,M$8)-Last_Bil)*(INDEX($BO31:$DW31,,M$8)-INDEX($D31:$BL31,,$E$1))+INDEX($D31:$BL31,,$E$1),M$9/(INDEX(Roky_výhled,,M$8)-INDEX(Roky_výhled,,M$8-1))*(INDEX($BO31:$DW31,,M$8)-INDEX($BO31:$DW31,,M$8-1))+INDEX($BO31:$DW31,,M$8-1))</f>
        <v>7630</v>
      </c>
      <c r="N31" s="173">
        <f ca="1">CHOOSE(N$6,SUMIFS(INDIRECT("EB[" &amp; N$12 &amp; "]"),EB[indic_nrg],$A30,EB[Nositel],$B31,EB[Výběr],1,EB[unit],"TJ"),INDEX($BO31:$DW31,,N$4),N$9/(INDEX(Roky_výhled,,N$8)-Last_Bil)*(INDEX($BO31:$DW31,,N$8)-INDEX($D31:$BL31,,$E$1))+INDEX($D31:$BL31,,$E$1),N$9/(INDEX(Roky_výhled,,N$8)-INDEX(Roky_výhled,,N$8-1))*(INDEX($BO31:$DW31,,N$8)-INDEX($BO31:$DW31,,N$8-1))+INDEX($BO31:$DW31,,N$8-1))</f>
        <v>10127</v>
      </c>
      <c r="O31" s="173">
        <f ca="1">CHOOSE(O$6,SUMIFS(INDIRECT("EB[" &amp; O$12 &amp; "]"),EB[indic_nrg],$A30,EB[Nositel],$B31,EB[Výběr],1,EB[unit],"TJ"),INDEX($BO31:$DW31,,O$4),O$9/(INDEX(Roky_výhled,,O$8)-Last_Bil)*(INDEX($BO31:$DW31,,O$8)-INDEX($D31:$BL31,,$E$1))+INDEX($D31:$BL31,,$E$1),O$9/(INDEX(Roky_výhled,,O$8)-INDEX(Roky_výhled,,O$8-1))*(INDEX($BO31:$DW31,,O$8)-INDEX($BO31:$DW31,,O$8-1))+INDEX($BO31:$DW31,,O$8-1))</f>
        <v>9349</v>
      </c>
      <c r="P31" s="173">
        <f ca="1">CHOOSE(P$6,SUMIFS(INDIRECT("EB[" &amp; P$12 &amp; "]"),EB[indic_nrg],$A30,EB[Nositel],$B31,EB[Výběr],1,EB[unit],"TJ"),INDEX($BO31:$DW31,,P$4),P$9/(INDEX(Roky_výhled,,P$8)-Last_Bil)*(INDEX($BO31:$DW31,,P$8)-INDEX($D31:$BL31,,$E$1))+INDEX($D31:$BL31,,$E$1),P$9/(INDEX(Roky_výhled,,P$8)-INDEX(Roky_výhled,,P$8-1))*(INDEX($BO31:$DW31,,P$8)-INDEX($BO31:$DW31,,P$8-1))+INDEX($BO31:$DW31,,P$8-1))</f>
        <v>8906</v>
      </c>
      <c r="Q31" s="173">
        <f ca="1">CHOOSE(Q$6,SUMIFS(INDIRECT("EB[" &amp; Q$12 &amp; "]"),EB[indic_nrg],$A30,EB[Nositel],$B31,EB[Výběr],1,EB[unit],"TJ"),INDEX($BO31:$DW31,,Q$4),Q$9/(INDEX(Roky_výhled,,Q$8)-Last_Bil)*(INDEX($BO31:$DW31,,Q$8)-INDEX($D31:$BL31,,$E$1))+INDEX($D31:$BL31,,$E$1),Q$9/(INDEX(Roky_výhled,,Q$8)-INDEX(Roky_výhled,,Q$8-1))*(INDEX($BO31:$DW31,,Q$8)-INDEX($BO31:$DW31,,Q$8-1))+INDEX($BO31:$DW31,,Q$8-1))</f>
        <v>17991</v>
      </c>
      <c r="R31" s="173">
        <f ca="1">CHOOSE(R$6,SUMIFS(INDIRECT("EB[" &amp; R$12 &amp; "]"),EB[indic_nrg],$A30,EB[Nositel],$B31,EB[Výběr],1,EB[unit],"TJ"),INDEX($BO31:$DW31,,R$4),R$9/(INDEX(Roky_výhled,,R$8)-Last_Bil)*(INDEX($BO31:$DW31,,R$8)-INDEX($D31:$BL31,,$E$1))+INDEX($D31:$BL31,,$E$1),R$9/(INDEX(Roky_výhled,,R$8)-INDEX(Roky_výhled,,R$8-1))*(INDEX($BO31:$DW31,,R$8)-INDEX($BO31:$DW31,,R$8-1))+INDEX($BO31:$DW31,,R$8-1))</f>
        <v>20005</v>
      </c>
      <c r="S31" s="173">
        <f ca="1">CHOOSE(S$6,SUMIFS(INDIRECT("EB[" &amp; S$12 &amp; "]"),EB[indic_nrg],$A30,EB[Nositel],$B31,EB[Výběr],1,EB[unit],"TJ"),INDEX($BO31:$DW31,,S$4),S$9/(INDEX(Roky_výhled,,S$8)-Last_Bil)*(INDEX($BO31:$DW31,,S$8)-INDEX($D31:$BL31,,$E$1))+INDEX($D31:$BL31,,$E$1),S$9/(INDEX(Roky_výhled,,S$8)-INDEX(Roky_výhled,,S$8-1))*(INDEX($BO31:$DW31,,S$8)-INDEX($BO31:$DW31,,S$8-1))+INDEX($BO31:$DW31,,S$8-1))</f>
        <v>3249</v>
      </c>
      <c r="T31" s="173">
        <f ca="1">CHOOSE(T$6,SUMIFS(INDIRECT("EB[" &amp; T$12 &amp; "]"),EB[indic_nrg],$A30,EB[Nositel],$B31,EB[Výběr],1,EB[unit],"TJ"),INDEX($BO31:$DW31,,T$4),T$9/(INDEX(Roky_výhled,,T$8)-Last_Bil)*(INDEX($BO31:$DW31,,T$8)-INDEX($D31:$BL31,,$E$1))+INDEX($D31:$BL31,,$E$1),T$9/(INDEX(Roky_výhled,,T$8)-INDEX(Roky_výhled,,T$8-1))*(INDEX($BO31:$DW31,,T$8)-INDEX($BO31:$DW31,,T$8-1))+INDEX($BO31:$DW31,,T$8-1))</f>
        <v>6922</v>
      </c>
      <c r="U31" s="173">
        <f ca="1">CHOOSE(U$6,SUMIFS(INDIRECT("EB[" &amp; U$12 &amp; "]"),EB[indic_nrg],$A30,EB[Nositel],$B31,EB[Výběr],1,EB[unit],"TJ"),INDEX($BO31:$DW31,,U$4),U$9/(INDEX(Roky_výhled,,U$8)-Last_Bil)*(INDEX($BO31:$DW31,,U$8)-INDEX($D31:$BL31,,$E$1))+INDEX($D31:$BL31,,$E$1),U$9/(INDEX(Roky_výhled,,U$8)-INDEX(Roky_výhled,,U$8-1))*(INDEX($BO31:$DW31,,U$8)-INDEX($BO31:$DW31,,U$8-1))+INDEX($BO31:$DW31,,U$8-1))</f>
        <v>2305</v>
      </c>
      <c r="V31" s="173">
        <f ca="1">CHOOSE(V$6,SUMIFS(INDIRECT("EB[" &amp; V$12 &amp; "]"),EB[indic_nrg],$A30,EB[Nositel],$B31,EB[Výběr],1,EB[unit],"TJ"),INDEX($BO31:$DW31,,V$4),V$9/(INDEX(Roky_výhled,,V$8)-Last_Bil)*(INDEX($BO31:$DW31,,V$8)-INDEX($D31:$BL31,,$E$1))+INDEX($D31:$BL31,,$E$1),V$9/(INDEX(Roky_výhled,,V$8)-INDEX(Roky_výhled,,V$8-1))*(INDEX($BO31:$DW31,,V$8)-INDEX($BO31:$DW31,,V$8-1))+INDEX($BO31:$DW31,,V$8-1))</f>
        <v>3333</v>
      </c>
      <c r="W31" s="173">
        <f ca="1">CHOOSE(W$6,SUMIFS(INDIRECT("EB[" &amp; W$12 &amp; "]"),EB[indic_nrg],$A30,EB[Nositel],$B31,EB[Výběr],1,EB[unit],"TJ"),INDEX($BO31:$DW31,,W$4),W$9/(INDEX(Roky_výhled,,W$8)-Last_Bil)*(INDEX($BO31:$DW31,,W$8)-INDEX($D31:$BL31,,$E$1))+INDEX($D31:$BL31,,$E$1),W$9/(INDEX(Roky_výhled,,W$8)-INDEX(Roky_výhled,,W$8-1))*(INDEX($BO31:$DW31,,W$8)-INDEX($BO31:$DW31,,W$8-1))+INDEX($BO31:$DW31,,W$8-1))</f>
        <v>1025</v>
      </c>
      <c r="X31" s="173">
        <f ca="1">CHOOSE(X$6,SUMIFS(INDIRECT("EB[" &amp; X$12 &amp; "]"),EB[indic_nrg],$A30,EB[Nositel],$B31,EB[Výběr],1,EB[unit],"TJ"),INDEX($BO31:$DW31,,X$4),X$9/(INDEX(Roky_výhled,,X$8)-Last_Bil)*(INDEX($BO31:$DW31,,X$8)-INDEX($D31:$BL31,,$E$1))+INDEX($D31:$BL31,,$E$1),X$9/(INDEX(Roky_výhled,,X$8)-INDEX(Roky_výhled,,X$8-1))*(INDEX($BO31:$DW31,,X$8)-INDEX($BO31:$DW31,,X$8-1))+INDEX($BO31:$DW31,,X$8-1))</f>
        <v>1550</v>
      </c>
      <c r="Y31" s="173">
        <f ca="1">CHOOSE(Y$6,SUMIFS(INDIRECT("EB[" &amp; Y$12 &amp; "]"),EB[indic_nrg],$A30,EB[Nositel],$B31,EB[Výběr],1,EB[unit],"TJ"),INDEX($BO31:$DW31,,Y$4),Y$9/(INDEX(Roky_výhled,,Y$8)-Last_Bil)*(INDEX($BO31:$DW31,,Y$8)-INDEX($D31:$BL31,,$E$1))+INDEX($D31:$BL31,,$E$1),Y$9/(INDEX(Roky_výhled,,Y$8)-INDEX(Roky_výhled,,Y$8-1))*(INDEX($BO31:$DW31,,Y$8)-INDEX($BO31:$DW31,,Y$8-1))+INDEX($BO31:$DW31,,Y$8-1))</f>
        <v>1316</v>
      </c>
      <c r="Z31" s="173">
        <f ca="1">CHOOSE(Z$6,SUMIFS(INDIRECT("EB[" &amp; Z$12 &amp; "]"),EB[indic_nrg],$A30,EB[Nositel],$B31,EB[Výběr],1,EB[unit],"TJ"),INDEX($BO31:$DW31,,Z$4),Z$9/(INDEX(Roky_výhled,,Z$8)-Last_Bil)*(INDEX($BO31:$DW31,,Z$8)-INDEX($D31:$BL31,,$E$1))+INDEX($D31:$BL31,,$E$1),Z$9/(INDEX(Roky_výhled,,Z$8)-INDEX(Roky_výhled,,Z$8-1))*(INDEX($BO31:$DW31,,Z$8)-INDEX($BO31:$DW31,,Z$8-1))+INDEX($BO31:$DW31,,Z$8-1))</f>
        <v>1253</v>
      </c>
      <c r="AA31" s="173">
        <f ca="1">CHOOSE(AA$6,SUMIFS(INDIRECT("EB[" &amp; AA$12 &amp; "]"),EB[indic_nrg],$A30,EB[Nositel],$B31,EB[Výběr],1,EB[unit],"TJ"),INDEX($BO31:$DW31,,AA$4),AA$9/(INDEX(Roky_výhled,,AA$8)-Last_Bil)*(INDEX($BO31:$DW31,,AA$8)-INDEX($D31:$BL31,,$E$1))+INDEX($D31:$BL31,,$E$1),AA$9/(INDEX(Roky_výhled,,AA$8)-INDEX(Roky_výhled,,AA$8-1))*(INDEX($BO31:$DW31,,AA$8)-INDEX($BO31:$DW31,,AA$8-1))+INDEX($BO31:$DW31,,AA$8-1))</f>
        <v>1327</v>
      </c>
      <c r="AB31" s="173">
        <f ca="1">CHOOSE(AB$6,SUMIFS(INDIRECT("EB[" &amp; AB$12 &amp; "]"),EB[indic_nrg],$A30,EB[Nositel],$B31,EB[Výběr],1,EB[unit],"TJ"),INDEX($BO31:$DW31,,AB$4),AB$9/(INDEX(Roky_výhled,,AB$8)-Last_Bil)*(INDEX($BO31:$DW31,,AB$8)-INDEX($D31:$BL31,,$E$1))+INDEX($D31:$BL31,,$E$1),AB$9/(INDEX(Roky_výhled,,AB$8)-INDEX(Roky_výhled,,AB$8-1))*(INDEX($BO31:$DW31,,AB$8)-INDEX($BO31:$DW31,,AB$8-1))+INDEX($BO31:$DW31,,AB$8-1))</f>
        <v>1052</v>
      </c>
      <c r="AC31" s="173">
        <f ca="1">CHOOSE(AC$6,SUMIFS(INDIRECT("EB[" &amp; AC$12 &amp; "]"),EB[indic_nrg],$A30,EB[Nositel],$B31,EB[Výběr],1,EB[unit],"TJ"),INDEX($BO31:$DW31,,AC$4),AC$9/(INDEX(Roky_výhled,,AC$8)-Last_Bil)*(INDEX($BO31:$DW31,,AC$8)-INDEX($D31:$BL31,,$E$1))+INDEX($D31:$BL31,,$E$1),AC$9/(INDEX(Roky_výhled,,AC$8)-INDEX(Roky_výhled,,AC$8-1))*(INDEX($BO31:$DW31,,AC$8)-INDEX($BO31:$DW31,,AC$8-1))+INDEX($BO31:$DW31,,AC$8-1))</f>
        <v>939</v>
      </c>
      <c r="AD31" s="173">
        <f ca="1">CHOOSE(AD$6,SUMIFS(INDIRECT("EB[" &amp; AD$12 &amp; "]"),EB[indic_nrg],$A30,EB[Nositel],$B31,EB[Výběr],1,EB[unit],"TJ"),INDEX($BO31:$DW31,,AD$4),AD$9/(INDEX(Roky_výhled,,AD$8)-Last_Bil)*(INDEX($BO31:$DW31,,AD$8)-INDEX($D31:$BL31,,$E$1))+INDEX($D31:$BL31,,$E$1),AD$9/(INDEX(Roky_výhled,,AD$8)-INDEX(Roky_výhled,,AD$8-1))*(INDEX($BO31:$DW31,,AD$8)-INDEX($BO31:$DW31,,AD$8-1))+INDEX($BO31:$DW31,,AD$8-1))</f>
        <v>929.2</v>
      </c>
      <c r="AE31" s="173">
        <f ca="1">CHOOSE(AE$6,SUMIFS(INDIRECT("EB[" &amp; AE$12 &amp; "]"),EB[indic_nrg],$A30,EB[Nositel],$B31,EB[Výběr],1,EB[unit],"TJ"),INDEX($BO31:$DW31,,AE$4),AE$9/(INDEX(Roky_výhled,,AE$8)-Last_Bil)*(INDEX($BO31:$DW31,,AE$8)-INDEX($D31:$BL31,,$E$1))+INDEX($D31:$BL31,,$E$1),AE$9/(INDEX(Roky_výhled,,AE$8)-INDEX(Roky_výhled,,AE$8-1))*(INDEX($BO31:$DW31,,AE$8)-INDEX($BO31:$DW31,,AE$8-1))+INDEX($BO31:$DW31,,AE$8-1))</f>
        <v>919.4</v>
      </c>
      <c r="AF31" s="173">
        <f ca="1">CHOOSE(AF$6,SUMIFS(INDIRECT("EB[" &amp; AF$12 &amp; "]"),EB[indic_nrg],$A30,EB[Nositel],$B31,EB[Výběr],1,EB[unit],"TJ"),INDEX($BO31:$DW31,,AF$4),AF$9/(INDEX(Roky_výhled,,AF$8)-Last_Bil)*(INDEX($BO31:$DW31,,AF$8)-INDEX($D31:$BL31,,$E$1))+INDEX($D31:$BL31,,$E$1),AF$9/(INDEX(Roky_výhled,,AF$8)-INDEX(Roky_výhled,,AF$8-1))*(INDEX($BO31:$DW31,,AF$8)-INDEX($BO31:$DW31,,AF$8-1))+INDEX($BO31:$DW31,,AF$8-1))</f>
        <v>909.6</v>
      </c>
      <c r="AG31" s="173">
        <f ca="1">CHOOSE(AG$6,SUMIFS(INDIRECT("EB[" &amp; AG$12 &amp; "]"),EB[indic_nrg],$A30,EB[Nositel],$B31,EB[Výběr],1,EB[unit],"TJ"),INDEX($BO31:$DW31,,AG$4),AG$9/(INDEX(Roky_výhled,,AG$8)-Last_Bil)*(INDEX($BO31:$DW31,,AG$8)-INDEX($D31:$BL31,,$E$1))+INDEX($D31:$BL31,,$E$1),AG$9/(INDEX(Roky_výhled,,AG$8)-INDEX(Roky_výhled,,AG$8-1))*(INDEX($BO31:$DW31,,AG$8)-INDEX($BO31:$DW31,,AG$8-1))+INDEX($BO31:$DW31,,AG$8-1))</f>
        <v>899.8</v>
      </c>
      <c r="AH31" s="173">
        <f ca="1">CHOOSE(AH$6,SUMIFS(INDIRECT("EB[" &amp; AH$12 &amp; "]"),EB[indic_nrg],$A30,EB[Nositel],$B31,EB[Výběr],1,EB[unit],"TJ"),INDEX($BO31:$DW31,,AH$4),AH$9/(INDEX(Roky_výhled,,AH$8)-Last_Bil)*(INDEX($BO31:$DW31,,AH$8)-INDEX($D31:$BL31,,$E$1))+INDEX($D31:$BL31,,$E$1),AH$9/(INDEX(Roky_výhled,,AH$8)-INDEX(Roky_výhled,,AH$8-1))*(INDEX($BO31:$DW31,,AH$8)-INDEX($BO31:$DW31,,AH$8-1))+INDEX($BO31:$DW31,,AH$8-1))</f>
        <v>890</v>
      </c>
      <c r="AI31" s="173">
        <f ca="1">CHOOSE(AI$6,SUMIFS(INDIRECT("EB[" &amp; AI$12 &amp; "]"),EB[indic_nrg],$A30,EB[Nositel],$B31,EB[Výběr],1,EB[unit],"TJ"),INDEX($BO31:$DW31,,AI$4),AI$9/(INDEX(Roky_výhled,,AI$8)-Last_Bil)*(INDEX($BO31:$DW31,,AI$8)-INDEX($D31:$BL31,,$E$1))+INDEX($D31:$BL31,,$E$1),AI$9/(INDEX(Roky_výhled,,AI$8)-INDEX(Roky_výhled,,AI$8-1))*(INDEX($BO31:$DW31,,AI$8)-INDEX($BO31:$DW31,,AI$8-1))+INDEX($BO31:$DW31,,AI$8-1))</f>
        <v>856</v>
      </c>
      <c r="AJ31" s="173">
        <f ca="1">CHOOSE(AJ$6,SUMIFS(INDIRECT("EB[" &amp; AJ$12 &amp; "]"),EB[indic_nrg],$A30,EB[Nositel],$B31,EB[Výběr],1,EB[unit],"TJ"),INDEX($BO31:$DW31,,AJ$4),AJ$9/(INDEX(Roky_výhled,,AJ$8)-Last_Bil)*(INDEX($BO31:$DW31,,AJ$8)-INDEX($D31:$BL31,,$E$1))+INDEX($D31:$BL31,,$E$1),AJ$9/(INDEX(Roky_výhled,,AJ$8)-INDEX(Roky_výhled,,AJ$8-1))*(INDEX($BO31:$DW31,,AJ$8)-INDEX($BO31:$DW31,,AJ$8-1))+INDEX($BO31:$DW31,,AJ$8-1))</f>
        <v>822</v>
      </c>
      <c r="AK31" s="173">
        <f ca="1">CHOOSE(AK$6,SUMIFS(INDIRECT("EB[" &amp; AK$12 &amp; "]"),EB[indic_nrg],$A30,EB[Nositel],$B31,EB[Výběr],1,EB[unit],"TJ"),INDEX($BO31:$DW31,,AK$4),AK$9/(INDEX(Roky_výhled,,AK$8)-Last_Bil)*(INDEX($BO31:$DW31,,AK$8)-INDEX($D31:$BL31,,$E$1))+INDEX($D31:$BL31,,$E$1),AK$9/(INDEX(Roky_výhled,,AK$8)-INDEX(Roky_výhled,,AK$8-1))*(INDEX($BO31:$DW31,,AK$8)-INDEX($BO31:$DW31,,AK$8-1))+INDEX($BO31:$DW31,,AK$8-1))</f>
        <v>788</v>
      </c>
      <c r="AL31" s="173">
        <f ca="1">CHOOSE(AL$6,SUMIFS(INDIRECT("EB[" &amp; AL$12 &amp; "]"),EB[indic_nrg],$A30,EB[Nositel],$B31,EB[Výběr],1,EB[unit],"TJ"),INDEX($BO31:$DW31,,AL$4),AL$9/(INDEX(Roky_výhled,,AL$8)-Last_Bil)*(INDEX($BO31:$DW31,,AL$8)-INDEX($D31:$BL31,,$E$1))+INDEX($D31:$BL31,,$E$1),AL$9/(INDEX(Roky_výhled,,AL$8)-INDEX(Roky_výhled,,AL$8-1))*(INDEX($BO31:$DW31,,AL$8)-INDEX($BO31:$DW31,,AL$8-1))+INDEX($BO31:$DW31,,AL$8-1))</f>
        <v>754</v>
      </c>
      <c r="AM31" s="173">
        <f ca="1">CHOOSE(AM$6,SUMIFS(INDIRECT("EB[" &amp; AM$12 &amp; "]"),EB[indic_nrg],$A30,EB[Nositel],$B31,EB[Výběr],1,EB[unit],"TJ"),INDEX($BO31:$DW31,,AM$4),AM$9/(INDEX(Roky_výhled,,AM$8)-Last_Bil)*(INDEX($BO31:$DW31,,AM$8)-INDEX($D31:$BL31,,$E$1))+INDEX($D31:$BL31,,$E$1),AM$9/(INDEX(Roky_výhled,,AM$8)-INDEX(Roky_výhled,,AM$8-1))*(INDEX($BO31:$DW31,,AM$8)-INDEX($BO31:$DW31,,AM$8-1))+INDEX($BO31:$DW31,,AM$8-1))</f>
        <v>720</v>
      </c>
      <c r="AN31" s="173">
        <f ca="1">CHOOSE(AN$6,SUMIFS(INDIRECT("EB[" &amp; AN$12 &amp; "]"),EB[indic_nrg],$A30,EB[Nositel],$B31,EB[Výběr],1,EB[unit],"TJ"),INDEX($BO31:$DW31,,AN$4),AN$9/(INDEX(Roky_výhled,,AN$8)-Last_Bil)*(INDEX($BO31:$DW31,,AN$8)-INDEX($D31:$BL31,,$E$1))+INDEX($D31:$BL31,,$E$1),AN$9/(INDEX(Roky_výhled,,AN$8)-INDEX(Roky_výhled,,AN$8-1))*(INDEX($BO31:$DW31,,AN$8)-INDEX($BO31:$DW31,,AN$8-1))+INDEX($BO31:$DW31,,AN$8-1))</f>
        <v>724</v>
      </c>
      <c r="AO31" s="173">
        <f ca="1">CHOOSE(AO$6,SUMIFS(INDIRECT("EB[" &amp; AO$12 &amp; "]"),EB[indic_nrg],$A30,EB[Nositel],$B31,EB[Výběr],1,EB[unit],"TJ"),INDEX($BO31:$DW31,,AO$4),AO$9/(INDEX(Roky_výhled,,AO$8)-Last_Bil)*(INDEX($BO31:$DW31,,AO$8)-INDEX($D31:$BL31,,$E$1))+INDEX($D31:$BL31,,$E$1),AO$9/(INDEX(Roky_výhled,,AO$8)-INDEX(Roky_výhled,,AO$8-1))*(INDEX($BO31:$DW31,,AO$8)-INDEX($BO31:$DW31,,AO$8-1))+INDEX($BO31:$DW31,,AO$8-1))</f>
        <v>728</v>
      </c>
      <c r="AP31" s="173">
        <f ca="1">CHOOSE(AP$6,SUMIFS(INDIRECT("EB[" &amp; AP$12 &amp; "]"),EB[indic_nrg],$A30,EB[Nositel],$B31,EB[Výběr],1,EB[unit],"TJ"),INDEX($BO31:$DW31,,AP$4),AP$9/(INDEX(Roky_výhled,,AP$8)-Last_Bil)*(INDEX($BO31:$DW31,,AP$8)-INDEX($D31:$BL31,,$E$1))+INDEX($D31:$BL31,,$E$1),AP$9/(INDEX(Roky_výhled,,AP$8)-INDEX(Roky_výhled,,AP$8-1))*(INDEX($BO31:$DW31,,AP$8)-INDEX($BO31:$DW31,,AP$8-1))+INDEX($BO31:$DW31,,AP$8-1))</f>
        <v>732</v>
      </c>
      <c r="AQ31" s="173">
        <f ca="1">CHOOSE(AQ$6,SUMIFS(INDIRECT("EB[" &amp; AQ$12 &amp; "]"),EB[indic_nrg],$A30,EB[Nositel],$B31,EB[Výběr],1,EB[unit],"TJ"),INDEX($BO31:$DW31,,AQ$4),AQ$9/(INDEX(Roky_výhled,,AQ$8)-Last_Bil)*(INDEX($BO31:$DW31,,AQ$8)-INDEX($D31:$BL31,,$E$1))+INDEX($D31:$BL31,,$E$1),AQ$9/(INDEX(Roky_výhled,,AQ$8)-INDEX(Roky_výhled,,AQ$8-1))*(INDEX($BO31:$DW31,,AQ$8)-INDEX($BO31:$DW31,,AQ$8-1))+INDEX($BO31:$DW31,,AQ$8-1))</f>
        <v>736</v>
      </c>
      <c r="AR31" s="173">
        <f ca="1">CHOOSE(AR$6,SUMIFS(INDIRECT("EB[" &amp; AR$12 &amp; "]"),EB[indic_nrg],$A30,EB[Nositel],$B31,EB[Výběr],1,EB[unit],"TJ"),INDEX($BO31:$DW31,,AR$4),AR$9/(INDEX(Roky_výhled,,AR$8)-Last_Bil)*(INDEX($BO31:$DW31,,AR$8)-INDEX($D31:$BL31,,$E$1))+INDEX($D31:$BL31,,$E$1),AR$9/(INDEX(Roky_výhled,,AR$8)-INDEX(Roky_výhled,,AR$8-1))*(INDEX($BO31:$DW31,,AR$8)-INDEX($BO31:$DW31,,AR$8-1))+INDEX($BO31:$DW31,,AR$8-1))</f>
        <v>740</v>
      </c>
      <c r="AS31" s="173">
        <f ca="1">CHOOSE(AS$6,SUMIFS(INDIRECT("EB[" &amp; AS$12 &amp; "]"),EB[indic_nrg],$A30,EB[Nositel],$B31,EB[Výběr],1,EB[unit],"TJ"),INDEX($BO31:$DW31,,AS$4),AS$9/(INDEX(Roky_výhled,,AS$8)-Last_Bil)*(INDEX($BO31:$DW31,,AS$8)-INDEX($D31:$BL31,,$E$1))+INDEX($D31:$BL31,,$E$1),AS$9/(INDEX(Roky_výhled,,AS$8)-INDEX(Roky_výhled,,AS$8-1))*(INDEX($BO31:$DW31,,AS$8)-INDEX($BO31:$DW31,,AS$8-1))+INDEX($BO31:$DW31,,AS$8-1))</f>
        <v>740</v>
      </c>
      <c r="AT31" s="173">
        <f ca="1">CHOOSE(AT$6,SUMIFS(INDIRECT("EB[" &amp; AT$12 &amp; "]"),EB[indic_nrg],$A30,EB[Nositel],$B31,EB[Výběr],1,EB[unit],"TJ"),INDEX($BO31:$DW31,,AT$4),AT$9/(INDEX(Roky_výhled,,AT$8)-Last_Bil)*(INDEX($BO31:$DW31,,AT$8)-INDEX($D31:$BL31,,$E$1))+INDEX($D31:$BL31,,$E$1),AT$9/(INDEX(Roky_výhled,,AT$8)-INDEX(Roky_výhled,,AT$8-1))*(INDEX($BO31:$DW31,,AT$8)-INDEX($BO31:$DW31,,AT$8-1))+INDEX($BO31:$DW31,,AT$8-1))</f>
        <v>740</v>
      </c>
      <c r="AU31" s="173">
        <f ca="1">CHOOSE(AU$6,SUMIFS(INDIRECT("EB[" &amp; AU$12 &amp; "]"),EB[indic_nrg],$A30,EB[Nositel],$B31,EB[Výběr],1,EB[unit],"TJ"),INDEX($BO31:$DW31,,AU$4),AU$9/(INDEX(Roky_výhled,,AU$8)-Last_Bil)*(INDEX($BO31:$DW31,,AU$8)-INDEX($D31:$BL31,,$E$1))+INDEX($D31:$BL31,,$E$1),AU$9/(INDEX(Roky_výhled,,AU$8)-INDEX(Roky_výhled,,AU$8-1))*(INDEX($BO31:$DW31,,AU$8)-INDEX($BO31:$DW31,,AU$8-1))+INDEX($BO31:$DW31,,AU$8-1))</f>
        <v>740</v>
      </c>
      <c r="AV31" s="173">
        <f ca="1">CHOOSE(AV$6,SUMIFS(INDIRECT("EB[" &amp; AV$12 &amp; "]"),EB[indic_nrg],$A30,EB[Nositel],$B31,EB[Výběr],1,EB[unit],"TJ"),INDEX($BO31:$DW31,,AV$4),AV$9/(INDEX(Roky_výhled,,AV$8)-Last_Bil)*(INDEX($BO31:$DW31,,AV$8)-INDEX($D31:$BL31,,$E$1))+INDEX($D31:$BL31,,$E$1),AV$9/(INDEX(Roky_výhled,,AV$8)-INDEX(Roky_výhled,,AV$8-1))*(INDEX($BO31:$DW31,,AV$8)-INDEX($BO31:$DW31,,AV$8-1))+INDEX($BO31:$DW31,,AV$8-1))</f>
        <v>740</v>
      </c>
      <c r="AW31" s="173">
        <f ca="1">CHOOSE(AW$6,SUMIFS(INDIRECT("EB[" &amp; AW$12 &amp; "]"),EB[indic_nrg],$A30,EB[Nositel],$B31,EB[Výběr],1,EB[unit],"TJ"),INDEX($BO31:$DW31,,AW$4),AW$9/(INDEX(Roky_výhled,,AW$8)-Last_Bil)*(INDEX($BO31:$DW31,,AW$8)-INDEX($D31:$BL31,,$E$1))+INDEX($D31:$BL31,,$E$1),AW$9/(INDEX(Roky_výhled,,AW$8)-INDEX(Roky_výhled,,AW$8-1))*(INDEX($BO31:$DW31,,AW$8)-INDEX($BO31:$DW31,,AW$8-1))+INDEX($BO31:$DW31,,AW$8-1))</f>
        <v>740</v>
      </c>
      <c r="AX31" s="173">
        <f ca="1">CHOOSE(AX$6,SUMIFS(INDIRECT("EB[" &amp; AX$12 &amp; "]"),EB[indic_nrg],$A30,EB[Nositel],$B31,EB[Výběr],1,EB[unit],"TJ"),INDEX($BO31:$DW31,,AX$4),AX$9/(INDEX(Roky_výhled,,AX$8)-Last_Bil)*(INDEX($BO31:$DW31,,AX$8)-INDEX($D31:$BL31,,$E$1))+INDEX($D31:$BL31,,$E$1),AX$9/(INDEX(Roky_výhled,,AX$8)-INDEX(Roky_výhled,,AX$8-1))*(INDEX($BO31:$DW31,,AX$8)-INDEX($BO31:$DW31,,AX$8-1))+INDEX($BO31:$DW31,,AX$8-1))</f>
        <v>730</v>
      </c>
      <c r="AY31" s="173">
        <f ca="1">CHOOSE(AY$6,SUMIFS(INDIRECT("EB[" &amp; AY$12 &amp; "]"),EB[indic_nrg],$A30,EB[Nositel],$B31,EB[Výběr],1,EB[unit],"TJ"),INDEX($BO31:$DW31,,AY$4),AY$9/(INDEX(Roky_výhled,,AY$8)-Last_Bil)*(INDEX($BO31:$DW31,,AY$8)-INDEX($D31:$BL31,,$E$1))+INDEX($D31:$BL31,,$E$1),AY$9/(INDEX(Roky_výhled,,AY$8)-INDEX(Roky_výhled,,AY$8-1))*(INDEX($BO31:$DW31,,AY$8)-INDEX($BO31:$DW31,,AY$8-1))+INDEX($BO31:$DW31,,AY$8-1))</f>
        <v>720</v>
      </c>
      <c r="AZ31" s="173">
        <f ca="1">CHOOSE(AZ$6,SUMIFS(INDIRECT("EB[" &amp; AZ$12 &amp; "]"),EB[indic_nrg],$A30,EB[Nositel],$B31,EB[Výběr],1,EB[unit],"TJ"),INDEX($BO31:$DW31,,AZ$4),AZ$9/(INDEX(Roky_výhled,,AZ$8)-Last_Bil)*(INDEX($BO31:$DW31,,AZ$8)-INDEX($D31:$BL31,,$E$1))+INDEX($D31:$BL31,,$E$1),AZ$9/(INDEX(Roky_výhled,,AZ$8)-INDEX(Roky_výhled,,AZ$8-1))*(INDEX($BO31:$DW31,,AZ$8)-INDEX($BO31:$DW31,,AZ$8-1))+INDEX($BO31:$DW31,,AZ$8-1))</f>
        <v>710.00000000000011</v>
      </c>
      <c r="BA31" s="173">
        <f ca="1">CHOOSE(BA$6,SUMIFS(INDIRECT("EB[" &amp; BA$12 &amp; "]"),EB[indic_nrg],$A30,EB[Nositel],$B31,EB[Výběr],1,EB[unit],"TJ"),INDEX($BO31:$DW31,,BA$4),BA$9/(INDEX(Roky_výhled,,BA$8)-Last_Bil)*(INDEX($BO31:$DW31,,BA$8)-INDEX($D31:$BL31,,$E$1))+INDEX($D31:$BL31,,$E$1),BA$9/(INDEX(Roky_výhled,,BA$8)-INDEX(Roky_výhled,,BA$8-1))*(INDEX($BO31:$DW31,,BA$8)-INDEX($BO31:$DW31,,BA$8-1))+INDEX($BO31:$DW31,,BA$8-1))</f>
        <v>700.00000000000011</v>
      </c>
      <c r="BB31" s="173">
        <f ca="1">CHOOSE(BB$6,SUMIFS(INDIRECT("EB[" &amp; BB$12 &amp; "]"),EB[indic_nrg],$A30,EB[Nositel],$B31,EB[Výběr],1,EB[unit],"TJ"),INDEX($BO31:$DW31,,BB$4),BB$9/(INDEX(Roky_výhled,,BB$8)-Last_Bil)*(INDEX($BO31:$DW31,,BB$8)-INDEX($D31:$BL31,,$E$1))+INDEX($D31:$BL31,,$E$1),BB$9/(INDEX(Roky_výhled,,BB$8)-INDEX(Roky_výhled,,BB$8-1))*(INDEX($BO31:$DW31,,BB$8)-INDEX($BO31:$DW31,,BB$8-1))+INDEX($BO31:$DW31,,BB$8-1))</f>
        <v>690.00000000000011</v>
      </c>
      <c r="BC31" s="173">
        <f ca="1">CHOOSE(BC$6,SUMIFS(INDIRECT("EB[" &amp; BC$12 &amp; "]"),EB[indic_nrg],$A30,EB[Nositel],$B31,EB[Výběr],1,EB[unit],"TJ"),INDEX($BO31:$DW31,,BC$4),BC$9/(INDEX(Roky_výhled,,BC$8)-Last_Bil)*(INDEX($BO31:$DW31,,BC$8)-INDEX($D31:$BL31,,$E$1))+INDEX($D31:$BL31,,$E$1),BC$9/(INDEX(Roky_výhled,,BC$8)-INDEX(Roky_výhled,,BC$8-1))*(INDEX($BO31:$DW31,,BC$8)-INDEX($BO31:$DW31,,BC$8-1))+INDEX($BO31:$DW31,,BC$8-1))</f>
        <v>692.00000000000011</v>
      </c>
      <c r="BD31" s="173">
        <f ca="1">CHOOSE(BD$6,SUMIFS(INDIRECT("EB[" &amp; BD$12 &amp; "]"),EB[indic_nrg],$A30,EB[Nositel],$B31,EB[Výběr],1,EB[unit],"TJ"),INDEX($BO31:$DW31,,BD$4),BD$9/(INDEX(Roky_výhled,,BD$8)-Last_Bil)*(INDEX($BO31:$DW31,,BD$8)-INDEX($D31:$BL31,,$E$1))+INDEX($D31:$BL31,,$E$1),BD$9/(INDEX(Roky_výhled,,BD$8)-INDEX(Roky_výhled,,BD$8-1))*(INDEX($BO31:$DW31,,BD$8)-INDEX($BO31:$DW31,,BD$8-1))+INDEX($BO31:$DW31,,BD$8-1))</f>
        <v>694.00000000000011</v>
      </c>
      <c r="BE31" s="173">
        <f ca="1">CHOOSE(BE$6,SUMIFS(INDIRECT("EB[" &amp; BE$12 &amp; "]"),EB[indic_nrg],$A30,EB[Nositel],$B31,EB[Výběr],1,EB[unit],"TJ"),INDEX($BO31:$DW31,,BE$4),BE$9/(INDEX(Roky_výhled,,BE$8)-Last_Bil)*(INDEX($BO31:$DW31,,BE$8)-INDEX($D31:$BL31,,$E$1))+INDEX($D31:$BL31,,$E$1),BE$9/(INDEX(Roky_výhled,,BE$8)-INDEX(Roky_výhled,,BE$8-1))*(INDEX($BO31:$DW31,,BE$8)-INDEX($BO31:$DW31,,BE$8-1))+INDEX($BO31:$DW31,,BE$8-1))</f>
        <v>696.00000000000011</v>
      </c>
      <c r="BF31" s="173">
        <f ca="1">CHOOSE(BF$6,SUMIFS(INDIRECT("EB[" &amp; BF$12 &amp; "]"),EB[indic_nrg],$A30,EB[Nositel],$B31,EB[Výběr],1,EB[unit],"TJ"),INDEX($BO31:$DW31,,BF$4),BF$9/(INDEX(Roky_výhled,,BF$8)-Last_Bil)*(INDEX($BO31:$DW31,,BF$8)-INDEX($D31:$BL31,,$E$1))+INDEX($D31:$BL31,,$E$1),BF$9/(INDEX(Roky_výhled,,BF$8)-INDEX(Roky_výhled,,BF$8-1))*(INDEX($BO31:$DW31,,BF$8)-INDEX($BO31:$DW31,,BF$8-1))+INDEX($BO31:$DW31,,BF$8-1))</f>
        <v>698.00000000000011</v>
      </c>
      <c r="BG31" s="173">
        <f ca="1">CHOOSE(BG$6,SUMIFS(INDIRECT("EB[" &amp; BG$12 &amp; "]"),EB[indic_nrg],$A30,EB[Nositel],$B31,EB[Výběr],1,EB[unit],"TJ"),INDEX($BO31:$DW31,,BG$4),BG$9/(INDEX(Roky_výhled,,BG$8)-Last_Bil)*(INDEX($BO31:$DW31,,BG$8)-INDEX($D31:$BL31,,$E$1))+INDEX($D31:$BL31,,$E$1),BG$9/(INDEX(Roky_výhled,,BG$8)-INDEX(Roky_výhled,,BG$8-1))*(INDEX($BO31:$DW31,,BG$8)-INDEX($BO31:$DW31,,BG$8-1))+INDEX($BO31:$DW31,,BG$8-1))</f>
        <v>700.00000000000011</v>
      </c>
      <c r="BH31" s="173">
        <f ca="1">CHOOSE(BH$6,SUMIFS(INDIRECT("EB[" &amp; BH$12 &amp; "]"),EB[indic_nrg],$A30,EB[Nositel],$B31,EB[Výběr],1,EB[unit],"TJ"),INDEX($BO31:$DW31,,BH$4),BH$9/(INDEX(Roky_výhled,,BH$8)-Last_Bil)*(INDEX($BO31:$DW31,,BH$8)-INDEX($D31:$BL31,,$E$1))+INDEX($D31:$BL31,,$E$1),BH$9/(INDEX(Roky_výhled,,BH$8)-INDEX(Roky_výhled,,BH$8-1))*(INDEX($BO31:$DW31,,BH$8)-INDEX($BO31:$DW31,,BH$8-1))+INDEX($BO31:$DW31,,BH$8-1))</f>
        <v>716.00000000000011</v>
      </c>
      <c r="BI31" s="173">
        <f ca="1">CHOOSE(BI$6,SUMIFS(INDIRECT("EB[" &amp; BI$12 &amp; "]"),EB[indic_nrg],$A30,EB[Nositel],$B31,EB[Výběr],1,EB[unit],"TJ"),INDEX($BO31:$DW31,,BI$4),BI$9/(INDEX(Roky_výhled,,BI$8)-Last_Bil)*(INDEX($BO31:$DW31,,BI$8)-INDEX($D31:$BL31,,$E$1))+INDEX($D31:$BL31,,$E$1),BI$9/(INDEX(Roky_výhled,,BI$8)-INDEX(Roky_výhled,,BI$8-1))*(INDEX($BO31:$DW31,,BI$8)-INDEX($BO31:$DW31,,BI$8-1))+INDEX($BO31:$DW31,,BI$8-1))</f>
        <v>732.00000000000011</v>
      </c>
      <c r="BJ31" s="173">
        <f ca="1">CHOOSE(BJ$6,SUMIFS(INDIRECT("EB[" &amp; BJ$12 &amp; "]"),EB[indic_nrg],$A30,EB[Nositel],$B31,EB[Výběr],1,EB[unit],"TJ"),INDEX($BO31:$DW31,,BJ$4),BJ$9/(INDEX(Roky_výhled,,BJ$8)-Last_Bil)*(INDEX($BO31:$DW31,,BJ$8)-INDEX($D31:$BL31,,$E$1))+INDEX($D31:$BL31,,$E$1),BJ$9/(INDEX(Roky_výhled,,BJ$8)-INDEX(Roky_výhled,,BJ$8-1))*(INDEX($BO31:$DW31,,BJ$8)-INDEX($BO31:$DW31,,BJ$8-1))+INDEX($BO31:$DW31,,BJ$8-1))</f>
        <v>748</v>
      </c>
      <c r="BK31" s="173">
        <f ca="1">CHOOSE(BK$6,SUMIFS(INDIRECT("EB[" &amp; BK$12 &amp; "]"),EB[indic_nrg],$A30,EB[Nositel],$B31,EB[Výběr],1,EB[unit],"TJ"),INDEX($BO31:$DW31,,BK$4),BK$9/(INDEX(Roky_výhled,,BK$8)-Last_Bil)*(INDEX($BO31:$DW31,,BK$8)-INDEX($D31:$BL31,,$E$1))+INDEX($D31:$BL31,,$E$1),BK$9/(INDEX(Roky_výhled,,BK$8)-INDEX(Roky_výhled,,BK$8-1))*(INDEX($BO31:$DW31,,BK$8)-INDEX($BO31:$DW31,,BK$8-1))+INDEX($BO31:$DW31,,BK$8-1))</f>
        <v>764</v>
      </c>
      <c r="BL31" s="174">
        <f ca="1">CHOOSE(BL$6,SUMIFS(INDIRECT("EB[" &amp; BL$12 &amp; "]"),EB[indic_nrg],$A30,EB[Nositel],$B31,EB[Výběr],1,EB[unit],"TJ"),INDEX($BO31:$DW31,,BL$4),BL$9/(INDEX(Roky_výhled,,BL$8)-Last_Bil)*(INDEX($BO31:$DW31,,BL$8)-INDEX($D31:$BL31,,$E$1))+INDEX($D31:$BL31,,$E$1),BL$9/(INDEX(Roky_výhled,,BL$8)-INDEX(Roky_výhled,,BL$8-1))*(INDEX($BO31:$DW31,,BL$8)-INDEX($BO31:$DW31,,BL$8-1))+INDEX($BO31:$DW31,,BL$8-1))</f>
        <v>780</v>
      </c>
      <c r="BM31"/>
      <c r="BN31" s="220" t="str">
        <f t="shared" ref="BN31:BN45" si="108">C31</f>
        <v>Tuhá paliva</v>
      </c>
      <c r="BO31" s="282">
        <v>1119.9999999999998</v>
      </c>
      <c r="BP31" s="283">
        <v>1450.0000000000002</v>
      </c>
      <c r="BQ31" s="283">
        <v>890</v>
      </c>
      <c r="BR31" s="283">
        <v>720</v>
      </c>
      <c r="BS31" s="283">
        <v>740</v>
      </c>
      <c r="BT31" s="283">
        <v>740</v>
      </c>
      <c r="BU31" s="283">
        <v>690.00000000000011</v>
      </c>
      <c r="BV31" s="283">
        <v>700.00000000000011</v>
      </c>
      <c r="BW31" s="283">
        <v>780</v>
      </c>
      <c r="BX31" s="283">
        <v>860.00000000000011</v>
      </c>
      <c r="BY31" s="284">
        <v>910</v>
      </c>
      <c r="BZ31" s="281"/>
      <c r="CA31" s="281"/>
      <c r="CB31" s="281"/>
      <c r="CC31" s="281"/>
      <c r="CD31" s="281"/>
      <c r="CE31" s="281"/>
      <c r="CF31" s="281"/>
      <c r="CG31" s="281"/>
      <c r="CH31" s="281"/>
      <c r="CI31" s="281"/>
      <c r="CJ31" s="281"/>
      <c r="CK31" s="281"/>
      <c r="CL31" s="281"/>
      <c r="CM31" s="281"/>
      <c r="CN31" s="281"/>
      <c r="CO31" s="281"/>
      <c r="CP31" s="281"/>
      <c r="CQ31" s="281"/>
      <c r="CR31" s="281"/>
      <c r="CS31" s="281"/>
      <c r="CT31" s="281"/>
      <c r="CU31" s="281"/>
      <c r="CV31" s="281"/>
      <c r="CW31" s="281"/>
      <c r="CX31" s="281"/>
      <c r="CY31" s="281"/>
      <c r="CZ31" s="281"/>
      <c r="DA31" s="281"/>
      <c r="DB31" s="281"/>
      <c r="DC31" s="281"/>
      <c r="DD31" s="281"/>
      <c r="DE31" s="281"/>
      <c r="DF31" s="281"/>
      <c r="DG31" s="281"/>
      <c r="DH31" s="281"/>
      <c r="DI31" s="281"/>
      <c r="DJ31" s="281"/>
      <c r="DK31" s="281"/>
      <c r="DL31" s="281"/>
      <c r="DM31" s="281"/>
      <c r="DN31" s="281"/>
      <c r="DO31" s="281"/>
      <c r="DP31" s="281"/>
      <c r="DQ31" s="281"/>
      <c r="DR31" s="281"/>
      <c r="DS31" s="281"/>
      <c r="DT31" s="281"/>
      <c r="DU31" s="281"/>
      <c r="DV31" s="281"/>
      <c r="DW31" s="281"/>
    </row>
    <row r="32" spans="1:127" s="196" customFormat="1" x14ac:dyDescent="0.25">
      <c r="A32" s="196" t="str">
        <f t="shared" ref="A32:A44" si="109">A31</f>
        <v>B_102035</v>
      </c>
      <c r="B32" t="s">
        <v>3129</v>
      </c>
      <c r="C32" s="179" t="str">
        <f t="shared" si="107"/>
        <v>Kapalná paliva</v>
      </c>
      <c r="D32" s="215">
        <f ca="1">CHOOSE(D$6,SUMIFS(INDIRECT("EB[" &amp; D$12 &amp; "]"),EB[indic_nrg],$A31,EB[Nositel],$B32,EB[Výběr],1,EB[unit],"TJ"),INDEX($BO32:$DW32,,D$4),D$9/(INDEX(Roky_výhled,,D$8)-Last_Bil)*(INDEX($BO32:$DW32,,D$8)-INDEX($D32:$BL32,,$E$1))+INDEX($D32:$BL32,,$E$1),D$9/(INDEX(Roky_výhled,,D$8)-INDEX(Roky_výhled,,D$8-1))*(INDEX($BO32:$DW32,,D$8)-INDEX($BO32:$DW32,,D$8-1))+INDEX($BO32:$DW32,,D$8-1))</f>
        <v>2124</v>
      </c>
      <c r="E32" s="173">
        <f ca="1">CHOOSE(E$6,SUMIFS(INDIRECT("EB[" &amp; E$12 &amp; "]"),EB[indic_nrg],$A31,EB[Nositel],$B32,EB[Výběr],1,EB[unit],"TJ"),INDEX($BO32:$DW32,,E$4),E$9/(INDEX(Roky_výhled,,E$8)-Last_Bil)*(INDEX($BO32:$DW32,,E$8)-INDEX($D32:$BL32,,$E$1))+INDEX($D32:$BL32,,$E$1),E$9/(INDEX(Roky_výhled,,E$8)-INDEX(Roky_výhled,,E$8-1))*(INDEX($BO32:$DW32,,E$8)-INDEX($BO32:$DW32,,E$8-1))+INDEX($BO32:$DW32,,E$8-1))</f>
        <v>2124</v>
      </c>
      <c r="F32" s="173">
        <f ca="1">CHOOSE(F$6,SUMIFS(INDIRECT("EB[" &amp; F$12 &amp; "]"),EB[indic_nrg],$A31,EB[Nositel],$B32,EB[Výběr],1,EB[unit],"TJ"),INDEX($BO32:$DW32,,F$4),F$9/(INDEX(Roky_výhled,,F$8)-Last_Bil)*(INDEX($BO32:$DW32,,F$8)-INDEX($D32:$BL32,,$E$1))+INDEX($D32:$BL32,,$E$1),F$9/(INDEX(Roky_výhled,,F$8)-INDEX(Roky_výhled,,F$8-1))*(INDEX($BO32:$DW32,,F$8)-INDEX($BO32:$DW32,,F$8-1))+INDEX($BO32:$DW32,,F$8-1))</f>
        <v>2124</v>
      </c>
      <c r="G32" s="173">
        <f ca="1">CHOOSE(G$6,SUMIFS(INDIRECT("EB[" &amp; G$12 &amp; "]"),EB[indic_nrg],$A31,EB[Nositel],$B32,EB[Výběr],1,EB[unit],"TJ"),INDEX($BO32:$DW32,,G$4),G$9/(INDEX(Roky_výhled,,G$8)-Last_Bil)*(INDEX($BO32:$DW32,,G$8)-INDEX($D32:$BL32,,$E$1))+INDEX($D32:$BL32,,$E$1),G$9/(INDEX(Roky_výhled,,G$8)-INDEX(Roky_výhled,,G$8-1))*(INDEX($BO32:$DW32,,G$8)-INDEX($BO32:$DW32,,G$8-1))+INDEX($BO32:$DW32,,G$8-1))</f>
        <v>2125</v>
      </c>
      <c r="H32" s="173">
        <f ca="1">CHOOSE(H$6,SUMIFS(INDIRECT("EB[" &amp; H$12 &amp; "]"),EB[indic_nrg],$A31,EB[Nositel],$B32,EB[Výběr],1,EB[unit],"TJ"),INDEX($BO32:$DW32,,H$4),H$9/(INDEX(Roky_výhled,,H$8)-Last_Bil)*(INDEX($BO32:$DW32,,H$8)-INDEX($D32:$BL32,,$E$1))+INDEX($D32:$BL32,,$E$1),H$9/(INDEX(Roky_výhled,,H$8)-INDEX(Roky_výhled,,H$8-1))*(INDEX($BO32:$DW32,,H$8)-INDEX($BO32:$DW32,,H$8-1))+INDEX($BO32:$DW32,,H$8-1))</f>
        <v>2126</v>
      </c>
      <c r="I32" s="173">
        <f ca="1">CHOOSE(I$6,SUMIFS(INDIRECT("EB[" &amp; I$12 &amp; "]"),EB[indic_nrg],$A31,EB[Nositel],$B32,EB[Výběr],1,EB[unit],"TJ"),INDEX($BO32:$DW32,,I$4),I$9/(INDEX(Roky_výhled,,I$8)-Last_Bil)*(INDEX($BO32:$DW32,,I$8)-INDEX($D32:$BL32,,$E$1))+INDEX($D32:$BL32,,$E$1),I$9/(INDEX(Roky_výhled,,I$8)-INDEX(Roky_výhled,,I$8-1))*(INDEX($BO32:$DW32,,I$8)-INDEX($BO32:$DW32,,I$8-1))+INDEX($BO32:$DW32,,I$8-1))</f>
        <v>2890</v>
      </c>
      <c r="J32" s="173">
        <f ca="1">CHOOSE(J$6,SUMIFS(INDIRECT("EB[" &amp; J$12 &amp; "]"),EB[indic_nrg],$A31,EB[Nositel],$B32,EB[Výběr],1,EB[unit],"TJ"),INDEX($BO32:$DW32,,J$4),J$9/(INDEX(Roky_výhled,,J$8)-Last_Bil)*(INDEX($BO32:$DW32,,J$8)-INDEX($D32:$BL32,,$E$1))+INDEX($D32:$BL32,,$E$1),J$9/(INDEX(Roky_výhled,,J$8)-INDEX(Roky_výhled,,J$8-1))*(INDEX($BO32:$DW32,,J$8)-INDEX($BO32:$DW32,,J$8-1))+INDEX($BO32:$DW32,,J$8-1))</f>
        <v>3232</v>
      </c>
      <c r="K32" s="173">
        <f ca="1">CHOOSE(K$6,SUMIFS(INDIRECT("EB[" &amp; K$12 &amp; "]"),EB[indic_nrg],$A31,EB[Nositel],$B32,EB[Výběr],1,EB[unit],"TJ"),INDEX($BO32:$DW32,,K$4),K$9/(INDEX(Roky_výhled,,K$8)-Last_Bil)*(INDEX($BO32:$DW32,,K$8)-INDEX($D32:$BL32,,$E$1))+INDEX($D32:$BL32,,$E$1),K$9/(INDEX(Roky_výhled,,K$8)-INDEX(Roky_výhled,,K$8-1))*(INDEX($BO32:$DW32,,K$8)-INDEX($BO32:$DW32,,K$8-1))+INDEX($BO32:$DW32,,K$8-1))</f>
        <v>1234</v>
      </c>
      <c r="L32" s="173">
        <f ca="1">CHOOSE(L$6,SUMIFS(INDIRECT("EB[" &amp; L$12 &amp; "]"),EB[indic_nrg],$A31,EB[Nositel],$B32,EB[Výběr],1,EB[unit],"TJ"),INDEX($BO32:$DW32,,L$4),L$9/(INDEX(Roky_výhled,,L$8)-Last_Bil)*(INDEX($BO32:$DW32,,L$8)-INDEX($D32:$BL32,,$E$1))+INDEX($D32:$BL32,,$E$1),L$9/(INDEX(Roky_výhled,,L$8)-INDEX(Roky_výhled,,L$8-1))*(INDEX($BO32:$DW32,,L$8)-INDEX($BO32:$DW32,,L$8-1))+INDEX($BO32:$DW32,,L$8-1))</f>
        <v>1277</v>
      </c>
      <c r="M32" s="173">
        <f ca="1">CHOOSE(M$6,SUMIFS(INDIRECT("EB[" &amp; M$12 &amp; "]"),EB[indic_nrg],$A31,EB[Nositel],$B32,EB[Výběr],1,EB[unit],"TJ"),INDEX($BO32:$DW32,,M$4),M$9/(INDEX(Roky_výhled,,M$8)-Last_Bil)*(INDEX($BO32:$DW32,,M$8)-INDEX($D32:$BL32,,$E$1))+INDEX($D32:$BL32,,$E$1),M$9/(INDEX(Roky_výhled,,M$8)-INDEX(Roky_výhled,,M$8-1))*(INDEX($BO32:$DW32,,M$8)-INDEX($BO32:$DW32,,M$8-1))+INDEX($BO32:$DW32,,M$8-1))</f>
        <v>299</v>
      </c>
      <c r="N32" s="173">
        <f ca="1">CHOOSE(N$6,SUMIFS(INDIRECT("EB[" &amp; N$12 &amp; "]"),EB[indic_nrg],$A31,EB[Nositel],$B32,EB[Výběr],1,EB[unit],"TJ"),INDEX($BO32:$DW32,,N$4),N$9/(INDEX(Roky_výhled,,N$8)-Last_Bil)*(INDEX($BO32:$DW32,,N$8)-INDEX($D32:$BL32,,$E$1))+INDEX($D32:$BL32,,$E$1),N$9/(INDEX(Roky_výhled,,N$8)-INDEX(Roky_výhled,,N$8-1))*(INDEX($BO32:$DW32,,N$8)-INDEX($BO32:$DW32,,N$8-1))+INDEX($BO32:$DW32,,N$8-1))</f>
        <v>256</v>
      </c>
      <c r="O32" s="173">
        <f ca="1">CHOOSE(O$6,SUMIFS(INDIRECT("EB[" &amp; O$12 &amp; "]"),EB[indic_nrg],$A31,EB[Nositel],$B32,EB[Výběr],1,EB[unit],"TJ"),INDEX($BO32:$DW32,,O$4),O$9/(INDEX(Roky_výhled,,O$8)-Last_Bil)*(INDEX($BO32:$DW32,,O$8)-INDEX($D32:$BL32,,$E$1))+INDEX($D32:$BL32,,$E$1),O$9/(INDEX(Roky_výhled,,O$8)-INDEX(Roky_výhled,,O$8-1))*(INDEX($BO32:$DW32,,O$8)-INDEX($BO32:$DW32,,O$8-1))+INDEX($BO32:$DW32,,O$8-1))</f>
        <v>126</v>
      </c>
      <c r="P32" s="173">
        <f ca="1">CHOOSE(P$6,SUMIFS(INDIRECT("EB[" &amp; P$12 &amp; "]"),EB[indic_nrg],$A31,EB[Nositel],$B32,EB[Výběr],1,EB[unit],"TJ"),INDEX($BO32:$DW32,,P$4),P$9/(INDEX(Roky_výhled,,P$8)-Last_Bil)*(INDEX($BO32:$DW32,,P$8)-INDEX($D32:$BL32,,$E$1))+INDEX($D32:$BL32,,$E$1),P$9/(INDEX(Roky_výhled,,P$8)-INDEX(Roky_výhled,,P$8-1))*(INDEX($BO32:$DW32,,P$8)-INDEX($BO32:$DW32,,P$8-1))+INDEX($BO32:$DW32,,P$8-1))</f>
        <v>545</v>
      </c>
      <c r="Q32" s="173">
        <f ca="1">CHOOSE(Q$6,SUMIFS(INDIRECT("EB[" &amp; Q$12 &amp; "]"),EB[indic_nrg],$A31,EB[Nositel],$B32,EB[Výběr],1,EB[unit],"TJ"),INDEX($BO32:$DW32,,Q$4),Q$9/(INDEX(Roky_výhled,,Q$8)-Last_Bil)*(INDEX($BO32:$DW32,,Q$8)-INDEX($D32:$BL32,,$E$1))+INDEX($D32:$BL32,,$E$1),Q$9/(INDEX(Roky_výhled,,Q$8)-INDEX(Roky_výhled,,Q$8-1))*(INDEX($BO32:$DW32,,Q$8)-INDEX($BO32:$DW32,,Q$8-1))+INDEX($BO32:$DW32,,Q$8-1))</f>
        <v>503</v>
      </c>
      <c r="R32" s="173">
        <f ca="1">CHOOSE(R$6,SUMIFS(INDIRECT("EB[" &amp; R$12 &amp; "]"),EB[indic_nrg],$A31,EB[Nositel],$B32,EB[Výběr],1,EB[unit],"TJ"),INDEX($BO32:$DW32,,R$4),R$9/(INDEX(Roky_výhled,,R$8)-Last_Bil)*(INDEX($BO32:$DW32,,R$8)-INDEX($D32:$BL32,,$E$1))+INDEX($D32:$BL32,,$E$1),R$9/(INDEX(Roky_výhled,,R$8)-INDEX(Roky_výhled,,R$8-1))*(INDEX($BO32:$DW32,,R$8)-INDEX($BO32:$DW32,,R$8-1))+INDEX($BO32:$DW32,,R$8-1))</f>
        <v>666</v>
      </c>
      <c r="S32" s="173">
        <f ca="1">CHOOSE(S$6,SUMIFS(INDIRECT("EB[" &amp; S$12 &amp; "]"),EB[indic_nrg],$A31,EB[Nositel],$B32,EB[Výběr],1,EB[unit],"TJ"),INDEX($BO32:$DW32,,S$4),S$9/(INDEX(Roky_výhled,,S$8)-Last_Bil)*(INDEX($BO32:$DW32,,S$8)-INDEX($D32:$BL32,,$E$1))+INDEX($D32:$BL32,,$E$1),S$9/(INDEX(Roky_výhled,,S$8)-INDEX(Roky_výhled,,S$8-1))*(INDEX($BO32:$DW32,,S$8)-INDEX($BO32:$DW32,,S$8-1))+INDEX($BO32:$DW32,,S$8-1))</f>
        <v>498</v>
      </c>
      <c r="T32" s="173">
        <f ca="1">CHOOSE(T$6,SUMIFS(INDIRECT("EB[" &amp; T$12 &amp; "]"),EB[indic_nrg],$A31,EB[Nositel],$B32,EB[Výběr],1,EB[unit],"TJ"),INDEX($BO32:$DW32,,T$4),T$9/(INDEX(Roky_výhled,,T$8)-Last_Bil)*(INDEX($BO32:$DW32,,T$8)-INDEX($D32:$BL32,,$E$1))+INDEX($D32:$BL32,,$E$1),T$9/(INDEX(Roky_výhled,,T$8)-INDEX(Roky_výhled,,T$8-1))*(INDEX($BO32:$DW32,,T$8)-INDEX($BO32:$DW32,,T$8-1))+INDEX($BO32:$DW32,,T$8-1))</f>
        <v>625</v>
      </c>
      <c r="U32" s="173">
        <f ca="1">CHOOSE(U$6,SUMIFS(INDIRECT("EB[" &amp; U$12 &amp; "]"),EB[indic_nrg],$A31,EB[Nositel],$B32,EB[Výběr],1,EB[unit],"TJ"),INDEX($BO32:$DW32,,U$4),U$9/(INDEX(Roky_výhled,,U$8)-Last_Bil)*(INDEX($BO32:$DW32,,U$8)-INDEX($D32:$BL32,,$E$1))+INDEX($D32:$BL32,,$E$1),U$9/(INDEX(Roky_výhled,,U$8)-INDEX(Roky_výhled,,U$8-1))*(INDEX($BO32:$DW32,,U$8)-INDEX($BO32:$DW32,,U$8-1))+INDEX($BO32:$DW32,,U$8-1))</f>
        <v>627</v>
      </c>
      <c r="V32" s="173">
        <f ca="1">CHOOSE(V$6,SUMIFS(INDIRECT("EB[" &amp; V$12 &amp; "]"),EB[indic_nrg],$A31,EB[Nositel],$B32,EB[Výběr],1,EB[unit],"TJ"),INDEX($BO32:$DW32,,V$4),V$9/(INDEX(Roky_výhled,,V$8)-Last_Bil)*(INDEX($BO32:$DW32,,V$8)-INDEX($D32:$BL32,,$E$1))+INDEX($D32:$BL32,,$E$1),V$9/(INDEX(Roky_výhled,,V$8)-INDEX(Roky_výhled,,V$8-1))*(INDEX($BO32:$DW32,,V$8)-INDEX($BO32:$DW32,,V$8-1))+INDEX($BO32:$DW32,,V$8-1))</f>
        <v>672</v>
      </c>
      <c r="W32" s="173">
        <f ca="1">CHOOSE(W$6,SUMIFS(INDIRECT("EB[" &amp; W$12 &amp; "]"),EB[indic_nrg],$A31,EB[Nositel],$B32,EB[Výběr],1,EB[unit],"TJ"),INDEX($BO32:$DW32,,W$4),W$9/(INDEX(Roky_výhled,,W$8)-Last_Bil)*(INDEX($BO32:$DW32,,W$8)-INDEX($D32:$BL32,,$E$1))+INDEX($D32:$BL32,,$E$1),W$9/(INDEX(Roky_výhled,,W$8)-INDEX(Roky_výhled,,W$8-1))*(INDEX($BO32:$DW32,,W$8)-INDEX($BO32:$DW32,,W$8-1))+INDEX($BO32:$DW32,,W$8-1))</f>
        <v>504</v>
      </c>
      <c r="X32" s="173">
        <f ca="1">CHOOSE(X$6,SUMIFS(INDIRECT("EB[" &amp; X$12 &amp; "]"),EB[indic_nrg],$A31,EB[Nositel],$B32,EB[Výběr],1,EB[unit],"TJ"),INDEX($BO32:$DW32,,X$4),X$9/(INDEX(Roky_výhled,,X$8)-Last_Bil)*(INDEX($BO32:$DW32,,X$8)-INDEX($D32:$BL32,,$E$1))+INDEX($D32:$BL32,,$E$1),X$9/(INDEX(Roky_výhled,,X$8)-INDEX(Roky_výhled,,X$8-1))*(INDEX($BO32:$DW32,,X$8)-INDEX($BO32:$DW32,,X$8-1))+INDEX($BO32:$DW32,,X$8-1))</f>
        <v>758</v>
      </c>
      <c r="Y32" s="173">
        <f ca="1">CHOOSE(Y$6,SUMIFS(INDIRECT("EB[" &amp; Y$12 &amp; "]"),EB[indic_nrg],$A31,EB[Nositel],$B32,EB[Výběr],1,EB[unit],"TJ"),INDEX($BO32:$DW32,,Y$4),Y$9/(INDEX(Roky_výhled,,Y$8)-Last_Bil)*(INDEX($BO32:$DW32,,Y$8)-INDEX($D32:$BL32,,$E$1))+INDEX($D32:$BL32,,$E$1),Y$9/(INDEX(Roky_výhled,,Y$8)-INDEX(Roky_výhled,,Y$8-1))*(INDEX($BO32:$DW32,,Y$8)-INDEX($BO32:$DW32,,Y$8-1))+INDEX($BO32:$DW32,,Y$8-1))</f>
        <v>638</v>
      </c>
      <c r="Z32" s="173">
        <f ca="1">CHOOSE(Z$6,SUMIFS(INDIRECT("EB[" &amp; Z$12 &amp; "]"),EB[indic_nrg],$A31,EB[Nositel],$B32,EB[Výběr],1,EB[unit],"TJ"),INDEX($BO32:$DW32,,Z$4),Z$9/(INDEX(Roky_výhled,,Z$8)-Last_Bil)*(INDEX($BO32:$DW32,,Z$8)-INDEX($D32:$BL32,,$E$1))+INDEX($D32:$BL32,,$E$1),Z$9/(INDEX(Roky_výhled,,Z$8)-INDEX(Roky_výhled,,Z$8-1))*(INDEX($BO32:$DW32,,Z$8)-INDEX($BO32:$DW32,,Z$8-1))+INDEX($BO32:$DW32,,Z$8-1))</f>
        <v>1093</v>
      </c>
      <c r="AA32" s="173">
        <f ca="1">CHOOSE(AA$6,SUMIFS(INDIRECT("EB[" &amp; AA$12 &amp; "]"),EB[indic_nrg],$A31,EB[Nositel],$B32,EB[Výběr],1,EB[unit],"TJ"),INDEX($BO32:$DW32,,AA$4),AA$9/(INDEX(Roky_výhled,,AA$8)-Last_Bil)*(INDEX($BO32:$DW32,,AA$8)-INDEX($D32:$BL32,,$E$1))+INDEX($D32:$BL32,,$E$1),AA$9/(INDEX(Roky_výhled,,AA$8)-INDEX(Roky_výhled,,AA$8-1))*(INDEX($BO32:$DW32,,AA$8)-INDEX($BO32:$DW32,,AA$8-1))+INDEX($BO32:$DW32,,AA$8-1))</f>
        <v>802</v>
      </c>
      <c r="AB32" s="173">
        <f ca="1">CHOOSE(AB$6,SUMIFS(INDIRECT("EB[" &amp; AB$12 &amp; "]"),EB[indic_nrg],$A31,EB[Nositel],$B32,EB[Výběr],1,EB[unit],"TJ"),INDEX($BO32:$DW32,,AB$4),AB$9/(INDEX(Roky_výhled,,AB$8)-Last_Bil)*(INDEX($BO32:$DW32,,AB$8)-INDEX($D32:$BL32,,$E$1))+INDEX($D32:$BL32,,$E$1),AB$9/(INDEX(Roky_výhled,,AB$8)-INDEX(Roky_výhled,,AB$8-1))*(INDEX($BO32:$DW32,,AB$8)-INDEX($BO32:$DW32,,AB$8-1))+INDEX($BO32:$DW32,,AB$8-1))</f>
        <v>681</v>
      </c>
      <c r="AC32" s="173">
        <f ca="1">CHOOSE(AC$6,SUMIFS(INDIRECT("EB[" &amp; AC$12 &amp; "]"),EB[indic_nrg],$A31,EB[Nositel],$B32,EB[Výběr],1,EB[unit],"TJ"),INDEX($BO32:$DW32,,AC$4),AC$9/(INDEX(Roky_výhled,,AC$8)-Last_Bil)*(INDEX($BO32:$DW32,,AC$8)-INDEX($D32:$BL32,,$E$1))+INDEX($D32:$BL32,,$E$1),AC$9/(INDEX(Roky_výhled,,AC$8)-INDEX(Roky_výhled,,AC$8-1))*(INDEX($BO32:$DW32,,AC$8)-INDEX($BO32:$DW32,,AC$8-1))+INDEX($BO32:$DW32,,AC$8-1))</f>
        <v>1138</v>
      </c>
      <c r="AD32" s="173">
        <f ca="1">CHOOSE(AD$6,SUMIFS(INDIRECT("EB[" &amp; AD$12 &amp; "]"),EB[indic_nrg],$A31,EB[Nositel],$B32,EB[Výběr],1,EB[unit],"TJ"),INDEX($BO32:$DW32,,AD$4),AD$9/(INDEX(Roky_výhled,,AD$8)-Last_Bil)*(INDEX($BO32:$DW32,,AD$8)-INDEX($D32:$BL32,,$E$1))+INDEX($D32:$BL32,,$E$1),AD$9/(INDEX(Roky_výhled,,AD$8)-INDEX(Roky_výhled,,AD$8-1))*(INDEX($BO32:$DW32,,AD$8)-INDEX($BO32:$DW32,,AD$8-1))+INDEX($BO32:$DW32,,AD$8-1))</f>
        <v>974.4</v>
      </c>
      <c r="AE32" s="173">
        <f ca="1">CHOOSE(AE$6,SUMIFS(INDIRECT("EB[" &amp; AE$12 &amp; "]"),EB[indic_nrg],$A31,EB[Nositel],$B32,EB[Výběr],1,EB[unit],"TJ"),INDEX($BO32:$DW32,,AE$4),AE$9/(INDEX(Roky_výhled,,AE$8)-Last_Bil)*(INDEX($BO32:$DW32,,AE$8)-INDEX($D32:$BL32,,$E$1))+INDEX($D32:$BL32,,$E$1),AE$9/(INDEX(Roky_výhled,,AE$8)-INDEX(Roky_výhled,,AE$8-1))*(INDEX($BO32:$DW32,,AE$8)-INDEX($BO32:$DW32,,AE$8-1))+INDEX($BO32:$DW32,,AE$8-1))</f>
        <v>810.8</v>
      </c>
      <c r="AF32" s="173">
        <f ca="1">CHOOSE(AF$6,SUMIFS(INDIRECT("EB[" &amp; AF$12 &amp; "]"),EB[indic_nrg],$A31,EB[Nositel],$B32,EB[Výběr],1,EB[unit],"TJ"),INDEX($BO32:$DW32,,AF$4),AF$9/(INDEX(Roky_výhled,,AF$8)-Last_Bil)*(INDEX($BO32:$DW32,,AF$8)-INDEX($D32:$BL32,,$E$1))+INDEX($D32:$BL32,,$E$1),AF$9/(INDEX(Roky_výhled,,AF$8)-INDEX(Roky_výhled,,AF$8-1))*(INDEX($BO32:$DW32,,AF$8)-INDEX($BO32:$DW32,,AF$8-1))+INDEX($BO32:$DW32,,AF$8-1))</f>
        <v>647.20000000000005</v>
      </c>
      <c r="AG32" s="173">
        <f ca="1">CHOOSE(AG$6,SUMIFS(INDIRECT("EB[" &amp; AG$12 &amp; "]"),EB[indic_nrg],$A31,EB[Nositel],$B32,EB[Výběr],1,EB[unit],"TJ"),INDEX($BO32:$DW32,,AG$4),AG$9/(INDEX(Roky_výhled,,AG$8)-Last_Bil)*(INDEX($BO32:$DW32,,AG$8)-INDEX($D32:$BL32,,$E$1))+INDEX($D32:$BL32,,$E$1),AG$9/(INDEX(Roky_výhled,,AG$8)-INDEX(Roky_výhled,,AG$8-1))*(INDEX($BO32:$DW32,,AG$8)-INDEX($BO32:$DW32,,AG$8-1))+INDEX($BO32:$DW32,,AG$8-1))</f>
        <v>483.59999999999991</v>
      </c>
      <c r="AH32" s="173">
        <f ca="1">CHOOSE(AH$6,SUMIFS(INDIRECT("EB[" &amp; AH$12 &amp; "]"),EB[indic_nrg],$A31,EB[Nositel],$B32,EB[Výběr],1,EB[unit],"TJ"),INDEX($BO32:$DW32,,AH$4),AH$9/(INDEX(Roky_výhled,,AH$8)-Last_Bil)*(INDEX($BO32:$DW32,,AH$8)-INDEX($D32:$BL32,,$E$1))+INDEX($D32:$BL32,,$E$1),AH$9/(INDEX(Roky_výhled,,AH$8)-INDEX(Roky_výhled,,AH$8-1))*(INDEX($BO32:$DW32,,AH$8)-INDEX($BO32:$DW32,,AH$8-1))+INDEX($BO32:$DW32,,AH$8-1))</f>
        <v>320</v>
      </c>
      <c r="AI32" s="173">
        <f ca="1">CHOOSE(AI$6,SUMIFS(INDIRECT("EB[" &amp; AI$12 &amp; "]"),EB[indic_nrg],$A31,EB[Nositel],$B32,EB[Výběr],1,EB[unit],"TJ"),INDEX($BO32:$DW32,,AI$4),AI$9/(INDEX(Roky_výhled,,AI$8)-Last_Bil)*(INDEX($BO32:$DW32,,AI$8)-INDEX($D32:$BL32,,$E$1))+INDEX($D32:$BL32,,$E$1),AI$9/(INDEX(Roky_výhled,,AI$8)-INDEX(Roky_výhled,,AI$8-1))*(INDEX($BO32:$DW32,,AI$8)-INDEX($BO32:$DW32,,AI$8-1))+INDEX($BO32:$DW32,,AI$8-1))</f>
        <v>282</v>
      </c>
      <c r="AJ32" s="173">
        <f ca="1">CHOOSE(AJ$6,SUMIFS(INDIRECT("EB[" &amp; AJ$12 &amp; "]"),EB[indic_nrg],$A31,EB[Nositel],$B32,EB[Výběr],1,EB[unit],"TJ"),INDEX($BO32:$DW32,,AJ$4),AJ$9/(INDEX(Roky_výhled,,AJ$8)-Last_Bil)*(INDEX($BO32:$DW32,,AJ$8)-INDEX($D32:$BL32,,$E$1))+INDEX($D32:$BL32,,$E$1),AJ$9/(INDEX(Roky_výhled,,AJ$8)-INDEX(Roky_výhled,,AJ$8-1))*(INDEX($BO32:$DW32,,AJ$8)-INDEX($BO32:$DW32,,AJ$8-1))+INDEX($BO32:$DW32,,AJ$8-1))</f>
        <v>244</v>
      </c>
      <c r="AK32" s="173">
        <f ca="1">CHOOSE(AK$6,SUMIFS(INDIRECT("EB[" &amp; AK$12 &amp; "]"),EB[indic_nrg],$A31,EB[Nositel],$B32,EB[Výběr],1,EB[unit],"TJ"),INDEX($BO32:$DW32,,AK$4),AK$9/(INDEX(Roky_výhled,,AK$8)-Last_Bil)*(INDEX($BO32:$DW32,,AK$8)-INDEX($D32:$BL32,,$E$1))+INDEX($D32:$BL32,,$E$1),AK$9/(INDEX(Roky_výhled,,AK$8)-INDEX(Roky_výhled,,AK$8-1))*(INDEX($BO32:$DW32,,AK$8)-INDEX($BO32:$DW32,,AK$8-1))+INDEX($BO32:$DW32,,AK$8-1))</f>
        <v>206</v>
      </c>
      <c r="AL32" s="173">
        <f ca="1">CHOOSE(AL$6,SUMIFS(INDIRECT("EB[" &amp; AL$12 &amp; "]"),EB[indic_nrg],$A31,EB[Nositel],$B32,EB[Výběr],1,EB[unit],"TJ"),INDEX($BO32:$DW32,,AL$4),AL$9/(INDEX(Roky_výhled,,AL$8)-Last_Bil)*(INDEX($BO32:$DW32,,AL$8)-INDEX($D32:$BL32,,$E$1))+INDEX($D32:$BL32,,$E$1),AL$9/(INDEX(Roky_výhled,,AL$8)-INDEX(Roky_výhled,,AL$8-1))*(INDEX($BO32:$DW32,,AL$8)-INDEX($BO32:$DW32,,AL$8-1))+INDEX($BO32:$DW32,,AL$8-1))</f>
        <v>168</v>
      </c>
      <c r="AM32" s="173">
        <f ca="1">CHOOSE(AM$6,SUMIFS(INDIRECT("EB[" &amp; AM$12 &amp; "]"),EB[indic_nrg],$A31,EB[Nositel],$B32,EB[Výběr],1,EB[unit],"TJ"),INDEX($BO32:$DW32,,AM$4),AM$9/(INDEX(Roky_výhled,,AM$8)-Last_Bil)*(INDEX($BO32:$DW32,,AM$8)-INDEX($D32:$BL32,,$E$1))+INDEX($D32:$BL32,,$E$1),AM$9/(INDEX(Roky_výhled,,AM$8)-INDEX(Roky_výhled,,AM$8-1))*(INDEX($BO32:$DW32,,AM$8)-INDEX($BO32:$DW32,,AM$8-1))+INDEX($BO32:$DW32,,AM$8-1))</f>
        <v>130</v>
      </c>
      <c r="AN32" s="173">
        <f ca="1">CHOOSE(AN$6,SUMIFS(INDIRECT("EB[" &amp; AN$12 &amp; "]"),EB[indic_nrg],$A31,EB[Nositel],$B32,EB[Výběr],1,EB[unit],"TJ"),INDEX($BO32:$DW32,,AN$4),AN$9/(INDEX(Roky_výhled,,AN$8)-Last_Bil)*(INDEX($BO32:$DW32,,AN$8)-INDEX($D32:$BL32,,$E$1))+INDEX($D32:$BL32,,$E$1),AN$9/(INDEX(Roky_výhled,,AN$8)-INDEX(Roky_výhled,,AN$8-1))*(INDEX($BO32:$DW32,,AN$8)-INDEX($BO32:$DW32,,AN$8-1))+INDEX($BO32:$DW32,,AN$8-1))</f>
        <v>204</v>
      </c>
      <c r="AO32" s="173">
        <f ca="1">CHOOSE(AO$6,SUMIFS(INDIRECT("EB[" &amp; AO$12 &amp; "]"),EB[indic_nrg],$A31,EB[Nositel],$B32,EB[Výběr],1,EB[unit],"TJ"),INDEX($BO32:$DW32,,AO$4),AO$9/(INDEX(Roky_výhled,,AO$8)-Last_Bil)*(INDEX($BO32:$DW32,,AO$8)-INDEX($D32:$BL32,,$E$1))+INDEX($D32:$BL32,,$E$1),AO$9/(INDEX(Roky_výhled,,AO$8)-INDEX(Roky_výhled,,AO$8-1))*(INDEX($BO32:$DW32,,AO$8)-INDEX($BO32:$DW32,,AO$8-1))+INDEX($BO32:$DW32,,AO$8-1))</f>
        <v>278</v>
      </c>
      <c r="AP32" s="173">
        <f ca="1">CHOOSE(AP$6,SUMIFS(INDIRECT("EB[" &amp; AP$12 &amp; "]"),EB[indic_nrg],$A31,EB[Nositel],$B32,EB[Výběr],1,EB[unit],"TJ"),INDEX($BO32:$DW32,,AP$4),AP$9/(INDEX(Roky_výhled,,AP$8)-Last_Bil)*(INDEX($BO32:$DW32,,AP$8)-INDEX($D32:$BL32,,$E$1))+INDEX($D32:$BL32,,$E$1),AP$9/(INDEX(Roky_výhled,,AP$8)-INDEX(Roky_výhled,,AP$8-1))*(INDEX($BO32:$DW32,,AP$8)-INDEX($BO32:$DW32,,AP$8-1))+INDEX($BO32:$DW32,,AP$8-1))</f>
        <v>352</v>
      </c>
      <c r="AQ32" s="173">
        <f ca="1">CHOOSE(AQ$6,SUMIFS(INDIRECT("EB[" &amp; AQ$12 &amp; "]"),EB[indic_nrg],$A31,EB[Nositel],$B32,EB[Výběr],1,EB[unit],"TJ"),INDEX($BO32:$DW32,,AQ$4),AQ$9/(INDEX(Roky_výhled,,AQ$8)-Last_Bil)*(INDEX($BO32:$DW32,,AQ$8)-INDEX($D32:$BL32,,$E$1))+INDEX($D32:$BL32,,$E$1),AQ$9/(INDEX(Roky_výhled,,AQ$8)-INDEX(Roky_výhled,,AQ$8-1))*(INDEX($BO32:$DW32,,AQ$8)-INDEX($BO32:$DW32,,AQ$8-1))+INDEX($BO32:$DW32,,AQ$8-1))</f>
        <v>426</v>
      </c>
      <c r="AR32" s="173">
        <f ca="1">CHOOSE(AR$6,SUMIFS(INDIRECT("EB[" &amp; AR$12 &amp; "]"),EB[indic_nrg],$A31,EB[Nositel],$B32,EB[Výběr],1,EB[unit],"TJ"),INDEX($BO32:$DW32,,AR$4),AR$9/(INDEX(Roky_výhled,,AR$8)-Last_Bil)*(INDEX($BO32:$DW32,,AR$8)-INDEX($D32:$BL32,,$E$1))+INDEX($D32:$BL32,,$E$1),AR$9/(INDEX(Roky_výhled,,AR$8)-INDEX(Roky_výhled,,AR$8-1))*(INDEX($BO32:$DW32,,AR$8)-INDEX($BO32:$DW32,,AR$8-1))+INDEX($BO32:$DW32,,AR$8-1))</f>
        <v>500</v>
      </c>
      <c r="AS32" s="173">
        <f ca="1">CHOOSE(AS$6,SUMIFS(INDIRECT("EB[" &amp; AS$12 &amp; "]"),EB[indic_nrg],$A31,EB[Nositel],$B32,EB[Výběr],1,EB[unit],"TJ"),INDEX($BO32:$DW32,,AS$4),AS$9/(INDEX(Roky_výhled,,AS$8)-Last_Bil)*(INDEX($BO32:$DW32,,AS$8)-INDEX($D32:$BL32,,$E$1))+INDEX($D32:$BL32,,$E$1),AS$9/(INDEX(Roky_výhled,,AS$8)-INDEX(Roky_výhled,,AS$8-1))*(INDEX($BO32:$DW32,,AS$8)-INDEX($BO32:$DW32,,AS$8-1))+INDEX($BO32:$DW32,,AS$8-1))</f>
        <v>476</v>
      </c>
      <c r="AT32" s="173">
        <f ca="1">CHOOSE(AT$6,SUMIFS(INDIRECT("EB[" &amp; AT$12 &amp; "]"),EB[indic_nrg],$A31,EB[Nositel],$B32,EB[Výběr],1,EB[unit],"TJ"),INDEX($BO32:$DW32,,AT$4),AT$9/(INDEX(Roky_výhled,,AT$8)-Last_Bil)*(INDEX($BO32:$DW32,,AT$8)-INDEX($D32:$BL32,,$E$1))+INDEX($D32:$BL32,,$E$1),AT$9/(INDEX(Roky_výhled,,AT$8)-INDEX(Roky_výhled,,AT$8-1))*(INDEX($BO32:$DW32,,AT$8)-INDEX($BO32:$DW32,,AT$8-1))+INDEX($BO32:$DW32,,AT$8-1))</f>
        <v>452</v>
      </c>
      <c r="AU32" s="173">
        <f ca="1">CHOOSE(AU$6,SUMIFS(INDIRECT("EB[" &amp; AU$12 &amp; "]"),EB[indic_nrg],$A31,EB[Nositel],$B32,EB[Výběr],1,EB[unit],"TJ"),INDEX($BO32:$DW32,,AU$4),AU$9/(INDEX(Roky_výhled,,AU$8)-Last_Bil)*(INDEX($BO32:$DW32,,AU$8)-INDEX($D32:$BL32,,$E$1))+INDEX($D32:$BL32,,$E$1),AU$9/(INDEX(Roky_výhled,,AU$8)-INDEX(Roky_výhled,,AU$8-1))*(INDEX($BO32:$DW32,,AU$8)-INDEX($BO32:$DW32,,AU$8-1))+INDEX($BO32:$DW32,,AU$8-1))</f>
        <v>428</v>
      </c>
      <c r="AV32" s="173">
        <f ca="1">CHOOSE(AV$6,SUMIFS(INDIRECT("EB[" &amp; AV$12 &amp; "]"),EB[indic_nrg],$A31,EB[Nositel],$B32,EB[Výběr],1,EB[unit],"TJ"),INDEX($BO32:$DW32,,AV$4),AV$9/(INDEX(Roky_výhled,,AV$8)-Last_Bil)*(INDEX($BO32:$DW32,,AV$8)-INDEX($D32:$BL32,,$E$1))+INDEX($D32:$BL32,,$E$1),AV$9/(INDEX(Roky_výhled,,AV$8)-INDEX(Roky_výhled,,AV$8-1))*(INDEX($BO32:$DW32,,AV$8)-INDEX($BO32:$DW32,,AV$8-1))+INDEX($BO32:$DW32,,AV$8-1))</f>
        <v>404</v>
      </c>
      <c r="AW32" s="173">
        <f ca="1">CHOOSE(AW$6,SUMIFS(INDIRECT("EB[" &amp; AW$12 &amp; "]"),EB[indic_nrg],$A31,EB[Nositel],$B32,EB[Výběr],1,EB[unit],"TJ"),INDEX($BO32:$DW32,,AW$4),AW$9/(INDEX(Roky_výhled,,AW$8)-Last_Bil)*(INDEX($BO32:$DW32,,AW$8)-INDEX($D32:$BL32,,$E$1))+INDEX($D32:$BL32,,$E$1),AW$9/(INDEX(Roky_výhled,,AW$8)-INDEX(Roky_výhled,,AW$8-1))*(INDEX($BO32:$DW32,,AW$8)-INDEX($BO32:$DW32,,AW$8-1))+INDEX($BO32:$DW32,,AW$8-1))</f>
        <v>380</v>
      </c>
      <c r="AX32" s="173">
        <f ca="1">CHOOSE(AX$6,SUMIFS(INDIRECT("EB[" &amp; AX$12 &amp; "]"),EB[indic_nrg],$A31,EB[Nositel],$B32,EB[Výběr],1,EB[unit],"TJ"),INDEX($BO32:$DW32,,AX$4),AX$9/(INDEX(Roky_výhled,,AX$8)-Last_Bil)*(INDEX($BO32:$DW32,,AX$8)-INDEX($D32:$BL32,,$E$1))+INDEX($D32:$BL32,,$E$1),AX$9/(INDEX(Roky_výhled,,AX$8)-INDEX(Roky_výhled,,AX$8-1))*(INDEX($BO32:$DW32,,AX$8)-INDEX($BO32:$DW32,,AX$8-1))+INDEX($BO32:$DW32,,AX$8-1))</f>
        <v>322</v>
      </c>
      <c r="AY32" s="173">
        <f ca="1">CHOOSE(AY$6,SUMIFS(INDIRECT("EB[" &amp; AY$12 &amp; "]"),EB[indic_nrg],$A31,EB[Nositel],$B32,EB[Výběr],1,EB[unit],"TJ"),INDEX($BO32:$DW32,,AY$4),AY$9/(INDEX(Roky_výhled,,AY$8)-Last_Bil)*(INDEX($BO32:$DW32,,AY$8)-INDEX($D32:$BL32,,$E$1))+INDEX($D32:$BL32,,$E$1),AY$9/(INDEX(Roky_výhled,,AY$8)-INDEX(Roky_výhled,,AY$8-1))*(INDEX($BO32:$DW32,,AY$8)-INDEX($BO32:$DW32,,AY$8-1))+INDEX($BO32:$DW32,,AY$8-1))</f>
        <v>264</v>
      </c>
      <c r="AZ32" s="173">
        <f ca="1">CHOOSE(AZ$6,SUMIFS(INDIRECT("EB[" &amp; AZ$12 &amp; "]"),EB[indic_nrg],$A31,EB[Nositel],$B32,EB[Výběr],1,EB[unit],"TJ"),INDEX($BO32:$DW32,,AZ$4),AZ$9/(INDEX(Roky_výhled,,AZ$8)-Last_Bil)*(INDEX($BO32:$DW32,,AZ$8)-INDEX($D32:$BL32,,$E$1))+INDEX($D32:$BL32,,$E$1),AZ$9/(INDEX(Roky_výhled,,AZ$8)-INDEX(Roky_výhled,,AZ$8-1))*(INDEX($BO32:$DW32,,AZ$8)-INDEX($BO32:$DW32,,AZ$8-1))+INDEX($BO32:$DW32,,AZ$8-1))</f>
        <v>206</v>
      </c>
      <c r="BA32" s="173">
        <f ca="1">CHOOSE(BA$6,SUMIFS(INDIRECT("EB[" &amp; BA$12 &amp; "]"),EB[indic_nrg],$A31,EB[Nositel],$B32,EB[Výběr],1,EB[unit],"TJ"),INDEX($BO32:$DW32,,BA$4),BA$9/(INDEX(Roky_výhled,,BA$8)-Last_Bil)*(INDEX($BO32:$DW32,,BA$8)-INDEX($D32:$BL32,,$E$1))+INDEX($D32:$BL32,,$E$1),BA$9/(INDEX(Roky_výhled,,BA$8)-INDEX(Roky_výhled,,BA$8-1))*(INDEX($BO32:$DW32,,BA$8)-INDEX($BO32:$DW32,,BA$8-1))+INDEX($BO32:$DW32,,BA$8-1))</f>
        <v>148</v>
      </c>
      <c r="BB32" s="173">
        <f ca="1">CHOOSE(BB$6,SUMIFS(INDIRECT("EB[" &amp; BB$12 &amp; "]"),EB[indic_nrg],$A31,EB[Nositel],$B32,EB[Výběr],1,EB[unit],"TJ"),INDEX($BO32:$DW32,,BB$4),BB$9/(INDEX(Roky_výhled,,BB$8)-Last_Bil)*(INDEX($BO32:$DW32,,BB$8)-INDEX($D32:$BL32,,$E$1))+INDEX($D32:$BL32,,$E$1),BB$9/(INDEX(Roky_výhled,,BB$8)-INDEX(Roky_výhled,,BB$8-1))*(INDEX($BO32:$DW32,,BB$8)-INDEX($BO32:$DW32,,BB$8-1))+INDEX($BO32:$DW32,,BB$8-1))</f>
        <v>90</v>
      </c>
      <c r="BC32" s="173">
        <f ca="1">CHOOSE(BC$6,SUMIFS(INDIRECT("EB[" &amp; BC$12 &amp; "]"),EB[indic_nrg],$A31,EB[Nositel],$B32,EB[Výběr],1,EB[unit],"TJ"),INDEX($BO32:$DW32,,BC$4),BC$9/(INDEX(Roky_výhled,,BC$8)-Last_Bil)*(INDEX($BO32:$DW32,,BC$8)-INDEX($D32:$BL32,,$E$1))+INDEX($D32:$BL32,,$E$1),BC$9/(INDEX(Roky_výhled,,BC$8)-INDEX(Roky_výhled,,BC$8-1))*(INDEX($BO32:$DW32,,BC$8)-INDEX($BO32:$DW32,,BC$8-1))+INDEX($BO32:$DW32,,BC$8-1))</f>
        <v>90</v>
      </c>
      <c r="BD32" s="173">
        <f ca="1">CHOOSE(BD$6,SUMIFS(INDIRECT("EB[" &amp; BD$12 &amp; "]"),EB[indic_nrg],$A31,EB[Nositel],$B32,EB[Výběr],1,EB[unit],"TJ"),INDEX($BO32:$DW32,,BD$4),BD$9/(INDEX(Roky_výhled,,BD$8)-Last_Bil)*(INDEX($BO32:$DW32,,BD$8)-INDEX($D32:$BL32,,$E$1))+INDEX($D32:$BL32,,$E$1),BD$9/(INDEX(Roky_výhled,,BD$8)-INDEX(Roky_výhled,,BD$8-1))*(INDEX($BO32:$DW32,,BD$8)-INDEX($BO32:$DW32,,BD$8-1))+INDEX($BO32:$DW32,,BD$8-1))</f>
        <v>90</v>
      </c>
      <c r="BE32" s="173">
        <f ca="1">CHOOSE(BE$6,SUMIFS(INDIRECT("EB[" &amp; BE$12 &amp; "]"),EB[indic_nrg],$A31,EB[Nositel],$B32,EB[Výběr],1,EB[unit],"TJ"),INDEX($BO32:$DW32,,BE$4),BE$9/(INDEX(Roky_výhled,,BE$8)-Last_Bil)*(INDEX($BO32:$DW32,,BE$8)-INDEX($D32:$BL32,,$E$1))+INDEX($D32:$BL32,,$E$1),BE$9/(INDEX(Roky_výhled,,BE$8)-INDEX(Roky_výhled,,BE$8-1))*(INDEX($BO32:$DW32,,BE$8)-INDEX($BO32:$DW32,,BE$8-1))+INDEX($BO32:$DW32,,BE$8-1))</f>
        <v>90</v>
      </c>
      <c r="BF32" s="173">
        <f ca="1">CHOOSE(BF$6,SUMIFS(INDIRECT("EB[" &amp; BF$12 &amp; "]"),EB[indic_nrg],$A31,EB[Nositel],$B32,EB[Výběr],1,EB[unit],"TJ"),INDEX($BO32:$DW32,,BF$4),BF$9/(INDEX(Roky_výhled,,BF$8)-Last_Bil)*(INDEX($BO32:$DW32,,BF$8)-INDEX($D32:$BL32,,$E$1))+INDEX($D32:$BL32,,$E$1),BF$9/(INDEX(Roky_výhled,,BF$8)-INDEX(Roky_výhled,,BF$8-1))*(INDEX($BO32:$DW32,,BF$8)-INDEX($BO32:$DW32,,BF$8-1))+INDEX($BO32:$DW32,,BF$8-1))</f>
        <v>90</v>
      </c>
      <c r="BG32" s="173">
        <f ca="1">CHOOSE(BG$6,SUMIFS(INDIRECT("EB[" &amp; BG$12 &amp; "]"),EB[indic_nrg],$A31,EB[Nositel],$B32,EB[Výběr],1,EB[unit],"TJ"),INDEX($BO32:$DW32,,BG$4),BG$9/(INDEX(Roky_výhled,,BG$8)-Last_Bil)*(INDEX($BO32:$DW32,,BG$8)-INDEX($D32:$BL32,,$E$1))+INDEX($D32:$BL32,,$E$1),BG$9/(INDEX(Roky_výhled,,BG$8)-INDEX(Roky_výhled,,BG$8-1))*(INDEX($BO32:$DW32,,BG$8)-INDEX($BO32:$DW32,,BG$8-1))+INDEX($BO32:$DW32,,BG$8-1))</f>
        <v>90</v>
      </c>
      <c r="BH32" s="173">
        <f ca="1">CHOOSE(BH$6,SUMIFS(INDIRECT("EB[" &amp; BH$12 &amp; "]"),EB[indic_nrg],$A31,EB[Nositel],$B32,EB[Výběr],1,EB[unit],"TJ"),INDEX($BO32:$DW32,,BH$4),BH$9/(INDEX(Roky_výhled,,BH$8)-Last_Bil)*(INDEX($BO32:$DW32,,BH$8)-INDEX($D32:$BL32,,$E$1))+INDEX($D32:$BL32,,$E$1),BH$9/(INDEX(Roky_výhled,,BH$8)-INDEX(Roky_výhled,,BH$8-1))*(INDEX($BO32:$DW32,,BH$8)-INDEX($BO32:$DW32,,BH$8-1))+INDEX($BO32:$DW32,,BH$8-1))</f>
        <v>132</v>
      </c>
      <c r="BI32" s="173">
        <f ca="1">CHOOSE(BI$6,SUMIFS(INDIRECT("EB[" &amp; BI$12 &amp; "]"),EB[indic_nrg],$A31,EB[Nositel],$B32,EB[Výběr],1,EB[unit],"TJ"),INDEX($BO32:$DW32,,BI$4),BI$9/(INDEX(Roky_výhled,,BI$8)-Last_Bil)*(INDEX($BO32:$DW32,,BI$8)-INDEX($D32:$BL32,,$E$1))+INDEX($D32:$BL32,,$E$1),BI$9/(INDEX(Roky_výhled,,BI$8)-INDEX(Roky_výhled,,BI$8-1))*(INDEX($BO32:$DW32,,BI$8)-INDEX($BO32:$DW32,,BI$8-1))+INDEX($BO32:$DW32,,BI$8-1))</f>
        <v>174</v>
      </c>
      <c r="BJ32" s="173">
        <f ca="1">CHOOSE(BJ$6,SUMIFS(INDIRECT("EB[" &amp; BJ$12 &amp; "]"),EB[indic_nrg],$A31,EB[Nositel],$B32,EB[Výběr],1,EB[unit],"TJ"),INDEX($BO32:$DW32,,BJ$4),BJ$9/(INDEX(Roky_výhled,,BJ$8)-Last_Bil)*(INDEX($BO32:$DW32,,BJ$8)-INDEX($D32:$BL32,,$E$1))+INDEX($D32:$BL32,,$E$1),BJ$9/(INDEX(Roky_výhled,,BJ$8)-INDEX(Roky_výhled,,BJ$8-1))*(INDEX($BO32:$DW32,,BJ$8)-INDEX($BO32:$DW32,,BJ$8-1))+INDEX($BO32:$DW32,,BJ$8-1))</f>
        <v>216</v>
      </c>
      <c r="BK32" s="173">
        <f ca="1">CHOOSE(BK$6,SUMIFS(INDIRECT("EB[" &amp; BK$12 &amp; "]"),EB[indic_nrg],$A31,EB[Nositel],$B32,EB[Výběr],1,EB[unit],"TJ"),INDEX($BO32:$DW32,,BK$4),BK$9/(INDEX(Roky_výhled,,BK$8)-Last_Bil)*(INDEX($BO32:$DW32,,BK$8)-INDEX($D32:$BL32,,$E$1))+INDEX($D32:$BL32,,$E$1),BK$9/(INDEX(Roky_výhled,,BK$8)-INDEX(Roky_výhled,,BK$8-1))*(INDEX($BO32:$DW32,,BK$8)-INDEX($BO32:$DW32,,BK$8-1))+INDEX($BO32:$DW32,,BK$8-1))</f>
        <v>258</v>
      </c>
      <c r="BL32" s="174">
        <f ca="1">CHOOSE(BL$6,SUMIFS(INDIRECT("EB[" &amp; BL$12 &amp; "]"),EB[indic_nrg],$A31,EB[Nositel],$B32,EB[Výběr],1,EB[unit],"TJ"),INDEX($BO32:$DW32,,BL$4),BL$9/(INDEX(Roky_výhled,,BL$8)-Last_Bil)*(INDEX($BO32:$DW32,,BL$8)-INDEX($D32:$BL32,,$E$1))+INDEX($D32:$BL32,,$E$1),BL$9/(INDEX(Roky_výhled,,BL$8)-INDEX(Roky_výhled,,BL$8-1))*(INDEX($BO32:$DW32,,BL$8)-INDEX($BO32:$DW32,,BL$8-1))+INDEX($BO32:$DW32,,BL$8-1))</f>
        <v>300</v>
      </c>
      <c r="BM32"/>
      <c r="BN32" s="221" t="str">
        <f t="shared" si="108"/>
        <v>Kapalná paliva</v>
      </c>
      <c r="BO32" s="285">
        <v>460</v>
      </c>
      <c r="BP32" s="286">
        <v>449.99999999999994</v>
      </c>
      <c r="BQ32" s="286">
        <v>320</v>
      </c>
      <c r="BR32" s="286">
        <v>130</v>
      </c>
      <c r="BS32" s="286">
        <v>500</v>
      </c>
      <c r="BT32" s="286">
        <v>380</v>
      </c>
      <c r="BU32" s="286">
        <v>90</v>
      </c>
      <c r="BV32" s="286">
        <v>90</v>
      </c>
      <c r="BW32" s="286">
        <v>300</v>
      </c>
      <c r="BX32" s="286">
        <v>460</v>
      </c>
      <c r="BY32" s="287">
        <v>460</v>
      </c>
      <c r="BZ32" s="281"/>
      <c r="CA32" s="281"/>
      <c r="CB32" s="281"/>
      <c r="CC32" s="281"/>
      <c r="CD32" s="281"/>
      <c r="CE32" s="281"/>
      <c r="CF32" s="281"/>
      <c r="CG32" s="281"/>
      <c r="CH32" s="281"/>
      <c r="CI32" s="281"/>
      <c r="CJ32" s="281"/>
      <c r="CK32" s="281"/>
      <c r="CL32" s="281"/>
      <c r="CM32" s="281"/>
      <c r="CN32" s="281"/>
      <c r="CO32" s="281"/>
      <c r="CP32" s="281"/>
      <c r="CQ32" s="281"/>
      <c r="CR32" s="281"/>
      <c r="CS32" s="281"/>
      <c r="CT32" s="281"/>
      <c r="CU32" s="281"/>
      <c r="CV32" s="281"/>
      <c r="CW32" s="281"/>
      <c r="CX32" s="281"/>
      <c r="CY32" s="281"/>
      <c r="CZ32" s="281"/>
      <c r="DA32" s="281"/>
      <c r="DB32" s="281"/>
      <c r="DC32" s="281"/>
      <c r="DD32" s="281"/>
      <c r="DE32" s="281"/>
      <c r="DF32" s="281"/>
      <c r="DG32" s="281"/>
      <c r="DH32" s="281"/>
      <c r="DI32" s="281"/>
      <c r="DJ32" s="281"/>
      <c r="DK32" s="281"/>
      <c r="DL32" s="281"/>
      <c r="DM32" s="281"/>
      <c r="DN32" s="281"/>
      <c r="DO32" s="281"/>
      <c r="DP32" s="281"/>
      <c r="DQ32" s="281"/>
      <c r="DR32" s="281"/>
      <c r="DS32" s="281"/>
      <c r="DT32" s="281"/>
      <c r="DU32" s="281"/>
      <c r="DV32" s="281"/>
      <c r="DW32" s="281"/>
    </row>
    <row r="33" spans="1:127" s="196" customFormat="1" x14ac:dyDescent="0.25">
      <c r="A33" s="196" t="str">
        <f t="shared" si="109"/>
        <v>B_102035</v>
      </c>
      <c r="B33" t="s">
        <v>3131</v>
      </c>
      <c r="C33" s="179" t="str">
        <f t="shared" si="107"/>
        <v>Plynná paliva</v>
      </c>
      <c r="D33" s="215">
        <f ca="1">CHOOSE(D$6,SUMIFS(INDIRECT("EB[" &amp; D$12 &amp; "]"),EB[indic_nrg],$A32,EB[Nositel],$B33,EB[Výběr],1,EB[unit],"TJ"),INDEX($BO33:$DW33,,D$4),D$9/(INDEX(Roky_výhled,,D$8)-Last_Bil)*(INDEX($BO33:$DW33,,D$8)-INDEX($D33:$BL33,,$E$1))+INDEX($D33:$BL33,,$E$1),D$9/(INDEX(Roky_výhled,,D$8)-INDEX(Roky_výhled,,D$8-1))*(INDEX($BO33:$DW33,,D$8)-INDEX($BO33:$DW33,,D$8-1))+INDEX($BO33:$DW33,,D$8-1))</f>
        <v>37358</v>
      </c>
      <c r="E33" s="173">
        <f ca="1">CHOOSE(E$6,SUMIFS(INDIRECT("EB[" &amp; E$12 &amp; "]"),EB[indic_nrg],$A32,EB[Nositel],$B33,EB[Výběr],1,EB[unit],"TJ"),INDEX($BO33:$DW33,,E$4),E$9/(INDEX(Roky_výhled,,E$8)-Last_Bil)*(INDEX($BO33:$DW33,,E$8)-INDEX($D33:$BL33,,$E$1))+INDEX($D33:$BL33,,$E$1),E$9/(INDEX(Roky_výhled,,E$8)-INDEX(Roky_výhled,,E$8-1))*(INDEX($BO33:$DW33,,E$8)-INDEX($BO33:$DW33,,E$8-1))+INDEX($BO33:$DW33,,E$8-1))</f>
        <v>36859</v>
      </c>
      <c r="F33" s="173">
        <f ca="1">CHOOSE(F$6,SUMIFS(INDIRECT("EB[" &amp; F$12 &amp; "]"),EB[indic_nrg],$A32,EB[Nositel],$B33,EB[Výběr],1,EB[unit],"TJ"),INDEX($BO33:$DW33,,F$4),F$9/(INDEX(Roky_výhled,,F$8)-Last_Bil)*(INDEX($BO33:$DW33,,F$8)-INDEX($D33:$BL33,,$E$1))+INDEX($D33:$BL33,,$E$1),F$9/(INDEX(Roky_výhled,,F$8)-INDEX(Roky_výhled,,F$8-1))*(INDEX($BO33:$DW33,,F$8)-INDEX($BO33:$DW33,,F$8-1))+INDEX($BO33:$DW33,,F$8-1))</f>
        <v>2617</v>
      </c>
      <c r="G33" s="173">
        <f ca="1">CHOOSE(G$6,SUMIFS(INDIRECT("EB[" &amp; G$12 &amp; "]"),EB[indic_nrg],$A32,EB[Nositel],$B33,EB[Výběr],1,EB[unit],"TJ"),INDEX($BO33:$DW33,,G$4),G$9/(INDEX(Roky_výhled,,G$8)-Last_Bil)*(INDEX($BO33:$DW33,,G$8)-INDEX($D33:$BL33,,$E$1))+INDEX($D33:$BL33,,$E$1),G$9/(INDEX(Roky_výhled,,G$8)-INDEX(Roky_výhled,,G$8-1))*(INDEX($BO33:$DW33,,G$8)-INDEX($BO33:$DW33,,G$8-1))+INDEX($BO33:$DW33,,G$8-1))</f>
        <v>3586</v>
      </c>
      <c r="H33" s="173">
        <f ca="1">CHOOSE(H$6,SUMIFS(INDIRECT("EB[" &amp; H$12 &amp; "]"),EB[indic_nrg],$A32,EB[Nositel],$B33,EB[Výběr],1,EB[unit],"TJ"),INDEX($BO33:$DW33,,H$4),H$9/(INDEX(Roky_výhled,,H$8)-Last_Bil)*(INDEX($BO33:$DW33,,H$8)-INDEX($D33:$BL33,,$E$1))+INDEX($D33:$BL33,,$E$1),H$9/(INDEX(Roky_výhled,,H$8)-INDEX(Roky_výhled,,H$8-1))*(INDEX($BO33:$DW33,,H$8)-INDEX($BO33:$DW33,,H$8-1))+INDEX($BO33:$DW33,,H$8-1))</f>
        <v>2534</v>
      </c>
      <c r="I33" s="173">
        <f ca="1">CHOOSE(I$6,SUMIFS(INDIRECT("EB[" &amp; I$12 &amp; "]"),EB[indic_nrg],$A32,EB[Nositel],$B33,EB[Výběr],1,EB[unit],"TJ"),INDEX($BO33:$DW33,,I$4),I$9/(INDEX(Roky_výhled,,I$8)-Last_Bil)*(INDEX($BO33:$DW33,,I$8)-INDEX($D33:$BL33,,$E$1))+INDEX($D33:$BL33,,$E$1),I$9/(INDEX(Roky_výhled,,I$8)-INDEX(Roky_výhled,,I$8-1))*(INDEX($BO33:$DW33,,I$8)-INDEX($BO33:$DW33,,I$8-1))+INDEX($BO33:$DW33,,I$8-1))</f>
        <v>33463</v>
      </c>
      <c r="J33" s="173">
        <f ca="1">CHOOSE(J$6,SUMIFS(INDIRECT("EB[" &amp; J$12 &amp; "]"),EB[indic_nrg],$A32,EB[Nositel],$B33,EB[Výběr],1,EB[unit],"TJ"),INDEX($BO33:$DW33,,J$4),J$9/(INDEX(Roky_výhled,,J$8)-Last_Bil)*(INDEX($BO33:$DW33,,J$8)-INDEX($D33:$BL33,,$E$1))+INDEX($D33:$BL33,,$E$1),J$9/(INDEX(Roky_výhled,,J$8)-INDEX(Roky_výhled,,J$8-1))*(INDEX($BO33:$DW33,,J$8)-INDEX($BO33:$DW33,,J$8-1))+INDEX($BO33:$DW33,,J$8-1))</f>
        <v>32775</v>
      </c>
      <c r="K33" s="173">
        <f ca="1">CHOOSE(K$6,SUMIFS(INDIRECT("EB[" &amp; K$12 &amp; "]"),EB[indic_nrg],$A32,EB[Nositel],$B33,EB[Výběr],1,EB[unit],"TJ"),INDEX($BO33:$DW33,,K$4),K$9/(INDEX(Roky_výhled,,K$8)-Last_Bil)*(INDEX($BO33:$DW33,,K$8)-INDEX($D33:$BL33,,$E$1))+INDEX($D33:$BL33,,$E$1),K$9/(INDEX(Roky_výhled,,K$8)-INDEX(Roky_výhled,,K$8-1))*(INDEX($BO33:$DW33,,K$8)-INDEX($BO33:$DW33,,K$8-1))+INDEX($BO33:$DW33,,K$8-1))</f>
        <v>34887</v>
      </c>
      <c r="L33" s="173">
        <f ca="1">CHOOSE(L$6,SUMIFS(INDIRECT("EB[" &amp; L$12 &amp; "]"),EB[indic_nrg],$A32,EB[Nositel],$B33,EB[Výběr],1,EB[unit],"TJ"),INDEX($BO33:$DW33,,L$4),L$9/(INDEX(Roky_výhled,,L$8)-Last_Bil)*(INDEX($BO33:$DW33,,L$8)-INDEX($D33:$BL33,,$E$1))+INDEX($D33:$BL33,,$E$1),L$9/(INDEX(Roky_výhled,,L$8)-INDEX(Roky_výhled,,L$8-1))*(INDEX($BO33:$DW33,,L$8)-INDEX($BO33:$DW33,,L$8-1))+INDEX($BO33:$DW33,,L$8-1))</f>
        <v>45358</v>
      </c>
      <c r="M33" s="173">
        <f ca="1">CHOOSE(M$6,SUMIFS(INDIRECT("EB[" &amp; M$12 &amp; "]"),EB[indic_nrg],$A32,EB[Nositel],$B33,EB[Výběr],1,EB[unit],"TJ"),INDEX($BO33:$DW33,,M$4),M$9/(INDEX(Roky_výhled,,M$8)-Last_Bil)*(INDEX($BO33:$DW33,,M$8)-INDEX($D33:$BL33,,$E$1))+INDEX($D33:$BL33,,$E$1),M$9/(INDEX(Roky_výhled,,M$8)-INDEX(Roky_výhled,,M$8-1))*(INDEX($BO33:$DW33,,M$8)-INDEX($BO33:$DW33,,M$8-1))+INDEX($BO33:$DW33,,M$8-1))</f>
        <v>48918</v>
      </c>
      <c r="N33" s="173">
        <f ca="1">CHOOSE(N$6,SUMIFS(INDIRECT("EB[" &amp; N$12 &amp; "]"),EB[indic_nrg],$A32,EB[Nositel],$B33,EB[Výběr],1,EB[unit],"TJ"),INDEX($BO33:$DW33,,N$4),N$9/(INDEX(Roky_výhled,,N$8)-Last_Bil)*(INDEX($BO33:$DW33,,N$8)-INDEX($D33:$BL33,,$E$1))+INDEX($D33:$BL33,,$E$1),N$9/(INDEX(Roky_výhled,,N$8)-INDEX(Roky_výhled,,N$8-1))*(INDEX($BO33:$DW33,,N$8)-INDEX($BO33:$DW33,,N$8-1))+INDEX($BO33:$DW33,,N$8-1))</f>
        <v>46211</v>
      </c>
      <c r="O33" s="173">
        <f ca="1">CHOOSE(O$6,SUMIFS(INDIRECT("EB[" &amp; O$12 &amp; "]"),EB[indic_nrg],$A32,EB[Nositel],$B33,EB[Výběr],1,EB[unit],"TJ"),INDEX($BO33:$DW33,,O$4),O$9/(INDEX(Roky_výhled,,O$8)-Last_Bil)*(INDEX($BO33:$DW33,,O$8)-INDEX($D33:$BL33,,$E$1))+INDEX($D33:$BL33,,$E$1),O$9/(INDEX(Roky_výhled,,O$8)-INDEX(Roky_výhled,,O$8-1))*(INDEX($BO33:$DW33,,O$8)-INDEX($BO33:$DW33,,O$8-1))+INDEX($BO33:$DW33,,O$8-1))</f>
        <v>54299</v>
      </c>
      <c r="P33" s="173">
        <f ca="1">CHOOSE(P$6,SUMIFS(INDIRECT("EB[" &amp; P$12 &amp; "]"),EB[indic_nrg],$A32,EB[Nositel],$B33,EB[Výběr],1,EB[unit],"TJ"),INDEX($BO33:$DW33,,P$4),P$9/(INDEX(Roky_výhled,,P$8)-Last_Bil)*(INDEX($BO33:$DW33,,P$8)-INDEX($D33:$BL33,,$E$1))+INDEX($D33:$BL33,,$E$1),P$9/(INDEX(Roky_výhled,,P$8)-INDEX(Roky_výhled,,P$8-1))*(INDEX($BO33:$DW33,,P$8)-INDEX($BO33:$DW33,,P$8-1))+INDEX($BO33:$DW33,,P$8-1))</f>
        <v>50492</v>
      </c>
      <c r="Q33" s="173">
        <f ca="1">CHOOSE(Q$6,SUMIFS(INDIRECT("EB[" &amp; Q$12 &amp; "]"),EB[indic_nrg],$A32,EB[Nositel],$B33,EB[Výběr],1,EB[unit],"TJ"),INDEX($BO33:$DW33,,Q$4),Q$9/(INDEX(Roky_výhled,,Q$8)-Last_Bil)*(INDEX($BO33:$DW33,,Q$8)-INDEX($D33:$BL33,,$E$1))+INDEX($D33:$BL33,,$E$1),Q$9/(INDEX(Roky_výhled,,Q$8)-INDEX(Roky_výhled,,Q$8-1))*(INDEX($BO33:$DW33,,Q$8)-INDEX($BO33:$DW33,,Q$8-1))+INDEX($BO33:$DW33,,Q$8-1))</f>
        <v>52935</v>
      </c>
      <c r="R33" s="173">
        <f ca="1">CHOOSE(R$6,SUMIFS(INDIRECT("EB[" &amp; R$12 &amp; "]"),EB[indic_nrg],$A32,EB[Nositel],$B33,EB[Výběr],1,EB[unit],"TJ"),INDEX($BO33:$DW33,,R$4),R$9/(INDEX(Roky_výhled,,R$8)-Last_Bil)*(INDEX($BO33:$DW33,,R$8)-INDEX($D33:$BL33,,$E$1))+INDEX($D33:$BL33,,$E$1),R$9/(INDEX(Roky_výhled,,R$8)-INDEX(Roky_výhled,,R$8-1))*(INDEX($BO33:$DW33,,R$8)-INDEX($BO33:$DW33,,R$8-1))+INDEX($BO33:$DW33,,R$8-1))</f>
        <v>52006</v>
      </c>
      <c r="S33" s="173">
        <f ca="1">CHOOSE(S$6,SUMIFS(INDIRECT("EB[" &amp; S$12 &amp; "]"),EB[indic_nrg],$A32,EB[Nositel],$B33,EB[Výběr],1,EB[unit],"TJ"),INDEX($BO33:$DW33,,S$4),S$9/(INDEX(Roky_výhled,,S$8)-Last_Bil)*(INDEX($BO33:$DW33,,S$8)-INDEX($D33:$BL33,,$E$1))+INDEX($D33:$BL33,,$E$1),S$9/(INDEX(Roky_výhled,,S$8)-INDEX(Roky_výhled,,S$8-1))*(INDEX($BO33:$DW33,,S$8)-INDEX($BO33:$DW33,,S$8-1))+INDEX($BO33:$DW33,,S$8-1))</f>
        <v>53323</v>
      </c>
      <c r="T33" s="173">
        <f ca="1">CHOOSE(T$6,SUMIFS(INDIRECT("EB[" &amp; T$12 &amp; "]"),EB[indic_nrg],$A32,EB[Nositel],$B33,EB[Výběr],1,EB[unit],"TJ"),INDEX($BO33:$DW33,,T$4),T$9/(INDEX(Roky_výhled,,T$8)-Last_Bil)*(INDEX($BO33:$DW33,,T$8)-INDEX($D33:$BL33,,$E$1))+INDEX($D33:$BL33,,$E$1),T$9/(INDEX(Roky_výhled,,T$8)-INDEX(Roky_výhled,,T$8-1))*(INDEX($BO33:$DW33,,T$8)-INDEX($BO33:$DW33,,T$8-1))+INDEX($BO33:$DW33,,T$8-1))</f>
        <v>51134</v>
      </c>
      <c r="U33" s="173">
        <f ca="1">CHOOSE(U$6,SUMIFS(INDIRECT("EB[" &amp; U$12 &amp; "]"),EB[indic_nrg],$A32,EB[Nositel],$B33,EB[Výběr],1,EB[unit],"TJ"),INDEX($BO33:$DW33,,U$4),U$9/(INDEX(Roky_výhled,,U$8)-Last_Bil)*(INDEX($BO33:$DW33,,U$8)-INDEX($D33:$BL33,,$E$1))+INDEX($D33:$BL33,,$E$1),U$9/(INDEX(Roky_výhled,,U$8)-INDEX(Roky_výhled,,U$8-1))*(INDEX($BO33:$DW33,,U$8)-INDEX($BO33:$DW33,,U$8-1))+INDEX($BO33:$DW33,,U$8-1))</f>
        <v>50733</v>
      </c>
      <c r="V33" s="173">
        <f ca="1">CHOOSE(V$6,SUMIFS(INDIRECT("EB[" &amp; V$12 &amp; "]"),EB[indic_nrg],$A32,EB[Nositel],$B33,EB[Výběr],1,EB[unit],"TJ"),INDEX($BO33:$DW33,,V$4),V$9/(INDEX(Roky_výhled,,V$8)-Last_Bil)*(INDEX($BO33:$DW33,,V$8)-INDEX($D33:$BL33,,$E$1))+INDEX($D33:$BL33,,$E$1),V$9/(INDEX(Roky_výhled,,V$8)-INDEX(Roky_výhled,,V$8-1))*(INDEX($BO33:$DW33,,V$8)-INDEX($BO33:$DW33,,V$8-1))+INDEX($BO33:$DW33,,V$8-1))</f>
        <v>55640</v>
      </c>
      <c r="W33" s="173">
        <f ca="1">CHOOSE(W$6,SUMIFS(INDIRECT("EB[" &amp; W$12 &amp; "]"),EB[indic_nrg],$A32,EB[Nositel],$B33,EB[Výběr],1,EB[unit],"TJ"),INDEX($BO33:$DW33,,W$4),W$9/(INDEX(Roky_výhled,,W$8)-Last_Bil)*(INDEX($BO33:$DW33,,W$8)-INDEX($D33:$BL33,,$E$1))+INDEX($D33:$BL33,,$E$1),W$9/(INDEX(Roky_výhled,,W$8)-INDEX(Roky_výhled,,W$8-1))*(INDEX($BO33:$DW33,,W$8)-INDEX($BO33:$DW33,,W$8-1))+INDEX($BO33:$DW33,,W$8-1))</f>
        <v>52425</v>
      </c>
      <c r="X33" s="173">
        <f ca="1">CHOOSE(X$6,SUMIFS(INDIRECT("EB[" &amp; X$12 &amp; "]"),EB[indic_nrg],$A32,EB[Nositel],$B33,EB[Výběr],1,EB[unit],"TJ"),INDEX($BO33:$DW33,,X$4),X$9/(INDEX(Roky_výhled,,X$8)-Last_Bil)*(INDEX($BO33:$DW33,,X$8)-INDEX($D33:$BL33,,$E$1))+INDEX($D33:$BL33,,$E$1),X$9/(INDEX(Roky_výhled,,X$8)-INDEX(Roky_výhled,,X$8-1))*(INDEX($BO33:$DW33,,X$8)-INDEX($BO33:$DW33,,X$8-1))+INDEX($BO33:$DW33,,X$8-1))</f>
        <v>50250</v>
      </c>
      <c r="Y33" s="173">
        <f ca="1">CHOOSE(Y$6,SUMIFS(INDIRECT("EB[" &amp; Y$12 &amp; "]"),EB[indic_nrg],$A32,EB[Nositel],$B33,EB[Výběr],1,EB[unit],"TJ"),INDEX($BO33:$DW33,,Y$4),Y$9/(INDEX(Roky_výhled,,Y$8)-Last_Bil)*(INDEX($BO33:$DW33,,Y$8)-INDEX($D33:$BL33,,$E$1))+INDEX($D33:$BL33,,$E$1),Y$9/(INDEX(Roky_výhled,,Y$8)-INDEX(Roky_výhled,,Y$8-1))*(INDEX($BO33:$DW33,,Y$8)-INDEX($BO33:$DW33,,Y$8-1))+INDEX($BO33:$DW33,,Y$8-1))</f>
        <v>47962</v>
      </c>
      <c r="Z33" s="173">
        <f ca="1">CHOOSE(Z$6,SUMIFS(INDIRECT("EB[" &amp; Z$12 &amp; "]"),EB[indic_nrg],$A32,EB[Nositel],$B33,EB[Výběr],1,EB[unit],"TJ"),INDEX($BO33:$DW33,,Z$4),Z$9/(INDEX(Roky_výhled,,Z$8)-Last_Bil)*(INDEX($BO33:$DW33,,Z$8)-INDEX($D33:$BL33,,$E$1))+INDEX($D33:$BL33,,$E$1),Z$9/(INDEX(Roky_výhled,,Z$8)-INDEX(Roky_výhled,,Z$8-1))*(INDEX($BO33:$DW33,,Z$8)-INDEX($BO33:$DW33,,Z$8-1))+INDEX($BO33:$DW33,,Z$8-1))</f>
        <v>44058</v>
      </c>
      <c r="AA33" s="173">
        <f ca="1">CHOOSE(AA$6,SUMIFS(INDIRECT("EB[" &amp; AA$12 &amp; "]"),EB[indic_nrg],$A32,EB[Nositel],$B33,EB[Výběr],1,EB[unit],"TJ"),INDEX($BO33:$DW33,,AA$4),AA$9/(INDEX(Roky_výhled,,AA$8)-Last_Bil)*(INDEX($BO33:$DW33,,AA$8)-INDEX($D33:$BL33,,$E$1))+INDEX($D33:$BL33,,$E$1),AA$9/(INDEX(Roky_výhled,,AA$8)-INDEX(Roky_výhled,,AA$8-1))*(INDEX($BO33:$DW33,,AA$8)-INDEX($BO33:$DW33,,AA$8-1))+INDEX($BO33:$DW33,,AA$8-1))</f>
        <v>42430</v>
      </c>
      <c r="AB33" s="173">
        <f ca="1">CHOOSE(AB$6,SUMIFS(INDIRECT("EB[" &amp; AB$12 &amp; "]"),EB[indic_nrg],$A32,EB[Nositel],$B33,EB[Výběr],1,EB[unit],"TJ"),INDEX($BO33:$DW33,,AB$4),AB$9/(INDEX(Roky_výhled,,AB$8)-Last_Bil)*(INDEX($BO33:$DW33,,AB$8)-INDEX($D33:$BL33,,$E$1))+INDEX($D33:$BL33,,$E$1),AB$9/(INDEX(Roky_výhled,,AB$8)-INDEX(Roky_výhled,,AB$8-1))*(INDEX($BO33:$DW33,,AB$8)-INDEX($BO33:$DW33,,AB$8-1))+INDEX($BO33:$DW33,,AB$8-1))</f>
        <v>41350</v>
      </c>
      <c r="AC33" s="173">
        <f ca="1">CHOOSE(AC$6,SUMIFS(INDIRECT("EB[" &amp; AC$12 &amp; "]"),EB[indic_nrg],$A32,EB[Nositel],$B33,EB[Výběr],1,EB[unit],"TJ"),INDEX($BO33:$DW33,,AC$4),AC$9/(INDEX(Roky_výhled,,AC$8)-Last_Bil)*(INDEX($BO33:$DW33,,AC$8)-INDEX($D33:$BL33,,$E$1))+INDEX($D33:$BL33,,$E$1),AC$9/(INDEX(Roky_výhled,,AC$8)-INDEX(Roky_výhled,,AC$8-1))*(INDEX($BO33:$DW33,,AC$8)-INDEX($BO33:$DW33,,AC$8-1))+INDEX($BO33:$DW33,,AC$8-1))</f>
        <v>41118</v>
      </c>
      <c r="AD33" s="173">
        <f ca="1">CHOOSE(AD$6,SUMIFS(INDIRECT("EB[" &amp; AD$12 &amp; "]"),EB[indic_nrg],$A32,EB[Nositel],$B33,EB[Výběr],1,EB[unit],"TJ"),INDEX($BO33:$DW33,,AD$4),AD$9/(INDEX(Roky_výhled,,AD$8)-Last_Bil)*(INDEX($BO33:$DW33,,AD$8)-INDEX($D33:$BL33,,$E$1))+INDEX($D33:$BL33,,$E$1),AD$9/(INDEX(Roky_výhled,,AD$8)-INDEX(Roky_výhled,,AD$8-1))*(INDEX($BO33:$DW33,,AD$8)-INDEX($BO33:$DW33,,AD$8-1))+INDEX($BO33:$DW33,,AD$8-1))</f>
        <v>43706.400000000001</v>
      </c>
      <c r="AE33" s="173">
        <f ca="1">CHOOSE(AE$6,SUMIFS(INDIRECT("EB[" &amp; AE$12 &amp; "]"),EB[indic_nrg],$A32,EB[Nositel],$B33,EB[Výběr],1,EB[unit],"TJ"),INDEX($BO33:$DW33,,AE$4),AE$9/(INDEX(Roky_výhled,,AE$8)-Last_Bil)*(INDEX($BO33:$DW33,,AE$8)-INDEX($D33:$BL33,,$E$1))+INDEX($D33:$BL33,,$E$1),AE$9/(INDEX(Roky_výhled,,AE$8)-INDEX(Roky_výhled,,AE$8-1))*(INDEX($BO33:$DW33,,AE$8)-INDEX($BO33:$DW33,,AE$8-1))+INDEX($BO33:$DW33,,AE$8-1))</f>
        <v>46294.8</v>
      </c>
      <c r="AF33" s="173">
        <f ca="1">CHOOSE(AF$6,SUMIFS(INDIRECT("EB[" &amp; AF$12 &amp; "]"),EB[indic_nrg],$A32,EB[Nositel],$B33,EB[Výběr],1,EB[unit],"TJ"),INDEX($BO33:$DW33,,AF$4),AF$9/(INDEX(Roky_výhled,,AF$8)-Last_Bil)*(INDEX($BO33:$DW33,,AF$8)-INDEX($D33:$BL33,,$E$1))+INDEX($D33:$BL33,,$E$1),AF$9/(INDEX(Roky_výhled,,AF$8)-INDEX(Roky_výhled,,AF$8-1))*(INDEX($BO33:$DW33,,AF$8)-INDEX($BO33:$DW33,,AF$8-1))+INDEX($BO33:$DW33,,AF$8-1))</f>
        <v>48883.199999999997</v>
      </c>
      <c r="AG33" s="173">
        <f ca="1">CHOOSE(AG$6,SUMIFS(INDIRECT("EB[" &amp; AG$12 &amp; "]"),EB[indic_nrg],$A32,EB[Nositel],$B33,EB[Výběr],1,EB[unit],"TJ"),INDEX($BO33:$DW33,,AG$4),AG$9/(INDEX(Roky_výhled,,AG$8)-Last_Bil)*(INDEX($BO33:$DW33,,AG$8)-INDEX($D33:$BL33,,$E$1))+INDEX($D33:$BL33,,$E$1),AG$9/(INDEX(Roky_výhled,,AG$8)-INDEX(Roky_výhled,,AG$8-1))*(INDEX($BO33:$DW33,,AG$8)-INDEX($BO33:$DW33,,AG$8-1))+INDEX($BO33:$DW33,,AG$8-1))</f>
        <v>51471.6</v>
      </c>
      <c r="AH33" s="173">
        <f ca="1">CHOOSE(AH$6,SUMIFS(INDIRECT("EB[" &amp; AH$12 &amp; "]"),EB[indic_nrg],$A32,EB[Nositel],$B33,EB[Výběr],1,EB[unit],"TJ"),INDEX($BO33:$DW33,,AH$4),AH$9/(INDEX(Roky_výhled,,AH$8)-Last_Bil)*(INDEX($BO33:$DW33,,AH$8)-INDEX($D33:$BL33,,$E$1))+INDEX($D33:$BL33,,$E$1),AH$9/(INDEX(Roky_výhled,,AH$8)-INDEX(Roky_výhled,,AH$8-1))*(INDEX($BO33:$DW33,,AH$8)-INDEX($BO33:$DW33,,AH$8-1))+INDEX($BO33:$DW33,,AH$8-1))</f>
        <v>54060</v>
      </c>
      <c r="AI33" s="173">
        <f ca="1">CHOOSE(AI$6,SUMIFS(INDIRECT("EB[" &amp; AI$12 &amp; "]"),EB[indic_nrg],$A32,EB[Nositel],$B33,EB[Výběr],1,EB[unit],"TJ"),INDEX($BO33:$DW33,,AI$4),AI$9/(INDEX(Roky_výhled,,AI$8)-Last_Bil)*(INDEX($BO33:$DW33,,AI$8)-INDEX($D33:$BL33,,$E$1))+INDEX($D33:$BL33,,$E$1),AI$9/(INDEX(Roky_výhled,,AI$8)-INDEX(Roky_výhled,,AI$8-1))*(INDEX($BO33:$DW33,,AI$8)-INDEX($BO33:$DW33,,AI$8-1))+INDEX($BO33:$DW33,,AI$8-1))</f>
        <v>53774</v>
      </c>
      <c r="AJ33" s="173">
        <f ca="1">CHOOSE(AJ$6,SUMIFS(INDIRECT("EB[" &amp; AJ$12 &amp; "]"),EB[indic_nrg],$A32,EB[Nositel],$B33,EB[Výběr],1,EB[unit],"TJ"),INDEX($BO33:$DW33,,AJ$4),AJ$9/(INDEX(Roky_výhled,,AJ$8)-Last_Bil)*(INDEX($BO33:$DW33,,AJ$8)-INDEX($D33:$BL33,,$E$1))+INDEX($D33:$BL33,,$E$1),AJ$9/(INDEX(Roky_výhled,,AJ$8)-INDEX(Roky_výhled,,AJ$8-1))*(INDEX($BO33:$DW33,,AJ$8)-INDEX($BO33:$DW33,,AJ$8-1))+INDEX($BO33:$DW33,,AJ$8-1))</f>
        <v>53488</v>
      </c>
      <c r="AK33" s="173">
        <f ca="1">CHOOSE(AK$6,SUMIFS(INDIRECT("EB[" &amp; AK$12 &amp; "]"),EB[indic_nrg],$A32,EB[Nositel],$B33,EB[Výběr],1,EB[unit],"TJ"),INDEX($BO33:$DW33,,AK$4),AK$9/(INDEX(Roky_výhled,,AK$8)-Last_Bil)*(INDEX($BO33:$DW33,,AK$8)-INDEX($D33:$BL33,,$E$1))+INDEX($D33:$BL33,,$E$1),AK$9/(INDEX(Roky_výhled,,AK$8)-INDEX(Roky_výhled,,AK$8-1))*(INDEX($BO33:$DW33,,AK$8)-INDEX($BO33:$DW33,,AK$8-1))+INDEX($BO33:$DW33,,AK$8-1))</f>
        <v>53202</v>
      </c>
      <c r="AL33" s="173">
        <f ca="1">CHOOSE(AL$6,SUMIFS(INDIRECT("EB[" &amp; AL$12 &amp; "]"),EB[indic_nrg],$A32,EB[Nositel],$B33,EB[Výběr],1,EB[unit],"TJ"),INDEX($BO33:$DW33,,AL$4),AL$9/(INDEX(Roky_výhled,,AL$8)-Last_Bil)*(INDEX($BO33:$DW33,,AL$8)-INDEX($D33:$BL33,,$E$1))+INDEX($D33:$BL33,,$E$1),AL$9/(INDEX(Roky_výhled,,AL$8)-INDEX(Roky_výhled,,AL$8-1))*(INDEX($BO33:$DW33,,AL$8)-INDEX($BO33:$DW33,,AL$8-1))+INDEX($BO33:$DW33,,AL$8-1))</f>
        <v>52916</v>
      </c>
      <c r="AM33" s="173">
        <f ca="1">CHOOSE(AM$6,SUMIFS(INDIRECT("EB[" &amp; AM$12 &amp; "]"),EB[indic_nrg],$A32,EB[Nositel],$B33,EB[Výběr],1,EB[unit],"TJ"),INDEX($BO33:$DW33,,AM$4),AM$9/(INDEX(Roky_výhled,,AM$8)-Last_Bil)*(INDEX($BO33:$DW33,,AM$8)-INDEX($D33:$BL33,,$E$1))+INDEX($D33:$BL33,,$E$1),AM$9/(INDEX(Roky_výhled,,AM$8)-INDEX(Roky_výhled,,AM$8-1))*(INDEX($BO33:$DW33,,AM$8)-INDEX($BO33:$DW33,,AM$8-1))+INDEX($BO33:$DW33,,AM$8-1))</f>
        <v>52630</v>
      </c>
      <c r="AN33" s="173">
        <f ca="1">CHOOSE(AN$6,SUMIFS(INDIRECT("EB[" &amp; AN$12 &amp; "]"),EB[indic_nrg],$A32,EB[Nositel],$B33,EB[Výběr],1,EB[unit],"TJ"),INDEX($BO33:$DW33,,AN$4),AN$9/(INDEX(Roky_výhled,,AN$8)-Last_Bil)*(INDEX($BO33:$DW33,,AN$8)-INDEX($D33:$BL33,,$E$1))+INDEX($D33:$BL33,,$E$1),AN$9/(INDEX(Roky_výhled,,AN$8)-INDEX(Roky_výhled,,AN$8-1))*(INDEX($BO33:$DW33,,AN$8)-INDEX($BO33:$DW33,,AN$8-1))+INDEX($BO33:$DW33,,AN$8-1))</f>
        <v>54040</v>
      </c>
      <c r="AO33" s="173">
        <f ca="1">CHOOSE(AO$6,SUMIFS(INDIRECT("EB[" &amp; AO$12 &amp; "]"),EB[indic_nrg],$A32,EB[Nositel],$B33,EB[Výběr],1,EB[unit],"TJ"),INDEX($BO33:$DW33,,AO$4),AO$9/(INDEX(Roky_výhled,,AO$8)-Last_Bil)*(INDEX($BO33:$DW33,,AO$8)-INDEX($D33:$BL33,,$E$1))+INDEX($D33:$BL33,,$E$1),AO$9/(INDEX(Roky_výhled,,AO$8)-INDEX(Roky_výhled,,AO$8-1))*(INDEX($BO33:$DW33,,AO$8)-INDEX($BO33:$DW33,,AO$8-1))+INDEX($BO33:$DW33,,AO$8-1))</f>
        <v>55450</v>
      </c>
      <c r="AP33" s="173">
        <f ca="1">CHOOSE(AP$6,SUMIFS(INDIRECT("EB[" &amp; AP$12 &amp; "]"),EB[indic_nrg],$A32,EB[Nositel],$B33,EB[Výběr],1,EB[unit],"TJ"),INDEX($BO33:$DW33,,AP$4),AP$9/(INDEX(Roky_výhled,,AP$8)-Last_Bil)*(INDEX($BO33:$DW33,,AP$8)-INDEX($D33:$BL33,,$E$1))+INDEX($D33:$BL33,,$E$1),AP$9/(INDEX(Roky_výhled,,AP$8)-INDEX(Roky_výhled,,AP$8-1))*(INDEX($BO33:$DW33,,AP$8)-INDEX($BO33:$DW33,,AP$8-1))+INDEX($BO33:$DW33,,AP$8-1))</f>
        <v>56860</v>
      </c>
      <c r="AQ33" s="173">
        <f ca="1">CHOOSE(AQ$6,SUMIFS(INDIRECT("EB[" &amp; AQ$12 &amp; "]"),EB[indic_nrg],$A32,EB[Nositel],$B33,EB[Výběr],1,EB[unit],"TJ"),INDEX($BO33:$DW33,,AQ$4),AQ$9/(INDEX(Roky_výhled,,AQ$8)-Last_Bil)*(INDEX($BO33:$DW33,,AQ$8)-INDEX($D33:$BL33,,$E$1))+INDEX($D33:$BL33,,$E$1),AQ$9/(INDEX(Roky_výhled,,AQ$8)-INDEX(Roky_výhled,,AQ$8-1))*(INDEX($BO33:$DW33,,AQ$8)-INDEX($BO33:$DW33,,AQ$8-1))+INDEX($BO33:$DW33,,AQ$8-1))</f>
        <v>58270</v>
      </c>
      <c r="AR33" s="173">
        <f ca="1">CHOOSE(AR$6,SUMIFS(INDIRECT("EB[" &amp; AR$12 &amp; "]"),EB[indic_nrg],$A32,EB[Nositel],$B33,EB[Výběr],1,EB[unit],"TJ"),INDEX($BO33:$DW33,,AR$4),AR$9/(INDEX(Roky_výhled,,AR$8)-Last_Bil)*(INDEX($BO33:$DW33,,AR$8)-INDEX($D33:$BL33,,$E$1))+INDEX($D33:$BL33,,$E$1),AR$9/(INDEX(Roky_výhled,,AR$8)-INDEX(Roky_výhled,,AR$8-1))*(INDEX($BO33:$DW33,,AR$8)-INDEX($BO33:$DW33,,AR$8-1))+INDEX($BO33:$DW33,,AR$8-1))</f>
        <v>59680</v>
      </c>
      <c r="AS33" s="173">
        <f ca="1">CHOOSE(AS$6,SUMIFS(INDIRECT("EB[" &amp; AS$12 &amp; "]"),EB[indic_nrg],$A32,EB[Nositel],$B33,EB[Výběr],1,EB[unit],"TJ"),INDEX($BO33:$DW33,,AS$4),AS$9/(INDEX(Roky_výhled,,AS$8)-Last_Bil)*(INDEX($BO33:$DW33,,AS$8)-INDEX($D33:$BL33,,$E$1))+INDEX($D33:$BL33,,$E$1),AS$9/(INDEX(Roky_výhled,,AS$8)-INDEX(Roky_výhled,,AS$8-1))*(INDEX($BO33:$DW33,,AS$8)-INDEX($BO33:$DW33,,AS$8-1))+INDEX($BO33:$DW33,,AS$8-1))</f>
        <v>59718</v>
      </c>
      <c r="AT33" s="173">
        <f ca="1">CHOOSE(AT$6,SUMIFS(INDIRECT("EB[" &amp; AT$12 &amp; "]"),EB[indic_nrg],$A32,EB[Nositel],$B33,EB[Výběr],1,EB[unit],"TJ"),INDEX($BO33:$DW33,,AT$4),AT$9/(INDEX(Roky_výhled,,AT$8)-Last_Bil)*(INDEX($BO33:$DW33,,AT$8)-INDEX($D33:$BL33,,$E$1))+INDEX($D33:$BL33,,$E$1),AT$9/(INDEX(Roky_výhled,,AT$8)-INDEX(Roky_výhled,,AT$8-1))*(INDEX($BO33:$DW33,,AT$8)-INDEX($BO33:$DW33,,AT$8-1))+INDEX($BO33:$DW33,,AT$8-1))</f>
        <v>59756</v>
      </c>
      <c r="AU33" s="173">
        <f ca="1">CHOOSE(AU$6,SUMIFS(INDIRECT("EB[" &amp; AU$12 &amp; "]"),EB[indic_nrg],$A32,EB[Nositel],$B33,EB[Výběr],1,EB[unit],"TJ"),INDEX($BO33:$DW33,,AU$4),AU$9/(INDEX(Roky_výhled,,AU$8)-Last_Bil)*(INDEX($BO33:$DW33,,AU$8)-INDEX($D33:$BL33,,$E$1))+INDEX($D33:$BL33,,$E$1),AU$9/(INDEX(Roky_výhled,,AU$8)-INDEX(Roky_výhled,,AU$8-1))*(INDEX($BO33:$DW33,,AU$8)-INDEX($BO33:$DW33,,AU$8-1))+INDEX($BO33:$DW33,,AU$8-1))</f>
        <v>59794</v>
      </c>
      <c r="AV33" s="173">
        <f ca="1">CHOOSE(AV$6,SUMIFS(INDIRECT("EB[" &amp; AV$12 &amp; "]"),EB[indic_nrg],$A32,EB[Nositel],$B33,EB[Výběr],1,EB[unit],"TJ"),INDEX($BO33:$DW33,,AV$4),AV$9/(INDEX(Roky_výhled,,AV$8)-Last_Bil)*(INDEX($BO33:$DW33,,AV$8)-INDEX($D33:$BL33,,$E$1))+INDEX($D33:$BL33,,$E$1),AV$9/(INDEX(Roky_výhled,,AV$8)-INDEX(Roky_výhled,,AV$8-1))*(INDEX($BO33:$DW33,,AV$8)-INDEX($BO33:$DW33,,AV$8-1))+INDEX($BO33:$DW33,,AV$8-1))</f>
        <v>59832</v>
      </c>
      <c r="AW33" s="173">
        <f ca="1">CHOOSE(AW$6,SUMIFS(INDIRECT("EB[" &amp; AW$12 &amp; "]"),EB[indic_nrg],$A32,EB[Nositel],$B33,EB[Výběr],1,EB[unit],"TJ"),INDEX($BO33:$DW33,,AW$4),AW$9/(INDEX(Roky_výhled,,AW$8)-Last_Bil)*(INDEX($BO33:$DW33,,AW$8)-INDEX($D33:$BL33,,$E$1))+INDEX($D33:$BL33,,$E$1),AW$9/(INDEX(Roky_výhled,,AW$8)-INDEX(Roky_výhled,,AW$8-1))*(INDEX($BO33:$DW33,,AW$8)-INDEX($BO33:$DW33,,AW$8-1))+INDEX($BO33:$DW33,,AW$8-1))</f>
        <v>59870</v>
      </c>
      <c r="AX33" s="173">
        <f ca="1">CHOOSE(AX$6,SUMIFS(INDIRECT("EB[" &amp; AX$12 &amp; "]"),EB[indic_nrg],$A32,EB[Nositel],$B33,EB[Výběr],1,EB[unit],"TJ"),INDEX($BO33:$DW33,,AX$4),AX$9/(INDEX(Roky_výhled,,AX$8)-Last_Bil)*(INDEX($BO33:$DW33,,AX$8)-INDEX($D33:$BL33,,$E$1))+INDEX($D33:$BL33,,$E$1),AX$9/(INDEX(Roky_výhled,,AX$8)-INDEX(Roky_výhled,,AX$8-1))*(INDEX($BO33:$DW33,,AX$8)-INDEX($BO33:$DW33,,AX$8-1))+INDEX($BO33:$DW33,,AX$8-1))</f>
        <v>60280</v>
      </c>
      <c r="AY33" s="173">
        <f ca="1">CHOOSE(AY$6,SUMIFS(INDIRECT("EB[" &amp; AY$12 &amp; "]"),EB[indic_nrg],$A32,EB[Nositel],$B33,EB[Výběr],1,EB[unit],"TJ"),INDEX($BO33:$DW33,,AY$4),AY$9/(INDEX(Roky_výhled,,AY$8)-Last_Bil)*(INDEX($BO33:$DW33,,AY$8)-INDEX($D33:$BL33,,$E$1))+INDEX($D33:$BL33,,$E$1),AY$9/(INDEX(Roky_výhled,,AY$8)-INDEX(Roky_výhled,,AY$8-1))*(INDEX($BO33:$DW33,,AY$8)-INDEX($BO33:$DW33,,AY$8-1))+INDEX($BO33:$DW33,,AY$8-1))</f>
        <v>60690</v>
      </c>
      <c r="AZ33" s="173">
        <f ca="1">CHOOSE(AZ$6,SUMIFS(INDIRECT("EB[" &amp; AZ$12 &amp; "]"),EB[indic_nrg],$A32,EB[Nositel],$B33,EB[Výběr],1,EB[unit],"TJ"),INDEX($BO33:$DW33,,AZ$4),AZ$9/(INDEX(Roky_výhled,,AZ$8)-Last_Bil)*(INDEX($BO33:$DW33,,AZ$8)-INDEX($D33:$BL33,,$E$1))+INDEX($D33:$BL33,,$E$1),AZ$9/(INDEX(Roky_výhled,,AZ$8)-INDEX(Roky_výhled,,AZ$8-1))*(INDEX($BO33:$DW33,,AZ$8)-INDEX($BO33:$DW33,,AZ$8-1))+INDEX($BO33:$DW33,,AZ$8-1))</f>
        <v>61100</v>
      </c>
      <c r="BA33" s="173">
        <f ca="1">CHOOSE(BA$6,SUMIFS(INDIRECT("EB[" &amp; BA$12 &amp; "]"),EB[indic_nrg],$A32,EB[Nositel],$B33,EB[Výběr],1,EB[unit],"TJ"),INDEX($BO33:$DW33,,BA$4),BA$9/(INDEX(Roky_výhled,,BA$8)-Last_Bil)*(INDEX($BO33:$DW33,,BA$8)-INDEX($D33:$BL33,,$E$1))+INDEX($D33:$BL33,,$E$1),BA$9/(INDEX(Roky_výhled,,BA$8)-INDEX(Roky_výhled,,BA$8-1))*(INDEX($BO33:$DW33,,BA$8)-INDEX($BO33:$DW33,,BA$8-1))+INDEX($BO33:$DW33,,BA$8-1))</f>
        <v>61510</v>
      </c>
      <c r="BB33" s="173">
        <f ca="1">CHOOSE(BB$6,SUMIFS(INDIRECT("EB[" &amp; BB$12 &amp; "]"),EB[indic_nrg],$A32,EB[Nositel],$B33,EB[Výběr],1,EB[unit],"TJ"),INDEX($BO33:$DW33,,BB$4),BB$9/(INDEX(Roky_výhled,,BB$8)-Last_Bil)*(INDEX($BO33:$DW33,,BB$8)-INDEX($D33:$BL33,,$E$1))+INDEX($D33:$BL33,,$E$1),BB$9/(INDEX(Roky_výhled,,BB$8)-INDEX(Roky_výhled,,BB$8-1))*(INDEX($BO33:$DW33,,BB$8)-INDEX($BO33:$DW33,,BB$8-1))+INDEX($BO33:$DW33,,BB$8-1))</f>
        <v>61920</v>
      </c>
      <c r="BC33" s="173">
        <f ca="1">CHOOSE(BC$6,SUMIFS(INDIRECT("EB[" &amp; BC$12 &amp; "]"),EB[indic_nrg],$A32,EB[Nositel],$B33,EB[Výběr],1,EB[unit],"TJ"),INDEX($BO33:$DW33,,BC$4),BC$9/(INDEX(Roky_výhled,,BC$8)-Last_Bil)*(INDEX($BO33:$DW33,,BC$8)-INDEX($D33:$BL33,,$E$1))+INDEX($D33:$BL33,,$E$1),BC$9/(INDEX(Roky_výhled,,BC$8)-INDEX(Roky_výhled,,BC$8-1))*(INDEX($BO33:$DW33,,BC$8)-INDEX($BO33:$DW33,,BC$8-1))+INDEX($BO33:$DW33,,BC$8-1))</f>
        <v>62256</v>
      </c>
      <c r="BD33" s="173">
        <f ca="1">CHOOSE(BD$6,SUMIFS(INDIRECT("EB[" &amp; BD$12 &amp; "]"),EB[indic_nrg],$A32,EB[Nositel],$B33,EB[Výběr],1,EB[unit],"TJ"),INDEX($BO33:$DW33,,BD$4),BD$9/(INDEX(Roky_výhled,,BD$8)-Last_Bil)*(INDEX($BO33:$DW33,,BD$8)-INDEX($D33:$BL33,,$E$1))+INDEX($D33:$BL33,,$E$1),BD$9/(INDEX(Roky_výhled,,BD$8)-INDEX(Roky_výhled,,BD$8-1))*(INDEX($BO33:$DW33,,BD$8)-INDEX($BO33:$DW33,,BD$8-1))+INDEX($BO33:$DW33,,BD$8-1))</f>
        <v>62592</v>
      </c>
      <c r="BE33" s="173">
        <f ca="1">CHOOSE(BE$6,SUMIFS(INDIRECT("EB[" &amp; BE$12 &amp; "]"),EB[indic_nrg],$A32,EB[Nositel],$B33,EB[Výběr],1,EB[unit],"TJ"),INDEX($BO33:$DW33,,BE$4),BE$9/(INDEX(Roky_výhled,,BE$8)-Last_Bil)*(INDEX($BO33:$DW33,,BE$8)-INDEX($D33:$BL33,,$E$1))+INDEX($D33:$BL33,,$E$1),BE$9/(INDEX(Roky_výhled,,BE$8)-INDEX(Roky_výhled,,BE$8-1))*(INDEX($BO33:$DW33,,BE$8)-INDEX($BO33:$DW33,,BE$8-1))+INDEX($BO33:$DW33,,BE$8-1))</f>
        <v>62928</v>
      </c>
      <c r="BF33" s="173">
        <f ca="1">CHOOSE(BF$6,SUMIFS(INDIRECT("EB[" &amp; BF$12 &amp; "]"),EB[indic_nrg],$A32,EB[Nositel],$B33,EB[Výběr],1,EB[unit],"TJ"),INDEX($BO33:$DW33,,BF$4),BF$9/(INDEX(Roky_výhled,,BF$8)-Last_Bil)*(INDEX($BO33:$DW33,,BF$8)-INDEX($D33:$BL33,,$E$1))+INDEX($D33:$BL33,,$E$1),BF$9/(INDEX(Roky_výhled,,BF$8)-INDEX(Roky_výhled,,BF$8-1))*(INDEX($BO33:$DW33,,BF$8)-INDEX($BO33:$DW33,,BF$8-1))+INDEX($BO33:$DW33,,BF$8-1))</f>
        <v>63264</v>
      </c>
      <c r="BG33" s="173">
        <f ca="1">CHOOSE(BG$6,SUMIFS(INDIRECT("EB[" &amp; BG$12 &amp; "]"),EB[indic_nrg],$A32,EB[Nositel],$B33,EB[Výběr],1,EB[unit],"TJ"),INDEX($BO33:$DW33,,BG$4),BG$9/(INDEX(Roky_výhled,,BG$8)-Last_Bil)*(INDEX($BO33:$DW33,,BG$8)-INDEX($D33:$BL33,,$E$1))+INDEX($D33:$BL33,,$E$1),BG$9/(INDEX(Roky_výhled,,BG$8)-INDEX(Roky_výhled,,BG$8-1))*(INDEX($BO33:$DW33,,BG$8)-INDEX($BO33:$DW33,,BG$8-1))+INDEX($BO33:$DW33,,BG$8-1))</f>
        <v>63600</v>
      </c>
      <c r="BH33" s="173">
        <f ca="1">CHOOSE(BH$6,SUMIFS(INDIRECT("EB[" &amp; BH$12 &amp; "]"),EB[indic_nrg],$A32,EB[Nositel],$B33,EB[Výběr],1,EB[unit],"TJ"),INDEX($BO33:$DW33,,BH$4),BH$9/(INDEX(Roky_výhled,,BH$8)-Last_Bil)*(INDEX($BO33:$DW33,,BH$8)-INDEX($D33:$BL33,,$E$1))+INDEX($D33:$BL33,,$E$1),BH$9/(INDEX(Roky_výhled,,BH$8)-INDEX(Roky_výhled,,BH$8-1))*(INDEX($BO33:$DW33,,BH$8)-INDEX($BO33:$DW33,,BH$8-1))+INDEX($BO33:$DW33,,BH$8-1))</f>
        <v>64018</v>
      </c>
      <c r="BI33" s="173">
        <f ca="1">CHOOSE(BI$6,SUMIFS(INDIRECT("EB[" &amp; BI$12 &amp; "]"),EB[indic_nrg],$A32,EB[Nositel],$B33,EB[Výběr],1,EB[unit],"TJ"),INDEX($BO33:$DW33,,BI$4),BI$9/(INDEX(Roky_výhled,,BI$8)-Last_Bil)*(INDEX($BO33:$DW33,,BI$8)-INDEX($D33:$BL33,,$E$1))+INDEX($D33:$BL33,,$E$1),BI$9/(INDEX(Roky_výhled,,BI$8)-INDEX(Roky_výhled,,BI$8-1))*(INDEX($BO33:$DW33,,BI$8)-INDEX($BO33:$DW33,,BI$8-1))+INDEX($BO33:$DW33,,BI$8-1))</f>
        <v>64436</v>
      </c>
      <c r="BJ33" s="173">
        <f ca="1">CHOOSE(BJ$6,SUMIFS(INDIRECT("EB[" &amp; BJ$12 &amp; "]"),EB[indic_nrg],$A32,EB[Nositel],$B33,EB[Výběr],1,EB[unit],"TJ"),INDEX($BO33:$DW33,,BJ$4),BJ$9/(INDEX(Roky_výhled,,BJ$8)-Last_Bil)*(INDEX($BO33:$DW33,,BJ$8)-INDEX($D33:$BL33,,$E$1))+INDEX($D33:$BL33,,$E$1),BJ$9/(INDEX(Roky_výhled,,BJ$8)-INDEX(Roky_výhled,,BJ$8-1))*(INDEX($BO33:$DW33,,BJ$8)-INDEX($BO33:$DW33,,BJ$8-1))+INDEX($BO33:$DW33,,BJ$8-1))</f>
        <v>64854</v>
      </c>
      <c r="BK33" s="173">
        <f ca="1">CHOOSE(BK$6,SUMIFS(INDIRECT("EB[" &amp; BK$12 &amp; "]"),EB[indic_nrg],$A32,EB[Nositel],$B33,EB[Výběr],1,EB[unit],"TJ"),INDEX($BO33:$DW33,,BK$4),BK$9/(INDEX(Roky_výhled,,BK$8)-Last_Bil)*(INDEX($BO33:$DW33,,BK$8)-INDEX($D33:$BL33,,$E$1))+INDEX($D33:$BL33,,$E$1),BK$9/(INDEX(Roky_výhled,,BK$8)-INDEX(Roky_výhled,,BK$8-1))*(INDEX($BO33:$DW33,,BK$8)-INDEX($BO33:$DW33,,BK$8-1))+INDEX($BO33:$DW33,,BK$8-1))</f>
        <v>65272</v>
      </c>
      <c r="BL33" s="174">
        <f ca="1">CHOOSE(BL$6,SUMIFS(INDIRECT("EB[" &amp; BL$12 &amp; "]"),EB[indic_nrg],$A32,EB[Nositel],$B33,EB[Výběr],1,EB[unit],"TJ"),INDEX($BO33:$DW33,,BL$4),BL$9/(INDEX(Roky_výhled,,BL$8)-Last_Bil)*(INDEX($BO33:$DW33,,BL$8)-INDEX($D33:$BL33,,$E$1))+INDEX($D33:$BL33,,$E$1),BL$9/(INDEX(Roky_výhled,,BL$8)-INDEX(Roky_výhled,,BL$8-1))*(INDEX($BO33:$DW33,,BL$8)-INDEX($BO33:$DW33,,BL$8-1))+INDEX($BO33:$DW33,,BL$8-1))</f>
        <v>65690</v>
      </c>
      <c r="BM33"/>
      <c r="BN33" s="221" t="str">
        <f t="shared" si="108"/>
        <v>Plynná paliva</v>
      </c>
      <c r="BO33" s="285">
        <v>54000</v>
      </c>
      <c r="BP33" s="286">
        <v>54180</v>
      </c>
      <c r="BQ33" s="286">
        <v>54060</v>
      </c>
      <c r="BR33" s="286">
        <v>52630</v>
      </c>
      <c r="BS33" s="286">
        <v>59680</v>
      </c>
      <c r="BT33" s="286">
        <v>59870</v>
      </c>
      <c r="BU33" s="286">
        <v>61920</v>
      </c>
      <c r="BV33" s="286">
        <v>63600</v>
      </c>
      <c r="BW33" s="286">
        <v>65690</v>
      </c>
      <c r="BX33" s="286">
        <v>72840</v>
      </c>
      <c r="BY33" s="287">
        <v>68920</v>
      </c>
      <c r="BZ33" s="281"/>
      <c r="CA33" s="281"/>
      <c r="CB33" s="281"/>
      <c r="CC33" s="281"/>
      <c r="CD33" s="281"/>
      <c r="CE33" s="281"/>
      <c r="CF33" s="281"/>
      <c r="CG33" s="281"/>
      <c r="CH33" s="281"/>
      <c r="CI33" s="281"/>
      <c r="CJ33" s="281"/>
      <c r="CK33" s="281"/>
      <c r="CL33" s="281"/>
      <c r="CM33" s="281"/>
      <c r="CN33" s="281"/>
      <c r="CO33" s="281"/>
      <c r="CP33" s="281"/>
      <c r="CQ33" s="281"/>
      <c r="CR33" s="281"/>
      <c r="CS33" s="281"/>
      <c r="CT33" s="281"/>
      <c r="CU33" s="281"/>
      <c r="CV33" s="281"/>
      <c r="CW33" s="281"/>
      <c r="CX33" s="281"/>
      <c r="CY33" s="281"/>
      <c r="CZ33" s="281"/>
      <c r="DA33" s="281"/>
      <c r="DB33" s="281"/>
      <c r="DC33" s="281"/>
      <c r="DD33" s="281"/>
      <c r="DE33" s="281"/>
      <c r="DF33" s="281"/>
      <c r="DG33" s="281"/>
      <c r="DH33" s="281"/>
      <c r="DI33" s="281"/>
      <c r="DJ33" s="281"/>
      <c r="DK33" s="281"/>
      <c r="DL33" s="281"/>
      <c r="DM33" s="281"/>
      <c r="DN33" s="281"/>
      <c r="DO33" s="281"/>
      <c r="DP33" s="281"/>
      <c r="DQ33" s="281"/>
      <c r="DR33" s="281"/>
      <c r="DS33" s="281"/>
      <c r="DT33" s="281"/>
      <c r="DU33" s="281"/>
      <c r="DV33" s="281"/>
      <c r="DW33" s="281"/>
    </row>
    <row r="34" spans="1:127" s="196" customFormat="1" x14ac:dyDescent="0.25">
      <c r="A34" s="196" t="str">
        <f t="shared" si="109"/>
        <v>B_102035</v>
      </c>
      <c r="B34" t="s">
        <v>3134</v>
      </c>
      <c r="C34" s="179" t="str">
        <f t="shared" si="107"/>
        <v>Biomasa</v>
      </c>
      <c r="D34" s="215">
        <f ca="1">CHOOSE(D$6,SUMIFS(INDIRECT("EB[" &amp; D$12 &amp; "]"),EB[indic_nrg],$A33,EB[Nositel],$B34,EB[Výběr],1,EB[unit],"TJ"),INDEX($BO34:$DW34,,D$4),D$9/(INDEX(Roky_výhled,,D$8)-Last_Bil)*(INDEX($BO34:$DW34,,D$8)-INDEX($D34:$BL34,,$E$1))+INDEX($D34:$BL34,,$E$1),D$9/(INDEX(Roky_výhled,,D$8)-INDEX(Roky_výhled,,D$8-1))*(INDEX($BO34:$DW34,,D$8)-INDEX($BO34:$DW34,,D$8-1))+INDEX($BO34:$DW34,,D$8-1))</f>
        <v>112</v>
      </c>
      <c r="E34" s="173">
        <f ca="1">CHOOSE(E$6,SUMIFS(INDIRECT("EB[" &amp; E$12 &amp; "]"),EB[indic_nrg],$A33,EB[Nositel],$B34,EB[Výběr],1,EB[unit],"TJ"),INDEX($BO34:$DW34,,E$4),E$9/(INDEX(Roky_výhled,,E$8)-Last_Bil)*(INDEX($BO34:$DW34,,E$8)-INDEX($D34:$BL34,,$E$1))+INDEX($D34:$BL34,,$E$1),E$9/(INDEX(Roky_výhled,,E$8)-INDEX(Roky_výhled,,E$8-1))*(INDEX($BO34:$DW34,,E$8)-INDEX($BO34:$DW34,,E$8-1))+INDEX($BO34:$DW34,,E$8-1))</f>
        <v>98</v>
      </c>
      <c r="F34" s="173">
        <f ca="1">CHOOSE(F$6,SUMIFS(INDIRECT("EB[" &amp; F$12 &amp; "]"),EB[indic_nrg],$A33,EB[Nositel],$B34,EB[Výběr],1,EB[unit],"TJ"),INDEX($BO34:$DW34,,F$4),F$9/(INDEX(Roky_výhled,,F$8)-Last_Bil)*(INDEX($BO34:$DW34,,F$8)-INDEX($D34:$BL34,,$E$1))+INDEX($D34:$BL34,,$E$1),F$9/(INDEX(Roky_výhled,,F$8)-INDEX(Roky_výhled,,F$8-1))*(INDEX($BO34:$DW34,,F$8)-INDEX($BO34:$DW34,,F$8-1))+INDEX($BO34:$DW34,,F$8-1))</f>
        <v>140</v>
      </c>
      <c r="G34" s="173">
        <f ca="1">CHOOSE(G$6,SUMIFS(INDIRECT("EB[" &amp; G$12 &amp; "]"),EB[indic_nrg],$A33,EB[Nositel],$B34,EB[Výběr],1,EB[unit],"TJ"),INDEX($BO34:$DW34,,G$4),G$9/(INDEX(Roky_výhled,,G$8)-Last_Bil)*(INDEX($BO34:$DW34,,G$8)-INDEX($D34:$BL34,,$E$1))+INDEX($D34:$BL34,,$E$1),G$9/(INDEX(Roky_výhled,,G$8)-INDEX(Roky_výhled,,G$8-1))*(INDEX($BO34:$DW34,,G$8)-INDEX($BO34:$DW34,,G$8-1))+INDEX($BO34:$DW34,,G$8-1))</f>
        <v>173</v>
      </c>
      <c r="H34" s="173">
        <f ca="1">CHOOSE(H$6,SUMIFS(INDIRECT("EB[" &amp; H$12 &amp; "]"),EB[indic_nrg],$A33,EB[Nositel],$B34,EB[Výběr],1,EB[unit],"TJ"),INDEX($BO34:$DW34,,H$4),H$9/(INDEX(Roky_výhled,,H$8)-Last_Bil)*(INDEX($BO34:$DW34,,H$8)-INDEX($D34:$BL34,,$E$1))+INDEX($D34:$BL34,,$E$1),H$9/(INDEX(Roky_výhled,,H$8)-INDEX(Roky_výhled,,H$8-1))*(INDEX($BO34:$DW34,,H$8)-INDEX($BO34:$DW34,,H$8-1))+INDEX($BO34:$DW34,,H$8-1))</f>
        <v>265</v>
      </c>
      <c r="I34" s="173">
        <f ca="1">CHOOSE(I$6,SUMIFS(INDIRECT("EB[" &amp; I$12 &amp; "]"),EB[indic_nrg],$A33,EB[Nositel],$B34,EB[Výběr],1,EB[unit],"TJ"),INDEX($BO34:$DW34,,I$4),I$9/(INDEX(Roky_výhled,,I$8)-Last_Bil)*(INDEX($BO34:$DW34,,I$8)-INDEX($D34:$BL34,,$E$1))+INDEX($D34:$BL34,,$E$1),I$9/(INDEX(Roky_výhled,,I$8)-INDEX(Roky_výhled,,I$8-1))*(INDEX($BO34:$DW34,,I$8)-INDEX($BO34:$DW34,,I$8-1))+INDEX($BO34:$DW34,,I$8-1))</f>
        <v>277</v>
      </c>
      <c r="J34" s="173">
        <f ca="1">CHOOSE(J$6,SUMIFS(INDIRECT("EB[" &amp; J$12 &amp; "]"),EB[indic_nrg],$A33,EB[Nositel],$B34,EB[Výběr],1,EB[unit],"TJ"),INDEX($BO34:$DW34,,J$4),J$9/(INDEX(Roky_výhled,,J$8)-Last_Bil)*(INDEX($BO34:$DW34,,J$8)-INDEX($D34:$BL34,,$E$1))+INDEX($D34:$BL34,,$E$1),J$9/(INDEX(Roky_výhled,,J$8)-INDEX(Roky_výhled,,J$8-1))*(INDEX($BO34:$DW34,,J$8)-INDEX($BO34:$DW34,,J$8-1))+INDEX($BO34:$DW34,,J$8-1))</f>
        <v>290</v>
      </c>
      <c r="K34" s="173">
        <f ca="1">CHOOSE(K$6,SUMIFS(INDIRECT("EB[" &amp; K$12 &amp; "]"),EB[indic_nrg],$A33,EB[Nositel],$B34,EB[Výběr],1,EB[unit],"TJ"),INDEX($BO34:$DW34,,K$4),K$9/(INDEX(Roky_výhled,,K$8)-Last_Bil)*(INDEX($BO34:$DW34,,K$8)-INDEX($D34:$BL34,,$E$1))+INDEX($D34:$BL34,,$E$1),K$9/(INDEX(Roky_výhled,,K$8)-INDEX(Roky_výhled,,K$8-1))*(INDEX($BO34:$DW34,,K$8)-INDEX($BO34:$DW34,,K$8-1))+INDEX($BO34:$DW34,,K$8-1))</f>
        <v>295</v>
      </c>
      <c r="L34" s="173">
        <f ca="1">CHOOSE(L$6,SUMIFS(INDIRECT("EB[" &amp; L$12 &amp; "]"),EB[indic_nrg],$A33,EB[Nositel],$B34,EB[Výběr],1,EB[unit],"TJ"),INDEX($BO34:$DW34,,L$4),L$9/(INDEX(Roky_výhled,,L$8)-Last_Bil)*(INDEX($BO34:$DW34,,L$8)-INDEX($D34:$BL34,,$E$1))+INDEX($D34:$BL34,,$E$1),L$9/(INDEX(Roky_výhled,,L$8)-INDEX(Roky_výhled,,L$8-1))*(INDEX($BO34:$DW34,,L$8)-INDEX($BO34:$DW34,,L$8-1))+INDEX($BO34:$DW34,,L$8-1))</f>
        <v>315</v>
      </c>
      <c r="M34" s="173">
        <f ca="1">CHOOSE(M$6,SUMIFS(INDIRECT("EB[" &amp; M$12 &amp; "]"),EB[indic_nrg],$A33,EB[Nositel],$B34,EB[Výběr],1,EB[unit],"TJ"),INDEX($BO34:$DW34,,M$4),M$9/(INDEX(Roky_výhled,,M$8)-Last_Bil)*(INDEX($BO34:$DW34,,M$8)-INDEX($D34:$BL34,,$E$1))+INDEX($D34:$BL34,,$E$1),M$9/(INDEX(Roky_výhled,,M$8)-INDEX(Roky_výhled,,M$8-1))*(INDEX($BO34:$DW34,,M$8)-INDEX($BO34:$DW34,,M$8-1))+INDEX($BO34:$DW34,,M$8-1))</f>
        <v>338</v>
      </c>
      <c r="N34" s="173">
        <f ca="1">CHOOSE(N$6,SUMIFS(INDIRECT("EB[" &amp; N$12 &amp; "]"),EB[indic_nrg],$A33,EB[Nositel],$B34,EB[Výběr],1,EB[unit],"TJ"),INDEX($BO34:$DW34,,N$4),N$9/(INDEX(Roky_výhled,,N$8)-Last_Bil)*(INDEX($BO34:$DW34,,N$8)-INDEX($D34:$BL34,,$E$1))+INDEX($D34:$BL34,,$E$1),N$9/(INDEX(Roky_výhled,,N$8)-INDEX(Roky_výhled,,N$8-1))*(INDEX($BO34:$DW34,,N$8)-INDEX($BO34:$DW34,,N$8-1))+INDEX($BO34:$DW34,,N$8-1))</f>
        <v>329</v>
      </c>
      <c r="O34" s="173">
        <f ca="1">CHOOSE(O$6,SUMIFS(INDIRECT("EB[" &amp; O$12 &amp; "]"),EB[indic_nrg],$A33,EB[Nositel],$B34,EB[Výběr],1,EB[unit],"TJ"),INDEX($BO34:$DW34,,O$4),O$9/(INDEX(Roky_výhled,,O$8)-Last_Bil)*(INDEX($BO34:$DW34,,O$8)-INDEX($D34:$BL34,,$E$1))+INDEX($D34:$BL34,,$E$1),O$9/(INDEX(Roky_výhled,,O$8)-INDEX(Roky_výhled,,O$8-1))*(INDEX($BO34:$DW34,,O$8)-INDEX($BO34:$DW34,,O$8-1))+INDEX($BO34:$DW34,,O$8-1))</f>
        <v>778</v>
      </c>
      <c r="P34" s="173">
        <f ca="1">CHOOSE(P$6,SUMIFS(INDIRECT("EB[" &amp; P$12 &amp; "]"),EB[indic_nrg],$A33,EB[Nositel],$B34,EB[Výběr],1,EB[unit],"TJ"),INDEX($BO34:$DW34,,P$4),P$9/(INDEX(Roky_výhled,,P$8)-Last_Bil)*(INDEX($BO34:$DW34,,P$8)-INDEX($D34:$BL34,,$E$1))+INDEX($D34:$BL34,,$E$1),P$9/(INDEX(Roky_výhled,,P$8)-INDEX(Roky_výhled,,P$8-1))*(INDEX($BO34:$DW34,,P$8)-INDEX($BO34:$DW34,,P$8-1))+INDEX($BO34:$DW34,,P$8-1))</f>
        <v>845</v>
      </c>
      <c r="Q34" s="173">
        <f ca="1">CHOOSE(Q$6,SUMIFS(INDIRECT("EB[" &amp; Q$12 &amp; "]"),EB[indic_nrg],$A33,EB[Nositel],$B34,EB[Výběr],1,EB[unit],"TJ"),INDEX($BO34:$DW34,,Q$4),Q$9/(INDEX(Roky_výhled,,Q$8)-Last_Bil)*(INDEX($BO34:$DW34,,Q$8)-INDEX($D34:$BL34,,$E$1))+INDEX($D34:$BL34,,$E$1),Q$9/(INDEX(Roky_výhled,,Q$8)-INDEX(Roky_výhled,,Q$8-1))*(INDEX($BO34:$DW34,,Q$8)-INDEX($BO34:$DW34,,Q$8-1))+INDEX($BO34:$DW34,,Q$8-1))</f>
        <v>1852</v>
      </c>
      <c r="R34" s="173">
        <f ca="1">CHOOSE(R$6,SUMIFS(INDIRECT("EB[" &amp; R$12 &amp; "]"),EB[indic_nrg],$A33,EB[Nositel],$B34,EB[Výběr],1,EB[unit],"TJ"),INDEX($BO34:$DW34,,R$4),R$9/(INDEX(Roky_výhled,,R$8)-Last_Bil)*(INDEX($BO34:$DW34,,R$8)-INDEX($D34:$BL34,,$E$1))+INDEX($D34:$BL34,,$E$1),R$9/(INDEX(Roky_výhled,,R$8)-INDEX(Roky_výhled,,R$8-1))*(INDEX($BO34:$DW34,,R$8)-INDEX($BO34:$DW34,,R$8-1))+INDEX($BO34:$DW34,,R$8-1))</f>
        <v>2115</v>
      </c>
      <c r="S34" s="173">
        <f ca="1">CHOOSE(S$6,SUMIFS(INDIRECT("EB[" &amp; S$12 &amp; "]"),EB[indic_nrg],$A33,EB[Nositel],$B34,EB[Výběr],1,EB[unit],"TJ"),INDEX($BO34:$DW34,,S$4),S$9/(INDEX(Roky_výhled,,S$8)-Last_Bil)*(INDEX($BO34:$DW34,,S$8)-INDEX($D34:$BL34,,$E$1))+INDEX($D34:$BL34,,$E$1),S$9/(INDEX(Roky_výhled,,S$8)-INDEX(Roky_výhled,,S$8-1))*(INDEX($BO34:$DW34,,S$8)-INDEX($BO34:$DW34,,S$8-1))+INDEX($BO34:$DW34,,S$8-1))</f>
        <v>2111</v>
      </c>
      <c r="T34" s="173">
        <f ca="1">CHOOSE(T$6,SUMIFS(INDIRECT("EB[" &amp; T$12 &amp; "]"),EB[indic_nrg],$A33,EB[Nositel],$B34,EB[Výběr],1,EB[unit],"TJ"),INDEX($BO34:$DW34,,T$4),T$9/(INDEX(Roky_výhled,,T$8)-Last_Bil)*(INDEX($BO34:$DW34,,T$8)-INDEX($D34:$BL34,,$E$1))+INDEX($D34:$BL34,,$E$1),T$9/(INDEX(Roky_výhled,,T$8)-INDEX(Roky_výhled,,T$8-1))*(INDEX($BO34:$DW34,,T$8)-INDEX($BO34:$DW34,,T$8-1))+INDEX($BO34:$DW34,,T$8-1))</f>
        <v>2020</v>
      </c>
      <c r="U34" s="173">
        <f ca="1">CHOOSE(U$6,SUMIFS(INDIRECT("EB[" &amp; U$12 &amp; "]"),EB[indic_nrg],$A33,EB[Nositel],$B34,EB[Výběr],1,EB[unit],"TJ"),INDEX($BO34:$DW34,,U$4),U$9/(INDEX(Roky_výhled,,U$8)-Last_Bil)*(INDEX($BO34:$DW34,,U$8)-INDEX($D34:$BL34,,$E$1))+INDEX($D34:$BL34,,$E$1),U$9/(INDEX(Roky_výhled,,U$8)-INDEX(Roky_výhled,,U$8-1))*(INDEX($BO34:$DW34,,U$8)-INDEX($BO34:$DW34,,U$8-1))+INDEX($BO34:$DW34,,U$8-1))</f>
        <v>2460</v>
      </c>
      <c r="V34" s="173">
        <f ca="1">CHOOSE(V$6,SUMIFS(INDIRECT("EB[" &amp; V$12 &amp; "]"),EB[indic_nrg],$A33,EB[Nositel],$B34,EB[Výběr],1,EB[unit],"TJ"),INDEX($BO34:$DW34,,V$4),V$9/(INDEX(Roky_výhled,,V$8)-Last_Bil)*(INDEX($BO34:$DW34,,V$8)-INDEX($D34:$BL34,,$E$1))+INDEX($D34:$BL34,,$E$1),V$9/(INDEX(Roky_výhled,,V$8)-INDEX(Roky_výhled,,V$8-1))*(INDEX($BO34:$DW34,,V$8)-INDEX($BO34:$DW34,,V$8-1))+INDEX($BO34:$DW34,,V$8-1))</f>
        <v>1988</v>
      </c>
      <c r="W34" s="173">
        <f ca="1">CHOOSE(W$6,SUMIFS(INDIRECT("EB[" &amp; W$12 &amp; "]"),EB[indic_nrg],$A33,EB[Nositel],$B34,EB[Výběr],1,EB[unit],"TJ"),INDEX($BO34:$DW34,,W$4),W$9/(INDEX(Roky_výhled,,W$8)-Last_Bil)*(INDEX($BO34:$DW34,,W$8)-INDEX($D34:$BL34,,$E$1))+INDEX($D34:$BL34,,$E$1),W$9/(INDEX(Roky_výhled,,W$8)-INDEX(Roky_výhled,,W$8-1))*(INDEX($BO34:$DW34,,W$8)-INDEX($BO34:$DW34,,W$8-1))+INDEX($BO34:$DW34,,W$8-1))</f>
        <v>1831</v>
      </c>
      <c r="X34" s="173">
        <f ca="1">CHOOSE(X$6,SUMIFS(INDIRECT("EB[" &amp; X$12 &amp; "]"),EB[indic_nrg],$A33,EB[Nositel],$B34,EB[Výběr],1,EB[unit],"TJ"),INDEX($BO34:$DW34,,X$4),X$9/(INDEX(Roky_výhled,,X$8)-Last_Bil)*(INDEX($BO34:$DW34,,X$8)-INDEX($D34:$BL34,,$E$1))+INDEX($D34:$BL34,,$E$1),X$9/(INDEX(Roky_výhled,,X$8)-INDEX(Roky_výhled,,X$8-1))*(INDEX($BO34:$DW34,,X$8)-INDEX($BO34:$DW34,,X$8-1))+INDEX($BO34:$DW34,,X$8-1))</f>
        <v>2638</v>
      </c>
      <c r="Y34" s="173">
        <f ca="1">CHOOSE(Y$6,SUMIFS(INDIRECT("EB[" &amp; Y$12 &amp; "]"),EB[indic_nrg],$A33,EB[Nositel],$B34,EB[Výběr],1,EB[unit],"TJ"),INDEX($BO34:$DW34,,Y$4),Y$9/(INDEX(Roky_výhled,,Y$8)-Last_Bil)*(INDEX($BO34:$DW34,,Y$8)-INDEX($D34:$BL34,,$E$1))+INDEX($D34:$BL34,,$E$1),Y$9/(INDEX(Roky_výhled,,Y$8)-INDEX(Roky_výhled,,Y$8-1))*(INDEX($BO34:$DW34,,Y$8)-INDEX($BO34:$DW34,,Y$8-1))+INDEX($BO34:$DW34,,Y$8-1))</f>
        <v>2810</v>
      </c>
      <c r="Z34" s="173">
        <f ca="1">CHOOSE(Z$6,SUMIFS(INDIRECT("EB[" &amp; Z$12 &amp; "]"),EB[indic_nrg],$A33,EB[Nositel],$B34,EB[Výběr],1,EB[unit],"TJ"),INDEX($BO34:$DW34,,Z$4),Z$9/(INDEX(Roky_výhled,,Z$8)-Last_Bil)*(INDEX($BO34:$DW34,,Z$8)-INDEX($D34:$BL34,,$E$1))+INDEX($D34:$BL34,,$E$1),Z$9/(INDEX(Roky_výhled,,Z$8)-INDEX(Roky_výhled,,Z$8-1))*(INDEX($BO34:$DW34,,Z$8)-INDEX($BO34:$DW34,,Z$8-1))+INDEX($BO34:$DW34,,Z$8-1))</f>
        <v>2850</v>
      </c>
      <c r="AA34" s="173">
        <f ca="1">CHOOSE(AA$6,SUMIFS(INDIRECT("EB[" &amp; AA$12 &amp; "]"),EB[indic_nrg],$A33,EB[Nositel],$B34,EB[Výběr],1,EB[unit],"TJ"),INDEX($BO34:$DW34,,AA$4),AA$9/(INDEX(Roky_výhled,,AA$8)-Last_Bil)*(INDEX($BO34:$DW34,,AA$8)-INDEX($D34:$BL34,,$E$1))+INDEX($D34:$BL34,,$E$1),AA$9/(INDEX(Roky_výhled,,AA$8)-INDEX(Roky_výhled,,AA$8-1))*(INDEX($BO34:$DW34,,AA$8)-INDEX($BO34:$DW34,,AA$8-1))+INDEX($BO34:$DW34,,AA$8-1))</f>
        <v>3071</v>
      </c>
      <c r="AB34" s="173">
        <f ca="1">CHOOSE(AB$6,SUMIFS(INDIRECT("EB[" &amp; AB$12 &amp; "]"),EB[indic_nrg],$A33,EB[Nositel],$B34,EB[Výběr],1,EB[unit],"TJ"),INDEX($BO34:$DW34,,AB$4),AB$9/(INDEX(Roky_výhled,,AB$8)-Last_Bil)*(INDEX($BO34:$DW34,,AB$8)-INDEX($D34:$BL34,,$E$1))+INDEX($D34:$BL34,,$E$1),AB$9/(INDEX(Roky_výhled,,AB$8)-INDEX(Roky_výhled,,AB$8-1))*(INDEX($BO34:$DW34,,AB$8)-INDEX($BO34:$DW34,,AB$8-1))+INDEX($BO34:$DW34,,AB$8-1))</f>
        <v>2874</v>
      </c>
      <c r="AC34" s="173">
        <f ca="1">CHOOSE(AC$6,SUMIFS(INDIRECT("EB[" &amp; AC$12 &amp; "]"),EB[indic_nrg],$A33,EB[Nositel],$B34,EB[Výběr],1,EB[unit],"TJ"),INDEX($BO34:$DW34,,AC$4),AC$9/(INDEX(Roky_výhled,,AC$8)-Last_Bil)*(INDEX($BO34:$DW34,,AC$8)-INDEX($D34:$BL34,,$E$1))+INDEX($D34:$BL34,,$E$1),AC$9/(INDEX(Roky_výhled,,AC$8)-INDEX(Roky_výhled,,AC$8-1))*(INDEX($BO34:$DW34,,AC$8)-INDEX($BO34:$DW34,,AC$8-1))+INDEX($BO34:$DW34,,AC$8-1))</f>
        <v>3123</v>
      </c>
      <c r="AD34" s="173">
        <f ca="1">CHOOSE(AD$6,SUMIFS(INDIRECT("EB[" &amp; AD$12 &amp; "]"),EB[indic_nrg],$A33,EB[Nositel],$B34,EB[Výběr],1,EB[unit],"TJ"),INDEX($BO34:$DW34,,AD$4),AD$9/(INDEX(Roky_výhled,,AD$8)-Last_Bil)*(INDEX($BO34:$DW34,,AD$8)-INDEX($D34:$BL34,,$E$1))+INDEX($D34:$BL34,,$E$1),AD$9/(INDEX(Roky_výhled,,AD$8)-INDEX(Roky_výhled,,AD$8-1))*(INDEX($BO34:$DW34,,AD$8)-INDEX($BO34:$DW34,,AD$8-1))+INDEX($BO34:$DW34,,AD$8-1))</f>
        <v>3080.4</v>
      </c>
      <c r="AE34" s="173">
        <f ca="1">CHOOSE(AE$6,SUMIFS(INDIRECT("EB[" &amp; AE$12 &amp; "]"),EB[indic_nrg],$A33,EB[Nositel],$B34,EB[Výběr],1,EB[unit],"TJ"),INDEX($BO34:$DW34,,AE$4),AE$9/(INDEX(Roky_výhled,,AE$8)-Last_Bil)*(INDEX($BO34:$DW34,,AE$8)-INDEX($D34:$BL34,,$E$1))+INDEX($D34:$BL34,,$E$1),AE$9/(INDEX(Roky_výhled,,AE$8)-INDEX(Roky_výhled,,AE$8-1))*(INDEX($BO34:$DW34,,AE$8)-INDEX($BO34:$DW34,,AE$8-1))+INDEX($BO34:$DW34,,AE$8-1))</f>
        <v>3037.8</v>
      </c>
      <c r="AF34" s="173">
        <f ca="1">CHOOSE(AF$6,SUMIFS(INDIRECT("EB[" &amp; AF$12 &amp; "]"),EB[indic_nrg],$A33,EB[Nositel],$B34,EB[Výběr],1,EB[unit],"TJ"),INDEX($BO34:$DW34,,AF$4),AF$9/(INDEX(Roky_výhled,,AF$8)-Last_Bil)*(INDEX($BO34:$DW34,,AF$8)-INDEX($D34:$BL34,,$E$1))+INDEX($D34:$BL34,,$E$1),AF$9/(INDEX(Roky_výhled,,AF$8)-INDEX(Roky_výhled,,AF$8-1))*(INDEX($BO34:$DW34,,AF$8)-INDEX($BO34:$DW34,,AF$8-1))+INDEX($BO34:$DW34,,AF$8-1))</f>
        <v>2995.2</v>
      </c>
      <c r="AG34" s="173">
        <f ca="1">CHOOSE(AG$6,SUMIFS(INDIRECT("EB[" &amp; AG$12 &amp; "]"),EB[indic_nrg],$A33,EB[Nositel],$B34,EB[Výběr],1,EB[unit],"TJ"),INDEX($BO34:$DW34,,AG$4),AG$9/(INDEX(Roky_výhled,,AG$8)-Last_Bil)*(INDEX($BO34:$DW34,,AG$8)-INDEX($D34:$BL34,,$E$1))+INDEX($D34:$BL34,,$E$1),AG$9/(INDEX(Roky_výhled,,AG$8)-INDEX(Roky_výhled,,AG$8-1))*(INDEX($BO34:$DW34,,AG$8)-INDEX($BO34:$DW34,,AG$8-1))+INDEX($BO34:$DW34,,AG$8-1))</f>
        <v>2952.6</v>
      </c>
      <c r="AH34" s="173">
        <f ca="1">CHOOSE(AH$6,SUMIFS(INDIRECT("EB[" &amp; AH$12 &amp; "]"),EB[indic_nrg],$A33,EB[Nositel],$B34,EB[Výběr],1,EB[unit],"TJ"),INDEX($BO34:$DW34,,AH$4),AH$9/(INDEX(Roky_výhled,,AH$8)-Last_Bil)*(INDEX($BO34:$DW34,,AH$8)-INDEX($D34:$BL34,,$E$1))+INDEX($D34:$BL34,,$E$1),AH$9/(INDEX(Roky_výhled,,AH$8)-INDEX(Roky_výhled,,AH$8-1))*(INDEX($BO34:$DW34,,AH$8)-INDEX($BO34:$DW34,,AH$8-1))+INDEX($BO34:$DW34,,AH$8-1))</f>
        <v>2910</v>
      </c>
      <c r="AI34" s="173">
        <f ca="1">CHOOSE(AI$6,SUMIFS(INDIRECT("EB[" &amp; AI$12 &amp; "]"),EB[indic_nrg],$A33,EB[Nositel],$B34,EB[Výběr],1,EB[unit],"TJ"),INDEX($BO34:$DW34,,AI$4),AI$9/(INDEX(Roky_výhled,,AI$8)-Last_Bil)*(INDEX($BO34:$DW34,,AI$8)-INDEX($D34:$BL34,,$E$1))+INDEX($D34:$BL34,,$E$1),AI$9/(INDEX(Roky_výhled,,AI$8)-INDEX(Roky_výhled,,AI$8-1))*(INDEX($BO34:$DW34,,AI$8)-INDEX($BO34:$DW34,,AI$8-1))+INDEX($BO34:$DW34,,AI$8-1))</f>
        <v>2930</v>
      </c>
      <c r="AJ34" s="173">
        <f ca="1">CHOOSE(AJ$6,SUMIFS(INDIRECT("EB[" &amp; AJ$12 &amp; "]"),EB[indic_nrg],$A33,EB[Nositel],$B34,EB[Výběr],1,EB[unit],"TJ"),INDEX($BO34:$DW34,,AJ$4),AJ$9/(INDEX(Roky_výhled,,AJ$8)-Last_Bil)*(INDEX($BO34:$DW34,,AJ$8)-INDEX($D34:$BL34,,$E$1))+INDEX($D34:$BL34,,$E$1),AJ$9/(INDEX(Roky_výhled,,AJ$8)-INDEX(Roky_výhled,,AJ$8-1))*(INDEX($BO34:$DW34,,AJ$8)-INDEX($BO34:$DW34,,AJ$8-1))+INDEX($BO34:$DW34,,AJ$8-1))</f>
        <v>2950</v>
      </c>
      <c r="AK34" s="173">
        <f ca="1">CHOOSE(AK$6,SUMIFS(INDIRECT("EB[" &amp; AK$12 &amp; "]"),EB[indic_nrg],$A33,EB[Nositel],$B34,EB[Výběr],1,EB[unit],"TJ"),INDEX($BO34:$DW34,,AK$4),AK$9/(INDEX(Roky_výhled,,AK$8)-Last_Bil)*(INDEX($BO34:$DW34,,AK$8)-INDEX($D34:$BL34,,$E$1))+INDEX($D34:$BL34,,$E$1),AK$9/(INDEX(Roky_výhled,,AK$8)-INDEX(Roky_výhled,,AK$8-1))*(INDEX($BO34:$DW34,,AK$8)-INDEX($BO34:$DW34,,AK$8-1))+INDEX($BO34:$DW34,,AK$8-1))</f>
        <v>2970.0000000000005</v>
      </c>
      <c r="AL34" s="173">
        <f ca="1">CHOOSE(AL$6,SUMIFS(INDIRECT("EB[" &amp; AL$12 &amp; "]"),EB[indic_nrg],$A33,EB[Nositel],$B34,EB[Výběr],1,EB[unit],"TJ"),INDEX($BO34:$DW34,,AL$4),AL$9/(INDEX(Roky_výhled,,AL$8)-Last_Bil)*(INDEX($BO34:$DW34,,AL$8)-INDEX($D34:$BL34,,$E$1))+INDEX($D34:$BL34,,$E$1),AL$9/(INDEX(Roky_výhled,,AL$8)-INDEX(Roky_výhled,,AL$8-1))*(INDEX($BO34:$DW34,,AL$8)-INDEX($BO34:$DW34,,AL$8-1))+INDEX($BO34:$DW34,,AL$8-1))</f>
        <v>2990.0000000000005</v>
      </c>
      <c r="AM34" s="173">
        <f ca="1">CHOOSE(AM$6,SUMIFS(INDIRECT("EB[" &amp; AM$12 &amp; "]"),EB[indic_nrg],$A33,EB[Nositel],$B34,EB[Výběr],1,EB[unit],"TJ"),INDEX($BO34:$DW34,,AM$4),AM$9/(INDEX(Roky_výhled,,AM$8)-Last_Bil)*(INDEX($BO34:$DW34,,AM$8)-INDEX($D34:$BL34,,$E$1))+INDEX($D34:$BL34,,$E$1),AM$9/(INDEX(Roky_výhled,,AM$8)-INDEX(Roky_výhled,,AM$8-1))*(INDEX($BO34:$DW34,,AM$8)-INDEX($BO34:$DW34,,AM$8-1))+INDEX($BO34:$DW34,,AM$8-1))</f>
        <v>3010.0000000000005</v>
      </c>
      <c r="AN34" s="173">
        <f ca="1">CHOOSE(AN$6,SUMIFS(INDIRECT("EB[" &amp; AN$12 &amp; "]"),EB[indic_nrg],$A33,EB[Nositel],$B34,EB[Výběr],1,EB[unit],"TJ"),INDEX($BO34:$DW34,,AN$4),AN$9/(INDEX(Roky_výhled,,AN$8)-Last_Bil)*(INDEX($BO34:$DW34,,AN$8)-INDEX($D34:$BL34,,$E$1))+INDEX($D34:$BL34,,$E$1),AN$9/(INDEX(Roky_výhled,,AN$8)-INDEX(Roky_výhled,,AN$8-1))*(INDEX($BO34:$DW34,,AN$8)-INDEX($BO34:$DW34,,AN$8-1))+INDEX($BO34:$DW34,,AN$8-1))</f>
        <v>3164.0000000000005</v>
      </c>
      <c r="AO34" s="173">
        <f ca="1">CHOOSE(AO$6,SUMIFS(INDIRECT("EB[" &amp; AO$12 &amp; "]"),EB[indic_nrg],$A33,EB[Nositel],$B34,EB[Výběr],1,EB[unit],"TJ"),INDEX($BO34:$DW34,,AO$4),AO$9/(INDEX(Roky_výhled,,AO$8)-Last_Bil)*(INDEX($BO34:$DW34,,AO$8)-INDEX($D34:$BL34,,$E$1))+INDEX($D34:$BL34,,$E$1),AO$9/(INDEX(Roky_výhled,,AO$8)-INDEX(Roky_výhled,,AO$8-1))*(INDEX($BO34:$DW34,,AO$8)-INDEX($BO34:$DW34,,AO$8-1))+INDEX($BO34:$DW34,,AO$8-1))</f>
        <v>3318.0000000000005</v>
      </c>
      <c r="AP34" s="173">
        <f ca="1">CHOOSE(AP$6,SUMIFS(INDIRECT("EB[" &amp; AP$12 &amp; "]"),EB[indic_nrg],$A33,EB[Nositel],$B34,EB[Výběr],1,EB[unit],"TJ"),INDEX($BO34:$DW34,,AP$4),AP$9/(INDEX(Roky_výhled,,AP$8)-Last_Bil)*(INDEX($BO34:$DW34,,AP$8)-INDEX($D34:$BL34,,$E$1))+INDEX($D34:$BL34,,$E$1),AP$9/(INDEX(Roky_výhled,,AP$8)-INDEX(Roky_výhled,,AP$8-1))*(INDEX($BO34:$DW34,,AP$8)-INDEX($BO34:$DW34,,AP$8-1))+INDEX($BO34:$DW34,,AP$8-1))</f>
        <v>3472.0000000000005</v>
      </c>
      <c r="AQ34" s="173">
        <f ca="1">CHOOSE(AQ$6,SUMIFS(INDIRECT("EB[" &amp; AQ$12 &amp; "]"),EB[indic_nrg],$A33,EB[Nositel],$B34,EB[Výběr],1,EB[unit],"TJ"),INDEX($BO34:$DW34,,AQ$4),AQ$9/(INDEX(Roky_výhled,,AQ$8)-Last_Bil)*(INDEX($BO34:$DW34,,AQ$8)-INDEX($D34:$BL34,,$E$1))+INDEX($D34:$BL34,,$E$1),AQ$9/(INDEX(Roky_výhled,,AQ$8)-INDEX(Roky_výhled,,AQ$8-1))*(INDEX($BO34:$DW34,,AQ$8)-INDEX($BO34:$DW34,,AQ$8-1))+INDEX($BO34:$DW34,,AQ$8-1))</f>
        <v>3626.0000000000005</v>
      </c>
      <c r="AR34" s="173">
        <f ca="1">CHOOSE(AR$6,SUMIFS(INDIRECT("EB[" &amp; AR$12 &amp; "]"),EB[indic_nrg],$A33,EB[Nositel],$B34,EB[Výběr],1,EB[unit],"TJ"),INDEX($BO34:$DW34,,AR$4),AR$9/(INDEX(Roky_výhled,,AR$8)-Last_Bil)*(INDEX($BO34:$DW34,,AR$8)-INDEX($D34:$BL34,,$E$1))+INDEX($D34:$BL34,,$E$1),AR$9/(INDEX(Roky_výhled,,AR$8)-INDEX(Roky_výhled,,AR$8-1))*(INDEX($BO34:$DW34,,AR$8)-INDEX($BO34:$DW34,,AR$8-1))+INDEX($BO34:$DW34,,AR$8-1))</f>
        <v>3780.0000000000005</v>
      </c>
      <c r="AS34" s="173">
        <f ca="1">CHOOSE(AS$6,SUMIFS(INDIRECT("EB[" &amp; AS$12 &amp; "]"),EB[indic_nrg],$A33,EB[Nositel],$B34,EB[Výběr],1,EB[unit],"TJ"),INDEX($BO34:$DW34,,AS$4),AS$9/(INDEX(Roky_výhled,,AS$8)-Last_Bil)*(INDEX($BO34:$DW34,,AS$8)-INDEX($D34:$BL34,,$E$1))+INDEX($D34:$BL34,,$E$1),AS$9/(INDEX(Roky_výhled,,AS$8)-INDEX(Roky_výhled,,AS$8-1))*(INDEX($BO34:$DW34,,AS$8)-INDEX($BO34:$DW34,,AS$8-1))+INDEX($BO34:$DW34,,AS$8-1))</f>
        <v>3796.0000000000005</v>
      </c>
      <c r="AT34" s="173">
        <f ca="1">CHOOSE(AT$6,SUMIFS(INDIRECT("EB[" &amp; AT$12 &amp; "]"),EB[indic_nrg],$A33,EB[Nositel],$B34,EB[Výběr],1,EB[unit],"TJ"),INDEX($BO34:$DW34,,AT$4),AT$9/(INDEX(Roky_výhled,,AT$8)-Last_Bil)*(INDEX($BO34:$DW34,,AT$8)-INDEX($D34:$BL34,,$E$1))+INDEX($D34:$BL34,,$E$1),AT$9/(INDEX(Roky_výhled,,AT$8)-INDEX(Roky_výhled,,AT$8-1))*(INDEX($BO34:$DW34,,AT$8)-INDEX($BO34:$DW34,,AT$8-1))+INDEX($BO34:$DW34,,AT$8-1))</f>
        <v>3812.0000000000005</v>
      </c>
      <c r="AU34" s="173">
        <f ca="1">CHOOSE(AU$6,SUMIFS(INDIRECT("EB[" &amp; AU$12 &amp; "]"),EB[indic_nrg],$A33,EB[Nositel],$B34,EB[Výběr],1,EB[unit],"TJ"),INDEX($BO34:$DW34,,AU$4),AU$9/(INDEX(Roky_výhled,,AU$8)-Last_Bil)*(INDEX($BO34:$DW34,,AU$8)-INDEX($D34:$BL34,,$E$1))+INDEX($D34:$BL34,,$E$1),AU$9/(INDEX(Roky_výhled,,AU$8)-INDEX(Roky_výhled,,AU$8-1))*(INDEX($BO34:$DW34,,AU$8)-INDEX($BO34:$DW34,,AU$8-1))+INDEX($BO34:$DW34,,AU$8-1))</f>
        <v>3828</v>
      </c>
      <c r="AV34" s="173">
        <f ca="1">CHOOSE(AV$6,SUMIFS(INDIRECT("EB[" &amp; AV$12 &amp; "]"),EB[indic_nrg],$A33,EB[Nositel],$B34,EB[Výběr],1,EB[unit],"TJ"),INDEX($BO34:$DW34,,AV$4),AV$9/(INDEX(Roky_výhled,,AV$8)-Last_Bil)*(INDEX($BO34:$DW34,,AV$8)-INDEX($D34:$BL34,,$E$1))+INDEX($D34:$BL34,,$E$1),AV$9/(INDEX(Roky_výhled,,AV$8)-INDEX(Roky_výhled,,AV$8-1))*(INDEX($BO34:$DW34,,AV$8)-INDEX($BO34:$DW34,,AV$8-1))+INDEX($BO34:$DW34,,AV$8-1))</f>
        <v>3844</v>
      </c>
      <c r="AW34" s="173">
        <f ca="1">CHOOSE(AW$6,SUMIFS(INDIRECT("EB[" &amp; AW$12 &amp; "]"),EB[indic_nrg],$A33,EB[Nositel],$B34,EB[Výběr],1,EB[unit],"TJ"),INDEX($BO34:$DW34,,AW$4),AW$9/(INDEX(Roky_výhled,,AW$8)-Last_Bil)*(INDEX($BO34:$DW34,,AW$8)-INDEX($D34:$BL34,,$E$1))+INDEX($D34:$BL34,,$E$1),AW$9/(INDEX(Roky_výhled,,AW$8)-INDEX(Roky_výhled,,AW$8-1))*(INDEX($BO34:$DW34,,AW$8)-INDEX($BO34:$DW34,,AW$8-1))+INDEX($BO34:$DW34,,AW$8-1))</f>
        <v>3860</v>
      </c>
      <c r="AX34" s="173">
        <f ca="1">CHOOSE(AX$6,SUMIFS(INDIRECT("EB[" &amp; AX$12 &amp; "]"),EB[indic_nrg],$A33,EB[Nositel],$B34,EB[Výběr],1,EB[unit],"TJ"),INDEX($BO34:$DW34,,AX$4),AX$9/(INDEX(Roky_výhled,,AX$8)-Last_Bil)*(INDEX($BO34:$DW34,,AX$8)-INDEX($D34:$BL34,,$E$1))+INDEX($D34:$BL34,,$E$1),AX$9/(INDEX(Roky_výhled,,AX$8)-INDEX(Roky_výhled,,AX$8-1))*(INDEX($BO34:$DW34,,AX$8)-INDEX($BO34:$DW34,,AX$8-1))+INDEX($BO34:$DW34,,AX$8-1))</f>
        <v>4008</v>
      </c>
      <c r="AY34" s="173">
        <f ca="1">CHOOSE(AY$6,SUMIFS(INDIRECT("EB[" &amp; AY$12 &amp; "]"),EB[indic_nrg],$A33,EB[Nositel],$B34,EB[Výběr],1,EB[unit],"TJ"),INDEX($BO34:$DW34,,AY$4),AY$9/(INDEX(Roky_výhled,,AY$8)-Last_Bil)*(INDEX($BO34:$DW34,,AY$8)-INDEX($D34:$BL34,,$E$1))+INDEX($D34:$BL34,,$E$1),AY$9/(INDEX(Roky_výhled,,AY$8)-INDEX(Roky_výhled,,AY$8-1))*(INDEX($BO34:$DW34,,AY$8)-INDEX($BO34:$DW34,,AY$8-1))+INDEX($BO34:$DW34,,AY$8-1))</f>
        <v>4156</v>
      </c>
      <c r="AZ34" s="173">
        <f ca="1">CHOOSE(AZ$6,SUMIFS(INDIRECT("EB[" &amp; AZ$12 &amp; "]"),EB[indic_nrg],$A33,EB[Nositel],$B34,EB[Výběr],1,EB[unit],"TJ"),INDEX($BO34:$DW34,,AZ$4),AZ$9/(INDEX(Roky_výhled,,AZ$8)-Last_Bil)*(INDEX($BO34:$DW34,,AZ$8)-INDEX($D34:$BL34,,$E$1))+INDEX($D34:$BL34,,$E$1),AZ$9/(INDEX(Roky_výhled,,AZ$8)-INDEX(Roky_výhled,,AZ$8-1))*(INDEX($BO34:$DW34,,AZ$8)-INDEX($BO34:$DW34,,AZ$8-1))+INDEX($BO34:$DW34,,AZ$8-1))</f>
        <v>4304</v>
      </c>
      <c r="BA34" s="173">
        <f ca="1">CHOOSE(BA$6,SUMIFS(INDIRECT("EB[" &amp; BA$12 &amp; "]"),EB[indic_nrg],$A33,EB[Nositel],$B34,EB[Výběr],1,EB[unit],"TJ"),INDEX($BO34:$DW34,,BA$4),BA$9/(INDEX(Roky_výhled,,BA$8)-Last_Bil)*(INDEX($BO34:$DW34,,BA$8)-INDEX($D34:$BL34,,$E$1))+INDEX($D34:$BL34,,$E$1),BA$9/(INDEX(Roky_výhled,,BA$8)-INDEX(Roky_výhled,,BA$8-1))*(INDEX($BO34:$DW34,,BA$8)-INDEX($BO34:$DW34,,BA$8-1))+INDEX($BO34:$DW34,,BA$8-1))</f>
        <v>4452</v>
      </c>
      <c r="BB34" s="173">
        <f ca="1">CHOOSE(BB$6,SUMIFS(INDIRECT("EB[" &amp; BB$12 &amp; "]"),EB[indic_nrg],$A33,EB[Nositel],$B34,EB[Výběr],1,EB[unit],"TJ"),INDEX($BO34:$DW34,,BB$4),BB$9/(INDEX(Roky_výhled,,BB$8)-Last_Bil)*(INDEX($BO34:$DW34,,BB$8)-INDEX($D34:$BL34,,$E$1))+INDEX($D34:$BL34,,$E$1),BB$9/(INDEX(Roky_výhled,,BB$8)-INDEX(Roky_výhled,,BB$8-1))*(INDEX($BO34:$DW34,,BB$8)-INDEX($BO34:$DW34,,BB$8-1))+INDEX($BO34:$DW34,,BB$8-1))</f>
        <v>4600</v>
      </c>
      <c r="BC34" s="173">
        <f ca="1">CHOOSE(BC$6,SUMIFS(INDIRECT("EB[" &amp; BC$12 &amp; "]"),EB[indic_nrg],$A33,EB[Nositel],$B34,EB[Výběr],1,EB[unit],"TJ"),INDEX($BO34:$DW34,,BC$4),BC$9/(INDEX(Roky_výhled,,BC$8)-Last_Bil)*(INDEX($BO34:$DW34,,BC$8)-INDEX($D34:$BL34,,$E$1))+INDEX($D34:$BL34,,$E$1),BC$9/(INDEX(Roky_výhled,,BC$8)-INDEX(Roky_výhled,,BC$8-1))*(INDEX($BO34:$DW34,,BC$8)-INDEX($BO34:$DW34,,BC$8-1))+INDEX($BO34:$DW34,,BC$8-1))</f>
        <v>4680</v>
      </c>
      <c r="BD34" s="173">
        <f ca="1">CHOOSE(BD$6,SUMIFS(INDIRECT("EB[" &amp; BD$12 &amp; "]"),EB[indic_nrg],$A33,EB[Nositel],$B34,EB[Výběr],1,EB[unit],"TJ"),INDEX($BO34:$DW34,,BD$4),BD$9/(INDEX(Roky_výhled,,BD$8)-Last_Bil)*(INDEX($BO34:$DW34,,BD$8)-INDEX($D34:$BL34,,$E$1))+INDEX($D34:$BL34,,$E$1),BD$9/(INDEX(Roky_výhled,,BD$8)-INDEX(Roky_výhled,,BD$8-1))*(INDEX($BO34:$DW34,,BD$8)-INDEX($BO34:$DW34,,BD$8-1))+INDEX($BO34:$DW34,,BD$8-1))</f>
        <v>4760</v>
      </c>
      <c r="BE34" s="173">
        <f ca="1">CHOOSE(BE$6,SUMIFS(INDIRECT("EB[" &amp; BE$12 &amp; "]"),EB[indic_nrg],$A33,EB[Nositel],$B34,EB[Výběr],1,EB[unit],"TJ"),INDEX($BO34:$DW34,,BE$4),BE$9/(INDEX(Roky_výhled,,BE$8)-Last_Bil)*(INDEX($BO34:$DW34,,BE$8)-INDEX($D34:$BL34,,$E$1))+INDEX($D34:$BL34,,$E$1),BE$9/(INDEX(Roky_výhled,,BE$8)-INDEX(Roky_výhled,,BE$8-1))*(INDEX($BO34:$DW34,,BE$8)-INDEX($BO34:$DW34,,BE$8-1))+INDEX($BO34:$DW34,,BE$8-1))</f>
        <v>4840</v>
      </c>
      <c r="BF34" s="173">
        <f ca="1">CHOOSE(BF$6,SUMIFS(INDIRECT("EB[" &amp; BF$12 &amp; "]"),EB[indic_nrg],$A33,EB[Nositel],$B34,EB[Výběr],1,EB[unit],"TJ"),INDEX($BO34:$DW34,,BF$4),BF$9/(INDEX(Roky_výhled,,BF$8)-Last_Bil)*(INDEX($BO34:$DW34,,BF$8)-INDEX($D34:$BL34,,$E$1))+INDEX($D34:$BL34,,$E$1),BF$9/(INDEX(Roky_výhled,,BF$8)-INDEX(Roky_výhled,,BF$8-1))*(INDEX($BO34:$DW34,,BF$8)-INDEX($BO34:$DW34,,BF$8-1))+INDEX($BO34:$DW34,,BF$8-1))</f>
        <v>4920</v>
      </c>
      <c r="BG34" s="173">
        <f ca="1">CHOOSE(BG$6,SUMIFS(INDIRECT("EB[" &amp; BG$12 &amp; "]"),EB[indic_nrg],$A33,EB[Nositel],$B34,EB[Výběr],1,EB[unit],"TJ"),INDEX($BO34:$DW34,,BG$4),BG$9/(INDEX(Roky_výhled,,BG$8)-Last_Bil)*(INDEX($BO34:$DW34,,BG$8)-INDEX($D34:$BL34,,$E$1))+INDEX($D34:$BL34,,$E$1),BG$9/(INDEX(Roky_výhled,,BG$8)-INDEX(Roky_výhled,,BG$8-1))*(INDEX($BO34:$DW34,,BG$8)-INDEX($BO34:$DW34,,BG$8-1))+INDEX($BO34:$DW34,,BG$8-1))</f>
        <v>5000</v>
      </c>
      <c r="BH34" s="173">
        <f ca="1">CHOOSE(BH$6,SUMIFS(INDIRECT("EB[" &amp; BH$12 &amp; "]"),EB[indic_nrg],$A33,EB[Nositel],$B34,EB[Výběr],1,EB[unit],"TJ"),INDEX($BO34:$DW34,,BH$4),BH$9/(INDEX(Roky_výhled,,BH$8)-Last_Bil)*(INDEX($BO34:$DW34,,BH$8)-INDEX($D34:$BL34,,$E$1))+INDEX($D34:$BL34,,$E$1),BH$9/(INDEX(Roky_výhled,,BH$8)-INDEX(Roky_výhled,,BH$8-1))*(INDEX($BO34:$DW34,,BH$8)-INDEX($BO34:$DW34,,BH$8-1))+INDEX($BO34:$DW34,,BH$8-1))</f>
        <v>4928</v>
      </c>
      <c r="BI34" s="173">
        <f ca="1">CHOOSE(BI$6,SUMIFS(INDIRECT("EB[" &amp; BI$12 &amp; "]"),EB[indic_nrg],$A33,EB[Nositel],$B34,EB[Výběr],1,EB[unit],"TJ"),INDEX($BO34:$DW34,,BI$4),BI$9/(INDEX(Roky_výhled,,BI$8)-Last_Bil)*(INDEX($BO34:$DW34,,BI$8)-INDEX($D34:$BL34,,$E$1))+INDEX($D34:$BL34,,$E$1),BI$9/(INDEX(Roky_výhled,,BI$8)-INDEX(Roky_výhled,,BI$8-1))*(INDEX($BO34:$DW34,,BI$8)-INDEX($BO34:$DW34,,BI$8-1))+INDEX($BO34:$DW34,,BI$8-1))</f>
        <v>4856</v>
      </c>
      <c r="BJ34" s="173">
        <f ca="1">CHOOSE(BJ$6,SUMIFS(INDIRECT("EB[" &amp; BJ$12 &amp; "]"),EB[indic_nrg],$A33,EB[Nositel],$B34,EB[Výběr],1,EB[unit],"TJ"),INDEX($BO34:$DW34,,BJ$4),BJ$9/(INDEX(Roky_výhled,,BJ$8)-Last_Bil)*(INDEX($BO34:$DW34,,BJ$8)-INDEX($D34:$BL34,,$E$1))+INDEX($D34:$BL34,,$E$1),BJ$9/(INDEX(Roky_výhled,,BJ$8)-INDEX(Roky_výhled,,BJ$8-1))*(INDEX($BO34:$DW34,,BJ$8)-INDEX($BO34:$DW34,,BJ$8-1))+INDEX($BO34:$DW34,,BJ$8-1))</f>
        <v>4784</v>
      </c>
      <c r="BK34" s="173">
        <f ca="1">CHOOSE(BK$6,SUMIFS(INDIRECT("EB[" &amp; BK$12 &amp; "]"),EB[indic_nrg],$A33,EB[Nositel],$B34,EB[Výběr],1,EB[unit],"TJ"),INDEX($BO34:$DW34,,BK$4),BK$9/(INDEX(Roky_výhled,,BK$8)-Last_Bil)*(INDEX($BO34:$DW34,,BK$8)-INDEX($D34:$BL34,,$E$1))+INDEX($D34:$BL34,,$E$1),BK$9/(INDEX(Roky_výhled,,BK$8)-INDEX(Roky_výhled,,BK$8-1))*(INDEX($BO34:$DW34,,BK$8)-INDEX($BO34:$DW34,,BK$8-1))+INDEX($BO34:$DW34,,BK$8-1))</f>
        <v>4712</v>
      </c>
      <c r="BL34" s="174">
        <f ca="1">CHOOSE(BL$6,SUMIFS(INDIRECT("EB[" &amp; BL$12 &amp; "]"),EB[indic_nrg],$A33,EB[Nositel],$B34,EB[Výběr],1,EB[unit],"TJ"),INDEX($BO34:$DW34,,BL$4),BL$9/(INDEX(Roky_výhled,,BL$8)-Last_Bil)*(INDEX($BO34:$DW34,,BL$8)-INDEX($D34:$BL34,,$E$1))+INDEX($D34:$BL34,,$E$1),BL$9/(INDEX(Roky_výhled,,BL$8)-INDEX(Roky_výhled,,BL$8-1))*(INDEX($BO34:$DW34,,BL$8)-INDEX($BO34:$DW34,,BL$8-1))+INDEX($BO34:$DW34,,BL$8-1))</f>
        <v>4640</v>
      </c>
      <c r="BM34"/>
      <c r="BN34" s="221" t="str">
        <f t="shared" si="108"/>
        <v>Biomasa</v>
      </c>
      <c r="BO34" s="285">
        <v>2440</v>
      </c>
      <c r="BP34" s="286">
        <v>2889.9999999999995</v>
      </c>
      <c r="BQ34" s="286">
        <v>2910</v>
      </c>
      <c r="BR34" s="286">
        <v>3010.0000000000005</v>
      </c>
      <c r="BS34" s="286">
        <v>3780.0000000000005</v>
      </c>
      <c r="BT34" s="286">
        <v>3860</v>
      </c>
      <c r="BU34" s="286">
        <v>4600</v>
      </c>
      <c r="BV34" s="286">
        <v>5000</v>
      </c>
      <c r="BW34" s="286">
        <v>4640</v>
      </c>
      <c r="BX34" s="286">
        <v>2610</v>
      </c>
      <c r="BY34" s="287">
        <v>5490</v>
      </c>
      <c r="BZ34" s="281"/>
      <c r="CA34" s="281"/>
      <c r="CB34" s="281"/>
      <c r="CC34" s="281"/>
      <c r="CD34" s="281"/>
      <c r="CE34" s="281"/>
      <c r="CF34" s="281"/>
      <c r="CG34" s="281"/>
      <c r="CH34" s="281"/>
      <c r="CI34" s="281"/>
      <c r="CJ34" s="281"/>
      <c r="CK34" s="281"/>
      <c r="CL34" s="281"/>
      <c r="CM34" s="281"/>
      <c r="CN34" s="281"/>
      <c r="CO34" s="281"/>
      <c r="CP34" s="281"/>
      <c r="CQ34" s="281"/>
      <c r="CR34" s="281"/>
      <c r="CS34" s="281"/>
      <c r="CT34" s="281"/>
      <c r="CU34" s="281"/>
      <c r="CV34" s="281"/>
      <c r="CW34" s="281"/>
      <c r="CX34" s="281"/>
      <c r="CY34" s="281"/>
      <c r="CZ34" s="281"/>
      <c r="DA34" s="281"/>
      <c r="DB34" s="281"/>
      <c r="DC34" s="281"/>
      <c r="DD34" s="281"/>
      <c r="DE34" s="281"/>
      <c r="DF34" s="281"/>
      <c r="DG34" s="281"/>
      <c r="DH34" s="281"/>
      <c r="DI34" s="281"/>
      <c r="DJ34" s="281"/>
      <c r="DK34" s="281"/>
      <c r="DL34" s="281"/>
      <c r="DM34" s="281"/>
      <c r="DN34" s="281"/>
      <c r="DO34" s="281"/>
      <c r="DP34" s="281"/>
      <c r="DQ34" s="281"/>
      <c r="DR34" s="281"/>
      <c r="DS34" s="281"/>
      <c r="DT34" s="281"/>
      <c r="DU34" s="281"/>
      <c r="DV34" s="281"/>
      <c r="DW34" s="281"/>
    </row>
    <row r="35" spans="1:127" s="196" customFormat="1" x14ac:dyDescent="0.25">
      <c r="A35" s="196" t="str">
        <f t="shared" si="109"/>
        <v>B_102035</v>
      </c>
      <c r="B35" t="s">
        <v>3132</v>
      </c>
      <c r="C35" s="179" t="str">
        <f t="shared" si="107"/>
        <v>Ostatní paliva</v>
      </c>
      <c r="D35" s="215">
        <f ca="1">CHOOSE(D$6,SUMIFS(INDIRECT("EB[" &amp; D$12 &amp; "]"),EB[indic_nrg],$A34,EB[Nositel],$B35,EB[Výběr],1,EB[unit],"TJ"),INDEX($BO35:$DW35,,D$4),D$9/(INDEX(Roky_výhled,,D$8)-Last_Bil)*(INDEX($BO35:$DW35,,D$8)-INDEX($D35:$BL35,,$E$1))+INDEX($D35:$BL35,,$E$1),D$9/(INDEX(Roky_výhled,,D$8)-INDEX(Roky_výhled,,D$8-1))*(INDEX($BO35:$DW35,,D$8)-INDEX($BO35:$DW35,,D$8-1))+INDEX($BO35:$DW35,,D$8-1))</f>
        <v>16</v>
      </c>
      <c r="E35" s="173">
        <f ca="1">CHOOSE(E$6,SUMIFS(INDIRECT("EB[" &amp; E$12 &amp; "]"),EB[indic_nrg],$A34,EB[Nositel],$B35,EB[Výběr],1,EB[unit],"TJ"),INDEX($BO35:$DW35,,E$4),E$9/(INDEX(Roky_výhled,,E$8)-Last_Bil)*(INDEX($BO35:$DW35,,E$8)-INDEX($D35:$BL35,,$E$1))+INDEX($D35:$BL35,,$E$1),E$9/(INDEX(Roky_výhled,,E$8)-INDEX(Roky_výhled,,E$8-1))*(INDEX($BO35:$DW35,,E$8)-INDEX($BO35:$DW35,,E$8-1))+INDEX($BO35:$DW35,,E$8-1))</f>
        <v>31</v>
      </c>
      <c r="F35" s="173">
        <f ca="1">CHOOSE(F$6,SUMIFS(INDIRECT("EB[" &amp; F$12 &amp; "]"),EB[indic_nrg],$A34,EB[Nositel],$B35,EB[Výběr],1,EB[unit],"TJ"),INDEX($BO35:$DW35,,F$4),F$9/(INDEX(Roky_výhled,,F$8)-Last_Bil)*(INDEX($BO35:$DW35,,F$8)-INDEX($D35:$BL35,,$E$1))+INDEX($D35:$BL35,,$E$1),F$9/(INDEX(Roky_výhled,,F$8)-INDEX(Roky_výhled,,F$8-1))*(INDEX($BO35:$DW35,,F$8)-INDEX($BO35:$DW35,,F$8-1))+INDEX($BO35:$DW35,,F$8-1))</f>
        <v>41</v>
      </c>
      <c r="G35" s="173">
        <f ca="1">CHOOSE(G$6,SUMIFS(INDIRECT("EB[" &amp; G$12 &amp; "]"),EB[indic_nrg],$A34,EB[Nositel],$B35,EB[Výběr],1,EB[unit],"TJ"),INDEX($BO35:$DW35,,G$4),G$9/(INDEX(Roky_výhled,,G$8)-Last_Bil)*(INDEX($BO35:$DW35,,G$8)-INDEX($D35:$BL35,,$E$1))+INDEX($D35:$BL35,,$E$1),G$9/(INDEX(Roky_výhled,,G$8)-INDEX(Roky_výhled,,G$8-1))*(INDEX($BO35:$DW35,,G$8)-INDEX($BO35:$DW35,,G$8-1))+INDEX($BO35:$DW35,,G$8-1))</f>
        <v>83</v>
      </c>
      <c r="H35" s="173">
        <f ca="1">CHOOSE(H$6,SUMIFS(INDIRECT("EB[" &amp; H$12 &amp; "]"),EB[indic_nrg],$A34,EB[Nositel],$B35,EB[Výběr],1,EB[unit],"TJ"),INDEX($BO35:$DW35,,H$4),H$9/(INDEX(Roky_výhled,,H$8)-Last_Bil)*(INDEX($BO35:$DW35,,H$8)-INDEX($D35:$BL35,,$E$1))+INDEX($D35:$BL35,,$E$1),H$9/(INDEX(Roky_výhled,,H$8)-INDEX(Roky_výhled,,H$8-1))*(INDEX($BO35:$DW35,,H$8)-INDEX($BO35:$DW35,,H$8-1))+INDEX($BO35:$DW35,,H$8-1))</f>
        <v>129</v>
      </c>
      <c r="I35" s="173">
        <f ca="1">CHOOSE(I$6,SUMIFS(INDIRECT("EB[" &amp; I$12 &amp; "]"),EB[indic_nrg],$A34,EB[Nositel],$B35,EB[Výběr],1,EB[unit],"TJ"),INDEX($BO35:$DW35,,I$4),I$9/(INDEX(Roky_výhled,,I$8)-Last_Bil)*(INDEX($BO35:$DW35,,I$8)-INDEX($D35:$BL35,,$E$1))+INDEX($D35:$BL35,,$E$1),I$9/(INDEX(Roky_výhled,,I$8)-INDEX(Roky_výhled,,I$8-1))*(INDEX($BO35:$DW35,,I$8)-INDEX($BO35:$DW35,,I$8-1))+INDEX($BO35:$DW35,,I$8-1))</f>
        <v>204</v>
      </c>
      <c r="J35" s="173">
        <f ca="1">CHOOSE(J$6,SUMIFS(INDIRECT("EB[" &amp; J$12 &amp; "]"),EB[indic_nrg],$A34,EB[Nositel],$B35,EB[Výběr],1,EB[unit],"TJ"),INDEX($BO35:$DW35,,J$4),J$9/(INDEX(Roky_výhled,,J$8)-Last_Bil)*(INDEX($BO35:$DW35,,J$8)-INDEX($D35:$BL35,,$E$1))+INDEX($D35:$BL35,,$E$1),J$9/(INDEX(Roky_výhled,,J$8)-INDEX(Roky_výhled,,J$8-1))*(INDEX($BO35:$DW35,,J$8)-INDEX($BO35:$DW35,,J$8-1))+INDEX($BO35:$DW35,,J$8-1))</f>
        <v>214</v>
      </c>
      <c r="K35" s="173">
        <f ca="1">CHOOSE(K$6,SUMIFS(INDIRECT("EB[" &amp; K$12 &amp; "]"),EB[indic_nrg],$A34,EB[Nositel],$B35,EB[Výběr],1,EB[unit],"TJ"),INDEX($BO35:$DW35,,K$4),K$9/(INDEX(Roky_výhled,,K$8)-Last_Bil)*(INDEX($BO35:$DW35,,K$8)-INDEX($D35:$BL35,,$E$1))+INDEX($D35:$BL35,,$E$1),K$9/(INDEX(Roky_výhled,,K$8)-INDEX(Roky_výhled,,K$8-1))*(INDEX($BO35:$DW35,,K$8)-INDEX($BO35:$DW35,,K$8-1))+INDEX($BO35:$DW35,,K$8-1))</f>
        <v>233</v>
      </c>
      <c r="L35" s="173">
        <f ca="1">CHOOSE(L$6,SUMIFS(INDIRECT("EB[" &amp; L$12 &amp; "]"),EB[indic_nrg],$A34,EB[Nositel],$B35,EB[Výběr],1,EB[unit],"TJ"),INDEX($BO35:$DW35,,L$4),L$9/(INDEX(Roky_výhled,,L$8)-Last_Bil)*(INDEX($BO35:$DW35,,L$8)-INDEX($D35:$BL35,,$E$1))+INDEX($D35:$BL35,,$E$1),L$9/(INDEX(Roky_výhled,,L$8)-INDEX(Roky_výhled,,L$8-1))*(INDEX($BO35:$DW35,,L$8)-INDEX($BO35:$DW35,,L$8-1))+INDEX($BO35:$DW35,,L$8-1))</f>
        <v>237</v>
      </c>
      <c r="M35" s="173">
        <f ca="1">CHOOSE(M$6,SUMIFS(INDIRECT("EB[" &amp; M$12 &amp; "]"),EB[indic_nrg],$A34,EB[Nositel],$B35,EB[Výběr],1,EB[unit],"TJ"),INDEX($BO35:$DW35,,M$4),M$9/(INDEX(Roky_výhled,,M$8)-Last_Bil)*(INDEX($BO35:$DW35,,M$8)-INDEX($D35:$BL35,,$E$1))+INDEX($D35:$BL35,,$E$1),M$9/(INDEX(Roky_výhled,,M$8)-INDEX(Roky_výhled,,M$8-1))*(INDEX($BO35:$DW35,,M$8)-INDEX($BO35:$DW35,,M$8-1))+INDEX($BO35:$DW35,,M$8-1))</f>
        <v>236</v>
      </c>
      <c r="N35" s="173">
        <f ca="1">CHOOSE(N$6,SUMIFS(INDIRECT("EB[" &amp; N$12 &amp; "]"),EB[indic_nrg],$A34,EB[Nositel],$B35,EB[Výběr],1,EB[unit],"TJ"),INDEX($BO35:$DW35,,N$4),N$9/(INDEX(Roky_výhled,,N$8)-Last_Bil)*(INDEX($BO35:$DW35,,N$8)-INDEX($D35:$BL35,,$E$1))+INDEX($D35:$BL35,,$E$1),N$9/(INDEX(Roky_výhled,,N$8)-INDEX(Roky_výhled,,N$8-1))*(INDEX($BO35:$DW35,,N$8)-INDEX($BO35:$DW35,,N$8-1))+INDEX($BO35:$DW35,,N$8-1))</f>
        <v>230</v>
      </c>
      <c r="O35" s="173">
        <f ca="1">CHOOSE(O$6,SUMIFS(INDIRECT("EB[" &amp; O$12 &amp; "]"),EB[indic_nrg],$A34,EB[Nositel],$B35,EB[Výběr],1,EB[unit],"TJ"),INDEX($BO35:$DW35,,O$4),O$9/(INDEX(Roky_výhled,,O$8)-Last_Bil)*(INDEX($BO35:$DW35,,O$8)-INDEX($D35:$BL35,,$E$1))+INDEX($D35:$BL35,,$E$1),O$9/(INDEX(Roky_výhled,,O$8)-INDEX(Roky_výhled,,O$8-1))*(INDEX($BO35:$DW35,,O$8)-INDEX($BO35:$DW35,,O$8-1))+INDEX($BO35:$DW35,,O$8-1))</f>
        <v>244</v>
      </c>
      <c r="P35" s="173">
        <f ca="1">CHOOSE(P$6,SUMIFS(INDIRECT("EB[" &amp; P$12 &amp; "]"),EB[indic_nrg],$A34,EB[Nositel],$B35,EB[Výběr],1,EB[unit],"TJ"),INDEX($BO35:$DW35,,P$4),P$9/(INDEX(Roky_výhled,,P$8)-Last_Bil)*(INDEX($BO35:$DW35,,P$8)-INDEX($D35:$BL35,,$E$1))+INDEX($D35:$BL35,,$E$1),P$9/(INDEX(Roky_výhled,,P$8)-INDEX(Roky_výhled,,P$8-1))*(INDEX($BO35:$DW35,,P$8)-INDEX($BO35:$DW35,,P$8-1))+INDEX($BO35:$DW35,,P$8-1))</f>
        <v>203</v>
      </c>
      <c r="Q35" s="173">
        <f ca="1">CHOOSE(Q$6,SUMIFS(INDIRECT("EB[" &amp; Q$12 &amp; "]"),EB[indic_nrg],$A34,EB[Nositel],$B35,EB[Výběr],1,EB[unit],"TJ"),INDEX($BO35:$DW35,,Q$4),Q$9/(INDEX(Roky_výhled,,Q$8)-Last_Bil)*(INDEX($BO35:$DW35,,Q$8)-INDEX($D35:$BL35,,$E$1))+INDEX($D35:$BL35,,$E$1),Q$9/(INDEX(Roky_výhled,,Q$8)-INDEX(Roky_výhled,,Q$8-1))*(INDEX($BO35:$DW35,,Q$8)-INDEX($BO35:$DW35,,Q$8-1))+INDEX($BO35:$DW35,,Q$8-1))</f>
        <v>262</v>
      </c>
      <c r="R35" s="173">
        <f ca="1">CHOOSE(R$6,SUMIFS(INDIRECT("EB[" &amp; R$12 &amp; "]"),EB[indic_nrg],$A34,EB[Nositel],$B35,EB[Výběr],1,EB[unit],"TJ"),INDEX($BO35:$DW35,,R$4),R$9/(INDEX(Roky_výhled,,R$8)-Last_Bil)*(INDEX($BO35:$DW35,,R$8)-INDEX($D35:$BL35,,$E$1))+INDEX($D35:$BL35,,$E$1),R$9/(INDEX(Roky_výhled,,R$8)-INDEX(Roky_výhled,,R$8-1))*(INDEX($BO35:$DW35,,R$8)-INDEX($BO35:$DW35,,R$8-1))+INDEX($BO35:$DW35,,R$8-1))</f>
        <v>231</v>
      </c>
      <c r="S35" s="173">
        <f ca="1">CHOOSE(S$6,SUMIFS(INDIRECT("EB[" &amp; S$12 &amp; "]"),EB[indic_nrg],$A34,EB[Nositel],$B35,EB[Výběr],1,EB[unit],"TJ"),INDEX($BO35:$DW35,,S$4),S$9/(INDEX(Roky_výhled,,S$8)-Last_Bil)*(INDEX($BO35:$DW35,,S$8)-INDEX($D35:$BL35,,$E$1))+INDEX($D35:$BL35,,$E$1),S$9/(INDEX(Roky_výhled,,S$8)-INDEX(Roky_výhled,,S$8-1))*(INDEX($BO35:$DW35,,S$8)-INDEX($BO35:$DW35,,S$8-1))+INDEX($BO35:$DW35,,S$8-1))</f>
        <v>347</v>
      </c>
      <c r="T35" s="173">
        <f ca="1">CHOOSE(T$6,SUMIFS(INDIRECT("EB[" &amp; T$12 &amp; "]"),EB[indic_nrg],$A34,EB[Nositel],$B35,EB[Výběr],1,EB[unit],"TJ"),INDEX($BO35:$DW35,,T$4),T$9/(INDEX(Roky_výhled,,T$8)-Last_Bil)*(INDEX($BO35:$DW35,,T$8)-INDEX($D35:$BL35,,$E$1))+INDEX($D35:$BL35,,$E$1),T$9/(INDEX(Roky_výhled,,T$8)-INDEX(Roky_výhled,,T$8-1))*(INDEX($BO35:$DW35,,T$8)-INDEX($BO35:$DW35,,T$8-1))+INDEX($BO35:$DW35,,T$8-1))</f>
        <v>352</v>
      </c>
      <c r="U35" s="173">
        <f ca="1">CHOOSE(U$6,SUMIFS(INDIRECT("EB[" &amp; U$12 &amp; "]"),EB[indic_nrg],$A34,EB[Nositel],$B35,EB[Výběr],1,EB[unit],"TJ"),INDEX($BO35:$DW35,,U$4),U$9/(INDEX(Roky_výhled,,U$8)-Last_Bil)*(INDEX($BO35:$DW35,,U$8)-INDEX($D35:$BL35,,$E$1))+INDEX($D35:$BL35,,$E$1),U$9/(INDEX(Roky_výhled,,U$8)-INDEX(Roky_výhled,,U$8-1))*(INDEX($BO35:$DW35,,U$8)-INDEX($BO35:$DW35,,U$8-1))+INDEX($BO35:$DW35,,U$8-1))</f>
        <v>527</v>
      </c>
      <c r="V35" s="173">
        <f ca="1">CHOOSE(V$6,SUMIFS(INDIRECT("EB[" &amp; V$12 &amp; "]"),EB[indic_nrg],$A34,EB[Nositel],$B35,EB[Výběr],1,EB[unit],"TJ"),INDEX($BO35:$DW35,,V$4),V$9/(INDEX(Roky_výhled,,V$8)-Last_Bil)*(INDEX($BO35:$DW35,,V$8)-INDEX($D35:$BL35,,$E$1))+INDEX($D35:$BL35,,$E$1),V$9/(INDEX(Roky_výhled,,V$8)-INDEX(Roky_výhled,,V$8-1))*(INDEX($BO35:$DW35,,V$8)-INDEX($BO35:$DW35,,V$8-1))+INDEX($BO35:$DW35,,V$8-1))</f>
        <v>624</v>
      </c>
      <c r="W35" s="173">
        <f ca="1">CHOOSE(W$6,SUMIFS(INDIRECT("EB[" &amp; W$12 &amp; "]"),EB[indic_nrg],$A34,EB[Nositel],$B35,EB[Výběr],1,EB[unit],"TJ"),INDEX($BO35:$DW35,,W$4),W$9/(INDEX(Roky_výhled,,W$8)-Last_Bil)*(INDEX($BO35:$DW35,,W$8)-INDEX($D35:$BL35,,$E$1))+INDEX($D35:$BL35,,$E$1),W$9/(INDEX(Roky_výhled,,W$8)-INDEX(Roky_výhled,,W$8-1))*(INDEX($BO35:$DW35,,W$8)-INDEX($BO35:$DW35,,W$8-1))+INDEX($BO35:$DW35,,W$8-1))</f>
        <v>569</v>
      </c>
      <c r="X35" s="173">
        <f ca="1">CHOOSE(X$6,SUMIFS(INDIRECT("EB[" &amp; X$12 &amp; "]"),EB[indic_nrg],$A34,EB[Nositel],$B35,EB[Výběr],1,EB[unit],"TJ"),INDEX($BO35:$DW35,,X$4),X$9/(INDEX(Roky_výhled,,X$8)-Last_Bil)*(INDEX($BO35:$DW35,,X$8)-INDEX($D35:$BL35,,$E$1))+INDEX($D35:$BL35,,$E$1),X$9/(INDEX(Roky_výhled,,X$8)-INDEX(Roky_výhled,,X$8-1))*(INDEX($BO35:$DW35,,X$8)-INDEX($BO35:$DW35,,X$8-1))+INDEX($BO35:$DW35,,X$8-1))</f>
        <v>500</v>
      </c>
      <c r="Y35" s="173">
        <f ca="1">CHOOSE(Y$6,SUMIFS(INDIRECT("EB[" &amp; Y$12 &amp; "]"),EB[indic_nrg],$A34,EB[Nositel],$B35,EB[Výběr],1,EB[unit],"TJ"),INDEX($BO35:$DW35,,Y$4),Y$9/(INDEX(Roky_výhled,,Y$8)-Last_Bil)*(INDEX($BO35:$DW35,,Y$8)-INDEX($D35:$BL35,,$E$1))+INDEX($D35:$BL35,,$E$1),Y$9/(INDEX(Roky_výhled,,Y$8)-INDEX(Roky_výhled,,Y$8-1))*(INDEX($BO35:$DW35,,Y$8)-INDEX($BO35:$DW35,,Y$8-1))+INDEX($BO35:$DW35,,Y$8-1))</f>
        <v>484</v>
      </c>
      <c r="Z35" s="173">
        <f ca="1">CHOOSE(Z$6,SUMIFS(INDIRECT("EB[" &amp; Z$12 &amp; "]"),EB[indic_nrg],$A34,EB[Nositel],$B35,EB[Výběr],1,EB[unit],"TJ"),INDEX($BO35:$DW35,,Z$4),Z$9/(INDEX(Roky_výhled,,Z$8)-Last_Bil)*(INDEX($BO35:$DW35,,Z$8)-INDEX($D35:$BL35,,$E$1))+INDEX($D35:$BL35,,$E$1),Z$9/(INDEX(Roky_výhled,,Z$8)-INDEX(Roky_výhled,,Z$8-1))*(INDEX($BO35:$DW35,,Z$8)-INDEX($BO35:$DW35,,Z$8-1))+INDEX($BO35:$DW35,,Z$8-1))</f>
        <v>491</v>
      </c>
      <c r="AA35" s="173">
        <f ca="1">CHOOSE(AA$6,SUMIFS(INDIRECT("EB[" &amp; AA$12 &amp; "]"),EB[indic_nrg],$A34,EB[Nositel],$B35,EB[Výběr],1,EB[unit],"TJ"),INDEX($BO35:$DW35,,AA$4),AA$9/(INDEX(Roky_výhled,,AA$8)-Last_Bil)*(INDEX($BO35:$DW35,,AA$8)-INDEX($D35:$BL35,,$E$1))+INDEX($D35:$BL35,,$E$1),AA$9/(INDEX(Roky_výhled,,AA$8)-INDEX(Roky_výhled,,AA$8-1))*(INDEX($BO35:$DW35,,AA$8)-INDEX($BO35:$DW35,,AA$8-1))+INDEX($BO35:$DW35,,AA$8-1))</f>
        <v>571</v>
      </c>
      <c r="AB35" s="173">
        <f ca="1">CHOOSE(AB$6,SUMIFS(INDIRECT("EB[" &amp; AB$12 &amp; "]"),EB[indic_nrg],$A34,EB[Nositel],$B35,EB[Výběr],1,EB[unit],"TJ"),INDEX($BO35:$DW35,,AB$4),AB$9/(INDEX(Roky_výhled,,AB$8)-Last_Bil)*(INDEX($BO35:$DW35,,AB$8)-INDEX($D35:$BL35,,$E$1))+INDEX($D35:$BL35,,$E$1),AB$9/(INDEX(Roky_výhled,,AB$8)-INDEX(Roky_výhled,,AB$8-1))*(INDEX($BO35:$DW35,,AB$8)-INDEX($BO35:$DW35,,AB$8-1))+INDEX($BO35:$DW35,,AB$8-1))</f>
        <v>628</v>
      </c>
      <c r="AC35" s="173">
        <f ca="1">CHOOSE(AC$6,SUMIFS(INDIRECT("EB[" &amp; AC$12 &amp; "]"),EB[indic_nrg],$A34,EB[Nositel],$B35,EB[Výběr],1,EB[unit],"TJ"),INDEX($BO35:$DW35,,AC$4),AC$9/(INDEX(Roky_výhled,,AC$8)-Last_Bil)*(INDEX($BO35:$DW35,,AC$8)-INDEX($D35:$BL35,,$E$1))+INDEX($D35:$BL35,,$E$1),AC$9/(INDEX(Roky_výhled,,AC$8)-INDEX(Roky_výhled,,AC$8-1))*(INDEX($BO35:$DW35,,AC$8)-INDEX($BO35:$DW35,,AC$8-1))+INDEX($BO35:$DW35,,AC$8-1))</f>
        <v>711</v>
      </c>
      <c r="AD35" s="173">
        <f ca="1">CHOOSE(AD$6,SUMIFS(INDIRECT("EB[" &amp; AD$12 &amp; "]"),EB[indic_nrg],$A34,EB[Nositel],$B35,EB[Výběr],1,EB[unit],"TJ"),INDEX($BO35:$DW35,,AD$4),AD$9/(INDEX(Roky_výhled,,AD$8)-Last_Bil)*(INDEX($BO35:$DW35,,AD$8)-INDEX($D35:$BL35,,$E$1))+INDEX($D35:$BL35,,$E$1),AD$9/(INDEX(Roky_výhled,,AD$8)-INDEX(Roky_výhled,,AD$8-1))*(INDEX($BO35:$DW35,,AD$8)-INDEX($BO35:$DW35,,AD$8-1))+INDEX($BO35:$DW35,,AD$8-1))</f>
        <v>726.8</v>
      </c>
      <c r="AE35" s="173">
        <f ca="1">CHOOSE(AE$6,SUMIFS(INDIRECT("EB[" &amp; AE$12 &amp; "]"),EB[indic_nrg],$A34,EB[Nositel],$B35,EB[Výběr],1,EB[unit],"TJ"),INDEX($BO35:$DW35,,AE$4),AE$9/(INDEX(Roky_výhled,,AE$8)-Last_Bil)*(INDEX($BO35:$DW35,,AE$8)-INDEX($D35:$BL35,,$E$1))+INDEX($D35:$BL35,,$E$1),AE$9/(INDEX(Roky_výhled,,AE$8)-INDEX(Roky_výhled,,AE$8-1))*(INDEX($BO35:$DW35,,AE$8)-INDEX($BO35:$DW35,,AE$8-1))+INDEX($BO35:$DW35,,AE$8-1))</f>
        <v>742.6</v>
      </c>
      <c r="AF35" s="173">
        <f ca="1">CHOOSE(AF$6,SUMIFS(INDIRECT("EB[" &amp; AF$12 &amp; "]"),EB[indic_nrg],$A34,EB[Nositel],$B35,EB[Výběr],1,EB[unit],"TJ"),INDEX($BO35:$DW35,,AF$4),AF$9/(INDEX(Roky_výhled,,AF$8)-Last_Bil)*(INDEX($BO35:$DW35,,AF$8)-INDEX($D35:$BL35,,$E$1))+INDEX($D35:$BL35,,$E$1),AF$9/(INDEX(Roky_výhled,,AF$8)-INDEX(Roky_výhled,,AF$8-1))*(INDEX($BO35:$DW35,,AF$8)-INDEX($BO35:$DW35,,AF$8-1))+INDEX($BO35:$DW35,,AF$8-1))</f>
        <v>758.4</v>
      </c>
      <c r="AG35" s="173">
        <f ca="1">CHOOSE(AG$6,SUMIFS(INDIRECT("EB[" &amp; AG$12 &amp; "]"),EB[indic_nrg],$A34,EB[Nositel],$B35,EB[Výběr],1,EB[unit],"TJ"),INDEX($BO35:$DW35,,AG$4),AG$9/(INDEX(Roky_výhled,,AG$8)-Last_Bil)*(INDEX($BO35:$DW35,,AG$8)-INDEX($D35:$BL35,,$E$1))+INDEX($D35:$BL35,,$E$1),AG$9/(INDEX(Roky_výhled,,AG$8)-INDEX(Roky_výhled,,AG$8-1))*(INDEX($BO35:$DW35,,AG$8)-INDEX($BO35:$DW35,,AG$8-1))+INDEX($BO35:$DW35,,AG$8-1))</f>
        <v>774.2</v>
      </c>
      <c r="AH35" s="173">
        <f ca="1">CHOOSE(AH$6,SUMIFS(INDIRECT("EB[" &amp; AH$12 &amp; "]"),EB[indic_nrg],$A34,EB[Nositel],$B35,EB[Výběr],1,EB[unit],"TJ"),INDEX($BO35:$DW35,,AH$4),AH$9/(INDEX(Roky_výhled,,AH$8)-Last_Bil)*(INDEX($BO35:$DW35,,AH$8)-INDEX($D35:$BL35,,$E$1))+INDEX($D35:$BL35,,$E$1),AH$9/(INDEX(Roky_výhled,,AH$8)-INDEX(Roky_výhled,,AH$8-1))*(INDEX($BO35:$DW35,,AH$8)-INDEX($BO35:$DW35,,AH$8-1))+INDEX($BO35:$DW35,,AH$8-1))</f>
        <v>790</v>
      </c>
      <c r="AI35" s="173">
        <f ca="1">CHOOSE(AI$6,SUMIFS(INDIRECT("EB[" &amp; AI$12 &amp; "]"),EB[indic_nrg],$A34,EB[Nositel],$B35,EB[Výběr],1,EB[unit],"TJ"),INDEX($BO35:$DW35,,AI$4),AI$9/(INDEX(Roky_výhled,,AI$8)-Last_Bil)*(INDEX($BO35:$DW35,,AI$8)-INDEX($D35:$BL35,,$E$1))+INDEX($D35:$BL35,,$E$1),AI$9/(INDEX(Roky_výhled,,AI$8)-INDEX(Roky_výhled,,AI$8-1))*(INDEX($BO35:$DW35,,AI$8)-INDEX($BO35:$DW35,,AI$8-1))+INDEX($BO35:$DW35,,AI$8-1))</f>
        <v>740</v>
      </c>
      <c r="AJ35" s="173">
        <f ca="1">CHOOSE(AJ$6,SUMIFS(INDIRECT("EB[" &amp; AJ$12 &amp; "]"),EB[indic_nrg],$A34,EB[Nositel],$B35,EB[Výběr],1,EB[unit],"TJ"),INDEX($BO35:$DW35,,AJ$4),AJ$9/(INDEX(Roky_výhled,,AJ$8)-Last_Bil)*(INDEX($BO35:$DW35,,AJ$8)-INDEX($D35:$BL35,,$E$1))+INDEX($D35:$BL35,,$E$1),AJ$9/(INDEX(Roky_výhled,,AJ$8)-INDEX(Roky_výhled,,AJ$8-1))*(INDEX($BO35:$DW35,,AJ$8)-INDEX($BO35:$DW35,,AJ$8-1))+INDEX($BO35:$DW35,,AJ$8-1))</f>
        <v>690</v>
      </c>
      <c r="AK35" s="173">
        <f ca="1">CHOOSE(AK$6,SUMIFS(INDIRECT("EB[" &amp; AK$12 &amp; "]"),EB[indic_nrg],$A34,EB[Nositel],$B35,EB[Výběr],1,EB[unit],"TJ"),INDEX($BO35:$DW35,,AK$4),AK$9/(INDEX(Roky_výhled,,AK$8)-Last_Bil)*(INDEX($BO35:$DW35,,AK$8)-INDEX($D35:$BL35,,$E$1))+INDEX($D35:$BL35,,$E$1),AK$9/(INDEX(Roky_výhled,,AK$8)-INDEX(Roky_výhled,,AK$8-1))*(INDEX($BO35:$DW35,,AK$8)-INDEX($BO35:$DW35,,AK$8-1))+INDEX($BO35:$DW35,,AK$8-1))</f>
        <v>640</v>
      </c>
      <c r="AL35" s="173">
        <f ca="1">CHOOSE(AL$6,SUMIFS(INDIRECT("EB[" &amp; AL$12 &amp; "]"),EB[indic_nrg],$A34,EB[Nositel],$B35,EB[Výběr],1,EB[unit],"TJ"),INDEX($BO35:$DW35,,AL$4),AL$9/(INDEX(Roky_výhled,,AL$8)-Last_Bil)*(INDEX($BO35:$DW35,,AL$8)-INDEX($D35:$BL35,,$E$1))+INDEX($D35:$BL35,,$E$1),AL$9/(INDEX(Roky_výhled,,AL$8)-INDEX(Roky_výhled,,AL$8-1))*(INDEX($BO35:$DW35,,AL$8)-INDEX($BO35:$DW35,,AL$8-1))+INDEX($BO35:$DW35,,AL$8-1))</f>
        <v>590</v>
      </c>
      <c r="AM35" s="173">
        <f ca="1">CHOOSE(AM$6,SUMIFS(INDIRECT("EB[" &amp; AM$12 &amp; "]"),EB[indic_nrg],$A34,EB[Nositel],$B35,EB[Výběr],1,EB[unit],"TJ"),INDEX($BO35:$DW35,,AM$4),AM$9/(INDEX(Roky_výhled,,AM$8)-Last_Bil)*(INDEX($BO35:$DW35,,AM$8)-INDEX($D35:$BL35,,$E$1))+INDEX($D35:$BL35,,$E$1),AM$9/(INDEX(Roky_výhled,,AM$8)-INDEX(Roky_výhled,,AM$8-1))*(INDEX($BO35:$DW35,,AM$8)-INDEX($BO35:$DW35,,AM$8-1))+INDEX($BO35:$DW35,,AM$8-1))</f>
        <v>540</v>
      </c>
      <c r="AN35" s="173">
        <f ca="1">CHOOSE(AN$6,SUMIFS(INDIRECT("EB[" &amp; AN$12 &amp; "]"),EB[indic_nrg],$A34,EB[Nositel],$B35,EB[Výběr],1,EB[unit],"TJ"),INDEX($BO35:$DW35,,AN$4),AN$9/(INDEX(Roky_výhled,,AN$8)-Last_Bil)*(INDEX($BO35:$DW35,,AN$8)-INDEX($D35:$BL35,,$E$1))+INDEX($D35:$BL35,,$E$1),AN$9/(INDEX(Roky_výhled,,AN$8)-INDEX(Roky_výhled,,AN$8-1))*(INDEX($BO35:$DW35,,AN$8)-INDEX($BO35:$DW35,,AN$8-1))+INDEX($BO35:$DW35,,AN$8-1))</f>
        <v>588</v>
      </c>
      <c r="AO35" s="173">
        <f ca="1">CHOOSE(AO$6,SUMIFS(INDIRECT("EB[" &amp; AO$12 &amp; "]"),EB[indic_nrg],$A34,EB[Nositel],$B35,EB[Výběr],1,EB[unit],"TJ"),INDEX($BO35:$DW35,,AO$4),AO$9/(INDEX(Roky_výhled,,AO$8)-Last_Bil)*(INDEX($BO35:$DW35,,AO$8)-INDEX($D35:$BL35,,$E$1))+INDEX($D35:$BL35,,$E$1),AO$9/(INDEX(Roky_výhled,,AO$8)-INDEX(Roky_výhled,,AO$8-1))*(INDEX($BO35:$DW35,,AO$8)-INDEX($BO35:$DW35,,AO$8-1))+INDEX($BO35:$DW35,,AO$8-1))</f>
        <v>636</v>
      </c>
      <c r="AP35" s="173">
        <f ca="1">CHOOSE(AP$6,SUMIFS(INDIRECT("EB[" &amp; AP$12 &amp; "]"),EB[indic_nrg],$A34,EB[Nositel],$B35,EB[Výběr],1,EB[unit],"TJ"),INDEX($BO35:$DW35,,AP$4),AP$9/(INDEX(Roky_výhled,,AP$8)-Last_Bil)*(INDEX($BO35:$DW35,,AP$8)-INDEX($D35:$BL35,,$E$1))+INDEX($D35:$BL35,,$E$1),AP$9/(INDEX(Roky_výhled,,AP$8)-INDEX(Roky_výhled,,AP$8-1))*(INDEX($BO35:$DW35,,AP$8)-INDEX($BO35:$DW35,,AP$8-1))+INDEX($BO35:$DW35,,AP$8-1))</f>
        <v>684</v>
      </c>
      <c r="AQ35" s="173">
        <f ca="1">CHOOSE(AQ$6,SUMIFS(INDIRECT("EB[" &amp; AQ$12 &amp; "]"),EB[indic_nrg],$A34,EB[Nositel],$B35,EB[Výběr],1,EB[unit],"TJ"),INDEX($BO35:$DW35,,AQ$4),AQ$9/(INDEX(Roky_výhled,,AQ$8)-Last_Bil)*(INDEX($BO35:$DW35,,AQ$8)-INDEX($D35:$BL35,,$E$1))+INDEX($D35:$BL35,,$E$1),AQ$9/(INDEX(Roky_výhled,,AQ$8)-INDEX(Roky_výhled,,AQ$8-1))*(INDEX($BO35:$DW35,,AQ$8)-INDEX($BO35:$DW35,,AQ$8-1))+INDEX($BO35:$DW35,,AQ$8-1))</f>
        <v>732</v>
      </c>
      <c r="AR35" s="173">
        <f ca="1">CHOOSE(AR$6,SUMIFS(INDIRECT("EB[" &amp; AR$12 &amp; "]"),EB[indic_nrg],$A34,EB[Nositel],$B35,EB[Výběr],1,EB[unit],"TJ"),INDEX($BO35:$DW35,,AR$4),AR$9/(INDEX(Roky_výhled,,AR$8)-Last_Bil)*(INDEX($BO35:$DW35,,AR$8)-INDEX($D35:$BL35,,$E$1))+INDEX($D35:$BL35,,$E$1),AR$9/(INDEX(Roky_výhled,,AR$8)-INDEX(Roky_výhled,,AR$8-1))*(INDEX($BO35:$DW35,,AR$8)-INDEX($BO35:$DW35,,AR$8-1))+INDEX($BO35:$DW35,,AR$8-1))</f>
        <v>780</v>
      </c>
      <c r="AS35" s="173">
        <f ca="1">CHOOSE(AS$6,SUMIFS(INDIRECT("EB[" &amp; AS$12 &amp; "]"),EB[indic_nrg],$A34,EB[Nositel],$B35,EB[Výběr],1,EB[unit],"TJ"),INDEX($BO35:$DW35,,AS$4),AS$9/(INDEX(Roky_výhled,,AS$8)-Last_Bil)*(INDEX($BO35:$DW35,,AS$8)-INDEX($D35:$BL35,,$E$1))+INDEX($D35:$BL35,,$E$1),AS$9/(INDEX(Roky_výhled,,AS$8)-INDEX(Roky_výhled,,AS$8-1))*(INDEX($BO35:$DW35,,AS$8)-INDEX($BO35:$DW35,,AS$8-1))+INDEX($BO35:$DW35,,AS$8-1))</f>
        <v>870</v>
      </c>
      <c r="AT35" s="173">
        <f ca="1">CHOOSE(AT$6,SUMIFS(INDIRECT("EB[" &amp; AT$12 &amp; "]"),EB[indic_nrg],$A34,EB[Nositel],$B35,EB[Výběr],1,EB[unit],"TJ"),INDEX($BO35:$DW35,,AT$4),AT$9/(INDEX(Roky_výhled,,AT$8)-Last_Bil)*(INDEX($BO35:$DW35,,AT$8)-INDEX($D35:$BL35,,$E$1))+INDEX($D35:$BL35,,$E$1),AT$9/(INDEX(Roky_výhled,,AT$8)-INDEX(Roky_výhled,,AT$8-1))*(INDEX($BO35:$DW35,,AT$8)-INDEX($BO35:$DW35,,AT$8-1))+INDEX($BO35:$DW35,,AT$8-1))</f>
        <v>960</v>
      </c>
      <c r="AU35" s="173">
        <f ca="1">CHOOSE(AU$6,SUMIFS(INDIRECT("EB[" &amp; AU$12 &amp; "]"),EB[indic_nrg],$A34,EB[Nositel],$B35,EB[Výběr],1,EB[unit],"TJ"),INDEX($BO35:$DW35,,AU$4),AU$9/(INDEX(Roky_výhled,,AU$8)-Last_Bil)*(INDEX($BO35:$DW35,,AU$8)-INDEX($D35:$BL35,,$E$1))+INDEX($D35:$BL35,,$E$1),AU$9/(INDEX(Roky_výhled,,AU$8)-INDEX(Roky_výhled,,AU$8-1))*(INDEX($BO35:$DW35,,AU$8)-INDEX($BO35:$DW35,,AU$8-1))+INDEX($BO35:$DW35,,AU$8-1))</f>
        <v>1050</v>
      </c>
      <c r="AV35" s="173">
        <f ca="1">CHOOSE(AV$6,SUMIFS(INDIRECT("EB[" &amp; AV$12 &amp; "]"),EB[indic_nrg],$A34,EB[Nositel],$B35,EB[Výběr],1,EB[unit],"TJ"),INDEX($BO35:$DW35,,AV$4),AV$9/(INDEX(Roky_výhled,,AV$8)-Last_Bil)*(INDEX($BO35:$DW35,,AV$8)-INDEX($D35:$BL35,,$E$1))+INDEX($D35:$BL35,,$E$1),AV$9/(INDEX(Roky_výhled,,AV$8)-INDEX(Roky_výhled,,AV$8-1))*(INDEX($BO35:$DW35,,AV$8)-INDEX($BO35:$DW35,,AV$8-1))+INDEX($BO35:$DW35,,AV$8-1))</f>
        <v>1140</v>
      </c>
      <c r="AW35" s="173">
        <f ca="1">CHOOSE(AW$6,SUMIFS(INDIRECT("EB[" &amp; AW$12 &amp; "]"),EB[indic_nrg],$A34,EB[Nositel],$B35,EB[Výběr],1,EB[unit],"TJ"),INDEX($BO35:$DW35,,AW$4),AW$9/(INDEX(Roky_výhled,,AW$8)-Last_Bil)*(INDEX($BO35:$DW35,,AW$8)-INDEX($D35:$BL35,,$E$1))+INDEX($D35:$BL35,,$E$1),AW$9/(INDEX(Roky_výhled,,AW$8)-INDEX(Roky_výhled,,AW$8-1))*(INDEX($BO35:$DW35,,AW$8)-INDEX($BO35:$DW35,,AW$8-1))+INDEX($BO35:$DW35,,AW$8-1))</f>
        <v>1230</v>
      </c>
      <c r="AX35" s="173">
        <f ca="1">CHOOSE(AX$6,SUMIFS(INDIRECT("EB[" &amp; AX$12 &amp; "]"),EB[indic_nrg],$A34,EB[Nositel],$B35,EB[Výběr],1,EB[unit],"TJ"),INDEX($BO35:$DW35,,AX$4),AX$9/(INDEX(Roky_výhled,,AX$8)-Last_Bil)*(INDEX($BO35:$DW35,,AX$8)-INDEX($D35:$BL35,,$E$1))+INDEX($D35:$BL35,,$E$1),AX$9/(INDEX(Roky_výhled,,AX$8)-INDEX(Roky_výhled,,AX$8-1))*(INDEX($BO35:$DW35,,AX$8)-INDEX($BO35:$DW35,,AX$8-1))+INDEX($BO35:$DW35,,AX$8-1))</f>
        <v>1334</v>
      </c>
      <c r="AY35" s="173">
        <f ca="1">CHOOSE(AY$6,SUMIFS(INDIRECT("EB[" &amp; AY$12 &amp; "]"),EB[indic_nrg],$A34,EB[Nositel],$B35,EB[Výběr],1,EB[unit],"TJ"),INDEX($BO35:$DW35,,AY$4),AY$9/(INDEX(Roky_výhled,,AY$8)-Last_Bil)*(INDEX($BO35:$DW35,,AY$8)-INDEX($D35:$BL35,,$E$1))+INDEX($D35:$BL35,,$E$1),AY$9/(INDEX(Roky_výhled,,AY$8)-INDEX(Roky_výhled,,AY$8-1))*(INDEX($BO35:$DW35,,AY$8)-INDEX($BO35:$DW35,,AY$8-1))+INDEX($BO35:$DW35,,AY$8-1))</f>
        <v>1438</v>
      </c>
      <c r="AZ35" s="173">
        <f ca="1">CHOOSE(AZ$6,SUMIFS(INDIRECT("EB[" &amp; AZ$12 &amp; "]"),EB[indic_nrg],$A34,EB[Nositel],$B35,EB[Výběr],1,EB[unit],"TJ"),INDEX($BO35:$DW35,,AZ$4),AZ$9/(INDEX(Roky_výhled,,AZ$8)-Last_Bil)*(INDEX($BO35:$DW35,,AZ$8)-INDEX($D35:$BL35,,$E$1))+INDEX($D35:$BL35,,$E$1),AZ$9/(INDEX(Roky_výhled,,AZ$8)-INDEX(Roky_výhled,,AZ$8-1))*(INDEX($BO35:$DW35,,AZ$8)-INDEX($BO35:$DW35,,AZ$8-1))+INDEX($BO35:$DW35,,AZ$8-1))</f>
        <v>1542</v>
      </c>
      <c r="BA35" s="173">
        <f ca="1">CHOOSE(BA$6,SUMIFS(INDIRECT("EB[" &amp; BA$12 &amp; "]"),EB[indic_nrg],$A34,EB[Nositel],$B35,EB[Výběr],1,EB[unit],"TJ"),INDEX($BO35:$DW35,,BA$4),BA$9/(INDEX(Roky_výhled,,BA$8)-Last_Bil)*(INDEX($BO35:$DW35,,BA$8)-INDEX($D35:$BL35,,$E$1))+INDEX($D35:$BL35,,$E$1),BA$9/(INDEX(Roky_výhled,,BA$8)-INDEX(Roky_výhled,,BA$8-1))*(INDEX($BO35:$DW35,,BA$8)-INDEX($BO35:$DW35,,BA$8-1))+INDEX($BO35:$DW35,,BA$8-1))</f>
        <v>1646</v>
      </c>
      <c r="BB35" s="173">
        <f ca="1">CHOOSE(BB$6,SUMIFS(INDIRECT("EB[" &amp; BB$12 &amp; "]"),EB[indic_nrg],$A34,EB[Nositel],$B35,EB[Výběr],1,EB[unit],"TJ"),INDEX($BO35:$DW35,,BB$4),BB$9/(INDEX(Roky_výhled,,BB$8)-Last_Bil)*(INDEX($BO35:$DW35,,BB$8)-INDEX($D35:$BL35,,$E$1))+INDEX($D35:$BL35,,$E$1),BB$9/(INDEX(Roky_výhled,,BB$8)-INDEX(Roky_výhled,,BB$8-1))*(INDEX($BO35:$DW35,,BB$8)-INDEX($BO35:$DW35,,BB$8-1))+INDEX($BO35:$DW35,,BB$8-1))</f>
        <v>1750</v>
      </c>
      <c r="BC35" s="173">
        <f ca="1">CHOOSE(BC$6,SUMIFS(INDIRECT("EB[" &amp; BC$12 &amp; "]"),EB[indic_nrg],$A34,EB[Nositel],$B35,EB[Výběr],1,EB[unit],"TJ"),INDEX($BO35:$DW35,,BC$4),BC$9/(INDEX(Roky_výhled,,BC$8)-Last_Bil)*(INDEX($BO35:$DW35,,BC$8)-INDEX($D35:$BL35,,$E$1))+INDEX($D35:$BL35,,$E$1),BC$9/(INDEX(Roky_výhled,,BC$8)-INDEX(Roky_výhled,,BC$8-1))*(INDEX($BO35:$DW35,,BC$8)-INDEX($BO35:$DW35,,BC$8-1))+INDEX($BO35:$DW35,,BC$8-1))</f>
        <v>1798</v>
      </c>
      <c r="BD35" s="173">
        <f ca="1">CHOOSE(BD$6,SUMIFS(INDIRECT("EB[" &amp; BD$12 &amp; "]"),EB[indic_nrg],$A34,EB[Nositel],$B35,EB[Výběr],1,EB[unit],"TJ"),INDEX($BO35:$DW35,,BD$4),BD$9/(INDEX(Roky_výhled,,BD$8)-Last_Bil)*(INDEX($BO35:$DW35,,BD$8)-INDEX($D35:$BL35,,$E$1))+INDEX($D35:$BL35,,$E$1),BD$9/(INDEX(Roky_výhled,,BD$8)-INDEX(Roky_výhled,,BD$8-1))*(INDEX($BO35:$DW35,,BD$8)-INDEX($BO35:$DW35,,BD$8-1))+INDEX($BO35:$DW35,,BD$8-1))</f>
        <v>1846</v>
      </c>
      <c r="BE35" s="173">
        <f ca="1">CHOOSE(BE$6,SUMIFS(INDIRECT("EB[" &amp; BE$12 &amp; "]"),EB[indic_nrg],$A34,EB[Nositel],$B35,EB[Výběr],1,EB[unit],"TJ"),INDEX($BO35:$DW35,,BE$4),BE$9/(INDEX(Roky_výhled,,BE$8)-Last_Bil)*(INDEX($BO35:$DW35,,BE$8)-INDEX($D35:$BL35,,$E$1))+INDEX($D35:$BL35,,$E$1),BE$9/(INDEX(Roky_výhled,,BE$8)-INDEX(Roky_výhled,,BE$8-1))*(INDEX($BO35:$DW35,,BE$8)-INDEX($BO35:$DW35,,BE$8-1))+INDEX($BO35:$DW35,,BE$8-1))</f>
        <v>1894</v>
      </c>
      <c r="BF35" s="173">
        <f ca="1">CHOOSE(BF$6,SUMIFS(INDIRECT("EB[" &amp; BF$12 &amp; "]"),EB[indic_nrg],$A34,EB[Nositel],$B35,EB[Výběr],1,EB[unit],"TJ"),INDEX($BO35:$DW35,,BF$4),BF$9/(INDEX(Roky_výhled,,BF$8)-Last_Bil)*(INDEX($BO35:$DW35,,BF$8)-INDEX($D35:$BL35,,$E$1))+INDEX($D35:$BL35,,$E$1),BF$9/(INDEX(Roky_výhled,,BF$8)-INDEX(Roky_výhled,,BF$8-1))*(INDEX($BO35:$DW35,,BF$8)-INDEX($BO35:$DW35,,BF$8-1))+INDEX($BO35:$DW35,,BF$8-1))</f>
        <v>1942</v>
      </c>
      <c r="BG35" s="173">
        <f ca="1">CHOOSE(BG$6,SUMIFS(INDIRECT("EB[" &amp; BG$12 &amp; "]"),EB[indic_nrg],$A34,EB[Nositel],$B35,EB[Výběr],1,EB[unit],"TJ"),INDEX($BO35:$DW35,,BG$4),BG$9/(INDEX(Roky_výhled,,BG$8)-Last_Bil)*(INDEX($BO35:$DW35,,BG$8)-INDEX($D35:$BL35,,$E$1))+INDEX($D35:$BL35,,$E$1),BG$9/(INDEX(Roky_výhled,,BG$8)-INDEX(Roky_výhled,,BG$8-1))*(INDEX($BO35:$DW35,,BG$8)-INDEX($BO35:$DW35,,BG$8-1))+INDEX($BO35:$DW35,,BG$8-1))</f>
        <v>1990</v>
      </c>
      <c r="BH35" s="173">
        <f ca="1">CHOOSE(BH$6,SUMIFS(INDIRECT("EB[" &amp; BH$12 &amp; "]"),EB[indic_nrg],$A34,EB[Nositel],$B35,EB[Výběr],1,EB[unit],"TJ"),INDEX($BO35:$DW35,,BH$4),BH$9/(INDEX(Roky_výhled,,BH$8)-Last_Bil)*(INDEX($BO35:$DW35,,BH$8)-INDEX($D35:$BL35,,$E$1))+INDEX($D35:$BL35,,$E$1),BH$9/(INDEX(Roky_výhled,,BH$8)-INDEX(Roky_výhled,,BH$8-1))*(INDEX($BO35:$DW35,,BH$8)-INDEX($BO35:$DW35,,BH$8-1))+INDEX($BO35:$DW35,,BH$8-1))</f>
        <v>1938</v>
      </c>
      <c r="BI35" s="173">
        <f ca="1">CHOOSE(BI$6,SUMIFS(INDIRECT("EB[" &amp; BI$12 &amp; "]"),EB[indic_nrg],$A34,EB[Nositel],$B35,EB[Výběr],1,EB[unit],"TJ"),INDEX($BO35:$DW35,,BI$4),BI$9/(INDEX(Roky_výhled,,BI$8)-Last_Bil)*(INDEX($BO35:$DW35,,BI$8)-INDEX($D35:$BL35,,$E$1))+INDEX($D35:$BL35,,$E$1),BI$9/(INDEX(Roky_výhled,,BI$8)-INDEX(Roky_výhled,,BI$8-1))*(INDEX($BO35:$DW35,,BI$8)-INDEX($BO35:$DW35,,BI$8-1))+INDEX($BO35:$DW35,,BI$8-1))</f>
        <v>1886</v>
      </c>
      <c r="BJ35" s="173">
        <f ca="1">CHOOSE(BJ$6,SUMIFS(INDIRECT("EB[" &amp; BJ$12 &amp; "]"),EB[indic_nrg],$A34,EB[Nositel],$B35,EB[Výběr],1,EB[unit],"TJ"),INDEX($BO35:$DW35,,BJ$4),BJ$9/(INDEX(Roky_výhled,,BJ$8)-Last_Bil)*(INDEX($BO35:$DW35,,BJ$8)-INDEX($D35:$BL35,,$E$1))+INDEX($D35:$BL35,,$E$1),BJ$9/(INDEX(Roky_výhled,,BJ$8)-INDEX(Roky_výhled,,BJ$8-1))*(INDEX($BO35:$DW35,,BJ$8)-INDEX($BO35:$DW35,,BJ$8-1))+INDEX($BO35:$DW35,,BJ$8-1))</f>
        <v>1834</v>
      </c>
      <c r="BK35" s="173">
        <f ca="1">CHOOSE(BK$6,SUMIFS(INDIRECT("EB[" &amp; BK$12 &amp; "]"),EB[indic_nrg],$A34,EB[Nositel],$B35,EB[Výběr],1,EB[unit],"TJ"),INDEX($BO35:$DW35,,BK$4),BK$9/(INDEX(Roky_výhled,,BK$8)-Last_Bil)*(INDEX($BO35:$DW35,,BK$8)-INDEX($D35:$BL35,,$E$1))+INDEX($D35:$BL35,,$E$1),BK$9/(INDEX(Roky_výhled,,BK$8)-INDEX(Roky_výhled,,BK$8-1))*(INDEX($BO35:$DW35,,BK$8)-INDEX($BO35:$DW35,,BK$8-1))+INDEX($BO35:$DW35,,BK$8-1))</f>
        <v>1782</v>
      </c>
      <c r="BL35" s="174">
        <f ca="1">CHOOSE(BL$6,SUMIFS(INDIRECT("EB[" &amp; BL$12 &amp; "]"),EB[indic_nrg],$A34,EB[Nositel],$B35,EB[Výběr],1,EB[unit],"TJ"),INDEX($BO35:$DW35,,BL$4),BL$9/(INDEX(Roky_výhled,,BL$8)-Last_Bil)*(INDEX($BO35:$DW35,,BL$8)-INDEX($D35:$BL35,,$E$1))+INDEX($D35:$BL35,,$E$1),BL$9/(INDEX(Roky_výhled,,BL$8)-INDEX(Roky_výhled,,BL$8-1))*(INDEX($BO35:$DW35,,BL$8)-INDEX($BO35:$DW35,,BL$8-1))+INDEX($BO35:$DW35,,BL$8-1))</f>
        <v>1730</v>
      </c>
      <c r="BM35"/>
      <c r="BN35" s="221" t="str">
        <f t="shared" si="108"/>
        <v>Ostatní paliva</v>
      </c>
      <c r="BO35" s="285">
        <v>570</v>
      </c>
      <c r="BP35" s="286">
        <v>500</v>
      </c>
      <c r="BQ35" s="286">
        <v>790</v>
      </c>
      <c r="BR35" s="286">
        <v>540</v>
      </c>
      <c r="BS35" s="286">
        <v>780</v>
      </c>
      <c r="BT35" s="286">
        <v>1230</v>
      </c>
      <c r="BU35" s="286">
        <v>1750</v>
      </c>
      <c r="BV35" s="286">
        <v>1990</v>
      </c>
      <c r="BW35" s="286">
        <v>1730</v>
      </c>
      <c r="BX35" s="286">
        <v>150</v>
      </c>
      <c r="BY35" s="287">
        <v>1410</v>
      </c>
      <c r="BZ35" s="281"/>
      <c r="CA35" s="281"/>
      <c r="CB35" s="281"/>
      <c r="CC35" s="281"/>
      <c r="CD35" s="281"/>
      <c r="CE35" s="281"/>
      <c r="CF35" s="281"/>
      <c r="CG35" s="281"/>
      <c r="CH35" s="281"/>
      <c r="CI35" s="281"/>
      <c r="CJ35" s="281"/>
      <c r="CK35" s="281"/>
      <c r="CL35" s="281"/>
      <c r="CM35" s="281"/>
      <c r="CN35" s="281"/>
      <c r="CO35" s="281"/>
      <c r="CP35" s="281"/>
      <c r="CQ35" s="281"/>
      <c r="CR35" s="281"/>
      <c r="CS35" s="281"/>
      <c r="CT35" s="281"/>
      <c r="CU35" s="281"/>
      <c r="CV35" s="281"/>
      <c r="CW35" s="281"/>
      <c r="CX35" s="281"/>
      <c r="CY35" s="281"/>
      <c r="CZ35" s="281"/>
      <c r="DA35" s="281"/>
      <c r="DB35" s="281"/>
      <c r="DC35" s="281"/>
      <c r="DD35" s="281"/>
      <c r="DE35" s="281"/>
      <c r="DF35" s="281"/>
      <c r="DG35" s="281"/>
      <c r="DH35" s="281"/>
      <c r="DI35" s="281"/>
      <c r="DJ35" s="281"/>
      <c r="DK35" s="281"/>
      <c r="DL35" s="281"/>
      <c r="DM35" s="281"/>
      <c r="DN35" s="281"/>
      <c r="DO35" s="281"/>
      <c r="DP35" s="281"/>
      <c r="DQ35" s="281"/>
      <c r="DR35" s="281"/>
      <c r="DS35" s="281"/>
      <c r="DT35" s="281"/>
      <c r="DU35" s="281"/>
      <c r="DV35" s="281"/>
      <c r="DW35" s="281"/>
    </row>
    <row r="36" spans="1:127" s="196" customFormat="1" x14ac:dyDescent="0.25">
      <c r="A36" s="196" t="str">
        <f t="shared" si="109"/>
        <v>B_102035</v>
      </c>
      <c r="B36" t="s">
        <v>3277</v>
      </c>
      <c r="C36" s="179" t="str">
        <f t="shared" si="107"/>
        <v>Elektřina</v>
      </c>
      <c r="D36" s="215">
        <f ca="1">CHOOSE(D$6,SUMIFS(INDIRECT("EB[" &amp; D$12 &amp; "]"),EB[indic_nrg],$A35,EB[Nositel],$B36,EB[Výběr],1,EB[unit],"TJ"),INDEX($BO36:$DW36,,D$4),D$9/(INDEX(Roky_výhled,,D$8)-Last_Bil)*(INDEX($BO36:$DW36,,D$8)-INDEX($D36:$BL36,,$E$1))+INDEX($D36:$BL36,,$E$1),D$9/(INDEX(Roky_výhled,,D$8)-INDEX(Roky_výhled,,D$8-1))*(INDEX($BO36:$DW36,,D$8)-INDEX($BO36:$DW36,,D$8-1))+INDEX($BO36:$DW36,,D$8-1))</f>
        <v>13118</v>
      </c>
      <c r="E36" s="173">
        <f ca="1">CHOOSE(E$6,SUMIFS(INDIRECT("EB[" &amp; E$12 &amp; "]"),EB[indic_nrg],$A35,EB[Nositel],$B36,EB[Výběr],1,EB[unit],"TJ"),INDEX($BO36:$DW36,,E$4),E$9/(INDEX(Roky_výhled,,E$8)-Last_Bil)*(INDEX($BO36:$DW36,,E$8)-INDEX($D36:$BL36,,$E$1))+INDEX($D36:$BL36,,$E$1),E$9/(INDEX(Roky_výhled,,E$8)-INDEX(Roky_výhled,,E$8-1))*(INDEX($BO36:$DW36,,E$8)-INDEX($BO36:$DW36,,E$8-1))+INDEX($BO36:$DW36,,E$8-1))</f>
        <v>14558</v>
      </c>
      <c r="F36" s="173">
        <f ca="1">CHOOSE(F$6,SUMIFS(INDIRECT("EB[" &amp; F$12 &amp; "]"),EB[indic_nrg],$A35,EB[Nositel],$B36,EB[Výběr],1,EB[unit],"TJ"),INDEX($BO36:$DW36,,F$4),F$9/(INDEX(Roky_výhled,,F$8)-Last_Bil)*(INDEX($BO36:$DW36,,F$8)-INDEX($D36:$BL36,,$E$1))+INDEX($D36:$BL36,,$E$1),F$9/(INDEX(Roky_výhled,,F$8)-INDEX(Roky_výhled,,F$8-1))*(INDEX($BO36:$DW36,,F$8)-INDEX($BO36:$DW36,,F$8-1))+INDEX($BO36:$DW36,,F$8-1))</f>
        <v>21323</v>
      </c>
      <c r="G36" s="173">
        <f ca="1">CHOOSE(G$6,SUMIFS(INDIRECT("EB[" &amp; G$12 &amp; "]"),EB[indic_nrg],$A35,EB[Nositel],$B36,EB[Výběr],1,EB[unit],"TJ"),INDEX($BO36:$DW36,,G$4),G$9/(INDEX(Roky_výhled,,G$8)-Last_Bil)*(INDEX($BO36:$DW36,,G$8)-INDEX($D36:$BL36,,$E$1))+INDEX($D36:$BL36,,$E$1),G$9/(INDEX(Roky_výhled,,G$8)-INDEX(Roky_výhled,,G$8-1))*(INDEX($BO36:$DW36,,G$8)-INDEX($BO36:$DW36,,G$8-1))+INDEX($BO36:$DW36,,G$8-1))</f>
        <v>29239</v>
      </c>
      <c r="H36" s="173">
        <f ca="1">CHOOSE(H$6,SUMIFS(INDIRECT("EB[" &amp; H$12 &amp; "]"),EB[indic_nrg],$A35,EB[Nositel],$B36,EB[Výběr],1,EB[unit],"TJ"),INDEX($BO36:$DW36,,H$4),H$9/(INDEX(Roky_výhled,,H$8)-Last_Bil)*(INDEX($BO36:$DW36,,H$8)-INDEX($D36:$BL36,,$E$1))+INDEX($D36:$BL36,,$E$1),H$9/(INDEX(Roky_výhled,,H$8)-INDEX(Roky_výhled,,H$8-1))*(INDEX($BO36:$DW36,,H$8)-INDEX($BO36:$DW36,,H$8-1))+INDEX($BO36:$DW36,,H$8-1))</f>
        <v>30056</v>
      </c>
      <c r="I36" s="173">
        <f ca="1">CHOOSE(I$6,SUMIFS(INDIRECT("EB[" &amp; I$12 &amp; "]"),EB[indic_nrg],$A35,EB[Nositel],$B36,EB[Výběr],1,EB[unit],"TJ"),INDEX($BO36:$DW36,,I$4),I$9/(INDEX(Roky_výhled,,I$8)-Last_Bil)*(INDEX($BO36:$DW36,,I$8)-INDEX($D36:$BL36,,$E$1))+INDEX($D36:$BL36,,$E$1),I$9/(INDEX(Roky_výhled,,I$8)-INDEX(Roky_výhled,,I$8-1))*(INDEX($BO36:$DW36,,I$8)-INDEX($BO36:$DW36,,I$8-1))+INDEX($BO36:$DW36,,I$8-1))</f>
        <v>33080</v>
      </c>
      <c r="J36" s="173">
        <f ca="1">CHOOSE(J$6,SUMIFS(INDIRECT("EB[" &amp; J$12 &amp; "]"),EB[indic_nrg],$A35,EB[Nositel],$B36,EB[Výběr],1,EB[unit],"TJ"),INDEX($BO36:$DW36,,J$4),J$9/(INDEX(Roky_výhled,,J$8)-Last_Bil)*(INDEX($BO36:$DW36,,J$8)-INDEX($D36:$BL36,,$E$1))+INDEX($D36:$BL36,,$E$1),J$9/(INDEX(Roky_výhled,,J$8)-INDEX(Roky_výhled,,J$8-1))*(INDEX($BO36:$DW36,,J$8)-INDEX($BO36:$DW36,,J$8-1))+INDEX($BO36:$DW36,,J$8-1))</f>
        <v>35629</v>
      </c>
      <c r="K36" s="173">
        <f ca="1">CHOOSE(K$6,SUMIFS(INDIRECT("EB[" &amp; K$12 &amp; "]"),EB[indic_nrg],$A35,EB[Nositel],$B36,EB[Výběr],1,EB[unit],"TJ"),INDEX($BO36:$DW36,,K$4),K$9/(INDEX(Roky_výhled,,K$8)-Last_Bil)*(INDEX($BO36:$DW36,,K$8)-INDEX($D36:$BL36,,$E$1))+INDEX($D36:$BL36,,$E$1),K$9/(INDEX(Roky_výhled,,K$8)-INDEX(Roky_výhled,,K$8-1))*(INDEX($BO36:$DW36,,K$8)-INDEX($BO36:$DW36,,K$8-1))+INDEX($BO36:$DW36,,K$8-1))</f>
        <v>36544</v>
      </c>
      <c r="L36" s="173">
        <f ca="1">CHOOSE(L$6,SUMIFS(INDIRECT("EB[" &amp; L$12 &amp; "]"),EB[indic_nrg],$A35,EB[Nositel],$B36,EB[Výběr],1,EB[unit],"TJ"),INDEX($BO36:$DW36,,L$4),L$9/(INDEX(Roky_výhled,,L$8)-Last_Bil)*(INDEX($BO36:$DW36,,L$8)-INDEX($D36:$BL36,,$E$1))+INDEX($D36:$BL36,,$E$1),L$9/(INDEX(Roky_výhled,,L$8)-INDEX(Roky_výhled,,L$8-1))*(INDEX($BO36:$DW36,,L$8)-INDEX($BO36:$DW36,,L$8-1))+INDEX($BO36:$DW36,,L$8-1))</f>
        <v>37217</v>
      </c>
      <c r="M36" s="173">
        <f ca="1">CHOOSE(M$6,SUMIFS(INDIRECT("EB[" &amp; M$12 &amp; "]"),EB[indic_nrg],$A35,EB[Nositel],$B36,EB[Výběr],1,EB[unit],"TJ"),INDEX($BO36:$DW36,,M$4),M$9/(INDEX(Roky_výhled,,M$8)-Last_Bil)*(INDEX($BO36:$DW36,,M$8)-INDEX($D36:$BL36,,$E$1))+INDEX($D36:$BL36,,$E$1),M$9/(INDEX(Roky_výhled,,M$8)-INDEX(Roky_výhled,,M$8-1))*(INDEX($BO36:$DW36,,M$8)-INDEX($BO36:$DW36,,M$8-1))+INDEX($BO36:$DW36,,M$8-1))</f>
        <v>36900</v>
      </c>
      <c r="N36" s="173">
        <f ca="1">CHOOSE(N$6,SUMIFS(INDIRECT("EB[" &amp; N$12 &amp; "]"),EB[indic_nrg],$A35,EB[Nositel],$B36,EB[Výběr],1,EB[unit],"TJ"),INDEX($BO36:$DW36,,N$4),N$9/(INDEX(Roky_výhled,,N$8)-Last_Bil)*(INDEX($BO36:$DW36,,N$8)-INDEX($D36:$BL36,,$E$1))+INDEX($D36:$BL36,,$E$1),N$9/(INDEX(Roky_výhled,,N$8)-INDEX(Roky_výhled,,N$8-1))*(INDEX($BO36:$DW36,,N$8)-INDEX($BO36:$DW36,,N$8-1))+INDEX($BO36:$DW36,,N$8-1))</f>
        <v>41612</v>
      </c>
      <c r="O36" s="173">
        <f ca="1">CHOOSE(O$6,SUMIFS(INDIRECT("EB[" &amp; O$12 &amp; "]"),EB[indic_nrg],$A35,EB[Nositel],$B36,EB[Výběr],1,EB[unit],"TJ"),INDEX($BO36:$DW36,,O$4),O$9/(INDEX(Roky_výhled,,O$8)-Last_Bil)*(INDEX($BO36:$DW36,,O$8)-INDEX($D36:$BL36,,$E$1))+INDEX($D36:$BL36,,$E$1),O$9/(INDEX(Roky_výhled,,O$8)-INDEX(Roky_výhled,,O$8-1))*(INDEX($BO36:$DW36,,O$8)-INDEX($BO36:$DW36,,O$8-1))+INDEX($BO36:$DW36,,O$8-1))</f>
        <v>42656</v>
      </c>
      <c r="P36" s="173">
        <f ca="1">CHOOSE(P$6,SUMIFS(INDIRECT("EB[" &amp; P$12 &amp; "]"),EB[indic_nrg],$A35,EB[Nositel],$B36,EB[Výběr],1,EB[unit],"TJ"),INDEX($BO36:$DW36,,P$4),P$9/(INDEX(Roky_výhled,,P$8)-Last_Bil)*(INDEX($BO36:$DW36,,P$8)-INDEX($D36:$BL36,,$E$1))+INDEX($D36:$BL36,,$E$1),P$9/(INDEX(Roky_výhled,,P$8)-INDEX(Roky_výhled,,P$8-1))*(INDEX($BO36:$DW36,,P$8)-INDEX($BO36:$DW36,,P$8-1))+INDEX($BO36:$DW36,,P$8-1))</f>
        <v>40964</v>
      </c>
      <c r="Q36" s="173">
        <f ca="1">CHOOSE(Q$6,SUMIFS(INDIRECT("EB[" &amp; Q$12 &amp; "]"),EB[indic_nrg],$A35,EB[Nositel],$B36,EB[Výběr],1,EB[unit],"TJ"),INDEX($BO36:$DW36,,Q$4),Q$9/(INDEX(Roky_výhled,,Q$8)-Last_Bil)*(INDEX($BO36:$DW36,,Q$8)-INDEX($D36:$BL36,,$E$1))+INDEX($D36:$BL36,,$E$1),Q$9/(INDEX(Roky_výhled,,Q$8)-INDEX(Roky_výhled,,Q$8-1))*(INDEX($BO36:$DW36,,Q$8)-INDEX($BO36:$DW36,,Q$8-1))+INDEX($BO36:$DW36,,Q$8-1))</f>
        <v>45331</v>
      </c>
      <c r="R36" s="173">
        <f ca="1">CHOOSE(R$6,SUMIFS(INDIRECT("EB[" &amp; R$12 &amp; "]"),EB[indic_nrg],$A35,EB[Nositel],$B36,EB[Výběr],1,EB[unit],"TJ"),INDEX($BO36:$DW36,,R$4),R$9/(INDEX(Roky_výhled,,R$8)-Last_Bil)*(INDEX($BO36:$DW36,,R$8)-INDEX($D36:$BL36,,$E$1))+INDEX($D36:$BL36,,$E$1),R$9/(INDEX(Roky_výhled,,R$8)-INDEX(Roky_výhled,,R$8-1))*(INDEX($BO36:$DW36,,R$8)-INDEX($BO36:$DW36,,R$8-1))+INDEX($BO36:$DW36,,R$8-1))</f>
        <v>43967</v>
      </c>
      <c r="S36" s="173">
        <f ca="1">CHOOSE(S$6,SUMIFS(INDIRECT("EB[" &amp; S$12 &amp; "]"),EB[indic_nrg],$A35,EB[Nositel],$B36,EB[Výběr],1,EB[unit],"TJ"),INDEX($BO36:$DW36,,S$4),S$9/(INDEX(Roky_výhled,,S$8)-Last_Bil)*(INDEX($BO36:$DW36,,S$8)-INDEX($D36:$BL36,,$E$1))+INDEX($D36:$BL36,,$E$1),S$9/(INDEX(Roky_výhled,,S$8)-INDEX(Roky_výhled,,S$8-1))*(INDEX($BO36:$DW36,,S$8)-INDEX($BO36:$DW36,,S$8-1))+INDEX($BO36:$DW36,,S$8-1))</f>
        <v>45108</v>
      </c>
      <c r="T36" s="173">
        <f ca="1">CHOOSE(T$6,SUMIFS(INDIRECT("EB[" &amp; T$12 &amp; "]"),EB[indic_nrg],$A35,EB[Nositel],$B36,EB[Výběr],1,EB[unit],"TJ"),INDEX($BO36:$DW36,,T$4),T$9/(INDEX(Roky_výhled,,T$8)-Last_Bil)*(INDEX($BO36:$DW36,,T$8)-INDEX($D36:$BL36,,$E$1))+INDEX($D36:$BL36,,$E$1),T$9/(INDEX(Roky_výhled,,T$8)-INDEX(Roky_výhled,,T$8-1))*(INDEX($BO36:$DW36,,T$8)-INDEX($BO36:$DW36,,T$8-1))+INDEX($BO36:$DW36,,T$8-1))</f>
        <v>46728</v>
      </c>
      <c r="U36" s="173">
        <f ca="1">CHOOSE(U$6,SUMIFS(INDIRECT("EB[" &amp; U$12 &amp; "]"),EB[indic_nrg],$A35,EB[Nositel],$B36,EB[Výběr],1,EB[unit],"TJ"),INDEX($BO36:$DW36,,U$4),U$9/(INDEX(Roky_výhled,,U$8)-Last_Bil)*(INDEX($BO36:$DW36,,U$8)-INDEX($D36:$BL36,,$E$1))+INDEX($D36:$BL36,,$E$1),U$9/(INDEX(Roky_výhled,,U$8)-INDEX(Roky_výhled,,U$8-1))*(INDEX($BO36:$DW36,,U$8)-INDEX($BO36:$DW36,,U$8-1))+INDEX($BO36:$DW36,,U$8-1))</f>
        <v>47711</v>
      </c>
      <c r="V36" s="173">
        <f ca="1">CHOOSE(V$6,SUMIFS(INDIRECT("EB[" &amp; V$12 &amp; "]"),EB[indic_nrg],$A35,EB[Nositel],$B36,EB[Výběr],1,EB[unit],"TJ"),INDEX($BO36:$DW36,,V$4),V$9/(INDEX(Roky_výhled,,V$8)-Last_Bil)*(INDEX($BO36:$DW36,,V$8)-INDEX($D36:$BL36,,$E$1))+INDEX($D36:$BL36,,$E$1),V$9/(INDEX(Roky_výhled,,V$8)-INDEX(Roky_výhled,,V$8-1))*(INDEX($BO36:$DW36,,V$8)-INDEX($BO36:$DW36,,V$8-1))+INDEX($BO36:$DW36,,V$8-1))</f>
        <v>50177</v>
      </c>
      <c r="W36" s="173">
        <f ca="1">CHOOSE(W$6,SUMIFS(INDIRECT("EB[" &amp; W$12 &amp; "]"),EB[indic_nrg],$A35,EB[Nositel],$B36,EB[Výběr],1,EB[unit],"TJ"),INDEX($BO36:$DW36,,W$4),W$9/(INDEX(Roky_výhled,,W$8)-Last_Bil)*(INDEX($BO36:$DW36,,W$8)-INDEX($D36:$BL36,,$E$1))+INDEX($D36:$BL36,,$E$1),W$9/(INDEX(Roky_výhled,,W$8)-INDEX(Roky_výhled,,W$8-1))*(INDEX($BO36:$DW36,,W$8)-INDEX($BO36:$DW36,,W$8-1))+INDEX($BO36:$DW36,,W$8-1))</f>
        <v>49144</v>
      </c>
      <c r="X36" s="173">
        <f ca="1">CHOOSE(X$6,SUMIFS(INDIRECT("EB[" &amp; X$12 &amp; "]"),EB[indic_nrg],$A35,EB[Nositel],$B36,EB[Výběr],1,EB[unit],"TJ"),INDEX($BO36:$DW36,,X$4),X$9/(INDEX(Roky_výhled,,X$8)-Last_Bil)*(INDEX($BO36:$DW36,,X$8)-INDEX($D36:$BL36,,$E$1))+INDEX($D36:$BL36,,$E$1),X$9/(INDEX(Roky_výhled,,X$8)-INDEX(Roky_výhled,,X$8-1))*(INDEX($BO36:$DW36,,X$8)-INDEX($BO36:$DW36,,X$8-1))+INDEX($BO36:$DW36,,X$8-1))</f>
        <v>53464</v>
      </c>
      <c r="Y36" s="173">
        <f ca="1">CHOOSE(Y$6,SUMIFS(INDIRECT("EB[" &amp; Y$12 &amp; "]"),EB[indic_nrg],$A35,EB[Nositel],$B36,EB[Výběr],1,EB[unit],"TJ"),INDEX($BO36:$DW36,,Y$4),Y$9/(INDEX(Roky_výhled,,Y$8)-Last_Bil)*(INDEX($BO36:$DW36,,Y$8)-INDEX($D36:$BL36,,$E$1))+INDEX($D36:$BL36,,$E$1),Y$9/(INDEX(Roky_výhled,,Y$8)-INDEX(Roky_výhled,,Y$8-1))*(INDEX($BO36:$DW36,,Y$8)-INDEX($BO36:$DW36,,Y$8-1))+INDEX($BO36:$DW36,,Y$8-1))</f>
        <v>52096</v>
      </c>
      <c r="Z36" s="173">
        <f ca="1">CHOOSE(Z$6,SUMIFS(INDIRECT("EB[" &amp; Z$12 &amp; "]"),EB[indic_nrg],$A35,EB[Nositel],$B36,EB[Výběr],1,EB[unit],"TJ"),INDEX($BO36:$DW36,,Z$4),Z$9/(INDEX(Roky_výhled,,Z$8)-Last_Bil)*(INDEX($BO36:$DW36,,Z$8)-INDEX($D36:$BL36,,$E$1))+INDEX($D36:$BL36,,$E$1),Z$9/(INDEX(Roky_výhled,,Z$8)-INDEX(Roky_výhled,,Z$8-1))*(INDEX($BO36:$DW36,,Z$8)-INDEX($BO36:$DW36,,Z$8-1))+INDEX($BO36:$DW36,,Z$8-1))</f>
        <v>52088</v>
      </c>
      <c r="AA36" s="173">
        <f ca="1">CHOOSE(AA$6,SUMIFS(INDIRECT("EB[" &amp; AA$12 &amp; "]"),EB[indic_nrg],$A35,EB[Nositel],$B36,EB[Výběr],1,EB[unit],"TJ"),INDEX($BO36:$DW36,,AA$4),AA$9/(INDEX(Roky_výhled,,AA$8)-Last_Bil)*(INDEX($BO36:$DW36,,AA$8)-INDEX($D36:$BL36,,$E$1))+INDEX($D36:$BL36,,$E$1),AA$9/(INDEX(Roky_výhled,,AA$8)-INDEX(Roky_výhled,,AA$8-1))*(INDEX($BO36:$DW36,,AA$8)-INDEX($BO36:$DW36,,AA$8-1))+INDEX($BO36:$DW36,,AA$8-1))</f>
        <v>53312</v>
      </c>
      <c r="AB36" s="173">
        <f ca="1">CHOOSE(AB$6,SUMIFS(INDIRECT("EB[" &amp; AB$12 &amp; "]"),EB[indic_nrg],$A35,EB[Nositel],$B36,EB[Výběr],1,EB[unit],"TJ"),INDEX($BO36:$DW36,,AB$4),AB$9/(INDEX(Roky_výhled,,AB$8)-Last_Bil)*(INDEX($BO36:$DW36,,AB$8)-INDEX($D36:$BL36,,$E$1))+INDEX($D36:$BL36,,$E$1),AB$9/(INDEX(Roky_výhled,,AB$8)-INDEX(Roky_výhled,,AB$8-1))*(INDEX($BO36:$DW36,,AB$8)-INDEX($BO36:$DW36,,AB$8-1))+INDEX($BO36:$DW36,,AB$8-1))</f>
        <v>52070</v>
      </c>
      <c r="AC36" s="173">
        <f ca="1">CHOOSE(AC$6,SUMIFS(INDIRECT("EB[" &amp; AC$12 &amp; "]"),EB[indic_nrg],$A35,EB[Nositel],$B36,EB[Výběr],1,EB[unit],"TJ"),INDEX($BO36:$DW36,,AC$4),AC$9/(INDEX(Roky_výhled,,AC$8)-Last_Bil)*(INDEX($BO36:$DW36,,AC$8)-INDEX($D36:$BL36,,$E$1))+INDEX($D36:$BL36,,$E$1),AC$9/(INDEX(Roky_výhled,,AC$8)-INDEX(Roky_výhled,,AC$8-1))*(INDEX($BO36:$DW36,,AC$8)-INDEX($BO36:$DW36,,AC$8-1))+INDEX($BO36:$DW36,,AC$8-1))</f>
        <v>53550</v>
      </c>
      <c r="AD36" s="173">
        <f ca="1">CHOOSE(AD$6,SUMIFS(INDIRECT("EB[" &amp; AD$12 &amp; "]"),EB[indic_nrg],$A35,EB[Nositel],$B36,EB[Výběr],1,EB[unit],"TJ"),INDEX($BO36:$DW36,,AD$4),AD$9/(INDEX(Roky_výhled,,AD$8)-Last_Bil)*(INDEX($BO36:$DW36,,AD$8)-INDEX($D36:$BL36,,$E$1))+INDEX($D36:$BL36,,$E$1),AD$9/(INDEX(Roky_výhled,,AD$8)-INDEX(Roky_výhled,,AD$8-1))*(INDEX($BO36:$DW36,,AD$8)-INDEX($BO36:$DW36,,AD$8-1))+INDEX($BO36:$DW36,,AD$8-1))</f>
        <v>53932</v>
      </c>
      <c r="AE36" s="173">
        <f ca="1">CHOOSE(AE$6,SUMIFS(INDIRECT("EB[" &amp; AE$12 &amp; "]"),EB[indic_nrg],$A35,EB[Nositel],$B36,EB[Výběr],1,EB[unit],"TJ"),INDEX($BO36:$DW36,,AE$4),AE$9/(INDEX(Roky_výhled,,AE$8)-Last_Bil)*(INDEX($BO36:$DW36,,AE$8)-INDEX($D36:$BL36,,$E$1))+INDEX($D36:$BL36,,$E$1),AE$9/(INDEX(Roky_výhled,,AE$8)-INDEX(Roky_výhled,,AE$8-1))*(INDEX($BO36:$DW36,,AE$8)-INDEX($BO36:$DW36,,AE$8-1))+INDEX($BO36:$DW36,,AE$8-1))</f>
        <v>54314</v>
      </c>
      <c r="AF36" s="173">
        <f ca="1">CHOOSE(AF$6,SUMIFS(INDIRECT("EB[" &amp; AF$12 &amp; "]"),EB[indic_nrg],$A35,EB[Nositel],$B36,EB[Výběr],1,EB[unit],"TJ"),INDEX($BO36:$DW36,,AF$4),AF$9/(INDEX(Roky_výhled,,AF$8)-Last_Bil)*(INDEX($BO36:$DW36,,AF$8)-INDEX($D36:$BL36,,$E$1))+INDEX($D36:$BL36,,$E$1),AF$9/(INDEX(Roky_výhled,,AF$8)-INDEX(Roky_výhled,,AF$8-1))*(INDEX($BO36:$DW36,,AF$8)-INDEX($BO36:$DW36,,AF$8-1))+INDEX($BO36:$DW36,,AF$8-1))</f>
        <v>54696</v>
      </c>
      <c r="AG36" s="173">
        <f ca="1">CHOOSE(AG$6,SUMIFS(INDIRECT("EB[" &amp; AG$12 &amp; "]"),EB[indic_nrg],$A35,EB[Nositel],$B36,EB[Výběr],1,EB[unit],"TJ"),INDEX($BO36:$DW36,,AG$4),AG$9/(INDEX(Roky_výhled,,AG$8)-Last_Bil)*(INDEX($BO36:$DW36,,AG$8)-INDEX($D36:$BL36,,$E$1))+INDEX($D36:$BL36,,$E$1),AG$9/(INDEX(Roky_výhled,,AG$8)-INDEX(Roky_výhled,,AG$8-1))*(INDEX($BO36:$DW36,,AG$8)-INDEX($BO36:$DW36,,AG$8-1))+INDEX($BO36:$DW36,,AG$8-1))</f>
        <v>55078</v>
      </c>
      <c r="AH36" s="173">
        <f ca="1">CHOOSE(AH$6,SUMIFS(INDIRECT("EB[" &amp; AH$12 &amp; "]"),EB[indic_nrg],$A35,EB[Nositel],$B36,EB[Výběr],1,EB[unit],"TJ"),INDEX($BO36:$DW36,,AH$4),AH$9/(INDEX(Roky_výhled,,AH$8)-Last_Bil)*(INDEX($BO36:$DW36,,AH$8)-INDEX($D36:$BL36,,$E$1))+INDEX($D36:$BL36,,$E$1),AH$9/(INDEX(Roky_výhled,,AH$8)-INDEX(Roky_výhled,,AH$8-1))*(INDEX($BO36:$DW36,,AH$8)-INDEX($BO36:$DW36,,AH$8-1))+INDEX($BO36:$DW36,,AH$8-1))</f>
        <v>55460</v>
      </c>
      <c r="AI36" s="173">
        <f ca="1">CHOOSE(AI$6,SUMIFS(INDIRECT("EB[" &amp; AI$12 &amp; "]"),EB[indic_nrg],$A35,EB[Nositel],$B36,EB[Výběr],1,EB[unit],"TJ"),INDEX($BO36:$DW36,,AI$4),AI$9/(INDEX(Roky_výhled,,AI$8)-Last_Bil)*(INDEX($BO36:$DW36,,AI$8)-INDEX($D36:$BL36,,$E$1))+INDEX($D36:$BL36,,$E$1),AI$9/(INDEX(Roky_výhled,,AI$8)-INDEX(Roky_výhled,,AI$8-1))*(INDEX($BO36:$DW36,,AI$8)-INDEX($BO36:$DW36,,AI$8-1))+INDEX($BO36:$DW36,,AI$8-1))</f>
        <v>55362</v>
      </c>
      <c r="AJ36" s="173">
        <f ca="1">CHOOSE(AJ$6,SUMIFS(INDIRECT("EB[" &amp; AJ$12 &amp; "]"),EB[indic_nrg],$A35,EB[Nositel],$B36,EB[Výběr],1,EB[unit],"TJ"),INDEX($BO36:$DW36,,AJ$4),AJ$9/(INDEX(Roky_výhled,,AJ$8)-Last_Bil)*(INDEX($BO36:$DW36,,AJ$8)-INDEX($D36:$BL36,,$E$1))+INDEX($D36:$BL36,,$E$1),AJ$9/(INDEX(Roky_výhled,,AJ$8)-INDEX(Roky_výhled,,AJ$8-1))*(INDEX($BO36:$DW36,,AJ$8)-INDEX($BO36:$DW36,,AJ$8-1))+INDEX($BO36:$DW36,,AJ$8-1))</f>
        <v>55264</v>
      </c>
      <c r="AK36" s="173">
        <f ca="1">CHOOSE(AK$6,SUMIFS(INDIRECT("EB[" &amp; AK$12 &amp; "]"),EB[indic_nrg],$A35,EB[Nositel],$B36,EB[Výběr],1,EB[unit],"TJ"),INDEX($BO36:$DW36,,AK$4),AK$9/(INDEX(Roky_výhled,,AK$8)-Last_Bil)*(INDEX($BO36:$DW36,,AK$8)-INDEX($D36:$BL36,,$E$1))+INDEX($D36:$BL36,,$E$1),AK$9/(INDEX(Roky_výhled,,AK$8)-INDEX(Roky_výhled,,AK$8-1))*(INDEX($BO36:$DW36,,AK$8)-INDEX($BO36:$DW36,,AK$8-1))+INDEX($BO36:$DW36,,AK$8-1))</f>
        <v>55166</v>
      </c>
      <c r="AL36" s="173">
        <f ca="1">CHOOSE(AL$6,SUMIFS(INDIRECT("EB[" &amp; AL$12 &amp; "]"),EB[indic_nrg],$A35,EB[Nositel],$B36,EB[Výběr],1,EB[unit],"TJ"),INDEX($BO36:$DW36,,AL$4),AL$9/(INDEX(Roky_výhled,,AL$8)-Last_Bil)*(INDEX($BO36:$DW36,,AL$8)-INDEX($D36:$BL36,,$E$1))+INDEX($D36:$BL36,,$E$1),AL$9/(INDEX(Roky_výhled,,AL$8)-INDEX(Roky_výhled,,AL$8-1))*(INDEX($BO36:$DW36,,AL$8)-INDEX($BO36:$DW36,,AL$8-1))+INDEX($BO36:$DW36,,AL$8-1))</f>
        <v>55068</v>
      </c>
      <c r="AM36" s="173">
        <f ca="1">CHOOSE(AM$6,SUMIFS(INDIRECT("EB[" &amp; AM$12 &amp; "]"),EB[indic_nrg],$A35,EB[Nositel],$B36,EB[Výběr],1,EB[unit],"TJ"),INDEX($BO36:$DW36,,AM$4),AM$9/(INDEX(Roky_výhled,,AM$8)-Last_Bil)*(INDEX($BO36:$DW36,,AM$8)-INDEX($D36:$BL36,,$E$1))+INDEX($D36:$BL36,,$E$1),AM$9/(INDEX(Roky_výhled,,AM$8)-INDEX(Roky_výhled,,AM$8-1))*(INDEX($BO36:$DW36,,AM$8)-INDEX($BO36:$DW36,,AM$8-1))+INDEX($BO36:$DW36,,AM$8-1))</f>
        <v>54970</v>
      </c>
      <c r="AN36" s="173">
        <f ca="1">CHOOSE(AN$6,SUMIFS(INDIRECT("EB[" &amp; AN$12 &amp; "]"),EB[indic_nrg],$A35,EB[Nositel],$B36,EB[Výběr],1,EB[unit],"TJ"),INDEX($BO36:$DW36,,AN$4),AN$9/(INDEX(Roky_výhled,,AN$8)-Last_Bil)*(INDEX($BO36:$DW36,,AN$8)-INDEX($D36:$BL36,,$E$1))+INDEX($D36:$BL36,,$E$1),AN$9/(INDEX(Roky_výhled,,AN$8)-INDEX(Roky_výhled,,AN$8-1))*(INDEX($BO36:$DW36,,AN$8)-INDEX($BO36:$DW36,,AN$8-1))+INDEX($BO36:$DW36,,AN$8-1))</f>
        <v>54782</v>
      </c>
      <c r="AO36" s="173">
        <f ca="1">CHOOSE(AO$6,SUMIFS(INDIRECT("EB[" &amp; AO$12 &amp; "]"),EB[indic_nrg],$A35,EB[Nositel],$B36,EB[Výběr],1,EB[unit],"TJ"),INDEX($BO36:$DW36,,AO$4),AO$9/(INDEX(Roky_výhled,,AO$8)-Last_Bil)*(INDEX($BO36:$DW36,,AO$8)-INDEX($D36:$BL36,,$E$1))+INDEX($D36:$BL36,,$E$1),AO$9/(INDEX(Roky_výhled,,AO$8)-INDEX(Roky_výhled,,AO$8-1))*(INDEX($BO36:$DW36,,AO$8)-INDEX($BO36:$DW36,,AO$8-1))+INDEX($BO36:$DW36,,AO$8-1))</f>
        <v>54594</v>
      </c>
      <c r="AP36" s="173">
        <f ca="1">CHOOSE(AP$6,SUMIFS(INDIRECT("EB[" &amp; AP$12 &amp; "]"),EB[indic_nrg],$A35,EB[Nositel],$B36,EB[Výběr],1,EB[unit],"TJ"),INDEX($BO36:$DW36,,AP$4),AP$9/(INDEX(Roky_výhled,,AP$8)-Last_Bil)*(INDEX($BO36:$DW36,,AP$8)-INDEX($D36:$BL36,,$E$1))+INDEX($D36:$BL36,,$E$1),AP$9/(INDEX(Roky_výhled,,AP$8)-INDEX(Roky_výhled,,AP$8-1))*(INDEX($BO36:$DW36,,AP$8)-INDEX($BO36:$DW36,,AP$8-1))+INDEX($BO36:$DW36,,AP$8-1))</f>
        <v>54406</v>
      </c>
      <c r="AQ36" s="173">
        <f ca="1">CHOOSE(AQ$6,SUMIFS(INDIRECT("EB[" &amp; AQ$12 &amp; "]"),EB[indic_nrg],$A35,EB[Nositel],$B36,EB[Výběr],1,EB[unit],"TJ"),INDEX($BO36:$DW36,,AQ$4),AQ$9/(INDEX(Roky_výhled,,AQ$8)-Last_Bil)*(INDEX($BO36:$DW36,,AQ$8)-INDEX($D36:$BL36,,$E$1))+INDEX($D36:$BL36,,$E$1),AQ$9/(INDEX(Roky_výhled,,AQ$8)-INDEX(Roky_výhled,,AQ$8-1))*(INDEX($BO36:$DW36,,AQ$8)-INDEX($BO36:$DW36,,AQ$8-1))+INDEX($BO36:$DW36,,AQ$8-1))</f>
        <v>54218</v>
      </c>
      <c r="AR36" s="173">
        <f ca="1">CHOOSE(AR$6,SUMIFS(INDIRECT("EB[" &amp; AR$12 &amp; "]"),EB[indic_nrg],$A35,EB[Nositel],$B36,EB[Výběr],1,EB[unit],"TJ"),INDEX($BO36:$DW36,,AR$4),AR$9/(INDEX(Roky_výhled,,AR$8)-Last_Bil)*(INDEX($BO36:$DW36,,AR$8)-INDEX($D36:$BL36,,$E$1))+INDEX($D36:$BL36,,$E$1),AR$9/(INDEX(Roky_výhled,,AR$8)-INDEX(Roky_výhled,,AR$8-1))*(INDEX($BO36:$DW36,,AR$8)-INDEX($BO36:$DW36,,AR$8-1))+INDEX($BO36:$DW36,,AR$8-1))</f>
        <v>54030</v>
      </c>
      <c r="AS36" s="173">
        <f ca="1">CHOOSE(AS$6,SUMIFS(INDIRECT("EB[" &amp; AS$12 &amp; "]"),EB[indic_nrg],$A35,EB[Nositel],$B36,EB[Výběr],1,EB[unit],"TJ"),INDEX($BO36:$DW36,,AS$4),AS$9/(INDEX(Roky_výhled,,AS$8)-Last_Bil)*(INDEX($BO36:$DW36,,AS$8)-INDEX($D36:$BL36,,$E$1))+INDEX($D36:$BL36,,$E$1),AS$9/(INDEX(Roky_výhled,,AS$8)-INDEX(Roky_výhled,,AS$8-1))*(INDEX($BO36:$DW36,,AS$8)-INDEX($BO36:$DW36,,AS$8-1))+INDEX($BO36:$DW36,,AS$8-1))</f>
        <v>55022</v>
      </c>
      <c r="AT36" s="173">
        <f ca="1">CHOOSE(AT$6,SUMIFS(INDIRECT("EB[" &amp; AT$12 &amp; "]"),EB[indic_nrg],$A35,EB[Nositel],$B36,EB[Výběr],1,EB[unit],"TJ"),INDEX($BO36:$DW36,,AT$4),AT$9/(INDEX(Roky_výhled,,AT$8)-Last_Bil)*(INDEX($BO36:$DW36,,AT$8)-INDEX($D36:$BL36,,$E$1))+INDEX($D36:$BL36,,$E$1),AT$9/(INDEX(Roky_výhled,,AT$8)-INDEX(Roky_výhled,,AT$8-1))*(INDEX($BO36:$DW36,,AT$8)-INDEX($BO36:$DW36,,AT$8-1))+INDEX($BO36:$DW36,,AT$8-1))</f>
        <v>56014</v>
      </c>
      <c r="AU36" s="173">
        <f ca="1">CHOOSE(AU$6,SUMIFS(INDIRECT("EB[" &amp; AU$12 &amp; "]"),EB[indic_nrg],$A35,EB[Nositel],$B36,EB[Výběr],1,EB[unit],"TJ"),INDEX($BO36:$DW36,,AU$4),AU$9/(INDEX(Roky_výhled,,AU$8)-Last_Bil)*(INDEX($BO36:$DW36,,AU$8)-INDEX($D36:$BL36,,$E$1))+INDEX($D36:$BL36,,$E$1),AU$9/(INDEX(Roky_výhled,,AU$8)-INDEX(Roky_výhled,,AU$8-1))*(INDEX($BO36:$DW36,,AU$8)-INDEX($BO36:$DW36,,AU$8-1))+INDEX($BO36:$DW36,,AU$8-1))</f>
        <v>57006</v>
      </c>
      <c r="AV36" s="173">
        <f ca="1">CHOOSE(AV$6,SUMIFS(INDIRECT("EB[" &amp; AV$12 &amp; "]"),EB[indic_nrg],$A35,EB[Nositel],$B36,EB[Výběr],1,EB[unit],"TJ"),INDEX($BO36:$DW36,,AV$4),AV$9/(INDEX(Roky_výhled,,AV$8)-Last_Bil)*(INDEX($BO36:$DW36,,AV$8)-INDEX($D36:$BL36,,$E$1))+INDEX($D36:$BL36,,$E$1),AV$9/(INDEX(Roky_výhled,,AV$8)-INDEX(Roky_výhled,,AV$8-1))*(INDEX($BO36:$DW36,,AV$8)-INDEX($BO36:$DW36,,AV$8-1))+INDEX($BO36:$DW36,,AV$8-1))</f>
        <v>57998</v>
      </c>
      <c r="AW36" s="173">
        <f ca="1">CHOOSE(AW$6,SUMIFS(INDIRECT("EB[" &amp; AW$12 &amp; "]"),EB[indic_nrg],$A35,EB[Nositel],$B36,EB[Výběr],1,EB[unit],"TJ"),INDEX($BO36:$DW36,,AW$4),AW$9/(INDEX(Roky_výhled,,AW$8)-Last_Bil)*(INDEX($BO36:$DW36,,AW$8)-INDEX($D36:$BL36,,$E$1))+INDEX($D36:$BL36,,$E$1),AW$9/(INDEX(Roky_výhled,,AW$8)-INDEX(Roky_výhled,,AW$8-1))*(INDEX($BO36:$DW36,,AW$8)-INDEX($BO36:$DW36,,AW$8-1))+INDEX($BO36:$DW36,,AW$8-1))</f>
        <v>58990</v>
      </c>
      <c r="AX36" s="173">
        <f ca="1">CHOOSE(AX$6,SUMIFS(INDIRECT("EB[" &amp; AX$12 &amp; "]"),EB[indic_nrg],$A35,EB[Nositel],$B36,EB[Výběr],1,EB[unit],"TJ"),INDEX($BO36:$DW36,,AX$4),AX$9/(INDEX(Roky_výhled,,AX$8)-Last_Bil)*(INDEX($BO36:$DW36,,AX$8)-INDEX($D36:$BL36,,$E$1))+INDEX($D36:$BL36,,$E$1),AX$9/(INDEX(Roky_výhled,,AX$8)-INDEX(Roky_výhled,,AX$8-1))*(INDEX($BO36:$DW36,,AX$8)-INDEX($BO36:$DW36,,AX$8-1))+INDEX($BO36:$DW36,,AX$8-1))</f>
        <v>59286</v>
      </c>
      <c r="AY36" s="173">
        <f ca="1">CHOOSE(AY$6,SUMIFS(INDIRECT("EB[" &amp; AY$12 &amp; "]"),EB[indic_nrg],$A35,EB[Nositel],$B36,EB[Výběr],1,EB[unit],"TJ"),INDEX($BO36:$DW36,,AY$4),AY$9/(INDEX(Roky_výhled,,AY$8)-Last_Bil)*(INDEX($BO36:$DW36,,AY$8)-INDEX($D36:$BL36,,$E$1))+INDEX($D36:$BL36,,$E$1),AY$9/(INDEX(Roky_výhled,,AY$8)-INDEX(Roky_výhled,,AY$8-1))*(INDEX($BO36:$DW36,,AY$8)-INDEX($BO36:$DW36,,AY$8-1))+INDEX($BO36:$DW36,,AY$8-1))</f>
        <v>59582</v>
      </c>
      <c r="AZ36" s="173">
        <f ca="1">CHOOSE(AZ$6,SUMIFS(INDIRECT("EB[" &amp; AZ$12 &amp; "]"),EB[indic_nrg],$A35,EB[Nositel],$B36,EB[Výběr],1,EB[unit],"TJ"),INDEX($BO36:$DW36,,AZ$4),AZ$9/(INDEX(Roky_výhled,,AZ$8)-Last_Bil)*(INDEX($BO36:$DW36,,AZ$8)-INDEX($D36:$BL36,,$E$1))+INDEX($D36:$BL36,,$E$1),AZ$9/(INDEX(Roky_výhled,,AZ$8)-INDEX(Roky_výhled,,AZ$8-1))*(INDEX($BO36:$DW36,,AZ$8)-INDEX($BO36:$DW36,,AZ$8-1))+INDEX($BO36:$DW36,,AZ$8-1))</f>
        <v>59878</v>
      </c>
      <c r="BA36" s="173">
        <f ca="1">CHOOSE(BA$6,SUMIFS(INDIRECT("EB[" &amp; BA$12 &amp; "]"),EB[indic_nrg],$A35,EB[Nositel],$B36,EB[Výběr],1,EB[unit],"TJ"),INDEX($BO36:$DW36,,BA$4),BA$9/(INDEX(Roky_výhled,,BA$8)-Last_Bil)*(INDEX($BO36:$DW36,,BA$8)-INDEX($D36:$BL36,,$E$1))+INDEX($D36:$BL36,,$E$1),BA$9/(INDEX(Roky_výhled,,BA$8)-INDEX(Roky_výhled,,BA$8-1))*(INDEX($BO36:$DW36,,BA$8)-INDEX($BO36:$DW36,,BA$8-1))+INDEX($BO36:$DW36,,BA$8-1))</f>
        <v>60174</v>
      </c>
      <c r="BB36" s="173">
        <f ca="1">CHOOSE(BB$6,SUMIFS(INDIRECT("EB[" &amp; BB$12 &amp; "]"),EB[indic_nrg],$A35,EB[Nositel],$B36,EB[Výběr],1,EB[unit],"TJ"),INDEX($BO36:$DW36,,BB$4),BB$9/(INDEX(Roky_výhled,,BB$8)-Last_Bil)*(INDEX($BO36:$DW36,,BB$8)-INDEX($D36:$BL36,,$E$1))+INDEX($D36:$BL36,,$E$1),BB$9/(INDEX(Roky_výhled,,BB$8)-INDEX(Roky_výhled,,BB$8-1))*(INDEX($BO36:$DW36,,BB$8)-INDEX($BO36:$DW36,,BB$8-1))+INDEX($BO36:$DW36,,BB$8-1))</f>
        <v>60470</v>
      </c>
      <c r="BC36" s="173">
        <f ca="1">CHOOSE(BC$6,SUMIFS(INDIRECT("EB[" &amp; BC$12 &amp; "]"),EB[indic_nrg],$A35,EB[Nositel],$B36,EB[Výběr],1,EB[unit],"TJ"),INDEX($BO36:$DW36,,BC$4),BC$9/(INDEX(Roky_výhled,,BC$8)-Last_Bil)*(INDEX($BO36:$DW36,,BC$8)-INDEX($D36:$BL36,,$E$1))+INDEX($D36:$BL36,,$E$1),BC$9/(INDEX(Roky_výhled,,BC$8)-INDEX(Roky_výhled,,BC$8-1))*(INDEX($BO36:$DW36,,BC$8)-INDEX($BO36:$DW36,,BC$8-1))+INDEX($BO36:$DW36,,BC$8-1))</f>
        <v>60930</v>
      </c>
      <c r="BD36" s="173">
        <f ca="1">CHOOSE(BD$6,SUMIFS(INDIRECT("EB[" &amp; BD$12 &amp; "]"),EB[indic_nrg],$A35,EB[Nositel],$B36,EB[Výběr],1,EB[unit],"TJ"),INDEX($BO36:$DW36,,BD$4),BD$9/(INDEX(Roky_výhled,,BD$8)-Last_Bil)*(INDEX($BO36:$DW36,,BD$8)-INDEX($D36:$BL36,,$E$1))+INDEX($D36:$BL36,,$E$1),BD$9/(INDEX(Roky_výhled,,BD$8)-INDEX(Roky_výhled,,BD$8-1))*(INDEX($BO36:$DW36,,BD$8)-INDEX($BO36:$DW36,,BD$8-1))+INDEX($BO36:$DW36,,BD$8-1))</f>
        <v>61390</v>
      </c>
      <c r="BE36" s="173">
        <f ca="1">CHOOSE(BE$6,SUMIFS(INDIRECT("EB[" &amp; BE$12 &amp; "]"),EB[indic_nrg],$A35,EB[Nositel],$B36,EB[Výběr],1,EB[unit],"TJ"),INDEX($BO36:$DW36,,BE$4),BE$9/(INDEX(Roky_výhled,,BE$8)-Last_Bil)*(INDEX($BO36:$DW36,,BE$8)-INDEX($D36:$BL36,,$E$1))+INDEX($D36:$BL36,,$E$1),BE$9/(INDEX(Roky_výhled,,BE$8)-INDEX(Roky_výhled,,BE$8-1))*(INDEX($BO36:$DW36,,BE$8)-INDEX($BO36:$DW36,,BE$8-1))+INDEX($BO36:$DW36,,BE$8-1))</f>
        <v>61850</v>
      </c>
      <c r="BF36" s="173">
        <f ca="1">CHOOSE(BF$6,SUMIFS(INDIRECT("EB[" &amp; BF$12 &amp; "]"),EB[indic_nrg],$A35,EB[Nositel],$B36,EB[Výběr],1,EB[unit],"TJ"),INDEX($BO36:$DW36,,BF$4),BF$9/(INDEX(Roky_výhled,,BF$8)-Last_Bil)*(INDEX($BO36:$DW36,,BF$8)-INDEX($D36:$BL36,,$E$1))+INDEX($D36:$BL36,,$E$1),BF$9/(INDEX(Roky_výhled,,BF$8)-INDEX(Roky_výhled,,BF$8-1))*(INDEX($BO36:$DW36,,BF$8)-INDEX($BO36:$DW36,,BF$8-1))+INDEX($BO36:$DW36,,BF$8-1))</f>
        <v>62310</v>
      </c>
      <c r="BG36" s="173">
        <f ca="1">CHOOSE(BG$6,SUMIFS(INDIRECT("EB[" &amp; BG$12 &amp; "]"),EB[indic_nrg],$A35,EB[Nositel],$B36,EB[Výběr],1,EB[unit],"TJ"),INDEX($BO36:$DW36,,BG$4),BG$9/(INDEX(Roky_výhled,,BG$8)-Last_Bil)*(INDEX($BO36:$DW36,,BG$8)-INDEX($D36:$BL36,,$E$1))+INDEX($D36:$BL36,,$E$1),BG$9/(INDEX(Roky_výhled,,BG$8)-INDEX(Roky_výhled,,BG$8-1))*(INDEX($BO36:$DW36,,BG$8)-INDEX($BO36:$DW36,,BG$8-1))+INDEX($BO36:$DW36,,BG$8-1))</f>
        <v>62770</v>
      </c>
      <c r="BH36" s="173">
        <f ca="1">CHOOSE(BH$6,SUMIFS(INDIRECT("EB[" &amp; BH$12 &amp; "]"),EB[indic_nrg],$A35,EB[Nositel],$B36,EB[Výběr],1,EB[unit],"TJ"),INDEX($BO36:$DW36,,BH$4),BH$9/(INDEX(Roky_výhled,,BH$8)-Last_Bil)*(INDEX($BO36:$DW36,,BH$8)-INDEX($D36:$BL36,,$E$1))+INDEX($D36:$BL36,,$E$1),BH$9/(INDEX(Roky_výhled,,BH$8)-INDEX(Roky_výhled,,BH$8-1))*(INDEX($BO36:$DW36,,BH$8)-INDEX($BO36:$DW36,,BH$8-1))+INDEX($BO36:$DW36,,BH$8-1))</f>
        <v>63306</v>
      </c>
      <c r="BI36" s="173">
        <f ca="1">CHOOSE(BI$6,SUMIFS(INDIRECT("EB[" &amp; BI$12 &amp; "]"),EB[indic_nrg],$A35,EB[Nositel],$B36,EB[Výběr],1,EB[unit],"TJ"),INDEX($BO36:$DW36,,BI$4),BI$9/(INDEX(Roky_výhled,,BI$8)-Last_Bil)*(INDEX($BO36:$DW36,,BI$8)-INDEX($D36:$BL36,,$E$1))+INDEX($D36:$BL36,,$E$1),BI$9/(INDEX(Roky_výhled,,BI$8)-INDEX(Roky_výhled,,BI$8-1))*(INDEX($BO36:$DW36,,BI$8)-INDEX($BO36:$DW36,,BI$8-1))+INDEX($BO36:$DW36,,BI$8-1))</f>
        <v>63842</v>
      </c>
      <c r="BJ36" s="173">
        <f ca="1">CHOOSE(BJ$6,SUMIFS(INDIRECT("EB[" &amp; BJ$12 &amp; "]"),EB[indic_nrg],$A35,EB[Nositel],$B36,EB[Výběr],1,EB[unit],"TJ"),INDEX($BO36:$DW36,,BJ$4),BJ$9/(INDEX(Roky_výhled,,BJ$8)-Last_Bil)*(INDEX($BO36:$DW36,,BJ$8)-INDEX($D36:$BL36,,$E$1))+INDEX($D36:$BL36,,$E$1),BJ$9/(INDEX(Roky_výhled,,BJ$8)-INDEX(Roky_výhled,,BJ$8-1))*(INDEX($BO36:$DW36,,BJ$8)-INDEX($BO36:$DW36,,BJ$8-1))+INDEX($BO36:$DW36,,BJ$8-1))</f>
        <v>64378</v>
      </c>
      <c r="BK36" s="173">
        <f ca="1">CHOOSE(BK$6,SUMIFS(INDIRECT("EB[" &amp; BK$12 &amp; "]"),EB[indic_nrg],$A35,EB[Nositel],$B36,EB[Výběr],1,EB[unit],"TJ"),INDEX($BO36:$DW36,,BK$4),BK$9/(INDEX(Roky_výhled,,BK$8)-Last_Bil)*(INDEX($BO36:$DW36,,BK$8)-INDEX($D36:$BL36,,$E$1))+INDEX($D36:$BL36,,$E$1),BK$9/(INDEX(Roky_výhled,,BK$8)-INDEX(Roky_výhled,,BK$8-1))*(INDEX($BO36:$DW36,,BK$8)-INDEX($BO36:$DW36,,BK$8-1))+INDEX($BO36:$DW36,,BK$8-1))</f>
        <v>64914</v>
      </c>
      <c r="BL36" s="174">
        <f ca="1">CHOOSE(BL$6,SUMIFS(INDIRECT("EB[" &amp; BL$12 &amp; "]"),EB[indic_nrg],$A35,EB[Nositel],$B36,EB[Výběr],1,EB[unit],"TJ"),INDEX($BO36:$DW36,,BL$4),BL$9/(INDEX(Roky_výhled,,BL$8)-Last_Bil)*(INDEX($BO36:$DW36,,BL$8)-INDEX($D36:$BL36,,$E$1))+INDEX($D36:$BL36,,$E$1),BL$9/(INDEX(Roky_výhled,,BL$8)-INDEX(Roky_výhled,,BL$8-1))*(INDEX($BO36:$DW36,,BL$8)-INDEX($BO36:$DW36,,BL$8-1))+INDEX($BO36:$DW36,,BL$8-1))</f>
        <v>65450</v>
      </c>
      <c r="BM36"/>
      <c r="BN36" s="221" t="str">
        <f t="shared" si="108"/>
        <v>Elektřina</v>
      </c>
      <c r="BO36" s="285">
        <v>50120</v>
      </c>
      <c r="BP36" s="286">
        <v>51540</v>
      </c>
      <c r="BQ36" s="286">
        <v>55460</v>
      </c>
      <c r="BR36" s="286">
        <v>54970</v>
      </c>
      <c r="BS36" s="286">
        <v>54030</v>
      </c>
      <c r="BT36" s="286">
        <v>58990</v>
      </c>
      <c r="BU36" s="286">
        <v>60470</v>
      </c>
      <c r="BV36" s="286">
        <v>62770</v>
      </c>
      <c r="BW36" s="286">
        <v>65450</v>
      </c>
      <c r="BX36" s="286">
        <v>66470</v>
      </c>
      <c r="BY36" s="287">
        <v>71450</v>
      </c>
      <c r="BZ36" s="281"/>
      <c r="CA36" s="281"/>
      <c r="CB36" s="281"/>
      <c r="CC36" s="281"/>
      <c r="CD36" s="281"/>
      <c r="CE36" s="281"/>
      <c r="CF36" s="281"/>
      <c r="CG36" s="281"/>
      <c r="CH36" s="281"/>
      <c r="CI36" s="281"/>
      <c r="CJ36" s="281"/>
      <c r="CK36" s="281"/>
      <c r="CL36" s="281"/>
      <c r="CM36" s="281"/>
      <c r="CN36" s="281"/>
      <c r="CO36" s="281"/>
      <c r="CP36" s="281"/>
      <c r="CQ36" s="281"/>
      <c r="CR36" s="281"/>
      <c r="CS36" s="281"/>
      <c r="CT36" s="281"/>
      <c r="CU36" s="281"/>
      <c r="CV36" s="281"/>
      <c r="CW36" s="281"/>
      <c r="CX36" s="281"/>
      <c r="CY36" s="281"/>
      <c r="CZ36" s="281"/>
      <c r="DA36" s="281"/>
      <c r="DB36" s="281"/>
      <c r="DC36" s="281"/>
      <c r="DD36" s="281"/>
      <c r="DE36" s="281"/>
      <c r="DF36" s="281"/>
      <c r="DG36" s="281"/>
      <c r="DH36" s="281"/>
      <c r="DI36" s="281"/>
      <c r="DJ36" s="281"/>
      <c r="DK36" s="281"/>
      <c r="DL36" s="281"/>
      <c r="DM36" s="281"/>
      <c r="DN36" s="281"/>
      <c r="DO36" s="281"/>
      <c r="DP36" s="281"/>
      <c r="DQ36" s="281"/>
      <c r="DR36" s="281"/>
      <c r="DS36" s="281"/>
      <c r="DT36" s="281"/>
      <c r="DU36" s="281"/>
      <c r="DV36" s="281"/>
      <c r="DW36" s="281"/>
    </row>
    <row r="37" spans="1:127" s="196" customFormat="1" x14ac:dyDescent="0.25">
      <c r="A37" s="196" t="str">
        <f t="shared" si="109"/>
        <v>B_102035</v>
      </c>
      <c r="B37" t="s">
        <v>3255</v>
      </c>
      <c r="C37" s="179" t="str">
        <f t="shared" si="107"/>
        <v>Teplo</v>
      </c>
      <c r="D37" s="215">
        <f ca="1">CHOOSE(D$6,SUMIFS(INDIRECT("EB[" &amp; D$12 &amp; "]"),EB[indic_nrg],$A36,EB[Nositel],$B37,EB[Výběr],1,EB[unit],"TJ"),INDEX($BO37:$DW37,,D$4),D$9/(INDEX(Roky_výhled,,D$8)-Last_Bil)*(INDEX($BO37:$DW37,,D$8)-INDEX($D37:$BL37,,$E$1))+INDEX($D37:$BL37,,$E$1),D$9/(INDEX(Roky_výhled,,D$8)-INDEX(Roky_výhled,,D$8-1))*(INDEX($BO37:$DW37,,D$8)-INDEX($BO37:$DW37,,D$8-1))+INDEX($BO37:$DW37,,D$8-1))</f>
        <v>19695</v>
      </c>
      <c r="E37" s="173">
        <f ca="1">CHOOSE(E$6,SUMIFS(INDIRECT("EB[" &amp; E$12 &amp; "]"),EB[indic_nrg],$A36,EB[Nositel],$B37,EB[Výběr],1,EB[unit],"TJ"),INDEX($BO37:$DW37,,E$4),E$9/(INDEX(Roky_výhled,,E$8)-Last_Bil)*(INDEX($BO37:$DW37,,E$8)-INDEX($D37:$BL37,,$E$1))+INDEX($D37:$BL37,,$E$1),E$9/(INDEX(Roky_výhled,,E$8)-INDEX(Roky_výhled,,E$8-1))*(INDEX($BO37:$DW37,,E$8)-INDEX($BO37:$DW37,,E$8-1))+INDEX($BO37:$DW37,,E$8-1))</f>
        <v>23270</v>
      </c>
      <c r="F37" s="173">
        <f ca="1">CHOOSE(F$6,SUMIFS(INDIRECT("EB[" &amp; F$12 &amp; "]"),EB[indic_nrg],$A36,EB[Nositel],$B37,EB[Výběr],1,EB[unit],"TJ"),INDEX($BO37:$DW37,,F$4),F$9/(INDEX(Roky_výhled,,F$8)-Last_Bil)*(INDEX($BO37:$DW37,,F$8)-INDEX($D37:$BL37,,$E$1))+INDEX($D37:$BL37,,$E$1),F$9/(INDEX(Roky_výhled,,F$8)-INDEX(Roky_výhled,,F$8-1))*(INDEX($BO37:$DW37,,F$8)-INDEX($BO37:$DW37,,F$8-1))+INDEX($BO37:$DW37,,F$8-1))</f>
        <v>28859</v>
      </c>
      <c r="G37" s="173">
        <f ca="1">CHOOSE(G$6,SUMIFS(INDIRECT("EB[" &amp; G$12 &amp; "]"),EB[indic_nrg],$A36,EB[Nositel],$B37,EB[Výběr],1,EB[unit],"TJ"),INDEX($BO37:$DW37,,G$4),G$9/(INDEX(Roky_výhled,,G$8)-Last_Bil)*(INDEX($BO37:$DW37,,G$8)-INDEX($D37:$BL37,,$E$1))+INDEX($D37:$BL37,,$E$1),G$9/(INDEX(Roky_výhled,,G$8)-INDEX(Roky_výhled,,G$8-1))*(INDEX($BO37:$DW37,,G$8)-INDEX($BO37:$DW37,,G$8-1))+INDEX($BO37:$DW37,,G$8-1))</f>
        <v>15222</v>
      </c>
      <c r="H37" s="173">
        <f ca="1">CHOOSE(H$6,SUMIFS(INDIRECT("EB[" &amp; H$12 &amp; "]"),EB[indic_nrg],$A36,EB[Nositel],$B37,EB[Výběr],1,EB[unit],"TJ"),INDEX($BO37:$DW37,,H$4),H$9/(INDEX(Roky_výhled,,H$8)-Last_Bil)*(INDEX($BO37:$DW37,,H$8)-INDEX($D37:$BL37,,$E$1))+INDEX($D37:$BL37,,$E$1),H$9/(INDEX(Roky_výhled,,H$8)-INDEX(Roky_výhled,,H$8-1))*(INDEX($BO37:$DW37,,H$8)-INDEX($BO37:$DW37,,H$8-1))+INDEX($BO37:$DW37,,H$8-1))</f>
        <v>15504</v>
      </c>
      <c r="I37" s="173">
        <f ca="1">CHOOSE(I$6,SUMIFS(INDIRECT("EB[" &amp; I$12 &amp; "]"),EB[indic_nrg],$A36,EB[Nositel],$B37,EB[Výběr],1,EB[unit],"TJ"),INDEX($BO37:$DW37,,I$4),I$9/(INDEX(Roky_výhled,,I$8)-Last_Bil)*(INDEX($BO37:$DW37,,I$8)-INDEX($D37:$BL37,,$E$1))+INDEX($D37:$BL37,,$E$1),I$9/(INDEX(Roky_výhled,,I$8)-INDEX(Roky_výhled,,I$8-1))*(INDEX($BO37:$DW37,,I$8)-INDEX($BO37:$DW37,,I$8-1))+INDEX($BO37:$DW37,,I$8-1))</f>
        <v>18342</v>
      </c>
      <c r="J37" s="173">
        <f ca="1">CHOOSE(J$6,SUMIFS(INDIRECT("EB[" &amp; J$12 &amp; "]"),EB[indic_nrg],$A36,EB[Nositel],$B37,EB[Výběr],1,EB[unit],"TJ"),INDEX($BO37:$DW37,,J$4),J$9/(INDEX(Roky_výhled,,J$8)-Last_Bil)*(INDEX($BO37:$DW37,,J$8)-INDEX($D37:$BL37,,$E$1))+INDEX($D37:$BL37,,$E$1),J$9/(INDEX(Roky_výhled,,J$8)-INDEX(Roky_výhled,,J$8-1))*(INDEX($BO37:$DW37,,J$8)-INDEX($BO37:$DW37,,J$8-1))+INDEX($BO37:$DW37,,J$8-1))</f>
        <v>18407</v>
      </c>
      <c r="K37" s="173">
        <f ca="1">CHOOSE(K$6,SUMIFS(INDIRECT("EB[" &amp; K$12 &amp; "]"),EB[indic_nrg],$A36,EB[Nositel],$B37,EB[Výběr],1,EB[unit],"TJ"),INDEX($BO37:$DW37,,K$4),K$9/(INDEX(Roky_výhled,,K$8)-Last_Bil)*(INDEX($BO37:$DW37,,K$8)-INDEX($D37:$BL37,,$E$1))+INDEX($D37:$BL37,,$E$1),K$9/(INDEX(Roky_výhled,,K$8)-INDEX(Roky_výhled,,K$8-1))*(INDEX($BO37:$DW37,,K$8)-INDEX($BO37:$DW37,,K$8-1))+INDEX($BO37:$DW37,,K$8-1))</f>
        <v>19623</v>
      </c>
      <c r="L37" s="173">
        <f ca="1">CHOOSE(L$6,SUMIFS(INDIRECT("EB[" &amp; L$12 &amp; "]"),EB[indic_nrg],$A36,EB[Nositel],$B37,EB[Výběr],1,EB[unit],"TJ"),INDEX($BO37:$DW37,,L$4),L$9/(INDEX(Roky_výhled,,L$8)-Last_Bil)*(INDEX($BO37:$DW37,,L$8)-INDEX($D37:$BL37,,$E$1))+INDEX($D37:$BL37,,$E$1),L$9/(INDEX(Roky_výhled,,L$8)-INDEX(Roky_výhled,,L$8-1))*(INDEX($BO37:$DW37,,L$8)-INDEX($BO37:$DW37,,L$8-1))+INDEX($BO37:$DW37,,L$8-1))</f>
        <v>20522</v>
      </c>
      <c r="M37" s="173">
        <f ca="1">CHOOSE(M$6,SUMIFS(INDIRECT("EB[" &amp; M$12 &amp; "]"),EB[indic_nrg],$A36,EB[Nositel],$B37,EB[Výběr],1,EB[unit],"TJ"),INDEX($BO37:$DW37,,M$4),M$9/(INDEX(Roky_výhled,,M$8)-Last_Bil)*(INDEX($BO37:$DW37,,M$8)-INDEX($D37:$BL37,,$E$1))+INDEX($D37:$BL37,,$E$1),M$9/(INDEX(Roky_výhled,,M$8)-INDEX(Roky_výhled,,M$8-1))*(INDEX($BO37:$DW37,,M$8)-INDEX($BO37:$DW37,,M$8-1))+INDEX($BO37:$DW37,,M$8-1))</f>
        <v>28217</v>
      </c>
      <c r="N37" s="173">
        <f ca="1">CHOOSE(N$6,SUMIFS(INDIRECT("EB[" &amp; N$12 &amp; "]"),EB[indic_nrg],$A36,EB[Nositel],$B37,EB[Výběr],1,EB[unit],"TJ"),INDEX($BO37:$DW37,,N$4),N$9/(INDEX(Roky_výhled,,N$8)-Last_Bil)*(INDEX($BO37:$DW37,,N$8)-INDEX($D37:$BL37,,$E$1))+INDEX($D37:$BL37,,$E$1),N$9/(INDEX(Roky_výhled,,N$8)-INDEX(Roky_výhled,,N$8-1))*(INDEX($BO37:$DW37,,N$8)-INDEX($BO37:$DW37,,N$8-1))+INDEX($BO37:$DW37,,N$8-1))</f>
        <v>25686</v>
      </c>
      <c r="O37" s="173">
        <f ca="1">CHOOSE(O$6,SUMIFS(INDIRECT("EB[" &amp; O$12 &amp; "]"),EB[indic_nrg],$A36,EB[Nositel],$B37,EB[Výběr],1,EB[unit],"TJ"),INDEX($BO37:$DW37,,O$4),O$9/(INDEX(Roky_výhled,,O$8)-Last_Bil)*(INDEX($BO37:$DW37,,O$8)-INDEX($D37:$BL37,,$E$1))+INDEX($D37:$BL37,,$E$1),O$9/(INDEX(Roky_výhled,,O$8)-INDEX(Roky_výhled,,O$8-1))*(INDEX($BO37:$DW37,,O$8)-INDEX($BO37:$DW37,,O$8-1))+INDEX($BO37:$DW37,,O$8-1))</f>
        <v>27197</v>
      </c>
      <c r="P37" s="173">
        <f ca="1">CHOOSE(P$6,SUMIFS(INDIRECT("EB[" &amp; P$12 &amp; "]"),EB[indic_nrg],$A36,EB[Nositel],$B37,EB[Výběr],1,EB[unit],"TJ"),INDEX($BO37:$DW37,,P$4),P$9/(INDEX(Roky_výhled,,P$8)-Last_Bil)*(INDEX($BO37:$DW37,,P$8)-INDEX($D37:$BL37,,$E$1))+INDEX($D37:$BL37,,$E$1),P$9/(INDEX(Roky_výhled,,P$8)-INDEX(Roky_výhled,,P$8-1))*(INDEX($BO37:$DW37,,P$8)-INDEX($BO37:$DW37,,P$8-1))+INDEX($BO37:$DW37,,P$8-1))</f>
        <v>24861</v>
      </c>
      <c r="Q37" s="173">
        <f ca="1">CHOOSE(Q$6,SUMIFS(INDIRECT("EB[" &amp; Q$12 &amp; "]"),EB[indic_nrg],$A36,EB[Nositel],$B37,EB[Výběr],1,EB[unit],"TJ"),INDEX($BO37:$DW37,,Q$4),Q$9/(INDEX(Roky_výhled,,Q$8)-Last_Bil)*(INDEX($BO37:$DW37,,Q$8)-INDEX($D37:$BL37,,$E$1))+INDEX($D37:$BL37,,$E$1),Q$9/(INDEX(Roky_výhled,,Q$8)-INDEX(Roky_výhled,,Q$8-1))*(INDEX($BO37:$DW37,,Q$8)-INDEX($BO37:$DW37,,Q$8-1))+INDEX($BO37:$DW37,,Q$8-1))</f>
        <v>24670</v>
      </c>
      <c r="R37" s="173">
        <f ca="1">CHOOSE(R$6,SUMIFS(INDIRECT("EB[" &amp; R$12 &amp; "]"),EB[indic_nrg],$A36,EB[Nositel],$B37,EB[Výběr],1,EB[unit],"TJ"),INDEX($BO37:$DW37,,R$4),R$9/(INDEX(Roky_výhled,,R$8)-Last_Bil)*(INDEX($BO37:$DW37,,R$8)-INDEX($D37:$BL37,,$E$1))+INDEX($D37:$BL37,,$E$1),R$9/(INDEX(Roky_výhled,,R$8)-INDEX(Roky_výhled,,R$8-1))*(INDEX($BO37:$DW37,,R$8)-INDEX($BO37:$DW37,,R$8-1))+INDEX($BO37:$DW37,,R$8-1))</f>
        <v>25620</v>
      </c>
      <c r="S37" s="173">
        <f ca="1">CHOOSE(S$6,SUMIFS(INDIRECT("EB[" &amp; S$12 &amp; "]"),EB[indic_nrg],$A36,EB[Nositel],$B37,EB[Výběr],1,EB[unit],"TJ"),INDEX($BO37:$DW37,,S$4),S$9/(INDEX(Roky_výhled,,S$8)-Last_Bil)*(INDEX($BO37:$DW37,,S$8)-INDEX($D37:$BL37,,$E$1))+INDEX($D37:$BL37,,$E$1),S$9/(INDEX(Roky_výhled,,S$8)-INDEX(Roky_výhled,,S$8-1))*(INDEX($BO37:$DW37,,S$8)-INDEX($BO37:$DW37,,S$8-1))+INDEX($BO37:$DW37,,S$8-1))</f>
        <v>25335</v>
      </c>
      <c r="T37" s="173">
        <f ca="1">CHOOSE(T$6,SUMIFS(INDIRECT("EB[" &amp; T$12 &amp; "]"),EB[indic_nrg],$A36,EB[Nositel],$B37,EB[Výběr],1,EB[unit],"TJ"),INDEX($BO37:$DW37,,T$4),T$9/(INDEX(Roky_výhled,,T$8)-Last_Bil)*(INDEX($BO37:$DW37,,T$8)-INDEX($D37:$BL37,,$E$1))+INDEX($D37:$BL37,,$E$1),T$9/(INDEX(Roky_výhled,,T$8)-INDEX(Roky_výhled,,T$8-1))*(INDEX($BO37:$DW37,,T$8)-INDEX($BO37:$DW37,,T$8-1))+INDEX($BO37:$DW37,,T$8-1))</f>
        <v>20286</v>
      </c>
      <c r="U37" s="173">
        <f ca="1">CHOOSE(U$6,SUMIFS(INDIRECT("EB[" &amp; U$12 &amp; "]"),EB[indic_nrg],$A36,EB[Nositel],$B37,EB[Výběr],1,EB[unit],"TJ"),INDEX($BO37:$DW37,,U$4),U$9/(INDEX(Roky_výhled,,U$8)-Last_Bil)*(INDEX($BO37:$DW37,,U$8)-INDEX($D37:$BL37,,$E$1))+INDEX($D37:$BL37,,$E$1),U$9/(INDEX(Roky_výhled,,U$8)-INDEX(Roky_výhled,,U$8-1))*(INDEX($BO37:$DW37,,U$8)-INDEX($BO37:$DW37,,U$8-1))+INDEX($BO37:$DW37,,U$8-1))</f>
        <v>18141</v>
      </c>
      <c r="V37" s="173">
        <f ca="1">CHOOSE(V$6,SUMIFS(INDIRECT("EB[" &amp; V$12 &amp; "]"),EB[indic_nrg],$A36,EB[Nositel],$B37,EB[Výběr],1,EB[unit],"TJ"),INDEX($BO37:$DW37,,V$4),V$9/(INDEX(Roky_výhled,,V$8)-Last_Bil)*(INDEX($BO37:$DW37,,V$8)-INDEX($D37:$BL37,,$E$1))+INDEX($D37:$BL37,,$E$1),V$9/(INDEX(Roky_výhled,,V$8)-INDEX(Roky_výhled,,V$8-1))*(INDEX($BO37:$DW37,,V$8)-INDEX($BO37:$DW37,,V$8-1))+INDEX($BO37:$DW37,,V$8-1))</f>
        <v>18174</v>
      </c>
      <c r="W37" s="173">
        <f ca="1">CHOOSE(W$6,SUMIFS(INDIRECT("EB[" &amp; W$12 &amp; "]"),EB[indic_nrg],$A36,EB[Nositel],$B37,EB[Výběr],1,EB[unit],"TJ"),INDEX($BO37:$DW37,,W$4),W$9/(INDEX(Roky_výhled,,W$8)-Last_Bil)*(INDEX($BO37:$DW37,,W$8)-INDEX($D37:$BL37,,$E$1))+INDEX($D37:$BL37,,$E$1),W$9/(INDEX(Roky_výhled,,W$8)-INDEX(Roky_výhled,,W$8-1))*(INDEX($BO37:$DW37,,W$8)-INDEX($BO37:$DW37,,W$8-1))+INDEX($BO37:$DW37,,W$8-1))</f>
        <v>17535</v>
      </c>
      <c r="X37" s="173">
        <f ca="1">CHOOSE(X$6,SUMIFS(INDIRECT("EB[" &amp; X$12 &amp; "]"),EB[indic_nrg],$A36,EB[Nositel],$B37,EB[Výběr],1,EB[unit],"TJ"),INDEX($BO37:$DW37,,X$4),X$9/(INDEX(Roky_výhled,,X$8)-Last_Bil)*(INDEX($BO37:$DW37,,X$8)-INDEX($D37:$BL37,,$E$1))+INDEX($D37:$BL37,,$E$1),X$9/(INDEX(Roky_výhled,,X$8)-INDEX(Roky_výhled,,X$8-1))*(INDEX($BO37:$DW37,,X$8)-INDEX($BO37:$DW37,,X$8-1))+INDEX($BO37:$DW37,,X$8-1))</f>
        <v>22700</v>
      </c>
      <c r="Y37" s="173">
        <f ca="1">CHOOSE(Y$6,SUMIFS(INDIRECT("EB[" &amp; Y$12 &amp; "]"),EB[indic_nrg],$A36,EB[Nositel],$B37,EB[Výběr],1,EB[unit],"TJ"),INDEX($BO37:$DW37,,Y$4),Y$9/(INDEX(Roky_výhled,,Y$8)-Last_Bil)*(INDEX($BO37:$DW37,,Y$8)-INDEX($D37:$BL37,,$E$1))+INDEX($D37:$BL37,,$E$1),Y$9/(INDEX(Roky_výhled,,Y$8)-INDEX(Roky_výhled,,Y$8-1))*(INDEX($BO37:$DW37,,Y$8)-INDEX($BO37:$DW37,,Y$8-1))+INDEX($BO37:$DW37,,Y$8-1))</f>
        <v>21411</v>
      </c>
      <c r="Z37" s="173">
        <f ca="1">CHOOSE(Z$6,SUMIFS(INDIRECT("EB[" &amp; Z$12 &amp; "]"),EB[indic_nrg],$A36,EB[Nositel],$B37,EB[Výběr],1,EB[unit],"TJ"),INDEX($BO37:$DW37,,Z$4),Z$9/(INDEX(Roky_výhled,,Z$8)-Last_Bil)*(INDEX($BO37:$DW37,,Z$8)-INDEX($D37:$BL37,,$E$1))+INDEX($D37:$BL37,,$E$1),Z$9/(INDEX(Roky_výhled,,Z$8)-INDEX(Roky_výhled,,Z$8-1))*(INDEX($BO37:$DW37,,Z$8)-INDEX($BO37:$DW37,,Z$8-1))+INDEX($BO37:$DW37,,Z$8-1))</f>
        <v>20868</v>
      </c>
      <c r="AA37" s="173">
        <f ca="1">CHOOSE(AA$6,SUMIFS(INDIRECT("EB[" &amp; AA$12 &amp; "]"),EB[indic_nrg],$A36,EB[Nositel],$B37,EB[Výběr],1,EB[unit],"TJ"),INDEX($BO37:$DW37,,AA$4),AA$9/(INDEX(Roky_výhled,,AA$8)-Last_Bil)*(INDEX($BO37:$DW37,,AA$8)-INDEX($D37:$BL37,,$E$1))+INDEX($D37:$BL37,,$E$1),AA$9/(INDEX(Roky_výhled,,AA$8)-INDEX(Roky_výhled,,AA$8-1))*(INDEX($BO37:$DW37,,AA$8)-INDEX($BO37:$DW37,,AA$8-1))+INDEX($BO37:$DW37,,AA$8-1))</f>
        <v>19119</v>
      </c>
      <c r="AB37" s="173">
        <f ca="1">CHOOSE(AB$6,SUMIFS(INDIRECT("EB[" &amp; AB$12 &amp; "]"),EB[indic_nrg],$A36,EB[Nositel],$B37,EB[Výběr],1,EB[unit],"TJ"),INDEX($BO37:$DW37,,AB$4),AB$9/(INDEX(Roky_výhled,,AB$8)-Last_Bil)*(INDEX($BO37:$DW37,,AB$8)-INDEX($D37:$BL37,,$E$1))+INDEX($D37:$BL37,,$E$1),AB$9/(INDEX(Roky_výhled,,AB$8)-INDEX(Roky_výhled,,AB$8-1))*(INDEX($BO37:$DW37,,AB$8)-INDEX($BO37:$DW37,,AB$8-1))+INDEX($BO37:$DW37,,AB$8-1))</f>
        <v>18228</v>
      </c>
      <c r="AC37" s="173">
        <f ca="1">CHOOSE(AC$6,SUMIFS(INDIRECT("EB[" &amp; AC$12 &amp; "]"),EB[indic_nrg],$A36,EB[Nositel],$B37,EB[Výběr],1,EB[unit],"TJ"),INDEX($BO37:$DW37,,AC$4),AC$9/(INDEX(Roky_výhled,,AC$8)-Last_Bil)*(INDEX($BO37:$DW37,,AC$8)-INDEX($D37:$BL37,,$E$1))+INDEX($D37:$BL37,,$E$1),AC$9/(INDEX(Roky_výhled,,AC$8)-INDEX(Roky_výhled,,AC$8-1))*(INDEX($BO37:$DW37,,AC$8)-INDEX($BO37:$DW37,,AC$8-1))+INDEX($BO37:$DW37,,AC$8-1))</f>
        <v>18537</v>
      </c>
      <c r="AD37" s="173">
        <f ca="1">CHOOSE(AD$6,SUMIFS(INDIRECT("EB[" &amp; AD$12 &amp; "]"),EB[indic_nrg],$A36,EB[Nositel],$B37,EB[Výběr],1,EB[unit],"TJ"),INDEX($BO37:$DW37,,AD$4),AD$9/(INDEX(Roky_výhled,,AD$8)-Last_Bil)*(INDEX($BO37:$DW37,,AD$8)-INDEX($D37:$BL37,,$E$1))+INDEX($D37:$BL37,,$E$1),AD$9/(INDEX(Roky_výhled,,AD$8)-INDEX(Roky_výhled,,AD$8-1))*(INDEX($BO37:$DW37,,AD$8)-INDEX($BO37:$DW37,,AD$8-1))+INDEX($BO37:$DW37,,AD$8-1))</f>
        <v>18455.599999999999</v>
      </c>
      <c r="AE37" s="173">
        <f ca="1">CHOOSE(AE$6,SUMIFS(INDIRECT("EB[" &amp; AE$12 &amp; "]"),EB[indic_nrg],$A36,EB[Nositel],$B37,EB[Výběr],1,EB[unit],"TJ"),INDEX($BO37:$DW37,,AE$4),AE$9/(INDEX(Roky_výhled,,AE$8)-Last_Bil)*(INDEX($BO37:$DW37,,AE$8)-INDEX($D37:$BL37,,$E$1))+INDEX($D37:$BL37,,$E$1),AE$9/(INDEX(Roky_výhled,,AE$8)-INDEX(Roky_výhled,,AE$8-1))*(INDEX($BO37:$DW37,,AE$8)-INDEX($BO37:$DW37,,AE$8-1))+INDEX($BO37:$DW37,,AE$8-1))</f>
        <v>18374.2</v>
      </c>
      <c r="AF37" s="173">
        <f ca="1">CHOOSE(AF$6,SUMIFS(INDIRECT("EB[" &amp; AF$12 &amp; "]"),EB[indic_nrg],$A36,EB[Nositel],$B37,EB[Výběr],1,EB[unit],"TJ"),INDEX($BO37:$DW37,,AF$4),AF$9/(INDEX(Roky_výhled,,AF$8)-Last_Bil)*(INDEX($BO37:$DW37,,AF$8)-INDEX($D37:$BL37,,$E$1))+INDEX($D37:$BL37,,$E$1),AF$9/(INDEX(Roky_výhled,,AF$8)-INDEX(Roky_výhled,,AF$8-1))*(INDEX($BO37:$DW37,,AF$8)-INDEX($BO37:$DW37,,AF$8-1))+INDEX($BO37:$DW37,,AF$8-1))</f>
        <v>18292.8</v>
      </c>
      <c r="AG37" s="173">
        <f ca="1">CHOOSE(AG$6,SUMIFS(INDIRECT("EB[" &amp; AG$12 &amp; "]"),EB[indic_nrg],$A36,EB[Nositel],$B37,EB[Výběr],1,EB[unit],"TJ"),INDEX($BO37:$DW37,,AG$4),AG$9/(INDEX(Roky_výhled,,AG$8)-Last_Bil)*(INDEX($BO37:$DW37,,AG$8)-INDEX($D37:$BL37,,$E$1))+INDEX($D37:$BL37,,$E$1),AG$9/(INDEX(Roky_výhled,,AG$8)-INDEX(Roky_výhled,,AG$8-1))*(INDEX($BO37:$DW37,,AG$8)-INDEX($BO37:$DW37,,AG$8-1))+INDEX($BO37:$DW37,,AG$8-1))</f>
        <v>18211.400000000001</v>
      </c>
      <c r="AH37" s="173">
        <f ca="1">CHOOSE(AH$6,SUMIFS(INDIRECT("EB[" &amp; AH$12 &amp; "]"),EB[indic_nrg],$A36,EB[Nositel],$B37,EB[Výběr],1,EB[unit],"TJ"),INDEX($BO37:$DW37,,AH$4),AH$9/(INDEX(Roky_výhled,,AH$8)-Last_Bil)*(INDEX($BO37:$DW37,,AH$8)-INDEX($D37:$BL37,,$E$1))+INDEX($D37:$BL37,,$E$1),AH$9/(INDEX(Roky_výhled,,AH$8)-INDEX(Roky_výhled,,AH$8-1))*(INDEX($BO37:$DW37,,AH$8)-INDEX($BO37:$DW37,,AH$8-1))+INDEX($BO37:$DW37,,AH$8-1))</f>
        <v>18130</v>
      </c>
      <c r="AI37" s="173">
        <f ca="1">CHOOSE(AI$6,SUMIFS(INDIRECT("EB[" &amp; AI$12 &amp; "]"),EB[indic_nrg],$A36,EB[Nositel],$B37,EB[Výběr],1,EB[unit],"TJ"),INDEX($BO37:$DW37,,AI$4),AI$9/(INDEX(Roky_výhled,,AI$8)-Last_Bil)*(INDEX($BO37:$DW37,,AI$8)-INDEX($D37:$BL37,,$E$1))+INDEX($D37:$BL37,,$E$1),AI$9/(INDEX(Roky_výhled,,AI$8)-INDEX(Roky_výhled,,AI$8-1))*(INDEX($BO37:$DW37,,AI$8)-INDEX($BO37:$DW37,,AI$8-1))+INDEX($BO37:$DW37,,AI$8-1))</f>
        <v>18166</v>
      </c>
      <c r="AJ37" s="173">
        <f ca="1">CHOOSE(AJ$6,SUMIFS(INDIRECT("EB[" &amp; AJ$12 &amp; "]"),EB[indic_nrg],$A36,EB[Nositel],$B37,EB[Výběr],1,EB[unit],"TJ"),INDEX($BO37:$DW37,,AJ$4),AJ$9/(INDEX(Roky_výhled,,AJ$8)-Last_Bil)*(INDEX($BO37:$DW37,,AJ$8)-INDEX($D37:$BL37,,$E$1))+INDEX($D37:$BL37,,$E$1),AJ$9/(INDEX(Roky_výhled,,AJ$8)-INDEX(Roky_výhled,,AJ$8-1))*(INDEX($BO37:$DW37,,AJ$8)-INDEX($BO37:$DW37,,AJ$8-1))+INDEX($BO37:$DW37,,AJ$8-1))</f>
        <v>18202</v>
      </c>
      <c r="AK37" s="173">
        <f ca="1">CHOOSE(AK$6,SUMIFS(INDIRECT("EB[" &amp; AK$12 &amp; "]"),EB[indic_nrg],$A36,EB[Nositel],$B37,EB[Výběr],1,EB[unit],"TJ"),INDEX($BO37:$DW37,,AK$4),AK$9/(INDEX(Roky_výhled,,AK$8)-Last_Bil)*(INDEX($BO37:$DW37,,AK$8)-INDEX($D37:$BL37,,$E$1))+INDEX($D37:$BL37,,$E$1),AK$9/(INDEX(Roky_výhled,,AK$8)-INDEX(Roky_výhled,,AK$8-1))*(INDEX($BO37:$DW37,,AK$8)-INDEX($BO37:$DW37,,AK$8-1))+INDEX($BO37:$DW37,,AK$8-1))</f>
        <v>18238</v>
      </c>
      <c r="AL37" s="173">
        <f ca="1">CHOOSE(AL$6,SUMIFS(INDIRECT("EB[" &amp; AL$12 &amp; "]"),EB[indic_nrg],$A36,EB[Nositel],$B37,EB[Výběr],1,EB[unit],"TJ"),INDEX($BO37:$DW37,,AL$4),AL$9/(INDEX(Roky_výhled,,AL$8)-Last_Bil)*(INDEX($BO37:$DW37,,AL$8)-INDEX($D37:$BL37,,$E$1))+INDEX($D37:$BL37,,$E$1),AL$9/(INDEX(Roky_výhled,,AL$8)-INDEX(Roky_výhled,,AL$8-1))*(INDEX($BO37:$DW37,,AL$8)-INDEX($BO37:$DW37,,AL$8-1))+INDEX($BO37:$DW37,,AL$8-1))</f>
        <v>18274</v>
      </c>
      <c r="AM37" s="173">
        <f ca="1">CHOOSE(AM$6,SUMIFS(INDIRECT("EB[" &amp; AM$12 &amp; "]"),EB[indic_nrg],$A36,EB[Nositel],$B37,EB[Výběr],1,EB[unit],"TJ"),INDEX($BO37:$DW37,,AM$4),AM$9/(INDEX(Roky_výhled,,AM$8)-Last_Bil)*(INDEX($BO37:$DW37,,AM$8)-INDEX($D37:$BL37,,$E$1))+INDEX($D37:$BL37,,$E$1),AM$9/(INDEX(Roky_výhled,,AM$8)-INDEX(Roky_výhled,,AM$8-1))*(INDEX($BO37:$DW37,,AM$8)-INDEX($BO37:$DW37,,AM$8-1))+INDEX($BO37:$DW37,,AM$8-1))</f>
        <v>18310</v>
      </c>
      <c r="AN37" s="173">
        <f ca="1">CHOOSE(AN$6,SUMIFS(INDIRECT("EB[" &amp; AN$12 &amp; "]"),EB[indic_nrg],$A36,EB[Nositel],$B37,EB[Výběr],1,EB[unit],"TJ"),INDEX($BO37:$DW37,,AN$4),AN$9/(INDEX(Roky_výhled,,AN$8)-Last_Bil)*(INDEX($BO37:$DW37,,AN$8)-INDEX($D37:$BL37,,$E$1))+INDEX($D37:$BL37,,$E$1),AN$9/(INDEX(Roky_výhled,,AN$8)-INDEX(Roky_výhled,,AN$8-1))*(INDEX($BO37:$DW37,,AN$8)-INDEX($BO37:$DW37,,AN$8-1))+INDEX($BO37:$DW37,,AN$8-1))</f>
        <v>18294</v>
      </c>
      <c r="AO37" s="173">
        <f ca="1">CHOOSE(AO$6,SUMIFS(INDIRECT("EB[" &amp; AO$12 &amp; "]"),EB[indic_nrg],$A36,EB[Nositel],$B37,EB[Výběr],1,EB[unit],"TJ"),INDEX($BO37:$DW37,,AO$4),AO$9/(INDEX(Roky_výhled,,AO$8)-Last_Bil)*(INDEX($BO37:$DW37,,AO$8)-INDEX($D37:$BL37,,$E$1))+INDEX($D37:$BL37,,$E$1),AO$9/(INDEX(Roky_výhled,,AO$8)-INDEX(Roky_výhled,,AO$8-1))*(INDEX($BO37:$DW37,,AO$8)-INDEX($BO37:$DW37,,AO$8-1))+INDEX($BO37:$DW37,,AO$8-1))</f>
        <v>18278</v>
      </c>
      <c r="AP37" s="173">
        <f ca="1">CHOOSE(AP$6,SUMIFS(INDIRECT("EB[" &amp; AP$12 &amp; "]"),EB[indic_nrg],$A36,EB[Nositel],$B37,EB[Výběr],1,EB[unit],"TJ"),INDEX($BO37:$DW37,,AP$4),AP$9/(INDEX(Roky_výhled,,AP$8)-Last_Bil)*(INDEX($BO37:$DW37,,AP$8)-INDEX($D37:$BL37,,$E$1))+INDEX($D37:$BL37,,$E$1),AP$9/(INDEX(Roky_výhled,,AP$8)-INDEX(Roky_výhled,,AP$8-1))*(INDEX($BO37:$DW37,,AP$8)-INDEX($BO37:$DW37,,AP$8-1))+INDEX($BO37:$DW37,,AP$8-1))</f>
        <v>18262</v>
      </c>
      <c r="AQ37" s="173">
        <f ca="1">CHOOSE(AQ$6,SUMIFS(INDIRECT("EB[" &amp; AQ$12 &amp; "]"),EB[indic_nrg],$A36,EB[Nositel],$B37,EB[Výběr],1,EB[unit],"TJ"),INDEX($BO37:$DW37,,AQ$4),AQ$9/(INDEX(Roky_výhled,,AQ$8)-Last_Bil)*(INDEX($BO37:$DW37,,AQ$8)-INDEX($D37:$BL37,,$E$1))+INDEX($D37:$BL37,,$E$1),AQ$9/(INDEX(Roky_výhled,,AQ$8)-INDEX(Roky_výhled,,AQ$8-1))*(INDEX($BO37:$DW37,,AQ$8)-INDEX($BO37:$DW37,,AQ$8-1))+INDEX($BO37:$DW37,,AQ$8-1))</f>
        <v>18246</v>
      </c>
      <c r="AR37" s="173">
        <f ca="1">CHOOSE(AR$6,SUMIFS(INDIRECT("EB[" &amp; AR$12 &amp; "]"),EB[indic_nrg],$A36,EB[Nositel],$B37,EB[Výběr],1,EB[unit],"TJ"),INDEX($BO37:$DW37,,AR$4),AR$9/(INDEX(Roky_výhled,,AR$8)-Last_Bil)*(INDEX($BO37:$DW37,,AR$8)-INDEX($D37:$BL37,,$E$1))+INDEX($D37:$BL37,,$E$1),AR$9/(INDEX(Roky_výhled,,AR$8)-INDEX(Roky_výhled,,AR$8-1))*(INDEX($BO37:$DW37,,AR$8)-INDEX($BO37:$DW37,,AR$8-1))+INDEX($BO37:$DW37,,AR$8-1))</f>
        <v>18230</v>
      </c>
      <c r="AS37" s="173">
        <f ca="1">CHOOSE(AS$6,SUMIFS(INDIRECT("EB[" &amp; AS$12 &amp; "]"),EB[indic_nrg],$A36,EB[Nositel],$B37,EB[Výběr],1,EB[unit],"TJ"),INDEX($BO37:$DW37,,AS$4),AS$9/(INDEX(Roky_výhled,,AS$8)-Last_Bil)*(INDEX($BO37:$DW37,,AS$8)-INDEX($D37:$BL37,,$E$1))+INDEX($D37:$BL37,,$E$1),AS$9/(INDEX(Roky_výhled,,AS$8)-INDEX(Roky_výhled,,AS$8-1))*(INDEX($BO37:$DW37,,AS$8)-INDEX($BO37:$DW37,,AS$8-1))+INDEX($BO37:$DW37,,AS$8-1))</f>
        <v>18376</v>
      </c>
      <c r="AT37" s="173">
        <f ca="1">CHOOSE(AT$6,SUMIFS(INDIRECT("EB[" &amp; AT$12 &amp; "]"),EB[indic_nrg],$A36,EB[Nositel],$B37,EB[Výběr],1,EB[unit],"TJ"),INDEX($BO37:$DW37,,AT$4),AT$9/(INDEX(Roky_výhled,,AT$8)-Last_Bil)*(INDEX($BO37:$DW37,,AT$8)-INDEX($D37:$BL37,,$E$1))+INDEX($D37:$BL37,,$E$1),AT$9/(INDEX(Roky_výhled,,AT$8)-INDEX(Roky_výhled,,AT$8-1))*(INDEX($BO37:$DW37,,AT$8)-INDEX($BO37:$DW37,,AT$8-1))+INDEX($BO37:$DW37,,AT$8-1))</f>
        <v>18522</v>
      </c>
      <c r="AU37" s="173">
        <f ca="1">CHOOSE(AU$6,SUMIFS(INDIRECT("EB[" &amp; AU$12 &amp; "]"),EB[indic_nrg],$A36,EB[Nositel],$B37,EB[Výběr],1,EB[unit],"TJ"),INDEX($BO37:$DW37,,AU$4),AU$9/(INDEX(Roky_výhled,,AU$8)-Last_Bil)*(INDEX($BO37:$DW37,,AU$8)-INDEX($D37:$BL37,,$E$1))+INDEX($D37:$BL37,,$E$1),AU$9/(INDEX(Roky_výhled,,AU$8)-INDEX(Roky_výhled,,AU$8-1))*(INDEX($BO37:$DW37,,AU$8)-INDEX($BO37:$DW37,,AU$8-1))+INDEX($BO37:$DW37,,AU$8-1))</f>
        <v>18668</v>
      </c>
      <c r="AV37" s="173">
        <f ca="1">CHOOSE(AV$6,SUMIFS(INDIRECT("EB[" &amp; AV$12 &amp; "]"),EB[indic_nrg],$A36,EB[Nositel],$B37,EB[Výběr],1,EB[unit],"TJ"),INDEX($BO37:$DW37,,AV$4),AV$9/(INDEX(Roky_výhled,,AV$8)-Last_Bil)*(INDEX($BO37:$DW37,,AV$8)-INDEX($D37:$BL37,,$E$1))+INDEX($D37:$BL37,,$E$1),AV$9/(INDEX(Roky_výhled,,AV$8)-INDEX(Roky_výhled,,AV$8-1))*(INDEX($BO37:$DW37,,AV$8)-INDEX($BO37:$DW37,,AV$8-1))+INDEX($BO37:$DW37,,AV$8-1))</f>
        <v>18814</v>
      </c>
      <c r="AW37" s="173">
        <f ca="1">CHOOSE(AW$6,SUMIFS(INDIRECT("EB[" &amp; AW$12 &amp; "]"),EB[indic_nrg],$A36,EB[Nositel],$B37,EB[Výběr],1,EB[unit],"TJ"),INDEX($BO37:$DW37,,AW$4),AW$9/(INDEX(Roky_výhled,,AW$8)-Last_Bil)*(INDEX($BO37:$DW37,,AW$8)-INDEX($D37:$BL37,,$E$1))+INDEX($D37:$BL37,,$E$1),AW$9/(INDEX(Roky_výhled,,AW$8)-INDEX(Roky_výhled,,AW$8-1))*(INDEX($BO37:$DW37,,AW$8)-INDEX($BO37:$DW37,,AW$8-1))+INDEX($BO37:$DW37,,AW$8-1))</f>
        <v>18960</v>
      </c>
      <c r="AX37" s="173">
        <f ca="1">CHOOSE(AX$6,SUMIFS(INDIRECT("EB[" &amp; AX$12 &amp; "]"),EB[indic_nrg],$A36,EB[Nositel],$B37,EB[Výběr],1,EB[unit],"TJ"),INDEX($BO37:$DW37,,AX$4),AX$9/(INDEX(Roky_výhled,,AX$8)-Last_Bil)*(INDEX($BO37:$DW37,,AX$8)-INDEX($D37:$BL37,,$E$1))+INDEX($D37:$BL37,,$E$1),AX$9/(INDEX(Roky_výhled,,AX$8)-INDEX(Roky_výhled,,AX$8-1))*(INDEX($BO37:$DW37,,AX$8)-INDEX($BO37:$DW37,,AX$8-1))+INDEX($BO37:$DW37,,AX$8-1))</f>
        <v>19094</v>
      </c>
      <c r="AY37" s="173">
        <f ca="1">CHOOSE(AY$6,SUMIFS(INDIRECT("EB[" &amp; AY$12 &amp; "]"),EB[indic_nrg],$A36,EB[Nositel],$B37,EB[Výběr],1,EB[unit],"TJ"),INDEX($BO37:$DW37,,AY$4),AY$9/(INDEX(Roky_výhled,,AY$8)-Last_Bil)*(INDEX($BO37:$DW37,,AY$8)-INDEX($D37:$BL37,,$E$1))+INDEX($D37:$BL37,,$E$1),AY$9/(INDEX(Roky_výhled,,AY$8)-INDEX(Roky_výhled,,AY$8-1))*(INDEX($BO37:$DW37,,AY$8)-INDEX($BO37:$DW37,,AY$8-1))+INDEX($BO37:$DW37,,AY$8-1))</f>
        <v>19228</v>
      </c>
      <c r="AZ37" s="173">
        <f ca="1">CHOOSE(AZ$6,SUMIFS(INDIRECT("EB[" &amp; AZ$12 &amp; "]"),EB[indic_nrg],$A36,EB[Nositel],$B37,EB[Výběr],1,EB[unit],"TJ"),INDEX($BO37:$DW37,,AZ$4),AZ$9/(INDEX(Roky_výhled,,AZ$8)-Last_Bil)*(INDEX($BO37:$DW37,,AZ$8)-INDEX($D37:$BL37,,$E$1))+INDEX($D37:$BL37,,$E$1),AZ$9/(INDEX(Roky_výhled,,AZ$8)-INDEX(Roky_výhled,,AZ$8-1))*(INDEX($BO37:$DW37,,AZ$8)-INDEX($BO37:$DW37,,AZ$8-1))+INDEX($BO37:$DW37,,AZ$8-1))</f>
        <v>19362</v>
      </c>
      <c r="BA37" s="173">
        <f ca="1">CHOOSE(BA$6,SUMIFS(INDIRECT("EB[" &amp; BA$12 &amp; "]"),EB[indic_nrg],$A36,EB[Nositel],$B37,EB[Výběr],1,EB[unit],"TJ"),INDEX($BO37:$DW37,,BA$4),BA$9/(INDEX(Roky_výhled,,BA$8)-Last_Bil)*(INDEX($BO37:$DW37,,BA$8)-INDEX($D37:$BL37,,$E$1))+INDEX($D37:$BL37,,$E$1),BA$9/(INDEX(Roky_výhled,,BA$8)-INDEX(Roky_výhled,,BA$8-1))*(INDEX($BO37:$DW37,,BA$8)-INDEX($BO37:$DW37,,BA$8-1))+INDEX($BO37:$DW37,,BA$8-1))</f>
        <v>19496</v>
      </c>
      <c r="BB37" s="173">
        <f ca="1">CHOOSE(BB$6,SUMIFS(INDIRECT("EB[" &amp; BB$12 &amp; "]"),EB[indic_nrg],$A36,EB[Nositel],$B37,EB[Výběr],1,EB[unit],"TJ"),INDEX($BO37:$DW37,,BB$4),BB$9/(INDEX(Roky_výhled,,BB$8)-Last_Bil)*(INDEX($BO37:$DW37,,BB$8)-INDEX($D37:$BL37,,$E$1))+INDEX($D37:$BL37,,$E$1),BB$9/(INDEX(Roky_výhled,,BB$8)-INDEX(Roky_výhled,,BB$8-1))*(INDEX($BO37:$DW37,,BB$8)-INDEX($BO37:$DW37,,BB$8-1))+INDEX($BO37:$DW37,,BB$8-1))</f>
        <v>19630</v>
      </c>
      <c r="BC37" s="173">
        <f ca="1">CHOOSE(BC$6,SUMIFS(INDIRECT("EB[" &amp; BC$12 &amp; "]"),EB[indic_nrg],$A36,EB[Nositel],$B37,EB[Výběr],1,EB[unit],"TJ"),INDEX($BO37:$DW37,,BC$4),BC$9/(INDEX(Roky_výhled,,BC$8)-Last_Bil)*(INDEX($BO37:$DW37,,BC$8)-INDEX($D37:$BL37,,$E$1))+INDEX($D37:$BL37,,$E$1),BC$9/(INDEX(Roky_výhled,,BC$8)-INDEX(Roky_výhled,,BC$8-1))*(INDEX($BO37:$DW37,,BC$8)-INDEX($BO37:$DW37,,BC$8-1))+INDEX($BO37:$DW37,,BC$8-1))</f>
        <v>19764</v>
      </c>
      <c r="BD37" s="173">
        <f ca="1">CHOOSE(BD$6,SUMIFS(INDIRECT("EB[" &amp; BD$12 &amp; "]"),EB[indic_nrg],$A36,EB[Nositel],$B37,EB[Výběr],1,EB[unit],"TJ"),INDEX($BO37:$DW37,,BD$4),BD$9/(INDEX(Roky_výhled,,BD$8)-Last_Bil)*(INDEX($BO37:$DW37,,BD$8)-INDEX($D37:$BL37,,$E$1))+INDEX($D37:$BL37,,$E$1),BD$9/(INDEX(Roky_výhled,,BD$8)-INDEX(Roky_výhled,,BD$8-1))*(INDEX($BO37:$DW37,,BD$8)-INDEX($BO37:$DW37,,BD$8-1))+INDEX($BO37:$DW37,,BD$8-1))</f>
        <v>19898</v>
      </c>
      <c r="BE37" s="173">
        <f ca="1">CHOOSE(BE$6,SUMIFS(INDIRECT("EB[" &amp; BE$12 &amp; "]"),EB[indic_nrg],$A36,EB[Nositel],$B37,EB[Výběr],1,EB[unit],"TJ"),INDEX($BO37:$DW37,,BE$4),BE$9/(INDEX(Roky_výhled,,BE$8)-Last_Bil)*(INDEX($BO37:$DW37,,BE$8)-INDEX($D37:$BL37,,$E$1))+INDEX($D37:$BL37,,$E$1),BE$9/(INDEX(Roky_výhled,,BE$8)-INDEX(Roky_výhled,,BE$8-1))*(INDEX($BO37:$DW37,,BE$8)-INDEX($BO37:$DW37,,BE$8-1))+INDEX($BO37:$DW37,,BE$8-1))</f>
        <v>20032</v>
      </c>
      <c r="BF37" s="173">
        <f ca="1">CHOOSE(BF$6,SUMIFS(INDIRECT("EB[" &amp; BF$12 &amp; "]"),EB[indic_nrg],$A36,EB[Nositel],$B37,EB[Výběr],1,EB[unit],"TJ"),INDEX($BO37:$DW37,,BF$4),BF$9/(INDEX(Roky_výhled,,BF$8)-Last_Bil)*(INDEX($BO37:$DW37,,BF$8)-INDEX($D37:$BL37,,$E$1))+INDEX($D37:$BL37,,$E$1),BF$9/(INDEX(Roky_výhled,,BF$8)-INDEX(Roky_výhled,,BF$8-1))*(INDEX($BO37:$DW37,,BF$8)-INDEX($BO37:$DW37,,BF$8-1))+INDEX($BO37:$DW37,,BF$8-1))</f>
        <v>20166</v>
      </c>
      <c r="BG37" s="173">
        <f ca="1">CHOOSE(BG$6,SUMIFS(INDIRECT("EB[" &amp; BG$12 &amp; "]"),EB[indic_nrg],$A36,EB[Nositel],$B37,EB[Výběr],1,EB[unit],"TJ"),INDEX($BO37:$DW37,,BG$4),BG$9/(INDEX(Roky_výhled,,BG$8)-Last_Bil)*(INDEX($BO37:$DW37,,BG$8)-INDEX($D37:$BL37,,$E$1))+INDEX($D37:$BL37,,$E$1),BG$9/(INDEX(Roky_výhled,,BG$8)-INDEX(Roky_výhled,,BG$8-1))*(INDEX($BO37:$DW37,,BG$8)-INDEX($BO37:$DW37,,BG$8-1))+INDEX($BO37:$DW37,,BG$8-1))</f>
        <v>20300</v>
      </c>
      <c r="BH37" s="173">
        <f ca="1">CHOOSE(BH$6,SUMIFS(INDIRECT("EB[" &amp; BH$12 &amp; "]"),EB[indic_nrg],$A36,EB[Nositel],$B37,EB[Výběr],1,EB[unit],"TJ"),INDEX($BO37:$DW37,,BH$4),BH$9/(INDEX(Roky_výhled,,BH$8)-Last_Bil)*(INDEX($BO37:$DW37,,BH$8)-INDEX($D37:$BL37,,$E$1))+INDEX($D37:$BL37,,$E$1),BH$9/(INDEX(Roky_výhled,,BH$8)-INDEX(Roky_výhled,,BH$8-1))*(INDEX($BO37:$DW37,,BH$8)-INDEX($BO37:$DW37,,BH$8-1))+INDEX($BO37:$DW37,,BH$8-1))</f>
        <v>20436</v>
      </c>
      <c r="BI37" s="173">
        <f ca="1">CHOOSE(BI$6,SUMIFS(INDIRECT("EB[" &amp; BI$12 &amp; "]"),EB[indic_nrg],$A36,EB[Nositel],$B37,EB[Výběr],1,EB[unit],"TJ"),INDEX($BO37:$DW37,,BI$4),BI$9/(INDEX(Roky_výhled,,BI$8)-Last_Bil)*(INDEX($BO37:$DW37,,BI$8)-INDEX($D37:$BL37,,$E$1))+INDEX($D37:$BL37,,$E$1),BI$9/(INDEX(Roky_výhled,,BI$8)-INDEX(Roky_výhled,,BI$8-1))*(INDEX($BO37:$DW37,,BI$8)-INDEX($BO37:$DW37,,BI$8-1))+INDEX($BO37:$DW37,,BI$8-1))</f>
        <v>20572</v>
      </c>
      <c r="BJ37" s="173">
        <f ca="1">CHOOSE(BJ$6,SUMIFS(INDIRECT("EB[" &amp; BJ$12 &amp; "]"),EB[indic_nrg],$A36,EB[Nositel],$B37,EB[Výběr],1,EB[unit],"TJ"),INDEX($BO37:$DW37,,BJ$4),BJ$9/(INDEX(Roky_výhled,,BJ$8)-Last_Bil)*(INDEX($BO37:$DW37,,BJ$8)-INDEX($D37:$BL37,,$E$1))+INDEX($D37:$BL37,,$E$1),BJ$9/(INDEX(Roky_výhled,,BJ$8)-INDEX(Roky_výhled,,BJ$8-1))*(INDEX($BO37:$DW37,,BJ$8)-INDEX($BO37:$DW37,,BJ$8-1))+INDEX($BO37:$DW37,,BJ$8-1))</f>
        <v>20708</v>
      </c>
      <c r="BK37" s="173">
        <f ca="1">CHOOSE(BK$6,SUMIFS(INDIRECT("EB[" &amp; BK$12 &amp; "]"),EB[indic_nrg],$A36,EB[Nositel],$B37,EB[Výběr],1,EB[unit],"TJ"),INDEX($BO37:$DW37,,BK$4),BK$9/(INDEX(Roky_výhled,,BK$8)-Last_Bil)*(INDEX($BO37:$DW37,,BK$8)-INDEX($D37:$BL37,,$E$1))+INDEX($D37:$BL37,,$E$1),BK$9/(INDEX(Roky_výhled,,BK$8)-INDEX(Roky_výhled,,BK$8-1))*(INDEX($BO37:$DW37,,BK$8)-INDEX($BO37:$DW37,,BK$8-1))+INDEX($BO37:$DW37,,BK$8-1))</f>
        <v>20844</v>
      </c>
      <c r="BL37" s="174">
        <f ca="1">CHOOSE(BL$6,SUMIFS(INDIRECT("EB[" &amp; BL$12 &amp; "]"),EB[indic_nrg],$A36,EB[Nositel],$B37,EB[Výběr],1,EB[unit],"TJ"),INDEX($BO37:$DW37,,BL$4),BL$9/(INDEX(Roky_výhled,,BL$8)-Last_Bil)*(INDEX($BO37:$DW37,,BL$8)-INDEX($D37:$BL37,,$E$1))+INDEX($D37:$BL37,,$E$1),BL$9/(INDEX(Roky_výhled,,BL$8)-INDEX(Roky_výhled,,BL$8-1))*(INDEX($BO37:$DW37,,BL$8)-INDEX($BO37:$DW37,,BL$8-1))+INDEX($BO37:$DW37,,BL$8-1))</f>
        <v>20980</v>
      </c>
      <c r="BM37"/>
      <c r="BN37" s="221" t="str">
        <f t="shared" si="108"/>
        <v>Teplo</v>
      </c>
      <c r="BO37" s="285">
        <v>18240</v>
      </c>
      <c r="BP37" s="286">
        <v>18040</v>
      </c>
      <c r="BQ37" s="286">
        <v>18130</v>
      </c>
      <c r="BR37" s="286">
        <v>18310</v>
      </c>
      <c r="BS37" s="286">
        <v>18230</v>
      </c>
      <c r="BT37" s="286">
        <v>18960</v>
      </c>
      <c r="BU37" s="286">
        <v>19630</v>
      </c>
      <c r="BV37" s="286">
        <v>20300</v>
      </c>
      <c r="BW37" s="286">
        <v>20980</v>
      </c>
      <c r="BX37" s="286">
        <v>21260</v>
      </c>
      <c r="BY37" s="287">
        <v>21350</v>
      </c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</row>
    <row r="38" spans="1:127" s="196" customFormat="1" x14ac:dyDescent="0.25">
      <c r="A38" s="196" t="str">
        <f t="shared" si="109"/>
        <v>B_102035</v>
      </c>
      <c r="B38" t="s">
        <v>3256</v>
      </c>
      <c r="C38" s="179" t="str">
        <f t="shared" si="107"/>
        <v>OZE mimo biomasu</v>
      </c>
      <c r="D38" s="215">
        <f ca="1">CHOOSE(D$6,SUMIFS(INDIRECT("EB[" &amp; D$12 &amp; "]"),EB[indic_nrg],$A37,EB[Nositel],$B38,EB[Výběr],1,EB[unit],"TJ"),INDEX($BO38:$DW38,,D$4),D$9/(INDEX(Roky_výhled,,D$8)-Last_Bil)*(INDEX($BO38:$DW38,,D$8)-INDEX($D38:$BL38,,$E$1))+INDEX($D38:$BL38,,$E$1),D$9/(INDEX(Roky_výhled,,D$8)-INDEX(Roky_výhled,,D$8-1))*(INDEX($BO38:$DW38,,D$8)-INDEX($BO38:$DW38,,D$8-1))+INDEX($BO38:$DW38,,D$8-1))</f>
        <v>0</v>
      </c>
      <c r="E38" s="173">
        <f ca="1">CHOOSE(E$6,SUMIFS(INDIRECT("EB[" &amp; E$12 &amp; "]"),EB[indic_nrg],$A37,EB[Nositel],$B38,EB[Výběr],1,EB[unit],"TJ"),INDEX($BO38:$DW38,,E$4),E$9/(INDEX(Roky_výhled,,E$8)-Last_Bil)*(INDEX($BO38:$DW38,,E$8)-INDEX($D38:$BL38,,$E$1))+INDEX($D38:$BL38,,$E$1),E$9/(INDEX(Roky_výhled,,E$8)-INDEX(Roky_výhled,,E$8-1))*(INDEX($BO38:$DW38,,E$8)-INDEX($BO38:$DW38,,E$8-1))+INDEX($BO38:$DW38,,E$8-1))</f>
        <v>0</v>
      </c>
      <c r="F38" s="173">
        <f ca="1">CHOOSE(F$6,SUMIFS(INDIRECT("EB[" &amp; F$12 &amp; "]"),EB[indic_nrg],$A37,EB[Nositel],$B38,EB[Výběr],1,EB[unit],"TJ"),INDEX($BO38:$DW38,,F$4),F$9/(INDEX(Roky_výhled,,F$8)-Last_Bil)*(INDEX($BO38:$DW38,,F$8)-INDEX($D38:$BL38,,$E$1))+INDEX($D38:$BL38,,$E$1),F$9/(INDEX(Roky_výhled,,F$8)-INDEX(Roky_výhled,,F$8-1))*(INDEX($BO38:$DW38,,F$8)-INDEX($BO38:$DW38,,F$8-1))+INDEX($BO38:$DW38,,F$8-1))</f>
        <v>0</v>
      </c>
      <c r="G38" s="173">
        <f ca="1">CHOOSE(G$6,SUMIFS(INDIRECT("EB[" &amp; G$12 &amp; "]"),EB[indic_nrg],$A37,EB[Nositel],$B38,EB[Výběr],1,EB[unit],"TJ"),INDEX($BO38:$DW38,,G$4),G$9/(INDEX(Roky_výhled,,G$8)-Last_Bil)*(INDEX($BO38:$DW38,,G$8)-INDEX($D38:$BL38,,$E$1))+INDEX($D38:$BL38,,$E$1),G$9/(INDEX(Roky_výhled,,G$8)-INDEX(Roky_výhled,,G$8-1))*(INDEX($BO38:$DW38,,G$8)-INDEX($BO38:$DW38,,G$8-1))+INDEX($BO38:$DW38,,G$8-1))</f>
        <v>0</v>
      </c>
      <c r="H38" s="173">
        <f ca="1">CHOOSE(H$6,SUMIFS(INDIRECT("EB[" &amp; H$12 &amp; "]"),EB[indic_nrg],$A37,EB[Nositel],$B38,EB[Výběr],1,EB[unit],"TJ"),INDEX($BO38:$DW38,,H$4),H$9/(INDEX(Roky_výhled,,H$8)-Last_Bil)*(INDEX($BO38:$DW38,,H$8)-INDEX($D38:$BL38,,$E$1))+INDEX($D38:$BL38,,$E$1),H$9/(INDEX(Roky_výhled,,H$8)-INDEX(Roky_výhled,,H$8-1))*(INDEX($BO38:$DW38,,H$8)-INDEX($BO38:$DW38,,H$8-1))+INDEX($BO38:$DW38,,H$8-1))</f>
        <v>0</v>
      </c>
      <c r="I38" s="173">
        <f ca="1">CHOOSE(I$6,SUMIFS(INDIRECT("EB[" &amp; I$12 &amp; "]"),EB[indic_nrg],$A37,EB[Nositel],$B38,EB[Výběr],1,EB[unit],"TJ"),INDEX($BO38:$DW38,,I$4),I$9/(INDEX(Roky_výhled,,I$8)-Last_Bil)*(INDEX($BO38:$DW38,,I$8)-INDEX($D38:$BL38,,$E$1))+INDEX($D38:$BL38,,$E$1),I$9/(INDEX(Roky_výhled,,I$8)-INDEX(Roky_výhled,,I$8-1))*(INDEX($BO38:$DW38,,I$8)-INDEX($BO38:$DW38,,I$8-1))+INDEX($BO38:$DW38,,I$8-1))</f>
        <v>0</v>
      </c>
      <c r="J38" s="173">
        <f ca="1">CHOOSE(J$6,SUMIFS(INDIRECT("EB[" &amp; J$12 &amp; "]"),EB[indic_nrg],$A37,EB[Nositel],$B38,EB[Výběr],1,EB[unit],"TJ"),INDEX($BO38:$DW38,,J$4),J$9/(INDEX(Roky_výhled,,J$8)-Last_Bil)*(INDEX($BO38:$DW38,,J$8)-INDEX($D38:$BL38,,$E$1))+INDEX($D38:$BL38,,$E$1),J$9/(INDEX(Roky_výhled,,J$8)-INDEX(Roky_výhled,,J$8-1))*(INDEX($BO38:$DW38,,J$8)-INDEX($BO38:$DW38,,J$8-1))+INDEX($BO38:$DW38,,J$8-1))</f>
        <v>0</v>
      </c>
      <c r="K38" s="173">
        <f ca="1">CHOOSE(K$6,SUMIFS(INDIRECT("EB[" &amp; K$12 &amp; "]"),EB[indic_nrg],$A37,EB[Nositel],$B38,EB[Výběr],1,EB[unit],"TJ"),INDEX($BO38:$DW38,,K$4),K$9/(INDEX(Roky_výhled,,K$8)-Last_Bil)*(INDEX($BO38:$DW38,,K$8)-INDEX($D38:$BL38,,$E$1))+INDEX($D38:$BL38,,$E$1),K$9/(INDEX(Roky_výhled,,K$8)-INDEX(Roky_výhled,,K$8-1))*(INDEX($BO38:$DW38,,K$8)-INDEX($BO38:$DW38,,K$8-1))+INDEX($BO38:$DW38,,K$8-1))</f>
        <v>0</v>
      </c>
      <c r="L38" s="173">
        <f ca="1">CHOOSE(L$6,SUMIFS(INDIRECT("EB[" &amp; L$12 &amp; "]"),EB[indic_nrg],$A37,EB[Nositel],$B38,EB[Výběr],1,EB[unit],"TJ"),INDEX($BO38:$DW38,,L$4),L$9/(INDEX(Roky_výhled,,L$8)-Last_Bil)*(INDEX($BO38:$DW38,,L$8)-INDEX($D38:$BL38,,$E$1))+INDEX($D38:$BL38,,$E$1),L$9/(INDEX(Roky_výhled,,L$8)-INDEX(Roky_výhled,,L$8-1))*(INDEX($BO38:$DW38,,L$8)-INDEX($BO38:$DW38,,L$8-1))+INDEX($BO38:$DW38,,L$8-1))</f>
        <v>0</v>
      </c>
      <c r="M38" s="173">
        <f ca="1">CHOOSE(M$6,SUMIFS(INDIRECT("EB[" &amp; M$12 &amp; "]"),EB[indic_nrg],$A37,EB[Nositel],$B38,EB[Výběr],1,EB[unit],"TJ"),INDEX($BO38:$DW38,,M$4),M$9/(INDEX(Roky_výhled,,M$8)-Last_Bil)*(INDEX($BO38:$DW38,,M$8)-INDEX($D38:$BL38,,$E$1))+INDEX($D38:$BL38,,$E$1),M$9/(INDEX(Roky_výhled,,M$8)-INDEX(Roky_výhled,,M$8-1))*(INDEX($BO38:$DW38,,M$8)-INDEX($BO38:$DW38,,M$8-1))+INDEX($BO38:$DW38,,M$8-1))</f>
        <v>0</v>
      </c>
      <c r="N38" s="173">
        <f ca="1">CHOOSE(N$6,SUMIFS(INDIRECT("EB[" &amp; N$12 &amp; "]"),EB[indic_nrg],$A37,EB[Nositel],$B38,EB[Výběr],1,EB[unit],"TJ"),INDEX($BO38:$DW38,,N$4),N$9/(INDEX(Roky_výhled,,N$8)-Last_Bil)*(INDEX($BO38:$DW38,,N$8)-INDEX($D38:$BL38,,$E$1))+INDEX($D38:$BL38,,$E$1),N$9/(INDEX(Roky_výhled,,N$8)-INDEX(Roky_výhled,,N$8-1))*(INDEX($BO38:$DW38,,N$8)-INDEX($BO38:$DW38,,N$8-1))+INDEX($BO38:$DW38,,N$8-1))</f>
        <v>0</v>
      </c>
      <c r="O38" s="173">
        <f ca="1">CHOOSE(O$6,SUMIFS(INDIRECT("EB[" &amp; O$12 &amp; "]"),EB[indic_nrg],$A37,EB[Nositel],$B38,EB[Výběr],1,EB[unit],"TJ"),INDEX($BO38:$DW38,,O$4),O$9/(INDEX(Roky_výhled,,O$8)-Last_Bil)*(INDEX($BO38:$DW38,,O$8)-INDEX($D38:$BL38,,$E$1))+INDEX($D38:$BL38,,$E$1),O$9/(INDEX(Roky_výhled,,O$8)-INDEX(Roky_výhled,,O$8-1))*(INDEX($BO38:$DW38,,O$8)-INDEX($BO38:$DW38,,O$8-1))+INDEX($BO38:$DW38,,O$8-1))</f>
        <v>0</v>
      </c>
      <c r="P38" s="173">
        <f ca="1">CHOOSE(P$6,SUMIFS(INDIRECT("EB[" &amp; P$12 &amp; "]"),EB[indic_nrg],$A37,EB[Nositel],$B38,EB[Výběr],1,EB[unit],"TJ"),INDEX($BO38:$DW38,,P$4),P$9/(INDEX(Roky_výhled,,P$8)-Last_Bil)*(INDEX($BO38:$DW38,,P$8)-INDEX($D38:$BL38,,$E$1))+INDEX($D38:$BL38,,$E$1),P$9/(INDEX(Roky_výhled,,P$8)-INDEX(Roky_výhled,,P$8-1))*(INDEX($BO38:$DW38,,P$8)-INDEX($BO38:$DW38,,P$8-1))+INDEX($BO38:$DW38,,P$8-1))</f>
        <v>0</v>
      </c>
      <c r="Q38" s="173">
        <f ca="1">CHOOSE(Q$6,SUMIFS(INDIRECT("EB[" &amp; Q$12 &amp; "]"),EB[indic_nrg],$A37,EB[Nositel],$B38,EB[Výběr],1,EB[unit],"TJ"),INDEX($BO38:$DW38,,Q$4),Q$9/(INDEX(Roky_výhled,,Q$8)-Last_Bil)*(INDEX($BO38:$DW38,,Q$8)-INDEX($D38:$BL38,,$E$1))+INDEX($D38:$BL38,,$E$1),Q$9/(INDEX(Roky_výhled,,Q$8)-INDEX(Roky_výhled,,Q$8-1))*(INDEX($BO38:$DW38,,Q$8)-INDEX($BO38:$DW38,,Q$8-1))+INDEX($BO38:$DW38,,Q$8-1))</f>
        <v>15</v>
      </c>
      <c r="R38" s="173">
        <f ca="1">CHOOSE(R$6,SUMIFS(INDIRECT("EB[" &amp; R$12 &amp; "]"),EB[indic_nrg],$A37,EB[Nositel],$B38,EB[Výběr],1,EB[unit],"TJ"),INDEX($BO38:$DW38,,R$4),R$9/(INDEX(Roky_výhled,,R$8)-Last_Bil)*(INDEX($BO38:$DW38,,R$8)-INDEX($D38:$BL38,,$E$1))+INDEX($D38:$BL38,,$E$1),R$9/(INDEX(Roky_výhled,,R$8)-INDEX(Roky_výhled,,R$8-1))*(INDEX($BO38:$DW38,,R$8)-INDEX($BO38:$DW38,,R$8-1))+INDEX($BO38:$DW38,,R$8-1))</f>
        <v>20</v>
      </c>
      <c r="S38" s="173">
        <f ca="1">CHOOSE(S$6,SUMIFS(INDIRECT("EB[" &amp; S$12 &amp; "]"),EB[indic_nrg],$A37,EB[Nositel],$B38,EB[Výběr],1,EB[unit],"TJ"),INDEX($BO38:$DW38,,S$4),S$9/(INDEX(Roky_výhled,,S$8)-Last_Bil)*(INDEX($BO38:$DW38,,S$8)-INDEX($D38:$BL38,,$E$1))+INDEX($D38:$BL38,,$E$1),S$9/(INDEX(Roky_výhled,,S$8)-INDEX(Roky_výhled,,S$8-1))*(INDEX($BO38:$DW38,,S$8)-INDEX($BO38:$DW38,,S$8-1))+INDEX($BO38:$DW38,,S$8-1))</f>
        <v>25</v>
      </c>
      <c r="T38" s="173">
        <f ca="1">CHOOSE(T$6,SUMIFS(INDIRECT("EB[" &amp; T$12 &amp; "]"),EB[indic_nrg],$A37,EB[Nositel],$B38,EB[Výběr],1,EB[unit],"TJ"),INDEX($BO38:$DW38,,T$4),T$9/(INDEX(Roky_výhled,,T$8)-Last_Bil)*(INDEX($BO38:$DW38,,T$8)-INDEX($D38:$BL38,,$E$1))+INDEX($D38:$BL38,,$E$1),T$9/(INDEX(Roky_výhled,,T$8)-INDEX(Roky_výhled,,T$8-1))*(INDEX($BO38:$DW38,,T$8)-INDEX($BO38:$DW38,,T$8-1))+INDEX($BO38:$DW38,,T$8-1))</f>
        <v>30</v>
      </c>
      <c r="U38" s="173">
        <f ca="1">CHOOSE(U$6,SUMIFS(INDIRECT("EB[" &amp; U$12 &amp; "]"),EB[indic_nrg],$A37,EB[Nositel],$B38,EB[Výběr],1,EB[unit],"TJ"),INDEX($BO38:$DW38,,U$4),U$9/(INDEX(Roky_výhled,,U$8)-Last_Bil)*(INDEX($BO38:$DW38,,U$8)-INDEX($D38:$BL38,,$E$1))+INDEX($D38:$BL38,,$E$1),U$9/(INDEX(Roky_výhled,,U$8)-INDEX(Roky_výhled,,U$8-1))*(INDEX($BO38:$DW38,,U$8)-INDEX($BO38:$DW38,,U$8-1))+INDEX($BO38:$DW38,,U$8-1))</f>
        <v>38</v>
      </c>
      <c r="V38" s="173">
        <f ca="1">CHOOSE(V$6,SUMIFS(INDIRECT("EB[" &amp; V$12 &amp; "]"),EB[indic_nrg],$A37,EB[Nositel],$B38,EB[Výběr],1,EB[unit],"TJ"),INDEX($BO38:$DW38,,V$4),V$9/(INDEX(Roky_výhled,,V$8)-Last_Bil)*(INDEX($BO38:$DW38,,V$8)-INDEX($D38:$BL38,,$E$1))+INDEX($D38:$BL38,,$E$1),V$9/(INDEX(Roky_výhled,,V$8)-INDEX(Roky_výhled,,V$8-1))*(INDEX($BO38:$DW38,,V$8)-INDEX($BO38:$DW38,,V$8-1))+INDEX($BO38:$DW38,,V$8-1))</f>
        <v>50</v>
      </c>
      <c r="W38" s="173">
        <f ca="1">CHOOSE(W$6,SUMIFS(INDIRECT("EB[" &amp; W$12 &amp; "]"),EB[indic_nrg],$A37,EB[Nositel],$B38,EB[Výběr],1,EB[unit],"TJ"),INDEX($BO38:$DW38,,W$4),W$9/(INDEX(Roky_výhled,,W$8)-Last_Bil)*(INDEX($BO38:$DW38,,W$8)-INDEX($D38:$BL38,,$E$1))+INDEX($D38:$BL38,,$E$1),W$9/(INDEX(Roky_výhled,,W$8)-INDEX(Roky_výhled,,W$8-1))*(INDEX($BO38:$DW38,,W$8)-INDEX($BO38:$DW38,,W$8-1))+INDEX($BO38:$DW38,,W$8-1))</f>
        <v>60</v>
      </c>
      <c r="X38" s="173">
        <f ca="1">CHOOSE(X$6,SUMIFS(INDIRECT("EB[" &amp; X$12 &amp; "]"),EB[indic_nrg],$A37,EB[Nositel],$B38,EB[Výběr],1,EB[unit],"TJ"),INDEX($BO38:$DW38,,X$4),X$9/(INDEX(Roky_výhled,,X$8)-Last_Bil)*(INDEX($BO38:$DW38,,X$8)-INDEX($D38:$BL38,,$E$1))+INDEX($D38:$BL38,,$E$1),X$9/(INDEX(Roky_výhled,,X$8)-INDEX(Roky_výhled,,X$8-1))*(INDEX($BO38:$DW38,,X$8)-INDEX($BO38:$DW38,,X$8-1))+INDEX($BO38:$DW38,,X$8-1))</f>
        <v>80</v>
      </c>
      <c r="Y38" s="173">
        <f ca="1">CHOOSE(Y$6,SUMIFS(INDIRECT("EB[" &amp; Y$12 &amp; "]"),EB[indic_nrg],$A37,EB[Nositel],$B38,EB[Výběr],1,EB[unit],"TJ"),INDEX($BO38:$DW38,,Y$4),Y$9/(INDEX(Roky_výhled,,Y$8)-Last_Bil)*(INDEX($BO38:$DW38,,Y$8)-INDEX($D38:$BL38,,$E$1))+INDEX($D38:$BL38,,$E$1),Y$9/(INDEX(Roky_výhled,,Y$8)-INDEX(Roky_výhled,,Y$8-1))*(INDEX($BO38:$DW38,,Y$8)-INDEX($BO38:$DW38,,Y$8-1))+INDEX($BO38:$DW38,,Y$8-1))</f>
        <v>100</v>
      </c>
      <c r="Z38" s="173">
        <f ca="1">CHOOSE(Z$6,SUMIFS(INDIRECT("EB[" &amp; Z$12 &amp; "]"),EB[indic_nrg],$A37,EB[Nositel],$B38,EB[Výběr],1,EB[unit],"TJ"),INDEX($BO38:$DW38,,Z$4),Z$9/(INDEX(Roky_výhled,,Z$8)-Last_Bil)*(INDEX($BO38:$DW38,,Z$8)-INDEX($D38:$BL38,,$E$1))+INDEX($D38:$BL38,,$E$1),Z$9/(INDEX(Roky_výhled,,Z$8)-INDEX(Roky_výhled,,Z$8-1))*(INDEX($BO38:$DW38,,Z$8)-INDEX($BO38:$DW38,,Z$8-1))+INDEX($BO38:$DW38,,Z$8-1))</f>
        <v>120</v>
      </c>
      <c r="AA38" s="173">
        <f ca="1">CHOOSE(AA$6,SUMIFS(INDIRECT("EB[" &amp; AA$12 &amp; "]"),EB[indic_nrg],$A37,EB[Nositel],$B38,EB[Výběr],1,EB[unit],"TJ"),INDEX($BO38:$DW38,,AA$4),AA$9/(INDEX(Roky_výhled,,AA$8)-Last_Bil)*(INDEX($BO38:$DW38,,AA$8)-INDEX($D38:$BL38,,$E$1))+INDEX($D38:$BL38,,$E$1),AA$9/(INDEX(Roky_výhled,,AA$8)-INDEX(Roky_výhled,,AA$8-1))*(INDEX($BO38:$DW38,,AA$8)-INDEX($BO38:$DW38,,AA$8-1))+INDEX($BO38:$DW38,,AA$8-1))</f>
        <v>132</v>
      </c>
      <c r="AB38" s="173">
        <f ca="1">CHOOSE(AB$6,SUMIFS(INDIRECT("EB[" &amp; AB$12 &amp; "]"),EB[indic_nrg],$A37,EB[Nositel],$B38,EB[Výběr],1,EB[unit],"TJ"),INDEX($BO38:$DW38,,AB$4),AB$9/(INDEX(Roky_výhled,,AB$8)-Last_Bil)*(INDEX($BO38:$DW38,,AB$8)-INDEX($D38:$BL38,,$E$1))+INDEX($D38:$BL38,,$E$1),AB$9/(INDEX(Roky_výhled,,AB$8)-INDEX(Roky_výhled,,AB$8-1))*(INDEX($BO38:$DW38,,AB$8)-INDEX($BO38:$DW38,,AB$8-1))+INDEX($BO38:$DW38,,AB$8-1))</f>
        <v>152</v>
      </c>
      <c r="AC38" s="173">
        <f ca="1">CHOOSE(AC$6,SUMIFS(INDIRECT("EB[" &amp; AC$12 &amp; "]"),EB[indic_nrg],$A37,EB[Nositel],$B38,EB[Výběr],1,EB[unit],"TJ"),INDEX($BO38:$DW38,,AC$4),AC$9/(INDEX(Roky_výhled,,AC$8)-Last_Bil)*(INDEX($BO38:$DW38,,AC$8)-INDEX($D38:$BL38,,$E$1))+INDEX($D38:$BL38,,$E$1),AC$9/(INDEX(Roky_výhled,,AC$8)-INDEX(Roky_výhled,,AC$8-1))*(INDEX($BO38:$DW38,,AC$8)-INDEX($BO38:$DW38,,AC$8-1))+INDEX($BO38:$DW38,,AC$8-1))</f>
        <v>163</v>
      </c>
      <c r="AD38" s="173">
        <f ca="1">CHOOSE(AD$6,SUMIFS(INDIRECT("EB[" &amp; AD$12 &amp; "]"),EB[indic_nrg],$A37,EB[Nositel],$B38,EB[Výběr],1,EB[unit],"TJ"),INDEX($BO38:$DW38,,AD$4),AD$9/(INDEX(Roky_výhled,,AD$8)-Last_Bil)*(INDEX($BO38:$DW38,,AD$8)-INDEX($D38:$BL38,,$E$1))+INDEX($D38:$BL38,,$E$1),AD$9/(INDEX(Roky_výhled,,AD$8)-INDEX(Roky_výhled,,AD$8-1))*(INDEX($BO38:$DW38,,AD$8)-INDEX($BO38:$DW38,,AD$8-1))+INDEX($BO38:$DW38,,AD$8-1))</f>
        <v>220.4</v>
      </c>
      <c r="AE38" s="173">
        <f ca="1">CHOOSE(AE$6,SUMIFS(INDIRECT("EB[" &amp; AE$12 &amp; "]"),EB[indic_nrg],$A37,EB[Nositel],$B38,EB[Výběr],1,EB[unit],"TJ"),INDEX($BO38:$DW38,,AE$4),AE$9/(INDEX(Roky_výhled,,AE$8)-Last_Bil)*(INDEX($BO38:$DW38,,AE$8)-INDEX($D38:$BL38,,$E$1))+INDEX($D38:$BL38,,$E$1),AE$9/(INDEX(Roky_výhled,,AE$8)-INDEX(Roky_výhled,,AE$8-1))*(INDEX($BO38:$DW38,,AE$8)-INDEX($BO38:$DW38,,AE$8-1))+INDEX($BO38:$DW38,,AE$8-1))</f>
        <v>277.8</v>
      </c>
      <c r="AF38" s="173">
        <f ca="1">CHOOSE(AF$6,SUMIFS(INDIRECT("EB[" &amp; AF$12 &amp; "]"),EB[indic_nrg],$A37,EB[Nositel],$B38,EB[Výběr],1,EB[unit],"TJ"),INDEX($BO38:$DW38,,AF$4),AF$9/(INDEX(Roky_výhled,,AF$8)-Last_Bil)*(INDEX($BO38:$DW38,,AF$8)-INDEX($D38:$BL38,,$E$1))+INDEX($D38:$BL38,,$E$1),AF$9/(INDEX(Roky_výhled,,AF$8)-INDEX(Roky_výhled,,AF$8-1))*(INDEX($BO38:$DW38,,AF$8)-INDEX($BO38:$DW38,,AF$8-1))+INDEX($BO38:$DW38,,AF$8-1))</f>
        <v>335.2</v>
      </c>
      <c r="AG38" s="173">
        <f ca="1">CHOOSE(AG$6,SUMIFS(INDIRECT("EB[" &amp; AG$12 &amp; "]"),EB[indic_nrg],$A37,EB[Nositel],$B38,EB[Výběr],1,EB[unit],"TJ"),INDEX($BO38:$DW38,,AG$4),AG$9/(INDEX(Roky_výhled,,AG$8)-Last_Bil)*(INDEX($BO38:$DW38,,AG$8)-INDEX($D38:$BL38,,$E$1))+INDEX($D38:$BL38,,$E$1),AG$9/(INDEX(Roky_výhled,,AG$8)-INDEX(Roky_výhled,,AG$8-1))*(INDEX($BO38:$DW38,,AG$8)-INDEX($BO38:$DW38,,AG$8-1))+INDEX($BO38:$DW38,,AG$8-1))</f>
        <v>392.6</v>
      </c>
      <c r="AH38" s="173">
        <f ca="1">CHOOSE(AH$6,SUMIFS(INDIRECT("EB[" &amp; AH$12 &amp; "]"),EB[indic_nrg],$A37,EB[Nositel],$B38,EB[Výběr],1,EB[unit],"TJ"),INDEX($BO38:$DW38,,AH$4),AH$9/(INDEX(Roky_výhled,,AH$8)-Last_Bil)*(INDEX($BO38:$DW38,,AH$8)-INDEX($D38:$BL38,,$E$1))+INDEX($D38:$BL38,,$E$1),AH$9/(INDEX(Roky_výhled,,AH$8)-INDEX(Roky_výhled,,AH$8-1))*(INDEX($BO38:$DW38,,AH$8)-INDEX($BO38:$DW38,,AH$8-1))+INDEX($BO38:$DW38,,AH$8-1))</f>
        <v>450</v>
      </c>
      <c r="AI38" s="173">
        <f ca="1">CHOOSE(AI$6,SUMIFS(INDIRECT("EB[" &amp; AI$12 &amp; "]"),EB[indic_nrg],$A37,EB[Nositel],$B38,EB[Výběr],1,EB[unit],"TJ"),INDEX($BO38:$DW38,,AI$4),AI$9/(INDEX(Roky_výhled,,AI$8)-Last_Bil)*(INDEX($BO38:$DW38,,AI$8)-INDEX($D38:$BL38,,$E$1))+INDEX($D38:$BL38,,$E$1),AI$9/(INDEX(Roky_výhled,,AI$8)-INDEX(Roky_výhled,,AI$8-1))*(INDEX($BO38:$DW38,,AI$8)-INDEX($BO38:$DW38,,AI$8-1))+INDEX($BO38:$DW38,,AI$8-1))</f>
        <v>550</v>
      </c>
      <c r="AJ38" s="173">
        <f ca="1">CHOOSE(AJ$6,SUMIFS(INDIRECT("EB[" &amp; AJ$12 &amp; "]"),EB[indic_nrg],$A37,EB[Nositel],$B38,EB[Výběr],1,EB[unit],"TJ"),INDEX($BO38:$DW38,,AJ$4),AJ$9/(INDEX(Roky_výhled,,AJ$8)-Last_Bil)*(INDEX($BO38:$DW38,,AJ$8)-INDEX($D38:$BL38,,$E$1))+INDEX($D38:$BL38,,$E$1),AJ$9/(INDEX(Roky_výhled,,AJ$8)-INDEX(Roky_výhled,,AJ$8-1))*(INDEX($BO38:$DW38,,AJ$8)-INDEX($BO38:$DW38,,AJ$8-1))+INDEX($BO38:$DW38,,AJ$8-1))</f>
        <v>650</v>
      </c>
      <c r="AK38" s="173">
        <f ca="1">CHOOSE(AK$6,SUMIFS(INDIRECT("EB[" &amp; AK$12 &amp; "]"),EB[indic_nrg],$A37,EB[Nositel],$B38,EB[Výběr],1,EB[unit],"TJ"),INDEX($BO38:$DW38,,AK$4),AK$9/(INDEX(Roky_výhled,,AK$8)-Last_Bil)*(INDEX($BO38:$DW38,,AK$8)-INDEX($D38:$BL38,,$E$1))+INDEX($D38:$BL38,,$E$1),AK$9/(INDEX(Roky_výhled,,AK$8)-INDEX(Roky_výhled,,AK$8-1))*(INDEX($BO38:$DW38,,AK$8)-INDEX($BO38:$DW38,,AK$8-1))+INDEX($BO38:$DW38,,AK$8-1))</f>
        <v>750</v>
      </c>
      <c r="AL38" s="173">
        <f ca="1">CHOOSE(AL$6,SUMIFS(INDIRECT("EB[" &amp; AL$12 &amp; "]"),EB[indic_nrg],$A37,EB[Nositel],$B38,EB[Výběr],1,EB[unit],"TJ"),INDEX($BO38:$DW38,,AL$4),AL$9/(INDEX(Roky_výhled,,AL$8)-Last_Bil)*(INDEX($BO38:$DW38,,AL$8)-INDEX($D38:$BL38,,$E$1))+INDEX($D38:$BL38,,$E$1),AL$9/(INDEX(Roky_výhled,,AL$8)-INDEX(Roky_výhled,,AL$8-1))*(INDEX($BO38:$DW38,,AL$8)-INDEX($BO38:$DW38,,AL$8-1))+INDEX($BO38:$DW38,,AL$8-1))</f>
        <v>850</v>
      </c>
      <c r="AM38" s="173">
        <f ca="1">CHOOSE(AM$6,SUMIFS(INDIRECT("EB[" &amp; AM$12 &amp; "]"),EB[indic_nrg],$A37,EB[Nositel],$B38,EB[Výběr],1,EB[unit],"TJ"),INDEX($BO38:$DW38,,AM$4),AM$9/(INDEX(Roky_výhled,,AM$8)-Last_Bil)*(INDEX($BO38:$DW38,,AM$8)-INDEX($D38:$BL38,,$E$1))+INDEX($D38:$BL38,,$E$1),AM$9/(INDEX(Roky_výhled,,AM$8)-INDEX(Roky_výhled,,AM$8-1))*(INDEX($BO38:$DW38,,AM$8)-INDEX($BO38:$DW38,,AM$8-1))+INDEX($BO38:$DW38,,AM$8-1))</f>
        <v>950</v>
      </c>
      <c r="AN38" s="173">
        <f ca="1">CHOOSE(AN$6,SUMIFS(INDIRECT("EB[" &amp; AN$12 &amp; "]"),EB[indic_nrg],$A37,EB[Nositel],$B38,EB[Výběr],1,EB[unit],"TJ"),INDEX($BO38:$DW38,,AN$4),AN$9/(INDEX(Roky_výhled,,AN$8)-Last_Bil)*(INDEX($BO38:$DW38,,AN$8)-INDEX($D38:$BL38,,$E$1))+INDEX($D38:$BL38,,$E$1),AN$9/(INDEX(Roky_výhled,,AN$8)-INDEX(Roky_výhled,,AN$8-1))*(INDEX($BO38:$DW38,,AN$8)-INDEX($BO38:$DW38,,AN$8-1))+INDEX($BO38:$DW38,,AN$8-1))</f>
        <v>864</v>
      </c>
      <c r="AO38" s="173">
        <f ca="1">CHOOSE(AO$6,SUMIFS(INDIRECT("EB[" &amp; AO$12 &amp; "]"),EB[indic_nrg],$A37,EB[Nositel],$B38,EB[Výběr],1,EB[unit],"TJ"),INDEX($BO38:$DW38,,AO$4),AO$9/(INDEX(Roky_výhled,,AO$8)-Last_Bil)*(INDEX($BO38:$DW38,,AO$8)-INDEX($D38:$BL38,,$E$1))+INDEX($D38:$BL38,,$E$1),AO$9/(INDEX(Roky_výhled,,AO$8)-INDEX(Roky_výhled,,AO$8-1))*(INDEX($BO38:$DW38,,AO$8)-INDEX($BO38:$DW38,,AO$8-1))+INDEX($BO38:$DW38,,AO$8-1))</f>
        <v>778</v>
      </c>
      <c r="AP38" s="173">
        <f ca="1">CHOOSE(AP$6,SUMIFS(INDIRECT("EB[" &amp; AP$12 &amp; "]"),EB[indic_nrg],$A37,EB[Nositel],$B38,EB[Výběr],1,EB[unit],"TJ"),INDEX($BO38:$DW38,,AP$4),AP$9/(INDEX(Roky_výhled,,AP$8)-Last_Bil)*(INDEX($BO38:$DW38,,AP$8)-INDEX($D38:$BL38,,$E$1))+INDEX($D38:$BL38,,$E$1),AP$9/(INDEX(Roky_výhled,,AP$8)-INDEX(Roky_výhled,,AP$8-1))*(INDEX($BO38:$DW38,,AP$8)-INDEX($BO38:$DW38,,AP$8-1))+INDEX($BO38:$DW38,,AP$8-1))</f>
        <v>692</v>
      </c>
      <c r="AQ38" s="173">
        <f ca="1">CHOOSE(AQ$6,SUMIFS(INDIRECT("EB[" &amp; AQ$12 &amp; "]"),EB[indic_nrg],$A37,EB[Nositel],$B38,EB[Výběr],1,EB[unit],"TJ"),INDEX($BO38:$DW38,,AQ$4),AQ$9/(INDEX(Roky_výhled,,AQ$8)-Last_Bil)*(INDEX($BO38:$DW38,,AQ$8)-INDEX($D38:$BL38,,$E$1))+INDEX($D38:$BL38,,$E$1),AQ$9/(INDEX(Roky_výhled,,AQ$8)-INDEX(Roky_výhled,,AQ$8-1))*(INDEX($BO38:$DW38,,AQ$8)-INDEX($BO38:$DW38,,AQ$8-1))+INDEX($BO38:$DW38,,AQ$8-1))</f>
        <v>606</v>
      </c>
      <c r="AR38" s="173">
        <f ca="1">CHOOSE(AR$6,SUMIFS(INDIRECT("EB[" &amp; AR$12 &amp; "]"),EB[indic_nrg],$A37,EB[Nositel],$B38,EB[Výběr],1,EB[unit],"TJ"),INDEX($BO38:$DW38,,AR$4),AR$9/(INDEX(Roky_výhled,,AR$8)-Last_Bil)*(INDEX($BO38:$DW38,,AR$8)-INDEX($D38:$BL38,,$E$1))+INDEX($D38:$BL38,,$E$1),AR$9/(INDEX(Roky_výhled,,AR$8)-INDEX(Roky_výhled,,AR$8-1))*(INDEX($BO38:$DW38,,AR$8)-INDEX($BO38:$DW38,,AR$8-1))+INDEX($BO38:$DW38,,AR$8-1))</f>
        <v>520</v>
      </c>
      <c r="AS38" s="173">
        <f ca="1">CHOOSE(AS$6,SUMIFS(INDIRECT("EB[" &amp; AS$12 &amp; "]"),EB[indic_nrg],$A37,EB[Nositel],$B38,EB[Výběr],1,EB[unit],"TJ"),INDEX($BO38:$DW38,,AS$4),AS$9/(INDEX(Roky_výhled,,AS$8)-Last_Bil)*(INDEX($BO38:$DW38,,AS$8)-INDEX($D38:$BL38,,$E$1))+INDEX($D38:$BL38,,$E$1),AS$9/(INDEX(Roky_výhled,,AS$8)-INDEX(Roky_výhled,,AS$8-1))*(INDEX($BO38:$DW38,,AS$8)-INDEX($BO38:$DW38,,AS$8-1))+INDEX($BO38:$DW38,,AS$8-1))</f>
        <v>598</v>
      </c>
      <c r="AT38" s="173">
        <f ca="1">CHOOSE(AT$6,SUMIFS(INDIRECT("EB[" &amp; AT$12 &amp; "]"),EB[indic_nrg],$A37,EB[Nositel],$B38,EB[Výběr],1,EB[unit],"TJ"),INDEX($BO38:$DW38,,AT$4),AT$9/(INDEX(Roky_výhled,,AT$8)-Last_Bil)*(INDEX($BO38:$DW38,,AT$8)-INDEX($D38:$BL38,,$E$1))+INDEX($D38:$BL38,,$E$1),AT$9/(INDEX(Roky_výhled,,AT$8)-INDEX(Roky_výhled,,AT$8-1))*(INDEX($BO38:$DW38,,AT$8)-INDEX($BO38:$DW38,,AT$8-1))+INDEX($BO38:$DW38,,AT$8-1))</f>
        <v>676</v>
      </c>
      <c r="AU38" s="173">
        <f ca="1">CHOOSE(AU$6,SUMIFS(INDIRECT("EB[" &amp; AU$12 &amp; "]"),EB[indic_nrg],$A37,EB[Nositel],$B38,EB[Výběr],1,EB[unit],"TJ"),INDEX($BO38:$DW38,,AU$4),AU$9/(INDEX(Roky_výhled,,AU$8)-Last_Bil)*(INDEX($BO38:$DW38,,AU$8)-INDEX($D38:$BL38,,$E$1))+INDEX($D38:$BL38,,$E$1),AU$9/(INDEX(Roky_výhled,,AU$8)-INDEX(Roky_výhled,,AU$8-1))*(INDEX($BO38:$DW38,,AU$8)-INDEX($BO38:$DW38,,AU$8-1))+INDEX($BO38:$DW38,,AU$8-1))</f>
        <v>754</v>
      </c>
      <c r="AV38" s="173">
        <f ca="1">CHOOSE(AV$6,SUMIFS(INDIRECT("EB[" &amp; AV$12 &amp; "]"),EB[indic_nrg],$A37,EB[Nositel],$B38,EB[Výběr],1,EB[unit],"TJ"),INDEX($BO38:$DW38,,AV$4),AV$9/(INDEX(Roky_výhled,,AV$8)-Last_Bil)*(INDEX($BO38:$DW38,,AV$8)-INDEX($D38:$BL38,,$E$1))+INDEX($D38:$BL38,,$E$1),AV$9/(INDEX(Roky_výhled,,AV$8)-INDEX(Roky_výhled,,AV$8-1))*(INDEX($BO38:$DW38,,AV$8)-INDEX($BO38:$DW38,,AV$8-1))+INDEX($BO38:$DW38,,AV$8-1))</f>
        <v>832</v>
      </c>
      <c r="AW38" s="173">
        <f ca="1">CHOOSE(AW$6,SUMIFS(INDIRECT("EB[" &amp; AW$12 &amp; "]"),EB[indic_nrg],$A37,EB[Nositel],$B38,EB[Výběr],1,EB[unit],"TJ"),INDEX($BO38:$DW38,,AW$4),AW$9/(INDEX(Roky_výhled,,AW$8)-Last_Bil)*(INDEX($BO38:$DW38,,AW$8)-INDEX($D38:$BL38,,$E$1))+INDEX($D38:$BL38,,$E$1),AW$9/(INDEX(Roky_výhled,,AW$8)-INDEX(Roky_výhled,,AW$8-1))*(INDEX($BO38:$DW38,,AW$8)-INDEX($BO38:$DW38,,AW$8-1))+INDEX($BO38:$DW38,,AW$8-1))</f>
        <v>910</v>
      </c>
      <c r="AX38" s="173">
        <f ca="1">CHOOSE(AX$6,SUMIFS(INDIRECT("EB[" &amp; AX$12 &amp; "]"),EB[indic_nrg],$A37,EB[Nositel],$B38,EB[Výběr],1,EB[unit],"TJ"),INDEX($BO38:$DW38,,AX$4),AX$9/(INDEX(Roky_výhled,,AX$8)-Last_Bil)*(INDEX($BO38:$DW38,,AX$8)-INDEX($D38:$BL38,,$E$1))+INDEX($D38:$BL38,,$E$1),AX$9/(INDEX(Roky_výhled,,AX$8)-INDEX(Roky_výhled,,AX$8-1))*(INDEX($BO38:$DW38,,AX$8)-INDEX($BO38:$DW38,,AX$8-1))+INDEX($BO38:$DW38,,AX$8-1))</f>
        <v>912</v>
      </c>
      <c r="AY38" s="173">
        <f ca="1">CHOOSE(AY$6,SUMIFS(INDIRECT("EB[" &amp; AY$12 &amp; "]"),EB[indic_nrg],$A37,EB[Nositel],$B38,EB[Výběr],1,EB[unit],"TJ"),INDEX($BO38:$DW38,,AY$4),AY$9/(INDEX(Roky_výhled,,AY$8)-Last_Bil)*(INDEX($BO38:$DW38,,AY$8)-INDEX($D38:$BL38,,$E$1))+INDEX($D38:$BL38,,$E$1),AY$9/(INDEX(Roky_výhled,,AY$8)-INDEX(Roky_výhled,,AY$8-1))*(INDEX($BO38:$DW38,,AY$8)-INDEX($BO38:$DW38,,AY$8-1))+INDEX($BO38:$DW38,,AY$8-1))</f>
        <v>914</v>
      </c>
      <c r="AZ38" s="173">
        <f ca="1">CHOOSE(AZ$6,SUMIFS(INDIRECT("EB[" &amp; AZ$12 &amp; "]"),EB[indic_nrg],$A37,EB[Nositel],$B38,EB[Výběr],1,EB[unit],"TJ"),INDEX($BO38:$DW38,,AZ$4),AZ$9/(INDEX(Roky_výhled,,AZ$8)-Last_Bil)*(INDEX($BO38:$DW38,,AZ$8)-INDEX($D38:$BL38,,$E$1))+INDEX($D38:$BL38,,$E$1),AZ$9/(INDEX(Roky_výhled,,AZ$8)-INDEX(Roky_výhled,,AZ$8-1))*(INDEX($BO38:$DW38,,AZ$8)-INDEX($BO38:$DW38,,AZ$8-1))+INDEX($BO38:$DW38,,AZ$8-1))</f>
        <v>916</v>
      </c>
      <c r="BA38" s="173">
        <f ca="1">CHOOSE(BA$6,SUMIFS(INDIRECT("EB[" &amp; BA$12 &amp; "]"),EB[indic_nrg],$A37,EB[Nositel],$B38,EB[Výběr],1,EB[unit],"TJ"),INDEX($BO38:$DW38,,BA$4),BA$9/(INDEX(Roky_výhled,,BA$8)-Last_Bil)*(INDEX($BO38:$DW38,,BA$8)-INDEX($D38:$BL38,,$E$1))+INDEX($D38:$BL38,,$E$1),BA$9/(INDEX(Roky_výhled,,BA$8)-INDEX(Roky_výhled,,BA$8-1))*(INDEX($BO38:$DW38,,BA$8)-INDEX($BO38:$DW38,,BA$8-1))+INDEX($BO38:$DW38,,BA$8-1))</f>
        <v>918</v>
      </c>
      <c r="BB38" s="173">
        <f ca="1">CHOOSE(BB$6,SUMIFS(INDIRECT("EB[" &amp; BB$12 &amp; "]"),EB[indic_nrg],$A37,EB[Nositel],$B38,EB[Výběr],1,EB[unit],"TJ"),INDEX($BO38:$DW38,,BB$4),BB$9/(INDEX(Roky_výhled,,BB$8)-Last_Bil)*(INDEX($BO38:$DW38,,BB$8)-INDEX($D38:$BL38,,$E$1))+INDEX($D38:$BL38,,$E$1),BB$9/(INDEX(Roky_výhled,,BB$8)-INDEX(Roky_výhled,,BB$8-1))*(INDEX($BO38:$DW38,,BB$8)-INDEX($BO38:$DW38,,BB$8-1))+INDEX($BO38:$DW38,,BB$8-1))</f>
        <v>920</v>
      </c>
      <c r="BC38" s="173">
        <f ca="1">CHOOSE(BC$6,SUMIFS(INDIRECT("EB[" &amp; BC$12 &amp; "]"),EB[indic_nrg],$A37,EB[Nositel],$B38,EB[Výběr],1,EB[unit],"TJ"),INDEX($BO38:$DW38,,BC$4),BC$9/(INDEX(Roky_výhled,,BC$8)-Last_Bil)*(INDEX($BO38:$DW38,,BC$8)-INDEX($D38:$BL38,,$E$1))+INDEX($D38:$BL38,,$E$1),BC$9/(INDEX(Roky_výhled,,BC$8)-INDEX(Roky_výhled,,BC$8-1))*(INDEX($BO38:$DW38,,BC$8)-INDEX($BO38:$DW38,,BC$8-1))+INDEX($BO38:$DW38,,BC$8-1))</f>
        <v>918</v>
      </c>
      <c r="BD38" s="173">
        <f ca="1">CHOOSE(BD$6,SUMIFS(INDIRECT("EB[" &amp; BD$12 &amp; "]"),EB[indic_nrg],$A37,EB[Nositel],$B38,EB[Výběr],1,EB[unit],"TJ"),INDEX($BO38:$DW38,,BD$4),BD$9/(INDEX(Roky_výhled,,BD$8)-Last_Bil)*(INDEX($BO38:$DW38,,BD$8)-INDEX($D38:$BL38,,$E$1))+INDEX($D38:$BL38,,$E$1),BD$9/(INDEX(Roky_výhled,,BD$8)-INDEX(Roky_výhled,,BD$8-1))*(INDEX($BO38:$DW38,,BD$8)-INDEX($BO38:$DW38,,BD$8-1))+INDEX($BO38:$DW38,,BD$8-1))</f>
        <v>916</v>
      </c>
      <c r="BE38" s="173">
        <f ca="1">CHOOSE(BE$6,SUMIFS(INDIRECT("EB[" &amp; BE$12 &amp; "]"),EB[indic_nrg],$A37,EB[Nositel],$B38,EB[Výběr],1,EB[unit],"TJ"),INDEX($BO38:$DW38,,BE$4),BE$9/(INDEX(Roky_výhled,,BE$8)-Last_Bil)*(INDEX($BO38:$DW38,,BE$8)-INDEX($D38:$BL38,,$E$1))+INDEX($D38:$BL38,,$E$1),BE$9/(INDEX(Roky_výhled,,BE$8)-INDEX(Roky_výhled,,BE$8-1))*(INDEX($BO38:$DW38,,BE$8)-INDEX($BO38:$DW38,,BE$8-1))+INDEX($BO38:$DW38,,BE$8-1))</f>
        <v>914</v>
      </c>
      <c r="BF38" s="173">
        <f ca="1">CHOOSE(BF$6,SUMIFS(INDIRECT("EB[" &amp; BF$12 &amp; "]"),EB[indic_nrg],$A37,EB[Nositel],$B38,EB[Výběr],1,EB[unit],"TJ"),INDEX($BO38:$DW38,,BF$4),BF$9/(INDEX(Roky_výhled,,BF$8)-Last_Bil)*(INDEX($BO38:$DW38,,BF$8)-INDEX($D38:$BL38,,$E$1))+INDEX($D38:$BL38,,$E$1),BF$9/(INDEX(Roky_výhled,,BF$8)-INDEX(Roky_výhled,,BF$8-1))*(INDEX($BO38:$DW38,,BF$8)-INDEX($BO38:$DW38,,BF$8-1))+INDEX($BO38:$DW38,,BF$8-1))</f>
        <v>912</v>
      </c>
      <c r="BG38" s="173">
        <f ca="1">CHOOSE(BG$6,SUMIFS(INDIRECT("EB[" &amp; BG$12 &amp; "]"),EB[indic_nrg],$A37,EB[Nositel],$B38,EB[Výběr],1,EB[unit],"TJ"),INDEX($BO38:$DW38,,BG$4),BG$9/(INDEX(Roky_výhled,,BG$8)-Last_Bil)*(INDEX($BO38:$DW38,,BG$8)-INDEX($D38:$BL38,,$E$1))+INDEX($D38:$BL38,,$E$1),BG$9/(INDEX(Roky_výhled,,BG$8)-INDEX(Roky_výhled,,BG$8-1))*(INDEX($BO38:$DW38,,BG$8)-INDEX($BO38:$DW38,,BG$8-1))+INDEX($BO38:$DW38,,BG$8-1))</f>
        <v>910</v>
      </c>
      <c r="BH38" s="173">
        <f ca="1">CHOOSE(BH$6,SUMIFS(INDIRECT("EB[" &amp; BH$12 &amp; "]"),EB[indic_nrg],$A37,EB[Nositel],$B38,EB[Výběr],1,EB[unit],"TJ"),INDEX($BO38:$DW38,,BH$4),BH$9/(INDEX(Roky_výhled,,BH$8)-Last_Bil)*(INDEX($BO38:$DW38,,BH$8)-INDEX($D38:$BL38,,$E$1))+INDEX($D38:$BL38,,$E$1),BH$9/(INDEX(Roky_výhled,,BH$8)-INDEX(Roky_výhled,,BH$8-1))*(INDEX($BO38:$DW38,,BH$8)-INDEX($BO38:$DW38,,BH$8-1))+INDEX($BO38:$DW38,,BH$8-1))</f>
        <v>908</v>
      </c>
      <c r="BI38" s="173">
        <f ca="1">CHOOSE(BI$6,SUMIFS(INDIRECT("EB[" &amp; BI$12 &amp; "]"),EB[indic_nrg],$A37,EB[Nositel],$B38,EB[Výběr],1,EB[unit],"TJ"),INDEX($BO38:$DW38,,BI$4),BI$9/(INDEX(Roky_výhled,,BI$8)-Last_Bil)*(INDEX($BO38:$DW38,,BI$8)-INDEX($D38:$BL38,,$E$1))+INDEX($D38:$BL38,,$E$1),BI$9/(INDEX(Roky_výhled,,BI$8)-INDEX(Roky_výhled,,BI$8-1))*(INDEX($BO38:$DW38,,BI$8)-INDEX($BO38:$DW38,,BI$8-1))+INDEX($BO38:$DW38,,BI$8-1))</f>
        <v>906</v>
      </c>
      <c r="BJ38" s="173">
        <f ca="1">CHOOSE(BJ$6,SUMIFS(INDIRECT("EB[" &amp; BJ$12 &amp; "]"),EB[indic_nrg],$A37,EB[Nositel],$B38,EB[Výběr],1,EB[unit],"TJ"),INDEX($BO38:$DW38,,BJ$4),BJ$9/(INDEX(Roky_výhled,,BJ$8)-Last_Bil)*(INDEX($BO38:$DW38,,BJ$8)-INDEX($D38:$BL38,,$E$1))+INDEX($D38:$BL38,,$E$1),BJ$9/(INDEX(Roky_výhled,,BJ$8)-INDEX(Roky_výhled,,BJ$8-1))*(INDEX($BO38:$DW38,,BJ$8)-INDEX($BO38:$DW38,,BJ$8-1))+INDEX($BO38:$DW38,,BJ$8-1))</f>
        <v>904</v>
      </c>
      <c r="BK38" s="173">
        <f ca="1">CHOOSE(BK$6,SUMIFS(INDIRECT("EB[" &amp; BK$12 &amp; "]"),EB[indic_nrg],$A37,EB[Nositel],$B38,EB[Výběr],1,EB[unit],"TJ"),INDEX($BO38:$DW38,,BK$4),BK$9/(INDEX(Roky_výhled,,BK$8)-Last_Bil)*(INDEX($BO38:$DW38,,BK$8)-INDEX($D38:$BL38,,$E$1))+INDEX($D38:$BL38,,$E$1),BK$9/(INDEX(Roky_výhled,,BK$8)-INDEX(Roky_výhled,,BK$8-1))*(INDEX($BO38:$DW38,,BK$8)-INDEX($BO38:$DW38,,BK$8-1))+INDEX($BO38:$DW38,,BK$8-1))</f>
        <v>902</v>
      </c>
      <c r="BL38" s="174">
        <f ca="1">CHOOSE(BL$6,SUMIFS(INDIRECT("EB[" &amp; BL$12 &amp; "]"),EB[indic_nrg],$A37,EB[Nositel],$B38,EB[Výběr],1,EB[unit],"TJ"),INDEX($BO38:$DW38,,BL$4),BL$9/(INDEX(Roky_výhled,,BL$8)-Last_Bil)*(INDEX($BO38:$DW38,,BL$8)-INDEX($D38:$BL38,,$E$1))+INDEX($D38:$BL38,,$E$1),BL$9/(INDEX(Roky_výhled,,BL$8)-INDEX(Roky_výhled,,BL$8-1))*(INDEX($BO38:$DW38,,BL$8)-INDEX($BO38:$DW38,,BL$8-1))+INDEX($BO38:$DW38,,BL$8-1))</f>
        <v>900</v>
      </c>
      <c r="BM38"/>
      <c r="BN38" s="221" t="str">
        <f t="shared" si="108"/>
        <v>OZE mimo biomasu</v>
      </c>
      <c r="BO38" s="285">
        <v>120</v>
      </c>
      <c r="BP38" s="286">
        <v>250</v>
      </c>
      <c r="BQ38" s="286">
        <v>450</v>
      </c>
      <c r="BR38" s="286">
        <v>950</v>
      </c>
      <c r="BS38" s="286">
        <v>520</v>
      </c>
      <c r="BT38" s="286">
        <v>910</v>
      </c>
      <c r="BU38" s="286">
        <v>920</v>
      </c>
      <c r="BV38" s="286">
        <v>910</v>
      </c>
      <c r="BW38" s="286">
        <v>900</v>
      </c>
      <c r="BX38" s="286">
        <v>950</v>
      </c>
      <c r="BY38" s="287">
        <v>950</v>
      </c>
      <c r="BZ38" s="281"/>
      <c r="CA38" s="281"/>
      <c r="CB38" s="281"/>
      <c r="CC38" s="281"/>
      <c r="CD38" s="281"/>
      <c r="CE38" s="281"/>
      <c r="CF38" s="281"/>
      <c r="CG38" s="281"/>
      <c r="CH38" s="281"/>
      <c r="CI38" s="281"/>
      <c r="CJ38" s="281"/>
      <c r="CK38" s="281"/>
      <c r="CL38" s="281"/>
      <c r="CM38" s="281"/>
      <c r="CN38" s="281"/>
      <c r="CO38" s="281"/>
      <c r="CP38" s="281"/>
      <c r="CQ38" s="281"/>
      <c r="CR38" s="281"/>
      <c r="CS38" s="281"/>
      <c r="CT38" s="281"/>
      <c r="CU38" s="281"/>
      <c r="CV38" s="281"/>
      <c r="CW38" s="281"/>
      <c r="CX38" s="281"/>
      <c r="CY38" s="281"/>
      <c r="CZ38" s="281"/>
      <c r="DA38" s="281"/>
      <c r="DB38" s="281"/>
      <c r="DC38" s="281"/>
      <c r="DD38" s="281"/>
      <c r="DE38" s="281"/>
      <c r="DF38" s="281"/>
      <c r="DG38" s="281"/>
      <c r="DH38" s="281"/>
      <c r="DI38" s="281"/>
      <c r="DJ38" s="281"/>
      <c r="DK38" s="281"/>
      <c r="DL38" s="281"/>
      <c r="DM38" s="281"/>
      <c r="DN38" s="281"/>
      <c r="DO38" s="281"/>
      <c r="DP38" s="281"/>
      <c r="DQ38" s="281"/>
      <c r="DR38" s="281"/>
      <c r="DS38" s="281"/>
      <c r="DT38" s="281"/>
      <c r="DU38" s="281"/>
      <c r="DV38" s="281"/>
      <c r="DW38" s="281"/>
    </row>
    <row r="39" spans="1:127" s="196" customFormat="1" x14ac:dyDescent="0.25">
      <c r="A39" s="196" t="str">
        <f t="shared" si="109"/>
        <v>B_102035</v>
      </c>
      <c r="B39" t="s">
        <v>3153</v>
      </c>
      <c r="C39" s="179" t="str">
        <f t="shared" si="107"/>
        <v>Letecký benzín</v>
      </c>
      <c r="D39" s="215">
        <f ca="1">CHOOSE(D$6,SUMIFS(INDIRECT("EB[" &amp; D$12 &amp; "]"),EB[indic_nrg],$A38,EB[Nositel],$B39,EB[Výběr],1,EB[unit],"TJ"),INDEX($BO39:$DW39,,D$4),D$9/(INDEX(Roky_výhled,,D$8)-Last_Bil)*(INDEX($BO39:$DW39,,D$8)-INDEX($D39:$BL39,,$E$1))+INDEX($D39:$BL39,,$E$1),D$9/(INDEX(Roky_výhled,,D$8)-INDEX(Roky_výhled,,D$8-1))*(INDEX($BO39:$DW39,,D$8)-INDEX($BO39:$DW39,,D$8-1))+INDEX($BO39:$DW39,,D$8-1))</f>
        <v>0</v>
      </c>
      <c r="E39" s="173">
        <f ca="1">CHOOSE(E$6,SUMIFS(INDIRECT("EB[" &amp; E$12 &amp; "]"),EB[indic_nrg],$A38,EB[Nositel],$B39,EB[Výběr],1,EB[unit],"TJ"),INDEX($BO39:$DW39,,E$4),E$9/(INDEX(Roky_výhled,,E$8)-Last_Bil)*(INDEX($BO39:$DW39,,E$8)-INDEX($D39:$BL39,,$E$1))+INDEX($D39:$BL39,,$E$1),E$9/(INDEX(Roky_výhled,,E$8)-INDEX(Roky_výhled,,E$8-1))*(INDEX($BO39:$DW39,,E$8)-INDEX($BO39:$DW39,,E$8-1))+INDEX($BO39:$DW39,,E$8-1))</f>
        <v>0</v>
      </c>
      <c r="F39" s="173">
        <f ca="1">CHOOSE(F$6,SUMIFS(INDIRECT("EB[" &amp; F$12 &amp; "]"),EB[indic_nrg],$A38,EB[Nositel],$B39,EB[Výběr],1,EB[unit],"TJ"),INDEX($BO39:$DW39,,F$4),F$9/(INDEX(Roky_výhled,,F$8)-Last_Bil)*(INDEX($BO39:$DW39,,F$8)-INDEX($D39:$BL39,,$E$1))+INDEX($D39:$BL39,,$E$1),F$9/(INDEX(Roky_výhled,,F$8)-INDEX(Roky_výhled,,F$8-1))*(INDEX($BO39:$DW39,,F$8)-INDEX($BO39:$DW39,,F$8-1))+INDEX($BO39:$DW39,,F$8-1))</f>
        <v>0</v>
      </c>
      <c r="G39" s="173">
        <f ca="1">CHOOSE(G$6,SUMIFS(INDIRECT("EB[" &amp; G$12 &amp; "]"),EB[indic_nrg],$A38,EB[Nositel],$B39,EB[Výběr],1,EB[unit],"TJ"),INDEX($BO39:$DW39,,G$4),G$9/(INDEX(Roky_výhled,,G$8)-Last_Bil)*(INDEX($BO39:$DW39,,G$8)-INDEX($D39:$BL39,,$E$1))+INDEX($D39:$BL39,,$E$1),G$9/(INDEX(Roky_výhled,,G$8)-INDEX(Roky_výhled,,G$8-1))*(INDEX($BO39:$DW39,,G$8)-INDEX($BO39:$DW39,,G$8-1))+INDEX($BO39:$DW39,,G$8-1))</f>
        <v>0</v>
      </c>
      <c r="H39" s="173">
        <f ca="1">CHOOSE(H$6,SUMIFS(INDIRECT("EB[" &amp; H$12 &amp; "]"),EB[indic_nrg],$A38,EB[Nositel],$B39,EB[Výběr],1,EB[unit],"TJ"),INDEX($BO39:$DW39,,H$4),H$9/(INDEX(Roky_výhled,,H$8)-Last_Bil)*(INDEX($BO39:$DW39,,H$8)-INDEX($D39:$BL39,,$E$1))+INDEX($D39:$BL39,,$E$1),H$9/(INDEX(Roky_výhled,,H$8)-INDEX(Roky_výhled,,H$8-1))*(INDEX($BO39:$DW39,,H$8)-INDEX($BO39:$DW39,,H$8-1))+INDEX($BO39:$DW39,,H$8-1))</f>
        <v>0</v>
      </c>
      <c r="I39" s="173">
        <f ca="1">CHOOSE(I$6,SUMIFS(INDIRECT("EB[" &amp; I$12 &amp; "]"),EB[indic_nrg],$A38,EB[Nositel],$B39,EB[Výběr],1,EB[unit],"TJ"),INDEX($BO39:$DW39,,I$4),I$9/(INDEX(Roky_výhled,,I$8)-Last_Bil)*(INDEX($BO39:$DW39,,I$8)-INDEX($D39:$BL39,,$E$1))+INDEX($D39:$BL39,,$E$1),I$9/(INDEX(Roky_výhled,,I$8)-INDEX(Roky_výhled,,I$8-1))*(INDEX($BO39:$DW39,,I$8)-INDEX($BO39:$DW39,,I$8-1))+INDEX($BO39:$DW39,,I$8-1))</f>
        <v>0</v>
      </c>
      <c r="J39" s="173">
        <f ca="1">CHOOSE(J$6,SUMIFS(INDIRECT("EB[" &amp; J$12 &amp; "]"),EB[indic_nrg],$A38,EB[Nositel],$B39,EB[Výběr],1,EB[unit],"TJ"),INDEX($BO39:$DW39,,J$4),J$9/(INDEX(Roky_výhled,,J$8)-Last_Bil)*(INDEX($BO39:$DW39,,J$8)-INDEX($D39:$BL39,,$E$1))+INDEX($D39:$BL39,,$E$1),J$9/(INDEX(Roky_výhled,,J$8)-INDEX(Roky_výhled,,J$8-1))*(INDEX($BO39:$DW39,,J$8)-INDEX($BO39:$DW39,,J$8-1))+INDEX($BO39:$DW39,,J$8-1))</f>
        <v>0</v>
      </c>
      <c r="K39" s="173">
        <f ca="1">CHOOSE(K$6,SUMIFS(INDIRECT("EB[" &amp; K$12 &amp; "]"),EB[indic_nrg],$A38,EB[Nositel],$B39,EB[Výběr],1,EB[unit],"TJ"),INDEX($BO39:$DW39,,K$4),K$9/(INDEX(Roky_výhled,,K$8)-Last_Bil)*(INDEX($BO39:$DW39,,K$8)-INDEX($D39:$BL39,,$E$1))+INDEX($D39:$BL39,,$E$1),K$9/(INDEX(Roky_výhled,,K$8)-INDEX(Roky_výhled,,K$8-1))*(INDEX($BO39:$DW39,,K$8)-INDEX($BO39:$DW39,,K$8-1))+INDEX($BO39:$DW39,,K$8-1))</f>
        <v>0</v>
      </c>
      <c r="L39" s="173">
        <f ca="1">CHOOSE(L$6,SUMIFS(INDIRECT("EB[" &amp; L$12 &amp; "]"),EB[indic_nrg],$A38,EB[Nositel],$B39,EB[Výběr],1,EB[unit],"TJ"),INDEX($BO39:$DW39,,L$4),L$9/(INDEX(Roky_výhled,,L$8)-Last_Bil)*(INDEX($BO39:$DW39,,L$8)-INDEX($D39:$BL39,,$E$1))+INDEX($D39:$BL39,,$E$1),L$9/(INDEX(Roky_výhled,,L$8)-INDEX(Roky_výhled,,L$8-1))*(INDEX($BO39:$DW39,,L$8)-INDEX($BO39:$DW39,,L$8-1))+INDEX($BO39:$DW39,,L$8-1))</f>
        <v>0</v>
      </c>
      <c r="M39" s="173">
        <f ca="1">CHOOSE(M$6,SUMIFS(INDIRECT("EB[" &amp; M$12 &amp; "]"),EB[indic_nrg],$A38,EB[Nositel],$B39,EB[Výběr],1,EB[unit],"TJ"),INDEX($BO39:$DW39,,M$4),M$9/(INDEX(Roky_výhled,,M$8)-Last_Bil)*(INDEX($BO39:$DW39,,M$8)-INDEX($D39:$BL39,,$E$1))+INDEX($D39:$BL39,,$E$1),M$9/(INDEX(Roky_výhled,,M$8)-INDEX(Roky_výhled,,M$8-1))*(INDEX($BO39:$DW39,,M$8)-INDEX($BO39:$DW39,,M$8-1))+INDEX($BO39:$DW39,,M$8-1))</f>
        <v>0</v>
      </c>
      <c r="N39" s="173">
        <f ca="1">CHOOSE(N$6,SUMIFS(INDIRECT("EB[" &amp; N$12 &amp; "]"),EB[indic_nrg],$A38,EB[Nositel],$B39,EB[Výběr],1,EB[unit],"TJ"),INDEX($BO39:$DW39,,N$4),N$9/(INDEX(Roky_výhled,,N$8)-Last_Bil)*(INDEX($BO39:$DW39,,N$8)-INDEX($D39:$BL39,,$E$1))+INDEX($D39:$BL39,,$E$1),N$9/(INDEX(Roky_výhled,,N$8)-INDEX(Roky_výhled,,N$8-1))*(INDEX($BO39:$DW39,,N$8)-INDEX($BO39:$DW39,,N$8-1))+INDEX($BO39:$DW39,,N$8-1))</f>
        <v>0</v>
      </c>
      <c r="O39" s="173">
        <f ca="1">CHOOSE(O$6,SUMIFS(INDIRECT("EB[" &amp; O$12 &amp; "]"),EB[indic_nrg],$A38,EB[Nositel],$B39,EB[Výběr],1,EB[unit],"TJ"),INDEX($BO39:$DW39,,O$4),O$9/(INDEX(Roky_výhled,,O$8)-Last_Bil)*(INDEX($BO39:$DW39,,O$8)-INDEX($D39:$BL39,,$E$1))+INDEX($D39:$BL39,,$E$1),O$9/(INDEX(Roky_výhled,,O$8)-INDEX(Roky_výhled,,O$8-1))*(INDEX($BO39:$DW39,,O$8)-INDEX($BO39:$DW39,,O$8-1))+INDEX($BO39:$DW39,,O$8-1))</f>
        <v>0</v>
      </c>
      <c r="P39" s="173">
        <f ca="1">CHOOSE(P$6,SUMIFS(INDIRECT("EB[" &amp; P$12 &amp; "]"),EB[indic_nrg],$A38,EB[Nositel],$B39,EB[Výběr],1,EB[unit],"TJ"),INDEX($BO39:$DW39,,P$4),P$9/(INDEX(Roky_výhled,,P$8)-Last_Bil)*(INDEX($BO39:$DW39,,P$8)-INDEX($D39:$BL39,,$E$1))+INDEX($D39:$BL39,,$E$1),P$9/(INDEX(Roky_výhled,,P$8)-INDEX(Roky_výhled,,P$8-1))*(INDEX($BO39:$DW39,,P$8)-INDEX($BO39:$DW39,,P$8-1))+INDEX($BO39:$DW39,,P$8-1))</f>
        <v>0</v>
      </c>
      <c r="Q39" s="173">
        <f ca="1">CHOOSE(Q$6,SUMIFS(INDIRECT("EB[" &amp; Q$12 &amp; "]"),EB[indic_nrg],$A38,EB[Nositel],$B39,EB[Výběr],1,EB[unit],"TJ"),INDEX($BO39:$DW39,,Q$4),Q$9/(INDEX(Roky_výhled,,Q$8)-Last_Bil)*(INDEX($BO39:$DW39,,Q$8)-INDEX($D39:$BL39,,$E$1))+INDEX($D39:$BL39,,$E$1),Q$9/(INDEX(Roky_výhled,,Q$8)-INDEX(Roky_výhled,,Q$8-1))*(INDEX($BO39:$DW39,,Q$8)-INDEX($BO39:$DW39,,Q$8-1))+INDEX($BO39:$DW39,,Q$8-1))</f>
        <v>0</v>
      </c>
      <c r="R39" s="173">
        <f ca="1">CHOOSE(R$6,SUMIFS(INDIRECT("EB[" &amp; R$12 &amp; "]"),EB[indic_nrg],$A38,EB[Nositel],$B39,EB[Výběr],1,EB[unit],"TJ"),INDEX($BO39:$DW39,,R$4),R$9/(INDEX(Roky_výhled,,R$8)-Last_Bil)*(INDEX($BO39:$DW39,,R$8)-INDEX($D39:$BL39,,$E$1))+INDEX($D39:$BL39,,$E$1),R$9/(INDEX(Roky_výhled,,R$8)-INDEX(Roky_výhled,,R$8-1))*(INDEX($BO39:$DW39,,R$8)-INDEX($BO39:$DW39,,R$8-1))+INDEX($BO39:$DW39,,R$8-1))</f>
        <v>0</v>
      </c>
      <c r="S39" s="173">
        <f ca="1">CHOOSE(S$6,SUMIFS(INDIRECT("EB[" &amp; S$12 &amp; "]"),EB[indic_nrg],$A38,EB[Nositel],$B39,EB[Výběr],1,EB[unit],"TJ"),INDEX($BO39:$DW39,,S$4),S$9/(INDEX(Roky_výhled,,S$8)-Last_Bil)*(INDEX($BO39:$DW39,,S$8)-INDEX($D39:$BL39,,$E$1))+INDEX($D39:$BL39,,$E$1),S$9/(INDEX(Roky_výhled,,S$8)-INDEX(Roky_výhled,,S$8-1))*(INDEX($BO39:$DW39,,S$8)-INDEX($BO39:$DW39,,S$8-1))+INDEX($BO39:$DW39,,S$8-1))</f>
        <v>0</v>
      </c>
      <c r="T39" s="173">
        <f ca="1">CHOOSE(T$6,SUMIFS(INDIRECT("EB[" &amp; T$12 &amp; "]"),EB[indic_nrg],$A38,EB[Nositel],$B39,EB[Výběr],1,EB[unit],"TJ"),INDEX($BO39:$DW39,,T$4),T$9/(INDEX(Roky_výhled,,T$8)-Last_Bil)*(INDEX($BO39:$DW39,,T$8)-INDEX($D39:$BL39,,$E$1))+INDEX($D39:$BL39,,$E$1),T$9/(INDEX(Roky_výhled,,T$8)-INDEX(Roky_výhled,,T$8-1))*(INDEX($BO39:$DW39,,T$8)-INDEX($BO39:$DW39,,T$8-1))+INDEX($BO39:$DW39,,T$8-1))</f>
        <v>0</v>
      </c>
      <c r="U39" s="173">
        <f ca="1">CHOOSE(U$6,SUMIFS(INDIRECT("EB[" &amp; U$12 &amp; "]"),EB[indic_nrg],$A38,EB[Nositel],$B39,EB[Výběr],1,EB[unit],"TJ"),INDEX($BO39:$DW39,,U$4),U$9/(INDEX(Roky_výhled,,U$8)-Last_Bil)*(INDEX($BO39:$DW39,,U$8)-INDEX($D39:$BL39,,$E$1))+INDEX($D39:$BL39,,$E$1),U$9/(INDEX(Roky_výhled,,U$8)-INDEX(Roky_výhled,,U$8-1))*(INDEX($BO39:$DW39,,U$8)-INDEX($BO39:$DW39,,U$8-1))+INDEX($BO39:$DW39,,U$8-1))</f>
        <v>0</v>
      </c>
      <c r="V39" s="173">
        <f ca="1">CHOOSE(V$6,SUMIFS(INDIRECT("EB[" &amp; V$12 &amp; "]"),EB[indic_nrg],$A38,EB[Nositel],$B39,EB[Výběr],1,EB[unit],"TJ"),INDEX($BO39:$DW39,,V$4),V$9/(INDEX(Roky_výhled,,V$8)-Last_Bil)*(INDEX($BO39:$DW39,,V$8)-INDEX($D39:$BL39,,$E$1))+INDEX($D39:$BL39,,$E$1),V$9/(INDEX(Roky_výhled,,V$8)-INDEX(Roky_výhled,,V$8-1))*(INDEX($BO39:$DW39,,V$8)-INDEX($BO39:$DW39,,V$8-1))+INDEX($BO39:$DW39,,V$8-1))</f>
        <v>0</v>
      </c>
      <c r="W39" s="173">
        <f ca="1">CHOOSE(W$6,SUMIFS(INDIRECT("EB[" &amp; W$12 &amp; "]"),EB[indic_nrg],$A38,EB[Nositel],$B39,EB[Výběr],1,EB[unit],"TJ"),INDEX($BO39:$DW39,,W$4),W$9/(INDEX(Roky_výhled,,W$8)-Last_Bil)*(INDEX($BO39:$DW39,,W$8)-INDEX($D39:$BL39,,$E$1))+INDEX($D39:$BL39,,$E$1),W$9/(INDEX(Roky_výhled,,W$8)-INDEX(Roky_výhled,,W$8-1))*(INDEX($BO39:$DW39,,W$8)-INDEX($BO39:$DW39,,W$8-1))+INDEX($BO39:$DW39,,W$8-1))</f>
        <v>0</v>
      </c>
      <c r="X39" s="173">
        <f ca="1">CHOOSE(X$6,SUMIFS(INDIRECT("EB[" &amp; X$12 &amp; "]"),EB[indic_nrg],$A38,EB[Nositel],$B39,EB[Výběr],1,EB[unit],"TJ"),INDEX($BO39:$DW39,,X$4),X$9/(INDEX(Roky_výhled,,X$8)-Last_Bil)*(INDEX($BO39:$DW39,,X$8)-INDEX($D39:$BL39,,$E$1))+INDEX($D39:$BL39,,$E$1),X$9/(INDEX(Roky_výhled,,X$8)-INDEX(Roky_výhled,,X$8-1))*(INDEX($BO39:$DW39,,X$8)-INDEX($BO39:$DW39,,X$8-1))+INDEX($BO39:$DW39,,X$8-1))</f>
        <v>0</v>
      </c>
      <c r="Y39" s="173">
        <f ca="1">CHOOSE(Y$6,SUMIFS(INDIRECT("EB[" &amp; Y$12 &amp; "]"),EB[indic_nrg],$A38,EB[Nositel],$B39,EB[Výběr],1,EB[unit],"TJ"),INDEX($BO39:$DW39,,Y$4),Y$9/(INDEX(Roky_výhled,,Y$8)-Last_Bil)*(INDEX($BO39:$DW39,,Y$8)-INDEX($D39:$BL39,,$E$1))+INDEX($D39:$BL39,,$E$1),Y$9/(INDEX(Roky_výhled,,Y$8)-INDEX(Roky_výhled,,Y$8-1))*(INDEX($BO39:$DW39,,Y$8)-INDEX($BO39:$DW39,,Y$8-1))+INDEX($BO39:$DW39,,Y$8-1))</f>
        <v>0</v>
      </c>
      <c r="Z39" s="173">
        <f ca="1">CHOOSE(Z$6,SUMIFS(INDIRECT("EB[" &amp; Z$12 &amp; "]"),EB[indic_nrg],$A38,EB[Nositel],$B39,EB[Výběr],1,EB[unit],"TJ"),INDEX($BO39:$DW39,,Z$4),Z$9/(INDEX(Roky_výhled,,Z$8)-Last_Bil)*(INDEX($BO39:$DW39,,Z$8)-INDEX($D39:$BL39,,$E$1))+INDEX($D39:$BL39,,$E$1),Z$9/(INDEX(Roky_výhled,,Z$8)-INDEX(Roky_výhled,,Z$8-1))*(INDEX($BO39:$DW39,,Z$8)-INDEX($BO39:$DW39,,Z$8-1))+INDEX($BO39:$DW39,,Z$8-1))</f>
        <v>0</v>
      </c>
      <c r="AA39" s="173">
        <f ca="1">CHOOSE(AA$6,SUMIFS(INDIRECT("EB[" &amp; AA$12 &amp; "]"),EB[indic_nrg],$A38,EB[Nositel],$B39,EB[Výběr],1,EB[unit],"TJ"),INDEX($BO39:$DW39,,AA$4),AA$9/(INDEX(Roky_výhled,,AA$8)-Last_Bil)*(INDEX($BO39:$DW39,,AA$8)-INDEX($D39:$BL39,,$E$1))+INDEX($D39:$BL39,,$E$1),AA$9/(INDEX(Roky_výhled,,AA$8)-INDEX(Roky_výhled,,AA$8-1))*(INDEX($BO39:$DW39,,AA$8)-INDEX($BO39:$DW39,,AA$8-1))+INDEX($BO39:$DW39,,AA$8-1))</f>
        <v>0</v>
      </c>
      <c r="AB39" s="173">
        <f ca="1">CHOOSE(AB$6,SUMIFS(INDIRECT("EB[" &amp; AB$12 &amp; "]"),EB[indic_nrg],$A38,EB[Nositel],$B39,EB[Výběr],1,EB[unit],"TJ"),INDEX($BO39:$DW39,,AB$4),AB$9/(INDEX(Roky_výhled,,AB$8)-Last_Bil)*(INDEX($BO39:$DW39,,AB$8)-INDEX($D39:$BL39,,$E$1))+INDEX($D39:$BL39,,$E$1),AB$9/(INDEX(Roky_výhled,,AB$8)-INDEX(Roky_výhled,,AB$8-1))*(INDEX($BO39:$DW39,,AB$8)-INDEX($BO39:$DW39,,AB$8-1))+INDEX($BO39:$DW39,,AB$8-1))</f>
        <v>0</v>
      </c>
      <c r="AC39" s="173">
        <f ca="1">CHOOSE(AC$6,SUMIFS(INDIRECT("EB[" &amp; AC$12 &amp; "]"),EB[indic_nrg],$A38,EB[Nositel],$B39,EB[Výběr],1,EB[unit],"TJ"),INDEX($BO39:$DW39,,AC$4),AC$9/(INDEX(Roky_výhled,,AC$8)-Last_Bil)*(INDEX($BO39:$DW39,,AC$8)-INDEX($D39:$BL39,,$E$1))+INDEX($D39:$BL39,,$E$1),AC$9/(INDEX(Roky_výhled,,AC$8)-INDEX(Roky_výhled,,AC$8-1))*(INDEX($BO39:$DW39,,AC$8)-INDEX($BO39:$DW39,,AC$8-1))+INDEX($BO39:$DW39,,AC$8-1))</f>
        <v>0</v>
      </c>
      <c r="AD39" s="173">
        <f ca="1">CHOOSE(AD$6,SUMIFS(INDIRECT("EB[" &amp; AD$12 &amp; "]"),EB[indic_nrg],$A38,EB[Nositel],$B39,EB[Výběr],1,EB[unit],"TJ"),INDEX($BO39:$DW39,,AD$4),AD$9/(INDEX(Roky_výhled,,AD$8)-Last_Bil)*(INDEX($BO39:$DW39,,AD$8)-INDEX($D39:$BL39,,$E$1))+INDEX($D39:$BL39,,$E$1),AD$9/(INDEX(Roky_výhled,,AD$8)-INDEX(Roky_výhled,,AD$8-1))*(INDEX($BO39:$DW39,,AD$8)-INDEX($BO39:$DW39,,AD$8-1))+INDEX($BO39:$DW39,,AD$8-1))</f>
        <v>0</v>
      </c>
      <c r="AE39" s="173">
        <f ca="1">CHOOSE(AE$6,SUMIFS(INDIRECT("EB[" &amp; AE$12 &amp; "]"),EB[indic_nrg],$A38,EB[Nositel],$B39,EB[Výběr],1,EB[unit],"TJ"),INDEX($BO39:$DW39,,AE$4),AE$9/(INDEX(Roky_výhled,,AE$8)-Last_Bil)*(INDEX($BO39:$DW39,,AE$8)-INDEX($D39:$BL39,,$E$1))+INDEX($D39:$BL39,,$E$1),AE$9/(INDEX(Roky_výhled,,AE$8)-INDEX(Roky_výhled,,AE$8-1))*(INDEX($BO39:$DW39,,AE$8)-INDEX($BO39:$DW39,,AE$8-1))+INDEX($BO39:$DW39,,AE$8-1))</f>
        <v>0</v>
      </c>
      <c r="AF39" s="173">
        <f ca="1">CHOOSE(AF$6,SUMIFS(INDIRECT("EB[" &amp; AF$12 &amp; "]"),EB[indic_nrg],$A38,EB[Nositel],$B39,EB[Výběr],1,EB[unit],"TJ"),INDEX($BO39:$DW39,,AF$4),AF$9/(INDEX(Roky_výhled,,AF$8)-Last_Bil)*(INDEX($BO39:$DW39,,AF$8)-INDEX($D39:$BL39,,$E$1))+INDEX($D39:$BL39,,$E$1),AF$9/(INDEX(Roky_výhled,,AF$8)-INDEX(Roky_výhled,,AF$8-1))*(INDEX($BO39:$DW39,,AF$8)-INDEX($BO39:$DW39,,AF$8-1))+INDEX($BO39:$DW39,,AF$8-1))</f>
        <v>0</v>
      </c>
      <c r="AG39" s="173">
        <f ca="1">CHOOSE(AG$6,SUMIFS(INDIRECT("EB[" &amp; AG$12 &amp; "]"),EB[indic_nrg],$A38,EB[Nositel],$B39,EB[Výběr],1,EB[unit],"TJ"),INDEX($BO39:$DW39,,AG$4),AG$9/(INDEX(Roky_výhled,,AG$8)-Last_Bil)*(INDEX($BO39:$DW39,,AG$8)-INDEX($D39:$BL39,,$E$1))+INDEX($D39:$BL39,,$E$1),AG$9/(INDEX(Roky_výhled,,AG$8)-INDEX(Roky_výhled,,AG$8-1))*(INDEX($BO39:$DW39,,AG$8)-INDEX($BO39:$DW39,,AG$8-1))+INDEX($BO39:$DW39,,AG$8-1))</f>
        <v>0</v>
      </c>
      <c r="AH39" s="173">
        <f ca="1">CHOOSE(AH$6,SUMIFS(INDIRECT("EB[" &amp; AH$12 &amp; "]"),EB[indic_nrg],$A38,EB[Nositel],$B39,EB[Výběr],1,EB[unit],"TJ"),INDEX($BO39:$DW39,,AH$4),AH$9/(INDEX(Roky_výhled,,AH$8)-Last_Bil)*(INDEX($BO39:$DW39,,AH$8)-INDEX($D39:$BL39,,$E$1))+INDEX($D39:$BL39,,$E$1),AH$9/(INDEX(Roky_výhled,,AH$8)-INDEX(Roky_výhled,,AH$8-1))*(INDEX($BO39:$DW39,,AH$8)-INDEX($BO39:$DW39,,AH$8-1))+INDEX($BO39:$DW39,,AH$8-1))</f>
        <v>0</v>
      </c>
      <c r="AI39" s="173">
        <f ca="1">CHOOSE(AI$6,SUMIFS(INDIRECT("EB[" &amp; AI$12 &amp; "]"),EB[indic_nrg],$A38,EB[Nositel],$B39,EB[Výběr],1,EB[unit],"TJ"),INDEX($BO39:$DW39,,AI$4),AI$9/(INDEX(Roky_výhled,,AI$8)-Last_Bil)*(INDEX($BO39:$DW39,,AI$8)-INDEX($D39:$BL39,,$E$1))+INDEX($D39:$BL39,,$E$1),AI$9/(INDEX(Roky_výhled,,AI$8)-INDEX(Roky_výhled,,AI$8-1))*(INDEX($BO39:$DW39,,AI$8)-INDEX($BO39:$DW39,,AI$8-1))+INDEX($BO39:$DW39,,AI$8-1))</f>
        <v>0</v>
      </c>
      <c r="AJ39" s="173">
        <f ca="1">CHOOSE(AJ$6,SUMIFS(INDIRECT("EB[" &amp; AJ$12 &amp; "]"),EB[indic_nrg],$A38,EB[Nositel],$B39,EB[Výběr],1,EB[unit],"TJ"),INDEX($BO39:$DW39,,AJ$4),AJ$9/(INDEX(Roky_výhled,,AJ$8)-Last_Bil)*(INDEX($BO39:$DW39,,AJ$8)-INDEX($D39:$BL39,,$E$1))+INDEX($D39:$BL39,,$E$1),AJ$9/(INDEX(Roky_výhled,,AJ$8)-INDEX(Roky_výhled,,AJ$8-1))*(INDEX($BO39:$DW39,,AJ$8)-INDEX($BO39:$DW39,,AJ$8-1))+INDEX($BO39:$DW39,,AJ$8-1))</f>
        <v>0</v>
      </c>
      <c r="AK39" s="173">
        <f ca="1">CHOOSE(AK$6,SUMIFS(INDIRECT("EB[" &amp; AK$12 &amp; "]"),EB[indic_nrg],$A38,EB[Nositel],$B39,EB[Výběr],1,EB[unit],"TJ"),INDEX($BO39:$DW39,,AK$4),AK$9/(INDEX(Roky_výhled,,AK$8)-Last_Bil)*(INDEX($BO39:$DW39,,AK$8)-INDEX($D39:$BL39,,$E$1))+INDEX($D39:$BL39,,$E$1),AK$9/(INDEX(Roky_výhled,,AK$8)-INDEX(Roky_výhled,,AK$8-1))*(INDEX($BO39:$DW39,,AK$8)-INDEX($BO39:$DW39,,AK$8-1))+INDEX($BO39:$DW39,,AK$8-1))</f>
        <v>0</v>
      </c>
      <c r="AL39" s="173">
        <f ca="1">CHOOSE(AL$6,SUMIFS(INDIRECT("EB[" &amp; AL$12 &amp; "]"),EB[indic_nrg],$A38,EB[Nositel],$B39,EB[Výběr],1,EB[unit],"TJ"),INDEX($BO39:$DW39,,AL$4),AL$9/(INDEX(Roky_výhled,,AL$8)-Last_Bil)*(INDEX($BO39:$DW39,,AL$8)-INDEX($D39:$BL39,,$E$1))+INDEX($D39:$BL39,,$E$1),AL$9/(INDEX(Roky_výhled,,AL$8)-INDEX(Roky_výhled,,AL$8-1))*(INDEX($BO39:$DW39,,AL$8)-INDEX($BO39:$DW39,,AL$8-1))+INDEX($BO39:$DW39,,AL$8-1))</f>
        <v>0</v>
      </c>
      <c r="AM39" s="173">
        <f ca="1">CHOOSE(AM$6,SUMIFS(INDIRECT("EB[" &amp; AM$12 &amp; "]"),EB[indic_nrg],$A38,EB[Nositel],$B39,EB[Výběr],1,EB[unit],"TJ"),INDEX($BO39:$DW39,,AM$4),AM$9/(INDEX(Roky_výhled,,AM$8)-Last_Bil)*(INDEX($BO39:$DW39,,AM$8)-INDEX($D39:$BL39,,$E$1))+INDEX($D39:$BL39,,$E$1),AM$9/(INDEX(Roky_výhled,,AM$8)-INDEX(Roky_výhled,,AM$8-1))*(INDEX($BO39:$DW39,,AM$8)-INDEX($BO39:$DW39,,AM$8-1))+INDEX($BO39:$DW39,,AM$8-1))</f>
        <v>0</v>
      </c>
      <c r="AN39" s="173">
        <f ca="1">CHOOSE(AN$6,SUMIFS(INDIRECT("EB[" &amp; AN$12 &amp; "]"),EB[indic_nrg],$A38,EB[Nositel],$B39,EB[Výběr],1,EB[unit],"TJ"),INDEX($BO39:$DW39,,AN$4),AN$9/(INDEX(Roky_výhled,,AN$8)-Last_Bil)*(INDEX($BO39:$DW39,,AN$8)-INDEX($D39:$BL39,,$E$1))+INDEX($D39:$BL39,,$E$1),AN$9/(INDEX(Roky_výhled,,AN$8)-INDEX(Roky_výhled,,AN$8-1))*(INDEX($BO39:$DW39,,AN$8)-INDEX($BO39:$DW39,,AN$8-1))+INDEX($BO39:$DW39,,AN$8-1))</f>
        <v>0</v>
      </c>
      <c r="AO39" s="173">
        <f ca="1">CHOOSE(AO$6,SUMIFS(INDIRECT("EB[" &amp; AO$12 &amp; "]"),EB[indic_nrg],$A38,EB[Nositel],$B39,EB[Výběr],1,EB[unit],"TJ"),INDEX($BO39:$DW39,,AO$4),AO$9/(INDEX(Roky_výhled,,AO$8)-Last_Bil)*(INDEX($BO39:$DW39,,AO$8)-INDEX($D39:$BL39,,$E$1))+INDEX($D39:$BL39,,$E$1),AO$9/(INDEX(Roky_výhled,,AO$8)-INDEX(Roky_výhled,,AO$8-1))*(INDEX($BO39:$DW39,,AO$8)-INDEX($BO39:$DW39,,AO$8-1))+INDEX($BO39:$DW39,,AO$8-1))</f>
        <v>0</v>
      </c>
      <c r="AP39" s="173">
        <f ca="1">CHOOSE(AP$6,SUMIFS(INDIRECT("EB[" &amp; AP$12 &amp; "]"),EB[indic_nrg],$A38,EB[Nositel],$B39,EB[Výběr],1,EB[unit],"TJ"),INDEX($BO39:$DW39,,AP$4),AP$9/(INDEX(Roky_výhled,,AP$8)-Last_Bil)*(INDEX($BO39:$DW39,,AP$8)-INDEX($D39:$BL39,,$E$1))+INDEX($D39:$BL39,,$E$1),AP$9/(INDEX(Roky_výhled,,AP$8)-INDEX(Roky_výhled,,AP$8-1))*(INDEX($BO39:$DW39,,AP$8)-INDEX($BO39:$DW39,,AP$8-1))+INDEX($BO39:$DW39,,AP$8-1))</f>
        <v>0</v>
      </c>
      <c r="AQ39" s="173">
        <f ca="1">CHOOSE(AQ$6,SUMIFS(INDIRECT("EB[" &amp; AQ$12 &amp; "]"),EB[indic_nrg],$A38,EB[Nositel],$B39,EB[Výběr],1,EB[unit],"TJ"),INDEX($BO39:$DW39,,AQ$4),AQ$9/(INDEX(Roky_výhled,,AQ$8)-Last_Bil)*(INDEX($BO39:$DW39,,AQ$8)-INDEX($D39:$BL39,,$E$1))+INDEX($D39:$BL39,,$E$1),AQ$9/(INDEX(Roky_výhled,,AQ$8)-INDEX(Roky_výhled,,AQ$8-1))*(INDEX($BO39:$DW39,,AQ$8)-INDEX($BO39:$DW39,,AQ$8-1))+INDEX($BO39:$DW39,,AQ$8-1))</f>
        <v>0</v>
      </c>
      <c r="AR39" s="173">
        <f ca="1">CHOOSE(AR$6,SUMIFS(INDIRECT("EB[" &amp; AR$12 &amp; "]"),EB[indic_nrg],$A38,EB[Nositel],$B39,EB[Výběr],1,EB[unit],"TJ"),INDEX($BO39:$DW39,,AR$4),AR$9/(INDEX(Roky_výhled,,AR$8)-Last_Bil)*(INDEX($BO39:$DW39,,AR$8)-INDEX($D39:$BL39,,$E$1))+INDEX($D39:$BL39,,$E$1),AR$9/(INDEX(Roky_výhled,,AR$8)-INDEX(Roky_výhled,,AR$8-1))*(INDEX($BO39:$DW39,,AR$8)-INDEX($BO39:$DW39,,AR$8-1))+INDEX($BO39:$DW39,,AR$8-1))</f>
        <v>0</v>
      </c>
      <c r="AS39" s="173">
        <f ca="1">CHOOSE(AS$6,SUMIFS(INDIRECT("EB[" &amp; AS$12 &amp; "]"),EB[indic_nrg],$A38,EB[Nositel],$B39,EB[Výběr],1,EB[unit],"TJ"),INDEX($BO39:$DW39,,AS$4),AS$9/(INDEX(Roky_výhled,,AS$8)-Last_Bil)*(INDEX($BO39:$DW39,,AS$8)-INDEX($D39:$BL39,,$E$1))+INDEX($D39:$BL39,,$E$1),AS$9/(INDEX(Roky_výhled,,AS$8)-INDEX(Roky_výhled,,AS$8-1))*(INDEX($BO39:$DW39,,AS$8)-INDEX($BO39:$DW39,,AS$8-1))+INDEX($BO39:$DW39,,AS$8-1))</f>
        <v>0</v>
      </c>
      <c r="AT39" s="173">
        <f ca="1">CHOOSE(AT$6,SUMIFS(INDIRECT("EB[" &amp; AT$12 &amp; "]"),EB[indic_nrg],$A38,EB[Nositel],$B39,EB[Výběr],1,EB[unit],"TJ"),INDEX($BO39:$DW39,,AT$4),AT$9/(INDEX(Roky_výhled,,AT$8)-Last_Bil)*(INDEX($BO39:$DW39,,AT$8)-INDEX($D39:$BL39,,$E$1))+INDEX($D39:$BL39,,$E$1),AT$9/(INDEX(Roky_výhled,,AT$8)-INDEX(Roky_výhled,,AT$8-1))*(INDEX($BO39:$DW39,,AT$8)-INDEX($BO39:$DW39,,AT$8-1))+INDEX($BO39:$DW39,,AT$8-1))</f>
        <v>0</v>
      </c>
      <c r="AU39" s="173">
        <f ca="1">CHOOSE(AU$6,SUMIFS(INDIRECT("EB[" &amp; AU$12 &amp; "]"),EB[indic_nrg],$A38,EB[Nositel],$B39,EB[Výběr],1,EB[unit],"TJ"),INDEX($BO39:$DW39,,AU$4),AU$9/(INDEX(Roky_výhled,,AU$8)-Last_Bil)*(INDEX($BO39:$DW39,,AU$8)-INDEX($D39:$BL39,,$E$1))+INDEX($D39:$BL39,,$E$1),AU$9/(INDEX(Roky_výhled,,AU$8)-INDEX(Roky_výhled,,AU$8-1))*(INDEX($BO39:$DW39,,AU$8)-INDEX($BO39:$DW39,,AU$8-1))+INDEX($BO39:$DW39,,AU$8-1))</f>
        <v>0</v>
      </c>
      <c r="AV39" s="173">
        <f ca="1">CHOOSE(AV$6,SUMIFS(INDIRECT("EB[" &amp; AV$12 &amp; "]"),EB[indic_nrg],$A38,EB[Nositel],$B39,EB[Výběr],1,EB[unit],"TJ"),INDEX($BO39:$DW39,,AV$4),AV$9/(INDEX(Roky_výhled,,AV$8)-Last_Bil)*(INDEX($BO39:$DW39,,AV$8)-INDEX($D39:$BL39,,$E$1))+INDEX($D39:$BL39,,$E$1),AV$9/(INDEX(Roky_výhled,,AV$8)-INDEX(Roky_výhled,,AV$8-1))*(INDEX($BO39:$DW39,,AV$8)-INDEX($BO39:$DW39,,AV$8-1))+INDEX($BO39:$DW39,,AV$8-1))</f>
        <v>0</v>
      </c>
      <c r="AW39" s="173">
        <f ca="1">CHOOSE(AW$6,SUMIFS(INDIRECT("EB[" &amp; AW$12 &amp; "]"),EB[indic_nrg],$A38,EB[Nositel],$B39,EB[Výběr],1,EB[unit],"TJ"),INDEX($BO39:$DW39,,AW$4),AW$9/(INDEX(Roky_výhled,,AW$8)-Last_Bil)*(INDEX($BO39:$DW39,,AW$8)-INDEX($D39:$BL39,,$E$1))+INDEX($D39:$BL39,,$E$1),AW$9/(INDEX(Roky_výhled,,AW$8)-INDEX(Roky_výhled,,AW$8-1))*(INDEX($BO39:$DW39,,AW$8)-INDEX($BO39:$DW39,,AW$8-1))+INDEX($BO39:$DW39,,AW$8-1))</f>
        <v>0</v>
      </c>
      <c r="AX39" s="173">
        <f ca="1">CHOOSE(AX$6,SUMIFS(INDIRECT("EB[" &amp; AX$12 &amp; "]"),EB[indic_nrg],$A38,EB[Nositel],$B39,EB[Výběr],1,EB[unit],"TJ"),INDEX($BO39:$DW39,,AX$4),AX$9/(INDEX(Roky_výhled,,AX$8)-Last_Bil)*(INDEX($BO39:$DW39,,AX$8)-INDEX($D39:$BL39,,$E$1))+INDEX($D39:$BL39,,$E$1),AX$9/(INDEX(Roky_výhled,,AX$8)-INDEX(Roky_výhled,,AX$8-1))*(INDEX($BO39:$DW39,,AX$8)-INDEX($BO39:$DW39,,AX$8-1))+INDEX($BO39:$DW39,,AX$8-1))</f>
        <v>0</v>
      </c>
      <c r="AY39" s="173">
        <f ca="1">CHOOSE(AY$6,SUMIFS(INDIRECT("EB[" &amp; AY$12 &amp; "]"),EB[indic_nrg],$A38,EB[Nositel],$B39,EB[Výběr],1,EB[unit],"TJ"),INDEX($BO39:$DW39,,AY$4),AY$9/(INDEX(Roky_výhled,,AY$8)-Last_Bil)*(INDEX($BO39:$DW39,,AY$8)-INDEX($D39:$BL39,,$E$1))+INDEX($D39:$BL39,,$E$1),AY$9/(INDEX(Roky_výhled,,AY$8)-INDEX(Roky_výhled,,AY$8-1))*(INDEX($BO39:$DW39,,AY$8)-INDEX($BO39:$DW39,,AY$8-1))+INDEX($BO39:$DW39,,AY$8-1))</f>
        <v>0</v>
      </c>
      <c r="AZ39" s="173">
        <f ca="1">CHOOSE(AZ$6,SUMIFS(INDIRECT("EB[" &amp; AZ$12 &amp; "]"),EB[indic_nrg],$A38,EB[Nositel],$B39,EB[Výběr],1,EB[unit],"TJ"),INDEX($BO39:$DW39,,AZ$4),AZ$9/(INDEX(Roky_výhled,,AZ$8)-Last_Bil)*(INDEX($BO39:$DW39,,AZ$8)-INDEX($D39:$BL39,,$E$1))+INDEX($D39:$BL39,,$E$1),AZ$9/(INDEX(Roky_výhled,,AZ$8)-INDEX(Roky_výhled,,AZ$8-1))*(INDEX($BO39:$DW39,,AZ$8)-INDEX($BO39:$DW39,,AZ$8-1))+INDEX($BO39:$DW39,,AZ$8-1))</f>
        <v>0</v>
      </c>
      <c r="BA39" s="173">
        <f ca="1">CHOOSE(BA$6,SUMIFS(INDIRECT("EB[" &amp; BA$12 &amp; "]"),EB[indic_nrg],$A38,EB[Nositel],$B39,EB[Výběr],1,EB[unit],"TJ"),INDEX($BO39:$DW39,,BA$4),BA$9/(INDEX(Roky_výhled,,BA$8)-Last_Bil)*(INDEX($BO39:$DW39,,BA$8)-INDEX($D39:$BL39,,$E$1))+INDEX($D39:$BL39,,$E$1),BA$9/(INDEX(Roky_výhled,,BA$8)-INDEX(Roky_výhled,,BA$8-1))*(INDEX($BO39:$DW39,,BA$8)-INDEX($BO39:$DW39,,BA$8-1))+INDEX($BO39:$DW39,,BA$8-1))</f>
        <v>0</v>
      </c>
      <c r="BB39" s="173">
        <f ca="1">CHOOSE(BB$6,SUMIFS(INDIRECT("EB[" &amp; BB$12 &amp; "]"),EB[indic_nrg],$A38,EB[Nositel],$B39,EB[Výběr],1,EB[unit],"TJ"),INDEX($BO39:$DW39,,BB$4),BB$9/(INDEX(Roky_výhled,,BB$8)-Last_Bil)*(INDEX($BO39:$DW39,,BB$8)-INDEX($D39:$BL39,,$E$1))+INDEX($D39:$BL39,,$E$1),BB$9/(INDEX(Roky_výhled,,BB$8)-INDEX(Roky_výhled,,BB$8-1))*(INDEX($BO39:$DW39,,BB$8)-INDEX($BO39:$DW39,,BB$8-1))+INDEX($BO39:$DW39,,BB$8-1))</f>
        <v>0</v>
      </c>
      <c r="BC39" s="173">
        <f ca="1">CHOOSE(BC$6,SUMIFS(INDIRECT("EB[" &amp; BC$12 &amp; "]"),EB[indic_nrg],$A38,EB[Nositel],$B39,EB[Výběr],1,EB[unit],"TJ"),INDEX($BO39:$DW39,,BC$4),BC$9/(INDEX(Roky_výhled,,BC$8)-Last_Bil)*(INDEX($BO39:$DW39,,BC$8)-INDEX($D39:$BL39,,$E$1))+INDEX($D39:$BL39,,$E$1),BC$9/(INDEX(Roky_výhled,,BC$8)-INDEX(Roky_výhled,,BC$8-1))*(INDEX($BO39:$DW39,,BC$8)-INDEX($BO39:$DW39,,BC$8-1))+INDEX($BO39:$DW39,,BC$8-1))</f>
        <v>0</v>
      </c>
      <c r="BD39" s="173">
        <f ca="1">CHOOSE(BD$6,SUMIFS(INDIRECT("EB[" &amp; BD$12 &amp; "]"),EB[indic_nrg],$A38,EB[Nositel],$B39,EB[Výběr],1,EB[unit],"TJ"),INDEX($BO39:$DW39,,BD$4),BD$9/(INDEX(Roky_výhled,,BD$8)-Last_Bil)*(INDEX($BO39:$DW39,,BD$8)-INDEX($D39:$BL39,,$E$1))+INDEX($D39:$BL39,,$E$1),BD$9/(INDEX(Roky_výhled,,BD$8)-INDEX(Roky_výhled,,BD$8-1))*(INDEX($BO39:$DW39,,BD$8)-INDEX($BO39:$DW39,,BD$8-1))+INDEX($BO39:$DW39,,BD$8-1))</f>
        <v>0</v>
      </c>
      <c r="BE39" s="173">
        <f ca="1">CHOOSE(BE$6,SUMIFS(INDIRECT("EB[" &amp; BE$12 &amp; "]"),EB[indic_nrg],$A38,EB[Nositel],$B39,EB[Výběr],1,EB[unit],"TJ"),INDEX($BO39:$DW39,,BE$4),BE$9/(INDEX(Roky_výhled,,BE$8)-Last_Bil)*(INDEX($BO39:$DW39,,BE$8)-INDEX($D39:$BL39,,$E$1))+INDEX($D39:$BL39,,$E$1),BE$9/(INDEX(Roky_výhled,,BE$8)-INDEX(Roky_výhled,,BE$8-1))*(INDEX($BO39:$DW39,,BE$8)-INDEX($BO39:$DW39,,BE$8-1))+INDEX($BO39:$DW39,,BE$8-1))</f>
        <v>0</v>
      </c>
      <c r="BF39" s="173">
        <f ca="1">CHOOSE(BF$6,SUMIFS(INDIRECT("EB[" &amp; BF$12 &amp; "]"),EB[indic_nrg],$A38,EB[Nositel],$B39,EB[Výběr],1,EB[unit],"TJ"),INDEX($BO39:$DW39,,BF$4),BF$9/(INDEX(Roky_výhled,,BF$8)-Last_Bil)*(INDEX($BO39:$DW39,,BF$8)-INDEX($D39:$BL39,,$E$1))+INDEX($D39:$BL39,,$E$1),BF$9/(INDEX(Roky_výhled,,BF$8)-INDEX(Roky_výhled,,BF$8-1))*(INDEX($BO39:$DW39,,BF$8)-INDEX($BO39:$DW39,,BF$8-1))+INDEX($BO39:$DW39,,BF$8-1))</f>
        <v>0</v>
      </c>
      <c r="BG39" s="173">
        <f ca="1">CHOOSE(BG$6,SUMIFS(INDIRECT("EB[" &amp; BG$12 &amp; "]"),EB[indic_nrg],$A38,EB[Nositel],$B39,EB[Výběr],1,EB[unit],"TJ"),INDEX($BO39:$DW39,,BG$4),BG$9/(INDEX(Roky_výhled,,BG$8)-Last_Bil)*(INDEX($BO39:$DW39,,BG$8)-INDEX($D39:$BL39,,$E$1))+INDEX($D39:$BL39,,$E$1),BG$9/(INDEX(Roky_výhled,,BG$8)-INDEX(Roky_výhled,,BG$8-1))*(INDEX($BO39:$DW39,,BG$8)-INDEX($BO39:$DW39,,BG$8-1))+INDEX($BO39:$DW39,,BG$8-1))</f>
        <v>0</v>
      </c>
      <c r="BH39" s="173">
        <f ca="1">CHOOSE(BH$6,SUMIFS(INDIRECT("EB[" &amp; BH$12 &amp; "]"),EB[indic_nrg],$A38,EB[Nositel],$B39,EB[Výběr],1,EB[unit],"TJ"),INDEX($BO39:$DW39,,BH$4),BH$9/(INDEX(Roky_výhled,,BH$8)-Last_Bil)*(INDEX($BO39:$DW39,,BH$8)-INDEX($D39:$BL39,,$E$1))+INDEX($D39:$BL39,,$E$1),BH$9/(INDEX(Roky_výhled,,BH$8)-INDEX(Roky_výhled,,BH$8-1))*(INDEX($BO39:$DW39,,BH$8)-INDEX($BO39:$DW39,,BH$8-1))+INDEX($BO39:$DW39,,BH$8-1))</f>
        <v>0</v>
      </c>
      <c r="BI39" s="173">
        <f ca="1">CHOOSE(BI$6,SUMIFS(INDIRECT("EB[" &amp; BI$12 &amp; "]"),EB[indic_nrg],$A38,EB[Nositel],$B39,EB[Výběr],1,EB[unit],"TJ"),INDEX($BO39:$DW39,,BI$4),BI$9/(INDEX(Roky_výhled,,BI$8)-Last_Bil)*(INDEX($BO39:$DW39,,BI$8)-INDEX($D39:$BL39,,$E$1))+INDEX($D39:$BL39,,$E$1),BI$9/(INDEX(Roky_výhled,,BI$8)-INDEX(Roky_výhled,,BI$8-1))*(INDEX($BO39:$DW39,,BI$8)-INDEX($BO39:$DW39,,BI$8-1))+INDEX($BO39:$DW39,,BI$8-1))</f>
        <v>0</v>
      </c>
      <c r="BJ39" s="173">
        <f ca="1">CHOOSE(BJ$6,SUMIFS(INDIRECT("EB[" &amp; BJ$12 &amp; "]"),EB[indic_nrg],$A38,EB[Nositel],$B39,EB[Výběr],1,EB[unit],"TJ"),INDEX($BO39:$DW39,,BJ$4),BJ$9/(INDEX(Roky_výhled,,BJ$8)-Last_Bil)*(INDEX($BO39:$DW39,,BJ$8)-INDEX($D39:$BL39,,$E$1))+INDEX($D39:$BL39,,$E$1),BJ$9/(INDEX(Roky_výhled,,BJ$8)-INDEX(Roky_výhled,,BJ$8-1))*(INDEX($BO39:$DW39,,BJ$8)-INDEX($BO39:$DW39,,BJ$8-1))+INDEX($BO39:$DW39,,BJ$8-1))</f>
        <v>0</v>
      </c>
      <c r="BK39" s="173">
        <f ca="1">CHOOSE(BK$6,SUMIFS(INDIRECT("EB[" &amp; BK$12 &amp; "]"),EB[indic_nrg],$A38,EB[Nositel],$B39,EB[Výběr],1,EB[unit],"TJ"),INDEX($BO39:$DW39,,BK$4),BK$9/(INDEX(Roky_výhled,,BK$8)-Last_Bil)*(INDEX($BO39:$DW39,,BK$8)-INDEX($D39:$BL39,,$E$1))+INDEX($D39:$BL39,,$E$1),BK$9/(INDEX(Roky_výhled,,BK$8)-INDEX(Roky_výhled,,BK$8-1))*(INDEX($BO39:$DW39,,BK$8)-INDEX($BO39:$DW39,,BK$8-1))+INDEX($BO39:$DW39,,BK$8-1))</f>
        <v>0</v>
      </c>
      <c r="BL39" s="174">
        <f ca="1">CHOOSE(BL$6,SUMIFS(INDIRECT("EB[" &amp; BL$12 &amp; "]"),EB[indic_nrg],$A38,EB[Nositel],$B39,EB[Výběr],1,EB[unit],"TJ"),INDEX($BO39:$DW39,,BL$4),BL$9/(INDEX(Roky_výhled,,BL$8)-Last_Bil)*(INDEX($BO39:$DW39,,BL$8)-INDEX($D39:$BL39,,$E$1))+INDEX($D39:$BL39,,$E$1),BL$9/(INDEX(Roky_výhled,,BL$8)-INDEX(Roky_výhled,,BL$8-1))*(INDEX($BO39:$DW39,,BL$8)-INDEX($BO39:$DW39,,BL$8-1))+INDEX($BO39:$DW39,,BL$8-1))</f>
        <v>0</v>
      </c>
      <c r="BM39"/>
      <c r="BN39" s="221" t="str">
        <f t="shared" si="108"/>
        <v>Letecký benzín</v>
      </c>
      <c r="BO39" s="285">
        <v>0</v>
      </c>
      <c r="BP39" s="286">
        <v>0</v>
      </c>
      <c r="BQ39" s="286">
        <v>0</v>
      </c>
      <c r="BR39" s="286">
        <v>0</v>
      </c>
      <c r="BS39" s="286">
        <v>0</v>
      </c>
      <c r="BT39" s="286">
        <v>0</v>
      </c>
      <c r="BU39" s="286">
        <v>0</v>
      </c>
      <c r="BV39" s="286">
        <v>0</v>
      </c>
      <c r="BW39" s="286">
        <v>0</v>
      </c>
      <c r="BX39" s="286">
        <v>0</v>
      </c>
      <c r="BY39" s="287">
        <v>0</v>
      </c>
      <c r="BZ39" s="281"/>
      <c r="CA39" s="281"/>
      <c r="CB39" s="281"/>
      <c r="CC39" s="281"/>
      <c r="CD39" s="281"/>
      <c r="CE39" s="281"/>
      <c r="CF39" s="281"/>
      <c r="CG39" s="281"/>
      <c r="CH39" s="281"/>
      <c r="CI39" s="281"/>
      <c r="CJ39" s="281"/>
      <c r="CK39" s="281"/>
      <c r="CL39" s="281"/>
      <c r="CM39" s="281"/>
      <c r="CN39" s="281"/>
      <c r="CO39" s="281"/>
      <c r="CP39" s="281"/>
      <c r="CQ39" s="281"/>
      <c r="CR39" s="281"/>
      <c r="CS39" s="281"/>
      <c r="CT39" s="281"/>
      <c r="CU39" s="281"/>
      <c r="CV39" s="281"/>
      <c r="CW39" s="281"/>
      <c r="CX39" s="281"/>
      <c r="CY39" s="281"/>
      <c r="CZ39" s="281"/>
      <c r="DA39" s="281"/>
      <c r="DB39" s="281"/>
      <c r="DC39" s="281"/>
      <c r="DD39" s="281"/>
      <c r="DE39" s="281"/>
      <c r="DF39" s="281"/>
      <c r="DG39" s="281"/>
      <c r="DH39" s="281"/>
      <c r="DI39" s="281"/>
      <c r="DJ39" s="281"/>
      <c r="DK39" s="281"/>
      <c r="DL39" s="281"/>
      <c r="DM39" s="281"/>
      <c r="DN39" s="281"/>
      <c r="DO39" s="281"/>
      <c r="DP39" s="281"/>
      <c r="DQ39" s="281"/>
      <c r="DR39" s="281"/>
      <c r="DS39" s="281"/>
      <c r="DT39" s="281"/>
      <c r="DU39" s="281"/>
      <c r="DV39" s="281"/>
      <c r="DW39" s="281"/>
    </row>
    <row r="40" spans="1:127" s="196" customFormat="1" x14ac:dyDescent="0.25">
      <c r="A40" s="196" t="str">
        <f t="shared" si="109"/>
        <v>B_102035</v>
      </c>
      <c r="B40" t="s">
        <v>2962</v>
      </c>
      <c r="C40" s="179" t="str">
        <f t="shared" si="107"/>
        <v>Benzín</v>
      </c>
      <c r="D40" s="215">
        <f ca="1">CHOOSE(D$6,SUMIFS(INDIRECT("EB[" &amp; D$12 &amp; "]"),EB[indic_nrg],$A39,EB[Nositel],$B40,EB[Výběr],1,EB[unit],"TJ"),INDEX($BO40:$DW40,,D$4),D$9/(INDEX(Roky_výhled,,D$8)-Last_Bil)*(INDEX($BO40:$DW40,,D$8)-INDEX($D40:$BL40,,$E$1))+INDEX($D40:$BL40,,$E$1),D$9/(INDEX(Roky_výhled,,D$8)-INDEX(Roky_výhled,,D$8-1))*(INDEX($BO40:$DW40,,D$8)-INDEX($BO40:$DW40,,D$8-1))+INDEX($BO40:$DW40,,D$8-1))</f>
        <v>0</v>
      </c>
      <c r="E40" s="173">
        <f ca="1">CHOOSE(E$6,SUMIFS(INDIRECT("EB[" &amp; E$12 &amp; "]"),EB[indic_nrg],$A39,EB[Nositel],$B40,EB[Výběr],1,EB[unit],"TJ"),INDEX($BO40:$DW40,,E$4),E$9/(INDEX(Roky_výhled,,E$8)-Last_Bil)*(INDEX($BO40:$DW40,,E$8)-INDEX($D40:$BL40,,$E$1))+INDEX($D40:$BL40,,$E$1),E$9/(INDEX(Roky_výhled,,E$8)-INDEX(Roky_výhled,,E$8-1))*(INDEX($BO40:$DW40,,E$8)-INDEX($BO40:$DW40,,E$8-1))+INDEX($BO40:$DW40,,E$8-1))</f>
        <v>0</v>
      </c>
      <c r="F40" s="173">
        <f ca="1">CHOOSE(F$6,SUMIFS(INDIRECT("EB[" &amp; F$12 &amp; "]"),EB[indic_nrg],$A39,EB[Nositel],$B40,EB[Výběr],1,EB[unit],"TJ"),INDEX($BO40:$DW40,,F$4),F$9/(INDEX(Roky_výhled,,F$8)-Last_Bil)*(INDEX($BO40:$DW40,,F$8)-INDEX($D40:$BL40,,$E$1))+INDEX($D40:$BL40,,$E$1),F$9/(INDEX(Roky_výhled,,F$8)-INDEX(Roky_výhled,,F$8-1))*(INDEX($BO40:$DW40,,F$8)-INDEX($BO40:$DW40,,F$8-1))+INDEX($BO40:$DW40,,F$8-1))</f>
        <v>0</v>
      </c>
      <c r="G40" s="173">
        <f ca="1">CHOOSE(G$6,SUMIFS(INDIRECT("EB[" &amp; G$12 &amp; "]"),EB[indic_nrg],$A39,EB[Nositel],$B40,EB[Výběr],1,EB[unit],"TJ"),INDEX($BO40:$DW40,,G$4),G$9/(INDEX(Roky_výhled,,G$8)-Last_Bil)*(INDEX($BO40:$DW40,,G$8)-INDEX($D40:$BL40,,$E$1))+INDEX($D40:$BL40,,$E$1),G$9/(INDEX(Roky_výhled,,G$8)-INDEX(Roky_výhled,,G$8-1))*(INDEX($BO40:$DW40,,G$8)-INDEX($BO40:$DW40,,G$8-1))+INDEX($BO40:$DW40,,G$8-1))</f>
        <v>0</v>
      </c>
      <c r="H40" s="173">
        <f ca="1">CHOOSE(H$6,SUMIFS(INDIRECT("EB[" &amp; H$12 &amp; "]"),EB[indic_nrg],$A39,EB[Nositel],$B40,EB[Výběr],1,EB[unit],"TJ"),INDEX($BO40:$DW40,,H$4),H$9/(INDEX(Roky_výhled,,H$8)-Last_Bil)*(INDEX($BO40:$DW40,,H$8)-INDEX($D40:$BL40,,$E$1))+INDEX($D40:$BL40,,$E$1),H$9/(INDEX(Roky_výhled,,H$8)-INDEX(Roky_výhled,,H$8-1))*(INDEX($BO40:$DW40,,H$8)-INDEX($BO40:$DW40,,H$8-1))+INDEX($BO40:$DW40,,H$8-1))</f>
        <v>0</v>
      </c>
      <c r="I40" s="173">
        <f ca="1">CHOOSE(I$6,SUMIFS(INDIRECT("EB[" &amp; I$12 &amp; "]"),EB[indic_nrg],$A39,EB[Nositel],$B40,EB[Výběr],1,EB[unit],"TJ"),INDEX($BO40:$DW40,,I$4),I$9/(INDEX(Roky_výhled,,I$8)-Last_Bil)*(INDEX($BO40:$DW40,,I$8)-INDEX($D40:$BL40,,$E$1))+INDEX($D40:$BL40,,$E$1),I$9/(INDEX(Roky_výhled,,I$8)-INDEX(Roky_výhled,,I$8-1))*(INDEX($BO40:$DW40,,I$8)-INDEX($BO40:$DW40,,I$8-1))+INDEX($BO40:$DW40,,I$8-1))</f>
        <v>0</v>
      </c>
      <c r="J40" s="173">
        <f ca="1">CHOOSE(J$6,SUMIFS(INDIRECT("EB[" &amp; J$12 &amp; "]"),EB[indic_nrg],$A39,EB[Nositel],$B40,EB[Výběr],1,EB[unit],"TJ"),INDEX($BO40:$DW40,,J$4),J$9/(INDEX(Roky_výhled,,J$8)-Last_Bil)*(INDEX($BO40:$DW40,,J$8)-INDEX($D40:$BL40,,$E$1))+INDEX($D40:$BL40,,$E$1),J$9/(INDEX(Roky_výhled,,J$8)-INDEX(Roky_výhled,,J$8-1))*(INDEX($BO40:$DW40,,J$8)-INDEX($BO40:$DW40,,J$8-1))+INDEX($BO40:$DW40,,J$8-1))</f>
        <v>0</v>
      </c>
      <c r="K40" s="173">
        <f ca="1">CHOOSE(K$6,SUMIFS(INDIRECT("EB[" &amp; K$12 &amp; "]"),EB[indic_nrg],$A39,EB[Nositel],$B40,EB[Výběr],1,EB[unit],"TJ"),INDEX($BO40:$DW40,,K$4),K$9/(INDEX(Roky_výhled,,K$8)-Last_Bil)*(INDEX($BO40:$DW40,,K$8)-INDEX($D40:$BL40,,$E$1))+INDEX($D40:$BL40,,$E$1),K$9/(INDEX(Roky_výhled,,K$8)-INDEX(Roky_výhled,,K$8-1))*(INDEX($BO40:$DW40,,K$8)-INDEX($BO40:$DW40,,K$8-1))+INDEX($BO40:$DW40,,K$8-1))</f>
        <v>0</v>
      </c>
      <c r="L40" s="173">
        <f ca="1">CHOOSE(L$6,SUMIFS(INDIRECT("EB[" &amp; L$12 &amp; "]"),EB[indic_nrg],$A39,EB[Nositel],$B40,EB[Výběr],1,EB[unit],"TJ"),INDEX($BO40:$DW40,,L$4),L$9/(INDEX(Roky_výhled,,L$8)-Last_Bil)*(INDEX($BO40:$DW40,,L$8)-INDEX($D40:$BL40,,$E$1))+INDEX($D40:$BL40,,$E$1),L$9/(INDEX(Roky_výhled,,L$8)-INDEX(Roky_výhled,,L$8-1))*(INDEX($BO40:$DW40,,L$8)-INDEX($BO40:$DW40,,L$8-1))+INDEX($BO40:$DW40,,L$8-1))</f>
        <v>0</v>
      </c>
      <c r="M40" s="173">
        <f ca="1">CHOOSE(M$6,SUMIFS(INDIRECT("EB[" &amp; M$12 &amp; "]"),EB[indic_nrg],$A39,EB[Nositel],$B40,EB[Výběr],1,EB[unit],"TJ"),INDEX($BO40:$DW40,,M$4),M$9/(INDEX(Roky_výhled,,M$8)-Last_Bil)*(INDEX($BO40:$DW40,,M$8)-INDEX($D40:$BL40,,$E$1))+INDEX($D40:$BL40,,$E$1),M$9/(INDEX(Roky_výhled,,M$8)-INDEX(Roky_výhled,,M$8-1))*(INDEX($BO40:$DW40,,M$8)-INDEX($BO40:$DW40,,M$8-1))+INDEX($BO40:$DW40,,M$8-1))</f>
        <v>0</v>
      </c>
      <c r="N40" s="173">
        <f ca="1">CHOOSE(N$6,SUMIFS(INDIRECT("EB[" &amp; N$12 &amp; "]"),EB[indic_nrg],$A39,EB[Nositel],$B40,EB[Výběr],1,EB[unit],"TJ"),INDEX($BO40:$DW40,,N$4),N$9/(INDEX(Roky_výhled,,N$8)-Last_Bil)*(INDEX($BO40:$DW40,,N$8)-INDEX($D40:$BL40,,$E$1))+INDEX($D40:$BL40,,$E$1),N$9/(INDEX(Roky_výhled,,N$8)-INDEX(Roky_výhled,,N$8-1))*(INDEX($BO40:$DW40,,N$8)-INDEX($BO40:$DW40,,N$8-1))+INDEX($BO40:$DW40,,N$8-1))</f>
        <v>0</v>
      </c>
      <c r="O40" s="173">
        <f ca="1">CHOOSE(O$6,SUMIFS(INDIRECT("EB[" &amp; O$12 &amp; "]"),EB[indic_nrg],$A39,EB[Nositel],$B40,EB[Výběr],1,EB[unit],"TJ"),INDEX($BO40:$DW40,,O$4),O$9/(INDEX(Roky_výhled,,O$8)-Last_Bil)*(INDEX($BO40:$DW40,,O$8)-INDEX($D40:$BL40,,$E$1))+INDEX($D40:$BL40,,$E$1),O$9/(INDEX(Roky_výhled,,O$8)-INDEX(Roky_výhled,,O$8-1))*(INDEX($BO40:$DW40,,O$8)-INDEX($BO40:$DW40,,O$8-1))+INDEX($BO40:$DW40,,O$8-1))</f>
        <v>0</v>
      </c>
      <c r="P40" s="173">
        <f ca="1">CHOOSE(P$6,SUMIFS(INDIRECT("EB[" &amp; P$12 &amp; "]"),EB[indic_nrg],$A39,EB[Nositel],$B40,EB[Výběr],1,EB[unit],"TJ"),INDEX($BO40:$DW40,,P$4),P$9/(INDEX(Roky_výhled,,P$8)-Last_Bil)*(INDEX($BO40:$DW40,,P$8)-INDEX($D40:$BL40,,$E$1))+INDEX($D40:$BL40,,$E$1),P$9/(INDEX(Roky_výhled,,P$8)-INDEX(Roky_výhled,,P$8-1))*(INDEX($BO40:$DW40,,P$8)-INDEX($BO40:$DW40,,P$8-1))+INDEX($BO40:$DW40,,P$8-1))</f>
        <v>0</v>
      </c>
      <c r="Q40" s="173">
        <f ca="1">CHOOSE(Q$6,SUMIFS(INDIRECT("EB[" &amp; Q$12 &amp; "]"),EB[indic_nrg],$A39,EB[Nositel],$B40,EB[Výběr],1,EB[unit],"TJ"),INDEX($BO40:$DW40,,Q$4),Q$9/(INDEX(Roky_výhled,,Q$8)-Last_Bil)*(INDEX($BO40:$DW40,,Q$8)-INDEX($D40:$BL40,,$E$1))+INDEX($D40:$BL40,,$E$1),Q$9/(INDEX(Roky_výhled,,Q$8)-INDEX(Roky_výhled,,Q$8-1))*(INDEX($BO40:$DW40,,Q$8)-INDEX($BO40:$DW40,,Q$8-1))+INDEX($BO40:$DW40,,Q$8-1))</f>
        <v>0</v>
      </c>
      <c r="R40" s="173">
        <f ca="1">CHOOSE(R$6,SUMIFS(INDIRECT("EB[" &amp; R$12 &amp; "]"),EB[indic_nrg],$A39,EB[Nositel],$B40,EB[Výběr],1,EB[unit],"TJ"),INDEX($BO40:$DW40,,R$4),R$9/(INDEX(Roky_výhled,,R$8)-Last_Bil)*(INDEX($BO40:$DW40,,R$8)-INDEX($D40:$BL40,,$E$1))+INDEX($D40:$BL40,,$E$1),R$9/(INDEX(Roky_výhled,,R$8)-INDEX(Roky_výhled,,R$8-1))*(INDEX($BO40:$DW40,,R$8)-INDEX($BO40:$DW40,,R$8-1))+INDEX($BO40:$DW40,,R$8-1))</f>
        <v>0</v>
      </c>
      <c r="S40" s="173">
        <f ca="1">CHOOSE(S$6,SUMIFS(INDIRECT("EB[" &amp; S$12 &amp; "]"),EB[indic_nrg],$A39,EB[Nositel],$B40,EB[Výběr],1,EB[unit],"TJ"),INDEX($BO40:$DW40,,S$4),S$9/(INDEX(Roky_výhled,,S$8)-Last_Bil)*(INDEX($BO40:$DW40,,S$8)-INDEX($D40:$BL40,,$E$1))+INDEX($D40:$BL40,,$E$1),S$9/(INDEX(Roky_výhled,,S$8)-INDEX(Roky_výhled,,S$8-1))*(INDEX($BO40:$DW40,,S$8)-INDEX($BO40:$DW40,,S$8-1))+INDEX($BO40:$DW40,,S$8-1))</f>
        <v>0</v>
      </c>
      <c r="T40" s="173">
        <f ca="1">CHOOSE(T$6,SUMIFS(INDIRECT("EB[" &amp; T$12 &amp; "]"),EB[indic_nrg],$A39,EB[Nositel],$B40,EB[Výběr],1,EB[unit],"TJ"),INDEX($BO40:$DW40,,T$4),T$9/(INDEX(Roky_výhled,,T$8)-Last_Bil)*(INDEX($BO40:$DW40,,T$8)-INDEX($D40:$BL40,,$E$1))+INDEX($D40:$BL40,,$E$1),T$9/(INDEX(Roky_výhled,,T$8)-INDEX(Roky_výhled,,T$8-1))*(INDEX($BO40:$DW40,,T$8)-INDEX($BO40:$DW40,,T$8-1))+INDEX($BO40:$DW40,,T$8-1))</f>
        <v>0</v>
      </c>
      <c r="U40" s="173">
        <f ca="1">CHOOSE(U$6,SUMIFS(INDIRECT("EB[" &amp; U$12 &amp; "]"),EB[indic_nrg],$A39,EB[Nositel],$B40,EB[Výběr],1,EB[unit],"TJ"),INDEX($BO40:$DW40,,U$4),U$9/(INDEX(Roky_výhled,,U$8)-Last_Bil)*(INDEX($BO40:$DW40,,U$8)-INDEX($D40:$BL40,,$E$1))+INDEX($D40:$BL40,,$E$1),U$9/(INDEX(Roky_výhled,,U$8)-INDEX(Roky_výhled,,U$8-1))*(INDEX($BO40:$DW40,,U$8)-INDEX($BO40:$DW40,,U$8-1))+INDEX($BO40:$DW40,,U$8-1))</f>
        <v>0</v>
      </c>
      <c r="V40" s="173">
        <f ca="1">CHOOSE(V$6,SUMIFS(INDIRECT("EB[" &amp; V$12 &amp; "]"),EB[indic_nrg],$A39,EB[Nositel],$B40,EB[Výběr],1,EB[unit],"TJ"),INDEX($BO40:$DW40,,V$4),V$9/(INDEX(Roky_výhled,,V$8)-Last_Bil)*(INDEX($BO40:$DW40,,V$8)-INDEX($D40:$BL40,,$E$1))+INDEX($D40:$BL40,,$E$1),V$9/(INDEX(Roky_výhled,,V$8)-INDEX(Roky_výhled,,V$8-1))*(INDEX($BO40:$DW40,,V$8)-INDEX($BO40:$DW40,,V$8-1))+INDEX($BO40:$DW40,,V$8-1))</f>
        <v>0</v>
      </c>
      <c r="W40" s="173">
        <f ca="1">CHOOSE(W$6,SUMIFS(INDIRECT("EB[" &amp; W$12 &amp; "]"),EB[indic_nrg],$A39,EB[Nositel],$B40,EB[Výběr],1,EB[unit],"TJ"),INDEX($BO40:$DW40,,W$4),W$9/(INDEX(Roky_výhled,,W$8)-Last_Bil)*(INDEX($BO40:$DW40,,W$8)-INDEX($D40:$BL40,,$E$1))+INDEX($D40:$BL40,,$E$1),W$9/(INDEX(Roky_výhled,,W$8)-INDEX(Roky_výhled,,W$8-1))*(INDEX($BO40:$DW40,,W$8)-INDEX($BO40:$DW40,,W$8-1))+INDEX($BO40:$DW40,,W$8-1))</f>
        <v>0</v>
      </c>
      <c r="X40" s="173">
        <f ca="1">CHOOSE(X$6,SUMIFS(INDIRECT("EB[" &amp; X$12 &amp; "]"),EB[indic_nrg],$A39,EB[Nositel],$B40,EB[Výběr],1,EB[unit],"TJ"),INDEX($BO40:$DW40,,X$4),X$9/(INDEX(Roky_výhled,,X$8)-Last_Bil)*(INDEX($BO40:$DW40,,X$8)-INDEX($D40:$BL40,,$E$1))+INDEX($D40:$BL40,,$E$1),X$9/(INDEX(Roky_výhled,,X$8)-INDEX(Roky_výhled,,X$8-1))*(INDEX($BO40:$DW40,,X$8)-INDEX($BO40:$DW40,,X$8-1))+INDEX($BO40:$DW40,,X$8-1))</f>
        <v>0</v>
      </c>
      <c r="Y40" s="173">
        <f ca="1">CHOOSE(Y$6,SUMIFS(INDIRECT("EB[" &amp; Y$12 &amp; "]"),EB[indic_nrg],$A39,EB[Nositel],$B40,EB[Výběr],1,EB[unit],"TJ"),INDEX($BO40:$DW40,,Y$4),Y$9/(INDEX(Roky_výhled,,Y$8)-Last_Bil)*(INDEX($BO40:$DW40,,Y$8)-INDEX($D40:$BL40,,$E$1))+INDEX($D40:$BL40,,$E$1),Y$9/(INDEX(Roky_výhled,,Y$8)-INDEX(Roky_výhled,,Y$8-1))*(INDEX($BO40:$DW40,,Y$8)-INDEX($BO40:$DW40,,Y$8-1))+INDEX($BO40:$DW40,,Y$8-1))</f>
        <v>0</v>
      </c>
      <c r="Z40" s="173">
        <f ca="1">CHOOSE(Z$6,SUMIFS(INDIRECT("EB[" &amp; Z$12 &amp; "]"),EB[indic_nrg],$A39,EB[Nositel],$B40,EB[Výběr],1,EB[unit],"TJ"),INDEX($BO40:$DW40,,Z$4),Z$9/(INDEX(Roky_výhled,,Z$8)-Last_Bil)*(INDEX($BO40:$DW40,,Z$8)-INDEX($D40:$BL40,,$E$1))+INDEX($D40:$BL40,,$E$1),Z$9/(INDEX(Roky_výhled,,Z$8)-INDEX(Roky_výhled,,Z$8-1))*(INDEX($BO40:$DW40,,Z$8)-INDEX($BO40:$DW40,,Z$8-1))+INDEX($BO40:$DW40,,Z$8-1))</f>
        <v>0</v>
      </c>
      <c r="AA40" s="173">
        <f ca="1">CHOOSE(AA$6,SUMIFS(INDIRECT("EB[" &amp; AA$12 &amp; "]"),EB[indic_nrg],$A39,EB[Nositel],$B40,EB[Výběr],1,EB[unit],"TJ"),INDEX($BO40:$DW40,,AA$4),AA$9/(INDEX(Roky_výhled,,AA$8)-Last_Bil)*(INDEX($BO40:$DW40,,AA$8)-INDEX($D40:$BL40,,$E$1))+INDEX($D40:$BL40,,$E$1),AA$9/(INDEX(Roky_výhled,,AA$8)-INDEX(Roky_výhled,,AA$8-1))*(INDEX($BO40:$DW40,,AA$8)-INDEX($BO40:$DW40,,AA$8-1))+INDEX($BO40:$DW40,,AA$8-1))</f>
        <v>0</v>
      </c>
      <c r="AB40" s="173">
        <f ca="1">CHOOSE(AB$6,SUMIFS(INDIRECT("EB[" &amp; AB$12 &amp; "]"),EB[indic_nrg],$A39,EB[Nositel],$B40,EB[Výběr],1,EB[unit],"TJ"),INDEX($BO40:$DW40,,AB$4),AB$9/(INDEX(Roky_výhled,,AB$8)-Last_Bil)*(INDEX($BO40:$DW40,,AB$8)-INDEX($D40:$BL40,,$E$1))+INDEX($D40:$BL40,,$E$1),AB$9/(INDEX(Roky_výhled,,AB$8)-INDEX(Roky_výhled,,AB$8-1))*(INDEX($BO40:$DW40,,AB$8)-INDEX($BO40:$DW40,,AB$8-1))+INDEX($BO40:$DW40,,AB$8-1))</f>
        <v>0</v>
      </c>
      <c r="AC40" s="173">
        <f ca="1">CHOOSE(AC$6,SUMIFS(INDIRECT("EB[" &amp; AC$12 &amp; "]"),EB[indic_nrg],$A39,EB[Nositel],$B40,EB[Výběr],1,EB[unit],"TJ"),INDEX($BO40:$DW40,,AC$4),AC$9/(INDEX(Roky_výhled,,AC$8)-Last_Bil)*(INDEX($BO40:$DW40,,AC$8)-INDEX($D40:$BL40,,$E$1))+INDEX($D40:$BL40,,$E$1),AC$9/(INDEX(Roky_výhled,,AC$8)-INDEX(Roky_výhled,,AC$8-1))*(INDEX($BO40:$DW40,,AC$8)-INDEX($BO40:$DW40,,AC$8-1))+INDEX($BO40:$DW40,,AC$8-1))</f>
        <v>0</v>
      </c>
      <c r="AD40" s="173">
        <f ca="1">CHOOSE(AD$6,SUMIFS(INDIRECT("EB[" &amp; AD$12 &amp; "]"),EB[indic_nrg],$A39,EB[Nositel],$B40,EB[Výběr],1,EB[unit],"TJ"),INDEX($BO40:$DW40,,AD$4),AD$9/(INDEX(Roky_výhled,,AD$8)-Last_Bil)*(INDEX($BO40:$DW40,,AD$8)-INDEX($D40:$BL40,,$E$1))+INDEX($D40:$BL40,,$E$1),AD$9/(INDEX(Roky_výhled,,AD$8)-INDEX(Roky_výhled,,AD$8-1))*(INDEX($BO40:$DW40,,AD$8)-INDEX($BO40:$DW40,,AD$8-1))+INDEX($BO40:$DW40,,AD$8-1))</f>
        <v>0</v>
      </c>
      <c r="AE40" s="173">
        <f ca="1">CHOOSE(AE$6,SUMIFS(INDIRECT("EB[" &amp; AE$12 &amp; "]"),EB[indic_nrg],$A39,EB[Nositel],$B40,EB[Výběr],1,EB[unit],"TJ"),INDEX($BO40:$DW40,,AE$4),AE$9/(INDEX(Roky_výhled,,AE$8)-Last_Bil)*(INDEX($BO40:$DW40,,AE$8)-INDEX($D40:$BL40,,$E$1))+INDEX($D40:$BL40,,$E$1),AE$9/(INDEX(Roky_výhled,,AE$8)-INDEX(Roky_výhled,,AE$8-1))*(INDEX($BO40:$DW40,,AE$8)-INDEX($BO40:$DW40,,AE$8-1))+INDEX($BO40:$DW40,,AE$8-1))</f>
        <v>0</v>
      </c>
      <c r="AF40" s="173">
        <f ca="1">CHOOSE(AF$6,SUMIFS(INDIRECT("EB[" &amp; AF$12 &amp; "]"),EB[indic_nrg],$A39,EB[Nositel],$B40,EB[Výběr],1,EB[unit],"TJ"),INDEX($BO40:$DW40,,AF$4),AF$9/(INDEX(Roky_výhled,,AF$8)-Last_Bil)*(INDEX($BO40:$DW40,,AF$8)-INDEX($D40:$BL40,,$E$1))+INDEX($D40:$BL40,,$E$1),AF$9/(INDEX(Roky_výhled,,AF$8)-INDEX(Roky_výhled,,AF$8-1))*(INDEX($BO40:$DW40,,AF$8)-INDEX($BO40:$DW40,,AF$8-1))+INDEX($BO40:$DW40,,AF$8-1))</f>
        <v>0</v>
      </c>
      <c r="AG40" s="173">
        <f ca="1">CHOOSE(AG$6,SUMIFS(INDIRECT("EB[" &amp; AG$12 &amp; "]"),EB[indic_nrg],$A39,EB[Nositel],$B40,EB[Výběr],1,EB[unit],"TJ"),INDEX($BO40:$DW40,,AG$4),AG$9/(INDEX(Roky_výhled,,AG$8)-Last_Bil)*(INDEX($BO40:$DW40,,AG$8)-INDEX($D40:$BL40,,$E$1))+INDEX($D40:$BL40,,$E$1),AG$9/(INDEX(Roky_výhled,,AG$8)-INDEX(Roky_výhled,,AG$8-1))*(INDEX($BO40:$DW40,,AG$8)-INDEX($BO40:$DW40,,AG$8-1))+INDEX($BO40:$DW40,,AG$8-1))</f>
        <v>0</v>
      </c>
      <c r="AH40" s="173">
        <f ca="1">CHOOSE(AH$6,SUMIFS(INDIRECT("EB[" &amp; AH$12 &amp; "]"),EB[indic_nrg],$A39,EB[Nositel],$B40,EB[Výběr],1,EB[unit],"TJ"),INDEX($BO40:$DW40,,AH$4),AH$9/(INDEX(Roky_výhled,,AH$8)-Last_Bil)*(INDEX($BO40:$DW40,,AH$8)-INDEX($D40:$BL40,,$E$1))+INDEX($D40:$BL40,,$E$1),AH$9/(INDEX(Roky_výhled,,AH$8)-INDEX(Roky_výhled,,AH$8-1))*(INDEX($BO40:$DW40,,AH$8)-INDEX($BO40:$DW40,,AH$8-1))+INDEX($BO40:$DW40,,AH$8-1))</f>
        <v>0</v>
      </c>
      <c r="AI40" s="173">
        <f ca="1">CHOOSE(AI$6,SUMIFS(INDIRECT("EB[" &amp; AI$12 &amp; "]"),EB[indic_nrg],$A39,EB[Nositel],$B40,EB[Výběr],1,EB[unit],"TJ"),INDEX($BO40:$DW40,,AI$4),AI$9/(INDEX(Roky_výhled,,AI$8)-Last_Bil)*(INDEX($BO40:$DW40,,AI$8)-INDEX($D40:$BL40,,$E$1))+INDEX($D40:$BL40,,$E$1),AI$9/(INDEX(Roky_výhled,,AI$8)-INDEX(Roky_výhled,,AI$8-1))*(INDEX($BO40:$DW40,,AI$8)-INDEX($BO40:$DW40,,AI$8-1))+INDEX($BO40:$DW40,,AI$8-1))</f>
        <v>0</v>
      </c>
      <c r="AJ40" s="173">
        <f ca="1">CHOOSE(AJ$6,SUMIFS(INDIRECT("EB[" &amp; AJ$12 &amp; "]"),EB[indic_nrg],$A39,EB[Nositel],$B40,EB[Výběr],1,EB[unit],"TJ"),INDEX($BO40:$DW40,,AJ$4),AJ$9/(INDEX(Roky_výhled,,AJ$8)-Last_Bil)*(INDEX($BO40:$DW40,,AJ$8)-INDEX($D40:$BL40,,$E$1))+INDEX($D40:$BL40,,$E$1),AJ$9/(INDEX(Roky_výhled,,AJ$8)-INDEX(Roky_výhled,,AJ$8-1))*(INDEX($BO40:$DW40,,AJ$8)-INDEX($BO40:$DW40,,AJ$8-1))+INDEX($BO40:$DW40,,AJ$8-1))</f>
        <v>0</v>
      </c>
      <c r="AK40" s="173">
        <f ca="1">CHOOSE(AK$6,SUMIFS(INDIRECT("EB[" &amp; AK$12 &amp; "]"),EB[indic_nrg],$A39,EB[Nositel],$B40,EB[Výběr],1,EB[unit],"TJ"),INDEX($BO40:$DW40,,AK$4),AK$9/(INDEX(Roky_výhled,,AK$8)-Last_Bil)*(INDEX($BO40:$DW40,,AK$8)-INDEX($D40:$BL40,,$E$1))+INDEX($D40:$BL40,,$E$1),AK$9/(INDEX(Roky_výhled,,AK$8)-INDEX(Roky_výhled,,AK$8-1))*(INDEX($BO40:$DW40,,AK$8)-INDEX($BO40:$DW40,,AK$8-1))+INDEX($BO40:$DW40,,AK$8-1))</f>
        <v>0</v>
      </c>
      <c r="AL40" s="173">
        <f ca="1">CHOOSE(AL$6,SUMIFS(INDIRECT("EB[" &amp; AL$12 &amp; "]"),EB[indic_nrg],$A39,EB[Nositel],$B40,EB[Výběr],1,EB[unit],"TJ"),INDEX($BO40:$DW40,,AL$4),AL$9/(INDEX(Roky_výhled,,AL$8)-Last_Bil)*(INDEX($BO40:$DW40,,AL$8)-INDEX($D40:$BL40,,$E$1))+INDEX($D40:$BL40,,$E$1),AL$9/(INDEX(Roky_výhled,,AL$8)-INDEX(Roky_výhled,,AL$8-1))*(INDEX($BO40:$DW40,,AL$8)-INDEX($BO40:$DW40,,AL$8-1))+INDEX($BO40:$DW40,,AL$8-1))</f>
        <v>0</v>
      </c>
      <c r="AM40" s="173">
        <f ca="1">CHOOSE(AM$6,SUMIFS(INDIRECT("EB[" &amp; AM$12 &amp; "]"),EB[indic_nrg],$A39,EB[Nositel],$B40,EB[Výběr],1,EB[unit],"TJ"),INDEX($BO40:$DW40,,AM$4),AM$9/(INDEX(Roky_výhled,,AM$8)-Last_Bil)*(INDEX($BO40:$DW40,,AM$8)-INDEX($D40:$BL40,,$E$1))+INDEX($D40:$BL40,,$E$1),AM$9/(INDEX(Roky_výhled,,AM$8)-INDEX(Roky_výhled,,AM$8-1))*(INDEX($BO40:$DW40,,AM$8)-INDEX($BO40:$DW40,,AM$8-1))+INDEX($BO40:$DW40,,AM$8-1))</f>
        <v>0</v>
      </c>
      <c r="AN40" s="173">
        <f ca="1">CHOOSE(AN$6,SUMIFS(INDIRECT("EB[" &amp; AN$12 &amp; "]"),EB[indic_nrg],$A39,EB[Nositel],$B40,EB[Výběr],1,EB[unit],"TJ"),INDEX($BO40:$DW40,,AN$4),AN$9/(INDEX(Roky_výhled,,AN$8)-Last_Bil)*(INDEX($BO40:$DW40,,AN$8)-INDEX($D40:$BL40,,$E$1))+INDEX($D40:$BL40,,$E$1),AN$9/(INDEX(Roky_výhled,,AN$8)-INDEX(Roky_výhled,,AN$8-1))*(INDEX($BO40:$DW40,,AN$8)-INDEX($BO40:$DW40,,AN$8-1))+INDEX($BO40:$DW40,,AN$8-1))</f>
        <v>0</v>
      </c>
      <c r="AO40" s="173">
        <f ca="1">CHOOSE(AO$6,SUMIFS(INDIRECT("EB[" &amp; AO$12 &amp; "]"),EB[indic_nrg],$A39,EB[Nositel],$B40,EB[Výběr],1,EB[unit],"TJ"),INDEX($BO40:$DW40,,AO$4),AO$9/(INDEX(Roky_výhled,,AO$8)-Last_Bil)*(INDEX($BO40:$DW40,,AO$8)-INDEX($D40:$BL40,,$E$1))+INDEX($D40:$BL40,,$E$1),AO$9/(INDEX(Roky_výhled,,AO$8)-INDEX(Roky_výhled,,AO$8-1))*(INDEX($BO40:$DW40,,AO$8)-INDEX($BO40:$DW40,,AO$8-1))+INDEX($BO40:$DW40,,AO$8-1))</f>
        <v>0</v>
      </c>
      <c r="AP40" s="173">
        <f ca="1">CHOOSE(AP$6,SUMIFS(INDIRECT("EB[" &amp; AP$12 &amp; "]"),EB[indic_nrg],$A39,EB[Nositel],$B40,EB[Výběr],1,EB[unit],"TJ"),INDEX($BO40:$DW40,,AP$4),AP$9/(INDEX(Roky_výhled,,AP$8)-Last_Bil)*(INDEX($BO40:$DW40,,AP$8)-INDEX($D40:$BL40,,$E$1))+INDEX($D40:$BL40,,$E$1),AP$9/(INDEX(Roky_výhled,,AP$8)-INDEX(Roky_výhled,,AP$8-1))*(INDEX($BO40:$DW40,,AP$8)-INDEX($BO40:$DW40,,AP$8-1))+INDEX($BO40:$DW40,,AP$8-1))</f>
        <v>0</v>
      </c>
      <c r="AQ40" s="173">
        <f ca="1">CHOOSE(AQ$6,SUMIFS(INDIRECT("EB[" &amp; AQ$12 &amp; "]"),EB[indic_nrg],$A39,EB[Nositel],$B40,EB[Výběr],1,EB[unit],"TJ"),INDEX($BO40:$DW40,,AQ$4),AQ$9/(INDEX(Roky_výhled,,AQ$8)-Last_Bil)*(INDEX($BO40:$DW40,,AQ$8)-INDEX($D40:$BL40,,$E$1))+INDEX($D40:$BL40,,$E$1),AQ$9/(INDEX(Roky_výhled,,AQ$8)-INDEX(Roky_výhled,,AQ$8-1))*(INDEX($BO40:$DW40,,AQ$8)-INDEX($BO40:$DW40,,AQ$8-1))+INDEX($BO40:$DW40,,AQ$8-1))</f>
        <v>0</v>
      </c>
      <c r="AR40" s="173">
        <f ca="1">CHOOSE(AR$6,SUMIFS(INDIRECT("EB[" &amp; AR$12 &amp; "]"),EB[indic_nrg],$A39,EB[Nositel],$B40,EB[Výběr],1,EB[unit],"TJ"),INDEX($BO40:$DW40,,AR$4),AR$9/(INDEX(Roky_výhled,,AR$8)-Last_Bil)*(INDEX($BO40:$DW40,,AR$8)-INDEX($D40:$BL40,,$E$1))+INDEX($D40:$BL40,,$E$1),AR$9/(INDEX(Roky_výhled,,AR$8)-INDEX(Roky_výhled,,AR$8-1))*(INDEX($BO40:$DW40,,AR$8)-INDEX($BO40:$DW40,,AR$8-1))+INDEX($BO40:$DW40,,AR$8-1))</f>
        <v>0</v>
      </c>
      <c r="AS40" s="173">
        <f ca="1">CHOOSE(AS$6,SUMIFS(INDIRECT("EB[" &amp; AS$12 &amp; "]"),EB[indic_nrg],$A39,EB[Nositel],$B40,EB[Výběr],1,EB[unit],"TJ"),INDEX($BO40:$DW40,,AS$4),AS$9/(INDEX(Roky_výhled,,AS$8)-Last_Bil)*(INDEX($BO40:$DW40,,AS$8)-INDEX($D40:$BL40,,$E$1))+INDEX($D40:$BL40,,$E$1),AS$9/(INDEX(Roky_výhled,,AS$8)-INDEX(Roky_výhled,,AS$8-1))*(INDEX($BO40:$DW40,,AS$8)-INDEX($BO40:$DW40,,AS$8-1))+INDEX($BO40:$DW40,,AS$8-1))</f>
        <v>0</v>
      </c>
      <c r="AT40" s="173">
        <f ca="1">CHOOSE(AT$6,SUMIFS(INDIRECT("EB[" &amp; AT$12 &amp; "]"),EB[indic_nrg],$A39,EB[Nositel],$B40,EB[Výběr],1,EB[unit],"TJ"),INDEX($BO40:$DW40,,AT$4),AT$9/(INDEX(Roky_výhled,,AT$8)-Last_Bil)*(INDEX($BO40:$DW40,,AT$8)-INDEX($D40:$BL40,,$E$1))+INDEX($D40:$BL40,,$E$1),AT$9/(INDEX(Roky_výhled,,AT$8)-INDEX(Roky_výhled,,AT$8-1))*(INDEX($BO40:$DW40,,AT$8)-INDEX($BO40:$DW40,,AT$8-1))+INDEX($BO40:$DW40,,AT$8-1))</f>
        <v>0</v>
      </c>
      <c r="AU40" s="173">
        <f ca="1">CHOOSE(AU$6,SUMIFS(INDIRECT("EB[" &amp; AU$12 &amp; "]"),EB[indic_nrg],$A39,EB[Nositel],$B40,EB[Výběr],1,EB[unit],"TJ"),INDEX($BO40:$DW40,,AU$4),AU$9/(INDEX(Roky_výhled,,AU$8)-Last_Bil)*(INDEX($BO40:$DW40,,AU$8)-INDEX($D40:$BL40,,$E$1))+INDEX($D40:$BL40,,$E$1),AU$9/(INDEX(Roky_výhled,,AU$8)-INDEX(Roky_výhled,,AU$8-1))*(INDEX($BO40:$DW40,,AU$8)-INDEX($BO40:$DW40,,AU$8-1))+INDEX($BO40:$DW40,,AU$8-1))</f>
        <v>0</v>
      </c>
      <c r="AV40" s="173">
        <f ca="1">CHOOSE(AV$6,SUMIFS(INDIRECT("EB[" &amp; AV$12 &amp; "]"),EB[indic_nrg],$A39,EB[Nositel],$B40,EB[Výběr],1,EB[unit],"TJ"),INDEX($BO40:$DW40,,AV$4),AV$9/(INDEX(Roky_výhled,,AV$8)-Last_Bil)*(INDEX($BO40:$DW40,,AV$8)-INDEX($D40:$BL40,,$E$1))+INDEX($D40:$BL40,,$E$1),AV$9/(INDEX(Roky_výhled,,AV$8)-INDEX(Roky_výhled,,AV$8-1))*(INDEX($BO40:$DW40,,AV$8)-INDEX($BO40:$DW40,,AV$8-1))+INDEX($BO40:$DW40,,AV$8-1))</f>
        <v>0</v>
      </c>
      <c r="AW40" s="173">
        <f ca="1">CHOOSE(AW$6,SUMIFS(INDIRECT("EB[" &amp; AW$12 &amp; "]"),EB[indic_nrg],$A39,EB[Nositel],$B40,EB[Výběr],1,EB[unit],"TJ"),INDEX($BO40:$DW40,,AW$4),AW$9/(INDEX(Roky_výhled,,AW$8)-Last_Bil)*(INDEX($BO40:$DW40,,AW$8)-INDEX($D40:$BL40,,$E$1))+INDEX($D40:$BL40,,$E$1),AW$9/(INDEX(Roky_výhled,,AW$8)-INDEX(Roky_výhled,,AW$8-1))*(INDEX($BO40:$DW40,,AW$8)-INDEX($BO40:$DW40,,AW$8-1))+INDEX($BO40:$DW40,,AW$8-1))</f>
        <v>0</v>
      </c>
      <c r="AX40" s="173">
        <f ca="1">CHOOSE(AX$6,SUMIFS(INDIRECT("EB[" &amp; AX$12 &amp; "]"),EB[indic_nrg],$A39,EB[Nositel],$B40,EB[Výběr],1,EB[unit],"TJ"),INDEX($BO40:$DW40,,AX$4),AX$9/(INDEX(Roky_výhled,,AX$8)-Last_Bil)*(INDEX($BO40:$DW40,,AX$8)-INDEX($D40:$BL40,,$E$1))+INDEX($D40:$BL40,,$E$1),AX$9/(INDEX(Roky_výhled,,AX$8)-INDEX(Roky_výhled,,AX$8-1))*(INDEX($BO40:$DW40,,AX$8)-INDEX($BO40:$DW40,,AX$8-1))+INDEX($BO40:$DW40,,AX$8-1))</f>
        <v>0</v>
      </c>
      <c r="AY40" s="173">
        <f ca="1">CHOOSE(AY$6,SUMIFS(INDIRECT("EB[" &amp; AY$12 &amp; "]"),EB[indic_nrg],$A39,EB[Nositel],$B40,EB[Výběr],1,EB[unit],"TJ"),INDEX($BO40:$DW40,,AY$4),AY$9/(INDEX(Roky_výhled,,AY$8)-Last_Bil)*(INDEX($BO40:$DW40,,AY$8)-INDEX($D40:$BL40,,$E$1))+INDEX($D40:$BL40,,$E$1),AY$9/(INDEX(Roky_výhled,,AY$8)-INDEX(Roky_výhled,,AY$8-1))*(INDEX($BO40:$DW40,,AY$8)-INDEX($BO40:$DW40,,AY$8-1))+INDEX($BO40:$DW40,,AY$8-1))</f>
        <v>0</v>
      </c>
      <c r="AZ40" s="173">
        <f ca="1">CHOOSE(AZ$6,SUMIFS(INDIRECT("EB[" &amp; AZ$12 &amp; "]"),EB[indic_nrg],$A39,EB[Nositel],$B40,EB[Výběr],1,EB[unit],"TJ"),INDEX($BO40:$DW40,,AZ$4),AZ$9/(INDEX(Roky_výhled,,AZ$8)-Last_Bil)*(INDEX($BO40:$DW40,,AZ$8)-INDEX($D40:$BL40,,$E$1))+INDEX($D40:$BL40,,$E$1),AZ$9/(INDEX(Roky_výhled,,AZ$8)-INDEX(Roky_výhled,,AZ$8-1))*(INDEX($BO40:$DW40,,AZ$8)-INDEX($BO40:$DW40,,AZ$8-1))+INDEX($BO40:$DW40,,AZ$8-1))</f>
        <v>0</v>
      </c>
      <c r="BA40" s="173">
        <f ca="1">CHOOSE(BA$6,SUMIFS(INDIRECT("EB[" &amp; BA$12 &amp; "]"),EB[indic_nrg],$A39,EB[Nositel],$B40,EB[Výběr],1,EB[unit],"TJ"),INDEX($BO40:$DW40,,BA$4),BA$9/(INDEX(Roky_výhled,,BA$8)-Last_Bil)*(INDEX($BO40:$DW40,,BA$8)-INDEX($D40:$BL40,,$E$1))+INDEX($D40:$BL40,,$E$1),BA$9/(INDEX(Roky_výhled,,BA$8)-INDEX(Roky_výhled,,BA$8-1))*(INDEX($BO40:$DW40,,BA$8)-INDEX($BO40:$DW40,,BA$8-1))+INDEX($BO40:$DW40,,BA$8-1))</f>
        <v>0</v>
      </c>
      <c r="BB40" s="173">
        <f ca="1">CHOOSE(BB$6,SUMIFS(INDIRECT("EB[" &amp; BB$12 &amp; "]"),EB[indic_nrg],$A39,EB[Nositel],$B40,EB[Výběr],1,EB[unit],"TJ"),INDEX($BO40:$DW40,,BB$4),BB$9/(INDEX(Roky_výhled,,BB$8)-Last_Bil)*(INDEX($BO40:$DW40,,BB$8)-INDEX($D40:$BL40,,$E$1))+INDEX($D40:$BL40,,$E$1),BB$9/(INDEX(Roky_výhled,,BB$8)-INDEX(Roky_výhled,,BB$8-1))*(INDEX($BO40:$DW40,,BB$8)-INDEX($BO40:$DW40,,BB$8-1))+INDEX($BO40:$DW40,,BB$8-1))</f>
        <v>0</v>
      </c>
      <c r="BC40" s="173">
        <f ca="1">CHOOSE(BC$6,SUMIFS(INDIRECT("EB[" &amp; BC$12 &amp; "]"),EB[indic_nrg],$A39,EB[Nositel],$B40,EB[Výběr],1,EB[unit],"TJ"),INDEX($BO40:$DW40,,BC$4),BC$9/(INDEX(Roky_výhled,,BC$8)-Last_Bil)*(INDEX($BO40:$DW40,,BC$8)-INDEX($D40:$BL40,,$E$1))+INDEX($D40:$BL40,,$E$1),BC$9/(INDEX(Roky_výhled,,BC$8)-INDEX(Roky_výhled,,BC$8-1))*(INDEX($BO40:$DW40,,BC$8)-INDEX($BO40:$DW40,,BC$8-1))+INDEX($BO40:$DW40,,BC$8-1))</f>
        <v>0</v>
      </c>
      <c r="BD40" s="173">
        <f ca="1">CHOOSE(BD$6,SUMIFS(INDIRECT("EB[" &amp; BD$12 &amp; "]"),EB[indic_nrg],$A39,EB[Nositel],$B40,EB[Výběr],1,EB[unit],"TJ"),INDEX($BO40:$DW40,,BD$4),BD$9/(INDEX(Roky_výhled,,BD$8)-Last_Bil)*(INDEX($BO40:$DW40,,BD$8)-INDEX($D40:$BL40,,$E$1))+INDEX($D40:$BL40,,$E$1),BD$9/(INDEX(Roky_výhled,,BD$8)-INDEX(Roky_výhled,,BD$8-1))*(INDEX($BO40:$DW40,,BD$8)-INDEX($BO40:$DW40,,BD$8-1))+INDEX($BO40:$DW40,,BD$8-1))</f>
        <v>0</v>
      </c>
      <c r="BE40" s="173">
        <f ca="1">CHOOSE(BE$6,SUMIFS(INDIRECT("EB[" &amp; BE$12 &amp; "]"),EB[indic_nrg],$A39,EB[Nositel],$B40,EB[Výběr],1,EB[unit],"TJ"),INDEX($BO40:$DW40,,BE$4),BE$9/(INDEX(Roky_výhled,,BE$8)-Last_Bil)*(INDEX($BO40:$DW40,,BE$8)-INDEX($D40:$BL40,,$E$1))+INDEX($D40:$BL40,,$E$1),BE$9/(INDEX(Roky_výhled,,BE$8)-INDEX(Roky_výhled,,BE$8-1))*(INDEX($BO40:$DW40,,BE$8)-INDEX($BO40:$DW40,,BE$8-1))+INDEX($BO40:$DW40,,BE$8-1))</f>
        <v>0</v>
      </c>
      <c r="BF40" s="173">
        <f ca="1">CHOOSE(BF$6,SUMIFS(INDIRECT("EB[" &amp; BF$12 &amp; "]"),EB[indic_nrg],$A39,EB[Nositel],$B40,EB[Výběr],1,EB[unit],"TJ"),INDEX($BO40:$DW40,,BF$4),BF$9/(INDEX(Roky_výhled,,BF$8)-Last_Bil)*(INDEX($BO40:$DW40,,BF$8)-INDEX($D40:$BL40,,$E$1))+INDEX($D40:$BL40,,$E$1),BF$9/(INDEX(Roky_výhled,,BF$8)-INDEX(Roky_výhled,,BF$8-1))*(INDEX($BO40:$DW40,,BF$8)-INDEX($BO40:$DW40,,BF$8-1))+INDEX($BO40:$DW40,,BF$8-1))</f>
        <v>0</v>
      </c>
      <c r="BG40" s="173">
        <f ca="1">CHOOSE(BG$6,SUMIFS(INDIRECT("EB[" &amp; BG$12 &amp; "]"),EB[indic_nrg],$A39,EB[Nositel],$B40,EB[Výběr],1,EB[unit],"TJ"),INDEX($BO40:$DW40,,BG$4),BG$9/(INDEX(Roky_výhled,,BG$8)-Last_Bil)*(INDEX($BO40:$DW40,,BG$8)-INDEX($D40:$BL40,,$E$1))+INDEX($D40:$BL40,,$E$1),BG$9/(INDEX(Roky_výhled,,BG$8)-INDEX(Roky_výhled,,BG$8-1))*(INDEX($BO40:$DW40,,BG$8)-INDEX($BO40:$DW40,,BG$8-1))+INDEX($BO40:$DW40,,BG$8-1))</f>
        <v>0</v>
      </c>
      <c r="BH40" s="173">
        <f ca="1">CHOOSE(BH$6,SUMIFS(INDIRECT("EB[" &amp; BH$12 &amp; "]"),EB[indic_nrg],$A39,EB[Nositel],$B40,EB[Výběr],1,EB[unit],"TJ"),INDEX($BO40:$DW40,,BH$4),BH$9/(INDEX(Roky_výhled,,BH$8)-Last_Bil)*(INDEX($BO40:$DW40,,BH$8)-INDEX($D40:$BL40,,$E$1))+INDEX($D40:$BL40,,$E$1),BH$9/(INDEX(Roky_výhled,,BH$8)-INDEX(Roky_výhled,,BH$8-1))*(INDEX($BO40:$DW40,,BH$8)-INDEX($BO40:$DW40,,BH$8-1))+INDEX($BO40:$DW40,,BH$8-1))</f>
        <v>0</v>
      </c>
      <c r="BI40" s="173">
        <f ca="1">CHOOSE(BI$6,SUMIFS(INDIRECT("EB[" &amp; BI$12 &amp; "]"),EB[indic_nrg],$A39,EB[Nositel],$B40,EB[Výběr],1,EB[unit],"TJ"),INDEX($BO40:$DW40,,BI$4),BI$9/(INDEX(Roky_výhled,,BI$8)-Last_Bil)*(INDEX($BO40:$DW40,,BI$8)-INDEX($D40:$BL40,,$E$1))+INDEX($D40:$BL40,,$E$1),BI$9/(INDEX(Roky_výhled,,BI$8)-INDEX(Roky_výhled,,BI$8-1))*(INDEX($BO40:$DW40,,BI$8)-INDEX($BO40:$DW40,,BI$8-1))+INDEX($BO40:$DW40,,BI$8-1))</f>
        <v>0</v>
      </c>
      <c r="BJ40" s="173">
        <f ca="1">CHOOSE(BJ$6,SUMIFS(INDIRECT("EB[" &amp; BJ$12 &amp; "]"),EB[indic_nrg],$A39,EB[Nositel],$B40,EB[Výběr],1,EB[unit],"TJ"),INDEX($BO40:$DW40,,BJ$4),BJ$9/(INDEX(Roky_výhled,,BJ$8)-Last_Bil)*(INDEX($BO40:$DW40,,BJ$8)-INDEX($D40:$BL40,,$E$1))+INDEX($D40:$BL40,,$E$1),BJ$9/(INDEX(Roky_výhled,,BJ$8)-INDEX(Roky_výhled,,BJ$8-1))*(INDEX($BO40:$DW40,,BJ$8)-INDEX($BO40:$DW40,,BJ$8-1))+INDEX($BO40:$DW40,,BJ$8-1))</f>
        <v>0</v>
      </c>
      <c r="BK40" s="173">
        <f ca="1">CHOOSE(BK$6,SUMIFS(INDIRECT("EB[" &amp; BK$12 &amp; "]"),EB[indic_nrg],$A39,EB[Nositel],$B40,EB[Výběr],1,EB[unit],"TJ"),INDEX($BO40:$DW40,,BK$4),BK$9/(INDEX(Roky_výhled,,BK$8)-Last_Bil)*(INDEX($BO40:$DW40,,BK$8)-INDEX($D40:$BL40,,$E$1))+INDEX($D40:$BL40,,$E$1),BK$9/(INDEX(Roky_výhled,,BK$8)-INDEX(Roky_výhled,,BK$8-1))*(INDEX($BO40:$DW40,,BK$8)-INDEX($BO40:$DW40,,BK$8-1))+INDEX($BO40:$DW40,,BK$8-1))</f>
        <v>0</v>
      </c>
      <c r="BL40" s="174">
        <f ca="1">CHOOSE(BL$6,SUMIFS(INDIRECT("EB[" &amp; BL$12 &amp; "]"),EB[indic_nrg],$A39,EB[Nositel],$B40,EB[Výběr],1,EB[unit],"TJ"),INDEX($BO40:$DW40,,BL$4),BL$9/(INDEX(Roky_výhled,,BL$8)-Last_Bil)*(INDEX($BO40:$DW40,,BL$8)-INDEX($D40:$BL40,,$E$1))+INDEX($D40:$BL40,,$E$1),BL$9/(INDEX(Roky_výhled,,BL$8)-INDEX(Roky_výhled,,BL$8-1))*(INDEX($BO40:$DW40,,BL$8)-INDEX($BO40:$DW40,,BL$8-1))+INDEX($BO40:$DW40,,BL$8-1))</f>
        <v>0</v>
      </c>
      <c r="BM40"/>
      <c r="BN40" s="221" t="str">
        <f t="shared" si="108"/>
        <v>Benzín</v>
      </c>
      <c r="BO40" s="285">
        <v>0</v>
      </c>
      <c r="BP40" s="286">
        <v>0</v>
      </c>
      <c r="BQ40" s="286">
        <v>0</v>
      </c>
      <c r="BR40" s="286">
        <v>0</v>
      </c>
      <c r="BS40" s="286">
        <v>0</v>
      </c>
      <c r="BT40" s="286">
        <v>0</v>
      </c>
      <c r="BU40" s="286">
        <v>0</v>
      </c>
      <c r="BV40" s="286">
        <v>0</v>
      </c>
      <c r="BW40" s="286">
        <v>0</v>
      </c>
      <c r="BX40" s="286">
        <v>0</v>
      </c>
      <c r="BY40" s="287">
        <v>0</v>
      </c>
      <c r="BZ40" s="281"/>
      <c r="CA40" s="281"/>
      <c r="CB40" s="281"/>
      <c r="CC40" s="281"/>
      <c r="CD40" s="281"/>
      <c r="CE40" s="281"/>
      <c r="CF40" s="281"/>
      <c r="CG40" s="281"/>
      <c r="CH40" s="281"/>
      <c r="CI40" s="281"/>
      <c r="CJ40" s="281"/>
      <c r="CK40" s="281"/>
      <c r="CL40" s="281"/>
      <c r="CM40" s="281"/>
      <c r="CN40" s="281"/>
      <c r="CO40" s="281"/>
      <c r="CP40" s="281"/>
      <c r="CQ40" s="281"/>
      <c r="CR40" s="281"/>
      <c r="CS40" s="281"/>
      <c r="CT40" s="281"/>
      <c r="CU40" s="281"/>
      <c r="CV40" s="281"/>
      <c r="CW40" s="281"/>
      <c r="CX40" s="281"/>
      <c r="CY40" s="281"/>
      <c r="CZ40" s="281"/>
      <c r="DA40" s="281"/>
      <c r="DB40" s="281"/>
      <c r="DC40" s="281"/>
      <c r="DD40" s="281"/>
      <c r="DE40" s="281"/>
      <c r="DF40" s="281"/>
      <c r="DG40" s="281"/>
      <c r="DH40" s="281"/>
      <c r="DI40" s="281"/>
      <c r="DJ40" s="281"/>
      <c r="DK40" s="281"/>
      <c r="DL40" s="281"/>
      <c r="DM40" s="281"/>
      <c r="DN40" s="281"/>
      <c r="DO40" s="281"/>
      <c r="DP40" s="281"/>
      <c r="DQ40" s="281"/>
      <c r="DR40" s="281"/>
      <c r="DS40" s="281"/>
      <c r="DT40" s="281"/>
      <c r="DU40" s="281"/>
      <c r="DV40" s="281"/>
      <c r="DW40" s="281"/>
    </row>
    <row r="41" spans="1:127" s="196" customFormat="1" x14ac:dyDescent="0.25">
      <c r="A41" s="196" t="str">
        <f t="shared" si="109"/>
        <v>B_102035</v>
      </c>
      <c r="B41" t="s">
        <v>3156</v>
      </c>
      <c r="C41" s="179" t="str">
        <f t="shared" si="107"/>
        <v>Diesel</v>
      </c>
      <c r="D41" s="215">
        <f ca="1">CHOOSE(D$6,SUMIFS(INDIRECT("EB[" &amp; D$12 &amp; "]"),EB[indic_nrg],$A40,EB[Nositel],$B41,EB[Výběr],1,EB[unit],"TJ"),INDEX($BO41:$DW41,,D$4),D$9/(INDEX(Roky_výhled,,D$8)-Last_Bil)*(INDEX($BO41:$DW41,,D$8)-INDEX($D41:$BL41,,$E$1))+INDEX($D41:$BL41,,$E$1),D$9/(INDEX(Roky_výhled,,D$8)-INDEX(Roky_výhled,,D$8-1))*(INDEX($BO41:$DW41,,D$8)-INDEX($BO41:$DW41,,D$8-1))+INDEX($BO41:$DW41,,D$8-1))</f>
        <v>0</v>
      </c>
      <c r="E41" s="173">
        <f ca="1">CHOOSE(E$6,SUMIFS(INDIRECT("EB[" &amp; E$12 &amp; "]"),EB[indic_nrg],$A40,EB[Nositel],$B41,EB[Výběr],1,EB[unit],"TJ"),INDEX($BO41:$DW41,,E$4),E$9/(INDEX(Roky_výhled,,E$8)-Last_Bil)*(INDEX($BO41:$DW41,,E$8)-INDEX($D41:$BL41,,$E$1))+INDEX($D41:$BL41,,$E$1),E$9/(INDEX(Roky_výhled,,E$8)-INDEX(Roky_výhled,,E$8-1))*(INDEX($BO41:$DW41,,E$8)-INDEX($BO41:$DW41,,E$8-1))+INDEX($BO41:$DW41,,E$8-1))</f>
        <v>0</v>
      </c>
      <c r="F41" s="173">
        <f ca="1">CHOOSE(F$6,SUMIFS(INDIRECT("EB[" &amp; F$12 &amp; "]"),EB[indic_nrg],$A40,EB[Nositel],$B41,EB[Výběr],1,EB[unit],"TJ"),INDEX($BO41:$DW41,,F$4),F$9/(INDEX(Roky_výhled,,F$8)-Last_Bil)*(INDEX($BO41:$DW41,,F$8)-INDEX($D41:$BL41,,$E$1))+INDEX($D41:$BL41,,$E$1),F$9/(INDEX(Roky_výhled,,F$8)-INDEX(Roky_výhled,,F$8-1))*(INDEX($BO41:$DW41,,F$8)-INDEX($BO41:$DW41,,F$8-1))+INDEX($BO41:$DW41,,F$8-1))</f>
        <v>0</v>
      </c>
      <c r="G41" s="173">
        <f ca="1">CHOOSE(G$6,SUMIFS(INDIRECT("EB[" &amp; G$12 &amp; "]"),EB[indic_nrg],$A40,EB[Nositel],$B41,EB[Výběr],1,EB[unit],"TJ"),INDEX($BO41:$DW41,,G$4),G$9/(INDEX(Roky_výhled,,G$8)-Last_Bil)*(INDEX($BO41:$DW41,,G$8)-INDEX($D41:$BL41,,$E$1))+INDEX($D41:$BL41,,$E$1),G$9/(INDEX(Roky_výhled,,G$8)-INDEX(Roky_výhled,,G$8-1))*(INDEX($BO41:$DW41,,G$8)-INDEX($BO41:$DW41,,G$8-1))+INDEX($BO41:$DW41,,G$8-1))</f>
        <v>0</v>
      </c>
      <c r="H41" s="173">
        <f ca="1">CHOOSE(H$6,SUMIFS(INDIRECT("EB[" &amp; H$12 &amp; "]"),EB[indic_nrg],$A40,EB[Nositel],$B41,EB[Výběr],1,EB[unit],"TJ"),INDEX($BO41:$DW41,,H$4),H$9/(INDEX(Roky_výhled,,H$8)-Last_Bil)*(INDEX($BO41:$DW41,,H$8)-INDEX($D41:$BL41,,$E$1))+INDEX($D41:$BL41,,$E$1),H$9/(INDEX(Roky_výhled,,H$8)-INDEX(Roky_výhled,,H$8-1))*(INDEX($BO41:$DW41,,H$8)-INDEX($BO41:$DW41,,H$8-1))+INDEX($BO41:$DW41,,H$8-1))</f>
        <v>0</v>
      </c>
      <c r="I41" s="173">
        <f ca="1">CHOOSE(I$6,SUMIFS(INDIRECT("EB[" &amp; I$12 &amp; "]"),EB[indic_nrg],$A40,EB[Nositel],$B41,EB[Výběr],1,EB[unit],"TJ"),INDEX($BO41:$DW41,,I$4),I$9/(INDEX(Roky_výhled,,I$8)-Last_Bil)*(INDEX($BO41:$DW41,,I$8)-INDEX($D41:$BL41,,$E$1))+INDEX($D41:$BL41,,$E$1),I$9/(INDEX(Roky_výhled,,I$8)-INDEX(Roky_výhled,,I$8-1))*(INDEX($BO41:$DW41,,I$8)-INDEX($BO41:$DW41,,I$8-1))+INDEX($BO41:$DW41,,I$8-1))</f>
        <v>0</v>
      </c>
      <c r="J41" s="173">
        <f ca="1">CHOOSE(J$6,SUMIFS(INDIRECT("EB[" &amp; J$12 &amp; "]"),EB[indic_nrg],$A40,EB[Nositel],$B41,EB[Výběr],1,EB[unit],"TJ"),INDEX($BO41:$DW41,,J$4),J$9/(INDEX(Roky_výhled,,J$8)-Last_Bil)*(INDEX($BO41:$DW41,,J$8)-INDEX($D41:$BL41,,$E$1))+INDEX($D41:$BL41,,$E$1),J$9/(INDEX(Roky_výhled,,J$8)-INDEX(Roky_výhled,,J$8-1))*(INDEX($BO41:$DW41,,J$8)-INDEX($BO41:$DW41,,J$8-1))+INDEX($BO41:$DW41,,J$8-1))</f>
        <v>0</v>
      </c>
      <c r="K41" s="173">
        <f ca="1">CHOOSE(K$6,SUMIFS(INDIRECT("EB[" &amp; K$12 &amp; "]"),EB[indic_nrg],$A40,EB[Nositel],$B41,EB[Výběr],1,EB[unit],"TJ"),INDEX($BO41:$DW41,,K$4),K$9/(INDEX(Roky_výhled,,K$8)-Last_Bil)*(INDEX($BO41:$DW41,,K$8)-INDEX($D41:$BL41,,$E$1))+INDEX($D41:$BL41,,$E$1),K$9/(INDEX(Roky_výhled,,K$8)-INDEX(Roky_výhled,,K$8-1))*(INDEX($BO41:$DW41,,K$8)-INDEX($BO41:$DW41,,K$8-1))+INDEX($BO41:$DW41,,K$8-1))</f>
        <v>0</v>
      </c>
      <c r="L41" s="173">
        <f ca="1">CHOOSE(L$6,SUMIFS(INDIRECT("EB[" &amp; L$12 &amp; "]"),EB[indic_nrg],$A40,EB[Nositel],$B41,EB[Výběr],1,EB[unit],"TJ"),INDEX($BO41:$DW41,,L$4),L$9/(INDEX(Roky_výhled,,L$8)-Last_Bil)*(INDEX($BO41:$DW41,,L$8)-INDEX($D41:$BL41,,$E$1))+INDEX($D41:$BL41,,$E$1),L$9/(INDEX(Roky_výhled,,L$8)-INDEX(Roky_výhled,,L$8-1))*(INDEX($BO41:$DW41,,L$8)-INDEX($BO41:$DW41,,L$8-1))+INDEX($BO41:$DW41,,L$8-1))</f>
        <v>0</v>
      </c>
      <c r="M41" s="173">
        <f ca="1">CHOOSE(M$6,SUMIFS(INDIRECT("EB[" &amp; M$12 &amp; "]"),EB[indic_nrg],$A40,EB[Nositel],$B41,EB[Výběr],1,EB[unit],"TJ"),INDEX($BO41:$DW41,,M$4),M$9/(INDEX(Roky_výhled,,M$8)-Last_Bil)*(INDEX($BO41:$DW41,,M$8)-INDEX($D41:$BL41,,$E$1))+INDEX($D41:$BL41,,$E$1),M$9/(INDEX(Roky_výhled,,M$8)-INDEX(Roky_výhled,,M$8-1))*(INDEX($BO41:$DW41,,M$8)-INDEX($BO41:$DW41,,M$8-1))+INDEX($BO41:$DW41,,M$8-1))</f>
        <v>0</v>
      </c>
      <c r="N41" s="173">
        <f ca="1">CHOOSE(N$6,SUMIFS(INDIRECT("EB[" &amp; N$12 &amp; "]"),EB[indic_nrg],$A40,EB[Nositel],$B41,EB[Výběr],1,EB[unit],"TJ"),INDEX($BO41:$DW41,,N$4),N$9/(INDEX(Roky_výhled,,N$8)-Last_Bil)*(INDEX($BO41:$DW41,,N$8)-INDEX($D41:$BL41,,$E$1))+INDEX($D41:$BL41,,$E$1),N$9/(INDEX(Roky_výhled,,N$8)-INDEX(Roky_výhled,,N$8-1))*(INDEX($BO41:$DW41,,N$8)-INDEX($BO41:$DW41,,N$8-1))+INDEX($BO41:$DW41,,N$8-1))</f>
        <v>0</v>
      </c>
      <c r="O41" s="173">
        <f ca="1">CHOOSE(O$6,SUMIFS(INDIRECT("EB[" &amp; O$12 &amp; "]"),EB[indic_nrg],$A40,EB[Nositel],$B41,EB[Výběr],1,EB[unit],"TJ"),INDEX($BO41:$DW41,,O$4),O$9/(INDEX(Roky_výhled,,O$8)-Last_Bil)*(INDEX($BO41:$DW41,,O$8)-INDEX($D41:$BL41,,$E$1))+INDEX($D41:$BL41,,$E$1),O$9/(INDEX(Roky_výhled,,O$8)-INDEX(Roky_výhled,,O$8-1))*(INDEX($BO41:$DW41,,O$8)-INDEX($BO41:$DW41,,O$8-1))+INDEX($BO41:$DW41,,O$8-1))</f>
        <v>0</v>
      </c>
      <c r="P41" s="173">
        <f ca="1">CHOOSE(P$6,SUMIFS(INDIRECT("EB[" &amp; P$12 &amp; "]"),EB[indic_nrg],$A40,EB[Nositel],$B41,EB[Výběr],1,EB[unit],"TJ"),INDEX($BO41:$DW41,,P$4),P$9/(INDEX(Roky_výhled,,P$8)-Last_Bil)*(INDEX($BO41:$DW41,,P$8)-INDEX($D41:$BL41,,$E$1))+INDEX($D41:$BL41,,$E$1),P$9/(INDEX(Roky_výhled,,P$8)-INDEX(Roky_výhled,,P$8-1))*(INDEX($BO41:$DW41,,P$8)-INDEX($BO41:$DW41,,P$8-1))+INDEX($BO41:$DW41,,P$8-1))</f>
        <v>0</v>
      </c>
      <c r="Q41" s="173">
        <f ca="1">CHOOSE(Q$6,SUMIFS(INDIRECT("EB[" &amp; Q$12 &amp; "]"),EB[indic_nrg],$A40,EB[Nositel],$B41,EB[Výběr],1,EB[unit],"TJ"),INDEX($BO41:$DW41,,Q$4),Q$9/(INDEX(Roky_výhled,,Q$8)-Last_Bil)*(INDEX($BO41:$DW41,,Q$8)-INDEX($D41:$BL41,,$E$1))+INDEX($D41:$BL41,,$E$1),Q$9/(INDEX(Roky_výhled,,Q$8)-INDEX(Roky_výhled,,Q$8-1))*(INDEX($BO41:$DW41,,Q$8)-INDEX($BO41:$DW41,,Q$8-1))+INDEX($BO41:$DW41,,Q$8-1))</f>
        <v>0</v>
      </c>
      <c r="R41" s="173">
        <f ca="1">CHOOSE(R$6,SUMIFS(INDIRECT("EB[" &amp; R$12 &amp; "]"),EB[indic_nrg],$A40,EB[Nositel],$B41,EB[Výběr],1,EB[unit],"TJ"),INDEX($BO41:$DW41,,R$4),R$9/(INDEX(Roky_výhled,,R$8)-Last_Bil)*(INDEX($BO41:$DW41,,R$8)-INDEX($D41:$BL41,,$E$1))+INDEX($D41:$BL41,,$E$1),R$9/(INDEX(Roky_výhled,,R$8)-INDEX(Roky_výhled,,R$8-1))*(INDEX($BO41:$DW41,,R$8)-INDEX($BO41:$DW41,,R$8-1))+INDEX($BO41:$DW41,,R$8-1))</f>
        <v>0</v>
      </c>
      <c r="S41" s="173">
        <f ca="1">CHOOSE(S$6,SUMIFS(INDIRECT("EB[" &amp; S$12 &amp; "]"),EB[indic_nrg],$A40,EB[Nositel],$B41,EB[Výběr],1,EB[unit],"TJ"),INDEX($BO41:$DW41,,S$4),S$9/(INDEX(Roky_výhled,,S$8)-Last_Bil)*(INDEX($BO41:$DW41,,S$8)-INDEX($D41:$BL41,,$E$1))+INDEX($D41:$BL41,,$E$1),S$9/(INDEX(Roky_výhled,,S$8)-INDEX(Roky_výhled,,S$8-1))*(INDEX($BO41:$DW41,,S$8)-INDEX($BO41:$DW41,,S$8-1))+INDEX($BO41:$DW41,,S$8-1))</f>
        <v>0</v>
      </c>
      <c r="T41" s="173">
        <f ca="1">CHOOSE(T$6,SUMIFS(INDIRECT("EB[" &amp; T$12 &amp; "]"),EB[indic_nrg],$A40,EB[Nositel],$B41,EB[Výběr],1,EB[unit],"TJ"),INDEX($BO41:$DW41,,T$4),T$9/(INDEX(Roky_výhled,,T$8)-Last_Bil)*(INDEX($BO41:$DW41,,T$8)-INDEX($D41:$BL41,,$E$1))+INDEX($D41:$BL41,,$E$1),T$9/(INDEX(Roky_výhled,,T$8)-INDEX(Roky_výhled,,T$8-1))*(INDEX($BO41:$DW41,,T$8)-INDEX($BO41:$DW41,,T$8-1))+INDEX($BO41:$DW41,,T$8-1))</f>
        <v>0</v>
      </c>
      <c r="U41" s="173">
        <f ca="1">CHOOSE(U$6,SUMIFS(INDIRECT("EB[" &amp; U$12 &amp; "]"),EB[indic_nrg],$A40,EB[Nositel],$B41,EB[Výběr],1,EB[unit],"TJ"),INDEX($BO41:$DW41,,U$4),U$9/(INDEX(Roky_výhled,,U$8)-Last_Bil)*(INDEX($BO41:$DW41,,U$8)-INDEX($D41:$BL41,,$E$1))+INDEX($D41:$BL41,,$E$1),U$9/(INDEX(Roky_výhled,,U$8)-INDEX(Roky_výhled,,U$8-1))*(INDEX($BO41:$DW41,,U$8)-INDEX($BO41:$DW41,,U$8-1))+INDEX($BO41:$DW41,,U$8-1))</f>
        <v>0</v>
      </c>
      <c r="V41" s="173">
        <f ca="1">CHOOSE(V$6,SUMIFS(INDIRECT("EB[" &amp; V$12 &amp; "]"),EB[indic_nrg],$A40,EB[Nositel],$B41,EB[Výběr],1,EB[unit],"TJ"),INDEX($BO41:$DW41,,V$4),V$9/(INDEX(Roky_výhled,,V$8)-Last_Bil)*(INDEX($BO41:$DW41,,V$8)-INDEX($D41:$BL41,,$E$1))+INDEX($D41:$BL41,,$E$1),V$9/(INDEX(Roky_výhled,,V$8)-INDEX(Roky_výhled,,V$8-1))*(INDEX($BO41:$DW41,,V$8)-INDEX($BO41:$DW41,,V$8-1))+INDEX($BO41:$DW41,,V$8-1))</f>
        <v>0</v>
      </c>
      <c r="W41" s="173">
        <f ca="1">CHOOSE(W$6,SUMIFS(INDIRECT("EB[" &amp; W$12 &amp; "]"),EB[indic_nrg],$A40,EB[Nositel],$B41,EB[Výběr],1,EB[unit],"TJ"),INDEX($BO41:$DW41,,W$4),W$9/(INDEX(Roky_výhled,,W$8)-Last_Bil)*(INDEX($BO41:$DW41,,W$8)-INDEX($D41:$BL41,,$E$1))+INDEX($D41:$BL41,,$E$1),W$9/(INDEX(Roky_výhled,,W$8)-INDEX(Roky_výhled,,W$8-1))*(INDEX($BO41:$DW41,,W$8)-INDEX($BO41:$DW41,,W$8-1))+INDEX($BO41:$DW41,,W$8-1))</f>
        <v>0</v>
      </c>
      <c r="X41" s="173">
        <f ca="1">CHOOSE(X$6,SUMIFS(INDIRECT("EB[" &amp; X$12 &amp; "]"),EB[indic_nrg],$A40,EB[Nositel],$B41,EB[Výběr],1,EB[unit],"TJ"),INDEX($BO41:$DW41,,X$4),X$9/(INDEX(Roky_výhled,,X$8)-Last_Bil)*(INDEX($BO41:$DW41,,X$8)-INDEX($D41:$BL41,,$E$1))+INDEX($D41:$BL41,,$E$1),X$9/(INDEX(Roky_výhled,,X$8)-INDEX(Roky_výhled,,X$8-1))*(INDEX($BO41:$DW41,,X$8)-INDEX($BO41:$DW41,,X$8-1))+INDEX($BO41:$DW41,,X$8-1))</f>
        <v>0</v>
      </c>
      <c r="Y41" s="173">
        <f ca="1">CHOOSE(Y$6,SUMIFS(INDIRECT("EB[" &amp; Y$12 &amp; "]"),EB[indic_nrg],$A40,EB[Nositel],$B41,EB[Výběr],1,EB[unit],"TJ"),INDEX($BO41:$DW41,,Y$4),Y$9/(INDEX(Roky_výhled,,Y$8)-Last_Bil)*(INDEX($BO41:$DW41,,Y$8)-INDEX($D41:$BL41,,$E$1))+INDEX($D41:$BL41,,$E$1),Y$9/(INDEX(Roky_výhled,,Y$8)-INDEX(Roky_výhled,,Y$8-1))*(INDEX($BO41:$DW41,,Y$8)-INDEX($BO41:$DW41,,Y$8-1))+INDEX($BO41:$DW41,,Y$8-1))</f>
        <v>0</v>
      </c>
      <c r="Z41" s="173">
        <f ca="1">CHOOSE(Z$6,SUMIFS(INDIRECT("EB[" &amp; Z$12 &amp; "]"),EB[indic_nrg],$A40,EB[Nositel],$B41,EB[Výběr],1,EB[unit],"TJ"),INDEX($BO41:$DW41,,Z$4),Z$9/(INDEX(Roky_výhled,,Z$8)-Last_Bil)*(INDEX($BO41:$DW41,,Z$8)-INDEX($D41:$BL41,,$E$1))+INDEX($D41:$BL41,,$E$1),Z$9/(INDEX(Roky_výhled,,Z$8)-INDEX(Roky_výhled,,Z$8-1))*(INDEX($BO41:$DW41,,Z$8)-INDEX($BO41:$DW41,,Z$8-1))+INDEX($BO41:$DW41,,Z$8-1))</f>
        <v>0</v>
      </c>
      <c r="AA41" s="173">
        <f ca="1">CHOOSE(AA$6,SUMIFS(INDIRECT("EB[" &amp; AA$12 &amp; "]"),EB[indic_nrg],$A40,EB[Nositel],$B41,EB[Výběr],1,EB[unit],"TJ"),INDEX($BO41:$DW41,,AA$4),AA$9/(INDEX(Roky_výhled,,AA$8)-Last_Bil)*(INDEX($BO41:$DW41,,AA$8)-INDEX($D41:$BL41,,$E$1))+INDEX($D41:$BL41,,$E$1),AA$9/(INDEX(Roky_výhled,,AA$8)-INDEX(Roky_výhled,,AA$8-1))*(INDEX($BO41:$DW41,,AA$8)-INDEX($BO41:$DW41,,AA$8-1))+INDEX($BO41:$DW41,,AA$8-1))</f>
        <v>0</v>
      </c>
      <c r="AB41" s="173">
        <f ca="1">CHOOSE(AB$6,SUMIFS(INDIRECT("EB[" &amp; AB$12 &amp; "]"),EB[indic_nrg],$A40,EB[Nositel],$B41,EB[Výběr],1,EB[unit],"TJ"),INDEX($BO41:$DW41,,AB$4),AB$9/(INDEX(Roky_výhled,,AB$8)-Last_Bil)*(INDEX($BO41:$DW41,,AB$8)-INDEX($D41:$BL41,,$E$1))+INDEX($D41:$BL41,,$E$1),AB$9/(INDEX(Roky_výhled,,AB$8)-INDEX(Roky_výhled,,AB$8-1))*(INDEX($BO41:$DW41,,AB$8)-INDEX($BO41:$DW41,,AB$8-1))+INDEX($BO41:$DW41,,AB$8-1))</f>
        <v>0</v>
      </c>
      <c r="AC41" s="173">
        <f ca="1">CHOOSE(AC$6,SUMIFS(INDIRECT("EB[" &amp; AC$12 &amp; "]"),EB[indic_nrg],$A40,EB[Nositel],$B41,EB[Výběr],1,EB[unit],"TJ"),INDEX($BO41:$DW41,,AC$4),AC$9/(INDEX(Roky_výhled,,AC$8)-Last_Bil)*(INDEX($BO41:$DW41,,AC$8)-INDEX($D41:$BL41,,$E$1))+INDEX($D41:$BL41,,$E$1),AC$9/(INDEX(Roky_výhled,,AC$8)-INDEX(Roky_výhled,,AC$8-1))*(INDEX($BO41:$DW41,,AC$8)-INDEX($BO41:$DW41,,AC$8-1))+INDEX($BO41:$DW41,,AC$8-1))</f>
        <v>0</v>
      </c>
      <c r="AD41" s="173">
        <f ca="1">CHOOSE(AD$6,SUMIFS(INDIRECT("EB[" &amp; AD$12 &amp; "]"),EB[indic_nrg],$A40,EB[Nositel],$B41,EB[Výběr],1,EB[unit],"TJ"),INDEX($BO41:$DW41,,AD$4),AD$9/(INDEX(Roky_výhled,,AD$8)-Last_Bil)*(INDEX($BO41:$DW41,,AD$8)-INDEX($D41:$BL41,,$E$1))+INDEX($D41:$BL41,,$E$1),AD$9/(INDEX(Roky_výhled,,AD$8)-INDEX(Roky_výhled,,AD$8-1))*(INDEX($BO41:$DW41,,AD$8)-INDEX($BO41:$DW41,,AD$8-1))+INDEX($BO41:$DW41,,AD$8-1))</f>
        <v>0</v>
      </c>
      <c r="AE41" s="173">
        <f ca="1">CHOOSE(AE$6,SUMIFS(INDIRECT("EB[" &amp; AE$12 &amp; "]"),EB[indic_nrg],$A40,EB[Nositel],$B41,EB[Výběr],1,EB[unit],"TJ"),INDEX($BO41:$DW41,,AE$4),AE$9/(INDEX(Roky_výhled,,AE$8)-Last_Bil)*(INDEX($BO41:$DW41,,AE$8)-INDEX($D41:$BL41,,$E$1))+INDEX($D41:$BL41,,$E$1),AE$9/(INDEX(Roky_výhled,,AE$8)-INDEX(Roky_výhled,,AE$8-1))*(INDEX($BO41:$DW41,,AE$8)-INDEX($BO41:$DW41,,AE$8-1))+INDEX($BO41:$DW41,,AE$8-1))</f>
        <v>0</v>
      </c>
      <c r="AF41" s="173">
        <f ca="1">CHOOSE(AF$6,SUMIFS(INDIRECT("EB[" &amp; AF$12 &amp; "]"),EB[indic_nrg],$A40,EB[Nositel],$B41,EB[Výběr],1,EB[unit],"TJ"),INDEX($BO41:$DW41,,AF$4),AF$9/(INDEX(Roky_výhled,,AF$8)-Last_Bil)*(INDEX($BO41:$DW41,,AF$8)-INDEX($D41:$BL41,,$E$1))+INDEX($D41:$BL41,,$E$1),AF$9/(INDEX(Roky_výhled,,AF$8)-INDEX(Roky_výhled,,AF$8-1))*(INDEX($BO41:$DW41,,AF$8)-INDEX($BO41:$DW41,,AF$8-1))+INDEX($BO41:$DW41,,AF$8-1))</f>
        <v>0</v>
      </c>
      <c r="AG41" s="173">
        <f ca="1">CHOOSE(AG$6,SUMIFS(INDIRECT("EB[" &amp; AG$12 &amp; "]"),EB[indic_nrg],$A40,EB[Nositel],$B41,EB[Výběr],1,EB[unit],"TJ"),INDEX($BO41:$DW41,,AG$4),AG$9/(INDEX(Roky_výhled,,AG$8)-Last_Bil)*(INDEX($BO41:$DW41,,AG$8)-INDEX($D41:$BL41,,$E$1))+INDEX($D41:$BL41,,$E$1),AG$9/(INDEX(Roky_výhled,,AG$8)-INDEX(Roky_výhled,,AG$8-1))*(INDEX($BO41:$DW41,,AG$8)-INDEX($BO41:$DW41,,AG$8-1))+INDEX($BO41:$DW41,,AG$8-1))</f>
        <v>0</v>
      </c>
      <c r="AH41" s="173">
        <f ca="1">CHOOSE(AH$6,SUMIFS(INDIRECT("EB[" &amp; AH$12 &amp; "]"),EB[indic_nrg],$A40,EB[Nositel],$B41,EB[Výběr],1,EB[unit],"TJ"),INDEX($BO41:$DW41,,AH$4),AH$9/(INDEX(Roky_výhled,,AH$8)-Last_Bil)*(INDEX($BO41:$DW41,,AH$8)-INDEX($D41:$BL41,,$E$1))+INDEX($D41:$BL41,,$E$1),AH$9/(INDEX(Roky_výhled,,AH$8)-INDEX(Roky_výhled,,AH$8-1))*(INDEX($BO41:$DW41,,AH$8)-INDEX($BO41:$DW41,,AH$8-1))+INDEX($BO41:$DW41,,AH$8-1))</f>
        <v>0</v>
      </c>
      <c r="AI41" s="173">
        <f ca="1">CHOOSE(AI$6,SUMIFS(INDIRECT("EB[" &amp; AI$12 &amp; "]"),EB[indic_nrg],$A40,EB[Nositel],$B41,EB[Výběr],1,EB[unit],"TJ"),INDEX($BO41:$DW41,,AI$4),AI$9/(INDEX(Roky_výhled,,AI$8)-Last_Bil)*(INDEX($BO41:$DW41,,AI$8)-INDEX($D41:$BL41,,$E$1))+INDEX($D41:$BL41,,$E$1),AI$9/(INDEX(Roky_výhled,,AI$8)-INDEX(Roky_výhled,,AI$8-1))*(INDEX($BO41:$DW41,,AI$8)-INDEX($BO41:$DW41,,AI$8-1))+INDEX($BO41:$DW41,,AI$8-1))</f>
        <v>0</v>
      </c>
      <c r="AJ41" s="173">
        <f ca="1">CHOOSE(AJ$6,SUMIFS(INDIRECT("EB[" &amp; AJ$12 &amp; "]"),EB[indic_nrg],$A40,EB[Nositel],$B41,EB[Výběr],1,EB[unit],"TJ"),INDEX($BO41:$DW41,,AJ$4),AJ$9/(INDEX(Roky_výhled,,AJ$8)-Last_Bil)*(INDEX($BO41:$DW41,,AJ$8)-INDEX($D41:$BL41,,$E$1))+INDEX($D41:$BL41,,$E$1),AJ$9/(INDEX(Roky_výhled,,AJ$8)-INDEX(Roky_výhled,,AJ$8-1))*(INDEX($BO41:$DW41,,AJ$8)-INDEX($BO41:$DW41,,AJ$8-1))+INDEX($BO41:$DW41,,AJ$8-1))</f>
        <v>0</v>
      </c>
      <c r="AK41" s="173">
        <f ca="1">CHOOSE(AK$6,SUMIFS(INDIRECT("EB[" &amp; AK$12 &amp; "]"),EB[indic_nrg],$A40,EB[Nositel],$B41,EB[Výběr],1,EB[unit],"TJ"),INDEX($BO41:$DW41,,AK$4),AK$9/(INDEX(Roky_výhled,,AK$8)-Last_Bil)*(INDEX($BO41:$DW41,,AK$8)-INDEX($D41:$BL41,,$E$1))+INDEX($D41:$BL41,,$E$1),AK$9/(INDEX(Roky_výhled,,AK$8)-INDEX(Roky_výhled,,AK$8-1))*(INDEX($BO41:$DW41,,AK$8)-INDEX($BO41:$DW41,,AK$8-1))+INDEX($BO41:$DW41,,AK$8-1))</f>
        <v>0</v>
      </c>
      <c r="AL41" s="173">
        <f ca="1">CHOOSE(AL$6,SUMIFS(INDIRECT("EB[" &amp; AL$12 &amp; "]"),EB[indic_nrg],$A40,EB[Nositel],$B41,EB[Výběr],1,EB[unit],"TJ"),INDEX($BO41:$DW41,,AL$4),AL$9/(INDEX(Roky_výhled,,AL$8)-Last_Bil)*(INDEX($BO41:$DW41,,AL$8)-INDEX($D41:$BL41,,$E$1))+INDEX($D41:$BL41,,$E$1),AL$9/(INDEX(Roky_výhled,,AL$8)-INDEX(Roky_výhled,,AL$8-1))*(INDEX($BO41:$DW41,,AL$8)-INDEX($BO41:$DW41,,AL$8-1))+INDEX($BO41:$DW41,,AL$8-1))</f>
        <v>0</v>
      </c>
      <c r="AM41" s="173">
        <f ca="1">CHOOSE(AM$6,SUMIFS(INDIRECT("EB[" &amp; AM$12 &amp; "]"),EB[indic_nrg],$A40,EB[Nositel],$B41,EB[Výběr],1,EB[unit],"TJ"),INDEX($BO41:$DW41,,AM$4),AM$9/(INDEX(Roky_výhled,,AM$8)-Last_Bil)*(INDEX($BO41:$DW41,,AM$8)-INDEX($D41:$BL41,,$E$1))+INDEX($D41:$BL41,,$E$1),AM$9/(INDEX(Roky_výhled,,AM$8)-INDEX(Roky_výhled,,AM$8-1))*(INDEX($BO41:$DW41,,AM$8)-INDEX($BO41:$DW41,,AM$8-1))+INDEX($BO41:$DW41,,AM$8-1))</f>
        <v>0</v>
      </c>
      <c r="AN41" s="173">
        <f ca="1">CHOOSE(AN$6,SUMIFS(INDIRECT("EB[" &amp; AN$12 &amp; "]"),EB[indic_nrg],$A40,EB[Nositel],$B41,EB[Výběr],1,EB[unit],"TJ"),INDEX($BO41:$DW41,,AN$4),AN$9/(INDEX(Roky_výhled,,AN$8)-Last_Bil)*(INDEX($BO41:$DW41,,AN$8)-INDEX($D41:$BL41,,$E$1))+INDEX($D41:$BL41,,$E$1),AN$9/(INDEX(Roky_výhled,,AN$8)-INDEX(Roky_výhled,,AN$8-1))*(INDEX($BO41:$DW41,,AN$8)-INDEX($BO41:$DW41,,AN$8-1))+INDEX($BO41:$DW41,,AN$8-1))</f>
        <v>0</v>
      </c>
      <c r="AO41" s="173">
        <f ca="1">CHOOSE(AO$6,SUMIFS(INDIRECT("EB[" &amp; AO$12 &amp; "]"),EB[indic_nrg],$A40,EB[Nositel],$B41,EB[Výběr],1,EB[unit],"TJ"),INDEX($BO41:$DW41,,AO$4),AO$9/(INDEX(Roky_výhled,,AO$8)-Last_Bil)*(INDEX($BO41:$DW41,,AO$8)-INDEX($D41:$BL41,,$E$1))+INDEX($D41:$BL41,,$E$1),AO$9/(INDEX(Roky_výhled,,AO$8)-INDEX(Roky_výhled,,AO$8-1))*(INDEX($BO41:$DW41,,AO$8)-INDEX($BO41:$DW41,,AO$8-1))+INDEX($BO41:$DW41,,AO$8-1))</f>
        <v>0</v>
      </c>
      <c r="AP41" s="173">
        <f ca="1">CHOOSE(AP$6,SUMIFS(INDIRECT("EB[" &amp; AP$12 &amp; "]"),EB[indic_nrg],$A40,EB[Nositel],$B41,EB[Výběr],1,EB[unit],"TJ"),INDEX($BO41:$DW41,,AP$4),AP$9/(INDEX(Roky_výhled,,AP$8)-Last_Bil)*(INDEX($BO41:$DW41,,AP$8)-INDEX($D41:$BL41,,$E$1))+INDEX($D41:$BL41,,$E$1),AP$9/(INDEX(Roky_výhled,,AP$8)-INDEX(Roky_výhled,,AP$8-1))*(INDEX($BO41:$DW41,,AP$8)-INDEX($BO41:$DW41,,AP$8-1))+INDEX($BO41:$DW41,,AP$8-1))</f>
        <v>0</v>
      </c>
      <c r="AQ41" s="173">
        <f ca="1">CHOOSE(AQ$6,SUMIFS(INDIRECT("EB[" &amp; AQ$12 &amp; "]"),EB[indic_nrg],$A40,EB[Nositel],$B41,EB[Výběr],1,EB[unit],"TJ"),INDEX($BO41:$DW41,,AQ$4),AQ$9/(INDEX(Roky_výhled,,AQ$8)-Last_Bil)*(INDEX($BO41:$DW41,,AQ$8)-INDEX($D41:$BL41,,$E$1))+INDEX($D41:$BL41,,$E$1),AQ$9/(INDEX(Roky_výhled,,AQ$8)-INDEX(Roky_výhled,,AQ$8-1))*(INDEX($BO41:$DW41,,AQ$8)-INDEX($BO41:$DW41,,AQ$8-1))+INDEX($BO41:$DW41,,AQ$8-1))</f>
        <v>0</v>
      </c>
      <c r="AR41" s="173">
        <f ca="1">CHOOSE(AR$6,SUMIFS(INDIRECT("EB[" &amp; AR$12 &amp; "]"),EB[indic_nrg],$A40,EB[Nositel],$B41,EB[Výběr],1,EB[unit],"TJ"),INDEX($BO41:$DW41,,AR$4),AR$9/(INDEX(Roky_výhled,,AR$8)-Last_Bil)*(INDEX($BO41:$DW41,,AR$8)-INDEX($D41:$BL41,,$E$1))+INDEX($D41:$BL41,,$E$1),AR$9/(INDEX(Roky_výhled,,AR$8)-INDEX(Roky_výhled,,AR$8-1))*(INDEX($BO41:$DW41,,AR$8)-INDEX($BO41:$DW41,,AR$8-1))+INDEX($BO41:$DW41,,AR$8-1))</f>
        <v>0</v>
      </c>
      <c r="AS41" s="173">
        <f ca="1">CHOOSE(AS$6,SUMIFS(INDIRECT("EB[" &amp; AS$12 &amp; "]"),EB[indic_nrg],$A40,EB[Nositel],$B41,EB[Výběr],1,EB[unit],"TJ"),INDEX($BO41:$DW41,,AS$4),AS$9/(INDEX(Roky_výhled,,AS$8)-Last_Bil)*(INDEX($BO41:$DW41,,AS$8)-INDEX($D41:$BL41,,$E$1))+INDEX($D41:$BL41,,$E$1),AS$9/(INDEX(Roky_výhled,,AS$8)-INDEX(Roky_výhled,,AS$8-1))*(INDEX($BO41:$DW41,,AS$8)-INDEX($BO41:$DW41,,AS$8-1))+INDEX($BO41:$DW41,,AS$8-1))</f>
        <v>0</v>
      </c>
      <c r="AT41" s="173">
        <f ca="1">CHOOSE(AT$6,SUMIFS(INDIRECT("EB[" &amp; AT$12 &amp; "]"),EB[indic_nrg],$A40,EB[Nositel],$B41,EB[Výběr],1,EB[unit],"TJ"),INDEX($BO41:$DW41,,AT$4),AT$9/(INDEX(Roky_výhled,,AT$8)-Last_Bil)*(INDEX($BO41:$DW41,,AT$8)-INDEX($D41:$BL41,,$E$1))+INDEX($D41:$BL41,,$E$1),AT$9/(INDEX(Roky_výhled,,AT$8)-INDEX(Roky_výhled,,AT$8-1))*(INDEX($BO41:$DW41,,AT$8)-INDEX($BO41:$DW41,,AT$8-1))+INDEX($BO41:$DW41,,AT$8-1))</f>
        <v>0</v>
      </c>
      <c r="AU41" s="173">
        <f ca="1">CHOOSE(AU$6,SUMIFS(INDIRECT("EB[" &amp; AU$12 &amp; "]"),EB[indic_nrg],$A40,EB[Nositel],$B41,EB[Výběr],1,EB[unit],"TJ"),INDEX($BO41:$DW41,,AU$4),AU$9/(INDEX(Roky_výhled,,AU$8)-Last_Bil)*(INDEX($BO41:$DW41,,AU$8)-INDEX($D41:$BL41,,$E$1))+INDEX($D41:$BL41,,$E$1),AU$9/(INDEX(Roky_výhled,,AU$8)-INDEX(Roky_výhled,,AU$8-1))*(INDEX($BO41:$DW41,,AU$8)-INDEX($BO41:$DW41,,AU$8-1))+INDEX($BO41:$DW41,,AU$8-1))</f>
        <v>0</v>
      </c>
      <c r="AV41" s="173">
        <f ca="1">CHOOSE(AV$6,SUMIFS(INDIRECT("EB[" &amp; AV$12 &amp; "]"),EB[indic_nrg],$A40,EB[Nositel],$B41,EB[Výběr],1,EB[unit],"TJ"),INDEX($BO41:$DW41,,AV$4),AV$9/(INDEX(Roky_výhled,,AV$8)-Last_Bil)*(INDEX($BO41:$DW41,,AV$8)-INDEX($D41:$BL41,,$E$1))+INDEX($D41:$BL41,,$E$1),AV$9/(INDEX(Roky_výhled,,AV$8)-INDEX(Roky_výhled,,AV$8-1))*(INDEX($BO41:$DW41,,AV$8)-INDEX($BO41:$DW41,,AV$8-1))+INDEX($BO41:$DW41,,AV$8-1))</f>
        <v>0</v>
      </c>
      <c r="AW41" s="173">
        <f ca="1">CHOOSE(AW$6,SUMIFS(INDIRECT("EB[" &amp; AW$12 &amp; "]"),EB[indic_nrg],$A40,EB[Nositel],$B41,EB[Výběr],1,EB[unit],"TJ"),INDEX($BO41:$DW41,,AW$4),AW$9/(INDEX(Roky_výhled,,AW$8)-Last_Bil)*(INDEX($BO41:$DW41,,AW$8)-INDEX($D41:$BL41,,$E$1))+INDEX($D41:$BL41,,$E$1),AW$9/(INDEX(Roky_výhled,,AW$8)-INDEX(Roky_výhled,,AW$8-1))*(INDEX($BO41:$DW41,,AW$8)-INDEX($BO41:$DW41,,AW$8-1))+INDEX($BO41:$DW41,,AW$8-1))</f>
        <v>0</v>
      </c>
      <c r="AX41" s="173">
        <f ca="1">CHOOSE(AX$6,SUMIFS(INDIRECT("EB[" &amp; AX$12 &amp; "]"),EB[indic_nrg],$A40,EB[Nositel],$B41,EB[Výběr],1,EB[unit],"TJ"),INDEX($BO41:$DW41,,AX$4),AX$9/(INDEX(Roky_výhled,,AX$8)-Last_Bil)*(INDEX($BO41:$DW41,,AX$8)-INDEX($D41:$BL41,,$E$1))+INDEX($D41:$BL41,,$E$1),AX$9/(INDEX(Roky_výhled,,AX$8)-INDEX(Roky_výhled,,AX$8-1))*(INDEX($BO41:$DW41,,AX$8)-INDEX($BO41:$DW41,,AX$8-1))+INDEX($BO41:$DW41,,AX$8-1))</f>
        <v>0</v>
      </c>
      <c r="AY41" s="173">
        <f ca="1">CHOOSE(AY$6,SUMIFS(INDIRECT("EB[" &amp; AY$12 &amp; "]"),EB[indic_nrg],$A40,EB[Nositel],$B41,EB[Výběr],1,EB[unit],"TJ"),INDEX($BO41:$DW41,,AY$4),AY$9/(INDEX(Roky_výhled,,AY$8)-Last_Bil)*(INDEX($BO41:$DW41,,AY$8)-INDEX($D41:$BL41,,$E$1))+INDEX($D41:$BL41,,$E$1),AY$9/(INDEX(Roky_výhled,,AY$8)-INDEX(Roky_výhled,,AY$8-1))*(INDEX($BO41:$DW41,,AY$8)-INDEX($BO41:$DW41,,AY$8-1))+INDEX($BO41:$DW41,,AY$8-1))</f>
        <v>0</v>
      </c>
      <c r="AZ41" s="173">
        <f ca="1">CHOOSE(AZ$6,SUMIFS(INDIRECT("EB[" &amp; AZ$12 &amp; "]"),EB[indic_nrg],$A40,EB[Nositel],$B41,EB[Výběr],1,EB[unit],"TJ"),INDEX($BO41:$DW41,,AZ$4),AZ$9/(INDEX(Roky_výhled,,AZ$8)-Last_Bil)*(INDEX($BO41:$DW41,,AZ$8)-INDEX($D41:$BL41,,$E$1))+INDEX($D41:$BL41,,$E$1),AZ$9/(INDEX(Roky_výhled,,AZ$8)-INDEX(Roky_výhled,,AZ$8-1))*(INDEX($BO41:$DW41,,AZ$8)-INDEX($BO41:$DW41,,AZ$8-1))+INDEX($BO41:$DW41,,AZ$8-1))</f>
        <v>0</v>
      </c>
      <c r="BA41" s="173">
        <f ca="1">CHOOSE(BA$6,SUMIFS(INDIRECT("EB[" &amp; BA$12 &amp; "]"),EB[indic_nrg],$A40,EB[Nositel],$B41,EB[Výběr],1,EB[unit],"TJ"),INDEX($BO41:$DW41,,BA$4),BA$9/(INDEX(Roky_výhled,,BA$8)-Last_Bil)*(INDEX($BO41:$DW41,,BA$8)-INDEX($D41:$BL41,,$E$1))+INDEX($D41:$BL41,,$E$1),BA$9/(INDEX(Roky_výhled,,BA$8)-INDEX(Roky_výhled,,BA$8-1))*(INDEX($BO41:$DW41,,BA$8)-INDEX($BO41:$DW41,,BA$8-1))+INDEX($BO41:$DW41,,BA$8-1))</f>
        <v>0</v>
      </c>
      <c r="BB41" s="173">
        <f ca="1">CHOOSE(BB$6,SUMIFS(INDIRECT("EB[" &amp; BB$12 &amp; "]"),EB[indic_nrg],$A40,EB[Nositel],$B41,EB[Výběr],1,EB[unit],"TJ"),INDEX($BO41:$DW41,,BB$4),BB$9/(INDEX(Roky_výhled,,BB$8)-Last_Bil)*(INDEX($BO41:$DW41,,BB$8)-INDEX($D41:$BL41,,$E$1))+INDEX($D41:$BL41,,$E$1),BB$9/(INDEX(Roky_výhled,,BB$8)-INDEX(Roky_výhled,,BB$8-1))*(INDEX($BO41:$DW41,,BB$8)-INDEX($BO41:$DW41,,BB$8-1))+INDEX($BO41:$DW41,,BB$8-1))</f>
        <v>0</v>
      </c>
      <c r="BC41" s="173">
        <f ca="1">CHOOSE(BC$6,SUMIFS(INDIRECT("EB[" &amp; BC$12 &amp; "]"),EB[indic_nrg],$A40,EB[Nositel],$B41,EB[Výběr],1,EB[unit],"TJ"),INDEX($BO41:$DW41,,BC$4),BC$9/(INDEX(Roky_výhled,,BC$8)-Last_Bil)*(INDEX($BO41:$DW41,,BC$8)-INDEX($D41:$BL41,,$E$1))+INDEX($D41:$BL41,,$E$1),BC$9/(INDEX(Roky_výhled,,BC$8)-INDEX(Roky_výhled,,BC$8-1))*(INDEX($BO41:$DW41,,BC$8)-INDEX($BO41:$DW41,,BC$8-1))+INDEX($BO41:$DW41,,BC$8-1))</f>
        <v>0</v>
      </c>
      <c r="BD41" s="173">
        <f ca="1">CHOOSE(BD$6,SUMIFS(INDIRECT("EB[" &amp; BD$12 &amp; "]"),EB[indic_nrg],$A40,EB[Nositel],$B41,EB[Výběr],1,EB[unit],"TJ"),INDEX($BO41:$DW41,,BD$4),BD$9/(INDEX(Roky_výhled,,BD$8)-Last_Bil)*(INDEX($BO41:$DW41,,BD$8)-INDEX($D41:$BL41,,$E$1))+INDEX($D41:$BL41,,$E$1),BD$9/(INDEX(Roky_výhled,,BD$8)-INDEX(Roky_výhled,,BD$8-1))*(INDEX($BO41:$DW41,,BD$8)-INDEX($BO41:$DW41,,BD$8-1))+INDEX($BO41:$DW41,,BD$8-1))</f>
        <v>0</v>
      </c>
      <c r="BE41" s="173">
        <f ca="1">CHOOSE(BE$6,SUMIFS(INDIRECT("EB[" &amp; BE$12 &amp; "]"),EB[indic_nrg],$A40,EB[Nositel],$B41,EB[Výběr],1,EB[unit],"TJ"),INDEX($BO41:$DW41,,BE$4),BE$9/(INDEX(Roky_výhled,,BE$8)-Last_Bil)*(INDEX($BO41:$DW41,,BE$8)-INDEX($D41:$BL41,,$E$1))+INDEX($D41:$BL41,,$E$1),BE$9/(INDEX(Roky_výhled,,BE$8)-INDEX(Roky_výhled,,BE$8-1))*(INDEX($BO41:$DW41,,BE$8)-INDEX($BO41:$DW41,,BE$8-1))+INDEX($BO41:$DW41,,BE$8-1))</f>
        <v>0</v>
      </c>
      <c r="BF41" s="173">
        <f ca="1">CHOOSE(BF$6,SUMIFS(INDIRECT("EB[" &amp; BF$12 &amp; "]"),EB[indic_nrg],$A40,EB[Nositel],$B41,EB[Výběr],1,EB[unit],"TJ"),INDEX($BO41:$DW41,,BF$4),BF$9/(INDEX(Roky_výhled,,BF$8)-Last_Bil)*(INDEX($BO41:$DW41,,BF$8)-INDEX($D41:$BL41,,$E$1))+INDEX($D41:$BL41,,$E$1),BF$9/(INDEX(Roky_výhled,,BF$8)-INDEX(Roky_výhled,,BF$8-1))*(INDEX($BO41:$DW41,,BF$8)-INDEX($BO41:$DW41,,BF$8-1))+INDEX($BO41:$DW41,,BF$8-1))</f>
        <v>0</v>
      </c>
      <c r="BG41" s="173">
        <f ca="1">CHOOSE(BG$6,SUMIFS(INDIRECT("EB[" &amp; BG$12 &amp; "]"),EB[indic_nrg],$A40,EB[Nositel],$B41,EB[Výběr],1,EB[unit],"TJ"),INDEX($BO41:$DW41,,BG$4),BG$9/(INDEX(Roky_výhled,,BG$8)-Last_Bil)*(INDEX($BO41:$DW41,,BG$8)-INDEX($D41:$BL41,,$E$1))+INDEX($D41:$BL41,,$E$1),BG$9/(INDEX(Roky_výhled,,BG$8)-INDEX(Roky_výhled,,BG$8-1))*(INDEX($BO41:$DW41,,BG$8)-INDEX($BO41:$DW41,,BG$8-1))+INDEX($BO41:$DW41,,BG$8-1))</f>
        <v>0</v>
      </c>
      <c r="BH41" s="173">
        <f ca="1">CHOOSE(BH$6,SUMIFS(INDIRECT("EB[" &amp; BH$12 &amp; "]"),EB[indic_nrg],$A40,EB[Nositel],$B41,EB[Výběr],1,EB[unit],"TJ"),INDEX($BO41:$DW41,,BH$4),BH$9/(INDEX(Roky_výhled,,BH$8)-Last_Bil)*(INDEX($BO41:$DW41,,BH$8)-INDEX($D41:$BL41,,$E$1))+INDEX($D41:$BL41,,$E$1),BH$9/(INDEX(Roky_výhled,,BH$8)-INDEX(Roky_výhled,,BH$8-1))*(INDEX($BO41:$DW41,,BH$8)-INDEX($BO41:$DW41,,BH$8-1))+INDEX($BO41:$DW41,,BH$8-1))</f>
        <v>0</v>
      </c>
      <c r="BI41" s="173">
        <f ca="1">CHOOSE(BI$6,SUMIFS(INDIRECT("EB[" &amp; BI$12 &amp; "]"),EB[indic_nrg],$A40,EB[Nositel],$B41,EB[Výběr],1,EB[unit],"TJ"),INDEX($BO41:$DW41,,BI$4),BI$9/(INDEX(Roky_výhled,,BI$8)-Last_Bil)*(INDEX($BO41:$DW41,,BI$8)-INDEX($D41:$BL41,,$E$1))+INDEX($D41:$BL41,,$E$1),BI$9/(INDEX(Roky_výhled,,BI$8)-INDEX(Roky_výhled,,BI$8-1))*(INDEX($BO41:$DW41,,BI$8)-INDEX($BO41:$DW41,,BI$8-1))+INDEX($BO41:$DW41,,BI$8-1))</f>
        <v>0</v>
      </c>
      <c r="BJ41" s="173">
        <f ca="1">CHOOSE(BJ$6,SUMIFS(INDIRECT("EB[" &amp; BJ$12 &amp; "]"),EB[indic_nrg],$A40,EB[Nositel],$B41,EB[Výběr],1,EB[unit],"TJ"),INDEX($BO41:$DW41,,BJ$4),BJ$9/(INDEX(Roky_výhled,,BJ$8)-Last_Bil)*(INDEX($BO41:$DW41,,BJ$8)-INDEX($D41:$BL41,,$E$1))+INDEX($D41:$BL41,,$E$1),BJ$9/(INDEX(Roky_výhled,,BJ$8)-INDEX(Roky_výhled,,BJ$8-1))*(INDEX($BO41:$DW41,,BJ$8)-INDEX($BO41:$DW41,,BJ$8-1))+INDEX($BO41:$DW41,,BJ$8-1))</f>
        <v>0</v>
      </c>
      <c r="BK41" s="173">
        <f ca="1">CHOOSE(BK$6,SUMIFS(INDIRECT("EB[" &amp; BK$12 &amp; "]"),EB[indic_nrg],$A40,EB[Nositel],$B41,EB[Výběr],1,EB[unit],"TJ"),INDEX($BO41:$DW41,,BK$4),BK$9/(INDEX(Roky_výhled,,BK$8)-Last_Bil)*(INDEX($BO41:$DW41,,BK$8)-INDEX($D41:$BL41,,$E$1))+INDEX($D41:$BL41,,$E$1),BK$9/(INDEX(Roky_výhled,,BK$8)-INDEX(Roky_výhled,,BK$8-1))*(INDEX($BO41:$DW41,,BK$8)-INDEX($BO41:$DW41,,BK$8-1))+INDEX($BO41:$DW41,,BK$8-1))</f>
        <v>0</v>
      </c>
      <c r="BL41" s="174">
        <f ca="1">CHOOSE(BL$6,SUMIFS(INDIRECT("EB[" &amp; BL$12 &amp; "]"),EB[indic_nrg],$A40,EB[Nositel],$B41,EB[Výběr],1,EB[unit],"TJ"),INDEX($BO41:$DW41,,BL$4),BL$9/(INDEX(Roky_výhled,,BL$8)-Last_Bil)*(INDEX($BO41:$DW41,,BL$8)-INDEX($D41:$BL41,,$E$1))+INDEX($D41:$BL41,,$E$1),BL$9/(INDEX(Roky_výhled,,BL$8)-INDEX(Roky_výhled,,BL$8-1))*(INDEX($BO41:$DW41,,BL$8)-INDEX($BO41:$DW41,,BL$8-1))+INDEX($BO41:$DW41,,BL$8-1))</f>
        <v>0</v>
      </c>
      <c r="BM41"/>
      <c r="BN41" s="221" t="str">
        <f t="shared" si="108"/>
        <v>Diesel</v>
      </c>
      <c r="BO41" s="285">
        <v>0</v>
      </c>
      <c r="BP41" s="286">
        <v>0</v>
      </c>
      <c r="BQ41" s="286">
        <v>0</v>
      </c>
      <c r="BR41" s="286">
        <v>0</v>
      </c>
      <c r="BS41" s="286">
        <v>0</v>
      </c>
      <c r="BT41" s="286">
        <v>0</v>
      </c>
      <c r="BU41" s="286">
        <v>0</v>
      </c>
      <c r="BV41" s="286">
        <v>0</v>
      </c>
      <c r="BW41" s="286">
        <v>0</v>
      </c>
      <c r="BX41" s="286">
        <v>0</v>
      </c>
      <c r="BY41" s="287">
        <v>0</v>
      </c>
      <c r="BZ41" s="281"/>
      <c r="CA41" s="281"/>
      <c r="CB41" s="281"/>
      <c r="CC41" s="281"/>
      <c r="CD41" s="281"/>
      <c r="CE41" s="281"/>
      <c r="CF41" s="281"/>
      <c r="CG41" s="281"/>
      <c r="CH41" s="281"/>
      <c r="CI41" s="281"/>
      <c r="CJ41" s="281"/>
      <c r="CK41" s="281"/>
      <c r="CL41" s="281"/>
      <c r="CM41" s="281"/>
      <c r="CN41" s="281"/>
      <c r="CO41" s="281"/>
      <c r="CP41" s="281"/>
      <c r="CQ41" s="281"/>
      <c r="CR41" s="281"/>
      <c r="CS41" s="281"/>
      <c r="CT41" s="281"/>
      <c r="CU41" s="281"/>
      <c r="CV41" s="281"/>
      <c r="CW41" s="281"/>
      <c r="CX41" s="281"/>
      <c r="CY41" s="281"/>
      <c r="CZ41" s="281"/>
      <c r="DA41" s="281"/>
      <c r="DB41" s="281"/>
      <c r="DC41" s="281"/>
      <c r="DD41" s="281"/>
      <c r="DE41" s="281"/>
      <c r="DF41" s="281"/>
      <c r="DG41" s="281"/>
      <c r="DH41" s="281"/>
      <c r="DI41" s="281"/>
      <c r="DJ41" s="281"/>
      <c r="DK41" s="281"/>
      <c r="DL41" s="281"/>
      <c r="DM41" s="281"/>
      <c r="DN41" s="281"/>
      <c r="DO41" s="281"/>
      <c r="DP41" s="281"/>
      <c r="DQ41" s="281"/>
      <c r="DR41" s="281"/>
      <c r="DS41" s="281"/>
      <c r="DT41" s="281"/>
      <c r="DU41" s="281"/>
      <c r="DV41" s="281"/>
      <c r="DW41" s="281"/>
    </row>
    <row r="42" spans="1:127" s="196" customFormat="1" x14ac:dyDescent="0.25">
      <c r="A42" s="196" t="str">
        <f t="shared" si="109"/>
        <v>B_102035</v>
      </c>
      <c r="B42" t="s">
        <v>3154</v>
      </c>
      <c r="C42" s="179" t="str">
        <f t="shared" si="107"/>
        <v>Letecký petrolej</v>
      </c>
      <c r="D42" s="215">
        <f ca="1">CHOOSE(D$6,SUMIFS(INDIRECT("EB[" &amp; D$12 &amp; "]"),EB[indic_nrg],$A41,EB[Nositel],$B42,EB[Výběr],1,EB[unit],"TJ"),INDEX($BO42:$DW42,,D$4),D$9/(INDEX(Roky_výhled,,D$8)-Last_Bil)*(INDEX($BO42:$DW42,,D$8)-INDEX($D42:$BL42,,$E$1))+INDEX($D42:$BL42,,$E$1),D$9/(INDEX(Roky_výhled,,D$8)-INDEX(Roky_výhled,,D$8-1))*(INDEX($BO42:$DW42,,D$8)-INDEX($BO42:$DW42,,D$8-1))+INDEX($BO42:$DW42,,D$8-1))</f>
        <v>0</v>
      </c>
      <c r="E42" s="173">
        <f ca="1">CHOOSE(E$6,SUMIFS(INDIRECT("EB[" &amp; E$12 &amp; "]"),EB[indic_nrg],$A41,EB[Nositel],$B42,EB[Výběr],1,EB[unit],"TJ"),INDEX($BO42:$DW42,,E$4),E$9/(INDEX(Roky_výhled,,E$8)-Last_Bil)*(INDEX($BO42:$DW42,,E$8)-INDEX($D42:$BL42,,$E$1))+INDEX($D42:$BL42,,$E$1),E$9/(INDEX(Roky_výhled,,E$8)-INDEX(Roky_výhled,,E$8-1))*(INDEX($BO42:$DW42,,E$8)-INDEX($BO42:$DW42,,E$8-1))+INDEX($BO42:$DW42,,E$8-1))</f>
        <v>0</v>
      </c>
      <c r="F42" s="173">
        <f ca="1">CHOOSE(F$6,SUMIFS(INDIRECT("EB[" &amp; F$12 &amp; "]"),EB[indic_nrg],$A41,EB[Nositel],$B42,EB[Výběr],1,EB[unit],"TJ"),INDEX($BO42:$DW42,,F$4),F$9/(INDEX(Roky_výhled,,F$8)-Last_Bil)*(INDEX($BO42:$DW42,,F$8)-INDEX($D42:$BL42,,$E$1))+INDEX($D42:$BL42,,$E$1),F$9/(INDEX(Roky_výhled,,F$8)-INDEX(Roky_výhled,,F$8-1))*(INDEX($BO42:$DW42,,F$8)-INDEX($BO42:$DW42,,F$8-1))+INDEX($BO42:$DW42,,F$8-1))</f>
        <v>0</v>
      </c>
      <c r="G42" s="173">
        <f ca="1">CHOOSE(G$6,SUMIFS(INDIRECT("EB[" &amp; G$12 &amp; "]"),EB[indic_nrg],$A41,EB[Nositel],$B42,EB[Výběr],1,EB[unit],"TJ"),INDEX($BO42:$DW42,,G$4),G$9/(INDEX(Roky_výhled,,G$8)-Last_Bil)*(INDEX($BO42:$DW42,,G$8)-INDEX($D42:$BL42,,$E$1))+INDEX($D42:$BL42,,$E$1),G$9/(INDEX(Roky_výhled,,G$8)-INDEX(Roky_výhled,,G$8-1))*(INDEX($BO42:$DW42,,G$8)-INDEX($BO42:$DW42,,G$8-1))+INDEX($BO42:$DW42,,G$8-1))</f>
        <v>0</v>
      </c>
      <c r="H42" s="173">
        <f ca="1">CHOOSE(H$6,SUMIFS(INDIRECT("EB[" &amp; H$12 &amp; "]"),EB[indic_nrg],$A41,EB[Nositel],$B42,EB[Výběr],1,EB[unit],"TJ"),INDEX($BO42:$DW42,,H$4),H$9/(INDEX(Roky_výhled,,H$8)-Last_Bil)*(INDEX($BO42:$DW42,,H$8)-INDEX($D42:$BL42,,$E$1))+INDEX($D42:$BL42,,$E$1),H$9/(INDEX(Roky_výhled,,H$8)-INDEX(Roky_výhled,,H$8-1))*(INDEX($BO42:$DW42,,H$8)-INDEX($BO42:$DW42,,H$8-1))+INDEX($BO42:$DW42,,H$8-1))</f>
        <v>0</v>
      </c>
      <c r="I42" s="173">
        <f ca="1">CHOOSE(I$6,SUMIFS(INDIRECT("EB[" &amp; I$12 &amp; "]"),EB[indic_nrg],$A41,EB[Nositel],$B42,EB[Výběr],1,EB[unit],"TJ"),INDEX($BO42:$DW42,,I$4),I$9/(INDEX(Roky_výhled,,I$8)-Last_Bil)*(INDEX($BO42:$DW42,,I$8)-INDEX($D42:$BL42,,$E$1))+INDEX($D42:$BL42,,$E$1),I$9/(INDEX(Roky_výhled,,I$8)-INDEX(Roky_výhled,,I$8-1))*(INDEX($BO42:$DW42,,I$8)-INDEX($BO42:$DW42,,I$8-1))+INDEX($BO42:$DW42,,I$8-1))</f>
        <v>0</v>
      </c>
      <c r="J42" s="173">
        <f ca="1">CHOOSE(J$6,SUMIFS(INDIRECT("EB[" &amp; J$12 &amp; "]"),EB[indic_nrg],$A41,EB[Nositel],$B42,EB[Výběr],1,EB[unit],"TJ"),INDEX($BO42:$DW42,,J$4),J$9/(INDEX(Roky_výhled,,J$8)-Last_Bil)*(INDEX($BO42:$DW42,,J$8)-INDEX($D42:$BL42,,$E$1))+INDEX($D42:$BL42,,$E$1),J$9/(INDEX(Roky_výhled,,J$8)-INDEX(Roky_výhled,,J$8-1))*(INDEX($BO42:$DW42,,J$8)-INDEX($BO42:$DW42,,J$8-1))+INDEX($BO42:$DW42,,J$8-1))</f>
        <v>0</v>
      </c>
      <c r="K42" s="173">
        <f ca="1">CHOOSE(K$6,SUMIFS(INDIRECT("EB[" &amp; K$12 &amp; "]"),EB[indic_nrg],$A41,EB[Nositel],$B42,EB[Výběr],1,EB[unit],"TJ"),INDEX($BO42:$DW42,,K$4),K$9/(INDEX(Roky_výhled,,K$8)-Last_Bil)*(INDEX($BO42:$DW42,,K$8)-INDEX($D42:$BL42,,$E$1))+INDEX($D42:$BL42,,$E$1),K$9/(INDEX(Roky_výhled,,K$8)-INDEX(Roky_výhled,,K$8-1))*(INDEX($BO42:$DW42,,K$8)-INDEX($BO42:$DW42,,K$8-1))+INDEX($BO42:$DW42,,K$8-1))</f>
        <v>0</v>
      </c>
      <c r="L42" s="173">
        <f ca="1">CHOOSE(L$6,SUMIFS(INDIRECT("EB[" &amp; L$12 &amp; "]"),EB[indic_nrg],$A41,EB[Nositel],$B42,EB[Výběr],1,EB[unit],"TJ"),INDEX($BO42:$DW42,,L$4),L$9/(INDEX(Roky_výhled,,L$8)-Last_Bil)*(INDEX($BO42:$DW42,,L$8)-INDEX($D42:$BL42,,$E$1))+INDEX($D42:$BL42,,$E$1),L$9/(INDEX(Roky_výhled,,L$8)-INDEX(Roky_výhled,,L$8-1))*(INDEX($BO42:$DW42,,L$8)-INDEX($BO42:$DW42,,L$8-1))+INDEX($BO42:$DW42,,L$8-1))</f>
        <v>0</v>
      </c>
      <c r="M42" s="173">
        <f ca="1">CHOOSE(M$6,SUMIFS(INDIRECT("EB[" &amp; M$12 &amp; "]"),EB[indic_nrg],$A41,EB[Nositel],$B42,EB[Výběr],1,EB[unit],"TJ"),INDEX($BO42:$DW42,,M$4),M$9/(INDEX(Roky_výhled,,M$8)-Last_Bil)*(INDEX($BO42:$DW42,,M$8)-INDEX($D42:$BL42,,$E$1))+INDEX($D42:$BL42,,$E$1),M$9/(INDEX(Roky_výhled,,M$8)-INDEX(Roky_výhled,,M$8-1))*(INDEX($BO42:$DW42,,M$8)-INDEX($BO42:$DW42,,M$8-1))+INDEX($BO42:$DW42,,M$8-1))</f>
        <v>0</v>
      </c>
      <c r="N42" s="173">
        <f ca="1">CHOOSE(N$6,SUMIFS(INDIRECT("EB[" &amp; N$12 &amp; "]"),EB[indic_nrg],$A41,EB[Nositel],$B42,EB[Výběr],1,EB[unit],"TJ"),INDEX($BO42:$DW42,,N$4),N$9/(INDEX(Roky_výhled,,N$8)-Last_Bil)*(INDEX($BO42:$DW42,,N$8)-INDEX($D42:$BL42,,$E$1))+INDEX($D42:$BL42,,$E$1),N$9/(INDEX(Roky_výhled,,N$8)-INDEX(Roky_výhled,,N$8-1))*(INDEX($BO42:$DW42,,N$8)-INDEX($BO42:$DW42,,N$8-1))+INDEX($BO42:$DW42,,N$8-1))</f>
        <v>0</v>
      </c>
      <c r="O42" s="173">
        <f ca="1">CHOOSE(O$6,SUMIFS(INDIRECT("EB[" &amp; O$12 &amp; "]"),EB[indic_nrg],$A41,EB[Nositel],$B42,EB[Výběr],1,EB[unit],"TJ"),INDEX($BO42:$DW42,,O$4),O$9/(INDEX(Roky_výhled,,O$8)-Last_Bil)*(INDEX($BO42:$DW42,,O$8)-INDEX($D42:$BL42,,$E$1))+INDEX($D42:$BL42,,$E$1),O$9/(INDEX(Roky_výhled,,O$8)-INDEX(Roky_výhled,,O$8-1))*(INDEX($BO42:$DW42,,O$8)-INDEX($BO42:$DW42,,O$8-1))+INDEX($BO42:$DW42,,O$8-1))</f>
        <v>0</v>
      </c>
      <c r="P42" s="173">
        <f ca="1">CHOOSE(P$6,SUMIFS(INDIRECT("EB[" &amp; P$12 &amp; "]"),EB[indic_nrg],$A41,EB[Nositel],$B42,EB[Výběr],1,EB[unit],"TJ"),INDEX($BO42:$DW42,,P$4),P$9/(INDEX(Roky_výhled,,P$8)-Last_Bil)*(INDEX($BO42:$DW42,,P$8)-INDEX($D42:$BL42,,$E$1))+INDEX($D42:$BL42,,$E$1),P$9/(INDEX(Roky_výhled,,P$8)-INDEX(Roky_výhled,,P$8-1))*(INDEX($BO42:$DW42,,P$8)-INDEX($BO42:$DW42,,P$8-1))+INDEX($BO42:$DW42,,P$8-1))</f>
        <v>0</v>
      </c>
      <c r="Q42" s="173">
        <f ca="1">CHOOSE(Q$6,SUMIFS(INDIRECT("EB[" &amp; Q$12 &amp; "]"),EB[indic_nrg],$A41,EB[Nositel],$B42,EB[Výběr],1,EB[unit],"TJ"),INDEX($BO42:$DW42,,Q$4),Q$9/(INDEX(Roky_výhled,,Q$8)-Last_Bil)*(INDEX($BO42:$DW42,,Q$8)-INDEX($D42:$BL42,,$E$1))+INDEX($D42:$BL42,,$E$1),Q$9/(INDEX(Roky_výhled,,Q$8)-INDEX(Roky_výhled,,Q$8-1))*(INDEX($BO42:$DW42,,Q$8)-INDEX($BO42:$DW42,,Q$8-1))+INDEX($BO42:$DW42,,Q$8-1))</f>
        <v>0</v>
      </c>
      <c r="R42" s="173">
        <f ca="1">CHOOSE(R$6,SUMIFS(INDIRECT("EB[" &amp; R$12 &amp; "]"),EB[indic_nrg],$A41,EB[Nositel],$B42,EB[Výběr],1,EB[unit],"TJ"),INDEX($BO42:$DW42,,R$4),R$9/(INDEX(Roky_výhled,,R$8)-Last_Bil)*(INDEX($BO42:$DW42,,R$8)-INDEX($D42:$BL42,,$E$1))+INDEX($D42:$BL42,,$E$1),R$9/(INDEX(Roky_výhled,,R$8)-INDEX(Roky_výhled,,R$8-1))*(INDEX($BO42:$DW42,,R$8)-INDEX($BO42:$DW42,,R$8-1))+INDEX($BO42:$DW42,,R$8-1))</f>
        <v>0</v>
      </c>
      <c r="S42" s="173">
        <f ca="1">CHOOSE(S$6,SUMIFS(INDIRECT("EB[" &amp; S$12 &amp; "]"),EB[indic_nrg],$A41,EB[Nositel],$B42,EB[Výběr],1,EB[unit],"TJ"),INDEX($BO42:$DW42,,S$4),S$9/(INDEX(Roky_výhled,,S$8)-Last_Bil)*(INDEX($BO42:$DW42,,S$8)-INDEX($D42:$BL42,,$E$1))+INDEX($D42:$BL42,,$E$1),S$9/(INDEX(Roky_výhled,,S$8)-INDEX(Roky_výhled,,S$8-1))*(INDEX($BO42:$DW42,,S$8)-INDEX($BO42:$DW42,,S$8-1))+INDEX($BO42:$DW42,,S$8-1))</f>
        <v>0</v>
      </c>
      <c r="T42" s="173">
        <f ca="1">CHOOSE(T$6,SUMIFS(INDIRECT("EB[" &amp; T$12 &amp; "]"),EB[indic_nrg],$A41,EB[Nositel],$B42,EB[Výběr],1,EB[unit],"TJ"),INDEX($BO42:$DW42,,T$4),T$9/(INDEX(Roky_výhled,,T$8)-Last_Bil)*(INDEX($BO42:$DW42,,T$8)-INDEX($D42:$BL42,,$E$1))+INDEX($D42:$BL42,,$E$1),T$9/(INDEX(Roky_výhled,,T$8)-INDEX(Roky_výhled,,T$8-1))*(INDEX($BO42:$DW42,,T$8)-INDEX($BO42:$DW42,,T$8-1))+INDEX($BO42:$DW42,,T$8-1))</f>
        <v>0</v>
      </c>
      <c r="U42" s="173">
        <f ca="1">CHOOSE(U$6,SUMIFS(INDIRECT("EB[" &amp; U$12 &amp; "]"),EB[indic_nrg],$A41,EB[Nositel],$B42,EB[Výběr],1,EB[unit],"TJ"),INDEX($BO42:$DW42,,U$4),U$9/(INDEX(Roky_výhled,,U$8)-Last_Bil)*(INDEX($BO42:$DW42,,U$8)-INDEX($D42:$BL42,,$E$1))+INDEX($D42:$BL42,,$E$1),U$9/(INDEX(Roky_výhled,,U$8)-INDEX(Roky_výhled,,U$8-1))*(INDEX($BO42:$DW42,,U$8)-INDEX($BO42:$DW42,,U$8-1))+INDEX($BO42:$DW42,,U$8-1))</f>
        <v>0</v>
      </c>
      <c r="V42" s="173">
        <f ca="1">CHOOSE(V$6,SUMIFS(INDIRECT("EB[" &amp; V$12 &amp; "]"),EB[indic_nrg],$A41,EB[Nositel],$B42,EB[Výběr],1,EB[unit],"TJ"),INDEX($BO42:$DW42,,V$4),V$9/(INDEX(Roky_výhled,,V$8)-Last_Bil)*(INDEX($BO42:$DW42,,V$8)-INDEX($D42:$BL42,,$E$1))+INDEX($D42:$BL42,,$E$1),V$9/(INDEX(Roky_výhled,,V$8)-INDEX(Roky_výhled,,V$8-1))*(INDEX($BO42:$DW42,,V$8)-INDEX($BO42:$DW42,,V$8-1))+INDEX($BO42:$DW42,,V$8-1))</f>
        <v>0</v>
      </c>
      <c r="W42" s="173">
        <f ca="1">CHOOSE(W$6,SUMIFS(INDIRECT("EB[" &amp; W$12 &amp; "]"),EB[indic_nrg],$A41,EB[Nositel],$B42,EB[Výběr],1,EB[unit],"TJ"),INDEX($BO42:$DW42,,W$4),W$9/(INDEX(Roky_výhled,,W$8)-Last_Bil)*(INDEX($BO42:$DW42,,W$8)-INDEX($D42:$BL42,,$E$1))+INDEX($D42:$BL42,,$E$1),W$9/(INDEX(Roky_výhled,,W$8)-INDEX(Roky_výhled,,W$8-1))*(INDEX($BO42:$DW42,,W$8)-INDEX($BO42:$DW42,,W$8-1))+INDEX($BO42:$DW42,,W$8-1))</f>
        <v>0</v>
      </c>
      <c r="X42" s="173">
        <f ca="1">CHOOSE(X$6,SUMIFS(INDIRECT("EB[" &amp; X$12 &amp; "]"),EB[indic_nrg],$A41,EB[Nositel],$B42,EB[Výběr],1,EB[unit],"TJ"),INDEX($BO42:$DW42,,X$4),X$9/(INDEX(Roky_výhled,,X$8)-Last_Bil)*(INDEX($BO42:$DW42,,X$8)-INDEX($D42:$BL42,,$E$1))+INDEX($D42:$BL42,,$E$1),X$9/(INDEX(Roky_výhled,,X$8)-INDEX(Roky_výhled,,X$8-1))*(INDEX($BO42:$DW42,,X$8)-INDEX($BO42:$DW42,,X$8-1))+INDEX($BO42:$DW42,,X$8-1))</f>
        <v>0</v>
      </c>
      <c r="Y42" s="173">
        <f ca="1">CHOOSE(Y$6,SUMIFS(INDIRECT("EB[" &amp; Y$12 &amp; "]"),EB[indic_nrg],$A41,EB[Nositel],$B42,EB[Výběr],1,EB[unit],"TJ"),INDEX($BO42:$DW42,,Y$4),Y$9/(INDEX(Roky_výhled,,Y$8)-Last_Bil)*(INDEX($BO42:$DW42,,Y$8)-INDEX($D42:$BL42,,$E$1))+INDEX($D42:$BL42,,$E$1),Y$9/(INDEX(Roky_výhled,,Y$8)-INDEX(Roky_výhled,,Y$8-1))*(INDEX($BO42:$DW42,,Y$8)-INDEX($BO42:$DW42,,Y$8-1))+INDEX($BO42:$DW42,,Y$8-1))</f>
        <v>0</v>
      </c>
      <c r="Z42" s="173">
        <f ca="1">CHOOSE(Z$6,SUMIFS(INDIRECT("EB[" &amp; Z$12 &amp; "]"),EB[indic_nrg],$A41,EB[Nositel],$B42,EB[Výběr],1,EB[unit],"TJ"),INDEX($BO42:$DW42,,Z$4),Z$9/(INDEX(Roky_výhled,,Z$8)-Last_Bil)*(INDEX($BO42:$DW42,,Z$8)-INDEX($D42:$BL42,,$E$1))+INDEX($D42:$BL42,,$E$1),Z$9/(INDEX(Roky_výhled,,Z$8)-INDEX(Roky_výhled,,Z$8-1))*(INDEX($BO42:$DW42,,Z$8)-INDEX($BO42:$DW42,,Z$8-1))+INDEX($BO42:$DW42,,Z$8-1))</f>
        <v>0</v>
      </c>
      <c r="AA42" s="173">
        <f ca="1">CHOOSE(AA$6,SUMIFS(INDIRECT("EB[" &amp; AA$12 &amp; "]"),EB[indic_nrg],$A41,EB[Nositel],$B42,EB[Výběr],1,EB[unit],"TJ"),INDEX($BO42:$DW42,,AA$4),AA$9/(INDEX(Roky_výhled,,AA$8)-Last_Bil)*(INDEX($BO42:$DW42,,AA$8)-INDEX($D42:$BL42,,$E$1))+INDEX($D42:$BL42,,$E$1),AA$9/(INDEX(Roky_výhled,,AA$8)-INDEX(Roky_výhled,,AA$8-1))*(INDEX($BO42:$DW42,,AA$8)-INDEX($BO42:$DW42,,AA$8-1))+INDEX($BO42:$DW42,,AA$8-1))</f>
        <v>0</v>
      </c>
      <c r="AB42" s="173">
        <f ca="1">CHOOSE(AB$6,SUMIFS(INDIRECT("EB[" &amp; AB$12 &amp; "]"),EB[indic_nrg],$A41,EB[Nositel],$B42,EB[Výběr],1,EB[unit],"TJ"),INDEX($BO42:$DW42,,AB$4),AB$9/(INDEX(Roky_výhled,,AB$8)-Last_Bil)*(INDEX($BO42:$DW42,,AB$8)-INDEX($D42:$BL42,,$E$1))+INDEX($D42:$BL42,,$E$1),AB$9/(INDEX(Roky_výhled,,AB$8)-INDEX(Roky_výhled,,AB$8-1))*(INDEX($BO42:$DW42,,AB$8)-INDEX($BO42:$DW42,,AB$8-1))+INDEX($BO42:$DW42,,AB$8-1))</f>
        <v>0</v>
      </c>
      <c r="AC42" s="173">
        <f ca="1">CHOOSE(AC$6,SUMIFS(INDIRECT("EB[" &amp; AC$12 &amp; "]"),EB[indic_nrg],$A41,EB[Nositel],$B42,EB[Výběr],1,EB[unit],"TJ"),INDEX($BO42:$DW42,,AC$4),AC$9/(INDEX(Roky_výhled,,AC$8)-Last_Bil)*(INDEX($BO42:$DW42,,AC$8)-INDEX($D42:$BL42,,$E$1))+INDEX($D42:$BL42,,$E$1),AC$9/(INDEX(Roky_výhled,,AC$8)-INDEX(Roky_výhled,,AC$8-1))*(INDEX($BO42:$DW42,,AC$8)-INDEX($BO42:$DW42,,AC$8-1))+INDEX($BO42:$DW42,,AC$8-1))</f>
        <v>0</v>
      </c>
      <c r="AD42" s="173">
        <f ca="1">CHOOSE(AD$6,SUMIFS(INDIRECT("EB[" &amp; AD$12 &amp; "]"),EB[indic_nrg],$A41,EB[Nositel],$B42,EB[Výběr],1,EB[unit],"TJ"),INDEX($BO42:$DW42,,AD$4),AD$9/(INDEX(Roky_výhled,,AD$8)-Last_Bil)*(INDEX($BO42:$DW42,,AD$8)-INDEX($D42:$BL42,,$E$1))+INDEX($D42:$BL42,,$E$1),AD$9/(INDEX(Roky_výhled,,AD$8)-INDEX(Roky_výhled,,AD$8-1))*(INDEX($BO42:$DW42,,AD$8)-INDEX($BO42:$DW42,,AD$8-1))+INDEX($BO42:$DW42,,AD$8-1))</f>
        <v>0</v>
      </c>
      <c r="AE42" s="173">
        <f ca="1">CHOOSE(AE$6,SUMIFS(INDIRECT("EB[" &amp; AE$12 &amp; "]"),EB[indic_nrg],$A41,EB[Nositel],$B42,EB[Výběr],1,EB[unit],"TJ"),INDEX($BO42:$DW42,,AE$4),AE$9/(INDEX(Roky_výhled,,AE$8)-Last_Bil)*(INDEX($BO42:$DW42,,AE$8)-INDEX($D42:$BL42,,$E$1))+INDEX($D42:$BL42,,$E$1),AE$9/(INDEX(Roky_výhled,,AE$8)-INDEX(Roky_výhled,,AE$8-1))*(INDEX($BO42:$DW42,,AE$8)-INDEX($BO42:$DW42,,AE$8-1))+INDEX($BO42:$DW42,,AE$8-1))</f>
        <v>0</v>
      </c>
      <c r="AF42" s="173">
        <f ca="1">CHOOSE(AF$6,SUMIFS(INDIRECT("EB[" &amp; AF$12 &amp; "]"),EB[indic_nrg],$A41,EB[Nositel],$B42,EB[Výběr],1,EB[unit],"TJ"),INDEX($BO42:$DW42,,AF$4),AF$9/(INDEX(Roky_výhled,,AF$8)-Last_Bil)*(INDEX($BO42:$DW42,,AF$8)-INDEX($D42:$BL42,,$E$1))+INDEX($D42:$BL42,,$E$1),AF$9/(INDEX(Roky_výhled,,AF$8)-INDEX(Roky_výhled,,AF$8-1))*(INDEX($BO42:$DW42,,AF$8)-INDEX($BO42:$DW42,,AF$8-1))+INDEX($BO42:$DW42,,AF$8-1))</f>
        <v>0</v>
      </c>
      <c r="AG42" s="173">
        <f ca="1">CHOOSE(AG$6,SUMIFS(INDIRECT("EB[" &amp; AG$12 &amp; "]"),EB[indic_nrg],$A41,EB[Nositel],$B42,EB[Výběr],1,EB[unit],"TJ"),INDEX($BO42:$DW42,,AG$4),AG$9/(INDEX(Roky_výhled,,AG$8)-Last_Bil)*(INDEX($BO42:$DW42,,AG$8)-INDEX($D42:$BL42,,$E$1))+INDEX($D42:$BL42,,$E$1),AG$9/(INDEX(Roky_výhled,,AG$8)-INDEX(Roky_výhled,,AG$8-1))*(INDEX($BO42:$DW42,,AG$8)-INDEX($BO42:$DW42,,AG$8-1))+INDEX($BO42:$DW42,,AG$8-1))</f>
        <v>0</v>
      </c>
      <c r="AH42" s="173">
        <f ca="1">CHOOSE(AH$6,SUMIFS(INDIRECT("EB[" &amp; AH$12 &amp; "]"),EB[indic_nrg],$A41,EB[Nositel],$B42,EB[Výběr],1,EB[unit],"TJ"),INDEX($BO42:$DW42,,AH$4),AH$9/(INDEX(Roky_výhled,,AH$8)-Last_Bil)*(INDEX($BO42:$DW42,,AH$8)-INDEX($D42:$BL42,,$E$1))+INDEX($D42:$BL42,,$E$1),AH$9/(INDEX(Roky_výhled,,AH$8)-INDEX(Roky_výhled,,AH$8-1))*(INDEX($BO42:$DW42,,AH$8)-INDEX($BO42:$DW42,,AH$8-1))+INDEX($BO42:$DW42,,AH$8-1))</f>
        <v>0</v>
      </c>
      <c r="AI42" s="173">
        <f ca="1">CHOOSE(AI$6,SUMIFS(INDIRECT("EB[" &amp; AI$12 &amp; "]"),EB[indic_nrg],$A41,EB[Nositel],$B42,EB[Výběr],1,EB[unit],"TJ"),INDEX($BO42:$DW42,,AI$4),AI$9/(INDEX(Roky_výhled,,AI$8)-Last_Bil)*(INDEX($BO42:$DW42,,AI$8)-INDEX($D42:$BL42,,$E$1))+INDEX($D42:$BL42,,$E$1),AI$9/(INDEX(Roky_výhled,,AI$8)-INDEX(Roky_výhled,,AI$8-1))*(INDEX($BO42:$DW42,,AI$8)-INDEX($BO42:$DW42,,AI$8-1))+INDEX($BO42:$DW42,,AI$8-1))</f>
        <v>0</v>
      </c>
      <c r="AJ42" s="173">
        <f ca="1">CHOOSE(AJ$6,SUMIFS(INDIRECT("EB[" &amp; AJ$12 &amp; "]"),EB[indic_nrg],$A41,EB[Nositel],$B42,EB[Výběr],1,EB[unit],"TJ"),INDEX($BO42:$DW42,,AJ$4),AJ$9/(INDEX(Roky_výhled,,AJ$8)-Last_Bil)*(INDEX($BO42:$DW42,,AJ$8)-INDEX($D42:$BL42,,$E$1))+INDEX($D42:$BL42,,$E$1),AJ$9/(INDEX(Roky_výhled,,AJ$8)-INDEX(Roky_výhled,,AJ$8-1))*(INDEX($BO42:$DW42,,AJ$8)-INDEX($BO42:$DW42,,AJ$8-1))+INDEX($BO42:$DW42,,AJ$8-1))</f>
        <v>0</v>
      </c>
      <c r="AK42" s="173">
        <f ca="1">CHOOSE(AK$6,SUMIFS(INDIRECT("EB[" &amp; AK$12 &amp; "]"),EB[indic_nrg],$A41,EB[Nositel],$B42,EB[Výběr],1,EB[unit],"TJ"),INDEX($BO42:$DW42,,AK$4),AK$9/(INDEX(Roky_výhled,,AK$8)-Last_Bil)*(INDEX($BO42:$DW42,,AK$8)-INDEX($D42:$BL42,,$E$1))+INDEX($D42:$BL42,,$E$1),AK$9/(INDEX(Roky_výhled,,AK$8)-INDEX(Roky_výhled,,AK$8-1))*(INDEX($BO42:$DW42,,AK$8)-INDEX($BO42:$DW42,,AK$8-1))+INDEX($BO42:$DW42,,AK$8-1))</f>
        <v>0</v>
      </c>
      <c r="AL42" s="173">
        <f ca="1">CHOOSE(AL$6,SUMIFS(INDIRECT("EB[" &amp; AL$12 &amp; "]"),EB[indic_nrg],$A41,EB[Nositel],$B42,EB[Výběr],1,EB[unit],"TJ"),INDEX($BO42:$DW42,,AL$4),AL$9/(INDEX(Roky_výhled,,AL$8)-Last_Bil)*(INDEX($BO42:$DW42,,AL$8)-INDEX($D42:$BL42,,$E$1))+INDEX($D42:$BL42,,$E$1),AL$9/(INDEX(Roky_výhled,,AL$8)-INDEX(Roky_výhled,,AL$8-1))*(INDEX($BO42:$DW42,,AL$8)-INDEX($BO42:$DW42,,AL$8-1))+INDEX($BO42:$DW42,,AL$8-1))</f>
        <v>0</v>
      </c>
      <c r="AM42" s="173">
        <f ca="1">CHOOSE(AM$6,SUMIFS(INDIRECT("EB[" &amp; AM$12 &amp; "]"),EB[indic_nrg],$A41,EB[Nositel],$B42,EB[Výběr],1,EB[unit],"TJ"),INDEX($BO42:$DW42,,AM$4),AM$9/(INDEX(Roky_výhled,,AM$8)-Last_Bil)*(INDEX($BO42:$DW42,,AM$8)-INDEX($D42:$BL42,,$E$1))+INDEX($D42:$BL42,,$E$1),AM$9/(INDEX(Roky_výhled,,AM$8)-INDEX(Roky_výhled,,AM$8-1))*(INDEX($BO42:$DW42,,AM$8)-INDEX($BO42:$DW42,,AM$8-1))+INDEX($BO42:$DW42,,AM$8-1))</f>
        <v>0</v>
      </c>
      <c r="AN42" s="173">
        <f ca="1">CHOOSE(AN$6,SUMIFS(INDIRECT("EB[" &amp; AN$12 &amp; "]"),EB[indic_nrg],$A41,EB[Nositel],$B42,EB[Výběr],1,EB[unit],"TJ"),INDEX($BO42:$DW42,,AN$4),AN$9/(INDEX(Roky_výhled,,AN$8)-Last_Bil)*(INDEX($BO42:$DW42,,AN$8)-INDEX($D42:$BL42,,$E$1))+INDEX($D42:$BL42,,$E$1),AN$9/(INDEX(Roky_výhled,,AN$8)-INDEX(Roky_výhled,,AN$8-1))*(INDEX($BO42:$DW42,,AN$8)-INDEX($BO42:$DW42,,AN$8-1))+INDEX($BO42:$DW42,,AN$8-1))</f>
        <v>0</v>
      </c>
      <c r="AO42" s="173">
        <f ca="1">CHOOSE(AO$6,SUMIFS(INDIRECT("EB[" &amp; AO$12 &amp; "]"),EB[indic_nrg],$A41,EB[Nositel],$B42,EB[Výběr],1,EB[unit],"TJ"),INDEX($BO42:$DW42,,AO$4),AO$9/(INDEX(Roky_výhled,,AO$8)-Last_Bil)*(INDEX($BO42:$DW42,,AO$8)-INDEX($D42:$BL42,,$E$1))+INDEX($D42:$BL42,,$E$1),AO$9/(INDEX(Roky_výhled,,AO$8)-INDEX(Roky_výhled,,AO$8-1))*(INDEX($BO42:$DW42,,AO$8)-INDEX($BO42:$DW42,,AO$8-1))+INDEX($BO42:$DW42,,AO$8-1))</f>
        <v>0</v>
      </c>
      <c r="AP42" s="173">
        <f ca="1">CHOOSE(AP$6,SUMIFS(INDIRECT("EB[" &amp; AP$12 &amp; "]"),EB[indic_nrg],$A41,EB[Nositel],$B42,EB[Výběr],1,EB[unit],"TJ"),INDEX($BO42:$DW42,,AP$4),AP$9/(INDEX(Roky_výhled,,AP$8)-Last_Bil)*(INDEX($BO42:$DW42,,AP$8)-INDEX($D42:$BL42,,$E$1))+INDEX($D42:$BL42,,$E$1),AP$9/(INDEX(Roky_výhled,,AP$8)-INDEX(Roky_výhled,,AP$8-1))*(INDEX($BO42:$DW42,,AP$8)-INDEX($BO42:$DW42,,AP$8-1))+INDEX($BO42:$DW42,,AP$8-1))</f>
        <v>0</v>
      </c>
      <c r="AQ42" s="173">
        <f ca="1">CHOOSE(AQ$6,SUMIFS(INDIRECT("EB[" &amp; AQ$12 &amp; "]"),EB[indic_nrg],$A41,EB[Nositel],$B42,EB[Výběr],1,EB[unit],"TJ"),INDEX($BO42:$DW42,,AQ$4),AQ$9/(INDEX(Roky_výhled,,AQ$8)-Last_Bil)*(INDEX($BO42:$DW42,,AQ$8)-INDEX($D42:$BL42,,$E$1))+INDEX($D42:$BL42,,$E$1),AQ$9/(INDEX(Roky_výhled,,AQ$8)-INDEX(Roky_výhled,,AQ$8-1))*(INDEX($BO42:$DW42,,AQ$8)-INDEX($BO42:$DW42,,AQ$8-1))+INDEX($BO42:$DW42,,AQ$8-1))</f>
        <v>0</v>
      </c>
      <c r="AR42" s="173">
        <f ca="1">CHOOSE(AR$6,SUMIFS(INDIRECT("EB[" &amp; AR$12 &amp; "]"),EB[indic_nrg],$A41,EB[Nositel],$B42,EB[Výběr],1,EB[unit],"TJ"),INDEX($BO42:$DW42,,AR$4),AR$9/(INDEX(Roky_výhled,,AR$8)-Last_Bil)*(INDEX($BO42:$DW42,,AR$8)-INDEX($D42:$BL42,,$E$1))+INDEX($D42:$BL42,,$E$1),AR$9/(INDEX(Roky_výhled,,AR$8)-INDEX(Roky_výhled,,AR$8-1))*(INDEX($BO42:$DW42,,AR$8)-INDEX($BO42:$DW42,,AR$8-1))+INDEX($BO42:$DW42,,AR$8-1))</f>
        <v>0</v>
      </c>
      <c r="AS42" s="173">
        <f ca="1">CHOOSE(AS$6,SUMIFS(INDIRECT("EB[" &amp; AS$12 &amp; "]"),EB[indic_nrg],$A41,EB[Nositel],$B42,EB[Výběr],1,EB[unit],"TJ"),INDEX($BO42:$DW42,,AS$4),AS$9/(INDEX(Roky_výhled,,AS$8)-Last_Bil)*(INDEX($BO42:$DW42,,AS$8)-INDEX($D42:$BL42,,$E$1))+INDEX($D42:$BL42,,$E$1),AS$9/(INDEX(Roky_výhled,,AS$8)-INDEX(Roky_výhled,,AS$8-1))*(INDEX($BO42:$DW42,,AS$8)-INDEX($BO42:$DW42,,AS$8-1))+INDEX($BO42:$DW42,,AS$8-1))</f>
        <v>0</v>
      </c>
      <c r="AT42" s="173">
        <f ca="1">CHOOSE(AT$6,SUMIFS(INDIRECT("EB[" &amp; AT$12 &amp; "]"),EB[indic_nrg],$A41,EB[Nositel],$B42,EB[Výběr],1,EB[unit],"TJ"),INDEX($BO42:$DW42,,AT$4),AT$9/(INDEX(Roky_výhled,,AT$8)-Last_Bil)*(INDEX($BO42:$DW42,,AT$8)-INDEX($D42:$BL42,,$E$1))+INDEX($D42:$BL42,,$E$1),AT$9/(INDEX(Roky_výhled,,AT$8)-INDEX(Roky_výhled,,AT$8-1))*(INDEX($BO42:$DW42,,AT$8)-INDEX($BO42:$DW42,,AT$8-1))+INDEX($BO42:$DW42,,AT$8-1))</f>
        <v>0</v>
      </c>
      <c r="AU42" s="173">
        <f ca="1">CHOOSE(AU$6,SUMIFS(INDIRECT("EB[" &amp; AU$12 &amp; "]"),EB[indic_nrg],$A41,EB[Nositel],$B42,EB[Výběr],1,EB[unit],"TJ"),INDEX($BO42:$DW42,,AU$4),AU$9/(INDEX(Roky_výhled,,AU$8)-Last_Bil)*(INDEX($BO42:$DW42,,AU$8)-INDEX($D42:$BL42,,$E$1))+INDEX($D42:$BL42,,$E$1),AU$9/(INDEX(Roky_výhled,,AU$8)-INDEX(Roky_výhled,,AU$8-1))*(INDEX($BO42:$DW42,,AU$8)-INDEX($BO42:$DW42,,AU$8-1))+INDEX($BO42:$DW42,,AU$8-1))</f>
        <v>0</v>
      </c>
      <c r="AV42" s="173">
        <f ca="1">CHOOSE(AV$6,SUMIFS(INDIRECT("EB[" &amp; AV$12 &amp; "]"),EB[indic_nrg],$A41,EB[Nositel],$B42,EB[Výběr],1,EB[unit],"TJ"),INDEX($BO42:$DW42,,AV$4),AV$9/(INDEX(Roky_výhled,,AV$8)-Last_Bil)*(INDEX($BO42:$DW42,,AV$8)-INDEX($D42:$BL42,,$E$1))+INDEX($D42:$BL42,,$E$1),AV$9/(INDEX(Roky_výhled,,AV$8)-INDEX(Roky_výhled,,AV$8-1))*(INDEX($BO42:$DW42,,AV$8)-INDEX($BO42:$DW42,,AV$8-1))+INDEX($BO42:$DW42,,AV$8-1))</f>
        <v>0</v>
      </c>
      <c r="AW42" s="173">
        <f ca="1">CHOOSE(AW$6,SUMIFS(INDIRECT("EB[" &amp; AW$12 &amp; "]"),EB[indic_nrg],$A41,EB[Nositel],$B42,EB[Výběr],1,EB[unit],"TJ"),INDEX($BO42:$DW42,,AW$4),AW$9/(INDEX(Roky_výhled,,AW$8)-Last_Bil)*(INDEX($BO42:$DW42,,AW$8)-INDEX($D42:$BL42,,$E$1))+INDEX($D42:$BL42,,$E$1),AW$9/(INDEX(Roky_výhled,,AW$8)-INDEX(Roky_výhled,,AW$8-1))*(INDEX($BO42:$DW42,,AW$8)-INDEX($BO42:$DW42,,AW$8-1))+INDEX($BO42:$DW42,,AW$8-1))</f>
        <v>0</v>
      </c>
      <c r="AX42" s="173">
        <f ca="1">CHOOSE(AX$6,SUMIFS(INDIRECT("EB[" &amp; AX$12 &amp; "]"),EB[indic_nrg],$A41,EB[Nositel],$B42,EB[Výběr],1,EB[unit],"TJ"),INDEX($BO42:$DW42,,AX$4),AX$9/(INDEX(Roky_výhled,,AX$8)-Last_Bil)*(INDEX($BO42:$DW42,,AX$8)-INDEX($D42:$BL42,,$E$1))+INDEX($D42:$BL42,,$E$1),AX$9/(INDEX(Roky_výhled,,AX$8)-INDEX(Roky_výhled,,AX$8-1))*(INDEX($BO42:$DW42,,AX$8)-INDEX($BO42:$DW42,,AX$8-1))+INDEX($BO42:$DW42,,AX$8-1))</f>
        <v>0</v>
      </c>
      <c r="AY42" s="173">
        <f ca="1">CHOOSE(AY$6,SUMIFS(INDIRECT("EB[" &amp; AY$12 &amp; "]"),EB[indic_nrg],$A41,EB[Nositel],$B42,EB[Výběr],1,EB[unit],"TJ"),INDEX($BO42:$DW42,,AY$4),AY$9/(INDEX(Roky_výhled,,AY$8)-Last_Bil)*(INDEX($BO42:$DW42,,AY$8)-INDEX($D42:$BL42,,$E$1))+INDEX($D42:$BL42,,$E$1),AY$9/(INDEX(Roky_výhled,,AY$8)-INDEX(Roky_výhled,,AY$8-1))*(INDEX($BO42:$DW42,,AY$8)-INDEX($BO42:$DW42,,AY$8-1))+INDEX($BO42:$DW42,,AY$8-1))</f>
        <v>0</v>
      </c>
      <c r="AZ42" s="173">
        <f ca="1">CHOOSE(AZ$6,SUMIFS(INDIRECT("EB[" &amp; AZ$12 &amp; "]"),EB[indic_nrg],$A41,EB[Nositel],$B42,EB[Výběr],1,EB[unit],"TJ"),INDEX($BO42:$DW42,,AZ$4),AZ$9/(INDEX(Roky_výhled,,AZ$8)-Last_Bil)*(INDEX($BO42:$DW42,,AZ$8)-INDEX($D42:$BL42,,$E$1))+INDEX($D42:$BL42,,$E$1),AZ$9/(INDEX(Roky_výhled,,AZ$8)-INDEX(Roky_výhled,,AZ$8-1))*(INDEX($BO42:$DW42,,AZ$8)-INDEX($BO42:$DW42,,AZ$8-1))+INDEX($BO42:$DW42,,AZ$8-1))</f>
        <v>0</v>
      </c>
      <c r="BA42" s="173">
        <f ca="1">CHOOSE(BA$6,SUMIFS(INDIRECT("EB[" &amp; BA$12 &amp; "]"),EB[indic_nrg],$A41,EB[Nositel],$B42,EB[Výběr],1,EB[unit],"TJ"),INDEX($BO42:$DW42,,BA$4),BA$9/(INDEX(Roky_výhled,,BA$8)-Last_Bil)*(INDEX($BO42:$DW42,,BA$8)-INDEX($D42:$BL42,,$E$1))+INDEX($D42:$BL42,,$E$1),BA$9/(INDEX(Roky_výhled,,BA$8)-INDEX(Roky_výhled,,BA$8-1))*(INDEX($BO42:$DW42,,BA$8)-INDEX($BO42:$DW42,,BA$8-1))+INDEX($BO42:$DW42,,BA$8-1))</f>
        <v>0</v>
      </c>
      <c r="BB42" s="173">
        <f ca="1">CHOOSE(BB$6,SUMIFS(INDIRECT("EB[" &amp; BB$12 &amp; "]"),EB[indic_nrg],$A41,EB[Nositel],$B42,EB[Výběr],1,EB[unit],"TJ"),INDEX($BO42:$DW42,,BB$4),BB$9/(INDEX(Roky_výhled,,BB$8)-Last_Bil)*(INDEX($BO42:$DW42,,BB$8)-INDEX($D42:$BL42,,$E$1))+INDEX($D42:$BL42,,$E$1),BB$9/(INDEX(Roky_výhled,,BB$8)-INDEX(Roky_výhled,,BB$8-1))*(INDEX($BO42:$DW42,,BB$8)-INDEX($BO42:$DW42,,BB$8-1))+INDEX($BO42:$DW42,,BB$8-1))</f>
        <v>0</v>
      </c>
      <c r="BC42" s="173">
        <f ca="1">CHOOSE(BC$6,SUMIFS(INDIRECT("EB[" &amp; BC$12 &amp; "]"),EB[indic_nrg],$A41,EB[Nositel],$B42,EB[Výběr],1,EB[unit],"TJ"),INDEX($BO42:$DW42,,BC$4),BC$9/(INDEX(Roky_výhled,,BC$8)-Last_Bil)*(INDEX($BO42:$DW42,,BC$8)-INDEX($D42:$BL42,,$E$1))+INDEX($D42:$BL42,,$E$1),BC$9/(INDEX(Roky_výhled,,BC$8)-INDEX(Roky_výhled,,BC$8-1))*(INDEX($BO42:$DW42,,BC$8)-INDEX($BO42:$DW42,,BC$8-1))+INDEX($BO42:$DW42,,BC$8-1))</f>
        <v>0</v>
      </c>
      <c r="BD42" s="173">
        <f ca="1">CHOOSE(BD$6,SUMIFS(INDIRECT("EB[" &amp; BD$12 &amp; "]"),EB[indic_nrg],$A41,EB[Nositel],$B42,EB[Výběr],1,EB[unit],"TJ"),INDEX($BO42:$DW42,,BD$4),BD$9/(INDEX(Roky_výhled,,BD$8)-Last_Bil)*(INDEX($BO42:$DW42,,BD$8)-INDEX($D42:$BL42,,$E$1))+INDEX($D42:$BL42,,$E$1),BD$9/(INDEX(Roky_výhled,,BD$8)-INDEX(Roky_výhled,,BD$8-1))*(INDEX($BO42:$DW42,,BD$8)-INDEX($BO42:$DW42,,BD$8-1))+INDEX($BO42:$DW42,,BD$8-1))</f>
        <v>0</v>
      </c>
      <c r="BE42" s="173">
        <f ca="1">CHOOSE(BE$6,SUMIFS(INDIRECT("EB[" &amp; BE$12 &amp; "]"),EB[indic_nrg],$A41,EB[Nositel],$B42,EB[Výběr],1,EB[unit],"TJ"),INDEX($BO42:$DW42,,BE$4),BE$9/(INDEX(Roky_výhled,,BE$8)-Last_Bil)*(INDEX($BO42:$DW42,,BE$8)-INDEX($D42:$BL42,,$E$1))+INDEX($D42:$BL42,,$E$1),BE$9/(INDEX(Roky_výhled,,BE$8)-INDEX(Roky_výhled,,BE$8-1))*(INDEX($BO42:$DW42,,BE$8)-INDEX($BO42:$DW42,,BE$8-1))+INDEX($BO42:$DW42,,BE$8-1))</f>
        <v>0</v>
      </c>
      <c r="BF42" s="173">
        <f ca="1">CHOOSE(BF$6,SUMIFS(INDIRECT("EB[" &amp; BF$12 &amp; "]"),EB[indic_nrg],$A41,EB[Nositel],$B42,EB[Výběr],1,EB[unit],"TJ"),INDEX($BO42:$DW42,,BF$4),BF$9/(INDEX(Roky_výhled,,BF$8)-Last_Bil)*(INDEX($BO42:$DW42,,BF$8)-INDEX($D42:$BL42,,$E$1))+INDEX($D42:$BL42,,$E$1),BF$9/(INDEX(Roky_výhled,,BF$8)-INDEX(Roky_výhled,,BF$8-1))*(INDEX($BO42:$DW42,,BF$8)-INDEX($BO42:$DW42,,BF$8-1))+INDEX($BO42:$DW42,,BF$8-1))</f>
        <v>0</v>
      </c>
      <c r="BG42" s="173">
        <f ca="1">CHOOSE(BG$6,SUMIFS(INDIRECT("EB[" &amp; BG$12 &amp; "]"),EB[indic_nrg],$A41,EB[Nositel],$B42,EB[Výběr],1,EB[unit],"TJ"),INDEX($BO42:$DW42,,BG$4),BG$9/(INDEX(Roky_výhled,,BG$8)-Last_Bil)*(INDEX($BO42:$DW42,,BG$8)-INDEX($D42:$BL42,,$E$1))+INDEX($D42:$BL42,,$E$1),BG$9/(INDEX(Roky_výhled,,BG$8)-INDEX(Roky_výhled,,BG$8-1))*(INDEX($BO42:$DW42,,BG$8)-INDEX($BO42:$DW42,,BG$8-1))+INDEX($BO42:$DW42,,BG$8-1))</f>
        <v>0</v>
      </c>
      <c r="BH42" s="173">
        <f ca="1">CHOOSE(BH$6,SUMIFS(INDIRECT("EB[" &amp; BH$12 &amp; "]"),EB[indic_nrg],$A41,EB[Nositel],$B42,EB[Výběr],1,EB[unit],"TJ"),INDEX($BO42:$DW42,,BH$4),BH$9/(INDEX(Roky_výhled,,BH$8)-Last_Bil)*(INDEX($BO42:$DW42,,BH$8)-INDEX($D42:$BL42,,$E$1))+INDEX($D42:$BL42,,$E$1),BH$9/(INDEX(Roky_výhled,,BH$8)-INDEX(Roky_výhled,,BH$8-1))*(INDEX($BO42:$DW42,,BH$8)-INDEX($BO42:$DW42,,BH$8-1))+INDEX($BO42:$DW42,,BH$8-1))</f>
        <v>0</v>
      </c>
      <c r="BI42" s="173">
        <f ca="1">CHOOSE(BI$6,SUMIFS(INDIRECT("EB[" &amp; BI$12 &amp; "]"),EB[indic_nrg],$A41,EB[Nositel],$B42,EB[Výběr],1,EB[unit],"TJ"),INDEX($BO42:$DW42,,BI$4),BI$9/(INDEX(Roky_výhled,,BI$8)-Last_Bil)*(INDEX($BO42:$DW42,,BI$8)-INDEX($D42:$BL42,,$E$1))+INDEX($D42:$BL42,,$E$1),BI$9/(INDEX(Roky_výhled,,BI$8)-INDEX(Roky_výhled,,BI$8-1))*(INDEX($BO42:$DW42,,BI$8)-INDEX($BO42:$DW42,,BI$8-1))+INDEX($BO42:$DW42,,BI$8-1))</f>
        <v>0</v>
      </c>
      <c r="BJ42" s="173">
        <f ca="1">CHOOSE(BJ$6,SUMIFS(INDIRECT("EB[" &amp; BJ$12 &amp; "]"),EB[indic_nrg],$A41,EB[Nositel],$B42,EB[Výběr],1,EB[unit],"TJ"),INDEX($BO42:$DW42,,BJ$4),BJ$9/(INDEX(Roky_výhled,,BJ$8)-Last_Bil)*(INDEX($BO42:$DW42,,BJ$8)-INDEX($D42:$BL42,,$E$1))+INDEX($D42:$BL42,,$E$1),BJ$9/(INDEX(Roky_výhled,,BJ$8)-INDEX(Roky_výhled,,BJ$8-1))*(INDEX($BO42:$DW42,,BJ$8)-INDEX($BO42:$DW42,,BJ$8-1))+INDEX($BO42:$DW42,,BJ$8-1))</f>
        <v>0</v>
      </c>
      <c r="BK42" s="173">
        <f ca="1">CHOOSE(BK$6,SUMIFS(INDIRECT("EB[" &amp; BK$12 &amp; "]"),EB[indic_nrg],$A41,EB[Nositel],$B42,EB[Výběr],1,EB[unit],"TJ"),INDEX($BO42:$DW42,,BK$4),BK$9/(INDEX(Roky_výhled,,BK$8)-Last_Bil)*(INDEX($BO42:$DW42,,BK$8)-INDEX($D42:$BL42,,$E$1))+INDEX($D42:$BL42,,$E$1),BK$9/(INDEX(Roky_výhled,,BK$8)-INDEX(Roky_výhled,,BK$8-1))*(INDEX($BO42:$DW42,,BK$8)-INDEX($BO42:$DW42,,BK$8-1))+INDEX($BO42:$DW42,,BK$8-1))</f>
        <v>0</v>
      </c>
      <c r="BL42" s="174">
        <f ca="1">CHOOSE(BL$6,SUMIFS(INDIRECT("EB[" &amp; BL$12 &amp; "]"),EB[indic_nrg],$A41,EB[Nositel],$B42,EB[Výběr],1,EB[unit],"TJ"),INDEX($BO42:$DW42,,BL$4),BL$9/(INDEX(Roky_výhled,,BL$8)-Last_Bil)*(INDEX($BO42:$DW42,,BL$8)-INDEX($D42:$BL42,,$E$1))+INDEX($D42:$BL42,,$E$1),BL$9/(INDEX(Roky_výhled,,BL$8)-INDEX(Roky_výhled,,BL$8-1))*(INDEX($BO42:$DW42,,BL$8)-INDEX($BO42:$DW42,,BL$8-1))+INDEX($BO42:$DW42,,BL$8-1))</f>
        <v>0</v>
      </c>
      <c r="BM42"/>
      <c r="BN42" s="221" t="str">
        <f t="shared" si="108"/>
        <v>Letecký petrolej</v>
      </c>
      <c r="BO42" s="285">
        <v>0</v>
      </c>
      <c r="BP42" s="286">
        <v>0</v>
      </c>
      <c r="BQ42" s="286">
        <v>0</v>
      </c>
      <c r="BR42" s="286">
        <v>0</v>
      </c>
      <c r="BS42" s="286">
        <v>0</v>
      </c>
      <c r="BT42" s="286">
        <v>0</v>
      </c>
      <c r="BU42" s="286">
        <v>0</v>
      </c>
      <c r="BV42" s="286">
        <v>0</v>
      </c>
      <c r="BW42" s="286">
        <v>0</v>
      </c>
      <c r="BX42" s="286">
        <v>0</v>
      </c>
      <c r="BY42" s="287">
        <v>0</v>
      </c>
      <c r="BZ42" s="281"/>
      <c r="CA42" s="281"/>
      <c r="CB42" s="281"/>
      <c r="CC42" s="281"/>
      <c r="CD42" s="281"/>
      <c r="CE42" s="281"/>
      <c r="CF42" s="281"/>
      <c r="CG42" s="281"/>
      <c r="CH42" s="281"/>
      <c r="CI42" s="281"/>
      <c r="CJ42" s="281"/>
      <c r="CK42" s="281"/>
      <c r="CL42" s="281"/>
      <c r="CM42" s="281"/>
      <c r="CN42" s="281"/>
      <c r="CO42" s="281"/>
      <c r="CP42" s="281"/>
      <c r="CQ42" s="281"/>
      <c r="CR42" s="281"/>
      <c r="CS42" s="281"/>
      <c r="CT42" s="281"/>
      <c r="CU42" s="281"/>
      <c r="CV42" s="281"/>
      <c r="CW42" s="281"/>
      <c r="CX42" s="281"/>
      <c r="CY42" s="281"/>
      <c r="CZ42" s="281"/>
      <c r="DA42" s="281"/>
      <c r="DB42" s="281"/>
      <c r="DC42" s="281"/>
      <c r="DD42" s="281"/>
      <c r="DE42" s="281"/>
      <c r="DF42" s="281"/>
      <c r="DG42" s="281"/>
      <c r="DH42" s="281"/>
      <c r="DI42" s="281"/>
      <c r="DJ42" s="281"/>
      <c r="DK42" s="281"/>
      <c r="DL42" s="281"/>
      <c r="DM42" s="281"/>
      <c r="DN42" s="281"/>
      <c r="DO42" s="281"/>
      <c r="DP42" s="281"/>
      <c r="DQ42" s="281"/>
      <c r="DR42" s="281"/>
      <c r="DS42" s="281"/>
      <c r="DT42" s="281"/>
      <c r="DU42" s="281"/>
      <c r="DV42" s="281"/>
      <c r="DW42" s="281"/>
    </row>
    <row r="43" spans="1:127" s="196" customFormat="1" x14ac:dyDescent="0.25">
      <c r="A43" s="196" t="str">
        <f t="shared" si="109"/>
        <v>B_102035</v>
      </c>
      <c r="B43" t="s">
        <v>2959</v>
      </c>
      <c r="C43" s="179" t="str">
        <f t="shared" si="107"/>
        <v>LPG</v>
      </c>
      <c r="D43" s="215">
        <f ca="1">CHOOSE(D$6,SUMIFS(INDIRECT("EB[" &amp; D$12 &amp; "]"),EB[indic_nrg],$A42,EB[Nositel],$B43,EB[Výběr],1,EB[unit],"TJ"),INDEX($BO43:$DW43,,D$4),D$9/(INDEX(Roky_výhled,,D$8)-Last_Bil)*(INDEX($BO43:$DW43,,D$8)-INDEX($D43:$BL43,,$E$1))+INDEX($D43:$BL43,,$E$1),D$9/(INDEX(Roky_výhled,,D$8)-INDEX(Roky_výhled,,D$8-1))*(INDEX($BO43:$DW43,,D$8)-INDEX($BO43:$DW43,,D$8-1))+INDEX($BO43:$DW43,,D$8-1))</f>
        <v>0</v>
      </c>
      <c r="E43" s="173">
        <f ca="1">CHOOSE(E$6,SUMIFS(INDIRECT("EB[" &amp; E$12 &amp; "]"),EB[indic_nrg],$A42,EB[Nositel],$B43,EB[Výběr],1,EB[unit],"TJ"),INDEX($BO43:$DW43,,E$4),E$9/(INDEX(Roky_výhled,,E$8)-Last_Bil)*(INDEX($BO43:$DW43,,E$8)-INDEX($D43:$BL43,,$E$1))+INDEX($D43:$BL43,,$E$1),E$9/(INDEX(Roky_výhled,,E$8)-INDEX(Roky_výhled,,E$8-1))*(INDEX($BO43:$DW43,,E$8)-INDEX($BO43:$DW43,,E$8-1))+INDEX($BO43:$DW43,,E$8-1))</f>
        <v>0</v>
      </c>
      <c r="F43" s="173">
        <f ca="1">CHOOSE(F$6,SUMIFS(INDIRECT("EB[" &amp; F$12 &amp; "]"),EB[indic_nrg],$A42,EB[Nositel],$B43,EB[Výběr],1,EB[unit],"TJ"),INDEX($BO43:$DW43,,F$4),F$9/(INDEX(Roky_výhled,,F$8)-Last_Bil)*(INDEX($BO43:$DW43,,F$8)-INDEX($D43:$BL43,,$E$1))+INDEX($D43:$BL43,,$E$1),F$9/(INDEX(Roky_výhled,,F$8)-INDEX(Roky_výhled,,F$8-1))*(INDEX($BO43:$DW43,,F$8)-INDEX($BO43:$DW43,,F$8-1))+INDEX($BO43:$DW43,,F$8-1))</f>
        <v>0</v>
      </c>
      <c r="G43" s="173">
        <f ca="1">CHOOSE(G$6,SUMIFS(INDIRECT("EB[" &amp; G$12 &amp; "]"),EB[indic_nrg],$A42,EB[Nositel],$B43,EB[Výběr],1,EB[unit],"TJ"),INDEX($BO43:$DW43,,G$4),G$9/(INDEX(Roky_výhled,,G$8)-Last_Bil)*(INDEX($BO43:$DW43,,G$8)-INDEX($D43:$BL43,,$E$1))+INDEX($D43:$BL43,,$E$1),G$9/(INDEX(Roky_výhled,,G$8)-INDEX(Roky_výhled,,G$8-1))*(INDEX($BO43:$DW43,,G$8)-INDEX($BO43:$DW43,,G$8-1))+INDEX($BO43:$DW43,,G$8-1))</f>
        <v>0</v>
      </c>
      <c r="H43" s="173">
        <f ca="1">CHOOSE(H$6,SUMIFS(INDIRECT("EB[" &amp; H$12 &amp; "]"),EB[indic_nrg],$A42,EB[Nositel],$B43,EB[Výběr],1,EB[unit],"TJ"),INDEX($BO43:$DW43,,H$4),H$9/(INDEX(Roky_výhled,,H$8)-Last_Bil)*(INDEX($BO43:$DW43,,H$8)-INDEX($D43:$BL43,,$E$1))+INDEX($D43:$BL43,,$E$1),H$9/(INDEX(Roky_výhled,,H$8)-INDEX(Roky_výhled,,H$8-1))*(INDEX($BO43:$DW43,,H$8)-INDEX($BO43:$DW43,,H$8-1))+INDEX($BO43:$DW43,,H$8-1))</f>
        <v>0</v>
      </c>
      <c r="I43" s="173">
        <f ca="1">CHOOSE(I$6,SUMIFS(INDIRECT("EB[" &amp; I$12 &amp; "]"),EB[indic_nrg],$A42,EB[Nositel],$B43,EB[Výběr],1,EB[unit],"TJ"),INDEX($BO43:$DW43,,I$4),I$9/(INDEX(Roky_výhled,,I$8)-Last_Bil)*(INDEX($BO43:$DW43,,I$8)-INDEX($D43:$BL43,,$E$1))+INDEX($D43:$BL43,,$E$1),I$9/(INDEX(Roky_výhled,,I$8)-INDEX(Roky_výhled,,I$8-1))*(INDEX($BO43:$DW43,,I$8)-INDEX($BO43:$DW43,,I$8-1))+INDEX($BO43:$DW43,,I$8-1))</f>
        <v>0</v>
      </c>
      <c r="J43" s="173">
        <f ca="1">CHOOSE(J$6,SUMIFS(INDIRECT("EB[" &amp; J$12 &amp; "]"),EB[indic_nrg],$A42,EB[Nositel],$B43,EB[Výběr],1,EB[unit],"TJ"),INDEX($BO43:$DW43,,J$4),J$9/(INDEX(Roky_výhled,,J$8)-Last_Bil)*(INDEX($BO43:$DW43,,J$8)-INDEX($D43:$BL43,,$E$1))+INDEX($D43:$BL43,,$E$1),J$9/(INDEX(Roky_výhled,,J$8)-INDEX(Roky_výhled,,J$8-1))*(INDEX($BO43:$DW43,,J$8)-INDEX($BO43:$DW43,,J$8-1))+INDEX($BO43:$DW43,,J$8-1))</f>
        <v>0</v>
      </c>
      <c r="K43" s="173">
        <f ca="1">CHOOSE(K$6,SUMIFS(INDIRECT("EB[" &amp; K$12 &amp; "]"),EB[indic_nrg],$A42,EB[Nositel],$B43,EB[Výběr],1,EB[unit],"TJ"),INDEX($BO43:$DW43,,K$4),K$9/(INDEX(Roky_výhled,,K$8)-Last_Bil)*(INDEX($BO43:$DW43,,K$8)-INDEX($D43:$BL43,,$E$1))+INDEX($D43:$BL43,,$E$1),K$9/(INDEX(Roky_výhled,,K$8)-INDEX(Roky_výhled,,K$8-1))*(INDEX($BO43:$DW43,,K$8)-INDEX($BO43:$DW43,,K$8-1))+INDEX($BO43:$DW43,,K$8-1))</f>
        <v>0</v>
      </c>
      <c r="L43" s="173">
        <f ca="1">CHOOSE(L$6,SUMIFS(INDIRECT("EB[" &amp; L$12 &amp; "]"),EB[indic_nrg],$A42,EB[Nositel],$B43,EB[Výběr],1,EB[unit],"TJ"),INDEX($BO43:$DW43,,L$4),L$9/(INDEX(Roky_výhled,,L$8)-Last_Bil)*(INDEX($BO43:$DW43,,L$8)-INDEX($D43:$BL43,,$E$1))+INDEX($D43:$BL43,,$E$1),L$9/(INDEX(Roky_výhled,,L$8)-INDEX(Roky_výhled,,L$8-1))*(INDEX($BO43:$DW43,,L$8)-INDEX($BO43:$DW43,,L$8-1))+INDEX($BO43:$DW43,,L$8-1))</f>
        <v>0</v>
      </c>
      <c r="M43" s="173">
        <f ca="1">CHOOSE(M$6,SUMIFS(INDIRECT("EB[" &amp; M$12 &amp; "]"),EB[indic_nrg],$A42,EB[Nositel],$B43,EB[Výběr],1,EB[unit],"TJ"),INDEX($BO43:$DW43,,M$4),M$9/(INDEX(Roky_výhled,,M$8)-Last_Bil)*(INDEX($BO43:$DW43,,M$8)-INDEX($D43:$BL43,,$E$1))+INDEX($D43:$BL43,,$E$1),M$9/(INDEX(Roky_výhled,,M$8)-INDEX(Roky_výhled,,M$8-1))*(INDEX($BO43:$DW43,,M$8)-INDEX($BO43:$DW43,,M$8-1))+INDEX($BO43:$DW43,,M$8-1))</f>
        <v>0</v>
      </c>
      <c r="N43" s="173">
        <f ca="1">CHOOSE(N$6,SUMIFS(INDIRECT("EB[" &amp; N$12 &amp; "]"),EB[indic_nrg],$A42,EB[Nositel],$B43,EB[Výběr],1,EB[unit],"TJ"),INDEX($BO43:$DW43,,N$4),N$9/(INDEX(Roky_výhled,,N$8)-Last_Bil)*(INDEX($BO43:$DW43,,N$8)-INDEX($D43:$BL43,,$E$1))+INDEX($D43:$BL43,,$E$1),N$9/(INDEX(Roky_výhled,,N$8)-INDEX(Roky_výhled,,N$8-1))*(INDEX($BO43:$DW43,,N$8)-INDEX($BO43:$DW43,,N$8-1))+INDEX($BO43:$DW43,,N$8-1))</f>
        <v>0</v>
      </c>
      <c r="O43" s="173">
        <f ca="1">CHOOSE(O$6,SUMIFS(INDIRECT("EB[" &amp; O$12 &amp; "]"),EB[indic_nrg],$A42,EB[Nositel],$B43,EB[Výběr],1,EB[unit],"TJ"),INDEX($BO43:$DW43,,O$4),O$9/(INDEX(Roky_výhled,,O$8)-Last_Bil)*(INDEX($BO43:$DW43,,O$8)-INDEX($D43:$BL43,,$E$1))+INDEX($D43:$BL43,,$E$1),O$9/(INDEX(Roky_výhled,,O$8)-INDEX(Roky_výhled,,O$8-1))*(INDEX($BO43:$DW43,,O$8)-INDEX($BO43:$DW43,,O$8-1))+INDEX($BO43:$DW43,,O$8-1))</f>
        <v>0</v>
      </c>
      <c r="P43" s="173">
        <f ca="1">CHOOSE(P$6,SUMIFS(INDIRECT("EB[" &amp; P$12 &amp; "]"),EB[indic_nrg],$A42,EB[Nositel],$B43,EB[Výběr],1,EB[unit],"TJ"),INDEX($BO43:$DW43,,P$4),P$9/(INDEX(Roky_výhled,,P$8)-Last_Bil)*(INDEX($BO43:$DW43,,P$8)-INDEX($D43:$BL43,,$E$1))+INDEX($D43:$BL43,,$E$1),P$9/(INDEX(Roky_výhled,,P$8)-INDEX(Roky_výhled,,P$8-1))*(INDEX($BO43:$DW43,,P$8)-INDEX($BO43:$DW43,,P$8-1))+INDEX($BO43:$DW43,,P$8-1))</f>
        <v>0</v>
      </c>
      <c r="Q43" s="173">
        <f ca="1">CHOOSE(Q$6,SUMIFS(INDIRECT("EB[" &amp; Q$12 &amp; "]"),EB[indic_nrg],$A42,EB[Nositel],$B43,EB[Výběr],1,EB[unit],"TJ"),INDEX($BO43:$DW43,,Q$4),Q$9/(INDEX(Roky_výhled,,Q$8)-Last_Bil)*(INDEX($BO43:$DW43,,Q$8)-INDEX($D43:$BL43,,$E$1))+INDEX($D43:$BL43,,$E$1),Q$9/(INDEX(Roky_výhled,,Q$8)-INDEX(Roky_výhled,,Q$8-1))*(INDEX($BO43:$DW43,,Q$8)-INDEX($BO43:$DW43,,Q$8-1))+INDEX($BO43:$DW43,,Q$8-1))</f>
        <v>0</v>
      </c>
      <c r="R43" s="173">
        <f ca="1">CHOOSE(R$6,SUMIFS(INDIRECT("EB[" &amp; R$12 &amp; "]"),EB[indic_nrg],$A42,EB[Nositel],$B43,EB[Výběr],1,EB[unit],"TJ"),INDEX($BO43:$DW43,,R$4),R$9/(INDEX(Roky_výhled,,R$8)-Last_Bil)*(INDEX($BO43:$DW43,,R$8)-INDEX($D43:$BL43,,$E$1))+INDEX($D43:$BL43,,$E$1),R$9/(INDEX(Roky_výhled,,R$8)-INDEX(Roky_výhled,,R$8-1))*(INDEX($BO43:$DW43,,R$8)-INDEX($BO43:$DW43,,R$8-1))+INDEX($BO43:$DW43,,R$8-1))</f>
        <v>0</v>
      </c>
      <c r="S43" s="173">
        <f ca="1">CHOOSE(S$6,SUMIFS(INDIRECT("EB[" &amp; S$12 &amp; "]"),EB[indic_nrg],$A42,EB[Nositel],$B43,EB[Výběr],1,EB[unit],"TJ"),INDEX($BO43:$DW43,,S$4),S$9/(INDEX(Roky_výhled,,S$8)-Last_Bil)*(INDEX($BO43:$DW43,,S$8)-INDEX($D43:$BL43,,$E$1))+INDEX($D43:$BL43,,$E$1),S$9/(INDEX(Roky_výhled,,S$8)-INDEX(Roky_výhled,,S$8-1))*(INDEX($BO43:$DW43,,S$8)-INDEX($BO43:$DW43,,S$8-1))+INDEX($BO43:$DW43,,S$8-1))</f>
        <v>0</v>
      </c>
      <c r="T43" s="173">
        <f ca="1">CHOOSE(T$6,SUMIFS(INDIRECT("EB[" &amp; T$12 &amp; "]"),EB[indic_nrg],$A42,EB[Nositel],$B43,EB[Výběr],1,EB[unit],"TJ"),INDEX($BO43:$DW43,,T$4),T$9/(INDEX(Roky_výhled,,T$8)-Last_Bil)*(INDEX($BO43:$DW43,,T$8)-INDEX($D43:$BL43,,$E$1))+INDEX($D43:$BL43,,$E$1),T$9/(INDEX(Roky_výhled,,T$8)-INDEX(Roky_výhled,,T$8-1))*(INDEX($BO43:$DW43,,T$8)-INDEX($BO43:$DW43,,T$8-1))+INDEX($BO43:$DW43,,T$8-1))</f>
        <v>0</v>
      </c>
      <c r="U43" s="173">
        <f ca="1">CHOOSE(U$6,SUMIFS(INDIRECT("EB[" &amp; U$12 &amp; "]"),EB[indic_nrg],$A42,EB[Nositel],$B43,EB[Výběr],1,EB[unit],"TJ"),INDEX($BO43:$DW43,,U$4),U$9/(INDEX(Roky_výhled,,U$8)-Last_Bil)*(INDEX($BO43:$DW43,,U$8)-INDEX($D43:$BL43,,$E$1))+INDEX($D43:$BL43,,$E$1),U$9/(INDEX(Roky_výhled,,U$8)-INDEX(Roky_výhled,,U$8-1))*(INDEX($BO43:$DW43,,U$8)-INDEX($BO43:$DW43,,U$8-1))+INDEX($BO43:$DW43,,U$8-1))</f>
        <v>0</v>
      </c>
      <c r="V43" s="173">
        <f ca="1">CHOOSE(V$6,SUMIFS(INDIRECT("EB[" &amp; V$12 &amp; "]"),EB[indic_nrg],$A42,EB[Nositel],$B43,EB[Výběr],1,EB[unit],"TJ"),INDEX($BO43:$DW43,,V$4),V$9/(INDEX(Roky_výhled,,V$8)-Last_Bil)*(INDEX($BO43:$DW43,,V$8)-INDEX($D43:$BL43,,$E$1))+INDEX($D43:$BL43,,$E$1),V$9/(INDEX(Roky_výhled,,V$8)-INDEX(Roky_výhled,,V$8-1))*(INDEX($BO43:$DW43,,V$8)-INDEX($BO43:$DW43,,V$8-1))+INDEX($BO43:$DW43,,V$8-1))</f>
        <v>0</v>
      </c>
      <c r="W43" s="173">
        <f ca="1">CHOOSE(W$6,SUMIFS(INDIRECT("EB[" &amp; W$12 &amp; "]"),EB[indic_nrg],$A42,EB[Nositel],$B43,EB[Výběr],1,EB[unit],"TJ"),INDEX($BO43:$DW43,,W$4),W$9/(INDEX(Roky_výhled,,W$8)-Last_Bil)*(INDEX($BO43:$DW43,,W$8)-INDEX($D43:$BL43,,$E$1))+INDEX($D43:$BL43,,$E$1),W$9/(INDEX(Roky_výhled,,W$8)-INDEX(Roky_výhled,,W$8-1))*(INDEX($BO43:$DW43,,W$8)-INDEX($BO43:$DW43,,W$8-1))+INDEX($BO43:$DW43,,W$8-1))</f>
        <v>0</v>
      </c>
      <c r="X43" s="173">
        <f ca="1">CHOOSE(X$6,SUMIFS(INDIRECT("EB[" &amp; X$12 &amp; "]"),EB[indic_nrg],$A42,EB[Nositel],$B43,EB[Výběr],1,EB[unit],"TJ"),INDEX($BO43:$DW43,,X$4),X$9/(INDEX(Roky_výhled,,X$8)-Last_Bil)*(INDEX($BO43:$DW43,,X$8)-INDEX($D43:$BL43,,$E$1))+INDEX($D43:$BL43,,$E$1),X$9/(INDEX(Roky_výhled,,X$8)-INDEX(Roky_výhled,,X$8-1))*(INDEX($BO43:$DW43,,X$8)-INDEX($BO43:$DW43,,X$8-1))+INDEX($BO43:$DW43,,X$8-1))</f>
        <v>0</v>
      </c>
      <c r="Y43" s="173">
        <f ca="1">CHOOSE(Y$6,SUMIFS(INDIRECT("EB[" &amp; Y$12 &amp; "]"),EB[indic_nrg],$A42,EB[Nositel],$B43,EB[Výběr],1,EB[unit],"TJ"),INDEX($BO43:$DW43,,Y$4),Y$9/(INDEX(Roky_výhled,,Y$8)-Last_Bil)*(INDEX($BO43:$DW43,,Y$8)-INDEX($D43:$BL43,,$E$1))+INDEX($D43:$BL43,,$E$1),Y$9/(INDEX(Roky_výhled,,Y$8)-INDEX(Roky_výhled,,Y$8-1))*(INDEX($BO43:$DW43,,Y$8)-INDEX($BO43:$DW43,,Y$8-1))+INDEX($BO43:$DW43,,Y$8-1))</f>
        <v>0</v>
      </c>
      <c r="Z43" s="173">
        <f ca="1">CHOOSE(Z$6,SUMIFS(INDIRECT("EB[" &amp; Z$12 &amp; "]"),EB[indic_nrg],$A42,EB[Nositel],$B43,EB[Výběr],1,EB[unit],"TJ"),INDEX($BO43:$DW43,,Z$4),Z$9/(INDEX(Roky_výhled,,Z$8)-Last_Bil)*(INDEX($BO43:$DW43,,Z$8)-INDEX($D43:$BL43,,$E$1))+INDEX($D43:$BL43,,$E$1),Z$9/(INDEX(Roky_výhled,,Z$8)-INDEX(Roky_výhled,,Z$8-1))*(INDEX($BO43:$DW43,,Z$8)-INDEX($BO43:$DW43,,Z$8-1))+INDEX($BO43:$DW43,,Z$8-1))</f>
        <v>0</v>
      </c>
      <c r="AA43" s="173">
        <f ca="1">CHOOSE(AA$6,SUMIFS(INDIRECT("EB[" &amp; AA$12 &amp; "]"),EB[indic_nrg],$A42,EB[Nositel],$B43,EB[Výběr],1,EB[unit],"TJ"),INDEX($BO43:$DW43,,AA$4),AA$9/(INDEX(Roky_výhled,,AA$8)-Last_Bil)*(INDEX($BO43:$DW43,,AA$8)-INDEX($D43:$BL43,,$E$1))+INDEX($D43:$BL43,,$E$1),AA$9/(INDEX(Roky_výhled,,AA$8)-INDEX(Roky_výhled,,AA$8-1))*(INDEX($BO43:$DW43,,AA$8)-INDEX($BO43:$DW43,,AA$8-1))+INDEX($BO43:$DW43,,AA$8-1))</f>
        <v>0</v>
      </c>
      <c r="AB43" s="173">
        <f ca="1">CHOOSE(AB$6,SUMIFS(INDIRECT("EB[" &amp; AB$12 &amp; "]"),EB[indic_nrg],$A42,EB[Nositel],$B43,EB[Výběr],1,EB[unit],"TJ"),INDEX($BO43:$DW43,,AB$4),AB$9/(INDEX(Roky_výhled,,AB$8)-Last_Bil)*(INDEX($BO43:$DW43,,AB$8)-INDEX($D43:$BL43,,$E$1))+INDEX($D43:$BL43,,$E$1),AB$9/(INDEX(Roky_výhled,,AB$8)-INDEX(Roky_výhled,,AB$8-1))*(INDEX($BO43:$DW43,,AB$8)-INDEX($BO43:$DW43,,AB$8-1))+INDEX($BO43:$DW43,,AB$8-1))</f>
        <v>0</v>
      </c>
      <c r="AC43" s="173">
        <f ca="1">CHOOSE(AC$6,SUMIFS(INDIRECT("EB[" &amp; AC$12 &amp; "]"),EB[indic_nrg],$A42,EB[Nositel],$B43,EB[Výběr],1,EB[unit],"TJ"),INDEX($BO43:$DW43,,AC$4),AC$9/(INDEX(Roky_výhled,,AC$8)-Last_Bil)*(INDEX($BO43:$DW43,,AC$8)-INDEX($D43:$BL43,,$E$1))+INDEX($D43:$BL43,,$E$1),AC$9/(INDEX(Roky_výhled,,AC$8)-INDEX(Roky_výhled,,AC$8-1))*(INDEX($BO43:$DW43,,AC$8)-INDEX($BO43:$DW43,,AC$8-1))+INDEX($BO43:$DW43,,AC$8-1))</f>
        <v>0</v>
      </c>
      <c r="AD43" s="173">
        <f ca="1">CHOOSE(AD$6,SUMIFS(INDIRECT("EB[" &amp; AD$12 &amp; "]"),EB[indic_nrg],$A42,EB[Nositel],$B43,EB[Výběr],1,EB[unit],"TJ"),INDEX($BO43:$DW43,,AD$4),AD$9/(INDEX(Roky_výhled,,AD$8)-Last_Bil)*(INDEX($BO43:$DW43,,AD$8)-INDEX($D43:$BL43,,$E$1))+INDEX($D43:$BL43,,$E$1),AD$9/(INDEX(Roky_výhled,,AD$8)-INDEX(Roky_výhled,,AD$8-1))*(INDEX($BO43:$DW43,,AD$8)-INDEX($BO43:$DW43,,AD$8-1))+INDEX($BO43:$DW43,,AD$8-1))</f>
        <v>0</v>
      </c>
      <c r="AE43" s="173">
        <f ca="1">CHOOSE(AE$6,SUMIFS(INDIRECT("EB[" &amp; AE$12 &amp; "]"),EB[indic_nrg],$A42,EB[Nositel],$B43,EB[Výběr],1,EB[unit],"TJ"),INDEX($BO43:$DW43,,AE$4),AE$9/(INDEX(Roky_výhled,,AE$8)-Last_Bil)*(INDEX($BO43:$DW43,,AE$8)-INDEX($D43:$BL43,,$E$1))+INDEX($D43:$BL43,,$E$1),AE$9/(INDEX(Roky_výhled,,AE$8)-INDEX(Roky_výhled,,AE$8-1))*(INDEX($BO43:$DW43,,AE$8)-INDEX($BO43:$DW43,,AE$8-1))+INDEX($BO43:$DW43,,AE$8-1))</f>
        <v>0</v>
      </c>
      <c r="AF43" s="173">
        <f ca="1">CHOOSE(AF$6,SUMIFS(INDIRECT("EB[" &amp; AF$12 &amp; "]"),EB[indic_nrg],$A42,EB[Nositel],$B43,EB[Výběr],1,EB[unit],"TJ"),INDEX($BO43:$DW43,,AF$4),AF$9/(INDEX(Roky_výhled,,AF$8)-Last_Bil)*(INDEX($BO43:$DW43,,AF$8)-INDEX($D43:$BL43,,$E$1))+INDEX($D43:$BL43,,$E$1),AF$9/(INDEX(Roky_výhled,,AF$8)-INDEX(Roky_výhled,,AF$8-1))*(INDEX($BO43:$DW43,,AF$8)-INDEX($BO43:$DW43,,AF$8-1))+INDEX($BO43:$DW43,,AF$8-1))</f>
        <v>0</v>
      </c>
      <c r="AG43" s="173">
        <f ca="1">CHOOSE(AG$6,SUMIFS(INDIRECT("EB[" &amp; AG$12 &amp; "]"),EB[indic_nrg],$A42,EB[Nositel],$B43,EB[Výběr],1,EB[unit],"TJ"),INDEX($BO43:$DW43,,AG$4),AG$9/(INDEX(Roky_výhled,,AG$8)-Last_Bil)*(INDEX($BO43:$DW43,,AG$8)-INDEX($D43:$BL43,,$E$1))+INDEX($D43:$BL43,,$E$1),AG$9/(INDEX(Roky_výhled,,AG$8)-INDEX(Roky_výhled,,AG$8-1))*(INDEX($BO43:$DW43,,AG$8)-INDEX($BO43:$DW43,,AG$8-1))+INDEX($BO43:$DW43,,AG$8-1))</f>
        <v>0</v>
      </c>
      <c r="AH43" s="173">
        <f ca="1">CHOOSE(AH$6,SUMIFS(INDIRECT("EB[" &amp; AH$12 &amp; "]"),EB[indic_nrg],$A42,EB[Nositel],$B43,EB[Výběr],1,EB[unit],"TJ"),INDEX($BO43:$DW43,,AH$4),AH$9/(INDEX(Roky_výhled,,AH$8)-Last_Bil)*(INDEX($BO43:$DW43,,AH$8)-INDEX($D43:$BL43,,$E$1))+INDEX($D43:$BL43,,$E$1),AH$9/(INDEX(Roky_výhled,,AH$8)-INDEX(Roky_výhled,,AH$8-1))*(INDEX($BO43:$DW43,,AH$8)-INDEX($BO43:$DW43,,AH$8-1))+INDEX($BO43:$DW43,,AH$8-1))</f>
        <v>0</v>
      </c>
      <c r="AI43" s="173">
        <f ca="1">CHOOSE(AI$6,SUMIFS(INDIRECT("EB[" &amp; AI$12 &amp; "]"),EB[indic_nrg],$A42,EB[Nositel],$B43,EB[Výběr],1,EB[unit],"TJ"),INDEX($BO43:$DW43,,AI$4),AI$9/(INDEX(Roky_výhled,,AI$8)-Last_Bil)*(INDEX($BO43:$DW43,,AI$8)-INDEX($D43:$BL43,,$E$1))+INDEX($D43:$BL43,,$E$1),AI$9/(INDEX(Roky_výhled,,AI$8)-INDEX(Roky_výhled,,AI$8-1))*(INDEX($BO43:$DW43,,AI$8)-INDEX($BO43:$DW43,,AI$8-1))+INDEX($BO43:$DW43,,AI$8-1))</f>
        <v>0</v>
      </c>
      <c r="AJ43" s="173">
        <f ca="1">CHOOSE(AJ$6,SUMIFS(INDIRECT("EB[" &amp; AJ$12 &amp; "]"),EB[indic_nrg],$A42,EB[Nositel],$B43,EB[Výběr],1,EB[unit],"TJ"),INDEX($BO43:$DW43,,AJ$4),AJ$9/(INDEX(Roky_výhled,,AJ$8)-Last_Bil)*(INDEX($BO43:$DW43,,AJ$8)-INDEX($D43:$BL43,,$E$1))+INDEX($D43:$BL43,,$E$1),AJ$9/(INDEX(Roky_výhled,,AJ$8)-INDEX(Roky_výhled,,AJ$8-1))*(INDEX($BO43:$DW43,,AJ$8)-INDEX($BO43:$DW43,,AJ$8-1))+INDEX($BO43:$DW43,,AJ$8-1))</f>
        <v>0</v>
      </c>
      <c r="AK43" s="173">
        <f ca="1">CHOOSE(AK$6,SUMIFS(INDIRECT("EB[" &amp; AK$12 &amp; "]"),EB[indic_nrg],$A42,EB[Nositel],$B43,EB[Výběr],1,EB[unit],"TJ"),INDEX($BO43:$DW43,,AK$4),AK$9/(INDEX(Roky_výhled,,AK$8)-Last_Bil)*(INDEX($BO43:$DW43,,AK$8)-INDEX($D43:$BL43,,$E$1))+INDEX($D43:$BL43,,$E$1),AK$9/(INDEX(Roky_výhled,,AK$8)-INDEX(Roky_výhled,,AK$8-1))*(INDEX($BO43:$DW43,,AK$8)-INDEX($BO43:$DW43,,AK$8-1))+INDEX($BO43:$DW43,,AK$8-1))</f>
        <v>0</v>
      </c>
      <c r="AL43" s="173">
        <f ca="1">CHOOSE(AL$6,SUMIFS(INDIRECT("EB[" &amp; AL$12 &amp; "]"),EB[indic_nrg],$A42,EB[Nositel],$B43,EB[Výběr],1,EB[unit],"TJ"),INDEX($BO43:$DW43,,AL$4),AL$9/(INDEX(Roky_výhled,,AL$8)-Last_Bil)*(INDEX($BO43:$DW43,,AL$8)-INDEX($D43:$BL43,,$E$1))+INDEX($D43:$BL43,,$E$1),AL$9/(INDEX(Roky_výhled,,AL$8)-INDEX(Roky_výhled,,AL$8-1))*(INDEX($BO43:$DW43,,AL$8)-INDEX($BO43:$DW43,,AL$8-1))+INDEX($BO43:$DW43,,AL$8-1))</f>
        <v>0</v>
      </c>
      <c r="AM43" s="173">
        <f ca="1">CHOOSE(AM$6,SUMIFS(INDIRECT("EB[" &amp; AM$12 &amp; "]"),EB[indic_nrg],$A42,EB[Nositel],$B43,EB[Výběr],1,EB[unit],"TJ"),INDEX($BO43:$DW43,,AM$4),AM$9/(INDEX(Roky_výhled,,AM$8)-Last_Bil)*(INDEX($BO43:$DW43,,AM$8)-INDEX($D43:$BL43,,$E$1))+INDEX($D43:$BL43,,$E$1),AM$9/(INDEX(Roky_výhled,,AM$8)-INDEX(Roky_výhled,,AM$8-1))*(INDEX($BO43:$DW43,,AM$8)-INDEX($BO43:$DW43,,AM$8-1))+INDEX($BO43:$DW43,,AM$8-1))</f>
        <v>0</v>
      </c>
      <c r="AN43" s="173">
        <f ca="1">CHOOSE(AN$6,SUMIFS(INDIRECT("EB[" &amp; AN$12 &amp; "]"),EB[indic_nrg],$A42,EB[Nositel],$B43,EB[Výběr],1,EB[unit],"TJ"),INDEX($BO43:$DW43,,AN$4),AN$9/(INDEX(Roky_výhled,,AN$8)-Last_Bil)*(INDEX($BO43:$DW43,,AN$8)-INDEX($D43:$BL43,,$E$1))+INDEX($D43:$BL43,,$E$1),AN$9/(INDEX(Roky_výhled,,AN$8)-INDEX(Roky_výhled,,AN$8-1))*(INDEX($BO43:$DW43,,AN$8)-INDEX($BO43:$DW43,,AN$8-1))+INDEX($BO43:$DW43,,AN$8-1))</f>
        <v>0</v>
      </c>
      <c r="AO43" s="173">
        <f ca="1">CHOOSE(AO$6,SUMIFS(INDIRECT("EB[" &amp; AO$12 &amp; "]"),EB[indic_nrg],$A42,EB[Nositel],$B43,EB[Výběr],1,EB[unit],"TJ"),INDEX($BO43:$DW43,,AO$4),AO$9/(INDEX(Roky_výhled,,AO$8)-Last_Bil)*(INDEX($BO43:$DW43,,AO$8)-INDEX($D43:$BL43,,$E$1))+INDEX($D43:$BL43,,$E$1),AO$9/(INDEX(Roky_výhled,,AO$8)-INDEX(Roky_výhled,,AO$8-1))*(INDEX($BO43:$DW43,,AO$8)-INDEX($BO43:$DW43,,AO$8-1))+INDEX($BO43:$DW43,,AO$8-1))</f>
        <v>0</v>
      </c>
      <c r="AP43" s="173">
        <f ca="1">CHOOSE(AP$6,SUMIFS(INDIRECT("EB[" &amp; AP$12 &amp; "]"),EB[indic_nrg],$A42,EB[Nositel],$B43,EB[Výběr],1,EB[unit],"TJ"),INDEX($BO43:$DW43,,AP$4),AP$9/(INDEX(Roky_výhled,,AP$8)-Last_Bil)*(INDEX($BO43:$DW43,,AP$8)-INDEX($D43:$BL43,,$E$1))+INDEX($D43:$BL43,,$E$1),AP$9/(INDEX(Roky_výhled,,AP$8)-INDEX(Roky_výhled,,AP$8-1))*(INDEX($BO43:$DW43,,AP$8)-INDEX($BO43:$DW43,,AP$8-1))+INDEX($BO43:$DW43,,AP$8-1))</f>
        <v>0</v>
      </c>
      <c r="AQ43" s="173">
        <f ca="1">CHOOSE(AQ$6,SUMIFS(INDIRECT("EB[" &amp; AQ$12 &amp; "]"),EB[indic_nrg],$A42,EB[Nositel],$B43,EB[Výběr],1,EB[unit],"TJ"),INDEX($BO43:$DW43,,AQ$4),AQ$9/(INDEX(Roky_výhled,,AQ$8)-Last_Bil)*(INDEX($BO43:$DW43,,AQ$8)-INDEX($D43:$BL43,,$E$1))+INDEX($D43:$BL43,,$E$1),AQ$9/(INDEX(Roky_výhled,,AQ$8)-INDEX(Roky_výhled,,AQ$8-1))*(INDEX($BO43:$DW43,,AQ$8)-INDEX($BO43:$DW43,,AQ$8-1))+INDEX($BO43:$DW43,,AQ$8-1))</f>
        <v>0</v>
      </c>
      <c r="AR43" s="173">
        <f ca="1">CHOOSE(AR$6,SUMIFS(INDIRECT("EB[" &amp; AR$12 &amp; "]"),EB[indic_nrg],$A42,EB[Nositel],$B43,EB[Výběr],1,EB[unit],"TJ"),INDEX($BO43:$DW43,,AR$4),AR$9/(INDEX(Roky_výhled,,AR$8)-Last_Bil)*(INDEX($BO43:$DW43,,AR$8)-INDEX($D43:$BL43,,$E$1))+INDEX($D43:$BL43,,$E$1),AR$9/(INDEX(Roky_výhled,,AR$8)-INDEX(Roky_výhled,,AR$8-1))*(INDEX($BO43:$DW43,,AR$8)-INDEX($BO43:$DW43,,AR$8-1))+INDEX($BO43:$DW43,,AR$8-1))</f>
        <v>0</v>
      </c>
      <c r="AS43" s="173">
        <f ca="1">CHOOSE(AS$6,SUMIFS(INDIRECT("EB[" &amp; AS$12 &amp; "]"),EB[indic_nrg],$A42,EB[Nositel],$B43,EB[Výběr],1,EB[unit],"TJ"),INDEX($BO43:$DW43,,AS$4),AS$9/(INDEX(Roky_výhled,,AS$8)-Last_Bil)*(INDEX($BO43:$DW43,,AS$8)-INDEX($D43:$BL43,,$E$1))+INDEX($D43:$BL43,,$E$1),AS$9/(INDEX(Roky_výhled,,AS$8)-INDEX(Roky_výhled,,AS$8-1))*(INDEX($BO43:$DW43,,AS$8)-INDEX($BO43:$DW43,,AS$8-1))+INDEX($BO43:$DW43,,AS$8-1))</f>
        <v>0</v>
      </c>
      <c r="AT43" s="173">
        <f ca="1">CHOOSE(AT$6,SUMIFS(INDIRECT("EB[" &amp; AT$12 &amp; "]"),EB[indic_nrg],$A42,EB[Nositel],$B43,EB[Výběr],1,EB[unit],"TJ"),INDEX($BO43:$DW43,,AT$4),AT$9/(INDEX(Roky_výhled,,AT$8)-Last_Bil)*(INDEX($BO43:$DW43,,AT$8)-INDEX($D43:$BL43,,$E$1))+INDEX($D43:$BL43,,$E$1),AT$9/(INDEX(Roky_výhled,,AT$8)-INDEX(Roky_výhled,,AT$8-1))*(INDEX($BO43:$DW43,,AT$8)-INDEX($BO43:$DW43,,AT$8-1))+INDEX($BO43:$DW43,,AT$8-1))</f>
        <v>0</v>
      </c>
      <c r="AU43" s="173">
        <f ca="1">CHOOSE(AU$6,SUMIFS(INDIRECT("EB[" &amp; AU$12 &amp; "]"),EB[indic_nrg],$A42,EB[Nositel],$B43,EB[Výběr],1,EB[unit],"TJ"),INDEX($BO43:$DW43,,AU$4),AU$9/(INDEX(Roky_výhled,,AU$8)-Last_Bil)*(INDEX($BO43:$DW43,,AU$8)-INDEX($D43:$BL43,,$E$1))+INDEX($D43:$BL43,,$E$1),AU$9/(INDEX(Roky_výhled,,AU$8)-INDEX(Roky_výhled,,AU$8-1))*(INDEX($BO43:$DW43,,AU$8)-INDEX($BO43:$DW43,,AU$8-1))+INDEX($BO43:$DW43,,AU$8-1))</f>
        <v>0</v>
      </c>
      <c r="AV43" s="173">
        <f ca="1">CHOOSE(AV$6,SUMIFS(INDIRECT("EB[" &amp; AV$12 &amp; "]"),EB[indic_nrg],$A42,EB[Nositel],$B43,EB[Výběr],1,EB[unit],"TJ"),INDEX($BO43:$DW43,,AV$4),AV$9/(INDEX(Roky_výhled,,AV$8)-Last_Bil)*(INDEX($BO43:$DW43,,AV$8)-INDEX($D43:$BL43,,$E$1))+INDEX($D43:$BL43,,$E$1),AV$9/(INDEX(Roky_výhled,,AV$8)-INDEX(Roky_výhled,,AV$8-1))*(INDEX($BO43:$DW43,,AV$8)-INDEX($BO43:$DW43,,AV$8-1))+INDEX($BO43:$DW43,,AV$8-1))</f>
        <v>0</v>
      </c>
      <c r="AW43" s="173">
        <f ca="1">CHOOSE(AW$6,SUMIFS(INDIRECT("EB[" &amp; AW$12 &amp; "]"),EB[indic_nrg],$A42,EB[Nositel],$B43,EB[Výběr],1,EB[unit],"TJ"),INDEX($BO43:$DW43,,AW$4),AW$9/(INDEX(Roky_výhled,,AW$8)-Last_Bil)*(INDEX($BO43:$DW43,,AW$8)-INDEX($D43:$BL43,,$E$1))+INDEX($D43:$BL43,,$E$1),AW$9/(INDEX(Roky_výhled,,AW$8)-INDEX(Roky_výhled,,AW$8-1))*(INDEX($BO43:$DW43,,AW$8)-INDEX($BO43:$DW43,,AW$8-1))+INDEX($BO43:$DW43,,AW$8-1))</f>
        <v>0</v>
      </c>
      <c r="AX43" s="173">
        <f ca="1">CHOOSE(AX$6,SUMIFS(INDIRECT("EB[" &amp; AX$12 &amp; "]"),EB[indic_nrg],$A42,EB[Nositel],$B43,EB[Výběr],1,EB[unit],"TJ"),INDEX($BO43:$DW43,,AX$4),AX$9/(INDEX(Roky_výhled,,AX$8)-Last_Bil)*(INDEX($BO43:$DW43,,AX$8)-INDEX($D43:$BL43,,$E$1))+INDEX($D43:$BL43,,$E$1),AX$9/(INDEX(Roky_výhled,,AX$8)-INDEX(Roky_výhled,,AX$8-1))*(INDEX($BO43:$DW43,,AX$8)-INDEX($BO43:$DW43,,AX$8-1))+INDEX($BO43:$DW43,,AX$8-1))</f>
        <v>0</v>
      </c>
      <c r="AY43" s="173">
        <f ca="1">CHOOSE(AY$6,SUMIFS(INDIRECT("EB[" &amp; AY$12 &amp; "]"),EB[indic_nrg],$A42,EB[Nositel],$B43,EB[Výběr],1,EB[unit],"TJ"),INDEX($BO43:$DW43,,AY$4),AY$9/(INDEX(Roky_výhled,,AY$8)-Last_Bil)*(INDEX($BO43:$DW43,,AY$8)-INDEX($D43:$BL43,,$E$1))+INDEX($D43:$BL43,,$E$1),AY$9/(INDEX(Roky_výhled,,AY$8)-INDEX(Roky_výhled,,AY$8-1))*(INDEX($BO43:$DW43,,AY$8)-INDEX($BO43:$DW43,,AY$8-1))+INDEX($BO43:$DW43,,AY$8-1))</f>
        <v>0</v>
      </c>
      <c r="AZ43" s="173">
        <f ca="1">CHOOSE(AZ$6,SUMIFS(INDIRECT("EB[" &amp; AZ$12 &amp; "]"),EB[indic_nrg],$A42,EB[Nositel],$B43,EB[Výběr],1,EB[unit],"TJ"),INDEX($BO43:$DW43,,AZ$4),AZ$9/(INDEX(Roky_výhled,,AZ$8)-Last_Bil)*(INDEX($BO43:$DW43,,AZ$8)-INDEX($D43:$BL43,,$E$1))+INDEX($D43:$BL43,,$E$1),AZ$9/(INDEX(Roky_výhled,,AZ$8)-INDEX(Roky_výhled,,AZ$8-1))*(INDEX($BO43:$DW43,,AZ$8)-INDEX($BO43:$DW43,,AZ$8-1))+INDEX($BO43:$DW43,,AZ$8-1))</f>
        <v>0</v>
      </c>
      <c r="BA43" s="173">
        <f ca="1">CHOOSE(BA$6,SUMIFS(INDIRECT("EB[" &amp; BA$12 &amp; "]"),EB[indic_nrg],$A42,EB[Nositel],$B43,EB[Výběr],1,EB[unit],"TJ"),INDEX($BO43:$DW43,,BA$4),BA$9/(INDEX(Roky_výhled,,BA$8)-Last_Bil)*(INDEX($BO43:$DW43,,BA$8)-INDEX($D43:$BL43,,$E$1))+INDEX($D43:$BL43,,$E$1),BA$9/(INDEX(Roky_výhled,,BA$8)-INDEX(Roky_výhled,,BA$8-1))*(INDEX($BO43:$DW43,,BA$8)-INDEX($BO43:$DW43,,BA$8-1))+INDEX($BO43:$DW43,,BA$8-1))</f>
        <v>0</v>
      </c>
      <c r="BB43" s="173">
        <f ca="1">CHOOSE(BB$6,SUMIFS(INDIRECT("EB[" &amp; BB$12 &amp; "]"),EB[indic_nrg],$A42,EB[Nositel],$B43,EB[Výběr],1,EB[unit],"TJ"),INDEX($BO43:$DW43,,BB$4),BB$9/(INDEX(Roky_výhled,,BB$8)-Last_Bil)*(INDEX($BO43:$DW43,,BB$8)-INDEX($D43:$BL43,,$E$1))+INDEX($D43:$BL43,,$E$1),BB$9/(INDEX(Roky_výhled,,BB$8)-INDEX(Roky_výhled,,BB$8-1))*(INDEX($BO43:$DW43,,BB$8)-INDEX($BO43:$DW43,,BB$8-1))+INDEX($BO43:$DW43,,BB$8-1))</f>
        <v>0</v>
      </c>
      <c r="BC43" s="173">
        <f ca="1">CHOOSE(BC$6,SUMIFS(INDIRECT("EB[" &amp; BC$12 &amp; "]"),EB[indic_nrg],$A42,EB[Nositel],$B43,EB[Výběr],1,EB[unit],"TJ"),INDEX($BO43:$DW43,,BC$4),BC$9/(INDEX(Roky_výhled,,BC$8)-Last_Bil)*(INDEX($BO43:$DW43,,BC$8)-INDEX($D43:$BL43,,$E$1))+INDEX($D43:$BL43,,$E$1),BC$9/(INDEX(Roky_výhled,,BC$8)-INDEX(Roky_výhled,,BC$8-1))*(INDEX($BO43:$DW43,,BC$8)-INDEX($BO43:$DW43,,BC$8-1))+INDEX($BO43:$DW43,,BC$8-1))</f>
        <v>0</v>
      </c>
      <c r="BD43" s="173">
        <f ca="1">CHOOSE(BD$6,SUMIFS(INDIRECT("EB[" &amp; BD$12 &amp; "]"),EB[indic_nrg],$A42,EB[Nositel],$B43,EB[Výběr],1,EB[unit],"TJ"),INDEX($BO43:$DW43,,BD$4),BD$9/(INDEX(Roky_výhled,,BD$8)-Last_Bil)*(INDEX($BO43:$DW43,,BD$8)-INDEX($D43:$BL43,,$E$1))+INDEX($D43:$BL43,,$E$1),BD$9/(INDEX(Roky_výhled,,BD$8)-INDEX(Roky_výhled,,BD$8-1))*(INDEX($BO43:$DW43,,BD$8)-INDEX($BO43:$DW43,,BD$8-1))+INDEX($BO43:$DW43,,BD$8-1))</f>
        <v>0</v>
      </c>
      <c r="BE43" s="173">
        <f ca="1">CHOOSE(BE$6,SUMIFS(INDIRECT("EB[" &amp; BE$12 &amp; "]"),EB[indic_nrg],$A42,EB[Nositel],$B43,EB[Výběr],1,EB[unit],"TJ"),INDEX($BO43:$DW43,,BE$4),BE$9/(INDEX(Roky_výhled,,BE$8)-Last_Bil)*(INDEX($BO43:$DW43,,BE$8)-INDEX($D43:$BL43,,$E$1))+INDEX($D43:$BL43,,$E$1),BE$9/(INDEX(Roky_výhled,,BE$8)-INDEX(Roky_výhled,,BE$8-1))*(INDEX($BO43:$DW43,,BE$8)-INDEX($BO43:$DW43,,BE$8-1))+INDEX($BO43:$DW43,,BE$8-1))</f>
        <v>0</v>
      </c>
      <c r="BF43" s="173">
        <f ca="1">CHOOSE(BF$6,SUMIFS(INDIRECT("EB[" &amp; BF$12 &amp; "]"),EB[indic_nrg],$A42,EB[Nositel],$B43,EB[Výběr],1,EB[unit],"TJ"),INDEX($BO43:$DW43,,BF$4),BF$9/(INDEX(Roky_výhled,,BF$8)-Last_Bil)*(INDEX($BO43:$DW43,,BF$8)-INDEX($D43:$BL43,,$E$1))+INDEX($D43:$BL43,,$E$1),BF$9/(INDEX(Roky_výhled,,BF$8)-INDEX(Roky_výhled,,BF$8-1))*(INDEX($BO43:$DW43,,BF$8)-INDEX($BO43:$DW43,,BF$8-1))+INDEX($BO43:$DW43,,BF$8-1))</f>
        <v>0</v>
      </c>
      <c r="BG43" s="173">
        <f ca="1">CHOOSE(BG$6,SUMIFS(INDIRECT("EB[" &amp; BG$12 &amp; "]"),EB[indic_nrg],$A42,EB[Nositel],$B43,EB[Výběr],1,EB[unit],"TJ"),INDEX($BO43:$DW43,,BG$4),BG$9/(INDEX(Roky_výhled,,BG$8)-Last_Bil)*(INDEX($BO43:$DW43,,BG$8)-INDEX($D43:$BL43,,$E$1))+INDEX($D43:$BL43,,$E$1),BG$9/(INDEX(Roky_výhled,,BG$8)-INDEX(Roky_výhled,,BG$8-1))*(INDEX($BO43:$DW43,,BG$8)-INDEX($BO43:$DW43,,BG$8-1))+INDEX($BO43:$DW43,,BG$8-1))</f>
        <v>0</v>
      </c>
      <c r="BH43" s="173">
        <f ca="1">CHOOSE(BH$6,SUMIFS(INDIRECT("EB[" &amp; BH$12 &amp; "]"),EB[indic_nrg],$A42,EB[Nositel],$B43,EB[Výběr],1,EB[unit],"TJ"),INDEX($BO43:$DW43,,BH$4),BH$9/(INDEX(Roky_výhled,,BH$8)-Last_Bil)*(INDEX($BO43:$DW43,,BH$8)-INDEX($D43:$BL43,,$E$1))+INDEX($D43:$BL43,,$E$1),BH$9/(INDEX(Roky_výhled,,BH$8)-INDEX(Roky_výhled,,BH$8-1))*(INDEX($BO43:$DW43,,BH$8)-INDEX($BO43:$DW43,,BH$8-1))+INDEX($BO43:$DW43,,BH$8-1))</f>
        <v>0</v>
      </c>
      <c r="BI43" s="173">
        <f ca="1">CHOOSE(BI$6,SUMIFS(INDIRECT("EB[" &amp; BI$12 &amp; "]"),EB[indic_nrg],$A42,EB[Nositel],$B43,EB[Výběr],1,EB[unit],"TJ"),INDEX($BO43:$DW43,,BI$4),BI$9/(INDEX(Roky_výhled,,BI$8)-Last_Bil)*(INDEX($BO43:$DW43,,BI$8)-INDEX($D43:$BL43,,$E$1))+INDEX($D43:$BL43,,$E$1),BI$9/(INDEX(Roky_výhled,,BI$8)-INDEX(Roky_výhled,,BI$8-1))*(INDEX($BO43:$DW43,,BI$8)-INDEX($BO43:$DW43,,BI$8-1))+INDEX($BO43:$DW43,,BI$8-1))</f>
        <v>0</v>
      </c>
      <c r="BJ43" s="173">
        <f ca="1">CHOOSE(BJ$6,SUMIFS(INDIRECT("EB[" &amp; BJ$12 &amp; "]"),EB[indic_nrg],$A42,EB[Nositel],$B43,EB[Výběr],1,EB[unit],"TJ"),INDEX($BO43:$DW43,,BJ$4),BJ$9/(INDEX(Roky_výhled,,BJ$8)-Last_Bil)*(INDEX($BO43:$DW43,,BJ$8)-INDEX($D43:$BL43,,$E$1))+INDEX($D43:$BL43,,$E$1),BJ$9/(INDEX(Roky_výhled,,BJ$8)-INDEX(Roky_výhled,,BJ$8-1))*(INDEX($BO43:$DW43,,BJ$8)-INDEX($BO43:$DW43,,BJ$8-1))+INDEX($BO43:$DW43,,BJ$8-1))</f>
        <v>0</v>
      </c>
      <c r="BK43" s="173">
        <f ca="1">CHOOSE(BK$6,SUMIFS(INDIRECT("EB[" &amp; BK$12 &amp; "]"),EB[indic_nrg],$A42,EB[Nositel],$B43,EB[Výběr],1,EB[unit],"TJ"),INDEX($BO43:$DW43,,BK$4),BK$9/(INDEX(Roky_výhled,,BK$8)-Last_Bil)*(INDEX($BO43:$DW43,,BK$8)-INDEX($D43:$BL43,,$E$1))+INDEX($D43:$BL43,,$E$1),BK$9/(INDEX(Roky_výhled,,BK$8)-INDEX(Roky_výhled,,BK$8-1))*(INDEX($BO43:$DW43,,BK$8)-INDEX($BO43:$DW43,,BK$8-1))+INDEX($BO43:$DW43,,BK$8-1))</f>
        <v>0</v>
      </c>
      <c r="BL43" s="174">
        <f ca="1">CHOOSE(BL$6,SUMIFS(INDIRECT("EB[" &amp; BL$12 &amp; "]"),EB[indic_nrg],$A42,EB[Nositel],$B43,EB[Výběr],1,EB[unit],"TJ"),INDEX($BO43:$DW43,,BL$4),BL$9/(INDEX(Roky_výhled,,BL$8)-Last_Bil)*(INDEX($BO43:$DW43,,BL$8)-INDEX($D43:$BL43,,$E$1))+INDEX($D43:$BL43,,$E$1),BL$9/(INDEX(Roky_výhled,,BL$8)-INDEX(Roky_výhled,,BL$8-1))*(INDEX($BO43:$DW43,,BL$8)-INDEX($BO43:$DW43,,BL$8-1))+INDEX($BO43:$DW43,,BL$8-1))</f>
        <v>0</v>
      </c>
      <c r="BM43"/>
      <c r="BN43" s="221" t="str">
        <f t="shared" si="108"/>
        <v>LPG</v>
      </c>
      <c r="BO43" s="285">
        <v>0</v>
      </c>
      <c r="BP43" s="286">
        <v>0</v>
      </c>
      <c r="BQ43" s="286">
        <v>0</v>
      </c>
      <c r="BR43" s="286">
        <v>0</v>
      </c>
      <c r="BS43" s="286">
        <v>0</v>
      </c>
      <c r="BT43" s="286">
        <v>0</v>
      </c>
      <c r="BU43" s="286">
        <v>0</v>
      </c>
      <c r="BV43" s="286">
        <v>0</v>
      </c>
      <c r="BW43" s="286">
        <v>0</v>
      </c>
      <c r="BX43" s="286">
        <v>0</v>
      </c>
      <c r="BY43" s="287">
        <v>0</v>
      </c>
      <c r="BZ43" s="281"/>
      <c r="CA43" s="281"/>
      <c r="CB43" s="281"/>
      <c r="CC43" s="281"/>
      <c r="CD43" s="281"/>
      <c r="CE43" s="281"/>
      <c r="CF43" s="281"/>
      <c r="CG43" s="281"/>
      <c r="CH43" s="281"/>
      <c r="CI43" s="281"/>
      <c r="CJ43" s="281"/>
      <c r="CK43" s="281"/>
      <c r="CL43" s="281"/>
      <c r="CM43" s="281"/>
      <c r="CN43" s="281"/>
      <c r="CO43" s="281"/>
      <c r="CP43" s="281"/>
      <c r="CQ43" s="281"/>
      <c r="CR43" s="281"/>
      <c r="CS43" s="281"/>
      <c r="CT43" s="281"/>
      <c r="CU43" s="281"/>
      <c r="CV43" s="281"/>
      <c r="CW43" s="281"/>
      <c r="CX43" s="281"/>
      <c r="CY43" s="281"/>
      <c r="CZ43" s="281"/>
      <c r="DA43" s="281"/>
      <c r="DB43" s="281"/>
      <c r="DC43" s="281"/>
      <c r="DD43" s="281"/>
      <c r="DE43" s="281"/>
      <c r="DF43" s="281"/>
      <c r="DG43" s="281"/>
      <c r="DH43" s="281"/>
      <c r="DI43" s="281"/>
      <c r="DJ43" s="281"/>
      <c r="DK43" s="281"/>
      <c r="DL43" s="281"/>
      <c r="DM43" s="281"/>
      <c r="DN43" s="281"/>
      <c r="DO43" s="281"/>
      <c r="DP43" s="281"/>
      <c r="DQ43" s="281"/>
      <c r="DR43" s="281"/>
      <c r="DS43" s="281"/>
      <c r="DT43" s="281"/>
      <c r="DU43" s="281"/>
      <c r="DV43" s="281"/>
      <c r="DW43" s="281"/>
    </row>
    <row r="44" spans="1:127" s="196" customFormat="1" ht="15.75" thickBot="1" x14ac:dyDescent="0.3">
      <c r="A44" s="196" t="str">
        <f t="shared" si="109"/>
        <v>B_102035</v>
      </c>
      <c r="B44" t="s">
        <v>3276</v>
      </c>
      <c r="C44" s="216" t="str">
        <f t="shared" si="107"/>
        <v>Jaderné teplo</v>
      </c>
      <c r="D44" s="167">
        <f ca="1">CHOOSE(D$6,SUMIFS(INDIRECT("EB[" &amp; D$12 &amp; "]"),EB[indic_nrg],$A43,EB[Nositel],$B44,EB[Výběr],1,EB[unit],"TJ"),INDEX($BO44:$DW44,,D$4),D$9/(INDEX(Roky_výhled,,D$8)-Last_Bil)*(INDEX($BO44:$DW44,,D$8)-INDEX($D44:$BL44,,$E$1))+INDEX($D44:$BL44,,$E$1),D$9/(INDEX(Roky_výhled,,D$8)-INDEX(Roky_výhled,,D$8-1))*(INDEX($BO44:$DW44,,D$8)-INDEX($BO44:$DW44,,D$8-1))+INDEX($BO44:$DW44,,D$8-1))</f>
        <v>0</v>
      </c>
      <c r="E44" s="168">
        <f ca="1">CHOOSE(E$6,SUMIFS(INDIRECT("EB[" &amp; E$12 &amp; "]"),EB[indic_nrg],$A43,EB[Nositel],$B44,EB[Výběr],1,EB[unit],"TJ"),INDEX($BO44:$DW44,,E$4),E$9/(INDEX(Roky_výhled,,E$8)-Last_Bil)*(INDEX($BO44:$DW44,,E$8)-INDEX($D44:$BL44,,$E$1))+INDEX($D44:$BL44,,$E$1),E$9/(INDEX(Roky_výhled,,E$8)-INDEX(Roky_výhled,,E$8-1))*(INDEX($BO44:$DW44,,E$8)-INDEX($BO44:$DW44,,E$8-1))+INDEX($BO44:$DW44,,E$8-1))</f>
        <v>0</v>
      </c>
      <c r="F44" s="168">
        <f ca="1">CHOOSE(F$6,SUMIFS(INDIRECT("EB[" &amp; F$12 &amp; "]"),EB[indic_nrg],$A43,EB[Nositel],$B44,EB[Výběr],1,EB[unit],"TJ"),INDEX($BO44:$DW44,,F$4),F$9/(INDEX(Roky_výhled,,F$8)-Last_Bil)*(INDEX($BO44:$DW44,,F$8)-INDEX($D44:$BL44,,$E$1))+INDEX($D44:$BL44,,$E$1),F$9/(INDEX(Roky_výhled,,F$8)-INDEX(Roky_výhled,,F$8-1))*(INDEX($BO44:$DW44,,F$8)-INDEX($BO44:$DW44,,F$8-1))+INDEX($BO44:$DW44,,F$8-1))</f>
        <v>0</v>
      </c>
      <c r="G44" s="168">
        <f ca="1">CHOOSE(G$6,SUMIFS(INDIRECT("EB[" &amp; G$12 &amp; "]"),EB[indic_nrg],$A43,EB[Nositel],$B44,EB[Výběr],1,EB[unit],"TJ"),INDEX($BO44:$DW44,,G$4),G$9/(INDEX(Roky_výhled,,G$8)-Last_Bil)*(INDEX($BO44:$DW44,,G$8)-INDEX($D44:$BL44,,$E$1))+INDEX($D44:$BL44,,$E$1),G$9/(INDEX(Roky_výhled,,G$8)-INDEX(Roky_výhled,,G$8-1))*(INDEX($BO44:$DW44,,G$8)-INDEX($BO44:$DW44,,G$8-1))+INDEX($BO44:$DW44,,G$8-1))</f>
        <v>0</v>
      </c>
      <c r="H44" s="168">
        <f ca="1">CHOOSE(H$6,SUMIFS(INDIRECT("EB[" &amp; H$12 &amp; "]"),EB[indic_nrg],$A43,EB[Nositel],$B44,EB[Výběr],1,EB[unit],"TJ"),INDEX($BO44:$DW44,,H$4),H$9/(INDEX(Roky_výhled,,H$8)-Last_Bil)*(INDEX($BO44:$DW44,,H$8)-INDEX($D44:$BL44,,$E$1))+INDEX($D44:$BL44,,$E$1),H$9/(INDEX(Roky_výhled,,H$8)-INDEX(Roky_výhled,,H$8-1))*(INDEX($BO44:$DW44,,H$8)-INDEX($BO44:$DW44,,H$8-1))+INDEX($BO44:$DW44,,H$8-1))</f>
        <v>0</v>
      </c>
      <c r="I44" s="168">
        <f ca="1">CHOOSE(I$6,SUMIFS(INDIRECT("EB[" &amp; I$12 &amp; "]"),EB[indic_nrg],$A43,EB[Nositel],$B44,EB[Výběr],1,EB[unit],"TJ"),INDEX($BO44:$DW44,,I$4),I$9/(INDEX(Roky_výhled,,I$8)-Last_Bil)*(INDEX($BO44:$DW44,,I$8)-INDEX($D44:$BL44,,$E$1))+INDEX($D44:$BL44,,$E$1),I$9/(INDEX(Roky_výhled,,I$8)-INDEX(Roky_výhled,,I$8-1))*(INDEX($BO44:$DW44,,I$8)-INDEX($BO44:$DW44,,I$8-1))+INDEX($BO44:$DW44,,I$8-1))</f>
        <v>0</v>
      </c>
      <c r="J44" s="168">
        <f ca="1">CHOOSE(J$6,SUMIFS(INDIRECT("EB[" &amp; J$12 &amp; "]"),EB[indic_nrg],$A43,EB[Nositel],$B44,EB[Výběr],1,EB[unit],"TJ"),INDEX($BO44:$DW44,,J$4),J$9/(INDEX(Roky_výhled,,J$8)-Last_Bil)*(INDEX($BO44:$DW44,,J$8)-INDEX($D44:$BL44,,$E$1))+INDEX($D44:$BL44,,$E$1),J$9/(INDEX(Roky_výhled,,J$8)-INDEX(Roky_výhled,,J$8-1))*(INDEX($BO44:$DW44,,J$8)-INDEX($BO44:$DW44,,J$8-1))+INDEX($BO44:$DW44,,J$8-1))</f>
        <v>0</v>
      </c>
      <c r="K44" s="168">
        <f ca="1">CHOOSE(K$6,SUMIFS(INDIRECT("EB[" &amp; K$12 &amp; "]"),EB[indic_nrg],$A43,EB[Nositel],$B44,EB[Výběr],1,EB[unit],"TJ"),INDEX($BO44:$DW44,,K$4),K$9/(INDEX(Roky_výhled,,K$8)-Last_Bil)*(INDEX($BO44:$DW44,,K$8)-INDEX($D44:$BL44,,$E$1))+INDEX($D44:$BL44,,$E$1),K$9/(INDEX(Roky_výhled,,K$8)-INDEX(Roky_výhled,,K$8-1))*(INDEX($BO44:$DW44,,K$8)-INDEX($BO44:$DW44,,K$8-1))+INDEX($BO44:$DW44,,K$8-1))</f>
        <v>0</v>
      </c>
      <c r="L44" s="168">
        <f ca="1">CHOOSE(L$6,SUMIFS(INDIRECT("EB[" &amp; L$12 &amp; "]"),EB[indic_nrg],$A43,EB[Nositel],$B44,EB[Výběr],1,EB[unit],"TJ"),INDEX($BO44:$DW44,,L$4),L$9/(INDEX(Roky_výhled,,L$8)-Last_Bil)*(INDEX($BO44:$DW44,,L$8)-INDEX($D44:$BL44,,$E$1))+INDEX($D44:$BL44,,$E$1),L$9/(INDEX(Roky_výhled,,L$8)-INDEX(Roky_výhled,,L$8-1))*(INDEX($BO44:$DW44,,L$8)-INDEX($BO44:$DW44,,L$8-1))+INDEX($BO44:$DW44,,L$8-1))</f>
        <v>0</v>
      </c>
      <c r="M44" s="168">
        <f ca="1">CHOOSE(M$6,SUMIFS(INDIRECT("EB[" &amp; M$12 &amp; "]"),EB[indic_nrg],$A43,EB[Nositel],$B44,EB[Výběr],1,EB[unit],"TJ"),INDEX($BO44:$DW44,,M$4),M$9/(INDEX(Roky_výhled,,M$8)-Last_Bil)*(INDEX($BO44:$DW44,,M$8)-INDEX($D44:$BL44,,$E$1))+INDEX($D44:$BL44,,$E$1),M$9/(INDEX(Roky_výhled,,M$8)-INDEX(Roky_výhled,,M$8-1))*(INDEX($BO44:$DW44,,M$8)-INDEX($BO44:$DW44,,M$8-1))+INDEX($BO44:$DW44,,M$8-1))</f>
        <v>0</v>
      </c>
      <c r="N44" s="168">
        <f ca="1">CHOOSE(N$6,SUMIFS(INDIRECT("EB[" &amp; N$12 &amp; "]"),EB[indic_nrg],$A43,EB[Nositel],$B44,EB[Výběr],1,EB[unit],"TJ"),INDEX($BO44:$DW44,,N$4),N$9/(INDEX(Roky_výhled,,N$8)-Last_Bil)*(INDEX($BO44:$DW44,,N$8)-INDEX($D44:$BL44,,$E$1))+INDEX($D44:$BL44,,$E$1),N$9/(INDEX(Roky_výhled,,N$8)-INDEX(Roky_výhled,,N$8-1))*(INDEX($BO44:$DW44,,N$8)-INDEX($BO44:$DW44,,N$8-1))+INDEX($BO44:$DW44,,N$8-1))</f>
        <v>0</v>
      </c>
      <c r="O44" s="168">
        <f ca="1">CHOOSE(O$6,SUMIFS(INDIRECT("EB[" &amp; O$12 &amp; "]"),EB[indic_nrg],$A43,EB[Nositel],$B44,EB[Výběr],1,EB[unit],"TJ"),INDEX($BO44:$DW44,,O$4),O$9/(INDEX(Roky_výhled,,O$8)-Last_Bil)*(INDEX($BO44:$DW44,,O$8)-INDEX($D44:$BL44,,$E$1))+INDEX($D44:$BL44,,$E$1),O$9/(INDEX(Roky_výhled,,O$8)-INDEX(Roky_výhled,,O$8-1))*(INDEX($BO44:$DW44,,O$8)-INDEX($BO44:$DW44,,O$8-1))+INDEX($BO44:$DW44,,O$8-1))</f>
        <v>0</v>
      </c>
      <c r="P44" s="168">
        <f ca="1">CHOOSE(P$6,SUMIFS(INDIRECT("EB[" &amp; P$12 &amp; "]"),EB[indic_nrg],$A43,EB[Nositel],$B44,EB[Výběr],1,EB[unit],"TJ"),INDEX($BO44:$DW44,,P$4),P$9/(INDEX(Roky_výhled,,P$8)-Last_Bil)*(INDEX($BO44:$DW44,,P$8)-INDEX($D44:$BL44,,$E$1))+INDEX($D44:$BL44,,$E$1),P$9/(INDEX(Roky_výhled,,P$8)-INDEX(Roky_výhled,,P$8-1))*(INDEX($BO44:$DW44,,P$8)-INDEX($BO44:$DW44,,P$8-1))+INDEX($BO44:$DW44,,P$8-1))</f>
        <v>0</v>
      </c>
      <c r="Q44" s="168">
        <f ca="1">CHOOSE(Q$6,SUMIFS(INDIRECT("EB[" &amp; Q$12 &amp; "]"),EB[indic_nrg],$A43,EB[Nositel],$B44,EB[Výběr],1,EB[unit],"TJ"),INDEX($BO44:$DW44,,Q$4),Q$9/(INDEX(Roky_výhled,,Q$8)-Last_Bil)*(INDEX($BO44:$DW44,,Q$8)-INDEX($D44:$BL44,,$E$1))+INDEX($D44:$BL44,,$E$1),Q$9/(INDEX(Roky_výhled,,Q$8)-INDEX(Roky_výhled,,Q$8-1))*(INDEX($BO44:$DW44,,Q$8)-INDEX($BO44:$DW44,,Q$8-1))+INDEX($BO44:$DW44,,Q$8-1))</f>
        <v>0</v>
      </c>
      <c r="R44" s="168">
        <f ca="1">CHOOSE(R$6,SUMIFS(INDIRECT("EB[" &amp; R$12 &amp; "]"),EB[indic_nrg],$A43,EB[Nositel],$B44,EB[Výběr],1,EB[unit],"TJ"),INDEX($BO44:$DW44,,R$4),R$9/(INDEX(Roky_výhled,,R$8)-Last_Bil)*(INDEX($BO44:$DW44,,R$8)-INDEX($D44:$BL44,,$E$1))+INDEX($D44:$BL44,,$E$1),R$9/(INDEX(Roky_výhled,,R$8)-INDEX(Roky_výhled,,R$8-1))*(INDEX($BO44:$DW44,,R$8)-INDEX($BO44:$DW44,,R$8-1))+INDEX($BO44:$DW44,,R$8-1))</f>
        <v>0</v>
      </c>
      <c r="S44" s="168">
        <f ca="1">CHOOSE(S$6,SUMIFS(INDIRECT("EB[" &amp; S$12 &amp; "]"),EB[indic_nrg],$A43,EB[Nositel],$B44,EB[Výběr],1,EB[unit],"TJ"),INDEX($BO44:$DW44,,S$4),S$9/(INDEX(Roky_výhled,,S$8)-Last_Bil)*(INDEX($BO44:$DW44,,S$8)-INDEX($D44:$BL44,,$E$1))+INDEX($D44:$BL44,,$E$1),S$9/(INDEX(Roky_výhled,,S$8)-INDEX(Roky_výhled,,S$8-1))*(INDEX($BO44:$DW44,,S$8)-INDEX($BO44:$DW44,,S$8-1))+INDEX($BO44:$DW44,,S$8-1))</f>
        <v>0</v>
      </c>
      <c r="T44" s="168">
        <f ca="1">CHOOSE(T$6,SUMIFS(INDIRECT("EB[" &amp; T$12 &amp; "]"),EB[indic_nrg],$A43,EB[Nositel],$B44,EB[Výběr],1,EB[unit],"TJ"),INDEX($BO44:$DW44,,T$4),T$9/(INDEX(Roky_výhled,,T$8)-Last_Bil)*(INDEX($BO44:$DW44,,T$8)-INDEX($D44:$BL44,,$E$1))+INDEX($D44:$BL44,,$E$1),T$9/(INDEX(Roky_výhled,,T$8)-INDEX(Roky_výhled,,T$8-1))*(INDEX($BO44:$DW44,,T$8)-INDEX($BO44:$DW44,,T$8-1))+INDEX($BO44:$DW44,,T$8-1))</f>
        <v>0</v>
      </c>
      <c r="U44" s="168">
        <f ca="1">CHOOSE(U$6,SUMIFS(INDIRECT("EB[" &amp; U$12 &amp; "]"),EB[indic_nrg],$A43,EB[Nositel],$B44,EB[Výběr],1,EB[unit],"TJ"),INDEX($BO44:$DW44,,U$4),U$9/(INDEX(Roky_výhled,,U$8)-Last_Bil)*(INDEX($BO44:$DW44,,U$8)-INDEX($D44:$BL44,,$E$1))+INDEX($D44:$BL44,,$E$1),U$9/(INDEX(Roky_výhled,,U$8)-INDEX(Roky_výhled,,U$8-1))*(INDEX($BO44:$DW44,,U$8)-INDEX($BO44:$DW44,,U$8-1))+INDEX($BO44:$DW44,,U$8-1))</f>
        <v>0</v>
      </c>
      <c r="V44" s="168">
        <f ca="1">CHOOSE(V$6,SUMIFS(INDIRECT("EB[" &amp; V$12 &amp; "]"),EB[indic_nrg],$A43,EB[Nositel],$B44,EB[Výběr],1,EB[unit],"TJ"),INDEX($BO44:$DW44,,V$4),V$9/(INDEX(Roky_výhled,,V$8)-Last_Bil)*(INDEX($BO44:$DW44,,V$8)-INDEX($D44:$BL44,,$E$1))+INDEX($D44:$BL44,,$E$1),V$9/(INDEX(Roky_výhled,,V$8)-INDEX(Roky_výhled,,V$8-1))*(INDEX($BO44:$DW44,,V$8)-INDEX($BO44:$DW44,,V$8-1))+INDEX($BO44:$DW44,,V$8-1))</f>
        <v>0</v>
      </c>
      <c r="W44" s="168">
        <f ca="1">CHOOSE(W$6,SUMIFS(INDIRECT("EB[" &amp; W$12 &amp; "]"),EB[indic_nrg],$A43,EB[Nositel],$B44,EB[Výběr],1,EB[unit],"TJ"),INDEX($BO44:$DW44,,W$4),W$9/(INDEX(Roky_výhled,,W$8)-Last_Bil)*(INDEX($BO44:$DW44,,W$8)-INDEX($D44:$BL44,,$E$1))+INDEX($D44:$BL44,,$E$1),W$9/(INDEX(Roky_výhled,,W$8)-INDEX(Roky_výhled,,W$8-1))*(INDEX($BO44:$DW44,,W$8)-INDEX($BO44:$DW44,,W$8-1))+INDEX($BO44:$DW44,,W$8-1))</f>
        <v>0</v>
      </c>
      <c r="X44" s="168">
        <f ca="1">CHOOSE(X$6,SUMIFS(INDIRECT("EB[" &amp; X$12 &amp; "]"),EB[indic_nrg],$A43,EB[Nositel],$B44,EB[Výběr],1,EB[unit],"TJ"),INDEX($BO44:$DW44,,X$4),X$9/(INDEX(Roky_výhled,,X$8)-Last_Bil)*(INDEX($BO44:$DW44,,X$8)-INDEX($D44:$BL44,,$E$1))+INDEX($D44:$BL44,,$E$1),X$9/(INDEX(Roky_výhled,,X$8)-INDEX(Roky_výhled,,X$8-1))*(INDEX($BO44:$DW44,,X$8)-INDEX($BO44:$DW44,,X$8-1))+INDEX($BO44:$DW44,,X$8-1))</f>
        <v>0</v>
      </c>
      <c r="Y44" s="168">
        <f ca="1">CHOOSE(Y$6,SUMIFS(INDIRECT("EB[" &amp; Y$12 &amp; "]"),EB[indic_nrg],$A43,EB[Nositel],$B44,EB[Výběr],1,EB[unit],"TJ"),INDEX($BO44:$DW44,,Y$4),Y$9/(INDEX(Roky_výhled,,Y$8)-Last_Bil)*(INDEX($BO44:$DW44,,Y$8)-INDEX($D44:$BL44,,$E$1))+INDEX($D44:$BL44,,$E$1),Y$9/(INDEX(Roky_výhled,,Y$8)-INDEX(Roky_výhled,,Y$8-1))*(INDEX($BO44:$DW44,,Y$8)-INDEX($BO44:$DW44,,Y$8-1))+INDEX($BO44:$DW44,,Y$8-1))</f>
        <v>0</v>
      </c>
      <c r="Z44" s="168">
        <f ca="1">CHOOSE(Z$6,SUMIFS(INDIRECT("EB[" &amp; Z$12 &amp; "]"),EB[indic_nrg],$A43,EB[Nositel],$B44,EB[Výběr],1,EB[unit],"TJ"),INDEX($BO44:$DW44,,Z$4),Z$9/(INDEX(Roky_výhled,,Z$8)-Last_Bil)*(INDEX($BO44:$DW44,,Z$8)-INDEX($D44:$BL44,,$E$1))+INDEX($D44:$BL44,,$E$1),Z$9/(INDEX(Roky_výhled,,Z$8)-INDEX(Roky_výhled,,Z$8-1))*(INDEX($BO44:$DW44,,Z$8)-INDEX($BO44:$DW44,,Z$8-1))+INDEX($BO44:$DW44,,Z$8-1))</f>
        <v>0</v>
      </c>
      <c r="AA44" s="168">
        <f ca="1">CHOOSE(AA$6,SUMIFS(INDIRECT("EB[" &amp; AA$12 &amp; "]"),EB[indic_nrg],$A43,EB[Nositel],$B44,EB[Výběr],1,EB[unit],"TJ"),INDEX($BO44:$DW44,,AA$4),AA$9/(INDEX(Roky_výhled,,AA$8)-Last_Bil)*(INDEX($BO44:$DW44,,AA$8)-INDEX($D44:$BL44,,$E$1))+INDEX($D44:$BL44,,$E$1),AA$9/(INDEX(Roky_výhled,,AA$8)-INDEX(Roky_výhled,,AA$8-1))*(INDEX($BO44:$DW44,,AA$8)-INDEX($BO44:$DW44,,AA$8-1))+INDEX($BO44:$DW44,,AA$8-1))</f>
        <v>0</v>
      </c>
      <c r="AB44" s="168">
        <f ca="1">CHOOSE(AB$6,SUMIFS(INDIRECT("EB[" &amp; AB$12 &amp; "]"),EB[indic_nrg],$A43,EB[Nositel],$B44,EB[Výběr],1,EB[unit],"TJ"),INDEX($BO44:$DW44,,AB$4),AB$9/(INDEX(Roky_výhled,,AB$8)-Last_Bil)*(INDEX($BO44:$DW44,,AB$8)-INDEX($D44:$BL44,,$E$1))+INDEX($D44:$BL44,,$E$1),AB$9/(INDEX(Roky_výhled,,AB$8)-INDEX(Roky_výhled,,AB$8-1))*(INDEX($BO44:$DW44,,AB$8)-INDEX($BO44:$DW44,,AB$8-1))+INDEX($BO44:$DW44,,AB$8-1))</f>
        <v>0</v>
      </c>
      <c r="AC44" s="168">
        <f ca="1">CHOOSE(AC$6,SUMIFS(INDIRECT("EB[" &amp; AC$12 &amp; "]"),EB[indic_nrg],$A43,EB[Nositel],$B44,EB[Výběr],1,EB[unit],"TJ"),INDEX($BO44:$DW44,,AC$4),AC$9/(INDEX(Roky_výhled,,AC$8)-Last_Bil)*(INDEX($BO44:$DW44,,AC$8)-INDEX($D44:$BL44,,$E$1))+INDEX($D44:$BL44,,$E$1),AC$9/(INDEX(Roky_výhled,,AC$8)-INDEX(Roky_výhled,,AC$8-1))*(INDEX($BO44:$DW44,,AC$8)-INDEX($BO44:$DW44,,AC$8-1))+INDEX($BO44:$DW44,,AC$8-1))</f>
        <v>0</v>
      </c>
      <c r="AD44" s="168">
        <f ca="1">CHOOSE(AD$6,SUMIFS(INDIRECT("EB[" &amp; AD$12 &amp; "]"),EB[indic_nrg],$A43,EB[Nositel],$B44,EB[Výběr],1,EB[unit],"TJ"),INDEX($BO44:$DW44,,AD$4),AD$9/(INDEX(Roky_výhled,,AD$8)-Last_Bil)*(INDEX($BO44:$DW44,,AD$8)-INDEX($D44:$BL44,,$E$1))+INDEX($D44:$BL44,,$E$1),AD$9/(INDEX(Roky_výhled,,AD$8)-INDEX(Roky_výhled,,AD$8-1))*(INDEX($BO44:$DW44,,AD$8)-INDEX($BO44:$DW44,,AD$8-1))+INDEX($BO44:$DW44,,AD$8-1))</f>
        <v>0</v>
      </c>
      <c r="AE44" s="168">
        <f ca="1">CHOOSE(AE$6,SUMIFS(INDIRECT("EB[" &amp; AE$12 &amp; "]"),EB[indic_nrg],$A43,EB[Nositel],$B44,EB[Výběr],1,EB[unit],"TJ"),INDEX($BO44:$DW44,,AE$4),AE$9/(INDEX(Roky_výhled,,AE$8)-Last_Bil)*(INDEX($BO44:$DW44,,AE$8)-INDEX($D44:$BL44,,$E$1))+INDEX($D44:$BL44,,$E$1),AE$9/(INDEX(Roky_výhled,,AE$8)-INDEX(Roky_výhled,,AE$8-1))*(INDEX($BO44:$DW44,,AE$8)-INDEX($BO44:$DW44,,AE$8-1))+INDEX($BO44:$DW44,,AE$8-1))</f>
        <v>0</v>
      </c>
      <c r="AF44" s="168">
        <f ca="1">CHOOSE(AF$6,SUMIFS(INDIRECT("EB[" &amp; AF$12 &amp; "]"),EB[indic_nrg],$A43,EB[Nositel],$B44,EB[Výběr],1,EB[unit],"TJ"),INDEX($BO44:$DW44,,AF$4),AF$9/(INDEX(Roky_výhled,,AF$8)-Last_Bil)*(INDEX($BO44:$DW44,,AF$8)-INDEX($D44:$BL44,,$E$1))+INDEX($D44:$BL44,,$E$1),AF$9/(INDEX(Roky_výhled,,AF$8)-INDEX(Roky_výhled,,AF$8-1))*(INDEX($BO44:$DW44,,AF$8)-INDEX($BO44:$DW44,,AF$8-1))+INDEX($BO44:$DW44,,AF$8-1))</f>
        <v>0</v>
      </c>
      <c r="AG44" s="168">
        <f ca="1">CHOOSE(AG$6,SUMIFS(INDIRECT("EB[" &amp; AG$12 &amp; "]"),EB[indic_nrg],$A43,EB[Nositel],$B44,EB[Výběr],1,EB[unit],"TJ"),INDEX($BO44:$DW44,,AG$4),AG$9/(INDEX(Roky_výhled,,AG$8)-Last_Bil)*(INDEX($BO44:$DW44,,AG$8)-INDEX($D44:$BL44,,$E$1))+INDEX($D44:$BL44,,$E$1),AG$9/(INDEX(Roky_výhled,,AG$8)-INDEX(Roky_výhled,,AG$8-1))*(INDEX($BO44:$DW44,,AG$8)-INDEX($BO44:$DW44,,AG$8-1))+INDEX($BO44:$DW44,,AG$8-1))</f>
        <v>0</v>
      </c>
      <c r="AH44" s="168">
        <f ca="1">CHOOSE(AH$6,SUMIFS(INDIRECT("EB[" &amp; AH$12 &amp; "]"),EB[indic_nrg],$A43,EB[Nositel],$B44,EB[Výběr],1,EB[unit],"TJ"),INDEX($BO44:$DW44,,AH$4),AH$9/(INDEX(Roky_výhled,,AH$8)-Last_Bil)*(INDEX($BO44:$DW44,,AH$8)-INDEX($D44:$BL44,,$E$1))+INDEX($D44:$BL44,,$E$1),AH$9/(INDEX(Roky_výhled,,AH$8)-INDEX(Roky_výhled,,AH$8-1))*(INDEX($BO44:$DW44,,AH$8)-INDEX($BO44:$DW44,,AH$8-1))+INDEX($BO44:$DW44,,AH$8-1))</f>
        <v>0</v>
      </c>
      <c r="AI44" s="168">
        <f ca="1">CHOOSE(AI$6,SUMIFS(INDIRECT("EB[" &amp; AI$12 &amp; "]"),EB[indic_nrg],$A43,EB[Nositel],$B44,EB[Výběr],1,EB[unit],"TJ"),INDEX($BO44:$DW44,,AI$4),AI$9/(INDEX(Roky_výhled,,AI$8)-Last_Bil)*(INDEX($BO44:$DW44,,AI$8)-INDEX($D44:$BL44,,$E$1))+INDEX($D44:$BL44,,$E$1),AI$9/(INDEX(Roky_výhled,,AI$8)-INDEX(Roky_výhled,,AI$8-1))*(INDEX($BO44:$DW44,,AI$8)-INDEX($BO44:$DW44,,AI$8-1))+INDEX($BO44:$DW44,,AI$8-1))</f>
        <v>0</v>
      </c>
      <c r="AJ44" s="168">
        <f ca="1">CHOOSE(AJ$6,SUMIFS(INDIRECT("EB[" &amp; AJ$12 &amp; "]"),EB[indic_nrg],$A43,EB[Nositel],$B44,EB[Výběr],1,EB[unit],"TJ"),INDEX($BO44:$DW44,,AJ$4),AJ$9/(INDEX(Roky_výhled,,AJ$8)-Last_Bil)*(INDEX($BO44:$DW44,,AJ$8)-INDEX($D44:$BL44,,$E$1))+INDEX($D44:$BL44,,$E$1),AJ$9/(INDEX(Roky_výhled,,AJ$8)-INDEX(Roky_výhled,,AJ$8-1))*(INDEX($BO44:$DW44,,AJ$8)-INDEX($BO44:$DW44,,AJ$8-1))+INDEX($BO44:$DW44,,AJ$8-1))</f>
        <v>0</v>
      </c>
      <c r="AK44" s="168">
        <f ca="1">CHOOSE(AK$6,SUMIFS(INDIRECT("EB[" &amp; AK$12 &amp; "]"),EB[indic_nrg],$A43,EB[Nositel],$B44,EB[Výběr],1,EB[unit],"TJ"),INDEX($BO44:$DW44,,AK$4),AK$9/(INDEX(Roky_výhled,,AK$8)-Last_Bil)*(INDEX($BO44:$DW44,,AK$8)-INDEX($D44:$BL44,,$E$1))+INDEX($D44:$BL44,,$E$1),AK$9/(INDEX(Roky_výhled,,AK$8)-INDEX(Roky_výhled,,AK$8-1))*(INDEX($BO44:$DW44,,AK$8)-INDEX($BO44:$DW44,,AK$8-1))+INDEX($BO44:$DW44,,AK$8-1))</f>
        <v>0</v>
      </c>
      <c r="AL44" s="168">
        <f ca="1">CHOOSE(AL$6,SUMIFS(INDIRECT("EB[" &amp; AL$12 &amp; "]"),EB[indic_nrg],$A43,EB[Nositel],$B44,EB[Výběr],1,EB[unit],"TJ"),INDEX($BO44:$DW44,,AL$4),AL$9/(INDEX(Roky_výhled,,AL$8)-Last_Bil)*(INDEX($BO44:$DW44,,AL$8)-INDEX($D44:$BL44,,$E$1))+INDEX($D44:$BL44,,$E$1),AL$9/(INDEX(Roky_výhled,,AL$8)-INDEX(Roky_výhled,,AL$8-1))*(INDEX($BO44:$DW44,,AL$8)-INDEX($BO44:$DW44,,AL$8-1))+INDEX($BO44:$DW44,,AL$8-1))</f>
        <v>0</v>
      </c>
      <c r="AM44" s="168">
        <f ca="1">CHOOSE(AM$6,SUMIFS(INDIRECT("EB[" &amp; AM$12 &amp; "]"),EB[indic_nrg],$A43,EB[Nositel],$B44,EB[Výběr],1,EB[unit],"TJ"),INDEX($BO44:$DW44,,AM$4),AM$9/(INDEX(Roky_výhled,,AM$8)-Last_Bil)*(INDEX($BO44:$DW44,,AM$8)-INDEX($D44:$BL44,,$E$1))+INDEX($D44:$BL44,,$E$1),AM$9/(INDEX(Roky_výhled,,AM$8)-INDEX(Roky_výhled,,AM$8-1))*(INDEX($BO44:$DW44,,AM$8)-INDEX($BO44:$DW44,,AM$8-1))+INDEX($BO44:$DW44,,AM$8-1))</f>
        <v>0</v>
      </c>
      <c r="AN44" s="168">
        <f ca="1">CHOOSE(AN$6,SUMIFS(INDIRECT("EB[" &amp; AN$12 &amp; "]"),EB[indic_nrg],$A43,EB[Nositel],$B44,EB[Výběr],1,EB[unit],"TJ"),INDEX($BO44:$DW44,,AN$4),AN$9/(INDEX(Roky_výhled,,AN$8)-Last_Bil)*(INDEX($BO44:$DW44,,AN$8)-INDEX($D44:$BL44,,$E$1))+INDEX($D44:$BL44,,$E$1),AN$9/(INDEX(Roky_výhled,,AN$8)-INDEX(Roky_výhled,,AN$8-1))*(INDEX($BO44:$DW44,,AN$8)-INDEX($BO44:$DW44,,AN$8-1))+INDEX($BO44:$DW44,,AN$8-1))</f>
        <v>0</v>
      </c>
      <c r="AO44" s="168">
        <f ca="1">CHOOSE(AO$6,SUMIFS(INDIRECT("EB[" &amp; AO$12 &amp; "]"),EB[indic_nrg],$A43,EB[Nositel],$B44,EB[Výběr],1,EB[unit],"TJ"),INDEX($BO44:$DW44,,AO$4),AO$9/(INDEX(Roky_výhled,,AO$8)-Last_Bil)*(INDEX($BO44:$DW44,,AO$8)-INDEX($D44:$BL44,,$E$1))+INDEX($D44:$BL44,,$E$1),AO$9/(INDEX(Roky_výhled,,AO$8)-INDEX(Roky_výhled,,AO$8-1))*(INDEX($BO44:$DW44,,AO$8)-INDEX($BO44:$DW44,,AO$8-1))+INDEX($BO44:$DW44,,AO$8-1))</f>
        <v>0</v>
      </c>
      <c r="AP44" s="168">
        <f ca="1">CHOOSE(AP$6,SUMIFS(INDIRECT("EB[" &amp; AP$12 &amp; "]"),EB[indic_nrg],$A43,EB[Nositel],$B44,EB[Výběr],1,EB[unit],"TJ"),INDEX($BO44:$DW44,,AP$4),AP$9/(INDEX(Roky_výhled,,AP$8)-Last_Bil)*(INDEX($BO44:$DW44,,AP$8)-INDEX($D44:$BL44,,$E$1))+INDEX($D44:$BL44,,$E$1),AP$9/(INDEX(Roky_výhled,,AP$8)-INDEX(Roky_výhled,,AP$8-1))*(INDEX($BO44:$DW44,,AP$8)-INDEX($BO44:$DW44,,AP$8-1))+INDEX($BO44:$DW44,,AP$8-1))</f>
        <v>0</v>
      </c>
      <c r="AQ44" s="168">
        <f ca="1">CHOOSE(AQ$6,SUMIFS(INDIRECT("EB[" &amp; AQ$12 &amp; "]"),EB[indic_nrg],$A43,EB[Nositel],$B44,EB[Výběr],1,EB[unit],"TJ"),INDEX($BO44:$DW44,,AQ$4),AQ$9/(INDEX(Roky_výhled,,AQ$8)-Last_Bil)*(INDEX($BO44:$DW44,,AQ$8)-INDEX($D44:$BL44,,$E$1))+INDEX($D44:$BL44,,$E$1),AQ$9/(INDEX(Roky_výhled,,AQ$8)-INDEX(Roky_výhled,,AQ$8-1))*(INDEX($BO44:$DW44,,AQ$8)-INDEX($BO44:$DW44,,AQ$8-1))+INDEX($BO44:$DW44,,AQ$8-1))</f>
        <v>0</v>
      </c>
      <c r="AR44" s="168">
        <f ca="1">CHOOSE(AR$6,SUMIFS(INDIRECT("EB[" &amp; AR$12 &amp; "]"),EB[indic_nrg],$A43,EB[Nositel],$B44,EB[Výběr],1,EB[unit],"TJ"),INDEX($BO44:$DW44,,AR$4),AR$9/(INDEX(Roky_výhled,,AR$8)-Last_Bil)*(INDEX($BO44:$DW44,,AR$8)-INDEX($D44:$BL44,,$E$1))+INDEX($D44:$BL44,,$E$1),AR$9/(INDEX(Roky_výhled,,AR$8)-INDEX(Roky_výhled,,AR$8-1))*(INDEX($BO44:$DW44,,AR$8)-INDEX($BO44:$DW44,,AR$8-1))+INDEX($BO44:$DW44,,AR$8-1))</f>
        <v>0</v>
      </c>
      <c r="AS44" s="168">
        <f ca="1">CHOOSE(AS$6,SUMIFS(INDIRECT("EB[" &amp; AS$12 &amp; "]"),EB[indic_nrg],$A43,EB[Nositel],$B44,EB[Výběr],1,EB[unit],"TJ"),INDEX($BO44:$DW44,,AS$4),AS$9/(INDEX(Roky_výhled,,AS$8)-Last_Bil)*(INDEX($BO44:$DW44,,AS$8)-INDEX($D44:$BL44,,$E$1))+INDEX($D44:$BL44,,$E$1),AS$9/(INDEX(Roky_výhled,,AS$8)-INDEX(Roky_výhled,,AS$8-1))*(INDEX($BO44:$DW44,,AS$8)-INDEX($BO44:$DW44,,AS$8-1))+INDEX($BO44:$DW44,,AS$8-1))</f>
        <v>0</v>
      </c>
      <c r="AT44" s="168">
        <f ca="1">CHOOSE(AT$6,SUMIFS(INDIRECT("EB[" &amp; AT$12 &amp; "]"),EB[indic_nrg],$A43,EB[Nositel],$B44,EB[Výběr],1,EB[unit],"TJ"),INDEX($BO44:$DW44,,AT$4),AT$9/(INDEX(Roky_výhled,,AT$8)-Last_Bil)*(INDEX($BO44:$DW44,,AT$8)-INDEX($D44:$BL44,,$E$1))+INDEX($D44:$BL44,,$E$1),AT$9/(INDEX(Roky_výhled,,AT$8)-INDEX(Roky_výhled,,AT$8-1))*(INDEX($BO44:$DW44,,AT$8)-INDEX($BO44:$DW44,,AT$8-1))+INDEX($BO44:$DW44,,AT$8-1))</f>
        <v>0</v>
      </c>
      <c r="AU44" s="168">
        <f ca="1">CHOOSE(AU$6,SUMIFS(INDIRECT("EB[" &amp; AU$12 &amp; "]"),EB[indic_nrg],$A43,EB[Nositel],$B44,EB[Výběr],1,EB[unit],"TJ"),INDEX($BO44:$DW44,,AU$4),AU$9/(INDEX(Roky_výhled,,AU$8)-Last_Bil)*(INDEX($BO44:$DW44,,AU$8)-INDEX($D44:$BL44,,$E$1))+INDEX($D44:$BL44,,$E$1),AU$9/(INDEX(Roky_výhled,,AU$8)-INDEX(Roky_výhled,,AU$8-1))*(INDEX($BO44:$DW44,,AU$8)-INDEX($BO44:$DW44,,AU$8-1))+INDEX($BO44:$DW44,,AU$8-1))</f>
        <v>0</v>
      </c>
      <c r="AV44" s="168">
        <f ca="1">CHOOSE(AV$6,SUMIFS(INDIRECT("EB[" &amp; AV$12 &amp; "]"),EB[indic_nrg],$A43,EB[Nositel],$B44,EB[Výběr],1,EB[unit],"TJ"),INDEX($BO44:$DW44,,AV$4),AV$9/(INDEX(Roky_výhled,,AV$8)-Last_Bil)*(INDEX($BO44:$DW44,,AV$8)-INDEX($D44:$BL44,,$E$1))+INDEX($D44:$BL44,,$E$1),AV$9/(INDEX(Roky_výhled,,AV$8)-INDEX(Roky_výhled,,AV$8-1))*(INDEX($BO44:$DW44,,AV$8)-INDEX($BO44:$DW44,,AV$8-1))+INDEX($BO44:$DW44,,AV$8-1))</f>
        <v>0</v>
      </c>
      <c r="AW44" s="168">
        <f ca="1">CHOOSE(AW$6,SUMIFS(INDIRECT("EB[" &amp; AW$12 &amp; "]"),EB[indic_nrg],$A43,EB[Nositel],$B44,EB[Výběr],1,EB[unit],"TJ"),INDEX($BO44:$DW44,,AW$4),AW$9/(INDEX(Roky_výhled,,AW$8)-Last_Bil)*(INDEX($BO44:$DW44,,AW$8)-INDEX($D44:$BL44,,$E$1))+INDEX($D44:$BL44,,$E$1),AW$9/(INDEX(Roky_výhled,,AW$8)-INDEX(Roky_výhled,,AW$8-1))*(INDEX($BO44:$DW44,,AW$8)-INDEX($BO44:$DW44,,AW$8-1))+INDEX($BO44:$DW44,,AW$8-1))</f>
        <v>0</v>
      </c>
      <c r="AX44" s="168">
        <f ca="1">CHOOSE(AX$6,SUMIFS(INDIRECT("EB[" &amp; AX$12 &amp; "]"),EB[indic_nrg],$A43,EB[Nositel],$B44,EB[Výběr],1,EB[unit],"TJ"),INDEX($BO44:$DW44,,AX$4),AX$9/(INDEX(Roky_výhled,,AX$8)-Last_Bil)*(INDEX($BO44:$DW44,,AX$8)-INDEX($D44:$BL44,,$E$1))+INDEX($D44:$BL44,,$E$1),AX$9/(INDEX(Roky_výhled,,AX$8)-INDEX(Roky_výhled,,AX$8-1))*(INDEX($BO44:$DW44,,AX$8)-INDEX($BO44:$DW44,,AX$8-1))+INDEX($BO44:$DW44,,AX$8-1))</f>
        <v>0</v>
      </c>
      <c r="AY44" s="168">
        <f ca="1">CHOOSE(AY$6,SUMIFS(INDIRECT("EB[" &amp; AY$12 &amp; "]"),EB[indic_nrg],$A43,EB[Nositel],$B44,EB[Výběr],1,EB[unit],"TJ"),INDEX($BO44:$DW44,,AY$4),AY$9/(INDEX(Roky_výhled,,AY$8)-Last_Bil)*(INDEX($BO44:$DW44,,AY$8)-INDEX($D44:$BL44,,$E$1))+INDEX($D44:$BL44,,$E$1),AY$9/(INDEX(Roky_výhled,,AY$8)-INDEX(Roky_výhled,,AY$8-1))*(INDEX($BO44:$DW44,,AY$8)-INDEX($BO44:$DW44,,AY$8-1))+INDEX($BO44:$DW44,,AY$8-1))</f>
        <v>0</v>
      </c>
      <c r="AZ44" s="168">
        <f ca="1">CHOOSE(AZ$6,SUMIFS(INDIRECT("EB[" &amp; AZ$12 &amp; "]"),EB[indic_nrg],$A43,EB[Nositel],$B44,EB[Výběr],1,EB[unit],"TJ"),INDEX($BO44:$DW44,,AZ$4),AZ$9/(INDEX(Roky_výhled,,AZ$8)-Last_Bil)*(INDEX($BO44:$DW44,,AZ$8)-INDEX($D44:$BL44,,$E$1))+INDEX($D44:$BL44,,$E$1),AZ$9/(INDEX(Roky_výhled,,AZ$8)-INDEX(Roky_výhled,,AZ$8-1))*(INDEX($BO44:$DW44,,AZ$8)-INDEX($BO44:$DW44,,AZ$8-1))+INDEX($BO44:$DW44,,AZ$8-1))</f>
        <v>0</v>
      </c>
      <c r="BA44" s="168">
        <f ca="1">CHOOSE(BA$6,SUMIFS(INDIRECT("EB[" &amp; BA$12 &amp; "]"),EB[indic_nrg],$A43,EB[Nositel],$B44,EB[Výběr],1,EB[unit],"TJ"),INDEX($BO44:$DW44,,BA$4),BA$9/(INDEX(Roky_výhled,,BA$8)-Last_Bil)*(INDEX($BO44:$DW44,,BA$8)-INDEX($D44:$BL44,,$E$1))+INDEX($D44:$BL44,,$E$1),BA$9/(INDEX(Roky_výhled,,BA$8)-INDEX(Roky_výhled,,BA$8-1))*(INDEX($BO44:$DW44,,BA$8)-INDEX($BO44:$DW44,,BA$8-1))+INDEX($BO44:$DW44,,BA$8-1))</f>
        <v>0</v>
      </c>
      <c r="BB44" s="168">
        <f ca="1">CHOOSE(BB$6,SUMIFS(INDIRECT("EB[" &amp; BB$12 &amp; "]"),EB[indic_nrg],$A43,EB[Nositel],$B44,EB[Výběr],1,EB[unit],"TJ"),INDEX($BO44:$DW44,,BB$4),BB$9/(INDEX(Roky_výhled,,BB$8)-Last_Bil)*(INDEX($BO44:$DW44,,BB$8)-INDEX($D44:$BL44,,$E$1))+INDEX($D44:$BL44,,$E$1),BB$9/(INDEX(Roky_výhled,,BB$8)-INDEX(Roky_výhled,,BB$8-1))*(INDEX($BO44:$DW44,,BB$8)-INDEX($BO44:$DW44,,BB$8-1))+INDEX($BO44:$DW44,,BB$8-1))</f>
        <v>0</v>
      </c>
      <c r="BC44" s="168">
        <f ca="1">CHOOSE(BC$6,SUMIFS(INDIRECT("EB[" &amp; BC$12 &amp; "]"),EB[indic_nrg],$A43,EB[Nositel],$B44,EB[Výběr],1,EB[unit],"TJ"),INDEX($BO44:$DW44,,BC$4),BC$9/(INDEX(Roky_výhled,,BC$8)-Last_Bil)*(INDEX($BO44:$DW44,,BC$8)-INDEX($D44:$BL44,,$E$1))+INDEX($D44:$BL44,,$E$1),BC$9/(INDEX(Roky_výhled,,BC$8)-INDEX(Roky_výhled,,BC$8-1))*(INDEX($BO44:$DW44,,BC$8)-INDEX($BO44:$DW44,,BC$8-1))+INDEX($BO44:$DW44,,BC$8-1))</f>
        <v>0</v>
      </c>
      <c r="BD44" s="168">
        <f ca="1">CHOOSE(BD$6,SUMIFS(INDIRECT("EB[" &amp; BD$12 &amp; "]"),EB[indic_nrg],$A43,EB[Nositel],$B44,EB[Výběr],1,EB[unit],"TJ"),INDEX($BO44:$DW44,,BD$4),BD$9/(INDEX(Roky_výhled,,BD$8)-Last_Bil)*(INDEX($BO44:$DW44,,BD$8)-INDEX($D44:$BL44,,$E$1))+INDEX($D44:$BL44,,$E$1),BD$9/(INDEX(Roky_výhled,,BD$8)-INDEX(Roky_výhled,,BD$8-1))*(INDEX($BO44:$DW44,,BD$8)-INDEX($BO44:$DW44,,BD$8-1))+INDEX($BO44:$DW44,,BD$8-1))</f>
        <v>0</v>
      </c>
      <c r="BE44" s="168">
        <f ca="1">CHOOSE(BE$6,SUMIFS(INDIRECT("EB[" &amp; BE$12 &amp; "]"),EB[indic_nrg],$A43,EB[Nositel],$B44,EB[Výběr],1,EB[unit],"TJ"),INDEX($BO44:$DW44,,BE$4),BE$9/(INDEX(Roky_výhled,,BE$8)-Last_Bil)*(INDEX($BO44:$DW44,,BE$8)-INDEX($D44:$BL44,,$E$1))+INDEX($D44:$BL44,,$E$1),BE$9/(INDEX(Roky_výhled,,BE$8)-INDEX(Roky_výhled,,BE$8-1))*(INDEX($BO44:$DW44,,BE$8)-INDEX($BO44:$DW44,,BE$8-1))+INDEX($BO44:$DW44,,BE$8-1))</f>
        <v>0</v>
      </c>
      <c r="BF44" s="168">
        <f ca="1">CHOOSE(BF$6,SUMIFS(INDIRECT("EB[" &amp; BF$12 &amp; "]"),EB[indic_nrg],$A43,EB[Nositel],$B44,EB[Výběr],1,EB[unit],"TJ"),INDEX($BO44:$DW44,,BF$4),BF$9/(INDEX(Roky_výhled,,BF$8)-Last_Bil)*(INDEX($BO44:$DW44,,BF$8)-INDEX($D44:$BL44,,$E$1))+INDEX($D44:$BL44,,$E$1),BF$9/(INDEX(Roky_výhled,,BF$8)-INDEX(Roky_výhled,,BF$8-1))*(INDEX($BO44:$DW44,,BF$8)-INDEX($BO44:$DW44,,BF$8-1))+INDEX($BO44:$DW44,,BF$8-1))</f>
        <v>0</v>
      </c>
      <c r="BG44" s="168">
        <f ca="1">CHOOSE(BG$6,SUMIFS(INDIRECT("EB[" &amp; BG$12 &amp; "]"),EB[indic_nrg],$A43,EB[Nositel],$B44,EB[Výběr],1,EB[unit],"TJ"),INDEX($BO44:$DW44,,BG$4),BG$9/(INDEX(Roky_výhled,,BG$8)-Last_Bil)*(INDEX($BO44:$DW44,,BG$8)-INDEX($D44:$BL44,,$E$1))+INDEX($D44:$BL44,,$E$1),BG$9/(INDEX(Roky_výhled,,BG$8)-INDEX(Roky_výhled,,BG$8-1))*(INDEX($BO44:$DW44,,BG$8)-INDEX($BO44:$DW44,,BG$8-1))+INDEX($BO44:$DW44,,BG$8-1))</f>
        <v>0</v>
      </c>
      <c r="BH44" s="168">
        <f ca="1">CHOOSE(BH$6,SUMIFS(INDIRECT("EB[" &amp; BH$12 &amp; "]"),EB[indic_nrg],$A43,EB[Nositel],$B44,EB[Výběr],1,EB[unit],"TJ"),INDEX($BO44:$DW44,,BH$4),BH$9/(INDEX(Roky_výhled,,BH$8)-Last_Bil)*(INDEX($BO44:$DW44,,BH$8)-INDEX($D44:$BL44,,$E$1))+INDEX($D44:$BL44,,$E$1),BH$9/(INDEX(Roky_výhled,,BH$8)-INDEX(Roky_výhled,,BH$8-1))*(INDEX($BO44:$DW44,,BH$8)-INDEX($BO44:$DW44,,BH$8-1))+INDEX($BO44:$DW44,,BH$8-1))</f>
        <v>0</v>
      </c>
      <c r="BI44" s="168">
        <f ca="1">CHOOSE(BI$6,SUMIFS(INDIRECT("EB[" &amp; BI$12 &amp; "]"),EB[indic_nrg],$A43,EB[Nositel],$B44,EB[Výběr],1,EB[unit],"TJ"),INDEX($BO44:$DW44,,BI$4),BI$9/(INDEX(Roky_výhled,,BI$8)-Last_Bil)*(INDEX($BO44:$DW44,,BI$8)-INDEX($D44:$BL44,,$E$1))+INDEX($D44:$BL44,,$E$1),BI$9/(INDEX(Roky_výhled,,BI$8)-INDEX(Roky_výhled,,BI$8-1))*(INDEX($BO44:$DW44,,BI$8)-INDEX($BO44:$DW44,,BI$8-1))+INDEX($BO44:$DW44,,BI$8-1))</f>
        <v>0</v>
      </c>
      <c r="BJ44" s="168">
        <f ca="1">CHOOSE(BJ$6,SUMIFS(INDIRECT("EB[" &amp; BJ$12 &amp; "]"),EB[indic_nrg],$A43,EB[Nositel],$B44,EB[Výběr],1,EB[unit],"TJ"),INDEX($BO44:$DW44,,BJ$4),BJ$9/(INDEX(Roky_výhled,,BJ$8)-Last_Bil)*(INDEX($BO44:$DW44,,BJ$8)-INDEX($D44:$BL44,,$E$1))+INDEX($D44:$BL44,,$E$1),BJ$9/(INDEX(Roky_výhled,,BJ$8)-INDEX(Roky_výhled,,BJ$8-1))*(INDEX($BO44:$DW44,,BJ$8)-INDEX($BO44:$DW44,,BJ$8-1))+INDEX($BO44:$DW44,,BJ$8-1))</f>
        <v>0</v>
      </c>
      <c r="BK44" s="168">
        <f ca="1">CHOOSE(BK$6,SUMIFS(INDIRECT("EB[" &amp; BK$12 &amp; "]"),EB[indic_nrg],$A43,EB[Nositel],$B44,EB[Výběr],1,EB[unit],"TJ"),INDEX($BO44:$DW44,,BK$4),BK$9/(INDEX(Roky_výhled,,BK$8)-Last_Bil)*(INDEX($BO44:$DW44,,BK$8)-INDEX($D44:$BL44,,$E$1))+INDEX($D44:$BL44,,$E$1),BK$9/(INDEX(Roky_výhled,,BK$8)-INDEX(Roky_výhled,,BK$8-1))*(INDEX($BO44:$DW44,,BK$8)-INDEX($BO44:$DW44,,BK$8-1))+INDEX($BO44:$DW44,,BK$8-1))</f>
        <v>0</v>
      </c>
      <c r="BL44" s="169">
        <f ca="1">CHOOSE(BL$6,SUMIFS(INDIRECT("EB[" &amp; BL$12 &amp; "]"),EB[indic_nrg],$A43,EB[Nositel],$B44,EB[Výběr],1,EB[unit],"TJ"),INDEX($BO44:$DW44,,BL$4),BL$9/(INDEX(Roky_výhled,,BL$8)-Last_Bil)*(INDEX($BO44:$DW44,,BL$8)-INDEX($D44:$BL44,,$E$1))+INDEX($D44:$BL44,,$E$1),BL$9/(INDEX(Roky_výhled,,BL$8)-INDEX(Roky_výhled,,BL$8-1))*(INDEX($BO44:$DW44,,BL$8)-INDEX($BO44:$DW44,,BL$8-1))+INDEX($BO44:$DW44,,BL$8-1))</f>
        <v>0</v>
      </c>
      <c r="BM44"/>
      <c r="BN44" s="222" t="str">
        <f t="shared" si="108"/>
        <v>Jaderné teplo</v>
      </c>
      <c r="BO44" s="288">
        <v>0</v>
      </c>
      <c r="BP44" s="289">
        <v>0</v>
      </c>
      <c r="BQ44" s="289">
        <v>0</v>
      </c>
      <c r="BR44" s="289">
        <v>0</v>
      </c>
      <c r="BS44" s="289">
        <v>0</v>
      </c>
      <c r="BT44" s="289">
        <v>0</v>
      </c>
      <c r="BU44" s="289">
        <v>0</v>
      </c>
      <c r="BV44" s="289">
        <v>0</v>
      </c>
      <c r="BW44" s="289">
        <v>0</v>
      </c>
      <c r="BX44" s="289">
        <v>0</v>
      </c>
      <c r="BY44" s="290">
        <v>0</v>
      </c>
      <c r="BZ44" s="281"/>
      <c r="CA44" s="281"/>
      <c r="CB44" s="281"/>
      <c r="CC44" s="281"/>
      <c r="CD44" s="281"/>
      <c r="CE44" s="281"/>
      <c r="CF44" s="281"/>
      <c r="CG44" s="281"/>
      <c r="CH44" s="281"/>
      <c r="CI44" s="281"/>
      <c r="CJ44" s="281"/>
      <c r="CK44" s="281"/>
      <c r="CL44" s="281"/>
      <c r="CM44" s="281"/>
      <c r="CN44" s="281"/>
      <c r="CO44" s="281"/>
      <c r="CP44" s="281"/>
      <c r="CQ44" s="281"/>
      <c r="CR44" s="281"/>
      <c r="CS44" s="281"/>
      <c r="CT44" s="281"/>
      <c r="CU44" s="281"/>
      <c r="CV44" s="281"/>
      <c r="CW44" s="281"/>
      <c r="CX44" s="281"/>
      <c r="CY44" s="281"/>
      <c r="CZ44" s="281"/>
      <c r="DA44" s="281"/>
      <c r="DB44" s="281"/>
      <c r="DC44" s="281"/>
      <c r="DD44" s="281"/>
      <c r="DE44" s="281"/>
      <c r="DF44" s="281"/>
      <c r="DG44" s="281"/>
      <c r="DH44" s="281"/>
      <c r="DI44" s="281"/>
      <c r="DJ44" s="281"/>
      <c r="DK44" s="281"/>
      <c r="DL44" s="281"/>
      <c r="DM44" s="281"/>
      <c r="DN44" s="281"/>
      <c r="DO44" s="281"/>
      <c r="DP44" s="281"/>
      <c r="DQ44" s="281"/>
      <c r="DR44" s="281"/>
      <c r="DS44" s="281"/>
      <c r="DT44" s="281"/>
      <c r="DU44" s="281"/>
      <c r="DV44" s="281"/>
      <c r="DW44" s="281"/>
    </row>
    <row r="45" spans="1:127" s="196" customFormat="1" ht="15.75" thickBot="1" x14ac:dyDescent="0.3">
      <c r="B45"/>
      <c r="C45" s="181" t="str">
        <f t="shared" ref="C45" si="110">C27</f>
        <v>Celkem</v>
      </c>
      <c r="D45" s="170">
        <f t="shared" ref="D45:W45" ca="1" si="111">SUM(D31:D43)</f>
        <v>126693</v>
      </c>
      <c r="E45" s="171">
        <f t="shared" ca="1" si="111"/>
        <v>134629</v>
      </c>
      <c r="F45" s="171">
        <f t="shared" ca="1" si="111"/>
        <v>79029</v>
      </c>
      <c r="G45" s="171">
        <f t="shared" ca="1" si="111"/>
        <v>71883</v>
      </c>
      <c r="H45" s="171">
        <f t="shared" ca="1" si="111"/>
        <v>68805</v>
      </c>
      <c r="I45" s="171">
        <f t="shared" ca="1" si="111"/>
        <v>101365</v>
      </c>
      <c r="J45" s="171">
        <f t="shared" ca="1" si="111"/>
        <v>96804</v>
      </c>
      <c r="K45" s="171">
        <f t="shared" ca="1" si="111"/>
        <v>98204</v>
      </c>
      <c r="L45" s="171">
        <f t="shared" ca="1" si="111"/>
        <v>110797</v>
      </c>
      <c r="M45" s="171">
        <f t="shared" ca="1" si="111"/>
        <v>122538</v>
      </c>
      <c r="N45" s="171">
        <f t="shared" ca="1" si="111"/>
        <v>124451</v>
      </c>
      <c r="O45" s="171">
        <f t="shared" ca="1" si="111"/>
        <v>134649</v>
      </c>
      <c r="P45" s="171">
        <f t="shared" ca="1" si="111"/>
        <v>126816</v>
      </c>
      <c r="Q45" s="171">
        <f t="shared" ca="1" si="111"/>
        <v>143559</v>
      </c>
      <c r="R45" s="171">
        <f t="shared" ca="1" si="111"/>
        <v>144630</v>
      </c>
      <c r="S45" s="171">
        <f t="shared" ca="1" si="111"/>
        <v>129996</v>
      </c>
      <c r="T45" s="171">
        <f t="shared" ca="1" si="111"/>
        <v>128097</v>
      </c>
      <c r="U45" s="171">
        <f t="shared" ca="1" si="111"/>
        <v>122542</v>
      </c>
      <c r="V45" s="171">
        <f t="shared" ca="1" si="111"/>
        <v>130658</v>
      </c>
      <c r="W45" s="171">
        <f t="shared" ca="1" si="111"/>
        <v>123093</v>
      </c>
      <c r="X45" s="171">
        <f t="shared" ref="X45" ca="1" si="112">SUM(X31:X43)</f>
        <v>131940</v>
      </c>
      <c r="Y45" s="171">
        <f ca="1">SUM(Y31:Y43)</f>
        <v>126817</v>
      </c>
      <c r="Z45" s="171">
        <f ca="1">SUM(Z31:Z43)</f>
        <v>122821</v>
      </c>
      <c r="AA45" s="171">
        <f ca="1">SUM(AA31:AA43)</f>
        <v>120764</v>
      </c>
      <c r="AB45" s="171">
        <f ca="1">SUM(AB31:AB43)</f>
        <v>117035</v>
      </c>
      <c r="AC45" s="171">
        <f ca="1">SUM(AC31:AC43)</f>
        <v>119279</v>
      </c>
      <c r="AD45" s="171">
        <f t="shared" ref="AD45:BL45" ca="1" si="113">SUM(AD31:AD43)</f>
        <v>122025.20000000001</v>
      </c>
      <c r="AE45" s="171">
        <f t="shared" ca="1" si="113"/>
        <v>124771.4</v>
      </c>
      <c r="AF45" s="171">
        <f t="shared" ca="1" si="113"/>
        <v>127517.6</v>
      </c>
      <c r="AG45" s="171">
        <f t="shared" ca="1" si="113"/>
        <v>130263.79999999999</v>
      </c>
      <c r="AH45" s="171">
        <f t="shared" ca="1" si="113"/>
        <v>133010</v>
      </c>
      <c r="AI45" s="171">
        <f t="shared" ca="1" si="113"/>
        <v>132660</v>
      </c>
      <c r="AJ45" s="171">
        <f t="shared" ca="1" si="113"/>
        <v>132310</v>
      </c>
      <c r="AK45" s="171">
        <f t="shared" ca="1" si="113"/>
        <v>131960</v>
      </c>
      <c r="AL45" s="171">
        <f t="shared" ca="1" si="113"/>
        <v>131610</v>
      </c>
      <c r="AM45" s="171">
        <f t="shared" ca="1" si="113"/>
        <v>131260</v>
      </c>
      <c r="AN45" s="171">
        <f t="shared" ca="1" si="113"/>
        <v>132660</v>
      </c>
      <c r="AO45" s="171">
        <f t="shared" ca="1" si="113"/>
        <v>134060</v>
      </c>
      <c r="AP45" s="171">
        <f t="shared" ca="1" si="113"/>
        <v>135460</v>
      </c>
      <c r="AQ45" s="171">
        <f t="shared" ca="1" si="113"/>
        <v>136860</v>
      </c>
      <c r="AR45" s="171">
        <f t="shared" ca="1" si="113"/>
        <v>138260</v>
      </c>
      <c r="AS45" s="171">
        <f t="shared" ca="1" si="113"/>
        <v>139596</v>
      </c>
      <c r="AT45" s="171">
        <f t="shared" ca="1" si="113"/>
        <v>140932</v>
      </c>
      <c r="AU45" s="171">
        <f t="shared" ca="1" si="113"/>
        <v>142268</v>
      </c>
      <c r="AV45" s="171">
        <f t="shared" ca="1" si="113"/>
        <v>143604</v>
      </c>
      <c r="AW45" s="171">
        <f t="shared" ca="1" si="113"/>
        <v>144940</v>
      </c>
      <c r="AX45" s="171">
        <f t="shared" ca="1" si="113"/>
        <v>145966</v>
      </c>
      <c r="AY45" s="171">
        <f t="shared" ca="1" si="113"/>
        <v>146992</v>
      </c>
      <c r="AZ45" s="171">
        <f t="shared" ca="1" si="113"/>
        <v>148018</v>
      </c>
      <c r="BA45" s="171">
        <f t="shared" ca="1" si="113"/>
        <v>149044</v>
      </c>
      <c r="BB45" s="171">
        <f t="shared" ca="1" si="113"/>
        <v>150070</v>
      </c>
      <c r="BC45" s="171">
        <f t="shared" ca="1" si="113"/>
        <v>151128</v>
      </c>
      <c r="BD45" s="171">
        <f t="shared" ca="1" si="113"/>
        <v>152186</v>
      </c>
      <c r="BE45" s="171">
        <f t="shared" ca="1" si="113"/>
        <v>153244</v>
      </c>
      <c r="BF45" s="171">
        <f t="shared" ca="1" si="113"/>
        <v>154302</v>
      </c>
      <c r="BG45" s="171">
        <f t="shared" ca="1" si="113"/>
        <v>155360</v>
      </c>
      <c r="BH45" s="171">
        <f t="shared" ca="1" si="113"/>
        <v>156382</v>
      </c>
      <c r="BI45" s="171">
        <f t="shared" ca="1" si="113"/>
        <v>157404</v>
      </c>
      <c r="BJ45" s="171">
        <f t="shared" ca="1" si="113"/>
        <v>158426</v>
      </c>
      <c r="BK45" s="171">
        <f t="shared" ca="1" si="113"/>
        <v>159448</v>
      </c>
      <c r="BL45" s="172">
        <f t="shared" ca="1" si="113"/>
        <v>160470</v>
      </c>
      <c r="BM45"/>
      <c r="BN45" s="181" t="str">
        <f t="shared" si="108"/>
        <v>Celkem</v>
      </c>
      <c r="BO45" s="300">
        <f>SUM(BO31:BO43)</f>
        <v>127070</v>
      </c>
      <c r="BP45" s="301">
        <f t="shared" ref="BP45" si="114">SUM(BP31:BP43)</f>
        <v>129300</v>
      </c>
      <c r="BQ45" s="301">
        <f t="shared" ref="BQ45" si="115">SUM(BQ31:BQ43)</f>
        <v>133010</v>
      </c>
      <c r="BR45" s="301">
        <f t="shared" ref="BR45" si="116">SUM(BR31:BR43)</f>
        <v>131260</v>
      </c>
      <c r="BS45" s="301">
        <f t="shared" ref="BS45" si="117">SUM(BS31:BS43)</f>
        <v>138260</v>
      </c>
      <c r="BT45" s="301">
        <f t="shared" ref="BT45" si="118">SUM(BT31:BT43)</f>
        <v>144940</v>
      </c>
      <c r="BU45" s="301">
        <f t="shared" ref="BU45" si="119">SUM(BU31:BU43)</f>
        <v>150070</v>
      </c>
      <c r="BV45" s="301">
        <f t="shared" ref="BV45" si="120">SUM(BV31:BV43)</f>
        <v>155360</v>
      </c>
      <c r="BW45" s="301">
        <f t="shared" ref="BW45" si="121">SUM(BW31:BW43)</f>
        <v>160470</v>
      </c>
      <c r="BX45" s="301">
        <f t="shared" ref="BX45" si="122">SUM(BX31:BX43)</f>
        <v>165600</v>
      </c>
      <c r="BY45" s="302">
        <f t="shared" ref="BY45" si="123">SUM(BY31:BY43)</f>
        <v>170940</v>
      </c>
      <c r="BZ45" s="281"/>
      <c r="CA45" s="281"/>
      <c r="CB45" s="281"/>
      <c r="CC45" s="281"/>
      <c r="CD45" s="281"/>
      <c r="CE45" s="281"/>
      <c r="CF45" s="281"/>
      <c r="CG45" s="281"/>
      <c r="CH45" s="281"/>
      <c r="CI45" s="281"/>
      <c r="CJ45" s="281"/>
      <c r="CK45" s="281"/>
      <c r="CL45" s="281"/>
      <c r="CM45" s="281"/>
      <c r="CN45" s="281"/>
      <c r="CO45" s="281"/>
      <c r="CP45" s="281"/>
      <c r="CQ45" s="281"/>
      <c r="CR45" s="281"/>
      <c r="CS45" s="281"/>
      <c r="CT45" s="281"/>
      <c r="CU45" s="281"/>
      <c r="CV45" s="281"/>
      <c r="CW45" s="281"/>
      <c r="CX45" s="281"/>
      <c r="CY45" s="281"/>
      <c r="CZ45" s="281"/>
      <c r="DA45" s="281"/>
      <c r="DB45" s="281"/>
      <c r="DC45" s="281"/>
      <c r="DD45" s="281"/>
      <c r="DE45" s="281"/>
      <c r="DF45" s="281"/>
      <c r="DG45" s="281"/>
      <c r="DH45" s="281"/>
      <c r="DI45" s="281"/>
      <c r="DJ45" s="281"/>
      <c r="DK45" s="281"/>
      <c r="DL45" s="281"/>
      <c r="DM45" s="281"/>
      <c r="DN45" s="281"/>
      <c r="DO45" s="281"/>
      <c r="DP45" s="281"/>
      <c r="DQ45" s="281"/>
      <c r="DR45" s="281"/>
      <c r="DS45" s="281"/>
      <c r="DT45" s="281"/>
      <c r="DU45" s="281"/>
      <c r="DV45" s="281"/>
      <c r="DW45" s="281"/>
    </row>
    <row r="46" spans="1:127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9"/>
    </row>
    <row r="47" spans="1:127" ht="15.75" thickBot="1" x14ac:dyDescent="0.3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200"/>
    </row>
    <row r="48" spans="1:127" s="196" customFormat="1" ht="15.75" thickBot="1" x14ac:dyDescent="0.3">
      <c r="A48" t="str">
        <f>B48</f>
        <v>B_101900</v>
      </c>
      <c r="B48" t="s">
        <v>663</v>
      </c>
      <c r="C48" s="211" t="s">
        <v>3354</v>
      </c>
      <c r="D48" s="212">
        <f t="array" ref="D48">MIN(IFERROR(VALUE(EB[#Headers]),1000000))</f>
        <v>1990</v>
      </c>
      <c r="E48" s="213">
        <f t="shared" ref="E48:W48" si="124">D48+1</f>
        <v>1991</v>
      </c>
      <c r="F48" s="213">
        <f t="shared" si="124"/>
        <v>1992</v>
      </c>
      <c r="G48" s="213">
        <f t="shared" si="124"/>
        <v>1993</v>
      </c>
      <c r="H48" s="213">
        <f t="shared" si="124"/>
        <v>1994</v>
      </c>
      <c r="I48" s="213">
        <f t="shared" si="124"/>
        <v>1995</v>
      </c>
      <c r="J48" s="213">
        <f t="shared" si="124"/>
        <v>1996</v>
      </c>
      <c r="K48" s="213">
        <f t="shared" si="124"/>
        <v>1997</v>
      </c>
      <c r="L48" s="213">
        <f t="shared" si="124"/>
        <v>1998</v>
      </c>
      <c r="M48" s="213">
        <f t="shared" si="124"/>
        <v>1999</v>
      </c>
      <c r="N48" s="213">
        <f t="shared" si="124"/>
        <v>2000</v>
      </c>
      <c r="O48" s="213">
        <f t="shared" si="124"/>
        <v>2001</v>
      </c>
      <c r="P48" s="213">
        <f t="shared" si="124"/>
        <v>2002</v>
      </c>
      <c r="Q48" s="213">
        <f t="shared" si="124"/>
        <v>2003</v>
      </c>
      <c r="R48" s="213">
        <f t="shared" si="124"/>
        <v>2004</v>
      </c>
      <c r="S48" s="213">
        <f t="shared" si="124"/>
        <v>2005</v>
      </c>
      <c r="T48" s="213">
        <f t="shared" si="124"/>
        <v>2006</v>
      </c>
      <c r="U48" s="213">
        <f t="shared" si="124"/>
        <v>2007</v>
      </c>
      <c r="V48" s="213">
        <f t="shared" si="124"/>
        <v>2008</v>
      </c>
      <c r="W48" s="213">
        <f t="shared" si="124"/>
        <v>2009</v>
      </c>
      <c r="X48" s="213">
        <f>S48+5</f>
        <v>2010</v>
      </c>
      <c r="Y48" s="213">
        <f>X48+1</f>
        <v>2011</v>
      </c>
      <c r="Z48" s="213">
        <f>Y48+1</f>
        <v>2012</v>
      </c>
      <c r="AA48" s="213">
        <f>Z48+1</f>
        <v>2013</v>
      </c>
      <c r="AB48" s="213">
        <f>AA48+1</f>
        <v>2014</v>
      </c>
      <c r="AC48" s="213">
        <f>AB48+1</f>
        <v>2015</v>
      </c>
      <c r="AD48" s="213">
        <f>Y48+5</f>
        <v>2016</v>
      </c>
      <c r="AE48" s="213">
        <f t="shared" ref="AE48" si="125">Z48+5</f>
        <v>2017</v>
      </c>
      <c r="AF48" s="213">
        <f t="shared" ref="AF48" si="126">AA48+5</f>
        <v>2018</v>
      </c>
      <c r="AG48" s="213">
        <f t="shared" ref="AG48" si="127">AB48+5</f>
        <v>2019</v>
      </c>
      <c r="AH48" s="213">
        <f t="shared" ref="AH48" si="128">AC48+5</f>
        <v>2020</v>
      </c>
      <c r="AI48" s="213">
        <f t="shared" ref="AI48" si="129">AD48+5</f>
        <v>2021</v>
      </c>
      <c r="AJ48" s="213">
        <f t="shared" ref="AJ48" si="130">AE48+5</f>
        <v>2022</v>
      </c>
      <c r="AK48" s="213">
        <f t="shared" ref="AK48" si="131">AF48+5</f>
        <v>2023</v>
      </c>
      <c r="AL48" s="213">
        <f t="shared" ref="AL48" si="132">AG48+5</f>
        <v>2024</v>
      </c>
      <c r="AM48" s="213">
        <f t="shared" ref="AM48" si="133">AH48+5</f>
        <v>2025</v>
      </c>
      <c r="AN48" s="213">
        <f t="shared" ref="AN48" si="134">AI48+5</f>
        <v>2026</v>
      </c>
      <c r="AO48" s="213">
        <f t="shared" ref="AO48" si="135">AJ48+5</f>
        <v>2027</v>
      </c>
      <c r="AP48" s="213">
        <f t="shared" ref="AP48" si="136">AK48+5</f>
        <v>2028</v>
      </c>
      <c r="AQ48" s="213">
        <f t="shared" ref="AQ48" si="137">AL48+5</f>
        <v>2029</v>
      </c>
      <c r="AR48" s="213">
        <f t="shared" ref="AR48" si="138">AM48+5</f>
        <v>2030</v>
      </c>
      <c r="AS48" s="213">
        <f t="shared" ref="AS48" si="139">AN48+5</f>
        <v>2031</v>
      </c>
      <c r="AT48" s="213">
        <f t="shared" ref="AT48" si="140">AO48+5</f>
        <v>2032</v>
      </c>
      <c r="AU48" s="213">
        <f t="shared" ref="AU48" si="141">AP48+5</f>
        <v>2033</v>
      </c>
      <c r="AV48" s="213">
        <f t="shared" ref="AV48" si="142">AQ48+5</f>
        <v>2034</v>
      </c>
      <c r="AW48" s="213">
        <f t="shared" ref="AW48" si="143">AR48+5</f>
        <v>2035</v>
      </c>
      <c r="AX48" s="213">
        <f t="shared" ref="AX48" si="144">AS48+5</f>
        <v>2036</v>
      </c>
      <c r="AY48" s="213">
        <f t="shared" ref="AY48" si="145">AT48+5</f>
        <v>2037</v>
      </c>
      <c r="AZ48" s="213">
        <f t="shared" ref="AZ48" si="146">AU48+5</f>
        <v>2038</v>
      </c>
      <c r="BA48" s="213">
        <f t="shared" ref="BA48" si="147">AV48+5</f>
        <v>2039</v>
      </c>
      <c r="BB48" s="213">
        <f t="shared" ref="BB48" si="148">AW48+5</f>
        <v>2040</v>
      </c>
      <c r="BC48" s="213">
        <f t="shared" ref="BC48" si="149">AX48+5</f>
        <v>2041</v>
      </c>
      <c r="BD48" s="213">
        <f t="shared" ref="BD48" si="150">AY48+5</f>
        <v>2042</v>
      </c>
      <c r="BE48" s="213">
        <f t="shared" ref="BE48" si="151">AZ48+5</f>
        <v>2043</v>
      </c>
      <c r="BF48" s="213">
        <f t="shared" ref="BF48" si="152">BA48+5</f>
        <v>2044</v>
      </c>
      <c r="BG48" s="213">
        <f t="shared" ref="BG48" si="153">BB48+5</f>
        <v>2045</v>
      </c>
      <c r="BH48" s="213">
        <f t="shared" ref="BH48" si="154">BC48+5</f>
        <v>2046</v>
      </c>
      <c r="BI48" s="213">
        <f t="shared" ref="BI48" si="155">BD48+5</f>
        <v>2047</v>
      </c>
      <c r="BJ48" s="213">
        <f t="shared" ref="BJ48" si="156">BE48+5</f>
        <v>2048</v>
      </c>
      <c r="BK48" s="213">
        <f t="shared" ref="BK48" si="157">BF48+5</f>
        <v>2049</v>
      </c>
      <c r="BL48" s="214">
        <f t="shared" ref="BL48" si="158">BG48+5</f>
        <v>2050</v>
      </c>
      <c r="BM48"/>
      <c r="BN48" s="181" t="str">
        <f>C48</f>
        <v>KS doprava [PJ]</v>
      </c>
      <c r="BO48" s="219">
        <f>BO$2</f>
        <v>2012</v>
      </c>
      <c r="BP48" s="217">
        <f t="shared" ref="BP48:BY48" si="159">BP$2</f>
        <v>2015</v>
      </c>
      <c r="BQ48" s="217">
        <f t="shared" si="159"/>
        <v>2020</v>
      </c>
      <c r="BR48" s="217">
        <f t="shared" si="159"/>
        <v>2025</v>
      </c>
      <c r="BS48" s="217">
        <f t="shared" si="159"/>
        <v>2030</v>
      </c>
      <c r="BT48" s="217">
        <f t="shared" si="159"/>
        <v>2035</v>
      </c>
      <c r="BU48" s="217">
        <f t="shared" si="159"/>
        <v>2040</v>
      </c>
      <c r="BV48" s="217">
        <f t="shared" si="159"/>
        <v>2045</v>
      </c>
      <c r="BW48" s="217">
        <f t="shared" si="159"/>
        <v>2050</v>
      </c>
      <c r="BX48" s="217">
        <f t="shared" si="159"/>
        <v>2055</v>
      </c>
      <c r="BY48" s="218">
        <f t="shared" si="159"/>
        <v>2060</v>
      </c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</row>
    <row r="49" spans="1:127" s="196" customFormat="1" x14ac:dyDescent="0.25">
      <c r="A49" s="196" t="str">
        <f>A48</f>
        <v>B_101900</v>
      </c>
      <c r="B49" t="s">
        <v>3130</v>
      </c>
      <c r="C49" s="179" t="str">
        <f t="shared" ref="C49:C62" si="160">C13</f>
        <v>Tuhá paliva</v>
      </c>
      <c r="D49" s="215">
        <f ca="1">CHOOSE(D$6,SUMIFS(INDIRECT("EB[" &amp; D$12 &amp; "]"),EB[indic_nrg],$A48,EB[Nositel],$B49,EB[Výběr],1,EB[unit],"TJ"),INDEX($BO49:$DW49,,D$4),D$9/(INDEX(Roky_výhled,,D$8)-Last_Bil)*(INDEX($BO49:$DW49,,D$8)-INDEX($D49:$BL49,,$E$1))+INDEX($D49:$BL49,,$E$1),D$9/(INDEX(Roky_výhled,,D$8)-INDEX(Roky_výhled,,D$8-1))*(INDEX($BO49:$DW49,,D$8)-INDEX($BO49:$DW49,,D$8-1))+INDEX($BO49:$DW49,,D$8-1))</f>
        <v>0</v>
      </c>
      <c r="E49" s="173">
        <f ca="1">CHOOSE(E$6,SUMIFS(INDIRECT("EB[" &amp; E$12 &amp; "]"),EB[indic_nrg],$A48,EB[Nositel],$B49,EB[Výběr],1,EB[unit],"TJ"),INDEX($BO49:$DW49,,E$4),E$9/(INDEX(Roky_výhled,,E$8)-Last_Bil)*(INDEX($BO49:$DW49,,E$8)-INDEX($D49:$BL49,,$E$1))+INDEX($D49:$BL49,,$E$1),E$9/(INDEX(Roky_výhled,,E$8)-INDEX(Roky_výhled,,E$8-1))*(INDEX($BO49:$DW49,,E$8)-INDEX($BO49:$DW49,,E$8-1))+INDEX($BO49:$DW49,,E$8-1))</f>
        <v>0</v>
      </c>
      <c r="F49" s="173">
        <f ca="1">CHOOSE(F$6,SUMIFS(INDIRECT("EB[" &amp; F$12 &amp; "]"),EB[indic_nrg],$A48,EB[Nositel],$B49,EB[Výběr],1,EB[unit],"TJ"),INDEX($BO49:$DW49,,F$4),F$9/(INDEX(Roky_výhled,,F$8)-Last_Bil)*(INDEX($BO49:$DW49,,F$8)-INDEX($D49:$BL49,,$E$1))+INDEX($D49:$BL49,,$E$1),F$9/(INDEX(Roky_výhled,,F$8)-INDEX(Roky_výhled,,F$8-1))*(INDEX($BO49:$DW49,,F$8)-INDEX($BO49:$DW49,,F$8-1))+INDEX($BO49:$DW49,,F$8-1))</f>
        <v>0</v>
      </c>
      <c r="G49" s="173">
        <f ca="1">CHOOSE(G$6,SUMIFS(INDIRECT("EB[" &amp; G$12 &amp; "]"),EB[indic_nrg],$A48,EB[Nositel],$B49,EB[Výběr],1,EB[unit],"TJ"),INDEX($BO49:$DW49,,G$4),G$9/(INDEX(Roky_výhled,,G$8)-Last_Bil)*(INDEX($BO49:$DW49,,G$8)-INDEX($D49:$BL49,,$E$1))+INDEX($D49:$BL49,,$E$1),G$9/(INDEX(Roky_výhled,,G$8)-INDEX(Roky_výhled,,G$8-1))*(INDEX($BO49:$DW49,,G$8)-INDEX($BO49:$DW49,,G$8-1))+INDEX($BO49:$DW49,,G$8-1))</f>
        <v>0</v>
      </c>
      <c r="H49" s="173">
        <f ca="1">CHOOSE(H$6,SUMIFS(INDIRECT("EB[" &amp; H$12 &amp; "]"),EB[indic_nrg],$A48,EB[Nositel],$B49,EB[Výběr],1,EB[unit],"TJ"),INDEX($BO49:$DW49,,H$4),H$9/(INDEX(Roky_výhled,,H$8)-Last_Bil)*(INDEX($BO49:$DW49,,H$8)-INDEX($D49:$BL49,,$E$1))+INDEX($D49:$BL49,,$E$1),H$9/(INDEX(Roky_výhled,,H$8)-INDEX(Roky_výhled,,H$8-1))*(INDEX($BO49:$DW49,,H$8)-INDEX($BO49:$DW49,,H$8-1))+INDEX($BO49:$DW49,,H$8-1))</f>
        <v>0</v>
      </c>
      <c r="I49" s="173">
        <f ca="1">CHOOSE(I$6,SUMIFS(INDIRECT("EB[" &amp; I$12 &amp; "]"),EB[indic_nrg],$A48,EB[Nositel],$B49,EB[Výběr],1,EB[unit],"TJ"),INDEX($BO49:$DW49,,I$4),I$9/(INDEX(Roky_výhled,,I$8)-Last_Bil)*(INDEX($BO49:$DW49,,I$8)-INDEX($D49:$BL49,,$E$1))+INDEX($D49:$BL49,,$E$1),I$9/(INDEX(Roky_výhled,,I$8)-INDEX(Roky_výhled,,I$8-1))*(INDEX($BO49:$DW49,,I$8)-INDEX($BO49:$DW49,,I$8-1))+INDEX($BO49:$DW49,,I$8-1))</f>
        <v>0</v>
      </c>
      <c r="J49" s="173">
        <f ca="1">CHOOSE(J$6,SUMIFS(INDIRECT("EB[" &amp; J$12 &amp; "]"),EB[indic_nrg],$A48,EB[Nositel],$B49,EB[Výběr],1,EB[unit],"TJ"),INDEX($BO49:$DW49,,J$4),J$9/(INDEX(Roky_výhled,,J$8)-Last_Bil)*(INDEX($BO49:$DW49,,J$8)-INDEX($D49:$BL49,,$E$1))+INDEX($D49:$BL49,,$E$1),J$9/(INDEX(Roky_výhled,,J$8)-INDEX(Roky_výhled,,J$8-1))*(INDEX($BO49:$DW49,,J$8)-INDEX($BO49:$DW49,,J$8-1))+INDEX($BO49:$DW49,,J$8-1))</f>
        <v>0</v>
      </c>
      <c r="K49" s="173">
        <f ca="1">CHOOSE(K$6,SUMIFS(INDIRECT("EB[" &amp; K$12 &amp; "]"),EB[indic_nrg],$A48,EB[Nositel],$B49,EB[Výběr],1,EB[unit],"TJ"),INDEX($BO49:$DW49,,K$4),K$9/(INDEX(Roky_výhled,,K$8)-Last_Bil)*(INDEX($BO49:$DW49,,K$8)-INDEX($D49:$BL49,,$E$1))+INDEX($D49:$BL49,,$E$1),K$9/(INDEX(Roky_výhled,,K$8)-INDEX(Roky_výhled,,K$8-1))*(INDEX($BO49:$DW49,,K$8)-INDEX($BO49:$DW49,,K$8-1))+INDEX($BO49:$DW49,,K$8-1))</f>
        <v>0</v>
      </c>
      <c r="L49" s="173">
        <f ca="1">CHOOSE(L$6,SUMIFS(INDIRECT("EB[" &amp; L$12 &amp; "]"),EB[indic_nrg],$A48,EB[Nositel],$B49,EB[Výběr],1,EB[unit],"TJ"),INDEX($BO49:$DW49,,L$4),L$9/(INDEX(Roky_výhled,,L$8)-Last_Bil)*(INDEX($BO49:$DW49,,L$8)-INDEX($D49:$BL49,,$E$1))+INDEX($D49:$BL49,,$E$1),L$9/(INDEX(Roky_výhled,,L$8)-INDEX(Roky_výhled,,L$8-1))*(INDEX($BO49:$DW49,,L$8)-INDEX($BO49:$DW49,,L$8-1))+INDEX($BO49:$DW49,,L$8-1))</f>
        <v>0</v>
      </c>
      <c r="M49" s="173">
        <f ca="1">CHOOSE(M$6,SUMIFS(INDIRECT("EB[" &amp; M$12 &amp; "]"),EB[indic_nrg],$A48,EB[Nositel],$B49,EB[Výběr],1,EB[unit],"TJ"),INDEX($BO49:$DW49,,M$4),M$9/(INDEX(Roky_výhled,,M$8)-Last_Bil)*(INDEX($BO49:$DW49,,M$8)-INDEX($D49:$BL49,,$E$1))+INDEX($D49:$BL49,,$E$1),M$9/(INDEX(Roky_výhled,,M$8)-INDEX(Roky_výhled,,M$8-1))*(INDEX($BO49:$DW49,,M$8)-INDEX($BO49:$DW49,,M$8-1))+INDEX($BO49:$DW49,,M$8-1))</f>
        <v>0</v>
      </c>
      <c r="N49" s="173">
        <f ca="1">CHOOSE(N$6,SUMIFS(INDIRECT("EB[" &amp; N$12 &amp; "]"),EB[indic_nrg],$A48,EB[Nositel],$B49,EB[Výběr],1,EB[unit],"TJ"),INDEX($BO49:$DW49,,N$4),N$9/(INDEX(Roky_výhled,,N$8)-Last_Bil)*(INDEX($BO49:$DW49,,N$8)-INDEX($D49:$BL49,,$E$1))+INDEX($D49:$BL49,,$E$1),N$9/(INDEX(Roky_výhled,,N$8)-INDEX(Roky_výhled,,N$8-1))*(INDEX($BO49:$DW49,,N$8)-INDEX($BO49:$DW49,,N$8-1))+INDEX($BO49:$DW49,,N$8-1))</f>
        <v>0</v>
      </c>
      <c r="O49" s="173">
        <f ca="1">CHOOSE(O$6,SUMIFS(INDIRECT("EB[" &amp; O$12 &amp; "]"),EB[indic_nrg],$A48,EB[Nositel],$B49,EB[Výběr],1,EB[unit],"TJ"),INDEX($BO49:$DW49,,O$4),O$9/(INDEX(Roky_výhled,,O$8)-Last_Bil)*(INDEX($BO49:$DW49,,O$8)-INDEX($D49:$BL49,,$E$1))+INDEX($D49:$BL49,,$E$1),O$9/(INDEX(Roky_výhled,,O$8)-INDEX(Roky_výhled,,O$8-1))*(INDEX($BO49:$DW49,,O$8)-INDEX($BO49:$DW49,,O$8-1))+INDEX($BO49:$DW49,,O$8-1))</f>
        <v>0</v>
      </c>
      <c r="P49" s="173">
        <f ca="1">CHOOSE(P$6,SUMIFS(INDIRECT("EB[" &amp; P$12 &amp; "]"),EB[indic_nrg],$A48,EB[Nositel],$B49,EB[Výběr],1,EB[unit],"TJ"),INDEX($BO49:$DW49,,P$4),P$9/(INDEX(Roky_výhled,,P$8)-Last_Bil)*(INDEX($BO49:$DW49,,P$8)-INDEX($D49:$BL49,,$E$1))+INDEX($D49:$BL49,,$E$1),P$9/(INDEX(Roky_výhled,,P$8)-INDEX(Roky_výhled,,P$8-1))*(INDEX($BO49:$DW49,,P$8)-INDEX($BO49:$DW49,,P$8-1))+INDEX($BO49:$DW49,,P$8-1))</f>
        <v>28</v>
      </c>
      <c r="Q49" s="173">
        <f ca="1">CHOOSE(Q$6,SUMIFS(INDIRECT("EB[" &amp; Q$12 &amp; "]"),EB[indic_nrg],$A48,EB[Nositel],$B49,EB[Výběr],1,EB[unit],"TJ"),INDEX($BO49:$DW49,,Q$4),Q$9/(INDEX(Roky_výhled,,Q$8)-Last_Bil)*(INDEX($BO49:$DW49,,Q$8)-INDEX($D49:$BL49,,$E$1))+INDEX($D49:$BL49,,$E$1),Q$9/(INDEX(Roky_výhled,,Q$8)-INDEX(Roky_výhled,,Q$8-1))*(INDEX($BO49:$DW49,,Q$8)-INDEX($BO49:$DW49,,Q$8-1))+INDEX($BO49:$DW49,,Q$8-1))</f>
        <v>28</v>
      </c>
      <c r="R49" s="173">
        <f ca="1">CHOOSE(R$6,SUMIFS(INDIRECT("EB[" &amp; R$12 &amp; "]"),EB[indic_nrg],$A48,EB[Nositel],$B49,EB[Výběr],1,EB[unit],"TJ"),INDEX($BO49:$DW49,,R$4),R$9/(INDEX(Roky_výhled,,R$8)-Last_Bil)*(INDEX($BO49:$DW49,,R$8)-INDEX($D49:$BL49,,$E$1))+INDEX($D49:$BL49,,$E$1),R$9/(INDEX(Roky_výhled,,R$8)-INDEX(Roky_výhled,,R$8-1))*(INDEX($BO49:$DW49,,R$8)-INDEX($BO49:$DW49,,R$8-1))+INDEX($BO49:$DW49,,R$8-1))</f>
        <v>0</v>
      </c>
      <c r="S49" s="173">
        <f ca="1">CHOOSE(S$6,SUMIFS(INDIRECT("EB[" &amp; S$12 &amp; "]"),EB[indic_nrg],$A48,EB[Nositel],$B49,EB[Výběr],1,EB[unit],"TJ"),INDEX($BO49:$DW49,,S$4),S$9/(INDEX(Roky_výhled,,S$8)-Last_Bil)*(INDEX($BO49:$DW49,,S$8)-INDEX($D49:$BL49,,$E$1))+INDEX($D49:$BL49,,$E$1),S$9/(INDEX(Roky_výhled,,S$8)-INDEX(Roky_výhled,,S$8-1))*(INDEX($BO49:$DW49,,S$8)-INDEX($BO49:$DW49,,S$8-1))+INDEX($BO49:$DW49,,S$8-1))</f>
        <v>14</v>
      </c>
      <c r="T49" s="173">
        <f ca="1">CHOOSE(T$6,SUMIFS(INDIRECT("EB[" &amp; T$12 &amp; "]"),EB[indic_nrg],$A48,EB[Nositel],$B49,EB[Výběr],1,EB[unit],"TJ"),INDEX($BO49:$DW49,,T$4),T$9/(INDEX(Roky_výhled,,T$8)-Last_Bil)*(INDEX($BO49:$DW49,,T$8)-INDEX($D49:$BL49,,$E$1))+INDEX($D49:$BL49,,$E$1),T$9/(INDEX(Roky_výhled,,T$8)-INDEX(Roky_výhled,,T$8-1))*(INDEX($BO49:$DW49,,T$8)-INDEX($BO49:$DW49,,T$8-1))+INDEX($BO49:$DW49,,T$8-1))</f>
        <v>37</v>
      </c>
      <c r="U49" s="173">
        <f ca="1">CHOOSE(U$6,SUMIFS(INDIRECT("EB[" &amp; U$12 &amp; "]"),EB[indic_nrg],$A48,EB[Nositel],$B49,EB[Výběr],1,EB[unit],"TJ"),INDEX($BO49:$DW49,,U$4),U$9/(INDEX(Roky_výhled,,U$8)-Last_Bil)*(INDEX($BO49:$DW49,,U$8)-INDEX($D49:$BL49,,$E$1))+INDEX($D49:$BL49,,$E$1),U$9/(INDEX(Roky_výhled,,U$8)-INDEX(Roky_výhled,,U$8-1))*(INDEX($BO49:$DW49,,U$8)-INDEX($BO49:$DW49,,U$8-1))+INDEX($BO49:$DW49,,U$8-1))</f>
        <v>34</v>
      </c>
      <c r="V49" s="173">
        <f ca="1">CHOOSE(V$6,SUMIFS(INDIRECT("EB[" &amp; V$12 &amp; "]"),EB[indic_nrg],$A48,EB[Nositel],$B49,EB[Výběr],1,EB[unit],"TJ"),INDEX($BO49:$DW49,,V$4),V$9/(INDEX(Roky_výhled,,V$8)-Last_Bil)*(INDEX($BO49:$DW49,,V$8)-INDEX($D49:$BL49,,$E$1))+INDEX($D49:$BL49,,$E$1),V$9/(INDEX(Roky_výhled,,V$8)-INDEX(Roky_výhled,,V$8-1))*(INDEX($BO49:$DW49,,V$8)-INDEX($BO49:$DW49,,V$8-1))+INDEX($BO49:$DW49,,V$8-1))</f>
        <v>37</v>
      </c>
      <c r="W49" s="173">
        <f ca="1">CHOOSE(W$6,SUMIFS(INDIRECT("EB[" &amp; W$12 &amp; "]"),EB[indic_nrg],$A48,EB[Nositel],$B49,EB[Výběr],1,EB[unit],"TJ"),INDEX($BO49:$DW49,,W$4),W$9/(INDEX(Roky_výhled,,W$8)-Last_Bil)*(INDEX($BO49:$DW49,,W$8)-INDEX($D49:$BL49,,$E$1))+INDEX($D49:$BL49,,$E$1),W$9/(INDEX(Roky_výhled,,W$8)-INDEX(Roky_výhled,,W$8-1))*(INDEX($BO49:$DW49,,W$8)-INDEX($BO49:$DW49,,W$8-1))+INDEX($BO49:$DW49,,W$8-1))</f>
        <v>14</v>
      </c>
      <c r="X49" s="173">
        <f ca="1">CHOOSE(X$6,SUMIFS(INDIRECT("EB[" &amp; X$12 &amp; "]"),EB[indic_nrg],$A48,EB[Nositel],$B49,EB[Výběr],1,EB[unit],"TJ"),INDEX($BO49:$DW49,,X$4),X$9/(INDEX(Roky_výhled,,X$8)-Last_Bil)*(INDEX($BO49:$DW49,,X$8)-INDEX($D49:$BL49,,$E$1))+INDEX($D49:$BL49,,$E$1),X$9/(INDEX(Roky_výhled,,X$8)-INDEX(Roky_výhled,,X$8-1))*(INDEX($BO49:$DW49,,X$8)-INDEX($BO49:$DW49,,X$8-1))+INDEX($BO49:$DW49,,X$8-1))</f>
        <v>14</v>
      </c>
      <c r="Y49" s="173">
        <f ca="1">CHOOSE(Y$6,SUMIFS(INDIRECT("EB[" &amp; Y$12 &amp; "]"),EB[indic_nrg],$A48,EB[Nositel],$B49,EB[Výběr],1,EB[unit],"TJ"),INDEX($BO49:$DW49,,Y$4),Y$9/(INDEX(Roky_výhled,,Y$8)-Last_Bil)*(INDEX($BO49:$DW49,,Y$8)-INDEX($D49:$BL49,,$E$1))+INDEX($D49:$BL49,,$E$1),Y$9/(INDEX(Roky_výhled,,Y$8)-INDEX(Roky_výhled,,Y$8-1))*(INDEX($BO49:$DW49,,Y$8)-INDEX($BO49:$DW49,,Y$8-1))+INDEX($BO49:$DW49,,Y$8-1))</f>
        <v>12</v>
      </c>
      <c r="Z49" s="173">
        <f ca="1">CHOOSE(Z$6,SUMIFS(INDIRECT("EB[" &amp; Z$12 &amp; "]"),EB[indic_nrg],$A48,EB[Nositel],$B49,EB[Výběr],1,EB[unit],"TJ"),INDEX($BO49:$DW49,,Z$4),Z$9/(INDEX(Roky_výhled,,Z$8)-Last_Bil)*(INDEX($BO49:$DW49,,Z$8)-INDEX($D49:$BL49,,$E$1))+INDEX($D49:$BL49,,$E$1),Z$9/(INDEX(Roky_výhled,,Z$8)-INDEX(Roky_výhled,,Z$8-1))*(INDEX($BO49:$DW49,,Z$8)-INDEX($BO49:$DW49,,Z$8-1))+INDEX($BO49:$DW49,,Z$8-1))</f>
        <v>13</v>
      </c>
      <c r="AA49" s="173">
        <f ca="1">CHOOSE(AA$6,SUMIFS(INDIRECT("EB[" &amp; AA$12 &amp; "]"),EB[indic_nrg],$A48,EB[Nositel],$B49,EB[Výběr],1,EB[unit],"TJ"),INDEX($BO49:$DW49,,AA$4),AA$9/(INDEX(Roky_výhled,,AA$8)-Last_Bil)*(INDEX($BO49:$DW49,,AA$8)-INDEX($D49:$BL49,,$E$1))+INDEX($D49:$BL49,,$E$1),AA$9/(INDEX(Roky_výhled,,AA$8)-INDEX(Roky_výhled,,AA$8-1))*(INDEX($BO49:$DW49,,AA$8)-INDEX($BO49:$DW49,,AA$8-1))+INDEX($BO49:$DW49,,AA$8-1))</f>
        <v>15</v>
      </c>
      <c r="AB49" s="173">
        <f ca="1">CHOOSE(AB$6,SUMIFS(INDIRECT("EB[" &amp; AB$12 &amp; "]"),EB[indic_nrg],$A48,EB[Nositel],$B49,EB[Výběr],1,EB[unit],"TJ"),INDEX($BO49:$DW49,,AB$4),AB$9/(INDEX(Roky_výhled,,AB$8)-Last_Bil)*(INDEX($BO49:$DW49,,AB$8)-INDEX($D49:$BL49,,$E$1))+INDEX($D49:$BL49,,$E$1),AB$9/(INDEX(Roky_výhled,,AB$8)-INDEX(Roky_výhled,,AB$8-1))*(INDEX($BO49:$DW49,,AB$8)-INDEX($BO49:$DW49,,AB$8-1))+INDEX($BO49:$DW49,,AB$8-1))</f>
        <v>37</v>
      </c>
      <c r="AC49" s="173">
        <f ca="1">CHOOSE(AC$6,SUMIFS(INDIRECT("EB[" &amp; AC$12 &amp; "]"),EB[indic_nrg],$A48,EB[Nositel],$B49,EB[Výběr],1,EB[unit],"TJ"),INDEX($BO49:$DW49,,AC$4),AC$9/(INDEX(Roky_výhled,,AC$8)-Last_Bil)*(INDEX($BO49:$DW49,,AC$8)-INDEX($D49:$BL49,,$E$1))+INDEX($D49:$BL49,,$E$1),AC$9/(INDEX(Roky_výhled,,AC$8)-INDEX(Roky_výhled,,AC$8-1))*(INDEX($BO49:$DW49,,AC$8)-INDEX($BO49:$DW49,,AC$8-1))+INDEX($BO49:$DW49,,AC$8-1))</f>
        <v>38</v>
      </c>
      <c r="AD49" s="173">
        <f ca="1">CHOOSE(AD$6,SUMIFS(INDIRECT("EB[" &amp; AD$12 &amp; "]"),EB[indic_nrg],$A48,EB[Nositel],$B49,EB[Výběr],1,EB[unit],"TJ"),INDEX($BO49:$DW49,,AD$4),AD$9/(INDEX(Roky_výhled,,AD$8)-Last_Bil)*(INDEX($BO49:$DW49,,AD$8)-INDEX($D49:$BL49,,$E$1))+INDEX($D49:$BL49,,$E$1),AD$9/(INDEX(Roky_výhled,,AD$8)-INDEX(Roky_výhled,,AD$8-1))*(INDEX($BO49:$DW49,,AD$8)-INDEX($BO49:$DW49,,AD$8-1))+INDEX($BO49:$DW49,,AD$8-1))</f>
        <v>30.4</v>
      </c>
      <c r="AE49" s="173">
        <f ca="1">CHOOSE(AE$6,SUMIFS(INDIRECT("EB[" &amp; AE$12 &amp; "]"),EB[indic_nrg],$A48,EB[Nositel],$B49,EB[Výběr],1,EB[unit],"TJ"),INDEX($BO49:$DW49,,AE$4),AE$9/(INDEX(Roky_výhled,,AE$8)-Last_Bil)*(INDEX($BO49:$DW49,,AE$8)-INDEX($D49:$BL49,,$E$1))+INDEX($D49:$BL49,,$E$1),AE$9/(INDEX(Roky_výhled,,AE$8)-INDEX(Roky_výhled,,AE$8-1))*(INDEX($BO49:$DW49,,AE$8)-INDEX($BO49:$DW49,,AE$8-1))+INDEX($BO49:$DW49,,AE$8-1))</f>
        <v>22.799999999999997</v>
      </c>
      <c r="AF49" s="173">
        <f ca="1">CHOOSE(AF$6,SUMIFS(INDIRECT("EB[" &amp; AF$12 &amp; "]"),EB[indic_nrg],$A48,EB[Nositel],$B49,EB[Výběr],1,EB[unit],"TJ"),INDEX($BO49:$DW49,,AF$4),AF$9/(INDEX(Roky_výhled,,AF$8)-Last_Bil)*(INDEX($BO49:$DW49,,AF$8)-INDEX($D49:$BL49,,$E$1))+INDEX($D49:$BL49,,$E$1),AF$9/(INDEX(Roky_výhled,,AF$8)-INDEX(Roky_výhled,,AF$8-1))*(INDEX($BO49:$DW49,,AF$8)-INDEX($BO49:$DW49,,AF$8-1))+INDEX($BO49:$DW49,,AF$8-1))</f>
        <v>15.2</v>
      </c>
      <c r="AG49" s="173">
        <f ca="1">CHOOSE(AG$6,SUMIFS(INDIRECT("EB[" &amp; AG$12 &amp; "]"),EB[indic_nrg],$A48,EB[Nositel],$B49,EB[Výběr],1,EB[unit],"TJ"),INDEX($BO49:$DW49,,AG$4),AG$9/(INDEX(Roky_výhled,,AG$8)-Last_Bil)*(INDEX($BO49:$DW49,,AG$8)-INDEX($D49:$BL49,,$E$1))+INDEX($D49:$BL49,,$E$1),AG$9/(INDEX(Roky_výhled,,AG$8)-INDEX(Roky_výhled,,AG$8-1))*(INDEX($BO49:$DW49,,AG$8)-INDEX($BO49:$DW49,,AG$8-1))+INDEX($BO49:$DW49,,AG$8-1))</f>
        <v>7.5999999999999979</v>
      </c>
      <c r="AH49" s="173">
        <f ca="1">CHOOSE(AH$6,SUMIFS(INDIRECT("EB[" &amp; AH$12 &amp; "]"),EB[indic_nrg],$A48,EB[Nositel],$B49,EB[Výběr],1,EB[unit],"TJ"),INDEX($BO49:$DW49,,AH$4),AH$9/(INDEX(Roky_výhled,,AH$8)-Last_Bil)*(INDEX($BO49:$DW49,,AH$8)-INDEX($D49:$BL49,,$E$1))+INDEX($D49:$BL49,,$E$1),AH$9/(INDEX(Roky_výhled,,AH$8)-INDEX(Roky_výhled,,AH$8-1))*(INDEX($BO49:$DW49,,AH$8)-INDEX($BO49:$DW49,,AH$8-1))+INDEX($BO49:$DW49,,AH$8-1))</f>
        <v>0</v>
      </c>
      <c r="AI49" s="173">
        <f ca="1">CHOOSE(AI$6,SUMIFS(INDIRECT("EB[" &amp; AI$12 &amp; "]"),EB[indic_nrg],$A48,EB[Nositel],$B49,EB[Výběr],1,EB[unit],"TJ"),INDEX($BO49:$DW49,,AI$4),AI$9/(INDEX(Roky_výhled,,AI$8)-Last_Bil)*(INDEX($BO49:$DW49,,AI$8)-INDEX($D49:$BL49,,$E$1))+INDEX($D49:$BL49,,$E$1),AI$9/(INDEX(Roky_výhled,,AI$8)-INDEX(Roky_výhled,,AI$8-1))*(INDEX($BO49:$DW49,,AI$8)-INDEX($BO49:$DW49,,AI$8-1))+INDEX($BO49:$DW49,,AI$8-1))</f>
        <v>0</v>
      </c>
      <c r="AJ49" s="173">
        <f ca="1">CHOOSE(AJ$6,SUMIFS(INDIRECT("EB[" &amp; AJ$12 &amp; "]"),EB[indic_nrg],$A48,EB[Nositel],$B49,EB[Výběr],1,EB[unit],"TJ"),INDEX($BO49:$DW49,,AJ$4),AJ$9/(INDEX(Roky_výhled,,AJ$8)-Last_Bil)*(INDEX($BO49:$DW49,,AJ$8)-INDEX($D49:$BL49,,$E$1))+INDEX($D49:$BL49,,$E$1),AJ$9/(INDEX(Roky_výhled,,AJ$8)-INDEX(Roky_výhled,,AJ$8-1))*(INDEX($BO49:$DW49,,AJ$8)-INDEX($BO49:$DW49,,AJ$8-1))+INDEX($BO49:$DW49,,AJ$8-1))</f>
        <v>0</v>
      </c>
      <c r="AK49" s="173">
        <f ca="1">CHOOSE(AK$6,SUMIFS(INDIRECT("EB[" &amp; AK$12 &amp; "]"),EB[indic_nrg],$A48,EB[Nositel],$B49,EB[Výběr],1,EB[unit],"TJ"),INDEX($BO49:$DW49,,AK$4),AK$9/(INDEX(Roky_výhled,,AK$8)-Last_Bil)*(INDEX($BO49:$DW49,,AK$8)-INDEX($D49:$BL49,,$E$1))+INDEX($D49:$BL49,,$E$1),AK$9/(INDEX(Roky_výhled,,AK$8)-INDEX(Roky_výhled,,AK$8-1))*(INDEX($BO49:$DW49,,AK$8)-INDEX($BO49:$DW49,,AK$8-1))+INDEX($BO49:$DW49,,AK$8-1))</f>
        <v>0</v>
      </c>
      <c r="AL49" s="173">
        <f ca="1">CHOOSE(AL$6,SUMIFS(INDIRECT("EB[" &amp; AL$12 &amp; "]"),EB[indic_nrg],$A48,EB[Nositel],$B49,EB[Výběr],1,EB[unit],"TJ"),INDEX($BO49:$DW49,,AL$4),AL$9/(INDEX(Roky_výhled,,AL$8)-Last_Bil)*(INDEX($BO49:$DW49,,AL$8)-INDEX($D49:$BL49,,$E$1))+INDEX($D49:$BL49,,$E$1),AL$9/(INDEX(Roky_výhled,,AL$8)-INDEX(Roky_výhled,,AL$8-1))*(INDEX($BO49:$DW49,,AL$8)-INDEX($BO49:$DW49,,AL$8-1))+INDEX($BO49:$DW49,,AL$8-1))</f>
        <v>0</v>
      </c>
      <c r="AM49" s="173">
        <f ca="1">CHOOSE(AM$6,SUMIFS(INDIRECT("EB[" &amp; AM$12 &amp; "]"),EB[indic_nrg],$A48,EB[Nositel],$B49,EB[Výběr],1,EB[unit],"TJ"),INDEX($BO49:$DW49,,AM$4),AM$9/(INDEX(Roky_výhled,,AM$8)-Last_Bil)*(INDEX($BO49:$DW49,,AM$8)-INDEX($D49:$BL49,,$E$1))+INDEX($D49:$BL49,,$E$1),AM$9/(INDEX(Roky_výhled,,AM$8)-INDEX(Roky_výhled,,AM$8-1))*(INDEX($BO49:$DW49,,AM$8)-INDEX($BO49:$DW49,,AM$8-1))+INDEX($BO49:$DW49,,AM$8-1))</f>
        <v>0</v>
      </c>
      <c r="AN49" s="173">
        <f ca="1">CHOOSE(AN$6,SUMIFS(INDIRECT("EB[" &amp; AN$12 &amp; "]"),EB[indic_nrg],$A48,EB[Nositel],$B49,EB[Výběr],1,EB[unit],"TJ"),INDEX($BO49:$DW49,,AN$4),AN$9/(INDEX(Roky_výhled,,AN$8)-Last_Bil)*(INDEX($BO49:$DW49,,AN$8)-INDEX($D49:$BL49,,$E$1))+INDEX($D49:$BL49,,$E$1),AN$9/(INDEX(Roky_výhled,,AN$8)-INDEX(Roky_výhled,,AN$8-1))*(INDEX($BO49:$DW49,,AN$8)-INDEX($BO49:$DW49,,AN$8-1))+INDEX($BO49:$DW49,,AN$8-1))</f>
        <v>0</v>
      </c>
      <c r="AO49" s="173">
        <f ca="1">CHOOSE(AO$6,SUMIFS(INDIRECT("EB[" &amp; AO$12 &amp; "]"),EB[indic_nrg],$A48,EB[Nositel],$B49,EB[Výběr],1,EB[unit],"TJ"),INDEX($BO49:$DW49,,AO$4),AO$9/(INDEX(Roky_výhled,,AO$8)-Last_Bil)*(INDEX($BO49:$DW49,,AO$8)-INDEX($D49:$BL49,,$E$1))+INDEX($D49:$BL49,,$E$1),AO$9/(INDEX(Roky_výhled,,AO$8)-INDEX(Roky_výhled,,AO$8-1))*(INDEX($BO49:$DW49,,AO$8)-INDEX($BO49:$DW49,,AO$8-1))+INDEX($BO49:$DW49,,AO$8-1))</f>
        <v>0</v>
      </c>
      <c r="AP49" s="173">
        <f ca="1">CHOOSE(AP$6,SUMIFS(INDIRECT("EB[" &amp; AP$12 &amp; "]"),EB[indic_nrg],$A48,EB[Nositel],$B49,EB[Výběr],1,EB[unit],"TJ"),INDEX($BO49:$DW49,,AP$4),AP$9/(INDEX(Roky_výhled,,AP$8)-Last_Bil)*(INDEX($BO49:$DW49,,AP$8)-INDEX($D49:$BL49,,$E$1))+INDEX($D49:$BL49,,$E$1),AP$9/(INDEX(Roky_výhled,,AP$8)-INDEX(Roky_výhled,,AP$8-1))*(INDEX($BO49:$DW49,,AP$8)-INDEX($BO49:$DW49,,AP$8-1))+INDEX($BO49:$DW49,,AP$8-1))</f>
        <v>0</v>
      </c>
      <c r="AQ49" s="173">
        <f ca="1">CHOOSE(AQ$6,SUMIFS(INDIRECT("EB[" &amp; AQ$12 &amp; "]"),EB[indic_nrg],$A48,EB[Nositel],$B49,EB[Výběr],1,EB[unit],"TJ"),INDEX($BO49:$DW49,,AQ$4),AQ$9/(INDEX(Roky_výhled,,AQ$8)-Last_Bil)*(INDEX($BO49:$DW49,,AQ$8)-INDEX($D49:$BL49,,$E$1))+INDEX($D49:$BL49,,$E$1),AQ$9/(INDEX(Roky_výhled,,AQ$8)-INDEX(Roky_výhled,,AQ$8-1))*(INDEX($BO49:$DW49,,AQ$8)-INDEX($BO49:$DW49,,AQ$8-1))+INDEX($BO49:$DW49,,AQ$8-1))</f>
        <v>0</v>
      </c>
      <c r="AR49" s="173">
        <f ca="1">CHOOSE(AR$6,SUMIFS(INDIRECT("EB[" &amp; AR$12 &amp; "]"),EB[indic_nrg],$A48,EB[Nositel],$B49,EB[Výběr],1,EB[unit],"TJ"),INDEX($BO49:$DW49,,AR$4),AR$9/(INDEX(Roky_výhled,,AR$8)-Last_Bil)*(INDEX($BO49:$DW49,,AR$8)-INDEX($D49:$BL49,,$E$1))+INDEX($D49:$BL49,,$E$1),AR$9/(INDEX(Roky_výhled,,AR$8)-INDEX(Roky_výhled,,AR$8-1))*(INDEX($BO49:$DW49,,AR$8)-INDEX($BO49:$DW49,,AR$8-1))+INDEX($BO49:$DW49,,AR$8-1))</f>
        <v>0</v>
      </c>
      <c r="AS49" s="173">
        <f ca="1">CHOOSE(AS$6,SUMIFS(INDIRECT("EB[" &amp; AS$12 &amp; "]"),EB[indic_nrg],$A48,EB[Nositel],$B49,EB[Výběr],1,EB[unit],"TJ"),INDEX($BO49:$DW49,,AS$4),AS$9/(INDEX(Roky_výhled,,AS$8)-Last_Bil)*(INDEX($BO49:$DW49,,AS$8)-INDEX($D49:$BL49,,$E$1))+INDEX($D49:$BL49,,$E$1),AS$9/(INDEX(Roky_výhled,,AS$8)-INDEX(Roky_výhled,,AS$8-1))*(INDEX($BO49:$DW49,,AS$8)-INDEX($BO49:$DW49,,AS$8-1))+INDEX($BO49:$DW49,,AS$8-1))</f>
        <v>0</v>
      </c>
      <c r="AT49" s="173">
        <f ca="1">CHOOSE(AT$6,SUMIFS(INDIRECT("EB[" &amp; AT$12 &amp; "]"),EB[indic_nrg],$A48,EB[Nositel],$B49,EB[Výběr],1,EB[unit],"TJ"),INDEX($BO49:$DW49,,AT$4),AT$9/(INDEX(Roky_výhled,,AT$8)-Last_Bil)*(INDEX($BO49:$DW49,,AT$8)-INDEX($D49:$BL49,,$E$1))+INDEX($D49:$BL49,,$E$1),AT$9/(INDEX(Roky_výhled,,AT$8)-INDEX(Roky_výhled,,AT$8-1))*(INDEX($BO49:$DW49,,AT$8)-INDEX($BO49:$DW49,,AT$8-1))+INDEX($BO49:$DW49,,AT$8-1))</f>
        <v>0</v>
      </c>
      <c r="AU49" s="173">
        <f ca="1">CHOOSE(AU$6,SUMIFS(INDIRECT("EB[" &amp; AU$12 &amp; "]"),EB[indic_nrg],$A48,EB[Nositel],$B49,EB[Výběr],1,EB[unit],"TJ"),INDEX($BO49:$DW49,,AU$4),AU$9/(INDEX(Roky_výhled,,AU$8)-Last_Bil)*(INDEX($BO49:$DW49,,AU$8)-INDEX($D49:$BL49,,$E$1))+INDEX($D49:$BL49,,$E$1),AU$9/(INDEX(Roky_výhled,,AU$8)-INDEX(Roky_výhled,,AU$8-1))*(INDEX($BO49:$DW49,,AU$8)-INDEX($BO49:$DW49,,AU$8-1))+INDEX($BO49:$DW49,,AU$8-1))</f>
        <v>0</v>
      </c>
      <c r="AV49" s="173">
        <f ca="1">CHOOSE(AV$6,SUMIFS(INDIRECT("EB[" &amp; AV$12 &amp; "]"),EB[indic_nrg],$A48,EB[Nositel],$B49,EB[Výběr],1,EB[unit],"TJ"),INDEX($BO49:$DW49,,AV$4),AV$9/(INDEX(Roky_výhled,,AV$8)-Last_Bil)*(INDEX($BO49:$DW49,,AV$8)-INDEX($D49:$BL49,,$E$1))+INDEX($D49:$BL49,,$E$1),AV$9/(INDEX(Roky_výhled,,AV$8)-INDEX(Roky_výhled,,AV$8-1))*(INDEX($BO49:$DW49,,AV$8)-INDEX($BO49:$DW49,,AV$8-1))+INDEX($BO49:$DW49,,AV$8-1))</f>
        <v>0</v>
      </c>
      <c r="AW49" s="173">
        <f ca="1">CHOOSE(AW$6,SUMIFS(INDIRECT("EB[" &amp; AW$12 &amp; "]"),EB[indic_nrg],$A48,EB[Nositel],$B49,EB[Výběr],1,EB[unit],"TJ"),INDEX($BO49:$DW49,,AW$4),AW$9/(INDEX(Roky_výhled,,AW$8)-Last_Bil)*(INDEX($BO49:$DW49,,AW$8)-INDEX($D49:$BL49,,$E$1))+INDEX($D49:$BL49,,$E$1),AW$9/(INDEX(Roky_výhled,,AW$8)-INDEX(Roky_výhled,,AW$8-1))*(INDEX($BO49:$DW49,,AW$8)-INDEX($BO49:$DW49,,AW$8-1))+INDEX($BO49:$DW49,,AW$8-1))</f>
        <v>0</v>
      </c>
      <c r="AX49" s="173">
        <f ca="1">CHOOSE(AX$6,SUMIFS(INDIRECT("EB[" &amp; AX$12 &amp; "]"),EB[indic_nrg],$A48,EB[Nositel],$B49,EB[Výběr],1,EB[unit],"TJ"),INDEX($BO49:$DW49,,AX$4),AX$9/(INDEX(Roky_výhled,,AX$8)-Last_Bil)*(INDEX($BO49:$DW49,,AX$8)-INDEX($D49:$BL49,,$E$1))+INDEX($D49:$BL49,,$E$1),AX$9/(INDEX(Roky_výhled,,AX$8)-INDEX(Roky_výhled,,AX$8-1))*(INDEX($BO49:$DW49,,AX$8)-INDEX($BO49:$DW49,,AX$8-1))+INDEX($BO49:$DW49,,AX$8-1))</f>
        <v>0</v>
      </c>
      <c r="AY49" s="173">
        <f ca="1">CHOOSE(AY$6,SUMIFS(INDIRECT("EB[" &amp; AY$12 &amp; "]"),EB[indic_nrg],$A48,EB[Nositel],$B49,EB[Výběr],1,EB[unit],"TJ"),INDEX($BO49:$DW49,,AY$4),AY$9/(INDEX(Roky_výhled,,AY$8)-Last_Bil)*(INDEX($BO49:$DW49,,AY$8)-INDEX($D49:$BL49,,$E$1))+INDEX($D49:$BL49,,$E$1),AY$9/(INDEX(Roky_výhled,,AY$8)-INDEX(Roky_výhled,,AY$8-1))*(INDEX($BO49:$DW49,,AY$8)-INDEX($BO49:$DW49,,AY$8-1))+INDEX($BO49:$DW49,,AY$8-1))</f>
        <v>0</v>
      </c>
      <c r="AZ49" s="173">
        <f ca="1">CHOOSE(AZ$6,SUMIFS(INDIRECT("EB[" &amp; AZ$12 &amp; "]"),EB[indic_nrg],$A48,EB[Nositel],$B49,EB[Výběr],1,EB[unit],"TJ"),INDEX($BO49:$DW49,,AZ$4),AZ$9/(INDEX(Roky_výhled,,AZ$8)-Last_Bil)*(INDEX($BO49:$DW49,,AZ$8)-INDEX($D49:$BL49,,$E$1))+INDEX($D49:$BL49,,$E$1),AZ$9/(INDEX(Roky_výhled,,AZ$8)-INDEX(Roky_výhled,,AZ$8-1))*(INDEX($BO49:$DW49,,AZ$8)-INDEX($BO49:$DW49,,AZ$8-1))+INDEX($BO49:$DW49,,AZ$8-1))</f>
        <v>0</v>
      </c>
      <c r="BA49" s="173">
        <f ca="1">CHOOSE(BA$6,SUMIFS(INDIRECT("EB[" &amp; BA$12 &amp; "]"),EB[indic_nrg],$A48,EB[Nositel],$B49,EB[Výběr],1,EB[unit],"TJ"),INDEX($BO49:$DW49,,BA$4),BA$9/(INDEX(Roky_výhled,,BA$8)-Last_Bil)*(INDEX($BO49:$DW49,,BA$8)-INDEX($D49:$BL49,,$E$1))+INDEX($D49:$BL49,,$E$1),BA$9/(INDEX(Roky_výhled,,BA$8)-INDEX(Roky_výhled,,BA$8-1))*(INDEX($BO49:$DW49,,BA$8)-INDEX($BO49:$DW49,,BA$8-1))+INDEX($BO49:$DW49,,BA$8-1))</f>
        <v>0</v>
      </c>
      <c r="BB49" s="173">
        <f ca="1">CHOOSE(BB$6,SUMIFS(INDIRECT("EB[" &amp; BB$12 &amp; "]"),EB[indic_nrg],$A48,EB[Nositel],$B49,EB[Výběr],1,EB[unit],"TJ"),INDEX($BO49:$DW49,,BB$4),BB$9/(INDEX(Roky_výhled,,BB$8)-Last_Bil)*(INDEX($BO49:$DW49,,BB$8)-INDEX($D49:$BL49,,$E$1))+INDEX($D49:$BL49,,$E$1),BB$9/(INDEX(Roky_výhled,,BB$8)-INDEX(Roky_výhled,,BB$8-1))*(INDEX($BO49:$DW49,,BB$8)-INDEX($BO49:$DW49,,BB$8-1))+INDEX($BO49:$DW49,,BB$8-1))</f>
        <v>0</v>
      </c>
      <c r="BC49" s="173">
        <f ca="1">CHOOSE(BC$6,SUMIFS(INDIRECT("EB[" &amp; BC$12 &amp; "]"),EB[indic_nrg],$A48,EB[Nositel],$B49,EB[Výběr],1,EB[unit],"TJ"),INDEX($BO49:$DW49,,BC$4),BC$9/(INDEX(Roky_výhled,,BC$8)-Last_Bil)*(INDEX($BO49:$DW49,,BC$8)-INDEX($D49:$BL49,,$E$1))+INDEX($D49:$BL49,,$E$1),BC$9/(INDEX(Roky_výhled,,BC$8)-INDEX(Roky_výhled,,BC$8-1))*(INDEX($BO49:$DW49,,BC$8)-INDEX($BO49:$DW49,,BC$8-1))+INDEX($BO49:$DW49,,BC$8-1))</f>
        <v>0</v>
      </c>
      <c r="BD49" s="173">
        <f ca="1">CHOOSE(BD$6,SUMIFS(INDIRECT("EB[" &amp; BD$12 &amp; "]"),EB[indic_nrg],$A48,EB[Nositel],$B49,EB[Výběr],1,EB[unit],"TJ"),INDEX($BO49:$DW49,,BD$4),BD$9/(INDEX(Roky_výhled,,BD$8)-Last_Bil)*(INDEX($BO49:$DW49,,BD$8)-INDEX($D49:$BL49,,$E$1))+INDEX($D49:$BL49,,$E$1),BD$9/(INDEX(Roky_výhled,,BD$8)-INDEX(Roky_výhled,,BD$8-1))*(INDEX($BO49:$DW49,,BD$8)-INDEX($BO49:$DW49,,BD$8-1))+INDEX($BO49:$DW49,,BD$8-1))</f>
        <v>0</v>
      </c>
      <c r="BE49" s="173">
        <f ca="1">CHOOSE(BE$6,SUMIFS(INDIRECT("EB[" &amp; BE$12 &amp; "]"),EB[indic_nrg],$A48,EB[Nositel],$B49,EB[Výběr],1,EB[unit],"TJ"),INDEX($BO49:$DW49,,BE$4),BE$9/(INDEX(Roky_výhled,,BE$8)-Last_Bil)*(INDEX($BO49:$DW49,,BE$8)-INDEX($D49:$BL49,,$E$1))+INDEX($D49:$BL49,,$E$1),BE$9/(INDEX(Roky_výhled,,BE$8)-INDEX(Roky_výhled,,BE$8-1))*(INDEX($BO49:$DW49,,BE$8)-INDEX($BO49:$DW49,,BE$8-1))+INDEX($BO49:$DW49,,BE$8-1))</f>
        <v>0</v>
      </c>
      <c r="BF49" s="173">
        <f ca="1">CHOOSE(BF$6,SUMIFS(INDIRECT("EB[" &amp; BF$12 &amp; "]"),EB[indic_nrg],$A48,EB[Nositel],$B49,EB[Výběr],1,EB[unit],"TJ"),INDEX($BO49:$DW49,,BF$4),BF$9/(INDEX(Roky_výhled,,BF$8)-Last_Bil)*(INDEX($BO49:$DW49,,BF$8)-INDEX($D49:$BL49,,$E$1))+INDEX($D49:$BL49,,$E$1),BF$9/(INDEX(Roky_výhled,,BF$8)-INDEX(Roky_výhled,,BF$8-1))*(INDEX($BO49:$DW49,,BF$8)-INDEX($BO49:$DW49,,BF$8-1))+INDEX($BO49:$DW49,,BF$8-1))</f>
        <v>0</v>
      </c>
      <c r="BG49" s="173">
        <f ca="1">CHOOSE(BG$6,SUMIFS(INDIRECT("EB[" &amp; BG$12 &amp; "]"),EB[indic_nrg],$A48,EB[Nositel],$B49,EB[Výběr],1,EB[unit],"TJ"),INDEX($BO49:$DW49,,BG$4),BG$9/(INDEX(Roky_výhled,,BG$8)-Last_Bil)*(INDEX($BO49:$DW49,,BG$8)-INDEX($D49:$BL49,,$E$1))+INDEX($D49:$BL49,,$E$1),BG$9/(INDEX(Roky_výhled,,BG$8)-INDEX(Roky_výhled,,BG$8-1))*(INDEX($BO49:$DW49,,BG$8)-INDEX($BO49:$DW49,,BG$8-1))+INDEX($BO49:$DW49,,BG$8-1))</f>
        <v>0</v>
      </c>
      <c r="BH49" s="173">
        <f ca="1">CHOOSE(BH$6,SUMIFS(INDIRECT("EB[" &amp; BH$12 &amp; "]"),EB[indic_nrg],$A48,EB[Nositel],$B49,EB[Výběr],1,EB[unit],"TJ"),INDEX($BO49:$DW49,,BH$4),BH$9/(INDEX(Roky_výhled,,BH$8)-Last_Bil)*(INDEX($BO49:$DW49,,BH$8)-INDEX($D49:$BL49,,$E$1))+INDEX($D49:$BL49,,$E$1),BH$9/(INDEX(Roky_výhled,,BH$8)-INDEX(Roky_výhled,,BH$8-1))*(INDEX($BO49:$DW49,,BH$8)-INDEX($BO49:$DW49,,BH$8-1))+INDEX($BO49:$DW49,,BH$8-1))</f>
        <v>0</v>
      </c>
      <c r="BI49" s="173">
        <f ca="1">CHOOSE(BI$6,SUMIFS(INDIRECT("EB[" &amp; BI$12 &amp; "]"),EB[indic_nrg],$A48,EB[Nositel],$B49,EB[Výběr],1,EB[unit],"TJ"),INDEX($BO49:$DW49,,BI$4),BI$9/(INDEX(Roky_výhled,,BI$8)-Last_Bil)*(INDEX($BO49:$DW49,,BI$8)-INDEX($D49:$BL49,,$E$1))+INDEX($D49:$BL49,,$E$1),BI$9/(INDEX(Roky_výhled,,BI$8)-INDEX(Roky_výhled,,BI$8-1))*(INDEX($BO49:$DW49,,BI$8)-INDEX($BO49:$DW49,,BI$8-1))+INDEX($BO49:$DW49,,BI$8-1))</f>
        <v>0</v>
      </c>
      <c r="BJ49" s="173">
        <f ca="1">CHOOSE(BJ$6,SUMIFS(INDIRECT("EB[" &amp; BJ$12 &amp; "]"),EB[indic_nrg],$A48,EB[Nositel],$B49,EB[Výběr],1,EB[unit],"TJ"),INDEX($BO49:$DW49,,BJ$4),BJ$9/(INDEX(Roky_výhled,,BJ$8)-Last_Bil)*(INDEX($BO49:$DW49,,BJ$8)-INDEX($D49:$BL49,,$E$1))+INDEX($D49:$BL49,,$E$1),BJ$9/(INDEX(Roky_výhled,,BJ$8)-INDEX(Roky_výhled,,BJ$8-1))*(INDEX($BO49:$DW49,,BJ$8)-INDEX($BO49:$DW49,,BJ$8-1))+INDEX($BO49:$DW49,,BJ$8-1))</f>
        <v>0</v>
      </c>
      <c r="BK49" s="173">
        <f ca="1">CHOOSE(BK$6,SUMIFS(INDIRECT("EB[" &amp; BK$12 &amp; "]"),EB[indic_nrg],$A48,EB[Nositel],$B49,EB[Výběr],1,EB[unit],"TJ"),INDEX($BO49:$DW49,,BK$4),BK$9/(INDEX(Roky_výhled,,BK$8)-Last_Bil)*(INDEX($BO49:$DW49,,BK$8)-INDEX($D49:$BL49,,$E$1))+INDEX($D49:$BL49,,$E$1),BK$9/(INDEX(Roky_výhled,,BK$8)-INDEX(Roky_výhled,,BK$8-1))*(INDEX($BO49:$DW49,,BK$8)-INDEX($BO49:$DW49,,BK$8-1))+INDEX($BO49:$DW49,,BK$8-1))</f>
        <v>0</v>
      </c>
      <c r="BL49" s="174">
        <f ca="1">CHOOSE(BL$6,SUMIFS(INDIRECT("EB[" &amp; BL$12 &amp; "]"),EB[indic_nrg],$A48,EB[Nositel],$B49,EB[Výběr],1,EB[unit],"TJ"),INDEX($BO49:$DW49,,BL$4),BL$9/(INDEX(Roky_výhled,,BL$8)-Last_Bil)*(INDEX($BO49:$DW49,,BL$8)-INDEX($D49:$BL49,,$E$1))+INDEX($D49:$BL49,,$E$1),BL$9/(INDEX(Roky_výhled,,BL$8)-INDEX(Roky_výhled,,BL$8-1))*(INDEX($BO49:$DW49,,BL$8)-INDEX($BO49:$DW49,,BL$8-1))+INDEX($BO49:$DW49,,BL$8-1))</f>
        <v>0</v>
      </c>
      <c r="BM49"/>
      <c r="BN49" s="220" t="str">
        <f t="shared" ref="BN49:BN63" si="161">C49</f>
        <v>Tuhá paliva</v>
      </c>
      <c r="BO49" s="282">
        <v>0</v>
      </c>
      <c r="BP49" s="283">
        <v>0</v>
      </c>
      <c r="BQ49" s="283">
        <v>0</v>
      </c>
      <c r="BR49" s="283">
        <v>0</v>
      </c>
      <c r="BS49" s="283">
        <v>0</v>
      </c>
      <c r="BT49" s="283">
        <v>0</v>
      </c>
      <c r="BU49" s="283">
        <v>0</v>
      </c>
      <c r="BV49" s="283">
        <v>0</v>
      </c>
      <c r="BW49" s="283">
        <v>0</v>
      </c>
      <c r="BX49" s="283">
        <v>0</v>
      </c>
      <c r="BY49" s="284">
        <v>0</v>
      </c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  <c r="CL49" s="281"/>
      <c r="CM49" s="281"/>
      <c r="CN49" s="281"/>
      <c r="CO49" s="281"/>
      <c r="CP49" s="281"/>
      <c r="CQ49" s="281"/>
      <c r="CR49" s="281"/>
      <c r="CS49" s="281"/>
      <c r="CT49" s="281"/>
      <c r="CU49" s="281"/>
      <c r="CV49" s="281"/>
      <c r="CW49" s="281"/>
      <c r="CX49" s="281"/>
      <c r="CY49" s="281"/>
      <c r="CZ49" s="281"/>
      <c r="DA49" s="281"/>
      <c r="DB49" s="281"/>
      <c r="DC49" s="281"/>
      <c r="DD49" s="281"/>
      <c r="DE49" s="281"/>
      <c r="DF49" s="281"/>
      <c r="DG49" s="281"/>
      <c r="DH49" s="281"/>
      <c r="DI49" s="281"/>
      <c r="DJ49" s="281"/>
      <c r="DK49" s="281"/>
      <c r="DL49" s="281"/>
      <c r="DM49" s="281"/>
      <c r="DN49" s="281"/>
      <c r="DO49" s="281"/>
      <c r="DP49" s="281"/>
      <c r="DQ49" s="281"/>
      <c r="DR49" s="281"/>
      <c r="DS49" s="281"/>
      <c r="DT49" s="281"/>
      <c r="DU49" s="281"/>
      <c r="DV49" s="281"/>
      <c r="DW49" s="281"/>
    </row>
    <row r="50" spans="1:127" s="196" customFormat="1" x14ac:dyDescent="0.25">
      <c r="A50" s="196" t="str">
        <f t="shared" ref="A50:A62" si="162">A49</f>
        <v>B_101900</v>
      </c>
      <c r="B50" t="s">
        <v>3129</v>
      </c>
      <c r="C50" s="179" t="str">
        <f t="shared" si="160"/>
        <v>Kapalná paliva</v>
      </c>
      <c r="D50" s="215">
        <f ca="1">CHOOSE(D$6,SUMIFS(INDIRECT("EB[" &amp; D$12 &amp; "]"),EB[indic_nrg],$A49,EB[Nositel],$B50,EB[Výběr],1,EB[unit],"TJ"),INDEX($BO50:$DW50,,D$4),D$9/(INDEX(Roky_výhled,,D$8)-Last_Bil)*(INDEX($BO50:$DW50,,D$8)-INDEX($D50:$BL50,,$E$1))+INDEX($D50:$BL50,,$E$1),D$9/(INDEX(Roky_výhled,,D$8)-INDEX(Roky_výhled,,D$8-1))*(INDEX($BO50:$DW50,,D$8)-INDEX($BO50:$DW50,,D$8-1))+INDEX($BO50:$DW50,,D$8-1))</f>
        <v>105519</v>
      </c>
      <c r="E50" s="173">
        <f ca="1">CHOOSE(E$6,SUMIFS(INDIRECT("EB[" &amp; E$12 &amp; "]"),EB[indic_nrg],$A49,EB[Nositel],$B50,EB[Výběr],1,EB[unit],"TJ"),INDEX($BO50:$DW50,,E$4),E$9/(INDEX(Roky_výhled,,E$8)-Last_Bil)*(INDEX($BO50:$DW50,,E$8)-INDEX($D50:$BL50,,$E$1))+INDEX($D50:$BL50,,$E$1),E$9/(INDEX(Roky_výhled,,E$8)-INDEX(Roky_výhled,,E$8-1))*(INDEX($BO50:$DW50,,E$8)-INDEX($BO50:$DW50,,E$8-1))+INDEX($BO50:$DW50,,E$8-1))</f>
        <v>92146</v>
      </c>
      <c r="F50" s="173">
        <f ca="1">CHOOSE(F$6,SUMIFS(INDIRECT("EB[" &amp; F$12 &amp; "]"),EB[indic_nrg],$A49,EB[Nositel],$B50,EB[Výběr],1,EB[unit],"TJ"),INDEX($BO50:$DW50,,F$4),F$9/(INDEX(Roky_výhled,,F$8)-Last_Bil)*(INDEX($BO50:$DW50,,F$8)-INDEX($D50:$BL50,,$E$1))+INDEX($D50:$BL50,,$E$1),F$9/(INDEX(Roky_výhled,,F$8)-INDEX(Roky_výhled,,F$8-1))*(INDEX($BO50:$DW50,,F$8)-INDEX($BO50:$DW50,,F$8-1))+INDEX($BO50:$DW50,,F$8-1))</f>
        <v>114823</v>
      </c>
      <c r="G50" s="173">
        <f ca="1">CHOOSE(G$6,SUMIFS(INDIRECT("EB[" &amp; G$12 &amp; "]"),EB[indic_nrg],$A49,EB[Nositel],$B50,EB[Výběr],1,EB[unit],"TJ"),INDEX($BO50:$DW50,,G$4),G$9/(INDEX(Roky_výhled,,G$8)-Last_Bil)*(INDEX($BO50:$DW50,,G$8)-INDEX($D50:$BL50,,$E$1))+INDEX($D50:$BL50,,$E$1),G$9/(INDEX(Roky_výhled,,G$8)-INDEX(Roky_výhled,,G$8-1))*(INDEX($BO50:$DW50,,G$8)-INDEX($BO50:$DW50,,G$8-1))+INDEX($BO50:$DW50,,G$8-1))</f>
        <v>114577</v>
      </c>
      <c r="H50" s="173">
        <f ca="1">CHOOSE(H$6,SUMIFS(INDIRECT("EB[" &amp; H$12 &amp; "]"),EB[indic_nrg],$A49,EB[Nositel],$B50,EB[Výběr],1,EB[unit],"TJ"),INDEX($BO50:$DW50,,H$4),H$9/(INDEX(Roky_výhled,,H$8)-Last_Bil)*(INDEX($BO50:$DW50,,H$8)-INDEX($D50:$BL50,,$E$1))+INDEX($D50:$BL50,,$E$1),H$9/(INDEX(Roky_výhled,,H$8)-INDEX(Roky_výhled,,H$8-1))*(INDEX($BO50:$DW50,,H$8)-INDEX($BO50:$DW50,,H$8-1))+INDEX($BO50:$DW50,,H$8-1))</f>
        <v>125810</v>
      </c>
      <c r="I50" s="173">
        <f ca="1">CHOOSE(I$6,SUMIFS(INDIRECT("EB[" &amp; I$12 &amp; "]"),EB[indic_nrg],$A49,EB[Nositel],$B50,EB[Výběr],1,EB[unit],"TJ"),INDEX($BO50:$DW50,,I$4),I$9/(INDEX(Roky_výhled,,I$8)-Last_Bil)*(INDEX($BO50:$DW50,,I$8)-INDEX($D50:$BL50,,$E$1))+INDEX($D50:$BL50,,$E$1),I$9/(INDEX(Roky_výhled,,I$8)-INDEX(Roky_výhled,,I$8-1))*(INDEX($BO50:$DW50,,I$8)-INDEX($BO50:$DW50,,I$8-1))+INDEX($BO50:$DW50,,I$8-1))</f>
        <v>108920</v>
      </c>
      <c r="J50" s="173">
        <f ca="1">CHOOSE(J$6,SUMIFS(INDIRECT("EB[" &amp; J$12 &amp; "]"),EB[indic_nrg],$A49,EB[Nositel],$B50,EB[Výběr],1,EB[unit],"TJ"),INDEX($BO50:$DW50,,J$4),J$9/(INDEX(Roky_výhled,,J$8)-Last_Bil)*(INDEX($BO50:$DW50,,J$8)-INDEX($D50:$BL50,,$E$1))+INDEX($D50:$BL50,,$E$1),J$9/(INDEX(Roky_výhled,,J$8)-INDEX(Roky_výhled,,J$8-1))*(INDEX($BO50:$DW50,,J$8)-INDEX($BO50:$DW50,,J$8-1))+INDEX($BO50:$DW50,,J$8-1))</f>
        <v>144566</v>
      </c>
      <c r="K50" s="173">
        <f ca="1">CHOOSE(K$6,SUMIFS(INDIRECT("EB[" &amp; K$12 &amp; "]"),EB[indic_nrg],$A49,EB[Nositel],$B50,EB[Výběr],1,EB[unit],"TJ"),INDEX($BO50:$DW50,,K$4),K$9/(INDEX(Roky_výhled,,K$8)-Last_Bil)*(INDEX($BO50:$DW50,,K$8)-INDEX($D50:$BL50,,$E$1))+INDEX($D50:$BL50,,$E$1),K$9/(INDEX(Roky_výhled,,K$8)-INDEX(Roky_výhled,,K$8-1))*(INDEX($BO50:$DW50,,K$8)-INDEX($BO50:$DW50,,K$8-1))+INDEX($BO50:$DW50,,K$8-1))</f>
        <v>148932</v>
      </c>
      <c r="L50" s="173">
        <f ca="1">CHOOSE(L$6,SUMIFS(INDIRECT("EB[" &amp; L$12 &amp; "]"),EB[indic_nrg],$A49,EB[Nositel],$B50,EB[Výběr],1,EB[unit],"TJ"),INDEX($BO50:$DW50,,L$4),L$9/(INDEX(Roky_výhled,,L$8)-Last_Bil)*(INDEX($BO50:$DW50,,L$8)-INDEX($D50:$BL50,,$E$1))+INDEX($D50:$BL50,,$E$1),L$9/(INDEX(Roky_výhled,,L$8)-INDEX(Roky_výhled,,L$8-1))*(INDEX($BO50:$DW50,,L$8)-INDEX($BO50:$DW50,,L$8-1))+INDEX($BO50:$DW50,,L$8-1))</f>
        <v>152444</v>
      </c>
      <c r="M50" s="173">
        <f ca="1">CHOOSE(M$6,SUMIFS(INDIRECT("EB[" &amp; M$12 &amp; "]"),EB[indic_nrg],$A49,EB[Nositel],$B50,EB[Výběr],1,EB[unit],"TJ"),INDEX($BO50:$DW50,,M$4),M$9/(INDEX(Roky_výhled,,M$8)-Last_Bil)*(INDEX($BO50:$DW50,,M$8)-INDEX($D50:$BL50,,$E$1))+INDEX($D50:$BL50,,$E$1),M$9/(INDEX(Roky_výhled,,M$8)-INDEX(Roky_výhled,,M$8-1))*(INDEX($BO50:$DW50,,M$8)-INDEX($BO50:$DW50,,M$8-1))+INDEX($BO50:$DW50,,M$8-1))</f>
        <v>168268</v>
      </c>
      <c r="N50" s="173">
        <f ca="1">CHOOSE(N$6,SUMIFS(INDIRECT("EB[" &amp; N$12 &amp; "]"),EB[indic_nrg],$A49,EB[Nositel],$B50,EB[Výběr],1,EB[unit],"TJ"),INDEX($BO50:$DW50,,N$4),N$9/(INDEX(Roky_výhled,,N$8)-Last_Bil)*(INDEX($BO50:$DW50,,N$8)-INDEX($D50:$BL50,,$E$1))+INDEX($D50:$BL50,,$E$1),N$9/(INDEX(Roky_výhled,,N$8)-INDEX(Roky_výhled,,N$8-1))*(INDEX($BO50:$DW50,,N$8)-INDEX($BO50:$DW50,,N$8-1))+INDEX($BO50:$DW50,,N$8-1))</f>
        <v>170668</v>
      </c>
      <c r="O50" s="173">
        <f ca="1">CHOOSE(O$6,SUMIFS(INDIRECT("EB[" &amp; O$12 &amp; "]"),EB[indic_nrg],$A49,EB[Nositel],$B50,EB[Výběr],1,EB[unit],"TJ"),INDEX($BO50:$DW50,,O$4),O$9/(INDEX(Roky_výhled,,O$8)-Last_Bil)*(INDEX($BO50:$DW50,,O$8)-INDEX($D50:$BL50,,$E$1))+INDEX($D50:$BL50,,$E$1),O$9/(INDEX(Roky_výhled,,O$8)-INDEX(Roky_výhled,,O$8-1))*(INDEX($BO50:$DW50,,O$8)-INDEX($BO50:$DW50,,O$8-1))+INDEX($BO50:$DW50,,O$8-1))</f>
        <v>180867</v>
      </c>
      <c r="P50" s="173">
        <f ca="1">CHOOSE(P$6,SUMIFS(INDIRECT("EB[" &amp; P$12 &amp; "]"),EB[indic_nrg],$A49,EB[Nositel],$B50,EB[Výběr],1,EB[unit],"TJ"),INDEX($BO50:$DW50,,P$4),P$9/(INDEX(Roky_výhled,,P$8)-Last_Bil)*(INDEX($BO50:$DW50,,P$8)-INDEX($D50:$BL50,,$E$1))+INDEX($D50:$BL50,,$E$1),P$9/(INDEX(Roky_výhled,,P$8)-INDEX(Roky_výhled,,P$8-1))*(INDEX($BO50:$DW50,,P$8)-INDEX($BO50:$DW50,,P$8-1))+INDEX($BO50:$DW50,,P$8-1))</f>
        <v>188279</v>
      </c>
      <c r="Q50" s="173">
        <f ca="1">CHOOSE(Q$6,SUMIFS(INDIRECT("EB[" &amp; Q$12 &amp; "]"),EB[indic_nrg],$A49,EB[Nositel],$B50,EB[Výběr],1,EB[unit],"TJ"),INDEX($BO50:$DW50,,Q$4),Q$9/(INDEX(Roky_výhled,,Q$8)-Last_Bil)*(INDEX($BO50:$DW50,,Q$8)-INDEX($D50:$BL50,,$E$1))+INDEX($D50:$BL50,,$E$1),Q$9/(INDEX(Roky_výhled,,Q$8)-INDEX(Roky_výhled,,Q$8-1))*(INDEX($BO50:$DW50,,Q$8)-INDEX($BO50:$DW50,,Q$8-1))+INDEX($BO50:$DW50,,Q$8-1))</f>
        <v>214584</v>
      </c>
      <c r="R50" s="173">
        <f ca="1">CHOOSE(R$6,SUMIFS(INDIRECT("EB[" &amp; R$12 &amp; "]"),EB[indic_nrg],$A49,EB[Nositel],$B50,EB[Výběr],1,EB[unit],"TJ"),INDEX($BO50:$DW50,,R$4),R$9/(INDEX(Roky_výhled,,R$8)-Last_Bil)*(INDEX($BO50:$DW50,,R$8)-INDEX($D50:$BL50,,$E$1))+INDEX($D50:$BL50,,$E$1),R$9/(INDEX(Roky_výhled,,R$8)-INDEX(Roky_výhled,,R$8-1))*(INDEX($BO50:$DW50,,R$8)-INDEX($BO50:$DW50,,R$8-1))+INDEX($BO50:$DW50,,R$8-1))</f>
        <v>227646</v>
      </c>
      <c r="S50" s="173">
        <f ca="1">CHOOSE(S$6,SUMIFS(INDIRECT("EB[" &amp; S$12 &amp; "]"),EB[indic_nrg],$A49,EB[Nositel],$B50,EB[Výběr],1,EB[unit],"TJ"),INDEX($BO50:$DW50,,S$4),S$9/(INDEX(Roky_výhled,,S$8)-Last_Bil)*(INDEX($BO50:$DW50,,S$8)-INDEX($D50:$BL50,,$E$1))+INDEX($D50:$BL50,,$E$1),S$9/(INDEX(Roky_výhled,,S$8)-INDEX(Roky_výhled,,S$8-1))*(INDEX($BO50:$DW50,,S$8)-INDEX($BO50:$DW50,,S$8-1))+INDEX($BO50:$DW50,,S$8-1))</f>
        <v>245593</v>
      </c>
      <c r="T50" s="173">
        <f ca="1">CHOOSE(T$6,SUMIFS(INDIRECT("EB[" &amp; T$12 &amp; "]"),EB[indic_nrg],$A49,EB[Nositel],$B50,EB[Výběr],1,EB[unit],"TJ"),INDEX($BO50:$DW50,,T$4),T$9/(INDEX(Roky_výhled,,T$8)-Last_Bil)*(INDEX($BO50:$DW50,,T$8)-INDEX($D50:$BL50,,$E$1))+INDEX($D50:$BL50,,$E$1),T$9/(INDEX(Roky_výhled,,T$8)-INDEX(Roky_výhled,,T$8-1))*(INDEX($BO50:$DW50,,T$8)-INDEX($BO50:$DW50,,T$8-1))+INDEX($BO50:$DW50,,T$8-1))</f>
        <v>254666</v>
      </c>
      <c r="U50" s="173">
        <f ca="1">CHOOSE(U$6,SUMIFS(INDIRECT("EB[" &amp; U$12 &amp; "]"),EB[indic_nrg],$A49,EB[Nositel],$B50,EB[Výběr],1,EB[unit],"TJ"),INDEX($BO50:$DW50,,U$4),U$9/(INDEX(Roky_výhled,,U$8)-Last_Bil)*(INDEX($BO50:$DW50,,U$8)-INDEX($D50:$BL50,,$E$1))+INDEX($D50:$BL50,,$E$1),U$9/(INDEX(Roky_výhled,,U$8)-INDEX(Roky_výhled,,U$8-1))*(INDEX($BO50:$DW50,,U$8)-INDEX($BO50:$DW50,,U$8-1))+INDEX($BO50:$DW50,,U$8-1))</f>
        <v>267817</v>
      </c>
      <c r="V50" s="173">
        <f ca="1">CHOOSE(V$6,SUMIFS(INDIRECT("EB[" &amp; V$12 &amp; "]"),EB[indic_nrg],$A49,EB[Nositel],$B50,EB[Výběr],1,EB[unit],"TJ"),INDEX($BO50:$DW50,,V$4),V$9/(INDEX(Roky_výhled,,V$8)-Last_Bil)*(INDEX($BO50:$DW50,,V$8)-INDEX($D50:$BL50,,$E$1))+INDEX($D50:$BL50,,$E$1),V$9/(INDEX(Roky_výhled,,V$8)-INDEX(Roky_výhled,,V$8-1))*(INDEX($BO50:$DW50,,V$8)-INDEX($BO50:$DW50,,V$8-1))+INDEX($BO50:$DW50,,V$8-1))</f>
        <v>265975</v>
      </c>
      <c r="W50" s="173">
        <f ca="1">CHOOSE(W$6,SUMIFS(INDIRECT("EB[" &amp; W$12 &amp; "]"),EB[indic_nrg],$A49,EB[Nositel],$B50,EB[Výběr],1,EB[unit],"TJ"),INDEX($BO50:$DW50,,W$4),W$9/(INDEX(Roky_výhled,,W$8)-Last_Bil)*(INDEX($BO50:$DW50,,W$8)-INDEX($D50:$BL50,,$E$1))+INDEX($D50:$BL50,,$E$1),W$9/(INDEX(Roky_výhled,,W$8)-INDEX(Roky_výhled,,W$8-1))*(INDEX($BO50:$DW50,,W$8)-INDEX($BO50:$DW50,,W$8-1))+INDEX($BO50:$DW50,,W$8-1))</f>
        <v>257566</v>
      </c>
      <c r="X50" s="173">
        <f ca="1">CHOOSE(X$6,SUMIFS(INDIRECT("EB[" &amp; X$12 &amp; "]"),EB[indic_nrg],$A49,EB[Nositel],$B50,EB[Výběr],1,EB[unit],"TJ"),INDEX($BO50:$DW50,,X$4),X$9/(INDEX(Roky_výhled,,X$8)-Last_Bil)*(INDEX($BO50:$DW50,,X$8)-INDEX($D50:$BL50,,$E$1))+INDEX($D50:$BL50,,$E$1),X$9/(INDEX(Roky_výhled,,X$8)-INDEX(Roky_výhled,,X$8-1))*(INDEX($BO50:$DW50,,X$8)-INDEX($BO50:$DW50,,X$8-1))+INDEX($BO50:$DW50,,X$8-1))</f>
        <v>242155</v>
      </c>
      <c r="Y50" s="173">
        <f ca="1">CHOOSE(Y$6,SUMIFS(INDIRECT("EB[" &amp; Y$12 &amp; "]"),EB[indic_nrg],$A49,EB[Nositel],$B50,EB[Výběr],1,EB[unit],"TJ"),INDEX($BO50:$DW50,,Y$4),Y$9/(INDEX(Roky_výhled,,Y$8)-Last_Bil)*(INDEX($BO50:$DW50,,Y$8)-INDEX($D50:$BL50,,$E$1))+INDEX($D50:$BL50,,$E$1),Y$9/(INDEX(Roky_výhled,,Y$8)-INDEX(Roky_výhled,,Y$8-1))*(INDEX($BO50:$DW50,,Y$8)-INDEX($BO50:$DW50,,Y$8-1))+INDEX($BO50:$DW50,,Y$8-1))</f>
        <v>240083</v>
      </c>
      <c r="Z50" s="173">
        <f ca="1">CHOOSE(Z$6,SUMIFS(INDIRECT("EB[" &amp; Z$12 &amp; "]"),EB[indic_nrg],$A49,EB[Nositel],$B50,EB[Výběr],1,EB[unit],"TJ"),INDEX($BO50:$DW50,,Z$4),Z$9/(INDEX(Roky_výhled,,Z$8)-Last_Bil)*(INDEX($BO50:$DW50,,Z$8)-INDEX($D50:$BL50,,$E$1))+INDEX($D50:$BL50,,$E$1),Z$9/(INDEX(Roky_výhled,,Z$8)-INDEX(Roky_výhled,,Z$8-1))*(INDEX($BO50:$DW50,,Z$8)-INDEX($BO50:$DW50,,Z$8-1))+INDEX($BO50:$DW50,,Z$8-1))</f>
        <v>235180</v>
      </c>
      <c r="AA50" s="173">
        <f ca="1">CHOOSE(AA$6,SUMIFS(INDIRECT("EB[" &amp; AA$12 &amp; "]"),EB[indic_nrg],$A49,EB[Nositel],$B50,EB[Výběr],1,EB[unit],"TJ"),INDEX($BO50:$DW50,,AA$4),AA$9/(INDEX(Roky_výhled,,AA$8)-Last_Bil)*(INDEX($BO50:$DW50,,AA$8)-INDEX($D50:$BL50,,$E$1))+INDEX($D50:$BL50,,$E$1),AA$9/(INDEX(Roky_výhled,,AA$8)-INDEX(Roky_výhled,,AA$8-1))*(INDEX($BO50:$DW50,,AA$8)-INDEX($BO50:$DW50,,AA$8-1))+INDEX($BO50:$DW50,,AA$8-1))</f>
        <v>232548</v>
      </c>
      <c r="AB50" s="173">
        <f ca="1">CHOOSE(AB$6,SUMIFS(INDIRECT("EB[" &amp; AB$12 &amp; "]"),EB[indic_nrg],$A49,EB[Nositel],$B50,EB[Výběr],1,EB[unit],"TJ"),INDEX($BO50:$DW50,,AB$4),AB$9/(INDEX(Roky_výhled,,AB$8)-Last_Bil)*(INDEX($BO50:$DW50,,AB$8)-INDEX($D50:$BL50,,$E$1))+INDEX($D50:$BL50,,$E$1),AB$9/(INDEX(Roky_výhled,,AB$8)-INDEX(Roky_výhled,,AB$8-1))*(INDEX($BO50:$DW50,,AB$8)-INDEX($BO50:$DW50,,AB$8-1))+INDEX($BO50:$DW50,,AB$8-1))</f>
        <v>239859</v>
      </c>
      <c r="AC50" s="173">
        <f ca="1">CHOOSE(AC$6,SUMIFS(INDIRECT("EB[" &amp; AC$12 &amp; "]"),EB[indic_nrg],$A49,EB[Nositel],$B50,EB[Výběr],1,EB[unit],"TJ"),INDEX($BO50:$DW50,,AC$4),AC$9/(INDEX(Roky_výhled,,AC$8)-Last_Bil)*(INDEX($BO50:$DW50,,AC$8)-INDEX($D50:$BL50,,$E$1))+INDEX($D50:$BL50,,$E$1),AC$9/(INDEX(Roky_výhled,,AC$8)-INDEX(Roky_výhled,,AC$8-1))*(INDEX($BO50:$DW50,,AC$8)-INDEX($BO50:$DW50,,AC$8-1))+INDEX($BO50:$DW50,,AC$8-1))</f>
        <v>250650</v>
      </c>
      <c r="AD50" s="173">
        <f ca="1">CHOOSE(AD$6,SUMIFS(INDIRECT("EB[" &amp; AD$12 &amp; "]"),EB[indic_nrg],$A49,EB[Nositel],$B50,EB[Výběr],1,EB[unit],"TJ"),INDEX($BO50:$DW50,,AD$4),AD$9/(INDEX(Roky_výhled,,AD$8)-Last_Bil)*(INDEX($BO50:$DW50,,AD$8)-INDEX($D50:$BL50,,$E$1))+INDEX($D50:$BL50,,$E$1),AD$9/(INDEX(Roky_výhled,,AD$8)-INDEX(Roky_výhled,,AD$8-1))*(INDEX($BO50:$DW50,,AD$8)-INDEX($BO50:$DW50,,AD$8-1))+INDEX($BO50:$DW50,,AD$8-1))</f>
        <v>200520</v>
      </c>
      <c r="AE50" s="173">
        <f ca="1">CHOOSE(AE$6,SUMIFS(INDIRECT("EB[" &amp; AE$12 &amp; "]"),EB[indic_nrg],$A49,EB[Nositel],$B50,EB[Výběr],1,EB[unit],"TJ"),INDEX($BO50:$DW50,,AE$4),AE$9/(INDEX(Roky_výhled,,AE$8)-Last_Bil)*(INDEX($BO50:$DW50,,AE$8)-INDEX($D50:$BL50,,$E$1))+INDEX($D50:$BL50,,$E$1),AE$9/(INDEX(Roky_výhled,,AE$8)-INDEX(Roky_výhled,,AE$8-1))*(INDEX($BO50:$DW50,,AE$8)-INDEX($BO50:$DW50,,AE$8-1))+INDEX($BO50:$DW50,,AE$8-1))</f>
        <v>150390</v>
      </c>
      <c r="AF50" s="173">
        <f ca="1">CHOOSE(AF$6,SUMIFS(INDIRECT("EB[" &amp; AF$12 &amp; "]"),EB[indic_nrg],$A49,EB[Nositel],$B50,EB[Výběr],1,EB[unit],"TJ"),INDEX($BO50:$DW50,,AF$4),AF$9/(INDEX(Roky_výhled,,AF$8)-Last_Bil)*(INDEX($BO50:$DW50,,AF$8)-INDEX($D50:$BL50,,$E$1))+INDEX($D50:$BL50,,$E$1),AF$9/(INDEX(Roky_výhled,,AF$8)-INDEX(Roky_výhled,,AF$8-1))*(INDEX($BO50:$DW50,,AF$8)-INDEX($BO50:$DW50,,AF$8-1))+INDEX($BO50:$DW50,,AF$8-1))</f>
        <v>100260</v>
      </c>
      <c r="AG50" s="173">
        <f ca="1">CHOOSE(AG$6,SUMIFS(INDIRECT("EB[" &amp; AG$12 &amp; "]"),EB[indic_nrg],$A49,EB[Nositel],$B50,EB[Výběr],1,EB[unit],"TJ"),INDEX($BO50:$DW50,,AG$4),AG$9/(INDEX(Roky_výhled,,AG$8)-Last_Bil)*(INDEX($BO50:$DW50,,AG$8)-INDEX($D50:$BL50,,$E$1))+INDEX($D50:$BL50,,$E$1),AG$9/(INDEX(Roky_výhled,,AG$8)-INDEX(Roky_výhled,,AG$8-1))*(INDEX($BO50:$DW50,,AG$8)-INDEX($BO50:$DW50,,AG$8-1))+INDEX($BO50:$DW50,,AG$8-1))</f>
        <v>50130</v>
      </c>
      <c r="AH50" s="173">
        <f ca="1">CHOOSE(AH$6,SUMIFS(INDIRECT("EB[" &amp; AH$12 &amp; "]"),EB[indic_nrg],$A49,EB[Nositel],$B50,EB[Výběr],1,EB[unit],"TJ"),INDEX($BO50:$DW50,,AH$4),AH$9/(INDEX(Roky_výhled,,AH$8)-Last_Bil)*(INDEX($BO50:$DW50,,AH$8)-INDEX($D50:$BL50,,$E$1))+INDEX($D50:$BL50,,$E$1),AH$9/(INDEX(Roky_výhled,,AH$8)-INDEX(Roky_výhled,,AH$8-1))*(INDEX($BO50:$DW50,,AH$8)-INDEX($BO50:$DW50,,AH$8-1))+INDEX($BO50:$DW50,,AH$8-1))</f>
        <v>0</v>
      </c>
      <c r="AI50" s="173">
        <f ca="1">CHOOSE(AI$6,SUMIFS(INDIRECT("EB[" &amp; AI$12 &amp; "]"),EB[indic_nrg],$A49,EB[Nositel],$B50,EB[Výběr],1,EB[unit],"TJ"),INDEX($BO50:$DW50,,AI$4),AI$9/(INDEX(Roky_výhled,,AI$8)-Last_Bil)*(INDEX($BO50:$DW50,,AI$8)-INDEX($D50:$BL50,,$E$1))+INDEX($D50:$BL50,,$E$1),AI$9/(INDEX(Roky_výhled,,AI$8)-INDEX(Roky_výhled,,AI$8-1))*(INDEX($BO50:$DW50,,AI$8)-INDEX($BO50:$DW50,,AI$8-1))+INDEX($BO50:$DW50,,AI$8-1))</f>
        <v>0</v>
      </c>
      <c r="AJ50" s="173">
        <f ca="1">CHOOSE(AJ$6,SUMIFS(INDIRECT("EB[" &amp; AJ$12 &amp; "]"),EB[indic_nrg],$A49,EB[Nositel],$B50,EB[Výběr],1,EB[unit],"TJ"),INDEX($BO50:$DW50,,AJ$4),AJ$9/(INDEX(Roky_výhled,,AJ$8)-Last_Bil)*(INDEX($BO50:$DW50,,AJ$8)-INDEX($D50:$BL50,,$E$1))+INDEX($D50:$BL50,,$E$1),AJ$9/(INDEX(Roky_výhled,,AJ$8)-INDEX(Roky_výhled,,AJ$8-1))*(INDEX($BO50:$DW50,,AJ$8)-INDEX($BO50:$DW50,,AJ$8-1))+INDEX($BO50:$DW50,,AJ$8-1))</f>
        <v>0</v>
      </c>
      <c r="AK50" s="173">
        <f ca="1">CHOOSE(AK$6,SUMIFS(INDIRECT("EB[" &amp; AK$12 &amp; "]"),EB[indic_nrg],$A49,EB[Nositel],$B50,EB[Výběr],1,EB[unit],"TJ"),INDEX($BO50:$DW50,,AK$4),AK$9/(INDEX(Roky_výhled,,AK$8)-Last_Bil)*(INDEX($BO50:$DW50,,AK$8)-INDEX($D50:$BL50,,$E$1))+INDEX($D50:$BL50,,$E$1),AK$9/(INDEX(Roky_výhled,,AK$8)-INDEX(Roky_výhled,,AK$8-1))*(INDEX($BO50:$DW50,,AK$8)-INDEX($BO50:$DW50,,AK$8-1))+INDEX($BO50:$DW50,,AK$8-1))</f>
        <v>0</v>
      </c>
      <c r="AL50" s="173">
        <f ca="1">CHOOSE(AL$6,SUMIFS(INDIRECT("EB[" &amp; AL$12 &amp; "]"),EB[indic_nrg],$A49,EB[Nositel],$B50,EB[Výběr],1,EB[unit],"TJ"),INDEX($BO50:$DW50,,AL$4),AL$9/(INDEX(Roky_výhled,,AL$8)-Last_Bil)*(INDEX($BO50:$DW50,,AL$8)-INDEX($D50:$BL50,,$E$1))+INDEX($D50:$BL50,,$E$1),AL$9/(INDEX(Roky_výhled,,AL$8)-INDEX(Roky_výhled,,AL$8-1))*(INDEX($BO50:$DW50,,AL$8)-INDEX($BO50:$DW50,,AL$8-1))+INDEX($BO50:$DW50,,AL$8-1))</f>
        <v>0</v>
      </c>
      <c r="AM50" s="173">
        <f ca="1">CHOOSE(AM$6,SUMIFS(INDIRECT("EB[" &amp; AM$12 &amp; "]"),EB[indic_nrg],$A49,EB[Nositel],$B50,EB[Výběr],1,EB[unit],"TJ"),INDEX($BO50:$DW50,,AM$4),AM$9/(INDEX(Roky_výhled,,AM$8)-Last_Bil)*(INDEX($BO50:$DW50,,AM$8)-INDEX($D50:$BL50,,$E$1))+INDEX($D50:$BL50,,$E$1),AM$9/(INDEX(Roky_výhled,,AM$8)-INDEX(Roky_výhled,,AM$8-1))*(INDEX($BO50:$DW50,,AM$8)-INDEX($BO50:$DW50,,AM$8-1))+INDEX($BO50:$DW50,,AM$8-1))</f>
        <v>0</v>
      </c>
      <c r="AN50" s="173">
        <f ca="1">CHOOSE(AN$6,SUMIFS(INDIRECT("EB[" &amp; AN$12 &amp; "]"),EB[indic_nrg],$A49,EB[Nositel],$B50,EB[Výběr],1,EB[unit],"TJ"),INDEX($BO50:$DW50,,AN$4),AN$9/(INDEX(Roky_výhled,,AN$8)-Last_Bil)*(INDEX($BO50:$DW50,,AN$8)-INDEX($D50:$BL50,,$E$1))+INDEX($D50:$BL50,,$E$1),AN$9/(INDEX(Roky_výhled,,AN$8)-INDEX(Roky_výhled,,AN$8-1))*(INDEX($BO50:$DW50,,AN$8)-INDEX($BO50:$DW50,,AN$8-1))+INDEX($BO50:$DW50,,AN$8-1))</f>
        <v>0</v>
      </c>
      <c r="AO50" s="173">
        <f ca="1">CHOOSE(AO$6,SUMIFS(INDIRECT("EB[" &amp; AO$12 &amp; "]"),EB[indic_nrg],$A49,EB[Nositel],$B50,EB[Výběr],1,EB[unit],"TJ"),INDEX($BO50:$DW50,,AO$4),AO$9/(INDEX(Roky_výhled,,AO$8)-Last_Bil)*(INDEX($BO50:$DW50,,AO$8)-INDEX($D50:$BL50,,$E$1))+INDEX($D50:$BL50,,$E$1),AO$9/(INDEX(Roky_výhled,,AO$8)-INDEX(Roky_výhled,,AO$8-1))*(INDEX($BO50:$DW50,,AO$8)-INDEX($BO50:$DW50,,AO$8-1))+INDEX($BO50:$DW50,,AO$8-1))</f>
        <v>0</v>
      </c>
      <c r="AP50" s="173">
        <f ca="1">CHOOSE(AP$6,SUMIFS(INDIRECT("EB[" &amp; AP$12 &amp; "]"),EB[indic_nrg],$A49,EB[Nositel],$B50,EB[Výběr],1,EB[unit],"TJ"),INDEX($BO50:$DW50,,AP$4),AP$9/(INDEX(Roky_výhled,,AP$8)-Last_Bil)*(INDEX($BO50:$DW50,,AP$8)-INDEX($D50:$BL50,,$E$1))+INDEX($D50:$BL50,,$E$1),AP$9/(INDEX(Roky_výhled,,AP$8)-INDEX(Roky_výhled,,AP$8-1))*(INDEX($BO50:$DW50,,AP$8)-INDEX($BO50:$DW50,,AP$8-1))+INDEX($BO50:$DW50,,AP$8-1))</f>
        <v>0</v>
      </c>
      <c r="AQ50" s="173">
        <f ca="1">CHOOSE(AQ$6,SUMIFS(INDIRECT("EB[" &amp; AQ$12 &amp; "]"),EB[indic_nrg],$A49,EB[Nositel],$B50,EB[Výběr],1,EB[unit],"TJ"),INDEX($BO50:$DW50,,AQ$4),AQ$9/(INDEX(Roky_výhled,,AQ$8)-Last_Bil)*(INDEX($BO50:$DW50,,AQ$8)-INDEX($D50:$BL50,,$E$1))+INDEX($D50:$BL50,,$E$1),AQ$9/(INDEX(Roky_výhled,,AQ$8)-INDEX(Roky_výhled,,AQ$8-1))*(INDEX($BO50:$DW50,,AQ$8)-INDEX($BO50:$DW50,,AQ$8-1))+INDEX($BO50:$DW50,,AQ$8-1))</f>
        <v>0</v>
      </c>
      <c r="AR50" s="173">
        <f ca="1">CHOOSE(AR$6,SUMIFS(INDIRECT("EB[" &amp; AR$12 &amp; "]"),EB[indic_nrg],$A49,EB[Nositel],$B50,EB[Výběr],1,EB[unit],"TJ"),INDEX($BO50:$DW50,,AR$4),AR$9/(INDEX(Roky_výhled,,AR$8)-Last_Bil)*(INDEX($BO50:$DW50,,AR$8)-INDEX($D50:$BL50,,$E$1))+INDEX($D50:$BL50,,$E$1),AR$9/(INDEX(Roky_výhled,,AR$8)-INDEX(Roky_výhled,,AR$8-1))*(INDEX($BO50:$DW50,,AR$8)-INDEX($BO50:$DW50,,AR$8-1))+INDEX($BO50:$DW50,,AR$8-1))</f>
        <v>0</v>
      </c>
      <c r="AS50" s="173">
        <f ca="1">CHOOSE(AS$6,SUMIFS(INDIRECT("EB[" &amp; AS$12 &amp; "]"),EB[indic_nrg],$A49,EB[Nositel],$B50,EB[Výběr],1,EB[unit],"TJ"),INDEX($BO50:$DW50,,AS$4),AS$9/(INDEX(Roky_výhled,,AS$8)-Last_Bil)*(INDEX($BO50:$DW50,,AS$8)-INDEX($D50:$BL50,,$E$1))+INDEX($D50:$BL50,,$E$1),AS$9/(INDEX(Roky_výhled,,AS$8)-INDEX(Roky_výhled,,AS$8-1))*(INDEX($BO50:$DW50,,AS$8)-INDEX($BO50:$DW50,,AS$8-1))+INDEX($BO50:$DW50,,AS$8-1))</f>
        <v>0</v>
      </c>
      <c r="AT50" s="173">
        <f ca="1">CHOOSE(AT$6,SUMIFS(INDIRECT("EB[" &amp; AT$12 &amp; "]"),EB[indic_nrg],$A49,EB[Nositel],$B50,EB[Výběr],1,EB[unit],"TJ"),INDEX($BO50:$DW50,,AT$4),AT$9/(INDEX(Roky_výhled,,AT$8)-Last_Bil)*(INDEX($BO50:$DW50,,AT$8)-INDEX($D50:$BL50,,$E$1))+INDEX($D50:$BL50,,$E$1),AT$9/(INDEX(Roky_výhled,,AT$8)-INDEX(Roky_výhled,,AT$8-1))*(INDEX($BO50:$DW50,,AT$8)-INDEX($BO50:$DW50,,AT$8-1))+INDEX($BO50:$DW50,,AT$8-1))</f>
        <v>0</v>
      </c>
      <c r="AU50" s="173">
        <f ca="1">CHOOSE(AU$6,SUMIFS(INDIRECT("EB[" &amp; AU$12 &amp; "]"),EB[indic_nrg],$A49,EB[Nositel],$B50,EB[Výběr],1,EB[unit],"TJ"),INDEX($BO50:$DW50,,AU$4),AU$9/(INDEX(Roky_výhled,,AU$8)-Last_Bil)*(INDEX($BO50:$DW50,,AU$8)-INDEX($D50:$BL50,,$E$1))+INDEX($D50:$BL50,,$E$1),AU$9/(INDEX(Roky_výhled,,AU$8)-INDEX(Roky_výhled,,AU$8-1))*(INDEX($BO50:$DW50,,AU$8)-INDEX($BO50:$DW50,,AU$8-1))+INDEX($BO50:$DW50,,AU$8-1))</f>
        <v>0</v>
      </c>
      <c r="AV50" s="173">
        <f ca="1">CHOOSE(AV$6,SUMIFS(INDIRECT("EB[" &amp; AV$12 &amp; "]"),EB[indic_nrg],$A49,EB[Nositel],$B50,EB[Výběr],1,EB[unit],"TJ"),INDEX($BO50:$DW50,,AV$4),AV$9/(INDEX(Roky_výhled,,AV$8)-Last_Bil)*(INDEX($BO50:$DW50,,AV$8)-INDEX($D50:$BL50,,$E$1))+INDEX($D50:$BL50,,$E$1),AV$9/(INDEX(Roky_výhled,,AV$8)-INDEX(Roky_výhled,,AV$8-1))*(INDEX($BO50:$DW50,,AV$8)-INDEX($BO50:$DW50,,AV$8-1))+INDEX($BO50:$DW50,,AV$8-1))</f>
        <v>0</v>
      </c>
      <c r="AW50" s="173">
        <f ca="1">CHOOSE(AW$6,SUMIFS(INDIRECT("EB[" &amp; AW$12 &amp; "]"),EB[indic_nrg],$A49,EB[Nositel],$B50,EB[Výběr],1,EB[unit],"TJ"),INDEX($BO50:$DW50,,AW$4),AW$9/(INDEX(Roky_výhled,,AW$8)-Last_Bil)*(INDEX($BO50:$DW50,,AW$8)-INDEX($D50:$BL50,,$E$1))+INDEX($D50:$BL50,,$E$1),AW$9/(INDEX(Roky_výhled,,AW$8)-INDEX(Roky_výhled,,AW$8-1))*(INDEX($BO50:$DW50,,AW$8)-INDEX($BO50:$DW50,,AW$8-1))+INDEX($BO50:$DW50,,AW$8-1))</f>
        <v>0</v>
      </c>
      <c r="AX50" s="173">
        <f ca="1">CHOOSE(AX$6,SUMIFS(INDIRECT("EB[" &amp; AX$12 &amp; "]"),EB[indic_nrg],$A49,EB[Nositel],$B50,EB[Výběr],1,EB[unit],"TJ"),INDEX($BO50:$DW50,,AX$4),AX$9/(INDEX(Roky_výhled,,AX$8)-Last_Bil)*(INDEX($BO50:$DW50,,AX$8)-INDEX($D50:$BL50,,$E$1))+INDEX($D50:$BL50,,$E$1),AX$9/(INDEX(Roky_výhled,,AX$8)-INDEX(Roky_výhled,,AX$8-1))*(INDEX($BO50:$DW50,,AX$8)-INDEX($BO50:$DW50,,AX$8-1))+INDEX($BO50:$DW50,,AX$8-1))</f>
        <v>0</v>
      </c>
      <c r="AY50" s="173">
        <f ca="1">CHOOSE(AY$6,SUMIFS(INDIRECT("EB[" &amp; AY$12 &amp; "]"),EB[indic_nrg],$A49,EB[Nositel],$B50,EB[Výběr],1,EB[unit],"TJ"),INDEX($BO50:$DW50,,AY$4),AY$9/(INDEX(Roky_výhled,,AY$8)-Last_Bil)*(INDEX($BO50:$DW50,,AY$8)-INDEX($D50:$BL50,,$E$1))+INDEX($D50:$BL50,,$E$1),AY$9/(INDEX(Roky_výhled,,AY$8)-INDEX(Roky_výhled,,AY$8-1))*(INDEX($BO50:$DW50,,AY$8)-INDEX($BO50:$DW50,,AY$8-1))+INDEX($BO50:$DW50,,AY$8-1))</f>
        <v>0</v>
      </c>
      <c r="AZ50" s="173">
        <f ca="1">CHOOSE(AZ$6,SUMIFS(INDIRECT("EB[" &amp; AZ$12 &amp; "]"),EB[indic_nrg],$A49,EB[Nositel],$B50,EB[Výběr],1,EB[unit],"TJ"),INDEX($BO50:$DW50,,AZ$4),AZ$9/(INDEX(Roky_výhled,,AZ$8)-Last_Bil)*(INDEX($BO50:$DW50,,AZ$8)-INDEX($D50:$BL50,,$E$1))+INDEX($D50:$BL50,,$E$1),AZ$9/(INDEX(Roky_výhled,,AZ$8)-INDEX(Roky_výhled,,AZ$8-1))*(INDEX($BO50:$DW50,,AZ$8)-INDEX($BO50:$DW50,,AZ$8-1))+INDEX($BO50:$DW50,,AZ$8-1))</f>
        <v>0</v>
      </c>
      <c r="BA50" s="173">
        <f ca="1">CHOOSE(BA$6,SUMIFS(INDIRECT("EB[" &amp; BA$12 &amp; "]"),EB[indic_nrg],$A49,EB[Nositel],$B50,EB[Výběr],1,EB[unit],"TJ"),INDEX($BO50:$DW50,,BA$4),BA$9/(INDEX(Roky_výhled,,BA$8)-Last_Bil)*(INDEX($BO50:$DW50,,BA$8)-INDEX($D50:$BL50,,$E$1))+INDEX($D50:$BL50,,$E$1),BA$9/(INDEX(Roky_výhled,,BA$8)-INDEX(Roky_výhled,,BA$8-1))*(INDEX($BO50:$DW50,,BA$8)-INDEX($BO50:$DW50,,BA$8-1))+INDEX($BO50:$DW50,,BA$8-1))</f>
        <v>0</v>
      </c>
      <c r="BB50" s="173">
        <f ca="1">CHOOSE(BB$6,SUMIFS(INDIRECT("EB[" &amp; BB$12 &amp; "]"),EB[indic_nrg],$A49,EB[Nositel],$B50,EB[Výběr],1,EB[unit],"TJ"),INDEX($BO50:$DW50,,BB$4),BB$9/(INDEX(Roky_výhled,,BB$8)-Last_Bil)*(INDEX($BO50:$DW50,,BB$8)-INDEX($D50:$BL50,,$E$1))+INDEX($D50:$BL50,,$E$1),BB$9/(INDEX(Roky_výhled,,BB$8)-INDEX(Roky_výhled,,BB$8-1))*(INDEX($BO50:$DW50,,BB$8)-INDEX($BO50:$DW50,,BB$8-1))+INDEX($BO50:$DW50,,BB$8-1))</f>
        <v>0</v>
      </c>
      <c r="BC50" s="173">
        <f ca="1">CHOOSE(BC$6,SUMIFS(INDIRECT("EB[" &amp; BC$12 &amp; "]"),EB[indic_nrg],$A49,EB[Nositel],$B50,EB[Výběr],1,EB[unit],"TJ"),INDEX($BO50:$DW50,,BC$4),BC$9/(INDEX(Roky_výhled,,BC$8)-Last_Bil)*(INDEX($BO50:$DW50,,BC$8)-INDEX($D50:$BL50,,$E$1))+INDEX($D50:$BL50,,$E$1),BC$9/(INDEX(Roky_výhled,,BC$8)-INDEX(Roky_výhled,,BC$8-1))*(INDEX($BO50:$DW50,,BC$8)-INDEX($BO50:$DW50,,BC$8-1))+INDEX($BO50:$DW50,,BC$8-1))</f>
        <v>0</v>
      </c>
      <c r="BD50" s="173">
        <f ca="1">CHOOSE(BD$6,SUMIFS(INDIRECT("EB[" &amp; BD$12 &amp; "]"),EB[indic_nrg],$A49,EB[Nositel],$B50,EB[Výběr],1,EB[unit],"TJ"),INDEX($BO50:$DW50,,BD$4),BD$9/(INDEX(Roky_výhled,,BD$8)-Last_Bil)*(INDEX($BO50:$DW50,,BD$8)-INDEX($D50:$BL50,,$E$1))+INDEX($D50:$BL50,,$E$1),BD$9/(INDEX(Roky_výhled,,BD$8)-INDEX(Roky_výhled,,BD$8-1))*(INDEX($BO50:$DW50,,BD$8)-INDEX($BO50:$DW50,,BD$8-1))+INDEX($BO50:$DW50,,BD$8-1))</f>
        <v>0</v>
      </c>
      <c r="BE50" s="173">
        <f ca="1">CHOOSE(BE$6,SUMIFS(INDIRECT("EB[" &amp; BE$12 &amp; "]"),EB[indic_nrg],$A49,EB[Nositel],$B50,EB[Výběr],1,EB[unit],"TJ"),INDEX($BO50:$DW50,,BE$4),BE$9/(INDEX(Roky_výhled,,BE$8)-Last_Bil)*(INDEX($BO50:$DW50,,BE$8)-INDEX($D50:$BL50,,$E$1))+INDEX($D50:$BL50,,$E$1),BE$9/(INDEX(Roky_výhled,,BE$8)-INDEX(Roky_výhled,,BE$8-1))*(INDEX($BO50:$DW50,,BE$8)-INDEX($BO50:$DW50,,BE$8-1))+INDEX($BO50:$DW50,,BE$8-1))</f>
        <v>0</v>
      </c>
      <c r="BF50" s="173">
        <f ca="1">CHOOSE(BF$6,SUMIFS(INDIRECT("EB[" &amp; BF$12 &amp; "]"),EB[indic_nrg],$A49,EB[Nositel],$B50,EB[Výběr],1,EB[unit],"TJ"),INDEX($BO50:$DW50,,BF$4),BF$9/(INDEX(Roky_výhled,,BF$8)-Last_Bil)*(INDEX($BO50:$DW50,,BF$8)-INDEX($D50:$BL50,,$E$1))+INDEX($D50:$BL50,,$E$1),BF$9/(INDEX(Roky_výhled,,BF$8)-INDEX(Roky_výhled,,BF$8-1))*(INDEX($BO50:$DW50,,BF$8)-INDEX($BO50:$DW50,,BF$8-1))+INDEX($BO50:$DW50,,BF$8-1))</f>
        <v>0</v>
      </c>
      <c r="BG50" s="173">
        <f ca="1">CHOOSE(BG$6,SUMIFS(INDIRECT("EB[" &amp; BG$12 &amp; "]"),EB[indic_nrg],$A49,EB[Nositel],$B50,EB[Výběr],1,EB[unit],"TJ"),INDEX($BO50:$DW50,,BG$4),BG$9/(INDEX(Roky_výhled,,BG$8)-Last_Bil)*(INDEX($BO50:$DW50,,BG$8)-INDEX($D50:$BL50,,$E$1))+INDEX($D50:$BL50,,$E$1),BG$9/(INDEX(Roky_výhled,,BG$8)-INDEX(Roky_výhled,,BG$8-1))*(INDEX($BO50:$DW50,,BG$8)-INDEX($BO50:$DW50,,BG$8-1))+INDEX($BO50:$DW50,,BG$8-1))</f>
        <v>0</v>
      </c>
      <c r="BH50" s="173">
        <f ca="1">CHOOSE(BH$6,SUMIFS(INDIRECT("EB[" &amp; BH$12 &amp; "]"),EB[indic_nrg],$A49,EB[Nositel],$B50,EB[Výběr],1,EB[unit],"TJ"),INDEX($BO50:$DW50,,BH$4),BH$9/(INDEX(Roky_výhled,,BH$8)-Last_Bil)*(INDEX($BO50:$DW50,,BH$8)-INDEX($D50:$BL50,,$E$1))+INDEX($D50:$BL50,,$E$1),BH$9/(INDEX(Roky_výhled,,BH$8)-INDEX(Roky_výhled,,BH$8-1))*(INDEX($BO50:$DW50,,BH$8)-INDEX($BO50:$DW50,,BH$8-1))+INDEX($BO50:$DW50,,BH$8-1))</f>
        <v>0</v>
      </c>
      <c r="BI50" s="173">
        <f ca="1">CHOOSE(BI$6,SUMIFS(INDIRECT("EB[" &amp; BI$12 &amp; "]"),EB[indic_nrg],$A49,EB[Nositel],$B50,EB[Výběr],1,EB[unit],"TJ"),INDEX($BO50:$DW50,,BI$4),BI$9/(INDEX(Roky_výhled,,BI$8)-Last_Bil)*(INDEX($BO50:$DW50,,BI$8)-INDEX($D50:$BL50,,$E$1))+INDEX($D50:$BL50,,$E$1),BI$9/(INDEX(Roky_výhled,,BI$8)-INDEX(Roky_výhled,,BI$8-1))*(INDEX($BO50:$DW50,,BI$8)-INDEX($BO50:$DW50,,BI$8-1))+INDEX($BO50:$DW50,,BI$8-1))</f>
        <v>0</v>
      </c>
      <c r="BJ50" s="173">
        <f ca="1">CHOOSE(BJ$6,SUMIFS(INDIRECT("EB[" &amp; BJ$12 &amp; "]"),EB[indic_nrg],$A49,EB[Nositel],$B50,EB[Výběr],1,EB[unit],"TJ"),INDEX($BO50:$DW50,,BJ$4),BJ$9/(INDEX(Roky_výhled,,BJ$8)-Last_Bil)*(INDEX($BO50:$DW50,,BJ$8)-INDEX($D50:$BL50,,$E$1))+INDEX($D50:$BL50,,$E$1),BJ$9/(INDEX(Roky_výhled,,BJ$8)-INDEX(Roky_výhled,,BJ$8-1))*(INDEX($BO50:$DW50,,BJ$8)-INDEX($BO50:$DW50,,BJ$8-1))+INDEX($BO50:$DW50,,BJ$8-1))</f>
        <v>0</v>
      </c>
      <c r="BK50" s="173">
        <f ca="1">CHOOSE(BK$6,SUMIFS(INDIRECT("EB[" &amp; BK$12 &amp; "]"),EB[indic_nrg],$A49,EB[Nositel],$B50,EB[Výběr],1,EB[unit],"TJ"),INDEX($BO50:$DW50,,BK$4),BK$9/(INDEX(Roky_výhled,,BK$8)-Last_Bil)*(INDEX($BO50:$DW50,,BK$8)-INDEX($D50:$BL50,,$E$1))+INDEX($D50:$BL50,,$E$1),BK$9/(INDEX(Roky_výhled,,BK$8)-INDEX(Roky_výhled,,BK$8-1))*(INDEX($BO50:$DW50,,BK$8)-INDEX($BO50:$DW50,,BK$8-1))+INDEX($BO50:$DW50,,BK$8-1))</f>
        <v>0</v>
      </c>
      <c r="BL50" s="174">
        <f ca="1">CHOOSE(BL$6,SUMIFS(INDIRECT("EB[" &amp; BL$12 &amp; "]"),EB[indic_nrg],$A49,EB[Nositel],$B50,EB[Výběr],1,EB[unit],"TJ"),INDEX($BO50:$DW50,,BL$4),BL$9/(INDEX(Roky_výhled,,BL$8)-Last_Bil)*(INDEX($BO50:$DW50,,BL$8)-INDEX($D50:$BL50,,$E$1))+INDEX($D50:$BL50,,$E$1),BL$9/(INDEX(Roky_výhled,,BL$8)-INDEX(Roky_výhled,,BL$8-1))*(INDEX($BO50:$DW50,,BL$8)-INDEX($BO50:$DW50,,BL$8-1))+INDEX($BO50:$DW50,,BL$8-1))</f>
        <v>0</v>
      </c>
      <c r="BM50"/>
      <c r="BN50" s="221" t="str">
        <f t="shared" si="161"/>
        <v>Kapalná paliva</v>
      </c>
      <c r="BO50" s="285">
        <v>0</v>
      </c>
      <c r="BP50" s="286">
        <v>0</v>
      </c>
      <c r="BQ50" s="286">
        <v>0</v>
      </c>
      <c r="BR50" s="286">
        <v>0</v>
      </c>
      <c r="BS50" s="286">
        <v>0</v>
      </c>
      <c r="BT50" s="286">
        <v>0</v>
      </c>
      <c r="BU50" s="286">
        <v>0</v>
      </c>
      <c r="BV50" s="286">
        <v>0</v>
      </c>
      <c r="BW50" s="286">
        <v>0</v>
      </c>
      <c r="BX50" s="286">
        <v>0</v>
      </c>
      <c r="BY50" s="287">
        <v>0</v>
      </c>
      <c r="BZ50" s="281"/>
      <c r="CA50" s="281"/>
      <c r="CB50" s="281"/>
      <c r="CC50" s="281"/>
      <c r="CD50" s="281"/>
      <c r="CE50" s="281"/>
      <c r="CF50" s="281"/>
      <c r="CG50" s="281"/>
      <c r="CH50" s="281"/>
      <c r="CI50" s="281"/>
      <c r="CJ50" s="281"/>
      <c r="CK50" s="281"/>
      <c r="CL50" s="281"/>
      <c r="CM50" s="281"/>
      <c r="CN50" s="281"/>
      <c r="CO50" s="281"/>
      <c r="CP50" s="281"/>
      <c r="CQ50" s="281"/>
      <c r="CR50" s="281"/>
      <c r="CS50" s="281"/>
      <c r="CT50" s="281"/>
      <c r="CU50" s="281"/>
      <c r="CV50" s="281"/>
      <c r="CW50" s="281"/>
      <c r="CX50" s="281"/>
      <c r="CY50" s="281"/>
      <c r="CZ50" s="281"/>
      <c r="DA50" s="281"/>
      <c r="DB50" s="281"/>
      <c r="DC50" s="281"/>
      <c r="DD50" s="281"/>
      <c r="DE50" s="281"/>
      <c r="DF50" s="281"/>
      <c r="DG50" s="281"/>
      <c r="DH50" s="281"/>
      <c r="DI50" s="281"/>
      <c r="DJ50" s="281"/>
      <c r="DK50" s="281"/>
      <c r="DL50" s="281"/>
      <c r="DM50" s="281"/>
      <c r="DN50" s="281"/>
      <c r="DO50" s="281"/>
      <c r="DP50" s="281"/>
      <c r="DQ50" s="281"/>
      <c r="DR50" s="281"/>
      <c r="DS50" s="281"/>
      <c r="DT50" s="281"/>
      <c r="DU50" s="281"/>
      <c r="DV50" s="281"/>
      <c r="DW50" s="281"/>
    </row>
    <row r="51" spans="1:127" s="196" customFormat="1" x14ac:dyDescent="0.25">
      <c r="A51" s="196" t="str">
        <f t="shared" si="162"/>
        <v>B_101900</v>
      </c>
      <c r="B51" t="s">
        <v>3131</v>
      </c>
      <c r="C51" s="179" t="str">
        <f t="shared" si="160"/>
        <v>Plynná paliva</v>
      </c>
      <c r="D51" s="215">
        <f ca="1">CHOOSE(D$6,SUMIFS(INDIRECT("EB[" &amp; D$12 &amp; "]"),EB[indic_nrg],$A50,EB[Nositel],$B51,EB[Výběr],1,EB[unit],"TJ"),INDEX($BO51:$DW51,,D$4),D$9/(INDEX(Roky_výhled,,D$8)-Last_Bil)*(INDEX($BO51:$DW51,,D$8)-INDEX($D51:$BL51,,$E$1))+INDEX($D51:$BL51,,$E$1),D$9/(INDEX(Roky_výhled,,D$8)-INDEX(Roky_výhled,,D$8-1))*(INDEX($BO51:$DW51,,D$8)-INDEX($BO51:$DW51,,D$8-1))+INDEX($BO51:$DW51,,D$8-1))</f>
        <v>0</v>
      </c>
      <c r="E51" s="173">
        <f ca="1">CHOOSE(E$6,SUMIFS(INDIRECT("EB[" &amp; E$12 &amp; "]"),EB[indic_nrg],$A50,EB[Nositel],$B51,EB[Výběr],1,EB[unit],"TJ"),INDEX($BO51:$DW51,,E$4),E$9/(INDEX(Roky_výhled,,E$8)-Last_Bil)*(INDEX($BO51:$DW51,,E$8)-INDEX($D51:$BL51,,$E$1))+INDEX($D51:$BL51,,$E$1),E$9/(INDEX(Roky_výhled,,E$8)-INDEX(Roky_výhled,,E$8-1))*(INDEX($BO51:$DW51,,E$8)-INDEX($BO51:$DW51,,E$8-1))+INDEX($BO51:$DW51,,E$8-1))</f>
        <v>0</v>
      </c>
      <c r="F51" s="173">
        <f ca="1">CHOOSE(F$6,SUMIFS(INDIRECT("EB[" &amp; F$12 &amp; "]"),EB[indic_nrg],$A50,EB[Nositel],$B51,EB[Výběr],1,EB[unit],"TJ"),INDEX($BO51:$DW51,,F$4),F$9/(INDEX(Roky_výhled,,F$8)-Last_Bil)*(INDEX($BO51:$DW51,,F$8)-INDEX($D51:$BL51,,$E$1))+INDEX($D51:$BL51,,$E$1),F$9/(INDEX(Roky_výhled,,F$8)-INDEX(Roky_výhled,,F$8-1))*(INDEX($BO51:$DW51,,F$8)-INDEX($BO51:$DW51,,F$8-1))+INDEX($BO51:$DW51,,F$8-1))</f>
        <v>3400</v>
      </c>
      <c r="G51" s="173">
        <f ca="1">CHOOSE(G$6,SUMIFS(INDIRECT("EB[" &amp; G$12 &amp; "]"),EB[indic_nrg],$A50,EB[Nositel],$B51,EB[Výběr],1,EB[unit],"TJ"),INDEX($BO51:$DW51,,G$4),G$9/(INDEX(Roky_výhled,,G$8)-Last_Bil)*(INDEX($BO51:$DW51,,G$8)-INDEX($D51:$BL51,,$E$1))+INDEX($D51:$BL51,,$E$1),G$9/(INDEX(Roky_výhled,,G$8)-INDEX(Roky_výhled,,G$8-1))*(INDEX($BO51:$DW51,,G$8)-INDEX($BO51:$DW51,,G$8-1))+INDEX($BO51:$DW51,,G$8-1))</f>
        <v>2479</v>
      </c>
      <c r="H51" s="173">
        <f ca="1">CHOOSE(H$6,SUMIFS(INDIRECT("EB[" &amp; H$12 &amp; "]"),EB[indic_nrg],$A50,EB[Nositel],$B51,EB[Výběr],1,EB[unit],"TJ"),INDEX($BO51:$DW51,,H$4),H$9/(INDEX(Roky_výhled,,H$8)-Last_Bil)*(INDEX($BO51:$DW51,,H$8)-INDEX($D51:$BL51,,$E$1))+INDEX($D51:$BL51,,$E$1),H$9/(INDEX(Roky_výhled,,H$8)-INDEX(Roky_výhled,,H$8-1))*(INDEX($BO51:$DW51,,H$8)-INDEX($BO51:$DW51,,H$8-1))+INDEX($BO51:$DW51,,H$8-1))</f>
        <v>379</v>
      </c>
      <c r="I51" s="173">
        <f ca="1">CHOOSE(I$6,SUMIFS(INDIRECT("EB[" &amp; I$12 &amp; "]"),EB[indic_nrg],$A50,EB[Nositel],$B51,EB[Výběr],1,EB[unit],"TJ"),INDEX($BO51:$DW51,,I$4),I$9/(INDEX(Roky_výhled,,I$8)-Last_Bil)*(INDEX($BO51:$DW51,,I$8)-INDEX($D51:$BL51,,$E$1))+INDEX($D51:$BL51,,$E$1),I$9/(INDEX(Roky_výhled,,I$8)-INDEX(Roky_výhled,,I$8-1))*(INDEX($BO51:$DW51,,I$8)-INDEX($BO51:$DW51,,I$8-1))+INDEX($BO51:$DW51,,I$8-1))</f>
        <v>654</v>
      </c>
      <c r="J51" s="173">
        <f ca="1">CHOOSE(J$6,SUMIFS(INDIRECT("EB[" &amp; J$12 &amp; "]"),EB[indic_nrg],$A50,EB[Nositel],$B51,EB[Výběr],1,EB[unit],"TJ"),INDEX($BO51:$DW51,,J$4),J$9/(INDEX(Roky_výhled,,J$8)-Last_Bil)*(INDEX($BO51:$DW51,,J$8)-INDEX($D51:$BL51,,$E$1))+INDEX($D51:$BL51,,$E$1),J$9/(INDEX(Roky_výhled,,J$8)-INDEX(Roky_výhled,,J$8-1))*(INDEX($BO51:$DW51,,J$8)-INDEX($BO51:$DW51,,J$8-1))+INDEX($BO51:$DW51,,J$8-1))</f>
        <v>1591</v>
      </c>
      <c r="K51" s="173">
        <f ca="1">CHOOSE(K$6,SUMIFS(INDIRECT("EB[" &amp; K$12 &amp; "]"),EB[indic_nrg],$A50,EB[Nositel],$B51,EB[Výběr],1,EB[unit],"TJ"),INDEX($BO51:$DW51,,K$4),K$9/(INDEX(Roky_výhled,,K$8)-Last_Bil)*(INDEX($BO51:$DW51,,K$8)-INDEX($D51:$BL51,,$E$1))+INDEX($D51:$BL51,,$E$1),K$9/(INDEX(Roky_výhled,,K$8)-INDEX(Roky_výhled,,K$8-1))*(INDEX($BO51:$DW51,,K$8)-INDEX($BO51:$DW51,,K$8-1))+INDEX($BO51:$DW51,,K$8-1))</f>
        <v>1365</v>
      </c>
      <c r="L51" s="173">
        <f ca="1">CHOOSE(L$6,SUMIFS(INDIRECT("EB[" &amp; L$12 &amp; "]"),EB[indic_nrg],$A50,EB[Nositel],$B51,EB[Výběr],1,EB[unit],"TJ"),INDEX($BO51:$DW51,,L$4),L$9/(INDEX(Roky_výhled,,L$8)-Last_Bil)*(INDEX($BO51:$DW51,,L$8)-INDEX($D51:$BL51,,$E$1))+INDEX($D51:$BL51,,$E$1),L$9/(INDEX(Roky_výhled,,L$8)-INDEX(Roky_výhled,,L$8-1))*(INDEX($BO51:$DW51,,L$8)-INDEX($BO51:$DW51,,L$8-1))+INDEX($BO51:$DW51,,L$8-1))</f>
        <v>1157</v>
      </c>
      <c r="M51" s="173">
        <f ca="1">CHOOSE(M$6,SUMIFS(INDIRECT("EB[" &amp; M$12 &amp; "]"),EB[indic_nrg],$A50,EB[Nositel],$B51,EB[Výběr],1,EB[unit],"TJ"),INDEX($BO51:$DW51,,M$4),M$9/(INDEX(Roky_výhled,,M$8)-Last_Bil)*(INDEX($BO51:$DW51,,M$8)-INDEX($D51:$BL51,,$E$1))+INDEX($D51:$BL51,,$E$1),M$9/(INDEX(Roky_výhled,,M$8)-INDEX(Roky_výhled,,M$8-1))*(INDEX($BO51:$DW51,,M$8)-INDEX($BO51:$DW51,,M$8-1))+INDEX($BO51:$DW51,,M$8-1))</f>
        <v>1238</v>
      </c>
      <c r="N51" s="173">
        <f ca="1">CHOOSE(N$6,SUMIFS(INDIRECT("EB[" &amp; N$12 &amp; "]"),EB[indic_nrg],$A50,EB[Nositel],$B51,EB[Výběr],1,EB[unit],"TJ"),INDEX($BO51:$DW51,,N$4),N$9/(INDEX(Roky_výhled,,N$8)-Last_Bil)*(INDEX($BO51:$DW51,,N$8)-INDEX($D51:$BL51,,$E$1))+INDEX($D51:$BL51,,$E$1),N$9/(INDEX(Roky_výhled,,N$8)-INDEX(Roky_výhled,,N$8-1))*(INDEX($BO51:$DW51,,N$8)-INDEX($BO51:$DW51,,N$8-1))+INDEX($BO51:$DW51,,N$8-1))</f>
        <v>1223</v>
      </c>
      <c r="O51" s="173">
        <f ca="1">CHOOSE(O$6,SUMIFS(INDIRECT("EB[" &amp; O$12 &amp; "]"),EB[indic_nrg],$A50,EB[Nositel],$B51,EB[Výběr],1,EB[unit],"TJ"),INDEX($BO51:$DW51,,O$4),O$9/(INDEX(Roky_výhled,,O$8)-Last_Bil)*(INDEX($BO51:$DW51,,O$8)-INDEX($D51:$BL51,,$E$1))+INDEX($D51:$BL51,,$E$1),O$9/(INDEX(Roky_výhled,,O$8)-INDEX(Roky_výhled,,O$8-1))*(INDEX($BO51:$DW51,,O$8)-INDEX($BO51:$DW51,,O$8-1))+INDEX($BO51:$DW51,,O$8-1))</f>
        <v>1282</v>
      </c>
      <c r="P51" s="173">
        <f ca="1">CHOOSE(P$6,SUMIFS(INDIRECT("EB[" &amp; P$12 &amp; "]"),EB[indic_nrg],$A50,EB[Nositel],$B51,EB[Výběr],1,EB[unit],"TJ"),INDEX($BO51:$DW51,,P$4),P$9/(INDEX(Roky_výhled,,P$8)-Last_Bil)*(INDEX($BO51:$DW51,,P$8)-INDEX($D51:$BL51,,$E$1))+INDEX($D51:$BL51,,$E$1),P$9/(INDEX(Roky_výhled,,P$8)-INDEX(Roky_výhled,,P$8-1))*(INDEX($BO51:$DW51,,P$8)-INDEX($BO51:$DW51,,P$8-1))+INDEX($BO51:$DW51,,P$8-1))</f>
        <v>1390</v>
      </c>
      <c r="Q51" s="173">
        <f ca="1">CHOOSE(Q$6,SUMIFS(INDIRECT("EB[" &amp; Q$12 &amp; "]"),EB[indic_nrg],$A50,EB[Nositel],$B51,EB[Výběr],1,EB[unit],"TJ"),INDEX($BO51:$DW51,,Q$4),Q$9/(INDEX(Roky_výhled,,Q$8)-Last_Bil)*(INDEX($BO51:$DW51,,Q$8)-INDEX($D51:$BL51,,$E$1))+INDEX($D51:$BL51,,$E$1),Q$9/(INDEX(Roky_výhled,,Q$8)-INDEX(Roky_výhled,,Q$8-1))*(INDEX($BO51:$DW51,,Q$8)-INDEX($BO51:$DW51,,Q$8-1))+INDEX($BO51:$DW51,,Q$8-1))</f>
        <v>1361</v>
      </c>
      <c r="R51" s="173">
        <f ca="1">CHOOSE(R$6,SUMIFS(INDIRECT("EB[" &amp; R$12 &amp; "]"),EB[indic_nrg],$A50,EB[Nositel],$B51,EB[Výběr],1,EB[unit],"TJ"),INDEX($BO51:$DW51,,R$4),R$9/(INDEX(Roky_výhled,,R$8)-Last_Bil)*(INDEX($BO51:$DW51,,R$8)-INDEX($D51:$BL51,,$E$1))+INDEX($D51:$BL51,,$E$1),R$9/(INDEX(Roky_výhled,,R$8)-INDEX(Roky_výhled,,R$8-1))*(INDEX($BO51:$DW51,,R$8)-INDEX($BO51:$DW51,,R$8-1))+INDEX($BO51:$DW51,,R$8-1))</f>
        <v>1460</v>
      </c>
      <c r="S51" s="173">
        <f ca="1">CHOOSE(S$6,SUMIFS(INDIRECT("EB[" &amp; S$12 &amp; "]"),EB[indic_nrg],$A50,EB[Nositel],$B51,EB[Výběr],1,EB[unit],"TJ"),INDEX($BO51:$DW51,,S$4),S$9/(INDEX(Roky_výhled,,S$8)-Last_Bil)*(INDEX($BO51:$DW51,,S$8)-INDEX($D51:$BL51,,$E$1))+INDEX($D51:$BL51,,$E$1),S$9/(INDEX(Roky_výhled,,S$8)-INDEX(Roky_výhled,,S$8-1))*(INDEX($BO51:$DW51,,S$8)-INDEX($BO51:$DW51,,S$8-1))+INDEX($BO51:$DW51,,S$8-1))</f>
        <v>1620</v>
      </c>
      <c r="T51" s="173">
        <f ca="1">CHOOSE(T$6,SUMIFS(INDIRECT("EB[" &amp; T$12 &amp; "]"),EB[indic_nrg],$A50,EB[Nositel],$B51,EB[Výběr],1,EB[unit],"TJ"),INDEX($BO51:$DW51,,T$4),T$9/(INDEX(Roky_výhled,,T$8)-Last_Bil)*(INDEX($BO51:$DW51,,T$8)-INDEX($D51:$BL51,,$E$1))+INDEX($D51:$BL51,,$E$1),T$9/(INDEX(Roky_výhled,,T$8)-INDEX(Roky_výhled,,T$8-1))*(INDEX($BO51:$DW51,,T$8)-INDEX($BO51:$DW51,,T$8-1))+INDEX($BO51:$DW51,,T$8-1))</f>
        <v>1836</v>
      </c>
      <c r="U51" s="173">
        <f ca="1">CHOOSE(U$6,SUMIFS(INDIRECT("EB[" &amp; U$12 &amp; "]"),EB[indic_nrg],$A50,EB[Nositel],$B51,EB[Výběr],1,EB[unit],"TJ"),INDEX($BO51:$DW51,,U$4),U$9/(INDEX(Roky_výhled,,U$8)-Last_Bil)*(INDEX($BO51:$DW51,,U$8)-INDEX($D51:$BL51,,$E$1))+INDEX($D51:$BL51,,$E$1),U$9/(INDEX(Roky_výhled,,U$8)-INDEX(Roky_výhled,,U$8-1))*(INDEX($BO51:$DW51,,U$8)-INDEX($BO51:$DW51,,U$8-1))+INDEX($BO51:$DW51,,U$8-1))</f>
        <v>2352</v>
      </c>
      <c r="V51" s="173">
        <f ca="1">CHOOSE(V$6,SUMIFS(INDIRECT("EB[" &amp; V$12 &amp; "]"),EB[indic_nrg],$A50,EB[Nositel],$B51,EB[Výběr],1,EB[unit],"TJ"),INDEX($BO51:$DW51,,V$4),V$9/(INDEX(Roky_výhled,,V$8)-Last_Bil)*(INDEX($BO51:$DW51,,V$8)-INDEX($D51:$BL51,,$E$1))+INDEX($D51:$BL51,,$E$1),V$9/(INDEX(Roky_výhled,,V$8)-INDEX(Roky_výhled,,V$8-1))*(INDEX($BO51:$DW51,,V$8)-INDEX($BO51:$DW51,,V$8-1))+INDEX($BO51:$DW51,,V$8-1))</f>
        <v>2876</v>
      </c>
      <c r="W51" s="173">
        <f ca="1">CHOOSE(W$6,SUMIFS(INDIRECT("EB[" &amp; W$12 &amp; "]"),EB[indic_nrg],$A50,EB[Nositel],$B51,EB[Výběr],1,EB[unit],"TJ"),INDEX($BO51:$DW51,,W$4),W$9/(INDEX(Roky_výhled,,W$8)-Last_Bil)*(INDEX($BO51:$DW51,,W$8)-INDEX($D51:$BL51,,$E$1))+INDEX($D51:$BL51,,$E$1),W$9/(INDEX(Roky_výhled,,W$8)-INDEX(Roky_výhled,,W$8-1))*(INDEX($BO51:$DW51,,W$8)-INDEX($BO51:$DW51,,W$8-1))+INDEX($BO51:$DW51,,W$8-1))</f>
        <v>3021</v>
      </c>
      <c r="X51" s="173">
        <f ca="1">CHOOSE(X$6,SUMIFS(INDIRECT("EB[" &amp; X$12 &amp; "]"),EB[indic_nrg],$A50,EB[Nositel],$B51,EB[Výběr],1,EB[unit],"TJ"),INDEX($BO51:$DW51,,X$4),X$9/(INDEX(Roky_výhled,,X$8)-Last_Bil)*(INDEX($BO51:$DW51,,X$8)-INDEX($D51:$BL51,,$E$1))+INDEX($D51:$BL51,,$E$1),X$9/(INDEX(Roky_výhled,,X$8)-INDEX(Roky_výhled,,X$8-1))*(INDEX($BO51:$DW51,,X$8)-INDEX($BO51:$DW51,,X$8-1))+INDEX($BO51:$DW51,,X$8-1))</f>
        <v>3099</v>
      </c>
      <c r="Y51" s="173">
        <f ca="1">CHOOSE(Y$6,SUMIFS(INDIRECT("EB[" &amp; Y$12 &amp; "]"),EB[indic_nrg],$A50,EB[Nositel],$B51,EB[Výběr],1,EB[unit],"TJ"),INDEX($BO51:$DW51,,Y$4),Y$9/(INDEX(Roky_výhled,,Y$8)-Last_Bil)*(INDEX($BO51:$DW51,,Y$8)-INDEX($D51:$BL51,,$E$1))+INDEX($D51:$BL51,,$E$1),Y$9/(INDEX(Roky_výhled,,Y$8)-INDEX(Roky_výhled,,Y$8-1))*(INDEX($BO51:$DW51,,Y$8)-INDEX($BO51:$DW51,,Y$8-1))+INDEX($BO51:$DW51,,Y$8-1))</f>
        <v>3057</v>
      </c>
      <c r="Z51" s="173">
        <f ca="1">CHOOSE(Z$6,SUMIFS(INDIRECT("EB[" &amp; Z$12 &amp; "]"),EB[indic_nrg],$A50,EB[Nositel],$B51,EB[Výběr],1,EB[unit],"TJ"),INDEX($BO51:$DW51,,Z$4),Z$9/(INDEX(Roky_výhled,,Z$8)-Last_Bil)*(INDEX($BO51:$DW51,,Z$8)-INDEX($D51:$BL51,,$E$1))+INDEX($D51:$BL51,,$E$1),Z$9/(INDEX(Roky_výhled,,Z$8)-INDEX(Roky_výhled,,Z$8-1))*(INDEX($BO51:$DW51,,Z$8)-INDEX($BO51:$DW51,,Z$8-1))+INDEX($BO51:$DW51,,Z$8-1))</f>
        <v>2137</v>
      </c>
      <c r="AA51" s="173">
        <f ca="1">CHOOSE(AA$6,SUMIFS(INDIRECT("EB[" &amp; AA$12 &amp; "]"),EB[indic_nrg],$A50,EB[Nositel],$B51,EB[Výběr],1,EB[unit],"TJ"),INDEX($BO51:$DW51,,AA$4),AA$9/(INDEX(Roky_výhled,,AA$8)-Last_Bil)*(INDEX($BO51:$DW51,,AA$8)-INDEX($D51:$BL51,,$E$1))+INDEX($D51:$BL51,,$E$1),AA$9/(INDEX(Roky_výhled,,AA$8)-INDEX(Roky_výhled,,AA$8-1))*(INDEX($BO51:$DW51,,AA$8)-INDEX($BO51:$DW51,,AA$8-1))+INDEX($BO51:$DW51,,AA$8-1))</f>
        <v>2234</v>
      </c>
      <c r="AB51" s="173">
        <f ca="1">CHOOSE(AB$6,SUMIFS(INDIRECT("EB[" &amp; AB$12 &amp; "]"),EB[indic_nrg],$A50,EB[Nositel],$B51,EB[Výběr],1,EB[unit],"TJ"),INDEX($BO51:$DW51,,AB$4),AB$9/(INDEX(Roky_výhled,,AB$8)-Last_Bil)*(INDEX($BO51:$DW51,,AB$8)-INDEX($D51:$BL51,,$E$1))+INDEX($D51:$BL51,,$E$1),AB$9/(INDEX(Roky_výhled,,AB$8)-INDEX(Roky_výhled,,AB$8-1))*(INDEX($BO51:$DW51,,AB$8)-INDEX($BO51:$DW51,,AB$8-1))+INDEX($BO51:$DW51,,AB$8-1))</f>
        <v>2541</v>
      </c>
      <c r="AC51" s="173">
        <f ca="1">CHOOSE(AC$6,SUMIFS(INDIRECT("EB[" &amp; AC$12 &amp; "]"),EB[indic_nrg],$A50,EB[Nositel],$B51,EB[Výběr],1,EB[unit],"TJ"),INDEX($BO51:$DW51,,AC$4),AC$9/(INDEX(Roky_výhled,,AC$8)-Last_Bil)*(INDEX($BO51:$DW51,,AC$8)-INDEX($D51:$BL51,,$E$1))+INDEX($D51:$BL51,,$E$1),AC$9/(INDEX(Roky_výhled,,AC$8)-INDEX(Roky_výhled,,AC$8-1))*(INDEX($BO51:$DW51,,AC$8)-INDEX($BO51:$DW51,,AC$8-1))+INDEX($BO51:$DW51,,AC$8-1))</f>
        <v>2779</v>
      </c>
      <c r="AD51" s="173">
        <f ca="1">CHOOSE(AD$6,SUMIFS(INDIRECT("EB[" &amp; AD$12 &amp; "]"),EB[indic_nrg],$A50,EB[Nositel],$B51,EB[Výběr],1,EB[unit],"TJ"),INDEX($BO51:$DW51,,AD$4),AD$9/(INDEX(Roky_výhled,,AD$8)-Last_Bil)*(INDEX($BO51:$DW51,,AD$8)-INDEX($D51:$BL51,,$E$1))+INDEX($D51:$BL51,,$E$1),AD$9/(INDEX(Roky_výhled,,AD$8)-INDEX(Roky_výhled,,AD$8-1))*(INDEX($BO51:$DW51,,AD$8)-INDEX($BO51:$DW51,,AD$8-1))+INDEX($BO51:$DW51,,AD$8-1))</f>
        <v>6983.2</v>
      </c>
      <c r="AE51" s="173">
        <f ca="1">CHOOSE(AE$6,SUMIFS(INDIRECT("EB[" &amp; AE$12 &amp; "]"),EB[indic_nrg],$A50,EB[Nositel],$B51,EB[Výběr],1,EB[unit],"TJ"),INDEX($BO51:$DW51,,AE$4),AE$9/(INDEX(Roky_výhled,,AE$8)-Last_Bil)*(INDEX($BO51:$DW51,,AE$8)-INDEX($D51:$BL51,,$E$1))+INDEX($D51:$BL51,,$E$1),AE$9/(INDEX(Roky_výhled,,AE$8)-INDEX(Roky_výhled,,AE$8-1))*(INDEX($BO51:$DW51,,AE$8)-INDEX($BO51:$DW51,,AE$8-1))+INDEX($BO51:$DW51,,AE$8-1))</f>
        <v>11187.4</v>
      </c>
      <c r="AF51" s="173">
        <f ca="1">CHOOSE(AF$6,SUMIFS(INDIRECT("EB[" &amp; AF$12 &amp; "]"),EB[indic_nrg],$A50,EB[Nositel],$B51,EB[Výběr],1,EB[unit],"TJ"),INDEX($BO51:$DW51,,AF$4),AF$9/(INDEX(Roky_výhled,,AF$8)-Last_Bil)*(INDEX($BO51:$DW51,,AF$8)-INDEX($D51:$BL51,,$E$1))+INDEX($D51:$BL51,,$E$1),AF$9/(INDEX(Roky_výhled,,AF$8)-INDEX(Roky_výhled,,AF$8-1))*(INDEX($BO51:$DW51,,AF$8)-INDEX($BO51:$DW51,,AF$8-1))+INDEX($BO51:$DW51,,AF$8-1))</f>
        <v>15391.6</v>
      </c>
      <c r="AG51" s="173">
        <f ca="1">CHOOSE(AG$6,SUMIFS(INDIRECT("EB[" &amp; AG$12 &amp; "]"),EB[indic_nrg],$A50,EB[Nositel],$B51,EB[Výběr],1,EB[unit],"TJ"),INDEX($BO51:$DW51,,AG$4),AG$9/(INDEX(Roky_výhled,,AG$8)-Last_Bil)*(INDEX($BO51:$DW51,,AG$8)-INDEX($D51:$BL51,,$E$1))+INDEX($D51:$BL51,,$E$1),AG$9/(INDEX(Roky_výhled,,AG$8)-INDEX(Roky_výhled,,AG$8-1))*(INDEX($BO51:$DW51,,AG$8)-INDEX($BO51:$DW51,,AG$8-1))+INDEX($BO51:$DW51,,AG$8-1))</f>
        <v>19595.8</v>
      </c>
      <c r="AH51" s="173">
        <f ca="1">CHOOSE(AH$6,SUMIFS(INDIRECT("EB[" &amp; AH$12 &amp; "]"),EB[indic_nrg],$A50,EB[Nositel],$B51,EB[Výběr],1,EB[unit],"TJ"),INDEX($BO51:$DW51,,AH$4),AH$9/(INDEX(Roky_výhled,,AH$8)-Last_Bil)*(INDEX($BO51:$DW51,,AH$8)-INDEX($D51:$BL51,,$E$1))+INDEX($D51:$BL51,,$E$1),AH$9/(INDEX(Roky_výhled,,AH$8)-INDEX(Roky_výhled,,AH$8-1))*(INDEX($BO51:$DW51,,AH$8)-INDEX($BO51:$DW51,,AH$8-1))+INDEX($BO51:$DW51,,AH$8-1))</f>
        <v>23800</v>
      </c>
      <c r="AI51" s="173">
        <f ca="1">CHOOSE(AI$6,SUMIFS(INDIRECT("EB[" &amp; AI$12 &amp; "]"),EB[indic_nrg],$A50,EB[Nositel],$B51,EB[Výběr],1,EB[unit],"TJ"),INDEX($BO51:$DW51,,AI$4),AI$9/(INDEX(Roky_výhled,,AI$8)-Last_Bil)*(INDEX($BO51:$DW51,,AI$8)-INDEX($D51:$BL51,,$E$1))+INDEX($D51:$BL51,,$E$1),AI$9/(INDEX(Roky_výhled,,AI$8)-INDEX(Roky_výhled,,AI$8-1))*(INDEX($BO51:$DW51,,AI$8)-INDEX($BO51:$DW51,,AI$8-1))+INDEX($BO51:$DW51,,AI$8-1))</f>
        <v>26060</v>
      </c>
      <c r="AJ51" s="173">
        <f ca="1">CHOOSE(AJ$6,SUMIFS(INDIRECT("EB[" &amp; AJ$12 &amp; "]"),EB[indic_nrg],$A50,EB[Nositel],$B51,EB[Výběr],1,EB[unit],"TJ"),INDEX($BO51:$DW51,,AJ$4),AJ$9/(INDEX(Roky_výhled,,AJ$8)-Last_Bil)*(INDEX($BO51:$DW51,,AJ$8)-INDEX($D51:$BL51,,$E$1))+INDEX($D51:$BL51,,$E$1),AJ$9/(INDEX(Roky_výhled,,AJ$8)-INDEX(Roky_výhled,,AJ$8-1))*(INDEX($BO51:$DW51,,AJ$8)-INDEX($BO51:$DW51,,AJ$8-1))+INDEX($BO51:$DW51,,AJ$8-1))</f>
        <v>28320</v>
      </c>
      <c r="AK51" s="173">
        <f ca="1">CHOOSE(AK$6,SUMIFS(INDIRECT("EB[" &amp; AK$12 &amp; "]"),EB[indic_nrg],$A50,EB[Nositel],$B51,EB[Výběr],1,EB[unit],"TJ"),INDEX($BO51:$DW51,,AK$4),AK$9/(INDEX(Roky_výhled,,AK$8)-Last_Bil)*(INDEX($BO51:$DW51,,AK$8)-INDEX($D51:$BL51,,$E$1))+INDEX($D51:$BL51,,$E$1),AK$9/(INDEX(Roky_výhled,,AK$8)-INDEX(Roky_výhled,,AK$8-1))*(INDEX($BO51:$DW51,,AK$8)-INDEX($BO51:$DW51,,AK$8-1))+INDEX($BO51:$DW51,,AK$8-1))</f>
        <v>30580</v>
      </c>
      <c r="AL51" s="173">
        <f ca="1">CHOOSE(AL$6,SUMIFS(INDIRECT("EB[" &amp; AL$12 &amp; "]"),EB[indic_nrg],$A50,EB[Nositel],$B51,EB[Výběr],1,EB[unit],"TJ"),INDEX($BO51:$DW51,,AL$4),AL$9/(INDEX(Roky_výhled,,AL$8)-Last_Bil)*(INDEX($BO51:$DW51,,AL$8)-INDEX($D51:$BL51,,$E$1))+INDEX($D51:$BL51,,$E$1),AL$9/(INDEX(Roky_výhled,,AL$8)-INDEX(Roky_výhled,,AL$8-1))*(INDEX($BO51:$DW51,,AL$8)-INDEX($BO51:$DW51,,AL$8-1))+INDEX($BO51:$DW51,,AL$8-1))</f>
        <v>32840</v>
      </c>
      <c r="AM51" s="173">
        <f ca="1">CHOOSE(AM$6,SUMIFS(INDIRECT("EB[" &amp; AM$12 &amp; "]"),EB[indic_nrg],$A50,EB[Nositel],$B51,EB[Výběr],1,EB[unit],"TJ"),INDEX($BO51:$DW51,,AM$4),AM$9/(INDEX(Roky_výhled,,AM$8)-Last_Bil)*(INDEX($BO51:$DW51,,AM$8)-INDEX($D51:$BL51,,$E$1))+INDEX($D51:$BL51,,$E$1),AM$9/(INDEX(Roky_výhled,,AM$8)-INDEX(Roky_výhled,,AM$8-1))*(INDEX($BO51:$DW51,,AM$8)-INDEX($BO51:$DW51,,AM$8-1))+INDEX($BO51:$DW51,,AM$8-1))</f>
        <v>35100</v>
      </c>
      <c r="AN51" s="173">
        <f ca="1">CHOOSE(AN$6,SUMIFS(INDIRECT("EB[" &amp; AN$12 &amp; "]"),EB[indic_nrg],$A50,EB[Nositel],$B51,EB[Výběr],1,EB[unit],"TJ"),INDEX($BO51:$DW51,,AN$4),AN$9/(INDEX(Roky_výhled,,AN$8)-Last_Bil)*(INDEX($BO51:$DW51,,AN$8)-INDEX($D51:$BL51,,$E$1))+INDEX($D51:$BL51,,$E$1),AN$9/(INDEX(Roky_výhled,,AN$8)-INDEX(Roky_výhled,,AN$8-1))*(INDEX($BO51:$DW51,,AN$8)-INDEX($BO51:$DW51,,AN$8-1))+INDEX($BO51:$DW51,,AN$8-1))</f>
        <v>36900</v>
      </c>
      <c r="AO51" s="173">
        <f ca="1">CHOOSE(AO$6,SUMIFS(INDIRECT("EB[" &amp; AO$12 &amp; "]"),EB[indic_nrg],$A50,EB[Nositel],$B51,EB[Výběr],1,EB[unit],"TJ"),INDEX($BO51:$DW51,,AO$4),AO$9/(INDEX(Roky_výhled,,AO$8)-Last_Bil)*(INDEX($BO51:$DW51,,AO$8)-INDEX($D51:$BL51,,$E$1))+INDEX($D51:$BL51,,$E$1),AO$9/(INDEX(Roky_výhled,,AO$8)-INDEX(Roky_výhled,,AO$8-1))*(INDEX($BO51:$DW51,,AO$8)-INDEX($BO51:$DW51,,AO$8-1))+INDEX($BO51:$DW51,,AO$8-1))</f>
        <v>38700</v>
      </c>
      <c r="AP51" s="173">
        <f ca="1">CHOOSE(AP$6,SUMIFS(INDIRECT("EB[" &amp; AP$12 &amp; "]"),EB[indic_nrg],$A50,EB[Nositel],$B51,EB[Výběr],1,EB[unit],"TJ"),INDEX($BO51:$DW51,,AP$4),AP$9/(INDEX(Roky_výhled,,AP$8)-Last_Bil)*(INDEX($BO51:$DW51,,AP$8)-INDEX($D51:$BL51,,$E$1))+INDEX($D51:$BL51,,$E$1),AP$9/(INDEX(Roky_výhled,,AP$8)-INDEX(Roky_výhled,,AP$8-1))*(INDEX($BO51:$DW51,,AP$8)-INDEX($BO51:$DW51,,AP$8-1))+INDEX($BO51:$DW51,,AP$8-1))</f>
        <v>40500</v>
      </c>
      <c r="AQ51" s="173">
        <f ca="1">CHOOSE(AQ$6,SUMIFS(INDIRECT("EB[" &amp; AQ$12 &amp; "]"),EB[indic_nrg],$A50,EB[Nositel],$B51,EB[Výběr],1,EB[unit],"TJ"),INDEX($BO51:$DW51,,AQ$4),AQ$9/(INDEX(Roky_výhled,,AQ$8)-Last_Bil)*(INDEX($BO51:$DW51,,AQ$8)-INDEX($D51:$BL51,,$E$1))+INDEX($D51:$BL51,,$E$1),AQ$9/(INDEX(Roky_výhled,,AQ$8)-INDEX(Roky_výhled,,AQ$8-1))*(INDEX($BO51:$DW51,,AQ$8)-INDEX($BO51:$DW51,,AQ$8-1))+INDEX($BO51:$DW51,,AQ$8-1))</f>
        <v>42300</v>
      </c>
      <c r="AR51" s="173">
        <f ca="1">CHOOSE(AR$6,SUMIFS(INDIRECT("EB[" &amp; AR$12 &amp; "]"),EB[indic_nrg],$A50,EB[Nositel],$B51,EB[Výběr],1,EB[unit],"TJ"),INDEX($BO51:$DW51,,AR$4),AR$9/(INDEX(Roky_výhled,,AR$8)-Last_Bil)*(INDEX($BO51:$DW51,,AR$8)-INDEX($D51:$BL51,,$E$1))+INDEX($D51:$BL51,,$E$1),AR$9/(INDEX(Roky_výhled,,AR$8)-INDEX(Roky_výhled,,AR$8-1))*(INDEX($BO51:$DW51,,AR$8)-INDEX($BO51:$DW51,,AR$8-1))+INDEX($BO51:$DW51,,AR$8-1))</f>
        <v>44100</v>
      </c>
      <c r="AS51" s="173">
        <f ca="1">CHOOSE(AS$6,SUMIFS(INDIRECT("EB[" &amp; AS$12 &amp; "]"),EB[indic_nrg],$A50,EB[Nositel],$B51,EB[Výběr],1,EB[unit],"TJ"),INDEX($BO51:$DW51,,AS$4),AS$9/(INDEX(Roky_výhled,,AS$8)-Last_Bil)*(INDEX($BO51:$DW51,,AS$8)-INDEX($D51:$BL51,,$E$1))+INDEX($D51:$BL51,,$E$1),AS$9/(INDEX(Roky_výhled,,AS$8)-INDEX(Roky_výhled,,AS$8-1))*(INDEX($BO51:$DW51,,AS$8)-INDEX($BO51:$DW51,,AS$8-1))+INDEX($BO51:$DW51,,AS$8-1))</f>
        <v>44900</v>
      </c>
      <c r="AT51" s="173">
        <f ca="1">CHOOSE(AT$6,SUMIFS(INDIRECT("EB[" &amp; AT$12 &amp; "]"),EB[indic_nrg],$A50,EB[Nositel],$B51,EB[Výběr],1,EB[unit],"TJ"),INDEX($BO51:$DW51,,AT$4),AT$9/(INDEX(Roky_výhled,,AT$8)-Last_Bil)*(INDEX($BO51:$DW51,,AT$8)-INDEX($D51:$BL51,,$E$1))+INDEX($D51:$BL51,,$E$1),AT$9/(INDEX(Roky_výhled,,AT$8)-INDEX(Roky_výhled,,AT$8-1))*(INDEX($BO51:$DW51,,AT$8)-INDEX($BO51:$DW51,,AT$8-1))+INDEX($BO51:$DW51,,AT$8-1))</f>
        <v>45700</v>
      </c>
      <c r="AU51" s="173">
        <f ca="1">CHOOSE(AU$6,SUMIFS(INDIRECT("EB[" &amp; AU$12 &amp; "]"),EB[indic_nrg],$A50,EB[Nositel],$B51,EB[Výběr],1,EB[unit],"TJ"),INDEX($BO51:$DW51,,AU$4),AU$9/(INDEX(Roky_výhled,,AU$8)-Last_Bil)*(INDEX($BO51:$DW51,,AU$8)-INDEX($D51:$BL51,,$E$1))+INDEX($D51:$BL51,,$E$1),AU$9/(INDEX(Roky_výhled,,AU$8)-INDEX(Roky_výhled,,AU$8-1))*(INDEX($BO51:$DW51,,AU$8)-INDEX($BO51:$DW51,,AU$8-1))+INDEX($BO51:$DW51,,AU$8-1))</f>
        <v>46500</v>
      </c>
      <c r="AV51" s="173">
        <f ca="1">CHOOSE(AV$6,SUMIFS(INDIRECT("EB[" &amp; AV$12 &amp; "]"),EB[indic_nrg],$A50,EB[Nositel],$B51,EB[Výběr],1,EB[unit],"TJ"),INDEX($BO51:$DW51,,AV$4),AV$9/(INDEX(Roky_výhled,,AV$8)-Last_Bil)*(INDEX($BO51:$DW51,,AV$8)-INDEX($D51:$BL51,,$E$1))+INDEX($D51:$BL51,,$E$1),AV$9/(INDEX(Roky_výhled,,AV$8)-INDEX(Roky_výhled,,AV$8-1))*(INDEX($BO51:$DW51,,AV$8)-INDEX($BO51:$DW51,,AV$8-1))+INDEX($BO51:$DW51,,AV$8-1))</f>
        <v>47300</v>
      </c>
      <c r="AW51" s="173">
        <f ca="1">CHOOSE(AW$6,SUMIFS(INDIRECT("EB[" &amp; AW$12 &amp; "]"),EB[indic_nrg],$A50,EB[Nositel],$B51,EB[Výběr],1,EB[unit],"TJ"),INDEX($BO51:$DW51,,AW$4),AW$9/(INDEX(Roky_výhled,,AW$8)-Last_Bil)*(INDEX($BO51:$DW51,,AW$8)-INDEX($D51:$BL51,,$E$1))+INDEX($D51:$BL51,,$E$1),AW$9/(INDEX(Roky_výhled,,AW$8)-INDEX(Roky_výhled,,AW$8-1))*(INDEX($BO51:$DW51,,AW$8)-INDEX($BO51:$DW51,,AW$8-1))+INDEX($BO51:$DW51,,AW$8-1))</f>
        <v>48100</v>
      </c>
      <c r="AX51" s="173">
        <f ca="1">CHOOSE(AX$6,SUMIFS(INDIRECT("EB[" &amp; AX$12 &amp; "]"),EB[indic_nrg],$A50,EB[Nositel],$B51,EB[Výběr],1,EB[unit],"TJ"),INDEX($BO51:$DW51,,AX$4),AX$9/(INDEX(Roky_výhled,,AX$8)-Last_Bil)*(INDEX($BO51:$DW51,,AX$8)-INDEX($D51:$BL51,,$E$1))+INDEX($D51:$BL51,,$E$1),AX$9/(INDEX(Roky_výhled,,AX$8)-INDEX(Roky_výhled,,AX$8-1))*(INDEX($BO51:$DW51,,AX$8)-INDEX($BO51:$DW51,,AX$8-1))+INDEX($BO51:$DW51,,AX$8-1))</f>
        <v>48700</v>
      </c>
      <c r="AY51" s="173">
        <f ca="1">CHOOSE(AY$6,SUMIFS(INDIRECT("EB[" &amp; AY$12 &amp; "]"),EB[indic_nrg],$A50,EB[Nositel],$B51,EB[Výběr],1,EB[unit],"TJ"),INDEX($BO51:$DW51,,AY$4),AY$9/(INDEX(Roky_výhled,,AY$8)-Last_Bil)*(INDEX($BO51:$DW51,,AY$8)-INDEX($D51:$BL51,,$E$1))+INDEX($D51:$BL51,,$E$1),AY$9/(INDEX(Roky_výhled,,AY$8)-INDEX(Roky_výhled,,AY$8-1))*(INDEX($BO51:$DW51,,AY$8)-INDEX($BO51:$DW51,,AY$8-1))+INDEX($BO51:$DW51,,AY$8-1))</f>
        <v>49300</v>
      </c>
      <c r="AZ51" s="173">
        <f ca="1">CHOOSE(AZ$6,SUMIFS(INDIRECT("EB[" &amp; AZ$12 &amp; "]"),EB[indic_nrg],$A50,EB[Nositel],$B51,EB[Výběr],1,EB[unit],"TJ"),INDEX($BO51:$DW51,,AZ$4),AZ$9/(INDEX(Roky_výhled,,AZ$8)-Last_Bil)*(INDEX($BO51:$DW51,,AZ$8)-INDEX($D51:$BL51,,$E$1))+INDEX($D51:$BL51,,$E$1),AZ$9/(INDEX(Roky_výhled,,AZ$8)-INDEX(Roky_výhled,,AZ$8-1))*(INDEX($BO51:$DW51,,AZ$8)-INDEX($BO51:$DW51,,AZ$8-1))+INDEX($BO51:$DW51,,AZ$8-1))</f>
        <v>49900</v>
      </c>
      <c r="BA51" s="173">
        <f ca="1">CHOOSE(BA$6,SUMIFS(INDIRECT("EB[" &amp; BA$12 &amp; "]"),EB[indic_nrg],$A50,EB[Nositel],$B51,EB[Výběr],1,EB[unit],"TJ"),INDEX($BO51:$DW51,,BA$4),BA$9/(INDEX(Roky_výhled,,BA$8)-Last_Bil)*(INDEX($BO51:$DW51,,BA$8)-INDEX($D51:$BL51,,$E$1))+INDEX($D51:$BL51,,$E$1),BA$9/(INDEX(Roky_výhled,,BA$8)-INDEX(Roky_výhled,,BA$8-1))*(INDEX($BO51:$DW51,,BA$8)-INDEX($BO51:$DW51,,BA$8-1))+INDEX($BO51:$DW51,,BA$8-1))</f>
        <v>50500</v>
      </c>
      <c r="BB51" s="173">
        <f ca="1">CHOOSE(BB$6,SUMIFS(INDIRECT("EB[" &amp; BB$12 &amp; "]"),EB[indic_nrg],$A50,EB[Nositel],$B51,EB[Výběr],1,EB[unit],"TJ"),INDEX($BO51:$DW51,,BB$4),BB$9/(INDEX(Roky_výhled,,BB$8)-Last_Bil)*(INDEX($BO51:$DW51,,BB$8)-INDEX($D51:$BL51,,$E$1))+INDEX($D51:$BL51,,$E$1),BB$9/(INDEX(Roky_výhled,,BB$8)-INDEX(Roky_výhled,,BB$8-1))*(INDEX($BO51:$DW51,,BB$8)-INDEX($BO51:$DW51,,BB$8-1))+INDEX($BO51:$DW51,,BB$8-1))</f>
        <v>51100</v>
      </c>
      <c r="BC51" s="173">
        <f ca="1">CHOOSE(BC$6,SUMIFS(INDIRECT("EB[" &amp; BC$12 &amp; "]"),EB[indic_nrg],$A50,EB[Nositel],$B51,EB[Výběr],1,EB[unit],"TJ"),INDEX($BO51:$DW51,,BC$4),BC$9/(INDEX(Roky_výhled,,BC$8)-Last_Bil)*(INDEX($BO51:$DW51,,BC$8)-INDEX($D51:$BL51,,$E$1))+INDEX($D51:$BL51,,$E$1),BC$9/(INDEX(Roky_výhled,,BC$8)-INDEX(Roky_výhled,,BC$8-1))*(INDEX($BO51:$DW51,,BC$8)-INDEX($BO51:$DW51,,BC$8-1))+INDEX($BO51:$DW51,,BC$8-1))</f>
        <v>50940</v>
      </c>
      <c r="BD51" s="173">
        <f ca="1">CHOOSE(BD$6,SUMIFS(INDIRECT("EB[" &amp; BD$12 &amp; "]"),EB[indic_nrg],$A50,EB[Nositel],$B51,EB[Výběr],1,EB[unit],"TJ"),INDEX($BO51:$DW51,,BD$4),BD$9/(INDEX(Roky_výhled,,BD$8)-Last_Bil)*(INDEX($BO51:$DW51,,BD$8)-INDEX($D51:$BL51,,$E$1))+INDEX($D51:$BL51,,$E$1),BD$9/(INDEX(Roky_výhled,,BD$8)-INDEX(Roky_výhled,,BD$8-1))*(INDEX($BO51:$DW51,,BD$8)-INDEX($BO51:$DW51,,BD$8-1))+INDEX($BO51:$DW51,,BD$8-1))</f>
        <v>50780</v>
      </c>
      <c r="BE51" s="173">
        <f ca="1">CHOOSE(BE$6,SUMIFS(INDIRECT("EB[" &amp; BE$12 &amp; "]"),EB[indic_nrg],$A50,EB[Nositel],$B51,EB[Výběr],1,EB[unit],"TJ"),INDEX($BO51:$DW51,,BE$4),BE$9/(INDEX(Roky_výhled,,BE$8)-Last_Bil)*(INDEX($BO51:$DW51,,BE$8)-INDEX($D51:$BL51,,$E$1))+INDEX($D51:$BL51,,$E$1),BE$9/(INDEX(Roky_výhled,,BE$8)-INDEX(Roky_výhled,,BE$8-1))*(INDEX($BO51:$DW51,,BE$8)-INDEX($BO51:$DW51,,BE$8-1))+INDEX($BO51:$DW51,,BE$8-1))</f>
        <v>50620</v>
      </c>
      <c r="BF51" s="173">
        <f ca="1">CHOOSE(BF$6,SUMIFS(INDIRECT("EB[" &amp; BF$12 &amp; "]"),EB[indic_nrg],$A50,EB[Nositel],$B51,EB[Výběr],1,EB[unit],"TJ"),INDEX($BO51:$DW51,,BF$4),BF$9/(INDEX(Roky_výhled,,BF$8)-Last_Bil)*(INDEX($BO51:$DW51,,BF$8)-INDEX($D51:$BL51,,$E$1))+INDEX($D51:$BL51,,$E$1),BF$9/(INDEX(Roky_výhled,,BF$8)-INDEX(Roky_výhled,,BF$8-1))*(INDEX($BO51:$DW51,,BF$8)-INDEX($BO51:$DW51,,BF$8-1))+INDEX($BO51:$DW51,,BF$8-1))</f>
        <v>50460</v>
      </c>
      <c r="BG51" s="173">
        <f ca="1">CHOOSE(BG$6,SUMIFS(INDIRECT("EB[" &amp; BG$12 &amp; "]"),EB[indic_nrg],$A50,EB[Nositel],$B51,EB[Výběr],1,EB[unit],"TJ"),INDEX($BO51:$DW51,,BG$4),BG$9/(INDEX(Roky_výhled,,BG$8)-Last_Bil)*(INDEX($BO51:$DW51,,BG$8)-INDEX($D51:$BL51,,$E$1))+INDEX($D51:$BL51,,$E$1),BG$9/(INDEX(Roky_výhled,,BG$8)-INDEX(Roky_výhled,,BG$8-1))*(INDEX($BO51:$DW51,,BG$8)-INDEX($BO51:$DW51,,BG$8-1))+INDEX($BO51:$DW51,,BG$8-1))</f>
        <v>50300</v>
      </c>
      <c r="BH51" s="173">
        <f ca="1">CHOOSE(BH$6,SUMIFS(INDIRECT("EB[" &amp; BH$12 &amp; "]"),EB[indic_nrg],$A50,EB[Nositel],$B51,EB[Výběr],1,EB[unit],"TJ"),INDEX($BO51:$DW51,,BH$4),BH$9/(INDEX(Roky_výhled,,BH$8)-Last_Bil)*(INDEX($BO51:$DW51,,BH$8)-INDEX($D51:$BL51,,$E$1))+INDEX($D51:$BL51,,$E$1),BH$9/(INDEX(Roky_výhled,,BH$8)-INDEX(Roky_výhled,,BH$8-1))*(INDEX($BO51:$DW51,,BH$8)-INDEX($BO51:$DW51,,BH$8-1))+INDEX($BO51:$DW51,,BH$8-1))</f>
        <v>50060</v>
      </c>
      <c r="BI51" s="173">
        <f ca="1">CHOOSE(BI$6,SUMIFS(INDIRECT("EB[" &amp; BI$12 &amp; "]"),EB[indic_nrg],$A50,EB[Nositel],$B51,EB[Výběr],1,EB[unit],"TJ"),INDEX($BO51:$DW51,,BI$4),BI$9/(INDEX(Roky_výhled,,BI$8)-Last_Bil)*(INDEX($BO51:$DW51,,BI$8)-INDEX($D51:$BL51,,$E$1))+INDEX($D51:$BL51,,$E$1),BI$9/(INDEX(Roky_výhled,,BI$8)-INDEX(Roky_výhled,,BI$8-1))*(INDEX($BO51:$DW51,,BI$8)-INDEX($BO51:$DW51,,BI$8-1))+INDEX($BO51:$DW51,,BI$8-1))</f>
        <v>49820</v>
      </c>
      <c r="BJ51" s="173">
        <f ca="1">CHOOSE(BJ$6,SUMIFS(INDIRECT("EB[" &amp; BJ$12 &amp; "]"),EB[indic_nrg],$A50,EB[Nositel],$B51,EB[Výběr],1,EB[unit],"TJ"),INDEX($BO51:$DW51,,BJ$4),BJ$9/(INDEX(Roky_výhled,,BJ$8)-Last_Bil)*(INDEX($BO51:$DW51,,BJ$8)-INDEX($D51:$BL51,,$E$1))+INDEX($D51:$BL51,,$E$1),BJ$9/(INDEX(Roky_výhled,,BJ$8)-INDEX(Roky_výhled,,BJ$8-1))*(INDEX($BO51:$DW51,,BJ$8)-INDEX($BO51:$DW51,,BJ$8-1))+INDEX($BO51:$DW51,,BJ$8-1))</f>
        <v>49580</v>
      </c>
      <c r="BK51" s="173">
        <f ca="1">CHOOSE(BK$6,SUMIFS(INDIRECT("EB[" &amp; BK$12 &amp; "]"),EB[indic_nrg],$A50,EB[Nositel],$B51,EB[Výběr],1,EB[unit],"TJ"),INDEX($BO51:$DW51,,BK$4),BK$9/(INDEX(Roky_výhled,,BK$8)-Last_Bil)*(INDEX($BO51:$DW51,,BK$8)-INDEX($D51:$BL51,,$E$1))+INDEX($D51:$BL51,,$E$1),BK$9/(INDEX(Roky_výhled,,BK$8)-INDEX(Roky_výhled,,BK$8-1))*(INDEX($BO51:$DW51,,BK$8)-INDEX($BO51:$DW51,,BK$8-1))+INDEX($BO51:$DW51,,BK$8-1))</f>
        <v>49340</v>
      </c>
      <c r="BL51" s="174">
        <f ca="1">CHOOSE(BL$6,SUMIFS(INDIRECT("EB[" &amp; BL$12 &amp; "]"),EB[indic_nrg],$A50,EB[Nositel],$B51,EB[Výběr],1,EB[unit],"TJ"),INDEX($BO51:$DW51,,BL$4),BL$9/(INDEX(Roky_výhled,,BL$8)-Last_Bil)*(INDEX($BO51:$DW51,,BL$8)-INDEX($D51:$BL51,,$E$1))+INDEX($D51:$BL51,,$E$1),BL$9/(INDEX(Roky_výhled,,BL$8)-INDEX(Roky_výhled,,BL$8-1))*(INDEX($BO51:$DW51,,BL$8)-INDEX($BO51:$DW51,,BL$8-1))+INDEX($BO51:$DW51,,BL$8-1))</f>
        <v>49100</v>
      </c>
      <c r="BM51"/>
      <c r="BN51" s="221" t="str">
        <f t="shared" si="161"/>
        <v>Plynná paliva</v>
      </c>
      <c r="BO51" s="285">
        <v>1790</v>
      </c>
      <c r="BP51" s="286">
        <v>5300</v>
      </c>
      <c r="BQ51" s="286">
        <v>23800</v>
      </c>
      <c r="BR51" s="286">
        <v>35100</v>
      </c>
      <c r="BS51" s="286">
        <v>44100</v>
      </c>
      <c r="BT51" s="286">
        <v>48100</v>
      </c>
      <c r="BU51" s="286">
        <v>51100</v>
      </c>
      <c r="BV51" s="286">
        <v>50300</v>
      </c>
      <c r="BW51" s="286">
        <v>49100</v>
      </c>
      <c r="BX51" s="286">
        <v>48000</v>
      </c>
      <c r="BY51" s="287">
        <v>46900</v>
      </c>
      <c r="BZ51" s="281"/>
      <c r="CA51" s="281"/>
      <c r="CB51" s="281"/>
      <c r="CC51" s="281"/>
      <c r="CD51" s="281"/>
      <c r="CE51" s="281"/>
      <c r="CF51" s="281"/>
      <c r="CG51" s="281"/>
      <c r="CH51" s="281"/>
      <c r="CI51" s="281"/>
      <c r="CJ51" s="281"/>
      <c r="CK51" s="281"/>
      <c r="CL51" s="281"/>
      <c r="CM51" s="281"/>
      <c r="CN51" s="281"/>
      <c r="CO51" s="281"/>
      <c r="CP51" s="281"/>
      <c r="CQ51" s="281"/>
      <c r="CR51" s="281"/>
      <c r="CS51" s="281"/>
      <c r="CT51" s="281"/>
      <c r="CU51" s="281"/>
      <c r="CV51" s="281"/>
      <c r="CW51" s="281"/>
      <c r="CX51" s="281"/>
      <c r="CY51" s="281"/>
      <c r="CZ51" s="281"/>
      <c r="DA51" s="281"/>
      <c r="DB51" s="281"/>
      <c r="DC51" s="281"/>
      <c r="DD51" s="281"/>
      <c r="DE51" s="281"/>
      <c r="DF51" s="281"/>
      <c r="DG51" s="281"/>
      <c r="DH51" s="281"/>
      <c r="DI51" s="281"/>
      <c r="DJ51" s="281"/>
      <c r="DK51" s="281"/>
      <c r="DL51" s="281"/>
      <c r="DM51" s="281"/>
      <c r="DN51" s="281"/>
      <c r="DO51" s="281"/>
      <c r="DP51" s="281"/>
      <c r="DQ51" s="281"/>
      <c r="DR51" s="281"/>
      <c r="DS51" s="281"/>
      <c r="DT51" s="281"/>
      <c r="DU51" s="281"/>
      <c r="DV51" s="281"/>
      <c r="DW51" s="281"/>
    </row>
    <row r="52" spans="1:127" s="196" customFormat="1" x14ac:dyDescent="0.25">
      <c r="A52" s="196" t="str">
        <f t="shared" si="162"/>
        <v>B_101900</v>
      </c>
      <c r="B52" t="s">
        <v>3134</v>
      </c>
      <c r="C52" s="179" t="str">
        <f t="shared" si="160"/>
        <v>Biomasa</v>
      </c>
      <c r="D52" s="215">
        <f ca="1">CHOOSE(D$6,SUMIFS(INDIRECT("EB[" &amp; D$12 &amp; "]"),EB[indic_nrg],$A51,EB[Nositel],$B52,EB[Výběr],1,EB[unit],"TJ"),INDEX($BO52:$DW52,,D$4),D$9/(INDEX(Roky_výhled,,D$8)-Last_Bil)*(INDEX($BO52:$DW52,,D$8)-INDEX($D52:$BL52,,$E$1))+INDEX($D52:$BL52,,$E$1),D$9/(INDEX(Roky_výhled,,D$8)-INDEX(Roky_výhled,,D$8-1))*(INDEX($BO52:$DW52,,D$8)-INDEX($BO52:$DW52,,D$8-1))+INDEX($BO52:$DW52,,D$8-1))</f>
        <v>0</v>
      </c>
      <c r="E52" s="173">
        <f ca="1">CHOOSE(E$6,SUMIFS(INDIRECT("EB[" &amp; E$12 &amp; "]"),EB[indic_nrg],$A51,EB[Nositel],$B52,EB[Výběr],1,EB[unit],"TJ"),INDEX($BO52:$DW52,,E$4),E$9/(INDEX(Roky_výhled,,E$8)-Last_Bil)*(INDEX($BO52:$DW52,,E$8)-INDEX($D52:$BL52,,$E$1))+INDEX($D52:$BL52,,$E$1),E$9/(INDEX(Roky_výhled,,E$8)-INDEX(Roky_výhled,,E$8-1))*(INDEX($BO52:$DW52,,E$8)-INDEX($BO52:$DW52,,E$8-1))+INDEX($BO52:$DW52,,E$8-1))</f>
        <v>0</v>
      </c>
      <c r="F52" s="173">
        <f ca="1">CHOOSE(F$6,SUMIFS(INDIRECT("EB[" &amp; F$12 &amp; "]"),EB[indic_nrg],$A51,EB[Nositel],$B52,EB[Výběr],1,EB[unit],"TJ"),INDEX($BO52:$DW52,,F$4),F$9/(INDEX(Roky_výhled,,F$8)-Last_Bil)*(INDEX($BO52:$DW52,,F$8)-INDEX($D52:$BL52,,$E$1))+INDEX($D52:$BL52,,$E$1),F$9/(INDEX(Roky_výhled,,F$8)-INDEX(Roky_výhled,,F$8-1))*(INDEX($BO52:$DW52,,F$8)-INDEX($BO52:$DW52,,F$8-1))+INDEX($BO52:$DW52,,F$8-1))</f>
        <v>111</v>
      </c>
      <c r="G52" s="173">
        <f ca="1">CHOOSE(G$6,SUMIFS(INDIRECT("EB[" &amp; G$12 &amp; "]"),EB[indic_nrg],$A51,EB[Nositel],$B52,EB[Výběr],1,EB[unit],"TJ"),INDEX($BO52:$DW52,,G$4),G$9/(INDEX(Roky_výhled,,G$8)-Last_Bil)*(INDEX($BO52:$DW52,,G$8)-INDEX($D52:$BL52,,$E$1))+INDEX($D52:$BL52,,$E$1),G$9/(INDEX(Roky_výhled,,G$8)-INDEX(Roky_výhled,,G$8-1))*(INDEX($BO52:$DW52,,G$8)-INDEX($BO52:$DW52,,G$8-1))+INDEX($BO52:$DW52,,G$8-1))</f>
        <v>222</v>
      </c>
      <c r="H52" s="173">
        <f ca="1">CHOOSE(H$6,SUMIFS(INDIRECT("EB[" &amp; H$12 &amp; "]"),EB[indic_nrg],$A51,EB[Nositel],$B52,EB[Výběr],1,EB[unit],"TJ"),INDEX($BO52:$DW52,,H$4),H$9/(INDEX(Roky_výhled,,H$8)-Last_Bil)*(INDEX($BO52:$DW52,,H$8)-INDEX($D52:$BL52,,$E$1))+INDEX($D52:$BL52,,$E$1),H$9/(INDEX(Roky_výhled,,H$8)-INDEX(Roky_výhled,,H$8-1))*(INDEX($BO52:$DW52,,H$8)-INDEX($BO52:$DW52,,H$8-1))+INDEX($BO52:$DW52,,H$8-1))</f>
        <v>407</v>
      </c>
      <c r="I52" s="173">
        <f ca="1">CHOOSE(I$6,SUMIFS(INDIRECT("EB[" &amp; I$12 &amp; "]"),EB[indic_nrg],$A51,EB[Nositel],$B52,EB[Výběr],1,EB[unit],"TJ"),INDEX($BO52:$DW52,,I$4),I$9/(INDEX(Roky_výhled,,I$8)-Last_Bil)*(INDEX($BO52:$DW52,,I$8)-INDEX($D52:$BL52,,$E$1))+INDEX($D52:$BL52,,$E$1),I$9/(INDEX(Roky_výhled,,I$8)-INDEX(Roky_výhled,,I$8-1))*(INDEX($BO52:$DW52,,I$8)-INDEX($BO52:$DW52,,I$8-1))+INDEX($BO52:$DW52,,I$8-1))</f>
        <v>666</v>
      </c>
      <c r="J52" s="173">
        <f ca="1">CHOOSE(J$6,SUMIFS(INDIRECT("EB[" &amp; J$12 &amp; "]"),EB[indic_nrg],$A51,EB[Nositel],$B52,EB[Výběr],1,EB[unit],"TJ"),INDEX($BO52:$DW52,,J$4),J$9/(INDEX(Roky_výhled,,J$8)-Last_Bil)*(INDEX($BO52:$DW52,,J$8)-INDEX($D52:$BL52,,$E$1))+INDEX($D52:$BL52,,$E$1),J$9/(INDEX(Roky_výhled,,J$8)-INDEX(Roky_výhled,,J$8-1))*(INDEX($BO52:$DW52,,J$8)-INDEX($BO52:$DW52,,J$8-1))+INDEX($BO52:$DW52,,J$8-1))</f>
        <v>925</v>
      </c>
      <c r="K52" s="173">
        <f ca="1">CHOOSE(K$6,SUMIFS(INDIRECT("EB[" &amp; K$12 &amp; "]"),EB[indic_nrg],$A51,EB[Nositel],$B52,EB[Výběr],1,EB[unit],"TJ"),INDEX($BO52:$DW52,,K$4),K$9/(INDEX(Roky_výhled,,K$8)-Last_Bil)*(INDEX($BO52:$DW52,,K$8)-INDEX($D52:$BL52,,$E$1))+INDEX($D52:$BL52,,$E$1),K$9/(INDEX(Roky_výhled,,K$8)-INDEX(Roky_výhled,,K$8-1))*(INDEX($BO52:$DW52,,K$8)-INDEX($BO52:$DW52,,K$8-1))+INDEX($BO52:$DW52,,K$8-1))</f>
        <v>1406</v>
      </c>
      <c r="L52" s="173">
        <f ca="1">CHOOSE(L$6,SUMIFS(INDIRECT("EB[" &amp; L$12 &amp; "]"),EB[indic_nrg],$A51,EB[Nositel],$B52,EB[Výběr],1,EB[unit],"TJ"),INDEX($BO52:$DW52,,L$4),L$9/(INDEX(Roky_výhled,,L$8)-Last_Bil)*(INDEX($BO52:$DW52,,L$8)-INDEX($D52:$BL52,,$E$1))+INDEX($D52:$BL52,,$E$1),L$9/(INDEX(Roky_výhled,,L$8)-INDEX(Roky_výhled,,L$8-1))*(INDEX($BO52:$DW52,,L$8)-INDEX($BO52:$DW52,,L$8-1))+INDEX($BO52:$DW52,,L$8-1))</f>
        <v>1517</v>
      </c>
      <c r="M52" s="173">
        <f ca="1">CHOOSE(M$6,SUMIFS(INDIRECT("EB[" &amp; M$12 &amp; "]"),EB[indic_nrg],$A51,EB[Nositel],$B52,EB[Výběr],1,EB[unit],"TJ"),INDEX($BO52:$DW52,,M$4),M$9/(INDEX(Roky_výhled,,M$8)-Last_Bil)*(INDEX($BO52:$DW52,,M$8)-INDEX($D52:$BL52,,$E$1))+INDEX($D52:$BL52,,$E$1),M$9/(INDEX(Roky_výhled,,M$8)-INDEX(Roky_výhled,,M$8-1))*(INDEX($BO52:$DW52,,M$8)-INDEX($BO52:$DW52,,M$8-1))+INDEX($BO52:$DW52,,M$8-1))</f>
        <v>1887</v>
      </c>
      <c r="N52" s="173">
        <f ca="1">CHOOSE(N$6,SUMIFS(INDIRECT("EB[" &amp; N$12 &amp; "]"),EB[indic_nrg],$A51,EB[Nositel],$B52,EB[Výběr],1,EB[unit],"TJ"),INDEX($BO52:$DW52,,N$4),N$9/(INDEX(Roky_výhled,,N$8)-Last_Bil)*(INDEX($BO52:$DW52,,N$8)-INDEX($D52:$BL52,,$E$1))+INDEX($D52:$BL52,,$E$1),N$9/(INDEX(Roky_výhled,,N$8)-INDEX(Roky_výhled,,N$8-1))*(INDEX($BO52:$DW52,,N$8)-INDEX($BO52:$DW52,,N$8-1))+INDEX($BO52:$DW52,,N$8-1))</f>
        <v>2590</v>
      </c>
      <c r="O52" s="173">
        <f ca="1">CHOOSE(O$6,SUMIFS(INDIRECT("EB[" &amp; O$12 &amp; "]"),EB[indic_nrg],$A51,EB[Nositel],$B52,EB[Výběr],1,EB[unit],"TJ"),INDEX($BO52:$DW52,,O$4),O$9/(INDEX(Roky_výhled,,O$8)-Last_Bil)*(INDEX($BO52:$DW52,,O$8)-INDEX($D52:$BL52,,$E$1))+INDEX($D52:$BL52,,$E$1),O$9/(INDEX(Roky_výhled,,O$8)-INDEX(Roky_výhled,,O$8-1))*(INDEX($BO52:$DW52,,O$8)-INDEX($BO52:$DW52,,O$8-1))+INDEX($BO52:$DW52,,O$8-1))</f>
        <v>1924</v>
      </c>
      <c r="P52" s="173">
        <f ca="1">CHOOSE(P$6,SUMIFS(INDIRECT("EB[" &amp; P$12 &amp; "]"),EB[indic_nrg],$A51,EB[Nositel],$B52,EB[Výběr],1,EB[unit],"TJ"),INDEX($BO52:$DW52,,P$4),P$9/(INDEX(Roky_výhled,,P$8)-Last_Bil)*(INDEX($BO52:$DW52,,P$8)-INDEX($D52:$BL52,,$E$1))+INDEX($D52:$BL52,,$E$1),P$9/(INDEX(Roky_výhled,,P$8)-INDEX(Roky_výhled,,P$8-1))*(INDEX($BO52:$DW52,,P$8)-INDEX($BO52:$DW52,,P$8-1))+INDEX($BO52:$DW52,,P$8-1))</f>
        <v>2701</v>
      </c>
      <c r="Q52" s="173">
        <f ca="1">CHOOSE(Q$6,SUMIFS(INDIRECT("EB[" &amp; Q$12 &amp; "]"),EB[indic_nrg],$A51,EB[Nositel],$B52,EB[Výběr],1,EB[unit],"TJ"),INDEX($BO52:$DW52,,Q$4),Q$9/(INDEX(Roky_výhled,,Q$8)-Last_Bil)*(INDEX($BO52:$DW52,,Q$8)-INDEX($D52:$BL52,,$E$1))+INDEX($D52:$BL52,,$E$1),Q$9/(INDEX(Roky_výhled,,Q$8)-INDEX(Roky_výhled,,Q$8-1))*(INDEX($BO52:$DW52,,Q$8)-INDEX($BO52:$DW52,,Q$8-1))+INDEX($BO52:$DW52,,Q$8-1))</f>
        <v>2590</v>
      </c>
      <c r="R52" s="173">
        <f ca="1">CHOOSE(R$6,SUMIFS(INDIRECT("EB[" &amp; R$12 &amp; "]"),EB[indic_nrg],$A51,EB[Nositel],$B52,EB[Výběr],1,EB[unit],"TJ"),INDEX($BO52:$DW52,,R$4),R$9/(INDEX(Roky_výhled,,R$8)-Last_Bil)*(INDEX($BO52:$DW52,,R$8)-INDEX($D52:$BL52,,$E$1))+INDEX($D52:$BL52,,$E$1),R$9/(INDEX(Roky_výhled,,R$8)-INDEX(Roky_výhled,,R$8-1))*(INDEX($BO52:$DW52,,R$8)-INDEX($BO52:$DW52,,R$8-1))+INDEX($BO52:$DW52,,R$8-1))</f>
        <v>1332</v>
      </c>
      <c r="S52" s="173">
        <f ca="1">CHOOSE(S$6,SUMIFS(INDIRECT("EB[" &amp; S$12 &amp; "]"),EB[indic_nrg],$A51,EB[Nositel],$B52,EB[Výběr],1,EB[unit],"TJ"),INDEX($BO52:$DW52,,S$4),S$9/(INDEX(Roky_výhled,,S$8)-Last_Bil)*(INDEX($BO52:$DW52,,S$8)-INDEX($D52:$BL52,,$E$1))+INDEX($D52:$BL52,,$E$1),S$9/(INDEX(Roky_výhled,,S$8)-INDEX(Roky_výhled,,S$8-1))*(INDEX($BO52:$DW52,,S$8)-INDEX($BO52:$DW52,,S$8-1))+INDEX($BO52:$DW52,,S$8-1))</f>
        <v>111</v>
      </c>
      <c r="T52" s="173">
        <f ca="1">CHOOSE(T$6,SUMIFS(INDIRECT("EB[" &amp; T$12 &amp; "]"),EB[indic_nrg],$A51,EB[Nositel],$B52,EB[Výběr],1,EB[unit],"TJ"),INDEX($BO52:$DW52,,T$4),T$9/(INDEX(Roky_výhled,,T$8)-Last_Bil)*(INDEX($BO52:$DW52,,T$8)-INDEX($D52:$BL52,,$E$1))+INDEX($D52:$BL52,,$E$1),T$9/(INDEX(Roky_výhled,,T$8)-INDEX(Roky_výhled,,T$8-1))*(INDEX($BO52:$DW52,,T$8)-INDEX($BO52:$DW52,,T$8-1))+INDEX($BO52:$DW52,,T$8-1))</f>
        <v>757</v>
      </c>
      <c r="U52" s="173">
        <f ca="1">CHOOSE(U$6,SUMIFS(INDIRECT("EB[" &amp; U$12 &amp; "]"),EB[indic_nrg],$A51,EB[Nositel],$B52,EB[Výběr],1,EB[unit],"TJ"),INDEX($BO52:$DW52,,U$4),U$9/(INDEX(Roky_výhled,,U$8)-Last_Bil)*(INDEX($BO52:$DW52,,U$8)-INDEX($D52:$BL52,,$E$1))+INDEX($D52:$BL52,,$E$1),U$9/(INDEX(Roky_výhled,,U$8)-INDEX(Roky_výhled,,U$8-1))*(INDEX($BO52:$DW52,,U$8)-INDEX($BO52:$DW52,,U$8-1))+INDEX($BO52:$DW52,,U$8-1))</f>
        <v>1258</v>
      </c>
      <c r="V52" s="173">
        <f ca="1">CHOOSE(V$6,SUMIFS(INDIRECT("EB[" &amp; V$12 &amp; "]"),EB[indic_nrg],$A51,EB[Nositel],$B52,EB[Výběr],1,EB[unit],"TJ"),INDEX($BO52:$DW52,,V$4),V$9/(INDEX(Roky_výhled,,V$8)-Last_Bil)*(INDEX($BO52:$DW52,,V$8)-INDEX($D52:$BL52,,$E$1))+INDEX($D52:$BL52,,$E$1),V$9/(INDEX(Roky_výhled,,V$8)-INDEX(Roky_výhled,,V$8-1))*(INDEX($BO52:$DW52,,V$8)-INDEX($BO52:$DW52,,V$8-1))+INDEX($BO52:$DW52,,V$8-1))</f>
        <v>4603</v>
      </c>
      <c r="W52" s="173">
        <f ca="1">CHOOSE(W$6,SUMIFS(INDIRECT("EB[" &amp; W$12 &amp; "]"),EB[indic_nrg],$A51,EB[Nositel],$B52,EB[Výběr],1,EB[unit],"TJ"),INDEX($BO52:$DW52,,W$4),W$9/(INDEX(Roky_výhled,,W$8)-Last_Bil)*(INDEX($BO52:$DW52,,W$8)-INDEX($D52:$BL52,,$E$1))+INDEX($D52:$BL52,,$E$1),W$9/(INDEX(Roky_výhled,,W$8)-INDEX(Roky_výhled,,W$8-1))*(INDEX($BO52:$DW52,,W$8)-INDEX($BO52:$DW52,,W$8-1))+INDEX($BO52:$DW52,,W$8-1))</f>
        <v>8155</v>
      </c>
      <c r="X52" s="173">
        <f ca="1">CHOOSE(X$6,SUMIFS(INDIRECT("EB[" &amp; X$12 &amp; "]"),EB[indic_nrg],$A51,EB[Nositel],$B52,EB[Výběr],1,EB[unit],"TJ"),INDEX($BO52:$DW52,,X$4),X$9/(INDEX(Roky_výhled,,X$8)-Last_Bil)*(INDEX($BO52:$DW52,,X$8)-INDEX($D52:$BL52,,$E$1))+INDEX($D52:$BL52,,$E$1),X$9/(INDEX(Roky_výhled,,X$8)-INDEX(Roky_výhled,,X$8-1))*(INDEX($BO52:$DW52,,X$8)-INDEX($BO52:$DW52,,X$8-1))+INDEX($BO52:$DW52,,X$8-1))</f>
        <v>9682</v>
      </c>
      <c r="Y52" s="173">
        <f ca="1">CHOOSE(Y$6,SUMIFS(INDIRECT("EB[" &amp; Y$12 &amp; "]"),EB[indic_nrg],$A51,EB[Nositel],$B52,EB[Výběr],1,EB[unit],"TJ"),INDEX($BO52:$DW52,,Y$4),Y$9/(INDEX(Roky_výhled,,Y$8)-Last_Bil)*(INDEX($BO52:$DW52,,Y$8)-INDEX($D52:$BL52,,$E$1))+INDEX($D52:$BL52,,$E$1),Y$9/(INDEX(Roky_výhled,,Y$8)-INDEX(Roky_výhled,,Y$8-1))*(INDEX($BO52:$DW52,,Y$8)-INDEX($BO52:$DW52,,Y$8-1))+INDEX($BO52:$DW52,,Y$8-1))</f>
        <v>12565</v>
      </c>
      <c r="Z52" s="173">
        <f ca="1">CHOOSE(Z$6,SUMIFS(INDIRECT("EB[" &amp; Z$12 &amp; "]"),EB[indic_nrg],$A51,EB[Nositel],$B52,EB[Výběr],1,EB[unit],"TJ"),INDEX($BO52:$DW52,,Z$4),Z$9/(INDEX(Roky_výhled,,Z$8)-Last_Bil)*(INDEX($BO52:$DW52,,Z$8)-INDEX($D52:$BL52,,$E$1))+INDEX($D52:$BL52,,$E$1),Z$9/(INDEX(Roky_výhled,,Z$8)-INDEX(Roky_výhled,,Z$8-1))*(INDEX($BO52:$DW52,,Z$8)-INDEX($BO52:$DW52,,Z$8-1))+INDEX($BO52:$DW52,,Z$8-1))</f>
        <v>11525</v>
      </c>
      <c r="AA52" s="173">
        <f ca="1">CHOOSE(AA$6,SUMIFS(INDIRECT("EB[" &amp; AA$12 &amp; "]"),EB[indic_nrg],$A51,EB[Nositel],$B52,EB[Výběr],1,EB[unit],"TJ"),INDEX($BO52:$DW52,,AA$4),AA$9/(INDEX(Roky_výhled,,AA$8)-Last_Bil)*(INDEX($BO52:$DW52,,AA$8)-INDEX($D52:$BL52,,$E$1))+INDEX($D52:$BL52,,$E$1),AA$9/(INDEX(Roky_výhled,,AA$8)-INDEX(Roky_výhled,,AA$8-1))*(INDEX($BO52:$DW52,,AA$8)-INDEX($BO52:$DW52,,AA$8-1))+INDEX($BO52:$DW52,,AA$8-1))</f>
        <v>11602</v>
      </c>
      <c r="AB52" s="173">
        <f ca="1">CHOOSE(AB$6,SUMIFS(INDIRECT("EB[" &amp; AB$12 &amp; "]"),EB[indic_nrg],$A51,EB[Nositel],$B52,EB[Výběr],1,EB[unit],"TJ"),INDEX($BO52:$DW52,,AB$4),AB$9/(INDEX(Roky_výhled,,AB$8)-Last_Bil)*(INDEX($BO52:$DW52,,AB$8)-INDEX($D52:$BL52,,$E$1))+INDEX($D52:$BL52,,$E$1),AB$9/(INDEX(Roky_výhled,,AB$8)-INDEX(Roky_výhled,,AB$8-1))*(INDEX($BO52:$DW52,,AB$8)-INDEX($BO52:$DW52,,AB$8-1))+INDEX($BO52:$DW52,,AB$8-1))</f>
        <v>13262</v>
      </c>
      <c r="AC52" s="173">
        <f ca="1">CHOOSE(AC$6,SUMIFS(INDIRECT("EB[" &amp; AC$12 &amp; "]"),EB[indic_nrg],$A51,EB[Nositel],$B52,EB[Výběr],1,EB[unit],"TJ"),INDEX($BO52:$DW52,,AC$4),AC$9/(INDEX(Roky_výhled,,AC$8)-Last_Bil)*(INDEX($BO52:$DW52,,AC$8)-INDEX($D52:$BL52,,$E$1))+INDEX($D52:$BL52,,$E$1),AC$9/(INDEX(Roky_výhled,,AC$8)-INDEX(Roky_výhled,,AC$8-1))*(INDEX($BO52:$DW52,,AC$8)-INDEX($BO52:$DW52,,AC$8-1))+INDEX($BO52:$DW52,,AC$8-1))</f>
        <v>12414</v>
      </c>
      <c r="AD52" s="173">
        <f ca="1">CHOOSE(AD$6,SUMIFS(INDIRECT("EB[" &amp; AD$12 &amp; "]"),EB[indic_nrg],$A51,EB[Nositel],$B52,EB[Výběr],1,EB[unit],"TJ"),INDEX($BO52:$DW52,,AD$4),AD$9/(INDEX(Roky_výhled,,AD$8)-Last_Bil)*(INDEX($BO52:$DW52,,AD$8)-INDEX($D52:$BL52,,$E$1))+INDEX($D52:$BL52,,$E$1),AD$9/(INDEX(Roky_výhled,,AD$8)-INDEX(Roky_výhled,,AD$8-1))*(INDEX($BO52:$DW52,,AD$8)-INDEX($BO52:$DW52,,AD$8-1))+INDEX($BO52:$DW52,,AD$8-1))</f>
        <v>15751.2</v>
      </c>
      <c r="AE52" s="173">
        <f ca="1">CHOOSE(AE$6,SUMIFS(INDIRECT("EB[" &amp; AE$12 &amp; "]"),EB[indic_nrg],$A51,EB[Nositel],$B52,EB[Výběr],1,EB[unit],"TJ"),INDEX($BO52:$DW52,,AE$4),AE$9/(INDEX(Roky_výhled,,AE$8)-Last_Bil)*(INDEX($BO52:$DW52,,AE$8)-INDEX($D52:$BL52,,$E$1))+INDEX($D52:$BL52,,$E$1),AE$9/(INDEX(Roky_výhled,,AE$8)-INDEX(Roky_výhled,,AE$8-1))*(INDEX($BO52:$DW52,,AE$8)-INDEX($BO52:$DW52,,AE$8-1))+INDEX($BO52:$DW52,,AE$8-1))</f>
        <v>19088.400000000001</v>
      </c>
      <c r="AF52" s="173">
        <f ca="1">CHOOSE(AF$6,SUMIFS(INDIRECT("EB[" &amp; AF$12 &amp; "]"),EB[indic_nrg],$A51,EB[Nositel],$B52,EB[Výběr],1,EB[unit],"TJ"),INDEX($BO52:$DW52,,AF$4),AF$9/(INDEX(Roky_výhled,,AF$8)-Last_Bil)*(INDEX($BO52:$DW52,,AF$8)-INDEX($D52:$BL52,,$E$1))+INDEX($D52:$BL52,,$E$1),AF$9/(INDEX(Roky_výhled,,AF$8)-INDEX(Roky_výhled,,AF$8-1))*(INDEX($BO52:$DW52,,AF$8)-INDEX($BO52:$DW52,,AF$8-1))+INDEX($BO52:$DW52,,AF$8-1))</f>
        <v>22425.599999999999</v>
      </c>
      <c r="AG52" s="173">
        <f ca="1">CHOOSE(AG$6,SUMIFS(INDIRECT("EB[" &amp; AG$12 &amp; "]"),EB[indic_nrg],$A51,EB[Nositel],$B52,EB[Výběr],1,EB[unit],"TJ"),INDEX($BO52:$DW52,,AG$4),AG$9/(INDEX(Roky_výhled,,AG$8)-Last_Bil)*(INDEX($BO52:$DW52,,AG$8)-INDEX($D52:$BL52,,$E$1))+INDEX($D52:$BL52,,$E$1),AG$9/(INDEX(Roky_výhled,,AG$8)-INDEX(Roky_výhled,,AG$8-1))*(INDEX($BO52:$DW52,,AG$8)-INDEX($BO52:$DW52,,AG$8-1))+INDEX($BO52:$DW52,,AG$8-1))</f>
        <v>25762.800000000003</v>
      </c>
      <c r="AH52" s="173">
        <f ca="1">CHOOSE(AH$6,SUMIFS(INDIRECT("EB[" &amp; AH$12 &amp; "]"),EB[indic_nrg],$A51,EB[Nositel],$B52,EB[Výběr],1,EB[unit],"TJ"),INDEX($BO52:$DW52,,AH$4),AH$9/(INDEX(Roky_výhled,,AH$8)-Last_Bil)*(INDEX($BO52:$DW52,,AH$8)-INDEX($D52:$BL52,,$E$1))+INDEX($D52:$BL52,,$E$1),AH$9/(INDEX(Roky_výhled,,AH$8)-INDEX(Roky_výhled,,AH$8-1))*(INDEX($BO52:$DW52,,AH$8)-INDEX($BO52:$DW52,,AH$8-1))+INDEX($BO52:$DW52,,AH$8-1))</f>
        <v>29100</v>
      </c>
      <c r="AI52" s="173">
        <f ca="1">CHOOSE(AI$6,SUMIFS(INDIRECT("EB[" &amp; AI$12 &amp; "]"),EB[indic_nrg],$A51,EB[Nositel],$B52,EB[Výběr],1,EB[unit],"TJ"),INDEX($BO52:$DW52,,AI$4),AI$9/(INDEX(Roky_výhled,,AI$8)-Last_Bil)*(INDEX($BO52:$DW52,,AI$8)-INDEX($D52:$BL52,,$E$1))+INDEX($D52:$BL52,,$E$1),AI$9/(INDEX(Roky_výhled,,AI$8)-INDEX(Roky_výhled,,AI$8-1))*(INDEX($BO52:$DW52,,AI$8)-INDEX($BO52:$DW52,,AI$8-1))+INDEX($BO52:$DW52,,AI$8-1))</f>
        <v>29100</v>
      </c>
      <c r="AJ52" s="173">
        <f ca="1">CHOOSE(AJ$6,SUMIFS(INDIRECT("EB[" &amp; AJ$12 &amp; "]"),EB[indic_nrg],$A51,EB[Nositel],$B52,EB[Výběr],1,EB[unit],"TJ"),INDEX($BO52:$DW52,,AJ$4),AJ$9/(INDEX(Roky_výhled,,AJ$8)-Last_Bil)*(INDEX($BO52:$DW52,,AJ$8)-INDEX($D52:$BL52,,$E$1))+INDEX($D52:$BL52,,$E$1),AJ$9/(INDEX(Roky_výhled,,AJ$8)-INDEX(Roky_výhled,,AJ$8-1))*(INDEX($BO52:$DW52,,AJ$8)-INDEX($BO52:$DW52,,AJ$8-1))+INDEX($BO52:$DW52,,AJ$8-1))</f>
        <v>29100</v>
      </c>
      <c r="AK52" s="173">
        <f ca="1">CHOOSE(AK$6,SUMIFS(INDIRECT("EB[" &amp; AK$12 &amp; "]"),EB[indic_nrg],$A51,EB[Nositel],$B52,EB[Výběr],1,EB[unit],"TJ"),INDEX($BO52:$DW52,,AK$4),AK$9/(INDEX(Roky_výhled,,AK$8)-Last_Bil)*(INDEX($BO52:$DW52,,AK$8)-INDEX($D52:$BL52,,$E$1))+INDEX($D52:$BL52,,$E$1),AK$9/(INDEX(Roky_výhled,,AK$8)-INDEX(Roky_výhled,,AK$8-1))*(INDEX($BO52:$DW52,,AK$8)-INDEX($BO52:$DW52,,AK$8-1))+INDEX($BO52:$DW52,,AK$8-1))</f>
        <v>29100</v>
      </c>
      <c r="AL52" s="173">
        <f ca="1">CHOOSE(AL$6,SUMIFS(INDIRECT("EB[" &amp; AL$12 &amp; "]"),EB[indic_nrg],$A51,EB[Nositel],$B52,EB[Výběr],1,EB[unit],"TJ"),INDEX($BO52:$DW52,,AL$4),AL$9/(INDEX(Roky_výhled,,AL$8)-Last_Bil)*(INDEX($BO52:$DW52,,AL$8)-INDEX($D52:$BL52,,$E$1))+INDEX($D52:$BL52,,$E$1),AL$9/(INDEX(Roky_výhled,,AL$8)-INDEX(Roky_výhled,,AL$8-1))*(INDEX($BO52:$DW52,,AL$8)-INDEX($BO52:$DW52,,AL$8-1))+INDEX($BO52:$DW52,,AL$8-1))</f>
        <v>29100</v>
      </c>
      <c r="AM52" s="173">
        <f ca="1">CHOOSE(AM$6,SUMIFS(INDIRECT("EB[" &amp; AM$12 &amp; "]"),EB[indic_nrg],$A51,EB[Nositel],$B52,EB[Výběr],1,EB[unit],"TJ"),INDEX($BO52:$DW52,,AM$4),AM$9/(INDEX(Roky_výhled,,AM$8)-Last_Bil)*(INDEX($BO52:$DW52,,AM$8)-INDEX($D52:$BL52,,$E$1))+INDEX($D52:$BL52,,$E$1),AM$9/(INDEX(Roky_výhled,,AM$8)-INDEX(Roky_výhled,,AM$8-1))*(INDEX($BO52:$DW52,,AM$8)-INDEX($BO52:$DW52,,AM$8-1))+INDEX($BO52:$DW52,,AM$8-1))</f>
        <v>29100</v>
      </c>
      <c r="AN52" s="173">
        <f ca="1">CHOOSE(AN$6,SUMIFS(INDIRECT("EB[" &amp; AN$12 &amp; "]"),EB[indic_nrg],$A51,EB[Nositel],$B52,EB[Výběr],1,EB[unit],"TJ"),INDEX($BO52:$DW52,,AN$4),AN$9/(INDEX(Roky_výhled,,AN$8)-Last_Bil)*(INDEX($BO52:$DW52,,AN$8)-INDEX($D52:$BL52,,$E$1))+INDEX($D52:$BL52,,$E$1),AN$9/(INDEX(Roky_výhled,,AN$8)-INDEX(Roky_výhled,,AN$8-1))*(INDEX($BO52:$DW52,,AN$8)-INDEX($BO52:$DW52,,AN$8-1))+INDEX($BO52:$DW52,,AN$8-1))</f>
        <v>28900</v>
      </c>
      <c r="AO52" s="173">
        <f ca="1">CHOOSE(AO$6,SUMIFS(INDIRECT("EB[" &amp; AO$12 &amp; "]"),EB[indic_nrg],$A51,EB[Nositel],$B52,EB[Výběr],1,EB[unit],"TJ"),INDEX($BO52:$DW52,,AO$4),AO$9/(INDEX(Roky_výhled,,AO$8)-Last_Bil)*(INDEX($BO52:$DW52,,AO$8)-INDEX($D52:$BL52,,$E$1))+INDEX($D52:$BL52,,$E$1),AO$9/(INDEX(Roky_výhled,,AO$8)-INDEX(Roky_výhled,,AO$8-1))*(INDEX($BO52:$DW52,,AO$8)-INDEX($BO52:$DW52,,AO$8-1))+INDEX($BO52:$DW52,,AO$8-1))</f>
        <v>28700</v>
      </c>
      <c r="AP52" s="173">
        <f ca="1">CHOOSE(AP$6,SUMIFS(INDIRECT("EB[" &amp; AP$12 &amp; "]"),EB[indic_nrg],$A51,EB[Nositel],$B52,EB[Výběr],1,EB[unit],"TJ"),INDEX($BO52:$DW52,,AP$4),AP$9/(INDEX(Roky_výhled,,AP$8)-Last_Bil)*(INDEX($BO52:$DW52,,AP$8)-INDEX($D52:$BL52,,$E$1))+INDEX($D52:$BL52,,$E$1),AP$9/(INDEX(Roky_výhled,,AP$8)-INDEX(Roky_výhled,,AP$8-1))*(INDEX($BO52:$DW52,,AP$8)-INDEX($BO52:$DW52,,AP$8-1))+INDEX($BO52:$DW52,,AP$8-1))</f>
        <v>28500</v>
      </c>
      <c r="AQ52" s="173">
        <f ca="1">CHOOSE(AQ$6,SUMIFS(INDIRECT("EB[" &amp; AQ$12 &amp; "]"),EB[indic_nrg],$A51,EB[Nositel],$B52,EB[Výběr],1,EB[unit],"TJ"),INDEX($BO52:$DW52,,AQ$4),AQ$9/(INDEX(Roky_výhled,,AQ$8)-Last_Bil)*(INDEX($BO52:$DW52,,AQ$8)-INDEX($D52:$BL52,,$E$1))+INDEX($D52:$BL52,,$E$1),AQ$9/(INDEX(Roky_výhled,,AQ$8)-INDEX(Roky_výhled,,AQ$8-1))*(INDEX($BO52:$DW52,,AQ$8)-INDEX($BO52:$DW52,,AQ$8-1))+INDEX($BO52:$DW52,,AQ$8-1))</f>
        <v>28300</v>
      </c>
      <c r="AR52" s="173">
        <f ca="1">CHOOSE(AR$6,SUMIFS(INDIRECT("EB[" &amp; AR$12 &amp; "]"),EB[indic_nrg],$A51,EB[Nositel],$B52,EB[Výběr],1,EB[unit],"TJ"),INDEX($BO52:$DW52,,AR$4),AR$9/(INDEX(Roky_výhled,,AR$8)-Last_Bil)*(INDEX($BO52:$DW52,,AR$8)-INDEX($D52:$BL52,,$E$1))+INDEX($D52:$BL52,,$E$1),AR$9/(INDEX(Roky_výhled,,AR$8)-INDEX(Roky_výhled,,AR$8-1))*(INDEX($BO52:$DW52,,AR$8)-INDEX($BO52:$DW52,,AR$8-1))+INDEX($BO52:$DW52,,AR$8-1))</f>
        <v>28100</v>
      </c>
      <c r="AS52" s="173">
        <f ca="1">CHOOSE(AS$6,SUMIFS(INDIRECT("EB[" &amp; AS$12 &amp; "]"),EB[indic_nrg],$A51,EB[Nositel],$B52,EB[Výběr],1,EB[unit],"TJ"),INDEX($BO52:$DW52,,AS$4),AS$9/(INDEX(Roky_výhled,,AS$8)-Last_Bil)*(INDEX($BO52:$DW52,,AS$8)-INDEX($D52:$BL52,,$E$1))+INDEX($D52:$BL52,,$E$1),AS$9/(INDEX(Roky_výhled,,AS$8)-INDEX(Roky_výhled,,AS$8-1))*(INDEX($BO52:$DW52,,AS$8)-INDEX($BO52:$DW52,,AS$8-1))+INDEX($BO52:$DW52,,AS$8-1))</f>
        <v>28100</v>
      </c>
      <c r="AT52" s="173">
        <f ca="1">CHOOSE(AT$6,SUMIFS(INDIRECT("EB[" &amp; AT$12 &amp; "]"),EB[indic_nrg],$A51,EB[Nositel],$B52,EB[Výběr],1,EB[unit],"TJ"),INDEX($BO52:$DW52,,AT$4),AT$9/(INDEX(Roky_výhled,,AT$8)-Last_Bil)*(INDEX($BO52:$DW52,,AT$8)-INDEX($D52:$BL52,,$E$1))+INDEX($D52:$BL52,,$E$1),AT$9/(INDEX(Roky_výhled,,AT$8)-INDEX(Roky_výhled,,AT$8-1))*(INDEX($BO52:$DW52,,AT$8)-INDEX($BO52:$DW52,,AT$8-1))+INDEX($BO52:$DW52,,AT$8-1))</f>
        <v>28100</v>
      </c>
      <c r="AU52" s="173">
        <f ca="1">CHOOSE(AU$6,SUMIFS(INDIRECT("EB[" &amp; AU$12 &amp; "]"),EB[indic_nrg],$A51,EB[Nositel],$B52,EB[Výběr],1,EB[unit],"TJ"),INDEX($BO52:$DW52,,AU$4),AU$9/(INDEX(Roky_výhled,,AU$8)-Last_Bil)*(INDEX($BO52:$DW52,,AU$8)-INDEX($D52:$BL52,,$E$1))+INDEX($D52:$BL52,,$E$1),AU$9/(INDEX(Roky_výhled,,AU$8)-INDEX(Roky_výhled,,AU$8-1))*(INDEX($BO52:$DW52,,AU$8)-INDEX($BO52:$DW52,,AU$8-1))+INDEX($BO52:$DW52,,AU$8-1))</f>
        <v>28100</v>
      </c>
      <c r="AV52" s="173">
        <f ca="1">CHOOSE(AV$6,SUMIFS(INDIRECT("EB[" &amp; AV$12 &amp; "]"),EB[indic_nrg],$A51,EB[Nositel],$B52,EB[Výběr],1,EB[unit],"TJ"),INDEX($BO52:$DW52,,AV$4),AV$9/(INDEX(Roky_výhled,,AV$8)-Last_Bil)*(INDEX($BO52:$DW52,,AV$8)-INDEX($D52:$BL52,,$E$1))+INDEX($D52:$BL52,,$E$1),AV$9/(INDEX(Roky_výhled,,AV$8)-INDEX(Roky_výhled,,AV$8-1))*(INDEX($BO52:$DW52,,AV$8)-INDEX($BO52:$DW52,,AV$8-1))+INDEX($BO52:$DW52,,AV$8-1))</f>
        <v>28100</v>
      </c>
      <c r="AW52" s="173">
        <f ca="1">CHOOSE(AW$6,SUMIFS(INDIRECT("EB[" &amp; AW$12 &amp; "]"),EB[indic_nrg],$A51,EB[Nositel],$B52,EB[Výběr],1,EB[unit],"TJ"),INDEX($BO52:$DW52,,AW$4),AW$9/(INDEX(Roky_výhled,,AW$8)-Last_Bil)*(INDEX($BO52:$DW52,,AW$8)-INDEX($D52:$BL52,,$E$1))+INDEX($D52:$BL52,,$E$1),AW$9/(INDEX(Roky_výhled,,AW$8)-INDEX(Roky_výhled,,AW$8-1))*(INDEX($BO52:$DW52,,AW$8)-INDEX($BO52:$DW52,,AW$8-1))+INDEX($BO52:$DW52,,AW$8-1))</f>
        <v>28100</v>
      </c>
      <c r="AX52" s="173">
        <f ca="1">CHOOSE(AX$6,SUMIFS(INDIRECT("EB[" &amp; AX$12 &amp; "]"),EB[indic_nrg],$A51,EB[Nositel],$B52,EB[Výběr],1,EB[unit],"TJ"),INDEX($BO52:$DW52,,AX$4),AX$9/(INDEX(Roky_výhled,,AX$8)-Last_Bil)*(INDEX($BO52:$DW52,,AX$8)-INDEX($D52:$BL52,,$E$1))+INDEX($D52:$BL52,,$E$1),AX$9/(INDEX(Roky_výhled,,AX$8)-INDEX(Roky_výhled,,AX$8-1))*(INDEX($BO52:$DW52,,AX$8)-INDEX($BO52:$DW52,,AX$8-1))+INDEX($BO52:$DW52,,AX$8-1))</f>
        <v>28100</v>
      </c>
      <c r="AY52" s="173">
        <f ca="1">CHOOSE(AY$6,SUMIFS(INDIRECT("EB[" &amp; AY$12 &amp; "]"),EB[indic_nrg],$A51,EB[Nositel],$B52,EB[Výběr],1,EB[unit],"TJ"),INDEX($BO52:$DW52,,AY$4),AY$9/(INDEX(Roky_výhled,,AY$8)-Last_Bil)*(INDEX($BO52:$DW52,,AY$8)-INDEX($D52:$BL52,,$E$1))+INDEX($D52:$BL52,,$E$1),AY$9/(INDEX(Roky_výhled,,AY$8)-INDEX(Roky_výhled,,AY$8-1))*(INDEX($BO52:$DW52,,AY$8)-INDEX($BO52:$DW52,,AY$8-1))+INDEX($BO52:$DW52,,AY$8-1))</f>
        <v>28100</v>
      </c>
      <c r="AZ52" s="173">
        <f ca="1">CHOOSE(AZ$6,SUMIFS(INDIRECT("EB[" &amp; AZ$12 &amp; "]"),EB[indic_nrg],$A51,EB[Nositel],$B52,EB[Výběr],1,EB[unit],"TJ"),INDEX($BO52:$DW52,,AZ$4),AZ$9/(INDEX(Roky_výhled,,AZ$8)-Last_Bil)*(INDEX($BO52:$DW52,,AZ$8)-INDEX($D52:$BL52,,$E$1))+INDEX($D52:$BL52,,$E$1),AZ$9/(INDEX(Roky_výhled,,AZ$8)-INDEX(Roky_výhled,,AZ$8-1))*(INDEX($BO52:$DW52,,AZ$8)-INDEX($BO52:$DW52,,AZ$8-1))+INDEX($BO52:$DW52,,AZ$8-1))</f>
        <v>28100</v>
      </c>
      <c r="BA52" s="173">
        <f ca="1">CHOOSE(BA$6,SUMIFS(INDIRECT("EB[" &amp; BA$12 &amp; "]"),EB[indic_nrg],$A51,EB[Nositel],$B52,EB[Výběr],1,EB[unit],"TJ"),INDEX($BO52:$DW52,,BA$4),BA$9/(INDEX(Roky_výhled,,BA$8)-Last_Bil)*(INDEX($BO52:$DW52,,BA$8)-INDEX($D52:$BL52,,$E$1))+INDEX($D52:$BL52,,$E$1),BA$9/(INDEX(Roky_výhled,,BA$8)-INDEX(Roky_výhled,,BA$8-1))*(INDEX($BO52:$DW52,,BA$8)-INDEX($BO52:$DW52,,BA$8-1))+INDEX($BO52:$DW52,,BA$8-1))</f>
        <v>28100</v>
      </c>
      <c r="BB52" s="173">
        <f ca="1">CHOOSE(BB$6,SUMIFS(INDIRECT("EB[" &amp; BB$12 &amp; "]"),EB[indic_nrg],$A51,EB[Nositel],$B52,EB[Výběr],1,EB[unit],"TJ"),INDEX($BO52:$DW52,,BB$4),BB$9/(INDEX(Roky_výhled,,BB$8)-Last_Bil)*(INDEX($BO52:$DW52,,BB$8)-INDEX($D52:$BL52,,$E$1))+INDEX($D52:$BL52,,$E$1),BB$9/(INDEX(Roky_výhled,,BB$8)-INDEX(Roky_výhled,,BB$8-1))*(INDEX($BO52:$DW52,,BB$8)-INDEX($BO52:$DW52,,BB$8-1))+INDEX($BO52:$DW52,,BB$8-1))</f>
        <v>28100</v>
      </c>
      <c r="BC52" s="173">
        <f ca="1">CHOOSE(BC$6,SUMIFS(INDIRECT("EB[" &amp; BC$12 &amp; "]"),EB[indic_nrg],$A51,EB[Nositel],$B52,EB[Výběr],1,EB[unit],"TJ"),INDEX($BO52:$DW52,,BC$4),BC$9/(INDEX(Roky_výhled,,BC$8)-Last_Bil)*(INDEX($BO52:$DW52,,BC$8)-INDEX($D52:$BL52,,$E$1))+INDEX($D52:$BL52,,$E$1),BC$9/(INDEX(Roky_výhled,,BC$8)-INDEX(Roky_výhled,,BC$8-1))*(INDEX($BO52:$DW52,,BC$8)-INDEX($BO52:$DW52,,BC$8-1))+INDEX($BO52:$DW52,,BC$8-1))</f>
        <v>28100</v>
      </c>
      <c r="BD52" s="173">
        <f ca="1">CHOOSE(BD$6,SUMIFS(INDIRECT("EB[" &amp; BD$12 &amp; "]"),EB[indic_nrg],$A51,EB[Nositel],$B52,EB[Výběr],1,EB[unit],"TJ"),INDEX($BO52:$DW52,,BD$4),BD$9/(INDEX(Roky_výhled,,BD$8)-Last_Bil)*(INDEX($BO52:$DW52,,BD$8)-INDEX($D52:$BL52,,$E$1))+INDEX($D52:$BL52,,$E$1),BD$9/(INDEX(Roky_výhled,,BD$8)-INDEX(Roky_výhled,,BD$8-1))*(INDEX($BO52:$DW52,,BD$8)-INDEX($BO52:$DW52,,BD$8-1))+INDEX($BO52:$DW52,,BD$8-1))</f>
        <v>28100</v>
      </c>
      <c r="BE52" s="173">
        <f ca="1">CHOOSE(BE$6,SUMIFS(INDIRECT("EB[" &amp; BE$12 &amp; "]"),EB[indic_nrg],$A51,EB[Nositel],$B52,EB[Výběr],1,EB[unit],"TJ"),INDEX($BO52:$DW52,,BE$4),BE$9/(INDEX(Roky_výhled,,BE$8)-Last_Bil)*(INDEX($BO52:$DW52,,BE$8)-INDEX($D52:$BL52,,$E$1))+INDEX($D52:$BL52,,$E$1),BE$9/(INDEX(Roky_výhled,,BE$8)-INDEX(Roky_výhled,,BE$8-1))*(INDEX($BO52:$DW52,,BE$8)-INDEX($BO52:$DW52,,BE$8-1))+INDEX($BO52:$DW52,,BE$8-1))</f>
        <v>28100</v>
      </c>
      <c r="BF52" s="173">
        <f ca="1">CHOOSE(BF$6,SUMIFS(INDIRECT("EB[" &amp; BF$12 &amp; "]"),EB[indic_nrg],$A51,EB[Nositel],$B52,EB[Výběr],1,EB[unit],"TJ"),INDEX($BO52:$DW52,,BF$4),BF$9/(INDEX(Roky_výhled,,BF$8)-Last_Bil)*(INDEX($BO52:$DW52,,BF$8)-INDEX($D52:$BL52,,$E$1))+INDEX($D52:$BL52,,$E$1),BF$9/(INDEX(Roky_výhled,,BF$8)-INDEX(Roky_výhled,,BF$8-1))*(INDEX($BO52:$DW52,,BF$8)-INDEX($BO52:$DW52,,BF$8-1))+INDEX($BO52:$DW52,,BF$8-1))</f>
        <v>28100</v>
      </c>
      <c r="BG52" s="173">
        <f ca="1">CHOOSE(BG$6,SUMIFS(INDIRECT("EB[" &amp; BG$12 &amp; "]"),EB[indic_nrg],$A51,EB[Nositel],$B52,EB[Výběr],1,EB[unit],"TJ"),INDEX($BO52:$DW52,,BG$4),BG$9/(INDEX(Roky_výhled,,BG$8)-Last_Bil)*(INDEX($BO52:$DW52,,BG$8)-INDEX($D52:$BL52,,$E$1))+INDEX($D52:$BL52,,$E$1),BG$9/(INDEX(Roky_výhled,,BG$8)-INDEX(Roky_výhled,,BG$8-1))*(INDEX($BO52:$DW52,,BG$8)-INDEX($BO52:$DW52,,BG$8-1))+INDEX($BO52:$DW52,,BG$8-1))</f>
        <v>28100</v>
      </c>
      <c r="BH52" s="173">
        <f ca="1">CHOOSE(BH$6,SUMIFS(INDIRECT("EB[" &amp; BH$12 &amp; "]"),EB[indic_nrg],$A51,EB[Nositel],$B52,EB[Výběr],1,EB[unit],"TJ"),INDEX($BO52:$DW52,,BH$4),BH$9/(INDEX(Roky_výhled,,BH$8)-Last_Bil)*(INDEX($BO52:$DW52,,BH$8)-INDEX($D52:$BL52,,$E$1))+INDEX($D52:$BL52,,$E$1),BH$9/(INDEX(Roky_výhled,,BH$8)-INDEX(Roky_výhled,,BH$8-1))*(INDEX($BO52:$DW52,,BH$8)-INDEX($BO52:$DW52,,BH$8-1))+INDEX($BO52:$DW52,,BH$8-1))</f>
        <v>28100</v>
      </c>
      <c r="BI52" s="173">
        <f ca="1">CHOOSE(BI$6,SUMIFS(INDIRECT("EB[" &amp; BI$12 &amp; "]"),EB[indic_nrg],$A51,EB[Nositel],$B52,EB[Výběr],1,EB[unit],"TJ"),INDEX($BO52:$DW52,,BI$4),BI$9/(INDEX(Roky_výhled,,BI$8)-Last_Bil)*(INDEX($BO52:$DW52,,BI$8)-INDEX($D52:$BL52,,$E$1))+INDEX($D52:$BL52,,$E$1),BI$9/(INDEX(Roky_výhled,,BI$8)-INDEX(Roky_výhled,,BI$8-1))*(INDEX($BO52:$DW52,,BI$8)-INDEX($BO52:$DW52,,BI$8-1))+INDEX($BO52:$DW52,,BI$8-1))</f>
        <v>28100</v>
      </c>
      <c r="BJ52" s="173">
        <f ca="1">CHOOSE(BJ$6,SUMIFS(INDIRECT("EB[" &amp; BJ$12 &amp; "]"),EB[indic_nrg],$A51,EB[Nositel],$B52,EB[Výběr],1,EB[unit],"TJ"),INDEX($BO52:$DW52,,BJ$4),BJ$9/(INDEX(Roky_výhled,,BJ$8)-Last_Bil)*(INDEX($BO52:$DW52,,BJ$8)-INDEX($D52:$BL52,,$E$1))+INDEX($D52:$BL52,,$E$1),BJ$9/(INDEX(Roky_výhled,,BJ$8)-INDEX(Roky_výhled,,BJ$8-1))*(INDEX($BO52:$DW52,,BJ$8)-INDEX($BO52:$DW52,,BJ$8-1))+INDEX($BO52:$DW52,,BJ$8-1))</f>
        <v>28100</v>
      </c>
      <c r="BK52" s="173">
        <f ca="1">CHOOSE(BK$6,SUMIFS(INDIRECT("EB[" &amp; BK$12 &amp; "]"),EB[indic_nrg],$A51,EB[Nositel],$B52,EB[Výběr],1,EB[unit],"TJ"),INDEX($BO52:$DW52,,BK$4),BK$9/(INDEX(Roky_výhled,,BK$8)-Last_Bil)*(INDEX($BO52:$DW52,,BK$8)-INDEX($D52:$BL52,,$E$1))+INDEX($D52:$BL52,,$E$1),BK$9/(INDEX(Roky_výhled,,BK$8)-INDEX(Roky_výhled,,BK$8-1))*(INDEX($BO52:$DW52,,BK$8)-INDEX($BO52:$DW52,,BK$8-1))+INDEX($BO52:$DW52,,BK$8-1))</f>
        <v>28100</v>
      </c>
      <c r="BL52" s="174">
        <f ca="1">CHOOSE(BL$6,SUMIFS(INDIRECT("EB[" &amp; BL$12 &amp; "]"),EB[indic_nrg],$A51,EB[Nositel],$B52,EB[Výběr],1,EB[unit],"TJ"),INDEX($BO52:$DW52,,BL$4),BL$9/(INDEX(Roky_výhled,,BL$8)-Last_Bil)*(INDEX($BO52:$DW52,,BL$8)-INDEX($D52:$BL52,,$E$1))+INDEX($D52:$BL52,,$E$1),BL$9/(INDEX(Roky_výhled,,BL$8)-INDEX(Roky_výhled,,BL$8-1))*(INDEX($BO52:$DW52,,BL$8)-INDEX($BO52:$DW52,,BL$8-1))+INDEX($BO52:$DW52,,BL$8-1))</f>
        <v>28100</v>
      </c>
      <c r="BM52"/>
      <c r="BN52" s="221" t="str">
        <f t="shared" si="161"/>
        <v>Biomasa</v>
      </c>
      <c r="BO52" s="285">
        <v>11520</v>
      </c>
      <c r="BP52" s="286">
        <v>19690</v>
      </c>
      <c r="BQ52" s="286">
        <v>29100</v>
      </c>
      <c r="BR52" s="286">
        <v>29100</v>
      </c>
      <c r="BS52" s="286">
        <v>28100</v>
      </c>
      <c r="BT52" s="286">
        <v>28100</v>
      </c>
      <c r="BU52" s="286">
        <v>28100</v>
      </c>
      <c r="BV52" s="286">
        <v>28100</v>
      </c>
      <c r="BW52" s="286">
        <v>28100</v>
      </c>
      <c r="BX52" s="286">
        <v>28100</v>
      </c>
      <c r="BY52" s="287">
        <v>28100</v>
      </c>
      <c r="BZ52" s="281"/>
      <c r="CA52" s="281"/>
      <c r="CB52" s="281"/>
      <c r="CC52" s="281"/>
      <c r="CD52" s="281"/>
      <c r="CE52" s="281"/>
      <c r="CF52" s="281"/>
      <c r="CG52" s="281"/>
      <c r="CH52" s="281"/>
      <c r="CI52" s="281"/>
      <c r="CJ52" s="281"/>
      <c r="CK52" s="281"/>
      <c r="CL52" s="281"/>
      <c r="CM52" s="281"/>
      <c r="CN52" s="281"/>
      <c r="CO52" s="281"/>
      <c r="CP52" s="281"/>
      <c r="CQ52" s="281"/>
      <c r="CR52" s="281"/>
      <c r="CS52" s="281"/>
      <c r="CT52" s="281"/>
      <c r="CU52" s="281"/>
      <c r="CV52" s="281"/>
      <c r="CW52" s="281"/>
      <c r="CX52" s="281"/>
      <c r="CY52" s="281"/>
      <c r="CZ52" s="281"/>
      <c r="DA52" s="281"/>
      <c r="DB52" s="281"/>
      <c r="DC52" s="281"/>
      <c r="DD52" s="281"/>
      <c r="DE52" s="281"/>
      <c r="DF52" s="281"/>
      <c r="DG52" s="281"/>
      <c r="DH52" s="281"/>
      <c r="DI52" s="281"/>
      <c r="DJ52" s="281"/>
      <c r="DK52" s="281"/>
      <c r="DL52" s="281"/>
      <c r="DM52" s="281"/>
      <c r="DN52" s="281"/>
      <c r="DO52" s="281"/>
      <c r="DP52" s="281"/>
      <c r="DQ52" s="281"/>
      <c r="DR52" s="281"/>
      <c r="DS52" s="281"/>
      <c r="DT52" s="281"/>
      <c r="DU52" s="281"/>
      <c r="DV52" s="281"/>
      <c r="DW52" s="281"/>
    </row>
    <row r="53" spans="1:127" s="196" customFormat="1" x14ac:dyDescent="0.25">
      <c r="A53" s="196" t="str">
        <f t="shared" si="162"/>
        <v>B_101900</v>
      </c>
      <c r="B53" t="s">
        <v>3132</v>
      </c>
      <c r="C53" s="179" t="str">
        <f t="shared" si="160"/>
        <v>Ostatní paliva</v>
      </c>
      <c r="D53" s="215">
        <f ca="1">CHOOSE(D$6,SUMIFS(INDIRECT("EB[" &amp; D$12 &amp; "]"),EB[indic_nrg],$A52,EB[Nositel],$B53,EB[Výběr],1,EB[unit],"TJ"),INDEX($BO53:$DW53,,D$4),D$9/(INDEX(Roky_výhled,,D$8)-Last_Bil)*(INDEX($BO53:$DW53,,D$8)-INDEX($D53:$BL53,,$E$1))+INDEX($D53:$BL53,,$E$1),D$9/(INDEX(Roky_výhled,,D$8)-INDEX(Roky_výhled,,D$8-1))*(INDEX($BO53:$DW53,,D$8)-INDEX($BO53:$DW53,,D$8-1))+INDEX($BO53:$DW53,,D$8-1))</f>
        <v>0</v>
      </c>
      <c r="E53" s="173">
        <f ca="1">CHOOSE(E$6,SUMIFS(INDIRECT("EB[" &amp; E$12 &amp; "]"),EB[indic_nrg],$A52,EB[Nositel],$B53,EB[Výběr],1,EB[unit],"TJ"),INDEX($BO53:$DW53,,E$4),E$9/(INDEX(Roky_výhled,,E$8)-Last_Bil)*(INDEX($BO53:$DW53,,E$8)-INDEX($D53:$BL53,,$E$1))+INDEX($D53:$BL53,,$E$1),E$9/(INDEX(Roky_výhled,,E$8)-INDEX(Roky_výhled,,E$8-1))*(INDEX($BO53:$DW53,,E$8)-INDEX($BO53:$DW53,,E$8-1))+INDEX($BO53:$DW53,,E$8-1))</f>
        <v>0</v>
      </c>
      <c r="F53" s="173">
        <f ca="1">CHOOSE(F$6,SUMIFS(INDIRECT("EB[" &amp; F$12 &amp; "]"),EB[indic_nrg],$A52,EB[Nositel],$B53,EB[Výběr],1,EB[unit],"TJ"),INDEX($BO53:$DW53,,F$4),F$9/(INDEX(Roky_výhled,,F$8)-Last_Bil)*(INDEX($BO53:$DW53,,F$8)-INDEX($D53:$BL53,,$E$1))+INDEX($D53:$BL53,,$E$1),F$9/(INDEX(Roky_výhled,,F$8)-INDEX(Roky_výhled,,F$8-1))*(INDEX($BO53:$DW53,,F$8)-INDEX($BO53:$DW53,,F$8-1))+INDEX($BO53:$DW53,,F$8-1))</f>
        <v>0</v>
      </c>
      <c r="G53" s="173">
        <f ca="1">CHOOSE(G$6,SUMIFS(INDIRECT("EB[" &amp; G$12 &amp; "]"),EB[indic_nrg],$A52,EB[Nositel],$B53,EB[Výběr],1,EB[unit],"TJ"),INDEX($BO53:$DW53,,G$4),G$9/(INDEX(Roky_výhled,,G$8)-Last_Bil)*(INDEX($BO53:$DW53,,G$8)-INDEX($D53:$BL53,,$E$1))+INDEX($D53:$BL53,,$E$1),G$9/(INDEX(Roky_výhled,,G$8)-INDEX(Roky_výhled,,G$8-1))*(INDEX($BO53:$DW53,,G$8)-INDEX($BO53:$DW53,,G$8-1))+INDEX($BO53:$DW53,,G$8-1))</f>
        <v>0</v>
      </c>
      <c r="H53" s="173">
        <f ca="1">CHOOSE(H$6,SUMIFS(INDIRECT("EB[" &amp; H$12 &amp; "]"),EB[indic_nrg],$A52,EB[Nositel],$B53,EB[Výběr],1,EB[unit],"TJ"),INDEX($BO53:$DW53,,H$4),H$9/(INDEX(Roky_výhled,,H$8)-Last_Bil)*(INDEX($BO53:$DW53,,H$8)-INDEX($D53:$BL53,,$E$1))+INDEX($D53:$BL53,,$E$1),H$9/(INDEX(Roky_výhled,,H$8)-INDEX(Roky_výhled,,H$8-1))*(INDEX($BO53:$DW53,,H$8)-INDEX($BO53:$DW53,,H$8-1))+INDEX($BO53:$DW53,,H$8-1))</f>
        <v>0</v>
      </c>
      <c r="I53" s="173">
        <f ca="1">CHOOSE(I$6,SUMIFS(INDIRECT("EB[" &amp; I$12 &amp; "]"),EB[indic_nrg],$A52,EB[Nositel],$B53,EB[Výběr],1,EB[unit],"TJ"),INDEX($BO53:$DW53,,I$4),I$9/(INDEX(Roky_výhled,,I$8)-Last_Bil)*(INDEX($BO53:$DW53,,I$8)-INDEX($D53:$BL53,,$E$1))+INDEX($D53:$BL53,,$E$1),I$9/(INDEX(Roky_výhled,,I$8)-INDEX(Roky_výhled,,I$8-1))*(INDEX($BO53:$DW53,,I$8)-INDEX($BO53:$DW53,,I$8-1))+INDEX($BO53:$DW53,,I$8-1))</f>
        <v>0</v>
      </c>
      <c r="J53" s="173">
        <f ca="1">CHOOSE(J$6,SUMIFS(INDIRECT("EB[" &amp; J$12 &amp; "]"),EB[indic_nrg],$A52,EB[Nositel],$B53,EB[Výběr],1,EB[unit],"TJ"),INDEX($BO53:$DW53,,J$4),J$9/(INDEX(Roky_výhled,,J$8)-Last_Bil)*(INDEX($BO53:$DW53,,J$8)-INDEX($D53:$BL53,,$E$1))+INDEX($D53:$BL53,,$E$1),J$9/(INDEX(Roky_výhled,,J$8)-INDEX(Roky_výhled,,J$8-1))*(INDEX($BO53:$DW53,,J$8)-INDEX($BO53:$DW53,,J$8-1))+INDEX($BO53:$DW53,,J$8-1))</f>
        <v>0</v>
      </c>
      <c r="K53" s="173">
        <f ca="1">CHOOSE(K$6,SUMIFS(INDIRECT("EB[" &amp; K$12 &amp; "]"),EB[indic_nrg],$A52,EB[Nositel],$B53,EB[Výběr],1,EB[unit],"TJ"),INDEX($BO53:$DW53,,K$4),K$9/(INDEX(Roky_výhled,,K$8)-Last_Bil)*(INDEX($BO53:$DW53,,K$8)-INDEX($D53:$BL53,,$E$1))+INDEX($D53:$BL53,,$E$1),K$9/(INDEX(Roky_výhled,,K$8)-INDEX(Roky_výhled,,K$8-1))*(INDEX($BO53:$DW53,,K$8)-INDEX($BO53:$DW53,,K$8-1))+INDEX($BO53:$DW53,,K$8-1))</f>
        <v>0</v>
      </c>
      <c r="L53" s="173">
        <f ca="1">CHOOSE(L$6,SUMIFS(INDIRECT("EB[" &amp; L$12 &amp; "]"),EB[indic_nrg],$A52,EB[Nositel],$B53,EB[Výběr],1,EB[unit],"TJ"),INDEX($BO53:$DW53,,L$4),L$9/(INDEX(Roky_výhled,,L$8)-Last_Bil)*(INDEX($BO53:$DW53,,L$8)-INDEX($D53:$BL53,,$E$1))+INDEX($D53:$BL53,,$E$1),L$9/(INDEX(Roky_výhled,,L$8)-INDEX(Roky_výhled,,L$8-1))*(INDEX($BO53:$DW53,,L$8)-INDEX($BO53:$DW53,,L$8-1))+INDEX($BO53:$DW53,,L$8-1))</f>
        <v>0</v>
      </c>
      <c r="M53" s="173">
        <f ca="1">CHOOSE(M$6,SUMIFS(INDIRECT("EB[" &amp; M$12 &amp; "]"),EB[indic_nrg],$A52,EB[Nositel],$B53,EB[Výběr],1,EB[unit],"TJ"),INDEX($BO53:$DW53,,M$4),M$9/(INDEX(Roky_výhled,,M$8)-Last_Bil)*(INDEX($BO53:$DW53,,M$8)-INDEX($D53:$BL53,,$E$1))+INDEX($D53:$BL53,,$E$1),M$9/(INDEX(Roky_výhled,,M$8)-INDEX(Roky_výhled,,M$8-1))*(INDEX($BO53:$DW53,,M$8)-INDEX($BO53:$DW53,,M$8-1))+INDEX($BO53:$DW53,,M$8-1))</f>
        <v>0</v>
      </c>
      <c r="N53" s="173">
        <f ca="1">CHOOSE(N$6,SUMIFS(INDIRECT("EB[" &amp; N$12 &amp; "]"),EB[indic_nrg],$A52,EB[Nositel],$B53,EB[Výběr],1,EB[unit],"TJ"),INDEX($BO53:$DW53,,N$4),N$9/(INDEX(Roky_výhled,,N$8)-Last_Bil)*(INDEX($BO53:$DW53,,N$8)-INDEX($D53:$BL53,,$E$1))+INDEX($D53:$BL53,,$E$1),N$9/(INDEX(Roky_výhled,,N$8)-INDEX(Roky_výhled,,N$8-1))*(INDEX($BO53:$DW53,,N$8)-INDEX($BO53:$DW53,,N$8-1))+INDEX($BO53:$DW53,,N$8-1))</f>
        <v>0</v>
      </c>
      <c r="O53" s="173">
        <f ca="1">CHOOSE(O$6,SUMIFS(INDIRECT("EB[" &amp; O$12 &amp; "]"),EB[indic_nrg],$A52,EB[Nositel],$B53,EB[Výběr],1,EB[unit],"TJ"),INDEX($BO53:$DW53,,O$4),O$9/(INDEX(Roky_výhled,,O$8)-Last_Bil)*(INDEX($BO53:$DW53,,O$8)-INDEX($D53:$BL53,,$E$1))+INDEX($D53:$BL53,,$E$1),O$9/(INDEX(Roky_výhled,,O$8)-INDEX(Roky_výhled,,O$8-1))*(INDEX($BO53:$DW53,,O$8)-INDEX($BO53:$DW53,,O$8-1))+INDEX($BO53:$DW53,,O$8-1))</f>
        <v>0</v>
      </c>
      <c r="P53" s="173">
        <f ca="1">CHOOSE(P$6,SUMIFS(INDIRECT("EB[" &amp; P$12 &amp; "]"),EB[indic_nrg],$A52,EB[Nositel],$B53,EB[Výběr],1,EB[unit],"TJ"),INDEX($BO53:$DW53,,P$4),P$9/(INDEX(Roky_výhled,,P$8)-Last_Bil)*(INDEX($BO53:$DW53,,P$8)-INDEX($D53:$BL53,,$E$1))+INDEX($D53:$BL53,,$E$1),P$9/(INDEX(Roky_výhled,,P$8)-INDEX(Roky_výhled,,P$8-1))*(INDEX($BO53:$DW53,,P$8)-INDEX($BO53:$DW53,,P$8-1))+INDEX($BO53:$DW53,,P$8-1))</f>
        <v>0</v>
      </c>
      <c r="Q53" s="173">
        <f ca="1">CHOOSE(Q$6,SUMIFS(INDIRECT("EB[" &amp; Q$12 &amp; "]"),EB[indic_nrg],$A52,EB[Nositel],$B53,EB[Výběr],1,EB[unit],"TJ"),INDEX($BO53:$DW53,,Q$4),Q$9/(INDEX(Roky_výhled,,Q$8)-Last_Bil)*(INDEX($BO53:$DW53,,Q$8)-INDEX($D53:$BL53,,$E$1))+INDEX($D53:$BL53,,$E$1),Q$9/(INDEX(Roky_výhled,,Q$8)-INDEX(Roky_výhled,,Q$8-1))*(INDEX($BO53:$DW53,,Q$8)-INDEX($BO53:$DW53,,Q$8-1))+INDEX($BO53:$DW53,,Q$8-1))</f>
        <v>0</v>
      </c>
      <c r="R53" s="173">
        <f ca="1">CHOOSE(R$6,SUMIFS(INDIRECT("EB[" &amp; R$12 &amp; "]"),EB[indic_nrg],$A52,EB[Nositel],$B53,EB[Výběr],1,EB[unit],"TJ"),INDEX($BO53:$DW53,,R$4),R$9/(INDEX(Roky_výhled,,R$8)-Last_Bil)*(INDEX($BO53:$DW53,,R$8)-INDEX($D53:$BL53,,$E$1))+INDEX($D53:$BL53,,$E$1),R$9/(INDEX(Roky_výhled,,R$8)-INDEX(Roky_výhled,,R$8-1))*(INDEX($BO53:$DW53,,R$8)-INDEX($BO53:$DW53,,R$8-1))+INDEX($BO53:$DW53,,R$8-1))</f>
        <v>0</v>
      </c>
      <c r="S53" s="173">
        <f ca="1">CHOOSE(S$6,SUMIFS(INDIRECT("EB[" &amp; S$12 &amp; "]"),EB[indic_nrg],$A52,EB[Nositel],$B53,EB[Výběr],1,EB[unit],"TJ"),INDEX($BO53:$DW53,,S$4),S$9/(INDEX(Roky_výhled,,S$8)-Last_Bil)*(INDEX($BO53:$DW53,,S$8)-INDEX($D53:$BL53,,$E$1))+INDEX($D53:$BL53,,$E$1),S$9/(INDEX(Roky_výhled,,S$8)-INDEX(Roky_výhled,,S$8-1))*(INDEX($BO53:$DW53,,S$8)-INDEX($BO53:$DW53,,S$8-1))+INDEX($BO53:$DW53,,S$8-1))</f>
        <v>0</v>
      </c>
      <c r="T53" s="173">
        <f ca="1">CHOOSE(T$6,SUMIFS(INDIRECT("EB[" &amp; T$12 &amp; "]"),EB[indic_nrg],$A52,EB[Nositel],$B53,EB[Výběr],1,EB[unit],"TJ"),INDEX($BO53:$DW53,,T$4),T$9/(INDEX(Roky_výhled,,T$8)-Last_Bil)*(INDEX($BO53:$DW53,,T$8)-INDEX($D53:$BL53,,$E$1))+INDEX($D53:$BL53,,$E$1),T$9/(INDEX(Roky_výhled,,T$8)-INDEX(Roky_výhled,,T$8-1))*(INDEX($BO53:$DW53,,T$8)-INDEX($BO53:$DW53,,T$8-1))+INDEX($BO53:$DW53,,T$8-1))</f>
        <v>0</v>
      </c>
      <c r="U53" s="173">
        <f ca="1">CHOOSE(U$6,SUMIFS(INDIRECT("EB[" &amp; U$12 &amp; "]"),EB[indic_nrg],$A52,EB[Nositel],$B53,EB[Výběr],1,EB[unit],"TJ"),INDEX($BO53:$DW53,,U$4),U$9/(INDEX(Roky_výhled,,U$8)-Last_Bil)*(INDEX($BO53:$DW53,,U$8)-INDEX($D53:$BL53,,$E$1))+INDEX($D53:$BL53,,$E$1),U$9/(INDEX(Roky_výhled,,U$8)-INDEX(Roky_výhled,,U$8-1))*(INDEX($BO53:$DW53,,U$8)-INDEX($BO53:$DW53,,U$8-1))+INDEX($BO53:$DW53,,U$8-1))</f>
        <v>0</v>
      </c>
      <c r="V53" s="173">
        <f ca="1">CHOOSE(V$6,SUMIFS(INDIRECT("EB[" &amp; V$12 &amp; "]"),EB[indic_nrg],$A52,EB[Nositel],$B53,EB[Výběr],1,EB[unit],"TJ"),INDEX($BO53:$DW53,,V$4),V$9/(INDEX(Roky_výhled,,V$8)-Last_Bil)*(INDEX($BO53:$DW53,,V$8)-INDEX($D53:$BL53,,$E$1))+INDEX($D53:$BL53,,$E$1),V$9/(INDEX(Roky_výhled,,V$8)-INDEX(Roky_výhled,,V$8-1))*(INDEX($BO53:$DW53,,V$8)-INDEX($BO53:$DW53,,V$8-1))+INDEX($BO53:$DW53,,V$8-1))</f>
        <v>0</v>
      </c>
      <c r="W53" s="173">
        <f ca="1">CHOOSE(W$6,SUMIFS(INDIRECT("EB[" &amp; W$12 &amp; "]"),EB[indic_nrg],$A52,EB[Nositel],$B53,EB[Výběr],1,EB[unit],"TJ"),INDEX($BO53:$DW53,,W$4),W$9/(INDEX(Roky_výhled,,W$8)-Last_Bil)*(INDEX($BO53:$DW53,,W$8)-INDEX($D53:$BL53,,$E$1))+INDEX($D53:$BL53,,$E$1),W$9/(INDEX(Roky_výhled,,W$8)-INDEX(Roky_výhled,,W$8-1))*(INDEX($BO53:$DW53,,W$8)-INDEX($BO53:$DW53,,W$8-1))+INDEX($BO53:$DW53,,W$8-1))</f>
        <v>0</v>
      </c>
      <c r="X53" s="173">
        <f ca="1">CHOOSE(X$6,SUMIFS(INDIRECT("EB[" &amp; X$12 &amp; "]"),EB[indic_nrg],$A52,EB[Nositel],$B53,EB[Výběr],1,EB[unit],"TJ"),INDEX($BO53:$DW53,,X$4),X$9/(INDEX(Roky_výhled,,X$8)-Last_Bil)*(INDEX($BO53:$DW53,,X$8)-INDEX($D53:$BL53,,$E$1))+INDEX($D53:$BL53,,$E$1),X$9/(INDEX(Roky_výhled,,X$8)-INDEX(Roky_výhled,,X$8-1))*(INDEX($BO53:$DW53,,X$8)-INDEX($BO53:$DW53,,X$8-1))+INDEX($BO53:$DW53,,X$8-1))</f>
        <v>0</v>
      </c>
      <c r="Y53" s="173">
        <f ca="1">CHOOSE(Y$6,SUMIFS(INDIRECT("EB[" &amp; Y$12 &amp; "]"),EB[indic_nrg],$A52,EB[Nositel],$B53,EB[Výběr],1,EB[unit],"TJ"),INDEX($BO53:$DW53,,Y$4),Y$9/(INDEX(Roky_výhled,,Y$8)-Last_Bil)*(INDEX($BO53:$DW53,,Y$8)-INDEX($D53:$BL53,,$E$1))+INDEX($D53:$BL53,,$E$1),Y$9/(INDEX(Roky_výhled,,Y$8)-INDEX(Roky_výhled,,Y$8-1))*(INDEX($BO53:$DW53,,Y$8)-INDEX($BO53:$DW53,,Y$8-1))+INDEX($BO53:$DW53,,Y$8-1))</f>
        <v>0</v>
      </c>
      <c r="Z53" s="173">
        <f ca="1">CHOOSE(Z$6,SUMIFS(INDIRECT("EB[" &amp; Z$12 &amp; "]"),EB[indic_nrg],$A52,EB[Nositel],$B53,EB[Výběr],1,EB[unit],"TJ"),INDEX($BO53:$DW53,,Z$4),Z$9/(INDEX(Roky_výhled,,Z$8)-Last_Bil)*(INDEX($BO53:$DW53,,Z$8)-INDEX($D53:$BL53,,$E$1))+INDEX($D53:$BL53,,$E$1),Z$9/(INDEX(Roky_výhled,,Z$8)-INDEX(Roky_výhled,,Z$8-1))*(INDEX($BO53:$DW53,,Z$8)-INDEX($BO53:$DW53,,Z$8-1))+INDEX($BO53:$DW53,,Z$8-1))</f>
        <v>0</v>
      </c>
      <c r="AA53" s="173">
        <f ca="1">CHOOSE(AA$6,SUMIFS(INDIRECT("EB[" &amp; AA$12 &amp; "]"),EB[indic_nrg],$A52,EB[Nositel],$B53,EB[Výběr],1,EB[unit],"TJ"),INDEX($BO53:$DW53,,AA$4),AA$9/(INDEX(Roky_výhled,,AA$8)-Last_Bil)*(INDEX($BO53:$DW53,,AA$8)-INDEX($D53:$BL53,,$E$1))+INDEX($D53:$BL53,,$E$1),AA$9/(INDEX(Roky_výhled,,AA$8)-INDEX(Roky_výhled,,AA$8-1))*(INDEX($BO53:$DW53,,AA$8)-INDEX($BO53:$DW53,,AA$8-1))+INDEX($BO53:$DW53,,AA$8-1))</f>
        <v>0</v>
      </c>
      <c r="AB53" s="173">
        <f ca="1">CHOOSE(AB$6,SUMIFS(INDIRECT("EB[" &amp; AB$12 &amp; "]"),EB[indic_nrg],$A52,EB[Nositel],$B53,EB[Výběr],1,EB[unit],"TJ"),INDEX($BO53:$DW53,,AB$4),AB$9/(INDEX(Roky_výhled,,AB$8)-Last_Bil)*(INDEX($BO53:$DW53,,AB$8)-INDEX($D53:$BL53,,$E$1))+INDEX($D53:$BL53,,$E$1),AB$9/(INDEX(Roky_výhled,,AB$8)-INDEX(Roky_výhled,,AB$8-1))*(INDEX($BO53:$DW53,,AB$8)-INDEX($BO53:$DW53,,AB$8-1))+INDEX($BO53:$DW53,,AB$8-1))</f>
        <v>0</v>
      </c>
      <c r="AC53" s="173">
        <f ca="1">CHOOSE(AC$6,SUMIFS(INDIRECT("EB[" &amp; AC$12 &amp; "]"),EB[indic_nrg],$A52,EB[Nositel],$B53,EB[Výběr],1,EB[unit],"TJ"),INDEX($BO53:$DW53,,AC$4),AC$9/(INDEX(Roky_výhled,,AC$8)-Last_Bil)*(INDEX($BO53:$DW53,,AC$8)-INDEX($D53:$BL53,,$E$1))+INDEX($D53:$BL53,,$E$1),AC$9/(INDEX(Roky_výhled,,AC$8)-INDEX(Roky_výhled,,AC$8-1))*(INDEX($BO53:$DW53,,AC$8)-INDEX($BO53:$DW53,,AC$8-1))+INDEX($BO53:$DW53,,AC$8-1))</f>
        <v>0</v>
      </c>
      <c r="AD53" s="173">
        <f ca="1">CHOOSE(AD$6,SUMIFS(INDIRECT("EB[" &amp; AD$12 &amp; "]"),EB[indic_nrg],$A52,EB[Nositel],$B53,EB[Výběr],1,EB[unit],"TJ"),INDEX($BO53:$DW53,,AD$4),AD$9/(INDEX(Roky_výhled,,AD$8)-Last_Bil)*(INDEX($BO53:$DW53,,AD$8)-INDEX($D53:$BL53,,$E$1))+INDEX($D53:$BL53,,$E$1),AD$9/(INDEX(Roky_výhled,,AD$8)-INDEX(Roky_výhled,,AD$8-1))*(INDEX($BO53:$DW53,,AD$8)-INDEX($BO53:$DW53,,AD$8-1))+INDEX($BO53:$DW53,,AD$8-1))</f>
        <v>0</v>
      </c>
      <c r="AE53" s="173">
        <f ca="1">CHOOSE(AE$6,SUMIFS(INDIRECT("EB[" &amp; AE$12 &amp; "]"),EB[indic_nrg],$A52,EB[Nositel],$B53,EB[Výběr],1,EB[unit],"TJ"),INDEX($BO53:$DW53,,AE$4),AE$9/(INDEX(Roky_výhled,,AE$8)-Last_Bil)*(INDEX($BO53:$DW53,,AE$8)-INDEX($D53:$BL53,,$E$1))+INDEX($D53:$BL53,,$E$1),AE$9/(INDEX(Roky_výhled,,AE$8)-INDEX(Roky_výhled,,AE$8-1))*(INDEX($BO53:$DW53,,AE$8)-INDEX($BO53:$DW53,,AE$8-1))+INDEX($BO53:$DW53,,AE$8-1))</f>
        <v>0</v>
      </c>
      <c r="AF53" s="173">
        <f ca="1">CHOOSE(AF$6,SUMIFS(INDIRECT("EB[" &amp; AF$12 &amp; "]"),EB[indic_nrg],$A52,EB[Nositel],$B53,EB[Výběr],1,EB[unit],"TJ"),INDEX($BO53:$DW53,,AF$4),AF$9/(INDEX(Roky_výhled,,AF$8)-Last_Bil)*(INDEX($BO53:$DW53,,AF$8)-INDEX($D53:$BL53,,$E$1))+INDEX($D53:$BL53,,$E$1),AF$9/(INDEX(Roky_výhled,,AF$8)-INDEX(Roky_výhled,,AF$8-1))*(INDEX($BO53:$DW53,,AF$8)-INDEX($BO53:$DW53,,AF$8-1))+INDEX($BO53:$DW53,,AF$8-1))</f>
        <v>0</v>
      </c>
      <c r="AG53" s="173">
        <f ca="1">CHOOSE(AG$6,SUMIFS(INDIRECT("EB[" &amp; AG$12 &amp; "]"),EB[indic_nrg],$A52,EB[Nositel],$B53,EB[Výběr],1,EB[unit],"TJ"),INDEX($BO53:$DW53,,AG$4),AG$9/(INDEX(Roky_výhled,,AG$8)-Last_Bil)*(INDEX($BO53:$DW53,,AG$8)-INDEX($D53:$BL53,,$E$1))+INDEX($D53:$BL53,,$E$1),AG$9/(INDEX(Roky_výhled,,AG$8)-INDEX(Roky_výhled,,AG$8-1))*(INDEX($BO53:$DW53,,AG$8)-INDEX($BO53:$DW53,,AG$8-1))+INDEX($BO53:$DW53,,AG$8-1))</f>
        <v>0</v>
      </c>
      <c r="AH53" s="173">
        <f ca="1">CHOOSE(AH$6,SUMIFS(INDIRECT("EB[" &amp; AH$12 &amp; "]"),EB[indic_nrg],$A52,EB[Nositel],$B53,EB[Výběr],1,EB[unit],"TJ"),INDEX($BO53:$DW53,,AH$4),AH$9/(INDEX(Roky_výhled,,AH$8)-Last_Bil)*(INDEX($BO53:$DW53,,AH$8)-INDEX($D53:$BL53,,$E$1))+INDEX($D53:$BL53,,$E$1),AH$9/(INDEX(Roky_výhled,,AH$8)-INDEX(Roky_výhled,,AH$8-1))*(INDEX($BO53:$DW53,,AH$8)-INDEX($BO53:$DW53,,AH$8-1))+INDEX($BO53:$DW53,,AH$8-1))</f>
        <v>0</v>
      </c>
      <c r="AI53" s="173">
        <f ca="1">CHOOSE(AI$6,SUMIFS(INDIRECT("EB[" &amp; AI$12 &amp; "]"),EB[indic_nrg],$A52,EB[Nositel],$B53,EB[Výběr],1,EB[unit],"TJ"),INDEX($BO53:$DW53,,AI$4),AI$9/(INDEX(Roky_výhled,,AI$8)-Last_Bil)*(INDEX($BO53:$DW53,,AI$8)-INDEX($D53:$BL53,,$E$1))+INDEX($D53:$BL53,,$E$1),AI$9/(INDEX(Roky_výhled,,AI$8)-INDEX(Roky_výhled,,AI$8-1))*(INDEX($BO53:$DW53,,AI$8)-INDEX($BO53:$DW53,,AI$8-1))+INDEX($BO53:$DW53,,AI$8-1))</f>
        <v>0</v>
      </c>
      <c r="AJ53" s="173">
        <f ca="1">CHOOSE(AJ$6,SUMIFS(INDIRECT("EB[" &amp; AJ$12 &amp; "]"),EB[indic_nrg],$A52,EB[Nositel],$B53,EB[Výběr],1,EB[unit],"TJ"),INDEX($BO53:$DW53,,AJ$4),AJ$9/(INDEX(Roky_výhled,,AJ$8)-Last_Bil)*(INDEX($BO53:$DW53,,AJ$8)-INDEX($D53:$BL53,,$E$1))+INDEX($D53:$BL53,,$E$1),AJ$9/(INDEX(Roky_výhled,,AJ$8)-INDEX(Roky_výhled,,AJ$8-1))*(INDEX($BO53:$DW53,,AJ$8)-INDEX($BO53:$DW53,,AJ$8-1))+INDEX($BO53:$DW53,,AJ$8-1))</f>
        <v>0</v>
      </c>
      <c r="AK53" s="173">
        <f ca="1">CHOOSE(AK$6,SUMIFS(INDIRECT("EB[" &amp; AK$12 &amp; "]"),EB[indic_nrg],$A52,EB[Nositel],$B53,EB[Výběr],1,EB[unit],"TJ"),INDEX($BO53:$DW53,,AK$4),AK$9/(INDEX(Roky_výhled,,AK$8)-Last_Bil)*(INDEX($BO53:$DW53,,AK$8)-INDEX($D53:$BL53,,$E$1))+INDEX($D53:$BL53,,$E$1),AK$9/(INDEX(Roky_výhled,,AK$8)-INDEX(Roky_výhled,,AK$8-1))*(INDEX($BO53:$DW53,,AK$8)-INDEX($BO53:$DW53,,AK$8-1))+INDEX($BO53:$DW53,,AK$8-1))</f>
        <v>0</v>
      </c>
      <c r="AL53" s="173">
        <f ca="1">CHOOSE(AL$6,SUMIFS(INDIRECT("EB[" &amp; AL$12 &amp; "]"),EB[indic_nrg],$A52,EB[Nositel],$B53,EB[Výběr],1,EB[unit],"TJ"),INDEX($BO53:$DW53,,AL$4),AL$9/(INDEX(Roky_výhled,,AL$8)-Last_Bil)*(INDEX($BO53:$DW53,,AL$8)-INDEX($D53:$BL53,,$E$1))+INDEX($D53:$BL53,,$E$1),AL$9/(INDEX(Roky_výhled,,AL$8)-INDEX(Roky_výhled,,AL$8-1))*(INDEX($BO53:$DW53,,AL$8)-INDEX($BO53:$DW53,,AL$8-1))+INDEX($BO53:$DW53,,AL$8-1))</f>
        <v>0</v>
      </c>
      <c r="AM53" s="173">
        <f ca="1">CHOOSE(AM$6,SUMIFS(INDIRECT("EB[" &amp; AM$12 &amp; "]"),EB[indic_nrg],$A52,EB[Nositel],$B53,EB[Výběr],1,EB[unit],"TJ"),INDEX($BO53:$DW53,,AM$4),AM$9/(INDEX(Roky_výhled,,AM$8)-Last_Bil)*(INDEX($BO53:$DW53,,AM$8)-INDEX($D53:$BL53,,$E$1))+INDEX($D53:$BL53,,$E$1),AM$9/(INDEX(Roky_výhled,,AM$8)-INDEX(Roky_výhled,,AM$8-1))*(INDEX($BO53:$DW53,,AM$8)-INDEX($BO53:$DW53,,AM$8-1))+INDEX($BO53:$DW53,,AM$8-1))</f>
        <v>0</v>
      </c>
      <c r="AN53" s="173">
        <f ca="1">CHOOSE(AN$6,SUMIFS(INDIRECT("EB[" &amp; AN$12 &amp; "]"),EB[indic_nrg],$A52,EB[Nositel],$B53,EB[Výběr],1,EB[unit],"TJ"),INDEX($BO53:$DW53,,AN$4),AN$9/(INDEX(Roky_výhled,,AN$8)-Last_Bil)*(INDEX($BO53:$DW53,,AN$8)-INDEX($D53:$BL53,,$E$1))+INDEX($D53:$BL53,,$E$1),AN$9/(INDEX(Roky_výhled,,AN$8)-INDEX(Roky_výhled,,AN$8-1))*(INDEX($BO53:$DW53,,AN$8)-INDEX($BO53:$DW53,,AN$8-1))+INDEX($BO53:$DW53,,AN$8-1))</f>
        <v>0</v>
      </c>
      <c r="AO53" s="173">
        <f ca="1">CHOOSE(AO$6,SUMIFS(INDIRECT("EB[" &amp; AO$12 &amp; "]"),EB[indic_nrg],$A52,EB[Nositel],$B53,EB[Výběr],1,EB[unit],"TJ"),INDEX($BO53:$DW53,,AO$4),AO$9/(INDEX(Roky_výhled,,AO$8)-Last_Bil)*(INDEX($BO53:$DW53,,AO$8)-INDEX($D53:$BL53,,$E$1))+INDEX($D53:$BL53,,$E$1),AO$9/(INDEX(Roky_výhled,,AO$8)-INDEX(Roky_výhled,,AO$8-1))*(INDEX($BO53:$DW53,,AO$8)-INDEX($BO53:$DW53,,AO$8-1))+INDEX($BO53:$DW53,,AO$8-1))</f>
        <v>0</v>
      </c>
      <c r="AP53" s="173">
        <f ca="1">CHOOSE(AP$6,SUMIFS(INDIRECT("EB[" &amp; AP$12 &amp; "]"),EB[indic_nrg],$A52,EB[Nositel],$B53,EB[Výběr],1,EB[unit],"TJ"),INDEX($BO53:$DW53,,AP$4),AP$9/(INDEX(Roky_výhled,,AP$8)-Last_Bil)*(INDEX($BO53:$DW53,,AP$8)-INDEX($D53:$BL53,,$E$1))+INDEX($D53:$BL53,,$E$1),AP$9/(INDEX(Roky_výhled,,AP$8)-INDEX(Roky_výhled,,AP$8-1))*(INDEX($BO53:$DW53,,AP$8)-INDEX($BO53:$DW53,,AP$8-1))+INDEX($BO53:$DW53,,AP$8-1))</f>
        <v>0</v>
      </c>
      <c r="AQ53" s="173">
        <f ca="1">CHOOSE(AQ$6,SUMIFS(INDIRECT("EB[" &amp; AQ$12 &amp; "]"),EB[indic_nrg],$A52,EB[Nositel],$B53,EB[Výběr],1,EB[unit],"TJ"),INDEX($BO53:$DW53,,AQ$4),AQ$9/(INDEX(Roky_výhled,,AQ$8)-Last_Bil)*(INDEX($BO53:$DW53,,AQ$8)-INDEX($D53:$BL53,,$E$1))+INDEX($D53:$BL53,,$E$1),AQ$9/(INDEX(Roky_výhled,,AQ$8)-INDEX(Roky_výhled,,AQ$8-1))*(INDEX($BO53:$DW53,,AQ$8)-INDEX($BO53:$DW53,,AQ$8-1))+INDEX($BO53:$DW53,,AQ$8-1))</f>
        <v>0</v>
      </c>
      <c r="AR53" s="173">
        <f ca="1">CHOOSE(AR$6,SUMIFS(INDIRECT("EB[" &amp; AR$12 &amp; "]"),EB[indic_nrg],$A52,EB[Nositel],$B53,EB[Výběr],1,EB[unit],"TJ"),INDEX($BO53:$DW53,,AR$4),AR$9/(INDEX(Roky_výhled,,AR$8)-Last_Bil)*(INDEX($BO53:$DW53,,AR$8)-INDEX($D53:$BL53,,$E$1))+INDEX($D53:$BL53,,$E$1),AR$9/(INDEX(Roky_výhled,,AR$8)-INDEX(Roky_výhled,,AR$8-1))*(INDEX($BO53:$DW53,,AR$8)-INDEX($BO53:$DW53,,AR$8-1))+INDEX($BO53:$DW53,,AR$8-1))</f>
        <v>0</v>
      </c>
      <c r="AS53" s="173">
        <f ca="1">CHOOSE(AS$6,SUMIFS(INDIRECT("EB[" &amp; AS$12 &amp; "]"),EB[indic_nrg],$A52,EB[Nositel],$B53,EB[Výběr],1,EB[unit],"TJ"),INDEX($BO53:$DW53,,AS$4),AS$9/(INDEX(Roky_výhled,,AS$8)-Last_Bil)*(INDEX($BO53:$DW53,,AS$8)-INDEX($D53:$BL53,,$E$1))+INDEX($D53:$BL53,,$E$1),AS$9/(INDEX(Roky_výhled,,AS$8)-INDEX(Roky_výhled,,AS$8-1))*(INDEX($BO53:$DW53,,AS$8)-INDEX($BO53:$DW53,,AS$8-1))+INDEX($BO53:$DW53,,AS$8-1))</f>
        <v>0</v>
      </c>
      <c r="AT53" s="173">
        <f ca="1">CHOOSE(AT$6,SUMIFS(INDIRECT("EB[" &amp; AT$12 &amp; "]"),EB[indic_nrg],$A52,EB[Nositel],$B53,EB[Výběr],1,EB[unit],"TJ"),INDEX($BO53:$DW53,,AT$4),AT$9/(INDEX(Roky_výhled,,AT$8)-Last_Bil)*(INDEX($BO53:$DW53,,AT$8)-INDEX($D53:$BL53,,$E$1))+INDEX($D53:$BL53,,$E$1),AT$9/(INDEX(Roky_výhled,,AT$8)-INDEX(Roky_výhled,,AT$8-1))*(INDEX($BO53:$DW53,,AT$8)-INDEX($BO53:$DW53,,AT$8-1))+INDEX($BO53:$DW53,,AT$8-1))</f>
        <v>0</v>
      </c>
      <c r="AU53" s="173">
        <f ca="1">CHOOSE(AU$6,SUMIFS(INDIRECT("EB[" &amp; AU$12 &amp; "]"),EB[indic_nrg],$A52,EB[Nositel],$B53,EB[Výběr],1,EB[unit],"TJ"),INDEX($BO53:$DW53,,AU$4),AU$9/(INDEX(Roky_výhled,,AU$8)-Last_Bil)*(INDEX($BO53:$DW53,,AU$8)-INDEX($D53:$BL53,,$E$1))+INDEX($D53:$BL53,,$E$1),AU$9/(INDEX(Roky_výhled,,AU$8)-INDEX(Roky_výhled,,AU$8-1))*(INDEX($BO53:$DW53,,AU$8)-INDEX($BO53:$DW53,,AU$8-1))+INDEX($BO53:$DW53,,AU$8-1))</f>
        <v>0</v>
      </c>
      <c r="AV53" s="173">
        <f ca="1">CHOOSE(AV$6,SUMIFS(INDIRECT("EB[" &amp; AV$12 &amp; "]"),EB[indic_nrg],$A52,EB[Nositel],$B53,EB[Výběr],1,EB[unit],"TJ"),INDEX($BO53:$DW53,,AV$4),AV$9/(INDEX(Roky_výhled,,AV$8)-Last_Bil)*(INDEX($BO53:$DW53,,AV$8)-INDEX($D53:$BL53,,$E$1))+INDEX($D53:$BL53,,$E$1),AV$9/(INDEX(Roky_výhled,,AV$8)-INDEX(Roky_výhled,,AV$8-1))*(INDEX($BO53:$DW53,,AV$8)-INDEX($BO53:$DW53,,AV$8-1))+INDEX($BO53:$DW53,,AV$8-1))</f>
        <v>0</v>
      </c>
      <c r="AW53" s="173">
        <f ca="1">CHOOSE(AW$6,SUMIFS(INDIRECT("EB[" &amp; AW$12 &amp; "]"),EB[indic_nrg],$A52,EB[Nositel],$B53,EB[Výběr],1,EB[unit],"TJ"),INDEX($BO53:$DW53,,AW$4),AW$9/(INDEX(Roky_výhled,,AW$8)-Last_Bil)*(INDEX($BO53:$DW53,,AW$8)-INDEX($D53:$BL53,,$E$1))+INDEX($D53:$BL53,,$E$1),AW$9/(INDEX(Roky_výhled,,AW$8)-INDEX(Roky_výhled,,AW$8-1))*(INDEX($BO53:$DW53,,AW$8)-INDEX($BO53:$DW53,,AW$8-1))+INDEX($BO53:$DW53,,AW$8-1))</f>
        <v>0</v>
      </c>
      <c r="AX53" s="173">
        <f ca="1">CHOOSE(AX$6,SUMIFS(INDIRECT("EB[" &amp; AX$12 &amp; "]"),EB[indic_nrg],$A52,EB[Nositel],$B53,EB[Výběr],1,EB[unit],"TJ"),INDEX($BO53:$DW53,,AX$4),AX$9/(INDEX(Roky_výhled,,AX$8)-Last_Bil)*(INDEX($BO53:$DW53,,AX$8)-INDEX($D53:$BL53,,$E$1))+INDEX($D53:$BL53,,$E$1),AX$9/(INDEX(Roky_výhled,,AX$8)-INDEX(Roky_výhled,,AX$8-1))*(INDEX($BO53:$DW53,,AX$8)-INDEX($BO53:$DW53,,AX$8-1))+INDEX($BO53:$DW53,,AX$8-1))</f>
        <v>0</v>
      </c>
      <c r="AY53" s="173">
        <f ca="1">CHOOSE(AY$6,SUMIFS(INDIRECT("EB[" &amp; AY$12 &amp; "]"),EB[indic_nrg],$A52,EB[Nositel],$B53,EB[Výběr],1,EB[unit],"TJ"),INDEX($BO53:$DW53,,AY$4),AY$9/(INDEX(Roky_výhled,,AY$8)-Last_Bil)*(INDEX($BO53:$DW53,,AY$8)-INDEX($D53:$BL53,,$E$1))+INDEX($D53:$BL53,,$E$1),AY$9/(INDEX(Roky_výhled,,AY$8)-INDEX(Roky_výhled,,AY$8-1))*(INDEX($BO53:$DW53,,AY$8)-INDEX($BO53:$DW53,,AY$8-1))+INDEX($BO53:$DW53,,AY$8-1))</f>
        <v>0</v>
      </c>
      <c r="AZ53" s="173">
        <f ca="1">CHOOSE(AZ$6,SUMIFS(INDIRECT("EB[" &amp; AZ$12 &amp; "]"),EB[indic_nrg],$A52,EB[Nositel],$B53,EB[Výběr],1,EB[unit],"TJ"),INDEX($BO53:$DW53,,AZ$4),AZ$9/(INDEX(Roky_výhled,,AZ$8)-Last_Bil)*(INDEX($BO53:$DW53,,AZ$8)-INDEX($D53:$BL53,,$E$1))+INDEX($D53:$BL53,,$E$1),AZ$9/(INDEX(Roky_výhled,,AZ$8)-INDEX(Roky_výhled,,AZ$8-1))*(INDEX($BO53:$DW53,,AZ$8)-INDEX($BO53:$DW53,,AZ$8-1))+INDEX($BO53:$DW53,,AZ$8-1))</f>
        <v>0</v>
      </c>
      <c r="BA53" s="173">
        <f ca="1">CHOOSE(BA$6,SUMIFS(INDIRECT("EB[" &amp; BA$12 &amp; "]"),EB[indic_nrg],$A52,EB[Nositel],$B53,EB[Výběr],1,EB[unit],"TJ"),INDEX($BO53:$DW53,,BA$4),BA$9/(INDEX(Roky_výhled,,BA$8)-Last_Bil)*(INDEX($BO53:$DW53,,BA$8)-INDEX($D53:$BL53,,$E$1))+INDEX($D53:$BL53,,$E$1),BA$9/(INDEX(Roky_výhled,,BA$8)-INDEX(Roky_výhled,,BA$8-1))*(INDEX($BO53:$DW53,,BA$8)-INDEX($BO53:$DW53,,BA$8-1))+INDEX($BO53:$DW53,,BA$8-1))</f>
        <v>0</v>
      </c>
      <c r="BB53" s="173">
        <f ca="1">CHOOSE(BB$6,SUMIFS(INDIRECT("EB[" &amp; BB$12 &amp; "]"),EB[indic_nrg],$A52,EB[Nositel],$B53,EB[Výběr],1,EB[unit],"TJ"),INDEX($BO53:$DW53,,BB$4),BB$9/(INDEX(Roky_výhled,,BB$8)-Last_Bil)*(INDEX($BO53:$DW53,,BB$8)-INDEX($D53:$BL53,,$E$1))+INDEX($D53:$BL53,,$E$1),BB$9/(INDEX(Roky_výhled,,BB$8)-INDEX(Roky_výhled,,BB$8-1))*(INDEX($BO53:$DW53,,BB$8)-INDEX($BO53:$DW53,,BB$8-1))+INDEX($BO53:$DW53,,BB$8-1))</f>
        <v>0</v>
      </c>
      <c r="BC53" s="173">
        <f ca="1">CHOOSE(BC$6,SUMIFS(INDIRECT("EB[" &amp; BC$12 &amp; "]"),EB[indic_nrg],$A52,EB[Nositel],$B53,EB[Výběr],1,EB[unit],"TJ"),INDEX($BO53:$DW53,,BC$4),BC$9/(INDEX(Roky_výhled,,BC$8)-Last_Bil)*(INDEX($BO53:$DW53,,BC$8)-INDEX($D53:$BL53,,$E$1))+INDEX($D53:$BL53,,$E$1),BC$9/(INDEX(Roky_výhled,,BC$8)-INDEX(Roky_výhled,,BC$8-1))*(INDEX($BO53:$DW53,,BC$8)-INDEX($BO53:$DW53,,BC$8-1))+INDEX($BO53:$DW53,,BC$8-1))</f>
        <v>0</v>
      </c>
      <c r="BD53" s="173">
        <f ca="1">CHOOSE(BD$6,SUMIFS(INDIRECT("EB[" &amp; BD$12 &amp; "]"),EB[indic_nrg],$A52,EB[Nositel],$B53,EB[Výběr],1,EB[unit],"TJ"),INDEX($BO53:$DW53,,BD$4),BD$9/(INDEX(Roky_výhled,,BD$8)-Last_Bil)*(INDEX($BO53:$DW53,,BD$8)-INDEX($D53:$BL53,,$E$1))+INDEX($D53:$BL53,,$E$1),BD$9/(INDEX(Roky_výhled,,BD$8)-INDEX(Roky_výhled,,BD$8-1))*(INDEX($BO53:$DW53,,BD$8)-INDEX($BO53:$DW53,,BD$8-1))+INDEX($BO53:$DW53,,BD$8-1))</f>
        <v>0</v>
      </c>
      <c r="BE53" s="173">
        <f ca="1">CHOOSE(BE$6,SUMIFS(INDIRECT("EB[" &amp; BE$12 &amp; "]"),EB[indic_nrg],$A52,EB[Nositel],$B53,EB[Výběr],1,EB[unit],"TJ"),INDEX($BO53:$DW53,,BE$4),BE$9/(INDEX(Roky_výhled,,BE$8)-Last_Bil)*(INDEX($BO53:$DW53,,BE$8)-INDEX($D53:$BL53,,$E$1))+INDEX($D53:$BL53,,$E$1),BE$9/(INDEX(Roky_výhled,,BE$8)-INDEX(Roky_výhled,,BE$8-1))*(INDEX($BO53:$DW53,,BE$8)-INDEX($BO53:$DW53,,BE$8-1))+INDEX($BO53:$DW53,,BE$8-1))</f>
        <v>0</v>
      </c>
      <c r="BF53" s="173">
        <f ca="1">CHOOSE(BF$6,SUMIFS(INDIRECT("EB[" &amp; BF$12 &amp; "]"),EB[indic_nrg],$A52,EB[Nositel],$B53,EB[Výběr],1,EB[unit],"TJ"),INDEX($BO53:$DW53,,BF$4),BF$9/(INDEX(Roky_výhled,,BF$8)-Last_Bil)*(INDEX($BO53:$DW53,,BF$8)-INDEX($D53:$BL53,,$E$1))+INDEX($D53:$BL53,,$E$1),BF$9/(INDEX(Roky_výhled,,BF$8)-INDEX(Roky_výhled,,BF$8-1))*(INDEX($BO53:$DW53,,BF$8)-INDEX($BO53:$DW53,,BF$8-1))+INDEX($BO53:$DW53,,BF$8-1))</f>
        <v>0</v>
      </c>
      <c r="BG53" s="173">
        <f ca="1">CHOOSE(BG$6,SUMIFS(INDIRECT("EB[" &amp; BG$12 &amp; "]"),EB[indic_nrg],$A52,EB[Nositel],$B53,EB[Výběr],1,EB[unit],"TJ"),INDEX($BO53:$DW53,,BG$4),BG$9/(INDEX(Roky_výhled,,BG$8)-Last_Bil)*(INDEX($BO53:$DW53,,BG$8)-INDEX($D53:$BL53,,$E$1))+INDEX($D53:$BL53,,$E$1),BG$9/(INDEX(Roky_výhled,,BG$8)-INDEX(Roky_výhled,,BG$8-1))*(INDEX($BO53:$DW53,,BG$8)-INDEX($BO53:$DW53,,BG$8-1))+INDEX($BO53:$DW53,,BG$8-1))</f>
        <v>0</v>
      </c>
      <c r="BH53" s="173">
        <f ca="1">CHOOSE(BH$6,SUMIFS(INDIRECT("EB[" &amp; BH$12 &amp; "]"),EB[indic_nrg],$A52,EB[Nositel],$B53,EB[Výběr],1,EB[unit],"TJ"),INDEX($BO53:$DW53,,BH$4),BH$9/(INDEX(Roky_výhled,,BH$8)-Last_Bil)*(INDEX($BO53:$DW53,,BH$8)-INDEX($D53:$BL53,,$E$1))+INDEX($D53:$BL53,,$E$1),BH$9/(INDEX(Roky_výhled,,BH$8)-INDEX(Roky_výhled,,BH$8-1))*(INDEX($BO53:$DW53,,BH$8)-INDEX($BO53:$DW53,,BH$8-1))+INDEX($BO53:$DW53,,BH$8-1))</f>
        <v>0</v>
      </c>
      <c r="BI53" s="173">
        <f ca="1">CHOOSE(BI$6,SUMIFS(INDIRECT("EB[" &amp; BI$12 &amp; "]"),EB[indic_nrg],$A52,EB[Nositel],$B53,EB[Výběr],1,EB[unit],"TJ"),INDEX($BO53:$DW53,,BI$4),BI$9/(INDEX(Roky_výhled,,BI$8)-Last_Bil)*(INDEX($BO53:$DW53,,BI$8)-INDEX($D53:$BL53,,$E$1))+INDEX($D53:$BL53,,$E$1),BI$9/(INDEX(Roky_výhled,,BI$8)-INDEX(Roky_výhled,,BI$8-1))*(INDEX($BO53:$DW53,,BI$8)-INDEX($BO53:$DW53,,BI$8-1))+INDEX($BO53:$DW53,,BI$8-1))</f>
        <v>0</v>
      </c>
      <c r="BJ53" s="173">
        <f ca="1">CHOOSE(BJ$6,SUMIFS(INDIRECT("EB[" &amp; BJ$12 &amp; "]"),EB[indic_nrg],$A52,EB[Nositel],$B53,EB[Výběr],1,EB[unit],"TJ"),INDEX($BO53:$DW53,,BJ$4),BJ$9/(INDEX(Roky_výhled,,BJ$8)-Last_Bil)*(INDEX($BO53:$DW53,,BJ$8)-INDEX($D53:$BL53,,$E$1))+INDEX($D53:$BL53,,$E$1),BJ$9/(INDEX(Roky_výhled,,BJ$8)-INDEX(Roky_výhled,,BJ$8-1))*(INDEX($BO53:$DW53,,BJ$8)-INDEX($BO53:$DW53,,BJ$8-1))+INDEX($BO53:$DW53,,BJ$8-1))</f>
        <v>0</v>
      </c>
      <c r="BK53" s="173">
        <f ca="1">CHOOSE(BK$6,SUMIFS(INDIRECT("EB[" &amp; BK$12 &amp; "]"),EB[indic_nrg],$A52,EB[Nositel],$B53,EB[Výběr],1,EB[unit],"TJ"),INDEX($BO53:$DW53,,BK$4),BK$9/(INDEX(Roky_výhled,,BK$8)-Last_Bil)*(INDEX($BO53:$DW53,,BK$8)-INDEX($D53:$BL53,,$E$1))+INDEX($D53:$BL53,,$E$1),BK$9/(INDEX(Roky_výhled,,BK$8)-INDEX(Roky_výhled,,BK$8-1))*(INDEX($BO53:$DW53,,BK$8)-INDEX($BO53:$DW53,,BK$8-1))+INDEX($BO53:$DW53,,BK$8-1))</f>
        <v>0</v>
      </c>
      <c r="BL53" s="174">
        <f ca="1">CHOOSE(BL$6,SUMIFS(INDIRECT("EB[" &amp; BL$12 &amp; "]"),EB[indic_nrg],$A52,EB[Nositel],$B53,EB[Výběr],1,EB[unit],"TJ"),INDEX($BO53:$DW53,,BL$4),BL$9/(INDEX(Roky_výhled,,BL$8)-Last_Bil)*(INDEX($BO53:$DW53,,BL$8)-INDEX($D53:$BL53,,$E$1))+INDEX($D53:$BL53,,$E$1),BL$9/(INDEX(Roky_výhled,,BL$8)-INDEX(Roky_výhled,,BL$8-1))*(INDEX($BO53:$DW53,,BL$8)-INDEX($BO53:$DW53,,BL$8-1))+INDEX($BO53:$DW53,,BL$8-1))</f>
        <v>0</v>
      </c>
      <c r="BM53"/>
      <c r="BN53" s="221" t="str">
        <f t="shared" si="161"/>
        <v>Ostatní paliva</v>
      </c>
      <c r="BO53" s="285">
        <v>0</v>
      </c>
      <c r="BP53" s="286">
        <v>0</v>
      </c>
      <c r="BQ53" s="286">
        <v>0</v>
      </c>
      <c r="BR53" s="286">
        <v>0</v>
      </c>
      <c r="BS53" s="286">
        <v>0</v>
      </c>
      <c r="BT53" s="286">
        <v>0</v>
      </c>
      <c r="BU53" s="286">
        <v>0</v>
      </c>
      <c r="BV53" s="286">
        <v>0</v>
      </c>
      <c r="BW53" s="286">
        <v>0</v>
      </c>
      <c r="BX53" s="286">
        <v>0</v>
      </c>
      <c r="BY53" s="287">
        <v>0</v>
      </c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281"/>
      <c r="CL53" s="281"/>
      <c r="CM53" s="281"/>
      <c r="CN53" s="281"/>
      <c r="CO53" s="281"/>
      <c r="CP53" s="281"/>
      <c r="CQ53" s="281"/>
      <c r="CR53" s="281"/>
      <c r="CS53" s="281"/>
      <c r="CT53" s="281"/>
      <c r="CU53" s="281"/>
      <c r="CV53" s="281"/>
      <c r="CW53" s="281"/>
      <c r="CX53" s="281"/>
      <c r="CY53" s="281"/>
      <c r="CZ53" s="281"/>
      <c r="DA53" s="281"/>
      <c r="DB53" s="281"/>
      <c r="DC53" s="281"/>
      <c r="DD53" s="281"/>
      <c r="DE53" s="281"/>
      <c r="DF53" s="281"/>
      <c r="DG53" s="281"/>
      <c r="DH53" s="281"/>
      <c r="DI53" s="281"/>
      <c r="DJ53" s="281"/>
      <c r="DK53" s="281"/>
      <c r="DL53" s="281"/>
      <c r="DM53" s="281"/>
      <c r="DN53" s="281"/>
      <c r="DO53" s="281"/>
      <c r="DP53" s="281"/>
      <c r="DQ53" s="281"/>
      <c r="DR53" s="281"/>
      <c r="DS53" s="281"/>
      <c r="DT53" s="281"/>
      <c r="DU53" s="281"/>
      <c r="DV53" s="281"/>
      <c r="DW53" s="281"/>
    </row>
    <row r="54" spans="1:127" s="196" customFormat="1" x14ac:dyDescent="0.25">
      <c r="A54" s="196" t="str">
        <f t="shared" si="162"/>
        <v>B_101900</v>
      </c>
      <c r="B54" t="s">
        <v>3277</v>
      </c>
      <c r="C54" s="179" t="str">
        <f t="shared" si="160"/>
        <v>Elektřina</v>
      </c>
      <c r="D54" s="215">
        <f ca="1">CHOOSE(D$6,SUMIFS(INDIRECT("EB[" &amp; D$12 &amp; "]"),EB[indic_nrg],$A53,EB[Nositel],$B54,EB[Výběr],1,EB[unit],"TJ"),INDEX($BO54:$DW54,,D$4),D$9/(INDEX(Roky_výhled,,D$8)-Last_Bil)*(INDEX($BO54:$DW54,,D$8)-INDEX($D54:$BL54,,$E$1))+INDEX($D54:$BL54,,$E$1),D$9/(INDEX(Roky_výhled,,D$8)-INDEX(Roky_výhled,,D$8-1))*(INDEX($BO54:$DW54,,D$8)-INDEX($BO54:$DW54,,D$8-1))+INDEX($BO54:$DW54,,D$8-1))</f>
        <v>11401</v>
      </c>
      <c r="E54" s="173">
        <f ca="1">CHOOSE(E$6,SUMIFS(INDIRECT("EB[" &amp; E$12 &amp; "]"),EB[indic_nrg],$A53,EB[Nositel],$B54,EB[Výběr],1,EB[unit],"TJ"),INDEX($BO54:$DW54,,E$4),E$9/(INDEX(Roky_výhled,,E$8)-Last_Bil)*(INDEX($BO54:$DW54,,E$8)-INDEX($D54:$BL54,,$E$1))+INDEX($D54:$BL54,,$E$1),E$9/(INDEX(Roky_výhled,,E$8)-INDEX(Roky_výhled,,E$8-1))*(INDEX($BO54:$DW54,,E$8)-INDEX($BO54:$DW54,,E$8-1))+INDEX($BO54:$DW54,,E$8-1))</f>
        <v>8500</v>
      </c>
      <c r="F54" s="173">
        <f ca="1">CHOOSE(F$6,SUMIFS(INDIRECT("EB[" &amp; F$12 &amp; "]"),EB[indic_nrg],$A53,EB[Nositel],$B54,EB[Výběr],1,EB[unit],"TJ"),INDEX($BO54:$DW54,,F$4),F$9/(INDEX(Roky_výhled,,F$8)-Last_Bil)*(INDEX($BO54:$DW54,,F$8)-INDEX($D54:$BL54,,$E$1))+INDEX($D54:$BL54,,$E$1),F$9/(INDEX(Roky_výhled,,F$8)-INDEX(Roky_výhled,,F$8-1))*(INDEX($BO54:$DW54,,F$8)-INDEX($BO54:$DW54,,F$8-1))+INDEX($BO54:$DW54,,F$8-1))</f>
        <v>9724</v>
      </c>
      <c r="G54" s="173">
        <f ca="1">CHOOSE(G$6,SUMIFS(INDIRECT("EB[" &amp; G$12 &amp; "]"),EB[indic_nrg],$A53,EB[Nositel],$B54,EB[Výběr],1,EB[unit],"TJ"),INDEX($BO54:$DW54,,G$4),G$9/(INDEX(Roky_výhled,,G$8)-Last_Bil)*(INDEX($BO54:$DW54,,G$8)-INDEX($D54:$BL54,,$E$1))+INDEX($D54:$BL54,,$E$1),G$9/(INDEX(Roky_výhled,,G$8)-INDEX(Roky_výhled,,G$8-1))*(INDEX($BO54:$DW54,,G$8)-INDEX($BO54:$DW54,,G$8-1))+INDEX($BO54:$DW54,,G$8-1))</f>
        <v>9576</v>
      </c>
      <c r="H54" s="173">
        <f ca="1">CHOOSE(H$6,SUMIFS(INDIRECT("EB[" &amp; H$12 &amp; "]"),EB[indic_nrg],$A53,EB[Nositel],$B54,EB[Výběr],1,EB[unit],"TJ"),INDEX($BO54:$DW54,,H$4),H$9/(INDEX(Roky_výhled,,H$8)-Last_Bil)*(INDEX($BO54:$DW54,,H$8)-INDEX($D54:$BL54,,$E$1))+INDEX($D54:$BL54,,$E$1),H$9/(INDEX(Roky_výhled,,H$8)-INDEX(Roky_výhled,,H$8-1))*(INDEX($BO54:$DW54,,H$8)-INDEX($BO54:$DW54,,H$8-1))+INDEX($BO54:$DW54,,H$8-1))</f>
        <v>9140</v>
      </c>
      <c r="I54" s="173">
        <f ca="1">CHOOSE(I$6,SUMIFS(INDIRECT("EB[" &amp; I$12 &amp; "]"),EB[indic_nrg],$A53,EB[Nositel],$B54,EB[Výběr],1,EB[unit],"TJ"),INDEX($BO54:$DW54,,I$4),I$9/(INDEX(Roky_výhled,,I$8)-Last_Bil)*(INDEX($BO54:$DW54,,I$8)-INDEX($D54:$BL54,,$E$1))+INDEX($D54:$BL54,,$E$1),I$9/(INDEX(Roky_výhled,,I$8)-INDEX(Roky_výhled,,I$8-1))*(INDEX($BO54:$DW54,,I$8)-INDEX($BO54:$DW54,,I$8-1))+INDEX($BO54:$DW54,,I$8-1))</f>
        <v>8579</v>
      </c>
      <c r="J54" s="173">
        <f ca="1">CHOOSE(J$6,SUMIFS(INDIRECT("EB[" &amp; J$12 &amp; "]"),EB[indic_nrg],$A53,EB[Nositel],$B54,EB[Výběr],1,EB[unit],"TJ"),INDEX($BO54:$DW54,,J$4),J$9/(INDEX(Roky_výhled,,J$8)-Last_Bil)*(INDEX($BO54:$DW54,,J$8)-INDEX($D54:$BL54,,$E$1))+INDEX($D54:$BL54,,$E$1),J$9/(INDEX(Roky_výhled,,J$8)-INDEX(Roky_výhled,,J$8-1))*(INDEX($BO54:$DW54,,J$8)-INDEX($BO54:$DW54,,J$8-1))+INDEX($BO54:$DW54,,J$8-1))</f>
        <v>8957</v>
      </c>
      <c r="K54" s="173">
        <f ca="1">CHOOSE(K$6,SUMIFS(INDIRECT("EB[" &amp; K$12 &amp; "]"),EB[indic_nrg],$A53,EB[Nositel],$B54,EB[Výběr],1,EB[unit],"TJ"),INDEX($BO54:$DW54,,K$4),K$9/(INDEX(Roky_výhled,,K$8)-Last_Bil)*(INDEX($BO54:$DW54,,K$8)-INDEX($D54:$BL54,,$E$1))+INDEX($D54:$BL54,,$E$1),K$9/(INDEX(Roky_výhled,,K$8)-INDEX(Roky_výhled,,K$8-1))*(INDEX($BO54:$DW54,,K$8)-INDEX($BO54:$DW54,,K$8-1))+INDEX($BO54:$DW54,,K$8-1))</f>
        <v>8208</v>
      </c>
      <c r="L54" s="173">
        <f ca="1">CHOOSE(L$6,SUMIFS(INDIRECT("EB[" &amp; L$12 &amp; "]"),EB[indic_nrg],$A53,EB[Nositel],$B54,EB[Výběr],1,EB[unit],"TJ"),INDEX($BO54:$DW54,,L$4),L$9/(INDEX(Roky_výhled,,L$8)-Last_Bil)*(INDEX($BO54:$DW54,,L$8)-INDEX($D54:$BL54,,$E$1))+INDEX($D54:$BL54,,$E$1),L$9/(INDEX(Roky_výhled,,L$8)-INDEX(Roky_výhled,,L$8-1))*(INDEX($BO54:$DW54,,L$8)-INDEX($BO54:$DW54,,L$8-1))+INDEX($BO54:$DW54,,L$8-1))</f>
        <v>8320</v>
      </c>
      <c r="M54" s="173">
        <f ca="1">CHOOSE(M$6,SUMIFS(INDIRECT("EB[" &amp; M$12 &amp; "]"),EB[indic_nrg],$A53,EB[Nositel],$B54,EB[Výběr],1,EB[unit],"TJ"),INDEX($BO54:$DW54,,M$4),M$9/(INDEX(Roky_výhled,,M$8)-Last_Bil)*(INDEX($BO54:$DW54,,M$8)-INDEX($D54:$BL54,,$E$1))+INDEX($D54:$BL54,,$E$1),M$9/(INDEX(Roky_výhled,,M$8)-INDEX(Roky_výhled,,M$8-1))*(INDEX($BO54:$DW54,,M$8)-INDEX($BO54:$DW54,,M$8-1))+INDEX($BO54:$DW54,,M$8-1))</f>
        <v>7855</v>
      </c>
      <c r="N54" s="173">
        <f ca="1">CHOOSE(N$6,SUMIFS(INDIRECT("EB[" &amp; N$12 &amp; "]"),EB[indic_nrg],$A53,EB[Nositel],$B54,EB[Výběr],1,EB[unit],"TJ"),INDEX($BO54:$DW54,,N$4),N$9/(INDEX(Roky_výhled,,N$8)-Last_Bil)*(INDEX($BO54:$DW54,,N$8)-INDEX($D54:$BL54,,$E$1))+INDEX($D54:$BL54,,$E$1),N$9/(INDEX(Roky_výhled,,N$8)-INDEX(Roky_výhled,,N$8-1))*(INDEX($BO54:$DW54,,N$8)-INDEX($BO54:$DW54,,N$8-1))+INDEX($BO54:$DW54,,N$8-1))</f>
        <v>8406</v>
      </c>
      <c r="O54" s="173">
        <f ca="1">CHOOSE(O$6,SUMIFS(INDIRECT("EB[" &amp; O$12 &amp; "]"),EB[indic_nrg],$A53,EB[Nositel],$B54,EB[Výběr],1,EB[unit],"TJ"),INDEX($BO54:$DW54,,O$4),O$9/(INDEX(Roky_výhled,,O$8)-Last_Bil)*(INDEX($BO54:$DW54,,O$8)-INDEX($D54:$BL54,,$E$1))+INDEX($D54:$BL54,,$E$1),O$9/(INDEX(Roky_výhled,,O$8)-INDEX(Roky_výhled,,O$8-1))*(INDEX($BO54:$DW54,,O$8)-INDEX($BO54:$DW54,,O$8-1))+INDEX($BO54:$DW54,,O$8-1))</f>
        <v>7621</v>
      </c>
      <c r="P54" s="173">
        <f ca="1">CHOOSE(P$6,SUMIFS(INDIRECT("EB[" &amp; P$12 &amp; "]"),EB[indic_nrg],$A53,EB[Nositel],$B54,EB[Výběr],1,EB[unit],"TJ"),INDEX($BO54:$DW54,,P$4),P$9/(INDEX(Roky_výhled,,P$8)-Last_Bil)*(INDEX($BO54:$DW54,,P$8)-INDEX($D54:$BL54,,$E$1))+INDEX($D54:$BL54,,$E$1),P$9/(INDEX(Roky_výhled,,P$8)-INDEX(Roky_výhled,,P$8-1))*(INDEX($BO54:$DW54,,P$8)-INDEX($BO54:$DW54,,P$8-1))+INDEX($BO54:$DW54,,P$8-1))</f>
        <v>7751</v>
      </c>
      <c r="Q54" s="173">
        <f ca="1">CHOOSE(Q$6,SUMIFS(INDIRECT("EB[" &amp; Q$12 &amp; "]"),EB[indic_nrg],$A53,EB[Nositel],$B54,EB[Výběr],1,EB[unit],"TJ"),INDEX($BO54:$DW54,,Q$4),Q$9/(INDEX(Roky_výhled,,Q$8)-Last_Bil)*(INDEX($BO54:$DW54,,Q$8)-INDEX($D54:$BL54,,$E$1))+INDEX($D54:$BL54,,$E$1),Q$9/(INDEX(Roky_výhled,,Q$8)-INDEX(Roky_výhled,,Q$8-1))*(INDEX($BO54:$DW54,,Q$8)-INDEX($BO54:$DW54,,Q$8-1))+INDEX($BO54:$DW54,,Q$8-1))</f>
        <v>7967</v>
      </c>
      <c r="R54" s="173">
        <f ca="1">CHOOSE(R$6,SUMIFS(INDIRECT("EB[" &amp; R$12 &amp; "]"),EB[indic_nrg],$A53,EB[Nositel],$B54,EB[Výběr],1,EB[unit],"TJ"),INDEX($BO54:$DW54,,R$4),R$9/(INDEX(Roky_výhled,,R$8)-Last_Bil)*(INDEX($BO54:$DW54,,R$8)-INDEX($D54:$BL54,,$E$1))+INDEX($D54:$BL54,,$E$1),R$9/(INDEX(Roky_výhled,,R$8)-INDEX(Roky_výhled,,R$8-1))*(INDEX($BO54:$DW54,,R$8)-INDEX($BO54:$DW54,,R$8-1))+INDEX($BO54:$DW54,,R$8-1))</f>
        <v>7916</v>
      </c>
      <c r="S54" s="173">
        <f ca="1">CHOOSE(S$6,SUMIFS(INDIRECT("EB[" &amp; S$12 &amp; "]"),EB[indic_nrg],$A53,EB[Nositel],$B54,EB[Výběr],1,EB[unit],"TJ"),INDEX($BO54:$DW54,,S$4),S$9/(INDEX(Roky_výhled,,S$8)-Last_Bil)*(INDEX($BO54:$DW54,,S$8)-INDEX($D54:$BL54,,$E$1))+INDEX($D54:$BL54,,$E$1),S$9/(INDEX(Roky_výhled,,S$8)-INDEX(Roky_výhled,,S$8-1))*(INDEX($BO54:$DW54,,S$8)-INDEX($BO54:$DW54,,S$8-1))+INDEX($BO54:$DW54,,S$8-1))</f>
        <v>7852</v>
      </c>
      <c r="T54" s="173">
        <f ca="1">CHOOSE(T$6,SUMIFS(INDIRECT("EB[" &amp; T$12 &amp; "]"),EB[indic_nrg],$A53,EB[Nositel],$B54,EB[Výběr],1,EB[unit],"TJ"),INDEX($BO54:$DW54,,T$4),T$9/(INDEX(Roky_výhled,,T$8)-Last_Bil)*(INDEX($BO54:$DW54,,T$8)-INDEX($D54:$BL54,,$E$1))+INDEX($D54:$BL54,,$E$1),T$9/(INDEX(Roky_výhled,,T$8)-INDEX(Roky_výhled,,T$8-1))*(INDEX($BO54:$DW54,,T$8)-INDEX($BO54:$DW54,,T$8-1))+INDEX($BO54:$DW54,,T$8-1))</f>
        <v>7931</v>
      </c>
      <c r="U54" s="173">
        <f ca="1">CHOOSE(U$6,SUMIFS(INDIRECT("EB[" &amp; U$12 &amp; "]"),EB[indic_nrg],$A53,EB[Nositel],$B54,EB[Výběr],1,EB[unit],"TJ"),INDEX($BO54:$DW54,,U$4),U$9/(INDEX(Roky_výhled,,U$8)-Last_Bil)*(INDEX($BO54:$DW54,,U$8)-INDEX($D54:$BL54,,$E$1))+INDEX($D54:$BL54,,$E$1),U$9/(INDEX(Roky_výhled,,U$8)-INDEX(Roky_výhled,,U$8-1))*(INDEX($BO54:$DW54,,U$8)-INDEX($BO54:$DW54,,U$8-1))+INDEX($BO54:$DW54,,U$8-1))</f>
        <v>8251</v>
      </c>
      <c r="V54" s="173">
        <f ca="1">CHOOSE(V$6,SUMIFS(INDIRECT("EB[" &amp; V$12 &amp; "]"),EB[indic_nrg],$A53,EB[Nositel],$B54,EB[Výběr],1,EB[unit],"TJ"),INDEX($BO54:$DW54,,V$4),V$9/(INDEX(Roky_výhled,,V$8)-Last_Bil)*(INDEX($BO54:$DW54,,V$8)-INDEX($D54:$BL54,,$E$1))+INDEX($D54:$BL54,,$E$1),V$9/(INDEX(Roky_výhled,,V$8)-INDEX(Roky_výhled,,V$8-1))*(INDEX($BO54:$DW54,,V$8)-INDEX($BO54:$DW54,,V$8-1))+INDEX($BO54:$DW54,,V$8-1))</f>
        <v>7679</v>
      </c>
      <c r="W54" s="173">
        <f ca="1">CHOOSE(W$6,SUMIFS(INDIRECT("EB[" &amp; W$12 &amp; "]"),EB[indic_nrg],$A53,EB[Nositel],$B54,EB[Výběr],1,EB[unit],"TJ"),INDEX($BO54:$DW54,,W$4),W$9/(INDEX(Roky_výhled,,W$8)-Last_Bil)*(INDEX($BO54:$DW54,,W$8)-INDEX($D54:$BL54,,$E$1))+INDEX($D54:$BL54,,$E$1),W$9/(INDEX(Roky_výhled,,W$8)-INDEX(Roky_výhled,,W$8-1))*(INDEX($BO54:$DW54,,W$8)-INDEX($BO54:$DW54,,W$8-1))+INDEX($BO54:$DW54,,W$8-1))</f>
        <v>7362</v>
      </c>
      <c r="X54" s="173">
        <f ca="1">CHOOSE(X$6,SUMIFS(INDIRECT("EB[" &amp; X$12 &amp; "]"),EB[indic_nrg],$A53,EB[Nositel],$B54,EB[Výběr],1,EB[unit],"TJ"),INDEX($BO54:$DW54,,X$4),X$9/(INDEX(Roky_výhled,,X$8)-Last_Bil)*(INDEX($BO54:$DW54,,X$8)-INDEX($D54:$BL54,,$E$1))+INDEX($D54:$BL54,,$E$1),X$9/(INDEX(Roky_výhled,,X$8)-INDEX(Roky_výhled,,X$8-1))*(INDEX($BO54:$DW54,,X$8)-INDEX($BO54:$DW54,,X$8-1))+INDEX($BO54:$DW54,,X$8-1))</f>
        <v>5864</v>
      </c>
      <c r="Y54" s="173">
        <f ca="1">CHOOSE(Y$6,SUMIFS(INDIRECT("EB[" &amp; Y$12 &amp; "]"),EB[indic_nrg],$A53,EB[Nositel],$B54,EB[Výběr],1,EB[unit],"TJ"),INDEX($BO54:$DW54,,Y$4),Y$9/(INDEX(Roky_výhled,,Y$8)-Last_Bil)*(INDEX($BO54:$DW54,,Y$8)-INDEX($D54:$BL54,,$E$1))+INDEX($D54:$BL54,,$E$1),Y$9/(INDEX(Roky_výhled,,Y$8)-INDEX(Roky_výhled,,Y$8-1))*(INDEX($BO54:$DW54,,Y$8)-INDEX($BO54:$DW54,,Y$8-1))+INDEX($BO54:$DW54,,Y$8-1))</f>
        <v>5782</v>
      </c>
      <c r="Z54" s="173">
        <f ca="1">CHOOSE(Z$6,SUMIFS(INDIRECT("EB[" &amp; Z$12 &amp; "]"),EB[indic_nrg],$A53,EB[Nositel],$B54,EB[Výběr],1,EB[unit],"TJ"),INDEX($BO54:$DW54,,Z$4),Z$9/(INDEX(Roky_výhled,,Z$8)-Last_Bil)*(INDEX($BO54:$DW54,,Z$8)-INDEX($D54:$BL54,,$E$1))+INDEX($D54:$BL54,,$E$1),Z$9/(INDEX(Roky_výhled,,Z$8)-INDEX(Roky_výhled,,Z$8-1))*(INDEX($BO54:$DW54,,Z$8)-INDEX($BO54:$DW54,,Z$8-1))+INDEX($BO54:$DW54,,Z$8-1))</f>
        <v>5810</v>
      </c>
      <c r="AA54" s="173">
        <f ca="1">CHOOSE(AA$6,SUMIFS(INDIRECT("EB[" &amp; AA$12 &amp; "]"),EB[indic_nrg],$A53,EB[Nositel],$B54,EB[Výběr],1,EB[unit],"TJ"),INDEX($BO54:$DW54,,AA$4),AA$9/(INDEX(Roky_výhled,,AA$8)-Last_Bil)*(INDEX($BO54:$DW54,,AA$8)-INDEX($D54:$BL54,,$E$1))+INDEX($D54:$BL54,,$E$1),AA$9/(INDEX(Roky_výhled,,AA$8)-INDEX(Roky_výhled,,AA$8-1))*(INDEX($BO54:$DW54,,AA$8)-INDEX($BO54:$DW54,,AA$8-1))+INDEX($BO54:$DW54,,AA$8-1))</f>
        <v>5731</v>
      </c>
      <c r="AB54" s="173">
        <f ca="1">CHOOSE(AB$6,SUMIFS(INDIRECT("EB[" &amp; AB$12 &amp; "]"),EB[indic_nrg],$A53,EB[Nositel],$B54,EB[Výběr],1,EB[unit],"TJ"),INDEX($BO54:$DW54,,AB$4),AB$9/(INDEX(Roky_výhled,,AB$8)-Last_Bil)*(INDEX($BO54:$DW54,,AB$8)-INDEX($D54:$BL54,,$E$1))+INDEX($D54:$BL54,,$E$1),AB$9/(INDEX(Roky_výhled,,AB$8)-INDEX(Roky_výhled,,AB$8-1))*(INDEX($BO54:$DW54,,AB$8)-INDEX($BO54:$DW54,,AB$8-1))+INDEX($BO54:$DW54,,AB$8-1))</f>
        <v>5612</v>
      </c>
      <c r="AC54" s="173">
        <f ca="1">CHOOSE(AC$6,SUMIFS(INDIRECT("EB[" &amp; AC$12 &amp; "]"),EB[indic_nrg],$A53,EB[Nositel],$B54,EB[Výběr],1,EB[unit],"TJ"),INDEX($BO54:$DW54,,AC$4),AC$9/(INDEX(Roky_výhled,,AC$8)-Last_Bil)*(INDEX($BO54:$DW54,,AC$8)-INDEX($D54:$BL54,,$E$1))+INDEX($D54:$BL54,,$E$1),AC$9/(INDEX(Roky_výhled,,AC$8)-INDEX(Roky_výhled,,AC$8-1))*(INDEX($BO54:$DW54,,AC$8)-INDEX($BO54:$DW54,,AC$8-1))+INDEX($BO54:$DW54,,AC$8-1))</f>
        <v>5792</v>
      </c>
      <c r="AD54" s="173">
        <f ca="1">CHOOSE(AD$6,SUMIFS(INDIRECT("EB[" &amp; AD$12 &amp; "]"),EB[indic_nrg],$A53,EB[Nositel],$B54,EB[Výběr],1,EB[unit],"TJ"),INDEX($BO54:$DW54,,AD$4),AD$9/(INDEX(Roky_výhled,,AD$8)-Last_Bil)*(INDEX($BO54:$DW54,,AD$8)-INDEX($D54:$BL54,,$E$1))+INDEX($D54:$BL54,,$E$1),AD$9/(INDEX(Roky_výhled,,AD$8)-INDEX(Roky_výhled,,AD$8-1))*(INDEX($BO54:$DW54,,AD$8)-INDEX($BO54:$DW54,,AD$8-1))+INDEX($BO54:$DW54,,AD$8-1))</f>
        <v>6573.6</v>
      </c>
      <c r="AE54" s="173">
        <f ca="1">CHOOSE(AE$6,SUMIFS(INDIRECT("EB[" &amp; AE$12 &amp; "]"),EB[indic_nrg],$A53,EB[Nositel],$B54,EB[Výběr],1,EB[unit],"TJ"),INDEX($BO54:$DW54,,AE$4),AE$9/(INDEX(Roky_výhled,,AE$8)-Last_Bil)*(INDEX($BO54:$DW54,,AE$8)-INDEX($D54:$BL54,,$E$1))+INDEX($D54:$BL54,,$E$1),AE$9/(INDEX(Roky_výhled,,AE$8)-INDEX(Roky_výhled,,AE$8-1))*(INDEX($BO54:$DW54,,AE$8)-INDEX($BO54:$DW54,,AE$8-1))+INDEX($BO54:$DW54,,AE$8-1))</f>
        <v>7355.2</v>
      </c>
      <c r="AF54" s="173">
        <f ca="1">CHOOSE(AF$6,SUMIFS(INDIRECT("EB[" &amp; AF$12 &amp; "]"),EB[indic_nrg],$A53,EB[Nositel],$B54,EB[Výběr],1,EB[unit],"TJ"),INDEX($BO54:$DW54,,AF$4),AF$9/(INDEX(Roky_výhled,,AF$8)-Last_Bil)*(INDEX($BO54:$DW54,,AF$8)-INDEX($D54:$BL54,,$E$1))+INDEX($D54:$BL54,,$E$1),AF$9/(INDEX(Roky_výhled,,AF$8)-INDEX(Roky_výhled,,AF$8-1))*(INDEX($BO54:$DW54,,AF$8)-INDEX($BO54:$DW54,,AF$8-1))+INDEX($BO54:$DW54,,AF$8-1))</f>
        <v>8136.7999999999993</v>
      </c>
      <c r="AG54" s="173">
        <f ca="1">CHOOSE(AG$6,SUMIFS(INDIRECT("EB[" &amp; AG$12 &amp; "]"),EB[indic_nrg],$A53,EB[Nositel],$B54,EB[Výběr],1,EB[unit],"TJ"),INDEX($BO54:$DW54,,AG$4),AG$9/(INDEX(Roky_výhled,,AG$8)-Last_Bil)*(INDEX($BO54:$DW54,,AG$8)-INDEX($D54:$BL54,,$E$1))+INDEX($D54:$BL54,,$E$1),AG$9/(INDEX(Roky_výhled,,AG$8)-INDEX(Roky_výhled,,AG$8-1))*(INDEX($BO54:$DW54,,AG$8)-INDEX($BO54:$DW54,,AG$8-1))+INDEX($BO54:$DW54,,AG$8-1))</f>
        <v>8918.4</v>
      </c>
      <c r="AH54" s="173">
        <f ca="1">CHOOSE(AH$6,SUMIFS(INDIRECT("EB[" &amp; AH$12 &amp; "]"),EB[indic_nrg],$A53,EB[Nositel],$B54,EB[Výběr],1,EB[unit],"TJ"),INDEX($BO54:$DW54,,AH$4),AH$9/(INDEX(Roky_výhled,,AH$8)-Last_Bil)*(INDEX($BO54:$DW54,,AH$8)-INDEX($D54:$BL54,,$E$1))+INDEX($D54:$BL54,,$E$1),AH$9/(INDEX(Roky_výhled,,AH$8)-INDEX(Roky_výhled,,AH$8-1))*(INDEX($BO54:$DW54,,AH$8)-INDEX($BO54:$DW54,,AH$8-1))+INDEX($BO54:$DW54,,AH$8-1))</f>
        <v>9700</v>
      </c>
      <c r="AI54" s="173">
        <f ca="1">CHOOSE(AI$6,SUMIFS(INDIRECT("EB[" &amp; AI$12 &amp; "]"),EB[indic_nrg],$A53,EB[Nositel],$B54,EB[Výběr],1,EB[unit],"TJ"),INDEX($BO54:$DW54,,AI$4),AI$9/(INDEX(Roky_výhled,,AI$8)-Last_Bil)*(INDEX($BO54:$DW54,,AI$8)-INDEX($D54:$BL54,,$E$1))+INDEX($D54:$BL54,,$E$1),AI$9/(INDEX(Roky_výhled,,AI$8)-INDEX(Roky_výhled,,AI$8-1))*(INDEX($BO54:$DW54,,AI$8)-INDEX($BO54:$DW54,,AI$8-1))+INDEX($BO54:$DW54,,AI$8-1))</f>
        <v>10180</v>
      </c>
      <c r="AJ54" s="173">
        <f ca="1">CHOOSE(AJ$6,SUMIFS(INDIRECT("EB[" &amp; AJ$12 &amp; "]"),EB[indic_nrg],$A53,EB[Nositel],$B54,EB[Výběr],1,EB[unit],"TJ"),INDEX($BO54:$DW54,,AJ$4),AJ$9/(INDEX(Roky_výhled,,AJ$8)-Last_Bil)*(INDEX($BO54:$DW54,,AJ$8)-INDEX($D54:$BL54,,$E$1))+INDEX($D54:$BL54,,$E$1),AJ$9/(INDEX(Roky_výhled,,AJ$8)-INDEX(Roky_výhled,,AJ$8-1))*(INDEX($BO54:$DW54,,AJ$8)-INDEX($BO54:$DW54,,AJ$8-1))+INDEX($BO54:$DW54,,AJ$8-1))</f>
        <v>10660</v>
      </c>
      <c r="AK54" s="173">
        <f ca="1">CHOOSE(AK$6,SUMIFS(INDIRECT("EB[" &amp; AK$12 &amp; "]"),EB[indic_nrg],$A53,EB[Nositel],$B54,EB[Výběr],1,EB[unit],"TJ"),INDEX($BO54:$DW54,,AK$4),AK$9/(INDEX(Roky_výhled,,AK$8)-Last_Bil)*(INDEX($BO54:$DW54,,AK$8)-INDEX($D54:$BL54,,$E$1))+INDEX($D54:$BL54,,$E$1),AK$9/(INDEX(Roky_výhled,,AK$8)-INDEX(Roky_výhled,,AK$8-1))*(INDEX($BO54:$DW54,,AK$8)-INDEX($BO54:$DW54,,AK$8-1))+INDEX($BO54:$DW54,,AK$8-1))</f>
        <v>11140</v>
      </c>
      <c r="AL54" s="173">
        <f ca="1">CHOOSE(AL$6,SUMIFS(INDIRECT("EB[" &amp; AL$12 &amp; "]"),EB[indic_nrg],$A53,EB[Nositel],$B54,EB[Výběr],1,EB[unit],"TJ"),INDEX($BO54:$DW54,,AL$4),AL$9/(INDEX(Roky_výhled,,AL$8)-Last_Bil)*(INDEX($BO54:$DW54,,AL$8)-INDEX($D54:$BL54,,$E$1))+INDEX($D54:$BL54,,$E$1),AL$9/(INDEX(Roky_výhled,,AL$8)-INDEX(Roky_výhled,,AL$8-1))*(INDEX($BO54:$DW54,,AL$8)-INDEX($BO54:$DW54,,AL$8-1))+INDEX($BO54:$DW54,,AL$8-1))</f>
        <v>11620</v>
      </c>
      <c r="AM54" s="173">
        <f ca="1">CHOOSE(AM$6,SUMIFS(INDIRECT("EB[" &amp; AM$12 &amp; "]"),EB[indic_nrg],$A53,EB[Nositel],$B54,EB[Výběr],1,EB[unit],"TJ"),INDEX($BO54:$DW54,,AM$4),AM$9/(INDEX(Roky_výhled,,AM$8)-Last_Bil)*(INDEX($BO54:$DW54,,AM$8)-INDEX($D54:$BL54,,$E$1))+INDEX($D54:$BL54,,$E$1),AM$9/(INDEX(Roky_výhled,,AM$8)-INDEX(Roky_výhled,,AM$8-1))*(INDEX($BO54:$DW54,,AM$8)-INDEX($BO54:$DW54,,AM$8-1))+INDEX($BO54:$DW54,,AM$8-1))</f>
        <v>12100</v>
      </c>
      <c r="AN54" s="173">
        <f ca="1">CHOOSE(AN$6,SUMIFS(INDIRECT("EB[" &amp; AN$12 &amp; "]"),EB[indic_nrg],$A53,EB[Nositel],$B54,EB[Výběr],1,EB[unit],"TJ"),INDEX($BO54:$DW54,,AN$4),AN$9/(INDEX(Roky_výhled,,AN$8)-Last_Bil)*(INDEX($BO54:$DW54,,AN$8)-INDEX($D54:$BL54,,$E$1))+INDEX($D54:$BL54,,$E$1),AN$9/(INDEX(Roky_výhled,,AN$8)-INDEX(Roky_výhled,,AN$8-1))*(INDEX($BO54:$DW54,,AN$8)-INDEX($BO54:$DW54,,AN$8-1))+INDEX($BO54:$DW54,,AN$8-1))</f>
        <v>12800</v>
      </c>
      <c r="AO54" s="173">
        <f ca="1">CHOOSE(AO$6,SUMIFS(INDIRECT("EB[" &amp; AO$12 &amp; "]"),EB[indic_nrg],$A53,EB[Nositel],$B54,EB[Výběr],1,EB[unit],"TJ"),INDEX($BO54:$DW54,,AO$4),AO$9/(INDEX(Roky_výhled,,AO$8)-Last_Bil)*(INDEX($BO54:$DW54,,AO$8)-INDEX($D54:$BL54,,$E$1))+INDEX($D54:$BL54,,$E$1),AO$9/(INDEX(Roky_výhled,,AO$8)-INDEX(Roky_výhled,,AO$8-1))*(INDEX($BO54:$DW54,,AO$8)-INDEX($BO54:$DW54,,AO$8-1))+INDEX($BO54:$DW54,,AO$8-1))</f>
        <v>13500</v>
      </c>
      <c r="AP54" s="173">
        <f ca="1">CHOOSE(AP$6,SUMIFS(INDIRECT("EB[" &amp; AP$12 &amp; "]"),EB[indic_nrg],$A53,EB[Nositel],$B54,EB[Výběr],1,EB[unit],"TJ"),INDEX($BO54:$DW54,,AP$4),AP$9/(INDEX(Roky_výhled,,AP$8)-Last_Bil)*(INDEX($BO54:$DW54,,AP$8)-INDEX($D54:$BL54,,$E$1))+INDEX($D54:$BL54,,$E$1),AP$9/(INDEX(Roky_výhled,,AP$8)-INDEX(Roky_výhled,,AP$8-1))*(INDEX($BO54:$DW54,,AP$8)-INDEX($BO54:$DW54,,AP$8-1))+INDEX($BO54:$DW54,,AP$8-1))</f>
        <v>14200</v>
      </c>
      <c r="AQ54" s="173">
        <f ca="1">CHOOSE(AQ$6,SUMIFS(INDIRECT("EB[" &amp; AQ$12 &amp; "]"),EB[indic_nrg],$A53,EB[Nositel],$B54,EB[Výběr],1,EB[unit],"TJ"),INDEX($BO54:$DW54,,AQ$4),AQ$9/(INDEX(Roky_výhled,,AQ$8)-Last_Bil)*(INDEX($BO54:$DW54,,AQ$8)-INDEX($D54:$BL54,,$E$1))+INDEX($D54:$BL54,,$E$1),AQ$9/(INDEX(Roky_výhled,,AQ$8)-INDEX(Roky_výhled,,AQ$8-1))*(INDEX($BO54:$DW54,,AQ$8)-INDEX($BO54:$DW54,,AQ$8-1))+INDEX($BO54:$DW54,,AQ$8-1))</f>
        <v>14900</v>
      </c>
      <c r="AR54" s="173">
        <f ca="1">CHOOSE(AR$6,SUMIFS(INDIRECT("EB[" &amp; AR$12 &amp; "]"),EB[indic_nrg],$A53,EB[Nositel],$B54,EB[Výběr],1,EB[unit],"TJ"),INDEX($BO54:$DW54,,AR$4),AR$9/(INDEX(Roky_výhled,,AR$8)-Last_Bil)*(INDEX($BO54:$DW54,,AR$8)-INDEX($D54:$BL54,,$E$1))+INDEX($D54:$BL54,,$E$1),AR$9/(INDEX(Roky_výhled,,AR$8)-INDEX(Roky_výhled,,AR$8-1))*(INDEX($BO54:$DW54,,AR$8)-INDEX($BO54:$DW54,,AR$8-1))+INDEX($BO54:$DW54,,AR$8-1))</f>
        <v>15600</v>
      </c>
      <c r="AS54" s="173">
        <f ca="1">CHOOSE(AS$6,SUMIFS(INDIRECT("EB[" &amp; AS$12 &amp; "]"),EB[indic_nrg],$A53,EB[Nositel],$B54,EB[Výběr],1,EB[unit],"TJ"),INDEX($BO54:$DW54,,AS$4),AS$9/(INDEX(Roky_výhled,,AS$8)-Last_Bil)*(INDEX($BO54:$DW54,,AS$8)-INDEX($D54:$BL54,,$E$1))+INDEX($D54:$BL54,,$E$1),AS$9/(INDEX(Roky_výhled,,AS$8)-INDEX(Roky_výhled,,AS$8-1))*(INDEX($BO54:$DW54,,AS$8)-INDEX($BO54:$DW54,,AS$8-1))+INDEX($BO54:$DW54,,AS$8-1))</f>
        <v>16560</v>
      </c>
      <c r="AT54" s="173">
        <f ca="1">CHOOSE(AT$6,SUMIFS(INDIRECT("EB[" &amp; AT$12 &amp; "]"),EB[indic_nrg],$A53,EB[Nositel],$B54,EB[Výběr],1,EB[unit],"TJ"),INDEX($BO54:$DW54,,AT$4),AT$9/(INDEX(Roky_výhled,,AT$8)-Last_Bil)*(INDEX($BO54:$DW54,,AT$8)-INDEX($D54:$BL54,,$E$1))+INDEX($D54:$BL54,,$E$1),AT$9/(INDEX(Roky_výhled,,AT$8)-INDEX(Roky_výhled,,AT$8-1))*(INDEX($BO54:$DW54,,AT$8)-INDEX($BO54:$DW54,,AT$8-1))+INDEX($BO54:$DW54,,AT$8-1))</f>
        <v>17520</v>
      </c>
      <c r="AU54" s="173">
        <f ca="1">CHOOSE(AU$6,SUMIFS(INDIRECT("EB[" &amp; AU$12 &amp; "]"),EB[indic_nrg],$A53,EB[Nositel],$B54,EB[Výběr],1,EB[unit],"TJ"),INDEX($BO54:$DW54,,AU$4),AU$9/(INDEX(Roky_výhled,,AU$8)-Last_Bil)*(INDEX($BO54:$DW54,,AU$8)-INDEX($D54:$BL54,,$E$1))+INDEX($D54:$BL54,,$E$1),AU$9/(INDEX(Roky_výhled,,AU$8)-INDEX(Roky_výhled,,AU$8-1))*(INDEX($BO54:$DW54,,AU$8)-INDEX($BO54:$DW54,,AU$8-1))+INDEX($BO54:$DW54,,AU$8-1))</f>
        <v>18480</v>
      </c>
      <c r="AV54" s="173">
        <f ca="1">CHOOSE(AV$6,SUMIFS(INDIRECT("EB[" &amp; AV$12 &amp; "]"),EB[indic_nrg],$A53,EB[Nositel],$B54,EB[Výběr],1,EB[unit],"TJ"),INDEX($BO54:$DW54,,AV$4),AV$9/(INDEX(Roky_výhled,,AV$8)-Last_Bil)*(INDEX($BO54:$DW54,,AV$8)-INDEX($D54:$BL54,,$E$1))+INDEX($D54:$BL54,,$E$1),AV$9/(INDEX(Roky_výhled,,AV$8)-INDEX(Roky_výhled,,AV$8-1))*(INDEX($BO54:$DW54,,AV$8)-INDEX($BO54:$DW54,,AV$8-1))+INDEX($BO54:$DW54,,AV$8-1))</f>
        <v>19440</v>
      </c>
      <c r="AW54" s="173">
        <f ca="1">CHOOSE(AW$6,SUMIFS(INDIRECT("EB[" &amp; AW$12 &amp; "]"),EB[indic_nrg],$A53,EB[Nositel],$B54,EB[Výběr],1,EB[unit],"TJ"),INDEX($BO54:$DW54,,AW$4),AW$9/(INDEX(Roky_výhled,,AW$8)-Last_Bil)*(INDEX($BO54:$DW54,,AW$8)-INDEX($D54:$BL54,,$E$1))+INDEX($D54:$BL54,,$E$1),AW$9/(INDEX(Roky_výhled,,AW$8)-INDEX(Roky_výhled,,AW$8-1))*(INDEX($BO54:$DW54,,AW$8)-INDEX($BO54:$DW54,,AW$8-1))+INDEX($BO54:$DW54,,AW$8-1))</f>
        <v>20400</v>
      </c>
      <c r="AX54" s="173">
        <f ca="1">CHOOSE(AX$6,SUMIFS(INDIRECT("EB[" &amp; AX$12 &amp; "]"),EB[indic_nrg],$A53,EB[Nositel],$B54,EB[Výběr],1,EB[unit],"TJ"),INDEX($BO54:$DW54,,AX$4),AX$9/(INDEX(Roky_výhled,,AX$8)-Last_Bil)*(INDEX($BO54:$DW54,,AX$8)-INDEX($D54:$BL54,,$E$1))+INDEX($D54:$BL54,,$E$1),AX$9/(INDEX(Roky_výhled,,AX$8)-INDEX(Roky_výhled,,AX$8-1))*(INDEX($BO54:$DW54,,AX$8)-INDEX($BO54:$DW54,,AX$8-1))+INDEX($BO54:$DW54,,AX$8-1))</f>
        <v>21300</v>
      </c>
      <c r="AY54" s="173">
        <f ca="1">CHOOSE(AY$6,SUMIFS(INDIRECT("EB[" &amp; AY$12 &amp; "]"),EB[indic_nrg],$A53,EB[Nositel],$B54,EB[Výběr],1,EB[unit],"TJ"),INDEX($BO54:$DW54,,AY$4),AY$9/(INDEX(Roky_výhled,,AY$8)-Last_Bil)*(INDEX($BO54:$DW54,,AY$8)-INDEX($D54:$BL54,,$E$1))+INDEX($D54:$BL54,,$E$1),AY$9/(INDEX(Roky_výhled,,AY$8)-INDEX(Roky_výhled,,AY$8-1))*(INDEX($BO54:$DW54,,AY$8)-INDEX($BO54:$DW54,,AY$8-1))+INDEX($BO54:$DW54,,AY$8-1))</f>
        <v>22200</v>
      </c>
      <c r="AZ54" s="173">
        <f ca="1">CHOOSE(AZ$6,SUMIFS(INDIRECT("EB[" &amp; AZ$12 &amp; "]"),EB[indic_nrg],$A53,EB[Nositel],$B54,EB[Výběr],1,EB[unit],"TJ"),INDEX($BO54:$DW54,,AZ$4),AZ$9/(INDEX(Roky_výhled,,AZ$8)-Last_Bil)*(INDEX($BO54:$DW54,,AZ$8)-INDEX($D54:$BL54,,$E$1))+INDEX($D54:$BL54,,$E$1),AZ$9/(INDEX(Roky_výhled,,AZ$8)-INDEX(Roky_výhled,,AZ$8-1))*(INDEX($BO54:$DW54,,AZ$8)-INDEX($BO54:$DW54,,AZ$8-1))+INDEX($BO54:$DW54,,AZ$8-1))</f>
        <v>23100</v>
      </c>
      <c r="BA54" s="173">
        <f ca="1">CHOOSE(BA$6,SUMIFS(INDIRECT("EB[" &amp; BA$12 &amp; "]"),EB[indic_nrg],$A53,EB[Nositel],$B54,EB[Výběr],1,EB[unit],"TJ"),INDEX($BO54:$DW54,,BA$4),BA$9/(INDEX(Roky_výhled,,BA$8)-Last_Bil)*(INDEX($BO54:$DW54,,BA$8)-INDEX($D54:$BL54,,$E$1))+INDEX($D54:$BL54,,$E$1),BA$9/(INDEX(Roky_výhled,,BA$8)-INDEX(Roky_výhled,,BA$8-1))*(INDEX($BO54:$DW54,,BA$8)-INDEX($BO54:$DW54,,BA$8-1))+INDEX($BO54:$DW54,,BA$8-1))</f>
        <v>24000</v>
      </c>
      <c r="BB54" s="173">
        <f ca="1">CHOOSE(BB$6,SUMIFS(INDIRECT("EB[" &amp; BB$12 &amp; "]"),EB[indic_nrg],$A53,EB[Nositel],$B54,EB[Výběr],1,EB[unit],"TJ"),INDEX($BO54:$DW54,,BB$4),BB$9/(INDEX(Roky_výhled,,BB$8)-Last_Bil)*(INDEX($BO54:$DW54,,BB$8)-INDEX($D54:$BL54,,$E$1))+INDEX($D54:$BL54,,$E$1),BB$9/(INDEX(Roky_výhled,,BB$8)-INDEX(Roky_výhled,,BB$8-1))*(INDEX($BO54:$DW54,,BB$8)-INDEX($BO54:$DW54,,BB$8-1))+INDEX($BO54:$DW54,,BB$8-1))</f>
        <v>24900</v>
      </c>
      <c r="BC54" s="173">
        <f ca="1">CHOOSE(BC$6,SUMIFS(INDIRECT("EB[" &amp; BC$12 &amp; "]"),EB[indic_nrg],$A53,EB[Nositel],$B54,EB[Výběr],1,EB[unit],"TJ"),INDEX($BO54:$DW54,,BC$4),BC$9/(INDEX(Roky_výhled,,BC$8)-Last_Bil)*(INDEX($BO54:$DW54,,BC$8)-INDEX($D54:$BL54,,$E$1))+INDEX($D54:$BL54,,$E$1),BC$9/(INDEX(Roky_výhled,,BC$8)-INDEX(Roky_výhled,,BC$8-1))*(INDEX($BO54:$DW54,,BC$8)-INDEX($BO54:$DW54,,BC$8-1))+INDEX($BO54:$DW54,,BC$8-1))</f>
        <v>25640</v>
      </c>
      <c r="BD54" s="173">
        <f ca="1">CHOOSE(BD$6,SUMIFS(INDIRECT("EB[" &amp; BD$12 &amp; "]"),EB[indic_nrg],$A53,EB[Nositel],$B54,EB[Výběr],1,EB[unit],"TJ"),INDEX($BO54:$DW54,,BD$4),BD$9/(INDEX(Roky_výhled,,BD$8)-Last_Bil)*(INDEX($BO54:$DW54,,BD$8)-INDEX($D54:$BL54,,$E$1))+INDEX($D54:$BL54,,$E$1),BD$9/(INDEX(Roky_výhled,,BD$8)-INDEX(Roky_výhled,,BD$8-1))*(INDEX($BO54:$DW54,,BD$8)-INDEX($BO54:$DW54,,BD$8-1))+INDEX($BO54:$DW54,,BD$8-1))</f>
        <v>26380</v>
      </c>
      <c r="BE54" s="173">
        <f ca="1">CHOOSE(BE$6,SUMIFS(INDIRECT("EB[" &amp; BE$12 &amp; "]"),EB[indic_nrg],$A53,EB[Nositel],$B54,EB[Výběr],1,EB[unit],"TJ"),INDEX($BO54:$DW54,,BE$4),BE$9/(INDEX(Roky_výhled,,BE$8)-Last_Bil)*(INDEX($BO54:$DW54,,BE$8)-INDEX($D54:$BL54,,$E$1))+INDEX($D54:$BL54,,$E$1),BE$9/(INDEX(Roky_výhled,,BE$8)-INDEX(Roky_výhled,,BE$8-1))*(INDEX($BO54:$DW54,,BE$8)-INDEX($BO54:$DW54,,BE$8-1))+INDEX($BO54:$DW54,,BE$8-1))</f>
        <v>27120</v>
      </c>
      <c r="BF54" s="173">
        <f ca="1">CHOOSE(BF$6,SUMIFS(INDIRECT("EB[" &amp; BF$12 &amp; "]"),EB[indic_nrg],$A53,EB[Nositel],$B54,EB[Výběr],1,EB[unit],"TJ"),INDEX($BO54:$DW54,,BF$4),BF$9/(INDEX(Roky_výhled,,BF$8)-Last_Bil)*(INDEX($BO54:$DW54,,BF$8)-INDEX($D54:$BL54,,$E$1))+INDEX($D54:$BL54,,$E$1),BF$9/(INDEX(Roky_výhled,,BF$8)-INDEX(Roky_výhled,,BF$8-1))*(INDEX($BO54:$DW54,,BF$8)-INDEX($BO54:$DW54,,BF$8-1))+INDEX($BO54:$DW54,,BF$8-1))</f>
        <v>27860</v>
      </c>
      <c r="BG54" s="173">
        <f ca="1">CHOOSE(BG$6,SUMIFS(INDIRECT("EB[" &amp; BG$12 &amp; "]"),EB[indic_nrg],$A53,EB[Nositel],$B54,EB[Výběr],1,EB[unit],"TJ"),INDEX($BO54:$DW54,,BG$4),BG$9/(INDEX(Roky_výhled,,BG$8)-Last_Bil)*(INDEX($BO54:$DW54,,BG$8)-INDEX($D54:$BL54,,$E$1))+INDEX($D54:$BL54,,$E$1),BG$9/(INDEX(Roky_výhled,,BG$8)-INDEX(Roky_výhled,,BG$8-1))*(INDEX($BO54:$DW54,,BG$8)-INDEX($BO54:$DW54,,BG$8-1))+INDEX($BO54:$DW54,,BG$8-1))</f>
        <v>28600</v>
      </c>
      <c r="BH54" s="173">
        <f ca="1">CHOOSE(BH$6,SUMIFS(INDIRECT("EB[" &amp; BH$12 &amp; "]"),EB[indic_nrg],$A53,EB[Nositel],$B54,EB[Výběr],1,EB[unit],"TJ"),INDEX($BO54:$DW54,,BH$4),BH$9/(INDEX(Roky_výhled,,BH$8)-Last_Bil)*(INDEX($BO54:$DW54,,BH$8)-INDEX($D54:$BL54,,$E$1))+INDEX($D54:$BL54,,$E$1),BH$9/(INDEX(Roky_výhled,,BH$8)-INDEX(Roky_výhled,,BH$8-1))*(INDEX($BO54:$DW54,,BH$8)-INDEX($BO54:$DW54,,BH$8-1))+INDEX($BO54:$DW54,,BH$8-1))</f>
        <v>29360</v>
      </c>
      <c r="BI54" s="173">
        <f ca="1">CHOOSE(BI$6,SUMIFS(INDIRECT("EB[" &amp; BI$12 &amp; "]"),EB[indic_nrg],$A53,EB[Nositel],$B54,EB[Výběr],1,EB[unit],"TJ"),INDEX($BO54:$DW54,,BI$4),BI$9/(INDEX(Roky_výhled,,BI$8)-Last_Bil)*(INDEX($BO54:$DW54,,BI$8)-INDEX($D54:$BL54,,$E$1))+INDEX($D54:$BL54,,$E$1),BI$9/(INDEX(Roky_výhled,,BI$8)-INDEX(Roky_výhled,,BI$8-1))*(INDEX($BO54:$DW54,,BI$8)-INDEX($BO54:$DW54,,BI$8-1))+INDEX($BO54:$DW54,,BI$8-1))</f>
        <v>30120</v>
      </c>
      <c r="BJ54" s="173">
        <f ca="1">CHOOSE(BJ$6,SUMIFS(INDIRECT("EB[" &amp; BJ$12 &amp; "]"),EB[indic_nrg],$A53,EB[Nositel],$B54,EB[Výběr],1,EB[unit],"TJ"),INDEX($BO54:$DW54,,BJ$4),BJ$9/(INDEX(Roky_výhled,,BJ$8)-Last_Bil)*(INDEX($BO54:$DW54,,BJ$8)-INDEX($D54:$BL54,,$E$1))+INDEX($D54:$BL54,,$E$1),BJ$9/(INDEX(Roky_výhled,,BJ$8)-INDEX(Roky_výhled,,BJ$8-1))*(INDEX($BO54:$DW54,,BJ$8)-INDEX($BO54:$DW54,,BJ$8-1))+INDEX($BO54:$DW54,,BJ$8-1))</f>
        <v>30880</v>
      </c>
      <c r="BK54" s="173">
        <f ca="1">CHOOSE(BK$6,SUMIFS(INDIRECT("EB[" &amp; BK$12 &amp; "]"),EB[indic_nrg],$A53,EB[Nositel],$B54,EB[Výběr],1,EB[unit],"TJ"),INDEX($BO54:$DW54,,BK$4),BK$9/(INDEX(Roky_výhled,,BK$8)-Last_Bil)*(INDEX($BO54:$DW54,,BK$8)-INDEX($D54:$BL54,,$E$1))+INDEX($D54:$BL54,,$E$1),BK$9/(INDEX(Roky_výhled,,BK$8)-INDEX(Roky_výhled,,BK$8-1))*(INDEX($BO54:$DW54,,BK$8)-INDEX($BO54:$DW54,,BK$8-1))+INDEX($BO54:$DW54,,BK$8-1))</f>
        <v>31640</v>
      </c>
      <c r="BL54" s="174">
        <f ca="1">CHOOSE(BL$6,SUMIFS(INDIRECT("EB[" &amp; BL$12 &amp; "]"),EB[indic_nrg],$A53,EB[Nositel],$B54,EB[Výběr],1,EB[unit],"TJ"),INDEX($BO54:$DW54,,BL$4),BL$9/(INDEX(Roky_výhled,,BL$8)-Last_Bil)*(INDEX($BO54:$DW54,,BL$8)-INDEX($D54:$BL54,,$E$1))+INDEX($D54:$BL54,,$E$1),BL$9/(INDEX(Roky_výhled,,BL$8)-INDEX(Roky_výhled,,BL$8-1))*(INDEX($BO54:$DW54,,BL$8)-INDEX($BO54:$DW54,,BL$8-1))+INDEX($BO54:$DW54,,BL$8-1))</f>
        <v>32400</v>
      </c>
      <c r="BM54"/>
      <c r="BN54" s="221" t="str">
        <f t="shared" si="161"/>
        <v>Elektřina</v>
      </c>
      <c r="BO54" s="285">
        <v>8039.9999999999991</v>
      </c>
      <c r="BP54" s="286">
        <v>8029.9999999999991</v>
      </c>
      <c r="BQ54" s="286">
        <v>9700</v>
      </c>
      <c r="BR54" s="286">
        <v>12100</v>
      </c>
      <c r="BS54" s="286">
        <v>15600</v>
      </c>
      <c r="BT54" s="286">
        <v>20400</v>
      </c>
      <c r="BU54" s="286">
        <v>24900</v>
      </c>
      <c r="BV54" s="286">
        <v>28600</v>
      </c>
      <c r="BW54" s="286">
        <v>32400</v>
      </c>
      <c r="BX54" s="286">
        <v>36100</v>
      </c>
      <c r="BY54" s="287">
        <v>39700</v>
      </c>
      <c r="BZ54" s="281"/>
      <c r="CA54" s="281"/>
      <c r="CB54" s="281"/>
      <c r="CC54" s="281"/>
      <c r="CD54" s="281"/>
      <c r="CE54" s="281"/>
      <c r="CF54" s="281"/>
      <c r="CG54" s="281"/>
      <c r="CH54" s="281"/>
      <c r="CI54" s="281"/>
      <c r="CJ54" s="281"/>
      <c r="CK54" s="281"/>
      <c r="CL54" s="281"/>
      <c r="CM54" s="281"/>
      <c r="CN54" s="281"/>
      <c r="CO54" s="281"/>
      <c r="CP54" s="281"/>
      <c r="CQ54" s="281"/>
      <c r="CR54" s="281"/>
      <c r="CS54" s="281"/>
      <c r="CT54" s="281"/>
      <c r="CU54" s="281"/>
      <c r="CV54" s="281"/>
      <c r="CW54" s="281"/>
      <c r="CX54" s="281"/>
      <c r="CY54" s="281"/>
      <c r="CZ54" s="281"/>
      <c r="DA54" s="281"/>
      <c r="DB54" s="281"/>
      <c r="DC54" s="281"/>
      <c r="DD54" s="281"/>
      <c r="DE54" s="281"/>
      <c r="DF54" s="281"/>
      <c r="DG54" s="281"/>
      <c r="DH54" s="281"/>
      <c r="DI54" s="281"/>
      <c r="DJ54" s="281"/>
      <c r="DK54" s="281"/>
      <c r="DL54" s="281"/>
      <c r="DM54" s="281"/>
      <c r="DN54" s="281"/>
      <c r="DO54" s="281"/>
      <c r="DP54" s="281"/>
      <c r="DQ54" s="281"/>
      <c r="DR54" s="281"/>
      <c r="DS54" s="281"/>
      <c r="DT54" s="281"/>
      <c r="DU54" s="281"/>
      <c r="DV54" s="281"/>
      <c r="DW54" s="281"/>
    </row>
    <row r="55" spans="1:127" s="196" customFormat="1" x14ac:dyDescent="0.25">
      <c r="A55" s="196" t="str">
        <f t="shared" si="162"/>
        <v>B_101900</v>
      </c>
      <c r="B55" t="s">
        <v>3255</v>
      </c>
      <c r="C55" s="179" t="str">
        <f t="shared" si="160"/>
        <v>Teplo</v>
      </c>
      <c r="D55" s="215">
        <f ca="1">CHOOSE(D$6,SUMIFS(INDIRECT("EB[" &amp; D$12 &amp; "]"),EB[indic_nrg],$A54,EB[Nositel],$B55,EB[Výběr],1,EB[unit],"TJ"),INDEX($BO55:$DW55,,D$4),D$9/(INDEX(Roky_výhled,,D$8)-Last_Bil)*(INDEX($BO55:$DW55,,D$8)-INDEX($D55:$BL55,,$E$1))+INDEX($D55:$BL55,,$E$1),D$9/(INDEX(Roky_výhled,,D$8)-INDEX(Roky_výhled,,D$8-1))*(INDEX($BO55:$DW55,,D$8)-INDEX($BO55:$DW55,,D$8-1))+INDEX($BO55:$DW55,,D$8-1))</f>
        <v>0</v>
      </c>
      <c r="E55" s="173">
        <f ca="1">CHOOSE(E$6,SUMIFS(INDIRECT("EB[" &amp; E$12 &amp; "]"),EB[indic_nrg],$A54,EB[Nositel],$B55,EB[Výběr],1,EB[unit],"TJ"),INDEX($BO55:$DW55,,E$4),E$9/(INDEX(Roky_výhled,,E$8)-Last_Bil)*(INDEX($BO55:$DW55,,E$8)-INDEX($D55:$BL55,,$E$1))+INDEX($D55:$BL55,,$E$1),E$9/(INDEX(Roky_výhled,,E$8)-INDEX(Roky_výhled,,E$8-1))*(INDEX($BO55:$DW55,,E$8)-INDEX($BO55:$DW55,,E$8-1))+INDEX($BO55:$DW55,,E$8-1))</f>
        <v>0</v>
      </c>
      <c r="F55" s="173">
        <f ca="1">CHOOSE(F$6,SUMIFS(INDIRECT("EB[" &amp; F$12 &amp; "]"),EB[indic_nrg],$A54,EB[Nositel],$B55,EB[Výběr],1,EB[unit],"TJ"),INDEX($BO55:$DW55,,F$4),F$9/(INDEX(Roky_výhled,,F$8)-Last_Bil)*(INDEX($BO55:$DW55,,F$8)-INDEX($D55:$BL55,,$E$1))+INDEX($D55:$BL55,,$E$1),F$9/(INDEX(Roky_výhled,,F$8)-INDEX(Roky_výhled,,F$8-1))*(INDEX($BO55:$DW55,,F$8)-INDEX($BO55:$DW55,,F$8-1))+INDEX($BO55:$DW55,,F$8-1))</f>
        <v>0</v>
      </c>
      <c r="G55" s="173">
        <f ca="1">CHOOSE(G$6,SUMIFS(INDIRECT("EB[" &amp; G$12 &amp; "]"),EB[indic_nrg],$A54,EB[Nositel],$B55,EB[Výběr],1,EB[unit],"TJ"),INDEX($BO55:$DW55,,G$4),G$9/(INDEX(Roky_výhled,,G$8)-Last_Bil)*(INDEX($BO55:$DW55,,G$8)-INDEX($D55:$BL55,,$E$1))+INDEX($D55:$BL55,,$E$1),G$9/(INDEX(Roky_výhled,,G$8)-INDEX(Roky_výhled,,G$8-1))*(INDEX($BO55:$DW55,,G$8)-INDEX($BO55:$DW55,,G$8-1))+INDEX($BO55:$DW55,,G$8-1))</f>
        <v>0</v>
      </c>
      <c r="H55" s="173">
        <f ca="1">CHOOSE(H$6,SUMIFS(INDIRECT("EB[" &amp; H$12 &amp; "]"),EB[indic_nrg],$A54,EB[Nositel],$B55,EB[Výběr],1,EB[unit],"TJ"),INDEX($BO55:$DW55,,H$4),H$9/(INDEX(Roky_výhled,,H$8)-Last_Bil)*(INDEX($BO55:$DW55,,H$8)-INDEX($D55:$BL55,,$E$1))+INDEX($D55:$BL55,,$E$1),H$9/(INDEX(Roky_výhled,,H$8)-INDEX(Roky_výhled,,H$8-1))*(INDEX($BO55:$DW55,,H$8)-INDEX($BO55:$DW55,,H$8-1))+INDEX($BO55:$DW55,,H$8-1))</f>
        <v>0</v>
      </c>
      <c r="I55" s="173">
        <f ca="1">CHOOSE(I$6,SUMIFS(INDIRECT("EB[" &amp; I$12 &amp; "]"),EB[indic_nrg],$A54,EB[Nositel],$B55,EB[Výběr],1,EB[unit],"TJ"),INDEX($BO55:$DW55,,I$4),I$9/(INDEX(Roky_výhled,,I$8)-Last_Bil)*(INDEX($BO55:$DW55,,I$8)-INDEX($D55:$BL55,,$E$1))+INDEX($D55:$BL55,,$E$1),I$9/(INDEX(Roky_výhled,,I$8)-INDEX(Roky_výhled,,I$8-1))*(INDEX($BO55:$DW55,,I$8)-INDEX($BO55:$DW55,,I$8-1))+INDEX($BO55:$DW55,,I$8-1))</f>
        <v>0</v>
      </c>
      <c r="J55" s="173">
        <f ca="1">CHOOSE(J$6,SUMIFS(INDIRECT("EB[" &amp; J$12 &amp; "]"),EB[indic_nrg],$A54,EB[Nositel],$B55,EB[Výběr],1,EB[unit],"TJ"),INDEX($BO55:$DW55,,J$4),J$9/(INDEX(Roky_výhled,,J$8)-Last_Bil)*(INDEX($BO55:$DW55,,J$8)-INDEX($D55:$BL55,,$E$1))+INDEX($D55:$BL55,,$E$1),J$9/(INDEX(Roky_výhled,,J$8)-INDEX(Roky_výhled,,J$8-1))*(INDEX($BO55:$DW55,,J$8)-INDEX($BO55:$DW55,,J$8-1))+INDEX($BO55:$DW55,,J$8-1))</f>
        <v>0</v>
      </c>
      <c r="K55" s="173">
        <f ca="1">CHOOSE(K$6,SUMIFS(INDIRECT("EB[" &amp; K$12 &amp; "]"),EB[indic_nrg],$A54,EB[Nositel],$B55,EB[Výběr],1,EB[unit],"TJ"),INDEX($BO55:$DW55,,K$4),K$9/(INDEX(Roky_výhled,,K$8)-Last_Bil)*(INDEX($BO55:$DW55,,K$8)-INDEX($D55:$BL55,,$E$1))+INDEX($D55:$BL55,,$E$1),K$9/(INDEX(Roky_výhled,,K$8)-INDEX(Roky_výhled,,K$8-1))*(INDEX($BO55:$DW55,,K$8)-INDEX($BO55:$DW55,,K$8-1))+INDEX($BO55:$DW55,,K$8-1))</f>
        <v>0</v>
      </c>
      <c r="L55" s="173">
        <f ca="1">CHOOSE(L$6,SUMIFS(INDIRECT("EB[" &amp; L$12 &amp; "]"),EB[indic_nrg],$A54,EB[Nositel],$B55,EB[Výběr],1,EB[unit],"TJ"),INDEX($BO55:$DW55,,L$4),L$9/(INDEX(Roky_výhled,,L$8)-Last_Bil)*(INDEX($BO55:$DW55,,L$8)-INDEX($D55:$BL55,,$E$1))+INDEX($D55:$BL55,,$E$1),L$9/(INDEX(Roky_výhled,,L$8)-INDEX(Roky_výhled,,L$8-1))*(INDEX($BO55:$DW55,,L$8)-INDEX($BO55:$DW55,,L$8-1))+INDEX($BO55:$DW55,,L$8-1))</f>
        <v>0</v>
      </c>
      <c r="M55" s="173">
        <f ca="1">CHOOSE(M$6,SUMIFS(INDIRECT("EB[" &amp; M$12 &amp; "]"),EB[indic_nrg],$A54,EB[Nositel],$B55,EB[Výběr],1,EB[unit],"TJ"),INDEX($BO55:$DW55,,M$4),M$9/(INDEX(Roky_výhled,,M$8)-Last_Bil)*(INDEX($BO55:$DW55,,M$8)-INDEX($D55:$BL55,,$E$1))+INDEX($D55:$BL55,,$E$1),M$9/(INDEX(Roky_výhled,,M$8)-INDEX(Roky_výhled,,M$8-1))*(INDEX($BO55:$DW55,,M$8)-INDEX($BO55:$DW55,,M$8-1))+INDEX($BO55:$DW55,,M$8-1))</f>
        <v>0</v>
      </c>
      <c r="N55" s="173">
        <f ca="1">CHOOSE(N$6,SUMIFS(INDIRECT("EB[" &amp; N$12 &amp; "]"),EB[indic_nrg],$A54,EB[Nositel],$B55,EB[Výběr],1,EB[unit],"TJ"),INDEX($BO55:$DW55,,N$4),N$9/(INDEX(Roky_výhled,,N$8)-Last_Bil)*(INDEX($BO55:$DW55,,N$8)-INDEX($D55:$BL55,,$E$1))+INDEX($D55:$BL55,,$E$1),N$9/(INDEX(Roky_výhled,,N$8)-INDEX(Roky_výhled,,N$8-1))*(INDEX($BO55:$DW55,,N$8)-INDEX($BO55:$DW55,,N$8-1))+INDEX($BO55:$DW55,,N$8-1))</f>
        <v>0</v>
      </c>
      <c r="O55" s="173">
        <f ca="1">CHOOSE(O$6,SUMIFS(INDIRECT("EB[" &amp; O$12 &amp; "]"),EB[indic_nrg],$A54,EB[Nositel],$B55,EB[Výběr],1,EB[unit],"TJ"),INDEX($BO55:$DW55,,O$4),O$9/(INDEX(Roky_výhled,,O$8)-Last_Bil)*(INDEX($BO55:$DW55,,O$8)-INDEX($D55:$BL55,,$E$1))+INDEX($D55:$BL55,,$E$1),O$9/(INDEX(Roky_výhled,,O$8)-INDEX(Roky_výhled,,O$8-1))*(INDEX($BO55:$DW55,,O$8)-INDEX($BO55:$DW55,,O$8-1))+INDEX($BO55:$DW55,,O$8-1))</f>
        <v>0</v>
      </c>
      <c r="P55" s="173">
        <f ca="1">CHOOSE(P$6,SUMIFS(INDIRECT("EB[" &amp; P$12 &amp; "]"),EB[indic_nrg],$A54,EB[Nositel],$B55,EB[Výběr],1,EB[unit],"TJ"),INDEX($BO55:$DW55,,P$4),P$9/(INDEX(Roky_výhled,,P$8)-Last_Bil)*(INDEX($BO55:$DW55,,P$8)-INDEX($D55:$BL55,,$E$1))+INDEX($D55:$BL55,,$E$1),P$9/(INDEX(Roky_výhled,,P$8)-INDEX(Roky_výhled,,P$8-1))*(INDEX($BO55:$DW55,,P$8)-INDEX($BO55:$DW55,,P$8-1))+INDEX($BO55:$DW55,,P$8-1))</f>
        <v>0</v>
      </c>
      <c r="Q55" s="173">
        <f ca="1">CHOOSE(Q$6,SUMIFS(INDIRECT("EB[" &amp; Q$12 &amp; "]"),EB[indic_nrg],$A54,EB[Nositel],$B55,EB[Výběr],1,EB[unit],"TJ"),INDEX($BO55:$DW55,,Q$4),Q$9/(INDEX(Roky_výhled,,Q$8)-Last_Bil)*(INDEX($BO55:$DW55,,Q$8)-INDEX($D55:$BL55,,$E$1))+INDEX($D55:$BL55,,$E$1),Q$9/(INDEX(Roky_výhled,,Q$8)-INDEX(Roky_výhled,,Q$8-1))*(INDEX($BO55:$DW55,,Q$8)-INDEX($BO55:$DW55,,Q$8-1))+INDEX($BO55:$DW55,,Q$8-1))</f>
        <v>0</v>
      </c>
      <c r="R55" s="173">
        <f ca="1">CHOOSE(R$6,SUMIFS(INDIRECT("EB[" &amp; R$12 &amp; "]"),EB[indic_nrg],$A54,EB[Nositel],$B55,EB[Výběr],1,EB[unit],"TJ"),INDEX($BO55:$DW55,,R$4),R$9/(INDEX(Roky_výhled,,R$8)-Last_Bil)*(INDEX($BO55:$DW55,,R$8)-INDEX($D55:$BL55,,$E$1))+INDEX($D55:$BL55,,$E$1),R$9/(INDEX(Roky_výhled,,R$8)-INDEX(Roky_výhled,,R$8-1))*(INDEX($BO55:$DW55,,R$8)-INDEX($BO55:$DW55,,R$8-1))+INDEX($BO55:$DW55,,R$8-1))</f>
        <v>0</v>
      </c>
      <c r="S55" s="173">
        <f ca="1">CHOOSE(S$6,SUMIFS(INDIRECT("EB[" &amp; S$12 &amp; "]"),EB[indic_nrg],$A54,EB[Nositel],$B55,EB[Výběr],1,EB[unit],"TJ"),INDEX($BO55:$DW55,,S$4),S$9/(INDEX(Roky_výhled,,S$8)-Last_Bil)*(INDEX($BO55:$DW55,,S$8)-INDEX($D55:$BL55,,$E$1))+INDEX($D55:$BL55,,$E$1),S$9/(INDEX(Roky_výhled,,S$8)-INDEX(Roky_výhled,,S$8-1))*(INDEX($BO55:$DW55,,S$8)-INDEX($BO55:$DW55,,S$8-1))+INDEX($BO55:$DW55,,S$8-1))</f>
        <v>0</v>
      </c>
      <c r="T55" s="173">
        <f ca="1">CHOOSE(T$6,SUMIFS(INDIRECT("EB[" &amp; T$12 &amp; "]"),EB[indic_nrg],$A54,EB[Nositel],$B55,EB[Výběr],1,EB[unit],"TJ"),INDEX($BO55:$DW55,,T$4),T$9/(INDEX(Roky_výhled,,T$8)-Last_Bil)*(INDEX($BO55:$DW55,,T$8)-INDEX($D55:$BL55,,$E$1))+INDEX($D55:$BL55,,$E$1),T$9/(INDEX(Roky_výhled,,T$8)-INDEX(Roky_výhled,,T$8-1))*(INDEX($BO55:$DW55,,T$8)-INDEX($BO55:$DW55,,T$8-1))+INDEX($BO55:$DW55,,T$8-1))</f>
        <v>0</v>
      </c>
      <c r="U55" s="173">
        <f ca="1">CHOOSE(U$6,SUMIFS(INDIRECT("EB[" &amp; U$12 &amp; "]"),EB[indic_nrg],$A54,EB[Nositel],$B55,EB[Výběr],1,EB[unit],"TJ"),INDEX($BO55:$DW55,,U$4),U$9/(INDEX(Roky_výhled,,U$8)-Last_Bil)*(INDEX($BO55:$DW55,,U$8)-INDEX($D55:$BL55,,$E$1))+INDEX($D55:$BL55,,$E$1),U$9/(INDEX(Roky_výhled,,U$8)-INDEX(Roky_výhled,,U$8-1))*(INDEX($BO55:$DW55,,U$8)-INDEX($BO55:$DW55,,U$8-1))+INDEX($BO55:$DW55,,U$8-1))</f>
        <v>0</v>
      </c>
      <c r="V55" s="173">
        <f ca="1">CHOOSE(V$6,SUMIFS(INDIRECT("EB[" &amp; V$12 &amp; "]"),EB[indic_nrg],$A54,EB[Nositel],$B55,EB[Výběr],1,EB[unit],"TJ"),INDEX($BO55:$DW55,,V$4),V$9/(INDEX(Roky_výhled,,V$8)-Last_Bil)*(INDEX($BO55:$DW55,,V$8)-INDEX($D55:$BL55,,$E$1))+INDEX($D55:$BL55,,$E$1),V$9/(INDEX(Roky_výhled,,V$8)-INDEX(Roky_výhled,,V$8-1))*(INDEX($BO55:$DW55,,V$8)-INDEX($BO55:$DW55,,V$8-1))+INDEX($BO55:$DW55,,V$8-1))</f>
        <v>0</v>
      </c>
      <c r="W55" s="173">
        <f ca="1">CHOOSE(W$6,SUMIFS(INDIRECT("EB[" &amp; W$12 &amp; "]"),EB[indic_nrg],$A54,EB[Nositel],$B55,EB[Výběr],1,EB[unit],"TJ"),INDEX($BO55:$DW55,,W$4),W$9/(INDEX(Roky_výhled,,W$8)-Last_Bil)*(INDEX($BO55:$DW55,,W$8)-INDEX($D55:$BL55,,$E$1))+INDEX($D55:$BL55,,$E$1),W$9/(INDEX(Roky_výhled,,W$8)-INDEX(Roky_výhled,,W$8-1))*(INDEX($BO55:$DW55,,W$8)-INDEX($BO55:$DW55,,W$8-1))+INDEX($BO55:$DW55,,W$8-1))</f>
        <v>0</v>
      </c>
      <c r="X55" s="173">
        <f ca="1">CHOOSE(X$6,SUMIFS(INDIRECT("EB[" &amp; X$12 &amp; "]"),EB[indic_nrg],$A54,EB[Nositel],$B55,EB[Výběr],1,EB[unit],"TJ"),INDEX($BO55:$DW55,,X$4),X$9/(INDEX(Roky_výhled,,X$8)-Last_Bil)*(INDEX($BO55:$DW55,,X$8)-INDEX($D55:$BL55,,$E$1))+INDEX($D55:$BL55,,$E$1),X$9/(INDEX(Roky_výhled,,X$8)-INDEX(Roky_výhled,,X$8-1))*(INDEX($BO55:$DW55,,X$8)-INDEX($BO55:$DW55,,X$8-1))+INDEX($BO55:$DW55,,X$8-1))</f>
        <v>0</v>
      </c>
      <c r="Y55" s="173">
        <f ca="1">CHOOSE(Y$6,SUMIFS(INDIRECT("EB[" &amp; Y$12 &amp; "]"),EB[indic_nrg],$A54,EB[Nositel],$B55,EB[Výběr],1,EB[unit],"TJ"),INDEX($BO55:$DW55,,Y$4),Y$9/(INDEX(Roky_výhled,,Y$8)-Last_Bil)*(INDEX($BO55:$DW55,,Y$8)-INDEX($D55:$BL55,,$E$1))+INDEX($D55:$BL55,,$E$1),Y$9/(INDEX(Roky_výhled,,Y$8)-INDEX(Roky_výhled,,Y$8-1))*(INDEX($BO55:$DW55,,Y$8)-INDEX($BO55:$DW55,,Y$8-1))+INDEX($BO55:$DW55,,Y$8-1))</f>
        <v>0</v>
      </c>
      <c r="Z55" s="173">
        <f ca="1">CHOOSE(Z$6,SUMIFS(INDIRECT("EB[" &amp; Z$12 &amp; "]"),EB[indic_nrg],$A54,EB[Nositel],$B55,EB[Výběr],1,EB[unit],"TJ"),INDEX($BO55:$DW55,,Z$4),Z$9/(INDEX(Roky_výhled,,Z$8)-Last_Bil)*(INDEX($BO55:$DW55,,Z$8)-INDEX($D55:$BL55,,$E$1))+INDEX($D55:$BL55,,$E$1),Z$9/(INDEX(Roky_výhled,,Z$8)-INDEX(Roky_výhled,,Z$8-1))*(INDEX($BO55:$DW55,,Z$8)-INDEX($BO55:$DW55,,Z$8-1))+INDEX($BO55:$DW55,,Z$8-1))</f>
        <v>0</v>
      </c>
      <c r="AA55" s="173">
        <f ca="1">CHOOSE(AA$6,SUMIFS(INDIRECT("EB[" &amp; AA$12 &amp; "]"),EB[indic_nrg],$A54,EB[Nositel],$B55,EB[Výběr],1,EB[unit],"TJ"),INDEX($BO55:$DW55,,AA$4),AA$9/(INDEX(Roky_výhled,,AA$8)-Last_Bil)*(INDEX($BO55:$DW55,,AA$8)-INDEX($D55:$BL55,,$E$1))+INDEX($D55:$BL55,,$E$1),AA$9/(INDEX(Roky_výhled,,AA$8)-INDEX(Roky_výhled,,AA$8-1))*(INDEX($BO55:$DW55,,AA$8)-INDEX($BO55:$DW55,,AA$8-1))+INDEX($BO55:$DW55,,AA$8-1))</f>
        <v>0</v>
      </c>
      <c r="AB55" s="173">
        <f ca="1">CHOOSE(AB$6,SUMIFS(INDIRECT("EB[" &amp; AB$12 &amp; "]"),EB[indic_nrg],$A54,EB[Nositel],$B55,EB[Výběr],1,EB[unit],"TJ"),INDEX($BO55:$DW55,,AB$4),AB$9/(INDEX(Roky_výhled,,AB$8)-Last_Bil)*(INDEX($BO55:$DW55,,AB$8)-INDEX($D55:$BL55,,$E$1))+INDEX($D55:$BL55,,$E$1),AB$9/(INDEX(Roky_výhled,,AB$8)-INDEX(Roky_výhled,,AB$8-1))*(INDEX($BO55:$DW55,,AB$8)-INDEX($BO55:$DW55,,AB$8-1))+INDEX($BO55:$DW55,,AB$8-1))</f>
        <v>0</v>
      </c>
      <c r="AC55" s="173">
        <f ca="1">CHOOSE(AC$6,SUMIFS(INDIRECT("EB[" &amp; AC$12 &amp; "]"),EB[indic_nrg],$A54,EB[Nositel],$B55,EB[Výběr],1,EB[unit],"TJ"),INDEX($BO55:$DW55,,AC$4),AC$9/(INDEX(Roky_výhled,,AC$8)-Last_Bil)*(INDEX($BO55:$DW55,,AC$8)-INDEX($D55:$BL55,,$E$1))+INDEX($D55:$BL55,,$E$1),AC$9/(INDEX(Roky_výhled,,AC$8)-INDEX(Roky_výhled,,AC$8-1))*(INDEX($BO55:$DW55,,AC$8)-INDEX($BO55:$DW55,,AC$8-1))+INDEX($BO55:$DW55,,AC$8-1))</f>
        <v>0</v>
      </c>
      <c r="AD55" s="173">
        <f ca="1">CHOOSE(AD$6,SUMIFS(INDIRECT("EB[" &amp; AD$12 &amp; "]"),EB[indic_nrg],$A54,EB[Nositel],$B55,EB[Výběr],1,EB[unit],"TJ"),INDEX($BO55:$DW55,,AD$4),AD$9/(INDEX(Roky_výhled,,AD$8)-Last_Bil)*(INDEX($BO55:$DW55,,AD$8)-INDEX($D55:$BL55,,$E$1))+INDEX($D55:$BL55,,$E$1),AD$9/(INDEX(Roky_výhled,,AD$8)-INDEX(Roky_výhled,,AD$8-1))*(INDEX($BO55:$DW55,,AD$8)-INDEX($BO55:$DW55,,AD$8-1))+INDEX($BO55:$DW55,,AD$8-1))</f>
        <v>0</v>
      </c>
      <c r="AE55" s="173">
        <f ca="1">CHOOSE(AE$6,SUMIFS(INDIRECT("EB[" &amp; AE$12 &amp; "]"),EB[indic_nrg],$A54,EB[Nositel],$B55,EB[Výběr],1,EB[unit],"TJ"),INDEX($BO55:$DW55,,AE$4),AE$9/(INDEX(Roky_výhled,,AE$8)-Last_Bil)*(INDEX($BO55:$DW55,,AE$8)-INDEX($D55:$BL55,,$E$1))+INDEX($D55:$BL55,,$E$1),AE$9/(INDEX(Roky_výhled,,AE$8)-INDEX(Roky_výhled,,AE$8-1))*(INDEX($BO55:$DW55,,AE$8)-INDEX($BO55:$DW55,,AE$8-1))+INDEX($BO55:$DW55,,AE$8-1))</f>
        <v>0</v>
      </c>
      <c r="AF55" s="173">
        <f ca="1">CHOOSE(AF$6,SUMIFS(INDIRECT("EB[" &amp; AF$12 &amp; "]"),EB[indic_nrg],$A54,EB[Nositel],$B55,EB[Výběr],1,EB[unit],"TJ"),INDEX($BO55:$DW55,,AF$4),AF$9/(INDEX(Roky_výhled,,AF$8)-Last_Bil)*(INDEX($BO55:$DW55,,AF$8)-INDEX($D55:$BL55,,$E$1))+INDEX($D55:$BL55,,$E$1),AF$9/(INDEX(Roky_výhled,,AF$8)-INDEX(Roky_výhled,,AF$8-1))*(INDEX($BO55:$DW55,,AF$8)-INDEX($BO55:$DW55,,AF$8-1))+INDEX($BO55:$DW55,,AF$8-1))</f>
        <v>0</v>
      </c>
      <c r="AG55" s="173">
        <f ca="1">CHOOSE(AG$6,SUMIFS(INDIRECT("EB[" &amp; AG$12 &amp; "]"),EB[indic_nrg],$A54,EB[Nositel],$B55,EB[Výběr],1,EB[unit],"TJ"),INDEX($BO55:$DW55,,AG$4),AG$9/(INDEX(Roky_výhled,,AG$8)-Last_Bil)*(INDEX($BO55:$DW55,,AG$8)-INDEX($D55:$BL55,,$E$1))+INDEX($D55:$BL55,,$E$1),AG$9/(INDEX(Roky_výhled,,AG$8)-INDEX(Roky_výhled,,AG$8-1))*(INDEX($BO55:$DW55,,AG$8)-INDEX($BO55:$DW55,,AG$8-1))+INDEX($BO55:$DW55,,AG$8-1))</f>
        <v>0</v>
      </c>
      <c r="AH55" s="173">
        <f ca="1">CHOOSE(AH$6,SUMIFS(INDIRECT("EB[" &amp; AH$12 &amp; "]"),EB[indic_nrg],$A54,EB[Nositel],$B55,EB[Výběr],1,EB[unit],"TJ"),INDEX($BO55:$DW55,,AH$4),AH$9/(INDEX(Roky_výhled,,AH$8)-Last_Bil)*(INDEX($BO55:$DW55,,AH$8)-INDEX($D55:$BL55,,$E$1))+INDEX($D55:$BL55,,$E$1),AH$9/(INDEX(Roky_výhled,,AH$8)-INDEX(Roky_výhled,,AH$8-1))*(INDEX($BO55:$DW55,,AH$8)-INDEX($BO55:$DW55,,AH$8-1))+INDEX($BO55:$DW55,,AH$8-1))</f>
        <v>0</v>
      </c>
      <c r="AI55" s="173">
        <f ca="1">CHOOSE(AI$6,SUMIFS(INDIRECT("EB[" &amp; AI$12 &amp; "]"),EB[indic_nrg],$A54,EB[Nositel],$B55,EB[Výběr],1,EB[unit],"TJ"),INDEX($BO55:$DW55,,AI$4),AI$9/(INDEX(Roky_výhled,,AI$8)-Last_Bil)*(INDEX($BO55:$DW55,,AI$8)-INDEX($D55:$BL55,,$E$1))+INDEX($D55:$BL55,,$E$1),AI$9/(INDEX(Roky_výhled,,AI$8)-INDEX(Roky_výhled,,AI$8-1))*(INDEX($BO55:$DW55,,AI$8)-INDEX($BO55:$DW55,,AI$8-1))+INDEX($BO55:$DW55,,AI$8-1))</f>
        <v>0</v>
      </c>
      <c r="AJ55" s="173">
        <f ca="1">CHOOSE(AJ$6,SUMIFS(INDIRECT("EB[" &amp; AJ$12 &amp; "]"),EB[indic_nrg],$A54,EB[Nositel],$B55,EB[Výběr],1,EB[unit],"TJ"),INDEX($BO55:$DW55,,AJ$4),AJ$9/(INDEX(Roky_výhled,,AJ$8)-Last_Bil)*(INDEX($BO55:$DW55,,AJ$8)-INDEX($D55:$BL55,,$E$1))+INDEX($D55:$BL55,,$E$1),AJ$9/(INDEX(Roky_výhled,,AJ$8)-INDEX(Roky_výhled,,AJ$8-1))*(INDEX($BO55:$DW55,,AJ$8)-INDEX($BO55:$DW55,,AJ$8-1))+INDEX($BO55:$DW55,,AJ$8-1))</f>
        <v>0</v>
      </c>
      <c r="AK55" s="173">
        <f ca="1">CHOOSE(AK$6,SUMIFS(INDIRECT("EB[" &amp; AK$12 &amp; "]"),EB[indic_nrg],$A54,EB[Nositel],$B55,EB[Výběr],1,EB[unit],"TJ"),INDEX($BO55:$DW55,,AK$4),AK$9/(INDEX(Roky_výhled,,AK$8)-Last_Bil)*(INDEX($BO55:$DW55,,AK$8)-INDEX($D55:$BL55,,$E$1))+INDEX($D55:$BL55,,$E$1),AK$9/(INDEX(Roky_výhled,,AK$8)-INDEX(Roky_výhled,,AK$8-1))*(INDEX($BO55:$DW55,,AK$8)-INDEX($BO55:$DW55,,AK$8-1))+INDEX($BO55:$DW55,,AK$8-1))</f>
        <v>0</v>
      </c>
      <c r="AL55" s="173">
        <f ca="1">CHOOSE(AL$6,SUMIFS(INDIRECT("EB[" &amp; AL$12 &amp; "]"),EB[indic_nrg],$A54,EB[Nositel],$B55,EB[Výběr],1,EB[unit],"TJ"),INDEX($BO55:$DW55,,AL$4),AL$9/(INDEX(Roky_výhled,,AL$8)-Last_Bil)*(INDEX($BO55:$DW55,,AL$8)-INDEX($D55:$BL55,,$E$1))+INDEX($D55:$BL55,,$E$1),AL$9/(INDEX(Roky_výhled,,AL$8)-INDEX(Roky_výhled,,AL$8-1))*(INDEX($BO55:$DW55,,AL$8)-INDEX($BO55:$DW55,,AL$8-1))+INDEX($BO55:$DW55,,AL$8-1))</f>
        <v>0</v>
      </c>
      <c r="AM55" s="173">
        <f ca="1">CHOOSE(AM$6,SUMIFS(INDIRECT("EB[" &amp; AM$12 &amp; "]"),EB[indic_nrg],$A54,EB[Nositel],$B55,EB[Výběr],1,EB[unit],"TJ"),INDEX($BO55:$DW55,,AM$4),AM$9/(INDEX(Roky_výhled,,AM$8)-Last_Bil)*(INDEX($BO55:$DW55,,AM$8)-INDEX($D55:$BL55,,$E$1))+INDEX($D55:$BL55,,$E$1),AM$9/(INDEX(Roky_výhled,,AM$8)-INDEX(Roky_výhled,,AM$8-1))*(INDEX($BO55:$DW55,,AM$8)-INDEX($BO55:$DW55,,AM$8-1))+INDEX($BO55:$DW55,,AM$8-1))</f>
        <v>0</v>
      </c>
      <c r="AN55" s="173">
        <f ca="1">CHOOSE(AN$6,SUMIFS(INDIRECT("EB[" &amp; AN$12 &amp; "]"),EB[indic_nrg],$A54,EB[Nositel],$B55,EB[Výběr],1,EB[unit],"TJ"),INDEX($BO55:$DW55,,AN$4),AN$9/(INDEX(Roky_výhled,,AN$8)-Last_Bil)*(INDEX($BO55:$DW55,,AN$8)-INDEX($D55:$BL55,,$E$1))+INDEX($D55:$BL55,,$E$1),AN$9/(INDEX(Roky_výhled,,AN$8)-INDEX(Roky_výhled,,AN$8-1))*(INDEX($BO55:$DW55,,AN$8)-INDEX($BO55:$DW55,,AN$8-1))+INDEX($BO55:$DW55,,AN$8-1))</f>
        <v>0</v>
      </c>
      <c r="AO55" s="173">
        <f ca="1">CHOOSE(AO$6,SUMIFS(INDIRECT("EB[" &amp; AO$12 &amp; "]"),EB[indic_nrg],$A54,EB[Nositel],$B55,EB[Výběr],1,EB[unit],"TJ"),INDEX($BO55:$DW55,,AO$4),AO$9/(INDEX(Roky_výhled,,AO$8)-Last_Bil)*(INDEX($BO55:$DW55,,AO$8)-INDEX($D55:$BL55,,$E$1))+INDEX($D55:$BL55,,$E$1),AO$9/(INDEX(Roky_výhled,,AO$8)-INDEX(Roky_výhled,,AO$8-1))*(INDEX($BO55:$DW55,,AO$8)-INDEX($BO55:$DW55,,AO$8-1))+INDEX($BO55:$DW55,,AO$8-1))</f>
        <v>0</v>
      </c>
      <c r="AP55" s="173">
        <f ca="1">CHOOSE(AP$6,SUMIFS(INDIRECT("EB[" &amp; AP$12 &amp; "]"),EB[indic_nrg],$A54,EB[Nositel],$B55,EB[Výběr],1,EB[unit],"TJ"),INDEX($BO55:$DW55,,AP$4),AP$9/(INDEX(Roky_výhled,,AP$8)-Last_Bil)*(INDEX($BO55:$DW55,,AP$8)-INDEX($D55:$BL55,,$E$1))+INDEX($D55:$BL55,,$E$1),AP$9/(INDEX(Roky_výhled,,AP$8)-INDEX(Roky_výhled,,AP$8-1))*(INDEX($BO55:$DW55,,AP$8)-INDEX($BO55:$DW55,,AP$8-1))+INDEX($BO55:$DW55,,AP$8-1))</f>
        <v>0</v>
      </c>
      <c r="AQ55" s="173">
        <f ca="1">CHOOSE(AQ$6,SUMIFS(INDIRECT("EB[" &amp; AQ$12 &amp; "]"),EB[indic_nrg],$A54,EB[Nositel],$B55,EB[Výběr],1,EB[unit],"TJ"),INDEX($BO55:$DW55,,AQ$4),AQ$9/(INDEX(Roky_výhled,,AQ$8)-Last_Bil)*(INDEX($BO55:$DW55,,AQ$8)-INDEX($D55:$BL55,,$E$1))+INDEX($D55:$BL55,,$E$1),AQ$9/(INDEX(Roky_výhled,,AQ$8)-INDEX(Roky_výhled,,AQ$8-1))*(INDEX($BO55:$DW55,,AQ$8)-INDEX($BO55:$DW55,,AQ$8-1))+INDEX($BO55:$DW55,,AQ$8-1))</f>
        <v>0</v>
      </c>
      <c r="AR55" s="173">
        <f ca="1">CHOOSE(AR$6,SUMIFS(INDIRECT("EB[" &amp; AR$12 &amp; "]"),EB[indic_nrg],$A54,EB[Nositel],$B55,EB[Výběr],1,EB[unit],"TJ"),INDEX($BO55:$DW55,,AR$4),AR$9/(INDEX(Roky_výhled,,AR$8)-Last_Bil)*(INDEX($BO55:$DW55,,AR$8)-INDEX($D55:$BL55,,$E$1))+INDEX($D55:$BL55,,$E$1),AR$9/(INDEX(Roky_výhled,,AR$8)-INDEX(Roky_výhled,,AR$8-1))*(INDEX($BO55:$DW55,,AR$8)-INDEX($BO55:$DW55,,AR$8-1))+INDEX($BO55:$DW55,,AR$8-1))</f>
        <v>0</v>
      </c>
      <c r="AS55" s="173">
        <f ca="1">CHOOSE(AS$6,SUMIFS(INDIRECT("EB[" &amp; AS$12 &amp; "]"),EB[indic_nrg],$A54,EB[Nositel],$B55,EB[Výběr],1,EB[unit],"TJ"),INDEX($BO55:$DW55,,AS$4),AS$9/(INDEX(Roky_výhled,,AS$8)-Last_Bil)*(INDEX($BO55:$DW55,,AS$8)-INDEX($D55:$BL55,,$E$1))+INDEX($D55:$BL55,,$E$1),AS$9/(INDEX(Roky_výhled,,AS$8)-INDEX(Roky_výhled,,AS$8-1))*(INDEX($BO55:$DW55,,AS$8)-INDEX($BO55:$DW55,,AS$8-1))+INDEX($BO55:$DW55,,AS$8-1))</f>
        <v>0</v>
      </c>
      <c r="AT55" s="173">
        <f ca="1">CHOOSE(AT$6,SUMIFS(INDIRECT("EB[" &amp; AT$12 &amp; "]"),EB[indic_nrg],$A54,EB[Nositel],$B55,EB[Výběr],1,EB[unit],"TJ"),INDEX($BO55:$DW55,,AT$4),AT$9/(INDEX(Roky_výhled,,AT$8)-Last_Bil)*(INDEX($BO55:$DW55,,AT$8)-INDEX($D55:$BL55,,$E$1))+INDEX($D55:$BL55,,$E$1),AT$9/(INDEX(Roky_výhled,,AT$8)-INDEX(Roky_výhled,,AT$8-1))*(INDEX($BO55:$DW55,,AT$8)-INDEX($BO55:$DW55,,AT$8-1))+INDEX($BO55:$DW55,,AT$8-1))</f>
        <v>0</v>
      </c>
      <c r="AU55" s="173">
        <f ca="1">CHOOSE(AU$6,SUMIFS(INDIRECT("EB[" &amp; AU$12 &amp; "]"),EB[indic_nrg],$A54,EB[Nositel],$B55,EB[Výběr],1,EB[unit],"TJ"),INDEX($BO55:$DW55,,AU$4),AU$9/(INDEX(Roky_výhled,,AU$8)-Last_Bil)*(INDEX($BO55:$DW55,,AU$8)-INDEX($D55:$BL55,,$E$1))+INDEX($D55:$BL55,,$E$1),AU$9/(INDEX(Roky_výhled,,AU$8)-INDEX(Roky_výhled,,AU$8-1))*(INDEX($BO55:$DW55,,AU$8)-INDEX($BO55:$DW55,,AU$8-1))+INDEX($BO55:$DW55,,AU$8-1))</f>
        <v>0</v>
      </c>
      <c r="AV55" s="173">
        <f ca="1">CHOOSE(AV$6,SUMIFS(INDIRECT("EB[" &amp; AV$12 &amp; "]"),EB[indic_nrg],$A54,EB[Nositel],$B55,EB[Výběr],1,EB[unit],"TJ"),INDEX($BO55:$DW55,,AV$4),AV$9/(INDEX(Roky_výhled,,AV$8)-Last_Bil)*(INDEX($BO55:$DW55,,AV$8)-INDEX($D55:$BL55,,$E$1))+INDEX($D55:$BL55,,$E$1),AV$9/(INDEX(Roky_výhled,,AV$8)-INDEX(Roky_výhled,,AV$8-1))*(INDEX($BO55:$DW55,,AV$8)-INDEX($BO55:$DW55,,AV$8-1))+INDEX($BO55:$DW55,,AV$8-1))</f>
        <v>0</v>
      </c>
      <c r="AW55" s="173">
        <f ca="1">CHOOSE(AW$6,SUMIFS(INDIRECT("EB[" &amp; AW$12 &amp; "]"),EB[indic_nrg],$A54,EB[Nositel],$B55,EB[Výběr],1,EB[unit],"TJ"),INDEX($BO55:$DW55,,AW$4),AW$9/(INDEX(Roky_výhled,,AW$8)-Last_Bil)*(INDEX($BO55:$DW55,,AW$8)-INDEX($D55:$BL55,,$E$1))+INDEX($D55:$BL55,,$E$1),AW$9/(INDEX(Roky_výhled,,AW$8)-INDEX(Roky_výhled,,AW$8-1))*(INDEX($BO55:$DW55,,AW$8)-INDEX($BO55:$DW55,,AW$8-1))+INDEX($BO55:$DW55,,AW$8-1))</f>
        <v>0</v>
      </c>
      <c r="AX55" s="173">
        <f ca="1">CHOOSE(AX$6,SUMIFS(INDIRECT("EB[" &amp; AX$12 &amp; "]"),EB[indic_nrg],$A54,EB[Nositel],$B55,EB[Výběr],1,EB[unit],"TJ"),INDEX($BO55:$DW55,,AX$4),AX$9/(INDEX(Roky_výhled,,AX$8)-Last_Bil)*(INDEX($BO55:$DW55,,AX$8)-INDEX($D55:$BL55,,$E$1))+INDEX($D55:$BL55,,$E$1),AX$9/(INDEX(Roky_výhled,,AX$8)-INDEX(Roky_výhled,,AX$8-1))*(INDEX($BO55:$DW55,,AX$8)-INDEX($BO55:$DW55,,AX$8-1))+INDEX($BO55:$DW55,,AX$8-1))</f>
        <v>0</v>
      </c>
      <c r="AY55" s="173">
        <f ca="1">CHOOSE(AY$6,SUMIFS(INDIRECT("EB[" &amp; AY$12 &amp; "]"),EB[indic_nrg],$A54,EB[Nositel],$B55,EB[Výběr],1,EB[unit],"TJ"),INDEX($BO55:$DW55,,AY$4),AY$9/(INDEX(Roky_výhled,,AY$8)-Last_Bil)*(INDEX($BO55:$DW55,,AY$8)-INDEX($D55:$BL55,,$E$1))+INDEX($D55:$BL55,,$E$1),AY$9/(INDEX(Roky_výhled,,AY$8)-INDEX(Roky_výhled,,AY$8-1))*(INDEX($BO55:$DW55,,AY$8)-INDEX($BO55:$DW55,,AY$8-1))+INDEX($BO55:$DW55,,AY$8-1))</f>
        <v>0</v>
      </c>
      <c r="AZ55" s="173">
        <f ca="1">CHOOSE(AZ$6,SUMIFS(INDIRECT("EB[" &amp; AZ$12 &amp; "]"),EB[indic_nrg],$A54,EB[Nositel],$B55,EB[Výběr],1,EB[unit],"TJ"),INDEX($BO55:$DW55,,AZ$4),AZ$9/(INDEX(Roky_výhled,,AZ$8)-Last_Bil)*(INDEX($BO55:$DW55,,AZ$8)-INDEX($D55:$BL55,,$E$1))+INDEX($D55:$BL55,,$E$1),AZ$9/(INDEX(Roky_výhled,,AZ$8)-INDEX(Roky_výhled,,AZ$8-1))*(INDEX($BO55:$DW55,,AZ$8)-INDEX($BO55:$DW55,,AZ$8-1))+INDEX($BO55:$DW55,,AZ$8-1))</f>
        <v>0</v>
      </c>
      <c r="BA55" s="173">
        <f ca="1">CHOOSE(BA$6,SUMIFS(INDIRECT("EB[" &amp; BA$12 &amp; "]"),EB[indic_nrg],$A54,EB[Nositel],$B55,EB[Výběr],1,EB[unit],"TJ"),INDEX($BO55:$DW55,,BA$4),BA$9/(INDEX(Roky_výhled,,BA$8)-Last_Bil)*(INDEX($BO55:$DW55,,BA$8)-INDEX($D55:$BL55,,$E$1))+INDEX($D55:$BL55,,$E$1),BA$9/(INDEX(Roky_výhled,,BA$8)-INDEX(Roky_výhled,,BA$8-1))*(INDEX($BO55:$DW55,,BA$8)-INDEX($BO55:$DW55,,BA$8-1))+INDEX($BO55:$DW55,,BA$8-1))</f>
        <v>0</v>
      </c>
      <c r="BB55" s="173">
        <f ca="1">CHOOSE(BB$6,SUMIFS(INDIRECT("EB[" &amp; BB$12 &amp; "]"),EB[indic_nrg],$A54,EB[Nositel],$B55,EB[Výběr],1,EB[unit],"TJ"),INDEX($BO55:$DW55,,BB$4),BB$9/(INDEX(Roky_výhled,,BB$8)-Last_Bil)*(INDEX($BO55:$DW55,,BB$8)-INDEX($D55:$BL55,,$E$1))+INDEX($D55:$BL55,,$E$1),BB$9/(INDEX(Roky_výhled,,BB$8)-INDEX(Roky_výhled,,BB$8-1))*(INDEX($BO55:$DW55,,BB$8)-INDEX($BO55:$DW55,,BB$8-1))+INDEX($BO55:$DW55,,BB$8-1))</f>
        <v>0</v>
      </c>
      <c r="BC55" s="173">
        <f ca="1">CHOOSE(BC$6,SUMIFS(INDIRECT("EB[" &amp; BC$12 &amp; "]"),EB[indic_nrg],$A54,EB[Nositel],$B55,EB[Výběr],1,EB[unit],"TJ"),INDEX($BO55:$DW55,,BC$4),BC$9/(INDEX(Roky_výhled,,BC$8)-Last_Bil)*(INDEX($BO55:$DW55,,BC$8)-INDEX($D55:$BL55,,$E$1))+INDEX($D55:$BL55,,$E$1),BC$9/(INDEX(Roky_výhled,,BC$8)-INDEX(Roky_výhled,,BC$8-1))*(INDEX($BO55:$DW55,,BC$8)-INDEX($BO55:$DW55,,BC$8-1))+INDEX($BO55:$DW55,,BC$8-1))</f>
        <v>0</v>
      </c>
      <c r="BD55" s="173">
        <f ca="1">CHOOSE(BD$6,SUMIFS(INDIRECT("EB[" &amp; BD$12 &amp; "]"),EB[indic_nrg],$A54,EB[Nositel],$B55,EB[Výběr],1,EB[unit],"TJ"),INDEX($BO55:$DW55,,BD$4),BD$9/(INDEX(Roky_výhled,,BD$8)-Last_Bil)*(INDEX($BO55:$DW55,,BD$8)-INDEX($D55:$BL55,,$E$1))+INDEX($D55:$BL55,,$E$1),BD$9/(INDEX(Roky_výhled,,BD$8)-INDEX(Roky_výhled,,BD$8-1))*(INDEX($BO55:$DW55,,BD$8)-INDEX($BO55:$DW55,,BD$8-1))+INDEX($BO55:$DW55,,BD$8-1))</f>
        <v>0</v>
      </c>
      <c r="BE55" s="173">
        <f ca="1">CHOOSE(BE$6,SUMIFS(INDIRECT("EB[" &amp; BE$12 &amp; "]"),EB[indic_nrg],$A54,EB[Nositel],$B55,EB[Výběr],1,EB[unit],"TJ"),INDEX($BO55:$DW55,,BE$4),BE$9/(INDEX(Roky_výhled,,BE$8)-Last_Bil)*(INDEX($BO55:$DW55,,BE$8)-INDEX($D55:$BL55,,$E$1))+INDEX($D55:$BL55,,$E$1),BE$9/(INDEX(Roky_výhled,,BE$8)-INDEX(Roky_výhled,,BE$8-1))*(INDEX($BO55:$DW55,,BE$8)-INDEX($BO55:$DW55,,BE$8-1))+INDEX($BO55:$DW55,,BE$8-1))</f>
        <v>0</v>
      </c>
      <c r="BF55" s="173">
        <f ca="1">CHOOSE(BF$6,SUMIFS(INDIRECT("EB[" &amp; BF$12 &amp; "]"),EB[indic_nrg],$A54,EB[Nositel],$B55,EB[Výběr],1,EB[unit],"TJ"),INDEX($BO55:$DW55,,BF$4),BF$9/(INDEX(Roky_výhled,,BF$8)-Last_Bil)*(INDEX($BO55:$DW55,,BF$8)-INDEX($D55:$BL55,,$E$1))+INDEX($D55:$BL55,,$E$1),BF$9/(INDEX(Roky_výhled,,BF$8)-INDEX(Roky_výhled,,BF$8-1))*(INDEX($BO55:$DW55,,BF$8)-INDEX($BO55:$DW55,,BF$8-1))+INDEX($BO55:$DW55,,BF$8-1))</f>
        <v>0</v>
      </c>
      <c r="BG55" s="173">
        <f ca="1">CHOOSE(BG$6,SUMIFS(INDIRECT("EB[" &amp; BG$12 &amp; "]"),EB[indic_nrg],$A54,EB[Nositel],$B55,EB[Výběr],1,EB[unit],"TJ"),INDEX($BO55:$DW55,,BG$4),BG$9/(INDEX(Roky_výhled,,BG$8)-Last_Bil)*(INDEX($BO55:$DW55,,BG$8)-INDEX($D55:$BL55,,$E$1))+INDEX($D55:$BL55,,$E$1),BG$9/(INDEX(Roky_výhled,,BG$8)-INDEX(Roky_výhled,,BG$8-1))*(INDEX($BO55:$DW55,,BG$8)-INDEX($BO55:$DW55,,BG$8-1))+INDEX($BO55:$DW55,,BG$8-1))</f>
        <v>0</v>
      </c>
      <c r="BH55" s="173">
        <f ca="1">CHOOSE(BH$6,SUMIFS(INDIRECT("EB[" &amp; BH$12 &amp; "]"),EB[indic_nrg],$A54,EB[Nositel],$B55,EB[Výběr],1,EB[unit],"TJ"),INDEX($BO55:$DW55,,BH$4),BH$9/(INDEX(Roky_výhled,,BH$8)-Last_Bil)*(INDEX($BO55:$DW55,,BH$8)-INDEX($D55:$BL55,,$E$1))+INDEX($D55:$BL55,,$E$1),BH$9/(INDEX(Roky_výhled,,BH$8)-INDEX(Roky_výhled,,BH$8-1))*(INDEX($BO55:$DW55,,BH$8)-INDEX($BO55:$DW55,,BH$8-1))+INDEX($BO55:$DW55,,BH$8-1))</f>
        <v>0</v>
      </c>
      <c r="BI55" s="173">
        <f ca="1">CHOOSE(BI$6,SUMIFS(INDIRECT("EB[" &amp; BI$12 &amp; "]"),EB[indic_nrg],$A54,EB[Nositel],$B55,EB[Výběr],1,EB[unit],"TJ"),INDEX($BO55:$DW55,,BI$4),BI$9/(INDEX(Roky_výhled,,BI$8)-Last_Bil)*(INDEX($BO55:$DW55,,BI$8)-INDEX($D55:$BL55,,$E$1))+INDEX($D55:$BL55,,$E$1),BI$9/(INDEX(Roky_výhled,,BI$8)-INDEX(Roky_výhled,,BI$8-1))*(INDEX($BO55:$DW55,,BI$8)-INDEX($BO55:$DW55,,BI$8-1))+INDEX($BO55:$DW55,,BI$8-1))</f>
        <v>0</v>
      </c>
      <c r="BJ55" s="173">
        <f ca="1">CHOOSE(BJ$6,SUMIFS(INDIRECT("EB[" &amp; BJ$12 &amp; "]"),EB[indic_nrg],$A54,EB[Nositel],$B55,EB[Výběr],1,EB[unit],"TJ"),INDEX($BO55:$DW55,,BJ$4),BJ$9/(INDEX(Roky_výhled,,BJ$8)-Last_Bil)*(INDEX($BO55:$DW55,,BJ$8)-INDEX($D55:$BL55,,$E$1))+INDEX($D55:$BL55,,$E$1),BJ$9/(INDEX(Roky_výhled,,BJ$8)-INDEX(Roky_výhled,,BJ$8-1))*(INDEX($BO55:$DW55,,BJ$8)-INDEX($BO55:$DW55,,BJ$8-1))+INDEX($BO55:$DW55,,BJ$8-1))</f>
        <v>0</v>
      </c>
      <c r="BK55" s="173">
        <f ca="1">CHOOSE(BK$6,SUMIFS(INDIRECT("EB[" &amp; BK$12 &amp; "]"),EB[indic_nrg],$A54,EB[Nositel],$B55,EB[Výběr],1,EB[unit],"TJ"),INDEX($BO55:$DW55,,BK$4),BK$9/(INDEX(Roky_výhled,,BK$8)-Last_Bil)*(INDEX($BO55:$DW55,,BK$8)-INDEX($D55:$BL55,,$E$1))+INDEX($D55:$BL55,,$E$1),BK$9/(INDEX(Roky_výhled,,BK$8)-INDEX(Roky_výhled,,BK$8-1))*(INDEX($BO55:$DW55,,BK$8)-INDEX($BO55:$DW55,,BK$8-1))+INDEX($BO55:$DW55,,BK$8-1))</f>
        <v>0</v>
      </c>
      <c r="BL55" s="174">
        <f ca="1">CHOOSE(BL$6,SUMIFS(INDIRECT("EB[" &amp; BL$12 &amp; "]"),EB[indic_nrg],$A54,EB[Nositel],$B55,EB[Výběr],1,EB[unit],"TJ"),INDEX($BO55:$DW55,,BL$4),BL$9/(INDEX(Roky_výhled,,BL$8)-Last_Bil)*(INDEX($BO55:$DW55,,BL$8)-INDEX($D55:$BL55,,$E$1))+INDEX($D55:$BL55,,$E$1),BL$9/(INDEX(Roky_výhled,,BL$8)-INDEX(Roky_výhled,,BL$8-1))*(INDEX($BO55:$DW55,,BL$8)-INDEX($BO55:$DW55,,BL$8-1))+INDEX($BO55:$DW55,,BL$8-1))</f>
        <v>0</v>
      </c>
      <c r="BM55"/>
      <c r="BN55" s="221" t="str">
        <f t="shared" si="161"/>
        <v>Teplo</v>
      </c>
      <c r="BO55" s="285">
        <v>0</v>
      </c>
      <c r="BP55" s="286">
        <v>0</v>
      </c>
      <c r="BQ55" s="286">
        <v>0</v>
      </c>
      <c r="BR55" s="286">
        <v>0</v>
      </c>
      <c r="BS55" s="286">
        <v>0</v>
      </c>
      <c r="BT55" s="286">
        <v>0</v>
      </c>
      <c r="BU55" s="286">
        <v>0</v>
      </c>
      <c r="BV55" s="286">
        <v>0</v>
      </c>
      <c r="BW55" s="286">
        <v>0</v>
      </c>
      <c r="BX55" s="286">
        <v>0</v>
      </c>
      <c r="BY55" s="287">
        <v>0</v>
      </c>
      <c r="BZ55" s="281"/>
      <c r="CA55" s="281"/>
      <c r="CB55" s="281"/>
      <c r="CC55" s="281"/>
      <c r="CD55" s="281"/>
      <c r="CE55" s="281"/>
      <c r="CF55" s="281"/>
      <c r="CG55" s="281"/>
      <c r="CH55" s="281"/>
      <c r="CI55" s="281"/>
      <c r="CJ55" s="281"/>
      <c r="CK55" s="281"/>
      <c r="CL55" s="281"/>
      <c r="CM55" s="281"/>
      <c r="CN55" s="281"/>
      <c r="CO55" s="281"/>
      <c r="CP55" s="281"/>
      <c r="CQ55" s="281"/>
      <c r="CR55" s="281"/>
      <c r="CS55" s="281"/>
      <c r="CT55" s="281"/>
      <c r="CU55" s="281"/>
      <c r="CV55" s="281"/>
      <c r="CW55" s="281"/>
      <c r="CX55" s="281"/>
      <c r="CY55" s="281"/>
      <c r="CZ55" s="281"/>
      <c r="DA55" s="281"/>
      <c r="DB55" s="281"/>
      <c r="DC55" s="281"/>
      <c r="DD55" s="281"/>
      <c r="DE55" s="281"/>
      <c r="DF55" s="281"/>
      <c r="DG55" s="281"/>
      <c r="DH55" s="281"/>
      <c r="DI55" s="281"/>
      <c r="DJ55" s="281"/>
      <c r="DK55" s="281"/>
      <c r="DL55" s="281"/>
      <c r="DM55" s="281"/>
      <c r="DN55" s="281"/>
      <c r="DO55" s="281"/>
      <c r="DP55" s="281"/>
      <c r="DQ55" s="281"/>
      <c r="DR55" s="281"/>
      <c r="DS55" s="281"/>
      <c r="DT55" s="281"/>
      <c r="DU55" s="281"/>
      <c r="DV55" s="281"/>
      <c r="DW55" s="281"/>
    </row>
    <row r="56" spans="1:127" s="196" customFormat="1" x14ac:dyDescent="0.25">
      <c r="A56" s="196" t="str">
        <f t="shared" si="162"/>
        <v>B_101900</v>
      </c>
      <c r="B56" t="s">
        <v>3256</v>
      </c>
      <c r="C56" s="179" t="str">
        <f t="shared" si="160"/>
        <v>OZE mimo biomasu</v>
      </c>
      <c r="D56" s="215">
        <f ca="1">CHOOSE(D$6,SUMIFS(INDIRECT("EB[" &amp; D$12 &amp; "]"),EB[indic_nrg],$A55,EB[Nositel],$B56,EB[Výběr],1,EB[unit],"TJ"),INDEX($BO56:$DW56,,D$4),D$9/(INDEX(Roky_výhled,,D$8)-Last_Bil)*(INDEX($BO56:$DW56,,D$8)-INDEX($D56:$BL56,,$E$1))+INDEX($D56:$BL56,,$E$1),D$9/(INDEX(Roky_výhled,,D$8)-INDEX(Roky_výhled,,D$8-1))*(INDEX($BO56:$DW56,,D$8)-INDEX($BO56:$DW56,,D$8-1))+INDEX($BO56:$DW56,,D$8-1))</f>
        <v>0</v>
      </c>
      <c r="E56" s="173">
        <f ca="1">CHOOSE(E$6,SUMIFS(INDIRECT("EB[" &amp; E$12 &amp; "]"),EB[indic_nrg],$A55,EB[Nositel],$B56,EB[Výběr],1,EB[unit],"TJ"),INDEX($BO56:$DW56,,E$4),E$9/(INDEX(Roky_výhled,,E$8)-Last_Bil)*(INDEX($BO56:$DW56,,E$8)-INDEX($D56:$BL56,,$E$1))+INDEX($D56:$BL56,,$E$1),E$9/(INDEX(Roky_výhled,,E$8)-INDEX(Roky_výhled,,E$8-1))*(INDEX($BO56:$DW56,,E$8)-INDEX($BO56:$DW56,,E$8-1))+INDEX($BO56:$DW56,,E$8-1))</f>
        <v>0</v>
      </c>
      <c r="F56" s="173">
        <f ca="1">CHOOSE(F$6,SUMIFS(INDIRECT("EB[" &amp; F$12 &amp; "]"),EB[indic_nrg],$A55,EB[Nositel],$B56,EB[Výběr],1,EB[unit],"TJ"),INDEX($BO56:$DW56,,F$4),F$9/(INDEX(Roky_výhled,,F$8)-Last_Bil)*(INDEX($BO56:$DW56,,F$8)-INDEX($D56:$BL56,,$E$1))+INDEX($D56:$BL56,,$E$1),F$9/(INDEX(Roky_výhled,,F$8)-INDEX(Roky_výhled,,F$8-1))*(INDEX($BO56:$DW56,,F$8)-INDEX($BO56:$DW56,,F$8-1))+INDEX($BO56:$DW56,,F$8-1))</f>
        <v>0</v>
      </c>
      <c r="G56" s="173">
        <f ca="1">CHOOSE(G$6,SUMIFS(INDIRECT("EB[" &amp; G$12 &amp; "]"),EB[indic_nrg],$A55,EB[Nositel],$B56,EB[Výběr],1,EB[unit],"TJ"),INDEX($BO56:$DW56,,G$4),G$9/(INDEX(Roky_výhled,,G$8)-Last_Bil)*(INDEX($BO56:$DW56,,G$8)-INDEX($D56:$BL56,,$E$1))+INDEX($D56:$BL56,,$E$1),G$9/(INDEX(Roky_výhled,,G$8)-INDEX(Roky_výhled,,G$8-1))*(INDEX($BO56:$DW56,,G$8)-INDEX($BO56:$DW56,,G$8-1))+INDEX($BO56:$DW56,,G$8-1))</f>
        <v>0</v>
      </c>
      <c r="H56" s="173">
        <f ca="1">CHOOSE(H$6,SUMIFS(INDIRECT("EB[" &amp; H$12 &amp; "]"),EB[indic_nrg],$A55,EB[Nositel],$B56,EB[Výběr],1,EB[unit],"TJ"),INDEX($BO56:$DW56,,H$4),H$9/(INDEX(Roky_výhled,,H$8)-Last_Bil)*(INDEX($BO56:$DW56,,H$8)-INDEX($D56:$BL56,,$E$1))+INDEX($D56:$BL56,,$E$1),H$9/(INDEX(Roky_výhled,,H$8)-INDEX(Roky_výhled,,H$8-1))*(INDEX($BO56:$DW56,,H$8)-INDEX($BO56:$DW56,,H$8-1))+INDEX($BO56:$DW56,,H$8-1))</f>
        <v>0</v>
      </c>
      <c r="I56" s="173">
        <f ca="1">CHOOSE(I$6,SUMIFS(INDIRECT("EB[" &amp; I$12 &amp; "]"),EB[indic_nrg],$A55,EB[Nositel],$B56,EB[Výběr],1,EB[unit],"TJ"),INDEX($BO56:$DW56,,I$4),I$9/(INDEX(Roky_výhled,,I$8)-Last_Bil)*(INDEX($BO56:$DW56,,I$8)-INDEX($D56:$BL56,,$E$1))+INDEX($D56:$BL56,,$E$1),I$9/(INDEX(Roky_výhled,,I$8)-INDEX(Roky_výhled,,I$8-1))*(INDEX($BO56:$DW56,,I$8)-INDEX($BO56:$DW56,,I$8-1))+INDEX($BO56:$DW56,,I$8-1))</f>
        <v>0</v>
      </c>
      <c r="J56" s="173">
        <f ca="1">CHOOSE(J$6,SUMIFS(INDIRECT("EB[" &amp; J$12 &amp; "]"),EB[indic_nrg],$A55,EB[Nositel],$B56,EB[Výběr],1,EB[unit],"TJ"),INDEX($BO56:$DW56,,J$4),J$9/(INDEX(Roky_výhled,,J$8)-Last_Bil)*(INDEX($BO56:$DW56,,J$8)-INDEX($D56:$BL56,,$E$1))+INDEX($D56:$BL56,,$E$1),J$9/(INDEX(Roky_výhled,,J$8)-INDEX(Roky_výhled,,J$8-1))*(INDEX($BO56:$DW56,,J$8)-INDEX($BO56:$DW56,,J$8-1))+INDEX($BO56:$DW56,,J$8-1))</f>
        <v>0</v>
      </c>
      <c r="K56" s="173">
        <f ca="1">CHOOSE(K$6,SUMIFS(INDIRECT("EB[" &amp; K$12 &amp; "]"),EB[indic_nrg],$A55,EB[Nositel],$B56,EB[Výběr],1,EB[unit],"TJ"),INDEX($BO56:$DW56,,K$4),K$9/(INDEX(Roky_výhled,,K$8)-Last_Bil)*(INDEX($BO56:$DW56,,K$8)-INDEX($D56:$BL56,,$E$1))+INDEX($D56:$BL56,,$E$1),K$9/(INDEX(Roky_výhled,,K$8)-INDEX(Roky_výhled,,K$8-1))*(INDEX($BO56:$DW56,,K$8)-INDEX($BO56:$DW56,,K$8-1))+INDEX($BO56:$DW56,,K$8-1))</f>
        <v>0</v>
      </c>
      <c r="L56" s="173">
        <f ca="1">CHOOSE(L$6,SUMIFS(INDIRECT("EB[" &amp; L$12 &amp; "]"),EB[indic_nrg],$A55,EB[Nositel],$B56,EB[Výběr],1,EB[unit],"TJ"),INDEX($BO56:$DW56,,L$4),L$9/(INDEX(Roky_výhled,,L$8)-Last_Bil)*(INDEX($BO56:$DW56,,L$8)-INDEX($D56:$BL56,,$E$1))+INDEX($D56:$BL56,,$E$1),L$9/(INDEX(Roky_výhled,,L$8)-INDEX(Roky_výhled,,L$8-1))*(INDEX($BO56:$DW56,,L$8)-INDEX($BO56:$DW56,,L$8-1))+INDEX($BO56:$DW56,,L$8-1))</f>
        <v>0</v>
      </c>
      <c r="M56" s="173">
        <f ca="1">CHOOSE(M$6,SUMIFS(INDIRECT("EB[" &amp; M$12 &amp; "]"),EB[indic_nrg],$A55,EB[Nositel],$B56,EB[Výběr],1,EB[unit],"TJ"),INDEX($BO56:$DW56,,M$4),M$9/(INDEX(Roky_výhled,,M$8)-Last_Bil)*(INDEX($BO56:$DW56,,M$8)-INDEX($D56:$BL56,,$E$1))+INDEX($D56:$BL56,,$E$1),M$9/(INDEX(Roky_výhled,,M$8)-INDEX(Roky_výhled,,M$8-1))*(INDEX($BO56:$DW56,,M$8)-INDEX($BO56:$DW56,,M$8-1))+INDEX($BO56:$DW56,,M$8-1))</f>
        <v>0</v>
      </c>
      <c r="N56" s="173">
        <f ca="1">CHOOSE(N$6,SUMIFS(INDIRECT("EB[" &amp; N$12 &amp; "]"),EB[indic_nrg],$A55,EB[Nositel],$B56,EB[Výběr],1,EB[unit],"TJ"),INDEX($BO56:$DW56,,N$4),N$9/(INDEX(Roky_výhled,,N$8)-Last_Bil)*(INDEX($BO56:$DW56,,N$8)-INDEX($D56:$BL56,,$E$1))+INDEX($D56:$BL56,,$E$1),N$9/(INDEX(Roky_výhled,,N$8)-INDEX(Roky_výhled,,N$8-1))*(INDEX($BO56:$DW56,,N$8)-INDEX($BO56:$DW56,,N$8-1))+INDEX($BO56:$DW56,,N$8-1))</f>
        <v>0</v>
      </c>
      <c r="O56" s="173">
        <f ca="1">CHOOSE(O$6,SUMIFS(INDIRECT("EB[" &amp; O$12 &amp; "]"),EB[indic_nrg],$A55,EB[Nositel],$B56,EB[Výběr],1,EB[unit],"TJ"),INDEX($BO56:$DW56,,O$4),O$9/(INDEX(Roky_výhled,,O$8)-Last_Bil)*(INDEX($BO56:$DW56,,O$8)-INDEX($D56:$BL56,,$E$1))+INDEX($D56:$BL56,,$E$1),O$9/(INDEX(Roky_výhled,,O$8)-INDEX(Roky_výhled,,O$8-1))*(INDEX($BO56:$DW56,,O$8)-INDEX($BO56:$DW56,,O$8-1))+INDEX($BO56:$DW56,,O$8-1))</f>
        <v>0</v>
      </c>
      <c r="P56" s="173">
        <f ca="1">CHOOSE(P$6,SUMIFS(INDIRECT("EB[" &amp; P$12 &amp; "]"),EB[indic_nrg],$A55,EB[Nositel],$B56,EB[Výběr],1,EB[unit],"TJ"),INDEX($BO56:$DW56,,P$4),P$9/(INDEX(Roky_výhled,,P$8)-Last_Bil)*(INDEX($BO56:$DW56,,P$8)-INDEX($D56:$BL56,,$E$1))+INDEX($D56:$BL56,,$E$1),P$9/(INDEX(Roky_výhled,,P$8)-INDEX(Roky_výhled,,P$8-1))*(INDEX($BO56:$DW56,,P$8)-INDEX($BO56:$DW56,,P$8-1))+INDEX($BO56:$DW56,,P$8-1))</f>
        <v>0</v>
      </c>
      <c r="Q56" s="173">
        <f ca="1">CHOOSE(Q$6,SUMIFS(INDIRECT("EB[" &amp; Q$12 &amp; "]"),EB[indic_nrg],$A55,EB[Nositel],$B56,EB[Výběr],1,EB[unit],"TJ"),INDEX($BO56:$DW56,,Q$4),Q$9/(INDEX(Roky_výhled,,Q$8)-Last_Bil)*(INDEX($BO56:$DW56,,Q$8)-INDEX($D56:$BL56,,$E$1))+INDEX($D56:$BL56,,$E$1),Q$9/(INDEX(Roky_výhled,,Q$8)-INDEX(Roky_výhled,,Q$8-1))*(INDEX($BO56:$DW56,,Q$8)-INDEX($BO56:$DW56,,Q$8-1))+INDEX($BO56:$DW56,,Q$8-1))</f>
        <v>0</v>
      </c>
      <c r="R56" s="173">
        <f ca="1">CHOOSE(R$6,SUMIFS(INDIRECT("EB[" &amp; R$12 &amp; "]"),EB[indic_nrg],$A55,EB[Nositel],$B56,EB[Výběr],1,EB[unit],"TJ"),INDEX($BO56:$DW56,,R$4),R$9/(INDEX(Roky_výhled,,R$8)-Last_Bil)*(INDEX($BO56:$DW56,,R$8)-INDEX($D56:$BL56,,$E$1))+INDEX($D56:$BL56,,$E$1),R$9/(INDEX(Roky_výhled,,R$8)-INDEX(Roky_výhled,,R$8-1))*(INDEX($BO56:$DW56,,R$8)-INDEX($BO56:$DW56,,R$8-1))+INDEX($BO56:$DW56,,R$8-1))</f>
        <v>0</v>
      </c>
      <c r="S56" s="173">
        <f ca="1">CHOOSE(S$6,SUMIFS(INDIRECT("EB[" &amp; S$12 &amp; "]"),EB[indic_nrg],$A55,EB[Nositel],$B56,EB[Výběr],1,EB[unit],"TJ"),INDEX($BO56:$DW56,,S$4),S$9/(INDEX(Roky_výhled,,S$8)-Last_Bil)*(INDEX($BO56:$DW56,,S$8)-INDEX($D56:$BL56,,$E$1))+INDEX($D56:$BL56,,$E$1),S$9/(INDEX(Roky_výhled,,S$8)-INDEX(Roky_výhled,,S$8-1))*(INDEX($BO56:$DW56,,S$8)-INDEX($BO56:$DW56,,S$8-1))+INDEX($BO56:$DW56,,S$8-1))</f>
        <v>0</v>
      </c>
      <c r="T56" s="173">
        <f ca="1">CHOOSE(T$6,SUMIFS(INDIRECT("EB[" &amp; T$12 &amp; "]"),EB[indic_nrg],$A55,EB[Nositel],$B56,EB[Výběr],1,EB[unit],"TJ"),INDEX($BO56:$DW56,,T$4),T$9/(INDEX(Roky_výhled,,T$8)-Last_Bil)*(INDEX($BO56:$DW56,,T$8)-INDEX($D56:$BL56,,$E$1))+INDEX($D56:$BL56,,$E$1),T$9/(INDEX(Roky_výhled,,T$8)-INDEX(Roky_výhled,,T$8-1))*(INDEX($BO56:$DW56,,T$8)-INDEX($BO56:$DW56,,T$8-1))+INDEX($BO56:$DW56,,T$8-1))</f>
        <v>0</v>
      </c>
      <c r="U56" s="173">
        <f ca="1">CHOOSE(U$6,SUMIFS(INDIRECT("EB[" &amp; U$12 &amp; "]"),EB[indic_nrg],$A55,EB[Nositel],$B56,EB[Výběr],1,EB[unit],"TJ"),INDEX($BO56:$DW56,,U$4),U$9/(INDEX(Roky_výhled,,U$8)-Last_Bil)*(INDEX($BO56:$DW56,,U$8)-INDEX($D56:$BL56,,$E$1))+INDEX($D56:$BL56,,$E$1),U$9/(INDEX(Roky_výhled,,U$8)-INDEX(Roky_výhled,,U$8-1))*(INDEX($BO56:$DW56,,U$8)-INDEX($BO56:$DW56,,U$8-1))+INDEX($BO56:$DW56,,U$8-1))</f>
        <v>0</v>
      </c>
      <c r="V56" s="173">
        <f ca="1">CHOOSE(V$6,SUMIFS(INDIRECT("EB[" &amp; V$12 &amp; "]"),EB[indic_nrg],$A55,EB[Nositel],$B56,EB[Výběr],1,EB[unit],"TJ"),INDEX($BO56:$DW56,,V$4),V$9/(INDEX(Roky_výhled,,V$8)-Last_Bil)*(INDEX($BO56:$DW56,,V$8)-INDEX($D56:$BL56,,$E$1))+INDEX($D56:$BL56,,$E$1),V$9/(INDEX(Roky_výhled,,V$8)-INDEX(Roky_výhled,,V$8-1))*(INDEX($BO56:$DW56,,V$8)-INDEX($BO56:$DW56,,V$8-1))+INDEX($BO56:$DW56,,V$8-1))</f>
        <v>0</v>
      </c>
      <c r="W56" s="173">
        <f ca="1">CHOOSE(W$6,SUMIFS(INDIRECT("EB[" &amp; W$12 &amp; "]"),EB[indic_nrg],$A55,EB[Nositel],$B56,EB[Výběr],1,EB[unit],"TJ"),INDEX($BO56:$DW56,,W$4),W$9/(INDEX(Roky_výhled,,W$8)-Last_Bil)*(INDEX($BO56:$DW56,,W$8)-INDEX($D56:$BL56,,$E$1))+INDEX($D56:$BL56,,$E$1),W$9/(INDEX(Roky_výhled,,W$8)-INDEX(Roky_výhled,,W$8-1))*(INDEX($BO56:$DW56,,W$8)-INDEX($BO56:$DW56,,W$8-1))+INDEX($BO56:$DW56,,W$8-1))</f>
        <v>0</v>
      </c>
      <c r="X56" s="173">
        <f ca="1">CHOOSE(X$6,SUMIFS(INDIRECT("EB[" &amp; X$12 &amp; "]"),EB[indic_nrg],$A55,EB[Nositel],$B56,EB[Výběr],1,EB[unit],"TJ"),INDEX($BO56:$DW56,,X$4),X$9/(INDEX(Roky_výhled,,X$8)-Last_Bil)*(INDEX($BO56:$DW56,,X$8)-INDEX($D56:$BL56,,$E$1))+INDEX($D56:$BL56,,$E$1),X$9/(INDEX(Roky_výhled,,X$8)-INDEX(Roky_výhled,,X$8-1))*(INDEX($BO56:$DW56,,X$8)-INDEX($BO56:$DW56,,X$8-1))+INDEX($BO56:$DW56,,X$8-1))</f>
        <v>0</v>
      </c>
      <c r="Y56" s="173">
        <f ca="1">CHOOSE(Y$6,SUMIFS(INDIRECT("EB[" &amp; Y$12 &amp; "]"),EB[indic_nrg],$A55,EB[Nositel],$B56,EB[Výběr],1,EB[unit],"TJ"),INDEX($BO56:$DW56,,Y$4),Y$9/(INDEX(Roky_výhled,,Y$8)-Last_Bil)*(INDEX($BO56:$DW56,,Y$8)-INDEX($D56:$BL56,,$E$1))+INDEX($D56:$BL56,,$E$1),Y$9/(INDEX(Roky_výhled,,Y$8)-INDEX(Roky_výhled,,Y$8-1))*(INDEX($BO56:$DW56,,Y$8)-INDEX($BO56:$DW56,,Y$8-1))+INDEX($BO56:$DW56,,Y$8-1))</f>
        <v>0</v>
      </c>
      <c r="Z56" s="173">
        <f ca="1">CHOOSE(Z$6,SUMIFS(INDIRECT("EB[" &amp; Z$12 &amp; "]"),EB[indic_nrg],$A55,EB[Nositel],$B56,EB[Výběr],1,EB[unit],"TJ"),INDEX($BO56:$DW56,,Z$4),Z$9/(INDEX(Roky_výhled,,Z$8)-Last_Bil)*(INDEX($BO56:$DW56,,Z$8)-INDEX($D56:$BL56,,$E$1))+INDEX($D56:$BL56,,$E$1),Z$9/(INDEX(Roky_výhled,,Z$8)-INDEX(Roky_výhled,,Z$8-1))*(INDEX($BO56:$DW56,,Z$8)-INDEX($BO56:$DW56,,Z$8-1))+INDEX($BO56:$DW56,,Z$8-1))</f>
        <v>0</v>
      </c>
      <c r="AA56" s="173">
        <f ca="1">CHOOSE(AA$6,SUMIFS(INDIRECT("EB[" &amp; AA$12 &amp; "]"),EB[indic_nrg],$A55,EB[Nositel],$B56,EB[Výběr],1,EB[unit],"TJ"),INDEX($BO56:$DW56,,AA$4),AA$9/(INDEX(Roky_výhled,,AA$8)-Last_Bil)*(INDEX($BO56:$DW56,,AA$8)-INDEX($D56:$BL56,,$E$1))+INDEX($D56:$BL56,,$E$1),AA$9/(INDEX(Roky_výhled,,AA$8)-INDEX(Roky_výhled,,AA$8-1))*(INDEX($BO56:$DW56,,AA$8)-INDEX($BO56:$DW56,,AA$8-1))+INDEX($BO56:$DW56,,AA$8-1))</f>
        <v>0</v>
      </c>
      <c r="AB56" s="173">
        <f ca="1">CHOOSE(AB$6,SUMIFS(INDIRECT("EB[" &amp; AB$12 &amp; "]"),EB[indic_nrg],$A55,EB[Nositel],$B56,EB[Výběr],1,EB[unit],"TJ"),INDEX($BO56:$DW56,,AB$4),AB$9/(INDEX(Roky_výhled,,AB$8)-Last_Bil)*(INDEX($BO56:$DW56,,AB$8)-INDEX($D56:$BL56,,$E$1))+INDEX($D56:$BL56,,$E$1),AB$9/(INDEX(Roky_výhled,,AB$8)-INDEX(Roky_výhled,,AB$8-1))*(INDEX($BO56:$DW56,,AB$8)-INDEX($BO56:$DW56,,AB$8-1))+INDEX($BO56:$DW56,,AB$8-1))</f>
        <v>0</v>
      </c>
      <c r="AC56" s="173">
        <f ca="1">CHOOSE(AC$6,SUMIFS(INDIRECT("EB[" &amp; AC$12 &amp; "]"),EB[indic_nrg],$A55,EB[Nositel],$B56,EB[Výběr],1,EB[unit],"TJ"),INDEX($BO56:$DW56,,AC$4),AC$9/(INDEX(Roky_výhled,,AC$8)-Last_Bil)*(INDEX($BO56:$DW56,,AC$8)-INDEX($D56:$BL56,,$E$1))+INDEX($D56:$BL56,,$E$1),AC$9/(INDEX(Roky_výhled,,AC$8)-INDEX(Roky_výhled,,AC$8-1))*(INDEX($BO56:$DW56,,AC$8)-INDEX($BO56:$DW56,,AC$8-1))+INDEX($BO56:$DW56,,AC$8-1))</f>
        <v>0</v>
      </c>
      <c r="AD56" s="173">
        <f ca="1">CHOOSE(AD$6,SUMIFS(INDIRECT("EB[" &amp; AD$12 &amp; "]"),EB[indic_nrg],$A55,EB[Nositel],$B56,EB[Výběr],1,EB[unit],"TJ"),INDEX($BO56:$DW56,,AD$4),AD$9/(INDEX(Roky_výhled,,AD$8)-Last_Bil)*(INDEX($BO56:$DW56,,AD$8)-INDEX($D56:$BL56,,$E$1))+INDEX($D56:$BL56,,$E$1),AD$9/(INDEX(Roky_výhled,,AD$8)-INDEX(Roky_výhled,,AD$8-1))*(INDEX($BO56:$DW56,,AD$8)-INDEX($BO56:$DW56,,AD$8-1))+INDEX($BO56:$DW56,,AD$8-1))</f>
        <v>0</v>
      </c>
      <c r="AE56" s="173">
        <f ca="1">CHOOSE(AE$6,SUMIFS(INDIRECT("EB[" &amp; AE$12 &amp; "]"),EB[indic_nrg],$A55,EB[Nositel],$B56,EB[Výběr],1,EB[unit],"TJ"),INDEX($BO56:$DW56,,AE$4),AE$9/(INDEX(Roky_výhled,,AE$8)-Last_Bil)*(INDEX($BO56:$DW56,,AE$8)-INDEX($D56:$BL56,,$E$1))+INDEX($D56:$BL56,,$E$1),AE$9/(INDEX(Roky_výhled,,AE$8)-INDEX(Roky_výhled,,AE$8-1))*(INDEX($BO56:$DW56,,AE$8)-INDEX($BO56:$DW56,,AE$8-1))+INDEX($BO56:$DW56,,AE$8-1))</f>
        <v>0</v>
      </c>
      <c r="AF56" s="173">
        <f ca="1">CHOOSE(AF$6,SUMIFS(INDIRECT("EB[" &amp; AF$12 &amp; "]"),EB[indic_nrg],$A55,EB[Nositel],$B56,EB[Výběr],1,EB[unit],"TJ"),INDEX($BO56:$DW56,,AF$4),AF$9/(INDEX(Roky_výhled,,AF$8)-Last_Bil)*(INDEX($BO56:$DW56,,AF$8)-INDEX($D56:$BL56,,$E$1))+INDEX($D56:$BL56,,$E$1),AF$9/(INDEX(Roky_výhled,,AF$8)-INDEX(Roky_výhled,,AF$8-1))*(INDEX($BO56:$DW56,,AF$8)-INDEX($BO56:$DW56,,AF$8-1))+INDEX($BO56:$DW56,,AF$8-1))</f>
        <v>0</v>
      </c>
      <c r="AG56" s="173">
        <f ca="1">CHOOSE(AG$6,SUMIFS(INDIRECT("EB[" &amp; AG$12 &amp; "]"),EB[indic_nrg],$A55,EB[Nositel],$B56,EB[Výběr],1,EB[unit],"TJ"),INDEX($BO56:$DW56,,AG$4),AG$9/(INDEX(Roky_výhled,,AG$8)-Last_Bil)*(INDEX($BO56:$DW56,,AG$8)-INDEX($D56:$BL56,,$E$1))+INDEX($D56:$BL56,,$E$1),AG$9/(INDEX(Roky_výhled,,AG$8)-INDEX(Roky_výhled,,AG$8-1))*(INDEX($BO56:$DW56,,AG$8)-INDEX($BO56:$DW56,,AG$8-1))+INDEX($BO56:$DW56,,AG$8-1))</f>
        <v>0</v>
      </c>
      <c r="AH56" s="173">
        <f ca="1">CHOOSE(AH$6,SUMIFS(INDIRECT("EB[" &amp; AH$12 &amp; "]"),EB[indic_nrg],$A55,EB[Nositel],$B56,EB[Výběr],1,EB[unit],"TJ"),INDEX($BO56:$DW56,,AH$4),AH$9/(INDEX(Roky_výhled,,AH$8)-Last_Bil)*(INDEX($BO56:$DW56,,AH$8)-INDEX($D56:$BL56,,$E$1))+INDEX($D56:$BL56,,$E$1),AH$9/(INDEX(Roky_výhled,,AH$8)-INDEX(Roky_výhled,,AH$8-1))*(INDEX($BO56:$DW56,,AH$8)-INDEX($BO56:$DW56,,AH$8-1))+INDEX($BO56:$DW56,,AH$8-1))</f>
        <v>0</v>
      </c>
      <c r="AI56" s="173">
        <f ca="1">CHOOSE(AI$6,SUMIFS(INDIRECT("EB[" &amp; AI$12 &amp; "]"),EB[indic_nrg],$A55,EB[Nositel],$B56,EB[Výběr],1,EB[unit],"TJ"),INDEX($BO56:$DW56,,AI$4),AI$9/(INDEX(Roky_výhled,,AI$8)-Last_Bil)*(INDEX($BO56:$DW56,,AI$8)-INDEX($D56:$BL56,,$E$1))+INDEX($D56:$BL56,,$E$1),AI$9/(INDEX(Roky_výhled,,AI$8)-INDEX(Roky_výhled,,AI$8-1))*(INDEX($BO56:$DW56,,AI$8)-INDEX($BO56:$DW56,,AI$8-1))+INDEX($BO56:$DW56,,AI$8-1))</f>
        <v>0</v>
      </c>
      <c r="AJ56" s="173">
        <f ca="1">CHOOSE(AJ$6,SUMIFS(INDIRECT("EB[" &amp; AJ$12 &amp; "]"),EB[indic_nrg],$A55,EB[Nositel],$B56,EB[Výběr],1,EB[unit],"TJ"),INDEX($BO56:$DW56,,AJ$4),AJ$9/(INDEX(Roky_výhled,,AJ$8)-Last_Bil)*(INDEX($BO56:$DW56,,AJ$8)-INDEX($D56:$BL56,,$E$1))+INDEX($D56:$BL56,,$E$1),AJ$9/(INDEX(Roky_výhled,,AJ$8)-INDEX(Roky_výhled,,AJ$8-1))*(INDEX($BO56:$DW56,,AJ$8)-INDEX($BO56:$DW56,,AJ$8-1))+INDEX($BO56:$DW56,,AJ$8-1))</f>
        <v>0</v>
      </c>
      <c r="AK56" s="173">
        <f ca="1">CHOOSE(AK$6,SUMIFS(INDIRECT("EB[" &amp; AK$12 &amp; "]"),EB[indic_nrg],$A55,EB[Nositel],$B56,EB[Výběr],1,EB[unit],"TJ"),INDEX($BO56:$DW56,,AK$4),AK$9/(INDEX(Roky_výhled,,AK$8)-Last_Bil)*(INDEX($BO56:$DW56,,AK$8)-INDEX($D56:$BL56,,$E$1))+INDEX($D56:$BL56,,$E$1),AK$9/(INDEX(Roky_výhled,,AK$8)-INDEX(Roky_výhled,,AK$8-1))*(INDEX($BO56:$DW56,,AK$8)-INDEX($BO56:$DW56,,AK$8-1))+INDEX($BO56:$DW56,,AK$8-1))</f>
        <v>0</v>
      </c>
      <c r="AL56" s="173">
        <f ca="1">CHOOSE(AL$6,SUMIFS(INDIRECT("EB[" &amp; AL$12 &amp; "]"),EB[indic_nrg],$A55,EB[Nositel],$B56,EB[Výběr],1,EB[unit],"TJ"),INDEX($BO56:$DW56,,AL$4),AL$9/(INDEX(Roky_výhled,,AL$8)-Last_Bil)*(INDEX($BO56:$DW56,,AL$8)-INDEX($D56:$BL56,,$E$1))+INDEX($D56:$BL56,,$E$1),AL$9/(INDEX(Roky_výhled,,AL$8)-INDEX(Roky_výhled,,AL$8-1))*(INDEX($BO56:$DW56,,AL$8)-INDEX($BO56:$DW56,,AL$8-1))+INDEX($BO56:$DW56,,AL$8-1))</f>
        <v>0</v>
      </c>
      <c r="AM56" s="173">
        <f ca="1">CHOOSE(AM$6,SUMIFS(INDIRECT("EB[" &amp; AM$12 &amp; "]"),EB[indic_nrg],$A55,EB[Nositel],$B56,EB[Výběr],1,EB[unit],"TJ"),INDEX($BO56:$DW56,,AM$4),AM$9/(INDEX(Roky_výhled,,AM$8)-Last_Bil)*(INDEX($BO56:$DW56,,AM$8)-INDEX($D56:$BL56,,$E$1))+INDEX($D56:$BL56,,$E$1),AM$9/(INDEX(Roky_výhled,,AM$8)-INDEX(Roky_výhled,,AM$8-1))*(INDEX($BO56:$DW56,,AM$8)-INDEX($BO56:$DW56,,AM$8-1))+INDEX($BO56:$DW56,,AM$8-1))</f>
        <v>0</v>
      </c>
      <c r="AN56" s="173">
        <f ca="1">CHOOSE(AN$6,SUMIFS(INDIRECT("EB[" &amp; AN$12 &amp; "]"),EB[indic_nrg],$A55,EB[Nositel],$B56,EB[Výběr],1,EB[unit],"TJ"),INDEX($BO56:$DW56,,AN$4),AN$9/(INDEX(Roky_výhled,,AN$8)-Last_Bil)*(INDEX($BO56:$DW56,,AN$8)-INDEX($D56:$BL56,,$E$1))+INDEX($D56:$BL56,,$E$1),AN$9/(INDEX(Roky_výhled,,AN$8)-INDEX(Roky_výhled,,AN$8-1))*(INDEX($BO56:$DW56,,AN$8)-INDEX($BO56:$DW56,,AN$8-1))+INDEX($BO56:$DW56,,AN$8-1))</f>
        <v>0</v>
      </c>
      <c r="AO56" s="173">
        <f ca="1">CHOOSE(AO$6,SUMIFS(INDIRECT("EB[" &amp; AO$12 &amp; "]"),EB[indic_nrg],$A55,EB[Nositel],$B56,EB[Výběr],1,EB[unit],"TJ"),INDEX($BO56:$DW56,,AO$4),AO$9/(INDEX(Roky_výhled,,AO$8)-Last_Bil)*(INDEX($BO56:$DW56,,AO$8)-INDEX($D56:$BL56,,$E$1))+INDEX($D56:$BL56,,$E$1),AO$9/(INDEX(Roky_výhled,,AO$8)-INDEX(Roky_výhled,,AO$8-1))*(INDEX($BO56:$DW56,,AO$8)-INDEX($BO56:$DW56,,AO$8-1))+INDEX($BO56:$DW56,,AO$8-1))</f>
        <v>0</v>
      </c>
      <c r="AP56" s="173">
        <f ca="1">CHOOSE(AP$6,SUMIFS(INDIRECT("EB[" &amp; AP$12 &amp; "]"),EB[indic_nrg],$A55,EB[Nositel],$B56,EB[Výběr],1,EB[unit],"TJ"),INDEX($BO56:$DW56,,AP$4),AP$9/(INDEX(Roky_výhled,,AP$8)-Last_Bil)*(INDEX($BO56:$DW56,,AP$8)-INDEX($D56:$BL56,,$E$1))+INDEX($D56:$BL56,,$E$1),AP$9/(INDEX(Roky_výhled,,AP$8)-INDEX(Roky_výhled,,AP$8-1))*(INDEX($BO56:$DW56,,AP$8)-INDEX($BO56:$DW56,,AP$8-1))+INDEX($BO56:$DW56,,AP$8-1))</f>
        <v>0</v>
      </c>
      <c r="AQ56" s="173">
        <f ca="1">CHOOSE(AQ$6,SUMIFS(INDIRECT("EB[" &amp; AQ$12 &amp; "]"),EB[indic_nrg],$A55,EB[Nositel],$B56,EB[Výběr],1,EB[unit],"TJ"),INDEX($BO56:$DW56,,AQ$4),AQ$9/(INDEX(Roky_výhled,,AQ$8)-Last_Bil)*(INDEX($BO56:$DW56,,AQ$8)-INDEX($D56:$BL56,,$E$1))+INDEX($D56:$BL56,,$E$1),AQ$9/(INDEX(Roky_výhled,,AQ$8)-INDEX(Roky_výhled,,AQ$8-1))*(INDEX($BO56:$DW56,,AQ$8)-INDEX($BO56:$DW56,,AQ$8-1))+INDEX($BO56:$DW56,,AQ$8-1))</f>
        <v>0</v>
      </c>
      <c r="AR56" s="173">
        <f ca="1">CHOOSE(AR$6,SUMIFS(INDIRECT("EB[" &amp; AR$12 &amp; "]"),EB[indic_nrg],$A55,EB[Nositel],$B56,EB[Výběr],1,EB[unit],"TJ"),INDEX($BO56:$DW56,,AR$4),AR$9/(INDEX(Roky_výhled,,AR$8)-Last_Bil)*(INDEX($BO56:$DW56,,AR$8)-INDEX($D56:$BL56,,$E$1))+INDEX($D56:$BL56,,$E$1),AR$9/(INDEX(Roky_výhled,,AR$8)-INDEX(Roky_výhled,,AR$8-1))*(INDEX($BO56:$DW56,,AR$8)-INDEX($BO56:$DW56,,AR$8-1))+INDEX($BO56:$DW56,,AR$8-1))</f>
        <v>0</v>
      </c>
      <c r="AS56" s="173">
        <f ca="1">CHOOSE(AS$6,SUMIFS(INDIRECT("EB[" &amp; AS$12 &amp; "]"),EB[indic_nrg],$A55,EB[Nositel],$B56,EB[Výběr],1,EB[unit],"TJ"),INDEX($BO56:$DW56,,AS$4),AS$9/(INDEX(Roky_výhled,,AS$8)-Last_Bil)*(INDEX($BO56:$DW56,,AS$8)-INDEX($D56:$BL56,,$E$1))+INDEX($D56:$BL56,,$E$1),AS$9/(INDEX(Roky_výhled,,AS$8)-INDEX(Roky_výhled,,AS$8-1))*(INDEX($BO56:$DW56,,AS$8)-INDEX($BO56:$DW56,,AS$8-1))+INDEX($BO56:$DW56,,AS$8-1))</f>
        <v>0</v>
      </c>
      <c r="AT56" s="173">
        <f ca="1">CHOOSE(AT$6,SUMIFS(INDIRECT("EB[" &amp; AT$12 &amp; "]"),EB[indic_nrg],$A55,EB[Nositel],$B56,EB[Výběr],1,EB[unit],"TJ"),INDEX($BO56:$DW56,,AT$4),AT$9/(INDEX(Roky_výhled,,AT$8)-Last_Bil)*(INDEX($BO56:$DW56,,AT$8)-INDEX($D56:$BL56,,$E$1))+INDEX($D56:$BL56,,$E$1),AT$9/(INDEX(Roky_výhled,,AT$8)-INDEX(Roky_výhled,,AT$8-1))*(INDEX($BO56:$DW56,,AT$8)-INDEX($BO56:$DW56,,AT$8-1))+INDEX($BO56:$DW56,,AT$8-1))</f>
        <v>0</v>
      </c>
      <c r="AU56" s="173">
        <f ca="1">CHOOSE(AU$6,SUMIFS(INDIRECT("EB[" &amp; AU$12 &amp; "]"),EB[indic_nrg],$A55,EB[Nositel],$B56,EB[Výběr],1,EB[unit],"TJ"),INDEX($BO56:$DW56,,AU$4),AU$9/(INDEX(Roky_výhled,,AU$8)-Last_Bil)*(INDEX($BO56:$DW56,,AU$8)-INDEX($D56:$BL56,,$E$1))+INDEX($D56:$BL56,,$E$1),AU$9/(INDEX(Roky_výhled,,AU$8)-INDEX(Roky_výhled,,AU$8-1))*(INDEX($BO56:$DW56,,AU$8)-INDEX($BO56:$DW56,,AU$8-1))+INDEX($BO56:$DW56,,AU$8-1))</f>
        <v>0</v>
      </c>
      <c r="AV56" s="173">
        <f ca="1">CHOOSE(AV$6,SUMIFS(INDIRECT("EB[" &amp; AV$12 &amp; "]"),EB[indic_nrg],$A55,EB[Nositel],$B56,EB[Výběr],1,EB[unit],"TJ"),INDEX($BO56:$DW56,,AV$4),AV$9/(INDEX(Roky_výhled,,AV$8)-Last_Bil)*(INDEX($BO56:$DW56,,AV$8)-INDEX($D56:$BL56,,$E$1))+INDEX($D56:$BL56,,$E$1),AV$9/(INDEX(Roky_výhled,,AV$8)-INDEX(Roky_výhled,,AV$8-1))*(INDEX($BO56:$DW56,,AV$8)-INDEX($BO56:$DW56,,AV$8-1))+INDEX($BO56:$DW56,,AV$8-1))</f>
        <v>0</v>
      </c>
      <c r="AW56" s="173">
        <f ca="1">CHOOSE(AW$6,SUMIFS(INDIRECT("EB[" &amp; AW$12 &amp; "]"),EB[indic_nrg],$A55,EB[Nositel],$B56,EB[Výběr],1,EB[unit],"TJ"),INDEX($BO56:$DW56,,AW$4),AW$9/(INDEX(Roky_výhled,,AW$8)-Last_Bil)*(INDEX($BO56:$DW56,,AW$8)-INDEX($D56:$BL56,,$E$1))+INDEX($D56:$BL56,,$E$1),AW$9/(INDEX(Roky_výhled,,AW$8)-INDEX(Roky_výhled,,AW$8-1))*(INDEX($BO56:$DW56,,AW$8)-INDEX($BO56:$DW56,,AW$8-1))+INDEX($BO56:$DW56,,AW$8-1))</f>
        <v>0</v>
      </c>
      <c r="AX56" s="173">
        <f ca="1">CHOOSE(AX$6,SUMIFS(INDIRECT("EB[" &amp; AX$12 &amp; "]"),EB[indic_nrg],$A55,EB[Nositel],$B56,EB[Výběr],1,EB[unit],"TJ"),INDEX($BO56:$DW56,,AX$4),AX$9/(INDEX(Roky_výhled,,AX$8)-Last_Bil)*(INDEX($BO56:$DW56,,AX$8)-INDEX($D56:$BL56,,$E$1))+INDEX($D56:$BL56,,$E$1),AX$9/(INDEX(Roky_výhled,,AX$8)-INDEX(Roky_výhled,,AX$8-1))*(INDEX($BO56:$DW56,,AX$8)-INDEX($BO56:$DW56,,AX$8-1))+INDEX($BO56:$DW56,,AX$8-1))</f>
        <v>0</v>
      </c>
      <c r="AY56" s="173">
        <f ca="1">CHOOSE(AY$6,SUMIFS(INDIRECT("EB[" &amp; AY$12 &amp; "]"),EB[indic_nrg],$A55,EB[Nositel],$B56,EB[Výběr],1,EB[unit],"TJ"),INDEX($BO56:$DW56,,AY$4),AY$9/(INDEX(Roky_výhled,,AY$8)-Last_Bil)*(INDEX($BO56:$DW56,,AY$8)-INDEX($D56:$BL56,,$E$1))+INDEX($D56:$BL56,,$E$1),AY$9/(INDEX(Roky_výhled,,AY$8)-INDEX(Roky_výhled,,AY$8-1))*(INDEX($BO56:$DW56,,AY$8)-INDEX($BO56:$DW56,,AY$8-1))+INDEX($BO56:$DW56,,AY$8-1))</f>
        <v>0</v>
      </c>
      <c r="AZ56" s="173">
        <f ca="1">CHOOSE(AZ$6,SUMIFS(INDIRECT("EB[" &amp; AZ$12 &amp; "]"),EB[indic_nrg],$A55,EB[Nositel],$B56,EB[Výběr],1,EB[unit],"TJ"),INDEX($BO56:$DW56,,AZ$4),AZ$9/(INDEX(Roky_výhled,,AZ$8)-Last_Bil)*(INDEX($BO56:$DW56,,AZ$8)-INDEX($D56:$BL56,,$E$1))+INDEX($D56:$BL56,,$E$1),AZ$9/(INDEX(Roky_výhled,,AZ$8)-INDEX(Roky_výhled,,AZ$8-1))*(INDEX($BO56:$DW56,,AZ$8)-INDEX($BO56:$DW56,,AZ$8-1))+INDEX($BO56:$DW56,,AZ$8-1))</f>
        <v>0</v>
      </c>
      <c r="BA56" s="173">
        <f ca="1">CHOOSE(BA$6,SUMIFS(INDIRECT("EB[" &amp; BA$12 &amp; "]"),EB[indic_nrg],$A55,EB[Nositel],$B56,EB[Výběr],1,EB[unit],"TJ"),INDEX($BO56:$DW56,,BA$4),BA$9/(INDEX(Roky_výhled,,BA$8)-Last_Bil)*(INDEX($BO56:$DW56,,BA$8)-INDEX($D56:$BL56,,$E$1))+INDEX($D56:$BL56,,$E$1),BA$9/(INDEX(Roky_výhled,,BA$8)-INDEX(Roky_výhled,,BA$8-1))*(INDEX($BO56:$DW56,,BA$8)-INDEX($BO56:$DW56,,BA$8-1))+INDEX($BO56:$DW56,,BA$8-1))</f>
        <v>0</v>
      </c>
      <c r="BB56" s="173">
        <f ca="1">CHOOSE(BB$6,SUMIFS(INDIRECT("EB[" &amp; BB$12 &amp; "]"),EB[indic_nrg],$A55,EB[Nositel],$B56,EB[Výběr],1,EB[unit],"TJ"),INDEX($BO56:$DW56,,BB$4),BB$9/(INDEX(Roky_výhled,,BB$8)-Last_Bil)*(INDEX($BO56:$DW56,,BB$8)-INDEX($D56:$BL56,,$E$1))+INDEX($D56:$BL56,,$E$1),BB$9/(INDEX(Roky_výhled,,BB$8)-INDEX(Roky_výhled,,BB$8-1))*(INDEX($BO56:$DW56,,BB$8)-INDEX($BO56:$DW56,,BB$8-1))+INDEX($BO56:$DW56,,BB$8-1))</f>
        <v>0</v>
      </c>
      <c r="BC56" s="173">
        <f ca="1">CHOOSE(BC$6,SUMIFS(INDIRECT("EB[" &amp; BC$12 &amp; "]"),EB[indic_nrg],$A55,EB[Nositel],$B56,EB[Výběr],1,EB[unit],"TJ"),INDEX($BO56:$DW56,,BC$4),BC$9/(INDEX(Roky_výhled,,BC$8)-Last_Bil)*(INDEX($BO56:$DW56,,BC$8)-INDEX($D56:$BL56,,$E$1))+INDEX($D56:$BL56,,$E$1),BC$9/(INDEX(Roky_výhled,,BC$8)-INDEX(Roky_výhled,,BC$8-1))*(INDEX($BO56:$DW56,,BC$8)-INDEX($BO56:$DW56,,BC$8-1))+INDEX($BO56:$DW56,,BC$8-1))</f>
        <v>0</v>
      </c>
      <c r="BD56" s="173">
        <f ca="1">CHOOSE(BD$6,SUMIFS(INDIRECT("EB[" &amp; BD$12 &amp; "]"),EB[indic_nrg],$A55,EB[Nositel],$B56,EB[Výběr],1,EB[unit],"TJ"),INDEX($BO56:$DW56,,BD$4),BD$9/(INDEX(Roky_výhled,,BD$8)-Last_Bil)*(INDEX($BO56:$DW56,,BD$8)-INDEX($D56:$BL56,,$E$1))+INDEX($D56:$BL56,,$E$1),BD$9/(INDEX(Roky_výhled,,BD$8)-INDEX(Roky_výhled,,BD$8-1))*(INDEX($BO56:$DW56,,BD$8)-INDEX($BO56:$DW56,,BD$8-1))+INDEX($BO56:$DW56,,BD$8-1))</f>
        <v>0</v>
      </c>
      <c r="BE56" s="173">
        <f ca="1">CHOOSE(BE$6,SUMIFS(INDIRECT("EB[" &amp; BE$12 &amp; "]"),EB[indic_nrg],$A55,EB[Nositel],$B56,EB[Výběr],1,EB[unit],"TJ"),INDEX($BO56:$DW56,,BE$4),BE$9/(INDEX(Roky_výhled,,BE$8)-Last_Bil)*(INDEX($BO56:$DW56,,BE$8)-INDEX($D56:$BL56,,$E$1))+INDEX($D56:$BL56,,$E$1),BE$9/(INDEX(Roky_výhled,,BE$8)-INDEX(Roky_výhled,,BE$8-1))*(INDEX($BO56:$DW56,,BE$8)-INDEX($BO56:$DW56,,BE$8-1))+INDEX($BO56:$DW56,,BE$8-1))</f>
        <v>0</v>
      </c>
      <c r="BF56" s="173">
        <f ca="1">CHOOSE(BF$6,SUMIFS(INDIRECT("EB[" &amp; BF$12 &amp; "]"),EB[indic_nrg],$A55,EB[Nositel],$B56,EB[Výběr],1,EB[unit],"TJ"),INDEX($BO56:$DW56,,BF$4),BF$9/(INDEX(Roky_výhled,,BF$8)-Last_Bil)*(INDEX($BO56:$DW56,,BF$8)-INDEX($D56:$BL56,,$E$1))+INDEX($D56:$BL56,,$E$1),BF$9/(INDEX(Roky_výhled,,BF$8)-INDEX(Roky_výhled,,BF$8-1))*(INDEX($BO56:$DW56,,BF$8)-INDEX($BO56:$DW56,,BF$8-1))+INDEX($BO56:$DW56,,BF$8-1))</f>
        <v>0</v>
      </c>
      <c r="BG56" s="173">
        <f ca="1">CHOOSE(BG$6,SUMIFS(INDIRECT("EB[" &amp; BG$12 &amp; "]"),EB[indic_nrg],$A55,EB[Nositel],$B56,EB[Výběr],1,EB[unit],"TJ"),INDEX($BO56:$DW56,,BG$4),BG$9/(INDEX(Roky_výhled,,BG$8)-Last_Bil)*(INDEX($BO56:$DW56,,BG$8)-INDEX($D56:$BL56,,$E$1))+INDEX($D56:$BL56,,$E$1),BG$9/(INDEX(Roky_výhled,,BG$8)-INDEX(Roky_výhled,,BG$8-1))*(INDEX($BO56:$DW56,,BG$8)-INDEX($BO56:$DW56,,BG$8-1))+INDEX($BO56:$DW56,,BG$8-1))</f>
        <v>0</v>
      </c>
      <c r="BH56" s="173">
        <f ca="1">CHOOSE(BH$6,SUMIFS(INDIRECT("EB[" &amp; BH$12 &amp; "]"),EB[indic_nrg],$A55,EB[Nositel],$B56,EB[Výběr],1,EB[unit],"TJ"),INDEX($BO56:$DW56,,BH$4),BH$9/(INDEX(Roky_výhled,,BH$8)-Last_Bil)*(INDEX($BO56:$DW56,,BH$8)-INDEX($D56:$BL56,,$E$1))+INDEX($D56:$BL56,,$E$1),BH$9/(INDEX(Roky_výhled,,BH$8)-INDEX(Roky_výhled,,BH$8-1))*(INDEX($BO56:$DW56,,BH$8)-INDEX($BO56:$DW56,,BH$8-1))+INDEX($BO56:$DW56,,BH$8-1))</f>
        <v>0</v>
      </c>
      <c r="BI56" s="173">
        <f ca="1">CHOOSE(BI$6,SUMIFS(INDIRECT("EB[" &amp; BI$12 &amp; "]"),EB[indic_nrg],$A55,EB[Nositel],$B56,EB[Výběr],1,EB[unit],"TJ"),INDEX($BO56:$DW56,,BI$4),BI$9/(INDEX(Roky_výhled,,BI$8)-Last_Bil)*(INDEX($BO56:$DW56,,BI$8)-INDEX($D56:$BL56,,$E$1))+INDEX($D56:$BL56,,$E$1),BI$9/(INDEX(Roky_výhled,,BI$8)-INDEX(Roky_výhled,,BI$8-1))*(INDEX($BO56:$DW56,,BI$8)-INDEX($BO56:$DW56,,BI$8-1))+INDEX($BO56:$DW56,,BI$8-1))</f>
        <v>0</v>
      </c>
      <c r="BJ56" s="173">
        <f ca="1">CHOOSE(BJ$6,SUMIFS(INDIRECT("EB[" &amp; BJ$12 &amp; "]"),EB[indic_nrg],$A55,EB[Nositel],$B56,EB[Výběr],1,EB[unit],"TJ"),INDEX($BO56:$DW56,,BJ$4),BJ$9/(INDEX(Roky_výhled,,BJ$8)-Last_Bil)*(INDEX($BO56:$DW56,,BJ$8)-INDEX($D56:$BL56,,$E$1))+INDEX($D56:$BL56,,$E$1),BJ$9/(INDEX(Roky_výhled,,BJ$8)-INDEX(Roky_výhled,,BJ$8-1))*(INDEX($BO56:$DW56,,BJ$8)-INDEX($BO56:$DW56,,BJ$8-1))+INDEX($BO56:$DW56,,BJ$8-1))</f>
        <v>0</v>
      </c>
      <c r="BK56" s="173">
        <f ca="1">CHOOSE(BK$6,SUMIFS(INDIRECT("EB[" &amp; BK$12 &amp; "]"),EB[indic_nrg],$A55,EB[Nositel],$B56,EB[Výběr],1,EB[unit],"TJ"),INDEX($BO56:$DW56,,BK$4),BK$9/(INDEX(Roky_výhled,,BK$8)-Last_Bil)*(INDEX($BO56:$DW56,,BK$8)-INDEX($D56:$BL56,,$E$1))+INDEX($D56:$BL56,,$E$1),BK$9/(INDEX(Roky_výhled,,BK$8)-INDEX(Roky_výhled,,BK$8-1))*(INDEX($BO56:$DW56,,BK$8)-INDEX($BO56:$DW56,,BK$8-1))+INDEX($BO56:$DW56,,BK$8-1))</f>
        <v>0</v>
      </c>
      <c r="BL56" s="174">
        <f ca="1">CHOOSE(BL$6,SUMIFS(INDIRECT("EB[" &amp; BL$12 &amp; "]"),EB[indic_nrg],$A55,EB[Nositel],$B56,EB[Výběr],1,EB[unit],"TJ"),INDEX($BO56:$DW56,,BL$4),BL$9/(INDEX(Roky_výhled,,BL$8)-Last_Bil)*(INDEX($BO56:$DW56,,BL$8)-INDEX($D56:$BL56,,$E$1))+INDEX($D56:$BL56,,$E$1),BL$9/(INDEX(Roky_výhled,,BL$8)-INDEX(Roky_výhled,,BL$8-1))*(INDEX($BO56:$DW56,,BL$8)-INDEX($BO56:$DW56,,BL$8-1))+INDEX($BO56:$DW56,,BL$8-1))</f>
        <v>0</v>
      </c>
      <c r="BM56"/>
      <c r="BN56" s="221" t="str">
        <f t="shared" si="161"/>
        <v>OZE mimo biomasu</v>
      </c>
      <c r="BO56" s="285">
        <v>0</v>
      </c>
      <c r="BP56" s="286">
        <v>0</v>
      </c>
      <c r="BQ56" s="286">
        <v>0</v>
      </c>
      <c r="BR56" s="286">
        <v>0</v>
      </c>
      <c r="BS56" s="286">
        <v>0</v>
      </c>
      <c r="BT56" s="286">
        <v>0</v>
      </c>
      <c r="BU56" s="286">
        <v>0</v>
      </c>
      <c r="BV56" s="286">
        <v>0</v>
      </c>
      <c r="BW56" s="286">
        <v>0</v>
      </c>
      <c r="BX56" s="286">
        <v>0</v>
      </c>
      <c r="BY56" s="287">
        <v>0</v>
      </c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281"/>
      <c r="CL56" s="281"/>
      <c r="CM56" s="281"/>
      <c r="CN56" s="281"/>
      <c r="CO56" s="281"/>
      <c r="CP56" s="281"/>
      <c r="CQ56" s="281"/>
      <c r="CR56" s="281"/>
      <c r="CS56" s="281"/>
      <c r="CT56" s="281"/>
      <c r="CU56" s="281"/>
      <c r="CV56" s="281"/>
      <c r="CW56" s="281"/>
      <c r="CX56" s="281"/>
      <c r="CY56" s="281"/>
      <c r="CZ56" s="281"/>
      <c r="DA56" s="281"/>
      <c r="DB56" s="281"/>
      <c r="DC56" s="281"/>
      <c r="DD56" s="281"/>
      <c r="DE56" s="281"/>
      <c r="DF56" s="281"/>
      <c r="DG56" s="281"/>
      <c r="DH56" s="281"/>
      <c r="DI56" s="281"/>
      <c r="DJ56" s="281"/>
      <c r="DK56" s="281"/>
      <c r="DL56" s="281"/>
      <c r="DM56" s="281"/>
      <c r="DN56" s="281"/>
      <c r="DO56" s="281"/>
      <c r="DP56" s="281"/>
      <c r="DQ56" s="281"/>
      <c r="DR56" s="281"/>
      <c r="DS56" s="281"/>
      <c r="DT56" s="281"/>
      <c r="DU56" s="281"/>
      <c r="DV56" s="281"/>
      <c r="DW56" s="281"/>
    </row>
    <row r="57" spans="1:127" s="196" customFormat="1" x14ac:dyDescent="0.25">
      <c r="A57" s="196" t="str">
        <f t="shared" si="162"/>
        <v>B_101900</v>
      </c>
      <c r="B57" t="s">
        <v>3153</v>
      </c>
      <c r="C57" s="179" t="str">
        <f t="shared" si="160"/>
        <v>Letecký benzín</v>
      </c>
      <c r="D57" s="215">
        <f ca="1">CHOOSE(D$6,SUMIFS(INDIRECT("EB[" &amp; D$12 &amp; "]"),EB[indic_nrg],$A56,EB[Nositel],$B57,EB[Výběr],1,EB[unit],"TJ"),INDEX($BO57:$DW57,,D$4),D$9/(INDEX(Roky_výhled,,D$8)-Last_Bil)*(INDEX($BO57:$DW57,,D$8)-INDEX($D57:$BL57,,$E$1))+INDEX($D57:$BL57,,$E$1),D$9/(INDEX(Roky_výhled,,D$8)-INDEX(Roky_výhled,,D$8-1))*(INDEX($BO57:$DW57,,D$8)-INDEX($BO57:$DW57,,D$8-1))+INDEX($BO57:$DW57,,D$8-1))</f>
        <v>0</v>
      </c>
      <c r="E57" s="173">
        <f ca="1">CHOOSE(E$6,SUMIFS(INDIRECT("EB[" &amp; E$12 &amp; "]"),EB[indic_nrg],$A56,EB[Nositel],$B57,EB[Výběr],1,EB[unit],"TJ"),INDEX($BO57:$DW57,,E$4),E$9/(INDEX(Roky_výhled,,E$8)-Last_Bil)*(INDEX($BO57:$DW57,,E$8)-INDEX($D57:$BL57,,$E$1))+INDEX($D57:$BL57,,$E$1),E$9/(INDEX(Roky_výhled,,E$8)-INDEX(Roky_výhled,,E$8-1))*(INDEX($BO57:$DW57,,E$8)-INDEX($BO57:$DW57,,E$8-1))+INDEX($BO57:$DW57,,E$8-1))</f>
        <v>0</v>
      </c>
      <c r="F57" s="173">
        <f ca="1">CHOOSE(F$6,SUMIFS(INDIRECT("EB[" &amp; F$12 &amp; "]"),EB[indic_nrg],$A56,EB[Nositel],$B57,EB[Výběr],1,EB[unit],"TJ"),INDEX($BO57:$DW57,,F$4),F$9/(INDEX(Roky_výhled,,F$8)-Last_Bil)*(INDEX($BO57:$DW57,,F$8)-INDEX($D57:$BL57,,$E$1))+INDEX($D57:$BL57,,$E$1),F$9/(INDEX(Roky_výhled,,F$8)-INDEX(Roky_výhled,,F$8-1))*(INDEX($BO57:$DW57,,F$8)-INDEX($BO57:$DW57,,F$8-1))+INDEX($BO57:$DW57,,F$8-1))</f>
        <v>0</v>
      </c>
      <c r="G57" s="173">
        <f ca="1">CHOOSE(G$6,SUMIFS(INDIRECT("EB[" &amp; G$12 &amp; "]"),EB[indic_nrg],$A56,EB[Nositel],$B57,EB[Výběr],1,EB[unit],"TJ"),INDEX($BO57:$DW57,,G$4),G$9/(INDEX(Roky_výhled,,G$8)-Last_Bil)*(INDEX($BO57:$DW57,,G$8)-INDEX($D57:$BL57,,$E$1))+INDEX($D57:$BL57,,$E$1),G$9/(INDEX(Roky_výhled,,G$8)-INDEX(Roky_výhled,,G$8-1))*(INDEX($BO57:$DW57,,G$8)-INDEX($BO57:$DW57,,G$8-1))+INDEX($BO57:$DW57,,G$8-1))</f>
        <v>0</v>
      </c>
      <c r="H57" s="173">
        <f ca="1">CHOOSE(H$6,SUMIFS(INDIRECT("EB[" &amp; H$12 &amp; "]"),EB[indic_nrg],$A56,EB[Nositel],$B57,EB[Výběr],1,EB[unit],"TJ"),INDEX($BO57:$DW57,,H$4),H$9/(INDEX(Roky_výhled,,H$8)-Last_Bil)*(INDEX($BO57:$DW57,,H$8)-INDEX($D57:$BL57,,$E$1))+INDEX($D57:$BL57,,$E$1),H$9/(INDEX(Roky_výhled,,H$8)-INDEX(Roky_výhled,,H$8-1))*(INDEX($BO57:$DW57,,H$8)-INDEX($BO57:$DW57,,H$8-1))+INDEX($BO57:$DW57,,H$8-1))</f>
        <v>0</v>
      </c>
      <c r="I57" s="173">
        <f ca="1">CHOOSE(I$6,SUMIFS(INDIRECT("EB[" &amp; I$12 &amp; "]"),EB[indic_nrg],$A56,EB[Nositel],$B57,EB[Výběr],1,EB[unit],"TJ"),INDEX($BO57:$DW57,,I$4),I$9/(INDEX(Roky_výhled,,I$8)-Last_Bil)*(INDEX($BO57:$DW57,,I$8)-INDEX($D57:$BL57,,$E$1))+INDEX($D57:$BL57,,$E$1),I$9/(INDEX(Roky_výhled,,I$8)-INDEX(Roky_výhled,,I$8-1))*(INDEX($BO57:$DW57,,I$8)-INDEX($BO57:$DW57,,I$8-1))+INDEX($BO57:$DW57,,I$8-1))</f>
        <v>0</v>
      </c>
      <c r="J57" s="173">
        <f ca="1">CHOOSE(J$6,SUMIFS(INDIRECT("EB[" &amp; J$12 &amp; "]"),EB[indic_nrg],$A56,EB[Nositel],$B57,EB[Výběr],1,EB[unit],"TJ"),INDEX($BO57:$DW57,,J$4),J$9/(INDEX(Roky_výhled,,J$8)-Last_Bil)*(INDEX($BO57:$DW57,,J$8)-INDEX($D57:$BL57,,$E$1))+INDEX($D57:$BL57,,$E$1),J$9/(INDEX(Roky_výhled,,J$8)-INDEX(Roky_výhled,,J$8-1))*(INDEX($BO57:$DW57,,J$8)-INDEX($BO57:$DW57,,J$8-1))+INDEX($BO57:$DW57,,J$8-1))</f>
        <v>0</v>
      </c>
      <c r="K57" s="173">
        <f ca="1">CHOOSE(K$6,SUMIFS(INDIRECT("EB[" &amp; K$12 &amp; "]"),EB[indic_nrg],$A56,EB[Nositel],$B57,EB[Výběr],1,EB[unit],"TJ"),INDEX($BO57:$DW57,,K$4),K$9/(INDEX(Roky_výhled,,K$8)-Last_Bil)*(INDEX($BO57:$DW57,,K$8)-INDEX($D57:$BL57,,$E$1))+INDEX($D57:$BL57,,$E$1),K$9/(INDEX(Roky_výhled,,K$8)-INDEX(Roky_výhled,,K$8-1))*(INDEX($BO57:$DW57,,K$8)-INDEX($BO57:$DW57,,K$8-1))+INDEX($BO57:$DW57,,K$8-1))</f>
        <v>0</v>
      </c>
      <c r="L57" s="173">
        <f ca="1">CHOOSE(L$6,SUMIFS(INDIRECT("EB[" &amp; L$12 &amp; "]"),EB[indic_nrg],$A56,EB[Nositel],$B57,EB[Výběr],1,EB[unit],"TJ"),INDEX($BO57:$DW57,,L$4),L$9/(INDEX(Roky_výhled,,L$8)-Last_Bil)*(INDEX($BO57:$DW57,,L$8)-INDEX($D57:$BL57,,$E$1))+INDEX($D57:$BL57,,$E$1),L$9/(INDEX(Roky_výhled,,L$8)-INDEX(Roky_výhled,,L$8-1))*(INDEX($BO57:$DW57,,L$8)-INDEX($BO57:$DW57,,L$8-1))+INDEX($BO57:$DW57,,L$8-1))</f>
        <v>0</v>
      </c>
      <c r="M57" s="173">
        <f ca="1">CHOOSE(M$6,SUMIFS(INDIRECT("EB[" &amp; M$12 &amp; "]"),EB[indic_nrg],$A56,EB[Nositel],$B57,EB[Výběr],1,EB[unit],"TJ"),INDEX($BO57:$DW57,,M$4),M$9/(INDEX(Roky_výhled,,M$8)-Last_Bil)*(INDEX($BO57:$DW57,,M$8)-INDEX($D57:$BL57,,$E$1))+INDEX($D57:$BL57,,$E$1),M$9/(INDEX(Roky_výhled,,M$8)-INDEX(Roky_výhled,,M$8-1))*(INDEX($BO57:$DW57,,M$8)-INDEX($BO57:$DW57,,M$8-1))+INDEX($BO57:$DW57,,M$8-1))</f>
        <v>0</v>
      </c>
      <c r="N57" s="173">
        <f ca="1">CHOOSE(N$6,SUMIFS(INDIRECT("EB[" &amp; N$12 &amp; "]"),EB[indic_nrg],$A56,EB[Nositel],$B57,EB[Výběr],1,EB[unit],"TJ"),INDEX($BO57:$DW57,,N$4),N$9/(INDEX(Roky_výhled,,N$8)-Last_Bil)*(INDEX($BO57:$DW57,,N$8)-INDEX($D57:$BL57,,$E$1))+INDEX($D57:$BL57,,$E$1),N$9/(INDEX(Roky_výhled,,N$8)-INDEX(Roky_výhled,,N$8-1))*(INDEX($BO57:$DW57,,N$8)-INDEX($BO57:$DW57,,N$8-1))+INDEX($BO57:$DW57,,N$8-1))</f>
        <v>0</v>
      </c>
      <c r="O57" s="173">
        <f ca="1">CHOOSE(O$6,SUMIFS(INDIRECT("EB[" &amp; O$12 &amp; "]"),EB[indic_nrg],$A56,EB[Nositel],$B57,EB[Výběr],1,EB[unit],"TJ"),INDEX($BO57:$DW57,,O$4),O$9/(INDEX(Roky_výhled,,O$8)-Last_Bil)*(INDEX($BO57:$DW57,,O$8)-INDEX($D57:$BL57,,$E$1))+INDEX($D57:$BL57,,$E$1),O$9/(INDEX(Roky_výhled,,O$8)-INDEX(Roky_výhled,,O$8-1))*(INDEX($BO57:$DW57,,O$8)-INDEX($BO57:$DW57,,O$8-1))+INDEX($BO57:$DW57,,O$8-1))</f>
        <v>0</v>
      </c>
      <c r="P57" s="173">
        <f ca="1">CHOOSE(P$6,SUMIFS(INDIRECT("EB[" &amp; P$12 &amp; "]"),EB[indic_nrg],$A56,EB[Nositel],$B57,EB[Výběr],1,EB[unit],"TJ"),INDEX($BO57:$DW57,,P$4),P$9/(INDEX(Roky_výhled,,P$8)-Last_Bil)*(INDEX($BO57:$DW57,,P$8)-INDEX($D57:$BL57,,$E$1))+INDEX($D57:$BL57,,$E$1),P$9/(INDEX(Roky_výhled,,P$8)-INDEX(Roky_výhled,,P$8-1))*(INDEX($BO57:$DW57,,P$8)-INDEX($BO57:$DW57,,P$8-1))+INDEX($BO57:$DW57,,P$8-1))</f>
        <v>0</v>
      </c>
      <c r="Q57" s="173">
        <f ca="1">CHOOSE(Q$6,SUMIFS(INDIRECT("EB[" &amp; Q$12 &amp; "]"),EB[indic_nrg],$A56,EB[Nositel],$B57,EB[Výběr],1,EB[unit],"TJ"),INDEX($BO57:$DW57,,Q$4),Q$9/(INDEX(Roky_výhled,,Q$8)-Last_Bil)*(INDEX($BO57:$DW57,,Q$8)-INDEX($D57:$BL57,,$E$1))+INDEX($D57:$BL57,,$E$1),Q$9/(INDEX(Roky_výhled,,Q$8)-INDEX(Roky_výhled,,Q$8-1))*(INDEX($BO57:$DW57,,Q$8)-INDEX($BO57:$DW57,,Q$8-1))+INDEX($BO57:$DW57,,Q$8-1))</f>
        <v>0</v>
      </c>
      <c r="R57" s="173">
        <f ca="1">CHOOSE(R$6,SUMIFS(INDIRECT("EB[" &amp; R$12 &amp; "]"),EB[indic_nrg],$A56,EB[Nositel],$B57,EB[Výběr],1,EB[unit],"TJ"),INDEX($BO57:$DW57,,R$4),R$9/(INDEX(Roky_výhled,,R$8)-Last_Bil)*(INDEX($BO57:$DW57,,R$8)-INDEX($D57:$BL57,,$E$1))+INDEX($D57:$BL57,,$E$1),R$9/(INDEX(Roky_výhled,,R$8)-INDEX(Roky_výhled,,R$8-1))*(INDEX($BO57:$DW57,,R$8)-INDEX($BO57:$DW57,,R$8-1))+INDEX($BO57:$DW57,,R$8-1))</f>
        <v>0</v>
      </c>
      <c r="S57" s="173">
        <f ca="1">CHOOSE(S$6,SUMIFS(INDIRECT("EB[" &amp; S$12 &amp; "]"),EB[indic_nrg],$A56,EB[Nositel],$B57,EB[Výběr],1,EB[unit],"TJ"),INDEX($BO57:$DW57,,S$4),S$9/(INDEX(Roky_výhled,,S$8)-Last_Bil)*(INDEX($BO57:$DW57,,S$8)-INDEX($D57:$BL57,,$E$1))+INDEX($D57:$BL57,,$E$1),S$9/(INDEX(Roky_výhled,,S$8)-INDEX(Roky_výhled,,S$8-1))*(INDEX($BO57:$DW57,,S$8)-INDEX($BO57:$DW57,,S$8-1))+INDEX($BO57:$DW57,,S$8-1))</f>
        <v>0</v>
      </c>
      <c r="T57" s="173">
        <f ca="1">CHOOSE(T$6,SUMIFS(INDIRECT("EB[" &amp; T$12 &amp; "]"),EB[indic_nrg],$A56,EB[Nositel],$B57,EB[Výběr],1,EB[unit],"TJ"),INDEX($BO57:$DW57,,T$4),T$9/(INDEX(Roky_výhled,,T$8)-Last_Bil)*(INDEX($BO57:$DW57,,T$8)-INDEX($D57:$BL57,,$E$1))+INDEX($D57:$BL57,,$E$1),T$9/(INDEX(Roky_výhled,,T$8)-INDEX(Roky_výhled,,T$8-1))*(INDEX($BO57:$DW57,,T$8)-INDEX($BO57:$DW57,,T$8-1))+INDEX($BO57:$DW57,,T$8-1))</f>
        <v>0</v>
      </c>
      <c r="U57" s="173">
        <f ca="1">CHOOSE(U$6,SUMIFS(INDIRECT("EB[" &amp; U$12 &amp; "]"),EB[indic_nrg],$A56,EB[Nositel],$B57,EB[Výběr],1,EB[unit],"TJ"),INDEX($BO57:$DW57,,U$4),U$9/(INDEX(Roky_výhled,,U$8)-Last_Bil)*(INDEX($BO57:$DW57,,U$8)-INDEX($D57:$BL57,,$E$1))+INDEX($D57:$BL57,,$E$1),U$9/(INDEX(Roky_výhled,,U$8)-INDEX(Roky_výhled,,U$8-1))*(INDEX($BO57:$DW57,,U$8)-INDEX($BO57:$DW57,,U$8-1))+INDEX($BO57:$DW57,,U$8-1))</f>
        <v>0</v>
      </c>
      <c r="V57" s="173">
        <f ca="1">CHOOSE(V$6,SUMIFS(INDIRECT("EB[" &amp; V$12 &amp; "]"),EB[indic_nrg],$A56,EB[Nositel],$B57,EB[Výběr],1,EB[unit],"TJ"),INDEX($BO57:$DW57,,V$4),V$9/(INDEX(Roky_výhled,,V$8)-Last_Bil)*(INDEX($BO57:$DW57,,V$8)-INDEX($D57:$BL57,,$E$1))+INDEX($D57:$BL57,,$E$1),V$9/(INDEX(Roky_výhled,,V$8)-INDEX(Roky_výhled,,V$8-1))*(INDEX($BO57:$DW57,,V$8)-INDEX($BO57:$DW57,,V$8-1))+INDEX($BO57:$DW57,,V$8-1))</f>
        <v>0</v>
      </c>
      <c r="W57" s="173">
        <f ca="1">CHOOSE(W$6,SUMIFS(INDIRECT("EB[" &amp; W$12 &amp; "]"),EB[indic_nrg],$A56,EB[Nositel],$B57,EB[Výběr],1,EB[unit],"TJ"),INDEX($BO57:$DW57,,W$4),W$9/(INDEX(Roky_výhled,,W$8)-Last_Bil)*(INDEX($BO57:$DW57,,W$8)-INDEX($D57:$BL57,,$E$1))+INDEX($D57:$BL57,,$E$1),W$9/(INDEX(Roky_výhled,,W$8)-INDEX(Roky_výhled,,W$8-1))*(INDEX($BO57:$DW57,,W$8)-INDEX($BO57:$DW57,,W$8-1))+INDEX($BO57:$DW57,,W$8-1))</f>
        <v>0</v>
      </c>
      <c r="X57" s="173">
        <f ca="1">CHOOSE(X$6,SUMIFS(INDIRECT("EB[" &amp; X$12 &amp; "]"),EB[indic_nrg],$A56,EB[Nositel],$B57,EB[Výběr],1,EB[unit],"TJ"),INDEX($BO57:$DW57,,X$4),X$9/(INDEX(Roky_výhled,,X$8)-Last_Bil)*(INDEX($BO57:$DW57,,X$8)-INDEX($D57:$BL57,,$E$1))+INDEX($D57:$BL57,,$E$1),X$9/(INDEX(Roky_výhled,,X$8)-INDEX(Roky_výhled,,X$8-1))*(INDEX($BO57:$DW57,,X$8)-INDEX($BO57:$DW57,,X$8-1))+INDEX($BO57:$DW57,,X$8-1))</f>
        <v>0</v>
      </c>
      <c r="Y57" s="173">
        <f ca="1">CHOOSE(Y$6,SUMIFS(INDIRECT("EB[" &amp; Y$12 &amp; "]"),EB[indic_nrg],$A56,EB[Nositel],$B57,EB[Výběr],1,EB[unit],"TJ"),INDEX($BO57:$DW57,,Y$4),Y$9/(INDEX(Roky_výhled,,Y$8)-Last_Bil)*(INDEX($BO57:$DW57,,Y$8)-INDEX($D57:$BL57,,$E$1))+INDEX($D57:$BL57,,$E$1),Y$9/(INDEX(Roky_výhled,,Y$8)-INDEX(Roky_výhled,,Y$8-1))*(INDEX($BO57:$DW57,,Y$8)-INDEX($BO57:$DW57,,Y$8-1))+INDEX($BO57:$DW57,,Y$8-1))</f>
        <v>0</v>
      </c>
      <c r="Z57" s="173">
        <f ca="1">CHOOSE(Z$6,SUMIFS(INDIRECT("EB[" &amp; Z$12 &amp; "]"),EB[indic_nrg],$A56,EB[Nositel],$B57,EB[Výběr],1,EB[unit],"TJ"),INDEX($BO57:$DW57,,Z$4),Z$9/(INDEX(Roky_výhled,,Z$8)-Last_Bil)*(INDEX($BO57:$DW57,,Z$8)-INDEX($D57:$BL57,,$E$1))+INDEX($D57:$BL57,,$E$1),Z$9/(INDEX(Roky_výhled,,Z$8)-INDEX(Roky_výhled,,Z$8-1))*(INDEX($BO57:$DW57,,Z$8)-INDEX($BO57:$DW57,,Z$8-1))+INDEX($BO57:$DW57,,Z$8-1))</f>
        <v>0</v>
      </c>
      <c r="AA57" s="173">
        <f ca="1">CHOOSE(AA$6,SUMIFS(INDIRECT("EB[" &amp; AA$12 &amp; "]"),EB[indic_nrg],$A56,EB[Nositel],$B57,EB[Výběr],1,EB[unit],"TJ"),INDEX($BO57:$DW57,,AA$4),AA$9/(INDEX(Roky_výhled,,AA$8)-Last_Bil)*(INDEX($BO57:$DW57,,AA$8)-INDEX($D57:$BL57,,$E$1))+INDEX($D57:$BL57,,$E$1),AA$9/(INDEX(Roky_výhled,,AA$8)-INDEX(Roky_výhled,,AA$8-1))*(INDEX($BO57:$DW57,,AA$8)-INDEX($BO57:$DW57,,AA$8-1))+INDEX($BO57:$DW57,,AA$8-1))</f>
        <v>0</v>
      </c>
      <c r="AB57" s="173">
        <f ca="1">CHOOSE(AB$6,SUMIFS(INDIRECT("EB[" &amp; AB$12 &amp; "]"),EB[indic_nrg],$A56,EB[Nositel],$B57,EB[Výběr],1,EB[unit],"TJ"),INDEX($BO57:$DW57,,AB$4),AB$9/(INDEX(Roky_výhled,,AB$8)-Last_Bil)*(INDEX($BO57:$DW57,,AB$8)-INDEX($D57:$BL57,,$E$1))+INDEX($D57:$BL57,,$E$1),AB$9/(INDEX(Roky_výhled,,AB$8)-INDEX(Roky_výhled,,AB$8-1))*(INDEX($BO57:$DW57,,AB$8)-INDEX($BO57:$DW57,,AB$8-1))+INDEX($BO57:$DW57,,AB$8-1))</f>
        <v>0</v>
      </c>
      <c r="AC57" s="173">
        <f ca="1">CHOOSE(AC$6,SUMIFS(INDIRECT("EB[" &amp; AC$12 &amp; "]"),EB[indic_nrg],$A56,EB[Nositel],$B57,EB[Výběr],1,EB[unit],"TJ"),INDEX($BO57:$DW57,,AC$4),AC$9/(INDEX(Roky_výhled,,AC$8)-Last_Bil)*(INDEX($BO57:$DW57,,AC$8)-INDEX($D57:$BL57,,$E$1))+INDEX($D57:$BL57,,$E$1),AC$9/(INDEX(Roky_výhled,,AC$8)-INDEX(Roky_výhled,,AC$8-1))*(INDEX($BO57:$DW57,,AC$8)-INDEX($BO57:$DW57,,AC$8-1))+INDEX($BO57:$DW57,,AC$8-1))</f>
        <v>0</v>
      </c>
      <c r="AD57" s="173">
        <f ca="1">CHOOSE(AD$6,SUMIFS(INDIRECT("EB[" &amp; AD$12 &amp; "]"),EB[indic_nrg],$A56,EB[Nositel],$B57,EB[Výběr],1,EB[unit],"TJ"),INDEX($BO57:$DW57,,AD$4),AD$9/(INDEX(Roky_výhled,,AD$8)-Last_Bil)*(INDEX($BO57:$DW57,,AD$8)-INDEX($D57:$BL57,,$E$1))+INDEX($D57:$BL57,,$E$1),AD$9/(INDEX(Roky_výhled,,AD$8)-INDEX(Roky_výhled,,AD$8-1))*(INDEX($BO57:$DW57,,AD$8)-INDEX($BO57:$DW57,,AD$8-1))+INDEX($BO57:$DW57,,AD$8-1))</f>
        <v>0</v>
      </c>
      <c r="AE57" s="173">
        <f ca="1">CHOOSE(AE$6,SUMIFS(INDIRECT("EB[" &amp; AE$12 &amp; "]"),EB[indic_nrg],$A56,EB[Nositel],$B57,EB[Výběr],1,EB[unit],"TJ"),INDEX($BO57:$DW57,,AE$4),AE$9/(INDEX(Roky_výhled,,AE$8)-Last_Bil)*(INDEX($BO57:$DW57,,AE$8)-INDEX($D57:$BL57,,$E$1))+INDEX($D57:$BL57,,$E$1),AE$9/(INDEX(Roky_výhled,,AE$8)-INDEX(Roky_výhled,,AE$8-1))*(INDEX($BO57:$DW57,,AE$8)-INDEX($BO57:$DW57,,AE$8-1))+INDEX($BO57:$DW57,,AE$8-1))</f>
        <v>0</v>
      </c>
      <c r="AF57" s="173">
        <f ca="1">CHOOSE(AF$6,SUMIFS(INDIRECT("EB[" &amp; AF$12 &amp; "]"),EB[indic_nrg],$A56,EB[Nositel],$B57,EB[Výběr],1,EB[unit],"TJ"),INDEX($BO57:$DW57,,AF$4),AF$9/(INDEX(Roky_výhled,,AF$8)-Last_Bil)*(INDEX($BO57:$DW57,,AF$8)-INDEX($D57:$BL57,,$E$1))+INDEX($D57:$BL57,,$E$1),AF$9/(INDEX(Roky_výhled,,AF$8)-INDEX(Roky_výhled,,AF$8-1))*(INDEX($BO57:$DW57,,AF$8)-INDEX($BO57:$DW57,,AF$8-1))+INDEX($BO57:$DW57,,AF$8-1))</f>
        <v>0</v>
      </c>
      <c r="AG57" s="173">
        <f ca="1">CHOOSE(AG$6,SUMIFS(INDIRECT("EB[" &amp; AG$12 &amp; "]"),EB[indic_nrg],$A56,EB[Nositel],$B57,EB[Výběr],1,EB[unit],"TJ"),INDEX($BO57:$DW57,,AG$4),AG$9/(INDEX(Roky_výhled,,AG$8)-Last_Bil)*(INDEX($BO57:$DW57,,AG$8)-INDEX($D57:$BL57,,$E$1))+INDEX($D57:$BL57,,$E$1),AG$9/(INDEX(Roky_výhled,,AG$8)-INDEX(Roky_výhled,,AG$8-1))*(INDEX($BO57:$DW57,,AG$8)-INDEX($BO57:$DW57,,AG$8-1))+INDEX($BO57:$DW57,,AG$8-1))</f>
        <v>0</v>
      </c>
      <c r="AH57" s="173">
        <f ca="1">CHOOSE(AH$6,SUMIFS(INDIRECT("EB[" &amp; AH$12 &amp; "]"),EB[indic_nrg],$A56,EB[Nositel],$B57,EB[Výběr],1,EB[unit],"TJ"),INDEX($BO57:$DW57,,AH$4),AH$9/(INDEX(Roky_výhled,,AH$8)-Last_Bil)*(INDEX($BO57:$DW57,,AH$8)-INDEX($D57:$BL57,,$E$1))+INDEX($D57:$BL57,,$E$1),AH$9/(INDEX(Roky_výhled,,AH$8)-INDEX(Roky_výhled,,AH$8-1))*(INDEX($BO57:$DW57,,AH$8)-INDEX($BO57:$DW57,,AH$8-1))+INDEX($BO57:$DW57,,AH$8-1))</f>
        <v>0</v>
      </c>
      <c r="AI57" s="173">
        <f ca="1">CHOOSE(AI$6,SUMIFS(INDIRECT("EB[" &amp; AI$12 &amp; "]"),EB[indic_nrg],$A56,EB[Nositel],$B57,EB[Výběr],1,EB[unit],"TJ"),INDEX($BO57:$DW57,,AI$4),AI$9/(INDEX(Roky_výhled,,AI$8)-Last_Bil)*(INDEX($BO57:$DW57,,AI$8)-INDEX($D57:$BL57,,$E$1))+INDEX($D57:$BL57,,$E$1),AI$9/(INDEX(Roky_výhled,,AI$8)-INDEX(Roky_výhled,,AI$8-1))*(INDEX($BO57:$DW57,,AI$8)-INDEX($BO57:$DW57,,AI$8-1))+INDEX($BO57:$DW57,,AI$8-1))</f>
        <v>0</v>
      </c>
      <c r="AJ57" s="173">
        <f ca="1">CHOOSE(AJ$6,SUMIFS(INDIRECT("EB[" &amp; AJ$12 &amp; "]"),EB[indic_nrg],$A56,EB[Nositel],$B57,EB[Výběr],1,EB[unit],"TJ"),INDEX($BO57:$DW57,,AJ$4),AJ$9/(INDEX(Roky_výhled,,AJ$8)-Last_Bil)*(INDEX($BO57:$DW57,,AJ$8)-INDEX($D57:$BL57,,$E$1))+INDEX($D57:$BL57,,$E$1),AJ$9/(INDEX(Roky_výhled,,AJ$8)-INDEX(Roky_výhled,,AJ$8-1))*(INDEX($BO57:$DW57,,AJ$8)-INDEX($BO57:$DW57,,AJ$8-1))+INDEX($BO57:$DW57,,AJ$8-1))</f>
        <v>0</v>
      </c>
      <c r="AK57" s="173">
        <f ca="1">CHOOSE(AK$6,SUMIFS(INDIRECT("EB[" &amp; AK$12 &amp; "]"),EB[indic_nrg],$A56,EB[Nositel],$B57,EB[Výběr],1,EB[unit],"TJ"),INDEX($BO57:$DW57,,AK$4),AK$9/(INDEX(Roky_výhled,,AK$8)-Last_Bil)*(INDEX($BO57:$DW57,,AK$8)-INDEX($D57:$BL57,,$E$1))+INDEX($D57:$BL57,,$E$1),AK$9/(INDEX(Roky_výhled,,AK$8)-INDEX(Roky_výhled,,AK$8-1))*(INDEX($BO57:$DW57,,AK$8)-INDEX($BO57:$DW57,,AK$8-1))+INDEX($BO57:$DW57,,AK$8-1))</f>
        <v>0</v>
      </c>
      <c r="AL57" s="173">
        <f ca="1">CHOOSE(AL$6,SUMIFS(INDIRECT("EB[" &amp; AL$12 &amp; "]"),EB[indic_nrg],$A56,EB[Nositel],$B57,EB[Výběr],1,EB[unit],"TJ"),INDEX($BO57:$DW57,,AL$4),AL$9/(INDEX(Roky_výhled,,AL$8)-Last_Bil)*(INDEX($BO57:$DW57,,AL$8)-INDEX($D57:$BL57,,$E$1))+INDEX($D57:$BL57,,$E$1),AL$9/(INDEX(Roky_výhled,,AL$8)-INDEX(Roky_výhled,,AL$8-1))*(INDEX($BO57:$DW57,,AL$8)-INDEX($BO57:$DW57,,AL$8-1))+INDEX($BO57:$DW57,,AL$8-1))</f>
        <v>0</v>
      </c>
      <c r="AM57" s="173">
        <f ca="1">CHOOSE(AM$6,SUMIFS(INDIRECT("EB[" &amp; AM$12 &amp; "]"),EB[indic_nrg],$A56,EB[Nositel],$B57,EB[Výběr],1,EB[unit],"TJ"),INDEX($BO57:$DW57,,AM$4),AM$9/(INDEX(Roky_výhled,,AM$8)-Last_Bil)*(INDEX($BO57:$DW57,,AM$8)-INDEX($D57:$BL57,,$E$1))+INDEX($D57:$BL57,,$E$1),AM$9/(INDEX(Roky_výhled,,AM$8)-INDEX(Roky_výhled,,AM$8-1))*(INDEX($BO57:$DW57,,AM$8)-INDEX($BO57:$DW57,,AM$8-1))+INDEX($BO57:$DW57,,AM$8-1))</f>
        <v>0</v>
      </c>
      <c r="AN57" s="173">
        <f ca="1">CHOOSE(AN$6,SUMIFS(INDIRECT("EB[" &amp; AN$12 &amp; "]"),EB[indic_nrg],$A56,EB[Nositel],$B57,EB[Výběr],1,EB[unit],"TJ"),INDEX($BO57:$DW57,,AN$4),AN$9/(INDEX(Roky_výhled,,AN$8)-Last_Bil)*(INDEX($BO57:$DW57,,AN$8)-INDEX($D57:$BL57,,$E$1))+INDEX($D57:$BL57,,$E$1),AN$9/(INDEX(Roky_výhled,,AN$8)-INDEX(Roky_výhled,,AN$8-1))*(INDEX($BO57:$DW57,,AN$8)-INDEX($BO57:$DW57,,AN$8-1))+INDEX($BO57:$DW57,,AN$8-1))</f>
        <v>0</v>
      </c>
      <c r="AO57" s="173">
        <f ca="1">CHOOSE(AO$6,SUMIFS(INDIRECT("EB[" &amp; AO$12 &amp; "]"),EB[indic_nrg],$A56,EB[Nositel],$B57,EB[Výběr],1,EB[unit],"TJ"),INDEX($BO57:$DW57,,AO$4),AO$9/(INDEX(Roky_výhled,,AO$8)-Last_Bil)*(INDEX($BO57:$DW57,,AO$8)-INDEX($D57:$BL57,,$E$1))+INDEX($D57:$BL57,,$E$1),AO$9/(INDEX(Roky_výhled,,AO$8)-INDEX(Roky_výhled,,AO$8-1))*(INDEX($BO57:$DW57,,AO$8)-INDEX($BO57:$DW57,,AO$8-1))+INDEX($BO57:$DW57,,AO$8-1))</f>
        <v>0</v>
      </c>
      <c r="AP57" s="173">
        <f ca="1">CHOOSE(AP$6,SUMIFS(INDIRECT("EB[" &amp; AP$12 &amp; "]"),EB[indic_nrg],$A56,EB[Nositel],$B57,EB[Výběr],1,EB[unit],"TJ"),INDEX($BO57:$DW57,,AP$4),AP$9/(INDEX(Roky_výhled,,AP$8)-Last_Bil)*(INDEX($BO57:$DW57,,AP$8)-INDEX($D57:$BL57,,$E$1))+INDEX($D57:$BL57,,$E$1),AP$9/(INDEX(Roky_výhled,,AP$8)-INDEX(Roky_výhled,,AP$8-1))*(INDEX($BO57:$DW57,,AP$8)-INDEX($BO57:$DW57,,AP$8-1))+INDEX($BO57:$DW57,,AP$8-1))</f>
        <v>0</v>
      </c>
      <c r="AQ57" s="173">
        <f ca="1">CHOOSE(AQ$6,SUMIFS(INDIRECT("EB[" &amp; AQ$12 &amp; "]"),EB[indic_nrg],$A56,EB[Nositel],$B57,EB[Výběr],1,EB[unit],"TJ"),INDEX($BO57:$DW57,,AQ$4),AQ$9/(INDEX(Roky_výhled,,AQ$8)-Last_Bil)*(INDEX($BO57:$DW57,,AQ$8)-INDEX($D57:$BL57,,$E$1))+INDEX($D57:$BL57,,$E$1),AQ$9/(INDEX(Roky_výhled,,AQ$8)-INDEX(Roky_výhled,,AQ$8-1))*(INDEX($BO57:$DW57,,AQ$8)-INDEX($BO57:$DW57,,AQ$8-1))+INDEX($BO57:$DW57,,AQ$8-1))</f>
        <v>0</v>
      </c>
      <c r="AR57" s="173">
        <f ca="1">CHOOSE(AR$6,SUMIFS(INDIRECT("EB[" &amp; AR$12 &amp; "]"),EB[indic_nrg],$A56,EB[Nositel],$B57,EB[Výběr],1,EB[unit],"TJ"),INDEX($BO57:$DW57,,AR$4),AR$9/(INDEX(Roky_výhled,,AR$8)-Last_Bil)*(INDEX($BO57:$DW57,,AR$8)-INDEX($D57:$BL57,,$E$1))+INDEX($D57:$BL57,,$E$1),AR$9/(INDEX(Roky_výhled,,AR$8)-INDEX(Roky_výhled,,AR$8-1))*(INDEX($BO57:$DW57,,AR$8)-INDEX($BO57:$DW57,,AR$8-1))+INDEX($BO57:$DW57,,AR$8-1))</f>
        <v>0</v>
      </c>
      <c r="AS57" s="173">
        <f ca="1">CHOOSE(AS$6,SUMIFS(INDIRECT("EB[" &amp; AS$12 &amp; "]"),EB[indic_nrg],$A56,EB[Nositel],$B57,EB[Výběr],1,EB[unit],"TJ"),INDEX($BO57:$DW57,,AS$4),AS$9/(INDEX(Roky_výhled,,AS$8)-Last_Bil)*(INDEX($BO57:$DW57,,AS$8)-INDEX($D57:$BL57,,$E$1))+INDEX($D57:$BL57,,$E$1),AS$9/(INDEX(Roky_výhled,,AS$8)-INDEX(Roky_výhled,,AS$8-1))*(INDEX($BO57:$DW57,,AS$8)-INDEX($BO57:$DW57,,AS$8-1))+INDEX($BO57:$DW57,,AS$8-1))</f>
        <v>0</v>
      </c>
      <c r="AT57" s="173">
        <f ca="1">CHOOSE(AT$6,SUMIFS(INDIRECT("EB[" &amp; AT$12 &amp; "]"),EB[indic_nrg],$A56,EB[Nositel],$B57,EB[Výběr],1,EB[unit],"TJ"),INDEX($BO57:$DW57,,AT$4),AT$9/(INDEX(Roky_výhled,,AT$8)-Last_Bil)*(INDEX($BO57:$DW57,,AT$8)-INDEX($D57:$BL57,,$E$1))+INDEX($D57:$BL57,,$E$1),AT$9/(INDEX(Roky_výhled,,AT$8)-INDEX(Roky_výhled,,AT$8-1))*(INDEX($BO57:$DW57,,AT$8)-INDEX($BO57:$DW57,,AT$8-1))+INDEX($BO57:$DW57,,AT$8-1))</f>
        <v>0</v>
      </c>
      <c r="AU57" s="173">
        <f ca="1">CHOOSE(AU$6,SUMIFS(INDIRECT("EB[" &amp; AU$12 &amp; "]"),EB[indic_nrg],$A56,EB[Nositel],$B57,EB[Výběr],1,EB[unit],"TJ"),INDEX($BO57:$DW57,,AU$4),AU$9/(INDEX(Roky_výhled,,AU$8)-Last_Bil)*(INDEX($BO57:$DW57,,AU$8)-INDEX($D57:$BL57,,$E$1))+INDEX($D57:$BL57,,$E$1),AU$9/(INDEX(Roky_výhled,,AU$8)-INDEX(Roky_výhled,,AU$8-1))*(INDEX($BO57:$DW57,,AU$8)-INDEX($BO57:$DW57,,AU$8-1))+INDEX($BO57:$DW57,,AU$8-1))</f>
        <v>0</v>
      </c>
      <c r="AV57" s="173">
        <f ca="1">CHOOSE(AV$6,SUMIFS(INDIRECT("EB[" &amp; AV$12 &amp; "]"),EB[indic_nrg],$A56,EB[Nositel],$B57,EB[Výběr],1,EB[unit],"TJ"),INDEX($BO57:$DW57,,AV$4),AV$9/(INDEX(Roky_výhled,,AV$8)-Last_Bil)*(INDEX($BO57:$DW57,,AV$8)-INDEX($D57:$BL57,,$E$1))+INDEX($D57:$BL57,,$E$1),AV$9/(INDEX(Roky_výhled,,AV$8)-INDEX(Roky_výhled,,AV$8-1))*(INDEX($BO57:$DW57,,AV$8)-INDEX($BO57:$DW57,,AV$8-1))+INDEX($BO57:$DW57,,AV$8-1))</f>
        <v>0</v>
      </c>
      <c r="AW57" s="173">
        <f ca="1">CHOOSE(AW$6,SUMIFS(INDIRECT("EB[" &amp; AW$12 &amp; "]"),EB[indic_nrg],$A56,EB[Nositel],$B57,EB[Výběr],1,EB[unit],"TJ"),INDEX($BO57:$DW57,,AW$4),AW$9/(INDEX(Roky_výhled,,AW$8)-Last_Bil)*(INDEX($BO57:$DW57,,AW$8)-INDEX($D57:$BL57,,$E$1))+INDEX($D57:$BL57,,$E$1),AW$9/(INDEX(Roky_výhled,,AW$8)-INDEX(Roky_výhled,,AW$8-1))*(INDEX($BO57:$DW57,,AW$8)-INDEX($BO57:$DW57,,AW$8-1))+INDEX($BO57:$DW57,,AW$8-1))</f>
        <v>0</v>
      </c>
      <c r="AX57" s="173">
        <f ca="1">CHOOSE(AX$6,SUMIFS(INDIRECT("EB[" &amp; AX$12 &amp; "]"),EB[indic_nrg],$A56,EB[Nositel],$B57,EB[Výběr],1,EB[unit],"TJ"),INDEX($BO57:$DW57,,AX$4),AX$9/(INDEX(Roky_výhled,,AX$8)-Last_Bil)*(INDEX($BO57:$DW57,,AX$8)-INDEX($D57:$BL57,,$E$1))+INDEX($D57:$BL57,,$E$1),AX$9/(INDEX(Roky_výhled,,AX$8)-INDEX(Roky_výhled,,AX$8-1))*(INDEX($BO57:$DW57,,AX$8)-INDEX($BO57:$DW57,,AX$8-1))+INDEX($BO57:$DW57,,AX$8-1))</f>
        <v>0</v>
      </c>
      <c r="AY57" s="173">
        <f ca="1">CHOOSE(AY$6,SUMIFS(INDIRECT("EB[" &amp; AY$12 &amp; "]"),EB[indic_nrg],$A56,EB[Nositel],$B57,EB[Výběr],1,EB[unit],"TJ"),INDEX($BO57:$DW57,,AY$4),AY$9/(INDEX(Roky_výhled,,AY$8)-Last_Bil)*(INDEX($BO57:$DW57,,AY$8)-INDEX($D57:$BL57,,$E$1))+INDEX($D57:$BL57,,$E$1),AY$9/(INDEX(Roky_výhled,,AY$8)-INDEX(Roky_výhled,,AY$8-1))*(INDEX($BO57:$DW57,,AY$8)-INDEX($BO57:$DW57,,AY$8-1))+INDEX($BO57:$DW57,,AY$8-1))</f>
        <v>0</v>
      </c>
      <c r="AZ57" s="173">
        <f ca="1">CHOOSE(AZ$6,SUMIFS(INDIRECT("EB[" &amp; AZ$12 &amp; "]"),EB[indic_nrg],$A56,EB[Nositel],$B57,EB[Výběr],1,EB[unit],"TJ"),INDEX($BO57:$DW57,,AZ$4),AZ$9/(INDEX(Roky_výhled,,AZ$8)-Last_Bil)*(INDEX($BO57:$DW57,,AZ$8)-INDEX($D57:$BL57,,$E$1))+INDEX($D57:$BL57,,$E$1),AZ$9/(INDEX(Roky_výhled,,AZ$8)-INDEX(Roky_výhled,,AZ$8-1))*(INDEX($BO57:$DW57,,AZ$8)-INDEX($BO57:$DW57,,AZ$8-1))+INDEX($BO57:$DW57,,AZ$8-1))</f>
        <v>0</v>
      </c>
      <c r="BA57" s="173">
        <f ca="1">CHOOSE(BA$6,SUMIFS(INDIRECT("EB[" &amp; BA$12 &amp; "]"),EB[indic_nrg],$A56,EB[Nositel],$B57,EB[Výběr],1,EB[unit],"TJ"),INDEX($BO57:$DW57,,BA$4),BA$9/(INDEX(Roky_výhled,,BA$8)-Last_Bil)*(INDEX($BO57:$DW57,,BA$8)-INDEX($D57:$BL57,,$E$1))+INDEX($D57:$BL57,,$E$1),BA$9/(INDEX(Roky_výhled,,BA$8)-INDEX(Roky_výhled,,BA$8-1))*(INDEX($BO57:$DW57,,BA$8)-INDEX($BO57:$DW57,,BA$8-1))+INDEX($BO57:$DW57,,BA$8-1))</f>
        <v>0</v>
      </c>
      <c r="BB57" s="173">
        <f ca="1">CHOOSE(BB$6,SUMIFS(INDIRECT("EB[" &amp; BB$12 &amp; "]"),EB[indic_nrg],$A56,EB[Nositel],$B57,EB[Výběr],1,EB[unit],"TJ"),INDEX($BO57:$DW57,,BB$4),BB$9/(INDEX(Roky_výhled,,BB$8)-Last_Bil)*(INDEX($BO57:$DW57,,BB$8)-INDEX($D57:$BL57,,$E$1))+INDEX($D57:$BL57,,$E$1),BB$9/(INDEX(Roky_výhled,,BB$8)-INDEX(Roky_výhled,,BB$8-1))*(INDEX($BO57:$DW57,,BB$8)-INDEX($BO57:$DW57,,BB$8-1))+INDEX($BO57:$DW57,,BB$8-1))</f>
        <v>0</v>
      </c>
      <c r="BC57" s="173">
        <f ca="1">CHOOSE(BC$6,SUMIFS(INDIRECT("EB[" &amp; BC$12 &amp; "]"),EB[indic_nrg],$A56,EB[Nositel],$B57,EB[Výběr],1,EB[unit],"TJ"),INDEX($BO57:$DW57,,BC$4),BC$9/(INDEX(Roky_výhled,,BC$8)-Last_Bil)*(INDEX($BO57:$DW57,,BC$8)-INDEX($D57:$BL57,,$E$1))+INDEX($D57:$BL57,,$E$1),BC$9/(INDEX(Roky_výhled,,BC$8)-INDEX(Roky_výhled,,BC$8-1))*(INDEX($BO57:$DW57,,BC$8)-INDEX($BO57:$DW57,,BC$8-1))+INDEX($BO57:$DW57,,BC$8-1))</f>
        <v>0</v>
      </c>
      <c r="BD57" s="173">
        <f ca="1">CHOOSE(BD$6,SUMIFS(INDIRECT("EB[" &amp; BD$12 &amp; "]"),EB[indic_nrg],$A56,EB[Nositel],$B57,EB[Výběr],1,EB[unit],"TJ"),INDEX($BO57:$DW57,,BD$4),BD$9/(INDEX(Roky_výhled,,BD$8)-Last_Bil)*(INDEX($BO57:$DW57,,BD$8)-INDEX($D57:$BL57,,$E$1))+INDEX($D57:$BL57,,$E$1),BD$9/(INDEX(Roky_výhled,,BD$8)-INDEX(Roky_výhled,,BD$8-1))*(INDEX($BO57:$DW57,,BD$8)-INDEX($BO57:$DW57,,BD$8-1))+INDEX($BO57:$DW57,,BD$8-1))</f>
        <v>0</v>
      </c>
      <c r="BE57" s="173">
        <f ca="1">CHOOSE(BE$6,SUMIFS(INDIRECT("EB[" &amp; BE$12 &amp; "]"),EB[indic_nrg],$A56,EB[Nositel],$B57,EB[Výběr],1,EB[unit],"TJ"),INDEX($BO57:$DW57,,BE$4),BE$9/(INDEX(Roky_výhled,,BE$8)-Last_Bil)*(INDEX($BO57:$DW57,,BE$8)-INDEX($D57:$BL57,,$E$1))+INDEX($D57:$BL57,,$E$1),BE$9/(INDEX(Roky_výhled,,BE$8)-INDEX(Roky_výhled,,BE$8-1))*(INDEX($BO57:$DW57,,BE$8)-INDEX($BO57:$DW57,,BE$8-1))+INDEX($BO57:$DW57,,BE$8-1))</f>
        <v>0</v>
      </c>
      <c r="BF57" s="173">
        <f ca="1">CHOOSE(BF$6,SUMIFS(INDIRECT("EB[" &amp; BF$12 &amp; "]"),EB[indic_nrg],$A56,EB[Nositel],$B57,EB[Výběr],1,EB[unit],"TJ"),INDEX($BO57:$DW57,,BF$4),BF$9/(INDEX(Roky_výhled,,BF$8)-Last_Bil)*(INDEX($BO57:$DW57,,BF$8)-INDEX($D57:$BL57,,$E$1))+INDEX($D57:$BL57,,$E$1),BF$9/(INDEX(Roky_výhled,,BF$8)-INDEX(Roky_výhled,,BF$8-1))*(INDEX($BO57:$DW57,,BF$8)-INDEX($BO57:$DW57,,BF$8-1))+INDEX($BO57:$DW57,,BF$8-1))</f>
        <v>0</v>
      </c>
      <c r="BG57" s="173">
        <f ca="1">CHOOSE(BG$6,SUMIFS(INDIRECT("EB[" &amp; BG$12 &amp; "]"),EB[indic_nrg],$A56,EB[Nositel],$B57,EB[Výběr],1,EB[unit],"TJ"),INDEX($BO57:$DW57,,BG$4),BG$9/(INDEX(Roky_výhled,,BG$8)-Last_Bil)*(INDEX($BO57:$DW57,,BG$8)-INDEX($D57:$BL57,,$E$1))+INDEX($D57:$BL57,,$E$1),BG$9/(INDEX(Roky_výhled,,BG$8)-INDEX(Roky_výhled,,BG$8-1))*(INDEX($BO57:$DW57,,BG$8)-INDEX($BO57:$DW57,,BG$8-1))+INDEX($BO57:$DW57,,BG$8-1))</f>
        <v>0</v>
      </c>
      <c r="BH57" s="173">
        <f ca="1">CHOOSE(BH$6,SUMIFS(INDIRECT("EB[" &amp; BH$12 &amp; "]"),EB[indic_nrg],$A56,EB[Nositel],$B57,EB[Výběr],1,EB[unit],"TJ"),INDEX($BO57:$DW57,,BH$4),BH$9/(INDEX(Roky_výhled,,BH$8)-Last_Bil)*(INDEX($BO57:$DW57,,BH$8)-INDEX($D57:$BL57,,$E$1))+INDEX($D57:$BL57,,$E$1),BH$9/(INDEX(Roky_výhled,,BH$8)-INDEX(Roky_výhled,,BH$8-1))*(INDEX($BO57:$DW57,,BH$8)-INDEX($BO57:$DW57,,BH$8-1))+INDEX($BO57:$DW57,,BH$8-1))</f>
        <v>0</v>
      </c>
      <c r="BI57" s="173">
        <f ca="1">CHOOSE(BI$6,SUMIFS(INDIRECT("EB[" &amp; BI$12 &amp; "]"),EB[indic_nrg],$A56,EB[Nositel],$B57,EB[Výběr],1,EB[unit],"TJ"),INDEX($BO57:$DW57,,BI$4),BI$9/(INDEX(Roky_výhled,,BI$8)-Last_Bil)*(INDEX($BO57:$DW57,,BI$8)-INDEX($D57:$BL57,,$E$1))+INDEX($D57:$BL57,,$E$1),BI$9/(INDEX(Roky_výhled,,BI$8)-INDEX(Roky_výhled,,BI$8-1))*(INDEX($BO57:$DW57,,BI$8)-INDEX($BO57:$DW57,,BI$8-1))+INDEX($BO57:$DW57,,BI$8-1))</f>
        <v>0</v>
      </c>
      <c r="BJ57" s="173">
        <f ca="1">CHOOSE(BJ$6,SUMIFS(INDIRECT("EB[" &amp; BJ$12 &amp; "]"),EB[indic_nrg],$A56,EB[Nositel],$B57,EB[Výběr],1,EB[unit],"TJ"),INDEX($BO57:$DW57,,BJ$4),BJ$9/(INDEX(Roky_výhled,,BJ$8)-Last_Bil)*(INDEX($BO57:$DW57,,BJ$8)-INDEX($D57:$BL57,,$E$1))+INDEX($D57:$BL57,,$E$1),BJ$9/(INDEX(Roky_výhled,,BJ$8)-INDEX(Roky_výhled,,BJ$8-1))*(INDEX($BO57:$DW57,,BJ$8)-INDEX($BO57:$DW57,,BJ$8-1))+INDEX($BO57:$DW57,,BJ$8-1))</f>
        <v>0</v>
      </c>
      <c r="BK57" s="173">
        <f ca="1">CHOOSE(BK$6,SUMIFS(INDIRECT("EB[" &amp; BK$12 &amp; "]"),EB[indic_nrg],$A56,EB[Nositel],$B57,EB[Výběr],1,EB[unit],"TJ"),INDEX($BO57:$DW57,,BK$4),BK$9/(INDEX(Roky_výhled,,BK$8)-Last_Bil)*(INDEX($BO57:$DW57,,BK$8)-INDEX($D57:$BL57,,$E$1))+INDEX($D57:$BL57,,$E$1),BK$9/(INDEX(Roky_výhled,,BK$8)-INDEX(Roky_výhled,,BK$8-1))*(INDEX($BO57:$DW57,,BK$8)-INDEX($BO57:$DW57,,BK$8-1))+INDEX($BO57:$DW57,,BK$8-1))</f>
        <v>0</v>
      </c>
      <c r="BL57" s="174">
        <f ca="1">CHOOSE(BL$6,SUMIFS(INDIRECT("EB[" &amp; BL$12 &amp; "]"),EB[indic_nrg],$A56,EB[Nositel],$B57,EB[Výběr],1,EB[unit],"TJ"),INDEX($BO57:$DW57,,BL$4),BL$9/(INDEX(Roky_výhled,,BL$8)-Last_Bil)*(INDEX($BO57:$DW57,,BL$8)-INDEX($D57:$BL57,,$E$1))+INDEX($D57:$BL57,,$E$1),BL$9/(INDEX(Roky_výhled,,BL$8)-INDEX(Roky_výhled,,BL$8-1))*(INDEX($BO57:$DW57,,BL$8)-INDEX($BO57:$DW57,,BL$8-1))+INDEX($BO57:$DW57,,BL$8-1))</f>
        <v>0</v>
      </c>
      <c r="BM57"/>
      <c r="BN57" s="221" t="str">
        <f t="shared" si="161"/>
        <v>Letecký benzín</v>
      </c>
      <c r="BO57" s="285">
        <v>0</v>
      </c>
      <c r="BP57" s="286">
        <v>0</v>
      </c>
      <c r="BQ57" s="286">
        <v>0</v>
      </c>
      <c r="BR57" s="286">
        <v>0</v>
      </c>
      <c r="BS57" s="286">
        <v>0</v>
      </c>
      <c r="BT57" s="286">
        <v>0</v>
      </c>
      <c r="BU57" s="286">
        <v>0</v>
      </c>
      <c r="BV57" s="286">
        <v>0</v>
      </c>
      <c r="BW57" s="286">
        <v>0</v>
      </c>
      <c r="BX57" s="286">
        <v>0</v>
      </c>
      <c r="BY57" s="287">
        <v>0</v>
      </c>
      <c r="BZ57" s="281"/>
      <c r="CA57" s="281"/>
      <c r="CB57" s="281"/>
      <c r="CC57" s="281"/>
      <c r="CD57" s="281"/>
      <c r="CE57" s="281"/>
      <c r="CF57" s="281"/>
      <c r="CG57" s="281"/>
      <c r="CH57" s="281"/>
      <c r="CI57" s="281"/>
      <c r="CJ57" s="281"/>
      <c r="CK57" s="281"/>
      <c r="CL57" s="281"/>
      <c r="CM57" s="281"/>
      <c r="CN57" s="281"/>
      <c r="CO57" s="281"/>
      <c r="CP57" s="281"/>
      <c r="CQ57" s="281"/>
      <c r="CR57" s="281"/>
      <c r="CS57" s="281"/>
      <c r="CT57" s="281"/>
      <c r="CU57" s="281"/>
      <c r="CV57" s="281"/>
      <c r="CW57" s="281"/>
      <c r="CX57" s="281"/>
      <c r="CY57" s="281"/>
      <c r="CZ57" s="281"/>
      <c r="DA57" s="281"/>
      <c r="DB57" s="281"/>
      <c r="DC57" s="281"/>
      <c r="DD57" s="281"/>
      <c r="DE57" s="281"/>
      <c r="DF57" s="281"/>
      <c r="DG57" s="281"/>
      <c r="DH57" s="281"/>
      <c r="DI57" s="281"/>
      <c r="DJ57" s="281"/>
      <c r="DK57" s="281"/>
      <c r="DL57" s="281"/>
      <c r="DM57" s="281"/>
      <c r="DN57" s="281"/>
      <c r="DO57" s="281"/>
      <c r="DP57" s="281"/>
      <c r="DQ57" s="281"/>
      <c r="DR57" s="281"/>
      <c r="DS57" s="281"/>
      <c r="DT57" s="281"/>
      <c r="DU57" s="281"/>
      <c r="DV57" s="281"/>
      <c r="DW57" s="281"/>
    </row>
    <row r="58" spans="1:127" s="196" customFormat="1" x14ac:dyDescent="0.25">
      <c r="A58" s="196" t="str">
        <f t="shared" si="162"/>
        <v>B_101900</v>
      </c>
      <c r="B58" t="s">
        <v>2962</v>
      </c>
      <c r="C58" s="179" t="str">
        <f t="shared" si="160"/>
        <v>Benzín</v>
      </c>
      <c r="D58" s="215">
        <f ca="1">CHOOSE(D$6,SUMIFS(INDIRECT("EB[" &amp; D$12 &amp; "]"),EB[indic_nrg],$A57,EB[Nositel],$B58,EB[Výběr],1,EB[unit],"TJ"),INDEX($BO58:$DW58,,D$4),D$9/(INDEX(Roky_výhled,,D$8)-Last_Bil)*(INDEX($BO58:$DW58,,D$8)-INDEX($D58:$BL58,,$E$1))+INDEX($D58:$BL58,,$E$1),D$9/(INDEX(Roky_výhled,,D$8)-INDEX(Roky_výhled,,D$8-1))*(INDEX($BO58:$DW58,,D$8)-INDEX($BO58:$DW58,,D$8-1))+INDEX($BO58:$DW58,,D$8-1))</f>
        <v>0</v>
      </c>
      <c r="E58" s="173">
        <f ca="1">CHOOSE(E$6,SUMIFS(INDIRECT("EB[" &amp; E$12 &amp; "]"),EB[indic_nrg],$A57,EB[Nositel],$B58,EB[Výběr],1,EB[unit],"TJ"),INDEX($BO58:$DW58,,E$4),E$9/(INDEX(Roky_výhled,,E$8)-Last_Bil)*(INDEX($BO58:$DW58,,E$8)-INDEX($D58:$BL58,,$E$1))+INDEX($D58:$BL58,,$E$1),E$9/(INDEX(Roky_výhled,,E$8)-INDEX(Roky_výhled,,E$8-1))*(INDEX($BO58:$DW58,,E$8)-INDEX($BO58:$DW58,,E$8-1))+INDEX($BO58:$DW58,,E$8-1))</f>
        <v>0</v>
      </c>
      <c r="F58" s="173">
        <f ca="1">CHOOSE(F$6,SUMIFS(INDIRECT("EB[" &amp; F$12 &amp; "]"),EB[indic_nrg],$A57,EB[Nositel],$B58,EB[Výběr],1,EB[unit],"TJ"),INDEX($BO58:$DW58,,F$4),F$9/(INDEX(Roky_výhled,,F$8)-Last_Bil)*(INDEX($BO58:$DW58,,F$8)-INDEX($D58:$BL58,,$E$1))+INDEX($D58:$BL58,,$E$1),F$9/(INDEX(Roky_výhled,,F$8)-INDEX(Roky_výhled,,F$8-1))*(INDEX($BO58:$DW58,,F$8)-INDEX($BO58:$DW58,,F$8-1))+INDEX($BO58:$DW58,,F$8-1))</f>
        <v>0</v>
      </c>
      <c r="G58" s="173">
        <f ca="1">CHOOSE(G$6,SUMIFS(INDIRECT("EB[" &amp; G$12 &amp; "]"),EB[indic_nrg],$A57,EB[Nositel],$B58,EB[Výběr],1,EB[unit],"TJ"),INDEX($BO58:$DW58,,G$4),G$9/(INDEX(Roky_výhled,,G$8)-Last_Bil)*(INDEX($BO58:$DW58,,G$8)-INDEX($D58:$BL58,,$E$1))+INDEX($D58:$BL58,,$E$1),G$9/(INDEX(Roky_výhled,,G$8)-INDEX(Roky_výhled,,G$8-1))*(INDEX($BO58:$DW58,,G$8)-INDEX($BO58:$DW58,,G$8-1))+INDEX($BO58:$DW58,,G$8-1))</f>
        <v>0</v>
      </c>
      <c r="H58" s="173">
        <f ca="1">CHOOSE(H$6,SUMIFS(INDIRECT("EB[" &amp; H$12 &amp; "]"),EB[indic_nrg],$A57,EB[Nositel],$B58,EB[Výběr],1,EB[unit],"TJ"),INDEX($BO58:$DW58,,H$4),H$9/(INDEX(Roky_výhled,,H$8)-Last_Bil)*(INDEX($BO58:$DW58,,H$8)-INDEX($D58:$BL58,,$E$1))+INDEX($D58:$BL58,,$E$1),H$9/(INDEX(Roky_výhled,,H$8)-INDEX(Roky_výhled,,H$8-1))*(INDEX($BO58:$DW58,,H$8)-INDEX($BO58:$DW58,,H$8-1))+INDEX($BO58:$DW58,,H$8-1))</f>
        <v>0</v>
      </c>
      <c r="I58" s="173">
        <f ca="1">CHOOSE(I$6,SUMIFS(INDIRECT("EB[" &amp; I$12 &amp; "]"),EB[indic_nrg],$A57,EB[Nositel],$B58,EB[Výběr],1,EB[unit],"TJ"),INDEX($BO58:$DW58,,I$4),I$9/(INDEX(Roky_výhled,,I$8)-Last_Bil)*(INDEX($BO58:$DW58,,I$8)-INDEX($D58:$BL58,,$E$1))+INDEX($D58:$BL58,,$E$1),I$9/(INDEX(Roky_výhled,,I$8)-INDEX(Roky_výhled,,I$8-1))*(INDEX($BO58:$DW58,,I$8)-INDEX($BO58:$DW58,,I$8-1))+INDEX($BO58:$DW58,,I$8-1))</f>
        <v>0</v>
      </c>
      <c r="J58" s="173">
        <f ca="1">CHOOSE(J$6,SUMIFS(INDIRECT("EB[" &amp; J$12 &amp; "]"),EB[indic_nrg],$A57,EB[Nositel],$B58,EB[Výběr],1,EB[unit],"TJ"),INDEX($BO58:$DW58,,J$4),J$9/(INDEX(Roky_výhled,,J$8)-Last_Bil)*(INDEX($BO58:$DW58,,J$8)-INDEX($D58:$BL58,,$E$1))+INDEX($D58:$BL58,,$E$1),J$9/(INDEX(Roky_výhled,,J$8)-INDEX(Roky_výhled,,J$8-1))*(INDEX($BO58:$DW58,,J$8)-INDEX($BO58:$DW58,,J$8-1))+INDEX($BO58:$DW58,,J$8-1))</f>
        <v>0</v>
      </c>
      <c r="K58" s="173">
        <f ca="1">CHOOSE(K$6,SUMIFS(INDIRECT("EB[" &amp; K$12 &amp; "]"),EB[indic_nrg],$A57,EB[Nositel],$B58,EB[Výběr],1,EB[unit],"TJ"),INDEX($BO58:$DW58,,K$4),K$9/(INDEX(Roky_výhled,,K$8)-Last_Bil)*(INDEX($BO58:$DW58,,K$8)-INDEX($D58:$BL58,,$E$1))+INDEX($D58:$BL58,,$E$1),K$9/(INDEX(Roky_výhled,,K$8)-INDEX(Roky_výhled,,K$8-1))*(INDEX($BO58:$DW58,,K$8)-INDEX($BO58:$DW58,,K$8-1))+INDEX($BO58:$DW58,,K$8-1))</f>
        <v>0</v>
      </c>
      <c r="L58" s="173">
        <f ca="1">CHOOSE(L$6,SUMIFS(INDIRECT("EB[" &amp; L$12 &amp; "]"),EB[indic_nrg],$A57,EB[Nositel],$B58,EB[Výběr],1,EB[unit],"TJ"),INDEX($BO58:$DW58,,L$4),L$9/(INDEX(Roky_výhled,,L$8)-Last_Bil)*(INDEX($BO58:$DW58,,L$8)-INDEX($D58:$BL58,,$E$1))+INDEX($D58:$BL58,,$E$1),L$9/(INDEX(Roky_výhled,,L$8)-INDEX(Roky_výhled,,L$8-1))*(INDEX($BO58:$DW58,,L$8)-INDEX($BO58:$DW58,,L$8-1))+INDEX($BO58:$DW58,,L$8-1))</f>
        <v>0</v>
      </c>
      <c r="M58" s="173">
        <f ca="1">CHOOSE(M$6,SUMIFS(INDIRECT("EB[" &amp; M$12 &amp; "]"),EB[indic_nrg],$A57,EB[Nositel],$B58,EB[Výběr],1,EB[unit],"TJ"),INDEX($BO58:$DW58,,M$4),M$9/(INDEX(Roky_výhled,,M$8)-Last_Bil)*(INDEX($BO58:$DW58,,M$8)-INDEX($D58:$BL58,,$E$1))+INDEX($D58:$BL58,,$E$1),M$9/(INDEX(Roky_výhled,,M$8)-INDEX(Roky_výhled,,M$8-1))*(INDEX($BO58:$DW58,,M$8)-INDEX($BO58:$DW58,,M$8-1))+INDEX($BO58:$DW58,,M$8-1))</f>
        <v>0</v>
      </c>
      <c r="N58" s="173">
        <f ca="1">CHOOSE(N$6,SUMIFS(INDIRECT("EB[" &amp; N$12 &amp; "]"),EB[indic_nrg],$A57,EB[Nositel],$B58,EB[Výběr],1,EB[unit],"TJ"),INDEX($BO58:$DW58,,N$4),N$9/(INDEX(Roky_výhled,,N$8)-Last_Bil)*(INDEX($BO58:$DW58,,N$8)-INDEX($D58:$BL58,,$E$1))+INDEX($D58:$BL58,,$E$1),N$9/(INDEX(Roky_výhled,,N$8)-INDEX(Roky_výhled,,N$8-1))*(INDEX($BO58:$DW58,,N$8)-INDEX($BO58:$DW58,,N$8-1))+INDEX($BO58:$DW58,,N$8-1))</f>
        <v>0</v>
      </c>
      <c r="O58" s="173">
        <f ca="1">CHOOSE(O$6,SUMIFS(INDIRECT("EB[" &amp; O$12 &amp; "]"),EB[indic_nrg],$A57,EB[Nositel],$B58,EB[Výběr],1,EB[unit],"TJ"),INDEX($BO58:$DW58,,O$4),O$9/(INDEX(Roky_výhled,,O$8)-Last_Bil)*(INDEX($BO58:$DW58,,O$8)-INDEX($D58:$BL58,,$E$1))+INDEX($D58:$BL58,,$E$1),O$9/(INDEX(Roky_výhled,,O$8)-INDEX(Roky_výhled,,O$8-1))*(INDEX($BO58:$DW58,,O$8)-INDEX($BO58:$DW58,,O$8-1))+INDEX($BO58:$DW58,,O$8-1))</f>
        <v>0</v>
      </c>
      <c r="P58" s="173">
        <f ca="1">CHOOSE(P$6,SUMIFS(INDIRECT("EB[" &amp; P$12 &amp; "]"),EB[indic_nrg],$A57,EB[Nositel],$B58,EB[Výběr],1,EB[unit],"TJ"),INDEX($BO58:$DW58,,P$4),P$9/(INDEX(Roky_výhled,,P$8)-Last_Bil)*(INDEX($BO58:$DW58,,P$8)-INDEX($D58:$BL58,,$E$1))+INDEX($D58:$BL58,,$E$1),P$9/(INDEX(Roky_výhled,,P$8)-INDEX(Roky_výhled,,P$8-1))*(INDEX($BO58:$DW58,,P$8)-INDEX($BO58:$DW58,,P$8-1))+INDEX($BO58:$DW58,,P$8-1))</f>
        <v>0</v>
      </c>
      <c r="Q58" s="173">
        <f ca="1">CHOOSE(Q$6,SUMIFS(INDIRECT("EB[" &amp; Q$12 &amp; "]"),EB[indic_nrg],$A57,EB[Nositel],$B58,EB[Výběr],1,EB[unit],"TJ"),INDEX($BO58:$DW58,,Q$4),Q$9/(INDEX(Roky_výhled,,Q$8)-Last_Bil)*(INDEX($BO58:$DW58,,Q$8)-INDEX($D58:$BL58,,$E$1))+INDEX($D58:$BL58,,$E$1),Q$9/(INDEX(Roky_výhled,,Q$8)-INDEX(Roky_výhled,,Q$8-1))*(INDEX($BO58:$DW58,,Q$8)-INDEX($BO58:$DW58,,Q$8-1))+INDEX($BO58:$DW58,,Q$8-1))</f>
        <v>0</v>
      </c>
      <c r="R58" s="173">
        <f ca="1">CHOOSE(R$6,SUMIFS(INDIRECT("EB[" &amp; R$12 &amp; "]"),EB[indic_nrg],$A57,EB[Nositel],$B58,EB[Výběr],1,EB[unit],"TJ"),INDEX($BO58:$DW58,,R$4),R$9/(INDEX(Roky_výhled,,R$8)-Last_Bil)*(INDEX($BO58:$DW58,,R$8)-INDEX($D58:$BL58,,$E$1))+INDEX($D58:$BL58,,$E$1),R$9/(INDEX(Roky_výhled,,R$8)-INDEX(Roky_výhled,,R$8-1))*(INDEX($BO58:$DW58,,R$8)-INDEX($BO58:$DW58,,R$8-1))+INDEX($BO58:$DW58,,R$8-1))</f>
        <v>0</v>
      </c>
      <c r="S58" s="173">
        <f ca="1">CHOOSE(S$6,SUMIFS(INDIRECT("EB[" &amp; S$12 &amp; "]"),EB[indic_nrg],$A57,EB[Nositel],$B58,EB[Výběr],1,EB[unit],"TJ"),INDEX($BO58:$DW58,,S$4),S$9/(INDEX(Roky_výhled,,S$8)-Last_Bil)*(INDEX($BO58:$DW58,,S$8)-INDEX($D58:$BL58,,$E$1))+INDEX($D58:$BL58,,$E$1),S$9/(INDEX(Roky_výhled,,S$8)-INDEX(Roky_výhled,,S$8-1))*(INDEX($BO58:$DW58,,S$8)-INDEX($BO58:$DW58,,S$8-1))+INDEX($BO58:$DW58,,S$8-1))</f>
        <v>0</v>
      </c>
      <c r="T58" s="173">
        <f ca="1">CHOOSE(T$6,SUMIFS(INDIRECT("EB[" &amp; T$12 &amp; "]"),EB[indic_nrg],$A57,EB[Nositel],$B58,EB[Výběr],1,EB[unit],"TJ"),INDEX($BO58:$DW58,,T$4),T$9/(INDEX(Roky_výhled,,T$8)-Last_Bil)*(INDEX($BO58:$DW58,,T$8)-INDEX($D58:$BL58,,$E$1))+INDEX($D58:$BL58,,$E$1),T$9/(INDEX(Roky_výhled,,T$8)-INDEX(Roky_výhled,,T$8-1))*(INDEX($BO58:$DW58,,T$8)-INDEX($BO58:$DW58,,T$8-1))+INDEX($BO58:$DW58,,T$8-1))</f>
        <v>0</v>
      </c>
      <c r="U58" s="173">
        <f ca="1">CHOOSE(U$6,SUMIFS(INDIRECT("EB[" &amp; U$12 &amp; "]"),EB[indic_nrg],$A57,EB[Nositel],$B58,EB[Výběr],1,EB[unit],"TJ"),INDEX($BO58:$DW58,,U$4),U$9/(INDEX(Roky_výhled,,U$8)-Last_Bil)*(INDEX($BO58:$DW58,,U$8)-INDEX($D58:$BL58,,$E$1))+INDEX($D58:$BL58,,$E$1),U$9/(INDEX(Roky_výhled,,U$8)-INDEX(Roky_výhled,,U$8-1))*(INDEX($BO58:$DW58,,U$8)-INDEX($BO58:$DW58,,U$8-1))+INDEX($BO58:$DW58,,U$8-1))</f>
        <v>0</v>
      </c>
      <c r="V58" s="173">
        <f ca="1">CHOOSE(V$6,SUMIFS(INDIRECT("EB[" &amp; V$12 &amp; "]"),EB[indic_nrg],$A57,EB[Nositel],$B58,EB[Výběr],1,EB[unit],"TJ"),INDEX($BO58:$DW58,,V$4),V$9/(INDEX(Roky_výhled,,V$8)-Last_Bil)*(INDEX($BO58:$DW58,,V$8)-INDEX($D58:$BL58,,$E$1))+INDEX($D58:$BL58,,$E$1),V$9/(INDEX(Roky_výhled,,V$8)-INDEX(Roky_výhled,,V$8-1))*(INDEX($BO58:$DW58,,V$8)-INDEX($BO58:$DW58,,V$8-1))+INDEX($BO58:$DW58,,V$8-1))</f>
        <v>0</v>
      </c>
      <c r="W58" s="173">
        <f ca="1">CHOOSE(W$6,SUMIFS(INDIRECT("EB[" &amp; W$12 &amp; "]"),EB[indic_nrg],$A57,EB[Nositel],$B58,EB[Výběr],1,EB[unit],"TJ"),INDEX($BO58:$DW58,,W$4),W$9/(INDEX(Roky_výhled,,W$8)-Last_Bil)*(INDEX($BO58:$DW58,,W$8)-INDEX($D58:$BL58,,$E$1))+INDEX($D58:$BL58,,$E$1),W$9/(INDEX(Roky_výhled,,W$8)-INDEX(Roky_výhled,,W$8-1))*(INDEX($BO58:$DW58,,W$8)-INDEX($BO58:$DW58,,W$8-1))+INDEX($BO58:$DW58,,W$8-1))</f>
        <v>0</v>
      </c>
      <c r="X58" s="173">
        <f ca="1">CHOOSE(X$6,SUMIFS(INDIRECT("EB[" &amp; X$12 &amp; "]"),EB[indic_nrg],$A57,EB[Nositel],$B58,EB[Výběr],1,EB[unit],"TJ"),INDEX($BO58:$DW58,,X$4),X$9/(INDEX(Roky_výhled,,X$8)-Last_Bil)*(INDEX($BO58:$DW58,,X$8)-INDEX($D58:$BL58,,$E$1))+INDEX($D58:$BL58,,$E$1),X$9/(INDEX(Roky_výhled,,X$8)-INDEX(Roky_výhled,,X$8-1))*(INDEX($BO58:$DW58,,X$8)-INDEX($BO58:$DW58,,X$8-1))+INDEX($BO58:$DW58,,X$8-1))</f>
        <v>0</v>
      </c>
      <c r="Y58" s="173">
        <f ca="1">CHOOSE(Y$6,SUMIFS(INDIRECT("EB[" &amp; Y$12 &amp; "]"),EB[indic_nrg],$A57,EB[Nositel],$B58,EB[Výběr],1,EB[unit],"TJ"),INDEX($BO58:$DW58,,Y$4),Y$9/(INDEX(Roky_výhled,,Y$8)-Last_Bil)*(INDEX($BO58:$DW58,,Y$8)-INDEX($D58:$BL58,,$E$1))+INDEX($D58:$BL58,,$E$1),Y$9/(INDEX(Roky_výhled,,Y$8)-INDEX(Roky_výhled,,Y$8-1))*(INDEX($BO58:$DW58,,Y$8)-INDEX($BO58:$DW58,,Y$8-1))+INDEX($BO58:$DW58,,Y$8-1))</f>
        <v>0</v>
      </c>
      <c r="Z58" s="173">
        <f ca="1">CHOOSE(Z$6,SUMIFS(INDIRECT("EB[" &amp; Z$12 &amp; "]"),EB[indic_nrg],$A57,EB[Nositel],$B58,EB[Výběr],1,EB[unit],"TJ"),INDEX($BO58:$DW58,,Z$4),Z$9/(INDEX(Roky_výhled,,Z$8)-Last_Bil)*(INDEX($BO58:$DW58,,Z$8)-INDEX($D58:$BL58,,$E$1))+INDEX($D58:$BL58,,$E$1),Z$9/(INDEX(Roky_výhled,,Z$8)-INDEX(Roky_výhled,,Z$8-1))*(INDEX($BO58:$DW58,,Z$8)-INDEX($BO58:$DW58,,Z$8-1))+INDEX($BO58:$DW58,,Z$8-1))</f>
        <v>0</v>
      </c>
      <c r="AA58" s="173">
        <f ca="1">CHOOSE(AA$6,SUMIFS(INDIRECT("EB[" &amp; AA$12 &amp; "]"),EB[indic_nrg],$A57,EB[Nositel],$B58,EB[Výběr],1,EB[unit],"TJ"),INDEX($BO58:$DW58,,AA$4),AA$9/(INDEX(Roky_výhled,,AA$8)-Last_Bil)*(INDEX($BO58:$DW58,,AA$8)-INDEX($D58:$BL58,,$E$1))+INDEX($D58:$BL58,,$E$1),AA$9/(INDEX(Roky_výhled,,AA$8)-INDEX(Roky_výhled,,AA$8-1))*(INDEX($BO58:$DW58,,AA$8)-INDEX($BO58:$DW58,,AA$8-1))+INDEX($BO58:$DW58,,AA$8-1))</f>
        <v>0</v>
      </c>
      <c r="AB58" s="173">
        <f ca="1">CHOOSE(AB$6,SUMIFS(INDIRECT("EB[" &amp; AB$12 &amp; "]"),EB[indic_nrg],$A57,EB[Nositel],$B58,EB[Výběr],1,EB[unit],"TJ"),INDEX($BO58:$DW58,,AB$4),AB$9/(INDEX(Roky_výhled,,AB$8)-Last_Bil)*(INDEX($BO58:$DW58,,AB$8)-INDEX($D58:$BL58,,$E$1))+INDEX($D58:$BL58,,$E$1),AB$9/(INDEX(Roky_výhled,,AB$8)-INDEX(Roky_výhled,,AB$8-1))*(INDEX($BO58:$DW58,,AB$8)-INDEX($BO58:$DW58,,AB$8-1))+INDEX($BO58:$DW58,,AB$8-1))</f>
        <v>0</v>
      </c>
      <c r="AC58" s="173">
        <f ca="1">CHOOSE(AC$6,SUMIFS(INDIRECT("EB[" &amp; AC$12 &amp; "]"),EB[indic_nrg],$A57,EB[Nositel],$B58,EB[Výběr],1,EB[unit],"TJ"),INDEX($BO58:$DW58,,AC$4),AC$9/(INDEX(Roky_výhled,,AC$8)-Last_Bil)*(INDEX($BO58:$DW58,,AC$8)-INDEX($D58:$BL58,,$E$1))+INDEX($D58:$BL58,,$E$1),AC$9/(INDEX(Roky_výhled,,AC$8)-INDEX(Roky_výhled,,AC$8-1))*(INDEX($BO58:$DW58,,AC$8)-INDEX($BO58:$DW58,,AC$8-1))+INDEX($BO58:$DW58,,AC$8-1))</f>
        <v>0</v>
      </c>
      <c r="AD58" s="173">
        <f ca="1">CHOOSE(AD$6,SUMIFS(INDIRECT("EB[" &amp; AD$12 &amp; "]"),EB[indic_nrg],$A57,EB[Nositel],$B58,EB[Výběr],1,EB[unit],"TJ"),INDEX($BO58:$DW58,,AD$4),AD$9/(INDEX(Roky_výhled,,AD$8)-Last_Bil)*(INDEX($BO58:$DW58,,AD$8)-INDEX($D58:$BL58,,$E$1))+INDEX($D58:$BL58,,$E$1),AD$9/(INDEX(Roky_výhled,,AD$8)-INDEX(Roky_výhled,,AD$8-1))*(INDEX($BO58:$DW58,,AD$8)-INDEX($BO58:$DW58,,AD$8-1))+INDEX($BO58:$DW58,,AD$8-1))</f>
        <v>10784</v>
      </c>
      <c r="AE58" s="173">
        <f ca="1">CHOOSE(AE$6,SUMIFS(INDIRECT("EB[" &amp; AE$12 &amp; "]"),EB[indic_nrg],$A57,EB[Nositel],$B58,EB[Výběr],1,EB[unit],"TJ"),INDEX($BO58:$DW58,,AE$4),AE$9/(INDEX(Roky_výhled,,AE$8)-Last_Bil)*(INDEX($BO58:$DW58,,AE$8)-INDEX($D58:$BL58,,$E$1))+INDEX($D58:$BL58,,$E$1),AE$9/(INDEX(Roky_výhled,,AE$8)-INDEX(Roky_výhled,,AE$8-1))*(INDEX($BO58:$DW58,,AE$8)-INDEX($BO58:$DW58,,AE$8-1))+INDEX($BO58:$DW58,,AE$8-1))</f>
        <v>21568</v>
      </c>
      <c r="AF58" s="173">
        <f ca="1">CHOOSE(AF$6,SUMIFS(INDIRECT("EB[" &amp; AF$12 &amp; "]"),EB[indic_nrg],$A57,EB[Nositel],$B58,EB[Výběr],1,EB[unit],"TJ"),INDEX($BO58:$DW58,,AF$4),AF$9/(INDEX(Roky_výhled,,AF$8)-Last_Bil)*(INDEX($BO58:$DW58,,AF$8)-INDEX($D58:$BL58,,$E$1))+INDEX($D58:$BL58,,$E$1),AF$9/(INDEX(Roky_výhled,,AF$8)-INDEX(Roky_výhled,,AF$8-1))*(INDEX($BO58:$DW58,,AF$8)-INDEX($BO58:$DW58,,AF$8-1))+INDEX($BO58:$DW58,,AF$8-1))</f>
        <v>32352</v>
      </c>
      <c r="AG58" s="173">
        <f ca="1">CHOOSE(AG$6,SUMIFS(INDIRECT("EB[" &amp; AG$12 &amp; "]"),EB[indic_nrg],$A57,EB[Nositel],$B58,EB[Výběr],1,EB[unit],"TJ"),INDEX($BO58:$DW58,,AG$4),AG$9/(INDEX(Roky_výhled,,AG$8)-Last_Bil)*(INDEX($BO58:$DW58,,AG$8)-INDEX($D58:$BL58,,$E$1))+INDEX($D58:$BL58,,$E$1),AG$9/(INDEX(Roky_výhled,,AG$8)-INDEX(Roky_výhled,,AG$8-1))*(INDEX($BO58:$DW58,,AG$8)-INDEX($BO58:$DW58,,AG$8-1))+INDEX($BO58:$DW58,,AG$8-1))</f>
        <v>43136</v>
      </c>
      <c r="AH58" s="173">
        <f ca="1">CHOOSE(AH$6,SUMIFS(INDIRECT("EB[" &amp; AH$12 &amp; "]"),EB[indic_nrg],$A57,EB[Nositel],$B58,EB[Výběr],1,EB[unit],"TJ"),INDEX($BO58:$DW58,,AH$4),AH$9/(INDEX(Roky_výhled,,AH$8)-Last_Bil)*(INDEX($BO58:$DW58,,AH$8)-INDEX($D58:$BL58,,$E$1))+INDEX($D58:$BL58,,$E$1),AH$9/(INDEX(Roky_výhled,,AH$8)-INDEX(Roky_výhled,,AH$8-1))*(INDEX($BO58:$DW58,,AH$8)-INDEX($BO58:$DW58,,AH$8-1))+INDEX($BO58:$DW58,,AH$8-1))</f>
        <v>53920</v>
      </c>
      <c r="AI58" s="173">
        <f ca="1">CHOOSE(AI$6,SUMIFS(INDIRECT("EB[" &amp; AI$12 &amp; "]"),EB[indic_nrg],$A57,EB[Nositel],$B58,EB[Výběr],1,EB[unit],"TJ"),INDEX($BO58:$DW58,,AI$4),AI$9/(INDEX(Roky_výhled,,AI$8)-Last_Bil)*(INDEX($BO58:$DW58,,AI$8)-INDEX($D58:$BL58,,$E$1))+INDEX($D58:$BL58,,$E$1),AI$9/(INDEX(Roky_výhled,,AI$8)-INDEX(Roky_výhled,,AI$8-1))*(INDEX($BO58:$DW58,,AI$8)-INDEX($BO58:$DW58,,AI$8-1))+INDEX($BO58:$DW58,,AI$8-1))</f>
        <v>53174</v>
      </c>
      <c r="AJ58" s="173">
        <f ca="1">CHOOSE(AJ$6,SUMIFS(INDIRECT("EB[" &amp; AJ$12 &amp; "]"),EB[indic_nrg],$A57,EB[Nositel],$B58,EB[Výběr],1,EB[unit],"TJ"),INDEX($BO58:$DW58,,AJ$4),AJ$9/(INDEX(Roky_výhled,,AJ$8)-Last_Bil)*(INDEX($BO58:$DW58,,AJ$8)-INDEX($D58:$BL58,,$E$1))+INDEX($D58:$BL58,,$E$1),AJ$9/(INDEX(Roky_výhled,,AJ$8)-INDEX(Roky_výhled,,AJ$8-1))*(INDEX($BO58:$DW58,,AJ$8)-INDEX($BO58:$DW58,,AJ$8-1))+INDEX($BO58:$DW58,,AJ$8-1))</f>
        <v>52428</v>
      </c>
      <c r="AK58" s="173">
        <f ca="1">CHOOSE(AK$6,SUMIFS(INDIRECT("EB[" &amp; AK$12 &amp; "]"),EB[indic_nrg],$A57,EB[Nositel],$B58,EB[Výběr],1,EB[unit],"TJ"),INDEX($BO58:$DW58,,AK$4),AK$9/(INDEX(Roky_výhled,,AK$8)-Last_Bil)*(INDEX($BO58:$DW58,,AK$8)-INDEX($D58:$BL58,,$E$1))+INDEX($D58:$BL58,,$E$1),AK$9/(INDEX(Roky_výhled,,AK$8)-INDEX(Roky_výhled,,AK$8-1))*(INDEX($BO58:$DW58,,AK$8)-INDEX($BO58:$DW58,,AK$8-1))+INDEX($BO58:$DW58,,AK$8-1))</f>
        <v>51682</v>
      </c>
      <c r="AL58" s="173">
        <f ca="1">CHOOSE(AL$6,SUMIFS(INDIRECT("EB[" &amp; AL$12 &amp; "]"),EB[indic_nrg],$A57,EB[Nositel],$B58,EB[Výběr],1,EB[unit],"TJ"),INDEX($BO58:$DW58,,AL$4),AL$9/(INDEX(Roky_výhled,,AL$8)-Last_Bil)*(INDEX($BO58:$DW58,,AL$8)-INDEX($D58:$BL58,,$E$1))+INDEX($D58:$BL58,,$E$1),AL$9/(INDEX(Roky_výhled,,AL$8)-INDEX(Roky_výhled,,AL$8-1))*(INDEX($BO58:$DW58,,AL$8)-INDEX($BO58:$DW58,,AL$8-1))+INDEX($BO58:$DW58,,AL$8-1))</f>
        <v>50936</v>
      </c>
      <c r="AM58" s="173">
        <f ca="1">CHOOSE(AM$6,SUMIFS(INDIRECT("EB[" &amp; AM$12 &amp; "]"),EB[indic_nrg],$A57,EB[Nositel],$B58,EB[Výběr],1,EB[unit],"TJ"),INDEX($BO58:$DW58,,AM$4),AM$9/(INDEX(Roky_výhled,,AM$8)-Last_Bil)*(INDEX($BO58:$DW58,,AM$8)-INDEX($D58:$BL58,,$E$1))+INDEX($D58:$BL58,,$E$1),AM$9/(INDEX(Roky_výhled,,AM$8)-INDEX(Roky_výhled,,AM$8-1))*(INDEX($BO58:$DW58,,AM$8)-INDEX($BO58:$DW58,,AM$8-1))+INDEX($BO58:$DW58,,AM$8-1))</f>
        <v>50190</v>
      </c>
      <c r="AN58" s="173">
        <f ca="1">CHOOSE(AN$6,SUMIFS(INDIRECT("EB[" &amp; AN$12 &amp; "]"),EB[indic_nrg],$A57,EB[Nositel],$B58,EB[Výběr],1,EB[unit],"TJ"),INDEX($BO58:$DW58,,AN$4),AN$9/(INDEX(Roky_výhled,,AN$8)-Last_Bil)*(INDEX($BO58:$DW58,,AN$8)-INDEX($D58:$BL58,,$E$1))+INDEX($D58:$BL58,,$E$1),AN$9/(INDEX(Roky_výhled,,AN$8)-INDEX(Roky_výhled,,AN$8-1))*(INDEX($BO58:$DW58,,AN$8)-INDEX($BO58:$DW58,,AN$8-1))+INDEX($BO58:$DW58,,AN$8-1))</f>
        <v>50242</v>
      </c>
      <c r="AO58" s="173">
        <f ca="1">CHOOSE(AO$6,SUMIFS(INDIRECT("EB[" &amp; AO$12 &amp; "]"),EB[indic_nrg],$A57,EB[Nositel],$B58,EB[Výběr],1,EB[unit],"TJ"),INDEX($BO58:$DW58,,AO$4),AO$9/(INDEX(Roky_výhled,,AO$8)-Last_Bil)*(INDEX($BO58:$DW58,,AO$8)-INDEX($D58:$BL58,,$E$1))+INDEX($D58:$BL58,,$E$1),AO$9/(INDEX(Roky_výhled,,AO$8)-INDEX(Roky_výhled,,AO$8-1))*(INDEX($BO58:$DW58,,AO$8)-INDEX($BO58:$DW58,,AO$8-1))+INDEX($BO58:$DW58,,AO$8-1))</f>
        <v>50294</v>
      </c>
      <c r="AP58" s="173">
        <f ca="1">CHOOSE(AP$6,SUMIFS(INDIRECT("EB[" &amp; AP$12 &amp; "]"),EB[indic_nrg],$A57,EB[Nositel],$B58,EB[Výběr],1,EB[unit],"TJ"),INDEX($BO58:$DW58,,AP$4),AP$9/(INDEX(Roky_výhled,,AP$8)-Last_Bil)*(INDEX($BO58:$DW58,,AP$8)-INDEX($D58:$BL58,,$E$1))+INDEX($D58:$BL58,,$E$1),AP$9/(INDEX(Roky_výhled,,AP$8)-INDEX(Roky_výhled,,AP$8-1))*(INDEX($BO58:$DW58,,AP$8)-INDEX($BO58:$DW58,,AP$8-1))+INDEX($BO58:$DW58,,AP$8-1))</f>
        <v>50346</v>
      </c>
      <c r="AQ58" s="173">
        <f ca="1">CHOOSE(AQ$6,SUMIFS(INDIRECT("EB[" &amp; AQ$12 &amp; "]"),EB[indic_nrg],$A57,EB[Nositel],$B58,EB[Výběr],1,EB[unit],"TJ"),INDEX($BO58:$DW58,,AQ$4),AQ$9/(INDEX(Roky_výhled,,AQ$8)-Last_Bil)*(INDEX($BO58:$DW58,,AQ$8)-INDEX($D58:$BL58,,$E$1))+INDEX($D58:$BL58,,$E$1),AQ$9/(INDEX(Roky_výhled,,AQ$8)-INDEX(Roky_výhled,,AQ$8-1))*(INDEX($BO58:$DW58,,AQ$8)-INDEX($BO58:$DW58,,AQ$8-1))+INDEX($BO58:$DW58,,AQ$8-1))</f>
        <v>50398</v>
      </c>
      <c r="AR58" s="173">
        <f ca="1">CHOOSE(AR$6,SUMIFS(INDIRECT("EB[" &amp; AR$12 &amp; "]"),EB[indic_nrg],$A57,EB[Nositel],$B58,EB[Výběr],1,EB[unit],"TJ"),INDEX($BO58:$DW58,,AR$4),AR$9/(INDEX(Roky_výhled,,AR$8)-Last_Bil)*(INDEX($BO58:$DW58,,AR$8)-INDEX($D58:$BL58,,$E$1))+INDEX($D58:$BL58,,$E$1),AR$9/(INDEX(Roky_výhled,,AR$8)-INDEX(Roky_výhled,,AR$8-1))*(INDEX($BO58:$DW58,,AR$8)-INDEX($BO58:$DW58,,AR$8-1))+INDEX($BO58:$DW58,,AR$8-1))</f>
        <v>50450</v>
      </c>
      <c r="AS58" s="173">
        <f ca="1">CHOOSE(AS$6,SUMIFS(INDIRECT("EB[" &amp; AS$12 &amp; "]"),EB[indic_nrg],$A57,EB[Nositel],$B58,EB[Výběr],1,EB[unit],"TJ"),INDEX($BO58:$DW58,,AS$4),AS$9/(INDEX(Roky_výhled,,AS$8)-Last_Bil)*(INDEX($BO58:$DW58,,AS$8)-INDEX($D58:$BL58,,$E$1))+INDEX($D58:$BL58,,$E$1),AS$9/(INDEX(Roky_výhled,,AS$8)-INDEX(Roky_výhled,,AS$8-1))*(INDEX($BO58:$DW58,,AS$8)-INDEX($BO58:$DW58,,AS$8-1))+INDEX($BO58:$DW58,,AS$8-1))</f>
        <v>49698</v>
      </c>
      <c r="AT58" s="173">
        <f ca="1">CHOOSE(AT$6,SUMIFS(INDIRECT("EB[" &amp; AT$12 &amp; "]"),EB[indic_nrg],$A57,EB[Nositel],$B58,EB[Výběr],1,EB[unit],"TJ"),INDEX($BO58:$DW58,,AT$4),AT$9/(INDEX(Roky_výhled,,AT$8)-Last_Bil)*(INDEX($BO58:$DW58,,AT$8)-INDEX($D58:$BL58,,$E$1))+INDEX($D58:$BL58,,$E$1),AT$9/(INDEX(Roky_výhled,,AT$8)-INDEX(Roky_výhled,,AT$8-1))*(INDEX($BO58:$DW58,,AT$8)-INDEX($BO58:$DW58,,AT$8-1))+INDEX($BO58:$DW58,,AT$8-1))</f>
        <v>48946</v>
      </c>
      <c r="AU58" s="173">
        <f ca="1">CHOOSE(AU$6,SUMIFS(INDIRECT("EB[" &amp; AU$12 &amp; "]"),EB[indic_nrg],$A57,EB[Nositel],$B58,EB[Výběr],1,EB[unit],"TJ"),INDEX($BO58:$DW58,,AU$4),AU$9/(INDEX(Roky_výhled,,AU$8)-Last_Bil)*(INDEX($BO58:$DW58,,AU$8)-INDEX($D58:$BL58,,$E$1))+INDEX($D58:$BL58,,$E$1),AU$9/(INDEX(Roky_výhled,,AU$8)-INDEX(Roky_výhled,,AU$8-1))*(INDEX($BO58:$DW58,,AU$8)-INDEX($BO58:$DW58,,AU$8-1))+INDEX($BO58:$DW58,,AU$8-1))</f>
        <v>48194</v>
      </c>
      <c r="AV58" s="173">
        <f ca="1">CHOOSE(AV$6,SUMIFS(INDIRECT("EB[" &amp; AV$12 &amp; "]"),EB[indic_nrg],$A57,EB[Nositel],$B58,EB[Výběr],1,EB[unit],"TJ"),INDEX($BO58:$DW58,,AV$4),AV$9/(INDEX(Roky_výhled,,AV$8)-Last_Bil)*(INDEX($BO58:$DW58,,AV$8)-INDEX($D58:$BL58,,$E$1))+INDEX($D58:$BL58,,$E$1),AV$9/(INDEX(Roky_výhled,,AV$8)-INDEX(Roky_výhled,,AV$8-1))*(INDEX($BO58:$DW58,,AV$8)-INDEX($BO58:$DW58,,AV$8-1))+INDEX($BO58:$DW58,,AV$8-1))</f>
        <v>47442</v>
      </c>
      <c r="AW58" s="173">
        <f ca="1">CHOOSE(AW$6,SUMIFS(INDIRECT("EB[" &amp; AW$12 &amp; "]"),EB[indic_nrg],$A57,EB[Nositel],$B58,EB[Výběr],1,EB[unit],"TJ"),INDEX($BO58:$DW58,,AW$4),AW$9/(INDEX(Roky_výhled,,AW$8)-Last_Bil)*(INDEX($BO58:$DW58,,AW$8)-INDEX($D58:$BL58,,$E$1))+INDEX($D58:$BL58,,$E$1),AW$9/(INDEX(Roky_výhled,,AW$8)-INDEX(Roky_výhled,,AW$8-1))*(INDEX($BO58:$DW58,,AW$8)-INDEX($BO58:$DW58,,AW$8-1))+INDEX($BO58:$DW58,,AW$8-1))</f>
        <v>46690</v>
      </c>
      <c r="AX58" s="173">
        <f ca="1">CHOOSE(AX$6,SUMIFS(INDIRECT("EB[" &amp; AX$12 &amp; "]"),EB[indic_nrg],$A57,EB[Nositel],$B58,EB[Výběr],1,EB[unit],"TJ"),INDEX($BO58:$DW58,,AX$4),AX$9/(INDEX(Roky_výhled,,AX$8)-Last_Bil)*(INDEX($BO58:$DW58,,AX$8)-INDEX($D58:$BL58,,$E$1))+INDEX($D58:$BL58,,$E$1),AX$9/(INDEX(Roky_výhled,,AX$8)-INDEX(Roky_výhled,,AX$8-1))*(INDEX($BO58:$DW58,,AX$8)-INDEX($BO58:$DW58,,AX$8-1))+INDEX($BO58:$DW58,,AX$8-1))</f>
        <v>46444</v>
      </c>
      <c r="AY58" s="173">
        <f ca="1">CHOOSE(AY$6,SUMIFS(INDIRECT("EB[" &amp; AY$12 &amp; "]"),EB[indic_nrg],$A57,EB[Nositel],$B58,EB[Výběr],1,EB[unit],"TJ"),INDEX($BO58:$DW58,,AY$4),AY$9/(INDEX(Roky_výhled,,AY$8)-Last_Bil)*(INDEX($BO58:$DW58,,AY$8)-INDEX($D58:$BL58,,$E$1))+INDEX($D58:$BL58,,$E$1),AY$9/(INDEX(Roky_výhled,,AY$8)-INDEX(Roky_výhled,,AY$8-1))*(INDEX($BO58:$DW58,,AY$8)-INDEX($BO58:$DW58,,AY$8-1))+INDEX($BO58:$DW58,,AY$8-1))</f>
        <v>46198</v>
      </c>
      <c r="AZ58" s="173">
        <f ca="1">CHOOSE(AZ$6,SUMIFS(INDIRECT("EB[" &amp; AZ$12 &amp; "]"),EB[indic_nrg],$A57,EB[Nositel],$B58,EB[Výběr],1,EB[unit],"TJ"),INDEX($BO58:$DW58,,AZ$4),AZ$9/(INDEX(Roky_výhled,,AZ$8)-Last_Bil)*(INDEX($BO58:$DW58,,AZ$8)-INDEX($D58:$BL58,,$E$1))+INDEX($D58:$BL58,,$E$1),AZ$9/(INDEX(Roky_výhled,,AZ$8)-INDEX(Roky_výhled,,AZ$8-1))*(INDEX($BO58:$DW58,,AZ$8)-INDEX($BO58:$DW58,,AZ$8-1))+INDEX($BO58:$DW58,,AZ$8-1))</f>
        <v>45952</v>
      </c>
      <c r="BA58" s="173">
        <f ca="1">CHOOSE(BA$6,SUMIFS(INDIRECT("EB[" &amp; BA$12 &amp; "]"),EB[indic_nrg],$A57,EB[Nositel],$B58,EB[Výběr],1,EB[unit],"TJ"),INDEX($BO58:$DW58,,BA$4),BA$9/(INDEX(Roky_výhled,,BA$8)-Last_Bil)*(INDEX($BO58:$DW58,,BA$8)-INDEX($D58:$BL58,,$E$1))+INDEX($D58:$BL58,,$E$1),BA$9/(INDEX(Roky_výhled,,BA$8)-INDEX(Roky_výhled,,BA$8-1))*(INDEX($BO58:$DW58,,BA$8)-INDEX($BO58:$DW58,,BA$8-1))+INDEX($BO58:$DW58,,BA$8-1))</f>
        <v>45706</v>
      </c>
      <c r="BB58" s="173">
        <f ca="1">CHOOSE(BB$6,SUMIFS(INDIRECT("EB[" &amp; BB$12 &amp; "]"),EB[indic_nrg],$A57,EB[Nositel],$B58,EB[Výběr],1,EB[unit],"TJ"),INDEX($BO58:$DW58,,BB$4),BB$9/(INDEX(Roky_výhled,,BB$8)-Last_Bil)*(INDEX($BO58:$DW58,,BB$8)-INDEX($D58:$BL58,,$E$1))+INDEX($D58:$BL58,,$E$1),BB$9/(INDEX(Roky_výhled,,BB$8)-INDEX(Roky_výhled,,BB$8-1))*(INDEX($BO58:$DW58,,BB$8)-INDEX($BO58:$DW58,,BB$8-1))+INDEX($BO58:$DW58,,BB$8-1))</f>
        <v>45460</v>
      </c>
      <c r="BC58" s="173">
        <f ca="1">CHOOSE(BC$6,SUMIFS(INDIRECT("EB[" &amp; BC$12 &amp; "]"),EB[indic_nrg],$A57,EB[Nositel],$B58,EB[Výběr],1,EB[unit],"TJ"),INDEX($BO58:$DW58,,BC$4),BC$9/(INDEX(Roky_výhled,,BC$8)-Last_Bil)*(INDEX($BO58:$DW58,,BC$8)-INDEX($D58:$BL58,,$E$1))+INDEX($D58:$BL58,,$E$1),BC$9/(INDEX(Roky_výhled,,BC$8)-INDEX(Roky_výhled,,BC$8-1))*(INDEX($BO58:$DW58,,BC$8)-INDEX($BO58:$DW58,,BC$8-1))+INDEX($BO58:$DW58,,BC$8-1))</f>
        <v>45214</v>
      </c>
      <c r="BD58" s="173">
        <f ca="1">CHOOSE(BD$6,SUMIFS(INDIRECT("EB[" &amp; BD$12 &amp; "]"),EB[indic_nrg],$A57,EB[Nositel],$B58,EB[Výběr],1,EB[unit],"TJ"),INDEX($BO58:$DW58,,BD$4),BD$9/(INDEX(Roky_výhled,,BD$8)-Last_Bil)*(INDEX($BO58:$DW58,,BD$8)-INDEX($D58:$BL58,,$E$1))+INDEX($D58:$BL58,,$E$1),BD$9/(INDEX(Roky_výhled,,BD$8)-INDEX(Roky_výhled,,BD$8-1))*(INDEX($BO58:$DW58,,BD$8)-INDEX($BO58:$DW58,,BD$8-1))+INDEX($BO58:$DW58,,BD$8-1))</f>
        <v>44968</v>
      </c>
      <c r="BE58" s="173">
        <f ca="1">CHOOSE(BE$6,SUMIFS(INDIRECT("EB[" &amp; BE$12 &amp; "]"),EB[indic_nrg],$A57,EB[Nositel],$B58,EB[Výběr],1,EB[unit],"TJ"),INDEX($BO58:$DW58,,BE$4),BE$9/(INDEX(Roky_výhled,,BE$8)-Last_Bil)*(INDEX($BO58:$DW58,,BE$8)-INDEX($D58:$BL58,,$E$1))+INDEX($D58:$BL58,,$E$1),BE$9/(INDEX(Roky_výhled,,BE$8)-INDEX(Roky_výhled,,BE$8-1))*(INDEX($BO58:$DW58,,BE$8)-INDEX($BO58:$DW58,,BE$8-1))+INDEX($BO58:$DW58,,BE$8-1))</f>
        <v>44722</v>
      </c>
      <c r="BF58" s="173">
        <f ca="1">CHOOSE(BF$6,SUMIFS(INDIRECT("EB[" &amp; BF$12 &amp; "]"),EB[indic_nrg],$A57,EB[Nositel],$B58,EB[Výběr],1,EB[unit],"TJ"),INDEX($BO58:$DW58,,BF$4),BF$9/(INDEX(Roky_výhled,,BF$8)-Last_Bil)*(INDEX($BO58:$DW58,,BF$8)-INDEX($D58:$BL58,,$E$1))+INDEX($D58:$BL58,,$E$1),BF$9/(INDEX(Roky_výhled,,BF$8)-INDEX(Roky_výhled,,BF$8-1))*(INDEX($BO58:$DW58,,BF$8)-INDEX($BO58:$DW58,,BF$8-1))+INDEX($BO58:$DW58,,BF$8-1))</f>
        <v>44476</v>
      </c>
      <c r="BG58" s="173">
        <f ca="1">CHOOSE(BG$6,SUMIFS(INDIRECT("EB[" &amp; BG$12 &amp; "]"),EB[indic_nrg],$A57,EB[Nositel],$B58,EB[Výběr],1,EB[unit],"TJ"),INDEX($BO58:$DW58,,BG$4),BG$9/(INDEX(Roky_výhled,,BG$8)-Last_Bil)*(INDEX($BO58:$DW58,,BG$8)-INDEX($D58:$BL58,,$E$1))+INDEX($D58:$BL58,,$E$1),BG$9/(INDEX(Roky_výhled,,BG$8)-INDEX(Roky_výhled,,BG$8-1))*(INDEX($BO58:$DW58,,BG$8)-INDEX($BO58:$DW58,,BG$8-1))+INDEX($BO58:$DW58,,BG$8-1))</f>
        <v>44230</v>
      </c>
      <c r="BH58" s="173">
        <f ca="1">CHOOSE(BH$6,SUMIFS(INDIRECT("EB[" &amp; BH$12 &amp; "]"),EB[indic_nrg],$A57,EB[Nositel],$B58,EB[Výběr],1,EB[unit],"TJ"),INDEX($BO58:$DW58,,BH$4),BH$9/(INDEX(Roky_výhled,,BH$8)-Last_Bil)*(INDEX($BO58:$DW58,,BH$8)-INDEX($D58:$BL58,,$E$1))+INDEX($D58:$BL58,,$E$1),BH$9/(INDEX(Roky_výhled,,BH$8)-INDEX(Roky_výhled,,BH$8-1))*(INDEX($BO58:$DW58,,BH$8)-INDEX($BO58:$DW58,,BH$8-1))+INDEX($BO58:$DW58,,BH$8-1))</f>
        <v>43984</v>
      </c>
      <c r="BI58" s="173">
        <f ca="1">CHOOSE(BI$6,SUMIFS(INDIRECT("EB[" &amp; BI$12 &amp; "]"),EB[indic_nrg],$A57,EB[Nositel],$B58,EB[Výběr],1,EB[unit],"TJ"),INDEX($BO58:$DW58,,BI$4),BI$9/(INDEX(Roky_výhled,,BI$8)-Last_Bil)*(INDEX($BO58:$DW58,,BI$8)-INDEX($D58:$BL58,,$E$1))+INDEX($D58:$BL58,,$E$1),BI$9/(INDEX(Roky_výhled,,BI$8)-INDEX(Roky_výhled,,BI$8-1))*(INDEX($BO58:$DW58,,BI$8)-INDEX($BO58:$DW58,,BI$8-1))+INDEX($BO58:$DW58,,BI$8-1))</f>
        <v>43738</v>
      </c>
      <c r="BJ58" s="173">
        <f ca="1">CHOOSE(BJ$6,SUMIFS(INDIRECT("EB[" &amp; BJ$12 &amp; "]"),EB[indic_nrg],$A57,EB[Nositel],$B58,EB[Výběr],1,EB[unit],"TJ"),INDEX($BO58:$DW58,,BJ$4),BJ$9/(INDEX(Roky_výhled,,BJ$8)-Last_Bil)*(INDEX($BO58:$DW58,,BJ$8)-INDEX($D58:$BL58,,$E$1))+INDEX($D58:$BL58,,$E$1),BJ$9/(INDEX(Roky_výhled,,BJ$8)-INDEX(Roky_výhled,,BJ$8-1))*(INDEX($BO58:$DW58,,BJ$8)-INDEX($BO58:$DW58,,BJ$8-1))+INDEX($BO58:$DW58,,BJ$8-1))</f>
        <v>43492</v>
      </c>
      <c r="BK58" s="173">
        <f ca="1">CHOOSE(BK$6,SUMIFS(INDIRECT("EB[" &amp; BK$12 &amp; "]"),EB[indic_nrg],$A57,EB[Nositel],$B58,EB[Výběr],1,EB[unit],"TJ"),INDEX($BO58:$DW58,,BK$4),BK$9/(INDEX(Roky_výhled,,BK$8)-Last_Bil)*(INDEX($BO58:$DW58,,BK$8)-INDEX($D58:$BL58,,$E$1))+INDEX($D58:$BL58,,$E$1),BK$9/(INDEX(Roky_výhled,,BK$8)-INDEX(Roky_výhled,,BK$8-1))*(INDEX($BO58:$DW58,,BK$8)-INDEX($BO58:$DW58,,BK$8-1))+INDEX($BO58:$DW58,,BK$8-1))</f>
        <v>43246</v>
      </c>
      <c r="BL58" s="174">
        <f ca="1">CHOOSE(BL$6,SUMIFS(INDIRECT("EB[" &amp; BL$12 &amp; "]"),EB[indic_nrg],$A57,EB[Nositel],$B58,EB[Výběr],1,EB[unit],"TJ"),INDEX($BO58:$DW58,,BL$4),BL$9/(INDEX(Roky_výhled,,BL$8)-Last_Bil)*(INDEX($BO58:$DW58,,BL$8)-INDEX($D58:$BL58,,$E$1))+INDEX($D58:$BL58,,$E$1),BL$9/(INDEX(Roky_výhled,,BL$8)-INDEX(Roky_výhled,,BL$8-1))*(INDEX($BO58:$DW58,,BL$8)-INDEX($BO58:$DW58,,BL$8-1))+INDEX($BO58:$DW58,,BL$8-1))</f>
        <v>43000</v>
      </c>
      <c r="BM58"/>
      <c r="BN58" s="221" t="str">
        <f t="shared" si="161"/>
        <v>Benzín</v>
      </c>
      <c r="BO58" s="285">
        <v>68660</v>
      </c>
      <c r="BP58" s="286">
        <v>65910</v>
      </c>
      <c r="BQ58" s="286">
        <v>53920</v>
      </c>
      <c r="BR58" s="286">
        <v>50190</v>
      </c>
      <c r="BS58" s="286">
        <v>50450</v>
      </c>
      <c r="BT58" s="286">
        <v>46690</v>
      </c>
      <c r="BU58" s="286">
        <v>45460</v>
      </c>
      <c r="BV58" s="286">
        <v>44230</v>
      </c>
      <c r="BW58" s="286">
        <v>43000</v>
      </c>
      <c r="BX58" s="286">
        <v>41770</v>
      </c>
      <c r="BY58" s="287">
        <v>40540</v>
      </c>
      <c r="BZ58" s="281"/>
      <c r="CA58" s="281"/>
      <c r="CB58" s="281"/>
      <c r="CC58" s="281"/>
      <c r="CD58" s="281"/>
      <c r="CE58" s="281"/>
      <c r="CF58" s="281"/>
      <c r="CG58" s="281"/>
      <c r="CH58" s="281"/>
      <c r="CI58" s="281"/>
      <c r="CJ58" s="281"/>
      <c r="CK58" s="281"/>
      <c r="CL58" s="281"/>
      <c r="CM58" s="281"/>
      <c r="CN58" s="281"/>
      <c r="CO58" s="281"/>
      <c r="CP58" s="281"/>
      <c r="CQ58" s="281"/>
      <c r="CR58" s="281"/>
      <c r="CS58" s="281"/>
      <c r="CT58" s="281"/>
      <c r="CU58" s="281"/>
      <c r="CV58" s="281"/>
      <c r="CW58" s="281"/>
      <c r="CX58" s="281"/>
      <c r="CY58" s="281"/>
      <c r="CZ58" s="281"/>
      <c r="DA58" s="281"/>
      <c r="DB58" s="281"/>
      <c r="DC58" s="281"/>
      <c r="DD58" s="281"/>
      <c r="DE58" s="281"/>
      <c r="DF58" s="281"/>
      <c r="DG58" s="281"/>
      <c r="DH58" s="281"/>
      <c r="DI58" s="281"/>
      <c r="DJ58" s="281"/>
      <c r="DK58" s="281"/>
      <c r="DL58" s="281"/>
      <c r="DM58" s="281"/>
      <c r="DN58" s="281"/>
      <c r="DO58" s="281"/>
      <c r="DP58" s="281"/>
      <c r="DQ58" s="281"/>
      <c r="DR58" s="281"/>
      <c r="DS58" s="281"/>
      <c r="DT58" s="281"/>
      <c r="DU58" s="281"/>
      <c r="DV58" s="281"/>
      <c r="DW58" s="281"/>
    </row>
    <row r="59" spans="1:127" s="196" customFormat="1" x14ac:dyDescent="0.25">
      <c r="A59" s="196" t="str">
        <f t="shared" si="162"/>
        <v>B_101900</v>
      </c>
      <c r="B59" t="s">
        <v>3156</v>
      </c>
      <c r="C59" s="179" t="str">
        <f t="shared" si="160"/>
        <v>Diesel</v>
      </c>
      <c r="D59" s="215">
        <f ca="1">CHOOSE(D$6,SUMIFS(INDIRECT("EB[" &amp; D$12 &amp; "]"),EB[indic_nrg],$A58,EB[Nositel],$B59,EB[Výběr],1,EB[unit],"TJ"),INDEX($BO59:$DW59,,D$4),D$9/(INDEX(Roky_výhled,,D$8)-Last_Bil)*(INDEX($BO59:$DW59,,D$8)-INDEX($D59:$BL59,,$E$1))+INDEX($D59:$BL59,,$E$1),D$9/(INDEX(Roky_výhled,,D$8)-INDEX(Roky_výhled,,D$8-1))*(INDEX($BO59:$DW59,,D$8)-INDEX($BO59:$DW59,,D$8-1))+INDEX($BO59:$DW59,,D$8-1))</f>
        <v>0</v>
      </c>
      <c r="E59" s="173">
        <f ca="1">CHOOSE(E$6,SUMIFS(INDIRECT("EB[" &amp; E$12 &amp; "]"),EB[indic_nrg],$A58,EB[Nositel],$B59,EB[Výběr],1,EB[unit],"TJ"),INDEX($BO59:$DW59,,E$4),E$9/(INDEX(Roky_výhled,,E$8)-Last_Bil)*(INDEX($BO59:$DW59,,E$8)-INDEX($D59:$BL59,,$E$1))+INDEX($D59:$BL59,,$E$1),E$9/(INDEX(Roky_výhled,,E$8)-INDEX(Roky_výhled,,E$8-1))*(INDEX($BO59:$DW59,,E$8)-INDEX($BO59:$DW59,,E$8-1))+INDEX($BO59:$DW59,,E$8-1))</f>
        <v>0</v>
      </c>
      <c r="F59" s="173">
        <f ca="1">CHOOSE(F$6,SUMIFS(INDIRECT("EB[" &amp; F$12 &amp; "]"),EB[indic_nrg],$A58,EB[Nositel],$B59,EB[Výběr],1,EB[unit],"TJ"),INDEX($BO59:$DW59,,F$4),F$9/(INDEX(Roky_výhled,,F$8)-Last_Bil)*(INDEX($BO59:$DW59,,F$8)-INDEX($D59:$BL59,,$E$1))+INDEX($D59:$BL59,,$E$1),F$9/(INDEX(Roky_výhled,,F$8)-INDEX(Roky_výhled,,F$8-1))*(INDEX($BO59:$DW59,,F$8)-INDEX($BO59:$DW59,,F$8-1))+INDEX($BO59:$DW59,,F$8-1))</f>
        <v>0</v>
      </c>
      <c r="G59" s="173">
        <f ca="1">CHOOSE(G$6,SUMIFS(INDIRECT("EB[" &amp; G$12 &amp; "]"),EB[indic_nrg],$A58,EB[Nositel],$B59,EB[Výběr],1,EB[unit],"TJ"),INDEX($BO59:$DW59,,G$4),G$9/(INDEX(Roky_výhled,,G$8)-Last_Bil)*(INDEX($BO59:$DW59,,G$8)-INDEX($D59:$BL59,,$E$1))+INDEX($D59:$BL59,,$E$1),G$9/(INDEX(Roky_výhled,,G$8)-INDEX(Roky_výhled,,G$8-1))*(INDEX($BO59:$DW59,,G$8)-INDEX($BO59:$DW59,,G$8-1))+INDEX($BO59:$DW59,,G$8-1))</f>
        <v>0</v>
      </c>
      <c r="H59" s="173">
        <f ca="1">CHOOSE(H$6,SUMIFS(INDIRECT("EB[" &amp; H$12 &amp; "]"),EB[indic_nrg],$A58,EB[Nositel],$B59,EB[Výběr],1,EB[unit],"TJ"),INDEX($BO59:$DW59,,H$4),H$9/(INDEX(Roky_výhled,,H$8)-Last_Bil)*(INDEX($BO59:$DW59,,H$8)-INDEX($D59:$BL59,,$E$1))+INDEX($D59:$BL59,,$E$1),H$9/(INDEX(Roky_výhled,,H$8)-INDEX(Roky_výhled,,H$8-1))*(INDEX($BO59:$DW59,,H$8)-INDEX($BO59:$DW59,,H$8-1))+INDEX($BO59:$DW59,,H$8-1))</f>
        <v>0</v>
      </c>
      <c r="I59" s="173">
        <f ca="1">CHOOSE(I$6,SUMIFS(INDIRECT("EB[" &amp; I$12 &amp; "]"),EB[indic_nrg],$A58,EB[Nositel],$B59,EB[Výběr],1,EB[unit],"TJ"),INDEX($BO59:$DW59,,I$4),I$9/(INDEX(Roky_výhled,,I$8)-Last_Bil)*(INDEX($BO59:$DW59,,I$8)-INDEX($D59:$BL59,,$E$1))+INDEX($D59:$BL59,,$E$1),I$9/(INDEX(Roky_výhled,,I$8)-INDEX(Roky_výhled,,I$8-1))*(INDEX($BO59:$DW59,,I$8)-INDEX($BO59:$DW59,,I$8-1))+INDEX($BO59:$DW59,,I$8-1))</f>
        <v>0</v>
      </c>
      <c r="J59" s="173">
        <f ca="1">CHOOSE(J$6,SUMIFS(INDIRECT("EB[" &amp; J$12 &amp; "]"),EB[indic_nrg],$A58,EB[Nositel],$B59,EB[Výběr],1,EB[unit],"TJ"),INDEX($BO59:$DW59,,J$4),J$9/(INDEX(Roky_výhled,,J$8)-Last_Bil)*(INDEX($BO59:$DW59,,J$8)-INDEX($D59:$BL59,,$E$1))+INDEX($D59:$BL59,,$E$1),J$9/(INDEX(Roky_výhled,,J$8)-INDEX(Roky_výhled,,J$8-1))*(INDEX($BO59:$DW59,,J$8)-INDEX($BO59:$DW59,,J$8-1))+INDEX($BO59:$DW59,,J$8-1))</f>
        <v>0</v>
      </c>
      <c r="K59" s="173">
        <f ca="1">CHOOSE(K$6,SUMIFS(INDIRECT("EB[" &amp; K$12 &amp; "]"),EB[indic_nrg],$A58,EB[Nositel],$B59,EB[Výběr],1,EB[unit],"TJ"),INDEX($BO59:$DW59,,K$4),K$9/(INDEX(Roky_výhled,,K$8)-Last_Bil)*(INDEX($BO59:$DW59,,K$8)-INDEX($D59:$BL59,,$E$1))+INDEX($D59:$BL59,,$E$1),K$9/(INDEX(Roky_výhled,,K$8)-INDEX(Roky_výhled,,K$8-1))*(INDEX($BO59:$DW59,,K$8)-INDEX($BO59:$DW59,,K$8-1))+INDEX($BO59:$DW59,,K$8-1))</f>
        <v>0</v>
      </c>
      <c r="L59" s="173">
        <f ca="1">CHOOSE(L$6,SUMIFS(INDIRECT("EB[" &amp; L$12 &amp; "]"),EB[indic_nrg],$A58,EB[Nositel],$B59,EB[Výběr],1,EB[unit],"TJ"),INDEX($BO59:$DW59,,L$4),L$9/(INDEX(Roky_výhled,,L$8)-Last_Bil)*(INDEX($BO59:$DW59,,L$8)-INDEX($D59:$BL59,,$E$1))+INDEX($D59:$BL59,,$E$1),L$9/(INDEX(Roky_výhled,,L$8)-INDEX(Roky_výhled,,L$8-1))*(INDEX($BO59:$DW59,,L$8)-INDEX($BO59:$DW59,,L$8-1))+INDEX($BO59:$DW59,,L$8-1))</f>
        <v>0</v>
      </c>
      <c r="M59" s="173">
        <f ca="1">CHOOSE(M$6,SUMIFS(INDIRECT("EB[" &amp; M$12 &amp; "]"),EB[indic_nrg],$A58,EB[Nositel],$B59,EB[Výběr],1,EB[unit],"TJ"),INDEX($BO59:$DW59,,M$4),M$9/(INDEX(Roky_výhled,,M$8)-Last_Bil)*(INDEX($BO59:$DW59,,M$8)-INDEX($D59:$BL59,,$E$1))+INDEX($D59:$BL59,,$E$1),M$9/(INDEX(Roky_výhled,,M$8)-INDEX(Roky_výhled,,M$8-1))*(INDEX($BO59:$DW59,,M$8)-INDEX($BO59:$DW59,,M$8-1))+INDEX($BO59:$DW59,,M$8-1))</f>
        <v>0</v>
      </c>
      <c r="N59" s="173">
        <f ca="1">CHOOSE(N$6,SUMIFS(INDIRECT("EB[" &amp; N$12 &amp; "]"),EB[indic_nrg],$A58,EB[Nositel],$B59,EB[Výběr],1,EB[unit],"TJ"),INDEX($BO59:$DW59,,N$4),N$9/(INDEX(Roky_výhled,,N$8)-Last_Bil)*(INDEX($BO59:$DW59,,N$8)-INDEX($D59:$BL59,,$E$1))+INDEX($D59:$BL59,,$E$1),N$9/(INDEX(Roky_výhled,,N$8)-INDEX(Roky_výhled,,N$8-1))*(INDEX($BO59:$DW59,,N$8)-INDEX($BO59:$DW59,,N$8-1))+INDEX($BO59:$DW59,,N$8-1))</f>
        <v>0</v>
      </c>
      <c r="O59" s="173">
        <f ca="1">CHOOSE(O$6,SUMIFS(INDIRECT("EB[" &amp; O$12 &amp; "]"),EB[indic_nrg],$A58,EB[Nositel],$B59,EB[Výběr],1,EB[unit],"TJ"),INDEX($BO59:$DW59,,O$4),O$9/(INDEX(Roky_výhled,,O$8)-Last_Bil)*(INDEX($BO59:$DW59,,O$8)-INDEX($D59:$BL59,,$E$1))+INDEX($D59:$BL59,,$E$1),O$9/(INDEX(Roky_výhled,,O$8)-INDEX(Roky_výhled,,O$8-1))*(INDEX($BO59:$DW59,,O$8)-INDEX($BO59:$DW59,,O$8-1))+INDEX($BO59:$DW59,,O$8-1))</f>
        <v>0</v>
      </c>
      <c r="P59" s="173">
        <f ca="1">CHOOSE(P$6,SUMIFS(INDIRECT("EB[" &amp; P$12 &amp; "]"),EB[indic_nrg],$A58,EB[Nositel],$B59,EB[Výběr],1,EB[unit],"TJ"),INDEX($BO59:$DW59,,P$4),P$9/(INDEX(Roky_výhled,,P$8)-Last_Bil)*(INDEX($BO59:$DW59,,P$8)-INDEX($D59:$BL59,,$E$1))+INDEX($D59:$BL59,,$E$1),P$9/(INDEX(Roky_výhled,,P$8)-INDEX(Roky_výhled,,P$8-1))*(INDEX($BO59:$DW59,,P$8)-INDEX($BO59:$DW59,,P$8-1))+INDEX($BO59:$DW59,,P$8-1))</f>
        <v>0</v>
      </c>
      <c r="Q59" s="173">
        <f ca="1">CHOOSE(Q$6,SUMIFS(INDIRECT("EB[" &amp; Q$12 &amp; "]"),EB[indic_nrg],$A58,EB[Nositel],$B59,EB[Výběr],1,EB[unit],"TJ"),INDEX($BO59:$DW59,,Q$4),Q$9/(INDEX(Roky_výhled,,Q$8)-Last_Bil)*(INDEX($BO59:$DW59,,Q$8)-INDEX($D59:$BL59,,$E$1))+INDEX($D59:$BL59,,$E$1),Q$9/(INDEX(Roky_výhled,,Q$8)-INDEX(Roky_výhled,,Q$8-1))*(INDEX($BO59:$DW59,,Q$8)-INDEX($BO59:$DW59,,Q$8-1))+INDEX($BO59:$DW59,,Q$8-1))</f>
        <v>0</v>
      </c>
      <c r="R59" s="173">
        <f ca="1">CHOOSE(R$6,SUMIFS(INDIRECT("EB[" &amp; R$12 &amp; "]"),EB[indic_nrg],$A58,EB[Nositel],$B59,EB[Výběr],1,EB[unit],"TJ"),INDEX($BO59:$DW59,,R$4),R$9/(INDEX(Roky_výhled,,R$8)-Last_Bil)*(INDEX($BO59:$DW59,,R$8)-INDEX($D59:$BL59,,$E$1))+INDEX($D59:$BL59,,$E$1),R$9/(INDEX(Roky_výhled,,R$8)-INDEX(Roky_výhled,,R$8-1))*(INDEX($BO59:$DW59,,R$8)-INDEX($BO59:$DW59,,R$8-1))+INDEX($BO59:$DW59,,R$8-1))</f>
        <v>0</v>
      </c>
      <c r="S59" s="173">
        <f ca="1">CHOOSE(S$6,SUMIFS(INDIRECT("EB[" &amp; S$12 &amp; "]"),EB[indic_nrg],$A58,EB[Nositel],$B59,EB[Výběr],1,EB[unit],"TJ"),INDEX($BO59:$DW59,,S$4),S$9/(INDEX(Roky_výhled,,S$8)-Last_Bil)*(INDEX($BO59:$DW59,,S$8)-INDEX($D59:$BL59,,$E$1))+INDEX($D59:$BL59,,$E$1),S$9/(INDEX(Roky_výhled,,S$8)-INDEX(Roky_výhled,,S$8-1))*(INDEX($BO59:$DW59,,S$8)-INDEX($BO59:$DW59,,S$8-1))+INDEX($BO59:$DW59,,S$8-1))</f>
        <v>0</v>
      </c>
      <c r="T59" s="173">
        <f ca="1">CHOOSE(T$6,SUMIFS(INDIRECT("EB[" &amp; T$12 &amp; "]"),EB[indic_nrg],$A58,EB[Nositel],$B59,EB[Výběr],1,EB[unit],"TJ"),INDEX($BO59:$DW59,,T$4),T$9/(INDEX(Roky_výhled,,T$8)-Last_Bil)*(INDEX($BO59:$DW59,,T$8)-INDEX($D59:$BL59,,$E$1))+INDEX($D59:$BL59,,$E$1),T$9/(INDEX(Roky_výhled,,T$8)-INDEX(Roky_výhled,,T$8-1))*(INDEX($BO59:$DW59,,T$8)-INDEX($BO59:$DW59,,T$8-1))+INDEX($BO59:$DW59,,T$8-1))</f>
        <v>0</v>
      </c>
      <c r="U59" s="173">
        <f ca="1">CHOOSE(U$6,SUMIFS(INDIRECT("EB[" &amp; U$12 &amp; "]"),EB[indic_nrg],$A58,EB[Nositel],$B59,EB[Výběr],1,EB[unit],"TJ"),INDEX($BO59:$DW59,,U$4),U$9/(INDEX(Roky_výhled,,U$8)-Last_Bil)*(INDEX($BO59:$DW59,,U$8)-INDEX($D59:$BL59,,$E$1))+INDEX($D59:$BL59,,$E$1),U$9/(INDEX(Roky_výhled,,U$8)-INDEX(Roky_výhled,,U$8-1))*(INDEX($BO59:$DW59,,U$8)-INDEX($BO59:$DW59,,U$8-1))+INDEX($BO59:$DW59,,U$8-1))</f>
        <v>0</v>
      </c>
      <c r="V59" s="173">
        <f ca="1">CHOOSE(V$6,SUMIFS(INDIRECT("EB[" &amp; V$12 &amp; "]"),EB[indic_nrg],$A58,EB[Nositel],$B59,EB[Výběr],1,EB[unit],"TJ"),INDEX($BO59:$DW59,,V$4),V$9/(INDEX(Roky_výhled,,V$8)-Last_Bil)*(INDEX($BO59:$DW59,,V$8)-INDEX($D59:$BL59,,$E$1))+INDEX($D59:$BL59,,$E$1),V$9/(INDEX(Roky_výhled,,V$8)-INDEX(Roky_výhled,,V$8-1))*(INDEX($BO59:$DW59,,V$8)-INDEX($BO59:$DW59,,V$8-1))+INDEX($BO59:$DW59,,V$8-1))</f>
        <v>0</v>
      </c>
      <c r="W59" s="173">
        <f ca="1">CHOOSE(W$6,SUMIFS(INDIRECT("EB[" &amp; W$12 &amp; "]"),EB[indic_nrg],$A58,EB[Nositel],$B59,EB[Výběr],1,EB[unit],"TJ"),INDEX($BO59:$DW59,,W$4),W$9/(INDEX(Roky_výhled,,W$8)-Last_Bil)*(INDEX($BO59:$DW59,,W$8)-INDEX($D59:$BL59,,$E$1))+INDEX($D59:$BL59,,$E$1),W$9/(INDEX(Roky_výhled,,W$8)-INDEX(Roky_výhled,,W$8-1))*(INDEX($BO59:$DW59,,W$8)-INDEX($BO59:$DW59,,W$8-1))+INDEX($BO59:$DW59,,W$8-1))</f>
        <v>0</v>
      </c>
      <c r="X59" s="173">
        <f ca="1">CHOOSE(X$6,SUMIFS(INDIRECT("EB[" &amp; X$12 &amp; "]"),EB[indic_nrg],$A58,EB[Nositel],$B59,EB[Výběr],1,EB[unit],"TJ"),INDEX($BO59:$DW59,,X$4),X$9/(INDEX(Roky_výhled,,X$8)-Last_Bil)*(INDEX($BO59:$DW59,,X$8)-INDEX($D59:$BL59,,$E$1))+INDEX($D59:$BL59,,$E$1),X$9/(INDEX(Roky_výhled,,X$8)-INDEX(Roky_výhled,,X$8-1))*(INDEX($BO59:$DW59,,X$8)-INDEX($BO59:$DW59,,X$8-1))+INDEX($BO59:$DW59,,X$8-1))</f>
        <v>0</v>
      </c>
      <c r="Y59" s="173">
        <f ca="1">CHOOSE(Y$6,SUMIFS(INDIRECT("EB[" &amp; Y$12 &amp; "]"),EB[indic_nrg],$A58,EB[Nositel],$B59,EB[Výběr],1,EB[unit],"TJ"),INDEX($BO59:$DW59,,Y$4),Y$9/(INDEX(Roky_výhled,,Y$8)-Last_Bil)*(INDEX($BO59:$DW59,,Y$8)-INDEX($D59:$BL59,,$E$1))+INDEX($D59:$BL59,,$E$1),Y$9/(INDEX(Roky_výhled,,Y$8)-INDEX(Roky_výhled,,Y$8-1))*(INDEX($BO59:$DW59,,Y$8)-INDEX($BO59:$DW59,,Y$8-1))+INDEX($BO59:$DW59,,Y$8-1))</f>
        <v>0</v>
      </c>
      <c r="Z59" s="173">
        <f ca="1">CHOOSE(Z$6,SUMIFS(INDIRECT("EB[" &amp; Z$12 &amp; "]"),EB[indic_nrg],$A58,EB[Nositel],$B59,EB[Výběr],1,EB[unit],"TJ"),INDEX($BO59:$DW59,,Z$4),Z$9/(INDEX(Roky_výhled,,Z$8)-Last_Bil)*(INDEX($BO59:$DW59,,Z$8)-INDEX($D59:$BL59,,$E$1))+INDEX($D59:$BL59,,$E$1),Z$9/(INDEX(Roky_výhled,,Z$8)-INDEX(Roky_výhled,,Z$8-1))*(INDEX($BO59:$DW59,,Z$8)-INDEX($BO59:$DW59,,Z$8-1))+INDEX($BO59:$DW59,,Z$8-1))</f>
        <v>0</v>
      </c>
      <c r="AA59" s="173">
        <f ca="1">CHOOSE(AA$6,SUMIFS(INDIRECT("EB[" &amp; AA$12 &amp; "]"),EB[indic_nrg],$A58,EB[Nositel],$B59,EB[Výběr],1,EB[unit],"TJ"),INDEX($BO59:$DW59,,AA$4),AA$9/(INDEX(Roky_výhled,,AA$8)-Last_Bil)*(INDEX($BO59:$DW59,,AA$8)-INDEX($D59:$BL59,,$E$1))+INDEX($D59:$BL59,,$E$1),AA$9/(INDEX(Roky_výhled,,AA$8)-INDEX(Roky_výhled,,AA$8-1))*(INDEX($BO59:$DW59,,AA$8)-INDEX($BO59:$DW59,,AA$8-1))+INDEX($BO59:$DW59,,AA$8-1))</f>
        <v>0</v>
      </c>
      <c r="AB59" s="173">
        <f ca="1">CHOOSE(AB$6,SUMIFS(INDIRECT("EB[" &amp; AB$12 &amp; "]"),EB[indic_nrg],$A58,EB[Nositel],$B59,EB[Výběr],1,EB[unit],"TJ"),INDEX($BO59:$DW59,,AB$4),AB$9/(INDEX(Roky_výhled,,AB$8)-Last_Bil)*(INDEX($BO59:$DW59,,AB$8)-INDEX($D59:$BL59,,$E$1))+INDEX($D59:$BL59,,$E$1),AB$9/(INDEX(Roky_výhled,,AB$8)-INDEX(Roky_výhled,,AB$8-1))*(INDEX($BO59:$DW59,,AB$8)-INDEX($BO59:$DW59,,AB$8-1))+INDEX($BO59:$DW59,,AB$8-1))</f>
        <v>0</v>
      </c>
      <c r="AC59" s="173">
        <f ca="1">CHOOSE(AC$6,SUMIFS(INDIRECT("EB[" &amp; AC$12 &amp; "]"),EB[indic_nrg],$A58,EB[Nositel],$B59,EB[Výběr],1,EB[unit],"TJ"),INDEX($BO59:$DW59,,AC$4),AC$9/(INDEX(Roky_výhled,,AC$8)-Last_Bil)*(INDEX($BO59:$DW59,,AC$8)-INDEX($D59:$BL59,,$E$1))+INDEX($D59:$BL59,,$E$1),AC$9/(INDEX(Roky_výhled,,AC$8)-INDEX(Roky_výhled,,AC$8-1))*(INDEX($BO59:$DW59,,AC$8)-INDEX($BO59:$DW59,,AC$8-1))+INDEX($BO59:$DW59,,AC$8-1))</f>
        <v>0</v>
      </c>
      <c r="AD59" s="173">
        <f ca="1">CHOOSE(AD$6,SUMIFS(INDIRECT("EB[" &amp; AD$12 &amp; "]"),EB[indic_nrg],$A58,EB[Nositel],$B59,EB[Výběr],1,EB[unit],"TJ"),INDEX($BO59:$DW59,,AD$4),AD$9/(INDEX(Roky_výhled,,AD$8)-Last_Bil)*(INDEX($BO59:$DW59,,AD$8)-INDEX($D59:$BL59,,$E$1))+INDEX($D59:$BL59,,$E$1),AD$9/(INDEX(Roky_výhled,,AD$8)-INDEX(Roky_výhled,,AD$8-1))*(INDEX($BO59:$DW59,,AD$8)-INDEX($BO59:$DW59,,AD$8-1))+INDEX($BO59:$DW59,,AD$8-1))</f>
        <v>23894</v>
      </c>
      <c r="AE59" s="173">
        <f ca="1">CHOOSE(AE$6,SUMIFS(INDIRECT("EB[" &amp; AE$12 &amp; "]"),EB[indic_nrg],$A58,EB[Nositel],$B59,EB[Výběr],1,EB[unit],"TJ"),INDEX($BO59:$DW59,,AE$4),AE$9/(INDEX(Roky_výhled,,AE$8)-Last_Bil)*(INDEX($BO59:$DW59,,AE$8)-INDEX($D59:$BL59,,$E$1))+INDEX($D59:$BL59,,$E$1),AE$9/(INDEX(Roky_výhled,,AE$8)-INDEX(Roky_výhled,,AE$8-1))*(INDEX($BO59:$DW59,,AE$8)-INDEX($BO59:$DW59,,AE$8-1))+INDEX($BO59:$DW59,,AE$8-1))</f>
        <v>47788</v>
      </c>
      <c r="AF59" s="173">
        <f ca="1">CHOOSE(AF$6,SUMIFS(INDIRECT("EB[" &amp; AF$12 &amp; "]"),EB[indic_nrg],$A58,EB[Nositel],$B59,EB[Výběr],1,EB[unit],"TJ"),INDEX($BO59:$DW59,,AF$4),AF$9/(INDEX(Roky_výhled,,AF$8)-Last_Bil)*(INDEX($BO59:$DW59,,AF$8)-INDEX($D59:$BL59,,$E$1))+INDEX($D59:$BL59,,$E$1),AF$9/(INDEX(Roky_výhled,,AF$8)-INDEX(Roky_výhled,,AF$8-1))*(INDEX($BO59:$DW59,,AF$8)-INDEX($BO59:$DW59,,AF$8-1))+INDEX($BO59:$DW59,,AF$8-1))</f>
        <v>71682</v>
      </c>
      <c r="AG59" s="173">
        <f ca="1">CHOOSE(AG$6,SUMIFS(INDIRECT("EB[" &amp; AG$12 &amp; "]"),EB[indic_nrg],$A58,EB[Nositel],$B59,EB[Výběr],1,EB[unit],"TJ"),INDEX($BO59:$DW59,,AG$4),AG$9/(INDEX(Roky_výhled,,AG$8)-Last_Bil)*(INDEX($BO59:$DW59,,AG$8)-INDEX($D59:$BL59,,$E$1))+INDEX($D59:$BL59,,$E$1),AG$9/(INDEX(Roky_výhled,,AG$8)-INDEX(Roky_výhled,,AG$8-1))*(INDEX($BO59:$DW59,,AG$8)-INDEX($BO59:$DW59,,AG$8-1))+INDEX($BO59:$DW59,,AG$8-1))</f>
        <v>95576</v>
      </c>
      <c r="AH59" s="173">
        <f ca="1">CHOOSE(AH$6,SUMIFS(INDIRECT("EB[" &amp; AH$12 &amp; "]"),EB[indic_nrg],$A58,EB[Nositel],$B59,EB[Výběr],1,EB[unit],"TJ"),INDEX($BO59:$DW59,,AH$4),AH$9/(INDEX(Roky_výhled,,AH$8)-Last_Bil)*(INDEX($BO59:$DW59,,AH$8)-INDEX($D59:$BL59,,$E$1))+INDEX($D59:$BL59,,$E$1),AH$9/(INDEX(Roky_výhled,,AH$8)-INDEX(Roky_výhled,,AH$8-1))*(INDEX($BO59:$DW59,,AH$8)-INDEX($BO59:$DW59,,AH$8-1))+INDEX($BO59:$DW59,,AH$8-1))</f>
        <v>119470</v>
      </c>
      <c r="AI59" s="173">
        <f ca="1">CHOOSE(AI$6,SUMIFS(INDIRECT("EB[" &amp; AI$12 &amp; "]"),EB[indic_nrg],$A58,EB[Nositel],$B59,EB[Výběr],1,EB[unit],"TJ"),INDEX($BO59:$DW59,,AI$4),AI$9/(INDEX(Roky_výhled,,AI$8)-Last_Bil)*(INDEX($BO59:$DW59,,AI$8)-INDEX($D59:$BL59,,$E$1))+INDEX($D59:$BL59,,$E$1),AI$9/(INDEX(Roky_výhled,,AI$8)-INDEX(Roky_výhled,,AI$8-1))*(INDEX($BO59:$DW59,,AI$8)-INDEX($BO59:$DW59,,AI$8-1))+INDEX($BO59:$DW59,,AI$8-1))</f>
        <v>115486</v>
      </c>
      <c r="AJ59" s="173">
        <f ca="1">CHOOSE(AJ$6,SUMIFS(INDIRECT("EB[" &amp; AJ$12 &amp; "]"),EB[indic_nrg],$A58,EB[Nositel],$B59,EB[Výběr],1,EB[unit],"TJ"),INDEX($BO59:$DW59,,AJ$4),AJ$9/(INDEX(Roky_výhled,,AJ$8)-Last_Bil)*(INDEX($BO59:$DW59,,AJ$8)-INDEX($D59:$BL59,,$E$1))+INDEX($D59:$BL59,,$E$1),AJ$9/(INDEX(Roky_výhled,,AJ$8)-INDEX(Roky_výhled,,AJ$8-1))*(INDEX($BO59:$DW59,,AJ$8)-INDEX($BO59:$DW59,,AJ$8-1))+INDEX($BO59:$DW59,,AJ$8-1))</f>
        <v>111502</v>
      </c>
      <c r="AK59" s="173">
        <f ca="1">CHOOSE(AK$6,SUMIFS(INDIRECT("EB[" &amp; AK$12 &amp; "]"),EB[indic_nrg],$A58,EB[Nositel],$B59,EB[Výběr],1,EB[unit],"TJ"),INDEX($BO59:$DW59,,AK$4),AK$9/(INDEX(Roky_výhled,,AK$8)-Last_Bil)*(INDEX($BO59:$DW59,,AK$8)-INDEX($D59:$BL59,,$E$1))+INDEX($D59:$BL59,,$E$1),AK$9/(INDEX(Roky_výhled,,AK$8)-INDEX(Roky_výhled,,AK$8-1))*(INDEX($BO59:$DW59,,AK$8)-INDEX($BO59:$DW59,,AK$8-1))+INDEX($BO59:$DW59,,AK$8-1))</f>
        <v>107518</v>
      </c>
      <c r="AL59" s="173">
        <f ca="1">CHOOSE(AL$6,SUMIFS(INDIRECT("EB[" &amp; AL$12 &amp; "]"),EB[indic_nrg],$A58,EB[Nositel],$B59,EB[Výběr],1,EB[unit],"TJ"),INDEX($BO59:$DW59,,AL$4),AL$9/(INDEX(Roky_výhled,,AL$8)-Last_Bil)*(INDEX($BO59:$DW59,,AL$8)-INDEX($D59:$BL59,,$E$1))+INDEX($D59:$BL59,,$E$1),AL$9/(INDEX(Roky_výhled,,AL$8)-INDEX(Roky_výhled,,AL$8-1))*(INDEX($BO59:$DW59,,AL$8)-INDEX($BO59:$DW59,,AL$8-1))+INDEX($BO59:$DW59,,AL$8-1))</f>
        <v>103534</v>
      </c>
      <c r="AM59" s="173">
        <f ca="1">CHOOSE(AM$6,SUMIFS(INDIRECT("EB[" &amp; AM$12 &amp; "]"),EB[indic_nrg],$A58,EB[Nositel],$B59,EB[Výběr],1,EB[unit],"TJ"),INDEX($BO59:$DW59,,AM$4),AM$9/(INDEX(Roky_výhled,,AM$8)-Last_Bil)*(INDEX($BO59:$DW59,,AM$8)-INDEX($D59:$BL59,,$E$1))+INDEX($D59:$BL59,,$E$1),AM$9/(INDEX(Roky_výhled,,AM$8)-INDEX(Roky_výhled,,AM$8-1))*(INDEX($BO59:$DW59,,AM$8)-INDEX($BO59:$DW59,,AM$8-1))+INDEX($BO59:$DW59,,AM$8-1))</f>
        <v>99550</v>
      </c>
      <c r="AN59" s="173">
        <f ca="1">CHOOSE(AN$6,SUMIFS(INDIRECT("EB[" &amp; AN$12 &amp; "]"),EB[indic_nrg],$A58,EB[Nositel],$B59,EB[Výběr],1,EB[unit],"TJ"),INDEX($BO59:$DW59,,AN$4),AN$9/(INDEX(Roky_výhled,,AN$8)-Last_Bil)*(INDEX($BO59:$DW59,,AN$8)-INDEX($D59:$BL59,,$E$1))+INDEX($D59:$BL59,,$E$1),AN$9/(INDEX(Roky_výhled,,AN$8)-INDEX(Roky_výhled,,AN$8-1))*(INDEX($BO59:$DW59,,AN$8)-INDEX($BO59:$DW59,,AN$8-1))+INDEX($BO59:$DW59,,AN$8-1))</f>
        <v>98118</v>
      </c>
      <c r="AO59" s="173">
        <f ca="1">CHOOSE(AO$6,SUMIFS(INDIRECT("EB[" &amp; AO$12 &amp; "]"),EB[indic_nrg],$A58,EB[Nositel],$B59,EB[Výběr],1,EB[unit],"TJ"),INDEX($BO59:$DW59,,AO$4),AO$9/(INDEX(Roky_výhled,,AO$8)-Last_Bil)*(INDEX($BO59:$DW59,,AO$8)-INDEX($D59:$BL59,,$E$1))+INDEX($D59:$BL59,,$E$1),AO$9/(INDEX(Roky_výhled,,AO$8)-INDEX(Roky_výhled,,AO$8-1))*(INDEX($BO59:$DW59,,AO$8)-INDEX($BO59:$DW59,,AO$8-1))+INDEX($BO59:$DW59,,AO$8-1))</f>
        <v>96686</v>
      </c>
      <c r="AP59" s="173">
        <f ca="1">CHOOSE(AP$6,SUMIFS(INDIRECT("EB[" &amp; AP$12 &amp; "]"),EB[indic_nrg],$A58,EB[Nositel],$B59,EB[Výběr],1,EB[unit],"TJ"),INDEX($BO59:$DW59,,AP$4),AP$9/(INDEX(Roky_výhled,,AP$8)-Last_Bil)*(INDEX($BO59:$DW59,,AP$8)-INDEX($D59:$BL59,,$E$1))+INDEX($D59:$BL59,,$E$1),AP$9/(INDEX(Roky_výhled,,AP$8)-INDEX(Roky_výhled,,AP$8-1))*(INDEX($BO59:$DW59,,AP$8)-INDEX($BO59:$DW59,,AP$8-1))+INDEX($BO59:$DW59,,AP$8-1))</f>
        <v>95254</v>
      </c>
      <c r="AQ59" s="173">
        <f ca="1">CHOOSE(AQ$6,SUMIFS(INDIRECT("EB[" &amp; AQ$12 &amp; "]"),EB[indic_nrg],$A58,EB[Nositel],$B59,EB[Výběr],1,EB[unit],"TJ"),INDEX($BO59:$DW59,,AQ$4),AQ$9/(INDEX(Roky_výhled,,AQ$8)-Last_Bil)*(INDEX($BO59:$DW59,,AQ$8)-INDEX($D59:$BL59,,$E$1))+INDEX($D59:$BL59,,$E$1),AQ$9/(INDEX(Roky_výhled,,AQ$8)-INDEX(Roky_výhled,,AQ$8-1))*(INDEX($BO59:$DW59,,AQ$8)-INDEX($BO59:$DW59,,AQ$8-1))+INDEX($BO59:$DW59,,AQ$8-1))</f>
        <v>93822</v>
      </c>
      <c r="AR59" s="173">
        <f ca="1">CHOOSE(AR$6,SUMIFS(INDIRECT("EB[" &amp; AR$12 &amp; "]"),EB[indic_nrg],$A58,EB[Nositel],$B59,EB[Výběr],1,EB[unit],"TJ"),INDEX($BO59:$DW59,,AR$4),AR$9/(INDEX(Roky_výhled,,AR$8)-Last_Bil)*(INDEX($BO59:$DW59,,AR$8)-INDEX($D59:$BL59,,$E$1))+INDEX($D59:$BL59,,$E$1),AR$9/(INDEX(Roky_výhled,,AR$8)-INDEX(Roky_výhled,,AR$8-1))*(INDEX($BO59:$DW59,,AR$8)-INDEX($BO59:$DW59,,AR$8-1))+INDEX($BO59:$DW59,,AR$8-1))</f>
        <v>92390</v>
      </c>
      <c r="AS59" s="173">
        <f ca="1">CHOOSE(AS$6,SUMIFS(INDIRECT("EB[" &amp; AS$12 &amp; "]"),EB[indic_nrg],$A58,EB[Nositel],$B59,EB[Výběr],1,EB[unit],"TJ"),INDEX($BO59:$DW59,,AS$4),AS$9/(INDEX(Roky_výhled,,AS$8)-Last_Bil)*(INDEX($BO59:$DW59,,AS$8)-INDEX($D59:$BL59,,$E$1))+INDEX($D59:$BL59,,$E$1),AS$9/(INDEX(Roky_výhled,,AS$8)-INDEX(Roky_výhled,,AS$8-1))*(INDEX($BO59:$DW59,,AS$8)-INDEX($BO59:$DW59,,AS$8-1))+INDEX($BO59:$DW59,,AS$8-1))</f>
        <v>93052</v>
      </c>
      <c r="AT59" s="173">
        <f ca="1">CHOOSE(AT$6,SUMIFS(INDIRECT("EB[" &amp; AT$12 &amp; "]"),EB[indic_nrg],$A58,EB[Nositel],$B59,EB[Výběr],1,EB[unit],"TJ"),INDEX($BO59:$DW59,,AT$4),AT$9/(INDEX(Roky_výhled,,AT$8)-Last_Bil)*(INDEX($BO59:$DW59,,AT$8)-INDEX($D59:$BL59,,$E$1))+INDEX($D59:$BL59,,$E$1),AT$9/(INDEX(Roky_výhled,,AT$8)-INDEX(Roky_výhled,,AT$8-1))*(INDEX($BO59:$DW59,,AT$8)-INDEX($BO59:$DW59,,AT$8-1))+INDEX($BO59:$DW59,,AT$8-1))</f>
        <v>93714</v>
      </c>
      <c r="AU59" s="173">
        <f ca="1">CHOOSE(AU$6,SUMIFS(INDIRECT("EB[" &amp; AU$12 &amp; "]"),EB[indic_nrg],$A58,EB[Nositel],$B59,EB[Výběr],1,EB[unit],"TJ"),INDEX($BO59:$DW59,,AU$4),AU$9/(INDEX(Roky_výhled,,AU$8)-Last_Bil)*(INDEX($BO59:$DW59,,AU$8)-INDEX($D59:$BL59,,$E$1))+INDEX($D59:$BL59,,$E$1),AU$9/(INDEX(Roky_výhled,,AU$8)-INDEX(Roky_výhled,,AU$8-1))*(INDEX($BO59:$DW59,,AU$8)-INDEX($BO59:$DW59,,AU$8-1))+INDEX($BO59:$DW59,,AU$8-1))</f>
        <v>94376</v>
      </c>
      <c r="AV59" s="173">
        <f ca="1">CHOOSE(AV$6,SUMIFS(INDIRECT("EB[" &amp; AV$12 &amp; "]"),EB[indic_nrg],$A58,EB[Nositel],$B59,EB[Výběr],1,EB[unit],"TJ"),INDEX($BO59:$DW59,,AV$4),AV$9/(INDEX(Roky_výhled,,AV$8)-Last_Bil)*(INDEX($BO59:$DW59,,AV$8)-INDEX($D59:$BL59,,$E$1))+INDEX($D59:$BL59,,$E$1),AV$9/(INDEX(Roky_výhled,,AV$8)-INDEX(Roky_výhled,,AV$8-1))*(INDEX($BO59:$DW59,,AV$8)-INDEX($BO59:$DW59,,AV$8-1))+INDEX($BO59:$DW59,,AV$8-1))</f>
        <v>95038</v>
      </c>
      <c r="AW59" s="173">
        <f ca="1">CHOOSE(AW$6,SUMIFS(INDIRECT("EB[" &amp; AW$12 &amp; "]"),EB[indic_nrg],$A58,EB[Nositel],$B59,EB[Výběr],1,EB[unit],"TJ"),INDEX($BO59:$DW59,,AW$4),AW$9/(INDEX(Roky_výhled,,AW$8)-Last_Bil)*(INDEX($BO59:$DW59,,AW$8)-INDEX($D59:$BL59,,$E$1))+INDEX($D59:$BL59,,$E$1),AW$9/(INDEX(Roky_výhled,,AW$8)-INDEX(Roky_výhled,,AW$8-1))*(INDEX($BO59:$DW59,,AW$8)-INDEX($BO59:$DW59,,AW$8-1))+INDEX($BO59:$DW59,,AW$8-1))</f>
        <v>95700</v>
      </c>
      <c r="AX59" s="173">
        <f ca="1">CHOOSE(AX$6,SUMIFS(INDIRECT("EB[" &amp; AX$12 &amp; "]"),EB[indic_nrg],$A58,EB[Nositel],$B59,EB[Výběr],1,EB[unit],"TJ"),INDEX($BO59:$DW59,,AX$4),AX$9/(INDEX(Roky_výhled,,AX$8)-Last_Bil)*(INDEX($BO59:$DW59,,AX$8)-INDEX($D59:$BL59,,$E$1))+INDEX($D59:$BL59,,$E$1),AX$9/(INDEX(Roky_výhled,,AX$8)-INDEX(Roky_výhled,,AX$8-1))*(INDEX($BO59:$DW59,,AX$8)-INDEX($BO59:$DW59,,AX$8-1))+INDEX($BO59:$DW59,,AX$8-1))</f>
        <v>95670</v>
      </c>
      <c r="AY59" s="173">
        <f ca="1">CHOOSE(AY$6,SUMIFS(INDIRECT("EB[" &amp; AY$12 &amp; "]"),EB[indic_nrg],$A58,EB[Nositel],$B59,EB[Výběr],1,EB[unit],"TJ"),INDEX($BO59:$DW59,,AY$4),AY$9/(INDEX(Roky_výhled,,AY$8)-Last_Bil)*(INDEX($BO59:$DW59,,AY$8)-INDEX($D59:$BL59,,$E$1))+INDEX($D59:$BL59,,$E$1),AY$9/(INDEX(Roky_výhled,,AY$8)-INDEX(Roky_výhled,,AY$8-1))*(INDEX($BO59:$DW59,,AY$8)-INDEX($BO59:$DW59,,AY$8-1))+INDEX($BO59:$DW59,,AY$8-1))</f>
        <v>95640</v>
      </c>
      <c r="AZ59" s="173">
        <f ca="1">CHOOSE(AZ$6,SUMIFS(INDIRECT("EB[" &amp; AZ$12 &amp; "]"),EB[indic_nrg],$A58,EB[Nositel],$B59,EB[Výběr],1,EB[unit],"TJ"),INDEX($BO59:$DW59,,AZ$4),AZ$9/(INDEX(Roky_výhled,,AZ$8)-Last_Bil)*(INDEX($BO59:$DW59,,AZ$8)-INDEX($D59:$BL59,,$E$1))+INDEX($D59:$BL59,,$E$1),AZ$9/(INDEX(Roky_výhled,,AZ$8)-INDEX(Roky_výhled,,AZ$8-1))*(INDEX($BO59:$DW59,,AZ$8)-INDEX($BO59:$DW59,,AZ$8-1))+INDEX($BO59:$DW59,,AZ$8-1))</f>
        <v>95610</v>
      </c>
      <c r="BA59" s="173">
        <f ca="1">CHOOSE(BA$6,SUMIFS(INDIRECT("EB[" &amp; BA$12 &amp; "]"),EB[indic_nrg],$A58,EB[Nositel],$B59,EB[Výběr],1,EB[unit],"TJ"),INDEX($BO59:$DW59,,BA$4),BA$9/(INDEX(Roky_výhled,,BA$8)-Last_Bil)*(INDEX($BO59:$DW59,,BA$8)-INDEX($D59:$BL59,,$E$1))+INDEX($D59:$BL59,,$E$1),BA$9/(INDEX(Roky_výhled,,BA$8)-INDEX(Roky_výhled,,BA$8-1))*(INDEX($BO59:$DW59,,BA$8)-INDEX($BO59:$DW59,,BA$8-1))+INDEX($BO59:$DW59,,BA$8-1))</f>
        <v>95580</v>
      </c>
      <c r="BB59" s="173">
        <f ca="1">CHOOSE(BB$6,SUMIFS(INDIRECT("EB[" &amp; BB$12 &amp; "]"),EB[indic_nrg],$A58,EB[Nositel],$B59,EB[Výběr],1,EB[unit],"TJ"),INDEX($BO59:$DW59,,BB$4),BB$9/(INDEX(Roky_výhled,,BB$8)-Last_Bil)*(INDEX($BO59:$DW59,,BB$8)-INDEX($D59:$BL59,,$E$1))+INDEX($D59:$BL59,,$E$1),BB$9/(INDEX(Roky_výhled,,BB$8)-INDEX(Roky_výhled,,BB$8-1))*(INDEX($BO59:$DW59,,BB$8)-INDEX($BO59:$DW59,,BB$8-1))+INDEX($BO59:$DW59,,BB$8-1))</f>
        <v>95550</v>
      </c>
      <c r="BC59" s="173">
        <f ca="1">CHOOSE(BC$6,SUMIFS(INDIRECT("EB[" &amp; BC$12 &amp; "]"),EB[indic_nrg],$A58,EB[Nositel],$B59,EB[Výběr],1,EB[unit],"TJ"),INDEX($BO59:$DW59,,BC$4),BC$9/(INDEX(Roky_výhled,,BC$8)-Last_Bil)*(INDEX($BO59:$DW59,,BC$8)-INDEX($D59:$BL59,,$E$1))+INDEX($D59:$BL59,,$E$1),BC$9/(INDEX(Roky_výhled,,BC$8)-INDEX(Roky_výhled,,BC$8-1))*(INDEX($BO59:$DW59,,BC$8)-INDEX($BO59:$DW59,,BC$8-1))+INDEX($BO59:$DW59,,BC$8-1))</f>
        <v>95484</v>
      </c>
      <c r="BD59" s="173">
        <f ca="1">CHOOSE(BD$6,SUMIFS(INDIRECT("EB[" &amp; BD$12 &amp; "]"),EB[indic_nrg],$A58,EB[Nositel],$B59,EB[Výběr],1,EB[unit],"TJ"),INDEX($BO59:$DW59,,BD$4),BD$9/(INDEX(Roky_výhled,,BD$8)-Last_Bil)*(INDEX($BO59:$DW59,,BD$8)-INDEX($D59:$BL59,,$E$1))+INDEX($D59:$BL59,,$E$1),BD$9/(INDEX(Roky_výhled,,BD$8)-INDEX(Roky_výhled,,BD$8-1))*(INDEX($BO59:$DW59,,BD$8)-INDEX($BO59:$DW59,,BD$8-1))+INDEX($BO59:$DW59,,BD$8-1))</f>
        <v>95418</v>
      </c>
      <c r="BE59" s="173">
        <f ca="1">CHOOSE(BE$6,SUMIFS(INDIRECT("EB[" &amp; BE$12 &amp; "]"),EB[indic_nrg],$A58,EB[Nositel],$B59,EB[Výběr],1,EB[unit],"TJ"),INDEX($BO59:$DW59,,BE$4),BE$9/(INDEX(Roky_výhled,,BE$8)-Last_Bil)*(INDEX($BO59:$DW59,,BE$8)-INDEX($D59:$BL59,,$E$1))+INDEX($D59:$BL59,,$E$1),BE$9/(INDEX(Roky_výhled,,BE$8)-INDEX(Roky_výhled,,BE$8-1))*(INDEX($BO59:$DW59,,BE$8)-INDEX($BO59:$DW59,,BE$8-1))+INDEX($BO59:$DW59,,BE$8-1))</f>
        <v>95352</v>
      </c>
      <c r="BF59" s="173">
        <f ca="1">CHOOSE(BF$6,SUMIFS(INDIRECT("EB[" &amp; BF$12 &amp; "]"),EB[indic_nrg],$A58,EB[Nositel],$B59,EB[Výběr],1,EB[unit],"TJ"),INDEX($BO59:$DW59,,BF$4),BF$9/(INDEX(Roky_výhled,,BF$8)-Last_Bil)*(INDEX($BO59:$DW59,,BF$8)-INDEX($D59:$BL59,,$E$1))+INDEX($D59:$BL59,,$E$1),BF$9/(INDEX(Roky_výhled,,BF$8)-INDEX(Roky_výhled,,BF$8-1))*(INDEX($BO59:$DW59,,BF$8)-INDEX($BO59:$DW59,,BF$8-1))+INDEX($BO59:$DW59,,BF$8-1))</f>
        <v>95286</v>
      </c>
      <c r="BG59" s="173">
        <f ca="1">CHOOSE(BG$6,SUMIFS(INDIRECT("EB[" &amp; BG$12 &amp; "]"),EB[indic_nrg],$A58,EB[Nositel],$B59,EB[Výběr],1,EB[unit],"TJ"),INDEX($BO59:$DW59,,BG$4),BG$9/(INDEX(Roky_výhled,,BG$8)-Last_Bil)*(INDEX($BO59:$DW59,,BG$8)-INDEX($D59:$BL59,,$E$1))+INDEX($D59:$BL59,,$E$1),BG$9/(INDEX(Roky_výhled,,BG$8)-INDEX(Roky_výhled,,BG$8-1))*(INDEX($BO59:$DW59,,BG$8)-INDEX($BO59:$DW59,,BG$8-1))+INDEX($BO59:$DW59,,BG$8-1))</f>
        <v>95220</v>
      </c>
      <c r="BH59" s="173">
        <f ca="1">CHOOSE(BH$6,SUMIFS(INDIRECT("EB[" &amp; BH$12 &amp; "]"),EB[indic_nrg],$A58,EB[Nositel],$B59,EB[Výběr],1,EB[unit],"TJ"),INDEX($BO59:$DW59,,BH$4),BH$9/(INDEX(Roky_výhled,,BH$8)-Last_Bil)*(INDEX($BO59:$DW59,,BH$8)-INDEX($D59:$BL59,,$E$1))+INDEX($D59:$BL59,,$E$1),BH$9/(INDEX(Roky_výhled,,BH$8)-INDEX(Roky_výhled,,BH$8-1))*(INDEX($BO59:$DW59,,BH$8)-INDEX($BO59:$DW59,,BH$8-1))+INDEX($BO59:$DW59,,BH$8-1))</f>
        <v>95016</v>
      </c>
      <c r="BI59" s="173">
        <f ca="1">CHOOSE(BI$6,SUMIFS(INDIRECT("EB[" &amp; BI$12 &amp; "]"),EB[indic_nrg],$A58,EB[Nositel],$B59,EB[Výběr],1,EB[unit],"TJ"),INDEX($BO59:$DW59,,BI$4),BI$9/(INDEX(Roky_výhled,,BI$8)-Last_Bil)*(INDEX($BO59:$DW59,,BI$8)-INDEX($D59:$BL59,,$E$1))+INDEX($D59:$BL59,,$E$1),BI$9/(INDEX(Roky_výhled,,BI$8)-INDEX(Roky_výhled,,BI$8-1))*(INDEX($BO59:$DW59,,BI$8)-INDEX($BO59:$DW59,,BI$8-1))+INDEX($BO59:$DW59,,BI$8-1))</f>
        <v>94812</v>
      </c>
      <c r="BJ59" s="173">
        <f ca="1">CHOOSE(BJ$6,SUMIFS(INDIRECT("EB[" &amp; BJ$12 &amp; "]"),EB[indic_nrg],$A58,EB[Nositel],$B59,EB[Výběr],1,EB[unit],"TJ"),INDEX($BO59:$DW59,,BJ$4),BJ$9/(INDEX(Roky_výhled,,BJ$8)-Last_Bil)*(INDEX($BO59:$DW59,,BJ$8)-INDEX($D59:$BL59,,$E$1))+INDEX($D59:$BL59,,$E$1),BJ$9/(INDEX(Roky_výhled,,BJ$8)-INDEX(Roky_výhled,,BJ$8-1))*(INDEX($BO59:$DW59,,BJ$8)-INDEX($BO59:$DW59,,BJ$8-1))+INDEX($BO59:$DW59,,BJ$8-1))</f>
        <v>94608</v>
      </c>
      <c r="BK59" s="173">
        <f ca="1">CHOOSE(BK$6,SUMIFS(INDIRECT("EB[" &amp; BK$12 &amp; "]"),EB[indic_nrg],$A58,EB[Nositel],$B59,EB[Výběr],1,EB[unit],"TJ"),INDEX($BO59:$DW59,,BK$4),BK$9/(INDEX(Roky_výhled,,BK$8)-Last_Bil)*(INDEX($BO59:$DW59,,BK$8)-INDEX($D59:$BL59,,$E$1))+INDEX($D59:$BL59,,$E$1),BK$9/(INDEX(Roky_výhled,,BK$8)-INDEX(Roky_výhled,,BK$8-1))*(INDEX($BO59:$DW59,,BK$8)-INDEX($BO59:$DW59,,BK$8-1))+INDEX($BO59:$DW59,,BK$8-1))</f>
        <v>94404</v>
      </c>
      <c r="BL59" s="174">
        <f ca="1">CHOOSE(BL$6,SUMIFS(INDIRECT("EB[" &amp; BL$12 &amp; "]"),EB[indic_nrg],$A58,EB[Nositel],$B59,EB[Výběr],1,EB[unit],"TJ"),INDEX($BO59:$DW59,,BL$4),BL$9/(INDEX(Roky_výhled,,BL$8)-Last_Bil)*(INDEX($BO59:$DW59,,BL$8)-INDEX($D59:$BL59,,$E$1))+INDEX($D59:$BL59,,$E$1),BL$9/(INDEX(Roky_výhled,,BL$8)-INDEX(Roky_výhled,,BL$8-1))*(INDEX($BO59:$DW59,,BL$8)-INDEX($BO59:$DW59,,BL$8-1))+INDEX($BO59:$DW59,,BL$8-1))</f>
        <v>94200</v>
      </c>
      <c r="BM59"/>
      <c r="BN59" s="221" t="str">
        <f t="shared" si="161"/>
        <v>Diesel</v>
      </c>
      <c r="BO59" s="285">
        <v>146870</v>
      </c>
      <c r="BP59" s="286">
        <v>142950</v>
      </c>
      <c r="BQ59" s="286">
        <v>119470</v>
      </c>
      <c r="BR59" s="286">
        <v>99550</v>
      </c>
      <c r="BS59" s="286">
        <v>92390</v>
      </c>
      <c r="BT59" s="286">
        <v>95700</v>
      </c>
      <c r="BU59" s="286">
        <v>95550</v>
      </c>
      <c r="BV59" s="286">
        <v>95220</v>
      </c>
      <c r="BW59" s="286">
        <v>94200</v>
      </c>
      <c r="BX59" s="286">
        <v>94110</v>
      </c>
      <c r="BY59" s="287">
        <v>94440</v>
      </c>
      <c r="BZ59" s="281"/>
      <c r="CA59" s="281"/>
      <c r="CB59" s="281"/>
      <c r="CC59" s="281"/>
      <c r="CD59" s="281"/>
      <c r="CE59" s="281"/>
      <c r="CF59" s="281"/>
      <c r="CG59" s="281"/>
      <c r="CH59" s="281"/>
      <c r="CI59" s="281"/>
      <c r="CJ59" s="281"/>
      <c r="CK59" s="281"/>
      <c r="CL59" s="281"/>
      <c r="CM59" s="281"/>
      <c r="CN59" s="281"/>
      <c r="CO59" s="281"/>
      <c r="CP59" s="281"/>
      <c r="CQ59" s="281"/>
      <c r="CR59" s="281"/>
      <c r="CS59" s="281"/>
      <c r="CT59" s="281"/>
      <c r="CU59" s="281"/>
      <c r="CV59" s="281"/>
      <c r="CW59" s="281"/>
      <c r="CX59" s="281"/>
      <c r="CY59" s="281"/>
      <c r="CZ59" s="281"/>
      <c r="DA59" s="281"/>
      <c r="DB59" s="281"/>
      <c r="DC59" s="281"/>
      <c r="DD59" s="281"/>
      <c r="DE59" s="281"/>
      <c r="DF59" s="281"/>
      <c r="DG59" s="281"/>
      <c r="DH59" s="281"/>
      <c r="DI59" s="281"/>
      <c r="DJ59" s="281"/>
      <c r="DK59" s="281"/>
      <c r="DL59" s="281"/>
      <c r="DM59" s="281"/>
      <c r="DN59" s="281"/>
      <c r="DO59" s="281"/>
      <c r="DP59" s="281"/>
      <c r="DQ59" s="281"/>
      <c r="DR59" s="281"/>
      <c r="DS59" s="281"/>
      <c r="DT59" s="281"/>
      <c r="DU59" s="281"/>
      <c r="DV59" s="281"/>
      <c r="DW59" s="281"/>
    </row>
    <row r="60" spans="1:127" s="196" customFormat="1" x14ac:dyDescent="0.25">
      <c r="A60" s="196" t="str">
        <f t="shared" si="162"/>
        <v>B_101900</v>
      </c>
      <c r="B60" t="s">
        <v>3154</v>
      </c>
      <c r="C60" s="179" t="str">
        <f t="shared" si="160"/>
        <v>Letecký petrolej</v>
      </c>
      <c r="D60" s="215">
        <f ca="1">CHOOSE(D$6,SUMIFS(INDIRECT("EB[" &amp; D$12 &amp; "]"),EB[indic_nrg],$A59,EB[Nositel],$B60,EB[Výběr],1,EB[unit],"TJ"),INDEX($BO60:$DW60,,D$4),D$9/(INDEX(Roky_výhled,,D$8)-Last_Bil)*(INDEX($BO60:$DW60,,D$8)-INDEX($D60:$BL60,,$E$1))+INDEX($D60:$BL60,,$E$1),D$9/(INDEX(Roky_výhled,,D$8)-INDEX(Roky_výhled,,D$8-1))*(INDEX($BO60:$DW60,,D$8)-INDEX($BO60:$DW60,,D$8-1))+INDEX($BO60:$DW60,,D$8-1))</f>
        <v>0</v>
      </c>
      <c r="E60" s="173">
        <f ca="1">CHOOSE(E$6,SUMIFS(INDIRECT("EB[" &amp; E$12 &amp; "]"),EB[indic_nrg],$A59,EB[Nositel],$B60,EB[Výběr],1,EB[unit],"TJ"),INDEX($BO60:$DW60,,E$4),E$9/(INDEX(Roky_výhled,,E$8)-Last_Bil)*(INDEX($BO60:$DW60,,E$8)-INDEX($D60:$BL60,,$E$1))+INDEX($D60:$BL60,,$E$1),E$9/(INDEX(Roky_výhled,,E$8)-INDEX(Roky_výhled,,E$8-1))*(INDEX($BO60:$DW60,,E$8)-INDEX($BO60:$DW60,,E$8-1))+INDEX($BO60:$DW60,,E$8-1))</f>
        <v>0</v>
      </c>
      <c r="F60" s="173">
        <f ca="1">CHOOSE(F$6,SUMIFS(INDIRECT("EB[" &amp; F$12 &amp; "]"),EB[indic_nrg],$A59,EB[Nositel],$B60,EB[Výběr],1,EB[unit],"TJ"),INDEX($BO60:$DW60,,F$4),F$9/(INDEX(Roky_výhled,,F$8)-Last_Bil)*(INDEX($BO60:$DW60,,F$8)-INDEX($D60:$BL60,,$E$1))+INDEX($D60:$BL60,,$E$1),F$9/(INDEX(Roky_výhled,,F$8)-INDEX(Roky_výhled,,F$8-1))*(INDEX($BO60:$DW60,,F$8)-INDEX($BO60:$DW60,,F$8-1))+INDEX($BO60:$DW60,,F$8-1))</f>
        <v>0</v>
      </c>
      <c r="G60" s="173">
        <f ca="1">CHOOSE(G$6,SUMIFS(INDIRECT("EB[" &amp; G$12 &amp; "]"),EB[indic_nrg],$A59,EB[Nositel],$B60,EB[Výběr],1,EB[unit],"TJ"),INDEX($BO60:$DW60,,G$4),G$9/(INDEX(Roky_výhled,,G$8)-Last_Bil)*(INDEX($BO60:$DW60,,G$8)-INDEX($D60:$BL60,,$E$1))+INDEX($D60:$BL60,,$E$1),G$9/(INDEX(Roky_výhled,,G$8)-INDEX(Roky_výhled,,G$8-1))*(INDEX($BO60:$DW60,,G$8)-INDEX($BO60:$DW60,,G$8-1))+INDEX($BO60:$DW60,,G$8-1))</f>
        <v>0</v>
      </c>
      <c r="H60" s="173">
        <f ca="1">CHOOSE(H$6,SUMIFS(INDIRECT("EB[" &amp; H$12 &amp; "]"),EB[indic_nrg],$A59,EB[Nositel],$B60,EB[Výběr],1,EB[unit],"TJ"),INDEX($BO60:$DW60,,H$4),H$9/(INDEX(Roky_výhled,,H$8)-Last_Bil)*(INDEX($BO60:$DW60,,H$8)-INDEX($D60:$BL60,,$E$1))+INDEX($D60:$BL60,,$E$1),H$9/(INDEX(Roky_výhled,,H$8)-INDEX(Roky_výhled,,H$8-1))*(INDEX($BO60:$DW60,,H$8)-INDEX($BO60:$DW60,,H$8-1))+INDEX($BO60:$DW60,,H$8-1))</f>
        <v>0</v>
      </c>
      <c r="I60" s="173">
        <f ca="1">CHOOSE(I$6,SUMIFS(INDIRECT("EB[" &amp; I$12 &amp; "]"),EB[indic_nrg],$A59,EB[Nositel],$B60,EB[Výběr],1,EB[unit],"TJ"),INDEX($BO60:$DW60,,I$4),I$9/(INDEX(Roky_výhled,,I$8)-Last_Bil)*(INDEX($BO60:$DW60,,I$8)-INDEX($D60:$BL60,,$E$1))+INDEX($D60:$BL60,,$E$1),I$9/(INDEX(Roky_výhled,,I$8)-INDEX(Roky_výhled,,I$8-1))*(INDEX($BO60:$DW60,,I$8)-INDEX($BO60:$DW60,,I$8-1))+INDEX($BO60:$DW60,,I$8-1))</f>
        <v>0</v>
      </c>
      <c r="J60" s="173">
        <f ca="1">CHOOSE(J$6,SUMIFS(INDIRECT("EB[" &amp; J$12 &amp; "]"),EB[indic_nrg],$A59,EB[Nositel],$B60,EB[Výběr],1,EB[unit],"TJ"),INDEX($BO60:$DW60,,J$4),J$9/(INDEX(Roky_výhled,,J$8)-Last_Bil)*(INDEX($BO60:$DW60,,J$8)-INDEX($D60:$BL60,,$E$1))+INDEX($D60:$BL60,,$E$1),J$9/(INDEX(Roky_výhled,,J$8)-INDEX(Roky_výhled,,J$8-1))*(INDEX($BO60:$DW60,,J$8)-INDEX($BO60:$DW60,,J$8-1))+INDEX($BO60:$DW60,,J$8-1))</f>
        <v>0</v>
      </c>
      <c r="K60" s="173">
        <f ca="1">CHOOSE(K$6,SUMIFS(INDIRECT("EB[" &amp; K$12 &amp; "]"),EB[indic_nrg],$A59,EB[Nositel],$B60,EB[Výběr],1,EB[unit],"TJ"),INDEX($BO60:$DW60,,K$4),K$9/(INDEX(Roky_výhled,,K$8)-Last_Bil)*(INDEX($BO60:$DW60,,K$8)-INDEX($D60:$BL60,,$E$1))+INDEX($D60:$BL60,,$E$1),K$9/(INDEX(Roky_výhled,,K$8)-INDEX(Roky_výhled,,K$8-1))*(INDEX($BO60:$DW60,,K$8)-INDEX($BO60:$DW60,,K$8-1))+INDEX($BO60:$DW60,,K$8-1))</f>
        <v>0</v>
      </c>
      <c r="L60" s="173">
        <f ca="1">CHOOSE(L$6,SUMIFS(INDIRECT("EB[" &amp; L$12 &amp; "]"),EB[indic_nrg],$A59,EB[Nositel],$B60,EB[Výběr],1,EB[unit],"TJ"),INDEX($BO60:$DW60,,L$4),L$9/(INDEX(Roky_výhled,,L$8)-Last_Bil)*(INDEX($BO60:$DW60,,L$8)-INDEX($D60:$BL60,,$E$1))+INDEX($D60:$BL60,,$E$1),L$9/(INDEX(Roky_výhled,,L$8)-INDEX(Roky_výhled,,L$8-1))*(INDEX($BO60:$DW60,,L$8)-INDEX($BO60:$DW60,,L$8-1))+INDEX($BO60:$DW60,,L$8-1))</f>
        <v>0</v>
      </c>
      <c r="M60" s="173">
        <f ca="1">CHOOSE(M$6,SUMIFS(INDIRECT("EB[" &amp; M$12 &amp; "]"),EB[indic_nrg],$A59,EB[Nositel],$B60,EB[Výběr],1,EB[unit],"TJ"),INDEX($BO60:$DW60,,M$4),M$9/(INDEX(Roky_výhled,,M$8)-Last_Bil)*(INDEX($BO60:$DW60,,M$8)-INDEX($D60:$BL60,,$E$1))+INDEX($D60:$BL60,,$E$1),M$9/(INDEX(Roky_výhled,,M$8)-INDEX(Roky_výhled,,M$8-1))*(INDEX($BO60:$DW60,,M$8)-INDEX($BO60:$DW60,,M$8-1))+INDEX($BO60:$DW60,,M$8-1))</f>
        <v>0</v>
      </c>
      <c r="N60" s="173">
        <f ca="1">CHOOSE(N$6,SUMIFS(INDIRECT("EB[" &amp; N$12 &amp; "]"),EB[indic_nrg],$A59,EB[Nositel],$B60,EB[Výběr],1,EB[unit],"TJ"),INDEX($BO60:$DW60,,N$4),N$9/(INDEX(Roky_výhled,,N$8)-Last_Bil)*(INDEX($BO60:$DW60,,N$8)-INDEX($D60:$BL60,,$E$1))+INDEX($D60:$BL60,,$E$1),N$9/(INDEX(Roky_výhled,,N$8)-INDEX(Roky_výhled,,N$8-1))*(INDEX($BO60:$DW60,,N$8)-INDEX($BO60:$DW60,,N$8-1))+INDEX($BO60:$DW60,,N$8-1))</f>
        <v>0</v>
      </c>
      <c r="O60" s="173">
        <f ca="1">CHOOSE(O$6,SUMIFS(INDIRECT("EB[" &amp; O$12 &amp; "]"),EB[indic_nrg],$A59,EB[Nositel],$B60,EB[Výběr],1,EB[unit],"TJ"),INDEX($BO60:$DW60,,O$4),O$9/(INDEX(Roky_výhled,,O$8)-Last_Bil)*(INDEX($BO60:$DW60,,O$8)-INDEX($D60:$BL60,,$E$1))+INDEX($D60:$BL60,,$E$1),O$9/(INDEX(Roky_výhled,,O$8)-INDEX(Roky_výhled,,O$8-1))*(INDEX($BO60:$DW60,,O$8)-INDEX($BO60:$DW60,,O$8-1))+INDEX($BO60:$DW60,,O$8-1))</f>
        <v>0</v>
      </c>
      <c r="P60" s="173">
        <f ca="1">CHOOSE(P$6,SUMIFS(INDIRECT("EB[" &amp; P$12 &amp; "]"),EB[indic_nrg],$A59,EB[Nositel],$B60,EB[Výběr],1,EB[unit],"TJ"),INDEX($BO60:$DW60,,P$4),P$9/(INDEX(Roky_výhled,,P$8)-Last_Bil)*(INDEX($BO60:$DW60,,P$8)-INDEX($D60:$BL60,,$E$1))+INDEX($D60:$BL60,,$E$1),P$9/(INDEX(Roky_výhled,,P$8)-INDEX(Roky_výhled,,P$8-1))*(INDEX($BO60:$DW60,,P$8)-INDEX($BO60:$DW60,,P$8-1))+INDEX($BO60:$DW60,,P$8-1))</f>
        <v>0</v>
      </c>
      <c r="Q60" s="173">
        <f ca="1">CHOOSE(Q$6,SUMIFS(INDIRECT("EB[" &amp; Q$12 &amp; "]"),EB[indic_nrg],$A59,EB[Nositel],$B60,EB[Výběr],1,EB[unit],"TJ"),INDEX($BO60:$DW60,,Q$4),Q$9/(INDEX(Roky_výhled,,Q$8)-Last_Bil)*(INDEX($BO60:$DW60,,Q$8)-INDEX($D60:$BL60,,$E$1))+INDEX($D60:$BL60,,$E$1),Q$9/(INDEX(Roky_výhled,,Q$8)-INDEX(Roky_výhled,,Q$8-1))*(INDEX($BO60:$DW60,,Q$8)-INDEX($BO60:$DW60,,Q$8-1))+INDEX($BO60:$DW60,,Q$8-1))</f>
        <v>0</v>
      </c>
      <c r="R60" s="173">
        <f ca="1">CHOOSE(R$6,SUMIFS(INDIRECT("EB[" &amp; R$12 &amp; "]"),EB[indic_nrg],$A59,EB[Nositel],$B60,EB[Výběr],1,EB[unit],"TJ"),INDEX($BO60:$DW60,,R$4),R$9/(INDEX(Roky_výhled,,R$8)-Last_Bil)*(INDEX($BO60:$DW60,,R$8)-INDEX($D60:$BL60,,$E$1))+INDEX($D60:$BL60,,$E$1),R$9/(INDEX(Roky_výhled,,R$8)-INDEX(Roky_výhled,,R$8-1))*(INDEX($BO60:$DW60,,R$8)-INDEX($BO60:$DW60,,R$8-1))+INDEX($BO60:$DW60,,R$8-1))</f>
        <v>0</v>
      </c>
      <c r="S60" s="173">
        <f ca="1">CHOOSE(S$6,SUMIFS(INDIRECT("EB[" &amp; S$12 &amp; "]"),EB[indic_nrg],$A59,EB[Nositel],$B60,EB[Výběr],1,EB[unit],"TJ"),INDEX($BO60:$DW60,,S$4),S$9/(INDEX(Roky_výhled,,S$8)-Last_Bil)*(INDEX($BO60:$DW60,,S$8)-INDEX($D60:$BL60,,$E$1))+INDEX($D60:$BL60,,$E$1),S$9/(INDEX(Roky_výhled,,S$8)-INDEX(Roky_výhled,,S$8-1))*(INDEX($BO60:$DW60,,S$8)-INDEX($BO60:$DW60,,S$8-1))+INDEX($BO60:$DW60,,S$8-1))</f>
        <v>0</v>
      </c>
      <c r="T60" s="173">
        <f ca="1">CHOOSE(T$6,SUMIFS(INDIRECT("EB[" &amp; T$12 &amp; "]"),EB[indic_nrg],$A59,EB[Nositel],$B60,EB[Výběr],1,EB[unit],"TJ"),INDEX($BO60:$DW60,,T$4),T$9/(INDEX(Roky_výhled,,T$8)-Last_Bil)*(INDEX($BO60:$DW60,,T$8)-INDEX($D60:$BL60,,$E$1))+INDEX($D60:$BL60,,$E$1),T$9/(INDEX(Roky_výhled,,T$8)-INDEX(Roky_výhled,,T$8-1))*(INDEX($BO60:$DW60,,T$8)-INDEX($BO60:$DW60,,T$8-1))+INDEX($BO60:$DW60,,T$8-1))</f>
        <v>0</v>
      </c>
      <c r="U60" s="173">
        <f ca="1">CHOOSE(U$6,SUMIFS(INDIRECT("EB[" &amp; U$12 &amp; "]"),EB[indic_nrg],$A59,EB[Nositel],$B60,EB[Výběr],1,EB[unit],"TJ"),INDEX($BO60:$DW60,,U$4),U$9/(INDEX(Roky_výhled,,U$8)-Last_Bil)*(INDEX($BO60:$DW60,,U$8)-INDEX($D60:$BL60,,$E$1))+INDEX($D60:$BL60,,$E$1),U$9/(INDEX(Roky_výhled,,U$8)-INDEX(Roky_výhled,,U$8-1))*(INDEX($BO60:$DW60,,U$8)-INDEX($BO60:$DW60,,U$8-1))+INDEX($BO60:$DW60,,U$8-1))</f>
        <v>0</v>
      </c>
      <c r="V60" s="173">
        <f ca="1">CHOOSE(V$6,SUMIFS(INDIRECT("EB[" &amp; V$12 &amp; "]"),EB[indic_nrg],$A59,EB[Nositel],$B60,EB[Výběr],1,EB[unit],"TJ"),INDEX($BO60:$DW60,,V$4),V$9/(INDEX(Roky_výhled,,V$8)-Last_Bil)*(INDEX($BO60:$DW60,,V$8)-INDEX($D60:$BL60,,$E$1))+INDEX($D60:$BL60,,$E$1),V$9/(INDEX(Roky_výhled,,V$8)-INDEX(Roky_výhled,,V$8-1))*(INDEX($BO60:$DW60,,V$8)-INDEX($BO60:$DW60,,V$8-1))+INDEX($BO60:$DW60,,V$8-1))</f>
        <v>0</v>
      </c>
      <c r="W60" s="173">
        <f ca="1">CHOOSE(W$6,SUMIFS(INDIRECT("EB[" &amp; W$12 &amp; "]"),EB[indic_nrg],$A59,EB[Nositel],$B60,EB[Výběr],1,EB[unit],"TJ"),INDEX($BO60:$DW60,,W$4),W$9/(INDEX(Roky_výhled,,W$8)-Last_Bil)*(INDEX($BO60:$DW60,,W$8)-INDEX($D60:$BL60,,$E$1))+INDEX($D60:$BL60,,$E$1),W$9/(INDEX(Roky_výhled,,W$8)-INDEX(Roky_výhled,,W$8-1))*(INDEX($BO60:$DW60,,W$8)-INDEX($BO60:$DW60,,W$8-1))+INDEX($BO60:$DW60,,W$8-1))</f>
        <v>0</v>
      </c>
      <c r="X60" s="173">
        <f ca="1">CHOOSE(X$6,SUMIFS(INDIRECT("EB[" &amp; X$12 &amp; "]"),EB[indic_nrg],$A59,EB[Nositel],$B60,EB[Výběr],1,EB[unit],"TJ"),INDEX($BO60:$DW60,,X$4),X$9/(INDEX(Roky_výhled,,X$8)-Last_Bil)*(INDEX($BO60:$DW60,,X$8)-INDEX($D60:$BL60,,$E$1))+INDEX($D60:$BL60,,$E$1),X$9/(INDEX(Roky_výhled,,X$8)-INDEX(Roky_výhled,,X$8-1))*(INDEX($BO60:$DW60,,X$8)-INDEX($BO60:$DW60,,X$8-1))+INDEX($BO60:$DW60,,X$8-1))</f>
        <v>0</v>
      </c>
      <c r="Y60" s="173">
        <f ca="1">CHOOSE(Y$6,SUMIFS(INDIRECT("EB[" &amp; Y$12 &amp; "]"),EB[indic_nrg],$A59,EB[Nositel],$B60,EB[Výběr],1,EB[unit],"TJ"),INDEX($BO60:$DW60,,Y$4),Y$9/(INDEX(Roky_výhled,,Y$8)-Last_Bil)*(INDEX($BO60:$DW60,,Y$8)-INDEX($D60:$BL60,,$E$1))+INDEX($D60:$BL60,,$E$1),Y$9/(INDEX(Roky_výhled,,Y$8)-INDEX(Roky_výhled,,Y$8-1))*(INDEX($BO60:$DW60,,Y$8)-INDEX($BO60:$DW60,,Y$8-1))+INDEX($BO60:$DW60,,Y$8-1))</f>
        <v>0</v>
      </c>
      <c r="Z60" s="173">
        <f ca="1">CHOOSE(Z$6,SUMIFS(INDIRECT("EB[" &amp; Z$12 &amp; "]"),EB[indic_nrg],$A59,EB[Nositel],$B60,EB[Výběr],1,EB[unit],"TJ"),INDEX($BO60:$DW60,,Z$4),Z$9/(INDEX(Roky_výhled,,Z$8)-Last_Bil)*(INDEX($BO60:$DW60,,Z$8)-INDEX($D60:$BL60,,$E$1))+INDEX($D60:$BL60,,$E$1),Z$9/(INDEX(Roky_výhled,,Z$8)-INDEX(Roky_výhled,,Z$8-1))*(INDEX($BO60:$DW60,,Z$8)-INDEX($BO60:$DW60,,Z$8-1))+INDEX($BO60:$DW60,,Z$8-1))</f>
        <v>0</v>
      </c>
      <c r="AA60" s="173">
        <f ca="1">CHOOSE(AA$6,SUMIFS(INDIRECT("EB[" &amp; AA$12 &amp; "]"),EB[indic_nrg],$A59,EB[Nositel],$B60,EB[Výběr],1,EB[unit],"TJ"),INDEX($BO60:$DW60,,AA$4),AA$9/(INDEX(Roky_výhled,,AA$8)-Last_Bil)*(INDEX($BO60:$DW60,,AA$8)-INDEX($D60:$BL60,,$E$1))+INDEX($D60:$BL60,,$E$1),AA$9/(INDEX(Roky_výhled,,AA$8)-INDEX(Roky_výhled,,AA$8-1))*(INDEX($BO60:$DW60,,AA$8)-INDEX($BO60:$DW60,,AA$8-1))+INDEX($BO60:$DW60,,AA$8-1))</f>
        <v>0</v>
      </c>
      <c r="AB60" s="173">
        <f ca="1">CHOOSE(AB$6,SUMIFS(INDIRECT("EB[" &amp; AB$12 &amp; "]"),EB[indic_nrg],$A59,EB[Nositel],$B60,EB[Výběr],1,EB[unit],"TJ"),INDEX($BO60:$DW60,,AB$4),AB$9/(INDEX(Roky_výhled,,AB$8)-Last_Bil)*(INDEX($BO60:$DW60,,AB$8)-INDEX($D60:$BL60,,$E$1))+INDEX($D60:$BL60,,$E$1),AB$9/(INDEX(Roky_výhled,,AB$8)-INDEX(Roky_výhled,,AB$8-1))*(INDEX($BO60:$DW60,,AB$8)-INDEX($BO60:$DW60,,AB$8-1))+INDEX($BO60:$DW60,,AB$8-1))</f>
        <v>0</v>
      </c>
      <c r="AC60" s="173">
        <f ca="1">CHOOSE(AC$6,SUMIFS(INDIRECT("EB[" &amp; AC$12 &amp; "]"),EB[indic_nrg],$A59,EB[Nositel],$B60,EB[Výběr],1,EB[unit],"TJ"),INDEX($BO60:$DW60,,AC$4),AC$9/(INDEX(Roky_výhled,,AC$8)-Last_Bil)*(INDEX($BO60:$DW60,,AC$8)-INDEX($D60:$BL60,,$E$1))+INDEX($D60:$BL60,,$E$1),AC$9/(INDEX(Roky_výhled,,AC$8)-INDEX(Roky_výhled,,AC$8-1))*(INDEX($BO60:$DW60,,AC$8)-INDEX($BO60:$DW60,,AC$8-1))+INDEX($BO60:$DW60,,AC$8-1))</f>
        <v>0</v>
      </c>
      <c r="AD60" s="173">
        <f ca="1">CHOOSE(AD$6,SUMIFS(INDIRECT("EB[" &amp; AD$12 &amp; "]"),EB[indic_nrg],$A59,EB[Nositel],$B60,EB[Výběr],1,EB[unit],"TJ"),INDEX($BO60:$DW60,,AD$4),AD$9/(INDEX(Roky_výhled,,AD$8)-Last_Bil)*(INDEX($BO60:$DW60,,AD$8)-INDEX($D60:$BL60,,$E$1))+INDEX($D60:$BL60,,$E$1),AD$9/(INDEX(Roky_výhled,,AD$8)-INDEX(Roky_výhled,,AD$8-1))*(INDEX($BO60:$DW60,,AD$8)-INDEX($BO60:$DW60,,AD$8-1))+INDEX($BO60:$DW60,,AD$8-1))</f>
        <v>3114</v>
      </c>
      <c r="AE60" s="173">
        <f ca="1">CHOOSE(AE$6,SUMIFS(INDIRECT("EB[" &amp; AE$12 &amp; "]"),EB[indic_nrg],$A59,EB[Nositel],$B60,EB[Výběr],1,EB[unit],"TJ"),INDEX($BO60:$DW60,,AE$4),AE$9/(INDEX(Roky_výhled,,AE$8)-Last_Bil)*(INDEX($BO60:$DW60,,AE$8)-INDEX($D60:$BL60,,$E$1))+INDEX($D60:$BL60,,$E$1),AE$9/(INDEX(Roky_výhled,,AE$8)-INDEX(Roky_výhled,,AE$8-1))*(INDEX($BO60:$DW60,,AE$8)-INDEX($BO60:$DW60,,AE$8-1))+INDEX($BO60:$DW60,,AE$8-1))</f>
        <v>6228</v>
      </c>
      <c r="AF60" s="173">
        <f ca="1">CHOOSE(AF$6,SUMIFS(INDIRECT("EB[" &amp; AF$12 &amp; "]"),EB[indic_nrg],$A59,EB[Nositel],$B60,EB[Výběr],1,EB[unit],"TJ"),INDEX($BO60:$DW60,,AF$4),AF$9/(INDEX(Roky_výhled,,AF$8)-Last_Bil)*(INDEX($BO60:$DW60,,AF$8)-INDEX($D60:$BL60,,$E$1))+INDEX($D60:$BL60,,$E$1),AF$9/(INDEX(Roky_výhled,,AF$8)-INDEX(Roky_výhled,,AF$8-1))*(INDEX($BO60:$DW60,,AF$8)-INDEX($BO60:$DW60,,AF$8-1))+INDEX($BO60:$DW60,,AF$8-1))</f>
        <v>9342</v>
      </c>
      <c r="AG60" s="173">
        <f ca="1">CHOOSE(AG$6,SUMIFS(INDIRECT("EB[" &amp; AG$12 &amp; "]"),EB[indic_nrg],$A59,EB[Nositel],$B60,EB[Výběr],1,EB[unit],"TJ"),INDEX($BO60:$DW60,,AG$4),AG$9/(INDEX(Roky_výhled,,AG$8)-Last_Bil)*(INDEX($BO60:$DW60,,AG$8)-INDEX($D60:$BL60,,$E$1))+INDEX($D60:$BL60,,$E$1),AG$9/(INDEX(Roky_výhled,,AG$8)-INDEX(Roky_výhled,,AG$8-1))*(INDEX($BO60:$DW60,,AG$8)-INDEX($BO60:$DW60,,AG$8-1))+INDEX($BO60:$DW60,,AG$8-1))</f>
        <v>12456</v>
      </c>
      <c r="AH60" s="173">
        <f ca="1">CHOOSE(AH$6,SUMIFS(INDIRECT("EB[" &amp; AH$12 &amp; "]"),EB[indic_nrg],$A59,EB[Nositel],$B60,EB[Výběr],1,EB[unit],"TJ"),INDEX($BO60:$DW60,,AH$4),AH$9/(INDEX(Roky_výhled,,AH$8)-Last_Bil)*(INDEX($BO60:$DW60,,AH$8)-INDEX($D60:$BL60,,$E$1))+INDEX($D60:$BL60,,$E$1),AH$9/(INDEX(Roky_výhled,,AH$8)-INDEX(Roky_výhled,,AH$8-1))*(INDEX($BO60:$DW60,,AH$8)-INDEX($BO60:$DW60,,AH$8-1))+INDEX($BO60:$DW60,,AH$8-1))</f>
        <v>15570</v>
      </c>
      <c r="AI60" s="173">
        <f ca="1">CHOOSE(AI$6,SUMIFS(INDIRECT("EB[" &amp; AI$12 &amp; "]"),EB[indic_nrg],$A59,EB[Nositel],$B60,EB[Výběr],1,EB[unit],"TJ"),INDEX($BO60:$DW60,,AI$4),AI$9/(INDEX(Roky_výhled,,AI$8)-Last_Bil)*(INDEX($BO60:$DW60,,AI$8)-INDEX($D60:$BL60,,$E$1))+INDEX($D60:$BL60,,$E$1),AI$9/(INDEX(Roky_výhled,,AI$8)-INDEX(Roky_výhled,,AI$8-1))*(INDEX($BO60:$DW60,,AI$8)-INDEX($BO60:$DW60,,AI$8-1))+INDEX($BO60:$DW60,,AI$8-1))</f>
        <v>15742</v>
      </c>
      <c r="AJ60" s="173">
        <f ca="1">CHOOSE(AJ$6,SUMIFS(INDIRECT("EB[" &amp; AJ$12 &amp; "]"),EB[indic_nrg],$A59,EB[Nositel],$B60,EB[Výběr],1,EB[unit],"TJ"),INDEX($BO60:$DW60,,AJ$4),AJ$9/(INDEX(Roky_výhled,,AJ$8)-Last_Bil)*(INDEX($BO60:$DW60,,AJ$8)-INDEX($D60:$BL60,,$E$1))+INDEX($D60:$BL60,,$E$1),AJ$9/(INDEX(Roky_výhled,,AJ$8)-INDEX(Roky_výhled,,AJ$8-1))*(INDEX($BO60:$DW60,,AJ$8)-INDEX($BO60:$DW60,,AJ$8-1))+INDEX($BO60:$DW60,,AJ$8-1))</f>
        <v>15914</v>
      </c>
      <c r="AK60" s="173">
        <f ca="1">CHOOSE(AK$6,SUMIFS(INDIRECT("EB[" &amp; AK$12 &amp; "]"),EB[indic_nrg],$A59,EB[Nositel],$B60,EB[Výběr],1,EB[unit],"TJ"),INDEX($BO60:$DW60,,AK$4),AK$9/(INDEX(Roky_výhled,,AK$8)-Last_Bil)*(INDEX($BO60:$DW60,,AK$8)-INDEX($D60:$BL60,,$E$1))+INDEX($D60:$BL60,,$E$1),AK$9/(INDEX(Roky_výhled,,AK$8)-INDEX(Roky_výhled,,AK$8-1))*(INDEX($BO60:$DW60,,AK$8)-INDEX($BO60:$DW60,,AK$8-1))+INDEX($BO60:$DW60,,AK$8-1))</f>
        <v>16086</v>
      </c>
      <c r="AL60" s="173">
        <f ca="1">CHOOSE(AL$6,SUMIFS(INDIRECT("EB[" &amp; AL$12 &amp; "]"),EB[indic_nrg],$A59,EB[Nositel],$B60,EB[Výběr],1,EB[unit],"TJ"),INDEX($BO60:$DW60,,AL$4),AL$9/(INDEX(Roky_výhled,,AL$8)-Last_Bil)*(INDEX($BO60:$DW60,,AL$8)-INDEX($D60:$BL60,,$E$1))+INDEX($D60:$BL60,,$E$1),AL$9/(INDEX(Roky_výhled,,AL$8)-INDEX(Roky_výhled,,AL$8-1))*(INDEX($BO60:$DW60,,AL$8)-INDEX($BO60:$DW60,,AL$8-1))+INDEX($BO60:$DW60,,AL$8-1))</f>
        <v>16258</v>
      </c>
      <c r="AM60" s="173">
        <f ca="1">CHOOSE(AM$6,SUMIFS(INDIRECT("EB[" &amp; AM$12 &amp; "]"),EB[indic_nrg],$A59,EB[Nositel],$B60,EB[Výběr],1,EB[unit],"TJ"),INDEX($BO60:$DW60,,AM$4),AM$9/(INDEX(Roky_výhled,,AM$8)-Last_Bil)*(INDEX($BO60:$DW60,,AM$8)-INDEX($D60:$BL60,,$E$1))+INDEX($D60:$BL60,,$E$1),AM$9/(INDEX(Roky_výhled,,AM$8)-INDEX(Roky_výhled,,AM$8-1))*(INDEX($BO60:$DW60,,AM$8)-INDEX($BO60:$DW60,,AM$8-1))+INDEX($BO60:$DW60,,AM$8-1))</f>
        <v>16430</v>
      </c>
      <c r="AN60" s="173">
        <f ca="1">CHOOSE(AN$6,SUMIFS(INDIRECT("EB[" &amp; AN$12 &amp; "]"),EB[indic_nrg],$A59,EB[Nositel],$B60,EB[Výběr],1,EB[unit],"TJ"),INDEX($BO60:$DW60,,AN$4),AN$9/(INDEX(Roky_výhled,,AN$8)-Last_Bil)*(INDEX($BO60:$DW60,,AN$8)-INDEX($D60:$BL60,,$E$1))+INDEX($D60:$BL60,,$E$1),AN$9/(INDEX(Roky_výhled,,AN$8)-INDEX(Roky_výhled,,AN$8-1))*(INDEX($BO60:$DW60,,AN$8)-INDEX($BO60:$DW60,,AN$8-1))+INDEX($BO60:$DW60,,AN$8-1))</f>
        <v>16476</v>
      </c>
      <c r="AO60" s="173">
        <f ca="1">CHOOSE(AO$6,SUMIFS(INDIRECT("EB[" &amp; AO$12 &amp; "]"),EB[indic_nrg],$A59,EB[Nositel],$B60,EB[Výběr],1,EB[unit],"TJ"),INDEX($BO60:$DW60,,AO$4),AO$9/(INDEX(Roky_výhled,,AO$8)-Last_Bil)*(INDEX($BO60:$DW60,,AO$8)-INDEX($D60:$BL60,,$E$1))+INDEX($D60:$BL60,,$E$1),AO$9/(INDEX(Roky_výhled,,AO$8)-INDEX(Roky_výhled,,AO$8-1))*(INDEX($BO60:$DW60,,AO$8)-INDEX($BO60:$DW60,,AO$8-1))+INDEX($BO60:$DW60,,AO$8-1))</f>
        <v>16522</v>
      </c>
      <c r="AP60" s="173">
        <f ca="1">CHOOSE(AP$6,SUMIFS(INDIRECT("EB[" &amp; AP$12 &amp; "]"),EB[indic_nrg],$A59,EB[Nositel],$B60,EB[Výběr],1,EB[unit],"TJ"),INDEX($BO60:$DW60,,AP$4),AP$9/(INDEX(Roky_výhled,,AP$8)-Last_Bil)*(INDEX($BO60:$DW60,,AP$8)-INDEX($D60:$BL60,,$E$1))+INDEX($D60:$BL60,,$E$1),AP$9/(INDEX(Roky_výhled,,AP$8)-INDEX(Roky_výhled,,AP$8-1))*(INDEX($BO60:$DW60,,AP$8)-INDEX($BO60:$DW60,,AP$8-1))+INDEX($BO60:$DW60,,AP$8-1))</f>
        <v>16568</v>
      </c>
      <c r="AQ60" s="173">
        <f ca="1">CHOOSE(AQ$6,SUMIFS(INDIRECT("EB[" &amp; AQ$12 &amp; "]"),EB[indic_nrg],$A59,EB[Nositel],$B60,EB[Výběr],1,EB[unit],"TJ"),INDEX($BO60:$DW60,,AQ$4),AQ$9/(INDEX(Roky_výhled,,AQ$8)-Last_Bil)*(INDEX($BO60:$DW60,,AQ$8)-INDEX($D60:$BL60,,$E$1))+INDEX($D60:$BL60,,$E$1),AQ$9/(INDEX(Roky_výhled,,AQ$8)-INDEX(Roky_výhled,,AQ$8-1))*(INDEX($BO60:$DW60,,AQ$8)-INDEX($BO60:$DW60,,AQ$8-1))+INDEX($BO60:$DW60,,AQ$8-1))</f>
        <v>16614</v>
      </c>
      <c r="AR60" s="173">
        <f ca="1">CHOOSE(AR$6,SUMIFS(INDIRECT("EB[" &amp; AR$12 &amp; "]"),EB[indic_nrg],$A59,EB[Nositel],$B60,EB[Výběr],1,EB[unit],"TJ"),INDEX($BO60:$DW60,,AR$4),AR$9/(INDEX(Roky_výhled,,AR$8)-Last_Bil)*(INDEX($BO60:$DW60,,AR$8)-INDEX($D60:$BL60,,$E$1))+INDEX($D60:$BL60,,$E$1),AR$9/(INDEX(Roky_výhled,,AR$8)-INDEX(Roky_výhled,,AR$8-1))*(INDEX($BO60:$DW60,,AR$8)-INDEX($BO60:$DW60,,AR$8-1))+INDEX($BO60:$DW60,,AR$8-1))</f>
        <v>16660</v>
      </c>
      <c r="AS60" s="173">
        <f ca="1">CHOOSE(AS$6,SUMIFS(INDIRECT("EB[" &amp; AS$12 &amp; "]"),EB[indic_nrg],$A59,EB[Nositel],$B60,EB[Výběr],1,EB[unit],"TJ"),INDEX($BO60:$DW60,,AS$4),AS$9/(INDEX(Roky_výhled,,AS$8)-Last_Bil)*(INDEX($BO60:$DW60,,AS$8)-INDEX($D60:$BL60,,$E$1))+INDEX($D60:$BL60,,$E$1),AS$9/(INDEX(Roky_výhled,,AS$8)-INDEX(Roky_výhled,,AS$8-1))*(INDEX($BO60:$DW60,,AS$8)-INDEX($BO60:$DW60,,AS$8-1))+INDEX($BO60:$DW60,,AS$8-1))</f>
        <v>16770</v>
      </c>
      <c r="AT60" s="173">
        <f ca="1">CHOOSE(AT$6,SUMIFS(INDIRECT("EB[" &amp; AT$12 &amp; "]"),EB[indic_nrg],$A59,EB[Nositel],$B60,EB[Výběr],1,EB[unit],"TJ"),INDEX($BO60:$DW60,,AT$4),AT$9/(INDEX(Roky_výhled,,AT$8)-Last_Bil)*(INDEX($BO60:$DW60,,AT$8)-INDEX($D60:$BL60,,$E$1))+INDEX($D60:$BL60,,$E$1),AT$9/(INDEX(Roky_výhled,,AT$8)-INDEX(Roky_výhled,,AT$8-1))*(INDEX($BO60:$DW60,,AT$8)-INDEX($BO60:$DW60,,AT$8-1))+INDEX($BO60:$DW60,,AT$8-1))</f>
        <v>16880</v>
      </c>
      <c r="AU60" s="173">
        <f ca="1">CHOOSE(AU$6,SUMIFS(INDIRECT("EB[" &amp; AU$12 &amp; "]"),EB[indic_nrg],$A59,EB[Nositel],$B60,EB[Výběr],1,EB[unit],"TJ"),INDEX($BO60:$DW60,,AU$4),AU$9/(INDEX(Roky_výhled,,AU$8)-Last_Bil)*(INDEX($BO60:$DW60,,AU$8)-INDEX($D60:$BL60,,$E$1))+INDEX($D60:$BL60,,$E$1),AU$9/(INDEX(Roky_výhled,,AU$8)-INDEX(Roky_výhled,,AU$8-1))*(INDEX($BO60:$DW60,,AU$8)-INDEX($BO60:$DW60,,AU$8-1))+INDEX($BO60:$DW60,,AU$8-1))</f>
        <v>16990</v>
      </c>
      <c r="AV60" s="173">
        <f ca="1">CHOOSE(AV$6,SUMIFS(INDIRECT("EB[" &amp; AV$12 &amp; "]"),EB[indic_nrg],$A59,EB[Nositel],$B60,EB[Výběr],1,EB[unit],"TJ"),INDEX($BO60:$DW60,,AV$4),AV$9/(INDEX(Roky_výhled,,AV$8)-Last_Bil)*(INDEX($BO60:$DW60,,AV$8)-INDEX($D60:$BL60,,$E$1))+INDEX($D60:$BL60,,$E$1),AV$9/(INDEX(Roky_výhled,,AV$8)-INDEX(Roky_výhled,,AV$8-1))*(INDEX($BO60:$DW60,,AV$8)-INDEX($BO60:$DW60,,AV$8-1))+INDEX($BO60:$DW60,,AV$8-1))</f>
        <v>17100</v>
      </c>
      <c r="AW60" s="173">
        <f ca="1">CHOOSE(AW$6,SUMIFS(INDIRECT("EB[" &amp; AW$12 &amp; "]"),EB[indic_nrg],$A59,EB[Nositel],$B60,EB[Výběr],1,EB[unit],"TJ"),INDEX($BO60:$DW60,,AW$4),AW$9/(INDEX(Roky_výhled,,AW$8)-Last_Bil)*(INDEX($BO60:$DW60,,AW$8)-INDEX($D60:$BL60,,$E$1))+INDEX($D60:$BL60,,$E$1),AW$9/(INDEX(Roky_výhled,,AW$8)-INDEX(Roky_výhled,,AW$8-1))*(INDEX($BO60:$DW60,,AW$8)-INDEX($BO60:$DW60,,AW$8-1))+INDEX($BO60:$DW60,,AW$8-1))</f>
        <v>17210</v>
      </c>
      <c r="AX60" s="173">
        <f ca="1">CHOOSE(AX$6,SUMIFS(INDIRECT("EB[" &amp; AX$12 &amp; "]"),EB[indic_nrg],$A59,EB[Nositel],$B60,EB[Výběr],1,EB[unit],"TJ"),INDEX($BO60:$DW60,,AX$4),AX$9/(INDEX(Roky_výhled,,AX$8)-Last_Bil)*(INDEX($BO60:$DW60,,AX$8)-INDEX($D60:$BL60,,$E$1))+INDEX($D60:$BL60,,$E$1),AX$9/(INDEX(Roky_výhled,,AX$8)-INDEX(Roky_výhled,,AX$8-1))*(INDEX($BO60:$DW60,,AX$8)-INDEX($BO60:$DW60,,AX$8-1))+INDEX($BO60:$DW60,,AX$8-1))</f>
        <v>17134</v>
      </c>
      <c r="AY60" s="173">
        <f ca="1">CHOOSE(AY$6,SUMIFS(INDIRECT("EB[" &amp; AY$12 &amp; "]"),EB[indic_nrg],$A59,EB[Nositel],$B60,EB[Výběr],1,EB[unit],"TJ"),INDEX($BO60:$DW60,,AY$4),AY$9/(INDEX(Roky_výhled,,AY$8)-Last_Bil)*(INDEX($BO60:$DW60,,AY$8)-INDEX($D60:$BL60,,$E$1))+INDEX($D60:$BL60,,$E$1),AY$9/(INDEX(Roky_výhled,,AY$8)-INDEX(Roky_výhled,,AY$8-1))*(INDEX($BO60:$DW60,,AY$8)-INDEX($BO60:$DW60,,AY$8-1))+INDEX($BO60:$DW60,,AY$8-1))</f>
        <v>17058</v>
      </c>
      <c r="AZ60" s="173">
        <f ca="1">CHOOSE(AZ$6,SUMIFS(INDIRECT("EB[" &amp; AZ$12 &amp; "]"),EB[indic_nrg],$A59,EB[Nositel],$B60,EB[Výběr],1,EB[unit],"TJ"),INDEX($BO60:$DW60,,AZ$4),AZ$9/(INDEX(Roky_výhled,,AZ$8)-Last_Bil)*(INDEX($BO60:$DW60,,AZ$8)-INDEX($D60:$BL60,,$E$1))+INDEX($D60:$BL60,,$E$1),AZ$9/(INDEX(Roky_výhled,,AZ$8)-INDEX(Roky_výhled,,AZ$8-1))*(INDEX($BO60:$DW60,,AZ$8)-INDEX($BO60:$DW60,,AZ$8-1))+INDEX($BO60:$DW60,,AZ$8-1))</f>
        <v>16982</v>
      </c>
      <c r="BA60" s="173">
        <f ca="1">CHOOSE(BA$6,SUMIFS(INDIRECT("EB[" &amp; BA$12 &amp; "]"),EB[indic_nrg],$A59,EB[Nositel],$B60,EB[Výběr],1,EB[unit],"TJ"),INDEX($BO60:$DW60,,BA$4),BA$9/(INDEX(Roky_výhled,,BA$8)-Last_Bil)*(INDEX($BO60:$DW60,,BA$8)-INDEX($D60:$BL60,,$E$1))+INDEX($D60:$BL60,,$E$1),BA$9/(INDEX(Roky_výhled,,BA$8)-INDEX(Roky_výhled,,BA$8-1))*(INDEX($BO60:$DW60,,BA$8)-INDEX($BO60:$DW60,,BA$8-1))+INDEX($BO60:$DW60,,BA$8-1))</f>
        <v>16906</v>
      </c>
      <c r="BB60" s="173">
        <f ca="1">CHOOSE(BB$6,SUMIFS(INDIRECT("EB[" &amp; BB$12 &amp; "]"),EB[indic_nrg],$A59,EB[Nositel],$B60,EB[Výběr],1,EB[unit],"TJ"),INDEX($BO60:$DW60,,BB$4),BB$9/(INDEX(Roky_výhled,,BB$8)-Last_Bil)*(INDEX($BO60:$DW60,,BB$8)-INDEX($D60:$BL60,,$E$1))+INDEX($D60:$BL60,,$E$1),BB$9/(INDEX(Roky_výhled,,BB$8)-INDEX(Roky_výhled,,BB$8-1))*(INDEX($BO60:$DW60,,BB$8)-INDEX($BO60:$DW60,,BB$8-1))+INDEX($BO60:$DW60,,BB$8-1))</f>
        <v>16830</v>
      </c>
      <c r="BC60" s="173">
        <f ca="1">CHOOSE(BC$6,SUMIFS(INDIRECT("EB[" &amp; BC$12 &amp; "]"),EB[indic_nrg],$A59,EB[Nositel],$B60,EB[Výběr],1,EB[unit],"TJ"),INDEX($BO60:$DW60,,BC$4),BC$9/(INDEX(Roky_výhled,,BC$8)-Last_Bil)*(INDEX($BO60:$DW60,,BC$8)-INDEX($D60:$BL60,,$E$1))+INDEX($D60:$BL60,,$E$1),BC$9/(INDEX(Roky_výhled,,BC$8)-INDEX(Roky_výhled,,BC$8-1))*(INDEX($BO60:$DW60,,BC$8)-INDEX($BO60:$DW60,,BC$8-1))+INDEX($BO60:$DW60,,BC$8-1))</f>
        <v>16864</v>
      </c>
      <c r="BD60" s="173">
        <f ca="1">CHOOSE(BD$6,SUMIFS(INDIRECT("EB[" &amp; BD$12 &amp; "]"),EB[indic_nrg],$A59,EB[Nositel],$B60,EB[Výběr],1,EB[unit],"TJ"),INDEX($BO60:$DW60,,BD$4),BD$9/(INDEX(Roky_výhled,,BD$8)-Last_Bil)*(INDEX($BO60:$DW60,,BD$8)-INDEX($D60:$BL60,,$E$1))+INDEX($D60:$BL60,,$E$1),BD$9/(INDEX(Roky_výhled,,BD$8)-INDEX(Roky_výhled,,BD$8-1))*(INDEX($BO60:$DW60,,BD$8)-INDEX($BO60:$DW60,,BD$8-1))+INDEX($BO60:$DW60,,BD$8-1))</f>
        <v>16898</v>
      </c>
      <c r="BE60" s="173">
        <f ca="1">CHOOSE(BE$6,SUMIFS(INDIRECT("EB[" &amp; BE$12 &amp; "]"),EB[indic_nrg],$A59,EB[Nositel],$B60,EB[Výběr],1,EB[unit],"TJ"),INDEX($BO60:$DW60,,BE$4),BE$9/(INDEX(Roky_výhled,,BE$8)-Last_Bil)*(INDEX($BO60:$DW60,,BE$8)-INDEX($D60:$BL60,,$E$1))+INDEX($D60:$BL60,,$E$1),BE$9/(INDEX(Roky_výhled,,BE$8)-INDEX(Roky_výhled,,BE$8-1))*(INDEX($BO60:$DW60,,BE$8)-INDEX($BO60:$DW60,,BE$8-1))+INDEX($BO60:$DW60,,BE$8-1))</f>
        <v>16932</v>
      </c>
      <c r="BF60" s="173">
        <f ca="1">CHOOSE(BF$6,SUMIFS(INDIRECT("EB[" &amp; BF$12 &amp; "]"),EB[indic_nrg],$A59,EB[Nositel],$B60,EB[Výběr],1,EB[unit],"TJ"),INDEX($BO60:$DW60,,BF$4),BF$9/(INDEX(Roky_výhled,,BF$8)-Last_Bil)*(INDEX($BO60:$DW60,,BF$8)-INDEX($D60:$BL60,,$E$1))+INDEX($D60:$BL60,,$E$1),BF$9/(INDEX(Roky_výhled,,BF$8)-INDEX(Roky_výhled,,BF$8-1))*(INDEX($BO60:$DW60,,BF$8)-INDEX($BO60:$DW60,,BF$8-1))+INDEX($BO60:$DW60,,BF$8-1))</f>
        <v>16966</v>
      </c>
      <c r="BG60" s="173">
        <f ca="1">CHOOSE(BG$6,SUMIFS(INDIRECT("EB[" &amp; BG$12 &amp; "]"),EB[indic_nrg],$A59,EB[Nositel],$B60,EB[Výběr],1,EB[unit],"TJ"),INDEX($BO60:$DW60,,BG$4),BG$9/(INDEX(Roky_výhled,,BG$8)-Last_Bil)*(INDEX($BO60:$DW60,,BG$8)-INDEX($D60:$BL60,,$E$1))+INDEX($D60:$BL60,,$E$1),BG$9/(INDEX(Roky_výhled,,BG$8)-INDEX(Roky_výhled,,BG$8-1))*(INDEX($BO60:$DW60,,BG$8)-INDEX($BO60:$DW60,,BG$8-1))+INDEX($BO60:$DW60,,BG$8-1))</f>
        <v>17000</v>
      </c>
      <c r="BH60" s="173">
        <f ca="1">CHOOSE(BH$6,SUMIFS(INDIRECT("EB[" &amp; BH$12 &amp; "]"),EB[indic_nrg],$A59,EB[Nositel],$B60,EB[Výběr],1,EB[unit],"TJ"),INDEX($BO60:$DW60,,BH$4),BH$9/(INDEX(Roky_výhled,,BH$8)-Last_Bil)*(INDEX($BO60:$DW60,,BH$8)-INDEX($D60:$BL60,,$E$1))+INDEX($D60:$BL60,,$E$1),BH$9/(INDEX(Roky_výhled,,BH$8)-INDEX(Roky_výhled,,BH$8-1))*(INDEX($BO60:$DW60,,BH$8)-INDEX($BO60:$DW60,,BH$8-1))+INDEX($BO60:$DW60,,BH$8-1))</f>
        <v>17024</v>
      </c>
      <c r="BI60" s="173">
        <f ca="1">CHOOSE(BI$6,SUMIFS(INDIRECT("EB[" &amp; BI$12 &amp; "]"),EB[indic_nrg],$A59,EB[Nositel],$B60,EB[Výběr],1,EB[unit],"TJ"),INDEX($BO60:$DW60,,BI$4),BI$9/(INDEX(Roky_výhled,,BI$8)-Last_Bil)*(INDEX($BO60:$DW60,,BI$8)-INDEX($D60:$BL60,,$E$1))+INDEX($D60:$BL60,,$E$1),BI$9/(INDEX(Roky_výhled,,BI$8)-INDEX(Roky_výhled,,BI$8-1))*(INDEX($BO60:$DW60,,BI$8)-INDEX($BO60:$DW60,,BI$8-1))+INDEX($BO60:$DW60,,BI$8-1))</f>
        <v>17048</v>
      </c>
      <c r="BJ60" s="173">
        <f ca="1">CHOOSE(BJ$6,SUMIFS(INDIRECT("EB[" &amp; BJ$12 &amp; "]"),EB[indic_nrg],$A59,EB[Nositel],$B60,EB[Výběr],1,EB[unit],"TJ"),INDEX($BO60:$DW60,,BJ$4),BJ$9/(INDEX(Roky_výhled,,BJ$8)-Last_Bil)*(INDEX($BO60:$DW60,,BJ$8)-INDEX($D60:$BL60,,$E$1))+INDEX($D60:$BL60,,$E$1),BJ$9/(INDEX(Roky_výhled,,BJ$8)-INDEX(Roky_výhled,,BJ$8-1))*(INDEX($BO60:$DW60,,BJ$8)-INDEX($BO60:$DW60,,BJ$8-1))+INDEX($BO60:$DW60,,BJ$8-1))</f>
        <v>17072</v>
      </c>
      <c r="BK60" s="173">
        <f ca="1">CHOOSE(BK$6,SUMIFS(INDIRECT("EB[" &amp; BK$12 &amp; "]"),EB[indic_nrg],$A59,EB[Nositel],$B60,EB[Výběr],1,EB[unit],"TJ"),INDEX($BO60:$DW60,,BK$4),BK$9/(INDEX(Roky_výhled,,BK$8)-Last_Bil)*(INDEX($BO60:$DW60,,BK$8)-INDEX($D60:$BL60,,$E$1))+INDEX($D60:$BL60,,$E$1),BK$9/(INDEX(Roky_výhled,,BK$8)-INDEX(Roky_výhled,,BK$8-1))*(INDEX($BO60:$DW60,,BK$8)-INDEX($BO60:$DW60,,BK$8-1))+INDEX($BO60:$DW60,,BK$8-1))</f>
        <v>17096</v>
      </c>
      <c r="BL60" s="174">
        <f ca="1">CHOOSE(BL$6,SUMIFS(INDIRECT("EB[" &amp; BL$12 &amp; "]"),EB[indic_nrg],$A59,EB[Nositel],$B60,EB[Výběr],1,EB[unit],"TJ"),INDEX($BO60:$DW60,,BL$4),BL$9/(INDEX(Roky_výhled,,BL$8)-Last_Bil)*(INDEX($BO60:$DW60,,BL$8)-INDEX($D60:$BL60,,$E$1))+INDEX($D60:$BL60,,$E$1),BL$9/(INDEX(Roky_výhled,,BL$8)-INDEX(Roky_výhled,,BL$8-1))*(INDEX($BO60:$DW60,,BL$8)-INDEX($BO60:$DW60,,BL$8-1))+INDEX($BO60:$DW60,,BL$8-1))</f>
        <v>17120</v>
      </c>
      <c r="BM60"/>
      <c r="BN60" s="221" t="str">
        <f t="shared" si="161"/>
        <v>Letecký petrolej</v>
      </c>
      <c r="BO60" s="285">
        <v>13210</v>
      </c>
      <c r="BP60" s="286">
        <v>13400</v>
      </c>
      <c r="BQ60" s="286">
        <v>15570</v>
      </c>
      <c r="BR60" s="286">
        <v>16430</v>
      </c>
      <c r="BS60" s="286">
        <v>16660</v>
      </c>
      <c r="BT60" s="286">
        <v>17210</v>
      </c>
      <c r="BU60" s="286">
        <v>16830</v>
      </c>
      <c r="BV60" s="286">
        <v>17000</v>
      </c>
      <c r="BW60" s="286">
        <v>17120</v>
      </c>
      <c r="BX60" s="286">
        <v>17230</v>
      </c>
      <c r="BY60" s="287">
        <v>17330</v>
      </c>
      <c r="BZ60" s="281"/>
      <c r="CA60" s="281"/>
      <c r="CB60" s="281"/>
      <c r="CC60" s="281"/>
      <c r="CD60" s="281"/>
      <c r="CE60" s="281"/>
      <c r="CF60" s="281"/>
      <c r="CG60" s="281"/>
      <c r="CH60" s="281"/>
      <c r="CI60" s="281"/>
      <c r="CJ60" s="281"/>
      <c r="CK60" s="281"/>
      <c r="CL60" s="281"/>
      <c r="CM60" s="281"/>
      <c r="CN60" s="281"/>
      <c r="CO60" s="281"/>
      <c r="CP60" s="281"/>
      <c r="CQ60" s="281"/>
      <c r="CR60" s="281"/>
      <c r="CS60" s="281"/>
      <c r="CT60" s="281"/>
      <c r="CU60" s="281"/>
      <c r="CV60" s="281"/>
      <c r="CW60" s="281"/>
      <c r="CX60" s="281"/>
      <c r="CY60" s="281"/>
      <c r="CZ60" s="281"/>
      <c r="DA60" s="281"/>
      <c r="DB60" s="281"/>
      <c r="DC60" s="281"/>
      <c r="DD60" s="281"/>
      <c r="DE60" s="281"/>
      <c r="DF60" s="281"/>
      <c r="DG60" s="281"/>
      <c r="DH60" s="281"/>
      <c r="DI60" s="281"/>
      <c r="DJ60" s="281"/>
      <c r="DK60" s="281"/>
      <c r="DL60" s="281"/>
      <c r="DM60" s="281"/>
      <c r="DN60" s="281"/>
      <c r="DO60" s="281"/>
      <c r="DP60" s="281"/>
      <c r="DQ60" s="281"/>
      <c r="DR60" s="281"/>
      <c r="DS60" s="281"/>
      <c r="DT60" s="281"/>
      <c r="DU60" s="281"/>
      <c r="DV60" s="281"/>
      <c r="DW60" s="281"/>
    </row>
    <row r="61" spans="1:127" s="196" customFormat="1" x14ac:dyDescent="0.25">
      <c r="A61" s="196" t="str">
        <f t="shared" si="162"/>
        <v>B_101900</v>
      </c>
      <c r="B61" t="s">
        <v>2959</v>
      </c>
      <c r="C61" s="179" t="str">
        <f t="shared" si="160"/>
        <v>LPG</v>
      </c>
      <c r="D61" s="215">
        <f ca="1">CHOOSE(D$6,SUMIFS(INDIRECT("EB[" &amp; D$12 &amp; "]"),EB[indic_nrg],$A60,EB[Nositel],$B61,EB[Výběr],1,EB[unit],"TJ"),INDEX($BO61:$DW61,,D$4),D$9/(INDEX(Roky_výhled,,D$8)-Last_Bil)*(INDEX($BO61:$DW61,,D$8)-INDEX($D61:$BL61,,$E$1))+INDEX($D61:$BL61,,$E$1),D$9/(INDEX(Roky_výhled,,D$8)-INDEX(Roky_výhled,,D$8-1))*(INDEX($BO61:$DW61,,D$8)-INDEX($BO61:$DW61,,D$8-1))+INDEX($BO61:$DW61,,D$8-1))</f>
        <v>0</v>
      </c>
      <c r="E61" s="173">
        <f ca="1">CHOOSE(E$6,SUMIFS(INDIRECT("EB[" &amp; E$12 &amp; "]"),EB[indic_nrg],$A60,EB[Nositel],$B61,EB[Výběr],1,EB[unit],"TJ"),INDEX($BO61:$DW61,,E$4),E$9/(INDEX(Roky_výhled,,E$8)-Last_Bil)*(INDEX($BO61:$DW61,,E$8)-INDEX($D61:$BL61,,$E$1))+INDEX($D61:$BL61,,$E$1),E$9/(INDEX(Roky_výhled,,E$8)-INDEX(Roky_výhled,,E$8-1))*(INDEX($BO61:$DW61,,E$8)-INDEX($BO61:$DW61,,E$8-1))+INDEX($BO61:$DW61,,E$8-1))</f>
        <v>0</v>
      </c>
      <c r="F61" s="173">
        <f ca="1">CHOOSE(F$6,SUMIFS(INDIRECT("EB[" &amp; F$12 &amp; "]"),EB[indic_nrg],$A60,EB[Nositel],$B61,EB[Výběr],1,EB[unit],"TJ"),INDEX($BO61:$DW61,,F$4),F$9/(INDEX(Roky_výhled,,F$8)-Last_Bil)*(INDEX($BO61:$DW61,,F$8)-INDEX($D61:$BL61,,$E$1))+INDEX($D61:$BL61,,$E$1),F$9/(INDEX(Roky_výhled,,F$8)-INDEX(Roky_výhled,,F$8-1))*(INDEX($BO61:$DW61,,F$8)-INDEX($BO61:$DW61,,F$8-1))+INDEX($BO61:$DW61,,F$8-1))</f>
        <v>0</v>
      </c>
      <c r="G61" s="173">
        <f ca="1">CHOOSE(G$6,SUMIFS(INDIRECT("EB[" &amp; G$12 &amp; "]"),EB[indic_nrg],$A60,EB[Nositel],$B61,EB[Výběr],1,EB[unit],"TJ"),INDEX($BO61:$DW61,,G$4),G$9/(INDEX(Roky_výhled,,G$8)-Last_Bil)*(INDEX($BO61:$DW61,,G$8)-INDEX($D61:$BL61,,$E$1))+INDEX($D61:$BL61,,$E$1),G$9/(INDEX(Roky_výhled,,G$8)-INDEX(Roky_výhled,,G$8-1))*(INDEX($BO61:$DW61,,G$8)-INDEX($BO61:$DW61,,G$8-1))+INDEX($BO61:$DW61,,G$8-1))</f>
        <v>0</v>
      </c>
      <c r="H61" s="173">
        <f ca="1">CHOOSE(H$6,SUMIFS(INDIRECT("EB[" &amp; H$12 &amp; "]"),EB[indic_nrg],$A60,EB[Nositel],$B61,EB[Výběr],1,EB[unit],"TJ"),INDEX($BO61:$DW61,,H$4),H$9/(INDEX(Roky_výhled,,H$8)-Last_Bil)*(INDEX($BO61:$DW61,,H$8)-INDEX($D61:$BL61,,$E$1))+INDEX($D61:$BL61,,$E$1),H$9/(INDEX(Roky_výhled,,H$8)-INDEX(Roky_výhled,,H$8-1))*(INDEX($BO61:$DW61,,H$8)-INDEX($BO61:$DW61,,H$8-1))+INDEX($BO61:$DW61,,H$8-1))</f>
        <v>0</v>
      </c>
      <c r="I61" s="173">
        <f ca="1">CHOOSE(I$6,SUMIFS(INDIRECT("EB[" &amp; I$12 &amp; "]"),EB[indic_nrg],$A60,EB[Nositel],$B61,EB[Výběr],1,EB[unit],"TJ"),INDEX($BO61:$DW61,,I$4),I$9/(INDEX(Roky_výhled,,I$8)-Last_Bil)*(INDEX($BO61:$DW61,,I$8)-INDEX($D61:$BL61,,$E$1))+INDEX($D61:$BL61,,$E$1),I$9/(INDEX(Roky_výhled,,I$8)-INDEX(Roky_výhled,,I$8-1))*(INDEX($BO61:$DW61,,I$8)-INDEX($BO61:$DW61,,I$8-1))+INDEX($BO61:$DW61,,I$8-1))</f>
        <v>0</v>
      </c>
      <c r="J61" s="173">
        <f ca="1">CHOOSE(J$6,SUMIFS(INDIRECT("EB[" &amp; J$12 &amp; "]"),EB[indic_nrg],$A60,EB[Nositel],$B61,EB[Výběr],1,EB[unit],"TJ"),INDEX($BO61:$DW61,,J$4),J$9/(INDEX(Roky_výhled,,J$8)-Last_Bil)*(INDEX($BO61:$DW61,,J$8)-INDEX($D61:$BL61,,$E$1))+INDEX($D61:$BL61,,$E$1),J$9/(INDEX(Roky_výhled,,J$8)-INDEX(Roky_výhled,,J$8-1))*(INDEX($BO61:$DW61,,J$8)-INDEX($BO61:$DW61,,J$8-1))+INDEX($BO61:$DW61,,J$8-1))</f>
        <v>0</v>
      </c>
      <c r="K61" s="173">
        <f ca="1">CHOOSE(K$6,SUMIFS(INDIRECT("EB[" &amp; K$12 &amp; "]"),EB[indic_nrg],$A60,EB[Nositel],$B61,EB[Výběr],1,EB[unit],"TJ"),INDEX($BO61:$DW61,,K$4),K$9/(INDEX(Roky_výhled,,K$8)-Last_Bil)*(INDEX($BO61:$DW61,,K$8)-INDEX($D61:$BL61,,$E$1))+INDEX($D61:$BL61,,$E$1),K$9/(INDEX(Roky_výhled,,K$8)-INDEX(Roky_výhled,,K$8-1))*(INDEX($BO61:$DW61,,K$8)-INDEX($BO61:$DW61,,K$8-1))+INDEX($BO61:$DW61,,K$8-1))</f>
        <v>0</v>
      </c>
      <c r="L61" s="173">
        <f ca="1">CHOOSE(L$6,SUMIFS(INDIRECT("EB[" &amp; L$12 &amp; "]"),EB[indic_nrg],$A60,EB[Nositel],$B61,EB[Výběr],1,EB[unit],"TJ"),INDEX($BO61:$DW61,,L$4),L$9/(INDEX(Roky_výhled,,L$8)-Last_Bil)*(INDEX($BO61:$DW61,,L$8)-INDEX($D61:$BL61,,$E$1))+INDEX($D61:$BL61,,$E$1),L$9/(INDEX(Roky_výhled,,L$8)-INDEX(Roky_výhled,,L$8-1))*(INDEX($BO61:$DW61,,L$8)-INDEX($BO61:$DW61,,L$8-1))+INDEX($BO61:$DW61,,L$8-1))</f>
        <v>0</v>
      </c>
      <c r="M61" s="173">
        <f ca="1">CHOOSE(M$6,SUMIFS(INDIRECT("EB[" &amp; M$12 &amp; "]"),EB[indic_nrg],$A60,EB[Nositel],$B61,EB[Výběr],1,EB[unit],"TJ"),INDEX($BO61:$DW61,,M$4),M$9/(INDEX(Roky_výhled,,M$8)-Last_Bil)*(INDEX($BO61:$DW61,,M$8)-INDEX($D61:$BL61,,$E$1))+INDEX($D61:$BL61,,$E$1),M$9/(INDEX(Roky_výhled,,M$8)-INDEX(Roky_výhled,,M$8-1))*(INDEX($BO61:$DW61,,M$8)-INDEX($BO61:$DW61,,M$8-1))+INDEX($BO61:$DW61,,M$8-1))</f>
        <v>0</v>
      </c>
      <c r="N61" s="173">
        <f ca="1">CHOOSE(N$6,SUMIFS(INDIRECT("EB[" &amp; N$12 &amp; "]"),EB[indic_nrg],$A60,EB[Nositel],$B61,EB[Výběr],1,EB[unit],"TJ"),INDEX($BO61:$DW61,,N$4),N$9/(INDEX(Roky_výhled,,N$8)-Last_Bil)*(INDEX($BO61:$DW61,,N$8)-INDEX($D61:$BL61,,$E$1))+INDEX($D61:$BL61,,$E$1),N$9/(INDEX(Roky_výhled,,N$8)-INDEX(Roky_výhled,,N$8-1))*(INDEX($BO61:$DW61,,N$8)-INDEX($BO61:$DW61,,N$8-1))+INDEX($BO61:$DW61,,N$8-1))</f>
        <v>0</v>
      </c>
      <c r="O61" s="173">
        <f ca="1">CHOOSE(O$6,SUMIFS(INDIRECT("EB[" &amp; O$12 &amp; "]"),EB[indic_nrg],$A60,EB[Nositel],$B61,EB[Výběr],1,EB[unit],"TJ"),INDEX($BO61:$DW61,,O$4),O$9/(INDEX(Roky_výhled,,O$8)-Last_Bil)*(INDEX($BO61:$DW61,,O$8)-INDEX($D61:$BL61,,$E$1))+INDEX($D61:$BL61,,$E$1),O$9/(INDEX(Roky_výhled,,O$8)-INDEX(Roky_výhled,,O$8-1))*(INDEX($BO61:$DW61,,O$8)-INDEX($BO61:$DW61,,O$8-1))+INDEX($BO61:$DW61,,O$8-1))</f>
        <v>0</v>
      </c>
      <c r="P61" s="173">
        <f ca="1">CHOOSE(P$6,SUMIFS(INDIRECT("EB[" &amp; P$12 &amp; "]"),EB[indic_nrg],$A60,EB[Nositel],$B61,EB[Výběr],1,EB[unit],"TJ"),INDEX($BO61:$DW61,,P$4),P$9/(INDEX(Roky_výhled,,P$8)-Last_Bil)*(INDEX($BO61:$DW61,,P$8)-INDEX($D61:$BL61,,$E$1))+INDEX($D61:$BL61,,$E$1),P$9/(INDEX(Roky_výhled,,P$8)-INDEX(Roky_výhled,,P$8-1))*(INDEX($BO61:$DW61,,P$8)-INDEX($BO61:$DW61,,P$8-1))+INDEX($BO61:$DW61,,P$8-1))</f>
        <v>0</v>
      </c>
      <c r="Q61" s="173">
        <f ca="1">CHOOSE(Q$6,SUMIFS(INDIRECT("EB[" &amp; Q$12 &amp; "]"),EB[indic_nrg],$A60,EB[Nositel],$B61,EB[Výběr],1,EB[unit],"TJ"),INDEX($BO61:$DW61,,Q$4),Q$9/(INDEX(Roky_výhled,,Q$8)-Last_Bil)*(INDEX($BO61:$DW61,,Q$8)-INDEX($D61:$BL61,,$E$1))+INDEX($D61:$BL61,,$E$1),Q$9/(INDEX(Roky_výhled,,Q$8)-INDEX(Roky_výhled,,Q$8-1))*(INDEX($BO61:$DW61,,Q$8)-INDEX($BO61:$DW61,,Q$8-1))+INDEX($BO61:$DW61,,Q$8-1))</f>
        <v>0</v>
      </c>
      <c r="R61" s="173">
        <f ca="1">CHOOSE(R$6,SUMIFS(INDIRECT("EB[" &amp; R$12 &amp; "]"),EB[indic_nrg],$A60,EB[Nositel],$B61,EB[Výběr],1,EB[unit],"TJ"),INDEX($BO61:$DW61,,R$4),R$9/(INDEX(Roky_výhled,,R$8)-Last_Bil)*(INDEX($BO61:$DW61,,R$8)-INDEX($D61:$BL61,,$E$1))+INDEX($D61:$BL61,,$E$1),R$9/(INDEX(Roky_výhled,,R$8)-INDEX(Roky_výhled,,R$8-1))*(INDEX($BO61:$DW61,,R$8)-INDEX($BO61:$DW61,,R$8-1))+INDEX($BO61:$DW61,,R$8-1))</f>
        <v>0</v>
      </c>
      <c r="S61" s="173">
        <f ca="1">CHOOSE(S$6,SUMIFS(INDIRECT("EB[" &amp; S$12 &amp; "]"),EB[indic_nrg],$A60,EB[Nositel],$B61,EB[Výběr],1,EB[unit],"TJ"),INDEX($BO61:$DW61,,S$4),S$9/(INDEX(Roky_výhled,,S$8)-Last_Bil)*(INDEX($BO61:$DW61,,S$8)-INDEX($D61:$BL61,,$E$1))+INDEX($D61:$BL61,,$E$1),S$9/(INDEX(Roky_výhled,,S$8)-INDEX(Roky_výhled,,S$8-1))*(INDEX($BO61:$DW61,,S$8)-INDEX($BO61:$DW61,,S$8-1))+INDEX($BO61:$DW61,,S$8-1))</f>
        <v>0</v>
      </c>
      <c r="T61" s="173">
        <f ca="1">CHOOSE(T$6,SUMIFS(INDIRECT("EB[" &amp; T$12 &amp; "]"),EB[indic_nrg],$A60,EB[Nositel],$B61,EB[Výběr],1,EB[unit],"TJ"),INDEX($BO61:$DW61,,T$4),T$9/(INDEX(Roky_výhled,,T$8)-Last_Bil)*(INDEX($BO61:$DW61,,T$8)-INDEX($D61:$BL61,,$E$1))+INDEX($D61:$BL61,,$E$1),T$9/(INDEX(Roky_výhled,,T$8)-INDEX(Roky_výhled,,T$8-1))*(INDEX($BO61:$DW61,,T$8)-INDEX($BO61:$DW61,,T$8-1))+INDEX($BO61:$DW61,,T$8-1))</f>
        <v>0</v>
      </c>
      <c r="U61" s="173">
        <f ca="1">CHOOSE(U$6,SUMIFS(INDIRECT("EB[" &amp; U$12 &amp; "]"),EB[indic_nrg],$A60,EB[Nositel],$B61,EB[Výběr],1,EB[unit],"TJ"),INDEX($BO61:$DW61,,U$4),U$9/(INDEX(Roky_výhled,,U$8)-Last_Bil)*(INDEX($BO61:$DW61,,U$8)-INDEX($D61:$BL61,,$E$1))+INDEX($D61:$BL61,,$E$1),U$9/(INDEX(Roky_výhled,,U$8)-INDEX(Roky_výhled,,U$8-1))*(INDEX($BO61:$DW61,,U$8)-INDEX($BO61:$DW61,,U$8-1))+INDEX($BO61:$DW61,,U$8-1))</f>
        <v>0</v>
      </c>
      <c r="V61" s="173">
        <f ca="1">CHOOSE(V$6,SUMIFS(INDIRECT("EB[" &amp; V$12 &amp; "]"),EB[indic_nrg],$A60,EB[Nositel],$B61,EB[Výběr],1,EB[unit],"TJ"),INDEX($BO61:$DW61,,V$4),V$9/(INDEX(Roky_výhled,,V$8)-Last_Bil)*(INDEX($BO61:$DW61,,V$8)-INDEX($D61:$BL61,,$E$1))+INDEX($D61:$BL61,,$E$1),V$9/(INDEX(Roky_výhled,,V$8)-INDEX(Roky_výhled,,V$8-1))*(INDEX($BO61:$DW61,,V$8)-INDEX($BO61:$DW61,,V$8-1))+INDEX($BO61:$DW61,,V$8-1))</f>
        <v>0</v>
      </c>
      <c r="W61" s="173">
        <f ca="1">CHOOSE(W$6,SUMIFS(INDIRECT("EB[" &amp; W$12 &amp; "]"),EB[indic_nrg],$A60,EB[Nositel],$B61,EB[Výběr],1,EB[unit],"TJ"),INDEX($BO61:$DW61,,W$4),W$9/(INDEX(Roky_výhled,,W$8)-Last_Bil)*(INDEX($BO61:$DW61,,W$8)-INDEX($D61:$BL61,,$E$1))+INDEX($D61:$BL61,,$E$1),W$9/(INDEX(Roky_výhled,,W$8)-INDEX(Roky_výhled,,W$8-1))*(INDEX($BO61:$DW61,,W$8)-INDEX($BO61:$DW61,,W$8-1))+INDEX($BO61:$DW61,,W$8-1))</f>
        <v>0</v>
      </c>
      <c r="X61" s="173">
        <f ca="1">CHOOSE(X$6,SUMIFS(INDIRECT("EB[" &amp; X$12 &amp; "]"),EB[indic_nrg],$A60,EB[Nositel],$B61,EB[Výběr],1,EB[unit],"TJ"),INDEX($BO61:$DW61,,X$4),X$9/(INDEX(Roky_výhled,,X$8)-Last_Bil)*(INDEX($BO61:$DW61,,X$8)-INDEX($D61:$BL61,,$E$1))+INDEX($D61:$BL61,,$E$1),X$9/(INDEX(Roky_výhled,,X$8)-INDEX(Roky_výhled,,X$8-1))*(INDEX($BO61:$DW61,,X$8)-INDEX($BO61:$DW61,,X$8-1))+INDEX($BO61:$DW61,,X$8-1))</f>
        <v>0</v>
      </c>
      <c r="Y61" s="173">
        <f ca="1">CHOOSE(Y$6,SUMIFS(INDIRECT("EB[" &amp; Y$12 &amp; "]"),EB[indic_nrg],$A60,EB[Nositel],$B61,EB[Výběr],1,EB[unit],"TJ"),INDEX($BO61:$DW61,,Y$4),Y$9/(INDEX(Roky_výhled,,Y$8)-Last_Bil)*(INDEX($BO61:$DW61,,Y$8)-INDEX($D61:$BL61,,$E$1))+INDEX($D61:$BL61,,$E$1),Y$9/(INDEX(Roky_výhled,,Y$8)-INDEX(Roky_výhled,,Y$8-1))*(INDEX($BO61:$DW61,,Y$8)-INDEX($BO61:$DW61,,Y$8-1))+INDEX($BO61:$DW61,,Y$8-1))</f>
        <v>0</v>
      </c>
      <c r="Z61" s="173">
        <f ca="1">CHOOSE(Z$6,SUMIFS(INDIRECT("EB[" &amp; Z$12 &amp; "]"),EB[indic_nrg],$A60,EB[Nositel],$B61,EB[Výběr],1,EB[unit],"TJ"),INDEX($BO61:$DW61,,Z$4),Z$9/(INDEX(Roky_výhled,,Z$8)-Last_Bil)*(INDEX($BO61:$DW61,,Z$8)-INDEX($D61:$BL61,,$E$1))+INDEX($D61:$BL61,,$E$1),Z$9/(INDEX(Roky_výhled,,Z$8)-INDEX(Roky_výhled,,Z$8-1))*(INDEX($BO61:$DW61,,Z$8)-INDEX($BO61:$DW61,,Z$8-1))+INDEX($BO61:$DW61,,Z$8-1))</f>
        <v>0</v>
      </c>
      <c r="AA61" s="173">
        <f ca="1">CHOOSE(AA$6,SUMIFS(INDIRECT("EB[" &amp; AA$12 &amp; "]"),EB[indic_nrg],$A60,EB[Nositel],$B61,EB[Výběr],1,EB[unit],"TJ"),INDEX($BO61:$DW61,,AA$4),AA$9/(INDEX(Roky_výhled,,AA$8)-Last_Bil)*(INDEX($BO61:$DW61,,AA$8)-INDEX($D61:$BL61,,$E$1))+INDEX($D61:$BL61,,$E$1),AA$9/(INDEX(Roky_výhled,,AA$8)-INDEX(Roky_výhled,,AA$8-1))*(INDEX($BO61:$DW61,,AA$8)-INDEX($BO61:$DW61,,AA$8-1))+INDEX($BO61:$DW61,,AA$8-1))</f>
        <v>0</v>
      </c>
      <c r="AB61" s="173">
        <f ca="1">CHOOSE(AB$6,SUMIFS(INDIRECT("EB[" &amp; AB$12 &amp; "]"),EB[indic_nrg],$A60,EB[Nositel],$B61,EB[Výběr],1,EB[unit],"TJ"),INDEX($BO61:$DW61,,AB$4),AB$9/(INDEX(Roky_výhled,,AB$8)-Last_Bil)*(INDEX($BO61:$DW61,,AB$8)-INDEX($D61:$BL61,,$E$1))+INDEX($D61:$BL61,,$E$1),AB$9/(INDEX(Roky_výhled,,AB$8)-INDEX(Roky_výhled,,AB$8-1))*(INDEX($BO61:$DW61,,AB$8)-INDEX($BO61:$DW61,,AB$8-1))+INDEX($BO61:$DW61,,AB$8-1))</f>
        <v>0</v>
      </c>
      <c r="AC61" s="173">
        <f ca="1">CHOOSE(AC$6,SUMIFS(INDIRECT("EB[" &amp; AC$12 &amp; "]"),EB[indic_nrg],$A60,EB[Nositel],$B61,EB[Výběr],1,EB[unit],"TJ"),INDEX($BO61:$DW61,,AC$4),AC$9/(INDEX(Roky_výhled,,AC$8)-Last_Bil)*(INDEX($BO61:$DW61,,AC$8)-INDEX($D61:$BL61,,$E$1))+INDEX($D61:$BL61,,$E$1),AC$9/(INDEX(Roky_výhled,,AC$8)-INDEX(Roky_výhled,,AC$8-1))*(INDEX($BO61:$DW61,,AC$8)-INDEX($BO61:$DW61,,AC$8-1))+INDEX($BO61:$DW61,,AC$8-1))</f>
        <v>0</v>
      </c>
      <c r="AD61" s="173">
        <f ca="1">CHOOSE(AD$6,SUMIFS(INDIRECT("EB[" &amp; AD$12 &amp; "]"),EB[indic_nrg],$A60,EB[Nositel],$B61,EB[Výběr],1,EB[unit],"TJ"),INDEX($BO61:$DW61,,AD$4),AD$9/(INDEX(Roky_výhled,,AD$8)-Last_Bil)*(INDEX($BO61:$DW61,,AD$8)-INDEX($D61:$BL61,,$E$1))+INDEX($D61:$BL61,,$E$1),AD$9/(INDEX(Roky_výhled,,AD$8)-INDEX(Roky_výhled,,AD$8-1))*(INDEX($BO61:$DW61,,AD$8)-INDEX($BO61:$DW61,,AD$8-1))+INDEX($BO61:$DW61,,AD$8-1))</f>
        <v>510</v>
      </c>
      <c r="AE61" s="173">
        <f ca="1">CHOOSE(AE$6,SUMIFS(INDIRECT("EB[" &amp; AE$12 &amp; "]"),EB[indic_nrg],$A60,EB[Nositel],$B61,EB[Výběr],1,EB[unit],"TJ"),INDEX($BO61:$DW61,,AE$4),AE$9/(INDEX(Roky_výhled,,AE$8)-Last_Bil)*(INDEX($BO61:$DW61,,AE$8)-INDEX($D61:$BL61,,$E$1))+INDEX($D61:$BL61,,$E$1),AE$9/(INDEX(Roky_výhled,,AE$8)-INDEX(Roky_výhled,,AE$8-1))*(INDEX($BO61:$DW61,,AE$8)-INDEX($BO61:$DW61,,AE$8-1))+INDEX($BO61:$DW61,,AE$8-1))</f>
        <v>1020</v>
      </c>
      <c r="AF61" s="173">
        <f ca="1">CHOOSE(AF$6,SUMIFS(INDIRECT("EB[" &amp; AF$12 &amp; "]"),EB[indic_nrg],$A60,EB[Nositel],$B61,EB[Výběr],1,EB[unit],"TJ"),INDEX($BO61:$DW61,,AF$4),AF$9/(INDEX(Roky_výhled,,AF$8)-Last_Bil)*(INDEX($BO61:$DW61,,AF$8)-INDEX($D61:$BL61,,$E$1))+INDEX($D61:$BL61,,$E$1),AF$9/(INDEX(Roky_výhled,,AF$8)-INDEX(Roky_výhled,,AF$8-1))*(INDEX($BO61:$DW61,,AF$8)-INDEX($BO61:$DW61,,AF$8-1))+INDEX($BO61:$DW61,,AF$8-1))</f>
        <v>1530</v>
      </c>
      <c r="AG61" s="173">
        <f ca="1">CHOOSE(AG$6,SUMIFS(INDIRECT("EB[" &amp; AG$12 &amp; "]"),EB[indic_nrg],$A60,EB[Nositel],$B61,EB[Výběr],1,EB[unit],"TJ"),INDEX($BO61:$DW61,,AG$4),AG$9/(INDEX(Roky_výhled,,AG$8)-Last_Bil)*(INDEX($BO61:$DW61,,AG$8)-INDEX($D61:$BL61,,$E$1))+INDEX($D61:$BL61,,$E$1),AG$9/(INDEX(Roky_výhled,,AG$8)-INDEX(Roky_výhled,,AG$8-1))*(INDEX($BO61:$DW61,,AG$8)-INDEX($BO61:$DW61,,AG$8-1))+INDEX($BO61:$DW61,,AG$8-1))</f>
        <v>2040</v>
      </c>
      <c r="AH61" s="173">
        <f ca="1">CHOOSE(AH$6,SUMIFS(INDIRECT("EB[" &amp; AH$12 &amp; "]"),EB[indic_nrg],$A60,EB[Nositel],$B61,EB[Výběr],1,EB[unit],"TJ"),INDEX($BO61:$DW61,,AH$4),AH$9/(INDEX(Roky_výhled,,AH$8)-Last_Bil)*(INDEX($BO61:$DW61,,AH$8)-INDEX($D61:$BL61,,$E$1))+INDEX($D61:$BL61,,$E$1),AH$9/(INDEX(Roky_výhled,,AH$8)-INDEX(Roky_výhled,,AH$8-1))*(INDEX($BO61:$DW61,,AH$8)-INDEX($BO61:$DW61,,AH$8-1))+INDEX($BO61:$DW61,,AH$8-1))</f>
        <v>2550</v>
      </c>
      <c r="AI61" s="173">
        <f ca="1">CHOOSE(AI$6,SUMIFS(INDIRECT("EB[" &amp; AI$12 &amp; "]"),EB[indic_nrg],$A60,EB[Nositel],$B61,EB[Výběr],1,EB[unit],"TJ"),INDEX($BO61:$DW61,,AI$4),AI$9/(INDEX(Roky_výhled,,AI$8)-Last_Bil)*(INDEX($BO61:$DW61,,AI$8)-INDEX($D61:$BL61,,$E$1))+INDEX($D61:$BL61,,$E$1),AI$9/(INDEX(Roky_výhled,,AI$8)-INDEX(Roky_výhled,,AI$8-1))*(INDEX($BO61:$DW61,,AI$8)-INDEX($BO61:$DW61,,AI$8-1))+INDEX($BO61:$DW61,,AI$8-1))</f>
        <v>2588</v>
      </c>
      <c r="AJ61" s="173">
        <f ca="1">CHOOSE(AJ$6,SUMIFS(INDIRECT("EB[" &amp; AJ$12 &amp; "]"),EB[indic_nrg],$A60,EB[Nositel],$B61,EB[Výběr],1,EB[unit],"TJ"),INDEX($BO61:$DW61,,AJ$4),AJ$9/(INDEX(Roky_výhled,,AJ$8)-Last_Bil)*(INDEX($BO61:$DW61,,AJ$8)-INDEX($D61:$BL61,,$E$1))+INDEX($D61:$BL61,,$E$1),AJ$9/(INDEX(Roky_výhled,,AJ$8)-INDEX(Roky_výhled,,AJ$8-1))*(INDEX($BO61:$DW61,,AJ$8)-INDEX($BO61:$DW61,,AJ$8-1))+INDEX($BO61:$DW61,,AJ$8-1))</f>
        <v>2626</v>
      </c>
      <c r="AK61" s="173">
        <f ca="1">CHOOSE(AK$6,SUMIFS(INDIRECT("EB[" &amp; AK$12 &amp; "]"),EB[indic_nrg],$A60,EB[Nositel],$B61,EB[Výběr],1,EB[unit],"TJ"),INDEX($BO61:$DW61,,AK$4),AK$9/(INDEX(Roky_výhled,,AK$8)-Last_Bil)*(INDEX($BO61:$DW61,,AK$8)-INDEX($D61:$BL61,,$E$1))+INDEX($D61:$BL61,,$E$1),AK$9/(INDEX(Roky_výhled,,AK$8)-INDEX(Roky_výhled,,AK$8-1))*(INDEX($BO61:$DW61,,AK$8)-INDEX($BO61:$DW61,,AK$8-1))+INDEX($BO61:$DW61,,AK$8-1))</f>
        <v>2664</v>
      </c>
      <c r="AL61" s="173">
        <f ca="1">CHOOSE(AL$6,SUMIFS(INDIRECT("EB[" &amp; AL$12 &amp; "]"),EB[indic_nrg],$A60,EB[Nositel],$B61,EB[Výběr],1,EB[unit],"TJ"),INDEX($BO61:$DW61,,AL$4),AL$9/(INDEX(Roky_výhled,,AL$8)-Last_Bil)*(INDEX($BO61:$DW61,,AL$8)-INDEX($D61:$BL61,,$E$1))+INDEX($D61:$BL61,,$E$1),AL$9/(INDEX(Roky_výhled,,AL$8)-INDEX(Roky_výhled,,AL$8-1))*(INDEX($BO61:$DW61,,AL$8)-INDEX($BO61:$DW61,,AL$8-1))+INDEX($BO61:$DW61,,AL$8-1))</f>
        <v>2702</v>
      </c>
      <c r="AM61" s="173">
        <f ca="1">CHOOSE(AM$6,SUMIFS(INDIRECT("EB[" &amp; AM$12 &amp; "]"),EB[indic_nrg],$A60,EB[Nositel],$B61,EB[Výběr],1,EB[unit],"TJ"),INDEX($BO61:$DW61,,AM$4),AM$9/(INDEX(Roky_výhled,,AM$8)-Last_Bil)*(INDEX($BO61:$DW61,,AM$8)-INDEX($D61:$BL61,,$E$1))+INDEX($D61:$BL61,,$E$1),AM$9/(INDEX(Roky_výhled,,AM$8)-INDEX(Roky_výhled,,AM$8-1))*(INDEX($BO61:$DW61,,AM$8)-INDEX($BO61:$DW61,,AM$8-1))+INDEX($BO61:$DW61,,AM$8-1))</f>
        <v>2740</v>
      </c>
      <c r="AN61" s="173">
        <f ca="1">CHOOSE(AN$6,SUMIFS(INDIRECT("EB[" &amp; AN$12 &amp; "]"),EB[indic_nrg],$A60,EB[Nositel],$B61,EB[Výběr],1,EB[unit],"TJ"),INDEX($BO61:$DW61,,AN$4),AN$9/(INDEX(Roky_výhled,,AN$8)-Last_Bil)*(INDEX($BO61:$DW61,,AN$8)-INDEX($D61:$BL61,,$E$1))+INDEX($D61:$BL61,,$E$1),AN$9/(INDEX(Roky_výhled,,AN$8)-INDEX(Roky_výhled,,AN$8-1))*(INDEX($BO61:$DW61,,AN$8)-INDEX($BO61:$DW61,,AN$8-1))+INDEX($BO61:$DW61,,AN$8-1))</f>
        <v>2950</v>
      </c>
      <c r="AO61" s="173">
        <f ca="1">CHOOSE(AO$6,SUMIFS(INDIRECT("EB[" &amp; AO$12 &amp; "]"),EB[indic_nrg],$A60,EB[Nositel],$B61,EB[Výběr],1,EB[unit],"TJ"),INDEX($BO61:$DW61,,AO$4),AO$9/(INDEX(Roky_výhled,,AO$8)-Last_Bil)*(INDEX($BO61:$DW61,,AO$8)-INDEX($D61:$BL61,,$E$1))+INDEX($D61:$BL61,,$E$1),AO$9/(INDEX(Roky_výhled,,AO$8)-INDEX(Roky_výhled,,AO$8-1))*(INDEX($BO61:$DW61,,AO$8)-INDEX($BO61:$DW61,,AO$8-1))+INDEX($BO61:$DW61,,AO$8-1))</f>
        <v>3160</v>
      </c>
      <c r="AP61" s="173">
        <f ca="1">CHOOSE(AP$6,SUMIFS(INDIRECT("EB[" &amp; AP$12 &amp; "]"),EB[indic_nrg],$A60,EB[Nositel],$B61,EB[Výběr],1,EB[unit],"TJ"),INDEX($BO61:$DW61,,AP$4),AP$9/(INDEX(Roky_výhled,,AP$8)-Last_Bil)*(INDEX($BO61:$DW61,,AP$8)-INDEX($D61:$BL61,,$E$1))+INDEX($D61:$BL61,,$E$1),AP$9/(INDEX(Roky_výhled,,AP$8)-INDEX(Roky_výhled,,AP$8-1))*(INDEX($BO61:$DW61,,AP$8)-INDEX($BO61:$DW61,,AP$8-1))+INDEX($BO61:$DW61,,AP$8-1))</f>
        <v>3370</v>
      </c>
      <c r="AQ61" s="173">
        <f ca="1">CHOOSE(AQ$6,SUMIFS(INDIRECT("EB[" &amp; AQ$12 &amp; "]"),EB[indic_nrg],$A60,EB[Nositel],$B61,EB[Výběr],1,EB[unit],"TJ"),INDEX($BO61:$DW61,,AQ$4),AQ$9/(INDEX(Roky_výhled,,AQ$8)-Last_Bil)*(INDEX($BO61:$DW61,,AQ$8)-INDEX($D61:$BL61,,$E$1))+INDEX($D61:$BL61,,$E$1),AQ$9/(INDEX(Roky_výhled,,AQ$8)-INDEX(Roky_výhled,,AQ$8-1))*(INDEX($BO61:$DW61,,AQ$8)-INDEX($BO61:$DW61,,AQ$8-1))+INDEX($BO61:$DW61,,AQ$8-1))</f>
        <v>3580</v>
      </c>
      <c r="AR61" s="173">
        <f ca="1">CHOOSE(AR$6,SUMIFS(INDIRECT("EB[" &amp; AR$12 &amp; "]"),EB[indic_nrg],$A60,EB[Nositel],$B61,EB[Výběr],1,EB[unit],"TJ"),INDEX($BO61:$DW61,,AR$4),AR$9/(INDEX(Roky_výhled,,AR$8)-Last_Bil)*(INDEX($BO61:$DW61,,AR$8)-INDEX($D61:$BL61,,$E$1))+INDEX($D61:$BL61,,$E$1),AR$9/(INDEX(Roky_výhled,,AR$8)-INDEX(Roky_výhled,,AR$8-1))*(INDEX($BO61:$DW61,,AR$8)-INDEX($BO61:$DW61,,AR$8-1))+INDEX($BO61:$DW61,,AR$8-1))</f>
        <v>3790</v>
      </c>
      <c r="AS61" s="173">
        <f ca="1">CHOOSE(AS$6,SUMIFS(INDIRECT("EB[" &amp; AS$12 &amp; "]"),EB[indic_nrg],$A60,EB[Nositel],$B61,EB[Výběr],1,EB[unit],"TJ"),INDEX($BO61:$DW61,,AS$4),AS$9/(INDEX(Roky_výhled,,AS$8)-Last_Bil)*(INDEX($BO61:$DW61,,AS$8)-INDEX($D61:$BL61,,$E$1))+INDEX($D61:$BL61,,$E$1),AS$9/(INDEX(Roky_výhled,,AS$8)-INDEX(Roky_výhled,,AS$8-1))*(INDEX($BO61:$DW61,,AS$8)-INDEX($BO61:$DW61,,AS$8-1))+INDEX($BO61:$DW61,,AS$8-1))</f>
        <v>3754</v>
      </c>
      <c r="AT61" s="173">
        <f ca="1">CHOOSE(AT$6,SUMIFS(INDIRECT("EB[" &amp; AT$12 &amp; "]"),EB[indic_nrg],$A60,EB[Nositel],$B61,EB[Výběr],1,EB[unit],"TJ"),INDEX($BO61:$DW61,,AT$4),AT$9/(INDEX(Roky_výhled,,AT$8)-Last_Bil)*(INDEX($BO61:$DW61,,AT$8)-INDEX($D61:$BL61,,$E$1))+INDEX($D61:$BL61,,$E$1),AT$9/(INDEX(Roky_výhled,,AT$8)-INDEX(Roky_výhled,,AT$8-1))*(INDEX($BO61:$DW61,,AT$8)-INDEX($BO61:$DW61,,AT$8-1))+INDEX($BO61:$DW61,,AT$8-1))</f>
        <v>3718</v>
      </c>
      <c r="AU61" s="173">
        <f ca="1">CHOOSE(AU$6,SUMIFS(INDIRECT("EB[" &amp; AU$12 &amp; "]"),EB[indic_nrg],$A60,EB[Nositel],$B61,EB[Výběr],1,EB[unit],"TJ"),INDEX($BO61:$DW61,,AU$4),AU$9/(INDEX(Roky_výhled,,AU$8)-Last_Bil)*(INDEX($BO61:$DW61,,AU$8)-INDEX($D61:$BL61,,$E$1))+INDEX($D61:$BL61,,$E$1),AU$9/(INDEX(Roky_výhled,,AU$8)-INDEX(Roky_výhled,,AU$8-1))*(INDEX($BO61:$DW61,,AU$8)-INDEX($BO61:$DW61,,AU$8-1))+INDEX($BO61:$DW61,,AU$8-1))</f>
        <v>3682</v>
      </c>
      <c r="AV61" s="173">
        <f ca="1">CHOOSE(AV$6,SUMIFS(INDIRECT("EB[" &amp; AV$12 &amp; "]"),EB[indic_nrg],$A60,EB[Nositel],$B61,EB[Výběr],1,EB[unit],"TJ"),INDEX($BO61:$DW61,,AV$4),AV$9/(INDEX(Roky_výhled,,AV$8)-Last_Bil)*(INDEX($BO61:$DW61,,AV$8)-INDEX($D61:$BL61,,$E$1))+INDEX($D61:$BL61,,$E$1),AV$9/(INDEX(Roky_výhled,,AV$8)-INDEX(Roky_výhled,,AV$8-1))*(INDEX($BO61:$DW61,,AV$8)-INDEX($BO61:$DW61,,AV$8-1))+INDEX($BO61:$DW61,,AV$8-1))</f>
        <v>3646</v>
      </c>
      <c r="AW61" s="173">
        <f ca="1">CHOOSE(AW$6,SUMIFS(INDIRECT("EB[" &amp; AW$12 &amp; "]"),EB[indic_nrg],$A60,EB[Nositel],$B61,EB[Výběr],1,EB[unit],"TJ"),INDEX($BO61:$DW61,,AW$4),AW$9/(INDEX(Roky_výhled,,AW$8)-Last_Bil)*(INDEX($BO61:$DW61,,AW$8)-INDEX($D61:$BL61,,$E$1))+INDEX($D61:$BL61,,$E$1),AW$9/(INDEX(Roky_výhled,,AW$8)-INDEX(Roky_výhled,,AW$8-1))*(INDEX($BO61:$DW61,,AW$8)-INDEX($BO61:$DW61,,AW$8-1))+INDEX($BO61:$DW61,,AW$8-1))</f>
        <v>3610</v>
      </c>
      <c r="AX61" s="173">
        <f ca="1">CHOOSE(AX$6,SUMIFS(INDIRECT("EB[" &amp; AX$12 &amp; "]"),EB[indic_nrg],$A60,EB[Nositel],$B61,EB[Výběr],1,EB[unit],"TJ"),INDEX($BO61:$DW61,,AX$4),AX$9/(INDEX(Roky_výhled,,AX$8)-Last_Bil)*(INDEX($BO61:$DW61,,AX$8)-INDEX($D61:$BL61,,$E$1))+INDEX($D61:$BL61,,$E$1),AX$9/(INDEX(Roky_výhled,,AX$8)-INDEX(Roky_výhled,,AX$8-1))*(INDEX($BO61:$DW61,,AX$8)-INDEX($BO61:$DW61,,AX$8-1))+INDEX($BO61:$DW61,,AX$8-1))</f>
        <v>3574</v>
      </c>
      <c r="AY61" s="173">
        <f ca="1">CHOOSE(AY$6,SUMIFS(INDIRECT("EB[" &amp; AY$12 &amp; "]"),EB[indic_nrg],$A60,EB[Nositel],$B61,EB[Výběr],1,EB[unit],"TJ"),INDEX($BO61:$DW61,,AY$4),AY$9/(INDEX(Roky_výhled,,AY$8)-Last_Bil)*(INDEX($BO61:$DW61,,AY$8)-INDEX($D61:$BL61,,$E$1))+INDEX($D61:$BL61,,$E$1),AY$9/(INDEX(Roky_výhled,,AY$8)-INDEX(Roky_výhled,,AY$8-1))*(INDEX($BO61:$DW61,,AY$8)-INDEX($BO61:$DW61,,AY$8-1))+INDEX($BO61:$DW61,,AY$8-1))</f>
        <v>3538</v>
      </c>
      <c r="AZ61" s="173">
        <f ca="1">CHOOSE(AZ$6,SUMIFS(INDIRECT("EB[" &amp; AZ$12 &amp; "]"),EB[indic_nrg],$A60,EB[Nositel],$B61,EB[Výběr],1,EB[unit],"TJ"),INDEX($BO61:$DW61,,AZ$4),AZ$9/(INDEX(Roky_výhled,,AZ$8)-Last_Bil)*(INDEX($BO61:$DW61,,AZ$8)-INDEX($D61:$BL61,,$E$1))+INDEX($D61:$BL61,,$E$1),AZ$9/(INDEX(Roky_výhled,,AZ$8)-INDEX(Roky_výhled,,AZ$8-1))*(INDEX($BO61:$DW61,,AZ$8)-INDEX($BO61:$DW61,,AZ$8-1))+INDEX($BO61:$DW61,,AZ$8-1))</f>
        <v>3502</v>
      </c>
      <c r="BA61" s="173">
        <f ca="1">CHOOSE(BA$6,SUMIFS(INDIRECT("EB[" &amp; BA$12 &amp; "]"),EB[indic_nrg],$A60,EB[Nositel],$B61,EB[Výběr],1,EB[unit],"TJ"),INDEX($BO61:$DW61,,BA$4),BA$9/(INDEX(Roky_výhled,,BA$8)-Last_Bil)*(INDEX($BO61:$DW61,,BA$8)-INDEX($D61:$BL61,,$E$1))+INDEX($D61:$BL61,,$E$1),BA$9/(INDEX(Roky_výhled,,BA$8)-INDEX(Roky_výhled,,BA$8-1))*(INDEX($BO61:$DW61,,BA$8)-INDEX($BO61:$DW61,,BA$8-1))+INDEX($BO61:$DW61,,BA$8-1))</f>
        <v>3466</v>
      </c>
      <c r="BB61" s="173">
        <f ca="1">CHOOSE(BB$6,SUMIFS(INDIRECT("EB[" &amp; BB$12 &amp; "]"),EB[indic_nrg],$A60,EB[Nositel],$B61,EB[Výběr],1,EB[unit],"TJ"),INDEX($BO61:$DW61,,BB$4),BB$9/(INDEX(Roky_výhled,,BB$8)-Last_Bil)*(INDEX($BO61:$DW61,,BB$8)-INDEX($D61:$BL61,,$E$1))+INDEX($D61:$BL61,,$E$1),BB$9/(INDEX(Roky_výhled,,BB$8)-INDEX(Roky_výhled,,BB$8-1))*(INDEX($BO61:$DW61,,BB$8)-INDEX($BO61:$DW61,,BB$8-1))+INDEX($BO61:$DW61,,BB$8-1))</f>
        <v>3430</v>
      </c>
      <c r="BC61" s="173">
        <f ca="1">CHOOSE(BC$6,SUMIFS(INDIRECT("EB[" &amp; BC$12 &amp; "]"),EB[indic_nrg],$A60,EB[Nositel],$B61,EB[Výběr],1,EB[unit],"TJ"),INDEX($BO61:$DW61,,BC$4),BC$9/(INDEX(Roky_výhled,,BC$8)-Last_Bil)*(INDEX($BO61:$DW61,,BC$8)-INDEX($D61:$BL61,,$E$1))+INDEX($D61:$BL61,,$E$1),BC$9/(INDEX(Roky_výhled,,BC$8)-INDEX(Roky_výhled,,BC$8-1))*(INDEX($BO61:$DW61,,BC$8)-INDEX($BO61:$DW61,,BC$8-1))+INDEX($BO61:$DW61,,BC$8-1))</f>
        <v>3394</v>
      </c>
      <c r="BD61" s="173">
        <f ca="1">CHOOSE(BD$6,SUMIFS(INDIRECT("EB[" &amp; BD$12 &amp; "]"),EB[indic_nrg],$A60,EB[Nositel],$B61,EB[Výběr],1,EB[unit],"TJ"),INDEX($BO61:$DW61,,BD$4),BD$9/(INDEX(Roky_výhled,,BD$8)-Last_Bil)*(INDEX($BO61:$DW61,,BD$8)-INDEX($D61:$BL61,,$E$1))+INDEX($D61:$BL61,,$E$1),BD$9/(INDEX(Roky_výhled,,BD$8)-INDEX(Roky_výhled,,BD$8-1))*(INDEX($BO61:$DW61,,BD$8)-INDEX($BO61:$DW61,,BD$8-1))+INDEX($BO61:$DW61,,BD$8-1))</f>
        <v>3358</v>
      </c>
      <c r="BE61" s="173">
        <f ca="1">CHOOSE(BE$6,SUMIFS(INDIRECT("EB[" &amp; BE$12 &amp; "]"),EB[indic_nrg],$A60,EB[Nositel],$B61,EB[Výběr],1,EB[unit],"TJ"),INDEX($BO61:$DW61,,BE$4),BE$9/(INDEX(Roky_výhled,,BE$8)-Last_Bil)*(INDEX($BO61:$DW61,,BE$8)-INDEX($D61:$BL61,,$E$1))+INDEX($D61:$BL61,,$E$1),BE$9/(INDEX(Roky_výhled,,BE$8)-INDEX(Roky_výhled,,BE$8-1))*(INDEX($BO61:$DW61,,BE$8)-INDEX($BO61:$DW61,,BE$8-1))+INDEX($BO61:$DW61,,BE$8-1))</f>
        <v>3322</v>
      </c>
      <c r="BF61" s="173">
        <f ca="1">CHOOSE(BF$6,SUMIFS(INDIRECT("EB[" &amp; BF$12 &amp; "]"),EB[indic_nrg],$A60,EB[Nositel],$B61,EB[Výběr],1,EB[unit],"TJ"),INDEX($BO61:$DW61,,BF$4),BF$9/(INDEX(Roky_výhled,,BF$8)-Last_Bil)*(INDEX($BO61:$DW61,,BF$8)-INDEX($D61:$BL61,,$E$1))+INDEX($D61:$BL61,,$E$1),BF$9/(INDEX(Roky_výhled,,BF$8)-INDEX(Roky_výhled,,BF$8-1))*(INDEX($BO61:$DW61,,BF$8)-INDEX($BO61:$DW61,,BF$8-1))+INDEX($BO61:$DW61,,BF$8-1))</f>
        <v>3286</v>
      </c>
      <c r="BG61" s="173">
        <f ca="1">CHOOSE(BG$6,SUMIFS(INDIRECT("EB[" &amp; BG$12 &amp; "]"),EB[indic_nrg],$A60,EB[Nositel],$B61,EB[Výběr],1,EB[unit],"TJ"),INDEX($BO61:$DW61,,BG$4),BG$9/(INDEX(Roky_výhled,,BG$8)-Last_Bil)*(INDEX($BO61:$DW61,,BG$8)-INDEX($D61:$BL61,,$E$1))+INDEX($D61:$BL61,,$E$1),BG$9/(INDEX(Roky_výhled,,BG$8)-INDEX(Roky_výhled,,BG$8-1))*(INDEX($BO61:$DW61,,BG$8)-INDEX($BO61:$DW61,,BG$8-1))+INDEX($BO61:$DW61,,BG$8-1))</f>
        <v>3250</v>
      </c>
      <c r="BH61" s="173">
        <f ca="1">CHOOSE(BH$6,SUMIFS(INDIRECT("EB[" &amp; BH$12 &amp; "]"),EB[indic_nrg],$A60,EB[Nositel],$B61,EB[Výběr],1,EB[unit],"TJ"),INDEX($BO61:$DW61,,BH$4),BH$9/(INDEX(Roky_výhled,,BH$8)-Last_Bil)*(INDEX($BO61:$DW61,,BH$8)-INDEX($D61:$BL61,,$E$1))+INDEX($D61:$BL61,,$E$1),BH$9/(INDEX(Roky_výhled,,BH$8)-INDEX(Roky_výhled,,BH$8-1))*(INDEX($BO61:$DW61,,BH$8)-INDEX($BO61:$DW61,,BH$8-1))+INDEX($BO61:$DW61,,BH$8-1))</f>
        <v>3210</v>
      </c>
      <c r="BI61" s="173">
        <f ca="1">CHOOSE(BI$6,SUMIFS(INDIRECT("EB[" &amp; BI$12 &amp; "]"),EB[indic_nrg],$A60,EB[Nositel],$B61,EB[Výběr],1,EB[unit],"TJ"),INDEX($BO61:$DW61,,BI$4),BI$9/(INDEX(Roky_výhled,,BI$8)-Last_Bil)*(INDEX($BO61:$DW61,,BI$8)-INDEX($D61:$BL61,,$E$1))+INDEX($D61:$BL61,,$E$1),BI$9/(INDEX(Roky_výhled,,BI$8)-INDEX(Roky_výhled,,BI$8-1))*(INDEX($BO61:$DW61,,BI$8)-INDEX($BO61:$DW61,,BI$8-1))+INDEX($BO61:$DW61,,BI$8-1))</f>
        <v>3170</v>
      </c>
      <c r="BJ61" s="173">
        <f ca="1">CHOOSE(BJ$6,SUMIFS(INDIRECT("EB[" &amp; BJ$12 &amp; "]"),EB[indic_nrg],$A60,EB[Nositel],$B61,EB[Výběr],1,EB[unit],"TJ"),INDEX($BO61:$DW61,,BJ$4),BJ$9/(INDEX(Roky_výhled,,BJ$8)-Last_Bil)*(INDEX($BO61:$DW61,,BJ$8)-INDEX($D61:$BL61,,$E$1))+INDEX($D61:$BL61,,$E$1),BJ$9/(INDEX(Roky_výhled,,BJ$8)-INDEX(Roky_výhled,,BJ$8-1))*(INDEX($BO61:$DW61,,BJ$8)-INDEX($BO61:$DW61,,BJ$8-1))+INDEX($BO61:$DW61,,BJ$8-1))</f>
        <v>3130</v>
      </c>
      <c r="BK61" s="173">
        <f ca="1">CHOOSE(BK$6,SUMIFS(INDIRECT("EB[" &amp; BK$12 &amp; "]"),EB[indic_nrg],$A60,EB[Nositel],$B61,EB[Výběr],1,EB[unit],"TJ"),INDEX($BO61:$DW61,,BK$4),BK$9/(INDEX(Roky_výhled,,BK$8)-Last_Bil)*(INDEX($BO61:$DW61,,BK$8)-INDEX($D61:$BL61,,$E$1))+INDEX($D61:$BL61,,$E$1),BK$9/(INDEX(Roky_výhled,,BK$8)-INDEX(Roky_výhled,,BK$8-1))*(INDEX($BO61:$DW61,,BK$8)-INDEX($BO61:$DW61,,BK$8-1))+INDEX($BO61:$DW61,,BK$8-1))</f>
        <v>3090</v>
      </c>
      <c r="BL61" s="174">
        <f ca="1">CHOOSE(BL$6,SUMIFS(INDIRECT("EB[" &amp; BL$12 &amp; "]"),EB[indic_nrg],$A60,EB[Nositel],$B61,EB[Výběr],1,EB[unit],"TJ"),INDEX($BO61:$DW61,,BL$4),BL$9/(INDEX(Roky_výhled,,BL$8)-Last_Bil)*(INDEX($BO61:$DW61,,BL$8)-INDEX($D61:$BL61,,$E$1))+INDEX($D61:$BL61,,$E$1),BL$9/(INDEX(Roky_výhled,,BL$8)-INDEX(Roky_výhled,,BL$8-1))*(INDEX($BO61:$DW61,,BL$8)-INDEX($BO61:$DW61,,BL$8-1))+INDEX($BO61:$DW61,,BL$8-1))</f>
        <v>3050</v>
      </c>
      <c r="BM61"/>
      <c r="BN61" s="221" t="str">
        <f t="shared" si="161"/>
        <v>LPG</v>
      </c>
      <c r="BO61" s="285">
        <v>3110</v>
      </c>
      <c r="BP61" s="286">
        <v>3210</v>
      </c>
      <c r="BQ61" s="286">
        <v>2550</v>
      </c>
      <c r="BR61" s="286">
        <v>2740</v>
      </c>
      <c r="BS61" s="286">
        <v>3790</v>
      </c>
      <c r="BT61" s="286">
        <v>3610</v>
      </c>
      <c r="BU61" s="286">
        <v>3430</v>
      </c>
      <c r="BV61" s="286">
        <v>3250</v>
      </c>
      <c r="BW61" s="286">
        <v>3050</v>
      </c>
      <c r="BX61" s="286">
        <v>2840</v>
      </c>
      <c r="BY61" s="287">
        <v>2860</v>
      </c>
      <c r="BZ61" s="281"/>
      <c r="CA61" s="281"/>
      <c r="CB61" s="281"/>
      <c r="CC61" s="281"/>
      <c r="CD61" s="281"/>
      <c r="CE61" s="281"/>
      <c r="CF61" s="281"/>
      <c r="CG61" s="281"/>
      <c r="CH61" s="281"/>
      <c r="CI61" s="281"/>
      <c r="CJ61" s="281"/>
      <c r="CK61" s="281"/>
      <c r="CL61" s="281"/>
      <c r="CM61" s="281"/>
      <c r="CN61" s="281"/>
      <c r="CO61" s="281"/>
      <c r="CP61" s="281"/>
      <c r="CQ61" s="281"/>
      <c r="CR61" s="281"/>
      <c r="CS61" s="281"/>
      <c r="CT61" s="281"/>
      <c r="CU61" s="281"/>
      <c r="CV61" s="281"/>
      <c r="CW61" s="281"/>
      <c r="CX61" s="281"/>
      <c r="CY61" s="281"/>
      <c r="CZ61" s="281"/>
      <c r="DA61" s="281"/>
      <c r="DB61" s="281"/>
      <c r="DC61" s="281"/>
      <c r="DD61" s="281"/>
      <c r="DE61" s="281"/>
      <c r="DF61" s="281"/>
      <c r="DG61" s="281"/>
      <c r="DH61" s="281"/>
      <c r="DI61" s="281"/>
      <c r="DJ61" s="281"/>
      <c r="DK61" s="281"/>
      <c r="DL61" s="281"/>
      <c r="DM61" s="281"/>
      <c r="DN61" s="281"/>
      <c r="DO61" s="281"/>
      <c r="DP61" s="281"/>
      <c r="DQ61" s="281"/>
      <c r="DR61" s="281"/>
      <c r="DS61" s="281"/>
      <c r="DT61" s="281"/>
      <c r="DU61" s="281"/>
      <c r="DV61" s="281"/>
      <c r="DW61" s="281"/>
    </row>
    <row r="62" spans="1:127" s="196" customFormat="1" ht="15.75" thickBot="1" x14ac:dyDescent="0.3">
      <c r="A62" s="196" t="str">
        <f t="shared" si="162"/>
        <v>B_101900</v>
      </c>
      <c r="B62" t="s">
        <v>3276</v>
      </c>
      <c r="C62" s="216" t="str">
        <f t="shared" si="160"/>
        <v>Jaderné teplo</v>
      </c>
      <c r="D62" s="167">
        <f ca="1">CHOOSE(D$6,SUMIFS(INDIRECT("EB[" &amp; D$12 &amp; "]"),EB[indic_nrg],$A61,EB[Nositel],$B62,EB[Výběr],1,EB[unit],"TJ"),INDEX($BO62:$DW62,,D$4),D$9/(INDEX(Roky_výhled,,D$8)-Last_Bil)*(INDEX($BO62:$DW62,,D$8)-INDEX($D62:$BL62,,$E$1))+INDEX($D62:$BL62,,$E$1),D$9/(INDEX(Roky_výhled,,D$8)-INDEX(Roky_výhled,,D$8-1))*(INDEX($BO62:$DW62,,D$8)-INDEX($BO62:$DW62,,D$8-1))+INDEX($BO62:$DW62,,D$8-1))</f>
        <v>0</v>
      </c>
      <c r="E62" s="168">
        <f ca="1">CHOOSE(E$6,SUMIFS(INDIRECT("EB[" &amp; E$12 &amp; "]"),EB[indic_nrg],$A61,EB[Nositel],$B62,EB[Výběr],1,EB[unit],"TJ"),INDEX($BO62:$DW62,,E$4),E$9/(INDEX(Roky_výhled,,E$8)-Last_Bil)*(INDEX($BO62:$DW62,,E$8)-INDEX($D62:$BL62,,$E$1))+INDEX($D62:$BL62,,$E$1),E$9/(INDEX(Roky_výhled,,E$8)-INDEX(Roky_výhled,,E$8-1))*(INDEX($BO62:$DW62,,E$8)-INDEX($BO62:$DW62,,E$8-1))+INDEX($BO62:$DW62,,E$8-1))</f>
        <v>0</v>
      </c>
      <c r="F62" s="168">
        <f ca="1">CHOOSE(F$6,SUMIFS(INDIRECT("EB[" &amp; F$12 &amp; "]"),EB[indic_nrg],$A61,EB[Nositel],$B62,EB[Výběr],1,EB[unit],"TJ"),INDEX($BO62:$DW62,,F$4),F$9/(INDEX(Roky_výhled,,F$8)-Last_Bil)*(INDEX($BO62:$DW62,,F$8)-INDEX($D62:$BL62,,$E$1))+INDEX($D62:$BL62,,$E$1),F$9/(INDEX(Roky_výhled,,F$8)-INDEX(Roky_výhled,,F$8-1))*(INDEX($BO62:$DW62,,F$8)-INDEX($BO62:$DW62,,F$8-1))+INDEX($BO62:$DW62,,F$8-1))</f>
        <v>0</v>
      </c>
      <c r="G62" s="168">
        <f ca="1">CHOOSE(G$6,SUMIFS(INDIRECT("EB[" &amp; G$12 &amp; "]"),EB[indic_nrg],$A61,EB[Nositel],$B62,EB[Výběr],1,EB[unit],"TJ"),INDEX($BO62:$DW62,,G$4),G$9/(INDEX(Roky_výhled,,G$8)-Last_Bil)*(INDEX($BO62:$DW62,,G$8)-INDEX($D62:$BL62,,$E$1))+INDEX($D62:$BL62,,$E$1),G$9/(INDEX(Roky_výhled,,G$8)-INDEX(Roky_výhled,,G$8-1))*(INDEX($BO62:$DW62,,G$8)-INDEX($BO62:$DW62,,G$8-1))+INDEX($BO62:$DW62,,G$8-1))</f>
        <v>0</v>
      </c>
      <c r="H62" s="168">
        <f ca="1">CHOOSE(H$6,SUMIFS(INDIRECT("EB[" &amp; H$12 &amp; "]"),EB[indic_nrg],$A61,EB[Nositel],$B62,EB[Výběr],1,EB[unit],"TJ"),INDEX($BO62:$DW62,,H$4),H$9/(INDEX(Roky_výhled,,H$8)-Last_Bil)*(INDEX($BO62:$DW62,,H$8)-INDEX($D62:$BL62,,$E$1))+INDEX($D62:$BL62,,$E$1),H$9/(INDEX(Roky_výhled,,H$8)-INDEX(Roky_výhled,,H$8-1))*(INDEX($BO62:$DW62,,H$8)-INDEX($BO62:$DW62,,H$8-1))+INDEX($BO62:$DW62,,H$8-1))</f>
        <v>0</v>
      </c>
      <c r="I62" s="168">
        <f ca="1">CHOOSE(I$6,SUMIFS(INDIRECT("EB[" &amp; I$12 &amp; "]"),EB[indic_nrg],$A61,EB[Nositel],$B62,EB[Výběr],1,EB[unit],"TJ"),INDEX($BO62:$DW62,,I$4),I$9/(INDEX(Roky_výhled,,I$8)-Last_Bil)*(INDEX($BO62:$DW62,,I$8)-INDEX($D62:$BL62,,$E$1))+INDEX($D62:$BL62,,$E$1),I$9/(INDEX(Roky_výhled,,I$8)-INDEX(Roky_výhled,,I$8-1))*(INDEX($BO62:$DW62,,I$8)-INDEX($BO62:$DW62,,I$8-1))+INDEX($BO62:$DW62,,I$8-1))</f>
        <v>0</v>
      </c>
      <c r="J62" s="168">
        <f ca="1">CHOOSE(J$6,SUMIFS(INDIRECT("EB[" &amp; J$12 &amp; "]"),EB[indic_nrg],$A61,EB[Nositel],$B62,EB[Výběr],1,EB[unit],"TJ"),INDEX($BO62:$DW62,,J$4),J$9/(INDEX(Roky_výhled,,J$8)-Last_Bil)*(INDEX($BO62:$DW62,,J$8)-INDEX($D62:$BL62,,$E$1))+INDEX($D62:$BL62,,$E$1),J$9/(INDEX(Roky_výhled,,J$8)-INDEX(Roky_výhled,,J$8-1))*(INDEX($BO62:$DW62,,J$8)-INDEX($BO62:$DW62,,J$8-1))+INDEX($BO62:$DW62,,J$8-1))</f>
        <v>0</v>
      </c>
      <c r="K62" s="168">
        <f ca="1">CHOOSE(K$6,SUMIFS(INDIRECT("EB[" &amp; K$12 &amp; "]"),EB[indic_nrg],$A61,EB[Nositel],$B62,EB[Výběr],1,EB[unit],"TJ"),INDEX($BO62:$DW62,,K$4),K$9/(INDEX(Roky_výhled,,K$8)-Last_Bil)*(INDEX($BO62:$DW62,,K$8)-INDEX($D62:$BL62,,$E$1))+INDEX($D62:$BL62,,$E$1),K$9/(INDEX(Roky_výhled,,K$8)-INDEX(Roky_výhled,,K$8-1))*(INDEX($BO62:$DW62,,K$8)-INDEX($BO62:$DW62,,K$8-1))+INDEX($BO62:$DW62,,K$8-1))</f>
        <v>0</v>
      </c>
      <c r="L62" s="168">
        <f ca="1">CHOOSE(L$6,SUMIFS(INDIRECT("EB[" &amp; L$12 &amp; "]"),EB[indic_nrg],$A61,EB[Nositel],$B62,EB[Výběr],1,EB[unit],"TJ"),INDEX($BO62:$DW62,,L$4),L$9/(INDEX(Roky_výhled,,L$8)-Last_Bil)*(INDEX($BO62:$DW62,,L$8)-INDEX($D62:$BL62,,$E$1))+INDEX($D62:$BL62,,$E$1),L$9/(INDEX(Roky_výhled,,L$8)-INDEX(Roky_výhled,,L$8-1))*(INDEX($BO62:$DW62,,L$8)-INDEX($BO62:$DW62,,L$8-1))+INDEX($BO62:$DW62,,L$8-1))</f>
        <v>0</v>
      </c>
      <c r="M62" s="168">
        <f ca="1">CHOOSE(M$6,SUMIFS(INDIRECT("EB[" &amp; M$12 &amp; "]"),EB[indic_nrg],$A61,EB[Nositel],$B62,EB[Výběr],1,EB[unit],"TJ"),INDEX($BO62:$DW62,,M$4),M$9/(INDEX(Roky_výhled,,M$8)-Last_Bil)*(INDEX($BO62:$DW62,,M$8)-INDEX($D62:$BL62,,$E$1))+INDEX($D62:$BL62,,$E$1),M$9/(INDEX(Roky_výhled,,M$8)-INDEX(Roky_výhled,,M$8-1))*(INDEX($BO62:$DW62,,M$8)-INDEX($BO62:$DW62,,M$8-1))+INDEX($BO62:$DW62,,M$8-1))</f>
        <v>0</v>
      </c>
      <c r="N62" s="168">
        <f ca="1">CHOOSE(N$6,SUMIFS(INDIRECT("EB[" &amp; N$12 &amp; "]"),EB[indic_nrg],$A61,EB[Nositel],$B62,EB[Výběr],1,EB[unit],"TJ"),INDEX($BO62:$DW62,,N$4),N$9/(INDEX(Roky_výhled,,N$8)-Last_Bil)*(INDEX($BO62:$DW62,,N$8)-INDEX($D62:$BL62,,$E$1))+INDEX($D62:$BL62,,$E$1),N$9/(INDEX(Roky_výhled,,N$8)-INDEX(Roky_výhled,,N$8-1))*(INDEX($BO62:$DW62,,N$8)-INDEX($BO62:$DW62,,N$8-1))+INDEX($BO62:$DW62,,N$8-1))</f>
        <v>0</v>
      </c>
      <c r="O62" s="168">
        <f ca="1">CHOOSE(O$6,SUMIFS(INDIRECT("EB[" &amp; O$12 &amp; "]"),EB[indic_nrg],$A61,EB[Nositel],$B62,EB[Výběr],1,EB[unit],"TJ"),INDEX($BO62:$DW62,,O$4),O$9/(INDEX(Roky_výhled,,O$8)-Last_Bil)*(INDEX($BO62:$DW62,,O$8)-INDEX($D62:$BL62,,$E$1))+INDEX($D62:$BL62,,$E$1),O$9/(INDEX(Roky_výhled,,O$8)-INDEX(Roky_výhled,,O$8-1))*(INDEX($BO62:$DW62,,O$8)-INDEX($BO62:$DW62,,O$8-1))+INDEX($BO62:$DW62,,O$8-1))</f>
        <v>0</v>
      </c>
      <c r="P62" s="168">
        <f ca="1">CHOOSE(P$6,SUMIFS(INDIRECT("EB[" &amp; P$12 &amp; "]"),EB[indic_nrg],$A61,EB[Nositel],$B62,EB[Výběr],1,EB[unit],"TJ"),INDEX($BO62:$DW62,,P$4),P$9/(INDEX(Roky_výhled,,P$8)-Last_Bil)*(INDEX($BO62:$DW62,,P$8)-INDEX($D62:$BL62,,$E$1))+INDEX($D62:$BL62,,$E$1),P$9/(INDEX(Roky_výhled,,P$8)-INDEX(Roky_výhled,,P$8-1))*(INDEX($BO62:$DW62,,P$8)-INDEX($BO62:$DW62,,P$8-1))+INDEX($BO62:$DW62,,P$8-1))</f>
        <v>0</v>
      </c>
      <c r="Q62" s="168">
        <f ca="1">CHOOSE(Q$6,SUMIFS(INDIRECT("EB[" &amp; Q$12 &amp; "]"),EB[indic_nrg],$A61,EB[Nositel],$B62,EB[Výběr],1,EB[unit],"TJ"),INDEX($BO62:$DW62,,Q$4),Q$9/(INDEX(Roky_výhled,,Q$8)-Last_Bil)*(INDEX($BO62:$DW62,,Q$8)-INDEX($D62:$BL62,,$E$1))+INDEX($D62:$BL62,,$E$1),Q$9/(INDEX(Roky_výhled,,Q$8)-INDEX(Roky_výhled,,Q$8-1))*(INDEX($BO62:$DW62,,Q$8)-INDEX($BO62:$DW62,,Q$8-1))+INDEX($BO62:$DW62,,Q$8-1))</f>
        <v>0</v>
      </c>
      <c r="R62" s="168">
        <f ca="1">CHOOSE(R$6,SUMIFS(INDIRECT("EB[" &amp; R$12 &amp; "]"),EB[indic_nrg],$A61,EB[Nositel],$B62,EB[Výběr],1,EB[unit],"TJ"),INDEX($BO62:$DW62,,R$4),R$9/(INDEX(Roky_výhled,,R$8)-Last_Bil)*(INDEX($BO62:$DW62,,R$8)-INDEX($D62:$BL62,,$E$1))+INDEX($D62:$BL62,,$E$1),R$9/(INDEX(Roky_výhled,,R$8)-INDEX(Roky_výhled,,R$8-1))*(INDEX($BO62:$DW62,,R$8)-INDEX($BO62:$DW62,,R$8-1))+INDEX($BO62:$DW62,,R$8-1))</f>
        <v>0</v>
      </c>
      <c r="S62" s="168">
        <f ca="1">CHOOSE(S$6,SUMIFS(INDIRECT("EB[" &amp; S$12 &amp; "]"),EB[indic_nrg],$A61,EB[Nositel],$B62,EB[Výběr],1,EB[unit],"TJ"),INDEX($BO62:$DW62,,S$4),S$9/(INDEX(Roky_výhled,,S$8)-Last_Bil)*(INDEX($BO62:$DW62,,S$8)-INDEX($D62:$BL62,,$E$1))+INDEX($D62:$BL62,,$E$1),S$9/(INDEX(Roky_výhled,,S$8)-INDEX(Roky_výhled,,S$8-1))*(INDEX($BO62:$DW62,,S$8)-INDEX($BO62:$DW62,,S$8-1))+INDEX($BO62:$DW62,,S$8-1))</f>
        <v>0</v>
      </c>
      <c r="T62" s="168">
        <f ca="1">CHOOSE(T$6,SUMIFS(INDIRECT("EB[" &amp; T$12 &amp; "]"),EB[indic_nrg],$A61,EB[Nositel],$B62,EB[Výběr],1,EB[unit],"TJ"),INDEX($BO62:$DW62,,T$4),T$9/(INDEX(Roky_výhled,,T$8)-Last_Bil)*(INDEX($BO62:$DW62,,T$8)-INDEX($D62:$BL62,,$E$1))+INDEX($D62:$BL62,,$E$1),T$9/(INDEX(Roky_výhled,,T$8)-INDEX(Roky_výhled,,T$8-1))*(INDEX($BO62:$DW62,,T$8)-INDEX($BO62:$DW62,,T$8-1))+INDEX($BO62:$DW62,,T$8-1))</f>
        <v>0</v>
      </c>
      <c r="U62" s="168">
        <f ca="1">CHOOSE(U$6,SUMIFS(INDIRECT("EB[" &amp; U$12 &amp; "]"),EB[indic_nrg],$A61,EB[Nositel],$B62,EB[Výběr],1,EB[unit],"TJ"),INDEX($BO62:$DW62,,U$4),U$9/(INDEX(Roky_výhled,,U$8)-Last_Bil)*(INDEX($BO62:$DW62,,U$8)-INDEX($D62:$BL62,,$E$1))+INDEX($D62:$BL62,,$E$1),U$9/(INDEX(Roky_výhled,,U$8)-INDEX(Roky_výhled,,U$8-1))*(INDEX($BO62:$DW62,,U$8)-INDEX($BO62:$DW62,,U$8-1))+INDEX($BO62:$DW62,,U$8-1))</f>
        <v>0</v>
      </c>
      <c r="V62" s="168">
        <f ca="1">CHOOSE(V$6,SUMIFS(INDIRECT("EB[" &amp; V$12 &amp; "]"),EB[indic_nrg],$A61,EB[Nositel],$B62,EB[Výběr],1,EB[unit],"TJ"),INDEX($BO62:$DW62,,V$4),V$9/(INDEX(Roky_výhled,,V$8)-Last_Bil)*(INDEX($BO62:$DW62,,V$8)-INDEX($D62:$BL62,,$E$1))+INDEX($D62:$BL62,,$E$1),V$9/(INDEX(Roky_výhled,,V$8)-INDEX(Roky_výhled,,V$8-1))*(INDEX($BO62:$DW62,,V$8)-INDEX($BO62:$DW62,,V$8-1))+INDEX($BO62:$DW62,,V$8-1))</f>
        <v>0</v>
      </c>
      <c r="W62" s="168">
        <f ca="1">CHOOSE(W$6,SUMIFS(INDIRECT("EB[" &amp; W$12 &amp; "]"),EB[indic_nrg],$A61,EB[Nositel],$B62,EB[Výběr],1,EB[unit],"TJ"),INDEX($BO62:$DW62,,W$4),W$9/(INDEX(Roky_výhled,,W$8)-Last_Bil)*(INDEX($BO62:$DW62,,W$8)-INDEX($D62:$BL62,,$E$1))+INDEX($D62:$BL62,,$E$1),W$9/(INDEX(Roky_výhled,,W$8)-INDEX(Roky_výhled,,W$8-1))*(INDEX($BO62:$DW62,,W$8)-INDEX($BO62:$DW62,,W$8-1))+INDEX($BO62:$DW62,,W$8-1))</f>
        <v>0</v>
      </c>
      <c r="X62" s="168">
        <f ca="1">CHOOSE(X$6,SUMIFS(INDIRECT("EB[" &amp; X$12 &amp; "]"),EB[indic_nrg],$A61,EB[Nositel],$B62,EB[Výběr],1,EB[unit],"TJ"),INDEX($BO62:$DW62,,X$4),X$9/(INDEX(Roky_výhled,,X$8)-Last_Bil)*(INDEX($BO62:$DW62,,X$8)-INDEX($D62:$BL62,,$E$1))+INDEX($D62:$BL62,,$E$1),X$9/(INDEX(Roky_výhled,,X$8)-INDEX(Roky_výhled,,X$8-1))*(INDEX($BO62:$DW62,,X$8)-INDEX($BO62:$DW62,,X$8-1))+INDEX($BO62:$DW62,,X$8-1))</f>
        <v>0</v>
      </c>
      <c r="Y62" s="168">
        <f ca="1">CHOOSE(Y$6,SUMIFS(INDIRECT("EB[" &amp; Y$12 &amp; "]"),EB[indic_nrg],$A61,EB[Nositel],$B62,EB[Výběr],1,EB[unit],"TJ"),INDEX($BO62:$DW62,,Y$4),Y$9/(INDEX(Roky_výhled,,Y$8)-Last_Bil)*(INDEX($BO62:$DW62,,Y$8)-INDEX($D62:$BL62,,$E$1))+INDEX($D62:$BL62,,$E$1),Y$9/(INDEX(Roky_výhled,,Y$8)-INDEX(Roky_výhled,,Y$8-1))*(INDEX($BO62:$DW62,,Y$8)-INDEX($BO62:$DW62,,Y$8-1))+INDEX($BO62:$DW62,,Y$8-1))</f>
        <v>0</v>
      </c>
      <c r="Z62" s="168">
        <f ca="1">CHOOSE(Z$6,SUMIFS(INDIRECT("EB[" &amp; Z$12 &amp; "]"),EB[indic_nrg],$A61,EB[Nositel],$B62,EB[Výběr],1,EB[unit],"TJ"),INDEX($BO62:$DW62,,Z$4),Z$9/(INDEX(Roky_výhled,,Z$8)-Last_Bil)*(INDEX($BO62:$DW62,,Z$8)-INDEX($D62:$BL62,,$E$1))+INDEX($D62:$BL62,,$E$1),Z$9/(INDEX(Roky_výhled,,Z$8)-INDEX(Roky_výhled,,Z$8-1))*(INDEX($BO62:$DW62,,Z$8)-INDEX($BO62:$DW62,,Z$8-1))+INDEX($BO62:$DW62,,Z$8-1))</f>
        <v>0</v>
      </c>
      <c r="AA62" s="168">
        <f ca="1">CHOOSE(AA$6,SUMIFS(INDIRECT("EB[" &amp; AA$12 &amp; "]"),EB[indic_nrg],$A61,EB[Nositel],$B62,EB[Výběr],1,EB[unit],"TJ"),INDEX($BO62:$DW62,,AA$4),AA$9/(INDEX(Roky_výhled,,AA$8)-Last_Bil)*(INDEX($BO62:$DW62,,AA$8)-INDEX($D62:$BL62,,$E$1))+INDEX($D62:$BL62,,$E$1),AA$9/(INDEX(Roky_výhled,,AA$8)-INDEX(Roky_výhled,,AA$8-1))*(INDEX($BO62:$DW62,,AA$8)-INDEX($BO62:$DW62,,AA$8-1))+INDEX($BO62:$DW62,,AA$8-1))</f>
        <v>0</v>
      </c>
      <c r="AB62" s="168">
        <f ca="1">CHOOSE(AB$6,SUMIFS(INDIRECT("EB[" &amp; AB$12 &amp; "]"),EB[indic_nrg],$A61,EB[Nositel],$B62,EB[Výběr],1,EB[unit],"TJ"),INDEX($BO62:$DW62,,AB$4),AB$9/(INDEX(Roky_výhled,,AB$8)-Last_Bil)*(INDEX($BO62:$DW62,,AB$8)-INDEX($D62:$BL62,,$E$1))+INDEX($D62:$BL62,,$E$1),AB$9/(INDEX(Roky_výhled,,AB$8)-INDEX(Roky_výhled,,AB$8-1))*(INDEX($BO62:$DW62,,AB$8)-INDEX($BO62:$DW62,,AB$8-1))+INDEX($BO62:$DW62,,AB$8-1))</f>
        <v>0</v>
      </c>
      <c r="AC62" s="168">
        <f ca="1">CHOOSE(AC$6,SUMIFS(INDIRECT("EB[" &amp; AC$12 &amp; "]"),EB[indic_nrg],$A61,EB[Nositel],$B62,EB[Výběr],1,EB[unit],"TJ"),INDEX($BO62:$DW62,,AC$4),AC$9/(INDEX(Roky_výhled,,AC$8)-Last_Bil)*(INDEX($BO62:$DW62,,AC$8)-INDEX($D62:$BL62,,$E$1))+INDEX($D62:$BL62,,$E$1),AC$9/(INDEX(Roky_výhled,,AC$8)-INDEX(Roky_výhled,,AC$8-1))*(INDEX($BO62:$DW62,,AC$8)-INDEX($BO62:$DW62,,AC$8-1))+INDEX($BO62:$DW62,,AC$8-1))</f>
        <v>0</v>
      </c>
      <c r="AD62" s="168">
        <f ca="1">CHOOSE(AD$6,SUMIFS(INDIRECT("EB[" &amp; AD$12 &amp; "]"),EB[indic_nrg],$A61,EB[Nositel],$B62,EB[Výběr],1,EB[unit],"TJ"),INDEX($BO62:$DW62,,AD$4),AD$9/(INDEX(Roky_výhled,,AD$8)-Last_Bil)*(INDEX($BO62:$DW62,,AD$8)-INDEX($D62:$BL62,,$E$1))+INDEX($D62:$BL62,,$E$1),AD$9/(INDEX(Roky_výhled,,AD$8)-INDEX(Roky_výhled,,AD$8-1))*(INDEX($BO62:$DW62,,AD$8)-INDEX($BO62:$DW62,,AD$8-1))+INDEX($BO62:$DW62,,AD$8-1))</f>
        <v>0</v>
      </c>
      <c r="AE62" s="168">
        <f ca="1">CHOOSE(AE$6,SUMIFS(INDIRECT("EB[" &amp; AE$12 &amp; "]"),EB[indic_nrg],$A61,EB[Nositel],$B62,EB[Výběr],1,EB[unit],"TJ"),INDEX($BO62:$DW62,,AE$4),AE$9/(INDEX(Roky_výhled,,AE$8)-Last_Bil)*(INDEX($BO62:$DW62,,AE$8)-INDEX($D62:$BL62,,$E$1))+INDEX($D62:$BL62,,$E$1),AE$9/(INDEX(Roky_výhled,,AE$8)-INDEX(Roky_výhled,,AE$8-1))*(INDEX($BO62:$DW62,,AE$8)-INDEX($BO62:$DW62,,AE$8-1))+INDEX($BO62:$DW62,,AE$8-1))</f>
        <v>0</v>
      </c>
      <c r="AF62" s="168">
        <f ca="1">CHOOSE(AF$6,SUMIFS(INDIRECT("EB[" &amp; AF$12 &amp; "]"),EB[indic_nrg],$A61,EB[Nositel],$B62,EB[Výběr],1,EB[unit],"TJ"),INDEX($BO62:$DW62,,AF$4),AF$9/(INDEX(Roky_výhled,,AF$8)-Last_Bil)*(INDEX($BO62:$DW62,,AF$8)-INDEX($D62:$BL62,,$E$1))+INDEX($D62:$BL62,,$E$1),AF$9/(INDEX(Roky_výhled,,AF$8)-INDEX(Roky_výhled,,AF$8-1))*(INDEX($BO62:$DW62,,AF$8)-INDEX($BO62:$DW62,,AF$8-1))+INDEX($BO62:$DW62,,AF$8-1))</f>
        <v>0</v>
      </c>
      <c r="AG62" s="168">
        <f ca="1">CHOOSE(AG$6,SUMIFS(INDIRECT("EB[" &amp; AG$12 &amp; "]"),EB[indic_nrg],$A61,EB[Nositel],$B62,EB[Výběr],1,EB[unit],"TJ"),INDEX($BO62:$DW62,,AG$4),AG$9/(INDEX(Roky_výhled,,AG$8)-Last_Bil)*(INDEX($BO62:$DW62,,AG$8)-INDEX($D62:$BL62,,$E$1))+INDEX($D62:$BL62,,$E$1),AG$9/(INDEX(Roky_výhled,,AG$8)-INDEX(Roky_výhled,,AG$8-1))*(INDEX($BO62:$DW62,,AG$8)-INDEX($BO62:$DW62,,AG$8-1))+INDEX($BO62:$DW62,,AG$8-1))</f>
        <v>0</v>
      </c>
      <c r="AH62" s="168">
        <f ca="1">CHOOSE(AH$6,SUMIFS(INDIRECT("EB[" &amp; AH$12 &amp; "]"),EB[indic_nrg],$A61,EB[Nositel],$B62,EB[Výběr],1,EB[unit],"TJ"),INDEX($BO62:$DW62,,AH$4),AH$9/(INDEX(Roky_výhled,,AH$8)-Last_Bil)*(INDEX($BO62:$DW62,,AH$8)-INDEX($D62:$BL62,,$E$1))+INDEX($D62:$BL62,,$E$1),AH$9/(INDEX(Roky_výhled,,AH$8)-INDEX(Roky_výhled,,AH$8-1))*(INDEX($BO62:$DW62,,AH$8)-INDEX($BO62:$DW62,,AH$8-1))+INDEX($BO62:$DW62,,AH$8-1))</f>
        <v>0</v>
      </c>
      <c r="AI62" s="168">
        <f ca="1">CHOOSE(AI$6,SUMIFS(INDIRECT("EB[" &amp; AI$12 &amp; "]"),EB[indic_nrg],$A61,EB[Nositel],$B62,EB[Výběr],1,EB[unit],"TJ"),INDEX($BO62:$DW62,,AI$4),AI$9/(INDEX(Roky_výhled,,AI$8)-Last_Bil)*(INDEX($BO62:$DW62,,AI$8)-INDEX($D62:$BL62,,$E$1))+INDEX($D62:$BL62,,$E$1),AI$9/(INDEX(Roky_výhled,,AI$8)-INDEX(Roky_výhled,,AI$8-1))*(INDEX($BO62:$DW62,,AI$8)-INDEX($BO62:$DW62,,AI$8-1))+INDEX($BO62:$DW62,,AI$8-1))</f>
        <v>0</v>
      </c>
      <c r="AJ62" s="168">
        <f ca="1">CHOOSE(AJ$6,SUMIFS(INDIRECT("EB[" &amp; AJ$12 &amp; "]"),EB[indic_nrg],$A61,EB[Nositel],$B62,EB[Výběr],1,EB[unit],"TJ"),INDEX($BO62:$DW62,,AJ$4),AJ$9/(INDEX(Roky_výhled,,AJ$8)-Last_Bil)*(INDEX($BO62:$DW62,,AJ$8)-INDEX($D62:$BL62,,$E$1))+INDEX($D62:$BL62,,$E$1),AJ$9/(INDEX(Roky_výhled,,AJ$8)-INDEX(Roky_výhled,,AJ$8-1))*(INDEX($BO62:$DW62,,AJ$8)-INDEX($BO62:$DW62,,AJ$8-1))+INDEX($BO62:$DW62,,AJ$8-1))</f>
        <v>0</v>
      </c>
      <c r="AK62" s="168">
        <f ca="1">CHOOSE(AK$6,SUMIFS(INDIRECT("EB[" &amp; AK$12 &amp; "]"),EB[indic_nrg],$A61,EB[Nositel],$B62,EB[Výběr],1,EB[unit],"TJ"),INDEX($BO62:$DW62,,AK$4),AK$9/(INDEX(Roky_výhled,,AK$8)-Last_Bil)*(INDEX($BO62:$DW62,,AK$8)-INDEX($D62:$BL62,,$E$1))+INDEX($D62:$BL62,,$E$1),AK$9/(INDEX(Roky_výhled,,AK$8)-INDEX(Roky_výhled,,AK$8-1))*(INDEX($BO62:$DW62,,AK$8)-INDEX($BO62:$DW62,,AK$8-1))+INDEX($BO62:$DW62,,AK$8-1))</f>
        <v>0</v>
      </c>
      <c r="AL62" s="168">
        <f ca="1">CHOOSE(AL$6,SUMIFS(INDIRECT("EB[" &amp; AL$12 &amp; "]"),EB[indic_nrg],$A61,EB[Nositel],$B62,EB[Výběr],1,EB[unit],"TJ"),INDEX($BO62:$DW62,,AL$4),AL$9/(INDEX(Roky_výhled,,AL$8)-Last_Bil)*(INDEX($BO62:$DW62,,AL$8)-INDEX($D62:$BL62,,$E$1))+INDEX($D62:$BL62,,$E$1),AL$9/(INDEX(Roky_výhled,,AL$8)-INDEX(Roky_výhled,,AL$8-1))*(INDEX($BO62:$DW62,,AL$8)-INDEX($BO62:$DW62,,AL$8-1))+INDEX($BO62:$DW62,,AL$8-1))</f>
        <v>0</v>
      </c>
      <c r="AM62" s="168">
        <f ca="1">CHOOSE(AM$6,SUMIFS(INDIRECT("EB[" &amp; AM$12 &amp; "]"),EB[indic_nrg],$A61,EB[Nositel],$B62,EB[Výběr],1,EB[unit],"TJ"),INDEX($BO62:$DW62,,AM$4),AM$9/(INDEX(Roky_výhled,,AM$8)-Last_Bil)*(INDEX($BO62:$DW62,,AM$8)-INDEX($D62:$BL62,,$E$1))+INDEX($D62:$BL62,,$E$1),AM$9/(INDEX(Roky_výhled,,AM$8)-INDEX(Roky_výhled,,AM$8-1))*(INDEX($BO62:$DW62,,AM$8)-INDEX($BO62:$DW62,,AM$8-1))+INDEX($BO62:$DW62,,AM$8-1))</f>
        <v>0</v>
      </c>
      <c r="AN62" s="168">
        <f ca="1">CHOOSE(AN$6,SUMIFS(INDIRECT("EB[" &amp; AN$12 &amp; "]"),EB[indic_nrg],$A61,EB[Nositel],$B62,EB[Výběr],1,EB[unit],"TJ"),INDEX($BO62:$DW62,,AN$4),AN$9/(INDEX(Roky_výhled,,AN$8)-Last_Bil)*(INDEX($BO62:$DW62,,AN$8)-INDEX($D62:$BL62,,$E$1))+INDEX($D62:$BL62,,$E$1),AN$9/(INDEX(Roky_výhled,,AN$8)-INDEX(Roky_výhled,,AN$8-1))*(INDEX($BO62:$DW62,,AN$8)-INDEX($BO62:$DW62,,AN$8-1))+INDEX($BO62:$DW62,,AN$8-1))</f>
        <v>0</v>
      </c>
      <c r="AO62" s="168">
        <f ca="1">CHOOSE(AO$6,SUMIFS(INDIRECT("EB[" &amp; AO$12 &amp; "]"),EB[indic_nrg],$A61,EB[Nositel],$B62,EB[Výběr],1,EB[unit],"TJ"),INDEX($BO62:$DW62,,AO$4),AO$9/(INDEX(Roky_výhled,,AO$8)-Last_Bil)*(INDEX($BO62:$DW62,,AO$8)-INDEX($D62:$BL62,,$E$1))+INDEX($D62:$BL62,,$E$1),AO$9/(INDEX(Roky_výhled,,AO$8)-INDEX(Roky_výhled,,AO$8-1))*(INDEX($BO62:$DW62,,AO$8)-INDEX($BO62:$DW62,,AO$8-1))+INDEX($BO62:$DW62,,AO$8-1))</f>
        <v>0</v>
      </c>
      <c r="AP62" s="168">
        <f ca="1">CHOOSE(AP$6,SUMIFS(INDIRECT("EB[" &amp; AP$12 &amp; "]"),EB[indic_nrg],$A61,EB[Nositel],$B62,EB[Výběr],1,EB[unit],"TJ"),INDEX($BO62:$DW62,,AP$4),AP$9/(INDEX(Roky_výhled,,AP$8)-Last_Bil)*(INDEX($BO62:$DW62,,AP$8)-INDEX($D62:$BL62,,$E$1))+INDEX($D62:$BL62,,$E$1),AP$9/(INDEX(Roky_výhled,,AP$8)-INDEX(Roky_výhled,,AP$8-1))*(INDEX($BO62:$DW62,,AP$8)-INDEX($BO62:$DW62,,AP$8-1))+INDEX($BO62:$DW62,,AP$8-1))</f>
        <v>0</v>
      </c>
      <c r="AQ62" s="168">
        <f ca="1">CHOOSE(AQ$6,SUMIFS(INDIRECT("EB[" &amp; AQ$12 &amp; "]"),EB[indic_nrg],$A61,EB[Nositel],$B62,EB[Výběr],1,EB[unit],"TJ"),INDEX($BO62:$DW62,,AQ$4),AQ$9/(INDEX(Roky_výhled,,AQ$8)-Last_Bil)*(INDEX($BO62:$DW62,,AQ$8)-INDEX($D62:$BL62,,$E$1))+INDEX($D62:$BL62,,$E$1),AQ$9/(INDEX(Roky_výhled,,AQ$8)-INDEX(Roky_výhled,,AQ$8-1))*(INDEX($BO62:$DW62,,AQ$8)-INDEX($BO62:$DW62,,AQ$8-1))+INDEX($BO62:$DW62,,AQ$8-1))</f>
        <v>0</v>
      </c>
      <c r="AR62" s="168">
        <f ca="1">CHOOSE(AR$6,SUMIFS(INDIRECT("EB[" &amp; AR$12 &amp; "]"),EB[indic_nrg],$A61,EB[Nositel],$B62,EB[Výběr],1,EB[unit],"TJ"),INDEX($BO62:$DW62,,AR$4),AR$9/(INDEX(Roky_výhled,,AR$8)-Last_Bil)*(INDEX($BO62:$DW62,,AR$8)-INDEX($D62:$BL62,,$E$1))+INDEX($D62:$BL62,,$E$1),AR$9/(INDEX(Roky_výhled,,AR$8)-INDEX(Roky_výhled,,AR$8-1))*(INDEX($BO62:$DW62,,AR$8)-INDEX($BO62:$DW62,,AR$8-1))+INDEX($BO62:$DW62,,AR$8-1))</f>
        <v>0</v>
      </c>
      <c r="AS62" s="168">
        <f ca="1">CHOOSE(AS$6,SUMIFS(INDIRECT("EB[" &amp; AS$12 &amp; "]"),EB[indic_nrg],$A61,EB[Nositel],$B62,EB[Výběr],1,EB[unit],"TJ"),INDEX($BO62:$DW62,,AS$4),AS$9/(INDEX(Roky_výhled,,AS$8)-Last_Bil)*(INDEX($BO62:$DW62,,AS$8)-INDEX($D62:$BL62,,$E$1))+INDEX($D62:$BL62,,$E$1),AS$9/(INDEX(Roky_výhled,,AS$8)-INDEX(Roky_výhled,,AS$8-1))*(INDEX($BO62:$DW62,,AS$8)-INDEX($BO62:$DW62,,AS$8-1))+INDEX($BO62:$DW62,,AS$8-1))</f>
        <v>0</v>
      </c>
      <c r="AT62" s="168">
        <f ca="1">CHOOSE(AT$6,SUMIFS(INDIRECT("EB[" &amp; AT$12 &amp; "]"),EB[indic_nrg],$A61,EB[Nositel],$B62,EB[Výběr],1,EB[unit],"TJ"),INDEX($BO62:$DW62,,AT$4),AT$9/(INDEX(Roky_výhled,,AT$8)-Last_Bil)*(INDEX($BO62:$DW62,,AT$8)-INDEX($D62:$BL62,,$E$1))+INDEX($D62:$BL62,,$E$1),AT$9/(INDEX(Roky_výhled,,AT$8)-INDEX(Roky_výhled,,AT$8-1))*(INDEX($BO62:$DW62,,AT$8)-INDEX($BO62:$DW62,,AT$8-1))+INDEX($BO62:$DW62,,AT$8-1))</f>
        <v>0</v>
      </c>
      <c r="AU62" s="168">
        <f ca="1">CHOOSE(AU$6,SUMIFS(INDIRECT("EB[" &amp; AU$12 &amp; "]"),EB[indic_nrg],$A61,EB[Nositel],$B62,EB[Výběr],1,EB[unit],"TJ"),INDEX($BO62:$DW62,,AU$4),AU$9/(INDEX(Roky_výhled,,AU$8)-Last_Bil)*(INDEX($BO62:$DW62,,AU$8)-INDEX($D62:$BL62,,$E$1))+INDEX($D62:$BL62,,$E$1),AU$9/(INDEX(Roky_výhled,,AU$8)-INDEX(Roky_výhled,,AU$8-1))*(INDEX($BO62:$DW62,,AU$8)-INDEX($BO62:$DW62,,AU$8-1))+INDEX($BO62:$DW62,,AU$8-1))</f>
        <v>0</v>
      </c>
      <c r="AV62" s="168">
        <f ca="1">CHOOSE(AV$6,SUMIFS(INDIRECT("EB[" &amp; AV$12 &amp; "]"),EB[indic_nrg],$A61,EB[Nositel],$B62,EB[Výběr],1,EB[unit],"TJ"),INDEX($BO62:$DW62,,AV$4),AV$9/(INDEX(Roky_výhled,,AV$8)-Last_Bil)*(INDEX($BO62:$DW62,,AV$8)-INDEX($D62:$BL62,,$E$1))+INDEX($D62:$BL62,,$E$1),AV$9/(INDEX(Roky_výhled,,AV$8)-INDEX(Roky_výhled,,AV$8-1))*(INDEX($BO62:$DW62,,AV$8)-INDEX($BO62:$DW62,,AV$8-1))+INDEX($BO62:$DW62,,AV$8-1))</f>
        <v>0</v>
      </c>
      <c r="AW62" s="168">
        <f ca="1">CHOOSE(AW$6,SUMIFS(INDIRECT("EB[" &amp; AW$12 &amp; "]"),EB[indic_nrg],$A61,EB[Nositel],$B62,EB[Výběr],1,EB[unit],"TJ"),INDEX($BO62:$DW62,,AW$4),AW$9/(INDEX(Roky_výhled,,AW$8)-Last_Bil)*(INDEX($BO62:$DW62,,AW$8)-INDEX($D62:$BL62,,$E$1))+INDEX($D62:$BL62,,$E$1),AW$9/(INDEX(Roky_výhled,,AW$8)-INDEX(Roky_výhled,,AW$8-1))*(INDEX($BO62:$DW62,,AW$8)-INDEX($BO62:$DW62,,AW$8-1))+INDEX($BO62:$DW62,,AW$8-1))</f>
        <v>0</v>
      </c>
      <c r="AX62" s="168">
        <f ca="1">CHOOSE(AX$6,SUMIFS(INDIRECT("EB[" &amp; AX$12 &amp; "]"),EB[indic_nrg],$A61,EB[Nositel],$B62,EB[Výběr],1,EB[unit],"TJ"),INDEX($BO62:$DW62,,AX$4),AX$9/(INDEX(Roky_výhled,,AX$8)-Last_Bil)*(INDEX($BO62:$DW62,,AX$8)-INDEX($D62:$BL62,,$E$1))+INDEX($D62:$BL62,,$E$1),AX$9/(INDEX(Roky_výhled,,AX$8)-INDEX(Roky_výhled,,AX$8-1))*(INDEX($BO62:$DW62,,AX$8)-INDEX($BO62:$DW62,,AX$8-1))+INDEX($BO62:$DW62,,AX$8-1))</f>
        <v>0</v>
      </c>
      <c r="AY62" s="168">
        <f ca="1">CHOOSE(AY$6,SUMIFS(INDIRECT("EB[" &amp; AY$12 &amp; "]"),EB[indic_nrg],$A61,EB[Nositel],$B62,EB[Výběr],1,EB[unit],"TJ"),INDEX($BO62:$DW62,,AY$4),AY$9/(INDEX(Roky_výhled,,AY$8)-Last_Bil)*(INDEX($BO62:$DW62,,AY$8)-INDEX($D62:$BL62,,$E$1))+INDEX($D62:$BL62,,$E$1),AY$9/(INDEX(Roky_výhled,,AY$8)-INDEX(Roky_výhled,,AY$8-1))*(INDEX($BO62:$DW62,,AY$8)-INDEX($BO62:$DW62,,AY$8-1))+INDEX($BO62:$DW62,,AY$8-1))</f>
        <v>0</v>
      </c>
      <c r="AZ62" s="168">
        <f ca="1">CHOOSE(AZ$6,SUMIFS(INDIRECT("EB[" &amp; AZ$12 &amp; "]"),EB[indic_nrg],$A61,EB[Nositel],$B62,EB[Výběr],1,EB[unit],"TJ"),INDEX($BO62:$DW62,,AZ$4),AZ$9/(INDEX(Roky_výhled,,AZ$8)-Last_Bil)*(INDEX($BO62:$DW62,,AZ$8)-INDEX($D62:$BL62,,$E$1))+INDEX($D62:$BL62,,$E$1),AZ$9/(INDEX(Roky_výhled,,AZ$8)-INDEX(Roky_výhled,,AZ$8-1))*(INDEX($BO62:$DW62,,AZ$8)-INDEX($BO62:$DW62,,AZ$8-1))+INDEX($BO62:$DW62,,AZ$8-1))</f>
        <v>0</v>
      </c>
      <c r="BA62" s="168">
        <f ca="1">CHOOSE(BA$6,SUMIFS(INDIRECT("EB[" &amp; BA$12 &amp; "]"),EB[indic_nrg],$A61,EB[Nositel],$B62,EB[Výběr],1,EB[unit],"TJ"),INDEX($BO62:$DW62,,BA$4),BA$9/(INDEX(Roky_výhled,,BA$8)-Last_Bil)*(INDEX($BO62:$DW62,,BA$8)-INDEX($D62:$BL62,,$E$1))+INDEX($D62:$BL62,,$E$1),BA$9/(INDEX(Roky_výhled,,BA$8)-INDEX(Roky_výhled,,BA$8-1))*(INDEX($BO62:$DW62,,BA$8)-INDEX($BO62:$DW62,,BA$8-1))+INDEX($BO62:$DW62,,BA$8-1))</f>
        <v>0</v>
      </c>
      <c r="BB62" s="168">
        <f ca="1">CHOOSE(BB$6,SUMIFS(INDIRECT("EB[" &amp; BB$12 &amp; "]"),EB[indic_nrg],$A61,EB[Nositel],$B62,EB[Výběr],1,EB[unit],"TJ"),INDEX($BO62:$DW62,,BB$4),BB$9/(INDEX(Roky_výhled,,BB$8)-Last_Bil)*(INDEX($BO62:$DW62,,BB$8)-INDEX($D62:$BL62,,$E$1))+INDEX($D62:$BL62,,$E$1),BB$9/(INDEX(Roky_výhled,,BB$8)-INDEX(Roky_výhled,,BB$8-1))*(INDEX($BO62:$DW62,,BB$8)-INDEX($BO62:$DW62,,BB$8-1))+INDEX($BO62:$DW62,,BB$8-1))</f>
        <v>0</v>
      </c>
      <c r="BC62" s="168">
        <f ca="1">CHOOSE(BC$6,SUMIFS(INDIRECT("EB[" &amp; BC$12 &amp; "]"),EB[indic_nrg],$A61,EB[Nositel],$B62,EB[Výběr],1,EB[unit],"TJ"),INDEX($BO62:$DW62,,BC$4),BC$9/(INDEX(Roky_výhled,,BC$8)-Last_Bil)*(INDEX($BO62:$DW62,,BC$8)-INDEX($D62:$BL62,,$E$1))+INDEX($D62:$BL62,,$E$1),BC$9/(INDEX(Roky_výhled,,BC$8)-INDEX(Roky_výhled,,BC$8-1))*(INDEX($BO62:$DW62,,BC$8)-INDEX($BO62:$DW62,,BC$8-1))+INDEX($BO62:$DW62,,BC$8-1))</f>
        <v>0</v>
      </c>
      <c r="BD62" s="168">
        <f ca="1">CHOOSE(BD$6,SUMIFS(INDIRECT("EB[" &amp; BD$12 &amp; "]"),EB[indic_nrg],$A61,EB[Nositel],$B62,EB[Výběr],1,EB[unit],"TJ"),INDEX($BO62:$DW62,,BD$4),BD$9/(INDEX(Roky_výhled,,BD$8)-Last_Bil)*(INDEX($BO62:$DW62,,BD$8)-INDEX($D62:$BL62,,$E$1))+INDEX($D62:$BL62,,$E$1),BD$9/(INDEX(Roky_výhled,,BD$8)-INDEX(Roky_výhled,,BD$8-1))*(INDEX($BO62:$DW62,,BD$8)-INDEX($BO62:$DW62,,BD$8-1))+INDEX($BO62:$DW62,,BD$8-1))</f>
        <v>0</v>
      </c>
      <c r="BE62" s="168">
        <f ca="1">CHOOSE(BE$6,SUMIFS(INDIRECT("EB[" &amp; BE$12 &amp; "]"),EB[indic_nrg],$A61,EB[Nositel],$B62,EB[Výběr],1,EB[unit],"TJ"),INDEX($BO62:$DW62,,BE$4),BE$9/(INDEX(Roky_výhled,,BE$8)-Last_Bil)*(INDEX($BO62:$DW62,,BE$8)-INDEX($D62:$BL62,,$E$1))+INDEX($D62:$BL62,,$E$1),BE$9/(INDEX(Roky_výhled,,BE$8)-INDEX(Roky_výhled,,BE$8-1))*(INDEX($BO62:$DW62,,BE$8)-INDEX($BO62:$DW62,,BE$8-1))+INDEX($BO62:$DW62,,BE$8-1))</f>
        <v>0</v>
      </c>
      <c r="BF62" s="168">
        <f ca="1">CHOOSE(BF$6,SUMIFS(INDIRECT("EB[" &amp; BF$12 &amp; "]"),EB[indic_nrg],$A61,EB[Nositel],$B62,EB[Výběr],1,EB[unit],"TJ"),INDEX($BO62:$DW62,,BF$4),BF$9/(INDEX(Roky_výhled,,BF$8)-Last_Bil)*(INDEX($BO62:$DW62,,BF$8)-INDEX($D62:$BL62,,$E$1))+INDEX($D62:$BL62,,$E$1),BF$9/(INDEX(Roky_výhled,,BF$8)-INDEX(Roky_výhled,,BF$8-1))*(INDEX($BO62:$DW62,,BF$8)-INDEX($BO62:$DW62,,BF$8-1))+INDEX($BO62:$DW62,,BF$8-1))</f>
        <v>0</v>
      </c>
      <c r="BG62" s="168">
        <f ca="1">CHOOSE(BG$6,SUMIFS(INDIRECT("EB[" &amp; BG$12 &amp; "]"),EB[indic_nrg],$A61,EB[Nositel],$B62,EB[Výběr],1,EB[unit],"TJ"),INDEX($BO62:$DW62,,BG$4),BG$9/(INDEX(Roky_výhled,,BG$8)-Last_Bil)*(INDEX($BO62:$DW62,,BG$8)-INDEX($D62:$BL62,,$E$1))+INDEX($D62:$BL62,,$E$1),BG$9/(INDEX(Roky_výhled,,BG$8)-INDEX(Roky_výhled,,BG$8-1))*(INDEX($BO62:$DW62,,BG$8)-INDEX($BO62:$DW62,,BG$8-1))+INDEX($BO62:$DW62,,BG$8-1))</f>
        <v>0</v>
      </c>
      <c r="BH62" s="168">
        <f ca="1">CHOOSE(BH$6,SUMIFS(INDIRECT("EB[" &amp; BH$12 &amp; "]"),EB[indic_nrg],$A61,EB[Nositel],$B62,EB[Výběr],1,EB[unit],"TJ"),INDEX($BO62:$DW62,,BH$4),BH$9/(INDEX(Roky_výhled,,BH$8)-Last_Bil)*(INDEX($BO62:$DW62,,BH$8)-INDEX($D62:$BL62,,$E$1))+INDEX($D62:$BL62,,$E$1),BH$9/(INDEX(Roky_výhled,,BH$8)-INDEX(Roky_výhled,,BH$8-1))*(INDEX($BO62:$DW62,,BH$8)-INDEX($BO62:$DW62,,BH$8-1))+INDEX($BO62:$DW62,,BH$8-1))</f>
        <v>0</v>
      </c>
      <c r="BI62" s="168">
        <f ca="1">CHOOSE(BI$6,SUMIFS(INDIRECT("EB[" &amp; BI$12 &amp; "]"),EB[indic_nrg],$A61,EB[Nositel],$B62,EB[Výběr],1,EB[unit],"TJ"),INDEX($BO62:$DW62,,BI$4),BI$9/(INDEX(Roky_výhled,,BI$8)-Last_Bil)*(INDEX($BO62:$DW62,,BI$8)-INDEX($D62:$BL62,,$E$1))+INDEX($D62:$BL62,,$E$1),BI$9/(INDEX(Roky_výhled,,BI$8)-INDEX(Roky_výhled,,BI$8-1))*(INDEX($BO62:$DW62,,BI$8)-INDEX($BO62:$DW62,,BI$8-1))+INDEX($BO62:$DW62,,BI$8-1))</f>
        <v>0</v>
      </c>
      <c r="BJ62" s="168">
        <f ca="1">CHOOSE(BJ$6,SUMIFS(INDIRECT("EB[" &amp; BJ$12 &amp; "]"),EB[indic_nrg],$A61,EB[Nositel],$B62,EB[Výběr],1,EB[unit],"TJ"),INDEX($BO62:$DW62,,BJ$4),BJ$9/(INDEX(Roky_výhled,,BJ$8)-Last_Bil)*(INDEX($BO62:$DW62,,BJ$8)-INDEX($D62:$BL62,,$E$1))+INDEX($D62:$BL62,,$E$1),BJ$9/(INDEX(Roky_výhled,,BJ$8)-INDEX(Roky_výhled,,BJ$8-1))*(INDEX($BO62:$DW62,,BJ$8)-INDEX($BO62:$DW62,,BJ$8-1))+INDEX($BO62:$DW62,,BJ$8-1))</f>
        <v>0</v>
      </c>
      <c r="BK62" s="168">
        <f ca="1">CHOOSE(BK$6,SUMIFS(INDIRECT("EB[" &amp; BK$12 &amp; "]"),EB[indic_nrg],$A61,EB[Nositel],$B62,EB[Výběr],1,EB[unit],"TJ"),INDEX($BO62:$DW62,,BK$4),BK$9/(INDEX(Roky_výhled,,BK$8)-Last_Bil)*(INDEX($BO62:$DW62,,BK$8)-INDEX($D62:$BL62,,$E$1))+INDEX($D62:$BL62,,$E$1),BK$9/(INDEX(Roky_výhled,,BK$8)-INDEX(Roky_výhled,,BK$8-1))*(INDEX($BO62:$DW62,,BK$8)-INDEX($BO62:$DW62,,BK$8-1))+INDEX($BO62:$DW62,,BK$8-1))</f>
        <v>0</v>
      </c>
      <c r="BL62" s="169">
        <f ca="1">CHOOSE(BL$6,SUMIFS(INDIRECT("EB[" &amp; BL$12 &amp; "]"),EB[indic_nrg],$A61,EB[Nositel],$B62,EB[Výběr],1,EB[unit],"TJ"),INDEX($BO62:$DW62,,BL$4),BL$9/(INDEX(Roky_výhled,,BL$8)-Last_Bil)*(INDEX($BO62:$DW62,,BL$8)-INDEX($D62:$BL62,,$E$1))+INDEX($D62:$BL62,,$E$1),BL$9/(INDEX(Roky_výhled,,BL$8)-INDEX(Roky_výhled,,BL$8-1))*(INDEX($BO62:$DW62,,BL$8)-INDEX($BO62:$DW62,,BL$8-1))+INDEX($BO62:$DW62,,BL$8-1))</f>
        <v>0</v>
      </c>
      <c r="BM62"/>
      <c r="BN62" s="222" t="str">
        <f t="shared" si="161"/>
        <v>Jaderné teplo</v>
      </c>
      <c r="BO62" s="288">
        <v>0</v>
      </c>
      <c r="BP62" s="289">
        <v>0</v>
      </c>
      <c r="BQ62" s="289">
        <v>0</v>
      </c>
      <c r="BR62" s="289">
        <v>0</v>
      </c>
      <c r="BS62" s="289">
        <v>0</v>
      </c>
      <c r="BT62" s="289">
        <v>0</v>
      </c>
      <c r="BU62" s="289">
        <v>0</v>
      </c>
      <c r="BV62" s="289">
        <v>0</v>
      </c>
      <c r="BW62" s="289">
        <v>0</v>
      </c>
      <c r="BX62" s="289">
        <v>0</v>
      </c>
      <c r="BY62" s="290">
        <v>0</v>
      </c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281"/>
      <c r="CL62" s="281"/>
      <c r="CM62" s="281"/>
      <c r="CN62" s="281"/>
      <c r="CO62" s="281"/>
      <c r="CP62" s="281"/>
      <c r="CQ62" s="281"/>
      <c r="CR62" s="281"/>
      <c r="CS62" s="281"/>
      <c r="CT62" s="281"/>
      <c r="CU62" s="281"/>
      <c r="CV62" s="281"/>
      <c r="CW62" s="281"/>
      <c r="CX62" s="281"/>
      <c r="CY62" s="281"/>
      <c r="CZ62" s="281"/>
      <c r="DA62" s="281"/>
      <c r="DB62" s="281"/>
      <c r="DC62" s="281"/>
      <c r="DD62" s="281"/>
      <c r="DE62" s="281"/>
      <c r="DF62" s="281"/>
      <c r="DG62" s="281"/>
      <c r="DH62" s="281"/>
      <c r="DI62" s="281"/>
      <c r="DJ62" s="281"/>
      <c r="DK62" s="281"/>
      <c r="DL62" s="281"/>
      <c r="DM62" s="281"/>
      <c r="DN62" s="281"/>
      <c r="DO62" s="281"/>
      <c r="DP62" s="281"/>
      <c r="DQ62" s="281"/>
      <c r="DR62" s="281"/>
      <c r="DS62" s="281"/>
      <c r="DT62" s="281"/>
      <c r="DU62" s="281"/>
      <c r="DV62" s="281"/>
      <c r="DW62" s="281"/>
    </row>
    <row r="63" spans="1:127" s="196" customFormat="1" ht="15.75" thickBot="1" x14ac:dyDescent="0.3">
      <c r="B63"/>
      <c r="C63" s="181" t="str">
        <f t="shared" ref="C63" si="163">C27</f>
        <v>Celkem</v>
      </c>
      <c r="D63" s="170">
        <f t="shared" ref="D63:W63" ca="1" si="164">SUM(D49:D61)</f>
        <v>116920</v>
      </c>
      <c r="E63" s="171">
        <f t="shared" ca="1" si="164"/>
        <v>100646</v>
      </c>
      <c r="F63" s="171">
        <f t="shared" ca="1" si="164"/>
        <v>128058</v>
      </c>
      <c r="G63" s="171">
        <f t="shared" ca="1" si="164"/>
        <v>126854</v>
      </c>
      <c r="H63" s="171">
        <f t="shared" ca="1" si="164"/>
        <v>135736</v>
      </c>
      <c r="I63" s="171">
        <f t="shared" ca="1" si="164"/>
        <v>118819</v>
      </c>
      <c r="J63" s="171">
        <f t="shared" ca="1" si="164"/>
        <v>156039</v>
      </c>
      <c r="K63" s="171">
        <f t="shared" ca="1" si="164"/>
        <v>159911</v>
      </c>
      <c r="L63" s="171">
        <f t="shared" ca="1" si="164"/>
        <v>163438</v>
      </c>
      <c r="M63" s="171">
        <f t="shared" ca="1" si="164"/>
        <v>179248</v>
      </c>
      <c r="N63" s="171">
        <f t="shared" ca="1" si="164"/>
        <v>182887</v>
      </c>
      <c r="O63" s="171">
        <f t="shared" ca="1" si="164"/>
        <v>191694</v>
      </c>
      <c r="P63" s="171">
        <f t="shared" ca="1" si="164"/>
        <v>200149</v>
      </c>
      <c r="Q63" s="171">
        <f t="shared" ca="1" si="164"/>
        <v>226530</v>
      </c>
      <c r="R63" s="171">
        <f t="shared" ca="1" si="164"/>
        <v>238354</v>
      </c>
      <c r="S63" s="171">
        <f t="shared" ca="1" si="164"/>
        <v>255190</v>
      </c>
      <c r="T63" s="171">
        <f t="shared" ca="1" si="164"/>
        <v>265227</v>
      </c>
      <c r="U63" s="171">
        <f t="shared" ca="1" si="164"/>
        <v>279712</v>
      </c>
      <c r="V63" s="171">
        <f t="shared" ca="1" si="164"/>
        <v>281170</v>
      </c>
      <c r="W63" s="171">
        <f t="shared" ca="1" si="164"/>
        <v>276118</v>
      </c>
      <c r="X63" s="171">
        <f t="shared" ref="X63" ca="1" si="165">SUM(X49:X61)</f>
        <v>260814</v>
      </c>
      <c r="Y63" s="171">
        <f ca="1">SUM(Y49:Y61)</f>
        <v>261499</v>
      </c>
      <c r="Z63" s="171">
        <f ca="1">SUM(Z49:Z61)</f>
        <v>254665</v>
      </c>
      <c r="AA63" s="171">
        <f ca="1">SUM(AA49:AA61)</f>
        <v>252130</v>
      </c>
      <c r="AB63" s="171">
        <f ca="1">SUM(AB49:AB61)</f>
        <v>261311</v>
      </c>
      <c r="AC63" s="171">
        <f ca="1">SUM(AC49:AC61)</f>
        <v>271673</v>
      </c>
      <c r="AD63" s="171">
        <f t="shared" ref="AD63:BL63" ca="1" si="166">SUM(AD49:AD61)</f>
        <v>268160.40000000002</v>
      </c>
      <c r="AE63" s="171">
        <f t="shared" ca="1" si="166"/>
        <v>264647.8</v>
      </c>
      <c r="AF63" s="171">
        <f t="shared" ca="1" si="166"/>
        <v>261135.19999999998</v>
      </c>
      <c r="AG63" s="171">
        <f t="shared" ca="1" si="166"/>
        <v>257622.59999999998</v>
      </c>
      <c r="AH63" s="171">
        <f t="shared" ca="1" si="166"/>
        <v>254110</v>
      </c>
      <c r="AI63" s="171">
        <f t="shared" ca="1" si="166"/>
        <v>252330</v>
      </c>
      <c r="AJ63" s="171">
        <f t="shared" ca="1" si="166"/>
        <v>250550</v>
      </c>
      <c r="AK63" s="171">
        <f t="shared" ca="1" si="166"/>
        <v>248770</v>
      </c>
      <c r="AL63" s="171">
        <f t="shared" ca="1" si="166"/>
        <v>246990</v>
      </c>
      <c r="AM63" s="171">
        <f t="shared" ca="1" si="166"/>
        <v>245210</v>
      </c>
      <c r="AN63" s="171">
        <f t="shared" ca="1" si="166"/>
        <v>246386</v>
      </c>
      <c r="AO63" s="171">
        <f t="shared" ca="1" si="166"/>
        <v>247562</v>
      </c>
      <c r="AP63" s="171">
        <f t="shared" ca="1" si="166"/>
        <v>248738</v>
      </c>
      <c r="AQ63" s="171">
        <f t="shared" ca="1" si="166"/>
        <v>249914</v>
      </c>
      <c r="AR63" s="171">
        <f t="shared" ca="1" si="166"/>
        <v>251090</v>
      </c>
      <c r="AS63" s="171">
        <f t="shared" ca="1" si="166"/>
        <v>252834</v>
      </c>
      <c r="AT63" s="171">
        <f t="shared" ca="1" si="166"/>
        <v>254578</v>
      </c>
      <c r="AU63" s="171">
        <f t="shared" ca="1" si="166"/>
        <v>256322</v>
      </c>
      <c r="AV63" s="171">
        <f t="shared" ca="1" si="166"/>
        <v>258066</v>
      </c>
      <c r="AW63" s="171">
        <f t="shared" ca="1" si="166"/>
        <v>259810</v>
      </c>
      <c r="AX63" s="171">
        <f t="shared" ca="1" si="166"/>
        <v>260922</v>
      </c>
      <c r="AY63" s="171">
        <f t="shared" ca="1" si="166"/>
        <v>262034</v>
      </c>
      <c r="AZ63" s="171">
        <f t="shared" ca="1" si="166"/>
        <v>263146</v>
      </c>
      <c r="BA63" s="171">
        <f t="shared" ca="1" si="166"/>
        <v>264258</v>
      </c>
      <c r="BB63" s="171">
        <f t="shared" ca="1" si="166"/>
        <v>265370</v>
      </c>
      <c r="BC63" s="171">
        <f t="shared" ca="1" si="166"/>
        <v>265636</v>
      </c>
      <c r="BD63" s="171">
        <f t="shared" ca="1" si="166"/>
        <v>265902</v>
      </c>
      <c r="BE63" s="171">
        <f t="shared" ca="1" si="166"/>
        <v>266168</v>
      </c>
      <c r="BF63" s="171">
        <f t="shared" ca="1" si="166"/>
        <v>266434</v>
      </c>
      <c r="BG63" s="171">
        <f t="shared" ca="1" si="166"/>
        <v>266700</v>
      </c>
      <c r="BH63" s="171">
        <f t="shared" ca="1" si="166"/>
        <v>266754</v>
      </c>
      <c r="BI63" s="171">
        <f t="shared" ca="1" si="166"/>
        <v>266808</v>
      </c>
      <c r="BJ63" s="171">
        <f t="shared" ca="1" si="166"/>
        <v>266862</v>
      </c>
      <c r="BK63" s="171">
        <f t="shared" ca="1" si="166"/>
        <v>266916</v>
      </c>
      <c r="BL63" s="172">
        <f t="shared" ca="1" si="166"/>
        <v>266970</v>
      </c>
      <c r="BM63"/>
      <c r="BN63" s="181" t="str">
        <f t="shared" si="161"/>
        <v>Celkem</v>
      </c>
      <c r="BO63" s="300">
        <f>SUM(BO49:BO61)</f>
        <v>253200</v>
      </c>
      <c r="BP63" s="301">
        <f t="shared" ref="BP63" si="167">SUM(BP49:BP61)</f>
        <v>258490</v>
      </c>
      <c r="BQ63" s="301">
        <f t="shared" ref="BQ63" si="168">SUM(BQ49:BQ61)</f>
        <v>254110</v>
      </c>
      <c r="BR63" s="301">
        <f t="shared" ref="BR63" si="169">SUM(BR49:BR61)</f>
        <v>245210</v>
      </c>
      <c r="BS63" s="301">
        <f t="shared" ref="BS63" si="170">SUM(BS49:BS61)</f>
        <v>251090</v>
      </c>
      <c r="BT63" s="301">
        <f t="shared" ref="BT63" si="171">SUM(BT49:BT61)</f>
        <v>259810</v>
      </c>
      <c r="BU63" s="301">
        <f t="shared" ref="BU63" si="172">SUM(BU49:BU61)</f>
        <v>265370</v>
      </c>
      <c r="BV63" s="301">
        <f t="shared" ref="BV63" si="173">SUM(BV49:BV61)</f>
        <v>266700</v>
      </c>
      <c r="BW63" s="301">
        <f t="shared" ref="BW63" si="174">SUM(BW49:BW61)</f>
        <v>266970</v>
      </c>
      <c r="BX63" s="301">
        <f t="shared" ref="BX63" si="175">SUM(BX49:BX61)</f>
        <v>268150</v>
      </c>
      <c r="BY63" s="302">
        <f t="shared" ref="BY63" si="176">SUM(BY49:BY61)</f>
        <v>269870</v>
      </c>
      <c r="BZ63" s="281"/>
      <c r="CA63" s="281"/>
      <c r="CB63" s="281"/>
      <c r="CC63" s="281"/>
      <c r="CD63" s="281"/>
      <c r="CE63" s="281"/>
      <c r="CF63" s="281"/>
      <c r="CG63" s="281"/>
      <c r="CH63" s="281"/>
      <c r="CI63" s="281"/>
      <c r="CJ63" s="281"/>
      <c r="CK63" s="281"/>
      <c r="CL63" s="281"/>
      <c r="CM63" s="281"/>
      <c r="CN63" s="281"/>
      <c r="CO63" s="281"/>
      <c r="CP63" s="281"/>
      <c r="CQ63" s="281"/>
      <c r="CR63" s="281"/>
      <c r="CS63" s="281"/>
      <c r="CT63" s="281"/>
      <c r="CU63" s="281"/>
      <c r="CV63" s="281"/>
      <c r="CW63" s="281"/>
      <c r="CX63" s="281"/>
      <c r="CY63" s="281"/>
      <c r="CZ63" s="281"/>
      <c r="DA63" s="281"/>
      <c r="DB63" s="281"/>
      <c r="DC63" s="281"/>
      <c r="DD63" s="281"/>
      <c r="DE63" s="281"/>
      <c r="DF63" s="281"/>
      <c r="DG63" s="281"/>
      <c r="DH63" s="281"/>
      <c r="DI63" s="281"/>
      <c r="DJ63" s="281"/>
      <c r="DK63" s="281"/>
      <c r="DL63" s="281"/>
      <c r="DM63" s="281"/>
      <c r="DN63" s="281"/>
      <c r="DO63" s="281"/>
      <c r="DP63" s="281"/>
      <c r="DQ63" s="281"/>
      <c r="DR63" s="281"/>
      <c r="DS63" s="281"/>
      <c r="DT63" s="281"/>
      <c r="DU63" s="281"/>
      <c r="DV63" s="281"/>
      <c r="DW63" s="281"/>
    </row>
    <row r="64" spans="1:127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9"/>
    </row>
    <row r="65" spans="1:127" ht="15.75" thickBot="1" x14ac:dyDescent="0.3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200"/>
    </row>
    <row r="66" spans="1:127" s="196" customFormat="1" ht="15.75" thickBot="1" x14ac:dyDescent="0.3">
      <c r="A66" t="str">
        <f>B66</f>
        <v>B_101800</v>
      </c>
      <c r="B66" t="s">
        <v>635</v>
      </c>
      <c r="C66" s="211" t="s">
        <v>3355</v>
      </c>
      <c r="D66" s="212">
        <f t="array" ref="D66">MIN(IFERROR(VALUE(EB[#Headers]),1000000))</f>
        <v>1990</v>
      </c>
      <c r="E66" s="213">
        <f t="shared" ref="E66:W66" si="177">D66+1</f>
        <v>1991</v>
      </c>
      <c r="F66" s="213">
        <f t="shared" si="177"/>
        <v>1992</v>
      </c>
      <c r="G66" s="213">
        <f t="shared" si="177"/>
        <v>1993</v>
      </c>
      <c r="H66" s="213">
        <f t="shared" si="177"/>
        <v>1994</v>
      </c>
      <c r="I66" s="213">
        <f t="shared" si="177"/>
        <v>1995</v>
      </c>
      <c r="J66" s="213">
        <f t="shared" si="177"/>
        <v>1996</v>
      </c>
      <c r="K66" s="213">
        <f t="shared" si="177"/>
        <v>1997</v>
      </c>
      <c r="L66" s="213">
        <f t="shared" si="177"/>
        <v>1998</v>
      </c>
      <c r="M66" s="213">
        <f t="shared" si="177"/>
        <v>1999</v>
      </c>
      <c r="N66" s="213">
        <f t="shared" si="177"/>
        <v>2000</v>
      </c>
      <c r="O66" s="213">
        <f t="shared" si="177"/>
        <v>2001</v>
      </c>
      <c r="P66" s="213">
        <f t="shared" si="177"/>
        <v>2002</v>
      </c>
      <c r="Q66" s="213">
        <f t="shared" si="177"/>
        <v>2003</v>
      </c>
      <c r="R66" s="213">
        <f t="shared" si="177"/>
        <v>2004</v>
      </c>
      <c r="S66" s="213">
        <f t="shared" si="177"/>
        <v>2005</v>
      </c>
      <c r="T66" s="213">
        <f t="shared" si="177"/>
        <v>2006</v>
      </c>
      <c r="U66" s="213">
        <f t="shared" si="177"/>
        <v>2007</v>
      </c>
      <c r="V66" s="213">
        <f t="shared" si="177"/>
        <v>2008</v>
      </c>
      <c r="W66" s="213">
        <f t="shared" si="177"/>
        <v>2009</v>
      </c>
      <c r="X66" s="213">
        <f>S66+5</f>
        <v>2010</v>
      </c>
      <c r="Y66" s="213">
        <f>X66+1</f>
        <v>2011</v>
      </c>
      <c r="Z66" s="213">
        <f>Y66+1</f>
        <v>2012</v>
      </c>
      <c r="AA66" s="213">
        <f>Z66+1</f>
        <v>2013</v>
      </c>
      <c r="AB66" s="213">
        <f>AA66+1</f>
        <v>2014</v>
      </c>
      <c r="AC66" s="213">
        <f>AB66+1</f>
        <v>2015</v>
      </c>
      <c r="AD66" s="213">
        <f>Y66+5</f>
        <v>2016</v>
      </c>
      <c r="AE66" s="213">
        <f t="shared" ref="AE66" si="178">Z66+5</f>
        <v>2017</v>
      </c>
      <c r="AF66" s="213">
        <f t="shared" ref="AF66" si="179">AA66+5</f>
        <v>2018</v>
      </c>
      <c r="AG66" s="213">
        <f t="shared" ref="AG66" si="180">AB66+5</f>
        <v>2019</v>
      </c>
      <c r="AH66" s="213">
        <f t="shared" ref="AH66" si="181">AC66+5</f>
        <v>2020</v>
      </c>
      <c r="AI66" s="213">
        <f t="shared" ref="AI66" si="182">AD66+5</f>
        <v>2021</v>
      </c>
      <c r="AJ66" s="213">
        <f t="shared" ref="AJ66" si="183">AE66+5</f>
        <v>2022</v>
      </c>
      <c r="AK66" s="213">
        <f t="shared" ref="AK66" si="184">AF66+5</f>
        <v>2023</v>
      </c>
      <c r="AL66" s="213">
        <f t="shared" ref="AL66" si="185">AG66+5</f>
        <v>2024</v>
      </c>
      <c r="AM66" s="213">
        <f t="shared" ref="AM66" si="186">AH66+5</f>
        <v>2025</v>
      </c>
      <c r="AN66" s="213">
        <f t="shared" ref="AN66" si="187">AI66+5</f>
        <v>2026</v>
      </c>
      <c r="AO66" s="213">
        <f t="shared" ref="AO66" si="188">AJ66+5</f>
        <v>2027</v>
      </c>
      <c r="AP66" s="213">
        <f t="shared" ref="AP66" si="189">AK66+5</f>
        <v>2028</v>
      </c>
      <c r="AQ66" s="213">
        <f t="shared" ref="AQ66" si="190">AL66+5</f>
        <v>2029</v>
      </c>
      <c r="AR66" s="213">
        <f t="shared" ref="AR66" si="191">AM66+5</f>
        <v>2030</v>
      </c>
      <c r="AS66" s="213">
        <f t="shared" ref="AS66" si="192">AN66+5</f>
        <v>2031</v>
      </c>
      <c r="AT66" s="213">
        <f t="shared" ref="AT66" si="193">AO66+5</f>
        <v>2032</v>
      </c>
      <c r="AU66" s="213">
        <f t="shared" ref="AU66" si="194">AP66+5</f>
        <v>2033</v>
      </c>
      <c r="AV66" s="213">
        <f t="shared" ref="AV66" si="195">AQ66+5</f>
        <v>2034</v>
      </c>
      <c r="AW66" s="213">
        <f t="shared" ref="AW66" si="196">AR66+5</f>
        <v>2035</v>
      </c>
      <c r="AX66" s="213">
        <f t="shared" ref="AX66" si="197">AS66+5</f>
        <v>2036</v>
      </c>
      <c r="AY66" s="213">
        <f t="shared" ref="AY66" si="198">AT66+5</f>
        <v>2037</v>
      </c>
      <c r="AZ66" s="213">
        <f t="shared" ref="AZ66" si="199">AU66+5</f>
        <v>2038</v>
      </c>
      <c r="BA66" s="213">
        <f t="shared" ref="BA66" si="200">AV66+5</f>
        <v>2039</v>
      </c>
      <c r="BB66" s="213">
        <f t="shared" ref="BB66" si="201">AW66+5</f>
        <v>2040</v>
      </c>
      <c r="BC66" s="213">
        <f t="shared" ref="BC66" si="202">AX66+5</f>
        <v>2041</v>
      </c>
      <c r="BD66" s="213">
        <f t="shared" ref="BD66" si="203">AY66+5</f>
        <v>2042</v>
      </c>
      <c r="BE66" s="213">
        <f t="shared" ref="BE66" si="204">AZ66+5</f>
        <v>2043</v>
      </c>
      <c r="BF66" s="213">
        <f t="shared" ref="BF66" si="205">BA66+5</f>
        <v>2044</v>
      </c>
      <c r="BG66" s="213">
        <f t="shared" ref="BG66" si="206">BB66+5</f>
        <v>2045</v>
      </c>
      <c r="BH66" s="213">
        <f t="shared" ref="BH66" si="207">BC66+5</f>
        <v>2046</v>
      </c>
      <c r="BI66" s="213">
        <f t="shared" ref="BI66" si="208">BD66+5</f>
        <v>2047</v>
      </c>
      <c r="BJ66" s="213">
        <f t="shared" ref="BJ66" si="209">BE66+5</f>
        <v>2048</v>
      </c>
      <c r="BK66" s="213">
        <f t="shared" ref="BK66" si="210">BF66+5</f>
        <v>2049</v>
      </c>
      <c r="BL66" s="214">
        <f t="shared" ref="BL66" si="211">BG66+5</f>
        <v>2050</v>
      </c>
      <c r="BM66"/>
      <c r="BN66" s="181" t="str">
        <f>C66</f>
        <v>KS průmysl [PJ]</v>
      </c>
      <c r="BO66" s="219">
        <f>BO$2</f>
        <v>2012</v>
      </c>
      <c r="BP66" s="217">
        <f t="shared" ref="BP66:BY66" si="212">BP$2</f>
        <v>2015</v>
      </c>
      <c r="BQ66" s="217">
        <f t="shared" si="212"/>
        <v>2020</v>
      </c>
      <c r="BR66" s="217">
        <f t="shared" si="212"/>
        <v>2025</v>
      </c>
      <c r="BS66" s="217">
        <f t="shared" si="212"/>
        <v>2030</v>
      </c>
      <c r="BT66" s="217">
        <f t="shared" si="212"/>
        <v>2035</v>
      </c>
      <c r="BU66" s="217">
        <f t="shared" si="212"/>
        <v>2040</v>
      </c>
      <c r="BV66" s="217">
        <f t="shared" si="212"/>
        <v>2045</v>
      </c>
      <c r="BW66" s="217">
        <f t="shared" si="212"/>
        <v>2050</v>
      </c>
      <c r="BX66" s="217">
        <f t="shared" si="212"/>
        <v>2055</v>
      </c>
      <c r="BY66" s="218">
        <f t="shared" si="212"/>
        <v>2060</v>
      </c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</row>
    <row r="67" spans="1:127" s="196" customFormat="1" x14ac:dyDescent="0.25">
      <c r="A67" s="196" t="str">
        <f>A66</f>
        <v>B_101800</v>
      </c>
      <c r="B67" t="s">
        <v>3130</v>
      </c>
      <c r="C67" s="179" t="str">
        <f t="shared" ref="C67:C80" si="213">C13</f>
        <v>Tuhá paliva</v>
      </c>
      <c r="D67" s="215">
        <f ca="1">CHOOSE(D$6,SUMIFS(INDIRECT("EB[" &amp; D$12 &amp; "]"),EB[indic_nrg],$A66,EB[Nositel],$B67,EB[Výběr],1,EB[unit],"TJ"),INDEX($BO67:$DW67,,D$4),D$9/(INDEX(Roky_výhled,,D$8)-Last_Bil)*(INDEX($BO67:$DW67,,D$8)-INDEX($D67:$BL67,,$E$1))+INDEX($D67:$BL67,,$E$1),D$9/(INDEX(Roky_výhled,,D$8)-INDEX(Roky_výhled,,D$8-1))*(INDEX($BO67:$DW67,,D$8)-INDEX($BO67:$DW67,,D$8-1))+INDEX($BO67:$DW67,,D$8-1))</f>
        <v>313590</v>
      </c>
      <c r="E67" s="173">
        <f ca="1">CHOOSE(E$6,SUMIFS(INDIRECT("EB[" &amp; E$12 &amp; "]"),EB[indic_nrg],$A66,EB[Nositel],$B67,EB[Výběr],1,EB[unit],"TJ"),INDEX($BO67:$DW67,,E$4),E$9/(INDEX(Roky_výhled,,E$8)-Last_Bil)*(INDEX($BO67:$DW67,,E$8)-INDEX($D67:$BL67,,$E$1))+INDEX($D67:$BL67,,$E$1),E$9/(INDEX(Roky_výhled,,E$8)-INDEX(Roky_výhled,,E$8-1))*(INDEX($BO67:$DW67,,E$8)-INDEX($BO67:$DW67,,E$8-1))+INDEX($BO67:$DW67,,E$8-1))</f>
        <v>249293</v>
      </c>
      <c r="F67" s="173">
        <f ca="1">CHOOSE(F$6,SUMIFS(INDIRECT("EB[" &amp; F$12 &amp; "]"),EB[indic_nrg],$A66,EB[Nositel],$B67,EB[Výběr],1,EB[unit],"TJ"),INDEX($BO67:$DW67,,F$4),F$9/(INDEX(Roky_výhled,,F$8)-Last_Bil)*(INDEX($BO67:$DW67,,F$8)-INDEX($D67:$BL67,,$E$1))+INDEX($D67:$BL67,,$E$1),F$9/(INDEX(Roky_výhled,,F$8)-INDEX(Roky_výhled,,F$8-1))*(INDEX($BO67:$DW67,,F$8)-INDEX($BO67:$DW67,,F$8-1))+INDEX($BO67:$DW67,,F$8-1))</f>
        <v>244440</v>
      </c>
      <c r="G67" s="173">
        <f ca="1">CHOOSE(G$6,SUMIFS(INDIRECT("EB[" &amp; G$12 &amp; "]"),EB[indic_nrg],$A66,EB[Nositel],$B67,EB[Výběr],1,EB[unit],"TJ"),INDEX($BO67:$DW67,,G$4),G$9/(INDEX(Roky_výhled,,G$8)-Last_Bil)*(INDEX($BO67:$DW67,,G$8)-INDEX($D67:$BL67,,$E$1))+INDEX($D67:$BL67,,$E$1),G$9/(INDEX(Roky_výhled,,G$8)-INDEX(Roky_výhled,,G$8-1))*(INDEX($BO67:$DW67,,G$8)-INDEX($BO67:$DW67,,G$8-1))+INDEX($BO67:$DW67,,G$8-1))</f>
        <v>178669</v>
      </c>
      <c r="H67" s="173">
        <f ca="1">CHOOSE(H$6,SUMIFS(INDIRECT("EB[" &amp; H$12 &amp; "]"),EB[indic_nrg],$A66,EB[Nositel],$B67,EB[Výběr],1,EB[unit],"TJ"),INDEX($BO67:$DW67,,H$4),H$9/(INDEX(Roky_výhled,,H$8)-Last_Bil)*(INDEX($BO67:$DW67,,H$8)-INDEX($D67:$BL67,,$E$1))+INDEX($D67:$BL67,,$E$1),H$9/(INDEX(Roky_výhled,,H$8)-INDEX(Roky_výhled,,H$8-1))*(INDEX($BO67:$DW67,,H$8)-INDEX($BO67:$DW67,,H$8-1))+INDEX($BO67:$DW67,,H$8-1))</f>
        <v>151469</v>
      </c>
      <c r="I67" s="173">
        <f ca="1">CHOOSE(I$6,SUMIFS(INDIRECT("EB[" &amp; I$12 &amp; "]"),EB[indic_nrg],$A66,EB[Nositel],$B67,EB[Výběr],1,EB[unit],"TJ"),INDEX($BO67:$DW67,,I$4),I$9/(INDEX(Roky_výhled,,I$8)-Last_Bil)*(INDEX($BO67:$DW67,,I$8)-INDEX($D67:$BL67,,$E$1))+INDEX($D67:$BL67,,$E$1),I$9/(INDEX(Roky_výhled,,I$8)-INDEX(Roky_výhled,,I$8-1))*(INDEX($BO67:$DW67,,I$8)-INDEX($BO67:$DW67,,I$8-1))+INDEX($BO67:$DW67,,I$8-1))</f>
        <v>143056</v>
      </c>
      <c r="J67" s="173">
        <f ca="1">CHOOSE(J$6,SUMIFS(INDIRECT("EB[" &amp; J$12 &amp; "]"),EB[indic_nrg],$A66,EB[Nositel],$B67,EB[Výběr],1,EB[unit],"TJ"),INDEX($BO67:$DW67,,J$4),J$9/(INDEX(Roky_výhled,,J$8)-Last_Bil)*(INDEX($BO67:$DW67,,J$8)-INDEX($D67:$BL67,,$E$1))+INDEX($D67:$BL67,,$E$1),J$9/(INDEX(Roky_výhled,,J$8)-INDEX(Roky_výhled,,J$8-1))*(INDEX($BO67:$DW67,,J$8)-INDEX($BO67:$DW67,,J$8-1))+INDEX($BO67:$DW67,,J$8-1))</f>
        <v>146452</v>
      </c>
      <c r="K67" s="173">
        <f ca="1">CHOOSE(K$6,SUMIFS(INDIRECT("EB[" &amp; K$12 &amp; "]"),EB[indic_nrg],$A66,EB[Nositel],$B67,EB[Výběr],1,EB[unit],"TJ"),INDEX($BO67:$DW67,,K$4),K$9/(INDEX(Roky_výhled,,K$8)-Last_Bil)*(INDEX($BO67:$DW67,,K$8)-INDEX($D67:$BL67,,$E$1))+INDEX($D67:$BL67,,$E$1),K$9/(INDEX(Roky_výhled,,K$8)-INDEX(Roky_výhled,,K$8-1))*(INDEX($BO67:$DW67,,K$8)-INDEX($BO67:$DW67,,K$8-1))+INDEX($BO67:$DW67,,K$8-1))</f>
        <v>139600</v>
      </c>
      <c r="L67" s="173">
        <f ca="1">CHOOSE(L$6,SUMIFS(INDIRECT("EB[" &amp; L$12 &amp; "]"),EB[indic_nrg],$A66,EB[Nositel],$B67,EB[Výběr],1,EB[unit],"TJ"),INDEX($BO67:$DW67,,L$4),L$9/(INDEX(Roky_výhled,,L$8)-Last_Bil)*(INDEX($BO67:$DW67,,L$8)-INDEX($D67:$BL67,,$E$1))+INDEX($D67:$BL67,,$E$1),L$9/(INDEX(Roky_výhled,,L$8)-INDEX(Roky_výhled,,L$8-1))*(INDEX($BO67:$DW67,,L$8)-INDEX($BO67:$DW67,,L$8-1))+INDEX($BO67:$DW67,,L$8-1))</f>
        <v>120437</v>
      </c>
      <c r="M67" s="173">
        <f ca="1">CHOOSE(M$6,SUMIFS(INDIRECT("EB[" &amp; M$12 &amp; "]"),EB[indic_nrg],$A66,EB[Nositel],$B67,EB[Výběr],1,EB[unit],"TJ"),INDEX($BO67:$DW67,,M$4),M$9/(INDEX(Roky_výhled,,M$8)-Last_Bil)*(INDEX($BO67:$DW67,,M$8)-INDEX($D67:$BL67,,$E$1))+INDEX($D67:$BL67,,$E$1),M$9/(INDEX(Roky_výhled,,M$8)-INDEX(Roky_výhled,,M$8-1))*(INDEX($BO67:$DW67,,M$8)-INDEX($BO67:$DW67,,M$8-1))+INDEX($BO67:$DW67,,M$8-1))</f>
        <v>103075</v>
      </c>
      <c r="N67" s="173">
        <f ca="1">CHOOSE(N$6,SUMIFS(INDIRECT("EB[" &amp; N$12 &amp; "]"),EB[indic_nrg],$A66,EB[Nositel],$B67,EB[Výběr],1,EB[unit],"TJ"),INDEX($BO67:$DW67,,N$4),N$9/(INDEX(Roky_výhled,,N$8)-Last_Bil)*(INDEX($BO67:$DW67,,N$8)-INDEX($D67:$BL67,,$E$1))+INDEX($D67:$BL67,,$E$1),N$9/(INDEX(Roky_výhled,,N$8)-INDEX(Roky_výhled,,N$8-1))*(INDEX($BO67:$DW67,,N$8)-INDEX($BO67:$DW67,,N$8-1))+INDEX($BO67:$DW67,,N$8-1))</f>
        <v>154255</v>
      </c>
      <c r="O67" s="173">
        <f ca="1">CHOOSE(O$6,SUMIFS(INDIRECT("EB[" &amp; O$12 &amp; "]"),EB[indic_nrg],$A66,EB[Nositel],$B67,EB[Výběr],1,EB[unit],"TJ"),INDEX($BO67:$DW67,,O$4),O$9/(INDEX(Roky_výhled,,O$8)-Last_Bil)*(INDEX($BO67:$DW67,,O$8)-INDEX($D67:$BL67,,$E$1))+INDEX($D67:$BL67,,$E$1),O$9/(INDEX(Roky_výhled,,O$8)-INDEX(Roky_výhled,,O$8-1))*(INDEX($BO67:$DW67,,O$8)-INDEX($BO67:$DW67,,O$8-1))+INDEX($BO67:$DW67,,O$8-1))</f>
        <v>128695</v>
      </c>
      <c r="P67" s="173">
        <f ca="1">CHOOSE(P$6,SUMIFS(INDIRECT("EB[" &amp; P$12 &amp; "]"),EB[indic_nrg],$A66,EB[Nositel],$B67,EB[Výběr],1,EB[unit],"TJ"),INDEX($BO67:$DW67,,P$4),P$9/(INDEX(Roky_výhled,,P$8)-Last_Bil)*(INDEX($BO67:$DW67,,P$8)-INDEX($D67:$BL67,,$E$1))+INDEX($D67:$BL67,,$E$1),P$9/(INDEX(Roky_výhled,,P$8)-INDEX(Roky_výhled,,P$8-1))*(INDEX($BO67:$DW67,,P$8)-INDEX($BO67:$DW67,,P$8-1))+INDEX($BO67:$DW67,,P$8-1))</f>
        <v>123341</v>
      </c>
      <c r="Q67" s="173">
        <f ca="1">CHOOSE(Q$6,SUMIFS(INDIRECT("EB[" &amp; Q$12 &amp; "]"),EB[indic_nrg],$A66,EB[Nositel],$B67,EB[Výběr],1,EB[unit],"TJ"),INDEX($BO67:$DW67,,Q$4),Q$9/(INDEX(Roky_výhled,,Q$8)-Last_Bil)*(INDEX($BO67:$DW67,,Q$8)-INDEX($D67:$BL67,,$E$1))+INDEX($D67:$BL67,,$E$1),Q$9/(INDEX(Roky_výhled,,Q$8)-INDEX(Roky_výhled,,Q$8-1))*(INDEX($BO67:$DW67,,Q$8)-INDEX($BO67:$DW67,,Q$8-1))+INDEX($BO67:$DW67,,Q$8-1))</f>
        <v>128876</v>
      </c>
      <c r="R67" s="173">
        <f ca="1">CHOOSE(R$6,SUMIFS(INDIRECT("EB[" &amp; R$12 &amp; "]"),EB[indic_nrg],$A66,EB[Nositel],$B67,EB[Výběr],1,EB[unit],"TJ"),INDEX($BO67:$DW67,,R$4),R$9/(INDEX(Roky_výhled,,R$8)-Last_Bil)*(INDEX($BO67:$DW67,,R$8)-INDEX($D67:$BL67,,$E$1))+INDEX($D67:$BL67,,$E$1),R$9/(INDEX(Roky_výhled,,R$8)-INDEX(Roky_výhled,,R$8-1))*(INDEX($BO67:$DW67,,R$8)-INDEX($BO67:$DW67,,R$8-1))+INDEX($BO67:$DW67,,R$8-1))</f>
        <v>127215</v>
      </c>
      <c r="S67" s="173">
        <f ca="1">CHOOSE(S$6,SUMIFS(INDIRECT("EB[" &amp; S$12 &amp; "]"),EB[indic_nrg],$A66,EB[Nositel],$B67,EB[Výběr],1,EB[unit],"TJ"),INDEX($BO67:$DW67,,S$4),S$9/(INDEX(Roky_výhled,,S$8)-Last_Bil)*(INDEX($BO67:$DW67,,S$8)-INDEX($D67:$BL67,,$E$1))+INDEX($D67:$BL67,,$E$1),S$9/(INDEX(Roky_výhled,,S$8)-INDEX(Roky_výhled,,S$8-1))*(INDEX($BO67:$DW67,,S$8)-INDEX($BO67:$DW67,,S$8-1))+INDEX($BO67:$DW67,,S$8-1))</f>
        <v>124795</v>
      </c>
      <c r="T67" s="173">
        <f ca="1">CHOOSE(T$6,SUMIFS(INDIRECT("EB[" &amp; T$12 &amp; "]"),EB[indic_nrg],$A66,EB[Nositel],$B67,EB[Výběr],1,EB[unit],"TJ"),INDEX($BO67:$DW67,,T$4),T$9/(INDEX(Roky_výhled,,T$8)-Last_Bil)*(INDEX($BO67:$DW67,,T$8)-INDEX($D67:$BL67,,$E$1))+INDEX($D67:$BL67,,$E$1),T$9/(INDEX(Roky_výhled,,T$8)-INDEX(Roky_výhled,,T$8-1))*(INDEX($BO67:$DW67,,T$8)-INDEX($BO67:$DW67,,T$8-1))+INDEX($BO67:$DW67,,T$8-1))</f>
        <v>125936</v>
      </c>
      <c r="U67" s="173">
        <f ca="1">CHOOSE(U$6,SUMIFS(INDIRECT("EB[" &amp; U$12 &amp; "]"),EB[indic_nrg],$A66,EB[Nositel],$B67,EB[Výběr],1,EB[unit],"TJ"),INDEX($BO67:$DW67,,U$4),U$9/(INDEX(Roky_výhled,,U$8)-Last_Bil)*(INDEX($BO67:$DW67,,U$8)-INDEX($D67:$BL67,,$E$1))+INDEX($D67:$BL67,,$E$1),U$9/(INDEX(Roky_výhled,,U$8)-INDEX(Roky_výhled,,U$8-1))*(INDEX($BO67:$DW67,,U$8)-INDEX($BO67:$DW67,,U$8-1))+INDEX($BO67:$DW67,,U$8-1))</f>
        <v>115469</v>
      </c>
      <c r="V67" s="173">
        <f ca="1">CHOOSE(V$6,SUMIFS(INDIRECT("EB[" &amp; V$12 &amp; "]"),EB[indic_nrg],$A66,EB[Nositel],$B67,EB[Výběr],1,EB[unit],"TJ"),INDEX($BO67:$DW67,,V$4),V$9/(INDEX(Roky_výhled,,V$8)-Last_Bil)*(INDEX($BO67:$DW67,,V$8)-INDEX($D67:$BL67,,$E$1))+INDEX($D67:$BL67,,$E$1),V$9/(INDEX(Roky_výhled,,V$8)-INDEX(Roky_výhled,,V$8-1))*(INDEX($BO67:$DW67,,V$8)-INDEX($BO67:$DW67,,V$8-1))+INDEX($BO67:$DW67,,V$8-1))</f>
        <v>106150</v>
      </c>
      <c r="W67" s="173">
        <f ca="1">CHOOSE(W$6,SUMIFS(INDIRECT("EB[" &amp; W$12 &amp; "]"),EB[indic_nrg],$A66,EB[Nositel],$B67,EB[Výběr],1,EB[unit],"TJ"),INDEX($BO67:$DW67,,W$4),W$9/(INDEX(Roky_výhled,,W$8)-Last_Bil)*(INDEX($BO67:$DW67,,W$8)-INDEX($D67:$BL67,,$E$1))+INDEX($D67:$BL67,,$E$1),W$9/(INDEX(Roky_výhled,,W$8)-INDEX(Roky_výhled,,W$8-1))*(INDEX($BO67:$DW67,,W$8)-INDEX($BO67:$DW67,,W$8-1))+INDEX($BO67:$DW67,,W$8-1))</f>
        <v>104719</v>
      </c>
      <c r="X67" s="173">
        <f ca="1">CHOOSE(X$6,SUMIFS(INDIRECT("EB[" &amp; X$12 &amp; "]"),EB[indic_nrg],$A66,EB[Nositel],$B67,EB[Výběr],1,EB[unit],"TJ"),INDEX($BO67:$DW67,,X$4),X$9/(INDEX(Roky_výhled,,X$8)-Last_Bil)*(INDEX($BO67:$DW67,,X$8)-INDEX($D67:$BL67,,$E$1))+INDEX($D67:$BL67,,$E$1),X$9/(INDEX(Roky_výhled,,X$8)-INDEX(Roky_výhled,,X$8-1))*(INDEX($BO67:$DW67,,X$8)-INDEX($BO67:$DW67,,X$8-1))+INDEX($BO67:$DW67,,X$8-1))</f>
        <v>68324</v>
      </c>
      <c r="Y67" s="173">
        <f ca="1">CHOOSE(Y$6,SUMIFS(INDIRECT("EB[" &amp; Y$12 &amp; "]"),EB[indic_nrg],$A66,EB[Nositel],$B67,EB[Výběr],1,EB[unit],"TJ"),INDEX($BO67:$DW67,,Y$4),Y$9/(INDEX(Roky_výhled,,Y$8)-Last_Bil)*(INDEX($BO67:$DW67,,Y$8)-INDEX($D67:$BL67,,$E$1))+INDEX($D67:$BL67,,$E$1),Y$9/(INDEX(Roky_výhled,,Y$8)-INDEX(Roky_výhled,,Y$8-1))*(INDEX($BO67:$DW67,,Y$8)-INDEX($BO67:$DW67,,Y$8-1))+INDEX($BO67:$DW67,,Y$8-1))</f>
        <v>70151</v>
      </c>
      <c r="Z67" s="173">
        <f ca="1">CHOOSE(Z$6,SUMIFS(INDIRECT("EB[" &amp; Z$12 &amp; "]"),EB[indic_nrg],$A66,EB[Nositel],$B67,EB[Výběr],1,EB[unit],"TJ"),INDEX($BO67:$DW67,,Z$4),Z$9/(INDEX(Roky_výhled,,Z$8)-Last_Bil)*(INDEX($BO67:$DW67,,Z$8)-INDEX($D67:$BL67,,$E$1))+INDEX($D67:$BL67,,$E$1),Z$9/(INDEX(Roky_výhled,,Z$8)-INDEX(Roky_výhled,,Z$8-1))*(INDEX($BO67:$DW67,,Z$8)-INDEX($BO67:$DW67,,Z$8-1))+INDEX($BO67:$DW67,,Z$8-1))</f>
        <v>69928</v>
      </c>
      <c r="AA67" s="173">
        <f ca="1">CHOOSE(AA$6,SUMIFS(INDIRECT("EB[" &amp; AA$12 &amp; "]"),EB[indic_nrg],$A66,EB[Nositel],$B67,EB[Výběr],1,EB[unit],"TJ"),INDEX($BO67:$DW67,,AA$4),AA$9/(INDEX(Roky_výhled,,AA$8)-Last_Bil)*(INDEX($BO67:$DW67,,AA$8)-INDEX($D67:$BL67,,$E$1))+INDEX($D67:$BL67,,$E$1),AA$9/(INDEX(Roky_výhled,,AA$8)-INDEX(Roky_výhled,,AA$8-1))*(INDEX($BO67:$DW67,,AA$8)-INDEX($BO67:$DW67,,AA$8-1))+INDEX($BO67:$DW67,,AA$8-1))</f>
        <v>67658</v>
      </c>
      <c r="AB67" s="173">
        <f ca="1">CHOOSE(AB$6,SUMIFS(INDIRECT("EB[" &amp; AB$12 &amp; "]"),EB[indic_nrg],$A66,EB[Nositel],$B67,EB[Výběr],1,EB[unit],"TJ"),INDEX($BO67:$DW67,,AB$4),AB$9/(INDEX(Roky_výhled,,AB$8)-Last_Bil)*(INDEX($BO67:$DW67,,AB$8)-INDEX($D67:$BL67,,$E$1))+INDEX($D67:$BL67,,$E$1),AB$9/(INDEX(Roky_výhled,,AB$8)-INDEX(Roky_výhled,,AB$8-1))*(INDEX($BO67:$DW67,,AB$8)-INDEX($BO67:$DW67,,AB$8-1))+INDEX($BO67:$DW67,,AB$8-1))</f>
        <v>63808</v>
      </c>
      <c r="AC67" s="173">
        <f ca="1">CHOOSE(AC$6,SUMIFS(INDIRECT("EB[" &amp; AC$12 &amp; "]"),EB[indic_nrg],$A66,EB[Nositel],$B67,EB[Výběr],1,EB[unit],"TJ"),INDEX($BO67:$DW67,,AC$4),AC$9/(INDEX(Roky_výhled,,AC$8)-Last_Bil)*(INDEX($BO67:$DW67,,AC$8)-INDEX($D67:$BL67,,$E$1))+INDEX($D67:$BL67,,$E$1),AC$9/(INDEX(Roky_výhled,,AC$8)-INDEX(Roky_výhled,,AC$8-1))*(INDEX($BO67:$DW67,,AC$8)-INDEX($BO67:$DW67,,AC$8-1))+INDEX($BO67:$DW67,,AC$8-1))</f>
        <v>61610</v>
      </c>
      <c r="AD67" s="173">
        <f ca="1">CHOOSE(AD$6,SUMIFS(INDIRECT("EB[" &amp; AD$12 &amp; "]"),EB[indic_nrg],$A66,EB[Nositel],$B67,EB[Výběr],1,EB[unit],"TJ"),INDEX($BO67:$DW67,,AD$4),AD$9/(INDEX(Roky_výhled,,AD$8)-Last_Bil)*(INDEX($BO67:$DW67,,AD$8)-INDEX($D67:$BL67,,$E$1))+INDEX($D67:$BL67,,$E$1),AD$9/(INDEX(Roky_výhled,,AD$8)-INDEX(Roky_výhled,,AD$8-1))*(INDEX($BO67:$DW67,,AD$8)-INDEX($BO67:$DW67,,AD$8-1))+INDEX($BO67:$DW67,,AD$8-1))</f>
        <v>67924</v>
      </c>
      <c r="AE67" s="173">
        <f ca="1">CHOOSE(AE$6,SUMIFS(INDIRECT("EB[" &amp; AE$12 &amp; "]"),EB[indic_nrg],$A66,EB[Nositel],$B67,EB[Výběr],1,EB[unit],"TJ"),INDEX($BO67:$DW67,,AE$4),AE$9/(INDEX(Roky_výhled,,AE$8)-Last_Bil)*(INDEX($BO67:$DW67,,AE$8)-INDEX($D67:$BL67,,$E$1))+INDEX($D67:$BL67,,$E$1),AE$9/(INDEX(Roky_výhled,,AE$8)-INDEX(Roky_výhled,,AE$8-1))*(INDEX($BO67:$DW67,,AE$8)-INDEX($BO67:$DW67,,AE$8-1))+INDEX($BO67:$DW67,,AE$8-1))</f>
        <v>74238</v>
      </c>
      <c r="AF67" s="173">
        <f ca="1">CHOOSE(AF$6,SUMIFS(INDIRECT("EB[" &amp; AF$12 &amp; "]"),EB[indic_nrg],$A66,EB[Nositel],$B67,EB[Výběr],1,EB[unit],"TJ"),INDEX($BO67:$DW67,,AF$4),AF$9/(INDEX(Roky_výhled,,AF$8)-Last_Bil)*(INDEX($BO67:$DW67,,AF$8)-INDEX($D67:$BL67,,$E$1))+INDEX($D67:$BL67,,$E$1),AF$9/(INDEX(Roky_výhled,,AF$8)-INDEX(Roky_výhled,,AF$8-1))*(INDEX($BO67:$DW67,,AF$8)-INDEX($BO67:$DW67,,AF$8-1))+INDEX($BO67:$DW67,,AF$8-1))</f>
        <v>80552</v>
      </c>
      <c r="AG67" s="173">
        <f ca="1">CHOOSE(AG$6,SUMIFS(INDIRECT("EB[" &amp; AG$12 &amp; "]"),EB[indic_nrg],$A66,EB[Nositel],$B67,EB[Výběr],1,EB[unit],"TJ"),INDEX($BO67:$DW67,,AG$4),AG$9/(INDEX(Roky_výhled,,AG$8)-Last_Bil)*(INDEX($BO67:$DW67,,AG$8)-INDEX($D67:$BL67,,$E$1))+INDEX($D67:$BL67,,$E$1),AG$9/(INDEX(Roky_výhled,,AG$8)-INDEX(Roky_výhled,,AG$8-1))*(INDEX($BO67:$DW67,,AG$8)-INDEX($BO67:$DW67,,AG$8-1))+INDEX($BO67:$DW67,,AG$8-1))</f>
        <v>86866</v>
      </c>
      <c r="AH67" s="173">
        <f ca="1">CHOOSE(AH$6,SUMIFS(INDIRECT("EB[" &amp; AH$12 &amp; "]"),EB[indic_nrg],$A66,EB[Nositel],$B67,EB[Výběr],1,EB[unit],"TJ"),INDEX($BO67:$DW67,,AH$4),AH$9/(INDEX(Roky_výhled,,AH$8)-Last_Bil)*(INDEX($BO67:$DW67,,AH$8)-INDEX($D67:$BL67,,$E$1))+INDEX($D67:$BL67,,$E$1),AH$9/(INDEX(Roky_výhled,,AH$8)-INDEX(Roky_výhled,,AH$8-1))*(INDEX($BO67:$DW67,,AH$8)-INDEX($BO67:$DW67,,AH$8-1))+INDEX($BO67:$DW67,,AH$8-1))</f>
        <v>93180</v>
      </c>
      <c r="AI67" s="173">
        <f ca="1">CHOOSE(AI$6,SUMIFS(INDIRECT("EB[" &amp; AI$12 &amp; "]"),EB[indic_nrg],$A66,EB[Nositel],$B67,EB[Výběr],1,EB[unit],"TJ"),INDEX($BO67:$DW67,,AI$4),AI$9/(INDEX(Roky_výhled,,AI$8)-Last_Bil)*(INDEX($BO67:$DW67,,AI$8)-INDEX($D67:$BL67,,$E$1))+INDEX($D67:$BL67,,$E$1),AI$9/(INDEX(Roky_výhled,,AI$8)-INDEX(Roky_výhled,,AI$8-1))*(INDEX($BO67:$DW67,,AI$8)-INDEX($BO67:$DW67,,AI$8-1))+INDEX($BO67:$DW67,,AI$8-1))</f>
        <v>87402</v>
      </c>
      <c r="AJ67" s="173">
        <f ca="1">CHOOSE(AJ$6,SUMIFS(INDIRECT("EB[" &amp; AJ$12 &amp; "]"),EB[indic_nrg],$A66,EB[Nositel],$B67,EB[Výběr],1,EB[unit],"TJ"),INDEX($BO67:$DW67,,AJ$4),AJ$9/(INDEX(Roky_výhled,,AJ$8)-Last_Bil)*(INDEX($BO67:$DW67,,AJ$8)-INDEX($D67:$BL67,,$E$1))+INDEX($D67:$BL67,,$E$1),AJ$9/(INDEX(Roky_výhled,,AJ$8)-INDEX(Roky_výhled,,AJ$8-1))*(INDEX($BO67:$DW67,,AJ$8)-INDEX($BO67:$DW67,,AJ$8-1))+INDEX($BO67:$DW67,,AJ$8-1))</f>
        <v>81624</v>
      </c>
      <c r="AK67" s="173">
        <f ca="1">CHOOSE(AK$6,SUMIFS(INDIRECT("EB[" &amp; AK$12 &amp; "]"),EB[indic_nrg],$A66,EB[Nositel],$B67,EB[Výběr],1,EB[unit],"TJ"),INDEX($BO67:$DW67,,AK$4),AK$9/(INDEX(Roky_výhled,,AK$8)-Last_Bil)*(INDEX($BO67:$DW67,,AK$8)-INDEX($D67:$BL67,,$E$1))+INDEX($D67:$BL67,,$E$1),AK$9/(INDEX(Roky_výhled,,AK$8)-INDEX(Roky_výhled,,AK$8-1))*(INDEX($BO67:$DW67,,AK$8)-INDEX($BO67:$DW67,,AK$8-1))+INDEX($BO67:$DW67,,AK$8-1))</f>
        <v>75846</v>
      </c>
      <c r="AL67" s="173">
        <f ca="1">CHOOSE(AL$6,SUMIFS(INDIRECT("EB[" &amp; AL$12 &amp; "]"),EB[indic_nrg],$A66,EB[Nositel],$B67,EB[Výběr],1,EB[unit],"TJ"),INDEX($BO67:$DW67,,AL$4),AL$9/(INDEX(Roky_výhled,,AL$8)-Last_Bil)*(INDEX($BO67:$DW67,,AL$8)-INDEX($D67:$BL67,,$E$1))+INDEX($D67:$BL67,,$E$1),AL$9/(INDEX(Roky_výhled,,AL$8)-INDEX(Roky_výhled,,AL$8-1))*(INDEX($BO67:$DW67,,AL$8)-INDEX($BO67:$DW67,,AL$8-1))+INDEX($BO67:$DW67,,AL$8-1))</f>
        <v>70068</v>
      </c>
      <c r="AM67" s="173">
        <f ca="1">CHOOSE(AM$6,SUMIFS(INDIRECT("EB[" &amp; AM$12 &amp; "]"),EB[indic_nrg],$A66,EB[Nositel],$B67,EB[Výběr],1,EB[unit],"TJ"),INDEX($BO67:$DW67,,AM$4),AM$9/(INDEX(Roky_výhled,,AM$8)-Last_Bil)*(INDEX($BO67:$DW67,,AM$8)-INDEX($D67:$BL67,,$E$1))+INDEX($D67:$BL67,,$E$1),AM$9/(INDEX(Roky_výhled,,AM$8)-INDEX(Roky_výhled,,AM$8-1))*(INDEX($BO67:$DW67,,AM$8)-INDEX($BO67:$DW67,,AM$8-1))+INDEX($BO67:$DW67,,AM$8-1))</f>
        <v>64289.999999999993</v>
      </c>
      <c r="AN67" s="173">
        <f ca="1">CHOOSE(AN$6,SUMIFS(INDIRECT("EB[" &amp; AN$12 &amp; "]"),EB[indic_nrg],$A66,EB[Nositel],$B67,EB[Výběr],1,EB[unit],"TJ"),INDEX($BO67:$DW67,,AN$4),AN$9/(INDEX(Roky_výhled,,AN$8)-Last_Bil)*(INDEX($BO67:$DW67,,AN$8)-INDEX($D67:$BL67,,$E$1))+INDEX($D67:$BL67,,$E$1),AN$9/(INDEX(Roky_výhled,,AN$8)-INDEX(Roky_výhled,,AN$8-1))*(INDEX($BO67:$DW67,,AN$8)-INDEX($BO67:$DW67,,AN$8-1))+INDEX($BO67:$DW67,,AN$8-1))</f>
        <v>63765.999999999993</v>
      </c>
      <c r="AO67" s="173">
        <f ca="1">CHOOSE(AO$6,SUMIFS(INDIRECT("EB[" &amp; AO$12 &amp; "]"),EB[indic_nrg],$A66,EB[Nositel],$B67,EB[Výběr],1,EB[unit],"TJ"),INDEX($BO67:$DW67,,AO$4),AO$9/(INDEX(Roky_výhled,,AO$8)-Last_Bil)*(INDEX($BO67:$DW67,,AO$8)-INDEX($D67:$BL67,,$E$1))+INDEX($D67:$BL67,,$E$1),AO$9/(INDEX(Roky_výhled,,AO$8)-INDEX(Roky_výhled,,AO$8-1))*(INDEX($BO67:$DW67,,AO$8)-INDEX($BO67:$DW67,,AO$8-1))+INDEX($BO67:$DW67,,AO$8-1))</f>
        <v>63241.999999999993</v>
      </c>
      <c r="AP67" s="173">
        <f ca="1">CHOOSE(AP$6,SUMIFS(INDIRECT("EB[" &amp; AP$12 &amp; "]"),EB[indic_nrg],$A66,EB[Nositel],$B67,EB[Výběr],1,EB[unit],"TJ"),INDEX($BO67:$DW67,,AP$4),AP$9/(INDEX(Roky_výhled,,AP$8)-Last_Bil)*(INDEX($BO67:$DW67,,AP$8)-INDEX($D67:$BL67,,$E$1))+INDEX($D67:$BL67,,$E$1),AP$9/(INDEX(Roky_výhled,,AP$8)-INDEX(Roky_výhled,,AP$8-1))*(INDEX($BO67:$DW67,,AP$8)-INDEX($BO67:$DW67,,AP$8-1))+INDEX($BO67:$DW67,,AP$8-1))</f>
        <v>62718</v>
      </c>
      <c r="AQ67" s="173">
        <f ca="1">CHOOSE(AQ$6,SUMIFS(INDIRECT("EB[" &amp; AQ$12 &amp; "]"),EB[indic_nrg],$A66,EB[Nositel],$B67,EB[Výběr],1,EB[unit],"TJ"),INDEX($BO67:$DW67,,AQ$4),AQ$9/(INDEX(Roky_výhled,,AQ$8)-Last_Bil)*(INDEX($BO67:$DW67,,AQ$8)-INDEX($D67:$BL67,,$E$1))+INDEX($D67:$BL67,,$E$1),AQ$9/(INDEX(Roky_výhled,,AQ$8)-INDEX(Roky_výhled,,AQ$8-1))*(INDEX($BO67:$DW67,,AQ$8)-INDEX($BO67:$DW67,,AQ$8-1))+INDEX($BO67:$DW67,,AQ$8-1))</f>
        <v>62194</v>
      </c>
      <c r="AR67" s="173">
        <f ca="1">CHOOSE(AR$6,SUMIFS(INDIRECT("EB[" &amp; AR$12 &amp; "]"),EB[indic_nrg],$A66,EB[Nositel],$B67,EB[Výběr],1,EB[unit],"TJ"),INDEX($BO67:$DW67,,AR$4),AR$9/(INDEX(Roky_výhled,,AR$8)-Last_Bil)*(INDEX($BO67:$DW67,,AR$8)-INDEX($D67:$BL67,,$E$1))+INDEX($D67:$BL67,,$E$1),AR$9/(INDEX(Roky_výhled,,AR$8)-INDEX(Roky_výhled,,AR$8-1))*(INDEX($BO67:$DW67,,AR$8)-INDEX($BO67:$DW67,,AR$8-1))+INDEX($BO67:$DW67,,AR$8-1))</f>
        <v>61670</v>
      </c>
      <c r="AS67" s="173">
        <f ca="1">CHOOSE(AS$6,SUMIFS(INDIRECT("EB[" &amp; AS$12 &amp; "]"),EB[indic_nrg],$A66,EB[Nositel],$B67,EB[Výběr],1,EB[unit],"TJ"),INDEX($BO67:$DW67,,AS$4),AS$9/(INDEX(Roky_výhled,,AS$8)-Last_Bil)*(INDEX($BO67:$DW67,,AS$8)-INDEX($D67:$BL67,,$E$1))+INDEX($D67:$BL67,,$E$1),AS$9/(INDEX(Roky_výhled,,AS$8)-INDEX(Roky_výhled,,AS$8-1))*(INDEX($BO67:$DW67,,AS$8)-INDEX($BO67:$DW67,,AS$8-1))+INDEX($BO67:$DW67,,AS$8-1))</f>
        <v>66882</v>
      </c>
      <c r="AT67" s="173">
        <f ca="1">CHOOSE(AT$6,SUMIFS(INDIRECT("EB[" &amp; AT$12 &amp; "]"),EB[indic_nrg],$A66,EB[Nositel],$B67,EB[Výběr],1,EB[unit],"TJ"),INDEX($BO67:$DW67,,AT$4),AT$9/(INDEX(Roky_výhled,,AT$8)-Last_Bil)*(INDEX($BO67:$DW67,,AT$8)-INDEX($D67:$BL67,,$E$1))+INDEX($D67:$BL67,,$E$1),AT$9/(INDEX(Roky_výhled,,AT$8)-INDEX(Roky_výhled,,AT$8-1))*(INDEX($BO67:$DW67,,AT$8)-INDEX($BO67:$DW67,,AT$8-1))+INDEX($BO67:$DW67,,AT$8-1))</f>
        <v>72094</v>
      </c>
      <c r="AU67" s="173">
        <f ca="1">CHOOSE(AU$6,SUMIFS(INDIRECT("EB[" &amp; AU$12 &amp; "]"),EB[indic_nrg],$A66,EB[Nositel],$B67,EB[Výběr],1,EB[unit],"TJ"),INDEX($BO67:$DW67,,AU$4),AU$9/(INDEX(Roky_výhled,,AU$8)-Last_Bil)*(INDEX($BO67:$DW67,,AU$8)-INDEX($D67:$BL67,,$E$1))+INDEX($D67:$BL67,,$E$1),AU$9/(INDEX(Roky_výhled,,AU$8)-INDEX(Roky_výhled,,AU$8-1))*(INDEX($BO67:$DW67,,AU$8)-INDEX($BO67:$DW67,,AU$8-1))+INDEX($BO67:$DW67,,AU$8-1))</f>
        <v>77306</v>
      </c>
      <c r="AV67" s="173">
        <f ca="1">CHOOSE(AV$6,SUMIFS(INDIRECT("EB[" &amp; AV$12 &amp; "]"),EB[indic_nrg],$A66,EB[Nositel],$B67,EB[Výběr],1,EB[unit],"TJ"),INDEX($BO67:$DW67,,AV$4),AV$9/(INDEX(Roky_výhled,,AV$8)-Last_Bil)*(INDEX($BO67:$DW67,,AV$8)-INDEX($D67:$BL67,,$E$1))+INDEX($D67:$BL67,,$E$1),AV$9/(INDEX(Roky_výhled,,AV$8)-INDEX(Roky_výhled,,AV$8-1))*(INDEX($BO67:$DW67,,AV$8)-INDEX($BO67:$DW67,,AV$8-1))+INDEX($BO67:$DW67,,AV$8-1))</f>
        <v>82518</v>
      </c>
      <c r="AW67" s="173">
        <f ca="1">CHOOSE(AW$6,SUMIFS(INDIRECT("EB[" &amp; AW$12 &amp; "]"),EB[indic_nrg],$A66,EB[Nositel],$B67,EB[Výběr],1,EB[unit],"TJ"),INDEX($BO67:$DW67,,AW$4),AW$9/(INDEX(Roky_výhled,,AW$8)-Last_Bil)*(INDEX($BO67:$DW67,,AW$8)-INDEX($D67:$BL67,,$E$1))+INDEX($D67:$BL67,,$E$1),AW$9/(INDEX(Roky_výhled,,AW$8)-INDEX(Roky_výhled,,AW$8-1))*(INDEX($BO67:$DW67,,AW$8)-INDEX($BO67:$DW67,,AW$8-1))+INDEX($BO67:$DW67,,AW$8-1))</f>
        <v>87730</v>
      </c>
      <c r="AX67" s="173">
        <f ca="1">CHOOSE(AX$6,SUMIFS(INDIRECT("EB[" &amp; AX$12 &amp; "]"),EB[indic_nrg],$A66,EB[Nositel],$B67,EB[Výběr],1,EB[unit],"TJ"),INDEX($BO67:$DW67,,AX$4),AX$9/(INDEX(Roky_výhled,,AX$8)-Last_Bil)*(INDEX($BO67:$DW67,,AX$8)-INDEX($D67:$BL67,,$E$1))+INDEX($D67:$BL67,,$E$1),AX$9/(INDEX(Roky_výhled,,AX$8)-INDEX(Roky_výhled,,AX$8-1))*(INDEX($BO67:$DW67,,AX$8)-INDEX($BO67:$DW67,,AX$8-1))+INDEX($BO67:$DW67,,AX$8-1))</f>
        <v>85364</v>
      </c>
      <c r="AY67" s="173">
        <f ca="1">CHOOSE(AY$6,SUMIFS(INDIRECT("EB[" &amp; AY$12 &amp; "]"),EB[indic_nrg],$A66,EB[Nositel],$B67,EB[Výběr],1,EB[unit],"TJ"),INDEX($BO67:$DW67,,AY$4),AY$9/(INDEX(Roky_výhled,,AY$8)-Last_Bil)*(INDEX($BO67:$DW67,,AY$8)-INDEX($D67:$BL67,,$E$1))+INDEX($D67:$BL67,,$E$1),AY$9/(INDEX(Roky_výhled,,AY$8)-INDEX(Roky_výhled,,AY$8-1))*(INDEX($BO67:$DW67,,AY$8)-INDEX($BO67:$DW67,,AY$8-1))+INDEX($BO67:$DW67,,AY$8-1))</f>
        <v>82998</v>
      </c>
      <c r="AZ67" s="173">
        <f ca="1">CHOOSE(AZ$6,SUMIFS(INDIRECT("EB[" &amp; AZ$12 &amp; "]"),EB[indic_nrg],$A66,EB[Nositel],$B67,EB[Výběr],1,EB[unit],"TJ"),INDEX($BO67:$DW67,,AZ$4),AZ$9/(INDEX(Roky_výhled,,AZ$8)-Last_Bil)*(INDEX($BO67:$DW67,,AZ$8)-INDEX($D67:$BL67,,$E$1))+INDEX($D67:$BL67,,$E$1),AZ$9/(INDEX(Roky_výhled,,AZ$8)-INDEX(Roky_výhled,,AZ$8-1))*(INDEX($BO67:$DW67,,AZ$8)-INDEX($BO67:$DW67,,AZ$8-1))+INDEX($BO67:$DW67,,AZ$8-1))</f>
        <v>80631.999999999985</v>
      </c>
      <c r="BA67" s="173">
        <f ca="1">CHOOSE(BA$6,SUMIFS(INDIRECT("EB[" &amp; BA$12 &amp; "]"),EB[indic_nrg],$A66,EB[Nositel],$B67,EB[Výběr],1,EB[unit],"TJ"),INDEX($BO67:$DW67,,BA$4),BA$9/(INDEX(Roky_výhled,,BA$8)-Last_Bil)*(INDEX($BO67:$DW67,,BA$8)-INDEX($D67:$BL67,,$E$1))+INDEX($D67:$BL67,,$E$1),BA$9/(INDEX(Roky_výhled,,BA$8)-INDEX(Roky_výhled,,BA$8-1))*(INDEX($BO67:$DW67,,BA$8)-INDEX($BO67:$DW67,,BA$8-1))+INDEX($BO67:$DW67,,BA$8-1))</f>
        <v>78265.999999999985</v>
      </c>
      <c r="BB67" s="173">
        <f ca="1">CHOOSE(BB$6,SUMIFS(INDIRECT("EB[" &amp; BB$12 &amp; "]"),EB[indic_nrg],$A66,EB[Nositel],$B67,EB[Výběr],1,EB[unit],"TJ"),INDEX($BO67:$DW67,,BB$4),BB$9/(INDEX(Roky_výhled,,BB$8)-Last_Bil)*(INDEX($BO67:$DW67,,BB$8)-INDEX($D67:$BL67,,$E$1))+INDEX($D67:$BL67,,$E$1),BB$9/(INDEX(Roky_výhled,,BB$8)-INDEX(Roky_výhled,,BB$8-1))*(INDEX($BO67:$DW67,,BB$8)-INDEX($BO67:$DW67,,BB$8-1))+INDEX($BO67:$DW67,,BB$8-1))</f>
        <v>75899.999999999985</v>
      </c>
      <c r="BC67" s="173">
        <f ca="1">CHOOSE(BC$6,SUMIFS(INDIRECT("EB[" &amp; BC$12 &amp; "]"),EB[indic_nrg],$A66,EB[Nositel],$B67,EB[Výběr],1,EB[unit],"TJ"),INDEX($BO67:$DW67,,BC$4),BC$9/(INDEX(Roky_výhled,,BC$8)-Last_Bil)*(INDEX($BO67:$DW67,,BC$8)-INDEX($D67:$BL67,,$E$1))+INDEX($D67:$BL67,,$E$1),BC$9/(INDEX(Roky_výhled,,BC$8)-INDEX(Roky_výhled,,BC$8-1))*(INDEX($BO67:$DW67,,BC$8)-INDEX($BO67:$DW67,,BC$8-1))+INDEX($BO67:$DW67,,BC$8-1))</f>
        <v>74791.999999999985</v>
      </c>
      <c r="BD67" s="173">
        <f ca="1">CHOOSE(BD$6,SUMIFS(INDIRECT("EB[" &amp; BD$12 &amp; "]"),EB[indic_nrg],$A66,EB[Nositel],$B67,EB[Výběr],1,EB[unit],"TJ"),INDEX($BO67:$DW67,,BD$4),BD$9/(INDEX(Roky_výhled,,BD$8)-Last_Bil)*(INDEX($BO67:$DW67,,BD$8)-INDEX($D67:$BL67,,$E$1))+INDEX($D67:$BL67,,$E$1),BD$9/(INDEX(Roky_výhled,,BD$8)-INDEX(Roky_výhled,,BD$8-1))*(INDEX($BO67:$DW67,,BD$8)-INDEX($BO67:$DW67,,BD$8-1))+INDEX($BO67:$DW67,,BD$8-1))</f>
        <v>73683.999999999985</v>
      </c>
      <c r="BE67" s="173">
        <f ca="1">CHOOSE(BE$6,SUMIFS(INDIRECT("EB[" &amp; BE$12 &amp; "]"),EB[indic_nrg],$A66,EB[Nositel],$B67,EB[Výběr],1,EB[unit],"TJ"),INDEX($BO67:$DW67,,BE$4),BE$9/(INDEX(Roky_výhled,,BE$8)-Last_Bil)*(INDEX($BO67:$DW67,,BE$8)-INDEX($D67:$BL67,,$E$1))+INDEX($D67:$BL67,,$E$1),BE$9/(INDEX(Roky_výhled,,BE$8)-INDEX(Roky_výhled,,BE$8-1))*(INDEX($BO67:$DW67,,BE$8)-INDEX($BO67:$DW67,,BE$8-1))+INDEX($BO67:$DW67,,BE$8-1))</f>
        <v>72576</v>
      </c>
      <c r="BF67" s="173">
        <f ca="1">CHOOSE(BF$6,SUMIFS(INDIRECT("EB[" &amp; BF$12 &amp; "]"),EB[indic_nrg],$A66,EB[Nositel],$B67,EB[Výběr],1,EB[unit],"TJ"),INDEX($BO67:$DW67,,BF$4),BF$9/(INDEX(Roky_výhled,,BF$8)-Last_Bil)*(INDEX($BO67:$DW67,,BF$8)-INDEX($D67:$BL67,,$E$1))+INDEX($D67:$BL67,,$E$1),BF$9/(INDEX(Roky_výhled,,BF$8)-INDEX(Roky_výhled,,BF$8-1))*(INDEX($BO67:$DW67,,BF$8)-INDEX($BO67:$DW67,,BF$8-1))+INDEX($BO67:$DW67,,BF$8-1))</f>
        <v>71468</v>
      </c>
      <c r="BG67" s="173">
        <f ca="1">CHOOSE(BG$6,SUMIFS(INDIRECT("EB[" &amp; BG$12 &amp; "]"),EB[indic_nrg],$A66,EB[Nositel],$B67,EB[Výběr],1,EB[unit],"TJ"),INDEX($BO67:$DW67,,BG$4),BG$9/(INDEX(Roky_výhled,,BG$8)-Last_Bil)*(INDEX($BO67:$DW67,,BG$8)-INDEX($D67:$BL67,,$E$1))+INDEX($D67:$BL67,,$E$1),BG$9/(INDEX(Roky_výhled,,BG$8)-INDEX(Roky_výhled,,BG$8-1))*(INDEX($BO67:$DW67,,BG$8)-INDEX($BO67:$DW67,,BG$8-1))+INDEX($BO67:$DW67,,BG$8-1))</f>
        <v>70360</v>
      </c>
      <c r="BH67" s="173">
        <f ca="1">CHOOSE(BH$6,SUMIFS(INDIRECT("EB[" &amp; BH$12 &amp; "]"),EB[indic_nrg],$A66,EB[Nositel],$B67,EB[Výběr],1,EB[unit],"TJ"),INDEX($BO67:$DW67,,BH$4),BH$9/(INDEX(Roky_výhled,,BH$8)-Last_Bil)*(INDEX($BO67:$DW67,,BH$8)-INDEX($D67:$BL67,,$E$1))+INDEX($D67:$BL67,,$E$1),BH$9/(INDEX(Roky_výhled,,BH$8)-INDEX(Roky_výhled,,BH$8-1))*(INDEX($BO67:$DW67,,BH$8)-INDEX($BO67:$DW67,,BH$8-1))+INDEX($BO67:$DW67,,BH$8-1))</f>
        <v>70366</v>
      </c>
      <c r="BI67" s="173">
        <f ca="1">CHOOSE(BI$6,SUMIFS(INDIRECT("EB[" &amp; BI$12 &amp; "]"),EB[indic_nrg],$A66,EB[Nositel],$B67,EB[Výběr],1,EB[unit],"TJ"),INDEX($BO67:$DW67,,BI$4),BI$9/(INDEX(Roky_výhled,,BI$8)-Last_Bil)*(INDEX($BO67:$DW67,,BI$8)-INDEX($D67:$BL67,,$E$1))+INDEX($D67:$BL67,,$E$1),BI$9/(INDEX(Roky_výhled,,BI$8)-INDEX(Roky_výhled,,BI$8-1))*(INDEX($BO67:$DW67,,BI$8)-INDEX($BO67:$DW67,,BI$8-1))+INDEX($BO67:$DW67,,BI$8-1))</f>
        <v>70372</v>
      </c>
      <c r="BJ67" s="173">
        <f ca="1">CHOOSE(BJ$6,SUMIFS(INDIRECT("EB[" &amp; BJ$12 &amp; "]"),EB[indic_nrg],$A66,EB[Nositel],$B67,EB[Výběr],1,EB[unit],"TJ"),INDEX($BO67:$DW67,,BJ$4),BJ$9/(INDEX(Roky_výhled,,BJ$8)-Last_Bil)*(INDEX($BO67:$DW67,,BJ$8)-INDEX($D67:$BL67,,$E$1))+INDEX($D67:$BL67,,$E$1),BJ$9/(INDEX(Roky_výhled,,BJ$8)-INDEX(Roky_výhled,,BJ$8-1))*(INDEX($BO67:$DW67,,BJ$8)-INDEX($BO67:$DW67,,BJ$8-1))+INDEX($BO67:$DW67,,BJ$8-1))</f>
        <v>70377.999999999985</v>
      </c>
      <c r="BK67" s="173">
        <f ca="1">CHOOSE(BK$6,SUMIFS(INDIRECT("EB[" &amp; BK$12 &amp; "]"),EB[indic_nrg],$A66,EB[Nositel],$B67,EB[Výběr],1,EB[unit],"TJ"),INDEX($BO67:$DW67,,BK$4),BK$9/(INDEX(Roky_výhled,,BK$8)-Last_Bil)*(INDEX($BO67:$DW67,,BK$8)-INDEX($D67:$BL67,,$E$1))+INDEX($D67:$BL67,,$E$1),BK$9/(INDEX(Roky_výhled,,BK$8)-INDEX(Roky_výhled,,BK$8-1))*(INDEX($BO67:$DW67,,BK$8)-INDEX($BO67:$DW67,,BK$8-1))+INDEX($BO67:$DW67,,BK$8-1))</f>
        <v>70383.999999999985</v>
      </c>
      <c r="BL67" s="174">
        <f ca="1">CHOOSE(BL$6,SUMIFS(INDIRECT("EB[" &amp; BL$12 &amp; "]"),EB[indic_nrg],$A66,EB[Nositel],$B67,EB[Výběr],1,EB[unit],"TJ"),INDEX($BO67:$DW67,,BL$4),BL$9/(INDEX(Roky_výhled,,BL$8)-Last_Bil)*(INDEX($BO67:$DW67,,BL$8)-INDEX($D67:$BL67,,$E$1))+INDEX($D67:$BL67,,$E$1),BL$9/(INDEX(Roky_výhled,,BL$8)-INDEX(Roky_výhled,,BL$8-1))*(INDEX($BO67:$DW67,,BL$8)-INDEX($BO67:$DW67,,BL$8-1))+INDEX($BO67:$DW67,,BL$8-1))</f>
        <v>70389.999999999985</v>
      </c>
      <c r="BM67"/>
      <c r="BN67" s="220" t="str">
        <f t="shared" ref="BN67:BN81" si="214">C67</f>
        <v>Tuhá paliva</v>
      </c>
      <c r="BO67" s="282">
        <v>92589.999999999985</v>
      </c>
      <c r="BP67" s="283">
        <v>96450</v>
      </c>
      <c r="BQ67" s="283">
        <v>93180</v>
      </c>
      <c r="BR67" s="283">
        <v>64289.999999999993</v>
      </c>
      <c r="BS67" s="283">
        <v>61670</v>
      </c>
      <c r="BT67" s="283">
        <v>87730</v>
      </c>
      <c r="BU67" s="283">
        <v>75899.999999999985</v>
      </c>
      <c r="BV67" s="283">
        <v>70360</v>
      </c>
      <c r="BW67" s="283">
        <v>70389.999999999985</v>
      </c>
      <c r="BX67" s="283">
        <v>76789.999999999985</v>
      </c>
      <c r="BY67" s="284">
        <v>76050</v>
      </c>
      <c r="BZ67" s="281"/>
      <c r="CA67" s="281"/>
      <c r="CB67" s="281"/>
      <c r="CC67" s="281"/>
      <c r="CD67" s="281"/>
      <c r="CE67" s="281"/>
      <c r="CF67" s="281"/>
      <c r="CG67" s="281"/>
      <c r="CH67" s="281"/>
      <c r="CI67" s="281"/>
      <c r="CJ67" s="281"/>
      <c r="CK67" s="281"/>
      <c r="CL67" s="281"/>
      <c r="CM67" s="281"/>
      <c r="CN67" s="281"/>
      <c r="CO67" s="281"/>
      <c r="CP67" s="281"/>
      <c r="CQ67" s="281"/>
      <c r="CR67" s="281"/>
      <c r="CS67" s="281"/>
      <c r="CT67" s="281"/>
      <c r="CU67" s="281"/>
      <c r="CV67" s="281"/>
      <c r="CW67" s="281"/>
      <c r="CX67" s="281"/>
      <c r="CY67" s="281"/>
      <c r="CZ67" s="281"/>
      <c r="DA67" s="281"/>
      <c r="DB67" s="281"/>
      <c r="DC67" s="281"/>
      <c r="DD67" s="281"/>
      <c r="DE67" s="281"/>
      <c r="DF67" s="281"/>
      <c r="DG67" s="281"/>
      <c r="DH67" s="281"/>
      <c r="DI67" s="281"/>
      <c r="DJ67" s="281"/>
      <c r="DK67" s="281"/>
      <c r="DL67" s="281"/>
      <c r="DM67" s="281"/>
      <c r="DN67" s="281"/>
      <c r="DO67" s="281"/>
      <c r="DP67" s="281"/>
      <c r="DQ67" s="281"/>
      <c r="DR67" s="281"/>
      <c r="DS67" s="281"/>
      <c r="DT67" s="281"/>
      <c r="DU67" s="281"/>
      <c r="DV67" s="281"/>
      <c r="DW67" s="281"/>
    </row>
    <row r="68" spans="1:127" s="196" customFormat="1" x14ac:dyDescent="0.25">
      <c r="A68" s="196" t="str">
        <f t="shared" ref="A68:A80" si="215">A67</f>
        <v>B_101800</v>
      </c>
      <c r="B68" t="s">
        <v>3129</v>
      </c>
      <c r="C68" s="179" t="str">
        <f t="shared" si="213"/>
        <v>Kapalná paliva</v>
      </c>
      <c r="D68" s="215">
        <f ca="1">CHOOSE(D$6,SUMIFS(INDIRECT("EB[" &amp; D$12 &amp; "]"),EB[indic_nrg],$A67,EB[Nositel],$B68,EB[Výběr],1,EB[unit],"TJ"),INDEX($BO68:$DW68,,D$4),D$9/(INDEX(Roky_výhled,,D$8)-Last_Bil)*(INDEX($BO68:$DW68,,D$8)-INDEX($D68:$BL68,,$E$1))+INDEX($D68:$BL68,,$E$1),D$9/(INDEX(Roky_výhled,,D$8)-INDEX(Roky_výhled,,D$8-1))*(INDEX($BO68:$DW68,,D$8)-INDEX($BO68:$DW68,,D$8-1))+INDEX($BO68:$DW68,,D$8-1))</f>
        <v>120972</v>
      </c>
      <c r="E68" s="173">
        <f ca="1">CHOOSE(E$6,SUMIFS(INDIRECT("EB[" &amp; E$12 &amp; "]"),EB[indic_nrg],$A67,EB[Nositel],$B68,EB[Výběr],1,EB[unit],"TJ"),INDEX($BO68:$DW68,,E$4),E$9/(INDEX(Roky_výhled,,E$8)-Last_Bil)*(INDEX($BO68:$DW68,,E$8)-INDEX($D68:$BL68,,$E$1))+INDEX($D68:$BL68,,$E$1),E$9/(INDEX(Roky_výhled,,E$8)-INDEX(Roky_výhled,,E$8-1))*(INDEX($BO68:$DW68,,E$8)-INDEX($BO68:$DW68,,E$8-1))+INDEX($BO68:$DW68,,E$8-1))</f>
        <v>98568</v>
      </c>
      <c r="F68" s="173">
        <f ca="1">CHOOSE(F$6,SUMIFS(INDIRECT("EB[" &amp; F$12 &amp; "]"),EB[indic_nrg],$A67,EB[Nositel],$B68,EB[Výběr],1,EB[unit],"TJ"),INDEX($BO68:$DW68,,F$4),F$9/(INDEX(Roky_výhled,,F$8)-Last_Bil)*(INDEX($BO68:$DW68,,F$8)-INDEX($D68:$BL68,,$E$1))+INDEX($D68:$BL68,,$E$1),F$9/(INDEX(Roky_výhled,,F$8)-INDEX(Roky_výhled,,F$8-1))*(INDEX($BO68:$DW68,,F$8)-INDEX($BO68:$DW68,,F$8-1))+INDEX($BO68:$DW68,,F$8-1))</f>
        <v>105216</v>
      </c>
      <c r="G68" s="173">
        <f ca="1">CHOOSE(G$6,SUMIFS(INDIRECT("EB[" &amp; G$12 &amp; "]"),EB[indic_nrg],$A67,EB[Nositel],$B68,EB[Výběr],1,EB[unit],"TJ"),INDEX($BO68:$DW68,,G$4),G$9/(INDEX(Roky_výhled,,G$8)-Last_Bil)*(INDEX($BO68:$DW68,,G$8)-INDEX($D68:$BL68,,$E$1))+INDEX($D68:$BL68,,$E$1),G$9/(INDEX(Roky_výhled,,G$8)-INDEX(Roky_výhled,,G$8-1))*(INDEX($BO68:$DW68,,G$8)-INDEX($BO68:$DW68,,G$8-1))+INDEX($BO68:$DW68,,G$8-1))</f>
        <v>93902</v>
      </c>
      <c r="H68" s="173">
        <f ca="1">CHOOSE(H$6,SUMIFS(INDIRECT("EB[" &amp; H$12 &amp; "]"),EB[indic_nrg],$A67,EB[Nositel],$B68,EB[Výběr],1,EB[unit],"TJ"),INDEX($BO68:$DW68,,H$4),H$9/(INDEX(Roky_výhled,,H$8)-Last_Bil)*(INDEX($BO68:$DW68,,H$8)-INDEX($D68:$BL68,,$E$1))+INDEX($D68:$BL68,,$E$1),H$9/(INDEX(Roky_výhled,,H$8)-INDEX(Roky_výhled,,H$8-1))*(INDEX($BO68:$DW68,,H$8)-INDEX($BO68:$DW68,,H$8-1))+INDEX($BO68:$DW68,,H$8-1))</f>
        <v>74361</v>
      </c>
      <c r="I68" s="173">
        <f ca="1">CHOOSE(I$6,SUMIFS(INDIRECT("EB[" &amp; I$12 &amp; "]"),EB[indic_nrg],$A67,EB[Nositel],$B68,EB[Výběr],1,EB[unit],"TJ"),INDEX($BO68:$DW68,,I$4),I$9/(INDEX(Roky_výhled,,I$8)-Last_Bil)*(INDEX($BO68:$DW68,,I$8)-INDEX($D68:$BL68,,$E$1))+INDEX($D68:$BL68,,$E$1),I$9/(INDEX(Roky_výhled,,I$8)-INDEX(Roky_výhled,,I$8-1))*(INDEX($BO68:$DW68,,I$8)-INDEX($BO68:$DW68,,I$8-1))+INDEX($BO68:$DW68,,I$8-1))</f>
        <v>62916</v>
      </c>
      <c r="J68" s="173">
        <f ca="1">CHOOSE(J$6,SUMIFS(INDIRECT("EB[" &amp; J$12 &amp; "]"),EB[indic_nrg],$A67,EB[Nositel],$B68,EB[Výběr],1,EB[unit],"TJ"),INDEX($BO68:$DW68,,J$4),J$9/(INDEX(Roky_výhled,,J$8)-Last_Bil)*(INDEX($BO68:$DW68,,J$8)-INDEX($D68:$BL68,,$E$1))+INDEX($D68:$BL68,,$E$1),J$9/(INDEX(Roky_výhled,,J$8)-INDEX(Roky_výhled,,J$8-1))*(INDEX($BO68:$DW68,,J$8)-INDEX($BO68:$DW68,,J$8-1))+INDEX($BO68:$DW68,,J$8-1))</f>
        <v>41300</v>
      </c>
      <c r="K68" s="173">
        <f ca="1">CHOOSE(K$6,SUMIFS(INDIRECT("EB[" &amp; K$12 &amp; "]"),EB[indic_nrg],$A67,EB[Nositel],$B68,EB[Výběr],1,EB[unit],"TJ"),INDEX($BO68:$DW68,,K$4),K$9/(INDEX(Roky_výhled,,K$8)-Last_Bil)*(INDEX($BO68:$DW68,,K$8)-INDEX($D68:$BL68,,$E$1))+INDEX($D68:$BL68,,$E$1),K$9/(INDEX(Roky_výhled,,K$8)-INDEX(Roky_výhled,,K$8-1))*(INDEX($BO68:$DW68,,K$8)-INDEX($BO68:$DW68,,K$8-1))+INDEX($BO68:$DW68,,K$8-1))</f>
        <v>43932</v>
      </c>
      <c r="L68" s="173">
        <f ca="1">CHOOSE(L$6,SUMIFS(INDIRECT("EB[" &amp; L$12 &amp; "]"),EB[indic_nrg],$A67,EB[Nositel],$B68,EB[Výběr],1,EB[unit],"TJ"),INDEX($BO68:$DW68,,L$4),L$9/(INDEX(Roky_výhled,,L$8)-Last_Bil)*(INDEX($BO68:$DW68,,L$8)-INDEX($D68:$BL68,,$E$1))+INDEX($D68:$BL68,,$E$1),L$9/(INDEX(Roky_výhled,,L$8)-INDEX(Roky_výhled,,L$8-1))*(INDEX($BO68:$DW68,,L$8)-INDEX($BO68:$DW68,,L$8-1))+INDEX($BO68:$DW68,,L$8-1))</f>
        <v>57670</v>
      </c>
      <c r="M68" s="173">
        <f ca="1">CHOOSE(M$6,SUMIFS(INDIRECT("EB[" &amp; M$12 &amp; "]"),EB[indic_nrg],$A67,EB[Nositel],$B68,EB[Výběr],1,EB[unit],"TJ"),INDEX($BO68:$DW68,,M$4),M$9/(INDEX(Roky_výhled,,M$8)-Last_Bil)*(INDEX($BO68:$DW68,,M$8)-INDEX($D68:$BL68,,$E$1))+INDEX($D68:$BL68,,$E$1),M$9/(INDEX(Roky_výhled,,M$8)-INDEX(Roky_výhled,,M$8-1))*(INDEX($BO68:$DW68,,M$8)-INDEX($BO68:$DW68,,M$8-1))+INDEX($BO68:$DW68,,M$8-1))</f>
        <v>33700</v>
      </c>
      <c r="N68" s="173">
        <f ca="1">CHOOSE(N$6,SUMIFS(INDIRECT("EB[" &amp; N$12 &amp; "]"),EB[indic_nrg],$A67,EB[Nositel],$B68,EB[Výběr],1,EB[unit],"TJ"),INDEX($BO68:$DW68,,N$4),N$9/(INDEX(Roky_výhled,,N$8)-Last_Bil)*(INDEX($BO68:$DW68,,N$8)-INDEX($D68:$BL68,,$E$1))+INDEX($D68:$BL68,,$E$1),N$9/(INDEX(Roky_výhled,,N$8)-INDEX(Roky_výhled,,N$8-1))*(INDEX($BO68:$DW68,,N$8)-INDEX($BO68:$DW68,,N$8-1))+INDEX($BO68:$DW68,,N$8-1))</f>
        <v>28518</v>
      </c>
      <c r="O68" s="173">
        <f ca="1">CHOOSE(O$6,SUMIFS(INDIRECT("EB[" &amp; O$12 &amp; "]"),EB[indic_nrg],$A67,EB[Nositel],$B68,EB[Výběr],1,EB[unit],"TJ"),INDEX($BO68:$DW68,,O$4),O$9/(INDEX(Roky_výhled,,O$8)-Last_Bil)*(INDEX($BO68:$DW68,,O$8)-INDEX($D68:$BL68,,$E$1))+INDEX($D68:$BL68,,$E$1),O$9/(INDEX(Roky_výhled,,O$8)-INDEX(Roky_výhled,,O$8-1))*(INDEX($BO68:$DW68,,O$8)-INDEX($BO68:$DW68,,O$8-1))+INDEX($BO68:$DW68,,O$8-1))</f>
        <v>29433</v>
      </c>
      <c r="P68" s="173">
        <f ca="1">CHOOSE(P$6,SUMIFS(INDIRECT("EB[" &amp; P$12 &amp; "]"),EB[indic_nrg],$A67,EB[Nositel],$B68,EB[Výběr],1,EB[unit],"TJ"),INDEX($BO68:$DW68,,P$4),P$9/(INDEX(Roky_výhled,,P$8)-Last_Bil)*(INDEX($BO68:$DW68,,P$8)-INDEX($D68:$BL68,,$E$1))+INDEX($D68:$BL68,,$E$1),P$9/(INDEX(Roky_výhled,,P$8)-INDEX(Roky_výhled,,P$8-1))*(INDEX($BO68:$DW68,,P$8)-INDEX($BO68:$DW68,,P$8-1))+INDEX($BO68:$DW68,,P$8-1))</f>
        <v>26122</v>
      </c>
      <c r="Q68" s="173">
        <f ca="1">CHOOSE(Q$6,SUMIFS(INDIRECT("EB[" &amp; Q$12 &amp; "]"),EB[indic_nrg],$A67,EB[Nositel],$B68,EB[Výběr],1,EB[unit],"TJ"),INDEX($BO68:$DW68,,Q$4),Q$9/(INDEX(Roky_výhled,,Q$8)-Last_Bil)*(INDEX($BO68:$DW68,,Q$8)-INDEX($D68:$BL68,,$E$1))+INDEX($D68:$BL68,,$E$1),Q$9/(INDEX(Roky_výhled,,Q$8)-INDEX(Roky_výhled,,Q$8-1))*(INDEX($BO68:$DW68,,Q$8)-INDEX($BO68:$DW68,,Q$8-1))+INDEX($BO68:$DW68,,Q$8-1))</f>
        <v>22317</v>
      </c>
      <c r="R68" s="173">
        <f ca="1">CHOOSE(R$6,SUMIFS(INDIRECT("EB[" &amp; R$12 &amp; "]"),EB[indic_nrg],$A67,EB[Nositel],$B68,EB[Výběr],1,EB[unit],"TJ"),INDEX($BO68:$DW68,,R$4),R$9/(INDEX(Roky_výhled,,R$8)-Last_Bil)*(INDEX($BO68:$DW68,,R$8)-INDEX($D68:$BL68,,$E$1))+INDEX($D68:$BL68,,$E$1),R$9/(INDEX(Roky_výhled,,R$8)-INDEX(Roky_výhled,,R$8-1))*(INDEX($BO68:$DW68,,R$8)-INDEX($BO68:$DW68,,R$8-1))+INDEX($BO68:$DW68,,R$8-1))</f>
        <v>30940</v>
      </c>
      <c r="S68" s="173">
        <f ca="1">CHOOSE(S$6,SUMIFS(INDIRECT("EB[" &amp; S$12 &amp; "]"),EB[indic_nrg],$A67,EB[Nositel],$B68,EB[Výběr],1,EB[unit],"TJ"),INDEX($BO68:$DW68,,S$4),S$9/(INDEX(Roky_výhled,,S$8)-Last_Bil)*(INDEX($BO68:$DW68,,S$8)-INDEX($D68:$BL68,,$E$1))+INDEX($D68:$BL68,,$E$1),S$9/(INDEX(Roky_výhled,,S$8)-INDEX(Roky_výhled,,S$8-1))*(INDEX($BO68:$DW68,,S$8)-INDEX($BO68:$DW68,,S$8-1))+INDEX($BO68:$DW68,,S$8-1))</f>
        <v>22803</v>
      </c>
      <c r="T68" s="173">
        <f ca="1">CHOOSE(T$6,SUMIFS(INDIRECT("EB[" &amp; T$12 &amp; "]"),EB[indic_nrg],$A67,EB[Nositel],$B68,EB[Výběr],1,EB[unit],"TJ"),INDEX($BO68:$DW68,,T$4),T$9/(INDEX(Roky_výhled,,T$8)-Last_Bil)*(INDEX($BO68:$DW68,,T$8)-INDEX($D68:$BL68,,$E$1))+INDEX($D68:$BL68,,$E$1),T$9/(INDEX(Roky_výhled,,T$8)-INDEX(Roky_výhled,,T$8-1))*(INDEX($BO68:$DW68,,T$8)-INDEX($BO68:$DW68,,T$8-1))+INDEX($BO68:$DW68,,T$8-1))</f>
        <v>17362</v>
      </c>
      <c r="U68" s="173">
        <f ca="1">CHOOSE(U$6,SUMIFS(INDIRECT("EB[" &amp; U$12 &amp; "]"),EB[indic_nrg],$A67,EB[Nositel],$B68,EB[Výběr],1,EB[unit],"TJ"),INDEX($BO68:$DW68,,U$4),U$9/(INDEX(Roky_výhled,,U$8)-Last_Bil)*(INDEX($BO68:$DW68,,U$8)-INDEX($D68:$BL68,,$E$1))+INDEX($D68:$BL68,,$E$1),U$9/(INDEX(Roky_výhled,,U$8)-INDEX(Roky_výhled,,U$8-1))*(INDEX($BO68:$DW68,,U$8)-INDEX($BO68:$DW68,,U$8-1))+INDEX($BO68:$DW68,,U$8-1))</f>
        <v>17529</v>
      </c>
      <c r="V68" s="173">
        <f ca="1">CHOOSE(V$6,SUMIFS(INDIRECT("EB[" &amp; V$12 &amp; "]"),EB[indic_nrg],$A67,EB[Nositel],$B68,EB[Výběr],1,EB[unit],"TJ"),INDEX($BO68:$DW68,,V$4),V$9/(INDEX(Roky_výhled,,V$8)-Last_Bil)*(INDEX($BO68:$DW68,,V$8)-INDEX($D68:$BL68,,$E$1))+INDEX($D68:$BL68,,$E$1),V$9/(INDEX(Roky_výhled,,V$8)-INDEX(Roky_výhled,,V$8-1))*(INDEX($BO68:$DW68,,V$8)-INDEX($BO68:$DW68,,V$8-1))+INDEX($BO68:$DW68,,V$8-1))</f>
        <v>15544</v>
      </c>
      <c r="W68" s="173">
        <f ca="1">CHOOSE(W$6,SUMIFS(INDIRECT("EB[" &amp; W$12 &amp; "]"),EB[indic_nrg],$A67,EB[Nositel],$B68,EB[Výběr],1,EB[unit],"TJ"),INDEX($BO68:$DW68,,W$4),W$9/(INDEX(Roky_výhled,,W$8)-Last_Bil)*(INDEX($BO68:$DW68,,W$8)-INDEX($D68:$BL68,,$E$1))+INDEX($D68:$BL68,,$E$1),W$9/(INDEX(Roky_výhled,,W$8)-INDEX(Roky_výhled,,W$8-1))*(INDEX($BO68:$DW68,,W$8)-INDEX($BO68:$DW68,,W$8-1))+INDEX($BO68:$DW68,,W$8-1))</f>
        <v>15274</v>
      </c>
      <c r="X68" s="173">
        <f ca="1">CHOOSE(X$6,SUMIFS(INDIRECT("EB[" &amp; X$12 &amp; "]"),EB[indic_nrg],$A67,EB[Nositel],$B68,EB[Výběr],1,EB[unit],"TJ"),INDEX($BO68:$DW68,,X$4),X$9/(INDEX(Roky_výhled,,X$8)-Last_Bil)*(INDEX($BO68:$DW68,,X$8)-INDEX($D68:$BL68,,$E$1))+INDEX($D68:$BL68,,$E$1),X$9/(INDEX(Roky_výhled,,X$8)-INDEX(Roky_výhled,,X$8-1))*(INDEX($BO68:$DW68,,X$8)-INDEX($BO68:$DW68,,X$8-1))+INDEX($BO68:$DW68,,X$8-1))</f>
        <v>16876</v>
      </c>
      <c r="Y68" s="173">
        <f ca="1">CHOOSE(Y$6,SUMIFS(INDIRECT("EB[" &amp; Y$12 &amp; "]"),EB[indic_nrg],$A67,EB[Nositel],$B68,EB[Výběr],1,EB[unit],"TJ"),INDEX($BO68:$DW68,,Y$4),Y$9/(INDEX(Roky_výhled,,Y$8)-Last_Bil)*(INDEX($BO68:$DW68,,Y$8)-INDEX($D68:$BL68,,$E$1))+INDEX($D68:$BL68,,$E$1),Y$9/(INDEX(Roky_výhled,,Y$8)-INDEX(Roky_výhled,,Y$8-1))*(INDEX($BO68:$DW68,,Y$8)-INDEX($BO68:$DW68,,Y$8-1))+INDEX($BO68:$DW68,,Y$8-1))</f>
        <v>14437</v>
      </c>
      <c r="Z68" s="173">
        <f ca="1">CHOOSE(Z$6,SUMIFS(INDIRECT("EB[" &amp; Z$12 &amp; "]"),EB[indic_nrg],$A67,EB[Nositel],$B68,EB[Výběr],1,EB[unit],"TJ"),INDEX($BO68:$DW68,,Z$4),Z$9/(INDEX(Roky_výhled,,Z$8)-Last_Bil)*(INDEX($BO68:$DW68,,Z$8)-INDEX($D68:$BL68,,$E$1))+INDEX($D68:$BL68,,$E$1),Z$9/(INDEX(Roky_výhled,,Z$8)-INDEX(Roky_výhled,,Z$8-1))*(INDEX($BO68:$DW68,,Z$8)-INDEX($BO68:$DW68,,Z$8-1))+INDEX($BO68:$DW68,,Z$8-1))</f>
        <v>12975</v>
      </c>
      <c r="AA68" s="173">
        <f ca="1">CHOOSE(AA$6,SUMIFS(INDIRECT("EB[" &amp; AA$12 &amp; "]"),EB[indic_nrg],$A67,EB[Nositel],$B68,EB[Výběr],1,EB[unit],"TJ"),INDEX($BO68:$DW68,,AA$4),AA$9/(INDEX(Roky_výhled,,AA$8)-Last_Bil)*(INDEX($BO68:$DW68,,AA$8)-INDEX($D68:$BL68,,$E$1))+INDEX($D68:$BL68,,$E$1),AA$9/(INDEX(Roky_výhled,,AA$8)-INDEX(Roky_výhled,,AA$8-1))*(INDEX($BO68:$DW68,,AA$8)-INDEX($BO68:$DW68,,AA$8-1))+INDEX($BO68:$DW68,,AA$8-1))</f>
        <v>8809</v>
      </c>
      <c r="AB68" s="173">
        <f ca="1">CHOOSE(AB$6,SUMIFS(INDIRECT("EB[" &amp; AB$12 &amp; "]"),EB[indic_nrg],$A67,EB[Nositel],$B68,EB[Výběr],1,EB[unit],"TJ"),INDEX($BO68:$DW68,,AB$4),AB$9/(INDEX(Roky_výhled,,AB$8)-Last_Bil)*(INDEX($BO68:$DW68,,AB$8)-INDEX($D68:$BL68,,$E$1))+INDEX($D68:$BL68,,$E$1),AB$9/(INDEX(Roky_výhled,,AB$8)-INDEX(Roky_výhled,,AB$8-1))*(INDEX($BO68:$DW68,,AB$8)-INDEX($BO68:$DW68,,AB$8-1))+INDEX($BO68:$DW68,,AB$8-1))</f>
        <v>12604</v>
      </c>
      <c r="AC68" s="173">
        <f ca="1">CHOOSE(AC$6,SUMIFS(INDIRECT("EB[" &amp; AC$12 &amp; "]"),EB[indic_nrg],$A67,EB[Nositel],$B68,EB[Výběr],1,EB[unit],"TJ"),INDEX($BO68:$DW68,,AC$4),AC$9/(INDEX(Roky_výhled,,AC$8)-Last_Bil)*(INDEX($BO68:$DW68,,AC$8)-INDEX($D68:$BL68,,$E$1))+INDEX($D68:$BL68,,$E$1),AC$9/(INDEX(Roky_výhled,,AC$8)-INDEX(Roky_výhled,,AC$8-1))*(INDEX($BO68:$DW68,,AC$8)-INDEX($BO68:$DW68,,AC$8-1))+INDEX($BO68:$DW68,,AC$8-1))</f>
        <v>12854</v>
      </c>
      <c r="AD68" s="173">
        <f ca="1">CHOOSE(AD$6,SUMIFS(INDIRECT("EB[" &amp; AD$12 &amp; "]"),EB[indic_nrg],$A67,EB[Nositel],$B68,EB[Výběr],1,EB[unit],"TJ"),INDEX($BO68:$DW68,,AD$4),AD$9/(INDEX(Roky_výhled,,AD$8)-Last_Bil)*(INDEX($BO68:$DW68,,AD$8)-INDEX($D68:$BL68,,$E$1))+INDEX($D68:$BL68,,$E$1),AD$9/(INDEX(Roky_výhled,,AD$8)-INDEX(Roky_výhled,,AD$8-1))*(INDEX($BO68:$DW68,,AD$8)-INDEX($BO68:$DW68,,AD$8-1))+INDEX($BO68:$DW68,,AD$8-1))</f>
        <v>12287.2</v>
      </c>
      <c r="AE68" s="173">
        <f ca="1">CHOOSE(AE$6,SUMIFS(INDIRECT("EB[" &amp; AE$12 &amp; "]"),EB[indic_nrg],$A67,EB[Nositel],$B68,EB[Výběr],1,EB[unit],"TJ"),INDEX($BO68:$DW68,,AE$4),AE$9/(INDEX(Roky_výhled,,AE$8)-Last_Bil)*(INDEX($BO68:$DW68,,AE$8)-INDEX($D68:$BL68,,$E$1))+INDEX($D68:$BL68,,$E$1),AE$9/(INDEX(Roky_výhled,,AE$8)-INDEX(Roky_výhled,,AE$8-1))*(INDEX($BO68:$DW68,,AE$8)-INDEX($BO68:$DW68,,AE$8-1))+INDEX($BO68:$DW68,,AE$8-1))</f>
        <v>11720.4</v>
      </c>
      <c r="AF68" s="173">
        <f ca="1">CHOOSE(AF$6,SUMIFS(INDIRECT("EB[" &amp; AF$12 &amp; "]"),EB[indic_nrg],$A67,EB[Nositel],$B68,EB[Výběr],1,EB[unit],"TJ"),INDEX($BO68:$DW68,,AF$4),AF$9/(INDEX(Roky_výhled,,AF$8)-Last_Bil)*(INDEX($BO68:$DW68,,AF$8)-INDEX($D68:$BL68,,$E$1))+INDEX($D68:$BL68,,$E$1),AF$9/(INDEX(Roky_výhled,,AF$8)-INDEX(Roky_výhled,,AF$8-1))*(INDEX($BO68:$DW68,,AF$8)-INDEX($BO68:$DW68,,AF$8-1))+INDEX($BO68:$DW68,,AF$8-1))</f>
        <v>11153.6</v>
      </c>
      <c r="AG68" s="173">
        <f ca="1">CHOOSE(AG$6,SUMIFS(INDIRECT("EB[" &amp; AG$12 &amp; "]"),EB[indic_nrg],$A67,EB[Nositel],$B68,EB[Výběr],1,EB[unit],"TJ"),INDEX($BO68:$DW68,,AG$4),AG$9/(INDEX(Roky_výhled,,AG$8)-Last_Bil)*(INDEX($BO68:$DW68,,AG$8)-INDEX($D68:$BL68,,$E$1))+INDEX($D68:$BL68,,$E$1),AG$9/(INDEX(Roky_výhled,,AG$8)-INDEX(Roky_výhled,,AG$8-1))*(INDEX($BO68:$DW68,,AG$8)-INDEX($BO68:$DW68,,AG$8-1))+INDEX($BO68:$DW68,,AG$8-1))</f>
        <v>10586.8</v>
      </c>
      <c r="AH68" s="173">
        <f ca="1">CHOOSE(AH$6,SUMIFS(INDIRECT("EB[" &amp; AH$12 &amp; "]"),EB[indic_nrg],$A67,EB[Nositel],$B68,EB[Výběr],1,EB[unit],"TJ"),INDEX($BO68:$DW68,,AH$4),AH$9/(INDEX(Roky_výhled,,AH$8)-Last_Bil)*(INDEX($BO68:$DW68,,AH$8)-INDEX($D68:$BL68,,$E$1))+INDEX($D68:$BL68,,$E$1),AH$9/(INDEX(Roky_výhled,,AH$8)-INDEX(Roky_výhled,,AH$8-1))*(INDEX($BO68:$DW68,,AH$8)-INDEX($BO68:$DW68,,AH$8-1))+INDEX($BO68:$DW68,,AH$8-1))</f>
        <v>10020</v>
      </c>
      <c r="AI68" s="173">
        <f ca="1">CHOOSE(AI$6,SUMIFS(INDIRECT("EB[" &amp; AI$12 &amp; "]"),EB[indic_nrg],$A67,EB[Nositel],$B68,EB[Výběr],1,EB[unit],"TJ"),INDEX($BO68:$DW68,,AI$4),AI$9/(INDEX(Roky_výhled,,AI$8)-Last_Bil)*(INDEX($BO68:$DW68,,AI$8)-INDEX($D68:$BL68,,$E$1))+INDEX($D68:$BL68,,$E$1),AI$9/(INDEX(Roky_výhled,,AI$8)-INDEX(Roky_výhled,,AI$8-1))*(INDEX($BO68:$DW68,,AI$8)-INDEX($BO68:$DW68,,AI$8-1))+INDEX($BO68:$DW68,,AI$8-1))</f>
        <v>10378</v>
      </c>
      <c r="AJ68" s="173">
        <f ca="1">CHOOSE(AJ$6,SUMIFS(INDIRECT("EB[" &amp; AJ$12 &amp; "]"),EB[indic_nrg],$A67,EB[Nositel],$B68,EB[Výběr],1,EB[unit],"TJ"),INDEX($BO68:$DW68,,AJ$4),AJ$9/(INDEX(Roky_výhled,,AJ$8)-Last_Bil)*(INDEX($BO68:$DW68,,AJ$8)-INDEX($D68:$BL68,,$E$1))+INDEX($D68:$BL68,,$E$1),AJ$9/(INDEX(Roky_výhled,,AJ$8)-INDEX(Roky_výhled,,AJ$8-1))*(INDEX($BO68:$DW68,,AJ$8)-INDEX($BO68:$DW68,,AJ$8-1))+INDEX($BO68:$DW68,,AJ$8-1))</f>
        <v>10736</v>
      </c>
      <c r="AK68" s="173">
        <f ca="1">CHOOSE(AK$6,SUMIFS(INDIRECT("EB[" &amp; AK$12 &amp; "]"),EB[indic_nrg],$A67,EB[Nositel],$B68,EB[Výběr],1,EB[unit],"TJ"),INDEX($BO68:$DW68,,AK$4),AK$9/(INDEX(Roky_výhled,,AK$8)-Last_Bil)*(INDEX($BO68:$DW68,,AK$8)-INDEX($D68:$BL68,,$E$1))+INDEX($D68:$BL68,,$E$1),AK$9/(INDEX(Roky_výhled,,AK$8)-INDEX(Roky_výhled,,AK$8-1))*(INDEX($BO68:$DW68,,AK$8)-INDEX($BO68:$DW68,,AK$8-1))+INDEX($BO68:$DW68,,AK$8-1))</f>
        <v>11094</v>
      </c>
      <c r="AL68" s="173">
        <f ca="1">CHOOSE(AL$6,SUMIFS(INDIRECT("EB[" &amp; AL$12 &amp; "]"),EB[indic_nrg],$A67,EB[Nositel],$B68,EB[Výběr],1,EB[unit],"TJ"),INDEX($BO68:$DW68,,AL$4),AL$9/(INDEX(Roky_výhled,,AL$8)-Last_Bil)*(INDEX($BO68:$DW68,,AL$8)-INDEX($D68:$BL68,,$E$1))+INDEX($D68:$BL68,,$E$1),AL$9/(INDEX(Roky_výhled,,AL$8)-INDEX(Roky_výhled,,AL$8-1))*(INDEX($BO68:$DW68,,AL$8)-INDEX($BO68:$DW68,,AL$8-1))+INDEX($BO68:$DW68,,AL$8-1))</f>
        <v>11452</v>
      </c>
      <c r="AM68" s="173">
        <f ca="1">CHOOSE(AM$6,SUMIFS(INDIRECT("EB[" &amp; AM$12 &amp; "]"),EB[indic_nrg],$A67,EB[Nositel],$B68,EB[Výběr],1,EB[unit],"TJ"),INDEX($BO68:$DW68,,AM$4),AM$9/(INDEX(Roky_výhled,,AM$8)-Last_Bil)*(INDEX($BO68:$DW68,,AM$8)-INDEX($D68:$BL68,,$E$1))+INDEX($D68:$BL68,,$E$1),AM$9/(INDEX(Roky_výhled,,AM$8)-INDEX(Roky_výhled,,AM$8-1))*(INDEX($BO68:$DW68,,AM$8)-INDEX($BO68:$DW68,,AM$8-1))+INDEX($BO68:$DW68,,AM$8-1))</f>
        <v>11810</v>
      </c>
      <c r="AN68" s="173">
        <f ca="1">CHOOSE(AN$6,SUMIFS(INDIRECT("EB[" &amp; AN$12 &amp; "]"),EB[indic_nrg],$A67,EB[Nositel],$B68,EB[Výběr],1,EB[unit],"TJ"),INDEX($BO68:$DW68,,AN$4),AN$9/(INDEX(Roky_výhled,,AN$8)-Last_Bil)*(INDEX($BO68:$DW68,,AN$8)-INDEX($D68:$BL68,,$E$1))+INDEX($D68:$BL68,,$E$1),AN$9/(INDEX(Roky_výhled,,AN$8)-INDEX(Roky_výhled,,AN$8-1))*(INDEX($BO68:$DW68,,AN$8)-INDEX($BO68:$DW68,,AN$8-1))+INDEX($BO68:$DW68,,AN$8-1))</f>
        <v>11062</v>
      </c>
      <c r="AO68" s="173">
        <f ca="1">CHOOSE(AO$6,SUMIFS(INDIRECT("EB[" &amp; AO$12 &amp; "]"),EB[indic_nrg],$A67,EB[Nositel],$B68,EB[Výběr],1,EB[unit],"TJ"),INDEX($BO68:$DW68,,AO$4),AO$9/(INDEX(Roky_výhled,,AO$8)-Last_Bil)*(INDEX($BO68:$DW68,,AO$8)-INDEX($D68:$BL68,,$E$1))+INDEX($D68:$BL68,,$E$1),AO$9/(INDEX(Roky_výhled,,AO$8)-INDEX(Roky_výhled,,AO$8-1))*(INDEX($BO68:$DW68,,AO$8)-INDEX($BO68:$DW68,,AO$8-1))+INDEX($BO68:$DW68,,AO$8-1))</f>
        <v>10314</v>
      </c>
      <c r="AP68" s="173">
        <f ca="1">CHOOSE(AP$6,SUMIFS(INDIRECT("EB[" &amp; AP$12 &amp; "]"),EB[indic_nrg],$A67,EB[Nositel],$B68,EB[Výběr],1,EB[unit],"TJ"),INDEX($BO68:$DW68,,AP$4),AP$9/(INDEX(Roky_výhled,,AP$8)-Last_Bil)*(INDEX($BO68:$DW68,,AP$8)-INDEX($D68:$BL68,,$E$1))+INDEX($D68:$BL68,,$E$1),AP$9/(INDEX(Roky_výhled,,AP$8)-INDEX(Roky_výhled,,AP$8-1))*(INDEX($BO68:$DW68,,AP$8)-INDEX($BO68:$DW68,,AP$8-1))+INDEX($BO68:$DW68,,AP$8-1))</f>
        <v>9566</v>
      </c>
      <c r="AQ68" s="173">
        <f ca="1">CHOOSE(AQ$6,SUMIFS(INDIRECT("EB[" &amp; AQ$12 &amp; "]"),EB[indic_nrg],$A67,EB[Nositel],$B68,EB[Výběr],1,EB[unit],"TJ"),INDEX($BO68:$DW68,,AQ$4),AQ$9/(INDEX(Roky_výhled,,AQ$8)-Last_Bil)*(INDEX($BO68:$DW68,,AQ$8)-INDEX($D68:$BL68,,$E$1))+INDEX($D68:$BL68,,$E$1),AQ$9/(INDEX(Roky_výhled,,AQ$8)-INDEX(Roky_výhled,,AQ$8-1))*(INDEX($BO68:$DW68,,AQ$8)-INDEX($BO68:$DW68,,AQ$8-1))+INDEX($BO68:$DW68,,AQ$8-1))</f>
        <v>8818</v>
      </c>
      <c r="AR68" s="173">
        <f ca="1">CHOOSE(AR$6,SUMIFS(INDIRECT("EB[" &amp; AR$12 &amp; "]"),EB[indic_nrg],$A67,EB[Nositel],$B68,EB[Výběr],1,EB[unit],"TJ"),INDEX($BO68:$DW68,,AR$4),AR$9/(INDEX(Roky_výhled,,AR$8)-Last_Bil)*(INDEX($BO68:$DW68,,AR$8)-INDEX($D68:$BL68,,$E$1))+INDEX($D68:$BL68,,$E$1),AR$9/(INDEX(Roky_výhled,,AR$8)-INDEX(Roky_výhled,,AR$8-1))*(INDEX($BO68:$DW68,,AR$8)-INDEX($BO68:$DW68,,AR$8-1))+INDEX($BO68:$DW68,,AR$8-1))</f>
        <v>8070</v>
      </c>
      <c r="AS68" s="173">
        <f ca="1">CHOOSE(AS$6,SUMIFS(INDIRECT("EB[" &amp; AS$12 &amp; "]"),EB[indic_nrg],$A67,EB[Nositel],$B68,EB[Výběr],1,EB[unit],"TJ"),INDEX($BO68:$DW68,,AS$4),AS$9/(INDEX(Roky_výhled,,AS$8)-Last_Bil)*(INDEX($BO68:$DW68,,AS$8)-INDEX($D68:$BL68,,$E$1))+INDEX($D68:$BL68,,$E$1),AS$9/(INDEX(Roky_výhled,,AS$8)-INDEX(Roky_výhled,,AS$8-1))*(INDEX($BO68:$DW68,,AS$8)-INDEX($BO68:$DW68,,AS$8-1))+INDEX($BO68:$DW68,,AS$8-1))</f>
        <v>7782</v>
      </c>
      <c r="AT68" s="173">
        <f ca="1">CHOOSE(AT$6,SUMIFS(INDIRECT("EB[" &amp; AT$12 &amp; "]"),EB[indic_nrg],$A67,EB[Nositel],$B68,EB[Výběr],1,EB[unit],"TJ"),INDEX($BO68:$DW68,,AT$4),AT$9/(INDEX(Roky_výhled,,AT$8)-Last_Bil)*(INDEX($BO68:$DW68,,AT$8)-INDEX($D68:$BL68,,$E$1))+INDEX($D68:$BL68,,$E$1),AT$9/(INDEX(Roky_výhled,,AT$8)-INDEX(Roky_výhled,,AT$8-1))*(INDEX($BO68:$DW68,,AT$8)-INDEX($BO68:$DW68,,AT$8-1))+INDEX($BO68:$DW68,,AT$8-1))</f>
        <v>7494</v>
      </c>
      <c r="AU68" s="173">
        <f ca="1">CHOOSE(AU$6,SUMIFS(INDIRECT("EB[" &amp; AU$12 &amp; "]"),EB[indic_nrg],$A67,EB[Nositel],$B68,EB[Výběr],1,EB[unit],"TJ"),INDEX($BO68:$DW68,,AU$4),AU$9/(INDEX(Roky_výhled,,AU$8)-Last_Bil)*(INDEX($BO68:$DW68,,AU$8)-INDEX($D68:$BL68,,$E$1))+INDEX($D68:$BL68,,$E$1),AU$9/(INDEX(Roky_výhled,,AU$8)-INDEX(Roky_výhled,,AU$8-1))*(INDEX($BO68:$DW68,,AU$8)-INDEX($BO68:$DW68,,AU$8-1))+INDEX($BO68:$DW68,,AU$8-1))</f>
        <v>7206</v>
      </c>
      <c r="AV68" s="173">
        <f ca="1">CHOOSE(AV$6,SUMIFS(INDIRECT("EB[" &amp; AV$12 &amp; "]"),EB[indic_nrg],$A67,EB[Nositel],$B68,EB[Výběr],1,EB[unit],"TJ"),INDEX($BO68:$DW68,,AV$4),AV$9/(INDEX(Roky_výhled,,AV$8)-Last_Bil)*(INDEX($BO68:$DW68,,AV$8)-INDEX($D68:$BL68,,$E$1))+INDEX($D68:$BL68,,$E$1),AV$9/(INDEX(Roky_výhled,,AV$8)-INDEX(Roky_výhled,,AV$8-1))*(INDEX($BO68:$DW68,,AV$8)-INDEX($BO68:$DW68,,AV$8-1))+INDEX($BO68:$DW68,,AV$8-1))</f>
        <v>6918</v>
      </c>
      <c r="AW68" s="173">
        <f ca="1">CHOOSE(AW$6,SUMIFS(INDIRECT("EB[" &amp; AW$12 &amp; "]"),EB[indic_nrg],$A67,EB[Nositel],$B68,EB[Výběr],1,EB[unit],"TJ"),INDEX($BO68:$DW68,,AW$4),AW$9/(INDEX(Roky_výhled,,AW$8)-Last_Bil)*(INDEX($BO68:$DW68,,AW$8)-INDEX($D68:$BL68,,$E$1))+INDEX($D68:$BL68,,$E$1),AW$9/(INDEX(Roky_výhled,,AW$8)-INDEX(Roky_výhled,,AW$8-1))*(INDEX($BO68:$DW68,,AW$8)-INDEX($BO68:$DW68,,AW$8-1))+INDEX($BO68:$DW68,,AW$8-1))</f>
        <v>6630</v>
      </c>
      <c r="AX68" s="173">
        <f ca="1">CHOOSE(AX$6,SUMIFS(INDIRECT("EB[" &amp; AX$12 &amp; "]"),EB[indic_nrg],$A67,EB[Nositel],$B68,EB[Výběr],1,EB[unit],"TJ"),INDEX($BO68:$DW68,,AX$4),AX$9/(INDEX(Roky_výhled,,AX$8)-Last_Bil)*(INDEX($BO68:$DW68,,AX$8)-INDEX($D68:$BL68,,$E$1))+INDEX($D68:$BL68,,$E$1),AX$9/(INDEX(Roky_výhled,,AX$8)-INDEX(Roky_výhled,,AX$8-1))*(INDEX($BO68:$DW68,,AX$8)-INDEX($BO68:$DW68,,AX$8-1))+INDEX($BO68:$DW68,,AX$8-1))</f>
        <v>7488</v>
      </c>
      <c r="AY68" s="173">
        <f ca="1">CHOOSE(AY$6,SUMIFS(INDIRECT("EB[" &amp; AY$12 &amp; "]"),EB[indic_nrg],$A67,EB[Nositel],$B68,EB[Výběr],1,EB[unit],"TJ"),INDEX($BO68:$DW68,,AY$4),AY$9/(INDEX(Roky_výhled,,AY$8)-Last_Bil)*(INDEX($BO68:$DW68,,AY$8)-INDEX($D68:$BL68,,$E$1))+INDEX($D68:$BL68,,$E$1),AY$9/(INDEX(Roky_výhled,,AY$8)-INDEX(Roky_výhled,,AY$8-1))*(INDEX($BO68:$DW68,,AY$8)-INDEX($BO68:$DW68,,AY$8-1))+INDEX($BO68:$DW68,,AY$8-1))</f>
        <v>8346</v>
      </c>
      <c r="AZ68" s="173">
        <f ca="1">CHOOSE(AZ$6,SUMIFS(INDIRECT("EB[" &amp; AZ$12 &amp; "]"),EB[indic_nrg],$A67,EB[Nositel],$B68,EB[Výběr],1,EB[unit],"TJ"),INDEX($BO68:$DW68,,AZ$4),AZ$9/(INDEX(Roky_výhled,,AZ$8)-Last_Bil)*(INDEX($BO68:$DW68,,AZ$8)-INDEX($D68:$BL68,,$E$1))+INDEX($D68:$BL68,,$E$1),AZ$9/(INDEX(Roky_výhled,,AZ$8)-INDEX(Roky_výhled,,AZ$8-1))*(INDEX($BO68:$DW68,,AZ$8)-INDEX($BO68:$DW68,,AZ$8-1))+INDEX($BO68:$DW68,,AZ$8-1))</f>
        <v>9204</v>
      </c>
      <c r="BA68" s="173">
        <f ca="1">CHOOSE(BA$6,SUMIFS(INDIRECT("EB[" &amp; BA$12 &amp; "]"),EB[indic_nrg],$A67,EB[Nositel],$B68,EB[Výběr],1,EB[unit],"TJ"),INDEX($BO68:$DW68,,BA$4),BA$9/(INDEX(Roky_výhled,,BA$8)-Last_Bil)*(INDEX($BO68:$DW68,,BA$8)-INDEX($D68:$BL68,,$E$1))+INDEX($D68:$BL68,,$E$1),BA$9/(INDEX(Roky_výhled,,BA$8)-INDEX(Roky_výhled,,BA$8-1))*(INDEX($BO68:$DW68,,BA$8)-INDEX($BO68:$DW68,,BA$8-1))+INDEX($BO68:$DW68,,BA$8-1))</f>
        <v>10062</v>
      </c>
      <c r="BB68" s="173">
        <f ca="1">CHOOSE(BB$6,SUMIFS(INDIRECT("EB[" &amp; BB$12 &amp; "]"),EB[indic_nrg],$A67,EB[Nositel],$B68,EB[Výběr],1,EB[unit],"TJ"),INDEX($BO68:$DW68,,BB$4),BB$9/(INDEX(Roky_výhled,,BB$8)-Last_Bil)*(INDEX($BO68:$DW68,,BB$8)-INDEX($D68:$BL68,,$E$1))+INDEX($D68:$BL68,,$E$1),BB$9/(INDEX(Roky_výhled,,BB$8)-INDEX(Roky_výhled,,BB$8-1))*(INDEX($BO68:$DW68,,BB$8)-INDEX($BO68:$DW68,,BB$8-1))+INDEX($BO68:$DW68,,BB$8-1))</f>
        <v>10920</v>
      </c>
      <c r="BC68" s="173">
        <f ca="1">CHOOSE(BC$6,SUMIFS(INDIRECT("EB[" &amp; BC$12 &amp; "]"),EB[indic_nrg],$A67,EB[Nositel],$B68,EB[Výběr],1,EB[unit],"TJ"),INDEX($BO68:$DW68,,BC$4),BC$9/(INDEX(Roky_výhled,,BC$8)-Last_Bil)*(INDEX($BO68:$DW68,,BC$8)-INDEX($D68:$BL68,,$E$1))+INDEX($D68:$BL68,,$E$1),BC$9/(INDEX(Roky_výhled,,BC$8)-INDEX(Roky_výhled,,BC$8-1))*(INDEX($BO68:$DW68,,BC$8)-INDEX($BO68:$DW68,,BC$8-1))+INDEX($BO68:$DW68,,BC$8-1))</f>
        <v>11004</v>
      </c>
      <c r="BD68" s="173">
        <f ca="1">CHOOSE(BD$6,SUMIFS(INDIRECT("EB[" &amp; BD$12 &amp; "]"),EB[indic_nrg],$A67,EB[Nositel],$B68,EB[Výběr],1,EB[unit],"TJ"),INDEX($BO68:$DW68,,BD$4),BD$9/(INDEX(Roky_výhled,,BD$8)-Last_Bil)*(INDEX($BO68:$DW68,,BD$8)-INDEX($D68:$BL68,,$E$1))+INDEX($D68:$BL68,,$E$1),BD$9/(INDEX(Roky_výhled,,BD$8)-INDEX(Roky_výhled,,BD$8-1))*(INDEX($BO68:$DW68,,BD$8)-INDEX($BO68:$DW68,,BD$8-1))+INDEX($BO68:$DW68,,BD$8-1))</f>
        <v>11088</v>
      </c>
      <c r="BE68" s="173">
        <f ca="1">CHOOSE(BE$6,SUMIFS(INDIRECT("EB[" &amp; BE$12 &amp; "]"),EB[indic_nrg],$A67,EB[Nositel],$B68,EB[Výběr],1,EB[unit],"TJ"),INDEX($BO68:$DW68,,BE$4),BE$9/(INDEX(Roky_výhled,,BE$8)-Last_Bil)*(INDEX($BO68:$DW68,,BE$8)-INDEX($D68:$BL68,,$E$1))+INDEX($D68:$BL68,,$E$1),BE$9/(INDEX(Roky_výhled,,BE$8)-INDEX(Roky_výhled,,BE$8-1))*(INDEX($BO68:$DW68,,BE$8)-INDEX($BO68:$DW68,,BE$8-1))+INDEX($BO68:$DW68,,BE$8-1))</f>
        <v>11172</v>
      </c>
      <c r="BF68" s="173">
        <f ca="1">CHOOSE(BF$6,SUMIFS(INDIRECT("EB[" &amp; BF$12 &amp; "]"),EB[indic_nrg],$A67,EB[Nositel],$B68,EB[Výběr],1,EB[unit],"TJ"),INDEX($BO68:$DW68,,BF$4),BF$9/(INDEX(Roky_výhled,,BF$8)-Last_Bil)*(INDEX($BO68:$DW68,,BF$8)-INDEX($D68:$BL68,,$E$1))+INDEX($D68:$BL68,,$E$1),BF$9/(INDEX(Roky_výhled,,BF$8)-INDEX(Roky_výhled,,BF$8-1))*(INDEX($BO68:$DW68,,BF$8)-INDEX($BO68:$DW68,,BF$8-1))+INDEX($BO68:$DW68,,BF$8-1))</f>
        <v>11256</v>
      </c>
      <c r="BG68" s="173">
        <f ca="1">CHOOSE(BG$6,SUMIFS(INDIRECT("EB[" &amp; BG$12 &amp; "]"),EB[indic_nrg],$A67,EB[Nositel],$B68,EB[Výběr],1,EB[unit],"TJ"),INDEX($BO68:$DW68,,BG$4),BG$9/(INDEX(Roky_výhled,,BG$8)-Last_Bil)*(INDEX($BO68:$DW68,,BG$8)-INDEX($D68:$BL68,,$E$1))+INDEX($D68:$BL68,,$E$1),BG$9/(INDEX(Roky_výhled,,BG$8)-INDEX(Roky_výhled,,BG$8-1))*(INDEX($BO68:$DW68,,BG$8)-INDEX($BO68:$DW68,,BG$8-1))+INDEX($BO68:$DW68,,BG$8-1))</f>
        <v>11340</v>
      </c>
      <c r="BH68" s="173">
        <f ca="1">CHOOSE(BH$6,SUMIFS(INDIRECT("EB[" &amp; BH$12 &amp; "]"),EB[indic_nrg],$A67,EB[Nositel],$B68,EB[Výběr],1,EB[unit],"TJ"),INDEX($BO68:$DW68,,BH$4),BH$9/(INDEX(Roky_výhled,,BH$8)-Last_Bil)*(INDEX($BO68:$DW68,,BH$8)-INDEX($D68:$BL68,,$E$1))+INDEX($D68:$BL68,,$E$1),BH$9/(INDEX(Roky_výhled,,BH$8)-INDEX(Roky_výhled,,BH$8-1))*(INDEX($BO68:$DW68,,BH$8)-INDEX($BO68:$DW68,,BH$8-1))+INDEX($BO68:$DW68,,BH$8-1))</f>
        <v>11344</v>
      </c>
      <c r="BI68" s="173">
        <f ca="1">CHOOSE(BI$6,SUMIFS(INDIRECT("EB[" &amp; BI$12 &amp; "]"),EB[indic_nrg],$A67,EB[Nositel],$B68,EB[Výběr],1,EB[unit],"TJ"),INDEX($BO68:$DW68,,BI$4),BI$9/(INDEX(Roky_výhled,,BI$8)-Last_Bil)*(INDEX($BO68:$DW68,,BI$8)-INDEX($D68:$BL68,,$E$1))+INDEX($D68:$BL68,,$E$1),BI$9/(INDEX(Roky_výhled,,BI$8)-INDEX(Roky_výhled,,BI$8-1))*(INDEX($BO68:$DW68,,BI$8)-INDEX($BO68:$DW68,,BI$8-1))+INDEX($BO68:$DW68,,BI$8-1))</f>
        <v>11348</v>
      </c>
      <c r="BJ68" s="173">
        <f ca="1">CHOOSE(BJ$6,SUMIFS(INDIRECT("EB[" &amp; BJ$12 &amp; "]"),EB[indic_nrg],$A67,EB[Nositel],$B68,EB[Výběr],1,EB[unit],"TJ"),INDEX($BO68:$DW68,,BJ$4),BJ$9/(INDEX(Roky_výhled,,BJ$8)-Last_Bil)*(INDEX($BO68:$DW68,,BJ$8)-INDEX($D68:$BL68,,$E$1))+INDEX($D68:$BL68,,$E$1),BJ$9/(INDEX(Roky_výhled,,BJ$8)-INDEX(Roky_výhled,,BJ$8-1))*(INDEX($BO68:$DW68,,BJ$8)-INDEX($BO68:$DW68,,BJ$8-1))+INDEX($BO68:$DW68,,BJ$8-1))</f>
        <v>11352</v>
      </c>
      <c r="BK68" s="173">
        <f ca="1">CHOOSE(BK$6,SUMIFS(INDIRECT("EB[" &amp; BK$12 &amp; "]"),EB[indic_nrg],$A67,EB[Nositel],$B68,EB[Výběr],1,EB[unit],"TJ"),INDEX($BO68:$DW68,,BK$4),BK$9/(INDEX(Roky_výhled,,BK$8)-Last_Bil)*(INDEX($BO68:$DW68,,BK$8)-INDEX($D68:$BL68,,$E$1))+INDEX($D68:$BL68,,$E$1),BK$9/(INDEX(Roky_výhled,,BK$8)-INDEX(Roky_výhled,,BK$8-1))*(INDEX($BO68:$DW68,,BK$8)-INDEX($BO68:$DW68,,BK$8-1))+INDEX($BO68:$DW68,,BK$8-1))</f>
        <v>11356</v>
      </c>
      <c r="BL68" s="174">
        <f ca="1">CHOOSE(BL$6,SUMIFS(INDIRECT("EB[" &amp; BL$12 &amp; "]"),EB[indic_nrg],$A67,EB[Nositel],$B68,EB[Výběr],1,EB[unit],"TJ"),INDEX($BO68:$DW68,,BL$4),BL$9/(INDEX(Roky_výhled,,BL$8)-Last_Bil)*(INDEX($BO68:$DW68,,BL$8)-INDEX($D68:$BL68,,$E$1))+INDEX($D68:$BL68,,$E$1),BL$9/(INDEX(Roky_výhled,,BL$8)-INDEX(Roky_výhled,,BL$8-1))*(INDEX($BO68:$DW68,,BL$8)-INDEX($BO68:$DW68,,BL$8-1))+INDEX($BO68:$DW68,,BL$8-1))</f>
        <v>11360</v>
      </c>
      <c r="BM68"/>
      <c r="BN68" s="221" t="str">
        <f t="shared" si="214"/>
        <v>Kapalná paliva</v>
      </c>
      <c r="BO68" s="285">
        <v>13530</v>
      </c>
      <c r="BP68" s="286">
        <v>11550</v>
      </c>
      <c r="BQ68" s="286">
        <v>10020</v>
      </c>
      <c r="BR68" s="286">
        <v>11810</v>
      </c>
      <c r="BS68" s="286">
        <v>8070</v>
      </c>
      <c r="BT68" s="286">
        <v>6630</v>
      </c>
      <c r="BU68" s="286">
        <v>10920</v>
      </c>
      <c r="BV68" s="286">
        <v>11340</v>
      </c>
      <c r="BW68" s="286">
        <v>11360</v>
      </c>
      <c r="BX68" s="286">
        <v>11390</v>
      </c>
      <c r="BY68" s="287">
        <v>11420</v>
      </c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1"/>
      <c r="CW68" s="281"/>
      <c r="CX68" s="281"/>
      <c r="CY68" s="281"/>
      <c r="CZ68" s="281"/>
      <c r="DA68" s="281"/>
      <c r="DB68" s="281"/>
      <c r="DC68" s="281"/>
      <c r="DD68" s="281"/>
      <c r="DE68" s="281"/>
      <c r="DF68" s="281"/>
      <c r="DG68" s="281"/>
      <c r="DH68" s="281"/>
      <c r="DI68" s="281"/>
      <c r="DJ68" s="281"/>
      <c r="DK68" s="281"/>
      <c r="DL68" s="281"/>
      <c r="DM68" s="281"/>
      <c r="DN68" s="281"/>
      <c r="DO68" s="281"/>
      <c r="DP68" s="281"/>
      <c r="DQ68" s="281"/>
      <c r="DR68" s="281"/>
      <c r="DS68" s="281"/>
      <c r="DT68" s="281"/>
      <c r="DU68" s="281"/>
      <c r="DV68" s="281"/>
      <c r="DW68" s="281"/>
    </row>
    <row r="69" spans="1:127" s="196" customFormat="1" x14ac:dyDescent="0.25">
      <c r="A69" s="196" t="str">
        <f t="shared" si="215"/>
        <v>B_101800</v>
      </c>
      <c r="B69" t="s">
        <v>3131</v>
      </c>
      <c r="C69" s="179" t="str">
        <f t="shared" si="213"/>
        <v>Plynná paliva</v>
      </c>
      <c r="D69" s="215">
        <f ca="1">CHOOSE(D$6,SUMIFS(INDIRECT("EB[" &amp; D$12 &amp; "]"),EB[indic_nrg],$A68,EB[Nositel],$B69,EB[Výběr],1,EB[unit],"TJ"),INDEX($BO69:$DW69,,D$4),D$9/(INDEX(Roky_výhled,,D$8)-Last_Bil)*(INDEX($BO69:$DW69,,D$8)-INDEX($D69:$BL69,,$E$1))+INDEX($D69:$BL69,,$E$1),D$9/(INDEX(Roky_výhled,,D$8)-INDEX(Roky_výhled,,D$8-1))*(INDEX($BO69:$DW69,,D$8)-INDEX($BO69:$DW69,,D$8-1))+INDEX($BO69:$DW69,,D$8-1))</f>
        <v>146618</v>
      </c>
      <c r="E69" s="173">
        <f ca="1">CHOOSE(E$6,SUMIFS(INDIRECT("EB[" &amp; E$12 &amp; "]"),EB[indic_nrg],$A68,EB[Nositel],$B69,EB[Výběr],1,EB[unit],"TJ"),INDEX($BO69:$DW69,,E$4),E$9/(INDEX(Roky_výhled,,E$8)-Last_Bil)*(INDEX($BO69:$DW69,,E$8)-INDEX($D69:$BL69,,$E$1))+INDEX($D69:$BL69,,$E$1),E$9/(INDEX(Roky_výhled,,E$8)-INDEX(Roky_výhled,,E$8-1))*(INDEX($BO69:$DW69,,E$8)-INDEX($BO69:$DW69,,E$8-1))+INDEX($BO69:$DW69,,E$8-1))</f>
        <v>122055</v>
      </c>
      <c r="F69" s="173">
        <f ca="1">CHOOSE(F$6,SUMIFS(INDIRECT("EB[" &amp; F$12 &amp; "]"),EB[indic_nrg],$A68,EB[Nositel],$B69,EB[Výběr],1,EB[unit],"TJ"),INDEX($BO69:$DW69,,F$4),F$9/(INDEX(Roky_výhled,,F$8)-Last_Bil)*(INDEX($BO69:$DW69,,F$8)-INDEX($D69:$BL69,,$E$1))+INDEX($D69:$BL69,,$E$1),F$9/(INDEX(Roky_výhled,,F$8)-INDEX(Roky_výhled,,F$8-1))*(INDEX($BO69:$DW69,,F$8)-INDEX($BO69:$DW69,,F$8-1))+INDEX($BO69:$DW69,,F$8-1))</f>
        <v>165647</v>
      </c>
      <c r="G69" s="173">
        <f ca="1">CHOOSE(G$6,SUMIFS(INDIRECT("EB[" &amp; G$12 &amp; "]"),EB[indic_nrg],$A68,EB[Nositel],$B69,EB[Výběr],1,EB[unit],"TJ"),INDEX($BO69:$DW69,,G$4),G$9/(INDEX(Roky_výhled,,G$8)-Last_Bil)*(INDEX($BO69:$DW69,,G$8)-INDEX($D69:$BL69,,$E$1))+INDEX($D69:$BL69,,$E$1),G$9/(INDEX(Roky_výhled,,G$8)-INDEX(Roky_výhled,,G$8-1))*(INDEX($BO69:$DW69,,G$8)-INDEX($BO69:$DW69,,G$8-1))+INDEX($BO69:$DW69,,G$8-1))</f>
        <v>167991</v>
      </c>
      <c r="H69" s="173">
        <f ca="1">CHOOSE(H$6,SUMIFS(INDIRECT("EB[" &amp; H$12 &amp; "]"),EB[indic_nrg],$A68,EB[Nositel],$B69,EB[Výběr],1,EB[unit],"TJ"),INDEX($BO69:$DW69,,H$4),H$9/(INDEX(Roky_výhled,,H$8)-Last_Bil)*(INDEX($BO69:$DW69,,H$8)-INDEX($D69:$BL69,,$E$1))+INDEX($D69:$BL69,,$E$1),H$9/(INDEX(Roky_výhled,,H$8)-INDEX(Roky_výhled,,H$8-1))*(INDEX($BO69:$DW69,,H$8)-INDEX($BO69:$DW69,,H$8-1))+INDEX($BO69:$DW69,,H$8-1))</f>
        <v>138663</v>
      </c>
      <c r="I69" s="173">
        <f ca="1">CHOOSE(I$6,SUMIFS(INDIRECT("EB[" &amp; I$12 &amp; "]"),EB[indic_nrg],$A68,EB[Nositel],$B69,EB[Výběr],1,EB[unit],"TJ"),INDEX($BO69:$DW69,,I$4),I$9/(INDEX(Roky_výhled,,I$8)-Last_Bil)*(INDEX($BO69:$DW69,,I$8)-INDEX($D69:$BL69,,$E$1))+INDEX($D69:$BL69,,$E$1),I$9/(INDEX(Roky_výhled,,I$8)-INDEX(Roky_výhled,,I$8-1))*(INDEX($BO69:$DW69,,I$8)-INDEX($BO69:$DW69,,I$8-1))+INDEX($BO69:$DW69,,I$8-1))</f>
        <v>146328</v>
      </c>
      <c r="J69" s="173">
        <f ca="1">CHOOSE(J$6,SUMIFS(INDIRECT("EB[" &amp; J$12 &amp; "]"),EB[indic_nrg],$A68,EB[Nositel],$B69,EB[Výběr],1,EB[unit],"TJ"),INDEX($BO69:$DW69,,J$4),J$9/(INDEX(Roky_výhled,,J$8)-Last_Bil)*(INDEX($BO69:$DW69,,J$8)-INDEX($D69:$BL69,,$E$1))+INDEX($D69:$BL69,,$E$1),J$9/(INDEX(Roky_výhled,,J$8)-INDEX(Roky_výhled,,J$8-1))*(INDEX($BO69:$DW69,,J$8)-INDEX($BO69:$DW69,,J$8-1))+INDEX($BO69:$DW69,,J$8-1))</f>
        <v>149779</v>
      </c>
      <c r="K69" s="173">
        <f ca="1">CHOOSE(K$6,SUMIFS(INDIRECT("EB[" &amp; K$12 &amp; "]"),EB[indic_nrg],$A68,EB[Nositel],$B69,EB[Výběr],1,EB[unit],"TJ"),INDEX($BO69:$DW69,,K$4),K$9/(INDEX(Roky_výhled,,K$8)-Last_Bil)*(INDEX($BO69:$DW69,,K$8)-INDEX($D69:$BL69,,$E$1))+INDEX($D69:$BL69,,$E$1),K$9/(INDEX(Roky_výhled,,K$8)-INDEX(Roky_výhled,,K$8-1))*(INDEX($BO69:$DW69,,K$8)-INDEX($BO69:$DW69,,K$8-1))+INDEX($BO69:$DW69,,K$8-1))</f>
        <v>158658</v>
      </c>
      <c r="L69" s="173">
        <f ca="1">CHOOSE(L$6,SUMIFS(INDIRECT("EB[" &amp; L$12 &amp; "]"),EB[indic_nrg],$A68,EB[Nositel],$B69,EB[Výběr],1,EB[unit],"TJ"),INDEX($BO69:$DW69,,L$4),L$9/(INDEX(Roky_výhled,,L$8)-Last_Bil)*(INDEX($BO69:$DW69,,L$8)-INDEX($D69:$BL69,,$E$1))+INDEX($D69:$BL69,,$E$1),L$9/(INDEX(Roky_výhled,,L$8)-INDEX(Roky_výhled,,L$8-1))*(INDEX($BO69:$DW69,,L$8)-INDEX($BO69:$DW69,,L$8-1))+INDEX($BO69:$DW69,,L$8-1))</f>
        <v>148157</v>
      </c>
      <c r="M69" s="173">
        <f ca="1">CHOOSE(M$6,SUMIFS(INDIRECT("EB[" &amp; M$12 &amp; "]"),EB[indic_nrg],$A68,EB[Nositel],$B69,EB[Výběr],1,EB[unit],"TJ"),INDEX($BO69:$DW69,,M$4),M$9/(INDEX(Roky_výhled,,M$8)-Last_Bil)*(INDEX($BO69:$DW69,,M$8)-INDEX($D69:$BL69,,$E$1))+INDEX($D69:$BL69,,$E$1),M$9/(INDEX(Roky_výhled,,M$8)-INDEX(Roky_výhled,,M$8-1))*(INDEX($BO69:$DW69,,M$8)-INDEX($BO69:$DW69,,M$8-1))+INDEX($BO69:$DW69,,M$8-1))</f>
        <v>135533</v>
      </c>
      <c r="N69" s="173">
        <f ca="1">CHOOSE(N$6,SUMIFS(INDIRECT("EB[" &amp; N$12 &amp; "]"),EB[indic_nrg],$A68,EB[Nositel],$B69,EB[Výběr],1,EB[unit],"TJ"),INDEX($BO69:$DW69,,N$4),N$9/(INDEX(Roky_výhled,,N$8)-Last_Bil)*(INDEX($BO69:$DW69,,N$8)-INDEX($D69:$BL69,,$E$1))+INDEX($D69:$BL69,,$E$1),N$9/(INDEX(Roky_výhled,,N$8)-INDEX(Roky_výhled,,N$8-1))*(INDEX($BO69:$DW69,,N$8)-INDEX($BO69:$DW69,,N$8-1))+INDEX($BO69:$DW69,,N$8-1))</f>
        <v>133018</v>
      </c>
      <c r="O69" s="173">
        <f ca="1">CHOOSE(O$6,SUMIFS(INDIRECT("EB[" &amp; O$12 &amp; "]"),EB[indic_nrg],$A68,EB[Nositel],$B69,EB[Výběr],1,EB[unit],"TJ"),INDEX($BO69:$DW69,,O$4),O$9/(INDEX(Roky_výhled,,O$8)-Last_Bil)*(INDEX($BO69:$DW69,,O$8)-INDEX($D69:$BL69,,$E$1))+INDEX($D69:$BL69,,$E$1),O$9/(INDEX(Roky_výhled,,O$8)-INDEX(Roky_výhled,,O$8-1))*(INDEX($BO69:$DW69,,O$8)-INDEX($BO69:$DW69,,O$8-1))+INDEX($BO69:$DW69,,O$8-1))</f>
        <v>135633</v>
      </c>
      <c r="P69" s="173">
        <f ca="1">CHOOSE(P$6,SUMIFS(INDIRECT("EB[" &amp; P$12 &amp; "]"),EB[indic_nrg],$A68,EB[Nositel],$B69,EB[Výběr],1,EB[unit],"TJ"),INDEX($BO69:$DW69,,P$4),P$9/(INDEX(Roky_výhled,,P$8)-Last_Bil)*(INDEX($BO69:$DW69,,P$8)-INDEX($D69:$BL69,,$E$1))+INDEX($D69:$BL69,,$E$1),P$9/(INDEX(Roky_výhled,,P$8)-INDEX(Roky_výhled,,P$8-1))*(INDEX($BO69:$DW69,,P$8)-INDEX($BO69:$DW69,,P$8-1))+INDEX($BO69:$DW69,,P$8-1))</f>
        <v>131050</v>
      </c>
      <c r="Q69" s="173">
        <f ca="1">CHOOSE(Q$6,SUMIFS(INDIRECT("EB[" &amp; Q$12 &amp; "]"),EB[indic_nrg],$A68,EB[Nositel],$B69,EB[Výběr],1,EB[unit],"TJ"),INDEX($BO69:$DW69,,Q$4),Q$9/(INDEX(Roky_výhled,,Q$8)-Last_Bil)*(INDEX($BO69:$DW69,,Q$8)-INDEX($D69:$BL69,,$E$1))+INDEX($D69:$BL69,,$E$1),Q$9/(INDEX(Roky_výhled,,Q$8)-INDEX(Roky_výhled,,Q$8-1))*(INDEX($BO69:$DW69,,Q$8)-INDEX($BO69:$DW69,,Q$8-1))+INDEX($BO69:$DW69,,Q$8-1))</f>
        <v>131664</v>
      </c>
      <c r="R69" s="173">
        <f ca="1">CHOOSE(R$6,SUMIFS(INDIRECT("EB[" &amp; R$12 &amp; "]"),EB[indic_nrg],$A68,EB[Nositel],$B69,EB[Výběr],1,EB[unit],"TJ"),INDEX($BO69:$DW69,,R$4),R$9/(INDEX(Roky_výhled,,R$8)-Last_Bil)*(INDEX($BO69:$DW69,,R$8)-INDEX($D69:$BL69,,$E$1))+INDEX($D69:$BL69,,$E$1),R$9/(INDEX(Roky_výhled,,R$8)-INDEX(Roky_výhled,,R$8-1))*(INDEX($BO69:$DW69,,R$8)-INDEX($BO69:$DW69,,R$8-1))+INDEX($BO69:$DW69,,R$8-1))</f>
        <v>129568</v>
      </c>
      <c r="S69" s="173">
        <f ca="1">CHOOSE(S$6,SUMIFS(INDIRECT("EB[" &amp; S$12 &amp; "]"),EB[indic_nrg],$A68,EB[Nositel],$B69,EB[Výběr],1,EB[unit],"TJ"),INDEX($BO69:$DW69,,S$4),S$9/(INDEX(Roky_výhled,,S$8)-Last_Bil)*(INDEX($BO69:$DW69,,S$8)-INDEX($D69:$BL69,,$E$1))+INDEX($D69:$BL69,,$E$1),S$9/(INDEX(Roky_výhled,,S$8)-INDEX(Roky_výhled,,S$8-1))*(INDEX($BO69:$DW69,,S$8)-INDEX($BO69:$DW69,,S$8-1))+INDEX($BO69:$DW69,,S$8-1))</f>
        <v>124531</v>
      </c>
      <c r="T69" s="173">
        <f ca="1">CHOOSE(T$6,SUMIFS(INDIRECT("EB[" &amp; T$12 &amp; "]"),EB[indic_nrg],$A68,EB[Nositel],$B69,EB[Výběr],1,EB[unit],"TJ"),INDEX($BO69:$DW69,,T$4),T$9/(INDEX(Roky_výhled,,T$8)-Last_Bil)*(INDEX($BO69:$DW69,,T$8)-INDEX($D69:$BL69,,$E$1))+INDEX($D69:$BL69,,$E$1),T$9/(INDEX(Roky_výhled,,T$8)-INDEX(Roky_výhled,,T$8-1))*(INDEX($BO69:$DW69,,T$8)-INDEX($BO69:$DW69,,T$8-1))+INDEX($BO69:$DW69,,T$8-1))</f>
        <v>126456</v>
      </c>
      <c r="U69" s="173">
        <f ca="1">CHOOSE(U$6,SUMIFS(INDIRECT("EB[" &amp; U$12 &amp; "]"),EB[indic_nrg],$A68,EB[Nositel],$B69,EB[Výběr],1,EB[unit],"TJ"),INDEX($BO69:$DW69,,U$4),U$9/(INDEX(Roky_výhled,,U$8)-Last_Bil)*(INDEX($BO69:$DW69,,U$8)-INDEX($D69:$BL69,,$E$1))+INDEX($D69:$BL69,,$E$1),U$9/(INDEX(Roky_výhled,,U$8)-INDEX(Roky_výhled,,U$8-1))*(INDEX($BO69:$DW69,,U$8)-INDEX($BO69:$DW69,,U$8-1))+INDEX($BO69:$DW69,,U$8-1))</f>
        <v>124963</v>
      </c>
      <c r="V69" s="173">
        <f ca="1">CHOOSE(V$6,SUMIFS(INDIRECT("EB[" &amp; V$12 &amp; "]"),EB[indic_nrg],$A68,EB[Nositel],$B69,EB[Výběr],1,EB[unit],"TJ"),INDEX($BO69:$DW69,,V$4),V$9/(INDEX(Roky_výhled,,V$8)-Last_Bil)*(INDEX($BO69:$DW69,,V$8)-INDEX($D69:$BL69,,$E$1))+INDEX($D69:$BL69,,$E$1),V$9/(INDEX(Roky_výhled,,V$8)-INDEX(Roky_výhled,,V$8-1))*(INDEX($BO69:$DW69,,V$8)-INDEX($BO69:$DW69,,V$8-1))+INDEX($BO69:$DW69,,V$8-1))</f>
        <v>117359</v>
      </c>
      <c r="W69" s="173">
        <f ca="1">CHOOSE(W$6,SUMIFS(INDIRECT("EB[" &amp; W$12 &amp; "]"),EB[indic_nrg],$A68,EB[Nositel],$B69,EB[Výběr],1,EB[unit],"TJ"),INDEX($BO69:$DW69,,W$4),W$9/(INDEX(Roky_výhled,,W$8)-Last_Bil)*(INDEX($BO69:$DW69,,W$8)-INDEX($D69:$BL69,,$E$1))+INDEX($D69:$BL69,,$E$1),W$9/(INDEX(Roky_výhled,,W$8)-INDEX(Roky_výhled,,W$8-1))*(INDEX($BO69:$DW69,,W$8)-INDEX($BO69:$DW69,,W$8-1))+INDEX($BO69:$DW69,,W$8-1))</f>
        <v>98348</v>
      </c>
      <c r="X69" s="173">
        <f ca="1">CHOOSE(X$6,SUMIFS(INDIRECT("EB[" &amp; X$12 &amp; "]"),EB[indic_nrg],$A68,EB[Nositel],$B69,EB[Výběr],1,EB[unit],"TJ"),INDEX($BO69:$DW69,,X$4),X$9/(INDEX(Roky_výhled,,X$8)-Last_Bil)*(INDEX($BO69:$DW69,,X$8)-INDEX($D69:$BL69,,$E$1))+INDEX($D69:$BL69,,$E$1),X$9/(INDEX(Roky_výhled,,X$8)-INDEX(Roky_výhled,,X$8-1))*(INDEX($BO69:$DW69,,X$8)-INDEX($BO69:$DW69,,X$8-1))+INDEX($BO69:$DW69,,X$8-1))</f>
        <v>115029</v>
      </c>
      <c r="Y69" s="173">
        <f ca="1">CHOOSE(Y$6,SUMIFS(INDIRECT("EB[" &amp; Y$12 &amp; "]"),EB[indic_nrg],$A68,EB[Nositel],$B69,EB[Výběr],1,EB[unit],"TJ"),INDEX($BO69:$DW69,,Y$4),Y$9/(INDEX(Roky_výhled,,Y$8)-Last_Bil)*(INDEX($BO69:$DW69,,Y$8)-INDEX($D69:$BL69,,$E$1))+INDEX($D69:$BL69,,$E$1),Y$9/(INDEX(Roky_výhled,,Y$8)-INDEX(Roky_výhled,,Y$8-1))*(INDEX($BO69:$DW69,,Y$8)-INDEX($BO69:$DW69,,Y$8-1))+INDEX($BO69:$DW69,,Y$8-1))</f>
        <v>108866</v>
      </c>
      <c r="Z69" s="173">
        <f ca="1">CHOOSE(Z$6,SUMIFS(INDIRECT("EB[" &amp; Z$12 &amp; "]"),EB[indic_nrg],$A68,EB[Nositel],$B69,EB[Výběr],1,EB[unit],"TJ"),INDEX($BO69:$DW69,,Z$4),Z$9/(INDEX(Roky_výhled,,Z$8)-Last_Bil)*(INDEX($BO69:$DW69,,Z$8)-INDEX($D69:$BL69,,$E$1))+INDEX($D69:$BL69,,$E$1),Z$9/(INDEX(Roky_výhled,,Z$8)-INDEX(Roky_výhled,,Z$8-1))*(INDEX($BO69:$DW69,,Z$8)-INDEX($BO69:$DW69,,Z$8-1))+INDEX($BO69:$DW69,,Z$8-1))</f>
        <v>107315</v>
      </c>
      <c r="AA69" s="173">
        <f ca="1">CHOOSE(AA$6,SUMIFS(INDIRECT("EB[" &amp; AA$12 &amp; "]"),EB[indic_nrg],$A68,EB[Nositel],$B69,EB[Výběr],1,EB[unit],"TJ"),INDEX($BO69:$DW69,,AA$4),AA$9/(INDEX(Roky_výhled,,AA$8)-Last_Bil)*(INDEX($BO69:$DW69,,AA$8)-INDEX($D69:$BL69,,$E$1))+INDEX($D69:$BL69,,$E$1),AA$9/(INDEX(Roky_výhled,,AA$8)-INDEX(Roky_výhled,,AA$8-1))*(INDEX($BO69:$DW69,,AA$8)-INDEX($BO69:$DW69,,AA$8-1))+INDEX($BO69:$DW69,,AA$8-1))</f>
        <v>107145</v>
      </c>
      <c r="AB69" s="173">
        <f ca="1">CHOOSE(AB$6,SUMIFS(INDIRECT("EB[" &amp; AB$12 &amp; "]"),EB[indic_nrg],$A68,EB[Nositel],$B69,EB[Výběr],1,EB[unit],"TJ"),INDEX($BO69:$DW69,,AB$4),AB$9/(INDEX(Roky_výhled,,AB$8)-Last_Bil)*(INDEX($BO69:$DW69,,AB$8)-INDEX($D69:$BL69,,$E$1))+INDEX($D69:$BL69,,$E$1),AB$9/(INDEX(Roky_výhled,,AB$8)-INDEX(Roky_výhled,,AB$8-1))*(INDEX($BO69:$DW69,,AB$8)-INDEX($BO69:$DW69,,AB$8-1))+INDEX($BO69:$DW69,,AB$8-1))</f>
        <v>101291</v>
      </c>
      <c r="AC69" s="173">
        <f ca="1">CHOOSE(AC$6,SUMIFS(INDIRECT("EB[" &amp; AC$12 &amp; "]"),EB[indic_nrg],$A68,EB[Nositel],$B69,EB[Výběr],1,EB[unit],"TJ"),INDEX($BO69:$DW69,,AC$4),AC$9/(INDEX(Roky_výhled,,AC$8)-Last_Bil)*(INDEX($BO69:$DW69,,AC$8)-INDEX($D69:$BL69,,$E$1))+INDEX($D69:$BL69,,$E$1),AC$9/(INDEX(Roky_výhled,,AC$8)-INDEX(Roky_výhled,,AC$8-1))*(INDEX($BO69:$DW69,,AC$8)-INDEX($BO69:$DW69,,AC$8-1))+INDEX($BO69:$DW69,,AC$8-1))</f>
        <v>103904</v>
      </c>
      <c r="AD69" s="173">
        <f ca="1">CHOOSE(AD$6,SUMIFS(INDIRECT("EB[" &amp; AD$12 &amp; "]"),EB[indic_nrg],$A68,EB[Nositel],$B69,EB[Výběr],1,EB[unit],"TJ"),INDEX($BO69:$DW69,,AD$4),AD$9/(INDEX(Roky_výhled,,AD$8)-Last_Bil)*(INDEX($BO69:$DW69,,AD$8)-INDEX($D69:$BL69,,$E$1))+INDEX($D69:$BL69,,$E$1),AD$9/(INDEX(Roky_výhled,,AD$8)-INDEX(Roky_výhled,,AD$8-1))*(INDEX($BO69:$DW69,,AD$8)-INDEX($BO69:$DW69,,AD$8-1))+INDEX($BO69:$DW69,,AD$8-1))</f>
        <v>103541.2</v>
      </c>
      <c r="AE69" s="173">
        <f ca="1">CHOOSE(AE$6,SUMIFS(INDIRECT("EB[" &amp; AE$12 &amp; "]"),EB[indic_nrg],$A68,EB[Nositel],$B69,EB[Výběr],1,EB[unit],"TJ"),INDEX($BO69:$DW69,,AE$4),AE$9/(INDEX(Roky_výhled,,AE$8)-Last_Bil)*(INDEX($BO69:$DW69,,AE$8)-INDEX($D69:$BL69,,$E$1))+INDEX($D69:$BL69,,$E$1),AE$9/(INDEX(Roky_výhled,,AE$8)-INDEX(Roky_výhled,,AE$8-1))*(INDEX($BO69:$DW69,,AE$8)-INDEX($BO69:$DW69,,AE$8-1))+INDEX($BO69:$DW69,,AE$8-1))</f>
        <v>103178.4</v>
      </c>
      <c r="AF69" s="173">
        <f ca="1">CHOOSE(AF$6,SUMIFS(INDIRECT("EB[" &amp; AF$12 &amp; "]"),EB[indic_nrg],$A68,EB[Nositel],$B69,EB[Výběr],1,EB[unit],"TJ"),INDEX($BO69:$DW69,,AF$4),AF$9/(INDEX(Roky_výhled,,AF$8)-Last_Bil)*(INDEX($BO69:$DW69,,AF$8)-INDEX($D69:$BL69,,$E$1))+INDEX($D69:$BL69,,$E$1),AF$9/(INDEX(Roky_výhled,,AF$8)-INDEX(Roky_výhled,,AF$8-1))*(INDEX($BO69:$DW69,,AF$8)-INDEX($BO69:$DW69,,AF$8-1))+INDEX($BO69:$DW69,,AF$8-1))</f>
        <v>102815.59999999999</v>
      </c>
      <c r="AG69" s="173">
        <f ca="1">CHOOSE(AG$6,SUMIFS(INDIRECT("EB[" &amp; AG$12 &amp; "]"),EB[indic_nrg],$A68,EB[Nositel],$B69,EB[Výběr],1,EB[unit],"TJ"),INDEX($BO69:$DW69,,AG$4),AG$9/(INDEX(Roky_výhled,,AG$8)-Last_Bil)*(INDEX($BO69:$DW69,,AG$8)-INDEX($D69:$BL69,,$E$1))+INDEX($D69:$BL69,,$E$1),AG$9/(INDEX(Roky_výhled,,AG$8)-INDEX(Roky_výhled,,AG$8-1))*(INDEX($BO69:$DW69,,AG$8)-INDEX($BO69:$DW69,,AG$8-1))+INDEX($BO69:$DW69,,AG$8-1))</f>
        <v>102452.79999999999</v>
      </c>
      <c r="AH69" s="173">
        <f ca="1">CHOOSE(AH$6,SUMIFS(INDIRECT("EB[" &amp; AH$12 &amp; "]"),EB[indic_nrg],$A68,EB[Nositel],$B69,EB[Výběr],1,EB[unit],"TJ"),INDEX($BO69:$DW69,,AH$4),AH$9/(INDEX(Roky_výhled,,AH$8)-Last_Bil)*(INDEX($BO69:$DW69,,AH$8)-INDEX($D69:$BL69,,$E$1))+INDEX($D69:$BL69,,$E$1),AH$9/(INDEX(Roky_výhled,,AH$8)-INDEX(Roky_výhled,,AH$8-1))*(INDEX($BO69:$DW69,,AH$8)-INDEX($BO69:$DW69,,AH$8-1))+INDEX($BO69:$DW69,,AH$8-1))</f>
        <v>102089.99999999999</v>
      </c>
      <c r="AI69" s="173">
        <f ca="1">CHOOSE(AI$6,SUMIFS(INDIRECT("EB[" &amp; AI$12 &amp; "]"),EB[indic_nrg],$A68,EB[Nositel],$B69,EB[Výběr],1,EB[unit],"TJ"),INDEX($BO69:$DW69,,AI$4),AI$9/(INDEX(Roky_výhled,,AI$8)-Last_Bil)*(INDEX($BO69:$DW69,,AI$8)-INDEX($D69:$BL69,,$E$1))+INDEX($D69:$BL69,,$E$1),AI$9/(INDEX(Roky_výhled,,AI$8)-INDEX(Roky_výhled,,AI$8-1))*(INDEX($BO69:$DW69,,AI$8)-INDEX($BO69:$DW69,,AI$8-1))+INDEX($BO69:$DW69,,AI$8-1))</f>
        <v>103805.99999999999</v>
      </c>
      <c r="AJ69" s="173">
        <f ca="1">CHOOSE(AJ$6,SUMIFS(INDIRECT("EB[" &amp; AJ$12 &amp; "]"),EB[indic_nrg],$A68,EB[Nositel],$B69,EB[Výběr],1,EB[unit],"TJ"),INDEX($BO69:$DW69,,AJ$4),AJ$9/(INDEX(Roky_výhled,,AJ$8)-Last_Bil)*(INDEX($BO69:$DW69,,AJ$8)-INDEX($D69:$BL69,,$E$1))+INDEX($D69:$BL69,,$E$1),AJ$9/(INDEX(Roky_výhled,,AJ$8)-INDEX(Roky_výhled,,AJ$8-1))*(INDEX($BO69:$DW69,,AJ$8)-INDEX($BO69:$DW69,,AJ$8-1))+INDEX($BO69:$DW69,,AJ$8-1))</f>
        <v>105522</v>
      </c>
      <c r="AK69" s="173">
        <f ca="1">CHOOSE(AK$6,SUMIFS(INDIRECT("EB[" &amp; AK$12 &amp; "]"),EB[indic_nrg],$A68,EB[Nositel],$B69,EB[Výběr],1,EB[unit],"TJ"),INDEX($BO69:$DW69,,AK$4),AK$9/(INDEX(Roky_výhled,,AK$8)-Last_Bil)*(INDEX($BO69:$DW69,,AK$8)-INDEX($D69:$BL69,,$E$1))+INDEX($D69:$BL69,,$E$1),AK$9/(INDEX(Roky_výhled,,AK$8)-INDEX(Roky_výhled,,AK$8-1))*(INDEX($BO69:$DW69,,AK$8)-INDEX($BO69:$DW69,,AK$8-1))+INDEX($BO69:$DW69,,AK$8-1))</f>
        <v>107238</v>
      </c>
      <c r="AL69" s="173">
        <f ca="1">CHOOSE(AL$6,SUMIFS(INDIRECT("EB[" &amp; AL$12 &amp; "]"),EB[indic_nrg],$A68,EB[Nositel],$B69,EB[Výběr],1,EB[unit],"TJ"),INDEX($BO69:$DW69,,AL$4),AL$9/(INDEX(Roky_výhled,,AL$8)-Last_Bil)*(INDEX($BO69:$DW69,,AL$8)-INDEX($D69:$BL69,,$E$1))+INDEX($D69:$BL69,,$E$1),AL$9/(INDEX(Roky_výhled,,AL$8)-INDEX(Roky_výhled,,AL$8-1))*(INDEX($BO69:$DW69,,AL$8)-INDEX($BO69:$DW69,,AL$8-1))+INDEX($BO69:$DW69,,AL$8-1))</f>
        <v>108954.00000000001</v>
      </c>
      <c r="AM69" s="173">
        <f ca="1">CHOOSE(AM$6,SUMIFS(INDIRECT("EB[" &amp; AM$12 &amp; "]"),EB[indic_nrg],$A68,EB[Nositel],$B69,EB[Výběr],1,EB[unit],"TJ"),INDEX($BO69:$DW69,,AM$4),AM$9/(INDEX(Roky_výhled,,AM$8)-Last_Bil)*(INDEX($BO69:$DW69,,AM$8)-INDEX($D69:$BL69,,$E$1))+INDEX($D69:$BL69,,$E$1),AM$9/(INDEX(Roky_výhled,,AM$8)-INDEX(Roky_výhled,,AM$8-1))*(INDEX($BO69:$DW69,,AM$8)-INDEX($BO69:$DW69,,AM$8-1))+INDEX($BO69:$DW69,,AM$8-1))</f>
        <v>110670.00000000001</v>
      </c>
      <c r="AN69" s="173">
        <f ca="1">CHOOSE(AN$6,SUMIFS(INDIRECT("EB[" &amp; AN$12 &amp; "]"),EB[indic_nrg],$A68,EB[Nositel],$B69,EB[Výběr],1,EB[unit],"TJ"),INDEX($BO69:$DW69,,AN$4),AN$9/(INDEX(Roky_výhled,,AN$8)-Last_Bil)*(INDEX($BO69:$DW69,,AN$8)-INDEX($D69:$BL69,,$E$1))+INDEX($D69:$BL69,,$E$1),AN$9/(INDEX(Roky_výhled,,AN$8)-INDEX(Roky_výhled,,AN$8-1))*(INDEX($BO69:$DW69,,AN$8)-INDEX($BO69:$DW69,,AN$8-1))+INDEX($BO69:$DW69,,AN$8-1))</f>
        <v>110880.00000000001</v>
      </c>
      <c r="AO69" s="173">
        <f ca="1">CHOOSE(AO$6,SUMIFS(INDIRECT("EB[" &amp; AO$12 &amp; "]"),EB[indic_nrg],$A68,EB[Nositel],$B69,EB[Výběr],1,EB[unit],"TJ"),INDEX($BO69:$DW69,,AO$4),AO$9/(INDEX(Roky_výhled,,AO$8)-Last_Bil)*(INDEX($BO69:$DW69,,AO$8)-INDEX($D69:$BL69,,$E$1))+INDEX($D69:$BL69,,$E$1),AO$9/(INDEX(Roky_výhled,,AO$8)-INDEX(Roky_výhled,,AO$8-1))*(INDEX($BO69:$DW69,,AO$8)-INDEX($BO69:$DW69,,AO$8-1))+INDEX($BO69:$DW69,,AO$8-1))</f>
        <v>111090.00000000001</v>
      </c>
      <c r="AP69" s="173">
        <f ca="1">CHOOSE(AP$6,SUMIFS(INDIRECT("EB[" &amp; AP$12 &amp; "]"),EB[indic_nrg],$A68,EB[Nositel],$B69,EB[Výběr],1,EB[unit],"TJ"),INDEX($BO69:$DW69,,AP$4),AP$9/(INDEX(Roky_výhled,,AP$8)-Last_Bil)*(INDEX($BO69:$DW69,,AP$8)-INDEX($D69:$BL69,,$E$1))+INDEX($D69:$BL69,,$E$1),AP$9/(INDEX(Roky_výhled,,AP$8)-INDEX(Roky_výhled,,AP$8-1))*(INDEX($BO69:$DW69,,AP$8)-INDEX($BO69:$DW69,,AP$8-1))+INDEX($BO69:$DW69,,AP$8-1))</f>
        <v>111300.00000000001</v>
      </c>
      <c r="AQ69" s="173">
        <f ca="1">CHOOSE(AQ$6,SUMIFS(INDIRECT("EB[" &amp; AQ$12 &amp; "]"),EB[indic_nrg],$A68,EB[Nositel],$B69,EB[Výběr],1,EB[unit],"TJ"),INDEX($BO69:$DW69,,AQ$4),AQ$9/(INDEX(Roky_výhled,,AQ$8)-Last_Bil)*(INDEX($BO69:$DW69,,AQ$8)-INDEX($D69:$BL69,,$E$1))+INDEX($D69:$BL69,,$E$1),AQ$9/(INDEX(Roky_výhled,,AQ$8)-INDEX(Roky_výhled,,AQ$8-1))*(INDEX($BO69:$DW69,,AQ$8)-INDEX($BO69:$DW69,,AQ$8-1))+INDEX($BO69:$DW69,,AQ$8-1))</f>
        <v>111510.00000000001</v>
      </c>
      <c r="AR69" s="173">
        <f ca="1">CHOOSE(AR$6,SUMIFS(INDIRECT("EB[" &amp; AR$12 &amp; "]"),EB[indic_nrg],$A68,EB[Nositel],$B69,EB[Výběr],1,EB[unit],"TJ"),INDEX($BO69:$DW69,,AR$4),AR$9/(INDEX(Roky_výhled,,AR$8)-Last_Bil)*(INDEX($BO69:$DW69,,AR$8)-INDEX($D69:$BL69,,$E$1))+INDEX($D69:$BL69,,$E$1),AR$9/(INDEX(Roky_výhled,,AR$8)-INDEX(Roky_výhled,,AR$8-1))*(INDEX($BO69:$DW69,,AR$8)-INDEX($BO69:$DW69,,AR$8-1))+INDEX($BO69:$DW69,,AR$8-1))</f>
        <v>111720.00000000001</v>
      </c>
      <c r="AS69" s="173">
        <f ca="1">CHOOSE(AS$6,SUMIFS(INDIRECT("EB[" &amp; AS$12 &amp; "]"),EB[indic_nrg],$A68,EB[Nositel],$B69,EB[Výběr],1,EB[unit],"TJ"),INDEX($BO69:$DW69,,AS$4),AS$9/(INDEX(Roky_výhled,,AS$8)-Last_Bil)*(INDEX($BO69:$DW69,,AS$8)-INDEX($D69:$BL69,,$E$1))+INDEX($D69:$BL69,,$E$1),AS$9/(INDEX(Roky_výhled,,AS$8)-INDEX(Roky_výhled,,AS$8-1))*(INDEX($BO69:$DW69,,AS$8)-INDEX($BO69:$DW69,,AS$8-1))+INDEX($BO69:$DW69,,AS$8-1))</f>
        <v>108124.00000000001</v>
      </c>
      <c r="AT69" s="173">
        <f ca="1">CHOOSE(AT$6,SUMIFS(INDIRECT("EB[" &amp; AT$12 &amp; "]"),EB[indic_nrg],$A68,EB[Nositel],$B69,EB[Výběr],1,EB[unit],"TJ"),INDEX($BO69:$DW69,,AT$4),AT$9/(INDEX(Roky_výhled,,AT$8)-Last_Bil)*(INDEX($BO69:$DW69,,AT$8)-INDEX($D69:$BL69,,$E$1))+INDEX($D69:$BL69,,$E$1),AT$9/(INDEX(Roky_výhled,,AT$8)-INDEX(Roky_výhled,,AT$8-1))*(INDEX($BO69:$DW69,,AT$8)-INDEX($BO69:$DW69,,AT$8-1))+INDEX($BO69:$DW69,,AT$8-1))</f>
        <v>104528.00000000001</v>
      </c>
      <c r="AU69" s="173">
        <f ca="1">CHOOSE(AU$6,SUMIFS(INDIRECT("EB[" &amp; AU$12 &amp; "]"),EB[indic_nrg],$A68,EB[Nositel],$B69,EB[Výběr],1,EB[unit],"TJ"),INDEX($BO69:$DW69,,AU$4),AU$9/(INDEX(Roky_výhled,,AU$8)-Last_Bil)*(INDEX($BO69:$DW69,,AU$8)-INDEX($D69:$BL69,,$E$1))+INDEX($D69:$BL69,,$E$1),AU$9/(INDEX(Roky_výhled,,AU$8)-INDEX(Roky_výhled,,AU$8-1))*(INDEX($BO69:$DW69,,AU$8)-INDEX($BO69:$DW69,,AU$8-1))+INDEX($BO69:$DW69,,AU$8-1))</f>
        <v>100932.00000000001</v>
      </c>
      <c r="AV69" s="173">
        <f ca="1">CHOOSE(AV$6,SUMIFS(INDIRECT("EB[" &amp; AV$12 &amp; "]"),EB[indic_nrg],$A68,EB[Nositel],$B69,EB[Výběr],1,EB[unit],"TJ"),INDEX($BO69:$DW69,,AV$4),AV$9/(INDEX(Roky_výhled,,AV$8)-Last_Bil)*(INDEX($BO69:$DW69,,AV$8)-INDEX($D69:$BL69,,$E$1))+INDEX($D69:$BL69,,$E$1),AV$9/(INDEX(Roky_výhled,,AV$8)-INDEX(Roky_výhled,,AV$8-1))*(INDEX($BO69:$DW69,,AV$8)-INDEX($BO69:$DW69,,AV$8-1))+INDEX($BO69:$DW69,,AV$8-1))</f>
        <v>97336.000000000015</v>
      </c>
      <c r="AW69" s="173">
        <f ca="1">CHOOSE(AW$6,SUMIFS(INDIRECT("EB[" &amp; AW$12 &amp; "]"),EB[indic_nrg],$A68,EB[Nositel],$B69,EB[Výběr],1,EB[unit],"TJ"),INDEX($BO69:$DW69,,AW$4),AW$9/(INDEX(Roky_výhled,,AW$8)-Last_Bil)*(INDEX($BO69:$DW69,,AW$8)-INDEX($D69:$BL69,,$E$1))+INDEX($D69:$BL69,,$E$1),AW$9/(INDEX(Roky_výhled,,AW$8)-INDEX(Roky_výhled,,AW$8-1))*(INDEX($BO69:$DW69,,AW$8)-INDEX($BO69:$DW69,,AW$8-1))+INDEX($BO69:$DW69,,AW$8-1))</f>
        <v>93740.000000000015</v>
      </c>
      <c r="AX69" s="173">
        <f ca="1">CHOOSE(AX$6,SUMIFS(INDIRECT("EB[" &amp; AX$12 &amp; "]"),EB[indic_nrg],$A68,EB[Nositel],$B69,EB[Výběr],1,EB[unit],"TJ"),INDEX($BO69:$DW69,,AX$4),AX$9/(INDEX(Roky_výhled,,AX$8)-Last_Bil)*(INDEX($BO69:$DW69,,AX$8)-INDEX($D69:$BL69,,$E$1))+INDEX($D69:$BL69,,$E$1),AX$9/(INDEX(Roky_výhled,,AX$8)-INDEX(Roky_výhled,,AX$8-1))*(INDEX($BO69:$DW69,,AX$8)-INDEX($BO69:$DW69,,AX$8-1))+INDEX($BO69:$DW69,,AX$8-1))</f>
        <v>93942.000000000015</v>
      </c>
      <c r="AY69" s="173">
        <f ca="1">CHOOSE(AY$6,SUMIFS(INDIRECT("EB[" &amp; AY$12 &amp; "]"),EB[indic_nrg],$A68,EB[Nositel],$B69,EB[Výběr],1,EB[unit],"TJ"),INDEX($BO69:$DW69,,AY$4),AY$9/(INDEX(Roky_výhled,,AY$8)-Last_Bil)*(INDEX($BO69:$DW69,,AY$8)-INDEX($D69:$BL69,,$E$1))+INDEX($D69:$BL69,,$E$1),AY$9/(INDEX(Roky_výhled,,AY$8)-INDEX(Roky_výhled,,AY$8-1))*(INDEX($BO69:$DW69,,AY$8)-INDEX($BO69:$DW69,,AY$8-1))+INDEX($BO69:$DW69,,AY$8-1))</f>
        <v>94144.000000000015</v>
      </c>
      <c r="AZ69" s="173">
        <f ca="1">CHOOSE(AZ$6,SUMIFS(INDIRECT("EB[" &amp; AZ$12 &amp; "]"),EB[indic_nrg],$A68,EB[Nositel],$B69,EB[Výběr],1,EB[unit],"TJ"),INDEX($BO69:$DW69,,AZ$4),AZ$9/(INDEX(Roky_výhled,,AZ$8)-Last_Bil)*(INDEX($BO69:$DW69,,AZ$8)-INDEX($D69:$BL69,,$E$1))+INDEX($D69:$BL69,,$E$1),AZ$9/(INDEX(Roky_výhled,,AZ$8)-INDEX(Roky_výhled,,AZ$8-1))*(INDEX($BO69:$DW69,,AZ$8)-INDEX($BO69:$DW69,,AZ$8-1))+INDEX($BO69:$DW69,,AZ$8-1))</f>
        <v>94346.000000000015</v>
      </c>
      <c r="BA69" s="173">
        <f ca="1">CHOOSE(BA$6,SUMIFS(INDIRECT("EB[" &amp; BA$12 &amp; "]"),EB[indic_nrg],$A68,EB[Nositel],$B69,EB[Výběr],1,EB[unit],"TJ"),INDEX($BO69:$DW69,,BA$4),BA$9/(INDEX(Roky_výhled,,BA$8)-Last_Bil)*(INDEX($BO69:$DW69,,BA$8)-INDEX($D69:$BL69,,$E$1))+INDEX($D69:$BL69,,$E$1),BA$9/(INDEX(Roky_výhled,,BA$8)-INDEX(Roky_výhled,,BA$8-1))*(INDEX($BO69:$DW69,,BA$8)-INDEX($BO69:$DW69,,BA$8-1))+INDEX($BO69:$DW69,,BA$8-1))</f>
        <v>94548.000000000015</v>
      </c>
      <c r="BB69" s="173">
        <f ca="1">CHOOSE(BB$6,SUMIFS(INDIRECT("EB[" &amp; BB$12 &amp; "]"),EB[indic_nrg],$A68,EB[Nositel],$B69,EB[Výběr],1,EB[unit],"TJ"),INDEX($BO69:$DW69,,BB$4),BB$9/(INDEX(Roky_výhled,,BB$8)-Last_Bil)*(INDEX($BO69:$DW69,,BB$8)-INDEX($D69:$BL69,,$E$1))+INDEX($D69:$BL69,,$E$1),BB$9/(INDEX(Roky_výhled,,BB$8)-INDEX(Roky_výhled,,BB$8-1))*(INDEX($BO69:$DW69,,BB$8)-INDEX($BO69:$DW69,,BB$8-1))+INDEX($BO69:$DW69,,BB$8-1))</f>
        <v>94750.000000000015</v>
      </c>
      <c r="BC69" s="173">
        <f ca="1">CHOOSE(BC$6,SUMIFS(INDIRECT("EB[" &amp; BC$12 &amp; "]"),EB[indic_nrg],$A68,EB[Nositel],$B69,EB[Výběr],1,EB[unit],"TJ"),INDEX($BO69:$DW69,,BC$4),BC$9/(INDEX(Roky_výhled,,BC$8)-Last_Bil)*(INDEX($BO69:$DW69,,BC$8)-INDEX($D69:$BL69,,$E$1))+INDEX($D69:$BL69,,$E$1),BC$9/(INDEX(Roky_výhled,,BC$8)-INDEX(Roky_výhled,,BC$8-1))*(INDEX($BO69:$DW69,,BC$8)-INDEX($BO69:$DW69,,BC$8-1))+INDEX($BO69:$DW69,,BC$8-1))</f>
        <v>96788.000000000015</v>
      </c>
      <c r="BD69" s="173">
        <f ca="1">CHOOSE(BD$6,SUMIFS(INDIRECT("EB[" &amp; BD$12 &amp; "]"),EB[indic_nrg],$A68,EB[Nositel],$B69,EB[Výběr],1,EB[unit],"TJ"),INDEX($BO69:$DW69,,BD$4),BD$9/(INDEX(Roky_výhled,,BD$8)-Last_Bil)*(INDEX($BO69:$DW69,,BD$8)-INDEX($D69:$BL69,,$E$1))+INDEX($D69:$BL69,,$E$1),BD$9/(INDEX(Roky_výhled,,BD$8)-INDEX(Roky_výhled,,BD$8-1))*(INDEX($BO69:$DW69,,BD$8)-INDEX($BO69:$DW69,,BD$8-1))+INDEX($BO69:$DW69,,BD$8-1))</f>
        <v>98826.000000000015</v>
      </c>
      <c r="BE69" s="173">
        <f ca="1">CHOOSE(BE$6,SUMIFS(INDIRECT("EB[" &amp; BE$12 &amp; "]"),EB[indic_nrg],$A68,EB[Nositel],$B69,EB[Výběr],1,EB[unit],"TJ"),INDEX($BO69:$DW69,,BE$4),BE$9/(INDEX(Roky_výhled,,BE$8)-Last_Bil)*(INDEX($BO69:$DW69,,BE$8)-INDEX($D69:$BL69,,$E$1))+INDEX($D69:$BL69,,$E$1),BE$9/(INDEX(Roky_výhled,,BE$8)-INDEX(Roky_výhled,,BE$8-1))*(INDEX($BO69:$DW69,,BE$8)-INDEX($BO69:$DW69,,BE$8-1))+INDEX($BO69:$DW69,,BE$8-1))</f>
        <v>100864</v>
      </c>
      <c r="BF69" s="173">
        <f ca="1">CHOOSE(BF$6,SUMIFS(INDIRECT("EB[" &amp; BF$12 &amp; "]"),EB[indic_nrg],$A68,EB[Nositel],$B69,EB[Výběr],1,EB[unit],"TJ"),INDEX($BO69:$DW69,,BF$4),BF$9/(INDEX(Roky_výhled,,BF$8)-Last_Bil)*(INDEX($BO69:$DW69,,BF$8)-INDEX($D69:$BL69,,$E$1))+INDEX($D69:$BL69,,$E$1),BF$9/(INDEX(Roky_výhled,,BF$8)-INDEX(Roky_výhled,,BF$8-1))*(INDEX($BO69:$DW69,,BF$8)-INDEX($BO69:$DW69,,BF$8-1))+INDEX($BO69:$DW69,,BF$8-1))</f>
        <v>102902</v>
      </c>
      <c r="BG69" s="173">
        <f ca="1">CHOOSE(BG$6,SUMIFS(INDIRECT("EB[" &amp; BG$12 &amp; "]"),EB[indic_nrg],$A68,EB[Nositel],$B69,EB[Výběr],1,EB[unit],"TJ"),INDEX($BO69:$DW69,,BG$4),BG$9/(INDEX(Roky_výhled,,BG$8)-Last_Bil)*(INDEX($BO69:$DW69,,BG$8)-INDEX($D69:$BL69,,$E$1))+INDEX($D69:$BL69,,$E$1),BG$9/(INDEX(Roky_výhled,,BG$8)-INDEX(Roky_výhled,,BG$8-1))*(INDEX($BO69:$DW69,,BG$8)-INDEX($BO69:$DW69,,BG$8-1))+INDEX($BO69:$DW69,,BG$8-1))</f>
        <v>104940</v>
      </c>
      <c r="BH69" s="173">
        <f ca="1">CHOOSE(BH$6,SUMIFS(INDIRECT("EB[" &amp; BH$12 &amp; "]"),EB[indic_nrg],$A68,EB[Nositel],$B69,EB[Výběr],1,EB[unit],"TJ"),INDEX($BO69:$DW69,,BH$4),BH$9/(INDEX(Roky_výhled,,BH$8)-Last_Bil)*(INDEX($BO69:$DW69,,BH$8)-INDEX($D69:$BL69,,$E$1))+INDEX($D69:$BL69,,$E$1),BH$9/(INDEX(Roky_výhled,,BH$8)-INDEX(Roky_výhled,,BH$8-1))*(INDEX($BO69:$DW69,,BH$8)-INDEX($BO69:$DW69,,BH$8-1))+INDEX($BO69:$DW69,,BH$8-1))</f>
        <v>104628</v>
      </c>
      <c r="BI69" s="173">
        <f ca="1">CHOOSE(BI$6,SUMIFS(INDIRECT("EB[" &amp; BI$12 &amp; "]"),EB[indic_nrg],$A68,EB[Nositel],$B69,EB[Výběr],1,EB[unit],"TJ"),INDEX($BO69:$DW69,,BI$4),BI$9/(INDEX(Roky_výhled,,BI$8)-Last_Bil)*(INDEX($BO69:$DW69,,BI$8)-INDEX($D69:$BL69,,$E$1))+INDEX($D69:$BL69,,$E$1),BI$9/(INDEX(Roky_výhled,,BI$8)-INDEX(Roky_výhled,,BI$8-1))*(INDEX($BO69:$DW69,,BI$8)-INDEX($BO69:$DW69,,BI$8-1))+INDEX($BO69:$DW69,,BI$8-1))</f>
        <v>104316</v>
      </c>
      <c r="BJ69" s="173">
        <f ca="1">CHOOSE(BJ$6,SUMIFS(INDIRECT("EB[" &amp; BJ$12 &amp; "]"),EB[indic_nrg],$A68,EB[Nositel],$B69,EB[Výběr],1,EB[unit],"TJ"),INDEX($BO69:$DW69,,BJ$4),BJ$9/(INDEX(Roky_výhled,,BJ$8)-Last_Bil)*(INDEX($BO69:$DW69,,BJ$8)-INDEX($D69:$BL69,,$E$1))+INDEX($D69:$BL69,,$E$1),BJ$9/(INDEX(Roky_výhled,,BJ$8)-INDEX(Roky_výhled,,BJ$8-1))*(INDEX($BO69:$DW69,,BJ$8)-INDEX($BO69:$DW69,,BJ$8-1))+INDEX($BO69:$DW69,,BJ$8-1))</f>
        <v>104004</v>
      </c>
      <c r="BK69" s="173">
        <f ca="1">CHOOSE(BK$6,SUMIFS(INDIRECT("EB[" &amp; BK$12 &amp; "]"),EB[indic_nrg],$A68,EB[Nositel],$B69,EB[Výběr],1,EB[unit],"TJ"),INDEX($BO69:$DW69,,BK$4),BK$9/(INDEX(Roky_výhled,,BK$8)-Last_Bil)*(INDEX($BO69:$DW69,,BK$8)-INDEX($D69:$BL69,,$E$1))+INDEX($D69:$BL69,,$E$1),BK$9/(INDEX(Roky_výhled,,BK$8)-INDEX(Roky_výhled,,BK$8-1))*(INDEX($BO69:$DW69,,BK$8)-INDEX($BO69:$DW69,,BK$8-1))+INDEX($BO69:$DW69,,BK$8-1))</f>
        <v>103692</v>
      </c>
      <c r="BL69" s="174">
        <f ca="1">CHOOSE(BL$6,SUMIFS(INDIRECT("EB[" &amp; BL$12 &amp; "]"),EB[indic_nrg],$A68,EB[Nositel],$B69,EB[Výběr],1,EB[unit],"TJ"),INDEX($BO69:$DW69,,BL$4),BL$9/(INDEX(Roky_výhled,,BL$8)-Last_Bil)*(INDEX($BO69:$DW69,,BL$8)-INDEX($D69:$BL69,,$E$1))+INDEX($D69:$BL69,,$E$1),BL$9/(INDEX(Roky_výhled,,BL$8)-INDEX(Roky_výhled,,BL$8-1))*(INDEX($BO69:$DW69,,BL$8)-INDEX($BO69:$DW69,,BL$8-1))+INDEX($BO69:$DW69,,BL$8-1))</f>
        <v>103380</v>
      </c>
      <c r="BM69"/>
      <c r="BN69" s="221" t="str">
        <f t="shared" si="214"/>
        <v>Plynná paliva</v>
      </c>
      <c r="BO69" s="285">
        <v>101060</v>
      </c>
      <c r="BP69" s="286">
        <v>100620</v>
      </c>
      <c r="BQ69" s="286">
        <v>102089.99999999999</v>
      </c>
      <c r="BR69" s="286">
        <v>110670.00000000001</v>
      </c>
      <c r="BS69" s="286">
        <v>111720.00000000001</v>
      </c>
      <c r="BT69" s="286">
        <v>93740.000000000015</v>
      </c>
      <c r="BU69" s="286">
        <v>94750.000000000015</v>
      </c>
      <c r="BV69" s="286">
        <v>104940</v>
      </c>
      <c r="BW69" s="286">
        <v>103380</v>
      </c>
      <c r="BX69" s="286">
        <v>97240</v>
      </c>
      <c r="BY69" s="287">
        <v>99200</v>
      </c>
      <c r="BZ69" s="281"/>
      <c r="CA69" s="281"/>
      <c r="CB69" s="281"/>
      <c r="CC69" s="281"/>
      <c r="CD69" s="281"/>
      <c r="CE69" s="281"/>
      <c r="CF69" s="281"/>
      <c r="CG69" s="281"/>
      <c r="CH69" s="281"/>
      <c r="CI69" s="281"/>
      <c r="CJ69" s="281"/>
      <c r="CK69" s="281"/>
      <c r="CL69" s="281"/>
      <c r="CM69" s="281"/>
      <c r="CN69" s="281"/>
      <c r="CO69" s="281"/>
      <c r="CP69" s="281"/>
      <c r="CQ69" s="281"/>
      <c r="CR69" s="281"/>
      <c r="CS69" s="281"/>
      <c r="CT69" s="281"/>
      <c r="CU69" s="281"/>
      <c r="CV69" s="281"/>
      <c r="CW69" s="281"/>
      <c r="CX69" s="281"/>
      <c r="CY69" s="281"/>
      <c r="CZ69" s="281"/>
      <c r="DA69" s="281"/>
      <c r="DB69" s="281"/>
      <c r="DC69" s="281"/>
      <c r="DD69" s="281"/>
      <c r="DE69" s="281"/>
      <c r="DF69" s="281"/>
      <c r="DG69" s="281"/>
      <c r="DH69" s="281"/>
      <c r="DI69" s="281"/>
      <c r="DJ69" s="281"/>
      <c r="DK69" s="281"/>
      <c r="DL69" s="281"/>
      <c r="DM69" s="281"/>
      <c r="DN69" s="281"/>
      <c r="DO69" s="281"/>
      <c r="DP69" s="281"/>
      <c r="DQ69" s="281"/>
      <c r="DR69" s="281"/>
      <c r="DS69" s="281"/>
      <c r="DT69" s="281"/>
      <c r="DU69" s="281"/>
      <c r="DV69" s="281"/>
      <c r="DW69" s="281"/>
    </row>
    <row r="70" spans="1:127" s="196" customFormat="1" x14ac:dyDescent="0.25">
      <c r="A70" s="196" t="str">
        <f t="shared" si="215"/>
        <v>B_101800</v>
      </c>
      <c r="B70" t="s">
        <v>3134</v>
      </c>
      <c r="C70" s="179" t="str">
        <f t="shared" si="213"/>
        <v>Biomasa</v>
      </c>
      <c r="D70" s="215">
        <f ca="1">CHOOSE(D$6,SUMIFS(INDIRECT("EB[" &amp; D$12 &amp; "]"),EB[indic_nrg],$A69,EB[Nositel],$B70,EB[Výběr],1,EB[unit],"TJ"),INDEX($BO70:$DW70,,D$4),D$9/(INDEX(Roky_výhled,,D$8)-Last_Bil)*(INDEX($BO70:$DW70,,D$8)-INDEX($D70:$BL70,,$E$1))+INDEX($D70:$BL70,,$E$1),D$9/(INDEX(Roky_výhled,,D$8)-INDEX(Roky_výhled,,D$8-1))*(INDEX($BO70:$DW70,,D$8)-INDEX($BO70:$DW70,,D$8-1))+INDEX($BO70:$DW70,,D$8-1))</f>
        <v>0</v>
      </c>
      <c r="E70" s="173">
        <f ca="1">CHOOSE(E$6,SUMIFS(INDIRECT("EB[" &amp; E$12 &amp; "]"),EB[indic_nrg],$A69,EB[Nositel],$B70,EB[Výběr],1,EB[unit],"TJ"),INDEX($BO70:$DW70,,E$4),E$9/(INDEX(Roky_výhled,,E$8)-Last_Bil)*(INDEX($BO70:$DW70,,E$8)-INDEX($D70:$BL70,,$E$1))+INDEX($D70:$BL70,,$E$1),E$9/(INDEX(Roky_výhled,,E$8)-INDEX(Roky_výhled,,E$8-1))*(INDEX($BO70:$DW70,,E$8)-INDEX($BO70:$DW70,,E$8-1))+INDEX($BO70:$DW70,,E$8-1))</f>
        <v>0</v>
      </c>
      <c r="F70" s="173">
        <f ca="1">CHOOSE(F$6,SUMIFS(INDIRECT("EB[" &amp; F$12 &amp; "]"),EB[indic_nrg],$A69,EB[Nositel],$B70,EB[Výběr],1,EB[unit],"TJ"),INDEX($BO70:$DW70,,F$4),F$9/(INDEX(Roky_výhled,,F$8)-Last_Bil)*(INDEX($BO70:$DW70,,F$8)-INDEX($D70:$BL70,,$E$1))+INDEX($D70:$BL70,,$E$1),F$9/(INDEX(Roky_výhled,,F$8)-INDEX(Roky_výhled,,F$8-1))*(INDEX($BO70:$DW70,,F$8)-INDEX($BO70:$DW70,,F$8-1))+INDEX($BO70:$DW70,,F$8-1))</f>
        <v>21300</v>
      </c>
      <c r="G70" s="173">
        <f ca="1">CHOOSE(G$6,SUMIFS(INDIRECT("EB[" &amp; G$12 &amp; "]"),EB[indic_nrg],$A69,EB[Nositel],$B70,EB[Výběr],1,EB[unit],"TJ"),INDEX($BO70:$DW70,,G$4),G$9/(INDEX(Roky_výhled,,G$8)-Last_Bil)*(INDEX($BO70:$DW70,,G$8)-INDEX($D70:$BL70,,$E$1))+INDEX($D70:$BL70,,$E$1),G$9/(INDEX(Roky_výhled,,G$8)-INDEX(Roky_výhled,,G$8-1))*(INDEX($BO70:$DW70,,G$8)-INDEX($BO70:$DW70,,G$8-1))+INDEX($BO70:$DW70,,G$8-1))</f>
        <v>20310</v>
      </c>
      <c r="H70" s="173">
        <f ca="1">CHOOSE(H$6,SUMIFS(INDIRECT("EB[" &amp; H$12 &amp; "]"),EB[indic_nrg],$A69,EB[Nositel],$B70,EB[Výběr],1,EB[unit],"TJ"),INDEX($BO70:$DW70,,H$4),H$9/(INDEX(Roky_výhled,,H$8)-Last_Bil)*(INDEX($BO70:$DW70,,H$8)-INDEX($D70:$BL70,,$E$1))+INDEX($D70:$BL70,,$E$1),H$9/(INDEX(Roky_výhled,,H$8)-INDEX(Roky_výhled,,H$8-1))*(INDEX($BO70:$DW70,,H$8)-INDEX($BO70:$DW70,,H$8-1))+INDEX($BO70:$DW70,,H$8-1))</f>
        <v>20108</v>
      </c>
      <c r="I70" s="173">
        <f ca="1">CHOOSE(I$6,SUMIFS(INDIRECT("EB[" &amp; I$12 &amp; "]"),EB[indic_nrg],$A69,EB[Nositel],$B70,EB[Výběr],1,EB[unit],"TJ"),INDEX($BO70:$DW70,,I$4),I$9/(INDEX(Roky_výhled,,I$8)-Last_Bil)*(INDEX($BO70:$DW70,,I$8)-INDEX($D70:$BL70,,$E$1))+INDEX($D70:$BL70,,$E$1),I$9/(INDEX(Roky_výhled,,I$8)-INDEX(Roky_výhled,,I$8-1))*(INDEX($BO70:$DW70,,I$8)-INDEX($BO70:$DW70,,I$8-1))+INDEX($BO70:$DW70,,I$8-1))</f>
        <v>12503</v>
      </c>
      <c r="J70" s="173">
        <f ca="1">CHOOSE(J$6,SUMIFS(INDIRECT("EB[" &amp; J$12 &amp; "]"),EB[indic_nrg],$A69,EB[Nositel],$B70,EB[Výběr],1,EB[unit],"TJ"),INDEX($BO70:$DW70,,J$4),J$9/(INDEX(Roky_výhled,,J$8)-Last_Bil)*(INDEX($BO70:$DW70,,J$8)-INDEX($D70:$BL70,,$E$1))+INDEX($D70:$BL70,,$E$1),J$9/(INDEX(Roky_výhled,,J$8)-INDEX(Roky_výhled,,J$8-1))*(INDEX($BO70:$DW70,,J$8)-INDEX($BO70:$DW70,,J$8-1))+INDEX($BO70:$DW70,,J$8-1))</f>
        <v>12452</v>
      </c>
      <c r="K70" s="173">
        <f ca="1">CHOOSE(K$6,SUMIFS(INDIRECT("EB[" &amp; K$12 &amp; "]"),EB[indic_nrg],$A69,EB[Nositel],$B70,EB[Výběr],1,EB[unit],"TJ"),INDEX($BO70:$DW70,,K$4),K$9/(INDEX(Roky_výhled,,K$8)-Last_Bil)*(INDEX($BO70:$DW70,,K$8)-INDEX($D70:$BL70,,$E$1))+INDEX($D70:$BL70,,$E$1),K$9/(INDEX(Roky_výhled,,K$8)-INDEX(Roky_výhled,,K$8-1))*(INDEX($BO70:$DW70,,K$8)-INDEX($BO70:$DW70,,K$8-1))+INDEX($BO70:$DW70,,K$8-1))</f>
        <v>13000</v>
      </c>
      <c r="L70" s="173">
        <f ca="1">CHOOSE(L$6,SUMIFS(INDIRECT("EB[" &amp; L$12 &amp; "]"),EB[indic_nrg],$A69,EB[Nositel],$B70,EB[Výběr],1,EB[unit],"TJ"),INDEX($BO70:$DW70,,L$4),L$9/(INDEX(Roky_výhled,,L$8)-Last_Bil)*(INDEX($BO70:$DW70,,L$8)-INDEX($D70:$BL70,,$E$1))+INDEX($D70:$BL70,,$E$1),L$9/(INDEX(Roky_výhled,,L$8)-INDEX(Roky_výhled,,L$8-1))*(INDEX($BO70:$DW70,,L$8)-INDEX($BO70:$DW70,,L$8-1))+INDEX($BO70:$DW70,,L$8-1))</f>
        <v>13000</v>
      </c>
      <c r="M70" s="173">
        <f ca="1">CHOOSE(M$6,SUMIFS(INDIRECT("EB[" &amp; M$12 &amp; "]"),EB[indic_nrg],$A69,EB[Nositel],$B70,EB[Výběr],1,EB[unit],"TJ"),INDEX($BO70:$DW70,,M$4),M$9/(INDEX(Roky_výhled,,M$8)-Last_Bil)*(INDEX($BO70:$DW70,,M$8)-INDEX($D70:$BL70,,$E$1))+INDEX($D70:$BL70,,$E$1),M$9/(INDEX(Roky_výhled,,M$8)-INDEX(Roky_výhled,,M$8-1))*(INDEX($BO70:$DW70,,M$8)-INDEX($BO70:$DW70,,M$8-1))+INDEX($BO70:$DW70,,M$8-1))</f>
        <v>10253</v>
      </c>
      <c r="N70" s="173">
        <f ca="1">CHOOSE(N$6,SUMIFS(INDIRECT("EB[" &amp; N$12 &amp; "]"),EB[indic_nrg],$A69,EB[Nositel],$B70,EB[Výběr],1,EB[unit],"TJ"),INDEX($BO70:$DW70,,N$4),N$9/(INDEX(Roky_výhled,,N$8)-Last_Bil)*(INDEX($BO70:$DW70,,N$8)-INDEX($D70:$BL70,,$E$1))+INDEX($D70:$BL70,,$E$1),N$9/(INDEX(Roky_výhled,,N$8)-INDEX(Roky_výhled,,N$8-1))*(INDEX($BO70:$DW70,,N$8)-INDEX($BO70:$DW70,,N$8-1))+INDEX($BO70:$DW70,,N$8-1))</f>
        <v>5365</v>
      </c>
      <c r="O70" s="173">
        <f ca="1">CHOOSE(O$6,SUMIFS(INDIRECT("EB[" &amp; O$12 &amp; "]"),EB[indic_nrg],$A69,EB[Nositel],$B70,EB[Výběr],1,EB[unit],"TJ"),INDEX($BO70:$DW70,,O$4),O$9/(INDEX(Roky_výhled,,O$8)-Last_Bil)*(INDEX($BO70:$DW70,,O$8)-INDEX($D70:$BL70,,$E$1))+INDEX($D70:$BL70,,$E$1),O$9/(INDEX(Roky_výhled,,O$8)-INDEX(Roky_výhled,,O$8-1))*(INDEX($BO70:$DW70,,O$8)-INDEX($BO70:$DW70,,O$8-1))+INDEX($BO70:$DW70,,O$8-1))</f>
        <v>7388</v>
      </c>
      <c r="P70" s="173">
        <f ca="1">CHOOSE(P$6,SUMIFS(INDIRECT("EB[" &amp; P$12 &amp; "]"),EB[indic_nrg],$A69,EB[Nositel],$B70,EB[Výběr],1,EB[unit],"TJ"),INDEX($BO70:$DW70,,P$4),P$9/(INDEX(Roky_výhled,,P$8)-Last_Bil)*(INDEX($BO70:$DW70,,P$8)-INDEX($D70:$BL70,,$E$1))+INDEX($D70:$BL70,,$E$1),P$9/(INDEX(Roky_výhled,,P$8)-INDEX(Roky_výhled,,P$8-1))*(INDEX($BO70:$DW70,,P$8)-INDEX($BO70:$DW70,,P$8-1))+INDEX($BO70:$DW70,,P$8-1))</f>
        <v>12587</v>
      </c>
      <c r="Q70" s="173">
        <f ca="1">CHOOSE(Q$6,SUMIFS(INDIRECT("EB[" &amp; Q$12 &amp; "]"),EB[indic_nrg],$A69,EB[Nositel],$B70,EB[Výběr],1,EB[unit],"TJ"),INDEX($BO70:$DW70,,Q$4),Q$9/(INDEX(Roky_výhled,,Q$8)-Last_Bil)*(INDEX($BO70:$DW70,,Q$8)-INDEX($D70:$BL70,,$E$1))+INDEX($D70:$BL70,,$E$1),Q$9/(INDEX(Roky_výhled,,Q$8)-INDEX(Roky_výhled,,Q$8-1))*(INDEX($BO70:$DW70,,Q$8)-INDEX($BO70:$DW70,,Q$8-1))+INDEX($BO70:$DW70,,Q$8-1))</f>
        <v>8878</v>
      </c>
      <c r="R70" s="173">
        <f ca="1">CHOOSE(R$6,SUMIFS(INDIRECT("EB[" &amp; R$12 &amp; "]"),EB[indic_nrg],$A69,EB[Nositel],$B70,EB[Výběr],1,EB[unit],"TJ"),INDEX($BO70:$DW70,,R$4),R$9/(INDEX(Roky_výhled,,R$8)-Last_Bil)*(INDEX($BO70:$DW70,,R$8)-INDEX($D70:$BL70,,$E$1))+INDEX($D70:$BL70,,$E$1),R$9/(INDEX(Roky_výhled,,R$8)-INDEX(Roky_výhled,,R$8-1))*(INDEX($BO70:$DW70,,R$8)-INDEX($BO70:$DW70,,R$8-1))+INDEX($BO70:$DW70,,R$8-1))</f>
        <v>10781</v>
      </c>
      <c r="S70" s="173">
        <f ca="1">CHOOSE(S$6,SUMIFS(INDIRECT("EB[" &amp; S$12 &amp; "]"),EB[indic_nrg],$A69,EB[Nositel],$B70,EB[Výběr],1,EB[unit],"TJ"),INDEX($BO70:$DW70,,S$4),S$9/(INDEX(Roky_výhled,,S$8)-Last_Bil)*(INDEX($BO70:$DW70,,S$8)-INDEX($D70:$BL70,,$E$1))+INDEX($D70:$BL70,,$E$1),S$9/(INDEX(Roky_výhled,,S$8)-INDEX(Roky_výhled,,S$8-1))*(INDEX($BO70:$DW70,,S$8)-INDEX($BO70:$DW70,,S$8-1))+INDEX($BO70:$DW70,,S$8-1))</f>
        <v>16066</v>
      </c>
      <c r="T70" s="173">
        <f ca="1">CHOOSE(T$6,SUMIFS(INDIRECT("EB[" &amp; T$12 &amp; "]"),EB[indic_nrg],$A69,EB[Nositel],$B70,EB[Výběr],1,EB[unit],"TJ"),INDEX($BO70:$DW70,,T$4),T$9/(INDEX(Roky_výhled,,T$8)-Last_Bil)*(INDEX($BO70:$DW70,,T$8)-INDEX($D70:$BL70,,$E$1))+INDEX($D70:$BL70,,$E$1),T$9/(INDEX(Roky_výhled,,T$8)-INDEX(Roky_výhled,,T$8-1))*(INDEX($BO70:$DW70,,T$8)-INDEX($BO70:$DW70,,T$8-1))+INDEX($BO70:$DW70,,T$8-1))</f>
        <v>16624</v>
      </c>
      <c r="U70" s="173">
        <f ca="1">CHOOSE(U$6,SUMIFS(INDIRECT("EB[" &amp; U$12 &amp; "]"),EB[indic_nrg],$A69,EB[Nositel],$B70,EB[Výběr],1,EB[unit],"TJ"),INDEX($BO70:$DW70,,U$4),U$9/(INDEX(Roky_výhled,,U$8)-Last_Bil)*(INDEX($BO70:$DW70,,U$8)-INDEX($D70:$BL70,,$E$1))+INDEX($D70:$BL70,,$E$1),U$9/(INDEX(Roky_výhled,,U$8)-INDEX(Roky_výhled,,U$8-1))*(INDEX($BO70:$DW70,,U$8)-INDEX($BO70:$DW70,,U$8-1))+INDEX($BO70:$DW70,,U$8-1))</f>
        <v>16942</v>
      </c>
      <c r="V70" s="173">
        <f ca="1">CHOOSE(V$6,SUMIFS(INDIRECT("EB[" &amp; V$12 &amp; "]"),EB[indic_nrg],$A69,EB[Nositel],$B70,EB[Výběr],1,EB[unit],"TJ"),INDEX($BO70:$DW70,,V$4),V$9/(INDEX(Roky_výhled,,V$8)-Last_Bil)*(INDEX($BO70:$DW70,,V$8)-INDEX($D70:$BL70,,$E$1))+INDEX($D70:$BL70,,$E$1),V$9/(INDEX(Roky_výhled,,V$8)-INDEX(Roky_výhled,,V$8-1))*(INDEX($BO70:$DW70,,V$8)-INDEX($BO70:$DW70,,V$8-1))+INDEX($BO70:$DW70,,V$8-1))</f>
        <v>16493</v>
      </c>
      <c r="W70" s="173">
        <f ca="1">CHOOSE(W$6,SUMIFS(INDIRECT("EB[" &amp; W$12 &amp; "]"),EB[indic_nrg],$A69,EB[Nositel],$B70,EB[Výběr],1,EB[unit],"TJ"),INDEX($BO70:$DW70,,W$4),W$9/(INDEX(Roky_výhled,,W$8)-Last_Bil)*(INDEX($BO70:$DW70,,W$8)-INDEX($D70:$BL70,,$E$1))+INDEX($D70:$BL70,,$E$1),W$9/(INDEX(Roky_výhled,,W$8)-INDEX(Roky_výhled,,W$8-1))*(INDEX($BO70:$DW70,,W$8)-INDEX($BO70:$DW70,,W$8-1))+INDEX($BO70:$DW70,,W$8-1))</f>
        <v>16483</v>
      </c>
      <c r="X70" s="173">
        <f ca="1">CHOOSE(X$6,SUMIFS(INDIRECT("EB[" &amp; X$12 &amp; "]"),EB[indic_nrg],$A69,EB[Nositel],$B70,EB[Výběr],1,EB[unit],"TJ"),INDEX($BO70:$DW70,,X$4),X$9/(INDEX(Roky_výhled,,X$8)-Last_Bil)*(INDEX($BO70:$DW70,,X$8)-INDEX($D70:$BL70,,$E$1))+INDEX($D70:$BL70,,$E$1),X$9/(INDEX(Roky_výhled,,X$8)-INDEX(Roky_výhled,,X$8-1))*(INDEX($BO70:$DW70,,X$8)-INDEX($BO70:$DW70,,X$8-1))+INDEX($BO70:$DW70,,X$8-1))</f>
        <v>17054</v>
      </c>
      <c r="Y70" s="173">
        <f ca="1">CHOOSE(Y$6,SUMIFS(INDIRECT("EB[" &amp; Y$12 &amp; "]"),EB[indic_nrg],$A69,EB[Nositel],$B70,EB[Výběr],1,EB[unit],"TJ"),INDEX($BO70:$DW70,,Y$4),Y$9/(INDEX(Roky_výhled,,Y$8)-Last_Bil)*(INDEX($BO70:$DW70,,Y$8)-INDEX($D70:$BL70,,$E$1))+INDEX($D70:$BL70,,$E$1),Y$9/(INDEX(Roky_výhled,,Y$8)-INDEX(Roky_výhled,,Y$8-1))*(INDEX($BO70:$DW70,,Y$8)-INDEX($BO70:$DW70,,Y$8-1))+INDEX($BO70:$DW70,,Y$8-1))</f>
        <v>16341</v>
      </c>
      <c r="Z70" s="173">
        <f ca="1">CHOOSE(Z$6,SUMIFS(INDIRECT("EB[" &amp; Z$12 &amp; "]"),EB[indic_nrg],$A69,EB[Nositel],$B70,EB[Výběr],1,EB[unit],"TJ"),INDEX($BO70:$DW70,,Z$4),Z$9/(INDEX(Roky_výhled,,Z$8)-Last_Bil)*(INDEX($BO70:$DW70,,Z$8)-INDEX($D70:$BL70,,$E$1))+INDEX($D70:$BL70,,$E$1),Z$9/(INDEX(Roky_výhled,,Z$8)-INDEX(Roky_výhled,,Z$8-1))*(INDEX($BO70:$DW70,,Z$8)-INDEX($BO70:$DW70,,Z$8-1))+INDEX($BO70:$DW70,,Z$8-1))</f>
        <v>17291</v>
      </c>
      <c r="AA70" s="173">
        <f ca="1">CHOOSE(AA$6,SUMIFS(INDIRECT("EB[" &amp; AA$12 &amp; "]"),EB[indic_nrg],$A69,EB[Nositel],$B70,EB[Výběr],1,EB[unit],"TJ"),INDEX($BO70:$DW70,,AA$4),AA$9/(INDEX(Roky_výhled,,AA$8)-Last_Bil)*(INDEX($BO70:$DW70,,AA$8)-INDEX($D70:$BL70,,$E$1))+INDEX($D70:$BL70,,$E$1),AA$9/(INDEX(Roky_výhled,,AA$8)-INDEX(Roky_výhled,,AA$8-1))*(INDEX($BO70:$DW70,,AA$8)-INDEX($BO70:$DW70,,AA$8-1))+INDEX($BO70:$DW70,,AA$8-1))</f>
        <v>18627</v>
      </c>
      <c r="AB70" s="173">
        <f ca="1">CHOOSE(AB$6,SUMIFS(INDIRECT("EB[" &amp; AB$12 &amp; "]"),EB[indic_nrg],$A69,EB[Nositel],$B70,EB[Výběr],1,EB[unit],"TJ"),INDEX($BO70:$DW70,,AB$4),AB$9/(INDEX(Roky_výhled,,AB$8)-Last_Bil)*(INDEX($BO70:$DW70,,AB$8)-INDEX($D70:$BL70,,$E$1))+INDEX($D70:$BL70,,$E$1),AB$9/(INDEX(Roky_výhled,,AB$8)-INDEX(Roky_výhled,,AB$8-1))*(INDEX($BO70:$DW70,,AB$8)-INDEX($BO70:$DW70,,AB$8-1))+INDEX($BO70:$DW70,,AB$8-1))</f>
        <v>18953</v>
      </c>
      <c r="AC70" s="173">
        <f ca="1">CHOOSE(AC$6,SUMIFS(INDIRECT("EB[" &amp; AC$12 &amp; "]"),EB[indic_nrg],$A69,EB[Nositel],$B70,EB[Výběr],1,EB[unit],"TJ"),INDEX($BO70:$DW70,,AC$4),AC$9/(INDEX(Roky_výhled,,AC$8)-Last_Bil)*(INDEX($BO70:$DW70,,AC$8)-INDEX($D70:$BL70,,$E$1))+INDEX($D70:$BL70,,$E$1),AC$9/(INDEX(Roky_výhled,,AC$8)-INDEX(Roky_výhled,,AC$8-1))*(INDEX($BO70:$DW70,,AC$8)-INDEX($BO70:$DW70,,AC$8-1))+INDEX($BO70:$DW70,,AC$8-1))</f>
        <v>20047</v>
      </c>
      <c r="AD70" s="173">
        <f ca="1">CHOOSE(AD$6,SUMIFS(INDIRECT("EB[" &amp; AD$12 &amp; "]"),EB[indic_nrg],$A69,EB[Nositel],$B70,EB[Výběr],1,EB[unit],"TJ"),INDEX($BO70:$DW70,,AD$4),AD$9/(INDEX(Roky_výhled,,AD$8)-Last_Bil)*(INDEX($BO70:$DW70,,AD$8)-INDEX($D70:$BL70,,$E$1))+INDEX($D70:$BL70,,$E$1),AD$9/(INDEX(Roky_výhled,,AD$8)-INDEX(Roky_výhled,,AD$8-1))*(INDEX($BO70:$DW70,,AD$8)-INDEX($BO70:$DW70,,AD$8-1))+INDEX($BO70:$DW70,,AD$8-1))</f>
        <v>21339.599999999999</v>
      </c>
      <c r="AE70" s="173">
        <f ca="1">CHOOSE(AE$6,SUMIFS(INDIRECT("EB[" &amp; AE$12 &amp; "]"),EB[indic_nrg],$A69,EB[Nositel],$B70,EB[Výběr],1,EB[unit],"TJ"),INDEX($BO70:$DW70,,AE$4),AE$9/(INDEX(Roky_výhled,,AE$8)-Last_Bil)*(INDEX($BO70:$DW70,,AE$8)-INDEX($D70:$BL70,,$E$1))+INDEX($D70:$BL70,,$E$1),AE$9/(INDEX(Roky_výhled,,AE$8)-INDEX(Roky_výhled,,AE$8-1))*(INDEX($BO70:$DW70,,AE$8)-INDEX($BO70:$DW70,,AE$8-1))+INDEX($BO70:$DW70,,AE$8-1))</f>
        <v>22632.2</v>
      </c>
      <c r="AF70" s="173">
        <f ca="1">CHOOSE(AF$6,SUMIFS(INDIRECT("EB[" &amp; AF$12 &amp; "]"),EB[indic_nrg],$A69,EB[Nositel],$B70,EB[Výběr],1,EB[unit],"TJ"),INDEX($BO70:$DW70,,AF$4),AF$9/(INDEX(Roky_výhled,,AF$8)-Last_Bil)*(INDEX($BO70:$DW70,,AF$8)-INDEX($D70:$BL70,,$E$1))+INDEX($D70:$BL70,,$E$1),AF$9/(INDEX(Roky_výhled,,AF$8)-INDEX(Roky_výhled,,AF$8-1))*(INDEX($BO70:$DW70,,AF$8)-INDEX($BO70:$DW70,,AF$8-1))+INDEX($BO70:$DW70,,AF$8-1))</f>
        <v>23924.799999999999</v>
      </c>
      <c r="AG70" s="173">
        <f ca="1">CHOOSE(AG$6,SUMIFS(INDIRECT("EB[" &amp; AG$12 &amp; "]"),EB[indic_nrg],$A69,EB[Nositel],$B70,EB[Výběr],1,EB[unit],"TJ"),INDEX($BO70:$DW70,,AG$4),AG$9/(INDEX(Roky_výhled,,AG$8)-Last_Bil)*(INDEX($BO70:$DW70,,AG$8)-INDEX($D70:$BL70,,$E$1))+INDEX($D70:$BL70,,$E$1),AG$9/(INDEX(Roky_výhled,,AG$8)-INDEX(Roky_výhled,,AG$8-1))*(INDEX($BO70:$DW70,,AG$8)-INDEX($BO70:$DW70,,AG$8-1))+INDEX($BO70:$DW70,,AG$8-1))</f>
        <v>25217.4</v>
      </c>
      <c r="AH70" s="173">
        <f ca="1">CHOOSE(AH$6,SUMIFS(INDIRECT("EB[" &amp; AH$12 &amp; "]"),EB[indic_nrg],$A69,EB[Nositel],$B70,EB[Výběr],1,EB[unit],"TJ"),INDEX($BO70:$DW70,,AH$4),AH$9/(INDEX(Roky_výhled,,AH$8)-Last_Bil)*(INDEX($BO70:$DW70,,AH$8)-INDEX($D70:$BL70,,$E$1))+INDEX($D70:$BL70,,$E$1),AH$9/(INDEX(Roky_výhled,,AH$8)-INDEX(Roky_výhled,,AH$8-1))*(INDEX($BO70:$DW70,,AH$8)-INDEX($BO70:$DW70,,AH$8-1))+INDEX($BO70:$DW70,,AH$8-1))</f>
        <v>26510</v>
      </c>
      <c r="AI70" s="173">
        <f ca="1">CHOOSE(AI$6,SUMIFS(INDIRECT("EB[" &amp; AI$12 &amp; "]"),EB[indic_nrg],$A69,EB[Nositel],$B70,EB[Výběr],1,EB[unit],"TJ"),INDEX($BO70:$DW70,,AI$4),AI$9/(INDEX(Roky_výhled,,AI$8)-Last_Bil)*(INDEX($BO70:$DW70,,AI$8)-INDEX($D70:$BL70,,$E$1))+INDEX($D70:$BL70,,$E$1),AI$9/(INDEX(Roky_výhled,,AI$8)-INDEX(Roky_výhled,,AI$8-1))*(INDEX($BO70:$DW70,,AI$8)-INDEX($BO70:$DW70,,AI$8-1))+INDEX($BO70:$DW70,,AI$8-1))</f>
        <v>26562</v>
      </c>
      <c r="AJ70" s="173">
        <f ca="1">CHOOSE(AJ$6,SUMIFS(INDIRECT("EB[" &amp; AJ$12 &amp; "]"),EB[indic_nrg],$A69,EB[Nositel],$B70,EB[Výběr],1,EB[unit],"TJ"),INDEX($BO70:$DW70,,AJ$4),AJ$9/(INDEX(Roky_výhled,,AJ$8)-Last_Bil)*(INDEX($BO70:$DW70,,AJ$8)-INDEX($D70:$BL70,,$E$1))+INDEX($D70:$BL70,,$E$1),AJ$9/(INDEX(Roky_výhled,,AJ$8)-INDEX(Roky_výhled,,AJ$8-1))*(INDEX($BO70:$DW70,,AJ$8)-INDEX($BO70:$DW70,,AJ$8-1))+INDEX($BO70:$DW70,,AJ$8-1))</f>
        <v>26614</v>
      </c>
      <c r="AK70" s="173">
        <f ca="1">CHOOSE(AK$6,SUMIFS(INDIRECT("EB[" &amp; AK$12 &amp; "]"),EB[indic_nrg],$A69,EB[Nositel],$B70,EB[Výběr],1,EB[unit],"TJ"),INDEX($BO70:$DW70,,AK$4),AK$9/(INDEX(Roky_výhled,,AK$8)-Last_Bil)*(INDEX($BO70:$DW70,,AK$8)-INDEX($D70:$BL70,,$E$1))+INDEX($D70:$BL70,,$E$1),AK$9/(INDEX(Roky_výhled,,AK$8)-INDEX(Roky_výhled,,AK$8-1))*(INDEX($BO70:$DW70,,AK$8)-INDEX($BO70:$DW70,,AK$8-1))+INDEX($BO70:$DW70,,AK$8-1))</f>
        <v>26666</v>
      </c>
      <c r="AL70" s="173">
        <f ca="1">CHOOSE(AL$6,SUMIFS(INDIRECT("EB[" &amp; AL$12 &amp; "]"),EB[indic_nrg],$A69,EB[Nositel],$B70,EB[Výběr],1,EB[unit],"TJ"),INDEX($BO70:$DW70,,AL$4),AL$9/(INDEX(Roky_výhled,,AL$8)-Last_Bil)*(INDEX($BO70:$DW70,,AL$8)-INDEX($D70:$BL70,,$E$1))+INDEX($D70:$BL70,,$E$1),AL$9/(INDEX(Roky_výhled,,AL$8)-INDEX(Roky_výhled,,AL$8-1))*(INDEX($BO70:$DW70,,AL$8)-INDEX($BO70:$DW70,,AL$8-1))+INDEX($BO70:$DW70,,AL$8-1))</f>
        <v>26718</v>
      </c>
      <c r="AM70" s="173">
        <f ca="1">CHOOSE(AM$6,SUMIFS(INDIRECT("EB[" &amp; AM$12 &amp; "]"),EB[indic_nrg],$A69,EB[Nositel],$B70,EB[Výběr],1,EB[unit],"TJ"),INDEX($BO70:$DW70,,AM$4),AM$9/(INDEX(Roky_výhled,,AM$8)-Last_Bil)*(INDEX($BO70:$DW70,,AM$8)-INDEX($D70:$BL70,,$E$1))+INDEX($D70:$BL70,,$E$1),AM$9/(INDEX(Roky_výhled,,AM$8)-INDEX(Roky_výhled,,AM$8-1))*(INDEX($BO70:$DW70,,AM$8)-INDEX($BO70:$DW70,,AM$8-1))+INDEX($BO70:$DW70,,AM$8-1))</f>
        <v>26770</v>
      </c>
      <c r="AN70" s="173">
        <f ca="1">CHOOSE(AN$6,SUMIFS(INDIRECT("EB[" &amp; AN$12 &amp; "]"),EB[indic_nrg],$A69,EB[Nositel],$B70,EB[Výběr],1,EB[unit],"TJ"),INDEX($BO70:$DW70,,AN$4),AN$9/(INDEX(Roky_výhled,,AN$8)-Last_Bil)*(INDEX($BO70:$DW70,,AN$8)-INDEX($D70:$BL70,,$E$1))+INDEX($D70:$BL70,,$E$1),AN$9/(INDEX(Roky_výhled,,AN$8)-INDEX(Roky_výhled,,AN$8-1))*(INDEX($BO70:$DW70,,AN$8)-INDEX($BO70:$DW70,,AN$8-1))+INDEX($BO70:$DW70,,AN$8-1))</f>
        <v>26790</v>
      </c>
      <c r="AO70" s="173">
        <f ca="1">CHOOSE(AO$6,SUMIFS(INDIRECT("EB[" &amp; AO$12 &amp; "]"),EB[indic_nrg],$A69,EB[Nositel],$B70,EB[Výběr],1,EB[unit],"TJ"),INDEX($BO70:$DW70,,AO$4),AO$9/(INDEX(Roky_výhled,,AO$8)-Last_Bil)*(INDEX($BO70:$DW70,,AO$8)-INDEX($D70:$BL70,,$E$1))+INDEX($D70:$BL70,,$E$1),AO$9/(INDEX(Roky_výhled,,AO$8)-INDEX(Roky_výhled,,AO$8-1))*(INDEX($BO70:$DW70,,AO$8)-INDEX($BO70:$DW70,,AO$8-1))+INDEX($BO70:$DW70,,AO$8-1))</f>
        <v>26810</v>
      </c>
      <c r="AP70" s="173">
        <f ca="1">CHOOSE(AP$6,SUMIFS(INDIRECT("EB[" &amp; AP$12 &amp; "]"),EB[indic_nrg],$A69,EB[Nositel],$B70,EB[Výběr],1,EB[unit],"TJ"),INDEX($BO70:$DW70,,AP$4),AP$9/(INDEX(Roky_výhled,,AP$8)-Last_Bil)*(INDEX($BO70:$DW70,,AP$8)-INDEX($D70:$BL70,,$E$1))+INDEX($D70:$BL70,,$E$1),AP$9/(INDEX(Roky_výhled,,AP$8)-INDEX(Roky_výhled,,AP$8-1))*(INDEX($BO70:$DW70,,AP$8)-INDEX($BO70:$DW70,,AP$8-1))+INDEX($BO70:$DW70,,AP$8-1))</f>
        <v>26829.999999999996</v>
      </c>
      <c r="AQ70" s="173">
        <f ca="1">CHOOSE(AQ$6,SUMIFS(INDIRECT("EB[" &amp; AQ$12 &amp; "]"),EB[indic_nrg],$A69,EB[Nositel],$B70,EB[Výběr],1,EB[unit],"TJ"),INDEX($BO70:$DW70,,AQ$4),AQ$9/(INDEX(Roky_výhled,,AQ$8)-Last_Bil)*(INDEX($BO70:$DW70,,AQ$8)-INDEX($D70:$BL70,,$E$1))+INDEX($D70:$BL70,,$E$1),AQ$9/(INDEX(Roky_výhled,,AQ$8)-INDEX(Roky_výhled,,AQ$8-1))*(INDEX($BO70:$DW70,,AQ$8)-INDEX($BO70:$DW70,,AQ$8-1))+INDEX($BO70:$DW70,,AQ$8-1))</f>
        <v>26849.999999999996</v>
      </c>
      <c r="AR70" s="173">
        <f ca="1">CHOOSE(AR$6,SUMIFS(INDIRECT("EB[" &amp; AR$12 &amp; "]"),EB[indic_nrg],$A69,EB[Nositel],$B70,EB[Výběr],1,EB[unit],"TJ"),INDEX($BO70:$DW70,,AR$4),AR$9/(INDEX(Roky_výhled,,AR$8)-Last_Bil)*(INDEX($BO70:$DW70,,AR$8)-INDEX($D70:$BL70,,$E$1))+INDEX($D70:$BL70,,$E$1),AR$9/(INDEX(Roky_výhled,,AR$8)-INDEX(Roky_výhled,,AR$8-1))*(INDEX($BO70:$DW70,,AR$8)-INDEX($BO70:$DW70,,AR$8-1))+INDEX($BO70:$DW70,,AR$8-1))</f>
        <v>26869.999999999996</v>
      </c>
      <c r="AS70" s="173">
        <f ca="1">CHOOSE(AS$6,SUMIFS(INDIRECT("EB[" &amp; AS$12 &amp; "]"),EB[indic_nrg],$A69,EB[Nositel],$B70,EB[Výběr],1,EB[unit],"TJ"),INDEX($BO70:$DW70,,AS$4),AS$9/(INDEX(Roky_výhled,,AS$8)-Last_Bil)*(INDEX($BO70:$DW70,,AS$8)-INDEX($D70:$BL70,,$E$1))+INDEX($D70:$BL70,,$E$1),AS$9/(INDEX(Roky_výhled,,AS$8)-INDEX(Roky_výhled,,AS$8-1))*(INDEX($BO70:$DW70,,AS$8)-INDEX($BO70:$DW70,,AS$8-1))+INDEX($BO70:$DW70,,AS$8-1))</f>
        <v>26797.999999999996</v>
      </c>
      <c r="AT70" s="173">
        <f ca="1">CHOOSE(AT$6,SUMIFS(INDIRECT("EB[" &amp; AT$12 &amp; "]"),EB[indic_nrg],$A69,EB[Nositel],$B70,EB[Výběr],1,EB[unit],"TJ"),INDEX($BO70:$DW70,,AT$4),AT$9/(INDEX(Roky_výhled,,AT$8)-Last_Bil)*(INDEX($BO70:$DW70,,AT$8)-INDEX($D70:$BL70,,$E$1))+INDEX($D70:$BL70,,$E$1),AT$9/(INDEX(Roky_výhled,,AT$8)-INDEX(Roky_výhled,,AT$8-1))*(INDEX($BO70:$DW70,,AT$8)-INDEX($BO70:$DW70,,AT$8-1))+INDEX($BO70:$DW70,,AT$8-1))</f>
        <v>26725.999999999996</v>
      </c>
      <c r="AU70" s="173">
        <f ca="1">CHOOSE(AU$6,SUMIFS(INDIRECT("EB[" &amp; AU$12 &amp; "]"),EB[indic_nrg],$A69,EB[Nositel],$B70,EB[Výběr],1,EB[unit],"TJ"),INDEX($BO70:$DW70,,AU$4),AU$9/(INDEX(Roky_výhled,,AU$8)-Last_Bil)*(INDEX($BO70:$DW70,,AU$8)-INDEX($D70:$BL70,,$E$1))+INDEX($D70:$BL70,,$E$1),AU$9/(INDEX(Roky_výhled,,AU$8)-INDEX(Roky_výhled,,AU$8-1))*(INDEX($BO70:$DW70,,AU$8)-INDEX($BO70:$DW70,,AU$8-1))+INDEX($BO70:$DW70,,AU$8-1))</f>
        <v>26653.999999999996</v>
      </c>
      <c r="AV70" s="173">
        <f ca="1">CHOOSE(AV$6,SUMIFS(INDIRECT("EB[" &amp; AV$12 &amp; "]"),EB[indic_nrg],$A69,EB[Nositel],$B70,EB[Výběr],1,EB[unit],"TJ"),INDEX($BO70:$DW70,,AV$4),AV$9/(INDEX(Roky_výhled,,AV$8)-Last_Bil)*(INDEX($BO70:$DW70,,AV$8)-INDEX($D70:$BL70,,$E$1))+INDEX($D70:$BL70,,$E$1),AV$9/(INDEX(Roky_výhled,,AV$8)-INDEX(Roky_výhled,,AV$8-1))*(INDEX($BO70:$DW70,,AV$8)-INDEX($BO70:$DW70,,AV$8-1))+INDEX($BO70:$DW70,,AV$8-1))</f>
        <v>26581.999999999996</v>
      </c>
      <c r="AW70" s="173">
        <f ca="1">CHOOSE(AW$6,SUMIFS(INDIRECT("EB[" &amp; AW$12 &amp; "]"),EB[indic_nrg],$A69,EB[Nositel],$B70,EB[Výběr],1,EB[unit],"TJ"),INDEX($BO70:$DW70,,AW$4),AW$9/(INDEX(Roky_výhled,,AW$8)-Last_Bil)*(INDEX($BO70:$DW70,,AW$8)-INDEX($D70:$BL70,,$E$1))+INDEX($D70:$BL70,,$E$1),AW$9/(INDEX(Roky_výhled,,AW$8)-INDEX(Roky_výhled,,AW$8-1))*(INDEX($BO70:$DW70,,AW$8)-INDEX($BO70:$DW70,,AW$8-1))+INDEX($BO70:$DW70,,AW$8-1))</f>
        <v>26509.999999999996</v>
      </c>
      <c r="AX70" s="173">
        <f ca="1">CHOOSE(AX$6,SUMIFS(INDIRECT("EB[" &amp; AX$12 &amp; "]"),EB[indic_nrg],$A69,EB[Nositel],$B70,EB[Výběr],1,EB[unit],"TJ"),INDEX($BO70:$DW70,,AX$4),AX$9/(INDEX(Roky_výhled,,AX$8)-Last_Bil)*(INDEX($BO70:$DW70,,AX$8)-INDEX($D70:$BL70,,$E$1))+INDEX($D70:$BL70,,$E$1),AX$9/(INDEX(Roky_výhled,,AX$8)-INDEX(Roky_výhled,,AX$8-1))*(INDEX($BO70:$DW70,,AX$8)-INDEX($BO70:$DW70,,AX$8-1))+INDEX($BO70:$DW70,,AX$8-1))</f>
        <v>26625.999999999996</v>
      </c>
      <c r="AY70" s="173">
        <f ca="1">CHOOSE(AY$6,SUMIFS(INDIRECT("EB[" &amp; AY$12 &amp; "]"),EB[indic_nrg],$A69,EB[Nositel],$B70,EB[Výběr],1,EB[unit],"TJ"),INDEX($BO70:$DW70,,AY$4),AY$9/(INDEX(Roky_výhled,,AY$8)-Last_Bil)*(INDEX($BO70:$DW70,,AY$8)-INDEX($D70:$BL70,,$E$1))+INDEX($D70:$BL70,,$E$1),AY$9/(INDEX(Roky_výhled,,AY$8)-INDEX(Roky_výhled,,AY$8-1))*(INDEX($BO70:$DW70,,AY$8)-INDEX($BO70:$DW70,,AY$8-1))+INDEX($BO70:$DW70,,AY$8-1))</f>
        <v>26741.999999999996</v>
      </c>
      <c r="AZ70" s="173">
        <f ca="1">CHOOSE(AZ$6,SUMIFS(INDIRECT("EB[" &amp; AZ$12 &amp; "]"),EB[indic_nrg],$A69,EB[Nositel],$B70,EB[Výběr],1,EB[unit],"TJ"),INDEX($BO70:$DW70,,AZ$4),AZ$9/(INDEX(Roky_výhled,,AZ$8)-Last_Bil)*(INDEX($BO70:$DW70,,AZ$8)-INDEX($D70:$BL70,,$E$1))+INDEX($D70:$BL70,,$E$1),AZ$9/(INDEX(Roky_výhled,,AZ$8)-INDEX(Roky_výhled,,AZ$8-1))*(INDEX($BO70:$DW70,,AZ$8)-INDEX($BO70:$DW70,,AZ$8-1))+INDEX($BO70:$DW70,,AZ$8-1))</f>
        <v>26858</v>
      </c>
      <c r="BA70" s="173">
        <f ca="1">CHOOSE(BA$6,SUMIFS(INDIRECT("EB[" &amp; BA$12 &amp; "]"),EB[indic_nrg],$A69,EB[Nositel],$B70,EB[Výběr],1,EB[unit],"TJ"),INDEX($BO70:$DW70,,BA$4),BA$9/(INDEX(Roky_výhled,,BA$8)-Last_Bil)*(INDEX($BO70:$DW70,,BA$8)-INDEX($D70:$BL70,,$E$1))+INDEX($D70:$BL70,,$E$1),BA$9/(INDEX(Roky_výhled,,BA$8)-INDEX(Roky_výhled,,BA$8-1))*(INDEX($BO70:$DW70,,BA$8)-INDEX($BO70:$DW70,,BA$8-1))+INDEX($BO70:$DW70,,BA$8-1))</f>
        <v>26974</v>
      </c>
      <c r="BB70" s="173">
        <f ca="1">CHOOSE(BB$6,SUMIFS(INDIRECT("EB[" &amp; BB$12 &amp; "]"),EB[indic_nrg],$A69,EB[Nositel],$B70,EB[Výběr],1,EB[unit],"TJ"),INDEX($BO70:$DW70,,BB$4),BB$9/(INDEX(Roky_výhled,,BB$8)-Last_Bil)*(INDEX($BO70:$DW70,,BB$8)-INDEX($D70:$BL70,,$E$1))+INDEX($D70:$BL70,,$E$1),BB$9/(INDEX(Roky_výhled,,BB$8)-INDEX(Roky_výhled,,BB$8-1))*(INDEX($BO70:$DW70,,BB$8)-INDEX($BO70:$DW70,,BB$8-1))+INDEX($BO70:$DW70,,BB$8-1))</f>
        <v>27090</v>
      </c>
      <c r="BC70" s="173">
        <f ca="1">CHOOSE(BC$6,SUMIFS(INDIRECT("EB[" &amp; BC$12 &amp; "]"),EB[indic_nrg],$A69,EB[Nositel],$B70,EB[Výběr],1,EB[unit],"TJ"),INDEX($BO70:$DW70,,BC$4),BC$9/(INDEX(Roky_výhled,,BC$8)-Last_Bil)*(INDEX($BO70:$DW70,,BC$8)-INDEX($D70:$BL70,,$E$1))+INDEX($D70:$BL70,,$E$1),BC$9/(INDEX(Roky_výhled,,BC$8)-INDEX(Roky_výhled,,BC$8-1))*(INDEX($BO70:$DW70,,BC$8)-INDEX($BO70:$DW70,,BC$8-1))+INDEX($BO70:$DW70,,BC$8-1))</f>
        <v>27122</v>
      </c>
      <c r="BD70" s="173">
        <f ca="1">CHOOSE(BD$6,SUMIFS(INDIRECT("EB[" &amp; BD$12 &amp; "]"),EB[indic_nrg],$A69,EB[Nositel],$B70,EB[Výběr],1,EB[unit],"TJ"),INDEX($BO70:$DW70,,BD$4),BD$9/(INDEX(Roky_výhled,,BD$8)-Last_Bil)*(INDEX($BO70:$DW70,,BD$8)-INDEX($D70:$BL70,,$E$1))+INDEX($D70:$BL70,,$E$1),BD$9/(INDEX(Roky_výhled,,BD$8)-INDEX(Roky_výhled,,BD$8-1))*(INDEX($BO70:$DW70,,BD$8)-INDEX($BO70:$DW70,,BD$8-1))+INDEX($BO70:$DW70,,BD$8-1))</f>
        <v>27154</v>
      </c>
      <c r="BE70" s="173">
        <f ca="1">CHOOSE(BE$6,SUMIFS(INDIRECT("EB[" &amp; BE$12 &amp; "]"),EB[indic_nrg],$A69,EB[Nositel],$B70,EB[Výběr],1,EB[unit],"TJ"),INDEX($BO70:$DW70,,BE$4),BE$9/(INDEX(Roky_výhled,,BE$8)-Last_Bil)*(INDEX($BO70:$DW70,,BE$8)-INDEX($D70:$BL70,,$E$1))+INDEX($D70:$BL70,,$E$1),BE$9/(INDEX(Roky_výhled,,BE$8)-INDEX(Roky_výhled,,BE$8-1))*(INDEX($BO70:$DW70,,BE$8)-INDEX($BO70:$DW70,,BE$8-1))+INDEX($BO70:$DW70,,BE$8-1))</f>
        <v>27186</v>
      </c>
      <c r="BF70" s="173">
        <f ca="1">CHOOSE(BF$6,SUMIFS(INDIRECT("EB[" &amp; BF$12 &amp; "]"),EB[indic_nrg],$A69,EB[Nositel],$B70,EB[Výběr],1,EB[unit],"TJ"),INDEX($BO70:$DW70,,BF$4),BF$9/(INDEX(Roky_výhled,,BF$8)-Last_Bil)*(INDEX($BO70:$DW70,,BF$8)-INDEX($D70:$BL70,,$E$1))+INDEX($D70:$BL70,,$E$1),BF$9/(INDEX(Roky_výhled,,BF$8)-INDEX(Roky_výhled,,BF$8-1))*(INDEX($BO70:$DW70,,BF$8)-INDEX($BO70:$DW70,,BF$8-1))+INDEX($BO70:$DW70,,BF$8-1))</f>
        <v>27218</v>
      </c>
      <c r="BG70" s="173">
        <f ca="1">CHOOSE(BG$6,SUMIFS(INDIRECT("EB[" &amp; BG$12 &amp; "]"),EB[indic_nrg],$A69,EB[Nositel],$B70,EB[Výběr],1,EB[unit],"TJ"),INDEX($BO70:$DW70,,BG$4),BG$9/(INDEX(Roky_výhled,,BG$8)-Last_Bil)*(INDEX($BO70:$DW70,,BG$8)-INDEX($D70:$BL70,,$E$1))+INDEX($D70:$BL70,,$E$1),BG$9/(INDEX(Roky_výhled,,BG$8)-INDEX(Roky_výhled,,BG$8-1))*(INDEX($BO70:$DW70,,BG$8)-INDEX($BO70:$DW70,,BG$8-1))+INDEX($BO70:$DW70,,BG$8-1))</f>
        <v>27250</v>
      </c>
      <c r="BH70" s="173">
        <f ca="1">CHOOSE(BH$6,SUMIFS(INDIRECT("EB[" &amp; BH$12 &amp; "]"),EB[indic_nrg],$A69,EB[Nositel],$B70,EB[Výběr],1,EB[unit],"TJ"),INDEX($BO70:$DW70,,BH$4),BH$9/(INDEX(Roky_výhled,,BH$8)-Last_Bil)*(INDEX($BO70:$DW70,,BH$8)-INDEX($D70:$BL70,,$E$1))+INDEX($D70:$BL70,,$E$1),BH$9/(INDEX(Roky_výhled,,BH$8)-INDEX(Roky_výhled,,BH$8-1))*(INDEX($BO70:$DW70,,BH$8)-INDEX($BO70:$DW70,,BH$8-1))+INDEX($BO70:$DW70,,BH$8-1))</f>
        <v>27166</v>
      </c>
      <c r="BI70" s="173">
        <f ca="1">CHOOSE(BI$6,SUMIFS(INDIRECT("EB[" &amp; BI$12 &amp; "]"),EB[indic_nrg],$A69,EB[Nositel],$B70,EB[Výběr],1,EB[unit],"TJ"),INDEX($BO70:$DW70,,BI$4),BI$9/(INDEX(Roky_výhled,,BI$8)-Last_Bil)*(INDEX($BO70:$DW70,,BI$8)-INDEX($D70:$BL70,,$E$1))+INDEX($D70:$BL70,,$E$1),BI$9/(INDEX(Roky_výhled,,BI$8)-INDEX(Roky_výhled,,BI$8-1))*(INDEX($BO70:$DW70,,BI$8)-INDEX($BO70:$DW70,,BI$8-1))+INDEX($BO70:$DW70,,BI$8-1))</f>
        <v>27082</v>
      </c>
      <c r="BJ70" s="173">
        <f ca="1">CHOOSE(BJ$6,SUMIFS(INDIRECT("EB[" &amp; BJ$12 &amp; "]"),EB[indic_nrg],$A69,EB[Nositel],$B70,EB[Výběr],1,EB[unit],"TJ"),INDEX($BO70:$DW70,,BJ$4),BJ$9/(INDEX(Roky_výhled,,BJ$8)-Last_Bil)*(INDEX($BO70:$DW70,,BJ$8)-INDEX($D70:$BL70,,$E$1))+INDEX($D70:$BL70,,$E$1),BJ$9/(INDEX(Roky_výhled,,BJ$8)-INDEX(Roky_výhled,,BJ$8-1))*(INDEX($BO70:$DW70,,BJ$8)-INDEX($BO70:$DW70,,BJ$8-1))+INDEX($BO70:$DW70,,BJ$8-1))</f>
        <v>26998.000000000004</v>
      </c>
      <c r="BK70" s="173">
        <f ca="1">CHOOSE(BK$6,SUMIFS(INDIRECT("EB[" &amp; BK$12 &amp; "]"),EB[indic_nrg],$A69,EB[Nositel],$B70,EB[Výběr],1,EB[unit],"TJ"),INDEX($BO70:$DW70,,BK$4),BK$9/(INDEX(Roky_výhled,,BK$8)-Last_Bil)*(INDEX($BO70:$DW70,,BK$8)-INDEX($D70:$BL70,,$E$1))+INDEX($D70:$BL70,,$E$1),BK$9/(INDEX(Roky_výhled,,BK$8)-INDEX(Roky_výhled,,BK$8-1))*(INDEX($BO70:$DW70,,BK$8)-INDEX($BO70:$DW70,,BK$8-1))+INDEX($BO70:$DW70,,BK$8-1))</f>
        <v>26914.000000000004</v>
      </c>
      <c r="BL70" s="174">
        <f ca="1">CHOOSE(BL$6,SUMIFS(INDIRECT("EB[" &amp; BL$12 &amp; "]"),EB[indic_nrg],$A69,EB[Nositel],$B70,EB[Výběr],1,EB[unit],"TJ"),INDEX($BO70:$DW70,,BL$4),BL$9/(INDEX(Roky_výhled,,BL$8)-Last_Bil)*(INDEX($BO70:$DW70,,BL$8)-INDEX($D70:$BL70,,$E$1))+INDEX($D70:$BL70,,$E$1),BL$9/(INDEX(Roky_výhled,,BL$8)-INDEX(Roky_výhled,,BL$8-1))*(INDEX($BO70:$DW70,,BL$8)-INDEX($BO70:$DW70,,BL$8-1))+INDEX($BO70:$DW70,,BL$8-1))</f>
        <v>26830.000000000004</v>
      </c>
      <c r="BM70"/>
      <c r="BN70" s="221" t="str">
        <f t="shared" si="214"/>
        <v>Biomasa</v>
      </c>
      <c r="BO70" s="285">
        <v>23310.000000000004</v>
      </c>
      <c r="BP70" s="286">
        <v>25330</v>
      </c>
      <c r="BQ70" s="286">
        <v>26510</v>
      </c>
      <c r="BR70" s="286">
        <v>26770</v>
      </c>
      <c r="BS70" s="286">
        <v>26869.999999999996</v>
      </c>
      <c r="BT70" s="286">
        <v>26509.999999999996</v>
      </c>
      <c r="BU70" s="286">
        <v>27090</v>
      </c>
      <c r="BV70" s="286">
        <v>27250</v>
      </c>
      <c r="BW70" s="286">
        <v>26830.000000000004</v>
      </c>
      <c r="BX70" s="286">
        <v>26190</v>
      </c>
      <c r="BY70" s="287">
        <v>25240.000000000004</v>
      </c>
      <c r="BZ70" s="281"/>
      <c r="CA70" s="281"/>
      <c r="CB70" s="281"/>
      <c r="CC70" s="281"/>
      <c r="CD70" s="281"/>
      <c r="CE70" s="281"/>
      <c r="CF70" s="281"/>
      <c r="CG70" s="281"/>
      <c r="CH70" s="281"/>
      <c r="CI70" s="281"/>
      <c r="CJ70" s="281"/>
      <c r="CK70" s="281"/>
      <c r="CL70" s="281"/>
      <c r="CM70" s="281"/>
      <c r="CN70" s="281"/>
      <c r="CO70" s="281"/>
      <c r="CP70" s="281"/>
      <c r="CQ70" s="281"/>
      <c r="CR70" s="281"/>
      <c r="CS70" s="281"/>
      <c r="CT70" s="281"/>
      <c r="CU70" s="281"/>
      <c r="CV70" s="281"/>
      <c r="CW70" s="281"/>
      <c r="CX70" s="281"/>
      <c r="CY70" s="281"/>
      <c r="CZ70" s="281"/>
      <c r="DA70" s="281"/>
      <c r="DB70" s="281"/>
      <c r="DC70" s="281"/>
      <c r="DD70" s="281"/>
      <c r="DE70" s="281"/>
      <c r="DF70" s="281"/>
      <c r="DG70" s="281"/>
      <c r="DH70" s="281"/>
      <c r="DI70" s="281"/>
      <c r="DJ70" s="281"/>
      <c r="DK70" s="281"/>
      <c r="DL70" s="281"/>
      <c r="DM70" s="281"/>
      <c r="DN70" s="281"/>
      <c r="DO70" s="281"/>
      <c r="DP70" s="281"/>
      <c r="DQ70" s="281"/>
      <c r="DR70" s="281"/>
      <c r="DS70" s="281"/>
      <c r="DT70" s="281"/>
      <c r="DU70" s="281"/>
      <c r="DV70" s="281"/>
      <c r="DW70" s="281"/>
    </row>
    <row r="71" spans="1:127" s="196" customFormat="1" x14ac:dyDescent="0.25">
      <c r="A71" s="196" t="str">
        <f t="shared" si="215"/>
        <v>B_101800</v>
      </c>
      <c r="B71" t="s">
        <v>3132</v>
      </c>
      <c r="C71" s="179" t="str">
        <f t="shared" si="213"/>
        <v>Ostatní paliva</v>
      </c>
      <c r="D71" s="215">
        <f ca="1">CHOOSE(D$6,SUMIFS(INDIRECT("EB[" &amp; D$12 &amp; "]"),EB[indic_nrg],$A70,EB[Nositel],$B71,EB[Výběr],1,EB[unit],"TJ"),INDEX($BO71:$DW71,,D$4),D$9/(INDEX(Roky_výhled,,D$8)-Last_Bil)*(INDEX($BO71:$DW71,,D$8)-INDEX($D71:$BL71,,$E$1))+INDEX($D71:$BL71,,$E$1),D$9/(INDEX(Roky_výhled,,D$8)-INDEX(Roky_výhled,,D$8-1))*(INDEX($BO71:$DW71,,D$8)-INDEX($BO71:$DW71,,D$8-1))+INDEX($BO71:$DW71,,D$8-1))</f>
        <v>258</v>
      </c>
      <c r="E71" s="173">
        <f ca="1">CHOOSE(E$6,SUMIFS(INDIRECT("EB[" &amp; E$12 &amp; "]"),EB[indic_nrg],$A70,EB[Nositel],$B71,EB[Výběr],1,EB[unit],"TJ"),INDEX($BO71:$DW71,,E$4),E$9/(INDEX(Roky_výhled,,E$8)-Last_Bil)*(INDEX($BO71:$DW71,,E$8)-INDEX($D71:$BL71,,$E$1))+INDEX($D71:$BL71,,$E$1),E$9/(INDEX(Roky_výhled,,E$8)-INDEX(Roky_výhled,,E$8-1))*(INDEX($BO71:$DW71,,E$8)-INDEX($BO71:$DW71,,E$8-1))+INDEX($BO71:$DW71,,E$8-1))</f>
        <v>297</v>
      </c>
      <c r="F71" s="173">
        <f ca="1">CHOOSE(F$6,SUMIFS(INDIRECT("EB[" &amp; F$12 &amp; "]"),EB[indic_nrg],$A70,EB[Nositel],$B71,EB[Výběr],1,EB[unit],"TJ"),INDEX($BO71:$DW71,,F$4),F$9/(INDEX(Roky_výhled,,F$8)-Last_Bil)*(INDEX($BO71:$DW71,,F$8)-INDEX($D71:$BL71,,$E$1))+INDEX($D71:$BL71,,$E$1),F$9/(INDEX(Roky_výhled,,F$8)-INDEX(Roky_výhled,,F$8-1))*(INDEX($BO71:$DW71,,F$8)-INDEX($BO71:$DW71,,F$8-1))+INDEX($BO71:$DW71,,F$8-1))</f>
        <v>326</v>
      </c>
      <c r="G71" s="173">
        <f ca="1">CHOOSE(G$6,SUMIFS(INDIRECT("EB[" &amp; G$12 &amp; "]"),EB[indic_nrg],$A70,EB[Nositel],$B71,EB[Výběr],1,EB[unit],"TJ"),INDEX($BO71:$DW71,,G$4),G$9/(INDEX(Roky_výhled,,G$8)-Last_Bil)*(INDEX($BO71:$DW71,,G$8)-INDEX($D71:$BL71,,$E$1))+INDEX($D71:$BL71,,$E$1),G$9/(INDEX(Roky_výhled,,G$8)-INDEX(Roky_výhled,,G$8-1))*(INDEX($BO71:$DW71,,G$8)-INDEX($BO71:$DW71,,G$8-1))+INDEX($BO71:$DW71,,G$8-1))</f>
        <v>371</v>
      </c>
      <c r="H71" s="173">
        <f ca="1">CHOOSE(H$6,SUMIFS(INDIRECT("EB[" &amp; H$12 &amp; "]"),EB[indic_nrg],$A70,EB[Nositel],$B71,EB[Výběr],1,EB[unit],"TJ"),INDEX($BO71:$DW71,,H$4),H$9/(INDEX(Roky_výhled,,H$8)-Last_Bil)*(INDEX($BO71:$DW71,,H$8)-INDEX($D71:$BL71,,$E$1))+INDEX($D71:$BL71,,$E$1),H$9/(INDEX(Roky_výhled,,H$8)-INDEX(Roky_výhled,,H$8-1))*(INDEX($BO71:$DW71,,H$8)-INDEX($BO71:$DW71,,H$8-1))+INDEX($BO71:$DW71,,H$8-1))</f>
        <v>465</v>
      </c>
      <c r="I71" s="173">
        <f ca="1">CHOOSE(I$6,SUMIFS(INDIRECT("EB[" &amp; I$12 &amp; "]"),EB[indic_nrg],$A70,EB[Nositel],$B71,EB[Výběr],1,EB[unit],"TJ"),INDEX($BO71:$DW71,,I$4),I$9/(INDEX(Roky_výhled,,I$8)-Last_Bil)*(INDEX($BO71:$DW71,,I$8)-INDEX($D71:$BL71,,$E$1))+INDEX($D71:$BL71,,$E$1),I$9/(INDEX(Roky_výhled,,I$8)-INDEX(Roky_výhled,,I$8-1))*(INDEX($BO71:$DW71,,I$8)-INDEX($BO71:$DW71,,I$8-1))+INDEX($BO71:$DW71,,I$8-1))</f>
        <v>434</v>
      </c>
      <c r="J71" s="173">
        <f ca="1">CHOOSE(J$6,SUMIFS(INDIRECT("EB[" &amp; J$12 &amp; "]"),EB[indic_nrg],$A70,EB[Nositel],$B71,EB[Výběr],1,EB[unit],"TJ"),INDEX($BO71:$DW71,,J$4),J$9/(INDEX(Roky_výhled,,J$8)-Last_Bil)*(INDEX($BO71:$DW71,,J$8)-INDEX($D71:$BL71,,$E$1))+INDEX($D71:$BL71,,$E$1),J$9/(INDEX(Roky_výhled,,J$8)-INDEX(Roky_výhled,,J$8-1))*(INDEX($BO71:$DW71,,J$8)-INDEX($BO71:$DW71,,J$8-1))+INDEX($BO71:$DW71,,J$8-1))</f>
        <v>410</v>
      </c>
      <c r="K71" s="173">
        <f ca="1">CHOOSE(K$6,SUMIFS(INDIRECT("EB[" &amp; K$12 &amp; "]"),EB[indic_nrg],$A70,EB[Nositel],$B71,EB[Výběr],1,EB[unit],"TJ"),INDEX($BO71:$DW71,,K$4),K$9/(INDEX(Roky_výhled,,K$8)-Last_Bil)*(INDEX($BO71:$DW71,,K$8)-INDEX($D71:$BL71,,$E$1))+INDEX($D71:$BL71,,$E$1),K$9/(INDEX(Roky_výhled,,K$8)-INDEX(Roky_výhled,,K$8-1))*(INDEX($BO71:$DW71,,K$8)-INDEX($BO71:$DW71,,K$8-1))+INDEX($BO71:$DW71,,K$8-1))</f>
        <v>991</v>
      </c>
      <c r="L71" s="173">
        <f ca="1">CHOOSE(L$6,SUMIFS(INDIRECT("EB[" &amp; L$12 &amp; "]"),EB[indic_nrg],$A70,EB[Nositel],$B71,EB[Výběr],1,EB[unit],"TJ"),INDEX($BO71:$DW71,,L$4),L$9/(INDEX(Roky_výhled,,L$8)-Last_Bil)*(INDEX($BO71:$DW71,,L$8)-INDEX($D71:$BL71,,$E$1))+INDEX($D71:$BL71,,$E$1),L$9/(INDEX(Roky_výhled,,L$8)-INDEX(Roky_výhled,,L$8-1))*(INDEX($BO71:$DW71,,L$8)-INDEX($BO71:$DW71,,L$8-1))+INDEX($BO71:$DW71,,L$8-1))</f>
        <v>1455</v>
      </c>
      <c r="M71" s="173">
        <f ca="1">CHOOSE(M$6,SUMIFS(INDIRECT("EB[" &amp; M$12 &amp; "]"),EB[indic_nrg],$A70,EB[Nositel],$B71,EB[Výběr],1,EB[unit],"TJ"),INDEX($BO71:$DW71,,M$4),M$9/(INDEX(Roky_výhled,,M$8)-Last_Bil)*(INDEX($BO71:$DW71,,M$8)-INDEX($D71:$BL71,,$E$1))+INDEX($D71:$BL71,,$E$1),M$9/(INDEX(Roky_výhled,,M$8)-INDEX(Roky_výhled,,M$8-1))*(INDEX($BO71:$DW71,,M$8)-INDEX($BO71:$DW71,,M$8-1))+INDEX($BO71:$DW71,,M$8-1))</f>
        <v>1565</v>
      </c>
      <c r="N71" s="173">
        <f ca="1">CHOOSE(N$6,SUMIFS(INDIRECT("EB[" &amp; N$12 &amp; "]"),EB[indic_nrg],$A70,EB[Nositel],$B71,EB[Výběr],1,EB[unit],"TJ"),INDEX($BO71:$DW71,,N$4),N$9/(INDEX(Roky_výhled,,N$8)-Last_Bil)*(INDEX($BO71:$DW71,,N$8)-INDEX($D71:$BL71,,$E$1))+INDEX($D71:$BL71,,$E$1),N$9/(INDEX(Roky_výhled,,N$8)-INDEX(Roky_výhled,,N$8-1))*(INDEX($BO71:$DW71,,N$8)-INDEX($BO71:$DW71,,N$8-1))+INDEX($BO71:$DW71,,N$8-1))</f>
        <v>2031</v>
      </c>
      <c r="O71" s="173">
        <f ca="1">CHOOSE(O$6,SUMIFS(INDIRECT("EB[" &amp; O$12 &amp; "]"),EB[indic_nrg],$A70,EB[Nositel],$B71,EB[Výběr],1,EB[unit],"TJ"),INDEX($BO71:$DW71,,O$4),O$9/(INDEX(Roky_výhled,,O$8)-Last_Bil)*(INDEX($BO71:$DW71,,O$8)-INDEX($D71:$BL71,,$E$1))+INDEX($D71:$BL71,,$E$1),O$9/(INDEX(Roky_výhled,,O$8)-INDEX(Roky_výhled,,O$8-1))*(INDEX($BO71:$DW71,,O$8)-INDEX($BO71:$DW71,,O$8-1))+INDEX($BO71:$DW71,,O$8-1))</f>
        <v>2715</v>
      </c>
      <c r="P71" s="173">
        <f ca="1">CHOOSE(P$6,SUMIFS(INDIRECT("EB[" &amp; P$12 &amp; "]"),EB[indic_nrg],$A70,EB[Nositel],$B71,EB[Výběr],1,EB[unit],"TJ"),INDEX($BO71:$DW71,,P$4),P$9/(INDEX(Roky_výhled,,P$8)-Last_Bil)*(INDEX($BO71:$DW71,,P$8)-INDEX($D71:$BL71,,$E$1))+INDEX($D71:$BL71,,$E$1),P$9/(INDEX(Roky_výhled,,P$8)-INDEX(Roky_výhled,,P$8-1))*(INDEX($BO71:$DW71,,P$8)-INDEX($BO71:$DW71,,P$8-1))+INDEX($BO71:$DW71,,P$8-1))</f>
        <v>2326</v>
      </c>
      <c r="Q71" s="173">
        <f ca="1">CHOOSE(Q$6,SUMIFS(INDIRECT("EB[" &amp; Q$12 &amp; "]"),EB[indic_nrg],$A70,EB[Nositel],$B71,EB[Výběr],1,EB[unit],"TJ"),INDEX($BO71:$DW71,,Q$4),Q$9/(INDEX(Roky_výhled,,Q$8)-Last_Bil)*(INDEX($BO71:$DW71,,Q$8)-INDEX($D71:$BL71,,$E$1))+INDEX($D71:$BL71,,$E$1),Q$9/(INDEX(Roky_výhled,,Q$8)-INDEX(Roky_výhled,,Q$8-1))*(INDEX($BO71:$DW71,,Q$8)-INDEX($BO71:$DW71,,Q$8-1))+INDEX($BO71:$DW71,,Q$8-1))</f>
        <v>2791</v>
      </c>
      <c r="R71" s="173">
        <f ca="1">CHOOSE(R$6,SUMIFS(INDIRECT("EB[" &amp; R$12 &amp; "]"),EB[indic_nrg],$A70,EB[Nositel],$B71,EB[Výběr],1,EB[unit],"TJ"),INDEX($BO71:$DW71,,R$4),R$9/(INDEX(Roky_výhled,,R$8)-Last_Bil)*(INDEX($BO71:$DW71,,R$8)-INDEX($D71:$BL71,,$E$1))+INDEX($D71:$BL71,,$E$1),R$9/(INDEX(Roky_výhled,,R$8)-INDEX(Roky_výhled,,R$8-1))*(INDEX($BO71:$DW71,,R$8)-INDEX($BO71:$DW71,,R$8-1))+INDEX($BO71:$DW71,,R$8-1))</f>
        <v>4037</v>
      </c>
      <c r="S71" s="173">
        <f ca="1">CHOOSE(S$6,SUMIFS(INDIRECT("EB[" &amp; S$12 &amp; "]"),EB[indic_nrg],$A70,EB[Nositel],$B71,EB[Výběr],1,EB[unit],"TJ"),INDEX($BO71:$DW71,,S$4),S$9/(INDEX(Roky_výhled,,S$8)-Last_Bil)*(INDEX($BO71:$DW71,,S$8)-INDEX($D71:$BL71,,$E$1))+INDEX($D71:$BL71,,$E$1),S$9/(INDEX(Roky_výhled,,S$8)-INDEX(Roky_výhled,,S$8-1))*(INDEX($BO71:$DW71,,S$8)-INDEX($BO71:$DW71,,S$8-1))+INDEX($BO71:$DW71,,S$8-1))</f>
        <v>4859</v>
      </c>
      <c r="T71" s="173">
        <f ca="1">CHOOSE(T$6,SUMIFS(INDIRECT("EB[" &amp; T$12 &amp; "]"),EB[indic_nrg],$A70,EB[Nositel],$B71,EB[Výběr],1,EB[unit],"TJ"),INDEX($BO71:$DW71,,T$4),T$9/(INDEX(Roky_výhled,,T$8)-Last_Bil)*(INDEX($BO71:$DW71,,T$8)-INDEX($D71:$BL71,,$E$1))+INDEX($D71:$BL71,,$E$1),T$9/(INDEX(Roky_výhled,,T$8)-INDEX(Roky_výhled,,T$8-1))*(INDEX($BO71:$DW71,,T$8)-INDEX($BO71:$DW71,,T$8-1))+INDEX($BO71:$DW71,,T$8-1))</f>
        <v>4557</v>
      </c>
      <c r="U71" s="173">
        <f ca="1">CHOOSE(U$6,SUMIFS(INDIRECT("EB[" &amp; U$12 &amp; "]"),EB[indic_nrg],$A70,EB[Nositel],$B71,EB[Výběr],1,EB[unit],"TJ"),INDEX($BO71:$DW71,,U$4),U$9/(INDEX(Roky_výhled,,U$8)-Last_Bil)*(INDEX($BO71:$DW71,,U$8)-INDEX($D71:$BL71,,$E$1))+INDEX($D71:$BL71,,$E$1),U$9/(INDEX(Roky_výhled,,U$8)-INDEX(Roky_výhled,,U$8-1))*(INDEX($BO71:$DW71,,U$8)-INDEX($BO71:$DW71,,U$8-1))+INDEX($BO71:$DW71,,U$8-1))</f>
        <v>5161</v>
      </c>
      <c r="V71" s="173">
        <f ca="1">CHOOSE(V$6,SUMIFS(INDIRECT("EB[" &amp; V$12 &amp; "]"),EB[indic_nrg],$A70,EB[Nositel],$B71,EB[Výběr],1,EB[unit],"TJ"),INDEX($BO71:$DW71,,V$4),V$9/(INDEX(Roky_výhled,,V$8)-Last_Bil)*(INDEX($BO71:$DW71,,V$8)-INDEX($D71:$BL71,,$E$1))+INDEX($D71:$BL71,,$E$1),V$9/(INDEX(Roky_výhled,,V$8)-INDEX(Roky_výhled,,V$8-1))*(INDEX($BO71:$DW71,,V$8)-INDEX($BO71:$DW71,,V$8-1))+INDEX($BO71:$DW71,,V$8-1))</f>
        <v>5325</v>
      </c>
      <c r="W71" s="173">
        <f ca="1">CHOOSE(W$6,SUMIFS(INDIRECT("EB[" &amp; W$12 &amp; "]"),EB[indic_nrg],$A70,EB[Nositel],$B71,EB[Výběr],1,EB[unit],"TJ"),INDEX($BO71:$DW71,,W$4),W$9/(INDEX(Roky_výhled,,W$8)-Last_Bil)*(INDEX($BO71:$DW71,,W$8)-INDEX($D71:$BL71,,$E$1))+INDEX($D71:$BL71,,$E$1),W$9/(INDEX(Roky_výhled,,W$8)-INDEX(Roky_výhled,,W$8-1))*(INDEX($BO71:$DW71,,W$8)-INDEX($BO71:$DW71,,W$8-1))+INDEX($BO71:$DW71,,W$8-1))</f>
        <v>5813</v>
      </c>
      <c r="X71" s="173">
        <f ca="1">CHOOSE(X$6,SUMIFS(INDIRECT("EB[" &amp; X$12 &amp; "]"),EB[indic_nrg],$A70,EB[Nositel],$B71,EB[Výběr],1,EB[unit],"TJ"),INDEX($BO71:$DW71,,X$4),X$9/(INDEX(Roky_výhled,,X$8)-Last_Bil)*(INDEX($BO71:$DW71,,X$8)-INDEX($D71:$BL71,,$E$1))+INDEX($D71:$BL71,,$E$1),X$9/(INDEX(Roky_výhled,,X$8)-INDEX(Roky_výhled,,X$8-1))*(INDEX($BO71:$DW71,,X$8)-INDEX($BO71:$DW71,,X$8-1))+INDEX($BO71:$DW71,,X$8-1))</f>
        <v>5661</v>
      </c>
      <c r="Y71" s="173">
        <f ca="1">CHOOSE(Y$6,SUMIFS(INDIRECT("EB[" &amp; Y$12 &amp; "]"),EB[indic_nrg],$A70,EB[Nositel],$B71,EB[Výběr],1,EB[unit],"TJ"),INDEX($BO71:$DW71,,Y$4),Y$9/(INDEX(Roky_výhled,,Y$8)-Last_Bil)*(INDEX($BO71:$DW71,,Y$8)-INDEX($D71:$BL71,,$E$1))+INDEX($D71:$BL71,,$E$1),Y$9/(INDEX(Roky_výhled,,Y$8)-INDEX(Roky_výhled,,Y$8-1))*(INDEX($BO71:$DW71,,Y$8)-INDEX($BO71:$DW71,,Y$8-1))+INDEX($BO71:$DW71,,Y$8-1))</f>
        <v>5824</v>
      </c>
      <c r="Z71" s="173">
        <f ca="1">CHOOSE(Z$6,SUMIFS(INDIRECT("EB[" &amp; Z$12 &amp; "]"),EB[indic_nrg],$A70,EB[Nositel],$B71,EB[Výběr],1,EB[unit],"TJ"),INDEX($BO71:$DW71,,Z$4),Z$9/(INDEX(Roky_výhled,,Z$8)-Last_Bil)*(INDEX($BO71:$DW71,,Z$8)-INDEX($D71:$BL71,,$E$1))+INDEX($D71:$BL71,,$E$1),Z$9/(INDEX(Roky_výhled,,Z$8)-INDEX(Roky_výhled,,Z$8-1))*(INDEX($BO71:$DW71,,Z$8)-INDEX($BO71:$DW71,,Z$8-1))+INDEX($BO71:$DW71,,Z$8-1))</f>
        <v>6009</v>
      </c>
      <c r="AA71" s="173">
        <f ca="1">CHOOSE(AA$6,SUMIFS(INDIRECT("EB[" &amp; AA$12 &amp; "]"),EB[indic_nrg],$A70,EB[Nositel],$B71,EB[Výběr],1,EB[unit],"TJ"),INDEX($BO71:$DW71,,AA$4),AA$9/(INDEX(Roky_výhled,,AA$8)-Last_Bil)*(INDEX($BO71:$DW71,,AA$8)-INDEX($D71:$BL71,,$E$1))+INDEX($D71:$BL71,,$E$1),AA$9/(INDEX(Roky_výhled,,AA$8)-INDEX(Roky_výhled,,AA$8-1))*(INDEX($BO71:$DW71,,AA$8)-INDEX($BO71:$DW71,,AA$8-1))+INDEX($BO71:$DW71,,AA$8-1))</f>
        <v>5647</v>
      </c>
      <c r="AB71" s="173">
        <f ca="1">CHOOSE(AB$6,SUMIFS(INDIRECT("EB[" &amp; AB$12 &amp; "]"),EB[indic_nrg],$A70,EB[Nositel],$B71,EB[Výběr],1,EB[unit],"TJ"),INDEX($BO71:$DW71,,AB$4),AB$9/(INDEX(Roky_výhled,,AB$8)-Last_Bil)*(INDEX($BO71:$DW71,,AB$8)-INDEX($D71:$BL71,,$E$1))+INDEX($D71:$BL71,,$E$1),AB$9/(INDEX(Roky_výhled,,AB$8)-INDEX(Roky_výhled,,AB$8-1))*(INDEX($BO71:$DW71,,AB$8)-INDEX($BO71:$DW71,,AB$8-1))+INDEX($BO71:$DW71,,AB$8-1))</f>
        <v>7012</v>
      </c>
      <c r="AC71" s="173">
        <f ca="1">CHOOSE(AC$6,SUMIFS(INDIRECT("EB[" &amp; AC$12 &amp; "]"),EB[indic_nrg],$A70,EB[Nositel],$B71,EB[Výběr],1,EB[unit],"TJ"),INDEX($BO71:$DW71,,AC$4),AC$9/(INDEX(Roky_výhled,,AC$8)-Last_Bil)*(INDEX($BO71:$DW71,,AC$8)-INDEX($D71:$BL71,,$E$1))+INDEX($D71:$BL71,,$E$1),AC$9/(INDEX(Roky_výhled,,AC$8)-INDEX(Roky_výhled,,AC$8-1))*(INDEX($BO71:$DW71,,AC$8)-INDEX($BO71:$DW71,,AC$8-1))+INDEX($BO71:$DW71,,AC$8-1))</f>
        <v>7918</v>
      </c>
      <c r="AD71" s="173">
        <f ca="1">CHOOSE(AD$6,SUMIFS(INDIRECT("EB[" &amp; AD$12 &amp; "]"),EB[indic_nrg],$A70,EB[Nositel],$B71,EB[Výběr],1,EB[unit],"TJ"),INDEX($BO71:$DW71,,AD$4),AD$9/(INDEX(Roky_výhled,,AD$8)-Last_Bil)*(INDEX($BO71:$DW71,,AD$8)-INDEX($D71:$BL71,,$E$1))+INDEX($D71:$BL71,,$E$1),AD$9/(INDEX(Roky_výhled,,AD$8)-INDEX(Roky_výhled,,AD$8-1))*(INDEX($BO71:$DW71,,AD$8)-INDEX($BO71:$DW71,,AD$8-1))+INDEX($BO71:$DW71,,AD$8-1))</f>
        <v>6334.4</v>
      </c>
      <c r="AE71" s="173">
        <f ca="1">CHOOSE(AE$6,SUMIFS(INDIRECT("EB[" &amp; AE$12 &amp; "]"),EB[indic_nrg],$A70,EB[Nositel],$B71,EB[Výběr],1,EB[unit],"TJ"),INDEX($BO71:$DW71,,AE$4),AE$9/(INDEX(Roky_výhled,,AE$8)-Last_Bil)*(INDEX($BO71:$DW71,,AE$8)-INDEX($D71:$BL71,,$E$1))+INDEX($D71:$BL71,,$E$1),AE$9/(INDEX(Roky_výhled,,AE$8)-INDEX(Roky_výhled,,AE$8-1))*(INDEX($BO71:$DW71,,AE$8)-INDEX($BO71:$DW71,,AE$8-1))+INDEX($BO71:$DW71,,AE$8-1))</f>
        <v>4750.7999999999993</v>
      </c>
      <c r="AF71" s="173">
        <f ca="1">CHOOSE(AF$6,SUMIFS(INDIRECT("EB[" &amp; AF$12 &amp; "]"),EB[indic_nrg],$A70,EB[Nositel],$B71,EB[Výběr],1,EB[unit],"TJ"),INDEX($BO71:$DW71,,AF$4),AF$9/(INDEX(Roky_výhled,,AF$8)-Last_Bil)*(INDEX($BO71:$DW71,,AF$8)-INDEX($D71:$BL71,,$E$1))+INDEX($D71:$BL71,,$E$1),AF$9/(INDEX(Roky_výhled,,AF$8)-INDEX(Roky_výhled,,AF$8-1))*(INDEX($BO71:$DW71,,AF$8)-INDEX($BO71:$DW71,,AF$8-1))+INDEX($BO71:$DW71,,AF$8-1))</f>
        <v>3167.2</v>
      </c>
      <c r="AG71" s="173">
        <f ca="1">CHOOSE(AG$6,SUMIFS(INDIRECT("EB[" &amp; AG$12 &amp; "]"),EB[indic_nrg],$A70,EB[Nositel],$B71,EB[Výběr],1,EB[unit],"TJ"),INDEX($BO71:$DW71,,AG$4),AG$9/(INDEX(Roky_výhled,,AG$8)-Last_Bil)*(INDEX($BO71:$DW71,,AG$8)-INDEX($D71:$BL71,,$E$1))+INDEX($D71:$BL71,,$E$1),AG$9/(INDEX(Roky_výhled,,AG$8)-INDEX(Roky_výhled,,AG$8-1))*(INDEX($BO71:$DW71,,AG$8)-INDEX($BO71:$DW71,,AG$8-1))+INDEX($BO71:$DW71,,AG$8-1))</f>
        <v>1583.5999999999995</v>
      </c>
      <c r="AH71" s="173">
        <f ca="1">CHOOSE(AH$6,SUMIFS(INDIRECT("EB[" &amp; AH$12 &amp; "]"),EB[indic_nrg],$A70,EB[Nositel],$B71,EB[Výběr],1,EB[unit],"TJ"),INDEX($BO71:$DW71,,AH$4),AH$9/(INDEX(Roky_výhled,,AH$8)-Last_Bil)*(INDEX($BO71:$DW71,,AH$8)-INDEX($D71:$BL71,,$E$1))+INDEX($D71:$BL71,,$E$1),AH$9/(INDEX(Roky_výhled,,AH$8)-INDEX(Roky_výhled,,AH$8-1))*(INDEX($BO71:$DW71,,AH$8)-INDEX($BO71:$DW71,,AH$8-1))+INDEX($BO71:$DW71,,AH$8-1))</f>
        <v>0</v>
      </c>
      <c r="AI71" s="173">
        <f ca="1">CHOOSE(AI$6,SUMIFS(INDIRECT("EB[" &amp; AI$12 &amp; "]"),EB[indic_nrg],$A70,EB[Nositel],$B71,EB[Výběr],1,EB[unit],"TJ"),INDEX($BO71:$DW71,,AI$4),AI$9/(INDEX(Roky_výhled,,AI$8)-Last_Bil)*(INDEX($BO71:$DW71,,AI$8)-INDEX($D71:$BL71,,$E$1))+INDEX($D71:$BL71,,$E$1),AI$9/(INDEX(Roky_výhled,,AI$8)-INDEX(Roky_výhled,,AI$8-1))*(INDEX($BO71:$DW71,,AI$8)-INDEX($BO71:$DW71,,AI$8-1))+INDEX($BO71:$DW71,,AI$8-1))</f>
        <v>0</v>
      </c>
      <c r="AJ71" s="173">
        <f ca="1">CHOOSE(AJ$6,SUMIFS(INDIRECT("EB[" &amp; AJ$12 &amp; "]"),EB[indic_nrg],$A70,EB[Nositel],$B71,EB[Výběr],1,EB[unit],"TJ"),INDEX($BO71:$DW71,,AJ$4),AJ$9/(INDEX(Roky_výhled,,AJ$8)-Last_Bil)*(INDEX($BO71:$DW71,,AJ$8)-INDEX($D71:$BL71,,$E$1))+INDEX($D71:$BL71,,$E$1),AJ$9/(INDEX(Roky_výhled,,AJ$8)-INDEX(Roky_výhled,,AJ$8-1))*(INDEX($BO71:$DW71,,AJ$8)-INDEX($BO71:$DW71,,AJ$8-1))+INDEX($BO71:$DW71,,AJ$8-1))</f>
        <v>0</v>
      </c>
      <c r="AK71" s="173">
        <f ca="1">CHOOSE(AK$6,SUMIFS(INDIRECT("EB[" &amp; AK$12 &amp; "]"),EB[indic_nrg],$A70,EB[Nositel],$B71,EB[Výběr],1,EB[unit],"TJ"),INDEX($BO71:$DW71,,AK$4),AK$9/(INDEX(Roky_výhled,,AK$8)-Last_Bil)*(INDEX($BO71:$DW71,,AK$8)-INDEX($D71:$BL71,,$E$1))+INDEX($D71:$BL71,,$E$1),AK$9/(INDEX(Roky_výhled,,AK$8)-INDEX(Roky_výhled,,AK$8-1))*(INDEX($BO71:$DW71,,AK$8)-INDEX($BO71:$DW71,,AK$8-1))+INDEX($BO71:$DW71,,AK$8-1))</f>
        <v>0</v>
      </c>
      <c r="AL71" s="173">
        <f ca="1">CHOOSE(AL$6,SUMIFS(INDIRECT("EB[" &amp; AL$12 &amp; "]"),EB[indic_nrg],$A70,EB[Nositel],$B71,EB[Výběr],1,EB[unit],"TJ"),INDEX($BO71:$DW71,,AL$4),AL$9/(INDEX(Roky_výhled,,AL$8)-Last_Bil)*(INDEX($BO71:$DW71,,AL$8)-INDEX($D71:$BL71,,$E$1))+INDEX($D71:$BL71,,$E$1),AL$9/(INDEX(Roky_výhled,,AL$8)-INDEX(Roky_výhled,,AL$8-1))*(INDEX($BO71:$DW71,,AL$8)-INDEX($BO71:$DW71,,AL$8-1))+INDEX($BO71:$DW71,,AL$8-1))</f>
        <v>0</v>
      </c>
      <c r="AM71" s="173">
        <f ca="1">CHOOSE(AM$6,SUMIFS(INDIRECT("EB[" &amp; AM$12 &amp; "]"),EB[indic_nrg],$A70,EB[Nositel],$B71,EB[Výběr],1,EB[unit],"TJ"),INDEX($BO71:$DW71,,AM$4),AM$9/(INDEX(Roky_výhled,,AM$8)-Last_Bil)*(INDEX($BO71:$DW71,,AM$8)-INDEX($D71:$BL71,,$E$1))+INDEX($D71:$BL71,,$E$1),AM$9/(INDEX(Roky_výhled,,AM$8)-INDEX(Roky_výhled,,AM$8-1))*(INDEX($BO71:$DW71,,AM$8)-INDEX($BO71:$DW71,,AM$8-1))+INDEX($BO71:$DW71,,AM$8-1))</f>
        <v>0</v>
      </c>
      <c r="AN71" s="173">
        <f ca="1">CHOOSE(AN$6,SUMIFS(INDIRECT("EB[" &amp; AN$12 &amp; "]"),EB[indic_nrg],$A70,EB[Nositel],$B71,EB[Výběr],1,EB[unit],"TJ"),INDEX($BO71:$DW71,,AN$4),AN$9/(INDEX(Roky_výhled,,AN$8)-Last_Bil)*(INDEX($BO71:$DW71,,AN$8)-INDEX($D71:$BL71,,$E$1))+INDEX($D71:$BL71,,$E$1),AN$9/(INDEX(Roky_výhled,,AN$8)-INDEX(Roky_výhled,,AN$8-1))*(INDEX($BO71:$DW71,,AN$8)-INDEX($BO71:$DW71,,AN$8-1))+INDEX($BO71:$DW71,,AN$8-1))</f>
        <v>0</v>
      </c>
      <c r="AO71" s="173">
        <f ca="1">CHOOSE(AO$6,SUMIFS(INDIRECT("EB[" &amp; AO$12 &amp; "]"),EB[indic_nrg],$A70,EB[Nositel],$B71,EB[Výběr],1,EB[unit],"TJ"),INDEX($BO71:$DW71,,AO$4),AO$9/(INDEX(Roky_výhled,,AO$8)-Last_Bil)*(INDEX($BO71:$DW71,,AO$8)-INDEX($D71:$BL71,,$E$1))+INDEX($D71:$BL71,,$E$1),AO$9/(INDEX(Roky_výhled,,AO$8)-INDEX(Roky_výhled,,AO$8-1))*(INDEX($BO71:$DW71,,AO$8)-INDEX($BO71:$DW71,,AO$8-1))+INDEX($BO71:$DW71,,AO$8-1))</f>
        <v>0</v>
      </c>
      <c r="AP71" s="173">
        <f ca="1">CHOOSE(AP$6,SUMIFS(INDIRECT("EB[" &amp; AP$12 &amp; "]"),EB[indic_nrg],$A70,EB[Nositel],$B71,EB[Výběr],1,EB[unit],"TJ"),INDEX($BO71:$DW71,,AP$4),AP$9/(INDEX(Roky_výhled,,AP$8)-Last_Bil)*(INDEX($BO71:$DW71,,AP$8)-INDEX($D71:$BL71,,$E$1))+INDEX($D71:$BL71,,$E$1),AP$9/(INDEX(Roky_výhled,,AP$8)-INDEX(Roky_výhled,,AP$8-1))*(INDEX($BO71:$DW71,,AP$8)-INDEX($BO71:$DW71,,AP$8-1))+INDEX($BO71:$DW71,,AP$8-1))</f>
        <v>0</v>
      </c>
      <c r="AQ71" s="173">
        <f ca="1">CHOOSE(AQ$6,SUMIFS(INDIRECT("EB[" &amp; AQ$12 &amp; "]"),EB[indic_nrg],$A70,EB[Nositel],$B71,EB[Výběr],1,EB[unit],"TJ"),INDEX($BO71:$DW71,,AQ$4),AQ$9/(INDEX(Roky_výhled,,AQ$8)-Last_Bil)*(INDEX($BO71:$DW71,,AQ$8)-INDEX($D71:$BL71,,$E$1))+INDEX($D71:$BL71,,$E$1),AQ$9/(INDEX(Roky_výhled,,AQ$8)-INDEX(Roky_výhled,,AQ$8-1))*(INDEX($BO71:$DW71,,AQ$8)-INDEX($BO71:$DW71,,AQ$8-1))+INDEX($BO71:$DW71,,AQ$8-1))</f>
        <v>0</v>
      </c>
      <c r="AR71" s="173">
        <f ca="1">CHOOSE(AR$6,SUMIFS(INDIRECT("EB[" &amp; AR$12 &amp; "]"),EB[indic_nrg],$A70,EB[Nositel],$B71,EB[Výběr],1,EB[unit],"TJ"),INDEX($BO71:$DW71,,AR$4),AR$9/(INDEX(Roky_výhled,,AR$8)-Last_Bil)*(INDEX($BO71:$DW71,,AR$8)-INDEX($D71:$BL71,,$E$1))+INDEX($D71:$BL71,,$E$1),AR$9/(INDEX(Roky_výhled,,AR$8)-INDEX(Roky_výhled,,AR$8-1))*(INDEX($BO71:$DW71,,AR$8)-INDEX($BO71:$DW71,,AR$8-1))+INDEX($BO71:$DW71,,AR$8-1))</f>
        <v>0</v>
      </c>
      <c r="AS71" s="173">
        <f ca="1">CHOOSE(AS$6,SUMIFS(INDIRECT("EB[" &amp; AS$12 &amp; "]"),EB[indic_nrg],$A70,EB[Nositel],$B71,EB[Výběr],1,EB[unit],"TJ"),INDEX($BO71:$DW71,,AS$4),AS$9/(INDEX(Roky_výhled,,AS$8)-Last_Bil)*(INDEX($BO71:$DW71,,AS$8)-INDEX($D71:$BL71,,$E$1))+INDEX($D71:$BL71,,$E$1),AS$9/(INDEX(Roky_výhled,,AS$8)-INDEX(Roky_výhled,,AS$8-1))*(INDEX($BO71:$DW71,,AS$8)-INDEX($BO71:$DW71,,AS$8-1))+INDEX($BO71:$DW71,,AS$8-1))</f>
        <v>0</v>
      </c>
      <c r="AT71" s="173">
        <f ca="1">CHOOSE(AT$6,SUMIFS(INDIRECT("EB[" &amp; AT$12 &amp; "]"),EB[indic_nrg],$A70,EB[Nositel],$B71,EB[Výběr],1,EB[unit],"TJ"),INDEX($BO71:$DW71,,AT$4),AT$9/(INDEX(Roky_výhled,,AT$8)-Last_Bil)*(INDEX($BO71:$DW71,,AT$8)-INDEX($D71:$BL71,,$E$1))+INDEX($D71:$BL71,,$E$1),AT$9/(INDEX(Roky_výhled,,AT$8)-INDEX(Roky_výhled,,AT$8-1))*(INDEX($BO71:$DW71,,AT$8)-INDEX($BO71:$DW71,,AT$8-1))+INDEX($BO71:$DW71,,AT$8-1))</f>
        <v>0</v>
      </c>
      <c r="AU71" s="173">
        <f ca="1">CHOOSE(AU$6,SUMIFS(INDIRECT("EB[" &amp; AU$12 &amp; "]"),EB[indic_nrg],$A70,EB[Nositel],$B71,EB[Výběr],1,EB[unit],"TJ"),INDEX($BO71:$DW71,,AU$4),AU$9/(INDEX(Roky_výhled,,AU$8)-Last_Bil)*(INDEX($BO71:$DW71,,AU$8)-INDEX($D71:$BL71,,$E$1))+INDEX($D71:$BL71,,$E$1),AU$9/(INDEX(Roky_výhled,,AU$8)-INDEX(Roky_výhled,,AU$8-1))*(INDEX($BO71:$DW71,,AU$8)-INDEX($BO71:$DW71,,AU$8-1))+INDEX($BO71:$DW71,,AU$8-1))</f>
        <v>0</v>
      </c>
      <c r="AV71" s="173">
        <f ca="1">CHOOSE(AV$6,SUMIFS(INDIRECT("EB[" &amp; AV$12 &amp; "]"),EB[indic_nrg],$A70,EB[Nositel],$B71,EB[Výběr],1,EB[unit],"TJ"),INDEX($BO71:$DW71,,AV$4),AV$9/(INDEX(Roky_výhled,,AV$8)-Last_Bil)*(INDEX($BO71:$DW71,,AV$8)-INDEX($D71:$BL71,,$E$1))+INDEX($D71:$BL71,,$E$1),AV$9/(INDEX(Roky_výhled,,AV$8)-INDEX(Roky_výhled,,AV$8-1))*(INDEX($BO71:$DW71,,AV$8)-INDEX($BO71:$DW71,,AV$8-1))+INDEX($BO71:$DW71,,AV$8-1))</f>
        <v>0</v>
      </c>
      <c r="AW71" s="173">
        <f ca="1">CHOOSE(AW$6,SUMIFS(INDIRECT("EB[" &amp; AW$12 &amp; "]"),EB[indic_nrg],$A70,EB[Nositel],$B71,EB[Výběr],1,EB[unit],"TJ"),INDEX($BO71:$DW71,,AW$4),AW$9/(INDEX(Roky_výhled,,AW$8)-Last_Bil)*(INDEX($BO71:$DW71,,AW$8)-INDEX($D71:$BL71,,$E$1))+INDEX($D71:$BL71,,$E$1),AW$9/(INDEX(Roky_výhled,,AW$8)-INDEX(Roky_výhled,,AW$8-1))*(INDEX($BO71:$DW71,,AW$8)-INDEX($BO71:$DW71,,AW$8-1))+INDEX($BO71:$DW71,,AW$8-1))</f>
        <v>0</v>
      </c>
      <c r="AX71" s="173">
        <f ca="1">CHOOSE(AX$6,SUMIFS(INDIRECT("EB[" &amp; AX$12 &amp; "]"),EB[indic_nrg],$A70,EB[Nositel],$B71,EB[Výběr],1,EB[unit],"TJ"),INDEX($BO71:$DW71,,AX$4),AX$9/(INDEX(Roky_výhled,,AX$8)-Last_Bil)*(INDEX($BO71:$DW71,,AX$8)-INDEX($D71:$BL71,,$E$1))+INDEX($D71:$BL71,,$E$1),AX$9/(INDEX(Roky_výhled,,AX$8)-INDEX(Roky_výhled,,AX$8-1))*(INDEX($BO71:$DW71,,AX$8)-INDEX($BO71:$DW71,,AX$8-1))+INDEX($BO71:$DW71,,AX$8-1))</f>
        <v>0</v>
      </c>
      <c r="AY71" s="173">
        <f ca="1">CHOOSE(AY$6,SUMIFS(INDIRECT("EB[" &amp; AY$12 &amp; "]"),EB[indic_nrg],$A70,EB[Nositel],$B71,EB[Výběr],1,EB[unit],"TJ"),INDEX($BO71:$DW71,,AY$4),AY$9/(INDEX(Roky_výhled,,AY$8)-Last_Bil)*(INDEX($BO71:$DW71,,AY$8)-INDEX($D71:$BL71,,$E$1))+INDEX($D71:$BL71,,$E$1),AY$9/(INDEX(Roky_výhled,,AY$8)-INDEX(Roky_výhled,,AY$8-1))*(INDEX($BO71:$DW71,,AY$8)-INDEX($BO71:$DW71,,AY$8-1))+INDEX($BO71:$DW71,,AY$8-1))</f>
        <v>0</v>
      </c>
      <c r="AZ71" s="173">
        <f ca="1">CHOOSE(AZ$6,SUMIFS(INDIRECT("EB[" &amp; AZ$12 &amp; "]"),EB[indic_nrg],$A70,EB[Nositel],$B71,EB[Výběr],1,EB[unit],"TJ"),INDEX($BO71:$DW71,,AZ$4),AZ$9/(INDEX(Roky_výhled,,AZ$8)-Last_Bil)*(INDEX($BO71:$DW71,,AZ$8)-INDEX($D71:$BL71,,$E$1))+INDEX($D71:$BL71,,$E$1),AZ$9/(INDEX(Roky_výhled,,AZ$8)-INDEX(Roky_výhled,,AZ$8-1))*(INDEX($BO71:$DW71,,AZ$8)-INDEX($BO71:$DW71,,AZ$8-1))+INDEX($BO71:$DW71,,AZ$8-1))</f>
        <v>0</v>
      </c>
      <c r="BA71" s="173">
        <f ca="1">CHOOSE(BA$6,SUMIFS(INDIRECT("EB[" &amp; BA$12 &amp; "]"),EB[indic_nrg],$A70,EB[Nositel],$B71,EB[Výběr],1,EB[unit],"TJ"),INDEX($BO71:$DW71,,BA$4),BA$9/(INDEX(Roky_výhled,,BA$8)-Last_Bil)*(INDEX($BO71:$DW71,,BA$8)-INDEX($D71:$BL71,,$E$1))+INDEX($D71:$BL71,,$E$1),BA$9/(INDEX(Roky_výhled,,BA$8)-INDEX(Roky_výhled,,BA$8-1))*(INDEX($BO71:$DW71,,BA$8)-INDEX($BO71:$DW71,,BA$8-1))+INDEX($BO71:$DW71,,BA$8-1))</f>
        <v>0</v>
      </c>
      <c r="BB71" s="173">
        <f ca="1">CHOOSE(BB$6,SUMIFS(INDIRECT("EB[" &amp; BB$12 &amp; "]"),EB[indic_nrg],$A70,EB[Nositel],$B71,EB[Výběr],1,EB[unit],"TJ"),INDEX($BO71:$DW71,,BB$4),BB$9/(INDEX(Roky_výhled,,BB$8)-Last_Bil)*(INDEX($BO71:$DW71,,BB$8)-INDEX($D71:$BL71,,$E$1))+INDEX($D71:$BL71,,$E$1),BB$9/(INDEX(Roky_výhled,,BB$8)-INDEX(Roky_výhled,,BB$8-1))*(INDEX($BO71:$DW71,,BB$8)-INDEX($BO71:$DW71,,BB$8-1))+INDEX($BO71:$DW71,,BB$8-1))</f>
        <v>0</v>
      </c>
      <c r="BC71" s="173">
        <f ca="1">CHOOSE(BC$6,SUMIFS(INDIRECT("EB[" &amp; BC$12 &amp; "]"),EB[indic_nrg],$A70,EB[Nositel],$B71,EB[Výběr],1,EB[unit],"TJ"),INDEX($BO71:$DW71,,BC$4),BC$9/(INDEX(Roky_výhled,,BC$8)-Last_Bil)*(INDEX($BO71:$DW71,,BC$8)-INDEX($D71:$BL71,,$E$1))+INDEX($D71:$BL71,,$E$1),BC$9/(INDEX(Roky_výhled,,BC$8)-INDEX(Roky_výhled,,BC$8-1))*(INDEX($BO71:$DW71,,BC$8)-INDEX($BO71:$DW71,,BC$8-1))+INDEX($BO71:$DW71,,BC$8-1))</f>
        <v>0</v>
      </c>
      <c r="BD71" s="173">
        <f ca="1">CHOOSE(BD$6,SUMIFS(INDIRECT("EB[" &amp; BD$12 &amp; "]"),EB[indic_nrg],$A70,EB[Nositel],$B71,EB[Výběr],1,EB[unit],"TJ"),INDEX($BO71:$DW71,,BD$4),BD$9/(INDEX(Roky_výhled,,BD$8)-Last_Bil)*(INDEX($BO71:$DW71,,BD$8)-INDEX($D71:$BL71,,$E$1))+INDEX($D71:$BL71,,$E$1),BD$9/(INDEX(Roky_výhled,,BD$8)-INDEX(Roky_výhled,,BD$8-1))*(INDEX($BO71:$DW71,,BD$8)-INDEX($BO71:$DW71,,BD$8-1))+INDEX($BO71:$DW71,,BD$8-1))</f>
        <v>0</v>
      </c>
      <c r="BE71" s="173">
        <f ca="1">CHOOSE(BE$6,SUMIFS(INDIRECT("EB[" &amp; BE$12 &amp; "]"),EB[indic_nrg],$A70,EB[Nositel],$B71,EB[Výběr],1,EB[unit],"TJ"),INDEX($BO71:$DW71,,BE$4),BE$9/(INDEX(Roky_výhled,,BE$8)-Last_Bil)*(INDEX($BO71:$DW71,,BE$8)-INDEX($D71:$BL71,,$E$1))+INDEX($D71:$BL71,,$E$1),BE$9/(INDEX(Roky_výhled,,BE$8)-INDEX(Roky_výhled,,BE$8-1))*(INDEX($BO71:$DW71,,BE$8)-INDEX($BO71:$DW71,,BE$8-1))+INDEX($BO71:$DW71,,BE$8-1))</f>
        <v>0</v>
      </c>
      <c r="BF71" s="173">
        <f ca="1">CHOOSE(BF$6,SUMIFS(INDIRECT("EB[" &amp; BF$12 &amp; "]"),EB[indic_nrg],$A70,EB[Nositel],$B71,EB[Výběr],1,EB[unit],"TJ"),INDEX($BO71:$DW71,,BF$4),BF$9/(INDEX(Roky_výhled,,BF$8)-Last_Bil)*(INDEX($BO71:$DW71,,BF$8)-INDEX($D71:$BL71,,$E$1))+INDEX($D71:$BL71,,$E$1),BF$9/(INDEX(Roky_výhled,,BF$8)-INDEX(Roky_výhled,,BF$8-1))*(INDEX($BO71:$DW71,,BF$8)-INDEX($BO71:$DW71,,BF$8-1))+INDEX($BO71:$DW71,,BF$8-1))</f>
        <v>0</v>
      </c>
      <c r="BG71" s="173">
        <f ca="1">CHOOSE(BG$6,SUMIFS(INDIRECT("EB[" &amp; BG$12 &amp; "]"),EB[indic_nrg],$A70,EB[Nositel],$B71,EB[Výběr],1,EB[unit],"TJ"),INDEX($BO71:$DW71,,BG$4),BG$9/(INDEX(Roky_výhled,,BG$8)-Last_Bil)*(INDEX($BO71:$DW71,,BG$8)-INDEX($D71:$BL71,,$E$1))+INDEX($D71:$BL71,,$E$1),BG$9/(INDEX(Roky_výhled,,BG$8)-INDEX(Roky_výhled,,BG$8-1))*(INDEX($BO71:$DW71,,BG$8)-INDEX($BO71:$DW71,,BG$8-1))+INDEX($BO71:$DW71,,BG$8-1))</f>
        <v>0</v>
      </c>
      <c r="BH71" s="173">
        <f ca="1">CHOOSE(BH$6,SUMIFS(INDIRECT("EB[" &amp; BH$12 &amp; "]"),EB[indic_nrg],$A70,EB[Nositel],$B71,EB[Výběr],1,EB[unit],"TJ"),INDEX($BO71:$DW71,,BH$4),BH$9/(INDEX(Roky_výhled,,BH$8)-Last_Bil)*(INDEX($BO71:$DW71,,BH$8)-INDEX($D71:$BL71,,$E$1))+INDEX($D71:$BL71,,$E$1),BH$9/(INDEX(Roky_výhled,,BH$8)-INDEX(Roky_výhled,,BH$8-1))*(INDEX($BO71:$DW71,,BH$8)-INDEX($BO71:$DW71,,BH$8-1))+INDEX($BO71:$DW71,,BH$8-1))</f>
        <v>0</v>
      </c>
      <c r="BI71" s="173">
        <f ca="1">CHOOSE(BI$6,SUMIFS(INDIRECT("EB[" &amp; BI$12 &amp; "]"),EB[indic_nrg],$A70,EB[Nositel],$B71,EB[Výběr],1,EB[unit],"TJ"),INDEX($BO71:$DW71,,BI$4),BI$9/(INDEX(Roky_výhled,,BI$8)-Last_Bil)*(INDEX($BO71:$DW71,,BI$8)-INDEX($D71:$BL71,,$E$1))+INDEX($D71:$BL71,,$E$1),BI$9/(INDEX(Roky_výhled,,BI$8)-INDEX(Roky_výhled,,BI$8-1))*(INDEX($BO71:$DW71,,BI$8)-INDEX($BO71:$DW71,,BI$8-1))+INDEX($BO71:$DW71,,BI$8-1))</f>
        <v>0</v>
      </c>
      <c r="BJ71" s="173">
        <f ca="1">CHOOSE(BJ$6,SUMIFS(INDIRECT("EB[" &amp; BJ$12 &amp; "]"),EB[indic_nrg],$A70,EB[Nositel],$B71,EB[Výběr],1,EB[unit],"TJ"),INDEX($BO71:$DW71,,BJ$4),BJ$9/(INDEX(Roky_výhled,,BJ$8)-Last_Bil)*(INDEX($BO71:$DW71,,BJ$8)-INDEX($D71:$BL71,,$E$1))+INDEX($D71:$BL71,,$E$1),BJ$9/(INDEX(Roky_výhled,,BJ$8)-INDEX(Roky_výhled,,BJ$8-1))*(INDEX($BO71:$DW71,,BJ$8)-INDEX($BO71:$DW71,,BJ$8-1))+INDEX($BO71:$DW71,,BJ$8-1))</f>
        <v>0</v>
      </c>
      <c r="BK71" s="173">
        <f ca="1">CHOOSE(BK$6,SUMIFS(INDIRECT("EB[" &amp; BK$12 &amp; "]"),EB[indic_nrg],$A70,EB[Nositel],$B71,EB[Výběr],1,EB[unit],"TJ"),INDEX($BO71:$DW71,,BK$4),BK$9/(INDEX(Roky_výhled,,BK$8)-Last_Bil)*(INDEX($BO71:$DW71,,BK$8)-INDEX($D71:$BL71,,$E$1))+INDEX($D71:$BL71,,$E$1),BK$9/(INDEX(Roky_výhled,,BK$8)-INDEX(Roky_výhled,,BK$8-1))*(INDEX($BO71:$DW71,,BK$8)-INDEX($BO71:$DW71,,BK$8-1))+INDEX($BO71:$DW71,,BK$8-1))</f>
        <v>0</v>
      </c>
      <c r="BL71" s="174">
        <f ca="1">CHOOSE(BL$6,SUMIFS(INDIRECT("EB[" &amp; BL$12 &amp; "]"),EB[indic_nrg],$A70,EB[Nositel],$B71,EB[Výběr],1,EB[unit],"TJ"),INDEX($BO71:$DW71,,BL$4),BL$9/(INDEX(Roky_výhled,,BL$8)-Last_Bil)*(INDEX($BO71:$DW71,,BL$8)-INDEX($D71:$BL71,,$E$1))+INDEX($D71:$BL71,,$E$1),BL$9/(INDEX(Roky_výhled,,BL$8)-INDEX(Roky_výhled,,BL$8-1))*(INDEX($BO71:$DW71,,BL$8)-INDEX($BO71:$DW71,,BL$8-1))+INDEX($BO71:$DW71,,BL$8-1))</f>
        <v>0</v>
      </c>
      <c r="BM71"/>
      <c r="BN71" s="221" t="str">
        <f t="shared" si="214"/>
        <v>Ostatní paliva</v>
      </c>
      <c r="BO71" s="285">
        <v>0</v>
      </c>
      <c r="BP71" s="286">
        <v>0</v>
      </c>
      <c r="BQ71" s="286">
        <v>0</v>
      </c>
      <c r="BR71" s="286">
        <v>0</v>
      </c>
      <c r="BS71" s="286">
        <v>0</v>
      </c>
      <c r="BT71" s="286">
        <v>0</v>
      </c>
      <c r="BU71" s="286">
        <v>0</v>
      </c>
      <c r="BV71" s="286">
        <v>0</v>
      </c>
      <c r="BW71" s="286">
        <v>0</v>
      </c>
      <c r="BX71" s="286">
        <v>0</v>
      </c>
      <c r="BY71" s="287">
        <v>0</v>
      </c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1"/>
      <c r="CW71" s="281"/>
      <c r="CX71" s="281"/>
      <c r="CY71" s="281"/>
      <c r="CZ71" s="281"/>
      <c r="DA71" s="281"/>
      <c r="DB71" s="281"/>
      <c r="DC71" s="281"/>
      <c r="DD71" s="281"/>
      <c r="DE71" s="281"/>
      <c r="DF71" s="281"/>
      <c r="DG71" s="281"/>
      <c r="DH71" s="281"/>
      <c r="DI71" s="281"/>
      <c r="DJ71" s="281"/>
      <c r="DK71" s="281"/>
      <c r="DL71" s="281"/>
      <c r="DM71" s="281"/>
      <c r="DN71" s="281"/>
      <c r="DO71" s="281"/>
      <c r="DP71" s="281"/>
      <c r="DQ71" s="281"/>
      <c r="DR71" s="281"/>
      <c r="DS71" s="281"/>
      <c r="DT71" s="281"/>
      <c r="DU71" s="281"/>
      <c r="DV71" s="281"/>
      <c r="DW71" s="281"/>
    </row>
    <row r="72" spans="1:127" s="196" customFormat="1" x14ac:dyDescent="0.25">
      <c r="A72" s="196" t="str">
        <f t="shared" si="215"/>
        <v>B_101800</v>
      </c>
      <c r="B72" t="s">
        <v>3277</v>
      </c>
      <c r="C72" s="179" t="str">
        <f t="shared" si="213"/>
        <v>Elektřina</v>
      </c>
      <c r="D72" s="215">
        <f ca="1">CHOOSE(D$6,SUMIFS(INDIRECT("EB[" &amp; D$12 &amp; "]"),EB[indic_nrg],$A71,EB[Nositel],$B72,EB[Výběr],1,EB[unit],"TJ"),INDEX($BO72:$DW72,,D$4),D$9/(INDEX(Roky_výhled,,D$8)-Last_Bil)*(INDEX($BO72:$DW72,,D$8)-INDEX($D72:$BL72,,$E$1))+INDEX($D72:$BL72,,$E$1),D$9/(INDEX(Roky_výhled,,D$8)-INDEX(Roky_výhled,,D$8-1))*(INDEX($BO72:$DW72,,D$8)-INDEX($BO72:$DW72,,D$8-1))+INDEX($BO72:$DW72,,D$8-1))</f>
        <v>96919</v>
      </c>
      <c r="E72" s="173">
        <f ca="1">CHOOSE(E$6,SUMIFS(INDIRECT("EB[" &amp; E$12 &amp; "]"),EB[indic_nrg],$A71,EB[Nositel],$B72,EB[Výběr],1,EB[unit],"TJ"),INDEX($BO72:$DW72,,E$4),E$9/(INDEX(Roky_výhled,,E$8)-Last_Bil)*(INDEX($BO72:$DW72,,E$8)-INDEX($D72:$BL72,,$E$1))+INDEX($D72:$BL72,,$E$1),E$9/(INDEX(Roky_výhled,,E$8)-INDEX(Roky_výhled,,E$8-1))*(INDEX($BO72:$DW72,,E$8)-INDEX($BO72:$DW72,,E$8-1))+INDEX($BO72:$DW72,,E$8-1))</f>
        <v>83066</v>
      </c>
      <c r="F72" s="173">
        <f ca="1">CHOOSE(F$6,SUMIFS(INDIRECT("EB[" &amp; F$12 &amp; "]"),EB[indic_nrg],$A71,EB[Nositel],$B72,EB[Výběr],1,EB[unit],"TJ"),INDEX($BO72:$DW72,,F$4),F$9/(INDEX(Roky_výhled,,F$8)-Last_Bil)*(INDEX($BO72:$DW72,,F$8)-INDEX($D72:$BL72,,$E$1))+INDEX($D72:$BL72,,$E$1),F$9/(INDEX(Roky_výhled,,F$8)-INDEX(Roky_výhled,,F$8-1))*(INDEX($BO72:$DW72,,F$8)-INDEX($BO72:$DW72,,F$8-1))+INDEX($BO72:$DW72,,F$8-1))</f>
        <v>70830</v>
      </c>
      <c r="G72" s="173">
        <f ca="1">CHOOSE(G$6,SUMIFS(INDIRECT("EB[" &amp; G$12 &amp; "]"),EB[indic_nrg],$A71,EB[Nositel],$B72,EB[Výběr],1,EB[unit],"TJ"),INDEX($BO72:$DW72,,G$4),G$9/(INDEX(Roky_výhled,,G$8)-Last_Bil)*(INDEX($BO72:$DW72,,G$8)-INDEX($D72:$BL72,,$E$1))+INDEX($D72:$BL72,,$E$1),G$9/(INDEX(Roky_výhled,,G$8)-INDEX(Roky_výhled,,G$8-1))*(INDEX($BO72:$DW72,,G$8)-INDEX($BO72:$DW72,,G$8-1))+INDEX($BO72:$DW72,,G$8-1))</f>
        <v>61762</v>
      </c>
      <c r="H72" s="173">
        <f ca="1">CHOOSE(H$6,SUMIFS(INDIRECT("EB[" &amp; H$12 &amp; "]"),EB[indic_nrg],$A71,EB[Nositel],$B72,EB[Výběr],1,EB[unit],"TJ"),INDEX($BO72:$DW72,,H$4),H$9/(INDEX(Roky_výhled,,H$8)-Last_Bil)*(INDEX($BO72:$DW72,,H$8)-INDEX($D72:$BL72,,$E$1))+INDEX($D72:$BL72,,$E$1),H$9/(INDEX(Roky_výhled,,H$8)-INDEX(Roky_výhled,,H$8-1))*(INDEX($BO72:$DW72,,H$8)-INDEX($BO72:$DW72,,H$8-1))+INDEX($BO72:$DW72,,H$8-1))</f>
        <v>62906</v>
      </c>
      <c r="I72" s="173">
        <f ca="1">CHOOSE(I$6,SUMIFS(INDIRECT("EB[" &amp; I$12 &amp; "]"),EB[indic_nrg],$A71,EB[Nositel],$B72,EB[Výběr],1,EB[unit],"TJ"),INDEX($BO72:$DW72,,I$4),I$9/(INDEX(Roky_výhled,,I$8)-Last_Bil)*(INDEX($BO72:$DW72,,I$8)-INDEX($D72:$BL72,,$E$1))+INDEX($D72:$BL72,,$E$1),I$9/(INDEX(Roky_výhled,,I$8)-INDEX(Roky_výhled,,I$8-1))*(INDEX($BO72:$DW72,,I$8)-INDEX($BO72:$DW72,,I$8-1))+INDEX($BO72:$DW72,,I$8-1))</f>
        <v>66262</v>
      </c>
      <c r="J72" s="173">
        <f ca="1">CHOOSE(J$6,SUMIFS(INDIRECT("EB[" &amp; J$12 &amp; "]"),EB[indic_nrg],$A71,EB[Nositel],$B72,EB[Výběr],1,EB[unit],"TJ"),INDEX($BO72:$DW72,,J$4),J$9/(INDEX(Roky_výhled,,J$8)-Last_Bil)*(INDEX($BO72:$DW72,,J$8)-INDEX($D72:$BL72,,$E$1))+INDEX($D72:$BL72,,$E$1),J$9/(INDEX(Roky_výhled,,J$8)-INDEX(Roky_výhled,,J$8-1))*(INDEX($BO72:$DW72,,J$8)-INDEX($BO72:$DW72,,J$8-1))+INDEX($BO72:$DW72,,J$8-1))</f>
        <v>65437</v>
      </c>
      <c r="K72" s="173">
        <f ca="1">CHOOSE(K$6,SUMIFS(INDIRECT("EB[" &amp; K$12 &amp; "]"),EB[indic_nrg],$A71,EB[Nositel],$B72,EB[Výběr],1,EB[unit],"TJ"),INDEX($BO72:$DW72,,K$4),K$9/(INDEX(Roky_výhled,,K$8)-Last_Bil)*(INDEX($BO72:$DW72,,K$8)-INDEX($D72:$BL72,,$E$1))+INDEX($D72:$BL72,,$E$1),K$9/(INDEX(Roky_výhled,,K$8)-INDEX(Roky_výhled,,K$8-1))*(INDEX($BO72:$DW72,,K$8)-INDEX($BO72:$DW72,,K$8-1))+INDEX($BO72:$DW72,,K$8-1))</f>
        <v>66769</v>
      </c>
      <c r="L72" s="173">
        <f ca="1">CHOOSE(L$6,SUMIFS(INDIRECT("EB[" &amp; L$12 &amp; "]"),EB[indic_nrg],$A71,EB[Nositel],$B72,EB[Výběr],1,EB[unit],"TJ"),INDEX($BO72:$DW72,,L$4),L$9/(INDEX(Roky_výhled,,L$8)-Last_Bil)*(INDEX($BO72:$DW72,,L$8)-INDEX($D72:$BL72,,$E$1))+INDEX($D72:$BL72,,$E$1),L$9/(INDEX(Roky_výhled,,L$8)-INDEX(Roky_výhled,,L$8-1))*(INDEX($BO72:$DW72,,L$8)-INDEX($BO72:$DW72,,L$8-1))+INDEX($BO72:$DW72,,L$8-1))</f>
        <v>67813</v>
      </c>
      <c r="M72" s="173">
        <f ca="1">CHOOSE(M$6,SUMIFS(INDIRECT("EB[" &amp; M$12 &amp; "]"),EB[indic_nrg],$A71,EB[Nositel],$B72,EB[Výběr],1,EB[unit],"TJ"),INDEX($BO72:$DW72,,M$4),M$9/(INDEX(Roky_výhled,,M$8)-Last_Bil)*(INDEX($BO72:$DW72,,M$8)-INDEX($D72:$BL72,,$E$1))+INDEX($D72:$BL72,,$E$1),M$9/(INDEX(Roky_výhled,,M$8)-INDEX(Roky_výhled,,M$8-1))*(INDEX($BO72:$DW72,,M$8)-INDEX($BO72:$DW72,,M$8-1))+INDEX($BO72:$DW72,,M$8-1))</f>
        <v>67676</v>
      </c>
      <c r="N72" s="173">
        <f ca="1">CHOOSE(N$6,SUMIFS(INDIRECT("EB[" &amp; N$12 &amp; "]"),EB[indic_nrg],$A71,EB[Nositel],$B72,EB[Výběr],1,EB[unit],"TJ"),INDEX($BO72:$DW72,,N$4),N$9/(INDEX(Roky_výhled,,N$8)-Last_Bil)*(INDEX($BO72:$DW72,,N$8)-INDEX($D72:$BL72,,$E$1))+INDEX($D72:$BL72,,$E$1),N$9/(INDEX(Roky_výhled,,N$8)-INDEX(Roky_výhled,,N$8-1))*(INDEX($BO72:$DW72,,N$8)-INDEX($BO72:$DW72,,N$8-1))+INDEX($BO72:$DW72,,N$8-1))</f>
        <v>68198</v>
      </c>
      <c r="O72" s="173">
        <f ca="1">CHOOSE(O$6,SUMIFS(INDIRECT("EB[" &amp; O$12 &amp; "]"),EB[indic_nrg],$A71,EB[Nositel],$B72,EB[Výběr],1,EB[unit],"TJ"),INDEX($BO72:$DW72,,O$4),O$9/(INDEX(Roky_výhled,,O$8)-Last_Bil)*(INDEX($BO72:$DW72,,O$8)-INDEX($D72:$BL72,,$E$1))+INDEX($D72:$BL72,,$E$1),O$9/(INDEX(Roky_výhled,,O$8)-INDEX(Roky_výhled,,O$8-1))*(INDEX($BO72:$DW72,,O$8)-INDEX($BO72:$DW72,,O$8-1))+INDEX($BO72:$DW72,,O$8-1))</f>
        <v>71780</v>
      </c>
      <c r="P72" s="173">
        <f ca="1">CHOOSE(P$6,SUMIFS(INDIRECT("EB[" &amp; P$12 &amp; "]"),EB[indic_nrg],$A71,EB[Nositel],$B72,EB[Výběr],1,EB[unit],"TJ"),INDEX($BO72:$DW72,,P$4),P$9/(INDEX(Roky_výhled,,P$8)-Last_Bil)*(INDEX($BO72:$DW72,,P$8)-INDEX($D72:$BL72,,$E$1))+INDEX($D72:$BL72,,$E$1),P$9/(INDEX(Roky_výhled,,P$8)-INDEX(Roky_výhled,,P$8-1))*(INDEX($BO72:$DW72,,P$8)-INDEX($BO72:$DW72,,P$8-1))+INDEX($BO72:$DW72,,P$8-1))</f>
        <v>74009</v>
      </c>
      <c r="Q72" s="173">
        <f ca="1">CHOOSE(Q$6,SUMIFS(INDIRECT("EB[" &amp; Q$12 &amp; "]"),EB[indic_nrg],$A71,EB[Nositel],$B72,EB[Výběr],1,EB[unit],"TJ"),INDEX($BO72:$DW72,,Q$4),Q$9/(INDEX(Roky_výhled,,Q$8)-Last_Bil)*(INDEX($BO72:$DW72,,Q$8)-INDEX($D72:$BL72,,$E$1))+INDEX($D72:$BL72,,$E$1),Q$9/(INDEX(Roky_výhled,,Q$8)-INDEX(Roky_výhled,,Q$8-1))*(INDEX($BO72:$DW72,,Q$8)-INDEX($BO72:$DW72,,Q$8-1))+INDEX($BO72:$DW72,,Q$8-1))</f>
        <v>73980</v>
      </c>
      <c r="R72" s="173">
        <f ca="1">CHOOSE(R$6,SUMIFS(INDIRECT("EB[" &amp; R$12 &amp; "]"),EB[indic_nrg],$A71,EB[Nositel],$B72,EB[Výběr],1,EB[unit],"TJ"),INDEX($BO72:$DW72,,R$4),R$9/(INDEX(Roky_výhled,,R$8)-Last_Bil)*(INDEX($BO72:$DW72,,R$8)-INDEX($D72:$BL72,,$E$1))+INDEX($D72:$BL72,,$E$1),R$9/(INDEX(Roky_výhled,,R$8)-INDEX(Roky_výhled,,R$8-1))*(INDEX($BO72:$DW72,,R$8)-INDEX($BO72:$DW72,,R$8-1))+INDEX($BO72:$DW72,,R$8-1))</f>
        <v>80489</v>
      </c>
      <c r="S72" s="173">
        <f ca="1">CHOOSE(S$6,SUMIFS(INDIRECT("EB[" &amp; S$12 &amp; "]"),EB[indic_nrg],$A71,EB[Nositel],$B72,EB[Výběr],1,EB[unit],"TJ"),INDEX($BO72:$DW72,,S$4),S$9/(INDEX(Roky_výhled,,S$8)-Last_Bil)*(INDEX($BO72:$DW72,,S$8)-INDEX($D72:$BL72,,$E$1))+INDEX($D72:$BL72,,$E$1),S$9/(INDEX(Roky_výhled,,S$8)-INDEX(Roky_výhled,,S$8-1))*(INDEX($BO72:$DW72,,S$8)-INDEX($BO72:$DW72,,S$8-1))+INDEX($BO72:$DW72,,S$8-1))</f>
        <v>83322</v>
      </c>
      <c r="T72" s="173">
        <f ca="1">CHOOSE(T$6,SUMIFS(INDIRECT("EB[" &amp; T$12 &amp; "]"),EB[indic_nrg],$A71,EB[Nositel],$B72,EB[Výběr],1,EB[unit],"TJ"),INDEX($BO72:$DW72,,T$4),T$9/(INDEX(Roky_výhled,,T$8)-Last_Bil)*(INDEX($BO72:$DW72,,T$8)-INDEX($D72:$BL72,,$E$1))+INDEX($D72:$BL72,,$E$1),T$9/(INDEX(Roky_výhled,,T$8)-INDEX(Roky_výhled,,T$8-1))*(INDEX($BO72:$DW72,,T$8)-INDEX($BO72:$DW72,,T$8-1))+INDEX($BO72:$DW72,,T$8-1))</f>
        <v>85007</v>
      </c>
      <c r="U72" s="173">
        <f ca="1">CHOOSE(U$6,SUMIFS(INDIRECT("EB[" &amp; U$12 &amp; "]"),EB[indic_nrg],$A71,EB[Nositel],$B72,EB[Výběr],1,EB[unit],"TJ"),INDEX($BO72:$DW72,,U$4),U$9/(INDEX(Roky_výhled,,U$8)-Last_Bil)*(INDEX($BO72:$DW72,,U$8)-INDEX($D72:$BL72,,$E$1))+INDEX($D72:$BL72,,$E$1),U$9/(INDEX(Roky_výhled,,U$8)-INDEX(Roky_výhled,,U$8-1))*(INDEX($BO72:$DW72,,U$8)-INDEX($BO72:$DW72,,U$8-1))+INDEX($BO72:$DW72,,U$8-1))</f>
        <v>87023</v>
      </c>
      <c r="V72" s="173">
        <f ca="1">CHOOSE(V$6,SUMIFS(INDIRECT("EB[" &amp; V$12 &amp; "]"),EB[indic_nrg],$A71,EB[Nositel],$B72,EB[Výběr],1,EB[unit],"TJ"),INDEX($BO72:$DW72,,V$4),V$9/(INDEX(Roky_výhled,,V$8)-Last_Bil)*(INDEX($BO72:$DW72,,V$8)-INDEX($D72:$BL72,,$E$1))+INDEX($D72:$BL72,,$E$1),V$9/(INDEX(Roky_výhled,,V$8)-INDEX(Roky_výhled,,V$8-1))*(INDEX($BO72:$DW72,,V$8)-INDEX($BO72:$DW72,,V$8-1))+INDEX($BO72:$DW72,,V$8-1))</f>
        <v>87646</v>
      </c>
      <c r="W72" s="173">
        <f ca="1">CHOOSE(W$6,SUMIFS(INDIRECT("EB[" &amp; W$12 &amp; "]"),EB[indic_nrg],$A71,EB[Nositel],$B72,EB[Výběr],1,EB[unit],"TJ"),INDEX($BO72:$DW72,,W$4),W$9/(INDEX(Roky_výhled,,W$8)-Last_Bil)*(INDEX($BO72:$DW72,,W$8)-INDEX($D72:$BL72,,$E$1))+INDEX($D72:$BL72,,$E$1),W$9/(INDEX(Roky_výhled,,W$8)-INDEX(Roky_výhled,,W$8-1))*(INDEX($BO72:$DW72,,W$8)-INDEX($BO72:$DW72,,W$8-1))+INDEX($BO72:$DW72,,W$8-1))</f>
        <v>78556</v>
      </c>
      <c r="X72" s="173">
        <f ca="1">CHOOSE(X$6,SUMIFS(INDIRECT("EB[" &amp; X$12 &amp; "]"),EB[indic_nrg],$A71,EB[Nositel],$B72,EB[Výběr],1,EB[unit],"TJ"),INDEX($BO72:$DW72,,X$4),X$9/(INDEX(Roky_výhled,,X$8)-Last_Bil)*(INDEX($BO72:$DW72,,X$8)-INDEX($D72:$BL72,,$E$1))+INDEX($D72:$BL72,,$E$1),X$9/(INDEX(Roky_výhled,,X$8)-INDEX(Roky_výhled,,X$8-1))*(INDEX($BO72:$DW72,,X$8)-INDEX($BO72:$DW72,,X$8-1))+INDEX($BO72:$DW72,,X$8-1))</f>
        <v>78455</v>
      </c>
      <c r="Y72" s="173">
        <f ca="1">CHOOSE(Y$6,SUMIFS(INDIRECT("EB[" &amp; Y$12 &amp; "]"),EB[indic_nrg],$A71,EB[Nositel],$B72,EB[Výběr],1,EB[unit],"TJ"),INDEX($BO72:$DW72,,Y$4),Y$9/(INDEX(Roky_výhled,,Y$8)-Last_Bil)*(INDEX($BO72:$DW72,,Y$8)-INDEX($D72:$BL72,,$E$1))+INDEX($D72:$BL72,,$E$1),Y$9/(INDEX(Roky_výhled,,Y$8)-INDEX(Roky_výhled,,Y$8-1))*(INDEX($BO72:$DW72,,Y$8)-INDEX($BO72:$DW72,,Y$8-1))+INDEX($BO72:$DW72,,Y$8-1))</f>
        <v>80978</v>
      </c>
      <c r="Z72" s="173">
        <f ca="1">CHOOSE(Z$6,SUMIFS(INDIRECT("EB[" &amp; Z$12 &amp; "]"),EB[indic_nrg],$A71,EB[Nositel],$B72,EB[Výběr],1,EB[unit],"TJ"),INDEX($BO72:$DW72,,Z$4),Z$9/(INDEX(Roky_výhled,,Z$8)-Last_Bil)*(INDEX($BO72:$DW72,,Z$8)-INDEX($D72:$BL72,,$E$1))+INDEX($D72:$BL72,,$E$1),Z$9/(INDEX(Roky_výhled,,Z$8)-INDEX(Roky_výhled,,Z$8-1))*(INDEX($BO72:$DW72,,Z$8)-INDEX($BO72:$DW72,,Z$8-1))+INDEX($BO72:$DW72,,Z$8-1))</f>
        <v>80557</v>
      </c>
      <c r="AA72" s="173">
        <f ca="1">CHOOSE(AA$6,SUMIFS(INDIRECT("EB[" &amp; AA$12 &amp; "]"),EB[indic_nrg],$A71,EB[Nositel],$B72,EB[Výběr],1,EB[unit],"TJ"),INDEX($BO72:$DW72,,AA$4),AA$9/(INDEX(Roky_výhled,,AA$8)-Last_Bil)*(INDEX($BO72:$DW72,,AA$8)-INDEX($D72:$BL72,,$E$1))+INDEX($D72:$BL72,,$E$1),AA$9/(INDEX(Roky_výhled,,AA$8)-INDEX(Roky_výhled,,AA$8-1))*(INDEX($BO72:$DW72,,AA$8)-INDEX($BO72:$DW72,,AA$8-1))+INDEX($BO72:$DW72,,AA$8-1))</f>
        <v>77962</v>
      </c>
      <c r="AB72" s="173">
        <f ca="1">CHOOSE(AB$6,SUMIFS(INDIRECT("EB[" &amp; AB$12 &amp; "]"),EB[indic_nrg],$A71,EB[Nositel],$B72,EB[Výběr],1,EB[unit],"TJ"),INDEX($BO72:$DW72,,AB$4),AB$9/(INDEX(Roky_výhled,,AB$8)-Last_Bil)*(INDEX($BO72:$DW72,,AB$8)-INDEX($D72:$BL72,,$E$1))+INDEX($D72:$BL72,,$E$1),AB$9/(INDEX(Roky_výhled,,AB$8)-INDEX(Roky_výhled,,AB$8-1))*(INDEX($BO72:$DW72,,AB$8)-INDEX($BO72:$DW72,,AB$8-1))+INDEX($BO72:$DW72,,AB$8-1))</f>
        <v>80870</v>
      </c>
      <c r="AC72" s="173">
        <f ca="1">CHOOSE(AC$6,SUMIFS(INDIRECT("EB[" &amp; AC$12 &amp; "]"),EB[indic_nrg],$A71,EB[Nositel],$B72,EB[Výběr],1,EB[unit],"TJ"),INDEX($BO72:$DW72,,AC$4),AC$9/(INDEX(Roky_výhled,,AC$8)-Last_Bil)*(INDEX($BO72:$DW72,,AC$8)-INDEX($D72:$BL72,,$E$1))+INDEX($D72:$BL72,,$E$1),AC$9/(INDEX(Roky_výhled,,AC$8)-INDEX(Roky_výhled,,AC$8-1))*(INDEX($BO72:$DW72,,AC$8)-INDEX($BO72:$DW72,,AC$8-1))+INDEX($BO72:$DW72,,AC$8-1))</f>
        <v>83444</v>
      </c>
      <c r="AD72" s="173">
        <f ca="1">CHOOSE(AD$6,SUMIFS(INDIRECT("EB[" &amp; AD$12 &amp; "]"),EB[indic_nrg],$A71,EB[Nositel],$B72,EB[Výběr],1,EB[unit],"TJ"),INDEX($BO72:$DW72,,AD$4),AD$9/(INDEX(Roky_výhled,,AD$8)-Last_Bil)*(INDEX($BO72:$DW72,,AD$8)-INDEX($D72:$BL72,,$E$1))+INDEX($D72:$BL72,,$E$1),AD$9/(INDEX(Roky_výhled,,AD$8)-INDEX(Roky_výhled,,AD$8-1))*(INDEX($BO72:$DW72,,AD$8)-INDEX($BO72:$DW72,,AD$8-1))+INDEX($BO72:$DW72,,AD$8-1))</f>
        <v>84337.2</v>
      </c>
      <c r="AE72" s="173">
        <f ca="1">CHOOSE(AE$6,SUMIFS(INDIRECT("EB[" &amp; AE$12 &amp; "]"),EB[indic_nrg],$A71,EB[Nositel],$B72,EB[Výběr],1,EB[unit],"TJ"),INDEX($BO72:$DW72,,AE$4),AE$9/(INDEX(Roky_výhled,,AE$8)-Last_Bil)*(INDEX($BO72:$DW72,,AE$8)-INDEX($D72:$BL72,,$E$1))+INDEX($D72:$BL72,,$E$1),AE$9/(INDEX(Roky_výhled,,AE$8)-INDEX(Roky_výhled,,AE$8-1))*(INDEX($BO72:$DW72,,AE$8)-INDEX($BO72:$DW72,,AE$8-1))+INDEX($BO72:$DW72,,AE$8-1))</f>
        <v>85230.399999999994</v>
      </c>
      <c r="AF72" s="173">
        <f ca="1">CHOOSE(AF$6,SUMIFS(INDIRECT("EB[" &amp; AF$12 &amp; "]"),EB[indic_nrg],$A71,EB[Nositel],$B72,EB[Výběr],1,EB[unit],"TJ"),INDEX($BO72:$DW72,,AF$4),AF$9/(INDEX(Roky_výhled,,AF$8)-Last_Bil)*(INDEX($BO72:$DW72,,AF$8)-INDEX($D72:$BL72,,$E$1))+INDEX($D72:$BL72,,$E$1),AF$9/(INDEX(Roky_výhled,,AF$8)-INDEX(Roky_výhled,,AF$8-1))*(INDEX($BO72:$DW72,,AF$8)-INDEX($BO72:$DW72,,AF$8-1))+INDEX($BO72:$DW72,,AF$8-1))</f>
        <v>86123.6</v>
      </c>
      <c r="AG72" s="173">
        <f ca="1">CHOOSE(AG$6,SUMIFS(INDIRECT("EB[" &amp; AG$12 &amp; "]"),EB[indic_nrg],$A71,EB[Nositel],$B72,EB[Výběr],1,EB[unit],"TJ"),INDEX($BO72:$DW72,,AG$4),AG$9/(INDEX(Roky_výhled,,AG$8)-Last_Bil)*(INDEX($BO72:$DW72,,AG$8)-INDEX($D72:$BL72,,$E$1))+INDEX($D72:$BL72,,$E$1),AG$9/(INDEX(Roky_výhled,,AG$8)-INDEX(Roky_výhled,,AG$8-1))*(INDEX($BO72:$DW72,,AG$8)-INDEX($BO72:$DW72,,AG$8-1))+INDEX($BO72:$DW72,,AG$8-1))</f>
        <v>87016.8</v>
      </c>
      <c r="AH72" s="173">
        <f ca="1">CHOOSE(AH$6,SUMIFS(INDIRECT("EB[" &amp; AH$12 &amp; "]"),EB[indic_nrg],$A71,EB[Nositel],$B72,EB[Výběr],1,EB[unit],"TJ"),INDEX($BO72:$DW72,,AH$4),AH$9/(INDEX(Roky_výhled,,AH$8)-Last_Bil)*(INDEX($BO72:$DW72,,AH$8)-INDEX($D72:$BL72,,$E$1))+INDEX($D72:$BL72,,$E$1),AH$9/(INDEX(Roky_výhled,,AH$8)-INDEX(Roky_výhled,,AH$8-1))*(INDEX($BO72:$DW72,,AH$8)-INDEX($BO72:$DW72,,AH$8-1))+INDEX($BO72:$DW72,,AH$8-1))</f>
        <v>87910</v>
      </c>
      <c r="AI72" s="173">
        <f ca="1">CHOOSE(AI$6,SUMIFS(INDIRECT("EB[" &amp; AI$12 &amp; "]"),EB[indic_nrg],$A71,EB[Nositel],$B72,EB[Výběr],1,EB[unit],"TJ"),INDEX($BO72:$DW72,,AI$4),AI$9/(INDEX(Roky_výhled,,AI$8)-Last_Bil)*(INDEX($BO72:$DW72,,AI$8)-INDEX($D72:$BL72,,$E$1))+INDEX($D72:$BL72,,$E$1),AI$9/(INDEX(Roky_výhled,,AI$8)-INDEX(Roky_výhled,,AI$8-1))*(INDEX($BO72:$DW72,,AI$8)-INDEX($BO72:$DW72,,AI$8-1))+INDEX($BO72:$DW72,,AI$8-1))</f>
        <v>90258</v>
      </c>
      <c r="AJ72" s="173">
        <f ca="1">CHOOSE(AJ$6,SUMIFS(INDIRECT("EB[" &amp; AJ$12 &amp; "]"),EB[indic_nrg],$A71,EB[Nositel],$B72,EB[Výběr],1,EB[unit],"TJ"),INDEX($BO72:$DW72,,AJ$4),AJ$9/(INDEX(Roky_výhled,,AJ$8)-Last_Bil)*(INDEX($BO72:$DW72,,AJ$8)-INDEX($D72:$BL72,,$E$1))+INDEX($D72:$BL72,,$E$1),AJ$9/(INDEX(Roky_výhled,,AJ$8)-INDEX(Roky_výhled,,AJ$8-1))*(INDEX($BO72:$DW72,,AJ$8)-INDEX($BO72:$DW72,,AJ$8-1))+INDEX($BO72:$DW72,,AJ$8-1))</f>
        <v>92606</v>
      </c>
      <c r="AK72" s="173">
        <f ca="1">CHOOSE(AK$6,SUMIFS(INDIRECT("EB[" &amp; AK$12 &amp; "]"),EB[indic_nrg],$A71,EB[Nositel],$B72,EB[Výběr],1,EB[unit],"TJ"),INDEX($BO72:$DW72,,AK$4),AK$9/(INDEX(Roky_výhled,,AK$8)-Last_Bil)*(INDEX($BO72:$DW72,,AK$8)-INDEX($D72:$BL72,,$E$1))+INDEX($D72:$BL72,,$E$1),AK$9/(INDEX(Roky_výhled,,AK$8)-INDEX(Roky_výhled,,AK$8-1))*(INDEX($BO72:$DW72,,AK$8)-INDEX($BO72:$DW72,,AK$8-1))+INDEX($BO72:$DW72,,AK$8-1))</f>
        <v>94954</v>
      </c>
      <c r="AL72" s="173">
        <f ca="1">CHOOSE(AL$6,SUMIFS(INDIRECT("EB[" &amp; AL$12 &amp; "]"),EB[indic_nrg],$A71,EB[Nositel],$B72,EB[Výběr],1,EB[unit],"TJ"),INDEX($BO72:$DW72,,AL$4),AL$9/(INDEX(Roky_výhled,,AL$8)-Last_Bil)*(INDEX($BO72:$DW72,,AL$8)-INDEX($D72:$BL72,,$E$1))+INDEX($D72:$BL72,,$E$1),AL$9/(INDEX(Roky_výhled,,AL$8)-INDEX(Roky_výhled,,AL$8-1))*(INDEX($BO72:$DW72,,AL$8)-INDEX($BO72:$DW72,,AL$8-1))+INDEX($BO72:$DW72,,AL$8-1))</f>
        <v>97302</v>
      </c>
      <c r="AM72" s="173">
        <f ca="1">CHOOSE(AM$6,SUMIFS(INDIRECT("EB[" &amp; AM$12 &amp; "]"),EB[indic_nrg],$A71,EB[Nositel],$B72,EB[Výběr],1,EB[unit],"TJ"),INDEX($BO72:$DW72,,AM$4),AM$9/(INDEX(Roky_výhled,,AM$8)-Last_Bil)*(INDEX($BO72:$DW72,,AM$8)-INDEX($D72:$BL72,,$E$1))+INDEX($D72:$BL72,,$E$1),AM$9/(INDEX(Roky_výhled,,AM$8)-INDEX(Roky_výhled,,AM$8-1))*(INDEX($BO72:$DW72,,AM$8)-INDEX($BO72:$DW72,,AM$8-1))+INDEX($BO72:$DW72,,AM$8-1))</f>
        <v>99650</v>
      </c>
      <c r="AN72" s="173">
        <f ca="1">CHOOSE(AN$6,SUMIFS(INDIRECT("EB[" &amp; AN$12 &amp; "]"),EB[indic_nrg],$A71,EB[Nositel],$B72,EB[Výběr],1,EB[unit],"TJ"),INDEX($BO72:$DW72,,AN$4),AN$9/(INDEX(Roky_výhled,,AN$8)-Last_Bil)*(INDEX($BO72:$DW72,,AN$8)-INDEX($D72:$BL72,,$E$1))+INDEX($D72:$BL72,,$E$1),AN$9/(INDEX(Roky_výhled,,AN$8)-INDEX(Roky_výhled,,AN$8-1))*(INDEX($BO72:$DW72,,AN$8)-INDEX($BO72:$DW72,,AN$8-1))+INDEX($BO72:$DW72,,AN$8-1))</f>
        <v>101364</v>
      </c>
      <c r="AO72" s="173">
        <f ca="1">CHOOSE(AO$6,SUMIFS(INDIRECT("EB[" &amp; AO$12 &amp; "]"),EB[indic_nrg],$A71,EB[Nositel],$B72,EB[Výběr],1,EB[unit],"TJ"),INDEX($BO72:$DW72,,AO$4),AO$9/(INDEX(Roky_výhled,,AO$8)-Last_Bil)*(INDEX($BO72:$DW72,,AO$8)-INDEX($D72:$BL72,,$E$1))+INDEX($D72:$BL72,,$E$1),AO$9/(INDEX(Roky_výhled,,AO$8)-INDEX(Roky_výhled,,AO$8-1))*(INDEX($BO72:$DW72,,AO$8)-INDEX($BO72:$DW72,,AO$8-1))+INDEX($BO72:$DW72,,AO$8-1))</f>
        <v>103078</v>
      </c>
      <c r="AP72" s="173">
        <f ca="1">CHOOSE(AP$6,SUMIFS(INDIRECT("EB[" &amp; AP$12 &amp; "]"),EB[indic_nrg],$A71,EB[Nositel],$B72,EB[Výběr],1,EB[unit],"TJ"),INDEX($BO72:$DW72,,AP$4),AP$9/(INDEX(Roky_výhled,,AP$8)-Last_Bil)*(INDEX($BO72:$DW72,,AP$8)-INDEX($D72:$BL72,,$E$1))+INDEX($D72:$BL72,,$E$1),AP$9/(INDEX(Roky_výhled,,AP$8)-INDEX(Roky_výhled,,AP$8-1))*(INDEX($BO72:$DW72,,AP$8)-INDEX($BO72:$DW72,,AP$8-1))+INDEX($BO72:$DW72,,AP$8-1))</f>
        <v>104792</v>
      </c>
      <c r="AQ72" s="173">
        <f ca="1">CHOOSE(AQ$6,SUMIFS(INDIRECT("EB[" &amp; AQ$12 &amp; "]"),EB[indic_nrg],$A71,EB[Nositel],$B72,EB[Výběr],1,EB[unit],"TJ"),INDEX($BO72:$DW72,,AQ$4),AQ$9/(INDEX(Roky_výhled,,AQ$8)-Last_Bil)*(INDEX($BO72:$DW72,,AQ$8)-INDEX($D72:$BL72,,$E$1))+INDEX($D72:$BL72,,$E$1),AQ$9/(INDEX(Roky_výhled,,AQ$8)-INDEX(Roky_výhled,,AQ$8-1))*(INDEX($BO72:$DW72,,AQ$8)-INDEX($BO72:$DW72,,AQ$8-1))+INDEX($BO72:$DW72,,AQ$8-1))</f>
        <v>106506</v>
      </c>
      <c r="AR72" s="173">
        <f ca="1">CHOOSE(AR$6,SUMIFS(INDIRECT("EB[" &amp; AR$12 &amp; "]"),EB[indic_nrg],$A71,EB[Nositel],$B72,EB[Výběr],1,EB[unit],"TJ"),INDEX($BO72:$DW72,,AR$4),AR$9/(INDEX(Roky_výhled,,AR$8)-Last_Bil)*(INDEX($BO72:$DW72,,AR$8)-INDEX($D72:$BL72,,$E$1))+INDEX($D72:$BL72,,$E$1),AR$9/(INDEX(Roky_výhled,,AR$8)-INDEX(Roky_výhled,,AR$8-1))*(INDEX($BO72:$DW72,,AR$8)-INDEX($BO72:$DW72,,AR$8-1))+INDEX($BO72:$DW72,,AR$8-1))</f>
        <v>108220</v>
      </c>
      <c r="AS72" s="173">
        <f ca="1">CHOOSE(AS$6,SUMIFS(INDIRECT("EB[" &amp; AS$12 &amp; "]"),EB[indic_nrg],$A71,EB[Nositel],$B72,EB[Výběr],1,EB[unit],"TJ"),INDEX($BO72:$DW72,,AS$4),AS$9/(INDEX(Roky_výhled,,AS$8)-Last_Bil)*(INDEX($BO72:$DW72,,AS$8)-INDEX($D72:$BL72,,$E$1))+INDEX($D72:$BL72,,$E$1),AS$9/(INDEX(Roky_výhled,,AS$8)-INDEX(Roky_výhled,,AS$8-1))*(INDEX($BO72:$DW72,,AS$8)-INDEX($BO72:$DW72,,AS$8-1))+INDEX($BO72:$DW72,,AS$8-1))</f>
        <v>108770</v>
      </c>
      <c r="AT72" s="173">
        <f ca="1">CHOOSE(AT$6,SUMIFS(INDIRECT("EB[" &amp; AT$12 &amp; "]"),EB[indic_nrg],$A71,EB[Nositel],$B72,EB[Výběr],1,EB[unit],"TJ"),INDEX($BO72:$DW72,,AT$4),AT$9/(INDEX(Roky_výhled,,AT$8)-Last_Bil)*(INDEX($BO72:$DW72,,AT$8)-INDEX($D72:$BL72,,$E$1))+INDEX($D72:$BL72,,$E$1),AT$9/(INDEX(Roky_výhled,,AT$8)-INDEX(Roky_výhled,,AT$8-1))*(INDEX($BO72:$DW72,,AT$8)-INDEX($BO72:$DW72,,AT$8-1))+INDEX($BO72:$DW72,,AT$8-1))</f>
        <v>109320</v>
      </c>
      <c r="AU72" s="173">
        <f ca="1">CHOOSE(AU$6,SUMIFS(INDIRECT("EB[" &amp; AU$12 &amp; "]"),EB[indic_nrg],$A71,EB[Nositel],$B72,EB[Výběr],1,EB[unit],"TJ"),INDEX($BO72:$DW72,,AU$4),AU$9/(INDEX(Roky_výhled,,AU$8)-Last_Bil)*(INDEX($BO72:$DW72,,AU$8)-INDEX($D72:$BL72,,$E$1))+INDEX($D72:$BL72,,$E$1),AU$9/(INDEX(Roky_výhled,,AU$8)-INDEX(Roky_výhled,,AU$8-1))*(INDEX($BO72:$DW72,,AU$8)-INDEX($BO72:$DW72,,AU$8-1))+INDEX($BO72:$DW72,,AU$8-1))</f>
        <v>109870</v>
      </c>
      <c r="AV72" s="173">
        <f ca="1">CHOOSE(AV$6,SUMIFS(INDIRECT("EB[" &amp; AV$12 &amp; "]"),EB[indic_nrg],$A71,EB[Nositel],$B72,EB[Výběr],1,EB[unit],"TJ"),INDEX($BO72:$DW72,,AV$4),AV$9/(INDEX(Roky_výhled,,AV$8)-Last_Bil)*(INDEX($BO72:$DW72,,AV$8)-INDEX($D72:$BL72,,$E$1))+INDEX($D72:$BL72,,$E$1),AV$9/(INDEX(Roky_výhled,,AV$8)-INDEX(Roky_výhled,,AV$8-1))*(INDEX($BO72:$DW72,,AV$8)-INDEX($BO72:$DW72,,AV$8-1))+INDEX($BO72:$DW72,,AV$8-1))</f>
        <v>110420</v>
      </c>
      <c r="AW72" s="173">
        <f ca="1">CHOOSE(AW$6,SUMIFS(INDIRECT("EB[" &amp; AW$12 &amp; "]"),EB[indic_nrg],$A71,EB[Nositel],$B72,EB[Výběr],1,EB[unit],"TJ"),INDEX($BO72:$DW72,,AW$4),AW$9/(INDEX(Roky_výhled,,AW$8)-Last_Bil)*(INDEX($BO72:$DW72,,AW$8)-INDEX($D72:$BL72,,$E$1))+INDEX($D72:$BL72,,$E$1),AW$9/(INDEX(Roky_výhled,,AW$8)-INDEX(Roky_výhled,,AW$8-1))*(INDEX($BO72:$DW72,,AW$8)-INDEX($BO72:$DW72,,AW$8-1))+INDEX($BO72:$DW72,,AW$8-1))</f>
        <v>110970</v>
      </c>
      <c r="AX72" s="173">
        <f ca="1">CHOOSE(AX$6,SUMIFS(INDIRECT("EB[" &amp; AX$12 &amp; "]"),EB[indic_nrg],$A71,EB[Nositel],$B72,EB[Výběr],1,EB[unit],"TJ"),INDEX($BO72:$DW72,,AX$4),AX$9/(INDEX(Roky_výhled,,AX$8)-Last_Bil)*(INDEX($BO72:$DW72,,AX$8)-INDEX($D72:$BL72,,$E$1))+INDEX($D72:$BL72,,$E$1),AX$9/(INDEX(Roky_výhled,,AX$8)-INDEX(Roky_výhled,,AX$8-1))*(INDEX($BO72:$DW72,,AX$8)-INDEX($BO72:$DW72,,AX$8-1))+INDEX($BO72:$DW72,,AX$8-1))</f>
        <v>111654</v>
      </c>
      <c r="AY72" s="173">
        <f ca="1">CHOOSE(AY$6,SUMIFS(INDIRECT("EB[" &amp; AY$12 &amp; "]"),EB[indic_nrg],$A71,EB[Nositel],$B72,EB[Výběr],1,EB[unit],"TJ"),INDEX($BO72:$DW72,,AY$4),AY$9/(INDEX(Roky_výhled,,AY$8)-Last_Bil)*(INDEX($BO72:$DW72,,AY$8)-INDEX($D72:$BL72,,$E$1))+INDEX($D72:$BL72,,$E$1),AY$9/(INDEX(Roky_výhled,,AY$8)-INDEX(Roky_výhled,,AY$8-1))*(INDEX($BO72:$DW72,,AY$8)-INDEX($BO72:$DW72,,AY$8-1))+INDEX($BO72:$DW72,,AY$8-1))</f>
        <v>112338</v>
      </c>
      <c r="AZ72" s="173">
        <f ca="1">CHOOSE(AZ$6,SUMIFS(INDIRECT("EB[" &amp; AZ$12 &amp; "]"),EB[indic_nrg],$A71,EB[Nositel],$B72,EB[Výběr],1,EB[unit],"TJ"),INDEX($BO72:$DW72,,AZ$4),AZ$9/(INDEX(Roky_výhled,,AZ$8)-Last_Bil)*(INDEX($BO72:$DW72,,AZ$8)-INDEX($D72:$BL72,,$E$1))+INDEX($D72:$BL72,,$E$1),AZ$9/(INDEX(Roky_výhled,,AZ$8)-INDEX(Roky_výhled,,AZ$8-1))*(INDEX($BO72:$DW72,,AZ$8)-INDEX($BO72:$DW72,,AZ$8-1))+INDEX($BO72:$DW72,,AZ$8-1))</f>
        <v>113022</v>
      </c>
      <c r="BA72" s="173">
        <f ca="1">CHOOSE(BA$6,SUMIFS(INDIRECT("EB[" &amp; BA$12 &amp; "]"),EB[indic_nrg],$A71,EB[Nositel],$B72,EB[Výběr],1,EB[unit],"TJ"),INDEX($BO72:$DW72,,BA$4),BA$9/(INDEX(Roky_výhled,,BA$8)-Last_Bil)*(INDEX($BO72:$DW72,,BA$8)-INDEX($D72:$BL72,,$E$1))+INDEX($D72:$BL72,,$E$1),BA$9/(INDEX(Roky_výhled,,BA$8)-INDEX(Roky_výhled,,BA$8-1))*(INDEX($BO72:$DW72,,BA$8)-INDEX($BO72:$DW72,,BA$8-1))+INDEX($BO72:$DW72,,BA$8-1))</f>
        <v>113706</v>
      </c>
      <c r="BB72" s="173">
        <f ca="1">CHOOSE(BB$6,SUMIFS(INDIRECT("EB[" &amp; BB$12 &amp; "]"),EB[indic_nrg],$A71,EB[Nositel],$B72,EB[Výběr],1,EB[unit],"TJ"),INDEX($BO72:$DW72,,BB$4),BB$9/(INDEX(Roky_výhled,,BB$8)-Last_Bil)*(INDEX($BO72:$DW72,,BB$8)-INDEX($D72:$BL72,,$E$1))+INDEX($D72:$BL72,,$E$1),BB$9/(INDEX(Roky_výhled,,BB$8)-INDEX(Roky_výhled,,BB$8-1))*(INDEX($BO72:$DW72,,BB$8)-INDEX($BO72:$DW72,,BB$8-1))+INDEX($BO72:$DW72,,BB$8-1))</f>
        <v>114390</v>
      </c>
      <c r="BC72" s="173">
        <f ca="1">CHOOSE(BC$6,SUMIFS(INDIRECT("EB[" &amp; BC$12 &amp; "]"),EB[indic_nrg],$A71,EB[Nositel],$B72,EB[Výběr],1,EB[unit],"TJ"),INDEX($BO72:$DW72,,BC$4),BC$9/(INDEX(Roky_výhled,,BC$8)-Last_Bil)*(INDEX($BO72:$DW72,,BC$8)-INDEX($D72:$BL72,,$E$1))+INDEX($D72:$BL72,,$E$1),BC$9/(INDEX(Roky_výhled,,BC$8)-INDEX(Roky_výhled,,BC$8-1))*(INDEX($BO72:$DW72,,BC$8)-INDEX($BO72:$DW72,,BC$8-1))+INDEX($BO72:$DW72,,BC$8-1))</f>
        <v>114774</v>
      </c>
      <c r="BD72" s="173">
        <f ca="1">CHOOSE(BD$6,SUMIFS(INDIRECT("EB[" &amp; BD$12 &amp; "]"),EB[indic_nrg],$A71,EB[Nositel],$B72,EB[Výběr],1,EB[unit],"TJ"),INDEX($BO72:$DW72,,BD$4),BD$9/(INDEX(Roky_výhled,,BD$8)-Last_Bil)*(INDEX($BO72:$DW72,,BD$8)-INDEX($D72:$BL72,,$E$1))+INDEX($D72:$BL72,,$E$1),BD$9/(INDEX(Roky_výhled,,BD$8)-INDEX(Roky_výhled,,BD$8-1))*(INDEX($BO72:$DW72,,BD$8)-INDEX($BO72:$DW72,,BD$8-1))+INDEX($BO72:$DW72,,BD$8-1))</f>
        <v>115158</v>
      </c>
      <c r="BE72" s="173">
        <f ca="1">CHOOSE(BE$6,SUMIFS(INDIRECT("EB[" &amp; BE$12 &amp; "]"),EB[indic_nrg],$A71,EB[Nositel],$B72,EB[Výběr],1,EB[unit],"TJ"),INDEX($BO72:$DW72,,BE$4),BE$9/(INDEX(Roky_výhled,,BE$8)-Last_Bil)*(INDEX($BO72:$DW72,,BE$8)-INDEX($D72:$BL72,,$E$1))+INDEX($D72:$BL72,,$E$1),BE$9/(INDEX(Roky_výhled,,BE$8)-INDEX(Roky_výhled,,BE$8-1))*(INDEX($BO72:$DW72,,BE$8)-INDEX($BO72:$DW72,,BE$8-1))+INDEX($BO72:$DW72,,BE$8-1))</f>
        <v>115542</v>
      </c>
      <c r="BF72" s="173">
        <f ca="1">CHOOSE(BF$6,SUMIFS(INDIRECT("EB[" &amp; BF$12 &amp; "]"),EB[indic_nrg],$A71,EB[Nositel],$B72,EB[Výběr],1,EB[unit],"TJ"),INDEX($BO72:$DW72,,BF$4),BF$9/(INDEX(Roky_výhled,,BF$8)-Last_Bil)*(INDEX($BO72:$DW72,,BF$8)-INDEX($D72:$BL72,,$E$1))+INDEX($D72:$BL72,,$E$1),BF$9/(INDEX(Roky_výhled,,BF$8)-INDEX(Roky_výhled,,BF$8-1))*(INDEX($BO72:$DW72,,BF$8)-INDEX($BO72:$DW72,,BF$8-1))+INDEX($BO72:$DW72,,BF$8-1))</f>
        <v>115926</v>
      </c>
      <c r="BG72" s="173">
        <f ca="1">CHOOSE(BG$6,SUMIFS(INDIRECT("EB[" &amp; BG$12 &amp; "]"),EB[indic_nrg],$A71,EB[Nositel],$B72,EB[Výběr],1,EB[unit],"TJ"),INDEX($BO72:$DW72,,BG$4),BG$9/(INDEX(Roky_výhled,,BG$8)-Last_Bil)*(INDEX($BO72:$DW72,,BG$8)-INDEX($D72:$BL72,,$E$1))+INDEX($D72:$BL72,,$E$1),BG$9/(INDEX(Roky_výhled,,BG$8)-INDEX(Roky_výhled,,BG$8-1))*(INDEX($BO72:$DW72,,BG$8)-INDEX($BO72:$DW72,,BG$8-1))+INDEX($BO72:$DW72,,BG$8-1))</f>
        <v>116310</v>
      </c>
      <c r="BH72" s="173">
        <f ca="1">CHOOSE(BH$6,SUMIFS(INDIRECT("EB[" &amp; BH$12 &amp; "]"),EB[indic_nrg],$A71,EB[Nositel],$B72,EB[Výběr],1,EB[unit],"TJ"),INDEX($BO72:$DW72,,BH$4),BH$9/(INDEX(Roky_výhled,,BH$8)-Last_Bil)*(INDEX($BO72:$DW72,,BH$8)-INDEX($D72:$BL72,,$E$1))+INDEX($D72:$BL72,,$E$1),BH$9/(INDEX(Roky_výhled,,BH$8)-INDEX(Roky_výhled,,BH$8-1))*(INDEX($BO72:$DW72,,BH$8)-INDEX($BO72:$DW72,,BH$8-1))+INDEX($BO72:$DW72,,BH$8-1))</f>
        <v>116762</v>
      </c>
      <c r="BI72" s="173">
        <f ca="1">CHOOSE(BI$6,SUMIFS(INDIRECT("EB[" &amp; BI$12 &amp; "]"),EB[indic_nrg],$A71,EB[Nositel],$B72,EB[Výběr],1,EB[unit],"TJ"),INDEX($BO72:$DW72,,BI$4),BI$9/(INDEX(Roky_výhled,,BI$8)-Last_Bil)*(INDEX($BO72:$DW72,,BI$8)-INDEX($D72:$BL72,,$E$1))+INDEX($D72:$BL72,,$E$1),BI$9/(INDEX(Roky_výhled,,BI$8)-INDEX(Roky_výhled,,BI$8-1))*(INDEX($BO72:$DW72,,BI$8)-INDEX($BO72:$DW72,,BI$8-1))+INDEX($BO72:$DW72,,BI$8-1))</f>
        <v>117214</v>
      </c>
      <c r="BJ72" s="173">
        <f ca="1">CHOOSE(BJ$6,SUMIFS(INDIRECT("EB[" &amp; BJ$12 &amp; "]"),EB[indic_nrg],$A71,EB[Nositel],$B72,EB[Výběr],1,EB[unit],"TJ"),INDEX($BO72:$DW72,,BJ$4),BJ$9/(INDEX(Roky_výhled,,BJ$8)-Last_Bil)*(INDEX($BO72:$DW72,,BJ$8)-INDEX($D72:$BL72,,$E$1))+INDEX($D72:$BL72,,$E$1),BJ$9/(INDEX(Roky_výhled,,BJ$8)-INDEX(Roky_výhled,,BJ$8-1))*(INDEX($BO72:$DW72,,BJ$8)-INDEX($BO72:$DW72,,BJ$8-1))+INDEX($BO72:$DW72,,BJ$8-1))</f>
        <v>117666</v>
      </c>
      <c r="BK72" s="173">
        <f ca="1">CHOOSE(BK$6,SUMIFS(INDIRECT("EB[" &amp; BK$12 &amp; "]"),EB[indic_nrg],$A71,EB[Nositel],$B72,EB[Výběr],1,EB[unit],"TJ"),INDEX($BO72:$DW72,,BK$4),BK$9/(INDEX(Roky_výhled,,BK$8)-Last_Bil)*(INDEX($BO72:$DW72,,BK$8)-INDEX($D72:$BL72,,$E$1))+INDEX($D72:$BL72,,$E$1),BK$9/(INDEX(Roky_výhled,,BK$8)-INDEX(Roky_výhled,,BK$8-1))*(INDEX($BO72:$DW72,,BK$8)-INDEX($BO72:$DW72,,BK$8-1))+INDEX($BO72:$DW72,,BK$8-1))</f>
        <v>118118</v>
      </c>
      <c r="BL72" s="174">
        <f ca="1">CHOOSE(BL$6,SUMIFS(INDIRECT("EB[" &amp; BL$12 &amp; "]"),EB[indic_nrg],$A71,EB[Nositel],$B72,EB[Výběr],1,EB[unit],"TJ"),INDEX($BO72:$DW72,,BL$4),BL$9/(INDEX(Roky_výhled,,BL$8)-Last_Bil)*(INDEX($BO72:$DW72,,BL$8)-INDEX($D72:$BL72,,$E$1))+INDEX($D72:$BL72,,$E$1),BL$9/(INDEX(Roky_výhled,,BL$8)-INDEX(Roky_výhled,,BL$8-1))*(INDEX($BO72:$DW72,,BL$8)-INDEX($BO72:$DW72,,BL$8-1))+INDEX($BO72:$DW72,,BL$8-1))</f>
        <v>118570</v>
      </c>
      <c r="BM72"/>
      <c r="BN72" s="221" t="str">
        <f t="shared" si="214"/>
        <v>Elektřina</v>
      </c>
      <c r="BO72" s="285">
        <v>81660</v>
      </c>
      <c r="BP72" s="286">
        <v>81800</v>
      </c>
      <c r="BQ72" s="286">
        <v>87910</v>
      </c>
      <c r="BR72" s="286">
        <v>99650</v>
      </c>
      <c r="BS72" s="286">
        <v>108220</v>
      </c>
      <c r="BT72" s="286">
        <v>110970</v>
      </c>
      <c r="BU72" s="286">
        <v>114390</v>
      </c>
      <c r="BV72" s="286">
        <v>116310</v>
      </c>
      <c r="BW72" s="286">
        <v>118570</v>
      </c>
      <c r="BX72" s="286">
        <v>120650</v>
      </c>
      <c r="BY72" s="287">
        <v>117960</v>
      </c>
      <c r="BZ72" s="281"/>
      <c r="CA72" s="281"/>
      <c r="CB72" s="281"/>
      <c r="CC72" s="281"/>
      <c r="CD72" s="281"/>
      <c r="CE72" s="281"/>
      <c r="CF72" s="281"/>
      <c r="CG72" s="281"/>
      <c r="CH72" s="281"/>
      <c r="CI72" s="281"/>
      <c r="CJ72" s="281"/>
      <c r="CK72" s="281"/>
      <c r="CL72" s="281"/>
      <c r="CM72" s="281"/>
      <c r="CN72" s="281"/>
      <c r="CO72" s="281"/>
      <c r="CP72" s="281"/>
      <c r="CQ72" s="281"/>
      <c r="CR72" s="281"/>
      <c r="CS72" s="281"/>
      <c r="CT72" s="281"/>
      <c r="CU72" s="281"/>
      <c r="CV72" s="281"/>
      <c r="CW72" s="281"/>
      <c r="CX72" s="281"/>
      <c r="CY72" s="281"/>
      <c r="CZ72" s="281"/>
      <c r="DA72" s="281"/>
      <c r="DB72" s="281"/>
      <c r="DC72" s="281"/>
      <c r="DD72" s="281"/>
      <c r="DE72" s="281"/>
      <c r="DF72" s="281"/>
      <c r="DG72" s="281"/>
      <c r="DH72" s="281"/>
      <c r="DI72" s="281"/>
      <c r="DJ72" s="281"/>
      <c r="DK72" s="281"/>
      <c r="DL72" s="281"/>
      <c r="DM72" s="281"/>
      <c r="DN72" s="281"/>
      <c r="DO72" s="281"/>
      <c r="DP72" s="281"/>
      <c r="DQ72" s="281"/>
      <c r="DR72" s="281"/>
      <c r="DS72" s="281"/>
      <c r="DT72" s="281"/>
      <c r="DU72" s="281"/>
      <c r="DV72" s="281"/>
      <c r="DW72" s="281"/>
    </row>
    <row r="73" spans="1:127" s="196" customFormat="1" x14ac:dyDescent="0.25">
      <c r="A73" s="196" t="str">
        <f t="shared" si="215"/>
        <v>B_101800</v>
      </c>
      <c r="B73" t="s">
        <v>3255</v>
      </c>
      <c r="C73" s="179" t="str">
        <f t="shared" si="213"/>
        <v>Teplo</v>
      </c>
      <c r="D73" s="215">
        <f ca="1">CHOOSE(D$6,SUMIFS(INDIRECT("EB[" &amp; D$12 &amp; "]"),EB[indic_nrg],$A72,EB[Nositel],$B73,EB[Výběr],1,EB[unit],"TJ"),INDEX($BO73:$DW73,,D$4),D$9/(INDEX(Roky_výhled,,D$8)-Last_Bil)*(INDEX($BO73:$DW73,,D$8)-INDEX($D73:$BL73,,$E$1))+INDEX($D73:$BL73,,$E$1),D$9/(INDEX(Roky_výhled,,D$8)-INDEX(Roky_výhled,,D$8-1))*(INDEX($BO73:$DW73,,D$8)-INDEX($BO73:$DW73,,D$8-1))+INDEX($BO73:$DW73,,D$8-1))</f>
        <v>45097</v>
      </c>
      <c r="E73" s="173">
        <f ca="1">CHOOSE(E$6,SUMIFS(INDIRECT("EB[" &amp; E$12 &amp; "]"),EB[indic_nrg],$A72,EB[Nositel],$B73,EB[Výběr],1,EB[unit],"TJ"),INDEX($BO73:$DW73,,E$4),E$9/(INDEX(Roky_výhled,,E$8)-Last_Bil)*(INDEX($BO73:$DW73,,E$8)-INDEX($D73:$BL73,,$E$1))+INDEX($D73:$BL73,,$E$1),E$9/(INDEX(Roky_výhled,,E$8)-INDEX(Roky_výhled,,E$8-1))*(INDEX($BO73:$DW73,,E$8)-INDEX($BO73:$DW73,,E$8-1))+INDEX($BO73:$DW73,,E$8-1))</f>
        <v>55652</v>
      </c>
      <c r="F73" s="173">
        <f ca="1">CHOOSE(F$6,SUMIFS(INDIRECT("EB[" &amp; F$12 &amp; "]"),EB[indic_nrg],$A72,EB[Nositel],$B73,EB[Výběr],1,EB[unit],"TJ"),INDEX($BO73:$DW73,,F$4),F$9/(INDEX(Roky_výhled,,F$8)-Last_Bil)*(INDEX($BO73:$DW73,,F$8)-INDEX($D73:$BL73,,$E$1))+INDEX($D73:$BL73,,$E$1),F$9/(INDEX(Roky_výhled,,F$8)-INDEX(Roky_výhled,,F$8-1))*(INDEX($BO73:$DW73,,F$8)-INDEX($BO73:$DW73,,F$8-1))+INDEX($BO73:$DW73,,F$8-1))</f>
        <v>51001</v>
      </c>
      <c r="G73" s="173">
        <f ca="1">CHOOSE(G$6,SUMIFS(INDIRECT("EB[" &amp; G$12 &amp; "]"),EB[indic_nrg],$A72,EB[Nositel],$B73,EB[Výběr],1,EB[unit],"TJ"),INDEX($BO73:$DW73,,G$4),G$9/(INDEX(Roky_výhled,,G$8)-Last_Bil)*(INDEX($BO73:$DW73,,G$8)-INDEX($D73:$BL73,,$E$1))+INDEX($D73:$BL73,,$E$1),G$9/(INDEX(Roky_výhled,,G$8)-INDEX(Roky_výhled,,G$8-1))*(INDEX($BO73:$DW73,,G$8)-INDEX($BO73:$DW73,,G$8-1))+INDEX($BO73:$DW73,,G$8-1))</f>
        <v>84722</v>
      </c>
      <c r="H73" s="173">
        <f ca="1">CHOOSE(H$6,SUMIFS(INDIRECT("EB[" &amp; H$12 &amp; "]"),EB[indic_nrg],$A72,EB[Nositel],$B73,EB[Výběr],1,EB[unit],"TJ"),INDEX($BO73:$DW73,,H$4),H$9/(INDEX(Roky_výhled,,H$8)-Last_Bil)*(INDEX($BO73:$DW73,,H$8)-INDEX($D73:$BL73,,$E$1))+INDEX($D73:$BL73,,$E$1),H$9/(INDEX(Roky_výhled,,H$8)-INDEX(Roky_výhled,,H$8-1))*(INDEX($BO73:$DW73,,H$8)-INDEX($BO73:$DW73,,H$8-1))+INDEX($BO73:$DW73,,H$8-1))</f>
        <v>83043</v>
      </c>
      <c r="I73" s="173">
        <f ca="1">CHOOSE(I$6,SUMIFS(INDIRECT("EB[" &amp; I$12 &amp; "]"),EB[indic_nrg],$A72,EB[Nositel],$B73,EB[Výběr],1,EB[unit],"TJ"),INDEX($BO73:$DW73,,I$4),I$9/(INDEX(Roky_výhled,,I$8)-Last_Bil)*(INDEX($BO73:$DW73,,I$8)-INDEX($D73:$BL73,,$E$1))+INDEX($D73:$BL73,,$E$1),I$9/(INDEX(Roky_výhled,,I$8)-INDEX(Roky_výhled,,I$8-1))*(INDEX($BO73:$DW73,,I$8)-INDEX($BO73:$DW73,,I$8-1))+INDEX($BO73:$DW73,,I$8-1))</f>
        <v>92282</v>
      </c>
      <c r="J73" s="173">
        <f ca="1">CHOOSE(J$6,SUMIFS(INDIRECT("EB[" &amp; J$12 &amp; "]"),EB[indic_nrg],$A72,EB[Nositel],$B73,EB[Výběr],1,EB[unit],"TJ"),INDEX($BO73:$DW73,,J$4),J$9/(INDEX(Roky_výhled,,J$8)-Last_Bil)*(INDEX($BO73:$DW73,,J$8)-INDEX($D73:$BL73,,$E$1))+INDEX($D73:$BL73,,$E$1),J$9/(INDEX(Roky_výhled,,J$8)-INDEX(Roky_výhled,,J$8-1))*(INDEX($BO73:$DW73,,J$8)-INDEX($BO73:$DW73,,J$8-1))+INDEX($BO73:$DW73,,J$8-1))</f>
        <v>101490</v>
      </c>
      <c r="K73" s="173">
        <f ca="1">CHOOSE(K$6,SUMIFS(INDIRECT("EB[" &amp; K$12 &amp; "]"),EB[indic_nrg],$A72,EB[Nositel],$B73,EB[Výběr],1,EB[unit],"TJ"),INDEX($BO73:$DW73,,K$4),K$9/(INDEX(Roky_výhled,,K$8)-Last_Bil)*(INDEX($BO73:$DW73,,K$8)-INDEX($D73:$BL73,,$E$1))+INDEX($D73:$BL73,,$E$1),K$9/(INDEX(Roky_výhled,,K$8)-INDEX(Roky_výhled,,K$8-1))*(INDEX($BO73:$DW73,,K$8)-INDEX($BO73:$DW73,,K$8-1))+INDEX($BO73:$DW73,,K$8-1))</f>
        <v>88440</v>
      </c>
      <c r="L73" s="173">
        <f ca="1">CHOOSE(L$6,SUMIFS(INDIRECT("EB[" &amp; L$12 &amp; "]"),EB[indic_nrg],$A72,EB[Nositel],$B73,EB[Výběr],1,EB[unit],"TJ"),INDEX($BO73:$DW73,,L$4),L$9/(INDEX(Roky_výhled,,L$8)-Last_Bil)*(INDEX($BO73:$DW73,,L$8)-INDEX($D73:$BL73,,$E$1))+INDEX($D73:$BL73,,$E$1),L$9/(INDEX(Roky_výhled,,L$8)-INDEX(Roky_výhled,,L$8-1))*(INDEX($BO73:$DW73,,L$8)-INDEX($BO73:$DW73,,L$8-1))+INDEX($BO73:$DW73,,L$8-1))</f>
        <v>65013</v>
      </c>
      <c r="M73" s="173">
        <f ca="1">CHOOSE(M$6,SUMIFS(INDIRECT("EB[" &amp; M$12 &amp; "]"),EB[indic_nrg],$A72,EB[Nositel],$B73,EB[Výběr],1,EB[unit],"TJ"),INDEX($BO73:$DW73,,M$4),M$9/(INDEX(Roky_výhled,,M$8)-Last_Bil)*(INDEX($BO73:$DW73,,M$8)-INDEX($D73:$BL73,,$E$1))+INDEX($D73:$BL73,,$E$1),M$9/(INDEX(Roky_výhled,,M$8)-INDEX(Roky_výhled,,M$8-1))*(INDEX($BO73:$DW73,,M$8)-INDEX($BO73:$DW73,,M$8-1))+INDEX($BO73:$DW73,,M$8-1))</f>
        <v>38529</v>
      </c>
      <c r="N73" s="173">
        <f ca="1">CHOOSE(N$6,SUMIFS(INDIRECT("EB[" &amp; N$12 &amp; "]"),EB[indic_nrg],$A72,EB[Nositel],$B73,EB[Výběr],1,EB[unit],"TJ"),INDEX($BO73:$DW73,,N$4),N$9/(INDEX(Roky_výhled,,N$8)-Last_Bil)*(INDEX($BO73:$DW73,,N$8)-INDEX($D73:$BL73,,$E$1))+INDEX($D73:$BL73,,$E$1),N$9/(INDEX(Roky_výhled,,N$8)-INDEX(Roky_výhled,,N$8-1))*(INDEX($BO73:$DW73,,N$8)-INDEX($BO73:$DW73,,N$8-1))+INDEX($BO73:$DW73,,N$8-1))</f>
        <v>32682</v>
      </c>
      <c r="O73" s="173">
        <f ca="1">CHOOSE(O$6,SUMIFS(INDIRECT("EB[" &amp; O$12 &amp; "]"),EB[indic_nrg],$A72,EB[Nositel],$B73,EB[Výběr],1,EB[unit],"TJ"),INDEX($BO73:$DW73,,O$4),O$9/(INDEX(Roky_výhled,,O$8)-Last_Bil)*(INDEX($BO73:$DW73,,O$8)-INDEX($D73:$BL73,,$E$1))+INDEX($D73:$BL73,,$E$1),O$9/(INDEX(Roky_výhled,,O$8)-INDEX(Roky_výhled,,O$8-1))*(INDEX($BO73:$DW73,,O$8)-INDEX($BO73:$DW73,,O$8-1))+INDEX($BO73:$DW73,,O$8-1))</f>
        <v>33030</v>
      </c>
      <c r="P73" s="173">
        <f ca="1">CHOOSE(P$6,SUMIFS(INDIRECT("EB[" &amp; P$12 &amp; "]"),EB[indic_nrg],$A72,EB[Nositel],$B73,EB[Výběr],1,EB[unit],"TJ"),INDEX($BO73:$DW73,,P$4),P$9/(INDEX(Roky_výhled,,P$8)-Last_Bil)*(INDEX($BO73:$DW73,,P$8)-INDEX($D73:$BL73,,$E$1))+INDEX($D73:$BL73,,$E$1),P$9/(INDEX(Roky_výhled,,P$8)-INDEX(Roky_výhled,,P$8-1))*(INDEX($BO73:$DW73,,P$8)-INDEX($BO73:$DW73,,P$8-1))+INDEX($BO73:$DW73,,P$8-1))</f>
        <v>31573</v>
      </c>
      <c r="Q73" s="173">
        <f ca="1">CHOOSE(Q$6,SUMIFS(INDIRECT("EB[" &amp; Q$12 &amp; "]"),EB[indic_nrg],$A72,EB[Nositel],$B73,EB[Výběr],1,EB[unit],"TJ"),INDEX($BO73:$DW73,,Q$4),Q$9/(INDEX(Roky_výhled,,Q$8)-Last_Bil)*(INDEX($BO73:$DW73,,Q$8)-INDEX($D73:$BL73,,$E$1))+INDEX($D73:$BL73,,$E$1),Q$9/(INDEX(Roky_výhled,,Q$8)-INDEX(Roky_výhled,,Q$8-1))*(INDEX($BO73:$DW73,,Q$8)-INDEX($BO73:$DW73,,Q$8-1))+INDEX($BO73:$DW73,,Q$8-1))</f>
        <v>32810</v>
      </c>
      <c r="R73" s="173">
        <f ca="1">CHOOSE(R$6,SUMIFS(INDIRECT("EB[" &amp; R$12 &amp; "]"),EB[indic_nrg],$A72,EB[Nositel],$B73,EB[Výběr],1,EB[unit],"TJ"),INDEX($BO73:$DW73,,R$4),R$9/(INDEX(Roky_výhled,,R$8)-Last_Bil)*(INDEX($BO73:$DW73,,R$8)-INDEX($D73:$BL73,,$E$1))+INDEX($D73:$BL73,,$E$1),R$9/(INDEX(Roky_výhled,,R$8)-INDEX(Roky_výhled,,R$8-1))*(INDEX($BO73:$DW73,,R$8)-INDEX($BO73:$DW73,,R$8-1))+INDEX($BO73:$DW73,,R$8-1))</f>
        <v>33517</v>
      </c>
      <c r="S73" s="173">
        <f ca="1">CHOOSE(S$6,SUMIFS(INDIRECT("EB[" &amp; S$12 &amp; "]"),EB[indic_nrg],$A72,EB[Nositel],$B73,EB[Výběr],1,EB[unit],"TJ"),INDEX($BO73:$DW73,,S$4),S$9/(INDEX(Roky_výhled,,S$8)-Last_Bil)*(INDEX($BO73:$DW73,,S$8)-INDEX($D73:$BL73,,$E$1))+INDEX($D73:$BL73,,$E$1),S$9/(INDEX(Roky_výhled,,S$8)-INDEX(Roky_výhled,,S$8-1))*(INDEX($BO73:$DW73,,S$8)-INDEX($BO73:$DW73,,S$8-1))+INDEX($BO73:$DW73,,S$8-1))</f>
        <v>28952</v>
      </c>
      <c r="T73" s="173">
        <f ca="1">CHOOSE(T$6,SUMIFS(INDIRECT("EB[" &amp; T$12 &amp; "]"),EB[indic_nrg],$A72,EB[Nositel],$B73,EB[Výběr],1,EB[unit],"TJ"),INDEX($BO73:$DW73,,T$4),T$9/(INDEX(Roky_výhled,,T$8)-Last_Bil)*(INDEX($BO73:$DW73,,T$8)-INDEX($D73:$BL73,,$E$1))+INDEX($D73:$BL73,,$E$1),T$9/(INDEX(Roky_výhled,,T$8)-INDEX(Roky_výhled,,T$8-1))*(INDEX($BO73:$DW73,,T$8)-INDEX($BO73:$DW73,,T$8-1))+INDEX($BO73:$DW73,,T$8-1))</f>
        <v>29481</v>
      </c>
      <c r="U73" s="173">
        <f ca="1">CHOOSE(U$6,SUMIFS(INDIRECT("EB[" &amp; U$12 &amp; "]"),EB[indic_nrg],$A72,EB[Nositel],$B73,EB[Výběr],1,EB[unit],"TJ"),INDEX($BO73:$DW73,,U$4),U$9/(INDEX(Roky_výhled,,U$8)-Last_Bil)*(INDEX($BO73:$DW73,,U$8)-INDEX($D73:$BL73,,$E$1))+INDEX($D73:$BL73,,$E$1),U$9/(INDEX(Roky_výhled,,U$8)-INDEX(Roky_výhled,,U$8-1))*(INDEX($BO73:$DW73,,U$8)-INDEX($BO73:$DW73,,U$8-1))+INDEX($BO73:$DW73,,U$8-1))</f>
        <v>28916</v>
      </c>
      <c r="V73" s="173">
        <f ca="1">CHOOSE(V$6,SUMIFS(INDIRECT("EB[" &amp; V$12 &amp; "]"),EB[indic_nrg],$A72,EB[Nositel],$B73,EB[Výběr],1,EB[unit],"TJ"),INDEX($BO73:$DW73,,V$4),V$9/(INDEX(Roky_výhled,,V$8)-Last_Bil)*(INDEX($BO73:$DW73,,V$8)-INDEX($D73:$BL73,,$E$1))+INDEX($D73:$BL73,,$E$1),V$9/(INDEX(Roky_výhled,,V$8)-INDEX(Roky_výhled,,V$8-1))*(INDEX($BO73:$DW73,,V$8)-INDEX($BO73:$DW73,,V$8-1))+INDEX($BO73:$DW73,,V$8-1))</f>
        <v>26792</v>
      </c>
      <c r="W73" s="173">
        <f ca="1">CHOOSE(W$6,SUMIFS(INDIRECT("EB[" &amp; W$12 &amp; "]"),EB[indic_nrg],$A72,EB[Nositel],$B73,EB[Výběr],1,EB[unit],"TJ"),INDEX($BO73:$DW73,,W$4),W$9/(INDEX(Roky_výhled,,W$8)-Last_Bil)*(INDEX($BO73:$DW73,,W$8)-INDEX($D73:$BL73,,$E$1))+INDEX($D73:$BL73,,$E$1),W$9/(INDEX(Roky_výhled,,W$8)-INDEX(Roky_výhled,,W$8-1))*(INDEX($BO73:$DW73,,W$8)-INDEX($BO73:$DW73,,W$8-1))+INDEX($BO73:$DW73,,W$8-1))</f>
        <v>22246</v>
      </c>
      <c r="X73" s="173">
        <f ca="1">CHOOSE(X$6,SUMIFS(INDIRECT("EB[" &amp; X$12 &amp; "]"),EB[indic_nrg],$A72,EB[Nositel],$B73,EB[Výběr],1,EB[unit],"TJ"),INDEX($BO73:$DW73,,X$4),X$9/(INDEX(Roky_výhled,,X$8)-Last_Bil)*(INDEX($BO73:$DW73,,X$8)-INDEX($D73:$BL73,,$E$1))+INDEX($D73:$BL73,,$E$1),X$9/(INDEX(Roky_výhled,,X$8)-INDEX(Roky_výhled,,X$8-1))*(INDEX($BO73:$DW73,,X$8)-INDEX($BO73:$DW73,,X$8-1))+INDEX($BO73:$DW73,,X$8-1))</f>
        <v>30713</v>
      </c>
      <c r="Y73" s="173">
        <f ca="1">CHOOSE(Y$6,SUMIFS(INDIRECT("EB[" &amp; Y$12 &amp; "]"),EB[indic_nrg],$A72,EB[Nositel],$B73,EB[Výběr],1,EB[unit],"TJ"),INDEX($BO73:$DW73,,Y$4),Y$9/(INDEX(Roky_výhled,,Y$8)-Last_Bil)*(INDEX($BO73:$DW73,,Y$8)-INDEX($D73:$BL73,,$E$1))+INDEX($D73:$BL73,,$E$1),Y$9/(INDEX(Roky_výhled,,Y$8)-INDEX(Roky_výhled,,Y$8-1))*(INDEX($BO73:$DW73,,Y$8)-INDEX($BO73:$DW73,,Y$8-1))+INDEX($BO73:$DW73,,Y$8-1))</f>
        <v>31459</v>
      </c>
      <c r="Z73" s="173">
        <f ca="1">CHOOSE(Z$6,SUMIFS(INDIRECT("EB[" &amp; Z$12 &amp; "]"),EB[indic_nrg],$A72,EB[Nositel],$B73,EB[Výběr],1,EB[unit],"TJ"),INDEX($BO73:$DW73,,Z$4),Z$9/(INDEX(Roky_výhled,,Z$8)-Last_Bil)*(INDEX($BO73:$DW73,,Z$8)-INDEX($D73:$BL73,,$E$1))+INDEX($D73:$BL73,,$E$1),Z$9/(INDEX(Roky_výhled,,Z$8)-INDEX(Roky_výhled,,Z$8-1))*(INDEX($BO73:$DW73,,Z$8)-INDEX($BO73:$DW73,,Z$8-1))+INDEX($BO73:$DW73,,Z$8-1))</f>
        <v>31251</v>
      </c>
      <c r="AA73" s="173">
        <f ca="1">CHOOSE(AA$6,SUMIFS(INDIRECT("EB[" &amp; AA$12 &amp; "]"),EB[indic_nrg],$A72,EB[Nositel],$B73,EB[Výběr],1,EB[unit],"TJ"),INDEX($BO73:$DW73,,AA$4),AA$9/(INDEX(Roky_výhled,,AA$8)-Last_Bil)*(INDEX($BO73:$DW73,,AA$8)-INDEX($D73:$BL73,,$E$1))+INDEX($D73:$BL73,,$E$1),AA$9/(INDEX(Roky_výhled,,AA$8)-INDEX(Roky_výhled,,AA$8-1))*(INDEX($BO73:$DW73,,AA$8)-INDEX($BO73:$DW73,,AA$8-1))+INDEX($BO73:$DW73,,AA$8-1))</f>
        <v>28768</v>
      </c>
      <c r="AB73" s="173">
        <f ca="1">CHOOSE(AB$6,SUMIFS(INDIRECT("EB[" &amp; AB$12 &amp; "]"),EB[indic_nrg],$A72,EB[Nositel],$B73,EB[Výběr],1,EB[unit],"TJ"),INDEX($BO73:$DW73,,AB$4),AB$9/(INDEX(Roky_výhled,,AB$8)-Last_Bil)*(INDEX($BO73:$DW73,,AB$8)-INDEX($D73:$BL73,,$E$1))+INDEX($D73:$BL73,,$E$1),AB$9/(INDEX(Roky_výhled,,AB$8)-INDEX(Roky_výhled,,AB$8-1))*(INDEX($BO73:$DW73,,AB$8)-INDEX($BO73:$DW73,,AB$8-1))+INDEX($BO73:$DW73,,AB$8-1))</f>
        <v>25845</v>
      </c>
      <c r="AC73" s="173">
        <f ca="1">CHOOSE(AC$6,SUMIFS(INDIRECT("EB[" &amp; AC$12 &amp; "]"),EB[indic_nrg],$A72,EB[Nositel],$B73,EB[Výběr],1,EB[unit],"TJ"),INDEX($BO73:$DW73,,AC$4),AC$9/(INDEX(Roky_výhled,,AC$8)-Last_Bil)*(INDEX($BO73:$DW73,,AC$8)-INDEX($D73:$BL73,,$E$1))+INDEX($D73:$BL73,,$E$1),AC$9/(INDEX(Roky_výhled,,AC$8)-INDEX(Roky_výhled,,AC$8-1))*(INDEX($BO73:$DW73,,AC$8)-INDEX($BO73:$DW73,,AC$8-1))+INDEX($BO73:$DW73,,AC$8-1))</f>
        <v>25859</v>
      </c>
      <c r="AD73" s="173">
        <f ca="1">CHOOSE(AD$6,SUMIFS(INDIRECT("EB[" &amp; AD$12 &amp; "]"),EB[indic_nrg],$A72,EB[Nositel],$B73,EB[Výběr],1,EB[unit],"TJ"),INDEX($BO73:$DW73,,AD$4),AD$9/(INDEX(Roky_výhled,,AD$8)-Last_Bil)*(INDEX($BO73:$DW73,,AD$8)-INDEX($D73:$BL73,,$E$1))+INDEX($D73:$BL73,,$E$1),AD$9/(INDEX(Roky_výhled,,AD$8)-INDEX(Roky_výhled,,AD$8-1))*(INDEX($BO73:$DW73,,AD$8)-INDEX($BO73:$DW73,,AD$8-1))+INDEX($BO73:$DW73,,AD$8-1))</f>
        <v>25811.200000000001</v>
      </c>
      <c r="AE73" s="173">
        <f ca="1">CHOOSE(AE$6,SUMIFS(INDIRECT("EB[" &amp; AE$12 &amp; "]"),EB[indic_nrg],$A72,EB[Nositel],$B73,EB[Výběr],1,EB[unit],"TJ"),INDEX($BO73:$DW73,,AE$4),AE$9/(INDEX(Roky_výhled,,AE$8)-Last_Bil)*(INDEX($BO73:$DW73,,AE$8)-INDEX($D73:$BL73,,$E$1))+INDEX($D73:$BL73,,$E$1),AE$9/(INDEX(Roky_výhled,,AE$8)-INDEX(Roky_výhled,,AE$8-1))*(INDEX($BO73:$DW73,,AE$8)-INDEX($BO73:$DW73,,AE$8-1))+INDEX($BO73:$DW73,,AE$8-1))</f>
        <v>25763.4</v>
      </c>
      <c r="AF73" s="173">
        <f ca="1">CHOOSE(AF$6,SUMIFS(INDIRECT("EB[" &amp; AF$12 &amp; "]"),EB[indic_nrg],$A72,EB[Nositel],$B73,EB[Výběr],1,EB[unit],"TJ"),INDEX($BO73:$DW73,,AF$4),AF$9/(INDEX(Roky_výhled,,AF$8)-Last_Bil)*(INDEX($BO73:$DW73,,AF$8)-INDEX($D73:$BL73,,$E$1))+INDEX($D73:$BL73,,$E$1),AF$9/(INDEX(Roky_výhled,,AF$8)-INDEX(Roky_výhled,,AF$8-1))*(INDEX($BO73:$DW73,,AF$8)-INDEX($BO73:$DW73,,AF$8-1))+INDEX($BO73:$DW73,,AF$8-1))</f>
        <v>25715.599999999999</v>
      </c>
      <c r="AG73" s="173">
        <f ca="1">CHOOSE(AG$6,SUMIFS(INDIRECT("EB[" &amp; AG$12 &amp; "]"),EB[indic_nrg],$A72,EB[Nositel],$B73,EB[Výběr],1,EB[unit],"TJ"),INDEX($BO73:$DW73,,AG$4),AG$9/(INDEX(Roky_výhled,,AG$8)-Last_Bil)*(INDEX($BO73:$DW73,,AG$8)-INDEX($D73:$BL73,,$E$1))+INDEX($D73:$BL73,,$E$1),AG$9/(INDEX(Roky_výhled,,AG$8)-INDEX(Roky_výhled,,AG$8-1))*(INDEX($BO73:$DW73,,AG$8)-INDEX($BO73:$DW73,,AG$8-1))+INDEX($BO73:$DW73,,AG$8-1))</f>
        <v>25667.8</v>
      </c>
      <c r="AH73" s="173">
        <f ca="1">CHOOSE(AH$6,SUMIFS(INDIRECT("EB[" &amp; AH$12 &amp; "]"),EB[indic_nrg],$A72,EB[Nositel],$B73,EB[Výběr],1,EB[unit],"TJ"),INDEX($BO73:$DW73,,AH$4),AH$9/(INDEX(Roky_výhled,,AH$8)-Last_Bil)*(INDEX($BO73:$DW73,,AH$8)-INDEX($D73:$BL73,,$E$1))+INDEX($D73:$BL73,,$E$1),AH$9/(INDEX(Roky_výhled,,AH$8)-INDEX(Roky_výhled,,AH$8-1))*(INDEX($BO73:$DW73,,AH$8)-INDEX($BO73:$DW73,,AH$8-1))+INDEX($BO73:$DW73,,AH$8-1))</f>
        <v>25620</v>
      </c>
      <c r="AI73" s="173">
        <f ca="1">CHOOSE(AI$6,SUMIFS(INDIRECT("EB[" &amp; AI$12 &amp; "]"),EB[indic_nrg],$A72,EB[Nositel],$B73,EB[Výběr],1,EB[unit],"TJ"),INDEX($BO73:$DW73,,AI$4),AI$9/(INDEX(Roky_výhled,,AI$8)-Last_Bil)*(INDEX($BO73:$DW73,,AI$8)-INDEX($D73:$BL73,,$E$1))+INDEX($D73:$BL73,,$E$1),AI$9/(INDEX(Roky_výhled,,AI$8)-INDEX(Roky_výhled,,AI$8-1))*(INDEX($BO73:$DW73,,AI$8)-INDEX($BO73:$DW73,,AI$8-1))+INDEX($BO73:$DW73,,AI$8-1))</f>
        <v>25052</v>
      </c>
      <c r="AJ73" s="173">
        <f ca="1">CHOOSE(AJ$6,SUMIFS(INDIRECT("EB[" &amp; AJ$12 &amp; "]"),EB[indic_nrg],$A72,EB[Nositel],$B73,EB[Výběr],1,EB[unit],"TJ"),INDEX($BO73:$DW73,,AJ$4),AJ$9/(INDEX(Roky_výhled,,AJ$8)-Last_Bil)*(INDEX($BO73:$DW73,,AJ$8)-INDEX($D73:$BL73,,$E$1))+INDEX($D73:$BL73,,$E$1),AJ$9/(INDEX(Roky_výhled,,AJ$8)-INDEX(Roky_výhled,,AJ$8-1))*(INDEX($BO73:$DW73,,AJ$8)-INDEX($BO73:$DW73,,AJ$8-1))+INDEX($BO73:$DW73,,AJ$8-1))</f>
        <v>24484</v>
      </c>
      <c r="AK73" s="173">
        <f ca="1">CHOOSE(AK$6,SUMIFS(INDIRECT("EB[" &amp; AK$12 &amp; "]"),EB[indic_nrg],$A72,EB[Nositel],$B73,EB[Výběr],1,EB[unit],"TJ"),INDEX($BO73:$DW73,,AK$4),AK$9/(INDEX(Roky_výhled,,AK$8)-Last_Bil)*(INDEX($BO73:$DW73,,AK$8)-INDEX($D73:$BL73,,$E$1))+INDEX($D73:$BL73,,$E$1),AK$9/(INDEX(Roky_výhled,,AK$8)-INDEX(Roky_výhled,,AK$8-1))*(INDEX($BO73:$DW73,,AK$8)-INDEX($BO73:$DW73,,AK$8-1))+INDEX($BO73:$DW73,,AK$8-1))</f>
        <v>23916</v>
      </c>
      <c r="AL73" s="173">
        <f ca="1">CHOOSE(AL$6,SUMIFS(INDIRECT("EB[" &amp; AL$12 &amp; "]"),EB[indic_nrg],$A72,EB[Nositel],$B73,EB[Výběr],1,EB[unit],"TJ"),INDEX($BO73:$DW73,,AL$4),AL$9/(INDEX(Roky_výhled,,AL$8)-Last_Bil)*(INDEX($BO73:$DW73,,AL$8)-INDEX($D73:$BL73,,$E$1))+INDEX($D73:$BL73,,$E$1),AL$9/(INDEX(Roky_výhled,,AL$8)-INDEX(Roky_výhled,,AL$8-1))*(INDEX($BO73:$DW73,,AL$8)-INDEX($BO73:$DW73,,AL$8-1))+INDEX($BO73:$DW73,,AL$8-1))</f>
        <v>23348</v>
      </c>
      <c r="AM73" s="173">
        <f ca="1">CHOOSE(AM$6,SUMIFS(INDIRECT("EB[" &amp; AM$12 &amp; "]"),EB[indic_nrg],$A72,EB[Nositel],$B73,EB[Výběr],1,EB[unit],"TJ"),INDEX($BO73:$DW73,,AM$4),AM$9/(INDEX(Roky_výhled,,AM$8)-Last_Bil)*(INDEX($BO73:$DW73,,AM$8)-INDEX($D73:$BL73,,$E$1))+INDEX($D73:$BL73,,$E$1),AM$9/(INDEX(Roky_výhled,,AM$8)-INDEX(Roky_výhled,,AM$8-1))*(INDEX($BO73:$DW73,,AM$8)-INDEX($BO73:$DW73,,AM$8-1))+INDEX($BO73:$DW73,,AM$8-1))</f>
        <v>22780</v>
      </c>
      <c r="AN73" s="173">
        <f ca="1">CHOOSE(AN$6,SUMIFS(INDIRECT("EB[" &amp; AN$12 &amp; "]"),EB[indic_nrg],$A72,EB[Nositel],$B73,EB[Výběr],1,EB[unit],"TJ"),INDEX($BO73:$DW73,,AN$4),AN$9/(INDEX(Roky_výhled,,AN$8)-Last_Bil)*(INDEX($BO73:$DW73,,AN$8)-INDEX($D73:$BL73,,$E$1))+INDEX($D73:$BL73,,$E$1),AN$9/(INDEX(Roky_výhled,,AN$8)-INDEX(Roky_výhled,,AN$8-1))*(INDEX($BO73:$DW73,,AN$8)-INDEX($BO73:$DW73,,AN$8-1))+INDEX($BO73:$DW73,,AN$8-1))</f>
        <v>22912</v>
      </c>
      <c r="AO73" s="173">
        <f ca="1">CHOOSE(AO$6,SUMIFS(INDIRECT("EB[" &amp; AO$12 &amp; "]"),EB[indic_nrg],$A72,EB[Nositel],$B73,EB[Výběr],1,EB[unit],"TJ"),INDEX($BO73:$DW73,,AO$4),AO$9/(INDEX(Roky_výhled,,AO$8)-Last_Bil)*(INDEX($BO73:$DW73,,AO$8)-INDEX($D73:$BL73,,$E$1))+INDEX($D73:$BL73,,$E$1),AO$9/(INDEX(Roky_výhled,,AO$8)-INDEX(Roky_výhled,,AO$8-1))*(INDEX($BO73:$DW73,,AO$8)-INDEX($BO73:$DW73,,AO$8-1))+INDEX($BO73:$DW73,,AO$8-1))</f>
        <v>23044</v>
      </c>
      <c r="AP73" s="173">
        <f ca="1">CHOOSE(AP$6,SUMIFS(INDIRECT("EB[" &amp; AP$12 &amp; "]"),EB[indic_nrg],$A72,EB[Nositel],$B73,EB[Výběr],1,EB[unit],"TJ"),INDEX($BO73:$DW73,,AP$4),AP$9/(INDEX(Roky_výhled,,AP$8)-Last_Bil)*(INDEX($BO73:$DW73,,AP$8)-INDEX($D73:$BL73,,$E$1))+INDEX($D73:$BL73,,$E$1),AP$9/(INDEX(Roky_výhled,,AP$8)-INDEX(Roky_výhled,,AP$8-1))*(INDEX($BO73:$DW73,,AP$8)-INDEX($BO73:$DW73,,AP$8-1))+INDEX($BO73:$DW73,,AP$8-1))</f>
        <v>23176</v>
      </c>
      <c r="AQ73" s="173">
        <f ca="1">CHOOSE(AQ$6,SUMIFS(INDIRECT("EB[" &amp; AQ$12 &amp; "]"),EB[indic_nrg],$A72,EB[Nositel],$B73,EB[Výběr],1,EB[unit],"TJ"),INDEX($BO73:$DW73,,AQ$4),AQ$9/(INDEX(Roky_výhled,,AQ$8)-Last_Bil)*(INDEX($BO73:$DW73,,AQ$8)-INDEX($D73:$BL73,,$E$1))+INDEX($D73:$BL73,,$E$1),AQ$9/(INDEX(Roky_výhled,,AQ$8)-INDEX(Roky_výhled,,AQ$8-1))*(INDEX($BO73:$DW73,,AQ$8)-INDEX($BO73:$DW73,,AQ$8-1))+INDEX($BO73:$DW73,,AQ$8-1))</f>
        <v>23308</v>
      </c>
      <c r="AR73" s="173">
        <f ca="1">CHOOSE(AR$6,SUMIFS(INDIRECT("EB[" &amp; AR$12 &amp; "]"),EB[indic_nrg],$A72,EB[Nositel],$B73,EB[Výběr],1,EB[unit],"TJ"),INDEX($BO73:$DW73,,AR$4),AR$9/(INDEX(Roky_výhled,,AR$8)-Last_Bil)*(INDEX($BO73:$DW73,,AR$8)-INDEX($D73:$BL73,,$E$1))+INDEX($D73:$BL73,,$E$1),AR$9/(INDEX(Roky_výhled,,AR$8)-INDEX(Roky_výhled,,AR$8-1))*(INDEX($BO73:$DW73,,AR$8)-INDEX($BO73:$DW73,,AR$8-1))+INDEX($BO73:$DW73,,AR$8-1))</f>
        <v>23440</v>
      </c>
      <c r="AS73" s="173">
        <f ca="1">CHOOSE(AS$6,SUMIFS(INDIRECT("EB[" &amp; AS$12 &amp; "]"),EB[indic_nrg],$A72,EB[Nositel],$B73,EB[Výběr],1,EB[unit],"TJ"),INDEX($BO73:$DW73,,AS$4),AS$9/(INDEX(Roky_výhled,,AS$8)-Last_Bil)*(INDEX($BO73:$DW73,,AS$8)-INDEX($D73:$BL73,,$E$1))+INDEX($D73:$BL73,,$E$1),AS$9/(INDEX(Roky_výhled,,AS$8)-INDEX(Roky_výhled,,AS$8-1))*(INDEX($BO73:$DW73,,AS$8)-INDEX($BO73:$DW73,,AS$8-1))+INDEX($BO73:$DW73,,AS$8-1))</f>
        <v>23520</v>
      </c>
      <c r="AT73" s="173">
        <f ca="1">CHOOSE(AT$6,SUMIFS(INDIRECT("EB[" &amp; AT$12 &amp; "]"),EB[indic_nrg],$A72,EB[Nositel],$B73,EB[Výběr],1,EB[unit],"TJ"),INDEX($BO73:$DW73,,AT$4),AT$9/(INDEX(Roky_výhled,,AT$8)-Last_Bil)*(INDEX($BO73:$DW73,,AT$8)-INDEX($D73:$BL73,,$E$1))+INDEX($D73:$BL73,,$E$1),AT$9/(INDEX(Roky_výhled,,AT$8)-INDEX(Roky_výhled,,AT$8-1))*(INDEX($BO73:$DW73,,AT$8)-INDEX($BO73:$DW73,,AT$8-1))+INDEX($BO73:$DW73,,AT$8-1))</f>
        <v>23600</v>
      </c>
      <c r="AU73" s="173">
        <f ca="1">CHOOSE(AU$6,SUMIFS(INDIRECT("EB[" &amp; AU$12 &amp; "]"),EB[indic_nrg],$A72,EB[Nositel],$B73,EB[Výběr],1,EB[unit],"TJ"),INDEX($BO73:$DW73,,AU$4),AU$9/(INDEX(Roky_výhled,,AU$8)-Last_Bil)*(INDEX($BO73:$DW73,,AU$8)-INDEX($D73:$BL73,,$E$1))+INDEX($D73:$BL73,,$E$1),AU$9/(INDEX(Roky_výhled,,AU$8)-INDEX(Roky_výhled,,AU$8-1))*(INDEX($BO73:$DW73,,AU$8)-INDEX($BO73:$DW73,,AU$8-1))+INDEX($BO73:$DW73,,AU$8-1))</f>
        <v>23680</v>
      </c>
      <c r="AV73" s="173">
        <f ca="1">CHOOSE(AV$6,SUMIFS(INDIRECT("EB[" &amp; AV$12 &amp; "]"),EB[indic_nrg],$A72,EB[Nositel],$B73,EB[Výběr],1,EB[unit],"TJ"),INDEX($BO73:$DW73,,AV$4),AV$9/(INDEX(Roky_výhled,,AV$8)-Last_Bil)*(INDEX($BO73:$DW73,,AV$8)-INDEX($D73:$BL73,,$E$1))+INDEX($D73:$BL73,,$E$1),AV$9/(INDEX(Roky_výhled,,AV$8)-INDEX(Roky_výhled,,AV$8-1))*(INDEX($BO73:$DW73,,AV$8)-INDEX($BO73:$DW73,,AV$8-1))+INDEX($BO73:$DW73,,AV$8-1))</f>
        <v>23760</v>
      </c>
      <c r="AW73" s="173">
        <f ca="1">CHOOSE(AW$6,SUMIFS(INDIRECT("EB[" &amp; AW$12 &amp; "]"),EB[indic_nrg],$A72,EB[Nositel],$B73,EB[Výběr],1,EB[unit],"TJ"),INDEX($BO73:$DW73,,AW$4),AW$9/(INDEX(Roky_výhled,,AW$8)-Last_Bil)*(INDEX($BO73:$DW73,,AW$8)-INDEX($D73:$BL73,,$E$1))+INDEX($D73:$BL73,,$E$1),AW$9/(INDEX(Roky_výhled,,AW$8)-INDEX(Roky_výhled,,AW$8-1))*(INDEX($BO73:$DW73,,AW$8)-INDEX($BO73:$DW73,,AW$8-1))+INDEX($BO73:$DW73,,AW$8-1))</f>
        <v>23840</v>
      </c>
      <c r="AX73" s="173">
        <f ca="1">CHOOSE(AX$6,SUMIFS(INDIRECT("EB[" &amp; AX$12 &amp; "]"),EB[indic_nrg],$A72,EB[Nositel],$B73,EB[Výběr],1,EB[unit],"TJ"),INDEX($BO73:$DW73,,AX$4),AX$9/(INDEX(Roky_výhled,,AX$8)-Last_Bil)*(INDEX($BO73:$DW73,,AX$8)-INDEX($D73:$BL73,,$E$1))+INDEX($D73:$BL73,,$E$1),AX$9/(INDEX(Roky_výhled,,AX$8)-INDEX(Roky_výhled,,AX$8-1))*(INDEX($BO73:$DW73,,AX$8)-INDEX($BO73:$DW73,,AX$8-1))+INDEX($BO73:$DW73,,AX$8-1))</f>
        <v>23742</v>
      </c>
      <c r="AY73" s="173">
        <f ca="1">CHOOSE(AY$6,SUMIFS(INDIRECT("EB[" &amp; AY$12 &amp; "]"),EB[indic_nrg],$A72,EB[Nositel],$B73,EB[Výběr],1,EB[unit],"TJ"),INDEX($BO73:$DW73,,AY$4),AY$9/(INDEX(Roky_výhled,,AY$8)-Last_Bil)*(INDEX($BO73:$DW73,,AY$8)-INDEX($D73:$BL73,,$E$1))+INDEX($D73:$BL73,,$E$1),AY$9/(INDEX(Roky_výhled,,AY$8)-INDEX(Roky_výhled,,AY$8-1))*(INDEX($BO73:$DW73,,AY$8)-INDEX($BO73:$DW73,,AY$8-1))+INDEX($BO73:$DW73,,AY$8-1))</f>
        <v>23644</v>
      </c>
      <c r="AZ73" s="173">
        <f ca="1">CHOOSE(AZ$6,SUMIFS(INDIRECT("EB[" &amp; AZ$12 &amp; "]"),EB[indic_nrg],$A72,EB[Nositel],$B73,EB[Výběr],1,EB[unit],"TJ"),INDEX($BO73:$DW73,,AZ$4),AZ$9/(INDEX(Roky_výhled,,AZ$8)-Last_Bil)*(INDEX($BO73:$DW73,,AZ$8)-INDEX($D73:$BL73,,$E$1))+INDEX($D73:$BL73,,$E$1),AZ$9/(INDEX(Roky_výhled,,AZ$8)-INDEX(Roky_výhled,,AZ$8-1))*(INDEX($BO73:$DW73,,AZ$8)-INDEX($BO73:$DW73,,AZ$8-1))+INDEX($BO73:$DW73,,AZ$8-1))</f>
        <v>23546</v>
      </c>
      <c r="BA73" s="173">
        <f ca="1">CHOOSE(BA$6,SUMIFS(INDIRECT("EB[" &amp; BA$12 &amp; "]"),EB[indic_nrg],$A72,EB[Nositel],$B73,EB[Výběr],1,EB[unit],"TJ"),INDEX($BO73:$DW73,,BA$4),BA$9/(INDEX(Roky_výhled,,BA$8)-Last_Bil)*(INDEX($BO73:$DW73,,BA$8)-INDEX($D73:$BL73,,$E$1))+INDEX($D73:$BL73,,$E$1),BA$9/(INDEX(Roky_výhled,,BA$8)-INDEX(Roky_výhled,,BA$8-1))*(INDEX($BO73:$DW73,,BA$8)-INDEX($BO73:$DW73,,BA$8-1))+INDEX($BO73:$DW73,,BA$8-1))</f>
        <v>23448</v>
      </c>
      <c r="BB73" s="173">
        <f ca="1">CHOOSE(BB$6,SUMIFS(INDIRECT("EB[" &amp; BB$12 &amp; "]"),EB[indic_nrg],$A72,EB[Nositel],$B73,EB[Výběr],1,EB[unit],"TJ"),INDEX($BO73:$DW73,,BB$4),BB$9/(INDEX(Roky_výhled,,BB$8)-Last_Bil)*(INDEX($BO73:$DW73,,BB$8)-INDEX($D73:$BL73,,$E$1))+INDEX($D73:$BL73,,$E$1),BB$9/(INDEX(Roky_výhled,,BB$8)-INDEX(Roky_výhled,,BB$8-1))*(INDEX($BO73:$DW73,,BB$8)-INDEX($BO73:$DW73,,BB$8-1))+INDEX($BO73:$DW73,,BB$8-1))</f>
        <v>23350</v>
      </c>
      <c r="BC73" s="173">
        <f ca="1">CHOOSE(BC$6,SUMIFS(INDIRECT("EB[" &amp; BC$12 &amp; "]"),EB[indic_nrg],$A72,EB[Nositel],$B73,EB[Výběr],1,EB[unit],"TJ"),INDEX($BO73:$DW73,,BC$4),BC$9/(INDEX(Roky_výhled,,BC$8)-Last_Bil)*(INDEX($BO73:$DW73,,BC$8)-INDEX($D73:$BL73,,$E$1))+INDEX($D73:$BL73,,$E$1),BC$9/(INDEX(Roky_výhled,,BC$8)-INDEX(Roky_výhled,,BC$8-1))*(INDEX($BO73:$DW73,,BC$8)-INDEX($BO73:$DW73,,BC$8-1))+INDEX($BO73:$DW73,,BC$8-1))</f>
        <v>21652</v>
      </c>
      <c r="BD73" s="173">
        <f ca="1">CHOOSE(BD$6,SUMIFS(INDIRECT("EB[" &amp; BD$12 &amp; "]"),EB[indic_nrg],$A72,EB[Nositel],$B73,EB[Výběr],1,EB[unit],"TJ"),INDEX($BO73:$DW73,,BD$4),BD$9/(INDEX(Roky_výhled,,BD$8)-Last_Bil)*(INDEX($BO73:$DW73,,BD$8)-INDEX($D73:$BL73,,$E$1))+INDEX($D73:$BL73,,$E$1),BD$9/(INDEX(Roky_výhled,,BD$8)-INDEX(Roky_výhled,,BD$8-1))*(INDEX($BO73:$DW73,,BD$8)-INDEX($BO73:$DW73,,BD$8-1))+INDEX($BO73:$DW73,,BD$8-1))</f>
        <v>19954</v>
      </c>
      <c r="BE73" s="173">
        <f ca="1">CHOOSE(BE$6,SUMIFS(INDIRECT("EB[" &amp; BE$12 &amp; "]"),EB[indic_nrg],$A72,EB[Nositel],$B73,EB[Výběr],1,EB[unit],"TJ"),INDEX($BO73:$DW73,,BE$4),BE$9/(INDEX(Roky_výhled,,BE$8)-Last_Bil)*(INDEX($BO73:$DW73,,BE$8)-INDEX($D73:$BL73,,$E$1))+INDEX($D73:$BL73,,$E$1),BE$9/(INDEX(Roky_výhled,,BE$8)-INDEX(Roky_výhled,,BE$8-1))*(INDEX($BO73:$DW73,,BE$8)-INDEX($BO73:$DW73,,BE$8-1))+INDEX($BO73:$DW73,,BE$8-1))</f>
        <v>18256</v>
      </c>
      <c r="BF73" s="173">
        <f ca="1">CHOOSE(BF$6,SUMIFS(INDIRECT("EB[" &amp; BF$12 &amp; "]"),EB[indic_nrg],$A72,EB[Nositel],$B73,EB[Výběr],1,EB[unit],"TJ"),INDEX($BO73:$DW73,,BF$4),BF$9/(INDEX(Roky_výhled,,BF$8)-Last_Bil)*(INDEX($BO73:$DW73,,BF$8)-INDEX($D73:$BL73,,$E$1))+INDEX($D73:$BL73,,$E$1),BF$9/(INDEX(Roky_výhled,,BF$8)-INDEX(Roky_výhled,,BF$8-1))*(INDEX($BO73:$DW73,,BF$8)-INDEX($BO73:$DW73,,BF$8-1))+INDEX($BO73:$DW73,,BF$8-1))</f>
        <v>16558</v>
      </c>
      <c r="BG73" s="173">
        <f ca="1">CHOOSE(BG$6,SUMIFS(INDIRECT("EB[" &amp; BG$12 &amp; "]"),EB[indic_nrg],$A72,EB[Nositel],$B73,EB[Výběr],1,EB[unit],"TJ"),INDEX($BO73:$DW73,,BG$4),BG$9/(INDEX(Roky_výhled,,BG$8)-Last_Bil)*(INDEX($BO73:$DW73,,BG$8)-INDEX($D73:$BL73,,$E$1))+INDEX($D73:$BL73,,$E$1),BG$9/(INDEX(Roky_výhled,,BG$8)-INDEX(Roky_výhled,,BG$8-1))*(INDEX($BO73:$DW73,,BG$8)-INDEX($BO73:$DW73,,BG$8-1))+INDEX($BO73:$DW73,,BG$8-1))</f>
        <v>14860</v>
      </c>
      <c r="BH73" s="173">
        <f ca="1">CHOOSE(BH$6,SUMIFS(INDIRECT("EB[" &amp; BH$12 &amp; "]"),EB[indic_nrg],$A72,EB[Nositel],$B73,EB[Výběr],1,EB[unit],"TJ"),INDEX($BO73:$DW73,,BH$4),BH$9/(INDEX(Roky_výhled,,BH$8)-Last_Bil)*(INDEX($BO73:$DW73,,BH$8)-INDEX($D73:$BL73,,$E$1))+INDEX($D73:$BL73,,$E$1),BH$9/(INDEX(Roky_výhled,,BH$8)-INDEX(Roky_výhled,,BH$8-1))*(INDEX($BO73:$DW73,,BH$8)-INDEX($BO73:$DW73,,BH$8-1))+INDEX($BO73:$DW73,,BH$8-1))</f>
        <v>14534</v>
      </c>
      <c r="BI73" s="173">
        <f ca="1">CHOOSE(BI$6,SUMIFS(INDIRECT("EB[" &amp; BI$12 &amp; "]"),EB[indic_nrg],$A72,EB[Nositel],$B73,EB[Výběr],1,EB[unit],"TJ"),INDEX($BO73:$DW73,,BI$4),BI$9/(INDEX(Roky_výhled,,BI$8)-Last_Bil)*(INDEX($BO73:$DW73,,BI$8)-INDEX($D73:$BL73,,$E$1))+INDEX($D73:$BL73,,$E$1),BI$9/(INDEX(Roky_výhled,,BI$8)-INDEX(Roky_výhled,,BI$8-1))*(INDEX($BO73:$DW73,,BI$8)-INDEX($BO73:$DW73,,BI$8-1))+INDEX($BO73:$DW73,,BI$8-1))</f>
        <v>14208</v>
      </c>
      <c r="BJ73" s="173">
        <f ca="1">CHOOSE(BJ$6,SUMIFS(INDIRECT("EB[" &amp; BJ$12 &amp; "]"),EB[indic_nrg],$A72,EB[Nositel],$B73,EB[Výběr],1,EB[unit],"TJ"),INDEX($BO73:$DW73,,BJ$4),BJ$9/(INDEX(Roky_výhled,,BJ$8)-Last_Bil)*(INDEX($BO73:$DW73,,BJ$8)-INDEX($D73:$BL73,,$E$1))+INDEX($D73:$BL73,,$E$1),BJ$9/(INDEX(Roky_výhled,,BJ$8)-INDEX(Roky_výhled,,BJ$8-1))*(INDEX($BO73:$DW73,,BJ$8)-INDEX($BO73:$DW73,,BJ$8-1))+INDEX($BO73:$DW73,,BJ$8-1))</f>
        <v>13882</v>
      </c>
      <c r="BK73" s="173">
        <f ca="1">CHOOSE(BK$6,SUMIFS(INDIRECT("EB[" &amp; BK$12 &amp; "]"),EB[indic_nrg],$A72,EB[Nositel],$B73,EB[Výběr],1,EB[unit],"TJ"),INDEX($BO73:$DW73,,BK$4),BK$9/(INDEX(Roky_výhled,,BK$8)-Last_Bil)*(INDEX($BO73:$DW73,,BK$8)-INDEX($D73:$BL73,,$E$1))+INDEX($D73:$BL73,,$E$1),BK$9/(INDEX(Roky_výhled,,BK$8)-INDEX(Roky_výhled,,BK$8-1))*(INDEX($BO73:$DW73,,BK$8)-INDEX($BO73:$DW73,,BK$8-1))+INDEX($BO73:$DW73,,BK$8-1))</f>
        <v>13556</v>
      </c>
      <c r="BL73" s="174">
        <f ca="1">CHOOSE(BL$6,SUMIFS(INDIRECT("EB[" &amp; BL$12 &amp; "]"),EB[indic_nrg],$A72,EB[Nositel],$B73,EB[Výběr],1,EB[unit],"TJ"),INDEX($BO73:$DW73,,BL$4),BL$9/(INDEX(Roky_výhled,,BL$8)-Last_Bil)*(INDEX($BO73:$DW73,,BL$8)-INDEX($D73:$BL73,,$E$1))+INDEX($D73:$BL73,,$E$1),BL$9/(INDEX(Roky_výhled,,BL$8)-INDEX(Roky_výhled,,BL$8-1))*(INDEX($BO73:$DW73,,BL$8)-INDEX($BO73:$DW73,,BL$8-1))+INDEX($BO73:$DW73,,BL$8-1))</f>
        <v>13230</v>
      </c>
      <c r="BM73"/>
      <c r="BN73" s="221" t="str">
        <f t="shared" si="214"/>
        <v>Teplo</v>
      </c>
      <c r="BO73" s="285">
        <v>26920</v>
      </c>
      <c r="BP73" s="286">
        <v>24830</v>
      </c>
      <c r="BQ73" s="286">
        <v>25620</v>
      </c>
      <c r="BR73" s="286">
        <v>22780</v>
      </c>
      <c r="BS73" s="286">
        <v>23440</v>
      </c>
      <c r="BT73" s="286">
        <v>23840</v>
      </c>
      <c r="BU73" s="286">
        <v>23350</v>
      </c>
      <c r="BV73" s="286">
        <v>14860</v>
      </c>
      <c r="BW73" s="286">
        <v>13230</v>
      </c>
      <c r="BX73" s="286">
        <v>11680</v>
      </c>
      <c r="BY73" s="287">
        <v>11550</v>
      </c>
      <c r="BZ73" s="281"/>
      <c r="CA73" s="281"/>
      <c r="CB73" s="281"/>
      <c r="CC73" s="281"/>
      <c r="CD73" s="281"/>
      <c r="CE73" s="281"/>
      <c r="CF73" s="281"/>
      <c r="CG73" s="281"/>
      <c r="CH73" s="281"/>
      <c r="CI73" s="281"/>
      <c r="CJ73" s="281"/>
      <c r="CK73" s="281"/>
      <c r="CL73" s="281"/>
      <c r="CM73" s="281"/>
      <c r="CN73" s="281"/>
      <c r="CO73" s="281"/>
      <c r="CP73" s="281"/>
      <c r="CQ73" s="281"/>
      <c r="CR73" s="281"/>
      <c r="CS73" s="281"/>
      <c r="CT73" s="281"/>
      <c r="CU73" s="281"/>
      <c r="CV73" s="281"/>
      <c r="CW73" s="281"/>
      <c r="CX73" s="281"/>
      <c r="CY73" s="281"/>
      <c r="CZ73" s="281"/>
      <c r="DA73" s="281"/>
      <c r="DB73" s="281"/>
      <c r="DC73" s="281"/>
      <c r="DD73" s="281"/>
      <c r="DE73" s="281"/>
      <c r="DF73" s="281"/>
      <c r="DG73" s="281"/>
      <c r="DH73" s="281"/>
      <c r="DI73" s="281"/>
      <c r="DJ73" s="281"/>
      <c r="DK73" s="281"/>
      <c r="DL73" s="281"/>
      <c r="DM73" s="281"/>
      <c r="DN73" s="281"/>
      <c r="DO73" s="281"/>
      <c r="DP73" s="281"/>
      <c r="DQ73" s="281"/>
      <c r="DR73" s="281"/>
      <c r="DS73" s="281"/>
      <c r="DT73" s="281"/>
      <c r="DU73" s="281"/>
      <c r="DV73" s="281"/>
      <c r="DW73" s="281"/>
    </row>
    <row r="74" spans="1:127" s="196" customFormat="1" x14ac:dyDescent="0.25">
      <c r="A74" s="196" t="str">
        <f t="shared" si="215"/>
        <v>B_101800</v>
      </c>
      <c r="B74" t="s">
        <v>3256</v>
      </c>
      <c r="C74" s="179" t="str">
        <f t="shared" si="213"/>
        <v>OZE mimo biomasu</v>
      </c>
      <c r="D74" s="215">
        <f ca="1">CHOOSE(D$6,SUMIFS(INDIRECT("EB[" &amp; D$12 &amp; "]"),EB[indic_nrg],$A73,EB[Nositel],$B74,EB[Výběr],1,EB[unit],"TJ"),INDEX($BO74:$DW74,,D$4),D$9/(INDEX(Roky_výhled,,D$8)-Last_Bil)*(INDEX($BO74:$DW74,,D$8)-INDEX($D74:$BL74,,$E$1))+INDEX($D74:$BL74,,$E$1),D$9/(INDEX(Roky_výhled,,D$8)-INDEX(Roky_výhled,,D$8-1))*(INDEX($BO74:$DW74,,D$8)-INDEX($BO74:$DW74,,D$8-1))+INDEX($BO74:$DW74,,D$8-1))</f>
        <v>0</v>
      </c>
      <c r="E74" s="173">
        <f ca="1">CHOOSE(E$6,SUMIFS(INDIRECT("EB[" &amp; E$12 &amp; "]"),EB[indic_nrg],$A73,EB[Nositel],$B74,EB[Výběr],1,EB[unit],"TJ"),INDEX($BO74:$DW74,,E$4),E$9/(INDEX(Roky_výhled,,E$8)-Last_Bil)*(INDEX($BO74:$DW74,,E$8)-INDEX($D74:$BL74,,$E$1))+INDEX($D74:$BL74,,$E$1),E$9/(INDEX(Roky_výhled,,E$8)-INDEX(Roky_výhled,,E$8-1))*(INDEX($BO74:$DW74,,E$8)-INDEX($BO74:$DW74,,E$8-1))+INDEX($BO74:$DW74,,E$8-1))</f>
        <v>0</v>
      </c>
      <c r="F74" s="173">
        <f ca="1">CHOOSE(F$6,SUMIFS(INDIRECT("EB[" &amp; F$12 &amp; "]"),EB[indic_nrg],$A73,EB[Nositel],$B74,EB[Výběr],1,EB[unit],"TJ"),INDEX($BO74:$DW74,,F$4),F$9/(INDEX(Roky_výhled,,F$8)-Last_Bil)*(INDEX($BO74:$DW74,,F$8)-INDEX($D74:$BL74,,$E$1))+INDEX($D74:$BL74,,$E$1),F$9/(INDEX(Roky_výhled,,F$8)-INDEX(Roky_výhled,,F$8-1))*(INDEX($BO74:$DW74,,F$8)-INDEX($BO74:$DW74,,F$8-1))+INDEX($BO74:$DW74,,F$8-1))</f>
        <v>0</v>
      </c>
      <c r="G74" s="173">
        <f ca="1">CHOOSE(G$6,SUMIFS(INDIRECT("EB[" &amp; G$12 &amp; "]"),EB[indic_nrg],$A73,EB[Nositel],$B74,EB[Výběr],1,EB[unit],"TJ"),INDEX($BO74:$DW74,,G$4),G$9/(INDEX(Roky_výhled,,G$8)-Last_Bil)*(INDEX($BO74:$DW74,,G$8)-INDEX($D74:$BL74,,$E$1))+INDEX($D74:$BL74,,$E$1),G$9/(INDEX(Roky_výhled,,G$8)-INDEX(Roky_výhled,,G$8-1))*(INDEX($BO74:$DW74,,G$8)-INDEX($BO74:$DW74,,G$8-1))+INDEX($BO74:$DW74,,G$8-1))</f>
        <v>0</v>
      </c>
      <c r="H74" s="173">
        <f ca="1">CHOOSE(H$6,SUMIFS(INDIRECT("EB[" &amp; H$12 &amp; "]"),EB[indic_nrg],$A73,EB[Nositel],$B74,EB[Výběr],1,EB[unit],"TJ"),INDEX($BO74:$DW74,,H$4),H$9/(INDEX(Roky_výhled,,H$8)-Last_Bil)*(INDEX($BO74:$DW74,,H$8)-INDEX($D74:$BL74,,$E$1))+INDEX($D74:$BL74,,$E$1),H$9/(INDEX(Roky_výhled,,H$8)-INDEX(Roky_výhled,,H$8-1))*(INDEX($BO74:$DW74,,H$8)-INDEX($BO74:$DW74,,H$8-1))+INDEX($BO74:$DW74,,H$8-1))</f>
        <v>0</v>
      </c>
      <c r="I74" s="173">
        <f ca="1">CHOOSE(I$6,SUMIFS(INDIRECT("EB[" &amp; I$12 &amp; "]"),EB[indic_nrg],$A73,EB[Nositel],$B74,EB[Výběr],1,EB[unit],"TJ"),INDEX($BO74:$DW74,,I$4),I$9/(INDEX(Roky_výhled,,I$8)-Last_Bil)*(INDEX($BO74:$DW74,,I$8)-INDEX($D74:$BL74,,$E$1))+INDEX($D74:$BL74,,$E$1),I$9/(INDEX(Roky_výhled,,I$8)-INDEX(Roky_výhled,,I$8-1))*(INDEX($BO74:$DW74,,I$8)-INDEX($BO74:$DW74,,I$8-1))+INDEX($BO74:$DW74,,I$8-1))</f>
        <v>0</v>
      </c>
      <c r="J74" s="173">
        <f ca="1">CHOOSE(J$6,SUMIFS(INDIRECT("EB[" &amp; J$12 &amp; "]"),EB[indic_nrg],$A73,EB[Nositel],$B74,EB[Výběr],1,EB[unit],"TJ"),INDEX($BO74:$DW74,,J$4),J$9/(INDEX(Roky_výhled,,J$8)-Last_Bil)*(INDEX($BO74:$DW74,,J$8)-INDEX($D74:$BL74,,$E$1))+INDEX($D74:$BL74,,$E$1),J$9/(INDEX(Roky_výhled,,J$8)-INDEX(Roky_výhled,,J$8-1))*(INDEX($BO74:$DW74,,J$8)-INDEX($BO74:$DW74,,J$8-1))+INDEX($BO74:$DW74,,J$8-1))</f>
        <v>0</v>
      </c>
      <c r="K74" s="173">
        <f ca="1">CHOOSE(K$6,SUMIFS(INDIRECT("EB[" &amp; K$12 &amp; "]"),EB[indic_nrg],$A73,EB[Nositel],$B74,EB[Výběr],1,EB[unit],"TJ"),INDEX($BO74:$DW74,,K$4),K$9/(INDEX(Roky_výhled,,K$8)-Last_Bil)*(INDEX($BO74:$DW74,,K$8)-INDEX($D74:$BL74,,$E$1))+INDEX($D74:$BL74,,$E$1),K$9/(INDEX(Roky_výhled,,K$8)-INDEX(Roky_výhled,,K$8-1))*(INDEX($BO74:$DW74,,K$8)-INDEX($BO74:$DW74,,K$8-1))+INDEX($BO74:$DW74,,K$8-1))</f>
        <v>0</v>
      </c>
      <c r="L74" s="173">
        <f ca="1">CHOOSE(L$6,SUMIFS(INDIRECT("EB[" &amp; L$12 &amp; "]"),EB[indic_nrg],$A73,EB[Nositel],$B74,EB[Výběr],1,EB[unit],"TJ"),INDEX($BO74:$DW74,,L$4),L$9/(INDEX(Roky_výhled,,L$8)-Last_Bil)*(INDEX($BO74:$DW74,,L$8)-INDEX($D74:$BL74,,$E$1))+INDEX($D74:$BL74,,$E$1),L$9/(INDEX(Roky_výhled,,L$8)-INDEX(Roky_výhled,,L$8-1))*(INDEX($BO74:$DW74,,L$8)-INDEX($BO74:$DW74,,L$8-1))+INDEX($BO74:$DW74,,L$8-1))</f>
        <v>0</v>
      </c>
      <c r="M74" s="173">
        <f ca="1">CHOOSE(M$6,SUMIFS(INDIRECT("EB[" &amp; M$12 &amp; "]"),EB[indic_nrg],$A73,EB[Nositel],$B74,EB[Výběr],1,EB[unit],"TJ"),INDEX($BO74:$DW74,,M$4),M$9/(INDEX(Roky_výhled,,M$8)-Last_Bil)*(INDEX($BO74:$DW74,,M$8)-INDEX($D74:$BL74,,$E$1))+INDEX($D74:$BL74,,$E$1),M$9/(INDEX(Roky_výhled,,M$8)-INDEX(Roky_výhled,,M$8-1))*(INDEX($BO74:$DW74,,M$8)-INDEX($BO74:$DW74,,M$8-1))+INDEX($BO74:$DW74,,M$8-1))</f>
        <v>0</v>
      </c>
      <c r="N74" s="173">
        <f ca="1">CHOOSE(N$6,SUMIFS(INDIRECT("EB[" &amp; N$12 &amp; "]"),EB[indic_nrg],$A73,EB[Nositel],$B74,EB[Výběr],1,EB[unit],"TJ"),INDEX($BO74:$DW74,,N$4),N$9/(INDEX(Roky_výhled,,N$8)-Last_Bil)*(INDEX($BO74:$DW74,,N$8)-INDEX($D74:$BL74,,$E$1))+INDEX($D74:$BL74,,$E$1),N$9/(INDEX(Roky_výhled,,N$8)-INDEX(Roky_výhled,,N$8-1))*(INDEX($BO74:$DW74,,N$8)-INDEX($BO74:$DW74,,N$8-1))+INDEX($BO74:$DW74,,N$8-1))</f>
        <v>0</v>
      </c>
      <c r="O74" s="173">
        <f ca="1">CHOOSE(O$6,SUMIFS(INDIRECT("EB[" &amp; O$12 &amp; "]"),EB[indic_nrg],$A73,EB[Nositel],$B74,EB[Výběr],1,EB[unit],"TJ"),INDEX($BO74:$DW74,,O$4),O$9/(INDEX(Roky_výhled,,O$8)-Last_Bil)*(INDEX($BO74:$DW74,,O$8)-INDEX($D74:$BL74,,$E$1))+INDEX($D74:$BL74,,$E$1),O$9/(INDEX(Roky_výhled,,O$8)-INDEX(Roky_výhled,,O$8-1))*(INDEX($BO74:$DW74,,O$8)-INDEX($BO74:$DW74,,O$8-1))+INDEX($BO74:$DW74,,O$8-1))</f>
        <v>0</v>
      </c>
      <c r="P74" s="173">
        <f ca="1">CHOOSE(P$6,SUMIFS(INDIRECT("EB[" &amp; P$12 &amp; "]"),EB[indic_nrg],$A73,EB[Nositel],$B74,EB[Výběr],1,EB[unit],"TJ"),INDEX($BO74:$DW74,,P$4),P$9/(INDEX(Roky_výhled,,P$8)-Last_Bil)*(INDEX($BO74:$DW74,,P$8)-INDEX($D74:$BL74,,$E$1))+INDEX($D74:$BL74,,$E$1),P$9/(INDEX(Roky_výhled,,P$8)-INDEX(Roky_výhled,,P$8-1))*(INDEX($BO74:$DW74,,P$8)-INDEX($BO74:$DW74,,P$8-1))+INDEX($BO74:$DW74,,P$8-1))</f>
        <v>0</v>
      </c>
      <c r="Q74" s="173">
        <f ca="1">CHOOSE(Q$6,SUMIFS(INDIRECT("EB[" &amp; Q$12 &amp; "]"),EB[indic_nrg],$A73,EB[Nositel],$B74,EB[Výběr],1,EB[unit],"TJ"),INDEX($BO74:$DW74,,Q$4),Q$9/(INDEX(Roky_výhled,,Q$8)-Last_Bil)*(INDEX($BO74:$DW74,,Q$8)-INDEX($D74:$BL74,,$E$1))+INDEX($D74:$BL74,,$E$1),Q$9/(INDEX(Roky_výhled,,Q$8)-INDEX(Roky_výhled,,Q$8-1))*(INDEX($BO74:$DW74,,Q$8)-INDEX($BO74:$DW74,,Q$8-1))+INDEX($BO74:$DW74,,Q$8-1))</f>
        <v>0</v>
      </c>
      <c r="R74" s="173">
        <f ca="1">CHOOSE(R$6,SUMIFS(INDIRECT("EB[" &amp; R$12 &amp; "]"),EB[indic_nrg],$A73,EB[Nositel],$B74,EB[Výběr],1,EB[unit],"TJ"),INDEX($BO74:$DW74,,R$4),R$9/(INDEX(Roky_výhled,,R$8)-Last_Bil)*(INDEX($BO74:$DW74,,R$8)-INDEX($D74:$BL74,,$E$1))+INDEX($D74:$BL74,,$E$1),R$9/(INDEX(Roky_výhled,,R$8)-INDEX(Roky_výhled,,R$8-1))*(INDEX($BO74:$DW74,,R$8)-INDEX($BO74:$DW74,,R$8-1))+INDEX($BO74:$DW74,,R$8-1))</f>
        <v>0</v>
      </c>
      <c r="S74" s="173">
        <f ca="1">CHOOSE(S$6,SUMIFS(INDIRECT("EB[" &amp; S$12 &amp; "]"),EB[indic_nrg],$A73,EB[Nositel],$B74,EB[Výběr],1,EB[unit],"TJ"),INDEX($BO74:$DW74,,S$4),S$9/(INDEX(Roky_výhled,,S$8)-Last_Bil)*(INDEX($BO74:$DW74,,S$8)-INDEX($D74:$BL74,,$E$1))+INDEX($D74:$BL74,,$E$1),S$9/(INDEX(Roky_výhled,,S$8)-INDEX(Roky_výhled,,S$8-1))*(INDEX($BO74:$DW74,,S$8)-INDEX($BO74:$DW74,,S$8-1))+INDEX($BO74:$DW74,,S$8-1))</f>
        <v>0</v>
      </c>
      <c r="T74" s="173">
        <f ca="1">CHOOSE(T$6,SUMIFS(INDIRECT("EB[" &amp; T$12 &amp; "]"),EB[indic_nrg],$A73,EB[Nositel],$B74,EB[Výběr],1,EB[unit],"TJ"),INDEX($BO74:$DW74,,T$4),T$9/(INDEX(Roky_výhled,,T$8)-Last_Bil)*(INDEX($BO74:$DW74,,T$8)-INDEX($D74:$BL74,,$E$1))+INDEX($D74:$BL74,,$E$1),T$9/(INDEX(Roky_výhled,,T$8)-INDEX(Roky_výhled,,T$8-1))*(INDEX($BO74:$DW74,,T$8)-INDEX($BO74:$DW74,,T$8-1))+INDEX($BO74:$DW74,,T$8-1))</f>
        <v>0</v>
      </c>
      <c r="U74" s="173">
        <f ca="1">CHOOSE(U$6,SUMIFS(INDIRECT("EB[" &amp; U$12 &amp; "]"),EB[indic_nrg],$A73,EB[Nositel],$B74,EB[Výběr],1,EB[unit],"TJ"),INDEX($BO74:$DW74,,U$4),U$9/(INDEX(Roky_výhled,,U$8)-Last_Bil)*(INDEX($BO74:$DW74,,U$8)-INDEX($D74:$BL74,,$E$1))+INDEX($D74:$BL74,,$E$1),U$9/(INDEX(Roky_výhled,,U$8)-INDEX(Roky_výhled,,U$8-1))*(INDEX($BO74:$DW74,,U$8)-INDEX($BO74:$DW74,,U$8-1))+INDEX($BO74:$DW74,,U$8-1))</f>
        <v>0</v>
      </c>
      <c r="V74" s="173">
        <f ca="1">CHOOSE(V$6,SUMIFS(INDIRECT("EB[" &amp; V$12 &amp; "]"),EB[indic_nrg],$A73,EB[Nositel],$B74,EB[Výběr],1,EB[unit],"TJ"),INDEX($BO74:$DW74,,V$4),V$9/(INDEX(Roky_výhled,,V$8)-Last_Bil)*(INDEX($BO74:$DW74,,V$8)-INDEX($D74:$BL74,,$E$1))+INDEX($D74:$BL74,,$E$1),V$9/(INDEX(Roky_výhled,,V$8)-INDEX(Roky_výhled,,V$8-1))*(INDEX($BO74:$DW74,,V$8)-INDEX($BO74:$DW74,,V$8-1))+INDEX($BO74:$DW74,,V$8-1))</f>
        <v>0</v>
      </c>
      <c r="W74" s="173">
        <f ca="1">CHOOSE(W$6,SUMIFS(INDIRECT("EB[" &amp; W$12 &amp; "]"),EB[indic_nrg],$A73,EB[Nositel],$B74,EB[Výběr],1,EB[unit],"TJ"),INDEX($BO74:$DW74,,W$4),W$9/(INDEX(Roky_výhled,,W$8)-Last_Bil)*(INDEX($BO74:$DW74,,W$8)-INDEX($D74:$BL74,,$E$1))+INDEX($D74:$BL74,,$E$1),W$9/(INDEX(Roky_výhled,,W$8)-INDEX(Roky_výhled,,W$8-1))*(INDEX($BO74:$DW74,,W$8)-INDEX($BO74:$DW74,,W$8-1))+INDEX($BO74:$DW74,,W$8-1))</f>
        <v>0</v>
      </c>
      <c r="X74" s="173">
        <f ca="1">CHOOSE(X$6,SUMIFS(INDIRECT("EB[" &amp; X$12 &amp; "]"),EB[indic_nrg],$A73,EB[Nositel],$B74,EB[Výběr],1,EB[unit],"TJ"),INDEX($BO74:$DW74,,X$4),X$9/(INDEX(Roky_výhled,,X$8)-Last_Bil)*(INDEX($BO74:$DW74,,X$8)-INDEX($D74:$BL74,,$E$1))+INDEX($D74:$BL74,,$E$1),X$9/(INDEX(Roky_výhled,,X$8)-INDEX(Roky_výhled,,X$8-1))*(INDEX($BO74:$DW74,,X$8)-INDEX($BO74:$DW74,,X$8-1))+INDEX($BO74:$DW74,,X$8-1))</f>
        <v>0</v>
      </c>
      <c r="Y74" s="173">
        <f ca="1">CHOOSE(Y$6,SUMIFS(INDIRECT("EB[" &amp; Y$12 &amp; "]"),EB[indic_nrg],$A73,EB[Nositel],$B74,EB[Výběr],1,EB[unit],"TJ"),INDEX($BO74:$DW74,,Y$4),Y$9/(INDEX(Roky_výhled,,Y$8)-Last_Bil)*(INDEX($BO74:$DW74,,Y$8)-INDEX($D74:$BL74,,$E$1))+INDEX($D74:$BL74,,$E$1),Y$9/(INDEX(Roky_výhled,,Y$8)-INDEX(Roky_výhled,,Y$8-1))*(INDEX($BO74:$DW74,,Y$8)-INDEX($BO74:$DW74,,Y$8-1))+INDEX($BO74:$DW74,,Y$8-1))</f>
        <v>0</v>
      </c>
      <c r="Z74" s="173">
        <f ca="1">CHOOSE(Z$6,SUMIFS(INDIRECT("EB[" &amp; Z$12 &amp; "]"),EB[indic_nrg],$A73,EB[Nositel],$B74,EB[Výběr],1,EB[unit],"TJ"),INDEX($BO74:$DW74,,Z$4),Z$9/(INDEX(Roky_výhled,,Z$8)-Last_Bil)*(INDEX($BO74:$DW74,,Z$8)-INDEX($D74:$BL74,,$E$1))+INDEX($D74:$BL74,,$E$1),Z$9/(INDEX(Roky_výhled,,Z$8)-INDEX(Roky_výhled,,Z$8-1))*(INDEX($BO74:$DW74,,Z$8)-INDEX($BO74:$DW74,,Z$8-1))+INDEX($BO74:$DW74,,Z$8-1))</f>
        <v>0</v>
      </c>
      <c r="AA74" s="173">
        <f ca="1">CHOOSE(AA$6,SUMIFS(INDIRECT("EB[" &amp; AA$12 &amp; "]"),EB[indic_nrg],$A73,EB[Nositel],$B74,EB[Výběr],1,EB[unit],"TJ"),INDEX($BO74:$DW74,,AA$4),AA$9/(INDEX(Roky_výhled,,AA$8)-Last_Bil)*(INDEX($BO74:$DW74,,AA$8)-INDEX($D74:$BL74,,$E$1))+INDEX($D74:$BL74,,$E$1),AA$9/(INDEX(Roky_výhled,,AA$8)-INDEX(Roky_výhled,,AA$8-1))*(INDEX($BO74:$DW74,,AA$8)-INDEX($BO74:$DW74,,AA$8-1))+INDEX($BO74:$DW74,,AA$8-1))</f>
        <v>0</v>
      </c>
      <c r="AB74" s="173">
        <f ca="1">CHOOSE(AB$6,SUMIFS(INDIRECT("EB[" &amp; AB$12 &amp; "]"),EB[indic_nrg],$A73,EB[Nositel],$B74,EB[Výběr],1,EB[unit],"TJ"),INDEX($BO74:$DW74,,AB$4),AB$9/(INDEX(Roky_výhled,,AB$8)-Last_Bil)*(INDEX($BO74:$DW74,,AB$8)-INDEX($D74:$BL74,,$E$1))+INDEX($D74:$BL74,,$E$1),AB$9/(INDEX(Roky_výhled,,AB$8)-INDEX(Roky_výhled,,AB$8-1))*(INDEX($BO74:$DW74,,AB$8)-INDEX($BO74:$DW74,,AB$8-1))+INDEX($BO74:$DW74,,AB$8-1))</f>
        <v>0</v>
      </c>
      <c r="AC74" s="173">
        <f ca="1">CHOOSE(AC$6,SUMIFS(INDIRECT("EB[" &amp; AC$12 &amp; "]"),EB[indic_nrg],$A73,EB[Nositel],$B74,EB[Výběr],1,EB[unit],"TJ"),INDEX($BO74:$DW74,,AC$4),AC$9/(INDEX(Roky_výhled,,AC$8)-Last_Bil)*(INDEX($BO74:$DW74,,AC$8)-INDEX($D74:$BL74,,$E$1))+INDEX($D74:$BL74,,$E$1),AC$9/(INDEX(Roky_výhled,,AC$8)-INDEX(Roky_výhled,,AC$8-1))*(INDEX($BO74:$DW74,,AC$8)-INDEX($BO74:$DW74,,AC$8-1))+INDEX($BO74:$DW74,,AC$8-1))</f>
        <v>0</v>
      </c>
      <c r="AD74" s="173">
        <f ca="1">CHOOSE(AD$6,SUMIFS(INDIRECT("EB[" &amp; AD$12 &amp; "]"),EB[indic_nrg],$A73,EB[Nositel],$B74,EB[Výběr],1,EB[unit],"TJ"),INDEX($BO74:$DW74,,AD$4),AD$9/(INDEX(Roky_výhled,,AD$8)-Last_Bil)*(INDEX($BO74:$DW74,,AD$8)-INDEX($D74:$BL74,,$E$1))+INDEX($D74:$BL74,,$E$1),AD$9/(INDEX(Roky_výhled,,AD$8)-INDEX(Roky_výhled,,AD$8-1))*(INDEX($BO74:$DW74,,AD$8)-INDEX($BO74:$DW74,,AD$8-1))+INDEX($BO74:$DW74,,AD$8-1))</f>
        <v>0</v>
      </c>
      <c r="AE74" s="173">
        <f ca="1">CHOOSE(AE$6,SUMIFS(INDIRECT("EB[" &amp; AE$12 &amp; "]"),EB[indic_nrg],$A73,EB[Nositel],$B74,EB[Výběr],1,EB[unit],"TJ"),INDEX($BO74:$DW74,,AE$4),AE$9/(INDEX(Roky_výhled,,AE$8)-Last_Bil)*(INDEX($BO74:$DW74,,AE$8)-INDEX($D74:$BL74,,$E$1))+INDEX($D74:$BL74,,$E$1),AE$9/(INDEX(Roky_výhled,,AE$8)-INDEX(Roky_výhled,,AE$8-1))*(INDEX($BO74:$DW74,,AE$8)-INDEX($BO74:$DW74,,AE$8-1))+INDEX($BO74:$DW74,,AE$8-1))</f>
        <v>0</v>
      </c>
      <c r="AF74" s="173">
        <f ca="1">CHOOSE(AF$6,SUMIFS(INDIRECT("EB[" &amp; AF$12 &amp; "]"),EB[indic_nrg],$A73,EB[Nositel],$B74,EB[Výběr],1,EB[unit],"TJ"),INDEX($BO74:$DW74,,AF$4),AF$9/(INDEX(Roky_výhled,,AF$8)-Last_Bil)*(INDEX($BO74:$DW74,,AF$8)-INDEX($D74:$BL74,,$E$1))+INDEX($D74:$BL74,,$E$1),AF$9/(INDEX(Roky_výhled,,AF$8)-INDEX(Roky_výhled,,AF$8-1))*(INDEX($BO74:$DW74,,AF$8)-INDEX($BO74:$DW74,,AF$8-1))+INDEX($BO74:$DW74,,AF$8-1))</f>
        <v>0</v>
      </c>
      <c r="AG74" s="173">
        <f ca="1">CHOOSE(AG$6,SUMIFS(INDIRECT("EB[" &amp; AG$12 &amp; "]"),EB[indic_nrg],$A73,EB[Nositel],$B74,EB[Výběr],1,EB[unit],"TJ"),INDEX($BO74:$DW74,,AG$4),AG$9/(INDEX(Roky_výhled,,AG$8)-Last_Bil)*(INDEX($BO74:$DW74,,AG$8)-INDEX($D74:$BL74,,$E$1))+INDEX($D74:$BL74,,$E$1),AG$9/(INDEX(Roky_výhled,,AG$8)-INDEX(Roky_výhled,,AG$8-1))*(INDEX($BO74:$DW74,,AG$8)-INDEX($BO74:$DW74,,AG$8-1))+INDEX($BO74:$DW74,,AG$8-1))</f>
        <v>0</v>
      </c>
      <c r="AH74" s="173">
        <f ca="1">CHOOSE(AH$6,SUMIFS(INDIRECT("EB[" &amp; AH$12 &amp; "]"),EB[indic_nrg],$A73,EB[Nositel],$B74,EB[Výběr],1,EB[unit],"TJ"),INDEX($BO74:$DW74,,AH$4),AH$9/(INDEX(Roky_výhled,,AH$8)-Last_Bil)*(INDEX($BO74:$DW74,,AH$8)-INDEX($D74:$BL74,,$E$1))+INDEX($D74:$BL74,,$E$1),AH$9/(INDEX(Roky_výhled,,AH$8)-INDEX(Roky_výhled,,AH$8-1))*(INDEX($BO74:$DW74,,AH$8)-INDEX($BO74:$DW74,,AH$8-1))+INDEX($BO74:$DW74,,AH$8-1))</f>
        <v>0</v>
      </c>
      <c r="AI74" s="173">
        <f ca="1">CHOOSE(AI$6,SUMIFS(INDIRECT("EB[" &amp; AI$12 &amp; "]"),EB[indic_nrg],$A73,EB[Nositel],$B74,EB[Výběr],1,EB[unit],"TJ"),INDEX($BO74:$DW74,,AI$4),AI$9/(INDEX(Roky_výhled,,AI$8)-Last_Bil)*(INDEX($BO74:$DW74,,AI$8)-INDEX($D74:$BL74,,$E$1))+INDEX($D74:$BL74,,$E$1),AI$9/(INDEX(Roky_výhled,,AI$8)-INDEX(Roky_výhled,,AI$8-1))*(INDEX($BO74:$DW74,,AI$8)-INDEX($BO74:$DW74,,AI$8-1))+INDEX($BO74:$DW74,,AI$8-1))</f>
        <v>78</v>
      </c>
      <c r="AJ74" s="173">
        <f ca="1">CHOOSE(AJ$6,SUMIFS(INDIRECT("EB[" &amp; AJ$12 &amp; "]"),EB[indic_nrg],$A73,EB[Nositel],$B74,EB[Výběr],1,EB[unit],"TJ"),INDEX($BO74:$DW74,,AJ$4),AJ$9/(INDEX(Roky_výhled,,AJ$8)-Last_Bil)*(INDEX($BO74:$DW74,,AJ$8)-INDEX($D74:$BL74,,$E$1))+INDEX($D74:$BL74,,$E$1),AJ$9/(INDEX(Roky_výhled,,AJ$8)-INDEX(Roky_výhled,,AJ$8-1))*(INDEX($BO74:$DW74,,AJ$8)-INDEX($BO74:$DW74,,AJ$8-1))+INDEX($BO74:$DW74,,AJ$8-1))</f>
        <v>156</v>
      </c>
      <c r="AK74" s="173">
        <f ca="1">CHOOSE(AK$6,SUMIFS(INDIRECT("EB[" &amp; AK$12 &amp; "]"),EB[indic_nrg],$A73,EB[Nositel],$B74,EB[Výběr],1,EB[unit],"TJ"),INDEX($BO74:$DW74,,AK$4),AK$9/(INDEX(Roky_výhled,,AK$8)-Last_Bil)*(INDEX($BO74:$DW74,,AK$8)-INDEX($D74:$BL74,,$E$1))+INDEX($D74:$BL74,,$E$1),AK$9/(INDEX(Roky_výhled,,AK$8)-INDEX(Roky_výhled,,AK$8-1))*(INDEX($BO74:$DW74,,AK$8)-INDEX($BO74:$DW74,,AK$8-1))+INDEX($BO74:$DW74,,AK$8-1))</f>
        <v>234</v>
      </c>
      <c r="AL74" s="173">
        <f ca="1">CHOOSE(AL$6,SUMIFS(INDIRECT("EB[" &amp; AL$12 &amp; "]"),EB[indic_nrg],$A73,EB[Nositel],$B74,EB[Výběr],1,EB[unit],"TJ"),INDEX($BO74:$DW74,,AL$4),AL$9/(INDEX(Roky_výhled,,AL$8)-Last_Bil)*(INDEX($BO74:$DW74,,AL$8)-INDEX($D74:$BL74,,$E$1))+INDEX($D74:$BL74,,$E$1),AL$9/(INDEX(Roky_výhled,,AL$8)-INDEX(Roky_výhled,,AL$8-1))*(INDEX($BO74:$DW74,,AL$8)-INDEX($BO74:$DW74,,AL$8-1))+INDEX($BO74:$DW74,,AL$8-1))</f>
        <v>312</v>
      </c>
      <c r="AM74" s="173">
        <f ca="1">CHOOSE(AM$6,SUMIFS(INDIRECT("EB[" &amp; AM$12 &amp; "]"),EB[indic_nrg],$A73,EB[Nositel],$B74,EB[Výběr],1,EB[unit],"TJ"),INDEX($BO74:$DW74,,AM$4),AM$9/(INDEX(Roky_výhled,,AM$8)-Last_Bil)*(INDEX($BO74:$DW74,,AM$8)-INDEX($D74:$BL74,,$E$1))+INDEX($D74:$BL74,,$E$1),AM$9/(INDEX(Roky_výhled,,AM$8)-INDEX(Roky_výhled,,AM$8-1))*(INDEX($BO74:$DW74,,AM$8)-INDEX($BO74:$DW74,,AM$8-1))+INDEX($BO74:$DW74,,AM$8-1))</f>
        <v>390</v>
      </c>
      <c r="AN74" s="173">
        <f ca="1">CHOOSE(AN$6,SUMIFS(INDIRECT("EB[" &amp; AN$12 &amp; "]"),EB[indic_nrg],$A73,EB[Nositel],$B74,EB[Výběr],1,EB[unit],"TJ"),INDEX($BO74:$DW74,,AN$4),AN$9/(INDEX(Roky_výhled,,AN$8)-Last_Bil)*(INDEX($BO74:$DW74,,AN$8)-INDEX($D74:$BL74,,$E$1))+INDEX($D74:$BL74,,$E$1),AN$9/(INDEX(Roky_výhled,,AN$8)-INDEX(Roky_výhled,,AN$8-1))*(INDEX($BO74:$DW74,,AN$8)-INDEX($BO74:$DW74,,AN$8-1))+INDEX($BO74:$DW74,,AN$8-1))</f>
        <v>390</v>
      </c>
      <c r="AO74" s="173">
        <f ca="1">CHOOSE(AO$6,SUMIFS(INDIRECT("EB[" &amp; AO$12 &amp; "]"),EB[indic_nrg],$A73,EB[Nositel],$B74,EB[Výběr],1,EB[unit],"TJ"),INDEX($BO74:$DW74,,AO$4),AO$9/(INDEX(Roky_výhled,,AO$8)-Last_Bil)*(INDEX($BO74:$DW74,,AO$8)-INDEX($D74:$BL74,,$E$1))+INDEX($D74:$BL74,,$E$1),AO$9/(INDEX(Roky_výhled,,AO$8)-INDEX(Roky_výhled,,AO$8-1))*(INDEX($BO74:$DW74,,AO$8)-INDEX($BO74:$DW74,,AO$8-1))+INDEX($BO74:$DW74,,AO$8-1))</f>
        <v>390</v>
      </c>
      <c r="AP74" s="173">
        <f ca="1">CHOOSE(AP$6,SUMIFS(INDIRECT("EB[" &amp; AP$12 &amp; "]"),EB[indic_nrg],$A73,EB[Nositel],$B74,EB[Výběr],1,EB[unit],"TJ"),INDEX($BO74:$DW74,,AP$4),AP$9/(INDEX(Roky_výhled,,AP$8)-Last_Bil)*(INDEX($BO74:$DW74,,AP$8)-INDEX($D74:$BL74,,$E$1))+INDEX($D74:$BL74,,$E$1),AP$9/(INDEX(Roky_výhled,,AP$8)-INDEX(Roky_výhled,,AP$8-1))*(INDEX($BO74:$DW74,,AP$8)-INDEX($BO74:$DW74,,AP$8-1))+INDEX($BO74:$DW74,,AP$8-1))</f>
        <v>390</v>
      </c>
      <c r="AQ74" s="173">
        <f ca="1">CHOOSE(AQ$6,SUMIFS(INDIRECT("EB[" &amp; AQ$12 &amp; "]"),EB[indic_nrg],$A73,EB[Nositel],$B74,EB[Výběr],1,EB[unit],"TJ"),INDEX($BO74:$DW74,,AQ$4),AQ$9/(INDEX(Roky_výhled,,AQ$8)-Last_Bil)*(INDEX($BO74:$DW74,,AQ$8)-INDEX($D74:$BL74,,$E$1))+INDEX($D74:$BL74,,$E$1),AQ$9/(INDEX(Roky_výhled,,AQ$8)-INDEX(Roky_výhled,,AQ$8-1))*(INDEX($BO74:$DW74,,AQ$8)-INDEX($BO74:$DW74,,AQ$8-1))+INDEX($BO74:$DW74,,AQ$8-1))</f>
        <v>390</v>
      </c>
      <c r="AR74" s="173">
        <f ca="1">CHOOSE(AR$6,SUMIFS(INDIRECT("EB[" &amp; AR$12 &amp; "]"),EB[indic_nrg],$A73,EB[Nositel],$B74,EB[Výběr],1,EB[unit],"TJ"),INDEX($BO74:$DW74,,AR$4),AR$9/(INDEX(Roky_výhled,,AR$8)-Last_Bil)*(INDEX($BO74:$DW74,,AR$8)-INDEX($D74:$BL74,,$E$1))+INDEX($D74:$BL74,,$E$1),AR$9/(INDEX(Roky_výhled,,AR$8)-INDEX(Roky_výhled,,AR$8-1))*(INDEX($BO74:$DW74,,AR$8)-INDEX($BO74:$DW74,,AR$8-1))+INDEX($BO74:$DW74,,AR$8-1))</f>
        <v>390</v>
      </c>
      <c r="AS74" s="173">
        <f ca="1">CHOOSE(AS$6,SUMIFS(INDIRECT("EB[" &amp; AS$12 &amp; "]"),EB[indic_nrg],$A73,EB[Nositel],$B74,EB[Výběr],1,EB[unit],"TJ"),INDEX($BO74:$DW74,,AS$4),AS$9/(INDEX(Roky_výhled,,AS$8)-Last_Bil)*(INDEX($BO74:$DW74,,AS$8)-INDEX($D74:$BL74,,$E$1))+INDEX($D74:$BL74,,$E$1),AS$9/(INDEX(Roky_výhled,,AS$8)-INDEX(Roky_výhled,,AS$8-1))*(INDEX($BO74:$DW74,,AS$8)-INDEX($BO74:$DW74,,AS$8-1))+INDEX($BO74:$DW74,,AS$8-1))</f>
        <v>312</v>
      </c>
      <c r="AT74" s="173">
        <f ca="1">CHOOSE(AT$6,SUMIFS(INDIRECT("EB[" &amp; AT$12 &amp; "]"),EB[indic_nrg],$A73,EB[Nositel],$B74,EB[Výběr],1,EB[unit],"TJ"),INDEX($BO74:$DW74,,AT$4),AT$9/(INDEX(Roky_výhled,,AT$8)-Last_Bil)*(INDEX($BO74:$DW74,,AT$8)-INDEX($D74:$BL74,,$E$1))+INDEX($D74:$BL74,,$E$1),AT$9/(INDEX(Roky_výhled,,AT$8)-INDEX(Roky_výhled,,AT$8-1))*(INDEX($BO74:$DW74,,AT$8)-INDEX($BO74:$DW74,,AT$8-1))+INDEX($BO74:$DW74,,AT$8-1))</f>
        <v>234</v>
      </c>
      <c r="AU74" s="173">
        <f ca="1">CHOOSE(AU$6,SUMIFS(INDIRECT("EB[" &amp; AU$12 &amp; "]"),EB[indic_nrg],$A73,EB[Nositel],$B74,EB[Výběr],1,EB[unit],"TJ"),INDEX($BO74:$DW74,,AU$4),AU$9/(INDEX(Roky_výhled,,AU$8)-Last_Bil)*(INDEX($BO74:$DW74,,AU$8)-INDEX($D74:$BL74,,$E$1))+INDEX($D74:$BL74,,$E$1),AU$9/(INDEX(Roky_výhled,,AU$8)-INDEX(Roky_výhled,,AU$8-1))*(INDEX($BO74:$DW74,,AU$8)-INDEX($BO74:$DW74,,AU$8-1))+INDEX($BO74:$DW74,,AU$8-1))</f>
        <v>156</v>
      </c>
      <c r="AV74" s="173">
        <f ca="1">CHOOSE(AV$6,SUMIFS(INDIRECT("EB[" &amp; AV$12 &amp; "]"),EB[indic_nrg],$A73,EB[Nositel],$B74,EB[Výběr],1,EB[unit],"TJ"),INDEX($BO74:$DW74,,AV$4),AV$9/(INDEX(Roky_výhled,,AV$8)-Last_Bil)*(INDEX($BO74:$DW74,,AV$8)-INDEX($D74:$BL74,,$E$1))+INDEX($D74:$BL74,,$E$1),AV$9/(INDEX(Roky_výhled,,AV$8)-INDEX(Roky_výhled,,AV$8-1))*(INDEX($BO74:$DW74,,AV$8)-INDEX($BO74:$DW74,,AV$8-1))+INDEX($BO74:$DW74,,AV$8-1))</f>
        <v>78</v>
      </c>
      <c r="AW74" s="173">
        <f ca="1">CHOOSE(AW$6,SUMIFS(INDIRECT("EB[" &amp; AW$12 &amp; "]"),EB[indic_nrg],$A73,EB[Nositel],$B74,EB[Výběr],1,EB[unit],"TJ"),INDEX($BO74:$DW74,,AW$4),AW$9/(INDEX(Roky_výhled,,AW$8)-Last_Bil)*(INDEX($BO74:$DW74,,AW$8)-INDEX($D74:$BL74,,$E$1))+INDEX($D74:$BL74,,$E$1),AW$9/(INDEX(Roky_výhled,,AW$8)-INDEX(Roky_výhled,,AW$8-1))*(INDEX($BO74:$DW74,,AW$8)-INDEX($BO74:$DW74,,AW$8-1))+INDEX($BO74:$DW74,,AW$8-1))</f>
        <v>0</v>
      </c>
      <c r="AX74" s="173">
        <f ca="1">CHOOSE(AX$6,SUMIFS(INDIRECT("EB[" &amp; AX$12 &amp; "]"),EB[indic_nrg],$A73,EB[Nositel],$B74,EB[Výběr],1,EB[unit],"TJ"),INDEX($BO74:$DW74,,AX$4),AX$9/(INDEX(Roky_výhled,,AX$8)-Last_Bil)*(INDEX($BO74:$DW74,,AX$8)-INDEX($D74:$BL74,,$E$1))+INDEX($D74:$BL74,,$E$1),AX$9/(INDEX(Roky_výhled,,AX$8)-INDEX(Roky_výhled,,AX$8-1))*(INDEX($BO74:$DW74,,AX$8)-INDEX($BO74:$DW74,,AX$8-1))+INDEX($BO74:$DW74,,AX$8-1))</f>
        <v>0</v>
      </c>
      <c r="AY74" s="173">
        <f ca="1">CHOOSE(AY$6,SUMIFS(INDIRECT("EB[" &amp; AY$12 &amp; "]"),EB[indic_nrg],$A73,EB[Nositel],$B74,EB[Výběr],1,EB[unit],"TJ"),INDEX($BO74:$DW74,,AY$4),AY$9/(INDEX(Roky_výhled,,AY$8)-Last_Bil)*(INDEX($BO74:$DW74,,AY$8)-INDEX($D74:$BL74,,$E$1))+INDEX($D74:$BL74,,$E$1),AY$9/(INDEX(Roky_výhled,,AY$8)-INDEX(Roky_výhled,,AY$8-1))*(INDEX($BO74:$DW74,,AY$8)-INDEX($BO74:$DW74,,AY$8-1))+INDEX($BO74:$DW74,,AY$8-1))</f>
        <v>0</v>
      </c>
      <c r="AZ74" s="173">
        <f ca="1">CHOOSE(AZ$6,SUMIFS(INDIRECT("EB[" &amp; AZ$12 &amp; "]"),EB[indic_nrg],$A73,EB[Nositel],$B74,EB[Výběr],1,EB[unit],"TJ"),INDEX($BO74:$DW74,,AZ$4),AZ$9/(INDEX(Roky_výhled,,AZ$8)-Last_Bil)*(INDEX($BO74:$DW74,,AZ$8)-INDEX($D74:$BL74,,$E$1))+INDEX($D74:$BL74,,$E$1),AZ$9/(INDEX(Roky_výhled,,AZ$8)-INDEX(Roky_výhled,,AZ$8-1))*(INDEX($BO74:$DW74,,AZ$8)-INDEX($BO74:$DW74,,AZ$8-1))+INDEX($BO74:$DW74,,AZ$8-1))</f>
        <v>0</v>
      </c>
      <c r="BA74" s="173">
        <f ca="1">CHOOSE(BA$6,SUMIFS(INDIRECT("EB[" &amp; BA$12 &amp; "]"),EB[indic_nrg],$A73,EB[Nositel],$B74,EB[Výběr],1,EB[unit],"TJ"),INDEX($BO74:$DW74,,BA$4),BA$9/(INDEX(Roky_výhled,,BA$8)-Last_Bil)*(INDEX($BO74:$DW74,,BA$8)-INDEX($D74:$BL74,,$E$1))+INDEX($D74:$BL74,,$E$1),BA$9/(INDEX(Roky_výhled,,BA$8)-INDEX(Roky_výhled,,BA$8-1))*(INDEX($BO74:$DW74,,BA$8)-INDEX($BO74:$DW74,,BA$8-1))+INDEX($BO74:$DW74,,BA$8-1))</f>
        <v>0</v>
      </c>
      <c r="BB74" s="173">
        <f ca="1">CHOOSE(BB$6,SUMIFS(INDIRECT("EB[" &amp; BB$12 &amp; "]"),EB[indic_nrg],$A73,EB[Nositel],$B74,EB[Výběr],1,EB[unit],"TJ"),INDEX($BO74:$DW74,,BB$4),BB$9/(INDEX(Roky_výhled,,BB$8)-Last_Bil)*(INDEX($BO74:$DW74,,BB$8)-INDEX($D74:$BL74,,$E$1))+INDEX($D74:$BL74,,$E$1),BB$9/(INDEX(Roky_výhled,,BB$8)-INDEX(Roky_výhled,,BB$8-1))*(INDEX($BO74:$DW74,,BB$8)-INDEX($BO74:$DW74,,BB$8-1))+INDEX($BO74:$DW74,,BB$8-1))</f>
        <v>0</v>
      </c>
      <c r="BC74" s="173">
        <f ca="1">CHOOSE(BC$6,SUMIFS(INDIRECT("EB[" &amp; BC$12 &amp; "]"),EB[indic_nrg],$A73,EB[Nositel],$B74,EB[Výběr],1,EB[unit],"TJ"),INDEX($BO74:$DW74,,BC$4),BC$9/(INDEX(Roky_výhled,,BC$8)-Last_Bil)*(INDEX($BO74:$DW74,,BC$8)-INDEX($D74:$BL74,,$E$1))+INDEX($D74:$BL74,,$E$1),BC$9/(INDEX(Roky_výhled,,BC$8)-INDEX(Roky_výhled,,BC$8-1))*(INDEX($BO74:$DW74,,BC$8)-INDEX($BO74:$DW74,,BC$8-1))+INDEX($BO74:$DW74,,BC$8-1))</f>
        <v>0</v>
      </c>
      <c r="BD74" s="173">
        <f ca="1">CHOOSE(BD$6,SUMIFS(INDIRECT("EB[" &amp; BD$12 &amp; "]"),EB[indic_nrg],$A73,EB[Nositel],$B74,EB[Výběr],1,EB[unit],"TJ"),INDEX($BO74:$DW74,,BD$4),BD$9/(INDEX(Roky_výhled,,BD$8)-Last_Bil)*(INDEX($BO74:$DW74,,BD$8)-INDEX($D74:$BL74,,$E$1))+INDEX($D74:$BL74,,$E$1),BD$9/(INDEX(Roky_výhled,,BD$8)-INDEX(Roky_výhled,,BD$8-1))*(INDEX($BO74:$DW74,,BD$8)-INDEX($BO74:$DW74,,BD$8-1))+INDEX($BO74:$DW74,,BD$8-1))</f>
        <v>0</v>
      </c>
      <c r="BE74" s="173">
        <f ca="1">CHOOSE(BE$6,SUMIFS(INDIRECT("EB[" &amp; BE$12 &amp; "]"),EB[indic_nrg],$A73,EB[Nositel],$B74,EB[Výběr],1,EB[unit],"TJ"),INDEX($BO74:$DW74,,BE$4),BE$9/(INDEX(Roky_výhled,,BE$8)-Last_Bil)*(INDEX($BO74:$DW74,,BE$8)-INDEX($D74:$BL74,,$E$1))+INDEX($D74:$BL74,,$E$1),BE$9/(INDEX(Roky_výhled,,BE$8)-INDEX(Roky_výhled,,BE$8-1))*(INDEX($BO74:$DW74,,BE$8)-INDEX($BO74:$DW74,,BE$8-1))+INDEX($BO74:$DW74,,BE$8-1))</f>
        <v>0</v>
      </c>
      <c r="BF74" s="173">
        <f ca="1">CHOOSE(BF$6,SUMIFS(INDIRECT("EB[" &amp; BF$12 &amp; "]"),EB[indic_nrg],$A73,EB[Nositel],$B74,EB[Výběr],1,EB[unit],"TJ"),INDEX($BO74:$DW74,,BF$4),BF$9/(INDEX(Roky_výhled,,BF$8)-Last_Bil)*(INDEX($BO74:$DW74,,BF$8)-INDEX($D74:$BL74,,$E$1))+INDEX($D74:$BL74,,$E$1),BF$9/(INDEX(Roky_výhled,,BF$8)-INDEX(Roky_výhled,,BF$8-1))*(INDEX($BO74:$DW74,,BF$8)-INDEX($BO74:$DW74,,BF$8-1))+INDEX($BO74:$DW74,,BF$8-1))</f>
        <v>0</v>
      </c>
      <c r="BG74" s="173">
        <f ca="1">CHOOSE(BG$6,SUMIFS(INDIRECT("EB[" &amp; BG$12 &amp; "]"),EB[indic_nrg],$A73,EB[Nositel],$B74,EB[Výběr],1,EB[unit],"TJ"),INDEX($BO74:$DW74,,BG$4),BG$9/(INDEX(Roky_výhled,,BG$8)-Last_Bil)*(INDEX($BO74:$DW74,,BG$8)-INDEX($D74:$BL74,,$E$1))+INDEX($D74:$BL74,,$E$1),BG$9/(INDEX(Roky_výhled,,BG$8)-INDEX(Roky_výhled,,BG$8-1))*(INDEX($BO74:$DW74,,BG$8)-INDEX($BO74:$DW74,,BG$8-1))+INDEX($BO74:$DW74,,BG$8-1))</f>
        <v>0</v>
      </c>
      <c r="BH74" s="173">
        <f ca="1">CHOOSE(BH$6,SUMIFS(INDIRECT("EB[" &amp; BH$12 &amp; "]"),EB[indic_nrg],$A73,EB[Nositel],$B74,EB[Výběr],1,EB[unit],"TJ"),INDEX($BO74:$DW74,,BH$4),BH$9/(INDEX(Roky_výhled,,BH$8)-Last_Bil)*(INDEX($BO74:$DW74,,BH$8)-INDEX($D74:$BL74,,$E$1))+INDEX($D74:$BL74,,$E$1),BH$9/(INDEX(Roky_výhled,,BH$8)-INDEX(Roky_výhled,,BH$8-1))*(INDEX($BO74:$DW74,,BH$8)-INDEX($BO74:$DW74,,BH$8-1))+INDEX($BO74:$DW74,,BH$8-1))</f>
        <v>0</v>
      </c>
      <c r="BI74" s="173">
        <f ca="1">CHOOSE(BI$6,SUMIFS(INDIRECT("EB[" &amp; BI$12 &amp; "]"),EB[indic_nrg],$A73,EB[Nositel],$B74,EB[Výběr],1,EB[unit],"TJ"),INDEX($BO74:$DW74,,BI$4),BI$9/(INDEX(Roky_výhled,,BI$8)-Last_Bil)*(INDEX($BO74:$DW74,,BI$8)-INDEX($D74:$BL74,,$E$1))+INDEX($D74:$BL74,,$E$1),BI$9/(INDEX(Roky_výhled,,BI$8)-INDEX(Roky_výhled,,BI$8-1))*(INDEX($BO74:$DW74,,BI$8)-INDEX($BO74:$DW74,,BI$8-1))+INDEX($BO74:$DW74,,BI$8-1))</f>
        <v>0</v>
      </c>
      <c r="BJ74" s="173">
        <f ca="1">CHOOSE(BJ$6,SUMIFS(INDIRECT("EB[" &amp; BJ$12 &amp; "]"),EB[indic_nrg],$A73,EB[Nositel],$B74,EB[Výběr],1,EB[unit],"TJ"),INDEX($BO74:$DW74,,BJ$4),BJ$9/(INDEX(Roky_výhled,,BJ$8)-Last_Bil)*(INDEX($BO74:$DW74,,BJ$8)-INDEX($D74:$BL74,,$E$1))+INDEX($D74:$BL74,,$E$1),BJ$9/(INDEX(Roky_výhled,,BJ$8)-INDEX(Roky_výhled,,BJ$8-1))*(INDEX($BO74:$DW74,,BJ$8)-INDEX($BO74:$DW74,,BJ$8-1))+INDEX($BO74:$DW74,,BJ$8-1))</f>
        <v>0</v>
      </c>
      <c r="BK74" s="173">
        <f ca="1">CHOOSE(BK$6,SUMIFS(INDIRECT("EB[" &amp; BK$12 &amp; "]"),EB[indic_nrg],$A73,EB[Nositel],$B74,EB[Výběr],1,EB[unit],"TJ"),INDEX($BO74:$DW74,,BK$4),BK$9/(INDEX(Roky_výhled,,BK$8)-Last_Bil)*(INDEX($BO74:$DW74,,BK$8)-INDEX($D74:$BL74,,$E$1))+INDEX($D74:$BL74,,$E$1),BK$9/(INDEX(Roky_výhled,,BK$8)-INDEX(Roky_výhled,,BK$8-1))*(INDEX($BO74:$DW74,,BK$8)-INDEX($BO74:$DW74,,BK$8-1))+INDEX($BO74:$DW74,,BK$8-1))</f>
        <v>0</v>
      </c>
      <c r="BL74" s="174">
        <f ca="1">CHOOSE(BL$6,SUMIFS(INDIRECT("EB[" &amp; BL$12 &amp; "]"),EB[indic_nrg],$A73,EB[Nositel],$B74,EB[Výběr],1,EB[unit],"TJ"),INDEX($BO74:$DW74,,BL$4),BL$9/(INDEX(Roky_výhled,,BL$8)-Last_Bil)*(INDEX($BO74:$DW74,,BL$8)-INDEX($D74:$BL74,,$E$1))+INDEX($D74:$BL74,,$E$1),BL$9/(INDEX(Roky_výhled,,BL$8)-INDEX(Roky_výhled,,BL$8-1))*(INDEX($BO74:$DW74,,BL$8)-INDEX($BO74:$DW74,,BL$8-1))+INDEX($BO74:$DW74,,BL$8-1))</f>
        <v>0</v>
      </c>
      <c r="BM74"/>
      <c r="BN74" s="221" t="str">
        <f t="shared" si="214"/>
        <v>OZE mimo biomasu</v>
      </c>
      <c r="BO74" s="285">
        <v>0</v>
      </c>
      <c r="BP74" s="286">
        <v>0</v>
      </c>
      <c r="BQ74" s="286">
        <v>0</v>
      </c>
      <c r="BR74" s="286">
        <v>390</v>
      </c>
      <c r="BS74" s="286">
        <v>390</v>
      </c>
      <c r="BT74" s="286">
        <v>0</v>
      </c>
      <c r="BU74" s="286">
        <v>0</v>
      </c>
      <c r="BV74" s="286">
        <v>0</v>
      </c>
      <c r="BW74" s="286">
        <v>0</v>
      </c>
      <c r="BX74" s="286">
        <v>0</v>
      </c>
      <c r="BY74" s="287">
        <v>0</v>
      </c>
      <c r="BZ74" s="281"/>
      <c r="CA74" s="281"/>
      <c r="CB74" s="281"/>
      <c r="CC74" s="281"/>
      <c r="CD74" s="281"/>
      <c r="CE74" s="281"/>
      <c r="CF74" s="281"/>
      <c r="CG74" s="281"/>
      <c r="CH74" s="281"/>
      <c r="CI74" s="281"/>
      <c r="CJ74" s="281"/>
      <c r="CK74" s="281"/>
      <c r="CL74" s="281"/>
      <c r="CM74" s="281"/>
      <c r="CN74" s="281"/>
      <c r="CO74" s="281"/>
      <c r="CP74" s="281"/>
      <c r="CQ74" s="281"/>
      <c r="CR74" s="281"/>
      <c r="CS74" s="281"/>
      <c r="CT74" s="281"/>
      <c r="CU74" s="281"/>
      <c r="CV74" s="281"/>
      <c r="CW74" s="281"/>
      <c r="CX74" s="281"/>
      <c r="CY74" s="281"/>
      <c r="CZ74" s="281"/>
      <c r="DA74" s="281"/>
      <c r="DB74" s="281"/>
      <c r="DC74" s="281"/>
      <c r="DD74" s="281"/>
      <c r="DE74" s="281"/>
      <c r="DF74" s="281"/>
      <c r="DG74" s="281"/>
      <c r="DH74" s="281"/>
      <c r="DI74" s="281"/>
      <c r="DJ74" s="281"/>
      <c r="DK74" s="281"/>
      <c r="DL74" s="281"/>
      <c r="DM74" s="281"/>
      <c r="DN74" s="281"/>
      <c r="DO74" s="281"/>
      <c r="DP74" s="281"/>
      <c r="DQ74" s="281"/>
      <c r="DR74" s="281"/>
      <c r="DS74" s="281"/>
      <c r="DT74" s="281"/>
      <c r="DU74" s="281"/>
      <c r="DV74" s="281"/>
      <c r="DW74" s="281"/>
    </row>
    <row r="75" spans="1:127" s="196" customFormat="1" x14ac:dyDescent="0.25">
      <c r="A75" s="196" t="str">
        <f t="shared" si="215"/>
        <v>B_101800</v>
      </c>
      <c r="B75" t="s">
        <v>3153</v>
      </c>
      <c r="C75" s="179" t="str">
        <f t="shared" si="213"/>
        <v>Letecký benzín</v>
      </c>
      <c r="D75" s="215">
        <f ca="1">CHOOSE(D$6,SUMIFS(INDIRECT("EB[" &amp; D$12 &amp; "]"),EB[indic_nrg],$A74,EB[Nositel],$B75,EB[Výběr],1,EB[unit],"TJ"),INDEX($BO75:$DW75,,D$4),D$9/(INDEX(Roky_výhled,,D$8)-Last_Bil)*(INDEX($BO75:$DW75,,D$8)-INDEX($D75:$BL75,,$E$1))+INDEX($D75:$BL75,,$E$1),D$9/(INDEX(Roky_výhled,,D$8)-INDEX(Roky_výhled,,D$8-1))*(INDEX($BO75:$DW75,,D$8)-INDEX($BO75:$DW75,,D$8-1))+INDEX($BO75:$DW75,,D$8-1))</f>
        <v>0</v>
      </c>
      <c r="E75" s="173">
        <f ca="1">CHOOSE(E$6,SUMIFS(INDIRECT("EB[" &amp; E$12 &amp; "]"),EB[indic_nrg],$A74,EB[Nositel],$B75,EB[Výběr],1,EB[unit],"TJ"),INDEX($BO75:$DW75,,E$4),E$9/(INDEX(Roky_výhled,,E$8)-Last_Bil)*(INDEX($BO75:$DW75,,E$8)-INDEX($D75:$BL75,,$E$1))+INDEX($D75:$BL75,,$E$1),E$9/(INDEX(Roky_výhled,,E$8)-INDEX(Roky_výhled,,E$8-1))*(INDEX($BO75:$DW75,,E$8)-INDEX($BO75:$DW75,,E$8-1))+INDEX($BO75:$DW75,,E$8-1))</f>
        <v>0</v>
      </c>
      <c r="F75" s="173">
        <f ca="1">CHOOSE(F$6,SUMIFS(INDIRECT("EB[" &amp; F$12 &amp; "]"),EB[indic_nrg],$A74,EB[Nositel],$B75,EB[Výběr],1,EB[unit],"TJ"),INDEX($BO75:$DW75,,F$4),F$9/(INDEX(Roky_výhled,,F$8)-Last_Bil)*(INDEX($BO75:$DW75,,F$8)-INDEX($D75:$BL75,,$E$1))+INDEX($D75:$BL75,,$E$1),F$9/(INDEX(Roky_výhled,,F$8)-INDEX(Roky_výhled,,F$8-1))*(INDEX($BO75:$DW75,,F$8)-INDEX($BO75:$DW75,,F$8-1))+INDEX($BO75:$DW75,,F$8-1))</f>
        <v>0</v>
      </c>
      <c r="G75" s="173">
        <f ca="1">CHOOSE(G$6,SUMIFS(INDIRECT("EB[" &amp; G$12 &amp; "]"),EB[indic_nrg],$A74,EB[Nositel],$B75,EB[Výběr],1,EB[unit],"TJ"),INDEX($BO75:$DW75,,G$4),G$9/(INDEX(Roky_výhled,,G$8)-Last_Bil)*(INDEX($BO75:$DW75,,G$8)-INDEX($D75:$BL75,,$E$1))+INDEX($D75:$BL75,,$E$1),G$9/(INDEX(Roky_výhled,,G$8)-INDEX(Roky_výhled,,G$8-1))*(INDEX($BO75:$DW75,,G$8)-INDEX($BO75:$DW75,,G$8-1))+INDEX($BO75:$DW75,,G$8-1))</f>
        <v>0</v>
      </c>
      <c r="H75" s="173">
        <f ca="1">CHOOSE(H$6,SUMIFS(INDIRECT("EB[" &amp; H$12 &amp; "]"),EB[indic_nrg],$A74,EB[Nositel],$B75,EB[Výběr],1,EB[unit],"TJ"),INDEX($BO75:$DW75,,H$4),H$9/(INDEX(Roky_výhled,,H$8)-Last_Bil)*(INDEX($BO75:$DW75,,H$8)-INDEX($D75:$BL75,,$E$1))+INDEX($D75:$BL75,,$E$1),H$9/(INDEX(Roky_výhled,,H$8)-INDEX(Roky_výhled,,H$8-1))*(INDEX($BO75:$DW75,,H$8)-INDEX($BO75:$DW75,,H$8-1))+INDEX($BO75:$DW75,,H$8-1))</f>
        <v>0</v>
      </c>
      <c r="I75" s="173">
        <f ca="1">CHOOSE(I$6,SUMIFS(INDIRECT("EB[" &amp; I$12 &amp; "]"),EB[indic_nrg],$A74,EB[Nositel],$B75,EB[Výběr],1,EB[unit],"TJ"),INDEX($BO75:$DW75,,I$4),I$9/(INDEX(Roky_výhled,,I$8)-Last_Bil)*(INDEX($BO75:$DW75,,I$8)-INDEX($D75:$BL75,,$E$1))+INDEX($D75:$BL75,,$E$1),I$9/(INDEX(Roky_výhled,,I$8)-INDEX(Roky_výhled,,I$8-1))*(INDEX($BO75:$DW75,,I$8)-INDEX($BO75:$DW75,,I$8-1))+INDEX($BO75:$DW75,,I$8-1))</f>
        <v>0</v>
      </c>
      <c r="J75" s="173">
        <f ca="1">CHOOSE(J$6,SUMIFS(INDIRECT("EB[" &amp; J$12 &amp; "]"),EB[indic_nrg],$A74,EB[Nositel],$B75,EB[Výběr],1,EB[unit],"TJ"),INDEX($BO75:$DW75,,J$4),J$9/(INDEX(Roky_výhled,,J$8)-Last_Bil)*(INDEX($BO75:$DW75,,J$8)-INDEX($D75:$BL75,,$E$1))+INDEX($D75:$BL75,,$E$1),J$9/(INDEX(Roky_výhled,,J$8)-INDEX(Roky_výhled,,J$8-1))*(INDEX($BO75:$DW75,,J$8)-INDEX($BO75:$DW75,,J$8-1))+INDEX($BO75:$DW75,,J$8-1))</f>
        <v>0</v>
      </c>
      <c r="K75" s="173">
        <f ca="1">CHOOSE(K$6,SUMIFS(INDIRECT("EB[" &amp; K$12 &amp; "]"),EB[indic_nrg],$A74,EB[Nositel],$B75,EB[Výběr],1,EB[unit],"TJ"),INDEX($BO75:$DW75,,K$4),K$9/(INDEX(Roky_výhled,,K$8)-Last_Bil)*(INDEX($BO75:$DW75,,K$8)-INDEX($D75:$BL75,,$E$1))+INDEX($D75:$BL75,,$E$1),K$9/(INDEX(Roky_výhled,,K$8)-INDEX(Roky_výhled,,K$8-1))*(INDEX($BO75:$DW75,,K$8)-INDEX($BO75:$DW75,,K$8-1))+INDEX($BO75:$DW75,,K$8-1))</f>
        <v>0</v>
      </c>
      <c r="L75" s="173">
        <f ca="1">CHOOSE(L$6,SUMIFS(INDIRECT("EB[" &amp; L$12 &amp; "]"),EB[indic_nrg],$A74,EB[Nositel],$B75,EB[Výběr],1,EB[unit],"TJ"),INDEX($BO75:$DW75,,L$4),L$9/(INDEX(Roky_výhled,,L$8)-Last_Bil)*(INDEX($BO75:$DW75,,L$8)-INDEX($D75:$BL75,,$E$1))+INDEX($D75:$BL75,,$E$1),L$9/(INDEX(Roky_výhled,,L$8)-INDEX(Roky_výhled,,L$8-1))*(INDEX($BO75:$DW75,,L$8)-INDEX($BO75:$DW75,,L$8-1))+INDEX($BO75:$DW75,,L$8-1))</f>
        <v>0</v>
      </c>
      <c r="M75" s="173">
        <f ca="1">CHOOSE(M$6,SUMIFS(INDIRECT("EB[" &amp; M$12 &amp; "]"),EB[indic_nrg],$A74,EB[Nositel],$B75,EB[Výběr],1,EB[unit],"TJ"),INDEX($BO75:$DW75,,M$4),M$9/(INDEX(Roky_výhled,,M$8)-Last_Bil)*(INDEX($BO75:$DW75,,M$8)-INDEX($D75:$BL75,,$E$1))+INDEX($D75:$BL75,,$E$1),M$9/(INDEX(Roky_výhled,,M$8)-INDEX(Roky_výhled,,M$8-1))*(INDEX($BO75:$DW75,,M$8)-INDEX($BO75:$DW75,,M$8-1))+INDEX($BO75:$DW75,,M$8-1))</f>
        <v>0</v>
      </c>
      <c r="N75" s="173">
        <f ca="1">CHOOSE(N$6,SUMIFS(INDIRECT("EB[" &amp; N$12 &amp; "]"),EB[indic_nrg],$A74,EB[Nositel],$B75,EB[Výběr],1,EB[unit],"TJ"),INDEX($BO75:$DW75,,N$4),N$9/(INDEX(Roky_výhled,,N$8)-Last_Bil)*(INDEX($BO75:$DW75,,N$8)-INDEX($D75:$BL75,,$E$1))+INDEX($D75:$BL75,,$E$1),N$9/(INDEX(Roky_výhled,,N$8)-INDEX(Roky_výhled,,N$8-1))*(INDEX($BO75:$DW75,,N$8)-INDEX($BO75:$DW75,,N$8-1))+INDEX($BO75:$DW75,,N$8-1))</f>
        <v>0</v>
      </c>
      <c r="O75" s="173">
        <f ca="1">CHOOSE(O$6,SUMIFS(INDIRECT("EB[" &amp; O$12 &amp; "]"),EB[indic_nrg],$A74,EB[Nositel],$B75,EB[Výběr],1,EB[unit],"TJ"),INDEX($BO75:$DW75,,O$4),O$9/(INDEX(Roky_výhled,,O$8)-Last_Bil)*(INDEX($BO75:$DW75,,O$8)-INDEX($D75:$BL75,,$E$1))+INDEX($D75:$BL75,,$E$1),O$9/(INDEX(Roky_výhled,,O$8)-INDEX(Roky_výhled,,O$8-1))*(INDEX($BO75:$DW75,,O$8)-INDEX($BO75:$DW75,,O$8-1))+INDEX($BO75:$DW75,,O$8-1))</f>
        <v>0</v>
      </c>
      <c r="P75" s="173">
        <f ca="1">CHOOSE(P$6,SUMIFS(INDIRECT("EB[" &amp; P$12 &amp; "]"),EB[indic_nrg],$A74,EB[Nositel],$B75,EB[Výběr],1,EB[unit],"TJ"),INDEX($BO75:$DW75,,P$4),P$9/(INDEX(Roky_výhled,,P$8)-Last_Bil)*(INDEX($BO75:$DW75,,P$8)-INDEX($D75:$BL75,,$E$1))+INDEX($D75:$BL75,,$E$1),P$9/(INDEX(Roky_výhled,,P$8)-INDEX(Roky_výhled,,P$8-1))*(INDEX($BO75:$DW75,,P$8)-INDEX($BO75:$DW75,,P$8-1))+INDEX($BO75:$DW75,,P$8-1))</f>
        <v>0</v>
      </c>
      <c r="Q75" s="173">
        <f ca="1">CHOOSE(Q$6,SUMIFS(INDIRECT("EB[" &amp; Q$12 &amp; "]"),EB[indic_nrg],$A74,EB[Nositel],$B75,EB[Výběr],1,EB[unit],"TJ"),INDEX($BO75:$DW75,,Q$4),Q$9/(INDEX(Roky_výhled,,Q$8)-Last_Bil)*(INDEX($BO75:$DW75,,Q$8)-INDEX($D75:$BL75,,$E$1))+INDEX($D75:$BL75,,$E$1),Q$9/(INDEX(Roky_výhled,,Q$8)-INDEX(Roky_výhled,,Q$8-1))*(INDEX($BO75:$DW75,,Q$8)-INDEX($BO75:$DW75,,Q$8-1))+INDEX($BO75:$DW75,,Q$8-1))</f>
        <v>0</v>
      </c>
      <c r="R75" s="173">
        <f ca="1">CHOOSE(R$6,SUMIFS(INDIRECT("EB[" &amp; R$12 &amp; "]"),EB[indic_nrg],$A74,EB[Nositel],$B75,EB[Výběr],1,EB[unit],"TJ"),INDEX($BO75:$DW75,,R$4),R$9/(INDEX(Roky_výhled,,R$8)-Last_Bil)*(INDEX($BO75:$DW75,,R$8)-INDEX($D75:$BL75,,$E$1))+INDEX($D75:$BL75,,$E$1),R$9/(INDEX(Roky_výhled,,R$8)-INDEX(Roky_výhled,,R$8-1))*(INDEX($BO75:$DW75,,R$8)-INDEX($BO75:$DW75,,R$8-1))+INDEX($BO75:$DW75,,R$8-1))</f>
        <v>0</v>
      </c>
      <c r="S75" s="173">
        <f ca="1">CHOOSE(S$6,SUMIFS(INDIRECT("EB[" &amp; S$12 &amp; "]"),EB[indic_nrg],$A74,EB[Nositel],$B75,EB[Výběr],1,EB[unit],"TJ"),INDEX($BO75:$DW75,,S$4),S$9/(INDEX(Roky_výhled,,S$8)-Last_Bil)*(INDEX($BO75:$DW75,,S$8)-INDEX($D75:$BL75,,$E$1))+INDEX($D75:$BL75,,$E$1),S$9/(INDEX(Roky_výhled,,S$8)-INDEX(Roky_výhled,,S$8-1))*(INDEX($BO75:$DW75,,S$8)-INDEX($BO75:$DW75,,S$8-1))+INDEX($BO75:$DW75,,S$8-1))</f>
        <v>0</v>
      </c>
      <c r="T75" s="173">
        <f ca="1">CHOOSE(T$6,SUMIFS(INDIRECT("EB[" &amp; T$12 &amp; "]"),EB[indic_nrg],$A74,EB[Nositel],$B75,EB[Výběr],1,EB[unit],"TJ"),INDEX($BO75:$DW75,,T$4),T$9/(INDEX(Roky_výhled,,T$8)-Last_Bil)*(INDEX($BO75:$DW75,,T$8)-INDEX($D75:$BL75,,$E$1))+INDEX($D75:$BL75,,$E$1),T$9/(INDEX(Roky_výhled,,T$8)-INDEX(Roky_výhled,,T$8-1))*(INDEX($BO75:$DW75,,T$8)-INDEX($BO75:$DW75,,T$8-1))+INDEX($BO75:$DW75,,T$8-1))</f>
        <v>0</v>
      </c>
      <c r="U75" s="173">
        <f ca="1">CHOOSE(U$6,SUMIFS(INDIRECT("EB[" &amp; U$12 &amp; "]"),EB[indic_nrg],$A74,EB[Nositel],$B75,EB[Výběr],1,EB[unit],"TJ"),INDEX($BO75:$DW75,,U$4),U$9/(INDEX(Roky_výhled,,U$8)-Last_Bil)*(INDEX($BO75:$DW75,,U$8)-INDEX($D75:$BL75,,$E$1))+INDEX($D75:$BL75,,$E$1),U$9/(INDEX(Roky_výhled,,U$8)-INDEX(Roky_výhled,,U$8-1))*(INDEX($BO75:$DW75,,U$8)-INDEX($BO75:$DW75,,U$8-1))+INDEX($BO75:$DW75,,U$8-1))</f>
        <v>0</v>
      </c>
      <c r="V75" s="173">
        <f ca="1">CHOOSE(V$6,SUMIFS(INDIRECT("EB[" &amp; V$12 &amp; "]"),EB[indic_nrg],$A74,EB[Nositel],$B75,EB[Výběr],1,EB[unit],"TJ"),INDEX($BO75:$DW75,,V$4),V$9/(INDEX(Roky_výhled,,V$8)-Last_Bil)*(INDEX($BO75:$DW75,,V$8)-INDEX($D75:$BL75,,$E$1))+INDEX($D75:$BL75,,$E$1),V$9/(INDEX(Roky_výhled,,V$8)-INDEX(Roky_výhled,,V$8-1))*(INDEX($BO75:$DW75,,V$8)-INDEX($BO75:$DW75,,V$8-1))+INDEX($BO75:$DW75,,V$8-1))</f>
        <v>0</v>
      </c>
      <c r="W75" s="173">
        <f ca="1">CHOOSE(W$6,SUMIFS(INDIRECT("EB[" &amp; W$12 &amp; "]"),EB[indic_nrg],$A74,EB[Nositel],$B75,EB[Výběr],1,EB[unit],"TJ"),INDEX($BO75:$DW75,,W$4),W$9/(INDEX(Roky_výhled,,W$8)-Last_Bil)*(INDEX($BO75:$DW75,,W$8)-INDEX($D75:$BL75,,$E$1))+INDEX($D75:$BL75,,$E$1),W$9/(INDEX(Roky_výhled,,W$8)-INDEX(Roky_výhled,,W$8-1))*(INDEX($BO75:$DW75,,W$8)-INDEX($BO75:$DW75,,W$8-1))+INDEX($BO75:$DW75,,W$8-1))</f>
        <v>0</v>
      </c>
      <c r="X75" s="173">
        <f ca="1">CHOOSE(X$6,SUMIFS(INDIRECT("EB[" &amp; X$12 &amp; "]"),EB[indic_nrg],$A74,EB[Nositel],$B75,EB[Výběr],1,EB[unit],"TJ"),INDEX($BO75:$DW75,,X$4),X$9/(INDEX(Roky_výhled,,X$8)-Last_Bil)*(INDEX($BO75:$DW75,,X$8)-INDEX($D75:$BL75,,$E$1))+INDEX($D75:$BL75,,$E$1),X$9/(INDEX(Roky_výhled,,X$8)-INDEX(Roky_výhled,,X$8-1))*(INDEX($BO75:$DW75,,X$8)-INDEX($BO75:$DW75,,X$8-1))+INDEX($BO75:$DW75,,X$8-1))</f>
        <v>0</v>
      </c>
      <c r="Y75" s="173">
        <f ca="1">CHOOSE(Y$6,SUMIFS(INDIRECT("EB[" &amp; Y$12 &amp; "]"),EB[indic_nrg],$A74,EB[Nositel],$B75,EB[Výběr],1,EB[unit],"TJ"),INDEX($BO75:$DW75,,Y$4),Y$9/(INDEX(Roky_výhled,,Y$8)-Last_Bil)*(INDEX($BO75:$DW75,,Y$8)-INDEX($D75:$BL75,,$E$1))+INDEX($D75:$BL75,,$E$1),Y$9/(INDEX(Roky_výhled,,Y$8)-INDEX(Roky_výhled,,Y$8-1))*(INDEX($BO75:$DW75,,Y$8)-INDEX($BO75:$DW75,,Y$8-1))+INDEX($BO75:$DW75,,Y$8-1))</f>
        <v>0</v>
      </c>
      <c r="Z75" s="173">
        <f ca="1">CHOOSE(Z$6,SUMIFS(INDIRECT("EB[" &amp; Z$12 &amp; "]"),EB[indic_nrg],$A74,EB[Nositel],$B75,EB[Výběr],1,EB[unit],"TJ"),INDEX($BO75:$DW75,,Z$4),Z$9/(INDEX(Roky_výhled,,Z$8)-Last_Bil)*(INDEX($BO75:$DW75,,Z$8)-INDEX($D75:$BL75,,$E$1))+INDEX($D75:$BL75,,$E$1),Z$9/(INDEX(Roky_výhled,,Z$8)-INDEX(Roky_výhled,,Z$8-1))*(INDEX($BO75:$DW75,,Z$8)-INDEX($BO75:$DW75,,Z$8-1))+INDEX($BO75:$DW75,,Z$8-1))</f>
        <v>0</v>
      </c>
      <c r="AA75" s="173">
        <f ca="1">CHOOSE(AA$6,SUMIFS(INDIRECT("EB[" &amp; AA$12 &amp; "]"),EB[indic_nrg],$A74,EB[Nositel],$B75,EB[Výběr],1,EB[unit],"TJ"),INDEX($BO75:$DW75,,AA$4),AA$9/(INDEX(Roky_výhled,,AA$8)-Last_Bil)*(INDEX($BO75:$DW75,,AA$8)-INDEX($D75:$BL75,,$E$1))+INDEX($D75:$BL75,,$E$1),AA$9/(INDEX(Roky_výhled,,AA$8)-INDEX(Roky_výhled,,AA$8-1))*(INDEX($BO75:$DW75,,AA$8)-INDEX($BO75:$DW75,,AA$8-1))+INDEX($BO75:$DW75,,AA$8-1))</f>
        <v>0</v>
      </c>
      <c r="AB75" s="173">
        <f ca="1">CHOOSE(AB$6,SUMIFS(INDIRECT("EB[" &amp; AB$12 &amp; "]"),EB[indic_nrg],$A74,EB[Nositel],$B75,EB[Výběr],1,EB[unit],"TJ"),INDEX($BO75:$DW75,,AB$4),AB$9/(INDEX(Roky_výhled,,AB$8)-Last_Bil)*(INDEX($BO75:$DW75,,AB$8)-INDEX($D75:$BL75,,$E$1))+INDEX($D75:$BL75,,$E$1),AB$9/(INDEX(Roky_výhled,,AB$8)-INDEX(Roky_výhled,,AB$8-1))*(INDEX($BO75:$DW75,,AB$8)-INDEX($BO75:$DW75,,AB$8-1))+INDEX($BO75:$DW75,,AB$8-1))</f>
        <v>0</v>
      </c>
      <c r="AC75" s="173">
        <f ca="1">CHOOSE(AC$6,SUMIFS(INDIRECT("EB[" &amp; AC$12 &amp; "]"),EB[indic_nrg],$A74,EB[Nositel],$B75,EB[Výběr],1,EB[unit],"TJ"),INDEX($BO75:$DW75,,AC$4),AC$9/(INDEX(Roky_výhled,,AC$8)-Last_Bil)*(INDEX($BO75:$DW75,,AC$8)-INDEX($D75:$BL75,,$E$1))+INDEX($D75:$BL75,,$E$1),AC$9/(INDEX(Roky_výhled,,AC$8)-INDEX(Roky_výhled,,AC$8-1))*(INDEX($BO75:$DW75,,AC$8)-INDEX($BO75:$DW75,,AC$8-1))+INDEX($BO75:$DW75,,AC$8-1))</f>
        <v>0</v>
      </c>
      <c r="AD75" s="173">
        <f ca="1">CHOOSE(AD$6,SUMIFS(INDIRECT("EB[" &amp; AD$12 &amp; "]"),EB[indic_nrg],$A74,EB[Nositel],$B75,EB[Výběr],1,EB[unit],"TJ"),INDEX($BO75:$DW75,,AD$4),AD$9/(INDEX(Roky_výhled,,AD$8)-Last_Bil)*(INDEX($BO75:$DW75,,AD$8)-INDEX($D75:$BL75,,$E$1))+INDEX($D75:$BL75,,$E$1),AD$9/(INDEX(Roky_výhled,,AD$8)-INDEX(Roky_výhled,,AD$8-1))*(INDEX($BO75:$DW75,,AD$8)-INDEX($BO75:$DW75,,AD$8-1))+INDEX($BO75:$DW75,,AD$8-1))</f>
        <v>0</v>
      </c>
      <c r="AE75" s="173">
        <f ca="1">CHOOSE(AE$6,SUMIFS(INDIRECT("EB[" &amp; AE$12 &amp; "]"),EB[indic_nrg],$A74,EB[Nositel],$B75,EB[Výběr],1,EB[unit],"TJ"),INDEX($BO75:$DW75,,AE$4),AE$9/(INDEX(Roky_výhled,,AE$8)-Last_Bil)*(INDEX($BO75:$DW75,,AE$8)-INDEX($D75:$BL75,,$E$1))+INDEX($D75:$BL75,,$E$1),AE$9/(INDEX(Roky_výhled,,AE$8)-INDEX(Roky_výhled,,AE$8-1))*(INDEX($BO75:$DW75,,AE$8)-INDEX($BO75:$DW75,,AE$8-1))+INDEX($BO75:$DW75,,AE$8-1))</f>
        <v>0</v>
      </c>
      <c r="AF75" s="173">
        <f ca="1">CHOOSE(AF$6,SUMIFS(INDIRECT("EB[" &amp; AF$12 &amp; "]"),EB[indic_nrg],$A74,EB[Nositel],$B75,EB[Výběr],1,EB[unit],"TJ"),INDEX($BO75:$DW75,,AF$4),AF$9/(INDEX(Roky_výhled,,AF$8)-Last_Bil)*(INDEX($BO75:$DW75,,AF$8)-INDEX($D75:$BL75,,$E$1))+INDEX($D75:$BL75,,$E$1),AF$9/(INDEX(Roky_výhled,,AF$8)-INDEX(Roky_výhled,,AF$8-1))*(INDEX($BO75:$DW75,,AF$8)-INDEX($BO75:$DW75,,AF$8-1))+INDEX($BO75:$DW75,,AF$8-1))</f>
        <v>0</v>
      </c>
      <c r="AG75" s="173">
        <f ca="1">CHOOSE(AG$6,SUMIFS(INDIRECT("EB[" &amp; AG$12 &amp; "]"),EB[indic_nrg],$A74,EB[Nositel],$B75,EB[Výběr],1,EB[unit],"TJ"),INDEX($BO75:$DW75,,AG$4),AG$9/(INDEX(Roky_výhled,,AG$8)-Last_Bil)*(INDEX($BO75:$DW75,,AG$8)-INDEX($D75:$BL75,,$E$1))+INDEX($D75:$BL75,,$E$1),AG$9/(INDEX(Roky_výhled,,AG$8)-INDEX(Roky_výhled,,AG$8-1))*(INDEX($BO75:$DW75,,AG$8)-INDEX($BO75:$DW75,,AG$8-1))+INDEX($BO75:$DW75,,AG$8-1))</f>
        <v>0</v>
      </c>
      <c r="AH75" s="173">
        <f ca="1">CHOOSE(AH$6,SUMIFS(INDIRECT("EB[" &amp; AH$12 &amp; "]"),EB[indic_nrg],$A74,EB[Nositel],$B75,EB[Výběr],1,EB[unit],"TJ"),INDEX($BO75:$DW75,,AH$4),AH$9/(INDEX(Roky_výhled,,AH$8)-Last_Bil)*(INDEX($BO75:$DW75,,AH$8)-INDEX($D75:$BL75,,$E$1))+INDEX($D75:$BL75,,$E$1),AH$9/(INDEX(Roky_výhled,,AH$8)-INDEX(Roky_výhled,,AH$8-1))*(INDEX($BO75:$DW75,,AH$8)-INDEX($BO75:$DW75,,AH$8-1))+INDEX($BO75:$DW75,,AH$8-1))</f>
        <v>0</v>
      </c>
      <c r="AI75" s="173">
        <f ca="1">CHOOSE(AI$6,SUMIFS(INDIRECT("EB[" &amp; AI$12 &amp; "]"),EB[indic_nrg],$A74,EB[Nositel],$B75,EB[Výběr],1,EB[unit],"TJ"),INDEX($BO75:$DW75,,AI$4),AI$9/(INDEX(Roky_výhled,,AI$8)-Last_Bil)*(INDEX($BO75:$DW75,,AI$8)-INDEX($D75:$BL75,,$E$1))+INDEX($D75:$BL75,,$E$1),AI$9/(INDEX(Roky_výhled,,AI$8)-INDEX(Roky_výhled,,AI$8-1))*(INDEX($BO75:$DW75,,AI$8)-INDEX($BO75:$DW75,,AI$8-1))+INDEX($BO75:$DW75,,AI$8-1))</f>
        <v>0</v>
      </c>
      <c r="AJ75" s="173">
        <f ca="1">CHOOSE(AJ$6,SUMIFS(INDIRECT("EB[" &amp; AJ$12 &amp; "]"),EB[indic_nrg],$A74,EB[Nositel],$B75,EB[Výběr],1,EB[unit],"TJ"),INDEX($BO75:$DW75,,AJ$4),AJ$9/(INDEX(Roky_výhled,,AJ$8)-Last_Bil)*(INDEX($BO75:$DW75,,AJ$8)-INDEX($D75:$BL75,,$E$1))+INDEX($D75:$BL75,,$E$1),AJ$9/(INDEX(Roky_výhled,,AJ$8)-INDEX(Roky_výhled,,AJ$8-1))*(INDEX($BO75:$DW75,,AJ$8)-INDEX($BO75:$DW75,,AJ$8-1))+INDEX($BO75:$DW75,,AJ$8-1))</f>
        <v>0</v>
      </c>
      <c r="AK75" s="173">
        <f ca="1">CHOOSE(AK$6,SUMIFS(INDIRECT("EB[" &amp; AK$12 &amp; "]"),EB[indic_nrg],$A74,EB[Nositel],$B75,EB[Výběr],1,EB[unit],"TJ"),INDEX($BO75:$DW75,,AK$4),AK$9/(INDEX(Roky_výhled,,AK$8)-Last_Bil)*(INDEX($BO75:$DW75,,AK$8)-INDEX($D75:$BL75,,$E$1))+INDEX($D75:$BL75,,$E$1),AK$9/(INDEX(Roky_výhled,,AK$8)-INDEX(Roky_výhled,,AK$8-1))*(INDEX($BO75:$DW75,,AK$8)-INDEX($BO75:$DW75,,AK$8-1))+INDEX($BO75:$DW75,,AK$8-1))</f>
        <v>0</v>
      </c>
      <c r="AL75" s="173">
        <f ca="1">CHOOSE(AL$6,SUMIFS(INDIRECT("EB[" &amp; AL$12 &amp; "]"),EB[indic_nrg],$A74,EB[Nositel],$B75,EB[Výběr],1,EB[unit],"TJ"),INDEX($BO75:$DW75,,AL$4),AL$9/(INDEX(Roky_výhled,,AL$8)-Last_Bil)*(INDEX($BO75:$DW75,,AL$8)-INDEX($D75:$BL75,,$E$1))+INDEX($D75:$BL75,,$E$1),AL$9/(INDEX(Roky_výhled,,AL$8)-INDEX(Roky_výhled,,AL$8-1))*(INDEX($BO75:$DW75,,AL$8)-INDEX($BO75:$DW75,,AL$8-1))+INDEX($BO75:$DW75,,AL$8-1))</f>
        <v>0</v>
      </c>
      <c r="AM75" s="173">
        <f ca="1">CHOOSE(AM$6,SUMIFS(INDIRECT("EB[" &amp; AM$12 &amp; "]"),EB[indic_nrg],$A74,EB[Nositel],$B75,EB[Výběr],1,EB[unit],"TJ"),INDEX($BO75:$DW75,,AM$4),AM$9/(INDEX(Roky_výhled,,AM$8)-Last_Bil)*(INDEX($BO75:$DW75,,AM$8)-INDEX($D75:$BL75,,$E$1))+INDEX($D75:$BL75,,$E$1),AM$9/(INDEX(Roky_výhled,,AM$8)-INDEX(Roky_výhled,,AM$8-1))*(INDEX($BO75:$DW75,,AM$8)-INDEX($BO75:$DW75,,AM$8-1))+INDEX($BO75:$DW75,,AM$8-1))</f>
        <v>0</v>
      </c>
      <c r="AN75" s="173">
        <f ca="1">CHOOSE(AN$6,SUMIFS(INDIRECT("EB[" &amp; AN$12 &amp; "]"),EB[indic_nrg],$A74,EB[Nositel],$B75,EB[Výběr],1,EB[unit],"TJ"),INDEX($BO75:$DW75,,AN$4),AN$9/(INDEX(Roky_výhled,,AN$8)-Last_Bil)*(INDEX($BO75:$DW75,,AN$8)-INDEX($D75:$BL75,,$E$1))+INDEX($D75:$BL75,,$E$1),AN$9/(INDEX(Roky_výhled,,AN$8)-INDEX(Roky_výhled,,AN$8-1))*(INDEX($BO75:$DW75,,AN$8)-INDEX($BO75:$DW75,,AN$8-1))+INDEX($BO75:$DW75,,AN$8-1))</f>
        <v>0</v>
      </c>
      <c r="AO75" s="173">
        <f ca="1">CHOOSE(AO$6,SUMIFS(INDIRECT("EB[" &amp; AO$12 &amp; "]"),EB[indic_nrg],$A74,EB[Nositel],$B75,EB[Výběr],1,EB[unit],"TJ"),INDEX($BO75:$DW75,,AO$4),AO$9/(INDEX(Roky_výhled,,AO$8)-Last_Bil)*(INDEX($BO75:$DW75,,AO$8)-INDEX($D75:$BL75,,$E$1))+INDEX($D75:$BL75,,$E$1),AO$9/(INDEX(Roky_výhled,,AO$8)-INDEX(Roky_výhled,,AO$8-1))*(INDEX($BO75:$DW75,,AO$8)-INDEX($BO75:$DW75,,AO$8-1))+INDEX($BO75:$DW75,,AO$8-1))</f>
        <v>0</v>
      </c>
      <c r="AP75" s="173">
        <f ca="1">CHOOSE(AP$6,SUMIFS(INDIRECT("EB[" &amp; AP$12 &amp; "]"),EB[indic_nrg],$A74,EB[Nositel],$B75,EB[Výběr],1,EB[unit],"TJ"),INDEX($BO75:$DW75,,AP$4),AP$9/(INDEX(Roky_výhled,,AP$8)-Last_Bil)*(INDEX($BO75:$DW75,,AP$8)-INDEX($D75:$BL75,,$E$1))+INDEX($D75:$BL75,,$E$1),AP$9/(INDEX(Roky_výhled,,AP$8)-INDEX(Roky_výhled,,AP$8-1))*(INDEX($BO75:$DW75,,AP$8)-INDEX($BO75:$DW75,,AP$8-1))+INDEX($BO75:$DW75,,AP$8-1))</f>
        <v>0</v>
      </c>
      <c r="AQ75" s="173">
        <f ca="1">CHOOSE(AQ$6,SUMIFS(INDIRECT("EB[" &amp; AQ$12 &amp; "]"),EB[indic_nrg],$A74,EB[Nositel],$B75,EB[Výběr],1,EB[unit],"TJ"),INDEX($BO75:$DW75,,AQ$4),AQ$9/(INDEX(Roky_výhled,,AQ$8)-Last_Bil)*(INDEX($BO75:$DW75,,AQ$8)-INDEX($D75:$BL75,,$E$1))+INDEX($D75:$BL75,,$E$1),AQ$9/(INDEX(Roky_výhled,,AQ$8)-INDEX(Roky_výhled,,AQ$8-1))*(INDEX($BO75:$DW75,,AQ$8)-INDEX($BO75:$DW75,,AQ$8-1))+INDEX($BO75:$DW75,,AQ$8-1))</f>
        <v>0</v>
      </c>
      <c r="AR75" s="173">
        <f ca="1">CHOOSE(AR$6,SUMIFS(INDIRECT("EB[" &amp; AR$12 &amp; "]"),EB[indic_nrg],$A74,EB[Nositel],$B75,EB[Výběr],1,EB[unit],"TJ"),INDEX($BO75:$DW75,,AR$4),AR$9/(INDEX(Roky_výhled,,AR$8)-Last_Bil)*(INDEX($BO75:$DW75,,AR$8)-INDEX($D75:$BL75,,$E$1))+INDEX($D75:$BL75,,$E$1),AR$9/(INDEX(Roky_výhled,,AR$8)-INDEX(Roky_výhled,,AR$8-1))*(INDEX($BO75:$DW75,,AR$8)-INDEX($BO75:$DW75,,AR$8-1))+INDEX($BO75:$DW75,,AR$8-1))</f>
        <v>0</v>
      </c>
      <c r="AS75" s="173">
        <f ca="1">CHOOSE(AS$6,SUMIFS(INDIRECT("EB[" &amp; AS$12 &amp; "]"),EB[indic_nrg],$A74,EB[Nositel],$B75,EB[Výběr],1,EB[unit],"TJ"),INDEX($BO75:$DW75,,AS$4),AS$9/(INDEX(Roky_výhled,,AS$8)-Last_Bil)*(INDEX($BO75:$DW75,,AS$8)-INDEX($D75:$BL75,,$E$1))+INDEX($D75:$BL75,,$E$1),AS$9/(INDEX(Roky_výhled,,AS$8)-INDEX(Roky_výhled,,AS$8-1))*(INDEX($BO75:$DW75,,AS$8)-INDEX($BO75:$DW75,,AS$8-1))+INDEX($BO75:$DW75,,AS$8-1))</f>
        <v>0</v>
      </c>
      <c r="AT75" s="173">
        <f ca="1">CHOOSE(AT$6,SUMIFS(INDIRECT("EB[" &amp; AT$12 &amp; "]"),EB[indic_nrg],$A74,EB[Nositel],$B75,EB[Výběr],1,EB[unit],"TJ"),INDEX($BO75:$DW75,,AT$4),AT$9/(INDEX(Roky_výhled,,AT$8)-Last_Bil)*(INDEX($BO75:$DW75,,AT$8)-INDEX($D75:$BL75,,$E$1))+INDEX($D75:$BL75,,$E$1),AT$9/(INDEX(Roky_výhled,,AT$8)-INDEX(Roky_výhled,,AT$8-1))*(INDEX($BO75:$DW75,,AT$8)-INDEX($BO75:$DW75,,AT$8-1))+INDEX($BO75:$DW75,,AT$8-1))</f>
        <v>0</v>
      </c>
      <c r="AU75" s="173">
        <f ca="1">CHOOSE(AU$6,SUMIFS(INDIRECT("EB[" &amp; AU$12 &amp; "]"),EB[indic_nrg],$A74,EB[Nositel],$B75,EB[Výběr],1,EB[unit],"TJ"),INDEX($BO75:$DW75,,AU$4),AU$9/(INDEX(Roky_výhled,,AU$8)-Last_Bil)*(INDEX($BO75:$DW75,,AU$8)-INDEX($D75:$BL75,,$E$1))+INDEX($D75:$BL75,,$E$1),AU$9/(INDEX(Roky_výhled,,AU$8)-INDEX(Roky_výhled,,AU$8-1))*(INDEX($BO75:$DW75,,AU$8)-INDEX($BO75:$DW75,,AU$8-1))+INDEX($BO75:$DW75,,AU$8-1))</f>
        <v>0</v>
      </c>
      <c r="AV75" s="173">
        <f ca="1">CHOOSE(AV$6,SUMIFS(INDIRECT("EB[" &amp; AV$12 &amp; "]"),EB[indic_nrg],$A74,EB[Nositel],$B75,EB[Výběr],1,EB[unit],"TJ"),INDEX($BO75:$DW75,,AV$4),AV$9/(INDEX(Roky_výhled,,AV$8)-Last_Bil)*(INDEX($BO75:$DW75,,AV$8)-INDEX($D75:$BL75,,$E$1))+INDEX($D75:$BL75,,$E$1),AV$9/(INDEX(Roky_výhled,,AV$8)-INDEX(Roky_výhled,,AV$8-1))*(INDEX($BO75:$DW75,,AV$8)-INDEX($BO75:$DW75,,AV$8-1))+INDEX($BO75:$DW75,,AV$8-1))</f>
        <v>0</v>
      </c>
      <c r="AW75" s="173">
        <f ca="1">CHOOSE(AW$6,SUMIFS(INDIRECT("EB[" &amp; AW$12 &amp; "]"),EB[indic_nrg],$A74,EB[Nositel],$B75,EB[Výběr],1,EB[unit],"TJ"),INDEX($BO75:$DW75,,AW$4),AW$9/(INDEX(Roky_výhled,,AW$8)-Last_Bil)*(INDEX($BO75:$DW75,,AW$8)-INDEX($D75:$BL75,,$E$1))+INDEX($D75:$BL75,,$E$1),AW$9/(INDEX(Roky_výhled,,AW$8)-INDEX(Roky_výhled,,AW$8-1))*(INDEX($BO75:$DW75,,AW$8)-INDEX($BO75:$DW75,,AW$8-1))+INDEX($BO75:$DW75,,AW$8-1))</f>
        <v>0</v>
      </c>
      <c r="AX75" s="173">
        <f ca="1">CHOOSE(AX$6,SUMIFS(INDIRECT("EB[" &amp; AX$12 &amp; "]"),EB[indic_nrg],$A74,EB[Nositel],$B75,EB[Výběr],1,EB[unit],"TJ"),INDEX($BO75:$DW75,,AX$4),AX$9/(INDEX(Roky_výhled,,AX$8)-Last_Bil)*(INDEX($BO75:$DW75,,AX$8)-INDEX($D75:$BL75,,$E$1))+INDEX($D75:$BL75,,$E$1),AX$9/(INDEX(Roky_výhled,,AX$8)-INDEX(Roky_výhled,,AX$8-1))*(INDEX($BO75:$DW75,,AX$8)-INDEX($BO75:$DW75,,AX$8-1))+INDEX($BO75:$DW75,,AX$8-1))</f>
        <v>0</v>
      </c>
      <c r="AY75" s="173">
        <f ca="1">CHOOSE(AY$6,SUMIFS(INDIRECT("EB[" &amp; AY$12 &amp; "]"),EB[indic_nrg],$A74,EB[Nositel],$B75,EB[Výběr],1,EB[unit],"TJ"),INDEX($BO75:$DW75,,AY$4),AY$9/(INDEX(Roky_výhled,,AY$8)-Last_Bil)*(INDEX($BO75:$DW75,,AY$8)-INDEX($D75:$BL75,,$E$1))+INDEX($D75:$BL75,,$E$1),AY$9/(INDEX(Roky_výhled,,AY$8)-INDEX(Roky_výhled,,AY$8-1))*(INDEX($BO75:$DW75,,AY$8)-INDEX($BO75:$DW75,,AY$8-1))+INDEX($BO75:$DW75,,AY$8-1))</f>
        <v>0</v>
      </c>
      <c r="AZ75" s="173">
        <f ca="1">CHOOSE(AZ$6,SUMIFS(INDIRECT("EB[" &amp; AZ$12 &amp; "]"),EB[indic_nrg],$A74,EB[Nositel],$B75,EB[Výběr],1,EB[unit],"TJ"),INDEX($BO75:$DW75,,AZ$4),AZ$9/(INDEX(Roky_výhled,,AZ$8)-Last_Bil)*(INDEX($BO75:$DW75,,AZ$8)-INDEX($D75:$BL75,,$E$1))+INDEX($D75:$BL75,,$E$1),AZ$9/(INDEX(Roky_výhled,,AZ$8)-INDEX(Roky_výhled,,AZ$8-1))*(INDEX($BO75:$DW75,,AZ$8)-INDEX($BO75:$DW75,,AZ$8-1))+INDEX($BO75:$DW75,,AZ$8-1))</f>
        <v>0</v>
      </c>
      <c r="BA75" s="173">
        <f ca="1">CHOOSE(BA$6,SUMIFS(INDIRECT("EB[" &amp; BA$12 &amp; "]"),EB[indic_nrg],$A74,EB[Nositel],$B75,EB[Výběr],1,EB[unit],"TJ"),INDEX($BO75:$DW75,,BA$4),BA$9/(INDEX(Roky_výhled,,BA$8)-Last_Bil)*(INDEX($BO75:$DW75,,BA$8)-INDEX($D75:$BL75,,$E$1))+INDEX($D75:$BL75,,$E$1),BA$9/(INDEX(Roky_výhled,,BA$8)-INDEX(Roky_výhled,,BA$8-1))*(INDEX($BO75:$DW75,,BA$8)-INDEX($BO75:$DW75,,BA$8-1))+INDEX($BO75:$DW75,,BA$8-1))</f>
        <v>0</v>
      </c>
      <c r="BB75" s="173">
        <f ca="1">CHOOSE(BB$6,SUMIFS(INDIRECT("EB[" &amp; BB$12 &amp; "]"),EB[indic_nrg],$A74,EB[Nositel],$B75,EB[Výběr],1,EB[unit],"TJ"),INDEX($BO75:$DW75,,BB$4),BB$9/(INDEX(Roky_výhled,,BB$8)-Last_Bil)*(INDEX($BO75:$DW75,,BB$8)-INDEX($D75:$BL75,,$E$1))+INDEX($D75:$BL75,,$E$1),BB$9/(INDEX(Roky_výhled,,BB$8)-INDEX(Roky_výhled,,BB$8-1))*(INDEX($BO75:$DW75,,BB$8)-INDEX($BO75:$DW75,,BB$8-1))+INDEX($BO75:$DW75,,BB$8-1))</f>
        <v>0</v>
      </c>
      <c r="BC75" s="173">
        <f ca="1">CHOOSE(BC$6,SUMIFS(INDIRECT("EB[" &amp; BC$12 &amp; "]"),EB[indic_nrg],$A74,EB[Nositel],$B75,EB[Výběr],1,EB[unit],"TJ"),INDEX($BO75:$DW75,,BC$4),BC$9/(INDEX(Roky_výhled,,BC$8)-Last_Bil)*(INDEX($BO75:$DW75,,BC$8)-INDEX($D75:$BL75,,$E$1))+INDEX($D75:$BL75,,$E$1),BC$9/(INDEX(Roky_výhled,,BC$8)-INDEX(Roky_výhled,,BC$8-1))*(INDEX($BO75:$DW75,,BC$8)-INDEX($BO75:$DW75,,BC$8-1))+INDEX($BO75:$DW75,,BC$8-1))</f>
        <v>0</v>
      </c>
      <c r="BD75" s="173">
        <f ca="1">CHOOSE(BD$6,SUMIFS(INDIRECT("EB[" &amp; BD$12 &amp; "]"),EB[indic_nrg],$A74,EB[Nositel],$B75,EB[Výběr],1,EB[unit],"TJ"),INDEX($BO75:$DW75,,BD$4),BD$9/(INDEX(Roky_výhled,,BD$8)-Last_Bil)*(INDEX($BO75:$DW75,,BD$8)-INDEX($D75:$BL75,,$E$1))+INDEX($D75:$BL75,,$E$1),BD$9/(INDEX(Roky_výhled,,BD$8)-INDEX(Roky_výhled,,BD$8-1))*(INDEX($BO75:$DW75,,BD$8)-INDEX($BO75:$DW75,,BD$8-1))+INDEX($BO75:$DW75,,BD$8-1))</f>
        <v>0</v>
      </c>
      <c r="BE75" s="173">
        <f ca="1">CHOOSE(BE$6,SUMIFS(INDIRECT("EB[" &amp; BE$12 &amp; "]"),EB[indic_nrg],$A74,EB[Nositel],$B75,EB[Výběr],1,EB[unit],"TJ"),INDEX($BO75:$DW75,,BE$4),BE$9/(INDEX(Roky_výhled,,BE$8)-Last_Bil)*(INDEX($BO75:$DW75,,BE$8)-INDEX($D75:$BL75,,$E$1))+INDEX($D75:$BL75,,$E$1),BE$9/(INDEX(Roky_výhled,,BE$8)-INDEX(Roky_výhled,,BE$8-1))*(INDEX($BO75:$DW75,,BE$8)-INDEX($BO75:$DW75,,BE$8-1))+INDEX($BO75:$DW75,,BE$8-1))</f>
        <v>0</v>
      </c>
      <c r="BF75" s="173">
        <f ca="1">CHOOSE(BF$6,SUMIFS(INDIRECT("EB[" &amp; BF$12 &amp; "]"),EB[indic_nrg],$A74,EB[Nositel],$B75,EB[Výběr],1,EB[unit],"TJ"),INDEX($BO75:$DW75,,BF$4),BF$9/(INDEX(Roky_výhled,,BF$8)-Last_Bil)*(INDEX($BO75:$DW75,,BF$8)-INDEX($D75:$BL75,,$E$1))+INDEX($D75:$BL75,,$E$1),BF$9/(INDEX(Roky_výhled,,BF$8)-INDEX(Roky_výhled,,BF$8-1))*(INDEX($BO75:$DW75,,BF$8)-INDEX($BO75:$DW75,,BF$8-1))+INDEX($BO75:$DW75,,BF$8-1))</f>
        <v>0</v>
      </c>
      <c r="BG75" s="173">
        <f ca="1">CHOOSE(BG$6,SUMIFS(INDIRECT("EB[" &amp; BG$12 &amp; "]"),EB[indic_nrg],$A74,EB[Nositel],$B75,EB[Výběr],1,EB[unit],"TJ"),INDEX($BO75:$DW75,,BG$4),BG$9/(INDEX(Roky_výhled,,BG$8)-Last_Bil)*(INDEX($BO75:$DW75,,BG$8)-INDEX($D75:$BL75,,$E$1))+INDEX($D75:$BL75,,$E$1),BG$9/(INDEX(Roky_výhled,,BG$8)-INDEX(Roky_výhled,,BG$8-1))*(INDEX($BO75:$DW75,,BG$8)-INDEX($BO75:$DW75,,BG$8-1))+INDEX($BO75:$DW75,,BG$8-1))</f>
        <v>0</v>
      </c>
      <c r="BH75" s="173">
        <f ca="1">CHOOSE(BH$6,SUMIFS(INDIRECT("EB[" &amp; BH$12 &amp; "]"),EB[indic_nrg],$A74,EB[Nositel],$B75,EB[Výběr],1,EB[unit],"TJ"),INDEX($BO75:$DW75,,BH$4),BH$9/(INDEX(Roky_výhled,,BH$8)-Last_Bil)*(INDEX($BO75:$DW75,,BH$8)-INDEX($D75:$BL75,,$E$1))+INDEX($D75:$BL75,,$E$1),BH$9/(INDEX(Roky_výhled,,BH$8)-INDEX(Roky_výhled,,BH$8-1))*(INDEX($BO75:$DW75,,BH$8)-INDEX($BO75:$DW75,,BH$8-1))+INDEX($BO75:$DW75,,BH$8-1))</f>
        <v>0</v>
      </c>
      <c r="BI75" s="173">
        <f ca="1">CHOOSE(BI$6,SUMIFS(INDIRECT("EB[" &amp; BI$12 &amp; "]"),EB[indic_nrg],$A74,EB[Nositel],$B75,EB[Výběr],1,EB[unit],"TJ"),INDEX($BO75:$DW75,,BI$4),BI$9/(INDEX(Roky_výhled,,BI$8)-Last_Bil)*(INDEX($BO75:$DW75,,BI$8)-INDEX($D75:$BL75,,$E$1))+INDEX($D75:$BL75,,$E$1),BI$9/(INDEX(Roky_výhled,,BI$8)-INDEX(Roky_výhled,,BI$8-1))*(INDEX($BO75:$DW75,,BI$8)-INDEX($BO75:$DW75,,BI$8-1))+INDEX($BO75:$DW75,,BI$8-1))</f>
        <v>0</v>
      </c>
      <c r="BJ75" s="173">
        <f ca="1">CHOOSE(BJ$6,SUMIFS(INDIRECT("EB[" &amp; BJ$12 &amp; "]"),EB[indic_nrg],$A74,EB[Nositel],$B75,EB[Výběr],1,EB[unit],"TJ"),INDEX($BO75:$DW75,,BJ$4),BJ$9/(INDEX(Roky_výhled,,BJ$8)-Last_Bil)*(INDEX($BO75:$DW75,,BJ$8)-INDEX($D75:$BL75,,$E$1))+INDEX($D75:$BL75,,$E$1),BJ$9/(INDEX(Roky_výhled,,BJ$8)-INDEX(Roky_výhled,,BJ$8-1))*(INDEX($BO75:$DW75,,BJ$8)-INDEX($BO75:$DW75,,BJ$8-1))+INDEX($BO75:$DW75,,BJ$8-1))</f>
        <v>0</v>
      </c>
      <c r="BK75" s="173">
        <f ca="1">CHOOSE(BK$6,SUMIFS(INDIRECT("EB[" &amp; BK$12 &amp; "]"),EB[indic_nrg],$A74,EB[Nositel],$B75,EB[Výběr],1,EB[unit],"TJ"),INDEX($BO75:$DW75,,BK$4),BK$9/(INDEX(Roky_výhled,,BK$8)-Last_Bil)*(INDEX($BO75:$DW75,,BK$8)-INDEX($D75:$BL75,,$E$1))+INDEX($D75:$BL75,,$E$1),BK$9/(INDEX(Roky_výhled,,BK$8)-INDEX(Roky_výhled,,BK$8-1))*(INDEX($BO75:$DW75,,BK$8)-INDEX($BO75:$DW75,,BK$8-1))+INDEX($BO75:$DW75,,BK$8-1))</f>
        <v>0</v>
      </c>
      <c r="BL75" s="174">
        <f ca="1">CHOOSE(BL$6,SUMIFS(INDIRECT("EB[" &amp; BL$12 &amp; "]"),EB[indic_nrg],$A74,EB[Nositel],$B75,EB[Výběr],1,EB[unit],"TJ"),INDEX($BO75:$DW75,,BL$4),BL$9/(INDEX(Roky_výhled,,BL$8)-Last_Bil)*(INDEX($BO75:$DW75,,BL$8)-INDEX($D75:$BL75,,$E$1))+INDEX($D75:$BL75,,$E$1),BL$9/(INDEX(Roky_výhled,,BL$8)-INDEX(Roky_výhled,,BL$8-1))*(INDEX($BO75:$DW75,,BL$8)-INDEX($BO75:$DW75,,BL$8-1))+INDEX($BO75:$DW75,,BL$8-1))</f>
        <v>0</v>
      </c>
      <c r="BM75"/>
      <c r="BN75" s="221" t="str">
        <f t="shared" si="214"/>
        <v>Letecký benzín</v>
      </c>
      <c r="BO75" s="285">
        <v>0</v>
      </c>
      <c r="BP75" s="286">
        <v>0</v>
      </c>
      <c r="BQ75" s="286">
        <v>0</v>
      </c>
      <c r="BR75" s="286">
        <v>0</v>
      </c>
      <c r="BS75" s="286">
        <v>0</v>
      </c>
      <c r="BT75" s="286">
        <v>0</v>
      </c>
      <c r="BU75" s="286">
        <v>0</v>
      </c>
      <c r="BV75" s="286">
        <v>0</v>
      </c>
      <c r="BW75" s="286">
        <v>0</v>
      </c>
      <c r="BX75" s="286">
        <v>0</v>
      </c>
      <c r="BY75" s="287">
        <v>0</v>
      </c>
      <c r="BZ75" s="281"/>
      <c r="CA75" s="281"/>
      <c r="CB75" s="281"/>
      <c r="CC75" s="281"/>
      <c r="CD75" s="281"/>
      <c r="CE75" s="281"/>
      <c r="CF75" s="281"/>
      <c r="CG75" s="281"/>
      <c r="CH75" s="281"/>
      <c r="CI75" s="281"/>
      <c r="CJ75" s="281"/>
      <c r="CK75" s="281"/>
      <c r="CL75" s="281"/>
      <c r="CM75" s="281"/>
      <c r="CN75" s="281"/>
      <c r="CO75" s="281"/>
      <c r="CP75" s="281"/>
      <c r="CQ75" s="281"/>
      <c r="CR75" s="281"/>
      <c r="CS75" s="281"/>
      <c r="CT75" s="281"/>
      <c r="CU75" s="281"/>
      <c r="CV75" s="281"/>
      <c r="CW75" s="281"/>
      <c r="CX75" s="281"/>
      <c r="CY75" s="281"/>
      <c r="CZ75" s="281"/>
      <c r="DA75" s="281"/>
      <c r="DB75" s="281"/>
      <c r="DC75" s="281"/>
      <c r="DD75" s="281"/>
      <c r="DE75" s="281"/>
      <c r="DF75" s="281"/>
      <c r="DG75" s="281"/>
      <c r="DH75" s="281"/>
      <c r="DI75" s="281"/>
      <c r="DJ75" s="281"/>
      <c r="DK75" s="281"/>
      <c r="DL75" s="281"/>
      <c r="DM75" s="281"/>
      <c r="DN75" s="281"/>
      <c r="DO75" s="281"/>
      <c r="DP75" s="281"/>
      <c r="DQ75" s="281"/>
      <c r="DR75" s="281"/>
      <c r="DS75" s="281"/>
      <c r="DT75" s="281"/>
      <c r="DU75" s="281"/>
      <c r="DV75" s="281"/>
      <c r="DW75" s="281"/>
    </row>
    <row r="76" spans="1:127" s="196" customFormat="1" x14ac:dyDescent="0.25">
      <c r="A76" s="196" t="str">
        <f t="shared" si="215"/>
        <v>B_101800</v>
      </c>
      <c r="B76" t="s">
        <v>2962</v>
      </c>
      <c r="C76" s="179" t="str">
        <f t="shared" si="213"/>
        <v>Benzín</v>
      </c>
      <c r="D76" s="215">
        <f ca="1">CHOOSE(D$6,SUMIFS(INDIRECT("EB[" &amp; D$12 &amp; "]"),EB[indic_nrg],$A75,EB[Nositel],$B76,EB[Výběr],1,EB[unit],"TJ"),INDEX($BO76:$DW76,,D$4),D$9/(INDEX(Roky_výhled,,D$8)-Last_Bil)*(INDEX($BO76:$DW76,,D$8)-INDEX($D76:$BL76,,$E$1))+INDEX($D76:$BL76,,$E$1),D$9/(INDEX(Roky_výhled,,D$8)-INDEX(Roky_výhled,,D$8-1))*(INDEX($BO76:$DW76,,D$8)-INDEX($BO76:$DW76,,D$8-1))+INDEX($BO76:$DW76,,D$8-1))</f>
        <v>0</v>
      </c>
      <c r="E76" s="173">
        <f ca="1">CHOOSE(E$6,SUMIFS(INDIRECT("EB[" &amp; E$12 &amp; "]"),EB[indic_nrg],$A75,EB[Nositel],$B76,EB[Výběr],1,EB[unit],"TJ"),INDEX($BO76:$DW76,,E$4),E$9/(INDEX(Roky_výhled,,E$8)-Last_Bil)*(INDEX($BO76:$DW76,,E$8)-INDEX($D76:$BL76,,$E$1))+INDEX($D76:$BL76,,$E$1),E$9/(INDEX(Roky_výhled,,E$8)-INDEX(Roky_výhled,,E$8-1))*(INDEX($BO76:$DW76,,E$8)-INDEX($BO76:$DW76,,E$8-1))+INDEX($BO76:$DW76,,E$8-1))</f>
        <v>0</v>
      </c>
      <c r="F76" s="173">
        <f ca="1">CHOOSE(F$6,SUMIFS(INDIRECT("EB[" &amp; F$12 &amp; "]"),EB[indic_nrg],$A75,EB[Nositel],$B76,EB[Výběr],1,EB[unit],"TJ"),INDEX($BO76:$DW76,,F$4),F$9/(INDEX(Roky_výhled,,F$8)-Last_Bil)*(INDEX($BO76:$DW76,,F$8)-INDEX($D76:$BL76,,$E$1))+INDEX($D76:$BL76,,$E$1),F$9/(INDEX(Roky_výhled,,F$8)-INDEX(Roky_výhled,,F$8-1))*(INDEX($BO76:$DW76,,F$8)-INDEX($BO76:$DW76,,F$8-1))+INDEX($BO76:$DW76,,F$8-1))</f>
        <v>0</v>
      </c>
      <c r="G76" s="173">
        <f ca="1">CHOOSE(G$6,SUMIFS(INDIRECT("EB[" &amp; G$12 &amp; "]"),EB[indic_nrg],$A75,EB[Nositel],$B76,EB[Výběr],1,EB[unit],"TJ"),INDEX($BO76:$DW76,,G$4),G$9/(INDEX(Roky_výhled,,G$8)-Last_Bil)*(INDEX($BO76:$DW76,,G$8)-INDEX($D76:$BL76,,$E$1))+INDEX($D76:$BL76,,$E$1),G$9/(INDEX(Roky_výhled,,G$8)-INDEX(Roky_výhled,,G$8-1))*(INDEX($BO76:$DW76,,G$8)-INDEX($BO76:$DW76,,G$8-1))+INDEX($BO76:$DW76,,G$8-1))</f>
        <v>0</v>
      </c>
      <c r="H76" s="173">
        <f ca="1">CHOOSE(H$6,SUMIFS(INDIRECT("EB[" &amp; H$12 &amp; "]"),EB[indic_nrg],$A75,EB[Nositel],$B76,EB[Výběr],1,EB[unit],"TJ"),INDEX($BO76:$DW76,,H$4),H$9/(INDEX(Roky_výhled,,H$8)-Last_Bil)*(INDEX($BO76:$DW76,,H$8)-INDEX($D76:$BL76,,$E$1))+INDEX($D76:$BL76,,$E$1),H$9/(INDEX(Roky_výhled,,H$8)-INDEX(Roky_výhled,,H$8-1))*(INDEX($BO76:$DW76,,H$8)-INDEX($BO76:$DW76,,H$8-1))+INDEX($BO76:$DW76,,H$8-1))</f>
        <v>0</v>
      </c>
      <c r="I76" s="173">
        <f ca="1">CHOOSE(I$6,SUMIFS(INDIRECT("EB[" &amp; I$12 &amp; "]"),EB[indic_nrg],$A75,EB[Nositel],$B76,EB[Výběr],1,EB[unit],"TJ"),INDEX($BO76:$DW76,,I$4),I$9/(INDEX(Roky_výhled,,I$8)-Last_Bil)*(INDEX($BO76:$DW76,,I$8)-INDEX($D76:$BL76,,$E$1))+INDEX($D76:$BL76,,$E$1),I$9/(INDEX(Roky_výhled,,I$8)-INDEX(Roky_výhled,,I$8-1))*(INDEX($BO76:$DW76,,I$8)-INDEX($BO76:$DW76,,I$8-1))+INDEX($BO76:$DW76,,I$8-1))</f>
        <v>0</v>
      </c>
      <c r="J76" s="173">
        <f ca="1">CHOOSE(J$6,SUMIFS(INDIRECT("EB[" &amp; J$12 &amp; "]"),EB[indic_nrg],$A75,EB[Nositel],$B76,EB[Výběr],1,EB[unit],"TJ"),INDEX($BO76:$DW76,,J$4),J$9/(INDEX(Roky_výhled,,J$8)-Last_Bil)*(INDEX($BO76:$DW76,,J$8)-INDEX($D76:$BL76,,$E$1))+INDEX($D76:$BL76,,$E$1),J$9/(INDEX(Roky_výhled,,J$8)-INDEX(Roky_výhled,,J$8-1))*(INDEX($BO76:$DW76,,J$8)-INDEX($BO76:$DW76,,J$8-1))+INDEX($BO76:$DW76,,J$8-1))</f>
        <v>0</v>
      </c>
      <c r="K76" s="173">
        <f ca="1">CHOOSE(K$6,SUMIFS(INDIRECT("EB[" &amp; K$12 &amp; "]"),EB[indic_nrg],$A75,EB[Nositel],$B76,EB[Výběr],1,EB[unit],"TJ"),INDEX($BO76:$DW76,,K$4),K$9/(INDEX(Roky_výhled,,K$8)-Last_Bil)*(INDEX($BO76:$DW76,,K$8)-INDEX($D76:$BL76,,$E$1))+INDEX($D76:$BL76,,$E$1),K$9/(INDEX(Roky_výhled,,K$8)-INDEX(Roky_výhled,,K$8-1))*(INDEX($BO76:$DW76,,K$8)-INDEX($BO76:$DW76,,K$8-1))+INDEX($BO76:$DW76,,K$8-1))</f>
        <v>0</v>
      </c>
      <c r="L76" s="173">
        <f ca="1">CHOOSE(L$6,SUMIFS(INDIRECT("EB[" &amp; L$12 &amp; "]"),EB[indic_nrg],$A75,EB[Nositel],$B76,EB[Výběr],1,EB[unit],"TJ"),INDEX($BO76:$DW76,,L$4),L$9/(INDEX(Roky_výhled,,L$8)-Last_Bil)*(INDEX($BO76:$DW76,,L$8)-INDEX($D76:$BL76,,$E$1))+INDEX($D76:$BL76,,$E$1),L$9/(INDEX(Roky_výhled,,L$8)-INDEX(Roky_výhled,,L$8-1))*(INDEX($BO76:$DW76,,L$8)-INDEX($BO76:$DW76,,L$8-1))+INDEX($BO76:$DW76,,L$8-1))</f>
        <v>0</v>
      </c>
      <c r="M76" s="173">
        <f ca="1">CHOOSE(M$6,SUMIFS(INDIRECT("EB[" &amp; M$12 &amp; "]"),EB[indic_nrg],$A75,EB[Nositel],$B76,EB[Výběr],1,EB[unit],"TJ"),INDEX($BO76:$DW76,,M$4),M$9/(INDEX(Roky_výhled,,M$8)-Last_Bil)*(INDEX($BO76:$DW76,,M$8)-INDEX($D76:$BL76,,$E$1))+INDEX($D76:$BL76,,$E$1),M$9/(INDEX(Roky_výhled,,M$8)-INDEX(Roky_výhled,,M$8-1))*(INDEX($BO76:$DW76,,M$8)-INDEX($BO76:$DW76,,M$8-1))+INDEX($BO76:$DW76,,M$8-1))</f>
        <v>0</v>
      </c>
      <c r="N76" s="173">
        <f ca="1">CHOOSE(N$6,SUMIFS(INDIRECT("EB[" &amp; N$12 &amp; "]"),EB[indic_nrg],$A75,EB[Nositel],$B76,EB[Výběr],1,EB[unit],"TJ"),INDEX($BO76:$DW76,,N$4),N$9/(INDEX(Roky_výhled,,N$8)-Last_Bil)*(INDEX($BO76:$DW76,,N$8)-INDEX($D76:$BL76,,$E$1))+INDEX($D76:$BL76,,$E$1),N$9/(INDEX(Roky_výhled,,N$8)-INDEX(Roky_výhled,,N$8-1))*(INDEX($BO76:$DW76,,N$8)-INDEX($BO76:$DW76,,N$8-1))+INDEX($BO76:$DW76,,N$8-1))</f>
        <v>0</v>
      </c>
      <c r="O76" s="173">
        <f ca="1">CHOOSE(O$6,SUMIFS(INDIRECT("EB[" &amp; O$12 &amp; "]"),EB[indic_nrg],$A75,EB[Nositel],$B76,EB[Výběr],1,EB[unit],"TJ"),INDEX($BO76:$DW76,,O$4),O$9/(INDEX(Roky_výhled,,O$8)-Last_Bil)*(INDEX($BO76:$DW76,,O$8)-INDEX($D76:$BL76,,$E$1))+INDEX($D76:$BL76,,$E$1),O$9/(INDEX(Roky_výhled,,O$8)-INDEX(Roky_výhled,,O$8-1))*(INDEX($BO76:$DW76,,O$8)-INDEX($BO76:$DW76,,O$8-1))+INDEX($BO76:$DW76,,O$8-1))</f>
        <v>0</v>
      </c>
      <c r="P76" s="173">
        <f ca="1">CHOOSE(P$6,SUMIFS(INDIRECT("EB[" &amp; P$12 &amp; "]"),EB[indic_nrg],$A75,EB[Nositel],$B76,EB[Výběr],1,EB[unit],"TJ"),INDEX($BO76:$DW76,,P$4),P$9/(INDEX(Roky_výhled,,P$8)-Last_Bil)*(INDEX($BO76:$DW76,,P$8)-INDEX($D76:$BL76,,$E$1))+INDEX($D76:$BL76,,$E$1),P$9/(INDEX(Roky_výhled,,P$8)-INDEX(Roky_výhled,,P$8-1))*(INDEX($BO76:$DW76,,P$8)-INDEX($BO76:$DW76,,P$8-1))+INDEX($BO76:$DW76,,P$8-1))</f>
        <v>0</v>
      </c>
      <c r="Q76" s="173">
        <f ca="1">CHOOSE(Q$6,SUMIFS(INDIRECT("EB[" &amp; Q$12 &amp; "]"),EB[indic_nrg],$A75,EB[Nositel],$B76,EB[Výběr],1,EB[unit],"TJ"),INDEX($BO76:$DW76,,Q$4),Q$9/(INDEX(Roky_výhled,,Q$8)-Last_Bil)*(INDEX($BO76:$DW76,,Q$8)-INDEX($D76:$BL76,,$E$1))+INDEX($D76:$BL76,,$E$1),Q$9/(INDEX(Roky_výhled,,Q$8)-INDEX(Roky_výhled,,Q$8-1))*(INDEX($BO76:$DW76,,Q$8)-INDEX($BO76:$DW76,,Q$8-1))+INDEX($BO76:$DW76,,Q$8-1))</f>
        <v>0</v>
      </c>
      <c r="R76" s="173">
        <f ca="1">CHOOSE(R$6,SUMIFS(INDIRECT("EB[" &amp; R$12 &amp; "]"),EB[indic_nrg],$A75,EB[Nositel],$B76,EB[Výběr],1,EB[unit],"TJ"),INDEX($BO76:$DW76,,R$4),R$9/(INDEX(Roky_výhled,,R$8)-Last_Bil)*(INDEX($BO76:$DW76,,R$8)-INDEX($D76:$BL76,,$E$1))+INDEX($D76:$BL76,,$E$1),R$9/(INDEX(Roky_výhled,,R$8)-INDEX(Roky_výhled,,R$8-1))*(INDEX($BO76:$DW76,,R$8)-INDEX($BO76:$DW76,,R$8-1))+INDEX($BO76:$DW76,,R$8-1))</f>
        <v>0</v>
      </c>
      <c r="S76" s="173">
        <f ca="1">CHOOSE(S$6,SUMIFS(INDIRECT("EB[" &amp; S$12 &amp; "]"),EB[indic_nrg],$A75,EB[Nositel],$B76,EB[Výběr],1,EB[unit],"TJ"),INDEX($BO76:$DW76,,S$4),S$9/(INDEX(Roky_výhled,,S$8)-Last_Bil)*(INDEX($BO76:$DW76,,S$8)-INDEX($D76:$BL76,,$E$1))+INDEX($D76:$BL76,,$E$1),S$9/(INDEX(Roky_výhled,,S$8)-INDEX(Roky_výhled,,S$8-1))*(INDEX($BO76:$DW76,,S$8)-INDEX($BO76:$DW76,,S$8-1))+INDEX($BO76:$DW76,,S$8-1))</f>
        <v>0</v>
      </c>
      <c r="T76" s="173">
        <f ca="1">CHOOSE(T$6,SUMIFS(INDIRECT("EB[" &amp; T$12 &amp; "]"),EB[indic_nrg],$A75,EB[Nositel],$B76,EB[Výběr],1,EB[unit],"TJ"),INDEX($BO76:$DW76,,T$4),T$9/(INDEX(Roky_výhled,,T$8)-Last_Bil)*(INDEX($BO76:$DW76,,T$8)-INDEX($D76:$BL76,,$E$1))+INDEX($D76:$BL76,,$E$1),T$9/(INDEX(Roky_výhled,,T$8)-INDEX(Roky_výhled,,T$8-1))*(INDEX($BO76:$DW76,,T$8)-INDEX($BO76:$DW76,,T$8-1))+INDEX($BO76:$DW76,,T$8-1))</f>
        <v>0</v>
      </c>
      <c r="U76" s="173">
        <f ca="1">CHOOSE(U$6,SUMIFS(INDIRECT("EB[" &amp; U$12 &amp; "]"),EB[indic_nrg],$A75,EB[Nositel],$B76,EB[Výběr],1,EB[unit],"TJ"),INDEX($BO76:$DW76,,U$4),U$9/(INDEX(Roky_výhled,,U$8)-Last_Bil)*(INDEX($BO76:$DW76,,U$8)-INDEX($D76:$BL76,,$E$1))+INDEX($D76:$BL76,,$E$1),U$9/(INDEX(Roky_výhled,,U$8)-INDEX(Roky_výhled,,U$8-1))*(INDEX($BO76:$DW76,,U$8)-INDEX($BO76:$DW76,,U$8-1))+INDEX($BO76:$DW76,,U$8-1))</f>
        <v>0</v>
      </c>
      <c r="V76" s="173">
        <f ca="1">CHOOSE(V$6,SUMIFS(INDIRECT("EB[" &amp; V$12 &amp; "]"),EB[indic_nrg],$A75,EB[Nositel],$B76,EB[Výběr],1,EB[unit],"TJ"),INDEX($BO76:$DW76,,V$4),V$9/(INDEX(Roky_výhled,,V$8)-Last_Bil)*(INDEX($BO76:$DW76,,V$8)-INDEX($D76:$BL76,,$E$1))+INDEX($D76:$BL76,,$E$1),V$9/(INDEX(Roky_výhled,,V$8)-INDEX(Roky_výhled,,V$8-1))*(INDEX($BO76:$DW76,,V$8)-INDEX($BO76:$DW76,,V$8-1))+INDEX($BO76:$DW76,,V$8-1))</f>
        <v>0</v>
      </c>
      <c r="W76" s="173">
        <f ca="1">CHOOSE(W$6,SUMIFS(INDIRECT("EB[" &amp; W$12 &amp; "]"),EB[indic_nrg],$A75,EB[Nositel],$B76,EB[Výběr],1,EB[unit],"TJ"),INDEX($BO76:$DW76,,W$4),W$9/(INDEX(Roky_výhled,,W$8)-Last_Bil)*(INDEX($BO76:$DW76,,W$8)-INDEX($D76:$BL76,,$E$1))+INDEX($D76:$BL76,,$E$1),W$9/(INDEX(Roky_výhled,,W$8)-INDEX(Roky_výhled,,W$8-1))*(INDEX($BO76:$DW76,,W$8)-INDEX($BO76:$DW76,,W$8-1))+INDEX($BO76:$DW76,,W$8-1))</f>
        <v>0</v>
      </c>
      <c r="X76" s="173">
        <f ca="1">CHOOSE(X$6,SUMIFS(INDIRECT("EB[" &amp; X$12 &amp; "]"),EB[indic_nrg],$A75,EB[Nositel],$B76,EB[Výběr],1,EB[unit],"TJ"),INDEX($BO76:$DW76,,X$4),X$9/(INDEX(Roky_výhled,,X$8)-Last_Bil)*(INDEX($BO76:$DW76,,X$8)-INDEX($D76:$BL76,,$E$1))+INDEX($D76:$BL76,,$E$1),X$9/(INDEX(Roky_výhled,,X$8)-INDEX(Roky_výhled,,X$8-1))*(INDEX($BO76:$DW76,,X$8)-INDEX($BO76:$DW76,,X$8-1))+INDEX($BO76:$DW76,,X$8-1))</f>
        <v>0</v>
      </c>
      <c r="Y76" s="173">
        <f ca="1">CHOOSE(Y$6,SUMIFS(INDIRECT("EB[" &amp; Y$12 &amp; "]"),EB[indic_nrg],$A75,EB[Nositel],$B76,EB[Výběr],1,EB[unit],"TJ"),INDEX($BO76:$DW76,,Y$4),Y$9/(INDEX(Roky_výhled,,Y$8)-Last_Bil)*(INDEX($BO76:$DW76,,Y$8)-INDEX($D76:$BL76,,$E$1))+INDEX($D76:$BL76,,$E$1),Y$9/(INDEX(Roky_výhled,,Y$8)-INDEX(Roky_výhled,,Y$8-1))*(INDEX($BO76:$DW76,,Y$8)-INDEX($BO76:$DW76,,Y$8-1))+INDEX($BO76:$DW76,,Y$8-1))</f>
        <v>0</v>
      </c>
      <c r="Z76" s="173">
        <f ca="1">CHOOSE(Z$6,SUMIFS(INDIRECT("EB[" &amp; Z$12 &amp; "]"),EB[indic_nrg],$A75,EB[Nositel],$B76,EB[Výběr],1,EB[unit],"TJ"),INDEX($BO76:$DW76,,Z$4),Z$9/(INDEX(Roky_výhled,,Z$8)-Last_Bil)*(INDEX($BO76:$DW76,,Z$8)-INDEX($D76:$BL76,,$E$1))+INDEX($D76:$BL76,,$E$1),Z$9/(INDEX(Roky_výhled,,Z$8)-INDEX(Roky_výhled,,Z$8-1))*(INDEX($BO76:$DW76,,Z$8)-INDEX($BO76:$DW76,,Z$8-1))+INDEX($BO76:$DW76,,Z$8-1))</f>
        <v>0</v>
      </c>
      <c r="AA76" s="173">
        <f ca="1">CHOOSE(AA$6,SUMIFS(INDIRECT("EB[" &amp; AA$12 &amp; "]"),EB[indic_nrg],$A75,EB[Nositel],$B76,EB[Výběr],1,EB[unit],"TJ"),INDEX($BO76:$DW76,,AA$4),AA$9/(INDEX(Roky_výhled,,AA$8)-Last_Bil)*(INDEX($BO76:$DW76,,AA$8)-INDEX($D76:$BL76,,$E$1))+INDEX($D76:$BL76,,$E$1),AA$9/(INDEX(Roky_výhled,,AA$8)-INDEX(Roky_výhled,,AA$8-1))*(INDEX($BO76:$DW76,,AA$8)-INDEX($BO76:$DW76,,AA$8-1))+INDEX($BO76:$DW76,,AA$8-1))</f>
        <v>0</v>
      </c>
      <c r="AB76" s="173">
        <f ca="1">CHOOSE(AB$6,SUMIFS(INDIRECT("EB[" &amp; AB$12 &amp; "]"),EB[indic_nrg],$A75,EB[Nositel],$B76,EB[Výběr],1,EB[unit],"TJ"),INDEX($BO76:$DW76,,AB$4),AB$9/(INDEX(Roky_výhled,,AB$8)-Last_Bil)*(INDEX($BO76:$DW76,,AB$8)-INDEX($D76:$BL76,,$E$1))+INDEX($D76:$BL76,,$E$1),AB$9/(INDEX(Roky_výhled,,AB$8)-INDEX(Roky_výhled,,AB$8-1))*(INDEX($BO76:$DW76,,AB$8)-INDEX($BO76:$DW76,,AB$8-1))+INDEX($BO76:$DW76,,AB$8-1))</f>
        <v>0</v>
      </c>
      <c r="AC76" s="173">
        <f ca="1">CHOOSE(AC$6,SUMIFS(INDIRECT("EB[" &amp; AC$12 &amp; "]"),EB[indic_nrg],$A75,EB[Nositel],$B76,EB[Výběr],1,EB[unit],"TJ"),INDEX($BO76:$DW76,,AC$4),AC$9/(INDEX(Roky_výhled,,AC$8)-Last_Bil)*(INDEX($BO76:$DW76,,AC$8)-INDEX($D76:$BL76,,$E$1))+INDEX($D76:$BL76,,$E$1),AC$9/(INDEX(Roky_výhled,,AC$8)-INDEX(Roky_výhled,,AC$8-1))*(INDEX($BO76:$DW76,,AC$8)-INDEX($BO76:$DW76,,AC$8-1))+INDEX($BO76:$DW76,,AC$8-1))</f>
        <v>0</v>
      </c>
      <c r="AD76" s="173">
        <f ca="1">CHOOSE(AD$6,SUMIFS(INDIRECT("EB[" &amp; AD$12 &amp; "]"),EB[indic_nrg],$A75,EB[Nositel],$B76,EB[Výběr],1,EB[unit],"TJ"),INDEX($BO76:$DW76,,AD$4),AD$9/(INDEX(Roky_výhled,,AD$8)-Last_Bil)*(INDEX($BO76:$DW76,,AD$8)-INDEX($D76:$BL76,,$E$1))+INDEX($D76:$BL76,,$E$1),AD$9/(INDEX(Roky_výhled,,AD$8)-INDEX(Roky_výhled,,AD$8-1))*(INDEX($BO76:$DW76,,AD$8)-INDEX($BO76:$DW76,,AD$8-1))+INDEX($BO76:$DW76,,AD$8-1))</f>
        <v>0</v>
      </c>
      <c r="AE76" s="173">
        <f ca="1">CHOOSE(AE$6,SUMIFS(INDIRECT("EB[" &amp; AE$12 &amp; "]"),EB[indic_nrg],$A75,EB[Nositel],$B76,EB[Výběr],1,EB[unit],"TJ"),INDEX($BO76:$DW76,,AE$4),AE$9/(INDEX(Roky_výhled,,AE$8)-Last_Bil)*(INDEX($BO76:$DW76,,AE$8)-INDEX($D76:$BL76,,$E$1))+INDEX($D76:$BL76,,$E$1),AE$9/(INDEX(Roky_výhled,,AE$8)-INDEX(Roky_výhled,,AE$8-1))*(INDEX($BO76:$DW76,,AE$8)-INDEX($BO76:$DW76,,AE$8-1))+INDEX($BO76:$DW76,,AE$8-1))</f>
        <v>0</v>
      </c>
      <c r="AF76" s="173">
        <f ca="1">CHOOSE(AF$6,SUMIFS(INDIRECT("EB[" &amp; AF$12 &amp; "]"),EB[indic_nrg],$A75,EB[Nositel],$B76,EB[Výběr],1,EB[unit],"TJ"),INDEX($BO76:$DW76,,AF$4),AF$9/(INDEX(Roky_výhled,,AF$8)-Last_Bil)*(INDEX($BO76:$DW76,,AF$8)-INDEX($D76:$BL76,,$E$1))+INDEX($D76:$BL76,,$E$1),AF$9/(INDEX(Roky_výhled,,AF$8)-INDEX(Roky_výhled,,AF$8-1))*(INDEX($BO76:$DW76,,AF$8)-INDEX($BO76:$DW76,,AF$8-1))+INDEX($BO76:$DW76,,AF$8-1))</f>
        <v>0</v>
      </c>
      <c r="AG76" s="173">
        <f ca="1">CHOOSE(AG$6,SUMIFS(INDIRECT("EB[" &amp; AG$12 &amp; "]"),EB[indic_nrg],$A75,EB[Nositel],$B76,EB[Výběr],1,EB[unit],"TJ"),INDEX($BO76:$DW76,,AG$4),AG$9/(INDEX(Roky_výhled,,AG$8)-Last_Bil)*(INDEX($BO76:$DW76,,AG$8)-INDEX($D76:$BL76,,$E$1))+INDEX($D76:$BL76,,$E$1),AG$9/(INDEX(Roky_výhled,,AG$8)-INDEX(Roky_výhled,,AG$8-1))*(INDEX($BO76:$DW76,,AG$8)-INDEX($BO76:$DW76,,AG$8-1))+INDEX($BO76:$DW76,,AG$8-1))</f>
        <v>0</v>
      </c>
      <c r="AH76" s="173">
        <f ca="1">CHOOSE(AH$6,SUMIFS(INDIRECT("EB[" &amp; AH$12 &amp; "]"),EB[indic_nrg],$A75,EB[Nositel],$B76,EB[Výběr],1,EB[unit],"TJ"),INDEX($BO76:$DW76,,AH$4),AH$9/(INDEX(Roky_výhled,,AH$8)-Last_Bil)*(INDEX($BO76:$DW76,,AH$8)-INDEX($D76:$BL76,,$E$1))+INDEX($D76:$BL76,,$E$1),AH$9/(INDEX(Roky_výhled,,AH$8)-INDEX(Roky_výhled,,AH$8-1))*(INDEX($BO76:$DW76,,AH$8)-INDEX($BO76:$DW76,,AH$8-1))+INDEX($BO76:$DW76,,AH$8-1))</f>
        <v>0</v>
      </c>
      <c r="AI76" s="173">
        <f ca="1">CHOOSE(AI$6,SUMIFS(INDIRECT("EB[" &amp; AI$12 &amp; "]"),EB[indic_nrg],$A75,EB[Nositel],$B76,EB[Výběr],1,EB[unit],"TJ"),INDEX($BO76:$DW76,,AI$4),AI$9/(INDEX(Roky_výhled,,AI$8)-Last_Bil)*(INDEX($BO76:$DW76,,AI$8)-INDEX($D76:$BL76,,$E$1))+INDEX($D76:$BL76,,$E$1),AI$9/(INDEX(Roky_výhled,,AI$8)-INDEX(Roky_výhled,,AI$8-1))*(INDEX($BO76:$DW76,,AI$8)-INDEX($BO76:$DW76,,AI$8-1))+INDEX($BO76:$DW76,,AI$8-1))</f>
        <v>0</v>
      </c>
      <c r="AJ76" s="173">
        <f ca="1">CHOOSE(AJ$6,SUMIFS(INDIRECT("EB[" &amp; AJ$12 &amp; "]"),EB[indic_nrg],$A75,EB[Nositel],$B76,EB[Výběr],1,EB[unit],"TJ"),INDEX($BO76:$DW76,,AJ$4),AJ$9/(INDEX(Roky_výhled,,AJ$8)-Last_Bil)*(INDEX($BO76:$DW76,,AJ$8)-INDEX($D76:$BL76,,$E$1))+INDEX($D76:$BL76,,$E$1),AJ$9/(INDEX(Roky_výhled,,AJ$8)-INDEX(Roky_výhled,,AJ$8-1))*(INDEX($BO76:$DW76,,AJ$8)-INDEX($BO76:$DW76,,AJ$8-1))+INDEX($BO76:$DW76,,AJ$8-1))</f>
        <v>0</v>
      </c>
      <c r="AK76" s="173">
        <f ca="1">CHOOSE(AK$6,SUMIFS(INDIRECT("EB[" &amp; AK$12 &amp; "]"),EB[indic_nrg],$A75,EB[Nositel],$B76,EB[Výběr],1,EB[unit],"TJ"),INDEX($BO76:$DW76,,AK$4),AK$9/(INDEX(Roky_výhled,,AK$8)-Last_Bil)*(INDEX($BO76:$DW76,,AK$8)-INDEX($D76:$BL76,,$E$1))+INDEX($D76:$BL76,,$E$1),AK$9/(INDEX(Roky_výhled,,AK$8)-INDEX(Roky_výhled,,AK$8-1))*(INDEX($BO76:$DW76,,AK$8)-INDEX($BO76:$DW76,,AK$8-1))+INDEX($BO76:$DW76,,AK$8-1))</f>
        <v>0</v>
      </c>
      <c r="AL76" s="173">
        <f ca="1">CHOOSE(AL$6,SUMIFS(INDIRECT("EB[" &amp; AL$12 &amp; "]"),EB[indic_nrg],$A75,EB[Nositel],$B76,EB[Výběr],1,EB[unit],"TJ"),INDEX($BO76:$DW76,,AL$4),AL$9/(INDEX(Roky_výhled,,AL$8)-Last_Bil)*(INDEX($BO76:$DW76,,AL$8)-INDEX($D76:$BL76,,$E$1))+INDEX($D76:$BL76,,$E$1),AL$9/(INDEX(Roky_výhled,,AL$8)-INDEX(Roky_výhled,,AL$8-1))*(INDEX($BO76:$DW76,,AL$8)-INDEX($BO76:$DW76,,AL$8-1))+INDEX($BO76:$DW76,,AL$8-1))</f>
        <v>0</v>
      </c>
      <c r="AM76" s="173">
        <f ca="1">CHOOSE(AM$6,SUMIFS(INDIRECT("EB[" &amp; AM$12 &amp; "]"),EB[indic_nrg],$A75,EB[Nositel],$B76,EB[Výběr],1,EB[unit],"TJ"),INDEX($BO76:$DW76,,AM$4),AM$9/(INDEX(Roky_výhled,,AM$8)-Last_Bil)*(INDEX($BO76:$DW76,,AM$8)-INDEX($D76:$BL76,,$E$1))+INDEX($D76:$BL76,,$E$1),AM$9/(INDEX(Roky_výhled,,AM$8)-INDEX(Roky_výhled,,AM$8-1))*(INDEX($BO76:$DW76,,AM$8)-INDEX($BO76:$DW76,,AM$8-1))+INDEX($BO76:$DW76,,AM$8-1))</f>
        <v>0</v>
      </c>
      <c r="AN76" s="173">
        <f ca="1">CHOOSE(AN$6,SUMIFS(INDIRECT("EB[" &amp; AN$12 &amp; "]"),EB[indic_nrg],$A75,EB[Nositel],$B76,EB[Výběr],1,EB[unit],"TJ"),INDEX($BO76:$DW76,,AN$4),AN$9/(INDEX(Roky_výhled,,AN$8)-Last_Bil)*(INDEX($BO76:$DW76,,AN$8)-INDEX($D76:$BL76,,$E$1))+INDEX($D76:$BL76,,$E$1),AN$9/(INDEX(Roky_výhled,,AN$8)-INDEX(Roky_výhled,,AN$8-1))*(INDEX($BO76:$DW76,,AN$8)-INDEX($BO76:$DW76,,AN$8-1))+INDEX($BO76:$DW76,,AN$8-1))</f>
        <v>0</v>
      </c>
      <c r="AO76" s="173">
        <f ca="1">CHOOSE(AO$6,SUMIFS(INDIRECT("EB[" &amp; AO$12 &amp; "]"),EB[indic_nrg],$A75,EB[Nositel],$B76,EB[Výběr],1,EB[unit],"TJ"),INDEX($BO76:$DW76,,AO$4),AO$9/(INDEX(Roky_výhled,,AO$8)-Last_Bil)*(INDEX($BO76:$DW76,,AO$8)-INDEX($D76:$BL76,,$E$1))+INDEX($D76:$BL76,,$E$1),AO$9/(INDEX(Roky_výhled,,AO$8)-INDEX(Roky_výhled,,AO$8-1))*(INDEX($BO76:$DW76,,AO$8)-INDEX($BO76:$DW76,,AO$8-1))+INDEX($BO76:$DW76,,AO$8-1))</f>
        <v>0</v>
      </c>
      <c r="AP76" s="173">
        <f ca="1">CHOOSE(AP$6,SUMIFS(INDIRECT("EB[" &amp; AP$12 &amp; "]"),EB[indic_nrg],$A75,EB[Nositel],$B76,EB[Výběr],1,EB[unit],"TJ"),INDEX($BO76:$DW76,,AP$4),AP$9/(INDEX(Roky_výhled,,AP$8)-Last_Bil)*(INDEX($BO76:$DW76,,AP$8)-INDEX($D76:$BL76,,$E$1))+INDEX($D76:$BL76,,$E$1),AP$9/(INDEX(Roky_výhled,,AP$8)-INDEX(Roky_výhled,,AP$8-1))*(INDEX($BO76:$DW76,,AP$8)-INDEX($BO76:$DW76,,AP$8-1))+INDEX($BO76:$DW76,,AP$8-1))</f>
        <v>0</v>
      </c>
      <c r="AQ76" s="173">
        <f ca="1">CHOOSE(AQ$6,SUMIFS(INDIRECT("EB[" &amp; AQ$12 &amp; "]"),EB[indic_nrg],$A75,EB[Nositel],$B76,EB[Výběr],1,EB[unit],"TJ"),INDEX($BO76:$DW76,,AQ$4),AQ$9/(INDEX(Roky_výhled,,AQ$8)-Last_Bil)*(INDEX($BO76:$DW76,,AQ$8)-INDEX($D76:$BL76,,$E$1))+INDEX($D76:$BL76,,$E$1),AQ$9/(INDEX(Roky_výhled,,AQ$8)-INDEX(Roky_výhled,,AQ$8-1))*(INDEX($BO76:$DW76,,AQ$8)-INDEX($BO76:$DW76,,AQ$8-1))+INDEX($BO76:$DW76,,AQ$8-1))</f>
        <v>0</v>
      </c>
      <c r="AR76" s="173">
        <f ca="1">CHOOSE(AR$6,SUMIFS(INDIRECT("EB[" &amp; AR$12 &amp; "]"),EB[indic_nrg],$A75,EB[Nositel],$B76,EB[Výběr],1,EB[unit],"TJ"),INDEX($BO76:$DW76,,AR$4),AR$9/(INDEX(Roky_výhled,,AR$8)-Last_Bil)*(INDEX($BO76:$DW76,,AR$8)-INDEX($D76:$BL76,,$E$1))+INDEX($D76:$BL76,,$E$1),AR$9/(INDEX(Roky_výhled,,AR$8)-INDEX(Roky_výhled,,AR$8-1))*(INDEX($BO76:$DW76,,AR$8)-INDEX($BO76:$DW76,,AR$8-1))+INDEX($BO76:$DW76,,AR$8-1))</f>
        <v>0</v>
      </c>
      <c r="AS76" s="173">
        <f ca="1">CHOOSE(AS$6,SUMIFS(INDIRECT("EB[" &amp; AS$12 &amp; "]"),EB[indic_nrg],$A75,EB[Nositel],$B76,EB[Výběr],1,EB[unit],"TJ"),INDEX($BO76:$DW76,,AS$4),AS$9/(INDEX(Roky_výhled,,AS$8)-Last_Bil)*(INDEX($BO76:$DW76,,AS$8)-INDEX($D76:$BL76,,$E$1))+INDEX($D76:$BL76,,$E$1),AS$9/(INDEX(Roky_výhled,,AS$8)-INDEX(Roky_výhled,,AS$8-1))*(INDEX($BO76:$DW76,,AS$8)-INDEX($BO76:$DW76,,AS$8-1))+INDEX($BO76:$DW76,,AS$8-1))</f>
        <v>0</v>
      </c>
      <c r="AT76" s="173">
        <f ca="1">CHOOSE(AT$6,SUMIFS(INDIRECT("EB[" &amp; AT$12 &amp; "]"),EB[indic_nrg],$A75,EB[Nositel],$B76,EB[Výběr],1,EB[unit],"TJ"),INDEX($BO76:$DW76,,AT$4),AT$9/(INDEX(Roky_výhled,,AT$8)-Last_Bil)*(INDEX($BO76:$DW76,,AT$8)-INDEX($D76:$BL76,,$E$1))+INDEX($D76:$BL76,,$E$1),AT$9/(INDEX(Roky_výhled,,AT$8)-INDEX(Roky_výhled,,AT$8-1))*(INDEX($BO76:$DW76,,AT$8)-INDEX($BO76:$DW76,,AT$8-1))+INDEX($BO76:$DW76,,AT$8-1))</f>
        <v>0</v>
      </c>
      <c r="AU76" s="173">
        <f ca="1">CHOOSE(AU$6,SUMIFS(INDIRECT("EB[" &amp; AU$12 &amp; "]"),EB[indic_nrg],$A75,EB[Nositel],$B76,EB[Výběr],1,EB[unit],"TJ"),INDEX($BO76:$DW76,,AU$4),AU$9/(INDEX(Roky_výhled,,AU$8)-Last_Bil)*(INDEX($BO76:$DW76,,AU$8)-INDEX($D76:$BL76,,$E$1))+INDEX($D76:$BL76,,$E$1),AU$9/(INDEX(Roky_výhled,,AU$8)-INDEX(Roky_výhled,,AU$8-1))*(INDEX($BO76:$DW76,,AU$8)-INDEX($BO76:$DW76,,AU$8-1))+INDEX($BO76:$DW76,,AU$8-1))</f>
        <v>0</v>
      </c>
      <c r="AV76" s="173">
        <f ca="1">CHOOSE(AV$6,SUMIFS(INDIRECT("EB[" &amp; AV$12 &amp; "]"),EB[indic_nrg],$A75,EB[Nositel],$B76,EB[Výběr],1,EB[unit],"TJ"),INDEX($BO76:$DW76,,AV$4),AV$9/(INDEX(Roky_výhled,,AV$8)-Last_Bil)*(INDEX($BO76:$DW76,,AV$8)-INDEX($D76:$BL76,,$E$1))+INDEX($D76:$BL76,,$E$1),AV$9/(INDEX(Roky_výhled,,AV$8)-INDEX(Roky_výhled,,AV$8-1))*(INDEX($BO76:$DW76,,AV$8)-INDEX($BO76:$DW76,,AV$8-1))+INDEX($BO76:$DW76,,AV$8-1))</f>
        <v>0</v>
      </c>
      <c r="AW76" s="173">
        <f ca="1">CHOOSE(AW$6,SUMIFS(INDIRECT("EB[" &amp; AW$12 &amp; "]"),EB[indic_nrg],$A75,EB[Nositel],$B76,EB[Výběr],1,EB[unit],"TJ"),INDEX($BO76:$DW76,,AW$4),AW$9/(INDEX(Roky_výhled,,AW$8)-Last_Bil)*(INDEX($BO76:$DW76,,AW$8)-INDEX($D76:$BL76,,$E$1))+INDEX($D76:$BL76,,$E$1),AW$9/(INDEX(Roky_výhled,,AW$8)-INDEX(Roky_výhled,,AW$8-1))*(INDEX($BO76:$DW76,,AW$8)-INDEX($BO76:$DW76,,AW$8-1))+INDEX($BO76:$DW76,,AW$8-1))</f>
        <v>0</v>
      </c>
      <c r="AX76" s="173">
        <f ca="1">CHOOSE(AX$6,SUMIFS(INDIRECT("EB[" &amp; AX$12 &amp; "]"),EB[indic_nrg],$A75,EB[Nositel],$B76,EB[Výběr],1,EB[unit],"TJ"),INDEX($BO76:$DW76,,AX$4),AX$9/(INDEX(Roky_výhled,,AX$8)-Last_Bil)*(INDEX($BO76:$DW76,,AX$8)-INDEX($D76:$BL76,,$E$1))+INDEX($D76:$BL76,,$E$1),AX$9/(INDEX(Roky_výhled,,AX$8)-INDEX(Roky_výhled,,AX$8-1))*(INDEX($BO76:$DW76,,AX$8)-INDEX($BO76:$DW76,,AX$8-1))+INDEX($BO76:$DW76,,AX$8-1))</f>
        <v>0</v>
      </c>
      <c r="AY76" s="173">
        <f ca="1">CHOOSE(AY$6,SUMIFS(INDIRECT("EB[" &amp; AY$12 &amp; "]"),EB[indic_nrg],$A75,EB[Nositel],$B76,EB[Výběr],1,EB[unit],"TJ"),INDEX($BO76:$DW76,,AY$4),AY$9/(INDEX(Roky_výhled,,AY$8)-Last_Bil)*(INDEX($BO76:$DW76,,AY$8)-INDEX($D76:$BL76,,$E$1))+INDEX($D76:$BL76,,$E$1),AY$9/(INDEX(Roky_výhled,,AY$8)-INDEX(Roky_výhled,,AY$8-1))*(INDEX($BO76:$DW76,,AY$8)-INDEX($BO76:$DW76,,AY$8-1))+INDEX($BO76:$DW76,,AY$8-1))</f>
        <v>0</v>
      </c>
      <c r="AZ76" s="173">
        <f ca="1">CHOOSE(AZ$6,SUMIFS(INDIRECT("EB[" &amp; AZ$12 &amp; "]"),EB[indic_nrg],$A75,EB[Nositel],$B76,EB[Výběr],1,EB[unit],"TJ"),INDEX($BO76:$DW76,,AZ$4),AZ$9/(INDEX(Roky_výhled,,AZ$8)-Last_Bil)*(INDEX($BO76:$DW76,,AZ$8)-INDEX($D76:$BL76,,$E$1))+INDEX($D76:$BL76,,$E$1),AZ$9/(INDEX(Roky_výhled,,AZ$8)-INDEX(Roky_výhled,,AZ$8-1))*(INDEX($BO76:$DW76,,AZ$8)-INDEX($BO76:$DW76,,AZ$8-1))+INDEX($BO76:$DW76,,AZ$8-1))</f>
        <v>0</v>
      </c>
      <c r="BA76" s="173">
        <f ca="1">CHOOSE(BA$6,SUMIFS(INDIRECT("EB[" &amp; BA$12 &amp; "]"),EB[indic_nrg],$A75,EB[Nositel],$B76,EB[Výběr],1,EB[unit],"TJ"),INDEX($BO76:$DW76,,BA$4),BA$9/(INDEX(Roky_výhled,,BA$8)-Last_Bil)*(INDEX($BO76:$DW76,,BA$8)-INDEX($D76:$BL76,,$E$1))+INDEX($D76:$BL76,,$E$1),BA$9/(INDEX(Roky_výhled,,BA$8)-INDEX(Roky_výhled,,BA$8-1))*(INDEX($BO76:$DW76,,BA$8)-INDEX($BO76:$DW76,,BA$8-1))+INDEX($BO76:$DW76,,BA$8-1))</f>
        <v>0</v>
      </c>
      <c r="BB76" s="173">
        <f ca="1">CHOOSE(BB$6,SUMIFS(INDIRECT("EB[" &amp; BB$12 &amp; "]"),EB[indic_nrg],$A75,EB[Nositel],$B76,EB[Výběr],1,EB[unit],"TJ"),INDEX($BO76:$DW76,,BB$4),BB$9/(INDEX(Roky_výhled,,BB$8)-Last_Bil)*(INDEX($BO76:$DW76,,BB$8)-INDEX($D76:$BL76,,$E$1))+INDEX($D76:$BL76,,$E$1),BB$9/(INDEX(Roky_výhled,,BB$8)-INDEX(Roky_výhled,,BB$8-1))*(INDEX($BO76:$DW76,,BB$8)-INDEX($BO76:$DW76,,BB$8-1))+INDEX($BO76:$DW76,,BB$8-1))</f>
        <v>0</v>
      </c>
      <c r="BC76" s="173">
        <f ca="1">CHOOSE(BC$6,SUMIFS(INDIRECT("EB[" &amp; BC$12 &amp; "]"),EB[indic_nrg],$A75,EB[Nositel],$B76,EB[Výběr],1,EB[unit],"TJ"),INDEX($BO76:$DW76,,BC$4),BC$9/(INDEX(Roky_výhled,,BC$8)-Last_Bil)*(INDEX($BO76:$DW76,,BC$8)-INDEX($D76:$BL76,,$E$1))+INDEX($D76:$BL76,,$E$1),BC$9/(INDEX(Roky_výhled,,BC$8)-INDEX(Roky_výhled,,BC$8-1))*(INDEX($BO76:$DW76,,BC$8)-INDEX($BO76:$DW76,,BC$8-1))+INDEX($BO76:$DW76,,BC$8-1))</f>
        <v>0</v>
      </c>
      <c r="BD76" s="173">
        <f ca="1">CHOOSE(BD$6,SUMIFS(INDIRECT("EB[" &amp; BD$12 &amp; "]"),EB[indic_nrg],$A75,EB[Nositel],$B76,EB[Výběr],1,EB[unit],"TJ"),INDEX($BO76:$DW76,,BD$4),BD$9/(INDEX(Roky_výhled,,BD$8)-Last_Bil)*(INDEX($BO76:$DW76,,BD$8)-INDEX($D76:$BL76,,$E$1))+INDEX($D76:$BL76,,$E$1),BD$9/(INDEX(Roky_výhled,,BD$8)-INDEX(Roky_výhled,,BD$8-1))*(INDEX($BO76:$DW76,,BD$8)-INDEX($BO76:$DW76,,BD$8-1))+INDEX($BO76:$DW76,,BD$8-1))</f>
        <v>0</v>
      </c>
      <c r="BE76" s="173">
        <f ca="1">CHOOSE(BE$6,SUMIFS(INDIRECT("EB[" &amp; BE$12 &amp; "]"),EB[indic_nrg],$A75,EB[Nositel],$B76,EB[Výběr],1,EB[unit],"TJ"),INDEX($BO76:$DW76,,BE$4),BE$9/(INDEX(Roky_výhled,,BE$8)-Last_Bil)*(INDEX($BO76:$DW76,,BE$8)-INDEX($D76:$BL76,,$E$1))+INDEX($D76:$BL76,,$E$1),BE$9/(INDEX(Roky_výhled,,BE$8)-INDEX(Roky_výhled,,BE$8-1))*(INDEX($BO76:$DW76,,BE$8)-INDEX($BO76:$DW76,,BE$8-1))+INDEX($BO76:$DW76,,BE$8-1))</f>
        <v>0</v>
      </c>
      <c r="BF76" s="173">
        <f ca="1">CHOOSE(BF$6,SUMIFS(INDIRECT("EB[" &amp; BF$12 &amp; "]"),EB[indic_nrg],$A75,EB[Nositel],$B76,EB[Výběr],1,EB[unit],"TJ"),INDEX($BO76:$DW76,,BF$4),BF$9/(INDEX(Roky_výhled,,BF$8)-Last_Bil)*(INDEX($BO76:$DW76,,BF$8)-INDEX($D76:$BL76,,$E$1))+INDEX($D76:$BL76,,$E$1),BF$9/(INDEX(Roky_výhled,,BF$8)-INDEX(Roky_výhled,,BF$8-1))*(INDEX($BO76:$DW76,,BF$8)-INDEX($BO76:$DW76,,BF$8-1))+INDEX($BO76:$DW76,,BF$8-1))</f>
        <v>0</v>
      </c>
      <c r="BG76" s="173">
        <f ca="1">CHOOSE(BG$6,SUMIFS(INDIRECT("EB[" &amp; BG$12 &amp; "]"),EB[indic_nrg],$A75,EB[Nositel],$B76,EB[Výběr],1,EB[unit],"TJ"),INDEX($BO76:$DW76,,BG$4),BG$9/(INDEX(Roky_výhled,,BG$8)-Last_Bil)*(INDEX($BO76:$DW76,,BG$8)-INDEX($D76:$BL76,,$E$1))+INDEX($D76:$BL76,,$E$1),BG$9/(INDEX(Roky_výhled,,BG$8)-INDEX(Roky_výhled,,BG$8-1))*(INDEX($BO76:$DW76,,BG$8)-INDEX($BO76:$DW76,,BG$8-1))+INDEX($BO76:$DW76,,BG$8-1))</f>
        <v>0</v>
      </c>
      <c r="BH76" s="173">
        <f ca="1">CHOOSE(BH$6,SUMIFS(INDIRECT("EB[" &amp; BH$12 &amp; "]"),EB[indic_nrg],$A75,EB[Nositel],$B76,EB[Výběr],1,EB[unit],"TJ"),INDEX($BO76:$DW76,,BH$4),BH$9/(INDEX(Roky_výhled,,BH$8)-Last_Bil)*(INDEX($BO76:$DW76,,BH$8)-INDEX($D76:$BL76,,$E$1))+INDEX($D76:$BL76,,$E$1),BH$9/(INDEX(Roky_výhled,,BH$8)-INDEX(Roky_výhled,,BH$8-1))*(INDEX($BO76:$DW76,,BH$8)-INDEX($BO76:$DW76,,BH$8-1))+INDEX($BO76:$DW76,,BH$8-1))</f>
        <v>0</v>
      </c>
      <c r="BI76" s="173">
        <f ca="1">CHOOSE(BI$6,SUMIFS(INDIRECT("EB[" &amp; BI$12 &amp; "]"),EB[indic_nrg],$A75,EB[Nositel],$B76,EB[Výběr],1,EB[unit],"TJ"),INDEX($BO76:$DW76,,BI$4),BI$9/(INDEX(Roky_výhled,,BI$8)-Last_Bil)*(INDEX($BO76:$DW76,,BI$8)-INDEX($D76:$BL76,,$E$1))+INDEX($D76:$BL76,,$E$1),BI$9/(INDEX(Roky_výhled,,BI$8)-INDEX(Roky_výhled,,BI$8-1))*(INDEX($BO76:$DW76,,BI$8)-INDEX($BO76:$DW76,,BI$8-1))+INDEX($BO76:$DW76,,BI$8-1))</f>
        <v>0</v>
      </c>
      <c r="BJ76" s="173">
        <f ca="1">CHOOSE(BJ$6,SUMIFS(INDIRECT("EB[" &amp; BJ$12 &amp; "]"),EB[indic_nrg],$A75,EB[Nositel],$B76,EB[Výběr],1,EB[unit],"TJ"),INDEX($BO76:$DW76,,BJ$4),BJ$9/(INDEX(Roky_výhled,,BJ$8)-Last_Bil)*(INDEX($BO76:$DW76,,BJ$8)-INDEX($D76:$BL76,,$E$1))+INDEX($D76:$BL76,,$E$1),BJ$9/(INDEX(Roky_výhled,,BJ$8)-INDEX(Roky_výhled,,BJ$8-1))*(INDEX($BO76:$DW76,,BJ$8)-INDEX($BO76:$DW76,,BJ$8-1))+INDEX($BO76:$DW76,,BJ$8-1))</f>
        <v>0</v>
      </c>
      <c r="BK76" s="173">
        <f ca="1">CHOOSE(BK$6,SUMIFS(INDIRECT("EB[" &amp; BK$12 &amp; "]"),EB[indic_nrg],$A75,EB[Nositel],$B76,EB[Výběr],1,EB[unit],"TJ"),INDEX($BO76:$DW76,,BK$4),BK$9/(INDEX(Roky_výhled,,BK$8)-Last_Bil)*(INDEX($BO76:$DW76,,BK$8)-INDEX($D76:$BL76,,$E$1))+INDEX($D76:$BL76,,$E$1),BK$9/(INDEX(Roky_výhled,,BK$8)-INDEX(Roky_výhled,,BK$8-1))*(INDEX($BO76:$DW76,,BK$8)-INDEX($BO76:$DW76,,BK$8-1))+INDEX($BO76:$DW76,,BK$8-1))</f>
        <v>0</v>
      </c>
      <c r="BL76" s="174">
        <f ca="1">CHOOSE(BL$6,SUMIFS(INDIRECT("EB[" &amp; BL$12 &amp; "]"),EB[indic_nrg],$A75,EB[Nositel],$B76,EB[Výběr],1,EB[unit],"TJ"),INDEX($BO76:$DW76,,BL$4),BL$9/(INDEX(Roky_výhled,,BL$8)-Last_Bil)*(INDEX($BO76:$DW76,,BL$8)-INDEX($D76:$BL76,,$E$1))+INDEX($D76:$BL76,,$E$1),BL$9/(INDEX(Roky_výhled,,BL$8)-INDEX(Roky_výhled,,BL$8-1))*(INDEX($BO76:$DW76,,BL$8)-INDEX($BO76:$DW76,,BL$8-1))+INDEX($BO76:$DW76,,BL$8-1))</f>
        <v>0</v>
      </c>
      <c r="BM76"/>
      <c r="BN76" s="221" t="str">
        <f t="shared" si="214"/>
        <v>Benzín</v>
      </c>
      <c r="BO76" s="285">
        <v>0</v>
      </c>
      <c r="BP76" s="286">
        <v>0</v>
      </c>
      <c r="BQ76" s="286">
        <v>0</v>
      </c>
      <c r="BR76" s="286">
        <v>0</v>
      </c>
      <c r="BS76" s="286">
        <v>0</v>
      </c>
      <c r="BT76" s="286">
        <v>0</v>
      </c>
      <c r="BU76" s="286">
        <v>0</v>
      </c>
      <c r="BV76" s="286">
        <v>0</v>
      </c>
      <c r="BW76" s="286">
        <v>0</v>
      </c>
      <c r="BX76" s="286">
        <v>0</v>
      </c>
      <c r="BY76" s="287">
        <v>0</v>
      </c>
      <c r="BZ76" s="281"/>
      <c r="CA76" s="281"/>
      <c r="CB76" s="281"/>
      <c r="CC76" s="281"/>
      <c r="CD76" s="281"/>
      <c r="CE76" s="281"/>
      <c r="CF76" s="281"/>
      <c r="CG76" s="281"/>
      <c r="CH76" s="281"/>
      <c r="CI76" s="281"/>
      <c r="CJ76" s="281"/>
      <c r="CK76" s="281"/>
      <c r="CL76" s="281"/>
      <c r="CM76" s="281"/>
      <c r="CN76" s="281"/>
      <c r="CO76" s="281"/>
      <c r="CP76" s="281"/>
      <c r="CQ76" s="281"/>
      <c r="CR76" s="281"/>
      <c r="CS76" s="281"/>
      <c r="CT76" s="281"/>
      <c r="CU76" s="281"/>
      <c r="CV76" s="281"/>
      <c r="CW76" s="281"/>
      <c r="CX76" s="281"/>
      <c r="CY76" s="281"/>
      <c r="CZ76" s="281"/>
      <c r="DA76" s="281"/>
      <c r="DB76" s="281"/>
      <c r="DC76" s="281"/>
      <c r="DD76" s="281"/>
      <c r="DE76" s="281"/>
      <c r="DF76" s="281"/>
      <c r="DG76" s="281"/>
      <c r="DH76" s="281"/>
      <c r="DI76" s="281"/>
      <c r="DJ76" s="281"/>
      <c r="DK76" s="281"/>
      <c r="DL76" s="281"/>
      <c r="DM76" s="281"/>
      <c r="DN76" s="281"/>
      <c r="DO76" s="281"/>
      <c r="DP76" s="281"/>
      <c r="DQ76" s="281"/>
      <c r="DR76" s="281"/>
      <c r="DS76" s="281"/>
      <c r="DT76" s="281"/>
      <c r="DU76" s="281"/>
      <c r="DV76" s="281"/>
      <c r="DW76" s="281"/>
    </row>
    <row r="77" spans="1:127" s="196" customFormat="1" x14ac:dyDescent="0.25">
      <c r="A77" s="196" t="str">
        <f t="shared" si="215"/>
        <v>B_101800</v>
      </c>
      <c r="B77" t="s">
        <v>3156</v>
      </c>
      <c r="C77" s="179" t="str">
        <f t="shared" si="213"/>
        <v>Diesel</v>
      </c>
      <c r="D77" s="215">
        <f ca="1">CHOOSE(D$6,SUMIFS(INDIRECT("EB[" &amp; D$12 &amp; "]"),EB[indic_nrg],$A76,EB[Nositel],$B77,EB[Výběr],1,EB[unit],"TJ"),INDEX($BO77:$DW77,,D$4),D$9/(INDEX(Roky_výhled,,D$8)-Last_Bil)*(INDEX($BO77:$DW77,,D$8)-INDEX($D77:$BL77,,$E$1))+INDEX($D77:$BL77,,$E$1),D$9/(INDEX(Roky_výhled,,D$8)-INDEX(Roky_výhled,,D$8-1))*(INDEX($BO77:$DW77,,D$8)-INDEX($BO77:$DW77,,D$8-1))+INDEX($BO77:$DW77,,D$8-1))</f>
        <v>0</v>
      </c>
      <c r="E77" s="173">
        <f ca="1">CHOOSE(E$6,SUMIFS(INDIRECT("EB[" &amp; E$12 &amp; "]"),EB[indic_nrg],$A76,EB[Nositel],$B77,EB[Výběr],1,EB[unit],"TJ"),INDEX($BO77:$DW77,,E$4),E$9/(INDEX(Roky_výhled,,E$8)-Last_Bil)*(INDEX($BO77:$DW77,,E$8)-INDEX($D77:$BL77,,$E$1))+INDEX($D77:$BL77,,$E$1),E$9/(INDEX(Roky_výhled,,E$8)-INDEX(Roky_výhled,,E$8-1))*(INDEX($BO77:$DW77,,E$8)-INDEX($BO77:$DW77,,E$8-1))+INDEX($BO77:$DW77,,E$8-1))</f>
        <v>0</v>
      </c>
      <c r="F77" s="173">
        <f ca="1">CHOOSE(F$6,SUMIFS(INDIRECT("EB[" &amp; F$12 &amp; "]"),EB[indic_nrg],$A76,EB[Nositel],$B77,EB[Výběr],1,EB[unit],"TJ"),INDEX($BO77:$DW77,,F$4),F$9/(INDEX(Roky_výhled,,F$8)-Last_Bil)*(INDEX($BO77:$DW77,,F$8)-INDEX($D77:$BL77,,$E$1))+INDEX($D77:$BL77,,$E$1),F$9/(INDEX(Roky_výhled,,F$8)-INDEX(Roky_výhled,,F$8-1))*(INDEX($BO77:$DW77,,F$8)-INDEX($BO77:$DW77,,F$8-1))+INDEX($BO77:$DW77,,F$8-1))</f>
        <v>0</v>
      </c>
      <c r="G77" s="173">
        <f ca="1">CHOOSE(G$6,SUMIFS(INDIRECT("EB[" &amp; G$12 &amp; "]"),EB[indic_nrg],$A76,EB[Nositel],$B77,EB[Výběr],1,EB[unit],"TJ"),INDEX($BO77:$DW77,,G$4),G$9/(INDEX(Roky_výhled,,G$8)-Last_Bil)*(INDEX($BO77:$DW77,,G$8)-INDEX($D77:$BL77,,$E$1))+INDEX($D77:$BL77,,$E$1),G$9/(INDEX(Roky_výhled,,G$8)-INDEX(Roky_výhled,,G$8-1))*(INDEX($BO77:$DW77,,G$8)-INDEX($BO77:$DW77,,G$8-1))+INDEX($BO77:$DW77,,G$8-1))</f>
        <v>0</v>
      </c>
      <c r="H77" s="173">
        <f ca="1">CHOOSE(H$6,SUMIFS(INDIRECT("EB[" &amp; H$12 &amp; "]"),EB[indic_nrg],$A76,EB[Nositel],$B77,EB[Výběr],1,EB[unit],"TJ"),INDEX($BO77:$DW77,,H$4),H$9/(INDEX(Roky_výhled,,H$8)-Last_Bil)*(INDEX($BO77:$DW77,,H$8)-INDEX($D77:$BL77,,$E$1))+INDEX($D77:$BL77,,$E$1),H$9/(INDEX(Roky_výhled,,H$8)-INDEX(Roky_výhled,,H$8-1))*(INDEX($BO77:$DW77,,H$8)-INDEX($BO77:$DW77,,H$8-1))+INDEX($BO77:$DW77,,H$8-1))</f>
        <v>0</v>
      </c>
      <c r="I77" s="173">
        <f ca="1">CHOOSE(I$6,SUMIFS(INDIRECT("EB[" &amp; I$12 &amp; "]"),EB[indic_nrg],$A76,EB[Nositel],$B77,EB[Výběr],1,EB[unit],"TJ"),INDEX($BO77:$DW77,,I$4),I$9/(INDEX(Roky_výhled,,I$8)-Last_Bil)*(INDEX($BO77:$DW77,,I$8)-INDEX($D77:$BL77,,$E$1))+INDEX($D77:$BL77,,$E$1),I$9/(INDEX(Roky_výhled,,I$8)-INDEX(Roky_výhled,,I$8-1))*(INDEX($BO77:$DW77,,I$8)-INDEX($BO77:$DW77,,I$8-1))+INDEX($BO77:$DW77,,I$8-1))</f>
        <v>0</v>
      </c>
      <c r="J77" s="173">
        <f ca="1">CHOOSE(J$6,SUMIFS(INDIRECT("EB[" &amp; J$12 &amp; "]"),EB[indic_nrg],$A76,EB[Nositel],$B77,EB[Výběr],1,EB[unit],"TJ"),INDEX($BO77:$DW77,,J$4),J$9/(INDEX(Roky_výhled,,J$8)-Last_Bil)*(INDEX($BO77:$DW77,,J$8)-INDEX($D77:$BL77,,$E$1))+INDEX($D77:$BL77,,$E$1),J$9/(INDEX(Roky_výhled,,J$8)-INDEX(Roky_výhled,,J$8-1))*(INDEX($BO77:$DW77,,J$8)-INDEX($BO77:$DW77,,J$8-1))+INDEX($BO77:$DW77,,J$8-1))</f>
        <v>0</v>
      </c>
      <c r="K77" s="173">
        <f ca="1">CHOOSE(K$6,SUMIFS(INDIRECT("EB[" &amp; K$12 &amp; "]"),EB[indic_nrg],$A76,EB[Nositel],$B77,EB[Výběr],1,EB[unit],"TJ"),INDEX($BO77:$DW77,,K$4),K$9/(INDEX(Roky_výhled,,K$8)-Last_Bil)*(INDEX($BO77:$DW77,,K$8)-INDEX($D77:$BL77,,$E$1))+INDEX($D77:$BL77,,$E$1),K$9/(INDEX(Roky_výhled,,K$8)-INDEX(Roky_výhled,,K$8-1))*(INDEX($BO77:$DW77,,K$8)-INDEX($BO77:$DW77,,K$8-1))+INDEX($BO77:$DW77,,K$8-1))</f>
        <v>0</v>
      </c>
      <c r="L77" s="173">
        <f ca="1">CHOOSE(L$6,SUMIFS(INDIRECT("EB[" &amp; L$12 &amp; "]"),EB[indic_nrg],$A76,EB[Nositel],$B77,EB[Výběr],1,EB[unit],"TJ"),INDEX($BO77:$DW77,,L$4),L$9/(INDEX(Roky_výhled,,L$8)-Last_Bil)*(INDEX($BO77:$DW77,,L$8)-INDEX($D77:$BL77,,$E$1))+INDEX($D77:$BL77,,$E$1),L$9/(INDEX(Roky_výhled,,L$8)-INDEX(Roky_výhled,,L$8-1))*(INDEX($BO77:$DW77,,L$8)-INDEX($BO77:$DW77,,L$8-1))+INDEX($BO77:$DW77,,L$8-1))</f>
        <v>0</v>
      </c>
      <c r="M77" s="173">
        <f ca="1">CHOOSE(M$6,SUMIFS(INDIRECT("EB[" &amp; M$12 &amp; "]"),EB[indic_nrg],$A76,EB[Nositel],$B77,EB[Výběr],1,EB[unit],"TJ"),INDEX($BO77:$DW77,,M$4),M$9/(INDEX(Roky_výhled,,M$8)-Last_Bil)*(INDEX($BO77:$DW77,,M$8)-INDEX($D77:$BL77,,$E$1))+INDEX($D77:$BL77,,$E$1),M$9/(INDEX(Roky_výhled,,M$8)-INDEX(Roky_výhled,,M$8-1))*(INDEX($BO77:$DW77,,M$8)-INDEX($BO77:$DW77,,M$8-1))+INDEX($BO77:$DW77,,M$8-1))</f>
        <v>0</v>
      </c>
      <c r="N77" s="173">
        <f ca="1">CHOOSE(N$6,SUMIFS(INDIRECT("EB[" &amp; N$12 &amp; "]"),EB[indic_nrg],$A76,EB[Nositel],$B77,EB[Výběr],1,EB[unit],"TJ"),INDEX($BO77:$DW77,,N$4),N$9/(INDEX(Roky_výhled,,N$8)-Last_Bil)*(INDEX($BO77:$DW77,,N$8)-INDEX($D77:$BL77,,$E$1))+INDEX($D77:$BL77,,$E$1),N$9/(INDEX(Roky_výhled,,N$8)-INDEX(Roky_výhled,,N$8-1))*(INDEX($BO77:$DW77,,N$8)-INDEX($BO77:$DW77,,N$8-1))+INDEX($BO77:$DW77,,N$8-1))</f>
        <v>0</v>
      </c>
      <c r="O77" s="173">
        <f ca="1">CHOOSE(O$6,SUMIFS(INDIRECT("EB[" &amp; O$12 &amp; "]"),EB[indic_nrg],$A76,EB[Nositel],$B77,EB[Výběr],1,EB[unit],"TJ"),INDEX($BO77:$DW77,,O$4),O$9/(INDEX(Roky_výhled,,O$8)-Last_Bil)*(INDEX($BO77:$DW77,,O$8)-INDEX($D77:$BL77,,$E$1))+INDEX($D77:$BL77,,$E$1),O$9/(INDEX(Roky_výhled,,O$8)-INDEX(Roky_výhled,,O$8-1))*(INDEX($BO77:$DW77,,O$8)-INDEX($BO77:$DW77,,O$8-1))+INDEX($BO77:$DW77,,O$8-1))</f>
        <v>0</v>
      </c>
      <c r="P77" s="173">
        <f ca="1">CHOOSE(P$6,SUMIFS(INDIRECT("EB[" &amp; P$12 &amp; "]"),EB[indic_nrg],$A76,EB[Nositel],$B77,EB[Výběr],1,EB[unit],"TJ"),INDEX($BO77:$DW77,,P$4),P$9/(INDEX(Roky_výhled,,P$8)-Last_Bil)*(INDEX($BO77:$DW77,,P$8)-INDEX($D77:$BL77,,$E$1))+INDEX($D77:$BL77,,$E$1),P$9/(INDEX(Roky_výhled,,P$8)-INDEX(Roky_výhled,,P$8-1))*(INDEX($BO77:$DW77,,P$8)-INDEX($BO77:$DW77,,P$8-1))+INDEX($BO77:$DW77,,P$8-1))</f>
        <v>0</v>
      </c>
      <c r="Q77" s="173">
        <f ca="1">CHOOSE(Q$6,SUMIFS(INDIRECT("EB[" &amp; Q$12 &amp; "]"),EB[indic_nrg],$A76,EB[Nositel],$B77,EB[Výběr],1,EB[unit],"TJ"),INDEX($BO77:$DW77,,Q$4),Q$9/(INDEX(Roky_výhled,,Q$8)-Last_Bil)*(INDEX($BO77:$DW77,,Q$8)-INDEX($D77:$BL77,,$E$1))+INDEX($D77:$BL77,,$E$1),Q$9/(INDEX(Roky_výhled,,Q$8)-INDEX(Roky_výhled,,Q$8-1))*(INDEX($BO77:$DW77,,Q$8)-INDEX($BO77:$DW77,,Q$8-1))+INDEX($BO77:$DW77,,Q$8-1))</f>
        <v>0</v>
      </c>
      <c r="R77" s="173">
        <f ca="1">CHOOSE(R$6,SUMIFS(INDIRECT("EB[" &amp; R$12 &amp; "]"),EB[indic_nrg],$A76,EB[Nositel],$B77,EB[Výběr],1,EB[unit],"TJ"),INDEX($BO77:$DW77,,R$4),R$9/(INDEX(Roky_výhled,,R$8)-Last_Bil)*(INDEX($BO77:$DW77,,R$8)-INDEX($D77:$BL77,,$E$1))+INDEX($D77:$BL77,,$E$1),R$9/(INDEX(Roky_výhled,,R$8)-INDEX(Roky_výhled,,R$8-1))*(INDEX($BO77:$DW77,,R$8)-INDEX($BO77:$DW77,,R$8-1))+INDEX($BO77:$DW77,,R$8-1))</f>
        <v>0</v>
      </c>
      <c r="S77" s="173">
        <f ca="1">CHOOSE(S$6,SUMIFS(INDIRECT("EB[" &amp; S$12 &amp; "]"),EB[indic_nrg],$A76,EB[Nositel],$B77,EB[Výběr],1,EB[unit],"TJ"),INDEX($BO77:$DW77,,S$4),S$9/(INDEX(Roky_výhled,,S$8)-Last_Bil)*(INDEX($BO77:$DW77,,S$8)-INDEX($D77:$BL77,,$E$1))+INDEX($D77:$BL77,,$E$1),S$9/(INDEX(Roky_výhled,,S$8)-INDEX(Roky_výhled,,S$8-1))*(INDEX($BO77:$DW77,,S$8)-INDEX($BO77:$DW77,,S$8-1))+INDEX($BO77:$DW77,,S$8-1))</f>
        <v>0</v>
      </c>
      <c r="T77" s="173">
        <f ca="1">CHOOSE(T$6,SUMIFS(INDIRECT("EB[" &amp; T$12 &amp; "]"),EB[indic_nrg],$A76,EB[Nositel],$B77,EB[Výběr],1,EB[unit],"TJ"),INDEX($BO77:$DW77,,T$4),T$9/(INDEX(Roky_výhled,,T$8)-Last_Bil)*(INDEX($BO77:$DW77,,T$8)-INDEX($D77:$BL77,,$E$1))+INDEX($D77:$BL77,,$E$1),T$9/(INDEX(Roky_výhled,,T$8)-INDEX(Roky_výhled,,T$8-1))*(INDEX($BO77:$DW77,,T$8)-INDEX($BO77:$DW77,,T$8-1))+INDEX($BO77:$DW77,,T$8-1))</f>
        <v>0</v>
      </c>
      <c r="U77" s="173">
        <f ca="1">CHOOSE(U$6,SUMIFS(INDIRECT("EB[" &amp; U$12 &amp; "]"),EB[indic_nrg],$A76,EB[Nositel],$B77,EB[Výběr],1,EB[unit],"TJ"),INDEX($BO77:$DW77,,U$4),U$9/(INDEX(Roky_výhled,,U$8)-Last_Bil)*(INDEX($BO77:$DW77,,U$8)-INDEX($D77:$BL77,,$E$1))+INDEX($D77:$BL77,,$E$1),U$9/(INDEX(Roky_výhled,,U$8)-INDEX(Roky_výhled,,U$8-1))*(INDEX($BO77:$DW77,,U$8)-INDEX($BO77:$DW77,,U$8-1))+INDEX($BO77:$DW77,,U$8-1))</f>
        <v>0</v>
      </c>
      <c r="V77" s="173">
        <f ca="1">CHOOSE(V$6,SUMIFS(INDIRECT("EB[" &amp; V$12 &amp; "]"),EB[indic_nrg],$A76,EB[Nositel],$B77,EB[Výběr],1,EB[unit],"TJ"),INDEX($BO77:$DW77,,V$4),V$9/(INDEX(Roky_výhled,,V$8)-Last_Bil)*(INDEX($BO77:$DW77,,V$8)-INDEX($D77:$BL77,,$E$1))+INDEX($D77:$BL77,,$E$1),V$9/(INDEX(Roky_výhled,,V$8)-INDEX(Roky_výhled,,V$8-1))*(INDEX($BO77:$DW77,,V$8)-INDEX($BO77:$DW77,,V$8-1))+INDEX($BO77:$DW77,,V$8-1))</f>
        <v>0</v>
      </c>
      <c r="W77" s="173">
        <f ca="1">CHOOSE(W$6,SUMIFS(INDIRECT("EB[" &amp; W$12 &amp; "]"),EB[indic_nrg],$A76,EB[Nositel],$B77,EB[Výběr],1,EB[unit],"TJ"),INDEX($BO77:$DW77,,W$4),W$9/(INDEX(Roky_výhled,,W$8)-Last_Bil)*(INDEX($BO77:$DW77,,W$8)-INDEX($D77:$BL77,,$E$1))+INDEX($D77:$BL77,,$E$1),W$9/(INDEX(Roky_výhled,,W$8)-INDEX(Roky_výhled,,W$8-1))*(INDEX($BO77:$DW77,,W$8)-INDEX($BO77:$DW77,,W$8-1))+INDEX($BO77:$DW77,,W$8-1))</f>
        <v>0</v>
      </c>
      <c r="X77" s="173">
        <f ca="1">CHOOSE(X$6,SUMIFS(INDIRECT("EB[" &amp; X$12 &amp; "]"),EB[indic_nrg],$A76,EB[Nositel],$B77,EB[Výběr],1,EB[unit],"TJ"),INDEX($BO77:$DW77,,X$4),X$9/(INDEX(Roky_výhled,,X$8)-Last_Bil)*(INDEX($BO77:$DW77,,X$8)-INDEX($D77:$BL77,,$E$1))+INDEX($D77:$BL77,,$E$1),X$9/(INDEX(Roky_výhled,,X$8)-INDEX(Roky_výhled,,X$8-1))*(INDEX($BO77:$DW77,,X$8)-INDEX($BO77:$DW77,,X$8-1))+INDEX($BO77:$DW77,,X$8-1))</f>
        <v>0</v>
      </c>
      <c r="Y77" s="173">
        <f ca="1">CHOOSE(Y$6,SUMIFS(INDIRECT("EB[" &amp; Y$12 &amp; "]"),EB[indic_nrg],$A76,EB[Nositel],$B77,EB[Výběr],1,EB[unit],"TJ"),INDEX($BO77:$DW77,,Y$4),Y$9/(INDEX(Roky_výhled,,Y$8)-Last_Bil)*(INDEX($BO77:$DW77,,Y$8)-INDEX($D77:$BL77,,$E$1))+INDEX($D77:$BL77,,$E$1),Y$9/(INDEX(Roky_výhled,,Y$8)-INDEX(Roky_výhled,,Y$8-1))*(INDEX($BO77:$DW77,,Y$8)-INDEX($BO77:$DW77,,Y$8-1))+INDEX($BO77:$DW77,,Y$8-1))</f>
        <v>0</v>
      </c>
      <c r="Z77" s="173">
        <f ca="1">CHOOSE(Z$6,SUMIFS(INDIRECT("EB[" &amp; Z$12 &amp; "]"),EB[indic_nrg],$A76,EB[Nositel],$B77,EB[Výběr],1,EB[unit],"TJ"),INDEX($BO77:$DW77,,Z$4),Z$9/(INDEX(Roky_výhled,,Z$8)-Last_Bil)*(INDEX($BO77:$DW77,,Z$8)-INDEX($D77:$BL77,,$E$1))+INDEX($D77:$BL77,,$E$1),Z$9/(INDEX(Roky_výhled,,Z$8)-INDEX(Roky_výhled,,Z$8-1))*(INDEX($BO77:$DW77,,Z$8)-INDEX($BO77:$DW77,,Z$8-1))+INDEX($BO77:$DW77,,Z$8-1))</f>
        <v>0</v>
      </c>
      <c r="AA77" s="173">
        <f ca="1">CHOOSE(AA$6,SUMIFS(INDIRECT("EB[" &amp; AA$12 &amp; "]"),EB[indic_nrg],$A76,EB[Nositel],$B77,EB[Výběr],1,EB[unit],"TJ"),INDEX($BO77:$DW77,,AA$4),AA$9/(INDEX(Roky_výhled,,AA$8)-Last_Bil)*(INDEX($BO77:$DW77,,AA$8)-INDEX($D77:$BL77,,$E$1))+INDEX($D77:$BL77,,$E$1),AA$9/(INDEX(Roky_výhled,,AA$8)-INDEX(Roky_výhled,,AA$8-1))*(INDEX($BO77:$DW77,,AA$8)-INDEX($BO77:$DW77,,AA$8-1))+INDEX($BO77:$DW77,,AA$8-1))</f>
        <v>0</v>
      </c>
      <c r="AB77" s="173">
        <f ca="1">CHOOSE(AB$6,SUMIFS(INDIRECT("EB[" &amp; AB$12 &amp; "]"),EB[indic_nrg],$A76,EB[Nositel],$B77,EB[Výběr],1,EB[unit],"TJ"),INDEX($BO77:$DW77,,AB$4),AB$9/(INDEX(Roky_výhled,,AB$8)-Last_Bil)*(INDEX($BO77:$DW77,,AB$8)-INDEX($D77:$BL77,,$E$1))+INDEX($D77:$BL77,,$E$1),AB$9/(INDEX(Roky_výhled,,AB$8)-INDEX(Roky_výhled,,AB$8-1))*(INDEX($BO77:$DW77,,AB$8)-INDEX($BO77:$DW77,,AB$8-1))+INDEX($BO77:$DW77,,AB$8-1))</f>
        <v>0</v>
      </c>
      <c r="AC77" s="173">
        <f ca="1">CHOOSE(AC$6,SUMIFS(INDIRECT("EB[" &amp; AC$12 &amp; "]"),EB[indic_nrg],$A76,EB[Nositel],$B77,EB[Výběr],1,EB[unit],"TJ"),INDEX($BO77:$DW77,,AC$4),AC$9/(INDEX(Roky_výhled,,AC$8)-Last_Bil)*(INDEX($BO77:$DW77,,AC$8)-INDEX($D77:$BL77,,$E$1))+INDEX($D77:$BL77,,$E$1),AC$9/(INDEX(Roky_výhled,,AC$8)-INDEX(Roky_výhled,,AC$8-1))*(INDEX($BO77:$DW77,,AC$8)-INDEX($BO77:$DW77,,AC$8-1))+INDEX($BO77:$DW77,,AC$8-1))</f>
        <v>0</v>
      </c>
      <c r="AD77" s="173">
        <f ca="1">CHOOSE(AD$6,SUMIFS(INDIRECT("EB[" &amp; AD$12 &amp; "]"),EB[indic_nrg],$A76,EB[Nositel],$B77,EB[Výběr],1,EB[unit],"TJ"),INDEX($BO77:$DW77,,AD$4),AD$9/(INDEX(Roky_výhled,,AD$8)-Last_Bil)*(INDEX($BO77:$DW77,,AD$8)-INDEX($D77:$BL77,,$E$1))+INDEX($D77:$BL77,,$E$1),AD$9/(INDEX(Roky_výhled,,AD$8)-INDEX(Roky_výhled,,AD$8-1))*(INDEX($BO77:$DW77,,AD$8)-INDEX($BO77:$DW77,,AD$8-1))+INDEX($BO77:$DW77,,AD$8-1))</f>
        <v>0</v>
      </c>
      <c r="AE77" s="173">
        <f ca="1">CHOOSE(AE$6,SUMIFS(INDIRECT("EB[" &amp; AE$12 &amp; "]"),EB[indic_nrg],$A76,EB[Nositel],$B77,EB[Výběr],1,EB[unit],"TJ"),INDEX($BO77:$DW77,,AE$4),AE$9/(INDEX(Roky_výhled,,AE$8)-Last_Bil)*(INDEX($BO77:$DW77,,AE$8)-INDEX($D77:$BL77,,$E$1))+INDEX($D77:$BL77,,$E$1),AE$9/(INDEX(Roky_výhled,,AE$8)-INDEX(Roky_výhled,,AE$8-1))*(INDEX($BO77:$DW77,,AE$8)-INDEX($BO77:$DW77,,AE$8-1))+INDEX($BO77:$DW77,,AE$8-1))</f>
        <v>0</v>
      </c>
      <c r="AF77" s="173">
        <f ca="1">CHOOSE(AF$6,SUMIFS(INDIRECT("EB[" &amp; AF$12 &amp; "]"),EB[indic_nrg],$A76,EB[Nositel],$B77,EB[Výběr],1,EB[unit],"TJ"),INDEX($BO77:$DW77,,AF$4),AF$9/(INDEX(Roky_výhled,,AF$8)-Last_Bil)*(INDEX($BO77:$DW77,,AF$8)-INDEX($D77:$BL77,,$E$1))+INDEX($D77:$BL77,,$E$1),AF$9/(INDEX(Roky_výhled,,AF$8)-INDEX(Roky_výhled,,AF$8-1))*(INDEX($BO77:$DW77,,AF$8)-INDEX($BO77:$DW77,,AF$8-1))+INDEX($BO77:$DW77,,AF$8-1))</f>
        <v>0</v>
      </c>
      <c r="AG77" s="173">
        <f ca="1">CHOOSE(AG$6,SUMIFS(INDIRECT("EB[" &amp; AG$12 &amp; "]"),EB[indic_nrg],$A76,EB[Nositel],$B77,EB[Výběr],1,EB[unit],"TJ"),INDEX($BO77:$DW77,,AG$4),AG$9/(INDEX(Roky_výhled,,AG$8)-Last_Bil)*(INDEX($BO77:$DW77,,AG$8)-INDEX($D77:$BL77,,$E$1))+INDEX($D77:$BL77,,$E$1),AG$9/(INDEX(Roky_výhled,,AG$8)-INDEX(Roky_výhled,,AG$8-1))*(INDEX($BO77:$DW77,,AG$8)-INDEX($BO77:$DW77,,AG$8-1))+INDEX($BO77:$DW77,,AG$8-1))</f>
        <v>0</v>
      </c>
      <c r="AH77" s="173">
        <f ca="1">CHOOSE(AH$6,SUMIFS(INDIRECT("EB[" &amp; AH$12 &amp; "]"),EB[indic_nrg],$A76,EB[Nositel],$B77,EB[Výběr],1,EB[unit],"TJ"),INDEX($BO77:$DW77,,AH$4),AH$9/(INDEX(Roky_výhled,,AH$8)-Last_Bil)*(INDEX($BO77:$DW77,,AH$8)-INDEX($D77:$BL77,,$E$1))+INDEX($D77:$BL77,,$E$1),AH$9/(INDEX(Roky_výhled,,AH$8)-INDEX(Roky_výhled,,AH$8-1))*(INDEX($BO77:$DW77,,AH$8)-INDEX($BO77:$DW77,,AH$8-1))+INDEX($BO77:$DW77,,AH$8-1))</f>
        <v>0</v>
      </c>
      <c r="AI77" s="173">
        <f ca="1">CHOOSE(AI$6,SUMIFS(INDIRECT("EB[" &amp; AI$12 &amp; "]"),EB[indic_nrg],$A76,EB[Nositel],$B77,EB[Výběr],1,EB[unit],"TJ"),INDEX($BO77:$DW77,,AI$4),AI$9/(INDEX(Roky_výhled,,AI$8)-Last_Bil)*(INDEX($BO77:$DW77,,AI$8)-INDEX($D77:$BL77,,$E$1))+INDEX($D77:$BL77,,$E$1),AI$9/(INDEX(Roky_výhled,,AI$8)-INDEX(Roky_výhled,,AI$8-1))*(INDEX($BO77:$DW77,,AI$8)-INDEX($BO77:$DW77,,AI$8-1))+INDEX($BO77:$DW77,,AI$8-1))</f>
        <v>0</v>
      </c>
      <c r="AJ77" s="173">
        <f ca="1">CHOOSE(AJ$6,SUMIFS(INDIRECT("EB[" &amp; AJ$12 &amp; "]"),EB[indic_nrg],$A76,EB[Nositel],$B77,EB[Výběr],1,EB[unit],"TJ"),INDEX($BO77:$DW77,,AJ$4),AJ$9/(INDEX(Roky_výhled,,AJ$8)-Last_Bil)*(INDEX($BO77:$DW77,,AJ$8)-INDEX($D77:$BL77,,$E$1))+INDEX($D77:$BL77,,$E$1),AJ$9/(INDEX(Roky_výhled,,AJ$8)-INDEX(Roky_výhled,,AJ$8-1))*(INDEX($BO77:$DW77,,AJ$8)-INDEX($BO77:$DW77,,AJ$8-1))+INDEX($BO77:$DW77,,AJ$8-1))</f>
        <v>0</v>
      </c>
      <c r="AK77" s="173">
        <f ca="1">CHOOSE(AK$6,SUMIFS(INDIRECT("EB[" &amp; AK$12 &amp; "]"),EB[indic_nrg],$A76,EB[Nositel],$B77,EB[Výběr],1,EB[unit],"TJ"),INDEX($BO77:$DW77,,AK$4),AK$9/(INDEX(Roky_výhled,,AK$8)-Last_Bil)*(INDEX($BO77:$DW77,,AK$8)-INDEX($D77:$BL77,,$E$1))+INDEX($D77:$BL77,,$E$1),AK$9/(INDEX(Roky_výhled,,AK$8)-INDEX(Roky_výhled,,AK$8-1))*(INDEX($BO77:$DW77,,AK$8)-INDEX($BO77:$DW77,,AK$8-1))+INDEX($BO77:$DW77,,AK$8-1))</f>
        <v>0</v>
      </c>
      <c r="AL77" s="173">
        <f ca="1">CHOOSE(AL$6,SUMIFS(INDIRECT("EB[" &amp; AL$12 &amp; "]"),EB[indic_nrg],$A76,EB[Nositel],$B77,EB[Výběr],1,EB[unit],"TJ"),INDEX($BO77:$DW77,,AL$4),AL$9/(INDEX(Roky_výhled,,AL$8)-Last_Bil)*(INDEX($BO77:$DW77,,AL$8)-INDEX($D77:$BL77,,$E$1))+INDEX($D77:$BL77,,$E$1),AL$9/(INDEX(Roky_výhled,,AL$8)-INDEX(Roky_výhled,,AL$8-1))*(INDEX($BO77:$DW77,,AL$8)-INDEX($BO77:$DW77,,AL$8-1))+INDEX($BO77:$DW77,,AL$8-1))</f>
        <v>0</v>
      </c>
      <c r="AM77" s="173">
        <f ca="1">CHOOSE(AM$6,SUMIFS(INDIRECT("EB[" &amp; AM$12 &amp; "]"),EB[indic_nrg],$A76,EB[Nositel],$B77,EB[Výběr],1,EB[unit],"TJ"),INDEX($BO77:$DW77,,AM$4),AM$9/(INDEX(Roky_výhled,,AM$8)-Last_Bil)*(INDEX($BO77:$DW77,,AM$8)-INDEX($D77:$BL77,,$E$1))+INDEX($D77:$BL77,,$E$1),AM$9/(INDEX(Roky_výhled,,AM$8)-INDEX(Roky_výhled,,AM$8-1))*(INDEX($BO77:$DW77,,AM$8)-INDEX($BO77:$DW77,,AM$8-1))+INDEX($BO77:$DW77,,AM$8-1))</f>
        <v>0</v>
      </c>
      <c r="AN77" s="173">
        <f ca="1">CHOOSE(AN$6,SUMIFS(INDIRECT("EB[" &amp; AN$12 &amp; "]"),EB[indic_nrg],$A76,EB[Nositel],$B77,EB[Výběr],1,EB[unit],"TJ"),INDEX($BO77:$DW77,,AN$4),AN$9/(INDEX(Roky_výhled,,AN$8)-Last_Bil)*(INDEX($BO77:$DW77,,AN$8)-INDEX($D77:$BL77,,$E$1))+INDEX($D77:$BL77,,$E$1),AN$9/(INDEX(Roky_výhled,,AN$8)-INDEX(Roky_výhled,,AN$8-1))*(INDEX($BO77:$DW77,,AN$8)-INDEX($BO77:$DW77,,AN$8-1))+INDEX($BO77:$DW77,,AN$8-1))</f>
        <v>0</v>
      </c>
      <c r="AO77" s="173">
        <f ca="1">CHOOSE(AO$6,SUMIFS(INDIRECT("EB[" &amp; AO$12 &amp; "]"),EB[indic_nrg],$A76,EB[Nositel],$B77,EB[Výběr],1,EB[unit],"TJ"),INDEX($BO77:$DW77,,AO$4),AO$9/(INDEX(Roky_výhled,,AO$8)-Last_Bil)*(INDEX($BO77:$DW77,,AO$8)-INDEX($D77:$BL77,,$E$1))+INDEX($D77:$BL77,,$E$1),AO$9/(INDEX(Roky_výhled,,AO$8)-INDEX(Roky_výhled,,AO$8-1))*(INDEX($BO77:$DW77,,AO$8)-INDEX($BO77:$DW77,,AO$8-1))+INDEX($BO77:$DW77,,AO$8-1))</f>
        <v>0</v>
      </c>
      <c r="AP77" s="173">
        <f ca="1">CHOOSE(AP$6,SUMIFS(INDIRECT("EB[" &amp; AP$12 &amp; "]"),EB[indic_nrg],$A76,EB[Nositel],$B77,EB[Výběr],1,EB[unit],"TJ"),INDEX($BO77:$DW77,,AP$4),AP$9/(INDEX(Roky_výhled,,AP$8)-Last_Bil)*(INDEX($BO77:$DW77,,AP$8)-INDEX($D77:$BL77,,$E$1))+INDEX($D77:$BL77,,$E$1),AP$9/(INDEX(Roky_výhled,,AP$8)-INDEX(Roky_výhled,,AP$8-1))*(INDEX($BO77:$DW77,,AP$8)-INDEX($BO77:$DW77,,AP$8-1))+INDEX($BO77:$DW77,,AP$8-1))</f>
        <v>0</v>
      </c>
      <c r="AQ77" s="173">
        <f ca="1">CHOOSE(AQ$6,SUMIFS(INDIRECT("EB[" &amp; AQ$12 &amp; "]"),EB[indic_nrg],$A76,EB[Nositel],$B77,EB[Výběr],1,EB[unit],"TJ"),INDEX($BO77:$DW77,,AQ$4),AQ$9/(INDEX(Roky_výhled,,AQ$8)-Last_Bil)*(INDEX($BO77:$DW77,,AQ$8)-INDEX($D77:$BL77,,$E$1))+INDEX($D77:$BL77,,$E$1),AQ$9/(INDEX(Roky_výhled,,AQ$8)-INDEX(Roky_výhled,,AQ$8-1))*(INDEX($BO77:$DW77,,AQ$8)-INDEX($BO77:$DW77,,AQ$8-1))+INDEX($BO77:$DW77,,AQ$8-1))</f>
        <v>0</v>
      </c>
      <c r="AR77" s="173">
        <f ca="1">CHOOSE(AR$6,SUMIFS(INDIRECT("EB[" &amp; AR$12 &amp; "]"),EB[indic_nrg],$A76,EB[Nositel],$B77,EB[Výběr],1,EB[unit],"TJ"),INDEX($BO77:$DW77,,AR$4),AR$9/(INDEX(Roky_výhled,,AR$8)-Last_Bil)*(INDEX($BO77:$DW77,,AR$8)-INDEX($D77:$BL77,,$E$1))+INDEX($D77:$BL77,,$E$1),AR$9/(INDEX(Roky_výhled,,AR$8)-INDEX(Roky_výhled,,AR$8-1))*(INDEX($BO77:$DW77,,AR$8)-INDEX($BO77:$DW77,,AR$8-1))+INDEX($BO77:$DW77,,AR$8-1))</f>
        <v>0</v>
      </c>
      <c r="AS77" s="173">
        <f ca="1">CHOOSE(AS$6,SUMIFS(INDIRECT("EB[" &amp; AS$12 &amp; "]"),EB[indic_nrg],$A76,EB[Nositel],$B77,EB[Výběr],1,EB[unit],"TJ"),INDEX($BO77:$DW77,,AS$4),AS$9/(INDEX(Roky_výhled,,AS$8)-Last_Bil)*(INDEX($BO77:$DW77,,AS$8)-INDEX($D77:$BL77,,$E$1))+INDEX($D77:$BL77,,$E$1),AS$9/(INDEX(Roky_výhled,,AS$8)-INDEX(Roky_výhled,,AS$8-1))*(INDEX($BO77:$DW77,,AS$8)-INDEX($BO77:$DW77,,AS$8-1))+INDEX($BO77:$DW77,,AS$8-1))</f>
        <v>0</v>
      </c>
      <c r="AT77" s="173">
        <f ca="1">CHOOSE(AT$6,SUMIFS(INDIRECT("EB[" &amp; AT$12 &amp; "]"),EB[indic_nrg],$A76,EB[Nositel],$B77,EB[Výběr],1,EB[unit],"TJ"),INDEX($BO77:$DW77,,AT$4),AT$9/(INDEX(Roky_výhled,,AT$8)-Last_Bil)*(INDEX($BO77:$DW77,,AT$8)-INDEX($D77:$BL77,,$E$1))+INDEX($D77:$BL77,,$E$1),AT$9/(INDEX(Roky_výhled,,AT$8)-INDEX(Roky_výhled,,AT$8-1))*(INDEX($BO77:$DW77,,AT$8)-INDEX($BO77:$DW77,,AT$8-1))+INDEX($BO77:$DW77,,AT$8-1))</f>
        <v>0</v>
      </c>
      <c r="AU77" s="173">
        <f ca="1">CHOOSE(AU$6,SUMIFS(INDIRECT("EB[" &amp; AU$12 &amp; "]"),EB[indic_nrg],$A76,EB[Nositel],$B77,EB[Výběr],1,EB[unit],"TJ"),INDEX($BO77:$DW77,,AU$4),AU$9/(INDEX(Roky_výhled,,AU$8)-Last_Bil)*(INDEX($BO77:$DW77,,AU$8)-INDEX($D77:$BL77,,$E$1))+INDEX($D77:$BL77,,$E$1),AU$9/(INDEX(Roky_výhled,,AU$8)-INDEX(Roky_výhled,,AU$8-1))*(INDEX($BO77:$DW77,,AU$8)-INDEX($BO77:$DW77,,AU$8-1))+INDEX($BO77:$DW77,,AU$8-1))</f>
        <v>0</v>
      </c>
      <c r="AV77" s="173">
        <f ca="1">CHOOSE(AV$6,SUMIFS(INDIRECT("EB[" &amp; AV$12 &amp; "]"),EB[indic_nrg],$A76,EB[Nositel],$B77,EB[Výběr],1,EB[unit],"TJ"),INDEX($BO77:$DW77,,AV$4),AV$9/(INDEX(Roky_výhled,,AV$8)-Last_Bil)*(INDEX($BO77:$DW77,,AV$8)-INDEX($D77:$BL77,,$E$1))+INDEX($D77:$BL77,,$E$1),AV$9/(INDEX(Roky_výhled,,AV$8)-INDEX(Roky_výhled,,AV$8-1))*(INDEX($BO77:$DW77,,AV$8)-INDEX($BO77:$DW77,,AV$8-1))+INDEX($BO77:$DW77,,AV$8-1))</f>
        <v>0</v>
      </c>
      <c r="AW77" s="173">
        <f ca="1">CHOOSE(AW$6,SUMIFS(INDIRECT("EB[" &amp; AW$12 &amp; "]"),EB[indic_nrg],$A76,EB[Nositel],$B77,EB[Výběr],1,EB[unit],"TJ"),INDEX($BO77:$DW77,,AW$4),AW$9/(INDEX(Roky_výhled,,AW$8)-Last_Bil)*(INDEX($BO77:$DW77,,AW$8)-INDEX($D77:$BL77,,$E$1))+INDEX($D77:$BL77,,$E$1),AW$9/(INDEX(Roky_výhled,,AW$8)-INDEX(Roky_výhled,,AW$8-1))*(INDEX($BO77:$DW77,,AW$8)-INDEX($BO77:$DW77,,AW$8-1))+INDEX($BO77:$DW77,,AW$8-1))</f>
        <v>0</v>
      </c>
      <c r="AX77" s="173">
        <f ca="1">CHOOSE(AX$6,SUMIFS(INDIRECT("EB[" &amp; AX$12 &amp; "]"),EB[indic_nrg],$A76,EB[Nositel],$B77,EB[Výběr],1,EB[unit],"TJ"),INDEX($BO77:$DW77,,AX$4),AX$9/(INDEX(Roky_výhled,,AX$8)-Last_Bil)*(INDEX($BO77:$DW77,,AX$8)-INDEX($D77:$BL77,,$E$1))+INDEX($D77:$BL77,,$E$1),AX$9/(INDEX(Roky_výhled,,AX$8)-INDEX(Roky_výhled,,AX$8-1))*(INDEX($BO77:$DW77,,AX$8)-INDEX($BO77:$DW77,,AX$8-1))+INDEX($BO77:$DW77,,AX$8-1))</f>
        <v>0</v>
      </c>
      <c r="AY77" s="173">
        <f ca="1">CHOOSE(AY$6,SUMIFS(INDIRECT("EB[" &amp; AY$12 &amp; "]"),EB[indic_nrg],$A76,EB[Nositel],$B77,EB[Výběr],1,EB[unit],"TJ"),INDEX($BO77:$DW77,,AY$4),AY$9/(INDEX(Roky_výhled,,AY$8)-Last_Bil)*(INDEX($BO77:$DW77,,AY$8)-INDEX($D77:$BL77,,$E$1))+INDEX($D77:$BL77,,$E$1),AY$9/(INDEX(Roky_výhled,,AY$8)-INDEX(Roky_výhled,,AY$8-1))*(INDEX($BO77:$DW77,,AY$8)-INDEX($BO77:$DW77,,AY$8-1))+INDEX($BO77:$DW77,,AY$8-1))</f>
        <v>0</v>
      </c>
      <c r="AZ77" s="173">
        <f ca="1">CHOOSE(AZ$6,SUMIFS(INDIRECT("EB[" &amp; AZ$12 &amp; "]"),EB[indic_nrg],$A76,EB[Nositel],$B77,EB[Výběr],1,EB[unit],"TJ"),INDEX($BO77:$DW77,,AZ$4),AZ$9/(INDEX(Roky_výhled,,AZ$8)-Last_Bil)*(INDEX($BO77:$DW77,,AZ$8)-INDEX($D77:$BL77,,$E$1))+INDEX($D77:$BL77,,$E$1),AZ$9/(INDEX(Roky_výhled,,AZ$8)-INDEX(Roky_výhled,,AZ$8-1))*(INDEX($BO77:$DW77,,AZ$8)-INDEX($BO77:$DW77,,AZ$8-1))+INDEX($BO77:$DW77,,AZ$8-1))</f>
        <v>0</v>
      </c>
      <c r="BA77" s="173">
        <f ca="1">CHOOSE(BA$6,SUMIFS(INDIRECT("EB[" &amp; BA$12 &amp; "]"),EB[indic_nrg],$A76,EB[Nositel],$B77,EB[Výběr],1,EB[unit],"TJ"),INDEX($BO77:$DW77,,BA$4),BA$9/(INDEX(Roky_výhled,,BA$8)-Last_Bil)*(INDEX($BO77:$DW77,,BA$8)-INDEX($D77:$BL77,,$E$1))+INDEX($D77:$BL77,,$E$1),BA$9/(INDEX(Roky_výhled,,BA$8)-INDEX(Roky_výhled,,BA$8-1))*(INDEX($BO77:$DW77,,BA$8)-INDEX($BO77:$DW77,,BA$8-1))+INDEX($BO77:$DW77,,BA$8-1))</f>
        <v>0</v>
      </c>
      <c r="BB77" s="173">
        <f ca="1">CHOOSE(BB$6,SUMIFS(INDIRECT("EB[" &amp; BB$12 &amp; "]"),EB[indic_nrg],$A76,EB[Nositel],$B77,EB[Výběr],1,EB[unit],"TJ"),INDEX($BO77:$DW77,,BB$4),BB$9/(INDEX(Roky_výhled,,BB$8)-Last_Bil)*(INDEX($BO77:$DW77,,BB$8)-INDEX($D77:$BL77,,$E$1))+INDEX($D77:$BL77,,$E$1),BB$9/(INDEX(Roky_výhled,,BB$8)-INDEX(Roky_výhled,,BB$8-1))*(INDEX($BO77:$DW77,,BB$8)-INDEX($BO77:$DW77,,BB$8-1))+INDEX($BO77:$DW77,,BB$8-1))</f>
        <v>0</v>
      </c>
      <c r="BC77" s="173">
        <f ca="1">CHOOSE(BC$6,SUMIFS(INDIRECT("EB[" &amp; BC$12 &amp; "]"),EB[indic_nrg],$A76,EB[Nositel],$B77,EB[Výběr],1,EB[unit],"TJ"),INDEX($BO77:$DW77,,BC$4),BC$9/(INDEX(Roky_výhled,,BC$8)-Last_Bil)*(INDEX($BO77:$DW77,,BC$8)-INDEX($D77:$BL77,,$E$1))+INDEX($D77:$BL77,,$E$1),BC$9/(INDEX(Roky_výhled,,BC$8)-INDEX(Roky_výhled,,BC$8-1))*(INDEX($BO77:$DW77,,BC$8)-INDEX($BO77:$DW77,,BC$8-1))+INDEX($BO77:$DW77,,BC$8-1))</f>
        <v>0</v>
      </c>
      <c r="BD77" s="173">
        <f ca="1">CHOOSE(BD$6,SUMIFS(INDIRECT("EB[" &amp; BD$12 &amp; "]"),EB[indic_nrg],$A76,EB[Nositel],$B77,EB[Výběr],1,EB[unit],"TJ"),INDEX($BO77:$DW77,,BD$4),BD$9/(INDEX(Roky_výhled,,BD$8)-Last_Bil)*(INDEX($BO77:$DW77,,BD$8)-INDEX($D77:$BL77,,$E$1))+INDEX($D77:$BL77,,$E$1),BD$9/(INDEX(Roky_výhled,,BD$8)-INDEX(Roky_výhled,,BD$8-1))*(INDEX($BO77:$DW77,,BD$8)-INDEX($BO77:$DW77,,BD$8-1))+INDEX($BO77:$DW77,,BD$8-1))</f>
        <v>0</v>
      </c>
      <c r="BE77" s="173">
        <f ca="1">CHOOSE(BE$6,SUMIFS(INDIRECT("EB[" &amp; BE$12 &amp; "]"),EB[indic_nrg],$A76,EB[Nositel],$B77,EB[Výběr],1,EB[unit],"TJ"),INDEX($BO77:$DW77,,BE$4),BE$9/(INDEX(Roky_výhled,,BE$8)-Last_Bil)*(INDEX($BO77:$DW77,,BE$8)-INDEX($D77:$BL77,,$E$1))+INDEX($D77:$BL77,,$E$1),BE$9/(INDEX(Roky_výhled,,BE$8)-INDEX(Roky_výhled,,BE$8-1))*(INDEX($BO77:$DW77,,BE$8)-INDEX($BO77:$DW77,,BE$8-1))+INDEX($BO77:$DW77,,BE$8-1))</f>
        <v>0</v>
      </c>
      <c r="BF77" s="173">
        <f ca="1">CHOOSE(BF$6,SUMIFS(INDIRECT("EB[" &amp; BF$12 &amp; "]"),EB[indic_nrg],$A76,EB[Nositel],$B77,EB[Výběr],1,EB[unit],"TJ"),INDEX($BO77:$DW77,,BF$4),BF$9/(INDEX(Roky_výhled,,BF$8)-Last_Bil)*(INDEX($BO77:$DW77,,BF$8)-INDEX($D77:$BL77,,$E$1))+INDEX($D77:$BL77,,$E$1),BF$9/(INDEX(Roky_výhled,,BF$8)-INDEX(Roky_výhled,,BF$8-1))*(INDEX($BO77:$DW77,,BF$8)-INDEX($BO77:$DW77,,BF$8-1))+INDEX($BO77:$DW77,,BF$8-1))</f>
        <v>0</v>
      </c>
      <c r="BG77" s="173">
        <f ca="1">CHOOSE(BG$6,SUMIFS(INDIRECT("EB[" &amp; BG$12 &amp; "]"),EB[indic_nrg],$A76,EB[Nositel],$B77,EB[Výběr],1,EB[unit],"TJ"),INDEX($BO77:$DW77,,BG$4),BG$9/(INDEX(Roky_výhled,,BG$8)-Last_Bil)*(INDEX($BO77:$DW77,,BG$8)-INDEX($D77:$BL77,,$E$1))+INDEX($D77:$BL77,,$E$1),BG$9/(INDEX(Roky_výhled,,BG$8)-INDEX(Roky_výhled,,BG$8-1))*(INDEX($BO77:$DW77,,BG$8)-INDEX($BO77:$DW77,,BG$8-1))+INDEX($BO77:$DW77,,BG$8-1))</f>
        <v>0</v>
      </c>
      <c r="BH77" s="173">
        <f ca="1">CHOOSE(BH$6,SUMIFS(INDIRECT("EB[" &amp; BH$12 &amp; "]"),EB[indic_nrg],$A76,EB[Nositel],$B77,EB[Výběr],1,EB[unit],"TJ"),INDEX($BO77:$DW77,,BH$4),BH$9/(INDEX(Roky_výhled,,BH$8)-Last_Bil)*(INDEX($BO77:$DW77,,BH$8)-INDEX($D77:$BL77,,$E$1))+INDEX($D77:$BL77,,$E$1),BH$9/(INDEX(Roky_výhled,,BH$8)-INDEX(Roky_výhled,,BH$8-1))*(INDEX($BO77:$DW77,,BH$8)-INDEX($BO77:$DW77,,BH$8-1))+INDEX($BO77:$DW77,,BH$8-1))</f>
        <v>0</v>
      </c>
      <c r="BI77" s="173">
        <f ca="1">CHOOSE(BI$6,SUMIFS(INDIRECT("EB[" &amp; BI$12 &amp; "]"),EB[indic_nrg],$A76,EB[Nositel],$B77,EB[Výběr],1,EB[unit],"TJ"),INDEX($BO77:$DW77,,BI$4),BI$9/(INDEX(Roky_výhled,,BI$8)-Last_Bil)*(INDEX($BO77:$DW77,,BI$8)-INDEX($D77:$BL77,,$E$1))+INDEX($D77:$BL77,,$E$1),BI$9/(INDEX(Roky_výhled,,BI$8)-INDEX(Roky_výhled,,BI$8-1))*(INDEX($BO77:$DW77,,BI$8)-INDEX($BO77:$DW77,,BI$8-1))+INDEX($BO77:$DW77,,BI$8-1))</f>
        <v>0</v>
      </c>
      <c r="BJ77" s="173">
        <f ca="1">CHOOSE(BJ$6,SUMIFS(INDIRECT("EB[" &amp; BJ$12 &amp; "]"),EB[indic_nrg],$A76,EB[Nositel],$B77,EB[Výběr],1,EB[unit],"TJ"),INDEX($BO77:$DW77,,BJ$4),BJ$9/(INDEX(Roky_výhled,,BJ$8)-Last_Bil)*(INDEX($BO77:$DW77,,BJ$8)-INDEX($D77:$BL77,,$E$1))+INDEX($D77:$BL77,,$E$1),BJ$9/(INDEX(Roky_výhled,,BJ$8)-INDEX(Roky_výhled,,BJ$8-1))*(INDEX($BO77:$DW77,,BJ$8)-INDEX($BO77:$DW77,,BJ$8-1))+INDEX($BO77:$DW77,,BJ$8-1))</f>
        <v>0</v>
      </c>
      <c r="BK77" s="173">
        <f ca="1">CHOOSE(BK$6,SUMIFS(INDIRECT("EB[" &amp; BK$12 &amp; "]"),EB[indic_nrg],$A76,EB[Nositel],$B77,EB[Výběr],1,EB[unit],"TJ"),INDEX($BO77:$DW77,,BK$4),BK$9/(INDEX(Roky_výhled,,BK$8)-Last_Bil)*(INDEX($BO77:$DW77,,BK$8)-INDEX($D77:$BL77,,$E$1))+INDEX($D77:$BL77,,$E$1),BK$9/(INDEX(Roky_výhled,,BK$8)-INDEX(Roky_výhled,,BK$8-1))*(INDEX($BO77:$DW77,,BK$8)-INDEX($BO77:$DW77,,BK$8-1))+INDEX($BO77:$DW77,,BK$8-1))</f>
        <v>0</v>
      </c>
      <c r="BL77" s="174">
        <f ca="1">CHOOSE(BL$6,SUMIFS(INDIRECT("EB[" &amp; BL$12 &amp; "]"),EB[indic_nrg],$A76,EB[Nositel],$B77,EB[Výběr],1,EB[unit],"TJ"),INDEX($BO77:$DW77,,BL$4),BL$9/(INDEX(Roky_výhled,,BL$8)-Last_Bil)*(INDEX($BO77:$DW77,,BL$8)-INDEX($D77:$BL77,,$E$1))+INDEX($D77:$BL77,,$E$1),BL$9/(INDEX(Roky_výhled,,BL$8)-INDEX(Roky_výhled,,BL$8-1))*(INDEX($BO77:$DW77,,BL$8)-INDEX($BO77:$DW77,,BL$8-1))+INDEX($BO77:$DW77,,BL$8-1))</f>
        <v>0</v>
      </c>
      <c r="BM77"/>
      <c r="BN77" s="221" t="str">
        <f t="shared" si="214"/>
        <v>Diesel</v>
      </c>
      <c r="BO77" s="285">
        <v>0</v>
      </c>
      <c r="BP77" s="286">
        <v>0</v>
      </c>
      <c r="BQ77" s="286">
        <v>0</v>
      </c>
      <c r="BR77" s="286">
        <v>0</v>
      </c>
      <c r="BS77" s="286">
        <v>0</v>
      </c>
      <c r="BT77" s="286">
        <v>0</v>
      </c>
      <c r="BU77" s="286">
        <v>0</v>
      </c>
      <c r="BV77" s="286">
        <v>0</v>
      </c>
      <c r="BW77" s="286">
        <v>0</v>
      </c>
      <c r="BX77" s="286">
        <v>0</v>
      </c>
      <c r="BY77" s="287">
        <v>0</v>
      </c>
      <c r="BZ77" s="281"/>
      <c r="CA77" s="281"/>
      <c r="CB77" s="281"/>
      <c r="CC77" s="281"/>
      <c r="CD77" s="281"/>
      <c r="CE77" s="281"/>
      <c r="CF77" s="281"/>
      <c r="CG77" s="281"/>
      <c r="CH77" s="281"/>
      <c r="CI77" s="281"/>
      <c r="CJ77" s="281"/>
      <c r="CK77" s="281"/>
      <c r="CL77" s="281"/>
      <c r="CM77" s="281"/>
      <c r="CN77" s="281"/>
      <c r="CO77" s="281"/>
      <c r="CP77" s="281"/>
      <c r="CQ77" s="281"/>
      <c r="CR77" s="281"/>
      <c r="CS77" s="281"/>
      <c r="CT77" s="281"/>
      <c r="CU77" s="281"/>
      <c r="CV77" s="281"/>
      <c r="CW77" s="281"/>
      <c r="CX77" s="281"/>
      <c r="CY77" s="281"/>
      <c r="CZ77" s="281"/>
      <c r="DA77" s="281"/>
      <c r="DB77" s="281"/>
      <c r="DC77" s="281"/>
      <c r="DD77" s="281"/>
      <c r="DE77" s="281"/>
      <c r="DF77" s="281"/>
      <c r="DG77" s="281"/>
      <c r="DH77" s="281"/>
      <c r="DI77" s="281"/>
      <c r="DJ77" s="281"/>
      <c r="DK77" s="281"/>
      <c r="DL77" s="281"/>
      <c r="DM77" s="281"/>
      <c r="DN77" s="281"/>
      <c r="DO77" s="281"/>
      <c r="DP77" s="281"/>
      <c r="DQ77" s="281"/>
      <c r="DR77" s="281"/>
      <c r="DS77" s="281"/>
      <c r="DT77" s="281"/>
      <c r="DU77" s="281"/>
      <c r="DV77" s="281"/>
      <c r="DW77" s="281"/>
    </row>
    <row r="78" spans="1:127" s="196" customFormat="1" x14ac:dyDescent="0.25">
      <c r="A78" s="196" t="str">
        <f t="shared" si="215"/>
        <v>B_101800</v>
      </c>
      <c r="B78" t="s">
        <v>3154</v>
      </c>
      <c r="C78" s="179" t="str">
        <f t="shared" si="213"/>
        <v>Letecký petrolej</v>
      </c>
      <c r="D78" s="215">
        <f ca="1">CHOOSE(D$6,SUMIFS(INDIRECT("EB[" &amp; D$12 &amp; "]"),EB[indic_nrg],$A77,EB[Nositel],$B78,EB[Výběr],1,EB[unit],"TJ"),INDEX($BO78:$DW78,,D$4),D$9/(INDEX(Roky_výhled,,D$8)-Last_Bil)*(INDEX($BO78:$DW78,,D$8)-INDEX($D78:$BL78,,$E$1))+INDEX($D78:$BL78,,$E$1),D$9/(INDEX(Roky_výhled,,D$8)-INDEX(Roky_výhled,,D$8-1))*(INDEX($BO78:$DW78,,D$8)-INDEX($BO78:$DW78,,D$8-1))+INDEX($BO78:$DW78,,D$8-1))</f>
        <v>0</v>
      </c>
      <c r="E78" s="173">
        <f ca="1">CHOOSE(E$6,SUMIFS(INDIRECT("EB[" &amp; E$12 &amp; "]"),EB[indic_nrg],$A77,EB[Nositel],$B78,EB[Výběr],1,EB[unit],"TJ"),INDEX($BO78:$DW78,,E$4),E$9/(INDEX(Roky_výhled,,E$8)-Last_Bil)*(INDEX($BO78:$DW78,,E$8)-INDEX($D78:$BL78,,$E$1))+INDEX($D78:$BL78,,$E$1),E$9/(INDEX(Roky_výhled,,E$8)-INDEX(Roky_výhled,,E$8-1))*(INDEX($BO78:$DW78,,E$8)-INDEX($BO78:$DW78,,E$8-1))+INDEX($BO78:$DW78,,E$8-1))</f>
        <v>0</v>
      </c>
      <c r="F78" s="173">
        <f ca="1">CHOOSE(F$6,SUMIFS(INDIRECT("EB[" &amp; F$12 &amp; "]"),EB[indic_nrg],$A77,EB[Nositel],$B78,EB[Výběr],1,EB[unit],"TJ"),INDEX($BO78:$DW78,,F$4),F$9/(INDEX(Roky_výhled,,F$8)-Last_Bil)*(INDEX($BO78:$DW78,,F$8)-INDEX($D78:$BL78,,$E$1))+INDEX($D78:$BL78,,$E$1),F$9/(INDEX(Roky_výhled,,F$8)-INDEX(Roky_výhled,,F$8-1))*(INDEX($BO78:$DW78,,F$8)-INDEX($BO78:$DW78,,F$8-1))+INDEX($BO78:$DW78,,F$8-1))</f>
        <v>0</v>
      </c>
      <c r="G78" s="173">
        <f ca="1">CHOOSE(G$6,SUMIFS(INDIRECT("EB[" &amp; G$12 &amp; "]"),EB[indic_nrg],$A77,EB[Nositel],$B78,EB[Výběr],1,EB[unit],"TJ"),INDEX($BO78:$DW78,,G$4),G$9/(INDEX(Roky_výhled,,G$8)-Last_Bil)*(INDEX($BO78:$DW78,,G$8)-INDEX($D78:$BL78,,$E$1))+INDEX($D78:$BL78,,$E$1),G$9/(INDEX(Roky_výhled,,G$8)-INDEX(Roky_výhled,,G$8-1))*(INDEX($BO78:$DW78,,G$8)-INDEX($BO78:$DW78,,G$8-1))+INDEX($BO78:$DW78,,G$8-1))</f>
        <v>0</v>
      </c>
      <c r="H78" s="173">
        <f ca="1">CHOOSE(H$6,SUMIFS(INDIRECT("EB[" &amp; H$12 &amp; "]"),EB[indic_nrg],$A77,EB[Nositel],$B78,EB[Výběr],1,EB[unit],"TJ"),INDEX($BO78:$DW78,,H$4),H$9/(INDEX(Roky_výhled,,H$8)-Last_Bil)*(INDEX($BO78:$DW78,,H$8)-INDEX($D78:$BL78,,$E$1))+INDEX($D78:$BL78,,$E$1),H$9/(INDEX(Roky_výhled,,H$8)-INDEX(Roky_výhled,,H$8-1))*(INDEX($BO78:$DW78,,H$8)-INDEX($BO78:$DW78,,H$8-1))+INDEX($BO78:$DW78,,H$8-1))</f>
        <v>0</v>
      </c>
      <c r="I78" s="173">
        <f ca="1">CHOOSE(I$6,SUMIFS(INDIRECT("EB[" &amp; I$12 &amp; "]"),EB[indic_nrg],$A77,EB[Nositel],$B78,EB[Výběr],1,EB[unit],"TJ"),INDEX($BO78:$DW78,,I$4),I$9/(INDEX(Roky_výhled,,I$8)-Last_Bil)*(INDEX($BO78:$DW78,,I$8)-INDEX($D78:$BL78,,$E$1))+INDEX($D78:$BL78,,$E$1),I$9/(INDEX(Roky_výhled,,I$8)-INDEX(Roky_výhled,,I$8-1))*(INDEX($BO78:$DW78,,I$8)-INDEX($BO78:$DW78,,I$8-1))+INDEX($BO78:$DW78,,I$8-1))</f>
        <v>0</v>
      </c>
      <c r="J78" s="173">
        <f ca="1">CHOOSE(J$6,SUMIFS(INDIRECT("EB[" &amp; J$12 &amp; "]"),EB[indic_nrg],$A77,EB[Nositel],$B78,EB[Výběr],1,EB[unit],"TJ"),INDEX($BO78:$DW78,,J$4),J$9/(INDEX(Roky_výhled,,J$8)-Last_Bil)*(INDEX($BO78:$DW78,,J$8)-INDEX($D78:$BL78,,$E$1))+INDEX($D78:$BL78,,$E$1),J$9/(INDEX(Roky_výhled,,J$8)-INDEX(Roky_výhled,,J$8-1))*(INDEX($BO78:$DW78,,J$8)-INDEX($BO78:$DW78,,J$8-1))+INDEX($BO78:$DW78,,J$8-1))</f>
        <v>0</v>
      </c>
      <c r="K78" s="173">
        <f ca="1">CHOOSE(K$6,SUMIFS(INDIRECT("EB[" &amp; K$12 &amp; "]"),EB[indic_nrg],$A77,EB[Nositel],$B78,EB[Výběr],1,EB[unit],"TJ"),INDEX($BO78:$DW78,,K$4),K$9/(INDEX(Roky_výhled,,K$8)-Last_Bil)*(INDEX($BO78:$DW78,,K$8)-INDEX($D78:$BL78,,$E$1))+INDEX($D78:$BL78,,$E$1),K$9/(INDEX(Roky_výhled,,K$8)-INDEX(Roky_výhled,,K$8-1))*(INDEX($BO78:$DW78,,K$8)-INDEX($BO78:$DW78,,K$8-1))+INDEX($BO78:$DW78,,K$8-1))</f>
        <v>0</v>
      </c>
      <c r="L78" s="173">
        <f ca="1">CHOOSE(L$6,SUMIFS(INDIRECT("EB[" &amp; L$12 &amp; "]"),EB[indic_nrg],$A77,EB[Nositel],$B78,EB[Výběr],1,EB[unit],"TJ"),INDEX($BO78:$DW78,,L$4),L$9/(INDEX(Roky_výhled,,L$8)-Last_Bil)*(INDEX($BO78:$DW78,,L$8)-INDEX($D78:$BL78,,$E$1))+INDEX($D78:$BL78,,$E$1),L$9/(INDEX(Roky_výhled,,L$8)-INDEX(Roky_výhled,,L$8-1))*(INDEX($BO78:$DW78,,L$8)-INDEX($BO78:$DW78,,L$8-1))+INDEX($BO78:$DW78,,L$8-1))</f>
        <v>0</v>
      </c>
      <c r="M78" s="173">
        <f ca="1">CHOOSE(M$6,SUMIFS(INDIRECT("EB[" &amp; M$12 &amp; "]"),EB[indic_nrg],$A77,EB[Nositel],$B78,EB[Výběr],1,EB[unit],"TJ"),INDEX($BO78:$DW78,,M$4),M$9/(INDEX(Roky_výhled,,M$8)-Last_Bil)*(INDEX($BO78:$DW78,,M$8)-INDEX($D78:$BL78,,$E$1))+INDEX($D78:$BL78,,$E$1),M$9/(INDEX(Roky_výhled,,M$8)-INDEX(Roky_výhled,,M$8-1))*(INDEX($BO78:$DW78,,M$8)-INDEX($BO78:$DW78,,M$8-1))+INDEX($BO78:$DW78,,M$8-1))</f>
        <v>0</v>
      </c>
      <c r="N78" s="173">
        <f ca="1">CHOOSE(N$6,SUMIFS(INDIRECT("EB[" &amp; N$12 &amp; "]"),EB[indic_nrg],$A77,EB[Nositel],$B78,EB[Výběr],1,EB[unit],"TJ"),INDEX($BO78:$DW78,,N$4),N$9/(INDEX(Roky_výhled,,N$8)-Last_Bil)*(INDEX($BO78:$DW78,,N$8)-INDEX($D78:$BL78,,$E$1))+INDEX($D78:$BL78,,$E$1),N$9/(INDEX(Roky_výhled,,N$8)-INDEX(Roky_výhled,,N$8-1))*(INDEX($BO78:$DW78,,N$8)-INDEX($BO78:$DW78,,N$8-1))+INDEX($BO78:$DW78,,N$8-1))</f>
        <v>0</v>
      </c>
      <c r="O78" s="173">
        <f ca="1">CHOOSE(O$6,SUMIFS(INDIRECT("EB[" &amp; O$12 &amp; "]"),EB[indic_nrg],$A77,EB[Nositel],$B78,EB[Výběr],1,EB[unit],"TJ"),INDEX($BO78:$DW78,,O$4),O$9/(INDEX(Roky_výhled,,O$8)-Last_Bil)*(INDEX($BO78:$DW78,,O$8)-INDEX($D78:$BL78,,$E$1))+INDEX($D78:$BL78,,$E$1),O$9/(INDEX(Roky_výhled,,O$8)-INDEX(Roky_výhled,,O$8-1))*(INDEX($BO78:$DW78,,O$8)-INDEX($BO78:$DW78,,O$8-1))+INDEX($BO78:$DW78,,O$8-1))</f>
        <v>0</v>
      </c>
      <c r="P78" s="173">
        <f ca="1">CHOOSE(P$6,SUMIFS(INDIRECT("EB[" &amp; P$12 &amp; "]"),EB[indic_nrg],$A77,EB[Nositel],$B78,EB[Výběr],1,EB[unit],"TJ"),INDEX($BO78:$DW78,,P$4),P$9/(INDEX(Roky_výhled,,P$8)-Last_Bil)*(INDEX($BO78:$DW78,,P$8)-INDEX($D78:$BL78,,$E$1))+INDEX($D78:$BL78,,$E$1),P$9/(INDEX(Roky_výhled,,P$8)-INDEX(Roky_výhled,,P$8-1))*(INDEX($BO78:$DW78,,P$8)-INDEX($BO78:$DW78,,P$8-1))+INDEX($BO78:$DW78,,P$8-1))</f>
        <v>0</v>
      </c>
      <c r="Q78" s="173">
        <f ca="1">CHOOSE(Q$6,SUMIFS(INDIRECT("EB[" &amp; Q$12 &amp; "]"),EB[indic_nrg],$A77,EB[Nositel],$B78,EB[Výběr],1,EB[unit],"TJ"),INDEX($BO78:$DW78,,Q$4),Q$9/(INDEX(Roky_výhled,,Q$8)-Last_Bil)*(INDEX($BO78:$DW78,,Q$8)-INDEX($D78:$BL78,,$E$1))+INDEX($D78:$BL78,,$E$1),Q$9/(INDEX(Roky_výhled,,Q$8)-INDEX(Roky_výhled,,Q$8-1))*(INDEX($BO78:$DW78,,Q$8)-INDEX($BO78:$DW78,,Q$8-1))+INDEX($BO78:$DW78,,Q$8-1))</f>
        <v>0</v>
      </c>
      <c r="R78" s="173">
        <f ca="1">CHOOSE(R$6,SUMIFS(INDIRECT("EB[" &amp; R$12 &amp; "]"),EB[indic_nrg],$A77,EB[Nositel],$B78,EB[Výběr],1,EB[unit],"TJ"),INDEX($BO78:$DW78,,R$4),R$9/(INDEX(Roky_výhled,,R$8)-Last_Bil)*(INDEX($BO78:$DW78,,R$8)-INDEX($D78:$BL78,,$E$1))+INDEX($D78:$BL78,,$E$1),R$9/(INDEX(Roky_výhled,,R$8)-INDEX(Roky_výhled,,R$8-1))*(INDEX($BO78:$DW78,,R$8)-INDEX($BO78:$DW78,,R$8-1))+INDEX($BO78:$DW78,,R$8-1))</f>
        <v>0</v>
      </c>
      <c r="S78" s="173">
        <f ca="1">CHOOSE(S$6,SUMIFS(INDIRECT("EB[" &amp; S$12 &amp; "]"),EB[indic_nrg],$A77,EB[Nositel],$B78,EB[Výběr],1,EB[unit],"TJ"),INDEX($BO78:$DW78,,S$4),S$9/(INDEX(Roky_výhled,,S$8)-Last_Bil)*(INDEX($BO78:$DW78,,S$8)-INDEX($D78:$BL78,,$E$1))+INDEX($D78:$BL78,,$E$1),S$9/(INDEX(Roky_výhled,,S$8)-INDEX(Roky_výhled,,S$8-1))*(INDEX($BO78:$DW78,,S$8)-INDEX($BO78:$DW78,,S$8-1))+INDEX($BO78:$DW78,,S$8-1))</f>
        <v>0</v>
      </c>
      <c r="T78" s="173">
        <f ca="1">CHOOSE(T$6,SUMIFS(INDIRECT("EB[" &amp; T$12 &amp; "]"),EB[indic_nrg],$A77,EB[Nositel],$B78,EB[Výběr],1,EB[unit],"TJ"),INDEX($BO78:$DW78,,T$4),T$9/(INDEX(Roky_výhled,,T$8)-Last_Bil)*(INDEX($BO78:$DW78,,T$8)-INDEX($D78:$BL78,,$E$1))+INDEX($D78:$BL78,,$E$1),T$9/(INDEX(Roky_výhled,,T$8)-INDEX(Roky_výhled,,T$8-1))*(INDEX($BO78:$DW78,,T$8)-INDEX($BO78:$DW78,,T$8-1))+INDEX($BO78:$DW78,,T$8-1))</f>
        <v>0</v>
      </c>
      <c r="U78" s="173">
        <f ca="1">CHOOSE(U$6,SUMIFS(INDIRECT("EB[" &amp; U$12 &amp; "]"),EB[indic_nrg],$A77,EB[Nositel],$B78,EB[Výběr],1,EB[unit],"TJ"),INDEX($BO78:$DW78,,U$4),U$9/(INDEX(Roky_výhled,,U$8)-Last_Bil)*(INDEX($BO78:$DW78,,U$8)-INDEX($D78:$BL78,,$E$1))+INDEX($D78:$BL78,,$E$1),U$9/(INDEX(Roky_výhled,,U$8)-INDEX(Roky_výhled,,U$8-1))*(INDEX($BO78:$DW78,,U$8)-INDEX($BO78:$DW78,,U$8-1))+INDEX($BO78:$DW78,,U$8-1))</f>
        <v>0</v>
      </c>
      <c r="V78" s="173">
        <f ca="1">CHOOSE(V$6,SUMIFS(INDIRECT("EB[" &amp; V$12 &amp; "]"),EB[indic_nrg],$A77,EB[Nositel],$B78,EB[Výběr],1,EB[unit],"TJ"),INDEX($BO78:$DW78,,V$4),V$9/(INDEX(Roky_výhled,,V$8)-Last_Bil)*(INDEX($BO78:$DW78,,V$8)-INDEX($D78:$BL78,,$E$1))+INDEX($D78:$BL78,,$E$1),V$9/(INDEX(Roky_výhled,,V$8)-INDEX(Roky_výhled,,V$8-1))*(INDEX($BO78:$DW78,,V$8)-INDEX($BO78:$DW78,,V$8-1))+INDEX($BO78:$DW78,,V$8-1))</f>
        <v>0</v>
      </c>
      <c r="W78" s="173">
        <f ca="1">CHOOSE(W$6,SUMIFS(INDIRECT("EB[" &amp; W$12 &amp; "]"),EB[indic_nrg],$A77,EB[Nositel],$B78,EB[Výběr],1,EB[unit],"TJ"),INDEX($BO78:$DW78,,W$4),W$9/(INDEX(Roky_výhled,,W$8)-Last_Bil)*(INDEX($BO78:$DW78,,W$8)-INDEX($D78:$BL78,,$E$1))+INDEX($D78:$BL78,,$E$1),W$9/(INDEX(Roky_výhled,,W$8)-INDEX(Roky_výhled,,W$8-1))*(INDEX($BO78:$DW78,,W$8)-INDEX($BO78:$DW78,,W$8-1))+INDEX($BO78:$DW78,,W$8-1))</f>
        <v>0</v>
      </c>
      <c r="X78" s="173">
        <f ca="1">CHOOSE(X$6,SUMIFS(INDIRECT("EB[" &amp; X$12 &amp; "]"),EB[indic_nrg],$A77,EB[Nositel],$B78,EB[Výběr],1,EB[unit],"TJ"),INDEX($BO78:$DW78,,X$4),X$9/(INDEX(Roky_výhled,,X$8)-Last_Bil)*(INDEX($BO78:$DW78,,X$8)-INDEX($D78:$BL78,,$E$1))+INDEX($D78:$BL78,,$E$1),X$9/(INDEX(Roky_výhled,,X$8)-INDEX(Roky_výhled,,X$8-1))*(INDEX($BO78:$DW78,,X$8)-INDEX($BO78:$DW78,,X$8-1))+INDEX($BO78:$DW78,,X$8-1))</f>
        <v>0</v>
      </c>
      <c r="Y78" s="173">
        <f ca="1">CHOOSE(Y$6,SUMIFS(INDIRECT("EB[" &amp; Y$12 &amp; "]"),EB[indic_nrg],$A77,EB[Nositel],$B78,EB[Výběr],1,EB[unit],"TJ"),INDEX($BO78:$DW78,,Y$4),Y$9/(INDEX(Roky_výhled,,Y$8)-Last_Bil)*(INDEX($BO78:$DW78,,Y$8)-INDEX($D78:$BL78,,$E$1))+INDEX($D78:$BL78,,$E$1),Y$9/(INDEX(Roky_výhled,,Y$8)-INDEX(Roky_výhled,,Y$8-1))*(INDEX($BO78:$DW78,,Y$8)-INDEX($BO78:$DW78,,Y$8-1))+INDEX($BO78:$DW78,,Y$8-1))</f>
        <v>0</v>
      </c>
      <c r="Z78" s="173">
        <f ca="1">CHOOSE(Z$6,SUMIFS(INDIRECT("EB[" &amp; Z$12 &amp; "]"),EB[indic_nrg],$A77,EB[Nositel],$B78,EB[Výběr],1,EB[unit],"TJ"),INDEX($BO78:$DW78,,Z$4),Z$9/(INDEX(Roky_výhled,,Z$8)-Last_Bil)*(INDEX($BO78:$DW78,,Z$8)-INDEX($D78:$BL78,,$E$1))+INDEX($D78:$BL78,,$E$1),Z$9/(INDEX(Roky_výhled,,Z$8)-INDEX(Roky_výhled,,Z$8-1))*(INDEX($BO78:$DW78,,Z$8)-INDEX($BO78:$DW78,,Z$8-1))+INDEX($BO78:$DW78,,Z$8-1))</f>
        <v>0</v>
      </c>
      <c r="AA78" s="173">
        <f ca="1">CHOOSE(AA$6,SUMIFS(INDIRECT("EB[" &amp; AA$12 &amp; "]"),EB[indic_nrg],$A77,EB[Nositel],$B78,EB[Výběr],1,EB[unit],"TJ"),INDEX($BO78:$DW78,,AA$4),AA$9/(INDEX(Roky_výhled,,AA$8)-Last_Bil)*(INDEX($BO78:$DW78,,AA$8)-INDEX($D78:$BL78,,$E$1))+INDEX($D78:$BL78,,$E$1),AA$9/(INDEX(Roky_výhled,,AA$8)-INDEX(Roky_výhled,,AA$8-1))*(INDEX($BO78:$DW78,,AA$8)-INDEX($BO78:$DW78,,AA$8-1))+INDEX($BO78:$DW78,,AA$8-1))</f>
        <v>0</v>
      </c>
      <c r="AB78" s="173">
        <f ca="1">CHOOSE(AB$6,SUMIFS(INDIRECT("EB[" &amp; AB$12 &amp; "]"),EB[indic_nrg],$A77,EB[Nositel],$B78,EB[Výběr],1,EB[unit],"TJ"),INDEX($BO78:$DW78,,AB$4),AB$9/(INDEX(Roky_výhled,,AB$8)-Last_Bil)*(INDEX($BO78:$DW78,,AB$8)-INDEX($D78:$BL78,,$E$1))+INDEX($D78:$BL78,,$E$1),AB$9/(INDEX(Roky_výhled,,AB$8)-INDEX(Roky_výhled,,AB$8-1))*(INDEX($BO78:$DW78,,AB$8)-INDEX($BO78:$DW78,,AB$8-1))+INDEX($BO78:$DW78,,AB$8-1))</f>
        <v>0</v>
      </c>
      <c r="AC78" s="173">
        <f ca="1">CHOOSE(AC$6,SUMIFS(INDIRECT("EB[" &amp; AC$12 &amp; "]"),EB[indic_nrg],$A77,EB[Nositel],$B78,EB[Výběr],1,EB[unit],"TJ"),INDEX($BO78:$DW78,,AC$4),AC$9/(INDEX(Roky_výhled,,AC$8)-Last_Bil)*(INDEX($BO78:$DW78,,AC$8)-INDEX($D78:$BL78,,$E$1))+INDEX($D78:$BL78,,$E$1),AC$9/(INDEX(Roky_výhled,,AC$8)-INDEX(Roky_výhled,,AC$8-1))*(INDEX($BO78:$DW78,,AC$8)-INDEX($BO78:$DW78,,AC$8-1))+INDEX($BO78:$DW78,,AC$8-1))</f>
        <v>0</v>
      </c>
      <c r="AD78" s="173">
        <f ca="1">CHOOSE(AD$6,SUMIFS(INDIRECT("EB[" &amp; AD$12 &amp; "]"),EB[indic_nrg],$A77,EB[Nositel],$B78,EB[Výběr],1,EB[unit],"TJ"),INDEX($BO78:$DW78,,AD$4),AD$9/(INDEX(Roky_výhled,,AD$8)-Last_Bil)*(INDEX($BO78:$DW78,,AD$8)-INDEX($D78:$BL78,,$E$1))+INDEX($D78:$BL78,,$E$1),AD$9/(INDEX(Roky_výhled,,AD$8)-INDEX(Roky_výhled,,AD$8-1))*(INDEX($BO78:$DW78,,AD$8)-INDEX($BO78:$DW78,,AD$8-1))+INDEX($BO78:$DW78,,AD$8-1))</f>
        <v>0</v>
      </c>
      <c r="AE78" s="173">
        <f ca="1">CHOOSE(AE$6,SUMIFS(INDIRECT("EB[" &amp; AE$12 &amp; "]"),EB[indic_nrg],$A77,EB[Nositel],$B78,EB[Výběr],1,EB[unit],"TJ"),INDEX($BO78:$DW78,,AE$4),AE$9/(INDEX(Roky_výhled,,AE$8)-Last_Bil)*(INDEX($BO78:$DW78,,AE$8)-INDEX($D78:$BL78,,$E$1))+INDEX($D78:$BL78,,$E$1),AE$9/(INDEX(Roky_výhled,,AE$8)-INDEX(Roky_výhled,,AE$8-1))*(INDEX($BO78:$DW78,,AE$8)-INDEX($BO78:$DW78,,AE$8-1))+INDEX($BO78:$DW78,,AE$8-1))</f>
        <v>0</v>
      </c>
      <c r="AF78" s="173">
        <f ca="1">CHOOSE(AF$6,SUMIFS(INDIRECT("EB[" &amp; AF$12 &amp; "]"),EB[indic_nrg],$A77,EB[Nositel],$B78,EB[Výběr],1,EB[unit],"TJ"),INDEX($BO78:$DW78,,AF$4),AF$9/(INDEX(Roky_výhled,,AF$8)-Last_Bil)*(INDEX($BO78:$DW78,,AF$8)-INDEX($D78:$BL78,,$E$1))+INDEX($D78:$BL78,,$E$1),AF$9/(INDEX(Roky_výhled,,AF$8)-INDEX(Roky_výhled,,AF$8-1))*(INDEX($BO78:$DW78,,AF$8)-INDEX($BO78:$DW78,,AF$8-1))+INDEX($BO78:$DW78,,AF$8-1))</f>
        <v>0</v>
      </c>
      <c r="AG78" s="173">
        <f ca="1">CHOOSE(AG$6,SUMIFS(INDIRECT("EB[" &amp; AG$12 &amp; "]"),EB[indic_nrg],$A77,EB[Nositel],$B78,EB[Výběr],1,EB[unit],"TJ"),INDEX($BO78:$DW78,,AG$4),AG$9/(INDEX(Roky_výhled,,AG$8)-Last_Bil)*(INDEX($BO78:$DW78,,AG$8)-INDEX($D78:$BL78,,$E$1))+INDEX($D78:$BL78,,$E$1),AG$9/(INDEX(Roky_výhled,,AG$8)-INDEX(Roky_výhled,,AG$8-1))*(INDEX($BO78:$DW78,,AG$8)-INDEX($BO78:$DW78,,AG$8-1))+INDEX($BO78:$DW78,,AG$8-1))</f>
        <v>0</v>
      </c>
      <c r="AH78" s="173">
        <f ca="1">CHOOSE(AH$6,SUMIFS(INDIRECT("EB[" &amp; AH$12 &amp; "]"),EB[indic_nrg],$A77,EB[Nositel],$B78,EB[Výběr],1,EB[unit],"TJ"),INDEX($BO78:$DW78,,AH$4),AH$9/(INDEX(Roky_výhled,,AH$8)-Last_Bil)*(INDEX($BO78:$DW78,,AH$8)-INDEX($D78:$BL78,,$E$1))+INDEX($D78:$BL78,,$E$1),AH$9/(INDEX(Roky_výhled,,AH$8)-INDEX(Roky_výhled,,AH$8-1))*(INDEX($BO78:$DW78,,AH$8)-INDEX($BO78:$DW78,,AH$8-1))+INDEX($BO78:$DW78,,AH$8-1))</f>
        <v>0</v>
      </c>
      <c r="AI78" s="173">
        <f ca="1">CHOOSE(AI$6,SUMIFS(INDIRECT("EB[" &amp; AI$12 &amp; "]"),EB[indic_nrg],$A77,EB[Nositel],$B78,EB[Výběr],1,EB[unit],"TJ"),INDEX($BO78:$DW78,,AI$4),AI$9/(INDEX(Roky_výhled,,AI$8)-Last_Bil)*(INDEX($BO78:$DW78,,AI$8)-INDEX($D78:$BL78,,$E$1))+INDEX($D78:$BL78,,$E$1),AI$9/(INDEX(Roky_výhled,,AI$8)-INDEX(Roky_výhled,,AI$8-1))*(INDEX($BO78:$DW78,,AI$8)-INDEX($BO78:$DW78,,AI$8-1))+INDEX($BO78:$DW78,,AI$8-1))</f>
        <v>0</v>
      </c>
      <c r="AJ78" s="173">
        <f ca="1">CHOOSE(AJ$6,SUMIFS(INDIRECT("EB[" &amp; AJ$12 &amp; "]"),EB[indic_nrg],$A77,EB[Nositel],$B78,EB[Výběr],1,EB[unit],"TJ"),INDEX($BO78:$DW78,,AJ$4),AJ$9/(INDEX(Roky_výhled,,AJ$8)-Last_Bil)*(INDEX($BO78:$DW78,,AJ$8)-INDEX($D78:$BL78,,$E$1))+INDEX($D78:$BL78,,$E$1),AJ$9/(INDEX(Roky_výhled,,AJ$8)-INDEX(Roky_výhled,,AJ$8-1))*(INDEX($BO78:$DW78,,AJ$8)-INDEX($BO78:$DW78,,AJ$8-1))+INDEX($BO78:$DW78,,AJ$8-1))</f>
        <v>0</v>
      </c>
      <c r="AK78" s="173">
        <f ca="1">CHOOSE(AK$6,SUMIFS(INDIRECT("EB[" &amp; AK$12 &amp; "]"),EB[indic_nrg],$A77,EB[Nositel],$B78,EB[Výběr],1,EB[unit],"TJ"),INDEX($BO78:$DW78,,AK$4),AK$9/(INDEX(Roky_výhled,,AK$8)-Last_Bil)*(INDEX($BO78:$DW78,,AK$8)-INDEX($D78:$BL78,,$E$1))+INDEX($D78:$BL78,,$E$1),AK$9/(INDEX(Roky_výhled,,AK$8)-INDEX(Roky_výhled,,AK$8-1))*(INDEX($BO78:$DW78,,AK$8)-INDEX($BO78:$DW78,,AK$8-1))+INDEX($BO78:$DW78,,AK$8-1))</f>
        <v>0</v>
      </c>
      <c r="AL78" s="173">
        <f ca="1">CHOOSE(AL$6,SUMIFS(INDIRECT("EB[" &amp; AL$12 &amp; "]"),EB[indic_nrg],$A77,EB[Nositel],$B78,EB[Výběr],1,EB[unit],"TJ"),INDEX($BO78:$DW78,,AL$4),AL$9/(INDEX(Roky_výhled,,AL$8)-Last_Bil)*(INDEX($BO78:$DW78,,AL$8)-INDEX($D78:$BL78,,$E$1))+INDEX($D78:$BL78,,$E$1),AL$9/(INDEX(Roky_výhled,,AL$8)-INDEX(Roky_výhled,,AL$8-1))*(INDEX($BO78:$DW78,,AL$8)-INDEX($BO78:$DW78,,AL$8-1))+INDEX($BO78:$DW78,,AL$8-1))</f>
        <v>0</v>
      </c>
      <c r="AM78" s="173">
        <f ca="1">CHOOSE(AM$6,SUMIFS(INDIRECT("EB[" &amp; AM$12 &amp; "]"),EB[indic_nrg],$A77,EB[Nositel],$B78,EB[Výběr],1,EB[unit],"TJ"),INDEX($BO78:$DW78,,AM$4),AM$9/(INDEX(Roky_výhled,,AM$8)-Last_Bil)*(INDEX($BO78:$DW78,,AM$8)-INDEX($D78:$BL78,,$E$1))+INDEX($D78:$BL78,,$E$1),AM$9/(INDEX(Roky_výhled,,AM$8)-INDEX(Roky_výhled,,AM$8-1))*(INDEX($BO78:$DW78,,AM$8)-INDEX($BO78:$DW78,,AM$8-1))+INDEX($BO78:$DW78,,AM$8-1))</f>
        <v>0</v>
      </c>
      <c r="AN78" s="173">
        <f ca="1">CHOOSE(AN$6,SUMIFS(INDIRECT("EB[" &amp; AN$12 &amp; "]"),EB[indic_nrg],$A77,EB[Nositel],$B78,EB[Výběr],1,EB[unit],"TJ"),INDEX($BO78:$DW78,,AN$4),AN$9/(INDEX(Roky_výhled,,AN$8)-Last_Bil)*(INDEX($BO78:$DW78,,AN$8)-INDEX($D78:$BL78,,$E$1))+INDEX($D78:$BL78,,$E$1),AN$9/(INDEX(Roky_výhled,,AN$8)-INDEX(Roky_výhled,,AN$8-1))*(INDEX($BO78:$DW78,,AN$8)-INDEX($BO78:$DW78,,AN$8-1))+INDEX($BO78:$DW78,,AN$8-1))</f>
        <v>0</v>
      </c>
      <c r="AO78" s="173">
        <f ca="1">CHOOSE(AO$6,SUMIFS(INDIRECT("EB[" &amp; AO$12 &amp; "]"),EB[indic_nrg],$A77,EB[Nositel],$B78,EB[Výběr],1,EB[unit],"TJ"),INDEX($BO78:$DW78,,AO$4),AO$9/(INDEX(Roky_výhled,,AO$8)-Last_Bil)*(INDEX($BO78:$DW78,,AO$8)-INDEX($D78:$BL78,,$E$1))+INDEX($D78:$BL78,,$E$1),AO$9/(INDEX(Roky_výhled,,AO$8)-INDEX(Roky_výhled,,AO$8-1))*(INDEX($BO78:$DW78,,AO$8)-INDEX($BO78:$DW78,,AO$8-1))+INDEX($BO78:$DW78,,AO$8-1))</f>
        <v>0</v>
      </c>
      <c r="AP78" s="173">
        <f ca="1">CHOOSE(AP$6,SUMIFS(INDIRECT("EB[" &amp; AP$12 &amp; "]"),EB[indic_nrg],$A77,EB[Nositel],$B78,EB[Výběr],1,EB[unit],"TJ"),INDEX($BO78:$DW78,,AP$4),AP$9/(INDEX(Roky_výhled,,AP$8)-Last_Bil)*(INDEX($BO78:$DW78,,AP$8)-INDEX($D78:$BL78,,$E$1))+INDEX($D78:$BL78,,$E$1),AP$9/(INDEX(Roky_výhled,,AP$8)-INDEX(Roky_výhled,,AP$8-1))*(INDEX($BO78:$DW78,,AP$8)-INDEX($BO78:$DW78,,AP$8-1))+INDEX($BO78:$DW78,,AP$8-1))</f>
        <v>0</v>
      </c>
      <c r="AQ78" s="173">
        <f ca="1">CHOOSE(AQ$6,SUMIFS(INDIRECT("EB[" &amp; AQ$12 &amp; "]"),EB[indic_nrg],$A77,EB[Nositel],$B78,EB[Výběr],1,EB[unit],"TJ"),INDEX($BO78:$DW78,,AQ$4),AQ$9/(INDEX(Roky_výhled,,AQ$8)-Last_Bil)*(INDEX($BO78:$DW78,,AQ$8)-INDEX($D78:$BL78,,$E$1))+INDEX($D78:$BL78,,$E$1),AQ$9/(INDEX(Roky_výhled,,AQ$8)-INDEX(Roky_výhled,,AQ$8-1))*(INDEX($BO78:$DW78,,AQ$8)-INDEX($BO78:$DW78,,AQ$8-1))+INDEX($BO78:$DW78,,AQ$8-1))</f>
        <v>0</v>
      </c>
      <c r="AR78" s="173">
        <f ca="1">CHOOSE(AR$6,SUMIFS(INDIRECT("EB[" &amp; AR$12 &amp; "]"),EB[indic_nrg],$A77,EB[Nositel],$B78,EB[Výběr],1,EB[unit],"TJ"),INDEX($BO78:$DW78,,AR$4),AR$9/(INDEX(Roky_výhled,,AR$8)-Last_Bil)*(INDEX($BO78:$DW78,,AR$8)-INDEX($D78:$BL78,,$E$1))+INDEX($D78:$BL78,,$E$1),AR$9/(INDEX(Roky_výhled,,AR$8)-INDEX(Roky_výhled,,AR$8-1))*(INDEX($BO78:$DW78,,AR$8)-INDEX($BO78:$DW78,,AR$8-1))+INDEX($BO78:$DW78,,AR$8-1))</f>
        <v>0</v>
      </c>
      <c r="AS78" s="173">
        <f ca="1">CHOOSE(AS$6,SUMIFS(INDIRECT("EB[" &amp; AS$12 &amp; "]"),EB[indic_nrg],$A77,EB[Nositel],$B78,EB[Výběr],1,EB[unit],"TJ"),INDEX($BO78:$DW78,,AS$4),AS$9/(INDEX(Roky_výhled,,AS$8)-Last_Bil)*(INDEX($BO78:$DW78,,AS$8)-INDEX($D78:$BL78,,$E$1))+INDEX($D78:$BL78,,$E$1),AS$9/(INDEX(Roky_výhled,,AS$8)-INDEX(Roky_výhled,,AS$8-1))*(INDEX($BO78:$DW78,,AS$8)-INDEX($BO78:$DW78,,AS$8-1))+INDEX($BO78:$DW78,,AS$8-1))</f>
        <v>0</v>
      </c>
      <c r="AT78" s="173">
        <f ca="1">CHOOSE(AT$6,SUMIFS(INDIRECT("EB[" &amp; AT$12 &amp; "]"),EB[indic_nrg],$A77,EB[Nositel],$B78,EB[Výběr],1,EB[unit],"TJ"),INDEX($BO78:$DW78,,AT$4),AT$9/(INDEX(Roky_výhled,,AT$8)-Last_Bil)*(INDEX($BO78:$DW78,,AT$8)-INDEX($D78:$BL78,,$E$1))+INDEX($D78:$BL78,,$E$1),AT$9/(INDEX(Roky_výhled,,AT$8)-INDEX(Roky_výhled,,AT$8-1))*(INDEX($BO78:$DW78,,AT$8)-INDEX($BO78:$DW78,,AT$8-1))+INDEX($BO78:$DW78,,AT$8-1))</f>
        <v>0</v>
      </c>
      <c r="AU78" s="173">
        <f ca="1">CHOOSE(AU$6,SUMIFS(INDIRECT("EB[" &amp; AU$12 &amp; "]"),EB[indic_nrg],$A77,EB[Nositel],$B78,EB[Výběr],1,EB[unit],"TJ"),INDEX($BO78:$DW78,,AU$4),AU$9/(INDEX(Roky_výhled,,AU$8)-Last_Bil)*(INDEX($BO78:$DW78,,AU$8)-INDEX($D78:$BL78,,$E$1))+INDEX($D78:$BL78,,$E$1),AU$9/(INDEX(Roky_výhled,,AU$8)-INDEX(Roky_výhled,,AU$8-1))*(INDEX($BO78:$DW78,,AU$8)-INDEX($BO78:$DW78,,AU$8-1))+INDEX($BO78:$DW78,,AU$8-1))</f>
        <v>0</v>
      </c>
      <c r="AV78" s="173">
        <f ca="1">CHOOSE(AV$6,SUMIFS(INDIRECT("EB[" &amp; AV$12 &amp; "]"),EB[indic_nrg],$A77,EB[Nositel],$B78,EB[Výběr],1,EB[unit],"TJ"),INDEX($BO78:$DW78,,AV$4),AV$9/(INDEX(Roky_výhled,,AV$8)-Last_Bil)*(INDEX($BO78:$DW78,,AV$8)-INDEX($D78:$BL78,,$E$1))+INDEX($D78:$BL78,,$E$1),AV$9/(INDEX(Roky_výhled,,AV$8)-INDEX(Roky_výhled,,AV$8-1))*(INDEX($BO78:$DW78,,AV$8)-INDEX($BO78:$DW78,,AV$8-1))+INDEX($BO78:$DW78,,AV$8-1))</f>
        <v>0</v>
      </c>
      <c r="AW78" s="173">
        <f ca="1">CHOOSE(AW$6,SUMIFS(INDIRECT("EB[" &amp; AW$12 &amp; "]"),EB[indic_nrg],$A77,EB[Nositel],$B78,EB[Výběr],1,EB[unit],"TJ"),INDEX($BO78:$DW78,,AW$4),AW$9/(INDEX(Roky_výhled,,AW$8)-Last_Bil)*(INDEX($BO78:$DW78,,AW$8)-INDEX($D78:$BL78,,$E$1))+INDEX($D78:$BL78,,$E$1),AW$9/(INDEX(Roky_výhled,,AW$8)-INDEX(Roky_výhled,,AW$8-1))*(INDEX($BO78:$DW78,,AW$8)-INDEX($BO78:$DW78,,AW$8-1))+INDEX($BO78:$DW78,,AW$8-1))</f>
        <v>0</v>
      </c>
      <c r="AX78" s="173">
        <f ca="1">CHOOSE(AX$6,SUMIFS(INDIRECT("EB[" &amp; AX$12 &amp; "]"),EB[indic_nrg],$A77,EB[Nositel],$B78,EB[Výběr],1,EB[unit],"TJ"),INDEX($BO78:$DW78,,AX$4),AX$9/(INDEX(Roky_výhled,,AX$8)-Last_Bil)*(INDEX($BO78:$DW78,,AX$8)-INDEX($D78:$BL78,,$E$1))+INDEX($D78:$BL78,,$E$1),AX$9/(INDEX(Roky_výhled,,AX$8)-INDEX(Roky_výhled,,AX$8-1))*(INDEX($BO78:$DW78,,AX$8)-INDEX($BO78:$DW78,,AX$8-1))+INDEX($BO78:$DW78,,AX$8-1))</f>
        <v>0</v>
      </c>
      <c r="AY78" s="173">
        <f ca="1">CHOOSE(AY$6,SUMIFS(INDIRECT("EB[" &amp; AY$12 &amp; "]"),EB[indic_nrg],$A77,EB[Nositel],$B78,EB[Výběr],1,EB[unit],"TJ"),INDEX($BO78:$DW78,,AY$4),AY$9/(INDEX(Roky_výhled,,AY$8)-Last_Bil)*(INDEX($BO78:$DW78,,AY$8)-INDEX($D78:$BL78,,$E$1))+INDEX($D78:$BL78,,$E$1),AY$9/(INDEX(Roky_výhled,,AY$8)-INDEX(Roky_výhled,,AY$8-1))*(INDEX($BO78:$DW78,,AY$8)-INDEX($BO78:$DW78,,AY$8-1))+INDEX($BO78:$DW78,,AY$8-1))</f>
        <v>0</v>
      </c>
      <c r="AZ78" s="173">
        <f ca="1">CHOOSE(AZ$6,SUMIFS(INDIRECT("EB[" &amp; AZ$12 &amp; "]"),EB[indic_nrg],$A77,EB[Nositel],$B78,EB[Výběr],1,EB[unit],"TJ"),INDEX($BO78:$DW78,,AZ$4),AZ$9/(INDEX(Roky_výhled,,AZ$8)-Last_Bil)*(INDEX($BO78:$DW78,,AZ$8)-INDEX($D78:$BL78,,$E$1))+INDEX($D78:$BL78,,$E$1),AZ$9/(INDEX(Roky_výhled,,AZ$8)-INDEX(Roky_výhled,,AZ$8-1))*(INDEX($BO78:$DW78,,AZ$8)-INDEX($BO78:$DW78,,AZ$8-1))+INDEX($BO78:$DW78,,AZ$8-1))</f>
        <v>0</v>
      </c>
      <c r="BA78" s="173">
        <f ca="1">CHOOSE(BA$6,SUMIFS(INDIRECT("EB[" &amp; BA$12 &amp; "]"),EB[indic_nrg],$A77,EB[Nositel],$B78,EB[Výběr],1,EB[unit],"TJ"),INDEX($BO78:$DW78,,BA$4),BA$9/(INDEX(Roky_výhled,,BA$8)-Last_Bil)*(INDEX($BO78:$DW78,,BA$8)-INDEX($D78:$BL78,,$E$1))+INDEX($D78:$BL78,,$E$1),BA$9/(INDEX(Roky_výhled,,BA$8)-INDEX(Roky_výhled,,BA$8-1))*(INDEX($BO78:$DW78,,BA$8)-INDEX($BO78:$DW78,,BA$8-1))+INDEX($BO78:$DW78,,BA$8-1))</f>
        <v>0</v>
      </c>
      <c r="BB78" s="173">
        <f ca="1">CHOOSE(BB$6,SUMIFS(INDIRECT("EB[" &amp; BB$12 &amp; "]"),EB[indic_nrg],$A77,EB[Nositel],$B78,EB[Výběr],1,EB[unit],"TJ"),INDEX($BO78:$DW78,,BB$4),BB$9/(INDEX(Roky_výhled,,BB$8)-Last_Bil)*(INDEX($BO78:$DW78,,BB$8)-INDEX($D78:$BL78,,$E$1))+INDEX($D78:$BL78,,$E$1),BB$9/(INDEX(Roky_výhled,,BB$8)-INDEX(Roky_výhled,,BB$8-1))*(INDEX($BO78:$DW78,,BB$8)-INDEX($BO78:$DW78,,BB$8-1))+INDEX($BO78:$DW78,,BB$8-1))</f>
        <v>0</v>
      </c>
      <c r="BC78" s="173">
        <f ca="1">CHOOSE(BC$6,SUMIFS(INDIRECT("EB[" &amp; BC$12 &amp; "]"),EB[indic_nrg],$A77,EB[Nositel],$B78,EB[Výběr],1,EB[unit],"TJ"),INDEX($BO78:$DW78,,BC$4),BC$9/(INDEX(Roky_výhled,,BC$8)-Last_Bil)*(INDEX($BO78:$DW78,,BC$8)-INDEX($D78:$BL78,,$E$1))+INDEX($D78:$BL78,,$E$1),BC$9/(INDEX(Roky_výhled,,BC$8)-INDEX(Roky_výhled,,BC$8-1))*(INDEX($BO78:$DW78,,BC$8)-INDEX($BO78:$DW78,,BC$8-1))+INDEX($BO78:$DW78,,BC$8-1))</f>
        <v>0</v>
      </c>
      <c r="BD78" s="173">
        <f ca="1">CHOOSE(BD$6,SUMIFS(INDIRECT("EB[" &amp; BD$12 &amp; "]"),EB[indic_nrg],$A77,EB[Nositel],$B78,EB[Výběr],1,EB[unit],"TJ"),INDEX($BO78:$DW78,,BD$4),BD$9/(INDEX(Roky_výhled,,BD$8)-Last_Bil)*(INDEX($BO78:$DW78,,BD$8)-INDEX($D78:$BL78,,$E$1))+INDEX($D78:$BL78,,$E$1),BD$9/(INDEX(Roky_výhled,,BD$8)-INDEX(Roky_výhled,,BD$8-1))*(INDEX($BO78:$DW78,,BD$8)-INDEX($BO78:$DW78,,BD$8-1))+INDEX($BO78:$DW78,,BD$8-1))</f>
        <v>0</v>
      </c>
      <c r="BE78" s="173">
        <f ca="1">CHOOSE(BE$6,SUMIFS(INDIRECT("EB[" &amp; BE$12 &amp; "]"),EB[indic_nrg],$A77,EB[Nositel],$B78,EB[Výběr],1,EB[unit],"TJ"),INDEX($BO78:$DW78,,BE$4),BE$9/(INDEX(Roky_výhled,,BE$8)-Last_Bil)*(INDEX($BO78:$DW78,,BE$8)-INDEX($D78:$BL78,,$E$1))+INDEX($D78:$BL78,,$E$1),BE$9/(INDEX(Roky_výhled,,BE$8)-INDEX(Roky_výhled,,BE$8-1))*(INDEX($BO78:$DW78,,BE$8)-INDEX($BO78:$DW78,,BE$8-1))+INDEX($BO78:$DW78,,BE$8-1))</f>
        <v>0</v>
      </c>
      <c r="BF78" s="173">
        <f ca="1">CHOOSE(BF$6,SUMIFS(INDIRECT("EB[" &amp; BF$12 &amp; "]"),EB[indic_nrg],$A77,EB[Nositel],$B78,EB[Výběr],1,EB[unit],"TJ"),INDEX($BO78:$DW78,,BF$4),BF$9/(INDEX(Roky_výhled,,BF$8)-Last_Bil)*(INDEX($BO78:$DW78,,BF$8)-INDEX($D78:$BL78,,$E$1))+INDEX($D78:$BL78,,$E$1),BF$9/(INDEX(Roky_výhled,,BF$8)-INDEX(Roky_výhled,,BF$8-1))*(INDEX($BO78:$DW78,,BF$8)-INDEX($BO78:$DW78,,BF$8-1))+INDEX($BO78:$DW78,,BF$8-1))</f>
        <v>0</v>
      </c>
      <c r="BG78" s="173">
        <f ca="1">CHOOSE(BG$6,SUMIFS(INDIRECT("EB[" &amp; BG$12 &amp; "]"),EB[indic_nrg],$A77,EB[Nositel],$B78,EB[Výběr],1,EB[unit],"TJ"),INDEX($BO78:$DW78,,BG$4),BG$9/(INDEX(Roky_výhled,,BG$8)-Last_Bil)*(INDEX($BO78:$DW78,,BG$8)-INDEX($D78:$BL78,,$E$1))+INDEX($D78:$BL78,,$E$1),BG$9/(INDEX(Roky_výhled,,BG$8)-INDEX(Roky_výhled,,BG$8-1))*(INDEX($BO78:$DW78,,BG$8)-INDEX($BO78:$DW78,,BG$8-1))+INDEX($BO78:$DW78,,BG$8-1))</f>
        <v>0</v>
      </c>
      <c r="BH78" s="173">
        <f ca="1">CHOOSE(BH$6,SUMIFS(INDIRECT("EB[" &amp; BH$12 &amp; "]"),EB[indic_nrg],$A77,EB[Nositel],$B78,EB[Výběr],1,EB[unit],"TJ"),INDEX($BO78:$DW78,,BH$4),BH$9/(INDEX(Roky_výhled,,BH$8)-Last_Bil)*(INDEX($BO78:$DW78,,BH$8)-INDEX($D78:$BL78,,$E$1))+INDEX($D78:$BL78,,$E$1),BH$9/(INDEX(Roky_výhled,,BH$8)-INDEX(Roky_výhled,,BH$8-1))*(INDEX($BO78:$DW78,,BH$8)-INDEX($BO78:$DW78,,BH$8-1))+INDEX($BO78:$DW78,,BH$8-1))</f>
        <v>0</v>
      </c>
      <c r="BI78" s="173">
        <f ca="1">CHOOSE(BI$6,SUMIFS(INDIRECT("EB[" &amp; BI$12 &amp; "]"),EB[indic_nrg],$A77,EB[Nositel],$B78,EB[Výběr],1,EB[unit],"TJ"),INDEX($BO78:$DW78,,BI$4),BI$9/(INDEX(Roky_výhled,,BI$8)-Last_Bil)*(INDEX($BO78:$DW78,,BI$8)-INDEX($D78:$BL78,,$E$1))+INDEX($D78:$BL78,,$E$1),BI$9/(INDEX(Roky_výhled,,BI$8)-INDEX(Roky_výhled,,BI$8-1))*(INDEX($BO78:$DW78,,BI$8)-INDEX($BO78:$DW78,,BI$8-1))+INDEX($BO78:$DW78,,BI$8-1))</f>
        <v>0</v>
      </c>
      <c r="BJ78" s="173">
        <f ca="1">CHOOSE(BJ$6,SUMIFS(INDIRECT("EB[" &amp; BJ$12 &amp; "]"),EB[indic_nrg],$A77,EB[Nositel],$B78,EB[Výběr],1,EB[unit],"TJ"),INDEX($BO78:$DW78,,BJ$4),BJ$9/(INDEX(Roky_výhled,,BJ$8)-Last_Bil)*(INDEX($BO78:$DW78,,BJ$8)-INDEX($D78:$BL78,,$E$1))+INDEX($D78:$BL78,,$E$1),BJ$9/(INDEX(Roky_výhled,,BJ$8)-INDEX(Roky_výhled,,BJ$8-1))*(INDEX($BO78:$DW78,,BJ$8)-INDEX($BO78:$DW78,,BJ$8-1))+INDEX($BO78:$DW78,,BJ$8-1))</f>
        <v>0</v>
      </c>
      <c r="BK78" s="173">
        <f ca="1">CHOOSE(BK$6,SUMIFS(INDIRECT("EB[" &amp; BK$12 &amp; "]"),EB[indic_nrg],$A77,EB[Nositel],$B78,EB[Výběr],1,EB[unit],"TJ"),INDEX($BO78:$DW78,,BK$4),BK$9/(INDEX(Roky_výhled,,BK$8)-Last_Bil)*(INDEX($BO78:$DW78,,BK$8)-INDEX($D78:$BL78,,$E$1))+INDEX($D78:$BL78,,$E$1),BK$9/(INDEX(Roky_výhled,,BK$8)-INDEX(Roky_výhled,,BK$8-1))*(INDEX($BO78:$DW78,,BK$8)-INDEX($BO78:$DW78,,BK$8-1))+INDEX($BO78:$DW78,,BK$8-1))</f>
        <v>0</v>
      </c>
      <c r="BL78" s="174">
        <f ca="1">CHOOSE(BL$6,SUMIFS(INDIRECT("EB[" &amp; BL$12 &amp; "]"),EB[indic_nrg],$A77,EB[Nositel],$B78,EB[Výběr],1,EB[unit],"TJ"),INDEX($BO78:$DW78,,BL$4),BL$9/(INDEX(Roky_výhled,,BL$8)-Last_Bil)*(INDEX($BO78:$DW78,,BL$8)-INDEX($D78:$BL78,,$E$1))+INDEX($D78:$BL78,,$E$1),BL$9/(INDEX(Roky_výhled,,BL$8)-INDEX(Roky_výhled,,BL$8-1))*(INDEX($BO78:$DW78,,BL$8)-INDEX($BO78:$DW78,,BL$8-1))+INDEX($BO78:$DW78,,BL$8-1))</f>
        <v>0</v>
      </c>
      <c r="BM78"/>
      <c r="BN78" s="221" t="str">
        <f t="shared" si="214"/>
        <v>Letecký petrolej</v>
      </c>
      <c r="BO78" s="285">
        <v>0</v>
      </c>
      <c r="BP78" s="286">
        <v>0</v>
      </c>
      <c r="BQ78" s="286">
        <v>0</v>
      </c>
      <c r="BR78" s="286">
        <v>0</v>
      </c>
      <c r="BS78" s="286">
        <v>0</v>
      </c>
      <c r="BT78" s="286">
        <v>0</v>
      </c>
      <c r="BU78" s="286">
        <v>0</v>
      </c>
      <c r="BV78" s="286">
        <v>0</v>
      </c>
      <c r="BW78" s="286">
        <v>0</v>
      </c>
      <c r="BX78" s="286">
        <v>0</v>
      </c>
      <c r="BY78" s="287">
        <v>0</v>
      </c>
      <c r="BZ78" s="281"/>
      <c r="CA78" s="281"/>
      <c r="CB78" s="281"/>
      <c r="CC78" s="281"/>
      <c r="CD78" s="281"/>
      <c r="CE78" s="281"/>
      <c r="CF78" s="281"/>
      <c r="CG78" s="281"/>
      <c r="CH78" s="281"/>
      <c r="CI78" s="281"/>
      <c r="CJ78" s="281"/>
      <c r="CK78" s="281"/>
      <c r="CL78" s="281"/>
      <c r="CM78" s="281"/>
      <c r="CN78" s="281"/>
      <c r="CO78" s="281"/>
      <c r="CP78" s="281"/>
      <c r="CQ78" s="281"/>
      <c r="CR78" s="281"/>
      <c r="CS78" s="281"/>
      <c r="CT78" s="281"/>
      <c r="CU78" s="281"/>
      <c r="CV78" s="281"/>
      <c r="CW78" s="281"/>
      <c r="CX78" s="281"/>
      <c r="CY78" s="281"/>
      <c r="CZ78" s="281"/>
      <c r="DA78" s="281"/>
      <c r="DB78" s="281"/>
      <c r="DC78" s="281"/>
      <c r="DD78" s="281"/>
      <c r="DE78" s="281"/>
      <c r="DF78" s="281"/>
      <c r="DG78" s="281"/>
      <c r="DH78" s="281"/>
      <c r="DI78" s="281"/>
      <c r="DJ78" s="281"/>
      <c r="DK78" s="281"/>
      <c r="DL78" s="281"/>
      <c r="DM78" s="281"/>
      <c r="DN78" s="281"/>
      <c r="DO78" s="281"/>
      <c r="DP78" s="281"/>
      <c r="DQ78" s="281"/>
      <c r="DR78" s="281"/>
      <c r="DS78" s="281"/>
      <c r="DT78" s="281"/>
      <c r="DU78" s="281"/>
      <c r="DV78" s="281"/>
      <c r="DW78" s="281"/>
    </row>
    <row r="79" spans="1:127" s="196" customFormat="1" x14ac:dyDescent="0.25">
      <c r="A79" s="196" t="str">
        <f t="shared" si="215"/>
        <v>B_101800</v>
      </c>
      <c r="B79" t="s">
        <v>2959</v>
      </c>
      <c r="C79" s="179" t="str">
        <f t="shared" si="213"/>
        <v>LPG</v>
      </c>
      <c r="D79" s="215">
        <f ca="1">CHOOSE(D$6,SUMIFS(INDIRECT("EB[" &amp; D$12 &amp; "]"),EB[indic_nrg],$A78,EB[Nositel],$B79,EB[Výběr],1,EB[unit],"TJ"),INDEX($BO79:$DW79,,D$4),D$9/(INDEX(Roky_výhled,,D$8)-Last_Bil)*(INDEX($BO79:$DW79,,D$8)-INDEX($D79:$BL79,,$E$1))+INDEX($D79:$BL79,,$E$1),D$9/(INDEX(Roky_výhled,,D$8)-INDEX(Roky_výhled,,D$8-1))*(INDEX($BO79:$DW79,,D$8)-INDEX($BO79:$DW79,,D$8-1))+INDEX($BO79:$DW79,,D$8-1))</f>
        <v>0</v>
      </c>
      <c r="E79" s="173">
        <f ca="1">CHOOSE(E$6,SUMIFS(INDIRECT("EB[" &amp; E$12 &amp; "]"),EB[indic_nrg],$A78,EB[Nositel],$B79,EB[Výběr],1,EB[unit],"TJ"),INDEX($BO79:$DW79,,E$4),E$9/(INDEX(Roky_výhled,,E$8)-Last_Bil)*(INDEX($BO79:$DW79,,E$8)-INDEX($D79:$BL79,,$E$1))+INDEX($D79:$BL79,,$E$1),E$9/(INDEX(Roky_výhled,,E$8)-INDEX(Roky_výhled,,E$8-1))*(INDEX($BO79:$DW79,,E$8)-INDEX($BO79:$DW79,,E$8-1))+INDEX($BO79:$DW79,,E$8-1))</f>
        <v>0</v>
      </c>
      <c r="F79" s="173">
        <f ca="1">CHOOSE(F$6,SUMIFS(INDIRECT("EB[" &amp; F$12 &amp; "]"),EB[indic_nrg],$A78,EB[Nositel],$B79,EB[Výběr],1,EB[unit],"TJ"),INDEX($BO79:$DW79,,F$4),F$9/(INDEX(Roky_výhled,,F$8)-Last_Bil)*(INDEX($BO79:$DW79,,F$8)-INDEX($D79:$BL79,,$E$1))+INDEX($D79:$BL79,,$E$1),F$9/(INDEX(Roky_výhled,,F$8)-INDEX(Roky_výhled,,F$8-1))*(INDEX($BO79:$DW79,,F$8)-INDEX($BO79:$DW79,,F$8-1))+INDEX($BO79:$DW79,,F$8-1))</f>
        <v>0</v>
      </c>
      <c r="G79" s="173">
        <f ca="1">CHOOSE(G$6,SUMIFS(INDIRECT("EB[" &amp; G$12 &amp; "]"),EB[indic_nrg],$A78,EB[Nositel],$B79,EB[Výběr],1,EB[unit],"TJ"),INDEX($BO79:$DW79,,G$4),G$9/(INDEX(Roky_výhled,,G$8)-Last_Bil)*(INDEX($BO79:$DW79,,G$8)-INDEX($D79:$BL79,,$E$1))+INDEX($D79:$BL79,,$E$1),G$9/(INDEX(Roky_výhled,,G$8)-INDEX(Roky_výhled,,G$8-1))*(INDEX($BO79:$DW79,,G$8)-INDEX($BO79:$DW79,,G$8-1))+INDEX($BO79:$DW79,,G$8-1))</f>
        <v>0</v>
      </c>
      <c r="H79" s="173">
        <f ca="1">CHOOSE(H$6,SUMIFS(INDIRECT("EB[" &amp; H$12 &amp; "]"),EB[indic_nrg],$A78,EB[Nositel],$B79,EB[Výběr],1,EB[unit],"TJ"),INDEX($BO79:$DW79,,H$4),H$9/(INDEX(Roky_výhled,,H$8)-Last_Bil)*(INDEX($BO79:$DW79,,H$8)-INDEX($D79:$BL79,,$E$1))+INDEX($D79:$BL79,,$E$1),H$9/(INDEX(Roky_výhled,,H$8)-INDEX(Roky_výhled,,H$8-1))*(INDEX($BO79:$DW79,,H$8)-INDEX($BO79:$DW79,,H$8-1))+INDEX($BO79:$DW79,,H$8-1))</f>
        <v>0</v>
      </c>
      <c r="I79" s="173">
        <f ca="1">CHOOSE(I$6,SUMIFS(INDIRECT("EB[" &amp; I$12 &amp; "]"),EB[indic_nrg],$A78,EB[Nositel],$B79,EB[Výběr],1,EB[unit],"TJ"),INDEX($BO79:$DW79,,I$4),I$9/(INDEX(Roky_výhled,,I$8)-Last_Bil)*(INDEX($BO79:$DW79,,I$8)-INDEX($D79:$BL79,,$E$1))+INDEX($D79:$BL79,,$E$1),I$9/(INDEX(Roky_výhled,,I$8)-INDEX(Roky_výhled,,I$8-1))*(INDEX($BO79:$DW79,,I$8)-INDEX($BO79:$DW79,,I$8-1))+INDEX($BO79:$DW79,,I$8-1))</f>
        <v>0</v>
      </c>
      <c r="J79" s="173">
        <f ca="1">CHOOSE(J$6,SUMIFS(INDIRECT("EB[" &amp; J$12 &amp; "]"),EB[indic_nrg],$A78,EB[Nositel],$B79,EB[Výběr],1,EB[unit],"TJ"),INDEX($BO79:$DW79,,J$4),J$9/(INDEX(Roky_výhled,,J$8)-Last_Bil)*(INDEX($BO79:$DW79,,J$8)-INDEX($D79:$BL79,,$E$1))+INDEX($D79:$BL79,,$E$1),J$9/(INDEX(Roky_výhled,,J$8)-INDEX(Roky_výhled,,J$8-1))*(INDEX($BO79:$DW79,,J$8)-INDEX($BO79:$DW79,,J$8-1))+INDEX($BO79:$DW79,,J$8-1))</f>
        <v>0</v>
      </c>
      <c r="K79" s="173">
        <f ca="1">CHOOSE(K$6,SUMIFS(INDIRECT("EB[" &amp; K$12 &amp; "]"),EB[indic_nrg],$A78,EB[Nositel],$B79,EB[Výběr],1,EB[unit],"TJ"),INDEX($BO79:$DW79,,K$4),K$9/(INDEX(Roky_výhled,,K$8)-Last_Bil)*(INDEX($BO79:$DW79,,K$8)-INDEX($D79:$BL79,,$E$1))+INDEX($D79:$BL79,,$E$1),K$9/(INDEX(Roky_výhled,,K$8)-INDEX(Roky_výhled,,K$8-1))*(INDEX($BO79:$DW79,,K$8)-INDEX($BO79:$DW79,,K$8-1))+INDEX($BO79:$DW79,,K$8-1))</f>
        <v>0</v>
      </c>
      <c r="L79" s="173">
        <f ca="1">CHOOSE(L$6,SUMIFS(INDIRECT("EB[" &amp; L$12 &amp; "]"),EB[indic_nrg],$A78,EB[Nositel],$B79,EB[Výběr],1,EB[unit],"TJ"),INDEX($BO79:$DW79,,L$4),L$9/(INDEX(Roky_výhled,,L$8)-Last_Bil)*(INDEX($BO79:$DW79,,L$8)-INDEX($D79:$BL79,,$E$1))+INDEX($D79:$BL79,,$E$1),L$9/(INDEX(Roky_výhled,,L$8)-INDEX(Roky_výhled,,L$8-1))*(INDEX($BO79:$DW79,,L$8)-INDEX($BO79:$DW79,,L$8-1))+INDEX($BO79:$DW79,,L$8-1))</f>
        <v>0</v>
      </c>
      <c r="M79" s="173">
        <f ca="1">CHOOSE(M$6,SUMIFS(INDIRECT("EB[" &amp; M$12 &amp; "]"),EB[indic_nrg],$A78,EB[Nositel],$B79,EB[Výběr],1,EB[unit],"TJ"),INDEX($BO79:$DW79,,M$4),M$9/(INDEX(Roky_výhled,,M$8)-Last_Bil)*(INDEX($BO79:$DW79,,M$8)-INDEX($D79:$BL79,,$E$1))+INDEX($D79:$BL79,,$E$1),M$9/(INDEX(Roky_výhled,,M$8)-INDEX(Roky_výhled,,M$8-1))*(INDEX($BO79:$DW79,,M$8)-INDEX($BO79:$DW79,,M$8-1))+INDEX($BO79:$DW79,,M$8-1))</f>
        <v>0</v>
      </c>
      <c r="N79" s="173">
        <f ca="1">CHOOSE(N$6,SUMIFS(INDIRECT("EB[" &amp; N$12 &amp; "]"),EB[indic_nrg],$A78,EB[Nositel],$B79,EB[Výběr],1,EB[unit],"TJ"),INDEX($BO79:$DW79,,N$4),N$9/(INDEX(Roky_výhled,,N$8)-Last_Bil)*(INDEX($BO79:$DW79,,N$8)-INDEX($D79:$BL79,,$E$1))+INDEX($D79:$BL79,,$E$1),N$9/(INDEX(Roky_výhled,,N$8)-INDEX(Roky_výhled,,N$8-1))*(INDEX($BO79:$DW79,,N$8)-INDEX($BO79:$DW79,,N$8-1))+INDEX($BO79:$DW79,,N$8-1))</f>
        <v>0</v>
      </c>
      <c r="O79" s="173">
        <f ca="1">CHOOSE(O$6,SUMIFS(INDIRECT("EB[" &amp; O$12 &amp; "]"),EB[indic_nrg],$A78,EB[Nositel],$B79,EB[Výběr],1,EB[unit],"TJ"),INDEX($BO79:$DW79,,O$4),O$9/(INDEX(Roky_výhled,,O$8)-Last_Bil)*(INDEX($BO79:$DW79,,O$8)-INDEX($D79:$BL79,,$E$1))+INDEX($D79:$BL79,,$E$1),O$9/(INDEX(Roky_výhled,,O$8)-INDEX(Roky_výhled,,O$8-1))*(INDEX($BO79:$DW79,,O$8)-INDEX($BO79:$DW79,,O$8-1))+INDEX($BO79:$DW79,,O$8-1))</f>
        <v>0</v>
      </c>
      <c r="P79" s="173">
        <f ca="1">CHOOSE(P$6,SUMIFS(INDIRECT("EB[" &amp; P$12 &amp; "]"),EB[indic_nrg],$A78,EB[Nositel],$B79,EB[Výběr],1,EB[unit],"TJ"),INDEX($BO79:$DW79,,P$4),P$9/(INDEX(Roky_výhled,,P$8)-Last_Bil)*(INDEX($BO79:$DW79,,P$8)-INDEX($D79:$BL79,,$E$1))+INDEX($D79:$BL79,,$E$1),P$9/(INDEX(Roky_výhled,,P$8)-INDEX(Roky_výhled,,P$8-1))*(INDEX($BO79:$DW79,,P$8)-INDEX($BO79:$DW79,,P$8-1))+INDEX($BO79:$DW79,,P$8-1))</f>
        <v>0</v>
      </c>
      <c r="Q79" s="173">
        <f ca="1">CHOOSE(Q$6,SUMIFS(INDIRECT("EB[" &amp; Q$12 &amp; "]"),EB[indic_nrg],$A78,EB[Nositel],$B79,EB[Výběr],1,EB[unit],"TJ"),INDEX($BO79:$DW79,,Q$4),Q$9/(INDEX(Roky_výhled,,Q$8)-Last_Bil)*(INDEX($BO79:$DW79,,Q$8)-INDEX($D79:$BL79,,$E$1))+INDEX($D79:$BL79,,$E$1),Q$9/(INDEX(Roky_výhled,,Q$8)-INDEX(Roky_výhled,,Q$8-1))*(INDEX($BO79:$DW79,,Q$8)-INDEX($BO79:$DW79,,Q$8-1))+INDEX($BO79:$DW79,,Q$8-1))</f>
        <v>0</v>
      </c>
      <c r="R79" s="173">
        <f ca="1">CHOOSE(R$6,SUMIFS(INDIRECT("EB[" &amp; R$12 &amp; "]"),EB[indic_nrg],$A78,EB[Nositel],$B79,EB[Výběr],1,EB[unit],"TJ"),INDEX($BO79:$DW79,,R$4),R$9/(INDEX(Roky_výhled,,R$8)-Last_Bil)*(INDEX($BO79:$DW79,,R$8)-INDEX($D79:$BL79,,$E$1))+INDEX($D79:$BL79,,$E$1),R$9/(INDEX(Roky_výhled,,R$8)-INDEX(Roky_výhled,,R$8-1))*(INDEX($BO79:$DW79,,R$8)-INDEX($BO79:$DW79,,R$8-1))+INDEX($BO79:$DW79,,R$8-1))</f>
        <v>0</v>
      </c>
      <c r="S79" s="173">
        <f ca="1">CHOOSE(S$6,SUMIFS(INDIRECT("EB[" &amp; S$12 &amp; "]"),EB[indic_nrg],$A78,EB[Nositel],$B79,EB[Výběr],1,EB[unit],"TJ"),INDEX($BO79:$DW79,,S$4),S$9/(INDEX(Roky_výhled,,S$8)-Last_Bil)*(INDEX($BO79:$DW79,,S$8)-INDEX($D79:$BL79,,$E$1))+INDEX($D79:$BL79,,$E$1),S$9/(INDEX(Roky_výhled,,S$8)-INDEX(Roky_výhled,,S$8-1))*(INDEX($BO79:$DW79,,S$8)-INDEX($BO79:$DW79,,S$8-1))+INDEX($BO79:$DW79,,S$8-1))</f>
        <v>0</v>
      </c>
      <c r="T79" s="173">
        <f ca="1">CHOOSE(T$6,SUMIFS(INDIRECT("EB[" &amp; T$12 &amp; "]"),EB[indic_nrg],$A78,EB[Nositel],$B79,EB[Výběr],1,EB[unit],"TJ"),INDEX($BO79:$DW79,,T$4),T$9/(INDEX(Roky_výhled,,T$8)-Last_Bil)*(INDEX($BO79:$DW79,,T$8)-INDEX($D79:$BL79,,$E$1))+INDEX($D79:$BL79,,$E$1),T$9/(INDEX(Roky_výhled,,T$8)-INDEX(Roky_výhled,,T$8-1))*(INDEX($BO79:$DW79,,T$8)-INDEX($BO79:$DW79,,T$8-1))+INDEX($BO79:$DW79,,T$8-1))</f>
        <v>0</v>
      </c>
      <c r="U79" s="173">
        <f ca="1">CHOOSE(U$6,SUMIFS(INDIRECT("EB[" &amp; U$12 &amp; "]"),EB[indic_nrg],$A78,EB[Nositel],$B79,EB[Výběr],1,EB[unit],"TJ"),INDEX($BO79:$DW79,,U$4),U$9/(INDEX(Roky_výhled,,U$8)-Last_Bil)*(INDEX($BO79:$DW79,,U$8)-INDEX($D79:$BL79,,$E$1))+INDEX($D79:$BL79,,$E$1),U$9/(INDEX(Roky_výhled,,U$8)-INDEX(Roky_výhled,,U$8-1))*(INDEX($BO79:$DW79,,U$8)-INDEX($BO79:$DW79,,U$8-1))+INDEX($BO79:$DW79,,U$8-1))</f>
        <v>0</v>
      </c>
      <c r="V79" s="173">
        <f ca="1">CHOOSE(V$6,SUMIFS(INDIRECT("EB[" &amp; V$12 &amp; "]"),EB[indic_nrg],$A78,EB[Nositel],$B79,EB[Výběr],1,EB[unit],"TJ"),INDEX($BO79:$DW79,,V$4),V$9/(INDEX(Roky_výhled,,V$8)-Last_Bil)*(INDEX($BO79:$DW79,,V$8)-INDEX($D79:$BL79,,$E$1))+INDEX($D79:$BL79,,$E$1),V$9/(INDEX(Roky_výhled,,V$8)-INDEX(Roky_výhled,,V$8-1))*(INDEX($BO79:$DW79,,V$8)-INDEX($BO79:$DW79,,V$8-1))+INDEX($BO79:$DW79,,V$8-1))</f>
        <v>0</v>
      </c>
      <c r="W79" s="173">
        <f ca="1">CHOOSE(W$6,SUMIFS(INDIRECT("EB[" &amp; W$12 &amp; "]"),EB[indic_nrg],$A78,EB[Nositel],$B79,EB[Výběr],1,EB[unit],"TJ"),INDEX($BO79:$DW79,,W$4),W$9/(INDEX(Roky_výhled,,W$8)-Last_Bil)*(INDEX($BO79:$DW79,,W$8)-INDEX($D79:$BL79,,$E$1))+INDEX($D79:$BL79,,$E$1),W$9/(INDEX(Roky_výhled,,W$8)-INDEX(Roky_výhled,,W$8-1))*(INDEX($BO79:$DW79,,W$8)-INDEX($BO79:$DW79,,W$8-1))+INDEX($BO79:$DW79,,W$8-1))</f>
        <v>0</v>
      </c>
      <c r="X79" s="173">
        <f ca="1">CHOOSE(X$6,SUMIFS(INDIRECT("EB[" &amp; X$12 &amp; "]"),EB[indic_nrg],$A78,EB[Nositel],$B79,EB[Výběr],1,EB[unit],"TJ"),INDEX($BO79:$DW79,,X$4),X$9/(INDEX(Roky_výhled,,X$8)-Last_Bil)*(INDEX($BO79:$DW79,,X$8)-INDEX($D79:$BL79,,$E$1))+INDEX($D79:$BL79,,$E$1),X$9/(INDEX(Roky_výhled,,X$8)-INDEX(Roky_výhled,,X$8-1))*(INDEX($BO79:$DW79,,X$8)-INDEX($BO79:$DW79,,X$8-1))+INDEX($BO79:$DW79,,X$8-1))</f>
        <v>0</v>
      </c>
      <c r="Y79" s="173">
        <f ca="1">CHOOSE(Y$6,SUMIFS(INDIRECT("EB[" &amp; Y$12 &amp; "]"),EB[indic_nrg],$A78,EB[Nositel],$B79,EB[Výběr],1,EB[unit],"TJ"),INDEX($BO79:$DW79,,Y$4),Y$9/(INDEX(Roky_výhled,,Y$8)-Last_Bil)*(INDEX($BO79:$DW79,,Y$8)-INDEX($D79:$BL79,,$E$1))+INDEX($D79:$BL79,,$E$1),Y$9/(INDEX(Roky_výhled,,Y$8)-INDEX(Roky_výhled,,Y$8-1))*(INDEX($BO79:$DW79,,Y$8)-INDEX($BO79:$DW79,,Y$8-1))+INDEX($BO79:$DW79,,Y$8-1))</f>
        <v>0</v>
      </c>
      <c r="Z79" s="173">
        <f ca="1">CHOOSE(Z$6,SUMIFS(INDIRECT("EB[" &amp; Z$12 &amp; "]"),EB[indic_nrg],$A78,EB[Nositel],$B79,EB[Výběr],1,EB[unit],"TJ"),INDEX($BO79:$DW79,,Z$4),Z$9/(INDEX(Roky_výhled,,Z$8)-Last_Bil)*(INDEX($BO79:$DW79,,Z$8)-INDEX($D79:$BL79,,$E$1))+INDEX($D79:$BL79,,$E$1),Z$9/(INDEX(Roky_výhled,,Z$8)-INDEX(Roky_výhled,,Z$8-1))*(INDEX($BO79:$DW79,,Z$8)-INDEX($BO79:$DW79,,Z$8-1))+INDEX($BO79:$DW79,,Z$8-1))</f>
        <v>0</v>
      </c>
      <c r="AA79" s="173">
        <f ca="1">CHOOSE(AA$6,SUMIFS(INDIRECT("EB[" &amp; AA$12 &amp; "]"),EB[indic_nrg],$A78,EB[Nositel],$B79,EB[Výběr],1,EB[unit],"TJ"),INDEX($BO79:$DW79,,AA$4),AA$9/(INDEX(Roky_výhled,,AA$8)-Last_Bil)*(INDEX($BO79:$DW79,,AA$8)-INDEX($D79:$BL79,,$E$1))+INDEX($D79:$BL79,,$E$1),AA$9/(INDEX(Roky_výhled,,AA$8)-INDEX(Roky_výhled,,AA$8-1))*(INDEX($BO79:$DW79,,AA$8)-INDEX($BO79:$DW79,,AA$8-1))+INDEX($BO79:$DW79,,AA$8-1))</f>
        <v>0</v>
      </c>
      <c r="AB79" s="173">
        <f ca="1">CHOOSE(AB$6,SUMIFS(INDIRECT("EB[" &amp; AB$12 &amp; "]"),EB[indic_nrg],$A78,EB[Nositel],$B79,EB[Výběr],1,EB[unit],"TJ"),INDEX($BO79:$DW79,,AB$4),AB$9/(INDEX(Roky_výhled,,AB$8)-Last_Bil)*(INDEX($BO79:$DW79,,AB$8)-INDEX($D79:$BL79,,$E$1))+INDEX($D79:$BL79,,$E$1),AB$9/(INDEX(Roky_výhled,,AB$8)-INDEX(Roky_výhled,,AB$8-1))*(INDEX($BO79:$DW79,,AB$8)-INDEX($BO79:$DW79,,AB$8-1))+INDEX($BO79:$DW79,,AB$8-1))</f>
        <v>0</v>
      </c>
      <c r="AC79" s="173">
        <f ca="1">CHOOSE(AC$6,SUMIFS(INDIRECT("EB[" &amp; AC$12 &amp; "]"),EB[indic_nrg],$A78,EB[Nositel],$B79,EB[Výběr],1,EB[unit],"TJ"),INDEX($BO79:$DW79,,AC$4),AC$9/(INDEX(Roky_výhled,,AC$8)-Last_Bil)*(INDEX($BO79:$DW79,,AC$8)-INDEX($D79:$BL79,,$E$1))+INDEX($D79:$BL79,,$E$1),AC$9/(INDEX(Roky_výhled,,AC$8)-INDEX(Roky_výhled,,AC$8-1))*(INDEX($BO79:$DW79,,AC$8)-INDEX($BO79:$DW79,,AC$8-1))+INDEX($BO79:$DW79,,AC$8-1))</f>
        <v>0</v>
      </c>
      <c r="AD79" s="173">
        <f ca="1">CHOOSE(AD$6,SUMIFS(INDIRECT("EB[" &amp; AD$12 &amp; "]"),EB[indic_nrg],$A78,EB[Nositel],$B79,EB[Výběr],1,EB[unit],"TJ"),INDEX($BO79:$DW79,,AD$4),AD$9/(INDEX(Roky_výhled,,AD$8)-Last_Bil)*(INDEX($BO79:$DW79,,AD$8)-INDEX($D79:$BL79,,$E$1))+INDEX($D79:$BL79,,$E$1),AD$9/(INDEX(Roky_výhled,,AD$8)-INDEX(Roky_výhled,,AD$8-1))*(INDEX($BO79:$DW79,,AD$8)-INDEX($BO79:$DW79,,AD$8-1))+INDEX($BO79:$DW79,,AD$8-1))</f>
        <v>0</v>
      </c>
      <c r="AE79" s="173">
        <f ca="1">CHOOSE(AE$6,SUMIFS(INDIRECT("EB[" &amp; AE$12 &amp; "]"),EB[indic_nrg],$A78,EB[Nositel],$B79,EB[Výběr],1,EB[unit],"TJ"),INDEX($BO79:$DW79,,AE$4),AE$9/(INDEX(Roky_výhled,,AE$8)-Last_Bil)*(INDEX($BO79:$DW79,,AE$8)-INDEX($D79:$BL79,,$E$1))+INDEX($D79:$BL79,,$E$1),AE$9/(INDEX(Roky_výhled,,AE$8)-INDEX(Roky_výhled,,AE$8-1))*(INDEX($BO79:$DW79,,AE$8)-INDEX($BO79:$DW79,,AE$8-1))+INDEX($BO79:$DW79,,AE$8-1))</f>
        <v>0</v>
      </c>
      <c r="AF79" s="173">
        <f ca="1">CHOOSE(AF$6,SUMIFS(INDIRECT("EB[" &amp; AF$12 &amp; "]"),EB[indic_nrg],$A78,EB[Nositel],$B79,EB[Výběr],1,EB[unit],"TJ"),INDEX($BO79:$DW79,,AF$4),AF$9/(INDEX(Roky_výhled,,AF$8)-Last_Bil)*(INDEX($BO79:$DW79,,AF$8)-INDEX($D79:$BL79,,$E$1))+INDEX($D79:$BL79,,$E$1),AF$9/(INDEX(Roky_výhled,,AF$8)-INDEX(Roky_výhled,,AF$8-1))*(INDEX($BO79:$DW79,,AF$8)-INDEX($BO79:$DW79,,AF$8-1))+INDEX($BO79:$DW79,,AF$8-1))</f>
        <v>0</v>
      </c>
      <c r="AG79" s="173">
        <f ca="1">CHOOSE(AG$6,SUMIFS(INDIRECT("EB[" &amp; AG$12 &amp; "]"),EB[indic_nrg],$A78,EB[Nositel],$B79,EB[Výběr],1,EB[unit],"TJ"),INDEX($BO79:$DW79,,AG$4),AG$9/(INDEX(Roky_výhled,,AG$8)-Last_Bil)*(INDEX($BO79:$DW79,,AG$8)-INDEX($D79:$BL79,,$E$1))+INDEX($D79:$BL79,,$E$1),AG$9/(INDEX(Roky_výhled,,AG$8)-INDEX(Roky_výhled,,AG$8-1))*(INDEX($BO79:$DW79,,AG$8)-INDEX($BO79:$DW79,,AG$8-1))+INDEX($BO79:$DW79,,AG$8-1))</f>
        <v>0</v>
      </c>
      <c r="AH79" s="173">
        <f ca="1">CHOOSE(AH$6,SUMIFS(INDIRECT("EB[" &amp; AH$12 &amp; "]"),EB[indic_nrg],$A78,EB[Nositel],$B79,EB[Výběr],1,EB[unit],"TJ"),INDEX($BO79:$DW79,,AH$4),AH$9/(INDEX(Roky_výhled,,AH$8)-Last_Bil)*(INDEX($BO79:$DW79,,AH$8)-INDEX($D79:$BL79,,$E$1))+INDEX($D79:$BL79,,$E$1),AH$9/(INDEX(Roky_výhled,,AH$8)-INDEX(Roky_výhled,,AH$8-1))*(INDEX($BO79:$DW79,,AH$8)-INDEX($BO79:$DW79,,AH$8-1))+INDEX($BO79:$DW79,,AH$8-1))</f>
        <v>0</v>
      </c>
      <c r="AI79" s="173">
        <f ca="1">CHOOSE(AI$6,SUMIFS(INDIRECT("EB[" &amp; AI$12 &amp; "]"),EB[indic_nrg],$A78,EB[Nositel],$B79,EB[Výběr],1,EB[unit],"TJ"),INDEX($BO79:$DW79,,AI$4),AI$9/(INDEX(Roky_výhled,,AI$8)-Last_Bil)*(INDEX($BO79:$DW79,,AI$8)-INDEX($D79:$BL79,,$E$1))+INDEX($D79:$BL79,,$E$1),AI$9/(INDEX(Roky_výhled,,AI$8)-INDEX(Roky_výhled,,AI$8-1))*(INDEX($BO79:$DW79,,AI$8)-INDEX($BO79:$DW79,,AI$8-1))+INDEX($BO79:$DW79,,AI$8-1))</f>
        <v>0</v>
      </c>
      <c r="AJ79" s="173">
        <f ca="1">CHOOSE(AJ$6,SUMIFS(INDIRECT("EB[" &amp; AJ$12 &amp; "]"),EB[indic_nrg],$A78,EB[Nositel],$B79,EB[Výběr],1,EB[unit],"TJ"),INDEX($BO79:$DW79,,AJ$4),AJ$9/(INDEX(Roky_výhled,,AJ$8)-Last_Bil)*(INDEX($BO79:$DW79,,AJ$8)-INDEX($D79:$BL79,,$E$1))+INDEX($D79:$BL79,,$E$1),AJ$9/(INDEX(Roky_výhled,,AJ$8)-INDEX(Roky_výhled,,AJ$8-1))*(INDEX($BO79:$DW79,,AJ$8)-INDEX($BO79:$DW79,,AJ$8-1))+INDEX($BO79:$DW79,,AJ$8-1))</f>
        <v>0</v>
      </c>
      <c r="AK79" s="173">
        <f ca="1">CHOOSE(AK$6,SUMIFS(INDIRECT("EB[" &amp; AK$12 &amp; "]"),EB[indic_nrg],$A78,EB[Nositel],$B79,EB[Výběr],1,EB[unit],"TJ"),INDEX($BO79:$DW79,,AK$4),AK$9/(INDEX(Roky_výhled,,AK$8)-Last_Bil)*(INDEX($BO79:$DW79,,AK$8)-INDEX($D79:$BL79,,$E$1))+INDEX($D79:$BL79,,$E$1),AK$9/(INDEX(Roky_výhled,,AK$8)-INDEX(Roky_výhled,,AK$8-1))*(INDEX($BO79:$DW79,,AK$8)-INDEX($BO79:$DW79,,AK$8-1))+INDEX($BO79:$DW79,,AK$8-1))</f>
        <v>0</v>
      </c>
      <c r="AL79" s="173">
        <f ca="1">CHOOSE(AL$6,SUMIFS(INDIRECT("EB[" &amp; AL$12 &amp; "]"),EB[indic_nrg],$A78,EB[Nositel],$B79,EB[Výběr],1,EB[unit],"TJ"),INDEX($BO79:$DW79,,AL$4),AL$9/(INDEX(Roky_výhled,,AL$8)-Last_Bil)*(INDEX($BO79:$DW79,,AL$8)-INDEX($D79:$BL79,,$E$1))+INDEX($D79:$BL79,,$E$1),AL$9/(INDEX(Roky_výhled,,AL$8)-INDEX(Roky_výhled,,AL$8-1))*(INDEX($BO79:$DW79,,AL$8)-INDEX($BO79:$DW79,,AL$8-1))+INDEX($BO79:$DW79,,AL$8-1))</f>
        <v>0</v>
      </c>
      <c r="AM79" s="173">
        <f ca="1">CHOOSE(AM$6,SUMIFS(INDIRECT("EB[" &amp; AM$12 &amp; "]"),EB[indic_nrg],$A78,EB[Nositel],$B79,EB[Výběr],1,EB[unit],"TJ"),INDEX($BO79:$DW79,,AM$4),AM$9/(INDEX(Roky_výhled,,AM$8)-Last_Bil)*(INDEX($BO79:$DW79,,AM$8)-INDEX($D79:$BL79,,$E$1))+INDEX($D79:$BL79,,$E$1),AM$9/(INDEX(Roky_výhled,,AM$8)-INDEX(Roky_výhled,,AM$8-1))*(INDEX($BO79:$DW79,,AM$8)-INDEX($BO79:$DW79,,AM$8-1))+INDEX($BO79:$DW79,,AM$8-1))</f>
        <v>0</v>
      </c>
      <c r="AN79" s="173">
        <f ca="1">CHOOSE(AN$6,SUMIFS(INDIRECT("EB[" &amp; AN$12 &amp; "]"),EB[indic_nrg],$A78,EB[Nositel],$B79,EB[Výběr],1,EB[unit],"TJ"),INDEX($BO79:$DW79,,AN$4),AN$9/(INDEX(Roky_výhled,,AN$8)-Last_Bil)*(INDEX($BO79:$DW79,,AN$8)-INDEX($D79:$BL79,,$E$1))+INDEX($D79:$BL79,,$E$1),AN$9/(INDEX(Roky_výhled,,AN$8)-INDEX(Roky_výhled,,AN$8-1))*(INDEX($BO79:$DW79,,AN$8)-INDEX($BO79:$DW79,,AN$8-1))+INDEX($BO79:$DW79,,AN$8-1))</f>
        <v>0</v>
      </c>
      <c r="AO79" s="173">
        <f ca="1">CHOOSE(AO$6,SUMIFS(INDIRECT("EB[" &amp; AO$12 &amp; "]"),EB[indic_nrg],$A78,EB[Nositel],$B79,EB[Výběr],1,EB[unit],"TJ"),INDEX($BO79:$DW79,,AO$4),AO$9/(INDEX(Roky_výhled,,AO$8)-Last_Bil)*(INDEX($BO79:$DW79,,AO$8)-INDEX($D79:$BL79,,$E$1))+INDEX($D79:$BL79,,$E$1),AO$9/(INDEX(Roky_výhled,,AO$8)-INDEX(Roky_výhled,,AO$8-1))*(INDEX($BO79:$DW79,,AO$8)-INDEX($BO79:$DW79,,AO$8-1))+INDEX($BO79:$DW79,,AO$8-1))</f>
        <v>0</v>
      </c>
      <c r="AP79" s="173">
        <f ca="1">CHOOSE(AP$6,SUMIFS(INDIRECT("EB[" &amp; AP$12 &amp; "]"),EB[indic_nrg],$A78,EB[Nositel],$B79,EB[Výběr],1,EB[unit],"TJ"),INDEX($BO79:$DW79,,AP$4),AP$9/(INDEX(Roky_výhled,,AP$8)-Last_Bil)*(INDEX($BO79:$DW79,,AP$8)-INDEX($D79:$BL79,,$E$1))+INDEX($D79:$BL79,,$E$1),AP$9/(INDEX(Roky_výhled,,AP$8)-INDEX(Roky_výhled,,AP$8-1))*(INDEX($BO79:$DW79,,AP$8)-INDEX($BO79:$DW79,,AP$8-1))+INDEX($BO79:$DW79,,AP$8-1))</f>
        <v>0</v>
      </c>
      <c r="AQ79" s="173">
        <f ca="1">CHOOSE(AQ$6,SUMIFS(INDIRECT("EB[" &amp; AQ$12 &amp; "]"),EB[indic_nrg],$A78,EB[Nositel],$B79,EB[Výběr],1,EB[unit],"TJ"),INDEX($BO79:$DW79,,AQ$4),AQ$9/(INDEX(Roky_výhled,,AQ$8)-Last_Bil)*(INDEX($BO79:$DW79,,AQ$8)-INDEX($D79:$BL79,,$E$1))+INDEX($D79:$BL79,,$E$1),AQ$9/(INDEX(Roky_výhled,,AQ$8)-INDEX(Roky_výhled,,AQ$8-1))*(INDEX($BO79:$DW79,,AQ$8)-INDEX($BO79:$DW79,,AQ$8-1))+INDEX($BO79:$DW79,,AQ$8-1))</f>
        <v>0</v>
      </c>
      <c r="AR79" s="173">
        <f ca="1">CHOOSE(AR$6,SUMIFS(INDIRECT("EB[" &amp; AR$12 &amp; "]"),EB[indic_nrg],$A78,EB[Nositel],$B79,EB[Výběr],1,EB[unit],"TJ"),INDEX($BO79:$DW79,,AR$4),AR$9/(INDEX(Roky_výhled,,AR$8)-Last_Bil)*(INDEX($BO79:$DW79,,AR$8)-INDEX($D79:$BL79,,$E$1))+INDEX($D79:$BL79,,$E$1),AR$9/(INDEX(Roky_výhled,,AR$8)-INDEX(Roky_výhled,,AR$8-1))*(INDEX($BO79:$DW79,,AR$8)-INDEX($BO79:$DW79,,AR$8-1))+INDEX($BO79:$DW79,,AR$8-1))</f>
        <v>0</v>
      </c>
      <c r="AS79" s="173">
        <f ca="1">CHOOSE(AS$6,SUMIFS(INDIRECT("EB[" &amp; AS$12 &amp; "]"),EB[indic_nrg],$A78,EB[Nositel],$B79,EB[Výběr],1,EB[unit],"TJ"),INDEX($BO79:$DW79,,AS$4),AS$9/(INDEX(Roky_výhled,,AS$8)-Last_Bil)*(INDEX($BO79:$DW79,,AS$8)-INDEX($D79:$BL79,,$E$1))+INDEX($D79:$BL79,,$E$1),AS$9/(INDEX(Roky_výhled,,AS$8)-INDEX(Roky_výhled,,AS$8-1))*(INDEX($BO79:$DW79,,AS$8)-INDEX($BO79:$DW79,,AS$8-1))+INDEX($BO79:$DW79,,AS$8-1))</f>
        <v>0</v>
      </c>
      <c r="AT79" s="173">
        <f ca="1">CHOOSE(AT$6,SUMIFS(INDIRECT("EB[" &amp; AT$12 &amp; "]"),EB[indic_nrg],$A78,EB[Nositel],$B79,EB[Výběr],1,EB[unit],"TJ"),INDEX($BO79:$DW79,,AT$4),AT$9/(INDEX(Roky_výhled,,AT$8)-Last_Bil)*(INDEX($BO79:$DW79,,AT$8)-INDEX($D79:$BL79,,$E$1))+INDEX($D79:$BL79,,$E$1),AT$9/(INDEX(Roky_výhled,,AT$8)-INDEX(Roky_výhled,,AT$8-1))*(INDEX($BO79:$DW79,,AT$8)-INDEX($BO79:$DW79,,AT$8-1))+INDEX($BO79:$DW79,,AT$8-1))</f>
        <v>0</v>
      </c>
      <c r="AU79" s="173">
        <f ca="1">CHOOSE(AU$6,SUMIFS(INDIRECT("EB[" &amp; AU$12 &amp; "]"),EB[indic_nrg],$A78,EB[Nositel],$B79,EB[Výběr],1,EB[unit],"TJ"),INDEX($BO79:$DW79,,AU$4),AU$9/(INDEX(Roky_výhled,,AU$8)-Last_Bil)*(INDEX($BO79:$DW79,,AU$8)-INDEX($D79:$BL79,,$E$1))+INDEX($D79:$BL79,,$E$1),AU$9/(INDEX(Roky_výhled,,AU$8)-INDEX(Roky_výhled,,AU$8-1))*(INDEX($BO79:$DW79,,AU$8)-INDEX($BO79:$DW79,,AU$8-1))+INDEX($BO79:$DW79,,AU$8-1))</f>
        <v>0</v>
      </c>
      <c r="AV79" s="173">
        <f ca="1">CHOOSE(AV$6,SUMIFS(INDIRECT("EB[" &amp; AV$12 &amp; "]"),EB[indic_nrg],$A78,EB[Nositel],$B79,EB[Výběr],1,EB[unit],"TJ"),INDEX($BO79:$DW79,,AV$4),AV$9/(INDEX(Roky_výhled,,AV$8)-Last_Bil)*(INDEX($BO79:$DW79,,AV$8)-INDEX($D79:$BL79,,$E$1))+INDEX($D79:$BL79,,$E$1),AV$9/(INDEX(Roky_výhled,,AV$8)-INDEX(Roky_výhled,,AV$8-1))*(INDEX($BO79:$DW79,,AV$8)-INDEX($BO79:$DW79,,AV$8-1))+INDEX($BO79:$DW79,,AV$8-1))</f>
        <v>0</v>
      </c>
      <c r="AW79" s="173">
        <f ca="1">CHOOSE(AW$6,SUMIFS(INDIRECT("EB[" &amp; AW$12 &amp; "]"),EB[indic_nrg],$A78,EB[Nositel],$B79,EB[Výběr],1,EB[unit],"TJ"),INDEX($BO79:$DW79,,AW$4),AW$9/(INDEX(Roky_výhled,,AW$8)-Last_Bil)*(INDEX($BO79:$DW79,,AW$8)-INDEX($D79:$BL79,,$E$1))+INDEX($D79:$BL79,,$E$1),AW$9/(INDEX(Roky_výhled,,AW$8)-INDEX(Roky_výhled,,AW$8-1))*(INDEX($BO79:$DW79,,AW$8)-INDEX($BO79:$DW79,,AW$8-1))+INDEX($BO79:$DW79,,AW$8-1))</f>
        <v>0</v>
      </c>
      <c r="AX79" s="173">
        <f ca="1">CHOOSE(AX$6,SUMIFS(INDIRECT("EB[" &amp; AX$12 &amp; "]"),EB[indic_nrg],$A78,EB[Nositel],$B79,EB[Výběr],1,EB[unit],"TJ"),INDEX($BO79:$DW79,,AX$4),AX$9/(INDEX(Roky_výhled,,AX$8)-Last_Bil)*(INDEX($BO79:$DW79,,AX$8)-INDEX($D79:$BL79,,$E$1))+INDEX($D79:$BL79,,$E$1),AX$9/(INDEX(Roky_výhled,,AX$8)-INDEX(Roky_výhled,,AX$8-1))*(INDEX($BO79:$DW79,,AX$8)-INDEX($BO79:$DW79,,AX$8-1))+INDEX($BO79:$DW79,,AX$8-1))</f>
        <v>0</v>
      </c>
      <c r="AY79" s="173">
        <f ca="1">CHOOSE(AY$6,SUMIFS(INDIRECT("EB[" &amp; AY$12 &amp; "]"),EB[indic_nrg],$A78,EB[Nositel],$B79,EB[Výběr],1,EB[unit],"TJ"),INDEX($BO79:$DW79,,AY$4),AY$9/(INDEX(Roky_výhled,,AY$8)-Last_Bil)*(INDEX($BO79:$DW79,,AY$8)-INDEX($D79:$BL79,,$E$1))+INDEX($D79:$BL79,,$E$1),AY$9/(INDEX(Roky_výhled,,AY$8)-INDEX(Roky_výhled,,AY$8-1))*(INDEX($BO79:$DW79,,AY$8)-INDEX($BO79:$DW79,,AY$8-1))+INDEX($BO79:$DW79,,AY$8-1))</f>
        <v>0</v>
      </c>
      <c r="AZ79" s="173">
        <f ca="1">CHOOSE(AZ$6,SUMIFS(INDIRECT("EB[" &amp; AZ$12 &amp; "]"),EB[indic_nrg],$A78,EB[Nositel],$B79,EB[Výběr],1,EB[unit],"TJ"),INDEX($BO79:$DW79,,AZ$4),AZ$9/(INDEX(Roky_výhled,,AZ$8)-Last_Bil)*(INDEX($BO79:$DW79,,AZ$8)-INDEX($D79:$BL79,,$E$1))+INDEX($D79:$BL79,,$E$1),AZ$9/(INDEX(Roky_výhled,,AZ$8)-INDEX(Roky_výhled,,AZ$8-1))*(INDEX($BO79:$DW79,,AZ$8)-INDEX($BO79:$DW79,,AZ$8-1))+INDEX($BO79:$DW79,,AZ$8-1))</f>
        <v>0</v>
      </c>
      <c r="BA79" s="173">
        <f ca="1">CHOOSE(BA$6,SUMIFS(INDIRECT("EB[" &amp; BA$12 &amp; "]"),EB[indic_nrg],$A78,EB[Nositel],$B79,EB[Výběr],1,EB[unit],"TJ"),INDEX($BO79:$DW79,,BA$4),BA$9/(INDEX(Roky_výhled,,BA$8)-Last_Bil)*(INDEX($BO79:$DW79,,BA$8)-INDEX($D79:$BL79,,$E$1))+INDEX($D79:$BL79,,$E$1),BA$9/(INDEX(Roky_výhled,,BA$8)-INDEX(Roky_výhled,,BA$8-1))*(INDEX($BO79:$DW79,,BA$8)-INDEX($BO79:$DW79,,BA$8-1))+INDEX($BO79:$DW79,,BA$8-1))</f>
        <v>0</v>
      </c>
      <c r="BB79" s="173">
        <f ca="1">CHOOSE(BB$6,SUMIFS(INDIRECT("EB[" &amp; BB$12 &amp; "]"),EB[indic_nrg],$A78,EB[Nositel],$B79,EB[Výběr],1,EB[unit],"TJ"),INDEX($BO79:$DW79,,BB$4),BB$9/(INDEX(Roky_výhled,,BB$8)-Last_Bil)*(INDEX($BO79:$DW79,,BB$8)-INDEX($D79:$BL79,,$E$1))+INDEX($D79:$BL79,,$E$1),BB$9/(INDEX(Roky_výhled,,BB$8)-INDEX(Roky_výhled,,BB$8-1))*(INDEX($BO79:$DW79,,BB$8)-INDEX($BO79:$DW79,,BB$8-1))+INDEX($BO79:$DW79,,BB$8-1))</f>
        <v>0</v>
      </c>
      <c r="BC79" s="173">
        <f ca="1">CHOOSE(BC$6,SUMIFS(INDIRECT("EB[" &amp; BC$12 &amp; "]"),EB[indic_nrg],$A78,EB[Nositel],$B79,EB[Výběr],1,EB[unit],"TJ"),INDEX($BO79:$DW79,,BC$4),BC$9/(INDEX(Roky_výhled,,BC$8)-Last_Bil)*(INDEX($BO79:$DW79,,BC$8)-INDEX($D79:$BL79,,$E$1))+INDEX($D79:$BL79,,$E$1),BC$9/(INDEX(Roky_výhled,,BC$8)-INDEX(Roky_výhled,,BC$8-1))*(INDEX($BO79:$DW79,,BC$8)-INDEX($BO79:$DW79,,BC$8-1))+INDEX($BO79:$DW79,,BC$8-1))</f>
        <v>0</v>
      </c>
      <c r="BD79" s="173">
        <f ca="1">CHOOSE(BD$6,SUMIFS(INDIRECT("EB[" &amp; BD$12 &amp; "]"),EB[indic_nrg],$A78,EB[Nositel],$B79,EB[Výběr],1,EB[unit],"TJ"),INDEX($BO79:$DW79,,BD$4),BD$9/(INDEX(Roky_výhled,,BD$8)-Last_Bil)*(INDEX($BO79:$DW79,,BD$8)-INDEX($D79:$BL79,,$E$1))+INDEX($D79:$BL79,,$E$1),BD$9/(INDEX(Roky_výhled,,BD$8)-INDEX(Roky_výhled,,BD$8-1))*(INDEX($BO79:$DW79,,BD$8)-INDEX($BO79:$DW79,,BD$8-1))+INDEX($BO79:$DW79,,BD$8-1))</f>
        <v>0</v>
      </c>
      <c r="BE79" s="173">
        <f ca="1">CHOOSE(BE$6,SUMIFS(INDIRECT("EB[" &amp; BE$12 &amp; "]"),EB[indic_nrg],$A78,EB[Nositel],$B79,EB[Výběr],1,EB[unit],"TJ"),INDEX($BO79:$DW79,,BE$4),BE$9/(INDEX(Roky_výhled,,BE$8)-Last_Bil)*(INDEX($BO79:$DW79,,BE$8)-INDEX($D79:$BL79,,$E$1))+INDEX($D79:$BL79,,$E$1),BE$9/(INDEX(Roky_výhled,,BE$8)-INDEX(Roky_výhled,,BE$8-1))*(INDEX($BO79:$DW79,,BE$8)-INDEX($BO79:$DW79,,BE$8-1))+INDEX($BO79:$DW79,,BE$8-1))</f>
        <v>0</v>
      </c>
      <c r="BF79" s="173">
        <f ca="1">CHOOSE(BF$6,SUMIFS(INDIRECT("EB[" &amp; BF$12 &amp; "]"),EB[indic_nrg],$A78,EB[Nositel],$B79,EB[Výběr],1,EB[unit],"TJ"),INDEX($BO79:$DW79,,BF$4),BF$9/(INDEX(Roky_výhled,,BF$8)-Last_Bil)*(INDEX($BO79:$DW79,,BF$8)-INDEX($D79:$BL79,,$E$1))+INDEX($D79:$BL79,,$E$1),BF$9/(INDEX(Roky_výhled,,BF$8)-INDEX(Roky_výhled,,BF$8-1))*(INDEX($BO79:$DW79,,BF$8)-INDEX($BO79:$DW79,,BF$8-1))+INDEX($BO79:$DW79,,BF$8-1))</f>
        <v>0</v>
      </c>
      <c r="BG79" s="173">
        <f ca="1">CHOOSE(BG$6,SUMIFS(INDIRECT("EB[" &amp; BG$12 &amp; "]"),EB[indic_nrg],$A78,EB[Nositel],$B79,EB[Výběr],1,EB[unit],"TJ"),INDEX($BO79:$DW79,,BG$4),BG$9/(INDEX(Roky_výhled,,BG$8)-Last_Bil)*(INDEX($BO79:$DW79,,BG$8)-INDEX($D79:$BL79,,$E$1))+INDEX($D79:$BL79,,$E$1),BG$9/(INDEX(Roky_výhled,,BG$8)-INDEX(Roky_výhled,,BG$8-1))*(INDEX($BO79:$DW79,,BG$8)-INDEX($BO79:$DW79,,BG$8-1))+INDEX($BO79:$DW79,,BG$8-1))</f>
        <v>0</v>
      </c>
      <c r="BH79" s="173">
        <f ca="1">CHOOSE(BH$6,SUMIFS(INDIRECT("EB[" &amp; BH$12 &amp; "]"),EB[indic_nrg],$A78,EB[Nositel],$B79,EB[Výběr],1,EB[unit],"TJ"),INDEX($BO79:$DW79,,BH$4),BH$9/(INDEX(Roky_výhled,,BH$8)-Last_Bil)*(INDEX($BO79:$DW79,,BH$8)-INDEX($D79:$BL79,,$E$1))+INDEX($D79:$BL79,,$E$1),BH$9/(INDEX(Roky_výhled,,BH$8)-INDEX(Roky_výhled,,BH$8-1))*(INDEX($BO79:$DW79,,BH$8)-INDEX($BO79:$DW79,,BH$8-1))+INDEX($BO79:$DW79,,BH$8-1))</f>
        <v>0</v>
      </c>
      <c r="BI79" s="173">
        <f ca="1">CHOOSE(BI$6,SUMIFS(INDIRECT("EB[" &amp; BI$12 &amp; "]"),EB[indic_nrg],$A78,EB[Nositel],$B79,EB[Výběr],1,EB[unit],"TJ"),INDEX($BO79:$DW79,,BI$4),BI$9/(INDEX(Roky_výhled,,BI$8)-Last_Bil)*(INDEX($BO79:$DW79,,BI$8)-INDEX($D79:$BL79,,$E$1))+INDEX($D79:$BL79,,$E$1),BI$9/(INDEX(Roky_výhled,,BI$8)-INDEX(Roky_výhled,,BI$8-1))*(INDEX($BO79:$DW79,,BI$8)-INDEX($BO79:$DW79,,BI$8-1))+INDEX($BO79:$DW79,,BI$8-1))</f>
        <v>0</v>
      </c>
      <c r="BJ79" s="173">
        <f ca="1">CHOOSE(BJ$6,SUMIFS(INDIRECT("EB[" &amp; BJ$12 &amp; "]"),EB[indic_nrg],$A78,EB[Nositel],$B79,EB[Výběr],1,EB[unit],"TJ"),INDEX($BO79:$DW79,,BJ$4),BJ$9/(INDEX(Roky_výhled,,BJ$8)-Last_Bil)*(INDEX($BO79:$DW79,,BJ$8)-INDEX($D79:$BL79,,$E$1))+INDEX($D79:$BL79,,$E$1),BJ$9/(INDEX(Roky_výhled,,BJ$8)-INDEX(Roky_výhled,,BJ$8-1))*(INDEX($BO79:$DW79,,BJ$8)-INDEX($BO79:$DW79,,BJ$8-1))+INDEX($BO79:$DW79,,BJ$8-1))</f>
        <v>0</v>
      </c>
      <c r="BK79" s="173">
        <f ca="1">CHOOSE(BK$6,SUMIFS(INDIRECT("EB[" &amp; BK$12 &amp; "]"),EB[indic_nrg],$A78,EB[Nositel],$B79,EB[Výběr],1,EB[unit],"TJ"),INDEX($BO79:$DW79,,BK$4),BK$9/(INDEX(Roky_výhled,,BK$8)-Last_Bil)*(INDEX($BO79:$DW79,,BK$8)-INDEX($D79:$BL79,,$E$1))+INDEX($D79:$BL79,,$E$1),BK$9/(INDEX(Roky_výhled,,BK$8)-INDEX(Roky_výhled,,BK$8-1))*(INDEX($BO79:$DW79,,BK$8)-INDEX($BO79:$DW79,,BK$8-1))+INDEX($BO79:$DW79,,BK$8-1))</f>
        <v>0</v>
      </c>
      <c r="BL79" s="174">
        <f ca="1">CHOOSE(BL$6,SUMIFS(INDIRECT("EB[" &amp; BL$12 &amp; "]"),EB[indic_nrg],$A78,EB[Nositel],$B79,EB[Výběr],1,EB[unit],"TJ"),INDEX($BO79:$DW79,,BL$4),BL$9/(INDEX(Roky_výhled,,BL$8)-Last_Bil)*(INDEX($BO79:$DW79,,BL$8)-INDEX($D79:$BL79,,$E$1))+INDEX($D79:$BL79,,$E$1),BL$9/(INDEX(Roky_výhled,,BL$8)-INDEX(Roky_výhled,,BL$8-1))*(INDEX($BO79:$DW79,,BL$8)-INDEX($BO79:$DW79,,BL$8-1))+INDEX($BO79:$DW79,,BL$8-1))</f>
        <v>0</v>
      </c>
      <c r="BM79"/>
      <c r="BN79" s="221" t="str">
        <f t="shared" si="214"/>
        <v>LPG</v>
      </c>
      <c r="BO79" s="285">
        <v>0</v>
      </c>
      <c r="BP79" s="286">
        <v>0</v>
      </c>
      <c r="BQ79" s="286">
        <v>0</v>
      </c>
      <c r="BR79" s="286">
        <v>0</v>
      </c>
      <c r="BS79" s="286">
        <v>0</v>
      </c>
      <c r="BT79" s="286">
        <v>0</v>
      </c>
      <c r="BU79" s="286">
        <v>0</v>
      </c>
      <c r="BV79" s="286">
        <v>0</v>
      </c>
      <c r="BW79" s="286">
        <v>0</v>
      </c>
      <c r="BX79" s="286">
        <v>0</v>
      </c>
      <c r="BY79" s="287">
        <v>0</v>
      </c>
      <c r="BZ79" s="281"/>
      <c r="CA79" s="281"/>
      <c r="CB79" s="281"/>
      <c r="CC79" s="281"/>
      <c r="CD79" s="281"/>
      <c r="CE79" s="281"/>
      <c r="CF79" s="281"/>
      <c r="CG79" s="281"/>
      <c r="CH79" s="281"/>
      <c r="CI79" s="281"/>
      <c r="CJ79" s="281"/>
      <c r="CK79" s="281"/>
      <c r="CL79" s="281"/>
      <c r="CM79" s="281"/>
      <c r="CN79" s="281"/>
      <c r="CO79" s="281"/>
      <c r="CP79" s="281"/>
      <c r="CQ79" s="281"/>
      <c r="CR79" s="281"/>
      <c r="CS79" s="281"/>
      <c r="CT79" s="281"/>
      <c r="CU79" s="281"/>
      <c r="CV79" s="281"/>
      <c r="CW79" s="281"/>
      <c r="CX79" s="281"/>
      <c r="CY79" s="281"/>
      <c r="CZ79" s="281"/>
      <c r="DA79" s="281"/>
      <c r="DB79" s="281"/>
      <c r="DC79" s="281"/>
      <c r="DD79" s="281"/>
      <c r="DE79" s="281"/>
      <c r="DF79" s="281"/>
      <c r="DG79" s="281"/>
      <c r="DH79" s="281"/>
      <c r="DI79" s="281"/>
      <c r="DJ79" s="281"/>
      <c r="DK79" s="281"/>
      <c r="DL79" s="281"/>
      <c r="DM79" s="281"/>
      <c r="DN79" s="281"/>
      <c r="DO79" s="281"/>
      <c r="DP79" s="281"/>
      <c r="DQ79" s="281"/>
      <c r="DR79" s="281"/>
      <c r="DS79" s="281"/>
      <c r="DT79" s="281"/>
      <c r="DU79" s="281"/>
      <c r="DV79" s="281"/>
      <c r="DW79" s="281"/>
    </row>
    <row r="80" spans="1:127" s="196" customFormat="1" ht="15.75" thickBot="1" x14ac:dyDescent="0.3">
      <c r="A80" s="196" t="str">
        <f t="shared" si="215"/>
        <v>B_101800</v>
      </c>
      <c r="B80" t="s">
        <v>3276</v>
      </c>
      <c r="C80" s="216" t="str">
        <f t="shared" si="213"/>
        <v>Jaderné teplo</v>
      </c>
      <c r="D80" s="167">
        <f ca="1">CHOOSE(D$6,SUMIFS(INDIRECT("EB[" &amp; D$12 &amp; "]"),EB[indic_nrg],$A79,EB[Nositel],$B80,EB[Výběr],1,EB[unit],"TJ"),INDEX($BO80:$DW80,,D$4),D$9/(INDEX(Roky_výhled,,D$8)-Last_Bil)*(INDEX($BO80:$DW80,,D$8)-INDEX($D80:$BL80,,$E$1))+INDEX($D80:$BL80,,$E$1),D$9/(INDEX(Roky_výhled,,D$8)-INDEX(Roky_výhled,,D$8-1))*(INDEX($BO80:$DW80,,D$8)-INDEX($BO80:$DW80,,D$8-1))+INDEX($BO80:$DW80,,D$8-1))</f>
        <v>0</v>
      </c>
      <c r="E80" s="168">
        <f ca="1">CHOOSE(E$6,SUMIFS(INDIRECT("EB[" &amp; E$12 &amp; "]"),EB[indic_nrg],$A79,EB[Nositel],$B80,EB[Výběr],1,EB[unit],"TJ"),INDEX($BO80:$DW80,,E$4),E$9/(INDEX(Roky_výhled,,E$8)-Last_Bil)*(INDEX($BO80:$DW80,,E$8)-INDEX($D80:$BL80,,$E$1))+INDEX($D80:$BL80,,$E$1),E$9/(INDEX(Roky_výhled,,E$8)-INDEX(Roky_výhled,,E$8-1))*(INDEX($BO80:$DW80,,E$8)-INDEX($BO80:$DW80,,E$8-1))+INDEX($BO80:$DW80,,E$8-1))</f>
        <v>0</v>
      </c>
      <c r="F80" s="168">
        <f ca="1">CHOOSE(F$6,SUMIFS(INDIRECT("EB[" &amp; F$12 &amp; "]"),EB[indic_nrg],$A79,EB[Nositel],$B80,EB[Výběr],1,EB[unit],"TJ"),INDEX($BO80:$DW80,,F$4),F$9/(INDEX(Roky_výhled,,F$8)-Last_Bil)*(INDEX($BO80:$DW80,,F$8)-INDEX($D80:$BL80,,$E$1))+INDEX($D80:$BL80,,$E$1),F$9/(INDEX(Roky_výhled,,F$8)-INDEX(Roky_výhled,,F$8-1))*(INDEX($BO80:$DW80,,F$8)-INDEX($BO80:$DW80,,F$8-1))+INDEX($BO80:$DW80,,F$8-1))</f>
        <v>0</v>
      </c>
      <c r="G80" s="168">
        <f ca="1">CHOOSE(G$6,SUMIFS(INDIRECT("EB[" &amp; G$12 &amp; "]"),EB[indic_nrg],$A79,EB[Nositel],$B80,EB[Výběr],1,EB[unit],"TJ"),INDEX($BO80:$DW80,,G$4),G$9/(INDEX(Roky_výhled,,G$8)-Last_Bil)*(INDEX($BO80:$DW80,,G$8)-INDEX($D80:$BL80,,$E$1))+INDEX($D80:$BL80,,$E$1),G$9/(INDEX(Roky_výhled,,G$8)-INDEX(Roky_výhled,,G$8-1))*(INDEX($BO80:$DW80,,G$8)-INDEX($BO80:$DW80,,G$8-1))+INDEX($BO80:$DW80,,G$8-1))</f>
        <v>0</v>
      </c>
      <c r="H80" s="168">
        <f ca="1">CHOOSE(H$6,SUMIFS(INDIRECT("EB[" &amp; H$12 &amp; "]"),EB[indic_nrg],$A79,EB[Nositel],$B80,EB[Výběr],1,EB[unit],"TJ"),INDEX($BO80:$DW80,,H$4),H$9/(INDEX(Roky_výhled,,H$8)-Last_Bil)*(INDEX($BO80:$DW80,,H$8)-INDEX($D80:$BL80,,$E$1))+INDEX($D80:$BL80,,$E$1),H$9/(INDEX(Roky_výhled,,H$8)-INDEX(Roky_výhled,,H$8-1))*(INDEX($BO80:$DW80,,H$8)-INDEX($BO80:$DW80,,H$8-1))+INDEX($BO80:$DW80,,H$8-1))</f>
        <v>0</v>
      </c>
      <c r="I80" s="168">
        <f ca="1">CHOOSE(I$6,SUMIFS(INDIRECT("EB[" &amp; I$12 &amp; "]"),EB[indic_nrg],$A79,EB[Nositel],$B80,EB[Výběr],1,EB[unit],"TJ"),INDEX($BO80:$DW80,,I$4),I$9/(INDEX(Roky_výhled,,I$8)-Last_Bil)*(INDEX($BO80:$DW80,,I$8)-INDEX($D80:$BL80,,$E$1))+INDEX($D80:$BL80,,$E$1),I$9/(INDEX(Roky_výhled,,I$8)-INDEX(Roky_výhled,,I$8-1))*(INDEX($BO80:$DW80,,I$8)-INDEX($BO80:$DW80,,I$8-1))+INDEX($BO80:$DW80,,I$8-1))</f>
        <v>0</v>
      </c>
      <c r="J80" s="168">
        <f ca="1">CHOOSE(J$6,SUMIFS(INDIRECT("EB[" &amp; J$12 &amp; "]"),EB[indic_nrg],$A79,EB[Nositel],$B80,EB[Výběr],1,EB[unit],"TJ"),INDEX($BO80:$DW80,,J$4),J$9/(INDEX(Roky_výhled,,J$8)-Last_Bil)*(INDEX($BO80:$DW80,,J$8)-INDEX($D80:$BL80,,$E$1))+INDEX($D80:$BL80,,$E$1),J$9/(INDEX(Roky_výhled,,J$8)-INDEX(Roky_výhled,,J$8-1))*(INDEX($BO80:$DW80,,J$8)-INDEX($BO80:$DW80,,J$8-1))+INDEX($BO80:$DW80,,J$8-1))</f>
        <v>0</v>
      </c>
      <c r="K80" s="168">
        <f ca="1">CHOOSE(K$6,SUMIFS(INDIRECT("EB[" &amp; K$12 &amp; "]"),EB[indic_nrg],$A79,EB[Nositel],$B80,EB[Výběr],1,EB[unit],"TJ"),INDEX($BO80:$DW80,,K$4),K$9/(INDEX(Roky_výhled,,K$8)-Last_Bil)*(INDEX($BO80:$DW80,,K$8)-INDEX($D80:$BL80,,$E$1))+INDEX($D80:$BL80,,$E$1),K$9/(INDEX(Roky_výhled,,K$8)-INDEX(Roky_výhled,,K$8-1))*(INDEX($BO80:$DW80,,K$8)-INDEX($BO80:$DW80,,K$8-1))+INDEX($BO80:$DW80,,K$8-1))</f>
        <v>0</v>
      </c>
      <c r="L80" s="168">
        <f ca="1">CHOOSE(L$6,SUMIFS(INDIRECT("EB[" &amp; L$12 &amp; "]"),EB[indic_nrg],$A79,EB[Nositel],$B80,EB[Výběr],1,EB[unit],"TJ"),INDEX($BO80:$DW80,,L$4),L$9/(INDEX(Roky_výhled,,L$8)-Last_Bil)*(INDEX($BO80:$DW80,,L$8)-INDEX($D80:$BL80,,$E$1))+INDEX($D80:$BL80,,$E$1),L$9/(INDEX(Roky_výhled,,L$8)-INDEX(Roky_výhled,,L$8-1))*(INDEX($BO80:$DW80,,L$8)-INDEX($BO80:$DW80,,L$8-1))+INDEX($BO80:$DW80,,L$8-1))</f>
        <v>0</v>
      </c>
      <c r="M80" s="168">
        <f ca="1">CHOOSE(M$6,SUMIFS(INDIRECT("EB[" &amp; M$12 &amp; "]"),EB[indic_nrg],$A79,EB[Nositel],$B80,EB[Výběr],1,EB[unit],"TJ"),INDEX($BO80:$DW80,,M$4),M$9/(INDEX(Roky_výhled,,M$8)-Last_Bil)*(INDEX($BO80:$DW80,,M$8)-INDEX($D80:$BL80,,$E$1))+INDEX($D80:$BL80,,$E$1),M$9/(INDEX(Roky_výhled,,M$8)-INDEX(Roky_výhled,,M$8-1))*(INDEX($BO80:$DW80,,M$8)-INDEX($BO80:$DW80,,M$8-1))+INDEX($BO80:$DW80,,M$8-1))</f>
        <v>0</v>
      </c>
      <c r="N80" s="168">
        <f ca="1">CHOOSE(N$6,SUMIFS(INDIRECT("EB[" &amp; N$12 &amp; "]"),EB[indic_nrg],$A79,EB[Nositel],$B80,EB[Výběr],1,EB[unit],"TJ"),INDEX($BO80:$DW80,,N$4),N$9/(INDEX(Roky_výhled,,N$8)-Last_Bil)*(INDEX($BO80:$DW80,,N$8)-INDEX($D80:$BL80,,$E$1))+INDEX($D80:$BL80,,$E$1),N$9/(INDEX(Roky_výhled,,N$8)-INDEX(Roky_výhled,,N$8-1))*(INDEX($BO80:$DW80,,N$8)-INDEX($BO80:$DW80,,N$8-1))+INDEX($BO80:$DW80,,N$8-1))</f>
        <v>0</v>
      </c>
      <c r="O80" s="168">
        <f ca="1">CHOOSE(O$6,SUMIFS(INDIRECT("EB[" &amp; O$12 &amp; "]"),EB[indic_nrg],$A79,EB[Nositel],$B80,EB[Výběr],1,EB[unit],"TJ"),INDEX($BO80:$DW80,,O$4),O$9/(INDEX(Roky_výhled,,O$8)-Last_Bil)*(INDEX($BO80:$DW80,,O$8)-INDEX($D80:$BL80,,$E$1))+INDEX($D80:$BL80,,$E$1),O$9/(INDEX(Roky_výhled,,O$8)-INDEX(Roky_výhled,,O$8-1))*(INDEX($BO80:$DW80,,O$8)-INDEX($BO80:$DW80,,O$8-1))+INDEX($BO80:$DW80,,O$8-1))</f>
        <v>0</v>
      </c>
      <c r="P80" s="168">
        <f ca="1">CHOOSE(P$6,SUMIFS(INDIRECT("EB[" &amp; P$12 &amp; "]"),EB[indic_nrg],$A79,EB[Nositel],$B80,EB[Výběr],1,EB[unit],"TJ"),INDEX($BO80:$DW80,,P$4),P$9/(INDEX(Roky_výhled,,P$8)-Last_Bil)*(INDEX($BO80:$DW80,,P$8)-INDEX($D80:$BL80,,$E$1))+INDEX($D80:$BL80,,$E$1),P$9/(INDEX(Roky_výhled,,P$8)-INDEX(Roky_výhled,,P$8-1))*(INDEX($BO80:$DW80,,P$8)-INDEX($BO80:$DW80,,P$8-1))+INDEX($BO80:$DW80,,P$8-1))</f>
        <v>0</v>
      </c>
      <c r="Q80" s="168">
        <f ca="1">CHOOSE(Q$6,SUMIFS(INDIRECT("EB[" &amp; Q$12 &amp; "]"),EB[indic_nrg],$A79,EB[Nositel],$B80,EB[Výběr],1,EB[unit],"TJ"),INDEX($BO80:$DW80,,Q$4),Q$9/(INDEX(Roky_výhled,,Q$8)-Last_Bil)*(INDEX($BO80:$DW80,,Q$8)-INDEX($D80:$BL80,,$E$1))+INDEX($D80:$BL80,,$E$1),Q$9/(INDEX(Roky_výhled,,Q$8)-INDEX(Roky_výhled,,Q$8-1))*(INDEX($BO80:$DW80,,Q$8)-INDEX($BO80:$DW80,,Q$8-1))+INDEX($BO80:$DW80,,Q$8-1))</f>
        <v>0</v>
      </c>
      <c r="R80" s="168">
        <f ca="1">CHOOSE(R$6,SUMIFS(INDIRECT("EB[" &amp; R$12 &amp; "]"),EB[indic_nrg],$A79,EB[Nositel],$B80,EB[Výběr],1,EB[unit],"TJ"),INDEX($BO80:$DW80,,R$4),R$9/(INDEX(Roky_výhled,,R$8)-Last_Bil)*(INDEX($BO80:$DW80,,R$8)-INDEX($D80:$BL80,,$E$1))+INDEX($D80:$BL80,,$E$1),R$9/(INDEX(Roky_výhled,,R$8)-INDEX(Roky_výhled,,R$8-1))*(INDEX($BO80:$DW80,,R$8)-INDEX($BO80:$DW80,,R$8-1))+INDEX($BO80:$DW80,,R$8-1))</f>
        <v>0</v>
      </c>
      <c r="S80" s="168">
        <f ca="1">CHOOSE(S$6,SUMIFS(INDIRECT("EB[" &amp; S$12 &amp; "]"),EB[indic_nrg],$A79,EB[Nositel],$B80,EB[Výběr],1,EB[unit],"TJ"),INDEX($BO80:$DW80,,S$4),S$9/(INDEX(Roky_výhled,,S$8)-Last_Bil)*(INDEX($BO80:$DW80,,S$8)-INDEX($D80:$BL80,,$E$1))+INDEX($D80:$BL80,,$E$1),S$9/(INDEX(Roky_výhled,,S$8)-INDEX(Roky_výhled,,S$8-1))*(INDEX($BO80:$DW80,,S$8)-INDEX($BO80:$DW80,,S$8-1))+INDEX($BO80:$DW80,,S$8-1))</f>
        <v>0</v>
      </c>
      <c r="T80" s="168">
        <f ca="1">CHOOSE(T$6,SUMIFS(INDIRECT("EB[" &amp; T$12 &amp; "]"),EB[indic_nrg],$A79,EB[Nositel],$B80,EB[Výběr],1,EB[unit],"TJ"),INDEX($BO80:$DW80,,T$4),T$9/(INDEX(Roky_výhled,,T$8)-Last_Bil)*(INDEX($BO80:$DW80,,T$8)-INDEX($D80:$BL80,,$E$1))+INDEX($D80:$BL80,,$E$1),T$9/(INDEX(Roky_výhled,,T$8)-INDEX(Roky_výhled,,T$8-1))*(INDEX($BO80:$DW80,,T$8)-INDEX($BO80:$DW80,,T$8-1))+INDEX($BO80:$DW80,,T$8-1))</f>
        <v>0</v>
      </c>
      <c r="U80" s="168">
        <f ca="1">CHOOSE(U$6,SUMIFS(INDIRECT("EB[" &amp; U$12 &amp; "]"),EB[indic_nrg],$A79,EB[Nositel],$B80,EB[Výběr],1,EB[unit],"TJ"),INDEX($BO80:$DW80,,U$4),U$9/(INDEX(Roky_výhled,,U$8)-Last_Bil)*(INDEX($BO80:$DW80,,U$8)-INDEX($D80:$BL80,,$E$1))+INDEX($D80:$BL80,,$E$1),U$9/(INDEX(Roky_výhled,,U$8)-INDEX(Roky_výhled,,U$8-1))*(INDEX($BO80:$DW80,,U$8)-INDEX($BO80:$DW80,,U$8-1))+INDEX($BO80:$DW80,,U$8-1))</f>
        <v>0</v>
      </c>
      <c r="V80" s="168">
        <f ca="1">CHOOSE(V$6,SUMIFS(INDIRECT("EB[" &amp; V$12 &amp; "]"),EB[indic_nrg],$A79,EB[Nositel],$B80,EB[Výběr],1,EB[unit],"TJ"),INDEX($BO80:$DW80,,V$4),V$9/(INDEX(Roky_výhled,,V$8)-Last_Bil)*(INDEX($BO80:$DW80,,V$8)-INDEX($D80:$BL80,,$E$1))+INDEX($D80:$BL80,,$E$1),V$9/(INDEX(Roky_výhled,,V$8)-INDEX(Roky_výhled,,V$8-1))*(INDEX($BO80:$DW80,,V$8)-INDEX($BO80:$DW80,,V$8-1))+INDEX($BO80:$DW80,,V$8-1))</f>
        <v>0</v>
      </c>
      <c r="W80" s="168">
        <f ca="1">CHOOSE(W$6,SUMIFS(INDIRECT("EB[" &amp; W$12 &amp; "]"),EB[indic_nrg],$A79,EB[Nositel],$B80,EB[Výběr],1,EB[unit],"TJ"),INDEX($BO80:$DW80,,W$4),W$9/(INDEX(Roky_výhled,,W$8)-Last_Bil)*(INDEX($BO80:$DW80,,W$8)-INDEX($D80:$BL80,,$E$1))+INDEX($D80:$BL80,,$E$1),W$9/(INDEX(Roky_výhled,,W$8)-INDEX(Roky_výhled,,W$8-1))*(INDEX($BO80:$DW80,,W$8)-INDEX($BO80:$DW80,,W$8-1))+INDEX($BO80:$DW80,,W$8-1))</f>
        <v>0</v>
      </c>
      <c r="X80" s="168">
        <f ca="1">CHOOSE(X$6,SUMIFS(INDIRECT("EB[" &amp; X$12 &amp; "]"),EB[indic_nrg],$A79,EB[Nositel],$B80,EB[Výběr],1,EB[unit],"TJ"),INDEX($BO80:$DW80,,X$4),X$9/(INDEX(Roky_výhled,,X$8)-Last_Bil)*(INDEX($BO80:$DW80,,X$8)-INDEX($D80:$BL80,,$E$1))+INDEX($D80:$BL80,,$E$1),X$9/(INDEX(Roky_výhled,,X$8)-INDEX(Roky_výhled,,X$8-1))*(INDEX($BO80:$DW80,,X$8)-INDEX($BO80:$DW80,,X$8-1))+INDEX($BO80:$DW80,,X$8-1))</f>
        <v>0</v>
      </c>
      <c r="Y80" s="168">
        <f ca="1">CHOOSE(Y$6,SUMIFS(INDIRECT("EB[" &amp; Y$12 &amp; "]"),EB[indic_nrg],$A79,EB[Nositel],$B80,EB[Výběr],1,EB[unit],"TJ"),INDEX($BO80:$DW80,,Y$4),Y$9/(INDEX(Roky_výhled,,Y$8)-Last_Bil)*(INDEX($BO80:$DW80,,Y$8)-INDEX($D80:$BL80,,$E$1))+INDEX($D80:$BL80,,$E$1),Y$9/(INDEX(Roky_výhled,,Y$8)-INDEX(Roky_výhled,,Y$8-1))*(INDEX($BO80:$DW80,,Y$8)-INDEX($BO80:$DW80,,Y$8-1))+INDEX($BO80:$DW80,,Y$8-1))</f>
        <v>0</v>
      </c>
      <c r="Z80" s="168">
        <f ca="1">CHOOSE(Z$6,SUMIFS(INDIRECT("EB[" &amp; Z$12 &amp; "]"),EB[indic_nrg],$A79,EB[Nositel],$B80,EB[Výběr],1,EB[unit],"TJ"),INDEX($BO80:$DW80,,Z$4),Z$9/(INDEX(Roky_výhled,,Z$8)-Last_Bil)*(INDEX($BO80:$DW80,,Z$8)-INDEX($D80:$BL80,,$E$1))+INDEX($D80:$BL80,,$E$1),Z$9/(INDEX(Roky_výhled,,Z$8)-INDEX(Roky_výhled,,Z$8-1))*(INDEX($BO80:$DW80,,Z$8)-INDEX($BO80:$DW80,,Z$8-1))+INDEX($BO80:$DW80,,Z$8-1))</f>
        <v>0</v>
      </c>
      <c r="AA80" s="168">
        <f ca="1">CHOOSE(AA$6,SUMIFS(INDIRECT("EB[" &amp; AA$12 &amp; "]"),EB[indic_nrg],$A79,EB[Nositel],$B80,EB[Výběr],1,EB[unit],"TJ"),INDEX($BO80:$DW80,,AA$4),AA$9/(INDEX(Roky_výhled,,AA$8)-Last_Bil)*(INDEX($BO80:$DW80,,AA$8)-INDEX($D80:$BL80,,$E$1))+INDEX($D80:$BL80,,$E$1),AA$9/(INDEX(Roky_výhled,,AA$8)-INDEX(Roky_výhled,,AA$8-1))*(INDEX($BO80:$DW80,,AA$8)-INDEX($BO80:$DW80,,AA$8-1))+INDEX($BO80:$DW80,,AA$8-1))</f>
        <v>0</v>
      </c>
      <c r="AB80" s="168">
        <f ca="1">CHOOSE(AB$6,SUMIFS(INDIRECT("EB[" &amp; AB$12 &amp; "]"),EB[indic_nrg],$A79,EB[Nositel],$B80,EB[Výběr],1,EB[unit],"TJ"),INDEX($BO80:$DW80,,AB$4),AB$9/(INDEX(Roky_výhled,,AB$8)-Last_Bil)*(INDEX($BO80:$DW80,,AB$8)-INDEX($D80:$BL80,,$E$1))+INDEX($D80:$BL80,,$E$1),AB$9/(INDEX(Roky_výhled,,AB$8)-INDEX(Roky_výhled,,AB$8-1))*(INDEX($BO80:$DW80,,AB$8)-INDEX($BO80:$DW80,,AB$8-1))+INDEX($BO80:$DW80,,AB$8-1))</f>
        <v>0</v>
      </c>
      <c r="AC80" s="168">
        <f ca="1">CHOOSE(AC$6,SUMIFS(INDIRECT("EB[" &amp; AC$12 &amp; "]"),EB[indic_nrg],$A79,EB[Nositel],$B80,EB[Výběr],1,EB[unit],"TJ"),INDEX($BO80:$DW80,,AC$4),AC$9/(INDEX(Roky_výhled,,AC$8)-Last_Bil)*(INDEX($BO80:$DW80,,AC$8)-INDEX($D80:$BL80,,$E$1))+INDEX($D80:$BL80,,$E$1),AC$9/(INDEX(Roky_výhled,,AC$8)-INDEX(Roky_výhled,,AC$8-1))*(INDEX($BO80:$DW80,,AC$8)-INDEX($BO80:$DW80,,AC$8-1))+INDEX($BO80:$DW80,,AC$8-1))</f>
        <v>0</v>
      </c>
      <c r="AD80" s="168">
        <f ca="1">CHOOSE(AD$6,SUMIFS(INDIRECT("EB[" &amp; AD$12 &amp; "]"),EB[indic_nrg],$A79,EB[Nositel],$B80,EB[Výběr],1,EB[unit],"TJ"),INDEX($BO80:$DW80,,AD$4),AD$9/(INDEX(Roky_výhled,,AD$8)-Last_Bil)*(INDEX($BO80:$DW80,,AD$8)-INDEX($D80:$BL80,,$E$1))+INDEX($D80:$BL80,,$E$1),AD$9/(INDEX(Roky_výhled,,AD$8)-INDEX(Roky_výhled,,AD$8-1))*(INDEX($BO80:$DW80,,AD$8)-INDEX($BO80:$DW80,,AD$8-1))+INDEX($BO80:$DW80,,AD$8-1))</f>
        <v>0</v>
      </c>
      <c r="AE80" s="168">
        <f ca="1">CHOOSE(AE$6,SUMIFS(INDIRECT("EB[" &amp; AE$12 &amp; "]"),EB[indic_nrg],$A79,EB[Nositel],$B80,EB[Výběr],1,EB[unit],"TJ"),INDEX($BO80:$DW80,,AE$4),AE$9/(INDEX(Roky_výhled,,AE$8)-Last_Bil)*(INDEX($BO80:$DW80,,AE$8)-INDEX($D80:$BL80,,$E$1))+INDEX($D80:$BL80,,$E$1),AE$9/(INDEX(Roky_výhled,,AE$8)-INDEX(Roky_výhled,,AE$8-1))*(INDEX($BO80:$DW80,,AE$8)-INDEX($BO80:$DW80,,AE$8-1))+INDEX($BO80:$DW80,,AE$8-1))</f>
        <v>0</v>
      </c>
      <c r="AF80" s="168">
        <f ca="1">CHOOSE(AF$6,SUMIFS(INDIRECT("EB[" &amp; AF$12 &amp; "]"),EB[indic_nrg],$A79,EB[Nositel],$B80,EB[Výběr],1,EB[unit],"TJ"),INDEX($BO80:$DW80,,AF$4),AF$9/(INDEX(Roky_výhled,,AF$8)-Last_Bil)*(INDEX($BO80:$DW80,,AF$8)-INDEX($D80:$BL80,,$E$1))+INDEX($D80:$BL80,,$E$1),AF$9/(INDEX(Roky_výhled,,AF$8)-INDEX(Roky_výhled,,AF$8-1))*(INDEX($BO80:$DW80,,AF$8)-INDEX($BO80:$DW80,,AF$8-1))+INDEX($BO80:$DW80,,AF$8-1))</f>
        <v>0</v>
      </c>
      <c r="AG80" s="168">
        <f ca="1">CHOOSE(AG$6,SUMIFS(INDIRECT("EB[" &amp; AG$12 &amp; "]"),EB[indic_nrg],$A79,EB[Nositel],$B80,EB[Výběr],1,EB[unit],"TJ"),INDEX($BO80:$DW80,,AG$4),AG$9/(INDEX(Roky_výhled,,AG$8)-Last_Bil)*(INDEX($BO80:$DW80,,AG$8)-INDEX($D80:$BL80,,$E$1))+INDEX($D80:$BL80,,$E$1),AG$9/(INDEX(Roky_výhled,,AG$8)-INDEX(Roky_výhled,,AG$8-1))*(INDEX($BO80:$DW80,,AG$8)-INDEX($BO80:$DW80,,AG$8-1))+INDEX($BO80:$DW80,,AG$8-1))</f>
        <v>0</v>
      </c>
      <c r="AH80" s="168">
        <f ca="1">CHOOSE(AH$6,SUMIFS(INDIRECT("EB[" &amp; AH$12 &amp; "]"),EB[indic_nrg],$A79,EB[Nositel],$B80,EB[Výběr],1,EB[unit],"TJ"),INDEX($BO80:$DW80,,AH$4),AH$9/(INDEX(Roky_výhled,,AH$8)-Last_Bil)*(INDEX($BO80:$DW80,,AH$8)-INDEX($D80:$BL80,,$E$1))+INDEX($D80:$BL80,,$E$1),AH$9/(INDEX(Roky_výhled,,AH$8)-INDEX(Roky_výhled,,AH$8-1))*(INDEX($BO80:$DW80,,AH$8)-INDEX($BO80:$DW80,,AH$8-1))+INDEX($BO80:$DW80,,AH$8-1))</f>
        <v>0</v>
      </c>
      <c r="AI80" s="168">
        <f ca="1">CHOOSE(AI$6,SUMIFS(INDIRECT("EB[" &amp; AI$12 &amp; "]"),EB[indic_nrg],$A79,EB[Nositel],$B80,EB[Výběr],1,EB[unit],"TJ"),INDEX($BO80:$DW80,,AI$4),AI$9/(INDEX(Roky_výhled,,AI$8)-Last_Bil)*(INDEX($BO80:$DW80,,AI$8)-INDEX($D80:$BL80,,$E$1))+INDEX($D80:$BL80,,$E$1),AI$9/(INDEX(Roky_výhled,,AI$8)-INDEX(Roky_výhled,,AI$8-1))*(INDEX($BO80:$DW80,,AI$8)-INDEX($BO80:$DW80,,AI$8-1))+INDEX($BO80:$DW80,,AI$8-1))</f>
        <v>0</v>
      </c>
      <c r="AJ80" s="168">
        <f ca="1">CHOOSE(AJ$6,SUMIFS(INDIRECT("EB[" &amp; AJ$12 &amp; "]"),EB[indic_nrg],$A79,EB[Nositel],$B80,EB[Výběr],1,EB[unit],"TJ"),INDEX($BO80:$DW80,,AJ$4),AJ$9/(INDEX(Roky_výhled,,AJ$8)-Last_Bil)*(INDEX($BO80:$DW80,,AJ$8)-INDEX($D80:$BL80,,$E$1))+INDEX($D80:$BL80,,$E$1),AJ$9/(INDEX(Roky_výhled,,AJ$8)-INDEX(Roky_výhled,,AJ$8-1))*(INDEX($BO80:$DW80,,AJ$8)-INDEX($BO80:$DW80,,AJ$8-1))+INDEX($BO80:$DW80,,AJ$8-1))</f>
        <v>0</v>
      </c>
      <c r="AK80" s="168">
        <f ca="1">CHOOSE(AK$6,SUMIFS(INDIRECT("EB[" &amp; AK$12 &amp; "]"),EB[indic_nrg],$A79,EB[Nositel],$B80,EB[Výběr],1,EB[unit],"TJ"),INDEX($BO80:$DW80,,AK$4),AK$9/(INDEX(Roky_výhled,,AK$8)-Last_Bil)*(INDEX($BO80:$DW80,,AK$8)-INDEX($D80:$BL80,,$E$1))+INDEX($D80:$BL80,,$E$1),AK$9/(INDEX(Roky_výhled,,AK$8)-INDEX(Roky_výhled,,AK$8-1))*(INDEX($BO80:$DW80,,AK$8)-INDEX($BO80:$DW80,,AK$8-1))+INDEX($BO80:$DW80,,AK$8-1))</f>
        <v>0</v>
      </c>
      <c r="AL80" s="168">
        <f ca="1">CHOOSE(AL$6,SUMIFS(INDIRECT("EB[" &amp; AL$12 &amp; "]"),EB[indic_nrg],$A79,EB[Nositel],$B80,EB[Výběr],1,EB[unit],"TJ"),INDEX($BO80:$DW80,,AL$4),AL$9/(INDEX(Roky_výhled,,AL$8)-Last_Bil)*(INDEX($BO80:$DW80,,AL$8)-INDEX($D80:$BL80,,$E$1))+INDEX($D80:$BL80,,$E$1),AL$9/(INDEX(Roky_výhled,,AL$8)-INDEX(Roky_výhled,,AL$8-1))*(INDEX($BO80:$DW80,,AL$8)-INDEX($BO80:$DW80,,AL$8-1))+INDEX($BO80:$DW80,,AL$8-1))</f>
        <v>0</v>
      </c>
      <c r="AM80" s="168">
        <f ca="1">CHOOSE(AM$6,SUMIFS(INDIRECT("EB[" &amp; AM$12 &amp; "]"),EB[indic_nrg],$A79,EB[Nositel],$B80,EB[Výběr],1,EB[unit],"TJ"),INDEX($BO80:$DW80,,AM$4),AM$9/(INDEX(Roky_výhled,,AM$8)-Last_Bil)*(INDEX($BO80:$DW80,,AM$8)-INDEX($D80:$BL80,,$E$1))+INDEX($D80:$BL80,,$E$1),AM$9/(INDEX(Roky_výhled,,AM$8)-INDEX(Roky_výhled,,AM$8-1))*(INDEX($BO80:$DW80,,AM$8)-INDEX($BO80:$DW80,,AM$8-1))+INDEX($BO80:$DW80,,AM$8-1))</f>
        <v>0</v>
      </c>
      <c r="AN80" s="168">
        <f ca="1">CHOOSE(AN$6,SUMIFS(INDIRECT("EB[" &amp; AN$12 &amp; "]"),EB[indic_nrg],$A79,EB[Nositel],$B80,EB[Výběr],1,EB[unit],"TJ"),INDEX($BO80:$DW80,,AN$4),AN$9/(INDEX(Roky_výhled,,AN$8)-Last_Bil)*(INDEX($BO80:$DW80,,AN$8)-INDEX($D80:$BL80,,$E$1))+INDEX($D80:$BL80,,$E$1),AN$9/(INDEX(Roky_výhled,,AN$8)-INDEX(Roky_výhled,,AN$8-1))*(INDEX($BO80:$DW80,,AN$8)-INDEX($BO80:$DW80,,AN$8-1))+INDEX($BO80:$DW80,,AN$8-1))</f>
        <v>0</v>
      </c>
      <c r="AO80" s="168">
        <f ca="1">CHOOSE(AO$6,SUMIFS(INDIRECT("EB[" &amp; AO$12 &amp; "]"),EB[indic_nrg],$A79,EB[Nositel],$B80,EB[Výběr],1,EB[unit],"TJ"),INDEX($BO80:$DW80,,AO$4),AO$9/(INDEX(Roky_výhled,,AO$8)-Last_Bil)*(INDEX($BO80:$DW80,,AO$8)-INDEX($D80:$BL80,,$E$1))+INDEX($D80:$BL80,,$E$1),AO$9/(INDEX(Roky_výhled,,AO$8)-INDEX(Roky_výhled,,AO$8-1))*(INDEX($BO80:$DW80,,AO$8)-INDEX($BO80:$DW80,,AO$8-1))+INDEX($BO80:$DW80,,AO$8-1))</f>
        <v>0</v>
      </c>
      <c r="AP80" s="168">
        <f ca="1">CHOOSE(AP$6,SUMIFS(INDIRECT("EB[" &amp; AP$12 &amp; "]"),EB[indic_nrg],$A79,EB[Nositel],$B80,EB[Výběr],1,EB[unit],"TJ"),INDEX($BO80:$DW80,,AP$4),AP$9/(INDEX(Roky_výhled,,AP$8)-Last_Bil)*(INDEX($BO80:$DW80,,AP$8)-INDEX($D80:$BL80,,$E$1))+INDEX($D80:$BL80,,$E$1),AP$9/(INDEX(Roky_výhled,,AP$8)-INDEX(Roky_výhled,,AP$8-1))*(INDEX($BO80:$DW80,,AP$8)-INDEX($BO80:$DW80,,AP$8-1))+INDEX($BO80:$DW80,,AP$8-1))</f>
        <v>0</v>
      </c>
      <c r="AQ80" s="168">
        <f ca="1">CHOOSE(AQ$6,SUMIFS(INDIRECT("EB[" &amp; AQ$12 &amp; "]"),EB[indic_nrg],$A79,EB[Nositel],$B80,EB[Výběr],1,EB[unit],"TJ"),INDEX($BO80:$DW80,,AQ$4),AQ$9/(INDEX(Roky_výhled,,AQ$8)-Last_Bil)*(INDEX($BO80:$DW80,,AQ$8)-INDEX($D80:$BL80,,$E$1))+INDEX($D80:$BL80,,$E$1),AQ$9/(INDEX(Roky_výhled,,AQ$8)-INDEX(Roky_výhled,,AQ$8-1))*(INDEX($BO80:$DW80,,AQ$8)-INDEX($BO80:$DW80,,AQ$8-1))+INDEX($BO80:$DW80,,AQ$8-1))</f>
        <v>0</v>
      </c>
      <c r="AR80" s="168">
        <f ca="1">CHOOSE(AR$6,SUMIFS(INDIRECT("EB[" &amp; AR$12 &amp; "]"),EB[indic_nrg],$A79,EB[Nositel],$B80,EB[Výběr],1,EB[unit],"TJ"),INDEX($BO80:$DW80,,AR$4),AR$9/(INDEX(Roky_výhled,,AR$8)-Last_Bil)*(INDEX($BO80:$DW80,,AR$8)-INDEX($D80:$BL80,,$E$1))+INDEX($D80:$BL80,,$E$1),AR$9/(INDEX(Roky_výhled,,AR$8)-INDEX(Roky_výhled,,AR$8-1))*(INDEX($BO80:$DW80,,AR$8)-INDEX($BO80:$DW80,,AR$8-1))+INDEX($BO80:$DW80,,AR$8-1))</f>
        <v>0</v>
      </c>
      <c r="AS80" s="168">
        <f ca="1">CHOOSE(AS$6,SUMIFS(INDIRECT("EB[" &amp; AS$12 &amp; "]"),EB[indic_nrg],$A79,EB[Nositel],$B80,EB[Výběr],1,EB[unit],"TJ"),INDEX($BO80:$DW80,,AS$4),AS$9/(INDEX(Roky_výhled,,AS$8)-Last_Bil)*(INDEX($BO80:$DW80,,AS$8)-INDEX($D80:$BL80,,$E$1))+INDEX($D80:$BL80,,$E$1),AS$9/(INDEX(Roky_výhled,,AS$8)-INDEX(Roky_výhled,,AS$8-1))*(INDEX($BO80:$DW80,,AS$8)-INDEX($BO80:$DW80,,AS$8-1))+INDEX($BO80:$DW80,,AS$8-1))</f>
        <v>0</v>
      </c>
      <c r="AT80" s="168">
        <f ca="1">CHOOSE(AT$6,SUMIFS(INDIRECT("EB[" &amp; AT$12 &amp; "]"),EB[indic_nrg],$A79,EB[Nositel],$B80,EB[Výběr],1,EB[unit],"TJ"),INDEX($BO80:$DW80,,AT$4),AT$9/(INDEX(Roky_výhled,,AT$8)-Last_Bil)*(INDEX($BO80:$DW80,,AT$8)-INDEX($D80:$BL80,,$E$1))+INDEX($D80:$BL80,,$E$1),AT$9/(INDEX(Roky_výhled,,AT$8)-INDEX(Roky_výhled,,AT$8-1))*(INDEX($BO80:$DW80,,AT$8)-INDEX($BO80:$DW80,,AT$8-1))+INDEX($BO80:$DW80,,AT$8-1))</f>
        <v>0</v>
      </c>
      <c r="AU80" s="168">
        <f ca="1">CHOOSE(AU$6,SUMIFS(INDIRECT("EB[" &amp; AU$12 &amp; "]"),EB[indic_nrg],$A79,EB[Nositel],$B80,EB[Výběr],1,EB[unit],"TJ"),INDEX($BO80:$DW80,,AU$4),AU$9/(INDEX(Roky_výhled,,AU$8)-Last_Bil)*(INDEX($BO80:$DW80,,AU$8)-INDEX($D80:$BL80,,$E$1))+INDEX($D80:$BL80,,$E$1),AU$9/(INDEX(Roky_výhled,,AU$8)-INDEX(Roky_výhled,,AU$8-1))*(INDEX($BO80:$DW80,,AU$8)-INDEX($BO80:$DW80,,AU$8-1))+INDEX($BO80:$DW80,,AU$8-1))</f>
        <v>0</v>
      </c>
      <c r="AV80" s="168">
        <f ca="1">CHOOSE(AV$6,SUMIFS(INDIRECT("EB[" &amp; AV$12 &amp; "]"),EB[indic_nrg],$A79,EB[Nositel],$B80,EB[Výběr],1,EB[unit],"TJ"),INDEX($BO80:$DW80,,AV$4),AV$9/(INDEX(Roky_výhled,,AV$8)-Last_Bil)*(INDEX($BO80:$DW80,,AV$8)-INDEX($D80:$BL80,,$E$1))+INDEX($D80:$BL80,,$E$1),AV$9/(INDEX(Roky_výhled,,AV$8)-INDEX(Roky_výhled,,AV$8-1))*(INDEX($BO80:$DW80,,AV$8)-INDEX($BO80:$DW80,,AV$8-1))+INDEX($BO80:$DW80,,AV$8-1))</f>
        <v>0</v>
      </c>
      <c r="AW80" s="168">
        <f ca="1">CHOOSE(AW$6,SUMIFS(INDIRECT("EB[" &amp; AW$12 &amp; "]"),EB[indic_nrg],$A79,EB[Nositel],$B80,EB[Výběr],1,EB[unit],"TJ"),INDEX($BO80:$DW80,,AW$4),AW$9/(INDEX(Roky_výhled,,AW$8)-Last_Bil)*(INDEX($BO80:$DW80,,AW$8)-INDEX($D80:$BL80,,$E$1))+INDEX($D80:$BL80,,$E$1),AW$9/(INDEX(Roky_výhled,,AW$8)-INDEX(Roky_výhled,,AW$8-1))*(INDEX($BO80:$DW80,,AW$8)-INDEX($BO80:$DW80,,AW$8-1))+INDEX($BO80:$DW80,,AW$8-1))</f>
        <v>0</v>
      </c>
      <c r="AX80" s="168">
        <f ca="1">CHOOSE(AX$6,SUMIFS(INDIRECT("EB[" &amp; AX$12 &amp; "]"),EB[indic_nrg],$A79,EB[Nositel],$B80,EB[Výběr],1,EB[unit],"TJ"),INDEX($BO80:$DW80,,AX$4),AX$9/(INDEX(Roky_výhled,,AX$8)-Last_Bil)*(INDEX($BO80:$DW80,,AX$8)-INDEX($D80:$BL80,,$E$1))+INDEX($D80:$BL80,,$E$1),AX$9/(INDEX(Roky_výhled,,AX$8)-INDEX(Roky_výhled,,AX$8-1))*(INDEX($BO80:$DW80,,AX$8)-INDEX($BO80:$DW80,,AX$8-1))+INDEX($BO80:$DW80,,AX$8-1))</f>
        <v>0</v>
      </c>
      <c r="AY80" s="168">
        <f ca="1">CHOOSE(AY$6,SUMIFS(INDIRECT("EB[" &amp; AY$12 &amp; "]"),EB[indic_nrg],$A79,EB[Nositel],$B80,EB[Výběr],1,EB[unit],"TJ"),INDEX($BO80:$DW80,,AY$4),AY$9/(INDEX(Roky_výhled,,AY$8)-Last_Bil)*(INDEX($BO80:$DW80,,AY$8)-INDEX($D80:$BL80,,$E$1))+INDEX($D80:$BL80,,$E$1),AY$9/(INDEX(Roky_výhled,,AY$8)-INDEX(Roky_výhled,,AY$8-1))*(INDEX($BO80:$DW80,,AY$8)-INDEX($BO80:$DW80,,AY$8-1))+INDEX($BO80:$DW80,,AY$8-1))</f>
        <v>0</v>
      </c>
      <c r="AZ80" s="168">
        <f ca="1">CHOOSE(AZ$6,SUMIFS(INDIRECT("EB[" &amp; AZ$12 &amp; "]"),EB[indic_nrg],$A79,EB[Nositel],$B80,EB[Výběr],1,EB[unit],"TJ"),INDEX($BO80:$DW80,,AZ$4),AZ$9/(INDEX(Roky_výhled,,AZ$8)-Last_Bil)*(INDEX($BO80:$DW80,,AZ$8)-INDEX($D80:$BL80,,$E$1))+INDEX($D80:$BL80,,$E$1),AZ$9/(INDEX(Roky_výhled,,AZ$8)-INDEX(Roky_výhled,,AZ$8-1))*(INDEX($BO80:$DW80,,AZ$8)-INDEX($BO80:$DW80,,AZ$8-1))+INDEX($BO80:$DW80,,AZ$8-1))</f>
        <v>0</v>
      </c>
      <c r="BA80" s="168">
        <f ca="1">CHOOSE(BA$6,SUMIFS(INDIRECT("EB[" &amp; BA$12 &amp; "]"),EB[indic_nrg],$A79,EB[Nositel],$B80,EB[Výběr],1,EB[unit],"TJ"),INDEX($BO80:$DW80,,BA$4),BA$9/(INDEX(Roky_výhled,,BA$8)-Last_Bil)*(INDEX($BO80:$DW80,,BA$8)-INDEX($D80:$BL80,,$E$1))+INDEX($D80:$BL80,,$E$1),BA$9/(INDEX(Roky_výhled,,BA$8)-INDEX(Roky_výhled,,BA$8-1))*(INDEX($BO80:$DW80,,BA$8)-INDEX($BO80:$DW80,,BA$8-1))+INDEX($BO80:$DW80,,BA$8-1))</f>
        <v>0</v>
      </c>
      <c r="BB80" s="168">
        <f ca="1">CHOOSE(BB$6,SUMIFS(INDIRECT("EB[" &amp; BB$12 &amp; "]"),EB[indic_nrg],$A79,EB[Nositel],$B80,EB[Výběr],1,EB[unit],"TJ"),INDEX($BO80:$DW80,,BB$4),BB$9/(INDEX(Roky_výhled,,BB$8)-Last_Bil)*(INDEX($BO80:$DW80,,BB$8)-INDEX($D80:$BL80,,$E$1))+INDEX($D80:$BL80,,$E$1),BB$9/(INDEX(Roky_výhled,,BB$8)-INDEX(Roky_výhled,,BB$8-1))*(INDEX($BO80:$DW80,,BB$8)-INDEX($BO80:$DW80,,BB$8-1))+INDEX($BO80:$DW80,,BB$8-1))</f>
        <v>0</v>
      </c>
      <c r="BC80" s="168">
        <f ca="1">CHOOSE(BC$6,SUMIFS(INDIRECT("EB[" &amp; BC$12 &amp; "]"),EB[indic_nrg],$A79,EB[Nositel],$B80,EB[Výběr],1,EB[unit],"TJ"),INDEX($BO80:$DW80,,BC$4),BC$9/(INDEX(Roky_výhled,,BC$8)-Last_Bil)*(INDEX($BO80:$DW80,,BC$8)-INDEX($D80:$BL80,,$E$1))+INDEX($D80:$BL80,,$E$1),BC$9/(INDEX(Roky_výhled,,BC$8)-INDEX(Roky_výhled,,BC$8-1))*(INDEX($BO80:$DW80,,BC$8)-INDEX($BO80:$DW80,,BC$8-1))+INDEX($BO80:$DW80,,BC$8-1))</f>
        <v>0</v>
      </c>
      <c r="BD80" s="168">
        <f ca="1">CHOOSE(BD$6,SUMIFS(INDIRECT("EB[" &amp; BD$12 &amp; "]"),EB[indic_nrg],$A79,EB[Nositel],$B80,EB[Výběr],1,EB[unit],"TJ"),INDEX($BO80:$DW80,,BD$4),BD$9/(INDEX(Roky_výhled,,BD$8)-Last_Bil)*(INDEX($BO80:$DW80,,BD$8)-INDEX($D80:$BL80,,$E$1))+INDEX($D80:$BL80,,$E$1),BD$9/(INDEX(Roky_výhled,,BD$8)-INDEX(Roky_výhled,,BD$8-1))*(INDEX($BO80:$DW80,,BD$8)-INDEX($BO80:$DW80,,BD$8-1))+INDEX($BO80:$DW80,,BD$8-1))</f>
        <v>0</v>
      </c>
      <c r="BE80" s="168">
        <f ca="1">CHOOSE(BE$6,SUMIFS(INDIRECT("EB[" &amp; BE$12 &amp; "]"),EB[indic_nrg],$A79,EB[Nositel],$B80,EB[Výběr],1,EB[unit],"TJ"),INDEX($BO80:$DW80,,BE$4),BE$9/(INDEX(Roky_výhled,,BE$8)-Last_Bil)*(INDEX($BO80:$DW80,,BE$8)-INDEX($D80:$BL80,,$E$1))+INDEX($D80:$BL80,,$E$1),BE$9/(INDEX(Roky_výhled,,BE$8)-INDEX(Roky_výhled,,BE$8-1))*(INDEX($BO80:$DW80,,BE$8)-INDEX($BO80:$DW80,,BE$8-1))+INDEX($BO80:$DW80,,BE$8-1))</f>
        <v>0</v>
      </c>
      <c r="BF80" s="168">
        <f ca="1">CHOOSE(BF$6,SUMIFS(INDIRECT("EB[" &amp; BF$12 &amp; "]"),EB[indic_nrg],$A79,EB[Nositel],$B80,EB[Výběr],1,EB[unit],"TJ"),INDEX($BO80:$DW80,,BF$4),BF$9/(INDEX(Roky_výhled,,BF$8)-Last_Bil)*(INDEX($BO80:$DW80,,BF$8)-INDEX($D80:$BL80,,$E$1))+INDEX($D80:$BL80,,$E$1),BF$9/(INDEX(Roky_výhled,,BF$8)-INDEX(Roky_výhled,,BF$8-1))*(INDEX($BO80:$DW80,,BF$8)-INDEX($BO80:$DW80,,BF$8-1))+INDEX($BO80:$DW80,,BF$8-1))</f>
        <v>0</v>
      </c>
      <c r="BG80" s="168">
        <f ca="1">CHOOSE(BG$6,SUMIFS(INDIRECT("EB[" &amp; BG$12 &amp; "]"),EB[indic_nrg],$A79,EB[Nositel],$B80,EB[Výběr],1,EB[unit],"TJ"),INDEX($BO80:$DW80,,BG$4),BG$9/(INDEX(Roky_výhled,,BG$8)-Last_Bil)*(INDEX($BO80:$DW80,,BG$8)-INDEX($D80:$BL80,,$E$1))+INDEX($D80:$BL80,,$E$1),BG$9/(INDEX(Roky_výhled,,BG$8)-INDEX(Roky_výhled,,BG$8-1))*(INDEX($BO80:$DW80,,BG$8)-INDEX($BO80:$DW80,,BG$8-1))+INDEX($BO80:$DW80,,BG$8-1))</f>
        <v>0</v>
      </c>
      <c r="BH80" s="168">
        <f ca="1">CHOOSE(BH$6,SUMIFS(INDIRECT("EB[" &amp; BH$12 &amp; "]"),EB[indic_nrg],$A79,EB[Nositel],$B80,EB[Výběr],1,EB[unit],"TJ"),INDEX($BO80:$DW80,,BH$4),BH$9/(INDEX(Roky_výhled,,BH$8)-Last_Bil)*(INDEX($BO80:$DW80,,BH$8)-INDEX($D80:$BL80,,$E$1))+INDEX($D80:$BL80,,$E$1),BH$9/(INDEX(Roky_výhled,,BH$8)-INDEX(Roky_výhled,,BH$8-1))*(INDEX($BO80:$DW80,,BH$8)-INDEX($BO80:$DW80,,BH$8-1))+INDEX($BO80:$DW80,,BH$8-1))</f>
        <v>0</v>
      </c>
      <c r="BI80" s="168">
        <f ca="1">CHOOSE(BI$6,SUMIFS(INDIRECT("EB[" &amp; BI$12 &amp; "]"),EB[indic_nrg],$A79,EB[Nositel],$B80,EB[Výběr],1,EB[unit],"TJ"),INDEX($BO80:$DW80,,BI$4),BI$9/(INDEX(Roky_výhled,,BI$8)-Last_Bil)*(INDEX($BO80:$DW80,,BI$8)-INDEX($D80:$BL80,,$E$1))+INDEX($D80:$BL80,,$E$1),BI$9/(INDEX(Roky_výhled,,BI$8)-INDEX(Roky_výhled,,BI$8-1))*(INDEX($BO80:$DW80,,BI$8)-INDEX($BO80:$DW80,,BI$8-1))+INDEX($BO80:$DW80,,BI$8-1))</f>
        <v>0</v>
      </c>
      <c r="BJ80" s="168">
        <f ca="1">CHOOSE(BJ$6,SUMIFS(INDIRECT("EB[" &amp; BJ$12 &amp; "]"),EB[indic_nrg],$A79,EB[Nositel],$B80,EB[Výběr],1,EB[unit],"TJ"),INDEX($BO80:$DW80,,BJ$4),BJ$9/(INDEX(Roky_výhled,,BJ$8)-Last_Bil)*(INDEX($BO80:$DW80,,BJ$8)-INDEX($D80:$BL80,,$E$1))+INDEX($D80:$BL80,,$E$1),BJ$9/(INDEX(Roky_výhled,,BJ$8)-INDEX(Roky_výhled,,BJ$8-1))*(INDEX($BO80:$DW80,,BJ$8)-INDEX($BO80:$DW80,,BJ$8-1))+INDEX($BO80:$DW80,,BJ$8-1))</f>
        <v>0</v>
      </c>
      <c r="BK80" s="168">
        <f ca="1">CHOOSE(BK$6,SUMIFS(INDIRECT("EB[" &amp; BK$12 &amp; "]"),EB[indic_nrg],$A79,EB[Nositel],$B80,EB[Výběr],1,EB[unit],"TJ"),INDEX($BO80:$DW80,,BK$4),BK$9/(INDEX(Roky_výhled,,BK$8)-Last_Bil)*(INDEX($BO80:$DW80,,BK$8)-INDEX($D80:$BL80,,$E$1))+INDEX($D80:$BL80,,$E$1),BK$9/(INDEX(Roky_výhled,,BK$8)-INDEX(Roky_výhled,,BK$8-1))*(INDEX($BO80:$DW80,,BK$8)-INDEX($BO80:$DW80,,BK$8-1))+INDEX($BO80:$DW80,,BK$8-1))</f>
        <v>0</v>
      </c>
      <c r="BL80" s="169">
        <f ca="1">CHOOSE(BL$6,SUMIFS(INDIRECT("EB[" &amp; BL$12 &amp; "]"),EB[indic_nrg],$A79,EB[Nositel],$B80,EB[Výběr],1,EB[unit],"TJ"),INDEX($BO80:$DW80,,BL$4),BL$9/(INDEX(Roky_výhled,,BL$8)-Last_Bil)*(INDEX($BO80:$DW80,,BL$8)-INDEX($D80:$BL80,,$E$1))+INDEX($D80:$BL80,,$E$1),BL$9/(INDEX(Roky_výhled,,BL$8)-INDEX(Roky_výhled,,BL$8-1))*(INDEX($BO80:$DW80,,BL$8)-INDEX($BO80:$DW80,,BL$8-1))+INDEX($BO80:$DW80,,BL$8-1))</f>
        <v>0</v>
      </c>
      <c r="BM80"/>
      <c r="BN80" s="222" t="str">
        <f t="shared" ref="BN80" si="216">C80</f>
        <v>Jaderné teplo</v>
      </c>
      <c r="BO80" s="288">
        <v>0</v>
      </c>
      <c r="BP80" s="289">
        <v>0</v>
      </c>
      <c r="BQ80" s="289">
        <v>0</v>
      </c>
      <c r="BR80" s="289">
        <v>0</v>
      </c>
      <c r="BS80" s="289">
        <v>0</v>
      </c>
      <c r="BT80" s="289">
        <v>0</v>
      </c>
      <c r="BU80" s="289">
        <v>0</v>
      </c>
      <c r="BV80" s="289">
        <v>0</v>
      </c>
      <c r="BW80" s="289">
        <v>0</v>
      </c>
      <c r="BX80" s="289">
        <v>0</v>
      </c>
      <c r="BY80" s="290">
        <v>0</v>
      </c>
      <c r="BZ80" s="281"/>
      <c r="CA80" s="281"/>
      <c r="CB80" s="281"/>
      <c r="CC80" s="281"/>
      <c r="CD80" s="281"/>
      <c r="CE80" s="281"/>
      <c r="CF80" s="281"/>
      <c r="CG80" s="281"/>
      <c r="CH80" s="281"/>
      <c r="CI80" s="281"/>
      <c r="CJ80" s="281"/>
      <c r="CK80" s="281"/>
      <c r="CL80" s="281"/>
      <c r="CM80" s="281"/>
      <c r="CN80" s="281"/>
      <c r="CO80" s="281"/>
      <c r="CP80" s="281"/>
      <c r="CQ80" s="281"/>
      <c r="CR80" s="281"/>
      <c r="CS80" s="281"/>
      <c r="CT80" s="281"/>
      <c r="CU80" s="281"/>
      <c r="CV80" s="281"/>
      <c r="CW80" s="281"/>
      <c r="CX80" s="281"/>
      <c r="CY80" s="281"/>
      <c r="CZ80" s="281"/>
      <c r="DA80" s="281"/>
      <c r="DB80" s="281"/>
      <c r="DC80" s="281"/>
      <c r="DD80" s="281"/>
      <c r="DE80" s="281"/>
      <c r="DF80" s="281"/>
      <c r="DG80" s="281"/>
      <c r="DH80" s="281"/>
      <c r="DI80" s="281"/>
      <c r="DJ80" s="281"/>
      <c r="DK80" s="281"/>
      <c r="DL80" s="281"/>
      <c r="DM80" s="281"/>
      <c r="DN80" s="281"/>
      <c r="DO80" s="281"/>
      <c r="DP80" s="281"/>
      <c r="DQ80" s="281"/>
      <c r="DR80" s="281"/>
      <c r="DS80" s="281"/>
      <c r="DT80" s="281"/>
      <c r="DU80" s="281"/>
      <c r="DV80" s="281"/>
      <c r="DW80" s="281"/>
    </row>
    <row r="81" spans="1:127" s="196" customFormat="1" ht="15.75" thickBot="1" x14ac:dyDescent="0.3">
      <c r="B81"/>
      <c r="C81" s="181" t="str">
        <f t="shared" ref="C81" si="217">C27</f>
        <v>Celkem</v>
      </c>
      <c r="D81" s="170">
        <f t="shared" ref="D81:W81" ca="1" si="218">SUM(D67:D79)</f>
        <v>723454</v>
      </c>
      <c r="E81" s="171">
        <f t="shared" ca="1" si="218"/>
        <v>608931</v>
      </c>
      <c r="F81" s="171">
        <f t="shared" ca="1" si="218"/>
        <v>658760</v>
      </c>
      <c r="G81" s="171">
        <f t="shared" ca="1" si="218"/>
        <v>607727</v>
      </c>
      <c r="H81" s="171">
        <f t="shared" ca="1" si="218"/>
        <v>531015</v>
      </c>
      <c r="I81" s="171">
        <f t="shared" ca="1" si="218"/>
        <v>523781</v>
      </c>
      <c r="J81" s="171">
        <f t="shared" ca="1" si="218"/>
        <v>517320</v>
      </c>
      <c r="K81" s="171">
        <f t="shared" ca="1" si="218"/>
        <v>511390</v>
      </c>
      <c r="L81" s="171">
        <f t="shared" ca="1" si="218"/>
        <v>473545</v>
      </c>
      <c r="M81" s="171">
        <f t="shared" ca="1" si="218"/>
        <v>390331</v>
      </c>
      <c r="N81" s="171">
        <f t="shared" ca="1" si="218"/>
        <v>424067</v>
      </c>
      <c r="O81" s="171">
        <f t="shared" ca="1" si="218"/>
        <v>408674</v>
      </c>
      <c r="P81" s="171">
        <f t="shared" ca="1" si="218"/>
        <v>401008</v>
      </c>
      <c r="Q81" s="171">
        <f t="shared" ca="1" si="218"/>
        <v>401316</v>
      </c>
      <c r="R81" s="171">
        <f t="shared" ca="1" si="218"/>
        <v>416547</v>
      </c>
      <c r="S81" s="171">
        <f t="shared" ca="1" si="218"/>
        <v>405328</v>
      </c>
      <c r="T81" s="171">
        <f t="shared" ca="1" si="218"/>
        <v>405423</v>
      </c>
      <c r="U81" s="171">
        <f t="shared" ca="1" si="218"/>
        <v>396003</v>
      </c>
      <c r="V81" s="171">
        <f t="shared" ca="1" si="218"/>
        <v>375309</v>
      </c>
      <c r="W81" s="171">
        <f t="shared" ca="1" si="218"/>
        <v>341439</v>
      </c>
      <c r="X81" s="171">
        <f t="shared" ref="X81" ca="1" si="219">SUM(X67:X79)</f>
        <v>332112</v>
      </c>
      <c r="Y81" s="171">
        <f ca="1">SUM(Y67:Y79)</f>
        <v>328056</v>
      </c>
      <c r="Z81" s="171">
        <f ca="1">SUM(Z67:Z79)</f>
        <v>325326</v>
      </c>
      <c r="AA81" s="171">
        <f ca="1">SUM(AA67:AA79)</f>
        <v>314616</v>
      </c>
      <c r="AB81" s="171">
        <f ca="1">SUM(AB67:AB79)</f>
        <v>310383</v>
      </c>
      <c r="AC81" s="171">
        <f ca="1">SUM(AC67:AC79)</f>
        <v>315636</v>
      </c>
      <c r="AD81" s="171">
        <f t="shared" ref="AD81:BL81" ca="1" si="220">SUM(AD67:AD79)</f>
        <v>321574.8</v>
      </c>
      <c r="AE81" s="171">
        <f t="shared" ca="1" si="220"/>
        <v>327513.59999999998</v>
      </c>
      <c r="AF81" s="171">
        <f t="shared" ca="1" si="220"/>
        <v>333452.40000000002</v>
      </c>
      <c r="AG81" s="171">
        <f t="shared" ca="1" si="220"/>
        <v>339391.19999999995</v>
      </c>
      <c r="AH81" s="171">
        <f t="shared" ca="1" si="220"/>
        <v>345330</v>
      </c>
      <c r="AI81" s="171">
        <f t="shared" ca="1" si="220"/>
        <v>343536</v>
      </c>
      <c r="AJ81" s="171">
        <f t="shared" ca="1" si="220"/>
        <v>341742</v>
      </c>
      <c r="AK81" s="171">
        <f t="shared" ca="1" si="220"/>
        <v>339948</v>
      </c>
      <c r="AL81" s="171">
        <f t="shared" ca="1" si="220"/>
        <v>338154</v>
      </c>
      <c r="AM81" s="171">
        <f t="shared" ca="1" si="220"/>
        <v>336360</v>
      </c>
      <c r="AN81" s="171">
        <f t="shared" ca="1" si="220"/>
        <v>337164</v>
      </c>
      <c r="AO81" s="171">
        <f t="shared" ca="1" si="220"/>
        <v>337968</v>
      </c>
      <c r="AP81" s="171">
        <f t="shared" ca="1" si="220"/>
        <v>338772</v>
      </c>
      <c r="AQ81" s="171">
        <f t="shared" ca="1" si="220"/>
        <v>339576</v>
      </c>
      <c r="AR81" s="171">
        <f t="shared" ca="1" si="220"/>
        <v>340380</v>
      </c>
      <c r="AS81" s="171">
        <f t="shared" ca="1" si="220"/>
        <v>342188</v>
      </c>
      <c r="AT81" s="171">
        <f t="shared" ca="1" si="220"/>
        <v>343996</v>
      </c>
      <c r="AU81" s="171">
        <f t="shared" ca="1" si="220"/>
        <v>345804</v>
      </c>
      <c r="AV81" s="171">
        <f t="shared" ca="1" si="220"/>
        <v>347612</v>
      </c>
      <c r="AW81" s="171">
        <f t="shared" ca="1" si="220"/>
        <v>349420</v>
      </c>
      <c r="AX81" s="171">
        <f t="shared" ca="1" si="220"/>
        <v>348816</v>
      </c>
      <c r="AY81" s="171">
        <f t="shared" ca="1" si="220"/>
        <v>348212</v>
      </c>
      <c r="AZ81" s="171">
        <f t="shared" ca="1" si="220"/>
        <v>347608</v>
      </c>
      <c r="BA81" s="171">
        <f t="shared" ca="1" si="220"/>
        <v>347004</v>
      </c>
      <c r="BB81" s="171">
        <f t="shared" ca="1" si="220"/>
        <v>346400</v>
      </c>
      <c r="BC81" s="171">
        <f t="shared" ca="1" si="220"/>
        <v>346132</v>
      </c>
      <c r="BD81" s="171">
        <f t="shared" ca="1" si="220"/>
        <v>345864</v>
      </c>
      <c r="BE81" s="171">
        <f t="shared" ca="1" si="220"/>
        <v>345596</v>
      </c>
      <c r="BF81" s="171">
        <f t="shared" ca="1" si="220"/>
        <v>345328</v>
      </c>
      <c r="BG81" s="171">
        <f t="shared" ca="1" si="220"/>
        <v>345060</v>
      </c>
      <c r="BH81" s="171">
        <f t="shared" ca="1" si="220"/>
        <v>344800</v>
      </c>
      <c r="BI81" s="171">
        <f t="shared" ca="1" si="220"/>
        <v>344540</v>
      </c>
      <c r="BJ81" s="171">
        <f t="shared" ca="1" si="220"/>
        <v>344280</v>
      </c>
      <c r="BK81" s="171">
        <f t="shared" ca="1" si="220"/>
        <v>344020</v>
      </c>
      <c r="BL81" s="172">
        <f t="shared" ca="1" si="220"/>
        <v>343760</v>
      </c>
      <c r="BM81"/>
      <c r="BN81" s="181" t="str">
        <f t="shared" si="214"/>
        <v>Celkem</v>
      </c>
      <c r="BO81" s="300">
        <f>SUM(BO67:BO79)</f>
        <v>339070</v>
      </c>
      <c r="BP81" s="301">
        <f t="shared" ref="BP81" si="221">SUM(BP67:BP79)</f>
        <v>340580</v>
      </c>
      <c r="BQ81" s="301">
        <f t="shared" ref="BQ81" si="222">SUM(BQ67:BQ79)</f>
        <v>345330</v>
      </c>
      <c r="BR81" s="301">
        <f t="shared" ref="BR81" si="223">SUM(BR67:BR79)</f>
        <v>336360</v>
      </c>
      <c r="BS81" s="301">
        <f t="shared" ref="BS81" si="224">SUM(BS67:BS79)</f>
        <v>340380</v>
      </c>
      <c r="BT81" s="301">
        <f t="shared" ref="BT81" si="225">SUM(BT67:BT79)</f>
        <v>349420</v>
      </c>
      <c r="BU81" s="301">
        <f t="shared" ref="BU81" si="226">SUM(BU67:BU79)</f>
        <v>346400</v>
      </c>
      <c r="BV81" s="301">
        <f t="shared" ref="BV81" si="227">SUM(BV67:BV79)</f>
        <v>345060</v>
      </c>
      <c r="BW81" s="301">
        <f t="shared" ref="BW81" si="228">SUM(BW67:BW79)</f>
        <v>343760</v>
      </c>
      <c r="BX81" s="301">
        <f t="shared" ref="BX81" si="229">SUM(BX67:BX79)</f>
        <v>343940</v>
      </c>
      <c r="BY81" s="302">
        <f t="shared" ref="BY81" si="230">SUM(BY67:BY79)</f>
        <v>341420</v>
      </c>
      <c r="BZ81" s="281"/>
      <c r="CA81" s="281"/>
      <c r="CB81" s="281"/>
      <c r="CC81" s="281"/>
      <c r="CD81" s="281"/>
      <c r="CE81" s="281"/>
      <c r="CF81" s="281"/>
      <c r="CG81" s="281"/>
      <c r="CH81" s="281"/>
      <c r="CI81" s="281"/>
      <c r="CJ81" s="281"/>
      <c r="CK81" s="281"/>
      <c r="CL81" s="281"/>
      <c r="CM81" s="281"/>
      <c r="CN81" s="281"/>
      <c r="CO81" s="281"/>
      <c r="CP81" s="281"/>
      <c r="CQ81" s="281"/>
      <c r="CR81" s="281"/>
      <c r="CS81" s="281"/>
      <c r="CT81" s="281"/>
      <c r="CU81" s="281"/>
      <c r="CV81" s="281"/>
      <c r="CW81" s="281"/>
      <c r="CX81" s="281"/>
      <c r="CY81" s="281"/>
      <c r="CZ81" s="281"/>
      <c r="DA81" s="281"/>
      <c r="DB81" s="281"/>
      <c r="DC81" s="281"/>
      <c r="DD81" s="281"/>
      <c r="DE81" s="281"/>
      <c r="DF81" s="281"/>
      <c r="DG81" s="281"/>
      <c r="DH81" s="281"/>
      <c r="DI81" s="281"/>
      <c r="DJ81" s="281"/>
      <c r="DK81" s="281"/>
      <c r="DL81" s="281"/>
      <c r="DM81" s="281"/>
      <c r="DN81" s="281"/>
      <c r="DO81" s="281"/>
      <c r="DP81" s="281"/>
      <c r="DQ81" s="281"/>
      <c r="DR81" s="281"/>
      <c r="DS81" s="281"/>
      <c r="DT81" s="281"/>
      <c r="DU81" s="281"/>
      <c r="DV81" s="281"/>
      <c r="DW81" s="281"/>
    </row>
    <row r="82" spans="1:127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9"/>
    </row>
    <row r="83" spans="1:127" ht="15.75" thickBot="1" x14ac:dyDescent="0.3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 s="195"/>
      <c r="BP83" s="195"/>
      <c r="BQ83" s="195"/>
      <c r="BR83" s="195"/>
      <c r="BS83" s="195"/>
      <c r="BT83" s="195"/>
      <c r="BU83" s="195"/>
      <c r="BV83" s="195"/>
      <c r="BW83" s="195"/>
      <c r="BX83" s="195"/>
      <c r="BY83" s="200"/>
    </row>
    <row r="84" spans="1:127" s="196" customFormat="1" ht="15.75" thickBot="1" x14ac:dyDescent="0.3">
      <c r="A84" t="str">
        <f>B84</f>
        <v>B_102030</v>
      </c>
      <c r="B84" t="s">
        <v>677</v>
      </c>
      <c r="C84" s="211" t="s">
        <v>3356</v>
      </c>
      <c r="D84" s="212">
        <f t="array" ref="D84">MIN(IFERROR(VALUE(EB[#Headers]),1000000))</f>
        <v>1990</v>
      </c>
      <c r="E84" s="213">
        <f t="shared" ref="E84:W84" si="231">D84+1</f>
        <v>1991</v>
      </c>
      <c r="F84" s="213">
        <f t="shared" si="231"/>
        <v>1992</v>
      </c>
      <c r="G84" s="213">
        <f t="shared" si="231"/>
        <v>1993</v>
      </c>
      <c r="H84" s="213">
        <f t="shared" si="231"/>
        <v>1994</v>
      </c>
      <c r="I84" s="213">
        <f t="shared" si="231"/>
        <v>1995</v>
      </c>
      <c r="J84" s="213">
        <f t="shared" si="231"/>
        <v>1996</v>
      </c>
      <c r="K84" s="213">
        <f t="shared" si="231"/>
        <v>1997</v>
      </c>
      <c r="L84" s="213">
        <f t="shared" si="231"/>
        <v>1998</v>
      </c>
      <c r="M84" s="213">
        <f t="shared" si="231"/>
        <v>1999</v>
      </c>
      <c r="N84" s="213">
        <f t="shared" si="231"/>
        <v>2000</v>
      </c>
      <c r="O84" s="213">
        <f t="shared" si="231"/>
        <v>2001</v>
      </c>
      <c r="P84" s="213">
        <f t="shared" si="231"/>
        <v>2002</v>
      </c>
      <c r="Q84" s="213">
        <f t="shared" si="231"/>
        <v>2003</v>
      </c>
      <c r="R84" s="213">
        <f t="shared" si="231"/>
        <v>2004</v>
      </c>
      <c r="S84" s="213">
        <f t="shared" si="231"/>
        <v>2005</v>
      </c>
      <c r="T84" s="213">
        <f t="shared" si="231"/>
        <v>2006</v>
      </c>
      <c r="U84" s="213">
        <f t="shared" si="231"/>
        <v>2007</v>
      </c>
      <c r="V84" s="213">
        <f t="shared" si="231"/>
        <v>2008</v>
      </c>
      <c r="W84" s="213">
        <f t="shared" si="231"/>
        <v>2009</v>
      </c>
      <c r="X84" s="213">
        <f>S84+5</f>
        <v>2010</v>
      </c>
      <c r="Y84" s="213">
        <f>X84+1</f>
        <v>2011</v>
      </c>
      <c r="Z84" s="213">
        <f>Y84+1</f>
        <v>2012</v>
      </c>
      <c r="AA84" s="213">
        <f>Z84+1</f>
        <v>2013</v>
      </c>
      <c r="AB84" s="213">
        <f>AA84+1</f>
        <v>2014</v>
      </c>
      <c r="AC84" s="213">
        <f>AB84+1</f>
        <v>2015</v>
      </c>
      <c r="AD84" s="213">
        <f>Y84+5</f>
        <v>2016</v>
      </c>
      <c r="AE84" s="213">
        <f t="shared" ref="AE84" si="232">Z84+5</f>
        <v>2017</v>
      </c>
      <c r="AF84" s="213">
        <f t="shared" ref="AF84" si="233">AA84+5</f>
        <v>2018</v>
      </c>
      <c r="AG84" s="213">
        <f t="shared" ref="AG84" si="234">AB84+5</f>
        <v>2019</v>
      </c>
      <c r="AH84" s="213">
        <f t="shared" ref="AH84" si="235">AC84+5</f>
        <v>2020</v>
      </c>
      <c r="AI84" s="213">
        <f t="shared" ref="AI84" si="236">AD84+5</f>
        <v>2021</v>
      </c>
      <c r="AJ84" s="213">
        <f t="shared" ref="AJ84" si="237">AE84+5</f>
        <v>2022</v>
      </c>
      <c r="AK84" s="213">
        <f t="shared" ref="AK84" si="238">AF84+5</f>
        <v>2023</v>
      </c>
      <c r="AL84" s="213">
        <f t="shared" ref="AL84" si="239">AG84+5</f>
        <v>2024</v>
      </c>
      <c r="AM84" s="213">
        <f t="shared" ref="AM84" si="240">AH84+5</f>
        <v>2025</v>
      </c>
      <c r="AN84" s="213">
        <f t="shared" ref="AN84" si="241">AI84+5</f>
        <v>2026</v>
      </c>
      <c r="AO84" s="213">
        <f t="shared" ref="AO84" si="242">AJ84+5</f>
        <v>2027</v>
      </c>
      <c r="AP84" s="213">
        <f t="shared" ref="AP84" si="243">AK84+5</f>
        <v>2028</v>
      </c>
      <c r="AQ84" s="213">
        <f t="shared" ref="AQ84" si="244">AL84+5</f>
        <v>2029</v>
      </c>
      <c r="AR84" s="213">
        <f t="shared" ref="AR84" si="245">AM84+5</f>
        <v>2030</v>
      </c>
      <c r="AS84" s="213">
        <f t="shared" ref="AS84" si="246">AN84+5</f>
        <v>2031</v>
      </c>
      <c r="AT84" s="213">
        <f t="shared" ref="AT84" si="247">AO84+5</f>
        <v>2032</v>
      </c>
      <c r="AU84" s="213">
        <f t="shared" ref="AU84" si="248">AP84+5</f>
        <v>2033</v>
      </c>
      <c r="AV84" s="213">
        <f t="shared" ref="AV84" si="249">AQ84+5</f>
        <v>2034</v>
      </c>
      <c r="AW84" s="213">
        <f t="shared" ref="AW84" si="250">AR84+5</f>
        <v>2035</v>
      </c>
      <c r="AX84" s="213">
        <f t="shared" ref="AX84" si="251">AS84+5</f>
        <v>2036</v>
      </c>
      <c r="AY84" s="213">
        <f t="shared" ref="AY84" si="252">AT84+5</f>
        <v>2037</v>
      </c>
      <c r="AZ84" s="213">
        <f t="shared" ref="AZ84" si="253">AU84+5</f>
        <v>2038</v>
      </c>
      <c r="BA84" s="213">
        <f t="shared" ref="BA84" si="254">AV84+5</f>
        <v>2039</v>
      </c>
      <c r="BB84" s="213">
        <f t="shared" ref="BB84" si="255">AW84+5</f>
        <v>2040</v>
      </c>
      <c r="BC84" s="213">
        <f t="shared" ref="BC84" si="256">AX84+5</f>
        <v>2041</v>
      </c>
      <c r="BD84" s="213">
        <f t="shared" ref="BD84" si="257">AY84+5</f>
        <v>2042</v>
      </c>
      <c r="BE84" s="213">
        <f t="shared" ref="BE84" si="258">AZ84+5</f>
        <v>2043</v>
      </c>
      <c r="BF84" s="213">
        <f t="shared" ref="BF84" si="259">BA84+5</f>
        <v>2044</v>
      </c>
      <c r="BG84" s="213">
        <f t="shared" ref="BG84" si="260">BB84+5</f>
        <v>2045</v>
      </c>
      <c r="BH84" s="213">
        <f t="shared" ref="BH84" si="261">BC84+5</f>
        <v>2046</v>
      </c>
      <c r="BI84" s="213">
        <f t="shared" ref="BI84" si="262">BD84+5</f>
        <v>2047</v>
      </c>
      <c r="BJ84" s="213">
        <f t="shared" ref="BJ84" si="263">BE84+5</f>
        <v>2048</v>
      </c>
      <c r="BK84" s="213">
        <f t="shared" ref="BK84" si="264">BF84+5</f>
        <v>2049</v>
      </c>
      <c r="BL84" s="214">
        <f t="shared" ref="BL84" si="265">BG84+5</f>
        <v>2050</v>
      </c>
      <c r="BM84"/>
      <c r="BN84" s="181" t="str">
        <f>C84</f>
        <v>KS zemědělství [PJ]</v>
      </c>
      <c r="BO84" s="219">
        <f>BO$2</f>
        <v>2012</v>
      </c>
      <c r="BP84" s="217">
        <f t="shared" ref="BP84:BY84" si="266">BP$2</f>
        <v>2015</v>
      </c>
      <c r="BQ84" s="217">
        <f t="shared" si="266"/>
        <v>2020</v>
      </c>
      <c r="BR84" s="217">
        <f t="shared" si="266"/>
        <v>2025</v>
      </c>
      <c r="BS84" s="217">
        <f t="shared" si="266"/>
        <v>2030</v>
      </c>
      <c r="BT84" s="217">
        <f t="shared" si="266"/>
        <v>2035</v>
      </c>
      <c r="BU84" s="217">
        <f t="shared" si="266"/>
        <v>2040</v>
      </c>
      <c r="BV84" s="217">
        <f t="shared" si="266"/>
        <v>2045</v>
      </c>
      <c r="BW84" s="217">
        <f t="shared" si="266"/>
        <v>2050</v>
      </c>
      <c r="BX84" s="217">
        <f t="shared" si="266"/>
        <v>2055</v>
      </c>
      <c r="BY84" s="218">
        <f t="shared" si="266"/>
        <v>2060</v>
      </c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</row>
    <row r="85" spans="1:127" s="196" customFormat="1" x14ac:dyDescent="0.25">
      <c r="A85" s="196" t="str">
        <f>A84</f>
        <v>B_102030</v>
      </c>
      <c r="B85" t="s">
        <v>3130</v>
      </c>
      <c r="C85" s="179" t="str">
        <f t="shared" ref="C85:C98" si="267">C13</f>
        <v>Tuhá paliva</v>
      </c>
      <c r="D85" s="215">
        <f ca="1">CHOOSE(D$6,SUMIFS(INDIRECT("EB[" &amp; D$12 &amp; "]"),EB[indic_nrg],$A84,EB[Nositel],$B85,EB[Výběr],1,EB[unit],"TJ"),INDEX($BO85:$DW85,,D$4),D$9/(INDEX(Roky_výhled,,D$8)-Last_Bil)*(INDEX($BO85:$DW85,,D$8)-INDEX($D85:$BL85,,$E$1))+INDEX($D85:$BL85,,$E$1),D$9/(INDEX(Roky_výhled,,D$8)-INDEX(Roky_výhled,,D$8-1))*(INDEX($BO85:$DW85,,D$8)-INDEX($BO85:$DW85,,D$8-1))+INDEX($BO85:$DW85,,D$8-1))</f>
        <v>17443</v>
      </c>
      <c r="E85" s="173">
        <f ca="1">CHOOSE(E$6,SUMIFS(INDIRECT("EB[" &amp; E$12 &amp; "]"),EB[indic_nrg],$A84,EB[Nositel],$B85,EB[Výběr],1,EB[unit],"TJ"),INDEX($BO85:$DW85,,E$4),E$9/(INDEX(Roky_výhled,,E$8)-Last_Bil)*(INDEX($BO85:$DW85,,E$8)-INDEX($D85:$BL85,,$E$1))+INDEX($D85:$BL85,,$E$1),E$9/(INDEX(Roky_výhled,,E$8)-INDEX(Roky_výhled,,E$8-1))*(INDEX($BO85:$DW85,,E$8)-INDEX($BO85:$DW85,,E$8-1))+INDEX($BO85:$DW85,,E$8-1))</f>
        <v>13704</v>
      </c>
      <c r="F85" s="173">
        <f ca="1">CHOOSE(F$6,SUMIFS(INDIRECT("EB[" &amp; F$12 &amp; "]"),EB[indic_nrg],$A84,EB[Nositel],$B85,EB[Výběr],1,EB[unit],"TJ"),INDEX($BO85:$DW85,,F$4),F$9/(INDEX(Roky_výhled,,F$8)-Last_Bil)*(INDEX($BO85:$DW85,,F$8)-INDEX($D85:$BL85,,$E$1))+INDEX($D85:$BL85,,$E$1),F$9/(INDEX(Roky_výhled,,F$8)-INDEX(Roky_výhled,,F$8-1))*(INDEX($BO85:$DW85,,F$8)-INDEX($BO85:$DW85,,F$8-1))+INDEX($BO85:$DW85,,F$8-1))</f>
        <v>6213</v>
      </c>
      <c r="G85" s="173">
        <f ca="1">CHOOSE(G$6,SUMIFS(INDIRECT("EB[" &amp; G$12 &amp; "]"),EB[indic_nrg],$A84,EB[Nositel],$B85,EB[Výběr],1,EB[unit],"TJ"),INDEX($BO85:$DW85,,G$4),G$9/(INDEX(Roky_výhled,,G$8)-Last_Bil)*(INDEX($BO85:$DW85,,G$8)-INDEX($D85:$BL85,,$E$1))+INDEX($D85:$BL85,,$E$1),G$9/(INDEX(Roky_výhled,,G$8)-INDEX(Roky_výhled,,G$8-1))*(INDEX($BO85:$DW85,,G$8)-INDEX($BO85:$DW85,,G$8-1))+INDEX($BO85:$DW85,,G$8-1))</f>
        <v>9261</v>
      </c>
      <c r="H85" s="173">
        <f ca="1">CHOOSE(H$6,SUMIFS(INDIRECT("EB[" &amp; H$12 &amp; "]"),EB[indic_nrg],$A84,EB[Nositel],$B85,EB[Výběr],1,EB[unit],"TJ"),INDEX($BO85:$DW85,,H$4),H$9/(INDEX(Roky_výhled,,H$8)-Last_Bil)*(INDEX($BO85:$DW85,,H$8)-INDEX($D85:$BL85,,$E$1))+INDEX($D85:$BL85,,$E$1),H$9/(INDEX(Roky_výhled,,H$8)-INDEX(Roky_výhled,,H$8-1))*(INDEX($BO85:$DW85,,H$8)-INDEX($BO85:$DW85,,H$8-1))+INDEX($BO85:$DW85,,H$8-1))</f>
        <v>7629</v>
      </c>
      <c r="I85" s="173">
        <f ca="1">CHOOSE(I$6,SUMIFS(INDIRECT("EB[" &amp; I$12 &amp; "]"),EB[indic_nrg],$A84,EB[Nositel],$B85,EB[Výběr],1,EB[unit],"TJ"),INDEX($BO85:$DW85,,I$4),I$9/(INDEX(Roky_výhled,,I$8)-Last_Bil)*(INDEX($BO85:$DW85,,I$8)-INDEX($D85:$BL85,,$E$1))+INDEX($D85:$BL85,,$E$1),I$9/(INDEX(Roky_výhled,,I$8)-INDEX(Roky_výhled,,I$8-1))*(INDEX($BO85:$DW85,,I$8)-INDEX($BO85:$DW85,,I$8-1))+INDEX($BO85:$DW85,,I$8-1))</f>
        <v>6737</v>
      </c>
      <c r="J85" s="173">
        <f ca="1">CHOOSE(J$6,SUMIFS(INDIRECT("EB[" &amp; J$12 &amp; "]"),EB[indic_nrg],$A84,EB[Nositel],$B85,EB[Výběr],1,EB[unit],"TJ"),INDEX($BO85:$DW85,,J$4),J$9/(INDEX(Roky_výhled,,J$8)-Last_Bil)*(INDEX($BO85:$DW85,,J$8)-INDEX($D85:$BL85,,$E$1))+INDEX($D85:$BL85,,$E$1),J$9/(INDEX(Roky_výhled,,J$8)-INDEX(Roky_výhled,,J$8-1))*(INDEX($BO85:$DW85,,J$8)-INDEX($BO85:$DW85,,J$8-1))+INDEX($BO85:$DW85,,J$8-1))</f>
        <v>2851</v>
      </c>
      <c r="K85" s="173">
        <f ca="1">CHOOSE(K$6,SUMIFS(INDIRECT("EB[" &amp; K$12 &amp; "]"),EB[indic_nrg],$A84,EB[Nositel],$B85,EB[Výběr],1,EB[unit],"TJ"),INDEX($BO85:$DW85,,K$4),K$9/(INDEX(Roky_výhled,,K$8)-Last_Bil)*(INDEX($BO85:$DW85,,K$8)-INDEX($D85:$BL85,,$E$1))+INDEX($D85:$BL85,,$E$1),K$9/(INDEX(Roky_výhled,,K$8)-INDEX(Roky_výhled,,K$8-1))*(INDEX($BO85:$DW85,,K$8)-INDEX($BO85:$DW85,,K$8-1))+INDEX($BO85:$DW85,,K$8-1))</f>
        <v>1744</v>
      </c>
      <c r="L85" s="173">
        <f ca="1">CHOOSE(L$6,SUMIFS(INDIRECT("EB[" &amp; L$12 &amp; "]"),EB[indic_nrg],$A84,EB[Nositel],$B85,EB[Výběr],1,EB[unit],"TJ"),INDEX($BO85:$DW85,,L$4),L$9/(INDEX(Roky_výhled,,L$8)-Last_Bil)*(INDEX($BO85:$DW85,,L$8)-INDEX($D85:$BL85,,$E$1))+INDEX($D85:$BL85,,$E$1),L$9/(INDEX(Roky_výhled,,L$8)-INDEX(Roky_výhled,,L$8-1))*(INDEX($BO85:$DW85,,L$8)-INDEX($BO85:$DW85,,L$8-1))+INDEX($BO85:$DW85,,L$8-1))</f>
        <v>637</v>
      </c>
      <c r="M85" s="173">
        <f ca="1">CHOOSE(M$6,SUMIFS(INDIRECT("EB[" &amp; M$12 &amp; "]"),EB[indic_nrg],$A84,EB[Nositel],$B85,EB[Výběr],1,EB[unit],"TJ"),INDEX($BO85:$DW85,,M$4),M$9/(INDEX(Roky_výhled,,M$8)-Last_Bil)*(INDEX($BO85:$DW85,,M$8)-INDEX($D85:$BL85,,$E$1))+INDEX($D85:$BL85,,$E$1),M$9/(INDEX(Roky_výhled,,M$8)-INDEX(Roky_výhled,,M$8-1))*(INDEX($BO85:$DW85,,M$8)-INDEX($BO85:$DW85,,M$8-1))+INDEX($BO85:$DW85,,M$8-1))</f>
        <v>1477</v>
      </c>
      <c r="N85" s="173">
        <f ca="1">CHOOSE(N$6,SUMIFS(INDIRECT("EB[" &amp; N$12 &amp; "]"),EB[indic_nrg],$A84,EB[Nositel],$B85,EB[Výběr],1,EB[unit],"TJ"),INDEX($BO85:$DW85,,N$4),N$9/(INDEX(Roky_výhled,,N$8)-Last_Bil)*(INDEX($BO85:$DW85,,N$8)-INDEX($D85:$BL85,,$E$1))+INDEX($D85:$BL85,,$E$1),N$9/(INDEX(Roky_výhled,,N$8)-INDEX(Roky_výhled,,N$8-1))*(INDEX($BO85:$DW85,,N$8)-INDEX($BO85:$DW85,,N$8-1))+INDEX($BO85:$DW85,,N$8-1))</f>
        <v>2043</v>
      </c>
      <c r="O85" s="173">
        <f ca="1">CHOOSE(O$6,SUMIFS(INDIRECT("EB[" &amp; O$12 &amp; "]"),EB[indic_nrg],$A84,EB[Nositel],$B85,EB[Výběr],1,EB[unit],"TJ"),INDEX($BO85:$DW85,,O$4),O$9/(INDEX(Roky_výhled,,O$8)-Last_Bil)*(INDEX($BO85:$DW85,,O$8)-INDEX($D85:$BL85,,$E$1))+INDEX($D85:$BL85,,$E$1),O$9/(INDEX(Roky_výhled,,O$8)-INDEX(Roky_výhled,,O$8-1))*(INDEX($BO85:$DW85,,O$8)-INDEX($BO85:$DW85,,O$8-1))+INDEX($BO85:$DW85,,O$8-1))</f>
        <v>1564</v>
      </c>
      <c r="P85" s="173">
        <f ca="1">CHOOSE(P$6,SUMIFS(INDIRECT("EB[" &amp; P$12 &amp; "]"),EB[indic_nrg],$A84,EB[Nositel],$B85,EB[Výběr],1,EB[unit],"TJ"),INDEX($BO85:$DW85,,P$4),P$9/(INDEX(Roky_výhled,,P$8)-Last_Bil)*(INDEX($BO85:$DW85,,P$8)-INDEX($D85:$BL85,,$E$1))+INDEX($D85:$BL85,,$E$1),P$9/(INDEX(Roky_výhled,,P$8)-INDEX(Roky_výhled,,P$8-1))*(INDEX($BO85:$DW85,,P$8)-INDEX($BO85:$DW85,,P$8-1))+INDEX($BO85:$DW85,,P$8-1))</f>
        <v>1656</v>
      </c>
      <c r="Q85" s="173">
        <f ca="1">CHOOSE(Q$6,SUMIFS(INDIRECT("EB[" &amp; Q$12 &amp; "]"),EB[indic_nrg],$A84,EB[Nositel],$B85,EB[Výběr],1,EB[unit],"TJ"),INDEX($BO85:$DW85,,Q$4),Q$9/(INDEX(Roky_výhled,,Q$8)-Last_Bil)*(INDEX($BO85:$DW85,,Q$8)-INDEX($D85:$BL85,,$E$1))+INDEX($D85:$BL85,,$E$1),Q$9/(INDEX(Roky_výhled,,Q$8)-INDEX(Roky_výhled,,Q$8-1))*(INDEX($BO85:$DW85,,Q$8)-INDEX($BO85:$DW85,,Q$8-1))+INDEX($BO85:$DW85,,Q$8-1))</f>
        <v>1673</v>
      </c>
      <c r="R85" s="173">
        <f ca="1">CHOOSE(R$6,SUMIFS(INDIRECT("EB[" &amp; R$12 &amp; "]"),EB[indic_nrg],$A84,EB[Nositel],$B85,EB[Výběr],1,EB[unit],"TJ"),INDEX($BO85:$DW85,,R$4),R$9/(INDEX(Roky_výhled,,R$8)-Last_Bil)*(INDEX($BO85:$DW85,,R$8)-INDEX($D85:$BL85,,$E$1))+INDEX($D85:$BL85,,$E$1),R$9/(INDEX(Roky_výhled,,R$8)-INDEX(Roky_výhled,,R$8-1))*(INDEX($BO85:$DW85,,R$8)-INDEX($BO85:$DW85,,R$8-1))+INDEX($BO85:$DW85,,R$8-1))</f>
        <v>979</v>
      </c>
      <c r="S85" s="173">
        <f ca="1">CHOOSE(S$6,SUMIFS(INDIRECT("EB[" &amp; S$12 &amp; "]"),EB[indic_nrg],$A84,EB[Nositel],$B85,EB[Výběr],1,EB[unit],"TJ"),INDEX($BO85:$DW85,,S$4),S$9/(INDEX(Roky_výhled,,S$8)-Last_Bil)*(INDEX($BO85:$DW85,,S$8)-INDEX($D85:$BL85,,$E$1))+INDEX($D85:$BL85,,$E$1),S$9/(INDEX(Roky_výhled,,S$8)-INDEX(Roky_výhled,,S$8-1))*(INDEX($BO85:$DW85,,S$8)-INDEX($BO85:$DW85,,S$8-1))+INDEX($BO85:$DW85,,S$8-1))</f>
        <v>838</v>
      </c>
      <c r="T85" s="173">
        <f ca="1">CHOOSE(T$6,SUMIFS(INDIRECT("EB[" &amp; T$12 &amp; "]"),EB[indic_nrg],$A84,EB[Nositel],$B85,EB[Výběr],1,EB[unit],"TJ"),INDEX($BO85:$DW85,,T$4),T$9/(INDEX(Roky_výhled,,T$8)-Last_Bil)*(INDEX($BO85:$DW85,,T$8)-INDEX($D85:$BL85,,$E$1))+INDEX($D85:$BL85,,$E$1),T$9/(INDEX(Roky_výhled,,T$8)-INDEX(Roky_výhled,,T$8-1))*(INDEX($BO85:$DW85,,T$8)-INDEX($BO85:$DW85,,T$8-1))+INDEX($BO85:$DW85,,T$8-1))</f>
        <v>813</v>
      </c>
      <c r="U85" s="173">
        <f ca="1">CHOOSE(U$6,SUMIFS(INDIRECT("EB[" &amp; U$12 &amp; "]"),EB[indic_nrg],$A84,EB[Nositel],$B85,EB[Výběr],1,EB[unit],"TJ"),INDEX($BO85:$DW85,,U$4),U$9/(INDEX(Roky_výhled,,U$8)-Last_Bil)*(INDEX($BO85:$DW85,,U$8)-INDEX($D85:$BL85,,$E$1))+INDEX($D85:$BL85,,$E$1),U$9/(INDEX(Roky_výhled,,U$8)-INDEX(Roky_výhled,,U$8-1))*(INDEX($BO85:$DW85,,U$8)-INDEX($BO85:$DW85,,U$8-1))+INDEX($BO85:$DW85,,U$8-1))</f>
        <v>532</v>
      </c>
      <c r="V85" s="173">
        <f ca="1">CHOOSE(V$6,SUMIFS(INDIRECT("EB[" &amp; V$12 &amp; "]"),EB[indic_nrg],$A84,EB[Nositel],$B85,EB[Výběr],1,EB[unit],"TJ"),INDEX($BO85:$DW85,,V$4),V$9/(INDEX(Roky_výhled,,V$8)-Last_Bil)*(INDEX($BO85:$DW85,,V$8)-INDEX($D85:$BL85,,$E$1))+INDEX($D85:$BL85,,$E$1),V$9/(INDEX(Roky_výhled,,V$8)-INDEX(Roky_výhled,,V$8-1))*(INDEX($BO85:$DW85,,V$8)-INDEX($BO85:$DW85,,V$8-1))+INDEX($BO85:$DW85,,V$8-1))</f>
        <v>563</v>
      </c>
      <c r="W85" s="173">
        <f ca="1">CHOOSE(W$6,SUMIFS(INDIRECT("EB[" &amp; W$12 &amp; "]"),EB[indic_nrg],$A84,EB[Nositel],$B85,EB[Výběr],1,EB[unit],"TJ"),INDEX($BO85:$DW85,,W$4),W$9/(INDEX(Roky_výhled,,W$8)-Last_Bil)*(INDEX($BO85:$DW85,,W$8)-INDEX($D85:$BL85,,$E$1))+INDEX($D85:$BL85,,$E$1),W$9/(INDEX(Roky_výhled,,W$8)-INDEX(Roky_výhled,,W$8-1))*(INDEX($BO85:$DW85,,W$8)-INDEX($BO85:$DW85,,W$8-1))+INDEX($BO85:$DW85,,W$8-1))</f>
        <v>552</v>
      </c>
      <c r="X85" s="173">
        <f ca="1">CHOOSE(X$6,SUMIFS(INDIRECT("EB[" &amp; X$12 &amp; "]"),EB[indic_nrg],$A84,EB[Nositel],$B85,EB[Výběr],1,EB[unit],"TJ"),INDEX($BO85:$DW85,,X$4),X$9/(INDEX(Roky_výhled,,X$8)-Last_Bil)*(INDEX($BO85:$DW85,,X$8)-INDEX($D85:$BL85,,$E$1))+INDEX($D85:$BL85,,$E$1),X$9/(INDEX(Roky_výhled,,X$8)-INDEX(Roky_výhled,,X$8-1))*(INDEX($BO85:$DW85,,X$8)-INDEX($BO85:$DW85,,X$8-1))+INDEX($BO85:$DW85,,X$8-1))</f>
        <v>501</v>
      </c>
      <c r="Y85" s="173">
        <f ca="1">CHOOSE(Y$6,SUMIFS(INDIRECT("EB[" &amp; Y$12 &amp; "]"),EB[indic_nrg],$A84,EB[Nositel],$B85,EB[Výběr],1,EB[unit],"TJ"),INDEX($BO85:$DW85,,Y$4),Y$9/(INDEX(Roky_výhled,,Y$8)-Last_Bil)*(INDEX($BO85:$DW85,,Y$8)-INDEX($D85:$BL85,,$E$1))+INDEX($D85:$BL85,,$E$1),Y$9/(INDEX(Roky_výhled,,Y$8)-INDEX(Roky_výhled,,Y$8-1))*(INDEX($BO85:$DW85,,Y$8)-INDEX($BO85:$DW85,,Y$8-1))+INDEX($BO85:$DW85,,Y$8-1))</f>
        <v>398</v>
      </c>
      <c r="Z85" s="173">
        <f ca="1">CHOOSE(Z$6,SUMIFS(INDIRECT("EB[" &amp; Z$12 &amp; "]"),EB[indic_nrg],$A84,EB[Nositel],$B85,EB[Výběr],1,EB[unit],"TJ"),INDEX($BO85:$DW85,,Z$4),Z$9/(INDEX(Roky_výhled,,Z$8)-Last_Bil)*(INDEX($BO85:$DW85,,Z$8)-INDEX($D85:$BL85,,$E$1))+INDEX($D85:$BL85,,$E$1),Z$9/(INDEX(Roky_výhled,,Z$8)-INDEX(Roky_výhled,,Z$8-1))*(INDEX($BO85:$DW85,,Z$8)-INDEX($BO85:$DW85,,Z$8-1))+INDEX($BO85:$DW85,,Z$8-1))</f>
        <v>394</v>
      </c>
      <c r="AA85" s="173">
        <f ca="1">CHOOSE(AA$6,SUMIFS(INDIRECT("EB[" &amp; AA$12 &amp; "]"),EB[indic_nrg],$A84,EB[Nositel],$B85,EB[Výběr],1,EB[unit],"TJ"),INDEX($BO85:$DW85,,AA$4),AA$9/(INDEX(Roky_výhled,,AA$8)-Last_Bil)*(INDEX($BO85:$DW85,,AA$8)-INDEX($D85:$BL85,,$E$1))+INDEX($D85:$BL85,,$E$1),AA$9/(INDEX(Roky_výhled,,AA$8)-INDEX(Roky_výhled,,AA$8-1))*(INDEX($BO85:$DW85,,AA$8)-INDEX($BO85:$DW85,,AA$8-1))+INDEX($BO85:$DW85,,AA$8-1))</f>
        <v>404</v>
      </c>
      <c r="AB85" s="173">
        <f ca="1">CHOOSE(AB$6,SUMIFS(INDIRECT("EB[" &amp; AB$12 &amp; "]"),EB[indic_nrg],$A84,EB[Nositel],$B85,EB[Výběr],1,EB[unit],"TJ"),INDEX($BO85:$DW85,,AB$4),AB$9/(INDEX(Roky_výhled,,AB$8)-Last_Bil)*(INDEX($BO85:$DW85,,AB$8)-INDEX($D85:$BL85,,$E$1))+INDEX($D85:$BL85,,$E$1),AB$9/(INDEX(Roky_výhled,,AB$8)-INDEX(Roky_výhled,,AB$8-1))*(INDEX($BO85:$DW85,,AB$8)-INDEX($BO85:$DW85,,AB$8-1))+INDEX($BO85:$DW85,,AB$8-1))</f>
        <v>325</v>
      </c>
      <c r="AC85" s="173">
        <f ca="1">CHOOSE(AC$6,SUMIFS(INDIRECT("EB[" &amp; AC$12 &amp; "]"),EB[indic_nrg],$A84,EB[Nositel],$B85,EB[Výběr],1,EB[unit],"TJ"),INDEX($BO85:$DW85,,AC$4),AC$9/(INDEX(Roky_výhled,,AC$8)-Last_Bil)*(INDEX($BO85:$DW85,,AC$8)-INDEX($D85:$BL85,,$E$1))+INDEX($D85:$BL85,,$E$1),AC$9/(INDEX(Roky_výhled,,AC$8)-INDEX(Roky_výhled,,AC$8-1))*(INDEX($BO85:$DW85,,AC$8)-INDEX($BO85:$DW85,,AC$8-1))+INDEX($BO85:$DW85,,AC$8-1))</f>
        <v>319</v>
      </c>
      <c r="AD85" s="173">
        <f ca="1">CHOOSE(AD$6,SUMIFS(INDIRECT("EB[" &amp; AD$12 &amp; "]"),EB[indic_nrg],$A84,EB[Nositel],$B85,EB[Výběr],1,EB[unit],"TJ"),INDEX($BO85:$DW85,,AD$4),AD$9/(INDEX(Roky_výhled,,AD$8)-Last_Bil)*(INDEX($BO85:$DW85,,AD$8)-INDEX($D85:$BL85,,$E$1))+INDEX($D85:$BL85,,$E$1),AD$9/(INDEX(Roky_výhled,,AD$8)-INDEX(Roky_výhled,,AD$8-1))*(INDEX($BO85:$DW85,,AD$8)-INDEX($BO85:$DW85,,AD$8-1))+INDEX($BO85:$DW85,,AD$8-1))</f>
        <v>363.2</v>
      </c>
      <c r="AE85" s="173">
        <f ca="1">CHOOSE(AE$6,SUMIFS(INDIRECT("EB[" &amp; AE$12 &amp; "]"),EB[indic_nrg],$A84,EB[Nositel],$B85,EB[Výběr],1,EB[unit],"TJ"),INDEX($BO85:$DW85,,AE$4),AE$9/(INDEX(Roky_výhled,,AE$8)-Last_Bil)*(INDEX($BO85:$DW85,,AE$8)-INDEX($D85:$BL85,,$E$1))+INDEX($D85:$BL85,,$E$1),AE$9/(INDEX(Roky_výhled,,AE$8)-INDEX(Roky_výhled,,AE$8-1))*(INDEX($BO85:$DW85,,AE$8)-INDEX($BO85:$DW85,,AE$8-1))+INDEX($BO85:$DW85,,AE$8-1))</f>
        <v>407.4</v>
      </c>
      <c r="AF85" s="173">
        <f ca="1">CHOOSE(AF$6,SUMIFS(INDIRECT("EB[" &amp; AF$12 &amp; "]"),EB[indic_nrg],$A84,EB[Nositel],$B85,EB[Výběr],1,EB[unit],"TJ"),INDEX($BO85:$DW85,,AF$4),AF$9/(INDEX(Roky_výhled,,AF$8)-Last_Bil)*(INDEX($BO85:$DW85,,AF$8)-INDEX($D85:$BL85,,$E$1))+INDEX($D85:$BL85,,$E$1),AF$9/(INDEX(Roky_výhled,,AF$8)-INDEX(Roky_výhled,,AF$8-1))*(INDEX($BO85:$DW85,,AF$8)-INDEX($BO85:$DW85,,AF$8-1))+INDEX($BO85:$DW85,,AF$8-1))</f>
        <v>451.6</v>
      </c>
      <c r="AG85" s="173">
        <f ca="1">CHOOSE(AG$6,SUMIFS(INDIRECT("EB[" &amp; AG$12 &amp; "]"),EB[indic_nrg],$A84,EB[Nositel],$B85,EB[Výběr],1,EB[unit],"TJ"),INDEX($BO85:$DW85,,AG$4),AG$9/(INDEX(Roky_výhled,,AG$8)-Last_Bil)*(INDEX($BO85:$DW85,,AG$8)-INDEX($D85:$BL85,,$E$1))+INDEX($D85:$BL85,,$E$1),AG$9/(INDEX(Roky_výhled,,AG$8)-INDEX(Roky_výhled,,AG$8-1))*(INDEX($BO85:$DW85,,AG$8)-INDEX($BO85:$DW85,,AG$8-1))+INDEX($BO85:$DW85,,AG$8-1))</f>
        <v>495.8</v>
      </c>
      <c r="AH85" s="173">
        <f ca="1">CHOOSE(AH$6,SUMIFS(INDIRECT("EB[" &amp; AH$12 &amp; "]"),EB[indic_nrg],$A84,EB[Nositel],$B85,EB[Výběr],1,EB[unit],"TJ"),INDEX($BO85:$DW85,,AH$4),AH$9/(INDEX(Roky_výhled,,AH$8)-Last_Bil)*(INDEX($BO85:$DW85,,AH$8)-INDEX($D85:$BL85,,$E$1))+INDEX($D85:$BL85,,$E$1),AH$9/(INDEX(Roky_výhled,,AH$8)-INDEX(Roky_výhled,,AH$8-1))*(INDEX($BO85:$DW85,,AH$8)-INDEX($BO85:$DW85,,AH$8-1))+INDEX($BO85:$DW85,,AH$8-1))</f>
        <v>540</v>
      </c>
      <c r="AI85" s="173">
        <f ca="1">CHOOSE(AI$6,SUMIFS(INDIRECT("EB[" &amp; AI$12 &amp; "]"),EB[indic_nrg],$A84,EB[Nositel],$B85,EB[Výběr],1,EB[unit],"TJ"),INDEX($BO85:$DW85,,AI$4),AI$9/(INDEX(Roky_výhled,,AI$8)-Last_Bil)*(INDEX($BO85:$DW85,,AI$8)-INDEX($D85:$BL85,,$E$1))+INDEX($D85:$BL85,,$E$1),AI$9/(INDEX(Roky_výhled,,AI$8)-INDEX(Roky_výhled,,AI$8-1))*(INDEX($BO85:$DW85,,AI$8)-INDEX($BO85:$DW85,,AI$8-1))+INDEX($BO85:$DW85,,AI$8-1))</f>
        <v>506</v>
      </c>
      <c r="AJ85" s="173">
        <f ca="1">CHOOSE(AJ$6,SUMIFS(INDIRECT("EB[" &amp; AJ$12 &amp; "]"),EB[indic_nrg],$A84,EB[Nositel],$B85,EB[Výběr],1,EB[unit],"TJ"),INDEX($BO85:$DW85,,AJ$4),AJ$9/(INDEX(Roky_výhled,,AJ$8)-Last_Bil)*(INDEX($BO85:$DW85,,AJ$8)-INDEX($D85:$BL85,,$E$1))+INDEX($D85:$BL85,,$E$1),AJ$9/(INDEX(Roky_výhled,,AJ$8)-INDEX(Roky_výhled,,AJ$8-1))*(INDEX($BO85:$DW85,,AJ$8)-INDEX($BO85:$DW85,,AJ$8-1))+INDEX($BO85:$DW85,,AJ$8-1))</f>
        <v>472</v>
      </c>
      <c r="AK85" s="173">
        <f ca="1">CHOOSE(AK$6,SUMIFS(INDIRECT("EB[" &amp; AK$12 &amp; "]"),EB[indic_nrg],$A84,EB[Nositel],$B85,EB[Výběr],1,EB[unit],"TJ"),INDEX($BO85:$DW85,,AK$4),AK$9/(INDEX(Roky_výhled,,AK$8)-Last_Bil)*(INDEX($BO85:$DW85,,AK$8)-INDEX($D85:$BL85,,$E$1))+INDEX($D85:$BL85,,$E$1),AK$9/(INDEX(Roky_výhled,,AK$8)-INDEX(Roky_výhled,,AK$8-1))*(INDEX($BO85:$DW85,,AK$8)-INDEX($BO85:$DW85,,AK$8-1))+INDEX($BO85:$DW85,,AK$8-1))</f>
        <v>438</v>
      </c>
      <c r="AL85" s="173">
        <f ca="1">CHOOSE(AL$6,SUMIFS(INDIRECT("EB[" &amp; AL$12 &amp; "]"),EB[indic_nrg],$A84,EB[Nositel],$B85,EB[Výběr],1,EB[unit],"TJ"),INDEX($BO85:$DW85,,AL$4),AL$9/(INDEX(Roky_výhled,,AL$8)-Last_Bil)*(INDEX($BO85:$DW85,,AL$8)-INDEX($D85:$BL85,,$E$1))+INDEX($D85:$BL85,,$E$1),AL$9/(INDEX(Roky_výhled,,AL$8)-INDEX(Roky_výhled,,AL$8-1))*(INDEX($BO85:$DW85,,AL$8)-INDEX($BO85:$DW85,,AL$8-1))+INDEX($BO85:$DW85,,AL$8-1))</f>
        <v>404</v>
      </c>
      <c r="AM85" s="173">
        <f ca="1">CHOOSE(AM$6,SUMIFS(INDIRECT("EB[" &amp; AM$12 &amp; "]"),EB[indic_nrg],$A84,EB[Nositel],$B85,EB[Výběr],1,EB[unit],"TJ"),INDEX($BO85:$DW85,,AM$4),AM$9/(INDEX(Roky_výhled,,AM$8)-Last_Bil)*(INDEX($BO85:$DW85,,AM$8)-INDEX($D85:$BL85,,$E$1))+INDEX($D85:$BL85,,$E$1),AM$9/(INDEX(Roky_výhled,,AM$8)-INDEX(Roky_výhled,,AM$8-1))*(INDEX($BO85:$DW85,,AM$8)-INDEX($BO85:$DW85,,AM$8-1))+INDEX($BO85:$DW85,,AM$8-1))</f>
        <v>370</v>
      </c>
      <c r="AN85" s="173">
        <f ca="1">CHOOSE(AN$6,SUMIFS(INDIRECT("EB[" &amp; AN$12 &amp; "]"),EB[indic_nrg],$A84,EB[Nositel],$B85,EB[Výběr],1,EB[unit],"TJ"),INDEX($BO85:$DW85,,AN$4),AN$9/(INDEX(Roky_výhled,,AN$8)-Last_Bil)*(INDEX($BO85:$DW85,,AN$8)-INDEX($D85:$BL85,,$E$1))+INDEX($D85:$BL85,,$E$1),AN$9/(INDEX(Roky_výhled,,AN$8)-INDEX(Roky_výhled,,AN$8-1))*(INDEX($BO85:$DW85,,AN$8)-INDEX($BO85:$DW85,,AN$8-1))+INDEX($BO85:$DW85,,AN$8-1))</f>
        <v>368</v>
      </c>
      <c r="AO85" s="173">
        <f ca="1">CHOOSE(AO$6,SUMIFS(INDIRECT("EB[" &amp; AO$12 &amp; "]"),EB[indic_nrg],$A84,EB[Nositel],$B85,EB[Výběr],1,EB[unit],"TJ"),INDEX($BO85:$DW85,,AO$4),AO$9/(INDEX(Roky_výhled,,AO$8)-Last_Bil)*(INDEX($BO85:$DW85,,AO$8)-INDEX($D85:$BL85,,$E$1))+INDEX($D85:$BL85,,$E$1),AO$9/(INDEX(Roky_výhled,,AO$8)-INDEX(Roky_výhled,,AO$8-1))*(INDEX($BO85:$DW85,,AO$8)-INDEX($BO85:$DW85,,AO$8-1))+INDEX($BO85:$DW85,,AO$8-1))</f>
        <v>366</v>
      </c>
      <c r="AP85" s="173">
        <f ca="1">CHOOSE(AP$6,SUMIFS(INDIRECT("EB[" &amp; AP$12 &amp; "]"),EB[indic_nrg],$A84,EB[Nositel],$B85,EB[Výběr],1,EB[unit],"TJ"),INDEX($BO85:$DW85,,AP$4),AP$9/(INDEX(Roky_výhled,,AP$8)-Last_Bil)*(INDEX($BO85:$DW85,,AP$8)-INDEX($D85:$BL85,,$E$1))+INDEX($D85:$BL85,,$E$1),AP$9/(INDEX(Roky_výhled,,AP$8)-INDEX(Roky_výhled,,AP$8-1))*(INDEX($BO85:$DW85,,AP$8)-INDEX($BO85:$DW85,,AP$8-1))+INDEX($BO85:$DW85,,AP$8-1))</f>
        <v>364</v>
      </c>
      <c r="AQ85" s="173">
        <f ca="1">CHOOSE(AQ$6,SUMIFS(INDIRECT("EB[" &amp; AQ$12 &amp; "]"),EB[indic_nrg],$A84,EB[Nositel],$B85,EB[Výběr],1,EB[unit],"TJ"),INDEX($BO85:$DW85,,AQ$4),AQ$9/(INDEX(Roky_výhled,,AQ$8)-Last_Bil)*(INDEX($BO85:$DW85,,AQ$8)-INDEX($D85:$BL85,,$E$1))+INDEX($D85:$BL85,,$E$1),AQ$9/(INDEX(Roky_výhled,,AQ$8)-INDEX(Roky_výhled,,AQ$8-1))*(INDEX($BO85:$DW85,,AQ$8)-INDEX($BO85:$DW85,,AQ$8-1))+INDEX($BO85:$DW85,,AQ$8-1))</f>
        <v>362</v>
      </c>
      <c r="AR85" s="173">
        <f ca="1">CHOOSE(AR$6,SUMIFS(INDIRECT("EB[" &amp; AR$12 &amp; "]"),EB[indic_nrg],$A84,EB[Nositel],$B85,EB[Výběr],1,EB[unit],"TJ"),INDEX($BO85:$DW85,,AR$4),AR$9/(INDEX(Roky_výhled,,AR$8)-Last_Bil)*(INDEX($BO85:$DW85,,AR$8)-INDEX($D85:$BL85,,$E$1))+INDEX($D85:$BL85,,$E$1),AR$9/(INDEX(Roky_výhled,,AR$8)-INDEX(Roky_výhled,,AR$8-1))*(INDEX($BO85:$DW85,,AR$8)-INDEX($BO85:$DW85,,AR$8-1))+INDEX($BO85:$DW85,,AR$8-1))</f>
        <v>360</v>
      </c>
      <c r="AS85" s="173">
        <f ca="1">CHOOSE(AS$6,SUMIFS(INDIRECT("EB[" &amp; AS$12 &amp; "]"),EB[indic_nrg],$A84,EB[Nositel],$B85,EB[Výběr],1,EB[unit],"TJ"),INDEX($BO85:$DW85,,AS$4),AS$9/(INDEX(Roky_výhled,,AS$8)-Last_Bil)*(INDEX($BO85:$DW85,,AS$8)-INDEX($D85:$BL85,,$E$1))+INDEX($D85:$BL85,,$E$1),AS$9/(INDEX(Roky_výhled,,AS$8)-INDEX(Roky_výhled,,AS$8-1))*(INDEX($BO85:$DW85,,AS$8)-INDEX($BO85:$DW85,,AS$8-1))+INDEX($BO85:$DW85,,AS$8-1))</f>
        <v>302</v>
      </c>
      <c r="AT85" s="173">
        <f ca="1">CHOOSE(AT$6,SUMIFS(INDIRECT("EB[" &amp; AT$12 &amp; "]"),EB[indic_nrg],$A84,EB[Nositel],$B85,EB[Výběr],1,EB[unit],"TJ"),INDEX($BO85:$DW85,,AT$4),AT$9/(INDEX(Roky_výhled,,AT$8)-Last_Bil)*(INDEX($BO85:$DW85,,AT$8)-INDEX($D85:$BL85,,$E$1))+INDEX($D85:$BL85,,$E$1),AT$9/(INDEX(Roky_výhled,,AT$8)-INDEX(Roky_výhled,,AT$8-1))*(INDEX($BO85:$DW85,,AT$8)-INDEX($BO85:$DW85,,AT$8-1))+INDEX($BO85:$DW85,,AT$8-1))</f>
        <v>244</v>
      </c>
      <c r="AU85" s="173">
        <f ca="1">CHOOSE(AU$6,SUMIFS(INDIRECT("EB[" &amp; AU$12 &amp; "]"),EB[indic_nrg],$A84,EB[Nositel],$B85,EB[Výběr],1,EB[unit],"TJ"),INDEX($BO85:$DW85,,AU$4),AU$9/(INDEX(Roky_výhled,,AU$8)-Last_Bil)*(INDEX($BO85:$DW85,,AU$8)-INDEX($D85:$BL85,,$E$1))+INDEX($D85:$BL85,,$E$1),AU$9/(INDEX(Roky_výhled,,AU$8)-INDEX(Roky_výhled,,AU$8-1))*(INDEX($BO85:$DW85,,AU$8)-INDEX($BO85:$DW85,,AU$8-1))+INDEX($BO85:$DW85,,AU$8-1))</f>
        <v>186</v>
      </c>
      <c r="AV85" s="173">
        <f ca="1">CHOOSE(AV$6,SUMIFS(INDIRECT("EB[" &amp; AV$12 &amp; "]"),EB[indic_nrg],$A84,EB[Nositel],$B85,EB[Výběr],1,EB[unit],"TJ"),INDEX($BO85:$DW85,,AV$4),AV$9/(INDEX(Roky_výhled,,AV$8)-Last_Bil)*(INDEX($BO85:$DW85,,AV$8)-INDEX($D85:$BL85,,$E$1))+INDEX($D85:$BL85,,$E$1),AV$9/(INDEX(Roky_výhled,,AV$8)-INDEX(Roky_výhled,,AV$8-1))*(INDEX($BO85:$DW85,,AV$8)-INDEX($BO85:$DW85,,AV$8-1))+INDEX($BO85:$DW85,,AV$8-1))</f>
        <v>128</v>
      </c>
      <c r="AW85" s="173">
        <f ca="1">CHOOSE(AW$6,SUMIFS(INDIRECT("EB[" &amp; AW$12 &amp; "]"),EB[indic_nrg],$A84,EB[Nositel],$B85,EB[Výběr],1,EB[unit],"TJ"),INDEX($BO85:$DW85,,AW$4),AW$9/(INDEX(Roky_výhled,,AW$8)-Last_Bil)*(INDEX($BO85:$DW85,,AW$8)-INDEX($D85:$BL85,,$E$1))+INDEX($D85:$BL85,,$E$1),AW$9/(INDEX(Roky_výhled,,AW$8)-INDEX(Roky_výhled,,AW$8-1))*(INDEX($BO85:$DW85,,AW$8)-INDEX($BO85:$DW85,,AW$8-1))+INDEX($BO85:$DW85,,AW$8-1))</f>
        <v>70</v>
      </c>
      <c r="AX85" s="173">
        <f ca="1">CHOOSE(AX$6,SUMIFS(INDIRECT("EB[" &amp; AX$12 &amp; "]"),EB[indic_nrg],$A84,EB[Nositel],$B85,EB[Výběr],1,EB[unit],"TJ"),INDEX($BO85:$DW85,,AX$4),AX$9/(INDEX(Roky_výhled,,AX$8)-Last_Bil)*(INDEX($BO85:$DW85,,AX$8)-INDEX($D85:$BL85,,$E$1))+INDEX($D85:$BL85,,$E$1),AX$9/(INDEX(Roky_výhled,,AX$8)-INDEX(Roky_výhled,,AX$8-1))*(INDEX($BO85:$DW85,,AX$8)-INDEX($BO85:$DW85,,AX$8-1))+INDEX($BO85:$DW85,,AX$8-1))</f>
        <v>56</v>
      </c>
      <c r="AY85" s="173">
        <f ca="1">CHOOSE(AY$6,SUMIFS(INDIRECT("EB[" &amp; AY$12 &amp; "]"),EB[indic_nrg],$A84,EB[Nositel],$B85,EB[Výběr],1,EB[unit],"TJ"),INDEX($BO85:$DW85,,AY$4),AY$9/(INDEX(Roky_výhled,,AY$8)-Last_Bil)*(INDEX($BO85:$DW85,,AY$8)-INDEX($D85:$BL85,,$E$1))+INDEX($D85:$BL85,,$E$1),AY$9/(INDEX(Roky_výhled,,AY$8)-INDEX(Roky_výhled,,AY$8-1))*(INDEX($BO85:$DW85,,AY$8)-INDEX($BO85:$DW85,,AY$8-1))+INDEX($BO85:$DW85,,AY$8-1))</f>
        <v>42</v>
      </c>
      <c r="AZ85" s="173">
        <f ca="1">CHOOSE(AZ$6,SUMIFS(INDIRECT("EB[" &amp; AZ$12 &amp; "]"),EB[indic_nrg],$A84,EB[Nositel],$B85,EB[Výběr],1,EB[unit],"TJ"),INDEX($BO85:$DW85,,AZ$4),AZ$9/(INDEX(Roky_výhled,,AZ$8)-Last_Bil)*(INDEX($BO85:$DW85,,AZ$8)-INDEX($D85:$BL85,,$E$1))+INDEX($D85:$BL85,,$E$1),AZ$9/(INDEX(Roky_výhled,,AZ$8)-INDEX(Roky_výhled,,AZ$8-1))*(INDEX($BO85:$DW85,,AZ$8)-INDEX($BO85:$DW85,,AZ$8-1))+INDEX($BO85:$DW85,,AZ$8-1))</f>
        <v>28</v>
      </c>
      <c r="BA85" s="173">
        <f ca="1">CHOOSE(BA$6,SUMIFS(INDIRECT("EB[" &amp; BA$12 &amp; "]"),EB[indic_nrg],$A84,EB[Nositel],$B85,EB[Výběr],1,EB[unit],"TJ"),INDEX($BO85:$DW85,,BA$4),BA$9/(INDEX(Roky_výhled,,BA$8)-Last_Bil)*(INDEX($BO85:$DW85,,BA$8)-INDEX($D85:$BL85,,$E$1))+INDEX($D85:$BL85,,$E$1),BA$9/(INDEX(Roky_výhled,,BA$8)-INDEX(Roky_výhled,,BA$8-1))*(INDEX($BO85:$DW85,,BA$8)-INDEX($BO85:$DW85,,BA$8-1))+INDEX($BO85:$DW85,,BA$8-1))</f>
        <v>14</v>
      </c>
      <c r="BB85" s="173">
        <f ca="1">CHOOSE(BB$6,SUMIFS(INDIRECT("EB[" &amp; BB$12 &amp; "]"),EB[indic_nrg],$A84,EB[Nositel],$B85,EB[Výběr],1,EB[unit],"TJ"),INDEX($BO85:$DW85,,BB$4),BB$9/(INDEX(Roky_výhled,,BB$8)-Last_Bil)*(INDEX($BO85:$DW85,,BB$8)-INDEX($D85:$BL85,,$E$1))+INDEX($D85:$BL85,,$E$1),BB$9/(INDEX(Roky_výhled,,BB$8)-INDEX(Roky_výhled,,BB$8-1))*(INDEX($BO85:$DW85,,BB$8)-INDEX($BO85:$DW85,,BB$8-1))+INDEX($BO85:$DW85,,BB$8-1))</f>
        <v>0</v>
      </c>
      <c r="BC85" s="173">
        <f ca="1">CHOOSE(BC$6,SUMIFS(INDIRECT("EB[" &amp; BC$12 &amp; "]"),EB[indic_nrg],$A84,EB[Nositel],$B85,EB[Výběr],1,EB[unit],"TJ"),INDEX($BO85:$DW85,,BC$4),BC$9/(INDEX(Roky_výhled,,BC$8)-Last_Bil)*(INDEX($BO85:$DW85,,BC$8)-INDEX($D85:$BL85,,$E$1))+INDEX($D85:$BL85,,$E$1),BC$9/(INDEX(Roky_výhled,,BC$8)-INDEX(Roky_výhled,,BC$8-1))*(INDEX($BO85:$DW85,,BC$8)-INDEX($BO85:$DW85,,BC$8-1))+INDEX($BO85:$DW85,,BC$8-1))</f>
        <v>0</v>
      </c>
      <c r="BD85" s="173">
        <f ca="1">CHOOSE(BD$6,SUMIFS(INDIRECT("EB[" &amp; BD$12 &amp; "]"),EB[indic_nrg],$A84,EB[Nositel],$B85,EB[Výběr],1,EB[unit],"TJ"),INDEX($BO85:$DW85,,BD$4),BD$9/(INDEX(Roky_výhled,,BD$8)-Last_Bil)*(INDEX($BO85:$DW85,,BD$8)-INDEX($D85:$BL85,,$E$1))+INDEX($D85:$BL85,,$E$1),BD$9/(INDEX(Roky_výhled,,BD$8)-INDEX(Roky_výhled,,BD$8-1))*(INDEX($BO85:$DW85,,BD$8)-INDEX($BO85:$DW85,,BD$8-1))+INDEX($BO85:$DW85,,BD$8-1))</f>
        <v>0</v>
      </c>
      <c r="BE85" s="173">
        <f ca="1">CHOOSE(BE$6,SUMIFS(INDIRECT("EB[" &amp; BE$12 &amp; "]"),EB[indic_nrg],$A84,EB[Nositel],$B85,EB[Výběr],1,EB[unit],"TJ"),INDEX($BO85:$DW85,,BE$4),BE$9/(INDEX(Roky_výhled,,BE$8)-Last_Bil)*(INDEX($BO85:$DW85,,BE$8)-INDEX($D85:$BL85,,$E$1))+INDEX($D85:$BL85,,$E$1),BE$9/(INDEX(Roky_výhled,,BE$8)-INDEX(Roky_výhled,,BE$8-1))*(INDEX($BO85:$DW85,,BE$8)-INDEX($BO85:$DW85,,BE$8-1))+INDEX($BO85:$DW85,,BE$8-1))</f>
        <v>0</v>
      </c>
      <c r="BF85" s="173">
        <f ca="1">CHOOSE(BF$6,SUMIFS(INDIRECT("EB[" &amp; BF$12 &amp; "]"),EB[indic_nrg],$A84,EB[Nositel],$B85,EB[Výběr],1,EB[unit],"TJ"),INDEX($BO85:$DW85,,BF$4),BF$9/(INDEX(Roky_výhled,,BF$8)-Last_Bil)*(INDEX($BO85:$DW85,,BF$8)-INDEX($D85:$BL85,,$E$1))+INDEX($D85:$BL85,,$E$1),BF$9/(INDEX(Roky_výhled,,BF$8)-INDEX(Roky_výhled,,BF$8-1))*(INDEX($BO85:$DW85,,BF$8)-INDEX($BO85:$DW85,,BF$8-1))+INDEX($BO85:$DW85,,BF$8-1))</f>
        <v>0</v>
      </c>
      <c r="BG85" s="173">
        <f ca="1">CHOOSE(BG$6,SUMIFS(INDIRECT("EB[" &amp; BG$12 &amp; "]"),EB[indic_nrg],$A84,EB[Nositel],$B85,EB[Výběr],1,EB[unit],"TJ"),INDEX($BO85:$DW85,,BG$4),BG$9/(INDEX(Roky_výhled,,BG$8)-Last_Bil)*(INDEX($BO85:$DW85,,BG$8)-INDEX($D85:$BL85,,$E$1))+INDEX($D85:$BL85,,$E$1),BG$9/(INDEX(Roky_výhled,,BG$8)-INDEX(Roky_výhled,,BG$8-1))*(INDEX($BO85:$DW85,,BG$8)-INDEX($BO85:$DW85,,BG$8-1))+INDEX($BO85:$DW85,,BG$8-1))</f>
        <v>0</v>
      </c>
      <c r="BH85" s="173">
        <f ca="1">CHOOSE(BH$6,SUMIFS(INDIRECT("EB[" &amp; BH$12 &amp; "]"),EB[indic_nrg],$A84,EB[Nositel],$B85,EB[Výběr],1,EB[unit],"TJ"),INDEX($BO85:$DW85,,BH$4),BH$9/(INDEX(Roky_výhled,,BH$8)-Last_Bil)*(INDEX($BO85:$DW85,,BH$8)-INDEX($D85:$BL85,,$E$1))+INDEX($D85:$BL85,,$E$1),BH$9/(INDEX(Roky_výhled,,BH$8)-INDEX(Roky_výhled,,BH$8-1))*(INDEX($BO85:$DW85,,BH$8)-INDEX($BO85:$DW85,,BH$8-1))+INDEX($BO85:$DW85,,BH$8-1))</f>
        <v>0</v>
      </c>
      <c r="BI85" s="173">
        <f ca="1">CHOOSE(BI$6,SUMIFS(INDIRECT("EB[" &amp; BI$12 &amp; "]"),EB[indic_nrg],$A84,EB[Nositel],$B85,EB[Výběr],1,EB[unit],"TJ"),INDEX($BO85:$DW85,,BI$4),BI$9/(INDEX(Roky_výhled,,BI$8)-Last_Bil)*(INDEX($BO85:$DW85,,BI$8)-INDEX($D85:$BL85,,$E$1))+INDEX($D85:$BL85,,$E$1),BI$9/(INDEX(Roky_výhled,,BI$8)-INDEX(Roky_výhled,,BI$8-1))*(INDEX($BO85:$DW85,,BI$8)-INDEX($BO85:$DW85,,BI$8-1))+INDEX($BO85:$DW85,,BI$8-1))</f>
        <v>0</v>
      </c>
      <c r="BJ85" s="173">
        <f ca="1">CHOOSE(BJ$6,SUMIFS(INDIRECT("EB[" &amp; BJ$12 &amp; "]"),EB[indic_nrg],$A84,EB[Nositel],$B85,EB[Výběr],1,EB[unit],"TJ"),INDEX($BO85:$DW85,,BJ$4),BJ$9/(INDEX(Roky_výhled,,BJ$8)-Last_Bil)*(INDEX($BO85:$DW85,,BJ$8)-INDEX($D85:$BL85,,$E$1))+INDEX($D85:$BL85,,$E$1),BJ$9/(INDEX(Roky_výhled,,BJ$8)-INDEX(Roky_výhled,,BJ$8-1))*(INDEX($BO85:$DW85,,BJ$8)-INDEX($BO85:$DW85,,BJ$8-1))+INDEX($BO85:$DW85,,BJ$8-1))</f>
        <v>0</v>
      </c>
      <c r="BK85" s="173">
        <f ca="1">CHOOSE(BK$6,SUMIFS(INDIRECT("EB[" &amp; BK$12 &amp; "]"),EB[indic_nrg],$A84,EB[Nositel],$B85,EB[Výběr],1,EB[unit],"TJ"),INDEX($BO85:$DW85,,BK$4),BK$9/(INDEX(Roky_výhled,,BK$8)-Last_Bil)*(INDEX($BO85:$DW85,,BK$8)-INDEX($D85:$BL85,,$E$1))+INDEX($D85:$BL85,,$E$1),BK$9/(INDEX(Roky_výhled,,BK$8)-INDEX(Roky_výhled,,BK$8-1))*(INDEX($BO85:$DW85,,BK$8)-INDEX($BO85:$DW85,,BK$8-1))+INDEX($BO85:$DW85,,BK$8-1))</f>
        <v>0</v>
      </c>
      <c r="BL85" s="174">
        <f ca="1">CHOOSE(BL$6,SUMIFS(INDIRECT("EB[" &amp; BL$12 &amp; "]"),EB[indic_nrg],$A84,EB[Nositel],$B85,EB[Výběr],1,EB[unit],"TJ"),INDEX($BO85:$DW85,,BL$4),BL$9/(INDEX(Roky_výhled,,BL$8)-Last_Bil)*(INDEX($BO85:$DW85,,BL$8)-INDEX($D85:$BL85,,$E$1))+INDEX($D85:$BL85,,$E$1),BL$9/(INDEX(Roky_výhled,,BL$8)-INDEX(Roky_výhled,,BL$8-1))*(INDEX($BO85:$DW85,,BL$8)-INDEX($BO85:$DW85,,BL$8-1))+INDEX($BO85:$DW85,,BL$8-1))</f>
        <v>0</v>
      </c>
      <c r="BM85"/>
      <c r="BN85" s="220" t="str">
        <f t="shared" ref="BN85:BN99" si="268">C85</f>
        <v>Tuhá paliva</v>
      </c>
      <c r="BO85" s="282">
        <v>460</v>
      </c>
      <c r="BP85" s="283">
        <v>1120</v>
      </c>
      <c r="BQ85" s="283">
        <v>540</v>
      </c>
      <c r="BR85" s="283">
        <v>370</v>
      </c>
      <c r="BS85" s="283">
        <v>360</v>
      </c>
      <c r="BT85" s="283">
        <v>70</v>
      </c>
      <c r="BU85" s="283">
        <v>0</v>
      </c>
      <c r="BV85" s="283">
        <v>0</v>
      </c>
      <c r="BW85" s="283">
        <v>0</v>
      </c>
      <c r="BX85" s="283">
        <v>0</v>
      </c>
      <c r="BY85" s="284">
        <v>0</v>
      </c>
      <c r="BZ85" s="281"/>
      <c r="CA85" s="281"/>
      <c r="CB85" s="281"/>
      <c r="CC85" s="281"/>
      <c r="CD85" s="281"/>
      <c r="CE85" s="281"/>
      <c r="CF85" s="281"/>
      <c r="CG85" s="281"/>
      <c r="CH85" s="281"/>
      <c r="CI85" s="281"/>
      <c r="CJ85" s="281"/>
      <c r="CK85" s="281"/>
      <c r="CL85" s="281"/>
      <c r="CM85" s="281"/>
      <c r="CN85" s="281"/>
      <c r="CO85" s="281"/>
      <c r="CP85" s="281"/>
      <c r="CQ85" s="281"/>
      <c r="CR85" s="281"/>
      <c r="CS85" s="281"/>
      <c r="CT85" s="281"/>
      <c r="CU85" s="281"/>
      <c r="CV85" s="281"/>
      <c r="CW85" s="281"/>
      <c r="CX85" s="281"/>
      <c r="CY85" s="281"/>
      <c r="CZ85" s="281"/>
      <c r="DA85" s="281"/>
      <c r="DB85" s="281"/>
      <c r="DC85" s="281"/>
      <c r="DD85" s="281"/>
      <c r="DE85" s="281"/>
      <c r="DF85" s="281"/>
      <c r="DG85" s="281"/>
      <c r="DH85" s="281"/>
      <c r="DI85" s="281"/>
      <c r="DJ85" s="281"/>
      <c r="DK85" s="281"/>
      <c r="DL85" s="281"/>
      <c r="DM85" s="281"/>
      <c r="DN85" s="281"/>
      <c r="DO85" s="281"/>
      <c r="DP85" s="281"/>
      <c r="DQ85" s="281"/>
      <c r="DR85" s="281"/>
      <c r="DS85" s="281"/>
      <c r="DT85" s="281"/>
      <c r="DU85" s="281"/>
      <c r="DV85" s="281"/>
      <c r="DW85" s="281"/>
    </row>
    <row r="86" spans="1:127" s="196" customFormat="1" x14ac:dyDescent="0.25">
      <c r="A86" s="196" t="str">
        <f t="shared" ref="A86:A98" si="269">A85</f>
        <v>B_102030</v>
      </c>
      <c r="B86" t="s">
        <v>3129</v>
      </c>
      <c r="C86" s="179" t="str">
        <f t="shared" si="267"/>
        <v>Kapalná paliva</v>
      </c>
      <c r="D86" s="215">
        <f ca="1">CHOOSE(D$6,SUMIFS(INDIRECT("EB[" &amp; D$12 &amp; "]"),EB[indic_nrg],$A85,EB[Nositel],$B86,EB[Výběr],1,EB[unit],"TJ"),INDEX($BO86:$DW86,,D$4),D$9/(INDEX(Roky_výhled,,D$8)-Last_Bil)*(INDEX($BO86:$DW86,,D$8)-INDEX($D86:$BL86,,$E$1))+INDEX($D86:$BL86,,$E$1),D$9/(INDEX(Roky_výhled,,D$8)-INDEX(Roky_výhled,,D$8-1))*(INDEX($BO86:$DW86,,D$8)-INDEX($BO86:$DW86,,D$8-1))+INDEX($BO86:$DW86,,D$8-1))</f>
        <v>21795</v>
      </c>
      <c r="E86" s="173">
        <f ca="1">CHOOSE(E$6,SUMIFS(INDIRECT("EB[" &amp; E$12 &amp; "]"),EB[indic_nrg],$A85,EB[Nositel],$B86,EB[Výběr],1,EB[unit],"TJ"),INDEX($BO86:$DW86,,E$4),E$9/(INDEX(Roky_výhled,,E$8)-Last_Bil)*(INDEX($BO86:$DW86,,E$8)-INDEX($D86:$BL86,,$E$1))+INDEX($D86:$BL86,,$E$1),E$9/(INDEX(Roky_výhled,,E$8)-INDEX(Roky_výhled,,E$8-1))*(INDEX($BO86:$DW86,,E$8)-INDEX($BO86:$DW86,,E$8-1))+INDEX($BO86:$DW86,,E$8-1))</f>
        <v>26200</v>
      </c>
      <c r="F86" s="173">
        <f ca="1">CHOOSE(F$6,SUMIFS(INDIRECT("EB[" &amp; F$12 &amp; "]"),EB[indic_nrg],$A85,EB[Nositel],$B86,EB[Výběr],1,EB[unit],"TJ"),INDEX($BO86:$DW86,,F$4),F$9/(INDEX(Roky_výhled,,F$8)-Last_Bil)*(INDEX($BO86:$DW86,,F$8)-INDEX($D86:$BL86,,$E$1))+INDEX($D86:$BL86,,$E$1),F$9/(INDEX(Roky_výhled,,F$8)-INDEX(Roky_výhled,,F$8-1))*(INDEX($BO86:$DW86,,F$8)-INDEX($BO86:$DW86,,F$8-1))+INDEX($BO86:$DW86,,F$8-1))</f>
        <v>24512</v>
      </c>
      <c r="G86" s="173">
        <f ca="1">CHOOSE(G$6,SUMIFS(INDIRECT("EB[" &amp; G$12 &amp; "]"),EB[indic_nrg],$A85,EB[Nositel],$B86,EB[Výběr],1,EB[unit],"TJ"),INDEX($BO86:$DW86,,G$4),G$9/(INDEX(Roky_výhled,,G$8)-Last_Bil)*(INDEX($BO86:$DW86,,G$8)-INDEX($D86:$BL86,,$E$1))+INDEX($D86:$BL86,,$E$1),G$9/(INDEX(Roky_výhled,,G$8)-INDEX(Roky_výhled,,G$8-1))*(INDEX($BO86:$DW86,,G$8)-INDEX($BO86:$DW86,,G$8-1))+INDEX($BO86:$DW86,,G$8-1))</f>
        <v>25501</v>
      </c>
      <c r="H86" s="173">
        <f ca="1">CHOOSE(H$6,SUMIFS(INDIRECT("EB[" &amp; H$12 &amp; "]"),EB[indic_nrg],$A85,EB[Nositel],$B86,EB[Výběr],1,EB[unit],"TJ"),INDEX($BO86:$DW86,,H$4),H$9/(INDEX(Roky_výhled,,H$8)-Last_Bil)*(INDEX($BO86:$DW86,,H$8)-INDEX($D86:$BL86,,$E$1))+INDEX($D86:$BL86,,$E$1),H$9/(INDEX(Roky_výhled,,H$8)-INDEX(Roky_výhled,,H$8-1))*(INDEX($BO86:$DW86,,H$8)-INDEX($BO86:$DW86,,H$8-1))+INDEX($BO86:$DW86,,H$8-1))</f>
        <v>26690</v>
      </c>
      <c r="I86" s="173">
        <f ca="1">CHOOSE(I$6,SUMIFS(INDIRECT("EB[" &amp; I$12 &amp; "]"),EB[indic_nrg],$A85,EB[Nositel],$B86,EB[Výběr],1,EB[unit],"TJ"),INDEX($BO86:$DW86,,I$4),I$9/(INDEX(Roky_výhled,,I$8)-Last_Bil)*(INDEX($BO86:$DW86,,I$8)-INDEX($D86:$BL86,,$E$1))+INDEX($D86:$BL86,,$E$1),I$9/(INDEX(Roky_výhled,,I$8)-INDEX(Roky_výhled,,I$8-1))*(INDEX($BO86:$DW86,,I$8)-INDEX($BO86:$DW86,,I$8-1))+INDEX($BO86:$DW86,,I$8-1))</f>
        <v>33764</v>
      </c>
      <c r="J86" s="173">
        <f ca="1">CHOOSE(J$6,SUMIFS(INDIRECT("EB[" &amp; J$12 &amp; "]"),EB[indic_nrg],$A85,EB[Nositel],$B86,EB[Výběr],1,EB[unit],"TJ"),INDEX($BO86:$DW86,,J$4),J$9/(INDEX(Roky_výhled,,J$8)-Last_Bil)*(INDEX($BO86:$DW86,,J$8)-INDEX($D86:$BL86,,$E$1))+INDEX($D86:$BL86,,$E$1),J$9/(INDEX(Roky_výhled,,J$8)-INDEX(Roky_výhled,,J$8-1))*(INDEX($BO86:$DW86,,J$8)-INDEX($BO86:$DW86,,J$8-1))+INDEX($BO86:$DW86,,J$8-1))</f>
        <v>18222</v>
      </c>
      <c r="K86" s="173">
        <f ca="1">CHOOSE(K$6,SUMIFS(INDIRECT("EB[" &amp; K$12 &amp; "]"),EB[indic_nrg],$A85,EB[Nositel],$B86,EB[Výběr],1,EB[unit],"TJ"),INDEX($BO86:$DW86,,K$4),K$9/(INDEX(Roky_výhled,,K$8)-Last_Bil)*(INDEX($BO86:$DW86,,K$8)-INDEX($D86:$BL86,,$E$1))+INDEX($D86:$BL86,,$E$1),K$9/(INDEX(Roky_výhled,,K$8)-INDEX(Roky_výhled,,K$8-1))*(INDEX($BO86:$DW86,,K$8)-INDEX($BO86:$DW86,,K$8-1))+INDEX($BO86:$DW86,,K$8-1))</f>
        <v>13299</v>
      </c>
      <c r="L86" s="173">
        <f ca="1">CHOOSE(L$6,SUMIFS(INDIRECT("EB[" &amp; L$12 &amp; "]"),EB[indic_nrg],$A85,EB[Nositel],$B86,EB[Výběr],1,EB[unit],"TJ"),INDEX($BO86:$DW86,,L$4),L$9/(INDEX(Roky_výhled,,L$8)-Last_Bil)*(INDEX($BO86:$DW86,,L$8)-INDEX($D86:$BL86,,$E$1))+INDEX($D86:$BL86,,$E$1),L$9/(INDEX(Roky_výhled,,L$8)-INDEX(Roky_výhled,,L$8-1))*(INDEX($BO86:$DW86,,L$8)-INDEX($BO86:$DW86,,L$8-1))+INDEX($BO86:$DW86,,L$8-1))</f>
        <v>13443</v>
      </c>
      <c r="M86" s="173">
        <f ca="1">CHOOSE(M$6,SUMIFS(INDIRECT("EB[" &amp; M$12 &amp; "]"),EB[indic_nrg],$A85,EB[Nositel],$B86,EB[Výběr],1,EB[unit],"TJ"),INDEX($BO86:$DW86,,M$4),M$9/(INDEX(Roky_výhled,,M$8)-Last_Bil)*(INDEX($BO86:$DW86,,M$8)-INDEX($D86:$BL86,,$E$1))+INDEX($D86:$BL86,,$E$1),M$9/(INDEX(Roky_výhled,,M$8)-INDEX(Roky_výhled,,M$8-1))*(INDEX($BO86:$DW86,,M$8)-INDEX($BO86:$DW86,,M$8-1))+INDEX($BO86:$DW86,,M$8-1))</f>
        <v>17117</v>
      </c>
      <c r="N86" s="173">
        <f ca="1">CHOOSE(N$6,SUMIFS(INDIRECT("EB[" &amp; N$12 &amp; "]"),EB[indic_nrg],$A85,EB[Nositel],$B86,EB[Výběr],1,EB[unit],"TJ"),INDEX($BO86:$DW86,,N$4),N$9/(INDEX(Roky_výhled,,N$8)-Last_Bil)*(INDEX($BO86:$DW86,,N$8)-INDEX($D86:$BL86,,$E$1))+INDEX($D86:$BL86,,$E$1),N$9/(INDEX(Roky_výhled,,N$8)-INDEX(Roky_výhled,,N$8-1))*(INDEX($BO86:$DW86,,N$8)-INDEX($BO86:$DW86,,N$8-1))+INDEX($BO86:$DW86,,N$8-1))</f>
        <v>17775</v>
      </c>
      <c r="O86" s="173">
        <f ca="1">CHOOSE(O$6,SUMIFS(INDIRECT("EB[" &amp; O$12 &amp; "]"),EB[indic_nrg],$A85,EB[Nositel],$B86,EB[Výběr],1,EB[unit],"TJ"),INDEX($BO86:$DW86,,O$4),O$9/(INDEX(Roky_výhled,,O$8)-Last_Bil)*(INDEX($BO86:$DW86,,O$8)-INDEX($D86:$BL86,,$E$1))+INDEX($D86:$BL86,,$E$1),O$9/(INDEX(Roky_výhled,,O$8)-INDEX(Roky_výhled,,O$8-1))*(INDEX($BO86:$DW86,,O$8)-INDEX($BO86:$DW86,,O$8-1))+INDEX($BO86:$DW86,,O$8-1))</f>
        <v>16233</v>
      </c>
      <c r="P86" s="173">
        <f ca="1">CHOOSE(P$6,SUMIFS(INDIRECT("EB[" &amp; P$12 &amp; "]"),EB[indic_nrg],$A85,EB[Nositel],$B86,EB[Výběr],1,EB[unit],"TJ"),INDEX($BO86:$DW86,,P$4),P$9/(INDEX(Roky_výhled,,P$8)-Last_Bil)*(INDEX($BO86:$DW86,,P$8)-INDEX($D86:$BL86,,$E$1))+INDEX($D86:$BL86,,$E$1),P$9/(INDEX(Roky_výhled,,P$8)-INDEX(Roky_výhled,,P$8-1))*(INDEX($BO86:$DW86,,P$8)-INDEX($BO86:$DW86,,P$8-1))+INDEX($BO86:$DW86,,P$8-1))</f>
        <v>14508</v>
      </c>
      <c r="Q86" s="173">
        <f ca="1">CHOOSE(Q$6,SUMIFS(INDIRECT("EB[" &amp; Q$12 &amp; "]"),EB[indic_nrg],$A85,EB[Nositel],$B86,EB[Výběr],1,EB[unit],"TJ"),INDEX($BO86:$DW86,,Q$4),Q$9/(INDEX(Roky_výhled,,Q$8)-Last_Bil)*(INDEX($BO86:$DW86,,Q$8)-INDEX($D86:$BL86,,$E$1))+INDEX($D86:$BL86,,$E$1),Q$9/(INDEX(Roky_výhled,,Q$8)-INDEX(Roky_výhled,,Q$8-1))*(INDEX($BO86:$DW86,,Q$8)-INDEX($BO86:$DW86,,Q$8-1))+INDEX($BO86:$DW86,,Q$8-1))</f>
        <v>13792</v>
      </c>
      <c r="R86" s="173">
        <f ca="1">CHOOSE(R$6,SUMIFS(INDIRECT("EB[" &amp; R$12 &amp; "]"),EB[indic_nrg],$A85,EB[Nositel],$B86,EB[Výběr],1,EB[unit],"TJ"),INDEX($BO86:$DW86,,R$4),R$9/(INDEX(Roky_výhled,,R$8)-Last_Bil)*(INDEX($BO86:$DW86,,R$8)-INDEX($D86:$BL86,,$E$1))+INDEX($D86:$BL86,,$E$1),R$9/(INDEX(Roky_výhled,,R$8)-INDEX(Roky_výhled,,R$8-1))*(INDEX($BO86:$DW86,,R$8)-INDEX($BO86:$DW86,,R$8-1))+INDEX($BO86:$DW86,,R$8-1))</f>
        <v>14320</v>
      </c>
      <c r="S86" s="173">
        <f ca="1">CHOOSE(S$6,SUMIFS(INDIRECT("EB[" &amp; S$12 &amp; "]"),EB[indic_nrg],$A85,EB[Nositel],$B86,EB[Výběr],1,EB[unit],"TJ"),INDEX($BO86:$DW86,,S$4),S$9/(INDEX(Roky_výhled,,S$8)-Last_Bil)*(INDEX($BO86:$DW86,,S$8)-INDEX($D86:$BL86,,$E$1))+INDEX($D86:$BL86,,$E$1),S$9/(INDEX(Roky_výhled,,S$8)-INDEX(Roky_výhled,,S$8-1))*(INDEX($BO86:$DW86,,S$8)-INDEX($BO86:$DW86,,S$8-1))+INDEX($BO86:$DW86,,S$8-1))</f>
        <v>14262</v>
      </c>
      <c r="T86" s="173">
        <f ca="1">CHOOSE(T$6,SUMIFS(INDIRECT("EB[" &amp; T$12 &amp; "]"),EB[indic_nrg],$A85,EB[Nositel],$B86,EB[Výběr],1,EB[unit],"TJ"),INDEX($BO86:$DW86,,T$4),T$9/(INDEX(Roky_výhled,,T$8)-Last_Bil)*(INDEX($BO86:$DW86,,T$8)-INDEX($D86:$BL86,,$E$1))+INDEX($D86:$BL86,,$E$1),T$9/(INDEX(Roky_výhled,,T$8)-INDEX(Roky_výhled,,T$8-1))*(INDEX($BO86:$DW86,,T$8)-INDEX($BO86:$DW86,,T$8-1))+INDEX($BO86:$DW86,,T$8-1))</f>
        <v>14070</v>
      </c>
      <c r="U86" s="173">
        <f ca="1">CHOOSE(U$6,SUMIFS(INDIRECT("EB[" &amp; U$12 &amp; "]"),EB[indic_nrg],$A85,EB[Nositel],$B86,EB[Výběr],1,EB[unit],"TJ"),INDEX($BO86:$DW86,,U$4),U$9/(INDEX(Roky_výhled,,U$8)-Last_Bil)*(INDEX($BO86:$DW86,,U$8)-INDEX($D86:$BL86,,$E$1))+INDEX($D86:$BL86,,$E$1),U$9/(INDEX(Roky_výhled,,U$8)-INDEX(Roky_výhled,,U$8-1))*(INDEX($BO86:$DW86,,U$8)-INDEX($BO86:$DW86,,U$8-1))+INDEX($BO86:$DW86,,U$8-1))</f>
        <v>13592</v>
      </c>
      <c r="V86" s="173">
        <f ca="1">CHOOSE(V$6,SUMIFS(INDIRECT("EB[" &amp; V$12 &amp; "]"),EB[indic_nrg],$A85,EB[Nositel],$B86,EB[Výběr],1,EB[unit],"TJ"),INDEX($BO86:$DW86,,V$4),V$9/(INDEX(Roky_výhled,,V$8)-Last_Bil)*(INDEX($BO86:$DW86,,V$8)-INDEX($D86:$BL86,,$E$1))+INDEX($D86:$BL86,,$E$1),V$9/(INDEX(Roky_výhled,,V$8)-INDEX(Roky_výhled,,V$8-1))*(INDEX($BO86:$DW86,,V$8)-INDEX($BO86:$DW86,,V$8-1))+INDEX($BO86:$DW86,,V$8-1))</f>
        <v>14184</v>
      </c>
      <c r="W86" s="173">
        <f ca="1">CHOOSE(W$6,SUMIFS(INDIRECT("EB[" &amp; W$12 &amp; "]"),EB[indic_nrg],$A85,EB[Nositel],$B86,EB[Výběr],1,EB[unit],"TJ"),INDEX($BO86:$DW86,,W$4),W$9/(INDEX(Roky_výhled,,W$8)-Last_Bil)*(INDEX($BO86:$DW86,,W$8)-INDEX($D86:$BL86,,$E$1))+INDEX($D86:$BL86,,$E$1),W$9/(INDEX(Roky_výhled,,W$8)-INDEX(Roky_výhled,,W$8-1))*(INDEX($BO86:$DW86,,W$8)-INDEX($BO86:$DW86,,W$8-1))+INDEX($BO86:$DW86,,W$8-1))</f>
        <v>14003</v>
      </c>
      <c r="X86" s="173">
        <f ca="1">CHOOSE(X$6,SUMIFS(INDIRECT("EB[" &amp; X$12 &amp; "]"),EB[indic_nrg],$A85,EB[Nositel],$B86,EB[Výběr],1,EB[unit],"TJ"),INDEX($BO86:$DW86,,X$4),X$9/(INDEX(Roky_výhled,,X$8)-Last_Bil)*(INDEX($BO86:$DW86,,X$8)-INDEX($D86:$BL86,,$E$1))+INDEX($D86:$BL86,,$E$1),X$9/(INDEX(Roky_výhled,,X$8)-INDEX(Roky_výhled,,X$8-1))*(INDEX($BO86:$DW86,,X$8)-INDEX($BO86:$DW86,,X$8-1))+INDEX($BO86:$DW86,,X$8-1))</f>
        <v>14020</v>
      </c>
      <c r="Y86" s="173">
        <f ca="1">CHOOSE(Y$6,SUMIFS(INDIRECT("EB[" &amp; Y$12 &amp; "]"),EB[indic_nrg],$A85,EB[Nositel],$B86,EB[Výběr],1,EB[unit],"TJ"),INDEX($BO86:$DW86,,Y$4),Y$9/(INDEX(Roky_výhled,,Y$8)-Last_Bil)*(INDEX($BO86:$DW86,,Y$8)-INDEX($D86:$BL86,,$E$1))+INDEX($D86:$BL86,,$E$1),Y$9/(INDEX(Roky_výhled,,Y$8)-INDEX(Roky_výhled,,Y$8-1))*(INDEX($BO86:$DW86,,Y$8)-INDEX($BO86:$DW86,,Y$8-1))+INDEX($BO86:$DW86,,Y$8-1))</f>
        <v>14135</v>
      </c>
      <c r="Z86" s="173">
        <f ca="1">CHOOSE(Z$6,SUMIFS(INDIRECT("EB[" &amp; Z$12 &amp; "]"),EB[indic_nrg],$A85,EB[Nositel],$B86,EB[Výběr],1,EB[unit],"TJ"),INDEX($BO86:$DW86,,Z$4),Z$9/(INDEX(Roky_výhled,,Z$8)-Last_Bil)*(INDEX($BO86:$DW86,,Z$8)-INDEX($D86:$BL86,,$E$1))+INDEX($D86:$BL86,,$E$1),Z$9/(INDEX(Roky_výhled,,Z$8)-INDEX(Roky_výhled,,Z$8-1))*(INDEX($BO86:$DW86,,Z$8)-INDEX($BO86:$DW86,,Z$8-1))+INDEX($BO86:$DW86,,Z$8-1))</f>
        <v>14172</v>
      </c>
      <c r="AA86" s="173">
        <f ca="1">CHOOSE(AA$6,SUMIFS(INDIRECT("EB[" &amp; AA$12 &amp; "]"),EB[indic_nrg],$A85,EB[Nositel],$B86,EB[Výběr],1,EB[unit],"TJ"),INDEX($BO86:$DW86,,AA$4),AA$9/(INDEX(Roky_výhled,,AA$8)-Last_Bil)*(INDEX($BO86:$DW86,,AA$8)-INDEX($D86:$BL86,,$E$1))+INDEX($D86:$BL86,,$E$1),AA$9/(INDEX(Roky_výhled,,AA$8)-INDEX(Roky_výhled,,AA$8-1))*(INDEX($BO86:$DW86,,AA$8)-INDEX($BO86:$DW86,,AA$8-1))+INDEX($BO86:$DW86,,AA$8-1))</f>
        <v>14258</v>
      </c>
      <c r="AB86" s="173">
        <f ca="1">CHOOSE(AB$6,SUMIFS(INDIRECT("EB[" &amp; AB$12 &amp; "]"),EB[indic_nrg],$A85,EB[Nositel],$B86,EB[Výběr],1,EB[unit],"TJ"),INDEX($BO86:$DW86,,AB$4),AB$9/(INDEX(Roky_výhled,,AB$8)-Last_Bil)*(INDEX($BO86:$DW86,,AB$8)-INDEX($D86:$BL86,,$E$1))+INDEX($D86:$BL86,,$E$1),AB$9/(INDEX(Roky_výhled,,AB$8)-INDEX(Roky_výhled,,AB$8-1))*(INDEX($BO86:$DW86,,AB$8)-INDEX($BO86:$DW86,,AB$8-1))+INDEX($BO86:$DW86,,AB$8-1))</f>
        <v>14255</v>
      </c>
      <c r="AC86" s="173">
        <f ca="1">CHOOSE(AC$6,SUMIFS(INDIRECT("EB[" &amp; AC$12 &amp; "]"),EB[indic_nrg],$A85,EB[Nositel],$B86,EB[Výběr],1,EB[unit],"TJ"),INDEX($BO86:$DW86,,AC$4),AC$9/(INDEX(Roky_výhled,,AC$8)-Last_Bil)*(INDEX($BO86:$DW86,,AC$8)-INDEX($D86:$BL86,,$E$1))+INDEX($D86:$BL86,,$E$1),AC$9/(INDEX(Roky_výhled,,AC$8)-INDEX(Roky_výhled,,AC$8-1))*(INDEX($BO86:$DW86,,AC$8)-INDEX($BO86:$DW86,,AC$8-1))+INDEX($BO86:$DW86,,AC$8-1))</f>
        <v>14080</v>
      </c>
      <c r="AD86" s="173">
        <f ca="1">CHOOSE(AD$6,SUMIFS(INDIRECT("EB[" &amp; AD$12 &amp; "]"),EB[indic_nrg],$A85,EB[Nositel],$B86,EB[Výběr],1,EB[unit],"TJ"),INDEX($BO86:$DW86,,AD$4),AD$9/(INDEX(Roky_výhled,,AD$8)-Last_Bil)*(INDEX($BO86:$DW86,,AD$8)-INDEX($D86:$BL86,,$E$1))+INDEX($D86:$BL86,,$E$1),AD$9/(INDEX(Roky_výhled,,AD$8)-INDEX(Roky_výhled,,AD$8-1))*(INDEX($BO86:$DW86,,AD$8)-INDEX($BO86:$DW86,,AD$8-1))+INDEX($BO86:$DW86,,AD$8-1))</f>
        <v>14068</v>
      </c>
      <c r="AE86" s="173">
        <f ca="1">CHOOSE(AE$6,SUMIFS(INDIRECT("EB[" &amp; AE$12 &amp; "]"),EB[indic_nrg],$A85,EB[Nositel],$B86,EB[Výběr],1,EB[unit],"TJ"),INDEX($BO86:$DW86,,AE$4),AE$9/(INDEX(Roky_výhled,,AE$8)-Last_Bil)*(INDEX($BO86:$DW86,,AE$8)-INDEX($D86:$BL86,,$E$1))+INDEX($D86:$BL86,,$E$1),AE$9/(INDEX(Roky_výhled,,AE$8)-INDEX(Roky_výhled,,AE$8-1))*(INDEX($BO86:$DW86,,AE$8)-INDEX($BO86:$DW86,,AE$8-1))+INDEX($BO86:$DW86,,AE$8-1))</f>
        <v>14056</v>
      </c>
      <c r="AF86" s="173">
        <f ca="1">CHOOSE(AF$6,SUMIFS(INDIRECT("EB[" &amp; AF$12 &amp; "]"),EB[indic_nrg],$A85,EB[Nositel],$B86,EB[Výběr],1,EB[unit],"TJ"),INDEX($BO86:$DW86,,AF$4),AF$9/(INDEX(Roky_výhled,,AF$8)-Last_Bil)*(INDEX($BO86:$DW86,,AF$8)-INDEX($D86:$BL86,,$E$1))+INDEX($D86:$BL86,,$E$1),AF$9/(INDEX(Roky_výhled,,AF$8)-INDEX(Roky_výhled,,AF$8-1))*(INDEX($BO86:$DW86,,AF$8)-INDEX($BO86:$DW86,,AF$8-1))+INDEX($BO86:$DW86,,AF$8-1))</f>
        <v>14044</v>
      </c>
      <c r="AG86" s="173">
        <f ca="1">CHOOSE(AG$6,SUMIFS(INDIRECT("EB[" &amp; AG$12 &amp; "]"),EB[indic_nrg],$A85,EB[Nositel],$B86,EB[Výběr],1,EB[unit],"TJ"),INDEX($BO86:$DW86,,AG$4),AG$9/(INDEX(Roky_výhled,,AG$8)-Last_Bil)*(INDEX($BO86:$DW86,,AG$8)-INDEX($D86:$BL86,,$E$1))+INDEX($D86:$BL86,,$E$1),AG$9/(INDEX(Roky_výhled,,AG$8)-INDEX(Roky_výhled,,AG$8-1))*(INDEX($BO86:$DW86,,AG$8)-INDEX($BO86:$DW86,,AG$8-1))+INDEX($BO86:$DW86,,AG$8-1))</f>
        <v>14032</v>
      </c>
      <c r="AH86" s="173">
        <f ca="1">CHOOSE(AH$6,SUMIFS(INDIRECT("EB[" &amp; AH$12 &amp; "]"),EB[indic_nrg],$A85,EB[Nositel],$B86,EB[Výběr],1,EB[unit],"TJ"),INDEX($BO86:$DW86,,AH$4),AH$9/(INDEX(Roky_výhled,,AH$8)-Last_Bil)*(INDEX($BO86:$DW86,,AH$8)-INDEX($D86:$BL86,,$E$1))+INDEX($D86:$BL86,,$E$1),AH$9/(INDEX(Roky_výhled,,AH$8)-INDEX(Roky_výhled,,AH$8-1))*(INDEX($BO86:$DW86,,AH$8)-INDEX($BO86:$DW86,,AH$8-1))+INDEX($BO86:$DW86,,AH$8-1))</f>
        <v>14020</v>
      </c>
      <c r="AI86" s="173">
        <f ca="1">CHOOSE(AI$6,SUMIFS(INDIRECT("EB[" &amp; AI$12 &amp; "]"),EB[indic_nrg],$A85,EB[Nositel],$B86,EB[Výběr],1,EB[unit],"TJ"),INDEX($BO86:$DW86,,AI$4),AI$9/(INDEX(Roky_výhled,,AI$8)-Last_Bil)*(INDEX($BO86:$DW86,,AI$8)-INDEX($D86:$BL86,,$E$1))+INDEX($D86:$BL86,,$E$1),AI$9/(INDEX(Roky_výhled,,AI$8)-INDEX(Roky_výhled,,AI$8-1))*(INDEX($BO86:$DW86,,AI$8)-INDEX($BO86:$DW86,,AI$8-1))+INDEX($BO86:$DW86,,AI$8-1))</f>
        <v>14120</v>
      </c>
      <c r="AJ86" s="173">
        <f ca="1">CHOOSE(AJ$6,SUMIFS(INDIRECT("EB[" &amp; AJ$12 &amp; "]"),EB[indic_nrg],$A85,EB[Nositel],$B86,EB[Výběr],1,EB[unit],"TJ"),INDEX($BO86:$DW86,,AJ$4),AJ$9/(INDEX(Roky_výhled,,AJ$8)-Last_Bil)*(INDEX($BO86:$DW86,,AJ$8)-INDEX($D86:$BL86,,$E$1))+INDEX($D86:$BL86,,$E$1),AJ$9/(INDEX(Roky_výhled,,AJ$8)-INDEX(Roky_výhled,,AJ$8-1))*(INDEX($BO86:$DW86,,AJ$8)-INDEX($BO86:$DW86,,AJ$8-1))+INDEX($BO86:$DW86,,AJ$8-1))</f>
        <v>14220</v>
      </c>
      <c r="AK86" s="173">
        <f ca="1">CHOOSE(AK$6,SUMIFS(INDIRECT("EB[" &amp; AK$12 &amp; "]"),EB[indic_nrg],$A85,EB[Nositel],$B86,EB[Výběr],1,EB[unit],"TJ"),INDEX($BO86:$DW86,,AK$4),AK$9/(INDEX(Roky_výhled,,AK$8)-Last_Bil)*(INDEX($BO86:$DW86,,AK$8)-INDEX($D86:$BL86,,$E$1))+INDEX($D86:$BL86,,$E$1),AK$9/(INDEX(Roky_výhled,,AK$8)-INDEX(Roky_výhled,,AK$8-1))*(INDEX($BO86:$DW86,,AK$8)-INDEX($BO86:$DW86,,AK$8-1))+INDEX($BO86:$DW86,,AK$8-1))</f>
        <v>14320</v>
      </c>
      <c r="AL86" s="173">
        <f ca="1">CHOOSE(AL$6,SUMIFS(INDIRECT("EB[" &amp; AL$12 &amp; "]"),EB[indic_nrg],$A85,EB[Nositel],$B86,EB[Výběr],1,EB[unit],"TJ"),INDEX($BO86:$DW86,,AL$4),AL$9/(INDEX(Roky_výhled,,AL$8)-Last_Bil)*(INDEX($BO86:$DW86,,AL$8)-INDEX($D86:$BL86,,$E$1))+INDEX($D86:$BL86,,$E$1),AL$9/(INDEX(Roky_výhled,,AL$8)-INDEX(Roky_výhled,,AL$8-1))*(INDEX($BO86:$DW86,,AL$8)-INDEX($BO86:$DW86,,AL$8-1))+INDEX($BO86:$DW86,,AL$8-1))</f>
        <v>14420</v>
      </c>
      <c r="AM86" s="173">
        <f ca="1">CHOOSE(AM$6,SUMIFS(INDIRECT("EB[" &amp; AM$12 &amp; "]"),EB[indic_nrg],$A85,EB[Nositel],$B86,EB[Výběr],1,EB[unit],"TJ"),INDEX($BO86:$DW86,,AM$4),AM$9/(INDEX(Roky_výhled,,AM$8)-Last_Bil)*(INDEX($BO86:$DW86,,AM$8)-INDEX($D86:$BL86,,$E$1))+INDEX($D86:$BL86,,$E$1),AM$9/(INDEX(Roky_výhled,,AM$8)-INDEX(Roky_výhled,,AM$8-1))*(INDEX($BO86:$DW86,,AM$8)-INDEX($BO86:$DW86,,AM$8-1))+INDEX($BO86:$DW86,,AM$8-1))</f>
        <v>14520</v>
      </c>
      <c r="AN86" s="173">
        <f ca="1">CHOOSE(AN$6,SUMIFS(INDIRECT("EB[" &amp; AN$12 &amp; "]"),EB[indic_nrg],$A85,EB[Nositel],$B86,EB[Výběr],1,EB[unit],"TJ"),INDEX($BO86:$DW86,,AN$4),AN$9/(INDEX(Roky_výhled,,AN$8)-Last_Bil)*(INDEX($BO86:$DW86,,AN$8)-INDEX($D86:$BL86,,$E$1))+INDEX($D86:$BL86,,$E$1),AN$9/(INDEX(Roky_výhled,,AN$8)-INDEX(Roky_výhled,,AN$8-1))*(INDEX($BO86:$DW86,,AN$8)-INDEX($BO86:$DW86,,AN$8-1))+INDEX($BO86:$DW86,,AN$8-1))</f>
        <v>14590</v>
      </c>
      <c r="AO86" s="173">
        <f ca="1">CHOOSE(AO$6,SUMIFS(INDIRECT("EB[" &amp; AO$12 &amp; "]"),EB[indic_nrg],$A85,EB[Nositel],$B86,EB[Výběr],1,EB[unit],"TJ"),INDEX($BO86:$DW86,,AO$4),AO$9/(INDEX(Roky_výhled,,AO$8)-Last_Bil)*(INDEX($BO86:$DW86,,AO$8)-INDEX($D86:$BL86,,$E$1))+INDEX($D86:$BL86,,$E$1),AO$9/(INDEX(Roky_výhled,,AO$8)-INDEX(Roky_výhled,,AO$8-1))*(INDEX($BO86:$DW86,,AO$8)-INDEX($BO86:$DW86,,AO$8-1))+INDEX($BO86:$DW86,,AO$8-1))</f>
        <v>14660</v>
      </c>
      <c r="AP86" s="173">
        <f ca="1">CHOOSE(AP$6,SUMIFS(INDIRECT("EB[" &amp; AP$12 &amp; "]"),EB[indic_nrg],$A85,EB[Nositel],$B86,EB[Výběr],1,EB[unit],"TJ"),INDEX($BO86:$DW86,,AP$4),AP$9/(INDEX(Roky_výhled,,AP$8)-Last_Bil)*(INDEX($BO86:$DW86,,AP$8)-INDEX($D86:$BL86,,$E$1))+INDEX($D86:$BL86,,$E$1),AP$9/(INDEX(Roky_výhled,,AP$8)-INDEX(Roky_výhled,,AP$8-1))*(INDEX($BO86:$DW86,,AP$8)-INDEX($BO86:$DW86,,AP$8-1))+INDEX($BO86:$DW86,,AP$8-1))</f>
        <v>14730</v>
      </c>
      <c r="AQ86" s="173">
        <f ca="1">CHOOSE(AQ$6,SUMIFS(INDIRECT("EB[" &amp; AQ$12 &amp; "]"),EB[indic_nrg],$A85,EB[Nositel],$B86,EB[Výběr],1,EB[unit],"TJ"),INDEX($BO86:$DW86,,AQ$4),AQ$9/(INDEX(Roky_výhled,,AQ$8)-Last_Bil)*(INDEX($BO86:$DW86,,AQ$8)-INDEX($D86:$BL86,,$E$1))+INDEX($D86:$BL86,,$E$1),AQ$9/(INDEX(Roky_výhled,,AQ$8)-INDEX(Roky_výhled,,AQ$8-1))*(INDEX($BO86:$DW86,,AQ$8)-INDEX($BO86:$DW86,,AQ$8-1))+INDEX($BO86:$DW86,,AQ$8-1))</f>
        <v>14800</v>
      </c>
      <c r="AR86" s="173">
        <f ca="1">CHOOSE(AR$6,SUMIFS(INDIRECT("EB[" &amp; AR$12 &amp; "]"),EB[indic_nrg],$A85,EB[Nositel],$B86,EB[Výběr],1,EB[unit],"TJ"),INDEX($BO86:$DW86,,AR$4),AR$9/(INDEX(Roky_výhled,,AR$8)-Last_Bil)*(INDEX($BO86:$DW86,,AR$8)-INDEX($D86:$BL86,,$E$1))+INDEX($D86:$BL86,,$E$1),AR$9/(INDEX(Roky_výhled,,AR$8)-INDEX(Roky_výhled,,AR$8-1))*(INDEX($BO86:$DW86,,AR$8)-INDEX($BO86:$DW86,,AR$8-1))+INDEX($BO86:$DW86,,AR$8-1))</f>
        <v>14870</v>
      </c>
      <c r="AS86" s="173">
        <f ca="1">CHOOSE(AS$6,SUMIFS(INDIRECT("EB[" &amp; AS$12 &amp; "]"),EB[indic_nrg],$A85,EB[Nositel],$B86,EB[Výběr],1,EB[unit],"TJ"),INDEX($BO86:$DW86,,AS$4),AS$9/(INDEX(Roky_výhled,,AS$8)-Last_Bil)*(INDEX($BO86:$DW86,,AS$8)-INDEX($D86:$BL86,,$E$1))+INDEX($D86:$BL86,,$E$1),AS$9/(INDEX(Roky_výhled,,AS$8)-INDEX(Roky_výhled,,AS$8-1))*(INDEX($BO86:$DW86,,AS$8)-INDEX($BO86:$DW86,,AS$8-1))+INDEX($BO86:$DW86,,AS$8-1))</f>
        <v>14928</v>
      </c>
      <c r="AT86" s="173">
        <f ca="1">CHOOSE(AT$6,SUMIFS(INDIRECT("EB[" &amp; AT$12 &amp; "]"),EB[indic_nrg],$A85,EB[Nositel],$B86,EB[Výběr],1,EB[unit],"TJ"),INDEX($BO86:$DW86,,AT$4),AT$9/(INDEX(Roky_výhled,,AT$8)-Last_Bil)*(INDEX($BO86:$DW86,,AT$8)-INDEX($D86:$BL86,,$E$1))+INDEX($D86:$BL86,,$E$1),AT$9/(INDEX(Roky_výhled,,AT$8)-INDEX(Roky_výhled,,AT$8-1))*(INDEX($BO86:$DW86,,AT$8)-INDEX($BO86:$DW86,,AT$8-1))+INDEX($BO86:$DW86,,AT$8-1))</f>
        <v>14986</v>
      </c>
      <c r="AU86" s="173">
        <f ca="1">CHOOSE(AU$6,SUMIFS(INDIRECT("EB[" &amp; AU$12 &amp; "]"),EB[indic_nrg],$A85,EB[Nositel],$B86,EB[Výběr],1,EB[unit],"TJ"),INDEX($BO86:$DW86,,AU$4),AU$9/(INDEX(Roky_výhled,,AU$8)-Last_Bil)*(INDEX($BO86:$DW86,,AU$8)-INDEX($D86:$BL86,,$E$1))+INDEX($D86:$BL86,,$E$1),AU$9/(INDEX(Roky_výhled,,AU$8)-INDEX(Roky_výhled,,AU$8-1))*(INDEX($BO86:$DW86,,AU$8)-INDEX($BO86:$DW86,,AU$8-1))+INDEX($BO86:$DW86,,AU$8-1))</f>
        <v>15044</v>
      </c>
      <c r="AV86" s="173">
        <f ca="1">CHOOSE(AV$6,SUMIFS(INDIRECT("EB[" &amp; AV$12 &amp; "]"),EB[indic_nrg],$A85,EB[Nositel],$B86,EB[Výběr],1,EB[unit],"TJ"),INDEX($BO86:$DW86,,AV$4),AV$9/(INDEX(Roky_výhled,,AV$8)-Last_Bil)*(INDEX($BO86:$DW86,,AV$8)-INDEX($D86:$BL86,,$E$1))+INDEX($D86:$BL86,,$E$1),AV$9/(INDEX(Roky_výhled,,AV$8)-INDEX(Roky_výhled,,AV$8-1))*(INDEX($BO86:$DW86,,AV$8)-INDEX($BO86:$DW86,,AV$8-1))+INDEX($BO86:$DW86,,AV$8-1))</f>
        <v>15102</v>
      </c>
      <c r="AW86" s="173">
        <f ca="1">CHOOSE(AW$6,SUMIFS(INDIRECT("EB[" &amp; AW$12 &amp; "]"),EB[indic_nrg],$A85,EB[Nositel],$B86,EB[Výběr],1,EB[unit],"TJ"),INDEX($BO86:$DW86,,AW$4),AW$9/(INDEX(Roky_výhled,,AW$8)-Last_Bil)*(INDEX($BO86:$DW86,,AW$8)-INDEX($D86:$BL86,,$E$1))+INDEX($D86:$BL86,,$E$1),AW$9/(INDEX(Roky_výhled,,AW$8)-INDEX(Roky_výhled,,AW$8-1))*(INDEX($BO86:$DW86,,AW$8)-INDEX($BO86:$DW86,,AW$8-1))+INDEX($BO86:$DW86,,AW$8-1))</f>
        <v>15160</v>
      </c>
      <c r="AX86" s="173">
        <f ca="1">CHOOSE(AX$6,SUMIFS(INDIRECT("EB[" &amp; AX$12 &amp; "]"),EB[indic_nrg],$A85,EB[Nositel],$B86,EB[Výběr],1,EB[unit],"TJ"),INDEX($BO86:$DW86,,AX$4),AX$9/(INDEX(Roky_výhled,,AX$8)-Last_Bil)*(INDEX($BO86:$DW86,,AX$8)-INDEX($D86:$BL86,,$E$1))+INDEX($D86:$BL86,,$E$1),AX$9/(INDEX(Roky_výhled,,AX$8)-INDEX(Roky_výhled,,AX$8-1))*(INDEX($BO86:$DW86,,AX$8)-INDEX($BO86:$DW86,,AX$8-1))+INDEX($BO86:$DW86,,AX$8-1))</f>
        <v>15214</v>
      </c>
      <c r="AY86" s="173">
        <f ca="1">CHOOSE(AY$6,SUMIFS(INDIRECT("EB[" &amp; AY$12 &amp; "]"),EB[indic_nrg],$A85,EB[Nositel],$B86,EB[Výběr],1,EB[unit],"TJ"),INDEX($BO86:$DW86,,AY$4),AY$9/(INDEX(Roky_výhled,,AY$8)-Last_Bil)*(INDEX($BO86:$DW86,,AY$8)-INDEX($D86:$BL86,,$E$1))+INDEX($D86:$BL86,,$E$1),AY$9/(INDEX(Roky_výhled,,AY$8)-INDEX(Roky_výhled,,AY$8-1))*(INDEX($BO86:$DW86,,AY$8)-INDEX($BO86:$DW86,,AY$8-1))+INDEX($BO86:$DW86,,AY$8-1))</f>
        <v>15268</v>
      </c>
      <c r="AZ86" s="173">
        <f ca="1">CHOOSE(AZ$6,SUMIFS(INDIRECT("EB[" &amp; AZ$12 &amp; "]"),EB[indic_nrg],$A85,EB[Nositel],$B86,EB[Výběr],1,EB[unit],"TJ"),INDEX($BO86:$DW86,,AZ$4),AZ$9/(INDEX(Roky_výhled,,AZ$8)-Last_Bil)*(INDEX($BO86:$DW86,,AZ$8)-INDEX($D86:$BL86,,$E$1))+INDEX($D86:$BL86,,$E$1),AZ$9/(INDEX(Roky_výhled,,AZ$8)-INDEX(Roky_výhled,,AZ$8-1))*(INDEX($BO86:$DW86,,AZ$8)-INDEX($BO86:$DW86,,AZ$8-1))+INDEX($BO86:$DW86,,AZ$8-1))</f>
        <v>15322</v>
      </c>
      <c r="BA86" s="173">
        <f ca="1">CHOOSE(BA$6,SUMIFS(INDIRECT("EB[" &amp; BA$12 &amp; "]"),EB[indic_nrg],$A85,EB[Nositel],$B86,EB[Výběr],1,EB[unit],"TJ"),INDEX($BO86:$DW86,,BA$4),BA$9/(INDEX(Roky_výhled,,BA$8)-Last_Bil)*(INDEX($BO86:$DW86,,BA$8)-INDEX($D86:$BL86,,$E$1))+INDEX($D86:$BL86,,$E$1),BA$9/(INDEX(Roky_výhled,,BA$8)-INDEX(Roky_výhled,,BA$8-1))*(INDEX($BO86:$DW86,,BA$8)-INDEX($BO86:$DW86,,BA$8-1))+INDEX($BO86:$DW86,,BA$8-1))</f>
        <v>15376</v>
      </c>
      <c r="BB86" s="173">
        <f ca="1">CHOOSE(BB$6,SUMIFS(INDIRECT("EB[" &amp; BB$12 &amp; "]"),EB[indic_nrg],$A85,EB[Nositel],$B86,EB[Výběr],1,EB[unit],"TJ"),INDEX($BO86:$DW86,,BB$4),BB$9/(INDEX(Roky_výhled,,BB$8)-Last_Bil)*(INDEX($BO86:$DW86,,BB$8)-INDEX($D86:$BL86,,$E$1))+INDEX($D86:$BL86,,$E$1),BB$9/(INDEX(Roky_výhled,,BB$8)-INDEX(Roky_výhled,,BB$8-1))*(INDEX($BO86:$DW86,,BB$8)-INDEX($BO86:$DW86,,BB$8-1))+INDEX($BO86:$DW86,,BB$8-1))</f>
        <v>15430</v>
      </c>
      <c r="BC86" s="173">
        <f ca="1">CHOOSE(BC$6,SUMIFS(INDIRECT("EB[" &amp; BC$12 &amp; "]"),EB[indic_nrg],$A85,EB[Nositel],$B86,EB[Výběr],1,EB[unit],"TJ"),INDEX($BO86:$DW86,,BC$4),BC$9/(INDEX(Roky_výhled,,BC$8)-Last_Bil)*(INDEX($BO86:$DW86,,BC$8)-INDEX($D86:$BL86,,$E$1))+INDEX($D86:$BL86,,$E$1),BC$9/(INDEX(Roky_výhled,,BC$8)-INDEX(Roky_výhled,,BC$8-1))*(INDEX($BO86:$DW86,,BC$8)-INDEX($BO86:$DW86,,BC$8-1))+INDEX($BO86:$DW86,,BC$8-1))</f>
        <v>15484</v>
      </c>
      <c r="BD86" s="173">
        <f ca="1">CHOOSE(BD$6,SUMIFS(INDIRECT("EB[" &amp; BD$12 &amp; "]"),EB[indic_nrg],$A85,EB[Nositel],$B86,EB[Výběr],1,EB[unit],"TJ"),INDEX($BO86:$DW86,,BD$4),BD$9/(INDEX(Roky_výhled,,BD$8)-Last_Bil)*(INDEX($BO86:$DW86,,BD$8)-INDEX($D86:$BL86,,$E$1))+INDEX($D86:$BL86,,$E$1),BD$9/(INDEX(Roky_výhled,,BD$8)-INDEX(Roky_výhled,,BD$8-1))*(INDEX($BO86:$DW86,,BD$8)-INDEX($BO86:$DW86,,BD$8-1))+INDEX($BO86:$DW86,,BD$8-1))</f>
        <v>15538</v>
      </c>
      <c r="BE86" s="173">
        <f ca="1">CHOOSE(BE$6,SUMIFS(INDIRECT("EB[" &amp; BE$12 &amp; "]"),EB[indic_nrg],$A85,EB[Nositel],$B86,EB[Výběr],1,EB[unit],"TJ"),INDEX($BO86:$DW86,,BE$4),BE$9/(INDEX(Roky_výhled,,BE$8)-Last_Bil)*(INDEX($BO86:$DW86,,BE$8)-INDEX($D86:$BL86,,$E$1))+INDEX($D86:$BL86,,$E$1),BE$9/(INDEX(Roky_výhled,,BE$8)-INDEX(Roky_výhled,,BE$8-1))*(INDEX($BO86:$DW86,,BE$8)-INDEX($BO86:$DW86,,BE$8-1))+INDEX($BO86:$DW86,,BE$8-1))</f>
        <v>15592</v>
      </c>
      <c r="BF86" s="173">
        <f ca="1">CHOOSE(BF$6,SUMIFS(INDIRECT("EB[" &amp; BF$12 &amp; "]"),EB[indic_nrg],$A85,EB[Nositel],$B86,EB[Výběr],1,EB[unit],"TJ"),INDEX($BO86:$DW86,,BF$4),BF$9/(INDEX(Roky_výhled,,BF$8)-Last_Bil)*(INDEX($BO86:$DW86,,BF$8)-INDEX($D86:$BL86,,$E$1))+INDEX($D86:$BL86,,$E$1),BF$9/(INDEX(Roky_výhled,,BF$8)-INDEX(Roky_výhled,,BF$8-1))*(INDEX($BO86:$DW86,,BF$8)-INDEX($BO86:$DW86,,BF$8-1))+INDEX($BO86:$DW86,,BF$8-1))</f>
        <v>15646</v>
      </c>
      <c r="BG86" s="173">
        <f ca="1">CHOOSE(BG$6,SUMIFS(INDIRECT("EB[" &amp; BG$12 &amp; "]"),EB[indic_nrg],$A85,EB[Nositel],$B86,EB[Výběr],1,EB[unit],"TJ"),INDEX($BO86:$DW86,,BG$4),BG$9/(INDEX(Roky_výhled,,BG$8)-Last_Bil)*(INDEX($BO86:$DW86,,BG$8)-INDEX($D86:$BL86,,$E$1))+INDEX($D86:$BL86,,$E$1),BG$9/(INDEX(Roky_výhled,,BG$8)-INDEX(Roky_výhled,,BG$8-1))*(INDEX($BO86:$DW86,,BG$8)-INDEX($BO86:$DW86,,BG$8-1))+INDEX($BO86:$DW86,,BG$8-1))</f>
        <v>15700</v>
      </c>
      <c r="BH86" s="173">
        <f ca="1">CHOOSE(BH$6,SUMIFS(INDIRECT("EB[" &amp; BH$12 &amp; "]"),EB[indic_nrg],$A85,EB[Nositel],$B86,EB[Výběr],1,EB[unit],"TJ"),INDEX($BO86:$DW86,,BH$4),BH$9/(INDEX(Roky_výhled,,BH$8)-Last_Bil)*(INDEX($BO86:$DW86,,BH$8)-INDEX($D86:$BL86,,$E$1))+INDEX($D86:$BL86,,$E$1),BH$9/(INDEX(Roky_výhled,,BH$8)-INDEX(Roky_výhled,,BH$8-1))*(INDEX($BO86:$DW86,,BH$8)-INDEX($BO86:$DW86,,BH$8-1))+INDEX($BO86:$DW86,,BH$8-1))</f>
        <v>15750</v>
      </c>
      <c r="BI86" s="173">
        <f ca="1">CHOOSE(BI$6,SUMIFS(INDIRECT("EB[" &amp; BI$12 &amp; "]"),EB[indic_nrg],$A85,EB[Nositel],$B86,EB[Výběr],1,EB[unit],"TJ"),INDEX($BO86:$DW86,,BI$4),BI$9/(INDEX(Roky_výhled,,BI$8)-Last_Bil)*(INDEX($BO86:$DW86,,BI$8)-INDEX($D86:$BL86,,$E$1))+INDEX($D86:$BL86,,$E$1),BI$9/(INDEX(Roky_výhled,,BI$8)-INDEX(Roky_výhled,,BI$8-1))*(INDEX($BO86:$DW86,,BI$8)-INDEX($BO86:$DW86,,BI$8-1))+INDEX($BO86:$DW86,,BI$8-1))</f>
        <v>15800</v>
      </c>
      <c r="BJ86" s="173">
        <f ca="1">CHOOSE(BJ$6,SUMIFS(INDIRECT("EB[" &amp; BJ$12 &amp; "]"),EB[indic_nrg],$A85,EB[Nositel],$B86,EB[Výběr],1,EB[unit],"TJ"),INDEX($BO86:$DW86,,BJ$4),BJ$9/(INDEX(Roky_výhled,,BJ$8)-Last_Bil)*(INDEX($BO86:$DW86,,BJ$8)-INDEX($D86:$BL86,,$E$1))+INDEX($D86:$BL86,,$E$1),BJ$9/(INDEX(Roky_výhled,,BJ$8)-INDEX(Roky_výhled,,BJ$8-1))*(INDEX($BO86:$DW86,,BJ$8)-INDEX($BO86:$DW86,,BJ$8-1))+INDEX($BO86:$DW86,,BJ$8-1))</f>
        <v>15850</v>
      </c>
      <c r="BK86" s="173">
        <f ca="1">CHOOSE(BK$6,SUMIFS(INDIRECT("EB[" &amp; BK$12 &amp; "]"),EB[indic_nrg],$A85,EB[Nositel],$B86,EB[Výběr],1,EB[unit],"TJ"),INDEX($BO86:$DW86,,BK$4),BK$9/(INDEX(Roky_výhled,,BK$8)-Last_Bil)*(INDEX($BO86:$DW86,,BK$8)-INDEX($D86:$BL86,,$E$1))+INDEX($D86:$BL86,,$E$1),BK$9/(INDEX(Roky_výhled,,BK$8)-INDEX(Roky_výhled,,BK$8-1))*(INDEX($BO86:$DW86,,BK$8)-INDEX($BO86:$DW86,,BK$8-1))+INDEX($BO86:$DW86,,BK$8-1))</f>
        <v>15900</v>
      </c>
      <c r="BL86" s="174">
        <f ca="1">CHOOSE(BL$6,SUMIFS(INDIRECT("EB[" &amp; BL$12 &amp; "]"),EB[indic_nrg],$A85,EB[Nositel],$B86,EB[Výběr],1,EB[unit],"TJ"),INDEX($BO86:$DW86,,BL$4),BL$9/(INDEX(Roky_výhled,,BL$8)-Last_Bil)*(INDEX($BO86:$DW86,,BL$8)-INDEX($D86:$BL86,,$E$1))+INDEX($D86:$BL86,,$E$1),BL$9/(INDEX(Roky_výhled,,BL$8)-INDEX(Roky_výhled,,BL$8-1))*(INDEX($BO86:$DW86,,BL$8)-INDEX($BO86:$DW86,,BL$8-1))+INDEX($BO86:$DW86,,BL$8-1))</f>
        <v>15950</v>
      </c>
      <c r="BM86"/>
      <c r="BN86" s="221" t="str">
        <f t="shared" si="268"/>
        <v>Kapalná paliva</v>
      </c>
      <c r="BO86" s="285">
        <v>14020.000000000002</v>
      </c>
      <c r="BP86" s="286">
        <v>13530</v>
      </c>
      <c r="BQ86" s="286">
        <v>14020</v>
      </c>
      <c r="BR86" s="286">
        <v>14520</v>
      </c>
      <c r="BS86" s="286">
        <v>14870</v>
      </c>
      <c r="BT86" s="286">
        <v>15160</v>
      </c>
      <c r="BU86" s="286">
        <v>15430</v>
      </c>
      <c r="BV86" s="286">
        <v>15700</v>
      </c>
      <c r="BW86" s="286">
        <v>15950</v>
      </c>
      <c r="BX86" s="286">
        <v>16210</v>
      </c>
      <c r="BY86" s="287">
        <v>16470</v>
      </c>
      <c r="BZ86" s="281"/>
      <c r="CA86" s="281"/>
      <c r="CB86" s="281"/>
      <c r="CC86" s="281"/>
      <c r="CD86" s="281"/>
      <c r="CE86" s="281"/>
      <c r="CF86" s="281"/>
      <c r="CG86" s="281"/>
      <c r="CH86" s="281"/>
      <c r="CI86" s="281"/>
      <c r="CJ86" s="281"/>
      <c r="CK86" s="281"/>
      <c r="CL86" s="281"/>
      <c r="CM86" s="281"/>
      <c r="CN86" s="281"/>
      <c r="CO86" s="281"/>
      <c r="CP86" s="281"/>
      <c r="CQ86" s="281"/>
      <c r="CR86" s="281"/>
      <c r="CS86" s="281"/>
      <c r="CT86" s="281"/>
      <c r="CU86" s="281"/>
      <c r="CV86" s="281"/>
      <c r="CW86" s="281"/>
      <c r="CX86" s="281"/>
      <c r="CY86" s="281"/>
      <c r="CZ86" s="281"/>
      <c r="DA86" s="281"/>
      <c r="DB86" s="281"/>
      <c r="DC86" s="281"/>
      <c r="DD86" s="281"/>
      <c r="DE86" s="281"/>
      <c r="DF86" s="281"/>
      <c r="DG86" s="281"/>
      <c r="DH86" s="281"/>
      <c r="DI86" s="281"/>
      <c r="DJ86" s="281"/>
      <c r="DK86" s="281"/>
      <c r="DL86" s="281"/>
      <c r="DM86" s="281"/>
      <c r="DN86" s="281"/>
      <c r="DO86" s="281"/>
      <c r="DP86" s="281"/>
      <c r="DQ86" s="281"/>
      <c r="DR86" s="281"/>
      <c r="DS86" s="281"/>
      <c r="DT86" s="281"/>
      <c r="DU86" s="281"/>
      <c r="DV86" s="281"/>
      <c r="DW86" s="281"/>
    </row>
    <row r="87" spans="1:127" s="196" customFormat="1" x14ac:dyDescent="0.25">
      <c r="A87" s="196" t="str">
        <f t="shared" si="269"/>
        <v>B_102030</v>
      </c>
      <c r="B87" t="s">
        <v>3131</v>
      </c>
      <c r="C87" s="179" t="str">
        <f t="shared" si="267"/>
        <v>Plynná paliva</v>
      </c>
      <c r="D87" s="215">
        <f ca="1">CHOOSE(D$6,SUMIFS(INDIRECT("EB[" &amp; D$12 &amp; "]"),EB[indic_nrg],$A86,EB[Nositel],$B87,EB[Výběr],1,EB[unit],"TJ"),INDEX($BO87:$DW87,,D$4),D$9/(INDEX(Roky_výhled,,D$8)-Last_Bil)*(INDEX($BO87:$DW87,,D$8)-INDEX($D87:$BL87,,$E$1))+INDEX($D87:$BL87,,$E$1),D$9/(INDEX(Roky_výhled,,D$8)-INDEX(Roky_výhled,,D$8-1))*(INDEX($BO87:$DW87,,D$8)-INDEX($BO87:$DW87,,D$8-1))+INDEX($BO87:$DW87,,D$8-1))</f>
        <v>7673</v>
      </c>
      <c r="E87" s="173">
        <f ca="1">CHOOSE(E$6,SUMIFS(INDIRECT("EB[" &amp; E$12 &amp; "]"),EB[indic_nrg],$A86,EB[Nositel],$B87,EB[Výběr],1,EB[unit],"TJ"),INDEX($BO87:$DW87,,E$4),E$9/(INDEX(Roky_výhled,,E$8)-Last_Bil)*(INDEX($BO87:$DW87,,E$8)-INDEX($D87:$BL87,,$E$1))+INDEX($D87:$BL87,,$E$1),E$9/(INDEX(Roky_výhled,,E$8)-INDEX(Roky_výhled,,E$8-1))*(INDEX($BO87:$DW87,,E$8)-INDEX($BO87:$DW87,,E$8-1))+INDEX($BO87:$DW87,,E$8-1))</f>
        <v>7306</v>
      </c>
      <c r="F87" s="173">
        <f ca="1">CHOOSE(F$6,SUMIFS(INDIRECT("EB[" &amp; F$12 &amp; "]"),EB[indic_nrg],$A86,EB[Nositel],$B87,EB[Výběr],1,EB[unit],"TJ"),INDEX($BO87:$DW87,,F$4),F$9/(INDEX(Roky_výhled,,F$8)-Last_Bil)*(INDEX($BO87:$DW87,,F$8)-INDEX($D87:$BL87,,$E$1))+INDEX($D87:$BL87,,$E$1),F$9/(INDEX(Roky_výhled,,F$8)-INDEX(Roky_výhled,,F$8-1))*(INDEX($BO87:$DW87,,F$8)-INDEX($BO87:$DW87,,F$8-1))+INDEX($BO87:$DW87,,F$8-1))</f>
        <v>4689</v>
      </c>
      <c r="G87" s="173">
        <f ca="1">CHOOSE(G$6,SUMIFS(INDIRECT("EB[" &amp; G$12 &amp; "]"),EB[indic_nrg],$A86,EB[Nositel],$B87,EB[Výběr],1,EB[unit],"TJ"),INDEX($BO87:$DW87,,G$4),G$9/(INDEX(Roky_výhled,,G$8)-Last_Bil)*(INDEX($BO87:$DW87,,G$8)-INDEX($D87:$BL87,,$E$1))+INDEX($D87:$BL87,,$E$1),G$9/(INDEX(Roky_výhled,,G$8)-INDEX(Roky_výhled,,G$8-1))*(INDEX($BO87:$DW87,,G$8)-INDEX($BO87:$DW87,,G$8-1))+INDEX($BO87:$DW87,,G$8-1))</f>
        <v>4748</v>
      </c>
      <c r="H87" s="173">
        <f ca="1">CHOOSE(H$6,SUMIFS(INDIRECT("EB[" &amp; H$12 &amp; "]"),EB[indic_nrg],$A86,EB[Nositel],$B87,EB[Výběr],1,EB[unit],"TJ"),INDEX($BO87:$DW87,,H$4),H$9/(INDEX(Roky_výhled,,H$8)-Last_Bil)*(INDEX($BO87:$DW87,,H$8)-INDEX($D87:$BL87,,$E$1))+INDEX($D87:$BL87,,$E$1),H$9/(INDEX(Roky_výhled,,H$8)-INDEX(Roky_výhled,,H$8-1))*(INDEX($BO87:$DW87,,H$8)-INDEX($BO87:$DW87,,H$8-1))+INDEX($BO87:$DW87,,H$8-1))</f>
        <v>5671</v>
      </c>
      <c r="I87" s="173">
        <f ca="1">CHOOSE(I$6,SUMIFS(INDIRECT("EB[" &amp; I$12 &amp; "]"),EB[indic_nrg],$A86,EB[Nositel],$B87,EB[Výběr],1,EB[unit],"TJ"),INDEX($BO87:$DW87,,I$4),I$9/(INDEX(Roky_výhled,,I$8)-Last_Bil)*(INDEX($BO87:$DW87,,I$8)-INDEX($D87:$BL87,,$E$1))+INDEX($D87:$BL87,,$E$1),I$9/(INDEX(Roky_výhled,,I$8)-INDEX(Roky_výhled,,I$8-1))*(INDEX($BO87:$DW87,,I$8)-INDEX($BO87:$DW87,,I$8-1))+INDEX($BO87:$DW87,,I$8-1))</f>
        <v>4771</v>
      </c>
      <c r="J87" s="173">
        <f ca="1">CHOOSE(J$6,SUMIFS(INDIRECT("EB[" &amp; J$12 &amp; "]"),EB[indic_nrg],$A86,EB[Nositel],$B87,EB[Výběr],1,EB[unit],"TJ"),INDEX($BO87:$DW87,,J$4),J$9/(INDEX(Roky_výhled,,J$8)-Last_Bil)*(INDEX($BO87:$DW87,,J$8)-INDEX($D87:$BL87,,$E$1))+INDEX($D87:$BL87,,$E$1),J$9/(INDEX(Roky_výhled,,J$8)-INDEX(Roky_výhled,,J$8-1))*(INDEX($BO87:$DW87,,J$8)-INDEX($BO87:$DW87,,J$8-1))+INDEX($BO87:$DW87,,J$8-1))</f>
        <v>3744</v>
      </c>
      <c r="K87" s="173">
        <f ca="1">CHOOSE(K$6,SUMIFS(INDIRECT("EB[" &amp; K$12 &amp; "]"),EB[indic_nrg],$A86,EB[Nositel],$B87,EB[Výběr],1,EB[unit],"TJ"),INDEX($BO87:$DW87,,K$4),K$9/(INDEX(Roky_výhled,,K$8)-Last_Bil)*(INDEX($BO87:$DW87,,K$8)-INDEX($D87:$BL87,,$E$1))+INDEX($D87:$BL87,,$E$1),K$9/(INDEX(Roky_výhled,,K$8)-INDEX(Roky_výhled,,K$8-1))*(INDEX($BO87:$DW87,,K$8)-INDEX($BO87:$DW87,,K$8-1))+INDEX($BO87:$DW87,,K$8-1))</f>
        <v>3831</v>
      </c>
      <c r="L87" s="173">
        <f ca="1">CHOOSE(L$6,SUMIFS(INDIRECT("EB[" &amp; L$12 &amp; "]"),EB[indic_nrg],$A86,EB[Nositel],$B87,EB[Výběr],1,EB[unit],"TJ"),INDEX($BO87:$DW87,,L$4),L$9/(INDEX(Roky_výhled,,L$8)-Last_Bil)*(INDEX($BO87:$DW87,,L$8)-INDEX($D87:$BL87,,$E$1))+INDEX($D87:$BL87,,$E$1),L$9/(INDEX(Roky_výhled,,L$8)-INDEX(Roky_výhled,,L$8-1))*(INDEX($BO87:$DW87,,L$8)-INDEX($BO87:$DW87,,L$8-1))+INDEX($BO87:$DW87,,L$8-1))</f>
        <v>3166</v>
      </c>
      <c r="M87" s="173">
        <f ca="1">CHOOSE(M$6,SUMIFS(INDIRECT("EB[" &amp; M$12 &amp; "]"),EB[indic_nrg],$A86,EB[Nositel],$B87,EB[Výběr],1,EB[unit],"TJ"),INDEX($BO87:$DW87,,M$4),M$9/(INDEX(Roky_výhled,,M$8)-Last_Bil)*(INDEX($BO87:$DW87,,M$8)-INDEX($D87:$BL87,,$E$1))+INDEX($D87:$BL87,,$E$1),M$9/(INDEX(Roky_výhled,,M$8)-INDEX(Roky_výhled,,M$8-1))*(INDEX($BO87:$DW87,,M$8)-INDEX($BO87:$DW87,,M$8-1))+INDEX($BO87:$DW87,,M$8-1))</f>
        <v>2812</v>
      </c>
      <c r="N87" s="173">
        <f ca="1">CHOOSE(N$6,SUMIFS(INDIRECT("EB[" &amp; N$12 &amp; "]"),EB[indic_nrg],$A86,EB[Nositel],$B87,EB[Výběr],1,EB[unit],"TJ"),INDEX($BO87:$DW87,,N$4),N$9/(INDEX(Roky_výhled,,N$8)-Last_Bil)*(INDEX($BO87:$DW87,,N$8)-INDEX($D87:$BL87,,$E$1))+INDEX($D87:$BL87,,$E$1),N$9/(INDEX(Roky_výhled,,N$8)-INDEX(Roky_výhled,,N$8-1))*(INDEX($BO87:$DW87,,N$8)-INDEX($BO87:$DW87,,N$8-1))+INDEX($BO87:$DW87,,N$8-1))</f>
        <v>2855</v>
      </c>
      <c r="O87" s="173">
        <f ca="1">CHOOSE(O$6,SUMIFS(INDIRECT("EB[" &amp; O$12 &amp; "]"),EB[indic_nrg],$A86,EB[Nositel],$B87,EB[Výběr],1,EB[unit],"TJ"),INDEX($BO87:$DW87,,O$4),O$9/(INDEX(Roky_výhled,,O$8)-Last_Bil)*(INDEX($BO87:$DW87,,O$8)-INDEX($D87:$BL87,,$E$1))+INDEX($D87:$BL87,,$E$1),O$9/(INDEX(Roky_výhled,,O$8)-INDEX(Roky_výhled,,O$8-1))*(INDEX($BO87:$DW87,,O$8)-INDEX($BO87:$DW87,,O$8-1))+INDEX($BO87:$DW87,,O$8-1))</f>
        <v>2824</v>
      </c>
      <c r="P87" s="173">
        <f ca="1">CHOOSE(P$6,SUMIFS(INDIRECT("EB[" &amp; P$12 &amp; "]"),EB[indic_nrg],$A86,EB[Nositel],$B87,EB[Výběr],1,EB[unit],"TJ"),INDEX($BO87:$DW87,,P$4),P$9/(INDEX(Roky_výhled,,P$8)-Last_Bil)*(INDEX($BO87:$DW87,,P$8)-INDEX($D87:$BL87,,$E$1))+INDEX($D87:$BL87,,$E$1),P$9/(INDEX(Roky_výhled,,P$8)-INDEX(Roky_výhled,,P$8-1))*(INDEX($BO87:$DW87,,P$8)-INDEX($BO87:$DW87,,P$8-1))+INDEX($BO87:$DW87,,P$8-1))</f>
        <v>2981</v>
      </c>
      <c r="Q87" s="173">
        <f ca="1">CHOOSE(Q$6,SUMIFS(INDIRECT("EB[" &amp; Q$12 &amp; "]"),EB[indic_nrg],$A86,EB[Nositel],$B87,EB[Výběr],1,EB[unit],"TJ"),INDEX($BO87:$DW87,,Q$4),Q$9/(INDEX(Roky_výhled,,Q$8)-Last_Bil)*(INDEX($BO87:$DW87,,Q$8)-INDEX($D87:$BL87,,$E$1))+INDEX($D87:$BL87,,$E$1),Q$9/(INDEX(Roky_výhled,,Q$8)-INDEX(Roky_výhled,,Q$8-1))*(INDEX($BO87:$DW87,,Q$8)-INDEX($BO87:$DW87,,Q$8-1))+INDEX($BO87:$DW87,,Q$8-1))</f>
        <v>2858</v>
      </c>
      <c r="R87" s="173">
        <f ca="1">CHOOSE(R$6,SUMIFS(INDIRECT("EB[" &amp; R$12 &amp; "]"),EB[indic_nrg],$A86,EB[Nositel],$B87,EB[Výběr],1,EB[unit],"TJ"),INDEX($BO87:$DW87,,R$4),R$9/(INDEX(Roky_výhled,,R$8)-Last_Bil)*(INDEX($BO87:$DW87,,R$8)-INDEX($D87:$BL87,,$E$1))+INDEX($D87:$BL87,,$E$1),R$9/(INDEX(Roky_výhled,,R$8)-INDEX(Roky_výhled,,R$8-1))*(INDEX($BO87:$DW87,,R$8)-INDEX($BO87:$DW87,,R$8-1))+INDEX($BO87:$DW87,,R$8-1))</f>
        <v>2802</v>
      </c>
      <c r="S87" s="173">
        <f ca="1">CHOOSE(S$6,SUMIFS(INDIRECT("EB[" &amp; S$12 &amp; "]"),EB[indic_nrg],$A86,EB[Nositel],$B87,EB[Výběr],1,EB[unit],"TJ"),INDEX($BO87:$DW87,,S$4),S$9/(INDEX(Roky_výhled,,S$8)-Last_Bil)*(INDEX($BO87:$DW87,,S$8)-INDEX($D87:$BL87,,$E$1))+INDEX($D87:$BL87,,$E$1),S$9/(INDEX(Roky_výhled,,S$8)-INDEX(Roky_výhled,,S$8-1))*(INDEX($BO87:$DW87,,S$8)-INDEX($BO87:$DW87,,S$8-1))+INDEX($BO87:$DW87,,S$8-1))</f>
        <v>2840</v>
      </c>
      <c r="T87" s="173">
        <f ca="1">CHOOSE(T$6,SUMIFS(INDIRECT("EB[" &amp; T$12 &amp; "]"),EB[indic_nrg],$A86,EB[Nositel],$B87,EB[Výběr],1,EB[unit],"TJ"),INDEX($BO87:$DW87,,T$4),T$9/(INDEX(Roky_výhled,,T$8)-Last_Bil)*(INDEX($BO87:$DW87,,T$8)-INDEX($D87:$BL87,,$E$1))+INDEX($D87:$BL87,,$E$1),T$9/(INDEX(Roky_výhled,,T$8)-INDEX(Roky_výhled,,T$8-1))*(INDEX($BO87:$DW87,,T$8)-INDEX($BO87:$DW87,,T$8-1))+INDEX($BO87:$DW87,,T$8-1))</f>
        <v>2718</v>
      </c>
      <c r="U87" s="173">
        <f ca="1">CHOOSE(U$6,SUMIFS(INDIRECT("EB[" &amp; U$12 &amp; "]"),EB[indic_nrg],$A86,EB[Nositel],$B87,EB[Výběr],1,EB[unit],"TJ"),INDEX($BO87:$DW87,,U$4),U$9/(INDEX(Roky_výhled,,U$8)-Last_Bil)*(INDEX($BO87:$DW87,,U$8)-INDEX($D87:$BL87,,$E$1))+INDEX($D87:$BL87,,$E$1),U$9/(INDEX(Roky_výhled,,U$8)-INDEX(Roky_výhled,,U$8-1))*(INDEX($BO87:$DW87,,U$8)-INDEX($BO87:$DW87,,U$8-1))+INDEX($BO87:$DW87,,U$8-1))</f>
        <v>2759</v>
      </c>
      <c r="V87" s="173">
        <f ca="1">CHOOSE(V$6,SUMIFS(INDIRECT("EB[" &amp; V$12 &amp; "]"),EB[indic_nrg],$A86,EB[Nositel],$B87,EB[Výběr],1,EB[unit],"TJ"),INDEX($BO87:$DW87,,V$4),V$9/(INDEX(Roky_výhled,,V$8)-Last_Bil)*(INDEX($BO87:$DW87,,V$8)-INDEX($D87:$BL87,,$E$1))+INDEX($D87:$BL87,,$E$1),V$9/(INDEX(Roky_výhled,,V$8)-INDEX(Roky_výhled,,V$8-1))*(INDEX($BO87:$DW87,,V$8)-INDEX($BO87:$DW87,,V$8-1))+INDEX($BO87:$DW87,,V$8-1))</f>
        <v>2236</v>
      </c>
      <c r="W87" s="173">
        <f ca="1">CHOOSE(W$6,SUMIFS(INDIRECT("EB[" &amp; W$12 &amp; "]"),EB[indic_nrg],$A86,EB[Nositel],$B87,EB[Výběr],1,EB[unit],"TJ"),INDEX($BO87:$DW87,,W$4),W$9/(INDEX(Roky_výhled,,W$8)-Last_Bil)*(INDEX($BO87:$DW87,,W$8)-INDEX($D87:$BL87,,$E$1))+INDEX($D87:$BL87,,$E$1),W$9/(INDEX(Roky_výhled,,W$8)-INDEX(Roky_výhled,,W$8-1))*(INDEX($BO87:$DW87,,W$8)-INDEX($BO87:$DW87,,W$8-1))+INDEX($BO87:$DW87,,W$8-1))</f>
        <v>2160</v>
      </c>
      <c r="X87" s="173">
        <f ca="1">CHOOSE(X$6,SUMIFS(INDIRECT("EB[" &amp; X$12 &amp; "]"),EB[indic_nrg],$A86,EB[Nositel],$B87,EB[Výběr],1,EB[unit],"TJ"),INDEX($BO87:$DW87,,X$4),X$9/(INDEX(Roky_výhled,,X$8)-Last_Bil)*(INDEX($BO87:$DW87,,X$8)-INDEX($D87:$BL87,,$E$1))+INDEX($D87:$BL87,,$E$1),X$9/(INDEX(Roky_výhled,,X$8)-INDEX(Roky_výhled,,X$8-1))*(INDEX($BO87:$DW87,,X$8)-INDEX($BO87:$DW87,,X$8-1))+INDEX($BO87:$DW87,,X$8-1))</f>
        <v>2675</v>
      </c>
      <c r="Y87" s="173">
        <f ca="1">CHOOSE(Y$6,SUMIFS(INDIRECT("EB[" &amp; Y$12 &amp; "]"),EB[indic_nrg],$A86,EB[Nositel],$B87,EB[Výběr],1,EB[unit],"TJ"),INDEX($BO87:$DW87,,Y$4),Y$9/(INDEX(Roky_výhled,,Y$8)-Last_Bil)*(INDEX($BO87:$DW87,,Y$8)-INDEX($D87:$BL87,,$E$1))+INDEX($D87:$BL87,,$E$1),Y$9/(INDEX(Roky_výhled,,Y$8)-INDEX(Roky_výhled,,Y$8-1))*(INDEX($BO87:$DW87,,Y$8)-INDEX($BO87:$DW87,,Y$8-1))+INDEX($BO87:$DW87,,Y$8-1))</f>
        <v>2540</v>
      </c>
      <c r="Z87" s="173">
        <f ca="1">CHOOSE(Z$6,SUMIFS(INDIRECT("EB[" &amp; Z$12 &amp; "]"),EB[indic_nrg],$A86,EB[Nositel],$B87,EB[Výběr],1,EB[unit],"TJ"),INDEX($BO87:$DW87,,Z$4),Z$9/(INDEX(Roky_výhled,,Z$8)-Last_Bil)*(INDEX($BO87:$DW87,,Z$8)-INDEX($D87:$BL87,,$E$1))+INDEX($D87:$BL87,,$E$1),Z$9/(INDEX(Roky_výhled,,Z$8)-INDEX(Roky_výhled,,Z$8-1))*(INDEX($BO87:$DW87,,Z$8)-INDEX($BO87:$DW87,,Z$8-1))+INDEX($BO87:$DW87,,Z$8-1))</f>
        <v>2142</v>
      </c>
      <c r="AA87" s="173">
        <f ca="1">CHOOSE(AA$6,SUMIFS(INDIRECT("EB[" &amp; AA$12 &amp; "]"),EB[indic_nrg],$A86,EB[Nositel],$B87,EB[Výběr],1,EB[unit],"TJ"),INDEX($BO87:$DW87,,AA$4),AA$9/(INDEX(Roky_výhled,,AA$8)-Last_Bil)*(INDEX($BO87:$DW87,,AA$8)-INDEX($D87:$BL87,,$E$1))+INDEX($D87:$BL87,,$E$1),AA$9/(INDEX(Roky_výhled,,AA$8)-INDEX(Roky_výhled,,AA$8-1))*(INDEX($BO87:$DW87,,AA$8)-INDEX($BO87:$DW87,,AA$8-1))+INDEX($BO87:$DW87,,AA$8-1))</f>
        <v>2682</v>
      </c>
      <c r="AB87" s="173">
        <f ca="1">CHOOSE(AB$6,SUMIFS(INDIRECT("EB[" &amp; AB$12 &amp; "]"),EB[indic_nrg],$A86,EB[Nositel],$B87,EB[Výběr],1,EB[unit],"TJ"),INDEX($BO87:$DW87,,AB$4),AB$9/(INDEX(Roky_výhled,,AB$8)-Last_Bil)*(INDEX($BO87:$DW87,,AB$8)-INDEX($D87:$BL87,,$E$1))+INDEX($D87:$BL87,,$E$1),AB$9/(INDEX(Roky_výhled,,AB$8)-INDEX(Roky_výhled,,AB$8-1))*(INDEX($BO87:$DW87,,AB$8)-INDEX($BO87:$DW87,,AB$8-1))+INDEX($BO87:$DW87,,AB$8-1))</f>
        <v>2364</v>
      </c>
      <c r="AC87" s="173">
        <f ca="1">CHOOSE(AC$6,SUMIFS(INDIRECT("EB[" &amp; AC$12 &amp; "]"),EB[indic_nrg],$A86,EB[Nositel],$B87,EB[Výběr],1,EB[unit],"TJ"),INDEX($BO87:$DW87,,AC$4),AC$9/(INDEX(Roky_výhled,,AC$8)-Last_Bil)*(INDEX($BO87:$DW87,,AC$8)-INDEX($D87:$BL87,,$E$1))+INDEX($D87:$BL87,,$E$1),AC$9/(INDEX(Roky_výhled,,AC$8)-INDEX(Roky_výhled,,AC$8-1))*(INDEX($BO87:$DW87,,AC$8)-INDEX($BO87:$DW87,,AC$8-1))+INDEX($BO87:$DW87,,AC$8-1))</f>
        <v>2070</v>
      </c>
      <c r="AD87" s="173">
        <f ca="1">CHOOSE(AD$6,SUMIFS(INDIRECT("EB[" &amp; AD$12 &amp; "]"),EB[indic_nrg],$A86,EB[Nositel],$B87,EB[Výběr],1,EB[unit],"TJ"),INDEX($BO87:$DW87,,AD$4),AD$9/(INDEX(Roky_výhled,,AD$8)-Last_Bil)*(INDEX($BO87:$DW87,,AD$8)-INDEX($D87:$BL87,,$E$1))+INDEX($D87:$BL87,,$E$1),AD$9/(INDEX(Roky_výhled,,AD$8)-INDEX(Roky_výhled,,AD$8-1))*(INDEX($BO87:$DW87,,AD$8)-INDEX($BO87:$DW87,,AD$8-1))+INDEX($BO87:$DW87,,AD$8-1))</f>
        <v>1934</v>
      </c>
      <c r="AE87" s="173">
        <f ca="1">CHOOSE(AE$6,SUMIFS(INDIRECT("EB[" &amp; AE$12 &amp; "]"),EB[indic_nrg],$A86,EB[Nositel],$B87,EB[Výběr],1,EB[unit],"TJ"),INDEX($BO87:$DW87,,AE$4),AE$9/(INDEX(Roky_výhled,,AE$8)-Last_Bil)*(INDEX($BO87:$DW87,,AE$8)-INDEX($D87:$BL87,,$E$1))+INDEX($D87:$BL87,,$E$1),AE$9/(INDEX(Roky_výhled,,AE$8)-INDEX(Roky_výhled,,AE$8-1))*(INDEX($BO87:$DW87,,AE$8)-INDEX($BO87:$DW87,,AE$8-1))+INDEX($BO87:$DW87,,AE$8-1))</f>
        <v>1798</v>
      </c>
      <c r="AF87" s="173">
        <f ca="1">CHOOSE(AF$6,SUMIFS(INDIRECT("EB[" &amp; AF$12 &amp; "]"),EB[indic_nrg],$A86,EB[Nositel],$B87,EB[Výběr],1,EB[unit],"TJ"),INDEX($BO87:$DW87,,AF$4),AF$9/(INDEX(Roky_výhled,,AF$8)-Last_Bil)*(INDEX($BO87:$DW87,,AF$8)-INDEX($D87:$BL87,,$E$1))+INDEX($D87:$BL87,,$E$1),AF$9/(INDEX(Roky_výhled,,AF$8)-INDEX(Roky_výhled,,AF$8-1))*(INDEX($BO87:$DW87,,AF$8)-INDEX($BO87:$DW87,,AF$8-1))+INDEX($BO87:$DW87,,AF$8-1))</f>
        <v>1662</v>
      </c>
      <c r="AG87" s="173">
        <f ca="1">CHOOSE(AG$6,SUMIFS(INDIRECT("EB[" &amp; AG$12 &amp; "]"),EB[indic_nrg],$A86,EB[Nositel],$B87,EB[Výběr],1,EB[unit],"TJ"),INDEX($BO87:$DW87,,AG$4),AG$9/(INDEX(Roky_výhled,,AG$8)-Last_Bil)*(INDEX($BO87:$DW87,,AG$8)-INDEX($D87:$BL87,,$E$1))+INDEX($D87:$BL87,,$E$1),AG$9/(INDEX(Roky_výhled,,AG$8)-INDEX(Roky_výhled,,AG$8-1))*(INDEX($BO87:$DW87,,AG$8)-INDEX($BO87:$DW87,,AG$8-1))+INDEX($BO87:$DW87,,AG$8-1))</f>
        <v>1526</v>
      </c>
      <c r="AH87" s="173">
        <f ca="1">CHOOSE(AH$6,SUMIFS(INDIRECT("EB[" &amp; AH$12 &amp; "]"),EB[indic_nrg],$A86,EB[Nositel],$B87,EB[Výběr],1,EB[unit],"TJ"),INDEX($BO87:$DW87,,AH$4),AH$9/(INDEX(Roky_výhled,,AH$8)-Last_Bil)*(INDEX($BO87:$DW87,,AH$8)-INDEX($D87:$BL87,,$E$1))+INDEX($D87:$BL87,,$E$1),AH$9/(INDEX(Roky_výhled,,AH$8)-INDEX(Roky_výhled,,AH$8-1))*(INDEX($BO87:$DW87,,AH$8)-INDEX($BO87:$DW87,,AH$8-1))+INDEX($BO87:$DW87,,AH$8-1))</f>
        <v>1390</v>
      </c>
      <c r="AI87" s="173">
        <f ca="1">CHOOSE(AI$6,SUMIFS(INDIRECT("EB[" &amp; AI$12 &amp; "]"),EB[indic_nrg],$A86,EB[Nositel],$B87,EB[Výběr],1,EB[unit],"TJ"),INDEX($BO87:$DW87,,AI$4),AI$9/(INDEX(Roky_výhled,,AI$8)-Last_Bil)*(INDEX($BO87:$DW87,,AI$8)-INDEX($D87:$BL87,,$E$1))+INDEX($D87:$BL87,,$E$1),AI$9/(INDEX(Roky_výhled,,AI$8)-INDEX(Roky_výhled,,AI$8-1))*(INDEX($BO87:$DW87,,AI$8)-INDEX($BO87:$DW87,,AI$8-1))+INDEX($BO87:$DW87,,AI$8-1))</f>
        <v>1340</v>
      </c>
      <c r="AJ87" s="173">
        <f ca="1">CHOOSE(AJ$6,SUMIFS(INDIRECT("EB[" &amp; AJ$12 &amp; "]"),EB[indic_nrg],$A86,EB[Nositel],$B87,EB[Výběr],1,EB[unit],"TJ"),INDEX($BO87:$DW87,,AJ$4),AJ$9/(INDEX(Roky_výhled,,AJ$8)-Last_Bil)*(INDEX($BO87:$DW87,,AJ$8)-INDEX($D87:$BL87,,$E$1))+INDEX($D87:$BL87,,$E$1),AJ$9/(INDEX(Roky_výhled,,AJ$8)-INDEX(Roky_výhled,,AJ$8-1))*(INDEX($BO87:$DW87,,AJ$8)-INDEX($BO87:$DW87,,AJ$8-1))+INDEX($BO87:$DW87,,AJ$8-1))</f>
        <v>1290</v>
      </c>
      <c r="AK87" s="173">
        <f ca="1">CHOOSE(AK$6,SUMIFS(INDIRECT("EB[" &amp; AK$12 &amp; "]"),EB[indic_nrg],$A86,EB[Nositel],$B87,EB[Výběr],1,EB[unit],"TJ"),INDEX($BO87:$DW87,,AK$4),AK$9/(INDEX(Roky_výhled,,AK$8)-Last_Bil)*(INDEX($BO87:$DW87,,AK$8)-INDEX($D87:$BL87,,$E$1))+INDEX($D87:$BL87,,$E$1),AK$9/(INDEX(Roky_výhled,,AK$8)-INDEX(Roky_výhled,,AK$8-1))*(INDEX($BO87:$DW87,,AK$8)-INDEX($BO87:$DW87,,AK$8-1))+INDEX($BO87:$DW87,,AK$8-1))</f>
        <v>1240</v>
      </c>
      <c r="AL87" s="173">
        <f ca="1">CHOOSE(AL$6,SUMIFS(INDIRECT("EB[" &amp; AL$12 &amp; "]"),EB[indic_nrg],$A86,EB[Nositel],$B87,EB[Výběr],1,EB[unit],"TJ"),INDEX($BO87:$DW87,,AL$4),AL$9/(INDEX(Roky_výhled,,AL$8)-Last_Bil)*(INDEX($BO87:$DW87,,AL$8)-INDEX($D87:$BL87,,$E$1))+INDEX($D87:$BL87,,$E$1),AL$9/(INDEX(Roky_výhled,,AL$8)-INDEX(Roky_výhled,,AL$8-1))*(INDEX($BO87:$DW87,,AL$8)-INDEX($BO87:$DW87,,AL$8-1))+INDEX($BO87:$DW87,,AL$8-1))</f>
        <v>1190</v>
      </c>
      <c r="AM87" s="173">
        <f ca="1">CHOOSE(AM$6,SUMIFS(INDIRECT("EB[" &amp; AM$12 &amp; "]"),EB[indic_nrg],$A86,EB[Nositel],$B87,EB[Výběr],1,EB[unit],"TJ"),INDEX($BO87:$DW87,,AM$4),AM$9/(INDEX(Roky_výhled,,AM$8)-Last_Bil)*(INDEX($BO87:$DW87,,AM$8)-INDEX($D87:$BL87,,$E$1))+INDEX($D87:$BL87,,$E$1),AM$9/(INDEX(Roky_výhled,,AM$8)-INDEX(Roky_výhled,,AM$8-1))*(INDEX($BO87:$DW87,,AM$8)-INDEX($BO87:$DW87,,AM$8-1))+INDEX($BO87:$DW87,,AM$8-1))</f>
        <v>1140</v>
      </c>
      <c r="AN87" s="173">
        <f ca="1">CHOOSE(AN$6,SUMIFS(INDIRECT("EB[" &amp; AN$12 &amp; "]"),EB[indic_nrg],$A86,EB[Nositel],$B87,EB[Výběr],1,EB[unit],"TJ"),INDEX($BO87:$DW87,,AN$4),AN$9/(INDEX(Roky_výhled,,AN$8)-Last_Bil)*(INDEX($BO87:$DW87,,AN$8)-INDEX($D87:$BL87,,$E$1))+INDEX($D87:$BL87,,$E$1),AN$9/(INDEX(Roky_výhled,,AN$8)-INDEX(Roky_výhled,,AN$8-1))*(INDEX($BO87:$DW87,,AN$8)-INDEX($BO87:$DW87,,AN$8-1))+INDEX($BO87:$DW87,,AN$8-1))</f>
        <v>1130</v>
      </c>
      <c r="AO87" s="173">
        <f ca="1">CHOOSE(AO$6,SUMIFS(INDIRECT("EB[" &amp; AO$12 &amp; "]"),EB[indic_nrg],$A86,EB[Nositel],$B87,EB[Výběr],1,EB[unit],"TJ"),INDEX($BO87:$DW87,,AO$4),AO$9/(INDEX(Roky_výhled,,AO$8)-Last_Bil)*(INDEX($BO87:$DW87,,AO$8)-INDEX($D87:$BL87,,$E$1))+INDEX($D87:$BL87,,$E$1),AO$9/(INDEX(Roky_výhled,,AO$8)-INDEX(Roky_výhled,,AO$8-1))*(INDEX($BO87:$DW87,,AO$8)-INDEX($BO87:$DW87,,AO$8-1))+INDEX($BO87:$DW87,,AO$8-1))</f>
        <v>1120</v>
      </c>
      <c r="AP87" s="173">
        <f ca="1">CHOOSE(AP$6,SUMIFS(INDIRECT("EB[" &amp; AP$12 &amp; "]"),EB[indic_nrg],$A86,EB[Nositel],$B87,EB[Výběr],1,EB[unit],"TJ"),INDEX($BO87:$DW87,,AP$4),AP$9/(INDEX(Roky_výhled,,AP$8)-Last_Bil)*(INDEX($BO87:$DW87,,AP$8)-INDEX($D87:$BL87,,$E$1))+INDEX($D87:$BL87,,$E$1),AP$9/(INDEX(Roky_výhled,,AP$8)-INDEX(Roky_výhled,,AP$8-1))*(INDEX($BO87:$DW87,,AP$8)-INDEX($BO87:$DW87,,AP$8-1))+INDEX($BO87:$DW87,,AP$8-1))</f>
        <v>1110</v>
      </c>
      <c r="AQ87" s="173">
        <f ca="1">CHOOSE(AQ$6,SUMIFS(INDIRECT("EB[" &amp; AQ$12 &amp; "]"),EB[indic_nrg],$A86,EB[Nositel],$B87,EB[Výběr],1,EB[unit],"TJ"),INDEX($BO87:$DW87,,AQ$4),AQ$9/(INDEX(Roky_výhled,,AQ$8)-Last_Bil)*(INDEX($BO87:$DW87,,AQ$8)-INDEX($D87:$BL87,,$E$1))+INDEX($D87:$BL87,,$E$1),AQ$9/(INDEX(Roky_výhled,,AQ$8)-INDEX(Roky_výhled,,AQ$8-1))*(INDEX($BO87:$DW87,,AQ$8)-INDEX($BO87:$DW87,,AQ$8-1))+INDEX($BO87:$DW87,,AQ$8-1))</f>
        <v>1100</v>
      </c>
      <c r="AR87" s="173">
        <f ca="1">CHOOSE(AR$6,SUMIFS(INDIRECT("EB[" &amp; AR$12 &amp; "]"),EB[indic_nrg],$A86,EB[Nositel],$B87,EB[Výběr],1,EB[unit],"TJ"),INDEX($BO87:$DW87,,AR$4),AR$9/(INDEX(Roky_výhled,,AR$8)-Last_Bil)*(INDEX($BO87:$DW87,,AR$8)-INDEX($D87:$BL87,,$E$1))+INDEX($D87:$BL87,,$E$1),AR$9/(INDEX(Roky_výhled,,AR$8)-INDEX(Roky_výhled,,AR$8-1))*(INDEX($BO87:$DW87,,AR$8)-INDEX($BO87:$DW87,,AR$8-1))+INDEX($BO87:$DW87,,AR$8-1))</f>
        <v>1090</v>
      </c>
      <c r="AS87" s="173">
        <f ca="1">CHOOSE(AS$6,SUMIFS(INDIRECT("EB[" &amp; AS$12 &amp; "]"),EB[indic_nrg],$A86,EB[Nositel],$B87,EB[Výběr],1,EB[unit],"TJ"),INDEX($BO87:$DW87,,AS$4),AS$9/(INDEX(Roky_výhled,,AS$8)-Last_Bil)*(INDEX($BO87:$DW87,,AS$8)-INDEX($D87:$BL87,,$E$1))+INDEX($D87:$BL87,,$E$1),AS$9/(INDEX(Roky_výhled,,AS$8)-INDEX(Roky_výhled,,AS$8-1))*(INDEX($BO87:$DW87,,AS$8)-INDEX($BO87:$DW87,,AS$8-1))+INDEX($BO87:$DW87,,AS$8-1))</f>
        <v>1102</v>
      </c>
      <c r="AT87" s="173">
        <f ca="1">CHOOSE(AT$6,SUMIFS(INDIRECT("EB[" &amp; AT$12 &amp; "]"),EB[indic_nrg],$A86,EB[Nositel],$B87,EB[Výběr],1,EB[unit],"TJ"),INDEX($BO87:$DW87,,AT$4),AT$9/(INDEX(Roky_výhled,,AT$8)-Last_Bil)*(INDEX($BO87:$DW87,,AT$8)-INDEX($D87:$BL87,,$E$1))+INDEX($D87:$BL87,,$E$1),AT$9/(INDEX(Roky_výhled,,AT$8)-INDEX(Roky_výhled,,AT$8-1))*(INDEX($BO87:$DW87,,AT$8)-INDEX($BO87:$DW87,,AT$8-1))+INDEX($BO87:$DW87,,AT$8-1))</f>
        <v>1114</v>
      </c>
      <c r="AU87" s="173">
        <f ca="1">CHOOSE(AU$6,SUMIFS(INDIRECT("EB[" &amp; AU$12 &amp; "]"),EB[indic_nrg],$A86,EB[Nositel],$B87,EB[Výběr],1,EB[unit],"TJ"),INDEX($BO87:$DW87,,AU$4),AU$9/(INDEX(Roky_výhled,,AU$8)-Last_Bil)*(INDEX($BO87:$DW87,,AU$8)-INDEX($D87:$BL87,,$E$1))+INDEX($D87:$BL87,,$E$1),AU$9/(INDEX(Roky_výhled,,AU$8)-INDEX(Roky_výhled,,AU$8-1))*(INDEX($BO87:$DW87,,AU$8)-INDEX($BO87:$DW87,,AU$8-1))+INDEX($BO87:$DW87,,AU$8-1))</f>
        <v>1126</v>
      </c>
      <c r="AV87" s="173">
        <f ca="1">CHOOSE(AV$6,SUMIFS(INDIRECT("EB[" &amp; AV$12 &amp; "]"),EB[indic_nrg],$A86,EB[Nositel],$B87,EB[Výběr],1,EB[unit],"TJ"),INDEX($BO87:$DW87,,AV$4),AV$9/(INDEX(Roky_výhled,,AV$8)-Last_Bil)*(INDEX($BO87:$DW87,,AV$8)-INDEX($D87:$BL87,,$E$1))+INDEX($D87:$BL87,,$E$1),AV$9/(INDEX(Roky_výhled,,AV$8)-INDEX(Roky_výhled,,AV$8-1))*(INDEX($BO87:$DW87,,AV$8)-INDEX($BO87:$DW87,,AV$8-1))+INDEX($BO87:$DW87,,AV$8-1))</f>
        <v>1138</v>
      </c>
      <c r="AW87" s="173">
        <f ca="1">CHOOSE(AW$6,SUMIFS(INDIRECT("EB[" &amp; AW$12 &amp; "]"),EB[indic_nrg],$A86,EB[Nositel],$B87,EB[Výběr],1,EB[unit],"TJ"),INDEX($BO87:$DW87,,AW$4),AW$9/(INDEX(Roky_výhled,,AW$8)-Last_Bil)*(INDEX($BO87:$DW87,,AW$8)-INDEX($D87:$BL87,,$E$1))+INDEX($D87:$BL87,,$E$1),AW$9/(INDEX(Roky_výhled,,AW$8)-INDEX(Roky_výhled,,AW$8-1))*(INDEX($BO87:$DW87,,AW$8)-INDEX($BO87:$DW87,,AW$8-1))+INDEX($BO87:$DW87,,AW$8-1))</f>
        <v>1150</v>
      </c>
      <c r="AX87" s="173">
        <f ca="1">CHOOSE(AX$6,SUMIFS(INDIRECT("EB[" &amp; AX$12 &amp; "]"),EB[indic_nrg],$A86,EB[Nositel],$B87,EB[Výběr],1,EB[unit],"TJ"),INDEX($BO87:$DW87,,AX$4),AX$9/(INDEX(Roky_výhled,,AX$8)-Last_Bil)*(INDEX($BO87:$DW87,,AX$8)-INDEX($D87:$BL87,,$E$1))+INDEX($D87:$BL87,,$E$1),AX$9/(INDEX(Roky_výhled,,AX$8)-INDEX(Roky_výhled,,AX$8-1))*(INDEX($BO87:$DW87,,AX$8)-INDEX($BO87:$DW87,,AX$8-1))+INDEX($BO87:$DW87,,AX$8-1))</f>
        <v>1154</v>
      </c>
      <c r="AY87" s="173">
        <f ca="1">CHOOSE(AY$6,SUMIFS(INDIRECT("EB[" &amp; AY$12 &amp; "]"),EB[indic_nrg],$A86,EB[Nositel],$B87,EB[Výběr],1,EB[unit],"TJ"),INDEX($BO87:$DW87,,AY$4),AY$9/(INDEX(Roky_výhled,,AY$8)-Last_Bil)*(INDEX($BO87:$DW87,,AY$8)-INDEX($D87:$BL87,,$E$1))+INDEX($D87:$BL87,,$E$1),AY$9/(INDEX(Roky_výhled,,AY$8)-INDEX(Roky_výhled,,AY$8-1))*(INDEX($BO87:$DW87,,AY$8)-INDEX($BO87:$DW87,,AY$8-1))+INDEX($BO87:$DW87,,AY$8-1))</f>
        <v>1158</v>
      </c>
      <c r="AZ87" s="173">
        <f ca="1">CHOOSE(AZ$6,SUMIFS(INDIRECT("EB[" &amp; AZ$12 &amp; "]"),EB[indic_nrg],$A86,EB[Nositel],$B87,EB[Výběr],1,EB[unit],"TJ"),INDEX($BO87:$DW87,,AZ$4),AZ$9/(INDEX(Roky_výhled,,AZ$8)-Last_Bil)*(INDEX($BO87:$DW87,,AZ$8)-INDEX($D87:$BL87,,$E$1))+INDEX($D87:$BL87,,$E$1),AZ$9/(INDEX(Roky_výhled,,AZ$8)-INDEX(Roky_výhled,,AZ$8-1))*(INDEX($BO87:$DW87,,AZ$8)-INDEX($BO87:$DW87,,AZ$8-1))+INDEX($BO87:$DW87,,AZ$8-1))</f>
        <v>1162</v>
      </c>
      <c r="BA87" s="173">
        <f ca="1">CHOOSE(BA$6,SUMIFS(INDIRECT("EB[" &amp; BA$12 &amp; "]"),EB[indic_nrg],$A86,EB[Nositel],$B87,EB[Výběr],1,EB[unit],"TJ"),INDEX($BO87:$DW87,,BA$4),BA$9/(INDEX(Roky_výhled,,BA$8)-Last_Bil)*(INDEX($BO87:$DW87,,BA$8)-INDEX($D87:$BL87,,$E$1))+INDEX($D87:$BL87,,$E$1),BA$9/(INDEX(Roky_výhled,,BA$8)-INDEX(Roky_výhled,,BA$8-1))*(INDEX($BO87:$DW87,,BA$8)-INDEX($BO87:$DW87,,BA$8-1))+INDEX($BO87:$DW87,,BA$8-1))</f>
        <v>1166</v>
      </c>
      <c r="BB87" s="173">
        <f ca="1">CHOOSE(BB$6,SUMIFS(INDIRECT("EB[" &amp; BB$12 &amp; "]"),EB[indic_nrg],$A86,EB[Nositel],$B87,EB[Výběr],1,EB[unit],"TJ"),INDEX($BO87:$DW87,,BB$4),BB$9/(INDEX(Roky_výhled,,BB$8)-Last_Bil)*(INDEX($BO87:$DW87,,BB$8)-INDEX($D87:$BL87,,$E$1))+INDEX($D87:$BL87,,$E$1),BB$9/(INDEX(Roky_výhled,,BB$8)-INDEX(Roky_výhled,,BB$8-1))*(INDEX($BO87:$DW87,,BB$8)-INDEX($BO87:$DW87,,BB$8-1))+INDEX($BO87:$DW87,,BB$8-1))</f>
        <v>1170</v>
      </c>
      <c r="BC87" s="173">
        <f ca="1">CHOOSE(BC$6,SUMIFS(INDIRECT("EB[" &amp; BC$12 &amp; "]"),EB[indic_nrg],$A86,EB[Nositel],$B87,EB[Výběr],1,EB[unit],"TJ"),INDEX($BO87:$DW87,,BC$4),BC$9/(INDEX(Roky_výhled,,BC$8)-Last_Bil)*(INDEX($BO87:$DW87,,BC$8)-INDEX($D87:$BL87,,$E$1))+INDEX($D87:$BL87,,$E$1),BC$9/(INDEX(Roky_výhled,,BC$8)-INDEX(Roky_výhled,,BC$8-1))*(INDEX($BO87:$DW87,,BC$8)-INDEX($BO87:$DW87,,BC$8-1))+INDEX($BO87:$DW87,,BC$8-1))</f>
        <v>1172</v>
      </c>
      <c r="BD87" s="173">
        <f ca="1">CHOOSE(BD$6,SUMIFS(INDIRECT("EB[" &amp; BD$12 &amp; "]"),EB[indic_nrg],$A86,EB[Nositel],$B87,EB[Výběr],1,EB[unit],"TJ"),INDEX($BO87:$DW87,,BD$4),BD$9/(INDEX(Roky_výhled,,BD$8)-Last_Bil)*(INDEX($BO87:$DW87,,BD$8)-INDEX($D87:$BL87,,$E$1))+INDEX($D87:$BL87,,$E$1),BD$9/(INDEX(Roky_výhled,,BD$8)-INDEX(Roky_výhled,,BD$8-1))*(INDEX($BO87:$DW87,,BD$8)-INDEX($BO87:$DW87,,BD$8-1))+INDEX($BO87:$DW87,,BD$8-1))</f>
        <v>1174</v>
      </c>
      <c r="BE87" s="173">
        <f ca="1">CHOOSE(BE$6,SUMIFS(INDIRECT("EB[" &amp; BE$12 &amp; "]"),EB[indic_nrg],$A86,EB[Nositel],$B87,EB[Výběr],1,EB[unit],"TJ"),INDEX($BO87:$DW87,,BE$4),BE$9/(INDEX(Roky_výhled,,BE$8)-Last_Bil)*(INDEX($BO87:$DW87,,BE$8)-INDEX($D87:$BL87,,$E$1))+INDEX($D87:$BL87,,$E$1),BE$9/(INDEX(Roky_výhled,,BE$8)-INDEX(Roky_výhled,,BE$8-1))*(INDEX($BO87:$DW87,,BE$8)-INDEX($BO87:$DW87,,BE$8-1))+INDEX($BO87:$DW87,,BE$8-1))</f>
        <v>1176</v>
      </c>
      <c r="BF87" s="173">
        <f ca="1">CHOOSE(BF$6,SUMIFS(INDIRECT("EB[" &amp; BF$12 &amp; "]"),EB[indic_nrg],$A86,EB[Nositel],$B87,EB[Výběr],1,EB[unit],"TJ"),INDEX($BO87:$DW87,,BF$4),BF$9/(INDEX(Roky_výhled,,BF$8)-Last_Bil)*(INDEX($BO87:$DW87,,BF$8)-INDEX($D87:$BL87,,$E$1))+INDEX($D87:$BL87,,$E$1),BF$9/(INDEX(Roky_výhled,,BF$8)-INDEX(Roky_výhled,,BF$8-1))*(INDEX($BO87:$DW87,,BF$8)-INDEX($BO87:$DW87,,BF$8-1))+INDEX($BO87:$DW87,,BF$8-1))</f>
        <v>1178</v>
      </c>
      <c r="BG87" s="173">
        <f ca="1">CHOOSE(BG$6,SUMIFS(INDIRECT("EB[" &amp; BG$12 &amp; "]"),EB[indic_nrg],$A86,EB[Nositel],$B87,EB[Výběr],1,EB[unit],"TJ"),INDEX($BO87:$DW87,,BG$4),BG$9/(INDEX(Roky_výhled,,BG$8)-Last_Bil)*(INDEX($BO87:$DW87,,BG$8)-INDEX($D87:$BL87,,$E$1))+INDEX($D87:$BL87,,$E$1),BG$9/(INDEX(Roky_výhled,,BG$8)-INDEX(Roky_výhled,,BG$8-1))*(INDEX($BO87:$DW87,,BG$8)-INDEX($BO87:$DW87,,BG$8-1))+INDEX($BO87:$DW87,,BG$8-1))</f>
        <v>1180</v>
      </c>
      <c r="BH87" s="173">
        <f ca="1">CHOOSE(BH$6,SUMIFS(INDIRECT("EB[" &amp; BH$12 &amp; "]"),EB[indic_nrg],$A86,EB[Nositel],$B87,EB[Výběr],1,EB[unit],"TJ"),INDEX($BO87:$DW87,,BH$4),BH$9/(INDEX(Roky_výhled,,BH$8)-Last_Bil)*(INDEX($BO87:$DW87,,BH$8)-INDEX($D87:$BL87,,$E$1))+INDEX($D87:$BL87,,$E$1),BH$9/(INDEX(Roky_výhled,,BH$8)-INDEX(Roky_výhled,,BH$8-1))*(INDEX($BO87:$DW87,,BH$8)-INDEX($BO87:$DW87,,BH$8-1))+INDEX($BO87:$DW87,,BH$8-1))</f>
        <v>1188</v>
      </c>
      <c r="BI87" s="173">
        <f ca="1">CHOOSE(BI$6,SUMIFS(INDIRECT("EB[" &amp; BI$12 &amp; "]"),EB[indic_nrg],$A86,EB[Nositel],$B87,EB[Výběr],1,EB[unit],"TJ"),INDEX($BO87:$DW87,,BI$4),BI$9/(INDEX(Roky_výhled,,BI$8)-Last_Bil)*(INDEX($BO87:$DW87,,BI$8)-INDEX($D87:$BL87,,$E$1))+INDEX($D87:$BL87,,$E$1),BI$9/(INDEX(Roky_výhled,,BI$8)-INDEX(Roky_výhled,,BI$8-1))*(INDEX($BO87:$DW87,,BI$8)-INDEX($BO87:$DW87,,BI$8-1))+INDEX($BO87:$DW87,,BI$8-1))</f>
        <v>1196</v>
      </c>
      <c r="BJ87" s="173">
        <f ca="1">CHOOSE(BJ$6,SUMIFS(INDIRECT("EB[" &amp; BJ$12 &amp; "]"),EB[indic_nrg],$A86,EB[Nositel],$B87,EB[Výběr],1,EB[unit],"TJ"),INDEX($BO87:$DW87,,BJ$4),BJ$9/(INDEX(Roky_výhled,,BJ$8)-Last_Bil)*(INDEX($BO87:$DW87,,BJ$8)-INDEX($D87:$BL87,,$E$1))+INDEX($D87:$BL87,,$E$1),BJ$9/(INDEX(Roky_výhled,,BJ$8)-INDEX(Roky_výhled,,BJ$8-1))*(INDEX($BO87:$DW87,,BJ$8)-INDEX($BO87:$DW87,,BJ$8-1))+INDEX($BO87:$DW87,,BJ$8-1))</f>
        <v>1204</v>
      </c>
      <c r="BK87" s="173">
        <f ca="1">CHOOSE(BK$6,SUMIFS(INDIRECT("EB[" &amp; BK$12 &amp; "]"),EB[indic_nrg],$A86,EB[Nositel],$B87,EB[Výběr],1,EB[unit],"TJ"),INDEX($BO87:$DW87,,BK$4),BK$9/(INDEX(Roky_výhled,,BK$8)-Last_Bil)*(INDEX($BO87:$DW87,,BK$8)-INDEX($D87:$BL87,,$E$1))+INDEX($D87:$BL87,,$E$1),BK$9/(INDEX(Roky_výhled,,BK$8)-INDEX(Roky_výhled,,BK$8-1))*(INDEX($BO87:$DW87,,BK$8)-INDEX($BO87:$DW87,,BK$8-1))+INDEX($BO87:$DW87,,BK$8-1))</f>
        <v>1212</v>
      </c>
      <c r="BL87" s="174">
        <f ca="1">CHOOSE(BL$6,SUMIFS(INDIRECT("EB[" &amp; BL$12 &amp; "]"),EB[indic_nrg],$A86,EB[Nositel],$B87,EB[Výběr],1,EB[unit],"TJ"),INDEX($BO87:$DW87,,BL$4),BL$9/(INDEX(Roky_výhled,,BL$8)-Last_Bil)*(INDEX($BO87:$DW87,,BL$8)-INDEX($D87:$BL87,,$E$1))+INDEX($D87:$BL87,,$E$1),BL$9/(INDEX(Roky_výhled,,BL$8)-INDEX(Roky_výhled,,BL$8-1))*(INDEX($BO87:$DW87,,BL$8)-INDEX($BO87:$DW87,,BL$8-1))+INDEX($BO87:$DW87,,BL$8-1))</f>
        <v>1220</v>
      </c>
      <c r="BM87"/>
      <c r="BN87" s="221" t="str">
        <f t="shared" si="268"/>
        <v>Plynná paliva</v>
      </c>
      <c r="BO87" s="285">
        <v>2110</v>
      </c>
      <c r="BP87" s="286">
        <v>1900</v>
      </c>
      <c r="BQ87" s="286">
        <v>1390</v>
      </c>
      <c r="BR87" s="286">
        <v>1140</v>
      </c>
      <c r="BS87" s="286">
        <v>1090</v>
      </c>
      <c r="BT87" s="286">
        <v>1150</v>
      </c>
      <c r="BU87" s="286">
        <v>1170</v>
      </c>
      <c r="BV87" s="286">
        <v>1180</v>
      </c>
      <c r="BW87" s="286">
        <v>1220</v>
      </c>
      <c r="BX87" s="286">
        <v>1230</v>
      </c>
      <c r="BY87" s="287">
        <v>1260</v>
      </c>
      <c r="BZ87" s="281"/>
      <c r="CA87" s="281"/>
      <c r="CB87" s="281"/>
      <c r="CC87" s="281"/>
      <c r="CD87" s="281"/>
      <c r="CE87" s="281"/>
      <c r="CF87" s="281"/>
      <c r="CG87" s="281"/>
      <c r="CH87" s="281"/>
      <c r="CI87" s="281"/>
      <c r="CJ87" s="281"/>
      <c r="CK87" s="281"/>
      <c r="CL87" s="281"/>
      <c r="CM87" s="281"/>
      <c r="CN87" s="281"/>
      <c r="CO87" s="281"/>
      <c r="CP87" s="281"/>
      <c r="CQ87" s="281"/>
      <c r="CR87" s="281"/>
      <c r="CS87" s="281"/>
      <c r="CT87" s="281"/>
      <c r="CU87" s="281"/>
      <c r="CV87" s="281"/>
      <c r="CW87" s="281"/>
      <c r="CX87" s="281"/>
      <c r="CY87" s="281"/>
      <c r="CZ87" s="281"/>
      <c r="DA87" s="281"/>
      <c r="DB87" s="281"/>
      <c r="DC87" s="281"/>
      <c r="DD87" s="281"/>
      <c r="DE87" s="281"/>
      <c r="DF87" s="281"/>
      <c r="DG87" s="281"/>
      <c r="DH87" s="281"/>
      <c r="DI87" s="281"/>
      <c r="DJ87" s="281"/>
      <c r="DK87" s="281"/>
      <c r="DL87" s="281"/>
      <c r="DM87" s="281"/>
      <c r="DN87" s="281"/>
      <c r="DO87" s="281"/>
      <c r="DP87" s="281"/>
      <c r="DQ87" s="281"/>
      <c r="DR87" s="281"/>
      <c r="DS87" s="281"/>
      <c r="DT87" s="281"/>
      <c r="DU87" s="281"/>
      <c r="DV87" s="281"/>
      <c r="DW87" s="281"/>
    </row>
    <row r="88" spans="1:127" s="196" customFormat="1" x14ac:dyDescent="0.25">
      <c r="A88" s="196" t="str">
        <f t="shared" si="269"/>
        <v>B_102030</v>
      </c>
      <c r="B88" t="s">
        <v>3134</v>
      </c>
      <c r="C88" s="179" t="str">
        <f t="shared" si="267"/>
        <v>Biomasa</v>
      </c>
      <c r="D88" s="215">
        <f ca="1">CHOOSE(D$6,SUMIFS(INDIRECT("EB[" &amp; D$12 &amp; "]"),EB[indic_nrg],$A87,EB[Nositel],$B88,EB[Výběr],1,EB[unit],"TJ"),INDEX($BO88:$DW88,,D$4),D$9/(INDEX(Roky_výhled,,D$8)-Last_Bil)*(INDEX($BO88:$DW88,,D$8)-INDEX($D88:$BL88,,$E$1))+INDEX($D88:$BL88,,$E$1),D$9/(INDEX(Roky_výhled,,D$8)-INDEX(Roky_výhled,,D$8-1))*(INDEX($BO88:$DW88,,D$8)-INDEX($BO88:$DW88,,D$8-1))+INDEX($BO88:$DW88,,D$8-1))</f>
        <v>0</v>
      </c>
      <c r="E88" s="173">
        <f ca="1">CHOOSE(E$6,SUMIFS(INDIRECT("EB[" &amp; E$12 &amp; "]"),EB[indic_nrg],$A87,EB[Nositel],$B88,EB[Výběr],1,EB[unit],"TJ"),INDEX($BO88:$DW88,,E$4),E$9/(INDEX(Roky_výhled,,E$8)-Last_Bil)*(INDEX($BO88:$DW88,,E$8)-INDEX($D88:$BL88,,$E$1))+INDEX($D88:$BL88,,$E$1),E$9/(INDEX(Roky_výhled,,E$8)-INDEX(Roky_výhled,,E$8-1))*(INDEX($BO88:$DW88,,E$8)-INDEX($BO88:$DW88,,E$8-1))+INDEX($BO88:$DW88,,E$8-1))</f>
        <v>0</v>
      </c>
      <c r="F88" s="173">
        <f ca="1">CHOOSE(F$6,SUMIFS(INDIRECT("EB[" &amp; F$12 &amp; "]"),EB[indic_nrg],$A87,EB[Nositel],$B88,EB[Výběr],1,EB[unit],"TJ"),INDEX($BO88:$DW88,,F$4),F$9/(INDEX(Roky_výhled,,F$8)-Last_Bil)*(INDEX($BO88:$DW88,,F$8)-INDEX($D88:$BL88,,$E$1))+INDEX($D88:$BL88,,$E$1),F$9/(INDEX(Roky_výhled,,F$8)-INDEX(Roky_výhled,,F$8-1))*(INDEX($BO88:$DW88,,F$8)-INDEX($BO88:$DW88,,F$8-1))+INDEX($BO88:$DW88,,F$8-1))</f>
        <v>0</v>
      </c>
      <c r="G88" s="173">
        <f ca="1">CHOOSE(G$6,SUMIFS(INDIRECT("EB[" &amp; G$12 &amp; "]"),EB[indic_nrg],$A87,EB[Nositel],$B88,EB[Výběr],1,EB[unit],"TJ"),INDEX($BO88:$DW88,,G$4),G$9/(INDEX(Roky_výhled,,G$8)-Last_Bil)*(INDEX($BO88:$DW88,,G$8)-INDEX($D88:$BL88,,$E$1))+INDEX($D88:$BL88,,$E$1),G$9/(INDEX(Roky_výhled,,G$8)-INDEX(Roky_výhled,,G$8-1))*(INDEX($BO88:$DW88,,G$8)-INDEX($BO88:$DW88,,G$8-1))+INDEX($BO88:$DW88,,G$8-1))</f>
        <v>0</v>
      </c>
      <c r="H88" s="173">
        <f ca="1">CHOOSE(H$6,SUMIFS(INDIRECT("EB[" &amp; H$12 &amp; "]"),EB[indic_nrg],$A87,EB[Nositel],$B88,EB[Výběr],1,EB[unit],"TJ"),INDEX($BO88:$DW88,,H$4),H$9/(INDEX(Roky_výhled,,H$8)-Last_Bil)*(INDEX($BO88:$DW88,,H$8)-INDEX($D88:$BL88,,$E$1))+INDEX($D88:$BL88,,$E$1),H$9/(INDEX(Roky_výhled,,H$8)-INDEX(Roky_výhled,,H$8-1))*(INDEX($BO88:$DW88,,H$8)-INDEX($BO88:$DW88,,H$8-1))+INDEX($BO88:$DW88,,H$8-1))</f>
        <v>0</v>
      </c>
      <c r="I88" s="173">
        <f ca="1">CHOOSE(I$6,SUMIFS(INDIRECT("EB[" &amp; I$12 &amp; "]"),EB[indic_nrg],$A87,EB[Nositel],$B88,EB[Výběr],1,EB[unit],"TJ"),INDEX($BO88:$DW88,,I$4),I$9/(INDEX(Roky_výhled,,I$8)-Last_Bil)*(INDEX($BO88:$DW88,,I$8)-INDEX($D88:$BL88,,$E$1))+INDEX($D88:$BL88,,$E$1),I$9/(INDEX(Roky_výhled,,I$8)-INDEX(Roky_výhled,,I$8-1))*(INDEX($BO88:$DW88,,I$8)-INDEX($BO88:$DW88,,I$8-1))+INDEX($BO88:$DW88,,I$8-1))</f>
        <v>0</v>
      </c>
      <c r="J88" s="173">
        <f ca="1">CHOOSE(J$6,SUMIFS(INDIRECT("EB[" &amp; J$12 &amp; "]"),EB[indic_nrg],$A87,EB[Nositel],$B88,EB[Výběr],1,EB[unit],"TJ"),INDEX($BO88:$DW88,,J$4),J$9/(INDEX(Roky_výhled,,J$8)-Last_Bil)*(INDEX($BO88:$DW88,,J$8)-INDEX($D88:$BL88,,$E$1))+INDEX($D88:$BL88,,$E$1),J$9/(INDEX(Roky_výhled,,J$8)-INDEX(Roky_výhled,,J$8-1))*(INDEX($BO88:$DW88,,J$8)-INDEX($BO88:$DW88,,J$8-1))+INDEX($BO88:$DW88,,J$8-1))</f>
        <v>0</v>
      </c>
      <c r="K88" s="173">
        <f ca="1">CHOOSE(K$6,SUMIFS(INDIRECT("EB[" &amp; K$12 &amp; "]"),EB[indic_nrg],$A87,EB[Nositel],$B88,EB[Výběr],1,EB[unit],"TJ"),INDEX($BO88:$DW88,,K$4),K$9/(INDEX(Roky_výhled,,K$8)-Last_Bil)*(INDEX($BO88:$DW88,,K$8)-INDEX($D88:$BL88,,$E$1))+INDEX($D88:$BL88,,$E$1),K$9/(INDEX(Roky_výhled,,K$8)-INDEX(Roky_výhled,,K$8-1))*(INDEX($BO88:$DW88,,K$8)-INDEX($BO88:$DW88,,K$8-1))+INDEX($BO88:$DW88,,K$8-1))</f>
        <v>0</v>
      </c>
      <c r="L88" s="173">
        <f ca="1">CHOOSE(L$6,SUMIFS(INDIRECT("EB[" &amp; L$12 &amp; "]"),EB[indic_nrg],$A87,EB[Nositel],$B88,EB[Výběr],1,EB[unit],"TJ"),INDEX($BO88:$DW88,,L$4),L$9/(INDEX(Roky_výhled,,L$8)-Last_Bil)*(INDEX($BO88:$DW88,,L$8)-INDEX($D88:$BL88,,$E$1))+INDEX($D88:$BL88,,$E$1),L$9/(INDEX(Roky_výhled,,L$8)-INDEX(Roky_výhled,,L$8-1))*(INDEX($BO88:$DW88,,L$8)-INDEX($BO88:$DW88,,L$8-1))+INDEX($BO88:$DW88,,L$8-1))</f>
        <v>0</v>
      </c>
      <c r="M88" s="173">
        <f ca="1">CHOOSE(M$6,SUMIFS(INDIRECT("EB[" &amp; M$12 &amp; "]"),EB[indic_nrg],$A87,EB[Nositel],$B88,EB[Výběr],1,EB[unit],"TJ"),INDEX($BO88:$DW88,,M$4),M$9/(INDEX(Roky_výhled,,M$8)-Last_Bil)*(INDEX($BO88:$DW88,,M$8)-INDEX($D88:$BL88,,$E$1))+INDEX($D88:$BL88,,$E$1),M$9/(INDEX(Roky_výhled,,M$8)-INDEX(Roky_výhled,,M$8-1))*(INDEX($BO88:$DW88,,M$8)-INDEX($BO88:$DW88,,M$8-1))+INDEX($BO88:$DW88,,M$8-1))</f>
        <v>72</v>
      </c>
      <c r="N88" s="173">
        <f ca="1">CHOOSE(N$6,SUMIFS(INDIRECT("EB[" &amp; N$12 &amp; "]"),EB[indic_nrg],$A87,EB[Nositel],$B88,EB[Výběr],1,EB[unit],"TJ"),INDEX($BO88:$DW88,,N$4),N$9/(INDEX(Roky_výhled,,N$8)-Last_Bil)*(INDEX($BO88:$DW88,,N$8)-INDEX($D88:$BL88,,$E$1))+INDEX($D88:$BL88,,$E$1),N$9/(INDEX(Roky_výhled,,N$8)-INDEX(Roky_výhled,,N$8-1))*(INDEX($BO88:$DW88,,N$8)-INDEX($BO88:$DW88,,N$8-1))+INDEX($BO88:$DW88,,N$8-1))</f>
        <v>99</v>
      </c>
      <c r="O88" s="173">
        <f ca="1">CHOOSE(O$6,SUMIFS(INDIRECT("EB[" &amp; O$12 &amp; "]"),EB[indic_nrg],$A87,EB[Nositel],$B88,EB[Výběr],1,EB[unit],"TJ"),INDEX($BO88:$DW88,,O$4),O$9/(INDEX(Roky_výhled,,O$8)-Last_Bil)*(INDEX($BO88:$DW88,,O$8)-INDEX($D88:$BL88,,$E$1))+INDEX($D88:$BL88,,$E$1),O$9/(INDEX(Roky_výhled,,O$8)-INDEX(Roky_výhled,,O$8-1))*(INDEX($BO88:$DW88,,O$8)-INDEX($BO88:$DW88,,O$8-1))+INDEX($BO88:$DW88,,O$8-1))</f>
        <v>100</v>
      </c>
      <c r="P88" s="173">
        <f ca="1">CHOOSE(P$6,SUMIFS(INDIRECT("EB[" &amp; P$12 &amp; "]"),EB[indic_nrg],$A87,EB[Nositel],$B88,EB[Výběr],1,EB[unit],"TJ"),INDEX($BO88:$DW88,,P$4),P$9/(INDEX(Roky_výhled,,P$8)-Last_Bil)*(INDEX($BO88:$DW88,,P$8)-INDEX($D88:$BL88,,$E$1))+INDEX($D88:$BL88,,$E$1),P$9/(INDEX(Roky_výhled,,P$8)-INDEX(Roky_výhled,,P$8-1))*(INDEX($BO88:$DW88,,P$8)-INDEX($BO88:$DW88,,P$8-1))+INDEX($BO88:$DW88,,P$8-1))</f>
        <v>135</v>
      </c>
      <c r="Q88" s="173">
        <f ca="1">CHOOSE(Q$6,SUMIFS(INDIRECT("EB[" &amp; Q$12 &amp; "]"),EB[indic_nrg],$A87,EB[Nositel],$B88,EB[Výběr],1,EB[unit],"TJ"),INDEX($BO88:$DW88,,Q$4),Q$9/(INDEX(Roky_výhled,,Q$8)-Last_Bil)*(INDEX($BO88:$DW88,,Q$8)-INDEX($D88:$BL88,,$E$1))+INDEX($D88:$BL88,,$E$1),Q$9/(INDEX(Roky_výhled,,Q$8)-INDEX(Roky_výhled,,Q$8-1))*(INDEX($BO88:$DW88,,Q$8)-INDEX($BO88:$DW88,,Q$8-1))+INDEX($BO88:$DW88,,Q$8-1))</f>
        <v>736</v>
      </c>
      <c r="R88" s="173">
        <f ca="1">CHOOSE(R$6,SUMIFS(INDIRECT("EB[" &amp; R$12 &amp; "]"),EB[indic_nrg],$A87,EB[Nositel],$B88,EB[Výběr],1,EB[unit],"TJ"),INDEX($BO88:$DW88,,R$4),R$9/(INDEX(Roky_výhled,,R$8)-Last_Bil)*(INDEX($BO88:$DW88,,R$8)-INDEX($D88:$BL88,,$E$1))+INDEX($D88:$BL88,,$E$1),R$9/(INDEX(Roky_výhled,,R$8)-INDEX(Roky_výhled,,R$8-1))*(INDEX($BO88:$DW88,,R$8)-INDEX($BO88:$DW88,,R$8-1))+INDEX($BO88:$DW88,,R$8-1))</f>
        <v>883</v>
      </c>
      <c r="S88" s="173">
        <f ca="1">CHOOSE(S$6,SUMIFS(INDIRECT("EB[" &amp; S$12 &amp; "]"),EB[indic_nrg],$A87,EB[Nositel],$B88,EB[Výběr],1,EB[unit],"TJ"),INDEX($BO88:$DW88,,S$4),S$9/(INDEX(Roky_výhled,,S$8)-Last_Bil)*(INDEX($BO88:$DW88,,S$8)-INDEX($D88:$BL88,,$E$1))+INDEX($D88:$BL88,,$E$1),S$9/(INDEX(Roky_výhled,,S$8)-INDEX(Roky_výhled,,S$8-1))*(INDEX($BO88:$DW88,,S$8)-INDEX($BO88:$DW88,,S$8-1))+INDEX($BO88:$DW88,,S$8-1))</f>
        <v>754</v>
      </c>
      <c r="T88" s="173">
        <f ca="1">CHOOSE(T$6,SUMIFS(INDIRECT("EB[" &amp; T$12 &amp; "]"),EB[indic_nrg],$A87,EB[Nositel],$B88,EB[Výběr],1,EB[unit],"TJ"),INDEX($BO88:$DW88,,T$4),T$9/(INDEX(Roky_výhled,,T$8)-Last_Bil)*(INDEX($BO88:$DW88,,T$8)-INDEX($D88:$BL88,,$E$1))+INDEX($D88:$BL88,,$E$1),T$9/(INDEX(Roky_výhled,,T$8)-INDEX(Roky_výhled,,T$8-1))*(INDEX($BO88:$DW88,,T$8)-INDEX($BO88:$DW88,,T$8-1))+INDEX($BO88:$DW88,,T$8-1))</f>
        <v>971</v>
      </c>
      <c r="U88" s="173">
        <f ca="1">CHOOSE(U$6,SUMIFS(INDIRECT("EB[" &amp; U$12 &amp; "]"),EB[indic_nrg],$A87,EB[Nositel],$B88,EB[Výběr],1,EB[unit],"TJ"),INDEX($BO88:$DW88,,U$4),U$9/(INDEX(Roky_výhled,,U$8)-Last_Bil)*(INDEX($BO88:$DW88,,U$8)-INDEX($D88:$BL88,,$E$1))+INDEX($D88:$BL88,,$E$1),U$9/(INDEX(Roky_výhled,,U$8)-INDEX(Roky_výhled,,U$8-1))*(INDEX($BO88:$DW88,,U$8)-INDEX($BO88:$DW88,,U$8-1))+INDEX($BO88:$DW88,,U$8-1))</f>
        <v>822</v>
      </c>
      <c r="V88" s="173">
        <f ca="1">CHOOSE(V$6,SUMIFS(INDIRECT("EB[" &amp; V$12 &amp; "]"),EB[indic_nrg],$A87,EB[Nositel],$B88,EB[Výběr],1,EB[unit],"TJ"),INDEX($BO88:$DW88,,V$4),V$9/(INDEX(Roky_výhled,,V$8)-Last_Bil)*(INDEX($BO88:$DW88,,V$8)-INDEX($D88:$BL88,,$E$1))+INDEX($D88:$BL88,,$E$1),V$9/(INDEX(Roky_výhled,,V$8)-INDEX(Roky_výhled,,V$8-1))*(INDEX($BO88:$DW88,,V$8)-INDEX($BO88:$DW88,,V$8-1))+INDEX($BO88:$DW88,,V$8-1))</f>
        <v>768</v>
      </c>
      <c r="W88" s="173">
        <f ca="1">CHOOSE(W$6,SUMIFS(INDIRECT("EB[" &amp; W$12 &amp; "]"),EB[indic_nrg],$A87,EB[Nositel],$B88,EB[Výběr],1,EB[unit],"TJ"),INDEX($BO88:$DW88,,W$4),W$9/(INDEX(Roky_výhled,,W$8)-Last_Bil)*(INDEX($BO88:$DW88,,W$8)-INDEX($D88:$BL88,,$E$1))+INDEX($D88:$BL88,,$E$1),W$9/(INDEX(Roky_výhled,,W$8)-INDEX(Roky_výhled,,W$8-1))*(INDEX($BO88:$DW88,,W$8)-INDEX($BO88:$DW88,,W$8-1))+INDEX($BO88:$DW88,,W$8-1))</f>
        <v>1191</v>
      </c>
      <c r="X88" s="173">
        <f ca="1">CHOOSE(X$6,SUMIFS(INDIRECT("EB[" &amp; X$12 &amp; "]"),EB[indic_nrg],$A87,EB[Nositel],$B88,EB[Výběr],1,EB[unit],"TJ"),INDEX($BO88:$DW88,,X$4),X$9/(INDEX(Roky_výhled,,X$8)-Last_Bil)*(INDEX($BO88:$DW88,,X$8)-INDEX($D88:$BL88,,$E$1))+INDEX($D88:$BL88,,$E$1),X$9/(INDEX(Roky_výhled,,X$8)-INDEX(Roky_výhled,,X$8-1))*(INDEX($BO88:$DW88,,X$8)-INDEX($BO88:$DW88,,X$8-1))+INDEX($BO88:$DW88,,X$8-1))</f>
        <v>1788</v>
      </c>
      <c r="Y88" s="173">
        <f ca="1">CHOOSE(Y$6,SUMIFS(INDIRECT("EB[" &amp; Y$12 &amp; "]"),EB[indic_nrg],$A87,EB[Nositel],$B88,EB[Výběr],1,EB[unit],"TJ"),INDEX($BO88:$DW88,,Y$4),Y$9/(INDEX(Roky_výhled,,Y$8)-Last_Bil)*(INDEX($BO88:$DW88,,Y$8)-INDEX($D88:$BL88,,$E$1))+INDEX($D88:$BL88,,$E$1),Y$9/(INDEX(Roky_výhled,,Y$8)-INDEX(Roky_výhled,,Y$8-1))*(INDEX($BO88:$DW88,,Y$8)-INDEX($BO88:$DW88,,Y$8-1))+INDEX($BO88:$DW88,,Y$8-1))</f>
        <v>2156</v>
      </c>
      <c r="Z88" s="173">
        <f ca="1">CHOOSE(Z$6,SUMIFS(INDIRECT("EB[" &amp; Z$12 &amp; "]"),EB[indic_nrg],$A87,EB[Nositel],$B88,EB[Výběr],1,EB[unit],"TJ"),INDEX($BO88:$DW88,,Z$4),Z$9/(INDEX(Roky_výhled,,Z$8)-Last_Bil)*(INDEX($BO88:$DW88,,Z$8)-INDEX($D88:$BL88,,$E$1))+INDEX($D88:$BL88,,$E$1),Z$9/(INDEX(Roky_výhled,,Z$8)-INDEX(Roky_výhled,,Z$8-1))*(INDEX($BO88:$DW88,,Z$8)-INDEX($BO88:$DW88,,Z$8-1))+INDEX($BO88:$DW88,,Z$8-1))</f>
        <v>3469</v>
      </c>
      <c r="AA88" s="173">
        <f ca="1">CHOOSE(AA$6,SUMIFS(INDIRECT("EB[" &amp; AA$12 &amp; "]"),EB[indic_nrg],$A87,EB[Nositel],$B88,EB[Výběr],1,EB[unit],"TJ"),INDEX($BO88:$DW88,,AA$4),AA$9/(INDEX(Roky_výhled,,AA$8)-Last_Bil)*(INDEX($BO88:$DW88,,AA$8)-INDEX($D88:$BL88,,$E$1))+INDEX($D88:$BL88,,$E$1),AA$9/(INDEX(Roky_výhled,,AA$8)-INDEX(Roky_výhled,,AA$8-1))*(INDEX($BO88:$DW88,,AA$8)-INDEX($BO88:$DW88,,AA$8-1))+INDEX($BO88:$DW88,,AA$8-1))</f>
        <v>4945</v>
      </c>
      <c r="AB88" s="173">
        <f ca="1">CHOOSE(AB$6,SUMIFS(INDIRECT("EB[" &amp; AB$12 &amp; "]"),EB[indic_nrg],$A87,EB[Nositel],$B88,EB[Výběr],1,EB[unit],"TJ"),INDEX($BO88:$DW88,,AB$4),AB$9/(INDEX(Roky_výhled,,AB$8)-Last_Bil)*(INDEX($BO88:$DW88,,AB$8)-INDEX($D88:$BL88,,$E$1))+INDEX($D88:$BL88,,$E$1),AB$9/(INDEX(Roky_výhled,,AB$8)-INDEX(Roky_výhled,,AB$8-1))*(INDEX($BO88:$DW88,,AB$8)-INDEX($BO88:$DW88,,AB$8-1))+INDEX($BO88:$DW88,,AB$8-1))</f>
        <v>5088</v>
      </c>
      <c r="AC88" s="173">
        <f ca="1">CHOOSE(AC$6,SUMIFS(INDIRECT("EB[" &amp; AC$12 &amp; "]"),EB[indic_nrg],$A87,EB[Nositel],$B88,EB[Výběr],1,EB[unit],"TJ"),INDEX($BO88:$DW88,,AC$4),AC$9/(INDEX(Roky_výhled,,AC$8)-Last_Bil)*(INDEX($BO88:$DW88,,AC$8)-INDEX($D88:$BL88,,$E$1))+INDEX($D88:$BL88,,$E$1),AC$9/(INDEX(Roky_výhled,,AC$8)-INDEX(Roky_výhled,,AC$8-1))*(INDEX($BO88:$DW88,,AC$8)-INDEX($BO88:$DW88,,AC$8-1))+INDEX($BO88:$DW88,,AC$8-1))</f>
        <v>5171</v>
      </c>
      <c r="AD88" s="173">
        <f ca="1">CHOOSE(AD$6,SUMIFS(INDIRECT("EB[" &amp; AD$12 &amp; "]"),EB[indic_nrg],$A87,EB[Nositel],$B88,EB[Výběr],1,EB[unit],"TJ"),INDEX($BO88:$DW88,,AD$4),AD$9/(INDEX(Roky_výhled,,AD$8)-Last_Bil)*(INDEX($BO88:$DW88,,AD$8)-INDEX($D88:$BL88,,$E$1))+INDEX($D88:$BL88,,$E$1),AD$9/(INDEX(Roky_výhled,,AD$8)-INDEX(Roky_výhled,,AD$8-1))*(INDEX($BO88:$DW88,,AD$8)-INDEX($BO88:$DW88,,AD$8-1))+INDEX($BO88:$DW88,,AD$8-1))</f>
        <v>4986.8</v>
      </c>
      <c r="AE88" s="173">
        <f ca="1">CHOOSE(AE$6,SUMIFS(INDIRECT("EB[" &amp; AE$12 &amp; "]"),EB[indic_nrg],$A87,EB[Nositel],$B88,EB[Výběr],1,EB[unit],"TJ"),INDEX($BO88:$DW88,,AE$4),AE$9/(INDEX(Roky_výhled,,AE$8)-Last_Bil)*(INDEX($BO88:$DW88,,AE$8)-INDEX($D88:$BL88,,$E$1))+INDEX($D88:$BL88,,$E$1),AE$9/(INDEX(Roky_výhled,,AE$8)-INDEX(Roky_výhled,,AE$8-1))*(INDEX($BO88:$DW88,,AE$8)-INDEX($BO88:$DW88,,AE$8-1))+INDEX($BO88:$DW88,,AE$8-1))</f>
        <v>4802.6000000000004</v>
      </c>
      <c r="AF88" s="173">
        <f ca="1">CHOOSE(AF$6,SUMIFS(INDIRECT("EB[" &amp; AF$12 &amp; "]"),EB[indic_nrg],$A87,EB[Nositel],$B88,EB[Výběr],1,EB[unit],"TJ"),INDEX($BO88:$DW88,,AF$4),AF$9/(INDEX(Roky_výhled,,AF$8)-Last_Bil)*(INDEX($BO88:$DW88,,AF$8)-INDEX($D88:$BL88,,$E$1))+INDEX($D88:$BL88,,$E$1),AF$9/(INDEX(Roky_výhled,,AF$8)-INDEX(Roky_výhled,,AF$8-1))*(INDEX($BO88:$DW88,,AF$8)-INDEX($BO88:$DW88,,AF$8-1))+INDEX($BO88:$DW88,,AF$8-1))</f>
        <v>4618.3999999999996</v>
      </c>
      <c r="AG88" s="173">
        <f ca="1">CHOOSE(AG$6,SUMIFS(INDIRECT("EB[" &amp; AG$12 &amp; "]"),EB[indic_nrg],$A87,EB[Nositel],$B88,EB[Výběr],1,EB[unit],"TJ"),INDEX($BO88:$DW88,,AG$4),AG$9/(INDEX(Roky_výhled,,AG$8)-Last_Bil)*(INDEX($BO88:$DW88,,AG$8)-INDEX($D88:$BL88,,$E$1))+INDEX($D88:$BL88,,$E$1),AG$9/(INDEX(Roky_výhled,,AG$8)-INDEX(Roky_výhled,,AG$8-1))*(INDEX($BO88:$DW88,,AG$8)-INDEX($BO88:$DW88,,AG$8-1))+INDEX($BO88:$DW88,,AG$8-1))</f>
        <v>4434.2</v>
      </c>
      <c r="AH88" s="173">
        <f ca="1">CHOOSE(AH$6,SUMIFS(INDIRECT("EB[" &amp; AH$12 &amp; "]"),EB[indic_nrg],$A87,EB[Nositel],$B88,EB[Výběr],1,EB[unit],"TJ"),INDEX($BO88:$DW88,,AH$4),AH$9/(INDEX(Roky_výhled,,AH$8)-Last_Bil)*(INDEX($BO88:$DW88,,AH$8)-INDEX($D88:$BL88,,$E$1))+INDEX($D88:$BL88,,$E$1),AH$9/(INDEX(Roky_výhled,,AH$8)-INDEX(Roky_výhled,,AH$8-1))*(INDEX($BO88:$DW88,,AH$8)-INDEX($BO88:$DW88,,AH$8-1))+INDEX($BO88:$DW88,,AH$8-1))</f>
        <v>4250</v>
      </c>
      <c r="AI88" s="173">
        <f ca="1">CHOOSE(AI$6,SUMIFS(INDIRECT("EB[" &amp; AI$12 &amp; "]"),EB[indic_nrg],$A87,EB[Nositel],$B88,EB[Výběr],1,EB[unit],"TJ"),INDEX($BO88:$DW88,,AI$4),AI$9/(INDEX(Roky_výhled,,AI$8)-Last_Bil)*(INDEX($BO88:$DW88,,AI$8)-INDEX($D88:$BL88,,$E$1))+INDEX($D88:$BL88,,$E$1),AI$9/(INDEX(Roky_výhled,,AI$8)-INDEX(Roky_výhled,,AI$8-1))*(INDEX($BO88:$DW88,,AI$8)-INDEX($BO88:$DW88,,AI$8-1))+INDEX($BO88:$DW88,,AI$8-1))</f>
        <v>4316</v>
      </c>
      <c r="AJ88" s="173">
        <f ca="1">CHOOSE(AJ$6,SUMIFS(INDIRECT("EB[" &amp; AJ$12 &amp; "]"),EB[indic_nrg],$A87,EB[Nositel],$B88,EB[Výběr],1,EB[unit],"TJ"),INDEX($BO88:$DW88,,AJ$4),AJ$9/(INDEX(Roky_výhled,,AJ$8)-Last_Bil)*(INDEX($BO88:$DW88,,AJ$8)-INDEX($D88:$BL88,,$E$1))+INDEX($D88:$BL88,,$E$1),AJ$9/(INDEX(Roky_výhled,,AJ$8)-INDEX(Roky_výhled,,AJ$8-1))*(INDEX($BO88:$DW88,,AJ$8)-INDEX($BO88:$DW88,,AJ$8-1))+INDEX($BO88:$DW88,,AJ$8-1))</f>
        <v>4382</v>
      </c>
      <c r="AK88" s="173">
        <f ca="1">CHOOSE(AK$6,SUMIFS(INDIRECT("EB[" &amp; AK$12 &amp; "]"),EB[indic_nrg],$A87,EB[Nositel],$B88,EB[Výběr],1,EB[unit],"TJ"),INDEX($BO88:$DW88,,AK$4),AK$9/(INDEX(Roky_výhled,,AK$8)-Last_Bil)*(INDEX($BO88:$DW88,,AK$8)-INDEX($D88:$BL88,,$E$1))+INDEX($D88:$BL88,,$E$1),AK$9/(INDEX(Roky_výhled,,AK$8)-INDEX(Roky_výhled,,AK$8-1))*(INDEX($BO88:$DW88,,AK$8)-INDEX($BO88:$DW88,,AK$8-1))+INDEX($BO88:$DW88,,AK$8-1))</f>
        <v>4448</v>
      </c>
      <c r="AL88" s="173">
        <f ca="1">CHOOSE(AL$6,SUMIFS(INDIRECT("EB[" &amp; AL$12 &amp; "]"),EB[indic_nrg],$A87,EB[Nositel],$B88,EB[Výběr],1,EB[unit],"TJ"),INDEX($BO88:$DW88,,AL$4),AL$9/(INDEX(Roky_výhled,,AL$8)-Last_Bil)*(INDEX($BO88:$DW88,,AL$8)-INDEX($D88:$BL88,,$E$1))+INDEX($D88:$BL88,,$E$1),AL$9/(INDEX(Roky_výhled,,AL$8)-INDEX(Roky_výhled,,AL$8-1))*(INDEX($BO88:$DW88,,AL$8)-INDEX($BO88:$DW88,,AL$8-1))+INDEX($BO88:$DW88,,AL$8-1))</f>
        <v>4514</v>
      </c>
      <c r="AM88" s="173">
        <f ca="1">CHOOSE(AM$6,SUMIFS(INDIRECT("EB[" &amp; AM$12 &amp; "]"),EB[indic_nrg],$A87,EB[Nositel],$B88,EB[Výběr],1,EB[unit],"TJ"),INDEX($BO88:$DW88,,AM$4),AM$9/(INDEX(Roky_výhled,,AM$8)-Last_Bil)*(INDEX($BO88:$DW88,,AM$8)-INDEX($D88:$BL88,,$E$1))+INDEX($D88:$BL88,,$E$1),AM$9/(INDEX(Roky_výhled,,AM$8)-INDEX(Roky_výhled,,AM$8-1))*(INDEX($BO88:$DW88,,AM$8)-INDEX($BO88:$DW88,,AM$8-1))+INDEX($BO88:$DW88,,AM$8-1))</f>
        <v>4580</v>
      </c>
      <c r="AN88" s="173">
        <f ca="1">CHOOSE(AN$6,SUMIFS(INDIRECT("EB[" &amp; AN$12 &amp; "]"),EB[indic_nrg],$A87,EB[Nositel],$B88,EB[Výběr],1,EB[unit],"TJ"),INDEX($BO88:$DW88,,AN$4),AN$9/(INDEX(Roky_výhled,,AN$8)-Last_Bil)*(INDEX($BO88:$DW88,,AN$8)-INDEX($D88:$BL88,,$E$1))+INDEX($D88:$BL88,,$E$1),AN$9/(INDEX(Roky_výhled,,AN$8)-INDEX(Roky_výhled,,AN$8-1))*(INDEX($BO88:$DW88,,AN$8)-INDEX($BO88:$DW88,,AN$8-1))+INDEX($BO88:$DW88,,AN$8-1))</f>
        <v>4664</v>
      </c>
      <c r="AO88" s="173">
        <f ca="1">CHOOSE(AO$6,SUMIFS(INDIRECT("EB[" &amp; AO$12 &amp; "]"),EB[indic_nrg],$A87,EB[Nositel],$B88,EB[Výběr],1,EB[unit],"TJ"),INDEX($BO88:$DW88,,AO$4),AO$9/(INDEX(Roky_výhled,,AO$8)-Last_Bil)*(INDEX($BO88:$DW88,,AO$8)-INDEX($D88:$BL88,,$E$1))+INDEX($D88:$BL88,,$E$1),AO$9/(INDEX(Roky_výhled,,AO$8)-INDEX(Roky_výhled,,AO$8-1))*(INDEX($BO88:$DW88,,AO$8)-INDEX($BO88:$DW88,,AO$8-1))+INDEX($BO88:$DW88,,AO$8-1))</f>
        <v>4748</v>
      </c>
      <c r="AP88" s="173">
        <f ca="1">CHOOSE(AP$6,SUMIFS(INDIRECT("EB[" &amp; AP$12 &amp; "]"),EB[indic_nrg],$A87,EB[Nositel],$B88,EB[Výběr],1,EB[unit],"TJ"),INDEX($BO88:$DW88,,AP$4),AP$9/(INDEX(Roky_výhled,,AP$8)-Last_Bil)*(INDEX($BO88:$DW88,,AP$8)-INDEX($D88:$BL88,,$E$1))+INDEX($D88:$BL88,,$E$1),AP$9/(INDEX(Roky_výhled,,AP$8)-INDEX(Roky_výhled,,AP$8-1))*(INDEX($BO88:$DW88,,AP$8)-INDEX($BO88:$DW88,,AP$8-1))+INDEX($BO88:$DW88,,AP$8-1))</f>
        <v>4832</v>
      </c>
      <c r="AQ88" s="173">
        <f ca="1">CHOOSE(AQ$6,SUMIFS(INDIRECT("EB[" &amp; AQ$12 &amp; "]"),EB[indic_nrg],$A87,EB[Nositel],$B88,EB[Výběr],1,EB[unit],"TJ"),INDEX($BO88:$DW88,,AQ$4),AQ$9/(INDEX(Roky_výhled,,AQ$8)-Last_Bil)*(INDEX($BO88:$DW88,,AQ$8)-INDEX($D88:$BL88,,$E$1))+INDEX($D88:$BL88,,$E$1),AQ$9/(INDEX(Roky_výhled,,AQ$8)-INDEX(Roky_výhled,,AQ$8-1))*(INDEX($BO88:$DW88,,AQ$8)-INDEX($BO88:$DW88,,AQ$8-1))+INDEX($BO88:$DW88,,AQ$8-1))</f>
        <v>4916</v>
      </c>
      <c r="AR88" s="173">
        <f ca="1">CHOOSE(AR$6,SUMIFS(INDIRECT("EB[" &amp; AR$12 &amp; "]"),EB[indic_nrg],$A87,EB[Nositel],$B88,EB[Výběr],1,EB[unit],"TJ"),INDEX($BO88:$DW88,,AR$4),AR$9/(INDEX(Roky_výhled,,AR$8)-Last_Bil)*(INDEX($BO88:$DW88,,AR$8)-INDEX($D88:$BL88,,$E$1))+INDEX($D88:$BL88,,$E$1),AR$9/(INDEX(Roky_výhled,,AR$8)-INDEX(Roky_výhled,,AR$8-1))*(INDEX($BO88:$DW88,,AR$8)-INDEX($BO88:$DW88,,AR$8-1))+INDEX($BO88:$DW88,,AR$8-1))</f>
        <v>5000</v>
      </c>
      <c r="AS88" s="173">
        <f ca="1">CHOOSE(AS$6,SUMIFS(INDIRECT("EB[" &amp; AS$12 &amp; "]"),EB[indic_nrg],$A87,EB[Nositel],$B88,EB[Výběr],1,EB[unit],"TJ"),INDEX($BO88:$DW88,,AS$4),AS$9/(INDEX(Roky_výhled,,AS$8)-Last_Bil)*(INDEX($BO88:$DW88,,AS$8)-INDEX($D88:$BL88,,$E$1))+INDEX($D88:$BL88,,$E$1),AS$9/(INDEX(Roky_výhled,,AS$8)-INDEX(Roky_výhled,,AS$8-1))*(INDEX($BO88:$DW88,,AS$8)-INDEX($BO88:$DW88,,AS$8-1))+INDEX($BO88:$DW88,,AS$8-1))</f>
        <v>5058</v>
      </c>
      <c r="AT88" s="173">
        <f ca="1">CHOOSE(AT$6,SUMIFS(INDIRECT("EB[" &amp; AT$12 &amp; "]"),EB[indic_nrg],$A87,EB[Nositel],$B88,EB[Výběr],1,EB[unit],"TJ"),INDEX($BO88:$DW88,,AT$4),AT$9/(INDEX(Roky_výhled,,AT$8)-Last_Bil)*(INDEX($BO88:$DW88,,AT$8)-INDEX($D88:$BL88,,$E$1))+INDEX($D88:$BL88,,$E$1),AT$9/(INDEX(Roky_výhled,,AT$8)-INDEX(Roky_výhled,,AT$8-1))*(INDEX($BO88:$DW88,,AT$8)-INDEX($BO88:$DW88,,AT$8-1))+INDEX($BO88:$DW88,,AT$8-1))</f>
        <v>5116</v>
      </c>
      <c r="AU88" s="173">
        <f ca="1">CHOOSE(AU$6,SUMIFS(INDIRECT("EB[" &amp; AU$12 &amp; "]"),EB[indic_nrg],$A87,EB[Nositel],$B88,EB[Výběr],1,EB[unit],"TJ"),INDEX($BO88:$DW88,,AU$4),AU$9/(INDEX(Roky_výhled,,AU$8)-Last_Bil)*(INDEX($BO88:$DW88,,AU$8)-INDEX($D88:$BL88,,$E$1))+INDEX($D88:$BL88,,$E$1),AU$9/(INDEX(Roky_výhled,,AU$8)-INDEX(Roky_výhled,,AU$8-1))*(INDEX($BO88:$DW88,,AU$8)-INDEX($BO88:$DW88,,AU$8-1))+INDEX($BO88:$DW88,,AU$8-1))</f>
        <v>5173.9999999999991</v>
      </c>
      <c r="AV88" s="173">
        <f ca="1">CHOOSE(AV$6,SUMIFS(INDIRECT("EB[" &amp; AV$12 &amp; "]"),EB[indic_nrg],$A87,EB[Nositel],$B88,EB[Výběr],1,EB[unit],"TJ"),INDEX($BO88:$DW88,,AV$4),AV$9/(INDEX(Roky_výhled,,AV$8)-Last_Bil)*(INDEX($BO88:$DW88,,AV$8)-INDEX($D88:$BL88,,$E$1))+INDEX($D88:$BL88,,$E$1),AV$9/(INDEX(Roky_výhled,,AV$8)-INDEX(Roky_výhled,,AV$8-1))*(INDEX($BO88:$DW88,,AV$8)-INDEX($BO88:$DW88,,AV$8-1))+INDEX($BO88:$DW88,,AV$8-1))</f>
        <v>5231.9999999999991</v>
      </c>
      <c r="AW88" s="173">
        <f ca="1">CHOOSE(AW$6,SUMIFS(INDIRECT("EB[" &amp; AW$12 &amp; "]"),EB[indic_nrg],$A87,EB[Nositel],$B88,EB[Výběr],1,EB[unit],"TJ"),INDEX($BO88:$DW88,,AW$4),AW$9/(INDEX(Roky_výhled,,AW$8)-Last_Bil)*(INDEX($BO88:$DW88,,AW$8)-INDEX($D88:$BL88,,$E$1))+INDEX($D88:$BL88,,$E$1),AW$9/(INDEX(Roky_výhled,,AW$8)-INDEX(Roky_výhled,,AW$8-1))*(INDEX($BO88:$DW88,,AW$8)-INDEX($BO88:$DW88,,AW$8-1))+INDEX($BO88:$DW88,,AW$8-1))</f>
        <v>5289.9999999999991</v>
      </c>
      <c r="AX88" s="173">
        <f ca="1">CHOOSE(AX$6,SUMIFS(INDIRECT("EB[" &amp; AX$12 &amp; "]"),EB[indic_nrg],$A87,EB[Nositel],$B88,EB[Výběr],1,EB[unit],"TJ"),INDEX($BO88:$DW88,,AX$4),AX$9/(INDEX(Roky_výhled,,AX$8)-Last_Bil)*(INDEX($BO88:$DW88,,AX$8)-INDEX($D88:$BL88,,$E$1))+INDEX($D88:$BL88,,$E$1),AX$9/(INDEX(Roky_výhled,,AX$8)-INDEX(Roky_výhled,,AX$8-1))*(INDEX($BO88:$DW88,,AX$8)-INDEX($BO88:$DW88,,AX$8-1))+INDEX($BO88:$DW88,,AX$8-1))</f>
        <v>5313.9999999999991</v>
      </c>
      <c r="AY88" s="173">
        <f ca="1">CHOOSE(AY$6,SUMIFS(INDIRECT("EB[" &amp; AY$12 &amp; "]"),EB[indic_nrg],$A87,EB[Nositel],$B88,EB[Výběr],1,EB[unit],"TJ"),INDEX($BO88:$DW88,,AY$4),AY$9/(INDEX(Roky_výhled,,AY$8)-Last_Bil)*(INDEX($BO88:$DW88,,AY$8)-INDEX($D88:$BL88,,$E$1))+INDEX($D88:$BL88,,$E$1),AY$9/(INDEX(Roky_výhled,,AY$8)-INDEX(Roky_výhled,,AY$8-1))*(INDEX($BO88:$DW88,,AY$8)-INDEX($BO88:$DW88,,AY$8-1))+INDEX($BO88:$DW88,,AY$8-1))</f>
        <v>5337.9999999999991</v>
      </c>
      <c r="AZ88" s="173">
        <f ca="1">CHOOSE(AZ$6,SUMIFS(INDIRECT("EB[" &amp; AZ$12 &amp; "]"),EB[indic_nrg],$A87,EB[Nositel],$B88,EB[Výběr],1,EB[unit],"TJ"),INDEX($BO88:$DW88,,AZ$4),AZ$9/(INDEX(Roky_výhled,,AZ$8)-Last_Bil)*(INDEX($BO88:$DW88,,AZ$8)-INDEX($D88:$BL88,,$E$1))+INDEX($D88:$BL88,,$E$1),AZ$9/(INDEX(Roky_výhled,,AZ$8)-INDEX(Roky_výhled,,AZ$8-1))*(INDEX($BO88:$DW88,,AZ$8)-INDEX($BO88:$DW88,,AZ$8-1))+INDEX($BO88:$DW88,,AZ$8-1))</f>
        <v>5362</v>
      </c>
      <c r="BA88" s="173">
        <f ca="1">CHOOSE(BA$6,SUMIFS(INDIRECT("EB[" &amp; BA$12 &amp; "]"),EB[indic_nrg],$A87,EB[Nositel],$B88,EB[Výběr],1,EB[unit],"TJ"),INDEX($BO88:$DW88,,BA$4),BA$9/(INDEX(Roky_výhled,,BA$8)-Last_Bil)*(INDEX($BO88:$DW88,,BA$8)-INDEX($D88:$BL88,,$E$1))+INDEX($D88:$BL88,,$E$1),BA$9/(INDEX(Roky_výhled,,BA$8)-INDEX(Roky_výhled,,BA$8-1))*(INDEX($BO88:$DW88,,BA$8)-INDEX($BO88:$DW88,,BA$8-1))+INDEX($BO88:$DW88,,BA$8-1))</f>
        <v>5386</v>
      </c>
      <c r="BB88" s="173">
        <f ca="1">CHOOSE(BB$6,SUMIFS(INDIRECT("EB[" &amp; BB$12 &amp; "]"),EB[indic_nrg],$A87,EB[Nositel],$B88,EB[Výběr],1,EB[unit],"TJ"),INDEX($BO88:$DW88,,BB$4),BB$9/(INDEX(Roky_výhled,,BB$8)-Last_Bil)*(INDEX($BO88:$DW88,,BB$8)-INDEX($D88:$BL88,,$E$1))+INDEX($D88:$BL88,,$E$1),BB$9/(INDEX(Roky_výhled,,BB$8)-INDEX(Roky_výhled,,BB$8-1))*(INDEX($BO88:$DW88,,BB$8)-INDEX($BO88:$DW88,,BB$8-1))+INDEX($BO88:$DW88,,BB$8-1))</f>
        <v>5410</v>
      </c>
      <c r="BC88" s="173">
        <f ca="1">CHOOSE(BC$6,SUMIFS(INDIRECT("EB[" &amp; BC$12 &amp; "]"),EB[indic_nrg],$A87,EB[Nositel],$B88,EB[Výběr],1,EB[unit],"TJ"),INDEX($BO88:$DW88,,BC$4),BC$9/(INDEX(Roky_výhled,,BC$8)-Last_Bil)*(INDEX($BO88:$DW88,,BC$8)-INDEX($D88:$BL88,,$E$1))+INDEX($D88:$BL88,,$E$1),BC$9/(INDEX(Roky_výhled,,BC$8)-INDEX(Roky_výhled,,BC$8-1))*(INDEX($BO88:$DW88,,BC$8)-INDEX($BO88:$DW88,,BC$8-1))+INDEX($BO88:$DW88,,BC$8-1))</f>
        <v>5420</v>
      </c>
      <c r="BD88" s="173">
        <f ca="1">CHOOSE(BD$6,SUMIFS(INDIRECT("EB[" &amp; BD$12 &amp; "]"),EB[indic_nrg],$A87,EB[Nositel],$B88,EB[Výběr],1,EB[unit],"TJ"),INDEX($BO88:$DW88,,BD$4),BD$9/(INDEX(Roky_výhled,,BD$8)-Last_Bil)*(INDEX($BO88:$DW88,,BD$8)-INDEX($D88:$BL88,,$E$1))+INDEX($D88:$BL88,,$E$1),BD$9/(INDEX(Roky_výhled,,BD$8)-INDEX(Roky_výhled,,BD$8-1))*(INDEX($BO88:$DW88,,BD$8)-INDEX($BO88:$DW88,,BD$8-1))+INDEX($BO88:$DW88,,BD$8-1))</f>
        <v>5430</v>
      </c>
      <c r="BE88" s="173">
        <f ca="1">CHOOSE(BE$6,SUMIFS(INDIRECT("EB[" &amp; BE$12 &amp; "]"),EB[indic_nrg],$A87,EB[Nositel],$B88,EB[Výběr],1,EB[unit],"TJ"),INDEX($BO88:$DW88,,BE$4),BE$9/(INDEX(Roky_výhled,,BE$8)-Last_Bil)*(INDEX($BO88:$DW88,,BE$8)-INDEX($D88:$BL88,,$E$1))+INDEX($D88:$BL88,,$E$1),BE$9/(INDEX(Roky_výhled,,BE$8)-INDEX(Roky_výhled,,BE$8-1))*(INDEX($BO88:$DW88,,BE$8)-INDEX($BO88:$DW88,,BE$8-1))+INDEX($BO88:$DW88,,BE$8-1))</f>
        <v>5440.0000000000009</v>
      </c>
      <c r="BF88" s="173">
        <f ca="1">CHOOSE(BF$6,SUMIFS(INDIRECT("EB[" &amp; BF$12 &amp; "]"),EB[indic_nrg],$A87,EB[Nositel],$B88,EB[Výběr],1,EB[unit],"TJ"),INDEX($BO88:$DW88,,BF$4),BF$9/(INDEX(Roky_výhled,,BF$8)-Last_Bil)*(INDEX($BO88:$DW88,,BF$8)-INDEX($D88:$BL88,,$E$1))+INDEX($D88:$BL88,,$E$1),BF$9/(INDEX(Roky_výhled,,BF$8)-INDEX(Roky_výhled,,BF$8-1))*(INDEX($BO88:$DW88,,BF$8)-INDEX($BO88:$DW88,,BF$8-1))+INDEX($BO88:$DW88,,BF$8-1))</f>
        <v>5450.0000000000009</v>
      </c>
      <c r="BG88" s="173">
        <f ca="1">CHOOSE(BG$6,SUMIFS(INDIRECT("EB[" &amp; BG$12 &amp; "]"),EB[indic_nrg],$A87,EB[Nositel],$B88,EB[Výběr],1,EB[unit],"TJ"),INDEX($BO88:$DW88,,BG$4),BG$9/(INDEX(Roky_výhled,,BG$8)-Last_Bil)*(INDEX($BO88:$DW88,,BG$8)-INDEX($D88:$BL88,,$E$1))+INDEX($D88:$BL88,,$E$1),BG$9/(INDEX(Roky_výhled,,BG$8)-INDEX(Roky_výhled,,BG$8-1))*(INDEX($BO88:$DW88,,BG$8)-INDEX($BO88:$DW88,,BG$8-1))+INDEX($BO88:$DW88,,BG$8-1))</f>
        <v>5460.0000000000009</v>
      </c>
      <c r="BH88" s="173">
        <f ca="1">CHOOSE(BH$6,SUMIFS(INDIRECT("EB[" &amp; BH$12 &amp; "]"),EB[indic_nrg],$A87,EB[Nositel],$B88,EB[Výběr],1,EB[unit],"TJ"),INDEX($BO88:$DW88,,BH$4),BH$9/(INDEX(Roky_výhled,,BH$8)-Last_Bil)*(INDEX($BO88:$DW88,,BH$8)-INDEX($D88:$BL88,,$E$1))+INDEX($D88:$BL88,,$E$1),BH$9/(INDEX(Roky_výhled,,BH$8)-INDEX(Roky_výhled,,BH$8-1))*(INDEX($BO88:$DW88,,BH$8)-INDEX($BO88:$DW88,,BH$8-1))+INDEX($BO88:$DW88,,BH$8-1))</f>
        <v>5490.0000000000009</v>
      </c>
      <c r="BI88" s="173">
        <f ca="1">CHOOSE(BI$6,SUMIFS(INDIRECT("EB[" &amp; BI$12 &amp; "]"),EB[indic_nrg],$A87,EB[Nositel],$B88,EB[Výběr],1,EB[unit],"TJ"),INDEX($BO88:$DW88,,BI$4),BI$9/(INDEX(Roky_výhled,,BI$8)-Last_Bil)*(INDEX($BO88:$DW88,,BI$8)-INDEX($D88:$BL88,,$E$1))+INDEX($D88:$BL88,,$E$1),BI$9/(INDEX(Roky_výhled,,BI$8)-INDEX(Roky_výhled,,BI$8-1))*(INDEX($BO88:$DW88,,BI$8)-INDEX($BO88:$DW88,,BI$8-1))+INDEX($BO88:$DW88,,BI$8-1))</f>
        <v>5520.0000000000009</v>
      </c>
      <c r="BJ88" s="173">
        <f ca="1">CHOOSE(BJ$6,SUMIFS(INDIRECT("EB[" &amp; BJ$12 &amp; "]"),EB[indic_nrg],$A87,EB[Nositel],$B88,EB[Výběr],1,EB[unit],"TJ"),INDEX($BO88:$DW88,,BJ$4),BJ$9/(INDEX(Roky_výhled,,BJ$8)-Last_Bil)*(INDEX($BO88:$DW88,,BJ$8)-INDEX($D88:$BL88,,$E$1))+INDEX($D88:$BL88,,$E$1),BJ$9/(INDEX(Roky_výhled,,BJ$8)-INDEX(Roky_výhled,,BJ$8-1))*(INDEX($BO88:$DW88,,BJ$8)-INDEX($BO88:$DW88,,BJ$8-1))+INDEX($BO88:$DW88,,BJ$8-1))</f>
        <v>5550</v>
      </c>
      <c r="BK88" s="173">
        <f ca="1">CHOOSE(BK$6,SUMIFS(INDIRECT("EB[" &amp; BK$12 &amp; "]"),EB[indic_nrg],$A87,EB[Nositel],$B88,EB[Výběr],1,EB[unit],"TJ"),INDEX($BO88:$DW88,,BK$4),BK$9/(INDEX(Roky_výhled,,BK$8)-Last_Bil)*(INDEX($BO88:$DW88,,BK$8)-INDEX($D88:$BL88,,$E$1))+INDEX($D88:$BL88,,$E$1),BK$9/(INDEX(Roky_výhled,,BK$8)-INDEX(Roky_výhled,,BK$8-1))*(INDEX($BO88:$DW88,,BK$8)-INDEX($BO88:$DW88,,BK$8-1))+INDEX($BO88:$DW88,,BK$8-1))</f>
        <v>5580</v>
      </c>
      <c r="BL88" s="174">
        <f ca="1">CHOOSE(BL$6,SUMIFS(INDIRECT("EB[" &amp; BL$12 &amp; "]"),EB[indic_nrg],$A87,EB[Nositel],$B88,EB[Výběr],1,EB[unit],"TJ"),INDEX($BO88:$DW88,,BL$4),BL$9/(INDEX(Roky_výhled,,BL$8)-Last_Bil)*(INDEX($BO88:$DW88,,BL$8)-INDEX($D88:$BL88,,$E$1))+INDEX($D88:$BL88,,$E$1),BL$9/(INDEX(Roky_výhled,,BL$8)-INDEX(Roky_výhled,,BL$8-1))*(INDEX($BO88:$DW88,,BL$8)-INDEX($BO88:$DW88,,BL$8-1))+INDEX($BO88:$DW88,,BL$8-1))</f>
        <v>5610</v>
      </c>
      <c r="BM88"/>
      <c r="BN88" s="221" t="str">
        <f t="shared" si="268"/>
        <v>Biomasa</v>
      </c>
      <c r="BO88" s="285">
        <v>3470</v>
      </c>
      <c r="BP88" s="286">
        <v>3119.9999999999995</v>
      </c>
      <c r="BQ88" s="286">
        <v>4250</v>
      </c>
      <c r="BR88" s="286">
        <v>4580</v>
      </c>
      <c r="BS88" s="286">
        <v>5000</v>
      </c>
      <c r="BT88" s="286">
        <v>5289.9999999999991</v>
      </c>
      <c r="BU88" s="286">
        <v>5410</v>
      </c>
      <c r="BV88" s="286">
        <v>5460.0000000000009</v>
      </c>
      <c r="BW88" s="286">
        <v>5610</v>
      </c>
      <c r="BX88" s="286">
        <v>5660</v>
      </c>
      <c r="BY88" s="287">
        <v>5820</v>
      </c>
      <c r="BZ88" s="281"/>
      <c r="CA88" s="281"/>
      <c r="CB88" s="281"/>
      <c r="CC88" s="281"/>
      <c r="CD88" s="281"/>
      <c r="CE88" s="281"/>
      <c r="CF88" s="281"/>
      <c r="CG88" s="281"/>
      <c r="CH88" s="281"/>
      <c r="CI88" s="281"/>
      <c r="CJ88" s="281"/>
      <c r="CK88" s="281"/>
      <c r="CL88" s="281"/>
      <c r="CM88" s="281"/>
      <c r="CN88" s="281"/>
      <c r="CO88" s="281"/>
      <c r="CP88" s="281"/>
      <c r="CQ88" s="281"/>
      <c r="CR88" s="281"/>
      <c r="CS88" s="281"/>
      <c r="CT88" s="281"/>
      <c r="CU88" s="281"/>
      <c r="CV88" s="281"/>
      <c r="CW88" s="281"/>
      <c r="CX88" s="281"/>
      <c r="CY88" s="281"/>
      <c r="CZ88" s="281"/>
      <c r="DA88" s="281"/>
      <c r="DB88" s="281"/>
      <c r="DC88" s="281"/>
      <c r="DD88" s="281"/>
      <c r="DE88" s="281"/>
      <c r="DF88" s="281"/>
      <c r="DG88" s="281"/>
      <c r="DH88" s="281"/>
      <c r="DI88" s="281"/>
      <c r="DJ88" s="281"/>
      <c r="DK88" s="281"/>
      <c r="DL88" s="281"/>
      <c r="DM88" s="281"/>
      <c r="DN88" s="281"/>
      <c r="DO88" s="281"/>
      <c r="DP88" s="281"/>
      <c r="DQ88" s="281"/>
      <c r="DR88" s="281"/>
      <c r="DS88" s="281"/>
      <c r="DT88" s="281"/>
      <c r="DU88" s="281"/>
      <c r="DV88" s="281"/>
      <c r="DW88" s="281"/>
    </row>
    <row r="89" spans="1:127" s="196" customFormat="1" x14ac:dyDescent="0.25">
      <c r="A89" s="196" t="str">
        <f t="shared" si="269"/>
        <v>B_102030</v>
      </c>
      <c r="B89" t="s">
        <v>3132</v>
      </c>
      <c r="C89" s="179" t="str">
        <f t="shared" si="267"/>
        <v>Ostatní paliva</v>
      </c>
      <c r="D89" s="215">
        <f ca="1">CHOOSE(D$6,SUMIFS(INDIRECT("EB[" &amp; D$12 &amp; "]"),EB[indic_nrg],$A88,EB[Nositel],$B89,EB[Výběr],1,EB[unit],"TJ"),INDEX($BO89:$DW89,,D$4),D$9/(INDEX(Roky_výhled,,D$8)-Last_Bil)*(INDEX($BO89:$DW89,,D$8)-INDEX($D89:$BL89,,$E$1))+INDEX($D89:$BL89,,$E$1),D$9/(INDEX(Roky_výhled,,D$8)-INDEX(Roky_výhled,,D$8-1))*(INDEX($BO89:$DW89,,D$8)-INDEX($BO89:$DW89,,D$8-1))+INDEX($BO89:$DW89,,D$8-1))</f>
        <v>0</v>
      </c>
      <c r="E89" s="173">
        <f ca="1">CHOOSE(E$6,SUMIFS(INDIRECT("EB[" &amp; E$12 &amp; "]"),EB[indic_nrg],$A88,EB[Nositel],$B89,EB[Výběr],1,EB[unit],"TJ"),INDEX($BO89:$DW89,,E$4),E$9/(INDEX(Roky_výhled,,E$8)-Last_Bil)*(INDEX($BO89:$DW89,,E$8)-INDEX($D89:$BL89,,$E$1))+INDEX($D89:$BL89,,$E$1),E$9/(INDEX(Roky_výhled,,E$8)-INDEX(Roky_výhled,,E$8-1))*(INDEX($BO89:$DW89,,E$8)-INDEX($BO89:$DW89,,E$8-1))+INDEX($BO89:$DW89,,E$8-1))</f>
        <v>0</v>
      </c>
      <c r="F89" s="173">
        <f ca="1">CHOOSE(F$6,SUMIFS(INDIRECT("EB[" &amp; F$12 &amp; "]"),EB[indic_nrg],$A88,EB[Nositel],$B89,EB[Výběr],1,EB[unit],"TJ"),INDEX($BO89:$DW89,,F$4),F$9/(INDEX(Roky_výhled,,F$8)-Last_Bil)*(INDEX($BO89:$DW89,,F$8)-INDEX($D89:$BL89,,$E$1))+INDEX($D89:$BL89,,$E$1),F$9/(INDEX(Roky_výhled,,F$8)-INDEX(Roky_výhled,,F$8-1))*(INDEX($BO89:$DW89,,F$8)-INDEX($BO89:$DW89,,F$8-1))+INDEX($BO89:$DW89,,F$8-1))</f>
        <v>0</v>
      </c>
      <c r="G89" s="173">
        <f ca="1">CHOOSE(G$6,SUMIFS(INDIRECT("EB[" &amp; G$12 &amp; "]"),EB[indic_nrg],$A88,EB[Nositel],$B89,EB[Výběr],1,EB[unit],"TJ"),INDEX($BO89:$DW89,,G$4),G$9/(INDEX(Roky_výhled,,G$8)-Last_Bil)*(INDEX($BO89:$DW89,,G$8)-INDEX($D89:$BL89,,$E$1))+INDEX($D89:$BL89,,$E$1),G$9/(INDEX(Roky_výhled,,G$8)-INDEX(Roky_výhled,,G$8-1))*(INDEX($BO89:$DW89,,G$8)-INDEX($BO89:$DW89,,G$8-1))+INDEX($BO89:$DW89,,G$8-1))</f>
        <v>0</v>
      </c>
      <c r="H89" s="173">
        <f ca="1">CHOOSE(H$6,SUMIFS(INDIRECT("EB[" &amp; H$12 &amp; "]"),EB[indic_nrg],$A88,EB[Nositel],$B89,EB[Výběr],1,EB[unit],"TJ"),INDEX($BO89:$DW89,,H$4),H$9/(INDEX(Roky_výhled,,H$8)-Last_Bil)*(INDEX($BO89:$DW89,,H$8)-INDEX($D89:$BL89,,$E$1))+INDEX($D89:$BL89,,$E$1),H$9/(INDEX(Roky_výhled,,H$8)-INDEX(Roky_výhled,,H$8-1))*(INDEX($BO89:$DW89,,H$8)-INDEX($BO89:$DW89,,H$8-1))+INDEX($BO89:$DW89,,H$8-1))</f>
        <v>0</v>
      </c>
      <c r="I89" s="173">
        <f ca="1">CHOOSE(I$6,SUMIFS(INDIRECT("EB[" &amp; I$12 &amp; "]"),EB[indic_nrg],$A88,EB[Nositel],$B89,EB[Výběr],1,EB[unit],"TJ"),INDEX($BO89:$DW89,,I$4),I$9/(INDEX(Roky_výhled,,I$8)-Last_Bil)*(INDEX($BO89:$DW89,,I$8)-INDEX($D89:$BL89,,$E$1))+INDEX($D89:$BL89,,$E$1),I$9/(INDEX(Roky_výhled,,I$8)-INDEX(Roky_výhled,,I$8-1))*(INDEX($BO89:$DW89,,I$8)-INDEX($BO89:$DW89,,I$8-1))+INDEX($BO89:$DW89,,I$8-1))</f>
        <v>0</v>
      </c>
      <c r="J89" s="173">
        <f ca="1">CHOOSE(J$6,SUMIFS(INDIRECT("EB[" &amp; J$12 &amp; "]"),EB[indic_nrg],$A88,EB[Nositel],$B89,EB[Výběr],1,EB[unit],"TJ"),INDEX($BO89:$DW89,,J$4),J$9/(INDEX(Roky_výhled,,J$8)-Last_Bil)*(INDEX($BO89:$DW89,,J$8)-INDEX($D89:$BL89,,$E$1))+INDEX($D89:$BL89,,$E$1),J$9/(INDEX(Roky_výhled,,J$8)-INDEX(Roky_výhled,,J$8-1))*(INDEX($BO89:$DW89,,J$8)-INDEX($BO89:$DW89,,J$8-1))+INDEX($BO89:$DW89,,J$8-1))</f>
        <v>0</v>
      </c>
      <c r="K89" s="173">
        <f ca="1">CHOOSE(K$6,SUMIFS(INDIRECT("EB[" &amp; K$12 &amp; "]"),EB[indic_nrg],$A88,EB[Nositel],$B89,EB[Výběr],1,EB[unit],"TJ"),INDEX($BO89:$DW89,,K$4),K$9/(INDEX(Roky_výhled,,K$8)-Last_Bil)*(INDEX($BO89:$DW89,,K$8)-INDEX($D89:$BL89,,$E$1))+INDEX($D89:$BL89,,$E$1),K$9/(INDEX(Roky_výhled,,K$8)-INDEX(Roky_výhled,,K$8-1))*(INDEX($BO89:$DW89,,K$8)-INDEX($BO89:$DW89,,K$8-1))+INDEX($BO89:$DW89,,K$8-1))</f>
        <v>0</v>
      </c>
      <c r="L89" s="173">
        <f ca="1">CHOOSE(L$6,SUMIFS(INDIRECT("EB[" &amp; L$12 &amp; "]"),EB[indic_nrg],$A88,EB[Nositel],$B89,EB[Výběr],1,EB[unit],"TJ"),INDEX($BO89:$DW89,,L$4),L$9/(INDEX(Roky_výhled,,L$8)-Last_Bil)*(INDEX($BO89:$DW89,,L$8)-INDEX($D89:$BL89,,$E$1))+INDEX($D89:$BL89,,$E$1),L$9/(INDEX(Roky_výhled,,L$8)-INDEX(Roky_výhled,,L$8-1))*(INDEX($BO89:$DW89,,L$8)-INDEX($BO89:$DW89,,L$8-1))+INDEX($BO89:$DW89,,L$8-1))</f>
        <v>0</v>
      </c>
      <c r="M89" s="173">
        <f ca="1">CHOOSE(M$6,SUMIFS(INDIRECT("EB[" &amp; M$12 &amp; "]"),EB[indic_nrg],$A88,EB[Nositel],$B89,EB[Výběr],1,EB[unit],"TJ"),INDEX($BO89:$DW89,,M$4),M$9/(INDEX(Roky_výhled,,M$8)-Last_Bil)*(INDEX($BO89:$DW89,,M$8)-INDEX($D89:$BL89,,$E$1))+INDEX($D89:$BL89,,$E$1),M$9/(INDEX(Roky_výhled,,M$8)-INDEX(Roky_výhled,,M$8-1))*(INDEX($BO89:$DW89,,M$8)-INDEX($BO89:$DW89,,M$8-1))+INDEX($BO89:$DW89,,M$8-1))</f>
        <v>0</v>
      </c>
      <c r="N89" s="173">
        <f ca="1">CHOOSE(N$6,SUMIFS(INDIRECT("EB[" &amp; N$12 &amp; "]"),EB[indic_nrg],$A88,EB[Nositel],$B89,EB[Výběr],1,EB[unit],"TJ"),INDEX($BO89:$DW89,,N$4),N$9/(INDEX(Roky_výhled,,N$8)-Last_Bil)*(INDEX($BO89:$DW89,,N$8)-INDEX($D89:$BL89,,$E$1))+INDEX($D89:$BL89,,$E$1),N$9/(INDEX(Roky_výhled,,N$8)-INDEX(Roky_výhled,,N$8-1))*(INDEX($BO89:$DW89,,N$8)-INDEX($BO89:$DW89,,N$8-1))+INDEX($BO89:$DW89,,N$8-1))</f>
        <v>0</v>
      </c>
      <c r="O89" s="173">
        <f ca="1">CHOOSE(O$6,SUMIFS(INDIRECT("EB[" &amp; O$12 &amp; "]"),EB[indic_nrg],$A88,EB[Nositel],$B89,EB[Výběr],1,EB[unit],"TJ"),INDEX($BO89:$DW89,,O$4),O$9/(INDEX(Roky_výhled,,O$8)-Last_Bil)*(INDEX($BO89:$DW89,,O$8)-INDEX($D89:$BL89,,$E$1))+INDEX($D89:$BL89,,$E$1),O$9/(INDEX(Roky_výhled,,O$8)-INDEX(Roky_výhled,,O$8-1))*(INDEX($BO89:$DW89,,O$8)-INDEX($BO89:$DW89,,O$8-1))+INDEX($BO89:$DW89,,O$8-1))</f>
        <v>0</v>
      </c>
      <c r="P89" s="173">
        <f ca="1">CHOOSE(P$6,SUMIFS(INDIRECT("EB[" &amp; P$12 &amp; "]"),EB[indic_nrg],$A88,EB[Nositel],$B89,EB[Výběr],1,EB[unit],"TJ"),INDEX($BO89:$DW89,,P$4),P$9/(INDEX(Roky_výhled,,P$8)-Last_Bil)*(INDEX($BO89:$DW89,,P$8)-INDEX($D89:$BL89,,$E$1))+INDEX($D89:$BL89,,$E$1),P$9/(INDEX(Roky_výhled,,P$8)-INDEX(Roky_výhled,,P$8-1))*(INDEX($BO89:$DW89,,P$8)-INDEX($BO89:$DW89,,P$8-1))+INDEX($BO89:$DW89,,P$8-1))</f>
        <v>0</v>
      </c>
      <c r="Q89" s="173">
        <f ca="1">CHOOSE(Q$6,SUMIFS(INDIRECT("EB[" &amp; Q$12 &amp; "]"),EB[indic_nrg],$A88,EB[Nositel],$B89,EB[Výběr],1,EB[unit],"TJ"),INDEX($BO89:$DW89,,Q$4),Q$9/(INDEX(Roky_výhled,,Q$8)-Last_Bil)*(INDEX($BO89:$DW89,,Q$8)-INDEX($D89:$BL89,,$E$1))+INDEX($D89:$BL89,,$E$1),Q$9/(INDEX(Roky_výhled,,Q$8)-INDEX(Roky_výhled,,Q$8-1))*(INDEX($BO89:$DW89,,Q$8)-INDEX($BO89:$DW89,,Q$8-1))+INDEX($BO89:$DW89,,Q$8-1))</f>
        <v>0</v>
      </c>
      <c r="R89" s="173">
        <f ca="1">CHOOSE(R$6,SUMIFS(INDIRECT("EB[" &amp; R$12 &amp; "]"),EB[indic_nrg],$A88,EB[Nositel],$B89,EB[Výběr],1,EB[unit],"TJ"),INDEX($BO89:$DW89,,R$4),R$9/(INDEX(Roky_výhled,,R$8)-Last_Bil)*(INDEX($BO89:$DW89,,R$8)-INDEX($D89:$BL89,,$E$1))+INDEX($D89:$BL89,,$E$1),R$9/(INDEX(Roky_výhled,,R$8)-INDEX(Roky_výhled,,R$8-1))*(INDEX($BO89:$DW89,,R$8)-INDEX($BO89:$DW89,,R$8-1))+INDEX($BO89:$DW89,,R$8-1))</f>
        <v>0</v>
      </c>
      <c r="S89" s="173">
        <f ca="1">CHOOSE(S$6,SUMIFS(INDIRECT("EB[" &amp; S$12 &amp; "]"),EB[indic_nrg],$A88,EB[Nositel],$B89,EB[Výběr],1,EB[unit],"TJ"),INDEX($BO89:$DW89,,S$4),S$9/(INDEX(Roky_výhled,,S$8)-Last_Bil)*(INDEX($BO89:$DW89,,S$8)-INDEX($D89:$BL89,,$E$1))+INDEX($D89:$BL89,,$E$1),S$9/(INDEX(Roky_výhled,,S$8)-INDEX(Roky_výhled,,S$8-1))*(INDEX($BO89:$DW89,,S$8)-INDEX($BO89:$DW89,,S$8-1))+INDEX($BO89:$DW89,,S$8-1))</f>
        <v>0</v>
      </c>
      <c r="T89" s="173">
        <f ca="1">CHOOSE(T$6,SUMIFS(INDIRECT("EB[" &amp; T$12 &amp; "]"),EB[indic_nrg],$A88,EB[Nositel],$B89,EB[Výběr],1,EB[unit],"TJ"),INDEX($BO89:$DW89,,T$4),T$9/(INDEX(Roky_výhled,,T$8)-Last_Bil)*(INDEX($BO89:$DW89,,T$8)-INDEX($D89:$BL89,,$E$1))+INDEX($D89:$BL89,,$E$1),T$9/(INDEX(Roky_výhled,,T$8)-INDEX(Roky_výhled,,T$8-1))*(INDEX($BO89:$DW89,,T$8)-INDEX($BO89:$DW89,,T$8-1))+INDEX($BO89:$DW89,,T$8-1))</f>
        <v>0</v>
      </c>
      <c r="U89" s="173">
        <f ca="1">CHOOSE(U$6,SUMIFS(INDIRECT("EB[" &amp; U$12 &amp; "]"),EB[indic_nrg],$A88,EB[Nositel],$B89,EB[Výběr],1,EB[unit],"TJ"),INDEX($BO89:$DW89,,U$4),U$9/(INDEX(Roky_výhled,,U$8)-Last_Bil)*(INDEX($BO89:$DW89,,U$8)-INDEX($D89:$BL89,,$E$1))+INDEX($D89:$BL89,,$E$1),U$9/(INDEX(Roky_výhled,,U$8)-INDEX(Roky_výhled,,U$8-1))*(INDEX($BO89:$DW89,,U$8)-INDEX($BO89:$DW89,,U$8-1))+INDEX($BO89:$DW89,,U$8-1))</f>
        <v>0</v>
      </c>
      <c r="V89" s="173">
        <f ca="1">CHOOSE(V$6,SUMIFS(INDIRECT("EB[" &amp; V$12 &amp; "]"),EB[indic_nrg],$A88,EB[Nositel],$B89,EB[Výběr],1,EB[unit],"TJ"),INDEX($BO89:$DW89,,V$4),V$9/(INDEX(Roky_výhled,,V$8)-Last_Bil)*(INDEX($BO89:$DW89,,V$8)-INDEX($D89:$BL89,,$E$1))+INDEX($D89:$BL89,,$E$1),V$9/(INDEX(Roky_výhled,,V$8)-INDEX(Roky_výhled,,V$8-1))*(INDEX($BO89:$DW89,,V$8)-INDEX($BO89:$DW89,,V$8-1))+INDEX($BO89:$DW89,,V$8-1))</f>
        <v>0</v>
      </c>
      <c r="W89" s="173">
        <f ca="1">CHOOSE(W$6,SUMIFS(INDIRECT("EB[" &amp; W$12 &amp; "]"),EB[indic_nrg],$A88,EB[Nositel],$B89,EB[Výběr],1,EB[unit],"TJ"),INDEX($BO89:$DW89,,W$4),W$9/(INDEX(Roky_výhled,,W$8)-Last_Bil)*(INDEX($BO89:$DW89,,W$8)-INDEX($D89:$BL89,,$E$1))+INDEX($D89:$BL89,,$E$1),W$9/(INDEX(Roky_výhled,,W$8)-INDEX(Roky_výhled,,W$8-1))*(INDEX($BO89:$DW89,,W$8)-INDEX($BO89:$DW89,,W$8-1))+INDEX($BO89:$DW89,,W$8-1))</f>
        <v>0</v>
      </c>
      <c r="X89" s="173">
        <f ca="1">CHOOSE(X$6,SUMIFS(INDIRECT("EB[" &amp; X$12 &amp; "]"),EB[indic_nrg],$A88,EB[Nositel],$B89,EB[Výběr],1,EB[unit],"TJ"),INDEX($BO89:$DW89,,X$4),X$9/(INDEX(Roky_výhled,,X$8)-Last_Bil)*(INDEX($BO89:$DW89,,X$8)-INDEX($D89:$BL89,,$E$1))+INDEX($D89:$BL89,,$E$1),X$9/(INDEX(Roky_výhled,,X$8)-INDEX(Roky_výhled,,X$8-1))*(INDEX($BO89:$DW89,,X$8)-INDEX($BO89:$DW89,,X$8-1))+INDEX($BO89:$DW89,,X$8-1))</f>
        <v>0</v>
      </c>
      <c r="Y89" s="173">
        <f ca="1">CHOOSE(Y$6,SUMIFS(INDIRECT("EB[" &amp; Y$12 &amp; "]"),EB[indic_nrg],$A88,EB[Nositel],$B89,EB[Výběr],1,EB[unit],"TJ"),INDEX($BO89:$DW89,,Y$4),Y$9/(INDEX(Roky_výhled,,Y$8)-Last_Bil)*(INDEX($BO89:$DW89,,Y$8)-INDEX($D89:$BL89,,$E$1))+INDEX($D89:$BL89,,$E$1),Y$9/(INDEX(Roky_výhled,,Y$8)-INDEX(Roky_výhled,,Y$8-1))*(INDEX($BO89:$DW89,,Y$8)-INDEX($BO89:$DW89,,Y$8-1))+INDEX($BO89:$DW89,,Y$8-1))</f>
        <v>0</v>
      </c>
      <c r="Z89" s="173">
        <f ca="1">CHOOSE(Z$6,SUMIFS(INDIRECT("EB[" &amp; Z$12 &amp; "]"),EB[indic_nrg],$A88,EB[Nositel],$B89,EB[Výběr],1,EB[unit],"TJ"),INDEX($BO89:$DW89,,Z$4),Z$9/(INDEX(Roky_výhled,,Z$8)-Last_Bil)*(INDEX($BO89:$DW89,,Z$8)-INDEX($D89:$BL89,,$E$1))+INDEX($D89:$BL89,,$E$1),Z$9/(INDEX(Roky_výhled,,Z$8)-INDEX(Roky_výhled,,Z$8-1))*(INDEX($BO89:$DW89,,Z$8)-INDEX($BO89:$DW89,,Z$8-1))+INDEX($BO89:$DW89,,Z$8-1))</f>
        <v>0</v>
      </c>
      <c r="AA89" s="173">
        <f ca="1">CHOOSE(AA$6,SUMIFS(INDIRECT("EB[" &amp; AA$12 &amp; "]"),EB[indic_nrg],$A88,EB[Nositel],$B89,EB[Výběr],1,EB[unit],"TJ"),INDEX($BO89:$DW89,,AA$4),AA$9/(INDEX(Roky_výhled,,AA$8)-Last_Bil)*(INDEX($BO89:$DW89,,AA$8)-INDEX($D89:$BL89,,$E$1))+INDEX($D89:$BL89,,$E$1),AA$9/(INDEX(Roky_výhled,,AA$8)-INDEX(Roky_výhled,,AA$8-1))*(INDEX($BO89:$DW89,,AA$8)-INDEX($BO89:$DW89,,AA$8-1))+INDEX($BO89:$DW89,,AA$8-1))</f>
        <v>0</v>
      </c>
      <c r="AB89" s="173">
        <f ca="1">CHOOSE(AB$6,SUMIFS(INDIRECT("EB[" &amp; AB$12 &amp; "]"),EB[indic_nrg],$A88,EB[Nositel],$B89,EB[Výběr],1,EB[unit],"TJ"),INDEX($BO89:$DW89,,AB$4),AB$9/(INDEX(Roky_výhled,,AB$8)-Last_Bil)*(INDEX($BO89:$DW89,,AB$8)-INDEX($D89:$BL89,,$E$1))+INDEX($D89:$BL89,,$E$1),AB$9/(INDEX(Roky_výhled,,AB$8)-INDEX(Roky_výhled,,AB$8-1))*(INDEX($BO89:$DW89,,AB$8)-INDEX($BO89:$DW89,,AB$8-1))+INDEX($BO89:$DW89,,AB$8-1))</f>
        <v>0</v>
      </c>
      <c r="AC89" s="173">
        <f ca="1">CHOOSE(AC$6,SUMIFS(INDIRECT("EB[" &amp; AC$12 &amp; "]"),EB[indic_nrg],$A88,EB[Nositel],$B89,EB[Výběr],1,EB[unit],"TJ"),INDEX($BO89:$DW89,,AC$4),AC$9/(INDEX(Roky_výhled,,AC$8)-Last_Bil)*(INDEX($BO89:$DW89,,AC$8)-INDEX($D89:$BL89,,$E$1))+INDEX($D89:$BL89,,$E$1),AC$9/(INDEX(Roky_výhled,,AC$8)-INDEX(Roky_výhled,,AC$8-1))*(INDEX($BO89:$DW89,,AC$8)-INDEX($BO89:$DW89,,AC$8-1))+INDEX($BO89:$DW89,,AC$8-1))</f>
        <v>0</v>
      </c>
      <c r="AD89" s="173">
        <f ca="1">CHOOSE(AD$6,SUMIFS(INDIRECT("EB[" &amp; AD$12 &amp; "]"),EB[indic_nrg],$A88,EB[Nositel],$B89,EB[Výběr],1,EB[unit],"TJ"),INDEX($BO89:$DW89,,AD$4),AD$9/(INDEX(Roky_výhled,,AD$8)-Last_Bil)*(INDEX($BO89:$DW89,,AD$8)-INDEX($D89:$BL89,,$E$1))+INDEX($D89:$BL89,,$E$1),AD$9/(INDEX(Roky_výhled,,AD$8)-INDEX(Roky_výhled,,AD$8-1))*(INDEX($BO89:$DW89,,AD$8)-INDEX($BO89:$DW89,,AD$8-1))+INDEX($BO89:$DW89,,AD$8-1))</f>
        <v>0</v>
      </c>
      <c r="AE89" s="173">
        <f ca="1">CHOOSE(AE$6,SUMIFS(INDIRECT("EB[" &amp; AE$12 &amp; "]"),EB[indic_nrg],$A88,EB[Nositel],$B89,EB[Výběr],1,EB[unit],"TJ"),INDEX($BO89:$DW89,,AE$4),AE$9/(INDEX(Roky_výhled,,AE$8)-Last_Bil)*(INDEX($BO89:$DW89,,AE$8)-INDEX($D89:$BL89,,$E$1))+INDEX($D89:$BL89,,$E$1),AE$9/(INDEX(Roky_výhled,,AE$8)-INDEX(Roky_výhled,,AE$8-1))*(INDEX($BO89:$DW89,,AE$8)-INDEX($BO89:$DW89,,AE$8-1))+INDEX($BO89:$DW89,,AE$8-1))</f>
        <v>0</v>
      </c>
      <c r="AF89" s="173">
        <f ca="1">CHOOSE(AF$6,SUMIFS(INDIRECT("EB[" &amp; AF$12 &amp; "]"),EB[indic_nrg],$A88,EB[Nositel],$B89,EB[Výběr],1,EB[unit],"TJ"),INDEX($BO89:$DW89,,AF$4),AF$9/(INDEX(Roky_výhled,,AF$8)-Last_Bil)*(INDEX($BO89:$DW89,,AF$8)-INDEX($D89:$BL89,,$E$1))+INDEX($D89:$BL89,,$E$1),AF$9/(INDEX(Roky_výhled,,AF$8)-INDEX(Roky_výhled,,AF$8-1))*(INDEX($BO89:$DW89,,AF$8)-INDEX($BO89:$DW89,,AF$8-1))+INDEX($BO89:$DW89,,AF$8-1))</f>
        <v>0</v>
      </c>
      <c r="AG89" s="173">
        <f ca="1">CHOOSE(AG$6,SUMIFS(INDIRECT("EB[" &amp; AG$12 &amp; "]"),EB[indic_nrg],$A88,EB[Nositel],$B89,EB[Výběr],1,EB[unit],"TJ"),INDEX($BO89:$DW89,,AG$4),AG$9/(INDEX(Roky_výhled,,AG$8)-Last_Bil)*(INDEX($BO89:$DW89,,AG$8)-INDEX($D89:$BL89,,$E$1))+INDEX($D89:$BL89,,$E$1),AG$9/(INDEX(Roky_výhled,,AG$8)-INDEX(Roky_výhled,,AG$8-1))*(INDEX($BO89:$DW89,,AG$8)-INDEX($BO89:$DW89,,AG$8-1))+INDEX($BO89:$DW89,,AG$8-1))</f>
        <v>0</v>
      </c>
      <c r="AH89" s="173">
        <f ca="1">CHOOSE(AH$6,SUMIFS(INDIRECT("EB[" &amp; AH$12 &amp; "]"),EB[indic_nrg],$A88,EB[Nositel],$B89,EB[Výběr],1,EB[unit],"TJ"),INDEX($BO89:$DW89,,AH$4),AH$9/(INDEX(Roky_výhled,,AH$8)-Last_Bil)*(INDEX($BO89:$DW89,,AH$8)-INDEX($D89:$BL89,,$E$1))+INDEX($D89:$BL89,,$E$1),AH$9/(INDEX(Roky_výhled,,AH$8)-INDEX(Roky_výhled,,AH$8-1))*(INDEX($BO89:$DW89,,AH$8)-INDEX($BO89:$DW89,,AH$8-1))+INDEX($BO89:$DW89,,AH$8-1))</f>
        <v>0</v>
      </c>
      <c r="AI89" s="173">
        <f ca="1">CHOOSE(AI$6,SUMIFS(INDIRECT("EB[" &amp; AI$12 &amp; "]"),EB[indic_nrg],$A88,EB[Nositel],$B89,EB[Výběr],1,EB[unit],"TJ"),INDEX($BO89:$DW89,,AI$4),AI$9/(INDEX(Roky_výhled,,AI$8)-Last_Bil)*(INDEX($BO89:$DW89,,AI$8)-INDEX($D89:$BL89,,$E$1))+INDEX($D89:$BL89,,$E$1),AI$9/(INDEX(Roky_výhled,,AI$8)-INDEX(Roky_výhled,,AI$8-1))*(INDEX($BO89:$DW89,,AI$8)-INDEX($BO89:$DW89,,AI$8-1))+INDEX($BO89:$DW89,,AI$8-1))</f>
        <v>0</v>
      </c>
      <c r="AJ89" s="173">
        <f ca="1">CHOOSE(AJ$6,SUMIFS(INDIRECT("EB[" &amp; AJ$12 &amp; "]"),EB[indic_nrg],$A88,EB[Nositel],$B89,EB[Výběr],1,EB[unit],"TJ"),INDEX($BO89:$DW89,,AJ$4),AJ$9/(INDEX(Roky_výhled,,AJ$8)-Last_Bil)*(INDEX($BO89:$DW89,,AJ$8)-INDEX($D89:$BL89,,$E$1))+INDEX($D89:$BL89,,$E$1),AJ$9/(INDEX(Roky_výhled,,AJ$8)-INDEX(Roky_výhled,,AJ$8-1))*(INDEX($BO89:$DW89,,AJ$8)-INDEX($BO89:$DW89,,AJ$8-1))+INDEX($BO89:$DW89,,AJ$8-1))</f>
        <v>0</v>
      </c>
      <c r="AK89" s="173">
        <f ca="1">CHOOSE(AK$6,SUMIFS(INDIRECT("EB[" &amp; AK$12 &amp; "]"),EB[indic_nrg],$A88,EB[Nositel],$B89,EB[Výběr],1,EB[unit],"TJ"),INDEX($BO89:$DW89,,AK$4),AK$9/(INDEX(Roky_výhled,,AK$8)-Last_Bil)*(INDEX($BO89:$DW89,,AK$8)-INDEX($D89:$BL89,,$E$1))+INDEX($D89:$BL89,,$E$1),AK$9/(INDEX(Roky_výhled,,AK$8)-INDEX(Roky_výhled,,AK$8-1))*(INDEX($BO89:$DW89,,AK$8)-INDEX($BO89:$DW89,,AK$8-1))+INDEX($BO89:$DW89,,AK$8-1))</f>
        <v>0</v>
      </c>
      <c r="AL89" s="173">
        <f ca="1">CHOOSE(AL$6,SUMIFS(INDIRECT("EB[" &amp; AL$12 &amp; "]"),EB[indic_nrg],$A88,EB[Nositel],$B89,EB[Výběr],1,EB[unit],"TJ"),INDEX($BO89:$DW89,,AL$4),AL$9/(INDEX(Roky_výhled,,AL$8)-Last_Bil)*(INDEX($BO89:$DW89,,AL$8)-INDEX($D89:$BL89,,$E$1))+INDEX($D89:$BL89,,$E$1),AL$9/(INDEX(Roky_výhled,,AL$8)-INDEX(Roky_výhled,,AL$8-1))*(INDEX($BO89:$DW89,,AL$8)-INDEX($BO89:$DW89,,AL$8-1))+INDEX($BO89:$DW89,,AL$8-1))</f>
        <v>0</v>
      </c>
      <c r="AM89" s="173">
        <f ca="1">CHOOSE(AM$6,SUMIFS(INDIRECT("EB[" &amp; AM$12 &amp; "]"),EB[indic_nrg],$A88,EB[Nositel],$B89,EB[Výběr],1,EB[unit],"TJ"),INDEX($BO89:$DW89,,AM$4),AM$9/(INDEX(Roky_výhled,,AM$8)-Last_Bil)*(INDEX($BO89:$DW89,,AM$8)-INDEX($D89:$BL89,,$E$1))+INDEX($D89:$BL89,,$E$1),AM$9/(INDEX(Roky_výhled,,AM$8)-INDEX(Roky_výhled,,AM$8-1))*(INDEX($BO89:$DW89,,AM$8)-INDEX($BO89:$DW89,,AM$8-1))+INDEX($BO89:$DW89,,AM$8-1))</f>
        <v>0</v>
      </c>
      <c r="AN89" s="173">
        <f ca="1">CHOOSE(AN$6,SUMIFS(INDIRECT("EB[" &amp; AN$12 &amp; "]"),EB[indic_nrg],$A88,EB[Nositel],$B89,EB[Výběr],1,EB[unit],"TJ"),INDEX($BO89:$DW89,,AN$4),AN$9/(INDEX(Roky_výhled,,AN$8)-Last_Bil)*(INDEX($BO89:$DW89,,AN$8)-INDEX($D89:$BL89,,$E$1))+INDEX($D89:$BL89,,$E$1),AN$9/(INDEX(Roky_výhled,,AN$8)-INDEX(Roky_výhled,,AN$8-1))*(INDEX($BO89:$DW89,,AN$8)-INDEX($BO89:$DW89,,AN$8-1))+INDEX($BO89:$DW89,,AN$8-1))</f>
        <v>0</v>
      </c>
      <c r="AO89" s="173">
        <f ca="1">CHOOSE(AO$6,SUMIFS(INDIRECT("EB[" &amp; AO$12 &amp; "]"),EB[indic_nrg],$A88,EB[Nositel],$B89,EB[Výběr],1,EB[unit],"TJ"),INDEX($BO89:$DW89,,AO$4),AO$9/(INDEX(Roky_výhled,,AO$8)-Last_Bil)*(INDEX($BO89:$DW89,,AO$8)-INDEX($D89:$BL89,,$E$1))+INDEX($D89:$BL89,,$E$1),AO$9/(INDEX(Roky_výhled,,AO$8)-INDEX(Roky_výhled,,AO$8-1))*(INDEX($BO89:$DW89,,AO$8)-INDEX($BO89:$DW89,,AO$8-1))+INDEX($BO89:$DW89,,AO$8-1))</f>
        <v>0</v>
      </c>
      <c r="AP89" s="173">
        <f ca="1">CHOOSE(AP$6,SUMIFS(INDIRECT("EB[" &amp; AP$12 &amp; "]"),EB[indic_nrg],$A88,EB[Nositel],$B89,EB[Výběr],1,EB[unit],"TJ"),INDEX($BO89:$DW89,,AP$4),AP$9/(INDEX(Roky_výhled,,AP$8)-Last_Bil)*(INDEX($BO89:$DW89,,AP$8)-INDEX($D89:$BL89,,$E$1))+INDEX($D89:$BL89,,$E$1),AP$9/(INDEX(Roky_výhled,,AP$8)-INDEX(Roky_výhled,,AP$8-1))*(INDEX($BO89:$DW89,,AP$8)-INDEX($BO89:$DW89,,AP$8-1))+INDEX($BO89:$DW89,,AP$8-1))</f>
        <v>0</v>
      </c>
      <c r="AQ89" s="173">
        <f ca="1">CHOOSE(AQ$6,SUMIFS(INDIRECT("EB[" &amp; AQ$12 &amp; "]"),EB[indic_nrg],$A88,EB[Nositel],$B89,EB[Výběr],1,EB[unit],"TJ"),INDEX($BO89:$DW89,,AQ$4),AQ$9/(INDEX(Roky_výhled,,AQ$8)-Last_Bil)*(INDEX($BO89:$DW89,,AQ$8)-INDEX($D89:$BL89,,$E$1))+INDEX($D89:$BL89,,$E$1),AQ$9/(INDEX(Roky_výhled,,AQ$8)-INDEX(Roky_výhled,,AQ$8-1))*(INDEX($BO89:$DW89,,AQ$8)-INDEX($BO89:$DW89,,AQ$8-1))+INDEX($BO89:$DW89,,AQ$8-1))</f>
        <v>0</v>
      </c>
      <c r="AR89" s="173">
        <f ca="1">CHOOSE(AR$6,SUMIFS(INDIRECT("EB[" &amp; AR$12 &amp; "]"),EB[indic_nrg],$A88,EB[Nositel],$B89,EB[Výběr],1,EB[unit],"TJ"),INDEX($BO89:$DW89,,AR$4),AR$9/(INDEX(Roky_výhled,,AR$8)-Last_Bil)*(INDEX($BO89:$DW89,,AR$8)-INDEX($D89:$BL89,,$E$1))+INDEX($D89:$BL89,,$E$1),AR$9/(INDEX(Roky_výhled,,AR$8)-INDEX(Roky_výhled,,AR$8-1))*(INDEX($BO89:$DW89,,AR$8)-INDEX($BO89:$DW89,,AR$8-1))+INDEX($BO89:$DW89,,AR$8-1))</f>
        <v>0</v>
      </c>
      <c r="AS89" s="173">
        <f ca="1">CHOOSE(AS$6,SUMIFS(INDIRECT("EB[" &amp; AS$12 &amp; "]"),EB[indic_nrg],$A88,EB[Nositel],$B89,EB[Výběr],1,EB[unit],"TJ"),INDEX($BO89:$DW89,,AS$4),AS$9/(INDEX(Roky_výhled,,AS$8)-Last_Bil)*(INDEX($BO89:$DW89,,AS$8)-INDEX($D89:$BL89,,$E$1))+INDEX($D89:$BL89,,$E$1),AS$9/(INDEX(Roky_výhled,,AS$8)-INDEX(Roky_výhled,,AS$8-1))*(INDEX($BO89:$DW89,,AS$8)-INDEX($BO89:$DW89,,AS$8-1))+INDEX($BO89:$DW89,,AS$8-1))</f>
        <v>0</v>
      </c>
      <c r="AT89" s="173">
        <f ca="1">CHOOSE(AT$6,SUMIFS(INDIRECT("EB[" &amp; AT$12 &amp; "]"),EB[indic_nrg],$A88,EB[Nositel],$B89,EB[Výběr],1,EB[unit],"TJ"),INDEX($BO89:$DW89,,AT$4),AT$9/(INDEX(Roky_výhled,,AT$8)-Last_Bil)*(INDEX($BO89:$DW89,,AT$8)-INDEX($D89:$BL89,,$E$1))+INDEX($D89:$BL89,,$E$1),AT$9/(INDEX(Roky_výhled,,AT$8)-INDEX(Roky_výhled,,AT$8-1))*(INDEX($BO89:$DW89,,AT$8)-INDEX($BO89:$DW89,,AT$8-1))+INDEX($BO89:$DW89,,AT$8-1))</f>
        <v>0</v>
      </c>
      <c r="AU89" s="173">
        <f ca="1">CHOOSE(AU$6,SUMIFS(INDIRECT("EB[" &amp; AU$12 &amp; "]"),EB[indic_nrg],$A88,EB[Nositel],$B89,EB[Výběr],1,EB[unit],"TJ"),INDEX($BO89:$DW89,,AU$4),AU$9/(INDEX(Roky_výhled,,AU$8)-Last_Bil)*(INDEX($BO89:$DW89,,AU$8)-INDEX($D89:$BL89,,$E$1))+INDEX($D89:$BL89,,$E$1),AU$9/(INDEX(Roky_výhled,,AU$8)-INDEX(Roky_výhled,,AU$8-1))*(INDEX($BO89:$DW89,,AU$8)-INDEX($BO89:$DW89,,AU$8-1))+INDEX($BO89:$DW89,,AU$8-1))</f>
        <v>0</v>
      </c>
      <c r="AV89" s="173">
        <f ca="1">CHOOSE(AV$6,SUMIFS(INDIRECT("EB[" &amp; AV$12 &amp; "]"),EB[indic_nrg],$A88,EB[Nositel],$B89,EB[Výběr],1,EB[unit],"TJ"),INDEX($BO89:$DW89,,AV$4),AV$9/(INDEX(Roky_výhled,,AV$8)-Last_Bil)*(INDEX($BO89:$DW89,,AV$8)-INDEX($D89:$BL89,,$E$1))+INDEX($D89:$BL89,,$E$1),AV$9/(INDEX(Roky_výhled,,AV$8)-INDEX(Roky_výhled,,AV$8-1))*(INDEX($BO89:$DW89,,AV$8)-INDEX($BO89:$DW89,,AV$8-1))+INDEX($BO89:$DW89,,AV$8-1))</f>
        <v>0</v>
      </c>
      <c r="AW89" s="173">
        <f ca="1">CHOOSE(AW$6,SUMIFS(INDIRECT("EB[" &amp; AW$12 &amp; "]"),EB[indic_nrg],$A88,EB[Nositel],$B89,EB[Výběr],1,EB[unit],"TJ"),INDEX($BO89:$DW89,,AW$4),AW$9/(INDEX(Roky_výhled,,AW$8)-Last_Bil)*(INDEX($BO89:$DW89,,AW$8)-INDEX($D89:$BL89,,$E$1))+INDEX($D89:$BL89,,$E$1),AW$9/(INDEX(Roky_výhled,,AW$8)-INDEX(Roky_výhled,,AW$8-1))*(INDEX($BO89:$DW89,,AW$8)-INDEX($BO89:$DW89,,AW$8-1))+INDEX($BO89:$DW89,,AW$8-1))</f>
        <v>0</v>
      </c>
      <c r="AX89" s="173">
        <f ca="1">CHOOSE(AX$6,SUMIFS(INDIRECT("EB[" &amp; AX$12 &amp; "]"),EB[indic_nrg],$A88,EB[Nositel],$B89,EB[Výběr],1,EB[unit],"TJ"),INDEX($BO89:$DW89,,AX$4),AX$9/(INDEX(Roky_výhled,,AX$8)-Last_Bil)*(INDEX($BO89:$DW89,,AX$8)-INDEX($D89:$BL89,,$E$1))+INDEX($D89:$BL89,,$E$1),AX$9/(INDEX(Roky_výhled,,AX$8)-INDEX(Roky_výhled,,AX$8-1))*(INDEX($BO89:$DW89,,AX$8)-INDEX($BO89:$DW89,,AX$8-1))+INDEX($BO89:$DW89,,AX$8-1))</f>
        <v>0</v>
      </c>
      <c r="AY89" s="173">
        <f ca="1">CHOOSE(AY$6,SUMIFS(INDIRECT("EB[" &amp; AY$12 &amp; "]"),EB[indic_nrg],$A88,EB[Nositel],$B89,EB[Výběr],1,EB[unit],"TJ"),INDEX($BO89:$DW89,,AY$4),AY$9/(INDEX(Roky_výhled,,AY$8)-Last_Bil)*(INDEX($BO89:$DW89,,AY$8)-INDEX($D89:$BL89,,$E$1))+INDEX($D89:$BL89,,$E$1),AY$9/(INDEX(Roky_výhled,,AY$8)-INDEX(Roky_výhled,,AY$8-1))*(INDEX($BO89:$DW89,,AY$8)-INDEX($BO89:$DW89,,AY$8-1))+INDEX($BO89:$DW89,,AY$8-1))</f>
        <v>0</v>
      </c>
      <c r="AZ89" s="173">
        <f ca="1">CHOOSE(AZ$6,SUMIFS(INDIRECT("EB[" &amp; AZ$12 &amp; "]"),EB[indic_nrg],$A88,EB[Nositel],$B89,EB[Výběr],1,EB[unit],"TJ"),INDEX($BO89:$DW89,,AZ$4),AZ$9/(INDEX(Roky_výhled,,AZ$8)-Last_Bil)*(INDEX($BO89:$DW89,,AZ$8)-INDEX($D89:$BL89,,$E$1))+INDEX($D89:$BL89,,$E$1),AZ$9/(INDEX(Roky_výhled,,AZ$8)-INDEX(Roky_výhled,,AZ$8-1))*(INDEX($BO89:$DW89,,AZ$8)-INDEX($BO89:$DW89,,AZ$8-1))+INDEX($BO89:$DW89,,AZ$8-1))</f>
        <v>0</v>
      </c>
      <c r="BA89" s="173">
        <f ca="1">CHOOSE(BA$6,SUMIFS(INDIRECT("EB[" &amp; BA$12 &amp; "]"),EB[indic_nrg],$A88,EB[Nositel],$B89,EB[Výběr],1,EB[unit],"TJ"),INDEX($BO89:$DW89,,BA$4),BA$9/(INDEX(Roky_výhled,,BA$8)-Last_Bil)*(INDEX($BO89:$DW89,,BA$8)-INDEX($D89:$BL89,,$E$1))+INDEX($D89:$BL89,,$E$1),BA$9/(INDEX(Roky_výhled,,BA$8)-INDEX(Roky_výhled,,BA$8-1))*(INDEX($BO89:$DW89,,BA$8)-INDEX($BO89:$DW89,,BA$8-1))+INDEX($BO89:$DW89,,BA$8-1))</f>
        <v>0</v>
      </c>
      <c r="BB89" s="173">
        <f ca="1">CHOOSE(BB$6,SUMIFS(INDIRECT("EB[" &amp; BB$12 &amp; "]"),EB[indic_nrg],$A88,EB[Nositel],$B89,EB[Výběr],1,EB[unit],"TJ"),INDEX($BO89:$DW89,,BB$4),BB$9/(INDEX(Roky_výhled,,BB$8)-Last_Bil)*(INDEX($BO89:$DW89,,BB$8)-INDEX($D89:$BL89,,$E$1))+INDEX($D89:$BL89,,$E$1),BB$9/(INDEX(Roky_výhled,,BB$8)-INDEX(Roky_výhled,,BB$8-1))*(INDEX($BO89:$DW89,,BB$8)-INDEX($BO89:$DW89,,BB$8-1))+INDEX($BO89:$DW89,,BB$8-1))</f>
        <v>0</v>
      </c>
      <c r="BC89" s="173">
        <f ca="1">CHOOSE(BC$6,SUMIFS(INDIRECT("EB[" &amp; BC$12 &amp; "]"),EB[indic_nrg],$A88,EB[Nositel],$B89,EB[Výběr],1,EB[unit],"TJ"),INDEX($BO89:$DW89,,BC$4),BC$9/(INDEX(Roky_výhled,,BC$8)-Last_Bil)*(INDEX($BO89:$DW89,,BC$8)-INDEX($D89:$BL89,,$E$1))+INDEX($D89:$BL89,,$E$1),BC$9/(INDEX(Roky_výhled,,BC$8)-INDEX(Roky_výhled,,BC$8-1))*(INDEX($BO89:$DW89,,BC$8)-INDEX($BO89:$DW89,,BC$8-1))+INDEX($BO89:$DW89,,BC$8-1))</f>
        <v>0</v>
      </c>
      <c r="BD89" s="173">
        <f ca="1">CHOOSE(BD$6,SUMIFS(INDIRECT("EB[" &amp; BD$12 &amp; "]"),EB[indic_nrg],$A88,EB[Nositel],$B89,EB[Výběr],1,EB[unit],"TJ"),INDEX($BO89:$DW89,,BD$4),BD$9/(INDEX(Roky_výhled,,BD$8)-Last_Bil)*(INDEX($BO89:$DW89,,BD$8)-INDEX($D89:$BL89,,$E$1))+INDEX($D89:$BL89,,$E$1),BD$9/(INDEX(Roky_výhled,,BD$8)-INDEX(Roky_výhled,,BD$8-1))*(INDEX($BO89:$DW89,,BD$8)-INDEX($BO89:$DW89,,BD$8-1))+INDEX($BO89:$DW89,,BD$8-1))</f>
        <v>0</v>
      </c>
      <c r="BE89" s="173">
        <f ca="1">CHOOSE(BE$6,SUMIFS(INDIRECT("EB[" &amp; BE$12 &amp; "]"),EB[indic_nrg],$A88,EB[Nositel],$B89,EB[Výběr],1,EB[unit],"TJ"),INDEX($BO89:$DW89,,BE$4),BE$9/(INDEX(Roky_výhled,,BE$8)-Last_Bil)*(INDEX($BO89:$DW89,,BE$8)-INDEX($D89:$BL89,,$E$1))+INDEX($D89:$BL89,,$E$1),BE$9/(INDEX(Roky_výhled,,BE$8)-INDEX(Roky_výhled,,BE$8-1))*(INDEX($BO89:$DW89,,BE$8)-INDEX($BO89:$DW89,,BE$8-1))+INDEX($BO89:$DW89,,BE$8-1))</f>
        <v>0</v>
      </c>
      <c r="BF89" s="173">
        <f ca="1">CHOOSE(BF$6,SUMIFS(INDIRECT("EB[" &amp; BF$12 &amp; "]"),EB[indic_nrg],$A88,EB[Nositel],$B89,EB[Výběr],1,EB[unit],"TJ"),INDEX($BO89:$DW89,,BF$4),BF$9/(INDEX(Roky_výhled,,BF$8)-Last_Bil)*(INDEX($BO89:$DW89,,BF$8)-INDEX($D89:$BL89,,$E$1))+INDEX($D89:$BL89,,$E$1),BF$9/(INDEX(Roky_výhled,,BF$8)-INDEX(Roky_výhled,,BF$8-1))*(INDEX($BO89:$DW89,,BF$8)-INDEX($BO89:$DW89,,BF$8-1))+INDEX($BO89:$DW89,,BF$8-1))</f>
        <v>0</v>
      </c>
      <c r="BG89" s="173">
        <f ca="1">CHOOSE(BG$6,SUMIFS(INDIRECT("EB[" &amp; BG$12 &amp; "]"),EB[indic_nrg],$A88,EB[Nositel],$B89,EB[Výběr],1,EB[unit],"TJ"),INDEX($BO89:$DW89,,BG$4),BG$9/(INDEX(Roky_výhled,,BG$8)-Last_Bil)*(INDEX($BO89:$DW89,,BG$8)-INDEX($D89:$BL89,,$E$1))+INDEX($D89:$BL89,,$E$1),BG$9/(INDEX(Roky_výhled,,BG$8)-INDEX(Roky_výhled,,BG$8-1))*(INDEX($BO89:$DW89,,BG$8)-INDEX($BO89:$DW89,,BG$8-1))+INDEX($BO89:$DW89,,BG$8-1))</f>
        <v>0</v>
      </c>
      <c r="BH89" s="173">
        <f ca="1">CHOOSE(BH$6,SUMIFS(INDIRECT("EB[" &amp; BH$12 &amp; "]"),EB[indic_nrg],$A88,EB[Nositel],$B89,EB[Výběr],1,EB[unit],"TJ"),INDEX($BO89:$DW89,,BH$4),BH$9/(INDEX(Roky_výhled,,BH$8)-Last_Bil)*(INDEX($BO89:$DW89,,BH$8)-INDEX($D89:$BL89,,$E$1))+INDEX($D89:$BL89,,$E$1),BH$9/(INDEX(Roky_výhled,,BH$8)-INDEX(Roky_výhled,,BH$8-1))*(INDEX($BO89:$DW89,,BH$8)-INDEX($BO89:$DW89,,BH$8-1))+INDEX($BO89:$DW89,,BH$8-1))</f>
        <v>0</v>
      </c>
      <c r="BI89" s="173">
        <f ca="1">CHOOSE(BI$6,SUMIFS(INDIRECT("EB[" &amp; BI$12 &amp; "]"),EB[indic_nrg],$A88,EB[Nositel],$B89,EB[Výběr],1,EB[unit],"TJ"),INDEX($BO89:$DW89,,BI$4),BI$9/(INDEX(Roky_výhled,,BI$8)-Last_Bil)*(INDEX($BO89:$DW89,,BI$8)-INDEX($D89:$BL89,,$E$1))+INDEX($D89:$BL89,,$E$1),BI$9/(INDEX(Roky_výhled,,BI$8)-INDEX(Roky_výhled,,BI$8-1))*(INDEX($BO89:$DW89,,BI$8)-INDEX($BO89:$DW89,,BI$8-1))+INDEX($BO89:$DW89,,BI$8-1))</f>
        <v>0</v>
      </c>
      <c r="BJ89" s="173">
        <f ca="1">CHOOSE(BJ$6,SUMIFS(INDIRECT("EB[" &amp; BJ$12 &amp; "]"),EB[indic_nrg],$A88,EB[Nositel],$B89,EB[Výběr],1,EB[unit],"TJ"),INDEX($BO89:$DW89,,BJ$4),BJ$9/(INDEX(Roky_výhled,,BJ$8)-Last_Bil)*(INDEX($BO89:$DW89,,BJ$8)-INDEX($D89:$BL89,,$E$1))+INDEX($D89:$BL89,,$E$1),BJ$9/(INDEX(Roky_výhled,,BJ$8)-INDEX(Roky_výhled,,BJ$8-1))*(INDEX($BO89:$DW89,,BJ$8)-INDEX($BO89:$DW89,,BJ$8-1))+INDEX($BO89:$DW89,,BJ$8-1))</f>
        <v>0</v>
      </c>
      <c r="BK89" s="173">
        <f ca="1">CHOOSE(BK$6,SUMIFS(INDIRECT("EB[" &amp; BK$12 &amp; "]"),EB[indic_nrg],$A88,EB[Nositel],$B89,EB[Výběr],1,EB[unit],"TJ"),INDEX($BO89:$DW89,,BK$4),BK$9/(INDEX(Roky_výhled,,BK$8)-Last_Bil)*(INDEX($BO89:$DW89,,BK$8)-INDEX($D89:$BL89,,$E$1))+INDEX($D89:$BL89,,$E$1),BK$9/(INDEX(Roky_výhled,,BK$8)-INDEX(Roky_výhled,,BK$8-1))*(INDEX($BO89:$DW89,,BK$8)-INDEX($BO89:$DW89,,BK$8-1))+INDEX($BO89:$DW89,,BK$8-1))</f>
        <v>0</v>
      </c>
      <c r="BL89" s="174">
        <f ca="1">CHOOSE(BL$6,SUMIFS(INDIRECT("EB[" &amp; BL$12 &amp; "]"),EB[indic_nrg],$A88,EB[Nositel],$B89,EB[Výběr],1,EB[unit],"TJ"),INDEX($BO89:$DW89,,BL$4),BL$9/(INDEX(Roky_výhled,,BL$8)-Last_Bil)*(INDEX($BO89:$DW89,,BL$8)-INDEX($D89:$BL89,,$E$1))+INDEX($D89:$BL89,,$E$1),BL$9/(INDEX(Roky_výhled,,BL$8)-INDEX(Roky_výhled,,BL$8-1))*(INDEX($BO89:$DW89,,BL$8)-INDEX($BO89:$DW89,,BL$8-1))+INDEX($BO89:$DW89,,BL$8-1))</f>
        <v>0</v>
      </c>
      <c r="BM89"/>
      <c r="BN89" s="221" t="str">
        <f t="shared" si="268"/>
        <v>Ostatní paliva</v>
      </c>
      <c r="BO89" s="285">
        <v>0</v>
      </c>
      <c r="BP89" s="286">
        <v>0</v>
      </c>
      <c r="BQ89" s="286">
        <v>0</v>
      </c>
      <c r="BR89" s="286">
        <v>0</v>
      </c>
      <c r="BS89" s="286">
        <v>0</v>
      </c>
      <c r="BT89" s="286">
        <v>0</v>
      </c>
      <c r="BU89" s="286">
        <v>0</v>
      </c>
      <c r="BV89" s="286">
        <v>0</v>
      </c>
      <c r="BW89" s="286">
        <v>0</v>
      </c>
      <c r="BX89" s="286">
        <v>0</v>
      </c>
      <c r="BY89" s="287">
        <v>0</v>
      </c>
      <c r="BZ89" s="281"/>
      <c r="CA89" s="281"/>
      <c r="CB89" s="281"/>
      <c r="CC89" s="281"/>
      <c r="CD89" s="281"/>
      <c r="CE89" s="281"/>
      <c r="CF89" s="281"/>
      <c r="CG89" s="281"/>
      <c r="CH89" s="281"/>
      <c r="CI89" s="281"/>
      <c r="CJ89" s="281"/>
      <c r="CK89" s="281"/>
      <c r="CL89" s="281"/>
      <c r="CM89" s="281"/>
      <c r="CN89" s="281"/>
      <c r="CO89" s="281"/>
      <c r="CP89" s="281"/>
      <c r="CQ89" s="281"/>
      <c r="CR89" s="281"/>
      <c r="CS89" s="281"/>
      <c r="CT89" s="281"/>
      <c r="CU89" s="281"/>
      <c r="CV89" s="281"/>
      <c r="CW89" s="281"/>
      <c r="CX89" s="281"/>
      <c r="CY89" s="281"/>
      <c r="CZ89" s="281"/>
      <c r="DA89" s="281"/>
      <c r="DB89" s="281"/>
      <c r="DC89" s="281"/>
      <c r="DD89" s="281"/>
      <c r="DE89" s="281"/>
      <c r="DF89" s="281"/>
      <c r="DG89" s="281"/>
      <c r="DH89" s="281"/>
      <c r="DI89" s="281"/>
      <c r="DJ89" s="281"/>
      <c r="DK89" s="281"/>
      <c r="DL89" s="281"/>
      <c r="DM89" s="281"/>
      <c r="DN89" s="281"/>
      <c r="DO89" s="281"/>
      <c r="DP89" s="281"/>
      <c r="DQ89" s="281"/>
      <c r="DR89" s="281"/>
      <c r="DS89" s="281"/>
      <c r="DT89" s="281"/>
      <c r="DU89" s="281"/>
      <c r="DV89" s="281"/>
      <c r="DW89" s="281"/>
    </row>
    <row r="90" spans="1:127" s="196" customFormat="1" x14ac:dyDescent="0.25">
      <c r="A90" s="196" t="str">
        <f t="shared" si="269"/>
        <v>B_102030</v>
      </c>
      <c r="B90" t="s">
        <v>3277</v>
      </c>
      <c r="C90" s="179" t="str">
        <f t="shared" si="267"/>
        <v>Elektřina</v>
      </c>
      <c r="D90" s="215">
        <f ca="1">CHOOSE(D$6,SUMIFS(INDIRECT("EB[" &amp; D$12 &amp; "]"),EB[indic_nrg],$A89,EB[Nositel],$B90,EB[Výběr],1,EB[unit],"TJ"),INDEX($BO90:$DW90,,D$4),D$9/(INDEX(Roky_výhled,,D$8)-Last_Bil)*(INDEX($BO90:$DW90,,D$8)-INDEX($D90:$BL90,,$E$1))+INDEX($D90:$BL90,,$E$1),D$9/(INDEX(Roky_výhled,,D$8)-INDEX(Roky_výhled,,D$8-1))*(INDEX($BO90:$DW90,,D$8)-INDEX($BO90:$DW90,,D$8-1))+INDEX($BO90:$DW90,,D$8-1))</f>
        <v>10465</v>
      </c>
      <c r="E90" s="173">
        <f ca="1">CHOOSE(E$6,SUMIFS(INDIRECT("EB[" &amp; E$12 &amp; "]"),EB[indic_nrg],$A89,EB[Nositel],$B90,EB[Výběr],1,EB[unit],"TJ"),INDEX($BO90:$DW90,,E$4),E$9/(INDEX(Roky_výhled,,E$8)-Last_Bil)*(INDEX($BO90:$DW90,,E$8)-INDEX($D90:$BL90,,$E$1))+INDEX($D90:$BL90,,$E$1),E$9/(INDEX(Roky_výhled,,E$8)-INDEX(Roky_výhled,,E$8-1))*(INDEX($BO90:$DW90,,E$8)-INDEX($BO90:$DW90,,E$8-1))+INDEX($BO90:$DW90,,E$8-1))</f>
        <v>11243</v>
      </c>
      <c r="F90" s="173">
        <f ca="1">CHOOSE(F$6,SUMIFS(INDIRECT("EB[" &amp; F$12 &amp; "]"),EB[indic_nrg],$A89,EB[Nositel],$B90,EB[Výběr],1,EB[unit],"TJ"),INDEX($BO90:$DW90,,F$4),F$9/(INDEX(Roky_výhled,,F$8)-Last_Bil)*(INDEX($BO90:$DW90,,F$8)-INDEX($D90:$BL90,,$E$1))+INDEX($D90:$BL90,,$E$1),F$9/(INDEX(Roky_výhled,,F$8)-INDEX(Roky_výhled,,F$8-1))*(INDEX($BO90:$DW90,,F$8)-INDEX($BO90:$DW90,,F$8-1))+INDEX($BO90:$DW90,,F$8-1))</f>
        <v>10012</v>
      </c>
      <c r="G90" s="173">
        <f ca="1">CHOOSE(G$6,SUMIFS(INDIRECT("EB[" &amp; G$12 &amp; "]"),EB[indic_nrg],$A89,EB[Nositel],$B90,EB[Výběr],1,EB[unit],"TJ"),INDEX($BO90:$DW90,,G$4),G$9/(INDEX(Roky_výhled,,G$8)-Last_Bil)*(INDEX($BO90:$DW90,,G$8)-INDEX($D90:$BL90,,$E$1))+INDEX($D90:$BL90,,$E$1),G$9/(INDEX(Roky_výhled,,G$8)-INDEX(Roky_výhled,,G$8-1))*(INDEX($BO90:$DW90,,G$8)-INDEX($BO90:$DW90,,G$8-1))+INDEX($BO90:$DW90,,G$8-1))</f>
        <v>6455</v>
      </c>
      <c r="H90" s="173">
        <f ca="1">CHOOSE(H$6,SUMIFS(INDIRECT("EB[" &amp; H$12 &amp; "]"),EB[indic_nrg],$A89,EB[Nositel],$B90,EB[Výběr],1,EB[unit],"TJ"),INDEX($BO90:$DW90,,H$4),H$9/(INDEX(Roky_výhled,,H$8)-Last_Bil)*(INDEX($BO90:$DW90,,H$8)-INDEX($D90:$BL90,,$E$1))+INDEX($D90:$BL90,,$E$1),H$9/(INDEX(Roky_výhled,,H$8)-INDEX(Roky_výhled,,H$8-1))*(INDEX($BO90:$DW90,,H$8)-INDEX($BO90:$DW90,,H$8-1))+INDEX($BO90:$DW90,,H$8-1))</f>
        <v>5742</v>
      </c>
      <c r="I90" s="173">
        <f ca="1">CHOOSE(I$6,SUMIFS(INDIRECT("EB[" &amp; I$12 &amp; "]"),EB[indic_nrg],$A89,EB[Nositel],$B90,EB[Výběr],1,EB[unit],"TJ"),INDEX($BO90:$DW90,,I$4),I$9/(INDEX(Roky_výhled,,I$8)-Last_Bil)*(INDEX($BO90:$DW90,,I$8)-INDEX($D90:$BL90,,$E$1))+INDEX($D90:$BL90,,$E$1),I$9/(INDEX(Roky_výhled,,I$8)-INDEX(Roky_výhled,,I$8-1))*(INDEX($BO90:$DW90,,I$8)-INDEX($BO90:$DW90,,I$8-1))+INDEX($BO90:$DW90,,I$8-1))</f>
        <v>5670</v>
      </c>
      <c r="J90" s="173">
        <f ca="1">CHOOSE(J$6,SUMIFS(INDIRECT("EB[" &amp; J$12 &amp; "]"),EB[indic_nrg],$A89,EB[Nositel],$B90,EB[Výběr],1,EB[unit],"TJ"),INDEX($BO90:$DW90,,J$4),J$9/(INDEX(Roky_výhled,,J$8)-Last_Bil)*(INDEX($BO90:$DW90,,J$8)-INDEX($D90:$BL90,,$E$1))+INDEX($D90:$BL90,,$E$1),J$9/(INDEX(Roky_výhled,,J$8)-INDEX(Roky_výhled,,J$8-1))*(INDEX($BO90:$DW90,,J$8)-INDEX($BO90:$DW90,,J$8-1))+INDEX($BO90:$DW90,,J$8-1))</f>
        <v>5731</v>
      </c>
      <c r="K90" s="173">
        <f ca="1">CHOOSE(K$6,SUMIFS(INDIRECT("EB[" &amp; K$12 &amp; "]"),EB[indic_nrg],$A89,EB[Nositel],$B90,EB[Výběr],1,EB[unit],"TJ"),INDEX($BO90:$DW90,,K$4),K$9/(INDEX(Roky_výhled,,K$8)-Last_Bil)*(INDEX($BO90:$DW90,,K$8)-INDEX($D90:$BL90,,$E$1))+INDEX($D90:$BL90,,$E$1),K$9/(INDEX(Roky_výhled,,K$8)-INDEX(Roky_výhled,,K$8-1))*(INDEX($BO90:$DW90,,K$8)-INDEX($BO90:$DW90,,K$8-1))+INDEX($BO90:$DW90,,K$8-1))</f>
        <v>4529</v>
      </c>
      <c r="L90" s="173">
        <f ca="1">CHOOSE(L$6,SUMIFS(INDIRECT("EB[" &amp; L$12 &amp; "]"),EB[indic_nrg],$A89,EB[Nositel],$B90,EB[Výběr],1,EB[unit],"TJ"),INDEX($BO90:$DW90,,L$4),L$9/(INDEX(Roky_výhled,,L$8)-Last_Bil)*(INDEX($BO90:$DW90,,L$8)-INDEX($D90:$BL90,,$E$1))+INDEX($D90:$BL90,,$E$1),L$9/(INDEX(Roky_výhled,,L$8)-INDEX(Roky_výhled,,L$8-1))*(INDEX($BO90:$DW90,,L$8)-INDEX($BO90:$DW90,,L$8-1))+INDEX($BO90:$DW90,,L$8-1))</f>
        <v>4770</v>
      </c>
      <c r="M90" s="173">
        <f ca="1">CHOOSE(M$6,SUMIFS(INDIRECT("EB[" &amp; M$12 &amp; "]"),EB[indic_nrg],$A89,EB[Nositel],$B90,EB[Výběr],1,EB[unit],"TJ"),INDEX($BO90:$DW90,,M$4),M$9/(INDEX(Roky_výhled,,M$8)-Last_Bil)*(INDEX($BO90:$DW90,,M$8)-INDEX($D90:$BL90,,$E$1))+INDEX($D90:$BL90,,$E$1),M$9/(INDEX(Roky_výhled,,M$8)-INDEX(Roky_výhled,,M$8-1))*(INDEX($BO90:$DW90,,M$8)-INDEX($BO90:$DW90,,M$8-1))+INDEX($BO90:$DW90,,M$8-1))</f>
        <v>4565</v>
      </c>
      <c r="N90" s="173">
        <f ca="1">CHOOSE(N$6,SUMIFS(INDIRECT("EB[" &amp; N$12 &amp; "]"),EB[indic_nrg],$A89,EB[Nositel],$B90,EB[Výběr],1,EB[unit],"TJ"),INDEX($BO90:$DW90,,N$4),N$9/(INDEX(Roky_výhled,,N$8)-Last_Bil)*(INDEX($BO90:$DW90,,N$8)-INDEX($D90:$BL90,,$E$1))+INDEX($D90:$BL90,,$E$1),N$9/(INDEX(Roky_výhled,,N$8)-INDEX(Roky_výhled,,N$8-1))*(INDEX($BO90:$DW90,,N$8)-INDEX($BO90:$DW90,,N$8-1))+INDEX($BO90:$DW90,,N$8-1))</f>
        <v>4216</v>
      </c>
      <c r="O90" s="173">
        <f ca="1">CHOOSE(O$6,SUMIFS(INDIRECT("EB[" &amp; O$12 &amp; "]"),EB[indic_nrg],$A89,EB[Nositel],$B90,EB[Výběr],1,EB[unit],"TJ"),INDEX($BO90:$DW90,,O$4),O$9/(INDEX(Roky_výhled,,O$8)-Last_Bil)*(INDEX($BO90:$DW90,,O$8)-INDEX($D90:$BL90,,$E$1))+INDEX($D90:$BL90,,$E$1),O$9/(INDEX(Roky_výhled,,O$8)-INDEX(Roky_výhled,,O$8-1))*(INDEX($BO90:$DW90,,O$8)-INDEX($BO90:$DW90,,O$8-1))+INDEX($BO90:$DW90,,O$8-1))</f>
        <v>4169</v>
      </c>
      <c r="P90" s="173">
        <f ca="1">CHOOSE(P$6,SUMIFS(INDIRECT("EB[" &amp; P$12 &amp; "]"),EB[indic_nrg],$A89,EB[Nositel],$B90,EB[Výběr],1,EB[unit],"TJ"),INDEX($BO90:$DW90,,P$4),P$9/(INDEX(Roky_výhled,,P$8)-Last_Bil)*(INDEX($BO90:$DW90,,P$8)-INDEX($D90:$BL90,,$E$1))+INDEX($D90:$BL90,,$E$1),P$9/(INDEX(Roky_výhled,,P$8)-INDEX(Roky_výhled,,P$8-1))*(INDEX($BO90:$DW90,,P$8)-INDEX($BO90:$DW90,,P$8-1))+INDEX($BO90:$DW90,,P$8-1))</f>
        <v>4104</v>
      </c>
      <c r="Q90" s="173">
        <f ca="1">CHOOSE(Q$6,SUMIFS(INDIRECT("EB[" &amp; Q$12 &amp; "]"),EB[indic_nrg],$A89,EB[Nositel],$B90,EB[Výběr],1,EB[unit],"TJ"),INDEX($BO90:$DW90,,Q$4),Q$9/(INDEX(Roky_výhled,,Q$8)-Last_Bil)*(INDEX($BO90:$DW90,,Q$8)-INDEX($D90:$BL90,,$E$1))+INDEX($D90:$BL90,,$E$1),Q$9/(INDEX(Roky_výhled,,Q$8)-INDEX(Roky_výhled,,Q$8-1))*(INDEX($BO90:$DW90,,Q$8)-INDEX($BO90:$DW90,,Q$8-1))+INDEX($BO90:$DW90,,Q$8-1))</f>
        <v>3881</v>
      </c>
      <c r="R90" s="173">
        <f ca="1">CHOOSE(R$6,SUMIFS(INDIRECT("EB[" &amp; R$12 &amp; "]"),EB[indic_nrg],$A89,EB[Nositel],$B90,EB[Výběr],1,EB[unit],"TJ"),INDEX($BO90:$DW90,,R$4),R$9/(INDEX(Roky_výhled,,R$8)-Last_Bil)*(INDEX($BO90:$DW90,,R$8)-INDEX($D90:$BL90,,$E$1))+INDEX($D90:$BL90,,$E$1),R$9/(INDEX(Roky_výhled,,R$8)-INDEX(Roky_výhled,,R$8-1))*(INDEX($BO90:$DW90,,R$8)-INDEX($BO90:$DW90,,R$8-1))+INDEX($BO90:$DW90,,R$8-1))</f>
        <v>3773</v>
      </c>
      <c r="S90" s="173">
        <f ca="1">CHOOSE(S$6,SUMIFS(INDIRECT("EB[" &amp; S$12 &amp; "]"),EB[indic_nrg],$A89,EB[Nositel],$B90,EB[Výběr],1,EB[unit],"TJ"),INDEX($BO90:$DW90,,S$4),S$9/(INDEX(Roky_výhled,,S$8)-Last_Bil)*(INDEX($BO90:$DW90,,S$8)-INDEX($D90:$BL90,,$E$1))+INDEX($D90:$BL90,,$E$1),S$9/(INDEX(Roky_výhled,,S$8)-INDEX(Roky_výhled,,S$8-1))*(INDEX($BO90:$DW90,,S$8)-INDEX($BO90:$DW90,,S$8-1))+INDEX($BO90:$DW90,,S$8-1))</f>
        <v>3661</v>
      </c>
      <c r="T90" s="173">
        <f ca="1">CHOOSE(T$6,SUMIFS(INDIRECT("EB[" &amp; T$12 &amp; "]"),EB[indic_nrg],$A89,EB[Nositel],$B90,EB[Výběr],1,EB[unit],"TJ"),INDEX($BO90:$DW90,,T$4),T$9/(INDEX(Roky_výhled,,T$8)-Last_Bil)*(INDEX($BO90:$DW90,,T$8)-INDEX($D90:$BL90,,$E$1))+INDEX($D90:$BL90,,$E$1),T$9/(INDEX(Roky_výhled,,T$8)-INDEX(Roky_výhled,,T$8-1))*(INDEX($BO90:$DW90,,T$8)-INDEX($BO90:$DW90,,T$8-1))+INDEX($BO90:$DW90,,T$8-1))</f>
        <v>4399</v>
      </c>
      <c r="U90" s="173">
        <f ca="1">CHOOSE(U$6,SUMIFS(INDIRECT("EB[" &amp; U$12 &amp; "]"),EB[indic_nrg],$A89,EB[Nositel],$B90,EB[Výběr],1,EB[unit],"TJ"),INDEX($BO90:$DW90,,U$4),U$9/(INDEX(Roky_výhled,,U$8)-Last_Bil)*(INDEX($BO90:$DW90,,U$8)-INDEX($D90:$BL90,,$E$1))+INDEX($D90:$BL90,,$E$1),U$9/(INDEX(Roky_výhled,,U$8)-INDEX(Roky_výhled,,U$8-1))*(INDEX($BO90:$DW90,,U$8)-INDEX($BO90:$DW90,,U$8-1))+INDEX($BO90:$DW90,,U$8-1))</f>
        <v>3596</v>
      </c>
      <c r="V90" s="173">
        <f ca="1">CHOOSE(V$6,SUMIFS(INDIRECT("EB[" &amp; V$12 &amp; "]"),EB[indic_nrg],$A89,EB[Nositel],$B90,EB[Výběr],1,EB[unit],"TJ"),INDEX($BO90:$DW90,,V$4),V$9/(INDEX(Roky_výhled,,V$8)-Last_Bil)*(INDEX($BO90:$DW90,,V$8)-INDEX($D90:$BL90,,$E$1))+INDEX($D90:$BL90,,$E$1),V$9/(INDEX(Roky_výhled,,V$8)-INDEX(Roky_výhled,,V$8-1))*(INDEX($BO90:$DW90,,V$8)-INDEX($BO90:$DW90,,V$8-1))+INDEX($BO90:$DW90,,V$8-1))</f>
        <v>3665</v>
      </c>
      <c r="W90" s="173">
        <f ca="1">CHOOSE(W$6,SUMIFS(INDIRECT("EB[" &amp; W$12 &amp; "]"),EB[indic_nrg],$A89,EB[Nositel],$B90,EB[Výběr],1,EB[unit],"TJ"),INDEX($BO90:$DW90,,W$4),W$9/(INDEX(Roky_výhled,,W$8)-Last_Bil)*(INDEX($BO90:$DW90,,W$8)-INDEX($D90:$BL90,,$E$1))+INDEX($D90:$BL90,,$E$1),W$9/(INDEX(Roky_výhled,,W$8)-INDEX(Roky_výhled,,W$8-1))*(INDEX($BO90:$DW90,,W$8)-INDEX($BO90:$DW90,,W$8-1))+INDEX($BO90:$DW90,,W$8-1))</f>
        <v>3301</v>
      </c>
      <c r="X90" s="173">
        <f ca="1">CHOOSE(X$6,SUMIFS(INDIRECT("EB[" &amp; X$12 &amp; "]"),EB[indic_nrg],$A89,EB[Nositel],$B90,EB[Výběr],1,EB[unit],"TJ"),INDEX($BO90:$DW90,,X$4),X$9/(INDEX(Roky_výhled,,X$8)-Last_Bil)*(INDEX($BO90:$DW90,,X$8)-INDEX($D90:$BL90,,$E$1))+INDEX($D90:$BL90,,$E$1),X$9/(INDEX(Roky_výhled,,X$8)-INDEX(Roky_výhled,,X$8-1))*(INDEX($BO90:$DW90,,X$8)-INDEX($BO90:$DW90,,X$8-1))+INDEX($BO90:$DW90,,X$8-1))</f>
        <v>3290</v>
      </c>
      <c r="Y90" s="173">
        <f ca="1">CHOOSE(Y$6,SUMIFS(INDIRECT("EB[" &amp; Y$12 &amp; "]"),EB[indic_nrg],$A89,EB[Nositel],$B90,EB[Výběr],1,EB[unit],"TJ"),INDEX($BO90:$DW90,,Y$4),Y$9/(INDEX(Roky_výhled,,Y$8)-Last_Bil)*(INDEX($BO90:$DW90,,Y$8)-INDEX($D90:$BL90,,$E$1))+INDEX($D90:$BL90,,$E$1),Y$9/(INDEX(Roky_výhled,,Y$8)-INDEX(Roky_výhled,,Y$8-1))*(INDEX($BO90:$DW90,,Y$8)-INDEX($BO90:$DW90,,Y$8-1))+INDEX($BO90:$DW90,,Y$8-1))</f>
        <v>3139</v>
      </c>
      <c r="Z90" s="173">
        <f ca="1">CHOOSE(Z$6,SUMIFS(INDIRECT("EB[" &amp; Z$12 &amp; "]"),EB[indic_nrg],$A89,EB[Nositel],$B90,EB[Výběr],1,EB[unit],"TJ"),INDEX($BO90:$DW90,,Z$4),Z$9/(INDEX(Roky_výhled,,Z$8)-Last_Bil)*(INDEX($BO90:$DW90,,Z$8)-INDEX($D90:$BL90,,$E$1))+INDEX($D90:$BL90,,$E$1),Z$9/(INDEX(Roky_výhled,,Z$8)-INDEX(Roky_výhled,,Z$8-1))*(INDEX($BO90:$DW90,,Z$8)-INDEX($BO90:$DW90,,Z$8-1))+INDEX($BO90:$DW90,,Z$8-1))</f>
        <v>3006</v>
      </c>
      <c r="AA90" s="173">
        <f ca="1">CHOOSE(AA$6,SUMIFS(INDIRECT("EB[" &amp; AA$12 &amp; "]"),EB[indic_nrg],$A89,EB[Nositel],$B90,EB[Výběr],1,EB[unit],"TJ"),INDEX($BO90:$DW90,,AA$4),AA$9/(INDEX(Roky_výhled,,AA$8)-Last_Bil)*(INDEX($BO90:$DW90,,AA$8)-INDEX($D90:$BL90,,$E$1))+INDEX($D90:$BL90,,$E$1),AA$9/(INDEX(Roky_výhled,,AA$8)-INDEX(Roky_výhled,,AA$8-1))*(INDEX($BO90:$DW90,,AA$8)-INDEX($BO90:$DW90,,AA$8-1))+INDEX($BO90:$DW90,,AA$8-1))</f>
        <v>2902</v>
      </c>
      <c r="AB90" s="173">
        <f ca="1">CHOOSE(AB$6,SUMIFS(INDIRECT("EB[" &amp; AB$12 &amp; "]"),EB[indic_nrg],$A89,EB[Nositel],$B90,EB[Výběr],1,EB[unit],"TJ"),INDEX($BO90:$DW90,,AB$4),AB$9/(INDEX(Roky_výhled,,AB$8)-Last_Bil)*(INDEX($BO90:$DW90,,AB$8)-INDEX($D90:$BL90,,$E$1))+INDEX($D90:$BL90,,$E$1),AB$9/(INDEX(Roky_výhled,,AB$8)-INDEX(Roky_výhled,,AB$8-1))*(INDEX($BO90:$DW90,,AB$8)-INDEX($BO90:$DW90,,AB$8-1))+INDEX($BO90:$DW90,,AB$8-1))</f>
        <v>3348</v>
      </c>
      <c r="AC90" s="173">
        <f ca="1">CHOOSE(AC$6,SUMIFS(INDIRECT("EB[" &amp; AC$12 &amp; "]"),EB[indic_nrg],$A89,EB[Nositel],$B90,EB[Výběr],1,EB[unit],"TJ"),INDEX($BO90:$DW90,,AC$4),AC$9/(INDEX(Roky_výhled,,AC$8)-Last_Bil)*(INDEX($BO90:$DW90,,AC$8)-INDEX($D90:$BL90,,$E$1))+INDEX($D90:$BL90,,$E$1),AC$9/(INDEX(Roky_výhled,,AC$8)-INDEX(Roky_výhled,,AC$8-1))*(INDEX($BO90:$DW90,,AC$8)-INDEX($BO90:$DW90,,AC$8-1))+INDEX($BO90:$DW90,,AC$8-1))</f>
        <v>3449</v>
      </c>
      <c r="AD90" s="173">
        <f ca="1">CHOOSE(AD$6,SUMIFS(INDIRECT("EB[" &amp; AD$12 &amp; "]"),EB[indic_nrg],$A89,EB[Nositel],$B90,EB[Výběr],1,EB[unit],"TJ"),INDEX($BO90:$DW90,,AD$4),AD$9/(INDEX(Roky_výhled,,AD$8)-Last_Bil)*(INDEX($BO90:$DW90,,AD$8)-INDEX($D90:$BL90,,$E$1))+INDEX($D90:$BL90,,$E$1),AD$9/(INDEX(Roky_výhled,,AD$8)-INDEX(Roky_výhled,,AD$8-1))*(INDEX($BO90:$DW90,,AD$8)-INDEX($BO90:$DW90,,AD$8-1))+INDEX($BO90:$DW90,,AD$8-1))</f>
        <v>3439.2</v>
      </c>
      <c r="AE90" s="173">
        <f ca="1">CHOOSE(AE$6,SUMIFS(INDIRECT("EB[" &amp; AE$12 &amp; "]"),EB[indic_nrg],$A89,EB[Nositel],$B90,EB[Výběr],1,EB[unit],"TJ"),INDEX($BO90:$DW90,,AE$4),AE$9/(INDEX(Roky_výhled,,AE$8)-Last_Bil)*(INDEX($BO90:$DW90,,AE$8)-INDEX($D90:$BL90,,$E$1))+INDEX($D90:$BL90,,$E$1),AE$9/(INDEX(Roky_výhled,,AE$8)-INDEX(Roky_výhled,,AE$8-1))*(INDEX($BO90:$DW90,,AE$8)-INDEX($BO90:$DW90,,AE$8-1))+INDEX($BO90:$DW90,,AE$8-1))</f>
        <v>3429.4</v>
      </c>
      <c r="AF90" s="173">
        <f ca="1">CHOOSE(AF$6,SUMIFS(INDIRECT("EB[" &amp; AF$12 &amp; "]"),EB[indic_nrg],$A89,EB[Nositel],$B90,EB[Výběr],1,EB[unit],"TJ"),INDEX($BO90:$DW90,,AF$4),AF$9/(INDEX(Roky_výhled,,AF$8)-Last_Bil)*(INDEX($BO90:$DW90,,AF$8)-INDEX($D90:$BL90,,$E$1))+INDEX($D90:$BL90,,$E$1),AF$9/(INDEX(Roky_výhled,,AF$8)-INDEX(Roky_výhled,,AF$8-1))*(INDEX($BO90:$DW90,,AF$8)-INDEX($BO90:$DW90,,AF$8-1))+INDEX($BO90:$DW90,,AF$8-1))</f>
        <v>3419.6</v>
      </c>
      <c r="AG90" s="173">
        <f ca="1">CHOOSE(AG$6,SUMIFS(INDIRECT("EB[" &amp; AG$12 &amp; "]"),EB[indic_nrg],$A89,EB[Nositel],$B90,EB[Výběr],1,EB[unit],"TJ"),INDEX($BO90:$DW90,,AG$4),AG$9/(INDEX(Roky_výhled,,AG$8)-Last_Bil)*(INDEX($BO90:$DW90,,AG$8)-INDEX($D90:$BL90,,$E$1))+INDEX($D90:$BL90,,$E$1),AG$9/(INDEX(Roky_výhled,,AG$8)-INDEX(Roky_výhled,,AG$8-1))*(INDEX($BO90:$DW90,,AG$8)-INDEX($BO90:$DW90,,AG$8-1))+INDEX($BO90:$DW90,,AG$8-1))</f>
        <v>3409.8</v>
      </c>
      <c r="AH90" s="173">
        <f ca="1">CHOOSE(AH$6,SUMIFS(INDIRECT("EB[" &amp; AH$12 &amp; "]"),EB[indic_nrg],$A89,EB[Nositel],$B90,EB[Výběr],1,EB[unit],"TJ"),INDEX($BO90:$DW90,,AH$4),AH$9/(INDEX(Roky_výhled,,AH$8)-Last_Bil)*(INDEX($BO90:$DW90,,AH$8)-INDEX($D90:$BL90,,$E$1))+INDEX($D90:$BL90,,$E$1),AH$9/(INDEX(Roky_výhled,,AH$8)-INDEX(Roky_výhled,,AH$8-1))*(INDEX($BO90:$DW90,,AH$8)-INDEX($BO90:$DW90,,AH$8-1))+INDEX($BO90:$DW90,,AH$8-1))</f>
        <v>3400</v>
      </c>
      <c r="AI90" s="173">
        <f ca="1">CHOOSE(AI$6,SUMIFS(INDIRECT("EB[" &amp; AI$12 &amp; "]"),EB[indic_nrg],$A89,EB[Nositel],$B90,EB[Výběr],1,EB[unit],"TJ"),INDEX($BO90:$DW90,,AI$4),AI$9/(INDEX(Roky_výhled,,AI$8)-Last_Bil)*(INDEX($BO90:$DW90,,AI$8)-INDEX($D90:$BL90,,$E$1))+INDEX($D90:$BL90,,$E$1),AI$9/(INDEX(Roky_výhled,,AI$8)-INDEX(Roky_výhled,,AI$8-1))*(INDEX($BO90:$DW90,,AI$8)-INDEX($BO90:$DW90,,AI$8-1))+INDEX($BO90:$DW90,,AI$8-1))</f>
        <v>3440</v>
      </c>
      <c r="AJ90" s="173">
        <f ca="1">CHOOSE(AJ$6,SUMIFS(INDIRECT("EB[" &amp; AJ$12 &amp; "]"),EB[indic_nrg],$A89,EB[Nositel],$B90,EB[Výběr],1,EB[unit],"TJ"),INDEX($BO90:$DW90,,AJ$4),AJ$9/(INDEX(Roky_výhled,,AJ$8)-Last_Bil)*(INDEX($BO90:$DW90,,AJ$8)-INDEX($D90:$BL90,,$E$1))+INDEX($D90:$BL90,,$E$1),AJ$9/(INDEX(Roky_výhled,,AJ$8)-INDEX(Roky_výhled,,AJ$8-1))*(INDEX($BO90:$DW90,,AJ$8)-INDEX($BO90:$DW90,,AJ$8-1))+INDEX($BO90:$DW90,,AJ$8-1))</f>
        <v>3480</v>
      </c>
      <c r="AK90" s="173">
        <f ca="1">CHOOSE(AK$6,SUMIFS(INDIRECT("EB[" &amp; AK$12 &amp; "]"),EB[indic_nrg],$A89,EB[Nositel],$B90,EB[Výběr],1,EB[unit],"TJ"),INDEX($BO90:$DW90,,AK$4),AK$9/(INDEX(Roky_výhled,,AK$8)-Last_Bil)*(INDEX($BO90:$DW90,,AK$8)-INDEX($D90:$BL90,,$E$1))+INDEX($D90:$BL90,,$E$1),AK$9/(INDEX(Roky_výhled,,AK$8)-INDEX(Roky_výhled,,AK$8-1))*(INDEX($BO90:$DW90,,AK$8)-INDEX($BO90:$DW90,,AK$8-1))+INDEX($BO90:$DW90,,AK$8-1))</f>
        <v>3520</v>
      </c>
      <c r="AL90" s="173">
        <f ca="1">CHOOSE(AL$6,SUMIFS(INDIRECT("EB[" &amp; AL$12 &amp; "]"),EB[indic_nrg],$A89,EB[Nositel],$B90,EB[Výběr],1,EB[unit],"TJ"),INDEX($BO90:$DW90,,AL$4),AL$9/(INDEX(Roky_výhled,,AL$8)-Last_Bil)*(INDEX($BO90:$DW90,,AL$8)-INDEX($D90:$BL90,,$E$1))+INDEX($D90:$BL90,,$E$1),AL$9/(INDEX(Roky_výhled,,AL$8)-INDEX(Roky_výhled,,AL$8-1))*(INDEX($BO90:$DW90,,AL$8)-INDEX($BO90:$DW90,,AL$8-1))+INDEX($BO90:$DW90,,AL$8-1))</f>
        <v>3560</v>
      </c>
      <c r="AM90" s="173">
        <f ca="1">CHOOSE(AM$6,SUMIFS(INDIRECT("EB[" &amp; AM$12 &amp; "]"),EB[indic_nrg],$A89,EB[Nositel],$B90,EB[Výběr],1,EB[unit],"TJ"),INDEX($BO90:$DW90,,AM$4),AM$9/(INDEX(Roky_výhled,,AM$8)-Last_Bil)*(INDEX($BO90:$DW90,,AM$8)-INDEX($D90:$BL90,,$E$1))+INDEX($D90:$BL90,,$E$1),AM$9/(INDEX(Roky_výhled,,AM$8)-INDEX(Roky_výhled,,AM$8-1))*(INDEX($BO90:$DW90,,AM$8)-INDEX($BO90:$DW90,,AM$8-1))+INDEX($BO90:$DW90,,AM$8-1))</f>
        <v>3600</v>
      </c>
      <c r="AN90" s="173">
        <f ca="1">CHOOSE(AN$6,SUMIFS(INDIRECT("EB[" &amp; AN$12 &amp; "]"),EB[indic_nrg],$A89,EB[Nositel],$B90,EB[Výběr],1,EB[unit],"TJ"),INDEX($BO90:$DW90,,AN$4),AN$9/(INDEX(Roky_výhled,,AN$8)-Last_Bil)*(INDEX($BO90:$DW90,,AN$8)-INDEX($D90:$BL90,,$E$1))+INDEX($D90:$BL90,,$E$1),AN$9/(INDEX(Roky_výhled,,AN$8)-INDEX(Roky_výhled,,AN$8-1))*(INDEX($BO90:$DW90,,AN$8)-INDEX($BO90:$DW90,,AN$8-1))+INDEX($BO90:$DW90,,AN$8-1))</f>
        <v>3600</v>
      </c>
      <c r="AO90" s="173">
        <f ca="1">CHOOSE(AO$6,SUMIFS(INDIRECT("EB[" &amp; AO$12 &amp; "]"),EB[indic_nrg],$A89,EB[Nositel],$B90,EB[Výběr],1,EB[unit],"TJ"),INDEX($BO90:$DW90,,AO$4),AO$9/(INDEX(Roky_výhled,,AO$8)-Last_Bil)*(INDEX($BO90:$DW90,,AO$8)-INDEX($D90:$BL90,,$E$1))+INDEX($D90:$BL90,,$E$1),AO$9/(INDEX(Roky_výhled,,AO$8)-INDEX(Roky_výhled,,AO$8-1))*(INDEX($BO90:$DW90,,AO$8)-INDEX($BO90:$DW90,,AO$8-1))+INDEX($BO90:$DW90,,AO$8-1))</f>
        <v>3600</v>
      </c>
      <c r="AP90" s="173">
        <f ca="1">CHOOSE(AP$6,SUMIFS(INDIRECT("EB[" &amp; AP$12 &amp; "]"),EB[indic_nrg],$A89,EB[Nositel],$B90,EB[Výběr],1,EB[unit],"TJ"),INDEX($BO90:$DW90,,AP$4),AP$9/(INDEX(Roky_výhled,,AP$8)-Last_Bil)*(INDEX($BO90:$DW90,,AP$8)-INDEX($D90:$BL90,,$E$1))+INDEX($D90:$BL90,,$E$1),AP$9/(INDEX(Roky_výhled,,AP$8)-INDEX(Roky_výhled,,AP$8-1))*(INDEX($BO90:$DW90,,AP$8)-INDEX($BO90:$DW90,,AP$8-1))+INDEX($BO90:$DW90,,AP$8-1))</f>
        <v>3600</v>
      </c>
      <c r="AQ90" s="173">
        <f ca="1">CHOOSE(AQ$6,SUMIFS(INDIRECT("EB[" &amp; AQ$12 &amp; "]"),EB[indic_nrg],$A89,EB[Nositel],$B90,EB[Výběr],1,EB[unit],"TJ"),INDEX($BO90:$DW90,,AQ$4),AQ$9/(INDEX(Roky_výhled,,AQ$8)-Last_Bil)*(INDEX($BO90:$DW90,,AQ$8)-INDEX($D90:$BL90,,$E$1))+INDEX($D90:$BL90,,$E$1),AQ$9/(INDEX(Roky_výhled,,AQ$8)-INDEX(Roky_výhled,,AQ$8-1))*(INDEX($BO90:$DW90,,AQ$8)-INDEX($BO90:$DW90,,AQ$8-1))+INDEX($BO90:$DW90,,AQ$8-1))</f>
        <v>3600</v>
      </c>
      <c r="AR90" s="173">
        <f ca="1">CHOOSE(AR$6,SUMIFS(INDIRECT("EB[" &amp; AR$12 &amp; "]"),EB[indic_nrg],$A89,EB[Nositel],$B90,EB[Výběr],1,EB[unit],"TJ"),INDEX($BO90:$DW90,,AR$4),AR$9/(INDEX(Roky_výhled,,AR$8)-Last_Bil)*(INDEX($BO90:$DW90,,AR$8)-INDEX($D90:$BL90,,$E$1))+INDEX($D90:$BL90,,$E$1),AR$9/(INDEX(Roky_výhled,,AR$8)-INDEX(Roky_výhled,,AR$8-1))*(INDEX($BO90:$DW90,,AR$8)-INDEX($BO90:$DW90,,AR$8-1))+INDEX($BO90:$DW90,,AR$8-1))</f>
        <v>3600</v>
      </c>
      <c r="AS90" s="173">
        <f ca="1">CHOOSE(AS$6,SUMIFS(INDIRECT("EB[" &amp; AS$12 &amp; "]"),EB[indic_nrg],$A89,EB[Nositel],$B90,EB[Výběr],1,EB[unit],"TJ"),INDEX($BO90:$DW90,,AS$4),AS$9/(INDEX(Roky_výhled,,AS$8)-Last_Bil)*(INDEX($BO90:$DW90,,AS$8)-INDEX($D90:$BL90,,$E$1))+INDEX($D90:$BL90,,$E$1),AS$9/(INDEX(Roky_výhled,,AS$8)-INDEX(Roky_výhled,,AS$8-1))*(INDEX($BO90:$DW90,,AS$8)-INDEX($BO90:$DW90,,AS$8-1))+INDEX($BO90:$DW90,,AS$8-1))</f>
        <v>3620</v>
      </c>
      <c r="AT90" s="173">
        <f ca="1">CHOOSE(AT$6,SUMIFS(INDIRECT("EB[" &amp; AT$12 &amp; "]"),EB[indic_nrg],$A89,EB[Nositel],$B90,EB[Výběr],1,EB[unit],"TJ"),INDEX($BO90:$DW90,,AT$4),AT$9/(INDEX(Roky_výhled,,AT$8)-Last_Bil)*(INDEX($BO90:$DW90,,AT$8)-INDEX($D90:$BL90,,$E$1))+INDEX($D90:$BL90,,$E$1),AT$9/(INDEX(Roky_výhled,,AT$8)-INDEX(Roky_výhled,,AT$8-1))*(INDEX($BO90:$DW90,,AT$8)-INDEX($BO90:$DW90,,AT$8-1))+INDEX($BO90:$DW90,,AT$8-1))</f>
        <v>3640</v>
      </c>
      <c r="AU90" s="173">
        <f ca="1">CHOOSE(AU$6,SUMIFS(INDIRECT("EB[" &amp; AU$12 &amp; "]"),EB[indic_nrg],$A89,EB[Nositel],$B90,EB[Výběr],1,EB[unit],"TJ"),INDEX($BO90:$DW90,,AU$4),AU$9/(INDEX(Roky_výhled,,AU$8)-Last_Bil)*(INDEX($BO90:$DW90,,AU$8)-INDEX($D90:$BL90,,$E$1))+INDEX($D90:$BL90,,$E$1),AU$9/(INDEX(Roky_výhled,,AU$8)-INDEX(Roky_výhled,,AU$8-1))*(INDEX($BO90:$DW90,,AU$8)-INDEX($BO90:$DW90,,AU$8-1))+INDEX($BO90:$DW90,,AU$8-1))</f>
        <v>3660</v>
      </c>
      <c r="AV90" s="173">
        <f ca="1">CHOOSE(AV$6,SUMIFS(INDIRECT("EB[" &amp; AV$12 &amp; "]"),EB[indic_nrg],$A89,EB[Nositel],$B90,EB[Výběr],1,EB[unit],"TJ"),INDEX($BO90:$DW90,,AV$4),AV$9/(INDEX(Roky_výhled,,AV$8)-Last_Bil)*(INDEX($BO90:$DW90,,AV$8)-INDEX($D90:$BL90,,$E$1))+INDEX($D90:$BL90,,$E$1),AV$9/(INDEX(Roky_výhled,,AV$8)-INDEX(Roky_výhled,,AV$8-1))*(INDEX($BO90:$DW90,,AV$8)-INDEX($BO90:$DW90,,AV$8-1))+INDEX($BO90:$DW90,,AV$8-1))</f>
        <v>3680</v>
      </c>
      <c r="AW90" s="173">
        <f ca="1">CHOOSE(AW$6,SUMIFS(INDIRECT("EB[" &amp; AW$12 &amp; "]"),EB[indic_nrg],$A89,EB[Nositel],$B90,EB[Výběr],1,EB[unit],"TJ"),INDEX($BO90:$DW90,,AW$4),AW$9/(INDEX(Roky_výhled,,AW$8)-Last_Bil)*(INDEX($BO90:$DW90,,AW$8)-INDEX($D90:$BL90,,$E$1))+INDEX($D90:$BL90,,$E$1),AW$9/(INDEX(Roky_výhled,,AW$8)-INDEX(Roky_výhled,,AW$8-1))*(INDEX($BO90:$DW90,,AW$8)-INDEX($BO90:$DW90,,AW$8-1))+INDEX($BO90:$DW90,,AW$8-1))</f>
        <v>3700</v>
      </c>
      <c r="AX90" s="173">
        <f ca="1">CHOOSE(AX$6,SUMIFS(INDIRECT("EB[" &amp; AX$12 &amp; "]"),EB[indic_nrg],$A89,EB[Nositel],$B90,EB[Výběr],1,EB[unit],"TJ"),INDEX($BO90:$DW90,,AX$4),AX$9/(INDEX(Roky_výhled,,AX$8)-Last_Bil)*(INDEX($BO90:$DW90,,AX$8)-INDEX($D90:$BL90,,$E$1))+INDEX($D90:$BL90,,$E$1),AX$9/(INDEX(Roky_výhled,,AX$8)-INDEX(Roky_výhled,,AX$8-1))*(INDEX($BO90:$DW90,,AX$8)-INDEX($BO90:$DW90,,AX$8-1))+INDEX($BO90:$DW90,,AX$8-1))</f>
        <v>3720</v>
      </c>
      <c r="AY90" s="173">
        <f ca="1">CHOOSE(AY$6,SUMIFS(INDIRECT("EB[" &amp; AY$12 &amp; "]"),EB[indic_nrg],$A89,EB[Nositel],$B90,EB[Výběr],1,EB[unit],"TJ"),INDEX($BO90:$DW90,,AY$4),AY$9/(INDEX(Roky_výhled,,AY$8)-Last_Bil)*(INDEX($BO90:$DW90,,AY$8)-INDEX($D90:$BL90,,$E$1))+INDEX($D90:$BL90,,$E$1),AY$9/(INDEX(Roky_výhled,,AY$8)-INDEX(Roky_výhled,,AY$8-1))*(INDEX($BO90:$DW90,,AY$8)-INDEX($BO90:$DW90,,AY$8-1))+INDEX($BO90:$DW90,,AY$8-1))</f>
        <v>3740</v>
      </c>
      <c r="AZ90" s="173">
        <f ca="1">CHOOSE(AZ$6,SUMIFS(INDIRECT("EB[" &amp; AZ$12 &amp; "]"),EB[indic_nrg],$A89,EB[Nositel],$B90,EB[Výběr],1,EB[unit],"TJ"),INDEX($BO90:$DW90,,AZ$4),AZ$9/(INDEX(Roky_výhled,,AZ$8)-Last_Bil)*(INDEX($BO90:$DW90,,AZ$8)-INDEX($D90:$BL90,,$E$1))+INDEX($D90:$BL90,,$E$1),AZ$9/(INDEX(Roky_výhled,,AZ$8)-INDEX(Roky_výhled,,AZ$8-1))*(INDEX($BO90:$DW90,,AZ$8)-INDEX($BO90:$DW90,,AZ$8-1))+INDEX($BO90:$DW90,,AZ$8-1))</f>
        <v>3760</v>
      </c>
      <c r="BA90" s="173">
        <f ca="1">CHOOSE(BA$6,SUMIFS(INDIRECT("EB[" &amp; BA$12 &amp; "]"),EB[indic_nrg],$A89,EB[Nositel],$B90,EB[Výběr],1,EB[unit],"TJ"),INDEX($BO90:$DW90,,BA$4),BA$9/(INDEX(Roky_výhled,,BA$8)-Last_Bil)*(INDEX($BO90:$DW90,,BA$8)-INDEX($D90:$BL90,,$E$1))+INDEX($D90:$BL90,,$E$1),BA$9/(INDEX(Roky_výhled,,BA$8)-INDEX(Roky_výhled,,BA$8-1))*(INDEX($BO90:$DW90,,BA$8)-INDEX($BO90:$DW90,,BA$8-1))+INDEX($BO90:$DW90,,BA$8-1))</f>
        <v>3780</v>
      </c>
      <c r="BB90" s="173">
        <f ca="1">CHOOSE(BB$6,SUMIFS(INDIRECT("EB[" &amp; BB$12 &amp; "]"),EB[indic_nrg],$A89,EB[Nositel],$B90,EB[Výběr],1,EB[unit],"TJ"),INDEX($BO90:$DW90,,BB$4),BB$9/(INDEX(Roky_výhled,,BB$8)-Last_Bil)*(INDEX($BO90:$DW90,,BB$8)-INDEX($D90:$BL90,,$E$1))+INDEX($D90:$BL90,,$E$1),BB$9/(INDEX(Roky_výhled,,BB$8)-INDEX(Roky_výhled,,BB$8-1))*(INDEX($BO90:$DW90,,BB$8)-INDEX($BO90:$DW90,,BB$8-1))+INDEX($BO90:$DW90,,BB$8-1))</f>
        <v>3800</v>
      </c>
      <c r="BC90" s="173">
        <f ca="1">CHOOSE(BC$6,SUMIFS(INDIRECT("EB[" &amp; BC$12 &amp; "]"),EB[indic_nrg],$A89,EB[Nositel],$B90,EB[Výběr],1,EB[unit],"TJ"),INDEX($BO90:$DW90,,BC$4),BC$9/(INDEX(Roky_výhled,,BC$8)-Last_Bil)*(INDEX($BO90:$DW90,,BC$8)-INDEX($D90:$BL90,,$E$1))+INDEX($D90:$BL90,,$E$1),BC$9/(INDEX(Roky_výhled,,BC$8)-INDEX(Roky_výhled,,BC$8-1))*(INDEX($BO90:$DW90,,BC$8)-INDEX($BO90:$DW90,,BC$8-1))+INDEX($BO90:$DW90,,BC$8-1))</f>
        <v>3820</v>
      </c>
      <c r="BD90" s="173">
        <f ca="1">CHOOSE(BD$6,SUMIFS(INDIRECT("EB[" &amp; BD$12 &amp; "]"),EB[indic_nrg],$A89,EB[Nositel],$B90,EB[Výběr],1,EB[unit],"TJ"),INDEX($BO90:$DW90,,BD$4),BD$9/(INDEX(Roky_výhled,,BD$8)-Last_Bil)*(INDEX($BO90:$DW90,,BD$8)-INDEX($D90:$BL90,,$E$1))+INDEX($D90:$BL90,,$E$1),BD$9/(INDEX(Roky_výhled,,BD$8)-INDEX(Roky_výhled,,BD$8-1))*(INDEX($BO90:$DW90,,BD$8)-INDEX($BO90:$DW90,,BD$8-1))+INDEX($BO90:$DW90,,BD$8-1))</f>
        <v>3840</v>
      </c>
      <c r="BE90" s="173">
        <f ca="1">CHOOSE(BE$6,SUMIFS(INDIRECT("EB[" &amp; BE$12 &amp; "]"),EB[indic_nrg],$A89,EB[Nositel],$B90,EB[Výběr],1,EB[unit],"TJ"),INDEX($BO90:$DW90,,BE$4),BE$9/(INDEX(Roky_výhled,,BE$8)-Last_Bil)*(INDEX($BO90:$DW90,,BE$8)-INDEX($D90:$BL90,,$E$1))+INDEX($D90:$BL90,,$E$1),BE$9/(INDEX(Roky_výhled,,BE$8)-INDEX(Roky_výhled,,BE$8-1))*(INDEX($BO90:$DW90,,BE$8)-INDEX($BO90:$DW90,,BE$8-1))+INDEX($BO90:$DW90,,BE$8-1))</f>
        <v>3860</v>
      </c>
      <c r="BF90" s="173">
        <f ca="1">CHOOSE(BF$6,SUMIFS(INDIRECT("EB[" &amp; BF$12 &amp; "]"),EB[indic_nrg],$A89,EB[Nositel],$B90,EB[Výběr],1,EB[unit],"TJ"),INDEX($BO90:$DW90,,BF$4),BF$9/(INDEX(Roky_výhled,,BF$8)-Last_Bil)*(INDEX($BO90:$DW90,,BF$8)-INDEX($D90:$BL90,,$E$1))+INDEX($D90:$BL90,,$E$1),BF$9/(INDEX(Roky_výhled,,BF$8)-INDEX(Roky_výhled,,BF$8-1))*(INDEX($BO90:$DW90,,BF$8)-INDEX($BO90:$DW90,,BF$8-1))+INDEX($BO90:$DW90,,BF$8-1))</f>
        <v>3880</v>
      </c>
      <c r="BG90" s="173">
        <f ca="1">CHOOSE(BG$6,SUMIFS(INDIRECT("EB[" &amp; BG$12 &amp; "]"),EB[indic_nrg],$A89,EB[Nositel],$B90,EB[Výběr],1,EB[unit],"TJ"),INDEX($BO90:$DW90,,BG$4),BG$9/(INDEX(Roky_výhled,,BG$8)-Last_Bil)*(INDEX($BO90:$DW90,,BG$8)-INDEX($D90:$BL90,,$E$1))+INDEX($D90:$BL90,,$E$1),BG$9/(INDEX(Roky_výhled,,BG$8)-INDEX(Roky_výhled,,BG$8-1))*(INDEX($BO90:$DW90,,BG$8)-INDEX($BO90:$DW90,,BG$8-1))+INDEX($BO90:$DW90,,BG$8-1))</f>
        <v>3900</v>
      </c>
      <c r="BH90" s="173">
        <f ca="1">CHOOSE(BH$6,SUMIFS(INDIRECT("EB[" &amp; BH$12 &amp; "]"),EB[indic_nrg],$A89,EB[Nositel],$B90,EB[Výběr],1,EB[unit],"TJ"),INDEX($BO90:$DW90,,BH$4),BH$9/(INDEX(Roky_výhled,,BH$8)-Last_Bil)*(INDEX($BO90:$DW90,,BH$8)-INDEX($D90:$BL90,,$E$1))+INDEX($D90:$BL90,,$E$1),BH$9/(INDEX(Roky_výhled,,BH$8)-INDEX(Roky_výhled,,BH$8-1))*(INDEX($BO90:$DW90,,BH$8)-INDEX($BO90:$DW90,,BH$8-1))+INDEX($BO90:$DW90,,BH$8-1))</f>
        <v>3900</v>
      </c>
      <c r="BI90" s="173">
        <f ca="1">CHOOSE(BI$6,SUMIFS(INDIRECT("EB[" &amp; BI$12 &amp; "]"),EB[indic_nrg],$A89,EB[Nositel],$B90,EB[Výběr],1,EB[unit],"TJ"),INDEX($BO90:$DW90,,BI$4),BI$9/(INDEX(Roky_výhled,,BI$8)-Last_Bil)*(INDEX($BO90:$DW90,,BI$8)-INDEX($D90:$BL90,,$E$1))+INDEX($D90:$BL90,,$E$1),BI$9/(INDEX(Roky_výhled,,BI$8)-INDEX(Roky_výhled,,BI$8-1))*(INDEX($BO90:$DW90,,BI$8)-INDEX($BO90:$DW90,,BI$8-1))+INDEX($BO90:$DW90,,BI$8-1))</f>
        <v>3900</v>
      </c>
      <c r="BJ90" s="173">
        <f ca="1">CHOOSE(BJ$6,SUMIFS(INDIRECT("EB[" &amp; BJ$12 &amp; "]"),EB[indic_nrg],$A89,EB[Nositel],$B90,EB[Výběr],1,EB[unit],"TJ"),INDEX($BO90:$DW90,,BJ$4),BJ$9/(INDEX(Roky_výhled,,BJ$8)-Last_Bil)*(INDEX($BO90:$DW90,,BJ$8)-INDEX($D90:$BL90,,$E$1))+INDEX($D90:$BL90,,$E$1),BJ$9/(INDEX(Roky_výhled,,BJ$8)-INDEX(Roky_výhled,,BJ$8-1))*(INDEX($BO90:$DW90,,BJ$8)-INDEX($BO90:$DW90,,BJ$8-1))+INDEX($BO90:$DW90,,BJ$8-1))</f>
        <v>3900</v>
      </c>
      <c r="BK90" s="173">
        <f ca="1">CHOOSE(BK$6,SUMIFS(INDIRECT("EB[" &amp; BK$12 &amp; "]"),EB[indic_nrg],$A89,EB[Nositel],$B90,EB[Výběr],1,EB[unit],"TJ"),INDEX($BO90:$DW90,,BK$4),BK$9/(INDEX(Roky_výhled,,BK$8)-Last_Bil)*(INDEX($BO90:$DW90,,BK$8)-INDEX($D90:$BL90,,$E$1))+INDEX($D90:$BL90,,$E$1),BK$9/(INDEX(Roky_výhled,,BK$8)-INDEX(Roky_výhled,,BK$8-1))*(INDEX($BO90:$DW90,,BK$8)-INDEX($BO90:$DW90,,BK$8-1))+INDEX($BO90:$DW90,,BK$8-1))</f>
        <v>3900</v>
      </c>
      <c r="BL90" s="174">
        <f ca="1">CHOOSE(BL$6,SUMIFS(INDIRECT("EB[" &amp; BL$12 &amp; "]"),EB[indic_nrg],$A89,EB[Nositel],$B90,EB[Výběr],1,EB[unit],"TJ"),INDEX($BO90:$DW90,,BL$4),BL$9/(INDEX(Roky_výhled,,BL$8)-Last_Bil)*(INDEX($BO90:$DW90,,BL$8)-INDEX($D90:$BL90,,$E$1))+INDEX($D90:$BL90,,$E$1),BL$9/(INDEX(Roky_výhled,,BL$8)-INDEX(Roky_výhled,,BL$8-1))*(INDEX($BO90:$DW90,,BL$8)-INDEX($BO90:$DW90,,BL$8-1))+INDEX($BO90:$DW90,,BL$8-1))</f>
        <v>3900</v>
      </c>
      <c r="BM90"/>
      <c r="BN90" s="221" t="str">
        <f t="shared" si="268"/>
        <v>Elektřina</v>
      </c>
      <c r="BO90" s="285">
        <v>3640</v>
      </c>
      <c r="BP90" s="286">
        <v>3380</v>
      </c>
      <c r="BQ90" s="286">
        <v>3400</v>
      </c>
      <c r="BR90" s="286">
        <v>3600</v>
      </c>
      <c r="BS90" s="286">
        <v>3600</v>
      </c>
      <c r="BT90" s="286">
        <v>3700</v>
      </c>
      <c r="BU90" s="286">
        <v>3800</v>
      </c>
      <c r="BV90" s="286">
        <v>3900</v>
      </c>
      <c r="BW90" s="286">
        <v>3900</v>
      </c>
      <c r="BX90" s="286">
        <v>4000</v>
      </c>
      <c r="BY90" s="287">
        <v>4000</v>
      </c>
      <c r="BZ90" s="281"/>
      <c r="CA90" s="281"/>
      <c r="CB90" s="281"/>
      <c r="CC90" s="281"/>
      <c r="CD90" s="281"/>
      <c r="CE90" s="281"/>
      <c r="CF90" s="281"/>
      <c r="CG90" s="281"/>
      <c r="CH90" s="281"/>
      <c r="CI90" s="281"/>
      <c r="CJ90" s="281"/>
      <c r="CK90" s="281"/>
      <c r="CL90" s="281"/>
      <c r="CM90" s="281"/>
      <c r="CN90" s="281"/>
      <c r="CO90" s="281"/>
      <c r="CP90" s="281"/>
      <c r="CQ90" s="281"/>
      <c r="CR90" s="281"/>
      <c r="CS90" s="281"/>
      <c r="CT90" s="281"/>
      <c r="CU90" s="281"/>
      <c r="CV90" s="281"/>
      <c r="CW90" s="281"/>
      <c r="CX90" s="281"/>
      <c r="CY90" s="281"/>
      <c r="CZ90" s="281"/>
      <c r="DA90" s="281"/>
      <c r="DB90" s="281"/>
      <c r="DC90" s="281"/>
      <c r="DD90" s="281"/>
      <c r="DE90" s="281"/>
      <c r="DF90" s="281"/>
      <c r="DG90" s="281"/>
      <c r="DH90" s="281"/>
      <c r="DI90" s="281"/>
      <c r="DJ90" s="281"/>
      <c r="DK90" s="281"/>
      <c r="DL90" s="281"/>
      <c r="DM90" s="281"/>
      <c r="DN90" s="281"/>
      <c r="DO90" s="281"/>
      <c r="DP90" s="281"/>
      <c r="DQ90" s="281"/>
      <c r="DR90" s="281"/>
      <c r="DS90" s="281"/>
      <c r="DT90" s="281"/>
      <c r="DU90" s="281"/>
      <c r="DV90" s="281"/>
      <c r="DW90" s="281"/>
    </row>
    <row r="91" spans="1:127" s="196" customFormat="1" x14ac:dyDescent="0.25">
      <c r="A91" s="196" t="str">
        <f t="shared" si="269"/>
        <v>B_102030</v>
      </c>
      <c r="B91" t="s">
        <v>3255</v>
      </c>
      <c r="C91" s="179" t="str">
        <f t="shared" si="267"/>
        <v>Teplo</v>
      </c>
      <c r="D91" s="215">
        <f ca="1">CHOOSE(D$6,SUMIFS(INDIRECT("EB[" &amp; D$12 &amp; "]"),EB[indic_nrg],$A90,EB[Nositel],$B91,EB[Výběr],1,EB[unit],"TJ"),INDEX($BO91:$DW91,,D$4),D$9/(INDEX(Roky_výhled,,D$8)-Last_Bil)*(INDEX($BO91:$DW91,,D$8)-INDEX($D91:$BL91,,$E$1))+INDEX($D91:$BL91,,$E$1),D$9/(INDEX(Roky_výhled,,D$8)-INDEX(Roky_výhled,,D$8-1))*(INDEX($BO91:$DW91,,D$8)-INDEX($BO91:$DW91,,D$8-1))+INDEX($BO91:$DW91,,D$8-1))</f>
        <v>6833</v>
      </c>
      <c r="E91" s="173">
        <f ca="1">CHOOSE(E$6,SUMIFS(INDIRECT("EB[" &amp; E$12 &amp; "]"),EB[indic_nrg],$A90,EB[Nositel],$B91,EB[Výběr],1,EB[unit],"TJ"),INDEX($BO91:$DW91,,E$4),E$9/(INDEX(Roky_výhled,,E$8)-Last_Bil)*(INDEX($BO91:$DW91,,E$8)-INDEX($D91:$BL91,,$E$1))+INDEX($D91:$BL91,,$E$1),E$9/(INDEX(Roky_výhled,,E$8)-INDEX(Roky_výhled,,E$8-1))*(INDEX($BO91:$DW91,,E$8)-INDEX($BO91:$DW91,,E$8-1))+INDEX($BO91:$DW91,,E$8-1))</f>
        <v>3449</v>
      </c>
      <c r="F91" s="173">
        <f ca="1">CHOOSE(F$6,SUMIFS(INDIRECT("EB[" &amp; F$12 &amp; "]"),EB[indic_nrg],$A90,EB[Nositel],$B91,EB[Výběr],1,EB[unit],"TJ"),INDEX($BO91:$DW91,,F$4),F$9/(INDEX(Roky_výhled,,F$8)-Last_Bil)*(INDEX($BO91:$DW91,,F$8)-INDEX($D91:$BL91,,$E$1))+INDEX($D91:$BL91,,$E$1),F$9/(INDEX(Roky_výhled,,F$8)-INDEX(Roky_výhled,,F$8-1))*(INDEX($BO91:$DW91,,F$8)-INDEX($BO91:$DW91,,F$8-1))+INDEX($BO91:$DW91,,F$8-1))</f>
        <v>3250</v>
      </c>
      <c r="G91" s="173">
        <f ca="1">CHOOSE(G$6,SUMIFS(INDIRECT("EB[" &amp; G$12 &amp; "]"),EB[indic_nrg],$A90,EB[Nositel],$B91,EB[Výběr],1,EB[unit],"TJ"),INDEX($BO91:$DW91,,G$4),G$9/(INDEX(Roky_výhled,,G$8)-Last_Bil)*(INDEX($BO91:$DW91,,G$8)-INDEX($D91:$BL91,,$E$1))+INDEX($D91:$BL91,,$E$1),G$9/(INDEX(Roky_výhled,,G$8)-INDEX(Roky_výhled,,G$8-1))*(INDEX($BO91:$DW91,,G$8)-INDEX($BO91:$DW91,,G$8-1))+INDEX($BO91:$DW91,,G$8-1))</f>
        <v>510</v>
      </c>
      <c r="H91" s="173">
        <f ca="1">CHOOSE(H$6,SUMIFS(INDIRECT("EB[" &amp; H$12 &amp; "]"),EB[indic_nrg],$A90,EB[Nositel],$B91,EB[Výběr],1,EB[unit],"TJ"),INDEX($BO91:$DW91,,H$4),H$9/(INDEX(Roky_výhled,,H$8)-Last_Bil)*(INDEX($BO91:$DW91,,H$8)-INDEX($D91:$BL91,,$E$1))+INDEX($D91:$BL91,,$E$1),H$9/(INDEX(Roky_výhled,,H$8)-INDEX(Roky_výhled,,H$8-1))*(INDEX($BO91:$DW91,,H$8)-INDEX($BO91:$DW91,,H$8-1))+INDEX($BO91:$DW91,,H$8-1))</f>
        <v>500</v>
      </c>
      <c r="I91" s="173">
        <f ca="1">CHOOSE(I$6,SUMIFS(INDIRECT("EB[" &amp; I$12 &amp; "]"),EB[indic_nrg],$A90,EB[Nositel],$B91,EB[Výběr],1,EB[unit],"TJ"),INDEX($BO91:$DW91,,I$4),I$9/(INDEX(Roky_výhled,,I$8)-Last_Bil)*(INDEX($BO91:$DW91,,I$8)-INDEX($D91:$BL91,,$E$1))+INDEX($D91:$BL91,,$E$1),I$9/(INDEX(Roky_výhled,,I$8)-INDEX(Roky_výhled,,I$8-1))*(INDEX($BO91:$DW91,,I$8)-INDEX($BO91:$DW91,,I$8-1))+INDEX($BO91:$DW91,,I$8-1))</f>
        <v>646</v>
      </c>
      <c r="J91" s="173">
        <f ca="1">CHOOSE(J$6,SUMIFS(INDIRECT("EB[" &amp; J$12 &amp; "]"),EB[indic_nrg],$A90,EB[Nositel],$B91,EB[Výběr],1,EB[unit],"TJ"),INDEX($BO91:$DW91,,J$4),J$9/(INDEX(Roky_výhled,,J$8)-Last_Bil)*(INDEX($BO91:$DW91,,J$8)-INDEX($D91:$BL91,,$E$1))+INDEX($D91:$BL91,,$E$1),J$9/(INDEX(Roky_výhled,,J$8)-INDEX(Roky_výhled,,J$8-1))*(INDEX($BO91:$DW91,,J$8)-INDEX($BO91:$DW91,,J$8-1))+INDEX($BO91:$DW91,,J$8-1))</f>
        <v>777</v>
      </c>
      <c r="K91" s="173">
        <f ca="1">CHOOSE(K$6,SUMIFS(INDIRECT("EB[" &amp; K$12 &amp; "]"),EB[indic_nrg],$A90,EB[Nositel],$B91,EB[Výběr],1,EB[unit],"TJ"),INDEX($BO91:$DW91,,K$4),K$9/(INDEX(Roky_výhled,,K$8)-Last_Bil)*(INDEX($BO91:$DW91,,K$8)-INDEX($D91:$BL91,,$E$1))+INDEX($D91:$BL91,,$E$1),K$9/(INDEX(Roky_výhled,,K$8)-INDEX(Roky_výhled,,K$8-1))*(INDEX($BO91:$DW91,,K$8)-INDEX($BO91:$DW91,,K$8-1))+INDEX($BO91:$DW91,,K$8-1))</f>
        <v>948</v>
      </c>
      <c r="L91" s="173">
        <f ca="1">CHOOSE(L$6,SUMIFS(INDIRECT("EB[" &amp; L$12 &amp; "]"),EB[indic_nrg],$A90,EB[Nositel],$B91,EB[Výběr],1,EB[unit],"TJ"),INDEX($BO91:$DW91,,L$4),L$9/(INDEX(Roky_výhled,,L$8)-Last_Bil)*(INDEX($BO91:$DW91,,L$8)-INDEX($D91:$BL91,,$E$1))+INDEX($D91:$BL91,,$E$1),L$9/(INDEX(Roky_výhled,,L$8)-INDEX(Roky_výhled,,L$8-1))*(INDEX($BO91:$DW91,,L$8)-INDEX($BO91:$DW91,,L$8-1))+INDEX($BO91:$DW91,,L$8-1))</f>
        <v>883</v>
      </c>
      <c r="M91" s="173">
        <f ca="1">CHOOSE(M$6,SUMIFS(INDIRECT("EB[" &amp; M$12 &amp; "]"),EB[indic_nrg],$A90,EB[Nositel],$B91,EB[Výběr],1,EB[unit],"TJ"),INDEX($BO91:$DW91,,M$4),M$9/(INDEX(Roky_výhled,,M$8)-Last_Bil)*(INDEX($BO91:$DW91,,M$8)-INDEX($D91:$BL91,,$E$1))+INDEX($D91:$BL91,,$E$1),M$9/(INDEX(Roky_výhled,,M$8)-INDEX(Roky_výhled,,M$8-1))*(INDEX($BO91:$DW91,,M$8)-INDEX($BO91:$DW91,,M$8-1))+INDEX($BO91:$DW91,,M$8-1))</f>
        <v>1251</v>
      </c>
      <c r="N91" s="173">
        <f ca="1">CHOOSE(N$6,SUMIFS(INDIRECT("EB[" &amp; N$12 &amp; "]"),EB[indic_nrg],$A90,EB[Nositel],$B91,EB[Výběr],1,EB[unit],"TJ"),INDEX($BO91:$DW91,,N$4),N$9/(INDEX(Roky_výhled,,N$8)-Last_Bil)*(INDEX($BO91:$DW91,,N$8)-INDEX($D91:$BL91,,$E$1))+INDEX($D91:$BL91,,$E$1),N$9/(INDEX(Roky_výhled,,N$8)-INDEX(Roky_výhled,,N$8-1))*(INDEX($BO91:$DW91,,N$8)-INDEX($BO91:$DW91,,N$8-1))+INDEX($BO91:$DW91,,N$8-1))</f>
        <v>679</v>
      </c>
      <c r="O91" s="173">
        <f ca="1">CHOOSE(O$6,SUMIFS(INDIRECT("EB[" &amp; O$12 &amp; "]"),EB[indic_nrg],$A90,EB[Nositel],$B91,EB[Výběr],1,EB[unit],"TJ"),INDEX($BO91:$DW91,,O$4),O$9/(INDEX(Roky_výhled,,O$8)-Last_Bil)*(INDEX($BO91:$DW91,,O$8)-INDEX($D91:$BL91,,$E$1))+INDEX($D91:$BL91,,$E$1),O$9/(INDEX(Roky_výhled,,O$8)-INDEX(Roky_výhled,,O$8-1))*(INDEX($BO91:$DW91,,O$8)-INDEX($BO91:$DW91,,O$8-1))+INDEX($BO91:$DW91,,O$8-1))</f>
        <v>500</v>
      </c>
      <c r="P91" s="173">
        <f ca="1">CHOOSE(P$6,SUMIFS(INDIRECT("EB[" &amp; P$12 &amp; "]"),EB[indic_nrg],$A90,EB[Nositel],$B91,EB[Výběr],1,EB[unit],"TJ"),INDEX($BO91:$DW91,,P$4),P$9/(INDEX(Roky_výhled,,P$8)-Last_Bil)*(INDEX($BO91:$DW91,,P$8)-INDEX($D91:$BL91,,$E$1))+INDEX($D91:$BL91,,$E$1),P$9/(INDEX(Roky_výhled,,P$8)-INDEX(Roky_výhled,,P$8-1))*(INDEX($BO91:$DW91,,P$8)-INDEX($BO91:$DW91,,P$8-1))+INDEX($BO91:$DW91,,P$8-1))</f>
        <v>502</v>
      </c>
      <c r="Q91" s="173">
        <f ca="1">CHOOSE(Q$6,SUMIFS(INDIRECT("EB[" &amp; Q$12 &amp; "]"),EB[indic_nrg],$A90,EB[Nositel],$B91,EB[Výběr],1,EB[unit],"TJ"),INDEX($BO91:$DW91,,Q$4),Q$9/(INDEX(Roky_výhled,,Q$8)-Last_Bil)*(INDEX($BO91:$DW91,,Q$8)-INDEX($D91:$BL91,,$E$1))+INDEX($D91:$BL91,,$E$1),Q$9/(INDEX(Roky_výhled,,Q$8)-INDEX(Roky_výhled,,Q$8-1))*(INDEX($BO91:$DW91,,Q$8)-INDEX($BO91:$DW91,,Q$8-1))+INDEX($BO91:$DW91,,Q$8-1))</f>
        <v>622</v>
      </c>
      <c r="R91" s="173">
        <f ca="1">CHOOSE(R$6,SUMIFS(INDIRECT("EB[" &amp; R$12 &amp; "]"),EB[indic_nrg],$A90,EB[Nositel],$B91,EB[Výběr],1,EB[unit],"TJ"),INDEX($BO91:$DW91,,R$4),R$9/(INDEX(Roky_výhled,,R$8)-Last_Bil)*(INDEX($BO91:$DW91,,R$8)-INDEX($D91:$BL91,,$E$1))+INDEX($D91:$BL91,,$E$1),R$9/(INDEX(Roky_výhled,,R$8)-INDEX(Roky_výhled,,R$8-1))*(INDEX($BO91:$DW91,,R$8)-INDEX($BO91:$DW91,,R$8-1))+INDEX($BO91:$DW91,,R$8-1))</f>
        <v>564</v>
      </c>
      <c r="S91" s="173">
        <f ca="1">CHOOSE(S$6,SUMIFS(INDIRECT("EB[" &amp; S$12 &amp; "]"),EB[indic_nrg],$A90,EB[Nositel],$B91,EB[Výběr],1,EB[unit],"TJ"),INDEX($BO91:$DW91,,S$4),S$9/(INDEX(Roky_výhled,,S$8)-Last_Bil)*(INDEX($BO91:$DW91,,S$8)-INDEX($D91:$BL91,,$E$1))+INDEX($D91:$BL91,,$E$1),S$9/(INDEX(Roky_výhled,,S$8)-INDEX(Roky_výhled,,S$8-1))*(INDEX($BO91:$DW91,,S$8)-INDEX($BO91:$DW91,,S$8-1))+INDEX($BO91:$DW91,,S$8-1))</f>
        <v>561</v>
      </c>
      <c r="T91" s="173">
        <f ca="1">CHOOSE(T$6,SUMIFS(INDIRECT("EB[" &amp; T$12 &amp; "]"),EB[indic_nrg],$A90,EB[Nositel],$B91,EB[Výběr],1,EB[unit],"TJ"),INDEX($BO91:$DW91,,T$4),T$9/(INDEX(Roky_výhled,,T$8)-Last_Bil)*(INDEX($BO91:$DW91,,T$8)-INDEX($D91:$BL91,,$E$1))+INDEX($D91:$BL91,,$E$1),T$9/(INDEX(Roky_výhled,,T$8)-INDEX(Roky_výhled,,T$8-1))*(INDEX($BO91:$DW91,,T$8)-INDEX($BO91:$DW91,,T$8-1))+INDEX($BO91:$DW91,,T$8-1))</f>
        <v>500</v>
      </c>
      <c r="U91" s="173">
        <f ca="1">CHOOSE(U$6,SUMIFS(INDIRECT("EB[" &amp; U$12 &amp; "]"),EB[indic_nrg],$A90,EB[Nositel],$B91,EB[Výběr],1,EB[unit],"TJ"),INDEX($BO91:$DW91,,U$4),U$9/(INDEX(Roky_výhled,,U$8)-Last_Bil)*(INDEX($BO91:$DW91,,U$8)-INDEX($D91:$BL91,,$E$1))+INDEX($D91:$BL91,,$E$1),U$9/(INDEX(Roky_výhled,,U$8)-INDEX(Roky_výhled,,U$8-1))*(INDEX($BO91:$DW91,,U$8)-INDEX($BO91:$DW91,,U$8-1))+INDEX($BO91:$DW91,,U$8-1))</f>
        <v>500</v>
      </c>
      <c r="V91" s="173">
        <f ca="1">CHOOSE(V$6,SUMIFS(INDIRECT("EB[" &amp; V$12 &amp; "]"),EB[indic_nrg],$A90,EB[Nositel],$B91,EB[Výběr],1,EB[unit],"TJ"),INDEX($BO91:$DW91,,V$4),V$9/(INDEX(Roky_výhled,,V$8)-Last_Bil)*(INDEX($BO91:$DW91,,V$8)-INDEX($D91:$BL91,,$E$1))+INDEX($D91:$BL91,,$E$1),V$9/(INDEX(Roky_výhled,,V$8)-INDEX(Roky_výhled,,V$8-1))*(INDEX($BO91:$DW91,,V$8)-INDEX($BO91:$DW91,,V$8-1))+INDEX($BO91:$DW91,,V$8-1))</f>
        <v>374</v>
      </c>
      <c r="W91" s="173">
        <f ca="1">CHOOSE(W$6,SUMIFS(INDIRECT("EB[" &amp; W$12 &amp; "]"),EB[indic_nrg],$A90,EB[Nositel],$B91,EB[Výběr],1,EB[unit],"TJ"),INDEX($BO91:$DW91,,W$4),W$9/(INDEX(Roky_výhled,,W$8)-Last_Bil)*(INDEX($BO91:$DW91,,W$8)-INDEX($D91:$BL91,,$E$1))+INDEX($D91:$BL91,,$E$1),W$9/(INDEX(Roky_výhled,,W$8)-INDEX(Roky_výhled,,W$8-1))*(INDEX($BO91:$DW91,,W$8)-INDEX($BO91:$DW91,,W$8-1))+INDEX($BO91:$DW91,,W$8-1))</f>
        <v>289</v>
      </c>
      <c r="X91" s="173">
        <f ca="1">CHOOSE(X$6,SUMIFS(INDIRECT("EB[" &amp; X$12 &amp; "]"),EB[indic_nrg],$A90,EB[Nositel],$B91,EB[Výběr],1,EB[unit],"TJ"),INDEX($BO91:$DW91,,X$4),X$9/(INDEX(Roky_výhled,,X$8)-Last_Bil)*(INDEX($BO91:$DW91,,X$8)-INDEX($D91:$BL91,,$E$1))+INDEX($D91:$BL91,,$E$1),X$9/(INDEX(Roky_výhled,,X$8)-INDEX(Roky_výhled,,X$8-1))*(INDEX($BO91:$DW91,,X$8)-INDEX($BO91:$DW91,,X$8-1))+INDEX($BO91:$DW91,,X$8-1))</f>
        <v>543</v>
      </c>
      <c r="Y91" s="173">
        <f ca="1">CHOOSE(Y$6,SUMIFS(INDIRECT("EB[" &amp; Y$12 &amp; "]"),EB[indic_nrg],$A90,EB[Nositel],$B91,EB[Výběr],1,EB[unit],"TJ"),INDEX($BO91:$DW91,,Y$4),Y$9/(INDEX(Roky_výhled,,Y$8)-Last_Bil)*(INDEX($BO91:$DW91,,Y$8)-INDEX($D91:$BL91,,$E$1))+INDEX($D91:$BL91,,$E$1),Y$9/(INDEX(Roky_výhled,,Y$8)-INDEX(Roky_výhled,,Y$8-1))*(INDEX($BO91:$DW91,,Y$8)-INDEX($BO91:$DW91,,Y$8-1))+INDEX($BO91:$DW91,,Y$8-1))</f>
        <v>509</v>
      </c>
      <c r="Z91" s="173">
        <f ca="1">CHOOSE(Z$6,SUMIFS(INDIRECT("EB[" &amp; Z$12 &amp; "]"),EB[indic_nrg],$A90,EB[Nositel],$B91,EB[Výběr],1,EB[unit],"TJ"),INDEX($BO91:$DW91,,Z$4),Z$9/(INDEX(Roky_výhled,,Z$8)-Last_Bil)*(INDEX($BO91:$DW91,,Z$8)-INDEX($D91:$BL91,,$E$1))+INDEX($D91:$BL91,,$E$1),Z$9/(INDEX(Roky_výhled,,Z$8)-INDEX(Roky_výhled,,Z$8-1))*(INDEX($BO91:$DW91,,Z$8)-INDEX($BO91:$DW91,,Z$8-1))+INDEX($BO91:$DW91,,Z$8-1))</f>
        <v>353</v>
      </c>
      <c r="AA91" s="173">
        <f ca="1">CHOOSE(AA$6,SUMIFS(INDIRECT("EB[" &amp; AA$12 &amp; "]"),EB[indic_nrg],$A90,EB[Nositel],$B91,EB[Výběr],1,EB[unit],"TJ"),INDEX($BO91:$DW91,,AA$4),AA$9/(INDEX(Roky_výhled,,AA$8)-Last_Bil)*(INDEX($BO91:$DW91,,AA$8)-INDEX($D91:$BL91,,$E$1))+INDEX($D91:$BL91,,$E$1),AA$9/(INDEX(Roky_výhled,,AA$8)-INDEX(Roky_výhled,,AA$8-1))*(INDEX($BO91:$DW91,,AA$8)-INDEX($BO91:$DW91,,AA$8-1))+INDEX($BO91:$DW91,,AA$8-1))</f>
        <v>336</v>
      </c>
      <c r="AB91" s="173">
        <f ca="1">CHOOSE(AB$6,SUMIFS(INDIRECT("EB[" &amp; AB$12 &amp; "]"),EB[indic_nrg],$A90,EB[Nositel],$B91,EB[Výběr],1,EB[unit],"TJ"),INDEX($BO91:$DW91,,AB$4),AB$9/(INDEX(Roky_výhled,,AB$8)-Last_Bil)*(INDEX($BO91:$DW91,,AB$8)-INDEX($D91:$BL91,,$E$1))+INDEX($D91:$BL91,,$E$1),AB$9/(INDEX(Roky_výhled,,AB$8)-INDEX(Roky_výhled,,AB$8-1))*(INDEX($BO91:$DW91,,AB$8)-INDEX($BO91:$DW91,,AB$8-1))+INDEX($BO91:$DW91,,AB$8-1))</f>
        <v>314</v>
      </c>
      <c r="AC91" s="173">
        <f ca="1">CHOOSE(AC$6,SUMIFS(INDIRECT("EB[" &amp; AC$12 &amp; "]"),EB[indic_nrg],$A90,EB[Nositel],$B91,EB[Výběr],1,EB[unit],"TJ"),INDEX($BO91:$DW91,,AC$4),AC$9/(INDEX(Roky_výhled,,AC$8)-Last_Bil)*(INDEX($BO91:$DW91,,AC$8)-INDEX($D91:$BL91,,$E$1))+INDEX($D91:$BL91,,$E$1),AC$9/(INDEX(Roky_výhled,,AC$8)-INDEX(Roky_výhled,,AC$8-1))*(INDEX($BO91:$DW91,,AC$8)-INDEX($BO91:$DW91,,AC$8-1))+INDEX($BO91:$DW91,,AC$8-1))</f>
        <v>256</v>
      </c>
      <c r="AD91" s="173">
        <f ca="1">CHOOSE(AD$6,SUMIFS(INDIRECT("EB[" &amp; AD$12 &amp; "]"),EB[indic_nrg],$A90,EB[Nositel],$B91,EB[Výběr],1,EB[unit],"TJ"),INDEX($BO91:$DW91,,AD$4),AD$9/(INDEX(Roky_výhled,,AD$8)-Last_Bil)*(INDEX($BO91:$DW91,,AD$8)-INDEX($D91:$BL91,,$E$1))+INDEX($D91:$BL91,,$E$1),AD$9/(INDEX(Roky_výhled,,AD$8)-INDEX(Roky_výhled,,AD$8-1))*(INDEX($BO91:$DW91,,AD$8)-INDEX($BO91:$DW91,,AD$8-1))+INDEX($BO91:$DW91,,AD$8-1))</f>
        <v>298.8</v>
      </c>
      <c r="AE91" s="173">
        <f ca="1">CHOOSE(AE$6,SUMIFS(INDIRECT("EB[" &amp; AE$12 &amp; "]"),EB[indic_nrg],$A90,EB[Nositel],$B91,EB[Výběr],1,EB[unit],"TJ"),INDEX($BO91:$DW91,,AE$4),AE$9/(INDEX(Roky_výhled,,AE$8)-Last_Bil)*(INDEX($BO91:$DW91,,AE$8)-INDEX($D91:$BL91,,$E$1))+INDEX($D91:$BL91,,$E$1),AE$9/(INDEX(Roky_výhled,,AE$8)-INDEX(Roky_výhled,,AE$8-1))*(INDEX($BO91:$DW91,,AE$8)-INDEX($BO91:$DW91,,AE$8-1))+INDEX($BO91:$DW91,,AE$8-1))</f>
        <v>341.6</v>
      </c>
      <c r="AF91" s="173">
        <f ca="1">CHOOSE(AF$6,SUMIFS(INDIRECT("EB[" &amp; AF$12 &amp; "]"),EB[indic_nrg],$A90,EB[Nositel],$B91,EB[Výběr],1,EB[unit],"TJ"),INDEX($BO91:$DW91,,AF$4),AF$9/(INDEX(Roky_výhled,,AF$8)-Last_Bil)*(INDEX($BO91:$DW91,,AF$8)-INDEX($D91:$BL91,,$E$1))+INDEX($D91:$BL91,,$E$1),AF$9/(INDEX(Roky_výhled,,AF$8)-INDEX(Roky_výhled,,AF$8-1))*(INDEX($BO91:$DW91,,AF$8)-INDEX($BO91:$DW91,,AF$8-1))+INDEX($BO91:$DW91,,AF$8-1))</f>
        <v>384.4</v>
      </c>
      <c r="AG91" s="173">
        <f ca="1">CHOOSE(AG$6,SUMIFS(INDIRECT("EB[" &amp; AG$12 &amp; "]"),EB[indic_nrg],$A90,EB[Nositel],$B91,EB[Výběr],1,EB[unit],"TJ"),INDEX($BO91:$DW91,,AG$4),AG$9/(INDEX(Roky_výhled,,AG$8)-Last_Bil)*(INDEX($BO91:$DW91,,AG$8)-INDEX($D91:$BL91,,$E$1))+INDEX($D91:$BL91,,$E$1),AG$9/(INDEX(Roky_výhled,,AG$8)-INDEX(Roky_výhled,,AG$8-1))*(INDEX($BO91:$DW91,,AG$8)-INDEX($BO91:$DW91,,AG$8-1))+INDEX($BO91:$DW91,,AG$8-1))</f>
        <v>427.20000000000005</v>
      </c>
      <c r="AH91" s="173">
        <f ca="1">CHOOSE(AH$6,SUMIFS(INDIRECT("EB[" &amp; AH$12 &amp; "]"),EB[indic_nrg],$A90,EB[Nositel],$B91,EB[Výběr],1,EB[unit],"TJ"),INDEX($BO91:$DW91,,AH$4),AH$9/(INDEX(Roky_výhled,,AH$8)-Last_Bil)*(INDEX($BO91:$DW91,,AH$8)-INDEX($D91:$BL91,,$E$1))+INDEX($D91:$BL91,,$E$1),AH$9/(INDEX(Roky_výhled,,AH$8)-INDEX(Roky_výhled,,AH$8-1))*(INDEX($BO91:$DW91,,AH$8)-INDEX($BO91:$DW91,,AH$8-1))+INDEX($BO91:$DW91,,AH$8-1))</f>
        <v>470</v>
      </c>
      <c r="AI91" s="173">
        <f ca="1">CHOOSE(AI$6,SUMIFS(INDIRECT("EB[" &amp; AI$12 &amp; "]"),EB[indic_nrg],$A90,EB[Nositel],$B91,EB[Výběr],1,EB[unit],"TJ"),INDEX($BO91:$DW91,,AI$4),AI$9/(INDEX(Roky_výhled,,AI$8)-Last_Bil)*(INDEX($BO91:$DW91,,AI$8)-INDEX($D91:$BL91,,$E$1))+INDEX($D91:$BL91,,$E$1),AI$9/(INDEX(Roky_výhled,,AI$8)-INDEX(Roky_výhled,,AI$8-1))*(INDEX($BO91:$DW91,,AI$8)-INDEX($BO91:$DW91,,AI$8-1))+INDEX($BO91:$DW91,,AI$8-1))</f>
        <v>474</v>
      </c>
      <c r="AJ91" s="173">
        <f ca="1">CHOOSE(AJ$6,SUMIFS(INDIRECT("EB[" &amp; AJ$12 &amp; "]"),EB[indic_nrg],$A90,EB[Nositel],$B91,EB[Výběr],1,EB[unit],"TJ"),INDEX($BO91:$DW91,,AJ$4),AJ$9/(INDEX(Roky_výhled,,AJ$8)-Last_Bil)*(INDEX($BO91:$DW91,,AJ$8)-INDEX($D91:$BL91,,$E$1))+INDEX($D91:$BL91,,$E$1),AJ$9/(INDEX(Roky_výhled,,AJ$8)-INDEX(Roky_výhled,,AJ$8-1))*(INDEX($BO91:$DW91,,AJ$8)-INDEX($BO91:$DW91,,AJ$8-1))+INDEX($BO91:$DW91,,AJ$8-1))</f>
        <v>478</v>
      </c>
      <c r="AK91" s="173">
        <f ca="1">CHOOSE(AK$6,SUMIFS(INDIRECT("EB[" &amp; AK$12 &amp; "]"),EB[indic_nrg],$A90,EB[Nositel],$B91,EB[Výběr],1,EB[unit],"TJ"),INDEX($BO91:$DW91,,AK$4),AK$9/(INDEX(Roky_výhled,,AK$8)-Last_Bil)*(INDEX($BO91:$DW91,,AK$8)-INDEX($D91:$BL91,,$E$1))+INDEX($D91:$BL91,,$E$1),AK$9/(INDEX(Roky_výhled,,AK$8)-INDEX(Roky_výhled,,AK$8-1))*(INDEX($BO91:$DW91,,AK$8)-INDEX($BO91:$DW91,,AK$8-1))+INDEX($BO91:$DW91,,AK$8-1))</f>
        <v>482</v>
      </c>
      <c r="AL91" s="173">
        <f ca="1">CHOOSE(AL$6,SUMIFS(INDIRECT("EB[" &amp; AL$12 &amp; "]"),EB[indic_nrg],$A90,EB[Nositel],$B91,EB[Výběr],1,EB[unit],"TJ"),INDEX($BO91:$DW91,,AL$4),AL$9/(INDEX(Roky_výhled,,AL$8)-Last_Bil)*(INDEX($BO91:$DW91,,AL$8)-INDEX($D91:$BL91,,$E$1))+INDEX($D91:$BL91,,$E$1),AL$9/(INDEX(Roky_výhled,,AL$8)-INDEX(Roky_výhled,,AL$8-1))*(INDEX($BO91:$DW91,,AL$8)-INDEX($BO91:$DW91,,AL$8-1))+INDEX($BO91:$DW91,,AL$8-1))</f>
        <v>486</v>
      </c>
      <c r="AM91" s="173">
        <f ca="1">CHOOSE(AM$6,SUMIFS(INDIRECT("EB[" &amp; AM$12 &amp; "]"),EB[indic_nrg],$A90,EB[Nositel],$B91,EB[Výběr],1,EB[unit],"TJ"),INDEX($BO91:$DW91,,AM$4),AM$9/(INDEX(Roky_výhled,,AM$8)-Last_Bil)*(INDEX($BO91:$DW91,,AM$8)-INDEX($D91:$BL91,,$E$1))+INDEX($D91:$BL91,,$E$1),AM$9/(INDEX(Roky_výhled,,AM$8)-INDEX(Roky_výhled,,AM$8-1))*(INDEX($BO91:$DW91,,AM$8)-INDEX($BO91:$DW91,,AM$8-1))+INDEX($BO91:$DW91,,AM$8-1))</f>
        <v>490</v>
      </c>
      <c r="AN91" s="173">
        <f ca="1">CHOOSE(AN$6,SUMIFS(INDIRECT("EB[" &amp; AN$12 &amp; "]"),EB[indic_nrg],$A90,EB[Nositel],$B91,EB[Výběr],1,EB[unit],"TJ"),INDEX($BO91:$DW91,,AN$4),AN$9/(INDEX(Roky_výhled,,AN$8)-Last_Bil)*(INDEX($BO91:$DW91,,AN$8)-INDEX($D91:$BL91,,$E$1))+INDEX($D91:$BL91,,$E$1),AN$9/(INDEX(Roky_výhled,,AN$8)-INDEX(Roky_výhled,,AN$8-1))*(INDEX($BO91:$DW91,,AN$8)-INDEX($BO91:$DW91,,AN$8-1))+INDEX($BO91:$DW91,,AN$8-1))</f>
        <v>492</v>
      </c>
      <c r="AO91" s="173">
        <f ca="1">CHOOSE(AO$6,SUMIFS(INDIRECT("EB[" &amp; AO$12 &amp; "]"),EB[indic_nrg],$A90,EB[Nositel],$B91,EB[Výběr],1,EB[unit],"TJ"),INDEX($BO91:$DW91,,AO$4),AO$9/(INDEX(Roky_výhled,,AO$8)-Last_Bil)*(INDEX($BO91:$DW91,,AO$8)-INDEX($D91:$BL91,,$E$1))+INDEX($D91:$BL91,,$E$1),AO$9/(INDEX(Roky_výhled,,AO$8)-INDEX(Roky_výhled,,AO$8-1))*(INDEX($BO91:$DW91,,AO$8)-INDEX($BO91:$DW91,,AO$8-1))+INDEX($BO91:$DW91,,AO$8-1))</f>
        <v>494</v>
      </c>
      <c r="AP91" s="173">
        <f ca="1">CHOOSE(AP$6,SUMIFS(INDIRECT("EB[" &amp; AP$12 &amp; "]"),EB[indic_nrg],$A90,EB[Nositel],$B91,EB[Výběr],1,EB[unit],"TJ"),INDEX($BO91:$DW91,,AP$4),AP$9/(INDEX(Roky_výhled,,AP$8)-Last_Bil)*(INDEX($BO91:$DW91,,AP$8)-INDEX($D91:$BL91,,$E$1))+INDEX($D91:$BL91,,$E$1),AP$9/(INDEX(Roky_výhled,,AP$8)-INDEX(Roky_výhled,,AP$8-1))*(INDEX($BO91:$DW91,,AP$8)-INDEX($BO91:$DW91,,AP$8-1))+INDEX($BO91:$DW91,,AP$8-1))</f>
        <v>496</v>
      </c>
      <c r="AQ91" s="173">
        <f ca="1">CHOOSE(AQ$6,SUMIFS(INDIRECT("EB[" &amp; AQ$12 &amp; "]"),EB[indic_nrg],$A90,EB[Nositel],$B91,EB[Výběr],1,EB[unit],"TJ"),INDEX($BO91:$DW91,,AQ$4),AQ$9/(INDEX(Roky_výhled,,AQ$8)-Last_Bil)*(INDEX($BO91:$DW91,,AQ$8)-INDEX($D91:$BL91,,$E$1))+INDEX($D91:$BL91,,$E$1),AQ$9/(INDEX(Roky_výhled,,AQ$8)-INDEX(Roky_výhled,,AQ$8-1))*(INDEX($BO91:$DW91,,AQ$8)-INDEX($BO91:$DW91,,AQ$8-1))+INDEX($BO91:$DW91,,AQ$8-1))</f>
        <v>498</v>
      </c>
      <c r="AR91" s="173">
        <f ca="1">CHOOSE(AR$6,SUMIFS(INDIRECT("EB[" &amp; AR$12 &amp; "]"),EB[indic_nrg],$A90,EB[Nositel],$B91,EB[Výběr],1,EB[unit],"TJ"),INDEX($BO91:$DW91,,AR$4),AR$9/(INDEX(Roky_výhled,,AR$8)-Last_Bil)*(INDEX($BO91:$DW91,,AR$8)-INDEX($D91:$BL91,,$E$1))+INDEX($D91:$BL91,,$E$1),AR$9/(INDEX(Roky_výhled,,AR$8)-INDEX(Roky_výhled,,AR$8-1))*(INDEX($BO91:$DW91,,AR$8)-INDEX($BO91:$DW91,,AR$8-1))+INDEX($BO91:$DW91,,AR$8-1))</f>
        <v>500</v>
      </c>
      <c r="AS91" s="173">
        <f ca="1">CHOOSE(AS$6,SUMIFS(INDIRECT("EB[" &amp; AS$12 &amp; "]"),EB[indic_nrg],$A90,EB[Nositel],$B91,EB[Výběr],1,EB[unit],"TJ"),INDEX($BO91:$DW91,,AS$4),AS$9/(INDEX(Roky_výhled,,AS$8)-Last_Bil)*(INDEX($BO91:$DW91,,AS$8)-INDEX($D91:$BL91,,$E$1))+INDEX($D91:$BL91,,$E$1),AS$9/(INDEX(Roky_výhled,,AS$8)-INDEX(Roky_výhled,,AS$8-1))*(INDEX($BO91:$DW91,,AS$8)-INDEX($BO91:$DW91,,AS$8-1))+INDEX($BO91:$DW91,,AS$8-1))</f>
        <v>502</v>
      </c>
      <c r="AT91" s="173">
        <f ca="1">CHOOSE(AT$6,SUMIFS(INDIRECT("EB[" &amp; AT$12 &amp; "]"),EB[indic_nrg],$A90,EB[Nositel],$B91,EB[Výběr],1,EB[unit],"TJ"),INDEX($BO91:$DW91,,AT$4),AT$9/(INDEX(Roky_výhled,,AT$8)-Last_Bil)*(INDEX($BO91:$DW91,,AT$8)-INDEX($D91:$BL91,,$E$1))+INDEX($D91:$BL91,,$E$1),AT$9/(INDEX(Roky_výhled,,AT$8)-INDEX(Roky_výhled,,AT$8-1))*(INDEX($BO91:$DW91,,AT$8)-INDEX($BO91:$DW91,,AT$8-1))+INDEX($BO91:$DW91,,AT$8-1))</f>
        <v>504</v>
      </c>
      <c r="AU91" s="173">
        <f ca="1">CHOOSE(AU$6,SUMIFS(INDIRECT("EB[" &amp; AU$12 &amp; "]"),EB[indic_nrg],$A90,EB[Nositel],$B91,EB[Výběr],1,EB[unit],"TJ"),INDEX($BO91:$DW91,,AU$4),AU$9/(INDEX(Roky_výhled,,AU$8)-Last_Bil)*(INDEX($BO91:$DW91,,AU$8)-INDEX($D91:$BL91,,$E$1))+INDEX($D91:$BL91,,$E$1),AU$9/(INDEX(Roky_výhled,,AU$8)-INDEX(Roky_výhled,,AU$8-1))*(INDEX($BO91:$DW91,,AU$8)-INDEX($BO91:$DW91,,AU$8-1))+INDEX($BO91:$DW91,,AU$8-1))</f>
        <v>506</v>
      </c>
      <c r="AV91" s="173">
        <f ca="1">CHOOSE(AV$6,SUMIFS(INDIRECT("EB[" &amp; AV$12 &amp; "]"),EB[indic_nrg],$A90,EB[Nositel],$B91,EB[Výběr],1,EB[unit],"TJ"),INDEX($BO91:$DW91,,AV$4),AV$9/(INDEX(Roky_výhled,,AV$8)-Last_Bil)*(INDEX($BO91:$DW91,,AV$8)-INDEX($D91:$BL91,,$E$1))+INDEX($D91:$BL91,,$E$1),AV$9/(INDEX(Roky_výhled,,AV$8)-INDEX(Roky_výhled,,AV$8-1))*(INDEX($BO91:$DW91,,AV$8)-INDEX($BO91:$DW91,,AV$8-1))+INDEX($BO91:$DW91,,AV$8-1))</f>
        <v>508</v>
      </c>
      <c r="AW91" s="173">
        <f ca="1">CHOOSE(AW$6,SUMIFS(INDIRECT("EB[" &amp; AW$12 &amp; "]"),EB[indic_nrg],$A90,EB[Nositel],$B91,EB[Výběr],1,EB[unit],"TJ"),INDEX($BO91:$DW91,,AW$4),AW$9/(INDEX(Roky_výhled,,AW$8)-Last_Bil)*(INDEX($BO91:$DW91,,AW$8)-INDEX($D91:$BL91,,$E$1))+INDEX($D91:$BL91,,$E$1),AW$9/(INDEX(Roky_výhled,,AW$8)-INDEX(Roky_výhled,,AW$8-1))*(INDEX($BO91:$DW91,,AW$8)-INDEX($BO91:$DW91,,AW$8-1))+INDEX($BO91:$DW91,,AW$8-1))</f>
        <v>510</v>
      </c>
      <c r="AX91" s="173">
        <f ca="1">CHOOSE(AX$6,SUMIFS(INDIRECT("EB[" &amp; AX$12 &amp; "]"),EB[indic_nrg],$A90,EB[Nositel],$B91,EB[Výběr],1,EB[unit],"TJ"),INDEX($BO91:$DW91,,AX$4),AX$9/(INDEX(Roky_výhled,,AX$8)-Last_Bil)*(INDEX($BO91:$DW91,,AX$8)-INDEX($D91:$BL91,,$E$1))+INDEX($D91:$BL91,,$E$1),AX$9/(INDEX(Roky_výhled,,AX$8)-INDEX(Roky_výhled,,AX$8-1))*(INDEX($BO91:$DW91,,AX$8)-INDEX($BO91:$DW91,,AX$8-1))+INDEX($BO91:$DW91,,AX$8-1))</f>
        <v>512</v>
      </c>
      <c r="AY91" s="173">
        <f ca="1">CHOOSE(AY$6,SUMIFS(INDIRECT("EB[" &amp; AY$12 &amp; "]"),EB[indic_nrg],$A90,EB[Nositel],$B91,EB[Výběr],1,EB[unit],"TJ"),INDEX($BO91:$DW91,,AY$4),AY$9/(INDEX(Roky_výhled,,AY$8)-Last_Bil)*(INDEX($BO91:$DW91,,AY$8)-INDEX($D91:$BL91,,$E$1))+INDEX($D91:$BL91,,$E$1),AY$9/(INDEX(Roky_výhled,,AY$8)-INDEX(Roky_výhled,,AY$8-1))*(INDEX($BO91:$DW91,,AY$8)-INDEX($BO91:$DW91,,AY$8-1))+INDEX($BO91:$DW91,,AY$8-1))</f>
        <v>514</v>
      </c>
      <c r="AZ91" s="173">
        <f ca="1">CHOOSE(AZ$6,SUMIFS(INDIRECT("EB[" &amp; AZ$12 &amp; "]"),EB[indic_nrg],$A90,EB[Nositel],$B91,EB[Výběr],1,EB[unit],"TJ"),INDEX($BO91:$DW91,,AZ$4),AZ$9/(INDEX(Roky_výhled,,AZ$8)-Last_Bil)*(INDEX($BO91:$DW91,,AZ$8)-INDEX($D91:$BL91,,$E$1))+INDEX($D91:$BL91,,$E$1),AZ$9/(INDEX(Roky_výhled,,AZ$8)-INDEX(Roky_výhled,,AZ$8-1))*(INDEX($BO91:$DW91,,AZ$8)-INDEX($BO91:$DW91,,AZ$8-1))+INDEX($BO91:$DW91,,AZ$8-1))</f>
        <v>516</v>
      </c>
      <c r="BA91" s="173">
        <f ca="1">CHOOSE(BA$6,SUMIFS(INDIRECT("EB[" &amp; BA$12 &amp; "]"),EB[indic_nrg],$A90,EB[Nositel],$B91,EB[Výběr],1,EB[unit],"TJ"),INDEX($BO91:$DW91,,BA$4),BA$9/(INDEX(Roky_výhled,,BA$8)-Last_Bil)*(INDEX($BO91:$DW91,,BA$8)-INDEX($D91:$BL91,,$E$1))+INDEX($D91:$BL91,,$E$1),BA$9/(INDEX(Roky_výhled,,BA$8)-INDEX(Roky_výhled,,BA$8-1))*(INDEX($BO91:$DW91,,BA$8)-INDEX($BO91:$DW91,,BA$8-1))+INDEX($BO91:$DW91,,BA$8-1))</f>
        <v>518</v>
      </c>
      <c r="BB91" s="173">
        <f ca="1">CHOOSE(BB$6,SUMIFS(INDIRECT("EB[" &amp; BB$12 &amp; "]"),EB[indic_nrg],$A90,EB[Nositel],$B91,EB[Výběr],1,EB[unit],"TJ"),INDEX($BO91:$DW91,,BB$4),BB$9/(INDEX(Roky_výhled,,BB$8)-Last_Bil)*(INDEX($BO91:$DW91,,BB$8)-INDEX($D91:$BL91,,$E$1))+INDEX($D91:$BL91,,$E$1),BB$9/(INDEX(Roky_výhled,,BB$8)-INDEX(Roky_výhled,,BB$8-1))*(INDEX($BO91:$DW91,,BB$8)-INDEX($BO91:$DW91,,BB$8-1))+INDEX($BO91:$DW91,,BB$8-1))</f>
        <v>520</v>
      </c>
      <c r="BC91" s="173">
        <f ca="1">CHOOSE(BC$6,SUMIFS(INDIRECT("EB[" &amp; BC$12 &amp; "]"),EB[indic_nrg],$A90,EB[Nositel],$B91,EB[Výběr],1,EB[unit],"TJ"),INDEX($BO91:$DW91,,BC$4),BC$9/(INDEX(Roky_výhled,,BC$8)-Last_Bil)*(INDEX($BO91:$DW91,,BC$8)-INDEX($D91:$BL91,,$E$1))+INDEX($D91:$BL91,,$E$1),BC$9/(INDEX(Roky_výhled,,BC$8)-INDEX(Roky_výhled,,BC$8-1))*(INDEX($BO91:$DW91,,BC$8)-INDEX($BO91:$DW91,,BC$8-1))+INDEX($BO91:$DW91,,BC$8-1))</f>
        <v>522</v>
      </c>
      <c r="BD91" s="173">
        <f ca="1">CHOOSE(BD$6,SUMIFS(INDIRECT("EB[" &amp; BD$12 &amp; "]"),EB[indic_nrg],$A90,EB[Nositel],$B91,EB[Výběr],1,EB[unit],"TJ"),INDEX($BO91:$DW91,,BD$4),BD$9/(INDEX(Roky_výhled,,BD$8)-Last_Bil)*(INDEX($BO91:$DW91,,BD$8)-INDEX($D91:$BL91,,$E$1))+INDEX($D91:$BL91,,$E$1),BD$9/(INDEX(Roky_výhled,,BD$8)-INDEX(Roky_výhled,,BD$8-1))*(INDEX($BO91:$DW91,,BD$8)-INDEX($BO91:$DW91,,BD$8-1))+INDEX($BO91:$DW91,,BD$8-1))</f>
        <v>524</v>
      </c>
      <c r="BE91" s="173">
        <f ca="1">CHOOSE(BE$6,SUMIFS(INDIRECT("EB[" &amp; BE$12 &amp; "]"),EB[indic_nrg],$A90,EB[Nositel],$B91,EB[Výběr],1,EB[unit],"TJ"),INDEX($BO91:$DW91,,BE$4),BE$9/(INDEX(Roky_výhled,,BE$8)-Last_Bil)*(INDEX($BO91:$DW91,,BE$8)-INDEX($D91:$BL91,,$E$1))+INDEX($D91:$BL91,,$E$1),BE$9/(INDEX(Roky_výhled,,BE$8)-INDEX(Roky_výhled,,BE$8-1))*(INDEX($BO91:$DW91,,BE$8)-INDEX($BO91:$DW91,,BE$8-1))+INDEX($BO91:$DW91,,BE$8-1))</f>
        <v>526</v>
      </c>
      <c r="BF91" s="173">
        <f ca="1">CHOOSE(BF$6,SUMIFS(INDIRECT("EB[" &amp; BF$12 &amp; "]"),EB[indic_nrg],$A90,EB[Nositel],$B91,EB[Výběr],1,EB[unit],"TJ"),INDEX($BO91:$DW91,,BF$4),BF$9/(INDEX(Roky_výhled,,BF$8)-Last_Bil)*(INDEX($BO91:$DW91,,BF$8)-INDEX($D91:$BL91,,$E$1))+INDEX($D91:$BL91,,$E$1),BF$9/(INDEX(Roky_výhled,,BF$8)-INDEX(Roky_výhled,,BF$8-1))*(INDEX($BO91:$DW91,,BF$8)-INDEX($BO91:$DW91,,BF$8-1))+INDEX($BO91:$DW91,,BF$8-1))</f>
        <v>528</v>
      </c>
      <c r="BG91" s="173">
        <f ca="1">CHOOSE(BG$6,SUMIFS(INDIRECT("EB[" &amp; BG$12 &amp; "]"),EB[indic_nrg],$A90,EB[Nositel],$B91,EB[Výběr],1,EB[unit],"TJ"),INDEX($BO91:$DW91,,BG$4),BG$9/(INDEX(Roky_výhled,,BG$8)-Last_Bil)*(INDEX($BO91:$DW91,,BG$8)-INDEX($D91:$BL91,,$E$1))+INDEX($D91:$BL91,,$E$1),BG$9/(INDEX(Roky_výhled,,BG$8)-INDEX(Roky_výhled,,BG$8-1))*(INDEX($BO91:$DW91,,BG$8)-INDEX($BO91:$DW91,,BG$8-1))+INDEX($BO91:$DW91,,BG$8-1))</f>
        <v>530</v>
      </c>
      <c r="BH91" s="173">
        <f ca="1">CHOOSE(BH$6,SUMIFS(INDIRECT("EB[" &amp; BH$12 &amp; "]"),EB[indic_nrg],$A90,EB[Nositel],$B91,EB[Výběr],1,EB[unit],"TJ"),INDEX($BO91:$DW91,,BH$4),BH$9/(INDEX(Roky_výhled,,BH$8)-Last_Bil)*(INDEX($BO91:$DW91,,BH$8)-INDEX($D91:$BL91,,$E$1))+INDEX($D91:$BL91,,$E$1),BH$9/(INDEX(Roky_výhled,,BH$8)-INDEX(Roky_výhled,,BH$8-1))*(INDEX($BO91:$DW91,,BH$8)-INDEX($BO91:$DW91,,BH$8-1))+INDEX($BO91:$DW91,,BH$8-1))</f>
        <v>532</v>
      </c>
      <c r="BI91" s="173">
        <f ca="1">CHOOSE(BI$6,SUMIFS(INDIRECT("EB[" &amp; BI$12 &amp; "]"),EB[indic_nrg],$A90,EB[Nositel],$B91,EB[Výběr],1,EB[unit],"TJ"),INDEX($BO91:$DW91,,BI$4),BI$9/(INDEX(Roky_výhled,,BI$8)-Last_Bil)*(INDEX($BO91:$DW91,,BI$8)-INDEX($D91:$BL91,,$E$1))+INDEX($D91:$BL91,,$E$1),BI$9/(INDEX(Roky_výhled,,BI$8)-INDEX(Roky_výhled,,BI$8-1))*(INDEX($BO91:$DW91,,BI$8)-INDEX($BO91:$DW91,,BI$8-1))+INDEX($BO91:$DW91,,BI$8-1))</f>
        <v>534</v>
      </c>
      <c r="BJ91" s="173">
        <f ca="1">CHOOSE(BJ$6,SUMIFS(INDIRECT("EB[" &amp; BJ$12 &amp; "]"),EB[indic_nrg],$A90,EB[Nositel],$B91,EB[Výběr],1,EB[unit],"TJ"),INDEX($BO91:$DW91,,BJ$4),BJ$9/(INDEX(Roky_výhled,,BJ$8)-Last_Bil)*(INDEX($BO91:$DW91,,BJ$8)-INDEX($D91:$BL91,,$E$1))+INDEX($D91:$BL91,,$E$1),BJ$9/(INDEX(Roky_výhled,,BJ$8)-INDEX(Roky_výhled,,BJ$8-1))*(INDEX($BO91:$DW91,,BJ$8)-INDEX($BO91:$DW91,,BJ$8-1))+INDEX($BO91:$DW91,,BJ$8-1))</f>
        <v>536</v>
      </c>
      <c r="BK91" s="173">
        <f ca="1">CHOOSE(BK$6,SUMIFS(INDIRECT("EB[" &amp; BK$12 &amp; "]"),EB[indic_nrg],$A90,EB[Nositel],$B91,EB[Výběr],1,EB[unit],"TJ"),INDEX($BO91:$DW91,,BK$4),BK$9/(INDEX(Roky_výhled,,BK$8)-Last_Bil)*(INDEX($BO91:$DW91,,BK$8)-INDEX($D91:$BL91,,$E$1))+INDEX($D91:$BL91,,$E$1),BK$9/(INDEX(Roky_výhled,,BK$8)-INDEX(Roky_výhled,,BK$8-1))*(INDEX($BO91:$DW91,,BK$8)-INDEX($BO91:$DW91,,BK$8-1))+INDEX($BO91:$DW91,,BK$8-1))</f>
        <v>538</v>
      </c>
      <c r="BL91" s="174">
        <f ca="1">CHOOSE(BL$6,SUMIFS(INDIRECT("EB[" &amp; BL$12 &amp; "]"),EB[indic_nrg],$A90,EB[Nositel],$B91,EB[Výběr],1,EB[unit],"TJ"),INDEX($BO91:$DW91,,BL$4),BL$9/(INDEX(Roky_výhled,,BL$8)-Last_Bil)*(INDEX($BO91:$DW91,,BL$8)-INDEX($D91:$BL91,,$E$1))+INDEX($D91:$BL91,,$E$1),BL$9/(INDEX(Roky_výhled,,BL$8)-INDEX(Roky_výhled,,BL$8-1))*(INDEX($BO91:$DW91,,BL$8)-INDEX($BO91:$DW91,,BL$8-1))+INDEX($BO91:$DW91,,BL$8-1))</f>
        <v>540</v>
      </c>
      <c r="BM91"/>
      <c r="BN91" s="221" t="str">
        <f t="shared" si="268"/>
        <v>Teplo</v>
      </c>
      <c r="BO91" s="285">
        <v>520</v>
      </c>
      <c r="BP91" s="286">
        <v>420</v>
      </c>
      <c r="BQ91" s="286">
        <v>470</v>
      </c>
      <c r="BR91" s="286">
        <v>490</v>
      </c>
      <c r="BS91" s="286">
        <v>500</v>
      </c>
      <c r="BT91" s="286">
        <v>510</v>
      </c>
      <c r="BU91" s="286">
        <v>520</v>
      </c>
      <c r="BV91" s="286">
        <v>530</v>
      </c>
      <c r="BW91" s="286">
        <v>540</v>
      </c>
      <c r="BX91" s="286">
        <v>550</v>
      </c>
      <c r="BY91" s="287">
        <v>560</v>
      </c>
      <c r="BZ91" s="281"/>
      <c r="CA91" s="281"/>
      <c r="CB91" s="281"/>
      <c r="CC91" s="281"/>
      <c r="CD91" s="281"/>
      <c r="CE91" s="281"/>
      <c r="CF91" s="281"/>
      <c r="CG91" s="281"/>
      <c r="CH91" s="281"/>
      <c r="CI91" s="281"/>
      <c r="CJ91" s="281"/>
      <c r="CK91" s="281"/>
      <c r="CL91" s="281"/>
      <c r="CM91" s="281"/>
      <c r="CN91" s="281"/>
      <c r="CO91" s="281"/>
      <c r="CP91" s="281"/>
      <c r="CQ91" s="281"/>
      <c r="CR91" s="281"/>
      <c r="CS91" s="281"/>
      <c r="CT91" s="281"/>
      <c r="CU91" s="281"/>
      <c r="CV91" s="281"/>
      <c r="CW91" s="281"/>
      <c r="CX91" s="281"/>
      <c r="CY91" s="281"/>
      <c r="CZ91" s="281"/>
      <c r="DA91" s="281"/>
      <c r="DB91" s="281"/>
      <c r="DC91" s="281"/>
      <c r="DD91" s="281"/>
      <c r="DE91" s="281"/>
      <c r="DF91" s="281"/>
      <c r="DG91" s="281"/>
      <c r="DH91" s="281"/>
      <c r="DI91" s="281"/>
      <c r="DJ91" s="281"/>
      <c r="DK91" s="281"/>
      <c r="DL91" s="281"/>
      <c r="DM91" s="281"/>
      <c r="DN91" s="281"/>
      <c r="DO91" s="281"/>
      <c r="DP91" s="281"/>
      <c r="DQ91" s="281"/>
      <c r="DR91" s="281"/>
      <c r="DS91" s="281"/>
      <c r="DT91" s="281"/>
      <c r="DU91" s="281"/>
      <c r="DV91" s="281"/>
      <c r="DW91" s="281"/>
    </row>
    <row r="92" spans="1:127" s="196" customFormat="1" x14ac:dyDescent="0.25">
      <c r="A92" s="196" t="str">
        <f t="shared" si="269"/>
        <v>B_102030</v>
      </c>
      <c r="B92" t="s">
        <v>3256</v>
      </c>
      <c r="C92" s="179" t="str">
        <f t="shared" si="267"/>
        <v>OZE mimo biomasu</v>
      </c>
      <c r="D92" s="215">
        <f ca="1">CHOOSE(D$6,SUMIFS(INDIRECT("EB[" &amp; D$12 &amp; "]"),EB[indic_nrg],$A91,EB[Nositel],$B92,EB[Výběr],1,EB[unit],"TJ"),INDEX($BO92:$DW92,,D$4),D$9/(INDEX(Roky_výhled,,D$8)-Last_Bil)*(INDEX($BO92:$DW92,,D$8)-INDEX($D92:$BL92,,$E$1))+INDEX($D92:$BL92,,$E$1),D$9/(INDEX(Roky_výhled,,D$8)-INDEX(Roky_výhled,,D$8-1))*(INDEX($BO92:$DW92,,D$8)-INDEX($BO92:$DW92,,D$8-1))+INDEX($BO92:$DW92,,D$8-1))</f>
        <v>0</v>
      </c>
      <c r="E92" s="173">
        <f ca="1">CHOOSE(E$6,SUMIFS(INDIRECT("EB[" &amp; E$12 &amp; "]"),EB[indic_nrg],$A91,EB[Nositel],$B92,EB[Výběr],1,EB[unit],"TJ"),INDEX($BO92:$DW92,,E$4),E$9/(INDEX(Roky_výhled,,E$8)-Last_Bil)*(INDEX($BO92:$DW92,,E$8)-INDEX($D92:$BL92,,$E$1))+INDEX($D92:$BL92,,$E$1),E$9/(INDEX(Roky_výhled,,E$8)-INDEX(Roky_výhled,,E$8-1))*(INDEX($BO92:$DW92,,E$8)-INDEX($BO92:$DW92,,E$8-1))+INDEX($BO92:$DW92,,E$8-1))</f>
        <v>0</v>
      </c>
      <c r="F92" s="173">
        <f ca="1">CHOOSE(F$6,SUMIFS(INDIRECT("EB[" &amp; F$12 &amp; "]"),EB[indic_nrg],$A91,EB[Nositel],$B92,EB[Výběr],1,EB[unit],"TJ"),INDEX($BO92:$DW92,,F$4),F$9/(INDEX(Roky_výhled,,F$8)-Last_Bil)*(INDEX($BO92:$DW92,,F$8)-INDEX($D92:$BL92,,$E$1))+INDEX($D92:$BL92,,$E$1),F$9/(INDEX(Roky_výhled,,F$8)-INDEX(Roky_výhled,,F$8-1))*(INDEX($BO92:$DW92,,F$8)-INDEX($BO92:$DW92,,F$8-1))+INDEX($BO92:$DW92,,F$8-1))</f>
        <v>0</v>
      </c>
      <c r="G92" s="173">
        <f ca="1">CHOOSE(G$6,SUMIFS(INDIRECT("EB[" &amp; G$12 &amp; "]"),EB[indic_nrg],$A91,EB[Nositel],$B92,EB[Výběr],1,EB[unit],"TJ"),INDEX($BO92:$DW92,,G$4),G$9/(INDEX(Roky_výhled,,G$8)-Last_Bil)*(INDEX($BO92:$DW92,,G$8)-INDEX($D92:$BL92,,$E$1))+INDEX($D92:$BL92,,$E$1),G$9/(INDEX(Roky_výhled,,G$8)-INDEX(Roky_výhled,,G$8-1))*(INDEX($BO92:$DW92,,G$8)-INDEX($BO92:$DW92,,G$8-1))+INDEX($BO92:$DW92,,G$8-1))</f>
        <v>0</v>
      </c>
      <c r="H92" s="173">
        <f ca="1">CHOOSE(H$6,SUMIFS(INDIRECT("EB[" &amp; H$12 &amp; "]"),EB[indic_nrg],$A91,EB[Nositel],$B92,EB[Výběr],1,EB[unit],"TJ"),INDEX($BO92:$DW92,,H$4),H$9/(INDEX(Roky_výhled,,H$8)-Last_Bil)*(INDEX($BO92:$DW92,,H$8)-INDEX($D92:$BL92,,$E$1))+INDEX($D92:$BL92,,$E$1),H$9/(INDEX(Roky_výhled,,H$8)-INDEX(Roky_výhled,,H$8-1))*(INDEX($BO92:$DW92,,H$8)-INDEX($BO92:$DW92,,H$8-1))+INDEX($BO92:$DW92,,H$8-1))</f>
        <v>0</v>
      </c>
      <c r="I92" s="173">
        <f ca="1">CHOOSE(I$6,SUMIFS(INDIRECT("EB[" &amp; I$12 &amp; "]"),EB[indic_nrg],$A91,EB[Nositel],$B92,EB[Výběr],1,EB[unit],"TJ"),INDEX($BO92:$DW92,,I$4),I$9/(INDEX(Roky_výhled,,I$8)-Last_Bil)*(INDEX($BO92:$DW92,,I$8)-INDEX($D92:$BL92,,$E$1))+INDEX($D92:$BL92,,$E$1),I$9/(INDEX(Roky_výhled,,I$8)-INDEX(Roky_výhled,,I$8-1))*(INDEX($BO92:$DW92,,I$8)-INDEX($BO92:$DW92,,I$8-1))+INDEX($BO92:$DW92,,I$8-1))</f>
        <v>0</v>
      </c>
      <c r="J92" s="173">
        <f ca="1">CHOOSE(J$6,SUMIFS(INDIRECT("EB[" &amp; J$12 &amp; "]"),EB[indic_nrg],$A91,EB[Nositel],$B92,EB[Výběr],1,EB[unit],"TJ"),INDEX($BO92:$DW92,,J$4),J$9/(INDEX(Roky_výhled,,J$8)-Last_Bil)*(INDEX($BO92:$DW92,,J$8)-INDEX($D92:$BL92,,$E$1))+INDEX($D92:$BL92,,$E$1),J$9/(INDEX(Roky_výhled,,J$8)-INDEX(Roky_výhled,,J$8-1))*(INDEX($BO92:$DW92,,J$8)-INDEX($BO92:$DW92,,J$8-1))+INDEX($BO92:$DW92,,J$8-1))</f>
        <v>0</v>
      </c>
      <c r="K92" s="173">
        <f ca="1">CHOOSE(K$6,SUMIFS(INDIRECT("EB[" &amp; K$12 &amp; "]"),EB[indic_nrg],$A91,EB[Nositel],$B92,EB[Výběr],1,EB[unit],"TJ"),INDEX($BO92:$DW92,,K$4),K$9/(INDEX(Roky_výhled,,K$8)-Last_Bil)*(INDEX($BO92:$DW92,,K$8)-INDEX($D92:$BL92,,$E$1))+INDEX($D92:$BL92,,$E$1),K$9/(INDEX(Roky_výhled,,K$8)-INDEX(Roky_výhled,,K$8-1))*(INDEX($BO92:$DW92,,K$8)-INDEX($BO92:$DW92,,K$8-1))+INDEX($BO92:$DW92,,K$8-1))</f>
        <v>0</v>
      </c>
      <c r="L92" s="173">
        <f ca="1">CHOOSE(L$6,SUMIFS(INDIRECT("EB[" &amp; L$12 &amp; "]"),EB[indic_nrg],$A91,EB[Nositel],$B92,EB[Výběr],1,EB[unit],"TJ"),INDEX($BO92:$DW92,,L$4),L$9/(INDEX(Roky_výhled,,L$8)-Last_Bil)*(INDEX($BO92:$DW92,,L$8)-INDEX($D92:$BL92,,$E$1))+INDEX($D92:$BL92,,$E$1),L$9/(INDEX(Roky_výhled,,L$8)-INDEX(Roky_výhled,,L$8-1))*(INDEX($BO92:$DW92,,L$8)-INDEX($BO92:$DW92,,L$8-1))+INDEX($BO92:$DW92,,L$8-1))</f>
        <v>0</v>
      </c>
      <c r="M92" s="173">
        <f ca="1">CHOOSE(M$6,SUMIFS(INDIRECT("EB[" &amp; M$12 &amp; "]"),EB[indic_nrg],$A91,EB[Nositel],$B92,EB[Výběr],1,EB[unit],"TJ"),INDEX($BO92:$DW92,,M$4),M$9/(INDEX(Roky_výhled,,M$8)-Last_Bil)*(INDEX($BO92:$DW92,,M$8)-INDEX($D92:$BL92,,$E$1))+INDEX($D92:$BL92,,$E$1),M$9/(INDEX(Roky_výhled,,M$8)-INDEX(Roky_výhled,,M$8-1))*(INDEX($BO92:$DW92,,M$8)-INDEX($BO92:$DW92,,M$8-1))+INDEX($BO92:$DW92,,M$8-1))</f>
        <v>0</v>
      </c>
      <c r="N92" s="173">
        <f ca="1">CHOOSE(N$6,SUMIFS(INDIRECT("EB[" &amp; N$12 &amp; "]"),EB[indic_nrg],$A91,EB[Nositel],$B92,EB[Výběr],1,EB[unit],"TJ"),INDEX($BO92:$DW92,,N$4),N$9/(INDEX(Roky_výhled,,N$8)-Last_Bil)*(INDEX($BO92:$DW92,,N$8)-INDEX($D92:$BL92,,$E$1))+INDEX($D92:$BL92,,$E$1),N$9/(INDEX(Roky_výhled,,N$8)-INDEX(Roky_výhled,,N$8-1))*(INDEX($BO92:$DW92,,N$8)-INDEX($BO92:$DW92,,N$8-1))+INDEX($BO92:$DW92,,N$8-1))</f>
        <v>0</v>
      </c>
      <c r="O92" s="173">
        <f ca="1">CHOOSE(O$6,SUMIFS(INDIRECT("EB[" &amp; O$12 &amp; "]"),EB[indic_nrg],$A91,EB[Nositel],$B92,EB[Výběr],1,EB[unit],"TJ"),INDEX($BO92:$DW92,,O$4),O$9/(INDEX(Roky_výhled,,O$8)-Last_Bil)*(INDEX($BO92:$DW92,,O$8)-INDEX($D92:$BL92,,$E$1))+INDEX($D92:$BL92,,$E$1),O$9/(INDEX(Roky_výhled,,O$8)-INDEX(Roky_výhled,,O$8-1))*(INDEX($BO92:$DW92,,O$8)-INDEX($BO92:$DW92,,O$8-1))+INDEX($BO92:$DW92,,O$8-1))</f>
        <v>0</v>
      </c>
      <c r="P92" s="173">
        <f ca="1">CHOOSE(P$6,SUMIFS(INDIRECT("EB[" &amp; P$12 &amp; "]"),EB[indic_nrg],$A91,EB[Nositel],$B92,EB[Výběr],1,EB[unit],"TJ"),INDEX($BO92:$DW92,,P$4),P$9/(INDEX(Roky_výhled,,P$8)-Last_Bil)*(INDEX($BO92:$DW92,,P$8)-INDEX($D92:$BL92,,$E$1))+INDEX($D92:$BL92,,$E$1),P$9/(INDEX(Roky_výhled,,P$8)-INDEX(Roky_výhled,,P$8-1))*(INDEX($BO92:$DW92,,P$8)-INDEX($BO92:$DW92,,P$8-1))+INDEX($BO92:$DW92,,P$8-1))</f>
        <v>0</v>
      </c>
      <c r="Q92" s="173">
        <f ca="1">CHOOSE(Q$6,SUMIFS(INDIRECT("EB[" &amp; Q$12 &amp; "]"),EB[indic_nrg],$A91,EB[Nositel],$B92,EB[Výběr],1,EB[unit],"TJ"),INDEX($BO92:$DW92,,Q$4),Q$9/(INDEX(Roky_výhled,,Q$8)-Last_Bil)*(INDEX($BO92:$DW92,,Q$8)-INDEX($D92:$BL92,,$E$1))+INDEX($D92:$BL92,,$E$1),Q$9/(INDEX(Roky_výhled,,Q$8)-INDEX(Roky_výhled,,Q$8-1))*(INDEX($BO92:$DW92,,Q$8)-INDEX($BO92:$DW92,,Q$8-1))+INDEX($BO92:$DW92,,Q$8-1))</f>
        <v>0</v>
      </c>
      <c r="R92" s="173">
        <f ca="1">CHOOSE(R$6,SUMIFS(INDIRECT("EB[" &amp; R$12 &amp; "]"),EB[indic_nrg],$A91,EB[Nositel],$B92,EB[Výběr],1,EB[unit],"TJ"),INDEX($BO92:$DW92,,R$4),R$9/(INDEX(Roky_výhled,,R$8)-Last_Bil)*(INDEX($BO92:$DW92,,R$8)-INDEX($D92:$BL92,,$E$1))+INDEX($D92:$BL92,,$E$1),R$9/(INDEX(Roky_výhled,,R$8)-INDEX(Roky_výhled,,R$8-1))*(INDEX($BO92:$DW92,,R$8)-INDEX($BO92:$DW92,,R$8-1))+INDEX($BO92:$DW92,,R$8-1))</f>
        <v>0</v>
      </c>
      <c r="S92" s="173">
        <f ca="1">CHOOSE(S$6,SUMIFS(INDIRECT("EB[" &amp; S$12 &amp; "]"),EB[indic_nrg],$A91,EB[Nositel],$B92,EB[Výběr],1,EB[unit],"TJ"),INDEX($BO92:$DW92,,S$4),S$9/(INDEX(Roky_výhled,,S$8)-Last_Bil)*(INDEX($BO92:$DW92,,S$8)-INDEX($D92:$BL92,,$E$1))+INDEX($D92:$BL92,,$E$1),S$9/(INDEX(Roky_výhled,,S$8)-INDEX(Roky_výhled,,S$8-1))*(INDEX($BO92:$DW92,,S$8)-INDEX($BO92:$DW92,,S$8-1))+INDEX($BO92:$DW92,,S$8-1))</f>
        <v>0</v>
      </c>
      <c r="T92" s="173">
        <f ca="1">CHOOSE(T$6,SUMIFS(INDIRECT("EB[" &amp; T$12 &amp; "]"),EB[indic_nrg],$A91,EB[Nositel],$B92,EB[Výběr],1,EB[unit],"TJ"),INDEX($BO92:$DW92,,T$4),T$9/(INDEX(Roky_výhled,,T$8)-Last_Bil)*(INDEX($BO92:$DW92,,T$8)-INDEX($D92:$BL92,,$E$1))+INDEX($D92:$BL92,,$E$1),T$9/(INDEX(Roky_výhled,,T$8)-INDEX(Roky_výhled,,T$8-1))*(INDEX($BO92:$DW92,,T$8)-INDEX($BO92:$DW92,,T$8-1))+INDEX($BO92:$DW92,,T$8-1))</f>
        <v>0</v>
      </c>
      <c r="U92" s="173">
        <f ca="1">CHOOSE(U$6,SUMIFS(INDIRECT("EB[" &amp; U$12 &amp; "]"),EB[indic_nrg],$A91,EB[Nositel],$B92,EB[Výběr],1,EB[unit],"TJ"),INDEX($BO92:$DW92,,U$4),U$9/(INDEX(Roky_výhled,,U$8)-Last_Bil)*(INDEX($BO92:$DW92,,U$8)-INDEX($D92:$BL92,,$E$1))+INDEX($D92:$BL92,,$E$1),U$9/(INDEX(Roky_výhled,,U$8)-INDEX(Roky_výhled,,U$8-1))*(INDEX($BO92:$DW92,,U$8)-INDEX($BO92:$DW92,,U$8-1))+INDEX($BO92:$DW92,,U$8-1))</f>
        <v>0</v>
      </c>
      <c r="V92" s="173">
        <f ca="1">CHOOSE(V$6,SUMIFS(INDIRECT("EB[" &amp; V$12 &amp; "]"),EB[indic_nrg],$A91,EB[Nositel],$B92,EB[Výběr],1,EB[unit],"TJ"),INDEX($BO92:$DW92,,V$4),V$9/(INDEX(Roky_výhled,,V$8)-Last_Bil)*(INDEX($BO92:$DW92,,V$8)-INDEX($D92:$BL92,,$E$1))+INDEX($D92:$BL92,,$E$1),V$9/(INDEX(Roky_výhled,,V$8)-INDEX(Roky_výhled,,V$8-1))*(INDEX($BO92:$DW92,,V$8)-INDEX($BO92:$DW92,,V$8-1))+INDEX($BO92:$DW92,,V$8-1))</f>
        <v>0</v>
      </c>
      <c r="W92" s="173">
        <f ca="1">CHOOSE(W$6,SUMIFS(INDIRECT("EB[" &amp; W$12 &amp; "]"),EB[indic_nrg],$A91,EB[Nositel],$B92,EB[Výběr],1,EB[unit],"TJ"),INDEX($BO92:$DW92,,W$4),W$9/(INDEX(Roky_výhled,,W$8)-Last_Bil)*(INDEX($BO92:$DW92,,W$8)-INDEX($D92:$BL92,,$E$1))+INDEX($D92:$BL92,,$E$1),W$9/(INDEX(Roky_výhled,,W$8)-INDEX(Roky_výhled,,W$8-1))*(INDEX($BO92:$DW92,,W$8)-INDEX($BO92:$DW92,,W$8-1))+INDEX($BO92:$DW92,,W$8-1))</f>
        <v>0</v>
      </c>
      <c r="X92" s="173">
        <f ca="1">CHOOSE(X$6,SUMIFS(INDIRECT("EB[" &amp; X$12 &amp; "]"),EB[indic_nrg],$A91,EB[Nositel],$B92,EB[Výběr],1,EB[unit],"TJ"),INDEX($BO92:$DW92,,X$4),X$9/(INDEX(Roky_výhled,,X$8)-Last_Bil)*(INDEX($BO92:$DW92,,X$8)-INDEX($D92:$BL92,,$E$1))+INDEX($D92:$BL92,,$E$1),X$9/(INDEX(Roky_výhled,,X$8)-INDEX(Roky_výhled,,X$8-1))*(INDEX($BO92:$DW92,,X$8)-INDEX($BO92:$DW92,,X$8-1))+INDEX($BO92:$DW92,,X$8-1))</f>
        <v>0</v>
      </c>
      <c r="Y92" s="173">
        <f ca="1">CHOOSE(Y$6,SUMIFS(INDIRECT("EB[" &amp; Y$12 &amp; "]"),EB[indic_nrg],$A91,EB[Nositel],$B92,EB[Výběr],1,EB[unit],"TJ"),INDEX($BO92:$DW92,,Y$4),Y$9/(INDEX(Roky_výhled,,Y$8)-Last_Bil)*(INDEX($BO92:$DW92,,Y$8)-INDEX($D92:$BL92,,$E$1))+INDEX($D92:$BL92,,$E$1),Y$9/(INDEX(Roky_výhled,,Y$8)-INDEX(Roky_výhled,,Y$8-1))*(INDEX($BO92:$DW92,,Y$8)-INDEX($BO92:$DW92,,Y$8-1))+INDEX($BO92:$DW92,,Y$8-1))</f>
        <v>0</v>
      </c>
      <c r="Z92" s="173">
        <f ca="1">CHOOSE(Z$6,SUMIFS(INDIRECT("EB[" &amp; Z$12 &amp; "]"),EB[indic_nrg],$A91,EB[Nositel],$B92,EB[Výběr],1,EB[unit],"TJ"),INDEX($BO92:$DW92,,Z$4),Z$9/(INDEX(Roky_výhled,,Z$8)-Last_Bil)*(INDEX($BO92:$DW92,,Z$8)-INDEX($D92:$BL92,,$E$1))+INDEX($D92:$BL92,,$E$1),Z$9/(INDEX(Roky_výhled,,Z$8)-INDEX(Roky_výhled,,Z$8-1))*(INDEX($BO92:$DW92,,Z$8)-INDEX($BO92:$DW92,,Z$8-1))+INDEX($BO92:$DW92,,Z$8-1))</f>
        <v>0</v>
      </c>
      <c r="AA92" s="173">
        <f ca="1">CHOOSE(AA$6,SUMIFS(INDIRECT("EB[" &amp; AA$12 &amp; "]"),EB[indic_nrg],$A91,EB[Nositel],$B92,EB[Výběr],1,EB[unit],"TJ"),INDEX($BO92:$DW92,,AA$4),AA$9/(INDEX(Roky_výhled,,AA$8)-Last_Bil)*(INDEX($BO92:$DW92,,AA$8)-INDEX($D92:$BL92,,$E$1))+INDEX($D92:$BL92,,$E$1),AA$9/(INDEX(Roky_výhled,,AA$8)-INDEX(Roky_výhled,,AA$8-1))*(INDEX($BO92:$DW92,,AA$8)-INDEX($BO92:$DW92,,AA$8-1))+INDEX($BO92:$DW92,,AA$8-1))</f>
        <v>0</v>
      </c>
      <c r="AB92" s="173">
        <f ca="1">CHOOSE(AB$6,SUMIFS(INDIRECT("EB[" &amp; AB$12 &amp; "]"),EB[indic_nrg],$A91,EB[Nositel],$B92,EB[Výběr],1,EB[unit],"TJ"),INDEX($BO92:$DW92,,AB$4),AB$9/(INDEX(Roky_výhled,,AB$8)-Last_Bil)*(INDEX($BO92:$DW92,,AB$8)-INDEX($D92:$BL92,,$E$1))+INDEX($D92:$BL92,,$E$1),AB$9/(INDEX(Roky_výhled,,AB$8)-INDEX(Roky_výhled,,AB$8-1))*(INDEX($BO92:$DW92,,AB$8)-INDEX($BO92:$DW92,,AB$8-1))+INDEX($BO92:$DW92,,AB$8-1))</f>
        <v>0</v>
      </c>
      <c r="AC92" s="173">
        <f ca="1">CHOOSE(AC$6,SUMIFS(INDIRECT("EB[" &amp; AC$12 &amp; "]"),EB[indic_nrg],$A91,EB[Nositel],$B92,EB[Výběr],1,EB[unit],"TJ"),INDEX($BO92:$DW92,,AC$4),AC$9/(INDEX(Roky_výhled,,AC$8)-Last_Bil)*(INDEX($BO92:$DW92,,AC$8)-INDEX($D92:$BL92,,$E$1))+INDEX($D92:$BL92,,$E$1),AC$9/(INDEX(Roky_výhled,,AC$8)-INDEX(Roky_výhled,,AC$8-1))*(INDEX($BO92:$DW92,,AC$8)-INDEX($BO92:$DW92,,AC$8-1))+INDEX($BO92:$DW92,,AC$8-1))</f>
        <v>0</v>
      </c>
      <c r="AD92" s="173">
        <f ca="1">CHOOSE(AD$6,SUMIFS(INDIRECT("EB[" &amp; AD$12 &amp; "]"),EB[indic_nrg],$A91,EB[Nositel],$B92,EB[Výběr],1,EB[unit],"TJ"),INDEX($BO92:$DW92,,AD$4),AD$9/(INDEX(Roky_výhled,,AD$8)-Last_Bil)*(INDEX($BO92:$DW92,,AD$8)-INDEX($D92:$BL92,,$E$1))+INDEX($D92:$BL92,,$E$1),AD$9/(INDEX(Roky_výhled,,AD$8)-INDEX(Roky_výhled,,AD$8-1))*(INDEX($BO92:$DW92,,AD$8)-INDEX($BO92:$DW92,,AD$8-1))+INDEX($BO92:$DW92,,AD$8-1))</f>
        <v>8</v>
      </c>
      <c r="AE92" s="173">
        <f ca="1">CHOOSE(AE$6,SUMIFS(INDIRECT("EB[" &amp; AE$12 &amp; "]"),EB[indic_nrg],$A91,EB[Nositel],$B92,EB[Výběr],1,EB[unit],"TJ"),INDEX($BO92:$DW92,,AE$4),AE$9/(INDEX(Roky_výhled,,AE$8)-Last_Bil)*(INDEX($BO92:$DW92,,AE$8)-INDEX($D92:$BL92,,$E$1))+INDEX($D92:$BL92,,$E$1),AE$9/(INDEX(Roky_výhled,,AE$8)-INDEX(Roky_výhled,,AE$8-1))*(INDEX($BO92:$DW92,,AE$8)-INDEX($BO92:$DW92,,AE$8-1))+INDEX($BO92:$DW92,,AE$8-1))</f>
        <v>16</v>
      </c>
      <c r="AF92" s="173">
        <f ca="1">CHOOSE(AF$6,SUMIFS(INDIRECT("EB[" &amp; AF$12 &amp; "]"),EB[indic_nrg],$A91,EB[Nositel],$B92,EB[Výběr],1,EB[unit],"TJ"),INDEX($BO92:$DW92,,AF$4),AF$9/(INDEX(Roky_výhled,,AF$8)-Last_Bil)*(INDEX($BO92:$DW92,,AF$8)-INDEX($D92:$BL92,,$E$1))+INDEX($D92:$BL92,,$E$1),AF$9/(INDEX(Roky_výhled,,AF$8)-INDEX(Roky_výhled,,AF$8-1))*(INDEX($BO92:$DW92,,AF$8)-INDEX($BO92:$DW92,,AF$8-1))+INDEX($BO92:$DW92,,AF$8-1))</f>
        <v>24</v>
      </c>
      <c r="AG92" s="173">
        <f ca="1">CHOOSE(AG$6,SUMIFS(INDIRECT("EB[" &amp; AG$12 &amp; "]"),EB[indic_nrg],$A91,EB[Nositel],$B92,EB[Výběr],1,EB[unit],"TJ"),INDEX($BO92:$DW92,,AG$4),AG$9/(INDEX(Roky_výhled,,AG$8)-Last_Bil)*(INDEX($BO92:$DW92,,AG$8)-INDEX($D92:$BL92,,$E$1))+INDEX($D92:$BL92,,$E$1),AG$9/(INDEX(Roky_výhled,,AG$8)-INDEX(Roky_výhled,,AG$8-1))*(INDEX($BO92:$DW92,,AG$8)-INDEX($BO92:$DW92,,AG$8-1))+INDEX($BO92:$DW92,,AG$8-1))</f>
        <v>32</v>
      </c>
      <c r="AH92" s="173">
        <f ca="1">CHOOSE(AH$6,SUMIFS(INDIRECT("EB[" &amp; AH$12 &amp; "]"),EB[indic_nrg],$A91,EB[Nositel],$B92,EB[Výběr],1,EB[unit],"TJ"),INDEX($BO92:$DW92,,AH$4),AH$9/(INDEX(Roky_výhled,,AH$8)-Last_Bil)*(INDEX($BO92:$DW92,,AH$8)-INDEX($D92:$BL92,,$E$1))+INDEX($D92:$BL92,,$E$1),AH$9/(INDEX(Roky_výhled,,AH$8)-INDEX(Roky_výhled,,AH$8-1))*(INDEX($BO92:$DW92,,AH$8)-INDEX($BO92:$DW92,,AH$8-1))+INDEX($BO92:$DW92,,AH$8-1))</f>
        <v>40</v>
      </c>
      <c r="AI92" s="173">
        <f ca="1">CHOOSE(AI$6,SUMIFS(INDIRECT("EB[" &amp; AI$12 &amp; "]"),EB[indic_nrg],$A91,EB[Nositel],$B92,EB[Výběr],1,EB[unit],"TJ"),INDEX($BO92:$DW92,,AI$4),AI$9/(INDEX(Roky_výhled,,AI$8)-Last_Bil)*(INDEX($BO92:$DW92,,AI$8)-INDEX($D92:$BL92,,$E$1))+INDEX($D92:$BL92,,$E$1),AI$9/(INDEX(Roky_výhled,,AI$8)-INDEX(Roky_výhled,,AI$8-1))*(INDEX($BO92:$DW92,,AI$8)-INDEX($BO92:$DW92,,AI$8-1))+INDEX($BO92:$DW92,,AI$8-1))</f>
        <v>62</v>
      </c>
      <c r="AJ92" s="173">
        <f ca="1">CHOOSE(AJ$6,SUMIFS(INDIRECT("EB[" &amp; AJ$12 &amp; "]"),EB[indic_nrg],$A91,EB[Nositel],$B92,EB[Výběr],1,EB[unit],"TJ"),INDEX($BO92:$DW92,,AJ$4),AJ$9/(INDEX(Roky_výhled,,AJ$8)-Last_Bil)*(INDEX($BO92:$DW92,,AJ$8)-INDEX($D92:$BL92,,$E$1))+INDEX($D92:$BL92,,$E$1),AJ$9/(INDEX(Roky_výhled,,AJ$8)-INDEX(Roky_výhled,,AJ$8-1))*(INDEX($BO92:$DW92,,AJ$8)-INDEX($BO92:$DW92,,AJ$8-1))+INDEX($BO92:$DW92,,AJ$8-1))</f>
        <v>84</v>
      </c>
      <c r="AK92" s="173">
        <f ca="1">CHOOSE(AK$6,SUMIFS(INDIRECT("EB[" &amp; AK$12 &amp; "]"),EB[indic_nrg],$A91,EB[Nositel],$B92,EB[Výběr],1,EB[unit],"TJ"),INDEX($BO92:$DW92,,AK$4),AK$9/(INDEX(Roky_výhled,,AK$8)-Last_Bil)*(INDEX($BO92:$DW92,,AK$8)-INDEX($D92:$BL92,,$E$1))+INDEX($D92:$BL92,,$E$1),AK$9/(INDEX(Roky_výhled,,AK$8)-INDEX(Roky_výhled,,AK$8-1))*(INDEX($BO92:$DW92,,AK$8)-INDEX($BO92:$DW92,,AK$8-1))+INDEX($BO92:$DW92,,AK$8-1))</f>
        <v>106</v>
      </c>
      <c r="AL92" s="173">
        <f ca="1">CHOOSE(AL$6,SUMIFS(INDIRECT("EB[" &amp; AL$12 &amp; "]"),EB[indic_nrg],$A91,EB[Nositel],$B92,EB[Výběr],1,EB[unit],"TJ"),INDEX($BO92:$DW92,,AL$4),AL$9/(INDEX(Roky_výhled,,AL$8)-Last_Bil)*(INDEX($BO92:$DW92,,AL$8)-INDEX($D92:$BL92,,$E$1))+INDEX($D92:$BL92,,$E$1),AL$9/(INDEX(Roky_výhled,,AL$8)-INDEX(Roky_výhled,,AL$8-1))*(INDEX($BO92:$DW92,,AL$8)-INDEX($BO92:$DW92,,AL$8-1))+INDEX($BO92:$DW92,,AL$8-1))</f>
        <v>128</v>
      </c>
      <c r="AM92" s="173">
        <f ca="1">CHOOSE(AM$6,SUMIFS(INDIRECT("EB[" &amp; AM$12 &amp; "]"),EB[indic_nrg],$A91,EB[Nositel],$B92,EB[Výběr],1,EB[unit],"TJ"),INDEX($BO92:$DW92,,AM$4),AM$9/(INDEX(Roky_výhled,,AM$8)-Last_Bil)*(INDEX($BO92:$DW92,,AM$8)-INDEX($D92:$BL92,,$E$1))+INDEX($D92:$BL92,,$E$1),AM$9/(INDEX(Roky_výhled,,AM$8)-INDEX(Roky_výhled,,AM$8-1))*(INDEX($BO92:$DW92,,AM$8)-INDEX($BO92:$DW92,,AM$8-1))+INDEX($BO92:$DW92,,AM$8-1))</f>
        <v>150</v>
      </c>
      <c r="AN92" s="173">
        <f ca="1">CHOOSE(AN$6,SUMIFS(INDIRECT("EB[" &amp; AN$12 &amp; "]"),EB[indic_nrg],$A91,EB[Nositel],$B92,EB[Výběr],1,EB[unit],"TJ"),INDEX($BO92:$DW92,,AN$4),AN$9/(INDEX(Roky_výhled,,AN$8)-Last_Bil)*(INDEX($BO92:$DW92,,AN$8)-INDEX($D92:$BL92,,$E$1))+INDEX($D92:$BL92,,$E$1),AN$9/(INDEX(Roky_výhled,,AN$8)-INDEX(Roky_výhled,,AN$8-1))*(INDEX($BO92:$DW92,,AN$8)-INDEX($BO92:$DW92,,AN$8-1))+INDEX($BO92:$DW92,,AN$8-1))</f>
        <v>132</v>
      </c>
      <c r="AO92" s="173">
        <f ca="1">CHOOSE(AO$6,SUMIFS(INDIRECT("EB[" &amp; AO$12 &amp; "]"),EB[indic_nrg],$A91,EB[Nositel],$B92,EB[Výběr],1,EB[unit],"TJ"),INDEX($BO92:$DW92,,AO$4),AO$9/(INDEX(Roky_výhled,,AO$8)-Last_Bil)*(INDEX($BO92:$DW92,,AO$8)-INDEX($D92:$BL92,,$E$1))+INDEX($D92:$BL92,,$E$1),AO$9/(INDEX(Roky_výhled,,AO$8)-INDEX(Roky_výhled,,AO$8-1))*(INDEX($BO92:$DW92,,AO$8)-INDEX($BO92:$DW92,,AO$8-1))+INDEX($BO92:$DW92,,AO$8-1))</f>
        <v>114</v>
      </c>
      <c r="AP92" s="173">
        <f ca="1">CHOOSE(AP$6,SUMIFS(INDIRECT("EB[" &amp; AP$12 &amp; "]"),EB[indic_nrg],$A91,EB[Nositel],$B92,EB[Výběr],1,EB[unit],"TJ"),INDEX($BO92:$DW92,,AP$4),AP$9/(INDEX(Roky_výhled,,AP$8)-Last_Bil)*(INDEX($BO92:$DW92,,AP$8)-INDEX($D92:$BL92,,$E$1))+INDEX($D92:$BL92,,$E$1),AP$9/(INDEX(Roky_výhled,,AP$8)-INDEX(Roky_výhled,,AP$8-1))*(INDEX($BO92:$DW92,,AP$8)-INDEX($BO92:$DW92,,AP$8-1))+INDEX($BO92:$DW92,,AP$8-1))</f>
        <v>96</v>
      </c>
      <c r="AQ92" s="173">
        <f ca="1">CHOOSE(AQ$6,SUMIFS(INDIRECT("EB[" &amp; AQ$12 &amp; "]"),EB[indic_nrg],$A91,EB[Nositel],$B92,EB[Výběr],1,EB[unit],"TJ"),INDEX($BO92:$DW92,,AQ$4),AQ$9/(INDEX(Roky_výhled,,AQ$8)-Last_Bil)*(INDEX($BO92:$DW92,,AQ$8)-INDEX($D92:$BL92,,$E$1))+INDEX($D92:$BL92,,$E$1),AQ$9/(INDEX(Roky_výhled,,AQ$8)-INDEX(Roky_výhled,,AQ$8-1))*(INDEX($BO92:$DW92,,AQ$8)-INDEX($BO92:$DW92,,AQ$8-1))+INDEX($BO92:$DW92,,AQ$8-1))</f>
        <v>78</v>
      </c>
      <c r="AR92" s="173">
        <f ca="1">CHOOSE(AR$6,SUMIFS(INDIRECT("EB[" &amp; AR$12 &amp; "]"),EB[indic_nrg],$A91,EB[Nositel],$B92,EB[Výběr],1,EB[unit],"TJ"),INDEX($BO92:$DW92,,AR$4),AR$9/(INDEX(Roky_výhled,,AR$8)-Last_Bil)*(INDEX($BO92:$DW92,,AR$8)-INDEX($D92:$BL92,,$E$1))+INDEX($D92:$BL92,,$E$1),AR$9/(INDEX(Roky_výhled,,AR$8)-INDEX(Roky_výhled,,AR$8-1))*(INDEX($BO92:$DW92,,AR$8)-INDEX($BO92:$DW92,,AR$8-1))+INDEX($BO92:$DW92,,AR$8-1))</f>
        <v>60</v>
      </c>
      <c r="AS92" s="173">
        <f ca="1">CHOOSE(AS$6,SUMIFS(INDIRECT("EB[" &amp; AS$12 &amp; "]"),EB[indic_nrg],$A91,EB[Nositel],$B92,EB[Výběr],1,EB[unit],"TJ"),INDEX($BO92:$DW92,,AS$4),AS$9/(INDEX(Roky_výhled,,AS$8)-Last_Bil)*(INDEX($BO92:$DW92,,AS$8)-INDEX($D92:$BL92,,$E$1))+INDEX($D92:$BL92,,$E$1),AS$9/(INDEX(Roky_výhled,,AS$8)-INDEX(Roky_výhled,,AS$8-1))*(INDEX($BO92:$DW92,,AS$8)-INDEX($BO92:$DW92,,AS$8-1))+INDEX($BO92:$DW92,,AS$8-1))</f>
        <v>58</v>
      </c>
      <c r="AT92" s="173">
        <f ca="1">CHOOSE(AT$6,SUMIFS(INDIRECT("EB[" &amp; AT$12 &amp; "]"),EB[indic_nrg],$A91,EB[Nositel],$B92,EB[Výběr],1,EB[unit],"TJ"),INDEX($BO92:$DW92,,AT$4),AT$9/(INDEX(Roky_výhled,,AT$8)-Last_Bil)*(INDEX($BO92:$DW92,,AT$8)-INDEX($D92:$BL92,,$E$1))+INDEX($D92:$BL92,,$E$1),AT$9/(INDEX(Roky_výhled,,AT$8)-INDEX(Roky_výhled,,AT$8-1))*(INDEX($BO92:$DW92,,AT$8)-INDEX($BO92:$DW92,,AT$8-1))+INDEX($BO92:$DW92,,AT$8-1))</f>
        <v>56</v>
      </c>
      <c r="AU92" s="173">
        <f ca="1">CHOOSE(AU$6,SUMIFS(INDIRECT("EB[" &amp; AU$12 &amp; "]"),EB[indic_nrg],$A91,EB[Nositel],$B92,EB[Výběr],1,EB[unit],"TJ"),INDEX($BO92:$DW92,,AU$4),AU$9/(INDEX(Roky_výhled,,AU$8)-Last_Bil)*(INDEX($BO92:$DW92,,AU$8)-INDEX($D92:$BL92,,$E$1))+INDEX($D92:$BL92,,$E$1),AU$9/(INDEX(Roky_výhled,,AU$8)-INDEX(Roky_výhled,,AU$8-1))*(INDEX($BO92:$DW92,,AU$8)-INDEX($BO92:$DW92,,AU$8-1))+INDEX($BO92:$DW92,,AU$8-1))</f>
        <v>54</v>
      </c>
      <c r="AV92" s="173">
        <f ca="1">CHOOSE(AV$6,SUMIFS(INDIRECT("EB[" &amp; AV$12 &amp; "]"),EB[indic_nrg],$A91,EB[Nositel],$B92,EB[Výběr],1,EB[unit],"TJ"),INDEX($BO92:$DW92,,AV$4),AV$9/(INDEX(Roky_výhled,,AV$8)-Last_Bil)*(INDEX($BO92:$DW92,,AV$8)-INDEX($D92:$BL92,,$E$1))+INDEX($D92:$BL92,,$E$1),AV$9/(INDEX(Roky_výhled,,AV$8)-INDEX(Roky_výhled,,AV$8-1))*(INDEX($BO92:$DW92,,AV$8)-INDEX($BO92:$DW92,,AV$8-1))+INDEX($BO92:$DW92,,AV$8-1))</f>
        <v>52</v>
      </c>
      <c r="AW92" s="173">
        <f ca="1">CHOOSE(AW$6,SUMIFS(INDIRECT("EB[" &amp; AW$12 &amp; "]"),EB[indic_nrg],$A91,EB[Nositel],$B92,EB[Výběr],1,EB[unit],"TJ"),INDEX($BO92:$DW92,,AW$4),AW$9/(INDEX(Roky_výhled,,AW$8)-Last_Bil)*(INDEX($BO92:$DW92,,AW$8)-INDEX($D92:$BL92,,$E$1))+INDEX($D92:$BL92,,$E$1),AW$9/(INDEX(Roky_výhled,,AW$8)-INDEX(Roky_výhled,,AW$8-1))*(INDEX($BO92:$DW92,,AW$8)-INDEX($BO92:$DW92,,AW$8-1))+INDEX($BO92:$DW92,,AW$8-1))</f>
        <v>50</v>
      </c>
      <c r="AX92" s="173">
        <f ca="1">CHOOSE(AX$6,SUMIFS(INDIRECT("EB[" &amp; AX$12 &amp; "]"),EB[indic_nrg],$A91,EB[Nositel],$B92,EB[Výběr],1,EB[unit],"TJ"),INDEX($BO92:$DW92,,AX$4),AX$9/(INDEX(Roky_výhled,,AX$8)-Last_Bil)*(INDEX($BO92:$DW92,,AX$8)-INDEX($D92:$BL92,,$E$1))+INDEX($D92:$BL92,,$E$1),AX$9/(INDEX(Roky_výhled,,AX$8)-INDEX(Roky_výhled,,AX$8-1))*(INDEX($BO92:$DW92,,AX$8)-INDEX($BO92:$DW92,,AX$8-1))+INDEX($BO92:$DW92,,AX$8-1))</f>
        <v>48</v>
      </c>
      <c r="AY92" s="173">
        <f ca="1">CHOOSE(AY$6,SUMIFS(INDIRECT("EB[" &amp; AY$12 &amp; "]"),EB[indic_nrg],$A91,EB[Nositel],$B92,EB[Výběr],1,EB[unit],"TJ"),INDEX($BO92:$DW92,,AY$4),AY$9/(INDEX(Roky_výhled,,AY$8)-Last_Bil)*(INDEX($BO92:$DW92,,AY$8)-INDEX($D92:$BL92,,$E$1))+INDEX($D92:$BL92,,$E$1),AY$9/(INDEX(Roky_výhled,,AY$8)-INDEX(Roky_výhled,,AY$8-1))*(INDEX($BO92:$DW92,,AY$8)-INDEX($BO92:$DW92,,AY$8-1))+INDEX($BO92:$DW92,,AY$8-1))</f>
        <v>46</v>
      </c>
      <c r="AZ92" s="173">
        <f ca="1">CHOOSE(AZ$6,SUMIFS(INDIRECT("EB[" &amp; AZ$12 &amp; "]"),EB[indic_nrg],$A91,EB[Nositel],$B92,EB[Výběr],1,EB[unit],"TJ"),INDEX($BO92:$DW92,,AZ$4),AZ$9/(INDEX(Roky_výhled,,AZ$8)-Last_Bil)*(INDEX($BO92:$DW92,,AZ$8)-INDEX($D92:$BL92,,$E$1))+INDEX($D92:$BL92,,$E$1),AZ$9/(INDEX(Roky_výhled,,AZ$8)-INDEX(Roky_výhled,,AZ$8-1))*(INDEX($BO92:$DW92,,AZ$8)-INDEX($BO92:$DW92,,AZ$8-1))+INDEX($BO92:$DW92,,AZ$8-1))</f>
        <v>44</v>
      </c>
      <c r="BA92" s="173">
        <f ca="1">CHOOSE(BA$6,SUMIFS(INDIRECT("EB[" &amp; BA$12 &amp; "]"),EB[indic_nrg],$A91,EB[Nositel],$B92,EB[Výběr],1,EB[unit],"TJ"),INDEX($BO92:$DW92,,BA$4),BA$9/(INDEX(Roky_výhled,,BA$8)-Last_Bil)*(INDEX($BO92:$DW92,,BA$8)-INDEX($D92:$BL92,,$E$1))+INDEX($D92:$BL92,,$E$1),BA$9/(INDEX(Roky_výhled,,BA$8)-INDEX(Roky_výhled,,BA$8-1))*(INDEX($BO92:$DW92,,BA$8)-INDEX($BO92:$DW92,,BA$8-1))+INDEX($BO92:$DW92,,BA$8-1))</f>
        <v>42</v>
      </c>
      <c r="BB92" s="173">
        <f ca="1">CHOOSE(BB$6,SUMIFS(INDIRECT("EB[" &amp; BB$12 &amp; "]"),EB[indic_nrg],$A91,EB[Nositel],$B92,EB[Výběr],1,EB[unit],"TJ"),INDEX($BO92:$DW92,,BB$4),BB$9/(INDEX(Roky_výhled,,BB$8)-Last_Bil)*(INDEX($BO92:$DW92,,BB$8)-INDEX($D92:$BL92,,$E$1))+INDEX($D92:$BL92,,$E$1),BB$9/(INDEX(Roky_výhled,,BB$8)-INDEX(Roky_výhled,,BB$8-1))*(INDEX($BO92:$DW92,,BB$8)-INDEX($BO92:$DW92,,BB$8-1))+INDEX($BO92:$DW92,,BB$8-1))</f>
        <v>40</v>
      </c>
      <c r="BC92" s="173">
        <f ca="1">CHOOSE(BC$6,SUMIFS(INDIRECT("EB[" &amp; BC$12 &amp; "]"),EB[indic_nrg],$A91,EB[Nositel],$B92,EB[Výběr],1,EB[unit],"TJ"),INDEX($BO92:$DW92,,BC$4),BC$9/(INDEX(Roky_výhled,,BC$8)-Last_Bil)*(INDEX($BO92:$DW92,,BC$8)-INDEX($D92:$BL92,,$E$1))+INDEX($D92:$BL92,,$E$1),BC$9/(INDEX(Roky_výhled,,BC$8)-INDEX(Roky_výhled,,BC$8-1))*(INDEX($BO92:$DW92,,BC$8)-INDEX($BO92:$DW92,,BC$8-1))+INDEX($BO92:$DW92,,BC$8-1))</f>
        <v>40</v>
      </c>
      <c r="BD92" s="173">
        <f ca="1">CHOOSE(BD$6,SUMIFS(INDIRECT("EB[" &amp; BD$12 &amp; "]"),EB[indic_nrg],$A91,EB[Nositel],$B92,EB[Výběr],1,EB[unit],"TJ"),INDEX($BO92:$DW92,,BD$4),BD$9/(INDEX(Roky_výhled,,BD$8)-Last_Bil)*(INDEX($BO92:$DW92,,BD$8)-INDEX($D92:$BL92,,$E$1))+INDEX($D92:$BL92,,$E$1),BD$9/(INDEX(Roky_výhled,,BD$8)-INDEX(Roky_výhled,,BD$8-1))*(INDEX($BO92:$DW92,,BD$8)-INDEX($BO92:$DW92,,BD$8-1))+INDEX($BO92:$DW92,,BD$8-1))</f>
        <v>40</v>
      </c>
      <c r="BE92" s="173">
        <f ca="1">CHOOSE(BE$6,SUMIFS(INDIRECT("EB[" &amp; BE$12 &amp; "]"),EB[indic_nrg],$A91,EB[Nositel],$B92,EB[Výběr],1,EB[unit],"TJ"),INDEX($BO92:$DW92,,BE$4),BE$9/(INDEX(Roky_výhled,,BE$8)-Last_Bil)*(INDEX($BO92:$DW92,,BE$8)-INDEX($D92:$BL92,,$E$1))+INDEX($D92:$BL92,,$E$1),BE$9/(INDEX(Roky_výhled,,BE$8)-INDEX(Roky_výhled,,BE$8-1))*(INDEX($BO92:$DW92,,BE$8)-INDEX($BO92:$DW92,,BE$8-1))+INDEX($BO92:$DW92,,BE$8-1))</f>
        <v>40</v>
      </c>
      <c r="BF92" s="173">
        <f ca="1">CHOOSE(BF$6,SUMIFS(INDIRECT("EB[" &amp; BF$12 &amp; "]"),EB[indic_nrg],$A91,EB[Nositel],$B92,EB[Výběr],1,EB[unit],"TJ"),INDEX($BO92:$DW92,,BF$4),BF$9/(INDEX(Roky_výhled,,BF$8)-Last_Bil)*(INDEX($BO92:$DW92,,BF$8)-INDEX($D92:$BL92,,$E$1))+INDEX($D92:$BL92,,$E$1),BF$9/(INDEX(Roky_výhled,,BF$8)-INDEX(Roky_výhled,,BF$8-1))*(INDEX($BO92:$DW92,,BF$8)-INDEX($BO92:$DW92,,BF$8-1))+INDEX($BO92:$DW92,,BF$8-1))</f>
        <v>40</v>
      </c>
      <c r="BG92" s="173">
        <f ca="1">CHOOSE(BG$6,SUMIFS(INDIRECT("EB[" &amp; BG$12 &amp; "]"),EB[indic_nrg],$A91,EB[Nositel],$B92,EB[Výběr],1,EB[unit],"TJ"),INDEX($BO92:$DW92,,BG$4),BG$9/(INDEX(Roky_výhled,,BG$8)-Last_Bil)*(INDEX($BO92:$DW92,,BG$8)-INDEX($D92:$BL92,,$E$1))+INDEX($D92:$BL92,,$E$1),BG$9/(INDEX(Roky_výhled,,BG$8)-INDEX(Roky_výhled,,BG$8-1))*(INDEX($BO92:$DW92,,BG$8)-INDEX($BO92:$DW92,,BG$8-1))+INDEX($BO92:$DW92,,BG$8-1))</f>
        <v>40</v>
      </c>
      <c r="BH92" s="173">
        <f ca="1">CHOOSE(BH$6,SUMIFS(INDIRECT("EB[" &amp; BH$12 &amp; "]"),EB[indic_nrg],$A91,EB[Nositel],$B92,EB[Výběr],1,EB[unit],"TJ"),INDEX($BO92:$DW92,,BH$4),BH$9/(INDEX(Roky_výhled,,BH$8)-Last_Bil)*(INDEX($BO92:$DW92,,BH$8)-INDEX($D92:$BL92,,$E$1))+INDEX($D92:$BL92,,$E$1),BH$9/(INDEX(Roky_výhled,,BH$8)-INDEX(Roky_výhled,,BH$8-1))*(INDEX($BO92:$DW92,,BH$8)-INDEX($BO92:$DW92,,BH$8-1))+INDEX($BO92:$DW92,,BH$8-1))</f>
        <v>42</v>
      </c>
      <c r="BI92" s="173">
        <f ca="1">CHOOSE(BI$6,SUMIFS(INDIRECT("EB[" &amp; BI$12 &amp; "]"),EB[indic_nrg],$A91,EB[Nositel],$B92,EB[Výběr],1,EB[unit],"TJ"),INDEX($BO92:$DW92,,BI$4),BI$9/(INDEX(Roky_výhled,,BI$8)-Last_Bil)*(INDEX($BO92:$DW92,,BI$8)-INDEX($D92:$BL92,,$E$1))+INDEX($D92:$BL92,,$E$1),BI$9/(INDEX(Roky_výhled,,BI$8)-INDEX(Roky_výhled,,BI$8-1))*(INDEX($BO92:$DW92,,BI$8)-INDEX($BO92:$DW92,,BI$8-1))+INDEX($BO92:$DW92,,BI$8-1))</f>
        <v>44</v>
      </c>
      <c r="BJ92" s="173">
        <f ca="1">CHOOSE(BJ$6,SUMIFS(INDIRECT("EB[" &amp; BJ$12 &amp; "]"),EB[indic_nrg],$A91,EB[Nositel],$B92,EB[Výběr],1,EB[unit],"TJ"),INDEX($BO92:$DW92,,BJ$4),BJ$9/(INDEX(Roky_výhled,,BJ$8)-Last_Bil)*(INDEX($BO92:$DW92,,BJ$8)-INDEX($D92:$BL92,,$E$1))+INDEX($D92:$BL92,,$E$1),BJ$9/(INDEX(Roky_výhled,,BJ$8)-INDEX(Roky_výhled,,BJ$8-1))*(INDEX($BO92:$DW92,,BJ$8)-INDEX($BO92:$DW92,,BJ$8-1))+INDEX($BO92:$DW92,,BJ$8-1))</f>
        <v>46</v>
      </c>
      <c r="BK92" s="173">
        <f ca="1">CHOOSE(BK$6,SUMIFS(INDIRECT("EB[" &amp; BK$12 &amp; "]"),EB[indic_nrg],$A91,EB[Nositel],$B92,EB[Výběr],1,EB[unit],"TJ"),INDEX($BO92:$DW92,,BK$4),BK$9/(INDEX(Roky_výhled,,BK$8)-Last_Bil)*(INDEX($BO92:$DW92,,BK$8)-INDEX($D92:$BL92,,$E$1))+INDEX($D92:$BL92,,$E$1),BK$9/(INDEX(Roky_výhled,,BK$8)-INDEX(Roky_výhled,,BK$8-1))*(INDEX($BO92:$DW92,,BK$8)-INDEX($BO92:$DW92,,BK$8-1))+INDEX($BO92:$DW92,,BK$8-1))</f>
        <v>48</v>
      </c>
      <c r="BL92" s="174">
        <f ca="1">CHOOSE(BL$6,SUMIFS(INDIRECT("EB[" &amp; BL$12 &amp; "]"),EB[indic_nrg],$A91,EB[Nositel],$B92,EB[Výběr],1,EB[unit],"TJ"),INDEX($BO92:$DW92,,BL$4),BL$9/(INDEX(Roky_výhled,,BL$8)-Last_Bil)*(INDEX($BO92:$DW92,,BL$8)-INDEX($D92:$BL92,,$E$1))+INDEX($D92:$BL92,,$E$1),BL$9/(INDEX(Roky_výhled,,BL$8)-INDEX(Roky_výhled,,BL$8-1))*(INDEX($BO92:$DW92,,BL$8)-INDEX($BO92:$DW92,,BL$8-1))+INDEX($BO92:$DW92,,BL$8-1))</f>
        <v>50</v>
      </c>
      <c r="BM92"/>
      <c r="BN92" s="221" t="str">
        <f t="shared" si="268"/>
        <v>OZE mimo biomasu</v>
      </c>
      <c r="BO92" s="285">
        <v>0</v>
      </c>
      <c r="BP92" s="286">
        <v>20</v>
      </c>
      <c r="BQ92" s="286">
        <v>40</v>
      </c>
      <c r="BR92" s="286">
        <v>150</v>
      </c>
      <c r="BS92" s="286">
        <v>60</v>
      </c>
      <c r="BT92" s="286">
        <v>50</v>
      </c>
      <c r="BU92" s="286">
        <v>40</v>
      </c>
      <c r="BV92" s="286">
        <v>40</v>
      </c>
      <c r="BW92" s="286">
        <v>50</v>
      </c>
      <c r="BX92" s="286">
        <v>50</v>
      </c>
      <c r="BY92" s="287">
        <v>50</v>
      </c>
      <c r="BZ92" s="281"/>
      <c r="CA92" s="281"/>
      <c r="CB92" s="281"/>
      <c r="CC92" s="281"/>
      <c r="CD92" s="281"/>
      <c r="CE92" s="281"/>
      <c r="CF92" s="281"/>
      <c r="CG92" s="281"/>
      <c r="CH92" s="281"/>
      <c r="CI92" s="281"/>
      <c r="CJ92" s="281"/>
      <c r="CK92" s="281"/>
      <c r="CL92" s="281"/>
      <c r="CM92" s="281"/>
      <c r="CN92" s="281"/>
      <c r="CO92" s="281"/>
      <c r="CP92" s="281"/>
      <c r="CQ92" s="281"/>
      <c r="CR92" s="281"/>
      <c r="CS92" s="281"/>
      <c r="CT92" s="281"/>
      <c r="CU92" s="281"/>
      <c r="CV92" s="281"/>
      <c r="CW92" s="281"/>
      <c r="CX92" s="281"/>
      <c r="CY92" s="281"/>
      <c r="CZ92" s="281"/>
      <c r="DA92" s="281"/>
      <c r="DB92" s="281"/>
      <c r="DC92" s="281"/>
      <c r="DD92" s="281"/>
      <c r="DE92" s="281"/>
      <c r="DF92" s="281"/>
      <c r="DG92" s="281"/>
      <c r="DH92" s="281"/>
      <c r="DI92" s="281"/>
      <c r="DJ92" s="281"/>
      <c r="DK92" s="281"/>
      <c r="DL92" s="281"/>
      <c r="DM92" s="281"/>
      <c r="DN92" s="281"/>
      <c r="DO92" s="281"/>
      <c r="DP92" s="281"/>
      <c r="DQ92" s="281"/>
      <c r="DR92" s="281"/>
      <c r="DS92" s="281"/>
      <c r="DT92" s="281"/>
      <c r="DU92" s="281"/>
      <c r="DV92" s="281"/>
      <c r="DW92" s="281"/>
    </row>
    <row r="93" spans="1:127" s="196" customFormat="1" x14ac:dyDescent="0.25">
      <c r="A93" s="196" t="str">
        <f t="shared" si="269"/>
        <v>B_102030</v>
      </c>
      <c r="B93" t="s">
        <v>3153</v>
      </c>
      <c r="C93" s="179" t="str">
        <f t="shared" si="267"/>
        <v>Letecký benzín</v>
      </c>
      <c r="D93" s="215">
        <f ca="1">CHOOSE(D$6,SUMIFS(INDIRECT("EB[" &amp; D$12 &amp; "]"),EB[indic_nrg],$A92,EB[Nositel],$B93,EB[Výběr],1,EB[unit],"TJ"),INDEX($BO93:$DW93,,D$4),D$9/(INDEX(Roky_výhled,,D$8)-Last_Bil)*(INDEX($BO93:$DW93,,D$8)-INDEX($D93:$BL93,,$E$1))+INDEX($D93:$BL93,,$E$1),D$9/(INDEX(Roky_výhled,,D$8)-INDEX(Roky_výhled,,D$8-1))*(INDEX($BO93:$DW93,,D$8)-INDEX($BO93:$DW93,,D$8-1))+INDEX($BO93:$DW93,,D$8-1))</f>
        <v>0</v>
      </c>
      <c r="E93" s="173">
        <f ca="1">CHOOSE(E$6,SUMIFS(INDIRECT("EB[" &amp; E$12 &amp; "]"),EB[indic_nrg],$A92,EB[Nositel],$B93,EB[Výběr],1,EB[unit],"TJ"),INDEX($BO93:$DW93,,E$4),E$9/(INDEX(Roky_výhled,,E$8)-Last_Bil)*(INDEX($BO93:$DW93,,E$8)-INDEX($D93:$BL93,,$E$1))+INDEX($D93:$BL93,,$E$1),E$9/(INDEX(Roky_výhled,,E$8)-INDEX(Roky_výhled,,E$8-1))*(INDEX($BO93:$DW93,,E$8)-INDEX($BO93:$DW93,,E$8-1))+INDEX($BO93:$DW93,,E$8-1))</f>
        <v>0</v>
      </c>
      <c r="F93" s="173">
        <f ca="1">CHOOSE(F$6,SUMIFS(INDIRECT("EB[" &amp; F$12 &amp; "]"),EB[indic_nrg],$A92,EB[Nositel],$B93,EB[Výběr],1,EB[unit],"TJ"),INDEX($BO93:$DW93,,F$4),F$9/(INDEX(Roky_výhled,,F$8)-Last_Bil)*(INDEX($BO93:$DW93,,F$8)-INDEX($D93:$BL93,,$E$1))+INDEX($D93:$BL93,,$E$1),F$9/(INDEX(Roky_výhled,,F$8)-INDEX(Roky_výhled,,F$8-1))*(INDEX($BO93:$DW93,,F$8)-INDEX($BO93:$DW93,,F$8-1))+INDEX($BO93:$DW93,,F$8-1))</f>
        <v>0</v>
      </c>
      <c r="G93" s="173">
        <f ca="1">CHOOSE(G$6,SUMIFS(INDIRECT("EB[" &amp; G$12 &amp; "]"),EB[indic_nrg],$A92,EB[Nositel],$B93,EB[Výběr],1,EB[unit],"TJ"),INDEX($BO93:$DW93,,G$4),G$9/(INDEX(Roky_výhled,,G$8)-Last_Bil)*(INDEX($BO93:$DW93,,G$8)-INDEX($D93:$BL93,,$E$1))+INDEX($D93:$BL93,,$E$1),G$9/(INDEX(Roky_výhled,,G$8)-INDEX(Roky_výhled,,G$8-1))*(INDEX($BO93:$DW93,,G$8)-INDEX($BO93:$DW93,,G$8-1))+INDEX($BO93:$DW93,,G$8-1))</f>
        <v>0</v>
      </c>
      <c r="H93" s="173">
        <f ca="1">CHOOSE(H$6,SUMIFS(INDIRECT("EB[" &amp; H$12 &amp; "]"),EB[indic_nrg],$A92,EB[Nositel],$B93,EB[Výběr],1,EB[unit],"TJ"),INDEX($BO93:$DW93,,H$4),H$9/(INDEX(Roky_výhled,,H$8)-Last_Bil)*(INDEX($BO93:$DW93,,H$8)-INDEX($D93:$BL93,,$E$1))+INDEX($D93:$BL93,,$E$1),H$9/(INDEX(Roky_výhled,,H$8)-INDEX(Roky_výhled,,H$8-1))*(INDEX($BO93:$DW93,,H$8)-INDEX($BO93:$DW93,,H$8-1))+INDEX($BO93:$DW93,,H$8-1))</f>
        <v>0</v>
      </c>
      <c r="I93" s="173">
        <f ca="1">CHOOSE(I$6,SUMIFS(INDIRECT("EB[" &amp; I$12 &amp; "]"),EB[indic_nrg],$A92,EB[Nositel],$B93,EB[Výběr],1,EB[unit],"TJ"),INDEX($BO93:$DW93,,I$4),I$9/(INDEX(Roky_výhled,,I$8)-Last_Bil)*(INDEX($BO93:$DW93,,I$8)-INDEX($D93:$BL93,,$E$1))+INDEX($D93:$BL93,,$E$1),I$9/(INDEX(Roky_výhled,,I$8)-INDEX(Roky_výhled,,I$8-1))*(INDEX($BO93:$DW93,,I$8)-INDEX($BO93:$DW93,,I$8-1))+INDEX($BO93:$DW93,,I$8-1))</f>
        <v>0</v>
      </c>
      <c r="J93" s="173">
        <f ca="1">CHOOSE(J$6,SUMIFS(INDIRECT("EB[" &amp; J$12 &amp; "]"),EB[indic_nrg],$A92,EB[Nositel],$B93,EB[Výběr],1,EB[unit],"TJ"),INDEX($BO93:$DW93,,J$4),J$9/(INDEX(Roky_výhled,,J$8)-Last_Bil)*(INDEX($BO93:$DW93,,J$8)-INDEX($D93:$BL93,,$E$1))+INDEX($D93:$BL93,,$E$1),J$9/(INDEX(Roky_výhled,,J$8)-INDEX(Roky_výhled,,J$8-1))*(INDEX($BO93:$DW93,,J$8)-INDEX($BO93:$DW93,,J$8-1))+INDEX($BO93:$DW93,,J$8-1))</f>
        <v>0</v>
      </c>
      <c r="K93" s="173">
        <f ca="1">CHOOSE(K$6,SUMIFS(INDIRECT("EB[" &amp; K$12 &amp; "]"),EB[indic_nrg],$A92,EB[Nositel],$B93,EB[Výběr],1,EB[unit],"TJ"),INDEX($BO93:$DW93,,K$4),K$9/(INDEX(Roky_výhled,,K$8)-Last_Bil)*(INDEX($BO93:$DW93,,K$8)-INDEX($D93:$BL93,,$E$1))+INDEX($D93:$BL93,,$E$1),K$9/(INDEX(Roky_výhled,,K$8)-INDEX(Roky_výhled,,K$8-1))*(INDEX($BO93:$DW93,,K$8)-INDEX($BO93:$DW93,,K$8-1))+INDEX($BO93:$DW93,,K$8-1))</f>
        <v>0</v>
      </c>
      <c r="L93" s="173">
        <f ca="1">CHOOSE(L$6,SUMIFS(INDIRECT("EB[" &amp; L$12 &amp; "]"),EB[indic_nrg],$A92,EB[Nositel],$B93,EB[Výběr],1,EB[unit],"TJ"),INDEX($BO93:$DW93,,L$4),L$9/(INDEX(Roky_výhled,,L$8)-Last_Bil)*(INDEX($BO93:$DW93,,L$8)-INDEX($D93:$BL93,,$E$1))+INDEX($D93:$BL93,,$E$1),L$9/(INDEX(Roky_výhled,,L$8)-INDEX(Roky_výhled,,L$8-1))*(INDEX($BO93:$DW93,,L$8)-INDEX($BO93:$DW93,,L$8-1))+INDEX($BO93:$DW93,,L$8-1))</f>
        <v>0</v>
      </c>
      <c r="M93" s="173">
        <f ca="1">CHOOSE(M$6,SUMIFS(INDIRECT("EB[" &amp; M$12 &amp; "]"),EB[indic_nrg],$A92,EB[Nositel],$B93,EB[Výběr],1,EB[unit],"TJ"),INDEX($BO93:$DW93,,M$4),M$9/(INDEX(Roky_výhled,,M$8)-Last_Bil)*(INDEX($BO93:$DW93,,M$8)-INDEX($D93:$BL93,,$E$1))+INDEX($D93:$BL93,,$E$1),M$9/(INDEX(Roky_výhled,,M$8)-INDEX(Roky_výhled,,M$8-1))*(INDEX($BO93:$DW93,,M$8)-INDEX($BO93:$DW93,,M$8-1))+INDEX($BO93:$DW93,,M$8-1))</f>
        <v>0</v>
      </c>
      <c r="N93" s="173">
        <f ca="1">CHOOSE(N$6,SUMIFS(INDIRECT("EB[" &amp; N$12 &amp; "]"),EB[indic_nrg],$A92,EB[Nositel],$B93,EB[Výběr],1,EB[unit],"TJ"),INDEX($BO93:$DW93,,N$4),N$9/(INDEX(Roky_výhled,,N$8)-Last_Bil)*(INDEX($BO93:$DW93,,N$8)-INDEX($D93:$BL93,,$E$1))+INDEX($D93:$BL93,,$E$1),N$9/(INDEX(Roky_výhled,,N$8)-INDEX(Roky_výhled,,N$8-1))*(INDEX($BO93:$DW93,,N$8)-INDEX($BO93:$DW93,,N$8-1))+INDEX($BO93:$DW93,,N$8-1))</f>
        <v>0</v>
      </c>
      <c r="O93" s="173">
        <f ca="1">CHOOSE(O$6,SUMIFS(INDIRECT("EB[" &amp; O$12 &amp; "]"),EB[indic_nrg],$A92,EB[Nositel],$B93,EB[Výběr],1,EB[unit],"TJ"),INDEX($BO93:$DW93,,O$4),O$9/(INDEX(Roky_výhled,,O$8)-Last_Bil)*(INDEX($BO93:$DW93,,O$8)-INDEX($D93:$BL93,,$E$1))+INDEX($D93:$BL93,,$E$1),O$9/(INDEX(Roky_výhled,,O$8)-INDEX(Roky_výhled,,O$8-1))*(INDEX($BO93:$DW93,,O$8)-INDEX($BO93:$DW93,,O$8-1))+INDEX($BO93:$DW93,,O$8-1))</f>
        <v>0</v>
      </c>
      <c r="P93" s="173">
        <f ca="1">CHOOSE(P$6,SUMIFS(INDIRECT("EB[" &amp; P$12 &amp; "]"),EB[indic_nrg],$A92,EB[Nositel],$B93,EB[Výběr],1,EB[unit],"TJ"),INDEX($BO93:$DW93,,P$4),P$9/(INDEX(Roky_výhled,,P$8)-Last_Bil)*(INDEX($BO93:$DW93,,P$8)-INDEX($D93:$BL93,,$E$1))+INDEX($D93:$BL93,,$E$1),P$9/(INDEX(Roky_výhled,,P$8)-INDEX(Roky_výhled,,P$8-1))*(INDEX($BO93:$DW93,,P$8)-INDEX($BO93:$DW93,,P$8-1))+INDEX($BO93:$DW93,,P$8-1))</f>
        <v>0</v>
      </c>
      <c r="Q93" s="173">
        <f ca="1">CHOOSE(Q$6,SUMIFS(INDIRECT("EB[" &amp; Q$12 &amp; "]"),EB[indic_nrg],$A92,EB[Nositel],$B93,EB[Výběr],1,EB[unit],"TJ"),INDEX($BO93:$DW93,,Q$4),Q$9/(INDEX(Roky_výhled,,Q$8)-Last_Bil)*(INDEX($BO93:$DW93,,Q$8)-INDEX($D93:$BL93,,$E$1))+INDEX($D93:$BL93,,$E$1),Q$9/(INDEX(Roky_výhled,,Q$8)-INDEX(Roky_výhled,,Q$8-1))*(INDEX($BO93:$DW93,,Q$8)-INDEX($BO93:$DW93,,Q$8-1))+INDEX($BO93:$DW93,,Q$8-1))</f>
        <v>0</v>
      </c>
      <c r="R93" s="173">
        <f ca="1">CHOOSE(R$6,SUMIFS(INDIRECT("EB[" &amp; R$12 &amp; "]"),EB[indic_nrg],$A92,EB[Nositel],$B93,EB[Výběr],1,EB[unit],"TJ"),INDEX($BO93:$DW93,,R$4),R$9/(INDEX(Roky_výhled,,R$8)-Last_Bil)*(INDEX($BO93:$DW93,,R$8)-INDEX($D93:$BL93,,$E$1))+INDEX($D93:$BL93,,$E$1),R$9/(INDEX(Roky_výhled,,R$8)-INDEX(Roky_výhled,,R$8-1))*(INDEX($BO93:$DW93,,R$8)-INDEX($BO93:$DW93,,R$8-1))+INDEX($BO93:$DW93,,R$8-1))</f>
        <v>0</v>
      </c>
      <c r="S93" s="173">
        <f ca="1">CHOOSE(S$6,SUMIFS(INDIRECT("EB[" &amp; S$12 &amp; "]"),EB[indic_nrg],$A92,EB[Nositel],$B93,EB[Výběr],1,EB[unit],"TJ"),INDEX($BO93:$DW93,,S$4),S$9/(INDEX(Roky_výhled,,S$8)-Last_Bil)*(INDEX($BO93:$DW93,,S$8)-INDEX($D93:$BL93,,$E$1))+INDEX($D93:$BL93,,$E$1),S$9/(INDEX(Roky_výhled,,S$8)-INDEX(Roky_výhled,,S$8-1))*(INDEX($BO93:$DW93,,S$8)-INDEX($BO93:$DW93,,S$8-1))+INDEX($BO93:$DW93,,S$8-1))</f>
        <v>0</v>
      </c>
      <c r="T93" s="173">
        <f ca="1">CHOOSE(T$6,SUMIFS(INDIRECT("EB[" &amp; T$12 &amp; "]"),EB[indic_nrg],$A92,EB[Nositel],$B93,EB[Výběr],1,EB[unit],"TJ"),INDEX($BO93:$DW93,,T$4),T$9/(INDEX(Roky_výhled,,T$8)-Last_Bil)*(INDEX($BO93:$DW93,,T$8)-INDEX($D93:$BL93,,$E$1))+INDEX($D93:$BL93,,$E$1),T$9/(INDEX(Roky_výhled,,T$8)-INDEX(Roky_výhled,,T$8-1))*(INDEX($BO93:$DW93,,T$8)-INDEX($BO93:$DW93,,T$8-1))+INDEX($BO93:$DW93,,T$8-1))</f>
        <v>0</v>
      </c>
      <c r="U93" s="173">
        <f ca="1">CHOOSE(U$6,SUMIFS(INDIRECT("EB[" &amp; U$12 &amp; "]"),EB[indic_nrg],$A92,EB[Nositel],$B93,EB[Výběr],1,EB[unit],"TJ"),INDEX($BO93:$DW93,,U$4),U$9/(INDEX(Roky_výhled,,U$8)-Last_Bil)*(INDEX($BO93:$DW93,,U$8)-INDEX($D93:$BL93,,$E$1))+INDEX($D93:$BL93,,$E$1),U$9/(INDEX(Roky_výhled,,U$8)-INDEX(Roky_výhled,,U$8-1))*(INDEX($BO93:$DW93,,U$8)-INDEX($BO93:$DW93,,U$8-1))+INDEX($BO93:$DW93,,U$8-1))</f>
        <v>0</v>
      </c>
      <c r="V93" s="173">
        <f ca="1">CHOOSE(V$6,SUMIFS(INDIRECT("EB[" &amp; V$12 &amp; "]"),EB[indic_nrg],$A92,EB[Nositel],$B93,EB[Výběr],1,EB[unit],"TJ"),INDEX($BO93:$DW93,,V$4),V$9/(INDEX(Roky_výhled,,V$8)-Last_Bil)*(INDEX($BO93:$DW93,,V$8)-INDEX($D93:$BL93,,$E$1))+INDEX($D93:$BL93,,$E$1),V$9/(INDEX(Roky_výhled,,V$8)-INDEX(Roky_výhled,,V$8-1))*(INDEX($BO93:$DW93,,V$8)-INDEX($BO93:$DW93,,V$8-1))+INDEX($BO93:$DW93,,V$8-1))</f>
        <v>0</v>
      </c>
      <c r="W93" s="173">
        <f ca="1">CHOOSE(W$6,SUMIFS(INDIRECT("EB[" &amp; W$12 &amp; "]"),EB[indic_nrg],$A92,EB[Nositel],$B93,EB[Výběr],1,EB[unit],"TJ"),INDEX($BO93:$DW93,,W$4),W$9/(INDEX(Roky_výhled,,W$8)-Last_Bil)*(INDEX($BO93:$DW93,,W$8)-INDEX($D93:$BL93,,$E$1))+INDEX($D93:$BL93,,$E$1),W$9/(INDEX(Roky_výhled,,W$8)-INDEX(Roky_výhled,,W$8-1))*(INDEX($BO93:$DW93,,W$8)-INDEX($BO93:$DW93,,W$8-1))+INDEX($BO93:$DW93,,W$8-1))</f>
        <v>0</v>
      </c>
      <c r="X93" s="173">
        <f ca="1">CHOOSE(X$6,SUMIFS(INDIRECT("EB[" &amp; X$12 &amp; "]"),EB[indic_nrg],$A92,EB[Nositel],$B93,EB[Výběr],1,EB[unit],"TJ"),INDEX($BO93:$DW93,,X$4),X$9/(INDEX(Roky_výhled,,X$8)-Last_Bil)*(INDEX($BO93:$DW93,,X$8)-INDEX($D93:$BL93,,$E$1))+INDEX($D93:$BL93,,$E$1),X$9/(INDEX(Roky_výhled,,X$8)-INDEX(Roky_výhled,,X$8-1))*(INDEX($BO93:$DW93,,X$8)-INDEX($BO93:$DW93,,X$8-1))+INDEX($BO93:$DW93,,X$8-1))</f>
        <v>0</v>
      </c>
      <c r="Y93" s="173">
        <f ca="1">CHOOSE(Y$6,SUMIFS(INDIRECT("EB[" &amp; Y$12 &amp; "]"),EB[indic_nrg],$A92,EB[Nositel],$B93,EB[Výběr],1,EB[unit],"TJ"),INDEX($BO93:$DW93,,Y$4),Y$9/(INDEX(Roky_výhled,,Y$8)-Last_Bil)*(INDEX($BO93:$DW93,,Y$8)-INDEX($D93:$BL93,,$E$1))+INDEX($D93:$BL93,,$E$1),Y$9/(INDEX(Roky_výhled,,Y$8)-INDEX(Roky_výhled,,Y$8-1))*(INDEX($BO93:$DW93,,Y$8)-INDEX($BO93:$DW93,,Y$8-1))+INDEX($BO93:$DW93,,Y$8-1))</f>
        <v>0</v>
      </c>
      <c r="Z93" s="173">
        <f ca="1">CHOOSE(Z$6,SUMIFS(INDIRECT("EB[" &amp; Z$12 &amp; "]"),EB[indic_nrg],$A92,EB[Nositel],$B93,EB[Výběr],1,EB[unit],"TJ"),INDEX($BO93:$DW93,,Z$4),Z$9/(INDEX(Roky_výhled,,Z$8)-Last_Bil)*(INDEX($BO93:$DW93,,Z$8)-INDEX($D93:$BL93,,$E$1))+INDEX($D93:$BL93,,$E$1),Z$9/(INDEX(Roky_výhled,,Z$8)-INDEX(Roky_výhled,,Z$8-1))*(INDEX($BO93:$DW93,,Z$8)-INDEX($BO93:$DW93,,Z$8-1))+INDEX($BO93:$DW93,,Z$8-1))</f>
        <v>0</v>
      </c>
      <c r="AA93" s="173">
        <f ca="1">CHOOSE(AA$6,SUMIFS(INDIRECT("EB[" &amp; AA$12 &amp; "]"),EB[indic_nrg],$A92,EB[Nositel],$B93,EB[Výběr],1,EB[unit],"TJ"),INDEX($BO93:$DW93,,AA$4),AA$9/(INDEX(Roky_výhled,,AA$8)-Last_Bil)*(INDEX($BO93:$DW93,,AA$8)-INDEX($D93:$BL93,,$E$1))+INDEX($D93:$BL93,,$E$1),AA$9/(INDEX(Roky_výhled,,AA$8)-INDEX(Roky_výhled,,AA$8-1))*(INDEX($BO93:$DW93,,AA$8)-INDEX($BO93:$DW93,,AA$8-1))+INDEX($BO93:$DW93,,AA$8-1))</f>
        <v>0</v>
      </c>
      <c r="AB93" s="173">
        <f ca="1">CHOOSE(AB$6,SUMIFS(INDIRECT("EB[" &amp; AB$12 &amp; "]"),EB[indic_nrg],$A92,EB[Nositel],$B93,EB[Výběr],1,EB[unit],"TJ"),INDEX($BO93:$DW93,,AB$4),AB$9/(INDEX(Roky_výhled,,AB$8)-Last_Bil)*(INDEX($BO93:$DW93,,AB$8)-INDEX($D93:$BL93,,$E$1))+INDEX($D93:$BL93,,$E$1),AB$9/(INDEX(Roky_výhled,,AB$8)-INDEX(Roky_výhled,,AB$8-1))*(INDEX($BO93:$DW93,,AB$8)-INDEX($BO93:$DW93,,AB$8-1))+INDEX($BO93:$DW93,,AB$8-1))</f>
        <v>0</v>
      </c>
      <c r="AC93" s="173">
        <f ca="1">CHOOSE(AC$6,SUMIFS(INDIRECT("EB[" &amp; AC$12 &amp; "]"),EB[indic_nrg],$A92,EB[Nositel],$B93,EB[Výběr],1,EB[unit],"TJ"),INDEX($BO93:$DW93,,AC$4),AC$9/(INDEX(Roky_výhled,,AC$8)-Last_Bil)*(INDEX($BO93:$DW93,,AC$8)-INDEX($D93:$BL93,,$E$1))+INDEX($D93:$BL93,,$E$1),AC$9/(INDEX(Roky_výhled,,AC$8)-INDEX(Roky_výhled,,AC$8-1))*(INDEX($BO93:$DW93,,AC$8)-INDEX($BO93:$DW93,,AC$8-1))+INDEX($BO93:$DW93,,AC$8-1))</f>
        <v>0</v>
      </c>
      <c r="AD93" s="173">
        <f ca="1">CHOOSE(AD$6,SUMIFS(INDIRECT("EB[" &amp; AD$12 &amp; "]"),EB[indic_nrg],$A92,EB[Nositel],$B93,EB[Výběr],1,EB[unit],"TJ"),INDEX($BO93:$DW93,,AD$4),AD$9/(INDEX(Roky_výhled,,AD$8)-Last_Bil)*(INDEX($BO93:$DW93,,AD$8)-INDEX($D93:$BL93,,$E$1))+INDEX($D93:$BL93,,$E$1),AD$9/(INDEX(Roky_výhled,,AD$8)-INDEX(Roky_výhled,,AD$8-1))*(INDEX($BO93:$DW93,,AD$8)-INDEX($BO93:$DW93,,AD$8-1))+INDEX($BO93:$DW93,,AD$8-1))</f>
        <v>0</v>
      </c>
      <c r="AE93" s="173">
        <f ca="1">CHOOSE(AE$6,SUMIFS(INDIRECT("EB[" &amp; AE$12 &amp; "]"),EB[indic_nrg],$A92,EB[Nositel],$B93,EB[Výběr],1,EB[unit],"TJ"),INDEX($BO93:$DW93,,AE$4),AE$9/(INDEX(Roky_výhled,,AE$8)-Last_Bil)*(INDEX($BO93:$DW93,,AE$8)-INDEX($D93:$BL93,,$E$1))+INDEX($D93:$BL93,,$E$1),AE$9/(INDEX(Roky_výhled,,AE$8)-INDEX(Roky_výhled,,AE$8-1))*(INDEX($BO93:$DW93,,AE$8)-INDEX($BO93:$DW93,,AE$8-1))+INDEX($BO93:$DW93,,AE$8-1))</f>
        <v>0</v>
      </c>
      <c r="AF93" s="173">
        <f ca="1">CHOOSE(AF$6,SUMIFS(INDIRECT("EB[" &amp; AF$12 &amp; "]"),EB[indic_nrg],$A92,EB[Nositel],$B93,EB[Výběr],1,EB[unit],"TJ"),INDEX($BO93:$DW93,,AF$4),AF$9/(INDEX(Roky_výhled,,AF$8)-Last_Bil)*(INDEX($BO93:$DW93,,AF$8)-INDEX($D93:$BL93,,$E$1))+INDEX($D93:$BL93,,$E$1),AF$9/(INDEX(Roky_výhled,,AF$8)-INDEX(Roky_výhled,,AF$8-1))*(INDEX($BO93:$DW93,,AF$8)-INDEX($BO93:$DW93,,AF$8-1))+INDEX($BO93:$DW93,,AF$8-1))</f>
        <v>0</v>
      </c>
      <c r="AG93" s="173">
        <f ca="1">CHOOSE(AG$6,SUMIFS(INDIRECT("EB[" &amp; AG$12 &amp; "]"),EB[indic_nrg],$A92,EB[Nositel],$B93,EB[Výběr],1,EB[unit],"TJ"),INDEX($BO93:$DW93,,AG$4),AG$9/(INDEX(Roky_výhled,,AG$8)-Last_Bil)*(INDEX($BO93:$DW93,,AG$8)-INDEX($D93:$BL93,,$E$1))+INDEX($D93:$BL93,,$E$1),AG$9/(INDEX(Roky_výhled,,AG$8)-INDEX(Roky_výhled,,AG$8-1))*(INDEX($BO93:$DW93,,AG$8)-INDEX($BO93:$DW93,,AG$8-1))+INDEX($BO93:$DW93,,AG$8-1))</f>
        <v>0</v>
      </c>
      <c r="AH93" s="173">
        <f ca="1">CHOOSE(AH$6,SUMIFS(INDIRECT("EB[" &amp; AH$12 &amp; "]"),EB[indic_nrg],$A92,EB[Nositel],$B93,EB[Výběr],1,EB[unit],"TJ"),INDEX($BO93:$DW93,,AH$4),AH$9/(INDEX(Roky_výhled,,AH$8)-Last_Bil)*(INDEX($BO93:$DW93,,AH$8)-INDEX($D93:$BL93,,$E$1))+INDEX($D93:$BL93,,$E$1),AH$9/(INDEX(Roky_výhled,,AH$8)-INDEX(Roky_výhled,,AH$8-1))*(INDEX($BO93:$DW93,,AH$8)-INDEX($BO93:$DW93,,AH$8-1))+INDEX($BO93:$DW93,,AH$8-1))</f>
        <v>0</v>
      </c>
      <c r="AI93" s="173">
        <f ca="1">CHOOSE(AI$6,SUMIFS(INDIRECT("EB[" &amp; AI$12 &amp; "]"),EB[indic_nrg],$A92,EB[Nositel],$B93,EB[Výběr],1,EB[unit],"TJ"),INDEX($BO93:$DW93,,AI$4),AI$9/(INDEX(Roky_výhled,,AI$8)-Last_Bil)*(INDEX($BO93:$DW93,,AI$8)-INDEX($D93:$BL93,,$E$1))+INDEX($D93:$BL93,,$E$1),AI$9/(INDEX(Roky_výhled,,AI$8)-INDEX(Roky_výhled,,AI$8-1))*(INDEX($BO93:$DW93,,AI$8)-INDEX($BO93:$DW93,,AI$8-1))+INDEX($BO93:$DW93,,AI$8-1))</f>
        <v>0</v>
      </c>
      <c r="AJ93" s="173">
        <f ca="1">CHOOSE(AJ$6,SUMIFS(INDIRECT("EB[" &amp; AJ$12 &amp; "]"),EB[indic_nrg],$A92,EB[Nositel],$B93,EB[Výběr],1,EB[unit],"TJ"),INDEX($BO93:$DW93,,AJ$4),AJ$9/(INDEX(Roky_výhled,,AJ$8)-Last_Bil)*(INDEX($BO93:$DW93,,AJ$8)-INDEX($D93:$BL93,,$E$1))+INDEX($D93:$BL93,,$E$1),AJ$9/(INDEX(Roky_výhled,,AJ$8)-INDEX(Roky_výhled,,AJ$8-1))*(INDEX($BO93:$DW93,,AJ$8)-INDEX($BO93:$DW93,,AJ$8-1))+INDEX($BO93:$DW93,,AJ$8-1))</f>
        <v>0</v>
      </c>
      <c r="AK93" s="173">
        <f ca="1">CHOOSE(AK$6,SUMIFS(INDIRECT("EB[" &amp; AK$12 &amp; "]"),EB[indic_nrg],$A92,EB[Nositel],$B93,EB[Výběr],1,EB[unit],"TJ"),INDEX($BO93:$DW93,,AK$4),AK$9/(INDEX(Roky_výhled,,AK$8)-Last_Bil)*(INDEX($BO93:$DW93,,AK$8)-INDEX($D93:$BL93,,$E$1))+INDEX($D93:$BL93,,$E$1),AK$9/(INDEX(Roky_výhled,,AK$8)-INDEX(Roky_výhled,,AK$8-1))*(INDEX($BO93:$DW93,,AK$8)-INDEX($BO93:$DW93,,AK$8-1))+INDEX($BO93:$DW93,,AK$8-1))</f>
        <v>0</v>
      </c>
      <c r="AL93" s="173">
        <f ca="1">CHOOSE(AL$6,SUMIFS(INDIRECT("EB[" &amp; AL$12 &amp; "]"),EB[indic_nrg],$A92,EB[Nositel],$B93,EB[Výběr],1,EB[unit],"TJ"),INDEX($BO93:$DW93,,AL$4),AL$9/(INDEX(Roky_výhled,,AL$8)-Last_Bil)*(INDEX($BO93:$DW93,,AL$8)-INDEX($D93:$BL93,,$E$1))+INDEX($D93:$BL93,,$E$1),AL$9/(INDEX(Roky_výhled,,AL$8)-INDEX(Roky_výhled,,AL$8-1))*(INDEX($BO93:$DW93,,AL$8)-INDEX($BO93:$DW93,,AL$8-1))+INDEX($BO93:$DW93,,AL$8-1))</f>
        <v>0</v>
      </c>
      <c r="AM93" s="173">
        <f ca="1">CHOOSE(AM$6,SUMIFS(INDIRECT("EB[" &amp; AM$12 &amp; "]"),EB[indic_nrg],$A92,EB[Nositel],$B93,EB[Výběr],1,EB[unit],"TJ"),INDEX($BO93:$DW93,,AM$4),AM$9/(INDEX(Roky_výhled,,AM$8)-Last_Bil)*(INDEX($BO93:$DW93,,AM$8)-INDEX($D93:$BL93,,$E$1))+INDEX($D93:$BL93,,$E$1),AM$9/(INDEX(Roky_výhled,,AM$8)-INDEX(Roky_výhled,,AM$8-1))*(INDEX($BO93:$DW93,,AM$8)-INDEX($BO93:$DW93,,AM$8-1))+INDEX($BO93:$DW93,,AM$8-1))</f>
        <v>0</v>
      </c>
      <c r="AN93" s="173">
        <f ca="1">CHOOSE(AN$6,SUMIFS(INDIRECT("EB[" &amp; AN$12 &amp; "]"),EB[indic_nrg],$A92,EB[Nositel],$B93,EB[Výběr],1,EB[unit],"TJ"),INDEX($BO93:$DW93,,AN$4),AN$9/(INDEX(Roky_výhled,,AN$8)-Last_Bil)*(INDEX($BO93:$DW93,,AN$8)-INDEX($D93:$BL93,,$E$1))+INDEX($D93:$BL93,,$E$1),AN$9/(INDEX(Roky_výhled,,AN$8)-INDEX(Roky_výhled,,AN$8-1))*(INDEX($BO93:$DW93,,AN$8)-INDEX($BO93:$DW93,,AN$8-1))+INDEX($BO93:$DW93,,AN$8-1))</f>
        <v>0</v>
      </c>
      <c r="AO93" s="173">
        <f ca="1">CHOOSE(AO$6,SUMIFS(INDIRECT("EB[" &amp; AO$12 &amp; "]"),EB[indic_nrg],$A92,EB[Nositel],$B93,EB[Výběr],1,EB[unit],"TJ"),INDEX($BO93:$DW93,,AO$4),AO$9/(INDEX(Roky_výhled,,AO$8)-Last_Bil)*(INDEX($BO93:$DW93,,AO$8)-INDEX($D93:$BL93,,$E$1))+INDEX($D93:$BL93,,$E$1),AO$9/(INDEX(Roky_výhled,,AO$8)-INDEX(Roky_výhled,,AO$8-1))*(INDEX($BO93:$DW93,,AO$8)-INDEX($BO93:$DW93,,AO$8-1))+INDEX($BO93:$DW93,,AO$8-1))</f>
        <v>0</v>
      </c>
      <c r="AP93" s="173">
        <f ca="1">CHOOSE(AP$6,SUMIFS(INDIRECT("EB[" &amp; AP$12 &amp; "]"),EB[indic_nrg],$A92,EB[Nositel],$B93,EB[Výběr],1,EB[unit],"TJ"),INDEX($BO93:$DW93,,AP$4),AP$9/(INDEX(Roky_výhled,,AP$8)-Last_Bil)*(INDEX($BO93:$DW93,,AP$8)-INDEX($D93:$BL93,,$E$1))+INDEX($D93:$BL93,,$E$1),AP$9/(INDEX(Roky_výhled,,AP$8)-INDEX(Roky_výhled,,AP$8-1))*(INDEX($BO93:$DW93,,AP$8)-INDEX($BO93:$DW93,,AP$8-1))+INDEX($BO93:$DW93,,AP$8-1))</f>
        <v>0</v>
      </c>
      <c r="AQ93" s="173">
        <f ca="1">CHOOSE(AQ$6,SUMIFS(INDIRECT("EB[" &amp; AQ$12 &amp; "]"),EB[indic_nrg],$A92,EB[Nositel],$B93,EB[Výběr],1,EB[unit],"TJ"),INDEX($BO93:$DW93,,AQ$4),AQ$9/(INDEX(Roky_výhled,,AQ$8)-Last_Bil)*(INDEX($BO93:$DW93,,AQ$8)-INDEX($D93:$BL93,,$E$1))+INDEX($D93:$BL93,,$E$1),AQ$9/(INDEX(Roky_výhled,,AQ$8)-INDEX(Roky_výhled,,AQ$8-1))*(INDEX($BO93:$DW93,,AQ$8)-INDEX($BO93:$DW93,,AQ$8-1))+INDEX($BO93:$DW93,,AQ$8-1))</f>
        <v>0</v>
      </c>
      <c r="AR93" s="173">
        <f ca="1">CHOOSE(AR$6,SUMIFS(INDIRECT("EB[" &amp; AR$12 &amp; "]"),EB[indic_nrg],$A92,EB[Nositel],$B93,EB[Výběr],1,EB[unit],"TJ"),INDEX($BO93:$DW93,,AR$4),AR$9/(INDEX(Roky_výhled,,AR$8)-Last_Bil)*(INDEX($BO93:$DW93,,AR$8)-INDEX($D93:$BL93,,$E$1))+INDEX($D93:$BL93,,$E$1),AR$9/(INDEX(Roky_výhled,,AR$8)-INDEX(Roky_výhled,,AR$8-1))*(INDEX($BO93:$DW93,,AR$8)-INDEX($BO93:$DW93,,AR$8-1))+INDEX($BO93:$DW93,,AR$8-1))</f>
        <v>0</v>
      </c>
      <c r="AS93" s="173">
        <f ca="1">CHOOSE(AS$6,SUMIFS(INDIRECT("EB[" &amp; AS$12 &amp; "]"),EB[indic_nrg],$A92,EB[Nositel],$B93,EB[Výběr],1,EB[unit],"TJ"),INDEX($BO93:$DW93,,AS$4),AS$9/(INDEX(Roky_výhled,,AS$8)-Last_Bil)*(INDEX($BO93:$DW93,,AS$8)-INDEX($D93:$BL93,,$E$1))+INDEX($D93:$BL93,,$E$1),AS$9/(INDEX(Roky_výhled,,AS$8)-INDEX(Roky_výhled,,AS$8-1))*(INDEX($BO93:$DW93,,AS$8)-INDEX($BO93:$DW93,,AS$8-1))+INDEX($BO93:$DW93,,AS$8-1))</f>
        <v>0</v>
      </c>
      <c r="AT93" s="173">
        <f ca="1">CHOOSE(AT$6,SUMIFS(INDIRECT("EB[" &amp; AT$12 &amp; "]"),EB[indic_nrg],$A92,EB[Nositel],$B93,EB[Výběr],1,EB[unit],"TJ"),INDEX($BO93:$DW93,,AT$4),AT$9/(INDEX(Roky_výhled,,AT$8)-Last_Bil)*(INDEX($BO93:$DW93,,AT$8)-INDEX($D93:$BL93,,$E$1))+INDEX($D93:$BL93,,$E$1),AT$9/(INDEX(Roky_výhled,,AT$8)-INDEX(Roky_výhled,,AT$8-1))*(INDEX($BO93:$DW93,,AT$8)-INDEX($BO93:$DW93,,AT$8-1))+INDEX($BO93:$DW93,,AT$8-1))</f>
        <v>0</v>
      </c>
      <c r="AU93" s="173">
        <f ca="1">CHOOSE(AU$6,SUMIFS(INDIRECT("EB[" &amp; AU$12 &amp; "]"),EB[indic_nrg],$A92,EB[Nositel],$B93,EB[Výběr],1,EB[unit],"TJ"),INDEX($BO93:$DW93,,AU$4),AU$9/(INDEX(Roky_výhled,,AU$8)-Last_Bil)*(INDEX($BO93:$DW93,,AU$8)-INDEX($D93:$BL93,,$E$1))+INDEX($D93:$BL93,,$E$1),AU$9/(INDEX(Roky_výhled,,AU$8)-INDEX(Roky_výhled,,AU$8-1))*(INDEX($BO93:$DW93,,AU$8)-INDEX($BO93:$DW93,,AU$8-1))+INDEX($BO93:$DW93,,AU$8-1))</f>
        <v>0</v>
      </c>
      <c r="AV93" s="173">
        <f ca="1">CHOOSE(AV$6,SUMIFS(INDIRECT("EB[" &amp; AV$12 &amp; "]"),EB[indic_nrg],$A92,EB[Nositel],$B93,EB[Výběr],1,EB[unit],"TJ"),INDEX($BO93:$DW93,,AV$4),AV$9/(INDEX(Roky_výhled,,AV$8)-Last_Bil)*(INDEX($BO93:$DW93,,AV$8)-INDEX($D93:$BL93,,$E$1))+INDEX($D93:$BL93,,$E$1),AV$9/(INDEX(Roky_výhled,,AV$8)-INDEX(Roky_výhled,,AV$8-1))*(INDEX($BO93:$DW93,,AV$8)-INDEX($BO93:$DW93,,AV$8-1))+INDEX($BO93:$DW93,,AV$8-1))</f>
        <v>0</v>
      </c>
      <c r="AW93" s="173">
        <f ca="1">CHOOSE(AW$6,SUMIFS(INDIRECT("EB[" &amp; AW$12 &amp; "]"),EB[indic_nrg],$A92,EB[Nositel],$B93,EB[Výběr],1,EB[unit],"TJ"),INDEX($BO93:$DW93,,AW$4),AW$9/(INDEX(Roky_výhled,,AW$8)-Last_Bil)*(INDEX($BO93:$DW93,,AW$8)-INDEX($D93:$BL93,,$E$1))+INDEX($D93:$BL93,,$E$1),AW$9/(INDEX(Roky_výhled,,AW$8)-INDEX(Roky_výhled,,AW$8-1))*(INDEX($BO93:$DW93,,AW$8)-INDEX($BO93:$DW93,,AW$8-1))+INDEX($BO93:$DW93,,AW$8-1))</f>
        <v>0</v>
      </c>
      <c r="AX93" s="173">
        <f ca="1">CHOOSE(AX$6,SUMIFS(INDIRECT("EB[" &amp; AX$12 &amp; "]"),EB[indic_nrg],$A92,EB[Nositel],$B93,EB[Výběr],1,EB[unit],"TJ"),INDEX($BO93:$DW93,,AX$4),AX$9/(INDEX(Roky_výhled,,AX$8)-Last_Bil)*(INDEX($BO93:$DW93,,AX$8)-INDEX($D93:$BL93,,$E$1))+INDEX($D93:$BL93,,$E$1),AX$9/(INDEX(Roky_výhled,,AX$8)-INDEX(Roky_výhled,,AX$8-1))*(INDEX($BO93:$DW93,,AX$8)-INDEX($BO93:$DW93,,AX$8-1))+INDEX($BO93:$DW93,,AX$8-1))</f>
        <v>0</v>
      </c>
      <c r="AY93" s="173">
        <f ca="1">CHOOSE(AY$6,SUMIFS(INDIRECT("EB[" &amp; AY$12 &amp; "]"),EB[indic_nrg],$A92,EB[Nositel],$B93,EB[Výběr],1,EB[unit],"TJ"),INDEX($BO93:$DW93,,AY$4),AY$9/(INDEX(Roky_výhled,,AY$8)-Last_Bil)*(INDEX($BO93:$DW93,,AY$8)-INDEX($D93:$BL93,,$E$1))+INDEX($D93:$BL93,,$E$1),AY$9/(INDEX(Roky_výhled,,AY$8)-INDEX(Roky_výhled,,AY$8-1))*(INDEX($BO93:$DW93,,AY$8)-INDEX($BO93:$DW93,,AY$8-1))+INDEX($BO93:$DW93,,AY$8-1))</f>
        <v>0</v>
      </c>
      <c r="AZ93" s="173">
        <f ca="1">CHOOSE(AZ$6,SUMIFS(INDIRECT("EB[" &amp; AZ$12 &amp; "]"),EB[indic_nrg],$A92,EB[Nositel],$B93,EB[Výběr],1,EB[unit],"TJ"),INDEX($BO93:$DW93,,AZ$4),AZ$9/(INDEX(Roky_výhled,,AZ$8)-Last_Bil)*(INDEX($BO93:$DW93,,AZ$8)-INDEX($D93:$BL93,,$E$1))+INDEX($D93:$BL93,,$E$1),AZ$9/(INDEX(Roky_výhled,,AZ$8)-INDEX(Roky_výhled,,AZ$8-1))*(INDEX($BO93:$DW93,,AZ$8)-INDEX($BO93:$DW93,,AZ$8-1))+INDEX($BO93:$DW93,,AZ$8-1))</f>
        <v>0</v>
      </c>
      <c r="BA93" s="173">
        <f ca="1">CHOOSE(BA$6,SUMIFS(INDIRECT("EB[" &amp; BA$12 &amp; "]"),EB[indic_nrg],$A92,EB[Nositel],$B93,EB[Výběr],1,EB[unit],"TJ"),INDEX($BO93:$DW93,,BA$4),BA$9/(INDEX(Roky_výhled,,BA$8)-Last_Bil)*(INDEX($BO93:$DW93,,BA$8)-INDEX($D93:$BL93,,$E$1))+INDEX($D93:$BL93,,$E$1),BA$9/(INDEX(Roky_výhled,,BA$8)-INDEX(Roky_výhled,,BA$8-1))*(INDEX($BO93:$DW93,,BA$8)-INDEX($BO93:$DW93,,BA$8-1))+INDEX($BO93:$DW93,,BA$8-1))</f>
        <v>0</v>
      </c>
      <c r="BB93" s="173">
        <f ca="1">CHOOSE(BB$6,SUMIFS(INDIRECT("EB[" &amp; BB$12 &amp; "]"),EB[indic_nrg],$A92,EB[Nositel],$B93,EB[Výběr],1,EB[unit],"TJ"),INDEX($BO93:$DW93,,BB$4),BB$9/(INDEX(Roky_výhled,,BB$8)-Last_Bil)*(INDEX($BO93:$DW93,,BB$8)-INDEX($D93:$BL93,,$E$1))+INDEX($D93:$BL93,,$E$1),BB$9/(INDEX(Roky_výhled,,BB$8)-INDEX(Roky_výhled,,BB$8-1))*(INDEX($BO93:$DW93,,BB$8)-INDEX($BO93:$DW93,,BB$8-1))+INDEX($BO93:$DW93,,BB$8-1))</f>
        <v>0</v>
      </c>
      <c r="BC93" s="173">
        <f ca="1">CHOOSE(BC$6,SUMIFS(INDIRECT("EB[" &amp; BC$12 &amp; "]"),EB[indic_nrg],$A92,EB[Nositel],$B93,EB[Výběr],1,EB[unit],"TJ"),INDEX($BO93:$DW93,,BC$4),BC$9/(INDEX(Roky_výhled,,BC$8)-Last_Bil)*(INDEX($BO93:$DW93,,BC$8)-INDEX($D93:$BL93,,$E$1))+INDEX($D93:$BL93,,$E$1),BC$9/(INDEX(Roky_výhled,,BC$8)-INDEX(Roky_výhled,,BC$8-1))*(INDEX($BO93:$DW93,,BC$8)-INDEX($BO93:$DW93,,BC$8-1))+INDEX($BO93:$DW93,,BC$8-1))</f>
        <v>0</v>
      </c>
      <c r="BD93" s="173">
        <f ca="1">CHOOSE(BD$6,SUMIFS(INDIRECT("EB[" &amp; BD$12 &amp; "]"),EB[indic_nrg],$A92,EB[Nositel],$B93,EB[Výběr],1,EB[unit],"TJ"),INDEX($BO93:$DW93,,BD$4),BD$9/(INDEX(Roky_výhled,,BD$8)-Last_Bil)*(INDEX($BO93:$DW93,,BD$8)-INDEX($D93:$BL93,,$E$1))+INDEX($D93:$BL93,,$E$1),BD$9/(INDEX(Roky_výhled,,BD$8)-INDEX(Roky_výhled,,BD$8-1))*(INDEX($BO93:$DW93,,BD$8)-INDEX($BO93:$DW93,,BD$8-1))+INDEX($BO93:$DW93,,BD$8-1))</f>
        <v>0</v>
      </c>
      <c r="BE93" s="173">
        <f ca="1">CHOOSE(BE$6,SUMIFS(INDIRECT("EB[" &amp; BE$12 &amp; "]"),EB[indic_nrg],$A92,EB[Nositel],$B93,EB[Výběr],1,EB[unit],"TJ"),INDEX($BO93:$DW93,,BE$4),BE$9/(INDEX(Roky_výhled,,BE$8)-Last_Bil)*(INDEX($BO93:$DW93,,BE$8)-INDEX($D93:$BL93,,$E$1))+INDEX($D93:$BL93,,$E$1),BE$9/(INDEX(Roky_výhled,,BE$8)-INDEX(Roky_výhled,,BE$8-1))*(INDEX($BO93:$DW93,,BE$8)-INDEX($BO93:$DW93,,BE$8-1))+INDEX($BO93:$DW93,,BE$8-1))</f>
        <v>0</v>
      </c>
      <c r="BF93" s="173">
        <f ca="1">CHOOSE(BF$6,SUMIFS(INDIRECT("EB[" &amp; BF$12 &amp; "]"),EB[indic_nrg],$A92,EB[Nositel],$B93,EB[Výběr],1,EB[unit],"TJ"),INDEX($BO93:$DW93,,BF$4),BF$9/(INDEX(Roky_výhled,,BF$8)-Last_Bil)*(INDEX($BO93:$DW93,,BF$8)-INDEX($D93:$BL93,,$E$1))+INDEX($D93:$BL93,,$E$1),BF$9/(INDEX(Roky_výhled,,BF$8)-INDEX(Roky_výhled,,BF$8-1))*(INDEX($BO93:$DW93,,BF$8)-INDEX($BO93:$DW93,,BF$8-1))+INDEX($BO93:$DW93,,BF$8-1))</f>
        <v>0</v>
      </c>
      <c r="BG93" s="173">
        <f ca="1">CHOOSE(BG$6,SUMIFS(INDIRECT("EB[" &amp; BG$12 &amp; "]"),EB[indic_nrg],$A92,EB[Nositel],$B93,EB[Výběr],1,EB[unit],"TJ"),INDEX($BO93:$DW93,,BG$4),BG$9/(INDEX(Roky_výhled,,BG$8)-Last_Bil)*(INDEX($BO93:$DW93,,BG$8)-INDEX($D93:$BL93,,$E$1))+INDEX($D93:$BL93,,$E$1),BG$9/(INDEX(Roky_výhled,,BG$8)-INDEX(Roky_výhled,,BG$8-1))*(INDEX($BO93:$DW93,,BG$8)-INDEX($BO93:$DW93,,BG$8-1))+INDEX($BO93:$DW93,,BG$8-1))</f>
        <v>0</v>
      </c>
      <c r="BH93" s="173">
        <f ca="1">CHOOSE(BH$6,SUMIFS(INDIRECT("EB[" &amp; BH$12 &amp; "]"),EB[indic_nrg],$A92,EB[Nositel],$B93,EB[Výběr],1,EB[unit],"TJ"),INDEX($BO93:$DW93,,BH$4),BH$9/(INDEX(Roky_výhled,,BH$8)-Last_Bil)*(INDEX($BO93:$DW93,,BH$8)-INDEX($D93:$BL93,,$E$1))+INDEX($D93:$BL93,,$E$1),BH$9/(INDEX(Roky_výhled,,BH$8)-INDEX(Roky_výhled,,BH$8-1))*(INDEX($BO93:$DW93,,BH$8)-INDEX($BO93:$DW93,,BH$8-1))+INDEX($BO93:$DW93,,BH$8-1))</f>
        <v>0</v>
      </c>
      <c r="BI93" s="173">
        <f ca="1">CHOOSE(BI$6,SUMIFS(INDIRECT("EB[" &amp; BI$12 &amp; "]"),EB[indic_nrg],$A92,EB[Nositel],$B93,EB[Výběr],1,EB[unit],"TJ"),INDEX($BO93:$DW93,,BI$4),BI$9/(INDEX(Roky_výhled,,BI$8)-Last_Bil)*(INDEX($BO93:$DW93,,BI$8)-INDEX($D93:$BL93,,$E$1))+INDEX($D93:$BL93,,$E$1),BI$9/(INDEX(Roky_výhled,,BI$8)-INDEX(Roky_výhled,,BI$8-1))*(INDEX($BO93:$DW93,,BI$8)-INDEX($BO93:$DW93,,BI$8-1))+INDEX($BO93:$DW93,,BI$8-1))</f>
        <v>0</v>
      </c>
      <c r="BJ93" s="173">
        <f ca="1">CHOOSE(BJ$6,SUMIFS(INDIRECT("EB[" &amp; BJ$12 &amp; "]"),EB[indic_nrg],$A92,EB[Nositel],$B93,EB[Výběr],1,EB[unit],"TJ"),INDEX($BO93:$DW93,,BJ$4),BJ$9/(INDEX(Roky_výhled,,BJ$8)-Last_Bil)*(INDEX($BO93:$DW93,,BJ$8)-INDEX($D93:$BL93,,$E$1))+INDEX($D93:$BL93,,$E$1),BJ$9/(INDEX(Roky_výhled,,BJ$8)-INDEX(Roky_výhled,,BJ$8-1))*(INDEX($BO93:$DW93,,BJ$8)-INDEX($BO93:$DW93,,BJ$8-1))+INDEX($BO93:$DW93,,BJ$8-1))</f>
        <v>0</v>
      </c>
      <c r="BK93" s="173">
        <f ca="1">CHOOSE(BK$6,SUMIFS(INDIRECT("EB[" &amp; BK$12 &amp; "]"),EB[indic_nrg],$A92,EB[Nositel],$B93,EB[Výběr],1,EB[unit],"TJ"),INDEX($BO93:$DW93,,BK$4),BK$9/(INDEX(Roky_výhled,,BK$8)-Last_Bil)*(INDEX($BO93:$DW93,,BK$8)-INDEX($D93:$BL93,,$E$1))+INDEX($D93:$BL93,,$E$1),BK$9/(INDEX(Roky_výhled,,BK$8)-INDEX(Roky_výhled,,BK$8-1))*(INDEX($BO93:$DW93,,BK$8)-INDEX($BO93:$DW93,,BK$8-1))+INDEX($BO93:$DW93,,BK$8-1))</f>
        <v>0</v>
      </c>
      <c r="BL93" s="174">
        <f ca="1">CHOOSE(BL$6,SUMIFS(INDIRECT("EB[" &amp; BL$12 &amp; "]"),EB[indic_nrg],$A92,EB[Nositel],$B93,EB[Výběr],1,EB[unit],"TJ"),INDEX($BO93:$DW93,,BL$4),BL$9/(INDEX(Roky_výhled,,BL$8)-Last_Bil)*(INDEX($BO93:$DW93,,BL$8)-INDEX($D93:$BL93,,$E$1))+INDEX($D93:$BL93,,$E$1),BL$9/(INDEX(Roky_výhled,,BL$8)-INDEX(Roky_výhled,,BL$8-1))*(INDEX($BO93:$DW93,,BL$8)-INDEX($BO93:$DW93,,BL$8-1))+INDEX($BO93:$DW93,,BL$8-1))</f>
        <v>0</v>
      </c>
      <c r="BM93"/>
      <c r="BN93" s="221" t="str">
        <f t="shared" si="268"/>
        <v>Letecký benzín</v>
      </c>
      <c r="BO93" s="285">
        <v>0</v>
      </c>
      <c r="BP93" s="286">
        <v>0</v>
      </c>
      <c r="BQ93" s="286">
        <v>0</v>
      </c>
      <c r="BR93" s="286">
        <v>0</v>
      </c>
      <c r="BS93" s="286">
        <v>0</v>
      </c>
      <c r="BT93" s="286">
        <v>0</v>
      </c>
      <c r="BU93" s="286">
        <v>0</v>
      </c>
      <c r="BV93" s="286">
        <v>0</v>
      </c>
      <c r="BW93" s="286">
        <v>0</v>
      </c>
      <c r="BX93" s="286">
        <v>0</v>
      </c>
      <c r="BY93" s="287">
        <v>0</v>
      </c>
      <c r="BZ93" s="281"/>
      <c r="CA93" s="281"/>
      <c r="CB93" s="281"/>
      <c r="CC93" s="281"/>
      <c r="CD93" s="281"/>
      <c r="CE93" s="281"/>
      <c r="CF93" s="281"/>
      <c r="CG93" s="281"/>
      <c r="CH93" s="281"/>
      <c r="CI93" s="281"/>
      <c r="CJ93" s="281"/>
      <c r="CK93" s="281"/>
      <c r="CL93" s="281"/>
      <c r="CM93" s="281"/>
      <c r="CN93" s="281"/>
      <c r="CO93" s="281"/>
      <c r="CP93" s="281"/>
      <c r="CQ93" s="281"/>
      <c r="CR93" s="281"/>
      <c r="CS93" s="281"/>
      <c r="CT93" s="281"/>
      <c r="CU93" s="281"/>
      <c r="CV93" s="281"/>
      <c r="CW93" s="281"/>
      <c r="CX93" s="281"/>
      <c r="CY93" s="281"/>
      <c r="CZ93" s="281"/>
      <c r="DA93" s="281"/>
      <c r="DB93" s="281"/>
      <c r="DC93" s="281"/>
      <c r="DD93" s="281"/>
      <c r="DE93" s="281"/>
      <c r="DF93" s="281"/>
      <c r="DG93" s="281"/>
      <c r="DH93" s="281"/>
      <c r="DI93" s="281"/>
      <c r="DJ93" s="281"/>
      <c r="DK93" s="281"/>
      <c r="DL93" s="281"/>
      <c r="DM93" s="281"/>
      <c r="DN93" s="281"/>
      <c r="DO93" s="281"/>
      <c r="DP93" s="281"/>
      <c r="DQ93" s="281"/>
      <c r="DR93" s="281"/>
      <c r="DS93" s="281"/>
      <c r="DT93" s="281"/>
      <c r="DU93" s="281"/>
      <c r="DV93" s="281"/>
      <c r="DW93" s="281"/>
    </row>
    <row r="94" spans="1:127" s="196" customFormat="1" x14ac:dyDescent="0.25">
      <c r="A94" s="196" t="str">
        <f t="shared" si="269"/>
        <v>B_102030</v>
      </c>
      <c r="B94" t="s">
        <v>2962</v>
      </c>
      <c r="C94" s="179" t="str">
        <f t="shared" si="267"/>
        <v>Benzín</v>
      </c>
      <c r="D94" s="215">
        <f ca="1">CHOOSE(D$6,SUMIFS(INDIRECT("EB[" &amp; D$12 &amp; "]"),EB[indic_nrg],$A93,EB[Nositel],$B94,EB[Výběr],1,EB[unit],"TJ"),INDEX($BO94:$DW94,,D$4),D$9/(INDEX(Roky_výhled,,D$8)-Last_Bil)*(INDEX($BO94:$DW94,,D$8)-INDEX($D94:$BL94,,$E$1))+INDEX($D94:$BL94,,$E$1),D$9/(INDEX(Roky_výhled,,D$8)-INDEX(Roky_výhled,,D$8-1))*(INDEX($BO94:$DW94,,D$8)-INDEX($BO94:$DW94,,D$8-1))+INDEX($BO94:$DW94,,D$8-1))</f>
        <v>0</v>
      </c>
      <c r="E94" s="173">
        <f ca="1">CHOOSE(E$6,SUMIFS(INDIRECT("EB[" &amp; E$12 &amp; "]"),EB[indic_nrg],$A93,EB[Nositel],$B94,EB[Výběr],1,EB[unit],"TJ"),INDEX($BO94:$DW94,,E$4),E$9/(INDEX(Roky_výhled,,E$8)-Last_Bil)*(INDEX($BO94:$DW94,,E$8)-INDEX($D94:$BL94,,$E$1))+INDEX($D94:$BL94,,$E$1),E$9/(INDEX(Roky_výhled,,E$8)-INDEX(Roky_výhled,,E$8-1))*(INDEX($BO94:$DW94,,E$8)-INDEX($BO94:$DW94,,E$8-1))+INDEX($BO94:$DW94,,E$8-1))</f>
        <v>0</v>
      </c>
      <c r="F94" s="173">
        <f ca="1">CHOOSE(F$6,SUMIFS(INDIRECT("EB[" &amp; F$12 &amp; "]"),EB[indic_nrg],$A93,EB[Nositel],$B94,EB[Výběr],1,EB[unit],"TJ"),INDEX($BO94:$DW94,,F$4),F$9/(INDEX(Roky_výhled,,F$8)-Last_Bil)*(INDEX($BO94:$DW94,,F$8)-INDEX($D94:$BL94,,$E$1))+INDEX($D94:$BL94,,$E$1),F$9/(INDEX(Roky_výhled,,F$8)-INDEX(Roky_výhled,,F$8-1))*(INDEX($BO94:$DW94,,F$8)-INDEX($BO94:$DW94,,F$8-1))+INDEX($BO94:$DW94,,F$8-1))</f>
        <v>0</v>
      </c>
      <c r="G94" s="173">
        <f ca="1">CHOOSE(G$6,SUMIFS(INDIRECT("EB[" &amp; G$12 &amp; "]"),EB[indic_nrg],$A93,EB[Nositel],$B94,EB[Výběr],1,EB[unit],"TJ"),INDEX($BO94:$DW94,,G$4),G$9/(INDEX(Roky_výhled,,G$8)-Last_Bil)*(INDEX($BO94:$DW94,,G$8)-INDEX($D94:$BL94,,$E$1))+INDEX($D94:$BL94,,$E$1),G$9/(INDEX(Roky_výhled,,G$8)-INDEX(Roky_výhled,,G$8-1))*(INDEX($BO94:$DW94,,G$8)-INDEX($BO94:$DW94,,G$8-1))+INDEX($BO94:$DW94,,G$8-1))</f>
        <v>0</v>
      </c>
      <c r="H94" s="173">
        <f ca="1">CHOOSE(H$6,SUMIFS(INDIRECT("EB[" &amp; H$12 &amp; "]"),EB[indic_nrg],$A93,EB[Nositel],$B94,EB[Výběr],1,EB[unit],"TJ"),INDEX($BO94:$DW94,,H$4),H$9/(INDEX(Roky_výhled,,H$8)-Last_Bil)*(INDEX($BO94:$DW94,,H$8)-INDEX($D94:$BL94,,$E$1))+INDEX($D94:$BL94,,$E$1),H$9/(INDEX(Roky_výhled,,H$8)-INDEX(Roky_výhled,,H$8-1))*(INDEX($BO94:$DW94,,H$8)-INDEX($BO94:$DW94,,H$8-1))+INDEX($BO94:$DW94,,H$8-1))</f>
        <v>0</v>
      </c>
      <c r="I94" s="173">
        <f ca="1">CHOOSE(I$6,SUMIFS(INDIRECT("EB[" &amp; I$12 &amp; "]"),EB[indic_nrg],$A93,EB[Nositel],$B94,EB[Výběr],1,EB[unit],"TJ"),INDEX($BO94:$DW94,,I$4),I$9/(INDEX(Roky_výhled,,I$8)-Last_Bil)*(INDEX($BO94:$DW94,,I$8)-INDEX($D94:$BL94,,$E$1))+INDEX($D94:$BL94,,$E$1),I$9/(INDEX(Roky_výhled,,I$8)-INDEX(Roky_výhled,,I$8-1))*(INDEX($BO94:$DW94,,I$8)-INDEX($BO94:$DW94,,I$8-1))+INDEX($BO94:$DW94,,I$8-1))</f>
        <v>0</v>
      </c>
      <c r="J94" s="173">
        <f ca="1">CHOOSE(J$6,SUMIFS(INDIRECT("EB[" &amp; J$12 &amp; "]"),EB[indic_nrg],$A93,EB[Nositel],$B94,EB[Výběr],1,EB[unit],"TJ"),INDEX($BO94:$DW94,,J$4),J$9/(INDEX(Roky_výhled,,J$8)-Last_Bil)*(INDEX($BO94:$DW94,,J$8)-INDEX($D94:$BL94,,$E$1))+INDEX($D94:$BL94,,$E$1),J$9/(INDEX(Roky_výhled,,J$8)-INDEX(Roky_výhled,,J$8-1))*(INDEX($BO94:$DW94,,J$8)-INDEX($BO94:$DW94,,J$8-1))+INDEX($BO94:$DW94,,J$8-1))</f>
        <v>0</v>
      </c>
      <c r="K94" s="173">
        <f ca="1">CHOOSE(K$6,SUMIFS(INDIRECT("EB[" &amp; K$12 &amp; "]"),EB[indic_nrg],$A93,EB[Nositel],$B94,EB[Výběr],1,EB[unit],"TJ"),INDEX($BO94:$DW94,,K$4),K$9/(INDEX(Roky_výhled,,K$8)-Last_Bil)*(INDEX($BO94:$DW94,,K$8)-INDEX($D94:$BL94,,$E$1))+INDEX($D94:$BL94,,$E$1),K$9/(INDEX(Roky_výhled,,K$8)-INDEX(Roky_výhled,,K$8-1))*(INDEX($BO94:$DW94,,K$8)-INDEX($BO94:$DW94,,K$8-1))+INDEX($BO94:$DW94,,K$8-1))</f>
        <v>0</v>
      </c>
      <c r="L94" s="173">
        <f ca="1">CHOOSE(L$6,SUMIFS(INDIRECT("EB[" &amp; L$12 &amp; "]"),EB[indic_nrg],$A93,EB[Nositel],$B94,EB[Výběr],1,EB[unit],"TJ"),INDEX($BO94:$DW94,,L$4),L$9/(INDEX(Roky_výhled,,L$8)-Last_Bil)*(INDEX($BO94:$DW94,,L$8)-INDEX($D94:$BL94,,$E$1))+INDEX($D94:$BL94,,$E$1),L$9/(INDEX(Roky_výhled,,L$8)-INDEX(Roky_výhled,,L$8-1))*(INDEX($BO94:$DW94,,L$8)-INDEX($BO94:$DW94,,L$8-1))+INDEX($BO94:$DW94,,L$8-1))</f>
        <v>0</v>
      </c>
      <c r="M94" s="173">
        <f ca="1">CHOOSE(M$6,SUMIFS(INDIRECT("EB[" &amp; M$12 &amp; "]"),EB[indic_nrg],$A93,EB[Nositel],$B94,EB[Výběr],1,EB[unit],"TJ"),INDEX($BO94:$DW94,,M$4),M$9/(INDEX(Roky_výhled,,M$8)-Last_Bil)*(INDEX($BO94:$DW94,,M$8)-INDEX($D94:$BL94,,$E$1))+INDEX($D94:$BL94,,$E$1),M$9/(INDEX(Roky_výhled,,M$8)-INDEX(Roky_výhled,,M$8-1))*(INDEX($BO94:$DW94,,M$8)-INDEX($BO94:$DW94,,M$8-1))+INDEX($BO94:$DW94,,M$8-1))</f>
        <v>0</v>
      </c>
      <c r="N94" s="173">
        <f ca="1">CHOOSE(N$6,SUMIFS(INDIRECT("EB[" &amp; N$12 &amp; "]"),EB[indic_nrg],$A93,EB[Nositel],$B94,EB[Výběr],1,EB[unit],"TJ"),INDEX($BO94:$DW94,,N$4),N$9/(INDEX(Roky_výhled,,N$8)-Last_Bil)*(INDEX($BO94:$DW94,,N$8)-INDEX($D94:$BL94,,$E$1))+INDEX($D94:$BL94,,$E$1),N$9/(INDEX(Roky_výhled,,N$8)-INDEX(Roky_výhled,,N$8-1))*(INDEX($BO94:$DW94,,N$8)-INDEX($BO94:$DW94,,N$8-1))+INDEX($BO94:$DW94,,N$8-1))</f>
        <v>0</v>
      </c>
      <c r="O94" s="173">
        <f ca="1">CHOOSE(O$6,SUMIFS(INDIRECT("EB[" &amp; O$12 &amp; "]"),EB[indic_nrg],$A93,EB[Nositel],$B94,EB[Výběr],1,EB[unit],"TJ"),INDEX($BO94:$DW94,,O$4),O$9/(INDEX(Roky_výhled,,O$8)-Last_Bil)*(INDEX($BO94:$DW94,,O$8)-INDEX($D94:$BL94,,$E$1))+INDEX($D94:$BL94,,$E$1),O$9/(INDEX(Roky_výhled,,O$8)-INDEX(Roky_výhled,,O$8-1))*(INDEX($BO94:$DW94,,O$8)-INDEX($BO94:$DW94,,O$8-1))+INDEX($BO94:$DW94,,O$8-1))</f>
        <v>0</v>
      </c>
      <c r="P94" s="173">
        <f ca="1">CHOOSE(P$6,SUMIFS(INDIRECT("EB[" &amp; P$12 &amp; "]"),EB[indic_nrg],$A93,EB[Nositel],$B94,EB[Výběr],1,EB[unit],"TJ"),INDEX($BO94:$DW94,,P$4),P$9/(INDEX(Roky_výhled,,P$8)-Last_Bil)*(INDEX($BO94:$DW94,,P$8)-INDEX($D94:$BL94,,$E$1))+INDEX($D94:$BL94,,$E$1),P$9/(INDEX(Roky_výhled,,P$8)-INDEX(Roky_výhled,,P$8-1))*(INDEX($BO94:$DW94,,P$8)-INDEX($BO94:$DW94,,P$8-1))+INDEX($BO94:$DW94,,P$8-1))</f>
        <v>0</v>
      </c>
      <c r="Q94" s="173">
        <f ca="1">CHOOSE(Q$6,SUMIFS(INDIRECT("EB[" &amp; Q$12 &amp; "]"),EB[indic_nrg],$A93,EB[Nositel],$B94,EB[Výběr],1,EB[unit],"TJ"),INDEX($BO94:$DW94,,Q$4),Q$9/(INDEX(Roky_výhled,,Q$8)-Last_Bil)*(INDEX($BO94:$DW94,,Q$8)-INDEX($D94:$BL94,,$E$1))+INDEX($D94:$BL94,,$E$1),Q$9/(INDEX(Roky_výhled,,Q$8)-INDEX(Roky_výhled,,Q$8-1))*(INDEX($BO94:$DW94,,Q$8)-INDEX($BO94:$DW94,,Q$8-1))+INDEX($BO94:$DW94,,Q$8-1))</f>
        <v>0</v>
      </c>
      <c r="R94" s="173">
        <f ca="1">CHOOSE(R$6,SUMIFS(INDIRECT("EB[" &amp; R$12 &amp; "]"),EB[indic_nrg],$A93,EB[Nositel],$B94,EB[Výběr],1,EB[unit],"TJ"),INDEX($BO94:$DW94,,R$4),R$9/(INDEX(Roky_výhled,,R$8)-Last_Bil)*(INDEX($BO94:$DW94,,R$8)-INDEX($D94:$BL94,,$E$1))+INDEX($D94:$BL94,,$E$1),R$9/(INDEX(Roky_výhled,,R$8)-INDEX(Roky_výhled,,R$8-1))*(INDEX($BO94:$DW94,,R$8)-INDEX($BO94:$DW94,,R$8-1))+INDEX($BO94:$DW94,,R$8-1))</f>
        <v>0</v>
      </c>
      <c r="S94" s="173">
        <f ca="1">CHOOSE(S$6,SUMIFS(INDIRECT("EB[" &amp; S$12 &amp; "]"),EB[indic_nrg],$A93,EB[Nositel],$B94,EB[Výběr],1,EB[unit],"TJ"),INDEX($BO94:$DW94,,S$4),S$9/(INDEX(Roky_výhled,,S$8)-Last_Bil)*(INDEX($BO94:$DW94,,S$8)-INDEX($D94:$BL94,,$E$1))+INDEX($D94:$BL94,,$E$1),S$9/(INDEX(Roky_výhled,,S$8)-INDEX(Roky_výhled,,S$8-1))*(INDEX($BO94:$DW94,,S$8)-INDEX($BO94:$DW94,,S$8-1))+INDEX($BO94:$DW94,,S$8-1))</f>
        <v>0</v>
      </c>
      <c r="T94" s="173">
        <f ca="1">CHOOSE(T$6,SUMIFS(INDIRECT("EB[" &amp; T$12 &amp; "]"),EB[indic_nrg],$A93,EB[Nositel],$B94,EB[Výběr],1,EB[unit],"TJ"),INDEX($BO94:$DW94,,T$4),T$9/(INDEX(Roky_výhled,,T$8)-Last_Bil)*(INDEX($BO94:$DW94,,T$8)-INDEX($D94:$BL94,,$E$1))+INDEX($D94:$BL94,,$E$1),T$9/(INDEX(Roky_výhled,,T$8)-INDEX(Roky_výhled,,T$8-1))*(INDEX($BO94:$DW94,,T$8)-INDEX($BO94:$DW94,,T$8-1))+INDEX($BO94:$DW94,,T$8-1))</f>
        <v>0</v>
      </c>
      <c r="U94" s="173">
        <f ca="1">CHOOSE(U$6,SUMIFS(INDIRECT("EB[" &amp; U$12 &amp; "]"),EB[indic_nrg],$A93,EB[Nositel],$B94,EB[Výběr],1,EB[unit],"TJ"),INDEX($BO94:$DW94,,U$4),U$9/(INDEX(Roky_výhled,,U$8)-Last_Bil)*(INDEX($BO94:$DW94,,U$8)-INDEX($D94:$BL94,,$E$1))+INDEX($D94:$BL94,,$E$1),U$9/(INDEX(Roky_výhled,,U$8)-INDEX(Roky_výhled,,U$8-1))*(INDEX($BO94:$DW94,,U$8)-INDEX($BO94:$DW94,,U$8-1))+INDEX($BO94:$DW94,,U$8-1))</f>
        <v>0</v>
      </c>
      <c r="V94" s="173">
        <f ca="1">CHOOSE(V$6,SUMIFS(INDIRECT("EB[" &amp; V$12 &amp; "]"),EB[indic_nrg],$A93,EB[Nositel],$B94,EB[Výběr],1,EB[unit],"TJ"),INDEX($BO94:$DW94,,V$4),V$9/(INDEX(Roky_výhled,,V$8)-Last_Bil)*(INDEX($BO94:$DW94,,V$8)-INDEX($D94:$BL94,,$E$1))+INDEX($D94:$BL94,,$E$1),V$9/(INDEX(Roky_výhled,,V$8)-INDEX(Roky_výhled,,V$8-1))*(INDEX($BO94:$DW94,,V$8)-INDEX($BO94:$DW94,,V$8-1))+INDEX($BO94:$DW94,,V$8-1))</f>
        <v>0</v>
      </c>
      <c r="W94" s="173">
        <f ca="1">CHOOSE(W$6,SUMIFS(INDIRECT("EB[" &amp; W$12 &amp; "]"),EB[indic_nrg],$A93,EB[Nositel],$B94,EB[Výběr],1,EB[unit],"TJ"),INDEX($BO94:$DW94,,W$4),W$9/(INDEX(Roky_výhled,,W$8)-Last_Bil)*(INDEX($BO94:$DW94,,W$8)-INDEX($D94:$BL94,,$E$1))+INDEX($D94:$BL94,,$E$1),W$9/(INDEX(Roky_výhled,,W$8)-INDEX(Roky_výhled,,W$8-1))*(INDEX($BO94:$DW94,,W$8)-INDEX($BO94:$DW94,,W$8-1))+INDEX($BO94:$DW94,,W$8-1))</f>
        <v>0</v>
      </c>
      <c r="X94" s="173">
        <f ca="1">CHOOSE(X$6,SUMIFS(INDIRECT("EB[" &amp; X$12 &amp; "]"),EB[indic_nrg],$A93,EB[Nositel],$B94,EB[Výběr],1,EB[unit],"TJ"),INDEX($BO94:$DW94,,X$4),X$9/(INDEX(Roky_výhled,,X$8)-Last_Bil)*(INDEX($BO94:$DW94,,X$8)-INDEX($D94:$BL94,,$E$1))+INDEX($D94:$BL94,,$E$1),X$9/(INDEX(Roky_výhled,,X$8)-INDEX(Roky_výhled,,X$8-1))*(INDEX($BO94:$DW94,,X$8)-INDEX($BO94:$DW94,,X$8-1))+INDEX($BO94:$DW94,,X$8-1))</f>
        <v>0</v>
      </c>
      <c r="Y94" s="173">
        <f ca="1">CHOOSE(Y$6,SUMIFS(INDIRECT("EB[" &amp; Y$12 &amp; "]"),EB[indic_nrg],$A93,EB[Nositel],$B94,EB[Výběr],1,EB[unit],"TJ"),INDEX($BO94:$DW94,,Y$4),Y$9/(INDEX(Roky_výhled,,Y$8)-Last_Bil)*(INDEX($BO94:$DW94,,Y$8)-INDEX($D94:$BL94,,$E$1))+INDEX($D94:$BL94,,$E$1),Y$9/(INDEX(Roky_výhled,,Y$8)-INDEX(Roky_výhled,,Y$8-1))*(INDEX($BO94:$DW94,,Y$8)-INDEX($BO94:$DW94,,Y$8-1))+INDEX($BO94:$DW94,,Y$8-1))</f>
        <v>0</v>
      </c>
      <c r="Z94" s="173">
        <f ca="1">CHOOSE(Z$6,SUMIFS(INDIRECT("EB[" &amp; Z$12 &amp; "]"),EB[indic_nrg],$A93,EB[Nositel],$B94,EB[Výběr],1,EB[unit],"TJ"),INDEX($BO94:$DW94,,Z$4),Z$9/(INDEX(Roky_výhled,,Z$8)-Last_Bil)*(INDEX($BO94:$DW94,,Z$8)-INDEX($D94:$BL94,,$E$1))+INDEX($D94:$BL94,,$E$1),Z$9/(INDEX(Roky_výhled,,Z$8)-INDEX(Roky_výhled,,Z$8-1))*(INDEX($BO94:$DW94,,Z$8)-INDEX($BO94:$DW94,,Z$8-1))+INDEX($BO94:$DW94,,Z$8-1))</f>
        <v>0</v>
      </c>
      <c r="AA94" s="173">
        <f ca="1">CHOOSE(AA$6,SUMIFS(INDIRECT("EB[" &amp; AA$12 &amp; "]"),EB[indic_nrg],$A93,EB[Nositel],$B94,EB[Výběr],1,EB[unit],"TJ"),INDEX($BO94:$DW94,,AA$4),AA$9/(INDEX(Roky_výhled,,AA$8)-Last_Bil)*(INDEX($BO94:$DW94,,AA$8)-INDEX($D94:$BL94,,$E$1))+INDEX($D94:$BL94,,$E$1),AA$9/(INDEX(Roky_výhled,,AA$8)-INDEX(Roky_výhled,,AA$8-1))*(INDEX($BO94:$DW94,,AA$8)-INDEX($BO94:$DW94,,AA$8-1))+INDEX($BO94:$DW94,,AA$8-1))</f>
        <v>0</v>
      </c>
      <c r="AB94" s="173">
        <f ca="1">CHOOSE(AB$6,SUMIFS(INDIRECT("EB[" &amp; AB$12 &amp; "]"),EB[indic_nrg],$A93,EB[Nositel],$B94,EB[Výběr],1,EB[unit],"TJ"),INDEX($BO94:$DW94,,AB$4),AB$9/(INDEX(Roky_výhled,,AB$8)-Last_Bil)*(INDEX($BO94:$DW94,,AB$8)-INDEX($D94:$BL94,,$E$1))+INDEX($D94:$BL94,,$E$1),AB$9/(INDEX(Roky_výhled,,AB$8)-INDEX(Roky_výhled,,AB$8-1))*(INDEX($BO94:$DW94,,AB$8)-INDEX($BO94:$DW94,,AB$8-1))+INDEX($BO94:$DW94,,AB$8-1))</f>
        <v>0</v>
      </c>
      <c r="AC94" s="173">
        <f ca="1">CHOOSE(AC$6,SUMIFS(INDIRECT("EB[" &amp; AC$12 &amp; "]"),EB[indic_nrg],$A93,EB[Nositel],$B94,EB[Výběr],1,EB[unit],"TJ"),INDEX($BO94:$DW94,,AC$4),AC$9/(INDEX(Roky_výhled,,AC$8)-Last_Bil)*(INDEX($BO94:$DW94,,AC$8)-INDEX($D94:$BL94,,$E$1))+INDEX($D94:$BL94,,$E$1),AC$9/(INDEX(Roky_výhled,,AC$8)-INDEX(Roky_výhled,,AC$8-1))*(INDEX($BO94:$DW94,,AC$8)-INDEX($BO94:$DW94,,AC$8-1))+INDEX($BO94:$DW94,,AC$8-1))</f>
        <v>0</v>
      </c>
      <c r="AD94" s="173">
        <f ca="1">CHOOSE(AD$6,SUMIFS(INDIRECT("EB[" &amp; AD$12 &amp; "]"),EB[indic_nrg],$A93,EB[Nositel],$B94,EB[Výběr],1,EB[unit],"TJ"),INDEX($BO94:$DW94,,AD$4),AD$9/(INDEX(Roky_výhled,,AD$8)-Last_Bil)*(INDEX($BO94:$DW94,,AD$8)-INDEX($D94:$BL94,,$E$1))+INDEX($D94:$BL94,,$E$1),AD$9/(INDEX(Roky_výhled,,AD$8)-INDEX(Roky_výhled,,AD$8-1))*(INDEX($BO94:$DW94,,AD$8)-INDEX($BO94:$DW94,,AD$8-1))+INDEX($BO94:$DW94,,AD$8-1))</f>
        <v>0</v>
      </c>
      <c r="AE94" s="173">
        <f ca="1">CHOOSE(AE$6,SUMIFS(INDIRECT("EB[" &amp; AE$12 &amp; "]"),EB[indic_nrg],$A93,EB[Nositel],$B94,EB[Výběr],1,EB[unit],"TJ"),INDEX($BO94:$DW94,,AE$4),AE$9/(INDEX(Roky_výhled,,AE$8)-Last_Bil)*(INDEX($BO94:$DW94,,AE$8)-INDEX($D94:$BL94,,$E$1))+INDEX($D94:$BL94,,$E$1),AE$9/(INDEX(Roky_výhled,,AE$8)-INDEX(Roky_výhled,,AE$8-1))*(INDEX($BO94:$DW94,,AE$8)-INDEX($BO94:$DW94,,AE$8-1))+INDEX($BO94:$DW94,,AE$8-1))</f>
        <v>0</v>
      </c>
      <c r="AF94" s="173">
        <f ca="1">CHOOSE(AF$6,SUMIFS(INDIRECT("EB[" &amp; AF$12 &amp; "]"),EB[indic_nrg],$A93,EB[Nositel],$B94,EB[Výběr],1,EB[unit],"TJ"),INDEX($BO94:$DW94,,AF$4),AF$9/(INDEX(Roky_výhled,,AF$8)-Last_Bil)*(INDEX($BO94:$DW94,,AF$8)-INDEX($D94:$BL94,,$E$1))+INDEX($D94:$BL94,,$E$1),AF$9/(INDEX(Roky_výhled,,AF$8)-INDEX(Roky_výhled,,AF$8-1))*(INDEX($BO94:$DW94,,AF$8)-INDEX($BO94:$DW94,,AF$8-1))+INDEX($BO94:$DW94,,AF$8-1))</f>
        <v>0</v>
      </c>
      <c r="AG94" s="173">
        <f ca="1">CHOOSE(AG$6,SUMIFS(INDIRECT("EB[" &amp; AG$12 &amp; "]"),EB[indic_nrg],$A93,EB[Nositel],$B94,EB[Výběr],1,EB[unit],"TJ"),INDEX($BO94:$DW94,,AG$4),AG$9/(INDEX(Roky_výhled,,AG$8)-Last_Bil)*(INDEX($BO94:$DW94,,AG$8)-INDEX($D94:$BL94,,$E$1))+INDEX($D94:$BL94,,$E$1),AG$9/(INDEX(Roky_výhled,,AG$8)-INDEX(Roky_výhled,,AG$8-1))*(INDEX($BO94:$DW94,,AG$8)-INDEX($BO94:$DW94,,AG$8-1))+INDEX($BO94:$DW94,,AG$8-1))</f>
        <v>0</v>
      </c>
      <c r="AH94" s="173">
        <f ca="1">CHOOSE(AH$6,SUMIFS(INDIRECT("EB[" &amp; AH$12 &amp; "]"),EB[indic_nrg],$A93,EB[Nositel],$B94,EB[Výběr],1,EB[unit],"TJ"),INDEX($BO94:$DW94,,AH$4),AH$9/(INDEX(Roky_výhled,,AH$8)-Last_Bil)*(INDEX($BO94:$DW94,,AH$8)-INDEX($D94:$BL94,,$E$1))+INDEX($D94:$BL94,,$E$1),AH$9/(INDEX(Roky_výhled,,AH$8)-INDEX(Roky_výhled,,AH$8-1))*(INDEX($BO94:$DW94,,AH$8)-INDEX($BO94:$DW94,,AH$8-1))+INDEX($BO94:$DW94,,AH$8-1))</f>
        <v>0</v>
      </c>
      <c r="AI94" s="173">
        <f ca="1">CHOOSE(AI$6,SUMIFS(INDIRECT("EB[" &amp; AI$12 &amp; "]"),EB[indic_nrg],$A93,EB[Nositel],$B94,EB[Výběr],1,EB[unit],"TJ"),INDEX($BO94:$DW94,,AI$4),AI$9/(INDEX(Roky_výhled,,AI$8)-Last_Bil)*(INDEX($BO94:$DW94,,AI$8)-INDEX($D94:$BL94,,$E$1))+INDEX($D94:$BL94,,$E$1),AI$9/(INDEX(Roky_výhled,,AI$8)-INDEX(Roky_výhled,,AI$8-1))*(INDEX($BO94:$DW94,,AI$8)-INDEX($BO94:$DW94,,AI$8-1))+INDEX($BO94:$DW94,,AI$8-1))</f>
        <v>0</v>
      </c>
      <c r="AJ94" s="173">
        <f ca="1">CHOOSE(AJ$6,SUMIFS(INDIRECT("EB[" &amp; AJ$12 &amp; "]"),EB[indic_nrg],$A93,EB[Nositel],$B94,EB[Výběr],1,EB[unit],"TJ"),INDEX($BO94:$DW94,,AJ$4),AJ$9/(INDEX(Roky_výhled,,AJ$8)-Last_Bil)*(INDEX($BO94:$DW94,,AJ$8)-INDEX($D94:$BL94,,$E$1))+INDEX($D94:$BL94,,$E$1),AJ$9/(INDEX(Roky_výhled,,AJ$8)-INDEX(Roky_výhled,,AJ$8-1))*(INDEX($BO94:$DW94,,AJ$8)-INDEX($BO94:$DW94,,AJ$8-1))+INDEX($BO94:$DW94,,AJ$8-1))</f>
        <v>0</v>
      </c>
      <c r="AK94" s="173">
        <f ca="1">CHOOSE(AK$6,SUMIFS(INDIRECT("EB[" &amp; AK$12 &amp; "]"),EB[indic_nrg],$A93,EB[Nositel],$B94,EB[Výběr],1,EB[unit],"TJ"),INDEX($BO94:$DW94,,AK$4),AK$9/(INDEX(Roky_výhled,,AK$8)-Last_Bil)*(INDEX($BO94:$DW94,,AK$8)-INDEX($D94:$BL94,,$E$1))+INDEX($D94:$BL94,,$E$1),AK$9/(INDEX(Roky_výhled,,AK$8)-INDEX(Roky_výhled,,AK$8-1))*(INDEX($BO94:$DW94,,AK$8)-INDEX($BO94:$DW94,,AK$8-1))+INDEX($BO94:$DW94,,AK$8-1))</f>
        <v>0</v>
      </c>
      <c r="AL94" s="173">
        <f ca="1">CHOOSE(AL$6,SUMIFS(INDIRECT("EB[" &amp; AL$12 &amp; "]"),EB[indic_nrg],$A93,EB[Nositel],$B94,EB[Výběr],1,EB[unit],"TJ"),INDEX($BO94:$DW94,,AL$4),AL$9/(INDEX(Roky_výhled,,AL$8)-Last_Bil)*(INDEX($BO94:$DW94,,AL$8)-INDEX($D94:$BL94,,$E$1))+INDEX($D94:$BL94,,$E$1),AL$9/(INDEX(Roky_výhled,,AL$8)-INDEX(Roky_výhled,,AL$8-1))*(INDEX($BO94:$DW94,,AL$8)-INDEX($BO94:$DW94,,AL$8-1))+INDEX($BO94:$DW94,,AL$8-1))</f>
        <v>0</v>
      </c>
      <c r="AM94" s="173">
        <f ca="1">CHOOSE(AM$6,SUMIFS(INDIRECT("EB[" &amp; AM$12 &amp; "]"),EB[indic_nrg],$A93,EB[Nositel],$B94,EB[Výběr],1,EB[unit],"TJ"),INDEX($BO94:$DW94,,AM$4),AM$9/(INDEX(Roky_výhled,,AM$8)-Last_Bil)*(INDEX($BO94:$DW94,,AM$8)-INDEX($D94:$BL94,,$E$1))+INDEX($D94:$BL94,,$E$1),AM$9/(INDEX(Roky_výhled,,AM$8)-INDEX(Roky_výhled,,AM$8-1))*(INDEX($BO94:$DW94,,AM$8)-INDEX($BO94:$DW94,,AM$8-1))+INDEX($BO94:$DW94,,AM$8-1))</f>
        <v>0</v>
      </c>
      <c r="AN94" s="173">
        <f ca="1">CHOOSE(AN$6,SUMIFS(INDIRECT("EB[" &amp; AN$12 &amp; "]"),EB[indic_nrg],$A93,EB[Nositel],$B94,EB[Výběr],1,EB[unit],"TJ"),INDEX($BO94:$DW94,,AN$4),AN$9/(INDEX(Roky_výhled,,AN$8)-Last_Bil)*(INDEX($BO94:$DW94,,AN$8)-INDEX($D94:$BL94,,$E$1))+INDEX($D94:$BL94,,$E$1),AN$9/(INDEX(Roky_výhled,,AN$8)-INDEX(Roky_výhled,,AN$8-1))*(INDEX($BO94:$DW94,,AN$8)-INDEX($BO94:$DW94,,AN$8-1))+INDEX($BO94:$DW94,,AN$8-1))</f>
        <v>0</v>
      </c>
      <c r="AO94" s="173">
        <f ca="1">CHOOSE(AO$6,SUMIFS(INDIRECT("EB[" &amp; AO$12 &amp; "]"),EB[indic_nrg],$A93,EB[Nositel],$B94,EB[Výběr],1,EB[unit],"TJ"),INDEX($BO94:$DW94,,AO$4),AO$9/(INDEX(Roky_výhled,,AO$8)-Last_Bil)*(INDEX($BO94:$DW94,,AO$8)-INDEX($D94:$BL94,,$E$1))+INDEX($D94:$BL94,,$E$1),AO$9/(INDEX(Roky_výhled,,AO$8)-INDEX(Roky_výhled,,AO$8-1))*(INDEX($BO94:$DW94,,AO$8)-INDEX($BO94:$DW94,,AO$8-1))+INDEX($BO94:$DW94,,AO$8-1))</f>
        <v>0</v>
      </c>
      <c r="AP94" s="173">
        <f ca="1">CHOOSE(AP$6,SUMIFS(INDIRECT("EB[" &amp; AP$12 &amp; "]"),EB[indic_nrg],$A93,EB[Nositel],$B94,EB[Výběr],1,EB[unit],"TJ"),INDEX($BO94:$DW94,,AP$4),AP$9/(INDEX(Roky_výhled,,AP$8)-Last_Bil)*(INDEX($BO94:$DW94,,AP$8)-INDEX($D94:$BL94,,$E$1))+INDEX($D94:$BL94,,$E$1),AP$9/(INDEX(Roky_výhled,,AP$8)-INDEX(Roky_výhled,,AP$8-1))*(INDEX($BO94:$DW94,,AP$8)-INDEX($BO94:$DW94,,AP$8-1))+INDEX($BO94:$DW94,,AP$8-1))</f>
        <v>0</v>
      </c>
      <c r="AQ94" s="173">
        <f ca="1">CHOOSE(AQ$6,SUMIFS(INDIRECT("EB[" &amp; AQ$12 &amp; "]"),EB[indic_nrg],$A93,EB[Nositel],$B94,EB[Výběr],1,EB[unit],"TJ"),INDEX($BO94:$DW94,,AQ$4),AQ$9/(INDEX(Roky_výhled,,AQ$8)-Last_Bil)*(INDEX($BO94:$DW94,,AQ$8)-INDEX($D94:$BL94,,$E$1))+INDEX($D94:$BL94,,$E$1),AQ$9/(INDEX(Roky_výhled,,AQ$8)-INDEX(Roky_výhled,,AQ$8-1))*(INDEX($BO94:$DW94,,AQ$8)-INDEX($BO94:$DW94,,AQ$8-1))+INDEX($BO94:$DW94,,AQ$8-1))</f>
        <v>0</v>
      </c>
      <c r="AR94" s="173">
        <f ca="1">CHOOSE(AR$6,SUMIFS(INDIRECT("EB[" &amp; AR$12 &amp; "]"),EB[indic_nrg],$A93,EB[Nositel],$B94,EB[Výběr],1,EB[unit],"TJ"),INDEX($BO94:$DW94,,AR$4),AR$9/(INDEX(Roky_výhled,,AR$8)-Last_Bil)*(INDEX($BO94:$DW94,,AR$8)-INDEX($D94:$BL94,,$E$1))+INDEX($D94:$BL94,,$E$1),AR$9/(INDEX(Roky_výhled,,AR$8)-INDEX(Roky_výhled,,AR$8-1))*(INDEX($BO94:$DW94,,AR$8)-INDEX($BO94:$DW94,,AR$8-1))+INDEX($BO94:$DW94,,AR$8-1))</f>
        <v>0</v>
      </c>
      <c r="AS94" s="173">
        <f ca="1">CHOOSE(AS$6,SUMIFS(INDIRECT("EB[" &amp; AS$12 &amp; "]"),EB[indic_nrg],$A93,EB[Nositel],$B94,EB[Výběr],1,EB[unit],"TJ"),INDEX($BO94:$DW94,,AS$4),AS$9/(INDEX(Roky_výhled,,AS$8)-Last_Bil)*(INDEX($BO94:$DW94,,AS$8)-INDEX($D94:$BL94,,$E$1))+INDEX($D94:$BL94,,$E$1),AS$9/(INDEX(Roky_výhled,,AS$8)-INDEX(Roky_výhled,,AS$8-1))*(INDEX($BO94:$DW94,,AS$8)-INDEX($BO94:$DW94,,AS$8-1))+INDEX($BO94:$DW94,,AS$8-1))</f>
        <v>0</v>
      </c>
      <c r="AT94" s="173">
        <f ca="1">CHOOSE(AT$6,SUMIFS(INDIRECT("EB[" &amp; AT$12 &amp; "]"),EB[indic_nrg],$A93,EB[Nositel],$B94,EB[Výběr],1,EB[unit],"TJ"),INDEX($BO94:$DW94,,AT$4),AT$9/(INDEX(Roky_výhled,,AT$8)-Last_Bil)*(INDEX($BO94:$DW94,,AT$8)-INDEX($D94:$BL94,,$E$1))+INDEX($D94:$BL94,,$E$1),AT$9/(INDEX(Roky_výhled,,AT$8)-INDEX(Roky_výhled,,AT$8-1))*(INDEX($BO94:$DW94,,AT$8)-INDEX($BO94:$DW94,,AT$8-1))+INDEX($BO94:$DW94,,AT$8-1))</f>
        <v>0</v>
      </c>
      <c r="AU94" s="173">
        <f ca="1">CHOOSE(AU$6,SUMIFS(INDIRECT("EB[" &amp; AU$12 &amp; "]"),EB[indic_nrg],$A93,EB[Nositel],$B94,EB[Výběr],1,EB[unit],"TJ"),INDEX($BO94:$DW94,,AU$4),AU$9/(INDEX(Roky_výhled,,AU$8)-Last_Bil)*(INDEX($BO94:$DW94,,AU$8)-INDEX($D94:$BL94,,$E$1))+INDEX($D94:$BL94,,$E$1),AU$9/(INDEX(Roky_výhled,,AU$8)-INDEX(Roky_výhled,,AU$8-1))*(INDEX($BO94:$DW94,,AU$8)-INDEX($BO94:$DW94,,AU$8-1))+INDEX($BO94:$DW94,,AU$8-1))</f>
        <v>0</v>
      </c>
      <c r="AV94" s="173">
        <f ca="1">CHOOSE(AV$6,SUMIFS(INDIRECT("EB[" &amp; AV$12 &amp; "]"),EB[indic_nrg],$A93,EB[Nositel],$B94,EB[Výběr],1,EB[unit],"TJ"),INDEX($BO94:$DW94,,AV$4),AV$9/(INDEX(Roky_výhled,,AV$8)-Last_Bil)*(INDEX($BO94:$DW94,,AV$8)-INDEX($D94:$BL94,,$E$1))+INDEX($D94:$BL94,,$E$1),AV$9/(INDEX(Roky_výhled,,AV$8)-INDEX(Roky_výhled,,AV$8-1))*(INDEX($BO94:$DW94,,AV$8)-INDEX($BO94:$DW94,,AV$8-1))+INDEX($BO94:$DW94,,AV$8-1))</f>
        <v>0</v>
      </c>
      <c r="AW94" s="173">
        <f ca="1">CHOOSE(AW$6,SUMIFS(INDIRECT("EB[" &amp; AW$12 &amp; "]"),EB[indic_nrg],$A93,EB[Nositel],$B94,EB[Výběr],1,EB[unit],"TJ"),INDEX($BO94:$DW94,,AW$4),AW$9/(INDEX(Roky_výhled,,AW$8)-Last_Bil)*(INDEX($BO94:$DW94,,AW$8)-INDEX($D94:$BL94,,$E$1))+INDEX($D94:$BL94,,$E$1),AW$9/(INDEX(Roky_výhled,,AW$8)-INDEX(Roky_výhled,,AW$8-1))*(INDEX($BO94:$DW94,,AW$8)-INDEX($BO94:$DW94,,AW$8-1))+INDEX($BO94:$DW94,,AW$8-1))</f>
        <v>0</v>
      </c>
      <c r="AX94" s="173">
        <f ca="1">CHOOSE(AX$6,SUMIFS(INDIRECT("EB[" &amp; AX$12 &amp; "]"),EB[indic_nrg],$A93,EB[Nositel],$B94,EB[Výběr],1,EB[unit],"TJ"),INDEX($BO94:$DW94,,AX$4),AX$9/(INDEX(Roky_výhled,,AX$8)-Last_Bil)*(INDEX($BO94:$DW94,,AX$8)-INDEX($D94:$BL94,,$E$1))+INDEX($D94:$BL94,,$E$1),AX$9/(INDEX(Roky_výhled,,AX$8)-INDEX(Roky_výhled,,AX$8-1))*(INDEX($BO94:$DW94,,AX$8)-INDEX($BO94:$DW94,,AX$8-1))+INDEX($BO94:$DW94,,AX$8-1))</f>
        <v>0</v>
      </c>
      <c r="AY94" s="173">
        <f ca="1">CHOOSE(AY$6,SUMIFS(INDIRECT("EB[" &amp; AY$12 &amp; "]"),EB[indic_nrg],$A93,EB[Nositel],$B94,EB[Výběr],1,EB[unit],"TJ"),INDEX($BO94:$DW94,,AY$4),AY$9/(INDEX(Roky_výhled,,AY$8)-Last_Bil)*(INDEX($BO94:$DW94,,AY$8)-INDEX($D94:$BL94,,$E$1))+INDEX($D94:$BL94,,$E$1),AY$9/(INDEX(Roky_výhled,,AY$8)-INDEX(Roky_výhled,,AY$8-1))*(INDEX($BO94:$DW94,,AY$8)-INDEX($BO94:$DW94,,AY$8-1))+INDEX($BO94:$DW94,,AY$8-1))</f>
        <v>0</v>
      </c>
      <c r="AZ94" s="173">
        <f ca="1">CHOOSE(AZ$6,SUMIFS(INDIRECT("EB[" &amp; AZ$12 &amp; "]"),EB[indic_nrg],$A93,EB[Nositel],$B94,EB[Výběr],1,EB[unit],"TJ"),INDEX($BO94:$DW94,,AZ$4),AZ$9/(INDEX(Roky_výhled,,AZ$8)-Last_Bil)*(INDEX($BO94:$DW94,,AZ$8)-INDEX($D94:$BL94,,$E$1))+INDEX($D94:$BL94,,$E$1),AZ$9/(INDEX(Roky_výhled,,AZ$8)-INDEX(Roky_výhled,,AZ$8-1))*(INDEX($BO94:$DW94,,AZ$8)-INDEX($BO94:$DW94,,AZ$8-1))+INDEX($BO94:$DW94,,AZ$8-1))</f>
        <v>0</v>
      </c>
      <c r="BA94" s="173">
        <f ca="1">CHOOSE(BA$6,SUMIFS(INDIRECT("EB[" &amp; BA$12 &amp; "]"),EB[indic_nrg],$A93,EB[Nositel],$B94,EB[Výběr],1,EB[unit],"TJ"),INDEX($BO94:$DW94,,BA$4),BA$9/(INDEX(Roky_výhled,,BA$8)-Last_Bil)*(INDEX($BO94:$DW94,,BA$8)-INDEX($D94:$BL94,,$E$1))+INDEX($D94:$BL94,,$E$1),BA$9/(INDEX(Roky_výhled,,BA$8)-INDEX(Roky_výhled,,BA$8-1))*(INDEX($BO94:$DW94,,BA$8)-INDEX($BO94:$DW94,,BA$8-1))+INDEX($BO94:$DW94,,BA$8-1))</f>
        <v>0</v>
      </c>
      <c r="BB94" s="173">
        <f ca="1">CHOOSE(BB$6,SUMIFS(INDIRECT("EB[" &amp; BB$12 &amp; "]"),EB[indic_nrg],$A93,EB[Nositel],$B94,EB[Výběr],1,EB[unit],"TJ"),INDEX($BO94:$DW94,,BB$4),BB$9/(INDEX(Roky_výhled,,BB$8)-Last_Bil)*(INDEX($BO94:$DW94,,BB$8)-INDEX($D94:$BL94,,$E$1))+INDEX($D94:$BL94,,$E$1),BB$9/(INDEX(Roky_výhled,,BB$8)-INDEX(Roky_výhled,,BB$8-1))*(INDEX($BO94:$DW94,,BB$8)-INDEX($BO94:$DW94,,BB$8-1))+INDEX($BO94:$DW94,,BB$8-1))</f>
        <v>0</v>
      </c>
      <c r="BC94" s="173">
        <f ca="1">CHOOSE(BC$6,SUMIFS(INDIRECT("EB[" &amp; BC$12 &amp; "]"),EB[indic_nrg],$A93,EB[Nositel],$B94,EB[Výběr],1,EB[unit],"TJ"),INDEX($BO94:$DW94,,BC$4),BC$9/(INDEX(Roky_výhled,,BC$8)-Last_Bil)*(INDEX($BO94:$DW94,,BC$8)-INDEX($D94:$BL94,,$E$1))+INDEX($D94:$BL94,,$E$1),BC$9/(INDEX(Roky_výhled,,BC$8)-INDEX(Roky_výhled,,BC$8-1))*(INDEX($BO94:$DW94,,BC$8)-INDEX($BO94:$DW94,,BC$8-1))+INDEX($BO94:$DW94,,BC$8-1))</f>
        <v>0</v>
      </c>
      <c r="BD94" s="173">
        <f ca="1">CHOOSE(BD$6,SUMIFS(INDIRECT("EB[" &amp; BD$12 &amp; "]"),EB[indic_nrg],$A93,EB[Nositel],$B94,EB[Výběr],1,EB[unit],"TJ"),INDEX($BO94:$DW94,,BD$4),BD$9/(INDEX(Roky_výhled,,BD$8)-Last_Bil)*(INDEX($BO94:$DW94,,BD$8)-INDEX($D94:$BL94,,$E$1))+INDEX($D94:$BL94,,$E$1),BD$9/(INDEX(Roky_výhled,,BD$8)-INDEX(Roky_výhled,,BD$8-1))*(INDEX($BO94:$DW94,,BD$8)-INDEX($BO94:$DW94,,BD$8-1))+INDEX($BO94:$DW94,,BD$8-1))</f>
        <v>0</v>
      </c>
      <c r="BE94" s="173">
        <f ca="1">CHOOSE(BE$6,SUMIFS(INDIRECT("EB[" &amp; BE$12 &amp; "]"),EB[indic_nrg],$A93,EB[Nositel],$B94,EB[Výběr],1,EB[unit],"TJ"),INDEX($BO94:$DW94,,BE$4),BE$9/(INDEX(Roky_výhled,,BE$8)-Last_Bil)*(INDEX($BO94:$DW94,,BE$8)-INDEX($D94:$BL94,,$E$1))+INDEX($D94:$BL94,,$E$1),BE$9/(INDEX(Roky_výhled,,BE$8)-INDEX(Roky_výhled,,BE$8-1))*(INDEX($BO94:$DW94,,BE$8)-INDEX($BO94:$DW94,,BE$8-1))+INDEX($BO94:$DW94,,BE$8-1))</f>
        <v>0</v>
      </c>
      <c r="BF94" s="173">
        <f ca="1">CHOOSE(BF$6,SUMIFS(INDIRECT("EB[" &amp; BF$12 &amp; "]"),EB[indic_nrg],$A93,EB[Nositel],$B94,EB[Výběr],1,EB[unit],"TJ"),INDEX($BO94:$DW94,,BF$4),BF$9/(INDEX(Roky_výhled,,BF$8)-Last_Bil)*(INDEX($BO94:$DW94,,BF$8)-INDEX($D94:$BL94,,$E$1))+INDEX($D94:$BL94,,$E$1),BF$9/(INDEX(Roky_výhled,,BF$8)-INDEX(Roky_výhled,,BF$8-1))*(INDEX($BO94:$DW94,,BF$8)-INDEX($BO94:$DW94,,BF$8-1))+INDEX($BO94:$DW94,,BF$8-1))</f>
        <v>0</v>
      </c>
      <c r="BG94" s="173">
        <f ca="1">CHOOSE(BG$6,SUMIFS(INDIRECT("EB[" &amp; BG$12 &amp; "]"),EB[indic_nrg],$A93,EB[Nositel],$B94,EB[Výběr],1,EB[unit],"TJ"),INDEX($BO94:$DW94,,BG$4),BG$9/(INDEX(Roky_výhled,,BG$8)-Last_Bil)*(INDEX($BO94:$DW94,,BG$8)-INDEX($D94:$BL94,,$E$1))+INDEX($D94:$BL94,,$E$1),BG$9/(INDEX(Roky_výhled,,BG$8)-INDEX(Roky_výhled,,BG$8-1))*(INDEX($BO94:$DW94,,BG$8)-INDEX($BO94:$DW94,,BG$8-1))+INDEX($BO94:$DW94,,BG$8-1))</f>
        <v>0</v>
      </c>
      <c r="BH94" s="173">
        <f ca="1">CHOOSE(BH$6,SUMIFS(INDIRECT("EB[" &amp; BH$12 &amp; "]"),EB[indic_nrg],$A93,EB[Nositel],$B94,EB[Výběr],1,EB[unit],"TJ"),INDEX($BO94:$DW94,,BH$4),BH$9/(INDEX(Roky_výhled,,BH$8)-Last_Bil)*(INDEX($BO94:$DW94,,BH$8)-INDEX($D94:$BL94,,$E$1))+INDEX($D94:$BL94,,$E$1),BH$9/(INDEX(Roky_výhled,,BH$8)-INDEX(Roky_výhled,,BH$8-1))*(INDEX($BO94:$DW94,,BH$8)-INDEX($BO94:$DW94,,BH$8-1))+INDEX($BO94:$DW94,,BH$8-1))</f>
        <v>0</v>
      </c>
      <c r="BI94" s="173">
        <f ca="1">CHOOSE(BI$6,SUMIFS(INDIRECT("EB[" &amp; BI$12 &amp; "]"),EB[indic_nrg],$A93,EB[Nositel],$B94,EB[Výběr],1,EB[unit],"TJ"),INDEX($BO94:$DW94,,BI$4),BI$9/(INDEX(Roky_výhled,,BI$8)-Last_Bil)*(INDEX($BO94:$DW94,,BI$8)-INDEX($D94:$BL94,,$E$1))+INDEX($D94:$BL94,,$E$1),BI$9/(INDEX(Roky_výhled,,BI$8)-INDEX(Roky_výhled,,BI$8-1))*(INDEX($BO94:$DW94,,BI$8)-INDEX($BO94:$DW94,,BI$8-1))+INDEX($BO94:$DW94,,BI$8-1))</f>
        <v>0</v>
      </c>
      <c r="BJ94" s="173">
        <f ca="1">CHOOSE(BJ$6,SUMIFS(INDIRECT("EB[" &amp; BJ$12 &amp; "]"),EB[indic_nrg],$A93,EB[Nositel],$B94,EB[Výběr],1,EB[unit],"TJ"),INDEX($BO94:$DW94,,BJ$4),BJ$9/(INDEX(Roky_výhled,,BJ$8)-Last_Bil)*(INDEX($BO94:$DW94,,BJ$8)-INDEX($D94:$BL94,,$E$1))+INDEX($D94:$BL94,,$E$1),BJ$9/(INDEX(Roky_výhled,,BJ$8)-INDEX(Roky_výhled,,BJ$8-1))*(INDEX($BO94:$DW94,,BJ$8)-INDEX($BO94:$DW94,,BJ$8-1))+INDEX($BO94:$DW94,,BJ$8-1))</f>
        <v>0</v>
      </c>
      <c r="BK94" s="173">
        <f ca="1">CHOOSE(BK$6,SUMIFS(INDIRECT("EB[" &amp; BK$12 &amp; "]"),EB[indic_nrg],$A93,EB[Nositel],$B94,EB[Výběr],1,EB[unit],"TJ"),INDEX($BO94:$DW94,,BK$4),BK$9/(INDEX(Roky_výhled,,BK$8)-Last_Bil)*(INDEX($BO94:$DW94,,BK$8)-INDEX($D94:$BL94,,$E$1))+INDEX($D94:$BL94,,$E$1),BK$9/(INDEX(Roky_výhled,,BK$8)-INDEX(Roky_výhled,,BK$8-1))*(INDEX($BO94:$DW94,,BK$8)-INDEX($BO94:$DW94,,BK$8-1))+INDEX($BO94:$DW94,,BK$8-1))</f>
        <v>0</v>
      </c>
      <c r="BL94" s="174">
        <f ca="1">CHOOSE(BL$6,SUMIFS(INDIRECT("EB[" &amp; BL$12 &amp; "]"),EB[indic_nrg],$A93,EB[Nositel],$B94,EB[Výběr],1,EB[unit],"TJ"),INDEX($BO94:$DW94,,BL$4),BL$9/(INDEX(Roky_výhled,,BL$8)-Last_Bil)*(INDEX($BO94:$DW94,,BL$8)-INDEX($D94:$BL94,,$E$1))+INDEX($D94:$BL94,,$E$1),BL$9/(INDEX(Roky_výhled,,BL$8)-INDEX(Roky_výhled,,BL$8-1))*(INDEX($BO94:$DW94,,BL$8)-INDEX($BO94:$DW94,,BL$8-1))+INDEX($BO94:$DW94,,BL$8-1))</f>
        <v>0</v>
      </c>
      <c r="BM94"/>
      <c r="BN94" s="221" t="str">
        <f t="shared" si="268"/>
        <v>Benzín</v>
      </c>
      <c r="BO94" s="285">
        <v>0</v>
      </c>
      <c r="BP94" s="286">
        <v>0</v>
      </c>
      <c r="BQ94" s="286">
        <v>0</v>
      </c>
      <c r="BR94" s="286">
        <v>0</v>
      </c>
      <c r="BS94" s="286">
        <v>0</v>
      </c>
      <c r="BT94" s="286">
        <v>0</v>
      </c>
      <c r="BU94" s="286">
        <v>0</v>
      </c>
      <c r="BV94" s="286">
        <v>0</v>
      </c>
      <c r="BW94" s="286">
        <v>0</v>
      </c>
      <c r="BX94" s="286">
        <v>0</v>
      </c>
      <c r="BY94" s="287">
        <v>0</v>
      </c>
      <c r="BZ94" s="281"/>
      <c r="CA94" s="281"/>
      <c r="CB94" s="281"/>
      <c r="CC94" s="281"/>
      <c r="CD94" s="281"/>
      <c r="CE94" s="281"/>
      <c r="CF94" s="281"/>
      <c r="CG94" s="281"/>
      <c r="CH94" s="281"/>
      <c r="CI94" s="281"/>
      <c r="CJ94" s="281"/>
      <c r="CK94" s="281"/>
      <c r="CL94" s="281"/>
      <c r="CM94" s="281"/>
      <c r="CN94" s="281"/>
      <c r="CO94" s="281"/>
      <c r="CP94" s="281"/>
      <c r="CQ94" s="281"/>
      <c r="CR94" s="281"/>
      <c r="CS94" s="281"/>
      <c r="CT94" s="281"/>
      <c r="CU94" s="281"/>
      <c r="CV94" s="281"/>
      <c r="CW94" s="281"/>
      <c r="CX94" s="281"/>
      <c r="CY94" s="281"/>
      <c r="CZ94" s="281"/>
      <c r="DA94" s="281"/>
      <c r="DB94" s="281"/>
      <c r="DC94" s="281"/>
      <c r="DD94" s="281"/>
      <c r="DE94" s="281"/>
      <c r="DF94" s="281"/>
      <c r="DG94" s="281"/>
      <c r="DH94" s="281"/>
      <c r="DI94" s="281"/>
      <c r="DJ94" s="281"/>
      <c r="DK94" s="281"/>
      <c r="DL94" s="281"/>
      <c r="DM94" s="281"/>
      <c r="DN94" s="281"/>
      <c r="DO94" s="281"/>
      <c r="DP94" s="281"/>
      <c r="DQ94" s="281"/>
      <c r="DR94" s="281"/>
      <c r="DS94" s="281"/>
      <c r="DT94" s="281"/>
      <c r="DU94" s="281"/>
      <c r="DV94" s="281"/>
      <c r="DW94" s="281"/>
    </row>
    <row r="95" spans="1:127" s="196" customFormat="1" x14ac:dyDescent="0.25">
      <c r="A95" s="196" t="str">
        <f t="shared" si="269"/>
        <v>B_102030</v>
      </c>
      <c r="B95" t="s">
        <v>3156</v>
      </c>
      <c r="C95" s="179" t="str">
        <f t="shared" si="267"/>
        <v>Diesel</v>
      </c>
      <c r="D95" s="215">
        <f ca="1">CHOOSE(D$6,SUMIFS(INDIRECT("EB[" &amp; D$12 &amp; "]"),EB[indic_nrg],$A94,EB[Nositel],$B95,EB[Výběr],1,EB[unit],"TJ"),INDEX($BO95:$DW95,,D$4),D$9/(INDEX(Roky_výhled,,D$8)-Last_Bil)*(INDEX($BO95:$DW95,,D$8)-INDEX($D95:$BL95,,$E$1))+INDEX($D95:$BL95,,$E$1),D$9/(INDEX(Roky_výhled,,D$8)-INDEX(Roky_výhled,,D$8-1))*(INDEX($BO95:$DW95,,D$8)-INDEX($BO95:$DW95,,D$8-1))+INDEX($BO95:$DW95,,D$8-1))</f>
        <v>0</v>
      </c>
      <c r="E95" s="173">
        <f ca="1">CHOOSE(E$6,SUMIFS(INDIRECT("EB[" &amp; E$12 &amp; "]"),EB[indic_nrg],$A94,EB[Nositel],$B95,EB[Výběr],1,EB[unit],"TJ"),INDEX($BO95:$DW95,,E$4),E$9/(INDEX(Roky_výhled,,E$8)-Last_Bil)*(INDEX($BO95:$DW95,,E$8)-INDEX($D95:$BL95,,$E$1))+INDEX($D95:$BL95,,$E$1),E$9/(INDEX(Roky_výhled,,E$8)-INDEX(Roky_výhled,,E$8-1))*(INDEX($BO95:$DW95,,E$8)-INDEX($BO95:$DW95,,E$8-1))+INDEX($BO95:$DW95,,E$8-1))</f>
        <v>0</v>
      </c>
      <c r="F95" s="173">
        <f ca="1">CHOOSE(F$6,SUMIFS(INDIRECT("EB[" &amp; F$12 &amp; "]"),EB[indic_nrg],$A94,EB[Nositel],$B95,EB[Výběr],1,EB[unit],"TJ"),INDEX($BO95:$DW95,,F$4),F$9/(INDEX(Roky_výhled,,F$8)-Last_Bil)*(INDEX($BO95:$DW95,,F$8)-INDEX($D95:$BL95,,$E$1))+INDEX($D95:$BL95,,$E$1),F$9/(INDEX(Roky_výhled,,F$8)-INDEX(Roky_výhled,,F$8-1))*(INDEX($BO95:$DW95,,F$8)-INDEX($BO95:$DW95,,F$8-1))+INDEX($BO95:$DW95,,F$8-1))</f>
        <v>0</v>
      </c>
      <c r="G95" s="173">
        <f ca="1">CHOOSE(G$6,SUMIFS(INDIRECT("EB[" &amp; G$12 &amp; "]"),EB[indic_nrg],$A94,EB[Nositel],$B95,EB[Výběr],1,EB[unit],"TJ"),INDEX($BO95:$DW95,,G$4),G$9/(INDEX(Roky_výhled,,G$8)-Last_Bil)*(INDEX($BO95:$DW95,,G$8)-INDEX($D95:$BL95,,$E$1))+INDEX($D95:$BL95,,$E$1),G$9/(INDEX(Roky_výhled,,G$8)-INDEX(Roky_výhled,,G$8-1))*(INDEX($BO95:$DW95,,G$8)-INDEX($BO95:$DW95,,G$8-1))+INDEX($BO95:$DW95,,G$8-1))</f>
        <v>0</v>
      </c>
      <c r="H95" s="173">
        <f ca="1">CHOOSE(H$6,SUMIFS(INDIRECT("EB[" &amp; H$12 &amp; "]"),EB[indic_nrg],$A94,EB[Nositel],$B95,EB[Výběr],1,EB[unit],"TJ"),INDEX($BO95:$DW95,,H$4),H$9/(INDEX(Roky_výhled,,H$8)-Last_Bil)*(INDEX($BO95:$DW95,,H$8)-INDEX($D95:$BL95,,$E$1))+INDEX($D95:$BL95,,$E$1),H$9/(INDEX(Roky_výhled,,H$8)-INDEX(Roky_výhled,,H$8-1))*(INDEX($BO95:$DW95,,H$8)-INDEX($BO95:$DW95,,H$8-1))+INDEX($BO95:$DW95,,H$8-1))</f>
        <v>0</v>
      </c>
      <c r="I95" s="173">
        <f ca="1">CHOOSE(I$6,SUMIFS(INDIRECT("EB[" &amp; I$12 &amp; "]"),EB[indic_nrg],$A94,EB[Nositel],$B95,EB[Výběr],1,EB[unit],"TJ"),INDEX($BO95:$DW95,,I$4),I$9/(INDEX(Roky_výhled,,I$8)-Last_Bil)*(INDEX($BO95:$DW95,,I$8)-INDEX($D95:$BL95,,$E$1))+INDEX($D95:$BL95,,$E$1),I$9/(INDEX(Roky_výhled,,I$8)-INDEX(Roky_výhled,,I$8-1))*(INDEX($BO95:$DW95,,I$8)-INDEX($BO95:$DW95,,I$8-1))+INDEX($BO95:$DW95,,I$8-1))</f>
        <v>0</v>
      </c>
      <c r="J95" s="173">
        <f ca="1">CHOOSE(J$6,SUMIFS(INDIRECT("EB[" &amp; J$12 &amp; "]"),EB[indic_nrg],$A94,EB[Nositel],$B95,EB[Výběr],1,EB[unit],"TJ"),INDEX($BO95:$DW95,,J$4),J$9/(INDEX(Roky_výhled,,J$8)-Last_Bil)*(INDEX($BO95:$DW95,,J$8)-INDEX($D95:$BL95,,$E$1))+INDEX($D95:$BL95,,$E$1),J$9/(INDEX(Roky_výhled,,J$8)-INDEX(Roky_výhled,,J$8-1))*(INDEX($BO95:$DW95,,J$8)-INDEX($BO95:$DW95,,J$8-1))+INDEX($BO95:$DW95,,J$8-1))</f>
        <v>0</v>
      </c>
      <c r="K95" s="173">
        <f ca="1">CHOOSE(K$6,SUMIFS(INDIRECT("EB[" &amp; K$12 &amp; "]"),EB[indic_nrg],$A94,EB[Nositel],$B95,EB[Výběr],1,EB[unit],"TJ"),INDEX($BO95:$DW95,,K$4),K$9/(INDEX(Roky_výhled,,K$8)-Last_Bil)*(INDEX($BO95:$DW95,,K$8)-INDEX($D95:$BL95,,$E$1))+INDEX($D95:$BL95,,$E$1),K$9/(INDEX(Roky_výhled,,K$8)-INDEX(Roky_výhled,,K$8-1))*(INDEX($BO95:$DW95,,K$8)-INDEX($BO95:$DW95,,K$8-1))+INDEX($BO95:$DW95,,K$8-1))</f>
        <v>0</v>
      </c>
      <c r="L95" s="173">
        <f ca="1">CHOOSE(L$6,SUMIFS(INDIRECT("EB[" &amp; L$12 &amp; "]"),EB[indic_nrg],$A94,EB[Nositel],$B95,EB[Výběr],1,EB[unit],"TJ"),INDEX($BO95:$DW95,,L$4),L$9/(INDEX(Roky_výhled,,L$8)-Last_Bil)*(INDEX($BO95:$DW95,,L$8)-INDEX($D95:$BL95,,$E$1))+INDEX($D95:$BL95,,$E$1),L$9/(INDEX(Roky_výhled,,L$8)-INDEX(Roky_výhled,,L$8-1))*(INDEX($BO95:$DW95,,L$8)-INDEX($BO95:$DW95,,L$8-1))+INDEX($BO95:$DW95,,L$8-1))</f>
        <v>0</v>
      </c>
      <c r="M95" s="173">
        <f ca="1">CHOOSE(M$6,SUMIFS(INDIRECT("EB[" &amp; M$12 &amp; "]"),EB[indic_nrg],$A94,EB[Nositel],$B95,EB[Výběr],1,EB[unit],"TJ"),INDEX($BO95:$DW95,,M$4),M$9/(INDEX(Roky_výhled,,M$8)-Last_Bil)*(INDEX($BO95:$DW95,,M$8)-INDEX($D95:$BL95,,$E$1))+INDEX($D95:$BL95,,$E$1),M$9/(INDEX(Roky_výhled,,M$8)-INDEX(Roky_výhled,,M$8-1))*(INDEX($BO95:$DW95,,M$8)-INDEX($BO95:$DW95,,M$8-1))+INDEX($BO95:$DW95,,M$8-1))</f>
        <v>0</v>
      </c>
      <c r="N95" s="173">
        <f ca="1">CHOOSE(N$6,SUMIFS(INDIRECT("EB[" &amp; N$12 &amp; "]"),EB[indic_nrg],$A94,EB[Nositel],$B95,EB[Výběr],1,EB[unit],"TJ"),INDEX($BO95:$DW95,,N$4),N$9/(INDEX(Roky_výhled,,N$8)-Last_Bil)*(INDEX($BO95:$DW95,,N$8)-INDEX($D95:$BL95,,$E$1))+INDEX($D95:$BL95,,$E$1),N$9/(INDEX(Roky_výhled,,N$8)-INDEX(Roky_výhled,,N$8-1))*(INDEX($BO95:$DW95,,N$8)-INDEX($BO95:$DW95,,N$8-1))+INDEX($BO95:$DW95,,N$8-1))</f>
        <v>0</v>
      </c>
      <c r="O95" s="173">
        <f ca="1">CHOOSE(O$6,SUMIFS(INDIRECT("EB[" &amp; O$12 &amp; "]"),EB[indic_nrg],$A94,EB[Nositel],$B95,EB[Výběr],1,EB[unit],"TJ"),INDEX($BO95:$DW95,,O$4),O$9/(INDEX(Roky_výhled,,O$8)-Last_Bil)*(INDEX($BO95:$DW95,,O$8)-INDEX($D95:$BL95,,$E$1))+INDEX($D95:$BL95,,$E$1),O$9/(INDEX(Roky_výhled,,O$8)-INDEX(Roky_výhled,,O$8-1))*(INDEX($BO95:$DW95,,O$8)-INDEX($BO95:$DW95,,O$8-1))+INDEX($BO95:$DW95,,O$8-1))</f>
        <v>0</v>
      </c>
      <c r="P95" s="173">
        <f ca="1">CHOOSE(P$6,SUMIFS(INDIRECT("EB[" &amp; P$12 &amp; "]"),EB[indic_nrg],$A94,EB[Nositel],$B95,EB[Výběr],1,EB[unit],"TJ"),INDEX($BO95:$DW95,,P$4),P$9/(INDEX(Roky_výhled,,P$8)-Last_Bil)*(INDEX($BO95:$DW95,,P$8)-INDEX($D95:$BL95,,$E$1))+INDEX($D95:$BL95,,$E$1),P$9/(INDEX(Roky_výhled,,P$8)-INDEX(Roky_výhled,,P$8-1))*(INDEX($BO95:$DW95,,P$8)-INDEX($BO95:$DW95,,P$8-1))+INDEX($BO95:$DW95,,P$8-1))</f>
        <v>0</v>
      </c>
      <c r="Q95" s="173">
        <f ca="1">CHOOSE(Q$6,SUMIFS(INDIRECT("EB[" &amp; Q$12 &amp; "]"),EB[indic_nrg],$A94,EB[Nositel],$B95,EB[Výběr],1,EB[unit],"TJ"),INDEX($BO95:$DW95,,Q$4),Q$9/(INDEX(Roky_výhled,,Q$8)-Last_Bil)*(INDEX($BO95:$DW95,,Q$8)-INDEX($D95:$BL95,,$E$1))+INDEX($D95:$BL95,,$E$1),Q$9/(INDEX(Roky_výhled,,Q$8)-INDEX(Roky_výhled,,Q$8-1))*(INDEX($BO95:$DW95,,Q$8)-INDEX($BO95:$DW95,,Q$8-1))+INDEX($BO95:$DW95,,Q$8-1))</f>
        <v>0</v>
      </c>
      <c r="R95" s="173">
        <f ca="1">CHOOSE(R$6,SUMIFS(INDIRECT("EB[" &amp; R$12 &amp; "]"),EB[indic_nrg],$A94,EB[Nositel],$B95,EB[Výběr],1,EB[unit],"TJ"),INDEX($BO95:$DW95,,R$4),R$9/(INDEX(Roky_výhled,,R$8)-Last_Bil)*(INDEX($BO95:$DW95,,R$8)-INDEX($D95:$BL95,,$E$1))+INDEX($D95:$BL95,,$E$1),R$9/(INDEX(Roky_výhled,,R$8)-INDEX(Roky_výhled,,R$8-1))*(INDEX($BO95:$DW95,,R$8)-INDEX($BO95:$DW95,,R$8-1))+INDEX($BO95:$DW95,,R$8-1))</f>
        <v>0</v>
      </c>
      <c r="S95" s="173">
        <f ca="1">CHOOSE(S$6,SUMIFS(INDIRECT("EB[" &amp; S$12 &amp; "]"),EB[indic_nrg],$A94,EB[Nositel],$B95,EB[Výběr],1,EB[unit],"TJ"),INDEX($BO95:$DW95,,S$4),S$9/(INDEX(Roky_výhled,,S$8)-Last_Bil)*(INDEX($BO95:$DW95,,S$8)-INDEX($D95:$BL95,,$E$1))+INDEX($D95:$BL95,,$E$1),S$9/(INDEX(Roky_výhled,,S$8)-INDEX(Roky_výhled,,S$8-1))*(INDEX($BO95:$DW95,,S$8)-INDEX($BO95:$DW95,,S$8-1))+INDEX($BO95:$DW95,,S$8-1))</f>
        <v>0</v>
      </c>
      <c r="T95" s="173">
        <f ca="1">CHOOSE(T$6,SUMIFS(INDIRECT("EB[" &amp; T$12 &amp; "]"),EB[indic_nrg],$A94,EB[Nositel],$B95,EB[Výběr],1,EB[unit],"TJ"),INDEX($BO95:$DW95,,T$4),T$9/(INDEX(Roky_výhled,,T$8)-Last_Bil)*(INDEX($BO95:$DW95,,T$8)-INDEX($D95:$BL95,,$E$1))+INDEX($D95:$BL95,,$E$1),T$9/(INDEX(Roky_výhled,,T$8)-INDEX(Roky_výhled,,T$8-1))*(INDEX($BO95:$DW95,,T$8)-INDEX($BO95:$DW95,,T$8-1))+INDEX($BO95:$DW95,,T$8-1))</f>
        <v>0</v>
      </c>
      <c r="U95" s="173">
        <f ca="1">CHOOSE(U$6,SUMIFS(INDIRECT("EB[" &amp; U$12 &amp; "]"),EB[indic_nrg],$A94,EB[Nositel],$B95,EB[Výběr],1,EB[unit],"TJ"),INDEX($BO95:$DW95,,U$4),U$9/(INDEX(Roky_výhled,,U$8)-Last_Bil)*(INDEX($BO95:$DW95,,U$8)-INDEX($D95:$BL95,,$E$1))+INDEX($D95:$BL95,,$E$1),U$9/(INDEX(Roky_výhled,,U$8)-INDEX(Roky_výhled,,U$8-1))*(INDEX($BO95:$DW95,,U$8)-INDEX($BO95:$DW95,,U$8-1))+INDEX($BO95:$DW95,,U$8-1))</f>
        <v>0</v>
      </c>
      <c r="V95" s="173">
        <f ca="1">CHOOSE(V$6,SUMIFS(INDIRECT("EB[" &amp; V$12 &amp; "]"),EB[indic_nrg],$A94,EB[Nositel],$B95,EB[Výběr],1,EB[unit],"TJ"),INDEX($BO95:$DW95,,V$4),V$9/(INDEX(Roky_výhled,,V$8)-Last_Bil)*(INDEX($BO95:$DW95,,V$8)-INDEX($D95:$BL95,,$E$1))+INDEX($D95:$BL95,,$E$1),V$9/(INDEX(Roky_výhled,,V$8)-INDEX(Roky_výhled,,V$8-1))*(INDEX($BO95:$DW95,,V$8)-INDEX($BO95:$DW95,,V$8-1))+INDEX($BO95:$DW95,,V$8-1))</f>
        <v>0</v>
      </c>
      <c r="W95" s="173">
        <f ca="1">CHOOSE(W$6,SUMIFS(INDIRECT("EB[" &amp; W$12 &amp; "]"),EB[indic_nrg],$A94,EB[Nositel],$B95,EB[Výběr],1,EB[unit],"TJ"),INDEX($BO95:$DW95,,W$4),W$9/(INDEX(Roky_výhled,,W$8)-Last_Bil)*(INDEX($BO95:$DW95,,W$8)-INDEX($D95:$BL95,,$E$1))+INDEX($D95:$BL95,,$E$1),W$9/(INDEX(Roky_výhled,,W$8)-INDEX(Roky_výhled,,W$8-1))*(INDEX($BO95:$DW95,,W$8)-INDEX($BO95:$DW95,,W$8-1))+INDEX($BO95:$DW95,,W$8-1))</f>
        <v>0</v>
      </c>
      <c r="X95" s="173">
        <f ca="1">CHOOSE(X$6,SUMIFS(INDIRECT("EB[" &amp; X$12 &amp; "]"),EB[indic_nrg],$A94,EB[Nositel],$B95,EB[Výběr],1,EB[unit],"TJ"),INDEX($BO95:$DW95,,X$4),X$9/(INDEX(Roky_výhled,,X$8)-Last_Bil)*(INDEX($BO95:$DW95,,X$8)-INDEX($D95:$BL95,,$E$1))+INDEX($D95:$BL95,,$E$1),X$9/(INDEX(Roky_výhled,,X$8)-INDEX(Roky_výhled,,X$8-1))*(INDEX($BO95:$DW95,,X$8)-INDEX($BO95:$DW95,,X$8-1))+INDEX($BO95:$DW95,,X$8-1))</f>
        <v>0</v>
      </c>
      <c r="Y95" s="173">
        <f ca="1">CHOOSE(Y$6,SUMIFS(INDIRECT("EB[" &amp; Y$12 &amp; "]"),EB[indic_nrg],$A94,EB[Nositel],$B95,EB[Výběr],1,EB[unit],"TJ"),INDEX($BO95:$DW95,,Y$4),Y$9/(INDEX(Roky_výhled,,Y$8)-Last_Bil)*(INDEX($BO95:$DW95,,Y$8)-INDEX($D95:$BL95,,$E$1))+INDEX($D95:$BL95,,$E$1),Y$9/(INDEX(Roky_výhled,,Y$8)-INDEX(Roky_výhled,,Y$8-1))*(INDEX($BO95:$DW95,,Y$8)-INDEX($BO95:$DW95,,Y$8-1))+INDEX($BO95:$DW95,,Y$8-1))</f>
        <v>0</v>
      </c>
      <c r="Z95" s="173">
        <f ca="1">CHOOSE(Z$6,SUMIFS(INDIRECT("EB[" &amp; Z$12 &amp; "]"),EB[indic_nrg],$A94,EB[Nositel],$B95,EB[Výběr],1,EB[unit],"TJ"),INDEX($BO95:$DW95,,Z$4),Z$9/(INDEX(Roky_výhled,,Z$8)-Last_Bil)*(INDEX($BO95:$DW95,,Z$8)-INDEX($D95:$BL95,,$E$1))+INDEX($D95:$BL95,,$E$1),Z$9/(INDEX(Roky_výhled,,Z$8)-INDEX(Roky_výhled,,Z$8-1))*(INDEX($BO95:$DW95,,Z$8)-INDEX($BO95:$DW95,,Z$8-1))+INDEX($BO95:$DW95,,Z$8-1))</f>
        <v>0</v>
      </c>
      <c r="AA95" s="173">
        <f ca="1">CHOOSE(AA$6,SUMIFS(INDIRECT("EB[" &amp; AA$12 &amp; "]"),EB[indic_nrg],$A94,EB[Nositel],$B95,EB[Výběr],1,EB[unit],"TJ"),INDEX($BO95:$DW95,,AA$4),AA$9/(INDEX(Roky_výhled,,AA$8)-Last_Bil)*(INDEX($BO95:$DW95,,AA$8)-INDEX($D95:$BL95,,$E$1))+INDEX($D95:$BL95,,$E$1),AA$9/(INDEX(Roky_výhled,,AA$8)-INDEX(Roky_výhled,,AA$8-1))*(INDEX($BO95:$DW95,,AA$8)-INDEX($BO95:$DW95,,AA$8-1))+INDEX($BO95:$DW95,,AA$8-1))</f>
        <v>0</v>
      </c>
      <c r="AB95" s="173">
        <f ca="1">CHOOSE(AB$6,SUMIFS(INDIRECT("EB[" &amp; AB$12 &amp; "]"),EB[indic_nrg],$A94,EB[Nositel],$B95,EB[Výběr],1,EB[unit],"TJ"),INDEX($BO95:$DW95,,AB$4),AB$9/(INDEX(Roky_výhled,,AB$8)-Last_Bil)*(INDEX($BO95:$DW95,,AB$8)-INDEX($D95:$BL95,,$E$1))+INDEX($D95:$BL95,,$E$1),AB$9/(INDEX(Roky_výhled,,AB$8)-INDEX(Roky_výhled,,AB$8-1))*(INDEX($BO95:$DW95,,AB$8)-INDEX($BO95:$DW95,,AB$8-1))+INDEX($BO95:$DW95,,AB$8-1))</f>
        <v>0</v>
      </c>
      <c r="AC95" s="173">
        <f ca="1">CHOOSE(AC$6,SUMIFS(INDIRECT("EB[" &amp; AC$12 &amp; "]"),EB[indic_nrg],$A94,EB[Nositel],$B95,EB[Výběr],1,EB[unit],"TJ"),INDEX($BO95:$DW95,,AC$4),AC$9/(INDEX(Roky_výhled,,AC$8)-Last_Bil)*(INDEX($BO95:$DW95,,AC$8)-INDEX($D95:$BL95,,$E$1))+INDEX($D95:$BL95,,$E$1),AC$9/(INDEX(Roky_výhled,,AC$8)-INDEX(Roky_výhled,,AC$8-1))*(INDEX($BO95:$DW95,,AC$8)-INDEX($BO95:$DW95,,AC$8-1))+INDEX($BO95:$DW95,,AC$8-1))</f>
        <v>0</v>
      </c>
      <c r="AD95" s="173">
        <f ca="1">CHOOSE(AD$6,SUMIFS(INDIRECT("EB[" &amp; AD$12 &amp; "]"),EB[indic_nrg],$A94,EB[Nositel],$B95,EB[Výběr],1,EB[unit],"TJ"),INDEX($BO95:$DW95,,AD$4),AD$9/(INDEX(Roky_výhled,,AD$8)-Last_Bil)*(INDEX($BO95:$DW95,,AD$8)-INDEX($D95:$BL95,,$E$1))+INDEX($D95:$BL95,,$E$1),AD$9/(INDEX(Roky_výhled,,AD$8)-INDEX(Roky_výhled,,AD$8-1))*(INDEX($BO95:$DW95,,AD$8)-INDEX($BO95:$DW95,,AD$8-1))+INDEX($BO95:$DW95,,AD$8-1))</f>
        <v>0</v>
      </c>
      <c r="AE95" s="173">
        <f ca="1">CHOOSE(AE$6,SUMIFS(INDIRECT("EB[" &amp; AE$12 &amp; "]"),EB[indic_nrg],$A94,EB[Nositel],$B95,EB[Výběr],1,EB[unit],"TJ"),INDEX($BO95:$DW95,,AE$4),AE$9/(INDEX(Roky_výhled,,AE$8)-Last_Bil)*(INDEX($BO95:$DW95,,AE$8)-INDEX($D95:$BL95,,$E$1))+INDEX($D95:$BL95,,$E$1),AE$9/(INDEX(Roky_výhled,,AE$8)-INDEX(Roky_výhled,,AE$8-1))*(INDEX($BO95:$DW95,,AE$8)-INDEX($BO95:$DW95,,AE$8-1))+INDEX($BO95:$DW95,,AE$8-1))</f>
        <v>0</v>
      </c>
      <c r="AF95" s="173">
        <f ca="1">CHOOSE(AF$6,SUMIFS(INDIRECT("EB[" &amp; AF$12 &amp; "]"),EB[indic_nrg],$A94,EB[Nositel],$B95,EB[Výběr],1,EB[unit],"TJ"),INDEX($BO95:$DW95,,AF$4),AF$9/(INDEX(Roky_výhled,,AF$8)-Last_Bil)*(INDEX($BO95:$DW95,,AF$8)-INDEX($D95:$BL95,,$E$1))+INDEX($D95:$BL95,,$E$1),AF$9/(INDEX(Roky_výhled,,AF$8)-INDEX(Roky_výhled,,AF$8-1))*(INDEX($BO95:$DW95,,AF$8)-INDEX($BO95:$DW95,,AF$8-1))+INDEX($BO95:$DW95,,AF$8-1))</f>
        <v>0</v>
      </c>
      <c r="AG95" s="173">
        <f ca="1">CHOOSE(AG$6,SUMIFS(INDIRECT("EB[" &amp; AG$12 &amp; "]"),EB[indic_nrg],$A94,EB[Nositel],$B95,EB[Výběr],1,EB[unit],"TJ"),INDEX($BO95:$DW95,,AG$4),AG$9/(INDEX(Roky_výhled,,AG$8)-Last_Bil)*(INDEX($BO95:$DW95,,AG$8)-INDEX($D95:$BL95,,$E$1))+INDEX($D95:$BL95,,$E$1),AG$9/(INDEX(Roky_výhled,,AG$8)-INDEX(Roky_výhled,,AG$8-1))*(INDEX($BO95:$DW95,,AG$8)-INDEX($BO95:$DW95,,AG$8-1))+INDEX($BO95:$DW95,,AG$8-1))</f>
        <v>0</v>
      </c>
      <c r="AH95" s="173">
        <f ca="1">CHOOSE(AH$6,SUMIFS(INDIRECT("EB[" &amp; AH$12 &amp; "]"),EB[indic_nrg],$A94,EB[Nositel],$B95,EB[Výběr],1,EB[unit],"TJ"),INDEX($BO95:$DW95,,AH$4),AH$9/(INDEX(Roky_výhled,,AH$8)-Last_Bil)*(INDEX($BO95:$DW95,,AH$8)-INDEX($D95:$BL95,,$E$1))+INDEX($D95:$BL95,,$E$1),AH$9/(INDEX(Roky_výhled,,AH$8)-INDEX(Roky_výhled,,AH$8-1))*(INDEX($BO95:$DW95,,AH$8)-INDEX($BO95:$DW95,,AH$8-1))+INDEX($BO95:$DW95,,AH$8-1))</f>
        <v>0</v>
      </c>
      <c r="AI95" s="173">
        <f ca="1">CHOOSE(AI$6,SUMIFS(INDIRECT("EB[" &amp; AI$12 &amp; "]"),EB[indic_nrg],$A94,EB[Nositel],$B95,EB[Výběr],1,EB[unit],"TJ"),INDEX($BO95:$DW95,,AI$4),AI$9/(INDEX(Roky_výhled,,AI$8)-Last_Bil)*(INDEX($BO95:$DW95,,AI$8)-INDEX($D95:$BL95,,$E$1))+INDEX($D95:$BL95,,$E$1),AI$9/(INDEX(Roky_výhled,,AI$8)-INDEX(Roky_výhled,,AI$8-1))*(INDEX($BO95:$DW95,,AI$8)-INDEX($BO95:$DW95,,AI$8-1))+INDEX($BO95:$DW95,,AI$8-1))</f>
        <v>0</v>
      </c>
      <c r="AJ95" s="173">
        <f ca="1">CHOOSE(AJ$6,SUMIFS(INDIRECT("EB[" &amp; AJ$12 &amp; "]"),EB[indic_nrg],$A94,EB[Nositel],$B95,EB[Výběr],1,EB[unit],"TJ"),INDEX($BO95:$DW95,,AJ$4),AJ$9/(INDEX(Roky_výhled,,AJ$8)-Last_Bil)*(INDEX($BO95:$DW95,,AJ$8)-INDEX($D95:$BL95,,$E$1))+INDEX($D95:$BL95,,$E$1),AJ$9/(INDEX(Roky_výhled,,AJ$8)-INDEX(Roky_výhled,,AJ$8-1))*(INDEX($BO95:$DW95,,AJ$8)-INDEX($BO95:$DW95,,AJ$8-1))+INDEX($BO95:$DW95,,AJ$8-1))</f>
        <v>0</v>
      </c>
      <c r="AK95" s="173">
        <f ca="1">CHOOSE(AK$6,SUMIFS(INDIRECT("EB[" &amp; AK$12 &amp; "]"),EB[indic_nrg],$A94,EB[Nositel],$B95,EB[Výběr],1,EB[unit],"TJ"),INDEX($BO95:$DW95,,AK$4),AK$9/(INDEX(Roky_výhled,,AK$8)-Last_Bil)*(INDEX($BO95:$DW95,,AK$8)-INDEX($D95:$BL95,,$E$1))+INDEX($D95:$BL95,,$E$1),AK$9/(INDEX(Roky_výhled,,AK$8)-INDEX(Roky_výhled,,AK$8-1))*(INDEX($BO95:$DW95,,AK$8)-INDEX($BO95:$DW95,,AK$8-1))+INDEX($BO95:$DW95,,AK$8-1))</f>
        <v>0</v>
      </c>
      <c r="AL95" s="173">
        <f ca="1">CHOOSE(AL$6,SUMIFS(INDIRECT("EB[" &amp; AL$12 &amp; "]"),EB[indic_nrg],$A94,EB[Nositel],$B95,EB[Výběr],1,EB[unit],"TJ"),INDEX($BO95:$DW95,,AL$4),AL$9/(INDEX(Roky_výhled,,AL$8)-Last_Bil)*(INDEX($BO95:$DW95,,AL$8)-INDEX($D95:$BL95,,$E$1))+INDEX($D95:$BL95,,$E$1),AL$9/(INDEX(Roky_výhled,,AL$8)-INDEX(Roky_výhled,,AL$8-1))*(INDEX($BO95:$DW95,,AL$8)-INDEX($BO95:$DW95,,AL$8-1))+INDEX($BO95:$DW95,,AL$8-1))</f>
        <v>0</v>
      </c>
      <c r="AM95" s="173">
        <f ca="1">CHOOSE(AM$6,SUMIFS(INDIRECT("EB[" &amp; AM$12 &amp; "]"),EB[indic_nrg],$A94,EB[Nositel],$B95,EB[Výběr],1,EB[unit],"TJ"),INDEX($BO95:$DW95,,AM$4),AM$9/(INDEX(Roky_výhled,,AM$8)-Last_Bil)*(INDEX($BO95:$DW95,,AM$8)-INDEX($D95:$BL95,,$E$1))+INDEX($D95:$BL95,,$E$1),AM$9/(INDEX(Roky_výhled,,AM$8)-INDEX(Roky_výhled,,AM$8-1))*(INDEX($BO95:$DW95,,AM$8)-INDEX($BO95:$DW95,,AM$8-1))+INDEX($BO95:$DW95,,AM$8-1))</f>
        <v>0</v>
      </c>
      <c r="AN95" s="173">
        <f ca="1">CHOOSE(AN$6,SUMIFS(INDIRECT("EB[" &amp; AN$12 &amp; "]"),EB[indic_nrg],$A94,EB[Nositel],$B95,EB[Výběr],1,EB[unit],"TJ"),INDEX($BO95:$DW95,,AN$4),AN$9/(INDEX(Roky_výhled,,AN$8)-Last_Bil)*(INDEX($BO95:$DW95,,AN$8)-INDEX($D95:$BL95,,$E$1))+INDEX($D95:$BL95,,$E$1),AN$9/(INDEX(Roky_výhled,,AN$8)-INDEX(Roky_výhled,,AN$8-1))*(INDEX($BO95:$DW95,,AN$8)-INDEX($BO95:$DW95,,AN$8-1))+INDEX($BO95:$DW95,,AN$8-1))</f>
        <v>0</v>
      </c>
      <c r="AO95" s="173">
        <f ca="1">CHOOSE(AO$6,SUMIFS(INDIRECT("EB[" &amp; AO$12 &amp; "]"),EB[indic_nrg],$A94,EB[Nositel],$B95,EB[Výběr],1,EB[unit],"TJ"),INDEX($BO95:$DW95,,AO$4),AO$9/(INDEX(Roky_výhled,,AO$8)-Last_Bil)*(INDEX($BO95:$DW95,,AO$8)-INDEX($D95:$BL95,,$E$1))+INDEX($D95:$BL95,,$E$1),AO$9/(INDEX(Roky_výhled,,AO$8)-INDEX(Roky_výhled,,AO$8-1))*(INDEX($BO95:$DW95,,AO$8)-INDEX($BO95:$DW95,,AO$8-1))+INDEX($BO95:$DW95,,AO$8-1))</f>
        <v>0</v>
      </c>
      <c r="AP95" s="173">
        <f ca="1">CHOOSE(AP$6,SUMIFS(INDIRECT("EB[" &amp; AP$12 &amp; "]"),EB[indic_nrg],$A94,EB[Nositel],$B95,EB[Výběr],1,EB[unit],"TJ"),INDEX($BO95:$DW95,,AP$4),AP$9/(INDEX(Roky_výhled,,AP$8)-Last_Bil)*(INDEX($BO95:$DW95,,AP$8)-INDEX($D95:$BL95,,$E$1))+INDEX($D95:$BL95,,$E$1),AP$9/(INDEX(Roky_výhled,,AP$8)-INDEX(Roky_výhled,,AP$8-1))*(INDEX($BO95:$DW95,,AP$8)-INDEX($BO95:$DW95,,AP$8-1))+INDEX($BO95:$DW95,,AP$8-1))</f>
        <v>0</v>
      </c>
      <c r="AQ95" s="173">
        <f ca="1">CHOOSE(AQ$6,SUMIFS(INDIRECT("EB[" &amp; AQ$12 &amp; "]"),EB[indic_nrg],$A94,EB[Nositel],$B95,EB[Výběr],1,EB[unit],"TJ"),INDEX($BO95:$DW95,,AQ$4),AQ$9/(INDEX(Roky_výhled,,AQ$8)-Last_Bil)*(INDEX($BO95:$DW95,,AQ$8)-INDEX($D95:$BL95,,$E$1))+INDEX($D95:$BL95,,$E$1),AQ$9/(INDEX(Roky_výhled,,AQ$8)-INDEX(Roky_výhled,,AQ$8-1))*(INDEX($BO95:$DW95,,AQ$8)-INDEX($BO95:$DW95,,AQ$8-1))+INDEX($BO95:$DW95,,AQ$8-1))</f>
        <v>0</v>
      </c>
      <c r="AR95" s="173">
        <f ca="1">CHOOSE(AR$6,SUMIFS(INDIRECT("EB[" &amp; AR$12 &amp; "]"),EB[indic_nrg],$A94,EB[Nositel],$B95,EB[Výběr],1,EB[unit],"TJ"),INDEX($BO95:$DW95,,AR$4),AR$9/(INDEX(Roky_výhled,,AR$8)-Last_Bil)*(INDEX($BO95:$DW95,,AR$8)-INDEX($D95:$BL95,,$E$1))+INDEX($D95:$BL95,,$E$1),AR$9/(INDEX(Roky_výhled,,AR$8)-INDEX(Roky_výhled,,AR$8-1))*(INDEX($BO95:$DW95,,AR$8)-INDEX($BO95:$DW95,,AR$8-1))+INDEX($BO95:$DW95,,AR$8-1))</f>
        <v>0</v>
      </c>
      <c r="AS95" s="173">
        <f ca="1">CHOOSE(AS$6,SUMIFS(INDIRECT("EB[" &amp; AS$12 &amp; "]"),EB[indic_nrg],$A94,EB[Nositel],$B95,EB[Výběr],1,EB[unit],"TJ"),INDEX($BO95:$DW95,,AS$4),AS$9/(INDEX(Roky_výhled,,AS$8)-Last_Bil)*(INDEX($BO95:$DW95,,AS$8)-INDEX($D95:$BL95,,$E$1))+INDEX($D95:$BL95,,$E$1),AS$9/(INDEX(Roky_výhled,,AS$8)-INDEX(Roky_výhled,,AS$8-1))*(INDEX($BO95:$DW95,,AS$8)-INDEX($BO95:$DW95,,AS$8-1))+INDEX($BO95:$DW95,,AS$8-1))</f>
        <v>0</v>
      </c>
      <c r="AT95" s="173">
        <f ca="1">CHOOSE(AT$6,SUMIFS(INDIRECT("EB[" &amp; AT$12 &amp; "]"),EB[indic_nrg],$A94,EB[Nositel],$B95,EB[Výběr],1,EB[unit],"TJ"),INDEX($BO95:$DW95,,AT$4),AT$9/(INDEX(Roky_výhled,,AT$8)-Last_Bil)*(INDEX($BO95:$DW95,,AT$8)-INDEX($D95:$BL95,,$E$1))+INDEX($D95:$BL95,,$E$1),AT$9/(INDEX(Roky_výhled,,AT$8)-INDEX(Roky_výhled,,AT$8-1))*(INDEX($BO95:$DW95,,AT$8)-INDEX($BO95:$DW95,,AT$8-1))+INDEX($BO95:$DW95,,AT$8-1))</f>
        <v>0</v>
      </c>
      <c r="AU95" s="173">
        <f ca="1">CHOOSE(AU$6,SUMIFS(INDIRECT("EB[" &amp; AU$12 &amp; "]"),EB[indic_nrg],$A94,EB[Nositel],$B95,EB[Výběr],1,EB[unit],"TJ"),INDEX($BO95:$DW95,,AU$4),AU$9/(INDEX(Roky_výhled,,AU$8)-Last_Bil)*(INDEX($BO95:$DW95,,AU$8)-INDEX($D95:$BL95,,$E$1))+INDEX($D95:$BL95,,$E$1),AU$9/(INDEX(Roky_výhled,,AU$8)-INDEX(Roky_výhled,,AU$8-1))*(INDEX($BO95:$DW95,,AU$8)-INDEX($BO95:$DW95,,AU$8-1))+INDEX($BO95:$DW95,,AU$8-1))</f>
        <v>0</v>
      </c>
      <c r="AV95" s="173">
        <f ca="1">CHOOSE(AV$6,SUMIFS(INDIRECT("EB[" &amp; AV$12 &amp; "]"),EB[indic_nrg],$A94,EB[Nositel],$B95,EB[Výběr],1,EB[unit],"TJ"),INDEX($BO95:$DW95,,AV$4),AV$9/(INDEX(Roky_výhled,,AV$8)-Last_Bil)*(INDEX($BO95:$DW95,,AV$8)-INDEX($D95:$BL95,,$E$1))+INDEX($D95:$BL95,,$E$1),AV$9/(INDEX(Roky_výhled,,AV$8)-INDEX(Roky_výhled,,AV$8-1))*(INDEX($BO95:$DW95,,AV$8)-INDEX($BO95:$DW95,,AV$8-1))+INDEX($BO95:$DW95,,AV$8-1))</f>
        <v>0</v>
      </c>
      <c r="AW95" s="173">
        <f ca="1">CHOOSE(AW$6,SUMIFS(INDIRECT("EB[" &amp; AW$12 &amp; "]"),EB[indic_nrg],$A94,EB[Nositel],$B95,EB[Výběr],1,EB[unit],"TJ"),INDEX($BO95:$DW95,,AW$4),AW$9/(INDEX(Roky_výhled,,AW$8)-Last_Bil)*(INDEX($BO95:$DW95,,AW$8)-INDEX($D95:$BL95,,$E$1))+INDEX($D95:$BL95,,$E$1),AW$9/(INDEX(Roky_výhled,,AW$8)-INDEX(Roky_výhled,,AW$8-1))*(INDEX($BO95:$DW95,,AW$8)-INDEX($BO95:$DW95,,AW$8-1))+INDEX($BO95:$DW95,,AW$8-1))</f>
        <v>0</v>
      </c>
      <c r="AX95" s="173">
        <f ca="1">CHOOSE(AX$6,SUMIFS(INDIRECT("EB[" &amp; AX$12 &amp; "]"),EB[indic_nrg],$A94,EB[Nositel],$B95,EB[Výběr],1,EB[unit],"TJ"),INDEX($BO95:$DW95,,AX$4),AX$9/(INDEX(Roky_výhled,,AX$8)-Last_Bil)*(INDEX($BO95:$DW95,,AX$8)-INDEX($D95:$BL95,,$E$1))+INDEX($D95:$BL95,,$E$1),AX$9/(INDEX(Roky_výhled,,AX$8)-INDEX(Roky_výhled,,AX$8-1))*(INDEX($BO95:$DW95,,AX$8)-INDEX($BO95:$DW95,,AX$8-1))+INDEX($BO95:$DW95,,AX$8-1))</f>
        <v>0</v>
      </c>
      <c r="AY95" s="173">
        <f ca="1">CHOOSE(AY$6,SUMIFS(INDIRECT("EB[" &amp; AY$12 &amp; "]"),EB[indic_nrg],$A94,EB[Nositel],$B95,EB[Výběr],1,EB[unit],"TJ"),INDEX($BO95:$DW95,,AY$4),AY$9/(INDEX(Roky_výhled,,AY$8)-Last_Bil)*(INDEX($BO95:$DW95,,AY$8)-INDEX($D95:$BL95,,$E$1))+INDEX($D95:$BL95,,$E$1),AY$9/(INDEX(Roky_výhled,,AY$8)-INDEX(Roky_výhled,,AY$8-1))*(INDEX($BO95:$DW95,,AY$8)-INDEX($BO95:$DW95,,AY$8-1))+INDEX($BO95:$DW95,,AY$8-1))</f>
        <v>0</v>
      </c>
      <c r="AZ95" s="173">
        <f ca="1">CHOOSE(AZ$6,SUMIFS(INDIRECT("EB[" &amp; AZ$12 &amp; "]"),EB[indic_nrg],$A94,EB[Nositel],$B95,EB[Výběr],1,EB[unit],"TJ"),INDEX($BO95:$DW95,,AZ$4),AZ$9/(INDEX(Roky_výhled,,AZ$8)-Last_Bil)*(INDEX($BO95:$DW95,,AZ$8)-INDEX($D95:$BL95,,$E$1))+INDEX($D95:$BL95,,$E$1),AZ$9/(INDEX(Roky_výhled,,AZ$8)-INDEX(Roky_výhled,,AZ$8-1))*(INDEX($BO95:$DW95,,AZ$8)-INDEX($BO95:$DW95,,AZ$8-1))+INDEX($BO95:$DW95,,AZ$8-1))</f>
        <v>0</v>
      </c>
      <c r="BA95" s="173">
        <f ca="1">CHOOSE(BA$6,SUMIFS(INDIRECT("EB[" &amp; BA$12 &amp; "]"),EB[indic_nrg],$A94,EB[Nositel],$B95,EB[Výběr],1,EB[unit],"TJ"),INDEX($BO95:$DW95,,BA$4),BA$9/(INDEX(Roky_výhled,,BA$8)-Last_Bil)*(INDEX($BO95:$DW95,,BA$8)-INDEX($D95:$BL95,,$E$1))+INDEX($D95:$BL95,,$E$1),BA$9/(INDEX(Roky_výhled,,BA$8)-INDEX(Roky_výhled,,BA$8-1))*(INDEX($BO95:$DW95,,BA$8)-INDEX($BO95:$DW95,,BA$8-1))+INDEX($BO95:$DW95,,BA$8-1))</f>
        <v>0</v>
      </c>
      <c r="BB95" s="173">
        <f ca="1">CHOOSE(BB$6,SUMIFS(INDIRECT("EB[" &amp; BB$12 &amp; "]"),EB[indic_nrg],$A94,EB[Nositel],$B95,EB[Výběr],1,EB[unit],"TJ"),INDEX($BO95:$DW95,,BB$4),BB$9/(INDEX(Roky_výhled,,BB$8)-Last_Bil)*(INDEX($BO95:$DW95,,BB$8)-INDEX($D95:$BL95,,$E$1))+INDEX($D95:$BL95,,$E$1),BB$9/(INDEX(Roky_výhled,,BB$8)-INDEX(Roky_výhled,,BB$8-1))*(INDEX($BO95:$DW95,,BB$8)-INDEX($BO95:$DW95,,BB$8-1))+INDEX($BO95:$DW95,,BB$8-1))</f>
        <v>0</v>
      </c>
      <c r="BC95" s="173">
        <f ca="1">CHOOSE(BC$6,SUMIFS(INDIRECT("EB[" &amp; BC$12 &amp; "]"),EB[indic_nrg],$A94,EB[Nositel],$B95,EB[Výběr],1,EB[unit],"TJ"),INDEX($BO95:$DW95,,BC$4),BC$9/(INDEX(Roky_výhled,,BC$8)-Last_Bil)*(INDEX($BO95:$DW95,,BC$8)-INDEX($D95:$BL95,,$E$1))+INDEX($D95:$BL95,,$E$1),BC$9/(INDEX(Roky_výhled,,BC$8)-INDEX(Roky_výhled,,BC$8-1))*(INDEX($BO95:$DW95,,BC$8)-INDEX($BO95:$DW95,,BC$8-1))+INDEX($BO95:$DW95,,BC$8-1))</f>
        <v>0</v>
      </c>
      <c r="BD95" s="173">
        <f ca="1">CHOOSE(BD$6,SUMIFS(INDIRECT("EB[" &amp; BD$12 &amp; "]"),EB[indic_nrg],$A94,EB[Nositel],$B95,EB[Výběr],1,EB[unit],"TJ"),INDEX($BO95:$DW95,,BD$4),BD$9/(INDEX(Roky_výhled,,BD$8)-Last_Bil)*(INDEX($BO95:$DW95,,BD$8)-INDEX($D95:$BL95,,$E$1))+INDEX($D95:$BL95,,$E$1),BD$9/(INDEX(Roky_výhled,,BD$8)-INDEX(Roky_výhled,,BD$8-1))*(INDEX($BO95:$DW95,,BD$8)-INDEX($BO95:$DW95,,BD$8-1))+INDEX($BO95:$DW95,,BD$8-1))</f>
        <v>0</v>
      </c>
      <c r="BE95" s="173">
        <f ca="1">CHOOSE(BE$6,SUMIFS(INDIRECT("EB[" &amp; BE$12 &amp; "]"),EB[indic_nrg],$A94,EB[Nositel],$B95,EB[Výběr],1,EB[unit],"TJ"),INDEX($BO95:$DW95,,BE$4),BE$9/(INDEX(Roky_výhled,,BE$8)-Last_Bil)*(INDEX($BO95:$DW95,,BE$8)-INDEX($D95:$BL95,,$E$1))+INDEX($D95:$BL95,,$E$1),BE$9/(INDEX(Roky_výhled,,BE$8)-INDEX(Roky_výhled,,BE$8-1))*(INDEX($BO95:$DW95,,BE$8)-INDEX($BO95:$DW95,,BE$8-1))+INDEX($BO95:$DW95,,BE$8-1))</f>
        <v>0</v>
      </c>
      <c r="BF95" s="173">
        <f ca="1">CHOOSE(BF$6,SUMIFS(INDIRECT("EB[" &amp; BF$12 &amp; "]"),EB[indic_nrg],$A94,EB[Nositel],$B95,EB[Výběr],1,EB[unit],"TJ"),INDEX($BO95:$DW95,,BF$4),BF$9/(INDEX(Roky_výhled,,BF$8)-Last_Bil)*(INDEX($BO95:$DW95,,BF$8)-INDEX($D95:$BL95,,$E$1))+INDEX($D95:$BL95,,$E$1),BF$9/(INDEX(Roky_výhled,,BF$8)-INDEX(Roky_výhled,,BF$8-1))*(INDEX($BO95:$DW95,,BF$8)-INDEX($BO95:$DW95,,BF$8-1))+INDEX($BO95:$DW95,,BF$8-1))</f>
        <v>0</v>
      </c>
      <c r="BG95" s="173">
        <f ca="1">CHOOSE(BG$6,SUMIFS(INDIRECT("EB[" &amp; BG$12 &amp; "]"),EB[indic_nrg],$A94,EB[Nositel],$B95,EB[Výběr],1,EB[unit],"TJ"),INDEX($BO95:$DW95,,BG$4),BG$9/(INDEX(Roky_výhled,,BG$8)-Last_Bil)*(INDEX($BO95:$DW95,,BG$8)-INDEX($D95:$BL95,,$E$1))+INDEX($D95:$BL95,,$E$1),BG$9/(INDEX(Roky_výhled,,BG$8)-INDEX(Roky_výhled,,BG$8-1))*(INDEX($BO95:$DW95,,BG$8)-INDEX($BO95:$DW95,,BG$8-1))+INDEX($BO95:$DW95,,BG$8-1))</f>
        <v>0</v>
      </c>
      <c r="BH95" s="173">
        <f ca="1">CHOOSE(BH$6,SUMIFS(INDIRECT("EB[" &amp; BH$12 &amp; "]"),EB[indic_nrg],$A94,EB[Nositel],$B95,EB[Výběr],1,EB[unit],"TJ"),INDEX($BO95:$DW95,,BH$4),BH$9/(INDEX(Roky_výhled,,BH$8)-Last_Bil)*(INDEX($BO95:$DW95,,BH$8)-INDEX($D95:$BL95,,$E$1))+INDEX($D95:$BL95,,$E$1),BH$9/(INDEX(Roky_výhled,,BH$8)-INDEX(Roky_výhled,,BH$8-1))*(INDEX($BO95:$DW95,,BH$8)-INDEX($BO95:$DW95,,BH$8-1))+INDEX($BO95:$DW95,,BH$8-1))</f>
        <v>0</v>
      </c>
      <c r="BI95" s="173">
        <f ca="1">CHOOSE(BI$6,SUMIFS(INDIRECT("EB[" &amp; BI$12 &amp; "]"),EB[indic_nrg],$A94,EB[Nositel],$B95,EB[Výběr],1,EB[unit],"TJ"),INDEX($BO95:$DW95,,BI$4),BI$9/(INDEX(Roky_výhled,,BI$8)-Last_Bil)*(INDEX($BO95:$DW95,,BI$8)-INDEX($D95:$BL95,,$E$1))+INDEX($D95:$BL95,,$E$1),BI$9/(INDEX(Roky_výhled,,BI$8)-INDEX(Roky_výhled,,BI$8-1))*(INDEX($BO95:$DW95,,BI$8)-INDEX($BO95:$DW95,,BI$8-1))+INDEX($BO95:$DW95,,BI$8-1))</f>
        <v>0</v>
      </c>
      <c r="BJ95" s="173">
        <f ca="1">CHOOSE(BJ$6,SUMIFS(INDIRECT("EB[" &amp; BJ$12 &amp; "]"),EB[indic_nrg],$A94,EB[Nositel],$B95,EB[Výběr],1,EB[unit],"TJ"),INDEX($BO95:$DW95,,BJ$4),BJ$9/(INDEX(Roky_výhled,,BJ$8)-Last_Bil)*(INDEX($BO95:$DW95,,BJ$8)-INDEX($D95:$BL95,,$E$1))+INDEX($D95:$BL95,,$E$1),BJ$9/(INDEX(Roky_výhled,,BJ$8)-INDEX(Roky_výhled,,BJ$8-1))*(INDEX($BO95:$DW95,,BJ$8)-INDEX($BO95:$DW95,,BJ$8-1))+INDEX($BO95:$DW95,,BJ$8-1))</f>
        <v>0</v>
      </c>
      <c r="BK95" s="173">
        <f ca="1">CHOOSE(BK$6,SUMIFS(INDIRECT("EB[" &amp; BK$12 &amp; "]"),EB[indic_nrg],$A94,EB[Nositel],$B95,EB[Výběr],1,EB[unit],"TJ"),INDEX($BO95:$DW95,,BK$4),BK$9/(INDEX(Roky_výhled,,BK$8)-Last_Bil)*(INDEX($BO95:$DW95,,BK$8)-INDEX($D95:$BL95,,$E$1))+INDEX($D95:$BL95,,$E$1),BK$9/(INDEX(Roky_výhled,,BK$8)-INDEX(Roky_výhled,,BK$8-1))*(INDEX($BO95:$DW95,,BK$8)-INDEX($BO95:$DW95,,BK$8-1))+INDEX($BO95:$DW95,,BK$8-1))</f>
        <v>0</v>
      </c>
      <c r="BL95" s="174">
        <f ca="1">CHOOSE(BL$6,SUMIFS(INDIRECT("EB[" &amp; BL$12 &amp; "]"),EB[indic_nrg],$A94,EB[Nositel],$B95,EB[Výběr],1,EB[unit],"TJ"),INDEX($BO95:$DW95,,BL$4),BL$9/(INDEX(Roky_výhled,,BL$8)-Last_Bil)*(INDEX($BO95:$DW95,,BL$8)-INDEX($D95:$BL95,,$E$1))+INDEX($D95:$BL95,,$E$1),BL$9/(INDEX(Roky_výhled,,BL$8)-INDEX(Roky_výhled,,BL$8-1))*(INDEX($BO95:$DW95,,BL$8)-INDEX($BO95:$DW95,,BL$8-1))+INDEX($BO95:$DW95,,BL$8-1))</f>
        <v>0</v>
      </c>
      <c r="BM95"/>
      <c r="BN95" s="221" t="str">
        <f t="shared" si="268"/>
        <v>Diesel</v>
      </c>
      <c r="BO95" s="285">
        <v>0</v>
      </c>
      <c r="BP95" s="286">
        <v>0</v>
      </c>
      <c r="BQ95" s="286">
        <v>0</v>
      </c>
      <c r="BR95" s="286">
        <v>0</v>
      </c>
      <c r="BS95" s="286">
        <v>0</v>
      </c>
      <c r="BT95" s="286">
        <v>0</v>
      </c>
      <c r="BU95" s="286">
        <v>0</v>
      </c>
      <c r="BV95" s="286">
        <v>0</v>
      </c>
      <c r="BW95" s="286">
        <v>0</v>
      </c>
      <c r="BX95" s="286">
        <v>0</v>
      </c>
      <c r="BY95" s="287">
        <v>0</v>
      </c>
      <c r="BZ95" s="281"/>
      <c r="CA95" s="281"/>
      <c r="CB95" s="281"/>
      <c r="CC95" s="281"/>
      <c r="CD95" s="281"/>
      <c r="CE95" s="281"/>
      <c r="CF95" s="281"/>
      <c r="CG95" s="281"/>
      <c r="CH95" s="281"/>
      <c r="CI95" s="281"/>
      <c r="CJ95" s="281"/>
      <c r="CK95" s="281"/>
      <c r="CL95" s="281"/>
      <c r="CM95" s="281"/>
      <c r="CN95" s="281"/>
      <c r="CO95" s="281"/>
      <c r="CP95" s="281"/>
      <c r="CQ95" s="281"/>
      <c r="CR95" s="281"/>
      <c r="CS95" s="281"/>
      <c r="CT95" s="281"/>
      <c r="CU95" s="281"/>
      <c r="CV95" s="281"/>
      <c r="CW95" s="281"/>
      <c r="CX95" s="281"/>
      <c r="CY95" s="281"/>
      <c r="CZ95" s="281"/>
      <c r="DA95" s="281"/>
      <c r="DB95" s="281"/>
      <c r="DC95" s="281"/>
      <c r="DD95" s="281"/>
      <c r="DE95" s="281"/>
      <c r="DF95" s="281"/>
      <c r="DG95" s="281"/>
      <c r="DH95" s="281"/>
      <c r="DI95" s="281"/>
      <c r="DJ95" s="281"/>
      <c r="DK95" s="281"/>
      <c r="DL95" s="281"/>
      <c r="DM95" s="281"/>
      <c r="DN95" s="281"/>
      <c r="DO95" s="281"/>
      <c r="DP95" s="281"/>
      <c r="DQ95" s="281"/>
      <c r="DR95" s="281"/>
      <c r="DS95" s="281"/>
      <c r="DT95" s="281"/>
      <c r="DU95" s="281"/>
      <c r="DV95" s="281"/>
      <c r="DW95" s="281"/>
    </row>
    <row r="96" spans="1:127" s="196" customFormat="1" x14ac:dyDescent="0.25">
      <c r="A96" s="196" t="str">
        <f t="shared" si="269"/>
        <v>B_102030</v>
      </c>
      <c r="B96" t="s">
        <v>3154</v>
      </c>
      <c r="C96" s="179" t="str">
        <f t="shared" si="267"/>
        <v>Letecký petrolej</v>
      </c>
      <c r="D96" s="215">
        <f ca="1">CHOOSE(D$6,SUMIFS(INDIRECT("EB[" &amp; D$12 &amp; "]"),EB[indic_nrg],$A95,EB[Nositel],$B96,EB[Výběr],1,EB[unit],"TJ"),INDEX($BO96:$DW96,,D$4),D$9/(INDEX(Roky_výhled,,D$8)-Last_Bil)*(INDEX($BO96:$DW96,,D$8)-INDEX($D96:$BL96,,$E$1))+INDEX($D96:$BL96,,$E$1),D$9/(INDEX(Roky_výhled,,D$8)-INDEX(Roky_výhled,,D$8-1))*(INDEX($BO96:$DW96,,D$8)-INDEX($BO96:$DW96,,D$8-1))+INDEX($BO96:$DW96,,D$8-1))</f>
        <v>0</v>
      </c>
      <c r="E96" s="173">
        <f ca="1">CHOOSE(E$6,SUMIFS(INDIRECT("EB[" &amp; E$12 &amp; "]"),EB[indic_nrg],$A95,EB[Nositel],$B96,EB[Výběr],1,EB[unit],"TJ"),INDEX($BO96:$DW96,,E$4),E$9/(INDEX(Roky_výhled,,E$8)-Last_Bil)*(INDEX($BO96:$DW96,,E$8)-INDEX($D96:$BL96,,$E$1))+INDEX($D96:$BL96,,$E$1),E$9/(INDEX(Roky_výhled,,E$8)-INDEX(Roky_výhled,,E$8-1))*(INDEX($BO96:$DW96,,E$8)-INDEX($BO96:$DW96,,E$8-1))+INDEX($BO96:$DW96,,E$8-1))</f>
        <v>0</v>
      </c>
      <c r="F96" s="173">
        <f ca="1">CHOOSE(F$6,SUMIFS(INDIRECT("EB[" &amp; F$12 &amp; "]"),EB[indic_nrg],$A95,EB[Nositel],$B96,EB[Výběr],1,EB[unit],"TJ"),INDEX($BO96:$DW96,,F$4),F$9/(INDEX(Roky_výhled,,F$8)-Last_Bil)*(INDEX($BO96:$DW96,,F$8)-INDEX($D96:$BL96,,$E$1))+INDEX($D96:$BL96,,$E$1),F$9/(INDEX(Roky_výhled,,F$8)-INDEX(Roky_výhled,,F$8-1))*(INDEX($BO96:$DW96,,F$8)-INDEX($BO96:$DW96,,F$8-1))+INDEX($BO96:$DW96,,F$8-1))</f>
        <v>0</v>
      </c>
      <c r="G96" s="173">
        <f ca="1">CHOOSE(G$6,SUMIFS(INDIRECT("EB[" &amp; G$12 &amp; "]"),EB[indic_nrg],$A95,EB[Nositel],$B96,EB[Výběr],1,EB[unit],"TJ"),INDEX($BO96:$DW96,,G$4),G$9/(INDEX(Roky_výhled,,G$8)-Last_Bil)*(INDEX($BO96:$DW96,,G$8)-INDEX($D96:$BL96,,$E$1))+INDEX($D96:$BL96,,$E$1),G$9/(INDEX(Roky_výhled,,G$8)-INDEX(Roky_výhled,,G$8-1))*(INDEX($BO96:$DW96,,G$8)-INDEX($BO96:$DW96,,G$8-1))+INDEX($BO96:$DW96,,G$8-1))</f>
        <v>0</v>
      </c>
      <c r="H96" s="173">
        <f ca="1">CHOOSE(H$6,SUMIFS(INDIRECT("EB[" &amp; H$12 &amp; "]"),EB[indic_nrg],$A95,EB[Nositel],$B96,EB[Výběr],1,EB[unit],"TJ"),INDEX($BO96:$DW96,,H$4),H$9/(INDEX(Roky_výhled,,H$8)-Last_Bil)*(INDEX($BO96:$DW96,,H$8)-INDEX($D96:$BL96,,$E$1))+INDEX($D96:$BL96,,$E$1),H$9/(INDEX(Roky_výhled,,H$8)-INDEX(Roky_výhled,,H$8-1))*(INDEX($BO96:$DW96,,H$8)-INDEX($BO96:$DW96,,H$8-1))+INDEX($BO96:$DW96,,H$8-1))</f>
        <v>0</v>
      </c>
      <c r="I96" s="173">
        <f ca="1">CHOOSE(I$6,SUMIFS(INDIRECT("EB[" &amp; I$12 &amp; "]"),EB[indic_nrg],$A95,EB[Nositel],$B96,EB[Výběr],1,EB[unit],"TJ"),INDEX($BO96:$DW96,,I$4),I$9/(INDEX(Roky_výhled,,I$8)-Last_Bil)*(INDEX($BO96:$DW96,,I$8)-INDEX($D96:$BL96,,$E$1))+INDEX($D96:$BL96,,$E$1),I$9/(INDEX(Roky_výhled,,I$8)-INDEX(Roky_výhled,,I$8-1))*(INDEX($BO96:$DW96,,I$8)-INDEX($BO96:$DW96,,I$8-1))+INDEX($BO96:$DW96,,I$8-1))</f>
        <v>0</v>
      </c>
      <c r="J96" s="173">
        <f ca="1">CHOOSE(J$6,SUMIFS(INDIRECT("EB[" &amp; J$12 &amp; "]"),EB[indic_nrg],$A95,EB[Nositel],$B96,EB[Výběr],1,EB[unit],"TJ"),INDEX($BO96:$DW96,,J$4),J$9/(INDEX(Roky_výhled,,J$8)-Last_Bil)*(INDEX($BO96:$DW96,,J$8)-INDEX($D96:$BL96,,$E$1))+INDEX($D96:$BL96,,$E$1),J$9/(INDEX(Roky_výhled,,J$8)-INDEX(Roky_výhled,,J$8-1))*(INDEX($BO96:$DW96,,J$8)-INDEX($BO96:$DW96,,J$8-1))+INDEX($BO96:$DW96,,J$8-1))</f>
        <v>0</v>
      </c>
      <c r="K96" s="173">
        <f ca="1">CHOOSE(K$6,SUMIFS(INDIRECT("EB[" &amp; K$12 &amp; "]"),EB[indic_nrg],$A95,EB[Nositel],$B96,EB[Výběr],1,EB[unit],"TJ"),INDEX($BO96:$DW96,,K$4),K$9/(INDEX(Roky_výhled,,K$8)-Last_Bil)*(INDEX($BO96:$DW96,,K$8)-INDEX($D96:$BL96,,$E$1))+INDEX($D96:$BL96,,$E$1),K$9/(INDEX(Roky_výhled,,K$8)-INDEX(Roky_výhled,,K$8-1))*(INDEX($BO96:$DW96,,K$8)-INDEX($BO96:$DW96,,K$8-1))+INDEX($BO96:$DW96,,K$8-1))</f>
        <v>0</v>
      </c>
      <c r="L96" s="173">
        <f ca="1">CHOOSE(L$6,SUMIFS(INDIRECT("EB[" &amp; L$12 &amp; "]"),EB[indic_nrg],$A95,EB[Nositel],$B96,EB[Výběr],1,EB[unit],"TJ"),INDEX($BO96:$DW96,,L$4),L$9/(INDEX(Roky_výhled,,L$8)-Last_Bil)*(INDEX($BO96:$DW96,,L$8)-INDEX($D96:$BL96,,$E$1))+INDEX($D96:$BL96,,$E$1),L$9/(INDEX(Roky_výhled,,L$8)-INDEX(Roky_výhled,,L$8-1))*(INDEX($BO96:$DW96,,L$8)-INDEX($BO96:$DW96,,L$8-1))+INDEX($BO96:$DW96,,L$8-1))</f>
        <v>0</v>
      </c>
      <c r="M96" s="173">
        <f ca="1">CHOOSE(M$6,SUMIFS(INDIRECT("EB[" &amp; M$12 &amp; "]"),EB[indic_nrg],$A95,EB[Nositel],$B96,EB[Výběr],1,EB[unit],"TJ"),INDEX($BO96:$DW96,,M$4),M$9/(INDEX(Roky_výhled,,M$8)-Last_Bil)*(INDEX($BO96:$DW96,,M$8)-INDEX($D96:$BL96,,$E$1))+INDEX($D96:$BL96,,$E$1),M$9/(INDEX(Roky_výhled,,M$8)-INDEX(Roky_výhled,,M$8-1))*(INDEX($BO96:$DW96,,M$8)-INDEX($BO96:$DW96,,M$8-1))+INDEX($BO96:$DW96,,M$8-1))</f>
        <v>0</v>
      </c>
      <c r="N96" s="173">
        <f ca="1">CHOOSE(N$6,SUMIFS(INDIRECT("EB[" &amp; N$12 &amp; "]"),EB[indic_nrg],$A95,EB[Nositel],$B96,EB[Výběr],1,EB[unit],"TJ"),INDEX($BO96:$DW96,,N$4),N$9/(INDEX(Roky_výhled,,N$8)-Last_Bil)*(INDEX($BO96:$DW96,,N$8)-INDEX($D96:$BL96,,$E$1))+INDEX($D96:$BL96,,$E$1),N$9/(INDEX(Roky_výhled,,N$8)-INDEX(Roky_výhled,,N$8-1))*(INDEX($BO96:$DW96,,N$8)-INDEX($BO96:$DW96,,N$8-1))+INDEX($BO96:$DW96,,N$8-1))</f>
        <v>0</v>
      </c>
      <c r="O96" s="173">
        <f ca="1">CHOOSE(O$6,SUMIFS(INDIRECT("EB[" &amp; O$12 &amp; "]"),EB[indic_nrg],$A95,EB[Nositel],$B96,EB[Výběr],1,EB[unit],"TJ"),INDEX($BO96:$DW96,,O$4),O$9/(INDEX(Roky_výhled,,O$8)-Last_Bil)*(INDEX($BO96:$DW96,,O$8)-INDEX($D96:$BL96,,$E$1))+INDEX($D96:$BL96,,$E$1),O$9/(INDEX(Roky_výhled,,O$8)-INDEX(Roky_výhled,,O$8-1))*(INDEX($BO96:$DW96,,O$8)-INDEX($BO96:$DW96,,O$8-1))+INDEX($BO96:$DW96,,O$8-1))</f>
        <v>0</v>
      </c>
      <c r="P96" s="173">
        <f ca="1">CHOOSE(P$6,SUMIFS(INDIRECT("EB[" &amp; P$12 &amp; "]"),EB[indic_nrg],$A95,EB[Nositel],$B96,EB[Výběr],1,EB[unit],"TJ"),INDEX($BO96:$DW96,,P$4),P$9/(INDEX(Roky_výhled,,P$8)-Last_Bil)*(INDEX($BO96:$DW96,,P$8)-INDEX($D96:$BL96,,$E$1))+INDEX($D96:$BL96,,$E$1),P$9/(INDEX(Roky_výhled,,P$8)-INDEX(Roky_výhled,,P$8-1))*(INDEX($BO96:$DW96,,P$8)-INDEX($BO96:$DW96,,P$8-1))+INDEX($BO96:$DW96,,P$8-1))</f>
        <v>0</v>
      </c>
      <c r="Q96" s="173">
        <f ca="1">CHOOSE(Q$6,SUMIFS(INDIRECT("EB[" &amp; Q$12 &amp; "]"),EB[indic_nrg],$A95,EB[Nositel],$B96,EB[Výběr],1,EB[unit],"TJ"),INDEX($BO96:$DW96,,Q$4),Q$9/(INDEX(Roky_výhled,,Q$8)-Last_Bil)*(INDEX($BO96:$DW96,,Q$8)-INDEX($D96:$BL96,,$E$1))+INDEX($D96:$BL96,,$E$1),Q$9/(INDEX(Roky_výhled,,Q$8)-INDEX(Roky_výhled,,Q$8-1))*(INDEX($BO96:$DW96,,Q$8)-INDEX($BO96:$DW96,,Q$8-1))+INDEX($BO96:$DW96,,Q$8-1))</f>
        <v>0</v>
      </c>
      <c r="R96" s="173">
        <f ca="1">CHOOSE(R$6,SUMIFS(INDIRECT("EB[" &amp; R$12 &amp; "]"),EB[indic_nrg],$A95,EB[Nositel],$B96,EB[Výběr],1,EB[unit],"TJ"),INDEX($BO96:$DW96,,R$4),R$9/(INDEX(Roky_výhled,,R$8)-Last_Bil)*(INDEX($BO96:$DW96,,R$8)-INDEX($D96:$BL96,,$E$1))+INDEX($D96:$BL96,,$E$1),R$9/(INDEX(Roky_výhled,,R$8)-INDEX(Roky_výhled,,R$8-1))*(INDEX($BO96:$DW96,,R$8)-INDEX($BO96:$DW96,,R$8-1))+INDEX($BO96:$DW96,,R$8-1))</f>
        <v>0</v>
      </c>
      <c r="S96" s="173">
        <f ca="1">CHOOSE(S$6,SUMIFS(INDIRECT("EB[" &amp; S$12 &amp; "]"),EB[indic_nrg],$A95,EB[Nositel],$B96,EB[Výběr],1,EB[unit],"TJ"),INDEX($BO96:$DW96,,S$4),S$9/(INDEX(Roky_výhled,,S$8)-Last_Bil)*(INDEX($BO96:$DW96,,S$8)-INDEX($D96:$BL96,,$E$1))+INDEX($D96:$BL96,,$E$1),S$9/(INDEX(Roky_výhled,,S$8)-INDEX(Roky_výhled,,S$8-1))*(INDEX($BO96:$DW96,,S$8)-INDEX($BO96:$DW96,,S$8-1))+INDEX($BO96:$DW96,,S$8-1))</f>
        <v>0</v>
      </c>
      <c r="T96" s="173">
        <f ca="1">CHOOSE(T$6,SUMIFS(INDIRECT("EB[" &amp; T$12 &amp; "]"),EB[indic_nrg],$A95,EB[Nositel],$B96,EB[Výběr],1,EB[unit],"TJ"),INDEX($BO96:$DW96,,T$4),T$9/(INDEX(Roky_výhled,,T$8)-Last_Bil)*(INDEX($BO96:$DW96,,T$8)-INDEX($D96:$BL96,,$E$1))+INDEX($D96:$BL96,,$E$1),T$9/(INDEX(Roky_výhled,,T$8)-INDEX(Roky_výhled,,T$8-1))*(INDEX($BO96:$DW96,,T$8)-INDEX($BO96:$DW96,,T$8-1))+INDEX($BO96:$DW96,,T$8-1))</f>
        <v>0</v>
      </c>
      <c r="U96" s="173">
        <f ca="1">CHOOSE(U$6,SUMIFS(INDIRECT("EB[" &amp; U$12 &amp; "]"),EB[indic_nrg],$A95,EB[Nositel],$B96,EB[Výběr],1,EB[unit],"TJ"),INDEX($BO96:$DW96,,U$4),U$9/(INDEX(Roky_výhled,,U$8)-Last_Bil)*(INDEX($BO96:$DW96,,U$8)-INDEX($D96:$BL96,,$E$1))+INDEX($D96:$BL96,,$E$1),U$9/(INDEX(Roky_výhled,,U$8)-INDEX(Roky_výhled,,U$8-1))*(INDEX($BO96:$DW96,,U$8)-INDEX($BO96:$DW96,,U$8-1))+INDEX($BO96:$DW96,,U$8-1))</f>
        <v>0</v>
      </c>
      <c r="V96" s="173">
        <f ca="1">CHOOSE(V$6,SUMIFS(INDIRECT("EB[" &amp; V$12 &amp; "]"),EB[indic_nrg],$A95,EB[Nositel],$B96,EB[Výběr],1,EB[unit],"TJ"),INDEX($BO96:$DW96,,V$4),V$9/(INDEX(Roky_výhled,,V$8)-Last_Bil)*(INDEX($BO96:$DW96,,V$8)-INDEX($D96:$BL96,,$E$1))+INDEX($D96:$BL96,,$E$1),V$9/(INDEX(Roky_výhled,,V$8)-INDEX(Roky_výhled,,V$8-1))*(INDEX($BO96:$DW96,,V$8)-INDEX($BO96:$DW96,,V$8-1))+INDEX($BO96:$DW96,,V$8-1))</f>
        <v>0</v>
      </c>
      <c r="W96" s="173">
        <f ca="1">CHOOSE(W$6,SUMIFS(INDIRECT("EB[" &amp; W$12 &amp; "]"),EB[indic_nrg],$A95,EB[Nositel],$B96,EB[Výběr],1,EB[unit],"TJ"),INDEX($BO96:$DW96,,W$4),W$9/(INDEX(Roky_výhled,,W$8)-Last_Bil)*(INDEX($BO96:$DW96,,W$8)-INDEX($D96:$BL96,,$E$1))+INDEX($D96:$BL96,,$E$1),W$9/(INDEX(Roky_výhled,,W$8)-INDEX(Roky_výhled,,W$8-1))*(INDEX($BO96:$DW96,,W$8)-INDEX($BO96:$DW96,,W$8-1))+INDEX($BO96:$DW96,,W$8-1))</f>
        <v>0</v>
      </c>
      <c r="X96" s="173">
        <f ca="1">CHOOSE(X$6,SUMIFS(INDIRECT("EB[" &amp; X$12 &amp; "]"),EB[indic_nrg],$A95,EB[Nositel],$B96,EB[Výběr],1,EB[unit],"TJ"),INDEX($BO96:$DW96,,X$4),X$9/(INDEX(Roky_výhled,,X$8)-Last_Bil)*(INDEX($BO96:$DW96,,X$8)-INDEX($D96:$BL96,,$E$1))+INDEX($D96:$BL96,,$E$1),X$9/(INDEX(Roky_výhled,,X$8)-INDEX(Roky_výhled,,X$8-1))*(INDEX($BO96:$DW96,,X$8)-INDEX($BO96:$DW96,,X$8-1))+INDEX($BO96:$DW96,,X$8-1))</f>
        <v>0</v>
      </c>
      <c r="Y96" s="173">
        <f ca="1">CHOOSE(Y$6,SUMIFS(INDIRECT("EB[" &amp; Y$12 &amp; "]"),EB[indic_nrg],$A95,EB[Nositel],$B96,EB[Výběr],1,EB[unit],"TJ"),INDEX($BO96:$DW96,,Y$4),Y$9/(INDEX(Roky_výhled,,Y$8)-Last_Bil)*(INDEX($BO96:$DW96,,Y$8)-INDEX($D96:$BL96,,$E$1))+INDEX($D96:$BL96,,$E$1),Y$9/(INDEX(Roky_výhled,,Y$8)-INDEX(Roky_výhled,,Y$8-1))*(INDEX($BO96:$DW96,,Y$8)-INDEX($BO96:$DW96,,Y$8-1))+INDEX($BO96:$DW96,,Y$8-1))</f>
        <v>0</v>
      </c>
      <c r="Z96" s="173">
        <f ca="1">CHOOSE(Z$6,SUMIFS(INDIRECT("EB[" &amp; Z$12 &amp; "]"),EB[indic_nrg],$A95,EB[Nositel],$B96,EB[Výběr],1,EB[unit],"TJ"),INDEX($BO96:$DW96,,Z$4),Z$9/(INDEX(Roky_výhled,,Z$8)-Last_Bil)*(INDEX($BO96:$DW96,,Z$8)-INDEX($D96:$BL96,,$E$1))+INDEX($D96:$BL96,,$E$1),Z$9/(INDEX(Roky_výhled,,Z$8)-INDEX(Roky_výhled,,Z$8-1))*(INDEX($BO96:$DW96,,Z$8)-INDEX($BO96:$DW96,,Z$8-1))+INDEX($BO96:$DW96,,Z$8-1))</f>
        <v>0</v>
      </c>
      <c r="AA96" s="173">
        <f ca="1">CHOOSE(AA$6,SUMIFS(INDIRECT("EB[" &amp; AA$12 &amp; "]"),EB[indic_nrg],$A95,EB[Nositel],$B96,EB[Výběr],1,EB[unit],"TJ"),INDEX($BO96:$DW96,,AA$4),AA$9/(INDEX(Roky_výhled,,AA$8)-Last_Bil)*(INDEX($BO96:$DW96,,AA$8)-INDEX($D96:$BL96,,$E$1))+INDEX($D96:$BL96,,$E$1),AA$9/(INDEX(Roky_výhled,,AA$8)-INDEX(Roky_výhled,,AA$8-1))*(INDEX($BO96:$DW96,,AA$8)-INDEX($BO96:$DW96,,AA$8-1))+INDEX($BO96:$DW96,,AA$8-1))</f>
        <v>0</v>
      </c>
      <c r="AB96" s="173">
        <f ca="1">CHOOSE(AB$6,SUMIFS(INDIRECT("EB[" &amp; AB$12 &amp; "]"),EB[indic_nrg],$A95,EB[Nositel],$B96,EB[Výběr],1,EB[unit],"TJ"),INDEX($BO96:$DW96,,AB$4),AB$9/(INDEX(Roky_výhled,,AB$8)-Last_Bil)*(INDEX($BO96:$DW96,,AB$8)-INDEX($D96:$BL96,,$E$1))+INDEX($D96:$BL96,,$E$1),AB$9/(INDEX(Roky_výhled,,AB$8)-INDEX(Roky_výhled,,AB$8-1))*(INDEX($BO96:$DW96,,AB$8)-INDEX($BO96:$DW96,,AB$8-1))+INDEX($BO96:$DW96,,AB$8-1))</f>
        <v>0</v>
      </c>
      <c r="AC96" s="173">
        <f ca="1">CHOOSE(AC$6,SUMIFS(INDIRECT("EB[" &amp; AC$12 &amp; "]"),EB[indic_nrg],$A95,EB[Nositel],$B96,EB[Výběr],1,EB[unit],"TJ"),INDEX($BO96:$DW96,,AC$4),AC$9/(INDEX(Roky_výhled,,AC$8)-Last_Bil)*(INDEX($BO96:$DW96,,AC$8)-INDEX($D96:$BL96,,$E$1))+INDEX($D96:$BL96,,$E$1),AC$9/(INDEX(Roky_výhled,,AC$8)-INDEX(Roky_výhled,,AC$8-1))*(INDEX($BO96:$DW96,,AC$8)-INDEX($BO96:$DW96,,AC$8-1))+INDEX($BO96:$DW96,,AC$8-1))</f>
        <v>0</v>
      </c>
      <c r="AD96" s="173">
        <f ca="1">CHOOSE(AD$6,SUMIFS(INDIRECT("EB[" &amp; AD$12 &amp; "]"),EB[indic_nrg],$A95,EB[Nositel],$B96,EB[Výběr],1,EB[unit],"TJ"),INDEX($BO96:$DW96,,AD$4),AD$9/(INDEX(Roky_výhled,,AD$8)-Last_Bil)*(INDEX($BO96:$DW96,,AD$8)-INDEX($D96:$BL96,,$E$1))+INDEX($D96:$BL96,,$E$1),AD$9/(INDEX(Roky_výhled,,AD$8)-INDEX(Roky_výhled,,AD$8-1))*(INDEX($BO96:$DW96,,AD$8)-INDEX($BO96:$DW96,,AD$8-1))+INDEX($BO96:$DW96,,AD$8-1))</f>
        <v>0</v>
      </c>
      <c r="AE96" s="173">
        <f ca="1">CHOOSE(AE$6,SUMIFS(INDIRECT("EB[" &amp; AE$12 &amp; "]"),EB[indic_nrg],$A95,EB[Nositel],$B96,EB[Výběr],1,EB[unit],"TJ"),INDEX($BO96:$DW96,,AE$4),AE$9/(INDEX(Roky_výhled,,AE$8)-Last_Bil)*(INDEX($BO96:$DW96,,AE$8)-INDEX($D96:$BL96,,$E$1))+INDEX($D96:$BL96,,$E$1),AE$9/(INDEX(Roky_výhled,,AE$8)-INDEX(Roky_výhled,,AE$8-1))*(INDEX($BO96:$DW96,,AE$8)-INDEX($BO96:$DW96,,AE$8-1))+INDEX($BO96:$DW96,,AE$8-1))</f>
        <v>0</v>
      </c>
      <c r="AF96" s="173">
        <f ca="1">CHOOSE(AF$6,SUMIFS(INDIRECT("EB[" &amp; AF$12 &amp; "]"),EB[indic_nrg],$A95,EB[Nositel],$B96,EB[Výběr],1,EB[unit],"TJ"),INDEX($BO96:$DW96,,AF$4),AF$9/(INDEX(Roky_výhled,,AF$8)-Last_Bil)*(INDEX($BO96:$DW96,,AF$8)-INDEX($D96:$BL96,,$E$1))+INDEX($D96:$BL96,,$E$1),AF$9/(INDEX(Roky_výhled,,AF$8)-INDEX(Roky_výhled,,AF$8-1))*(INDEX($BO96:$DW96,,AF$8)-INDEX($BO96:$DW96,,AF$8-1))+INDEX($BO96:$DW96,,AF$8-1))</f>
        <v>0</v>
      </c>
      <c r="AG96" s="173">
        <f ca="1">CHOOSE(AG$6,SUMIFS(INDIRECT("EB[" &amp; AG$12 &amp; "]"),EB[indic_nrg],$A95,EB[Nositel],$B96,EB[Výběr],1,EB[unit],"TJ"),INDEX($BO96:$DW96,,AG$4),AG$9/(INDEX(Roky_výhled,,AG$8)-Last_Bil)*(INDEX($BO96:$DW96,,AG$8)-INDEX($D96:$BL96,,$E$1))+INDEX($D96:$BL96,,$E$1),AG$9/(INDEX(Roky_výhled,,AG$8)-INDEX(Roky_výhled,,AG$8-1))*(INDEX($BO96:$DW96,,AG$8)-INDEX($BO96:$DW96,,AG$8-1))+INDEX($BO96:$DW96,,AG$8-1))</f>
        <v>0</v>
      </c>
      <c r="AH96" s="173">
        <f ca="1">CHOOSE(AH$6,SUMIFS(INDIRECT("EB[" &amp; AH$12 &amp; "]"),EB[indic_nrg],$A95,EB[Nositel],$B96,EB[Výběr],1,EB[unit],"TJ"),INDEX($BO96:$DW96,,AH$4),AH$9/(INDEX(Roky_výhled,,AH$8)-Last_Bil)*(INDEX($BO96:$DW96,,AH$8)-INDEX($D96:$BL96,,$E$1))+INDEX($D96:$BL96,,$E$1),AH$9/(INDEX(Roky_výhled,,AH$8)-INDEX(Roky_výhled,,AH$8-1))*(INDEX($BO96:$DW96,,AH$8)-INDEX($BO96:$DW96,,AH$8-1))+INDEX($BO96:$DW96,,AH$8-1))</f>
        <v>0</v>
      </c>
      <c r="AI96" s="173">
        <f ca="1">CHOOSE(AI$6,SUMIFS(INDIRECT("EB[" &amp; AI$12 &amp; "]"),EB[indic_nrg],$A95,EB[Nositel],$B96,EB[Výběr],1,EB[unit],"TJ"),INDEX($BO96:$DW96,,AI$4),AI$9/(INDEX(Roky_výhled,,AI$8)-Last_Bil)*(INDEX($BO96:$DW96,,AI$8)-INDEX($D96:$BL96,,$E$1))+INDEX($D96:$BL96,,$E$1),AI$9/(INDEX(Roky_výhled,,AI$8)-INDEX(Roky_výhled,,AI$8-1))*(INDEX($BO96:$DW96,,AI$8)-INDEX($BO96:$DW96,,AI$8-1))+INDEX($BO96:$DW96,,AI$8-1))</f>
        <v>0</v>
      </c>
      <c r="AJ96" s="173">
        <f ca="1">CHOOSE(AJ$6,SUMIFS(INDIRECT("EB[" &amp; AJ$12 &amp; "]"),EB[indic_nrg],$A95,EB[Nositel],$B96,EB[Výběr],1,EB[unit],"TJ"),INDEX($BO96:$DW96,,AJ$4),AJ$9/(INDEX(Roky_výhled,,AJ$8)-Last_Bil)*(INDEX($BO96:$DW96,,AJ$8)-INDEX($D96:$BL96,,$E$1))+INDEX($D96:$BL96,,$E$1),AJ$9/(INDEX(Roky_výhled,,AJ$8)-INDEX(Roky_výhled,,AJ$8-1))*(INDEX($BO96:$DW96,,AJ$8)-INDEX($BO96:$DW96,,AJ$8-1))+INDEX($BO96:$DW96,,AJ$8-1))</f>
        <v>0</v>
      </c>
      <c r="AK96" s="173">
        <f ca="1">CHOOSE(AK$6,SUMIFS(INDIRECT("EB[" &amp; AK$12 &amp; "]"),EB[indic_nrg],$A95,EB[Nositel],$B96,EB[Výběr],1,EB[unit],"TJ"),INDEX($BO96:$DW96,,AK$4),AK$9/(INDEX(Roky_výhled,,AK$8)-Last_Bil)*(INDEX($BO96:$DW96,,AK$8)-INDEX($D96:$BL96,,$E$1))+INDEX($D96:$BL96,,$E$1),AK$9/(INDEX(Roky_výhled,,AK$8)-INDEX(Roky_výhled,,AK$8-1))*(INDEX($BO96:$DW96,,AK$8)-INDEX($BO96:$DW96,,AK$8-1))+INDEX($BO96:$DW96,,AK$8-1))</f>
        <v>0</v>
      </c>
      <c r="AL96" s="173">
        <f ca="1">CHOOSE(AL$6,SUMIFS(INDIRECT("EB[" &amp; AL$12 &amp; "]"),EB[indic_nrg],$A95,EB[Nositel],$B96,EB[Výběr],1,EB[unit],"TJ"),INDEX($BO96:$DW96,,AL$4),AL$9/(INDEX(Roky_výhled,,AL$8)-Last_Bil)*(INDEX($BO96:$DW96,,AL$8)-INDEX($D96:$BL96,,$E$1))+INDEX($D96:$BL96,,$E$1),AL$9/(INDEX(Roky_výhled,,AL$8)-INDEX(Roky_výhled,,AL$8-1))*(INDEX($BO96:$DW96,,AL$8)-INDEX($BO96:$DW96,,AL$8-1))+INDEX($BO96:$DW96,,AL$8-1))</f>
        <v>0</v>
      </c>
      <c r="AM96" s="173">
        <f ca="1">CHOOSE(AM$6,SUMIFS(INDIRECT("EB[" &amp; AM$12 &amp; "]"),EB[indic_nrg],$A95,EB[Nositel],$B96,EB[Výběr],1,EB[unit],"TJ"),INDEX($BO96:$DW96,,AM$4),AM$9/(INDEX(Roky_výhled,,AM$8)-Last_Bil)*(INDEX($BO96:$DW96,,AM$8)-INDEX($D96:$BL96,,$E$1))+INDEX($D96:$BL96,,$E$1),AM$9/(INDEX(Roky_výhled,,AM$8)-INDEX(Roky_výhled,,AM$8-1))*(INDEX($BO96:$DW96,,AM$8)-INDEX($BO96:$DW96,,AM$8-1))+INDEX($BO96:$DW96,,AM$8-1))</f>
        <v>0</v>
      </c>
      <c r="AN96" s="173">
        <f ca="1">CHOOSE(AN$6,SUMIFS(INDIRECT("EB[" &amp; AN$12 &amp; "]"),EB[indic_nrg],$A95,EB[Nositel],$B96,EB[Výběr],1,EB[unit],"TJ"),INDEX($BO96:$DW96,,AN$4),AN$9/(INDEX(Roky_výhled,,AN$8)-Last_Bil)*(INDEX($BO96:$DW96,,AN$8)-INDEX($D96:$BL96,,$E$1))+INDEX($D96:$BL96,,$E$1),AN$9/(INDEX(Roky_výhled,,AN$8)-INDEX(Roky_výhled,,AN$8-1))*(INDEX($BO96:$DW96,,AN$8)-INDEX($BO96:$DW96,,AN$8-1))+INDEX($BO96:$DW96,,AN$8-1))</f>
        <v>0</v>
      </c>
      <c r="AO96" s="173">
        <f ca="1">CHOOSE(AO$6,SUMIFS(INDIRECT("EB[" &amp; AO$12 &amp; "]"),EB[indic_nrg],$A95,EB[Nositel],$B96,EB[Výběr],1,EB[unit],"TJ"),INDEX($BO96:$DW96,,AO$4),AO$9/(INDEX(Roky_výhled,,AO$8)-Last_Bil)*(INDEX($BO96:$DW96,,AO$8)-INDEX($D96:$BL96,,$E$1))+INDEX($D96:$BL96,,$E$1),AO$9/(INDEX(Roky_výhled,,AO$8)-INDEX(Roky_výhled,,AO$8-1))*(INDEX($BO96:$DW96,,AO$8)-INDEX($BO96:$DW96,,AO$8-1))+INDEX($BO96:$DW96,,AO$8-1))</f>
        <v>0</v>
      </c>
      <c r="AP96" s="173">
        <f ca="1">CHOOSE(AP$6,SUMIFS(INDIRECT("EB[" &amp; AP$12 &amp; "]"),EB[indic_nrg],$A95,EB[Nositel],$B96,EB[Výběr],1,EB[unit],"TJ"),INDEX($BO96:$DW96,,AP$4),AP$9/(INDEX(Roky_výhled,,AP$8)-Last_Bil)*(INDEX($BO96:$DW96,,AP$8)-INDEX($D96:$BL96,,$E$1))+INDEX($D96:$BL96,,$E$1),AP$9/(INDEX(Roky_výhled,,AP$8)-INDEX(Roky_výhled,,AP$8-1))*(INDEX($BO96:$DW96,,AP$8)-INDEX($BO96:$DW96,,AP$8-1))+INDEX($BO96:$DW96,,AP$8-1))</f>
        <v>0</v>
      </c>
      <c r="AQ96" s="173">
        <f ca="1">CHOOSE(AQ$6,SUMIFS(INDIRECT("EB[" &amp; AQ$12 &amp; "]"),EB[indic_nrg],$A95,EB[Nositel],$B96,EB[Výběr],1,EB[unit],"TJ"),INDEX($BO96:$DW96,,AQ$4),AQ$9/(INDEX(Roky_výhled,,AQ$8)-Last_Bil)*(INDEX($BO96:$DW96,,AQ$8)-INDEX($D96:$BL96,,$E$1))+INDEX($D96:$BL96,,$E$1),AQ$9/(INDEX(Roky_výhled,,AQ$8)-INDEX(Roky_výhled,,AQ$8-1))*(INDEX($BO96:$DW96,,AQ$8)-INDEX($BO96:$DW96,,AQ$8-1))+INDEX($BO96:$DW96,,AQ$8-1))</f>
        <v>0</v>
      </c>
      <c r="AR96" s="173">
        <f ca="1">CHOOSE(AR$6,SUMIFS(INDIRECT("EB[" &amp; AR$12 &amp; "]"),EB[indic_nrg],$A95,EB[Nositel],$B96,EB[Výběr],1,EB[unit],"TJ"),INDEX($BO96:$DW96,,AR$4),AR$9/(INDEX(Roky_výhled,,AR$8)-Last_Bil)*(INDEX($BO96:$DW96,,AR$8)-INDEX($D96:$BL96,,$E$1))+INDEX($D96:$BL96,,$E$1),AR$9/(INDEX(Roky_výhled,,AR$8)-INDEX(Roky_výhled,,AR$8-1))*(INDEX($BO96:$DW96,,AR$8)-INDEX($BO96:$DW96,,AR$8-1))+INDEX($BO96:$DW96,,AR$8-1))</f>
        <v>0</v>
      </c>
      <c r="AS96" s="173">
        <f ca="1">CHOOSE(AS$6,SUMIFS(INDIRECT("EB[" &amp; AS$12 &amp; "]"),EB[indic_nrg],$A95,EB[Nositel],$B96,EB[Výběr],1,EB[unit],"TJ"),INDEX($BO96:$DW96,,AS$4),AS$9/(INDEX(Roky_výhled,,AS$8)-Last_Bil)*(INDEX($BO96:$DW96,,AS$8)-INDEX($D96:$BL96,,$E$1))+INDEX($D96:$BL96,,$E$1),AS$9/(INDEX(Roky_výhled,,AS$8)-INDEX(Roky_výhled,,AS$8-1))*(INDEX($BO96:$DW96,,AS$8)-INDEX($BO96:$DW96,,AS$8-1))+INDEX($BO96:$DW96,,AS$8-1))</f>
        <v>0</v>
      </c>
      <c r="AT96" s="173">
        <f ca="1">CHOOSE(AT$6,SUMIFS(INDIRECT("EB[" &amp; AT$12 &amp; "]"),EB[indic_nrg],$A95,EB[Nositel],$B96,EB[Výběr],1,EB[unit],"TJ"),INDEX($BO96:$DW96,,AT$4),AT$9/(INDEX(Roky_výhled,,AT$8)-Last_Bil)*(INDEX($BO96:$DW96,,AT$8)-INDEX($D96:$BL96,,$E$1))+INDEX($D96:$BL96,,$E$1),AT$9/(INDEX(Roky_výhled,,AT$8)-INDEX(Roky_výhled,,AT$8-1))*(INDEX($BO96:$DW96,,AT$8)-INDEX($BO96:$DW96,,AT$8-1))+INDEX($BO96:$DW96,,AT$8-1))</f>
        <v>0</v>
      </c>
      <c r="AU96" s="173">
        <f ca="1">CHOOSE(AU$6,SUMIFS(INDIRECT("EB[" &amp; AU$12 &amp; "]"),EB[indic_nrg],$A95,EB[Nositel],$B96,EB[Výběr],1,EB[unit],"TJ"),INDEX($BO96:$DW96,,AU$4),AU$9/(INDEX(Roky_výhled,,AU$8)-Last_Bil)*(INDEX($BO96:$DW96,,AU$8)-INDEX($D96:$BL96,,$E$1))+INDEX($D96:$BL96,,$E$1),AU$9/(INDEX(Roky_výhled,,AU$8)-INDEX(Roky_výhled,,AU$8-1))*(INDEX($BO96:$DW96,,AU$8)-INDEX($BO96:$DW96,,AU$8-1))+INDEX($BO96:$DW96,,AU$8-1))</f>
        <v>0</v>
      </c>
      <c r="AV96" s="173">
        <f ca="1">CHOOSE(AV$6,SUMIFS(INDIRECT("EB[" &amp; AV$12 &amp; "]"),EB[indic_nrg],$A95,EB[Nositel],$B96,EB[Výběr],1,EB[unit],"TJ"),INDEX($BO96:$DW96,,AV$4),AV$9/(INDEX(Roky_výhled,,AV$8)-Last_Bil)*(INDEX($BO96:$DW96,,AV$8)-INDEX($D96:$BL96,,$E$1))+INDEX($D96:$BL96,,$E$1),AV$9/(INDEX(Roky_výhled,,AV$8)-INDEX(Roky_výhled,,AV$8-1))*(INDEX($BO96:$DW96,,AV$8)-INDEX($BO96:$DW96,,AV$8-1))+INDEX($BO96:$DW96,,AV$8-1))</f>
        <v>0</v>
      </c>
      <c r="AW96" s="173">
        <f ca="1">CHOOSE(AW$6,SUMIFS(INDIRECT("EB[" &amp; AW$12 &amp; "]"),EB[indic_nrg],$A95,EB[Nositel],$B96,EB[Výběr],1,EB[unit],"TJ"),INDEX($BO96:$DW96,,AW$4),AW$9/(INDEX(Roky_výhled,,AW$8)-Last_Bil)*(INDEX($BO96:$DW96,,AW$8)-INDEX($D96:$BL96,,$E$1))+INDEX($D96:$BL96,,$E$1),AW$9/(INDEX(Roky_výhled,,AW$8)-INDEX(Roky_výhled,,AW$8-1))*(INDEX($BO96:$DW96,,AW$8)-INDEX($BO96:$DW96,,AW$8-1))+INDEX($BO96:$DW96,,AW$8-1))</f>
        <v>0</v>
      </c>
      <c r="AX96" s="173">
        <f ca="1">CHOOSE(AX$6,SUMIFS(INDIRECT("EB[" &amp; AX$12 &amp; "]"),EB[indic_nrg],$A95,EB[Nositel],$B96,EB[Výběr],1,EB[unit],"TJ"),INDEX($BO96:$DW96,,AX$4),AX$9/(INDEX(Roky_výhled,,AX$8)-Last_Bil)*(INDEX($BO96:$DW96,,AX$8)-INDEX($D96:$BL96,,$E$1))+INDEX($D96:$BL96,,$E$1),AX$9/(INDEX(Roky_výhled,,AX$8)-INDEX(Roky_výhled,,AX$8-1))*(INDEX($BO96:$DW96,,AX$8)-INDEX($BO96:$DW96,,AX$8-1))+INDEX($BO96:$DW96,,AX$8-1))</f>
        <v>0</v>
      </c>
      <c r="AY96" s="173">
        <f ca="1">CHOOSE(AY$6,SUMIFS(INDIRECT("EB[" &amp; AY$12 &amp; "]"),EB[indic_nrg],$A95,EB[Nositel],$B96,EB[Výběr],1,EB[unit],"TJ"),INDEX($BO96:$DW96,,AY$4),AY$9/(INDEX(Roky_výhled,,AY$8)-Last_Bil)*(INDEX($BO96:$DW96,,AY$8)-INDEX($D96:$BL96,,$E$1))+INDEX($D96:$BL96,,$E$1),AY$9/(INDEX(Roky_výhled,,AY$8)-INDEX(Roky_výhled,,AY$8-1))*(INDEX($BO96:$DW96,,AY$8)-INDEX($BO96:$DW96,,AY$8-1))+INDEX($BO96:$DW96,,AY$8-1))</f>
        <v>0</v>
      </c>
      <c r="AZ96" s="173">
        <f ca="1">CHOOSE(AZ$6,SUMIFS(INDIRECT("EB[" &amp; AZ$12 &amp; "]"),EB[indic_nrg],$A95,EB[Nositel],$B96,EB[Výběr],1,EB[unit],"TJ"),INDEX($BO96:$DW96,,AZ$4),AZ$9/(INDEX(Roky_výhled,,AZ$8)-Last_Bil)*(INDEX($BO96:$DW96,,AZ$8)-INDEX($D96:$BL96,,$E$1))+INDEX($D96:$BL96,,$E$1),AZ$9/(INDEX(Roky_výhled,,AZ$8)-INDEX(Roky_výhled,,AZ$8-1))*(INDEX($BO96:$DW96,,AZ$8)-INDEX($BO96:$DW96,,AZ$8-1))+INDEX($BO96:$DW96,,AZ$8-1))</f>
        <v>0</v>
      </c>
      <c r="BA96" s="173">
        <f ca="1">CHOOSE(BA$6,SUMIFS(INDIRECT("EB[" &amp; BA$12 &amp; "]"),EB[indic_nrg],$A95,EB[Nositel],$B96,EB[Výběr],1,EB[unit],"TJ"),INDEX($BO96:$DW96,,BA$4),BA$9/(INDEX(Roky_výhled,,BA$8)-Last_Bil)*(INDEX($BO96:$DW96,,BA$8)-INDEX($D96:$BL96,,$E$1))+INDEX($D96:$BL96,,$E$1),BA$9/(INDEX(Roky_výhled,,BA$8)-INDEX(Roky_výhled,,BA$8-1))*(INDEX($BO96:$DW96,,BA$8)-INDEX($BO96:$DW96,,BA$8-1))+INDEX($BO96:$DW96,,BA$8-1))</f>
        <v>0</v>
      </c>
      <c r="BB96" s="173">
        <f ca="1">CHOOSE(BB$6,SUMIFS(INDIRECT("EB[" &amp; BB$12 &amp; "]"),EB[indic_nrg],$A95,EB[Nositel],$B96,EB[Výběr],1,EB[unit],"TJ"),INDEX($BO96:$DW96,,BB$4),BB$9/(INDEX(Roky_výhled,,BB$8)-Last_Bil)*(INDEX($BO96:$DW96,,BB$8)-INDEX($D96:$BL96,,$E$1))+INDEX($D96:$BL96,,$E$1),BB$9/(INDEX(Roky_výhled,,BB$8)-INDEX(Roky_výhled,,BB$8-1))*(INDEX($BO96:$DW96,,BB$8)-INDEX($BO96:$DW96,,BB$8-1))+INDEX($BO96:$DW96,,BB$8-1))</f>
        <v>0</v>
      </c>
      <c r="BC96" s="173">
        <f ca="1">CHOOSE(BC$6,SUMIFS(INDIRECT("EB[" &amp; BC$12 &amp; "]"),EB[indic_nrg],$A95,EB[Nositel],$B96,EB[Výběr],1,EB[unit],"TJ"),INDEX($BO96:$DW96,,BC$4),BC$9/(INDEX(Roky_výhled,,BC$8)-Last_Bil)*(INDEX($BO96:$DW96,,BC$8)-INDEX($D96:$BL96,,$E$1))+INDEX($D96:$BL96,,$E$1),BC$9/(INDEX(Roky_výhled,,BC$8)-INDEX(Roky_výhled,,BC$8-1))*(INDEX($BO96:$DW96,,BC$8)-INDEX($BO96:$DW96,,BC$8-1))+INDEX($BO96:$DW96,,BC$8-1))</f>
        <v>0</v>
      </c>
      <c r="BD96" s="173">
        <f ca="1">CHOOSE(BD$6,SUMIFS(INDIRECT("EB[" &amp; BD$12 &amp; "]"),EB[indic_nrg],$A95,EB[Nositel],$B96,EB[Výběr],1,EB[unit],"TJ"),INDEX($BO96:$DW96,,BD$4),BD$9/(INDEX(Roky_výhled,,BD$8)-Last_Bil)*(INDEX($BO96:$DW96,,BD$8)-INDEX($D96:$BL96,,$E$1))+INDEX($D96:$BL96,,$E$1),BD$9/(INDEX(Roky_výhled,,BD$8)-INDEX(Roky_výhled,,BD$8-1))*(INDEX($BO96:$DW96,,BD$8)-INDEX($BO96:$DW96,,BD$8-1))+INDEX($BO96:$DW96,,BD$8-1))</f>
        <v>0</v>
      </c>
      <c r="BE96" s="173">
        <f ca="1">CHOOSE(BE$6,SUMIFS(INDIRECT("EB[" &amp; BE$12 &amp; "]"),EB[indic_nrg],$A95,EB[Nositel],$B96,EB[Výběr],1,EB[unit],"TJ"),INDEX($BO96:$DW96,,BE$4),BE$9/(INDEX(Roky_výhled,,BE$8)-Last_Bil)*(INDEX($BO96:$DW96,,BE$8)-INDEX($D96:$BL96,,$E$1))+INDEX($D96:$BL96,,$E$1),BE$9/(INDEX(Roky_výhled,,BE$8)-INDEX(Roky_výhled,,BE$8-1))*(INDEX($BO96:$DW96,,BE$8)-INDEX($BO96:$DW96,,BE$8-1))+INDEX($BO96:$DW96,,BE$8-1))</f>
        <v>0</v>
      </c>
      <c r="BF96" s="173">
        <f ca="1">CHOOSE(BF$6,SUMIFS(INDIRECT("EB[" &amp; BF$12 &amp; "]"),EB[indic_nrg],$A95,EB[Nositel],$B96,EB[Výběr],1,EB[unit],"TJ"),INDEX($BO96:$DW96,,BF$4),BF$9/(INDEX(Roky_výhled,,BF$8)-Last_Bil)*(INDEX($BO96:$DW96,,BF$8)-INDEX($D96:$BL96,,$E$1))+INDEX($D96:$BL96,,$E$1),BF$9/(INDEX(Roky_výhled,,BF$8)-INDEX(Roky_výhled,,BF$8-1))*(INDEX($BO96:$DW96,,BF$8)-INDEX($BO96:$DW96,,BF$8-1))+INDEX($BO96:$DW96,,BF$8-1))</f>
        <v>0</v>
      </c>
      <c r="BG96" s="173">
        <f ca="1">CHOOSE(BG$6,SUMIFS(INDIRECT("EB[" &amp; BG$12 &amp; "]"),EB[indic_nrg],$A95,EB[Nositel],$B96,EB[Výběr],1,EB[unit],"TJ"),INDEX($BO96:$DW96,,BG$4),BG$9/(INDEX(Roky_výhled,,BG$8)-Last_Bil)*(INDEX($BO96:$DW96,,BG$8)-INDEX($D96:$BL96,,$E$1))+INDEX($D96:$BL96,,$E$1),BG$9/(INDEX(Roky_výhled,,BG$8)-INDEX(Roky_výhled,,BG$8-1))*(INDEX($BO96:$DW96,,BG$8)-INDEX($BO96:$DW96,,BG$8-1))+INDEX($BO96:$DW96,,BG$8-1))</f>
        <v>0</v>
      </c>
      <c r="BH96" s="173">
        <f ca="1">CHOOSE(BH$6,SUMIFS(INDIRECT("EB[" &amp; BH$12 &amp; "]"),EB[indic_nrg],$A95,EB[Nositel],$B96,EB[Výběr],1,EB[unit],"TJ"),INDEX($BO96:$DW96,,BH$4),BH$9/(INDEX(Roky_výhled,,BH$8)-Last_Bil)*(INDEX($BO96:$DW96,,BH$8)-INDEX($D96:$BL96,,$E$1))+INDEX($D96:$BL96,,$E$1),BH$9/(INDEX(Roky_výhled,,BH$8)-INDEX(Roky_výhled,,BH$8-1))*(INDEX($BO96:$DW96,,BH$8)-INDEX($BO96:$DW96,,BH$8-1))+INDEX($BO96:$DW96,,BH$8-1))</f>
        <v>0</v>
      </c>
      <c r="BI96" s="173">
        <f ca="1">CHOOSE(BI$6,SUMIFS(INDIRECT("EB[" &amp; BI$12 &amp; "]"),EB[indic_nrg],$A95,EB[Nositel],$B96,EB[Výběr],1,EB[unit],"TJ"),INDEX($BO96:$DW96,,BI$4),BI$9/(INDEX(Roky_výhled,,BI$8)-Last_Bil)*(INDEX($BO96:$DW96,,BI$8)-INDEX($D96:$BL96,,$E$1))+INDEX($D96:$BL96,,$E$1),BI$9/(INDEX(Roky_výhled,,BI$8)-INDEX(Roky_výhled,,BI$8-1))*(INDEX($BO96:$DW96,,BI$8)-INDEX($BO96:$DW96,,BI$8-1))+INDEX($BO96:$DW96,,BI$8-1))</f>
        <v>0</v>
      </c>
      <c r="BJ96" s="173">
        <f ca="1">CHOOSE(BJ$6,SUMIFS(INDIRECT("EB[" &amp; BJ$12 &amp; "]"),EB[indic_nrg],$A95,EB[Nositel],$B96,EB[Výběr],1,EB[unit],"TJ"),INDEX($BO96:$DW96,,BJ$4),BJ$9/(INDEX(Roky_výhled,,BJ$8)-Last_Bil)*(INDEX($BO96:$DW96,,BJ$8)-INDEX($D96:$BL96,,$E$1))+INDEX($D96:$BL96,,$E$1),BJ$9/(INDEX(Roky_výhled,,BJ$8)-INDEX(Roky_výhled,,BJ$8-1))*(INDEX($BO96:$DW96,,BJ$8)-INDEX($BO96:$DW96,,BJ$8-1))+INDEX($BO96:$DW96,,BJ$8-1))</f>
        <v>0</v>
      </c>
      <c r="BK96" s="173">
        <f ca="1">CHOOSE(BK$6,SUMIFS(INDIRECT("EB[" &amp; BK$12 &amp; "]"),EB[indic_nrg],$A95,EB[Nositel],$B96,EB[Výběr],1,EB[unit],"TJ"),INDEX($BO96:$DW96,,BK$4),BK$9/(INDEX(Roky_výhled,,BK$8)-Last_Bil)*(INDEX($BO96:$DW96,,BK$8)-INDEX($D96:$BL96,,$E$1))+INDEX($D96:$BL96,,$E$1),BK$9/(INDEX(Roky_výhled,,BK$8)-INDEX(Roky_výhled,,BK$8-1))*(INDEX($BO96:$DW96,,BK$8)-INDEX($BO96:$DW96,,BK$8-1))+INDEX($BO96:$DW96,,BK$8-1))</f>
        <v>0</v>
      </c>
      <c r="BL96" s="174">
        <f ca="1">CHOOSE(BL$6,SUMIFS(INDIRECT("EB[" &amp; BL$12 &amp; "]"),EB[indic_nrg],$A95,EB[Nositel],$B96,EB[Výběr],1,EB[unit],"TJ"),INDEX($BO96:$DW96,,BL$4),BL$9/(INDEX(Roky_výhled,,BL$8)-Last_Bil)*(INDEX($BO96:$DW96,,BL$8)-INDEX($D96:$BL96,,$E$1))+INDEX($D96:$BL96,,$E$1),BL$9/(INDEX(Roky_výhled,,BL$8)-INDEX(Roky_výhled,,BL$8-1))*(INDEX($BO96:$DW96,,BL$8)-INDEX($BO96:$DW96,,BL$8-1))+INDEX($BO96:$DW96,,BL$8-1))</f>
        <v>0</v>
      </c>
      <c r="BM96"/>
      <c r="BN96" s="221" t="str">
        <f t="shared" si="268"/>
        <v>Letecký petrolej</v>
      </c>
      <c r="BO96" s="285">
        <v>0</v>
      </c>
      <c r="BP96" s="286">
        <v>0</v>
      </c>
      <c r="BQ96" s="286">
        <v>0</v>
      </c>
      <c r="BR96" s="286">
        <v>0</v>
      </c>
      <c r="BS96" s="286">
        <v>0</v>
      </c>
      <c r="BT96" s="286">
        <v>0</v>
      </c>
      <c r="BU96" s="286">
        <v>0</v>
      </c>
      <c r="BV96" s="286">
        <v>0</v>
      </c>
      <c r="BW96" s="286">
        <v>0</v>
      </c>
      <c r="BX96" s="286">
        <v>0</v>
      </c>
      <c r="BY96" s="287">
        <v>0</v>
      </c>
      <c r="BZ96" s="281"/>
      <c r="CA96" s="281"/>
      <c r="CB96" s="281"/>
      <c r="CC96" s="281"/>
      <c r="CD96" s="281"/>
      <c r="CE96" s="281"/>
      <c r="CF96" s="281"/>
      <c r="CG96" s="281"/>
      <c r="CH96" s="281"/>
      <c r="CI96" s="281"/>
      <c r="CJ96" s="281"/>
      <c r="CK96" s="281"/>
      <c r="CL96" s="281"/>
      <c r="CM96" s="281"/>
      <c r="CN96" s="281"/>
      <c r="CO96" s="281"/>
      <c r="CP96" s="281"/>
      <c r="CQ96" s="281"/>
      <c r="CR96" s="281"/>
      <c r="CS96" s="281"/>
      <c r="CT96" s="281"/>
      <c r="CU96" s="281"/>
      <c r="CV96" s="281"/>
      <c r="CW96" s="281"/>
      <c r="CX96" s="281"/>
      <c r="CY96" s="281"/>
      <c r="CZ96" s="281"/>
      <c r="DA96" s="281"/>
      <c r="DB96" s="281"/>
      <c r="DC96" s="281"/>
      <c r="DD96" s="281"/>
      <c r="DE96" s="281"/>
      <c r="DF96" s="281"/>
      <c r="DG96" s="281"/>
      <c r="DH96" s="281"/>
      <c r="DI96" s="281"/>
      <c r="DJ96" s="281"/>
      <c r="DK96" s="281"/>
      <c r="DL96" s="281"/>
      <c r="DM96" s="281"/>
      <c r="DN96" s="281"/>
      <c r="DO96" s="281"/>
      <c r="DP96" s="281"/>
      <c r="DQ96" s="281"/>
      <c r="DR96" s="281"/>
      <c r="DS96" s="281"/>
      <c r="DT96" s="281"/>
      <c r="DU96" s="281"/>
      <c r="DV96" s="281"/>
      <c r="DW96" s="281"/>
    </row>
    <row r="97" spans="1:16384" s="196" customFormat="1" x14ac:dyDescent="0.25">
      <c r="A97" s="196" t="str">
        <f t="shared" si="269"/>
        <v>B_102030</v>
      </c>
      <c r="B97" t="s">
        <v>2959</v>
      </c>
      <c r="C97" s="179" t="str">
        <f t="shared" si="267"/>
        <v>LPG</v>
      </c>
      <c r="D97" s="215">
        <f ca="1">CHOOSE(D$6,SUMIFS(INDIRECT("EB[" &amp; D$12 &amp; "]"),EB[indic_nrg],$A96,EB[Nositel],$B97,EB[Výběr],1,EB[unit],"TJ"),INDEX($BO97:$DW97,,D$4),D$9/(INDEX(Roky_výhled,,D$8)-Last_Bil)*(INDEX($BO97:$DW97,,D$8)-INDEX($D97:$BL97,,$E$1))+INDEX($D97:$BL97,,$E$1),D$9/(INDEX(Roky_výhled,,D$8)-INDEX(Roky_výhled,,D$8-1))*(INDEX($BO97:$DW97,,D$8)-INDEX($BO97:$DW97,,D$8-1))+INDEX($BO97:$DW97,,D$8-1))</f>
        <v>0</v>
      </c>
      <c r="E97" s="173">
        <f ca="1">CHOOSE(E$6,SUMIFS(INDIRECT("EB[" &amp; E$12 &amp; "]"),EB[indic_nrg],$A96,EB[Nositel],$B97,EB[Výběr],1,EB[unit],"TJ"),INDEX($BO97:$DW97,,E$4),E$9/(INDEX(Roky_výhled,,E$8)-Last_Bil)*(INDEX($BO97:$DW97,,E$8)-INDEX($D97:$BL97,,$E$1))+INDEX($D97:$BL97,,$E$1),E$9/(INDEX(Roky_výhled,,E$8)-INDEX(Roky_výhled,,E$8-1))*(INDEX($BO97:$DW97,,E$8)-INDEX($BO97:$DW97,,E$8-1))+INDEX($BO97:$DW97,,E$8-1))</f>
        <v>0</v>
      </c>
      <c r="F97" s="173">
        <f ca="1">CHOOSE(F$6,SUMIFS(INDIRECT("EB[" &amp; F$12 &amp; "]"),EB[indic_nrg],$A96,EB[Nositel],$B97,EB[Výběr],1,EB[unit],"TJ"),INDEX($BO97:$DW97,,F$4),F$9/(INDEX(Roky_výhled,,F$8)-Last_Bil)*(INDEX($BO97:$DW97,,F$8)-INDEX($D97:$BL97,,$E$1))+INDEX($D97:$BL97,,$E$1),F$9/(INDEX(Roky_výhled,,F$8)-INDEX(Roky_výhled,,F$8-1))*(INDEX($BO97:$DW97,,F$8)-INDEX($BO97:$DW97,,F$8-1))+INDEX($BO97:$DW97,,F$8-1))</f>
        <v>0</v>
      </c>
      <c r="G97" s="173">
        <f ca="1">CHOOSE(G$6,SUMIFS(INDIRECT("EB[" &amp; G$12 &amp; "]"),EB[indic_nrg],$A96,EB[Nositel],$B97,EB[Výběr],1,EB[unit],"TJ"),INDEX($BO97:$DW97,,G$4),G$9/(INDEX(Roky_výhled,,G$8)-Last_Bil)*(INDEX($BO97:$DW97,,G$8)-INDEX($D97:$BL97,,$E$1))+INDEX($D97:$BL97,,$E$1),G$9/(INDEX(Roky_výhled,,G$8)-INDEX(Roky_výhled,,G$8-1))*(INDEX($BO97:$DW97,,G$8)-INDEX($BO97:$DW97,,G$8-1))+INDEX($BO97:$DW97,,G$8-1))</f>
        <v>0</v>
      </c>
      <c r="H97" s="173">
        <f ca="1">CHOOSE(H$6,SUMIFS(INDIRECT("EB[" &amp; H$12 &amp; "]"),EB[indic_nrg],$A96,EB[Nositel],$B97,EB[Výběr],1,EB[unit],"TJ"),INDEX($BO97:$DW97,,H$4),H$9/(INDEX(Roky_výhled,,H$8)-Last_Bil)*(INDEX($BO97:$DW97,,H$8)-INDEX($D97:$BL97,,$E$1))+INDEX($D97:$BL97,,$E$1),H$9/(INDEX(Roky_výhled,,H$8)-INDEX(Roky_výhled,,H$8-1))*(INDEX($BO97:$DW97,,H$8)-INDEX($BO97:$DW97,,H$8-1))+INDEX($BO97:$DW97,,H$8-1))</f>
        <v>0</v>
      </c>
      <c r="I97" s="173">
        <f ca="1">CHOOSE(I$6,SUMIFS(INDIRECT("EB[" &amp; I$12 &amp; "]"),EB[indic_nrg],$A96,EB[Nositel],$B97,EB[Výběr],1,EB[unit],"TJ"),INDEX($BO97:$DW97,,I$4),I$9/(INDEX(Roky_výhled,,I$8)-Last_Bil)*(INDEX($BO97:$DW97,,I$8)-INDEX($D97:$BL97,,$E$1))+INDEX($D97:$BL97,,$E$1),I$9/(INDEX(Roky_výhled,,I$8)-INDEX(Roky_výhled,,I$8-1))*(INDEX($BO97:$DW97,,I$8)-INDEX($BO97:$DW97,,I$8-1))+INDEX($BO97:$DW97,,I$8-1))</f>
        <v>0</v>
      </c>
      <c r="J97" s="173">
        <f ca="1">CHOOSE(J$6,SUMIFS(INDIRECT("EB[" &amp; J$12 &amp; "]"),EB[indic_nrg],$A96,EB[Nositel],$B97,EB[Výběr],1,EB[unit],"TJ"),INDEX($BO97:$DW97,,J$4),J$9/(INDEX(Roky_výhled,,J$8)-Last_Bil)*(INDEX($BO97:$DW97,,J$8)-INDEX($D97:$BL97,,$E$1))+INDEX($D97:$BL97,,$E$1),J$9/(INDEX(Roky_výhled,,J$8)-INDEX(Roky_výhled,,J$8-1))*(INDEX($BO97:$DW97,,J$8)-INDEX($BO97:$DW97,,J$8-1))+INDEX($BO97:$DW97,,J$8-1))</f>
        <v>0</v>
      </c>
      <c r="K97" s="173">
        <f ca="1">CHOOSE(K$6,SUMIFS(INDIRECT("EB[" &amp; K$12 &amp; "]"),EB[indic_nrg],$A96,EB[Nositel],$B97,EB[Výběr],1,EB[unit],"TJ"),INDEX($BO97:$DW97,,K$4),K$9/(INDEX(Roky_výhled,,K$8)-Last_Bil)*(INDEX($BO97:$DW97,,K$8)-INDEX($D97:$BL97,,$E$1))+INDEX($D97:$BL97,,$E$1),K$9/(INDEX(Roky_výhled,,K$8)-INDEX(Roky_výhled,,K$8-1))*(INDEX($BO97:$DW97,,K$8)-INDEX($BO97:$DW97,,K$8-1))+INDEX($BO97:$DW97,,K$8-1))</f>
        <v>0</v>
      </c>
      <c r="L97" s="173">
        <f ca="1">CHOOSE(L$6,SUMIFS(INDIRECT("EB[" &amp; L$12 &amp; "]"),EB[indic_nrg],$A96,EB[Nositel],$B97,EB[Výběr],1,EB[unit],"TJ"),INDEX($BO97:$DW97,,L$4),L$9/(INDEX(Roky_výhled,,L$8)-Last_Bil)*(INDEX($BO97:$DW97,,L$8)-INDEX($D97:$BL97,,$E$1))+INDEX($D97:$BL97,,$E$1),L$9/(INDEX(Roky_výhled,,L$8)-INDEX(Roky_výhled,,L$8-1))*(INDEX($BO97:$DW97,,L$8)-INDEX($BO97:$DW97,,L$8-1))+INDEX($BO97:$DW97,,L$8-1))</f>
        <v>0</v>
      </c>
      <c r="M97" s="173">
        <f ca="1">CHOOSE(M$6,SUMIFS(INDIRECT("EB[" &amp; M$12 &amp; "]"),EB[indic_nrg],$A96,EB[Nositel],$B97,EB[Výběr],1,EB[unit],"TJ"),INDEX($BO97:$DW97,,M$4),M$9/(INDEX(Roky_výhled,,M$8)-Last_Bil)*(INDEX($BO97:$DW97,,M$8)-INDEX($D97:$BL97,,$E$1))+INDEX($D97:$BL97,,$E$1),M$9/(INDEX(Roky_výhled,,M$8)-INDEX(Roky_výhled,,M$8-1))*(INDEX($BO97:$DW97,,M$8)-INDEX($BO97:$DW97,,M$8-1))+INDEX($BO97:$DW97,,M$8-1))</f>
        <v>0</v>
      </c>
      <c r="N97" s="173">
        <f ca="1">CHOOSE(N$6,SUMIFS(INDIRECT("EB[" &amp; N$12 &amp; "]"),EB[indic_nrg],$A96,EB[Nositel],$B97,EB[Výběr],1,EB[unit],"TJ"),INDEX($BO97:$DW97,,N$4),N$9/(INDEX(Roky_výhled,,N$8)-Last_Bil)*(INDEX($BO97:$DW97,,N$8)-INDEX($D97:$BL97,,$E$1))+INDEX($D97:$BL97,,$E$1),N$9/(INDEX(Roky_výhled,,N$8)-INDEX(Roky_výhled,,N$8-1))*(INDEX($BO97:$DW97,,N$8)-INDEX($BO97:$DW97,,N$8-1))+INDEX($BO97:$DW97,,N$8-1))</f>
        <v>0</v>
      </c>
      <c r="O97" s="173">
        <f ca="1">CHOOSE(O$6,SUMIFS(INDIRECT("EB[" &amp; O$12 &amp; "]"),EB[indic_nrg],$A96,EB[Nositel],$B97,EB[Výběr],1,EB[unit],"TJ"),INDEX($BO97:$DW97,,O$4),O$9/(INDEX(Roky_výhled,,O$8)-Last_Bil)*(INDEX($BO97:$DW97,,O$8)-INDEX($D97:$BL97,,$E$1))+INDEX($D97:$BL97,,$E$1),O$9/(INDEX(Roky_výhled,,O$8)-INDEX(Roky_výhled,,O$8-1))*(INDEX($BO97:$DW97,,O$8)-INDEX($BO97:$DW97,,O$8-1))+INDEX($BO97:$DW97,,O$8-1))</f>
        <v>0</v>
      </c>
      <c r="P97" s="173">
        <f ca="1">CHOOSE(P$6,SUMIFS(INDIRECT("EB[" &amp; P$12 &amp; "]"),EB[indic_nrg],$A96,EB[Nositel],$B97,EB[Výběr],1,EB[unit],"TJ"),INDEX($BO97:$DW97,,P$4),P$9/(INDEX(Roky_výhled,,P$8)-Last_Bil)*(INDEX($BO97:$DW97,,P$8)-INDEX($D97:$BL97,,$E$1))+INDEX($D97:$BL97,,$E$1),P$9/(INDEX(Roky_výhled,,P$8)-INDEX(Roky_výhled,,P$8-1))*(INDEX($BO97:$DW97,,P$8)-INDEX($BO97:$DW97,,P$8-1))+INDEX($BO97:$DW97,,P$8-1))</f>
        <v>0</v>
      </c>
      <c r="Q97" s="173">
        <f ca="1">CHOOSE(Q$6,SUMIFS(INDIRECT("EB[" &amp; Q$12 &amp; "]"),EB[indic_nrg],$A96,EB[Nositel],$B97,EB[Výběr],1,EB[unit],"TJ"),INDEX($BO97:$DW97,,Q$4),Q$9/(INDEX(Roky_výhled,,Q$8)-Last_Bil)*(INDEX($BO97:$DW97,,Q$8)-INDEX($D97:$BL97,,$E$1))+INDEX($D97:$BL97,,$E$1),Q$9/(INDEX(Roky_výhled,,Q$8)-INDEX(Roky_výhled,,Q$8-1))*(INDEX($BO97:$DW97,,Q$8)-INDEX($BO97:$DW97,,Q$8-1))+INDEX($BO97:$DW97,,Q$8-1))</f>
        <v>0</v>
      </c>
      <c r="R97" s="173">
        <f ca="1">CHOOSE(R$6,SUMIFS(INDIRECT("EB[" &amp; R$12 &amp; "]"),EB[indic_nrg],$A96,EB[Nositel],$B97,EB[Výběr],1,EB[unit],"TJ"),INDEX($BO97:$DW97,,R$4),R$9/(INDEX(Roky_výhled,,R$8)-Last_Bil)*(INDEX($BO97:$DW97,,R$8)-INDEX($D97:$BL97,,$E$1))+INDEX($D97:$BL97,,$E$1),R$9/(INDEX(Roky_výhled,,R$8)-INDEX(Roky_výhled,,R$8-1))*(INDEX($BO97:$DW97,,R$8)-INDEX($BO97:$DW97,,R$8-1))+INDEX($BO97:$DW97,,R$8-1))</f>
        <v>0</v>
      </c>
      <c r="S97" s="173">
        <f ca="1">CHOOSE(S$6,SUMIFS(INDIRECT("EB[" &amp; S$12 &amp; "]"),EB[indic_nrg],$A96,EB[Nositel],$B97,EB[Výběr],1,EB[unit],"TJ"),INDEX($BO97:$DW97,,S$4),S$9/(INDEX(Roky_výhled,,S$8)-Last_Bil)*(INDEX($BO97:$DW97,,S$8)-INDEX($D97:$BL97,,$E$1))+INDEX($D97:$BL97,,$E$1),S$9/(INDEX(Roky_výhled,,S$8)-INDEX(Roky_výhled,,S$8-1))*(INDEX($BO97:$DW97,,S$8)-INDEX($BO97:$DW97,,S$8-1))+INDEX($BO97:$DW97,,S$8-1))</f>
        <v>0</v>
      </c>
      <c r="T97" s="173">
        <f ca="1">CHOOSE(T$6,SUMIFS(INDIRECT("EB[" &amp; T$12 &amp; "]"),EB[indic_nrg],$A96,EB[Nositel],$B97,EB[Výběr],1,EB[unit],"TJ"),INDEX($BO97:$DW97,,T$4),T$9/(INDEX(Roky_výhled,,T$8)-Last_Bil)*(INDEX($BO97:$DW97,,T$8)-INDEX($D97:$BL97,,$E$1))+INDEX($D97:$BL97,,$E$1),T$9/(INDEX(Roky_výhled,,T$8)-INDEX(Roky_výhled,,T$8-1))*(INDEX($BO97:$DW97,,T$8)-INDEX($BO97:$DW97,,T$8-1))+INDEX($BO97:$DW97,,T$8-1))</f>
        <v>0</v>
      </c>
      <c r="U97" s="173">
        <f ca="1">CHOOSE(U$6,SUMIFS(INDIRECT("EB[" &amp; U$12 &amp; "]"),EB[indic_nrg],$A96,EB[Nositel],$B97,EB[Výběr],1,EB[unit],"TJ"),INDEX($BO97:$DW97,,U$4),U$9/(INDEX(Roky_výhled,,U$8)-Last_Bil)*(INDEX($BO97:$DW97,,U$8)-INDEX($D97:$BL97,,$E$1))+INDEX($D97:$BL97,,$E$1),U$9/(INDEX(Roky_výhled,,U$8)-INDEX(Roky_výhled,,U$8-1))*(INDEX($BO97:$DW97,,U$8)-INDEX($BO97:$DW97,,U$8-1))+INDEX($BO97:$DW97,,U$8-1))</f>
        <v>0</v>
      </c>
      <c r="V97" s="173">
        <f ca="1">CHOOSE(V$6,SUMIFS(INDIRECT("EB[" &amp; V$12 &amp; "]"),EB[indic_nrg],$A96,EB[Nositel],$B97,EB[Výběr],1,EB[unit],"TJ"),INDEX($BO97:$DW97,,V$4),V$9/(INDEX(Roky_výhled,,V$8)-Last_Bil)*(INDEX($BO97:$DW97,,V$8)-INDEX($D97:$BL97,,$E$1))+INDEX($D97:$BL97,,$E$1),V$9/(INDEX(Roky_výhled,,V$8)-INDEX(Roky_výhled,,V$8-1))*(INDEX($BO97:$DW97,,V$8)-INDEX($BO97:$DW97,,V$8-1))+INDEX($BO97:$DW97,,V$8-1))</f>
        <v>0</v>
      </c>
      <c r="W97" s="173">
        <f ca="1">CHOOSE(W$6,SUMIFS(INDIRECT("EB[" &amp; W$12 &amp; "]"),EB[indic_nrg],$A96,EB[Nositel],$B97,EB[Výběr],1,EB[unit],"TJ"),INDEX($BO97:$DW97,,W$4),W$9/(INDEX(Roky_výhled,,W$8)-Last_Bil)*(INDEX($BO97:$DW97,,W$8)-INDEX($D97:$BL97,,$E$1))+INDEX($D97:$BL97,,$E$1),W$9/(INDEX(Roky_výhled,,W$8)-INDEX(Roky_výhled,,W$8-1))*(INDEX($BO97:$DW97,,W$8)-INDEX($BO97:$DW97,,W$8-1))+INDEX($BO97:$DW97,,W$8-1))</f>
        <v>0</v>
      </c>
      <c r="X97" s="173">
        <f ca="1">CHOOSE(X$6,SUMIFS(INDIRECT("EB[" &amp; X$12 &amp; "]"),EB[indic_nrg],$A96,EB[Nositel],$B97,EB[Výběr],1,EB[unit],"TJ"),INDEX($BO97:$DW97,,X$4),X$9/(INDEX(Roky_výhled,,X$8)-Last_Bil)*(INDEX($BO97:$DW97,,X$8)-INDEX($D97:$BL97,,$E$1))+INDEX($D97:$BL97,,$E$1),X$9/(INDEX(Roky_výhled,,X$8)-INDEX(Roky_výhled,,X$8-1))*(INDEX($BO97:$DW97,,X$8)-INDEX($BO97:$DW97,,X$8-1))+INDEX($BO97:$DW97,,X$8-1))</f>
        <v>0</v>
      </c>
      <c r="Y97" s="173">
        <f ca="1">CHOOSE(Y$6,SUMIFS(INDIRECT("EB[" &amp; Y$12 &amp; "]"),EB[indic_nrg],$A96,EB[Nositel],$B97,EB[Výběr],1,EB[unit],"TJ"),INDEX($BO97:$DW97,,Y$4),Y$9/(INDEX(Roky_výhled,,Y$8)-Last_Bil)*(INDEX($BO97:$DW97,,Y$8)-INDEX($D97:$BL97,,$E$1))+INDEX($D97:$BL97,,$E$1),Y$9/(INDEX(Roky_výhled,,Y$8)-INDEX(Roky_výhled,,Y$8-1))*(INDEX($BO97:$DW97,,Y$8)-INDEX($BO97:$DW97,,Y$8-1))+INDEX($BO97:$DW97,,Y$8-1))</f>
        <v>0</v>
      </c>
      <c r="Z97" s="173">
        <f ca="1">CHOOSE(Z$6,SUMIFS(INDIRECT("EB[" &amp; Z$12 &amp; "]"),EB[indic_nrg],$A96,EB[Nositel],$B97,EB[Výběr],1,EB[unit],"TJ"),INDEX($BO97:$DW97,,Z$4),Z$9/(INDEX(Roky_výhled,,Z$8)-Last_Bil)*(INDEX($BO97:$DW97,,Z$8)-INDEX($D97:$BL97,,$E$1))+INDEX($D97:$BL97,,$E$1),Z$9/(INDEX(Roky_výhled,,Z$8)-INDEX(Roky_výhled,,Z$8-1))*(INDEX($BO97:$DW97,,Z$8)-INDEX($BO97:$DW97,,Z$8-1))+INDEX($BO97:$DW97,,Z$8-1))</f>
        <v>0</v>
      </c>
      <c r="AA97" s="173">
        <f ca="1">CHOOSE(AA$6,SUMIFS(INDIRECT("EB[" &amp; AA$12 &amp; "]"),EB[indic_nrg],$A96,EB[Nositel],$B97,EB[Výběr],1,EB[unit],"TJ"),INDEX($BO97:$DW97,,AA$4),AA$9/(INDEX(Roky_výhled,,AA$8)-Last_Bil)*(INDEX($BO97:$DW97,,AA$8)-INDEX($D97:$BL97,,$E$1))+INDEX($D97:$BL97,,$E$1),AA$9/(INDEX(Roky_výhled,,AA$8)-INDEX(Roky_výhled,,AA$8-1))*(INDEX($BO97:$DW97,,AA$8)-INDEX($BO97:$DW97,,AA$8-1))+INDEX($BO97:$DW97,,AA$8-1))</f>
        <v>0</v>
      </c>
      <c r="AB97" s="173">
        <f ca="1">CHOOSE(AB$6,SUMIFS(INDIRECT("EB[" &amp; AB$12 &amp; "]"),EB[indic_nrg],$A96,EB[Nositel],$B97,EB[Výběr],1,EB[unit],"TJ"),INDEX($BO97:$DW97,,AB$4),AB$9/(INDEX(Roky_výhled,,AB$8)-Last_Bil)*(INDEX($BO97:$DW97,,AB$8)-INDEX($D97:$BL97,,$E$1))+INDEX($D97:$BL97,,$E$1),AB$9/(INDEX(Roky_výhled,,AB$8)-INDEX(Roky_výhled,,AB$8-1))*(INDEX($BO97:$DW97,,AB$8)-INDEX($BO97:$DW97,,AB$8-1))+INDEX($BO97:$DW97,,AB$8-1))</f>
        <v>0</v>
      </c>
      <c r="AC97" s="173">
        <f ca="1">CHOOSE(AC$6,SUMIFS(INDIRECT("EB[" &amp; AC$12 &amp; "]"),EB[indic_nrg],$A96,EB[Nositel],$B97,EB[Výběr],1,EB[unit],"TJ"),INDEX($BO97:$DW97,,AC$4),AC$9/(INDEX(Roky_výhled,,AC$8)-Last_Bil)*(INDEX($BO97:$DW97,,AC$8)-INDEX($D97:$BL97,,$E$1))+INDEX($D97:$BL97,,$E$1),AC$9/(INDEX(Roky_výhled,,AC$8)-INDEX(Roky_výhled,,AC$8-1))*(INDEX($BO97:$DW97,,AC$8)-INDEX($BO97:$DW97,,AC$8-1))+INDEX($BO97:$DW97,,AC$8-1))</f>
        <v>0</v>
      </c>
      <c r="AD97" s="173">
        <f ca="1">CHOOSE(AD$6,SUMIFS(INDIRECT("EB[" &amp; AD$12 &amp; "]"),EB[indic_nrg],$A96,EB[Nositel],$B97,EB[Výběr],1,EB[unit],"TJ"),INDEX($BO97:$DW97,,AD$4),AD$9/(INDEX(Roky_výhled,,AD$8)-Last_Bil)*(INDEX($BO97:$DW97,,AD$8)-INDEX($D97:$BL97,,$E$1))+INDEX($D97:$BL97,,$E$1),AD$9/(INDEX(Roky_výhled,,AD$8)-INDEX(Roky_výhled,,AD$8-1))*(INDEX($BO97:$DW97,,AD$8)-INDEX($BO97:$DW97,,AD$8-1))+INDEX($BO97:$DW97,,AD$8-1))</f>
        <v>0</v>
      </c>
      <c r="AE97" s="173">
        <f ca="1">CHOOSE(AE$6,SUMIFS(INDIRECT("EB[" &amp; AE$12 &amp; "]"),EB[indic_nrg],$A96,EB[Nositel],$B97,EB[Výběr],1,EB[unit],"TJ"),INDEX($BO97:$DW97,,AE$4),AE$9/(INDEX(Roky_výhled,,AE$8)-Last_Bil)*(INDEX($BO97:$DW97,,AE$8)-INDEX($D97:$BL97,,$E$1))+INDEX($D97:$BL97,,$E$1),AE$9/(INDEX(Roky_výhled,,AE$8)-INDEX(Roky_výhled,,AE$8-1))*(INDEX($BO97:$DW97,,AE$8)-INDEX($BO97:$DW97,,AE$8-1))+INDEX($BO97:$DW97,,AE$8-1))</f>
        <v>0</v>
      </c>
      <c r="AF97" s="173">
        <f ca="1">CHOOSE(AF$6,SUMIFS(INDIRECT("EB[" &amp; AF$12 &amp; "]"),EB[indic_nrg],$A96,EB[Nositel],$B97,EB[Výběr],1,EB[unit],"TJ"),INDEX($BO97:$DW97,,AF$4),AF$9/(INDEX(Roky_výhled,,AF$8)-Last_Bil)*(INDEX($BO97:$DW97,,AF$8)-INDEX($D97:$BL97,,$E$1))+INDEX($D97:$BL97,,$E$1),AF$9/(INDEX(Roky_výhled,,AF$8)-INDEX(Roky_výhled,,AF$8-1))*(INDEX($BO97:$DW97,,AF$8)-INDEX($BO97:$DW97,,AF$8-1))+INDEX($BO97:$DW97,,AF$8-1))</f>
        <v>0</v>
      </c>
      <c r="AG97" s="173">
        <f ca="1">CHOOSE(AG$6,SUMIFS(INDIRECT("EB[" &amp; AG$12 &amp; "]"),EB[indic_nrg],$A96,EB[Nositel],$B97,EB[Výběr],1,EB[unit],"TJ"),INDEX($BO97:$DW97,,AG$4),AG$9/(INDEX(Roky_výhled,,AG$8)-Last_Bil)*(INDEX($BO97:$DW97,,AG$8)-INDEX($D97:$BL97,,$E$1))+INDEX($D97:$BL97,,$E$1),AG$9/(INDEX(Roky_výhled,,AG$8)-INDEX(Roky_výhled,,AG$8-1))*(INDEX($BO97:$DW97,,AG$8)-INDEX($BO97:$DW97,,AG$8-1))+INDEX($BO97:$DW97,,AG$8-1))</f>
        <v>0</v>
      </c>
      <c r="AH97" s="173">
        <f ca="1">CHOOSE(AH$6,SUMIFS(INDIRECT("EB[" &amp; AH$12 &amp; "]"),EB[indic_nrg],$A96,EB[Nositel],$B97,EB[Výběr],1,EB[unit],"TJ"),INDEX($BO97:$DW97,,AH$4),AH$9/(INDEX(Roky_výhled,,AH$8)-Last_Bil)*(INDEX($BO97:$DW97,,AH$8)-INDEX($D97:$BL97,,$E$1))+INDEX($D97:$BL97,,$E$1),AH$9/(INDEX(Roky_výhled,,AH$8)-INDEX(Roky_výhled,,AH$8-1))*(INDEX($BO97:$DW97,,AH$8)-INDEX($BO97:$DW97,,AH$8-1))+INDEX($BO97:$DW97,,AH$8-1))</f>
        <v>0</v>
      </c>
      <c r="AI97" s="173">
        <f ca="1">CHOOSE(AI$6,SUMIFS(INDIRECT("EB[" &amp; AI$12 &amp; "]"),EB[indic_nrg],$A96,EB[Nositel],$B97,EB[Výběr],1,EB[unit],"TJ"),INDEX($BO97:$DW97,,AI$4),AI$9/(INDEX(Roky_výhled,,AI$8)-Last_Bil)*(INDEX($BO97:$DW97,,AI$8)-INDEX($D97:$BL97,,$E$1))+INDEX($D97:$BL97,,$E$1),AI$9/(INDEX(Roky_výhled,,AI$8)-INDEX(Roky_výhled,,AI$8-1))*(INDEX($BO97:$DW97,,AI$8)-INDEX($BO97:$DW97,,AI$8-1))+INDEX($BO97:$DW97,,AI$8-1))</f>
        <v>0</v>
      </c>
      <c r="AJ97" s="173">
        <f ca="1">CHOOSE(AJ$6,SUMIFS(INDIRECT("EB[" &amp; AJ$12 &amp; "]"),EB[indic_nrg],$A96,EB[Nositel],$B97,EB[Výběr],1,EB[unit],"TJ"),INDEX($BO97:$DW97,,AJ$4),AJ$9/(INDEX(Roky_výhled,,AJ$8)-Last_Bil)*(INDEX($BO97:$DW97,,AJ$8)-INDEX($D97:$BL97,,$E$1))+INDEX($D97:$BL97,,$E$1),AJ$9/(INDEX(Roky_výhled,,AJ$8)-INDEX(Roky_výhled,,AJ$8-1))*(INDEX($BO97:$DW97,,AJ$8)-INDEX($BO97:$DW97,,AJ$8-1))+INDEX($BO97:$DW97,,AJ$8-1))</f>
        <v>0</v>
      </c>
      <c r="AK97" s="173">
        <f ca="1">CHOOSE(AK$6,SUMIFS(INDIRECT("EB[" &amp; AK$12 &amp; "]"),EB[indic_nrg],$A96,EB[Nositel],$B97,EB[Výběr],1,EB[unit],"TJ"),INDEX($BO97:$DW97,,AK$4),AK$9/(INDEX(Roky_výhled,,AK$8)-Last_Bil)*(INDEX($BO97:$DW97,,AK$8)-INDEX($D97:$BL97,,$E$1))+INDEX($D97:$BL97,,$E$1),AK$9/(INDEX(Roky_výhled,,AK$8)-INDEX(Roky_výhled,,AK$8-1))*(INDEX($BO97:$DW97,,AK$8)-INDEX($BO97:$DW97,,AK$8-1))+INDEX($BO97:$DW97,,AK$8-1))</f>
        <v>0</v>
      </c>
      <c r="AL97" s="173">
        <f ca="1">CHOOSE(AL$6,SUMIFS(INDIRECT("EB[" &amp; AL$12 &amp; "]"),EB[indic_nrg],$A96,EB[Nositel],$B97,EB[Výběr],1,EB[unit],"TJ"),INDEX($BO97:$DW97,,AL$4),AL$9/(INDEX(Roky_výhled,,AL$8)-Last_Bil)*(INDEX($BO97:$DW97,,AL$8)-INDEX($D97:$BL97,,$E$1))+INDEX($D97:$BL97,,$E$1),AL$9/(INDEX(Roky_výhled,,AL$8)-INDEX(Roky_výhled,,AL$8-1))*(INDEX($BO97:$DW97,,AL$8)-INDEX($BO97:$DW97,,AL$8-1))+INDEX($BO97:$DW97,,AL$8-1))</f>
        <v>0</v>
      </c>
      <c r="AM97" s="173">
        <f ca="1">CHOOSE(AM$6,SUMIFS(INDIRECT("EB[" &amp; AM$12 &amp; "]"),EB[indic_nrg],$A96,EB[Nositel],$B97,EB[Výběr],1,EB[unit],"TJ"),INDEX($BO97:$DW97,,AM$4),AM$9/(INDEX(Roky_výhled,,AM$8)-Last_Bil)*(INDEX($BO97:$DW97,,AM$8)-INDEX($D97:$BL97,,$E$1))+INDEX($D97:$BL97,,$E$1),AM$9/(INDEX(Roky_výhled,,AM$8)-INDEX(Roky_výhled,,AM$8-1))*(INDEX($BO97:$DW97,,AM$8)-INDEX($BO97:$DW97,,AM$8-1))+INDEX($BO97:$DW97,,AM$8-1))</f>
        <v>0</v>
      </c>
      <c r="AN97" s="173">
        <f ca="1">CHOOSE(AN$6,SUMIFS(INDIRECT("EB[" &amp; AN$12 &amp; "]"),EB[indic_nrg],$A96,EB[Nositel],$B97,EB[Výběr],1,EB[unit],"TJ"),INDEX($BO97:$DW97,,AN$4),AN$9/(INDEX(Roky_výhled,,AN$8)-Last_Bil)*(INDEX($BO97:$DW97,,AN$8)-INDEX($D97:$BL97,,$E$1))+INDEX($D97:$BL97,,$E$1),AN$9/(INDEX(Roky_výhled,,AN$8)-INDEX(Roky_výhled,,AN$8-1))*(INDEX($BO97:$DW97,,AN$8)-INDEX($BO97:$DW97,,AN$8-1))+INDEX($BO97:$DW97,,AN$8-1))</f>
        <v>0</v>
      </c>
      <c r="AO97" s="173">
        <f ca="1">CHOOSE(AO$6,SUMIFS(INDIRECT("EB[" &amp; AO$12 &amp; "]"),EB[indic_nrg],$A96,EB[Nositel],$B97,EB[Výběr],1,EB[unit],"TJ"),INDEX($BO97:$DW97,,AO$4),AO$9/(INDEX(Roky_výhled,,AO$8)-Last_Bil)*(INDEX($BO97:$DW97,,AO$8)-INDEX($D97:$BL97,,$E$1))+INDEX($D97:$BL97,,$E$1),AO$9/(INDEX(Roky_výhled,,AO$8)-INDEX(Roky_výhled,,AO$8-1))*(INDEX($BO97:$DW97,,AO$8)-INDEX($BO97:$DW97,,AO$8-1))+INDEX($BO97:$DW97,,AO$8-1))</f>
        <v>0</v>
      </c>
      <c r="AP97" s="173">
        <f ca="1">CHOOSE(AP$6,SUMIFS(INDIRECT("EB[" &amp; AP$12 &amp; "]"),EB[indic_nrg],$A96,EB[Nositel],$B97,EB[Výběr],1,EB[unit],"TJ"),INDEX($BO97:$DW97,,AP$4),AP$9/(INDEX(Roky_výhled,,AP$8)-Last_Bil)*(INDEX($BO97:$DW97,,AP$8)-INDEX($D97:$BL97,,$E$1))+INDEX($D97:$BL97,,$E$1),AP$9/(INDEX(Roky_výhled,,AP$8)-INDEX(Roky_výhled,,AP$8-1))*(INDEX($BO97:$DW97,,AP$8)-INDEX($BO97:$DW97,,AP$8-1))+INDEX($BO97:$DW97,,AP$8-1))</f>
        <v>0</v>
      </c>
      <c r="AQ97" s="173">
        <f ca="1">CHOOSE(AQ$6,SUMIFS(INDIRECT("EB[" &amp; AQ$12 &amp; "]"),EB[indic_nrg],$A96,EB[Nositel],$B97,EB[Výběr],1,EB[unit],"TJ"),INDEX($BO97:$DW97,,AQ$4),AQ$9/(INDEX(Roky_výhled,,AQ$8)-Last_Bil)*(INDEX($BO97:$DW97,,AQ$8)-INDEX($D97:$BL97,,$E$1))+INDEX($D97:$BL97,,$E$1),AQ$9/(INDEX(Roky_výhled,,AQ$8)-INDEX(Roky_výhled,,AQ$8-1))*(INDEX($BO97:$DW97,,AQ$8)-INDEX($BO97:$DW97,,AQ$8-1))+INDEX($BO97:$DW97,,AQ$8-1))</f>
        <v>0</v>
      </c>
      <c r="AR97" s="173">
        <f ca="1">CHOOSE(AR$6,SUMIFS(INDIRECT("EB[" &amp; AR$12 &amp; "]"),EB[indic_nrg],$A96,EB[Nositel],$B97,EB[Výběr],1,EB[unit],"TJ"),INDEX($BO97:$DW97,,AR$4),AR$9/(INDEX(Roky_výhled,,AR$8)-Last_Bil)*(INDEX($BO97:$DW97,,AR$8)-INDEX($D97:$BL97,,$E$1))+INDEX($D97:$BL97,,$E$1),AR$9/(INDEX(Roky_výhled,,AR$8)-INDEX(Roky_výhled,,AR$8-1))*(INDEX($BO97:$DW97,,AR$8)-INDEX($BO97:$DW97,,AR$8-1))+INDEX($BO97:$DW97,,AR$8-1))</f>
        <v>0</v>
      </c>
      <c r="AS97" s="173">
        <f ca="1">CHOOSE(AS$6,SUMIFS(INDIRECT("EB[" &amp; AS$12 &amp; "]"),EB[indic_nrg],$A96,EB[Nositel],$B97,EB[Výběr],1,EB[unit],"TJ"),INDEX($BO97:$DW97,,AS$4),AS$9/(INDEX(Roky_výhled,,AS$8)-Last_Bil)*(INDEX($BO97:$DW97,,AS$8)-INDEX($D97:$BL97,,$E$1))+INDEX($D97:$BL97,,$E$1),AS$9/(INDEX(Roky_výhled,,AS$8)-INDEX(Roky_výhled,,AS$8-1))*(INDEX($BO97:$DW97,,AS$8)-INDEX($BO97:$DW97,,AS$8-1))+INDEX($BO97:$DW97,,AS$8-1))</f>
        <v>0</v>
      </c>
      <c r="AT97" s="173">
        <f ca="1">CHOOSE(AT$6,SUMIFS(INDIRECT("EB[" &amp; AT$12 &amp; "]"),EB[indic_nrg],$A96,EB[Nositel],$B97,EB[Výběr],1,EB[unit],"TJ"),INDEX($BO97:$DW97,,AT$4),AT$9/(INDEX(Roky_výhled,,AT$8)-Last_Bil)*(INDEX($BO97:$DW97,,AT$8)-INDEX($D97:$BL97,,$E$1))+INDEX($D97:$BL97,,$E$1),AT$9/(INDEX(Roky_výhled,,AT$8)-INDEX(Roky_výhled,,AT$8-1))*(INDEX($BO97:$DW97,,AT$8)-INDEX($BO97:$DW97,,AT$8-1))+INDEX($BO97:$DW97,,AT$8-1))</f>
        <v>0</v>
      </c>
      <c r="AU97" s="173">
        <f ca="1">CHOOSE(AU$6,SUMIFS(INDIRECT("EB[" &amp; AU$12 &amp; "]"),EB[indic_nrg],$A96,EB[Nositel],$B97,EB[Výběr],1,EB[unit],"TJ"),INDEX($BO97:$DW97,,AU$4),AU$9/(INDEX(Roky_výhled,,AU$8)-Last_Bil)*(INDEX($BO97:$DW97,,AU$8)-INDEX($D97:$BL97,,$E$1))+INDEX($D97:$BL97,,$E$1),AU$9/(INDEX(Roky_výhled,,AU$8)-INDEX(Roky_výhled,,AU$8-1))*(INDEX($BO97:$DW97,,AU$8)-INDEX($BO97:$DW97,,AU$8-1))+INDEX($BO97:$DW97,,AU$8-1))</f>
        <v>0</v>
      </c>
      <c r="AV97" s="173">
        <f ca="1">CHOOSE(AV$6,SUMIFS(INDIRECT("EB[" &amp; AV$12 &amp; "]"),EB[indic_nrg],$A96,EB[Nositel],$B97,EB[Výběr],1,EB[unit],"TJ"),INDEX($BO97:$DW97,,AV$4),AV$9/(INDEX(Roky_výhled,,AV$8)-Last_Bil)*(INDEX($BO97:$DW97,,AV$8)-INDEX($D97:$BL97,,$E$1))+INDEX($D97:$BL97,,$E$1),AV$9/(INDEX(Roky_výhled,,AV$8)-INDEX(Roky_výhled,,AV$8-1))*(INDEX($BO97:$DW97,,AV$8)-INDEX($BO97:$DW97,,AV$8-1))+INDEX($BO97:$DW97,,AV$8-1))</f>
        <v>0</v>
      </c>
      <c r="AW97" s="173">
        <f ca="1">CHOOSE(AW$6,SUMIFS(INDIRECT("EB[" &amp; AW$12 &amp; "]"),EB[indic_nrg],$A96,EB[Nositel],$B97,EB[Výběr],1,EB[unit],"TJ"),INDEX($BO97:$DW97,,AW$4),AW$9/(INDEX(Roky_výhled,,AW$8)-Last_Bil)*(INDEX($BO97:$DW97,,AW$8)-INDEX($D97:$BL97,,$E$1))+INDEX($D97:$BL97,,$E$1),AW$9/(INDEX(Roky_výhled,,AW$8)-INDEX(Roky_výhled,,AW$8-1))*(INDEX($BO97:$DW97,,AW$8)-INDEX($BO97:$DW97,,AW$8-1))+INDEX($BO97:$DW97,,AW$8-1))</f>
        <v>0</v>
      </c>
      <c r="AX97" s="173">
        <f ca="1">CHOOSE(AX$6,SUMIFS(INDIRECT("EB[" &amp; AX$12 &amp; "]"),EB[indic_nrg],$A96,EB[Nositel],$B97,EB[Výběr],1,EB[unit],"TJ"),INDEX($BO97:$DW97,,AX$4),AX$9/(INDEX(Roky_výhled,,AX$8)-Last_Bil)*(INDEX($BO97:$DW97,,AX$8)-INDEX($D97:$BL97,,$E$1))+INDEX($D97:$BL97,,$E$1),AX$9/(INDEX(Roky_výhled,,AX$8)-INDEX(Roky_výhled,,AX$8-1))*(INDEX($BO97:$DW97,,AX$8)-INDEX($BO97:$DW97,,AX$8-1))+INDEX($BO97:$DW97,,AX$8-1))</f>
        <v>0</v>
      </c>
      <c r="AY97" s="173">
        <f ca="1">CHOOSE(AY$6,SUMIFS(INDIRECT("EB[" &amp; AY$12 &amp; "]"),EB[indic_nrg],$A96,EB[Nositel],$B97,EB[Výběr],1,EB[unit],"TJ"),INDEX($BO97:$DW97,,AY$4),AY$9/(INDEX(Roky_výhled,,AY$8)-Last_Bil)*(INDEX($BO97:$DW97,,AY$8)-INDEX($D97:$BL97,,$E$1))+INDEX($D97:$BL97,,$E$1),AY$9/(INDEX(Roky_výhled,,AY$8)-INDEX(Roky_výhled,,AY$8-1))*(INDEX($BO97:$DW97,,AY$8)-INDEX($BO97:$DW97,,AY$8-1))+INDEX($BO97:$DW97,,AY$8-1))</f>
        <v>0</v>
      </c>
      <c r="AZ97" s="173">
        <f ca="1">CHOOSE(AZ$6,SUMIFS(INDIRECT("EB[" &amp; AZ$12 &amp; "]"),EB[indic_nrg],$A96,EB[Nositel],$B97,EB[Výběr],1,EB[unit],"TJ"),INDEX($BO97:$DW97,,AZ$4),AZ$9/(INDEX(Roky_výhled,,AZ$8)-Last_Bil)*(INDEX($BO97:$DW97,,AZ$8)-INDEX($D97:$BL97,,$E$1))+INDEX($D97:$BL97,,$E$1),AZ$9/(INDEX(Roky_výhled,,AZ$8)-INDEX(Roky_výhled,,AZ$8-1))*(INDEX($BO97:$DW97,,AZ$8)-INDEX($BO97:$DW97,,AZ$8-1))+INDEX($BO97:$DW97,,AZ$8-1))</f>
        <v>0</v>
      </c>
      <c r="BA97" s="173">
        <f ca="1">CHOOSE(BA$6,SUMIFS(INDIRECT("EB[" &amp; BA$12 &amp; "]"),EB[indic_nrg],$A96,EB[Nositel],$B97,EB[Výběr],1,EB[unit],"TJ"),INDEX($BO97:$DW97,,BA$4),BA$9/(INDEX(Roky_výhled,,BA$8)-Last_Bil)*(INDEX($BO97:$DW97,,BA$8)-INDEX($D97:$BL97,,$E$1))+INDEX($D97:$BL97,,$E$1),BA$9/(INDEX(Roky_výhled,,BA$8)-INDEX(Roky_výhled,,BA$8-1))*(INDEX($BO97:$DW97,,BA$8)-INDEX($BO97:$DW97,,BA$8-1))+INDEX($BO97:$DW97,,BA$8-1))</f>
        <v>0</v>
      </c>
      <c r="BB97" s="173">
        <f ca="1">CHOOSE(BB$6,SUMIFS(INDIRECT("EB[" &amp; BB$12 &amp; "]"),EB[indic_nrg],$A96,EB[Nositel],$B97,EB[Výběr],1,EB[unit],"TJ"),INDEX($BO97:$DW97,,BB$4),BB$9/(INDEX(Roky_výhled,,BB$8)-Last_Bil)*(INDEX($BO97:$DW97,,BB$8)-INDEX($D97:$BL97,,$E$1))+INDEX($D97:$BL97,,$E$1),BB$9/(INDEX(Roky_výhled,,BB$8)-INDEX(Roky_výhled,,BB$8-1))*(INDEX($BO97:$DW97,,BB$8)-INDEX($BO97:$DW97,,BB$8-1))+INDEX($BO97:$DW97,,BB$8-1))</f>
        <v>0</v>
      </c>
      <c r="BC97" s="173">
        <f ca="1">CHOOSE(BC$6,SUMIFS(INDIRECT("EB[" &amp; BC$12 &amp; "]"),EB[indic_nrg],$A96,EB[Nositel],$B97,EB[Výběr],1,EB[unit],"TJ"),INDEX($BO97:$DW97,,BC$4),BC$9/(INDEX(Roky_výhled,,BC$8)-Last_Bil)*(INDEX($BO97:$DW97,,BC$8)-INDEX($D97:$BL97,,$E$1))+INDEX($D97:$BL97,,$E$1),BC$9/(INDEX(Roky_výhled,,BC$8)-INDEX(Roky_výhled,,BC$8-1))*(INDEX($BO97:$DW97,,BC$8)-INDEX($BO97:$DW97,,BC$8-1))+INDEX($BO97:$DW97,,BC$8-1))</f>
        <v>0</v>
      </c>
      <c r="BD97" s="173">
        <f ca="1">CHOOSE(BD$6,SUMIFS(INDIRECT("EB[" &amp; BD$12 &amp; "]"),EB[indic_nrg],$A96,EB[Nositel],$B97,EB[Výběr],1,EB[unit],"TJ"),INDEX($BO97:$DW97,,BD$4),BD$9/(INDEX(Roky_výhled,,BD$8)-Last_Bil)*(INDEX($BO97:$DW97,,BD$8)-INDEX($D97:$BL97,,$E$1))+INDEX($D97:$BL97,,$E$1),BD$9/(INDEX(Roky_výhled,,BD$8)-INDEX(Roky_výhled,,BD$8-1))*(INDEX($BO97:$DW97,,BD$8)-INDEX($BO97:$DW97,,BD$8-1))+INDEX($BO97:$DW97,,BD$8-1))</f>
        <v>0</v>
      </c>
      <c r="BE97" s="173">
        <f ca="1">CHOOSE(BE$6,SUMIFS(INDIRECT("EB[" &amp; BE$12 &amp; "]"),EB[indic_nrg],$A96,EB[Nositel],$B97,EB[Výběr],1,EB[unit],"TJ"),INDEX($BO97:$DW97,,BE$4),BE$9/(INDEX(Roky_výhled,,BE$8)-Last_Bil)*(INDEX($BO97:$DW97,,BE$8)-INDEX($D97:$BL97,,$E$1))+INDEX($D97:$BL97,,$E$1),BE$9/(INDEX(Roky_výhled,,BE$8)-INDEX(Roky_výhled,,BE$8-1))*(INDEX($BO97:$DW97,,BE$8)-INDEX($BO97:$DW97,,BE$8-1))+INDEX($BO97:$DW97,,BE$8-1))</f>
        <v>0</v>
      </c>
      <c r="BF97" s="173">
        <f ca="1">CHOOSE(BF$6,SUMIFS(INDIRECT("EB[" &amp; BF$12 &amp; "]"),EB[indic_nrg],$A96,EB[Nositel],$B97,EB[Výběr],1,EB[unit],"TJ"),INDEX($BO97:$DW97,,BF$4),BF$9/(INDEX(Roky_výhled,,BF$8)-Last_Bil)*(INDEX($BO97:$DW97,,BF$8)-INDEX($D97:$BL97,,$E$1))+INDEX($D97:$BL97,,$E$1),BF$9/(INDEX(Roky_výhled,,BF$8)-INDEX(Roky_výhled,,BF$8-1))*(INDEX($BO97:$DW97,,BF$8)-INDEX($BO97:$DW97,,BF$8-1))+INDEX($BO97:$DW97,,BF$8-1))</f>
        <v>0</v>
      </c>
      <c r="BG97" s="173">
        <f ca="1">CHOOSE(BG$6,SUMIFS(INDIRECT("EB[" &amp; BG$12 &amp; "]"),EB[indic_nrg],$A96,EB[Nositel],$B97,EB[Výběr],1,EB[unit],"TJ"),INDEX($BO97:$DW97,,BG$4),BG$9/(INDEX(Roky_výhled,,BG$8)-Last_Bil)*(INDEX($BO97:$DW97,,BG$8)-INDEX($D97:$BL97,,$E$1))+INDEX($D97:$BL97,,$E$1),BG$9/(INDEX(Roky_výhled,,BG$8)-INDEX(Roky_výhled,,BG$8-1))*(INDEX($BO97:$DW97,,BG$8)-INDEX($BO97:$DW97,,BG$8-1))+INDEX($BO97:$DW97,,BG$8-1))</f>
        <v>0</v>
      </c>
      <c r="BH97" s="173">
        <f ca="1">CHOOSE(BH$6,SUMIFS(INDIRECT("EB[" &amp; BH$12 &amp; "]"),EB[indic_nrg],$A96,EB[Nositel],$B97,EB[Výběr],1,EB[unit],"TJ"),INDEX($BO97:$DW97,,BH$4),BH$9/(INDEX(Roky_výhled,,BH$8)-Last_Bil)*(INDEX($BO97:$DW97,,BH$8)-INDEX($D97:$BL97,,$E$1))+INDEX($D97:$BL97,,$E$1),BH$9/(INDEX(Roky_výhled,,BH$8)-INDEX(Roky_výhled,,BH$8-1))*(INDEX($BO97:$DW97,,BH$8)-INDEX($BO97:$DW97,,BH$8-1))+INDEX($BO97:$DW97,,BH$8-1))</f>
        <v>0</v>
      </c>
      <c r="BI97" s="173">
        <f ca="1">CHOOSE(BI$6,SUMIFS(INDIRECT("EB[" &amp; BI$12 &amp; "]"),EB[indic_nrg],$A96,EB[Nositel],$B97,EB[Výběr],1,EB[unit],"TJ"),INDEX($BO97:$DW97,,BI$4),BI$9/(INDEX(Roky_výhled,,BI$8)-Last_Bil)*(INDEX($BO97:$DW97,,BI$8)-INDEX($D97:$BL97,,$E$1))+INDEX($D97:$BL97,,$E$1),BI$9/(INDEX(Roky_výhled,,BI$8)-INDEX(Roky_výhled,,BI$8-1))*(INDEX($BO97:$DW97,,BI$8)-INDEX($BO97:$DW97,,BI$8-1))+INDEX($BO97:$DW97,,BI$8-1))</f>
        <v>0</v>
      </c>
      <c r="BJ97" s="173">
        <f ca="1">CHOOSE(BJ$6,SUMIFS(INDIRECT("EB[" &amp; BJ$12 &amp; "]"),EB[indic_nrg],$A96,EB[Nositel],$B97,EB[Výběr],1,EB[unit],"TJ"),INDEX($BO97:$DW97,,BJ$4),BJ$9/(INDEX(Roky_výhled,,BJ$8)-Last_Bil)*(INDEX($BO97:$DW97,,BJ$8)-INDEX($D97:$BL97,,$E$1))+INDEX($D97:$BL97,,$E$1),BJ$9/(INDEX(Roky_výhled,,BJ$8)-INDEX(Roky_výhled,,BJ$8-1))*(INDEX($BO97:$DW97,,BJ$8)-INDEX($BO97:$DW97,,BJ$8-1))+INDEX($BO97:$DW97,,BJ$8-1))</f>
        <v>0</v>
      </c>
      <c r="BK97" s="173">
        <f ca="1">CHOOSE(BK$6,SUMIFS(INDIRECT("EB[" &amp; BK$12 &amp; "]"),EB[indic_nrg],$A96,EB[Nositel],$B97,EB[Výběr],1,EB[unit],"TJ"),INDEX($BO97:$DW97,,BK$4),BK$9/(INDEX(Roky_výhled,,BK$8)-Last_Bil)*(INDEX($BO97:$DW97,,BK$8)-INDEX($D97:$BL97,,$E$1))+INDEX($D97:$BL97,,$E$1),BK$9/(INDEX(Roky_výhled,,BK$8)-INDEX(Roky_výhled,,BK$8-1))*(INDEX($BO97:$DW97,,BK$8)-INDEX($BO97:$DW97,,BK$8-1))+INDEX($BO97:$DW97,,BK$8-1))</f>
        <v>0</v>
      </c>
      <c r="BL97" s="174">
        <f ca="1">CHOOSE(BL$6,SUMIFS(INDIRECT("EB[" &amp; BL$12 &amp; "]"),EB[indic_nrg],$A96,EB[Nositel],$B97,EB[Výběr],1,EB[unit],"TJ"),INDEX($BO97:$DW97,,BL$4),BL$9/(INDEX(Roky_výhled,,BL$8)-Last_Bil)*(INDEX($BO97:$DW97,,BL$8)-INDEX($D97:$BL97,,$E$1))+INDEX($D97:$BL97,,$E$1),BL$9/(INDEX(Roky_výhled,,BL$8)-INDEX(Roky_výhled,,BL$8-1))*(INDEX($BO97:$DW97,,BL$8)-INDEX($BO97:$DW97,,BL$8-1))+INDEX($BO97:$DW97,,BL$8-1))</f>
        <v>0</v>
      </c>
      <c r="BM97"/>
      <c r="BN97" s="221" t="str">
        <f t="shared" si="268"/>
        <v>LPG</v>
      </c>
      <c r="BO97" s="285">
        <v>0</v>
      </c>
      <c r="BP97" s="286">
        <v>0</v>
      </c>
      <c r="BQ97" s="286">
        <v>0</v>
      </c>
      <c r="BR97" s="286">
        <v>0</v>
      </c>
      <c r="BS97" s="286">
        <v>0</v>
      </c>
      <c r="BT97" s="286">
        <v>0</v>
      </c>
      <c r="BU97" s="286">
        <v>0</v>
      </c>
      <c r="BV97" s="286">
        <v>0</v>
      </c>
      <c r="BW97" s="286">
        <v>0</v>
      </c>
      <c r="BX97" s="286">
        <v>0</v>
      </c>
      <c r="BY97" s="287">
        <v>0</v>
      </c>
      <c r="BZ97" s="281"/>
      <c r="CA97" s="281"/>
      <c r="CB97" s="281"/>
      <c r="CC97" s="281"/>
      <c r="CD97" s="281"/>
      <c r="CE97" s="281"/>
      <c r="CF97" s="281"/>
      <c r="CG97" s="281"/>
      <c r="CH97" s="281"/>
      <c r="CI97" s="281"/>
      <c r="CJ97" s="281"/>
      <c r="CK97" s="281"/>
      <c r="CL97" s="281"/>
      <c r="CM97" s="281"/>
      <c r="CN97" s="281"/>
      <c r="CO97" s="281"/>
      <c r="CP97" s="281"/>
      <c r="CQ97" s="281"/>
      <c r="CR97" s="281"/>
      <c r="CS97" s="281"/>
      <c r="CT97" s="281"/>
      <c r="CU97" s="281"/>
      <c r="CV97" s="281"/>
      <c r="CW97" s="281"/>
      <c r="CX97" s="281"/>
      <c r="CY97" s="281"/>
      <c r="CZ97" s="281"/>
      <c r="DA97" s="281"/>
      <c r="DB97" s="281"/>
      <c r="DC97" s="281"/>
      <c r="DD97" s="281"/>
      <c r="DE97" s="281"/>
      <c r="DF97" s="281"/>
      <c r="DG97" s="281"/>
      <c r="DH97" s="281"/>
      <c r="DI97" s="281"/>
      <c r="DJ97" s="281"/>
      <c r="DK97" s="281"/>
      <c r="DL97" s="281"/>
      <c r="DM97" s="281"/>
      <c r="DN97" s="281"/>
      <c r="DO97" s="281"/>
      <c r="DP97" s="281"/>
      <c r="DQ97" s="281"/>
      <c r="DR97" s="281"/>
      <c r="DS97" s="281"/>
      <c r="DT97" s="281"/>
      <c r="DU97" s="281"/>
      <c r="DV97" s="281"/>
      <c r="DW97" s="281"/>
    </row>
    <row r="98" spans="1:16384" s="196" customFormat="1" ht="15.75" thickBot="1" x14ac:dyDescent="0.3">
      <c r="A98" s="196" t="str">
        <f t="shared" si="269"/>
        <v>B_102030</v>
      </c>
      <c r="B98" t="s">
        <v>3276</v>
      </c>
      <c r="C98" s="216" t="str">
        <f t="shared" si="267"/>
        <v>Jaderné teplo</v>
      </c>
      <c r="D98" s="167">
        <f ca="1">CHOOSE(D$6,SUMIFS(INDIRECT("EB[" &amp; D$12 &amp; "]"),EB[indic_nrg],$A97,EB[Nositel],$B98,EB[Výběr],1,EB[unit],"TJ"),INDEX($BO98:$DW98,,D$4),D$9/(INDEX(Roky_výhled,,D$8)-Last_Bil)*(INDEX($BO98:$DW98,,D$8)-INDEX($D98:$BL98,,$E$1))+INDEX($D98:$BL98,,$E$1),D$9/(INDEX(Roky_výhled,,D$8)-INDEX(Roky_výhled,,D$8-1))*(INDEX($BO98:$DW98,,D$8)-INDEX($BO98:$DW98,,D$8-1))+INDEX($BO98:$DW98,,D$8-1))</f>
        <v>0</v>
      </c>
      <c r="E98" s="168">
        <f ca="1">CHOOSE(E$6,SUMIFS(INDIRECT("EB[" &amp; E$12 &amp; "]"),EB[indic_nrg],$A97,EB[Nositel],$B98,EB[Výběr],1,EB[unit],"TJ"),INDEX($BO98:$DW98,,E$4),E$9/(INDEX(Roky_výhled,,E$8)-Last_Bil)*(INDEX($BO98:$DW98,,E$8)-INDEX($D98:$BL98,,$E$1))+INDEX($D98:$BL98,,$E$1),E$9/(INDEX(Roky_výhled,,E$8)-INDEX(Roky_výhled,,E$8-1))*(INDEX($BO98:$DW98,,E$8)-INDEX($BO98:$DW98,,E$8-1))+INDEX($BO98:$DW98,,E$8-1))</f>
        <v>0</v>
      </c>
      <c r="F98" s="168">
        <f ca="1">CHOOSE(F$6,SUMIFS(INDIRECT("EB[" &amp; F$12 &amp; "]"),EB[indic_nrg],$A97,EB[Nositel],$B98,EB[Výběr],1,EB[unit],"TJ"),INDEX($BO98:$DW98,,F$4),F$9/(INDEX(Roky_výhled,,F$8)-Last_Bil)*(INDEX($BO98:$DW98,,F$8)-INDEX($D98:$BL98,,$E$1))+INDEX($D98:$BL98,,$E$1),F$9/(INDEX(Roky_výhled,,F$8)-INDEX(Roky_výhled,,F$8-1))*(INDEX($BO98:$DW98,,F$8)-INDEX($BO98:$DW98,,F$8-1))+INDEX($BO98:$DW98,,F$8-1))</f>
        <v>0</v>
      </c>
      <c r="G98" s="168">
        <f ca="1">CHOOSE(G$6,SUMIFS(INDIRECT("EB[" &amp; G$12 &amp; "]"),EB[indic_nrg],$A97,EB[Nositel],$B98,EB[Výběr],1,EB[unit],"TJ"),INDEX($BO98:$DW98,,G$4),G$9/(INDEX(Roky_výhled,,G$8)-Last_Bil)*(INDEX($BO98:$DW98,,G$8)-INDEX($D98:$BL98,,$E$1))+INDEX($D98:$BL98,,$E$1),G$9/(INDEX(Roky_výhled,,G$8)-INDEX(Roky_výhled,,G$8-1))*(INDEX($BO98:$DW98,,G$8)-INDEX($BO98:$DW98,,G$8-1))+INDEX($BO98:$DW98,,G$8-1))</f>
        <v>0</v>
      </c>
      <c r="H98" s="168">
        <f ca="1">CHOOSE(H$6,SUMIFS(INDIRECT("EB[" &amp; H$12 &amp; "]"),EB[indic_nrg],$A97,EB[Nositel],$B98,EB[Výběr],1,EB[unit],"TJ"),INDEX($BO98:$DW98,,H$4),H$9/(INDEX(Roky_výhled,,H$8)-Last_Bil)*(INDEX($BO98:$DW98,,H$8)-INDEX($D98:$BL98,,$E$1))+INDEX($D98:$BL98,,$E$1),H$9/(INDEX(Roky_výhled,,H$8)-INDEX(Roky_výhled,,H$8-1))*(INDEX($BO98:$DW98,,H$8)-INDEX($BO98:$DW98,,H$8-1))+INDEX($BO98:$DW98,,H$8-1))</f>
        <v>0</v>
      </c>
      <c r="I98" s="168">
        <f ca="1">CHOOSE(I$6,SUMIFS(INDIRECT("EB[" &amp; I$12 &amp; "]"),EB[indic_nrg],$A97,EB[Nositel],$B98,EB[Výběr],1,EB[unit],"TJ"),INDEX($BO98:$DW98,,I$4),I$9/(INDEX(Roky_výhled,,I$8)-Last_Bil)*(INDEX($BO98:$DW98,,I$8)-INDEX($D98:$BL98,,$E$1))+INDEX($D98:$BL98,,$E$1),I$9/(INDEX(Roky_výhled,,I$8)-INDEX(Roky_výhled,,I$8-1))*(INDEX($BO98:$DW98,,I$8)-INDEX($BO98:$DW98,,I$8-1))+INDEX($BO98:$DW98,,I$8-1))</f>
        <v>0</v>
      </c>
      <c r="J98" s="168">
        <f ca="1">CHOOSE(J$6,SUMIFS(INDIRECT("EB[" &amp; J$12 &amp; "]"),EB[indic_nrg],$A97,EB[Nositel],$B98,EB[Výběr],1,EB[unit],"TJ"),INDEX($BO98:$DW98,,J$4),J$9/(INDEX(Roky_výhled,,J$8)-Last_Bil)*(INDEX($BO98:$DW98,,J$8)-INDEX($D98:$BL98,,$E$1))+INDEX($D98:$BL98,,$E$1),J$9/(INDEX(Roky_výhled,,J$8)-INDEX(Roky_výhled,,J$8-1))*(INDEX($BO98:$DW98,,J$8)-INDEX($BO98:$DW98,,J$8-1))+INDEX($BO98:$DW98,,J$8-1))</f>
        <v>0</v>
      </c>
      <c r="K98" s="168">
        <f ca="1">CHOOSE(K$6,SUMIFS(INDIRECT("EB[" &amp; K$12 &amp; "]"),EB[indic_nrg],$A97,EB[Nositel],$B98,EB[Výběr],1,EB[unit],"TJ"),INDEX($BO98:$DW98,,K$4),K$9/(INDEX(Roky_výhled,,K$8)-Last_Bil)*(INDEX($BO98:$DW98,,K$8)-INDEX($D98:$BL98,,$E$1))+INDEX($D98:$BL98,,$E$1),K$9/(INDEX(Roky_výhled,,K$8)-INDEX(Roky_výhled,,K$8-1))*(INDEX($BO98:$DW98,,K$8)-INDEX($BO98:$DW98,,K$8-1))+INDEX($BO98:$DW98,,K$8-1))</f>
        <v>0</v>
      </c>
      <c r="L98" s="168">
        <f ca="1">CHOOSE(L$6,SUMIFS(INDIRECT("EB[" &amp; L$12 &amp; "]"),EB[indic_nrg],$A97,EB[Nositel],$B98,EB[Výběr],1,EB[unit],"TJ"),INDEX($BO98:$DW98,,L$4),L$9/(INDEX(Roky_výhled,,L$8)-Last_Bil)*(INDEX($BO98:$DW98,,L$8)-INDEX($D98:$BL98,,$E$1))+INDEX($D98:$BL98,,$E$1),L$9/(INDEX(Roky_výhled,,L$8)-INDEX(Roky_výhled,,L$8-1))*(INDEX($BO98:$DW98,,L$8)-INDEX($BO98:$DW98,,L$8-1))+INDEX($BO98:$DW98,,L$8-1))</f>
        <v>0</v>
      </c>
      <c r="M98" s="168">
        <f ca="1">CHOOSE(M$6,SUMIFS(INDIRECT("EB[" &amp; M$12 &amp; "]"),EB[indic_nrg],$A97,EB[Nositel],$B98,EB[Výběr],1,EB[unit],"TJ"),INDEX($BO98:$DW98,,M$4),M$9/(INDEX(Roky_výhled,,M$8)-Last_Bil)*(INDEX($BO98:$DW98,,M$8)-INDEX($D98:$BL98,,$E$1))+INDEX($D98:$BL98,,$E$1),M$9/(INDEX(Roky_výhled,,M$8)-INDEX(Roky_výhled,,M$8-1))*(INDEX($BO98:$DW98,,M$8)-INDEX($BO98:$DW98,,M$8-1))+INDEX($BO98:$DW98,,M$8-1))</f>
        <v>0</v>
      </c>
      <c r="N98" s="168">
        <f ca="1">CHOOSE(N$6,SUMIFS(INDIRECT("EB[" &amp; N$12 &amp; "]"),EB[indic_nrg],$A97,EB[Nositel],$B98,EB[Výběr],1,EB[unit],"TJ"),INDEX($BO98:$DW98,,N$4),N$9/(INDEX(Roky_výhled,,N$8)-Last_Bil)*(INDEX($BO98:$DW98,,N$8)-INDEX($D98:$BL98,,$E$1))+INDEX($D98:$BL98,,$E$1),N$9/(INDEX(Roky_výhled,,N$8)-INDEX(Roky_výhled,,N$8-1))*(INDEX($BO98:$DW98,,N$8)-INDEX($BO98:$DW98,,N$8-1))+INDEX($BO98:$DW98,,N$8-1))</f>
        <v>0</v>
      </c>
      <c r="O98" s="168">
        <f ca="1">CHOOSE(O$6,SUMIFS(INDIRECT("EB[" &amp; O$12 &amp; "]"),EB[indic_nrg],$A97,EB[Nositel],$B98,EB[Výběr],1,EB[unit],"TJ"),INDEX($BO98:$DW98,,O$4),O$9/(INDEX(Roky_výhled,,O$8)-Last_Bil)*(INDEX($BO98:$DW98,,O$8)-INDEX($D98:$BL98,,$E$1))+INDEX($D98:$BL98,,$E$1),O$9/(INDEX(Roky_výhled,,O$8)-INDEX(Roky_výhled,,O$8-1))*(INDEX($BO98:$DW98,,O$8)-INDEX($BO98:$DW98,,O$8-1))+INDEX($BO98:$DW98,,O$8-1))</f>
        <v>0</v>
      </c>
      <c r="P98" s="168">
        <f ca="1">CHOOSE(P$6,SUMIFS(INDIRECT("EB[" &amp; P$12 &amp; "]"),EB[indic_nrg],$A97,EB[Nositel],$B98,EB[Výběr],1,EB[unit],"TJ"),INDEX($BO98:$DW98,,P$4),P$9/(INDEX(Roky_výhled,,P$8)-Last_Bil)*(INDEX($BO98:$DW98,,P$8)-INDEX($D98:$BL98,,$E$1))+INDEX($D98:$BL98,,$E$1),P$9/(INDEX(Roky_výhled,,P$8)-INDEX(Roky_výhled,,P$8-1))*(INDEX($BO98:$DW98,,P$8)-INDEX($BO98:$DW98,,P$8-1))+INDEX($BO98:$DW98,,P$8-1))</f>
        <v>0</v>
      </c>
      <c r="Q98" s="168">
        <f ca="1">CHOOSE(Q$6,SUMIFS(INDIRECT("EB[" &amp; Q$12 &amp; "]"),EB[indic_nrg],$A97,EB[Nositel],$B98,EB[Výběr],1,EB[unit],"TJ"),INDEX($BO98:$DW98,,Q$4),Q$9/(INDEX(Roky_výhled,,Q$8)-Last_Bil)*(INDEX($BO98:$DW98,,Q$8)-INDEX($D98:$BL98,,$E$1))+INDEX($D98:$BL98,,$E$1),Q$9/(INDEX(Roky_výhled,,Q$8)-INDEX(Roky_výhled,,Q$8-1))*(INDEX($BO98:$DW98,,Q$8)-INDEX($BO98:$DW98,,Q$8-1))+INDEX($BO98:$DW98,,Q$8-1))</f>
        <v>0</v>
      </c>
      <c r="R98" s="168">
        <f ca="1">CHOOSE(R$6,SUMIFS(INDIRECT("EB[" &amp; R$12 &amp; "]"),EB[indic_nrg],$A97,EB[Nositel],$B98,EB[Výběr],1,EB[unit],"TJ"),INDEX($BO98:$DW98,,R$4),R$9/(INDEX(Roky_výhled,,R$8)-Last_Bil)*(INDEX($BO98:$DW98,,R$8)-INDEX($D98:$BL98,,$E$1))+INDEX($D98:$BL98,,$E$1),R$9/(INDEX(Roky_výhled,,R$8)-INDEX(Roky_výhled,,R$8-1))*(INDEX($BO98:$DW98,,R$8)-INDEX($BO98:$DW98,,R$8-1))+INDEX($BO98:$DW98,,R$8-1))</f>
        <v>0</v>
      </c>
      <c r="S98" s="168">
        <f ca="1">CHOOSE(S$6,SUMIFS(INDIRECT("EB[" &amp; S$12 &amp; "]"),EB[indic_nrg],$A97,EB[Nositel],$B98,EB[Výběr],1,EB[unit],"TJ"),INDEX($BO98:$DW98,,S$4),S$9/(INDEX(Roky_výhled,,S$8)-Last_Bil)*(INDEX($BO98:$DW98,,S$8)-INDEX($D98:$BL98,,$E$1))+INDEX($D98:$BL98,,$E$1),S$9/(INDEX(Roky_výhled,,S$8)-INDEX(Roky_výhled,,S$8-1))*(INDEX($BO98:$DW98,,S$8)-INDEX($BO98:$DW98,,S$8-1))+INDEX($BO98:$DW98,,S$8-1))</f>
        <v>0</v>
      </c>
      <c r="T98" s="168">
        <f ca="1">CHOOSE(T$6,SUMIFS(INDIRECT("EB[" &amp; T$12 &amp; "]"),EB[indic_nrg],$A97,EB[Nositel],$B98,EB[Výběr],1,EB[unit],"TJ"),INDEX($BO98:$DW98,,T$4),T$9/(INDEX(Roky_výhled,,T$8)-Last_Bil)*(INDEX($BO98:$DW98,,T$8)-INDEX($D98:$BL98,,$E$1))+INDEX($D98:$BL98,,$E$1),T$9/(INDEX(Roky_výhled,,T$8)-INDEX(Roky_výhled,,T$8-1))*(INDEX($BO98:$DW98,,T$8)-INDEX($BO98:$DW98,,T$8-1))+INDEX($BO98:$DW98,,T$8-1))</f>
        <v>0</v>
      </c>
      <c r="U98" s="168">
        <f ca="1">CHOOSE(U$6,SUMIFS(INDIRECT("EB[" &amp; U$12 &amp; "]"),EB[indic_nrg],$A97,EB[Nositel],$B98,EB[Výběr],1,EB[unit],"TJ"),INDEX($BO98:$DW98,,U$4),U$9/(INDEX(Roky_výhled,,U$8)-Last_Bil)*(INDEX($BO98:$DW98,,U$8)-INDEX($D98:$BL98,,$E$1))+INDEX($D98:$BL98,,$E$1),U$9/(INDEX(Roky_výhled,,U$8)-INDEX(Roky_výhled,,U$8-1))*(INDEX($BO98:$DW98,,U$8)-INDEX($BO98:$DW98,,U$8-1))+INDEX($BO98:$DW98,,U$8-1))</f>
        <v>0</v>
      </c>
      <c r="V98" s="168">
        <f ca="1">CHOOSE(V$6,SUMIFS(INDIRECT("EB[" &amp; V$12 &amp; "]"),EB[indic_nrg],$A97,EB[Nositel],$B98,EB[Výběr],1,EB[unit],"TJ"),INDEX($BO98:$DW98,,V$4),V$9/(INDEX(Roky_výhled,,V$8)-Last_Bil)*(INDEX($BO98:$DW98,,V$8)-INDEX($D98:$BL98,,$E$1))+INDEX($D98:$BL98,,$E$1),V$9/(INDEX(Roky_výhled,,V$8)-INDEX(Roky_výhled,,V$8-1))*(INDEX($BO98:$DW98,,V$8)-INDEX($BO98:$DW98,,V$8-1))+INDEX($BO98:$DW98,,V$8-1))</f>
        <v>0</v>
      </c>
      <c r="W98" s="168">
        <f ca="1">CHOOSE(W$6,SUMIFS(INDIRECT("EB[" &amp; W$12 &amp; "]"),EB[indic_nrg],$A97,EB[Nositel],$B98,EB[Výběr],1,EB[unit],"TJ"),INDEX($BO98:$DW98,,W$4),W$9/(INDEX(Roky_výhled,,W$8)-Last_Bil)*(INDEX($BO98:$DW98,,W$8)-INDEX($D98:$BL98,,$E$1))+INDEX($D98:$BL98,,$E$1),W$9/(INDEX(Roky_výhled,,W$8)-INDEX(Roky_výhled,,W$8-1))*(INDEX($BO98:$DW98,,W$8)-INDEX($BO98:$DW98,,W$8-1))+INDEX($BO98:$DW98,,W$8-1))</f>
        <v>0</v>
      </c>
      <c r="X98" s="168">
        <f ca="1">CHOOSE(X$6,SUMIFS(INDIRECT("EB[" &amp; X$12 &amp; "]"),EB[indic_nrg],$A97,EB[Nositel],$B98,EB[Výběr],1,EB[unit],"TJ"),INDEX($BO98:$DW98,,X$4),X$9/(INDEX(Roky_výhled,,X$8)-Last_Bil)*(INDEX($BO98:$DW98,,X$8)-INDEX($D98:$BL98,,$E$1))+INDEX($D98:$BL98,,$E$1),X$9/(INDEX(Roky_výhled,,X$8)-INDEX(Roky_výhled,,X$8-1))*(INDEX($BO98:$DW98,,X$8)-INDEX($BO98:$DW98,,X$8-1))+INDEX($BO98:$DW98,,X$8-1))</f>
        <v>0</v>
      </c>
      <c r="Y98" s="168">
        <f ca="1">CHOOSE(Y$6,SUMIFS(INDIRECT("EB[" &amp; Y$12 &amp; "]"),EB[indic_nrg],$A97,EB[Nositel],$B98,EB[Výběr],1,EB[unit],"TJ"),INDEX($BO98:$DW98,,Y$4),Y$9/(INDEX(Roky_výhled,,Y$8)-Last_Bil)*(INDEX($BO98:$DW98,,Y$8)-INDEX($D98:$BL98,,$E$1))+INDEX($D98:$BL98,,$E$1),Y$9/(INDEX(Roky_výhled,,Y$8)-INDEX(Roky_výhled,,Y$8-1))*(INDEX($BO98:$DW98,,Y$8)-INDEX($BO98:$DW98,,Y$8-1))+INDEX($BO98:$DW98,,Y$8-1))</f>
        <v>0</v>
      </c>
      <c r="Z98" s="168">
        <f ca="1">CHOOSE(Z$6,SUMIFS(INDIRECT("EB[" &amp; Z$12 &amp; "]"),EB[indic_nrg],$A97,EB[Nositel],$B98,EB[Výběr],1,EB[unit],"TJ"),INDEX($BO98:$DW98,,Z$4),Z$9/(INDEX(Roky_výhled,,Z$8)-Last_Bil)*(INDEX($BO98:$DW98,,Z$8)-INDEX($D98:$BL98,,$E$1))+INDEX($D98:$BL98,,$E$1),Z$9/(INDEX(Roky_výhled,,Z$8)-INDEX(Roky_výhled,,Z$8-1))*(INDEX($BO98:$DW98,,Z$8)-INDEX($BO98:$DW98,,Z$8-1))+INDEX($BO98:$DW98,,Z$8-1))</f>
        <v>0</v>
      </c>
      <c r="AA98" s="168">
        <f ca="1">CHOOSE(AA$6,SUMIFS(INDIRECT("EB[" &amp; AA$12 &amp; "]"),EB[indic_nrg],$A97,EB[Nositel],$B98,EB[Výběr],1,EB[unit],"TJ"),INDEX($BO98:$DW98,,AA$4),AA$9/(INDEX(Roky_výhled,,AA$8)-Last_Bil)*(INDEX($BO98:$DW98,,AA$8)-INDEX($D98:$BL98,,$E$1))+INDEX($D98:$BL98,,$E$1),AA$9/(INDEX(Roky_výhled,,AA$8)-INDEX(Roky_výhled,,AA$8-1))*(INDEX($BO98:$DW98,,AA$8)-INDEX($BO98:$DW98,,AA$8-1))+INDEX($BO98:$DW98,,AA$8-1))</f>
        <v>0</v>
      </c>
      <c r="AB98" s="168">
        <f ca="1">CHOOSE(AB$6,SUMIFS(INDIRECT("EB[" &amp; AB$12 &amp; "]"),EB[indic_nrg],$A97,EB[Nositel],$B98,EB[Výběr],1,EB[unit],"TJ"),INDEX($BO98:$DW98,,AB$4),AB$9/(INDEX(Roky_výhled,,AB$8)-Last_Bil)*(INDEX($BO98:$DW98,,AB$8)-INDEX($D98:$BL98,,$E$1))+INDEX($D98:$BL98,,$E$1),AB$9/(INDEX(Roky_výhled,,AB$8)-INDEX(Roky_výhled,,AB$8-1))*(INDEX($BO98:$DW98,,AB$8)-INDEX($BO98:$DW98,,AB$8-1))+INDEX($BO98:$DW98,,AB$8-1))</f>
        <v>0</v>
      </c>
      <c r="AC98" s="168">
        <f ca="1">CHOOSE(AC$6,SUMIFS(INDIRECT("EB[" &amp; AC$12 &amp; "]"),EB[indic_nrg],$A97,EB[Nositel],$B98,EB[Výběr],1,EB[unit],"TJ"),INDEX($BO98:$DW98,,AC$4),AC$9/(INDEX(Roky_výhled,,AC$8)-Last_Bil)*(INDEX($BO98:$DW98,,AC$8)-INDEX($D98:$BL98,,$E$1))+INDEX($D98:$BL98,,$E$1),AC$9/(INDEX(Roky_výhled,,AC$8)-INDEX(Roky_výhled,,AC$8-1))*(INDEX($BO98:$DW98,,AC$8)-INDEX($BO98:$DW98,,AC$8-1))+INDEX($BO98:$DW98,,AC$8-1))</f>
        <v>0</v>
      </c>
      <c r="AD98" s="168">
        <f ca="1">CHOOSE(AD$6,SUMIFS(INDIRECT("EB[" &amp; AD$12 &amp; "]"),EB[indic_nrg],$A97,EB[Nositel],$B98,EB[Výběr],1,EB[unit],"TJ"),INDEX($BO98:$DW98,,AD$4),AD$9/(INDEX(Roky_výhled,,AD$8)-Last_Bil)*(INDEX($BO98:$DW98,,AD$8)-INDEX($D98:$BL98,,$E$1))+INDEX($D98:$BL98,,$E$1),AD$9/(INDEX(Roky_výhled,,AD$8)-INDEX(Roky_výhled,,AD$8-1))*(INDEX($BO98:$DW98,,AD$8)-INDEX($BO98:$DW98,,AD$8-1))+INDEX($BO98:$DW98,,AD$8-1))</f>
        <v>0</v>
      </c>
      <c r="AE98" s="168">
        <f ca="1">CHOOSE(AE$6,SUMIFS(INDIRECT("EB[" &amp; AE$12 &amp; "]"),EB[indic_nrg],$A97,EB[Nositel],$B98,EB[Výběr],1,EB[unit],"TJ"),INDEX($BO98:$DW98,,AE$4),AE$9/(INDEX(Roky_výhled,,AE$8)-Last_Bil)*(INDEX($BO98:$DW98,,AE$8)-INDEX($D98:$BL98,,$E$1))+INDEX($D98:$BL98,,$E$1),AE$9/(INDEX(Roky_výhled,,AE$8)-INDEX(Roky_výhled,,AE$8-1))*(INDEX($BO98:$DW98,,AE$8)-INDEX($BO98:$DW98,,AE$8-1))+INDEX($BO98:$DW98,,AE$8-1))</f>
        <v>0</v>
      </c>
      <c r="AF98" s="168">
        <f ca="1">CHOOSE(AF$6,SUMIFS(INDIRECT("EB[" &amp; AF$12 &amp; "]"),EB[indic_nrg],$A97,EB[Nositel],$B98,EB[Výběr],1,EB[unit],"TJ"),INDEX($BO98:$DW98,,AF$4),AF$9/(INDEX(Roky_výhled,,AF$8)-Last_Bil)*(INDEX($BO98:$DW98,,AF$8)-INDEX($D98:$BL98,,$E$1))+INDEX($D98:$BL98,,$E$1),AF$9/(INDEX(Roky_výhled,,AF$8)-INDEX(Roky_výhled,,AF$8-1))*(INDEX($BO98:$DW98,,AF$8)-INDEX($BO98:$DW98,,AF$8-1))+INDEX($BO98:$DW98,,AF$8-1))</f>
        <v>0</v>
      </c>
      <c r="AG98" s="168">
        <f ca="1">CHOOSE(AG$6,SUMIFS(INDIRECT("EB[" &amp; AG$12 &amp; "]"),EB[indic_nrg],$A97,EB[Nositel],$B98,EB[Výběr],1,EB[unit],"TJ"),INDEX($BO98:$DW98,,AG$4),AG$9/(INDEX(Roky_výhled,,AG$8)-Last_Bil)*(INDEX($BO98:$DW98,,AG$8)-INDEX($D98:$BL98,,$E$1))+INDEX($D98:$BL98,,$E$1),AG$9/(INDEX(Roky_výhled,,AG$8)-INDEX(Roky_výhled,,AG$8-1))*(INDEX($BO98:$DW98,,AG$8)-INDEX($BO98:$DW98,,AG$8-1))+INDEX($BO98:$DW98,,AG$8-1))</f>
        <v>0</v>
      </c>
      <c r="AH98" s="168">
        <f ca="1">CHOOSE(AH$6,SUMIFS(INDIRECT("EB[" &amp; AH$12 &amp; "]"),EB[indic_nrg],$A97,EB[Nositel],$B98,EB[Výběr],1,EB[unit],"TJ"),INDEX($BO98:$DW98,,AH$4),AH$9/(INDEX(Roky_výhled,,AH$8)-Last_Bil)*(INDEX($BO98:$DW98,,AH$8)-INDEX($D98:$BL98,,$E$1))+INDEX($D98:$BL98,,$E$1),AH$9/(INDEX(Roky_výhled,,AH$8)-INDEX(Roky_výhled,,AH$8-1))*(INDEX($BO98:$DW98,,AH$8)-INDEX($BO98:$DW98,,AH$8-1))+INDEX($BO98:$DW98,,AH$8-1))</f>
        <v>0</v>
      </c>
      <c r="AI98" s="168">
        <f ca="1">CHOOSE(AI$6,SUMIFS(INDIRECT("EB[" &amp; AI$12 &amp; "]"),EB[indic_nrg],$A97,EB[Nositel],$B98,EB[Výběr],1,EB[unit],"TJ"),INDEX($BO98:$DW98,,AI$4),AI$9/(INDEX(Roky_výhled,,AI$8)-Last_Bil)*(INDEX($BO98:$DW98,,AI$8)-INDEX($D98:$BL98,,$E$1))+INDEX($D98:$BL98,,$E$1),AI$9/(INDEX(Roky_výhled,,AI$8)-INDEX(Roky_výhled,,AI$8-1))*(INDEX($BO98:$DW98,,AI$8)-INDEX($BO98:$DW98,,AI$8-1))+INDEX($BO98:$DW98,,AI$8-1))</f>
        <v>0</v>
      </c>
      <c r="AJ98" s="168">
        <f ca="1">CHOOSE(AJ$6,SUMIFS(INDIRECT("EB[" &amp; AJ$12 &amp; "]"),EB[indic_nrg],$A97,EB[Nositel],$B98,EB[Výběr],1,EB[unit],"TJ"),INDEX($BO98:$DW98,,AJ$4),AJ$9/(INDEX(Roky_výhled,,AJ$8)-Last_Bil)*(INDEX($BO98:$DW98,,AJ$8)-INDEX($D98:$BL98,,$E$1))+INDEX($D98:$BL98,,$E$1),AJ$9/(INDEX(Roky_výhled,,AJ$8)-INDEX(Roky_výhled,,AJ$8-1))*(INDEX($BO98:$DW98,,AJ$8)-INDEX($BO98:$DW98,,AJ$8-1))+INDEX($BO98:$DW98,,AJ$8-1))</f>
        <v>0</v>
      </c>
      <c r="AK98" s="168">
        <f ca="1">CHOOSE(AK$6,SUMIFS(INDIRECT("EB[" &amp; AK$12 &amp; "]"),EB[indic_nrg],$A97,EB[Nositel],$B98,EB[Výběr],1,EB[unit],"TJ"),INDEX($BO98:$DW98,,AK$4),AK$9/(INDEX(Roky_výhled,,AK$8)-Last_Bil)*(INDEX($BO98:$DW98,,AK$8)-INDEX($D98:$BL98,,$E$1))+INDEX($D98:$BL98,,$E$1),AK$9/(INDEX(Roky_výhled,,AK$8)-INDEX(Roky_výhled,,AK$8-1))*(INDEX($BO98:$DW98,,AK$8)-INDEX($BO98:$DW98,,AK$8-1))+INDEX($BO98:$DW98,,AK$8-1))</f>
        <v>0</v>
      </c>
      <c r="AL98" s="168">
        <f ca="1">CHOOSE(AL$6,SUMIFS(INDIRECT("EB[" &amp; AL$12 &amp; "]"),EB[indic_nrg],$A97,EB[Nositel],$B98,EB[Výběr],1,EB[unit],"TJ"),INDEX($BO98:$DW98,,AL$4),AL$9/(INDEX(Roky_výhled,,AL$8)-Last_Bil)*(INDEX($BO98:$DW98,,AL$8)-INDEX($D98:$BL98,,$E$1))+INDEX($D98:$BL98,,$E$1),AL$9/(INDEX(Roky_výhled,,AL$8)-INDEX(Roky_výhled,,AL$8-1))*(INDEX($BO98:$DW98,,AL$8)-INDEX($BO98:$DW98,,AL$8-1))+INDEX($BO98:$DW98,,AL$8-1))</f>
        <v>0</v>
      </c>
      <c r="AM98" s="168">
        <f ca="1">CHOOSE(AM$6,SUMIFS(INDIRECT("EB[" &amp; AM$12 &amp; "]"),EB[indic_nrg],$A97,EB[Nositel],$B98,EB[Výběr],1,EB[unit],"TJ"),INDEX($BO98:$DW98,,AM$4),AM$9/(INDEX(Roky_výhled,,AM$8)-Last_Bil)*(INDEX($BO98:$DW98,,AM$8)-INDEX($D98:$BL98,,$E$1))+INDEX($D98:$BL98,,$E$1),AM$9/(INDEX(Roky_výhled,,AM$8)-INDEX(Roky_výhled,,AM$8-1))*(INDEX($BO98:$DW98,,AM$8)-INDEX($BO98:$DW98,,AM$8-1))+INDEX($BO98:$DW98,,AM$8-1))</f>
        <v>0</v>
      </c>
      <c r="AN98" s="168">
        <f ca="1">CHOOSE(AN$6,SUMIFS(INDIRECT("EB[" &amp; AN$12 &amp; "]"),EB[indic_nrg],$A97,EB[Nositel],$B98,EB[Výběr],1,EB[unit],"TJ"),INDEX($BO98:$DW98,,AN$4),AN$9/(INDEX(Roky_výhled,,AN$8)-Last_Bil)*(INDEX($BO98:$DW98,,AN$8)-INDEX($D98:$BL98,,$E$1))+INDEX($D98:$BL98,,$E$1),AN$9/(INDEX(Roky_výhled,,AN$8)-INDEX(Roky_výhled,,AN$8-1))*(INDEX($BO98:$DW98,,AN$8)-INDEX($BO98:$DW98,,AN$8-1))+INDEX($BO98:$DW98,,AN$8-1))</f>
        <v>0</v>
      </c>
      <c r="AO98" s="168">
        <f ca="1">CHOOSE(AO$6,SUMIFS(INDIRECT("EB[" &amp; AO$12 &amp; "]"),EB[indic_nrg],$A97,EB[Nositel],$B98,EB[Výběr],1,EB[unit],"TJ"),INDEX($BO98:$DW98,,AO$4),AO$9/(INDEX(Roky_výhled,,AO$8)-Last_Bil)*(INDEX($BO98:$DW98,,AO$8)-INDEX($D98:$BL98,,$E$1))+INDEX($D98:$BL98,,$E$1),AO$9/(INDEX(Roky_výhled,,AO$8)-INDEX(Roky_výhled,,AO$8-1))*(INDEX($BO98:$DW98,,AO$8)-INDEX($BO98:$DW98,,AO$8-1))+INDEX($BO98:$DW98,,AO$8-1))</f>
        <v>0</v>
      </c>
      <c r="AP98" s="168">
        <f ca="1">CHOOSE(AP$6,SUMIFS(INDIRECT("EB[" &amp; AP$12 &amp; "]"),EB[indic_nrg],$A97,EB[Nositel],$B98,EB[Výběr],1,EB[unit],"TJ"),INDEX($BO98:$DW98,,AP$4),AP$9/(INDEX(Roky_výhled,,AP$8)-Last_Bil)*(INDEX($BO98:$DW98,,AP$8)-INDEX($D98:$BL98,,$E$1))+INDEX($D98:$BL98,,$E$1),AP$9/(INDEX(Roky_výhled,,AP$8)-INDEX(Roky_výhled,,AP$8-1))*(INDEX($BO98:$DW98,,AP$8)-INDEX($BO98:$DW98,,AP$8-1))+INDEX($BO98:$DW98,,AP$8-1))</f>
        <v>0</v>
      </c>
      <c r="AQ98" s="168">
        <f ca="1">CHOOSE(AQ$6,SUMIFS(INDIRECT("EB[" &amp; AQ$12 &amp; "]"),EB[indic_nrg],$A97,EB[Nositel],$B98,EB[Výběr],1,EB[unit],"TJ"),INDEX($BO98:$DW98,,AQ$4),AQ$9/(INDEX(Roky_výhled,,AQ$8)-Last_Bil)*(INDEX($BO98:$DW98,,AQ$8)-INDEX($D98:$BL98,,$E$1))+INDEX($D98:$BL98,,$E$1),AQ$9/(INDEX(Roky_výhled,,AQ$8)-INDEX(Roky_výhled,,AQ$8-1))*(INDEX($BO98:$DW98,,AQ$8)-INDEX($BO98:$DW98,,AQ$8-1))+INDEX($BO98:$DW98,,AQ$8-1))</f>
        <v>0</v>
      </c>
      <c r="AR98" s="168">
        <f ca="1">CHOOSE(AR$6,SUMIFS(INDIRECT("EB[" &amp; AR$12 &amp; "]"),EB[indic_nrg],$A97,EB[Nositel],$B98,EB[Výběr],1,EB[unit],"TJ"),INDEX($BO98:$DW98,,AR$4),AR$9/(INDEX(Roky_výhled,,AR$8)-Last_Bil)*(INDEX($BO98:$DW98,,AR$8)-INDEX($D98:$BL98,,$E$1))+INDEX($D98:$BL98,,$E$1),AR$9/(INDEX(Roky_výhled,,AR$8)-INDEX(Roky_výhled,,AR$8-1))*(INDEX($BO98:$DW98,,AR$8)-INDEX($BO98:$DW98,,AR$8-1))+INDEX($BO98:$DW98,,AR$8-1))</f>
        <v>0</v>
      </c>
      <c r="AS98" s="168">
        <f ca="1">CHOOSE(AS$6,SUMIFS(INDIRECT("EB[" &amp; AS$12 &amp; "]"),EB[indic_nrg],$A97,EB[Nositel],$B98,EB[Výběr],1,EB[unit],"TJ"),INDEX($BO98:$DW98,,AS$4),AS$9/(INDEX(Roky_výhled,,AS$8)-Last_Bil)*(INDEX($BO98:$DW98,,AS$8)-INDEX($D98:$BL98,,$E$1))+INDEX($D98:$BL98,,$E$1),AS$9/(INDEX(Roky_výhled,,AS$8)-INDEX(Roky_výhled,,AS$8-1))*(INDEX($BO98:$DW98,,AS$8)-INDEX($BO98:$DW98,,AS$8-1))+INDEX($BO98:$DW98,,AS$8-1))</f>
        <v>0</v>
      </c>
      <c r="AT98" s="168">
        <f ca="1">CHOOSE(AT$6,SUMIFS(INDIRECT("EB[" &amp; AT$12 &amp; "]"),EB[indic_nrg],$A97,EB[Nositel],$B98,EB[Výběr],1,EB[unit],"TJ"),INDEX($BO98:$DW98,,AT$4),AT$9/(INDEX(Roky_výhled,,AT$8)-Last_Bil)*(INDEX($BO98:$DW98,,AT$8)-INDEX($D98:$BL98,,$E$1))+INDEX($D98:$BL98,,$E$1),AT$9/(INDEX(Roky_výhled,,AT$8)-INDEX(Roky_výhled,,AT$8-1))*(INDEX($BO98:$DW98,,AT$8)-INDEX($BO98:$DW98,,AT$8-1))+INDEX($BO98:$DW98,,AT$8-1))</f>
        <v>0</v>
      </c>
      <c r="AU98" s="168">
        <f ca="1">CHOOSE(AU$6,SUMIFS(INDIRECT("EB[" &amp; AU$12 &amp; "]"),EB[indic_nrg],$A97,EB[Nositel],$B98,EB[Výběr],1,EB[unit],"TJ"),INDEX($BO98:$DW98,,AU$4),AU$9/(INDEX(Roky_výhled,,AU$8)-Last_Bil)*(INDEX($BO98:$DW98,,AU$8)-INDEX($D98:$BL98,,$E$1))+INDEX($D98:$BL98,,$E$1),AU$9/(INDEX(Roky_výhled,,AU$8)-INDEX(Roky_výhled,,AU$8-1))*(INDEX($BO98:$DW98,,AU$8)-INDEX($BO98:$DW98,,AU$8-1))+INDEX($BO98:$DW98,,AU$8-1))</f>
        <v>0</v>
      </c>
      <c r="AV98" s="168">
        <f ca="1">CHOOSE(AV$6,SUMIFS(INDIRECT("EB[" &amp; AV$12 &amp; "]"),EB[indic_nrg],$A97,EB[Nositel],$B98,EB[Výběr],1,EB[unit],"TJ"),INDEX($BO98:$DW98,,AV$4),AV$9/(INDEX(Roky_výhled,,AV$8)-Last_Bil)*(INDEX($BO98:$DW98,,AV$8)-INDEX($D98:$BL98,,$E$1))+INDEX($D98:$BL98,,$E$1),AV$9/(INDEX(Roky_výhled,,AV$8)-INDEX(Roky_výhled,,AV$8-1))*(INDEX($BO98:$DW98,,AV$8)-INDEX($BO98:$DW98,,AV$8-1))+INDEX($BO98:$DW98,,AV$8-1))</f>
        <v>0</v>
      </c>
      <c r="AW98" s="168">
        <f ca="1">CHOOSE(AW$6,SUMIFS(INDIRECT("EB[" &amp; AW$12 &amp; "]"),EB[indic_nrg],$A97,EB[Nositel],$B98,EB[Výběr],1,EB[unit],"TJ"),INDEX($BO98:$DW98,,AW$4),AW$9/(INDEX(Roky_výhled,,AW$8)-Last_Bil)*(INDEX($BO98:$DW98,,AW$8)-INDEX($D98:$BL98,,$E$1))+INDEX($D98:$BL98,,$E$1),AW$9/(INDEX(Roky_výhled,,AW$8)-INDEX(Roky_výhled,,AW$8-1))*(INDEX($BO98:$DW98,,AW$8)-INDEX($BO98:$DW98,,AW$8-1))+INDEX($BO98:$DW98,,AW$8-1))</f>
        <v>0</v>
      </c>
      <c r="AX98" s="168">
        <f ca="1">CHOOSE(AX$6,SUMIFS(INDIRECT("EB[" &amp; AX$12 &amp; "]"),EB[indic_nrg],$A97,EB[Nositel],$B98,EB[Výběr],1,EB[unit],"TJ"),INDEX($BO98:$DW98,,AX$4),AX$9/(INDEX(Roky_výhled,,AX$8)-Last_Bil)*(INDEX($BO98:$DW98,,AX$8)-INDEX($D98:$BL98,,$E$1))+INDEX($D98:$BL98,,$E$1),AX$9/(INDEX(Roky_výhled,,AX$8)-INDEX(Roky_výhled,,AX$8-1))*(INDEX($BO98:$DW98,,AX$8)-INDEX($BO98:$DW98,,AX$8-1))+INDEX($BO98:$DW98,,AX$8-1))</f>
        <v>0</v>
      </c>
      <c r="AY98" s="168">
        <f ca="1">CHOOSE(AY$6,SUMIFS(INDIRECT("EB[" &amp; AY$12 &amp; "]"),EB[indic_nrg],$A97,EB[Nositel],$B98,EB[Výběr],1,EB[unit],"TJ"),INDEX($BO98:$DW98,,AY$4),AY$9/(INDEX(Roky_výhled,,AY$8)-Last_Bil)*(INDEX($BO98:$DW98,,AY$8)-INDEX($D98:$BL98,,$E$1))+INDEX($D98:$BL98,,$E$1),AY$9/(INDEX(Roky_výhled,,AY$8)-INDEX(Roky_výhled,,AY$8-1))*(INDEX($BO98:$DW98,,AY$8)-INDEX($BO98:$DW98,,AY$8-1))+INDEX($BO98:$DW98,,AY$8-1))</f>
        <v>0</v>
      </c>
      <c r="AZ98" s="168">
        <f ca="1">CHOOSE(AZ$6,SUMIFS(INDIRECT("EB[" &amp; AZ$12 &amp; "]"),EB[indic_nrg],$A97,EB[Nositel],$B98,EB[Výběr],1,EB[unit],"TJ"),INDEX($BO98:$DW98,,AZ$4),AZ$9/(INDEX(Roky_výhled,,AZ$8)-Last_Bil)*(INDEX($BO98:$DW98,,AZ$8)-INDEX($D98:$BL98,,$E$1))+INDEX($D98:$BL98,,$E$1),AZ$9/(INDEX(Roky_výhled,,AZ$8)-INDEX(Roky_výhled,,AZ$8-1))*(INDEX($BO98:$DW98,,AZ$8)-INDEX($BO98:$DW98,,AZ$8-1))+INDEX($BO98:$DW98,,AZ$8-1))</f>
        <v>0</v>
      </c>
      <c r="BA98" s="168">
        <f ca="1">CHOOSE(BA$6,SUMIFS(INDIRECT("EB[" &amp; BA$12 &amp; "]"),EB[indic_nrg],$A97,EB[Nositel],$B98,EB[Výběr],1,EB[unit],"TJ"),INDEX($BO98:$DW98,,BA$4),BA$9/(INDEX(Roky_výhled,,BA$8)-Last_Bil)*(INDEX($BO98:$DW98,,BA$8)-INDEX($D98:$BL98,,$E$1))+INDEX($D98:$BL98,,$E$1),BA$9/(INDEX(Roky_výhled,,BA$8)-INDEX(Roky_výhled,,BA$8-1))*(INDEX($BO98:$DW98,,BA$8)-INDEX($BO98:$DW98,,BA$8-1))+INDEX($BO98:$DW98,,BA$8-1))</f>
        <v>0</v>
      </c>
      <c r="BB98" s="168">
        <f ca="1">CHOOSE(BB$6,SUMIFS(INDIRECT("EB[" &amp; BB$12 &amp; "]"),EB[indic_nrg],$A97,EB[Nositel],$B98,EB[Výběr],1,EB[unit],"TJ"),INDEX($BO98:$DW98,,BB$4),BB$9/(INDEX(Roky_výhled,,BB$8)-Last_Bil)*(INDEX($BO98:$DW98,,BB$8)-INDEX($D98:$BL98,,$E$1))+INDEX($D98:$BL98,,$E$1),BB$9/(INDEX(Roky_výhled,,BB$8)-INDEX(Roky_výhled,,BB$8-1))*(INDEX($BO98:$DW98,,BB$8)-INDEX($BO98:$DW98,,BB$8-1))+INDEX($BO98:$DW98,,BB$8-1))</f>
        <v>0</v>
      </c>
      <c r="BC98" s="168">
        <f ca="1">CHOOSE(BC$6,SUMIFS(INDIRECT("EB[" &amp; BC$12 &amp; "]"),EB[indic_nrg],$A97,EB[Nositel],$B98,EB[Výběr],1,EB[unit],"TJ"),INDEX($BO98:$DW98,,BC$4),BC$9/(INDEX(Roky_výhled,,BC$8)-Last_Bil)*(INDEX($BO98:$DW98,,BC$8)-INDEX($D98:$BL98,,$E$1))+INDEX($D98:$BL98,,$E$1),BC$9/(INDEX(Roky_výhled,,BC$8)-INDEX(Roky_výhled,,BC$8-1))*(INDEX($BO98:$DW98,,BC$8)-INDEX($BO98:$DW98,,BC$8-1))+INDEX($BO98:$DW98,,BC$8-1))</f>
        <v>0</v>
      </c>
      <c r="BD98" s="168">
        <f ca="1">CHOOSE(BD$6,SUMIFS(INDIRECT("EB[" &amp; BD$12 &amp; "]"),EB[indic_nrg],$A97,EB[Nositel],$B98,EB[Výběr],1,EB[unit],"TJ"),INDEX($BO98:$DW98,,BD$4),BD$9/(INDEX(Roky_výhled,,BD$8)-Last_Bil)*(INDEX($BO98:$DW98,,BD$8)-INDEX($D98:$BL98,,$E$1))+INDEX($D98:$BL98,,$E$1),BD$9/(INDEX(Roky_výhled,,BD$8)-INDEX(Roky_výhled,,BD$8-1))*(INDEX($BO98:$DW98,,BD$8)-INDEX($BO98:$DW98,,BD$8-1))+INDEX($BO98:$DW98,,BD$8-1))</f>
        <v>0</v>
      </c>
      <c r="BE98" s="168">
        <f ca="1">CHOOSE(BE$6,SUMIFS(INDIRECT("EB[" &amp; BE$12 &amp; "]"),EB[indic_nrg],$A97,EB[Nositel],$B98,EB[Výběr],1,EB[unit],"TJ"),INDEX($BO98:$DW98,,BE$4),BE$9/(INDEX(Roky_výhled,,BE$8)-Last_Bil)*(INDEX($BO98:$DW98,,BE$8)-INDEX($D98:$BL98,,$E$1))+INDEX($D98:$BL98,,$E$1),BE$9/(INDEX(Roky_výhled,,BE$8)-INDEX(Roky_výhled,,BE$8-1))*(INDEX($BO98:$DW98,,BE$8)-INDEX($BO98:$DW98,,BE$8-1))+INDEX($BO98:$DW98,,BE$8-1))</f>
        <v>0</v>
      </c>
      <c r="BF98" s="168">
        <f ca="1">CHOOSE(BF$6,SUMIFS(INDIRECT("EB[" &amp; BF$12 &amp; "]"),EB[indic_nrg],$A97,EB[Nositel],$B98,EB[Výběr],1,EB[unit],"TJ"),INDEX($BO98:$DW98,,BF$4),BF$9/(INDEX(Roky_výhled,,BF$8)-Last_Bil)*(INDEX($BO98:$DW98,,BF$8)-INDEX($D98:$BL98,,$E$1))+INDEX($D98:$BL98,,$E$1),BF$9/(INDEX(Roky_výhled,,BF$8)-INDEX(Roky_výhled,,BF$8-1))*(INDEX($BO98:$DW98,,BF$8)-INDEX($BO98:$DW98,,BF$8-1))+INDEX($BO98:$DW98,,BF$8-1))</f>
        <v>0</v>
      </c>
      <c r="BG98" s="168">
        <f ca="1">CHOOSE(BG$6,SUMIFS(INDIRECT("EB[" &amp; BG$12 &amp; "]"),EB[indic_nrg],$A97,EB[Nositel],$B98,EB[Výběr],1,EB[unit],"TJ"),INDEX($BO98:$DW98,,BG$4),BG$9/(INDEX(Roky_výhled,,BG$8)-Last_Bil)*(INDEX($BO98:$DW98,,BG$8)-INDEX($D98:$BL98,,$E$1))+INDEX($D98:$BL98,,$E$1),BG$9/(INDEX(Roky_výhled,,BG$8)-INDEX(Roky_výhled,,BG$8-1))*(INDEX($BO98:$DW98,,BG$8)-INDEX($BO98:$DW98,,BG$8-1))+INDEX($BO98:$DW98,,BG$8-1))</f>
        <v>0</v>
      </c>
      <c r="BH98" s="168">
        <f ca="1">CHOOSE(BH$6,SUMIFS(INDIRECT("EB[" &amp; BH$12 &amp; "]"),EB[indic_nrg],$A97,EB[Nositel],$B98,EB[Výběr],1,EB[unit],"TJ"),INDEX($BO98:$DW98,,BH$4),BH$9/(INDEX(Roky_výhled,,BH$8)-Last_Bil)*(INDEX($BO98:$DW98,,BH$8)-INDEX($D98:$BL98,,$E$1))+INDEX($D98:$BL98,,$E$1),BH$9/(INDEX(Roky_výhled,,BH$8)-INDEX(Roky_výhled,,BH$8-1))*(INDEX($BO98:$DW98,,BH$8)-INDEX($BO98:$DW98,,BH$8-1))+INDEX($BO98:$DW98,,BH$8-1))</f>
        <v>0</v>
      </c>
      <c r="BI98" s="168">
        <f ca="1">CHOOSE(BI$6,SUMIFS(INDIRECT("EB[" &amp; BI$12 &amp; "]"),EB[indic_nrg],$A97,EB[Nositel],$B98,EB[Výběr],1,EB[unit],"TJ"),INDEX($BO98:$DW98,,BI$4),BI$9/(INDEX(Roky_výhled,,BI$8)-Last_Bil)*(INDEX($BO98:$DW98,,BI$8)-INDEX($D98:$BL98,,$E$1))+INDEX($D98:$BL98,,$E$1),BI$9/(INDEX(Roky_výhled,,BI$8)-INDEX(Roky_výhled,,BI$8-1))*(INDEX($BO98:$DW98,,BI$8)-INDEX($BO98:$DW98,,BI$8-1))+INDEX($BO98:$DW98,,BI$8-1))</f>
        <v>0</v>
      </c>
      <c r="BJ98" s="168">
        <f ca="1">CHOOSE(BJ$6,SUMIFS(INDIRECT("EB[" &amp; BJ$12 &amp; "]"),EB[indic_nrg],$A97,EB[Nositel],$B98,EB[Výběr],1,EB[unit],"TJ"),INDEX($BO98:$DW98,,BJ$4),BJ$9/(INDEX(Roky_výhled,,BJ$8)-Last_Bil)*(INDEX($BO98:$DW98,,BJ$8)-INDEX($D98:$BL98,,$E$1))+INDEX($D98:$BL98,,$E$1),BJ$9/(INDEX(Roky_výhled,,BJ$8)-INDEX(Roky_výhled,,BJ$8-1))*(INDEX($BO98:$DW98,,BJ$8)-INDEX($BO98:$DW98,,BJ$8-1))+INDEX($BO98:$DW98,,BJ$8-1))</f>
        <v>0</v>
      </c>
      <c r="BK98" s="168">
        <f ca="1">CHOOSE(BK$6,SUMIFS(INDIRECT("EB[" &amp; BK$12 &amp; "]"),EB[indic_nrg],$A97,EB[Nositel],$B98,EB[Výběr],1,EB[unit],"TJ"),INDEX($BO98:$DW98,,BK$4),BK$9/(INDEX(Roky_výhled,,BK$8)-Last_Bil)*(INDEX($BO98:$DW98,,BK$8)-INDEX($D98:$BL98,,$E$1))+INDEX($D98:$BL98,,$E$1),BK$9/(INDEX(Roky_výhled,,BK$8)-INDEX(Roky_výhled,,BK$8-1))*(INDEX($BO98:$DW98,,BK$8)-INDEX($BO98:$DW98,,BK$8-1))+INDEX($BO98:$DW98,,BK$8-1))</f>
        <v>0</v>
      </c>
      <c r="BL98" s="169">
        <f ca="1">CHOOSE(BL$6,SUMIFS(INDIRECT("EB[" &amp; BL$12 &amp; "]"),EB[indic_nrg],$A97,EB[Nositel],$B98,EB[Výběr],1,EB[unit],"TJ"),INDEX($BO98:$DW98,,BL$4),BL$9/(INDEX(Roky_výhled,,BL$8)-Last_Bil)*(INDEX($BO98:$DW98,,BL$8)-INDEX($D98:$BL98,,$E$1))+INDEX($D98:$BL98,,$E$1),BL$9/(INDEX(Roky_výhled,,BL$8)-INDEX(Roky_výhled,,BL$8-1))*(INDEX($BO98:$DW98,,BL$8)-INDEX($BO98:$DW98,,BL$8-1))+INDEX($BO98:$DW98,,BL$8-1))</f>
        <v>0</v>
      </c>
      <c r="BM98"/>
      <c r="BN98" s="222" t="str">
        <f t="shared" ref="BN98" si="270">C98</f>
        <v>Jaderné teplo</v>
      </c>
      <c r="BO98" s="288">
        <v>0</v>
      </c>
      <c r="BP98" s="289">
        <v>0</v>
      </c>
      <c r="BQ98" s="289">
        <v>0</v>
      </c>
      <c r="BR98" s="289">
        <v>0</v>
      </c>
      <c r="BS98" s="289">
        <v>0</v>
      </c>
      <c r="BT98" s="289">
        <v>0</v>
      </c>
      <c r="BU98" s="289">
        <v>0</v>
      </c>
      <c r="BV98" s="289">
        <v>0</v>
      </c>
      <c r="BW98" s="289">
        <v>0</v>
      </c>
      <c r="BX98" s="289">
        <v>0</v>
      </c>
      <c r="BY98" s="290">
        <v>0</v>
      </c>
      <c r="BZ98" s="281"/>
      <c r="CA98" s="281"/>
      <c r="CB98" s="281"/>
      <c r="CC98" s="281"/>
      <c r="CD98" s="281"/>
      <c r="CE98" s="281"/>
      <c r="CF98" s="281"/>
      <c r="CG98" s="281"/>
      <c r="CH98" s="281"/>
      <c r="CI98" s="281"/>
      <c r="CJ98" s="281"/>
      <c r="CK98" s="281"/>
      <c r="CL98" s="281"/>
      <c r="CM98" s="281"/>
      <c r="CN98" s="281"/>
      <c r="CO98" s="281"/>
      <c r="CP98" s="281"/>
      <c r="CQ98" s="281"/>
      <c r="CR98" s="281"/>
      <c r="CS98" s="281"/>
      <c r="CT98" s="281"/>
      <c r="CU98" s="281"/>
      <c r="CV98" s="281"/>
      <c r="CW98" s="281"/>
      <c r="CX98" s="281"/>
      <c r="CY98" s="281"/>
      <c r="CZ98" s="281"/>
      <c r="DA98" s="281"/>
      <c r="DB98" s="281"/>
      <c r="DC98" s="281"/>
      <c r="DD98" s="281"/>
      <c r="DE98" s="281"/>
      <c r="DF98" s="281"/>
      <c r="DG98" s="281"/>
      <c r="DH98" s="281"/>
      <c r="DI98" s="281"/>
      <c r="DJ98" s="281"/>
      <c r="DK98" s="281"/>
      <c r="DL98" s="281"/>
      <c r="DM98" s="281"/>
      <c r="DN98" s="281"/>
      <c r="DO98" s="281"/>
      <c r="DP98" s="281"/>
      <c r="DQ98" s="281"/>
      <c r="DR98" s="281"/>
      <c r="DS98" s="281"/>
      <c r="DT98" s="281"/>
      <c r="DU98" s="281"/>
      <c r="DV98" s="281"/>
      <c r="DW98" s="281"/>
    </row>
    <row r="99" spans="1:16384" s="196" customFormat="1" ht="15.75" thickBot="1" x14ac:dyDescent="0.3">
      <c r="B99"/>
      <c r="C99" s="181" t="str">
        <f t="shared" ref="C99" si="271">C27</f>
        <v>Celkem</v>
      </c>
      <c r="D99" s="170">
        <f t="shared" ref="D99:W99" ca="1" si="272">SUM(D85:D97)</f>
        <v>64209</v>
      </c>
      <c r="E99" s="171">
        <f t="shared" ca="1" si="272"/>
        <v>61902</v>
      </c>
      <c r="F99" s="171">
        <f t="shared" ca="1" si="272"/>
        <v>48676</v>
      </c>
      <c r="G99" s="171">
        <f t="shared" ca="1" si="272"/>
        <v>46475</v>
      </c>
      <c r="H99" s="171">
        <f t="shared" ca="1" si="272"/>
        <v>46232</v>
      </c>
      <c r="I99" s="171">
        <f t="shared" ca="1" si="272"/>
        <v>51588</v>
      </c>
      <c r="J99" s="171">
        <f t="shared" ca="1" si="272"/>
        <v>31325</v>
      </c>
      <c r="K99" s="171">
        <f t="shared" ca="1" si="272"/>
        <v>24351</v>
      </c>
      <c r="L99" s="171">
        <f t="shared" ca="1" si="272"/>
        <v>22899</v>
      </c>
      <c r="M99" s="171">
        <f t="shared" ca="1" si="272"/>
        <v>27294</v>
      </c>
      <c r="N99" s="171">
        <f t="shared" ca="1" si="272"/>
        <v>27667</v>
      </c>
      <c r="O99" s="171">
        <f t="shared" ca="1" si="272"/>
        <v>25390</v>
      </c>
      <c r="P99" s="171">
        <f t="shared" ca="1" si="272"/>
        <v>23886</v>
      </c>
      <c r="Q99" s="171">
        <f t="shared" ca="1" si="272"/>
        <v>23562</v>
      </c>
      <c r="R99" s="171">
        <f t="shared" ca="1" si="272"/>
        <v>23321</v>
      </c>
      <c r="S99" s="171">
        <f t="shared" ca="1" si="272"/>
        <v>22916</v>
      </c>
      <c r="T99" s="171">
        <f t="shared" ca="1" si="272"/>
        <v>23471</v>
      </c>
      <c r="U99" s="171">
        <f t="shared" ca="1" si="272"/>
        <v>21801</v>
      </c>
      <c r="V99" s="171">
        <f t="shared" ca="1" si="272"/>
        <v>21790</v>
      </c>
      <c r="W99" s="171">
        <f t="shared" ca="1" si="272"/>
        <v>21496</v>
      </c>
      <c r="X99" s="171">
        <f t="shared" ref="X99" ca="1" si="273">SUM(X85:X97)</f>
        <v>22817</v>
      </c>
      <c r="Y99" s="171">
        <f ca="1">SUM(Y85:Y97)</f>
        <v>22877</v>
      </c>
      <c r="Z99" s="171">
        <f ca="1">SUM(Z85:Z97)</f>
        <v>23536</v>
      </c>
      <c r="AA99" s="171">
        <f ca="1">SUM(AA85:AA97)</f>
        <v>25527</v>
      </c>
      <c r="AB99" s="171">
        <f ca="1">SUM(AB85:AB97)</f>
        <v>25694</v>
      </c>
      <c r="AC99" s="171">
        <f ca="1">SUM(AC85:AC97)</f>
        <v>25345</v>
      </c>
      <c r="AD99" s="171">
        <f t="shared" ref="AD99:BL99" ca="1" si="274">SUM(AD85:AD97)</f>
        <v>25098</v>
      </c>
      <c r="AE99" s="171">
        <f t="shared" ca="1" si="274"/>
        <v>24851</v>
      </c>
      <c r="AF99" s="171">
        <f t="shared" ca="1" si="274"/>
        <v>24604</v>
      </c>
      <c r="AG99" s="171">
        <f t="shared" ca="1" si="274"/>
        <v>24357</v>
      </c>
      <c r="AH99" s="171">
        <f t="shared" ca="1" si="274"/>
        <v>24110</v>
      </c>
      <c r="AI99" s="171">
        <f t="shared" ca="1" si="274"/>
        <v>24258</v>
      </c>
      <c r="AJ99" s="171">
        <f t="shared" ca="1" si="274"/>
        <v>24406</v>
      </c>
      <c r="AK99" s="171">
        <f t="shared" ca="1" si="274"/>
        <v>24554</v>
      </c>
      <c r="AL99" s="171">
        <f t="shared" ca="1" si="274"/>
        <v>24702</v>
      </c>
      <c r="AM99" s="171">
        <f t="shared" ca="1" si="274"/>
        <v>24850</v>
      </c>
      <c r="AN99" s="171">
        <f t="shared" ca="1" si="274"/>
        <v>24976</v>
      </c>
      <c r="AO99" s="171">
        <f t="shared" ca="1" si="274"/>
        <v>25102</v>
      </c>
      <c r="AP99" s="171">
        <f t="shared" ca="1" si="274"/>
        <v>25228</v>
      </c>
      <c r="AQ99" s="171">
        <f t="shared" ca="1" si="274"/>
        <v>25354</v>
      </c>
      <c r="AR99" s="171">
        <f t="shared" ca="1" si="274"/>
        <v>25480</v>
      </c>
      <c r="AS99" s="171">
        <f t="shared" ca="1" si="274"/>
        <v>25570</v>
      </c>
      <c r="AT99" s="171">
        <f t="shared" ca="1" si="274"/>
        <v>25660</v>
      </c>
      <c r="AU99" s="171">
        <f t="shared" ca="1" si="274"/>
        <v>25750</v>
      </c>
      <c r="AV99" s="171">
        <f t="shared" ca="1" si="274"/>
        <v>25840</v>
      </c>
      <c r="AW99" s="171">
        <f t="shared" ca="1" si="274"/>
        <v>25930</v>
      </c>
      <c r="AX99" s="171">
        <f t="shared" ca="1" si="274"/>
        <v>26018</v>
      </c>
      <c r="AY99" s="171">
        <f t="shared" ca="1" si="274"/>
        <v>26106</v>
      </c>
      <c r="AZ99" s="171">
        <f t="shared" ca="1" si="274"/>
        <v>26194</v>
      </c>
      <c r="BA99" s="171">
        <f t="shared" ca="1" si="274"/>
        <v>26282</v>
      </c>
      <c r="BB99" s="171">
        <f t="shared" ca="1" si="274"/>
        <v>26370</v>
      </c>
      <c r="BC99" s="171">
        <f t="shared" ca="1" si="274"/>
        <v>26458</v>
      </c>
      <c r="BD99" s="171">
        <f t="shared" ca="1" si="274"/>
        <v>26546</v>
      </c>
      <c r="BE99" s="171">
        <f t="shared" ca="1" si="274"/>
        <v>26634</v>
      </c>
      <c r="BF99" s="171">
        <f t="shared" ca="1" si="274"/>
        <v>26722</v>
      </c>
      <c r="BG99" s="171">
        <f t="shared" ca="1" si="274"/>
        <v>26810</v>
      </c>
      <c r="BH99" s="171">
        <f t="shared" ca="1" si="274"/>
        <v>26902</v>
      </c>
      <c r="BI99" s="171">
        <f t="shared" ca="1" si="274"/>
        <v>26994</v>
      </c>
      <c r="BJ99" s="171">
        <f t="shared" ca="1" si="274"/>
        <v>27086</v>
      </c>
      <c r="BK99" s="171">
        <f t="shared" ca="1" si="274"/>
        <v>27178</v>
      </c>
      <c r="BL99" s="172">
        <f t="shared" ca="1" si="274"/>
        <v>27270</v>
      </c>
      <c r="BM99"/>
      <c r="BN99" s="181" t="str">
        <f t="shared" si="268"/>
        <v>Celkem</v>
      </c>
      <c r="BO99" s="300">
        <f>SUM(BO85:BO97)</f>
        <v>24220</v>
      </c>
      <c r="BP99" s="301">
        <f t="shared" ref="BP99" si="275">SUM(BP85:BP97)</f>
        <v>23490</v>
      </c>
      <c r="BQ99" s="301">
        <f t="shared" ref="BQ99" si="276">SUM(BQ85:BQ97)</f>
        <v>24110</v>
      </c>
      <c r="BR99" s="301">
        <f t="shared" ref="BR99" si="277">SUM(BR85:BR97)</f>
        <v>24850</v>
      </c>
      <c r="BS99" s="301">
        <f t="shared" ref="BS99" si="278">SUM(BS85:BS97)</f>
        <v>25480</v>
      </c>
      <c r="BT99" s="301">
        <f t="shared" ref="BT99" si="279">SUM(BT85:BT97)</f>
        <v>25930</v>
      </c>
      <c r="BU99" s="301">
        <f t="shared" ref="BU99" si="280">SUM(BU85:BU97)</f>
        <v>26370</v>
      </c>
      <c r="BV99" s="301">
        <f t="shared" ref="BV99" si="281">SUM(BV85:BV97)</f>
        <v>26810</v>
      </c>
      <c r="BW99" s="301">
        <f t="shared" ref="BW99" si="282">SUM(BW85:BW97)</f>
        <v>27270</v>
      </c>
      <c r="BX99" s="301">
        <f t="shared" ref="BX99" si="283">SUM(BX85:BX97)</f>
        <v>27700</v>
      </c>
      <c r="BY99" s="302">
        <f t="shared" ref="BY99" si="284">SUM(BY85:BY97)</f>
        <v>28160</v>
      </c>
      <c r="BZ99" s="281"/>
      <c r="CA99" s="281"/>
      <c r="CB99" s="281"/>
      <c r="CC99" s="281"/>
      <c r="CD99" s="281"/>
      <c r="CE99" s="281"/>
      <c r="CF99" s="281"/>
      <c r="CG99" s="281"/>
      <c r="CH99" s="281"/>
      <c r="CI99" s="281"/>
      <c r="CJ99" s="281"/>
      <c r="CK99" s="281"/>
      <c r="CL99" s="281"/>
      <c r="CM99" s="281"/>
      <c r="CN99" s="281"/>
      <c r="CO99" s="281"/>
      <c r="CP99" s="281"/>
      <c r="CQ99" s="281"/>
      <c r="CR99" s="281"/>
      <c r="CS99" s="281"/>
      <c r="CT99" s="281"/>
      <c r="CU99" s="281"/>
      <c r="CV99" s="281"/>
      <c r="CW99" s="281"/>
      <c r="CX99" s="281"/>
      <c r="CY99" s="281"/>
      <c r="CZ99" s="281"/>
      <c r="DA99" s="281"/>
      <c r="DB99" s="281"/>
      <c r="DC99" s="281"/>
      <c r="DD99" s="281"/>
      <c r="DE99" s="281"/>
      <c r="DF99" s="281"/>
      <c r="DG99" s="281"/>
      <c r="DH99" s="281"/>
      <c r="DI99" s="281"/>
      <c r="DJ99" s="281"/>
      <c r="DK99" s="281"/>
      <c r="DL99" s="281"/>
      <c r="DM99" s="281"/>
      <c r="DN99" s="281"/>
      <c r="DO99" s="281"/>
      <c r="DP99" s="281"/>
      <c r="DQ99" s="281"/>
      <c r="DR99" s="281"/>
      <c r="DS99" s="281"/>
      <c r="DT99" s="281"/>
      <c r="DU99" s="281"/>
      <c r="DV99" s="281"/>
      <c r="DW99" s="281"/>
    </row>
    <row r="100" spans="1:16384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9"/>
    </row>
    <row r="101" spans="1:16384" ht="15.75" thickBot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 s="195"/>
      <c r="BP101" s="195"/>
      <c r="BQ101" s="195"/>
      <c r="BR101" s="195"/>
      <c r="BS101" s="195"/>
      <c r="BT101" s="195"/>
      <c r="BU101" s="195"/>
      <c r="BV101" s="195"/>
      <c r="BW101" s="195"/>
      <c r="BX101" s="195"/>
      <c r="BY101" s="200"/>
    </row>
    <row r="102" spans="1:16384" s="196" customFormat="1" ht="15.75" thickBot="1" x14ac:dyDescent="0.3">
      <c r="B102"/>
      <c r="C102" s="181" t="s">
        <v>3357</v>
      </c>
      <c r="D102" s="161">
        <f t="array" ref="D102">MIN(IFERROR(VALUE(EB[#Headers]),1000000))</f>
        <v>1990</v>
      </c>
      <c r="E102" s="159">
        <f t="shared" ref="E102:W102" si="285">D102+1</f>
        <v>1991</v>
      </c>
      <c r="F102" s="159">
        <f t="shared" si="285"/>
        <v>1992</v>
      </c>
      <c r="G102" s="159">
        <f t="shared" si="285"/>
        <v>1993</v>
      </c>
      <c r="H102" s="159">
        <f t="shared" si="285"/>
        <v>1994</v>
      </c>
      <c r="I102" s="159">
        <f t="shared" si="285"/>
        <v>1995</v>
      </c>
      <c r="J102" s="159">
        <f t="shared" si="285"/>
        <v>1996</v>
      </c>
      <c r="K102" s="159">
        <f t="shared" si="285"/>
        <v>1997</v>
      </c>
      <c r="L102" s="159">
        <f t="shared" si="285"/>
        <v>1998</v>
      </c>
      <c r="M102" s="159">
        <f t="shared" si="285"/>
        <v>1999</v>
      </c>
      <c r="N102" s="159">
        <f t="shared" si="285"/>
        <v>2000</v>
      </c>
      <c r="O102" s="159">
        <f t="shared" si="285"/>
        <v>2001</v>
      </c>
      <c r="P102" s="159">
        <f t="shared" si="285"/>
        <v>2002</v>
      </c>
      <c r="Q102" s="159">
        <f t="shared" si="285"/>
        <v>2003</v>
      </c>
      <c r="R102" s="159">
        <f t="shared" si="285"/>
        <v>2004</v>
      </c>
      <c r="S102" s="159">
        <f t="shared" si="285"/>
        <v>2005</v>
      </c>
      <c r="T102" s="159">
        <f t="shared" si="285"/>
        <v>2006</v>
      </c>
      <c r="U102" s="159">
        <f t="shared" si="285"/>
        <v>2007</v>
      </c>
      <c r="V102" s="159">
        <f t="shared" si="285"/>
        <v>2008</v>
      </c>
      <c r="W102" s="159">
        <f t="shared" si="285"/>
        <v>2009</v>
      </c>
      <c r="X102" s="159">
        <f>S102+5</f>
        <v>2010</v>
      </c>
      <c r="Y102" s="159">
        <f>X102+1</f>
        <v>2011</v>
      </c>
      <c r="Z102" s="159">
        <f>Y102+1</f>
        <v>2012</v>
      </c>
      <c r="AA102" s="159">
        <f>Z102+1</f>
        <v>2013</v>
      </c>
      <c r="AB102" s="159">
        <f>AA102+1</f>
        <v>2014</v>
      </c>
      <c r="AC102" s="159">
        <f>AB102+1</f>
        <v>2015</v>
      </c>
      <c r="AD102" s="159">
        <f>Y102+5</f>
        <v>2016</v>
      </c>
      <c r="AE102" s="159">
        <f t="shared" ref="AE102:BL102" si="286">Z102+5</f>
        <v>2017</v>
      </c>
      <c r="AF102" s="159">
        <f t="shared" si="286"/>
        <v>2018</v>
      </c>
      <c r="AG102" s="159">
        <f t="shared" si="286"/>
        <v>2019</v>
      </c>
      <c r="AH102" s="159">
        <f t="shared" si="286"/>
        <v>2020</v>
      </c>
      <c r="AI102" s="159">
        <f t="shared" si="286"/>
        <v>2021</v>
      </c>
      <c r="AJ102" s="159">
        <f t="shared" si="286"/>
        <v>2022</v>
      </c>
      <c r="AK102" s="159">
        <f t="shared" si="286"/>
        <v>2023</v>
      </c>
      <c r="AL102" s="159">
        <f t="shared" si="286"/>
        <v>2024</v>
      </c>
      <c r="AM102" s="159">
        <f t="shared" si="286"/>
        <v>2025</v>
      </c>
      <c r="AN102" s="159">
        <f t="shared" si="286"/>
        <v>2026</v>
      </c>
      <c r="AO102" s="159">
        <f t="shared" si="286"/>
        <v>2027</v>
      </c>
      <c r="AP102" s="159">
        <f t="shared" si="286"/>
        <v>2028</v>
      </c>
      <c r="AQ102" s="159">
        <f t="shared" si="286"/>
        <v>2029</v>
      </c>
      <c r="AR102" s="159">
        <f t="shared" si="286"/>
        <v>2030</v>
      </c>
      <c r="AS102" s="159">
        <f t="shared" si="286"/>
        <v>2031</v>
      </c>
      <c r="AT102" s="159">
        <f t="shared" si="286"/>
        <v>2032</v>
      </c>
      <c r="AU102" s="159">
        <f t="shared" si="286"/>
        <v>2033</v>
      </c>
      <c r="AV102" s="159">
        <f t="shared" si="286"/>
        <v>2034</v>
      </c>
      <c r="AW102" s="159">
        <f t="shared" si="286"/>
        <v>2035</v>
      </c>
      <c r="AX102" s="159">
        <f t="shared" si="286"/>
        <v>2036</v>
      </c>
      <c r="AY102" s="159">
        <f t="shared" si="286"/>
        <v>2037</v>
      </c>
      <c r="AZ102" s="159">
        <f t="shared" si="286"/>
        <v>2038</v>
      </c>
      <c r="BA102" s="159">
        <f t="shared" si="286"/>
        <v>2039</v>
      </c>
      <c r="BB102" s="159">
        <f t="shared" si="286"/>
        <v>2040</v>
      </c>
      <c r="BC102" s="159">
        <f t="shared" si="286"/>
        <v>2041</v>
      </c>
      <c r="BD102" s="159">
        <f t="shared" si="286"/>
        <v>2042</v>
      </c>
      <c r="BE102" s="159">
        <f t="shared" si="286"/>
        <v>2043</v>
      </c>
      <c r="BF102" s="159">
        <f t="shared" si="286"/>
        <v>2044</v>
      </c>
      <c r="BG102" s="159">
        <f t="shared" si="286"/>
        <v>2045</v>
      </c>
      <c r="BH102" s="159">
        <f t="shared" si="286"/>
        <v>2046</v>
      </c>
      <c r="BI102" s="159">
        <f t="shared" si="286"/>
        <v>2047</v>
      </c>
      <c r="BJ102" s="159">
        <f t="shared" si="286"/>
        <v>2048</v>
      </c>
      <c r="BK102" s="159">
        <f t="shared" si="286"/>
        <v>2049</v>
      </c>
      <c r="BL102" s="160">
        <f t="shared" si="286"/>
        <v>2050</v>
      </c>
      <c r="BM102"/>
      <c r="BN102" s="185" t="str">
        <f t="shared" ref="BN102:BN108" si="287">C102</f>
        <v>Vlastní spotřeba a ztráty elektřiny [PJ]</v>
      </c>
      <c r="BO102" s="190">
        <f>BO$2</f>
        <v>2012</v>
      </c>
      <c r="BP102" s="191">
        <f t="shared" ref="BP102:BY102" si="288">BP$2</f>
        <v>2015</v>
      </c>
      <c r="BQ102" s="191">
        <f t="shared" si="288"/>
        <v>2020</v>
      </c>
      <c r="BR102" s="191">
        <f t="shared" si="288"/>
        <v>2025</v>
      </c>
      <c r="BS102" s="191">
        <f t="shared" si="288"/>
        <v>2030</v>
      </c>
      <c r="BT102" s="191">
        <f t="shared" si="288"/>
        <v>2035</v>
      </c>
      <c r="BU102" s="191">
        <f t="shared" si="288"/>
        <v>2040</v>
      </c>
      <c r="BV102" s="191">
        <f t="shared" si="288"/>
        <v>2045</v>
      </c>
      <c r="BW102" s="191">
        <f t="shared" si="288"/>
        <v>2050</v>
      </c>
      <c r="BX102" s="191">
        <f t="shared" si="288"/>
        <v>2055</v>
      </c>
      <c r="BY102" s="192">
        <f t="shared" si="288"/>
        <v>2060</v>
      </c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</row>
    <row r="103" spans="1:16384" s="196" customFormat="1" x14ac:dyDescent="0.25">
      <c r="B103" t="s">
        <v>265</v>
      </c>
      <c r="C103" s="178" t="s">
        <v>3323</v>
      </c>
      <c r="D103" s="164">
        <f ca="1">CHOOSE(D$6,INDEX(INDIRECT("EB[" &amp; D$2 &amp; "]"),MATCH("TJ#" &amp; $B103 &amp; "#6000#CZ",EB[key],0)),INDEX($BO103:$DW103,,D$4),D$9/(INDEX(Roky_výhled,,D$8)-Last_Bil)*(INDEX($BO103:$DW103,,D$8)-INDEX($D103:$BL103,,$E$1))+INDEX($D103:$BL103,,$E$1),D$9/(INDEX(Roky_výhled,,D$8)-INDEX(Roky_výhled,,D$8-1))*(INDEX($BO103:$DW103,,D$8)-INDEX($BO103:$DW103,,D$8-1))+INDEX($BO103:$DW103,,D$8-1))</f>
        <v>225212</v>
      </c>
      <c r="E103" s="165">
        <f ca="1">CHOOSE(E$6,INDEX(INDIRECT("EB[" &amp; E$2 &amp; "]"),MATCH("TJ#" &amp; $B103 &amp; "#6000#CZ",EB[key],0)),INDEX($BO103:$DW103,,E$4),E$9/(INDEX(Roky_výhled,,E$8)-Last_Bil)*(INDEX($BO103:$DW103,,E$8)-INDEX($D103:$BL103,,$E$1))+INDEX($D103:$BL103,,$E$1),E$9/(INDEX(Roky_výhled,,E$8)-INDEX(Roky_výhled,,E$8-1))*(INDEX($BO103:$DW103,,E$8)-INDEX($BO103:$DW103,,E$8-1))+INDEX($BO103:$DW103,,E$8-1))</f>
        <v>217901</v>
      </c>
      <c r="F103" s="165">
        <f ca="1">CHOOSE(F$6,INDEX(INDIRECT("EB[" &amp; F$2 &amp; "]"),MATCH("TJ#" &amp; $B103 &amp; "#6000#CZ",EB[key],0)),INDEX($BO103:$DW103,,F$4),F$9/(INDEX(Roky_výhled,,F$8)-Last_Bil)*(INDEX($BO103:$DW103,,F$8)-INDEX($D103:$BL103,,$E$1))+INDEX($D103:$BL103,,$E$1),F$9/(INDEX(Roky_výhled,,F$8)-INDEX(Roky_výhled,,F$8-1))*(INDEX($BO103:$DW103,,F$8)-INDEX($BO103:$DW103,,F$8-1))+INDEX($BO103:$DW103,,F$8-1))</f>
        <v>213455</v>
      </c>
      <c r="G103" s="165">
        <f ca="1">CHOOSE(G$6,INDEX(INDIRECT("EB[" &amp; G$2 &amp; "]"),MATCH("TJ#" &amp; $B103 &amp; "#6000#CZ",EB[key],0)),INDEX($BO103:$DW103,,G$4),G$9/(INDEX(Roky_výhled,,G$8)-Last_Bil)*(INDEX($BO103:$DW103,,G$8)-INDEX($D103:$BL103,,$E$1))+INDEX($D103:$BL103,,$E$1),G$9/(INDEX(Roky_výhled,,G$8)-INDEX(Roky_výhled,,G$8-1))*(INDEX($BO103:$DW103,,G$8)-INDEX($BO103:$DW103,,G$8-1))+INDEX($BO103:$DW103,,G$8-1))</f>
        <v>211972</v>
      </c>
      <c r="H103" s="165">
        <f ca="1">CHOOSE(H$6,INDEX(INDIRECT("EB[" &amp; H$2 &amp; "]"),MATCH("TJ#" &amp; $B103 &amp; "#6000#CZ",EB[key],0)),INDEX($BO103:$DW103,,H$4),H$9/(INDEX(Roky_výhled,,H$8)-Last_Bil)*(INDEX($BO103:$DW103,,H$8)-INDEX($D103:$BL103,,$E$1))+INDEX($D103:$BL103,,$E$1),H$9/(INDEX(Roky_výhled,,H$8)-INDEX(Roky_výhled,,H$8-1))*(INDEX($BO103:$DW103,,H$8)-INDEX($BO103:$DW103,,H$8-1))+INDEX($BO103:$DW103,,H$8-1))</f>
        <v>211338</v>
      </c>
      <c r="I103" s="165">
        <f ca="1">CHOOSE(I$6,INDEX(INDIRECT("EB[" &amp; I$2 &amp; "]"),MATCH("TJ#" &amp; $B103 &amp; "#6000#CZ",EB[key],0)),INDEX($BO103:$DW103,,I$4),I$9/(INDEX(Roky_výhled,,I$8)-Last_Bil)*(INDEX($BO103:$DW103,,I$8)-INDEX($D103:$BL103,,$E$1))+INDEX($D103:$BL103,,$E$1),I$9/(INDEX(Roky_výhled,,I$8)-INDEX(Roky_výhled,,I$8-1))*(INDEX($BO103:$DW103,,I$8)-INDEX($BO103:$DW103,,I$8-1))+INDEX($BO103:$DW103,,I$8-1))</f>
        <v>219049</v>
      </c>
      <c r="J103" s="165">
        <f ca="1">CHOOSE(J$6,INDEX(INDIRECT("EB[" &amp; J$2 &amp; "]"),MATCH("TJ#" &amp; $B103 &amp; "#6000#CZ",EB[key],0)),INDEX($BO103:$DW103,,J$4),J$9/(INDEX(Roky_výhled,,J$8)-Last_Bil)*(INDEX($BO103:$DW103,,J$8)-INDEX($D103:$BL103,,$E$1))+INDEX($D103:$BL103,,$E$1),J$9/(INDEX(Roky_výhled,,J$8)-INDEX(Roky_výhled,,J$8-1))*(INDEX($BO103:$DW103,,J$8)-INDEX($BO103:$DW103,,J$8-1))+INDEX($BO103:$DW103,,J$8-1))</f>
        <v>231325</v>
      </c>
      <c r="K103" s="165">
        <f ca="1">CHOOSE(K$6,INDEX(INDIRECT("EB[" &amp; K$2 &amp; "]"),MATCH("TJ#" &amp; $B103 &amp; "#6000#CZ",EB[key],0)),INDEX($BO103:$DW103,,K$4),K$9/(INDEX(Roky_výhled,,K$8)-Last_Bil)*(INDEX($BO103:$DW103,,K$8)-INDEX($D103:$BL103,,$E$1))+INDEX($D103:$BL103,,$E$1),K$9/(INDEX(Roky_výhled,,K$8)-INDEX(Roky_výhled,,K$8-1))*(INDEX($BO103:$DW103,,K$8)-INDEX($BO103:$DW103,,K$8-1))+INDEX($BO103:$DW103,,K$8-1))</f>
        <v>232553</v>
      </c>
      <c r="L103" s="165">
        <f ca="1">CHOOSE(L$6,INDEX(INDIRECT("EB[" &amp; L$2 &amp; "]"),MATCH("TJ#" &amp; $B103 &amp; "#6000#CZ",EB[key],0)),INDEX($BO103:$DW103,,L$4),L$9/(INDEX(Roky_výhled,,L$8)-Last_Bil)*(INDEX($BO103:$DW103,,L$8)-INDEX($D103:$BL103,,$E$1))+INDEX($D103:$BL103,,$E$1),L$9/(INDEX(Roky_výhled,,L$8)-INDEX(Roky_výhled,,L$8-1))*(INDEX($BO103:$DW103,,L$8)-INDEX($BO103:$DW103,,L$8-1))+INDEX($BO103:$DW103,,L$8-1))</f>
        <v>234403</v>
      </c>
      <c r="M103" s="165">
        <f ca="1">CHOOSE(M$6,INDEX(INDIRECT("EB[" &amp; M$2 &amp; "]"),MATCH("TJ#" &amp; $B103 &amp; "#6000#CZ",EB[key],0)),INDEX($BO103:$DW103,,M$4),M$9/(INDEX(Roky_výhled,,M$8)-Last_Bil)*(INDEX($BO103:$DW103,,M$8)-INDEX($D103:$BL103,,$E$1))+INDEX($D103:$BL103,,$E$1),M$9/(INDEX(Roky_výhled,,M$8)-INDEX(Roky_výhled,,M$8-1))*(INDEX($BO103:$DW103,,M$8)-INDEX($BO103:$DW103,,M$8-1))+INDEX($BO103:$DW103,,M$8-1))</f>
        <v>232898</v>
      </c>
      <c r="N103" s="165">
        <f ca="1">CHOOSE(N$6,INDEX(INDIRECT("EB[" &amp; N$2 &amp; "]"),MATCH("TJ#" &amp; $B103 &amp; "#6000#CZ",EB[key],0)),INDEX($BO103:$DW103,,N$4),N$9/(INDEX(Roky_výhled,,N$8)-Last_Bil)*(INDEX($BO103:$DW103,,N$8)-INDEX($D103:$BL103,,$E$1))+INDEX($D103:$BL103,,$E$1),N$9/(INDEX(Roky_výhled,,N$8)-INDEX(Roky_výhled,,N$8-1))*(INDEX($BO103:$DW103,,N$8)-INDEX($BO103:$DW103,,N$8-1))+INDEX($BO103:$DW103,,N$8-1))</f>
        <v>264478</v>
      </c>
      <c r="O103" s="165">
        <f ca="1">CHOOSE(O$6,INDEX(INDIRECT("EB[" &amp; O$2 &amp; "]"),MATCH("TJ#" &amp; $B103 &amp; "#6000#CZ",EB[key],0)),INDEX($BO103:$DW103,,O$4),O$9/(INDEX(Roky_výhled,,O$8)-Last_Bil)*(INDEX($BO103:$DW103,,O$8)-INDEX($D103:$BL103,,$E$1))+INDEX($D103:$BL103,,$E$1),O$9/(INDEX(Roky_výhled,,O$8)-INDEX(Roky_výhled,,O$8-1))*(INDEX($BO103:$DW103,,O$8)-INDEX($BO103:$DW103,,O$8-1))+INDEX($BO103:$DW103,,O$8-1))</f>
        <v>268729</v>
      </c>
      <c r="P103" s="165">
        <f ca="1">CHOOSE(P$6,INDEX(INDIRECT("EB[" &amp; P$2 &amp; "]"),MATCH("TJ#" &amp; $B103 &amp; "#6000#CZ",EB[key],0)),INDEX($BO103:$DW103,,P$4),P$9/(INDEX(Roky_výhled,,P$8)-Last_Bil)*(INDEX($BO103:$DW103,,P$8)-INDEX($D103:$BL103,,$E$1))+INDEX($D103:$BL103,,$E$1),P$9/(INDEX(Roky_výhled,,P$8)-INDEX(Roky_výhled,,P$8-1))*(INDEX($BO103:$DW103,,P$8)-INDEX($BO103:$DW103,,P$8-1))+INDEX($BO103:$DW103,,P$8-1))</f>
        <v>274853</v>
      </c>
      <c r="Q103" s="165">
        <f ca="1">CHOOSE(Q$6,INDEX(INDIRECT("EB[" &amp; Q$2 &amp; "]"),MATCH("TJ#" &amp; $B103 &amp; "#6000#CZ",EB[key],0)),INDEX($BO103:$DW103,,Q$4),Q$9/(INDEX(Roky_výhled,,Q$8)-Last_Bil)*(INDEX($BO103:$DW103,,Q$8)-INDEX($D103:$BL103,,$E$1))+INDEX($D103:$BL103,,$E$1),Q$9/(INDEX(Roky_výhled,,Q$8)-INDEX(Roky_výhled,,Q$8-1))*(INDEX($BO103:$DW103,,Q$8)-INDEX($BO103:$DW103,,Q$8-1))+INDEX($BO103:$DW103,,Q$8-1))</f>
        <v>299617</v>
      </c>
      <c r="R103" s="165">
        <f ca="1">CHOOSE(R$6,INDEX(INDIRECT("EB[" &amp; R$2 &amp; "]"),MATCH("TJ#" &amp; $B103 &amp; "#6000#CZ",EB[key],0)),INDEX($BO103:$DW103,,R$4),R$9/(INDEX(Roky_výhled,,R$8)-Last_Bil)*(INDEX($BO103:$DW103,,R$8)-INDEX($D103:$BL103,,$E$1))+INDEX($D103:$BL103,,$E$1),R$9/(INDEX(Roky_výhled,,R$8)-INDEX(Roky_výhled,,R$8-1))*(INDEX($BO103:$DW103,,R$8)-INDEX($BO103:$DW103,,R$8-1))+INDEX($BO103:$DW103,,R$8-1))</f>
        <v>303599</v>
      </c>
      <c r="S103" s="165">
        <f ca="1">CHOOSE(S$6,INDEX(INDIRECT("EB[" &amp; S$2 &amp; "]"),MATCH("TJ#" &amp; $B103 &amp; "#6000#CZ",EB[key],0)),INDEX($BO103:$DW103,,S$4),S$9/(INDEX(Roky_výhled,,S$8)-Last_Bil)*(INDEX($BO103:$DW103,,S$8)-INDEX($D103:$BL103,,$E$1))+INDEX($D103:$BL103,,$E$1),S$9/(INDEX(Roky_výhled,,S$8)-INDEX(Roky_výhled,,S$8-1))*(INDEX($BO103:$DW103,,S$8)-INDEX($BO103:$DW103,,S$8-1))+INDEX($BO103:$DW103,,S$8-1))</f>
        <v>297281</v>
      </c>
      <c r="T103" s="165">
        <f ca="1">CHOOSE(T$6,INDEX(INDIRECT("EB[" &amp; T$2 &amp; "]"),MATCH("TJ#" &amp; $B103 &amp; "#6000#CZ",EB[key],0)),INDEX($BO103:$DW103,,T$4),T$9/(INDEX(Roky_výhled,,T$8)-Last_Bil)*(INDEX($BO103:$DW103,,T$8)-INDEX($D103:$BL103,,$E$1))+INDEX($D103:$BL103,,$E$1),T$9/(INDEX(Roky_výhled,,T$8)-INDEX(Roky_výhled,,T$8-1))*(INDEX($BO103:$DW103,,T$8)-INDEX($BO103:$DW103,,T$8-1))+INDEX($BO103:$DW103,,T$8-1))</f>
        <v>303700</v>
      </c>
      <c r="U103" s="165">
        <f ca="1">CHOOSE(U$6,INDEX(INDIRECT("EB[" &amp; U$2 &amp; "]"),MATCH("TJ#" &amp; $B103 &amp; "#6000#CZ",EB[key],0)),INDEX($BO103:$DW103,,U$4),U$9/(INDEX(Roky_výhled,,U$8)-Last_Bil)*(INDEX($BO103:$DW103,,U$8)-INDEX($D103:$BL103,,$E$1))+INDEX($D103:$BL103,,$E$1),U$9/(INDEX(Roky_výhled,,U$8)-INDEX(Roky_výhled,,U$8-1))*(INDEX($BO103:$DW103,,U$8)-INDEX($BO103:$DW103,,U$8-1))+INDEX($BO103:$DW103,,U$8-1))</f>
        <v>317513</v>
      </c>
      <c r="V103" s="165">
        <f ca="1">CHOOSE(V$6,INDEX(INDIRECT("EB[" &amp; V$2 &amp; "]"),MATCH("TJ#" &amp; $B103 &amp; "#6000#CZ",EB[key],0)),INDEX($BO103:$DW103,,V$4),V$9/(INDEX(Roky_výhled,,V$8)-Last_Bil)*(INDEX($BO103:$DW103,,V$8)-INDEX($D103:$BL103,,$E$1))+INDEX($D103:$BL103,,$E$1),V$9/(INDEX(Roky_výhled,,V$8)-INDEX(Roky_výhled,,V$8-1))*(INDEX($BO103:$DW103,,V$8)-INDEX($BO103:$DW103,,V$8-1))+INDEX($BO103:$DW103,,V$8-1))</f>
        <v>301129</v>
      </c>
      <c r="W103" s="165">
        <f ca="1">CHOOSE(W$6,INDEX(INDIRECT("EB[" &amp; W$2 &amp; "]"),MATCH("TJ#" &amp; $B103 &amp; "#6000#CZ",EB[key],0)),INDEX($BO103:$DW103,,W$4),W$9/(INDEX(Roky_výhled,,W$8)-Last_Bil)*(INDEX($BO103:$DW103,,W$8)-INDEX($D103:$BL103,,$E$1))+INDEX($D103:$BL103,,$E$1),W$9/(INDEX(Roky_výhled,,W$8)-INDEX(Roky_výhled,,W$8-1))*(INDEX($BO103:$DW103,,W$8)-INDEX($BO103:$DW103,,W$8-1))+INDEX($BO103:$DW103,,W$8-1))</f>
        <v>295866</v>
      </c>
      <c r="X103" s="165">
        <f ca="1">CHOOSE(X$6,INDEX(INDIRECT("EB[" &amp; X$2 &amp; "]"),MATCH("TJ#" &amp; $B103 &amp; "#6000#CZ",EB[key],0)),INDEX($BO103:$DW103,,X$4),X$9/(INDEX(Roky_výhled,,X$8)-Last_Bil)*(INDEX($BO103:$DW103,,X$8)-INDEX($D103:$BL103,,$E$1))+INDEX($D103:$BL103,,$E$1),X$9/(INDEX(Roky_výhled,,X$8)-INDEX(Roky_výhled,,X$8-1))*(INDEX($BO103:$DW103,,X$8)-INDEX($BO103:$DW103,,X$8-1))+INDEX($BO103:$DW103,,X$8-1))</f>
        <v>309251</v>
      </c>
      <c r="Y103" s="165">
        <f ca="1">CHOOSE(Y$6,INDEX(INDIRECT("EB[" &amp; Y$2 &amp; "]"),MATCH("TJ#" &amp; $B103 &amp; "#6000#CZ",EB[key],0)),INDEX($BO103:$DW103,,Y$4),Y$9/(INDEX(Roky_výhled,,Y$8)-Last_Bil)*(INDEX($BO103:$DW103,,Y$8)-INDEX($D103:$BL103,,$E$1))+INDEX($D103:$BL103,,$E$1),Y$9/(INDEX(Roky_výhled,,Y$8)-INDEX(Roky_výhled,,Y$8-1))*(INDEX($BO103:$DW103,,Y$8)-INDEX($BO103:$DW103,,Y$8-1))+INDEX($BO103:$DW103,,Y$8-1))</f>
        <v>314917</v>
      </c>
      <c r="Z103" s="165">
        <f ca="1">CHOOSE(Z$6,INDEX(INDIRECT("EB[" &amp; Z$2 &amp; "]"),MATCH("TJ#" &amp; $B103 &amp; "#6000#CZ",EB[key],0)),INDEX($BO103:$DW103,,Z$4),Z$9/(INDEX(Roky_výhled,,Z$8)-Last_Bil)*(INDEX($BO103:$DW103,,Z$8)-INDEX($D103:$BL103,,$E$1))+INDEX($D103:$BL103,,$E$1),Z$9/(INDEX(Roky_výhled,,Z$8)-INDEX(Roky_výhled,,Z$8-1))*(INDEX($BO103:$DW103,,Z$8)-INDEX($BO103:$DW103,,Z$8-1))+INDEX($BO103:$DW103,,Z$8-1))</f>
        <v>314705</v>
      </c>
      <c r="AA103" s="165">
        <f ca="1">CHOOSE(AA$6,INDEX(INDIRECT("EB[" &amp; AA$2 &amp; "]"),MATCH("TJ#" &amp; $B103 &amp; "#6000#CZ",EB[key],0)),INDEX($BO103:$DW103,,AA$4),AA$9/(INDEX(Roky_výhled,,AA$8)-Last_Bil)*(INDEX($BO103:$DW103,,AA$8)-INDEX($D103:$BL103,,$E$1))+INDEX($D103:$BL103,,$E$1),AA$9/(INDEX(Roky_výhled,,AA$8)-INDEX(Roky_výhled,,AA$8-1))*(INDEX($BO103:$DW103,,AA$8)-INDEX($BO103:$DW103,,AA$8-1))+INDEX($BO103:$DW103,,AA$8-1))</f>
        <v>312887</v>
      </c>
      <c r="AB103" s="165">
        <f ca="1">CHOOSE(AB$6,INDEX(INDIRECT("EB[" &amp; AB$2 &amp; "]"),MATCH("TJ#" &amp; $B103 &amp; "#6000#CZ",EB[key],0)),INDEX($BO103:$DW103,,AB$4),AB$9/(INDEX(Roky_výhled,,AB$8)-Last_Bil)*(INDEX($BO103:$DW103,,AB$8)-INDEX($D103:$BL103,,$E$1))+INDEX($D103:$BL103,,$E$1),AB$9/(INDEX(Roky_výhled,,AB$8)-INDEX(Roky_výhled,,AB$8-1))*(INDEX($BO103:$DW103,,AB$8)-INDEX($BO103:$DW103,,AB$8-1))+INDEX($BO103:$DW103,,AB$8-1))</f>
        <v>310133</v>
      </c>
      <c r="AC103" s="165">
        <f ca="1">CHOOSE(AC$6,INDEX(INDIRECT("EB[" &amp; AC$2 &amp; "]"),MATCH("TJ#" &amp; $B103 &amp; "#6000#CZ",EB[key],0)),INDEX($BO103:$DW103,,AC$4),AC$9/(INDEX(Roky_výhled,,AC$8)-Last_Bil)*(INDEX($BO103:$DW103,,AC$8)-INDEX($D103:$BL103,,$E$1))+INDEX($D103:$BL103,,$E$1),AC$9/(INDEX(Roky_výhled,,AC$8)-INDEX(Roky_výhled,,AC$8-1))*(INDEX($BO103:$DW103,,AC$8)-INDEX($BO103:$DW103,,AC$8-1))+INDEX($BO103:$DW103,,AC$8-1))</f>
        <v>302011</v>
      </c>
      <c r="AD103" s="165">
        <f ca="1">CHOOSE(AD$6,INDEX(INDIRECT("EB[" &amp; AD$2 &amp; "]"),MATCH("TJ#" &amp; $B103 &amp; "#6000#CZ",EB[key],0)),INDEX($BO103:$DW103,,AD$4),AD$9/(INDEX(Roky_výhled,,AD$8)-Last_Bil)*(INDEX($BO103:$DW103,,AD$8)-INDEX($D103:$BL103,,$E$1))+INDEX($D103:$BL103,,$E$1),AD$9/(INDEX(Roky_výhled,,AD$8)-INDEX(Roky_výhled,,AD$8-1))*(INDEX($BO103:$DW103,,AD$8)-INDEX($BO103:$DW103,,AD$8-1))+INDEX($BO103:$DW103,,AD$8-1))</f>
        <v>305912.8</v>
      </c>
      <c r="AE103" s="165">
        <f ca="1">CHOOSE(AE$6,INDEX(INDIRECT("EB[" &amp; AE$2 &amp; "]"),MATCH("TJ#" &amp; $B103 &amp; "#6000#CZ",EB[key],0)),INDEX($BO103:$DW103,,AE$4),AE$9/(INDEX(Roky_výhled,,AE$8)-Last_Bil)*(INDEX($BO103:$DW103,,AE$8)-INDEX($D103:$BL103,,$E$1))+INDEX($D103:$BL103,,$E$1),AE$9/(INDEX(Roky_výhled,,AE$8)-INDEX(Roky_výhled,,AE$8-1))*(INDEX($BO103:$DW103,,AE$8)-INDEX($BO103:$DW103,,AE$8-1))+INDEX($BO103:$DW103,,AE$8-1))</f>
        <v>309814.59999999998</v>
      </c>
      <c r="AF103" s="165">
        <f ca="1">CHOOSE(AF$6,INDEX(INDIRECT("EB[" &amp; AF$2 &amp; "]"),MATCH("TJ#" &amp; $B103 &amp; "#6000#CZ",EB[key],0)),INDEX($BO103:$DW103,,AF$4),AF$9/(INDEX(Roky_výhled,,AF$8)-Last_Bil)*(INDEX($BO103:$DW103,,AF$8)-INDEX($D103:$BL103,,$E$1))+INDEX($D103:$BL103,,$E$1),AF$9/(INDEX(Roky_výhled,,AF$8)-INDEX(Roky_výhled,,AF$8-1))*(INDEX($BO103:$DW103,,AF$8)-INDEX($BO103:$DW103,,AF$8-1))+INDEX($BO103:$DW103,,AF$8-1))</f>
        <v>313716.39999999997</v>
      </c>
      <c r="AG103" s="165">
        <f ca="1">CHOOSE(AG$6,INDEX(INDIRECT("EB[" &amp; AG$2 &amp; "]"),MATCH("TJ#" &amp; $B103 &amp; "#6000#CZ",EB[key],0)),INDEX($BO103:$DW103,,AG$4),AG$9/(INDEX(Roky_výhled,,AG$8)-Last_Bil)*(INDEX($BO103:$DW103,,AG$8)-INDEX($D103:$BL103,,$E$1))+INDEX($D103:$BL103,,$E$1),AG$9/(INDEX(Roky_výhled,,AG$8)-INDEX(Roky_výhled,,AG$8-1))*(INDEX($BO103:$DW103,,AG$8)-INDEX($BO103:$DW103,,AG$8-1))+INDEX($BO103:$DW103,,AG$8-1))</f>
        <v>317618.19999999995</v>
      </c>
      <c r="AH103" s="165">
        <f ca="1">CHOOSE(AH$6,INDEX(INDIRECT("EB[" &amp; AH$2 &amp; "]"),MATCH("TJ#" &amp; $B103 &amp; "#6000#CZ",EB[key],0)),INDEX($BO103:$DW103,,AH$4),AH$9/(INDEX(Roky_výhled,,AH$8)-Last_Bil)*(INDEX($BO103:$DW103,,AH$8)-INDEX($D103:$BL103,,$E$1))+INDEX($D103:$BL103,,$E$1),AH$9/(INDEX(Roky_výhled,,AH$8)-INDEX(Roky_výhled,,AH$8-1))*(INDEX($BO103:$DW103,,AH$8)-INDEX($BO103:$DW103,,AH$8-1))+INDEX($BO103:$DW103,,AH$8-1))</f>
        <v>321519.99999999994</v>
      </c>
      <c r="AI103" s="165">
        <f ca="1">CHOOSE(AI$6,INDEX(INDIRECT("EB[" &amp; AI$2 &amp; "]"),MATCH("TJ#" &amp; $B103 &amp; "#6000#CZ",EB[key],0)),INDEX($BO103:$DW103,,AI$4),AI$9/(INDEX(Roky_výhled,,AI$8)-Last_Bil)*(INDEX($BO103:$DW103,,AI$8)-INDEX($D103:$BL103,,$E$1))+INDEX($D103:$BL103,,$E$1),AI$9/(INDEX(Roky_výhled,,AI$8)-INDEX(Roky_výhled,,AI$8-1))*(INDEX($BO103:$DW103,,AI$8)-INDEX($BO103:$DW103,,AI$8-1))+INDEX($BO103:$DW103,,AI$8-1))</f>
        <v>317505.99999999994</v>
      </c>
      <c r="AJ103" s="165">
        <f ca="1">CHOOSE(AJ$6,INDEX(INDIRECT("EB[" &amp; AJ$2 &amp; "]"),MATCH("TJ#" &amp; $B103 &amp; "#6000#CZ",EB[key],0)),INDEX($BO103:$DW103,,AJ$4),AJ$9/(INDEX(Roky_výhled,,AJ$8)-Last_Bil)*(INDEX($BO103:$DW103,,AJ$8)-INDEX($D103:$BL103,,$E$1))+INDEX($D103:$BL103,,$E$1),AJ$9/(INDEX(Roky_výhled,,AJ$8)-INDEX(Roky_výhled,,AJ$8-1))*(INDEX($BO103:$DW103,,AJ$8)-INDEX($BO103:$DW103,,AJ$8-1))+INDEX($BO103:$DW103,,AJ$8-1))</f>
        <v>313491.99999999994</v>
      </c>
      <c r="AK103" s="165">
        <f ca="1">CHOOSE(AK$6,INDEX(INDIRECT("EB[" &amp; AK$2 &amp; "]"),MATCH("TJ#" &amp; $B103 &amp; "#6000#CZ",EB[key],0)),INDEX($BO103:$DW103,,AK$4),AK$9/(INDEX(Roky_výhled,,AK$8)-Last_Bil)*(INDEX($BO103:$DW103,,AK$8)-INDEX($D103:$BL103,,$E$1))+INDEX($D103:$BL103,,$E$1),AK$9/(INDEX(Roky_výhled,,AK$8)-INDEX(Roky_výhled,,AK$8-1))*(INDEX($BO103:$DW103,,AK$8)-INDEX($BO103:$DW103,,AK$8-1))+INDEX($BO103:$DW103,,AK$8-1))</f>
        <v>309477.99999999994</v>
      </c>
      <c r="AL103" s="165">
        <f ca="1">CHOOSE(AL$6,INDEX(INDIRECT("EB[" &amp; AL$2 &amp; "]"),MATCH("TJ#" &amp; $B103 &amp; "#6000#CZ",EB[key],0)),INDEX($BO103:$DW103,,AL$4),AL$9/(INDEX(Roky_výhled,,AL$8)-Last_Bil)*(INDEX($BO103:$DW103,,AL$8)-INDEX($D103:$BL103,,$E$1))+INDEX($D103:$BL103,,$E$1),AL$9/(INDEX(Roky_výhled,,AL$8)-INDEX(Roky_výhled,,AL$8-1))*(INDEX($BO103:$DW103,,AL$8)-INDEX($BO103:$DW103,,AL$8-1))+INDEX($BO103:$DW103,,AL$8-1))</f>
        <v>305463.99999999994</v>
      </c>
      <c r="AM103" s="165">
        <f ca="1">CHOOSE(AM$6,INDEX(INDIRECT("EB[" &amp; AM$2 &amp; "]"),MATCH("TJ#" &amp; $B103 &amp; "#6000#CZ",EB[key],0)),INDEX($BO103:$DW103,,AM$4),AM$9/(INDEX(Roky_výhled,,AM$8)-Last_Bil)*(INDEX($BO103:$DW103,,AM$8)-INDEX($D103:$BL103,,$E$1))+INDEX($D103:$BL103,,$E$1),AM$9/(INDEX(Roky_výhled,,AM$8)-INDEX(Roky_výhled,,AM$8-1))*(INDEX($BO103:$DW103,,AM$8)-INDEX($BO103:$DW103,,AM$8-1))+INDEX($BO103:$DW103,,AM$8-1))</f>
        <v>301449.99999999994</v>
      </c>
      <c r="AN103" s="165">
        <f ca="1">CHOOSE(AN$6,INDEX(INDIRECT("EB[" &amp; AN$2 &amp; "]"),MATCH("TJ#" &amp; $B103 &amp; "#6000#CZ",EB[key],0)),INDEX($BO103:$DW103,,AN$4),AN$9/(INDEX(Roky_výhled,,AN$8)-Last_Bil)*(INDEX($BO103:$DW103,,AN$8)-INDEX($D103:$BL103,,$E$1))+INDEX($D103:$BL103,,$E$1),AN$9/(INDEX(Roky_výhled,,AN$8)-INDEX(Roky_výhled,,AN$8-1))*(INDEX($BO103:$DW103,,AN$8)-INDEX($BO103:$DW103,,AN$8-1))+INDEX($BO103:$DW103,,AN$8-1))</f>
        <v>301591.99999999994</v>
      </c>
      <c r="AO103" s="165">
        <f ca="1">CHOOSE(AO$6,INDEX(INDIRECT("EB[" &amp; AO$2 &amp; "]"),MATCH("TJ#" &amp; $B103 &amp; "#6000#CZ",EB[key],0)),INDEX($BO103:$DW103,,AO$4),AO$9/(INDEX(Roky_výhled,,AO$8)-Last_Bil)*(INDEX($BO103:$DW103,,AO$8)-INDEX($D103:$BL103,,$E$1))+INDEX($D103:$BL103,,$E$1),AO$9/(INDEX(Roky_výhled,,AO$8)-INDEX(Roky_výhled,,AO$8-1))*(INDEX($BO103:$DW103,,AO$8)-INDEX($BO103:$DW103,,AO$8-1))+INDEX($BO103:$DW103,,AO$8-1))</f>
        <v>301733.99999999994</v>
      </c>
      <c r="AP103" s="165">
        <f ca="1">CHOOSE(AP$6,INDEX(INDIRECT("EB[" &amp; AP$2 &amp; "]"),MATCH("TJ#" &amp; $B103 &amp; "#6000#CZ",EB[key],0)),INDEX($BO103:$DW103,,AP$4),AP$9/(INDEX(Roky_výhled,,AP$8)-Last_Bil)*(INDEX($BO103:$DW103,,AP$8)-INDEX($D103:$BL103,,$E$1))+INDEX($D103:$BL103,,$E$1),AP$9/(INDEX(Roky_výhled,,AP$8)-INDEX(Roky_výhled,,AP$8-1))*(INDEX($BO103:$DW103,,AP$8)-INDEX($BO103:$DW103,,AP$8-1))+INDEX($BO103:$DW103,,AP$8-1))</f>
        <v>301876</v>
      </c>
      <c r="AQ103" s="165">
        <f ca="1">CHOOSE(AQ$6,INDEX(INDIRECT("EB[" &amp; AQ$2 &amp; "]"),MATCH("TJ#" &amp; $B103 &amp; "#6000#CZ",EB[key],0)),INDEX($BO103:$DW103,,AQ$4),AQ$9/(INDEX(Roky_výhled,,AQ$8)-Last_Bil)*(INDEX($BO103:$DW103,,AQ$8)-INDEX($D103:$BL103,,$E$1))+INDEX($D103:$BL103,,$E$1),AQ$9/(INDEX(Roky_výhled,,AQ$8)-INDEX(Roky_výhled,,AQ$8-1))*(INDEX($BO103:$DW103,,AQ$8)-INDEX($BO103:$DW103,,AQ$8-1))+INDEX($BO103:$DW103,,AQ$8-1))</f>
        <v>302018</v>
      </c>
      <c r="AR103" s="165">
        <f ca="1">CHOOSE(AR$6,INDEX(INDIRECT("EB[" &amp; AR$2 &amp; "]"),MATCH("TJ#" &amp; $B103 &amp; "#6000#CZ",EB[key],0)),INDEX($BO103:$DW103,,AR$4),AR$9/(INDEX(Roky_výhled,,AR$8)-Last_Bil)*(INDEX($BO103:$DW103,,AR$8)-INDEX($D103:$BL103,,$E$1))+INDEX($D103:$BL103,,$E$1),AR$9/(INDEX(Roky_výhled,,AR$8)-INDEX(Roky_výhled,,AR$8-1))*(INDEX($BO103:$DW103,,AR$8)-INDEX($BO103:$DW103,,AR$8-1))+INDEX($BO103:$DW103,,AR$8-1))</f>
        <v>302160</v>
      </c>
      <c r="AS103" s="165">
        <f ca="1">CHOOSE(AS$6,INDEX(INDIRECT("EB[" &amp; AS$2 &amp; "]"),MATCH("TJ#" &amp; $B103 &amp; "#6000#CZ",EB[key],0)),INDEX($BO103:$DW103,,AS$4),AS$9/(INDEX(Roky_výhled,,AS$8)-Last_Bil)*(INDEX($BO103:$DW103,,AS$8)-INDEX($D103:$BL103,,$E$1))+INDEX($D103:$BL103,,$E$1),AS$9/(INDEX(Roky_výhled,,AS$8)-INDEX(Roky_výhled,,AS$8-1))*(INDEX($BO103:$DW103,,AS$8)-INDEX($BO103:$DW103,,AS$8-1))+INDEX($BO103:$DW103,,AS$8-1))</f>
        <v>309148</v>
      </c>
      <c r="AT103" s="165">
        <f ca="1">CHOOSE(AT$6,INDEX(INDIRECT("EB[" &amp; AT$2 &amp; "]"),MATCH("TJ#" &amp; $B103 &amp; "#6000#CZ",EB[key],0)),INDEX($BO103:$DW103,,AT$4),AT$9/(INDEX(Roky_výhled,,AT$8)-Last_Bil)*(INDEX($BO103:$DW103,,AT$8)-INDEX($D103:$BL103,,$E$1))+INDEX($D103:$BL103,,$E$1),AT$9/(INDEX(Roky_výhled,,AT$8)-INDEX(Roky_výhled,,AT$8-1))*(INDEX($BO103:$DW103,,AT$8)-INDEX($BO103:$DW103,,AT$8-1))+INDEX($BO103:$DW103,,AT$8-1))</f>
        <v>316136</v>
      </c>
      <c r="AU103" s="165">
        <f ca="1">CHOOSE(AU$6,INDEX(INDIRECT("EB[" &amp; AU$2 &amp; "]"),MATCH("TJ#" &amp; $B103 &amp; "#6000#CZ",EB[key],0)),INDEX($BO103:$DW103,,AU$4),AU$9/(INDEX(Roky_výhled,,AU$8)-Last_Bil)*(INDEX($BO103:$DW103,,AU$8)-INDEX($D103:$BL103,,$E$1))+INDEX($D103:$BL103,,$E$1),AU$9/(INDEX(Roky_výhled,,AU$8)-INDEX(Roky_výhled,,AU$8-1))*(INDEX($BO103:$DW103,,AU$8)-INDEX($BO103:$DW103,,AU$8-1))+INDEX($BO103:$DW103,,AU$8-1))</f>
        <v>323124.00000000006</v>
      </c>
      <c r="AV103" s="165">
        <f ca="1">CHOOSE(AV$6,INDEX(INDIRECT("EB[" &amp; AV$2 &amp; "]"),MATCH("TJ#" &amp; $B103 &amp; "#6000#CZ",EB[key],0)),INDEX($BO103:$DW103,,AV$4),AV$9/(INDEX(Roky_výhled,,AV$8)-Last_Bil)*(INDEX($BO103:$DW103,,AV$8)-INDEX($D103:$BL103,,$E$1))+INDEX($D103:$BL103,,$E$1),AV$9/(INDEX(Roky_výhled,,AV$8)-INDEX(Roky_výhled,,AV$8-1))*(INDEX($BO103:$DW103,,AV$8)-INDEX($BO103:$DW103,,AV$8-1))+INDEX($BO103:$DW103,,AV$8-1))</f>
        <v>330112.00000000006</v>
      </c>
      <c r="AW103" s="165">
        <f ca="1">CHOOSE(AW$6,INDEX(INDIRECT("EB[" &amp; AW$2 &amp; "]"),MATCH("TJ#" &amp; $B103 &amp; "#6000#CZ",EB[key],0)),INDEX($BO103:$DW103,,AW$4),AW$9/(INDEX(Roky_výhled,,AW$8)-Last_Bil)*(INDEX($BO103:$DW103,,AW$8)-INDEX($D103:$BL103,,$E$1))+INDEX($D103:$BL103,,$E$1),AW$9/(INDEX(Roky_výhled,,AW$8)-INDEX(Roky_výhled,,AW$8-1))*(INDEX($BO103:$DW103,,AW$8)-INDEX($BO103:$DW103,,AW$8-1))+INDEX($BO103:$DW103,,AW$8-1))</f>
        <v>337100.00000000006</v>
      </c>
      <c r="AX103" s="165">
        <f ca="1">CHOOSE(AX$6,INDEX(INDIRECT("EB[" &amp; AX$2 &amp; "]"),MATCH("TJ#" &amp; $B103 &amp; "#6000#CZ",EB[key],0)),INDEX($BO103:$DW103,,AX$4),AX$9/(INDEX(Roky_výhled,,AX$8)-Last_Bil)*(INDEX($BO103:$DW103,,AX$8)-INDEX($D103:$BL103,,$E$1))+INDEX($D103:$BL103,,$E$1),AX$9/(INDEX(Roky_výhled,,AX$8)-INDEX(Roky_výhled,,AX$8-1))*(INDEX($BO103:$DW103,,AX$8)-INDEX($BO103:$DW103,,AX$8-1))+INDEX($BO103:$DW103,,AX$8-1))</f>
        <v>335340.00000000006</v>
      </c>
      <c r="AY103" s="165">
        <f ca="1">CHOOSE(AY$6,INDEX(INDIRECT("EB[" &amp; AY$2 &amp; "]"),MATCH("TJ#" &amp; $B103 &amp; "#6000#CZ",EB[key],0)),INDEX($BO103:$DW103,,AY$4),AY$9/(INDEX(Roky_výhled,,AY$8)-Last_Bil)*(INDEX($BO103:$DW103,,AY$8)-INDEX($D103:$BL103,,$E$1))+INDEX($D103:$BL103,,$E$1),AY$9/(INDEX(Roky_výhled,,AY$8)-INDEX(Roky_výhled,,AY$8-1))*(INDEX($BO103:$DW103,,AY$8)-INDEX($BO103:$DW103,,AY$8-1))+INDEX($BO103:$DW103,,AY$8-1))</f>
        <v>333580.00000000006</v>
      </c>
      <c r="AZ103" s="165">
        <f ca="1">CHOOSE(AZ$6,INDEX(INDIRECT("EB[" &amp; AZ$2 &amp; "]"),MATCH("TJ#" &amp; $B103 &amp; "#6000#CZ",EB[key],0)),INDEX($BO103:$DW103,,AZ$4),AZ$9/(INDEX(Roky_výhled,,AZ$8)-Last_Bil)*(INDEX($BO103:$DW103,,AZ$8)-INDEX($D103:$BL103,,$E$1))+INDEX($D103:$BL103,,$E$1),AZ$9/(INDEX(Roky_výhled,,AZ$8)-INDEX(Roky_výhled,,AZ$8-1))*(INDEX($BO103:$DW103,,AZ$8)-INDEX($BO103:$DW103,,AZ$8-1))+INDEX($BO103:$DW103,,AZ$8-1))</f>
        <v>331820</v>
      </c>
      <c r="BA103" s="165">
        <f ca="1">CHOOSE(BA$6,INDEX(INDIRECT("EB[" &amp; BA$2 &amp; "]"),MATCH("TJ#" &amp; $B103 &amp; "#6000#CZ",EB[key],0)),INDEX($BO103:$DW103,,BA$4),BA$9/(INDEX(Roky_výhled,,BA$8)-Last_Bil)*(INDEX($BO103:$DW103,,BA$8)-INDEX($D103:$BL103,,$E$1))+INDEX($D103:$BL103,,$E$1),BA$9/(INDEX(Roky_výhled,,BA$8)-INDEX(Roky_výhled,,BA$8-1))*(INDEX($BO103:$DW103,,BA$8)-INDEX($BO103:$DW103,,BA$8-1))+INDEX($BO103:$DW103,,BA$8-1))</f>
        <v>330060</v>
      </c>
      <c r="BB103" s="165">
        <f ca="1">CHOOSE(BB$6,INDEX(INDIRECT("EB[" &amp; BB$2 &amp; "]"),MATCH("TJ#" &amp; $B103 &amp; "#6000#CZ",EB[key],0)),INDEX($BO103:$DW103,,BB$4),BB$9/(INDEX(Roky_výhled,,BB$8)-Last_Bil)*(INDEX($BO103:$DW103,,BB$8)-INDEX($D103:$BL103,,$E$1))+INDEX($D103:$BL103,,$E$1),BB$9/(INDEX(Roky_výhled,,BB$8)-INDEX(Roky_výhled,,BB$8-1))*(INDEX($BO103:$DW103,,BB$8)-INDEX($BO103:$DW103,,BB$8-1))+INDEX($BO103:$DW103,,BB$8-1))</f>
        <v>328300</v>
      </c>
      <c r="BC103" s="165">
        <f ca="1">CHOOSE(BC$6,INDEX(INDIRECT("EB[" &amp; BC$2 &amp; "]"),MATCH("TJ#" &amp; $B103 &amp; "#6000#CZ",EB[key],0)),INDEX($BO103:$DW103,,BC$4),BC$9/(INDEX(Roky_výhled,,BC$8)-Last_Bil)*(INDEX($BO103:$DW103,,BC$8)-INDEX($D103:$BL103,,$E$1))+INDEX($D103:$BL103,,$E$1),BC$9/(INDEX(Roky_výhled,,BC$8)-INDEX(Roky_výhled,,BC$8-1))*(INDEX($BO103:$DW103,,BC$8)-INDEX($BO103:$DW103,,BC$8-1))+INDEX($BO103:$DW103,,BC$8-1))</f>
        <v>331632</v>
      </c>
      <c r="BD103" s="165">
        <f ca="1">CHOOSE(BD$6,INDEX(INDIRECT("EB[" &amp; BD$2 &amp; "]"),MATCH("TJ#" &amp; $B103 &amp; "#6000#CZ",EB[key],0)),INDEX($BO103:$DW103,,BD$4),BD$9/(INDEX(Roky_výhled,,BD$8)-Last_Bil)*(INDEX($BO103:$DW103,,BD$8)-INDEX($D103:$BL103,,$E$1))+INDEX($D103:$BL103,,$E$1),BD$9/(INDEX(Roky_výhled,,BD$8)-INDEX(Roky_výhled,,BD$8-1))*(INDEX($BO103:$DW103,,BD$8)-INDEX($BO103:$DW103,,BD$8-1))+INDEX($BO103:$DW103,,BD$8-1))</f>
        <v>334964</v>
      </c>
      <c r="BE103" s="165">
        <f ca="1">CHOOSE(BE$6,INDEX(INDIRECT("EB[" &amp; BE$2 &amp; "]"),MATCH("TJ#" &amp; $B103 &amp; "#6000#CZ",EB[key],0)),INDEX($BO103:$DW103,,BE$4),BE$9/(INDEX(Roky_výhled,,BE$8)-Last_Bil)*(INDEX($BO103:$DW103,,BE$8)-INDEX($D103:$BL103,,$E$1))+INDEX($D103:$BL103,,$E$1),BE$9/(INDEX(Roky_výhled,,BE$8)-INDEX(Roky_výhled,,BE$8-1))*(INDEX($BO103:$DW103,,BE$8)-INDEX($BO103:$DW103,,BE$8-1))+INDEX($BO103:$DW103,,BE$8-1))</f>
        <v>338295.99999999994</v>
      </c>
      <c r="BF103" s="165">
        <f ca="1">CHOOSE(BF$6,INDEX(INDIRECT("EB[" &amp; BF$2 &amp; "]"),MATCH("TJ#" &amp; $B103 &amp; "#6000#CZ",EB[key],0)),INDEX($BO103:$DW103,,BF$4),BF$9/(INDEX(Roky_výhled,,BF$8)-Last_Bil)*(INDEX($BO103:$DW103,,BF$8)-INDEX($D103:$BL103,,$E$1))+INDEX($D103:$BL103,,$E$1),BF$9/(INDEX(Roky_výhled,,BF$8)-INDEX(Roky_výhled,,BF$8-1))*(INDEX($BO103:$DW103,,BF$8)-INDEX($BO103:$DW103,,BF$8-1))+INDEX($BO103:$DW103,,BF$8-1))</f>
        <v>341627.99999999994</v>
      </c>
      <c r="BG103" s="165">
        <f ca="1">CHOOSE(BG$6,INDEX(INDIRECT("EB[" &amp; BG$2 &amp; "]"),MATCH("TJ#" &amp; $B103 &amp; "#6000#CZ",EB[key],0)),INDEX($BO103:$DW103,,BG$4),BG$9/(INDEX(Roky_výhled,,BG$8)-Last_Bil)*(INDEX($BO103:$DW103,,BG$8)-INDEX($D103:$BL103,,$E$1))+INDEX($D103:$BL103,,$E$1),BG$9/(INDEX(Roky_výhled,,BG$8)-INDEX(Roky_výhled,,BG$8-1))*(INDEX($BO103:$DW103,,BG$8)-INDEX($BO103:$DW103,,BG$8-1))+INDEX($BO103:$DW103,,BG$8-1))</f>
        <v>344959.99999999994</v>
      </c>
      <c r="BH103" s="165">
        <f ca="1">CHOOSE(BH$6,INDEX(INDIRECT("EB[" &amp; BH$2 &amp; "]"),MATCH("TJ#" &amp; $B103 &amp; "#6000#CZ",EB[key],0)),INDEX($BO103:$DW103,,BH$4),BH$9/(INDEX(Roky_výhled,,BH$8)-Last_Bil)*(INDEX($BO103:$DW103,,BH$8)-INDEX($D103:$BL103,,$E$1))+INDEX($D103:$BL103,,$E$1),BH$9/(INDEX(Roky_výhled,,BH$8)-INDEX(Roky_výhled,,BH$8-1))*(INDEX($BO103:$DW103,,BH$8)-INDEX($BO103:$DW103,,BH$8-1))+INDEX($BO103:$DW103,,BH$8-1))</f>
        <v>344533.99999999994</v>
      </c>
      <c r="BI103" s="165">
        <f ca="1">CHOOSE(BI$6,INDEX(INDIRECT("EB[" &amp; BI$2 &amp; "]"),MATCH("TJ#" &amp; $B103 &amp; "#6000#CZ",EB[key],0)),INDEX($BO103:$DW103,,BI$4),BI$9/(INDEX(Roky_výhled,,BI$8)-Last_Bil)*(INDEX($BO103:$DW103,,BI$8)-INDEX($D103:$BL103,,$E$1))+INDEX($D103:$BL103,,$E$1),BI$9/(INDEX(Roky_výhled,,BI$8)-INDEX(Roky_výhled,,BI$8-1))*(INDEX($BO103:$DW103,,BI$8)-INDEX($BO103:$DW103,,BI$8-1))+INDEX($BO103:$DW103,,BI$8-1))</f>
        <v>344107.99999999994</v>
      </c>
      <c r="BJ103" s="165">
        <f ca="1">CHOOSE(BJ$6,INDEX(INDIRECT("EB[" &amp; BJ$2 &amp; "]"),MATCH("TJ#" &amp; $B103 &amp; "#6000#CZ",EB[key],0)),INDEX($BO103:$DW103,,BJ$4),BJ$9/(INDEX(Roky_výhled,,BJ$8)-Last_Bil)*(INDEX($BO103:$DW103,,BJ$8)-INDEX($D103:$BL103,,$E$1))+INDEX($D103:$BL103,,$E$1),BJ$9/(INDEX(Roky_výhled,,BJ$8)-INDEX(Roky_výhled,,BJ$8-1))*(INDEX($BO103:$DW103,,BJ$8)-INDEX($BO103:$DW103,,BJ$8-1))+INDEX($BO103:$DW103,,BJ$8-1))</f>
        <v>343682</v>
      </c>
      <c r="BK103" s="165">
        <f ca="1">CHOOSE(BK$6,INDEX(INDIRECT("EB[" &amp; BK$2 &amp; "]"),MATCH("TJ#" &amp; $B103 &amp; "#6000#CZ",EB[key],0)),INDEX($BO103:$DW103,,BK$4),BK$9/(INDEX(Roky_výhled,,BK$8)-Last_Bil)*(INDEX($BO103:$DW103,,BK$8)-INDEX($D103:$BL103,,$E$1))+INDEX($D103:$BL103,,$E$1),BK$9/(INDEX(Roky_výhled,,BK$8)-INDEX(Roky_výhled,,BK$8-1))*(INDEX($BO103:$DW103,,BK$8)-INDEX($BO103:$DW103,,BK$8-1))+INDEX($BO103:$DW103,,BK$8-1))</f>
        <v>343256</v>
      </c>
      <c r="BL103" s="166">
        <f ca="1">CHOOSE(BL$6,INDEX(INDIRECT("EB[" &amp; BL$2 &amp; "]"),MATCH("TJ#" &amp; $B103 &amp; "#6000#CZ",EB[key],0)),INDEX($BO103:$DW103,,BL$4),BL$9/(INDEX(Roky_výhled,,BL$8)-Last_Bil)*(INDEX($BO103:$DW103,,BL$8)-INDEX($D103:$BL103,,$E$1))+INDEX($D103:$BL103,,$E$1),BL$9/(INDEX(Roky_výhled,,BL$8)-INDEX(Roky_výhled,,BL$8-1))*(INDEX($BO103:$DW103,,BL$8)-INDEX($BO103:$DW103,,BL$8-1))+INDEX($BO103:$DW103,,BL$8-1))</f>
        <v>342830</v>
      </c>
      <c r="BM103"/>
      <c r="BN103" s="186" t="str">
        <f t="shared" si="287"/>
        <v>Hrubá výroba [TJ]</v>
      </c>
      <c r="BO103" s="291">
        <v>312650</v>
      </c>
      <c r="BP103" s="292">
        <v>332060</v>
      </c>
      <c r="BQ103" s="292">
        <v>321519.99999999994</v>
      </c>
      <c r="BR103" s="292">
        <v>301449.99999999994</v>
      </c>
      <c r="BS103" s="292">
        <v>302160</v>
      </c>
      <c r="BT103" s="292">
        <v>337100.00000000006</v>
      </c>
      <c r="BU103" s="292">
        <v>328300</v>
      </c>
      <c r="BV103" s="292">
        <v>344959.99999999994</v>
      </c>
      <c r="BW103" s="292">
        <v>342830</v>
      </c>
      <c r="BX103" s="292">
        <v>340269.99999999994</v>
      </c>
      <c r="BY103" s="293">
        <v>348029.99999999994</v>
      </c>
      <c r="BZ103" s="281"/>
      <c r="CA103" s="281"/>
      <c r="CB103" s="281"/>
      <c r="CC103" s="281"/>
      <c r="CD103" s="281"/>
      <c r="CE103" s="281"/>
      <c r="CF103" s="281"/>
      <c r="CG103" s="281"/>
      <c r="CH103" s="281"/>
      <c r="CI103" s="281"/>
      <c r="CJ103" s="281"/>
      <c r="CK103" s="281"/>
      <c r="CL103" s="281"/>
      <c r="CM103" s="281"/>
      <c r="CN103" s="281"/>
      <c r="CO103" s="281"/>
      <c r="CP103" s="281"/>
      <c r="CQ103" s="281"/>
      <c r="CR103" s="281"/>
      <c r="CS103" s="281"/>
      <c r="CT103" s="281"/>
      <c r="CU103" s="281"/>
      <c r="CV103" s="281"/>
      <c r="CW103" s="281"/>
      <c r="CX103" s="281"/>
      <c r="CY103" s="281"/>
      <c r="CZ103" s="281"/>
      <c r="DA103" s="281"/>
      <c r="DB103" s="281"/>
      <c r="DC103" s="281"/>
      <c r="DD103" s="281"/>
      <c r="DE103" s="281"/>
      <c r="DF103" s="281"/>
      <c r="DG103" s="281"/>
      <c r="DH103" s="281"/>
      <c r="DI103" s="281"/>
      <c r="DJ103" s="281"/>
      <c r="DK103" s="281"/>
      <c r="DL103" s="281"/>
      <c r="DM103" s="281"/>
      <c r="DN103" s="281"/>
      <c r="DO103" s="281"/>
      <c r="DP103" s="281"/>
      <c r="DQ103" s="281"/>
      <c r="DR103" s="281"/>
      <c r="DS103" s="281"/>
      <c r="DT103" s="281"/>
      <c r="DU103" s="281"/>
      <c r="DV103" s="281"/>
      <c r="DW103" s="281"/>
    </row>
    <row r="104" spans="1:16384" s="196" customFormat="1" x14ac:dyDescent="0.25">
      <c r="B104" t="s">
        <v>591</v>
      </c>
      <c r="C104" s="179" t="s">
        <v>3322</v>
      </c>
      <c r="D104" s="163">
        <f ca="1">CHOOSE(D$6,INDEX(INDIRECT("EB[" &amp; D$2 &amp; "]"),MATCH("TJ#" &amp; $B104 &amp; "#6000#CZ",EB[key],0)),INDEX($BO104:$DW104,,D$4),D$9/(INDEX(Roky_výhled,,D$8)-Last_Bil)*(INDEX($BO104:$DW104,,D$8)-INDEX($D104:$BL104,,$E$1))+INDEX($D104:$BL104,,$E$1),D$9/(INDEX(Roky_výhled,,D$8)-INDEX(Roky_výhled,,D$8-1))*(INDEX($BO104:$DW104,,D$8)-INDEX($BO104:$DW104,,D$8-1))+INDEX($BO104:$DW104,,D$8-1))</f>
        <v>15962</v>
      </c>
      <c r="E104" s="173">
        <f ca="1">CHOOSE(E$6,INDEX(INDIRECT("EB[" &amp; E$2 &amp; "]"),MATCH("TJ#" &amp; $B104 &amp; "#6000#CZ",EB[key],0)),INDEX($BO104:$DW104,,E$4),E$9/(INDEX(Roky_výhled,,E$8)-Last_Bil)*(INDEX($BO104:$DW104,,E$8)-INDEX($D104:$BL104,,$E$1))+INDEX($D104:$BL104,,$E$1),E$9/(INDEX(Roky_výhled,,E$8)-INDEX(Roky_výhled,,E$8-1))*(INDEX($BO104:$DW104,,E$8)-INDEX($BO104:$DW104,,E$8-1))+INDEX($BO104:$DW104,,E$8-1))</f>
        <v>14944</v>
      </c>
      <c r="F104" s="173">
        <f ca="1">CHOOSE(F$6,INDEX(INDIRECT("EB[" &amp; F$2 &amp; "]"),MATCH("TJ#" &amp; $B104 &amp; "#6000#CZ",EB[key],0)),INDEX($BO104:$DW104,,F$4),F$9/(INDEX(Roky_výhled,,F$8)-Last_Bil)*(INDEX($BO104:$DW104,,F$8)-INDEX($D104:$BL104,,$E$1))+INDEX($D104:$BL104,,$E$1),F$9/(INDEX(Roky_výhled,,F$8)-INDEX(Roky_výhled,,F$8-1))*(INDEX($BO104:$DW104,,F$8)-INDEX($BO104:$DW104,,F$8-1))+INDEX($BO104:$DW104,,F$8-1))</f>
        <v>14123</v>
      </c>
      <c r="G104" s="173">
        <f ca="1">CHOOSE(G$6,INDEX(INDIRECT("EB[" &amp; G$2 &amp; "]"),MATCH("TJ#" &amp; $B104 &amp; "#6000#CZ",EB[key],0)),INDEX($BO104:$DW104,,G$4),G$9/(INDEX(Roky_výhled,,G$8)-Last_Bil)*(INDEX($BO104:$DW104,,G$8)-INDEX($D104:$BL104,,$E$1))+INDEX($D104:$BL104,,$E$1),G$9/(INDEX(Roky_výhled,,G$8)-INDEX(Roky_výhled,,G$8-1))*(INDEX($BO104:$DW104,,G$8)-INDEX($BO104:$DW104,,G$8-1))+INDEX($BO104:$DW104,,G$8-1))</f>
        <v>14029</v>
      </c>
      <c r="H104" s="173">
        <f ca="1">CHOOSE(H$6,INDEX(INDIRECT("EB[" &amp; H$2 &amp; "]"),MATCH("TJ#" &amp; $B104 &amp; "#6000#CZ",EB[key],0)),INDEX($BO104:$DW104,,H$4),H$9/(INDEX(Roky_výhled,,H$8)-Last_Bil)*(INDEX($BO104:$DW104,,H$8)-INDEX($D104:$BL104,,$E$1))+INDEX($D104:$BL104,,$E$1),H$9/(INDEX(Roky_výhled,,H$8)-INDEX(Roky_výhled,,H$8-1))*(INDEX($BO104:$DW104,,H$8)-INDEX($BO104:$DW104,,H$8-1))+INDEX($BO104:$DW104,,H$8-1))</f>
        <v>13867</v>
      </c>
      <c r="I104" s="173">
        <f ca="1">CHOOSE(I$6,INDEX(INDIRECT("EB[" &amp; I$2 &amp; "]"),MATCH("TJ#" &amp; $B104 &amp; "#6000#CZ",EB[key],0)),INDEX($BO104:$DW104,,I$4),I$9/(INDEX(Roky_výhled,,I$8)-Last_Bil)*(INDEX($BO104:$DW104,,I$8)-INDEX($D104:$BL104,,$E$1))+INDEX($D104:$BL104,,$E$1),I$9/(INDEX(Roky_výhled,,I$8)-INDEX(Roky_výhled,,I$8-1))*(INDEX($BO104:$DW104,,I$8)-INDEX($BO104:$DW104,,I$8-1))+INDEX($BO104:$DW104,,I$8-1))</f>
        <v>14281</v>
      </c>
      <c r="J104" s="173">
        <f ca="1">CHOOSE(J$6,INDEX(INDIRECT("EB[" &amp; J$2 &amp; "]"),MATCH("TJ#" &amp; $B104 &amp; "#6000#CZ",EB[key],0)),INDEX($BO104:$DW104,,J$4),J$9/(INDEX(Roky_výhled,,J$8)-Last_Bil)*(INDEX($BO104:$DW104,,J$8)-INDEX($D104:$BL104,,$E$1))+INDEX($D104:$BL104,,$E$1),J$9/(INDEX(Roky_výhled,,J$8)-INDEX(Roky_výhled,,J$8-1))*(INDEX($BO104:$DW104,,J$8)-INDEX($BO104:$DW104,,J$8-1))+INDEX($BO104:$DW104,,J$8-1))</f>
        <v>15689</v>
      </c>
      <c r="K104" s="173">
        <f ca="1">CHOOSE(K$6,INDEX(INDIRECT("EB[" &amp; K$2 &amp; "]"),MATCH("TJ#" &amp; $B104 &amp; "#6000#CZ",EB[key],0)),INDEX($BO104:$DW104,,K$4),K$9/(INDEX(Roky_výhled,,K$8)-Last_Bil)*(INDEX($BO104:$DW104,,K$8)-INDEX($D104:$BL104,,$E$1))+INDEX($D104:$BL104,,$E$1),K$9/(INDEX(Roky_výhled,,K$8)-INDEX(Roky_výhled,,K$8-1))*(INDEX($BO104:$DW104,,K$8)-INDEX($BO104:$DW104,,K$8-1))+INDEX($BO104:$DW104,,K$8-1))</f>
        <v>16711</v>
      </c>
      <c r="L104" s="173">
        <f ca="1">CHOOSE(L$6,INDEX(INDIRECT("EB[" &amp; L$2 &amp; "]"),MATCH("TJ#" &amp; $B104 &amp; "#6000#CZ",EB[key],0)),INDEX($BO104:$DW104,,L$4),L$9/(INDEX(Roky_výhled,,L$8)-Last_Bil)*(INDEX($BO104:$DW104,,L$8)-INDEX($D104:$BL104,,$E$1))+INDEX($D104:$BL104,,$E$1),L$9/(INDEX(Roky_výhled,,L$8)-INDEX(Roky_výhled,,L$8-1))*(INDEX($BO104:$DW104,,L$8)-INDEX($BO104:$DW104,,L$8-1))+INDEX($BO104:$DW104,,L$8-1))</f>
        <v>17453</v>
      </c>
      <c r="M104" s="173">
        <f ca="1">CHOOSE(M$6,INDEX(INDIRECT("EB[" &amp; M$2 &amp; "]"),MATCH("TJ#" &amp; $B104 &amp; "#6000#CZ",EB[key],0)),INDEX($BO104:$DW104,,M$4),M$9/(INDEX(Roky_výhled,,M$8)-Last_Bil)*(INDEX($BO104:$DW104,,M$8)-INDEX($D104:$BL104,,$E$1))+INDEX($D104:$BL104,,$E$1),M$9/(INDEX(Roky_výhled,,M$8)-INDEX(Roky_výhled,,M$8-1))*(INDEX($BO104:$DW104,,M$8)-INDEX($BO104:$DW104,,M$8-1))+INDEX($BO104:$DW104,,M$8-1))</f>
        <v>16567</v>
      </c>
      <c r="N104" s="173">
        <f ca="1">CHOOSE(N$6,INDEX(INDIRECT("EB[" &amp; N$2 &amp; "]"),MATCH("TJ#" &amp; $B104 &amp; "#6000#CZ",EB[key],0)),INDEX($BO104:$DW104,,N$4),N$9/(INDEX(Roky_výhled,,N$8)-Last_Bil)*(INDEX($BO104:$DW104,,N$8)-INDEX($D104:$BL104,,$E$1))+INDEX($D104:$BL104,,$E$1),N$9/(INDEX(Roky_výhled,,N$8)-INDEX(Roky_výhled,,N$8-1))*(INDEX($BO104:$DW104,,N$8)-INDEX($BO104:$DW104,,N$8-1))+INDEX($BO104:$DW104,,N$8-1))</f>
        <v>19627</v>
      </c>
      <c r="O104" s="173">
        <f ca="1">CHOOSE(O$6,INDEX(INDIRECT("EB[" &amp; O$2 &amp; "]"),MATCH("TJ#" &amp; $B104 &amp; "#6000#CZ",EB[key],0)),INDEX($BO104:$DW104,,O$4),O$9/(INDEX(Roky_výhled,,O$8)-Last_Bil)*(INDEX($BO104:$DW104,,O$8)-INDEX($D104:$BL104,,$E$1))+INDEX($D104:$BL104,,$E$1),O$9/(INDEX(Roky_výhled,,O$8)-INDEX(Roky_výhled,,O$8-1))*(INDEX($BO104:$DW104,,O$8)-INDEX($BO104:$DW104,,O$8-1))+INDEX($BO104:$DW104,,O$8-1))</f>
        <v>21121</v>
      </c>
      <c r="P104" s="173">
        <f ca="1">CHOOSE(P$6,INDEX(INDIRECT("EB[" &amp; P$2 &amp; "]"),MATCH("TJ#" &amp; $B104 &amp; "#6000#CZ",EB[key],0)),INDEX($BO104:$DW104,,P$4),P$9/(INDEX(Roky_výhled,,P$8)-Last_Bil)*(INDEX($BO104:$DW104,,P$8)-INDEX($D104:$BL104,,$E$1))+INDEX($D104:$BL104,,$E$1),P$9/(INDEX(Roky_výhled,,P$8)-INDEX(Roky_výhled,,P$8-1))*(INDEX($BO104:$DW104,,P$8)-INDEX($BO104:$DW104,,P$8-1))+INDEX($BO104:$DW104,,P$8-1))</f>
        <v>21438</v>
      </c>
      <c r="Q104" s="173">
        <f ca="1">CHOOSE(Q$6,INDEX(INDIRECT("EB[" &amp; Q$2 &amp; "]"),MATCH("TJ#" &amp; $B104 &amp; "#6000#CZ",EB[key],0)),INDEX($BO104:$DW104,,Q$4),Q$9/(INDEX(Roky_výhled,,Q$8)-Last_Bil)*(INDEX($BO104:$DW104,,Q$8)-INDEX($D104:$BL104,,$E$1))+INDEX($D104:$BL104,,$E$1),Q$9/(INDEX(Roky_výhled,,Q$8)-INDEX(Roky_výhled,,Q$8-1))*(INDEX($BO104:$DW104,,Q$8)-INDEX($BO104:$DW104,,Q$8-1))+INDEX($BO104:$DW104,,Q$8-1))</f>
        <v>23645</v>
      </c>
      <c r="R104" s="173">
        <f ca="1">CHOOSE(R$6,INDEX(INDIRECT("EB[" &amp; R$2 &amp; "]"),MATCH("TJ#" &amp; $B104 &amp; "#6000#CZ",EB[key],0)),INDEX($BO104:$DW104,,R$4),R$9/(INDEX(Roky_výhled,,R$8)-Last_Bil)*(INDEX($BO104:$DW104,,R$8)-INDEX($D104:$BL104,,$E$1))+INDEX($D104:$BL104,,$E$1),R$9/(INDEX(Roky_výhled,,R$8)-INDEX(Roky_výhled,,R$8-1))*(INDEX($BO104:$DW104,,R$8)-INDEX($BO104:$DW104,,R$8-1))+INDEX($BO104:$DW104,,R$8-1))</f>
        <v>23090</v>
      </c>
      <c r="S104" s="173">
        <f ca="1">CHOOSE(S$6,INDEX(INDIRECT("EB[" &amp; S$2 &amp; "]"),MATCH("TJ#" &amp; $B104 &amp; "#6000#CZ",EB[key],0)),INDEX($BO104:$DW104,,S$4),S$9/(INDEX(Roky_výhled,,S$8)-Last_Bil)*(INDEX($BO104:$DW104,,S$8)-INDEX($D104:$BL104,,$E$1))+INDEX($D104:$BL104,,$E$1),S$9/(INDEX(Roky_výhled,,S$8)-INDEX(Roky_výhled,,S$8-1))*(INDEX($BO104:$DW104,,S$8)-INDEX($BO104:$DW104,,S$8-1))+INDEX($BO104:$DW104,,S$8-1))</f>
        <v>22990</v>
      </c>
      <c r="T104" s="173">
        <f ca="1">CHOOSE(T$6,INDEX(INDIRECT("EB[" &amp; T$2 &amp; "]"),MATCH("TJ#" &amp; $B104 &amp; "#6000#CZ",EB[key],0)),INDEX($BO104:$DW104,,T$4),T$9/(INDEX(Roky_výhled,,T$8)-Last_Bil)*(INDEX($BO104:$DW104,,T$8)-INDEX($D104:$BL104,,$E$1))+INDEX($D104:$BL104,,$E$1),T$9/(INDEX(Roky_výhled,,T$8)-INDEX(Roky_výhled,,T$8-1))*(INDEX($BO104:$DW104,,T$8)-INDEX($BO104:$DW104,,T$8-1))+INDEX($BO104:$DW104,,T$8-1))</f>
        <v>23317</v>
      </c>
      <c r="U104" s="173">
        <f ca="1">CHOOSE(U$6,INDEX(INDIRECT("EB[" &amp; U$2 &amp; "]"),MATCH("TJ#" &amp; $B104 &amp; "#6000#CZ",EB[key],0)),INDEX($BO104:$DW104,,U$4),U$9/(INDEX(Roky_výhled,,U$8)-Last_Bil)*(INDEX($BO104:$DW104,,U$8)-INDEX($D104:$BL104,,$E$1))+INDEX($D104:$BL104,,$E$1),U$9/(INDEX(Roky_výhled,,U$8)-INDEX(Roky_výhled,,U$8-1))*(INDEX($BO104:$DW104,,U$8)-INDEX($BO104:$DW104,,U$8-1))+INDEX($BO104:$DW104,,U$8-1))</f>
        <v>24430</v>
      </c>
      <c r="V104" s="173">
        <f ca="1">CHOOSE(V$6,INDEX(INDIRECT("EB[" &amp; V$2 &amp; "]"),MATCH("TJ#" &amp; $B104 &amp; "#6000#CZ",EB[key],0)),INDEX($BO104:$DW104,,V$4),V$9/(INDEX(Roky_výhled,,V$8)-Last_Bil)*(INDEX($BO104:$DW104,,V$8)-INDEX($D104:$BL104,,$E$1))+INDEX($D104:$BL104,,$E$1),V$9/(INDEX(Roky_výhled,,V$8)-INDEX(Roky_výhled,,V$8-1))*(INDEX($BO104:$DW104,,V$8)-INDEX($BO104:$DW104,,V$8-1))+INDEX($BO104:$DW104,,V$8-1))</f>
        <v>23623</v>
      </c>
      <c r="W104" s="173">
        <f ca="1">CHOOSE(W$6,INDEX(INDIRECT("EB[" &amp; W$2 &amp; "]"),MATCH("TJ#" &amp; $B104 &amp; "#6000#CZ",EB[key],0)),INDEX($BO104:$DW104,,W$4),W$9/(INDEX(Roky_výhled,,W$8)-Last_Bil)*(INDEX($BO104:$DW104,,W$8)-INDEX($D104:$BL104,,$E$1))+INDEX($D104:$BL104,,$E$1),W$9/(INDEX(Roky_výhled,,W$8)-INDEX(Roky_výhled,,W$8-1))*(INDEX($BO104:$DW104,,W$8)-INDEX($BO104:$DW104,,W$8-1))+INDEX($BO104:$DW104,,W$8-1))</f>
        <v>22302</v>
      </c>
      <c r="X104" s="173">
        <f ca="1">CHOOSE(X$6,INDEX(INDIRECT("EB[" &amp; X$2 &amp; "]"),MATCH("TJ#" &amp; $B104 &amp; "#6000#CZ",EB[key],0)),INDEX($BO104:$DW104,,X$4),X$9/(INDEX(Roky_výhled,,X$8)-Last_Bil)*(INDEX($BO104:$DW104,,X$8)-INDEX($D104:$BL104,,$E$1))+INDEX($D104:$BL104,,$E$1),X$9/(INDEX(Roky_výhled,,X$8)-INDEX(Roky_výhled,,X$8-1))*(INDEX($BO104:$DW104,,X$8)-INDEX($BO104:$DW104,,X$8-1))+INDEX($BO104:$DW104,,X$8-1))</f>
        <v>27364</v>
      </c>
      <c r="Y104" s="173">
        <f ca="1">CHOOSE(Y$6,INDEX(INDIRECT("EB[" &amp; Y$2 &amp; "]"),MATCH("TJ#" &amp; $B104 &amp; "#6000#CZ",EB[key],0)),INDEX($BO104:$DW104,,Y$4),Y$9/(INDEX(Roky_výhled,,Y$8)-Last_Bil)*(INDEX($BO104:$DW104,,Y$8)-INDEX($D104:$BL104,,$E$1))+INDEX($D104:$BL104,,$E$1),Y$9/(INDEX(Roky_výhled,,Y$8)-INDEX(Roky_výhled,,Y$8-1))*(INDEX($BO104:$DW104,,Y$8)-INDEX($BO104:$DW104,,Y$8-1))+INDEX($BO104:$DW104,,Y$8-1))</f>
        <v>27248</v>
      </c>
      <c r="Z104" s="173">
        <f ca="1">CHOOSE(Z$6,INDEX(INDIRECT("EB[" &amp; Z$2 &amp; "]"),MATCH("TJ#" &amp; $B104 &amp; "#6000#CZ",EB[key],0)),INDEX($BO104:$DW104,,Z$4),Z$9/(INDEX(Roky_výhled,,Z$8)-Last_Bil)*(INDEX($BO104:$DW104,,Z$8)-INDEX($D104:$BL104,,$E$1))+INDEX($D104:$BL104,,$E$1),Z$9/(INDEX(Roky_výhled,,Z$8)-INDEX(Roky_výhled,,Z$8-1))*(INDEX($BO104:$DW104,,Z$8)-INDEX($BO104:$DW104,,Z$8-1))+INDEX($BO104:$DW104,,Z$8-1))</f>
        <v>25592</v>
      </c>
      <c r="AA104" s="173">
        <f ca="1">CHOOSE(AA$6,INDEX(INDIRECT("EB[" &amp; AA$2 &amp; "]"),MATCH("TJ#" &amp; $B104 &amp; "#6000#CZ",EB[key],0)),INDEX($BO104:$DW104,,AA$4),AA$9/(INDEX(Roky_výhled,,AA$8)-Last_Bil)*(INDEX($BO104:$DW104,,AA$8)-INDEX($D104:$BL104,,$E$1))+INDEX($D104:$BL104,,$E$1),AA$9/(INDEX(Roky_výhled,,AA$8)-INDEX(Roky_výhled,,AA$8-1))*(INDEX($BO104:$DW104,,AA$8)-INDEX($BO104:$DW104,,AA$8-1))+INDEX($BO104:$DW104,,AA$8-1))</f>
        <v>25690</v>
      </c>
      <c r="AB104" s="173">
        <f ca="1">CHOOSE(AB$6,INDEX(INDIRECT("EB[" &amp; AB$2 &amp; "]"),MATCH("TJ#" &amp; $B104 &amp; "#6000#CZ",EB[key],0)),INDEX($BO104:$DW104,,AB$4),AB$9/(INDEX(Roky_výhled,,AB$8)-Last_Bil)*(INDEX($BO104:$DW104,,AB$8)-INDEX($D104:$BL104,,$E$1))+INDEX($D104:$BL104,,$E$1),AB$9/(INDEX(Roky_výhled,,AB$8)-INDEX(Roky_výhled,,AB$8-1))*(INDEX($BO104:$DW104,,AB$8)-INDEX($BO104:$DW104,,AB$8-1))+INDEX($BO104:$DW104,,AB$8-1))</f>
        <v>25315</v>
      </c>
      <c r="AC104" s="173">
        <f ca="1">CHOOSE(AC$6,INDEX(INDIRECT("EB[" &amp; AC$2 &amp; "]"),MATCH("TJ#" &amp; $B104 &amp; "#6000#CZ",EB[key],0)),INDEX($BO104:$DW104,,AC$4),AC$9/(INDEX(Roky_výhled,,AC$8)-Last_Bil)*(INDEX($BO104:$DW104,,AC$8)-INDEX($D104:$BL104,,$E$1))+INDEX($D104:$BL104,,$E$1),AC$9/(INDEX(Roky_výhled,,AC$8)-INDEX(Roky_výhled,,AC$8-1))*(INDEX($BO104:$DW104,,AC$8)-INDEX($BO104:$DW104,,AC$8-1))+INDEX($BO104:$DW104,,AC$8-1))</f>
        <v>25114</v>
      </c>
      <c r="AD104" s="173">
        <f ca="1">CHOOSE(AD$6,INDEX(INDIRECT("EB[" &amp; AD$2 &amp; "]"),MATCH("TJ#" &amp; $B104 &amp; "#6000#CZ",EB[key],0)),INDEX($BO104:$DW104,,AD$4),AD$9/(INDEX(Roky_výhled,,AD$8)-Last_Bil)*(INDEX($BO104:$DW104,,AD$8)-INDEX($D104:$BL104,,$E$1))+INDEX($D104:$BL104,,$E$1),AD$9/(INDEX(Roky_výhled,,AD$8)-INDEX(Roky_výhled,,AD$8-1))*(INDEX($BO104:$DW104,,AD$8)-INDEX($BO104:$DW104,,AD$8-1))+INDEX($BO104:$DW104,,AD$8-1))</f>
        <v>24893.199999999997</v>
      </c>
      <c r="AE104" s="173">
        <f ca="1">CHOOSE(AE$6,INDEX(INDIRECT("EB[" &amp; AE$2 &amp; "]"),MATCH("TJ#" &amp; $B104 &amp; "#6000#CZ",EB[key],0)),INDEX($BO104:$DW104,,AE$4),AE$9/(INDEX(Roky_výhled,,AE$8)-Last_Bil)*(INDEX($BO104:$DW104,,AE$8)-INDEX($D104:$BL104,,$E$1))+INDEX($D104:$BL104,,$E$1),AE$9/(INDEX(Roky_výhled,,AE$8)-INDEX(Roky_výhled,,AE$8-1))*(INDEX($BO104:$DW104,,AE$8)-INDEX($BO104:$DW104,,AE$8-1))+INDEX($BO104:$DW104,,AE$8-1))</f>
        <v>24672.399999999991</v>
      </c>
      <c r="AF104" s="173">
        <f ca="1">CHOOSE(AF$6,INDEX(INDIRECT("EB[" &amp; AF$2 &amp; "]"),MATCH("TJ#" &amp; $B104 &amp; "#6000#CZ",EB[key],0)),INDEX($BO104:$DW104,,AF$4),AF$9/(INDEX(Roky_výhled,,AF$8)-Last_Bil)*(INDEX($BO104:$DW104,,AF$8)-INDEX($D104:$BL104,,$E$1))+INDEX($D104:$BL104,,$E$1),AF$9/(INDEX(Roky_výhled,,AF$8)-INDEX(Roky_výhled,,AF$8-1))*(INDEX($BO104:$DW104,,AF$8)-INDEX($BO104:$DW104,,AF$8-1))+INDEX($BO104:$DW104,,AF$8-1))</f>
        <v>24451.599999999988</v>
      </c>
      <c r="AG104" s="173">
        <f ca="1">CHOOSE(AG$6,INDEX(INDIRECT("EB[" &amp; AG$2 &amp; "]"),MATCH("TJ#" &amp; $B104 &amp; "#6000#CZ",EB[key],0)),INDEX($BO104:$DW104,,AG$4),AG$9/(INDEX(Roky_výhled,,AG$8)-Last_Bil)*(INDEX($BO104:$DW104,,AG$8)-INDEX($D104:$BL104,,$E$1))+INDEX($D104:$BL104,,$E$1),AG$9/(INDEX(Roky_výhled,,AG$8)-INDEX(Roky_výhled,,AG$8-1))*(INDEX($BO104:$DW104,,AG$8)-INDEX($BO104:$DW104,,AG$8-1))+INDEX($BO104:$DW104,,AG$8-1))</f>
        <v>24230.799999999981</v>
      </c>
      <c r="AH104" s="173">
        <f ca="1">CHOOSE(AH$6,INDEX(INDIRECT("EB[" &amp; AH$2 &amp; "]"),MATCH("TJ#" &amp; $B104 &amp; "#6000#CZ",EB[key],0)),INDEX($BO104:$DW104,,AH$4),AH$9/(INDEX(Roky_výhled,,AH$8)-Last_Bil)*(INDEX($BO104:$DW104,,AH$8)-INDEX($D104:$BL104,,$E$1))+INDEX($D104:$BL104,,$E$1),AH$9/(INDEX(Roky_výhled,,AH$8)-INDEX(Roky_výhled,,AH$8-1))*(INDEX($BO104:$DW104,,AH$8)-INDEX($BO104:$DW104,,AH$8-1))+INDEX($BO104:$DW104,,AH$8-1))</f>
        <v>24009.999999999978</v>
      </c>
      <c r="AI104" s="173">
        <f ca="1">CHOOSE(AI$6,INDEX(INDIRECT("EB[" &amp; AI$2 &amp; "]"),MATCH("TJ#" &amp; $B104 &amp; "#6000#CZ",EB[key],0)),INDEX($BO104:$DW104,,AI$4),AI$9/(INDEX(Roky_výhled,,AI$8)-Last_Bil)*(INDEX($BO104:$DW104,,AI$8)-INDEX($D104:$BL104,,$E$1))+INDEX($D104:$BL104,,$E$1),AI$9/(INDEX(Roky_výhled,,AI$8)-INDEX(Roky_výhled,,AI$8-1))*(INDEX($BO104:$DW104,,AI$8)-INDEX($BO104:$DW104,,AI$8-1))+INDEX($BO104:$DW104,,AI$8-1))</f>
        <v>23711.999999999978</v>
      </c>
      <c r="AJ104" s="173">
        <f ca="1">CHOOSE(AJ$6,INDEX(INDIRECT("EB[" &amp; AJ$2 &amp; "]"),MATCH("TJ#" &amp; $B104 &amp; "#6000#CZ",EB[key],0)),INDEX($BO104:$DW104,,AJ$4),AJ$9/(INDEX(Roky_výhled,,AJ$8)-Last_Bil)*(INDEX($BO104:$DW104,,AJ$8)-INDEX($D104:$BL104,,$E$1))+INDEX($D104:$BL104,,$E$1),AJ$9/(INDEX(Roky_výhled,,AJ$8)-INDEX(Roky_výhled,,AJ$8-1))*(INDEX($BO104:$DW104,,AJ$8)-INDEX($BO104:$DW104,,AJ$8-1))+INDEX($BO104:$DW104,,AJ$8-1))</f>
        <v>23413.999999999975</v>
      </c>
      <c r="AK104" s="173">
        <f ca="1">CHOOSE(AK$6,INDEX(INDIRECT("EB[" &amp; AK$2 &amp; "]"),MATCH("TJ#" &amp; $B104 &amp; "#6000#CZ",EB[key],0)),INDEX($BO104:$DW104,,AK$4),AK$9/(INDEX(Roky_výhled,,AK$8)-Last_Bil)*(INDEX($BO104:$DW104,,AK$8)-INDEX($D104:$BL104,,$E$1))+INDEX($D104:$BL104,,$E$1),AK$9/(INDEX(Roky_výhled,,AK$8)-INDEX(Roky_výhled,,AK$8-1))*(INDEX($BO104:$DW104,,AK$8)-INDEX($BO104:$DW104,,AK$8-1))+INDEX($BO104:$DW104,,AK$8-1))</f>
        <v>23115.999999999975</v>
      </c>
      <c r="AL104" s="173">
        <f ca="1">CHOOSE(AL$6,INDEX(INDIRECT("EB[" &amp; AL$2 &amp; "]"),MATCH("TJ#" &amp; $B104 &amp; "#6000#CZ",EB[key],0)),INDEX($BO104:$DW104,,AL$4),AL$9/(INDEX(Roky_výhled,,AL$8)-Last_Bil)*(INDEX($BO104:$DW104,,AL$8)-INDEX($D104:$BL104,,$E$1))+INDEX($D104:$BL104,,$E$1),AL$9/(INDEX(Roky_výhled,,AL$8)-INDEX(Roky_výhled,,AL$8-1))*(INDEX($BO104:$DW104,,AL$8)-INDEX($BO104:$DW104,,AL$8-1))+INDEX($BO104:$DW104,,AL$8-1))</f>
        <v>22817.999999999971</v>
      </c>
      <c r="AM104" s="173">
        <f ca="1">CHOOSE(AM$6,INDEX(INDIRECT("EB[" &amp; AM$2 &amp; "]"),MATCH("TJ#" &amp; $B104 &amp; "#6000#CZ",EB[key],0)),INDEX($BO104:$DW104,,AM$4),AM$9/(INDEX(Roky_výhled,,AM$8)-Last_Bil)*(INDEX($BO104:$DW104,,AM$8)-INDEX($D104:$BL104,,$E$1))+INDEX($D104:$BL104,,$E$1),AM$9/(INDEX(Roky_výhled,,AM$8)-INDEX(Roky_výhled,,AM$8-1))*(INDEX($BO104:$DW104,,AM$8)-INDEX($BO104:$DW104,,AM$8-1))+INDEX($BO104:$DW104,,AM$8-1))</f>
        <v>22519.999999999971</v>
      </c>
      <c r="AN104" s="173">
        <f ca="1">CHOOSE(AN$6,INDEX(INDIRECT("EB[" &amp; AN$2 &amp; "]"),MATCH("TJ#" &amp; $B104 &amp; "#6000#CZ",EB[key],0)),INDEX($BO104:$DW104,,AN$4),AN$9/(INDEX(Roky_výhled,,AN$8)-Last_Bil)*(INDEX($BO104:$DW104,,AN$8)-INDEX($D104:$BL104,,$E$1))+INDEX($D104:$BL104,,$E$1),AN$9/(INDEX(Roky_výhled,,AN$8)-INDEX(Roky_výhled,,AN$8-1))*(INDEX($BO104:$DW104,,AN$8)-INDEX($BO104:$DW104,,AN$8-1))+INDEX($BO104:$DW104,,AN$8-1))</f>
        <v>22529.999999999982</v>
      </c>
      <c r="AO104" s="173">
        <f ca="1">CHOOSE(AO$6,INDEX(INDIRECT("EB[" &amp; AO$2 &amp; "]"),MATCH("TJ#" &amp; $B104 &amp; "#6000#CZ",EB[key],0)),INDEX($BO104:$DW104,,AO$4),AO$9/(INDEX(Roky_výhled,,AO$8)-Last_Bil)*(INDEX($BO104:$DW104,,AO$8)-INDEX($D104:$BL104,,$E$1))+INDEX($D104:$BL104,,$E$1),AO$9/(INDEX(Roky_výhled,,AO$8)-INDEX(Roky_výhled,,AO$8-1))*(INDEX($BO104:$DW104,,AO$8)-INDEX($BO104:$DW104,,AO$8-1))+INDEX($BO104:$DW104,,AO$8-1))</f>
        <v>22539.999999999993</v>
      </c>
      <c r="AP104" s="173">
        <f ca="1">CHOOSE(AP$6,INDEX(INDIRECT("EB[" &amp; AP$2 &amp; "]"),MATCH("TJ#" &amp; $B104 &amp; "#6000#CZ",EB[key],0)),INDEX($BO104:$DW104,,AP$4),AP$9/(INDEX(Roky_výhled,,AP$8)-Last_Bil)*(INDEX($BO104:$DW104,,AP$8)-INDEX($D104:$BL104,,$E$1))+INDEX($D104:$BL104,,$E$1),AP$9/(INDEX(Roky_výhled,,AP$8)-INDEX(Roky_výhled,,AP$8-1))*(INDEX($BO104:$DW104,,AP$8)-INDEX($BO104:$DW104,,AP$8-1))+INDEX($BO104:$DW104,,AP$8-1))</f>
        <v>22550.000000000007</v>
      </c>
      <c r="AQ104" s="173">
        <f ca="1">CHOOSE(AQ$6,INDEX(INDIRECT("EB[" &amp; AQ$2 &amp; "]"),MATCH("TJ#" &amp; $B104 &amp; "#6000#CZ",EB[key],0)),INDEX($BO104:$DW104,,AQ$4),AQ$9/(INDEX(Roky_výhled,,AQ$8)-Last_Bil)*(INDEX($BO104:$DW104,,AQ$8)-INDEX($D104:$BL104,,$E$1))+INDEX($D104:$BL104,,$E$1),AQ$9/(INDEX(Roky_výhled,,AQ$8)-INDEX(Roky_výhled,,AQ$8-1))*(INDEX($BO104:$DW104,,AQ$8)-INDEX($BO104:$DW104,,AQ$8-1))+INDEX($BO104:$DW104,,AQ$8-1))</f>
        <v>22560.000000000018</v>
      </c>
      <c r="AR104" s="173">
        <f ca="1">CHOOSE(AR$6,INDEX(INDIRECT("EB[" &amp; AR$2 &amp; "]"),MATCH("TJ#" &amp; $B104 &amp; "#6000#CZ",EB[key],0)),INDEX($BO104:$DW104,,AR$4),AR$9/(INDEX(Roky_výhled,,AR$8)-Last_Bil)*(INDEX($BO104:$DW104,,AR$8)-INDEX($D104:$BL104,,$E$1))+INDEX($D104:$BL104,,$E$1),AR$9/(INDEX(Roky_výhled,,AR$8)-INDEX(Roky_výhled,,AR$8-1))*(INDEX($BO104:$DW104,,AR$8)-INDEX($BO104:$DW104,,AR$8-1))+INDEX($BO104:$DW104,,AR$8-1))</f>
        <v>22570.000000000029</v>
      </c>
      <c r="AS104" s="173">
        <f ca="1">CHOOSE(AS$6,INDEX(INDIRECT("EB[" &amp; AS$2 &amp; "]"),MATCH("TJ#" &amp; $B104 &amp; "#6000#CZ",EB[key],0)),INDEX($BO104:$DW104,,AS$4),AS$9/(INDEX(Roky_výhled,,AS$8)-Last_Bil)*(INDEX($BO104:$DW104,,AS$8)-INDEX($D104:$BL104,,$E$1))+INDEX($D104:$BL104,,$E$1),AS$9/(INDEX(Roky_výhled,,AS$8)-INDEX(Roky_výhled,,AS$8-1))*(INDEX($BO104:$DW104,,AS$8)-INDEX($BO104:$DW104,,AS$8-1))+INDEX($BO104:$DW104,,AS$8-1))</f>
        <v>23090.000000000036</v>
      </c>
      <c r="AT104" s="173">
        <f ca="1">CHOOSE(AT$6,INDEX(INDIRECT("EB[" &amp; AT$2 &amp; "]"),MATCH("TJ#" &amp; $B104 &amp; "#6000#CZ",EB[key],0)),INDEX($BO104:$DW104,,AT$4),AT$9/(INDEX(Roky_výhled,,AT$8)-Last_Bil)*(INDEX($BO104:$DW104,,AT$8)-INDEX($D104:$BL104,,$E$1))+INDEX($D104:$BL104,,$E$1),AT$9/(INDEX(Roky_výhled,,AT$8)-INDEX(Roky_výhled,,AT$8-1))*(INDEX($BO104:$DW104,,AT$8)-INDEX($BO104:$DW104,,AT$8-1))+INDEX($BO104:$DW104,,AT$8-1))</f>
        <v>23610.000000000044</v>
      </c>
      <c r="AU104" s="173">
        <f ca="1">CHOOSE(AU$6,INDEX(INDIRECT("EB[" &amp; AU$2 &amp; "]"),MATCH("TJ#" &amp; $B104 &amp; "#6000#CZ",EB[key],0)),INDEX($BO104:$DW104,,AU$4),AU$9/(INDEX(Roky_výhled,,AU$8)-Last_Bil)*(INDEX($BO104:$DW104,,AU$8)-INDEX($D104:$BL104,,$E$1))+INDEX($D104:$BL104,,$E$1),AU$9/(INDEX(Roky_výhled,,AU$8)-INDEX(Roky_výhled,,AU$8-1))*(INDEX($BO104:$DW104,,AU$8)-INDEX($BO104:$DW104,,AU$8-1))+INDEX($BO104:$DW104,,AU$8-1))</f>
        <v>24130.000000000055</v>
      </c>
      <c r="AV104" s="173">
        <f ca="1">CHOOSE(AV$6,INDEX(INDIRECT("EB[" &amp; AV$2 &amp; "]"),MATCH("TJ#" &amp; $B104 &amp; "#6000#CZ",EB[key],0)),INDEX($BO104:$DW104,,AV$4),AV$9/(INDEX(Roky_výhled,,AV$8)-Last_Bil)*(INDEX($BO104:$DW104,,AV$8)-INDEX($D104:$BL104,,$E$1))+INDEX($D104:$BL104,,$E$1),AV$9/(INDEX(Roky_výhled,,AV$8)-INDEX(Roky_výhled,,AV$8-1))*(INDEX($BO104:$DW104,,AV$8)-INDEX($BO104:$DW104,,AV$8-1))+INDEX($BO104:$DW104,,AV$8-1))</f>
        <v>24650.000000000062</v>
      </c>
      <c r="AW104" s="173">
        <f ca="1">CHOOSE(AW$6,INDEX(INDIRECT("EB[" &amp; AW$2 &amp; "]"),MATCH("TJ#" &amp; $B104 &amp; "#6000#CZ",EB[key],0)),INDEX($BO104:$DW104,,AW$4),AW$9/(INDEX(Roky_výhled,,AW$8)-Last_Bil)*(INDEX($BO104:$DW104,,AW$8)-INDEX($D104:$BL104,,$E$1))+INDEX($D104:$BL104,,$E$1),AW$9/(INDEX(Roky_výhled,,AW$8)-INDEX(Roky_výhled,,AW$8-1))*(INDEX($BO104:$DW104,,AW$8)-INDEX($BO104:$DW104,,AW$8-1))+INDEX($BO104:$DW104,,AW$8-1))</f>
        <v>25170.000000000069</v>
      </c>
      <c r="AX104" s="173">
        <f ca="1">CHOOSE(AX$6,INDEX(INDIRECT("EB[" &amp; AX$2 &amp; "]"),MATCH("TJ#" &amp; $B104 &amp; "#6000#CZ",EB[key],0)),INDEX($BO104:$DW104,,AX$4),AX$9/(INDEX(Roky_výhled,,AX$8)-Last_Bil)*(INDEX($BO104:$DW104,,AX$8)-INDEX($D104:$BL104,,$E$1))+INDEX($D104:$BL104,,$E$1),AX$9/(INDEX(Roky_výhled,,AX$8)-INDEX(Roky_výhled,,AX$8-1))*(INDEX($BO104:$DW104,,AX$8)-INDEX($BO104:$DW104,,AX$8-1))+INDEX($BO104:$DW104,,AX$8-1))</f>
        <v>25038.000000000062</v>
      </c>
      <c r="AY104" s="173">
        <f ca="1">CHOOSE(AY$6,INDEX(INDIRECT("EB[" &amp; AY$2 &amp; "]"),MATCH("TJ#" &amp; $B104 &amp; "#6000#CZ",EB[key],0)),INDEX($BO104:$DW104,,AY$4),AY$9/(INDEX(Roky_výhled,,AY$8)-Last_Bil)*(INDEX($BO104:$DW104,,AY$8)-INDEX($D104:$BL104,,$E$1))+INDEX($D104:$BL104,,$E$1),AY$9/(INDEX(Roky_výhled,,AY$8)-INDEX(Roky_výhled,,AY$8-1))*(INDEX($BO104:$DW104,,AY$8)-INDEX($BO104:$DW104,,AY$8-1))+INDEX($BO104:$DW104,,AY$8-1))</f>
        <v>24906.000000000055</v>
      </c>
      <c r="AZ104" s="173">
        <f ca="1">CHOOSE(AZ$6,INDEX(INDIRECT("EB[" &amp; AZ$2 &amp; "]"),MATCH("TJ#" &amp; $B104 &amp; "#6000#CZ",EB[key],0)),INDEX($BO104:$DW104,,AZ$4),AZ$9/(INDEX(Roky_výhled,,AZ$8)-Last_Bil)*(INDEX($BO104:$DW104,,AZ$8)-INDEX($D104:$BL104,,$E$1))+INDEX($D104:$BL104,,$E$1),AZ$9/(INDEX(Roky_výhled,,AZ$8)-INDEX(Roky_výhled,,AZ$8-1))*(INDEX($BO104:$DW104,,AZ$8)-INDEX($BO104:$DW104,,AZ$8-1))+INDEX($BO104:$DW104,,AZ$8-1))</f>
        <v>24774.000000000051</v>
      </c>
      <c r="BA104" s="173">
        <f ca="1">CHOOSE(BA$6,INDEX(INDIRECT("EB[" &amp; BA$2 &amp; "]"),MATCH("TJ#" &amp; $B104 &amp; "#6000#CZ",EB[key],0)),INDEX($BO104:$DW104,,BA$4),BA$9/(INDEX(Roky_výhled,,BA$8)-Last_Bil)*(INDEX($BO104:$DW104,,BA$8)-INDEX($D104:$BL104,,$E$1))+INDEX($D104:$BL104,,$E$1),BA$9/(INDEX(Roky_výhled,,BA$8)-INDEX(Roky_výhled,,BA$8-1))*(INDEX($BO104:$DW104,,BA$8)-INDEX($BO104:$DW104,,BA$8-1))+INDEX($BO104:$DW104,,BA$8-1))</f>
        <v>24642.000000000044</v>
      </c>
      <c r="BB104" s="173">
        <f ca="1">CHOOSE(BB$6,INDEX(INDIRECT("EB[" &amp; BB$2 &amp; "]"),MATCH("TJ#" &amp; $B104 &amp; "#6000#CZ",EB[key],0)),INDEX($BO104:$DW104,,BB$4),BB$9/(INDEX(Roky_výhled,,BB$8)-Last_Bil)*(INDEX($BO104:$DW104,,BB$8)-INDEX($D104:$BL104,,$E$1))+INDEX($D104:$BL104,,$E$1),BB$9/(INDEX(Roky_výhled,,BB$8)-INDEX(Roky_výhled,,BB$8-1))*(INDEX($BO104:$DW104,,BB$8)-INDEX($BO104:$DW104,,BB$8-1))+INDEX($BO104:$DW104,,BB$8-1))</f>
        <v>24510.000000000036</v>
      </c>
      <c r="BC104" s="173">
        <f ca="1">CHOOSE(BC$6,INDEX(INDIRECT("EB[" &amp; BC$2 &amp; "]"),MATCH("TJ#" &amp; $B104 &amp; "#6000#CZ",EB[key],0)),INDEX($BO104:$DW104,,BC$4),BC$9/(INDEX(Roky_výhled,,BC$8)-Last_Bil)*(INDEX($BO104:$DW104,,BC$8)-INDEX($D104:$BL104,,$E$1))+INDEX($D104:$BL104,,$E$1),BC$9/(INDEX(Roky_výhled,,BC$8)-INDEX(Roky_výhled,,BC$8-1))*(INDEX($BO104:$DW104,,BC$8)-INDEX($BO104:$DW104,,BC$8-1))+INDEX($BO104:$DW104,,BC$8-1))</f>
        <v>24760.000000000015</v>
      </c>
      <c r="BD104" s="173">
        <f ca="1">CHOOSE(BD$6,INDEX(INDIRECT("EB[" &amp; BD$2 &amp; "]"),MATCH("TJ#" &amp; $B104 &amp; "#6000#CZ",EB[key],0)),INDEX($BO104:$DW104,,BD$4),BD$9/(INDEX(Roky_výhled,,BD$8)-Last_Bil)*(INDEX($BO104:$DW104,,BD$8)-INDEX($D104:$BL104,,$E$1))+INDEX($D104:$BL104,,$E$1),BD$9/(INDEX(Roky_výhled,,BD$8)-INDEX(Roky_výhled,,BD$8-1))*(INDEX($BO104:$DW104,,BD$8)-INDEX($BO104:$DW104,,BD$8-1))+INDEX($BO104:$DW104,,BD$8-1))</f>
        <v>25009.999999999989</v>
      </c>
      <c r="BE104" s="173">
        <f ca="1">CHOOSE(BE$6,INDEX(INDIRECT("EB[" &amp; BE$2 &amp; "]"),MATCH("TJ#" &amp; $B104 &amp; "#6000#CZ",EB[key],0)),INDEX($BO104:$DW104,,BE$4),BE$9/(INDEX(Roky_výhled,,BE$8)-Last_Bil)*(INDEX($BO104:$DW104,,BE$8)-INDEX($D104:$BL104,,$E$1))+INDEX($D104:$BL104,,$E$1),BE$9/(INDEX(Roky_výhled,,BE$8)-INDEX(Roky_výhled,,BE$8-1))*(INDEX($BO104:$DW104,,BE$8)-INDEX($BO104:$DW104,,BE$8-1))+INDEX($BO104:$DW104,,BE$8-1))</f>
        <v>25259.999999999967</v>
      </c>
      <c r="BF104" s="173">
        <f ca="1">CHOOSE(BF$6,INDEX(INDIRECT("EB[" &amp; BF$2 &amp; "]"),MATCH("TJ#" &amp; $B104 &amp; "#6000#CZ",EB[key],0)),INDEX($BO104:$DW104,,BF$4),BF$9/(INDEX(Roky_výhled,,BF$8)-Last_Bil)*(INDEX($BO104:$DW104,,BF$8)-INDEX($D104:$BL104,,$E$1))+INDEX($D104:$BL104,,$E$1),BF$9/(INDEX(Roky_výhled,,BF$8)-INDEX(Roky_výhled,,BF$8-1))*(INDEX($BO104:$DW104,,BF$8)-INDEX($BO104:$DW104,,BF$8-1))+INDEX($BO104:$DW104,,BF$8-1))</f>
        <v>25509.999999999942</v>
      </c>
      <c r="BG104" s="173">
        <f ca="1">CHOOSE(BG$6,INDEX(INDIRECT("EB[" &amp; BG$2 &amp; "]"),MATCH("TJ#" &amp; $B104 &amp; "#6000#CZ",EB[key],0)),INDEX($BO104:$DW104,,BG$4),BG$9/(INDEX(Roky_výhled,,BG$8)-Last_Bil)*(INDEX($BO104:$DW104,,BG$8)-INDEX($D104:$BL104,,$E$1))+INDEX($D104:$BL104,,$E$1),BG$9/(INDEX(Roky_výhled,,BG$8)-INDEX(Roky_výhled,,BG$8-1))*(INDEX($BO104:$DW104,,BG$8)-INDEX($BO104:$DW104,,BG$8-1))+INDEX($BO104:$DW104,,BG$8-1))</f>
        <v>25759.99999999992</v>
      </c>
      <c r="BH104" s="173">
        <f ca="1">CHOOSE(BH$6,INDEX(INDIRECT("EB[" &amp; BH$2 &amp; "]"),MATCH("TJ#" &amp; $B104 &amp; "#6000#CZ",EB[key],0)),INDEX($BO104:$DW104,,BH$4),BH$9/(INDEX(Roky_výhled,,BH$8)-Last_Bil)*(INDEX($BO104:$DW104,,BH$8)-INDEX($D104:$BL104,,$E$1))+INDEX($D104:$BL104,,$E$1),BH$9/(INDEX(Roky_výhled,,BH$8)-INDEX(Roky_výhled,,BH$8-1))*(INDEX($BO104:$DW104,,BH$8)-INDEX($BO104:$DW104,,BH$8-1))+INDEX($BO104:$DW104,,BH$8-1))</f>
        <v>25729.999999999927</v>
      </c>
      <c r="BI104" s="173">
        <f ca="1">CHOOSE(BI$6,INDEX(INDIRECT("EB[" &amp; BI$2 &amp; "]"),MATCH("TJ#" &amp; $B104 &amp; "#6000#CZ",EB[key],0)),INDEX($BO104:$DW104,,BI$4),BI$9/(INDEX(Roky_výhled,,BI$8)-Last_Bil)*(INDEX($BO104:$DW104,,BI$8)-INDEX($D104:$BL104,,$E$1))+INDEX($D104:$BL104,,$E$1),BI$9/(INDEX(Roky_výhled,,BI$8)-INDEX(Roky_výhled,,BI$8-1))*(INDEX($BO104:$DW104,,BI$8)-INDEX($BO104:$DW104,,BI$8-1))+INDEX($BO104:$DW104,,BI$8-1))</f>
        <v>25699.999999999935</v>
      </c>
      <c r="BJ104" s="173">
        <f ca="1">CHOOSE(BJ$6,INDEX(INDIRECT("EB[" &amp; BJ$2 &amp; "]"),MATCH("TJ#" &amp; $B104 &amp; "#6000#CZ",EB[key],0)),INDEX($BO104:$DW104,,BJ$4),BJ$9/(INDEX(Roky_výhled,,BJ$8)-Last_Bil)*(INDEX($BO104:$DW104,,BJ$8)-INDEX($D104:$BL104,,$E$1))+INDEX($D104:$BL104,,$E$1),BJ$9/(INDEX(Roky_výhled,,BJ$8)-INDEX(Roky_výhled,,BJ$8-1))*(INDEX($BO104:$DW104,,BJ$8)-INDEX($BO104:$DW104,,BJ$8-1))+INDEX($BO104:$DW104,,BJ$8-1))</f>
        <v>25669.999999999938</v>
      </c>
      <c r="BK104" s="173">
        <f ca="1">CHOOSE(BK$6,INDEX(INDIRECT("EB[" &amp; BK$2 &amp; "]"),MATCH("TJ#" &amp; $B104 &amp; "#6000#CZ",EB[key],0)),INDEX($BO104:$DW104,,BK$4),BK$9/(INDEX(Roky_výhled,,BK$8)-Last_Bil)*(INDEX($BO104:$DW104,,BK$8)-INDEX($D104:$BL104,,$E$1))+INDEX($D104:$BL104,,$E$1),BK$9/(INDEX(Roky_výhled,,BK$8)-INDEX(Roky_výhled,,BK$8-1))*(INDEX($BO104:$DW104,,BK$8)-INDEX($BO104:$DW104,,BK$8-1))+INDEX($BO104:$DW104,,BK$8-1))</f>
        <v>25639.999999999945</v>
      </c>
      <c r="BL104" s="174">
        <f ca="1">CHOOSE(BL$6,INDEX(INDIRECT("EB[" &amp; BL$2 &amp; "]"),MATCH("TJ#" &amp; $B104 &amp; "#6000#CZ",EB[key],0)),INDEX($BO104:$DW104,,BL$4),BL$9/(INDEX(Roky_výhled,,BL$8)-Last_Bil)*(INDEX($BO104:$DW104,,BL$8)-INDEX($D104:$BL104,,$E$1))+INDEX($D104:$BL104,,$E$1),BL$9/(INDEX(Roky_výhled,,BL$8)-INDEX(Roky_výhled,,BL$8-1))*(INDEX($BO104:$DW104,,BL$8)-INDEX($BO104:$DW104,,BL$8-1))+INDEX($BO104:$DW104,,BL$8-1))</f>
        <v>25609.999999999953</v>
      </c>
      <c r="BM104"/>
      <c r="BN104" s="187" t="str">
        <f t="shared" si="287"/>
        <v>Vlastní spotřeba [TJ]</v>
      </c>
      <c r="BO104" s="294">
        <v>23349.999999999996</v>
      </c>
      <c r="BP104" s="286">
        <v>24800.000000000007</v>
      </c>
      <c r="BQ104" s="286">
        <v>24009.999999999978</v>
      </c>
      <c r="BR104" s="286">
        <v>22519.999999999971</v>
      </c>
      <c r="BS104" s="286">
        <v>22570.000000000029</v>
      </c>
      <c r="BT104" s="286">
        <v>25170.000000000069</v>
      </c>
      <c r="BU104" s="286">
        <v>24510.000000000036</v>
      </c>
      <c r="BV104" s="286">
        <v>25759.99999999992</v>
      </c>
      <c r="BW104" s="286">
        <v>25609.999999999953</v>
      </c>
      <c r="BX104" s="286">
        <v>25409.999999999982</v>
      </c>
      <c r="BY104" s="293">
        <v>25989.999999999978</v>
      </c>
      <c r="BZ104" s="281"/>
      <c r="CA104" s="281"/>
      <c r="CB104" s="281"/>
      <c r="CC104" s="281"/>
      <c r="CD104" s="281"/>
      <c r="CE104" s="281"/>
      <c r="CF104" s="281"/>
      <c r="CG104" s="281"/>
      <c r="CH104" s="281"/>
      <c r="CI104" s="281"/>
      <c r="CJ104" s="281"/>
      <c r="CK104" s="281"/>
      <c r="CL104" s="281"/>
      <c r="CM104" s="281"/>
      <c r="CN104" s="281"/>
      <c r="CO104" s="281"/>
      <c r="CP104" s="281"/>
      <c r="CQ104" s="281"/>
      <c r="CR104" s="281"/>
      <c r="CS104" s="281"/>
      <c r="CT104" s="281"/>
      <c r="CU104" s="281"/>
      <c r="CV104" s="281"/>
      <c r="CW104" s="281"/>
      <c r="CX104" s="281"/>
      <c r="CY104" s="281"/>
      <c r="CZ104" s="281"/>
      <c r="DA104" s="281"/>
      <c r="DB104" s="281"/>
      <c r="DC104" s="281"/>
      <c r="DD104" s="281"/>
      <c r="DE104" s="281"/>
      <c r="DF104" s="281"/>
      <c r="DG104" s="281"/>
      <c r="DH104" s="281"/>
      <c r="DI104" s="281"/>
      <c r="DJ104" s="281"/>
      <c r="DK104" s="281"/>
      <c r="DL104" s="281"/>
      <c r="DM104" s="281"/>
      <c r="DN104" s="281"/>
      <c r="DO104" s="281"/>
      <c r="DP104" s="281"/>
      <c r="DQ104" s="281"/>
      <c r="DR104" s="281"/>
      <c r="DS104" s="281"/>
      <c r="DT104" s="281"/>
      <c r="DU104" s="281"/>
      <c r="DV104" s="281"/>
      <c r="DW104" s="281"/>
    </row>
    <row r="105" spans="1:16384" s="196" customFormat="1" x14ac:dyDescent="0.25">
      <c r="B105" t="s">
        <v>267</v>
      </c>
      <c r="C105" s="179" t="s">
        <v>3324</v>
      </c>
      <c r="D105" s="163">
        <f ca="1">CHOOSE(D$6,INDEX(INDIRECT("EB[" &amp; D$2 &amp; "]"),MATCH("TJ#" &amp; $B105 &amp; "#6000#CZ",EB[key],0)),INDEX($BO105:$DW105,,D$4),D$9/(INDEX(Roky_výhled,,D$8)-Last_Bil)*(INDEX($BO105:$DW105,,D$8)-INDEX($D105:$BL105,,$E$1))+INDEX($D105:$BL105,,$E$1),D$9/(INDEX(Roky_výhled,,D$8)-INDEX(Roky_výhled,,D$8-1))*(INDEX($BO105:$DW105,,D$8)-INDEX($BO105:$DW105,,D$8-1))+INDEX($BO105:$DW105,,D$8-1))</f>
        <v>209250</v>
      </c>
      <c r="E105" s="173">
        <f ca="1">CHOOSE(E$6,INDEX(INDIRECT("EB[" &amp; E$2 &amp; "]"),MATCH("TJ#" &amp; $B105 &amp; "#6000#CZ",EB[key],0)),INDEX($BO105:$DW105,,E$4),E$9/(INDEX(Roky_výhled,,E$8)-Last_Bil)*(INDEX($BO105:$DW105,,E$8)-INDEX($D105:$BL105,,$E$1))+INDEX($D105:$BL105,,$E$1),E$9/(INDEX(Roky_výhled,,E$8)-INDEX(Roky_výhled,,E$8-1))*(INDEX($BO105:$DW105,,E$8)-INDEX($BO105:$DW105,,E$8-1))+INDEX($BO105:$DW105,,E$8-1))</f>
        <v>202957</v>
      </c>
      <c r="F105" s="173">
        <f ca="1">CHOOSE(F$6,INDEX(INDIRECT("EB[" &amp; F$2 &amp; "]"),MATCH("TJ#" &amp; $B105 &amp; "#6000#CZ",EB[key],0)),INDEX($BO105:$DW105,,F$4),F$9/(INDEX(Roky_výhled,,F$8)-Last_Bil)*(INDEX($BO105:$DW105,,F$8)-INDEX($D105:$BL105,,$E$1))+INDEX($D105:$BL105,,$E$1),F$9/(INDEX(Roky_výhled,,F$8)-INDEX(Roky_výhled,,F$8-1))*(INDEX($BO105:$DW105,,F$8)-INDEX($BO105:$DW105,,F$8-1))+INDEX($BO105:$DW105,,F$8-1))</f>
        <v>199332</v>
      </c>
      <c r="G105" s="173">
        <f ca="1">CHOOSE(G$6,INDEX(INDIRECT("EB[" &amp; G$2 &amp; "]"),MATCH("TJ#" &amp; $B105 &amp; "#6000#CZ",EB[key],0)),INDEX($BO105:$DW105,,G$4),G$9/(INDEX(Roky_výhled,,G$8)-Last_Bil)*(INDEX($BO105:$DW105,,G$8)-INDEX($D105:$BL105,,$E$1))+INDEX($D105:$BL105,,$E$1),G$9/(INDEX(Roky_výhled,,G$8)-INDEX(Roky_výhled,,G$8-1))*(INDEX($BO105:$DW105,,G$8)-INDEX($BO105:$DW105,,G$8-1))+INDEX($BO105:$DW105,,G$8-1))</f>
        <v>197942</v>
      </c>
      <c r="H105" s="173">
        <f ca="1">CHOOSE(H$6,INDEX(INDIRECT("EB[" &amp; H$2 &amp; "]"),MATCH("TJ#" &amp; $B105 &amp; "#6000#CZ",EB[key],0)),INDEX($BO105:$DW105,,H$4),H$9/(INDEX(Roky_výhled,,H$8)-Last_Bil)*(INDEX($BO105:$DW105,,H$8)-INDEX($D105:$BL105,,$E$1))+INDEX($D105:$BL105,,$E$1),H$9/(INDEX(Roky_výhled,,H$8)-INDEX(Roky_výhled,,H$8-1))*(INDEX($BO105:$DW105,,H$8)-INDEX($BO105:$DW105,,H$8-1))+INDEX($BO105:$DW105,,H$8-1))</f>
        <v>197471</v>
      </c>
      <c r="I105" s="173">
        <f ca="1">CHOOSE(I$6,INDEX(INDIRECT("EB[" &amp; I$2 &amp; "]"),MATCH("TJ#" &amp; $B105 &amp; "#6000#CZ",EB[key],0)),INDEX($BO105:$DW105,,I$4),I$9/(INDEX(Roky_výhled,,I$8)-Last_Bil)*(INDEX($BO105:$DW105,,I$8)-INDEX($D105:$BL105,,$E$1))+INDEX($D105:$BL105,,$E$1),I$9/(INDEX(Roky_výhled,,I$8)-INDEX(Roky_výhled,,I$8-1))*(INDEX($BO105:$DW105,,I$8)-INDEX($BO105:$DW105,,I$8-1))+INDEX($BO105:$DW105,,I$8-1))</f>
        <v>204768</v>
      </c>
      <c r="J105" s="173">
        <f ca="1">CHOOSE(J$6,INDEX(INDIRECT("EB[" &amp; J$2 &amp; "]"),MATCH("TJ#" &amp; $B105 &amp; "#6000#CZ",EB[key],0)),INDEX($BO105:$DW105,,J$4),J$9/(INDEX(Roky_výhled,,J$8)-Last_Bil)*(INDEX($BO105:$DW105,,J$8)-INDEX($D105:$BL105,,$E$1))+INDEX($D105:$BL105,,$E$1),J$9/(INDEX(Roky_výhled,,J$8)-INDEX(Roky_výhled,,J$8-1))*(INDEX($BO105:$DW105,,J$8)-INDEX($BO105:$DW105,,J$8-1))+INDEX($BO105:$DW105,,J$8-1))</f>
        <v>215636</v>
      </c>
      <c r="K105" s="173">
        <f ca="1">CHOOSE(K$6,INDEX(INDIRECT("EB[" &amp; K$2 &amp; "]"),MATCH("TJ#" &amp; $B105 &amp; "#6000#CZ",EB[key],0)),INDEX($BO105:$DW105,,K$4),K$9/(INDEX(Roky_výhled,,K$8)-Last_Bil)*(INDEX($BO105:$DW105,,K$8)-INDEX($D105:$BL105,,$E$1))+INDEX($D105:$BL105,,$E$1),K$9/(INDEX(Roky_výhled,,K$8)-INDEX(Roky_výhled,,K$8-1))*(INDEX($BO105:$DW105,,K$8)-INDEX($BO105:$DW105,,K$8-1))+INDEX($BO105:$DW105,,K$8-1))</f>
        <v>215842</v>
      </c>
      <c r="L105" s="173">
        <f ca="1">CHOOSE(L$6,INDEX(INDIRECT("EB[" &amp; L$2 &amp; "]"),MATCH("TJ#" &amp; $B105 &amp; "#6000#CZ",EB[key],0)),INDEX($BO105:$DW105,,L$4),L$9/(INDEX(Roky_výhled,,L$8)-Last_Bil)*(INDEX($BO105:$DW105,,L$8)-INDEX($D105:$BL105,,$E$1))+INDEX($D105:$BL105,,$E$1),L$9/(INDEX(Roky_výhled,,L$8)-INDEX(Roky_výhled,,L$8-1))*(INDEX($BO105:$DW105,,L$8)-INDEX($BO105:$DW105,,L$8-1))+INDEX($BO105:$DW105,,L$8-1))</f>
        <v>216950</v>
      </c>
      <c r="M105" s="173">
        <f ca="1">CHOOSE(M$6,INDEX(INDIRECT("EB[" &amp; M$2 &amp; "]"),MATCH("TJ#" &amp; $B105 &amp; "#6000#CZ",EB[key],0)),INDEX($BO105:$DW105,,M$4),M$9/(INDEX(Roky_výhled,,M$8)-Last_Bil)*(INDEX($BO105:$DW105,,M$8)-INDEX($D105:$BL105,,$E$1))+INDEX($D105:$BL105,,$E$1),M$9/(INDEX(Roky_výhled,,M$8)-INDEX(Roky_výhled,,M$8-1))*(INDEX($BO105:$DW105,,M$8)-INDEX($BO105:$DW105,,M$8-1))+INDEX($BO105:$DW105,,M$8-1))</f>
        <v>216331</v>
      </c>
      <c r="N105" s="173">
        <f ca="1">CHOOSE(N$6,INDEX(INDIRECT("EB[" &amp; N$2 &amp; "]"),MATCH("TJ#" &amp; $B105 &amp; "#6000#CZ",EB[key],0)),INDEX($BO105:$DW105,,N$4),N$9/(INDEX(Roky_výhled,,N$8)-Last_Bil)*(INDEX($BO105:$DW105,,N$8)-INDEX($D105:$BL105,,$E$1))+INDEX($D105:$BL105,,$E$1),N$9/(INDEX(Roky_výhled,,N$8)-INDEX(Roky_výhled,,N$8-1))*(INDEX($BO105:$DW105,,N$8)-INDEX($BO105:$DW105,,N$8-1))+INDEX($BO105:$DW105,,N$8-1))</f>
        <v>244850</v>
      </c>
      <c r="O105" s="173">
        <f ca="1">CHOOSE(O$6,INDEX(INDIRECT("EB[" &amp; O$2 &amp; "]"),MATCH("TJ#" &amp; $B105 &amp; "#6000#CZ",EB[key],0)),INDEX($BO105:$DW105,,O$4),O$9/(INDEX(Roky_výhled,,O$8)-Last_Bil)*(INDEX($BO105:$DW105,,O$8)-INDEX($D105:$BL105,,$E$1))+INDEX($D105:$BL105,,$E$1),O$9/(INDEX(Roky_výhled,,O$8)-INDEX(Roky_výhled,,O$8-1))*(INDEX($BO105:$DW105,,O$8)-INDEX($BO105:$DW105,,O$8-1))+INDEX($BO105:$DW105,,O$8-1))</f>
        <v>247608</v>
      </c>
      <c r="P105" s="173">
        <f ca="1">CHOOSE(P$6,INDEX(INDIRECT("EB[" &amp; P$2 &amp; "]"),MATCH("TJ#" &amp; $B105 &amp; "#6000#CZ",EB[key],0)),INDEX($BO105:$DW105,,P$4),P$9/(INDEX(Roky_výhled,,P$8)-Last_Bil)*(INDEX($BO105:$DW105,,P$8)-INDEX($D105:$BL105,,$E$1))+INDEX($D105:$BL105,,$E$1),P$9/(INDEX(Roky_výhled,,P$8)-INDEX(Roky_výhled,,P$8-1))*(INDEX($BO105:$DW105,,P$8)-INDEX($BO105:$DW105,,P$8-1))+INDEX($BO105:$DW105,,P$8-1))</f>
        <v>253415</v>
      </c>
      <c r="Q105" s="173">
        <f ca="1">CHOOSE(Q$6,INDEX(INDIRECT("EB[" &amp; Q$2 &amp; "]"),MATCH("TJ#" &amp; $B105 &amp; "#6000#CZ",EB[key],0)),INDEX($BO105:$DW105,,Q$4),Q$9/(INDEX(Roky_výhled,,Q$8)-Last_Bil)*(INDEX($BO105:$DW105,,Q$8)-INDEX($D105:$BL105,,$E$1))+INDEX($D105:$BL105,,$E$1),Q$9/(INDEX(Roky_výhled,,Q$8)-INDEX(Roky_výhled,,Q$8-1))*(INDEX($BO105:$DW105,,Q$8)-INDEX($BO105:$DW105,,Q$8-1))+INDEX($BO105:$DW105,,Q$8-1))</f>
        <v>275972</v>
      </c>
      <c r="R105" s="173">
        <f ca="1">CHOOSE(R$6,INDEX(INDIRECT("EB[" &amp; R$2 &amp; "]"),MATCH("TJ#" &amp; $B105 &amp; "#6000#CZ",EB[key],0)),INDEX($BO105:$DW105,,R$4),R$9/(INDEX(Roky_výhled,,R$8)-Last_Bil)*(INDEX($BO105:$DW105,,R$8)-INDEX($D105:$BL105,,$E$1))+INDEX($D105:$BL105,,$E$1),R$9/(INDEX(Roky_výhled,,R$8)-INDEX(Roky_výhled,,R$8-1))*(INDEX($BO105:$DW105,,R$8)-INDEX($BO105:$DW105,,R$8-1))+INDEX($BO105:$DW105,,R$8-1))</f>
        <v>280508</v>
      </c>
      <c r="S105" s="173">
        <f ca="1">CHOOSE(S$6,INDEX(INDIRECT("EB[" &amp; S$2 &amp; "]"),MATCH("TJ#" &amp; $B105 &amp; "#6000#CZ",EB[key],0)),INDEX($BO105:$DW105,,S$4),S$9/(INDEX(Roky_výhled,,S$8)-Last_Bil)*(INDEX($BO105:$DW105,,S$8)-INDEX($D105:$BL105,,$E$1))+INDEX($D105:$BL105,,$E$1),S$9/(INDEX(Roky_výhled,,S$8)-INDEX(Roky_výhled,,S$8-1))*(INDEX($BO105:$DW105,,S$8)-INDEX($BO105:$DW105,,S$8-1))+INDEX($BO105:$DW105,,S$8-1))</f>
        <v>274291</v>
      </c>
      <c r="T105" s="173">
        <f ca="1">CHOOSE(T$6,INDEX(INDIRECT("EB[" &amp; T$2 &amp; "]"),MATCH("TJ#" &amp; $B105 &amp; "#6000#CZ",EB[key],0)),INDEX($BO105:$DW105,,T$4),T$9/(INDEX(Roky_výhled,,T$8)-Last_Bil)*(INDEX($BO105:$DW105,,T$8)-INDEX($D105:$BL105,,$E$1))+INDEX($D105:$BL105,,$E$1),T$9/(INDEX(Roky_výhled,,T$8)-INDEX(Roky_výhled,,T$8-1))*(INDEX($BO105:$DW105,,T$8)-INDEX($BO105:$DW105,,T$8-1))+INDEX($BO105:$DW105,,T$8-1))</f>
        <v>280382</v>
      </c>
      <c r="U105" s="173">
        <f ca="1">CHOOSE(U$6,INDEX(INDIRECT("EB[" &amp; U$2 &amp; "]"),MATCH("TJ#" &amp; $B105 &amp; "#6000#CZ",EB[key],0)),INDEX($BO105:$DW105,,U$4),U$9/(INDEX(Roky_výhled,,U$8)-Last_Bil)*(INDEX($BO105:$DW105,,U$8)-INDEX($D105:$BL105,,$E$1))+INDEX($D105:$BL105,,$E$1),U$9/(INDEX(Roky_výhled,,U$8)-INDEX(Roky_výhled,,U$8-1))*(INDEX($BO105:$DW105,,U$8)-INDEX($BO105:$DW105,,U$8-1))+INDEX($BO105:$DW105,,U$8-1))</f>
        <v>293083</v>
      </c>
      <c r="V105" s="173">
        <f ca="1">CHOOSE(V$6,INDEX(INDIRECT("EB[" &amp; V$2 &amp; "]"),MATCH("TJ#" &amp; $B105 &amp; "#6000#CZ",EB[key],0)),INDEX($BO105:$DW105,,V$4),V$9/(INDEX(Roky_výhled,,V$8)-Last_Bil)*(INDEX($BO105:$DW105,,V$8)-INDEX($D105:$BL105,,$E$1))+INDEX($D105:$BL105,,$E$1),V$9/(INDEX(Roky_výhled,,V$8)-INDEX(Roky_výhled,,V$8-1))*(INDEX($BO105:$DW105,,V$8)-INDEX($BO105:$DW105,,V$8-1))+INDEX($BO105:$DW105,,V$8-1))</f>
        <v>277506</v>
      </c>
      <c r="W105" s="173">
        <f ca="1">CHOOSE(W$6,INDEX(INDIRECT("EB[" &amp; W$2 &amp; "]"),MATCH("TJ#" &amp; $B105 &amp; "#6000#CZ",EB[key],0)),INDEX($BO105:$DW105,,W$4),W$9/(INDEX(Roky_výhled,,W$8)-Last_Bil)*(INDEX($BO105:$DW105,,W$8)-INDEX($D105:$BL105,,$E$1))+INDEX($D105:$BL105,,$E$1),W$9/(INDEX(Roky_výhled,,W$8)-INDEX(Roky_výhled,,W$8-1))*(INDEX($BO105:$DW105,,W$8)-INDEX($BO105:$DW105,,W$8-1))+INDEX($BO105:$DW105,,W$8-1))</f>
        <v>273564</v>
      </c>
      <c r="X105" s="173">
        <f ca="1">CHOOSE(X$6,INDEX(INDIRECT("EB[" &amp; X$2 &amp; "]"),MATCH("TJ#" &amp; $B105 &amp; "#6000#CZ",EB[key],0)),INDEX($BO105:$DW105,,X$4),X$9/(INDEX(Roky_výhled,,X$8)-Last_Bil)*(INDEX($BO105:$DW105,,X$8)-INDEX($D105:$BL105,,$E$1))+INDEX($D105:$BL105,,$E$1),X$9/(INDEX(Roky_výhled,,X$8)-INDEX(Roky_výhled,,X$8-1))*(INDEX($BO105:$DW105,,X$8)-INDEX($BO105:$DW105,,X$8-1))+INDEX($BO105:$DW105,,X$8-1))</f>
        <v>281887</v>
      </c>
      <c r="Y105" s="173">
        <f ca="1">CHOOSE(Y$6,INDEX(INDIRECT("EB[" &amp; Y$2 &amp; "]"),MATCH("TJ#" &amp; $B105 &amp; "#6000#CZ",EB[key],0)),INDEX($BO105:$DW105,,Y$4),Y$9/(INDEX(Roky_výhled,,Y$8)-Last_Bil)*(INDEX($BO105:$DW105,,Y$8)-INDEX($D105:$BL105,,$E$1))+INDEX($D105:$BL105,,$E$1),Y$9/(INDEX(Roky_výhled,,Y$8)-INDEX(Roky_výhled,,Y$8-1))*(INDEX($BO105:$DW105,,Y$8)-INDEX($BO105:$DW105,,Y$8-1))+INDEX($BO105:$DW105,,Y$8-1))</f>
        <v>287669</v>
      </c>
      <c r="Z105" s="173">
        <f ca="1">CHOOSE(Z$6,INDEX(INDIRECT("EB[" &amp; Z$2 &amp; "]"),MATCH("TJ#" &amp; $B105 &amp; "#6000#CZ",EB[key],0)),INDEX($BO105:$DW105,,Z$4),Z$9/(INDEX(Roky_výhled,,Z$8)-Last_Bil)*(INDEX($BO105:$DW105,,Z$8)-INDEX($D105:$BL105,,$E$1))+INDEX($D105:$BL105,,$E$1),Z$9/(INDEX(Roky_výhled,,Z$8)-INDEX(Roky_výhled,,Z$8-1))*(INDEX($BO105:$DW105,,Z$8)-INDEX($BO105:$DW105,,Z$8-1))+INDEX($BO105:$DW105,,Z$8-1))</f>
        <v>289112</v>
      </c>
      <c r="AA105" s="173">
        <f ca="1">CHOOSE(AA$6,INDEX(INDIRECT("EB[" &amp; AA$2 &amp; "]"),MATCH("TJ#" &amp; $B105 &amp; "#6000#CZ",EB[key],0)),INDEX($BO105:$DW105,,AA$4),AA$9/(INDEX(Roky_výhled,,AA$8)-Last_Bil)*(INDEX($BO105:$DW105,,AA$8)-INDEX($D105:$BL105,,$E$1))+INDEX($D105:$BL105,,$E$1),AA$9/(INDEX(Roky_výhled,,AA$8)-INDEX(Roky_výhled,,AA$8-1))*(INDEX($BO105:$DW105,,AA$8)-INDEX($BO105:$DW105,,AA$8-1))+INDEX($BO105:$DW105,,AA$8-1))</f>
        <v>287197</v>
      </c>
      <c r="AB105" s="173">
        <f ca="1">CHOOSE(AB$6,INDEX(INDIRECT("EB[" &amp; AB$2 &amp; "]"),MATCH("TJ#" &amp; $B105 &amp; "#6000#CZ",EB[key],0)),INDEX($BO105:$DW105,,AB$4),AB$9/(INDEX(Roky_výhled,,AB$8)-Last_Bil)*(INDEX($BO105:$DW105,,AB$8)-INDEX($D105:$BL105,,$E$1))+INDEX($D105:$BL105,,$E$1),AB$9/(INDEX(Roky_výhled,,AB$8)-INDEX(Roky_výhled,,AB$8-1))*(INDEX($BO105:$DW105,,AB$8)-INDEX($BO105:$DW105,,AB$8-1))+INDEX($BO105:$DW105,,AB$8-1))</f>
        <v>284818</v>
      </c>
      <c r="AC105" s="173">
        <f ca="1">CHOOSE(AC$6,INDEX(INDIRECT("EB[" &amp; AC$2 &amp; "]"),MATCH("TJ#" &amp; $B105 &amp; "#6000#CZ",EB[key],0)),INDEX($BO105:$DW105,,AC$4),AC$9/(INDEX(Roky_výhled,,AC$8)-Last_Bil)*(INDEX($BO105:$DW105,,AC$8)-INDEX($D105:$BL105,,$E$1))+INDEX($D105:$BL105,,$E$1),AC$9/(INDEX(Roky_výhled,,AC$8)-INDEX(Roky_výhled,,AC$8-1))*(INDEX($BO105:$DW105,,AC$8)-INDEX($BO105:$DW105,,AC$8-1))+INDEX($BO105:$DW105,,AC$8-1))</f>
        <v>276898</v>
      </c>
      <c r="AD105" s="173">
        <f ca="1">CHOOSE(AD$6,INDEX(INDIRECT("EB[" &amp; AD$2 &amp; "]"),MATCH("TJ#" &amp; $B105 &amp; "#6000#CZ",EB[key],0)),INDEX($BO105:$DW105,,AD$4),AD$9/(INDEX(Roky_výhled,,AD$8)-Last_Bil)*(INDEX($BO105:$DW105,,AD$8)-INDEX($D105:$BL105,,$E$1))+INDEX($D105:$BL105,,$E$1),AD$9/(INDEX(Roky_výhled,,AD$8)-INDEX(Roky_výhled,,AD$8-1))*(INDEX($BO105:$DW105,,AD$8)-INDEX($BO105:$DW105,,AD$8-1))+INDEX($BO105:$DW105,,AD$8-1))</f>
        <v>281020.39999999997</v>
      </c>
      <c r="AE105" s="173">
        <f ca="1">CHOOSE(AE$6,INDEX(INDIRECT("EB[" &amp; AE$2 &amp; "]"),MATCH("TJ#" &amp; $B105 &amp; "#6000#CZ",EB[key],0)),INDEX($BO105:$DW105,,AE$4),AE$9/(INDEX(Roky_výhled,,AE$8)-Last_Bil)*(INDEX($BO105:$DW105,,AE$8)-INDEX($D105:$BL105,,$E$1))+INDEX($D105:$BL105,,$E$1),AE$9/(INDEX(Roky_výhled,,AE$8)-INDEX(Roky_výhled,,AE$8-1))*(INDEX($BO105:$DW105,,AE$8)-INDEX($BO105:$DW105,,AE$8-1))+INDEX($BO105:$DW105,,AE$8-1))</f>
        <v>285142.8</v>
      </c>
      <c r="AF105" s="173">
        <f ca="1">CHOOSE(AF$6,INDEX(INDIRECT("EB[" &amp; AF$2 &amp; "]"),MATCH("TJ#" &amp; $B105 &amp; "#6000#CZ",EB[key],0)),INDEX($BO105:$DW105,,AF$4),AF$9/(INDEX(Roky_výhled,,AF$8)-Last_Bil)*(INDEX($BO105:$DW105,,AF$8)-INDEX($D105:$BL105,,$E$1))+INDEX($D105:$BL105,,$E$1),AF$9/(INDEX(Roky_výhled,,AF$8)-INDEX(Roky_výhled,,AF$8-1))*(INDEX($BO105:$DW105,,AF$8)-INDEX($BO105:$DW105,,AF$8-1))+INDEX($BO105:$DW105,,AF$8-1))</f>
        <v>289265.19999999995</v>
      </c>
      <c r="AG105" s="173">
        <f ca="1">CHOOSE(AG$6,INDEX(INDIRECT("EB[" &amp; AG$2 &amp; "]"),MATCH("TJ#" &amp; $B105 &amp; "#6000#CZ",EB[key],0)),INDEX($BO105:$DW105,,AG$4),AG$9/(INDEX(Roky_výhled,,AG$8)-Last_Bil)*(INDEX($BO105:$DW105,,AG$8)-INDEX($D105:$BL105,,$E$1))+INDEX($D105:$BL105,,$E$1),AG$9/(INDEX(Roky_výhled,,AG$8)-INDEX(Roky_výhled,,AG$8-1))*(INDEX($BO105:$DW105,,AG$8)-INDEX($BO105:$DW105,,AG$8-1))+INDEX($BO105:$DW105,,AG$8-1))</f>
        <v>293387.59999999998</v>
      </c>
      <c r="AH105" s="173">
        <f ca="1">CHOOSE(AH$6,INDEX(INDIRECT("EB[" &amp; AH$2 &amp; "]"),MATCH("TJ#" &amp; $B105 &amp; "#6000#CZ",EB[key],0)),INDEX($BO105:$DW105,,AH$4),AH$9/(INDEX(Roky_výhled,,AH$8)-Last_Bil)*(INDEX($BO105:$DW105,,AH$8)-INDEX($D105:$BL105,,$E$1))+INDEX($D105:$BL105,,$E$1),AH$9/(INDEX(Roky_výhled,,AH$8)-INDEX(Roky_výhled,,AH$8-1))*(INDEX($BO105:$DW105,,AH$8)-INDEX($BO105:$DW105,,AH$8-1))+INDEX($BO105:$DW105,,AH$8-1))</f>
        <v>297509.99999999994</v>
      </c>
      <c r="AI105" s="173">
        <f ca="1">CHOOSE(AI$6,INDEX(INDIRECT("EB[" &amp; AI$2 &amp; "]"),MATCH("TJ#" &amp; $B105 &amp; "#6000#CZ",EB[key],0)),INDEX($BO105:$DW105,,AI$4),AI$9/(INDEX(Roky_výhled,,AI$8)-Last_Bil)*(INDEX($BO105:$DW105,,AI$8)-INDEX($D105:$BL105,,$E$1))+INDEX($D105:$BL105,,$E$1),AI$9/(INDEX(Roky_výhled,,AI$8)-INDEX(Roky_výhled,,AI$8-1))*(INDEX($BO105:$DW105,,AI$8)-INDEX($BO105:$DW105,,AI$8-1))+INDEX($BO105:$DW105,,AI$8-1))</f>
        <v>293793.99999999994</v>
      </c>
      <c r="AJ105" s="173">
        <f ca="1">CHOOSE(AJ$6,INDEX(INDIRECT("EB[" &amp; AJ$2 &amp; "]"),MATCH("TJ#" &amp; $B105 &amp; "#6000#CZ",EB[key],0)),INDEX($BO105:$DW105,,AJ$4),AJ$9/(INDEX(Roky_výhled,,AJ$8)-Last_Bil)*(INDEX($BO105:$DW105,,AJ$8)-INDEX($D105:$BL105,,$E$1))+INDEX($D105:$BL105,,$E$1),AJ$9/(INDEX(Roky_výhled,,AJ$8)-INDEX(Roky_výhled,,AJ$8-1))*(INDEX($BO105:$DW105,,AJ$8)-INDEX($BO105:$DW105,,AJ$8-1))+INDEX($BO105:$DW105,,AJ$8-1))</f>
        <v>290077.99999999994</v>
      </c>
      <c r="AK105" s="173">
        <f ca="1">CHOOSE(AK$6,INDEX(INDIRECT("EB[" &amp; AK$2 &amp; "]"),MATCH("TJ#" &amp; $B105 &amp; "#6000#CZ",EB[key],0)),INDEX($BO105:$DW105,,AK$4),AK$9/(INDEX(Roky_výhled,,AK$8)-Last_Bil)*(INDEX($BO105:$DW105,,AK$8)-INDEX($D105:$BL105,,$E$1))+INDEX($D105:$BL105,,$E$1),AK$9/(INDEX(Roky_výhled,,AK$8)-INDEX(Roky_výhled,,AK$8-1))*(INDEX($BO105:$DW105,,AK$8)-INDEX($BO105:$DW105,,AK$8-1))+INDEX($BO105:$DW105,,AK$8-1))</f>
        <v>286362</v>
      </c>
      <c r="AL105" s="173">
        <f ca="1">CHOOSE(AL$6,INDEX(INDIRECT("EB[" &amp; AL$2 &amp; "]"),MATCH("TJ#" &amp; $B105 &amp; "#6000#CZ",EB[key],0)),INDEX($BO105:$DW105,,AL$4),AL$9/(INDEX(Roky_výhled,,AL$8)-Last_Bil)*(INDEX($BO105:$DW105,,AL$8)-INDEX($D105:$BL105,,$E$1))+INDEX($D105:$BL105,,$E$1),AL$9/(INDEX(Roky_výhled,,AL$8)-INDEX(Roky_výhled,,AL$8-1))*(INDEX($BO105:$DW105,,AL$8)-INDEX($BO105:$DW105,,AL$8-1))+INDEX($BO105:$DW105,,AL$8-1))</f>
        <v>282646</v>
      </c>
      <c r="AM105" s="173">
        <f ca="1">CHOOSE(AM$6,INDEX(INDIRECT("EB[" &amp; AM$2 &amp; "]"),MATCH("TJ#" &amp; $B105 &amp; "#6000#CZ",EB[key],0)),INDEX($BO105:$DW105,,AM$4),AM$9/(INDEX(Roky_výhled,,AM$8)-Last_Bil)*(INDEX($BO105:$DW105,,AM$8)-INDEX($D105:$BL105,,$E$1))+INDEX($D105:$BL105,,$E$1),AM$9/(INDEX(Roky_výhled,,AM$8)-INDEX(Roky_výhled,,AM$8-1))*(INDEX($BO105:$DW105,,AM$8)-INDEX($BO105:$DW105,,AM$8-1))+INDEX($BO105:$DW105,,AM$8-1))</f>
        <v>278930</v>
      </c>
      <c r="AN105" s="173">
        <f ca="1">CHOOSE(AN$6,INDEX(INDIRECT("EB[" &amp; AN$2 &amp; "]"),MATCH("TJ#" &amp; $B105 &amp; "#6000#CZ",EB[key],0)),INDEX($BO105:$DW105,,AN$4),AN$9/(INDEX(Roky_výhled,,AN$8)-Last_Bil)*(INDEX($BO105:$DW105,,AN$8)-INDEX($D105:$BL105,,$E$1))+INDEX($D105:$BL105,,$E$1),AN$9/(INDEX(Roky_výhled,,AN$8)-INDEX(Roky_výhled,,AN$8-1))*(INDEX($BO105:$DW105,,AN$8)-INDEX($BO105:$DW105,,AN$8-1))+INDEX($BO105:$DW105,,AN$8-1))</f>
        <v>279062</v>
      </c>
      <c r="AO105" s="173">
        <f ca="1">CHOOSE(AO$6,INDEX(INDIRECT("EB[" &amp; AO$2 &amp; "]"),MATCH("TJ#" &amp; $B105 &amp; "#6000#CZ",EB[key],0)),INDEX($BO105:$DW105,,AO$4),AO$9/(INDEX(Roky_výhled,,AO$8)-Last_Bil)*(INDEX($BO105:$DW105,,AO$8)-INDEX($D105:$BL105,,$E$1))+INDEX($D105:$BL105,,$E$1),AO$9/(INDEX(Roky_výhled,,AO$8)-INDEX(Roky_výhled,,AO$8-1))*(INDEX($BO105:$DW105,,AO$8)-INDEX($BO105:$DW105,,AO$8-1))+INDEX($BO105:$DW105,,AO$8-1))</f>
        <v>279194</v>
      </c>
      <c r="AP105" s="173">
        <f ca="1">CHOOSE(AP$6,INDEX(INDIRECT("EB[" &amp; AP$2 &amp; "]"),MATCH("TJ#" &amp; $B105 &amp; "#6000#CZ",EB[key],0)),INDEX($BO105:$DW105,,AP$4),AP$9/(INDEX(Roky_výhled,,AP$8)-Last_Bil)*(INDEX($BO105:$DW105,,AP$8)-INDEX($D105:$BL105,,$E$1))+INDEX($D105:$BL105,,$E$1),AP$9/(INDEX(Roky_výhled,,AP$8)-INDEX(Roky_výhled,,AP$8-1))*(INDEX($BO105:$DW105,,AP$8)-INDEX($BO105:$DW105,,AP$8-1))+INDEX($BO105:$DW105,,AP$8-1))</f>
        <v>279326</v>
      </c>
      <c r="AQ105" s="173">
        <f ca="1">CHOOSE(AQ$6,INDEX(INDIRECT("EB[" &amp; AQ$2 &amp; "]"),MATCH("TJ#" &amp; $B105 &amp; "#6000#CZ",EB[key],0)),INDEX($BO105:$DW105,,AQ$4),AQ$9/(INDEX(Roky_výhled,,AQ$8)-Last_Bil)*(INDEX($BO105:$DW105,,AQ$8)-INDEX($D105:$BL105,,$E$1))+INDEX($D105:$BL105,,$E$1),AQ$9/(INDEX(Roky_výhled,,AQ$8)-INDEX(Roky_výhled,,AQ$8-1))*(INDEX($BO105:$DW105,,AQ$8)-INDEX($BO105:$DW105,,AQ$8-1))+INDEX($BO105:$DW105,,AQ$8-1))</f>
        <v>279458</v>
      </c>
      <c r="AR105" s="173">
        <f ca="1">CHOOSE(AR$6,INDEX(INDIRECT("EB[" &amp; AR$2 &amp; "]"),MATCH("TJ#" &amp; $B105 &amp; "#6000#CZ",EB[key],0)),INDEX($BO105:$DW105,,AR$4),AR$9/(INDEX(Roky_výhled,,AR$8)-Last_Bil)*(INDEX($BO105:$DW105,,AR$8)-INDEX($D105:$BL105,,$E$1))+INDEX($D105:$BL105,,$E$1),AR$9/(INDEX(Roky_výhled,,AR$8)-INDEX(Roky_výhled,,AR$8-1))*(INDEX($BO105:$DW105,,AR$8)-INDEX($BO105:$DW105,,AR$8-1))+INDEX($BO105:$DW105,,AR$8-1))</f>
        <v>279590</v>
      </c>
      <c r="AS105" s="173">
        <f ca="1">CHOOSE(AS$6,INDEX(INDIRECT("EB[" &amp; AS$2 &amp; "]"),MATCH("TJ#" &amp; $B105 &amp; "#6000#CZ",EB[key],0)),INDEX($BO105:$DW105,,AS$4),AS$9/(INDEX(Roky_výhled,,AS$8)-Last_Bil)*(INDEX($BO105:$DW105,,AS$8)-INDEX($D105:$BL105,,$E$1))+INDEX($D105:$BL105,,$E$1),AS$9/(INDEX(Roky_výhled,,AS$8)-INDEX(Roky_výhled,,AS$8-1))*(INDEX($BO105:$DW105,,AS$8)-INDEX($BO105:$DW105,,AS$8-1))+INDEX($BO105:$DW105,,AS$8-1))</f>
        <v>286058</v>
      </c>
      <c r="AT105" s="173">
        <f ca="1">CHOOSE(AT$6,INDEX(INDIRECT("EB[" &amp; AT$2 &amp; "]"),MATCH("TJ#" &amp; $B105 &amp; "#6000#CZ",EB[key],0)),INDEX($BO105:$DW105,,AT$4),AT$9/(INDEX(Roky_výhled,,AT$8)-Last_Bil)*(INDEX($BO105:$DW105,,AT$8)-INDEX($D105:$BL105,,$E$1))+INDEX($D105:$BL105,,$E$1),AT$9/(INDEX(Roky_výhled,,AT$8)-INDEX(Roky_výhled,,AT$8-1))*(INDEX($BO105:$DW105,,AT$8)-INDEX($BO105:$DW105,,AT$8-1))+INDEX($BO105:$DW105,,AT$8-1))</f>
        <v>292526</v>
      </c>
      <c r="AU105" s="173">
        <f ca="1">CHOOSE(AU$6,INDEX(INDIRECT("EB[" &amp; AU$2 &amp; "]"),MATCH("TJ#" &amp; $B105 &amp; "#6000#CZ",EB[key],0)),INDEX($BO105:$DW105,,AU$4),AU$9/(INDEX(Roky_výhled,,AU$8)-Last_Bil)*(INDEX($BO105:$DW105,,AU$8)-INDEX($D105:$BL105,,$E$1))+INDEX($D105:$BL105,,$E$1),AU$9/(INDEX(Roky_výhled,,AU$8)-INDEX(Roky_výhled,,AU$8-1))*(INDEX($BO105:$DW105,,AU$8)-INDEX($BO105:$DW105,,AU$8-1))+INDEX($BO105:$DW105,,AU$8-1))</f>
        <v>298994</v>
      </c>
      <c r="AV105" s="173">
        <f ca="1">CHOOSE(AV$6,INDEX(INDIRECT("EB[" &amp; AV$2 &amp; "]"),MATCH("TJ#" &amp; $B105 &amp; "#6000#CZ",EB[key],0)),INDEX($BO105:$DW105,,AV$4),AV$9/(INDEX(Roky_výhled,,AV$8)-Last_Bil)*(INDEX($BO105:$DW105,,AV$8)-INDEX($D105:$BL105,,$E$1))+INDEX($D105:$BL105,,$E$1),AV$9/(INDEX(Roky_výhled,,AV$8)-INDEX(Roky_výhled,,AV$8-1))*(INDEX($BO105:$DW105,,AV$8)-INDEX($BO105:$DW105,,AV$8-1))+INDEX($BO105:$DW105,,AV$8-1))</f>
        <v>305462</v>
      </c>
      <c r="AW105" s="173">
        <f ca="1">CHOOSE(AW$6,INDEX(INDIRECT("EB[" &amp; AW$2 &amp; "]"),MATCH("TJ#" &amp; $B105 &amp; "#6000#CZ",EB[key],0)),INDEX($BO105:$DW105,,AW$4),AW$9/(INDEX(Roky_výhled,,AW$8)-Last_Bil)*(INDEX($BO105:$DW105,,AW$8)-INDEX($D105:$BL105,,$E$1))+INDEX($D105:$BL105,,$E$1),AW$9/(INDEX(Roky_výhled,,AW$8)-INDEX(Roky_výhled,,AW$8-1))*(INDEX($BO105:$DW105,,AW$8)-INDEX($BO105:$DW105,,AW$8-1))+INDEX($BO105:$DW105,,AW$8-1))</f>
        <v>311930</v>
      </c>
      <c r="AX105" s="173">
        <f ca="1">CHOOSE(AX$6,INDEX(INDIRECT("EB[" &amp; AX$2 &amp; "]"),MATCH("TJ#" &amp; $B105 &amp; "#6000#CZ",EB[key],0)),INDEX($BO105:$DW105,,AX$4),AX$9/(INDEX(Roky_výhled,,AX$8)-Last_Bil)*(INDEX($BO105:$DW105,,AX$8)-INDEX($D105:$BL105,,$E$1))+INDEX($D105:$BL105,,$E$1),AX$9/(INDEX(Roky_výhled,,AX$8)-INDEX(Roky_výhled,,AX$8-1))*(INDEX($BO105:$DW105,,AX$8)-INDEX($BO105:$DW105,,AX$8-1))+INDEX($BO105:$DW105,,AX$8-1))</f>
        <v>310302</v>
      </c>
      <c r="AY105" s="173">
        <f ca="1">CHOOSE(AY$6,INDEX(INDIRECT("EB[" &amp; AY$2 &amp; "]"),MATCH("TJ#" &amp; $B105 &amp; "#6000#CZ",EB[key],0)),INDEX($BO105:$DW105,,AY$4),AY$9/(INDEX(Roky_výhled,,AY$8)-Last_Bil)*(INDEX($BO105:$DW105,,AY$8)-INDEX($D105:$BL105,,$E$1))+INDEX($D105:$BL105,,$E$1),AY$9/(INDEX(Roky_výhled,,AY$8)-INDEX(Roky_výhled,,AY$8-1))*(INDEX($BO105:$DW105,,AY$8)-INDEX($BO105:$DW105,,AY$8-1))+INDEX($BO105:$DW105,,AY$8-1))</f>
        <v>308674</v>
      </c>
      <c r="AZ105" s="173">
        <f ca="1">CHOOSE(AZ$6,INDEX(INDIRECT("EB[" &amp; AZ$2 &amp; "]"),MATCH("TJ#" &amp; $B105 &amp; "#6000#CZ",EB[key],0)),INDEX($BO105:$DW105,,AZ$4),AZ$9/(INDEX(Roky_výhled,,AZ$8)-Last_Bil)*(INDEX($BO105:$DW105,,AZ$8)-INDEX($D105:$BL105,,$E$1))+INDEX($D105:$BL105,,$E$1),AZ$9/(INDEX(Roky_výhled,,AZ$8)-INDEX(Roky_výhled,,AZ$8-1))*(INDEX($BO105:$DW105,,AZ$8)-INDEX($BO105:$DW105,,AZ$8-1))+INDEX($BO105:$DW105,,AZ$8-1))</f>
        <v>307045.99999999994</v>
      </c>
      <c r="BA105" s="173">
        <f ca="1">CHOOSE(BA$6,INDEX(INDIRECT("EB[" &amp; BA$2 &amp; "]"),MATCH("TJ#" &amp; $B105 &amp; "#6000#CZ",EB[key],0)),INDEX($BO105:$DW105,,BA$4),BA$9/(INDEX(Roky_výhled,,BA$8)-Last_Bil)*(INDEX($BO105:$DW105,,BA$8)-INDEX($D105:$BL105,,$E$1))+INDEX($D105:$BL105,,$E$1),BA$9/(INDEX(Roky_výhled,,BA$8)-INDEX(Roky_výhled,,BA$8-1))*(INDEX($BO105:$DW105,,BA$8)-INDEX($BO105:$DW105,,BA$8-1))+INDEX($BO105:$DW105,,BA$8-1))</f>
        <v>305417.99999999994</v>
      </c>
      <c r="BB105" s="173">
        <f ca="1">CHOOSE(BB$6,INDEX(INDIRECT("EB[" &amp; BB$2 &amp; "]"),MATCH("TJ#" &amp; $B105 &amp; "#6000#CZ",EB[key],0)),INDEX($BO105:$DW105,,BB$4),BB$9/(INDEX(Roky_výhled,,BB$8)-Last_Bil)*(INDEX($BO105:$DW105,,BB$8)-INDEX($D105:$BL105,,$E$1))+INDEX($D105:$BL105,,$E$1),BB$9/(INDEX(Roky_výhled,,BB$8)-INDEX(Roky_výhled,,BB$8-1))*(INDEX($BO105:$DW105,,BB$8)-INDEX($BO105:$DW105,,BB$8-1))+INDEX($BO105:$DW105,,BB$8-1))</f>
        <v>303789.99999999994</v>
      </c>
      <c r="BC105" s="173">
        <f ca="1">CHOOSE(BC$6,INDEX(INDIRECT("EB[" &amp; BC$2 &amp; "]"),MATCH("TJ#" &amp; $B105 &amp; "#6000#CZ",EB[key],0)),INDEX($BO105:$DW105,,BC$4),BC$9/(INDEX(Roky_výhled,,BC$8)-Last_Bil)*(INDEX($BO105:$DW105,,BC$8)-INDEX($D105:$BL105,,$E$1))+INDEX($D105:$BL105,,$E$1),BC$9/(INDEX(Roky_výhled,,BC$8)-INDEX(Roky_výhled,,BC$8-1))*(INDEX($BO105:$DW105,,BC$8)-INDEX($BO105:$DW105,,BC$8-1))+INDEX($BO105:$DW105,,BC$8-1))</f>
        <v>306871.99999999994</v>
      </c>
      <c r="BD105" s="173">
        <f ca="1">CHOOSE(BD$6,INDEX(INDIRECT("EB[" &amp; BD$2 &amp; "]"),MATCH("TJ#" &amp; $B105 &amp; "#6000#CZ",EB[key],0)),INDEX($BO105:$DW105,,BD$4),BD$9/(INDEX(Roky_výhled,,BD$8)-Last_Bil)*(INDEX($BO105:$DW105,,BD$8)-INDEX($D105:$BL105,,$E$1))+INDEX($D105:$BL105,,$E$1),BD$9/(INDEX(Roky_výhled,,BD$8)-INDEX(Roky_výhled,,BD$8-1))*(INDEX($BO105:$DW105,,BD$8)-INDEX($BO105:$DW105,,BD$8-1))+INDEX($BO105:$DW105,,BD$8-1))</f>
        <v>309953.99999999994</v>
      </c>
      <c r="BE105" s="173">
        <f ca="1">CHOOSE(BE$6,INDEX(INDIRECT("EB[" &amp; BE$2 &amp; "]"),MATCH("TJ#" &amp; $B105 &amp; "#6000#CZ",EB[key],0)),INDEX($BO105:$DW105,,BE$4),BE$9/(INDEX(Roky_výhled,,BE$8)-Last_Bil)*(INDEX($BO105:$DW105,,BE$8)-INDEX($D105:$BL105,,$E$1))+INDEX($D105:$BL105,,$E$1),BE$9/(INDEX(Roky_výhled,,BE$8)-INDEX(Roky_výhled,,BE$8-1))*(INDEX($BO105:$DW105,,BE$8)-INDEX($BO105:$DW105,,BE$8-1))+INDEX($BO105:$DW105,,BE$8-1))</f>
        <v>313036</v>
      </c>
      <c r="BF105" s="173">
        <f ca="1">CHOOSE(BF$6,INDEX(INDIRECT("EB[" &amp; BF$2 &amp; "]"),MATCH("TJ#" &amp; $B105 &amp; "#6000#CZ",EB[key],0)),INDEX($BO105:$DW105,,BF$4),BF$9/(INDEX(Roky_výhled,,BF$8)-Last_Bil)*(INDEX($BO105:$DW105,,BF$8)-INDEX($D105:$BL105,,$E$1))+INDEX($D105:$BL105,,$E$1),BF$9/(INDEX(Roky_výhled,,BF$8)-INDEX(Roky_výhled,,BF$8-1))*(INDEX($BO105:$DW105,,BF$8)-INDEX($BO105:$DW105,,BF$8-1))+INDEX($BO105:$DW105,,BF$8-1))</f>
        <v>316118</v>
      </c>
      <c r="BG105" s="173">
        <f ca="1">CHOOSE(BG$6,INDEX(INDIRECT("EB[" &amp; BG$2 &amp; "]"),MATCH("TJ#" &amp; $B105 &amp; "#6000#CZ",EB[key],0)),INDEX($BO105:$DW105,,BG$4),BG$9/(INDEX(Roky_výhled,,BG$8)-Last_Bil)*(INDEX($BO105:$DW105,,BG$8)-INDEX($D105:$BL105,,$E$1))+INDEX($D105:$BL105,,$E$1),BG$9/(INDEX(Roky_výhled,,BG$8)-INDEX(Roky_výhled,,BG$8-1))*(INDEX($BO105:$DW105,,BG$8)-INDEX($BO105:$DW105,,BG$8-1))+INDEX($BO105:$DW105,,BG$8-1))</f>
        <v>319200</v>
      </c>
      <c r="BH105" s="173">
        <f ca="1">CHOOSE(BH$6,INDEX(INDIRECT("EB[" &amp; BH$2 &amp; "]"),MATCH("TJ#" &amp; $B105 &amp; "#6000#CZ",EB[key],0)),INDEX($BO105:$DW105,,BH$4),BH$9/(INDEX(Roky_výhled,,BH$8)-Last_Bil)*(INDEX($BO105:$DW105,,BH$8)-INDEX($D105:$BL105,,$E$1))+INDEX($D105:$BL105,,$E$1),BH$9/(INDEX(Roky_výhled,,BH$8)-INDEX(Roky_výhled,,BH$8-1))*(INDEX($BO105:$DW105,,BH$8)-INDEX($BO105:$DW105,,BH$8-1))+INDEX($BO105:$DW105,,BH$8-1))</f>
        <v>318804</v>
      </c>
      <c r="BI105" s="173">
        <f ca="1">CHOOSE(BI$6,INDEX(INDIRECT("EB[" &amp; BI$2 &amp; "]"),MATCH("TJ#" &amp; $B105 &amp; "#6000#CZ",EB[key],0)),INDEX($BO105:$DW105,,BI$4),BI$9/(INDEX(Roky_výhled,,BI$8)-Last_Bil)*(INDEX($BO105:$DW105,,BI$8)-INDEX($D105:$BL105,,$E$1))+INDEX($D105:$BL105,,$E$1),BI$9/(INDEX(Roky_výhled,,BI$8)-INDEX(Roky_výhled,,BI$8-1))*(INDEX($BO105:$DW105,,BI$8)-INDEX($BO105:$DW105,,BI$8-1))+INDEX($BO105:$DW105,,BI$8-1))</f>
        <v>318408</v>
      </c>
      <c r="BJ105" s="173">
        <f ca="1">CHOOSE(BJ$6,INDEX(INDIRECT("EB[" &amp; BJ$2 &amp; "]"),MATCH("TJ#" &amp; $B105 &amp; "#6000#CZ",EB[key],0)),INDEX($BO105:$DW105,,BJ$4),BJ$9/(INDEX(Roky_výhled,,BJ$8)-Last_Bil)*(INDEX($BO105:$DW105,,BJ$8)-INDEX($D105:$BL105,,$E$1))+INDEX($D105:$BL105,,$E$1),BJ$9/(INDEX(Roky_výhled,,BJ$8)-INDEX(Roky_výhled,,BJ$8-1))*(INDEX($BO105:$DW105,,BJ$8)-INDEX($BO105:$DW105,,BJ$8-1))+INDEX($BO105:$DW105,,BJ$8-1))</f>
        <v>318012.00000000006</v>
      </c>
      <c r="BK105" s="173">
        <f ca="1">CHOOSE(BK$6,INDEX(INDIRECT("EB[" &amp; BK$2 &amp; "]"),MATCH("TJ#" &amp; $B105 &amp; "#6000#CZ",EB[key],0)),INDEX($BO105:$DW105,,BK$4),BK$9/(INDEX(Roky_výhled,,BK$8)-Last_Bil)*(INDEX($BO105:$DW105,,BK$8)-INDEX($D105:$BL105,,$E$1))+INDEX($D105:$BL105,,$E$1),BK$9/(INDEX(Roky_výhled,,BK$8)-INDEX(Roky_výhled,,BK$8-1))*(INDEX($BO105:$DW105,,BK$8)-INDEX($BO105:$DW105,,BK$8-1))+INDEX($BO105:$DW105,,BK$8-1))</f>
        <v>317616.00000000006</v>
      </c>
      <c r="BL105" s="174">
        <f ca="1">CHOOSE(BL$6,INDEX(INDIRECT("EB[" &amp; BL$2 &amp; "]"),MATCH("TJ#" &amp; $B105 &amp; "#6000#CZ",EB[key],0)),INDEX($BO105:$DW105,,BL$4),BL$9/(INDEX(Roky_výhled,,BL$8)-Last_Bil)*(INDEX($BO105:$DW105,,BL$8)-INDEX($D105:$BL105,,$E$1))+INDEX($D105:$BL105,,$E$1),BL$9/(INDEX(Roky_výhled,,BL$8)-INDEX(Roky_výhled,,BL$8-1))*(INDEX($BO105:$DW105,,BL$8)-INDEX($BO105:$DW105,,BL$8-1))+INDEX($BO105:$DW105,,BL$8-1))</f>
        <v>317220.00000000006</v>
      </c>
      <c r="BM105"/>
      <c r="BN105" s="187" t="str">
        <f t="shared" si="287"/>
        <v>Čistá výroba [TJ]</v>
      </c>
      <c r="BO105" s="294">
        <f>BO103-BO104</f>
        <v>289300</v>
      </c>
      <c r="BP105" s="286">
        <f t="shared" ref="BP105:BY105" si="289">BP103-BP104</f>
        <v>307260</v>
      </c>
      <c r="BQ105" s="286">
        <f t="shared" si="289"/>
        <v>297509.99999999994</v>
      </c>
      <c r="BR105" s="286">
        <f t="shared" si="289"/>
        <v>278930</v>
      </c>
      <c r="BS105" s="286">
        <f t="shared" si="289"/>
        <v>279590</v>
      </c>
      <c r="BT105" s="286">
        <f t="shared" si="289"/>
        <v>311930</v>
      </c>
      <c r="BU105" s="286">
        <f t="shared" si="289"/>
        <v>303789.99999999994</v>
      </c>
      <c r="BV105" s="286">
        <f t="shared" si="289"/>
        <v>319200</v>
      </c>
      <c r="BW105" s="286">
        <f t="shared" si="289"/>
        <v>317220.00000000006</v>
      </c>
      <c r="BX105" s="286">
        <f t="shared" si="289"/>
        <v>314859.99999999994</v>
      </c>
      <c r="BY105" s="293">
        <f t="shared" si="289"/>
        <v>322039.99999999994</v>
      </c>
      <c r="BZ105" s="281"/>
      <c r="CA105" s="281"/>
      <c r="CB105" s="281"/>
      <c r="CC105" s="281"/>
      <c r="CD105" s="281"/>
      <c r="CE105" s="281"/>
      <c r="CF105" s="281"/>
      <c r="CG105" s="281"/>
      <c r="CH105" s="281"/>
      <c r="CI105" s="281"/>
      <c r="CJ105" s="281"/>
      <c r="CK105" s="281"/>
      <c r="CL105" s="281"/>
      <c r="CM105" s="281"/>
      <c r="CN105" s="281"/>
      <c r="CO105" s="281"/>
      <c r="CP105" s="281"/>
      <c r="CQ105" s="281"/>
      <c r="CR105" s="281"/>
      <c r="CS105" s="281"/>
      <c r="CT105" s="281"/>
      <c r="CU105" s="281"/>
      <c r="CV105" s="281"/>
      <c r="CW105" s="281"/>
      <c r="CX105" s="281"/>
      <c r="CY105" s="281"/>
      <c r="CZ105" s="281"/>
      <c r="DA105" s="281"/>
      <c r="DB105" s="281"/>
      <c r="DC105" s="281"/>
      <c r="DD105" s="281"/>
      <c r="DE105" s="281"/>
      <c r="DF105" s="281"/>
      <c r="DG105" s="281"/>
      <c r="DH105" s="281"/>
      <c r="DI105" s="281"/>
      <c r="DJ105" s="281"/>
      <c r="DK105" s="281"/>
      <c r="DL105" s="281"/>
      <c r="DM105" s="281"/>
      <c r="DN105" s="281"/>
      <c r="DO105" s="281"/>
      <c r="DP105" s="281"/>
      <c r="DQ105" s="281"/>
      <c r="DR105" s="281"/>
      <c r="DS105" s="281"/>
      <c r="DT105" s="281"/>
      <c r="DU105" s="281"/>
      <c r="DV105" s="281"/>
      <c r="DW105" s="281"/>
    </row>
    <row r="106" spans="1:16384" s="196" customFormat="1" x14ac:dyDescent="0.25">
      <c r="B106" t="s">
        <v>629</v>
      </c>
      <c r="C106" s="179" t="s">
        <v>3325</v>
      </c>
      <c r="D106" s="163">
        <f ca="1">CHOOSE(D$6,INDEX(INDIRECT("EB[" &amp; D$2 &amp; "]"),MATCH("TJ#" &amp; $B106 &amp; "#6000#CZ",EB[key],0)),INDEX($BO106:$DW106,,D$4),D$9/(INDEX(Roky_výhled,,D$8)-Last_Bil)*(INDEX($BO106:$DW106,,D$8)-INDEX($D106:$BL106,,$E$1))+INDEX($D106:$BL106,,$E$1),D$9/(INDEX(Roky_výhled,,D$8)-INDEX(Roky_výhled,,D$8-1))*(INDEX($BO106:$DW106,,D$8)-INDEX($BO106:$DW106,,D$8-1))+INDEX($BO106:$DW106,,D$8-1))</f>
        <v>14386</v>
      </c>
      <c r="E106" s="173">
        <f ca="1">CHOOSE(E$6,INDEX(INDIRECT("EB[" &amp; E$2 &amp; "]"),MATCH("TJ#" &amp; $B106 &amp; "#6000#CZ",EB[key],0)),INDEX($BO106:$DW106,,E$4),E$9/(INDEX(Roky_výhled,,E$8)-Last_Bil)*(INDEX($BO106:$DW106,,E$8)-INDEX($D106:$BL106,,$E$1))+INDEX($D106:$BL106,,$E$1),E$9/(INDEX(Roky_výhled,,E$8)-INDEX(Roky_výhled,,E$8-1))*(INDEX($BO106:$DW106,,E$8)-INDEX($BO106:$DW106,,E$8-1))+INDEX($BO106:$DW106,,E$8-1))</f>
        <v>13727</v>
      </c>
      <c r="F106" s="173">
        <f ca="1">CHOOSE(F$6,INDEX(INDIRECT("EB[" &amp; F$2 &amp; "]"),MATCH("TJ#" &amp; $B106 &amp; "#6000#CZ",EB[key],0)),INDEX($BO106:$DW106,,F$4),F$9/(INDEX(Roky_výhled,,F$8)-Last_Bil)*(INDEX($BO106:$DW106,,F$8)-INDEX($D106:$BL106,,$E$1))+INDEX($D106:$BL106,,$E$1),F$9/(INDEX(Roky_výhled,,F$8)-INDEX(Roky_výhled,,F$8-1))*(INDEX($BO106:$DW106,,F$8)-INDEX($BO106:$DW106,,F$8-1))+INDEX($BO106:$DW106,,F$8-1))</f>
        <v>13896</v>
      </c>
      <c r="G106" s="173">
        <f ca="1">CHOOSE(G$6,INDEX(INDIRECT("EB[" &amp; G$2 &amp; "]"),MATCH("TJ#" &amp; $B106 &amp; "#6000#CZ",EB[key],0)),INDEX($BO106:$DW106,,G$4),G$9/(INDEX(Roky_výhled,,G$8)-Last_Bil)*(INDEX($BO106:$DW106,,G$8)-INDEX($D106:$BL106,,$E$1))+INDEX($D106:$BL106,,$E$1),G$9/(INDEX(Roky_výhled,,G$8)-INDEX(Roky_výhled,,G$8-1))*(INDEX($BO106:$DW106,,G$8)-INDEX($BO106:$DW106,,G$8-1))+INDEX($BO106:$DW106,,G$8-1))</f>
        <v>17255</v>
      </c>
      <c r="H106" s="173">
        <f ca="1">CHOOSE(H$6,INDEX(INDIRECT("EB[" &amp; H$2 &amp; "]"),MATCH("TJ#" &amp; $B106 &amp; "#6000#CZ",EB[key],0)),INDEX($BO106:$DW106,,H$4),H$9/(INDEX(Roky_výhled,,H$8)-Last_Bil)*(INDEX($BO106:$DW106,,H$8)-INDEX($D106:$BL106,,$E$1))+INDEX($D106:$BL106,,$E$1),H$9/(INDEX(Roky_výhled,,H$8)-INDEX(Roky_výhled,,H$8-1))*(INDEX($BO106:$DW106,,H$8)-INDEX($BO106:$DW106,,H$8-1))+INDEX($BO106:$DW106,,H$8-1))</f>
        <v>16776</v>
      </c>
      <c r="I106" s="173">
        <f ca="1">CHOOSE(I$6,INDEX(INDIRECT("EB[" &amp; I$2 &amp; "]"),MATCH("TJ#" &amp; $B106 &amp; "#6000#CZ",EB[key],0)),INDEX($BO106:$DW106,,I$4),I$9/(INDEX(Roky_výhled,,I$8)-Last_Bil)*(INDEX($BO106:$DW106,,I$8)-INDEX($D106:$BL106,,$E$1))+INDEX($D106:$BL106,,$E$1),I$9/(INDEX(Roky_výhled,,I$8)-INDEX(Roky_výhled,,I$8-1))*(INDEX($BO106:$DW106,,I$8)-INDEX($BO106:$DW106,,I$8-1))+INDEX($BO106:$DW106,,I$8-1))</f>
        <v>17165</v>
      </c>
      <c r="J106" s="173">
        <f ca="1">CHOOSE(J$6,INDEX(INDIRECT("EB[" &amp; J$2 &amp; "]"),MATCH("TJ#" &amp; $B106 &amp; "#6000#CZ",EB[key],0)),INDEX($BO106:$DW106,,J$4),J$9/(INDEX(Roky_výhled,,J$8)-Last_Bil)*(INDEX($BO106:$DW106,,J$8)-INDEX($D106:$BL106,,$E$1))+INDEX($D106:$BL106,,$E$1),J$9/(INDEX(Roky_výhled,,J$8)-INDEX(Roky_výhled,,J$8-1))*(INDEX($BO106:$DW106,,J$8)-INDEX($BO106:$DW106,,J$8-1))+INDEX($BO106:$DW106,,J$8-1))</f>
        <v>18554</v>
      </c>
      <c r="K106" s="173">
        <f ca="1">CHOOSE(K$6,INDEX(INDIRECT("EB[" &amp; K$2 &amp; "]"),MATCH("TJ#" &amp; $B106 &amp; "#6000#CZ",EB[key],0)),INDEX($BO106:$DW106,,K$4),K$9/(INDEX(Roky_výhled,,K$8)-Last_Bil)*(INDEX($BO106:$DW106,,K$8)-INDEX($D106:$BL106,,$E$1))+INDEX($D106:$BL106,,$E$1),K$9/(INDEX(Roky_výhled,,K$8)-INDEX(Roky_výhled,,K$8-1))*(INDEX($BO106:$DW106,,K$8)-INDEX($BO106:$DW106,,K$8-1))+INDEX($BO106:$DW106,,K$8-1))</f>
        <v>18317</v>
      </c>
      <c r="L106" s="173">
        <f ca="1">CHOOSE(L$6,INDEX(INDIRECT("EB[" &amp; L$2 &amp; "]"),MATCH("TJ#" &amp; $B106 &amp; "#6000#CZ",EB[key],0)),INDEX($BO106:$DW106,,L$4),L$9/(INDEX(Roky_výhled,,L$8)-Last_Bil)*(INDEX($BO106:$DW106,,L$8)-INDEX($D106:$BL106,,$E$1))+INDEX($D106:$BL106,,$E$1),L$9/(INDEX(Roky_výhled,,L$8)-INDEX(Roky_výhled,,L$8-1))*(INDEX($BO106:$DW106,,L$8)-INDEX($BO106:$DW106,,L$8-1))+INDEX($BO106:$DW106,,L$8-1))</f>
        <v>17831</v>
      </c>
      <c r="M106" s="173">
        <f ca="1">CHOOSE(M$6,INDEX(INDIRECT("EB[" &amp; M$2 &amp; "]"),MATCH("TJ#" &amp; $B106 &amp; "#6000#CZ",EB[key],0)),INDEX($BO106:$DW106,,M$4),M$9/(INDEX(Roky_výhled,,M$8)-Last_Bil)*(INDEX($BO106:$DW106,,M$8)-INDEX($D106:$BL106,,$E$1))+INDEX($D106:$BL106,,$E$1),M$9/(INDEX(Roky_výhled,,M$8)-INDEX(Roky_výhled,,M$8-1))*(INDEX($BO106:$DW106,,M$8)-INDEX($BO106:$DW106,,M$8-1))+INDEX($BO106:$DW106,,M$8-1))</f>
        <v>17716</v>
      </c>
      <c r="N106" s="173">
        <f ca="1">CHOOSE(N$6,INDEX(INDIRECT("EB[" &amp; N$2 &amp; "]"),MATCH("TJ#" &amp; $B106 &amp; "#6000#CZ",EB[key],0)),INDEX($BO106:$DW106,,N$4),N$9/(INDEX(Roky_výhled,,N$8)-Last_Bil)*(INDEX($BO106:$DW106,,N$8)-INDEX($D106:$BL106,,$E$1))+INDEX($D106:$BL106,,$E$1),N$9/(INDEX(Roky_výhled,,N$8)-INDEX(Roky_výhled,,N$8-1))*(INDEX($BO106:$DW106,,N$8)-INDEX($BO106:$DW106,,N$8-1))+INDEX($BO106:$DW106,,N$8-1))</f>
        <v>17842</v>
      </c>
      <c r="O106" s="173">
        <f ca="1">CHOOSE(O$6,INDEX(INDIRECT("EB[" &amp; O$2 &amp; "]"),MATCH("TJ#" &amp; $B106 &amp; "#6000#CZ",EB[key],0)),INDEX($BO106:$DW106,,O$4),O$9/(INDEX(Roky_výhled,,O$8)-Last_Bil)*(INDEX($BO106:$DW106,,O$8)-INDEX($D106:$BL106,,$E$1))+INDEX($D106:$BL106,,$E$1),O$9/(INDEX(Roky_výhled,,O$8)-INDEX(Roky_výhled,,O$8-1))*(INDEX($BO106:$DW106,,O$8)-INDEX($BO106:$DW106,,O$8-1))+INDEX($BO106:$DW106,,O$8-1))</f>
        <v>17676</v>
      </c>
      <c r="P106" s="173">
        <f ca="1">CHOOSE(P$6,INDEX(INDIRECT("EB[" &amp; P$2 &amp; "]"),MATCH("TJ#" &amp; $B106 &amp; "#6000#CZ",EB[key],0)),INDEX($BO106:$DW106,,P$4),P$9/(INDEX(Roky_výhled,,P$8)-Last_Bil)*(INDEX($BO106:$DW106,,P$8)-INDEX($D106:$BL106,,$E$1))+INDEX($D106:$BL106,,$E$1),P$9/(INDEX(Roky_výhled,,P$8)-INDEX(Roky_výhled,,P$8-1))*(INDEX($BO106:$DW106,,P$8)-INDEX($BO106:$DW106,,P$8-1))+INDEX($BO106:$DW106,,P$8-1))</f>
        <v>17489</v>
      </c>
      <c r="Q106" s="173">
        <f ca="1">CHOOSE(Q$6,INDEX(INDIRECT("EB[" &amp; Q$2 &amp; "]"),MATCH("TJ#" &amp; $B106 &amp; "#6000#CZ",EB[key],0)),INDEX($BO106:$DW106,,Q$4),Q$9/(INDEX(Roky_výhled,,Q$8)-Last_Bil)*(INDEX($BO106:$DW106,,Q$8)-INDEX($D106:$BL106,,$E$1))+INDEX($D106:$BL106,,$E$1),Q$9/(INDEX(Roky_výhled,,Q$8)-INDEX(Roky_výhled,,Q$8-1))*(INDEX($BO106:$DW106,,Q$8)-INDEX($BO106:$DW106,,Q$8-1))+INDEX($BO106:$DW106,,Q$8-1))</f>
        <v>18313</v>
      </c>
      <c r="R106" s="173">
        <f ca="1">CHOOSE(R$6,INDEX(INDIRECT("EB[" &amp; R$2 &amp; "]"),MATCH("TJ#" &amp; $B106 &amp; "#6000#CZ",EB[key],0)),INDEX($BO106:$DW106,,R$4),R$9/(INDEX(Roky_výhled,,R$8)-Last_Bil)*(INDEX($BO106:$DW106,,R$8)-INDEX($D106:$BL106,,$E$1))+INDEX($D106:$BL106,,$E$1),R$9/(INDEX(Roky_výhled,,R$8)-INDEX(Roky_výhled,,R$8-1))*(INDEX($BO106:$DW106,,R$8)-INDEX($BO106:$DW106,,R$8-1))+INDEX($BO106:$DW106,,R$8-1))</f>
        <v>18302</v>
      </c>
      <c r="S106" s="173">
        <f ca="1">CHOOSE(S$6,INDEX(INDIRECT("EB[" &amp; S$2 &amp; "]"),MATCH("TJ#" &amp; $B106 &amp; "#6000#CZ",EB[key],0)),INDEX($BO106:$DW106,,S$4),S$9/(INDEX(Roky_výhled,,S$8)-Last_Bil)*(INDEX($BO106:$DW106,,S$8)-INDEX($D106:$BL106,,$E$1))+INDEX($D106:$BL106,,$E$1),S$9/(INDEX(Roky_výhled,,S$8)-INDEX(Roky_výhled,,S$8-1))*(INDEX($BO106:$DW106,,S$8)-INDEX($BO106:$DW106,,S$8-1))+INDEX($BO106:$DW106,,S$8-1))</f>
        <v>18097</v>
      </c>
      <c r="T106" s="173">
        <f ca="1">CHOOSE(T$6,INDEX(INDIRECT("EB[" &amp; T$2 &amp; "]"),MATCH("TJ#" &amp; $B106 &amp; "#6000#CZ",EB[key],0)),INDEX($BO106:$DW106,,T$4),T$9/(INDEX(Roky_výhled,,T$8)-Last_Bil)*(INDEX($BO106:$DW106,,T$8)-INDEX($D106:$BL106,,$E$1))+INDEX($D106:$BL106,,$E$1),T$9/(INDEX(Roky_výhled,,T$8)-INDEX(Roky_výhled,,T$8-1))*(INDEX($BO106:$DW106,,T$8)-INDEX($BO106:$DW106,,T$8-1))+INDEX($BO106:$DW106,,T$8-1))</f>
        <v>17586</v>
      </c>
      <c r="U106" s="173">
        <f ca="1">CHOOSE(U$6,INDEX(INDIRECT("EB[" &amp; U$2 &amp; "]"),MATCH("TJ#" &amp; $B106 &amp; "#6000#CZ",EB[key],0)),INDEX($BO106:$DW106,,U$4),U$9/(INDEX(Roky_výhled,,U$8)-Last_Bil)*(INDEX($BO106:$DW106,,U$8)-INDEX($D106:$BL106,,$E$1))+INDEX($D106:$BL106,,$E$1),U$9/(INDEX(Roky_výhled,,U$8)-INDEX(Roky_výhled,,U$8-1))*(INDEX($BO106:$DW106,,U$8)-INDEX($BO106:$DW106,,U$8-1))+INDEX($BO106:$DW106,,U$8-1))</f>
        <v>17694</v>
      </c>
      <c r="V106" s="173">
        <f ca="1">CHOOSE(V$6,INDEX(INDIRECT("EB[" &amp; V$2 &amp; "]"),MATCH("TJ#" &amp; $B106 &amp; "#6000#CZ",EB[key],0)),INDEX($BO106:$DW106,,V$4),V$9/(INDEX(Roky_výhled,,V$8)-Last_Bil)*(INDEX($BO106:$DW106,,V$8)-INDEX($D106:$BL106,,$E$1))+INDEX($D106:$BL106,,$E$1),V$9/(INDEX(Roky_výhled,,V$8)-INDEX(Roky_výhled,,V$8-1))*(INDEX($BO106:$DW106,,V$8)-INDEX($BO106:$DW106,,V$8-1))+INDEX($BO106:$DW106,,V$8-1))</f>
        <v>16783</v>
      </c>
      <c r="W106" s="173">
        <f ca="1">CHOOSE(W$6,INDEX(INDIRECT("EB[" &amp; W$2 &amp; "]"),MATCH("TJ#" &amp; $B106 &amp; "#6000#CZ",EB[key],0)),INDEX($BO106:$DW106,,W$4),W$9/(INDEX(Roky_výhled,,W$8)-Last_Bil)*(INDEX($BO106:$DW106,,W$8)-INDEX($D106:$BL106,,$E$1))+INDEX($D106:$BL106,,$E$1),W$9/(INDEX(Roky_výhled,,W$8)-INDEX(Roky_výhled,,W$8-1))*(INDEX($BO106:$DW106,,W$8)-INDEX($BO106:$DW106,,W$8-1))+INDEX($BO106:$DW106,,W$8-1))</f>
        <v>16153</v>
      </c>
      <c r="X106" s="173">
        <f ca="1">CHOOSE(X$6,INDEX(INDIRECT("EB[" &amp; X$2 &amp; "]"),MATCH("TJ#" &amp; $B106 &amp; "#6000#CZ",EB[key],0)),INDEX($BO106:$DW106,,X$4),X$9/(INDEX(Roky_výhled,,X$8)-Last_Bil)*(INDEX($BO106:$DW106,,X$8)-INDEX($D106:$BL106,,$E$1))+INDEX($D106:$BL106,,$E$1),X$9/(INDEX(Roky_výhled,,X$8)-INDEX(Roky_výhled,,X$8-1))*(INDEX($BO106:$DW106,,X$8)-INDEX($BO106:$DW106,,X$8-1))+INDEX($BO106:$DW106,,X$8-1))</f>
        <v>16078</v>
      </c>
      <c r="Y106" s="173">
        <f ca="1">CHOOSE(Y$6,INDEX(INDIRECT("EB[" &amp; Y$2 &amp; "]"),MATCH("TJ#" &amp; $B106 &amp; "#6000#CZ",EB[key],0)),INDEX($BO106:$DW106,,Y$4),Y$9/(INDEX(Roky_výhled,,Y$8)-Last_Bil)*(INDEX($BO106:$DW106,,Y$8)-INDEX($D106:$BL106,,$E$1))+INDEX($D106:$BL106,,$E$1),Y$9/(INDEX(Roky_výhled,,Y$8)-INDEX(Roky_výhled,,Y$8-1))*(INDEX($BO106:$DW106,,Y$8)-INDEX($BO106:$DW106,,Y$8-1))+INDEX($BO106:$DW106,,Y$8-1))</f>
        <v>15858</v>
      </c>
      <c r="Z106" s="173">
        <f ca="1">CHOOSE(Z$6,INDEX(INDIRECT("EB[" &amp; Z$2 &amp; "]"),MATCH("TJ#" &amp; $B106 &amp; "#6000#CZ",EB[key],0)),INDEX($BO106:$DW106,,Z$4),Z$9/(INDEX(Roky_výhled,,Z$8)-Last_Bil)*(INDEX($BO106:$DW106,,Z$8)-INDEX($D106:$BL106,,$E$1))+INDEX($D106:$BL106,,$E$1),Z$9/(INDEX(Roky_výhled,,Z$8)-INDEX(Roky_výhled,,Z$8-1))*(INDEX($BO106:$DW106,,Z$8)-INDEX($BO106:$DW106,,Z$8-1))+INDEX($BO106:$DW106,,Z$8-1))</f>
        <v>15073</v>
      </c>
      <c r="AA106" s="173">
        <f ca="1">CHOOSE(AA$6,INDEX(INDIRECT("EB[" &amp; AA$2 &amp; "]"),MATCH("TJ#" &amp; $B106 &amp; "#6000#CZ",EB[key],0)),INDEX($BO106:$DW106,,AA$4),AA$9/(INDEX(Roky_výhled,,AA$8)-Last_Bil)*(INDEX($BO106:$DW106,,AA$8)-INDEX($D106:$BL106,,$E$1))+INDEX($D106:$BL106,,$E$1),AA$9/(INDEX(Roky_výhled,,AA$8)-INDEX(Roky_výhled,,AA$8-1))*(INDEX($BO106:$DW106,,AA$8)-INDEX($BO106:$DW106,,AA$8-1))+INDEX($BO106:$DW106,,AA$8-1))</f>
        <v>14753</v>
      </c>
      <c r="AB106" s="173">
        <f ca="1">CHOOSE(AB$6,INDEX(INDIRECT("EB[" &amp; AB$2 &amp; "]"),MATCH("TJ#" &amp; $B106 &amp; "#6000#CZ",EB[key],0)),INDEX($BO106:$DW106,,AB$4),AB$9/(INDEX(Roky_výhled,,AB$8)-Last_Bil)*(INDEX($BO106:$DW106,,AB$8)-INDEX($D106:$BL106,,$E$1))+INDEX($D106:$BL106,,$E$1),AB$9/(INDEX(Roky_výhled,,AB$8)-INDEX(Roky_výhled,,AB$8-1))*(INDEX($BO106:$DW106,,AB$8)-INDEX($BO106:$DW106,,AB$8-1))+INDEX($BO106:$DW106,,AB$8-1))</f>
        <v>13849</v>
      </c>
      <c r="AC106" s="173">
        <f ca="1">CHOOSE(AC$6,INDEX(INDIRECT("EB[" &amp; AC$2 &amp; "]"),MATCH("TJ#" &amp; $B106 &amp; "#6000#CZ",EB[key],0)),INDEX($BO106:$DW106,,AC$4),AC$9/(INDEX(Roky_výhled,,AC$8)-Last_Bil)*(INDEX($BO106:$DW106,,AC$8)-INDEX($D106:$BL106,,$E$1))+INDEX($D106:$BL106,,$E$1),AC$9/(INDEX(Roky_výhled,,AC$8)-INDEX(Roky_výhled,,AC$8-1))*(INDEX($BO106:$DW106,,AC$8)-INDEX($BO106:$DW106,,AC$8-1))+INDEX($BO106:$DW106,,AC$8-1))</f>
        <v>14641</v>
      </c>
      <c r="AD106" s="173">
        <f ca="1">CHOOSE(AD$6,INDEX(INDIRECT("EB[" &amp; AD$2 &amp; "]"),MATCH("TJ#" &amp; $B106 &amp; "#6000#CZ",EB[key],0)),INDEX($BO106:$DW106,,AD$4),AD$9/(INDEX(Roky_výhled,,AD$8)-Last_Bil)*(INDEX($BO106:$DW106,,AD$8)-INDEX($D106:$BL106,,$E$1))+INDEX($D106:$BL106,,$E$1),AD$9/(INDEX(Roky_výhled,,AD$8)-INDEX(Roky_výhled,,AD$8-1))*(INDEX($BO106:$DW106,,AD$8)-INDEX($BO106:$DW106,,AD$8-1))+INDEX($BO106:$DW106,,AD$8-1))</f>
        <v>14900.783730543506</v>
      </c>
      <c r="AE106" s="173">
        <f ca="1">CHOOSE(AE$6,INDEX(INDIRECT("EB[" &amp; AE$2 &amp; "]"),MATCH("TJ#" &amp; $B106 &amp; "#6000#CZ",EB[key],0)),INDEX($BO106:$DW106,,AE$4),AE$9/(INDEX(Roky_výhled,,AE$8)-Last_Bil)*(INDEX($BO106:$DW106,,AE$8)-INDEX($D106:$BL106,,$E$1))+INDEX($D106:$BL106,,$E$1),AE$9/(INDEX(Roky_výhled,,AE$8)-INDEX(Roky_výhled,,AE$8-1))*(INDEX($BO106:$DW106,,AE$8)-INDEX($BO106:$DW106,,AE$8-1))+INDEX($BO106:$DW106,,AE$8-1))</f>
        <v>15160.56746108701</v>
      </c>
      <c r="AF106" s="173">
        <f ca="1">CHOOSE(AF$6,INDEX(INDIRECT("EB[" &amp; AF$2 &amp; "]"),MATCH("TJ#" &amp; $B106 &amp; "#6000#CZ",EB[key],0)),INDEX($BO106:$DW106,,AF$4),AF$9/(INDEX(Roky_výhled,,AF$8)-Last_Bil)*(INDEX($BO106:$DW106,,AF$8)-INDEX($D106:$BL106,,$E$1))+INDEX($D106:$BL106,,$E$1),AF$9/(INDEX(Roky_výhled,,AF$8)-INDEX(Roky_výhled,,AF$8-1))*(INDEX($BO106:$DW106,,AF$8)-INDEX($BO106:$DW106,,AF$8-1))+INDEX($BO106:$DW106,,AF$8-1))</f>
        <v>15420.351191630516</v>
      </c>
      <c r="AG106" s="173">
        <f ca="1">CHOOSE(AG$6,INDEX(INDIRECT("EB[" &amp; AG$2 &amp; "]"),MATCH("TJ#" &amp; $B106 &amp; "#6000#CZ",EB[key],0)),INDEX($BO106:$DW106,,AG$4),AG$9/(INDEX(Roky_výhled,,AG$8)-Last_Bil)*(INDEX($BO106:$DW106,,AG$8)-INDEX($D106:$BL106,,$E$1))+INDEX($D106:$BL106,,$E$1),AG$9/(INDEX(Roky_výhled,,AG$8)-INDEX(Roky_výhled,,AG$8-1))*(INDEX($BO106:$DW106,,AG$8)-INDEX($BO106:$DW106,,AG$8-1))+INDEX($BO106:$DW106,,AG$8-1))</f>
        <v>15680.13492217402</v>
      </c>
      <c r="AH106" s="173">
        <f ca="1">CHOOSE(AH$6,INDEX(INDIRECT("EB[" &amp; AH$2 &amp; "]"),MATCH("TJ#" &amp; $B106 &amp; "#6000#CZ",EB[key],0)),INDEX($BO106:$DW106,,AH$4),AH$9/(INDEX(Roky_výhled,,AH$8)-Last_Bil)*(INDEX($BO106:$DW106,,AH$8)-INDEX($D106:$BL106,,$E$1))+INDEX($D106:$BL106,,$E$1),AH$9/(INDEX(Roky_výhled,,AH$8)-INDEX(Roky_výhled,,AH$8-1))*(INDEX($BO106:$DW106,,AH$8)-INDEX($BO106:$DW106,,AH$8-1))+INDEX($BO106:$DW106,,AH$8-1))</f>
        <v>15939.918652717526</v>
      </c>
      <c r="AI106" s="173">
        <f ca="1">CHOOSE(AI$6,INDEX(INDIRECT("EB[" &amp; AI$2 &amp; "]"),MATCH("TJ#" &amp; $B106 &amp; "#6000#CZ",EB[key],0)),INDEX($BO106:$DW106,,AI$4),AI$9/(INDEX(Roky_výhled,,AI$8)-Last_Bil)*(INDEX($BO106:$DW106,,AI$8)-INDEX($D106:$BL106,,$E$1))+INDEX($D106:$BL106,,$E$1),AI$9/(INDEX(Roky_výhled,,AI$8)-INDEX(Roky_výhled,,AI$8-1))*(INDEX($BO106:$DW106,,AI$8)-INDEX($BO106:$DW106,,AI$8-1))+INDEX($BO106:$DW106,,AI$8-1))</f>
        <v>16201.609624904309</v>
      </c>
      <c r="AJ106" s="173">
        <f ca="1">CHOOSE(AJ$6,INDEX(INDIRECT("EB[" &amp; AJ$2 &amp; "]"),MATCH("TJ#" &amp; $B106 &amp; "#6000#CZ",EB[key],0)),INDEX($BO106:$DW106,,AJ$4),AJ$9/(INDEX(Roky_výhled,,AJ$8)-Last_Bil)*(INDEX($BO106:$DW106,,AJ$8)-INDEX($D106:$BL106,,$E$1))+INDEX($D106:$BL106,,$E$1),AJ$9/(INDEX(Roky_výhled,,AJ$8)-INDEX(Roky_výhled,,AJ$8-1))*(INDEX($BO106:$DW106,,AJ$8)-INDEX($BO106:$DW106,,AJ$8-1))+INDEX($BO106:$DW106,,AJ$8-1))</f>
        <v>16463.300597091093</v>
      </c>
      <c r="AK106" s="173">
        <f ca="1">CHOOSE(AK$6,INDEX(INDIRECT("EB[" &amp; AK$2 &amp; "]"),MATCH("TJ#" &amp; $B106 &amp; "#6000#CZ",EB[key],0)),INDEX($BO106:$DW106,,AK$4),AK$9/(INDEX(Roky_výhled,,AK$8)-Last_Bil)*(INDEX($BO106:$DW106,,AK$8)-INDEX($D106:$BL106,,$E$1))+INDEX($D106:$BL106,,$E$1),AK$9/(INDEX(Roky_výhled,,AK$8)-INDEX(Roky_výhled,,AK$8-1))*(INDEX($BO106:$DW106,,AK$8)-INDEX($BO106:$DW106,,AK$8-1))+INDEX($BO106:$DW106,,AK$8-1))</f>
        <v>16724.991569277874</v>
      </c>
      <c r="AL106" s="173">
        <f ca="1">CHOOSE(AL$6,INDEX(INDIRECT("EB[" &amp; AL$2 &amp; "]"),MATCH("TJ#" &amp; $B106 &amp; "#6000#CZ",EB[key],0)),INDEX($BO106:$DW106,,AL$4),AL$9/(INDEX(Roky_výhled,,AL$8)-Last_Bil)*(INDEX($BO106:$DW106,,AL$8)-INDEX($D106:$BL106,,$E$1))+INDEX($D106:$BL106,,$E$1),AL$9/(INDEX(Roky_výhled,,AL$8)-INDEX(Roky_výhled,,AL$8-1))*(INDEX($BO106:$DW106,,AL$8)-INDEX($BO106:$DW106,,AL$8-1))+INDEX($BO106:$DW106,,AL$8-1))</f>
        <v>16986.682541464659</v>
      </c>
      <c r="AM106" s="173">
        <f ca="1">CHOOSE(AM$6,INDEX(INDIRECT("EB[" &amp; AM$2 &amp; "]"),MATCH("TJ#" &amp; $B106 &amp; "#6000#CZ",EB[key],0)),INDEX($BO106:$DW106,,AM$4),AM$9/(INDEX(Roky_výhled,,AM$8)-Last_Bil)*(INDEX($BO106:$DW106,,AM$8)-INDEX($D106:$BL106,,$E$1))+INDEX($D106:$BL106,,$E$1),AM$9/(INDEX(Roky_výhled,,AM$8)-INDEX(Roky_výhled,,AM$8-1))*(INDEX($BO106:$DW106,,AM$8)-INDEX($BO106:$DW106,,AM$8-1))+INDEX($BO106:$DW106,,AM$8-1))</f>
        <v>17248.373513651441</v>
      </c>
      <c r="AN106" s="173">
        <f ca="1">CHOOSE(AN$6,INDEX(INDIRECT("EB[" &amp; AN$2 &amp; "]"),MATCH("TJ#" &amp; $B106 &amp; "#6000#CZ",EB[key],0)),INDEX($BO106:$DW106,,AN$4),AN$9/(INDEX(Roky_výhled,,AN$8)-Last_Bil)*(INDEX($BO106:$DW106,,AN$8)-INDEX($D106:$BL106,,$E$1))+INDEX($D106:$BL106,,$E$1),AN$9/(INDEX(Roky_výhled,,AN$8)-INDEX(Roky_výhled,,AN$8-1))*(INDEX($BO106:$DW106,,AN$8)-INDEX($BO106:$DW106,,AN$8-1))+INDEX($BO106:$DW106,,AN$8-1))</f>
        <v>17395.911222250572</v>
      </c>
      <c r="AO106" s="173">
        <f ca="1">CHOOSE(AO$6,INDEX(INDIRECT("EB[" &amp; AO$2 &amp; "]"),MATCH("TJ#" &amp; $B106 &amp; "#6000#CZ",EB[key],0)),INDEX($BO106:$DW106,,AO$4),AO$9/(INDEX(Roky_výhled,,AO$8)-Last_Bil)*(INDEX($BO106:$DW106,,AO$8)-INDEX($D106:$BL106,,$E$1))+INDEX($D106:$BL106,,$E$1),AO$9/(INDEX(Roky_výhled,,AO$8)-INDEX(Roky_výhled,,AO$8-1))*(INDEX($BO106:$DW106,,AO$8)-INDEX($BO106:$DW106,,AO$8-1))+INDEX($BO106:$DW106,,AO$8-1))</f>
        <v>17543.448930849703</v>
      </c>
      <c r="AP106" s="173">
        <f ca="1">CHOOSE(AP$6,INDEX(INDIRECT("EB[" &amp; AP$2 &amp; "]"),MATCH("TJ#" &amp; $B106 &amp; "#6000#CZ",EB[key],0)),INDEX($BO106:$DW106,,AP$4),AP$9/(INDEX(Roky_výhled,,AP$8)-Last_Bil)*(INDEX($BO106:$DW106,,AP$8)-INDEX($D106:$BL106,,$E$1))+INDEX($D106:$BL106,,$E$1),AP$9/(INDEX(Roky_výhled,,AP$8)-INDEX(Roky_výhled,,AP$8-1))*(INDEX($BO106:$DW106,,AP$8)-INDEX($BO106:$DW106,,AP$8-1))+INDEX($BO106:$DW106,,AP$8-1))</f>
        <v>17690.986639448834</v>
      </c>
      <c r="AQ106" s="173">
        <f ca="1">CHOOSE(AQ$6,INDEX(INDIRECT("EB[" &amp; AQ$2 &amp; "]"),MATCH("TJ#" &amp; $B106 &amp; "#6000#CZ",EB[key],0)),INDEX($BO106:$DW106,,AQ$4),AQ$9/(INDEX(Roky_výhled,,AQ$8)-Last_Bil)*(INDEX($BO106:$DW106,,AQ$8)-INDEX($D106:$BL106,,$E$1))+INDEX($D106:$BL106,,$E$1),AQ$9/(INDEX(Roky_výhled,,AQ$8)-INDEX(Roky_výhled,,AQ$8-1))*(INDEX($BO106:$DW106,,AQ$8)-INDEX($BO106:$DW106,,AQ$8-1))+INDEX($BO106:$DW106,,AQ$8-1))</f>
        <v>17838.524348047966</v>
      </c>
      <c r="AR106" s="173">
        <f ca="1">CHOOSE(AR$6,INDEX(INDIRECT("EB[" &amp; AR$2 &amp; "]"),MATCH("TJ#" &amp; $B106 &amp; "#6000#CZ",EB[key],0)),INDEX($BO106:$DW106,,AR$4),AR$9/(INDEX(Roky_výhled,,AR$8)-Last_Bil)*(INDEX($BO106:$DW106,,AR$8)-INDEX($D106:$BL106,,$E$1))+INDEX($D106:$BL106,,$E$1),AR$9/(INDEX(Roky_výhled,,AR$8)-INDEX(Roky_výhled,,AR$8-1))*(INDEX($BO106:$DW106,,AR$8)-INDEX($BO106:$DW106,,AR$8-1))+INDEX($BO106:$DW106,,AR$8-1))</f>
        <v>17986.062056647097</v>
      </c>
      <c r="AS106" s="173">
        <f ca="1">CHOOSE(AS$6,INDEX(INDIRECT("EB[" &amp; AS$2 &amp; "]"),MATCH("TJ#" &amp; $B106 &amp; "#6000#CZ",EB[key],0)),INDEX($BO106:$DW106,,AS$4),AS$9/(INDEX(Roky_výhled,,AS$8)-Last_Bil)*(INDEX($BO106:$DW106,,AS$8)-INDEX($D106:$BL106,,$E$1))+INDEX($D106:$BL106,,$E$1),AS$9/(INDEX(Roky_výhled,,AS$8)-INDEX(Roky_výhled,,AS$8-1))*(INDEX($BO106:$DW106,,AS$8)-INDEX($BO106:$DW106,,AS$8-1))+INDEX($BO106:$DW106,,AS$8-1))</f>
        <v>18194.368685889251</v>
      </c>
      <c r="AT106" s="173">
        <f ca="1">CHOOSE(AT$6,INDEX(INDIRECT("EB[" &amp; AT$2 &amp; "]"),MATCH("TJ#" &amp; $B106 &amp; "#6000#CZ",EB[key],0)),INDEX($BO106:$DW106,,AT$4),AT$9/(INDEX(Roky_výhled,,AT$8)-Last_Bil)*(INDEX($BO106:$DW106,,AT$8)-INDEX($D106:$BL106,,$E$1))+INDEX($D106:$BL106,,$E$1),AT$9/(INDEX(Roky_výhled,,AT$8)-INDEX(Roky_výhled,,AT$8-1))*(INDEX($BO106:$DW106,,AT$8)-INDEX($BO106:$DW106,,AT$8-1))+INDEX($BO106:$DW106,,AT$8-1))</f>
        <v>18402.675315131408</v>
      </c>
      <c r="AU106" s="173">
        <f ca="1">CHOOSE(AU$6,INDEX(INDIRECT("EB[" &amp; AU$2 &amp; "]"),MATCH("TJ#" &amp; $B106 &amp; "#6000#CZ",EB[key],0)),INDEX($BO106:$DW106,,AU$4),AU$9/(INDEX(Roky_výhled,,AU$8)-Last_Bil)*(INDEX($BO106:$DW106,,AU$8)-INDEX($D106:$BL106,,$E$1))+INDEX($D106:$BL106,,$E$1),AU$9/(INDEX(Roky_výhled,,AU$8)-INDEX(Roky_výhled,,AU$8-1))*(INDEX($BO106:$DW106,,AU$8)-INDEX($BO106:$DW106,,AU$8-1))+INDEX($BO106:$DW106,,AU$8-1))</f>
        <v>18610.981944373561</v>
      </c>
      <c r="AV106" s="173">
        <f ca="1">CHOOSE(AV$6,INDEX(INDIRECT("EB[" &amp; AV$2 &amp; "]"),MATCH("TJ#" &amp; $B106 &amp; "#6000#CZ",EB[key],0)),INDEX($BO106:$DW106,,AV$4),AV$9/(INDEX(Roky_výhled,,AV$8)-Last_Bil)*(INDEX($BO106:$DW106,,AV$8)-INDEX($D106:$BL106,,$E$1))+INDEX($D106:$BL106,,$E$1),AV$9/(INDEX(Roky_výhled,,AV$8)-INDEX(Roky_výhled,,AV$8-1))*(INDEX($BO106:$DW106,,AV$8)-INDEX($BO106:$DW106,,AV$8-1))+INDEX($BO106:$DW106,,AV$8-1))</f>
        <v>18819.288573615719</v>
      </c>
      <c r="AW106" s="173">
        <f ca="1">CHOOSE(AW$6,INDEX(INDIRECT("EB[" &amp; AW$2 &amp; "]"),MATCH("TJ#" &amp; $B106 &amp; "#6000#CZ",EB[key],0)),INDEX($BO106:$DW106,,AW$4),AW$9/(INDEX(Roky_výhled,,AW$8)-Last_Bil)*(INDEX($BO106:$DW106,,AW$8)-INDEX($D106:$BL106,,$E$1))+INDEX($D106:$BL106,,$E$1),AW$9/(INDEX(Roky_výhled,,AW$8)-INDEX(Roky_výhled,,AW$8-1))*(INDEX($BO106:$DW106,,AW$8)-INDEX($BO106:$DW106,,AW$8-1))+INDEX($BO106:$DW106,,AW$8-1))</f>
        <v>19027.595202857872</v>
      </c>
      <c r="AX106" s="173">
        <f ca="1">CHOOSE(AX$6,INDEX(INDIRECT("EB[" &amp; AX$2 &amp; "]"),MATCH("TJ#" &amp; $B106 &amp; "#6000#CZ",EB[key],0)),INDEX($BO106:$DW106,,AX$4),AX$9/(INDEX(Roky_výhled,,AX$8)-Last_Bil)*(INDEX($BO106:$DW106,,AX$8)-INDEX($D106:$BL106,,$E$1))+INDEX($D106:$BL106,,$E$1),AX$9/(INDEX(Roky_výhled,,AX$8)-INDEX(Roky_výhled,,AX$8-1))*(INDEX($BO106:$DW106,,AX$8)-INDEX($BO106:$DW106,,AX$8-1))+INDEX($BO106:$DW106,,AX$8-1))</f>
        <v>19165.902189334014</v>
      </c>
      <c r="AY106" s="173">
        <f ca="1">CHOOSE(AY$6,INDEX(INDIRECT("EB[" &amp; AY$2 &amp; "]"),MATCH("TJ#" &amp; $B106 &amp; "#6000#CZ",EB[key],0)),INDEX($BO106:$DW106,,AY$4),AY$9/(INDEX(Roky_výhled,,AY$8)-Last_Bil)*(INDEX($BO106:$DW106,,AY$8)-INDEX($D106:$BL106,,$E$1))+INDEX($D106:$BL106,,$E$1),AY$9/(INDEX(Roky_výhled,,AY$8)-INDEX(Roky_výhled,,AY$8-1))*(INDEX($BO106:$DW106,,AY$8)-INDEX($BO106:$DW106,,AY$8-1))+INDEX($BO106:$DW106,,AY$8-1))</f>
        <v>19304.209175810156</v>
      </c>
      <c r="AZ106" s="173">
        <f ca="1">CHOOSE(AZ$6,INDEX(INDIRECT("EB[" &amp; AZ$2 &amp; "]"),MATCH("TJ#" &amp; $B106 &amp; "#6000#CZ",EB[key],0)),INDEX($BO106:$DW106,,AZ$4),AZ$9/(INDEX(Roky_výhled,,AZ$8)-Last_Bil)*(INDEX($BO106:$DW106,,AZ$8)-INDEX($D106:$BL106,,$E$1))+INDEX($D106:$BL106,,$E$1),AZ$9/(INDEX(Roky_výhled,,AZ$8)-INDEX(Roky_výhled,,AZ$8-1))*(INDEX($BO106:$DW106,,AZ$8)-INDEX($BO106:$DW106,,AZ$8-1))+INDEX($BO106:$DW106,,AZ$8-1))</f>
        <v>19442.516162286294</v>
      </c>
      <c r="BA106" s="173">
        <f ca="1">CHOOSE(BA$6,INDEX(INDIRECT("EB[" &amp; BA$2 &amp; "]"),MATCH("TJ#" &amp; $B106 &amp; "#6000#CZ",EB[key],0)),INDEX($BO106:$DW106,,BA$4),BA$9/(INDEX(Roky_výhled,,BA$8)-Last_Bil)*(INDEX($BO106:$DW106,,BA$8)-INDEX($D106:$BL106,,$E$1))+INDEX($D106:$BL106,,$E$1),BA$9/(INDEX(Roky_výhled,,BA$8)-INDEX(Roky_výhled,,BA$8-1))*(INDEX($BO106:$DW106,,BA$8)-INDEX($BO106:$DW106,,BA$8-1))+INDEX($BO106:$DW106,,BA$8-1))</f>
        <v>19580.823148762436</v>
      </c>
      <c r="BB106" s="173">
        <f ca="1">CHOOSE(BB$6,INDEX(INDIRECT("EB[" &amp; BB$2 &amp; "]"),MATCH("TJ#" &amp; $B106 &amp; "#6000#CZ",EB[key],0)),INDEX($BO106:$DW106,,BB$4),BB$9/(INDEX(Roky_výhled,,BB$8)-Last_Bil)*(INDEX($BO106:$DW106,,BB$8)-INDEX($D106:$BL106,,$E$1))+INDEX($D106:$BL106,,$E$1),BB$9/(INDEX(Roky_výhled,,BB$8)-INDEX(Roky_výhled,,BB$8-1))*(INDEX($BO106:$DW106,,BB$8)-INDEX($BO106:$DW106,,BB$8-1))+INDEX($BO106:$DW106,,BB$8-1))</f>
        <v>19719.130135238578</v>
      </c>
      <c r="BC106" s="173">
        <f ca="1">CHOOSE(BC$6,INDEX(INDIRECT("EB[" &amp; BC$2 &amp; "]"),MATCH("TJ#" &amp; $B106 &amp; "#6000#CZ",EB[key],0)),INDEX($BO106:$DW106,,BC$4),BC$9/(INDEX(Roky_výhled,,BC$8)-Last_Bil)*(INDEX($BO106:$DW106,,BC$8)-INDEX($D106:$BL106,,$E$1))+INDEX($D106:$BL106,,$E$1),BC$9/(INDEX(Roky_výhled,,BC$8)-INDEX(Roky_výhled,,BC$8-1))*(INDEX($BO106:$DW106,,BC$8)-INDEX($BO106:$DW106,,BC$8-1))+INDEX($BO106:$DW106,,BC$8-1))</f>
        <v>19847.283327379431</v>
      </c>
      <c r="BD106" s="173">
        <f ca="1">CHOOSE(BD$6,INDEX(INDIRECT("EB[" &amp; BD$2 &amp; "]"),MATCH("TJ#" &amp; $B106 &amp; "#6000#CZ",EB[key],0)),INDEX($BO106:$DW106,,BD$4),BD$9/(INDEX(Roky_výhled,,BD$8)-Last_Bil)*(INDEX($BO106:$DW106,,BD$8)-INDEX($D106:$BL106,,$E$1))+INDEX($D106:$BL106,,$E$1),BD$9/(INDEX(Roky_výhled,,BD$8)-INDEX(Roky_výhled,,BD$8-1))*(INDEX($BO106:$DW106,,BD$8)-INDEX($BO106:$DW106,,BD$8-1))+INDEX($BO106:$DW106,,BD$8-1))</f>
        <v>19975.436519520281</v>
      </c>
      <c r="BE106" s="173">
        <f ca="1">CHOOSE(BE$6,INDEX(INDIRECT("EB[" &amp; BE$2 &amp; "]"),MATCH("TJ#" &amp; $B106 &amp; "#6000#CZ",EB[key],0)),INDEX($BO106:$DW106,,BE$4),BE$9/(INDEX(Roky_výhled,,BE$8)-Last_Bil)*(INDEX($BO106:$DW106,,BE$8)-INDEX($D106:$BL106,,$E$1))+INDEX($D106:$BL106,,$E$1),BE$9/(INDEX(Roky_výhled,,BE$8)-INDEX(Roky_výhled,,BE$8-1))*(INDEX($BO106:$DW106,,BE$8)-INDEX($BO106:$DW106,,BE$8-1))+INDEX($BO106:$DW106,,BE$8-1))</f>
        <v>20103.589711661134</v>
      </c>
      <c r="BF106" s="173">
        <f ca="1">CHOOSE(BF$6,INDEX(INDIRECT("EB[" &amp; BF$2 &amp; "]"),MATCH("TJ#" &amp; $B106 &amp; "#6000#CZ",EB[key],0)),INDEX($BO106:$DW106,,BF$4),BF$9/(INDEX(Roky_výhled,,BF$8)-Last_Bil)*(INDEX($BO106:$DW106,,BF$8)-INDEX($D106:$BL106,,$E$1))+INDEX($D106:$BL106,,$E$1),BF$9/(INDEX(Roky_výhled,,BF$8)-INDEX(Roky_výhled,,BF$8-1))*(INDEX($BO106:$DW106,,BF$8)-INDEX($BO106:$DW106,,BF$8-1))+INDEX($BO106:$DW106,,BF$8-1))</f>
        <v>20231.742903801984</v>
      </c>
      <c r="BG106" s="173">
        <f ca="1">CHOOSE(BG$6,INDEX(INDIRECT("EB[" &amp; BG$2 &amp; "]"),MATCH("TJ#" &amp; $B106 &amp; "#6000#CZ",EB[key],0)),INDEX($BO106:$DW106,,BG$4),BG$9/(INDEX(Roky_výhled,,BG$8)-Last_Bil)*(INDEX($BO106:$DW106,,BG$8)-INDEX($D106:$BL106,,$E$1))+INDEX($D106:$BL106,,$E$1),BG$9/(INDEX(Roky_výhled,,BG$8)-INDEX(Roky_výhled,,BG$8-1))*(INDEX($BO106:$DW106,,BG$8)-INDEX($BO106:$DW106,,BG$8-1))+INDEX($BO106:$DW106,,BG$8-1))</f>
        <v>20359.896095942837</v>
      </c>
      <c r="BH106" s="173">
        <f ca="1">CHOOSE(BH$6,INDEX(INDIRECT("EB[" &amp; BH$2 &amp; "]"),MATCH("TJ#" &amp; $B106 &amp; "#6000#CZ",EB[key],0)),INDEX($BO106:$DW106,,BH$4),BH$9/(INDEX(Roky_výhled,,BH$8)-Last_Bil)*(INDEX($BO106:$DW106,,BH$8)-INDEX($D106:$BL106,,$E$1))+INDEX($D106:$BL106,,$E$1),BH$9/(INDEX(Roky_výhled,,BH$8)-INDEX(Roky_výhled,,BH$8-1))*(INDEX($BO106:$DW106,,BH$8)-INDEX($BO106:$DW106,,BH$8-1))+INDEX($BO106:$DW106,,BH$8-1))</f>
        <v>20486.203143659091</v>
      </c>
      <c r="BI106" s="173">
        <f ca="1">CHOOSE(BI$6,INDEX(INDIRECT("EB[" &amp; BI$2 &amp; "]"),MATCH("TJ#" &amp; $B106 &amp; "#6000#CZ",EB[key],0)),INDEX($BO106:$DW106,,BI$4),BI$9/(INDEX(Roky_výhled,,BI$8)-Last_Bil)*(INDEX($BO106:$DW106,,BI$8)-INDEX($D106:$BL106,,$E$1))+INDEX($D106:$BL106,,$E$1),BI$9/(INDEX(Roky_výhled,,BI$8)-INDEX(Roky_výhled,,BI$8-1))*(INDEX($BO106:$DW106,,BI$8)-INDEX($BO106:$DW106,,BI$8-1))+INDEX($BO106:$DW106,,BI$8-1))</f>
        <v>20612.510191375346</v>
      </c>
      <c r="BJ106" s="173">
        <f ca="1">CHOOSE(BJ$6,INDEX(INDIRECT("EB[" &amp; BJ$2 &amp; "]"),MATCH("TJ#" &amp; $B106 &amp; "#6000#CZ",EB[key],0)),INDEX($BO106:$DW106,,BJ$4),BJ$9/(INDEX(Roky_výhled,,BJ$8)-Last_Bil)*(INDEX($BO106:$DW106,,BJ$8)-INDEX($D106:$BL106,,$E$1))+INDEX($D106:$BL106,,$E$1),BJ$9/(INDEX(Roky_výhled,,BJ$8)-INDEX(Roky_výhled,,BJ$8-1))*(INDEX($BO106:$DW106,,BJ$8)-INDEX($BO106:$DW106,,BJ$8-1))+INDEX($BO106:$DW106,,BJ$8-1))</f>
        <v>20738.817239091604</v>
      </c>
      <c r="BK106" s="173">
        <f ca="1">CHOOSE(BK$6,INDEX(INDIRECT("EB[" &amp; BK$2 &amp; "]"),MATCH("TJ#" &amp; $B106 &amp; "#6000#CZ",EB[key],0)),INDEX($BO106:$DW106,,BK$4),BK$9/(INDEX(Roky_výhled,,BK$8)-Last_Bil)*(INDEX($BO106:$DW106,,BK$8)-INDEX($D106:$BL106,,$E$1))+INDEX($D106:$BL106,,$E$1),BK$9/(INDEX(Roky_výhled,,BK$8)-INDEX(Roky_výhled,,BK$8-1))*(INDEX($BO106:$DW106,,BK$8)-INDEX($BO106:$DW106,,BK$8-1))+INDEX($BO106:$DW106,,BK$8-1))</f>
        <v>20865.124286807859</v>
      </c>
      <c r="BL106" s="174">
        <f ca="1">CHOOSE(BL$6,INDEX(INDIRECT("EB[" &amp; BL$2 &amp; "]"),MATCH("TJ#" &amp; $B106 &amp; "#6000#CZ",EB[key],0)),INDEX($BO106:$DW106,,BL$4),BL$9/(INDEX(Roky_výhled,,BL$8)-Last_Bil)*(INDEX($BO106:$DW106,,BL$8)-INDEX($D106:$BL106,,$E$1))+INDEX($D106:$BL106,,$E$1),BL$9/(INDEX(Roky_výhled,,BL$8)-INDEX(Roky_výhled,,BL$8-1))*(INDEX($BO106:$DW106,,BL$8)-INDEX($BO106:$DW106,,BL$8-1))+INDEX($BO106:$DW106,,BL$8-1))</f>
        <v>20991.431334524113</v>
      </c>
      <c r="BM106"/>
      <c r="BN106" s="187" t="str">
        <f t="shared" si="287"/>
        <v>Distribuční ztráty [TJ]</v>
      </c>
      <c r="BO106" s="294">
        <v>15072.999999999996</v>
      </c>
      <c r="BP106" s="286">
        <v>15071.461546312838</v>
      </c>
      <c r="BQ106" s="286">
        <v>15939.918652717526</v>
      </c>
      <c r="BR106" s="286">
        <v>17248.373513651441</v>
      </c>
      <c r="BS106" s="286">
        <v>17986.062056647097</v>
      </c>
      <c r="BT106" s="286">
        <v>19027.595202857872</v>
      </c>
      <c r="BU106" s="286">
        <v>19719.130135238578</v>
      </c>
      <c r="BV106" s="286">
        <v>20359.896095942837</v>
      </c>
      <c r="BW106" s="286">
        <v>20991.431334524113</v>
      </c>
      <c r="BX106" s="286">
        <v>21488.351875478442</v>
      </c>
      <c r="BY106" s="293">
        <v>22003.733860678749</v>
      </c>
      <c r="BZ106" s="281"/>
      <c r="CA106" s="281"/>
      <c r="CB106" s="281"/>
      <c r="CC106" s="281"/>
      <c r="CD106" s="281"/>
      <c r="CE106" s="281"/>
      <c r="CF106" s="281"/>
      <c r="CG106" s="281"/>
      <c r="CH106" s="281"/>
      <c r="CI106" s="281"/>
      <c r="CJ106" s="281"/>
      <c r="CK106" s="281"/>
      <c r="CL106" s="281"/>
      <c r="CM106" s="281"/>
      <c r="CN106" s="281"/>
      <c r="CO106" s="281"/>
      <c r="CP106" s="281"/>
      <c r="CQ106" s="281"/>
      <c r="CR106" s="281"/>
      <c r="CS106" s="281"/>
      <c r="CT106" s="281"/>
      <c r="CU106" s="281"/>
      <c r="CV106" s="281"/>
      <c r="CW106" s="281"/>
      <c r="CX106" s="281"/>
      <c r="CY106" s="281"/>
      <c r="CZ106" s="281"/>
      <c r="DA106" s="281"/>
      <c r="DB106" s="281"/>
      <c r="DC106" s="281"/>
      <c r="DD106" s="281"/>
      <c r="DE106" s="281"/>
      <c r="DF106" s="281"/>
      <c r="DG106" s="281"/>
      <c r="DH106" s="281"/>
      <c r="DI106" s="281"/>
      <c r="DJ106" s="281"/>
      <c r="DK106" s="281"/>
      <c r="DL106" s="281"/>
      <c r="DM106" s="281"/>
      <c r="DN106" s="281"/>
      <c r="DO106" s="281"/>
      <c r="DP106" s="281"/>
      <c r="DQ106" s="281"/>
      <c r="DR106" s="281"/>
      <c r="DS106" s="281"/>
      <c r="DT106" s="281"/>
      <c r="DU106" s="281"/>
      <c r="DV106" s="281"/>
      <c r="DW106" s="281"/>
    </row>
    <row r="107" spans="1:16384" s="196" customFormat="1" x14ac:dyDescent="0.25">
      <c r="B107" t="s">
        <v>589</v>
      </c>
      <c r="C107" s="179" t="s">
        <v>3326</v>
      </c>
      <c r="D107" s="163">
        <f ca="1">CHOOSE(D$6,INDEX(INDIRECT("EB[" &amp; D$2 &amp; "]"),MATCH("TJ#" &amp; $B107 &amp; "#6000#CZ",EB[key],0)),INDEX($BO107:$DW107,,D$4),D$9/(INDEX(Roky_výhled,,D$8)-Last_Bil)*(INDEX($BO107:$DW107,,D$8)-INDEX($D107:$BL107,,$E$1))+INDEX($D107:$BL107,,$E$1),D$9/(INDEX(Roky_výhled,,D$8)-INDEX(Roky_výhled,,D$8-1))*(INDEX($BO107:$DW107,,D$8)-INDEX($BO107:$DW107,,D$8-1))+INDEX($BO107:$DW107,,D$8-1))</f>
        <v>33862</v>
      </c>
      <c r="E107" s="173">
        <f ca="1">CHOOSE(E$6,INDEX(INDIRECT("EB[" &amp; E$2 &amp; "]"),MATCH("TJ#" &amp; $B107 &amp; "#6000#CZ",EB[key],0)),INDEX($BO107:$DW107,,E$4),E$9/(INDEX(Roky_výhled,,E$8)-Last_Bil)*(INDEX($BO107:$DW107,,E$8)-INDEX($D107:$BL107,,$E$1))+INDEX($D107:$BL107,,$E$1),E$9/(INDEX(Roky_výhled,,E$8)-INDEX(Roky_výhled,,E$8-1))*(INDEX($BO107:$DW107,,E$8)-INDEX($BO107:$DW107,,E$8-1))+INDEX($BO107:$DW107,,E$8-1))</f>
        <v>34160</v>
      </c>
      <c r="F107" s="173">
        <f ca="1">CHOOSE(F$6,INDEX(INDIRECT("EB[" &amp; F$2 &amp; "]"),MATCH("TJ#" &amp; $B107 &amp; "#6000#CZ",EB[key],0)),INDEX($BO107:$DW107,,F$4),F$9/(INDEX(Roky_výhled,,F$8)-Last_Bil)*(INDEX($BO107:$DW107,,F$8)-INDEX($D107:$BL107,,$E$1))+INDEX($D107:$BL107,,$E$1),F$9/(INDEX(Roky_výhled,,F$8)-INDEX(Roky_výhled,,F$8-1))*(INDEX($BO107:$DW107,,F$8)-INDEX($BO107:$DW107,,F$8-1))+INDEX($BO107:$DW107,,F$8-1))</f>
        <v>31594</v>
      </c>
      <c r="G107" s="173">
        <f ca="1">CHOOSE(G$6,INDEX(INDIRECT("EB[" &amp; G$2 &amp; "]"),MATCH("TJ#" &amp; $B107 &amp; "#6000#CZ",EB[key],0)),INDEX($BO107:$DW107,,G$4),G$9/(INDEX(Roky_výhled,,G$8)-Last_Bil)*(INDEX($BO107:$DW107,,G$8)-INDEX($D107:$BL107,,$E$1))+INDEX($D107:$BL107,,$E$1),G$9/(INDEX(Roky_výhled,,G$8)-INDEX(Roky_výhled,,G$8-1))*(INDEX($BO107:$DW107,,G$8)-INDEX($BO107:$DW107,,G$8-1))+INDEX($BO107:$DW107,,G$8-1))</f>
        <v>31442</v>
      </c>
      <c r="H107" s="173">
        <f ca="1">CHOOSE(H$6,INDEX(INDIRECT("EB[" &amp; H$2 &amp; "]"),MATCH("TJ#" &amp; $B107 &amp; "#6000#CZ",EB[key],0)),INDEX($BO107:$DW107,,H$4),H$9/(INDEX(Roky_výhled,,H$8)-Last_Bil)*(INDEX($BO107:$DW107,,H$8)-INDEX($D107:$BL107,,$E$1))+INDEX($D107:$BL107,,$E$1),H$9/(INDEX(Roky_výhled,,H$8)-INDEX(Roky_výhled,,H$8-1))*(INDEX($BO107:$DW107,,H$8)-INDEX($BO107:$DW107,,H$8-1))+INDEX($BO107:$DW107,,H$8-1))</f>
        <v>29938</v>
      </c>
      <c r="I107" s="173">
        <f ca="1">CHOOSE(I$6,INDEX(INDIRECT("EB[" &amp; I$2 &amp; "]"),MATCH("TJ#" &amp; $B107 &amp; "#6000#CZ",EB[key],0)),INDEX($BO107:$DW107,,I$4),I$9/(INDEX(Roky_výhled,,I$8)-Last_Bil)*(INDEX($BO107:$DW107,,I$8)-INDEX($D107:$BL107,,$E$1))+INDEX($D107:$BL107,,$E$1),I$9/(INDEX(Roky_výhled,,I$8)-INDEX(Roky_výhled,,I$8-1))*(INDEX($BO107:$DW107,,I$8)-INDEX($BO107:$DW107,,I$8-1))+INDEX($BO107:$DW107,,I$8-1))</f>
        <v>29315</v>
      </c>
      <c r="J107" s="173">
        <f ca="1">CHOOSE(J$6,INDEX(INDIRECT("EB[" &amp; J$2 &amp; "]"),MATCH("TJ#" &amp; $B107 &amp; "#6000#CZ",EB[key],0)),INDEX($BO107:$DW107,,J$4),J$9/(INDEX(Roky_výhled,,J$8)-Last_Bil)*(INDEX($BO107:$DW107,,J$8)-INDEX($D107:$BL107,,$E$1))+INDEX($D107:$BL107,,$E$1),J$9/(INDEX(Roky_výhled,,J$8)-INDEX(Roky_výhled,,J$8-1))*(INDEX($BO107:$DW107,,J$8)-INDEX($BO107:$DW107,,J$8-1))+INDEX($BO107:$DW107,,J$8-1))</f>
        <v>30175</v>
      </c>
      <c r="K107" s="173">
        <f ca="1">CHOOSE(K$6,INDEX(INDIRECT("EB[" &amp; K$2 &amp; "]"),MATCH("TJ#" &amp; $B107 &amp; "#6000#CZ",EB[key],0)),INDEX($BO107:$DW107,,K$4),K$9/(INDEX(Roky_výhled,,K$8)-Last_Bil)*(INDEX($BO107:$DW107,,K$8)-INDEX($D107:$BL107,,$E$1))+INDEX($D107:$BL107,,$E$1),K$9/(INDEX(Roky_výhled,,K$8)-INDEX(Roky_výhled,,K$8-1))*(INDEX($BO107:$DW107,,K$8)-INDEX($BO107:$DW107,,K$8-1))+INDEX($BO107:$DW107,,K$8-1))</f>
        <v>29902</v>
      </c>
      <c r="L107" s="173">
        <f ca="1">CHOOSE(L$6,INDEX(INDIRECT("EB[" &amp; L$2 &amp; "]"),MATCH("TJ#" &amp; $B107 &amp; "#6000#CZ",EB[key],0)),INDEX($BO107:$DW107,,L$4),L$9/(INDEX(Roky_výhled,,L$8)-Last_Bil)*(INDEX($BO107:$DW107,,L$8)-INDEX($D107:$BL107,,$E$1))+INDEX($D107:$BL107,,$E$1),L$9/(INDEX(Roky_výhled,,L$8)-INDEX(Roky_výhled,,L$8-1))*(INDEX($BO107:$DW107,,L$8)-INDEX($BO107:$DW107,,L$8-1))+INDEX($BO107:$DW107,,L$8-1))</f>
        <v>30006</v>
      </c>
      <c r="M107" s="173">
        <f ca="1">CHOOSE(M$6,INDEX(INDIRECT("EB[" &amp; M$2 &amp; "]"),MATCH("TJ#" &amp; $B107 &amp; "#6000#CZ",EB[key],0)),INDEX($BO107:$DW107,,M$4),M$9/(INDEX(Roky_výhled,,M$8)-Last_Bil)*(INDEX($BO107:$DW107,,M$8)-INDEX($D107:$BL107,,$E$1))+INDEX($D107:$BL107,,$E$1),M$9/(INDEX(Roky_výhled,,M$8)-INDEX(Roky_výhled,,M$8-1))*(INDEX($BO107:$DW107,,M$8)-INDEX($BO107:$DW107,,M$8-1))+INDEX($BO107:$DW107,,M$8-1))</f>
        <v>28228</v>
      </c>
      <c r="N107" s="173">
        <f ca="1">CHOOSE(N$6,INDEX(INDIRECT("EB[" &amp; N$2 &amp; "]"),MATCH("TJ#" &amp; $B107 &amp; "#6000#CZ",EB[key],0)),INDEX($BO107:$DW107,,N$4),N$9/(INDEX(Roky_výhled,,N$8)-Last_Bil)*(INDEX($BO107:$DW107,,N$8)-INDEX($D107:$BL107,,$E$1))+INDEX($D107:$BL107,,$E$1),N$9/(INDEX(Roky_výhled,,N$8)-INDEX(Roky_výhled,,N$8-1))*(INDEX($BO107:$DW107,,N$8)-INDEX($BO107:$DW107,,N$8-1))+INDEX($BO107:$DW107,,N$8-1))</f>
        <v>30805</v>
      </c>
      <c r="O107" s="173">
        <f ca="1">CHOOSE(O$6,INDEX(INDIRECT("EB[" &amp; O$2 &amp; "]"),MATCH("TJ#" &amp; $B107 &amp; "#6000#CZ",EB[key],0)),INDEX($BO107:$DW107,,O$4),O$9/(INDEX(Roky_výhled,,O$8)-Last_Bil)*(INDEX($BO107:$DW107,,O$8)-INDEX($D107:$BL107,,$E$1))+INDEX($D107:$BL107,,$E$1),O$9/(INDEX(Roky_výhled,,O$8)-INDEX(Roky_výhled,,O$8-1))*(INDEX($BO107:$DW107,,O$8)-INDEX($BO107:$DW107,,O$8-1))+INDEX($BO107:$DW107,,O$8-1))</f>
        <v>32054</v>
      </c>
      <c r="P107" s="173">
        <f ca="1">CHOOSE(P$6,INDEX(INDIRECT("EB[" &amp; P$2 &amp; "]"),MATCH("TJ#" &amp; $B107 &amp; "#6000#CZ",EB[key],0)),INDEX($BO107:$DW107,,P$4),P$9/(INDEX(Roky_výhled,,P$8)-Last_Bil)*(INDEX($BO107:$DW107,,P$8)-INDEX($D107:$BL107,,$E$1))+INDEX($D107:$BL107,,$E$1),P$9/(INDEX(Roky_výhled,,P$8)-INDEX(Roky_výhled,,P$8-1))*(INDEX($BO107:$DW107,,P$8)-INDEX($BO107:$DW107,,P$8-1))+INDEX($BO107:$DW107,,P$8-1))</f>
        <v>32137</v>
      </c>
      <c r="Q107" s="173">
        <f ca="1">CHOOSE(Q$6,INDEX(INDIRECT("EB[" &amp; Q$2 &amp; "]"),MATCH("TJ#" &amp; $B107 &amp; "#6000#CZ",EB[key],0)),INDEX($BO107:$DW107,,Q$4),Q$9/(INDEX(Roky_výhled,,Q$8)-Last_Bil)*(INDEX($BO107:$DW107,,Q$8)-INDEX($D107:$BL107,,$E$1))+INDEX($D107:$BL107,,$E$1),Q$9/(INDEX(Roky_výhled,,Q$8)-INDEX(Roky_výhled,,Q$8-1))*(INDEX($BO107:$DW107,,Q$8)-INDEX($BO107:$DW107,,Q$8-1))+INDEX($BO107:$DW107,,Q$8-1))</f>
        <v>32792</v>
      </c>
      <c r="R107" s="173">
        <f ca="1">CHOOSE(R$6,INDEX(INDIRECT("EB[" &amp; R$2 &amp; "]"),MATCH("TJ#" &amp; $B107 &amp; "#6000#CZ",EB[key],0)),INDEX($BO107:$DW107,,R$4),R$9/(INDEX(Roky_výhled,,R$8)-Last_Bil)*(INDEX($BO107:$DW107,,R$8)-INDEX($D107:$BL107,,$E$1))+INDEX($D107:$BL107,,$E$1),R$9/(INDEX(Roky_výhled,,R$8)-INDEX(Roky_výhled,,R$8-1))*(INDEX($BO107:$DW107,,R$8)-INDEX($BO107:$DW107,,R$8-1))+INDEX($BO107:$DW107,,R$8-1))</f>
        <v>32965</v>
      </c>
      <c r="S107" s="173">
        <f ca="1">CHOOSE(S$6,INDEX(INDIRECT("EB[" &amp; S$2 &amp; "]"),MATCH("TJ#" &amp; $B107 &amp; "#6000#CZ",EB[key],0)),INDEX($BO107:$DW107,,S$4),S$9/(INDEX(Roky_výhled,,S$8)-Last_Bil)*(INDEX($BO107:$DW107,,S$8)-INDEX($D107:$BL107,,$E$1))+INDEX($D107:$BL107,,$E$1),S$9/(INDEX(Roky_výhled,,S$8)-INDEX(Roky_výhled,,S$8-1))*(INDEX($BO107:$DW107,,S$8)-INDEX($BO107:$DW107,,S$8-1))+INDEX($BO107:$DW107,,S$8-1))</f>
        <v>32324</v>
      </c>
      <c r="T107" s="173">
        <f ca="1">CHOOSE(T$6,INDEX(INDIRECT("EB[" &amp; T$2 &amp; "]"),MATCH("TJ#" &amp; $B107 &amp; "#6000#CZ",EB[key],0)),INDEX($BO107:$DW107,,T$4),T$9/(INDEX(Roky_výhled,,T$8)-Last_Bil)*(INDEX($BO107:$DW107,,T$8)-INDEX($D107:$BL107,,$E$1))+INDEX($D107:$BL107,,$E$1),T$9/(INDEX(Roky_výhled,,T$8)-INDEX(Roky_výhled,,T$8-1))*(INDEX($BO107:$DW107,,T$8)-INDEX($BO107:$DW107,,T$8-1))+INDEX($BO107:$DW107,,T$8-1))</f>
        <v>32839</v>
      </c>
      <c r="U107" s="173">
        <f ca="1">CHOOSE(U$6,INDEX(INDIRECT("EB[" &amp; U$2 &amp; "]"),MATCH("TJ#" &amp; $B107 &amp; "#6000#CZ",EB[key],0)),INDEX($BO107:$DW107,,U$4),U$9/(INDEX(Roky_výhled,,U$8)-Last_Bil)*(INDEX($BO107:$DW107,,U$8)-INDEX($D107:$BL107,,$E$1))+INDEX($D107:$BL107,,$E$1),U$9/(INDEX(Roky_výhled,,U$8)-INDEX(Roky_výhled,,U$8-1))*(INDEX($BO107:$DW107,,U$8)-INDEX($BO107:$DW107,,U$8-1))+INDEX($BO107:$DW107,,U$8-1))</f>
        <v>34042</v>
      </c>
      <c r="V107" s="173">
        <f ca="1">CHOOSE(V$6,INDEX(INDIRECT("EB[" &amp; V$2 &amp; "]"),MATCH("TJ#" &amp; $B107 &amp; "#6000#CZ",EB[key],0)),INDEX($BO107:$DW107,,V$4),V$9/(INDEX(Roky_výhled,,V$8)-Last_Bil)*(INDEX($BO107:$DW107,,V$8)-INDEX($D107:$BL107,,$E$1))+INDEX($D107:$BL107,,$E$1),V$9/(INDEX(Roky_výhled,,V$8)-INDEX(Roky_výhled,,V$8-1))*(INDEX($BO107:$DW107,,V$8)-INDEX($BO107:$DW107,,V$8-1))+INDEX($BO107:$DW107,,V$8-1))</f>
        <v>32846</v>
      </c>
      <c r="W107" s="173">
        <f ca="1">CHOOSE(W$6,INDEX(INDIRECT("EB[" &amp; W$2 &amp; "]"),MATCH("TJ#" &amp; $B107 &amp; "#6000#CZ",EB[key],0)),INDEX($BO107:$DW107,,W$4),W$9/(INDEX(Roky_výhled,,W$8)-Last_Bil)*(INDEX($BO107:$DW107,,W$8)-INDEX($D107:$BL107,,$E$1))+INDEX($D107:$BL107,,$E$1),W$9/(INDEX(Roky_výhled,,W$8)-INDEX(Roky_výhled,,W$8-1))*(INDEX($BO107:$DW107,,W$8)-INDEX($BO107:$DW107,,W$8-1))+INDEX($BO107:$DW107,,W$8-1))</f>
        <v>30917</v>
      </c>
      <c r="X107" s="173">
        <f ca="1">CHOOSE(X$6,INDEX(INDIRECT("EB[" &amp; X$2 &amp; "]"),MATCH("TJ#" &amp; $B107 &amp; "#6000#CZ",EB[key],0)),INDEX($BO107:$DW107,,X$4),X$9/(INDEX(Roky_výhled,,X$8)-Last_Bil)*(INDEX($BO107:$DW107,,X$8)-INDEX($D107:$BL107,,$E$1))+INDEX($D107:$BL107,,$E$1),X$9/(INDEX(Roky_výhled,,X$8)-INDEX(Roky_výhled,,X$8-1))*(INDEX($BO107:$DW107,,X$8)-INDEX($BO107:$DW107,,X$8-1))+INDEX($BO107:$DW107,,X$8-1))</f>
        <v>34960</v>
      </c>
      <c r="Y107" s="173">
        <f ca="1">CHOOSE(Y$6,INDEX(INDIRECT("EB[" &amp; Y$2 &amp; "]"),MATCH("TJ#" &amp; $B107 &amp; "#6000#CZ",EB[key],0)),INDEX($BO107:$DW107,,Y$4),Y$9/(INDEX(Roky_výhled,,Y$8)-Last_Bil)*(INDEX($BO107:$DW107,,Y$8)-INDEX($D107:$BL107,,$E$1))+INDEX($D107:$BL107,,$E$1),Y$9/(INDEX(Roky_výhled,,Y$8)-INDEX(Roky_výhled,,Y$8-1))*(INDEX($BO107:$DW107,,Y$8)-INDEX($BO107:$DW107,,Y$8-1))+INDEX($BO107:$DW107,,Y$8-1))</f>
        <v>35467</v>
      </c>
      <c r="Z107" s="173">
        <f ca="1">CHOOSE(Z$6,INDEX(INDIRECT("EB[" &amp; Z$2 &amp; "]"),MATCH("TJ#" &amp; $B107 &amp; "#6000#CZ",EB[key],0)),INDEX($BO107:$DW107,,Z$4),Z$9/(INDEX(Roky_výhled,,Z$8)-Last_Bil)*(INDEX($BO107:$DW107,,Z$8)-INDEX($D107:$BL107,,$E$1))+INDEX($D107:$BL107,,$E$1),Z$9/(INDEX(Roky_výhled,,Z$8)-INDEX(Roky_výhled,,Z$8-1))*(INDEX($BO107:$DW107,,Z$8)-INDEX($BO107:$DW107,,Z$8-1))+INDEX($BO107:$DW107,,Z$8-1))</f>
        <v>33880</v>
      </c>
      <c r="AA107" s="173">
        <f ca="1">CHOOSE(AA$6,INDEX(INDIRECT("EB[" &amp; AA$2 &amp; "]"),MATCH("TJ#" &amp; $B107 &amp; "#6000#CZ",EB[key],0)),INDEX($BO107:$DW107,,AA$4),AA$9/(INDEX(Roky_výhled,,AA$8)-Last_Bil)*(INDEX($BO107:$DW107,,AA$8)-INDEX($D107:$BL107,,$E$1))+INDEX($D107:$BL107,,$E$1),AA$9/(INDEX(Roky_výhled,,AA$8)-INDEX(Roky_výhled,,AA$8-1))*(INDEX($BO107:$DW107,,AA$8)-INDEX($BO107:$DW107,,AA$8-1))+INDEX($BO107:$DW107,,AA$8-1))</f>
        <v>33502</v>
      </c>
      <c r="AB107" s="173">
        <f ca="1">CHOOSE(AB$6,INDEX(INDIRECT("EB[" &amp; AB$2 &amp; "]"),MATCH("TJ#" &amp; $B107 &amp; "#6000#CZ",EB[key],0)),INDEX($BO107:$DW107,,AB$4),AB$9/(INDEX(Roky_výhled,,AB$8)-Last_Bil)*(INDEX($BO107:$DW107,,AB$8)-INDEX($D107:$BL107,,$E$1))+INDEX($D107:$BL107,,$E$1),AB$9/(INDEX(Roky_výhled,,AB$8)-INDEX(Roky_výhled,,AB$8-1))*(INDEX($BO107:$DW107,,AB$8)-INDEX($BO107:$DW107,,AB$8-1))+INDEX($BO107:$DW107,,AB$8-1))</f>
        <v>33012</v>
      </c>
      <c r="AC107" s="173">
        <f ca="1">CHOOSE(AC$6,INDEX(INDIRECT("EB[" &amp; AC$2 &amp; "]"),MATCH("TJ#" &amp; $B107 &amp; "#6000#CZ",EB[key],0)),INDEX($BO107:$DW107,,AC$4),AC$9/(INDEX(Roky_výhled,,AC$8)-Last_Bil)*(INDEX($BO107:$DW107,,AC$8)-INDEX($D107:$BL107,,$E$1))+INDEX($D107:$BL107,,$E$1),AC$9/(INDEX(Roky_výhled,,AC$8)-INDEX(Roky_výhled,,AC$8-1))*(INDEX($BO107:$DW107,,AC$8)-INDEX($BO107:$DW107,,AC$8-1))+INDEX($BO107:$DW107,,AC$8-1))</f>
        <v>33174</v>
      </c>
      <c r="AD107" s="173">
        <f ca="1">CHOOSE(AD$6,INDEX(INDIRECT("EB[" &amp; AD$2 &amp; "]"),MATCH("TJ#" &amp; $B107 &amp; "#6000#CZ",EB[key],0)),INDEX($BO107:$DW107,,AD$4),AD$9/(INDEX(Roky_výhled,,AD$8)-Last_Bil)*(INDEX($BO107:$DW107,,AD$8)-INDEX($D107:$BL107,,$E$1))+INDEX($D107:$BL107,,$E$1),AD$9/(INDEX(Roky_výhled,,AD$8)-INDEX(Roky_výhled,,AD$8-1))*(INDEX($BO107:$DW107,,AD$8)-INDEX($BO107:$DW107,,AD$8-1))+INDEX($BO107:$DW107,,AD$8-1))</f>
        <v>26539.200000000001</v>
      </c>
      <c r="AE107" s="173">
        <f ca="1">CHOOSE(AE$6,INDEX(INDIRECT("EB[" &amp; AE$2 &amp; "]"),MATCH("TJ#" &amp; $B107 &amp; "#6000#CZ",EB[key],0)),INDEX($BO107:$DW107,,AE$4),AE$9/(INDEX(Roky_výhled,,AE$8)-Last_Bil)*(INDEX($BO107:$DW107,,AE$8)-INDEX($D107:$BL107,,$E$1))+INDEX($D107:$BL107,,$E$1),AE$9/(INDEX(Roky_výhled,,AE$8)-INDEX(Roky_výhled,,AE$8-1))*(INDEX($BO107:$DW107,,AE$8)-INDEX($BO107:$DW107,,AE$8-1))+INDEX($BO107:$DW107,,AE$8-1))</f>
        <v>19904.400000000001</v>
      </c>
      <c r="AF107" s="173">
        <f ca="1">CHOOSE(AF$6,INDEX(INDIRECT("EB[" &amp; AF$2 &amp; "]"),MATCH("TJ#" &amp; $B107 &amp; "#6000#CZ",EB[key],0)),INDEX($BO107:$DW107,,AF$4),AF$9/(INDEX(Roky_výhled,,AF$8)-Last_Bil)*(INDEX($BO107:$DW107,,AF$8)-INDEX($D107:$BL107,,$E$1))+INDEX($D107:$BL107,,$E$1),AF$9/(INDEX(Roky_výhled,,AF$8)-INDEX(Roky_výhled,,AF$8-1))*(INDEX($BO107:$DW107,,AF$8)-INDEX($BO107:$DW107,,AF$8-1))+INDEX($BO107:$DW107,,AF$8-1))</f>
        <v>13269.600000000002</v>
      </c>
      <c r="AG107" s="173">
        <f ca="1">CHOOSE(AG$6,INDEX(INDIRECT("EB[" &amp; AG$2 &amp; "]"),MATCH("TJ#" &amp; $B107 &amp; "#6000#CZ",EB[key],0)),INDEX($BO107:$DW107,,AG$4),AG$9/(INDEX(Roky_výhled,,AG$8)-Last_Bil)*(INDEX($BO107:$DW107,,AG$8)-INDEX($D107:$BL107,,$E$1))+INDEX($D107:$BL107,,$E$1),AG$9/(INDEX(Roky_výhled,,AG$8)-INDEX(Roky_výhled,,AG$8-1))*(INDEX($BO107:$DW107,,AG$8)-INDEX($BO107:$DW107,,AG$8-1))+INDEX($BO107:$DW107,,AG$8-1))</f>
        <v>6634.7999999999993</v>
      </c>
      <c r="AH107" s="173">
        <f ca="1">CHOOSE(AH$6,INDEX(INDIRECT("EB[" &amp; AH$2 &amp; "]"),MATCH("TJ#" &amp; $B107 &amp; "#6000#CZ",EB[key],0)),INDEX($BO107:$DW107,,AH$4),AH$9/(INDEX(Roky_výhled,,AH$8)-Last_Bil)*(INDEX($BO107:$DW107,,AH$8)-INDEX($D107:$BL107,,$E$1))+INDEX($D107:$BL107,,$E$1),AH$9/(INDEX(Roky_výhled,,AH$8)-INDEX(Roky_výhled,,AH$8-1))*(INDEX($BO107:$DW107,,AH$8)-INDEX($BO107:$DW107,,AH$8-1))+INDEX($BO107:$DW107,,AH$8-1))</f>
        <v>0</v>
      </c>
      <c r="AI107" s="173">
        <f ca="1">CHOOSE(AI$6,INDEX(INDIRECT("EB[" &amp; AI$2 &amp; "]"),MATCH("TJ#" &amp; $B107 &amp; "#6000#CZ",EB[key],0)),INDEX($BO107:$DW107,,AI$4),AI$9/(INDEX(Roky_výhled,,AI$8)-Last_Bil)*(INDEX($BO107:$DW107,,AI$8)-INDEX($D107:$BL107,,$E$1))+INDEX($D107:$BL107,,$E$1),AI$9/(INDEX(Roky_výhled,,AI$8)-INDEX(Roky_výhled,,AI$8-1))*(INDEX($BO107:$DW107,,AI$8)-INDEX($BO107:$DW107,,AI$8-1))+INDEX($BO107:$DW107,,AI$8-1))</f>
        <v>0</v>
      </c>
      <c r="AJ107" s="173">
        <f ca="1">CHOOSE(AJ$6,INDEX(INDIRECT("EB[" &amp; AJ$2 &amp; "]"),MATCH("TJ#" &amp; $B107 &amp; "#6000#CZ",EB[key],0)),INDEX($BO107:$DW107,,AJ$4),AJ$9/(INDEX(Roky_výhled,,AJ$8)-Last_Bil)*(INDEX($BO107:$DW107,,AJ$8)-INDEX($D107:$BL107,,$E$1))+INDEX($D107:$BL107,,$E$1),AJ$9/(INDEX(Roky_výhled,,AJ$8)-INDEX(Roky_výhled,,AJ$8-1))*(INDEX($BO107:$DW107,,AJ$8)-INDEX($BO107:$DW107,,AJ$8-1))+INDEX($BO107:$DW107,,AJ$8-1))</f>
        <v>0</v>
      </c>
      <c r="AK107" s="173">
        <f ca="1">CHOOSE(AK$6,INDEX(INDIRECT("EB[" &amp; AK$2 &amp; "]"),MATCH("TJ#" &amp; $B107 &amp; "#6000#CZ",EB[key],0)),INDEX($BO107:$DW107,,AK$4),AK$9/(INDEX(Roky_výhled,,AK$8)-Last_Bil)*(INDEX($BO107:$DW107,,AK$8)-INDEX($D107:$BL107,,$E$1))+INDEX($D107:$BL107,,$E$1),AK$9/(INDEX(Roky_výhled,,AK$8)-INDEX(Roky_výhled,,AK$8-1))*(INDEX($BO107:$DW107,,AK$8)-INDEX($BO107:$DW107,,AK$8-1))+INDEX($BO107:$DW107,,AK$8-1))</f>
        <v>0</v>
      </c>
      <c r="AL107" s="173">
        <f ca="1">CHOOSE(AL$6,INDEX(INDIRECT("EB[" &amp; AL$2 &amp; "]"),MATCH("TJ#" &amp; $B107 &amp; "#6000#CZ",EB[key],0)),INDEX($BO107:$DW107,,AL$4),AL$9/(INDEX(Roky_výhled,,AL$8)-Last_Bil)*(INDEX($BO107:$DW107,,AL$8)-INDEX($D107:$BL107,,$E$1))+INDEX($D107:$BL107,,$E$1),AL$9/(INDEX(Roky_výhled,,AL$8)-INDEX(Roky_výhled,,AL$8-1))*(INDEX($BO107:$DW107,,AL$8)-INDEX($BO107:$DW107,,AL$8-1))+INDEX($BO107:$DW107,,AL$8-1))</f>
        <v>0</v>
      </c>
      <c r="AM107" s="173">
        <f ca="1">CHOOSE(AM$6,INDEX(INDIRECT("EB[" &amp; AM$2 &amp; "]"),MATCH("TJ#" &amp; $B107 &amp; "#6000#CZ",EB[key],0)),INDEX($BO107:$DW107,,AM$4),AM$9/(INDEX(Roky_výhled,,AM$8)-Last_Bil)*(INDEX($BO107:$DW107,,AM$8)-INDEX($D107:$BL107,,$E$1))+INDEX($D107:$BL107,,$E$1),AM$9/(INDEX(Roky_výhled,,AM$8)-INDEX(Roky_výhled,,AM$8-1))*(INDEX($BO107:$DW107,,AM$8)-INDEX($BO107:$DW107,,AM$8-1))+INDEX($BO107:$DW107,,AM$8-1))</f>
        <v>0</v>
      </c>
      <c r="AN107" s="173">
        <f ca="1">CHOOSE(AN$6,INDEX(INDIRECT("EB[" &amp; AN$2 &amp; "]"),MATCH("TJ#" &amp; $B107 &amp; "#6000#CZ",EB[key],0)),INDEX($BO107:$DW107,,AN$4),AN$9/(INDEX(Roky_výhled,,AN$8)-Last_Bil)*(INDEX($BO107:$DW107,,AN$8)-INDEX($D107:$BL107,,$E$1))+INDEX($D107:$BL107,,$E$1),AN$9/(INDEX(Roky_výhled,,AN$8)-INDEX(Roky_výhled,,AN$8-1))*(INDEX($BO107:$DW107,,AN$8)-INDEX($BO107:$DW107,,AN$8-1))+INDEX($BO107:$DW107,,AN$8-1))</f>
        <v>0</v>
      </c>
      <c r="AO107" s="173">
        <f ca="1">CHOOSE(AO$6,INDEX(INDIRECT("EB[" &amp; AO$2 &amp; "]"),MATCH("TJ#" &amp; $B107 &amp; "#6000#CZ",EB[key],0)),INDEX($BO107:$DW107,,AO$4),AO$9/(INDEX(Roky_výhled,,AO$8)-Last_Bil)*(INDEX($BO107:$DW107,,AO$8)-INDEX($D107:$BL107,,$E$1))+INDEX($D107:$BL107,,$E$1),AO$9/(INDEX(Roky_výhled,,AO$8)-INDEX(Roky_výhled,,AO$8-1))*(INDEX($BO107:$DW107,,AO$8)-INDEX($BO107:$DW107,,AO$8-1))+INDEX($BO107:$DW107,,AO$8-1))</f>
        <v>0</v>
      </c>
      <c r="AP107" s="173">
        <f ca="1">CHOOSE(AP$6,INDEX(INDIRECT("EB[" &amp; AP$2 &amp; "]"),MATCH("TJ#" &amp; $B107 &amp; "#6000#CZ",EB[key],0)),INDEX($BO107:$DW107,,AP$4),AP$9/(INDEX(Roky_výhled,,AP$8)-Last_Bil)*(INDEX($BO107:$DW107,,AP$8)-INDEX($D107:$BL107,,$E$1))+INDEX($D107:$BL107,,$E$1),AP$9/(INDEX(Roky_výhled,,AP$8)-INDEX(Roky_výhled,,AP$8-1))*(INDEX($BO107:$DW107,,AP$8)-INDEX($BO107:$DW107,,AP$8-1))+INDEX($BO107:$DW107,,AP$8-1))</f>
        <v>0</v>
      </c>
      <c r="AQ107" s="173">
        <f ca="1">CHOOSE(AQ$6,INDEX(INDIRECT("EB[" &amp; AQ$2 &amp; "]"),MATCH("TJ#" &amp; $B107 &amp; "#6000#CZ",EB[key],0)),INDEX($BO107:$DW107,,AQ$4),AQ$9/(INDEX(Roky_výhled,,AQ$8)-Last_Bil)*(INDEX($BO107:$DW107,,AQ$8)-INDEX($D107:$BL107,,$E$1))+INDEX($D107:$BL107,,$E$1),AQ$9/(INDEX(Roky_výhled,,AQ$8)-INDEX(Roky_výhled,,AQ$8-1))*(INDEX($BO107:$DW107,,AQ$8)-INDEX($BO107:$DW107,,AQ$8-1))+INDEX($BO107:$DW107,,AQ$8-1))</f>
        <v>0</v>
      </c>
      <c r="AR107" s="173">
        <f ca="1">CHOOSE(AR$6,INDEX(INDIRECT("EB[" &amp; AR$2 &amp; "]"),MATCH("TJ#" &amp; $B107 &amp; "#6000#CZ",EB[key],0)),INDEX($BO107:$DW107,,AR$4),AR$9/(INDEX(Roky_výhled,,AR$8)-Last_Bil)*(INDEX($BO107:$DW107,,AR$8)-INDEX($D107:$BL107,,$E$1))+INDEX($D107:$BL107,,$E$1),AR$9/(INDEX(Roky_výhled,,AR$8)-INDEX(Roky_výhled,,AR$8-1))*(INDEX($BO107:$DW107,,AR$8)-INDEX($BO107:$DW107,,AR$8-1))+INDEX($BO107:$DW107,,AR$8-1))</f>
        <v>0</v>
      </c>
      <c r="AS107" s="173">
        <f ca="1">CHOOSE(AS$6,INDEX(INDIRECT("EB[" &amp; AS$2 &amp; "]"),MATCH("TJ#" &amp; $B107 &amp; "#6000#CZ",EB[key],0)),INDEX($BO107:$DW107,,AS$4),AS$9/(INDEX(Roky_výhled,,AS$8)-Last_Bil)*(INDEX($BO107:$DW107,,AS$8)-INDEX($D107:$BL107,,$E$1))+INDEX($D107:$BL107,,$E$1),AS$9/(INDEX(Roky_výhled,,AS$8)-INDEX(Roky_výhled,,AS$8-1))*(INDEX($BO107:$DW107,,AS$8)-INDEX($BO107:$DW107,,AS$8-1))+INDEX($BO107:$DW107,,AS$8-1))</f>
        <v>0</v>
      </c>
      <c r="AT107" s="173">
        <f ca="1">CHOOSE(AT$6,INDEX(INDIRECT("EB[" &amp; AT$2 &amp; "]"),MATCH("TJ#" &amp; $B107 &amp; "#6000#CZ",EB[key],0)),INDEX($BO107:$DW107,,AT$4),AT$9/(INDEX(Roky_výhled,,AT$8)-Last_Bil)*(INDEX($BO107:$DW107,,AT$8)-INDEX($D107:$BL107,,$E$1))+INDEX($D107:$BL107,,$E$1),AT$9/(INDEX(Roky_výhled,,AT$8)-INDEX(Roky_výhled,,AT$8-1))*(INDEX($BO107:$DW107,,AT$8)-INDEX($BO107:$DW107,,AT$8-1))+INDEX($BO107:$DW107,,AT$8-1))</f>
        <v>0</v>
      </c>
      <c r="AU107" s="173">
        <f ca="1">CHOOSE(AU$6,INDEX(INDIRECT("EB[" &amp; AU$2 &amp; "]"),MATCH("TJ#" &amp; $B107 &amp; "#6000#CZ",EB[key],0)),INDEX($BO107:$DW107,,AU$4),AU$9/(INDEX(Roky_výhled,,AU$8)-Last_Bil)*(INDEX($BO107:$DW107,,AU$8)-INDEX($D107:$BL107,,$E$1))+INDEX($D107:$BL107,,$E$1),AU$9/(INDEX(Roky_výhled,,AU$8)-INDEX(Roky_výhled,,AU$8-1))*(INDEX($BO107:$DW107,,AU$8)-INDEX($BO107:$DW107,,AU$8-1))+INDEX($BO107:$DW107,,AU$8-1))</f>
        <v>0</v>
      </c>
      <c r="AV107" s="173">
        <f ca="1">CHOOSE(AV$6,INDEX(INDIRECT("EB[" &amp; AV$2 &amp; "]"),MATCH("TJ#" &amp; $B107 &amp; "#6000#CZ",EB[key],0)),INDEX($BO107:$DW107,,AV$4),AV$9/(INDEX(Roky_výhled,,AV$8)-Last_Bil)*(INDEX($BO107:$DW107,,AV$8)-INDEX($D107:$BL107,,$E$1))+INDEX($D107:$BL107,,$E$1),AV$9/(INDEX(Roky_výhled,,AV$8)-INDEX(Roky_výhled,,AV$8-1))*(INDEX($BO107:$DW107,,AV$8)-INDEX($BO107:$DW107,,AV$8-1))+INDEX($BO107:$DW107,,AV$8-1))</f>
        <v>0</v>
      </c>
      <c r="AW107" s="173">
        <f ca="1">CHOOSE(AW$6,INDEX(INDIRECT("EB[" &amp; AW$2 &amp; "]"),MATCH("TJ#" &amp; $B107 &amp; "#6000#CZ",EB[key],0)),INDEX($BO107:$DW107,,AW$4),AW$9/(INDEX(Roky_výhled,,AW$8)-Last_Bil)*(INDEX($BO107:$DW107,,AW$8)-INDEX($D107:$BL107,,$E$1))+INDEX($D107:$BL107,,$E$1),AW$9/(INDEX(Roky_výhled,,AW$8)-INDEX(Roky_výhled,,AW$8-1))*(INDEX($BO107:$DW107,,AW$8)-INDEX($BO107:$DW107,,AW$8-1))+INDEX($BO107:$DW107,,AW$8-1))</f>
        <v>0</v>
      </c>
      <c r="AX107" s="173">
        <f ca="1">CHOOSE(AX$6,INDEX(INDIRECT("EB[" &amp; AX$2 &amp; "]"),MATCH("TJ#" &amp; $B107 &amp; "#6000#CZ",EB[key],0)),INDEX($BO107:$DW107,,AX$4),AX$9/(INDEX(Roky_výhled,,AX$8)-Last_Bil)*(INDEX($BO107:$DW107,,AX$8)-INDEX($D107:$BL107,,$E$1))+INDEX($D107:$BL107,,$E$1),AX$9/(INDEX(Roky_výhled,,AX$8)-INDEX(Roky_výhled,,AX$8-1))*(INDEX($BO107:$DW107,,AX$8)-INDEX($BO107:$DW107,,AX$8-1))+INDEX($BO107:$DW107,,AX$8-1))</f>
        <v>0</v>
      </c>
      <c r="AY107" s="173">
        <f ca="1">CHOOSE(AY$6,INDEX(INDIRECT("EB[" &amp; AY$2 &amp; "]"),MATCH("TJ#" &amp; $B107 &amp; "#6000#CZ",EB[key],0)),INDEX($BO107:$DW107,,AY$4),AY$9/(INDEX(Roky_výhled,,AY$8)-Last_Bil)*(INDEX($BO107:$DW107,,AY$8)-INDEX($D107:$BL107,,$E$1))+INDEX($D107:$BL107,,$E$1),AY$9/(INDEX(Roky_výhled,,AY$8)-INDEX(Roky_výhled,,AY$8-1))*(INDEX($BO107:$DW107,,AY$8)-INDEX($BO107:$DW107,,AY$8-1))+INDEX($BO107:$DW107,,AY$8-1))</f>
        <v>0</v>
      </c>
      <c r="AZ107" s="173">
        <f ca="1">CHOOSE(AZ$6,INDEX(INDIRECT("EB[" &amp; AZ$2 &amp; "]"),MATCH("TJ#" &amp; $B107 &amp; "#6000#CZ",EB[key],0)),INDEX($BO107:$DW107,,AZ$4),AZ$9/(INDEX(Roky_výhled,,AZ$8)-Last_Bil)*(INDEX($BO107:$DW107,,AZ$8)-INDEX($D107:$BL107,,$E$1))+INDEX($D107:$BL107,,$E$1),AZ$9/(INDEX(Roky_výhled,,AZ$8)-INDEX(Roky_výhled,,AZ$8-1))*(INDEX($BO107:$DW107,,AZ$8)-INDEX($BO107:$DW107,,AZ$8-1))+INDEX($BO107:$DW107,,AZ$8-1))</f>
        <v>0</v>
      </c>
      <c r="BA107" s="173">
        <f ca="1">CHOOSE(BA$6,INDEX(INDIRECT("EB[" &amp; BA$2 &amp; "]"),MATCH("TJ#" &amp; $B107 &amp; "#6000#CZ",EB[key],0)),INDEX($BO107:$DW107,,BA$4),BA$9/(INDEX(Roky_výhled,,BA$8)-Last_Bil)*(INDEX($BO107:$DW107,,BA$8)-INDEX($D107:$BL107,,$E$1))+INDEX($D107:$BL107,,$E$1),BA$9/(INDEX(Roky_výhled,,BA$8)-INDEX(Roky_výhled,,BA$8-1))*(INDEX($BO107:$DW107,,BA$8)-INDEX($BO107:$DW107,,BA$8-1))+INDEX($BO107:$DW107,,BA$8-1))</f>
        <v>0</v>
      </c>
      <c r="BB107" s="173">
        <f ca="1">CHOOSE(BB$6,INDEX(INDIRECT("EB[" &amp; BB$2 &amp; "]"),MATCH("TJ#" &amp; $B107 &amp; "#6000#CZ",EB[key],0)),INDEX($BO107:$DW107,,BB$4),BB$9/(INDEX(Roky_výhled,,BB$8)-Last_Bil)*(INDEX($BO107:$DW107,,BB$8)-INDEX($D107:$BL107,,$E$1))+INDEX($D107:$BL107,,$E$1),BB$9/(INDEX(Roky_výhled,,BB$8)-INDEX(Roky_výhled,,BB$8-1))*(INDEX($BO107:$DW107,,BB$8)-INDEX($BO107:$DW107,,BB$8-1))+INDEX($BO107:$DW107,,BB$8-1))</f>
        <v>0</v>
      </c>
      <c r="BC107" s="173">
        <f ca="1">CHOOSE(BC$6,INDEX(INDIRECT("EB[" &amp; BC$2 &amp; "]"),MATCH("TJ#" &amp; $B107 &amp; "#6000#CZ",EB[key],0)),INDEX($BO107:$DW107,,BC$4),BC$9/(INDEX(Roky_výhled,,BC$8)-Last_Bil)*(INDEX($BO107:$DW107,,BC$8)-INDEX($D107:$BL107,,$E$1))+INDEX($D107:$BL107,,$E$1),BC$9/(INDEX(Roky_výhled,,BC$8)-INDEX(Roky_výhled,,BC$8-1))*(INDEX($BO107:$DW107,,BC$8)-INDEX($BO107:$DW107,,BC$8-1))+INDEX($BO107:$DW107,,BC$8-1))</f>
        <v>0</v>
      </c>
      <c r="BD107" s="173">
        <f ca="1">CHOOSE(BD$6,INDEX(INDIRECT("EB[" &amp; BD$2 &amp; "]"),MATCH("TJ#" &amp; $B107 &amp; "#6000#CZ",EB[key],0)),INDEX($BO107:$DW107,,BD$4),BD$9/(INDEX(Roky_výhled,,BD$8)-Last_Bil)*(INDEX($BO107:$DW107,,BD$8)-INDEX($D107:$BL107,,$E$1))+INDEX($D107:$BL107,,$E$1),BD$9/(INDEX(Roky_výhled,,BD$8)-INDEX(Roky_výhled,,BD$8-1))*(INDEX($BO107:$DW107,,BD$8)-INDEX($BO107:$DW107,,BD$8-1))+INDEX($BO107:$DW107,,BD$8-1))</f>
        <v>0</v>
      </c>
      <c r="BE107" s="173">
        <f ca="1">CHOOSE(BE$6,INDEX(INDIRECT("EB[" &amp; BE$2 &amp; "]"),MATCH("TJ#" &amp; $B107 &amp; "#6000#CZ",EB[key],0)),INDEX($BO107:$DW107,,BE$4),BE$9/(INDEX(Roky_výhled,,BE$8)-Last_Bil)*(INDEX($BO107:$DW107,,BE$8)-INDEX($D107:$BL107,,$E$1))+INDEX($D107:$BL107,,$E$1),BE$9/(INDEX(Roky_výhled,,BE$8)-INDEX(Roky_výhled,,BE$8-1))*(INDEX($BO107:$DW107,,BE$8)-INDEX($BO107:$DW107,,BE$8-1))+INDEX($BO107:$DW107,,BE$8-1))</f>
        <v>0</v>
      </c>
      <c r="BF107" s="173">
        <f ca="1">CHOOSE(BF$6,INDEX(INDIRECT("EB[" &amp; BF$2 &amp; "]"),MATCH("TJ#" &amp; $B107 &amp; "#6000#CZ",EB[key],0)),INDEX($BO107:$DW107,,BF$4),BF$9/(INDEX(Roky_výhled,,BF$8)-Last_Bil)*(INDEX($BO107:$DW107,,BF$8)-INDEX($D107:$BL107,,$E$1))+INDEX($D107:$BL107,,$E$1),BF$9/(INDEX(Roky_výhled,,BF$8)-INDEX(Roky_výhled,,BF$8-1))*(INDEX($BO107:$DW107,,BF$8)-INDEX($BO107:$DW107,,BF$8-1))+INDEX($BO107:$DW107,,BF$8-1))</f>
        <v>0</v>
      </c>
      <c r="BG107" s="173">
        <f ca="1">CHOOSE(BG$6,INDEX(INDIRECT("EB[" &amp; BG$2 &amp; "]"),MATCH("TJ#" &amp; $B107 &amp; "#6000#CZ",EB[key],0)),INDEX($BO107:$DW107,,BG$4),BG$9/(INDEX(Roky_výhled,,BG$8)-Last_Bil)*(INDEX($BO107:$DW107,,BG$8)-INDEX($D107:$BL107,,$E$1))+INDEX($D107:$BL107,,$E$1),BG$9/(INDEX(Roky_výhled,,BG$8)-INDEX(Roky_výhled,,BG$8-1))*(INDEX($BO107:$DW107,,BG$8)-INDEX($BO107:$DW107,,BG$8-1))+INDEX($BO107:$DW107,,BG$8-1))</f>
        <v>0</v>
      </c>
      <c r="BH107" s="173">
        <f ca="1">CHOOSE(BH$6,INDEX(INDIRECT("EB[" &amp; BH$2 &amp; "]"),MATCH("TJ#" &amp; $B107 &amp; "#6000#CZ",EB[key],0)),INDEX($BO107:$DW107,,BH$4),BH$9/(INDEX(Roky_výhled,,BH$8)-Last_Bil)*(INDEX($BO107:$DW107,,BH$8)-INDEX($D107:$BL107,,$E$1))+INDEX($D107:$BL107,,$E$1),BH$9/(INDEX(Roky_výhled,,BH$8)-INDEX(Roky_výhled,,BH$8-1))*(INDEX($BO107:$DW107,,BH$8)-INDEX($BO107:$DW107,,BH$8-1))+INDEX($BO107:$DW107,,BH$8-1))</f>
        <v>0</v>
      </c>
      <c r="BI107" s="173">
        <f ca="1">CHOOSE(BI$6,INDEX(INDIRECT("EB[" &amp; BI$2 &amp; "]"),MATCH("TJ#" &amp; $B107 &amp; "#6000#CZ",EB[key],0)),INDEX($BO107:$DW107,,BI$4),BI$9/(INDEX(Roky_výhled,,BI$8)-Last_Bil)*(INDEX($BO107:$DW107,,BI$8)-INDEX($D107:$BL107,,$E$1))+INDEX($D107:$BL107,,$E$1),BI$9/(INDEX(Roky_výhled,,BI$8)-INDEX(Roky_výhled,,BI$8-1))*(INDEX($BO107:$DW107,,BI$8)-INDEX($BO107:$DW107,,BI$8-1))+INDEX($BO107:$DW107,,BI$8-1))</f>
        <v>0</v>
      </c>
      <c r="BJ107" s="173">
        <f ca="1">CHOOSE(BJ$6,INDEX(INDIRECT("EB[" &amp; BJ$2 &amp; "]"),MATCH("TJ#" &amp; $B107 &amp; "#6000#CZ",EB[key],0)),INDEX($BO107:$DW107,,BJ$4),BJ$9/(INDEX(Roky_výhled,,BJ$8)-Last_Bil)*(INDEX($BO107:$DW107,,BJ$8)-INDEX($D107:$BL107,,$E$1))+INDEX($D107:$BL107,,$E$1),BJ$9/(INDEX(Roky_výhled,,BJ$8)-INDEX(Roky_výhled,,BJ$8-1))*(INDEX($BO107:$DW107,,BJ$8)-INDEX($BO107:$DW107,,BJ$8-1))+INDEX($BO107:$DW107,,BJ$8-1))</f>
        <v>0</v>
      </c>
      <c r="BK107" s="173">
        <f ca="1">CHOOSE(BK$6,INDEX(INDIRECT("EB[" &amp; BK$2 &amp; "]"),MATCH("TJ#" &amp; $B107 &amp; "#6000#CZ",EB[key],0)),INDEX($BO107:$DW107,,BK$4),BK$9/(INDEX(Roky_výhled,,BK$8)-Last_Bil)*(INDEX($BO107:$DW107,,BK$8)-INDEX($D107:$BL107,,$E$1))+INDEX($D107:$BL107,,$E$1),BK$9/(INDEX(Roky_výhled,,BK$8)-INDEX(Roky_výhled,,BK$8-1))*(INDEX($BO107:$DW107,,BK$8)-INDEX($BO107:$DW107,,BK$8-1))+INDEX($BO107:$DW107,,BK$8-1))</f>
        <v>0</v>
      </c>
      <c r="BL107" s="174">
        <f ca="1">CHOOSE(BL$6,INDEX(INDIRECT("EB[" &amp; BL$2 &amp; "]"),MATCH("TJ#" &amp; $B107 &amp; "#6000#CZ",EB[key],0)),INDEX($BO107:$DW107,,BL$4),BL$9/(INDEX(Roky_výhled,,BL$8)-Last_Bil)*(INDEX($BO107:$DW107,,BL$8)-INDEX($D107:$BL107,,$E$1))+INDEX($D107:$BL107,,$E$1),BL$9/(INDEX(Roky_výhled,,BL$8)-INDEX(Roky_výhled,,BL$8-1))*(INDEX($BO107:$DW107,,BL$8)-INDEX($BO107:$DW107,,BL$8-1))+INDEX($BO107:$DW107,,BL$8-1))</f>
        <v>0</v>
      </c>
      <c r="BM107"/>
      <c r="BN107" s="187" t="str">
        <f t="shared" si="287"/>
        <v>Spotřeba v energetickém sektoru [TJ]</v>
      </c>
      <c r="BO107" s="294"/>
      <c r="BP107" s="286"/>
      <c r="BQ107" s="286"/>
      <c r="BR107" s="286"/>
      <c r="BS107" s="286"/>
      <c r="BT107" s="286"/>
      <c r="BU107" s="286"/>
      <c r="BV107" s="286"/>
      <c r="BW107" s="286"/>
      <c r="BX107" s="286"/>
      <c r="BY107" s="293"/>
      <c r="BZ107" s="281"/>
      <c r="CA107" s="281"/>
      <c r="CB107" s="281"/>
      <c r="CC107" s="281"/>
      <c r="CD107" s="281"/>
      <c r="CE107" s="281"/>
      <c r="CF107" s="281"/>
      <c r="CG107" s="281"/>
      <c r="CH107" s="281"/>
      <c r="CI107" s="281"/>
      <c r="CJ107" s="281"/>
      <c r="CK107" s="281"/>
      <c r="CL107" s="281"/>
      <c r="CM107" s="281"/>
      <c r="CN107" s="281"/>
      <c r="CO107" s="281"/>
      <c r="CP107" s="281"/>
      <c r="CQ107" s="281"/>
      <c r="CR107" s="281"/>
      <c r="CS107" s="281"/>
      <c r="CT107" s="281"/>
      <c r="CU107" s="281"/>
      <c r="CV107" s="281"/>
      <c r="CW107" s="281"/>
      <c r="CX107" s="281"/>
      <c r="CY107" s="281"/>
      <c r="CZ107" s="281"/>
      <c r="DA107" s="281"/>
      <c r="DB107" s="281"/>
      <c r="DC107" s="281"/>
      <c r="DD107" s="281"/>
      <c r="DE107" s="281"/>
      <c r="DF107" s="281"/>
      <c r="DG107" s="281"/>
      <c r="DH107" s="281"/>
      <c r="DI107" s="281"/>
      <c r="DJ107" s="281"/>
      <c r="DK107" s="281"/>
      <c r="DL107" s="281"/>
      <c r="DM107" s="281"/>
      <c r="DN107" s="281"/>
      <c r="DO107" s="281"/>
      <c r="DP107" s="281"/>
      <c r="DQ107" s="281"/>
      <c r="DR107" s="281"/>
      <c r="DS107" s="281"/>
      <c r="DT107" s="281"/>
      <c r="DU107" s="281"/>
      <c r="DV107" s="281"/>
      <c r="DW107" s="281"/>
    </row>
    <row r="108" spans="1:16384" s="196" customFormat="1" ht="15.75" thickBot="1" x14ac:dyDescent="0.3">
      <c r="B108" t="s">
        <v>633</v>
      </c>
      <c r="C108" s="180" t="s">
        <v>3327</v>
      </c>
      <c r="D108" s="167">
        <f ca="1">CHOOSE(D$6,INDEX(INDIRECT("EB[" &amp; D$2 &amp; "]"),MATCH("TJ#" &amp; $B108 &amp; "#6000#CZ",EB[key],0)),INDEX($BO108:$DW108,,D$4),D$9/(INDEX(Roky_výhled,,D$8)-Last_Bil)*(INDEX($BO108:$DW108,,D$8)-INDEX($D108:$BL108,,$E$1))+INDEX($D108:$BL108,,$E$1),D$9/(INDEX(Roky_výhled,,D$8)-INDEX(Roky_výhled,,D$8-1))*(INDEX($BO108:$DW108,,D$8)-INDEX($BO108:$DW108,,D$8-1))+INDEX($BO108:$DW108,,D$8-1))</f>
        <v>173437</v>
      </c>
      <c r="E108" s="168">
        <f ca="1">CHOOSE(E$6,INDEX(INDIRECT("EB[" &amp; E$2 &amp; "]"),MATCH("TJ#" &amp; $B108 &amp; "#6000#CZ",EB[key],0)),INDEX($BO108:$DW108,,E$4),E$9/(INDEX(Roky_výhled,,E$8)-Last_Bil)*(INDEX($BO108:$DW108,,E$8)-INDEX($D108:$BL108,,$E$1))+INDEX($D108:$BL108,,$E$1),E$9/(INDEX(Roky_výhled,,E$8)-INDEX(Roky_výhled,,E$8-1))*(INDEX($BO108:$DW108,,E$8)-INDEX($BO108:$DW108,,E$8-1))+INDEX($BO108:$DW108,,E$8-1))</f>
        <v>160078</v>
      </c>
      <c r="F108" s="168">
        <f ca="1">CHOOSE(F$6,INDEX(INDIRECT("EB[" &amp; F$2 &amp; "]"),MATCH("TJ#" &amp; $B108 &amp; "#6000#CZ",EB[key],0)),INDEX($BO108:$DW108,,F$4),F$9/(INDEX(Roky_výhled,,F$8)-Last_Bil)*(INDEX($BO108:$DW108,,F$8)-INDEX($D108:$BL108,,$E$1))+INDEX($D108:$BL108,,$E$1),F$9/(INDEX(Roky_výhled,,F$8)-INDEX(Roky_výhled,,F$8-1))*(INDEX($BO108:$DW108,,F$8)-INDEX($BO108:$DW108,,F$8-1))+INDEX($BO108:$DW108,,F$8-1))</f>
        <v>156186</v>
      </c>
      <c r="G108" s="168">
        <f ca="1">CHOOSE(G$6,INDEX(INDIRECT("EB[" &amp; G$2 &amp; "]"),MATCH("TJ#" &amp; $B108 &amp; "#6000#CZ",EB[key],0)),INDEX($BO108:$DW108,,G$4),G$9/(INDEX(Roky_výhled,,G$8)-Last_Bil)*(INDEX($BO108:$DW108,,G$8)-INDEX($D108:$BL108,,$E$1))+INDEX($D108:$BL108,,$E$1),G$9/(INDEX(Roky_výhled,,G$8)-INDEX(Roky_výhled,,G$8-1))*(INDEX($BO108:$DW108,,G$8)-INDEX($BO108:$DW108,,G$8-1))+INDEX($BO108:$DW108,,G$8-1))</f>
        <v>154883</v>
      </c>
      <c r="H108" s="168">
        <f ca="1">CHOOSE(H$6,INDEX(INDIRECT("EB[" &amp; H$2 &amp; "]"),MATCH("TJ#" &amp; $B108 &amp; "#6000#CZ",EB[key],0)),INDEX($BO108:$DW108,,H$4),H$9/(INDEX(Roky_výhled,,H$8)-Last_Bil)*(INDEX($BO108:$DW108,,H$8)-INDEX($D108:$BL108,,$E$1))+INDEX($D108:$BL108,,$E$1),H$9/(INDEX(Roky_výhled,,H$8)-INDEX(Roky_výhled,,H$8-1))*(INDEX($BO108:$DW108,,H$8)-INDEX($BO108:$DW108,,H$8-1))+INDEX($BO108:$DW108,,H$8-1))</f>
        <v>161885</v>
      </c>
      <c r="I108" s="168">
        <f ca="1">CHOOSE(I$6,INDEX(INDIRECT("EB[" &amp; I$2 &amp; "]"),MATCH("TJ#" &amp; $B108 &amp; "#6000#CZ",EB[key],0)),INDEX($BO108:$DW108,,I$4),I$9/(INDEX(Roky_výhled,,I$8)-Last_Bil)*(INDEX($BO108:$DW108,,I$8)-INDEX($D108:$BL108,,$E$1))+INDEX($D108:$BL108,,$E$1),I$9/(INDEX(Roky_výhled,,I$8)-INDEX(Roky_výhled,,I$8-1))*(INDEX($BO108:$DW108,,I$8)-INDEX($BO108:$DW108,,I$8-1))+INDEX($BO108:$DW108,,I$8-1))</f>
        <v>173095</v>
      </c>
      <c r="J108" s="168">
        <f ca="1">CHOOSE(J$6,INDEX(INDIRECT("EB[" &amp; J$2 &amp; "]"),MATCH("TJ#" &amp; $B108 &amp; "#6000#CZ",EB[key],0)),INDEX($BO108:$DW108,,J$4),J$9/(INDEX(Roky_výhled,,J$8)-Last_Bil)*(INDEX($BO108:$DW108,,J$8)-INDEX($D108:$BL108,,$E$1))+INDEX($D108:$BL108,,$E$1),J$9/(INDEX(Roky_výhled,,J$8)-INDEX(Roky_výhled,,J$8-1))*(INDEX($BO108:$DW108,,J$8)-INDEX($BO108:$DW108,,J$8-1))+INDEX($BO108:$DW108,,J$8-1))</f>
        <v>181022</v>
      </c>
      <c r="K108" s="168">
        <f ca="1">CHOOSE(K$6,INDEX(INDIRECT("EB[" &amp; K$2 &amp; "]"),MATCH("TJ#" &amp; $B108 &amp; "#6000#CZ",EB[key],0)),INDEX($BO108:$DW108,,K$4),K$9/(INDEX(Roky_výhled,,K$8)-Last_Bil)*(INDEX($BO108:$DW108,,K$8)-INDEX($D108:$BL108,,$E$1))+INDEX($D108:$BL108,,$E$1),K$9/(INDEX(Roky_výhled,,K$8)-INDEX(Roky_výhled,,K$8-1))*(INDEX($BO108:$DW108,,K$8)-INDEX($BO108:$DW108,,K$8-1))+INDEX($BO108:$DW108,,K$8-1))</f>
        <v>178686</v>
      </c>
      <c r="L108" s="168">
        <f ca="1">CHOOSE(L$6,INDEX(INDIRECT("EB[" &amp; L$2 &amp; "]"),MATCH("TJ#" &amp; $B108 &amp; "#6000#CZ",EB[key],0)),INDEX($BO108:$DW108,,L$4),L$9/(INDEX(Roky_výhled,,L$8)-Last_Bil)*(INDEX($BO108:$DW108,,L$8)-INDEX($D108:$BL108,,$E$1))+INDEX($D108:$BL108,,$E$1),L$9/(INDEX(Roky_výhled,,L$8)-INDEX(Roky_výhled,,L$8-1))*(INDEX($BO108:$DW108,,L$8)-INDEX($BO108:$DW108,,L$8-1))+INDEX($BO108:$DW108,,L$8-1))</f>
        <v>175950</v>
      </c>
      <c r="M108" s="168">
        <f ca="1">CHOOSE(M$6,INDEX(INDIRECT("EB[" &amp; M$2 &amp; "]"),MATCH("TJ#" &amp; $B108 &amp; "#6000#CZ",EB[key],0)),INDEX($BO108:$DW108,,M$4),M$9/(INDEX(Roky_výhled,,M$8)-Last_Bil)*(INDEX($BO108:$DW108,,M$8)-INDEX($D108:$BL108,,$E$1))+INDEX($D108:$BL108,,$E$1),M$9/(INDEX(Roky_výhled,,M$8)-INDEX(Roky_výhled,,M$8-1))*(INDEX($BO108:$DW108,,M$8)-INDEX($BO108:$DW108,,M$8-1))+INDEX($BO108:$DW108,,M$8-1))</f>
        <v>173239</v>
      </c>
      <c r="N108" s="168">
        <f ca="1">CHOOSE(N$6,INDEX(INDIRECT("EB[" &amp; N$2 &amp; "]"),MATCH("TJ#" &amp; $B108 &amp; "#6000#CZ",EB[key],0)),INDEX($BO108:$DW108,,N$4),N$9/(INDEX(Roky_výhled,,N$8)-Last_Bil)*(INDEX($BO108:$DW108,,N$8)-INDEX($D108:$BL108,,$E$1))+INDEX($D108:$BL108,,$E$1),N$9/(INDEX(Roky_výhled,,N$8)-INDEX(Roky_výhled,,N$8-1))*(INDEX($BO108:$DW108,,N$8)-INDEX($BO108:$DW108,,N$8-1))+INDEX($BO108:$DW108,,N$8-1))</f>
        <v>177772</v>
      </c>
      <c r="O108" s="168">
        <f ca="1">CHOOSE(O$6,INDEX(INDIRECT("EB[" &amp; O$2 &amp; "]"),MATCH("TJ#" &amp; $B108 &amp; "#6000#CZ",EB[key],0)),INDEX($BO108:$DW108,,O$4),O$9/(INDEX(Roky_výhled,,O$8)-Last_Bil)*(INDEX($BO108:$DW108,,O$8)-INDEX($D108:$BL108,,$E$1))+INDEX($D108:$BL108,,$E$1),O$9/(INDEX(Roky_výhled,,O$8)-INDEX(Roky_výhled,,O$8-1))*(INDEX($BO108:$DW108,,O$8)-INDEX($BO108:$DW108,,O$8-1))+INDEX($BO108:$DW108,,O$8-1))</f>
        <v>183172</v>
      </c>
      <c r="P108" s="168">
        <f ca="1">CHOOSE(P$6,INDEX(INDIRECT("EB[" &amp; P$2 &amp; "]"),MATCH("TJ#" &amp; $B108 &amp; "#6000#CZ",EB[key],0)),INDEX($BO108:$DW108,,P$4),P$9/(INDEX(Roky_výhled,,P$8)-Last_Bil)*(INDEX($BO108:$DW108,,P$8)-INDEX($D108:$BL108,,$E$1))+INDEX($D108:$BL108,,$E$1),P$9/(INDEX(Roky_výhled,,P$8)-INDEX(Roky_výhled,,P$8-1))*(INDEX($BO108:$DW108,,P$8)-INDEX($BO108:$DW108,,P$8-1))+INDEX($BO108:$DW108,,P$8-1))</f>
        <v>182963</v>
      </c>
      <c r="Q108" s="168">
        <f ca="1">CHOOSE(Q$6,INDEX(INDIRECT("EB[" &amp; Q$2 &amp; "]"),MATCH("TJ#" &amp; $B108 &amp; "#6000#CZ",EB[key],0)),INDEX($BO108:$DW108,,Q$4),Q$9/(INDEX(Roky_výhled,,Q$8)-Last_Bil)*(INDEX($BO108:$DW108,,Q$8)-INDEX($D108:$BL108,,$E$1))+INDEX($D108:$BL108,,$E$1),Q$9/(INDEX(Roky_výhled,,Q$8)-INDEX(Roky_výhled,,Q$8-1))*(INDEX($BO108:$DW108,,Q$8)-INDEX($BO108:$DW108,,Q$8-1))+INDEX($BO108:$DW108,,Q$8-1))</f>
        <v>188665</v>
      </c>
      <c r="R108" s="168">
        <f ca="1">CHOOSE(R$6,INDEX(INDIRECT("EB[" &amp; R$2 &amp; "]"),MATCH("TJ#" &amp; $B108 &amp; "#6000#CZ",EB[key],0)),INDEX($BO108:$DW108,,R$4),R$9/(INDEX(Roky_výhled,,R$8)-Last_Bil)*(INDEX($BO108:$DW108,,R$8)-INDEX($D108:$BL108,,$E$1))+INDEX($D108:$BL108,,$E$1),R$9/(INDEX(Roky_výhled,,R$8)-INDEX(Roky_výhled,,R$8-1))*(INDEX($BO108:$DW108,,R$8)-INDEX($BO108:$DW108,,R$8-1))+INDEX($BO108:$DW108,,R$8-1))</f>
        <v>193795</v>
      </c>
      <c r="S108" s="168">
        <f ca="1">CHOOSE(S$6,INDEX(INDIRECT("EB[" &amp; S$2 &amp; "]"),MATCH("TJ#" &amp; $B108 &amp; "#6000#CZ",EB[key],0)),INDEX($BO108:$DW108,,S$4),S$9/(INDEX(Roky_výhled,,S$8)-Last_Bil)*(INDEX($BO108:$DW108,,S$8)-INDEX($D108:$BL108,,$E$1))+INDEX($D108:$BL108,,$E$1),S$9/(INDEX(Roky_výhled,,S$8)-INDEX(Roky_výhled,,S$8-1))*(INDEX($BO108:$DW108,,S$8)-INDEX($BO108:$DW108,,S$8-1))+INDEX($BO108:$DW108,,S$8-1))</f>
        <v>199048</v>
      </c>
      <c r="T108" s="168">
        <f ca="1">CHOOSE(T$6,INDEX(INDIRECT("EB[" &amp; T$2 &amp; "]"),MATCH("TJ#" &amp; $B108 &amp; "#6000#CZ",EB[key],0)),INDEX($BO108:$DW108,,T$4),T$9/(INDEX(Roky_výhled,,T$8)-Last_Bil)*(INDEX($BO108:$DW108,,T$8)-INDEX($D108:$BL108,,$E$1))+INDEX($D108:$BL108,,$E$1),T$9/(INDEX(Roky_výhled,,T$8)-INDEX(Roky_výhled,,T$8-1))*(INDEX($BO108:$DW108,,T$8)-INDEX($BO108:$DW108,,T$8-1))+INDEX($BO108:$DW108,,T$8-1))</f>
        <v>205258</v>
      </c>
      <c r="U108" s="168">
        <f ca="1">CHOOSE(U$6,INDEX(INDIRECT("EB[" &amp; U$2 &amp; "]"),MATCH("TJ#" &amp; $B108 &amp; "#6000#CZ",EB[key],0)),INDEX($BO108:$DW108,,U$4),U$9/(INDEX(Roky_výhled,,U$8)-Last_Bil)*(INDEX($BO108:$DW108,,U$8)-INDEX($D108:$BL108,,$E$1))+INDEX($D108:$BL108,,$E$1),U$9/(INDEX(Roky_výhled,,U$8)-INDEX(Roky_výhled,,U$8-1))*(INDEX($BO108:$DW108,,U$8)-INDEX($BO108:$DW108,,U$8-1))+INDEX($BO108:$DW108,,U$8-1))</f>
        <v>206042</v>
      </c>
      <c r="V108" s="168">
        <f ca="1">CHOOSE(V$6,INDEX(INDIRECT("EB[" &amp; V$2 &amp; "]"),MATCH("TJ#" &amp; $B108 &amp; "#6000#CZ",EB[key],0)),INDEX($BO108:$DW108,,V$4),V$9/(INDEX(Roky_výhled,,V$8)-Last_Bil)*(INDEX($BO108:$DW108,,V$8)-INDEX($D108:$BL108,,$E$1))+INDEX($D108:$BL108,,$E$1),V$9/(INDEX(Roky_výhled,,V$8)-INDEX(Roky_výhled,,V$8-1))*(INDEX($BO108:$DW108,,V$8)-INDEX($BO108:$DW108,,V$8-1))+INDEX($BO108:$DW108,,V$8-1))</f>
        <v>208919</v>
      </c>
      <c r="W108" s="168">
        <f ca="1">CHOOSE(W$6,INDEX(INDIRECT("EB[" &amp; W$2 &amp; "]"),MATCH("TJ#" &amp; $B108 &amp; "#6000#CZ",EB[key],0)),INDEX($BO108:$DW108,,W$4),W$9/(INDEX(Roky_výhled,,W$8)-Last_Bil)*(INDEX($BO108:$DW108,,W$8)-INDEX($D108:$BL108,,$E$1))+INDEX($D108:$BL108,,$E$1),W$9/(INDEX(Roky_výhled,,W$8)-INDEX(Roky_výhled,,W$8-1))*(INDEX($BO108:$DW108,,W$8)-INDEX($BO108:$DW108,,W$8-1))+INDEX($BO108:$DW108,,W$8-1))</f>
        <v>197662</v>
      </c>
      <c r="X108" s="168">
        <f ca="1">CHOOSE(X$6,INDEX(INDIRECT("EB[" &amp; X$2 &amp; "]"),MATCH("TJ#" &amp; $B108 &amp; "#6000#CZ",EB[key],0)),INDEX($BO108:$DW108,,X$4),X$9/(INDEX(Roky_výhled,,X$8)-Last_Bil)*(INDEX($BO108:$DW108,,X$8)-INDEX($D108:$BL108,,$E$1))+INDEX($D108:$BL108,,$E$1),X$9/(INDEX(Roky_výhled,,X$8)-INDEX(Roky_výhled,,X$8-1))*(INDEX($BO108:$DW108,,X$8)-INDEX($BO108:$DW108,,X$8-1))+INDEX($BO108:$DW108,,X$8-1))</f>
        <v>195203</v>
      </c>
      <c r="Y108" s="168">
        <f ca="1">CHOOSE(Y$6,INDEX(INDIRECT("EB[" &amp; Y$2 &amp; "]"),MATCH("TJ#" &amp; $B108 &amp; "#6000#CZ",EB[key],0)),INDEX($BO108:$DW108,,Y$4),Y$9/(INDEX(Roky_výhled,,Y$8)-Last_Bil)*(INDEX($BO108:$DW108,,Y$8)-INDEX($D108:$BL108,,$E$1))+INDEX($D108:$BL108,,$E$1),Y$9/(INDEX(Roky_výhled,,Y$8)-INDEX(Roky_výhled,,Y$8-1))*(INDEX($BO108:$DW108,,Y$8)-INDEX($BO108:$DW108,,Y$8-1))+INDEX($BO108:$DW108,,Y$8-1))</f>
        <v>193144</v>
      </c>
      <c r="Z108" s="168">
        <f ca="1">CHOOSE(Z$6,INDEX(INDIRECT("EB[" &amp; Z$2 &amp; "]"),MATCH("TJ#" &amp; $B108 &amp; "#6000#CZ",EB[key],0)),INDEX($BO108:$DW108,,Z$4),Z$9/(INDEX(Roky_výhled,,Z$8)-Last_Bil)*(INDEX($BO108:$DW108,,Z$8)-INDEX($D108:$BL108,,$E$1))+INDEX($D108:$BL108,,$E$1),Z$9/(INDEX(Roky_výhled,,Z$8)-INDEX(Roky_výhled,,Z$8-1))*(INDEX($BO108:$DW108,,Z$8)-INDEX($BO108:$DW108,,Z$8-1))+INDEX($BO108:$DW108,,Z$8-1))</f>
        <v>193982</v>
      </c>
      <c r="AA108" s="168">
        <f ca="1">CHOOSE(AA$6,INDEX(INDIRECT("EB[" &amp; AA$2 &amp; "]"),MATCH("TJ#" &amp; $B108 &amp; "#6000#CZ",EB[key],0)),INDEX($BO108:$DW108,,AA$4),AA$9/(INDEX(Roky_výhled,,AA$8)-Last_Bil)*(INDEX($BO108:$DW108,,AA$8)-INDEX($D108:$BL108,,$E$1))+INDEX($D108:$BL108,,$E$1),AA$9/(INDEX(Roky_výhled,,AA$8)-INDEX(Roky_výhled,,AA$8-1))*(INDEX($BO108:$DW108,,AA$8)-INDEX($BO108:$DW108,,AA$8-1))+INDEX($BO108:$DW108,,AA$8-1))</f>
        <v>192913</v>
      </c>
      <c r="AB108" s="168">
        <f ca="1">CHOOSE(AB$6,INDEX(INDIRECT("EB[" &amp; AB$2 &amp; "]"),MATCH("TJ#" &amp; $B108 &amp; "#6000#CZ",EB[key],0)),INDEX($BO108:$DW108,,AB$4),AB$9/(INDEX(Roky_výhled,,AB$8)-Last_Bil)*(INDEX($BO108:$DW108,,AB$8)-INDEX($D108:$BL108,,$E$1))+INDEX($D108:$BL108,,$E$1),AB$9/(INDEX(Roky_výhled,,AB$8)-INDEX(Roky_výhled,,AB$8-1))*(INDEX($BO108:$DW108,,AB$8)-INDEX($BO108:$DW108,,AB$8-1))+INDEX($BO108:$DW108,,AB$8-1))</f>
        <v>192780</v>
      </c>
      <c r="AC108" s="168">
        <f ca="1">CHOOSE(AC$6,INDEX(INDIRECT("EB[" &amp; AC$2 &amp; "]"),MATCH("TJ#" &amp; $B108 &amp; "#6000#CZ",EB[key],0)),INDEX($BO108:$DW108,,AC$4),AC$9/(INDEX(Roky_výhled,,AC$8)-Last_Bil)*(INDEX($BO108:$DW108,,AC$8)-INDEX($D108:$BL108,,$E$1))+INDEX($D108:$BL108,,$E$1),AC$9/(INDEX(Roky_výhled,,AC$8)-INDEX(Roky_výhled,,AC$8-1))*(INDEX($BO108:$DW108,,AC$8)-INDEX($BO108:$DW108,,AC$8-1))+INDEX($BO108:$DW108,,AC$8-1))</f>
        <v>198040</v>
      </c>
      <c r="AD108" s="168">
        <f ca="1">CHOOSE(AD$6,INDEX(INDIRECT("EB[" &amp; AD$2 &amp; "]"),MATCH("TJ#" &amp; $B108 &amp; "#6000#CZ",EB[key],0)),INDEX($BO108:$DW108,,AD$4),AD$9/(INDEX(Roky_výhled,,AD$8)-Last_Bil)*(INDEX($BO108:$DW108,,AD$8)-INDEX($D108:$BL108,,$E$1))+INDEX($D108:$BL108,,$E$1),AD$9/(INDEX(Roky_výhled,,AD$8)-INDEX(Roky_výhled,,AD$8-1))*(INDEX($BO108:$DW108,,AD$8)-INDEX($BO108:$DW108,,AD$8-1))+INDEX($BO108:$DW108,,AD$8-1))</f>
        <v>201464</v>
      </c>
      <c r="AE108" s="168">
        <f ca="1">CHOOSE(AE$6,INDEX(INDIRECT("EB[" &amp; AE$2 &amp; "]"),MATCH("TJ#" &amp; $B108 &amp; "#6000#CZ",EB[key],0)),INDEX($BO108:$DW108,,AE$4),AE$9/(INDEX(Roky_výhled,,AE$8)-Last_Bil)*(INDEX($BO108:$DW108,,AE$8)-INDEX($D108:$BL108,,$E$1))+INDEX($D108:$BL108,,$E$1),AE$9/(INDEX(Roky_výhled,,AE$8)-INDEX(Roky_výhled,,AE$8-1))*(INDEX($BO108:$DW108,,AE$8)-INDEX($BO108:$DW108,,AE$8-1))+INDEX($BO108:$DW108,,AE$8-1))</f>
        <v>204888</v>
      </c>
      <c r="AF108" s="168">
        <f ca="1">CHOOSE(AF$6,INDEX(INDIRECT("EB[" &amp; AF$2 &amp; "]"),MATCH("TJ#" &amp; $B108 &amp; "#6000#CZ",EB[key],0)),INDEX($BO108:$DW108,,AF$4),AF$9/(INDEX(Roky_výhled,,AF$8)-Last_Bil)*(INDEX($BO108:$DW108,,AF$8)-INDEX($D108:$BL108,,$E$1))+INDEX($D108:$BL108,,$E$1),AF$9/(INDEX(Roky_výhled,,AF$8)-INDEX(Roky_výhled,,AF$8-1))*(INDEX($BO108:$DW108,,AF$8)-INDEX($BO108:$DW108,,AF$8-1))+INDEX($BO108:$DW108,,AF$8-1))</f>
        <v>208312</v>
      </c>
      <c r="AG108" s="168">
        <f ca="1">CHOOSE(AG$6,INDEX(INDIRECT("EB[" &amp; AG$2 &amp; "]"),MATCH("TJ#" &amp; $B108 &amp; "#6000#CZ",EB[key],0)),INDEX($BO108:$DW108,,AG$4),AG$9/(INDEX(Roky_výhled,,AG$8)-Last_Bil)*(INDEX($BO108:$DW108,,AG$8)-INDEX($D108:$BL108,,$E$1))+INDEX($D108:$BL108,,$E$1),AG$9/(INDEX(Roky_výhled,,AG$8)-INDEX(Roky_výhled,,AG$8-1))*(INDEX($BO108:$DW108,,AG$8)-INDEX($BO108:$DW108,,AG$8-1))+INDEX($BO108:$DW108,,AG$8-1))</f>
        <v>211736</v>
      </c>
      <c r="AH108" s="168">
        <f ca="1">CHOOSE(AH$6,INDEX(INDIRECT("EB[" &amp; AH$2 &amp; "]"),MATCH("TJ#" &amp; $B108 &amp; "#6000#CZ",EB[key],0)),INDEX($BO108:$DW108,,AH$4),AH$9/(INDEX(Roky_výhled,,AH$8)-Last_Bil)*(INDEX($BO108:$DW108,,AH$8)-INDEX($D108:$BL108,,$E$1))+INDEX($D108:$BL108,,$E$1),AH$9/(INDEX(Roky_výhled,,AH$8)-INDEX(Roky_výhled,,AH$8-1))*(INDEX($BO108:$DW108,,AH$8)-INDEX($BO108:$DW108,,AH$8-1))+INDEX($BO108:$DW108,,AH$8-1))</f>
        <v>215160</v>
      </c>
      <c r="AI108" s="168">
        <f ca="1">CHOOSE(AI$6,INDEX(INDIRECT("EB[" &amp; AI$2 &amp; "]"),MATCH("TJ#" &amp; $B108 &amp; "#6000#CZ",EB[key],0)),INDEX($BO108:$DW108,,AI$4),AI$9/(INDEX(Roky_výhled,,AI$8)-Last_Bil)*(INDEX($BO108:$DW108,,AI$8)-INDEX($D108:$BL108,,$E$1))+INDEX($D108:$BL108,,$E$1),AI$9/(INDEX(Roky_výhled,,AI$8)-INDEX(Roky_výhled,,AI$8-1))*(INDEX($BO108:$DW108,,AI$8)-INDEX($BO108:$DW108,,AI$8-1))+INDEX($BO108:$DW108,,AI$8-1))</f>
        <v>218564</v>
      </c>
      <c r="AJ108" s="168">
        <f ca="1">CHOOSE(AJ$6,INDEX(INDIRECT("EB[" &amp; AJ$2 &amp; "]"),MATCH("TJ#" &amp; $B108 &amp; "#6000#CZ",EB[key],0)),INDEX($BO108:$DW108,,AJ$4),AJ$9/(INDEX(Roky_výhled,,AJ$8)-Last_Bil)*(INDEX($BO108:$DW108,,AJ$8)-INDEX($D108:$BL108,,$E$1))+INDEX($D108:$BL108,,$E$1),AJ$9/(INDEX(Roky_výhled,,AJ$8)-INDEX(Roky_výhled,,AJ$8-1))*(INDEX($BO108:$DW108,,AJ$8)-INDEX($BO108:$DW108,,AJ$8-1))+INDEX($BO108:$DW108,,AJ$8-1))</f>
        <v>221968</v>
      </c>
      <c r="AK108" s="168">
        <f ca="1">CHOOSE(AK$6,INDEX(INDIRECT("EB[" &amp; AK$2 &amp; "]"),MATCH("TJ#" &amp; $B108 &amp; "#6000#CZ",EB[key],0)),INDEX($BO108:$DW108,,AK$4),AK$9/(INDEX(Roky_výhled,,AK$8)-Last_Bil)*(INDEX($BO108:$DW108,,AK$8)-INDEX($D108:$BL108,,$E$1))+INDEX($D108:$BL108,,$E$1),AK$9/(INDEX(Roky_výhled,,AK$8)-INDEX(Roky_výhled,,AK$8-1))*(INDEX($BO108:$DW108,,AK$8)-INDEX($BO108:$DW108,,AK$8-1))+INDEX($BO108:$DW108,,AK$8-1))</f>
        <v>225372</v>
      </c>
      <c r="AL108" s="168">
        <f ca="1">CHOOSE(AL$6,INDEX(INDIRECT("EB[" &amp; AL$2 &amp; "]"),MATCH("TJ#" &amp; $B108 &amp; "#6000#CZ",EB[key],0)),INDEX($BO108:$DW108,,AL$4),AL$9/(INDEX(Roky_výhled,,AL$8)-Last_Bil)*(INDEX($BO108:$DW108,,AL$8)-INDEX($D108:$BL108,,$E$1))+INDEX($D108:$BL108,,$E$1),AL$9/(INDEX(Roky_výhled,,AL$8)-INDEX(Roky_výhled,,AL$8-1))*(INDEX($BO108:$DW108,,AL$8)-INDEX($BO108:$DW108,,AL$8-1))+INDEX($BO108:$DW108,,AL$8-1))</f>
        <v>228776</v>
      </c>
      <c r="AM108" s="168">
        <f ca="1">CHOOSE(AM$6,INDEX(INDIRECT("EB[" &amp; AM$2 &amp; "]"),MATCH("TJ#" &amp; $B108 &amp; "#6000#CZ",EB[key],0)),INDEX($BO108:$DW108,,AM$4),AM$9/(INDEX(Roky_výhled,,AM$8)-Last_Bil)*(INDEX($BO108:$DW108,,AM$8)-INDEX($D108:$BL108,,$E$1))+INDEX($D108:$BL108,,$E$1),AM$9/(INDEX(Roky_výhled,,AM$8)-INDEX(Roky_výhled,,AM$8-1))*(INDEX($BO108:$DW108,,AM$8)-INDEX($BO108:$DW108,,AM$8-1))+INDEX($BO108:$DW108,,AM$8-1))</f>
        <v>232180</v>
      </c>
      <c r="AN108" s="168">
        <f ca="1">CHOOSE(AN$6,INDEX(INDIRECT("EB[" &amp; AN$2 &amp; "]"),MATCH("TJ#" &amp; $B108 &amp; "#6000#CZ",EB[key],0)),INDEX($BO108:$DW108,,AN$4),AN$9/(INDEX(Roky_výhled,,AN$8)-Last_Bil)*(INDEX($BO108:$DW108,,AN$8)-INDEX($D108:$BL108,,$E$1))+INDEX($D108:$BL108,,$E$1),AN$9/(INDEX(Roky_výhled,,AN$8)-INDEX(Roky_výhled,,AN$8-1))*(INDEX($BO108:$DW108,,AN$8)-INDEX($BO108:$DW108,,AN$8-1))+INDEX($BO108:$DW108,,AN$8-1))</f>
        <v>234098</v>
      </c>
      <c r="AO108" s="168">
        <f ca="1">CHOOSE(AO$6,INDEX(INDIRECT("EB[" &amp; AO$2 &amp; "]"),MATCH("TJ#" &amp; $B108 &amp; "#6000#CZ",EB[key],0)),INDEX($BO108:$DW108,,AO$4),AO$9/(INDEX(Roky_výhled,,AO$8)-Last_Bil)*(INDEX($BO108:$DW108,,AO$8)-INDEX($D108:$BL108,,$E$1))+INDEX($D108:$BL108,,$E$1),AO$9/(INDEX(Roky_výhled,,AO$8)-INDEX(Roky_výhled,,AO$8-1))*(INDEX($BO108:$DW108,,AO$8)-INDEX($BO108:$DW108,,AO$8-1))+INDEX($BO108:$DW108,,AO$8-1))</f>
        <v>236016</v>
      </c>
      <c r="AP108" s="168">
        <f ca="1">CHOOSE(AP$6,INDEX(INDIRECT("EB[" &amp; AP$2 &amp; "]"),MATCH("TJ#" &amp; $B108 &amp; "#6000#CZ",EB[key],0)),INDEX($BO108:$DW108,,AP$4),AP$9/(INDEX(Roky_výhled,,AP$8)-Last_Bil)*(INDEX($BO108:$DW108,,AP$8)-INDEX($D108:$BL108,,$E$1))+INDEX($D108:$BL108,,$E$1),AP$9/(INDEX(Roky_výhled,,AP$8)-INDEX(Roky_výhled,,AP$8-1))*(INDEX($BO108:$DW108,,AP$8)-INDEX($BO108:$DW108,,AP$8-1))+INDEX($BO108:$DW108,,AP$8-1))</f>
        <v>237934</v>
      </c>
      <c r="AQ108" s="168">
        <f ca="1">CHOOSE(AQ$6,INDEX(INDIRECT("EB[" &amp; AQ$2 &amp; "]"),MATCH("TJ#" &amp; $B108 &amp; "#6000#CZ",EB[key],0)),INDEX($BO108:$DW108,,AQ$4),AQ$9/(INDEX(Roky_výhled,,AQ$8)-Last_Bil)*(INDEX($BO108:$DW108,,AQ$8)-INDEX($D108:$BL108,,$E$1))+INDEX($D108:$BL108,,$E$1),AQ$9/(INDEX(Roky_výhled,,AQ$8)-INDEX(Roky_výhled,,AQ$8-1))*(INDEX($BO108:$DW108,,AQ$8)-INDEX($BO108:$DW108,,AQ$8-1))+INDEX($BO108:$DW108,,AQ$8-1))</f>
        <v>239852</v>
      </c>
      <c r="AR108" s="168">
        <f ca="1">CHOOSE(AR$6,INDEX(INDIRECT("EB[" &amp; AR$2 &amp; "]"),MATCH("TJ#" &amp; $B108 &amp; "#6000#CZ",EB[key],0)),INDEX($BO108:$DW108,,AR$4),AR$9/(INDEX(Roky_výhled,,AR$8)-Last_Bil)*(INDEX($BO108:$DW108,,AR$8)-INDEX($D108:$BL108,,$E$1))+INDEX($D108:$BL108,,$E$1),AR$9/(INDEX(Roky_výhled,,AR$8)-INDEX(Roky_výhled,,AR$8-1))*(INDEX($BO108:$DW108,,AR$8)-INDEX($BO108:$DW108,,AR$8-1))+INDEX($BO108:$DW108,,AR$8-1))</f>
        <v>241770</v>
      </c>
      <c r="AS108" s="168">
        <f ca="1">CHOOSE(AS$6,INDEX(INDIRECT("EB[" &amp; AS$2 &amp; "]"),MATCH("TJ#" &amp; $B108 &amp; "#6000#CZ",EB[key],0)),INDEX($BO108:$DW108,,AS$4),AS$9/(INDEX(Roky_výhled,,AS$8)-Last_Bil)*(INDEX($BO108:$DW108,,AS$8)-INDEX($D108:$BL108,,$E$1))+INDEX($D108:$BL108,,$E$1),AS$9/(INDEX(Roky_výhled,,AS$8)-INDEX(Roky_výhled,,AS$8-1))*(INDEX($BO108:$DW108,,AS$8)-INDEX($BO108:$DW108,,AS$8-1))+INDEX($BO108:$DW108,,AS$8-1))</f>
        <v>244476</v>
      </c>
      <c r="AT108" s="168">
        <f ca="1">CHOOSE(AT$6,INDEX(INDIRECT("EB[" &amp; AT$2 &amp; "]"),MATCH("TJ#" &amp; $B108 &amp; "#6000#CZ",EB[key],0)),INDEX($BO108:$DW108,,AT$4),AT$9/(INDEX(Roky_výhled,,AT$8)-Last_Bil)*(INDEX($BO108:$DW108,,AT$8)-INDEX($D108:$BL108,,$E$1))+INDEX($D108:$BL108,,$E$1),AT$9/(INDEX(Roky_výhled,,AT$8)-INDEX(Roky_výhled,,AT$8-1))*(INDEX($BO108:$DW108,,AT$8)-INDEX($BO108:$DW108,,AT$8-1))+INDEX($BO108:$DW108,,AT$8-1))</f>
        <v>247182</v>
      </c>
      <c r="AU108" s="168">
        <f ca="1">CHOOSE(AU$6,INDEX(INDIRECT("EB[" &amp; AU$2 &amp; "]"),MATCH("TJ#" &amp; $B108 &amp; "#6000#CZ",EB[key],0)),INDEX($BO108:$DW108,,AU$4),AU$9/(INDEX(Roky_výhled,,AU$8)-Last_Bil)*(INDEX($BO108:$DW108,,AU$8)-INDEX($D108:$BL108,,$E$1))+INDEX($D108:$BL108,,$E$1),AU$9/(INDEX(Roky_výhled,,AU$8)-INDEX(Roky_výhled,,AU$8-1))*(INDEX($BO108:$DW108,,AU$8)-INDEX($BO108:$DW108,,AU$8-1))+INDEX($BO108:$DW108,,AU$8-1))</f>
        <v>249888</v>
      </c>
      <c r="AV108" s="168">
        <f ca="1">CHOOSE(AV$6,INDEX(INDIRECT("EB[" &amp; AV$2 &amp; "]"),MATCH("TJ#" &amp; $B108 &amp; "#6000#CZ",EB[key],0)),INDEX($BO108:$DW108,,AV$4),AV$9/(INDEX(Roky_výhled,,AV$8)-Last_Bil)*(INDEX($BO108:$DW108,,AV$8)-INDEX($D108:$BL108,,$E$1))+INDEX($D108:$BL108,,$E$1),AV$9/(INDEX(Roky_výhled,,AV$8)-INDEX(Roky_výhled,,AV$8-1))*(INDEX($BO108:$DW108,,AV$8)-INDEX($BO108:$DW108,,AV$8-1))+INDEX($BO108:$DW108,,AV$8-1))</f>
        <v>252594</v>
      </c>
      <c r="AW108" s="168">
        <f ca="1">CHOOSE(AW$6,INDEX(INDIRECT("EB[" &amp; AW$2 &amp; "]"),MATCH("TJ#" &amp; $B108 &amp; "#6000#CZ",EB[key],0)),INDEX($BO108:$DW108,,AW$4),AW$9/(INDEX(Roky_výhled,,AW$8)-Last_Bil)*(INDEX($BO108:$DW108,,AW$8)-INDEX($D108:$BL108,,$E$1))+INDEX($D108:$BL108,,$E$1),AW$9/(INDEX(Roky_výhled,,AW$8)-INDEX(Roky_výhled,,AW$8-1))*(INDEX($BO108:$DW108,,AW$8)-INDEX($BO108:$DW108,,AW$8-1))+INDEX($BO108:$DW108,,AW$8-1))</f>
        <v>255300</v>
      </c>
      <c r="AX108" s="168">
        <f ca="1">CHOOSE(AX$6,INDEX(INDIRECT("EB[" &amp; AX$2 &amp; "]"),MATCH("TJ#" &amp; $B108 &amp; "#6000#CZ",EB[key],0)),INDEX($BO108:$DW108,,AX$4),AX$9/(INDEX(Roky_výhled,,AX$8)-Last_Bil)*(INDEX($BO108:$DW108,,AX$8)-INDEX($D108:$BL108,,$E$1))+INDEX($D108:$BL108,,$E$1),AX$9/(INDEX(Roky_výhled,,AX$8)-INDEX(Roky_výhled,,AX$8-1))*(INDEX($BO108:$DW108,,AX$8)-INDEX($BO108:$DW108,,AX$8-1))+INDEX($BO108:$DW108,,AX$8-1))</f>
        <v>257100</v>
      </c>
      <c r="AY108" s="168">
        <f ca="1">CHOOSE(AY$6,INDEX(INDIRECT("EB[" &amp; AY$2 &amp; "]"),MATCH("TJ#" &amp; $B108 &amp; "#6000#CZ",EB[key],0)),INDEX($BO108:$DW108,,AY$4),AY$9/(INDEX(Roky_výhled,,AY$8)-Last_Bil)*(INDEX($BO108:$DW108,,AY$8)-INDEX($D108:$BL108,,$E$1))+INDEX($D108:$BL108,,$E$1),AY$9/(INDEX(Roky_výhled,,AY$8)-INDEX(Roky_výhled,,AY$8-1))*(INDEX($BO108:$DW108,,AY$8)-INDEX($BO108:$DW108,,AY$8-1))+INDEX($BO108:$DW108,,AY$8-1))</f>
        <v>258900</v>
      </c>
      <c r="AZ108" s="168">
        <f ca="1">CHOOSE(AZ$6,INDEX(INDIRECT("EB[" &amp; AZ$2 &amp; "]"),MATCH("TJ#" &amp; $B108 &amp; "#6000#CZ",EB[key],0)),INDEX($BO108:$DW108,,AZ$4),AZ$9/(INDEX(Roky_výhled,,AZ$8)-Last_Bil)*(INDEX($BO108:$DW108,,AZ$8)-INDEX($D108:$BL108,,$E$1))+INDEX($D108:$BL108,,$E$1),AZ$9/(INDEX(Roky_výhled,,AZ$8)-INDEX(Roky_výhled,,AZ$8-1))*(INDEX($BO108:$DW108,,AZ$8)-INDEX($BO108:$DW108,,AZ$8-1))+INDEX($BO108:$DW108,,AZ$8-1))</f>
        <v>260700</v>
      </c>
      <c r="BA108" s="168">
        <f ca="1">CHOOSE(BA$6,INDEX(INDIRECT("EB[" &amp; BA$2 &amp; "]"),MATCH("TJ#" &amp; $B108 &amp; "#6000#CZ",EB[key],0)),INDEX($BO108:$DW108,,BA$4),BA$9/(INDEX(Roky_výhled,,BA$8)-Last_Bil)*(INDEX($BO108:$DW108,,BA$8)-INDEX($D108:$BL108,,$E$1))+INDEX($D108:$BL108,,$E$1),BA$9/(INDEX(Roky_výhled,,BA$8)-INDEX(Roky_výhled,,BA$8-1))*(INDEX($BO108:$DW108,,BA$8)-INDEX($BO108:$DW108,,BA$8-1))+INDEX($BO108:$DW108,,BA$8-1))</f>
        <v>262500</v>
      </c>
      <c r="BB108" s="168">
        <f ca="1">CHOOSE(BB$6,INDEX(INDIRECT("EB[" &amp; BB$2 &amp; "]"),MATCH("TJ#" &amp; $B108 &amp; "#6000#CZ",EB[key],0)),INDEX($BO108:$DW108,,BB$4),BB$9/(INDEX(Roky_výhled,,BB$8)-Last_Bil)*(INDEX($BO108:$DW108,,BB$8)-INDEX($D108:$BL108,,$E$1))+INDEX($D108:$BL108,,$E$1),BB$9/(INDEX(Roky_výhled,,BB$8)-INDEX(Roky_výhled,,BB$8-1))*(INDEX($BO108:$DW108,,BB$8)-INDEX($BO108:$DW108,,BB$8-1))+INDEX($BO108:$DW108,,BB$8-1))</f>
        <v>264300</v>
      </c>
      <c r="BC108" s="168">
        <f ca="1">CHOOSE(BC$6,INDEX(INDIRECT("EB[" &amp; BC$2 &amp; "]"),MATCH("TJ#" &amp; $B108 &amp; "#6000#CZ",EB[key],0)),INDEX($BO108:$DW108,,BC$4),BC$9/(INDEX(Roky_výhled,,BC$8)-Last_Bil)*(INDEX($BO108:$DW108,,BC$8)-INDEX($D108:$BL108,,$E$1))+INDEX($D108:$BL108,,$E$1),BC$9/(INDEX(Roky_výhled,,BC$8)-INDEX(Roky_výhled,,BC$8-1))*(INDEX($BO108:$DW108,,BC$8)-INDEX($BO108:$DW108,,BC$8-1))+INDEX($BO108:$DW108,,BC$8-1))</f>
        <v>265964</v>
      </c>
      <c r="BD108" s="168">
        <f ca="1">CHOOSE(BD$6,INDEX(INDIRECT("EB[" &amp; BD$2 &amp; "]"),MATCH("TJ#" &amp; $B108 &amp; "#6000#CZ",EB[key],0)),INDEX($BO108:$DW108,,BD$4),BD$9/(INDEX(Roky_výhled,,BD$8)-Last_Bil)*(INDEX($BO108:$DW108,,BD$8)-INDEX($D108:$BL108,,$E$1))+INDEX($D108:$BL108,,$E$1),BD$9/(INDEX(Roky_výhled,,BD$8)-INDEX(Roky_výhled,,BD$8-1))*(INDEX($BO108:$DW108,,BD$8)-INDEX($BO108:$DW108,,BD$8-1))+INDEX($BO108:$DW108,,BD$8-1))</f>
        <v>267628</v>
      </c>
      <c r="BE108" s="168">
        <f ca="1">CHOOSE(BE$6,INDEX(INDIRECT("EB[" &amp; BE$2 &amp; "]"),MATCH("TJ#" &amp; $B108 &amp; "#6000#CZ",EB[key],0)),INDEX($BO108:$DW108,,BE$4),BE$9/(INDEX(Roky_výhled,,BE$8)-Last_Bil)*(INDEX($BO108:$DW108,,BE$8)-INDEX($D108:$BL108,,$E$1))+INDEX($D108:$BL108,,$E$1),BE$9/(INDEX(Roky_výhled,,BE$8)-INDEX(Roky_výhled,,BE$8-1))*(INDEX($BO108:$DW108,,BE$8)-INDEX($BO108:$DW108,,BE$8-1))+INDEX($BO108:$DW108,,BE$8-1))</f>
        <v>269292</v>
      </c>
      <c r="BF108" s="168">
        <f ca="1">CHOOSE(BF$6,INDEX(INDIRECT("EB[" &amp; BF$2 &amp; "]"),MATCH("TJ#" &amp; $B108 &amp; "#6000#CZ",EB[key],0)),INDEX($BO108:$DW108,,BF$4),BF$9/(INDEX(Roky_výhled,,BF$8)-Last_Bil)*(INDEX($BO108:$DW108,,BF$8)-INDEX($D108:$BL108,,$E$1))+INDEX($D108:$BL108,,$E$1),BF$9/(INDEX(Roky_výhled,,BF$8)-INDEX(Roky_výhled,,BF$8-1))*(INDEX($BO108:$DW108,,BF$8)-INDEX($BO108:$DW108,,BF$8-1))+INDEX($BO108:$DW108,,BF$8-1))</f>
        <v>270956</v>
      </c>
      <c r="BG108" s="168">
        <f ca="1">CHOOSE(BG$6,INDEX(INDIRECT("EB[" &amp; BG$2 &amp; "]"),MATCH("TJ#" &amp; $B108 &amp; "#6000#CZ",EB[key],0)),INDEX($BO108:$DW108,,BG$4),BG$9/(INDEX(Roky_výhled,,BG$8)-Last_Bil)*(INDEX($BO108:$DW108,,BG$8)-INDEX($D108:$BL108,,$E$1))+INDEX($D108:$BL108,,$E$1),BG$9/(INDEX(Roky_výhled,,BG$8)-INDEX(Roky_výhled,,BG$8-1))*(INDEX($BO108:$DW108,,BG$8)-INDEX($BO108:$DW108,,BG$8-1))+INDEX($BO108:$DW108,,BG$8-1))</f>
        <v>272620</v>
      </c>
      <c r="BH108" s="168">
        <f ca="1">CHOOSE(BH$6,INDEX(INDIRECT("EB[" &amp; BH$2 &amp; "]"),MATCH("TJ#" &amp; $B108 &amp; "#6000#CZ",EB[key],0)),INDEX($BO108:$DW108,,BH$4),BH$9/(INDEX(Roky_výhled,,BH$8)-Last_Bil)*(INDEX($BO108:$DW108,,BH$8)-INDEX($D108:$BL108,,$E$1))+INDEX($D108:$BL108,,$E$1),BH$9/(INDEX(Roky_výhled,,BH$8)-INDEX(Roky_výhled,,BH$8-1))*(INDEX($BO108:$DW108,,BH$8)-INDEX($BO108:$DW108,,BH$8-1))+INDEX($BO108:$DW108,,BH$8-1))</f>
        <v>274264</v>
      </c>
      <c r="BI108" s="168">
        <f ca="1">CHOOSE(BI$6,INDEX(INDIRECT("EB[" &amp; BI$2 &amp; "]"),MATCH("TJ#" &amp; $B108 &amp; "#6000#CZ",EB[key],0)),INDEX($BO108:$DW108,,BI$4),BI$9/(INDEX(Roky_výhled,,BI$8)-Last_Bil)*(INDEX($BO108:$DW108,,BI$8)-INDEX($D108:$BL108,,$E$1))+INDEX($D108:$BL108,,$E$1),BI$9/(INDEX(Roky_výhled,,BI$8)-INDEX(Roky_výhled,,BI$8-1))*(INDEX($BO108:$DW108,,BI$8)-INDEX($BO108:$DW108,,BI$8-1))+INDEX($BO108:$DW108,,BI$8-1))</f>
        <v>275908</v>
      </c>
      <c r="BJ108" s="168">
        <f ca="1">CHOOSE(BJ$6,INDEX(INDIRECT("EB[" &amp; BJ$2 &amp; "]"),MATCH("TJ#" &amp; $B108 &amp; "#6000#CZ",EB[key],0)),INDEX($BO108:$DW108,,BJ$4),BJ$9/(INDEX(Roky_výhled,,BJ$8)-Last_Bil)*(INDEX($BO108:$DW108,,BJ$8)-INDEX($D108:$BL108,,$E$1))+INDEX($D108:$BL108,,$E$1),BJ$9/(INDEX(Roky_výhled,,BJ$8)-INDEX(Roky_výhled,,BJ$8-1))*(INDEX($BO108:$DW108,,BJ$8)-INDEX($BO108:$DW108,,BJ$8-1))+INDEX($BO108:$DW108,,BJ$8-1))</f>
        <v>277552</v>
      </c>
      <c r="BK108" s="168">
        <f ca="1">CHOOSE(BK$6,INDEX(INDIRECT("EB[" &amp; BK$2 &amp; "]"),MATCH("TJ#" &amp; $B108 &amp; "#6000#CZ",EB[key],0)),INDEX($BO108:$DW108,,BK$4),BK$9/(INDEX(Roky_výhled,,BK$8)-Last_Bil)*(INDEX($BO108:$DW108,,BK$8)-INDEX($D108:$BL108,,$E$1))+INDEX($D108:$BL108,,$E$1),BK$9/(INDEX(Roky_výhled,,BK$8)-INDEX(Roky_výhled,,BK$8-1))*(INDEX($BO108:$DW108,,BK$8)-INDEX($BO108:$DW108,,BK$8-1))+INDEX($BO108:$DW108,,BK$8-1))</f>
        <v>279196</v>
      </c>
      <c r="BL108" s="169">
        <f ca="1">CHOOSE(BL$6,INDEX(INDIRECT("EB[" &amp; BL$2 &amp; "]"),MATCH("TJ#" &amp; $B108 &amp; "#6000#CZ",EB[key],0)),INDEX($BO108:$DW108,,BL$4),BL$9/(INDEX(Roky_výhled,,BL$8)-Last_Bil)*(INDEX($BO108:$DW108,,BL$8)-INDEX($D108:$BL108,,$E$1))+INDEX($D108:$BL108,,$E$1),BL$9/(INDEX(Roky_výhled,,BL$8)-INDEX(Roky_výhled,,BL$8-1))*(INDEX($BO108:$DW108,,BL$8)-INDEX($BO108:$DW108,,BL$8-1))+INDEX($BO108:$DW108,,BL$8-1))</f>
        <v>280840</v>
      </c>
      <c r="BM108"/>
      <c r="BN108" s="189" t="str">
        <f t="shared" si="287"/>
        <v>Konečná spotřeba [TJ]</v>
      </c>
      <c r="BO108" s="295">
        <v>203900</v>
      </c>
      <c r="BP108" s="296">
        <v>203880</v>
      </c>
      <c r="BQ108" s="296">
        <v>215160</v>
      </c>
      <c r="BR108" s="296">
        <v>232180</v>
      </c>
      <c r="BS108" s="296">
        <v>241770</v>
      </c>
      <c r="BT108" s="296">
        <v>255300</v>
      </c>
      <c r="BU108" s="296">
        <v>264300</v>
      </c>
      <c r="BV108" s="296">
        <v>272620</v>
      </c>
      <c r="BW108" s="296">
        <v>280840</v>
      </c>
      <c r="BX108" s="296">
        <v>287290</v>
      </c>
      <c r="BY108" s="297">
        <v>294000</v>
      </c>
      <c r="BZ108" s="281"/>
      <c r="CA108" s="281"/>
      <c r="CB108" s="281"/>
      <c r="CC108" s="281"/>
      <c r="CD108" s="281"/>
      <c r="CE108" s="281"/>
      <c r="CF108" s="281"/>
      <c r="CG108" s="281"/>
      <c r="CH108" s="281"/>
      <c r="CI108" s="281"/>
      <c r="CJ108" s="281"/>
      <c r="CK108" s="281"/>
      <c r="CL108" s="281"/>
      <c r="CM108" s="281"/>
      <c r="CN108" s="281"/>
      <c r="CO108" s="281"/>
      <c r="CP108" s="281"/>
      <c r="CQ108" s="281"/>
      <c r="CR108" s="281"/>
      <c r="CS108" s="281"/>
      <c r="CT108" s="281"/>
      <c r="CU108" s="281"/>
      <c r="CV108" s="281"/>
      <c r="CW108" s="281"/>
      <c r="CX108" s="281"/>
      <c r="CY108" s="281"/>
      <c r="CZ108" s="281"/>
      <c r="DA108" s="281"/>
      <c r="DB108" s="281"/>
      <c r="DC108" s="281"/>
      <c r="DD108" s="281"/>
      <c r="DE108" s="281"/>
      <c r="DF108" s="281"/>
      <c r="DG108" s="281"/>
      <c r="DH108" s="281"/>
      <c r="DI108" s="281"/>
      <c r="DJ108" s="281"/>
      <c r="DK108" s="281"/>
      <c r="DL108" s="281"/>
      <c r="DM108" s="281"/>
      <c r="DN108" s="281"/>
      <c r="DO108" s="281"/>
      <c r="DP108" s="281"/>
      <c r="DQ108" s="281"/>
      <c r="DR108" s="281"/>
      <c r="DS108" s="281"/>
      <c r="DT108" s="281"/>
      <c r="DU108" s="281"/>
      <c r="DV108" s="281"/>
      <c r="DW108" s="281"/>
    </row>
    <row r="109" spans="1:16384" s="196" customFormat="1" ht="15.75" thickBot="1" x14ac:dyDescent="0.3">
      <c r="B109"/>
      <c r="C109" s="181" t="s">
        <v>3358</v>
      </c>
      <c r="D109" s="175">
        <f ca="1">D103/(D107+D108)</f>
        <v>1.0864114153951538</v>
      </c>
      <c r="E109" s="176">
        <f t="shared" ref="E109:BL109" ca="1" si="290">E103/(E107+E108)</f>
        <v>1.1218247716718666</v>
      </c>
      <c r="F109" s="176">
        <f t="shared" ca="1" si="290"/>
        <v>1.1367291511343061</v>
      </c>
      <c r="G109" s="176">
        <f t="shared" ca="1" si="290"/>
        <v>1.1376465852676774</v>
      </c>
      <c r="H109" s="176">
        <f t="shared" ca="1" si="290"/>
        <v>1.101734411410519</v>
      </c>
      <c r="I109" s="176">
        <f t="shared" ca="1" si="290"/>
        <v>1.0822044365396966</v>
      </c>
      <c r="J109" s="176">
        <f t="shared" ca="1" si="290"/>
        <v>1.0953043840584857</v>
      </c>
      <c r="K109" s="176">
        <f t="shared" ca="1" si="290"/>
        <v>1.1148915565612596</v>
      </c>
      <c r="L109" s="176">
        <f t="shared" ca="1" si="290"/>
        <v>1.138121734739459</v>
      </c>
      <c r="M109" s="176">
        <f t="shared" ca="1" si="290"/>
        <v>1.1560106617957284</v>
      </c>
      <c r="N109" s="176">
        <f t="shared" ca="1" si="290"/>
        <v>1.2680113339438193</v>
      </c>
      <c r="O109" s="176">
        <f t="shared" ca="1" si="290"/>
        <v>1.2485898543856226</v>
      </c>
      <c r="P109" s="176">
        <f t="shared" ca="1" si="290"/>
        <v>1.2777917247791726</v>
      </c>
      <c r="Q109" s="176">
        <f t="shared" ca="1" si="290"/>
        <v>1.3529353328185607</v>
      </c>
      <c r="R109" s="176">
        <f t="shared" ca="1" si="290"/>
        <v>1.3388560592697125</v>
      </c>
      <c r="S109" s="176">
        <f t="shared" ca="1" si="290"/>
        <v>1.2848616081461888</v>
      </c>
      <c r="T109" s="176">
        <f t="shared" ca="1" si="290"/>
        <v>1.2755305610738481</v>
      </c>
      <c r="U109" s="176">
        <f t="shared" ca="1" si="290"/>
        <v>1.3225079555488912</v>
      </c>
      <c r="V109" s="176">
        <f t="shared" ca="1" si="290"/>
        <v>1.2455442268318409</v>
      </c>
      <c r="W109" s="176">
        <f t="shared" ca="1" si="290"/>
        <v>1.2943708739647999</v>
      </c>
      <c r="X109" s="176">
        <f t="shared" ca="1" si="290"/>
        <v>1.3436173494436552</v>
      </c>
      <c r="Y109" s="176">
        <f t="shared" ca="1" si="290"/>
        <v>1.3775233912628877</v>
      </c>
      <c r="Z109" s="176">
        <f t="shared" ca="1" si="290"/>
        <v>1.3811210293949847</v>
      </c>
      <c r="AA109" s="176">
        <f t="shared" ca="1" si="290"/>
        <v>1.3819181591325662</v>
      </c>
      <c r="AB109" s="176">
        <f t="shared" ca="1" si="290"/>
        <v>1.3735340490362811</v>
      </c>
      <c r="AC109" s="176">
        <f t="shared" ca="1" si="290"/>
        <v>1.3061968565917288</v>
      </c>
      <c r="AD109" s="176">
        <f t="shared" ca="1" si="290"/>
        <v>1.3417039760845462</v>
      </c>
      <c r="AE109" s="176">
        <f t="shared" ca="1" si="290"/>
        <v>1.3782254204323634</v>
      </c>
      <c r="AF109" s="176">
        <f t="shared" ca="1" si="290"/>
        <v>1.4158052834711905</v>
      </c>
      <c r="AG109" s="176">
        <f t="shared" ca="1" si="290"/>
        <v>1.4544902523597476</v>
      </c>
      <c r="AH109" s="176">
        <f t="shared" ca="1" si="290"/>
        <v>1.4943298010782671</v>
      </c>
      <c r="AI109" s="176">
        <f t="shared" ca="1" si="290"/>
        <v>1.4526912025768193</v>
      </c>
      <c r="AJ109" s="176">
        <f t="shared" ca="1" si="290"/>
        <v>1.4123297051827288</v>
      </c>
      <c r="AK109" s="176">
        <f t="shared" ca="1" si="290"/>
        <v>1.3731874412083132</v>
      </c>
      <c r="AL109" s="176">
        <f t="shared" ca="1" si="290"/>
        <v>1.3352099870615797</v>
      </c>
      <c r="AM109" s="176">
        <f t="shared" ca="1" si="290"/>
        <v>1.2983461107761218</v>
      </c>
      <c r="AN109" s="176">
        <f t="shared" ca="1" si="290"/>
        <v>1.2883151500653569</v>
      </c>
      <c r="AO109" s="176">
        <f t="shared" ca="1" si="290"/>
        <v>1.2784472239170224</v>
      </c>
      <c r="AP109" s="176">
        <f t="shared" ca="1" si="290"/>
        <v>1.2687383896374624</v>
      </c>
      <c r="AQ109" s="176">
        <f t="shared" ca="1" si="290"/>
        <v>1.2591848306455649</v>
      </c>
      <c r="AR109" s="176">
        <f t="shared" ca="1" si="290"/>
        <v>1.2497828514704057</v>
      </c>
      <c r="AS109" s="176">
        <f t="shared" ca="1" si="290"/>
        <v>1.2645331239058231</v>
      </c>
      <c r="AT109" s="176">
        <f t="shared" ca="1" si="290"/>
        <v>1.2789604421033893</v>
      </c>
      <c r="AU109" s="176">
        <f t="shared" ca="1" si="290"/>
        <v>1.2930752977333848</v>
      </c>
      <c r="AV109" s="176">
        <f t="shared" ca="1" si="290"/>
        <v>1.3068877328835999</v>
      </c>
      <c r="AW109" s="176">
        <f t="shared" ca="1" si="290"/>
        <v>1.3204073638856251</v>
      </c>
      <c r="AX109" s="176">
        <f t="shared" ca="1" si="290"/>
        <v>1.3043173862310387</v>
      </c>
      <c r="AY109" s="176">
        <f t="shared" ca="1" si="290"/>
        <v>1.288451139436076</v>
      </c>
      <c r="AZ109" s="176">
        <f t="shared" ca="1" si="290"/>
        <v>1.2728039892596854</v>
      </c>
      <c r="BA109" s="176">
        <f t="shared" ca="1" si="290"/>
        <v>1.2573714285714286</v>
      </c>
      <c r="BB109" s="176">
        <f t="shared" ca="1" si="290"/>
        <v>1.2421490730230798</v>
      </c>
      <c r="BC109" s="176">
        <f t="shared" ca="1" si="290"/>
        <v>1.2469055962461084</v>
      </c>
      <c r="BD109" s="176">
        <f t="shared" ca="1" si="290"/>
        <v>1.2516029712885048</v>
      </c>
      <c r="BE109" s="176">
        <f t="shared" ca="1" si="290"/>
        <v>1.2562422946095686</v>
      </c>
      <c r="BF109" s="176">
        <f t="shared" ca="1" si="290"/>
        <v>1.260824635734215</v>
      </c>
      <c r="BG109" s="176">
        <f t="shared" ca="1" si="290"/>
        <v>1.265351038074976</v>
      </c>
      <c r="BH109" s="176">
        <f t="shared" ca="1" si="290"/>
        <v>1.2562129918618554</v>
      </c>
      <c r="BI109" s="176">
        <f t="shared" ca="1" si="290"/>
        <v>1.247183843889992</v>
      </c>
      <c r="BJ109" s="176">
        <f t="shared" ca="1" si="290"/>
        <v>1.2382616590764974</v>
      </c>
      <c r="BK109" s="176">
        <f t="shared" ca="1" si="290"/>
        <v>1.2294445479161593</v>
      </c>
      <c r="BL109" s="177">
        <f t="shared" ca="1" si="290"/>
        <v>1.2207306651474148</v>
      </c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  <c r="RH109" s="197"/>
      <c r="RI109" s="197"/>
      <c r="RJ109" s="197"/>
      <c r="RK109" s="197"/>
      <c r="RL109" s="197"/>
      <c r="RM109" s="197"/>
      <c r="RN109" s="197"/>
      <c r="RO109" s="197"/>
      <c r="RP109" s="197"/>
      <c r="RQ109" s="197"/>
      <c r="RR109" s="197"/>
      <c r="RS109" s="197"/>
      <c r="RT109" s="197"/>
      <c r="RU109" s="197"/>
      <c r="RV109" s="197"/>
      <c r="RW109" s="197"/>
      <c r="RX109" s="197"/>
      <c r="RY109" s="197"/>
      <c r="RZ109" s="197"/>
      <c r="SA109" s="197"/>
      <c r="SB109" s="197"/>
      <c r="SC109" s="197"/>
      <c r="SD109" s="197"/>
      <c r="SE109" s="197"/>
      <c r="SF109" s="197"/>
      <c r="SG109" s="197"/>
      <c r="SH109" s="197"/>
      <c r="SI109" s="197"/>
      <c r="SJ109" s="197"/>
      <c r="SK109" s="197"/>
      <c r="SL109" s="197"/>
      <c r="SM109" s="197"/>
      <c r="SN109" s="197"/>
      <c r="SO109" s="197"/>
      <c r="SP109" s="197"/>
      <c r="SQ109" s="197"/>
      <c r="SR109" s="197"/>
      <c r="SS109" s="197"/>
      <c r="ST109" s="197"/>
      <c r="SU109" s="197"/>
      <c r="SV109" s="197"/>
      <c r="SW109" s="197"/>
      <c r="SX109" s="197"/>
      <c r="SY109" s="197"/>
      <c r="SZ109" s="197"/>
      <c r="TA109" s="197"/>
      <c r="TB109" s="197"/>
      <c r="TC109" s="197"/>
      <c r="TD109" s="197"/>
      <c r="TE109" s="197"/>
      <c r="TF109" s="197"/>
      <c r="TG109" s="197"/>
      <c r="TH109" s="197"/>
      <c r="TI109" s="197"/>
      <c r="TJ109" s="197"/>
      <c r="TK109" s="197"/>
      <c r="TL109" s="197"/>
      <c r="TM109" s="197"/>
      <c r="TN109" s="197"/>
      <c r="TO109" s="197"/>
      <c r="TP109" s="197"/>
      <c r="TQ109" s="197"/>
      <c r="TR109" s="197"/>
      <c r="TS109" s="197"/>
      <c r="TT109" s="197"/>
      <c r="TU109" s="197"/>
      <c r="TV109" s="197"/>
      <c r="TW109" s="197"/>
      <c r="TX109" s="197"/>
      <c r="TY109" s="197"/>
      <c r="TZ109" s="197"/>
      <c r="UA109" s="197"/>
      <c r="UB109" s="197"/>
      <c r="UC109" s="197"/>
      <c r="UD109" s="197"/>
      <c r="UE109" s="197"/>
      <c r="UF109" s="197"/>
      <c r="UG109" s="197"/>
      <c r="UH109" s="197"/>
      <c r="UI109" s="197"/>
      <c r="UJ109" s="197"/>
      <c r="UK109" s="197"/>
      <c r="UL109" s="197"/>
      <c r="UM109" s="197"/>
      <c r="UN109" s="197"/>
      <c r="UO109" s="197"/>
      <c r="UP109" s="197"/>
      <c r="UQ109" s="197"/>
      <c r="UR109" s="197"/>
      <c r="US109" s="197"/>
      <c r="UT109" s="197"/>
      <c r="UU109" s="197"/>
      <c r="UV109" s="197"/>
      <c r="UW109" s="197"/>
      <c r="UX109" s="197"/>
      <c r="UY109" s="197"/>
      <c r="UZ109" s="197"/>
      <c r="VA109" s="197"/>
      <c r="VB109" s="197"/>
      <c r="VC109" s="197"/>
      <c r="VD109" s="197"/>
      <c r="VE109" s="197"/>
      <c r="VF109" s="197"/>
      <c r="VG109" s="197"/>
      <c r="VH109" s="197"/>
      <c r="VI109" s="197"/>
      <c r="VJ109" s="197"/>
      <c r="VK109" s="197"/>
      <c r="VL109" s="197"/>
      <c r="VM109" s="197"/>
      <c r="VN109" s="197"/>
      <c r="VO109" s="197"/>
      <c r="VP109" s="197"/>
      <c r="VQ109" s="197"/>
      <c r="VR109" s="197"/>
      <c r="VS109" s="197"/>
      <c r="VT109" s="197"/>
      <c r="VU109" s="197"/>
      <c r="VV109" s="197"/>
      <c r="VW109" s="197"/>
      <c r="VX109" s="197"/>
      <c r="VY109" s="197"/>
      <c r="VZ109" s="197"/>
      <c r="WA109" s="197"/>
      <c r="WB109" s="197"/>
      <c r="WC109" s="197"/>
      <c r="WD109" s="197"/>
      <c r="WE109" s="197"/>
      <c r="WF109" s="197"/>
      <c r="WG109" s="197"/>
      <c r="WH109" s="197"/>
      <c r="WI109" s="197"/>
      <c r="WJ109" s="197"/>
      <c r="WK109" s="197"/>
      <c r="WL109" s="197"/>
      <c r="WM109" s="197"/>
      <c r="WN109" s="197"/>
      <c r="WO109" s="197"/>
      <c r="WP109" s="197"/>
      <c r="WQ109" s="197"/>
      <c r="WR109" s="197"/>
      <c r="WS109" s="197"/>
      <c r="WT109" s="197"/>
      <c r="WU109" s="197"/>
      <c r="WV109" s="197"/>
      <c r="WW109" s="197"/>
      <c r="WX109" s="197"/>
      <c r="WY109" s="197"/>
      <c r="WZ109" s="197"/>
      <c r="XA109" s="197"/>
      <c r="XB109" s="197"/>
      <c r="XC109" s="197"/>
      <c r="XD109" s="197"/>
      <c r="XE109" s="197"/>
      <c r="XF109" s="197"/>
      <c r="XG109" s="197"/>
      <c r="XH109" s="197"/>
      <c r="XI109" s="197"/>
      <c r="XJ109" s="197"/>
      <c r="XK109" s="197"/>
      <c r="XL109" s="197"/>
      <c r="XM109" s="197"/>
      <c r="XN109" s="197"/>
      <c r="XO109" s="197"/>
      <c r="XP109" s="197"/>
      <c r="XQ109" s="197"/>
      <c r="XR109" s="197"/>
      <c r="XS109" s="197"/>
      <c r="XT109" s="197"/>
      <c r="XU109" s="197"/>
      <c r="XV109" s="197"/>
      <c r="XW109" s="197"/>
      <c r="XX109" s="197"/>
      <c r="XY109" s="197"/>
      <c r="XZ109" s="197"/>
      <c r="YA109" s="197"/>
      <c r="YB109" s="197"/>
      <c r="YC109" s="197"/>
      <c r="YD109" s="197"/>
      <c r="YE109" s="197"/>
      <c r="YF109" s="197"/>
      <c r="YG109" s="197"/>
      <c r="YH109" s="197"/>
      <c r="YI109" s="197"/>
      <c r="YJ109" s="197"/>
      <c r="YK109" s="197"/>
      <c r="YL109" s="197"/>
      <c r="YM109" s="197"/>
      <c r="YN109" s="197"/>
      <c r="YO109" s="197"/>
      <c r="YP109" s="197"/>
      <c r="YQ109" s="197"/>
      <c r="YR109" s="197"/>
      <c r="YS109" s="197"/>
      <c r="YT109" s="197"/>
      <c r="YU109" s="197"/>
      <c r="YV109" s="197"/>
      <c r="YW109" s="197"/>
      <c r="YX109" s="197"/>
      <c r="YY109" s="197"/>
      <c r="YZ109" s="197"/>
      <c r="ZA109" s="197"/>
      <c r="ZB109" s="197"/>
      <c r="ZC109" s="197"/>
      <c r="ZD109" s="197"/>
      <c r="ZE109" s="197"/>
      <c r="ZF109" s="197"/>
      <c r="ZG109" s="197"/>
      <c r="ZH109" s="197"/>
      <c r="ZI109" s="197"/>
      <c r="ZJ109" s="197"/>
      <c r="ZK109" s="197"/>
      <c r="ZL109" s="197"/>
      <c r="ZM109" s="197"/>
      <c r="ZN109" s="197"/>
      <c r="ZO109" s="197"/>
      <c r="ZP109" s="197"/>
      <c r="ZQ109" s="197"/>
      <c r="ZR109" s="197"/>
      <c r="ZS109" s="197"/>
      <c r="ZT109" s="197"/>
      <c r="ZU109" s="197"/>
      <c r="ZV109" s="197"/>
      <c r="ZW109" s="197"/>
      <c r="ZX109" s="197"/>
      <c r="ZY109" s="197"/>
      <c r="ZZ109" s="197"/>
      <c r="AAA109" s="197"/>
      <c r="AAB109" s="197"/>
      <c r="AAC109" s="197"/>
      <c r="AAD109" s="197"/>
      <c r="AAE109" s="197"/>
      <c r="AAF109" s="197"/>
      <c r="AAG109" s="197"/>
      <c r="AAH109" s="197"/>
      <c r="AAI109" s="197"/>
      <c r="AAJ109" s="197"/>
      <c r="AAK109" s="197"/>
      <c r="AAL109" s="197"/>
      <c r="AAM109" s="197"/>
      <c r="AAN109" s="197"/>
      <c r="AAO109" s="197"/>
      <c r="AAP109" s="197"/>
      <c r="AAQ109" s="197"/>
      <c r="AAR109" s="197"/>
      <c r="AAS109" s="197"/>
      <c r="AAT109" s="197"/>
      <c r="AAU109" s="197"/>
      <c r="AAV109" s="197"/>
      <c r="AAW109" s="197"/>
      <c r="AAX109" s="197"/>
      <c r="AAY109" s="197"/>
      <c r="AAZ109" s="197"/>
      <c r="ABA109" s="197"/>
      <c r="ABB109" s="197"/>
      <c r="ABC109" s="197"/>
      <c r="ABD109" s="197"/>
      <c r="ABE109" s="197"/>
      <c r="ABF109" s="197"/>
      <c r="ABG109" s="197"/>
      <c r="ABH109" s="197"/>
      <c r="ABI109" s="197"/>
      <c r="ABJ109" s="197"/>
      <c r="ABK109" s="197"/>
      <c r="ABL109" s="197"/>
      <c r="ABM109" s="197"/>
      <c r="ABN109" s="197"/>
      <c r="ABO109" s="197"/>
      <c r="ABP109" s="197"/>
      <c r="ABQ109" s="197"/>
      <c r="ABR109" s="197"/>
      <c r="ABS109" s="197"/>
      <c r="ABT109" s="197"/>
      <c r="ABU109" s="197"/>
      <c r="ABV109" s="197"/>
      <c r="ABW109" s="197"/>
      <c r="ABX109" s="197"/>
      <c r="ABY109" s="197"/>
      <c r="ABZ109" s="197"/>
      <c r="ACA109" s="197"/>
      <c r="ACB109" s="197"/>
      <c r="ACC109" s="197"/>
      <c r="ACD109" s="197"/>
      <c r="ACE109" s="197"/>
      <c r="ACF109" s="197"/>
      <c r="ACG109" s="197"/>
      <c r="ACH109" s="197"/>
      <c r="ACI109" s="197"/>
      <c r="ACJ109" s="197"/>
      <c r="ACK109" s="197"/>
      <c r="ACL109" s="197"/>
      <c r="ACM109" s="197"/>
      <c r="ACN109" s="197"/>
      <c r="ACO109" s="197"/>
      <c r="ACP109" s="197"/>
      <c r="ACQ109" s="197"/>
      <c r="ACR109" s="197"/>
      <c r="ACS109" s="197"/>
      <c r="ACT109" s="197"/>
      <c r="ACU109" s="197"/>
      <c r="ACV109" s="197"/>
      <c r="ACW109" s="197"/>
      <c r="ACX109" s="197"/>
      <c r="ACY109" s="197"/>
      <c r="ACZ109" s="197"/>
      <c r="ADA109" s="197"/>
      <c r="ADB109" s="197"/>
      <c r="ADC109" s="197"/>
      <c r="ADD109" s="197"/>
      <c r="ADE109" s="197"/>
      <c r="ADF109" s="197"/>
      <c r="ADG109" s="197"/>
      <c r="ADH109" s="197"/>
      <c r="ADI109" s="197"/>
      <c r="ADJ109" s="197"/>
      <c r="ADK109" s="197"/>
      <c r="ADL109" s="197"/>
      <c r="ADM109" s="197"/>
      <c r="ADN109" s="197"/>
      <c r="ADO109" s="197"/>
      <c r="ADP109" s="197"/>
      <c r="ADQ109" s="197"/>
      <c r="ADR109" s="197"/>
      <c r="ADS109" s="197"/>
      <c r="ADT109" s="197"/>
      <c r="ADU109" s="197"/>
      <c r="ADV109" s="197"/>
      <c r="ADW109" s="197"/>
      <c r="ADX109" s="197"/>
      <c r="ADY109" s="197"/>
      <c r="ADZ109" s="197"/>
      <c r="AEA109" s="197"/>
      <c r="AEB109" s="197"/>
      <c r="AEC109" s="197"/>
      <c r="AED109" s="197"/>
      <c r="AEE109" s="197"/>
      <c r="AEF109" s="197"/>
      <c r="AEG109" s="197"/>
      <c r="AEH109" s="197"/>
      <c r="AEI109" s="197"/>
      <c r="AEJ109" s="197"/>
      <c r="AEK109" s="197"/>
      <c r="AEL109" s="197"/>
      <c r="AEM109" s="197"/>
      <c r="AEN109" s="197"/>
      <c r="AEO109" s="197"/>
      <c r="AEP109" s="197"/>
      <c r="AEQ109" s="197"/>
      <c r="AER109" s="197"/>
      <c r="AES109" s="197"/>
      <c r="AET109" s="197"/>
      <c r="AEU109" s="197"/>
      <c r="AEV109" s="197"/>
      <c r="AEW109" s="197"/>
      <c r="AEX109" s="197"/>
      <c r="AEY109" s="197"/>
      <c r="AEZ109" s="197"/>
      <c r="AFA109" s="197"/>
      <c r="AFB109" s="197"/>
      <c r="AFC109" s="197"/>
      <c r="AFD109" s="197"/>
      <c r="AFE109" s="197"/>
      <c r="AFF109" s="197"/>
      <c r="AFG109" s="197"/>
      <c r="AFH109" s="197"/>
      <c r="AFI109" s="197"/>
      <c r="AFJ109" s="197"/>
      <c r="AFK109" s="197"/>
      <c r="AFL109" s="197"/>
      <c r="AFM109" s="197"/>
      <c r="AFN109" s="197"/>
      <c r="AFO109" s="197"/>
      <c r="AFP109" s="197"/>
      <c r="AFQ109" s="197"/>
      <c r="AFR109" s="197"/>
      <c r="AFS109" s="197"/>
      <c r="AFT109" s="197"/>
      <c r="AFU109" s="197"/>
      <c r="AFV109" s="197"/>
      <c r="AFW109" s="197"/>
      <c r="AFX109" s="197"/>
      <c r="AFY109" s="197"/>
      <c r="AFZ109" s="197"/>
      <c r="AGA109" s="197"/>
      <c r="AGB109" s="197"/>
      <c r="AGC109" s="197"/>
      <c r="AGD109" s="197"/>
      <c r="AGE109" s="197"/>
      <c r="AGF109" s="197"/>
      <c r="AGG109" s="197"/>
      <c r="AGH109" s="197"/>
      <c r="AGI109" s="197"/>
      <c r="AGJ109" s="197"/>
      <c r="AGK109" s="197"/>
      <c r="AGL109" s="197"/>
      <c r="AGM109" s="197"/>
      <c r="AGN109" s="197"/>
      <c r="AGO109" s="197"/>
      <c r="AGP109" s="197"/>
      <c r="AGQ109" s="197"/>
      <c r="AGR109" s="197"/>
      <c r="AGS109" s="197"/>
      <c r="AGT109" s="197"/>
      <c r="AGU109" s="197"/>
      <c r="AGV109" s="197"/>
      <c r="AGW109" s="197"/>
      <c r="AGX109" s="197"/>
      <c r="AGY109" s="197"/>
      <c r="AGZ109" s="197"/>
      <c r="AHA109" s="197"/>
      <c r="AHB109" s="197"/>
      <c r="AHC109" s="197"/>
      <c r="AHD109" s="197"/>
      <c r="AHE109" s="197"/>
      <c r="AHF109" s="197"/>
      <c r="AHG109" s="197"/>
      <c r="AHH109" s="197"/>
      <c r="AHI109" s="197"/>
      <c r="AHJ109" s="197"/>
      <c r="AHK109" s="197"/>
      <c r="AHL109" s="197"/>
      <c r="AHM109" s="197"/>
      <c r="AHN109" s="197"/>
      <c r="AHO109" s="197"/>
      <c r="AHP109" s="197"/>
      <c r="AHQ109" s="197"/>
      <c r="AHR109" s="197"/>
      <c r="AHS109" s="197"/>
      <c r="AHT109" s="197"/>
      <c r="AHU109" s="197"/>
      <c r="AHV109" s="197"/>
      <c r="AHW109" s="197"/>
      <c r="AHX109" s="197"/>
      <c r="AHY109" s="197"/>
      <c r="AHZ109" s="197"/>
      <c r="AIA109" s="197"/>
      <c r="AIB109" s="197"/>
      <c r="AIC109" s="197"/>
      <c r="AID109" s="197"/>
      <c r="AIE109" s="197"/>
      <c r="AIF109" s="197"/>
      <c r="AIG109" s="197"/>
      <c r="AIH109" s="197"/>
      <c r="AII109" s="197"/>
      <c r="AIJ109" s="197"/>
      <c r="AIK109" s="197"/>
      <c r="AIL109" s="197"/>
      <c r="AIM109" s="197"/>
      <c r="AIN109" s="197"/>
      <c r="AIO109" s="197"/>
      <c r="AIP109" s="197"/>
      <c r="AIQ109" s="197"/>
      <c r="AIR109" s="197"/>
      <c r="AIS109" s="197"/>
      <c r="AIT109" s="197"/>
      <c r="AIU109" s="197"/>
      <c r="AIV109" s="197"/>
      <c r="AIW109" s="197"/>
      <c r="AIX109" s="197"/>
      <c r="AIY109" s="197"/>
      <c r="AIZ109" s="197"/>
      <c r="AJA109" s="197"/>
      <c r="AJB109" s="197"/>
      <c r="AJC109" s="197"/>
      <c r="AJD109" s="197"/>
      <c r="AJE109" s="197"/>
      <c r="AJF109" s="197"/>
      <c r="AJG109" s="197"/>
      <c r="AJH109" s="197"/>
      <c r="AJI109" s="197"/>
      <c r="AJJ109" s="197"/>
      <c r="AJK109" s="197"/>
      <c r="AJL109" s="197"/>
      <c r="AJM109" s="197"/>
      <c r="AJN109" s="197"/>
      <c r="AJO109" s="197"/>
      <c r="AJP109" s="197"/>
      <c r="AJQ109" s="197"/>
      <c r="AJR109" s="197"/>
      <c r="AJS109" s="197"/>
      <c r="AJT109" s="197"/>
      <c r="AJU109" s="197"/>
      <c r="AJV109" s="197"/>
      <c r="AJW109" s="197"/>
      <c r="AJX109" s="197"/>
      <c r="AJY109" s="197"/>
      <c r="AJZ109" s="197"/>
      <c r="AKA109" s="197"/>
      <c r="AKB109" s="197"/>
      <c r="AKC109" s="197"/>
      <c r="AKD109" s="197"/>
      <c r="AKE109" s="197"/>
      <c r="AKF109" s="197"/>
      <c r="AKG109" s="197"/>
      <c r="AKH109" s="197"/>
      <c r="AKI109" s="197"/>
      <c r="AKJ109" s="197"/>
      <c r="AKK109" s="197"/>
      <c r="AKL109" s="197"/>
      <c r="AKM109" s="197"/>
      <c r="AKN109" s="197"/>
      <c r="AKO109" s="197"/>
      <c r="AKP109" s="197"/>
      <c r="AKQ109" s="197"/>
      <c r="AKR109" s="197"/>
      <c r="AKS109" s="197"/>
      <c r="AKT109" s="197"/>
      <c r="AKU109" s="197"/>
      <c r="AKV109" s="197"/>
      <c r="AKW109" s="197"/>
      <c r="AKX109" s="197"/>
      <c r="AKY109" s="197"/>
      <c r="AKZ109" s="197"/>
      <c r="ALA109" s="197"/>
      <c r="ALB109" s="197"/>
      <c r="ALC109" s="197"/>
      <c r="ALD109" s="197"/>
      <c r="ALE109" s="197"/>
      <c r="ALF109" s="197"/>
      <c r="ALG109" s="197"/>
      <c r="ALH109" s="197"/>
      <c r="ALI109" s="197"/>
      <c r="ALJ109" s="197"/>
      <c r="ALK109" s="197"/>
      <c r="ALL109" s="197"/>
      <c r="ALM109" s="197"/>
      <c r="ALN109" s="197"/>
      <c r="ALO109" s="197"/>
      <c r="ALP109" s="197"/>
      <c r="ALQ109" s="197"/>
      <c r="ALR109" s="197"/>
      <c r="ALS109" s="197"/>
      <c r="ALT109" s="197"/>
      <c r="ALU109" s="197"/>
      <c r="ALV109" s="197"/>
      <c r="ALW109" s="197"/>
      <c r="ALX109" s="197"/>
      <c r="ALY109" s="197"/>
      <c r="ALZ109" s="197"/>
      <c r="AMA109" s="197"/>
      <c r="AMB109" s="197"/>
      <c r="AMC109" s="197"/>
      <c r="AMD109" s="197"/>
      <c r="AME109" s="197"/>
      <c r="AMF109" s="197"/>
      <c r="AMG109" s="197"/>
      <c r="AMH109" s="197"/>
      <c r="AMI109" s="197"/>
      <c r="AMJ109" s="197"/>
      <c r="AMK109" s="197"/>
      <c r="AML109" s="197"/>
      <c r="AMM109" s="197"/>
      <c r="AMN109" s="197"/>
      <c r="AMO109" s="197"/>
      <c r="AMP109" s="197"/>
      <c r="AMQ109" s="197"/>
      <c r="AMR109" s="197"/>
      <c r="AMS109" s="197"/>
      <c r="AMT109" s="197"/>
      <c r="AMU109" s="197"/>
      <c r="AMV109" s="197"/>
      <c r="AMW109" s="197"/>
      <c r="AMX109" s="197"/>
      <c r="AMY109" s="197"/>
      <c r="AMZ109" s="197"/>
      <c r="ANA109" s="197"/>
      <c r="ANB109" s="197"/>
      <c r="ANC109" s="197"/>
      <c r="AND109" s="197"/>
      <c r="ANE109" s="197"/>
      <c r="ANF109" s="197"/>
      <c r="ANG109" s="197"/>
      <c r="ANH109" s="197"/>
      <c r="ANI109" s="197"/>
      <c r="ANJ109" s="197"/>
      <c r="ANK109" s="197"/>
      <c r="ANL109" s="197"/>
      <c r="ANM109" s="197"/>
      <c r="ANN109" s="197"/>
      <c r="ANO109" s="197"/>
      <c r="ANP109" s="197"/>
      <c r="ANQ109" s="197"/>
      <c r="ANR109" s="197"/>
      <c r="ANS109" s="197"/>
      <c r="ANT109" s="197"/>
      <c r="ANU109" s="197"/>
      <c r="ANV109" s="197"/>
      <c r="ANW109" s="197"/>
      <c r="ANX109" s="197"/>
      <c r="ANY109" s="197"/>
      <c r="ANZ109" s="197"/>
      <c r="AOA109" s="197"/>
      <c r="AOB109" s="197"/>
      <c r="AOC109" s="197"/>
      <c r="AOD109" s="197"/>
      <c r="AOE109" s="197"/>
      <c r="AOF109" s="197"/>
      <c r="AOG109" s="197"/>
      <c r="AOH109" s="197"/>
      <c r="AOI109" s="197"/>
      <c r="AOJ109" s="197"/>
      <c r="AOK109" s="197"/>
      <c r="AOL109" s="197"/>
      <c r="AOM109" s="197"/>
      <c r="AON109" s="197"/>
      <c r="AOO109" s="197"/>
      <c r="AOP109" s="197"/>
      <c r="AOQ109" s="197"/>
      <c r="AOR109" s="197"/>
      <c r="AOS109" s="197"/>
      <c r="AOT109" s="197"/>
      <c r="AOU109" s="197"/>
      <c r="AOV109" s="197"/>
      <c r="AOW109" s="197"/>
      <c r="AOX109" s="197"/>
      <c r="AOY109" s="197"/>
      <c r="AOZ109" s="197"/>
      <c r="APA109" s="197"/>
      <c r="APB109" s="197"/>
      <c r="APC109" s="197"/>
      <c r="APD109" s="197"/>
      <c r="APE109" s="197"/>
      <c r="APF109" s="197"/>
      <c r="APG109" s="197"/>
      <c r="APH109" s="197"/>
      <c r="API109" s="197"/>
      <c r="APJ109" s="197"/>
      <c r="APK109" s="197"/>
      <c r="APL109" s="197"/>
      <c r="APM109" s="197"/>
      <c r="APN109" s="197"/>
      <c r="APO109" s="197"/>
      <c r="APP109" s="197"/>
      <c r="APQ109" s="197"/>
      <c r="APR109" s="197"/>
      <c r="APS109" s="197"/>
      <c r="APT109" s="197"/>
      <c r="APU109" s="197"/>
      <c r="APV109" s="197"/>
      <c r="APW109" s="197"/>
      <c r="APX109" s="197"/>
      <c r="APY109" s="197"/>
      <c r="APZ109" s="197"/>
      <c r="AQA109" s="197"/>
      <c r="AQB109" s="197"/>
      <c r="AQC109" s="197"/>
      <c r="AQD109" s="197"/>
      <c r="AQE109" s="197"/>
      <c r="AQF109" s="197"/>
      <c r="AQG109" s="197"/>
      <c r="AQH109" s="197"/>
      <c r="AQI109" s="197"/>
      <c r="AQJ109" s="197"/>
      <c r="AQK109" s="197"/>
      <c r="AQL109" s="197"/>
      <c r="AQM109" s="197"/>
      <c r="AQN109" s="197"/>
      <c r="AQO109" s="197"/>
      <c r="AQP109" s="197"/>
      <c r="AQQ109" s="197"/>
      <c r="AQR109" s="197"/>
      <c r="AQS109" s="197"/>
      <c r="AQT109" s="197"/>
      <c r="AQU109" s="197"/>
      <c r="AQV109" s="197"/>
      <c r="AQW109" s="197"/>
      <c r="AQX109" s="197"/>
      <c r="AQY109" s="197"/>
      <c r="AQZ109" s="197"/>
      <c r="ARA109" s="197"/>
      <c r="ARB109" s="197"/>
      <c r="ARC109" s="197"/>
      <c r="ARD109" s="197"/>
      <c r="ARE109" s="197"/>
      <c r="ARF109" s="197"/>
      <c r="ARG109" s="197"/>
      <c r="ARH109" s="197"/>
      <c r="ARI109" s="197"/>
      <c r="ARJ109" s="197"/>
      <c r="ARK109" s="197"/>
      <c r="ARL109" s="197"/>
      <c r="ARM109" s="197"/>
      <c r="ARN109" s="197"/>
      <c r="ARO109" s="197"/>
      <c r="ARP109" s="197"/>
      <c r="ARQ109" s="197"/>
      <c r="ARR109" s="197"/>
      <c r="ARS109" s="197"/>
      <c r="ART109" s="197"/>
      <c r="ARU109" s="197"/>
      <c r="ARV109" s="197"/>
      <c r="ARW109" s="197"/>
      <c r="ARX109" s="197"/>
      <c r="ARY109" s="197"/>
      <c r="ARZ109" s="197"/>
      <c r="ASA109" s="197"/>
      <c r="ASB109" s="197"/>
      <c r="ASC109" s="197"/>
      <c r="ASD109" s="197"/>
      <c r="ASE109" s="197"/>
      <c r="ASF109" s="197"/>
      <c r="ASG109" s="197"/>
      <c r="ASH109" s="197"/>
      <c r="ASI109" s="197"/>
      <c r="ASJ109" s="197"/>
      <c r="ASK109" s="197"/>
      <c r="ASL109" s="197"/>
      <c r="ASM109" s="197"/>
      <c r="ASN109" s="197"/>
      <c r="ASO109" s="197"/>
      <c r="ASP109" s="197"/>
      <c r="ASQ109" s="197"/>
      <c r="ASR109" s="197"/>
      <c r="ASS109" s="197"/>
      <c r="AST109" s="197"/>
      <c r="ASU109" s="197"/>
      <c r="ASV109" s="197"/>
      <c r="ASW109" s="197"/>
      <c r="ASX109" s="197"/>
      <c r="ASY109" s="197"/>
      <c r="ASZ109" s="197"/>
      <c r="ATA109" s="197"/>
      <c r="ATB109" s="197"/>
      <c r="ATC109" s="197"/>
      <c r="ATD109" s="197"/>
      <c r="ATE109" s="197"/>
      <c r="ATF109" s="197"/>
      <c r="ATG109" s="197"/>
      <c r="ATH109" s="197"/>
      <c r="ATI109" s="197"/>
      <c r="ATJ109" s="197"/>
      <c r="ATK109" s="197"/>
      <c r="ATL109" s="197"/>
      <c r="ATM109" s="197"/>
      <c r="ATN109" s="197"/>
      <c r="ATO109" s="197"/>
      <c r="ATP109" s="197"/>
      <c r="ATQ109" s="197"/>
      <c r="ATR109" s="197"/>
      <c r="ATS109" s="197"/>
      <c r="ATT109" s="197"/>
      <c r="ATU109" s="197"/>
      <c r="ATV109" s="197"/>
      <c r="ATW109" s="197"/>
      <c r="ATX109" s="197"/>
      <c r="ATY109" s="197"/>
      <c r="ATZ109" s="197"/>
      <c r="AUA109" s="197"/>
      <c r="AUB109" s="197"/>
      <c r="AUC109" s="197"/>
      <c r="AUD109" s="197"/>
      <c r="AUE109" s="197"/>
      <c r="AUF109" s="197"/>
      <c r="AUG109" s="197"/>
      <c r="AUH109" s="197"/>
      <c r="AUI109" s="197"/>
      <c r="AUJ109" s="197"/>
      <c r="AUK109" s="197"/>
      <c r="AUL109" s="197"/>
      <c r="AUM109" s="197"/>
      <c r="AUN109" s="197"/>
      <c r="AUO109" s="197"/>
      <c r="AUP109" s="197"/>
      <c r="AUQ109" s="197"/>
      <c r="AUR109" s="197"/>
      <c r="AUS109" s="197"/>
      <c r="AUT109" s="197"/>
      <c r="AUU109" s="197"/>
      <c r="AUV109" s="197"/>
      <c r="AUW109" s="197"/>
      <c r="AUX109" s="197"/>
      <c r="AUY109" s="197"/>
      <c r="AUZ109" s="197"/>
      <c r="AVA109" s="197"/>
      <c r="AVB109" s="197"/>
      <c r="AVC109" s="197"/>
      <c r="AVD109" s="197"/>
      <c r="AVE109" s="197"/>
      <c r="AVF109" s="197"/>
      <c r="AVG109" s="197"/>
      <c r="AVH109" s="197"/>
      <c r="AVI109" s="197"/>
      <c r="AVJ109" s="197"/>
      <c r="AVK109" s="197"/>
      <c r="AVL109" s="197"/>
      <c r="AVM109" s="197"/>
      <c r="AVN109" s="197"/>
      <c r="AVO109" s="197"/>
      <c r="AVP109" s="197"/>
      <c r="AVQ109" s="197"/>
      <c r="AVR109" s="197"/>
      <c r="AVS109" s="197"/>
      <c r="AVT109" s="197"/>
      <c r="AVU109" s="197"/>
      <c r="AVV109" s="197"/>
      <c r="AVW109" s="197"/>
      <c r="AVX109" s="197"/>
      <c r="AVY109" s="197"/>
      <c r="AVZ109" s="197"/>
      <c r="AWA109" s="197"/>
      <c r="AWB109" s="197"/>
      <c r="AWC109" s="197"/>
      <c r="AWD109" s="197"/>
      <c r="AWE109" s="197"/>
      <c r="AWF109" s="197"/>
      <c r="AWG109" s="197"/>
      <c r="AWH109" s="197"/>
      <c r="AWI109" s="197"/>
      <c r="AWJ109" s="197"/>
      <c r="AWK109" s="197"/>
      <c r="AWL109" s="197"/>
      <c r="AWM109" s="197"/>
      <c r="AWN109" s="197"/>
      <c r="AWO109" s="197"/>
      <c r="AWP109" s="197"/>
      <c r="AWQ109" s="197"/>
      <c r="AWR109" s="197"/>
      <c r="AWS109" s="197"/>
      <c r="AWT109" s="197"/>
      <c r="AWU109" s="197"/>
      <c r="AWV109" s="197"/>
      <c r="AWW109" s="197"/>
      <c r="AWX109" s="197"/>
      <c r="AWY109" s="197"/>
      <c r="AWZ109" s="197"/>
      <c r="AXA109" s="197"/>
      <c r="AXB109" s="197"/>
      <c r="AXC109" s="197"/>
      <c r="AXD109" s="197"/>
      <c r="AXE109" s="197"/>
      <c r="AXF109" s="197"/>
      <c r="AXG109" s="197"/>
      <c r="AXH109" s="197"/>
      <c r="AXI109" s="197"/>
      <c r="AXJ109" s="197"/>
      <c r="AXK109" s="197"/>
      <c r="AXL109" s="197"/>
      <c r="AXM109" s="197"/>
      <c r="AXN109" s="197"/>
      <c r="AXO109" s="197"/>
      <c r="AXP109" s="197"/>
      <c r="AXQ109" s="197"/>
      <c r="AXR109" s="197"/>
      <c r="AXS109" s="197"/>
      <c r="AXT109" s="197"/>
      <c r="AXU109" s="197"/>
      <c r="AXV109" s="197"/>
      <c r="AXW109" s="197"/>
      <c r="AXX109" s="197"/>
      <c r="AXY109" s="197"/>
      <c r="AXZ109" s="197"/>
      <c r="AYA109" s="197"/>
      <c r="AYB109" s="197"/>
      <c r="AYC109" s="197"/>
      <c r="AYD109" s="197"/>
      <c r="AYE109" s="197"/>
      <c r="AYF109" s="197"/>
      <c r="AYG109" s="197"/>
      <c r="AYH109" s="197"/>
      <c r="AYI109" s="197"/>
      <c r="AYJ109" s="197"/>
      <c r="AYK109" s="197"/>
      <c r="AYL109" s="197"/>
      <c r="AYM109" s="197"/>
      <c r="AYN109" s="197"/>
      <c r="AYO109" s="197"/>
      <c r="AYP109" s="197"/>
      <c r="AYQ109" s="197"/>
      <c r="AYR109" s="197"/>
      <c r="AYS109" s="197"/>
      <c r="AYT109" s="197"/>
      <c r="AYU109" s="197"/>
      <c r="AYV109" s="197"/>
      <c r="AYW109" s="197"/>
      <c r="AYX109" s="197"/>
      <c r="AYY109" s="197"/>
      <c r="AYZ109" s="197"/>
      <c r="AZA109" s="197"/>
      <c r="AZB109" s="197"/>
      <c r="AZC109" s="197"/>
      <c r="AZD109" s="197"/>
      <c r="AZE109" s="197"/>
      <c r="AZF109" s="197"/>
      <c r="AZG109" s="197"/>
      <c r="AZH109" s="197"/>
      <c r="AZI109" s="197"/>
      <c r="AZJ109" s="197"/>
      <c r="AZK109" s="197"/>
      <c r="AZL109" s="197"/>
      <c r="AZM109" s="197"/>
      <c r="AZN109" s="197"/>
      <c r="AZO109" s="197"/>
      <c r="AZP109" s="197"/>
      <c r="AZQ109" s="197"/>
      <c r="AZR109" s="197"/>
      <c r="AZS109" s="197"/>
      <c r="AZT109" s="197"/>
      <c r="AZU109" s="197"/>
      <c r="AZV109" s="197"/>
      <c r="AZW109" s="197"/>
      <c r="AZX109" s="197"/>
      <c r="AZY109" s="197"/>
      <c r="AZZ109" s="197"/>
      <c r="BAA109" s="197"/>
      <c r="BAB109" s="197"/>
      <c r="BAC109" s="197"/>
      <c r="BAD109" s="197"/>
      <c r="BAE109" s="197"/>
      <c r="BAF109" s="197"/>
      <c r="BAG109" s="197"/>
      <c r="BAH109" s="197"/>
      <c r="BAI109" s="197"/>
      <c r="BAJ109" s="197"/>
      <c r="BAK109" s="197"/>
      <c r="BAL109" s="197"/>
      <c r="BAM109" s="197"/>
      <c r="BAN109" s="197"/>
      <c r="BAO109" s="197"/>
      <c r="BAP109" s="197"/>
      <c r="BAQ109" s="197"/>
      <c r="BAR109" s="197"/>
      <c r="BAS109" s="197"/>
      <c r="BAT109" s="197"/>
      <c r="BAU109" s="197"/>
      <c r="BAV109" s="197"/>
      <c r="BAW109" s="197"/>
      <c r="BAX109" s="197"/>
      <c r="BAY109" s="197"/>
      <c r="BAZ109" s="197"/>
      <c r="BBA109" s="197"/>
      <c r="BBB109" s="197"/>
      <c r="BBC109" s="197"/>
      <c r="BBD109" s="197"/>
      <c r="BBE109" s="197"/>
      <c r="BBF109" s="197"/>
      <c r="BBG109" s="197"/>
      <c r="BBH109" s="197"/>
      <c r="BBI109" s="197"/>
      <c r="BBJ109" s="197"/>
      <c r="BBK109" s="197"/>
      <c r="BBL109" s="197"/>
      <c r="BBM109" s="197"/>
      <c r="BBN109" s="197"/>
      <c r="BBO109" s="197"/>
      <c r="BBP109" s="197"/>
      <c r="BBQ109" s="197"/>
      <c r="BBR109" s="197"/>
      <c r="BBS109" s="197"/>
      <c r="BBT109" s="197"/>
      <c r="BBU109" s="197"/>
      <c r="BBV109" s="197"/>
      <c r="BBW109" s="197"/>
      <c r="BBX109" s="197"/>
      <c r="BBY109" s="197"/>
      <c r="BBZ109" s="197"/>
      <c r="BCA109" s="197"/>
      <c r="BCB109" s="197"/>
      <c r="BCC109" s="197"/>
      <c r="BCD109" s="197"/>
      <c r="BCE109" s="197"/>
      <c r="BCF109" s="197"/>
      <c r="BCG109" s="197"/>
      <c r="BCH109" s="197"/>
      <c r="BCI109" s="197"/>
      <c r="BCJ109" s="197"/>
      <c r="BCK109" s="197"/>
      <c r="BCL109" s="197"/>
      <c r="BCM109" s="197"/>
      <c r="BCN109" s="197"/>
      <c r="BCO109" s="197"/>
      <c r="BCP109" s="197"/>
      <c r="BCQ109" s="197"/>
      <c r="BCR109" s="197"/>
      <c r="BCS109" s="197"/>
      <c r="BCT109" s="197"/>
      <c r="BCU109" s="197"/>
      <c r="BCV109" s="197"/>
      <c r="BCW109" s="197"/>
      <c r="BCX109" s="197"/>
      <c r="BCY109" s="197"/>
      <c r="BCZ109" s="197"/>
      <c r="BDA109" s="197"/>
      <c r="BDB109" s="197"/>
      <c r="BDC109" s="197"/>
      <c r="BDD109" s="197"/>
      <c r="BDE109" s="197"/>
      <c r="BDF109" s="197"/>
      <c r="BDG109" s="197"/>
      <c r="BDH109" s="197"/>
      <c r="BDI109" s="197"/>
      <c r="BDJ109" s="197"/>
      <c r="BDK109" s="197"/>
      <c r="BDL109" s="197"/>
      <c r="BDM109" s="197"/>
      <c r="BDN109" s="197"/>
      <c r="BDO109" s="197"/>
      <c r="BDP109" s="197"/>
      <c r="BDQ109" s="197"/>
      <c r="BDR109" s="197"/>
      <c r="BDS109" s="197"/>
      <c r="BDT109" s="197"/>
      <c r="BDU109" s="197"/>
      <c r="BDV109" s="197"/>
      <c r="BDW109" s="197"/>
      <c r="BDX109" s="197"/>
      <c r="BDY109" s="197"/>
      <c r="BDZ109" s="197"/>
      <c r="BEA109" s="197"/>
      <c r="BEB109" s="197"/>
      <c r="BEC109" s="197"/>
      <c r="BED109" s="197"/>
      <c r="BEE109" s="197"/>
      <c r="BEF109" s="197"/>
      <c r="BEG109" s="197"/>
      <c r="BEH109" s="197"/>
      <c r="BEI109" s="197"/>
      <c r="BEJ109" s="197"/>
      <c r="BEK109" s="197"/>
      <c r="BEL109" s="197"/>
      <c r="BEM109" s="197"/>
      <c r="BEN109" s="197"/>
      <c r="BEO109" s="197"/>
      <c r="BEP109" s="197"/>
      <c r="BEQ109" s="197"/>
      <c r="BER109" s="197"/>
      <c r="BES109" s="197"/>
      <c r="BET109" s="197"/>
      <c r="BEU109" s="197"/>
      <c r="BEV109" s="197"/>
      <c r="BEW109" s="197"/>
      <c r="BEX109" s="197"/>
      <c r="BEY109" s="197"/>
      <c r="BEZ109" s="197"/>
      <c r="BFA109" s="197"/>
      <c r="BFB109" s="197"/>
      <c r="BFC109" s="197"/>
      <c r="BFD109" s="197"/>
      <c r="BFE109" s="197"/>
      <c r="BFF109" s="197"/>
      <c r="BFG109" s="197"/>
      <c r="BFH109" s="197"/>
      <c r="BFI109" s="197"/>
      <c r="BFJ109" s="197"/>
      <c r="BFK109" s="197"/>
      <c r="BFL109" s="197"/>
      <c r="BFM109" s="197"/>
      <c r="BFN109" s="197"/>
      <c r="BFO109" s="197"/>
      <c r="BFP109" s="197"/>
      <c r="BFQ109" s="197"/>
      <c r="BFR109" s="197"/>
      <c r="BFS109" s="197"/>
      <c r="BFT109" s="197"/>
      <c r="BFU109" s="197"/>
      <c r="BFV109" s="197"/>
      <c r="BFW109" s="197"/>
      <c r="BFX109" s="197"/>
      <c r="BFY109" s="197"/>
      <c r="BFZ109" s="197"/>
      <c r="BGA109" s="197"/>
      <c r="BGB109" s="197"/>
      <c r="BGC109" s="197"/>
      <c r="BGD109" s="197"/>
      <c r="BGE109" s="197"/>
      <c r="BGF109" s="197"/>
      <c r="BGG109" s="197"/>
      <c r="BGH109" s="197"/>
      <c r="BGI109" s="197"/>
      <c r="BGJ109" s="197"/>
      <c r="BGK109" s="197"/>
      <c r="BGL109" s="197"/>
      <c r="BGM109" s="197"/>
      <c r="BGN109" s="197"/>
      <c r="BGO109" s="197"/>
      <c r="BGP109" s="197"/>
      <c r="BGQ109" s="197"/>
      <c r="BGR109" s="197"/>
      <c r="BGS109" s="197"/>
      <c r="BGT109" s="197"/>
      <c r="BGU109" s="197"/>
      <c r="BGV109" s="197"/>
      <c r="BGW109" s="197"/>
      <c r="BGX109" s="197"/>
      <c r="BGY109" s="197"/>
      <c r="BGZ109" s="197"/>
      <c r="BHA109" s="197"/>
      <c r="BHB109" s="197"/>
      <c r="BHC109" s="197"/>
      <c r="BHD109" s="197"/>
      <c r="BHE109" s="197"/>
      <c r="BHF109" s="197"/>
      <c r="BHG109" s="197"/>
      <c r="BHH109" s="197"/>
      <c r="BHI109" s="197"/>
      <c r="BHJ109" s="197"/>
      <c r="BHK109" s="197"/>
      <c r="BHL109" s="197"/>
      <c r="BHM109" s="197"/>
      <c r="BHN109" s="197"/>
      <c r="BHO109" s="197"/>
      <c r="BHP109" s="197"/>
      <c r="BHQ109" s="197"/>
      <c r="BHR109" s="197"/>
      <c r="BHS109" s="197"/>
      <c r="BHT109" s="197"/>
      <c r="BHU109" s="197"/>
      <c r="BHV109" s="197"/>
      <c r="BHW109" s="197"/>
      <c r="BHX109" s="197"/>
      <c r="BHY109" s="197"/>
      <c r="BHZ109" s="197"/>
      <c r="BIA109" s="197"/>
      <c r="BIB109" s="197"/>
      <c r="BIC109" s="197"/>
      <c r="BID109" s="197"/>
      <c r="BIE109" s="197"/>
      <c r="BIF109" s="197"/>
      <c r="BIG109" s="197"/>
      <c r="BIH109" s="197"/>
      <c r="BII109" s="197"/>
      <c r="BIJ109" s="197"/>
      <c r="BIK109" s="197"/>
      <c r="BIL109" s="197"/>
      <c r="BIM109" s="197"/>
      <c r="BIN109" s="197"/>
      <c r="BIO109" s="197"/>
      <c r="BIP109" s="197"/>
      <c r="BIQ109" s="197"/>
      <c r="BIR109" s="197"/>
      <c r="BIS109" s="197"/>
      <c r="BIT109" s="197"/>
      <c r="BIU109" s="197"/>
      <c r="BIV109" s="197"/>
      <c r="BIW109" s="197"/>
      <c r="BIX109" s="197"/>
      <c r="BIY109" s="197"/>
      <c r="BIZ109" s="197"/>
      <c r="BJA109" s="197"/>
      <c r="BJB109" s="197"/>
      <c r="BJC109" s="197"/>
      <c r="BJD109" s="197"/>
      <c r="BJE109" s="197"/>
      <c r="BJF109" s="197"/>
      <c r="BJG109" s="197"/>
      <c r="BJH109" s="197"/>
      <c r="BJI109" s="197"/>
      <c r="BJJ109" s="197"/>
      <c r="BJK109" s="197"/>
      <c r="BJL109" s="197"/>
      <c r="BJM109" s="197"/>
      <c r="BJN109" s="197"/>
      <c r="BJO109" s="197"/>
      <c r="BJP109" s="197"/>
      <c r="BJQ109" s="197"/>
      <c r="BJR109" s="197"/>
      <c r="BJS109" s="197"/>
      <c r="BJT109" s="197"/>
      <c r="BJU109" s="197"/>
      <c r="BJV109" s="197"/>
      <c r="BJW109" s="197"/>
      <c r="BJX109" s="197"/>
      <c r="BJY109" s="197"/>
      <c r="BJZ109" s="197"/>
      <c r="BKA109" s="197"/>
      <c r="BKB109" s="197"/>
      <c r="BKC109" s="197"/>
      <c r="BKD109" s="197"/>
      <c r="BKE109" s="197"/>
      <c r="BKF109" s="197"/>
      <c r="BKG109" s="197"/>
      <c r="BKH109" s="197"/>
      <c r="BKI109" s="197"/>
      <c r="BKJ109" s="197"/>
      <c r="BKK109" s="197"/>
      <c r="BKL109" s="197"/>
      <c r="BKM109" s="197"/>
      <c r="BKN109" s="197"/>
      <c r="BKO109" s="197"/>
      <c r="BKP109" s="197"/>
      <c r="BKQ109" s="197"/>
      <c r="BKR109" s="197"/>
      <c r="BKS109" s="197"/>
      <c r="BKT109" s="197"/>
      <c r="BKU109" s="197"/>
      <c r="BKV109" s="197"/>
      <c r="BKW109" s="197"/>
      <c r="BKX109" s="197"/>
      <c r="BKY109" s="197"/>
      <c r="BKZ109" s="197"/>
      <c r="BLA109" s="197"/>
      <c r="BLB109" s="197"/>
      <c r="BLC109" s="197"/>
      <c r="BLD109" s="197"/>
      <c r="BLE109" s="197"/>
      <c r="BLF109" s="197"/>
      <c r="BLG109" s="197"/>
      <c r="BLH109" s="197"/>
      <c r="BLI109" s="197"/>
      <c r="BLJ109" s="197"/>
      <c r="BLK109" s="197"/>
      <c r="BLL109" s="197"/>
      <c r="BLM109" s="197"/>
      <c r="BLN109" s="197"/>
      <c r="BLO109" s="197"/>
      <c r="BLP109" s="197"/>
      <c r="BLQ109" s="197"/>
      <c r="BLR109" s="197"/>
      <c r="BLS109" s="197"/>
      <c r="BLT109" s="197"/>
      <c r="BLU109" s="197"/>
      <c r="BLV109" s="197"/>
      <c r="BLW109" s="197"/>
      <c r="BLX109" s="197"/>
      <c r="BLY109" s="197"/>
      <c r="BLZ109" s="197"/>
      <c r="BMA109" s="197"/>
      <c r="BMB109" s="197"/>
      <c r="BMC109" s="197"/>
      <c r="BMD109" s="197"/>
      <c r="BME109" s="197"/>
      <c r="BMF109" s="197"/>
      <c r="BMG109" s="197"/>
      <c r="BMH109" s="197"/>
      <c r="BMI109" s="197"/>
      <c r="BMJ109" s="197"/>
      <c r="BMK109" s="197"/>
      <c r="BML109" s="197"/>
      <c r="BMM109" s="197"/>
      <c r="BMN109" s="197"/>
      <c r="BMO109" s="197"/>
      <c r="BMP109" s="197"/>
      <c r="BMQ109" s="197"/>
      <c r="BMR109" s="197"/>
      <c r="BMS109" s="197"/>
      <c r="BMT109" s="197"/>
      <c r="BMU109" s="197"/>
      <c r="BMV109" s="197"/>
      <c r="BMW109" s="197"/>
      <c r="BMX109" s="197"/>
      <c r="BMY109" s="197"/>
      <c r="BMZ109" s="197"/>
      <c r="BNA109" s="197"/>
      <c r="BNB109" s="197"/>
      <c r="BNC109" s="197"/>
      <c r="BND109" s="197"/>
      <c r="BNE109" s="197"/>
      <c r="BNF109" s="197"/>
      <c r="BNG109" s="197"/>
      <c r="BNH109" s="197"/>
      <c r="BNI109" s="197"/>
      <c r="BNJ109" s="197"/>
      <c r="BNK109" s="197"/>
      <c r="BNL109" s="197"/>
      <c r="BNM109" s="197"/>
      <c r="BNN109" s="197"/>
      <c r="BNO109" s="197"/>
      <c r="BNP109" s="197"/>
      <c r="BNQ109" s="197"/>
      <c r="BNR109" s="197"/>
      <c r="BNS109" s="197"/>
      <c r="BNT109" s="197"/>
      <c r="BNU109" s="197"/>
      <c r="BNV109" s="197"/>
      <c r="BNW109" s="197"/>
      <c r="BNX109" s="197"/>
      <c r="BNY109" s="197"/>
      <c r="BNZ109" s="197"/>
      <c r="BOA109" s="197"/>
      <c r="BOB109" s="197"/>
      <c r="BOC109" s="197"/>
      <c r="BOD109" s="197"/>
      <c r="BOE109" s="197"/>
      <c r="BOF109" s="197"/>
      <c r="BOG109" s="197"/>
      <c r="BOH109" s="197"/>
      <c r="BOI109" s="197"/>
      <c r="BOJ109" s="197"/>
      <c r="BOK109" s="197"/>
      <c r="BOL109" s="197"/>
      <c r="BOM109" s="197"/>
      <c r="BON109" s="197"/>
      <c r="BOO109" s="197"/>
      <c r="BOP109" s="197"/>
      <c r="BOQ109" s="197"/>
      <c r="BOR109" s="197"/>
      <c r="BOS109" s="197"/>
      <c r="BOT109" s="197"/>
      <c r="BOU109" s="197"/>
      <c r="BOV109" s="197"/>
      <c r="BOW109" s="197"/>
      <c r="BOX109" s="197"/>
      <c r="BOY109" s="197"/>
      <c r="BOZ109" s="197"/>
      <c r="BPA109" s="197"/>
      <c r="BPB109" s="197"/>
      <c r="BPC109" s="197"/>
      <c r="BPD109" s="197"/>
      <c r="BPE109" s="197"/>
      <c r="BPF109" s="197"/>
      <c r="BPG109" s="197"/>
      <c r="BPH109" s="197"/>
      <c r="BPI109" s="197"/>
      <c r="BPJ109" s="197"/>
      <c r="BPK109" s="197"/>
      <c r="BPL109" s="197"/>
      <c r="BPM109" s="197"/>
      <c r="BPN109" s="197"/>
      <c r="BPO109" s="197"/>
      <c r="BPP109" s="197"/>
      <c r="BPQ109" s="197"/>
      <c r="BPR109" s="197"/>
      <c r="BPS109" s="197"/>
      <c r="BPT109" s="197"/>
      <c r="BPU109" s="197"/>
      <c r="BPV109" s="197"/>
      <c r="BPW109" s="197"/>
      <c r="BPX109" s="197"/>
      <c r="BPY109" s="197"/>
      <c r="BPZ109" s="197"/>
      <c r="BQA109" s="197"/>
      <c r="BQB109" s="197"/>
      <c r="BQC109" s="197"/>
      <c r="BQD109" s="197"/>
      <c r="BQE109" s="197"/>
      <c r="BQF109" s="197"/>
      <c r="BQG109" s="197"/>
      <c r="BQH109" s="197"/>
      <c r="BQI109" s="197"/>
      <c r="BQJ109" s="197"/>
      <c r="BQK109" s="197"/>
      <c r="BQL109" s="197"/>
      <c r="BQM109" s="197"/>
      <c r="BQN109" s="197"/>
      <c r="BQO109" s="197"/>
      <c r="BQP109" s="197"/>
      <c r="BQQ109" s="197"/>
      <c r="BQR109" s="197"/>
      <c r="BQS109" s="197"/>
      <c r="BQT109" s="197"/>
      <c r="BQU109" s="197"/>
      <c r="BQV109" s="197"/>
      <c r="BQW109" s="197"/>
      <c r="BQX109" s="197"/>
      <c r="BQY109" s="197"/>
      <c r="BQZ109" s="197"/>
      <c r="BRA109" s="197"/>
      <c r="BRB109" s="197"/>
      <c r="BRC109" s="197"/>
      <c r="BRD109" s="197"/>
      <c r="BRE109" s="197"/>
      <c r="BRF109" s="197"/>
      <c r="BRG109" s="197"/>
      <c r="BRH109" s="197"/>
      <c r="BRI109" s="197"/>
      <c r="BRJ109" s="197"/>
      <c r="BRK109" s="197"/>
      <c r="BRL109" s="197"/>
      <c r="BRM109" s="197"/>
      <c r="BRN109" s="197"/>
      <c r="BRO109" s="197"/>
      <c r="BRP109" s="197"/>
      <c r="BRQ109" s="197"/>
      <c r="BRR109" s="197"/>
      <c r="BRS109" s="197"/>
      <c r="BRT109" s="197"/>
      <c r="BRU109" s="197"/>
      <c r="BRV109" s="197"/>
      <c r="BRW109" s="197"/>
      <c r="BRX109" s="197"/>
      <c r="BRY109" s="197"/>
      <c r="BRZ109" s="197"/>
      <c r="BSA109" s="197"/>
      <c r="BSB109" s="197"/>
      <c r="BSC109" s="197"/>
      <c r="BSD109" s="197"/>
      <c r="BSE109" s="197"/>
      <c r="BSF109" s="197"/>
      <c r="BSG109" s="197"/>
      <c r="BSH109" s="197"/>
      <c r="BSI109" s="197"/>
      <c r="BSJ109" s="197"/>
      <c r="BSK109" s="197"/>
      <c r="BSL109" s="197"/>
      <c r="BSM109" s="197"/>
      <c r="BSN109" s="197"/>
      <c r="BSO109" s="197"/>
      <c r="BSP109" s="197"/>
      <c r="BSQ109" s="197"/>
      <c r="BSR109" s="197"/>
      <c r="BSS109" s="197"/>
      <c r="BST109" s="197"/>
      <c r="BSU109" s="197"/>
      <c r="BSV109" s="197"/>
      <c r="BSW109" s="197"/>
      <c r="BSX109" s="197"/>
      <c r="BSY109" s="197"/>
      <c r="BSZ109" s="197"/>
      <c r="BTA109" s="197"/>
      <c r="BTB109" s="197"/>
      <c r="BTC109" s="197"/>
      <c r="BTD109" s="197"/>
      <c r="BTE109" s="197"/>
      <c r="BTF109" s="197"/>
      <c r="BTG109" s="197"/>
      <c r="BTH109" s="197"/>
      <c r="BTI109" s="197"/>
      <c r="BTJ109" s="197"/>
      <c r="BTK109" s="197"/>
      <c r="BTL109" s="197"/>
      <c r="BTM109" s="197"/>
      <c r="BTN109" s="197"/>
      <c r="BTO109" s="197"/>
      <c r="BTP109" s="197"/>
      <c r="BTQ109" s="197"/>
      <c r="BTR109" s="197"/>
      <c r="BTS109" s="197"/>
      <c r="BTT109" s="197"/>
      <c r="BTU109" s="197"/>
      <c r="BTV109" s="197"/>
      <c r="BTW109" s="197"/>
      <c r="BTX109" s="197"/>
      <c r="BTY109" s="197"/>
      <c r="BTZ109" s="197"/>
      <c r="BUA109" s="197"/>
      <c r="BUB109" s="197"/>
      <c r="BUC109" s="197"/>
      <c r="BUD109" s="197"/>
      <c r="BUE109" s="197"/>
      <c r="BUF109" s="197"/>
      <c r="BUG109" s="197"/>
      <c r="BUH109" s="197"/>
      <c r="BUI109" s="197"/>
      <c r="BUJ109" s="197"/>
      <c r="BUK109" s="197"/>
      <c r="BUL109" s="197"/>
      <c r="BUM109" s="197"/>
      <c r="BUN109" s="197"/>
      <c r="BUO109" s="197"/>
      <c r="BUP109" s="197"/>
      <c r="BUQ109" s="197"/>
      <c r="BUR109" s="197"/>
      <c r="BUS109" s="197"/>
      <c r="BUT109" s="197"/>
      <c r="BUU109" s="197"/>
      <c r="BUV109" s="197"/>
      <c r="BUW109" s="197"/>
      <c r="BUX109" s="197"/>
      <c r="BUY109" s="197"/>
      <c r="BUZ109" s="197"/>
      <c r="BVA109" s="197"/>
      <c r="BVB109" s="197"/>
      <c r="BVC109" s="197"/>
      <c r="BVD109" s="197"/>
      <c r="BVE109" s="197"/>
      <c r="BVF109" s="197"/>
      <c r="BVG109" s="197"/>
      <c r="BVH109" s="197"/>
      <c r="BVI109" s="197"/>
      <c r="BVJ109" s="197"/>
      <c r="BVK109" s="197"/>
      <c r="BVL109" s="197"/>
      <c r="BVM109" s="197"/>
      <c r="BVN109" s="197"/>
      <c r="BVO109" s="197"/>
      <c r="BVP109" s="197"/>
      <c r="BVQ109" s="197"/>
      <c r="BVR109" s="197"/>
      <c r="BVS109" s="197"/>
      <c r="BVT109" s="197"/>
      <c r="BVU109" s="197"/>
      <c r="BVV109" s="197"/>
      <c r="BVW109" s="197"/>
      <c r="BVX109" s="197"/>
      <c r="BVY109" s="197"/>
      <c r="BVZ109" s="197"/>
      <c r="BWA109" s="197"/>
      <c r="BWB109" s="197"/>
      <c r="BWC109" s="197"/>
      <c r="BWD109" s="197"/>
      <c r="BWE109" s="197"/>
      <c r="BWF109" s="197"/>
      <c r="BWG109" s="197"/>
      <c r="BWH109" s="197"/>
      <c r="BWI109" s="197"/>
      <c r="BWJ109" s="197"/>
      <c r="BWK109" s="197"/>
      <c r="BWL109" s="197"/>
      <c r="BWM109" s="197"/>
      <c r="BWN109" s="197"/>
      <c r="BWO109" s="197"/>
      <c r="BWP109" s="197"/>
      <c r="BWQ109" s="197"/>
      <c r="BWR109" s="197"/>
      <c r="BWS109" s="197"/>
      <c r="BWT109" s="197"/>
      <c r="BWU109" s="197"/>
      <c r="BWV109" s="197"/>
      <c r="BWW109" s="197"/>
      <c r="BWX109" s="197"/>
      <c r="BWY109" s="197"/>
      <c r="BWZ109" s="197"/>
      <c r="BXA109" s="197"/>
      <c r="BXB109" s="197"/>
      <c r="BXC109" s="197"/>
      <c r="BXD109" s="197"/>
      <c r="BXE109" s="197"/>
      <c r="BXF109" s="197"/>
      <c r="BXG109" s="197"/>
      <c r="BXH109" s="197"/>
      <c r="BXI109" s="197"/>
      <c r="BXJ109" s="197"/>
      <c r="BXK109" s="197"/>
      <c r="BXL109" s="197"/>
      <c r="BXM109" s="197"/>
      <c r="BXN109" s="197"/>
      <c r="BXO109" s="197"/>
      <c r="BXP109" s="197"/>
      <c r="BXQ109" s="197"/>
      <c r="BXR109" s="197"/>
      <c r="BXS109" s="197"/>
      <c r="BXT109" s="197"/>
      <c r="BXU109" s="197"/>
      <c r="BXV109" s="197"/>
      <c r="BXW109" s="197"/>
      <c r="BXX109" s="197"/>
      <c r="BXY109" s="197"/>
      <c r="BXZ109" s="197"/>
      <c r="BYA109" s="197"/>
      <c r="BYB109" s="197"/>
      <c r="BYC109" s="197"/>
      <c r="BYD109" s="197"/>
      <c r="BYE109" s="197"/>
      <c r="BYF109" s="197"/>
      <c r="BYG109" s="197"/>
      <c r="BYH109" s="197"/>
      <c r="BYI109" s="197"/>
      <c r="BYJ109" s="197"/>
      <c r="BYK109" s="197"/>
      <c r="BYL109" s="197"/>
      <c r="BYM109" s="197"/>
      <c r="BYN109" s="197"/>
      <c r="BYO109" s="197"/>
      <c r="BYP109" s="197"/>
      <c r="BYQ109" s="197"/>
      <c r="BYR109" s="197"/>
      <c r="BYS109" s="197"/>
      <c r="BYT109" s="197"/>
      <c r="BYU109" s="197"/>
      <c r="BYV109" s="197"/>
      <c r="BYW109" s="197"/>
      <c r="BYX109" s="197"/>
      <c r="BYY109" s="197"/>
      <c r="BYZ109" s="197"/>
      <c r="BZA109" s="197"/>
      <c r="BZB109" s="197"/>
      <c r="BZC109" s="197"/>
      <c r="BZD109" s="197"/>
      <c r="BZE109" s="197"/>
      <c r="BZF109" s="197"/>
      <c r="BZG109" s="197"/>
      <c r="BZH109" s="197"/>
      <c r="BZI109" s="197"/>
      <c r="BZJ109" s="197"/>
      <c r="BZK109" s="197"/>
      <c r="BZL109" s="197"/>
      <c r="BZM109" s="197"/>
      <c r="BZN109" s="197"/>
      <c r="BZO109" s="197"/>
      <c r="BZP109" s="197"/>
      <c r="BZQ109" s="197"/>
      <c r="BZR109" s="197"/>
      <c r="BZS109" s="197"/>
      <c r="BZT109" s="197"/>
      <c r="BZU109" s="197"/>
      <c r="BZV109" s="197"/>
      <c r="BZW109" s="197"/>
      <c r="BZX109" s="197"/>
      <c r="BZY109" s="197"/>
      <c r="BZZ109" s="197"/>
      <c r="CAA109" s="197"/>
      <c r="CAB109" s="197"/>
      <c r="CAC109" s="197"/>
      <c r="CAD109" s="197"/>
      <c r="CAE109" s="197"/>
      <c r="CAF109" s="197"/>
      <c r="CAG109" s="197"/>
      <c r="CAH109" s="197"/>
      <c r="CAI109" s="197"/>
      <c r="CAJ109" s="197"/>
      <c r="CAK109" s="197"/>
      <c r="CAL109" s="197"/>
      <c r="CAM109" s="197"/>
      <c r="CAN109" s="197"/>
      <c r="CAO109" s="197"/>
      <c r="CAP109" s="197"/>
      <c r="CAQ109" s="197"/>
      <c r="CAR109" s="197"/>
      <c r="CAS109" s="197"/>
      <c r="CAT109" s="197"/>
      <c r="CAU109" s="197"/>
      <c r="CAV109" s="197"/>
      <c r="CAW109" s="197"/>
      <c r="CAX109" s="197"/>
      <c r="CAY109" s="197"/>
      <c r="CAZ109" s="197"/>
      <c r="CBA109" s="197"/>
      <c r="CBB109" s="197"/>
      <c r="CBC109" s="197"/>
      <c r="CBD109" s="197"/>
      <c r="CBE109" s="197"/>
      <c r="CBF109" s="197"/>
      <c r="CBG109" s="197"/>
      <c r="CBH109" s="197"/>
      <c r="CBI109" s="197"/>
      <c r="CBJ109" s="197"/>
      <c r="CBK109" s="197"/>
      <c r="CBL109" s="197"/>
      <c r="CBM109" s="197"/>
      <c r="CBN109" s="197"/>
      <c r="CBO109" s="197"/>
      <c r="CBP109" s="197"/>
      <c r="CBQ109" s="197"/>
      <c r="CBR109" s="197"/>
      <c r="CBS109" s="197"/>
      <c r="CBT109" s="197"/>
      <c r="CBU109" s="197"/>
      <c r="CBV109" s="197"/>
      <c r="CBW109" s="197"/>
      <c r="CBX109" s="197"/>
      <c r="CBY109" s="197"/>
      <c r="CBZ109" s="197"/>
      <c r="CCA109" s="197"/>
      <c r="CCB109" s="197"/>
      <c r="CCC109" s="197"/>
      <c r="CCD109" s="197"/>
      <c r="CCE109" s="197"/>
      <c r="CCF109" s="197"/>
      <c r="CCG109" s="197"/>
      <c r="CCH109" s="197"/>
      <c r="CCI109" s="197"/>
      <c r="CCJ109" s="197"/>
      <c r="CCK109" s="197"/>
      <c r="CCL109" s="197"/>
      <c r="CCM109" s="197"/>
      <c r="CCN109" s="197"/>
      <c r="CCO109" s="197"/>
      <c r="CCP109" s="197"/>
      <c r="CCQ109" s="197"/>
      <c r="CCR109" s="197"/>
      <c r="CCS109" s="197"/>
      <c r="CCT109" s="197"/>
      <c r="CCU109" s="197"/>
      <c r="CCV109" s="197"/>
      <c r="CCW109" s="197"/>
      <c r="CCX109" s="197"/>
      <c r="CCY109" s="197"/>
      <c r="CCZ109" s="197"/>
      <c r="CDA109" s="197"/>
      <c r="CDB109" s="197"/>
      <c r="CDC109" s="197"/>
      <c r="CDD109" s="197"/>
      <c r="CDE109" s="197"/>
      <c r="CDF109" s="197"/>
      <c r="CDG109" s="197"/>
      <c r="CDH109" s="197"/>
      <c r="CDI109" s="197"/>
      <c r="CDJ109" s="197"/>
      <c r="CDK109" s="197"/>
      <c r="CDL109" s="197"/>
      <c r="CDM109" s="197"/>
      <c r="CDN109" s="197"/>
      <c r="CDO109" s="197"/>
      <c r="CDP109" s="197"/>
      <c r="CDQ109" s="197"/>
      <c r="CDR109" s="197"/>
      <c r="CDS109" s="197"/>
      <c r="CDT109" s="197"/>
      <c r="CDU109" s="197"/>
      <c r="CDV109" s="197"/>
      <c r="CDW109" s="197"/>
      <c r="CDX109" s="197"/>
      <c r="CDY109" s="197"/>
      <c r="CDZ109" s="197"/>
      <c r="CEA109" s="197"/>
      <c r="CEB109" s="197"/>
      <c r="CEC109" s="197"/>
      <c r="CED109" s="197"/>
      <c r="CEE109" s="197"/>
      <c r="CEF109" s="197"/>
      <c r="CEG109" s="197"/>
      <c r="CEH109" s="197"/>
      <c r="CEI109" s="197"/>
      <c r="CEJ109" s="197"/>
      <c r="CEK109" s="197"/>
      <c r="CEL109" s="197"/>
      <c r="CEM109" s="197"/>
      <c r="CEN109" s="197"/>
      <c r="CEO109" s="197"/>
      <c r="CEP109" s="197"/>
      <c r="CEQ109" s="197"/>
      <c r="CER109" s="197"/>
      <c r="CES109" s="197"/>
      <c r="CET109" s="197"/>
      <c r="CEU109" s="197"/>
      <c r="CEV109" s="197"/>
      <c r="CEW109" s="197"/>
      <c r="CEX109" s="197"/>
      <c r="CEY109" s="197"/>
      <c r="CEZ109" s="197"/>
      <c r="CFA109" s="197"/>
      <c r="CFB109" s="197"/>
      <c r="CFC109" s="197"/>
      <c r="CFD109" s="197"/>
      <c r="CFE109" s="197"/>
      <c r="CFF109" s="197"/>
      <c r="CFG109" s="197"/>
      <c r="CFH109" s="197"/>
      <c r="CFI109" s="197"/>
      <c r="CFJ109" s="197"/>
      <c r="CFK109" s="197"/>
      <c r="CFL109" s="197"/>
      <c r="CFM109" s="197"/>
      <c r="CFN109" s="197"/>
      <c r="CFO109" s="197"/>
      <c r="CFP109" s="197"/>
      <c r="CFQ109" s="197"/>
      <c r="CFR109" s="197"/>
      <c r="CFS109" s="197"/>
      <c r="CFT109" s="197"/>
      <c r="CFU109" s="197"/>
      <c r="CFV109" s="197"/>
      <c r="CFW109" s="197"/>
      <c r="CFX109" s="197"/>
      <c r="CFY109" s="197"/>
      <c r="CFZ109" s="197"/>
      <c r="CGA109" s="197"/>
      <c r="CGB109" s="197"/>
      <c r="CGC109" s="197"/>
      <c r="CGD109" s="197"/>
      <c r="CGE109" s="197"/>
      <c r="CGF109" s="197"/>
      <c r="CGG109" s="197"/>
      <c r="CGH109" s="197"/>
      <c r="CGI109" s="197"/>
      <c r="CGJ109" s="197"/>
      <c r="CGK109" s="197"/>
      <c r="CGL109" s="197"/>
      <c r="CGM109" s="197"/>
      <c r="CGN109" s="197"/>
      <c r="CGO109" s="197"/>
      <c r="CGP109" s="197"/>
      <c r="CGQ109" s="197"/>
      <c r="CGR109" s="197"/>
      <c r="CGS109" s="197"/>
      <c r="CGT109" s="197"/>
      <c r="CGU109" s="197"/>
      <c r="CGV109" s="197"/>
      <c r="CGW109" s="197"/>
      <c r="CGX109" s="197"/>
      <c r="CGY109" s="197"/>
      <c r="CGZ109" s="197"/>
      <c r="CHA109" s="197"/>
      <c r="CHB109" s="197"/>
      <c r="CHC109" s="197"/>
      <c r="CHD109" s="197"/>
      <c r="CHE109" s="197"/>
      <c r="CHF109" s="197"/>
      <c r="CHG109" s="197"/>
      <c r="CHH109" s="197"/>
      <c r="CHI109" s="197"/>
      <c r="CHJ109" s="197"/>
      <c r="CHK109" s="197"/>
      <c r="CHL109" s="197"/>
      <c r="CHM109" s="197"/>
      <c r="CHN109" s="197"/>
      <c r="CHO109" s="197"/>
      <c r="CHP109" s="197"/>
      <c r="CHQ109" s="197"/>
      <c r="CHR109" s="197"/>
      <c r="CHS109" s="197"/>
      <c r="CHT109" s="197"/>
      <c r="CHU109" s="197"/>
      <c r="CHV109" s="197"/>
      <c r="CHW109" s="197"/>
      <c r="CHX109" s="197"/>
      <c r="CHY109" s="197"/>
      <c r="CHZ109" s="197"/>
      <c r="CIA109" s="197"/>
      <c r="CIB109" s="197"/>
      <c r="CIC109" s="197"/>
      <c r="CID109" s="197"/>
      <c r="CIE109" s="197"/>
      <c r="CIF109" s="197"/>
      <c r="CIG109" s="197"/>
      <c r="CIH109" s="197"/>
      <c r="CII109" s="197"/>
      <c r="CIJ109" s="197"/>
      <c r="CIK109" s="197"/>
      <c r="CIL109" s="197"/>
      <c r="CIM109" s="197"/>
      <c r="CIN109" s="197"/>
      <c r="CIO109" s="197"/>
      <c r="CIP109" s="197"/>
      <c r="CIQ109" s="197"/>
      <c r="CIR109" s="197"/>
      <c r="CIS109" s="197"/>
      <c r="CIT109" s="197"/>
      <c r="CIU109" s="197"/>
      <c r="CIV109" s="197"/>
      <c r="CIW109" s="197"/>
      <c r="CIX109" s="197"/>
      <c r="CIY109" s="197"/>
      <c r="CIZ109" s="197"/>
      <c r="CJA109" s="197"/>
      <c r="CJB109" s="197"/>
      <c r="CJC109" s="197"/>
      <c r="CJD109" s="197"/>
      <c r="CJE109" s="197"/>
      <c r="CJF109" s="197"/>
      <c r="CJG109" s="197"/>
      <c r="CJH109" s="197"/>
      <c r="CJI109" s="197"/>
      <c r="CJJ109" s="197"/>
      <c r="CJK109" s="197"/>
      <c r="CJL109" s="197"/>
      <c r="CJM109" s="197"/>
      <c r="CJN109" s="197"/>
      <c r="CJO109" s="197"/>
      <c r="CJP109" s="197"/>
      <c r="CJQ109" s="197"/>
      <c r="CJR109" s="197"/>
      <c r="CJS109" s="197"/>
      <c r="CJT109" s="197"/>
      <c r="CJU109" s="197"/>
      <c r="CJV109" s="197"/>
      <c r="CJW109" s="197"/>
      <c r="CJX109" s="197"/>
      <c r="CJY109" s="197"/>
      <c r="CJZ109" s="197"/>
      <c r="CKA109" s="197"/>
      <c r="CKB109" s="197"/>
      <c r="CKC109" s="197"/>
      <c r="CKD109" s="197"/>
      <c r="CKE109" s="197"/>
      <c r="CKF109" s="197"/>
      <c r="CKG109" s="197"/>
      <c r="CKH109" s="197"/>
      <c r="CKI109" s="197"/>
      <c r="CKJ109" s="197"/>
      <c r="CKK109" s="197"/>
      <c r="CKL109" s="197"/>
      <c r="CKM109" s="197"/>
      <c r="CKN109" s="197"/>
      <c r="CKO109" s="197"/>
      <c r="CKP109" s="197"/>
      <c r="CKQ109" s="197"/>
      <c r="CKR109" s="197"/>
      <c r="CKS109" s="197"/>
      <c r="CKT109" s="197"/>
      <c r="CKU109" s="197"/>
      <c r="CKV109" s="197"/>
      <c r="CKW109" s="197"/>
      <c r="CKX109" s="197"/>
      <c r="CKY109" s="197"/>
      <c r="CKZ109" s="197"/>
      <c r="CLA109" s="197"/>
      <c r="CLB109" s="197"/>
      <c r="CLC109" s="197"/>
      <c r="CLD109" s="197"/>
      <c r="CLE109" s="197"/>
      <c r="CLF109" s="197"/>
      <c r="CLG109" s="197"/>
      <c r="CLH109" s="197"/>
      <c r="CLI109" s="197"/>
      <c r="CLJ109" s="197"/>
      <c r="CLK109" s="197"/>
      <c r="CLL109" s="197"/>
      <c r="CLM109" s="197"/>
      <c r="CLN109" s="197"/>
      <c r="CLO109" s="197"/>
      <c r="CLP109" s="197"/>
      <c r="CLQ109" s="197"/>
      <c r="CLR109" s="197"/>
      <c r="CLS109" s="197"/>
      <c r="CLT109" s="197"/>
      <c r="CLU109" s="197"/>
      <c r="CLV109" s="197"/>
      <c r="CLW109" s="197"/>
      <c r="CLX109" s="197"/>
      <c r="CLY109" s="197"/>
      <c r="CLZ109" s="197"/>
      <c r="CMA109" s="197"/>
      <c r="CMB109" s="197"/>
      <c r="CMC109" s="197"/>
      <c r="CMD109" s="197"/>
      <c r="CME109" s="197"/>
      <c r="CMF109" s="197"/>
      <c r="CMG109" s="197"/>
      <c r="CMH109" s="197"/>
      <c r="CMI109" s="197"/>
      <c r="CMJ109" s="197"/>
      <c r="CMK109" s="197"/>
      <c r="CML109" s="197"/>
      <c r="CMM109" s="197"/>
      <c r="CMN109" s="197"/>
      <c r="CMO109" s="197"/>
      <c r="CMP109" s="197"/>
      <c r="CMQ109" s="197"/>
      <c r="CMR109" s="197"/>
      <c r="CMS109" s="197"/>
      <c r="CMT109" s="197"/>
      <c r="CMU109" s="197"/>
      <c r="CMV109" s="197"/>
      <c r="CMW109" s="197"/>
      <c r="CMX109" s="197"/>
      <c r="CMY109" s="197"/>
      <c r="CMZ109" s="197"/>
      <c r="CNA109" s="197"/>
      <c r="CNB109" s="197"/>
      <c r="CNC109" s="197"/>
      <c r="CND109" s="197"/>
      <c r="CNE109" s="197"/>
      <c r="CNF109" s="197"/>
      <c r="CNG109" s="197"/>
      <c r="CNH109" s="197"/>
      <c r="CNI109" s="197"/>
      <c r="CNJ109" s="197"/>
      <c r="CNK109" s="197"/>
      <c r="CNL109" s="197"/>
      <c r="CNM109" s="197"/>
      <c r="CNN109" s="197"/>
      <c r="CNO109" s="197"/>
      <c r="CNP109" s="197"/>
      <c r="CNQ109" s="197"/>
      <c r="CNR109" s="197"/>
      <c r="CNS109" s="197"/>
      <c r="CNT109" s="197"/>
      <c r="CNU109" s="197"/>
      <c r="CNV109" s="197"/>
      <c r="CNW109" s="197"/>
      <c r="CNX109" s="197"/>
      <c r="CNY109" s="197"/>
      <c r="CNZ109" s="197"/>
      <c r="COA109" s="197"/>
      <c r="COB109" s="197"/>
      <c r="COC109" s="197"/>
      <c r="COD109" s="197"/>
      <c r="COE109" s="197"/>
      <c r="COF109" s="197"/>
      <c r="COG109" s="197"/>
      <c r="COH109" s="197"/>
      <c r="COI109" s="197"/>
      <c r="COJ109" s="197"/>
      <c r="COK109" s="197"/>
      <c r="COL109" s="197"/>
      <c r="COM109" s="197"/>
      <c r="CON109" s="197"/>
      <c r="COO109" s="197"/>
      <c r="COP109" s="197"/>
      <c r="COQ109" s="197"/>
      <c r="COR109" s="197"/>
      <c r="COS109" s="197"/>
      <c r="COT109" s="197"/>
      <c r="COU109" s="197"/>
      <c r="COV109" s="197"/>
      <c r="COW109" s="197"/>
      <c r="COX109" s="197"/>
      <c r="COY109" s="197"/>
      <c r="COZ109" s="197"/>
      <c r="CPA109" s="197"/>
      <c r="CPB109" s="197"/>
      <c r="CPC109" s="197"/>
      <c r="CPD109" s="197"/>
      <c r="CPE109" s="197"/>
      <c r="CPF109" s="197"/>
      <c r="CPG109" s="197"/>
      <c r="CPH109" s="197"/>
      <c r="CPI109" s="197"/>
      <c r="CPJ109" s="197"/>
      <c r="CPK109" s="197"/>
      <c r="CPL109" s="197"/>
      <c r="CPM109" s="197"/>
      <c r="CPN109" s="197"/>
      <c r="CPO109" s="197"/>
      <c r="CPP109" s="197"/>
      <c r="CPQ109" s="197"/>
      <c r="CPR109" s="197"/>
      <c r="CPS109" s="197"/>
      <c r="CPT109" s="197"/>
      <c r="CPU109" s="197"/>
      <c r="CPV109" s="197"/>
      <c r="CPW109" s="197"/>
      <c r="CPX109" s="197"/>
      <c r="CPY109" s="197"/>
      <c r="CPZ109" s="197"/>
      <c r="CQA109" s="197"/>
      <c r="CQB109" s="197"/>
      <c r="CQC109" s="197"/>
      <c r="CQD109" s="197"/>
      <c r="CQE109" s="197"/>
      <c r="CQF109" s="197"/>
      <c r="CQG109" s="197"/>
      <c r="CQH109" s="197"/>
      <c r="CQI109" s="197"/>
      <c r="CQJ109" s="197"/>
      <c r="CQK109" s="197"/>
      <c r="CQL109" s="197"/>
      <c r="CQM109" s="197"/>
      <c r="CQN109" s="197"/>
      <c r="CQO109" s="197"/>
      <c r="CQP109" s="197"/>
      <c r="CQQ109" s="197"/>
      <c r="CQR109" s="197"/>
      <c r="CQS109" s="197"/>
      <c r="CQT109" s="197"/>
      <c r="CQU109" s="197"/>
      <c r="CQV109" s="197"/>
      <c r="CQW109" s="197"/>
      <c r="CQX109" s="197"/>
      <c r="CQY109" s="197"/>
      <c r="CQZ109" s="197"/>
      <c r="CRA109" s="197"/>
      <c r="CRB109" s="197"/>
      <c r="CRC109" s="197"/>
      <c r="CRD109" s="197"/>
      <c r="CRE109" s="197"/>
      <c r="CRF109" s="197"/>
      <c r="CRG109" s="197"/>
      <c r="CRH109" s="197"/>
      <c r="CRI109" s="197"/>
      <c r="CRJ109" s="197"/>
      <c r="CRK109" s="197"/>
      <c r="CRL109" s="197"/>
      <c r="CRM109" s="197"/>
      <c r="CRN109" s="197"/>
      <c r="CRO109" s="197"/>
      <c r="CRP109" s="197"/>
      <c r="CRQ109" s="197"/>
      <c r="CRR109" s="197"/>
      <c r="CRS109" s="197"/>
      <c r="CRT109" s="197"/>
      <c r="CRU109" s="197"/>
      <c r="CRV109" s="197"/>
      <c r="CRW109" s="197"/>
      <c r="CRX109" s="197"/>
      <c r="CRY109" s="197"/>
      <c r="CRZ109" s="197"/>
      <c r="CSA109" s="197"/>
      <c r="CSB109" s="197"/>
      <c r="CSC109" s="197"/>
      <c r="CSD109" s="197"/>
      <c r="CSE109" s="197"/>
      <c r="CSF109" s="197"/>
      <c r="CSG109" s="197"/>
      <c r="CSH109" s="197"/>
      <c r="CSI109" s="197"/>
      <c r="CSJ109" s="197"/>
      <c r="CSK109" s="197"/>
      <c r="CSL109" s="197"/>
      <c r="CSM109" s="197"/>
      <c r="CSN109" s="197"/>
      <c r="CSO109" s="197"/>
      <c r="CSP109" s="197"/>
      <c r="CSQ109" s="197"/>
      <c r="CSR109" s="197"/>
      <c r="CSS109" s="197"/>
      <c r="CST109" s="197"/>
      <c r="CSU109" s="197"/>
      <c r="CSV109" s="197"/>
      <c r="CSW109" s="197"/>
      <c r="CSX109" s="197"/>
      <c r="CSY109" s="197"/>
      <c r="CSZ109" s="197"/>
      <c r="CTA109" s="197"/>
      <c r="CTB109" s="197"/>
      <c r="CTC109" s="197"/>
      <c r="CTD109" s="197"/>
      <c r="CTE109" s="197"/>
      <c r="CTF109" s="197"/>
      <c r="CTG109" s="197"/>
      <c r="CTH109" s="197"/>
      <c r="CTI109" s="197"/>
      <c r="CTJ109" s="197"/>
      <c r="CTK109" s="197"/>
      <c r="CTL109" s="197"/>
      <c r="CTM109" s="197"/>
      <c r="CTN109" s="197"/>
      <c r="CTO109" s="197"/>
      <c r="CTP109" s="197"/>
      <c r="CTQ109" s="197"/>
      <c r="CTR109" s="197"/>
      <c r="CTS109" s="197"/>
      <c r="CTT109" s="197"/>
      <c r="CTU109" s="197"/>
      <c r="CTV109" s="197"/>
      <c r="CTW109" s="197"/>
      <c r="CTX109" s="197"/>
      <c r="CTY109" s="197"/>
      <c r="CTZ109" s="197"/>
      <c r="CUA109" s="197"/>
      <c r="CUB109" s="197"/>
      <c r="CUC109" s="197"/>
      <c r="CUD109" s="197"/>
      <c r="CUE109" s="197"/>
      <c r="CUF109" s="197"/>
      <c r="CUG109" s="197"/>
      <c r="CUH109" s="197"/>
      <c r="CUI109" s="197"/>
      <c r="CUJ109" s="197"/>
      <c r="CUK109" s="197"/>
      <c r="CUL109" s="197"/>
      <c r="CUM109" s="197"/>
      <c r="CUN109" s="197"/>
      <c r="CUO109" s="197"/>
      <c r="CUP109" s="197"/>
      <c r="CUQ109" s="197"/>
      <c r="CUR109" s="197"/>
      <c r="CUS109" s="197"/>
      <c r="CUT109" s="197"/>
      <c r="CUU109" s="197"/>
      <c r="CUV109" s="197"/>
      <c r="CUW109" s="197"/>
      <c r="CUX109" s="197"/>
      <c r="CUY109" s="197"/>
      <c r="CUZ109" s="197"/>
      <c r="CVA109" s="197"/>
      <c r="CVB109" s="197"/>
      <c r="CVC109" s="197"/>
      <c r="CVD109" s="197"/>
      <c r="CVE109" s="197"/>
      <c r="CVF109" s="197"/>
      <c r="CVG109" s="197"/>
      <c r="CVH109" s="197"/>
      <c r="CVI109" s="197"/>
      <c r="CVJ109" s="197"/>
      <c r="CVK109" s="197"/>
      <c r="CVL109" s="197"/>
      <c r="CVM109" s="197"/>
      <c r="CVN109" s="197"/>
      <c r="CVO109" s="197"/>
      <c r="CVP109" s="197"/>
      <c r="CVQ109" s="197"/>
      <c r="CVR109" s="197"/>
      <c r="CVS109" s="197"/>
      <c r="CVT109" s="197"/>
      <c r="CVU109" s="197"/>
      <c r="CVV109" s="197"/>
      <c r="CVW109" s="197"/>
      <c r="CVX109" s="197"/>
      <c r="CVY109" s="197"/>
      <c r="CVZ109" s="197"/>
      <c r="CWA109" s="197"/>
      <c r="CWB109" s="197"/>
      <c r="CWC109" s="197"/>
      <c r="CWD109" s="197"/>
      <c r="CWE109" s="197"/>
      <c r="CWF109" s="197"/>
      <c r="CWG109" s="197"/>
      <c r="CWH109" s="197"/>
      <c r="CWI109" s="197"/>
      <c r="CWJ109" s="197"/>
      <c r="CWK109" s="197"/>
      <c r="CWL109" s="197"/>
      <c r="CWM109" s="197"/>
      <c r="CWN109" s="197"/>
      <c r="CWO109" s="197"/>
      <c r="CWP109" s="197"/>
      <c r="CWQ109" s="197"/>
      <c r="CWR109" s="197"/>
      <c r="CWS109" s="197"/>
      <c r="CWT109" s="197"/>
      <c r="CWU109" s="197"/>
      <c r="CWV109" s="197"/>
      <c r="CWW109" s="197"/>
      <c r="CWX109" s="197"/>
      <c r="CWY109" s="197"/>
      <c r="CWZ109" s="197"/>
      <c r="CXA109" s="197"/>
      <c r="CXB109" s="197"/>
      <c r="CXC109" s="197"/>
      <c r="CXD109" s="197"/>
      <c r="CXE109" s="197"/>
      <c r="CXF109" s="197"/>
      <c r="CXG109" s="197"/>
      <c r="CXH109" s="197"/>
      <c r="CXI109" s="197"/>
      <c r="CXJ109" s="197"/>
      <c r="CXK109" s="197"/>
      <c r="CXL109" s="197"/>
      <c r="CXM109" s="197"/>
      <c r="CXN109" s="197"/>
      <c r="CXO109" s="197"/>
      <c r="CXP109" s="197"/>
      <c r="CXQ109" s="197"/>
      <c r="CXR109" s="197"/>
      <c r="CXS109" s="197"/>
      <c r="CXT109" s="197"/>
      <c r="CXU109" s="197"/>
      <c r="CXV109" s="197"/>
      <c r="CXW109" s="197"/>
      <c r="CXX109" s="197"/>
      <c r="CXY109" s="197"/>
      <c r="CXZ109" s="197"/>
      <c r="CYA109" s="197"/>
      <c r="CYB109" s="197"/>
      <c r="CYC109" s="197"/>
      <c r="CYD109" s="197"/>
      <c r="CYE109" s="197"/>
      <c r="CYF109" s="197"/>
      <c r="CYG109" s="197"/>
      <c r="CYH109" s="197"/>
      <c r="CYI109" s="197"/>
      <c r="CYJ109" s="197"/>
      <c r="CYK109" s="197"/>
      <c r="CYL109" s="197"/>
      <c r="CYM109" s="197"/>
      <c r="CYN109" s="197"/>
      <c r="CYO109" s="197"/>
      <c r="CYP109" s="197"/>
      <c r="CYQ109" s="197"/>
      <c r="CYR109" s="197"/>
      <c r="CYS109" s="197"/>
      <c r="CYT109" s="197"/>
      <c r="CYU109" s="197"/>
      <c r="CYV109" s="197"/>
      <c r="CYW109" s="197"/>
      <c r="CYX109" s="197"/>
      <c r="CYY109" s="197"/>
      <c r="CYZ109" s="197"/>
      <c r="CZA109" s="197"/>
      <c r="CZB109" s="197"/>
      <c r="CZC109" s="197"/>
      <c r="CZD109" s="197"/>
      <c r="CZE109" s="197"/>
      <c r="CZF109" s="197"/>
      <c r="CZG109" s="197"/>
      <c r="CZH109" s="197"/>
      <c r="CZI109" s="197"/>
      <c r="CZJ109" s="197"/>
      <c r="CZK109" s="197"/>
      <c r="CZL109" s="197"/>
      <c r="CZM109" s="197"/>
      <c r="CZN109" s="197"/>
      <c r="CZO109" s="197"/>
      <c r="CZP109" s="197"/>
      <c r="CZQ109" s="197"/>
      <c r="CZR109" s="197"/>
      <c r="CZS109" s="197"/>
      <c r="CZT109" s="197"/>
      <c r="CZU109" s="197"/>
      <c r="CZV109" s="197"/>
      <c r="CZW109" s="197"/>
      <c r="CZX109" s="197"/>
      <c r="CZY109" s="197"/>
      <c r="CZZ109" s="197"/>
      <c r="DAA109" s="197"/>
      <c r="DAB109" s="197"/>
      <c r="DAC109" s="197"/>
      <c r="DAD109" s="197"/>
      <c r="DAE109" s="197"/>
      <c r="DAF109" s="197"/>
      <c r="DAG109" s="197"/>
      <c r="DAH109" s="197"/>
      <c r="DAI109" s="197"/>
      <c r="DAJ109" s="197"/>
      <c r="DAK109" s="197"/>
      <c r="DAL109" s="197"/>
      <c r="DAM109" s="197"/>
      <c r="DAN109" s="197"/>
      <c r="DAO109" s="197"/>
      <c r="DAP109" s="197"/>
      <c r="DAQ109" s="197"/>
      <c r="DAR109" s="197"/>
      <c r="DAS109" s="197"/>
      <c r="DAT109" s="197"/>
      <c r="DAU109" s="197"/>
      <c r="DAV109" s="197"/>
      <c r="DAW109" s="197"/>
      <c r="DAX109" s="197"/>
      <c r="DAY109" s="197"/>
      <c r="DAZ109" s="197"/>
      <c r="DBA109" s="197"/>
      <c r="DBB109" s="197"/>
      <c r="DBC109" s="197"/>
      <c r="DBD109" s="197"/>
      <c r="DBE109" s="197"/>
      <c r="DBF109" s="197"/>
      <c r="DBG109" s="197"/>
      <c r="DBH109" s="197"/>
      <c r="DBI109" s="197"/>
      <c r="DBJ109" s="197"/>
      <c r="DBK109" s="197"/>
      <c r="DBL109" s="197"/>
      <c r="DBM109" s="197"/>
      <c r="DBN109" s="197"/>
      <c r="DBO109" s="197"/>
      <c r="DBP109" s="197"/>
      <c r="DBQ109" s="197"/>
      <c r="DBR109" s="197"/>
      <c r="DBS109" s="197"/>
      <c r="DBT109" s="197"/>
      <c r="DBU109" s="197"/>
      <c r="DBV109" s="197"/>
      <c r="DBW109" s="197"/>
      <c r="DBX109" s="197"/>
      <c r="DBY109" s="197"/>
      <c r="DBZ109" s="197"/>
      <c r="DCA109" s="197"/>
      <c r="DCB109" s="197"/>
      <c r="DCC109" s="197"/>
      <c r="DCD109" s="197"/>
      <c r="DCE109" s="197"/>
      <c r="DCF109" s="197"/>
      <c r="DCG109" s="197"/>
      <c r="DCH109" s="197"/>
      <c r="DCI109" s="197"/>
      <c r="DCJ109" s="197"/>
      <c r="DCK109" s="197"/>
      <c r="DCL109" s="197"/>
      <c r="DCM109" s="197"/>
      <c r="DCN109" s="197"/>
      <c r="DCO109" s="197"/>
      <c r="DCP109" s="197"/>
      <c r="DCQ109" s="197"/>
      <c r="DCR109" s="197"/>
      <c r="DCS109" s="197"/>
      <c r="DCT109" s="197"/>
      <c r="DCU109" s="197"/>
      <c r="DCV109" s="197"/>
      <c r="DCW109" s="197"/>
      <c r="DCX109" s="197"/>
      <c r="DCY109" s="197"/>
      <c r="DCZ109" s="197"/>
      <c r="DDA109" s="197"/>
      <c r="DDB109" s="197"/>
      <c r="DDC109" s="197"/>
      <c r="DDD109" s="197"/>
      <c r="DDE109" s="197"/>
      <c r="DDF109" s="197"/>
      <c r="DDG109" s="197"/>
      <c r="DDH109" s="197"/>
      <c r="DDI109" s="197"/>
      <c r="DDJ109" s="197"/>
      <c r="DDK109" s="197"/>
      <c r="DDL109" s="197"/>
      <c r="DDM109" s="197"/>
      <c r="DDN109" s="197"/>
      <c r="DDO109" s="197"/>
      <c r="DDP109" s="197"/>
      <c r="DDQ109" s="197"/>
      <c r="DDR109" s="197"/>
      <c r="DDS109" s="197"/>
      <c r="DDT109" s="197"/>
      <c r="DDU109" s="197"/>
      <c r="DDV109" s="197"/>
      <c r="DDW109" s="197"/>
      <c r="DDX109" s="197"/>
      <c r="DDY109" s="197"/>
      <c r="DDZ109" s="197"/>
      <c r="DEA109" s="197"/>
      <c r="DEB109" s="197"/>
      <c r="DEC109" s="197"/>
      <c r="DED109" s="197"/>
      <c r="DEE109" s="197"/>
      <c r="DEF109" s="197"/>
      <c r="DEG109" s="197"/>
      <c r="DEH109" s="197"/>
      <c r="DEI109" s="197"/>
      <c r="DEJ109" s="197"/>
      <c r="DEK109" s="197"/>
      <c r="DEL109" s="197"/>
      <c r="DEM109" s="197"/>
      <c r="DEN109" s="197"/>
      <c r="DEO109" s="197"/>
      <c r="DEP109" s="197"/>
      <c r="DEQ109" s="197"/>
      <c r="DER109" s="197"/>
      <c r="DES109" s="197"/>
      <c r="DET109" s="197"/>
      <c r="DEU109" s="197"/>
      <c r="DEV109" s="197"/>
      <c r="DEW109" s="197"/>
      <c r="DEX109" s="197"/>
      <c r="DEY109" s="197"/>
      <c r="DEZ109" s="197"/>
      <c r="DFA109" s="197"/>
      <c r="DFB109" s="197"/>
      <c r="DFC109" s="197"/>
      <c r="DFD109" s="197"/>
      <c r="DFE109" s="197"/>
      <c r="DFF109" s="197"/>
      <c r="DFG109" s="197"/>
      <c r="DFH109" s="197"/>
      <c r="DFI109" s="197"/>
      <c r="DFJ109" s="197"/>
      <c r="DFK109" s="197"/>
      <c r="DFL109" s="197"/>
      <c r="DFM109" s="197"/>
      <c r="DFN109" s="197"/>
      <c r="DFO109" s="197"/>
      <c r="DFP109" s="197"/>
      <c r="DFQ109" s="197"/>
      <c r="DFR109" s="197"/>
      <c r="DFS109" s="197"/>
      <c r="DFT109" s="197"/>
      <c r="DFU109" s="197"/>
      <c r="DFV109" s="197"/>
      <c r="DFW109" s="197"/>
      <c r="DFX109" s="197"/>
      <c r="DFY109" s="197"/>
      <c r="DFZ109" s="197"/>
      <c r="DGA109" s="197"/>
      <c r="DGB109" s="197"/>
      <c r="DGC109" s="197"/>
      <c r="DGD109" s="197"/>
      <c r="DGE109" s="197"/>
      <c r="DGF109" s="197"/>
      <c r="DGG109" s="197"/>
      <c r="DGH109" s="197"/>
      <c r="DGI109" s="197"/>
      <c r="DGJ109" s="197"/>
      <c r="DGK109" s="197"/>
      <c r="DGL109" s="197"/>
      <c r="DGM109" s="197"/>
      <c r="DGN109" s="197"/>
      <c r="DGO109" s="197"/>
      <c r="DGP109" s="197"/>
      <c r="DGQ109" s="197"/>
      <c r="DGR109" s="197"/>
      <c r="DGS109" s="197"/>
      <c r="DGT109" s="197"/>
      <c r="DGU109" s="197"/>
      <c r="DGV109" s="197"/>
      <c r="DGW109" s="197"/>
      <c r="DGX109" s="197"/>
      <c r="DGY109" s="197"/>
      <c r="DGZ109" s="197"/>
      <c r="DHA109" s="197"/>
      <c r="DHB109" s="197"/>
      <c r="DHC109" s="197"/>
      <c r="DHD109" s="197"/>
      <c r="DHE109" s="197"/>
      <c r="DHF109" s="197"/>
      <c r="DHG109" s="197"/>
      <c r="DHH109" s="197"/>
      <c r="DHI109" s="197"/>
      <c r="DHJ109" s="197"/>
      <c r="DHK109" s="197"/>
      <c r="DHL109" s="197"/>
      <c r="DHM109" s="197"/>
      <c r="DHN109" s="197"/>
      <c r="DHO109" s="197"/>
      <c r="DHP109" s="197"/>
      <c r="DHQ109" s="197"/>
      <c r="DHR109" s="197"/>
      <c r="DHS109" s="197"/>
      <c r="DHT109" s="197"/>
      <c r="DHU109" s="197"/>
      <c r="DHV109" s="197"/>
      <c r="DHW109" s="197"/>
      <c r="DHX109" s="197"/>
      <c r="DHY109" s="197"/>
      <c r="DHZ109" s="197"/>
      <c r="DIA109" s="197"/>
      <c r="DIB109" s="197"/>
      <c r="DIC109" s="197"/>
      <c r="DID109" s="197"/>
      <c r="DIE109" s="197"/>
      <c r="DIF109" s="197"/>
      <c r="DIG109" s="197"/>
      <c r="DIH109" s="197"/>
      <c r="DII109" s="197"/>
      <c r="DIJ109" s="197"/>
      <c r="DIK109" s="197"/>
      <c r="DIL109" s="197"/>
      <c r="DIM109" s="197"/>
      <c r="DIN109" s="197"/>
      <c r="DIO109" s="197"/>
      <c r="DIP109" s="197"/>
      <c r="DIQ109" s="197"/>
      <c r="DIR109" s="197"/>
      <c r="DIS109" s="197"/>
      <c r="DIT109" s="197"/>
      <c r="DIU109" s="197"/>
      <c r="DIV109" s="197"/>
      <c r="DIW109" s="197"/>
      <c r="DIX109" s="197"/>
      <c r="DIY109" s="197"/>
      <c r="DIZ109" s="197"/>
      <c r="DJA109" s="197"/>
      <c r="DJB109" s="197"/>
      <c r="DJC109" s="197"/>
      <c r="DJD109" s="197"/>
      <c r="DJE109" s="197"/>
      <c r="DJF109" s="197"/>
      <c r="DJG109" s="197"/>
      <c r="DJH109" s="197"/>
      <c r="DJI109" s="197"/>
      <c r="DJJ109" s="197"/>
      <c r="DJK109" s="197"/>
      <c r="DJL109" s="197"/>
      <c r="DJM109" s="197"/>
      <c r="DJN109" s="197"/>
      <c r="DJO109" s="197"/>
      <c r="DJP109" s="197"/>
      <c r="DJQ109" s="197"/>
      <c r="DJR109" s="197"/>
      <c r="DJS109" s="197"/>
      <c r="DJT109" s="197"/>
      <c r="DJU109" s="197"/>
      <c r="DJV109" s="197"/>
      <c r="DJW109" s="197"/>
      <c r="DJX109" s="197"/>
      <c r="DJY109" s="197"/>
      <c r="DJZ109" s="197"/>
      <c r="DKA109" s="197"/>
      <c r="DKB109" s="197"/>
      <c r="DKC109" s="197"/>
      <c r="DKD109" s="197"/>
      <c r="DKE109" s="197"/>
      <c r="DKF109" s="197"/>
      <c r="DKG109" s="197"/>
      <c r="DKH109" s="197"/>
      <c r="DKI109" s="197"/>
      <c r="DKJ109" s="197"/>
      <c r="DKK109" s="197"/>
      <c r="DKL109" s="197"/>
      <c r="DKM109" s="197"/>
      <c r="DKN109" s="197"/>
      <c r="DKO109" s="197"/>
      <c r="DKP109" s="197"/>
      <c r="DKQ109" s="197"/>
      <c r="DKR109" s="197"/>
      <c r="DKS109" s="197"/>
      <c r="DKT109" s="197"/>
      <c r="DKU109" s="197"/>
      <c r="DKV109" s="197"/>
      <c r="DKW109" s="197"/>
      <c r="DKX109" s="197"/>
      <c r="DKY109" s="197"/>
      <c r="DKZ109" s="197"/>
      <c r="DLA109" s="197"/>
      <c r="DLB109" s="197"/>
      <c r="DLC109" s="197"/>
      <c r="DLD109" s="197"/>
      <c r="DLE109" s="197"/>
      <c r="DLF109" s="197"/>
      <c r="DLG109" s="197"/>
      <c r="DLH109" s="197"/>
      <c r="DLI109" s="197"/>
      <c r="DLJ109" s="197"/>
      <c r="DLK109" s="197"/>
      <c r="DLL109" s="197"/>
      <c r="DLM109" s="197"/>
      <c r="DLN109" s="197"/>
      <c r="DLO109" s="197"/>
      <c r="DLP109" s="197"/>
      <c r="DLQ109" s="197"/>
      <c r="DLR109" s="197"/>
      <c r="DLS109" s="197"/>
      <c r="DLT109" s="197"/>
      <c r="DLU109" s="197"/>
      <c r="DLV109" s="197"/>
      <c r="DLW109" s="197"/>
      <c r="DLX109" s="197"/>
      <c r="DLY109" s="197"/>
      <c r="DLZ109" s="197"/>
      <c r="DMA109" s="197"/>
      <c r="DMB109" s="197"/>
      <c r="DMC109" s="197"/>
      <c r="DMD109" s="197"/>
      <c r="DME109" s="197"/>
      <c r="DMF109" s="197"/>
      <c r="DMG109" s="197"/>
      <c r="DMH109" s="197"/>
      <c r="DMI109" s="197"/>
      <c r="DMJ109" s="197"/>
      <c r="DMK109" s="197"/>
      <c r="DML109" s="197"/>
      <c r="DMM109" s="197"/>
      <c r="DMN109" s="197"/>
      <c r="DMO109" s="197"/>
      <c r="DMP109" s="197"/>
      <c r="DMQ109" s="197"/>
      <c r="DMR109" s="197"/>
      <c r="DMS109" s="197"/>
      <c r="DMT109" s="197"/>
      <c r="DMU109" s="197"/>
      <c r="DMV109" s="197"/>
      <c r="DMW109" s="197"/>
      <c r="DMX109" s="197"/>
      <c r="DMY109" s="197"/>
      <c r="DMZ109" s="197"/>
      <c r="DNA109" s="197"/>
      <c r="DNB109" s="197"/>
      <c r="DNC109" s="197"/>
      <c r="DND109" s="197"/>
      <c r="DNE109" s="197"/>
      <c r="DNF109" s="197"/>
      <c r="DNG109" s="197"/>
      <c r="DNH109" s="197"/>
      <c r="DNI109" s="197"/>
      <c r="DNJ109" s="197"/>
      <c r="DNK109" s="197"/>
      <c r="DNL109" s="197"/>
      <c r="DNM109" s="197"/>
      <c r="DNN109" s="197"/>
      <c r="DNO109" s="197"/>
      <c r="DNP109" s="197"/>
      <c r="DNQ109" s="197"/>
      <c r="DNR109" s="197"/>
      <c r="DNS109" s="197"/>
      <c r="DNT109" s="197"/>
      <c r="DNU109" s="197"/>
      <c r="DNV109" s="197"/>
      <c r="DNW109" s="197"/>
      <c r="DNX109" s="197"/>
      <c r="DNY109" s="197"/>
      <c r="DNZ109" s="197"/>
      <c r="DOA109" s="197"/>
      <c r="DOB109" s="197"/>
      <c r="DOC109" s="197"/>
      <c r="DOD109" s="197"/>
      <c r="DOE109" s="197"/>
      <c r="DOF109" s="197"/>
      <c r="DOG109" s="197"/>
      <c r="DOH109" s="197"/>
      <c r="DOI109" s="197"/>
      <c r="DOJ109" s="197"/>
      <c r="DOK109" s="197"/>
      <c r="DOL109" s="197"/>
      <c r="DOM109" s="197"/>
      <c r="DON109" s="197"/>
      <c r="DOO109" s="197"/>
      <c r="DOP109" s="197"/>
      <c r="DOQ109" s="197"/>
      <c r="DOR109" s="197"/>
      <c r="DOS109" s="197"/>
      <c r="DOT109" s="197"/>
      <c r="DOU109" s="197"/>
      <c r="DOV109" s="197"/>
      <c r="DOW109" s="197"/>
      <c r="DOX109" s="197"/>
      <c r="DOY109" s="197"/>
      <c r="DOZ109" s="197"/>
      <c r="DPA109" s="197"/>
      <c r="DPB109" s="197"/>
      <c r="DPC109" s="197"/>
      <c r="DPD109" s="197"/>
      <c r="DPE109" s="197"/>
      <c r="DPF109" s="197"/>
      <c r="DPG109" s="197"/>
      <c r="DPH109" s="197"/>
      <c r="DPI109" s="197"/>
      <c r="DPJ109" s="197"/>
      <c r="DPK109" s="197"/>
      <c r="DPL109" s="197"/>
      <c r="DPM109" s="197"/>
      <c r="DPN109" s="197"/>
      <c r="DPO109" s="197"/>
      <c r="DPP109" s="197"/>
      <c r="DPQ109" s="197"/>
      <c r="DPR109" s="197"/>
      <c r="DPS109" s="197"/>
      <c r="DPT109" s="197"/>
      <c r="DPU109" s="197"/>
      <c r="DPV109" s="197"/>
      <c r="DPW109" s="197"/>
      <c r="DPX109" s="197"/>
      <c r="DPY109" s="197"/>
      <c r="DPZ109" s="197"/>
      <c r="DQA109" s="197"/>
      <c r="DQB109" s="197"/>
      <c r="DQC109" s="197"/>
      <c r="DQD109" s="197"/>
      <c r="DQE109" s="197"/>
      <c r="DQF109" s="197"/>
      <c r="DQG109" s="197"/>
      <c r="DQH109" s="197"/>
      <c r="DQI109" s="197"/>
      <c r="DQJ109" s="197"/>
      <c r="DQK109" s="197"/>
      <c r="DQL109" s="197"/>
      <c r="DQM109" s="197"/>
      <c r="DQN109" s="197"/>
      <c r="DQO109" s="197"/>
      <c r="DQP109" s="197"/>
      <c r="DQQ109" s="197"/>
      <c r="DQR109" s="197"/>
      <c r="DQS109" s="197"/>
      <c r="DQT109" s="197"/>
      <c r="DQU109" s="197"/>
      <c r="DQV109" s="197"/>
      <c r="DQW109" s="197"/>
      <c r="DQX109" s="197"/>
      <c r="DQY109" s="197"/>
      <c r="DQZ109" s="197"/>
      <c r="DRA109" s="197"/>
      <c r="DRB109" s="197"/>
      <c r="DRC109" s="197"/>
      <c r="DRD109" s="197"/>
      <c r="DRE109" s="197"/>
      <c r="DRF109" s="197"/>
      <c r="DRG109" s="197"/>
      <c r="DRH109" s="197"/>
      <c r="DRI109" s="197"/>
      <c r="DRJ109" s="197"/>
      <c r="DRK109" s="197"/>
      <c r="DRL109" s="197"/>
      <c r="DRM109" s="197"/>
      <c r="DRN109" s="197"/>
      <c r="DRO109" s="197"/>
      <c r="DRP109" s="197"/>
      <c r="DRQ109" s="197"/>
      <c r="DRR109" s="197"/>
      <c r="DRS109" s="197"/>
      <c r="DRT109" s="197"/>
      <c r="DRU109" s="197"/>
      <c r="DRV109" s="197"/>
      <c r="DRW109" s="197"/>
      <c r="DRX109" s="197"/>
      <c r="DRY109" s="197"/>
      <c r="DRZ109" s="197"/>
      <c r="DSA109" s="197"/>
      <c r="DSB109" s="197"/>
      <c r="DSC109" s="197"/>
      <c r="DSD109" s="197"/>
      <c r="DSE109" s="197"/>
      <c r="DSF109" s="197"/>
      <c r="DSG109" s="197"/>
      <c r="DSH109" s="197"/>
      <c r="DSI109" s="197"/>
      <c r="DSJ109" s="197"/>
      <c r="DSK109" s="197"/>
      <c r="DSL109" s="197"/>
      <c r="DSM109" s="197"/>
      <c r="DSN109" s="197"/>
      <c r="DSO109" s="197"/>
      <c r="DSP109" s="197"/>
      <c r="DSQ109" s="197"/>
      <c r="DSR109" s="197"/>
      <c r="DSS109" s="197"/>
      <c r="DST109" s="197"/>
      <c r="DSU109" s="197"/>
      <c r="DSV109" s="197"/>
      <c r="DSW109" s="197"/>
      <c r="DSX109" s="197"/>
      <c r="DSY109" s="197"/>
      <c r="DSZ109" s="197"/>
      <c r="DTA109" s="197"/>
      <c r="DTB109" s="197"/>
      <c r="DTC109" s="197"/>
      <c r="DTD109" s="197"/>
      <c r="DTE109" s="197"/>
      <c r="DTF109" s="197"/>
      <c r="DTG109" s="197"/>
      <c r="DTH109" s="197"/>
      <c r="DTI109" s="197"/>
      <c r="DTJ109" s="197"/>
      <c r="DTK109" s="197"/>
      <c r="DTL109" s="197"/>
      <c r="DTM109" s="197"/>
      <c r="DTN109" s="197"/>
      <c r="DTO109" s="197"/>
      <c r="DTP109" s="197"/>
      <c r="DTQ109" s="197"/>
      <c r="DTR109" s="197"/>
      <c r="DTS109" s="197"/>
      <c r="DTT109" s="197"/>
      <c r="DTU109" s="197"/>
      <c r="DTV109" s="197"/>
      <c r="DTW109" s="197"/>
      <c r="DTX109" s="197"/>
      <c r="DTY109" s="197"/>
      <c r="DTZ109" s="197"/>
      <c r="DUA109" s="197"/>
      <c r="DUB109" s="197"/>
      <c r="DUC109" s="197"/>
      <c r="DUD109" s="197"/>
      <c r="DUE109" s="197"/>
      <c r="DUF109" s="197"/>
      <c r="DUG109" s="197"/>
      <c r="DUH109" s="197"/>
      <c r="DUI109" s="197"/>
      <c r="DUJ109" s="197"/>
      <c r="DUK109" s="197"/>
      <c r="DUL109" s="197"/>
      <c r="DUM109" s="197"/>
      <c r="DUN109" s="197"/>
      <c r="DUO109" s="197"/>
      <c r="DUP109" s="197"/>
      <c r="DUQ109" s="197"/>
      <c r="DUR109" s="197"/>
      <c r="DUS109" s="197"/>
      <c r="DUT109" s="197"/>
      <c r="DUU109" s="197"/>
      <c r="DUV109" s="197"/>
      <c r="DUW109" s="197"/>
      <c r="DUX109" s="197"/>
      <c r="DUY109" s="197"/>
      <c r="DUZ109" s="197"/>
      <c r="DVA109" s="197"/>
      <c r="DVB109" s="197"/>
      <c r="DVC109" s="197"/>
      <c r="DVD109" s="197"/>
      <c r="DVE109" s="197"/>
      <c r="DVF109" s="197"/>
      <c r="DVG109" s="197"/>
      <c r="DVH109" s="197"/>
      <c r="DVI109" s="197"/>
      <c r="DVJ109" s="197"/>
      <c r="DVK109" s="197"/>
      <c r="DVL109" s="197"/>
      <c r="DVM109" s="197"/>
      <c r="DVN109" s="197"/>
      <c r="DVO109" s="197"/>
      <c r="DVP109" s="197"/>
      <c r="DVQ109" s="197"/>
      <c r="DVR109" s="197"/>
      <c r="DVS109" s="197"/>
      <c r="DVT109" s="197"/>
      <c r="DVU109" s="197"/>
      <c r="DVV109" s="197"/>
      <c r="DVW109" s="197"/>
      <c r="DVX109" s="197"/>
      <c r="DVY109" s="197"/>
      <c r="DVZ109" s="197"/>
      <c r="DWA109" s="197"/>
      <c r="DWB109" s="197"/>
      <c r="DWC109" s="197"/>
      <c r="DWD109" s="197"/>
      <c r="DWE109" s="197"/>
      <c r="DWF109" s="197"/>
      <c r="DWG109" s="197"/>
      <c r="DWH109" s="197"/>
      <c r="DWI109" s="197"/>
      <c r="DWJ109" s="197"/>
      <c r="DWK109" s="197"/>
      <c r="DWL109" s="197"/>
      <c r="DWM109" s="197"/>
      <c r="DWN109" s="197"/>
      <c r="DWO109" s="197"/>
      <c r="DWP109" s="197"/>
      <c r="DWQ109" s="197"/>
      <c r="DWR109" s="197"/>
      <c r="DWS109" s="197"/>
      <c r="DWT109" s="197"/>
      <c r="DWU109" s="197"/>
      <c r="DWV109" s="197"/>
      <c r="DWW109" s="197"/>
      <c r="DWX109" s="197"/>
      <c r="DWY109" s="197"/>
      <c r="DWZ109" s="197"/>
      <c r="DXA109" s="197"/>
      <c r="DXB109" s="197"/>
      <c r="DXC109" s="197"/>
      <c r="DXD109" s="197"/>
      <c r="DXE109" s="197"/>
      <c r="DXF109" s="197"/>
      <c r="DXG109" s="197"/>
      <c r="DXH109" s="197"/>
      <c r="DXI109" s="197"/>
      <c r="DXJ109" s="197"/>
      <c r="DXK109" s="197"/>
      <c r="DXL109" s="197"/>
      <c r="DXM109" s="197"/>
      <c r="DXN109" s="197"/>
      <c r="DXO109" s="197"/>
      <c r="DXP109" s="197"/>
      <c r="DXQ109" s="197"/>
      <c r="DXR109" s="197"/>
      <c r="DXS109" s="197"/>
      <c r="DXT109" s="197"/>
      <c r="DXU109" s="197"/>
      <c r="DXV109" s="197"/>
      <c r="DXW109" s="197"/>
      <c r="DXX109" s="197"/>
      <c r="DXY109" s="197"/>
      <c r="DXZ109" s="197"/>
      <c r="DYA109" s="197"/>
      <c r="DYB109" s="197"/>
      <c r="DYC109" s="197"/>
      <c r="DYD109" s="197"/>
      <c r="DYE109" s="197"/>
      <c r="DYF109" s="197"/>
      <c r="DYG109" s="197"/>
      <c r="DYH109" s="197"/>
      <c r="DYI109" s="197"/>
      <c r="DYJ109" s="197"/>
      <c r="DYK109" s="197"/>
      <c r="DYL109" s="197"/>
      <c r="DYM109" s="197"/>
      <c r="DYN109" s="197"/>
      <c r="DYO109" s="197"/>
      <c r="DYP109" s="197"/>
      <c r="DYQ109" s="197"/>
      <c r="DYR109" s="197"/>
      <c r="DYS109" s="197"/>
      <c r="DYT109" s="197"/>
      <c r="DYU109" s="197"/>
      <c r="DYV109" s="197"/>
      <c r="DYW109" s="197"/>
      <c r="DYX109" s="197"/>
      <c r="DYY109" s="197"/>
      <c r="DYZ109" s="197"/>
      <c r="DZA109" s="197"/>
      <c r="DZB109" s="197"/>
      <c r="DZC109" s="197"/>
      <c r="DZD109" s="197"/>
      <c r="DZE109" s="197"/>
      <c r="DZF109" s="197"/>
      <c r="DZG109" s="197"/>
      <c r="DZH109" s="197"/>
      <c r="DZI109" s="197"/>
      <c r="DZJ109" s="197"/>
      <c r="DZK109" s="197"/>
      <c r="DZL109" s="197"/>
      <c r="DZM109" s="197"/>
      <c r="DZN109" s="197"/>
      <c r="DZO109" s="197"/>
      <c r="DZP109" s="197"/>
      <c r="DZQ109" s="197"/>
      <c r="DZR109" s="197"/>
      <c r="DZS109" s="197"/>
      <c r="DZT109" s="197"/>
      <c r="DZU109" s="197"/>
      <c r="DZV109" s="197"/>
      <c r="DZW109" s="197"/>
      <c r="DZX109" s="197"/>
      <c r="DZY109" s="197"/>
      <c r="DZZ109" s="197"/>
      <c r="EAA109" s="197"/>
      <c r="EAB109" s="197"/>
      <c r="EAC109" s="197"/>
      <c r="EAD109" s="197"/>
      <c r="EAE109" s="197"/>
      <c r="EAF109" s="197"/>
      <c r="EAG109" s="197"/>
      <c r="EAH109" s="197"/>
      <c r="EAI109" s="197"/>
      <c r="EAJ109" s="197"/>
      <c r="EAK109" s="197"/>
      <c r="EAL109" s="197"/>
      <c r="EAM109" s="197"/>
      <c r="EAN109" s="197"/>
      <c r="EAO109" s="197"/>
      <c r="EAP109" s="197"/>
      <c r="EAQ109" s="197"/>
      <c r="EAR109" s="197"/>
      <c r="EAS109" s="197"/>
      <c r="EAT109" s="197"/>
      <c r="EAU109" s="197"/>
      <c r="EAV109" s="197"/>
      <c r="EAW109" s="197"/>
      <c r="EAX109" s="197"/>
      <c r="EAY109" s="197"/>
      <c r="EAZ109" s="197"/>
      <c r="EBA109" s="197"/>
      <c r="EBB109" s="197"/>
      <c r="EBC109" s="197"/>
      <c r="EBD109" s="197"/>
      <c r="EBE109" s="197"/>
      <c r="EBF109" s="197"/>
      <c r="EBG109" s="197"/>
      <c r="EBH109" s="197"/>
      <c r="EBI109" s="197"/>
      <c r="EBJ109" s="197"/>
      <c r="EBK109" s="197"/>
      <c r="EBL109" s="197"/>
      <c r="EBM109" s="197"/>
      <c r="EBN109" s="197"/>
      <c r="EBO109" s="197"/>
      <c r="EBP109" s="197"/>
      <c r="EBQ109" s="197"/>
      <c r="EBR109" s="197"/>
      <c r="EBS109" s="197"/>
      <c r="EBT109" s="197"/>
      <c r="EBU109" s="197"/>
      <c r="EBV109" s="197"/>
      <c r="EBW109" s="197"/>
      <c r="EBX109" s="197"/>
      <c r="EBY109" s="197"/>
      <c r="EBZ109" s="197"/>
      <c r="ECA109" s="197"/>
      <c r="ECB109" s="197"/>
      <c r="ECC109" s="197"/>
      <c r="ECD109" s="197"/>
      <c r="ECE109" s="197"/>
      <c r="ECF109" s="197"/>
      <c r="ECG109" s="197"/>
      <c r="ECH109" s="197"/>
      <c r="ECI109" s="197"/>
      <c r="ECJ109" s="197"/>
      <c r="ECK109" s="197"/>
      <c r="ECL109" s="197"/>
      <c r="ECM109" s="197"/>
      <c r="ECN109" s="197"/>
      <c r="ECO109" s="197"/>
      <c r="ECP109" s="197"/>
      <c r="ECQ109" s="197"/>
      <c r="ECR109" s="197"/>
      <c r="ECS109" s="197"/>
      <c r="ECT109" s="197"/>
      <c r="ECU109" s="197"/>
      <c r="ECV109" s="197"/>
      <c r="ECW109" s="197"/>
      <c r="ECX109" s="197"/>
      <c r="ECY109" s="197"/>
      <c r="ECZ109" s="197"/>
      <c r="EDA109" s="197"/>
      <c r="EDB109" s="197"/>
      <c r="EDC109" s="197"/>
      <c r="EDD109" s="197"/>
      <c r="EDE109" s="197"/>
      <c r="EDF109" s="197"/>
      <c r="EDG109" s="197"/>
      <c r="EDH109" s="197"/>
      <c r="EDI109" s="197"/>
      <c r="EDJ109" s="197"/>
      <c r="EDK109" s="197"/>
      <c r="EDL109" s="197"/>
      <c r="EDM109" s="197"/>
      <c r="EDN109" s="197"/>
      <c r="EDO109" s="197"/>
      <c r="EDP109" s="197"/>
      <c r="EDQ109" s="197"/>
      <c r="EDR109" s="197"/>
      <c r="EDS109" s="197"/>
      <c r="EDT109" s="197"/>
      <c r="EDU109" s="197"/>
      <c r="EDV109" s="197"/>
      <c r="EDW109" s="197"/>
      <c r="EDX109" s="197"/>
      <c r="EDY109" s="197"/>
      <c r="EDZ109" s="197"/>
      <c r="EEA109" s="197"/>
      <c r="EEB109" s="197"/>
      <c r="EEC109" s="197"/>
      <c r="EED109" s="197"/>
      <c r="EEE109" s="197"/>
      <c r="EEF109" s="197"/>
      <c r="EEG109" s="197"/>
      <c r="EEH109" s="197"/>
      <c r="EEI109" s="197"/>
      <c r="EEJ109" s="197"/>
      <c r="EEK109" s="197"/>
      <c r="EEL109" s="197"/>
      <c r="EEM109" s="197"/>
      <c r="EEN109" s="197"/>
      <c r="EEO109" s="197"/>
      <c r="EEP109" s="197"/>
      <c r="EEQ109" s="197"/>
      <c r="EER109" s="197"/>
      <c r="EES109" s="197"/>
      <c r="EET109" s="197"/>
      <c r="EEU109" s="197"/>
      <c r="EEV109" s="197"/>
      <c r="EEW109" s="197"/>
      <c r="EEX109" s="197"/>
      <c r="EEY109" s="197"/>
      <c r="EEZ109" s="197"/>
      <c r="EFA109" s="197"/>
      <c r="EFB109" s="197"/>
      <c r="EFC109" s="197"/>
      <c r="EFD109" s="197"/>
      <c r="EFE109" s="197"/>
      <c r="EFF109" s="197"/>
      <c r="EFG109" s="197"/>
      <c r="EFH109" s="197"/>
      <c r="EFI109" s="197"/>
      <c r="EFJ109" s="197"/>
      <c r="EFK109" s="197"/>
      <c r="EFL109" s="197"/>
      <c r="EFM109" s="197"/>
      <c r="EFN109" s="197"/>
      <c r="EFO109" s="197"/>
      <c r="EFP109" s="197"/>
      <c r="EFQ109" s="197"/>
      <c r="EFR109" s="197"/>
      <c r="EFS109" s="197"/>
      <c r="EFT109" s="197"/>
      <c r="EFU109" s="197"/>
      <c r="EFV109" s="197"/>
      <c r="EFW109" s="197"/>
      <c r="EFX109" s="197"/>
      <c r="EFY109" s="197"/>
      <c r="EFZ109" s="197"/>
      <c r="EGA109" s="197"/>
      <c r="EGB109" s="197"/>
      <c r="EGC109" s="197"/>
      <c r="EGD109" s="197"/>
      <c r="EGE109" s="197"/>
      <c r="EGF109" s="197"/>
      <c r="EGG109" s="197"/>
      <c r="EGH109" s="197"/>
      <c r="EGI109" s="197"/>
      <c r="EGJ109" s="197"/>
      <c r="EGK109" s="197"/>
      <c r="EGL109" s="197"/>
      <c r="EGM109" s="197"/>
      <c r="EGN109" s="197"/>
      <c r="EGO109" s="197"/>
      <c r="EGP109" s="197"/>
      <c r="EGQ109" s="197"/>
      <c r="EGR109" s="197"/>
      <c r="EGS109" s="197"/>
      <c r="EGT109" s="197"/>
      <c r="EGU109" s="197"/>
      <c r="EGV109" s="197"/>
      <c r="EGW109" s="197"/>
      <c r="EGX109" s="197"/>
      <c r="EGY109" s="197"/>
      <c r="EGZ109" s="197"/>
      <c r="EHA109" s="197"/>
      <c r="EHB109" s="197"/>
      <c r="EHC109" s="197"/>
      <c r="EHD109" s="197"/>
      <c r="EHE109" s="197"/>
      <c r="EHF109" s="197"/>
      <c r="EHG109" s="197"/>
      <c r="EHH109" s="197"/>
      <c r="EHI109" s="197"/>
      <c r="EHJ109" s="197"/>
      <c r="EHK109" s="197"/>
      <c r="EHL109" s="197"/>
      <c r="EHM109" s="197"/>
      <c r="EHN109" s="197"/>
      <c r="EHO109" s="197"/>
      <c r="EHP109" s="197"/>
      <c r="EHQ109" s="197"/>
      <c r="EHR109" s="197"/>
      <c r="EHS109" s="197"/>
      <c r="EHT109" s="197"/>
      <c r="EHU109" s="197"/>
      <c r="EHV109" s="197"/>
      <c r="EHW109" s="197"/>
      <c r="EHX109" s="197"/>
      <c r="EHY109" s="197"/>
      <c r="EHZ109" s="197"/>
      <c r="EIA109" s="197"/>
      <c r="EIB109" s="197"/>
      <c r="EIC109" s="197"/>
      <c r="EID109" s="197"/>
      <c r="EIE109" s="197"/>
      <c r="EIF109" s="197"/>
      <c r="EIG109" s="197"/>
      <c r="EIH109" s="197"/>
      <c r="EII109" s="197"/>
      <c r="EIJ109" s="197"/>
      <c r="EIK109" s="197"/>
      <c r="EIL109" s="197"/>
      <c r="EIM109" s="197"/>
      <c r="EIN109" s="197"/>
      <c r="EIO109" s="197"/>
      <c r="EIP109" s="197"/>
      <c r="EIQ109" s="197"/>
      <c r="EIR109" s="197"/>
      <c r="EIS109" s="197"/>
      <c r="EIT109" s="197"/>
      <c r="EIU109" s="197"/>
      <c r="EIV109" s="197"/>
      <c r="EIW109" s="197"/>
      <c r="EIX109" s="197"/>
      <c r="EIY109" s="197"/>
      <c r="EIZ109" s="197"/>
      <c r="EJA109" s="197"/>
      <c r="EJB109" s="197"/>
      <c r="EJC109" s="197"/>
      <c r="EJD109" s="197"/>
      <c r="EJE109" s="197"/>
      <c r="EJF109" s="197"/>
      <c r="EJG109" s="197"/>
      <c r="EJH109" s="197"/>
      <c r="EJI109" s="197"/>
      <c r="EJJ109" s="197"/>
      <c r="EJK109" s="197"/>
      <c r="EJL109" s="197"/>
      <c r="EJM109" s="197"/>
      <c r="EJN109" s="197"/>
      <c r="EJO109" s="197"/>
      <c r="EJP109" s="197"/>
      <c r="EJQ109" s="197"/>
      <c r="EJR109" s="197"/>
      <c r="EJS109" s="197"/>
      <c r="EJT109" s="197"/>
      <c r="EJU109" s="197"/>
      <c r="EJV109" s="197"/>
      <c r="EJW109" s="197"/>
      <c r="EJX109" s="197"/>
      <c r="EJY109" s="197"/>
      <c r="EJZ109" s="197"/>
      <c r="EKA109" s="197"/>
      <c r="EKB109" s="197"/>
      <c r="EKC109" s="197"/>
      <c r="EKD109" s="197"/>
      <c r="EKE109" s="197"/>
      <c r="EKF109" s="197"/>
      <c r="EKG109" s="197"/>
      <c r="EKH109" s="197"/>
      <c r="EKI109" s="197"/>
      <c r="EKJ109" s="197"/>
      <c r="EKK109" s="197"/>
      <c r="EKL109" s="197"/>
      <c r="EKM109" s="197"/>
      <c r="EKN109" s="197"/>
      <c r="EKO109" s="197"/>
      <c r="EKP109" s="197"/>
      <c r="EKQ109" s="197"/>
      <c r="EKR109" s="197"/>
      <c r="EKS109" s="197"/>
      <c r="EKT109" s="197"/>
      <c r="EKU109" s="197"/>
      <c r="EKV109" s="197"/>
      <c r="EKW109" s="197"/>
      <c r="EKX109" s="197"/>
      <c r="EKY109" s="197"/>
      <c r="EKZ109" s="197"/>
      <c r="ELA109" s="197"/>
      <c r="ELB109" s="197"/>
      <c r="ELC109" s="197"/>
      <c r="ELD109" s="197"/>
      <c r="ELE109" s="197"/>
      <c r="ELF109" s="197"/>
      <c r="ELG109" s="197"/>
      <c r="ELH109" s="197"/>
      <c r="ELI109" s="197"/>
      <c r="ELJ109" s="197"/>
      <c r="ELK109" s="197"/>
      <c r="ELL109" s="197"/>
      <c r="ELM109" s="197"/>
      <c r="ELN109" s="197"/>
      <c r="ELO109" s="197"/>
      <c r="ELP109" s="197"/>
      <c r="ELQ109" s="197"/>
      <c r="ELR109" s="197"/>
      <c r="ELS109" s="197"/>
      <c r="ELT109" s="197"/>
      <c r="ELU109" s="197"/>
      <c r="ELV109" s="197"/>
      <c r="ELW109" s="197"/>
      <c r="ELX109" s="197"/>
      <c r="ELY109" s="197"/>
      <c r="ELZ109" s="197"/>
      <c r="EMA109" s="197"/>
      <c r="EMB109" s="197"/>
      <c r="EMC109" s="197"/>
      <c r="EMD109" s="197"/>
      <c r="EME109" s="197"/>
      <c r="EMF109" s="197"/>
      <c r="EMG109" s="197"/>
      <c r="EMH109" s="197"/>
      <c r="EMI109" s="197"/>
      <c r="EMJ109" s="197"/>
      <c r="EMK109" s="197"/>
      <c r="EML109" s="197"/>
      <c r="EMM109" s="197"/>
      <c r="EMN109" s="197"/>
      <c r="EMO109" s="197"/>
      <c r="EMP109" s="197"/>
      <c r="EMQ109" s="197"/>
      <c r="EMR109" s="197"/>
      <c r="EMS109" s="197"/>
      <c r="EMT109" s="197"/>
      <c r="EMU109" s="197"/>
      <c r="EMV109" s="197"/>
      <c r="EMW109" s="197"/>
      <c r="EMX109" s="197"/>
      <c r="EMY109" s="197"/>
      <c r="EMZ109" s="197"/>
      <c r="ENA109" s="197"/>
      <c r="ENB109" s="197"/>
      <c r="ENC109" s="197"/>
      <c r="END109" s="197"/>
      <c r="ENE109" s="197"/>
      <c r="ENF109" s="197"/>
      <c r="ENG109" s="197"/>
      <c r="ENH109" s="197"/>
      <c r="ENI109" s="197"/>
      <c r="ENJ109" s="197"/>
      <c r="ENK109" s="197"/>
      <c r="ENL109" s="197"/>
      <c r="ENM109" s="197"/>
      <c r="ENN109" s="197"/>
      <c r="ENO109" s="197"/>
      <c r="ENP109" s="197"/>
      <c r="ENQ109" s="197"/>
      <c r="ENR109" s="197"/>
      <c r="ENS109" s="197"/>
      <c r="ENT109" s="197"/>
      <c r="ENU109" s="197"/>
      <c r="ENV109" s="197"/>
      <c r="ENW109" s="197"/>
      <c r="ENX109" s="197"/>
      <c r="ENY109" s="197"/>
      <c r="ENZ109" s="197"/>
      <c r="EOA109" s="197"/>
      <c r="EOB109" s="197"/>
      <c r="EOC109" s="197"/>
      <c r="EOD109" s="197"/>
      <c r="EOE109" s="197"/>
      <c r="EOF109" s="197"/>
      <c r="EOG109" s="197"/>
      <c r="EOH109" s="197"/>
      <c r="EOI109" s="197"/>
      <c r="EOJ109" s="197"/>
      <c r="EOK109" s="197"/>
      <c r="EOL109" s="197"/>
      <c r="EOM109" s="197"/>
      <c r="EON109" s="197"/>
      <c r="EOO109" s="197"/>
      <c r="EOP109" s="197"/>
      <c r="EOQ109" s="197"/>
      <c r="EOR109" s="197"/>
      <c r="EOS109" s="197"/>
      <c r="EOT109" s="197"/>
      <c r="EOU109" s="197"/>
      <c r="EOV109" s="197"/>
      <c r="EOW109" s="197"/>
      <c r="EOX109" s="197"/>
      <c r="EOY109" s="197"/>
      <c r="EOZ109" s="197"/>
      <c r="EPA109" s="197"/>
      <c r="EPB109" s="197"/>
      <c r="EPC109" s="197"/>
      <c r="EPD109" s="197"/>
      <c r="EPE109" s="197"/>
      <c r="EPF109" s="197"/>
      <c r="EPG109" s="197"/>
      <c r="EPH109" s="197"/>
      <c r="EPI109" s="197"/>
      <c r="EPJ109" s="197"/>
      <c r="EPK109" s="197"/>
      <c r="EPL109" s="197"/>
      <c r="EPM109" s="197"/>
      <c r="EPN109" s="197"/>
      <c r="EPO109" s="197"/>
      <c r="EPP109" s="197"/>
      <c r="EPQ109" s="197"/>
      <c r="EPR109" s="197"/>
      <c r="EPS109" s="197"/>
      <c r="EPT109" s="197"/>
      <c r="EPU109" s="197"/>
      <c r="EPV109" s="197"/>
      <c r="EPW109" s="197"/>
      <c r="EPX109" s="197"/>
      <c r="EPY109" s="197"/>
      <c r="EPZ109" s="197"/>
      <c r="EQA109" s="197"/>
      <c r="EQB109" s="197"/>
      <c r="EQC109" s="197"/>
      <c r="EQD109" s="197"/>
      <c r="EQE109" s="197"/>
      <c r="EQF109" s="197"/>
      <c r="EQG109" s="197"/>
      <c r="EQH109" s="197"/>
      <c r="EQI109" s="197"/>
      <c r="EQJ109" s="197"/>
      <c r="EQK109" s="197"/>
      <c r="EQL109" s="197"/>
      <c r="EQM109" s="197"/>
      <c r="EQN109" s="197"/>
      <c r="EQO109" s="197"/>
      <c r="EQP109" s="197"/>
      <c r="EQQ109" s="197"/>
      <c r="EQR109" s="197"/>
      <c r="EQS109" s="197"/>
      <c r="EQT109" s="197"/>
      <c r="EQU109" s="197"/>
      <c r="EQV109" s="197"/>
      <c r="EQW109" s="197"/>
      <c r="EQX109" s="197"/>
      <c r="EQY109" s="197"/>
      <c r="EQZ109" s="197"/>
      <c r="ERA109" s="197"/>
      <c r="ERB109" s="197"/>
      <c r="ERC109" s="197"/>
      <c r="ERD109" s="197"/>
      <c r="ERE109" s="197"/>
      <c r="ERF109" s="197"/>
      <c r="ERG109" s="197"/>
      <c r="ERH109" s="197"/>
      <c r="ERI109" s="197"/>
      <c r="ERJ109" s="197"/>
      <c r="ERK109" s="197"/>
      <c r="ERL109" s="197"/>
      <c r="ERM109" s="197"/>
      <c r="ERN109" s="197"/>
      <c r="ERO109" s="197"/>
      <c r="ERP109" s="197"/>
      <c r="ERQ109" s="197"/>
      <c r="ERR109" s="197"/>
      <c r="ERS109" s="197"/>
      <c r="ERT109" s="197"/>
      <c r="ERU109" s="197"/>
      <c r="ERV109" s="197"/>
      <c r="ERW109" s="197"/>
      <c r="ERX109" s="197"/>
      <c r="ERY109" s="197"/>
      <c r="ERZ109" s="197"/>
      <c r="ESA109" s="197"/>
      <c r="ESB109" s="197"/>
      <c r="ESC109" s="197"/>
      <c r="ESD109" s="197"/>
      <c r="ESE109" s="197"/>
      <c r="ESF109" s="197"/>
      <c r="ESG109" s="197"/>
      <c r="ESH109" s="197"/>
      <c r="ESI109" s="197"/>
      <c r="ESJ109" s="197"/>
      <c r="ESK109" s="197"/>
      <c r="ESL109" s="197"/>
      <c r="ESM109" s="197"/>
      <c r="ESN109" s="197"/>
      <c r="ESO109" s="197"/>
      <c r="ESP109" s="197"/>
      <c r="ESQ109" s="197"/>
      <c r="ESR109" s="197"/>
      <c r="ESS109" s="197"/>
      <c r="EST109" s="197"/>
      <c r="ESU109" s="197"/>
      <c r="ESV109" s="197"/>
      <c r="ESW109" s="197"/>
      <c r="ESX109" s="197"/>
      <c r="ESY109" s="197"/>
      <c r="ESZ109" s="197"/>
      <c r="ETA109" s="197"/>
      <c r="ETB109" s="197"/>
      <c r="ETC109" s="197"/>
      <c r="ETD109" s="197"/>
      <c r="ETE109" s="197"/>
      <c r="ETF109" s="197"/>
      <c r="ETG109" s="197"/>
      <c r="ETH109" s="197"/>
      <c r="ETI109" s="197"/>
      <c r="ETJ109" s="197"/>
      <c r="ETK109" s="197"/>
      <c r="ETL109" s="197"/>
      <c r="ETM109" s="197"/>
      <c r="ETN109" s="197"/>
      <c r="ETO109" s="197"/>
      <c r="ETP109" s="197"/>
      <c r="ETQ109" s="197"/>
      <c r="ETR109" s="197"/>
      <c r="ETS109" s="197"/>
      <c r="ETT109" s="197"/>
      <c r="ETU109" s="197"/>
      <c r="ETV109" s="197"/>
      <c r="ETW109" s="197"/>
      <c r="ETX109" s="197"/>
      <c r="ETY109" s="197"/>
      <c r="ETZ109" s="197"/>
      <c r="EUA109" s="197"/>
      <c r="EUB109" s="197"/>
      <c r="EUC109" s="197"/>
      <c r="EUD109" s="197"/>
      <c r="EUE109" s="197"/>
      <c r="EUF109" s="197"/>
      <c r="EUG109" s="197"/>
      <c r="EUH109" s="197"/>
      <c r="EUI109" s="197"/>
      <c r="EUJ109" s="197"/>
      <c r="EUK109" s="197"/>
      <c r="EUL109" s="197"/>
      <c r="EUM109" s="197"/>
      <c r="EUN109" s="197"/>
      <c r="EUO109" s="197"/>
      <c r="EUP109" s="197"/>
      <c r="EUQ109" s="197"/>
      <c r="EUR109" s="197"/>
      <c r="EUS109" s="197"/>
      <c r="EUT109" s="197"/>
      <c r="EUU109" s="197"/>
      <c r="EUV109" s="197"/>
      <c r="EUW109" s="197"/>
      <c r="EUX109" s="197"/>
      <c r="EUY109" s="197"/>
      <c r="EUZ109" s="197"/>
      <c r="EVA109" s="197"/>
      <c r="EVB109" s="197"/>
      <c r="EVC109" s="197"/>
      <c r="EVD109" s="197"/>
      <c r="EVE109" s="197"/>
      <c r="EVF109" s="197"/>
      <c r="EVG109" s="197"/>
      <c r="EVH109" s="197"/>
      <c r="EVI109" s="197"/>
      <c r="EVJ109" s="197"/>
      <c r="EVK109" s="197"/>
      <c r="EVL109" s="197"/>
      <c r="EVM109" s="197"/>
      <c r="EVN109" s="197"/>
      <c r="EVO109" s="197"/>
      <c r="EVP109" s="197"/>
      <c r="EVQ109" s="197"/>
      <c r="EVR109" s="197"/>
      <c r="EVS109" s="197"/>
      <c r="EVT109" s="197"/>
      <c r="EVU109" s="197"/>
      <c r="EVV109" s="197"/>
      <c r="EVW109" s="197"/>
      <c r="EVX109" s="197"/>
      <c r="EVY109" s="197"/>
      <c r="EVZ109" s="197"/>
      <c r="EWA109" s="197"/>
      <c r="EWB109" s="197"/>
      <c r="EWC109" s="197"/>
      <c r="EWD109" s="197"/>
      <c r="EWE109" s="197"/>
      <c r="EWF109" s="197"/>
      <c r="EWG109" s="197"/>
      <c r="EWH109" s="197"/>
      <c r="EWI109" s="197"/>
      <c r="EWJ109" s="197"/>
      <c r="EWK109" s="197"/>
      <c r="EWL109" s="197"/>
      <c r="EWM109" s="197"/>
      <c r="EWN109" s="197"/>
      <c r="EWO109" s="197"/>
      <c r="EWP109" s="197"/>
      <c r="EWQ109" s="197"/>
      <c r="EWR109" s="197"/>
      <c r="EWS109" s="197"/>
      <c r="EWT109" s="197"/>
      <c r="EWU109" s="197"/>
      <c r="EWV109" s="197"/>
      <c r="EWW109" s="197"/>
      <c r="EWX109" s="197"/>
      <c r="EWY109" s="197"/>
      <c r="EWZ109" s="197"/>
      <c r="EXA109" s="197"/>
      <c r="EXB109" s="197"/>
      <c r="EXC109" s="197"/>
      <c r="EXD109" s="197"/>
      <c r="EXE109" s="197"/>
      <c r="EXF109" s="197"/>
      <c r="EXG109" s="197"/>
      <c r="EXH109" s="197"/>
      <c r="EXI109" s="197"/>
      <c r="EXJ109" s="197"/>
      <c r="EXK109" s="197"/>
      <c r="EXL109" s="197"/>
      <c r="EXM109" s="197"/>
      <c r="EXN109" s="197"/>
      <c r="EXO109" s="197"/>
      <c r="EXP109" s="197"/>
      <c r="EXQ109" s="197"/>
      <c r="EXR109" s="197"/>
      <c r="EXS109" s="197"/>
      <c r="EXT109" s="197"/>
      <c r="EXU109" s="197"/>
      <c r="EXV109" s="197"/>
      <c r="EXW109" s="197"/>
      <c r="EXX109" s="197"/>
      <c r="EXY109" s="197"/>
      <c r="EXZ109" s="197"/>
      <c r="EYA109" s="197"/>
      <c r="EYB109" s="197"/>
      <c r="EYC109" s="197"/>
      <c r="EYD109" s="197"/>
      <c r="EYE109" s="197"/>
      <c r="EYF109" s="197"/>
      <c r="EYG109" s="197"/>
      <c r="EYH109" s="197"/>
      <c r="EYI109" s="197"/>
      <c r="EYJ109" s="197"/>
      <c r="EYK109" s="197"/>
      <c r="EYL109" s="197"/>
      <c r="EYM109" s="197"/>
      <c r="EYN109" s="197"/>
      <c r="EYO109" s="197"/>
      <c r="EYP109" s="197"/>
      <c r="EYQ109" s="197"/>
      <c r="EYR109" s="197"/>
      <c r="EYS109" s="197"/>
      <c r="EYT109" s="197"/>
      <c r="EYU109" s="197"/>
      <c r="EYV109" s="197"/>
      <c r="EYW109" s="197"/>
      <c r="EYX109" s="197"/>
      <c r="EYY109" s="197"/>
      <c r="EYZ109" s="197"/>
      <c r="EZA109" s="197"/>
      <c r="EZB109" s="197"/>
      <c r="EZC109" s="197"/>
      <c r="EZD109" s="197"/>
      <c r="EZE109" s="197"/>
      <c r="EZF109" s="197"/>
      <c r="EZG109" s="197"/>
      <c r="EZH109" s="197"/>
      <c r="EZI109" s="197"/>
      <c r="EZJ109" s="197"/>
      <c r="EZK109" s="197"/>
      <c r="EZL109" s="197"/>
      <c r="EZM109" s="197"/>
      <c r="EZN109" s="197"/>
      <c r="EZO109" s="197"/>
      <c r="EZP109" s="197"/>
      <c r="EZQ109" s="197"/>
      <c r="EZR109" s="197"/>
      <c r="EZS109" s="197"/>
      <c r="EZT109" s="197"/>
      <c r="EZU109" s="197"/>
      <c r="EZV109" s="197"/>
      <c r="EZW109" s="197"/>
      <c r="EZX109" s="197"/>
      <c r="EZY109" s="197"/>
      <c r="EZZ109" s="197"/>
      <c r="FAA109" s="197"/>
      <c r="FAB109" s="197"/>
      <c r="FAC109" s="197"/>
      <c r="FAD109" s="197"/>
      <c r="FAE109" s="197"/>
      <c r="FAF109" s="197"/>
      <c r="FAG109" s="197"/>
      <c r="FAH109" s="197"/>
      <c r="FAI109" s="197"/>
      <c r="FAJ109" s="197"/>
      <c r="FAK109" s="197"/>
      <c r="FAL109" s="197"/>
      <c r="FAM109" s="197"/>
      <c r="FAN109" s="197"/>
      <c r="FAO109" s="197"/>
      <c r="FAP109" s="197"/>
      <c r="FAQ109" s="197"/>
      <c r="FAR109" s="197"/>
      <c r="FAS109" s="197"/>
      <c r="FAT109" s="197"/>
      <c r="FAU109" s="197"/>
      <c r="FAV109" s="197"/>
      <c r="FAW109" s="197"/>
      <c r="FAX109" s="197"/>
      <c r="FAY109" s="197"/>
      <c r="FAZ109" s="197"/>
      <c r="FBA109" s="197"/>
      <c r="FBB109" s="197"/>
      <c r="FBC109" s="197"/>
      <c r="FBD109" s="197"/>
      <c r="FBE109" s="197"/>
      <c r="FBF109" s="197"/>
      <c r="FBG109" s="197"/>
      <c r="FBH109" s="197"/>
      <c r="FBI109" s="197"/>
      <c r="FBJ109" s="197"/>
      <c r="FBK109" s="197"/>
      <c r="FBL109" s="197"/>
      <c r="FBM109" s="197"/>
      <c r="FBN109" s="197"/>
      <c r="FBO109" s="197"/>
      <c r="FBP109" s="197"/>
      <c r="FBQ109" s="197"/>
      <c r="FBR109" s="197"/>
      <c r="FBS109" s="197"/>
      <c r="FBT109" s="197"/>
      <c r="FBU109" s="197"/>
      <c r="FBV109" s="197"/>
      <c r="FBW109" s="197"/>
      <c r="FBX109" s="197"/>
      <c r="FBY109" s="197"/>
      <c r="FBZ109" s="197"/>
      <c r="FCA109" s="197"/>
      <c r="FCB109" s="197"/>
      <c r="FCC109" s="197"/>
      <c r="FCD109" s="197"/>
      <c r="FCE109" s="197"/>
      <c r="FCF109" s="197"/>
      <c r="FCG109" s="197"/>
      <c r="FCH109" s="197"/>
      <c r="FCI109" s="197"/>
      <c r="FCJ109" s="197"/>
      <c r="FCK109" s="197"/>
      <c r="FCL109" s="197"/>
      <c r="FCM109" s="197"/>
      <c r="FCN109" s="197"/>
      <c r="FCO109" s="197"/>
      <c r="FCP109" s="197"/>
      <c r="FCQ109" s="197"/>
      <c r="FCR109" s="197"/>
      <c r="FCS109" s="197"/>
      <c r="FCT109" s="197"/>
      <c r="FCU109" s="197"/>
      <c r="FCV109" s="197"/>
      <c r="FCW109" s="197"/>
      <c r="FCX109" s="197"/>
      <c r="FCY109" s="197"/>
      <c r="FCZ109" s="197"/>
      <c r="FDA109" s="197"/>
      <c r="FDB109" s="197"/>
      <c r="FDC109" s="197"/>
      <c r="FDD109" s="197"/>
      <c r="FDE109" s="197"/>
      <c r="FDF109" s="197"/>
      <c r="FDG109" s="197"/>
      <c r="FDH109" s="197"/>
      <c r="FDI109" s="197"/>
      <c r="FDJ109" s="197"/>
      <c r="FDK109" s="197"/>
      <c r="FDL109" s="197"/>
      <c r="FDM109" s="197"/>
      <c r="FDN109" s="197"/>
      <c r="FDO109" s="197"/>
      <c r="FDP109" s="197"/>
      <c r="FDQ109" s="197"/>
      <c r="FDR109" s="197"/>
      <c r="FDS109" s="197"/>
      <c r="FDT109" s="197"/>
      <c r="FDU109" s="197"/>
      <c r="FDV109" s="197"/>
      <c r="FDW109" s="197"/>
      <c r="FDX109" s="197"/>
      <c r="FDY109" s="197"/>
      <c r="FDZ109" s="197"/>
      <c r="FEA109" s="197"/>
      <c r="FEB109" s="197"/>
      <c r="FEC109" s="197"/>
      <c r="FED109" s="197"/>
      <c r="FEE109" s="197"/>
      <c r="FEF109" s="197"/>
      <c r="FEG109" s="197"/>
      <c r="FEH109" s="197"/>
      <c r="FEI109" s="197"/>
      <c r="FEJ109" s="197"/>
      <c r="FEK109" s="197"/>
      <c r="FEL109" s="197"/>
      <c r="FEM109" s="197"/>
      <c r="FEN109" s="197"/>
      <c r="FEO109" s="197"/>
      <c r="FEP109" s="197"/>
      <c r="FEQ109" s="197"/>
      <c r="FER109" s="197"/>
      <c r="FES109" s="197"/>
      <c r="FET109" s="197"/>
      <c r="FEU109" s="197"/>
      <c r="FEV109" s="197"/>
      <c r="FEW109" s="197"/>
      <c r="FEX109" s="197"/>
      <c r="FEY109" s="197"/>
      <c r="FEZ109" s="197"/>
      <c r="FFA109" s="197"/>
      <c r="FFB109" s="197"/>
      <c r="FFC109" s="197"/>
      <c r="FFD109" s="197"/>
      <c r="FFE109" s="197"/>
      <c r="FFF109" s="197"/>
      <c r="FFG109" s="197"/>
      <c r="FFH109" s="197"/>
      <c r="FFI109" s="197"/>
      <c r="FFJ109" s="197"/>
      <c r="FFK109" s="197"/>
      <c r="FFL109" s="197"/>
      <c r="FFM109" s="197"/>
      <c r="FFN109" s="197"/>
      <c r="FFO109" s="197"/>
      <c r="FFP109" s="197"/>
      <c r="FFQ109" s="197"/>
      <c r="FFR109" s="197"/>
      <c r="FFS109" s="197"/>
      <c r="FFT109" s="197"/>
      <c r="FFU109" s="197"/>
      <c r="FFV109" s="197"/>
      <c r="FFW109" s="197"/>
      <c r="FFX109" s="197"/>
      <c r="FFY109" s="197"/>
      <c r="FFZ109" s="197"/>
      <c r="FGA109" s="197"/>
      <c r="FGB109" s="197"/>
      <c r="FGC109" s="197"/>
      <c r="FGD109" s="197"/>
      <c r="FGE109" s="197"/>
      <c r="FGF109" s="197"/>
      <c r="FGG109" s="197"/>
      <c r="FGH109" s="197"/>
      <c r="FGI109" s="197"/>
      <c r="FGJ109" s="197"/>
      <c r="FGK109" s="197"/>
      <c r="FGL109" s="197"/>
      <c r="FGM109" s="197"/>
      <c r="FGN109" s="197"/>
      <c r="FGO109" s="197"/>
      <c r="FGP109" s="197"/>
      <c r="FGQ109" s="197"/>
      <c r="FGR109" s="197"/>
      <c r="FGS109" s="197"/>
      <c r="FGT109" s="197"/>
      <c r="FGU109" s="197"/>
      <c r="FGV109" s="197"/>
      <c r="FGW109" s="197"/>
      <c r="FGX109" s="197"/>
      <c r="FGY109" s="197"/>
      <c r="FGZ109" s="197"/>
      <c r="FHA109" s="197"/>
      <c r="FHB109" s="197"/>
      <c r="FHC109" s="197"/>
      <c r="FHD109" s="197"/>
      <c r="FHE109" s="197"/>
      <c r="FHF109" s="197"/>
      <c r="FHG109" s="197"/>
      <c r="FHH109" s="197"/>
      <c r="FHI109" s="197"/>
      <c r="FHJ109" s="197"/>
      <c r="FHK109" s="197"/>
      <c r="FHL109" s="197"/>
      <c r="FHM109" s="197"/>
      <c r="FHN109" s="197"/>
      <c r="FHO109" s="197"/>
      <c r="FHP109" s="197"/>
      <c r="FHQ109" s="197"/>
      <c r="FHR109" s="197"/>
      <c r="FHS109" s="197"/>
      <c r="FHT109" s="197"/>
      <c r="FHU109" s="197"/>
      <c r="FHV109" s="197"/>
      <c r="FHW109" s="197"/>
      <c r="FHX109" s="197"/>
      <c r="FHY109" s="197"/>
      <c r="FHZ109" s="197"/>
      <c r="FIA109" s="197"/>
      <c r="FIB109" s="197"/>
      <c r="FIC109" s="197"/>
      <c r="FID109" s="197"/>
      <c r="FIE109" s="197"/>
      <c r="FIF109" s="197"/>
      <c r="FIG109" s="197"/>
      <c r="FIH109" s="197"/>
      <c r="FII109" s="197"/>
      <c r="FIJ109" s="197"/>
      <c r="FIK109" s="197"/>
      <c r="FIL109" s="197"/>
      <c r="FIM109" s="197"/>
      <c r="FIN109" s="197"/>
      <c r="FIO109" s="197"/>
      <c r="FIP109" s="197"/>
      <c r="FIQ109" s="197"/>
      <c r="FIR109" s="197"/>
      <c r="FIS109" s="197"/>
      <c r="FIT109" s="197"/>
      <c r="FIU109" s="197"/>
      <c r="FIV109" s="197"/>
      <c r="FIW109" s="197"/>
      <c r="FIX109" s="197"/>
      <c r="FIY109" s="197"/>
      <c r="FIZ109" s="197"/>
      <c r="FJA109" s="197"/>
      <c r="FJB109" s="197"/>
      <c r="FJC109" s="197"/>
      <c r="FJD109" s="197"/>
      <c r="FJE109" s="197"/>
      <c r="FJF109" s="197"/>
      <c r="FJG109" s="197"/>
      <c r="FJH109" s="197"/>
      <c r="FJI109" s="197"/>
      <c r="FJJ109" s="197"/>
      <c r="FJK109" s="197"/>
      <c r="FJL109" s="197"/>
      <c r="FJM109" s="197"/>
      <c r="FJN109" s="197"/>
      <c r="FJO109" s="197"/>
      <c r="FJP109" s="197"/>
      <c r="FJQ109" s="197"/>
      <c r="FJR109" s="197"/>
      <c r="FJS109" s="197"/>
      <c r="FJT109" s="197"/>
      <c r="FJU109" s="197"/>
      <c r="FJV109" s="197"/>
      <c r="FJW109" s="197"/>
      <c r="FJX109" s="197"/>
      <c r="FJY109" s="197"/>
      <c r="FJZ109" s="197"/>
      <c r="FKA109" s="197"/>
      <c r="FKB109" s="197"/>
      <c r="FKC109" s="197"/>
      <c r="FKD109" s="197"/>
      <c r="FKE109" s="197"/>
      <c r="FKF109" s="197"/>
      <c r="FKG109" s="197"/>
      <c r="FKH109" s="197"/>
      <c r="FKI109" s="197"/>
      <c r="FKJ109" s="197"/>
      <c r="FKK109" s="197"/>
      <c r="FKL109" s="197"/>
      <c r="FKM109" s="197"/>
      <c r="FKN109" s="197"/>
      <c r="FKO109" s="197"/>
      <c r="FKP109" s="197"/>
      <c r="FKQ109" s="197"/>
      <c r="FKR109" s="197"/>
      <c r="FKS109" s="197"/>
      <c r="FKT109" s="197"/>
      <c r="FKU109" s="197"/>
      <c r="FKV109" s="197"/>
      <c r="FKW109" s="197"/>
      <c r="FKX109" s="197"/>
      <c r="FKY109" s="197"/>
      <c r="FKZ109" s="197"/>
      <c r="FLA109" s="197"/>
      <c r="FLB109" s="197"/>
      <c r="FLC109" s="197"/>
      <c r="FLD109" s="197"/>
      <c r="FLE109" s="197"/>
      <c r="FLF109" s="197"/>
      <c r="FLG109" s="197"/>
      <c r="FLH109" s="197"/>
      <c r="FLI109" s="197"/>
      <c r="FLJ109" s="197"/>
      <c r="FLK109" s="197"/>
      <c r="FLL109" s="197"/>
      <c r="FLM109" s="197"/>
      <c r="FLN109" s="197"/>
      <c r="FLO109" s="197"/>
      <c r="FLP109" s="197"/>
      <c r="FLQ109" s="197"/>
      <c r="FLR109" s="197"/>
      <c r="FLS109" s="197"/>
      <c r="FLT109" s="197"/>
      <c r="FLU109" s="197"/>
      <c r="FLV109" s="197"/>
      <c r="FLW109" s="197"/>
      <c r="FLX109" s="197"/>
      <c r="FLY109" s="197"/>
      <c r="FLZ109" s="197"/>
      <c r="FMA109" s="197"/>
      <c r="FMB109" s="197"/>
      <c r="FMC109" s="197"/>
      <c r="FMD109" s="197"/>
      <c r="FME109" s="197"/>
      <c r="FMF109" s="197"/>
      <c r="FMG109" s="197"/>
      <c r="FMH109" s="197"/>
      <c r="FMI109" s="197"/>
      <c r="FMJ109" s="197"/>
      <c r="FMK109" s="197"/>
      <c r="FML109" s="197"/>
      <c r="FMM109" s="197"/>
      <c r="FMN109" s="197"/>
      <c r="FMO109" s="197"/>
      <c r="FMP109" s="197"/>
      <c r="FMQ109" s="197"/>
      <c r="FMR109" s="197"/>
      <c r="FMS109" s="197"/>
      <c r="FMT109" s="197"/>
      <c r="FMU109" s="197"/>
      <c r="FMV109" s="197"/>
      <c r="FMW109" s="197"/>
      <c r="FMX109" s="197"/>
      <c r="FMY109" s="197"/>
      <c r="FMZ109" s="197"/>
      <c r="FNA109" s="197"/>
      <c r="FNB109" s="197"/>
      <c r="FNC109" s="197"/>
      <c r="FND109" s="197"/>
      <c r="FNE109" s="197"/>
      <c r="FNF109" s="197"/>
      <c r="FNG109" s="197"/>
      <c r="FNH109" s="197"/>
      <c r="FNI109" s="197"/>
      <c r="FNJ109" s="197"/>
      <c r="FNK109" s="197"/>
      <c r="FNL109" s="197"/>
      <c r="FNM109" s="197"/>
      <c r="FNN109" s="197"/>
      <c r="FNO109" s="197"/>
      <c r="FNP109" s="197"/>
      <c r="FNQ109" s="197"/>
      <c r="FNR109" s="197"/>
      <c r="FNS109" s="197"/>
      <c r="FNT109" s="197"/>
      <c r="FNU109" s="197"/>
      <c r="FNV109" s="197"/>
      <c r="FNW109" s="197"/>
      <c r="FNX109" s="197"/>
      <c r="FNY109" s="197"/>
      <c r="FNZ109" s="197"/>
      <c r="FOA109" s="197"/>
      <c r="FOB109" s="197"/>
      <c r="FOC109" s="197"/>
      <c r="FOD109" s="197"/>
      <c r="FOE109" s="197"/>
      <c r="FOF109" s="197"/>
      <c r="FOG109" s="197"/>
      <c r="FOH109" s="197"/>
      <c r="FOI109" s="197"/>
      <c r="FOJ109" s="197"/>
      <c r="FOK109" s="197"/>
      <c r="FOL109" s="197"/>
      <c r="FOM109" s="197"/>
      <c r="FON109" s="197"/>
      <c r="FOO109" s="197"/>
      <c r="FOP109" s="197"/>
      <c r="FOQ109" s="197"/>
      <c r="FOR109" s="197"/>
      <c r="FOS109" s="197"/>
      <c r="FOT109" s="197"/>
      <c r="FOU109" s="197"/>
      <c r="FOV109" s="197"/>
      <c r="FOW109" s="197"/>
      <c r="FOX109" s="197"/>
      <c r="FOY109" s="197"/>
      <c r="FOZ109" s="197"/>
      <c r="FPA109" s="197"/>
      <c r="FPB109" s="197"/>
      <c r="FPC109" s="197"/>
      <c r="FPD109" s="197"/>
      <c r="FPE109" s="197"/>
      <c r="FPF109" s="197"/>
      <c r="FPG109" s="197"/>
      <c r="FPH109" s="197"/>
      <c r="FPI109" s="197"/>
      <c r="FPJ109" s="197"/>
      <c r="FPK109" s="197"/>
      <c r="FPL109" s="197"/>
      <c r="FPM109" s="197"/>
      <c r="FPN109" s="197"/>
      <c r="FPO109" s="197"/>
      <c r="FPP109" s="197"/>
      <c r="FPQ109" s="197"/>
      <c r="FPR109" s="197"/>
      <c r="FPS109" s="197"/>
      <c r="FPT109" s="197"/>
      <c r="FPU109" s="197"/>
      <c r="FPV109" s="197"/>
      <c r="FPW109" s="197"/>
      <c r="FPX109" s="197"/>
      <c r="FPY109" s="197"/>
      <c r="FPZ109" s="197"/>
      <c r="FQA109" s="197"/>
      <c r="FQB109" s="197"/>
      <c r="FQC109" s="197"/>
      <c r="FQD109" s="197"/>
      <c r="FQE109" s="197"/>
      <c r="FQF109" s="197"/>
      <c r="FQG109" s="197"/>
      <c r="FQH109" s="197"/>
      <c r="FQI109" s="197"/>
      <c r="FQJ109" s="197"/>
      <c r="FQK109" s="197"/>
      <c r="FQL109" s="197"/>
      <c r="FQM109" s="197"/>
      <c r="FQN109" s="197"/>
      <c r="FQO109" s="197"/>
      <c r="FQP109" s="197"/>
      <c r="FQQ109" s="197"/>
      <c r="FQR109" s="197"/>
      <c r="FQS109" s="197"/>
      <c r="FQT109" s="197"/>
      <c r="FQU109" s="197"/>
      <c r="FQV109" s="197"/>
      <c r="FQW109" s="197"/>
      <c r="FQX109" s="197"/>
      <c r="FQY109" s="197"/>
      <c r="FQZ109" s="197"/>
      <c r="FRA109" s="197"/>
      <c r="FRB109" s="197"/>
      <c r="FRC109" s="197"/>
      <c r="FRD109" s="197"/>
      <c r="FRE109" s="197"/>
      <c r="FRF109" s="197"/>
      <c r="FRG109" s="197"/>
      <c r="FRH109" s="197"/>
      <c r="FRI109" s="197"/>
      <c r="FRJ109" s="197"/>
      <c r="FRK109" s="197"/>
      <c r="FRL109" s="197"/>
      <c r="FRM109" s="197"/>
      <c r="FRN109" s="197"/>
      <c r="FRO109" s="197"/>
      <c r="FRP109" s="197"/>
      <c r="FRQ109" s="197"/>
      <c r="FRR109" s="197"/>
      <c r="FRS109" s="197"/>
      <c r="FRT109" s="197"/>
      <c r="FRU109" s="197"/>
      <c r="FRV109" s="197"/>
      <c r="FRW109" s="197"/>
      <c r="FRX109" s="197"/>
      <c r="FRY109" s="197"/>
      <c r="FRZ109" s="197"/>
      <c r="FSA109" s="197"/>
      <c r="FSB109" s="197"/>
      <c r="FSC109" s="197"/>
      <c r="FSD109" s="197"/>
      <c r="FSE109" s="197"/>
      <c r="FSF109" s="197"/>
      <c r="FSG109" s="197"/>
      <c r="FSH109" s="197"/>
      <c r="FSI109" s="197"/>
      <c r="FSJ109" s="197"/>
      <c r="FSK109" s="197"/>
      <c r="FSL109" s="197"/>
      <c r="FSM109" s="197"/>
      <c r="FSN109" s="197"/>
      <c r="FSO109" s="197"/>
      <c r="FSP109" s="197"/>
      <c r="FSQ109" s="197"/>
      <c r="FSR109" s="197"/>
      <c r="FSS109" s="197"/>
      <c r="FST109" s="197"/>
      <c r="FSU109" s="197"/>
      <c r="FSV109" s="197"/>
      <c r="FSW109" s="197"/>
      <c r="FSX109" s="197"/>
      <c r="FSY109" s="197"/>
      <c r="FSZ109" s="197"/>
      <c r="FTA109" s="197"/>
      <c r="FTB109" s="197"/>
      <c r="FTC109" s="197"/>
      <c r="FTD109" s="197"/>
      <c r="FTE109" s="197"/>
      <c r="FTF109" s="197"/>
      <c r="FTG109" s="197"/>
      <c r="FTH109" s="197"/>
      <c r="FTI109" s="197"/>
      <c r="FTJ109" s="197"/>
      <c r="FTK109" s="197"/>
      <c r="FTL109" s="197"/>
      <c r="FTM109" s="197"/>
      <c r="FTN109" s="197"/>
      <c r="FTO109" s="197"/>
      <c r="FTP109" s="197"/>
      <c r="FTQ109" s="197"/>
      <c r="FTR109" s="197"/>
      <c r="FTS109" s="197"/>
      <c r="FTT109" s="197"/>
      <c r="FTU109" s="197"/>
      <c r="FTV109" s="197"/>
      <c r="FTW109" s="197"/>
      <c r="FTX109" s="197"/>
      <c r="FTY109" s="197"/>
      <c r="FTZ109" s="197"/>
      <c r="FUA109" s="197"/>
      <c r="FUB109" s="197"/>
      <c r="FUC109" s="197"/>
      <c r="FUD109" s="197"/>
      <c r="FUE109" s="197"/>
      <c r="FUF109" s="197"/>
      <c r="FUG109" s="197"/>
      <c r="FUH109" s="197"/>
      <c r="FUI109" s="197"/>
      <c r="FUJ109" s="197"/>
      <c r="FUK109" s="197"/>
      <c r="FUL109" s="197"/>
      <c r="FUM109" s="197"/>
      <c r="FUN109" s="197"/>
      <c r="FUO109" s="197"/>
      <c r="FUP109" s="197"/>
      <c r="FUQ109" s="197"/>
      <c r="FUR109" s="197"/>
      <c r="FUS109" s="197"/>
      <c r="FUT109" s="197"/>
      <c r="FUU109" s="197"/>
      <c r="FUV109" s="197"/>
      <c r="FUW109" s="197"/>
      <c r="FUX109" s="197"/>
      <c r="FUY109" s="197"/>
      <c r="FUZ109" s="197"/>
      <c r="FVA109" s="197"/>
      <c r="FVB109" s="197"/>
      <c r="FVC109" s="197"/>
      <c r="FVD109" s="197"/>
      <c r="FVE109" s="197"/>
      <c r="FVF109" s="197"/>
      <c r="FVG109" s="197"/>
      <c r="FVH109" s="197"/>
      <c r="FVI109" s="197"/>
      <c r="FVJ109" s="197"/>
      <c r="FVK109" s="197"/>
      <c r="FVL109" s="197"/>
      <c r="FVM109" s="197"/>
      <c r="FVN109" s="197"/>
      <c r="FVO109" s="197"/>
      <c r="FVP109" s="197"/>
      <c r="FVQ109" s="197"/>
      <c r="FVR109" s="197"/>
      <c r="FVS109" s="197"/>
      <c r="FVT109" s="197"/>
      <c r="FVU109" s="197"/>
      <c r="FVV109" s="197"/>
      <c r="FVW109" s="197"/>
      <c r="FVX109" s="197"/>
      <c r="FVY109" s="197"/>
      <c r="FVZ109" s="197"/>
      <c r="FWA109" s="197"/>
      <c r="FWB109" s="197"/>
      <c r="FWC109" s="197"/>
      <c r="FWD109" s="197"/>
      <c r="FWE109" s="197"/>
      <c r="FWF109" s="197"/>
      <c r="FWG109" s="197"/>
      <c r="FWH109" s="197"/>
      <c r="FWI109" s="197"/>
      <c r="FWJ109" s="197"/>
      <c r="FWK109" s="197"/>
      <c r="FWL109" s="197"/>
      <c r="FWM109" s="197"/>
      <c r="FWN109" s="197"/>
      <c r="FWO109" s="197"/>
      <c r="FWP109" s="197"/>
      <c r="FWQ109" s="197"/>
      <c r="FWR109" s="197"/>
      <c r="FWS109" s="197"/>
      <c r="FWT109" s="197"/>
      <c r="FWU109" s="197"/>
      <c r="FWV109" s="197"/>
      <c r="FWW109" s="197"/>
      <c r="FWX109" s="197"/>
      <c r="FWY109" s="197"/>
      <c r="FWZ109" s="197"/>
      <c r="FXA109" s="197"/>
      <c r="FXB109" s="197"/>
      <c r="FXC109" s="197"/>
      <c r="FXD109" s="197"/>
      <c r="FXE109" s="197"/>
      <c r="FXF109" s="197"/>
      <c r="FXG109" s="197"/>
      <c r="FXH109" s="197"/>
      <c r="FXI109" s="197"/>
      <c r="FXJ109" s="197"/>
      <c r="FXK109" s="197"/>
      <c r="FXL109" s="197"/>
      <c r="FXM109" s="197"/>
      <c r="FXN109" s="197"/>
      <c r="FXO109" s="197"/>
      <c r="FXP109" s="197"/>
      <c r="FXQ109" s="197"/>
      <c r="FXR109" s="197"/>
      <c r="FXS109" s="197"/>
      <c r="FXT109" s="197"/>
      <c r="FXU109" s="197"/>
      <c r="FXV109" s="197"/>
      <c r="FXW109" s="197"/>
      <c r="FXX109" s="197"/>
      <c r="FXY109" s="197"/>
      <c r="FXZ109" s="197"/>
      <c r="FYA109" s="197"/>
      <c r="FYB109" s="197"/>
      <c r="FYC109" s="197"/>
      <c r="FYD109" s="197"/>
      <c r="FYE109" s="197"/>
      <c r="FYF109" s="197"/>
      <c r="FYG109" s="197"/>
      <c r="FYH109" s="197"/>
      <c r="FYI109" s="197"/>
      <c r="FYJ109" s="197"/>
      <c r="FYK109" s="197"/>
      <c r="FYL109" s="197"/>
      <c r="FYM109" s="197"/>
      <c r="FYN109" s="197"/>
      <c r="FYO109" s="197"/>
      <c r="FYP109" s="197"/>
      <c r="FYQ109" s="197"/>
      <c r="FYR109" s="197"/>
      <c r="FYS109" s="197"/>
      <c r="FYT109" s="197"/>
      <c r="FYU109" s="197"/>
      <c r="FYV109" s="197"/>
      <c r="FYW109" s="197"/>
      <c r="FYX109" s="197"/>
      <c r="FYY109" s="197"/>
      <c r="FYZ109" s="197"/>
      <c r="FZA109" s="197"/>
      <c r="FZB109" s="197"/>
      <c r="FZC109" s="197"/>
      <c r="FZD109" s="197"/>
      <c r="FZE109" s="197"/>
      <c r="FZF109" s="197"/>
      <c r="FZG109" s="197"/>
      <c r="FZH109" s="197"/>
      <c r="FZI109" s="197"/>
      <c r="FZJ109" s="197"/>
      <c r="FZK109" s="197"/>
      <c r="FZL109" s="197"/>
      <c r="FZM109" s="197"/>
      <c r="FZN109" s="197"/>
      <c r="FZO109" s="197"/>
      <c r="FZP109" s="197"/>
      <c r="FZQ109" s="197"/>
      <c r="FZR109" s="197"/>
      <c r="FZS109" s="197"/>
      <c r="FZT109" s="197"/>
      <c r="FZU109" s="197"/>
      <c r="FZV109" s="197"/>
      <c r="FZW109" s="197"/>
      <c r="FZX109" s="197"/>
      <c r="FZY109" s="197"/>
      <c r="FZZ109" s="197"/>
      <c r="GAA109" s="197"/>
      <c r="GAB109" s="197"/>
      <c r="GAC109" s="197"/>
      <c r="GAD109" s="197"/>
      <c r="GAE109" s="197"/>
      <c r="GAF109" s="197"/>
      <c r="GAG109" s="197"/>
      <c r="GAH109" s="197"/>
      <c r="GAI109" s="197"/>
      <c r="GAJ109" s="197"/>
      <c r="GAK109" s="197"/>
      <c r="GAL109" s="197"/>
      <c r="GAM109" s="197"/>
      <c r="GAN109" s="197"/>
      <c r="GAO109" s="197"/>
      <c r="GAP109" s="197"/>
      <c r="GAQ109" s="197"/>
      <c r="GAR109" s="197"/>
      <c r="GAS109" s="197"/>
      <c r="GAT109" s="197"/>
      <c r="GAU109" s="197"/>
      <c r="GAV109" s="197"/>
      <c r="GAW109" s="197"/>
      <c r="GAX109" s="197"/>
      <c r="GAY109" s="197"/>
      <c r="GAZ109" s="197"/>
      <c r="GBA109" s="197"/>
      <c r="GBB109" s="197"/>
      <c r="GBC109" s="197"/>
      <c r="GBD109" s="197"/>
      <c r="GBE109" s="197"/>
      <c r="GBF109" s="197"/>
      <c r="GBG109" s="197"/>
      <c r="GBH109" s="197"/>
      <c r="GBI109" s="197"/>
      <c r="GBJ109" s="197"/>
      <c r="GBK109" s="197"/>
      <c r="GBL109" s="197"/>
      <c r="GBM109" s="197"/>
      <c r="GBN109" s="197"/>
      <c r="GBO109" s="197"/>
      <c r="GBP109" s="197"/>
      <c r="GBQ109" s="197"/>
      <c r="GBR109" s="197"/>
      <c r="GBS109" s="197"/>
      <c r="GBT109" s="197"/>
      <c r="GBU109" s="197"/>
      <c r="GBV109" s="197"/>
      <c r="GBW109" s="197"/>
      <c r="GBX109" s="197"/>
      <c r="GBY109" s="197"/>
      <c r="GBZ109" s="197"/>
      <c r="GCA109" s="197"/>
      <c r="GCB109" s="197"/>
      <c r="GCC109" s="197"/>
      <c r="GCD109" s="197"/>
      <c r="GCE109" s="197"/>
      <c r="GCF109" s="197"/>
      <c r="GCG109" s="197"/>
      <c r="GCH109" s="197"/>
      <c r="GCI109" s="197"/>
      <c r="GCJ109" s="197"/>
      <c r="GCK109" s="197"/>
      <c r="GCL109" s="197"/>
      <c r="GCM109" s="197"/>
      <c r="GCN109" s="197"/>
      <c r="GCO109" s="197"/>
      <c r="GCP109" s="197"/>
      <c r="GCQ109" s="197"/>
      <c r="GCR109" s="197"/>
      <c r="GCS109" s="197"/>
      <c r="GCT109" s="197"/>
      <c r="GCU109" s="197"/>
      <c r="GCV109" s="197"/>
      <c r="GCW109" s="197"/>
      <c r="GCX109" s="197"/>
      <c r="GCY109" s="197"/>
      <c r="GCZ109" s="197"/>
      <c r="GDA109" s="197"/>
      <c r="GDB109" s="197"/>
      <c r="GDC109" s="197"/>
      <c r="GDD109" s="197"/>
      <c r="GDE109" s="197"/>
      <c r="GDF109" s="197"/>
      <c r="GDG109" s="197"/>
      <c r="GDH109" s="197"/>
      <c r="GDI109" s="197"/>
      <c r="GDJ109" s="197"/>
      <c r="GDK109" s="197"/>
      <c r="GDL109" s="197"/>
      <c r="GDM109" s="197"/>
      <c r="GDN109" s="197"/>
      <c r="GDO109" s="197"/>
      <c r="GDP109" s="197"/>
      <c r="GDQ109" s="197"/>
      <c r="GDR109" s="197"/>
      <c r="GDS109" s="197"/>
      <c r="GDT109" s="197"/>
      <c r="GDU109" s="197"/>
      <c r="GDV109" s="197"/>
      <c r="GDW109" s="197"/>
      <c r="GDX109" s="197"/>
      <c r="GDY109" s="197"/>
      <c r="GDZ109" s="197"/>
      <c r="GEA109" s="197"/>
      <c r="GEB109" s="197"/>
      <c r="GEC109" s="197"/>
      <c r="GED109" s="197"/>
      <c r="GEE109" s="197"/>
      <c r="GEF109" s="197"/>
      <c r="GEG109" s="197"/>
      <c r="GEH109" s="197"/>
      <c r="GEI109" s="197"/>
      <c r="GEJ109" s="197"/>
      <c r="GEK109" s="197"/>
      <c r="GEL109" s="197"/>
      <c r="GEM109" s="197"/>
      <c r="GEN109" s="197"/>
      <c r="GEO109" s="197"/>
      <c r="GEP109" s="197"/>
      <c r="GEQ109" s="197"/>
      <c r="GER109" s="197"/>
      <c r="GES109" s="197"/>
      <c r="GET109" s="197"/>
      <c r="GEU109" s="197"/>
      <c r="GEV109" s="197"/>
      <c r="GEW109" s="197"/>
      <c r="GEX109" s="197"/>
      <c r="GEY109" s="197"/>
      <c r="GEZ109" s="197"/>
      <c r="GFA109" s="197"/>
      <c r="GFB109" s="197"/>
      <c r="GFC109" s="197"/>
      <c r="GFD109" s="197"/>
      <c r="GFE109" s="197"/>
      <c r="GFF109" s="197"/>
      <c r="GFG109" s="197"/>
      <c r="GFH109" s="197"/>
      <c r="GFI109" s="197"/>
      <c r="GFJ109" s="197"/>
      <c r="GFK109" s="197"/>
      <c r="GFL109" s="197"/>
      <c r="GFM109" s="197"/>
      <c r="GFN109" s="197"/>
      <c r="GFO109" s="197"/>
      <c r="GFP109" s="197"/>
      <c r="GFQ109" s="197"/>
      <c r="GFR109" s="197"/>
      <c r="GFS109" s="197"/>
      <c r="GFT109" s="197"/>
      <c r="GFU109" s="197"/>
      <c r="GFV109" s="197"/>
      <c r="GFW109" s="197"/>
      <c r="GFX109" s="197"/>
      <c r="GFY109" s="197"/>
      <c r="GFZ109" s="197"/>
      <c r="GGA109" s="197"/>
      <c r="GGB109" s="197"/>
      <c r="GGC109" s="197"/>
      <c r="GGD109" s="197"/>
      <c r="GGE109" s="197"/>
      <c r="GGF109" s="197"/>
      <c r="GGG109" s="197"/>
      <c r="GGH109" s="197"/>
      <c r="GGI109" s="197"/>
      <c r="GGJ109" s="197"/>
      <c r="GGK109" s="197"/>
      <c r="GGL109" s="197"/>
      <c r="GGM109" s="197"/>
      <c r="GGN109" s="197"/>
      <c r="GGO109" s="197"/>
      <c r="GGP109" s="197"/>
      <c r="GGQ109" s="197"/>
      <c r="GGR109" s="197"/>
      <c r="GGS109" s="197"/>
      <c r="GGT109" s="197"/>
      <c r="GGU109" s="197"/>
      <c r="GGV109" s="197"/>
      <c r="GGW109" s="197"/>
      <c r="GGX109" s="197"/>
      <c r="GGY109" s="197"/>
      <c r="GGZ109" s="197"/>
      <c r="GHA109" s="197"/>
      <c r="GHB109" s="197"/>
      <c r="GHC109" s="197"/>
      <c r="GHD109" s="197"/>
      <c r="GHE109" s="197"/>
      <c r="GHF109" s="197"/>
      <c r="GHG109" s="197"/>
      <c r="GHH109" s="197"/>
      <c r="GHI109" s="197"/>
      <c r="GHJ109" s="197"/>
      <c r="GHK109" s="197"/>
      <c r="GHL109" s="197"/>
      <c r="GHM109" s="197"/>
      <c r="GHN109" s="197"/>
      <c r="GHO109" s="197"/>
      <c r="GHP109" s="197"/>
      <c r="GHQ109" s="197"/>
      <c r="GHR109" s="197"/>
      <c r="GHS109" s="197"/>
      <c r="GHT109" s="197"/>
      <c r="GHU109" s="197"/>
      <c r="GHV109" s="197"/>
      <c r="GHW109" s="197"/>
      <c r="GHX109" s="197"/>
      <c r="GHY109" s="197"/>
      <c r="GHZ109" s="197"/>
      <c r="GIA109" s="197"/>
      <c r="GIB109" s="197"/>
      <c r="GIC109" s="197"/>
      <c r="GID109" s="197"/>
      <c r="GIE109" s="197"/>
      <c r="GIF109" s="197"/>
      <c r="GIG109" s="197"/>
      <c r="GIH109" s="197"/>
      <c r="GII109" s="197"/>
      <c r="GIJ109" s="197"/>
      <c r="GIK109" s="197"/>
      <c r="GIL109" s="197"/>
      <c r="GIM109" s="197"/>
      <c r="GIN109" s="197"/>
      <c r="GIO109" s="197"/>
      <c r="GIP109" s="197"/>
      <c r="GIQ109" s="197"/>
      <c r="GIR109" s="197"/>
      <c r="GIS109" s="197"/>
      <c r="GIT109" s="197"/>
      <c r="GIU109" s="197"/>
      <c r="GIV109" s="197"/>
      <c r="GIW109" s="197"/>
      <c r="GIX109" s="197"/>
      <c r="GIY109" s="197"/>
      <c r="GIZ109" s="197"/>
      <c r="GJA109" s="197"/>
      <c r="GJB109" s="197"/>
      <c r="GJC109" s="197"/>
      <c r="GJD109" s="197"/>
      <c r="GJE109" s="197"/>
      <c r="GJF109" s="197"/>
      <c r="GJG109" s="197"/>
      <c r="GJH109" s="197"/>
      <c r="GJI109" s="197"/>
      <c r="GJJ109" s="197"/>
      <c r="GJK109" s="197"/>
      <c r="GJL109" s="197"/>
      <c r="GJM109" s="197"/>
      <c r="GJN109" s="197"/>
      <c r="GJO109" s="197"/>
      <c r="GJP109" s="197"/>
      <c r="GJQ109" s="197"/>
      <c r="GJR109" s="197"/>
      <c r="GJS109" s="197"/>
      <c r="GJT109" s="197"/>
      <c r="GJU109" s="197"/>
      <c r="GJV109" s="197"/>
      <c r="GJW109" s="197"/>
      <c r="GJX109" s="197"/>
      <c r="GJY109" s="197"/>
      <c r="GJZ109" s="197"/>
      <c r="GKA109" s="197"/>
      <c r="GKB109" s="197"/>
      <c r="GKC109" s="197"/>
      <c r="GKD109" s="197"/>
      <c r="GKE109" s="197"/>
      <c r="GKF109" s="197"/>
      <c r="GKG109" s="197"/>
      <c r="GKH109" s="197"/>
      <c r="GKI109" s="197"/>
      <c r="GKJ109" s="197"/>
      <c r="GKK109" s="197"/>
      <c r="GKL109" s="197"/>
      <c r="GKM109" s="197"/>
      <c r="GKN109" s="197"/>
      <c r="GKO109" s="197"/>
      <c r="GKP109" s="197"/>
      <c r="GKQ109" s="197"/>
      <c r="GKR109" s="197"/>
      <c r="GKS109" s="197"/>
      <c r="GKT109" s="197"/>
      <c r="GKU109" s="197"/>
      <c r="GKV109" s="197"/>
      <c r="GKW109" s="197"/>
      <c r="GKX109" s="197"/>
      <c r="GKY109" s="197"/>
      <c r="GKZ109" s="197"/>
      <c r="GLA109" s="197"/>
      <c r="GLB109" s="197"/>
      <c r="GLC109" s="197"/>
      <c r="GLD109" s="197"/>
      <c r="GLE109" s="197"/>
      <c r="GLF109" s="197"/>
      <c r="GLG109" s="197"/>
      <c r="GLH109" s="197"/>
      <c r="GLI109" s="197"/>
      <c r="GLJ109" s="197"/>
      <c r="GLK109" s="197"/>
      <c r="GLL109" s="197"/>
      <c r="GLM109" s="197"/>
      <c r="GLN109" s="197"/>
      <c r="GLO109" s="197"/>
      <c r="GLP109" s="197"/>
      <c r="GLQ109" s="197"/>
      <c r="GLR109" s="197"/>
      <c r="GLS109" s="197"/>
      <c r="GLT109" s="197"/>
      <c r="GLU109" s="197"/>
      <c r="GLV109" s="197"/>
      <c r="GLW109" s="197"/>
      <c r="GLX109" s="197"/>
      <c r="GLY109" s="197"/>
      <c r="GLZ109" s="197"/>
      <c r="GMA109" s="197"/>
      <c r="GMB109" s="197"/>
      <c r="GMC109" s="197"/>
      <c r="GMD109" s="197"/>
      <c r="GME109" s="197"/>
      <c r="GMF109" s="197"/>
      <c r="GMG109" s="197"/>
      <c r="GMH109" s="197"/>
      <c r="GMI109" s="197"/>
      <c r="GMJ109" s="197"/>
      <c r="GMK109" s="197"/>
      <c r="GML109" s="197"/>
      <c r="GMM109" s="197"/>
      <c r="GMN109" s="197"/>
      <c r="GMO109" s="197"/>
      <c r="GMP109" s="197"/>
      <c r="GMQ109" s="197"/>
      <c r="GMR109" s="197"/>
      <c r="GMS109" s="197"/>
      <c r="GMT109" s="197"/>
      <c r="GMU109" s="197"/>
      <c r="GMV109" s="197"/>
      <c r="GMW109" s="197"/>
      <c r="GMX109" s="197"/>
      <c r="GMY109" s="197"/>
      <c r="GMZ109" s="197"/>
      <c r="GNA109" s="197"/>
      <c r="GNB109" s="197"/>
      <c r="GNC109" s="197"/>
      <c r="GND109" s="197"/>
      <c r="GNE109" s="197"/>
      <c r="GNF109" s="197"/>
      <c r="GNG109" s="197"/>
      <c r="GNH109" s="197"/>
      <c r="GNI109" s="197"/>
      <c r="GNJ109" s="197"/>
      <c r="GNK109" s="197"/>
      <c r="GNL109" s="197"/>
      <c r="GNM109" s="197"/>
      <c r="GNN109" s="197"/>
      <c r="GNO109" s="197"/>
      <c r="GNP109" s="197"/>
      <c r="GNQ109" s="197"/>
      <c r="GNR109" s="197"/>
      <c r="GNS109" s="197"/>
      <c r="GNT109" s="197"/>
      <c r="GNU109" s="197"/>
      <c r="GNV109" s="197"/>
      <c r="GNW109" s="197"/>
      <c r="GNX109" s="197"/>
      <c r="GNY109" s="197"/>
      <c r="GNZ109" s="197"/>
      <c r="GOA109" s="197"/>
      <c r="GOB109" s="197"/>
      <c r="GOC109" s="197"/>
      <c r="GOD109" s="197"/>
      <c r="GOE109" s="197"/>
      <c r="GOF109" s="197"/>
      <c r="GOG109" s="197"/>
      <c r="GOH109" s="197"/>
      <c r="GOI109" s="197"/>
      <c r="GOJ109" s="197"/>
      <c r="GOK109" s="197"/>
      <c r="GOL109" s="197"/>
      <c r="GOM109" s="197"/>
      <c r="GON109" s="197"/>
      <c r="GOO109" s="197"/>
      <c r="GOP109" s="197"/>
      <c r="GOQ109" s="197"/>
      <c r="GOR109" s="197"/>
      <c r="GOS109" s="197"/>
      <c r="GOT109" s="197"/>
      <c r="GOU109" s="197"/>
      <c r="GOV109" s="197"/>
      <c r="GOW109" s="197"/>
      <c r="GOX109" s="197"/>
      <c r="GOY109" s="197"/>
      <c r="GOZ109" s="197"/>
      <c r="GPA109" s="197"/>
      <c r="GPB109" s="197"/>
      <c r="GPC109" s="197"/>
      <c r="GPD109" s="197"/>
      <c r="GPE109" s="197"/>
      <c r="GPF109" s="197"/>
      <c r="GPG109" s="197"/>
      <c r="GPH109" s="197"/>
      <c r="GPI109" s="197"/>
      <c r="GPJ109" s="197"/>
      <c r="GPK109" s="197"/>
      <c r="GPL109" s="197"/>
      <c r="GPM109" s="197"/>
      <c r="GPN109" s="197"/>
      <c r="GPO109" s="197"/>
      <c r="GPP109" s="197"/>
      <c r="GPQ109" s="197"/>
      <c r="GPR109" s="197"/>
      <c r="GPS109" s="197"/>
      <c r="GPT109" s="197"/>
      <c r="GPU109" s="197"/>
      <c r="GPV109" s="197"/>
      <c r="GPW109" s="197"/>
      <c r="GPX109" s="197"/>
      <c r="GPY109" s="197"/>
      <c r="GPZ109" s="197"/>
      <c r="GQA109" s="197"/>
      <c r="GQB109" s="197"/>
      <c r="GQC109" s="197"/>
      <c r="GQD109" s="197"/>
      <c r="GQE109" s="197"/>
      <c r="GQF109" s="197"/>
      <c r="GQG109" s="197"/>
      <c r="GQH109" s="197"/>
      <c r="GQI109" s="197"/>
      <c r="GQJ109" s="197"/>
      <c r="GQK109" s="197"/>
      <c r="GQL109" s="197"/>
      <c r="GQM109" s="197"/>
      <c r="GQN109" s="197"/>
      <c r="GQO109" s="197"/>
      <c r="GQP109" s="197"/>
      <c r="GQQ109" s="197"/>
      <c r="GQR109" s="197"/>
      <c r="GQS109" s="197"/>
      <c r="GQT109" s="197"/>
      <c r="GQU109" s="197"/>
      <c r="GQV109" s="197"/>
      <c r="GQW109" s="197"/>
      <c r="GQX109" s="197"/>
      <c r="GQY109" s="197"/>
      <c r="GQZ109" s="197"/>
      <c r="GRA109" s="197"/>
      <c r="GRB109" s="197"/>
      <c r="GRC109" s="197"/>
      <c r="GRD109" s="197"/>
      <c r="GRE109" s="197"/>
      <c r="GRF109" s="197"/>
      <c r="GRG109" s="197"/>
      <c r="GRH109" s="197"/>
      <c r="GRI109" s="197"/>
      <c r="GRJ109" s="197"/>
      <c r="GRK109" s="197"/>
      <c r="GRL109" s="197"/>
      <c r="GRM109" s="197"/>
      <c r="GRN109" s="197"/>
      <c r="GRO109" s="197"/>
      <c r="GRP109" s="197"/>
      <c r="GRQ109" s="197"/>
      <c r="GRR109" s="197"/>
      <c r="GRS109" s="197"/>
      <c r="GRT109" s="197"/>
      <c r="GRU109" s="197"/>
      <c r="GRV109" s="197"/>
      <c r="GRW109" s="197"/>
      <c r="GRX109" s="197"/>
      <c r="GRY109" s="197"/>
      <c r="GRZ109" s="197"/>
      <c r="GSA109" s="197"/>
      <c r="GSB109" s="197"/>
      <c r="GSC109" s="197"/>
      <c r="GSD109" s="197"/>
      <c r="GSE109" s="197"/>
      <c r="GSF109" s="197"/>
      <c r="GSG109" s="197"/>
      <c r="GSH109" s="197"/>
      <c r="GSI109" s="197"/>
      <c r="GSJ109" s="197"/>
      <c r="GSK109" s="197"/>
      <c r="GSL109" s="197"/>
      <c r="GSM109" s="197"/>
      <c r="GSN109" s="197"/>
      <c r="GSO109" s="197"/>
      <c r="GSP109" s="197"/>
      <c r="GSQ109" s="197"/>
      <c r="GSR109" s="197"/>
      <c r="GSS109" s="197"/>
      <c r="GST109" s="197"/>
      <c r="GSU109" s="197"/>
      <c r="GSV109" s="197"/>
      <c r="GSW109" s="197"/>
      <c r="GSX109" s="197"/>
      <c r="GSY109" s="197"/>
      <c r="GSZ109" s="197"/>
      <c r="GTA109" s="197"/>
      <c r="GTB109" s="197"/>
      <c r="GTC109" s="197"/>
      <c r="GTD109" s="197"/>
      <c r="GTE109" s="197"/>
      <c r="GTF109" s="197"/>
      <c r="GTG109" s="197"/>
      <c r="GTH109" s="197"/>
      <c r="GTI109" s="197"/>
      <c r="GTJ109" s="197"/>
      <c r="GTK109" s="197"/>
      <c r="GTL109" s="197"/>
      <c r="GTM109" s="197"/>
      <c r="GTN109" s="197"/>
      <c r="GTO109" s="197"/>
      <c r="GTP109" s="197"/>
      <c r="GTQ109" s="197"/>
      <c r="GTR109" s="197"/>
      <c r="GTS109" s="197"/>
      <c r="GTT109" s="197"/>
      <c r="GTU109" s="197"/>
      <c r="GTV109" s="197"/>
      <c r="GTW109" s="197"/>
      <c r="GTX109" s="197"/>
      <c r="GTY109" s="197"/>
      <c r="GTZ109" s="197"/>
      <c r="GUA109" s="197"/>
      <c r="GUB109" s="197"/>
      <c r="GUC109" s="197"/>
      <c r="GUD109" s="197"/>
      <c r="GUE109" s="197"/>
      <c r="GUF109" s="197"/>
      <c r="GUG109" s="197"/>
      <c r="GUH109" s="197"/>
      <c r="GUI109" s="197"/>
      <c r="GUJ109" s="197"/>
      <c r="GUK109" s="197"/>
      <c r="GUL109" s="197"/>
      <c r="GUM109" s="197"/>
      <c r="GUN109" s="197"/>
      <c r="GUO109" s="197"/>
      <c r="GUP109" s="197"/>
      <c r="GUQ109" s="197"/>
      <c r="GUR109" s="197"/>
      <c r="GUS109" s="197"/>
      <c r="GUT109" s="197"/>
      <c r="GUU109" s="197"/>
      <c r="GUV109" s="197"/>
      <c r="GUW109" s="197"/>
      <c r="GUX109" s="197"/>
      <c r="GUY109" s="197"/>
      <c r="GUZ109" s="197"/>
      <c r="GVA109" s="197"/>
      <c r="GVB109" s="197"/>
      <c r="GVC109" s="197"/>
      <c r="GVD109" s="197"/>
      <c r="GVE109" s="197"/>
      <c r="GVF109" s="197"/>
      <c r="GVG109" s="197"/>
      <c r="GVH109" s="197"/>
      <c r="GVI109" s="197"/>
      <c r="GVJ109" s="197"/>
      <c r="GVK109" s="197"/>
      <c r="GVL109" s="197"/>
      <c r="GVM109" s="197"/>
      <c r="GVN109" s="197"/>
      <c r="GVO109" s="197"/>
      <c r="GVP109" s="197"/>
      <c r="GVQ109" s="197"/>
      <c r="GVR109" s="197"/>
      <c r="GVS109" s="197"/>
      <c r="GVT109" s="197"/>
      <c r="GVU109" s="197"/>
      <c r="GVV109" s="197"/>
      <c r="GVW109" s="197"/>
      <c r="GVX109" s="197"/>
      <c r="GVY109" s="197"/>
      <c r="GVZ109" s="197"/>
      <c r="GWA109" s="197"/>
      <c r="GWB109" s="197"/>
      <c r="GWC109" s="197"/>
      <c r="GWD109" s="197"/>
      <c r="GWE109" s="197"/>
      <c r="GWF109" s="197"/>
      <c r="GWG109" s="197"/>
      <c r="GWH109" s="197"/>
      <c r="GWI109" s="197"/>
      <c r="GWJ109" s="197"/>
      <c r="GWK109" s="197"/>
      <c r="GWL109" s="197"/>
      <c r="GWM109" s="197"/>
      <c r="GWN109" s="197"/>
      <c r="GWO109" s="197"/>
      <c r="GWP109" s="197"/>
      <c r="GWQ109" s="197"/>
      <c r="GWR109" s="197"/>
      <c r="GWS109" s="197"/>
      <c r="GWT109" s="197"/>
      <c r="GWU109" s="197"/>
      <c r="GWV109" s="197"/>
      <c r="GWW109" s="197"/>
      <c r="GWX109" s="197"/>
      <c r="GWY109" s="197"/>
      <c r="GWZ109" s="197"/>
      <c r="GXA109" s="197"/>
      <c r="GXB109" s="197"/>
      <c r="GXC109" s="197"/>
      <c r="GXD109" s="197"/>
      <c r="GXE109" s="197"/>
      <c r="GXF109" s="197"/>
      <c r="GXG109" s="197"/>
      <c r="GXH109" s="197"/>
      <c r="GXI109" s="197"/>
      <c r="GXJ109" s="197"/>
      <c r="GXK109" s="197"/>
      <c r="GXL109" s="197"/>
      <c r="GXM109" s="197"/>
      <c r="GXN109" s="197"/>
      <c r="GXO109" s="197"/>
      <c r="GXP109" s="197"/>
      <c r="GXQ109" s="197"/>
      <c r="GXR109" s="197"/>
      <c r="GXS109" s="197"/>
      <c r="GXT109" s="197"/>
      <c r="GXU109" s="197"/>
      <c r="GXV109" s="197"/>
      <c r="GXW109" s="197"/>
      <c r="GXX109" s="197"/>
      <c r="GXY109" s="197"/>
      <c r="GXZ109" s="197"/>
      <c r="GYA109" s="197"/>
      <c r="GYB109" s="197"/>
      <c r="GYC109" s="197"/>
      <c r="GYD109" s="197"/>
      <c r="GYE109" s="197"/>
      <c r="GYF109" s="197"/>
      <c r="GYG109" s="197"/>
      <c r="GYH109" s="197"/>
      <c r="GYI109" s="197"/>
      <c r="GYJ109" s="197"/>
      <c r="GYK109" s="197"/>
      <c r="GYL109" s="197"/>
      <c r="GYM109" s="197"/>
      <c r="GYN109" s="197"/>
      <c r="GYO109" s="197"/>
      <c r="GYP109" s="197"/>
      <c r="GYQ109" s="197"/>
      <c r="GYR109" s="197"/>
      <c r="GYS109" s="197"/>
      <c r="GYT109" s="197"/>
      <c r="GYU109" s="197"/>
      <c r="GYV109" s="197"/>
      <c r="GYW109" s="197"/>
      <c r="GYX109" s="197"/>
      <c r="GYY109" s="197"/>
      <c r="GYZ109" s="197"/>
      <c r="GZA109" s="197"/>
      <c r="GZB109" s="197"/>
      <c r="GZC109" s="197"/>
      <c r="GZD109" s="197"/>
      <c r="GZE109" s="197"/>
      <c r="GZF109" s="197"/>
      <c r="GZG109" s="197"/>
      <c r="GZH109" s="197"/>
      <c r="GZI109" s="197"/>
      <c r="GZJ109" s="197"/>
      <c r="GZK109" s="197"/>
      <c r="GZL109" s="197"/>
      <c r="GZM109" s="197"/>
      <c r="GZN109" s="197"/>
      <c r="GZO109" s="197"/>
      <c r="GZP109" s="197"/>
      <c r="GZQ109" s="197"/>
      <c r="GZR109" s="197"/>
      <c r="GZS109" s="197"/>
      <c r="GZT109" s="197"/>
      <c r="GZU109" s="197"/>
      <c r="GZV109" s="197"/>
      <c r="GZW109" s="197"/>
      <c r="GZX109" s="197"/>
      <c r="GZY109" s="197"/>
      <c r="GZZ109" s="197"/>
      <c r="HAA109" s="197"/>
      <c r="HAB109" s="197"/>
      <c r="HAC109" s="197"/>
      <c r="HAD109" s="197"/>
      <c r="HAE109" s="197"/>
      <c r="HAF109" s="197"/>
      <c r="HAG109" s="197"/>
      <c r="HAH109" s="197"/>
      <c r="HAI109" s="197"/>
      <c r="HAJ109" s="197"/>
      <c r="HAK109" s="197"/>
      <c r="HAL109" s="197"/>
      <c r="HAM109" s="197"/>
      <c r="HAN109" s="197"/>
      <c r="HAO109" s="197"/>
      <c r="HAP109" s="197"/>
      <c r="HAQ109" s="197"/>
      <c r="HAR109" s="197"/>
      <c r="HAS109" s="197"/>
      <c r="HAT109" s="197"/>
      <c r="HAU109" s="197"/>
      <c r="HAV109" s="197"/>
      <c r="HAW109" s="197"/>
      <c r="HAX109" s="197"/>
      <c r="HAY109" s="197"/>
      <c r="HAZ109" s="197"/>
      <c r="HBA109" s="197"/>
      <c r="HBB109" s="197"/>
      <c r="HBC109" s="197"/>
      <c r="HBD109" s="197"/>
      <c r="HBE109" s="197"/>
      <c r="HBF109" s="197"/>
      <c r="HBG109" s="197"/>
      <c r="HBH109" s="197"/>
      <c r="HBI109" s="197"/>
      <c r="HBJ109" s="197"/>
      <c r="HBK109" s="197"/>
      <c r="HBL109" s="197"/>
      <c r="HBM109" s="197"/>
      <c r="HBN109" s="197"/>
      <c r="HBO109" s="197"/>
      <c r="HBP109" s="197"/>
      <c r="HBQ109" s="197"/>
      <c r="HBR109" s="197"/>
      <c r="HBS109" s="197"/>
      <c r="HBT109" s="197"/>
      <c r="HBU109" s="197"/>
      <c r="HBV109" s="197"/>
      <c r="HBW109" s="197"/>
      <c r="HBX109" s="197"/>
      <c r="HBY109" s="197"/>
      <c r="HBZ109" s="197"/>
      <c r="HCA109" s="197"/>
      <c r="HCB109" s="197"/>
      <c r="HCC109" s="197"/>
      <c r="HCD109" s="197"/>
      <c r="HCE109" s="197"/>
      <c r="HCF109" s="197"/>
      <c r="HCG109" s="197"/>
      <c r="HCH109" s="197"/>
      <c r="HCI109" s="197"/>
      <c r="HCJ109" s="197"/>
      <c r="HCK109" s="197"/>
      <c r="HCL109" s="197"/>
      <c r="HCM109" s="197"/>
      <c r="HCN109" s="197"/>
      <c r="HCO109" s="197"/>
      <c r="HCP109" s="197"/>
      <c r="HCQ109" s="197"/>
      <c r="HCR109" s="197"/>
      <c r="HCS109" s="197"/>
      <c r="HCT109" s="197"/>
      <c r="HCU109" s="197"/>
      <c r="HCV109" s="197"/>
      <c r="HCW109" s="197"/>
      <c r="HCX109" s="197"/>
      <c r="HCY109" s="197"/>
      <c r="HCZ109" s="197"/>
      <c r="HDA109" s="197"/>
      <c r="HDB109" s="197"/>
      <c r="HDC109" s="197"/>
      <c r="HDD109" s="197"/>
      <c r="HDE109" s="197"/>
      <c r="HDF109" s="197"/>
      <c r="HDG109" s="197"/>
      <c r="HDH109" s="197"/>
      <c r="HDI109" s="197"/>
      <c r="HDJ109" s="197"/>
      <c r="HDK109" s="197"/>
      <c r="HDL109" s="197"/>
      <c r="HDM109" s="197"/>
      <c r="HDN109" s="197"/>
      <c r="HDO109" s="197"/>
      <c r="HDP109" s="197"/>
      <c r="HDQ109" s="197"/>
      <c r="HDR109" s="197"/>
      <c r="HDS109" s="197"/>
      <c r="HDT109" s="197"/>
      <c r="HDU109" s="197"/>
      <c r="HDV109" s="197"/>
      <c r="HDW109" s="197"/>
      <c r="HDX109" s="197"/>
      <c r="HDY109" s="197"/>
      <c r="HDZ109" s="197"/>
      <c r="HEA109" s="197"/>
      <c r="HEB109" s="197"/>
      <c r="HEC109" s="197"/>
      <c r="HED109" s="197"/>
      <c r="HEE109" s="197"/>
      <c r="HEF109" s="197"/>
      <c r="HEG109" s="197"/>
      <c r="HEH109" s="197"/>
      <c r="HEI109" s="197"/>
      <c r="HEJ109" s="197"/>
      <c r="HEK109" s="197"/>
      <c r="HEL109" s="197"/>
      <c r="HEM109" s="197"/>
      <c r="HEN109" s="197"/>
      <c r="HEO109" s="197"/>
      <c r="HEP109" s="197"/>
      <c r="HEQ109" s="197"/>
      <c r="HER109" s="197"/>
      <c r="HES109" s="197"/>
      <c r="HET109" s="197"/>
      <c r="HEU109" s="197"/>
      <c r="HEV109" s="197"/>
      <c r="HEW109" s="197"/>
      <c r="HEX109" s="197"/>
      <c r="HEY109" s="197"/>
      <c r="HEZ109" s="197"/>
      <c r="HFA109" s="197"/>
      <c r="HFB109" s="197"/>
      <c r="HFC109" s="197"/>
      <c r="HFD109" s="197"/>
      <c r="HFE109" s="197"/>
      <c r="HFF109" s="197"/>
      <c r="HFG109" s="197"/>
      <c r="HFH109" s="197"/>
      <c r="HFI109" s="197"/>
      <c r="HFJ109" s="197"/>
      <c r="HFK109" s="197"/>
      <c r="HFL109" s="197"/>
      <c r="HFM109" s="197"/>
      <c r="HFN109" s="197"/>
      <c r="HFO109" s="197"/>
      <c r="HFP109" s="197"/>
      <c r="HFQ109" s="197"/>
      <c r="HFR109" s="197"/>
      <c r="HFS109" s="197"/>
      <c r="HFT109" s="197"/>
      <c r="HFU109" s="197"/>
      <c r="HFV109" s="197"/>
      <c r="HFW109" s="197"/>
      <c r="HFX109" s="197"/>
      <c r="HFY109" s="197"/>
      <c r="HFZ109" s="197"/>
      <c r="HGA109" s="197"/>
      <c r="HGB109" s="197"/>
      <c r="HGC109" s="197"/>
      <c r="HGD109" s="197"/>
      <c r="HGE109" s="197"/>
      <c r="HGF109" s="197"/>
      <c r="HGG109" s="197"/>
      <c r="HGH109" s="197"/>
      <c r="HGI109" s="197"/>
      <c r="HGJ109" s="197"/>
      <c r="HGK109" s="197"/>
      <c r="HGL109" s="197"/>
      <c r="HGM109" s="197"/>
      <c r="HGN109" s="197"/>
      <c r="HGO109" s="197"/>
      <c r="HGP109" s="197"/>
      <c r="HGQ109" s="197"/>
      <c r="HGR109" s="197"/>
      <c r="HGS109" s="197"/>
      <c r="HGT109" s="197"/>
      <c r="HGU109" s="197"/>
      <c r="HGV109" s="197"/>
      <c r="HGW109" s="197"/>
      <c r="HGX109" s="197"/>
      <c r="HGY109" s="197"/>
      <c r="HGZ109" s="197"/>
      <c r="HHA109" s="197"/>
      <c r="HHB109" s="197"/>
      <c r="HHC109" s="197"/>
      <c r="HHD109" s="197"/>
      <c r="HHE109" s="197"/>
      <c r="HHF109" s="197"/>
      <c r="HHG109" s="197"/>
      <c r="HHH109" s="197"/>
      <c r="HHI109" s="197"/>
      <c r="HHJ109" s="197"/>
      <c r="HHK109" s="197"/>
      <c r="HHL109" s="197"/>
      <c r="HHM109" s="197"/>
      <c r="HHN109" s="197"/>
      <c r="HHO109" s="197"/>
      <c r="HHP109" s="197"/>
      <c r="HHQ109" s="197"/>
      <c r="HHR109" s="197"/>
      <c r="HHS109" s="197"/>
      <c r="HHT109" s="197"/>
      <c r="HHU109" s="197"/>
      <c r="HHV109" s="197"/>
      <c r="HHW109" s="197"/>
      <c r="HHX109" s="197"/>
      <c r="HHY109" s="197"/>
      <c r="HHZ109" s="197"/>
      <c r="HIA109" s="197"/>
      <c r="HIB109" s="197"/>
      <c r="HIC109" s="197"/>
      <c r="HID109" s="197"/>
      <c r="HIE109" s="197"/>
      <c r="HIF109" s="197"/>
      <c r="HIG109" s="197"/>
      <c r="HIH109" s="197"/>
      <c r="HII109" s="197"/>
      <c r="HIJ109" s="197"/>
      <c r="HIK109" s="197"/>
      <c r="HIL109" s="197"/>
      <c r="HIM109" s="197"/>
      <c r="HIN109" s="197"/>
      <c r="HIO109" s="197"/>
      <c r="HIP109" s="197"/>
      <c r="HIQ109" s="197"/>
      <c r="HIR109" s="197"/>
      <c r="HIS109" s="197"/>
      <c r="HIT109" s="197"/>
      <c r="HIU109" s="197"/>
      <c r="HIV109" s="197"/>
      <c r="HIW109" s="197"/>
      <c r="HIX109" s="197"/>
      <c r="HIY109" s="197"/>
      <c r="HIZ109" s="197"/>
      <c r="HJA109" s="197"/>
      <c r="HJB109" s="197"/>
      <c r="HJC109" s="197"/>
      <c r="HJD109" s="197"/>
      <c r="HJE109" s="197"/>
      <c r="HJF109" s="197"/>
      <c r="HJG109" s="197"/>
      <c r="HJH109" s="197"/>
      <c r="HJI109" s="197"/>
      <c r="HJJ109" s="197"/>
      <c r="HJK109" s="197"/>
      <c r="HJL109" s="197"/>
      <c r="HJM109" s="197"/>
      <c r="HJN109" s="197"/>
      <c r="HJO109" s="197"/>
      <c r="HJP109" s="197"/>
      <c r="HJQ109" s="197"/>
      <c r="HJR109" s="197"/>
      <c r="HJS109" s="197"/>
      <c r="HJT109" s="197"/>
      <c r="HJU109" s="197"/>
      <c r="HJV109" s="197"/>
      <c r="HJW109" s="197"/>
      <c r="HJX109" s="197"/>
      <c r="HJY109" s="197"/>
      <c r="HJZ109" s="197"/>
      <c r="HKA109" s="197"/>
      <c r="HKB109" s="197"/>
      <c r="HKC109" s="197"/>
      <c r="HKD109" s="197"/>
      <c r="HKE109" s="197"/>
      <c r="HKF109" s="197"/>
      <c r="HKG109" s="197"/>
      <c r="HKH109" s="197"/>
      <c r="HKI109" s="197"/>
      <c r="HKJ109" s="197"/>
      <c r="HKK109" s="197"/>
      <c r="HKL109" s="197"/>
      <c r="HKM109" s="197"/>
      <c r="HKN109" s="197"/>
      <c r="HKO109" s="197"/>
      <c r="HKP109" s="197"/>
      <c r="HKQ109" s="197"/>
      <c r="HKR109" s="197"/>
      <c r="HKS109" s="197"/>
      <c r="HKT109" s="197"/>
      <c r="HKU109" s="197"/>
      <c r="HKV109" s="197"/>
      <c r="HKW109" s="197"/>
      <c r="HKX109" s="197"/>
      <c r="HKY109" s="197"/>
      <c r="HKZ109" s="197"/>
      <c r="HLA109" s="197"/>
      <c r="HLB109" s="197"/>
      <c r="HLC109" s="197"/>
      <c r="HLD109" s="197"/>
      <c r="HLE109" s="197"/>
      <c r="HLF109" s="197"/>
      <c r="HLG109" s="197"/>
      <c r="HLH109" s="197"/>
      <c r="HLI109" s="197"/>
      <c r="HLJ109" s="197"/>
      <c r="HLK109" s="197"/>
      <c r="HLL109" s="197"/>
      <c r="HLM109" s="197"/>
      <c r="HLN109" s="197"/>
      <c r="HLO109" s="197"/>
      <c r="HLP109" s="197"/>
      <c r="HLQ109" s="197"/>
      <c r="HLR109" s="197"/>
      <c r="HLS109" s="197"/>
      <c r="HLT109" s="197"/>
      <c r="HLU109" s="197"/>
      <c r="HLV109" s="197"/>
      <c r="HLW109" s="197"/>
      <c r="HLX109" s="197"/>
      <c r="HLY109" s="197"/>
      <c r="HLZ109" s="197"/>
      <c r="HMA109" s="197"/>
      <c r="HMB109" s="197"/>
      <c r="HMC109" s="197"/>
      <c r="HMD109" s="197"/>
      <c r="HME109" s="197"/>
      <c r="HMF109" s="197"/>
      <c r="HMG109" s="197"/>
      <c r="HMH109" s="197"/>
      <c r="HMI109" s="197"/>
      <c r="HMJ109" s="197"/>
      <c r="HMK109" s="197"/>
      <c r="HML109" s="197"/>
      <c r="HMM109" s="197"/>
      <c r="HMN109" s="197"/>
      <c r="HMO109" s="197"/>
      <c r="HMP109" s="197"/>
      <c r="HMQ109" s="197"/>
      <c r="HMR109" s="197"/>
      <c r="HMS109" s="197"/>
      <c r="HMT109" s="197"/>
      <c r="HMU109" s="197"/>
      <c r="HMV109" s="197"/>
      <c r="HMW109" s="197"/>
      <c r="HMX109" s="197"/>
      <c r="HMY109" s="197"/>
      <c r="HMZ109" s="197"/>
      <c r="HNA109" s="197"/>
      <c r="HNB109" s="197"/>
      <c r="HNC109" s="197"/>
      <c r="HND109" s="197"/>
      <c r="HNE109" s="197"/>
      <c r="HNF109" s="197"/>
      <c r="HNG109" s="197"/>
      <c r="HNH109" s="197"/>
      <c r="HNI109" s="197"/>
      <c r="HNJ109" s="197"/>
      <c r="HNK109" s="197"/>
      <c r="HNL109" s="197"/>
      <c r="HNM109" s="197"/>
      <c r="HNN109" s="197"/>
      <c r="HNO109" s="197"/>
      <c r="HNP109" s="197"/>
      <c r="HNQ109" s="197"/>
      <c r="HNR109" s="197"/>
      <c r="HNS109" s="197"/>
      <c r="HNT109" s="197"/>
      <c r="HNU109" s="197"/>
      <c r="HNV109" s="197"/>
      <c r="HNW109" s="197"/>
      <c r="HNX109" s="197"/>
      <c r="HNY109" s="197"/>
      <c r="HNZ109" s="197"/>
      <c r="HOA109" s="197"/>
      <c r="HOB109" s="197"/>
      <c r="HOC109" s="197"/>
      <c r="HOD109" s="197"/>
      <c r="HOE109" s="197"/>
      <c r="HOF109" s="197"/>
      <c r="HOG109" s="197"/>
      <c r="HOH109" s="197"/>
      <c r="HOI109" s="197"/>
      <c r="HOJ109" s="197"/>
      <c r="HOK109" s="197"/>
      <c r="HOL109" s="197"/>
      <c r="HOM109" s="197"/>
      <c r="HON109" s="197"/>
      <c r="HOO109" s="197"/>
      <c r="HOP109" s="197"/>
      <c r="HOQ109" s="197"/>
      <c r="HOR109" s="197"/>
      <c r="HOS109" s="197"/>
      <c r="HOT109" s="197"/>
      <c r="HOU109" s="197"/>
      <c r="HOV109" s="197"/>
      <c r="HOW109" s="197"/>
      <c r="HOX109" s="197"/>
      <c r="HOY109" s="197"/>
      <c r="HOZ109" s="197"/>
      <c r="HPA109" s="197"/>
      <c r="HPB109" s="197"/>
      <c r="HPC109" s="197"/>
      <c r="HPD109" s="197"/>
      <c r="HPE109" s="197"/>
      <c r="HPF109" s="197"/>
      <c r="HPG109" s="197"/>
      <c r="HPH109" s="197"/>
      <c r="HPI109" s="197"/>
      <c r="HPJ109" s="197"/>
      <c r="HPK109" s="197"/>
      <c r="HPL109" s="197"/>
      <c r="HPM109" s="197"/>
      <c r="HPN109" s="197"/>
      <c r="HPO109" s="197"/>
      <c r="HPP109" s="197"/>
      <c r="HPQ109" s="197"/>
      <c r="HPR109" s="197"/>
      <c r="HPS109" s="197"/>
      <c r="HPT109" s="197"/>
      <c r="HPU109" s="197"/>
      <c r="HPV109" s="197"/>
      <c r="HPW109" s="197"/>
      <c r="HPX109" s="197"/>
      <c r="HPY109" s="197"/>
      <c r="HPZ109" s="197"/>
      <c r="HQA109" s="197"/>
      <c r="HQB109" s="197"/>
      <c r="HQC109" s="197"/>
      <c r="HQD109" s="197"/>
      <c r="HQE109" s="197"/>
      <c r="HQF109" s="197"/>
      <c r="HQG109" s="197"/>
      <c r="HQH109" s="197"/>
      <c r="HQI109" s="197"/>
      <c r="HQJ109" s="197"/>
      <c r="HQK109" s="197"/>
      <c r="HQL109" s="197"/>
      <c r="HQM109" s="197"/>
      <c r="HQN109" s="197"/>
      <c r="HQO109" s="197"/>
      <c r="HQP109" s="197"/>
      <c r="HQQ109" s="197"/>
      <c r="HQR109" s="197"/>
      <c r="HQS109" s="197"/>
      <c r="HQT109" s="197"/>
      <c r="HQU109" s="197"/>
      <c r="HQV109" s="197"/>
      <c r="HQW109" s="197"/>
      <c r="HQX109" s="197"/>
      <c r="HQY109" s="197"/>
      <c r="HQZ109" s="197"/>
      <c r="HRA109" s="197"/>
      <c r="HRB109" s="197"/>
      <c r="HRC109" s="197"/>
      <c r="HRD109" s="197"/>
      <c r="HRE109" s="197"/>
      <c r="HRF109" s="197"/>
      <c r="HRG109" s="197"/>
      <c r="HRH109" s="197"/>
      <c r="HRI109" s="197"/>
      <c r="HRJ109" s="197"/>
      <c r="HRK109" s="197"/>
      <c r="HRL109" s="197"/>
      <c r="HRM109" s="197"/>
      <c r="HRN109" s="197"/>
      <c r="HRO109" s="197"/>
      <c r="HRP109" s="197"/>
      <c r="HRQ109" s="197"/>
      <c r="HRR109" s="197"/>
      <c r="HRS109" s="197"/>
      <c r="HRT109" s="197"/>
      <c r="HRU109" s="197"/>
      <c r="HRV109" s="197"/>
      <c r="HRW109" s="197"/>
      <c r="HRX109" s="197"/>
      <c r="HRY109" s="197"/>
      <c r="HRZ109" s="197"/>
      <c r="HSA109" s="197"/>
      <c r="HSB109" s="197"/>
      <c r="HSC109" s="197"/>
      <c r="HSD109" s="197"/>
      <c r="HSE109" s="197"/>
      <c r="HSF109" s="197"/>
      <c r="HSG109" s="197"/>
      <c r="HSH109" s="197"/>
      <c r="HSI109" s="197"/>
      <c r="HSJ109" s="197"/>
      <c r="HSK109" s="197"/>
      <c r="HSL109" s="197"/>
      <c r="HSM109" s="197"/>
      <c r="HSN109" s="197"/>
      <c r="HSO109" s="197"/>
      <c r="HSP109" s="197"/>
      <c r="HSQ109" s="197"/>
      <c r="HSR109" s="197"/>
      <c r="HSS109" s="197"/>
      <c r="HST109" s="197"/>
      <c r="HSU109" s="197"/>
      <c r="HSV109" s="197"/>
      <c r="HSW109" s="197"/>
      <c r="HSX109" s="197"/>
      <c r="HSY109" s="197"/>
      <c r="HSZ109" s="197"/>
      <c r="HTA109" s="197"/>
      <c r="HTB109" s="197"/>
      <c r="HTC109" s="197"/>
      <c r="HTD109" s="197"/>
      <c r="HTE109" s="197"/>
      <c r="HTF109" s="197"/>
      <c r="HTG109" s="197"/>
      <c r="HTH109" s="197"/>
      <c r="HTI109" s="197"/>
      <c r="HTJ109" s="197"/>
      <c r="HTK109" s="197"/>
      <c r="HTL109" s="197"/>
      <c r="HTM109" s="197"/>
      <c r="HTN109" s="197"/>
      <c r="HTO109" s="197"/>
      <c r="HTP109" s="197"/>
      <c r="HTQ109" s="197"/>
      <c r="HTR109" s="197"/>
      <c r="HTS109" s="197"/>
      <c r="HTT109" s="197"/>
      <c r="HTU109" s="197"/>
      <c r="HTV109" s="197"/>
      <c r="HTW109" s="197"/>
      <c r="HTX109" s="197"/>
      <c r="HTY109" s="197"/>
      <c r="HTZ109" s="197"/>
      <c r="HUA109" s="197"/>
      <c r="HUB109" s="197"/>
      <c r="HUC109" s="197"/>
      <c r="HUD109" s="197"/>
      <c r="HUE109" s="197"/>
      <c r="HUF109" s="197"/>
      <c r="HUG109" s="197"/>
      <c r="HUH109" s="197"/>
      <c r="HUI109" s="197"/>
      <c r="HUJ109" s="197"/>
      <c r="HUK109" s="197"/>
      <c r="HUL109" s="197"/>
      <c r="HUM109" s="197"/>
      <c r="HUN109" s="197"/>
      <c r="HUO109" s="197"/>
      <c r="HUP109" s="197"/>
      <c r="HUQ109" s="197"/>
      <c r="HUR109" s="197"/>
      <c r="HUS109" s="197"/>
      <c r="HUT109" s="197"/>
      <c r="HUU109" s="197"/>
      <c r="HUV109" s="197"/>
      <c r="HUW109" s="197"/>
      <c r="HUX109" s="197"/>
      <c r="HUY109" s="197"/>
      <c r="HUZ109" s="197"/>
      <c r="HVA109" s="197"/>
      <c r="HVB109" s="197"/>
      <c r="HVC109" s="197"/>
      <c r="HVD109" s="197"/>
      <c r="HVE109" s="197"/>
      <c r="HVF109" s="197"/>
      <c r="HVG109" s="197"/>
      <c r="HVH109" s="197"/>
      <c r="HVI109" s="197"/>
      <c r="HVJ109" s="197"/>
      <c r="HVK109" s="197"/>
      <c r="HVL109" s="197"/>
      <c r="HVM109" s="197"/>
      <c r="HVN109" s="197"/>
      <c r="HVO109" s="197"/>
      <c r="HVP109" s="197"/>
      <c r="HVQ109" s="197"/>
      <c r="HVR109" s="197"/>
      <c r="HVS109" s="197"/>
      <c r="HVT109" s="197"/>
      <c r="HVU109" s="197"/>
      <c r="HVV109" s="197"/>
      <c r="HVW109" s="197"/>
      <c r="HVX109" s="197"/>
      <c r="HVY109" s="197"/>
      <c r="HVZ109" s="197"/>
      <c r="HWA109" s="197"/>
      <c r="HWB109" s="197"/>
      <c r="HWC109" s="197"/>
      <c r="HWD109" s="197"/>
      <c r="HWE109" s="197"/>
      <c r="HWF109" s="197"/>
      <c r="HWG109" s="197"/>
      <c r="HWH109" s="197"/>
      <c r="HWI109" s="197"/>
      <c r="HWJ109" s="197"/>
      <c r="HWK109" s="197"/>
      <c r="HWL109" s="197"/>
      <c r="HWM109" s="197"/>
      <c r="HWN109" s="197"/>
      <c r="HWO109" s="197"/>
      <c r="HWP109" s="197"/>
      <c r="HWQ109" s="197"/>
      <c r="HWR109" s="197"/>
      <c r="HWS109" s="197"/>
      <c r="HWT109" s="197"/>
      <c r="HWU109" s="197"/>
      <c r="HWV109" s="197"/>
      <c r="HWW109" s="197"/>
      <c r="HWX109" s="197"/>
      <c r="HWY109" s="197"/>
      <c r="HWZ109" s="197"/>
      <c r="HXA109" s="197"/>
      <c r="HXB109" s="197"/>
      <c r="HXC109" s="197"/>
      <c r="HXD109" s="197"/>
      <c r="HXE109" s="197"/>
      <c r="HXF109" s="197"/>
      <c r="HXG109" s="197"/>
      <c r="HXH109" s="197"/>
      <c r="HXI109" s="197"/>
      <c r="HXJ109" s="197"/>
      <c r="HXK109" s="197"/>
      <c r="HXL109" s="197"/>
      <c r="HXM109" s="197"/>
      <c r="HXN109" s="197"/>
      <c r="HXO109" s="197"/>
      <c r="HXP109" s="197"/>
      <c r="HXQ109" s="197"/>
      <c r="HXR109" s="197"/>
      <c r="HXS109" s="197"/>
      <c r="HXT109" s="197"/>
      <c r="HXU109" s="197"/>
      <c r="HXV109" s="197"/>
      <c r="HXW109" s="197"/>
      <c r="HXX109" s="197"/>
      <c r="HXY109" s="197"/>
      <c r="HXZ109" s="197"/>
      <c r="HYA109" s="197"/>
      <c r="HYB109" s="197"/>
      <c r="HYC109" s="197"/>
      <c r="HYD109" s="197"/>
      <c r="HYE109" s="197"/>
      <c r="HYF109" s="197"/>
      <c r="HYG109" s="197"/>
      <c r="HYH109" s="197"/>
      <c r="HYI109" s="197"/>
      <c r="HYJ109" s="197"/>
      <c r="HYK109" s="197"/>
      <c r="HYL109" s="197"/>
      <c r="HYM109" s="197"/>
      <c r="HYN109" s="197"/>
      <c r="HYO109" s="197"/>
      <c r="HYP109" s="197"/>
      <c r="HYQ109" s="197"/>
      <c r="HYR109" s="197"/>
      <c r="HYS109" s="197"/>
      <c r="HYT109" s="197"/>
      <c r="HYU109" s="197"/>
      <c r="HYV109" s="197"/>
      <c r="HYW109" s="197"/>
      <c r="HYX109" s="197"/>
      <c r="HYY109" s="197"/>
      <c r="HYZ109" s="197"/>
      <c r="HZA109" s="197"/>
      <c r="HZB109" s="197"/>
      <c r="HZC109" s="197"/>
      <c r="HZD109" s="197"/>
      <c r="HZE109" s="197"/>
      <c r="HZF109" s="197"/>
      <c r="HZG109" s="197"/>
      <c r="HZH109" s="197"/>
      <c r="HZI109" s="197"/>
      <c r="HZJ109" s="197"/>
      <c r="HZK109" s="197"/>
      <c r="HZL109" s="197"/>
      <c r="HZM109" s="197"/>
      <c r="HZN109" s="197"/>
      <c r="HZO109" s="197"/>
      <c r="HZP109" s="197"/>
      <c r="HZQ109" s="197"/>
      <c r="HZR109" s="197"/>
      <c r="HZS109" s="197"/>
      <c r="HZT109" s="197"/>
      <c r="HZU109" s="197"/>
      <c r="HZV109" s="197"/>
      <c r="HZW109" s="197"/>
      <c r="HZX109" s="197"/>
      <c r="HZY109" s="197"/>
      <c r="HZZ109" s="197"/>
      <c r="IAA109" s="197"/>
      <c r="IAB109" s="197"/>
      <c r="IAC109" s="197"/>
      <c r="IAD109" s="197"/>
      <c r="IAE109" s="197"/>
      <c r="IAF109" s="197"/>
      <c r="IAG109" s="197"/>
      <c r="IAH109" s="197"/>
      <c r="IAI109" s="197"/>
      <c r="IAJ109" s="197"/>
      <c r="IAK109" s="197"/>
      <c r="IAL109" s="197"/>
      <c r="IAM109" s="197"/>
      <c r="IAN109" s="197"/>
      <c r="IAO109" s="197"/>
      <c r="IAP109" s="197"/>
      <c r="IAQ109" s="197"/>
      <c r="IAR109" s="197"/>
      <c r="IAS109" s="197"/>
      <c r="IAT109" s="197"/>
      <c r="IAU109" s="197"/>
      <c r="IAV109" s="197"/>
      <c r="IAW109" s="197"/>
      <c r="IAX109" s="197"/>
      <c r="IAY109" s="197"/>
      <c r="IAZ109" s="197"/>
      <c r="IBA109" s="197"/>
      <c r="IBB109" s="197"/>
      <c r="IBC109" s="197"/>
      <c r="IBD109" s="197"/>
      <c r="IBE109" s="197"/>
      <c r="IBF109" s="197"/>
      <c r="IBG109" s="197"/>
      <c r="IBH109" s="197"/>
      <c r="IBI109" s="197"/>
      <c r="IBJ109" s="197"/>
      <c r="IBK109" s="197"/>
      <c r="IBL109" s="197"/>
      <c r="IBM109" s="197"/>
      <c r="IBN109" s="197"/>
      <c r="IBO109" s="197"/>
      <c r="IBP109" s="197"/>
      <c r="IBQ109" s="197"/>
      <c r="IBR109" s="197"/>
      <c r="IBS109" s="197"/>
      <c r="IBT109" s="197"/>
      <c r="IBU109" s="197"/>
      <c r="IBV109" s="197"/>
      <c r="IBW109" s="197"/>
      <c r="IBX109" s="197"/>
      <c r="IBY109" s="197"/>
      <c r="IBZ109" s="197"/>
      <c r="ICA109" s="197"/>
      <c r="ICB109" s="197"/>
      <c r="ICC109" s="197"/>
      <c r="ICD109" s="197"/>
      <c r="ICE109" s="197"/>
      <c r="ICF109" s="197"/>
      <c r="ICG109" s="197"/>
      <c r="ICH109" s="197"/>
      <c r="ICI109" s="197"/>
      <c r="ICJ109" s="197"/>
      <c r="ICK109" s="197"/>
      <c r="ICL109" s="197"/>
      <c r="ICM109" s="197"/>
      <c r="ICN109" s="197"/>
      <c r="ICO109" s="197"/>
      <c r="ICP109" s="197"/>
      <c r="ICQ109" s="197"/>
      <c r="ICR109" s="197"/>
      <c r="ICS109" s="197"/>
      <c r="ICT109" s="197"/>
      <c r="ICU109" s="197"/>
      <c r="ICV109" s="197"/>
      <c r="ICW109" s="197"/>
      <c r="ICX109" s="197"/>
      <c r="ICY109" s="197"/>
      <c r="ICZ109" s="197"/>
      <c r="IDA109" s="197"/>
      <c r="IDB109" s="197"/>
      <c r="IDC109" s="197"/>
      <c r="IDD109" s="197"/>
      <c r="IDE109" s="197"/>
      <c r="IDF109" s="197"/>
      <c r="IDG109" s="197"/>
      <c r="IDH109" s="197"/>
      <c r="IDI109" s="197"/>
      <c r="IDJ109" s="197"/>
      <c r="IDK109" s="197"/>
      <c r="IDL109" s="197"/>
      <c r="IDM109" s="197"/>
      <c r="IDN109" s="197"/>
      <c r="IDO109" s="197"/>
      <c r="IDP109" s="197"/>
      <c r="IDQ109" s="197"/>
      <c r="IDR109" s="197"/>
      <c r="IDS109" s="197"/>
      <c r="IDT109" s="197"/>
      <c r="IDU109" s="197"/>
      <c r="IDV109" s="197"/>
      <c r="IDW109" s="197"/>
      <c r="IDX109" s="197"/>
      <c r="IDY109" s="197"/>
      <c r="IDZ109" s="197"/>
      <c r="IEA109" s="197"/>
      <c r="IEB109" s="197"/>
      <c r="IEC109" s="197"/>
      <c r="IED109" s="197"/>
      <c r="IEE109" s="197"/>
      <c r="IEF109" s="197"/>
      <c r="IEG109" s="197"/>
      <c r="IEH109" s="197"/>
      <c r="IEI109" s="197"/>
      <c r="IEJ109" s="197"/>
      <c r="IEK109" s="197"/>
      <c r="IEL109" s="197"/>
      <c r="IEM109" s="197"/>
      <c r="IEN109" s="197"/>
      <c r="IEO109" s="197"/>
      <c r="IEP109" s="197"/>
      <c r="IEQ109" s="197"/>
      <c r="IER109" s="197"/>
      <c r="IES109" s="197"/>
      <c r="IET109" s="197"/>
      <c r="IEU109" s="197"/>
      <c r="IEV109" s="197"/>
      <c r="IEW109" s="197"/>
      <c r="IEX109" s="197"/>
      <c r="IEY109" s="197"/>
      <c r="IEZ109" s="197"/>
      <c r="IFA109" s="197"/>
      <c r="IFB109" s="197"/>
      <c r="IFC109" s="197"/>
      <c r="IFD109" s="197"/>
      <c r="IFE109" s="197"/>
      <c r="IFF109" s="197"/>
      <c r="IFG109" s="197"/>
      <c r="IFH109" s="197"/>
      <c r="IFI109" s="197"/>
      <c r="IFJ109" s="197"/>
      <c r="IFK109" s="197"/>
      <c r="IFL109" s="197"/>
      <c r="IFM109" s="197"/>
      <c r="IFN109" s="197"/>
      <c r="IFO109" s="197"/>
      <c r="IFP109" s="197"/>
      <c r="IFQ109" s="197"/>
      <c r="IFR109" s="197"/>
      <c r="IFS109" s="197"/>
      <c r="IFT109" s="197"/>
      <c r="IFU109" s="197"/>
      <c r="IFV109" s="197"/>
      <c r="IFW109" s="197"/>
      <c r="IFX109" s="197"/>
      <c r="IFY109" s="197"/>
      <c r="IFZ109" s="197"/>
      <c r="IGA109" s="197"/>
      <c r="IGB109" s="197"/>
      <c r="IGC109" s="197"/>
      <c r="IGD109" s="197"/>
      <c r="IGE109" s="197"/>
      <c r="IGF109" s="197"/>
      <c r="IGG109" s="197"/>
      <c r="IGH109" s="197"/>
      <c r="IGI109" s="197"/>
      <c r="IGJ109" s="197"/>
      <c r="IGK109" s="197"/>
      <c r="IGL109" s="197"/>
      <c r="IGM109" s="197"/>
      <c r="IGN109" s="197"/>
      <c r="IGO109" s="197"/>
      <c r="IGP109" s="197"/>
      <c r="IGQ109" s="197"/>
      <c r="IGR109" s="197"/>
      <c r="IGS109" s="197"/>
      <c r="IGT109" s="197"/>
      <c r="IGU109" s="197"/>
      <c r="IGV109" s="197"/>
      <c r="IGW109" s="197"/>
      <c r="IGX109" s="197"/>
      <c r="IGY109" s="197"/>
      <c r="IGZ109" s="197"/>
      <c r="IHA109" s="197"/>
      <c r="IHB109" s="197"/>
      <c r="IHC109" s="197"/>
      <c r="IHD109" s="197"/>
      <c r="IHE109" s="197"/>
      <c r="IHF109" s="197"/>
      <c r="IHG109" s="197"/>
      <c r="IHH109" s="197"/>
      <c r="IHI109" s="197"/>
      <c r="IHJ109" s="197"/>
      <c r="IHK109" s="197"/>
      <c r="IHL109" s="197"/>
      <c r="IHM109" s="197"/>
      <c r="IHN109" s="197"/>
      <c r="IHO109" s="197"/>
      <c r="IHP109" s="197"/>
      <c r="IHQ109" s="197"/>
      <c r="IHR109" s="197"/>
      <c r="IHS109" s="197"/>
      <c r="IHT109" s="197"/>
      <c r="IHU109" s="197"/>
      <c r="IHV109" s="197"/>
      <c r="IHW109" s="197"/>
      <c r="IHX109" s="197"/>
      <c r="IHY109" s="197"/>
      <c r="IHZ109" s="197"/>
      <c r="IIA109" s="197"/>
      <c r="IIB109" s="197"/>
      <c r="IIC109" s="197"/>
      <c r="IID109" s="197"/>
      <c r="IIE109" s="197"/>
      <c r="IIF109" s="197"/>
      <c r="IIG109" s="197"/>
      <c r="IIH109" s="197"/>
      <c r="III109" s="197"/>
      <c r="IIJ109" s="197"/>
      <c r="IIK109" s="197"/>
      <c r="IIL109" s="197"/>
      <c r="IIM109" s="197"/>
      <c r="IIN109" s="197"/>
      <c r="IIO109" s="197"/>
      <c r="IIP109" s="197"/>
      <c r="IIQ109" s="197"/>
      <c r="IIR109" s="197"/>
      <c r="IIS109" s="197"/>
      <c r="IIT109" s="197"/>
      <c r="IIU109" s="197"/>
      <c r="IIV109" s="197"/>
      <c r="IIW109" s="197"/>
      <c r="IIX109" s="197"/>
      <c r="IIY109" s="197"/>
      <c r="IIZ109" s="197"/>
      <c r="IJA109" s="197"/>
      <c r="IJB109" s="197"/>
      <c r="IJC109" s="197"/>
      <c r="IJD109" s="197"/>
      <c r="IJE109" s="197"/>
      <c r="IJF109" s="197"/>
      <c r="IJG109" s="197"/>
      <c r="IJH109" s="197"/>
      <c r="IJI109" s="197"/>
      <c r="IJJ109" s="197"/>
      <c r="IJK109" s="197"/>
      <c r="IJL109" s="197"/>
      <c r="IJM109" s="197"/>
      <c r="IJN109" s="197"/>
      <c r="IJO109" s="197"/>
      <c r="IJP109" s="197"/>
      <c r="IJQ109" s="197"/>
      <c r="IJR109" s="197"/>
      <c r="IJS109" s="197"/>
      <c r="IJT109" s="197"/>
      <c r="IJU109" s="197"/>
      <c r="IJV109" s="197"/>
      <c r="IJW109" s="197"/>
      <c r="IJX109" s="197"/>
      <c r="IJY109" s="197"/>
      <c r="IJZ109" s="197"/>
      <c r="IKA109" s="197"/>
      <c r="IKB109" s="197"/>
      <c r="IKC109" s="197"/>
      <c r="IKD109" s="197"/>
      <c r="IKE109" s="197"/>
      <c r="IKF109" s="197"/>
      <c r="IKG109" s="197"/>
      <c r="IKH109" s="197"/>
      <c r="IKI109" s="197"/>
      <c r="IKJ109" s="197"/>
      <c r="IKK109" s="197"/>
      <c r="IKL109" s="197"/>
      <c r="IKM109" s="197"/>
      <c r="IKN109" s="197"/>
      <c r="IKO109" s="197"/>
      <c r="IKP109" s="197"/>
      <c r="IKQ109" s="197"/>
      <c r="IKR109" s="197"/>
      <c r="IKS109" s="197"/>
      <c r="IKT109" s="197"/>
      <c r="IKU109" s="197"/>
      <c r="IKV109" s="197"/>
      <c r="IKW109" s="197"/>
      <c r="IKX109" s="197"/>
      <c r="IKY109" s="197"/>
      <c r="IKZ109" s="197"/>
      <c r="ILA109" s="197"/>
      <c r="ILB109" s="197"/>
      <c r="ILC109" s="197"/>
      <c r="ILD109" s="197"/>
      <c r="ILE109" s="197"/>
      <c r="ILF109" s="197"/>
      <c r="ILG109" s="197"/>
      <c r="ILH109" s="197"/>
      <c r="ILI109" s="197"/>
      <c r="ILJ109" s="197"/>
      <c r="ILK109" s="197"/>
      <c r="ILL109" s="197"/>
      <c r="ILM109" s="197"/>
      <c r="ILN109" s="197"/>
      <c r="ILO109" s="197"/>
      <c r="ILP109" s="197"/>
      <c r="ILQ109" s="197"/>
      <c r="ILR109" s="197"/>
      <c r="ILS109" s="197"/>
      <c r="ILT109" s="197"/>
      <c r="ILU109" s="197"/>
      <c r="ILV109" s="197"/>
      <c r="ILW109" s="197"/>
      <c r="ILX109" s="197"/>
      <c r="ILY109" s="197"/>
      <c r="ILZ109" s="197"/>
      <c r="IMA109" s="197"/>
      <c r="IMB109" s="197"/>
      <c r="IMC109" s="197"/>
      <c r="IMD109" s="197"/>
      <c r="IME109" s="197"/>
      <c r="IMF109" s="197"/>
      <c r="IMG109" s="197"/>
      <c r="IMH109" s="197"/>
      <c r="IMI109" s="197"/>
      <c r="IMJ109" s="197"/>
      <c r="IMK109" s="197"/>
      <c r="IML109" s="197"/>
      <c r="IMM109" s="197"/>
      <c r="IMN109" s="197"/>
      <c r="IMO109" s="197"/>
      <c r="IMP109" s="197"/>
      <c r="IMQ109" s="197"/>
      <c r="IMR109" s="197"/>
      <c r="IMS109" s="197"/>
      <c r="IMT109" s="197"/>
      <c r="IMU109" s="197"/>
      <c r="IMV109" s="197"/>
      <c r="IMW109" s="197"/>
      <c r="IMX109" s="197"/>
      <c r="IMY109" s="197"/>
      <c r="IMZ109" s="197"/>
      <c r="INA109" s="197"/>
      <c r="INB109" s="197"/>
      <c r="INC109" s="197"/>
      <c r="IND109" s="197"/>
      <c r="INE109" s="197"/>
      <c r="INF109" s="197"/>
      <c r="ING109" s="197"/>
      <c r="INH109" s="197"/>
      <c r="INI109" s="197"/>
      <c r="INJ109" s="197"/>
      <c r="INK109" s="197"/>
      <c r="INL109" s="197"/>
      <c r="INM109" s="197"/>
      <c r="INN109" s="197"/>
      <c r="INO109" s="197"/>
      <c r="INP109" s="197"/>
      <c r="INQ109" s="197"/>
      <c r="INR109" s="197"/>
      <c r="INS109" s="197"/>
      <c r="INT109" s="197"/>
      <c r="INU109" s="197"/>
      <c r="INV109" s="197"/>
      <c r="INW109" s="197"/>
      <c r="INX109" s="197"/>
      <c r="INY109" s="197"/>
      <c r="INZ109" s="197"/>
      <c r="IOA109" s="197"/>
      <c r="IOB109" s="197"/>
      <c r="IOC109" s="197"/>
      <c r="IOD109" s="197"/>
      <c r="IOE109" s="197"/>
      <c r="IOF109" s="197"/>
      <c r="IOG109" s="197"/>
      <c r="IOH109" s="197"/>
      <c r="IOI109" s="197"/>
      <c r="IOJ109" s="197"/>
      <c r="IOK109" s="197"/>
      <c r="IOL109" s="197"/>
      <c r="IOM109" s="197"/>
      <c r="ION109" s="197"/>
      <c r="IOO109" s="197"/>
      <c r="IOP109" s="197"/>
      <c r="IOQ109" s="197"/>
      <c r="IOR109" s="197"/>
      <c r="IOS109" s="197"/>
      <c r="IOT109" s="197"/>
      <c r="IOU109" s="197"/>
      <c r="IOV109" s="197"/>
      <c r="IOW109" s="197"/>
      <c r="IOX109" s="197"/>
      <c r="IOY109" s="197"/>
      <c r="IOZ109" s="197"/>
      <c r="IPA109" s="197"/>
      <c r="IPB109" s="197"/>
      <c r="IPC109" s="197"/>
      <c r="IPD109" s="197"/>
      <c r="IPE109" s="197"/>
      <c r="IPF109" s="197"/>
      <c r="IPG109" s="197"/>
      <c r="IPH109" s="197"/>
      <c r="IPI109" s="197"/>
      <c r="IPJ109" s="197"/>
      <c r="IPK109" s="197"/>
      <c r="IPL109" s="197"/>
      <c r="IPM109" s="197"/>
      <c r="IPN109" s="197"/>
      <c r="IPO109" s="197"/>
      <c r="IPP109" s="197"/>
      <c r="IPQ109" s="197"/>
      <c r="IPR109" s="197"/>
      <c r="IPS109" s="197"/>
      <c r="IPT109" s="197"/>
      <c r="IPU109" s="197"/>
      <c r="IPV109" s="197"/>
      <c r="IPW109" s="197"/>
      <c r="IPX109" s="197"/>
      <c r="IPY109" s="197"/>
      <c r="IPZ109" s="197"/>
      <c r="IQA109" s="197"/>
      <c r="IQB109" s="197"/>
      <c r="IQC109" s="197"/>
      <c r="IQD109" s="197"/>
      <c r="IQE109" s="197"/>
      <c r="IQF109" s="197"/>
      <c r="IQG109" s="197"/>
      <c r="IQH109" s="197"/>
      <c r="IQI109" s="197"/>
      <c r="IQJ109" s="197"/>
      <c r="IQK109" s="197"/>
      <c r="IQL109" s="197"/>
      <c r="IQM109" s="197"/>
      <c r="IQN109" s="197"/>
      <c r="IQO109" s="197"/>
      <c r="IQP109" s="197"/>
      <c r="IQQ109" s="197"/>
      <c r="IQR109" s="197"/>
      <c r="IQS109" s="197"/>
      <c r="IQT109" s="197"/>
      <c r="IQU109" s="197"/>
      <c r="IQV109" s="197"/>
      <c r="IQW109" s="197"/>
      <c r="IQX109" s="197"/>
      <c r="IQY109" s="197"/>
      <c r="IQZ109" s="197"/>
      <c r="IRA109" s="197"/>
      <c r="IRB109" s="197"/>
      <c r="IRC109" s="197"/>
      <c r="IRD109" s="197"/>
      <c r="IRE109" s="197"/>
      <c r="IRF109" s="197"/>
      <c r="IRG109" s="197"/>
      <c r="IRH109" s="197"/>
      <c r="IRI109" s="197"/>
      <c r="IRJ109" s="197"/>
      <c r="IRK109" s="197"/>
      <c r="IRL109" s="197"/>
      <c r="IRM109" s="197"/>
      <c r="IRN109" s="197"/>
      <c r="IRO109" s="197"/>
      <c r="IRP109" s="197"/>
      <c r="IRQ109" s="197"/>
      <c r="IRR109" s="197"/>
      <c r="IRS109" s="197"/>
      <c r="IRT109" s="197"/>
      <c r="IRU109" s="197"/>
      <c r="IRV109" s="197"/>
      <c r="IRW109" s="197"/>
      <c r="IRX109" s="197"/>
      <c r="IRY109" s="197"/>
      <c r="IRZ109" s="197"/>
      <c r="ISA109" s="197"/>
      <c r="ISB109" s="197"/>
      <c r="ISC109" s="197"/>
      <c r="ISD109" s="197"/>
      <c r="ISE109" s="197"/>
      <c r="ISF109" s="197"/>
      <c r="ISG109" s="197"/>
      <c r="ISH109" s="197"/>
      <c r="ISI109" s="197"/>
      <c r="ISJ109" s="197"/>
      <c r="ISK109" s="197"/>
      <c r="ISL109" s="197"/>
      <c r="ISM109" s="197"/>
      <c r="ISN109" s="197"/>
      <c r="ISO109" s="197"/>
      <c r="ISP109" s="197"/>
      <c r="ISQ109" s="197"/>
      <c r="ISR109" s="197"/>
      <c r="ISS109" s="197"/>
      <c r="IST109" s="197"/>
      <c r="ISU109" s="197"/>
      <c r="ISV109" s="197"/>
      <c r="ISW109" s="197"/>
      <c r="ISX109" s="197"/>
      <c r="ISY109" s="197"/>
      <c r="ISZ109" s="197"/>
      <c r="ITA109" s="197"/>
      <c r="ITB109" s="197"/>
      <c r="ITC109" s="197"/>
      <c r="ITD109" s="197"/>
      <c r="ITE109" s="197"/>
      <c r="ITF109" s="197"/>
      <c r="ITG109" s="197"/>
      <c r="ITH109" s="197"/>
      <c r="ITI109" s="197"/>
      <c r="ITJ109" s="197"/>
      <c r="ITK109" s="197"/>
      <c r="ITL109" s="197"/>
      <c r="ITM109" s="197"/>
      <c r="ITN109" s="197"/>
      <c r="ITO109" s="197"/>
      <c r="ITP109" s="197"/>
      <c r="ITQ109" s="197"/>
      <c r="ITR109" s="197"/>
      <c r="ITS109" s="197"/>
      <c r="ITT109" s="197"/>
      <c r="ITU109" s="197"/>
      <c r="ITV109" s="197"/>
      <c r="ITW109" s="197"/>
      <c r="ITX109" s="197"/>
      <c r="ITY109" s="197"/>
      <c r="ITZ109" s="197"/>
      <c r="IUA109" s="197"/>
      <c r="IUB109" s="197"/>
      <c r="IUC109" s="197"/>
      <c r="IUD109" s="197"/>
      <c r="IUE109" s="197"/>
      <c r="IUF109" s="197"/>
      <c r="IUG109" s="197"/>
      <c r="IUH109" s="197"/>
      <c r="IUI109" s="197"/>
      <c r="IUJ109" s="197"/>
      <c r="IUK109" s="197"/>
      <c r="IUL109" s="197"/>
      <c r="IUM109" s="197"/>
      <c r="IUN109" s="197"/>
      <c r="IUO109" s="197"/>
      <c r="IUP109" s="197"/>
      <c r="IUQ109" s="197"/>
      <c r="IUR109" s="197"/>
      <c r="IUS109" s="197"/>
      <c r="IUT109" s="197"/>
      <c r="IUU109" s="197"/>
      <c r="IUV109" s="197"/>
      <c r="IUW109" s="197"/>
      <c r="IUX109" s="197"/>
      <c r="IUY109" s="197"/>
      <c r="IUZ109" s="197"/>
      <c r="IVA109" s="197"/>
      <c r="IVB109" s="197"/>
      <c r="IVC109" s="197"/>
      <c r="IVD109" s="197"/>
      <c r="IVE109" s="197"/>
      <c r="IVF109" s="197"/>
      <c r="IVG109" s="197"/>
      <c r="IVH109" s="197"/>
      <c r="IVI109" s="197"/>
      <c r="IVJ109" s="197"/>
      <c r="IVK109" s="197"/>
      <c r="IVL109" s="197"/>
      <c r="IVM109" s="197"/>
      <c r="IVN109" s="197"/>
      <c r="IVO109" s="197"/>
      <c r="IVP109" s="197"/>
      <c r="IVQ109" s="197"/>
      <c r="IVR109" s="197"/>
      <c r="IVS109" s="197"/>
      <c r="IVT109" s="197"/>
      <c r="IVU109" s="197"/>
      <c r="IVV109" s="197"/>
      <c r="IVW109" s="197"/>
      <c r="IVX109" s="197"/>
      <c r="IVY109" s="197"/>
      <c r="IVZ109" s="197"/>
      <c r="IWA109" s="197"/>
      <c r="IWB109" s="197"/>
      <c r="IWC109" s="197"/>
      <c r="IWD109" s="197"/>
      <c r="IWE109" s="197"/>
      <c r="IWF109" s="197"/>
      <c r="IWG109" s="197"/>
      <c r="IWH109" s="197"/>
      <c r="IWI109" s="197"/>
      <c r="IWJ109" s="197"/>
      <c r="IWK109" s="197"/>
      <c r="IWL109" s="197"/>
      <c r="IWM109" s="197"/>
      <c r="IWN109" s="197"/>
      <c r="IWO109" s="197"/>
      <c r="IWP109" s="197"/>
      <c r="IWQ109" s="197"/>
      <c r="IWR109" s="197"/>
      <c r="IWS109" s="197"/>
      <c r="IWT109" s="197"/>
      <c r="IWU109" s="197"/>
      <c r="IWV109" s="197"/>
      <c r="IWW109" s="197"/>
      <c r="IWX109" s="197"/>
      <c r="IWY109" s="197"/>
      <c r="IWZ109" s="197"/>
      <c r="IXA109" s="197"/>
      <c r="IXB109" s="197"/>
      <c r="IXC109" s="197"/>
      <c r="IXD109" s="197"/>
      <c r="IXE109" s="197"/>
      <c r="IXF109" s="197"/>
      <c r="IXG109" s="197"/>
      <c r="IXH109" s="197"/>
      <c r="IXI109" s="197"/>
      <c r="IXJ109" s="197"/>
      <c r="IXK109" s="197"/>
      <c r="IXL109" s="197"/>
      <c r="IXM109" s="197"/>
      <c r="IXN109" s="197"/>
      <c r="IXO109" s="197"/>
      <c r="IXP109" s="197"/>
      <c r="IXQ109" s="197"/>
      <c r="IXR109" s="197"/>
      <c r="IXS109" s="197"/>
      <c r="IXT109" s="197"/>
      <c r="IXU109" s="197"/>
      <c r="IXV109" s="197"/>
      <c r="IXW109" s="197"/>
      <c r="IXX109" s="197"/>
      <c r="IXY109" s="197"/>
      <c r="IXZ109" s="197"/>
      <c r="IYA109" s="197"/>
      <c r="IYB109" s="197"/>
      <c r="IYC109" s="197"/>
      <c r="IYD109" s="197"/>
      <c r="IYE109" s="197"/>
      <c r="IYF109" s="197"/>
      <c r="IYG109" s="197"/>
      <c r="IYH109" s="197"/>
      <c r="IYI109" s="197"/>
      <c r="IYJ109" s="197"/>
      <c r="IYK109" s="197"/>
      <c r="IYL109" s="197"/>
      <c r="IYM109" s="197"/>
      <c r="IYN109" s="197"/>
      <c r="IYO109" s="197"/>
      <c r="IYP109" s="197"/>
      <c r="IYQ109" s="197"/>
      <c r="IYR109" s="197"/>
      <c r="IYS109" s="197"/>
      <c r="IYT109" s="197"/>
      <c r="IYU109" s="197"/>
      <c r="IYV109" s="197"/>
      <c r="IYW109" s="197"/>
      <c r="IYX109" s="197"/>
      <c r="IYY109" s="197"/>
      <c r="IYZ109" s="197"/>
      <c r="IZA109" s="197"/>
      <c r="IZB109" s="197"/>
      <c r="IZC109" s="197"/>
      <c r="IZD109" s="197"/>
      <c r="IZE109" s="197"/>
      <c r="IZF109" s="197"/>
      <c r="IZG109" s="197"/>
      <c r="IZH109" s="197"/>
      <c r="IZI109" s="197"/>
      <c r="IZJ109" s="197"/>
      <c r="IZK109" s="197"/>
      <c r="IZL109" s="197"/>
      <c r="IZM109" s="197"/>
      <c r="IZN109" s="197"/>
      <c r="IZO109" s="197"/>
      <c r="IZP109" s="197"/>
      <c r="IZQ109" s="197"/>
      <c r="IZR109" s="197"/>
      <c r="IZS109" s="197"/>
      <c r="IZT109" s="197"/>
      <c r="IZU109" s="197"/>
      <c r="IZV109" s="197"/>
      <c r="IZW109" s="197"/>
      <c r="IZX109" s="197"/>
      <c r="IZY109" s="197"/>
      <c r="IZZ109" s="197"/>
      <c r="JAA109" s="197"/>
      <c r="JAB109" s="197"/>
      <c r="JAC109" s="197"/>
      <c r="JAD109" s="197"/>
      <c r="JAE109" s="197"/>
      <c r="JAF109" s="197"/>
      <c r="JAG109" s="197"/>
      <c r="JAH109" s="197"/>
      <c r="JAI109" s="197"/>
      <c r="JAJ109" s="197"/>
      <c r="JAK109" s="197"/>
      <c r="JAL109" s="197"/>
      <c r="JAM109" s="197"/>
      <c r="JAN109" s="197"/>
      <c r="JAO109" s="197"/>
      <c r="JAP109" s="197"/>
      <c r="JAQ109" s="197"/>
      <c r="JAR109" s="197"/>
      <c r="JAS109" s="197"/>
      <c r="JAT109" s="197"/>
      <c r="JAU109" s="197"/>
      <c r="JAV109" s="197"/>
      <c r="JAW109" s="197"/>
      <c r="JAX109" s="197"/>
      <c r="JAY109" s="197"/>
      <c r="JAZ109" s="197"/>
      <c r="JBA109" s="197"/>
      <c r="JBB109" s="197"/>
      <c r="JBC109" s="197"/>
      <c r="JBD109" s="197"/>
      <c r="JBE109" s="197"/>
      <c r="JBF109" s="197"/>
      <c r="JBG109" s="197"/>
      <c r="JBH109" s="197"/>
      <c r="JBI109" s="197"/>
      <c r="JBJ109" s="197"/>
      <c r="JBK109" s="197"/>
      <c r="JBL109" s="197"/>
      <c r="JBM109" s="197"/>
      <c r="JBN109" s="197"/>
      <c r="JBO109" s="197"/>
      <c r="JBP109" s="197"/>
      <c r="JBQ109" s="197"/>
      <c r="JBR109" s="197"/>
      <c r="JBS109" s="197"/>
      <c r="JBT109" s="197"/>
      <c r="JBU109" s="197"/>
      <c r="JBV109" s="197"/>
      <c r="JBW109" s="197"/>
      <c r="JBX109" s="197"/>
      <c r="JBY109" s="197"/>
      <c r="JBZ109" s="197"/>
      <c r="JCA109" s="197"/>
      <c r="JCB109" s="197"/>
      <c r="JCC109" s="197"/>
      <c r="JCD109" s="197"/>
      <c r="JCE109" s="197"/>
      <c r="JCF109" s="197"/>
      <c r="JCG109" s="197"/>
      <c r="JCH109" s="197"/>
      <c r="JCI109" s="197"/>
      <c r="JCJ109" s="197"/>
      <c r="JCK109" s="197"/>
      <c r="JCL109" s="197"/>
      <c r="JCM109" s="197"/>
      <c r="JCN109" s="197"/>
      <c r="JCO109" s="197"/>
      <c r="JCP109" s="197"/>
      <c r="JCQ109" s="197"/>
      <c r="JCR109" s="197"/>
      <c r="JCS109" s="197"/>
      <c r="JCT109" s="197"/>
      <c r="JCU109" s="197"/>
      <c r="JCV109" s="197"/>
      <c r="JCW109" s="197"/>
      <c r="JCX109" s="197"/>
      <c r="JCY109" s="197"/>
      <c r="JCZ109" s="197"/>
      <c r="JDA109" s="197"/>
      <c r="JDB109" s="197"/>
      <c r="JDC109" s="197"/>
      <c r="JDD109" s="197"/>
      <c r="JDE109" s="197"/>
      <c r="JDF109" s="197"/>
      <c r="JDG109" s="197"/>
      <c r="JDH109" s="197"/>
      <c r="JDI109" s="197"/>
      <c r="JDJ109" s="197"/>
      <c r="JDK109" s="197"/>
      <c r="JDL109" s="197"/>
      <c r="JDM109" s="197"/>
      <c r="JDN109" s="197"/>
      <c r="JDO109" s="197"/>
      <c r="JDP109" s="197"/>
      <c r="JDQ109" s="197"/>
      <c r="JDR109" s="197"/>
      <c r="JDS109" s="197"/>
      <c r="JDT109" s="197"/>
      <c r="JDU109" s="197"/>
      <c r="JDV109" s="197"/>
      <c r="JDW109" s="197"/>
      <c r="JDX109" s="197"/>
      <c r="JDY109" s="197"/>
      <c r="JDZ109" s="197"/>
      <c r="JEA109" s="197"/>
      <c r="JEB109" s="197"/>
      <c r="JEC109" s="197"/>
      <c r="JED109" s="197"/>
      <c r="JEE109" s="197"/>
      <c r="JEF109" s="197"/>
      <c r="JEG109" s="197"/>
      <c r="JEH109" s="197"/>
      <c r="JEI109" s="197"/>
      <c r="JEJ109" s="197"/>
      <c r="JEK109" s="197"/>
      <c r="JEL109" s="197"/>
      <c r="JEM109" s="197"/>
      <c r="JEN109" s="197"/>
      <c r="JEO109" s="197"/>
      <c r="JEP109" s="197"/>
      <c r="JEQ109" s="197"/>
      <c r="JER109" s="197"/>
      <c r="JES109" s="197"/>
      <c r="JET109" s="197"/>
      <c r="JEU109" s="197"/>
      <c r="JEV109" s="197"/>
      <c r="JEW109" s="197"/>
      <c r="JEX109" s="197"/>
      <c r="JEY109" s="197"/>
      <c r="JEZ109" s="197"/>
      <c r="JFA109" s="197"/>
      <c r="JFB109" s="197"/>
      <c r="JFC109" s="197"/>
      <c r="JFD109" s="197"/>
      <c r="JFE109" s="197"/>
      <c r="JFF109" s="197"/>
      <c r="JFG109" s="197"/>
      <c r="JFH109" s="197"/>
      <c r="JFI109" s="197"/>
      <c r="JFJ109" s="197"/>
      <c r="JFK109" s="197"/>
      <c r="JFL109" s="197"/>
      <c r="JFM109" s="197"/>
      <c r="JFN109" s="197"/>
      <c r="JFO109" s="197"/>
      <c r="JFP109" s="197"/>
      <c r="JFQ109" s="197"/>
      <c r="JFR109" s="197"/>
      <c r="JFS109" s="197"/>
      <c r="JFT109" s="197"/>
      <c r="JFU109" s="197"/>
      <c r="JFV109" s="197"/>
      <c r="JFW109" s="197"/>
      <c r="JFX109" s="197"/>
      <c r="JFY109" s="197"/>
      <c r="JFZ109" s="197"/>
      <c r="JGA109" s="197"/>
      <c r="JGB109" s="197"/>
      <c r="JGC109" s="197"/>
      <c r="JGD109" s="197"/>
      <c r="JGE109" s="197"/>
      <c r="JGF109" s="197"/>
      <c r="JGG109" s="197"/>
      <c r="JGH109" s="197"/>
      <c r="JGI109" s="197"/>
      <c r="JGJ109" s="197"/>
      <c r="JGK109" s="197"/>
      <c r="JGL109" s="197"/>
      <c r="JGM109" s="197"/>
      <c r="JGN109" s="197"/>
      <c r="JGO109" s="197"/>
      <c r="JGP109" s="197"/>
      <c r="JGQ109" s="197"/>
      <c r="JGR109" s="197"/>
      <c r="JGS109" s="197"/>
      <c r="JGT109" s="197"/>
      <c r="JGU109" s="197"/>
      <c r="JGV109" s="197"/>
      <c r="JGW109" s="197"/>
      <c r="JGX109" s="197"/>
      <c r="JGY109" s="197"/>
      <c r="JGZ109" s="197"/>
      <c r="JHA109" s="197"/>
      <c r="JHB109" s="197"/>
      <c r="JHC109" s="197"/>
      <c r="JHD109" s="197"/>
      <c r="JHE109" s="197"/>
      <c r="JHF109" s="197"/>
      <c r="JHG109" s="197"/>
      <c r="JHH109" s="197"/>
      <c r="JHI109" s="197"/>
      <c r="JHJ109" s="197"/>
      <c r="JHK109" s="197"/>
      <c r="JHL109" s="197"/>
      <c r="JHM109" s="197"/>
      <c r="JHN109" s="197"/>
      <c r="JHO109" s="197"/>
      <c r="JHP109" s="197"/>
      <c r="JHQ109" s="197"/>
      <c r="JHR109" s="197"/>
      <c r="JHS109" s="197"/>
      <c r="JHT109" s="197"/>
      <c r="JHU109" s="197"/>
      <c r="JHV109" s="197"/>
      <c r="JHW109" s="197"/>
      <c r="JHX109" s="197"/>
      <c r="JHY109" s="197"/>
      <c r="JHZ109" s="197"/>
      <c r="JIA109" s="197"/>
      <c r="JIB109" s="197"/>
      <c r="JIC109" s="197"/>
      <c r="JID109" s="197"/>
      <c r="JIE109" s="197"/>
      <c r="JIF109" s="197"/>
      <c r="JIG109" s="197"/>
      <c r="JIH109" s="197"/>
      <c r="JII109" s="197"/>
      <c r="JIJ109" s="197"/>
      <c r="JIK109" s="197"/>
      <c r="JIL109" s="197"/>
      <c r="JIM109" s="197"/>
      <c r="JIN109" s="197"/>
      <c r="JIO109" s="197"/>
      <c r="JIP109" s="197"/>
      <c r="JIQ109" s="197"/>
      <c r="JIR109" s="197"/>
      <c r="JIS109" s="197"/>
      <c r="JIT109" s="197"/>
      <c r="JIU109" s="197"/>
      <c r="JIV109" s="197"/>
      <c r="JIW109" s="197"/>
      <c r="JIX109" s="197"/>
      <c r="JIY109" s="197"/>
      <c r="JIZ109" s="197"/>
      <c r="JJA109" s="197"/>
      <c r="JJB109" s="197"/>
      <c r="JJC109" s="197"/>
      <c r="JJD109" s="197"/>
      <c r="JJE109" s="197"/>
      <c r="JJF109" s="197"/>
      <c r="JJG109" s="197"/>
      <c r="JJH109" s="197"/>
      <c r="JJI109" s="197"/>
      <c r="JJJ109" s="197"/>
      <c r="JJK109" s="197"/>
      <c r="JJL109" s="197"/>
      <c r="JJM109" s="197"/>
      <c r="JJN109" s="197"/>
      <c r="JJO109" s="197"/>
      <c r="JJP109" s="197"/>
      <c r="JJQ109" s="197"/>
      <c r="JJR109" s="197"/>
      <c r="JJS109" s="197"/>
      <c r="JJT109" s="197"/>
      <c r="JJU109" s="197"/>
      <c r="JJV109" s="197"/>
      <c r="JJW109" s="197"/>
      <c r="JJX109" s="197"/>
      <c r="JJY109" s="197"/>
      <c r="JJZ109" s="197"/>
      <c r="JKA109" s="197"/>
      <c r="JKB109" s="197"/>
      <c r="JKC109" s="197"/>
      <c r="JKD109" s="197"/>
      <c r="JKE109" s="197"/>
      <c r="JKF109" s="197"/>
      <c r="JKG109" s="197"/>
      <c r="JKH109" s="197"/>
      <c r="JKI109" s="197"/>
      <c r="JKJ109" s="197"/>
      <c r="JKK109" s="197"/>
      <c r="JKL109" s="197"/>
      <c r="JKM109" s="197"/>
      <c r="JKN109" s="197"/>
      <c r="JKO109" s="197"/>
      <c r="JKP109" s="197"/>
      <c r="JKQ109" s="197"/>
      <c r="JKR109" s="197"/>
      <c r="JKS109" s="197"/>
      <c r="JKT109" s="197"/>
      <c r="JKU109" s="197"/>
      <c r="JKV109" s="197"/>
      <c r="JKW109" s="197"/>
      <c r="JKX109" s="197"/>
      <c r="JKY109" s="197"/>
      <c r="JKZ109" s="197"/>
      <c r="JLA109" s="197"/>
      <c r="JLB109" s="197"/>
      <c r="JLC109" s="197"/>
      <c r="JLD109" s="197"/>
      <c r="JLE109" s="197"/>
      <c r="JLF109" s="197"/>
      <c r="JLG109" s="197"/>
      <c r="JLH109" s="197"/>
      <c r="JLI109" s="197"/>
      <c r="JLJ109" s="197"/>
      <c r="JLK109" s="197"/>
      <c r="JLL109" s="197"/>
      <c r="JLM109" s="197"/>
      <c r="JLN109" s="197"/>
      <c r="JLO109" s="197"/>
      <c r="JLP109" s="197"/>
      <c r="JLQ109" s="197"/>
      <c r="JLR109" s="197"/>
      <c r="JLS109" s="197"/>
      <c r="JLT109" s="197"/>
      <c r="JLU109" s="197"/>
      <c r="JLV109" s="197"/>
      <c r="JLW109" s="197"/>
      <c r="JLX109" s="197"/>
      <c r="JLY109" s="197"/>
      <c r="JLZ109" s="197"/>
      <c r="JMA109" s="197"/>
      <c r="JMB109" s="197"/>
      <c r="JMC109" s="197"/>
      <c r="JMD109" s="197"/>
      <c r="JME109" s="197"/>
      <c r="JMF109" s="197"/>
      <c r="JMG109" s="197"/>
      <c r="JMH109" s="197"/>
      <c r="JMI109" s="197"/>
      <c r="JMJ109" s="197"/>
      <c r="JMK109" s="197"/>
      <c r="JML109" s="197"/>
      <c r="JMM109" s="197"/>
      <c r="JMN109" s="197"/>
      <c r="JMO109" s="197"/>
      <c r="JMP109" s="197"/>
      <c r="JMQ109" s="197"/>
      <c r="JMR109" s="197"/>
      <c r="JMS109" s="197"/>
      <c r="JMT109" s="197"/>
      <c r="JMU109" s="197"/>
      <c r="JMV109" s="197"/>
      <c r="JMW109" s="197"/>
      <c r="JMX109" s="197"/>
      <c r="JMY109" s="197"/>
      <c r="JMZ109" s="197"/>
      <c r="JNA109" s="197"/>
      <c r="JNB109" s="197"/>
      <c r="JNC109" s="197"/>
      <c r="JND109" s="197"/>
      <c r="JNE109" s="197"/>
      <c r="JNF109" s="197"/>
      <c r="JNG109" s="197"/>
      <c r="JNH109" s="197"/>
      <c r="JNI109" s="197"/>
      <c r="JNJ109" s="197"/>
      <c r="JNK109" s="197"/>
      <c r="JNL109" s="197"/>
      <c r="JNM109" s="197"/>
      <c r="JNN109" s="197"/>
      <c r="JNO109" s="197"/>
      <c r="JNP109" s="197"/>
      <c r="JNQ109" s="197"/>
      <c r="JNR109" s="197"/>
      <c r="JNS109" s="197"/>
      <c r="JNT109" s="197"/>
      <c r="JNU109" s="197"/>
      <c r="JNV109" s="197"/>
      <c r="JNW109" s="197"/>
      <c r="JNX109" s="197"/>
      <c r="JNY109" s="197"/>
      <c r="JNZ109" s="197"/>
      <c r="JOA109" s="197"/>
      <c r="JOB109" s="197"/>
      <c r="JOC109" s="197"/>
      <c r="JOD109" s="197"/>
      <c r="JOE109" s="197"/>
      <c r="JOF109" s="197"/>
      <c r="JOG109" s="197"/>
      <c r="JOH109" s="197"/>
      <c r="JOI109" s="197"/>
      <c r="JOJ109" s="197"/>
      <c r="JOK109" s="197"/>
      <c r="JOL109" s="197"/>
      <c r="JOM109" s="197"/>
      <c r="JON109" s="197"/>
      <c r="JOO109" s="197"/>
      <c r="JOP109" s="197"/>
      <c r="JOQ109" s="197"/>
      <c r="JOR109" s="197"/>
      <c r="JOS109" s="197"/>
      <c r="JOT109" s="197"/>
      <c r="JOU109" s="197"/>
      <c r="JOV109" s="197"/>
      <c r="JOW109" s="197"/>
      <c r="JOX109" s="197"/>
      <c r="JOY109" s="197"/>
      <c r="JOZ109" s="197"/>
      <c r="JPA109" s="197"/>
      <c r="JPB109" s="197"/>
      <c r="JPC109" s="197"/>
      <c r="JPD109" s="197"/>
      <c r="JPE109" s="197"/>
      <c r="JPF109" s="197"/>
      <c r="JPG109" s="197"/>
      <c r="JPH109" s="197"/>
      <c r="JPI109" s="197"/>
      <c r="JPJ109" s="197"/>
      <c r="JPK109" s="197"/>
      <c r="JPL109" s="197"/>
      <c r="JPM109" s="197"/>
      <c r="JPN109" s="197"/>
      <c r="JPO109" s="197"/>
      <c r="JPP109" s="197"/>
      <c r="JPQ109" s="197"/>
      <c r="JPR109" s="197"/>
      <c r="JPS109" s="197"/>
      <c r="JPT109" s="197"/>
      <c r="JPU109" s="197"/>
      <c r="JPV109" s="197"/>
      <c r="JPW109" s="197"/>
      <c r="JPX109" s="197"/>
      <c r="JPY109" s="197"/>
      <c r="JPZ109" s="197"/>
      <c r="JQA109" s="197"/>
      <c r="JQB109" s="197"/>
      <c r="JQC109" s="197"/>
      <c r="JQD109" s="197"/>
      <c r="JQE109" s="197"/>
      <c r="JQF109" s="197"/>
      <c r="JQG109" s="197"/>
      <c r="JQH109" s="197"/>
      <c r="JQI109" s="197"/>
      <c r="JQJ109" s="197"/>
      <c r="JQK109" s="197"/>
      <c r="JQL109" s="197"/>
      <c r="JQM109" s="197"/>
      <c r="JQN109" s="197"/>
      <c r="JQO109" s="197"/>
      <c r="JQP109" s="197"/>
      <c r="JQQ109" s="197"/>
      <c r="JQR109" s="197"/>
      <c r="JQS109" s="197"/>
      <c r="JQT109" s="197"/>
      <c r="JQU109" s="197"/>
      <c r="JQV109" s="197"/>
      <c r="JQW109" s="197"/>
      <c r="JQX109" s="197"/>
      <c r="JQY109" s="197"/>
      <c r="JQZ109" s="197"/>
      <c r="JRA109" s="197"/>
      <c r="JRB109" s="197"/>
      <c r="JRC109" s="197"/>
      <c r="JRD109" s="197"/>
      <c r="JRE109" s="197"/>
      <c r="JRF109" s="197"/>
      <c r="JRG109" s="197"/>
      <c r="JRH109" s="197"/>
      <c r="JRI109" s="197"/>
      <c r="JRJ109" s="197"/>
      <c r="JRK109" s="197"/>
      <c r="JRL109" s="197"/>
      <c r="JRM109" s="197"/>
      <c r="JRN109" s="197"/>
      <c r="JRO109" s="197"/>
      <c r="JRP109" s="197"/>
      <c r="JRQ109" s="197"/>
      <c r="JRR109" s="197"/>
      <c r="JRS109" s="197"/>
      <c r="JRT109" s="197"/>
      <c r="JRU109" s="197"/>
      <c r="JRV109" s="197"/>
      <c r="JRW109" s="197"/>
      <c r="JRX109" s="197"/>
      <c r="JRY109" s="197"/>
      <c r="JRZ109" s="197"/>
      <c r="JSA109" s="197"/>
      <c r="JSB109" s="197"/>
      <c r="JSC109" s="197"/>
      <c r="JSD109" s="197"/>
      <c r="JSE109" s="197"/>
      <c r="JSF109" s="197"/>
      <c r="JSG109" s="197"/>
      <c r="JSH109" s="197"/>
      <c r="JSI109" s="197"/>
      <c r="JSJ109" s="197"/>
      <c r="JSK109" s="197"/>
      <c r="JSL109" s="197"/>
      <c r="JSM109" s="197"/>
      <c r="JSN109" s="197"/>
      <c r="JSO109" s="197"/>
      <c r="JSP109" s="197"/>
      <c r="JSQ109" s="197"/>
      <c r="JSR109" s="197"/>
      <c r="JSS109" s="197"/>
      <c r="JST109" s="197"/>
      <c r="JSU109" s="197"/>
      <c r="JSV109" s="197"/>
      <c r="JSW109" s="197"/>
      <c r="JSX109" s="197"/>
      <c r="JSY109" s="197"/>
      <c r="JSZ109" s="197"/>
      <c r="JTA109" s="197"/>
      <c r="JTB109" s="197"/>
      <c r="JTC109" s="197"/>
      <c r="JTD109" s="197"/>
      <c r="JTE109" s="197"/>
      <c r="JTF109" s="197"/>
      <c r="JTG109" s="197"/>
      <c r="JTH109" s="197"/>
      <c r="JTI109" s="197"/>
      <c r="JTJ109" s="197"/>
      <c r="JTK109" s="197"/>
      <c r="JTL109" s="197"/>
      <c r="JTM109" s="197"/>
      <c r="JTN109" s="197"/>
      <c r="JTO109" s="197"/>
      <c r="JTP109" s="197"/>
      <c r="JTQ109" s="197"/>
      <c r="JTR109" s="197"/>
      <c r="JTS109" s="197"/>
      <c r="JTT109" s="197"/>
      <c r="JTU109" s="197"/>
      <c r="JTV109" s="197"/>
      <c r="JTW109" s="197"/>
      <c r="JTX109" s="197"/>
      <c r="JTY109" s="197"/>
      <c r="JTZ109" s="197"/>
      <c r="JUA109" s="197"/>
      <c r="JUB109" s="197"/>
      <c r="JUC109" s="197"/>
      <c r="JUD109" s="197"/>
      <c r="JUE109" s="197"/>
      <c r="JUF109" s="197"/>
      <c r="JUG109" s="197"/>
      <c r="JUH109" s="197"/>
      <c r="JUI109" s="197"/>
      <c r="JUJ109" s="197"/>
      <c r="JUK109" s="197"/>
      <c r="JUL109" s="197"/>
      <c r="JUM109" s="197"/>
      <c r="JUN109" s="197"/>
      <c r="JUO109" s="197"/>
      <c r="JUP109" s="197"/>
      <c r="JUQ109" s="197"/>
      <c r="JUR109" s="197"/>
      <c r="JUS109" s="197"/>
      <c r="JUT109" s="197"/>
      <c r="JUU109" s="197"/>
      <c r="JUV109" s="197"/>
      <c r="JUW109" s="197"/>
      <c r="JUX109" s="197"/>
      <c r="JUY109" s="197"/>
      <c r="JUZ109" s="197"/>
      <c r="JVA109" s="197"/>
      <c r="JVB109" s="197"/>
      <c r="JVC109" s="197"/>
      <c r="JVD109" s="197"/>
      <c r="JVE109" s="197"/>
      <c r="JVF109" s="197"/>
      <c r="JVG109" s="197"/>
      <c r="JVH109" s="197"/>
      <c r="JVI109" s="197"/>
      <c r="JVJ109" s="197"/>
      <c r="JVK109" s="197"/>
      <c r="JVL109" s="197"/>
      <c r="JVM109" s="197"/>
      <c r="JVN109" s="197"/>
      <c r="JVO109" s="197"/>
      <c r="JVP109" s="197"/>
      <c r="JVQ109" s="197"/>
      <c r="JVR109" s="197"/>
      <c r="JVS109" s="197"/>
      <c r="JVT109" s="197"/>
      <c r="JVU109" s="197"/>
      <c r="JVV109" s="197"/>
      <c r="JVW109" s="197"/>
      <c r="JVX109" s="197"/>
      <c r="JVY109" s="197"/>
      <c r="JVZ109" s="197"/>
      <c r="JWA109" s="197"/>
      <c r="JWB109" s="197"/>
      <c r="JWC109" s="197"/>
      <c r="JWD109" s="197"/>
      <c r="JWE109" s="197"/>
      <c r="JWF109" s="197"/>
      <c r="JWG109" s="197"/>
      <c r="JWH109" s="197"/>
      <c r="JWI109" s="197"/>
      <c r="JWJ109" s="197"/>
      <c r="JWK109" s="197"/>
      <c r="JWL109" s="197"/>
      <c r="JWM109" s="197"/>
      <c r="JWN109" s="197"/>
      <c r="JWO109" s="197"/>
      <c r="JWP109" s="197"/>
      <c r="JWQ109" s="197"/>
      <c r="JWR109" s="197"/>
      <c r="JWS109" s="197"/>
      <c r="JWT109" s="197"/>
      <c r="JWU109" s="197"/>
      <c r="JWV109" s="197"/>
      <c r="JWW109" s="197"/>
      <c r="JWX109" s="197"/>
      <c r="JWY109" s="197"/>
      <c r="JWZ109" s="197"/>
      <c r="JXA109" s="197"/>
      <c r="JXB109" s="197"/>
      <c r="JXC109" s="197"/>
      <c r="JXD109" s="197"/>
      <c r="JXE109" s="197"/>
      <c r="JXF109" s="197"/>
      <c r="JXG109" s="197"/>
      <c r="JXH109" s="197"/>
      <c r="JXI109" s="197"/>
      <c r="JXJ109" s="197"/>
      <c r="JXK109" s="197"/>
      <c r="JXL109" s="197"/>
      <c r="JXM109" s="197"/>
      <c r="JXN109" s="197"/>
      <c r="JXO109" s="197"/>
      <c r="JXP109" s="197"/>
      <c r="JXQ109" s="197"/>
      <c r="JXR109" s="197"/>
      <c r="JXS109" s="197"/>
      <c r="JXT109" s="197"/>
      <c r="JXU109" s="197"/>
      <c r="JXV109" s="197"/>
      <c r="JXW109" s="197"/>
      <c r="JXX109" s="197"/>
      <c r="JXY109" s="197"/>
      <c r="JXZ109" s="197"/>
      <c r="JYA109" s="197"/>
      <c r="JYB109" s="197"/>
      <c r="JYC109" s="197"/>
      <c r="JYD109" s="197"/>
      <c r="JYE109" s="197"/>
      <c r="JYF109" s="197"/>
      <c r="JYG109" s="197"/>
      <c r="JYH109" s="197"/>
      <c r="JYI109" s="197"/>
      <c r="JYJ109" s="197"/>
      <c r="JYK109" s="197"/>
      <c r="JYL109" s="197"/>
      <c r="JYM109" s="197"/>
      <c r="JYN109" s="197"/>
      <c r="JYO109" s="197"/>
      <c r="JYP109" s="197"/>
      <c r="JYQ109" s="197"/>
      <c r="JYR109" s="197"/>
      <c r="JYS109" s="197"/>
      <c r="JYT109" s="197"/>
      <c r="JYU109" s="197"/>
      <c r="JYV109" s="197"/>
      <c r="JYW109" s="197"/>
      <c r="JYX109" s="197"/>
      <c r="JYY109" s="197"/>
      <c r="JYZ109" s="197"/>
      <c r="JZA109" s="197"/>
      <c r="JZB109" s="197"/>
      <c r="JZC109" s="197"/>
      <c r="JZD109" s="197"/>
      <c r="JZE109" s="197"/>
      <c r="JZF109" s="197"/>
      <c r="JZG109" s="197"/>
      <c r="JZH109" s="197"/>
      <c r="JZI109" s="197"/>
      <c r="JZJ109" s="197"/>
      <c r="JZK109" s="197"/>
      <c r="JZL109" s="197"/>
      <c r="JZM109" s="197"/>
      <c r="JZN109" s="197"/>
      <c r="JZO109" s="197"/>
      <c r="JZP109" s="197"/>
      <c r="JZQ109" s="197"/>
      <c r="JZR109" s="197"/>
      <c r="JZS109" s="197"/>
      <c r="JZT109" s="197"/>
      <c r="JZU109" s="197"/>
      <c r="JZV109" s="197"/>
      <c r="JZW109" s="197"/>
      <c r="JZX109" s="197"/>
      <c r="JZY109" s="197"/>
      <c r="JZZ109" s="197"/>
      <c r="KAA109" s="197"/>
      <c r="KAB109" s="197"/>
      <c r="KAC109" s="197"/>
      <c r="KAD109" s="197"/>
      <c r="KAE109" s="197"/>
      <c r="KAF109" s="197"/>
      <c r="KAG109" s="197"/>
      <c r="KAH109" s="197"/>
      <c r="KAI109" s="197"/>
      <c r="KAJ109" s="197"/>
      <c r="KAK109" s="197"/>
      <c r="KAL109" s="197"/>
      <c r="KAM109" s="197"/>
      <c r="KAN109" s="197"/>
      <c r="KAO109" s="197"/>
      <c r="KAP109" s="197"/>
      <c r="KAQ109" s="197"/>
      <c r="KAR109" s="197"/>
      <c r="KAS109" s="197"/>
      <c r="KAT109" s="197"/>
      <c r="KAU109" s="197"/>
      <c r="KAV109" s="197"/>
      <c r="KAW109" s="197"/>
      <c r="KAX109" s="197"/>
      <c r="KAY109" s="197"/>
      <c r="KAZ109" s="197"/>
      <c r="KBA109" s="197"/>
      <c r="KBB109" s="197"/>
      <c r="KBC109" s="197"/>
      <c r="KBD109" s="197"/>
      <c r="KBE109" s="197"/>
      <c r="KBF109" s="197"/>
      <c r="KBG109" s="197"/>
      <c r="KBH109" s="197"/>
      <c r="KBI109" s="197"/>
      <c r="KBJ109" s="197"/>
      <c r="KBK109" s="197"/>
      <c r="KBL109" s="197"/>
      <c r="KBM109" s="197"/>
      <c r="KBN109" s="197"/>
      <c r="KBO109" s="197"/>
      <c r="KBP109" s="197"/>
      <c r="KBQ109" s="197"/>
      <c r="KBR109" s="197"/>
      <c r="KBS109" s="197"/>
      <c r="KBT109" s="197"/>
      <c r="KBU109" s="197"/>
      <c r="KBV109" s="197"/>
      <c r="KBW109" s="197"/>
      <c r="KBX109" s="197"/>
      <c r="KBY109" s="197"/>
      <c r="KBZ109" s="197"/>
      <c r="KCA109" s="197"/>
      <c r="KCB109" s="197"/>
      <c r="KCC109" s="197"/>
      <c r="KCD109" s="197"/>
      <c r="KCE109" s="197"/>
      <c r="KCF109" s="197"/>
      <c r="KCG109" s="197"/>
      <c r="KCH109" s="197"/>
      <c r="KCI109" s="197"/>
      <c r="KCJ109" s="197"/>
      <c r="KCK109" s="197"/>
      <c r="KCL109" s="197"/>
      <c r="KCM109" s="197"/>
      <c r="KCN109" s="197"/>
      <c r="KCO109" s="197"/>
      <c r="KCP109" s="197"/>
      <c r="KCQ109" s="197"/>
      <c r="KCR109" s="197"/>
      <c r="KCS109" s="197"/>
      <c r="KCT109" s="197"/>
      <c r="KCU109" s="197"/>
      <c r="KCV109" s="197"/>
      <c r="KCW109" s="197"/>
      <c r="KCX109" s="197"/>
      <c r="KCY109" s="197"/>
      <c r="KCZ109" s="197"/>
      <c r="KDA109" s="197"/>
      <c r="KDB109" s="197"/>
      <c r="KDC109" s="197"/>
      <c r="KDD109" s="197"/>
      <c r="KDE109" s="197"/>
      <c r="KDF109" s="197"/>
      <c r="KDG109" s="197"/>
      <c r="KDH109" s="197"/>
      <c r="KDI109" s="197"/>
      <c r="KDJ109" s="197"/>
      <c r="KDK109" s="197"/>
      <c r="KDL109" s="197"/>
      <c r="KDM109" s="197"/>
      <c r="KDN109" s="197"/>
      <c r="KDO109" s="197"/>
      <c r="KDP109" s="197"/>
      <c r="KDQ109" s="197"/>
      <c r="KDR109" s="197"/>
      <c r="KDS109" s="197"/>
      <c r="KDT109" s="197"/>
      <c r="KDU109" s="197"/>
      <c r="KDV109" s="197"/>
      <c r="KDW109" s="197"/>
      <c r="KDX109" s="197"/>
      <c r="KDY109" s="197"/>
      <c r="KDZ109" s="197"/>
      <c r="KEA109" s="197"/>
      <c r="KEB109" s="197"/>
      <c r="KEC109" s="197"/>
      <c r="KED109" s="197"/>
      <c r="KEE109" s="197"/>
      <c r="KEF109" s="197"/>
      <c r="KEG109" s="197"/>
      <c r="KEH109" s="197"/>
      <c r="KEI109" s="197"/>
      <c r="KEJ109" s="197"/>
      <c r="KEK109" s="197"/>
      <c r="KEL109" s="197"/>
      <c r="KEM109" s="197"/>
      <c r="KEN109" s="197"/>
      <c r="KEO109" s="197"/>
      <c r="KEP109" s="197"/>
      <c r="KEQ109" s="197"/>
      <c r="KER109" s="197"/>
      <c r="KES109" s="197"/>
      <c r="KET109" s="197"/>
      <c r="KEU109" s="197"/>
      <c r="KEV109" s="197"/>
      <c r="KEW109" s="197"/>
      <c r="KEX109" s="197"/>
      <c r="KEY109" s="197"/>
      <c r="KEZ109" s="197"/>
      <c r="KFA109" s="197"/>
      <c r="KFB109" s="197"/>
      <c r="KFC109" s="197"/>
      <c r="KFD109" s="197"/>
      <c r="KFE109" s="197"/>
      <c r="KFF109" s="197"/>
      <c r="KFG109" s="197"/>
      <c r="KFH109" s="197"/>
      <c r="KFI109" s="197"/>
      <c r="KFJ109" s="197"/>
      <c r="KFK109" s="197"/>
      <c r="KFL109" s="197"/>
      <c r="KFM109" s="197"/>
      <c r="KFN109" s="197"/>
      <c r="KFO109" s="197"/>
      <c r="KFP109" s="197"/>
      <c r="KFQ109" s="197"/>
      <c r="KFR109" s="197"/>
      <c r="KFS109" s="197"/>
      <c r="KFT109" s="197"/>
      <c r="KFU109" s="197"/>
      <c r="KFV109" s="197"/>
      <c r="KFW109" s="197"/>
      <c r="KFX109" s="197"/>
      <c r="KFY109" s="197"/>
      <c r="KFZ109" s="197"/>
      <c r="KGA109" s="197"/>
      <c r="KGB109" s="197"/>
      <c r="KGC109" s="197"/>
      <c r="KGD109" s="197"/>
      <c r="KGE109" s="197"/>
      <c r="KGF109" s="197"/>
      <c r="KGG109" s="197"/>
      <c r="KGH109" s="197"/>
      <c r="KGI109" s="197"/>
      <c r="KGJ109" s="197"/>
      <c r="KGK109" s="197"/>
      <c r="KGL109" s="197"/>
      <c r="KGM109" s="197"/>
      <c r="KGN109" s="197"/>
      <c r="KGO109" s="197"/>
      <c r="KGP109" s="197"/>
      <c r="KGQ109" s="197"/>
      <c r="KGR109" s="197"/>
      <c r="KGS109" s="197"/>
      <c r="KGT109" s="197"/>
      <c r="KGU109" s="197"/>
      <c r="KGV109" s="197"/>
      <c r="KGW109" s="197"/>
      <c r="KGX109" s="197"/>
      <c r="KGY109" s="197"/>
      <c r="KGZ109" s="197"/>
      <c r="KHA109" s="197"/>
      <c r="KHB109" s="197"/>
      <c r="KHC109" s="197"/>
      <c r="KHD109" s="197"/>
      <c r="KHE109" s="197"/>
      <c r="KHF109" s="197"/>
      <c r="KHG109" s="197"/>
      <c r="KHH109" s="197"/>
      <c r="KHI109" s="197"/>
      <c r="KHJ109" s="197"/>
      <c r="KHK109" s="197"/>
      <c r="KHL109" s="197"/>
      <c r="KHM109" s="197"/>
      <c r="KHN109" s="197"/>
      <c r="KHO109" s="197"/>
      <c r="KHP109" s="197"/>
      <c r="KHQ109" s="197"/>
      <c r="KHR109" s="197"/>
      <c r="KHS109" s="197"/>
      <c r="KHT109" s="197"/>
      <c r="KHU109" s="197"/>
      <c r="KHV109" s="197"/>
      <c r="KHW109" s="197"/>
      <c r="KHX109" s="197"/>
      <c r="KHY109" s="197"/>
      <c r="KHZ109" s="197"/>
      <c r="KIA109" s="197"/>
      <c r="KIB109" s="197"/>
      <c r="KIC109" s="197"/>
      <c r="KID109" s="197"/>
      <c r="KIE109" s="197"/>
      <c r="KIF109" s="197"/>
      <c r="KIG109" s="197"/>
      <c r="KIH109" s="197"/>
      <c r="KII109" s="197"/>
      <c r="KIJ109" s="197"/>
      <c r="KIK109" s="197"/>
      <c r="KIL109" s="197"/>
      <c r="KIM109" s="197"/>
      <c r="KIN109" s="197"/>
      <c r="KIO109" s="197"/>
      <c r="KIP109" s="197"/>
      <c r="KIQ109" s="197"/>
      <c r="KIR109" s="197"/>
      <c r="KIS109" s="197"/>
      <c r="KIT109" s="197"/>
      <c r="KIU109" s="197"/>
      <c r="KIV109" s="197"/>
      <c r="KIW109" s="197"/>
      <c r="KIX109" s="197"/>
      <c r="KIY109" s="197"/>
      <c r="KIZ109" s="197"/>
      <c r="KJA109" s="197"/>
      <c r="KJB109" s="197"/>
      <c r="KJC109" s="197"/>
      <c r="KJD109" s="197"/>
      <c r="KJE109" s="197"/>
      <c r="KJF109" s="197"/>
      <c r="KJG109" s="197"/>
      <c r="KJH109" s="197"/>
      <c r="KJI109" s="197"/>
      <c r="KJJ109" s="197"/>
      <c r="KJK109" s="197"/>
      <c r="KJL109" s="197"/>
      <c r="KJM109" s="197"/>
      <c r="KJN109" s="197"/>
      <c r="KJO109" s="197"/>
      <c r="KJP109" s="197"/>
      <c r="KJQ109" s="197"/>
      <c r="KJR109" s="197"/>
      <c r="KJS109" s="197"/>
      <c r="KJT109" s="197"/>
      <c r="KJU109" s="197"/>
      <c r="KJV109" s="197"/>
      <c r="KJW109" s="197"/>
      <c r="KJX109" s="197"/>
      <c r="KJY109" s="197"/>
      <c r="KJZ109" s="197"/>
      <c r="KKA109" s="197"/>
      <c r="KKB109" s="197"/>
      <c r="KKC109" s="197"/>
      <c r="KKD109" s="197"/>
      <c r="KKE109" s="197"/>
      <c r="KKF109" s="197"/>
      <c r="KKG109" s="197"/>
      <c r="KKH109" s="197"/>
      <c r="KKI109" s="197"/>
      <c r="KKJ109" s="197"/>
      <c r="KKK109" s="197"/>
      <c r="KKL109" s="197"/>
      <c r="KKM109" s="197"/>
      <c r="KKN109" s="197"/>
      <c r="KKO109" s="197"/>
      <c r="KKP109" s="197"/>
      <c r="KKQ109" s="197"/>
      <c r="KKR109" s="197"/>
      <c r="KKS109" s="197"/>
      <c r="KKT109" s="197"/>
      <c r="KKU109" s="197"/>
      <c r="KKV109" s="197"/>
      <c r="KKW109" s="197"/>
      <c r="KKX109" s="197"/>
      <c r="KKY109" s="197"/>
      <c r="KKZ109" s="197"/>
      <c r="KLA109" s="197"/>
      <c r="KLB109" s="197"/>
      <c r="KLC109" s="197"/>
      <c r="KLD109" s="197"/>
      <c r="KLE109" s="197"/>
      <c r="KLF109" s="197"/>
      <c r="KLG109" s="197"/>
      <c r="KLH109" s="197"/>
      <c r="KLI109" s="197"/>
      <c r="KLJ109" s="197"/>
      <c r="KLK109" s="197"/>
      <c r="KLL109" s="197"/>
      <c r="KLM109" s="197"/>
      <c r="KLN109" s="197"/>
      <c r="KLO109" s="197"/>
      <c r="KLP109" s="197"/>
      <c r="KLQ109" s="197"/>
      <c r="KLR109" s="197"/>
      <c r="KLS109" s="197"/>
      <c r="KLT109" s="197"/>
      <c r="KLU109" s="197"/>
      <c r="KLV109" s="197"/>
      <c r="KLW109" s="197"/>
      <c r="KLX109" s="197"/>
      <c r="KLY109" s="197"/>
      <c r="KLZ109" s="197"/>
      <c r="KMA109" s="197"/>
      <c r="KMB109" s="197"/>
      <c r="KMC109" s="197"/>
      <c r="KMD109" s="197"/>
      <c r="KME109" s="197"/>
      <c r="KMF109" s="197"/>
      <c r="KMG109" s="197"/>
      <c r="KMH109" s="197"/>
      <c r="KMI109" s="197"/>
      <c r="KMJ109" s="197"/>
      <c r="KMK109" s="197"/>
      <c r="KML109" s="197"/>
      <c r="KMM109" s="197"/>
      <c r="KMN109" s="197"/>
      <c r="KMO109" s="197"/>
      <c r="KMP109" s="197"/>
      <c r="KMQ109" s="197"/>
      <c r="KMR109" s="197"/>
      <c r="KMS109" s="197"/>
      <c r="KMT109" s="197"/>
      <c r="KMU109" s="197"/>
      <c r="KMV109" s="197"/>
      <c r="KMW109" s="197"/>
      <c r="KMX109" s="197"/>
      <c r="KMY109" s="197"/>
      <c r="KMZ109" s="197"/>
      <c r="KNA109" s="197"/>
      <c r="KNB109" s="197"/>
      <c r="KNC109" s="197"/>
      <c r="KND109" s="197"/>
      <c r="KNE109" s="197"/>
      <c r="KNF109" s="197"/>
      <c r="KNG109" s="197"/>
      <c r="KNH109" s="197"/>
      <c r="KNI109" s="197"/>
      <c r="KNJ109" s="197"/>
      <c r="KNK109" s="197"/>
      <c r="KNL109" s="197"/>
      <c r="KNM109" s="197"/>
      <c r="KNN109" s="197"/>
      <c r="KNO109" s="197"/>
      <c r="KNP109" s="197"/>
      <c r="KNQ109" s="197"/>
      <c r="KNR109" s="197"/>
      <c r="KNS109" s="197"/>
      <c r="KNT109" s="197"/>
      <c r="KNU109" s="197"/>
      <c r="KNV109" s="197"/>
      <c r="KNW109" s="197"/>
      <c r="KNX109" s="197"/>
      <c r="KNY109" s="197"/>
      <c r="KNZ109" s="197"/>
      <c r="KOA109" s="197"/>
      <c r="KOB109" s="197"/>
      <c r="KOC109" s="197"/>
      <c r="KOD109" s="197"/>
      <c r="KOE109" s="197"/>
      <c r="KOF109" s="197"/>
      <c r="KOG109" s="197"/>
      <c r="KOH109" s="197"/>
      <c r="KOI109" s="197"/>
      <c r="KOJ109" s="197"/>
      <c r="KOK109" s="197"/>
      <c r="KOL109" s="197"/>
      <c r="KOM109" s="197"/>
      <c r="KON109" s="197"/>
      <c r="KOO109" s="197"/>
      <c r="KOP109" s="197"/>
      <c r="KOQ109" s="197"/>
      <c r="KOR109" s="197"/>
      <c r="KOS109" s="197"/>
      <c r="KOT109" s="197"/>
      <c r="KOU109" s="197"/>
      <c r="KOV109" s="197"/>
      <c r="KOW109" s="197"/>
      <c r="KOX109" s="197"/>
      <c r="KOY109" s="197"/>
      <c r="KOZ109" s="197"/>
      <c r="KPA109" s="197"/>
      <c r="KPB109" s="197"/>
      <c r="KPC109" s="197"/>
      <c r="KPD109" s="197"/>
      <c r="KPE109" s="197"/>
      <c r="KPF109" s="197"/>
      <c r="KPG109" s="197"/>
      <c r="KPH109" s="197"/>
      <c r="KPI109" s="197"/>
      <c r="KPJ109" s="197"/>
      <c r="KPK109" s="197"/>
      <c r="KPL109" s="197"/>
      <c r="KPM109" s="197"/>
      <c r="KPN109" s="197"/>
      <c r="KPO109" s="197"/>
      <c r="KPP109" s="197"/>
      <c r="KPQ109" s="197"/>
      <c r="KPR109" s="197"/>
      <c r="KPS109" s="197"/>
      <c r="KPT109" s="197"/>
      <c r="KPU109" s="197"/>
      <c r="KPV109" s="197"/>
      <c r="KPW109" s="197"/>
      <c r="KPX109" s="197"/>
      <c r="KPY109" s="197"/>
      <c r="KPZ109" s="197"/>
      <c r="KQA109" s="197"/>
      <c r="KQB109" s="197"/>
      <c r="KQC109" s="197"/>
      <c r="KQD109" s="197"/>
      <c r="KQE109" s="197"/>
      <c r="KQF109" s="197"/>
      <c r="KQG109" s="197"/>
      <c r="KQH109" s="197"/>
      <c r="KQI109" s="197"/>
      <c r="KQJ109" s="197"/>
      <c r="KQK109" s="197"/>
      <c r="KQL109" s="197"/>
      <c r="KQM109" s="197"/>
      <c r="KQN109" s="197"/>
      <c r="KQO109" s="197"/>
      <c r="KQP109" s="197"/>
      <c r="KQQ109" s="197"/>
      <c r="KQR109" s="197"/>
      <c r="KQS109" s="197"/>
      <c r="KQT109" s="197"/>
      <c r="KQU109" s="197"/>
      <c r="KQV109" s="197"/>
      <c r="KQW109" s="197"/>
      <c r="KQX109" s="197"/>
      <c r="KQY109" s="197"/>
      <c r="KQZ109" s="197"/>
      <c r="KRA109" s="197"/>
      <c r="KRB109" s="197"/>
      <c r="KRC109" s="197"/>
      <c r="KRD109" s="197"/>
      <c r="KRE109" s="197"/>
      <c r="KRF109" s="197"/>
      <c r="KRG109" s="197"/>
      <c r="KRH109" s="197"/>
      <c r="KRI109" s="197"/>
      <c r="KRJ109" s="197"/>
      <c r="KRK109" s="197"/>
      <c r="KRL109" s="197"/>
      <c r="KRM109" s="197"/>
      <c r="KRN109" s="197"/>
      <c r="KRO109" s="197"/>
      <c r="KRP109" s="197"/>
      <c r="KRQ109" s="197"/>
      <c r="KRR109" s="197"/>
      <c r="KRS109" s="197"/>
      <c r="KRT109" s="197"/>
      <c r="KRU109" s="197"/>
      <c r="KRV109" s="197"/>
      <c r="KRW109" s="197"/>
      <c r="KRX109" s="197"/>
      <c r="KRY109" s="197"/>
      <c r="KRZ109" s="197"/>
      <c r="KSA109" s="197"/>
      <c r="KSB109" s="197"/>
      <c r="KSC109" s="197"/>
      <c r="KSD109" s="197"/>
      <c r="KSE109" s="197"/>
      <c r="KSF109" s="197"/>
      <c r="KSG109" s="197"/>
      <c r="KSH109" s="197"/>
      <c r="KSI109" s="197"/>
      <c r="KSJ109" s="197"/>
      <c r="KSK109" s="197"/>
      <c r="KSL109" s="197"/>
      <c r="KSM109" s="197"/>
      <c r="KSN109" s="197"/>
      <c r="KSO109" s="197"/>
      <c r="KSP109" s="197"/>
      <c r="KSQ109" s="197"/>
      <c r="KSR109" s="197"/>
      <c r="KSS109" s="197"/>
      <c r="KST109" s="197"/>
      <c r="KSU109" s="197"/>
      <c r="KSV109" s="197"/>
      <c r="KSW109" s="197"/>
      <c r="KSX109" s="197"/>
      <c r="KSY109" s="197"/>
      <c r="KSZ109" s="197"/>
      <c r="KTA109" s="197"/>
      <c r="KTB109" s="197"/>
      <c r="KTC109" s="197"/>
      <c r="KTD109" s="197"/>
      <c r="KTE109" s="197"/>
      <c r="KTF109" s="197"/>
      <c r="KTG109" s="197"/>
      <c r="KTH109" s="197"/>
      <c r="KTI109" s="197"/>
      <c r="KTJ109" s="197"/>
      <c r="KTK109" s="197"/>
      <c r="KTL109" s="197"/>
      <c r="KTM109" s="197"/>
      <c r="KTN109" s="197"/>
      <c r="KTO109" s="197"/>
      <c r="KTP109" s="197"/>
      <c r="KTQ109" s="197"/>
      <c r="KTR109" s="197"/>
      <c r="KTS109" s="197"/>
      <c r="KTT109" s="197"/>
      <c r="KTU109" s="197"/>
      <c r="KTV109" s="197"/>
      <c r="KTW109" s="197"/>
      <c r="KTX109" s="197"/>
      <c r="KTY109" s="197"/>
      <c r="KTZ109" s="197"/>
      <c r="KUA109" s="197"/>
      <c r="KUB109" s="197"/>
      <c r="KUC109" s="197"/>
      <c r="KUD109" s="197"/>
      <c r="KUE109" s="197"/>
      <c r="KUF109" s="197"/>
      <c r="KUG109" s="197"/>
      <c r="KUH109" s="197"/>
      <c r="KUI109" s="197"/>
      <c r="KUJ109" s="197"/>
      <c r="KUK109" s="197"/>
      <c r="KUL109" s="197"/>
      <c r="KUM109" s="197"/>
      <c r="KUN109" s="197"/>
      <c r="KUO109" s="197"/>
      <c r="KUP109" s="197"/>
      <c r="KUQ109" s="197"/>
      <c r="KUR109" s="197"/>
      <c r="KUS109" s="197"/>
      <c r="KUT109" s="197"/>
      <c r="KUU109" s="197"/>
      <c r="KUV109" s="197"/>
      <c r="KUW109" s="197"/>
      <c r="KUX109" s="197"/>
      <c r="KUY109" s="197"/>
      <c r="KUZ109" s="197"/>
      <c r="KVA109" s="197"/>
      <c r="KVB109" s="197"/>
      <c r="KVC109" s="197"/>
      <c r="KVD109" s="197"/>
      <c r="KVE109" s="197"/>
      <c r="KVF109" s="197"/>
      <c r="KVG109" s="197"/>
      <c r="KVH109" s="197"/>
      <c r="KVI109" s="197"/>
      <c r="KVJ109" s="197"/>
      <c r="KVK109" s="197"/>
      <c r="KVL109" s="197"/>
      <c r="KVM109" s="197"/>
      <c r="KVN109" s="197"/>
      <c r="KVO109" s="197"/>
      <c r="KVP109" s="197"/>
      <c r="KVQ109" s="197"/>
      <c r="KVR109" s="197"/>
      <c r="KVS109" s="197"/>
      <c r="KVT109" s="197"/>
      <c r="KVU109" s="197"/>
      <c r="KVV109" s="197"/>
      <c r="KVW109" s="197"/>
      <c r="KVX109" s="197"/>
      <c r="KVY109" s="197"/>
      <c r="KVZ109" s="197"/>
      <c r="KWA109" s="197"/>
      <c r="KWB109" s="197"/>
      <c r="KWC109" s="197"/>
      <c r="KWD109" s="197"/>
      <c r="KWE109" s="197"/>
      <c r="KWF109" s="197"/>
      <c r="KWG109" s="197"/>
      <c r="KWH109" s="197"/>
      <c r="KWI109" s="197"/>
      <c r="KWJ109" s="197"/>
      <c r="KWK109" s="197"/>
      <c r="KWL109" s="197"/>
      <c r="KWM109" s="197"/>
      <c r="KWN109" s="197"/>
      <c r="KWO109" s="197"/>
      <c r="KWP109" s="197"/>
      <c r="KWQ109" s="197"/>
      <c r="KWR109" s="197"/>
      <c r="KWS109" s="197"/>
      <c r="KWT109" s="197"/>
      <c r="KWU109" s="197"/>
      <c r="KWV109" s="197"/>
      <c r="KWW109" s="197"/>
      <c r="KWX109" s="197"/>
      <c r="KWY109" s="197"/>
      <c r="KWZ109" s="197"/>
      <c r="KXA109" s="197"/>
      <c r="KXB109" s="197"/>
      <c r="KXC109" s="197"/>
      <c r="KXD109" s="197"/>
      <c r="KXE109" s="197"/>
      <c r="KXF109" s="197"/>
      <c r="KXG109" s="197"/>
      <c r="KXH109" s="197"/>
      <c r="KXI109" s="197"/>
      <c r="KXJ109" s="197"/>
      <c r="KXK109" s="197"/>
      <c r="KXL109" s="197"/>
      <c r="KXM109" s="197"/>
      <c r="KXN109" s="197"/>
      <c r="KXO109" s="197"/>
      <c r="KXP109" s="197"/>
      <c r="KXQ109" s="197"/>
      <c r="KXR109" s="197"/>
      <c r="KXS109" s="197"/>
      <c r="KXT109" s="197"/>
      <c r="KXU109" s="197"/>
      <c r="KXV109" s="197"/>
      <c r="KXW109" s="197"/>
      <c r="KXX109" s="197"/>
      <c r="KXY109" s="197"/>
      <c r="KXZ109" s="197"/>
      <c r="KYA109" s="197"/>
      <c r="KYB109" s="197"/>
      <c r="KYC109" s="197"/>
      <c r="KYD109" s="197"/>
      <c r="KYE109" s="197"/>
      <c r="KYF109" s="197"/>
      <c r="KYG109" s="197"/>
      <c r="KYH109" s="197"/>
      <c r="KYI109" s="197"/>
      <c r="KYJ109" s="197"/>
      <c r="KYK109" s="197"/>
      <c r="KYL109" s="197"/>
      <c r="KYM109" s="197"/>
      <c r="KYN109" s="197"/>
      <c r="KYO109" s="197"/>
      <c r="KYP109" s="197"/>
      <c r="KYQ109" s="197"/>
      <c r="KYR109" s="197"/>
      <c r="KYS109" s="197"/>
      <c r="KYT109" s="197"/>
      <c r="KYU109" s="197"/>
      <c r="KYV109" s="197"/>
      <c r="KYW109" s="197"/>
      <c r="KYX109" s="197"/>
      <c r="KYY109" s="197"/>
      <c r="KYZ109" s="197"/>
      <c r="KZA109" s="197"/>
      <c r="KZB109" s="197"/>
      <c r="KZC109" s="197"/>
      <c r="KZD109" s="197"/>
      <c r="KZE109" s="197"/>
      <c r="KZF109" s="197"/>
      <c r="KZG109" s="197"/>
      <c r="KZH109" s="197"/>
      <c r="KZI109" s="197"/>
      <c r="KZJ109" s="197"/>
      <c r="KZK109" s="197"/>
      <c r="KZL109" s="197"/>
      <c r="KZM109" s="197"/>
      <c r="KZN109" s="197"/>
      <c r="KZO109" s="197"/>
      <c r="KZP109" s="197"/>
      <c r="KZQ109" s="197"/>
      <c r="KZR109" s="197"/>
      <c r="KZS109" s="197"/>
      <c r="KZT109" s="197"/>
      <c r="KZU109" s="197"/>
      <c r="KZV109" s="197"/>
      <c r="KZW109" s="197"/>
      <c r="KZX109" s="197"/>
      <c r="KZY109" s="197"/>
      <c r="KZZ109" s="197"/>
      <c r="LAA109" s="197"/>
      <c r="LAB109" s="197"/>
      <c r="LAC109" s="197"/>
      <c r="LAD109" s="197"/>
      <c r="LAE109" s="197"/>
      <c r="LAF109" s="197"/>
      <c r="LAG109" s="197"/>
      <c r="LAH109" s="197"/>
      <c r="LAI109" s="197"/>
      <c r="LAJ109" s="197"/>
      <c r="LAK109" s="197"/>
      <c r="LAL109" s="197"/>
      <c r="LAM109" s="197"/>
      <c r="LAN109" s="197"/>
      <c r="LAO109" s="197"/>
      <c r="LAP109" s="197"/>
      <c r="LAQ109" s="197"/>
      <c r="LAR109" s="197"/>
      <c r="LAS109" s="197"/>
      <c r="LAT109" s="197"/>
      <c r="LAU109" s="197"/>
      <c r="LAV109" s="197"/>
      <c r="LAW109" s="197"/>
      <c r="LAX109" s="197"/>
      <c r="LAY109" s="197"/>
      <c r="LAZ109" s="197"/>
      <c r="LBA109" s="197"/>
      <c r="LBB109" s="197"/>
      <c r="LBC109" s="197"/>
      <c r="LBD109" s="197"/>
      <c r="LBE109" s="197"/>
      <c r="LBF109" s="197"/>
      <c r="LBG109" s="197"/>
      <c r="LBH109" s="197"/>
      <c r="LBI109" s="197"/>
      <c r="LBJ109" s="197"/>
      <c r="LBK109" s="197"/>
      <c r="LBL109" s="197"/>
      <c r="LBM109" s="197"/>
      <c r="LBN109" s="197"/>
      <c r="LBO109" s="197"/>
      <c r="LBP109" s="197"/>
      <c r="LBQ109" s="197"/>
      <c r="LBR109" s="197"/>
      <c r="LBS109" s="197"/>
      <c r="LBT109" s="197"/>
      <c r="LBU109" s="197"/>
      <c r="LBV109" s="197"/>
      <c r="LBW109" s="197"/>
      <c r="LBX109" s="197"/>
      <c r="LBY109" s="197"/>
      <c r="LBZ109" s="197"/>
      <c r="LCA109" s="197"/>
      <c r="LCB109" s="197"/>
      <c r="LCC109" s="197"/>
      <c r="LCD109" s="197"/>
      <c r="LCE109" s="197"/>
      <c r="LCF109" s="197"/>
      <c r="LCG109" s="197"/>
      <c r="LCH109" s="197"/>
      <c r="LCI109" s="197"/>
      <c r="LCJ109" s="197"/>
      <c r="LCK109" s="197"/>
      <c r="LCL109" s="197"/>
      <c r="LCM109" s="197"/>
      <c r="LCN109" s="197"/>
      <c r="LCO109" s="197"/>
      <c r="LCP109" s="197"/>
      <c r="LCQ109" s="197"/>
      <c r="LCR109" s="197"/>
      <c r="LCS109" s="197"/>
      <c r="LCT109" s="197"/>
      <c r="LCU109" s="197"/>
      <c r="LCV109" s="197"/>
      <c r="LCW109" s="197"/>
      <c r="LCX109" s="197"/>
      <c r="LCY109" s="197"/>
      <c r="LCZ109" s="197"/>
      <c r="LDA109" s="197"/>
      <c r="LDB109" s="197"/>
      <c r="LDC109" s="197"/>
      <c r="LDD109" s="197"/>
      <c r="LDE109" s="197"/>
      <c r="LDF109" s="197"/>
      <c r="LDG109" s="197"/>
      <c r="LDH109" s="197"/>
      <c r="LDI109" s="197"/>
      <c r="LDJ109" s="197"/>
      <c r="LDK109" s="197"/>
      <c r="LDL109" s="197"/>
      <c r="LDM109" s="197"/>
      <c r="LDN109" s="197"/>
      <c r="LDO109" s="197"/>
      <c r="LDP109" s="197"/>
      <c r="LDQ109" s="197"/>
      <c r="LDR109" s="197"/>
      <c r="LDS109" s="197"/>
      <c r="LDT109" s="197"/>
      <c r="LDU109" s="197"/>
      <c r="LDV109" s="197"/>
      <c r="LDW109" s="197"/>
      <c r="LDX109" s="197"/>
      <c r="LDY109" s="197"/>
      <c r="LDZ109" s="197"/>
      <c r="LEA109" s="197"/>
      <c r="LEB109" s="197"/>
      <c r="LEC109" s="197"/>
      <c r="LED109" s="197"/>
      <c r="LEE109" s="197"/>
      <c r="LEF109" s="197"/>
      <c r="LEG109" s="197"/>
      <c r="LEH109" s="197"/>
      <c r="LEI109" s="197"/>
      <c r="LEJ109" s="197"/>
      <c r="LEK109" s="197"/>
      <c r="LEL109" s="197"/>
      <c r="LEM109" s="197"/>
      <c r="LEN109" s="197"/>
      <c r="LEO109" s="197"/>
      <c r="LEP109" s="197"/>
      <c r="LEQ109" s="197"/>
      <c r="LER109" s="197"/>
      <c r="LES109" s="197"/>
      <c r="LET109" s="197"/>
      <c r="LEU109" s="197"/>
      <c r="LEV109" s="197"/>
      <c r="LEW109" s="197"/>
      <c r="LEX109" s="197"/>
      <c r="LEY109" s="197"/>
      <c r="LEZ109" s="197"/>
      <c r="LFA109" s="197"/>
      <c r="LFB109" s="197"/>
      <c r="LFC109" s="197"/>
      <c r="LFD109" s="197"/>
      <c r="LFE109" s="197"/>
      <c r="LFF109" s="197"/>
      <c r="LFG109" s="197"/>
      <c r="LFH109" s="197"/>
      <c r="LFI109" s="197"/>
      <c r="LFJ109" s="197"/>
      <c r="LFK109" s="197"/>
      <c r="LFL109" s="197"/>
      <c r="LFM109" s="197"/>
      <c r="LFN109" s="197"/>
      <c r="LFO109" s="197"/>
      <c r="LFP109" s="197"/>
      <c r="LFQ109" s="197"/>
      <c r="LFR109" s="197"/>
      <c r="LFS109" s="197"/>
      <c r="LFT109" s="197"/>
      <c r="LFU109" s="197"/>
      <c r="LFV109" s="197"/>
      <c r="LFW109" s="197"/>
      <c r="LFX109" s="197"/>
      <c r="LFY109" s="197"/>
      <c r="LFZ109" s="197"/>
      <c r="LGA109" s="197"/>
      <c r="LGB109" s="197"/>
      <c r="LGC109" s="197"/>
      <c r="LGD109" s="197"/>
      <c r="LGE109" s="197"/>
      <c r="LGF109" s="197"/>
      <c r="LGG109" s="197"/>
      <c r="LGH109" s="197"/>
      <c r="LGI109" s="197"/>
      <c r="LGJ109" s="197"/>
      <c r="LGK109" s="197"/>
      <c r="LGL109" s="197"/>
      <c r="LGM109" s="197"/>
      <c r="LGN109" s="197"/>
      <c r="LGO109" s="197"/>
      <c r="LGP109" s="197"/>
      <c r="LGQ109" s="197"/>
      <c r="LGR109" s="197"/>
      <c r="LGS109" s="197"/>
      <c r="LGT109" s="197"/>
      <c r="LGU109" s="197"/>
      <c r="LGV109" s="197"/>
      <c r="LGW109" s="197"/>
      <c r="LGX109" s="197"/>
      <c r="LGY109" s="197"/>
      <c r="LGZ109" s="197"/>
      <c r="LHA109" s="197"/>
      <c r="LHB109" s="197"/>
      <c r="LHC109" s="197"/>
      <c r="LHD109" s="197"/>
      <c r="LHE109" s="197"/>
      <c r="LHF109" s="197"/>
      <c r="LHG109" s="197"/>
      <c r="LHH109" s="197"/>
      <c r="LHI109" s="197"/>
      <c r="LHJ109" s="197"/>
      <c r="LHK109" s="197"/>
      <c r="LHL109" s="197"/>
      <c r="LHM109" s="197"/>
      <c r="LHN109" s="197"/>
      <c r="LHO109" s="197"/>
      <c r="LHP109" s="197"/>
      <c r="LHQ109" s="197"/>
      <c r="LHR109" s="197"/>
      <c r="LHS109" s="197"/>
      <c r="LHT109" s="197"/>
      <c r="LHU109" s="197"/>
      <c r="LHV109" s="197"/>
      <c r="LHW109" s="197"/>
      <c r="LHX109" s="197"/>
      <c r="LHY109" s="197"/>
      <c r="LHZ109" s="197"/>
      <c r="LIA109" s="197"/>
      <c r="LIB109" s="197"/>
      <c r="LIC109" s="197"/>
      <c r="LID109" s="197"/>
      <c r="LIE109" s="197"/>
      <c r="LIF109" s="197"/>
      <c r="LIG109" s="197"/>
      <c r="LIH109" s="197"/>
      <c r="LII109" s="197"/>
      <c r="LIJ109" s="197"/>
      <c r="LIK109" s="197"/>
      <c r="LIL109" s="197"/>
      <c r="LIM109" s="197"/>
      <c r="LIN109" s="197"/>
      <c r="LIO109" s="197"/>
      <c r="LIP109" s="197"/>
      <c r="LIQ109" s="197"/>
      <c r="LIR109" s="197"/>
      <c r="LIS109" s="197"/>
      <c r="LIT109" s="197"/>
      <c r="LIU109" s="197"/>
      <c r="LIV109" s="197"/>
      <c r="LIW109" s="197"/>
      <c r="LIX109" s="197"/>
      <c r="LIY109" s="197"/>
      <c r="LIZ109" s="197"/>
      <c r="LJA109" s="197"/>
      <c r="LJB109" s="197"/>
      <c r="LJC109" s="197"/>
      <c r="LJD109" s="197"/>
      <c r="LJE109" s="197"/>
      <c r="LJF109" s="197"/>
      <c r="LJG109" s="197"/>
      <c r="LJH109" s="197"/>
      <c r="LJI109" s="197"/>
      <c r="LJJ109" s="197"/>
      <c r="LJK109" s="197"/>
      <c r="LJL109" s="197"/>
      <c r="LJM109" s="197"/>
      <c r="LJN109" s="197"/>
      <c r="LJO109" s="197"/>
      <c r="LJP109" s="197"/>
      <c r="LJQ109" s="197"/>
      <c r="LJR109" s="197"/>
      <c r="LJS109" s="197"/>
      <c r="LJT109" s="197"/>
      <c r="LJU109" s="197"/>
      <c r="LJV109" s="197"/>
      <c r="LJW109" s="197"/>
      <c r="LJX109" s="197"/>
      <c r="LJY109" s="197"/>
      <c r="LJZ109" s="197"/>
      <c r="LKA109" s="197"/>
      <c r="LKB109" s="197"/>
      <c r="LKC109" s="197"/>
      <c r="LKD109" s="197"/>
      <c r="LKE109" s="197"/>
      <c r="LKF109" s="197"/>
      <c r="LKG109" s="197"/>
      <c r="LKH109" s="197"/>
      <c r="LKI109" s="197"/>
      <c r="LKJ109" s="197"/>
      <c r="LKK109" s="197"/>
      <c r="LKL109" s="197"/>
      <c r="LKM109" s="197"/>
      <c r="LKN109" s="197"/>
      <c r="LKO109" s="197"/>
      <c r="LKP109" s="197"/>
      <c r="LKQ109" s="197"/>
      <c r="LKR109" s="197"/>
      <c r="LKS109" s="197"/>
      <c r="LKT109" s="197"/>
      <c r="LKU109" s="197"/>
      <c r="LKV109" s="197"/>
      <c r="LKW109" s="197"/>
      <c r="LKX109" s="197"/>
      <c r="LKY109" s="197"/>
      <c r="LKZ109" s="197"/>
      <c r="LLA109" s="197"/>
      <c r="LLB109" s="197"/>
      <c r="LLC109" s="197"/>
      <c r="LLD109" s="197"/>
      <c r="LLE109" s="197"/>
      <c r="LLF109" s="197"/>
      <c r="LLG109" s="197"/>
      <c r="LLH109" s="197"/>
      <c r="LLI109" s="197"/>
      <c r="LLJ109" s="197"/>
      <c r="LLK109" s="197"/>
      <c r="LLL109" s="197"/>
      <c r="LLM109" s="197"/>
      <c r="LLN109" s="197"/>
      <c r="LLO109" s="197"/>
      <c r="LLP109" s="197"/>
      <c r="LLQ109" s="197"/>
      <c r="LLR109" s="197"/>
      <c r="LLS109" s="197"/>
      <c r="LLT109" s="197"/>
      <c r="LLU109" s="197"/>
      <c r="LLV109" s="197"/>
      <c r="LLW109" s="197"/>
      <c r="LLX109" s="197"/>
      <c r="LLY109" s="197"/>
      <c r="LLZ109" s="197"/>
      <c r="LMA109" s="197"/>
      <c r="LMB109" s="197"/>
      <c r="LMC109" s="197"/>
      <c r="LMD109" s="197"/>
      <c r="LME109" s="197"/>
      <c r="LMF109" s="197"/>
      <c r="LMG109" s="197"/>
      <c r="LMH109" s="197"/>
      <c r="LMI109" s="197"/>
      <c r="LMJ109" s="197"/>
      <c r="LMK109" s="197"/>
      <c r="LML109" s="197"/>
      <c r="LMM109" s="197"/>
      <c r="LMN109" s="197"/>
      <c r="LMO109" s="197"/>
      <c r="LMP109" s="197"/>
      <c r="LMQ109" s="197"/>
      <c r="LMR109" s="197"/>
      <c r="LMS109" s="197"/>
      <c r="LMT109" s="197"/>
      <c r="LMU109" s="197"/>
      <c r="LMV109" s="197"/>
      <c r="LMW109" s="197"/>
      <c r="LMX109" s="197"/>
      <c r="LMY109" s="197"/>
      <c r="LMZ109" s="197"/>
      <c r="LNA109" s="197"/>
      <c r="LNB109" s="197"/>
      <c r="LNC109" s="197"/>
      <c r="LND109" s="197"/>
      <c r="LNE109" s="197"/>
      <c r="LNF109" s="197"/>
      <c r="LNG109" s="197"/>
      <c r="LNH109" s="197"/>
      <c r="LNI109" s="197"/>
      <c r="LNJ109" s="197"/>
      <c r="LNK109" s="197"/>
      <c r="LNL109" s="197"/>
      <c r="LNM109" s="197"/>
      <c r="LNN109" s="197"/>
      <c r="LNO109" s="197"/>
      <c r="LNP109" s="197"/>
      <c r="LNQ109" s="197"/>
      <c r="LNR109" s="197"/>
      <c r="LNS109" s="197"/>
      <c r="LNT109" s="197"/>
      <c r="LNU109" s="197"/>
      <c r="LNV109" s="197"/>
      <c r="LNW109" s="197"/>
      <c r="LNX109" s="197"/>
      <c r="LNY109" s="197"/>
      <c r="LNZ109" s="197"/>
      <c r="LOA109" s="197"/>
      <c r="LOB109" s="197"/>
      <c r="LOC109" s="197"/>
      <c r="LOD109" s="197"/>
      <c r="LOE109" s="197"/>
      <c r="LOF109" s="197"/>
      <c r="LOG109" s="197"/>
      <c r="LOH109" s="197"/>
      <c r="LOI109" s="197"/>
      <c r="LOJ109" s="197"/>
      <c r="LOK109" s="197"/>
      <c r="LOL109" s="197"/>
      <c r="LOM109" s="197"/>
      <c r="LON109" s="197"/>
      <c r="LOO109" s="197"/>
      <c r="LOP109" s="197"/>
      <c r="LOQ109" s="197"/>
      <c r="LOR109" s="197"/>
      <c r="LOS109" s="197"/>
      <c r="LOT109" s="197"/>
      <c r="LOU109" s="197"/>
      <c r="LOV109" s="197"/>
      <c r="LOW109" s="197"/>
      <c r="LOX109" s="197"/>
      <c r="LOY109" s="197"/>
      <c r="LOZ109" s="197"/>
      <c r="LPA109" s="197"/>
      <c r="LPB109" s="197"/>
      <c r="LPC109" s="197"/>
      <c r="LPD109" s="197"/>
      <c r="LPE109" s="197"/>
      <c r="LPF109" s="197"/>
      <c r="LPG109" s="197"/>
      <c r="LPH109" s="197"/>
      <c r="LPI109" s="197"/>
      <c r="LPJ109" s="197"/>
      <c r="LPK109" s="197"/>
      <c r="LPL109" s="197"/>
      <c r="LPM109" s="197"/>
      <c r="LPN109" s="197"/>
      <c r="LPO109" s="197"/>
      <c r="LPP109" s="197"/>
      <c r="LPQ109" s="197"/>
      <c r="LPR109" s="197"/>
      <c r="LPS109" s="197"/>
      <c r="LPT109" s="197"/>
      <c r="LPU109" s="197"/>
      <c r="LPV109" s="197"/>
      <c r="LPW109" s="197"/>
      <c r="LPX109" s="197"/>
      <c r="LPY109" s="197"/>
      <c r="LPZ109" s="197"/>
      <c r="LQA109" s="197"/>
      <c r="LQB109" s="197"/>
      <c r="LQC109" s="197"/>
      <c r="LQD109" s="197"/>
      <c r="LQE109" s="197"/>
      <c r="LQF109" s="197"/>
      <c r="LQG109" s="197"/>
      <c r="LQH109" s="197"/>
      <c r="LQI109" s="197"/>
      <c r="LQJ109" s="197"/>
      <c r="LQK109" s="197"/>
      <c r="LQL109" s="197"/>
      <c r="LQM109" s="197"/>
      <c r="LQN109" s="197"/>
      <c r="LQO109" s="197"/>
      <c r="LQP109" s="197"/>
      <c r="LQQ109" s="197"/>
      <c r="LQR109" s="197"/>
      <c r="LQS109" s="197"/>
      <c r="LQT109" s="197"/>
      <c r="LQU109" s="197"/>
      <c r="LQV109" s="197"/>
      <c r="LQW109" s="197"/>
      <c r="LQX109" s="197"/>
      <c r="LQY109" s="197"/>
      <c r="LQZ109" s="197"/>
      <c r="LRA109" s="197"/>
      <c r="LRB109" s="197"/>
      <c r="LRC109" s="197"/>
      <c r="LRD109" s="197"/>
      <c r="LRE109" s="197"/>
      <c r="LRF109" s="197"/>
      <c r="LRG109" s="197"/>
      <c r="LRH109" s="197"/>
      <c r="LRI109" s="197"/>
      <c r="LRJ109" s="197"/>
      <c r="LRK109" s="197"/>
      <c r="LRL109" s="197"/>
      <c r="LRM109" s="197"/>
      <c r="LRN109" s="197"/>
      <c r="LRO109" s="197"/>
      <c r="LRP109" s="197"/>
      <c r="LRQ109" s="197"/>
      <c r="LRR109" s="197"/>
      <c r="LRS109" s="197"/>
      <c r="LRT109" s="197"/>
      <c r="LRU109" s="197"/>
      <c r="LRV109" s="197"/>
      <c r="LRW109" s="197"/>
      <c r="LRX109" s="197"/>
      <c r="LRY109" s="197"/>
      <c r="LRZ109" s="197"/>
      <c r="LSA109" s="197"/>
      <c r="LSB109" s="197"/>
      <c r="LSC109" s="197"/>
      <c r="LSD109" s="197"/>
      <c r="LSE109" s="197"/>
      <c r="LSF109" s="197"/>
      <c r="LSG109" s="197"/>
      <c r="LSH109" s="197"/>
      <c r="LSI109" s="197"/>
      <c r="LSJ109" s="197"/>
      <c r="LSK109" s="197"/>
      <c r="LSL109" s="197"/>
      <c r="LSM109" s="197"/>
      <c r="LSN109" s="197"/>
      <c r="LSO109" s="197"/>
      <c r="LSP109" s="197"/>
      <c r="LSQ109" s="197"/>
      <c r="LSR109" s="197"/>
      <c r="LSS109" s="197"/>
      <c r="LST109" s="197"/>
      <c r="LSU109" s="197"/>
      <c r="LSV109" s="197"/>
      <c r="LSW109" s="197"/>
      <c r="LSX109" s="197"/>
      <c r="LSY109" s="197"/>
      <c r="LSZ109" s="197"/>
      <c r="LTA109" s="197"/>
      <c r="LTB109" s="197"/>
      <c r="LTC109" s="197"/>
      <c r="LTD109" s="197"/>
      <c r="LTE109" s="197"/>
      <c r="LTF109" s="197"/>
      <c r="LTG109" s="197"/>
      <c r="LTH109" s="197"/>
      <c r="LTI109" s="197"/>
      <c r="LTJ109" s="197"/>
      <c r="LTK109" s="197"/>
      <c r="LTL109" s="197"/>
      <c r="LTM109" s="197"/>
      <c r="LTN109" s="197"/>
      <c r="LTO109" s="197"/>
      <c r="LTP109" s="197"/>
      <c r="LTQ109" s="197"/>
      <c r="LTR109" s="197"/>
      <c r="LTS109" s="197"/>
      <c r="LTT109" s="197"/>
      <c r="LTU109" s="197"/>
      <c r="LTV109" s="197"/>
      <c r="LTW109" s="197"/>
      <c r="LTX109" s="197"/>
      <c r="LTY109" s="197"/>
      <c r="LTZ109" s="197"/>
      <c r="LUA109" s="197"/>
      <c r="LUB109" s="197"/>
      <c r="LUC109" s="197"/>
      <c r="LUD109" s="197"/>
      <c r="LUE109" s="197"/>
      <c r="LUF109" s="197"/>
      <c r="LUG109" s="197"/>
      <c r="LUH109" s="197"/>
      <c r="LUI109" s="197"/>
      <c r="LUJ109" s="197"/>
      <c r="LUK109" s="197"/>
      <c r="LUL109" s="197"/>
      <c r="LUM109" s="197"/>
      <c r="LUN109" s="197"/>
      <c r="LUO109" s="197"/>
      <c r="LUP109" s="197"/>
      <c r="LUQ109" s="197"/>
      <c r="LUR109" s="197"/>
      <c r="LUS109" s="197"/>
      <c r="LUT109" s="197"/>
      <c r="LUU109" s="197"/>
      <c r="LUV109" s="197"/>
      <c r="LUW109" s="197"/>
      <c r="LUX109" s="197"/>
      <c r="LUY109" s="197"/>
      <c r="LUZ109" s="197"/>
      <c r="LVA109" s="197"/>
      <c r="LVB109" s="197"/>
      <c r="LVC109" s="197"/>
      <c r="LVD109" s="197"/>
      <c r="LVE109" s="197"/>
      <c r="LVF109" s="197"/>
      <c r="LVG109" s="197"/>
      <c r="LVH109" s="197"/>
      <c r="LVI109" s="197"/>
      <c r="LVJ109" s="197"/>
      <c r="LVK109" s="197"/>
      <c r="LVL109" s="197"/>
      <c r="LVM109" s="197"/>
      <c r="LVN109" s="197"/>
      <c r="LVO109" s="197"/>
      <c r="LVP109" s="197"/>
      <c r="LVQ109" s="197"/>
      <c r="LVR109" s="197"/>
      <c r="LVS109" s="197"/>
      <c r="LVT109" s="197"/>
      <c r="LVU109" s="197"/>
      <c r="LVV109" s="197"/>
      <c r="LVW109" s="197"/>
      <c r="LVX109" s="197"/>
      <c r="LVY109" s="197"/>
      <c r="LVZ109" s="197"/>
      <c r="LWA109" s="197"/>
      <c r="LWB109" s="197"/>
      <c r="LWC109" s="197"/>
      <c r="LWD109" s="197"/>
      <c r="LWE109" s="197"/>
      <c r="LWF109" s="197"/>
      <c r="LWG109" s="197"/>
      <c r="LWH109" s="197"/>
      <c r="LWI109" s="197"/>
      <c r="LWJ109" s="197"/>
      <c r="LWK109" s="197"/>
      <c r="LWL109" s="197"/>
      <c r="LWM109" s="197"/>
      <c r="LWN109" s="197"/>
      <c r="LWO109" s="197"/>
      <c r="LWP109" s="197"/>
      <c r="LWQ109" s="197"/>
      <c r="LWR109" s="197"/>
      <c r="LWS109" s="197"/>
      <c r="LWT109" s="197"/>
      <c r="LWU109" s="197"/>
      <c r="LWV109" s="197"/>
      <c r="LWW109" s="197"/>
      <c r="LWX109" s="197"/>
      <c r="LWY109" s="197"/>
      <c r="LWZ109" s="197"/>
      <c r="LXA109" s="197"/>
      <c r="LXB109" s="197"/>
      <c r="LXC109" s="197"/>
      <c r="LXD109" s="197"/>
      <c r="LXE109" s="197"/>
      <c r="LXF109" s="197"/>
      <c r="LXG109" s="197"/>
      <c r="LXH109" s="197"/>
      <c r="LXI109" s="197"/>
      <c r="LXJ109" s="197"/>
      <c r="LXK109" s="197"/>
      <c r="LXL109" s="197"/>
      <c r="LXM109" s="197"/>
      <c r="LXN109" s="197"/>
      <c r="LXO109" s="197"/>
      <c r="LXP109" s="197"/>
      <c r="LXQ109" s="197"/>
      <c r="LXR109" s="197"/>
      <c r="LXS109" s="197"/>
      <c r="LXT109" s="197"/>
      <c r="LXU109" s="197"/>
      <c r="LXV109" s="197"/>
      <c r="LXW109" s="197"/>
      <c r="LXX109" s="197"/>
      <c r="LXY109" s="197"/>
      <c r="LXZ109" s="197"/>
      <c r="LYA109" s="197"/>
      <c r="LYB109" s="197"/>
      <c r="LYC109" s="197"/>
      <c r="LYD109" s="197"/>
      <c r="LYE109" s="197"/>
      <c r="LYF109" s="197"/>
      <c r="LYG109" s="197"/>
      <c r="LYH109" s="197"/>
      <c r="LYI109" s="197"/>
      <c r="LYJ109" s="197"/>
      <c r="LYK109" s="197"/>
      <c r="LYL109" s="197"/>
      <c r="LYM109" s="197"/>
      <c r="LYN109" s="197"/>
      <c r="LYO109" s="197"/>
      <c r="LYP109" s="197"/>
      <c r="LYQ109" s="197"/>
      <c r="LYR109" s="197"/>
      <c r="LYS109" s="197"/>
      <c r="LYT109" s="197"/>
      <c r="LYU109" s="197"/>
      <c r="LYV109" s="197"/>
      <c r="LYW109" s="197"/>
      <c r="LYX109" s="197"/>
      <c r="LYY109" s="197"/>
      <c r="LYZ109" s="197"/>
      <c r="LZA109" s="197"/>
      <c r="LZB109" s="197"/>
      <c r="LZC109" s="197"/>
      <c r="LZD109" s="197"/>
      <c r="LZE109" s="197"/>
      <c r="LZF109" s="197"/>
      <c r="LZG109" s="197"/>
      <c r="LZH109" s="197"/>
      <c r="LZI109" s="197"/>
      <c r="LZJ109" s="197"/>
      <c r="LZK109" s="197"/>
      <c r="LZL109" s="197"/>
      <c r="LZM109" s="197"/>
      <c r="LZN109" s="197"/>
      <c r="LZO109" s="197"/>
      <c r="LZP109" s="197"/>
      <c r="LZQ109" s="197"/>
      <c r="LZR109" s="197"/>
      <c r="LZS109" s="197"/>
      <c r="LZT109" s="197"/>
      <c r="LZU109" s="197"/>
      <c r="LZV109" s="197"/>
      <c r="LZW109" s="197"/>
      <c r="LZX109" s="197"/>
      <c r="LZY109" s="197"/>
      <c r="LZZ109" s="197"/>
      <c r="MAA109" s="197"/>
      <c r="MAB109" s="197"/>
      <c r="MAC109" s="197"/>
      <c r="MAD109" s="197"/>
      <c r="MAE109" s="197"/>
      <c r="MAF109" s="197"/>
      <c r="MAG109" s="197"/>
      <c r="MAH109" s="197"/>
      <c r="MAI109" s="197"/>
      <c r="MAJ109" s="197"/>
      <c r="MAK109" s="197"/>
      <c r="MAL109" s="197"/>
      <c r="MAM109" s="197"/>
      <c r="MAN109" s="197"/>
      <c r="MAO109" s="197"/>
      <c r="MAP109" s="197"/>
      <c r="MAQ109" s="197"/>
      <c r="MAR109" s="197"/>
      <c r="MAS109" s="197"/>
      <c r="MAT109" s="197"/>
      <c r="MAU109" s="197"/>
      <c r="MAV109" s="197"/>
      <c r="MAW109" s="197"/>
      <c r="MAX109" s="197"/>
      <c r="MAY109" s="197"/>
      <c r="MAZ109" s="197"/>
      <c r="MBA109" s="197"/>
      <c r="MBB109" s="197"/>
      <c r="MBC109" s="197"/>
      <c r="MBD109" s="197"/>
      <c r="MBE109" s="197"/>
      <c r="MBF109" s="197"/>
      <c r="MBG109" s="197"/>
      <c r="MBH109" s="197"/>
      <c r="MBI109" s="197"/>
      <c r="MBJ109" s="197"/>
      <c r="MBK109" s="197"/>
      <c r="MBL109" s="197"/>
      <c r="MBM109" s="197"/>
      <c r="MBN109" s="197"/>
      <c r="MBO109" s="197"/>
      <c r="MBP109" s="197"/>
      <c r="MBQ109" s="197"/>
      <c r="MBR109" s="197"/>
      <c r="MBS109" s="197"/>
      <c r="MBT109" s="197"/>
      <c r="MBU109" s="197"/>
      <c r="MBV109" s="197"/>
      <c r="MBW109" s="197"/>
      <c r="MBX109" s="197"/>
      <c r="MBY109" s="197"/>
      <c r="MBZ109" s="197"/>
      <c r="MCA109" s="197"/>
      <c r="MCB109" s="197"/>
      <c r="MCC109" s="197"/>
      <c r="MCD109" s="197"/>
      <c r="MCE109" s="197"/>
      <c r="MCF109" s="197"/>
      <c r="MCG109" s="197"/>
      <c r="MCH109" s="197"/>
      <c r="MCI109" s="197"/>
      <c r="MCJ109" s="197"/>
      <c r="MCK109" s="197"/>
      <c r="MCL109" s="197"/>
      <c r="MCM109" s="197"/>
      <c r="MCN109" s="197"/>
      <c r="MCO109" s="197"/>
      <c r="MCP109" s="197"/>
      <c r="MCQ109" s="197"/>
      <c r="MCR109" s="197"/>
      <c r="MCS109" s="197"/>
      <c r="MCT109" s="197"/>
      <c r="MCU109" s="197"/>
      <c r="MCV109" s="197"/>
      <c r="MCW109" s="197"/>
      <c r="MCX109" s="197"/>
      <c r="MCY109" s="197"/>
      <c r="MCZ109" s="197"/>
      <c r="MDA109" s="197"/>
      <c r="MDB109" s="197"/>
      <c r="MDC109" s="197"/>
      <c r="MDD109" s="197"/>
      <c r="MDE109" s="197"/>
      <c r="MDF109" s="197"/>
      <c r="MDG109" s="197"/>
      <c r="MDH109" s="197"/>
      <c r="MDI109" s="197"/>
      <c r="MDJ109" s="197"/>
      <c r="MDK109" s="197"/>
      <c r="MDL109" s="197"/>
      <c r="MDM109" s="197"/>
      <c r="MDN109" s="197"/>
      <c r="MDO109" s="197"/>
      <c r="MDP109" s="197"/>
      <c r="MDQ109" s="197"/>
      <c r="MDR109" s="197"/>
      <c r="MDS109" s="197"/>
      <c r="MDT109" s="197"/>
      <c r="MDU109" s="197"/>
      <c r="MDV109" s="197"/>
      <c r="MDW109" s="197"/>
      <c r="MDX109" s="197"/>
      <c r="MDY109" s="197"/>
      <c r="MDZ109" s="197"/>
      <c r="MEA109" s="197"/>
      <c r="MEB109" s="197"/>
      <c r="MEC109" s="197"/>
      <c r="MED109" s="197"/>
      <c r="MEE109" s="197"/>
      <c r="MEF109" s="197"/>
      <c r="MEG109" s="197"/>
      <c r="MEH109" s="197"/>
      <c r="MEI109" s="197"/>
      <c r="MEJ109" s="197"/>
      <c r="MEK109" s="197"/>
      <c r="MEL109" s="197"/>
      <c r="MEM109" s="197"/>
      <c r="MEN109" s="197"/>
      <c r="MEO109" s="197"/>
      <c r="MEP109" s="197"/>
      <c r="MEQ109" s="197"/>
      <c r="MER109" s="197"/>
      <c r="MES109" s="197"/>
      <c r="MET109" s="197"/>
      <c r="MEU109" s="197"/>
      <c r="MEV109" s="197"/>
      <c r="MEW109" s="197"/>
      <c r="MEX109" s="197"/>
      <c r="MEY109" s="197"/>
      <c r="MEZ109" s="197"/>
      <c r="MFA109" s="197"/>
      <c r="MFB109" s="197"/>
      <c r="MFC109" s="197"/>
      <c r="MFD109" s="197"/>
      <c r="MFE109" s="197"/>
      <c r="MFF109" s="197"/>
      <c r="MFG109" s="197"/>
      <c r="MFH109" s="197"/>
      <c r="MFI109" s="197"/>
      <c r="MFJ109" s="197"/>
      <c r="MFK109" s="197"/>
      <c r="MFL109" s="197"/>
      <c r="MFM109" s="197"/>
      <c r="MFN109" s="197"/>
      <c r="MFO109" s="197"/>
      <c r="MFP109" s="197"/>
      <c r="MFQ109" s="197"/>
      <c r="MFR109" s="197"/>
      <c r="MFS109" s="197"/>
      <c r="MFT109" s="197"/>
      <c r="MFU109" s="197"/>
      <c r="MFV109" s="197"/>
      <c r="MFW109" s="197"/>
      <c r="MFX109" s="197"/>
      <c r="MFY109" s="197"/>
      <c r="MFZ109" s="197"/>
      <c r="MGA109" s="197"/>
      <c r="MGB109" s="197"/>
      <c r="MGC109" s="197"/>
      <c r="MGD109" s="197"/>
      <c r="MGE109" s="197"/>
      <c r="MGF109" s="197"/>
      <c r="MGG109" s="197"/>
      <c r="MGH109" s="197"/>
      <c r="MGI109" s="197"/>
      <c r="MGJ109" s="197"/>
      <c r="MGK109" s="197"/>
      <c r="MGL109" s="197"/>
      <c r="MGM109" s="197"/>
      <c r="MGN109" s="197"/>
      <c r="MGO109" s="197"/>
      <c r="MGP109" s="197"/>
      <c r="MGQ109" s="197"/>
      <c r="MGR109" s="197"/>
      <c r="MGS109" s="197"/>
      <c r="MGT109" s="197"/>
      <c r="MGU109" s="197"/>
      <c r="MGV109" s="197"/>
      <c r="MGW109" s="197"/>
      <c r="MGX109" s="197"/>
      <c r="MGY109" s="197"/>
      <c r="MGZ109" s="197"/>
      <c r="MHA109" s="197"/>
      <c r="MHB109" s="197"/>
      <c r="MHC109" s="197"/>
      <c r="MHD109" s="197"/>
      <c r="MHE109" s="197"/>
      <c r="MHF109" s="197"/>
      <c r="MHG109" s="197"/>
      <c r="MHH109" s="197"/>
      <c r="MHI109" s="197"/>
      <c r="MHJ109" s="197"/>
      <c r="MHK109" s="197"/>
      <c r="MHL109" s="197"/>
      <c r="MHM109" s="197"/>
      <c r="MHN109" s="197"/>
      <c r="MHO109" s="197"/>
      <c r="MHP109" s="197"/>
      <c r="MHQ109" s="197"/>
      <c r="MHR109" s="197"/>
      <c r="MHS109" s="197"/>
      <c r="MHT109" s="197"/>
      <c r="MHU109" s="197"/>
      <c r="MHV109" s="197"/>
      <c r="MHW109" s="197"/>
      <c r="MHX109" s="197"/>
      <c r="MHY109" s="197"/>
      <c r="MHZ109" s="197"/>
      <c r="MIA109" s="197"/>
      <c r="MIB109" s="197"/>
      <c r="MIC109" s="197"/>
      <c r="MID109" s="197"/>
      <c r="MIE109" s="197"/>
      <c r="MIF109" s="197"/>
      <c r="MIG109" s="197"/>
      <c r="MIH109" s="197"/>
      <c r="MII109" s="197"/>
      <c r="MIJ109" s="197"/>
      <c r="MIK109" s="197"/>
      <c r="MIL109" s="197"/>
      <c r="MIM109" s="197"/>
      <c r="MIN109" s="197"/>
      <c r="MIO109" s="197"/>
      <c r="MIP109" s="197"/>
      <c r="MIQ109" s="197"/>
      <c r="MIR109" s="197"/>
      <c r="MIS109" s="197"/>
      <c r="MIT109" s="197"/>
      <c r="MIU109" s="197"/>
      <c r="MIV109" s="197"/>
      <c r="MIW109" s="197"/>
      <c r="MIX109" s="197"/>
      <c r="MIY109" s="197"/>
      <c r="MIZ109" s="197"/>
      <c r="MJA109" s="197"/>
      <c r="MJB109" s="197"/>
      <c r="MJC109" s="197"/>
      <c r="MJD109" s="197"/>
      <c r="MJE109" s="197"/>
      <c r="MJF109" s="197"/>
      <c r="MJG109" s="197"/>
      <c r="MJH109" s="197"/>
      <c r="MJI109" s="197"/>
      <c r="MJJ109" s="197"/>
      <c r="MJK109" s="197"/>
      <c r="MJL109" s="197"/>
      <c r="MJM109" s="197"/>
      <c r="MJN109" s="197"/>
      <c r="MJO109" s="197"/>
      <c r="MJP109" s="197"/>
      <c r="MJQ109" s="197"/>
      <c r="MJR109" s="197"/>
      <c r="MJS109" s="197"/>
      <c r="MJT109" s="197"/>
      <c r="MJU109" s="197"/>
      <c r="MJV109" s="197"/>
      <c r="MJW109" s="197"/>
      <c r="MJX109" s="197"/>
      <c r="MJY109" s="197"/>
      <c r="MJZ109" s="197"/>
      <c r="MKA109" s="197"/>
      <c r="MKB109" s="197"/>
      <c r="MKC109" s="197"/>
      <c r="MKD109" s="197"/>
      <c r="MKE109" s="197"/>
      <c r="MKF109" s="197"/>
      <c r="MKG109" s="197"/>
      <c r="MKH109" s="197"/>
      <c r="MKI109" s="197"/>
      <c r="MKJ109" s="197"/>
      <c r="MKK109" s="197"/>
      <c r="MKL109" s="197"/>
      <c r="MKM109" s="197"/>
      <c r="MKN109" s="197"/>
      <c r="MKO109" s="197"/>
      <c r="MKP109" s="197"/>
      <c r="MKQ109" s="197"/>
      <c r="MKR109" s="197"/>
      <c r="MKS109" s="197"/>
      <c r="MKT109" s="197"/>
      <c r="MKU109" s="197"/>
      <c r="MKV109" s="197"/>
      <c r="MKW109" s="197"/>
      <c r="MKX109" s="197"/>
      <c r="MKY109" s="197"/>
      <c r="MKZ109" s="197"/>
      <c r="MLA109" s="197"/>
      <c r="MLB109" s="197"/>
      <c r="MLC109" s="197"/>
      <c r="MLD109" s="197"/>
      <c r="MLE109" s="197"/>
      <c r="MLF109" s="197"/>
      <c r="MLG109" s="197"/>
      <c r="MLH109" s="197"/>
      <c r="MLI109" s="197"/>
      <c r="MLJ109" s="197"/>
      <c r="MLK109" s="197"/>
      <c r="MLL109" s="197"/>
      <c r="MLM109" s="197"/>
      <c r="MLN109" s="197"/>
      <c r="MLO109" s="197"/>
      <c r="MLP109" s="197"/>
      <c r="MLQ109" s="197"/>
      <c r="MLR109" s="197"/>
      <c r="MLS109" s="197"/>
      <c r="MLT109" s="197"/>
      <c r="MLU109" s="197"/>
      <c r="MLV109" s="197"/>
      <c r="MLW109" s="197"/>
      <c r="MLX109" s="197"/>
      <c r="MLY109" s="197"/>
      <c r="MLZ109" s="197"/>
      <c r="MMA109" s="197"/>
      <c r="MMB109" s="197"/>
      <c r="MMC109" s="197"/>
      <c r="MMD109" s="197"/>
      <c r="MME109" s="197"/>
      <c r="MMF109" s="197"/>
      <c r="MMG109" s="197"/>
      <c r="MMH109" s="197"/>
      <c r="MMI109" s="197"/>
      <c r="MMJ109" s="197"/>
      <c r="MMK109" s="197"/>
      <c r="MML109" s="197"/>
      <c r="MMM109" s="197"/>
      <c r="MMN109" s="197"/>
      <c r="MMO109" s="197"/>
      <c r="MMP109" s="197"/>
      <c r="MMQ109" s="197"/>
      <c r="MMR109" s="197"/>
      <c r="MMS109" s="197"/>
      <c r="MMT109" s="197"/>
      <c r="MMU109" s="197"/>
      <c r="MMV109" s="197"/>
      <c r="MMW109" s="197"/>
      <c r="MMX109" s="197"/>
      <c r="MMY109" s="197"/>
      <c r="MMZ109" s="197"/>
      <c r="MNA109" s="197"/>
      <c r="MNB109" s="197"/>
      <c r="MNC109" s="197"/>
      <c r="MND109" s="197"/>
      <c r="MNE109" s="197"/>
      <c r="MNF109" s="197"/>
      <c r="MNG109" s="197"/>
      <c r="MNH109" s="197"/>
      <c r="MNI109" s="197"/>
      <c r="MNJ109" s="197"/>
      <c r="MNK109" s="197"/>
      <c r="MNL109" s="197"/>
      <c r="MNM109" s="197"/>
      <c r="MNN109" s="197"/>
      <c r="MNO109" s="197"/>
      <c r="MNP109" s="197"/>
      <c r="MNQ109" s="197"/>
      <c r="MNR109" s="197"/>
      <c r="MNS109" s="197"/>
      <c r="MNT109" s="197"/>
      <c r="MNU109" s="197"/>
      <c r="MNV109" s="197"/>
      <c r="MNW109" s="197"/>
      <c r="MNX109" s="197"/>
      <c r="MNY109" s="197"/>
      <c r="MNZ109" s="197"/>
      <c r="MOA109" s="197"/>
      <c r="MOB109" s="197"/>
      <c r="MOC109" s="197"/>
      <c r="MOD109" s="197"/>
      <c r="MOE109" s="197"/>
      <c r="MOF109" s="197"/>
      <c r="MOG109" s="197"/>
      <c r="MOH109" s="197"/>
      <c r="MOI109" s="197"/>
      <c r="MOJ109" s="197"/>
      <c r="MOK109" s="197"/>
      <c r="MOL109" s="197"/>
      <c r="MOM109" s="197"/>
      <c r="MON109" s="197"/>
      <c r="MOO109" s="197"/>
      <c r="MOP109" s="197"/>
      <c r="MOQ109" s="197"/>
      <c r="MOR109" s="197"/>
      <c r="MOS109" s="197"/>
      <c r="MOT109" s="197"/>
      <c r="MOU109" s="197"/>
      <c r="MOV109" s="197"/>
      <c r="MOW109" s="197"/>
      <c r="MOX109" s="197"/>
      <c r="MOY109" s="197"/>
      <c r="MOZ109" s="197"/>
      <c r="MPA109" s="197"/>
      <c r="MPB109" s="197"/>
      <c r="MPC109" s="197"/>
      <c r="MPD109" s="197"/>
      <c r="MPE109" s="197"/>
      <c r="MPF109" s="197"/>
      <c r="MPG109" s="197"/>
      <c r="MPH109" s="197"/>
      <c r="MPI109" s="197"/>
      <c r="MPJ109" s="197"/>
      <c r="MPK109" s="197"/>
      <c r="MPL109" s="197"/>
      <c r="MPM109" s="197"/>
      <c r="MPN109" s="197"/>
      <c r="MPO109" s="197"/>
      <c r="MPP109" s="197"/>
      <c r="MPQ109" s="197"/>
      <c r="MPR109" s="197"/>
      <c r="MPS109" s="197"/>
      <c r="MPT109" s="197"/>
      <c r="MPU109" s="197"/>
      <c r="MPV109" s="197"/>
      <c r="MPW109" s="197"/>
      <c r="MPX109" s="197"/>
      <c r="MPY109" s="197"/>
      <c r="MPZ109" s="197"/>
      <c r="MQA109" s="197"/>
      <c r="MQB109" s="197"/>
      <c r="MQC109" s="197"/>
      <c r="MQD109" s="197"/>
      <c r="MQE109" s="197"/>
      <c r="MQF109" s="197"/>
      <c r="MQG109" s="197"/>
      <c r="MQH109" s="197"/>
      <c r="MQI109" s="197"/>
      <c r="MQJ109" s="197"/>
      <c r="MQK109" s="197"/>
      <c r="MQL109" s="197"/>
      <c r="MQM109" s="197"/>
      <c r="MQN109" s="197"/>
      <c r="MQO109" s="197"/>
      <c r="MQP109" s="197"/>
      <c r="MQQ109" s="197"/>
      <c r="MQR109" s="197"/>
      <c r="MQS109" s="197"/>
      <c r="MQT109" s="197"/>
      <c r="MQU109" s="197"/>
      <c r="MQV109" s="197"/>
      <c r="MQW109" s="197"/>
      <c r="MQX109" s="197"/>
      <c r="MQY109" s="197"/>
      <c r="MQZ109" s="197"/>
      <c r="MRA109" s="197"/>
      <c r="MRB109" s="197"/>
      <c r="MRC109" s="197"/>
      <c r="MRD109" s="197"/>
      <c r="MRE109" s="197"/>
      <c r="MRF109" s="197"/>
      <c r="MRG109" s="197"/>
      <c r="MRH109" s="197"/>
      <c r="MRI109" s="197"/>
      <c r="MRJ109" s="197"/>
      <c r="MRK109" s="197"/>
      <c r="MRL109" s="197"/>
      <c r="MRM109" s="197"/>
      <c r="MRN109" s="197"/>
      <c r="MRO109" s="197"/>
      <c r="MRP109" s="197"/>
      <c r="MRQ109" s="197"/>
      <c r="MRR109" s="197"/>
      <c r="MRS109" s="197"/>
      <c r="MRT109" s="197"/>
      <c r="MRU109" s="197"/>
      <c r="MRV109" s="197"/>
      <c r="MRW109" s="197"/>
      <c r="MRX109" s="197"/>
      <c r="MRY109" s="197"/>
      <c r="MRZ109" s="197"/>
      <c r="MSA109" s="197"/>
      <c r="MSB109" s="197"/>
      <c r="MSC109" s="197"/>
      <c r="MSD109" s="197"/>
      <c r="MSE109" s="197"/>
      <c r="MSF109" s="197"/>
      <c r="MSG109" s="197"/>
      <c r="MSH109" s="197"/>
      <c r="MSI109" s="197"/>
      <c r="MSJ109" s="197"/>
      <c r="MSK109" s="197"/>
      <c r="MSL109" s="197"/>
      <c r="MSM109" s="197"/>
      <c r="MSN109" s="197"/>
      <c r="MSO109" s="197"/>
      <c r="MSP109" s="197"/>
      <c r="MSQ109" s="197"/>
      <c r="MSR109" s="197"/>
      <c r="MSS109" s="197"/>
      <c r="MST109" s="197"/>
      <c r="MSU109" s="197"/>
      <c r="MSV109" s="197"/>
      <c r="MSW109" s="197"/>
      <c r="MSX109" s="197"/>
      <c r="MSY109" s="197"/>
      <c r="MSZ109" s="197"/>
      <c r="MTA109" s="197"/>
      <c r="MTB109" s="197"/>
      <c r="MTC109" s="197"/>
      <c r="MTD109" s="197"/>
      <c r="MTE109" s="197"/>
      <c r="MTF109" s="197"/>
      <c r="MTG109" s="197"/>
      <c r="MTH109" s="197"/>
      <c r="MTI109" s="197"/>
      <c r="MTJ109" s="197"/>
      <c r="MTK109" s="197"/>
      <c r="MTL109" s="197"/>
      <c r="MTM109" s="197"/>
      <c r="MTN109" s="197"/>
      <c r="MTO109" s="197"/>
      <c r="MTP109" s="197"/>
      <c r="MTQ109" s="197"/>
      <c r="MTR109" s="197"/>
      <c r="MTS109" s="197"/>
      <c r="MTT109" s="197"/>
      <c r="MTU109" s="197"/>
      <c r="MTV109" s="197"/>
      <c r="MTW109" s="197"/>
      <c r="MTX109" s="197"/>
      <c r="MTY109" s="197"/>
      <c r="MTZ109" s="197"/>
      <c r="MUA109" s="197"/>
      <c r="MUB109" s="197"/>
      <c r="MUC109" s="197"/>
      <c r="MUD109" s="197"/>
      <c r="MUE109" s="197"/>
      <c r="MUF109" s="197"/>
      <c r="MUG109" s="197"/>
      <c r="MUH109" s="197"/>
      <c r="MUI109" s="197"/>
      <c r="MUJ109" s="197"/>
      <c r="MUK109" s="197"/>
      <c r="MUL109" s="197"/>
      <c r="MUM109" s="197"/>
      <c r="MUN109" s="197"/>
      <c r="MUO109" s="197"/>
      <c r="MUP109" s="197"/>
      <c r="MUQ109" s="197"/>
      <c r="MUR109" s="197"/>
      <c r="MUS109" s="197"/>
      <c r="MUT109" s="197"/>
      <c r="MUU109" s="197"/>
      <c r="MUV109" s="197"/>
      <c r="MUW109" s="197"/>
      <c r="MUX109" s="197"/>
      <c r="MUY109" s="197"/>
      <c r="MUZ109" s="197"/>
      <c r="MVA109" s="197"/>
      <c r="MVB109" s="197"/>
      <c r="MVC109" s="197"/>
      <c r="MVD109" s="197"/>
      <c r="MVE109" s="197"/>
      <c r="MVF109" s="197"/>
      <c r="MVG109" s="197"/>
      <c r="MVH109" s="197"/>
      <c r="MVI109" s="197"/>
      <c r="MVJ109" s="197"/>
      <c r="MVK109" s="197"/>
      <c r="MVL109" s="197"/>
      <c r="MVM109" s="197"/>
      <c r="MVN109" s="197"/>
      <c r="MVO109" s="197"/>
      <c r="MVP109" s="197"/>
      <c r="MVQ109" s="197"/>
      <c r="MVR109" s="197"/>
      <c r="MVS109" s="197"/>
      <c r="MVT109" s="197"/>
      <c r="MVU109" s="197"/>
      <c r="MVV109" s="197"/>
      <c r="MVW109" s="197"/>
      <c r="MVX109" s="197"/>
      <c r="MVY109" s="197"/>
      <c r="MVZ109" s="197"/>
      <c r="MWA109" s="197"/>
      <c r="MWB109" s="197"/>
      <c r="MWC109" s="197"/>
      <c r="MWD109" s="197"/>
      <c r="MWE109" s="197"/>
      <c r="MWF109" s="197"/>
      <c r="MWG109" s="197"/>
      <c r="MWH109" s="197"/>
      <c r="MWI109" s="197"/>
      <c r="MWJ109" s="197"/>
      <c r="MWK109" s="197"/>
      <c r="MWL109" s="197"/>
      <c r="MWM109" s="197"/>
      <c r="MWN109" s="197"/>
      <c r="MWO109" s="197"/>
      <c r="MWP109" s="197"/>
      <c r="MWQ109" s="197"/>
      <c r="MWR109" s="197"/>
      <c r="MWS109" s="197"/>
      <c r="MWT109" s="197"/>
      <c r="MWU109" s="197"/>
      <c r="MWV109" s="197"/>
      <c r="MWW109" s="197"/>
      <c r="MWX109" s="197"/>
      <c r="MWY109" s="197"/>
      <c r="MWZ109" s="197"/>
      <c r="MXA109" s="197"/>
      <c r="MXB109" s="197"/>
      <c r="MXC109" s="197"/>
      <c r="MXD109" s="197"/>
      <c r="MXE109" s="197"/>
      <c r="MXF109" s="197"/>
      <c r="MXG109" s="197"/>
      <c r="MXH109" s="197"/>
      <c r="MXI109" s="197"/>
      <c r="MXJ109" s="197"/>
      <c r="MXK109" s="197"/>
      <c r="MXL109" s="197"/>
      <c r="MXM109" s="197"/>
      <c r="MXN109" s="197"/>
      <c r="MXO109" s="197"/>
      <c r="MXP109" s="197"/>
      <c r="MXQ109" s="197"/>
      <c r="MXR109" s="197"/>
      <c r="MXS109" s="197"/>
      <c r="MXT109" s="197"/>
      <c r="MXU109" s="197"/>
      <c r="MXV109" s="197"/>
      <c r="MXW109" s="197"/>
      <c r="MXX109" s="197"/>
      <c r="MXY109" s="197"/>
      <c r="MXZ109" s="197"/>
      <c r="MYA109" s="197"/>
      <c r="MYB109" s="197"/>
      <c r="MYC109" s="197"/>
      <c r="MYD109" s="197"/>
      <c r="MYE109" s="197"/>
      <c r="MYF109" s="197"/>
      <c r="MYG109" s="197"/>
      <c r="MYH109" s="197"/>
      <c r="MYI109" s="197"/>
      <c r="MYJ109" s="197"/>
      <c r="MYK109" s="197"/>
      <c r="MYL109" s="197"/>
      <c r="MYM109" s="197"/>
      <c r="MYN109" s="197"/>
      <c r="MYO109" s="197"/>
      <c r="MYP109" s="197"/>
      <c r="MYQ109" s="197"/>
      <c r="MYR109" s="197"/>
      <c r="MYS109" s="197"/>
      <c r="MYT109" s="197"/>
      <c r="MYU109" s="197"/>
      <c r="MYV109" s="197"/>
      <c r="MYW109" s="197"/>
      <c r="MYX109" s="197"/>
      <c r="MYY109" s="197"/>
      <c r="MYZ109" s="197"/>
      <c r="MZA109" s="197"/>
      <c r="MZB109" s="197"/>
      <c r="MZC109" s="197"/>
      <c r="MZD109" s="197"/>
      <c r="MZE109" s="197"/>
      <c r="MZF109" s="197"/>
      <c r="MZG109" s="197"/>
      <c r="MZH109" s="197"/>
      <c r="MZI109" s="197"/>
      <c r="MZJ109" s="197"/>
      <c r="MZK109" s="197"/>
      <c r="MZL109" s="197"/>
      <c r="MZM109" s="197"/>
      <c r="MZN109" s="197"/>
      <c r="MZO109" s="197"/>
      <c r="MZP109" s="197"/>
      <c r="MZQ109" s="197"/>
      <c r="MZR109" s="197"/>
      <c r="MZS109" s="197"/>
      <c r="MZT109" s="197"/>
      <c r="MZU109" s="197"/>
      <c r="MZV109" s="197"/>
      <c r="MZW109" s="197"/>
      <c r="MZX109" s="197"/>
      <c r="MZY109" s="197"/>
      <c r="MZZ109" s="197"/>
      <c r="NAA109" s="197"/>
      <c r="NAB109" s="197"/>
      <c r="NAC109" s="197"/>
      <c r="NAD109" s="197"/>
      <c r="NAE109" s="197"/>
      <c r="NAF109" s="197"/>
      <c r="NAG109" s="197"/>
      <c r="NAH109" s="197"/>
      <c r="NAI109" s="197"/>
      <c r="NAJ109" s="197"/>
      <c r="NAK109" s="197"/>
      <c r="NAL109" s="197"/>
      <c r="NAM109" s="197"/>
      <c r="NAN109" s="197"/>
      <c r="NAO109" s="197"/>
      <c r="NAP109" s="197"/>
      <c r="NAQ109" s="197"/>
      <c r="NAR109" s="197"/>
      <c r="NAS109" s="197"/>
      <c r="NAT109" s="197"/>
      <c r="NAU109" s="197"/>
      <c r="NAV109" s="197"/>
      <c r="NAW109" s="197"/>
      <c r="NAX109" s="197"/>
      <c r="NAY109" s="197"/>
      <c r="NAZ109" s="197"/>
      <c r="NBA109" s="197"/>
      <c r="NBB109" s="197"/>
      <c r="NBC109" s="197"/>
      <c r="NBD109" s="197"/>
      <c r="NBE109" s="197"/>
      <c r="NBF109" s="197"/>
      <c r="NBG109" s="197"/>
      <c r="NBH109" s="197"/>
      <c r="NBI109" s="197"/>
      <c r="NBJ109" s="197"/>
      <c r="NBK109" s="197"/>
      <c r="NBL109" s="197"/>
      <c r="NBM109" s="197"/>
      <c r="NBN109" s="197"/>
      <c r="NBO109" s="197"/>
      <c r="NBP109" s="197"/>
      <c r="NBQ109" s="197"/>
      <c r="NBR109" s="197"/>
      <c r="NBS109" s="197"/>
      <c r="NBT109" s="197"/>
      <c r="NBU109" s="197"/>
      <c r="NBV109" s="197"/>
      <c r="NBW109" s="197"/>
      <c r="NBX109" s="197"/>
      <c r="NBY109" s="197"/>
      <c r="NBZ109" s="197"/>
      <c r="NCA109" s="197"/>
      <c r="NCB109" s="197"/>
      <c r="NCC109" s="197"/>
      <c r="NCD109" s="197"/>
      <c r="NCE109" s="197"/>
      <c r="NCF109" s="197"/>
      <c r="NCG109" s="197"/>
      <c r="NCH109" s="197"/>
      <c r="NCI109" s="197"/>
      <c r="NCJ109" s="197"/>
      <c r="NCK109" s="197"/>
      <c r="NCL109" s="197"/>
      <c r="NCM109" s="197"/>
      <c r="NCN109" s="197"/>
      <c r="NCO109" s="197"/>
      <c r="NCP109" s="197"/>
      <c r="NCQ109" s="197"/>
      <c r="NCR109" s="197"/>
      <c r="NCS109" s="197"/>
      <c r="NCT109" s="197"/>
      <c r="NCU109" s="197"/>
      <c r="NCV109" s="197"/>
      <c r="NCW109" s="197"/>
      <c r="NCX109" s="197"/>
      <c r="NCY109" s="197"/>
      <c r="NCZ109" s="197"/>
      <c r="NDA109" s="197"/>
      <c r="NDB109" s="197"/>
      <c r="NDC109" s="197"/>
      <c r="NDD109" s="197"/>
      <c r="NDE109" s="197"/>
      <c r="NDF109" s="197"/>
      <c r="NDG109" s="197"/>
      <c r="NDH109" s="197"/>
      <c r="NDI109" s="197"/>
      <c r="NDJ109" s="197"/>
      <c r="NDK109" s="197"/>
      <c r="NDL109" s="197"/>
      <c r="NDM109" s="197"/>
      <c r="NDN109" s="197"/>
      <c r="NDO109" s="197"/>
      <c r="NDP109" s="197"/>
      <c r="NDQ109" s="197"/>
      <c r="NDR109" s="197"/>
      <c r="NDS109" s="197"/>
      <c r="NDT109" s="197"/>
      <c r="NDU109" s="197"/>
      <c r="NDV109" s="197"/>
      <c r="NDW109" s="197"/>
      <c r="NDX109" s="197"/>
      <c r="NDY109" s="197"/>
      <c r="NDZ109" s="197"/>
      <c r="NEA109" s="197"/>
      <c r="NEB109" s="197"/>
      <c r="NEC109" s="197"/>
      <c r="NED109" s="197"/>
      <c r="NEE109" s="197"/>
      <c r="NEF109" s="197"/>
      <c r="NEG109" s="197"/>
      <c r="NEH109" s="197"/>
      <c r="NEI109" s="197"/>
      <c r="NEJ109" s="197"/>
      <c r="NEK109" s="197"/>
      <c r="NEL109" s="197"/>
      <c r="NEM109" s="197"/>
      <c r="NEN109" s="197"/>
      <c r="NEO109" s="197"/>
      <c r="NEP109" s="197"/>
      <c r="NEQ109" s="197"/>
      <c r="NER109" s="197"/>
      <c r="NES109" s="197"/>
      <c r="NET109" s="197"/>
      <c r="NEU109" s="197"/>
      <c r="NEV109" s="197"/>
      <c r="NEW109" s="197"/>
      <c r="NEX109" s="197"/>
      <c r="NEY109" s="197"/>
      <c r="NEZ109" s="197"/>
      <c r="NFA109" s="197"/>
      <c r="NFB109" s="197"/>
      <c r="NFC109" s="197"/>
      <c r="NFD109" s="197"/>
      <c r="NFE109" s="197"/>
      <c r="NFF109" s="197"/>
      <c r="NFG109" s="197"/>
      <c r="NFH109" s="197"/>
      <c r="NFI109" s="197"/>
      <c r="NFJ109" s="197"/>
      <c r="NFK109" s="197"/>
      <c r="NFL109" s="197"/>
      <c r="NFM109" s="197"/>
      <c r="NFN109" s="197"/>
      <c r="NFO109" s="197"/>
      <c r="NFP109" s="197"/>
      <c r="NFQ109" s="197"/>
      <c r="NFR109" s="197"/>
      <c r="NFS109" s="197"/>
      <c r="NFT109" s="197"/>
      <c r="NFU109" s="197"/>
      <c r="NFV109" s="197"/>
      <c r="NFW109" s="197"/>
      <c r="NFX109" s="197"/>
      <c r="NFY109" s="197"/>
      <c r="NFZ109" s="197"/>
      <c r="NGA109" s="197"/>
      <c r="NGB109" s="197"/>
      <c r="NGC109" s="197"/>
      <c r="NGD109" s="197"/>
      <c r="NGE109" s="197"/>
      <c r="NGF109" s="197"/>
      <c r="NGG109" s="197"/>
      <c r="NGH109" s="197"/>
      <c r="NGI109" s="197"/>
      <c r="NGJ109" s="197"/>
      <c r="NGK109" s="197"/>
      <c r="NGL109" s="197"/>
      <c r="NGM109" s="197"/>
      <c r="NGN109" s="197"/>
      <c r="NGO109" s="197"/>
      <c r="NGP109" s="197"/>
      <c r="NGQ109" s="197"/>
      <c r="NGR109" s="197"/>
      <c r="NGS109" s="197"/>
      <c r="NGT109" s="197"/>
      <c r="NGU109" s="197"/>
      <c r="NGV109" s="197"/>
      <c r="NGW109" s="197"/>
      <c r="NGX109" s="197"/>
      <c r="NGY109" s="197"/>
      <c r="NGZ109" s="197"/>
      <c r="NHA109" s="197"/>
      <c r="NHB109" s="197"/>
      <c r="NHC109" s="197"/>
      <c r="NHD109" s="197"/>
      <c r="NHE109" s="197"/>
      <c r="NHF109" s="197"/>
      <c r="NHG109" s="197"/>
      <c r="NHH109" s="197"/>
      <c r="NHI109" s="197"/>
      <c r="NHJ109" s="197"/>
      <c r="NHK109" s="197"/>
      <c r="NHL109" s="197"/>
      <c r="NHM109" s="197"/>
      <c r="NHN109" s="197"/>
      <c r="NHO109" s="197"/>
      <c r="NHP109" s="197"/>
      <c r="NHQ109" s="197"/>
      <c r="NHR109" s="197"/>
      <c r="NHS109" s="197"/>
      <c r="NHT109" s="197"/>
      <c r="NHU109" s="197"/>
      <c r="NHV109" s="197"/>
      <c r="NHW109" s="197"/>
      <c r="NHX109" s="197"/>
      <c r="NHY109" s="197"/>
      <c r="NHZ109" s="197"/>
      <c r="NIA109" s="197"/>
      <c r="NIB109" s="197"/>
      <c r="NIC109" s="197"/>
      <c r="NID109" s="197"/>
      <c r="NIE109" s="197"/>
      <c r="NIF109" s="197"/>
      <c r="NIG109" s="197"/>
      <c r="NIH109" s="197"/>
      <c r="NII109" s="197"/>
      <c r="NIJ109" s="197"/>
      <c r="NIK109" s="197"/>
      <c r="NIL109" s="197"/>
      <c r="NIM109" s="197"/>
      <c r="NIN109" s="197"/>
      <c r="NIO109" s="197"/>
      <c r="NIP109" s="197"/>
      <c r="NIQ109" s="197"/>
      <c r="NIR109" s="197"/>
      <c r="NIS109" s="197"/>
      <c r="NIT109" s="197"/>
      <c r="NIU109" s="197"/>
      <c r="NIV109" s="197"/>
      <c r="NIW109" s="197"/>
      <c r="NIX109" s="197"/>
      <c r="NIY109" s="197"/>
      <c r="NIZ109" s="197"/>
      <c r="NJA109" s="197"/>
      <c r="NJB109" s="197"/>
      <c r="NJC109" s="197"/>
      <c r="NJD109" s="197"/>
      <c r="NJE109" s="197"/>
      <c r="NJF109" s="197"/>
      <c r="NJG109" s="197"/>
      <c r="NJH109" s="197"/>
      <c r="NJI109" s="197"/>
      <c r="NJJ109" s="197"/>
      <c r="NJK109" s="197"/>
      <c r="NJL109" s="197"/>
      <c r="NJM109" s="197"/>
      <c r="NJN109" s="197"/>
      <c r="NJO109" s="197"/>
      <c r="NJP109" s="197"/>
      <c r="NJQ109" s="197"/>
      <c r="NJR109" s="197"/>
      <c r="NJS109" s="197"/>
      <c r="NJT109" s="197"/>
      <c r="NJU109" s="197"/>
      <c r="NJV109" s="197"/>
      <c r="NJW109" s="197"/>
      <c r="NJX109" s="197"/>
      <c r="NJY109" s="197"/>
      <c r="NJZ109" s="197"/>
      <c r="NKA109" s="197"/>
      <c r="NKB109" s="197"/>
      <c r="NKC109" s="197"/>
      <c r="NKD109" s="197"/>
      <c r="NKE109" s="197"/>
      <c r="NKF109" s="197"/>
      <c r="NKG109" s="197"/>
      <c r="NKH109" s="197"/>
      <c r="NKI109" s="197"/>
      <c r="NKJ109" s="197"/>
      <c r="NKK109" s="197"/>
      <c r="NKL109" s="197"/>
      <c r="NKM109" s="197"/>
      <c r="NKN109" s="197"/>
      <c r="NKO109" s="197"/>
      <c r="NKP109" s="197"/>
      <c r="NKQ109" s="197"/>
      <c r="NKR109" s="197"/>
      <c r="NKS109" s="197"/>
      <c r="NKT109" s="197"/>
      <c r="NKU109" s="197"/>
      <c r="NKV109" s="197"/>
      <c r="NKW109" s="197"/>
      <c r="NKX109" s="197"/>
      <c r="NKY109" s="197"/>
      <c r="NKZ109" s="197"/>
      <c r="NLA109" s="197"/>
      <c r="NLB109" s="197"/>
      <c r="NLC109" s="197"/>
      <c r="NLD109" s="197"/>
      <c r="NLE109" s="197"/>
      <c r="NLF109" s="197"/>
      <c r="NLG109" s="197"/>
      <c r="NLH109" s="197"/>
      <c r="NLI109" s="197"/>
      <c r="NLJ109" s="197"/>
      <c r="NLK109" s="197"/>
      <c r="NLL109" s="197"/>
      <c r="NLM109" s="197"/>
      <c r="NLN109" s="197"/>
      <c r="NLO109" s="197"/>
      <c r="NLP109" s="197"/>
      <c r="NLQ109" s="197"/>
      <c r="NLR109" s="197"/>
      <c r="NLS109" s="197"/>
      <c r="NLT109" s="197"/>
      <c r="NLU109" s="197"/>
      <c r="NLV109" s="197"/>
      <c r="NLW109" s="197"/>
      <c r="NLX109" s="197"/>
      <c r="NLY109" s="197"/>
      <c r="NLZ109" s="197"/>
      <c r="NMA109" s="197"/>
      <c r="NMB109" s="197"/>
      <c r="NMC109" s="197"/>
      <c r="NMD109" s="197"/>
      <c r="NME109" s="197"/>
      <c r="NMF109" s="197"/>
      <c r="NMG109" s="197"/>
      <c r="NMH109" s="197"/>
      <c r="NMI109" s="197"/>
      <c r="NMJ109" s="197"/>
      <c r="NMK109" s="197"/>
      <c r="NML109" s="197"/>
      <c r="NMM109" s="197"/>
      <c r="NMN109" s="197"/>
      <c r="NMO109" s="197"/>
      <c r="NMP109" s="197"/>
      <c r="NMQ109" s="197"/>
      <c r="NMR109" s="197"/>
      <c r="NMS109" s="197"/>
      <c r="NMT109" s="197"/>
      <c r="NMU109" s="197"/>
      <c r="NMV109" s="197"/>
      <c r="NMW109" s="197"/>
      <c r="NMX109" s="197"/>
      <c r="NMY109" s="197"/>
      <c r="NMZ109" s="197"/>
      <c r="NNA109" s="197"/>
      <c r="NNB109" s="197"/>
      <c r="NNC109" s="197"/>
      <c r="NND109" s="197"/>
      <c r="NNE109" s="197"/>
      <c r="NNF109" s="197"/>
      <c r="NNG109" s="197"/>
      <c r="NNH109" s="197"/>
      <c r="NNI109" s="197"/>
      <c r="NNJ109" s="197"/>
      <c r="NNK109" s="197"/>
      <c r="NNL109" s="197"/>
      <c r="NNM109" s="197"/>
      <c r="NNN109" s="197"/>
      <c r="NNO109" s="197"/>
      <c r="NNP109" s="197"/>
      <c r="NNQ109" s="197"/>
      <c r="NNR109" s="197"/>
      <c r="NNS109" s="197"/>
      <c r="NNT109" s="197"/>
      <c r="NNU109" s="197"/>
      <c r="NNV109" s="197"/>
      <c r="NNW109" s="197"/>
      <c r="NNX109" s="197"/>
      <c r="NNY109" s="197"/>
      <c r="NNZ109" s="197"/>
      <c r="NOA109" s="197"/>
      <c r="NOB109" s="197"/>
      <c r="NOC109" s="197"/>
      <c r="NOD109" s="197"/>
      <c r="NOE109" s="197"/>
      <c r="NOF109" s="197"/>
      <c r="NOG109" s="197"/>
      <c r="NOH109" s="197"/>
      <c r="NOI109" s="197"/>
      <c r="NOJ109" s="197"/>
      <c r="NOK109" s="197"/>
      <c r="NOL109" s="197"/>
      <c r="NOM109" s="197"/>
      <c r="NON109" s="197"/>
      <c r="NOO109" s="197"/>
      <c r="NOP109" s="197"/>
      <c r="NOQ109" s="197"/>
      <c r="NOR109" s="197"/>
      <c r="NOS109" s="197"/>
      <c r="NOT109" s="197"/>
      <c r="NOU109" s="197"/>
      <c r="NOV109" s="197"/>
      <c r="NOW109" s="197"/>
      <c r="NOX109" s="197"/>
      <c r="NOY109" s="197"/>
      <c r="NOZ109" s="197"/>
      <c r="NPA109" s="197"/>
      <c r="NPB109" s="197"/>
      <c r="NPC109" s="197"/>
      <c r="NPD109" s="197"/>
      <c r="NPE109" s="197"/>
      <c r="NPF109" s="197"/>
      <c r="NPG109" s="197"/>
      <c r="NPH109" s="197"/>
      <c r="NPI109" s="197"/>
      <c r="NPJ109" s="197"/>
      <c r="NPK109" s="197"/>
      <c r="NPL109" s="197"/>
      <c r="NPM109" s="197"/>
      <c r="NPN109" s="197"/>
      <c r="NPO109" s="197"/>
      <c r="NPP109" s="197"/>
      <c r="NPQ109" s="197"/>
      <c r="NPR109" s="197"/>
      <c r="NPS109" s="197"/>
      <c r="NPT109" s="197"/>
      <c r="NPU109" s="197"/>
      <c r="NPV109" s="197"/>
      <c r="NPW109" s="197"/>
      <c r="NPX109" s="197"/>
      <c r="NPY109" s="197"/>
      <c r="NPZ109" s="197"/>
      <c r="NQA109" s="197"/>
      <c r="NQB109" s="197"/>
      <c r="NQC109" s="197"/>
      <c r="NQD109" s="197"/>
      <c r="NQE109" s="197"/>
      <c r="NQF109" s="197"/>
      <c r="NQG109" s="197"/>
      <c r="NQH109" s="197"/>
      <c r="NQI109" s="197"/>
      <c r="NQJ109" s="197"/>
      <c r="NQK109" s="197"/>
      <c r="NQL109" s="197"/>
      <c r="NQM109" s="197"/>
      <c r="NQN109" s="197"/>
      <c r="NQO109" s="197"/>
      <c r="NQP109" s="197"/>
      <c r="NQQ109" s="197"/>
      <c r="NQR109" s="197"/>
      <c r="NQS109" s="197"/>
      <c r="NQT109" s="197"/>
      <c r="NQU109" s="197"/>
      <c r="NQV109" s="197"/>
      <c r="NQW109" s="197"/>
      <c r="NQX109" s="197"/>
      <c r="NQY109" s="197"/>
      <c r="NQZ109" s="197"/>
      <c r="NRA109" s="197"/>
      <c r="NRB109" s="197"/>
      <c r="NRC109" s="197"/>
      <c r="NRD109" s="197"/>
      <c r="NRE109" s="197"/>
      <c r="NRF109" s="197"/>
      <c r="NRG109" s="197"/>
      <c r="NRH109" s="197"/>
      <c r="NRI109" s="197"/>
      <c r="NRJ109" s="197"/>
      <c r="NRK109" s="197"/>
      <c r="NRL109" s="197"/>
      <c r="NRM109" s="197"/>
      <c r="NRN109" s="197"/>
      <c r="NRO109" s="197"/>
      <c r="NRP109" s="197"/>
      <c r="NRQ109" s="197"/>
      <c r="NRR109" s="197"/>
      <c r="NRS109" s="197"/>
      <c r="NRT109" s="197"/>
      <c r="NRU109" s="197"/>
      <c r="NRV109" s="197"/>
      <c r="NRW109" s="197"/>
      <c r="NRX109" s="197"/>
      <c r="NRY109" s="197"/>
      <c r="NRZ109" s="197"/>
      <c r="NSA109" s="197"/>
      <c r="NSB109" s="197"/>
      <c r="NSC109" s="197"/>
      <c r="NSD109" s="197"/>
      <c r="NSE109" s="197"/>
      <c r="NSF109" s="197"/>
      <c r="NSG109" s="197"/>
      <c r="NSH109" s="197"/>
      <c r="NSI109" s="197"/>
      <c r="NSJ109" s="197"/>
      <c r="NSK109" s="197"/>
      <c r="NSL109" s="197"/>
      <c r="NSM109" s="197"/>
      <c r="NSN109" s="197"/>
      <c r="NSO109" s="197"/>
      <c r="NSP109" s="197"/>
      <c r="NSQ109" s="197"/>
      <c r="NSR109" s="197"/>
      <c r="NSS109" s="197"/>
      <c r="NST109" s="197"/>
      <c r="NSU109" s="197"/>
      <c r="NSV109" s="197"/>
      <c r="NSW109" s="197"/>
      <c r="NSX109" s="197"/>
      <c r="NSY109" s="197"/>
      <c r="NSZ109" s="197"/>
      <c r="NTA109" s="197"/>
      <c r="NTB109" s="197"/>
      <c r="NTC109" s="197"/>
      <c r="NTD109" s="197"/>
      <c r="NTE109" s="197"/>
      <c r="NTF109" s="197"/>
      <c r="NTG109" s="197"/>
      <c r="NTH109" s="197"/>
      <c r="NTI109" s="197"/>
      <c r="NTJ109" s="197"/>
      <c r="NTK109" s="197"/>
      <c r="NTL109" s="197"/>
      <c r="NTM109" s="197"/>
      <c r="NTN109" s="197"/>
      <c r="NTO109" s="197"/>
      <c r="NTP109" s="197"/>
      <c r="NTQ109" s="197"/>
      <c r="NTR109" s="197"/>
      <c r="NTS109" s="197"/>
      <c r="NTT109" s="197"/>
      <c r="NTU109" s="197"/>
      <c r="NTV109" s="197"/>
      <c r="NTW109" s="197"/>
      <c r="NTX109" s="197"/>
      <c r="NTY109" s="197"/>
      <c r="NTZ109" s="197"/>
      <c r="NUA109" s="197"/>
      <c r="NUB109" s="197"/>
      <c r="NUC109" s="197"/>
      <c r="NUD109" s="197"/>
      <c r="NUE109" s="197"/>
      <c r="NUF109" s="197"/>
      <c r="NUG109" s="197"/>
      <c r="NUH109" s="197"/>
      <c r="NUI109" s="197"/>
      <c r="NUJ109" s="197"/>
      <c r="NUK109" s="197"/>
      <c r="NUL109" s="197"/>
      <c r="NUM109" s="197"/>
      <c r="NUN109" s="197"/>
      <c r="NUO109" s="197"/>
      <c r="NUP109" s="197"/>
      <c r="NUQ109" s="197"/>
      <c r="NUR109" s="197"/>
      <c r="NUS109" s="197"/>
      <c r="NUT109" s="197"/>
      <c r="NUU109" s="197"/>
      <c r="NUV109" s="197"/>
      <c r="NUW109" s="197"/>
      <c r="NUX109" s="197"/>
      <c r="NUY109" s="197"/>
      <c r="NUZ109" s="197"/>
      <c r="NVA109" s="197"/>
      <c r="NVB109" s="197"/>
      <c r="NVC109" s="197"/>
      <c r="NVD109" s="197"/>
      <c r="NVE109" s="197"/>
      <c r="NVF109" s="197"/>
      <c r="NVG109" s="197"/>
      <c r="NVH109" s="197"/>
      <c r="NVI109" s="197"/>
      <c r="NVJ109" s="197"/>
      <c r="NVK109" s="197"/>
      <c r="NVL109" s="197"/>
      <c r="NVM109" s="197"/>
      <c r="NVN109" s="197"/>
      <c r="NVO109" s="197"/>
      <c r="NVP109" s="197"/>
      <c r="NVQ109" s="197"/>
      <c r="NVR109" s="197"/>
      <c r="NVS109" s="197"/>
      <c r="NVT109" s="197"/>
      <c r="NVU109" s="197"/>
      <c r="NVV109" s="197"/>
      <c r="NVW109" s="197"/>
      <c r="NVX109" s="197"/>
      <c r="NVY109" s="197"/>
      <c r="NVZ109" s="197"/>
      <c r="NWA109" s="197"/>
      <c r="NWB109" s="197"/>
      <c r="NWC109" s="197"/>
      <c r="NWD109" s="197"/>
      <c r="NWE109" s="197"/>
      <c r="NWF109" s="197"/>
      <c r="NWG109" s="197"/>
      <c r="NWH109" s="197"/>
      <c r="NWI109" s="197"/>
      <c r="NWJ109" s="197"/>
      <c r="NWK109" s="197"/>
      <c r="NWL109" s="197"/>
      <c r="NWM109" s="197"/>
      <c r="NWN109" s="197"/>
      <c r="NWO109" s="197"/>
      <c r="NWP109" s="197"/>
      <c r="NWQ109" s="197"/>
      <c r="NWR109" s="197"/>
      <c r="NWS109" s="197"/>
      <c r="NWT109" s="197"/>
      <c r="NWU109" s="197"/>
      <c r="NWV109" s="197"/>
      <c r="NWW109" s="197"/>
      <c r="NWX109" s="197"/>
      <c r="NWY109" s="197"/>
      <c r="NWZ109" s="197"/>
      <c r="NXA109" s="197"/>
      <c r="NXB109" s="197"/>
      <c r="NXC109" s="197"/>
      <c r="NXD109" s="197"/>
      <c r="NXE109" s="197"/>
      <c r="NXF109" s="197"/>
      <c r="NXG109" s="197"/>
      <c r="NXH109" s="197"/>
      <c r="NXI109" s="197"/>
      <c r="NXJ109" s="197"/>
      <c r="NXK109" s="197"/>
      <c r="NXL109" s="197"/>
      <c r="NXM109" s="197"/>
      <c r="NXN109" s="197"/>
      <c r="NXO109" s="197"/>
      <c r="NXP109" s="197"/>
      <c r="NXQ109" s="197"/>
      <c r="NXR109" s="197"/>
      <c r="NXS109" s="197"/>
      <c r="NXT109" s="197"/>
      <c r="NXU109" s="197"/>
      <c r="NXV109" s="197"/>
      <c r="NXW109" s="197"/>
      <c r="NXX109" s="197"/>
      <c r="NXY109" s="197"/>
      <c r="NXZ109" s="197"/>
      <c r="NYA109" s="197"/>
      <c r="NYB109" s="197"/>
      <c r="NYC109" s="197"/>
      <c r="NYD109" s="197"/>
      <c r="NYE109" s="197"/>
      <c r="NYF109" s="197"/>
      <c r="NYG109" s="197"/>
      <c r="NYH109" s="197"/>
      <c r="NYI109" s="197"/>
      <c r="NYJ109" s="197"/>
      <c r="NYK109" s="197"/>
      <c r="NYL109" s="197"/>
      <c r="NYM109" s="197"/>
      <c r="NYN109" s="197"/>
      <c r="NYO109" s="197"/>
      <c r="NYP109" s="197"/>
      <c r="NYQ109" s="197"/>
      <c r="NYR109" s="197"/>
      <c r="NYS109" s="197"/>
      <c r="NYT109" s="197"/>
      <c r="NYU109" s="197"/>
      <c r="NYV109" s="197"/>
      <c r="NYW109" s="197"/>
      <c r="NYX109" s="197"/>
      <c r="NYY109" s="197"/>
      <c r="NYZ109" s="197"/>
      <c r="NZA109" s="197"/>
      <c r="NZB109" s="197"/>
      <c r="NZC109" s="197"/>
      <c r="NZD109" s="197"/>
      <c r="NZE109" s="197"/>
      <c r="NZF109" s="197"/>
      <c r="NZG109" s="197"/>
      <c r="NZH109" s="197"/>
      <c r="NZI109" s="197"/>
      <c r="NZJ109" s="197"/>
      <c r="NZK109" s="197"/>
      <c r="NZL109" s="197"/>
      <c r="NZM109" s="197"/>
      <c r="NZN109" s="197"/>
      <c r="NZO109" s="197"/>
      <c r="NZP109" s="197"/>
      <c r="NZQ109" s="197"/>
      <c r="NZR109" s="197"/>
      <c r="NZS109" s="197"/>
      <c r="NZT109" s="197"/>
      <c r="NZU109" s="197"/>
      <c r="NZV109" s="197"/>
      <c r="NZW109" s="197"/>
      <c r="NZX109" s="197"/>
      <c r="NZY109" s="197"/>
      <c r="NZZ109" s="197"/>
      <c r="OAA109" s="197"/>
      <c r="OAB109" s="197"/>
      <c r="OAC109" s="197"/>
      <c r="OAD109" s="197"/>
      <c r="OAE109" s="197"/>
      <c r="OAF109" s="197"/>
      <c r="OAG109" s="197"/>
      <c r="OAH109" s="197"/>
      <c r="OAI109" s="197"/>
      <c r="OAJ109" s="197"/>
      <c r="OAK109" s="197"/>
      <c r="OAL109" s="197"/>
      <c r="OAM109" s="197"/>
      <c r="OAN109" s="197"/>
      <c r="OAO109" s="197"/>
      <c r="OAP109" s="197"/>
      <c r="OAQ109" s="197"/>
      <c r="OAR109" s="197"/>
      <c r="OAS109" s="197"/>
      <c r="OAT109" s="197"/>
      <c r="OAU109" s="197"/>
      <c r="OAV109" s="197"/>
      <c r="OAW109" s="197"/>
      <c r="OAX109" s="197"/>
      <c r="OAY109" s="197"/>
      <c r="OAZ109" s="197"/>
      <c r="OBA109" s="197"/>
      <c r="OBB109" s="197"/>
      <c r="OBC109" s="197"/>
      <c r="OBD109" s="197"/>
      <c r="OBE109" s="197"/>
      <c r="OBF109" s="197"/>
      <c r="OBG109" s="197"/>
      <c r="OBH109" s="197"/>
      <c r="OBI109" s="197"/>
      <c r="OBJ109" s="197"/>
      <c r="OBK109" s="197"/>
      <c r="OBL109" s="197"/>
      <c r="OBM109" s="197"/>
      <c r="OBN109" s="197"/>
      <c r="OBO109" s="197"/>
      <c r="OBP109" s="197"/>
      <c r="OBQ109" s="197"/>
      <c r="OBR109" s="197"/>
      <c r="OBS109" s="197"/>
      <c r="OBT109" s="197"/>
      <c r="OBU109" s="197"/>
      <c r="OBV109" s="197"/>
      <c r="OBW109" s="197"/>
      <c r="OBX109" s="197"/>
      <c r="OBY109" s="197"/>
      <c r="OBZ109" s="197"/>
      <c r="OCA109" s="197"/>
      <c r="OCB109" s="197"/>
      <c r="OCC109" s="197"/>
      <c r="OCD109" s="197"/>
      <c r="OCE109" s="197"/>
      <c r="OCF109" s="197"/>
      <c r="OCG109" s="197"/>
      <c r="OCH109" s="197"/>
      <c r="OCI109" s="197"/>
      <c r="OCJ109" s="197"/>
      <c r="OCK109" s="197"/>
      <c r="OCL109" s="197"/>
      <c r="OCM109" s="197"/>
      <c r="OCN109" s="197"/>
      <c r="OCO109" s="197"/>
      <c r="OCP109" s="197"/>
      <c r="OCQ109" s="197"/>
      <c r="OCR109" s="197"/>
      <c r="OCS109" s="197"/>
      <c r="OCT109" s="197"/>
      <c r="OCU109" s="197"/>
      <c r="OCV109" s="197"/>
      <c r="OCW109" s="197"/>
      <c r="OCX109" s="197"/>
      <c r="OCY109" s="197"/>
      <c r="OCZ109" s="197"/>
      <c r="ODA109" s="197"/>
      <c r="ODB109" s="197"/>
      <c r="ODC109" s="197"/>
      <c r="ODD109" s="197"/>
      <c r="ODE109" s="197"/>
      <c r="ODF109" s="197"/>
      <c r="ODG109" s="197"/>
      <c r="ODH109" s="197"/>
      <c r="ODI109" s="197"/>
      <c r="ODJ109" s="197"/>
      <c r="ODK109" s="197"/>
      <c r="ODL109" s="197"/>
      <c r="ODM109" s="197"/>
      <c r="ODN109" s="197"/>
      <c r="ODO109" s="197"/>
      <c r="ODP109" s="197"/>
      <c r="ODQ109" s="197"/>
      <c r="ODR109" s="197"/>
      <c r="ODS109" s="197"/>
      <c r="ODT109" s="197"/>
      <c r="ODU109" s="197"/>
      <c r="ODV109" s="197"/>
      <c r="ODW109" s="197"/>
      <c r="ODX109" s="197"/>
      <c r="ODY109" s="197"/>
      <c r="ODZ109" s="197"/>
      <c r="OEA109" s="197"/>
      <c r="OEB109" s="197"/>
      <c r="OEC109" s="197"/>
      <c r="OED109" s="197"/>
      <c r="OEE109" s="197"/>
      <c r="OEF109" s="197"/>
      <c r="OEG109" s="197"/>
      <c r="OEH109" s="197"/>
      <c r="OEI109" s="197"/>
      <c r="OEJ109" s="197"/>
      <c r="OEK109" s="197"/>
      <c r="OEL109" s="197"/>
      <c r="OEM109" s="197"/>
      <c r="OEN109" s="197"/>
      <c r="OEO109" s="197"/>
      <c r="OEP109" s="197"/>
      <c r="OEQ109" s="197"/>
      <c r="OER109" s="197"/>
      <c r="OES109" s="197"/>
      <c r="OET109" s="197"/>
      <c r="OEU109" s="197"/>
      <c r="OEV109" s="197"/>
      <c r="OEW109" s="197"/>
      <c r="OEX109" s="197"/>
      <c r="OEY109" s="197"/>
      <c r="OEZ109" s="197"/>
      <c r="OFA109" s="197"/>
      <c r="OFB109" s="197"/>
      <c r="OFC109" s="197"/>
      <c r="OFD109" s="197"/>
      <c r="OFE109" s="197"/>
      <c r="OFF109" s="197"/>
      <c r="OFG109" s="197"/>
      <c r="OFH109" s="197"/>
      <c r="OFI109" s="197"/>
      <c r="OFJ109" s="197"/>
      <c r="OFK109" s="197"/>
      <c r="OFL109" s="197"/>
      <c r="OFM109" s="197"/>
      <c r="OFN109" s="197"/>
      <c r="OFO109" s="197"/>
      <c r="OFP109" s="197"/>
      <c r="OFQ109" s="197"/>
      <c r="OFR109" s="197"/>
      <c r="OFS109" s="197"/>
      <c r="OFT109" s="197"/>
      <c r="OFU109" s="197"/>
      <c r="OFV109" s="197"/>
      <c r="OFW109" s="197"/>
      <c r="OFX109" s="197"/>
      <c r="OFY109" s="197"/>
      <c r="OFZ109" s="197"/>
      <c r="OGA109" s="197"/>
      <c r="OGB109" s="197"/>
      <c r="OGC109" s="197"/>
      <c r="OGD109" s="197"/>
      <c r="OGE109" s="197"/>
      <c r="OGF109" s="197"/>
      <c r="OGG109" s="197"/>
      <c r="OGH109" s="197"/>
      <c r="OGI109" s="197"/>
      <c r="OGJ109" s="197"/>
      <c r="OGK109" s="197"/>
      <c r="OGL109" s="197"/>
      <c r="OGM109" s="197"/>
      <c r="OGN109" s="197"/>
      <c r="OGO109" s="197"/>
      <c r="OGP109" s="197"/>
      <c r="OGQ109" s="197"/>
      <c r="OGR109" s="197"/>
      <c r="OGS109" s="197"/>
      <c r="OGT109" s="197"/>
      <c r="OGU109" s="197"/>
      <c r="OGV109" s="197"/>
      <c r="OGW109" s="197"/>
      <c r="OGX109" s="197"/>
      <c r="OGY109" s="197"/>
      <c r="OGZ109" s="197"/>
      <c r="OHA109" s="197"/>
      <c r="OHB109" s="197"/>
      <c r="OHC109" s="197"/>
      <c r="OHD109" s="197"/>
      <c r="OHE109" s="197"/>
      <c r="OHF109" s="197"/>
      <c r="OHG109" s="197"/>
      <c r="OHH109" s="197"/>
      <c r="OHI109" s="197"/>
      <c r="OHJ109" s="197"/>
      <c r="OHK109" s="197"/>
      <c r="OHL109" s="197"/>
      <c r="OHM109" s="197"/>
      <c r="OHN109" s="197"/>
      <c r="OHO109" s="197"/>
      <c r="OHP109" s="197"/>
      <c r="OHQ109" s="197"/>
      <c r="OHR109" s="197"/>
      <c r="OHS109" s="197"/>
      <c r="OHT109" s="197"/>
      <c r="OHU109" s="197"/>
      <c r="OHV109" s="197"/>
      <c r="OHW109" s="197"/>
      <c r="OHX109" s="197"/>
      <c r="OHY109" s="197"/>
      <c r="OHZ109" s="197"/>
      <c r="OIA109" s="197"/>
      <c r="OIB109" s="197"/>
      <c r="OIC109" s="197"/>
      <c r="OID109" s="197"/>
      <c r="OIE109" s="197"/>
      <c r="OIF109" s="197"/>
      <c r="OIG109" s="197"/>
      <c r="OIH109" s="197"/>
      <c r="OII109" s="197"/>
      <c r="OIJ109" s="197"/>
      <c r="OIK109" s="197"/>
      <c r="OIL109" s="197"/>
      <c r="OIM109" s="197"/>
      <c r="OIN109" s="197"/>
      <c r="OIO109" s="197"/>
      <c r="OIP109" s="197"/>
      <c r="OIQ109" s="197"/>
      <c r="OIR109" s="197"/>
      <c r="OIS109" s="197"/>
      <c r="OIT109" s="197"/>
      <c r="OIU109" s="197"/>
      <c r="OIV109" s="197"/>
      <c r="OIW109" s="197"/>
      <c r="OIX109" s="197"/>
      <c r="OIY109" s="197"/>
      <c r="OIZ109" s="197"/>
      <c r="OJA109" s="197"/>
      <c r="OJB109" s="197"/>
      <c r="OJC109" s="197"/>
      <c r="OJD109" s="197"/>
      <c r="OJE109" s="197"/>
      <c r="OJF109" s="197"/>
      <c r="OJG109" s="197"/>
      <c r="OJH109" s="197"/>
      <c r="OJI109" s="197"/>
      <c r="OJJ109" s="197"/>
      <c r="OJK109" s="197"/>
      <c r="OJL109" s="197"/>
      <c r="OJM109" s="197"/>
      <c r="OJN109" s="197"/>
      <c r="OJO109" s="197"/>
      <c r="OJP109" s="197"/>
      <c r="OJQ109" s="197"/>
      <c r="OJR109" s="197"/>
      <c r="OJS109" s="197"/>
      <c r="OJT109" s="197"/>
      <c r="OJU109" s="197"/>
      <c r="OJV109" s="197"/>
      <c r="OJW109" s="197"/>
      <c r="OJX109" s="197"/>
      <c r="OJY109" s="197"/>
      <c r="OJZ109" s="197"/>
      <c r="OKA109" s="197"/>
      <c r="OKB109" s="197"/>
      <c r="OKC109" s="197"/>
      <c r="OKD109" s="197"/>
      <c r="OKE109" s="197"/>
      <c r="OKF109" s="197"/>
      <c r="OKG109" s="197"/>
      <c r="OKH109" s="197"/>
      <c r="OKI109" s="197"/>
      <c r="OKJ109" s="197"/>
      <c r="OKK109" s="197"/>
      <c r="OKL109" s="197"/>
      <c r="OKM109" s="197"/>
      <c r="OKN109" s="197"/>
      <c r="OKO109" s="197"/>
      <c r="OKP109" s="197"/>
      <c r="OKQ109" s="197"/>
      <c r="OKR109" s="197"/>
      <c r="OKS109" s="197"/>
      <c r="OKT109" s="197"/>
      <c r="OKU109" s="197"/>
      <c r="OKV109" s="197"/>
      <c r="OKW109" s="197"/>
      <c r="OKX109" s="197"/>
      <c r="OKY109" s="197"/>
      <c r="OKZ109" s="197"/>
      <c r="OLA109" s="197"/>
      <c r="OLB109" s="197"/>
      <c r="OLC109" s="197"/>
      <c r="OLD109" s="197"/>
      <c r="OLE109" s="197"/>
      <c r="OLF109" s="197"/>
      <c r="OLG109" s="197"/>
      <c r="OLH109" s="197"/>
      <c r="OLI109" s="197"/>
      <c r="OLJ109" s="197"/>
      <c r="OLK109" s="197"/>
      <c r="OLL109" s="197"/>
      <c r="OLM109" s="197"/>
      <c r="OLN109" s="197"/>
      <c r="OLO109" s="197"/>
      <c r="OLP109" s="197"/>
      <c r="OLQ109" s="197"/>
      <c r="OLR109" s="197"/>
      <c r="OLS109" s="197"/>
      <c r="OLT109" s="197"/>
      <c r="OLU109" s="197"/>
      <c r="OLV109" s="197"/>
      <c r="OLW109" s="197"/>
      <c r="OLX109" s="197"/>
      <c r="OLY109" s="197"/>
      <c r="OLZ109" s="197"/>
      <c r="OMA109" s="197"/>
      <c r="OMB109" s="197"/>
      <c r="OMC109" s="197"/>
      <c r="OMD109" s="197"/>
      <c r="OME109" s="197"/>
      <c r="OMF109" s="197"/>
      <c r="OMG109" s="197"/>
      <c r="OMH109" s="197"/>
      <c r="OMI109" s="197"/>
      <c r="OMJ109" s="197"/>
      <c r="OMK109" s="197"/>
      <c r="OML109" s="197"/>
      <c r="OMM109" s="197"/>
      <c r="OMN109" s="197"/>
      <c r="OMO109" s="197"/>
      <c r="OMP109" s="197"/>
      <c r="OMQ109" s="197"/>
      <c r="OMR109" s="197"/>
      <c r="OMS109" s="197"/>
      <c r="OMT109" s="197"/>
      <c r="OMU109" s="197"/>
      <c r="OMV109" s="197"/>
      <c r="OMW109" s="197"/>
      <c r="OMX109" s="197"/>
      <c r="OMY109" s="197"/>
      <c r="OMZ109" s="197"/>
      <c r="ONA109" s="197"/>
      <c r="ONB109" s="197"/>
      <c r="ONC109" s="197"/>
      <c r="OND109" s="197"/>
      <c r="ONE109" s="197"/>
      <c r="ONF109" s="197"/>
      <c r="ONG109" s="197"/>
      <c r="ONH109" s="197"/>
      <c r="ONI109" s="197"/>
      <c r="ONJ109" s="197"/>
      <c r="ONK109" s="197"/>
      <c r="ONL109" s="197"/>
      <c r="ONM109" s="197"/>
      <c r="ONN109" s="197"/>
      <c r="ONO109" s="197"/>
      <c r="ONP109" s="197"/>
      <c r="ONQ109" s="197"/>
      <c r="ONR109" s="197"/>
      <c r="ONS109" s="197"/>
      <c r="ONT109" s="197"/>
      <c r="ONU109" s="197"/>
      <c r="ONV109" s="197"/>
      <c r="ONW109" s="197"/>
      <c r="ONX109" s="197"/>
      <c r="ONY109" s="197"/>
      <c r="ONZ109" s="197"/>
      <c r="OOA109" s="197"/>
      <c r="OOB109" s="197"/>
      <c r="OOC109" s="197"/>
      <c r="OOD109" s="197"/>
      <c r="OOE109" s="197"/>
      <c r="OOF109" s="197"/>
      <c r="OOG109" s="197"/>
      <c r="OOH109" s="197"/>
      <c r="OOI109" s="197"/>
      <c r="OOJ109" s="197"/>
      <c r="OOK109" s="197"/>
      <c r="OOL109" s="197"/>
      <c r="OOM109" s="197"/>
      <c r="OON109" s="197"/>
      <c r="OOO109" s="197"/>
      <c r="OOP109" s="197"/>
      <c r="OOQ109" s="197"/>
      <c r="OOR109" s="197"/>
      <c r="OOS109" s="197"/>
      <c r="OOT109" s="197"/>
      <c r="OOU109" s="197"/>
      <c r="OOV109" s="197"/>
      <c r="OOW109" s="197"/>
      <c r="OOX109" s="197"/>
      <c r="OOY109" s="197"/>
      <c r="OOZ109" s="197"/>
      <c r="OPA109" s="197"/>
      <c r="OPB109" s="197"/>
      <c r="OPC109" s="197"/>
      <c r="OPD109" s="197"/>
      <c r="OPE109" s="197"/>
      <c r="OPF109" s="197"/>
      <c r="OPG109" s="197"/>
      <c r="OPH109" s="197"/>
      <c r="OPI109" s="197"/>
      <c r="OPJ109" s="197"/>
      <c r="OPK109" s="197"/>
      <c r="OPL109" s="197"/>
      <c r="OPM109" s="197"/>
      <c r="OPN109" s="197"/>
      <c r="OPO109" s="197"/>
      <c r="OPP109" s="197"/>
      <c r="OPQ109" s="197"/>
      <c r="OPR109" s="197"/>
      <c r="OPS109" s="197"/>
      <c r="OPT109" s="197"/>
      <c r="OPU109" s="197"/>
      <c r="OPV109" s="197"/>
      <c r="OPW109" s="197"/>
      <c r="OPX109" s="197"/>
      <c r="OPY109" s="197"/>
      <c r="OPZ109" s="197"/>
      <c r="OQA109" s="197"/>
      <c r="OQB109" s="197"/>
      <c r="OQC109" s="197"/>
      <c r="OQD109" s="197"/>
      <c r="OQE109" s="197"/>
      <c r="OQF109" s="197"/>
      <c r="OQG109" s="197"/>
      <c r="OQH109" s="197"/>
      <c r="OQI109" s="197"/>
      <c r="OQJ109" s="197"/>
      <c r="OQK109" s="197"/>
      <c r="OQL109" s="197"/>
      <c r="OQM109" s="197"/>
      <c r="OQN109" s="197"/>
      <c r="OQO109" s="197"/>
      <c r="OQP109" s="197"/>
      <c r="OQQ109" s="197"/>
      <c r="OQR109" s="197"/>
      <c r="OQS109" s="197"/>
      <c r="OQT109" s="197"/>
      <c r="OQU109" s="197"/>
      <c r="OQV109" s="197"/>
      <c r="OQW109" s="197"/>
      <c r="OQX109" s="197"/>
      <c r="OQY109" s="197"/>
      <c r="OQZ109" s="197"/>
      <c r="ORA109" s="197"/>
      <c r="ORB109" s="197"/>
      <c r="ORC109" s="197"/>
      <c r="ORD109" s="197"/>
      <c r="ORE109" s="197"/>
      <c r="ORF109" s="197"/>
      <c r="ORG109" s="197"/>
      <c r="ORH109" s="197"/>
      <c r="ORI109" s="197"/>
      <c r="ORJ109" s="197"/>
      <c r="ORK109" s="197"/>
      <c r="ORL109" s="197"/>
      <c r="ORM109" s="197"/>
      <c r="ORN109" s="197"/>
      <c r="ORO109" s="197"/>
      <c r="ORP109" s="197"/>
      <c r="ORQ109" s="197"/>
      <c r="ORR109" s="197"/>
      <c r="ORS109" s="197"/>
      <c r="ORT109" s="197"/>
      <c r="ORU109" s="197"/>
      <c r="ORV109" s="197"/>
      <c r="ORW109" s="197"/>
      <c r="ORX109" s="197"/>
      <c r="ORY109" s="197"/>
      <c r="ORZ109" s="197"/>
      <c r="OSA109" s="197"/>
      <c r="OSB109" s="197"/>
      <c r="OSC109" s="197"/>
      <c r="OSD109" s="197"/>
      <c r="OSE109" s="197"/>
      <c r="OSF109" s="197"/>
      <c r="OSG109" s="197"/>
      <c r="OSH109" s="197"/>
      <c r="OSI109" s="197"/>
      <c r="OSJ109" s="197"/>
      <c r="OSK109" s="197"/>
      <c r="OSL109" s="197"/>
      <c r="OSM109" s="197"/>
      <c r="OSN109" s="197"/>
      <c r="OSO109" s="197"/>
      <c r="OSP109" s="197"/>
      <c r="OSQ109" s="197"/>
      <c r="OSR109" s="197"/>
      <c r="OSS109" s="197"/>
      <c r="OST109" s="197"/>
      <c r="OSU109" s="197"/>
      <c r="OSV109" s="197"/>
      <c r="OSW109" s="197"/>
      <c r="OSX109" s="197"/>
      <c r="OSY109" s="197"/>
      <c r="OSZ109" s="197"/>
      <c r="OTA109" s="197"/>
      <c r="OTB109" s="197"/>
      <c r="OTC109" s="197"/>
      <c r="OTD109" s="197"/>
      <c r="OTE109" s="197"/>
      <c r="OTF109" s="197"/>
      <c r="OTG109" s="197"/>
      <c r="OTH109" s="197"/>
      <c r="OTI109" s="197"/>
      <c r="OTJ109" s="197"/>
      <c r="OTK109" s="197"/>
      <c r="OTL109" s="197"/>
      <c r="OTM109" s="197"/>
      <c r="OTN109" s="197"/>
      <c r="OTO109" s="197"/>
      <c r="OTP109" s="197"/>
      <c r="OTQ109" s="197"/>
      <c r="OTR109" s="197"/>
      <c r="OTS109" s="197"/>
      <c r="OTT109" s="197"/>
      <c r="OTU109" s="197"/>
      <c r="OTV109" s="197"/>
      <c r="OTW109" s="197"/>
      <c r="OTX109" s="197"/>
      <c r="OTY109" s="197"/>
      <c r="OTZ109" s="197"/>
      <c r="OUA109" s="197"/>
      <c r="OUB109" s="197"/>
      <c r="OUC109" s="197"/>
      <c r="OUD109" s="197"/>
      <c r="OUE109" s="197"/>
      <c r="OUF109" s="197"/>
      <c r="OUG109" s="197"/>
      <c r="OUH109" s="197"/>
      <c r="OUI109" s="197"/>
      <c r="OUJ109" s="197"/>
      <c r="OUK109" s="197"/>
      <c r="OUL109" s="197"/>
      <c r="OUM109" s="197"/>
      <c r="OUN109" s="197"/>
      <c r="OUO109" s="197"/>
      <c r="OUP109" s="197"/>
      <c r="OUQ109" s="197"/>
      <c r="OUR109" s="197"/>
      <c r="OUS109" s="197"/>
      <c r="OUT109" s="197"/>
      <c r="OUU109" s="197"/>
      <c r="OUV109" s="197"/>
      <c r="OUW109" s="197"/>
      <c r="OUX109" s="197"/>
      <c r="OUY109" s="197"/>
      <c r="OUZ109" s="197"/>
      <c r="OVA109" s="197"/>
      <c r="OVB109" s="197"/>
      <c r="OVC109" s="197"/>
      <c r="OVD109" s="197"/>
      <c r="OVE109" s="197"/>
      <c r="OVF109" s="197"/>
      <c r="OVG109" s="197"/>
      <c r="OVH109" s="197"/>
      <c r="OVI109" s="197"/>
      <c r="OVJ109" s="197"/>
      <c r="OVK109" s="197"/>
      <c r="OVL109" s="197"/>
      <c r="OVM109" s="197"/>
      <c r="OVN109" s="197"/>
      <c r="OVO109" s="197"/>
      <c r="OVP109" s="197"/>
      <c r="OVQ109" s="197"/>
      <c r="OVR109" s="197"/>
      <c r="OVS109" s="197"/>
      <c r="OVT109" s="197"/>
      <c r="OVU109" s="197"/>
      <c r="OVV109" s="197"/>
      <c r="OVW109" s="197"/>
      <c r="OVX109" s="197"/>
      <c r="OVY109" s="197"/>
      <c r="OVZ109" s="197"/>
      <c r="OWA109" s="197"/>
      <c r="OWB109" s="197"/>
      <c r="OWC109" s="197"/>
      <c r="OWD109" s="197"/>
      <c r="OWE109" s="197"/>
      <c r="OWF109" s="197"/>
      <c r="OWG109" s="197"/>
      <c r="OWH109" s="197"/>
      <c r="OWI109" s="197"/>
      <c r="OWJ109" s="197"/>
      <c r="OWK109" s="197"/>
      <c r="OWL109" s="197"/>
      <c r="OWM109" s="197"/>
      <c r="OWN109" s="197"/>
      <c r="OWO109" s="197"/>
      <c r="OWP109" s="197"/>
      <c r="OWQ109" s="197"/>
      <c r="OWR109" s="197"/>
      <c r="OWS109" s="197"/>
      <c r="OWT109" s="197"/>
      <c r="OWU109" s="197"/>
      <c r="OWV109" s="197"/>
      <c r="OWW109" s="197"/>
      <c r="OWX109" s="197"/>
      <c r="OWY109" s="197"/>
      <c r="OWZ109" s="197"/>
      <c r="OXA109" s="197"/>
      <c r="OXB109" s="197"/>
      <c r="OXC109" s="197"/>
      <c r="OXD109" s="197"/>
      <c r="OXE109" s="197"/>
      <c r="OXF109" s="197"/>
      <c r="OXG109" s="197"/>
      <c r="OXH109" s="197"/>
      <c r="OXI109" s="197"/>
      <c r="OXJ109" s="197"/>
      <c r="OXK109" s="197"/>
      <c r="OXL109" s="197"/>
      <c r="OXM109" s="197"/>
      <c r="OXN109" s="197"/>
      <c r="OXO109" s="197"/>
      <c r="OXP109" s="197"/>
      <c r="OXQ109" s="197"/>
      <c r="OXR109" s="197"/>
      <c r="OXS109" s="197"/>
      <c r="OXT109" s="197"/>
      <c r="OXU109" s="197"/>
      <c r="OXV109" s="197"/>
      <c r="OXW109" s="197"/>
      <c r="OXX109" s="197"/>
      <c r="OXY109" s="197"/>
      <c r="OXZ109" s="197"/>
      <c r="OYA109" s="197"/>
      <c r="OYB109" s="197"/>
      <c r="OYC109" s="197"/>
      <c r="OYD109" s="197"/>
      <c r="OYE109" s="197"/>
      <c r="OYF109" s="197"/>
      <c r="OYG109" s="197"/>
      <c r="OYH109" s="197"/>
      <c r="OYI109" s="197"/>
      <c r="OYJ109" s="197"/>
      <c r="OYK109" s="197"/>
      <c r="OYL109" s="197"/>
      <c r="OYM109" s="197"/>
      <c r="OYN109" s="197"/>
      <c r="OYO109" s="197"/>
      <c r="OYP109" s="197"/>
      <c r="OYQ109" s="197"/>
      <c r="OYR109" s="197"/>
      <c r="OYS109" s="197"/>
      <c r="OYT109" s="197"/>
      <c r="OYU109" s="197"/>
      <c r="OYV109" s="197"/>
      <c r="OYW109" s="197"/>
      <c r="OYX109" s="197"/>
      <c r="OYY109" s="197"/>
      <c r="OYZ109" s="197"/>
      <c r="OZA109" s="197"/>
      <c r="OZB109" s="197"/>
      <c r="OZC109" s="197"/>
      <c r="OZD109" s="197"/>
      <c r="OZE109" s="197"/>
      <c r="OZF109" s="197"/>
      <c r="OZG109" s="197"/>
      <c r="OZH109" s="197"/>
      <c r="OZI109" s="197"/>
      <c r="OZJ109" s="197"/>
      <c r="OZK109" s="197"/>
      <c r="OZL109" s="197"/>
      <c r="OZM109" s="197"/>
      <c r="OZN109" s="197"/>
      <c r="OZO109" s="197"/>
      <c r="OZP109" s="197"/>
      <c r="OZQ109" s="197"/>
      <c r="OZR109" s="197"/>
      <c r="OZS109" s="197"/>
      <c r="OZT109" s="197"/>
      <c r="OZU109" s="197"/>
      <c r="OZV109" s="197"/>
      <c r="OZW109" s="197"/>
      <c r="OZX109" s="197"/>
      <c r="OZY109" s="197"/>
      <c r="OZZ109" s="197"/>
      <c r="PAA109" s="197"/>
      <c r="PAB109" s="197"/>
      <c r="PAC109" s="197"/>
      <c r="PAD109" s="197"/>
      <c r="PAE109" s="197"/>
      <c r="PAF109" s="197"/>
      <c r="PAG109" s="197"/>
      <c r="PAH109" s="197"/>
      <c r="PAI109" s="197"/>
      <c r="PAJ109" s="197"/>
      <c r="PAK109" s="197"/>
      <c r="PAL109" s="197"/>
      <c r="PAM109" s="197"/>
      <c r="PAN109" s="197"/>
      <c r="PAO109" s="197"/>
      <c r="PAP109" s="197"/>
      <c r="PAQ109" s="197"/>
      <c r="PAR109" s="197"/>
      <c r="PAS109" s="197"/>
      <c r="PAT109" s="197"/>
      <c r="PAU109" s="197"/>
      <c r="PAV109" s="197"/>
      <c r="PAW109" s="197"/>
      <c r="PAX109" s="197"/>
      <c r="PAY109" s="197"/>
      <c r="PAZ109" s="197"/>
      <c r="PBA109" s="197"/>
      <c r="PBB109" s="197"/>
      <c r="PBC109" s="197"/>
      <c r="PBD109" s="197"/>
      <c r="PBE109" s="197"/>
      <c r="PBF109" s="197"/>
      <c r="PBG109" s="197"/>
      <c r="PBH109" s="197"/>
      <c r="PBI109" s="197"/>
      <c r="PBJ109" s="197"/>
      <c r="PBK109" s="197"/>
      <c r="PBL109" s="197"/>
      <c r="PBM109" s="197"/>
      <c r="PBN109" s="197"/>
      <c r="PBO109" s="197"/>
      <c r="PBP109" s="197"/>
      <c r="PBQ109" s="197"/>
      <c r="PBR109" s="197"/>
      <c r="PBS109" s="197"/>
      <c r="PBT109" s="197"/>
      <c r="PBU109" s="197"/>
      <c r="PBV109" s="197"/>
      <c r="PBW109" s="197"/>
      <c r="PBX109" s="197"/>
      <c r="PBY109" s="197"/>
      <c r="PBZ109" s="197"/>
      <c r="PCA109" s="197"/>
      <c r="PCB109" s="197"/>
      <c r="PCC109" s="197"/>
      <c r="PCD109" s="197"/>
      <c r="PCE109" s="197"/>
      <c r="PCF109" s="197"/>
      <c r="PCG109" s="197"/>
      <c r="PCH109" s="197"/>
      <c r="PCI109" s="197"/>
      <c r="PCJ109" s="197"/>
      <c r="PCK109" s="197"/>
      <c r="PCL109" s="197"/>
      <c r="PCM109" s="197"/>
      <c r="PCN109" s="197"/>
      <c r="PCO109" s="197"/>
      <c r="PCP109" s="197"/>
      <c r="PCQ109" s="197"/>
      <c r="PCR109" s="197"/>
      <c r="PCS109" s="197"/>
      <c r="PCT109" s="197"/>
      <c r="PCU109" s="197"/>
      <c r="PCV109" s="197"/>
      <c r="PCW109" s="197"/>
      <c r="PCX109" s="197"/>
      <c r="PCY109" s="197"/>
      <c r="PCZ109" s="197"/>
      <c r="PDA109" s="197"/>
      <c r="PDB109" s="197"/>
      <c r="PDC109" s="197"/>
      <c r="PDD109" s="197"/>
      <c r="PDE109" s="197"/>
      <c r="PDF109" s="197"/>
      <c r="PDG109" s="197"/>
      <c r="PDH109" s="197"/>
      <c r="PDI109" s="197"/>
      <c r="PDJ109" s="197"/>
      <c r="PDK109" s="197"/>
      <c r="PDL109" s="197"/>
      <c r="PDM109" s="197"/>
      <c r="PDN109" s="197"/>
      <c r="PDO109" s="197"/>
      <c r="PDP109" s="197"/>
      <c r="PDQ109" s="197"/>
      <c r="PDR109" s="197"/>
      <c r="PDS109" s="197"/>
      <c r="PDT109" s="197"/>
      <c r="PDU109" s="197"/>
      <c r="PDV109" s="197"/>
      <c r="PDW109" s="197"/>
      <c r="PDX109" s="197"/>
      <c r="PDY109" s="197"/>
      <c r="PDZ109" s="197"/>
      <c r="PEA109" s="197"/>
      <c r="PEB109" s="197"/>
      <c r="PEC109" s="197"/>
      <c r="PED109" s="197"/>
      <c r="PEE109" s="197"/>
      <c r="PEF109" s="197"/>
      <c r="PEG109" s="197"/>
      <c r="PEH109" s="197"/>
      <c r="PEI109" s="197"/>
      <c r="PEJ109" s="197"/>
      <c r="PEK109" s="197"/>
      <c r="PEL109" s="197"/>
      <c r="PEM109" s="197"/>
      <c r="PEN109" s="197"/>
      <c r="PEO109" s="197"/>
      <c r="PEP109" s="197"/>
      <c r="PEQ109" s="197"/>
      <c r="PER109" s="197"/>
      <c r="PES109" s="197"/>
      <c r="PET109" s="197"/>
      <c r="PEU109" s="197"/>
      <c r="PEV109" s="197"/>
      <c r="PEW109" s="197"/>
      <c r="PEX109" s="197"/>
      <c r="PEY109" s="197"/>
      <c r="PEZ109" s="197"/>
      <c r="PFA109" s="197"/>
      <c r="PFB109" s="197"/>
      <c r="PFC109" s="197"/>
      <c r="PFD109" s="197"/>
      <c r="PFE109" s="197"/>
      <c r="PFF109" s="197"/>
      <c r="PFG109" s="197"/>
      <c r="PFH109" s="197"/>
      <c r="PFI109" s="197"/>
      <c r="PFJ109" s="197"/>
      <c r="PFK109" s="197"/>
      <c r="PFL109" s="197"/>
      <c r="PFM109" s="197"/>
      <c r="PFN109" s="197"/>
      <c r="PFO109" s="197"/>
      <c r="PFP109" s="197"/>
      <c r="PFQ109" s="197"/>
      <c r="PFR109" s="197"/>
      <c r="PFS109" s="197"/>
      <c r="PFT109" s="197"/>
      <c r="PFU109" s="197"/>
      <c r="PFV109" s="197"/>
      <c r="PFW109" s="197"/>
      <c r="PFX109" s="197"/>
      <c r="PFY109" s="197"/>
      <c r="PFZ109" s="197"/>
      <c r="PGA109" s="197"/>
      <c r="PGB109" s="197"/>
      <c r="PGC109" s="197"/>
      <c r="PGD109" s="197"/>
      <c r="PGE109" s="197"/>
      <c r="PGF109" s="197"/>
      <c r="PGG109" s="197"/>
      <c r="PGH109" s="197"/>
      <c r="PGI109" s="197"/>
      <c r="PGJ109" s="197"/>
      <c r="PGK109" s="197"/>
      <c r="PGL109" s="197"/>
      <c r="PGM109" s="197"/>
      <c r="PGN109" s="197"/>
      <c r="PGO109" s="197"/>
      <c r="PGP109" s="197"/>
      <c r="PGQ109" s="197"/>
      <c r="PGR109" s="197"/>
      <c r="PGS109" s="197"/>
      <c r="PGT109" s="197"/>
      <c r="PGU109" s="197"/>
      <c r="PGV109" s="197"/>
      <c r="PGW109" s="197"/>
      <c r="PGX109" s="197"/>
      <c r="PGY109" s="197"/>
      <c r="PGZ109" s="197"/>
      <c r="PHA109" s="197"/>
      <c r="PHB109" s="197"/>
      <c r="PHC109" s="197"/>
      <c r="PHD109" s="197"/>
      <c r="PHE109" s="197"/>
      <c r="PHF109" s="197"/>
      <c r="PHG109" s="197"/>
      <c r="PHH109" s="197"/>
      <c r="PHI109" s="197"/>
      <c r="PHJ109" s="197"/>
      <c r="PHK109" s="197"/>
      <c r="PHL109" s="197"/>
      <c r="PHM109" s="197"/>
      <c r="PHN109" s="197"/>
      <c r="PHO109" s="197"/>
      <c r="PHP109" s="197"/>
      <c r="PHQ109" s="197"/>
      <c r="PHR109" s="197"/>
      <c r="PHS109" s="197"/>
      <c r="PHT109" s="197"/>
      <c r="PHU109" s="197"/>
      <c r="PHV109" s="197"/>
      <c r="PHW109" s="197"/>
      <c r="PHX109" s="197"/>
      <c r="PHY109" s="197"/>
      <c r="PHZ109" s="197"/>
      <c r="PIA109" s="197"/>
      <c r="PIB109" s="197"/>
      <c r="PIC109" s="197"/>
      <c r="PID109" s="197"/>
      <c r="PIE109" s="197"/>
      <c r="PIF109" s="197"/>
      <c r="PIG109" s="197"/>
      <c r="PIH109" s="197"/>
      <c r="PII109" s="197"/>
      <c r="PIJ109" s="197"/>
      <c r="PIK109" s="197"/>
      <c r="PIL109" s="197"/>
      <c r="PIM109" s="197"/>
      <c r="PIN109" s="197"/>
      <c r="PIO109" s="197"/>
      <c r="PIP109" s="197"/>
      <c r="PIQ109" s="197"/>
      <c r="PIR109" s="197"/>
      <c r="PIS109" s="197"/>
      <c r="PIT109" s="197"/>
      <c r="PIU109" s="197"/>
      <c r="PIV109" s="197"/>
      <c r="PIW109" s="197"/>
      <c r="PIX109" s="197"/>
      <c r="PIY109" s="197"/>
      <c r="PIZ109" s="197"/>
      <c r="PJA109" s="197"/>
      <c r="PJB109" s="197"/>
      <c r="PJC109" s="197"/>
      <c r="PJD109" s="197"/>
      <c r="PJE109" s="197"/>
      <c r="PJF109" s="197"/>
      <c r="PJG109" s="197"/>
      <c r="PJH109" s="197"/>
      <c r="PJI109" s="197"/>
      <c r="PJJ109" s="197"/>
      <c r="PJK109" s="197"/>
      <c r="PJL109" s="197"/>
      <c r="PJM109" s="197"/>
      <c r="PJN109" s="197"/>
      <c r="PJO109" s="197"/>
      <c r="PJP109" s="197"/>
      <c r="PJQ109" s="197"/>
      <c r="PJR109" s="197"/>
      <c r="PJS109" s="197"/>
      <c r="PJT109" s="197"/>
      <c r="PJU109" s="197"/>
      <c r="PJV109" s="197"/>
      <c r="PJW109" s="197"/>
      <c r="PJX109" s="197"/>
      <c r="PJY109" s="197"/>
      <c r="PJZ109" s="197"/>
      <c r="PKA109" s="197"/>
      <c r="PKB109" s="197"/>
      <c r="PKC109" s="197"/>
      <c r="PKD109" s="197"/>
      <c r="PKE109" s="197"/>
      <c r="PKF109" s="197"/>
      <c r="PKG109" s="197"/>
      <c r="PKH109" s="197"/>
      <c r="PKI109" s="197"/>
      <c r="PKJ109" s="197"/>
      <c r="PKK109" s="197"/>
      <c r="PKL109" s="197"/>
      <c r="PKM109" s="197"/>
      <c r="PKN109" s="197"/>
      <c r="PKO109" s="197"/>
      <c r="PKP109" s="197"/>
      <c r="PKQ109" s="197"/>
      <c r="PKR109" s="197"/>
      <c r="PKS109" s="197"/>
      <c r="PKT109" s="197"/>
      <c r="PKU109" s="197"/>
      <c r="PKV109" s="197"/>
      <c r="PKW109" s="197"/>
      <c r="PKX109" s="197"/>
      <c r="PKY109" s="197"/>
      <c r="PKZ109" s="197"/>
      <c r="PLA109" s="197"/>
      <c r="PLB109" s="197"/>
      <c r="PLC109" s="197"/>
      <c r="PLD109" s="197"/>
      <c r="PLE109" s="197"/>
      <c r="PLF109" s="197"/>
      <c r="PLG109" s="197"/>
      <c r="PLH109" s="197"/>
      <c r="PLI109" s="197"/>
      <c r="PLJ109" s="197"/>
      <c r="PLK109" s="197"/>
      <c r="PLL109" s="197"/>
      <c r="PLM109" s="197"/>
      <c r="PLN109" s="197"/>
      <c r="PLO109" s="197"/>
      <c r="PLP109" s="197"/>
      <c r="PLQ109" s="197"/>
      <c r="PLR109" s="197"/>
      <c r="PLS109" s="197"/>
      <c r="PLT109" s="197"/>
      <c r="PLU109" s="197"/>
      <c r="PLV109" s="197"/>
      <c r="PLW109" s="197"/>
      <c r="PLX109" s="197"/>
      <c r="PLY109" s="197"/>
      <c r="PLZ109" s="197"/>
      <c r="PMA109" s="197"/>
      <c r="PMB109" s="197"/>
      <c r="PMC109" s="197"/>
      <c r="PMD109" s="197"/>
      <c r="PME109" s="197"/>
      <c r="PMF109" s="197"/>
      <c r="PMG109" s="197"/>
      <c r="PMH109" s="197"/>
      <c r="PMI109" s="197"/>
      <c r="PMJ109" s="197"/>
      <c r="PMK109" s="197"/>
      <c r="PML109" s="197"/>
      <c r="PMM109" s="197"/>
      <c r="PMN109" s="197"/>
      <c r="PMO109" s="197"/>
      <c r="PMP109" s="197"/>
      <c r="PMQ109" s="197"/>
      <c r="PMR109" s="197"/>
      <c r="PMS109" s="197"/>
      <c r="PMT109" s="197"/>
      <c r="PMU109" s="197"/>
      <c r="PMV109" s="197"/>
      <c r="PMW109" s="197"/>
      <c r="PMX109" s="197"/>
      <c r="PMY109" s="197"/>
      <c r="PMZ109" s="197"/>
      <c r="PNA109" s="197"/>
      <c r="PNB109" s="197"/>
      <c r="PNC109" s="197"/>
      <c r="PND109" s="197"/>
      <c r="PNE109" s="197"/>
      <c r="PNF109" s="197"/>
      <c r="PNG109" s="197"/>
      <c r="PNH109" s="197"/>
      <c r="PNI109" s="197"/>
      <c r="PNJ109" s="197"/>
      <c r="PNK109" s="197"/>
      <c r="PNL109" s="197"/>
      <c r="PNM109" s="197"/>
      <c r="PNN109" s="197"/>
      <c r="PNO109" s="197"/>
      <c r="PNP109" s="197"/>
      <c r="PNQ109" s="197"/>
      <c r="PNR109" s="197"/>
      <c r="PNS109" s="197"/>
      <c r="PNT109" s="197"/>
      <c r="PNU109" s="197"/>
      <c r="PNV109" s="197"/>
      <c r="PNW109" s="197"/>
      <c r="PNX109" s="197"/>
      <c r="PNY109" s="197"/>
      <c r="PNZ109" s="197"/>
      <c r="POA109" s="197"/>
      <c r="POB109" s="197"/>
      <c r="POC109" s="197"/>
      <c r="POD109" s="197"/>
      <c r="POE109" s="197"/>
      <c r="POF109" s="197"/>
      <c r="POG109" s="197"/>
      <c r="POH109" s="197"/>
      <c r="POI109" s="197"/>
      <c r="POJ109" s="197"/>
      <c r="POK109" s="197"/>
      <c r="POL109" s="197"/>
      <c r="POM109" s="197"/>
      <c r="PON109" s="197"/>
      <c r="POO109" s="197"/>
      <c r="POP109" s="197"/>
      <c r="POQ109" s="197"/>
      <c r="POR109" s="197"/>
      <c r="POS109" s="197"/>
      <c r="POT109" s="197"/>
      <c r="POU109" s="197"/>
      <c r="POV109" s="197"/>
      <c r="POW109" s="197"/>
      <c r="POX109" s="197"/>
      <c r="POY109" s="197"/>
      <c r="POZ109" s="197"/>
      <c r="PPA109" s="197"/>
      <c r="PPB109" s="197"/>
      <c r="PPC109" s="197"/>
      <c r="PPD109" s="197"/>
      <c r="PPE109" s="197"/>
      <c r="PPF109" s="197"/>
      <c r="PPG109" s="197"/>
      <c r="PPH109" s="197"/>
      <c r="PPI109" s="197"/>
      <c r="PPJ109" s="197"/>
      <c r="PPK109" s="197"/>
      <c r="PPL109" s="197"/>
      <c r="PPM109" s="197"/>
      <c r="PPN109" s="197"/>
      <c r="PPO109" s="197"/>
      <c r="PPP109" s="197"/>
      <c r="PPQ109" s="197"/>
      <c r="PPR109" s="197"/>
      <c r="PPS109" s="197"/>
      <c r="PPT109" s="197"/>
      <c r="PPU109" s="197"/>
      <c r="PPV109" s="197"/>
      <c r="PPW109" s="197"/>
      <c r="PPX109" s="197"/>
      <c r="PPY109" s="197"/>
      <c r="PPZ109" s="197"/>
      <c r="PQA109" s="197"/>
      <c r="PQB109" s="197"/>
      <c r="PQC109" s="197"/>
      <c r="PQD109" s="197"/>
      <c r="PQE109" s="197"/>
      <c r="PQF109" s="197"/>
      <c r="PQG109" s="197"/>
      <c r="PQH109" s="197"/>
      <c r="PQI109" s="197"/>
      <c r="PQJ109" s="197"/>
      <c r="PQK109" s="197"/>
      <c r="PQL109" s="197"/>
      <c r="PQM109" s="197"/>
      <c r="PQN109" s="197"/>
      <c r="PQO109" s="197"/>
      <c r="PQP109" s="197"/>
      <c r="PQQ109" s="197"/>
      <c r="PQR109" s="197"/>
      <c r="PQS109" s="197"/>
      <c r="PQT109" s="197"/>
      <c r="PQU109" s="197"/>
      <c r="PQV109" s="197"/>
      <c r="PQW109" s="197"/>
      <c r="PQX109" s="197"/>
      <c r="PQY109" s="197"/>
      <c r="PQZ109" s="197"/>
      <c r="PRA109" s="197"/>
      <c r="PRB109" s="197"/>
      <c r="PRC109" s="197"/>
      <c r="PRD109" s="197"/>
      <c r="PRE109" s="197"/>
      <c r="PRF109" s="197"/>
      <c r="PRG109" s="197"/>
      <c r="PRH109" s="197"/>
      <c r="PRI109" s="197"/>
      <c r="PRJ109" s="197"/>
      <c r="PRK109" s="197"/>
      <c r="PRL109" s="197"/>
      <c r="PRM109" s="197"/>
      <c r="PRN109" s="197"/>
      <c r="PRO109" s="197"/>
      <c r="PRP109" s="197"/>
      <c r="PRQ109" s="197"/>
      <c r="PRR109" s="197"/>
      <c r="PRS109" s="197"/>
      <c r="PRT109" s="197"/>
      <c r="PRU109" s="197"/>
      <c r="PRV109" s="197"/>
      <c r="PRW109" s="197"/>
      <c r="PRX109" s="197"/>
      <c r="PRY109" s="197"/>
      <c r="PRZ109" s="197"/>
      <c r="PSA109" s="197"/>
      <c r="PSB109" s="197"/>
      <c r="PSC109" s="197"/>
      <c r="PSD109" s="197"/>
      <c r="PSE109" s="197"/>
      <c r="PSF109" s="197"/>
      <c r="PSG109" s="197"/>
      <c r="PSH109" s="197"/>
      <c r="PSI109" s="197"/>
      <c r="PSJ109" s="197"/>
      <c r="PSK109" s="197"/>
      <c r="PSL109" s="197"/>
      <c r="PSM109" s="197"/>
      <c r="PSN109" s="197"/>
      <c r="PSO109" s="197"/>
      <c r="PSP109" s="197"/>
      <c r="PSQ109" s="197"/>
      <c r="PSR109" s="197"/>
      <c r="PSS109" s="197"/>
      <c r="PST109" s="197"/>
      <c r="PSU109" s="197"/>
      <c r="PSV109" s="197"/>
      <c r="PSW109" s="197"/>
      <c r="PSX109" s="197"/>
      <c r="PSY109" s="197"/>
      <c r="PSZ109" s="197"/>
      <c r="PTA109" s="197"/>
      <c r="PTB109" s="197"/>
      <c r="PTC109" s="197"/>
      <c r="PTD109" s="197"/>
      <c r="PTE109" s="197"/>
      <c r="PTF109" s="197"/>
      <c r="PTG109" s="197"/>
      <c r="PTH109" s="197"/>
      <c r="PTI109" s="197"/>
      <c r="PTJ109" s="197"/>
      <c r="PTK109" s="197"/>
      <c r="PTL109" s="197"/>
      <c r="PTM109" s="197"/>
      <c r="PTN109" s="197"/>
      <c r="PTO109" s="197"/>
      <c r="PTP109" s="197"/>
      <c r="PTQ109" s="197"/>
      <c r="PTR109" s="197"/>
      <c r="PTS109" s="197"/>
      <c r="PTT109" s="197"/>
      <c r="PTU109" s="197"/>
      <c r="PTV109" s="197"/>
      <c r="PTW109" s="197"/>
      <c r="PTX109" s="197"/>
      <c r="PTY109" s="197"/>
      <c r="PTZ109" s="197"/>
      <c r="PUA109" s="197"/>
      <c r="PUB109" s="197"/>
      <c r="PUC109" s="197"/>
      <c r="PUD109" s="197"/>
      <c r="PUE109" s="197"/>
      <c r="PUF109" s="197"/>
      <c r="PUG109" s="197"/>
      <c r="PUH109" s="197"/>
      <c r="PUI109" s="197"/>
      <c r="PUJ109" s="197"/>
      <c r="PUK109" s="197"/>
      <c r="PUL109" s="197"/>
      <c r="PUM109" s="197"/>
      <c r="PUN109" s="197"/>
      <c r="PUO109" s="197"/>
      <c r="PUP109" s="197"/>
      <c r="PUQ109" s="197"/>
      <c r="PUR109" s="197"/>
      <c r="PUS109" s="197"/>
      <c r="PUT109" s="197"/>
      <c r="PUU109" s="197"/>
      <c r="PUV109" s="197"/>
      <c r="PUW109" s="197"/>
      <c r="PUX109" s="197"/>
      <c r="PUY109" s="197"/>
      <c r="PUZ109" s="197"/>
      <c r="PVA109" s="197"/>
      <c r="PVB109" s="197"/>
      <c r="PVC109" s="197"/>
      <c r="PVD109" s="197"/>
      <c r="PVE109" s="197"/>
      <c r="PVF109" s="197"/>
      <c r="PVG109" s="197"/>
      <c r="PVH109" s="197"/>
      <c r="PVI109" s="197"/>
      <c r="PVJ109" s="197"/>
      <c r="PVK109" s="197"/>
      <c r="PVL109" s="197"/>
      <c r="PVM109" s="197"/>
      <c r="PVN109" s="197"/>
      <c r="PVO109" s="197"/>
      <c r="PVP109" s="197"/>
      <c r="PVQ109" s="197"/>
      <c r="PVR109" s="197"/>
      <c r="PVS109" s="197"/>
      <c r="PVT109" s="197"/>
      <c r="PVU109" s="197"/>
      <c r="PVV109" s="197"/>
      <c r="PVW109" s="197"/>
      <c r="PVX109" s="197"/>
      <c r="PVY109" s="197"/>
      <c r="PVZ109" s="197"/>
      <c r="PWA109" s="197"/>
      <c r="PWB109" s="197"/>
      <c r="PWC109" s="197"/>
      <c r="PWD109" s="197"/>
      <c r="PWE109" s="197"/>
      <c r="PWF109" s="197"/>
      <c r="PWG109" s="197"/>
      <c r="PWH109" s="197"/>
      <c r="PWI109" s="197"/>
      <c r="PWJ109" s="197"/>
      <c r="PWK109" s="197"/>
      <c r="PWL109" s="197"/>
      <c r="PWM109" s="197"/>
      <c r="PWN109" s="197"/>
      <c r="PWO109" s="197"/>
      <c r="PWP109" s="197"/>
      <c r="PWQ109" s="197"/>
      <c r="PWR109" s="197"/>
      <c r="PWS109" s="197"/>
      <c r="PWT109" s="197"/>
      <c r="PWU109" s="197"/>
      <c r="PWV109" s="197"/>
      <c r="PWW109" s="197"/>
      <c r="PWX109" s="197"/>
      <c r="PWY109" s="197"/>
      <c r="PWZ109" s="197"/>
      <c r="PXA109" s="197"/>
      <c r="PXB109" s="197"/>
      <c r="PXC109" s="197"/>
      <c r="PXD109" s="197"/>
      <c r="PXE109" s="197"/>
      <c r="PXF109" s="197"/>
      <c r="PXG109" s="197"/>
      <c r="PXH109" s="197"/>
      <c r="PXI109" s="197"/>
      <c r="PXJ109" s="197"/>
      <c r="PXK109" s="197"/>
      <c r="PXL109" s="197"/>
      <c r="PXM109" s="197"/>
      <c r="PXN109" s="197"/>
      <c r="PXO109" s="197"/>
      <c r="PXP109" s="197"/>
      <c r="PXQ109" s="197"/>
      <c r="PXR109" s="197"/>
      <c r="PXS109" s="197"/>
      <c r="PXT109" s="197"/>
      <c r="PXU109" s="197"/>
      <c r="PXV109" s="197"/>
      <c r="PXW109" s="197"/>
      <c r="PXX109" s="197"/>
      <c r="PXY109" s="197"/>
      <c r="PXZ109" s="197"/>
      <c r="PYA109" s="197"/>
      <c r="PYB109" s="197"/>
      <c r="PYC109" s="197"/>
      <c r="PYD109" s="197"/>
      <c r="PYE109" s="197"/>
      <c r="PYF109" s="197"/>
      <c r="PYG109" s="197"/>
      <c r="PYH109" s="197"/>
      <c r="PYI109" s="197"/>
      <c r="PYJ109" s="197"/>
      <c r="PYK109" s="197"/>
      <c r="PYL109" s="197"/>
      <c r="PYM109" s="197"/>
      <c r="PYN109" s="197"/>
      <c r="PYO109" s="197"/>
      <c r="PYP109" s="197"/>
      <c r="PYQ109" s="197"/>
      <c r="PYR109" s="197"/>
      <c r="PYS109" s="197"/>
      <c r="PYT109" s="197"/>
      <c r="PYU109" s="197"/>
      <c r="PYV109" s="197"/>
      <c r="PYW109" s="197"/>
      <c r="PYX109" s="197"/>
      <c r="PYY109" s="197"/>
      <c r="PYZ109" s="197"/>
      <c r="PZA109" s="197"/>
      <c r="PZB109" s="197"/>
      <c r="PZC109" s="197"/>
      <c r="PZD109" s="197"/>
      <c r="PZE109" s="197"/>
      <c r="PZF109" s="197"/>
      <c r="PZG109" s="197"/>
      <c r="PZH109" s="197"/>
      <c r="PZI109" s="197"/>
      <c r="PZJ109" s="197"/>
      <c r="PZK109" s="197"/>
      <c r="PZL109" s="197"/>
      <c r="PZM109" s="197"/>
      <c r="PZN109" s="197"/>
      <c r="PZO109" s="197"/>
      <c r="PZP109" s="197"/>
      <c r="PZQ109" s="197"/>
      <c r="PZR109" s="197"/>
      <c r="PZS109" s="197"/>
      <c r="PZT109" s="197"/>
      <c r="PZU109" s="197"/>
      <c r="PZV109" s="197"/>
      <c r="PZW109" s="197"/>
      <c r="PZX109" s="197"/>
      <c r="PZY109" s="197"/>
      <c r="PZZ109" s="197"/>
      <c r="QAA109" s="197"/>
      <c r="QAB109" s="197"/>
      <c r="QAC109" s="197"/>
      <c r="QAD109" s="197"/>
      <c r="QAE109" s="197"/>
      <c r="QAF109" s="197"/>
      <c r="QAG109" s="197"/>
      <c r="QAH109" s="197"/>
      <c r="QAI109" s="197"/>
      <c r="QAJ109" s="197"/>
      <c r="QAK109" s="197"/>
      <c r="QAL109" s="197"/>
      <c r="QAM109" s="197"/>
      <c r="QAN109" s="197"/>
      <c r="QAO109" s="197"/>
      <c r="QAP109" s="197"/>
      <c r="QAQ109" s="197"/>
      <c r="QAR109" s="197"/>
      <c r="QAS109" s="197"/>
      <c r="QAT109" s="197"/>
      <c r="QAU109" s="197"/>
      <c r="QAV109" s="197"/>
      <c r="QAW109" s="197"/>
      <c r="QAX109" s="197"/>
      <c r="QAY109" s="197"/>
      <c r="QAZ109" s="197"/>
      <c r="QBA109" s="197"/>
      <c r="QBB109" s="197"/>
      <c r="QBC109" s="197"/>
      <c r="QBD109" s="197"/>
      <c r="QBE109" s="197"/>
      <c r="QBF109" s="197"/>
      <c r="QBG109" s="197"/>
      <c r="QBH109" s="197"/>
      <c r="QBI109" s="197"/>
      <c r="QBJ109" s="197"/>
      <c r="QBK109" s="197"/>
      <c r="QBL109" s="197"/>
      <c r="QBM109" s="197"/>
      <c r="QBN109" s="197"/>
      <c r="QBO109" s="197"/>
      <c r="QBP109" s="197"/>
      <c r="QBQ109" s="197"/>
      <c r="QBR109" s="197"/>
      <c r="QBS109" s="197"/>
      <c r="QBT109" s="197"/>
      <c r="QBU109" s="197"/>
      <c r="QBV109" s="197"/>
      <c r="QBW109" s="197"/>
      <c r="QBX109" s="197"/>
      <c r="QBY109" s="197"/>
      <c r="QBZ109" s="197"/>
      <c r="QCA109" s="197"/>
      <c r="QCB109" s="197"/>
      <c r="QCC109" s="197"/>
      <c r="QCD109" s="197"/>
      <c r="QCE109" s="197"/>
      <c r="QCF109" s="197"/>
      <c r="QCG109" s="197"/>
      <c r="QCH109" s="197"/>
      <c r="QCI109" s="197"/>
      <c r="QCJ109" s="197"/>
      <c r="QCK109" s="197"/>
      <c r="QCL109" s="197"/>
      <c r="QCM109" s="197"/>
      <c r="QCN109" s="197"/>
      <c r="QCO109" s="197"/>
      <c r="QCP109" s="197"/>
      <c r="QCQ109" s="197"/>
      <c r="QCR109" s="197"/>
      <c r="QCS109" s="197"/>
      <c r="QCT109" s="197"/>
      <c r="QCU109" s="197"/>
      <c r="QCV109" s="197"/>
      <c r="QCW109" s="197"/>
      <c r="QCX109" s="197"/>
      <c r="QCY109" s="197"/>
      <c r="QCZ109" s="197"/>
      <c r="QDA109" s="197"/>
      <c r="QDB109" s="197"/>
      <c r="QDC109" s="197"/>
      <c r="QDD109" s="197"/>
      <c r="QDE109" s="197"/>
      <c r="QDF109" s="197"/>
      <c r="QDG109" s="197"/>
      <c r="QDH109" s="197"/>
      <c r="QDI109" s="197"/>
      <c r="QDJ109" s="197"/>
      <c r="QDK109" s="197"/>
      <c r="QDL109" s="197"/>
      <c r="QDM109" s="197"/>
      <c r="QDN109" s="197"/>
      <c r="QDO109" s="197"/>
      <c r="QDP109" s="197"/>
      <c r="QDQ109" s="197"/>
      <c r="QDR109" s="197"/>
      <c r="QDS109" s="197"/>
      <c r="QDT109" s="197"/>
      <c r="QDU109" s="197"/>
      <c r="QDV109" s="197"/>
      <c r="QDW109" s="197"/>
      <c r="QDX109" s="197"/>
      <c r="QDY109" s="197"/>
      <c r="QDZ109" s="197"/>
      <c r="QEA109" s="197"/>
      <c r="QEB109" s="197"/>
      <c r="QEC109" s="197"/>
      <c r="QED109" s="197"/>
      <c r="QEE109" s="197"/>
      <c r="QEF109" s="197"/>
      <c r="QEG109" s="197"/>
      <c r="QEH109" s="197"/>
      <c r="QEI109" s="197"/>
      <c r="QEJ109" s="197"/>
      <c r="QEK109" s="197"/>
      <c r="QEL109" s="197"/>
      <c r="QEM109" s="197"/>
      <c r="QEN109" s="197"/>
      <c r="QEO109" s="197"/>
      <c r="QEP109" s="197"/>
      <c r="QEQ109" s="197"/>
      <c r="QER109" s="197"/>
      <c r="QES109" s="197"/>
      <c r="QET109" s="197"/>
      <c r="QEU109" s="197"/>
      <c r="QEV109" s="197"/>
      <c r="QEW109" s="197"/>
      <c r="QEX109" s="197"/>
      <c r="QEY109" s="197"/>
      <c r="QEZ109" s="197"/>
      <c r="QFA109" s="197"/>
      <c r="QFB109" s="197"/>
      <c r="QFC109" s="197"/>
      <c r="QFD109" s="197"/>
      <c r="QFE109" s="197"/>
      <c r="QFF109" s="197"/>
      <c r="QFG109" s="197"/>
      <c r="QFH109" s="197"/>
      <c r="QFI109" s="197"/>
      <c r="QFJ109" s="197"/>
      <c r="QFK109" s="197"/>
      <c r="QFL109" s="197"/>
      <c r="QFM109" s="197"/>
      <c r="QFN109" s="197"/>
      <c r="QFO109" s="197"/>
      <c r="QFP109" s="197"/>
      <c r="QFQ109" s="197"/>
      <c r="QFR109" s="197"/>
      <c r="QFS109" s="197"/>
      <c r="QFT109" s="197"/>
      <c r="QFU109" s="197"/>
      <c r="QFV109" s="197"/>
      <c r="QFW109" s="197"/>
      <c r="QFX109" s="197"/>
      <c r="QFY109" s="197"/>
      <c r="QFZ109" s="197"/>
      <c r="QGA109" s="197"/>
      <c r="QGB109" s="197"/>
      <c r="QGC109" s="197"/>
      <c r="QGD109" s="197"/>
      <c r="QGE109" s="197"/>
      <c r="QGF109" s="197"/>
      <c r="QGG109" s="197"/>
      <c r="QGH109" s="197"/>
      <c r="QGI109" s="197"/>
      <c r="QGJ109" s="197"/>
      <c r="QGK109" s="197"/>
      <c r="QGL109" s="197"/>
      <c r="QGM109" s="197"/>
      <c r="QGN109" s="197"/>
      <c r="QGO109" s="197"/>
      <c r="QGP109" s="197"/>
      <c r="QGQ109" s="197"/>
      <c r="QGR109" s="197"/>
      <c r="QGS109" s="197"/>
      <c r="QGT109" s="197"/>
      <c r="QGU109" s="197"/>
      <c r="QGV109" s="197"/>
      <c r="QGW109" s="197"/>
      <c r="QGX109" s="197"/>
      <c r="QGY109" s="197"/>
      <c r="QGZ109" s="197"/>
      <c r="QHA109" s="197"/>
      <c r="QHB109" s="197"/>
      <c r="QHC109" s="197"/>
      <c r="QHD109" s="197"/>
      <c r="QHE109" s="197"/>
      <c r="QHF109" s="197"/>
      <c r="QHG109" s="197"/>
      <c r="QHH109" s="197"/>
      <c r="QHI109" s="197"/>
      <c r="QHJ109" s="197"/>
      <c r="QHK109" s="197"/>
      <c r="QHL109" s="197"/>
      <c r="QHM109" s="197"/>
      <c r="QHN109" s="197"/>
      <c r="QHO109" s="197"/>
      <c r="QHP109" s="197"/>
      <c r="QHQ109" s="197"/>
      <c r="QHR109" s="197"/>
      <c r="QHS109" s="197"/>
      <c r="QHT109" s="197"/>
      <c r="QHU109" s="197"/>
      <c r="QHV109" s="197"/>
      <c r="QHW109" s="197"/>
      <c r="QHX109" s="197"/>
      <c r="QHY109" s="197"/>
      <c r="QHZ109" s="197"/>
      <c r="QIA109" s="197"/>
      <c r="QIB109" s="197"/>
      <c r="QIC109" s="197"/>
      <c r="QID109" s="197"/>
      <c r="QIE109" s="197"/>
      <c r="QIF109" s="197"/>
      <c r="QIG109" s="197"/>
      <c r="QIH109" s="197"/>
      <c r="QII109" s="197"/>
      <c r="QIJ109" s="197"/>
      <c r="QIK109" s="197"/>
      <c r="QIL109" s="197"/>
      <c r="QIM109" s="197"/>
      <c r="QIN109" s="197"/>
      <c r="QIO109" s="197"/>
      <c r="QIP109" s="197"/>
      <c r="QIQ109" s="197"/>
      <c r="QIR109" s="197"/>
      <c r="QIS109" s="197"/>
      <c r="QIT109" s="197"/>
      <c r="QIU109" s="197"/>
      <c r="QIV109" s="197"/>
      <c r="QIW109" s="197"/>
      <c r="QIX109" s="197"/>
      <c r="QIY109" s="197"/>
      <c r="QIZ109" s="197"/>
      <c r="QJA109" s="197"/>
      <c r="QJB109" s="197"/>
      <c r="QJC109" s="197"/>
      <c r="QJD109" s="197"/>
      <c r="QJE109" s="197"/>
      <c r="QJF109" s="197"/>
      <c r="QJG109" s="197"/>
      <c r="QJH109" s="197"/>
      <c r="QJI109" s="197"/>
      <c r="QJJ109" s="197"/>
      <c r="QJK109" s="197"/>
      <c r="QJL109" s="197"/>
      <c r="QJM109" s="197"/>
      <c r="QJN109" s="197"/>
      <c r="QJO109" s="197"/>
      <c r="QJP109" s="197"/>
      <c r="QJQ109" s="197"/>
      <c r="QJR109" s="197"/>
      <c r="QJS109" s="197"/>
      <c r="QJT109" s="197"/>
      <c r="QJU109" s="197"/>
      <c r="QJV109" s="197"/>
      <c r="QJW109" s="197"/>
      <c r="QJX109" s="197"/>
      <c r="QJY109" s="197"/>
      <c r="QJZ109" s="197"/>
      <c r="QKA109" s="197"/>
      <c r="QKB109" s="197"/>
      <c r="QKC109" s="197"/>
      <c r="QKD109" s="197"/>
      <c r="QKE109" s="197"/>
      <c r="QKF109" s="197"/>
      <c r="QKG109" s="197"/>
      <c r="QKH109" s="197"/>
      <c r="QKI109" s="197"/>
      <c r="QKJ109" s="197"/>
      <c r="QKK109" s="197"/>
      <c r="QKL109" s="197"/>
      <c r="QKM109" s="197"/>
      <c r="QKN109" s="197"/>
      <c r="QKO109" s="197"/>
      <c r="QKP109" s="197"/>
      <c r="QKQ109" s="197"/>
      <c r="QKR109" s="197"/>
      <c r="QKS109" s="197"/>
      <c r="QKT109" s="197"/>
      <c r="QKU109" s="197"/>
      <c r="QKV109" s="197"/>
      <c r="QKW109" s="197"/>
      <c r="QKX109" s="197"/>
      <c r="QKY109" s="197"/>
      <c r="QKZ109" s="197"/>
      <c r="QLA109" s="197"/>
      <c r="QLB109" s="197"/>
      <c r="QLC109" s="197"/>
      <c r="QLD109" s="197"/>
      <c r="QLE109" s="197"/>
      <c r="QLF109" s="197"/>
      <c r="QLG109" s="197"/>
      <c r="QLH109" s="197"/>
      <c r="QLI109" s="197"/>
      <c r="QLJ109" s="197"/>
      <c r="QLK109" s="197"/>
      <c r="QLL109" s="197"/>
      <c r="QLM109" s="197"/>
      <c r="QLN109" s="197"/>
      <c r="QLO109" s="197"/>
      <c r="QLP109" s="197"/>
      <c r="QLQ109" s="197"/>
      <c r="QLR109" s="197"/>
      <c r="QLS109" s="197"/>
      <c r="QLT109" s="197"/>
      <c r="QLU109" s="197"/>
      <c r="QLV109" s="197"/>
      <c r="QLW109" s="197"/>
      <c r="QLX109" s="197"/>
      <c r="QLY109" s="197"/>
      <c r="QLZ109" s="197"/>
      <c r="QMA109" s="197"/>
      <c r="QMB109" s="197"/>
      <c r="QMC109" s="197"/>
      <c r="QMD109" s="197"/>
      <c r="QME109" s="197"/>
      <c r="QMF109" s="197"/>
      <c r="QMG109" s="197"/>
      <c r="QMH109" s="197"/>
      <c r="QMI109" s="197"/>
      <c r="QMJ109" s="197"/>
      <c r="QMK109" s="197"/>
      <c r="QML109" s="197"/>
      <c r="QMM109" s="197"/>
      <c r="QMN109" s="197"/>
      <c r="QMO109" s="197"/>
      <c r="QMP109" s="197"/>
      <c r="QMQ109" s="197"/>
      <c r="QMR109" s="197"/>
      <c r="QMS109" s="197"/>
      <c r="QMT109" s="197"/>
      <c r="QMU109" s="197"/>
      <c r="QMV109" s="197"/>
      <c r="QMW109" s="197"/>
      <c r="QMX109" s="197"/>
      <c r="QMY109" s="197"/>
      <c r="QMZ109" s="197"/>
      <c r="QNA109" s="197"/>
      <c r="QNB109" s="197"/>
      <c r="QNC109" s="197"/>
      <c r="QND109" s="197"/>
      <c r="QNE109" s="197"/>
      <c r="QNF109" s="197"/>
      <c r="QNG109" s="197"/>
      <c r="QNH109" s="197"/>
      <c r="QNI109" s="197"/>
      <c r="QNJ109" s="197"/>
      <c r="QNK109" s="197"/>
      <c r="QNL109" s="197"/>
      <c r="QNM109" s="197"/>
      <c r="QNN109" s="197"/>
      <c r="QNO109" s="197"/>
      <c r="QNP109" s="197"/>
      <c r="QNQ109" s="197"/>
      <c r="QNR109" s="197"/>
      <c r="QNS109" s="197"/>
      <c r="QNT109" s="197"/>
      <c r="QNU109" s="197"/>
      <c r="QNV109" s="197"/>
      <c r="QNW109" s="197"/>
      <c r="QNX109" s="197"/>
      <c r="QNY109" s="197"/>
      <c r="QNZ109" s="197"/>
      <c r="QOA109" s="197"/>
      <c r="QOB109" s="197"/>
      <c r="QOC109" s="197"/>
      <c r="QOD109" s="197"/>
      <c r="QOE109" s="197"/>
      <c r="QOF109" s="197"/>
      <c r="QOG109" s="197"/>
      <c r="QOH109" s="197"/>
      <c r="QOI109" s="197"/>
      <c r="QOJ109" s="197"/>
      <c r="QOK109" s="197"/>
      <c r="QOL109" s="197"/>
      <c r="QOM109" s="197"/>
      <c r="QON109" s="197"/>
      <c r="QOO109" s="197"/>
      <c r="QOP109" s="197"/>
      <c r="QOQ109" s="197"/>
      <c r="QOR109" s="197"/>
      <c r="QOS109" s="197"/>
      <c r="QOT109" s="197"/>
      <c r="QOU109" s="197"/>
      <c r="QOV109" s="197"/>
      <c r="QOW109" s="197"/>
      <c r="QOX109" s="197"/>
      <c r="QOY109" s="197"/>
      <c r="QOZ109" s="197"/>
      <c r="QPA109" s="197"/>
      <c r="QPB109" s="197"/>
      <c r="QPC109" s="197"/>
      <c r="QPD109" s="197"/>
      <c r="QPE109" s="197"/>
      <c r="QPF109" s="197"/>
      <c r="QPG109" s="197"/>
      <c r="QPH109" s="197"/>
      <c r="QPI109" s="197"/>
      <c r="QPJ109" s="197"/>
      <c r="QPK109" s="197"/>
      <c r="QPL109" s="197"/>
      <c r="QPM109" s="197"/>
      <c r="QPN109" s="197"/>
      <c r="QPO109" s="197"/>
      <c r="QPP109" s="197"/>
      <c r="QPQ109" s="197"/>
      <c r="QPR109" s="197"/>
      <c r="QPS109" s="197"/>
      <c r="QPT109" s="197"/>
      <c r="QPU109" s="197"/>
      <c r="QPV109" s="197"/>
      <c r="QPW109" s="197"/>
      <c r="QPX109" s="197"/>
      <c r="QPY109" s="197"/>
      <c r="QPZ109" s="197"/>
      <c r="QQA109" s="197"/>
      <c r="QQB109" s="197"/>
      <c r="QQC109" s="197"/>
      <c r="QQD109" s="197"/>
      <c r="QQE109" s="197"/>
      <c r="QQF109" s="197"/>
      <c r="QQG109" s="197"/>
      <c r="QQH109" s="197"/>
      <c r="QQI109" s="197"/>
      <c r="QQJ109" s="197"/>
      <c r="QQK109" s="197"/>
      <c r="QQL109" s="197"/>
      <c r="QQM109" s="197"/>
      <c r="QQN109" s="197"/>
      <c r="QQO109" s="197"/>
      <c r="QQP109" s="197"/>
      <c r="QQQ109" s="197"/>
      <c r="QQR109" s="197"/>
      <c r="QQS109" s="197"/>
      <c r="QQT109" s="197"/>
      <c r="QQU109" s="197"/>
      <c r="QQV109" s="197"/>
      <c r="QQW109" s="197"/>
      <c r="QQX109" s="197"/>
      <c r="QQY109" s="197"/>
      <c r="QQZ109" s="197"/>
      <c r="QRA109" s="197"/>
      <c r="QRB109" s="197"/>
      <c r="QRC109" s="197"/>
      <c r="QRD109" s="197"/>
      <c r="QRE109" s="197"/>
      <c r="QRF109" s="197"/>
      <c r="QRG109" s="197"/>
      <c r="QRH109" s="197"/>
      <c r="QRI109" s="197"/>
      <c r="QRJ109" s="197"/>
      <c r="QRK109" s="197"/>
      <c r="QRL109" s="197"/>
      <c r="QRM109" s="197"/>
      <c r="QRN109" s="197"/>
      <c r="QRO109" s="197"/>
      <c r="QRP109" s="197"/>
      <c r="QRQ109" s="197"/>
      <c r="QRR109" s="197"/>
      <c r="QRS109" s="197"/>
      <c r="QRT109" s="197"/>
      <c r="QRU109" s="197"/>
      <c r="QRV109" s="197"/>
      <c r="QRW109" s="197"/>
      <c r="QRX109" s="197"/>
      <c r="QRY109" s="197"/>
      <c r="QRZ109" s="197"/>
      <c r="QSA109" s="197"/>
      <c r="QSB109" s="197"/>
      <c r="QSC109" s="197"/>
      <c r="QSD109" s="197"/>
      <c r="QSE109" s="197"/>
      <c r="QSF109" s="197"/>
      <c r="QSG109" s="197"/>
      <c r="QSH109" s="197"/>
      <c r="QSI109" s="197"/>
      <c r="QSJ109" s="197"/>
      <c r="QSK109" s="197"/>
      <c r="QSL109" s="197"/>
      <c r="QSM109" s="197"/>
      <c r="QSN109" s="197"/>
      <c r="QSO109" s="197"/>
      <c r="QSP109" s="197"/>
      <c r="QSQ109" s="197"/>
      <c r="QSR109" s="197"/>
      <c r="QSS109" s="197"/>
      <c r="QST109" s="197"/>
      <c r="QSU109" s="197"/>
      <c r="QSV109" s="197"/>
      <c r="QSW109" s="197"/>
      <c r="QSX109" s="197"/>
      <c r="QSY109" s="197"/>
      <c r="QSZ109" s="197"/>
      <c r="QTA109" s="197"/>
      <c r="QTB109" s="197"/>
      <c r="QTC109" s="197"/>
      <c r="QTD109" s="197"/>
      <c r="QTE109" s="197"/>
      <c r="QTF109" s="197"/>
      <c r="QTG109" s="197"/>
      <c r="QTH109" s="197"/>
      <c r="QTI109" s="197"/>
      <c r="QTJ109" s="197"/>
      <c r="QTK109" s="197"/>
      <c r="QTL109" s="197"/>
      <c r="QTM109" s="197"/>
      <c r="QTN109" s="197"/>
      <c r="QTO109" s="197"/>
      <c r="QTP109" s="197"/>
      <c r="QTQ109" s="197"/>
      <c r="QTR109" s="197"/>
      <c r="QTS109" s="197"/>
      <c r="QTT109" s="197"/>
      <c r="QTU109" s="197"/>
      <c r="QTV109" s="197"/>
      <c r="QTW109" s="197"/>
      <c r="QTX109" s="197"/>
      <c r="QTY109" s="197"/>
      <c r="QTZ109" s="197"/>
      <c r="QUA109" s="197"/>
      <c r="QUB109" s="197"/>
      <c r="QUC109" s="197"/>
      <c r="QUD109" s="197"/>
      <c r="QUE109" s="197"/>
      <c r="QUF109" s="197"/>
      <c r="QUG109" s="197"/>
      <c r="QUH109" s="197"/>
      <c r="QUI109" s="197"/>
      <c r="QUJ109" s="197"/>
      <c r="QUK109" s="197"/>
      <c r="QUL109" s="197"/>
      <c r="QUM109" s="197"/>
      <c r="QUN109" s="197"/>
      <c r="QUO109" s="197"/>
      <c r="QUP109" s="197"/>
      <c r="QUQ109" s="197"/>
      <c r="QUR109" s="197"/>
      <c r="QUS109" s="197"/>
      <c r="QUT109" s="197"/>
      <c r="QUU109" s="197"/>
      <c r="QUV109" s="197"/>
      <c r="QUW109" s="197"/>
      <c r="QUX109" s="197"/>
      <c r="QUY109" s="197"/>
      <c r="QUZ109" s="197"/>
      <c r="QVA109" s="197"/>
      <c r="QVB109" s="197"/>
      <c r="QVC109" s="197"/>
      <c r="QVD109" s="197"/>
      <c r="QVE109" s="197"/>
      <c r="QVF109" s="197"/>
      <c r="QVG109" s="197"/>
      <c r="QVH109" s="197"/>
      <c r="QVI109" s="197"/>
      <c r="QVJ109" s="197"/>
      <c r="QVK109" s="197"/>
      <c r="QVL109" s="197"/>
      <c r="QVM109" s="197"/>
      <c r="QVN109" s="197"/>
      <c r="QVO109" s="197"/>
      <c r="QVP109" s="197"/>
      <c r="QVQ109" s="197"/>
      <c r="QVR109" s="197"/>
      <c r="QVS109" s="197"/>
      <c r="QVT109" s="197"/>
      <c r="QVU109" s="197"/>
      <c r="QVV109" s="197"/>
      <c r="QVW109" s="197"/>
      <c r="QVX109" s="197"/>
      <c r="QVY109" s="197"/>
      <c r="QVZ109" s="197"/>
      <c r="QWA109" s="197"/>
      <c r="QWB109" s="197"/>
      <c r="QWC109" s="197"/>
      <c r="QWD109" s="197"/>
      <c r="QWE109" s="197"/>
      <c r="QWF109" s="197"/>
      <c r="QWG109" s="197"/>
      <c r="QWH109" s="197"/>
      <c r="QWI109" s="197"/>
      <c r="QWJ109" s="197"/>
      <c r="QWK109" s="197"/>
      <c r="QWL109" s="197"/>
      <c r="QWM109" s="197"/>
      <c r="QWN109" s="197"/>
      <c r="QWO109" s="197"/>
      <c r="QWP109" s="197"/>
      <c r="QWQ109" s="197"/>
      <c r="QWR109" s="197"/>
      <c r="QWS109" s="197"/>
      <c r="QWT109" s="197"/>
      <c r="QWU109" s="197"/>
      <c r="QWV109" s="197"/>
      <c r="QWW109" s="197"/>
      <c r="QWX109" s="197"/>
      <c r="QWY109" s="197"/>
      <c r="QWZ109" s="197"/>
      <c r="QXA109" s="197"/>
      <c r="QXB109" s="197"/>
      <c r="QXC109" s="197"/>
      <c r="QXD109" s="197"/>
      <c r="QXE109" s="197"/>
      <c r="QXF109" s="197"/>
      <c r="QXG109" s="197"/>
      <c r="QXH109" s="197"/>
      <c r="QXI109" s="197"/>
      <c r="QXJ109" s="197"/>
      <c r="QXK109" s="197"/>
      <c r="QXL109" s="197"/>
      <c r="QXM109" s="197"/>
      <c r="QXN109" s="197"/>
      <c r="QXO109" s="197"/>
      <c r="QXP109" s="197"/>
      <c r="QXQ109" s="197"/>
      <c r="QXR109" s="197"/>
      <c r="QXS109" s="197"/>
      <c r="QXT109" s="197"/>
      <c r="QXU109" s="197"/>
      <c r="QXV109" s="197"/>
      <c r="QXW109" s="197"/>
      <c r="QXX109" s="197"/>
      <c r="QXY109" s="197"/>
      <c r="QXZ109" s="197"/>
      <c r="QYA109" s="197"/>
      <c r="QYB109" s="197"/>
      <c r="QYC109" s="197"/>
      <c r="QYD109" s="197"/>
      <c r="QYE109" s="197"/>
      <c r="QYF109" s="197"/>
      <c r="QYG109" s="197"/>
      <c r="QYH109" s="197"/>
      <c r="QYI109" s="197"/>
      <c r="QYJ109" s="197"/>
      <c r="QYK109" s="197"/>
      <c r="QYL109" s="197"/>
      <c r="QYM109" s="197"/>
      <c r="QYN109" s="197"/>
      <c r="QYO109" s="197"/>
      <c r="QYP109" s="197"/>
      <c r="QYQ109" s="197"/>
      <c r="QYR109" s="197"/>
      <c r="QYS109" s="197"/>
      <c r="QYT109" s="197"/>
      <c r="QYU109" s="197"/>
      <c r="QYV109" s="197"/>
      <c r="QYW109" s="197"/>
      <c r="QYX109" s="197"/>
      <c r="QYY109" s="197"/>
      <c r="QYZ109" s="197"/>
      <c r="QZA109" s="197"/>
      <c r="QZB109" s="197"/>
      <c r="QZC109" s="197"/>
      <c r="QZD109" s="197"/>
      <c r="QZE109" s="197"/>
      <c r="QZF109" s="197"/>
      <c r="QZG109" s="197"/>
      <c r="QZH109" s="197"/>
      <c r="QZI109" s="197"/>
      <c r="QZJ109" s="197"/>
      <c r="QZK109" s="197"/>
      <c r="QZL109" s="197"/>
      <c r="QZM109" s="197"/>
      <c r="QZN109" s="197"/>
      <c r="QZO109" s="197"/>
      <c r="QZP109" s="197"/>
      <c r="QZQ109" s="197"/>
      <c r="QZR109" s="197"/>
      <c r="QZS109" s="197"/>
      <c r="QZT109" s="197"/>
      <c r="QZU109" s="197"/>
      <c r="QZV109" s="197"/>
      <c r="QZW109" s="197"/>
      <c r="QZX109" s="197"/>
      <c r="QZY109" s="197"/>
      <c r="QZZ109" s="197"/>
      <c r="RAA109" s="197"/>
      <c r="RAB109" s="197"/>
      <c r="RAC109" s="197"/>
      <c r="RAD109" s="197"/>
      <c r="RAE109" s="197"/>
      <c r="RAF109" s="197"/>
      <c r="RAG109" s="197"/>
      <c r="RAH109" s="197"/>
      <c r="RAI109" s="197"/>
      <c r="RAJ109" s="197"/>
      <c r="RAK109" s="197"/>
      <c r="RAL109" s="197"/>
      <c r="RAM109" s="197"/>
      <c r="RAN109" s="197"/>
      <c r="RAO109" s="197"/>
      <c r="RAP109" s="197"/>
      <c r="RAQ109" s="197"/>
      <c r="RAR109" s="197"/>
      <c r="RAS109" s="197"/>
      <c r="RAT109" s="197"/>
      <c r="RAU109" s="197"/>
      <c r="RAV109" s="197"/>
      <c r="RAW109" s="197"/>
      <c r="RAX109" s="197"/>
      <c r="RAY109" s="197"/>
      <c r="RAZ109" s="197"/>
      <c r="RBA109" s="197"/>
      <c r="RBB109" s="197"/>
      <c r="RBC109" s="197"/>
      <c r="RBD109" s="197"/>
      <c r="RBE109" s="197"/>
      <c r="RBF109" s="197"/>
      <c r="RBG109" s="197"/>
      <c r="RBH109" s="197"/>
      <c r="RBI109" s="197"/>
      <c r="RBJ109" s="197"/>
      <c r="RBK109" s="197"/>
      <c r="RBL109" s="197"/>
      <c r="RBM109" s="197"/>
      <c r="RBN109" s="197"/>
      <c r="RBO109" s="197"/>
      <c r="RBP109" s="197"/>
      <c r="RBQ109" s="197"/>
      <c r="RBR109" s="197"/>
      <c r="RBS109" s="197"/>
      <c r="RBT109" s="197"/>
      <c r="RBU109" s="197"/>
      <c r="RBV109" s="197"/>
      <c r="RBW109" s="197"/>
      <c r="RBX109" s="197"/>
      <c r="RBY109" s="197"/>
      <c r="RBZ109" s="197"/>
      <c r="RCA109" s="197"/>
      <c r="RCB109" s="197"/>
      <c r="RCC109" s="197"/>
      <c r="RCD109" s="197"/>
      <c r="RCE109" s="197"/>
      <c r="RCF109" s="197"/>
      <c r="RCG109" s="197"/>
      <c r="RCH109" s="197"/>
      <c r="RCI109" s="197"/>
      <c r="RCJ109" s="197"/>
      <c r="RCK109" s="197"/>
      <c r="RCL109" s="197"/>
      <c r="RCM109" s="197"/>
      <c r="RCN109" s="197"/>
      <c r="RCO109" s="197"/>
      <c r="RCP109" s="197"/>
      <c r="RCQ109" s="197"/>
      <c r="RCR109" s="197"/>
      <c r="RCS109" s="197"/>
      <c r="RCT109" s="197"/>
      <c r="RCU109" s="197"/>
      <c r="RCV109" s="197"/>
      <c r="RCW109" s="197"/>
      <c r="RCX109" s="197"/>
      <c r="RCY109" s="197"/>
      <c r="RCZ109" s="197"/>
      <c r="RDA109" s="197"/>
      <c r="RDB109" s="197"/>
      <c r="RDC109" s="197"/>
      <c r="RDD109" s="197"/>
      <c r="RDE109" s="197"/>
      <c r="RDF109" s="197"/>
      <c r="RDG109" s="197"/>
      <c r="RDH109" s="197"/>
      <c r="RDI109" s="197"/>
      <c r="RDJ109" s="197"/>
      <c r="RDK109" s="197"/>
      <c r="RDL109" s="197"/>
      <c r="RDM109" s="197"/>
      <c r="RDN109" s="197"/>
      <c r="RDO109" s="197"/>
      <c r="RDP109" s="197"/>
      <c r="RDQ109" s="197"/>
      <c r="RDR109" s="197"/>
      <c r="RDS109" s="197"/>
      <c r="RDT109" s="197"/>
      <c r="RDU109" s="197"/>
      <c r="RDV109" s="197"/>
      <c r="RDW109" s="197"/>
      <c r="RDX109" s="197"/>
      <c r="RDY109" s="197"/>
      <c r="RDZ109" s="197"/>
      <c r="REA109" s="197"/>
      <c r="REB109" s="197"/>
      <c r="REC109" s="197"/>
      <c r="RED109" s="197"/>
      <c r="REE109" s="197"/>
      <c r="REF109" s="197"/>
      <c r="REG109" s="197"/>
      <c r="REH109" s="197"/>
      <c r="REI109" s="197"/>
      <c r="REJ109" s="197"/>
      <c r="REK109" s="197"/>
      <c r="REL109" s="197"/>
      <c r="REM109" s="197"/>
      <c r="REN109" s="197"/>
      <c r="REO109" s="197"/>
      <c r="REP109" s="197"/>
      <c r="REQ109" s="197"/>
      <c r="RER109" s="197"/>
      <c r="RES109" s="197"/>
      <c r="RET109" s="197"/>
      <c r="REU109" s="197"/>
      <c r="REV109" s="197"/>
      <c r="REW109" s="197"/>
      <c r="REX109" s="197"/>
      <c r="REY109" s="197"/>
      <c r="REZ109" s="197"/>
      <c r="RFA109" s="197"/>
      <c r="RFB109" s="197"/>
      <c r="RFC109" s="197"/>
      <c r="RFD109" s="197"/>
      <c r="RFE109" s="197"/>
      <c r="RFF109" s="197"/>
      <c r="RFG109" s="197"/>
      <c r="RFH109" s="197"/>
      <c r="RFI109" s="197"/>
      <c r="RFJ109" s="197"/>
      <c r="RFK109" s="197"/>
      <c r="RFL109" s="197"/>
      <c r="RFM109" s="197"/>
      <c r="RFN109" s="197"/>
      <c r="RFO109" s="197"/>
      <c r="RFP109" s="197"/>
      <c r="RFQ109" s="197"/>
      <c r="RFR109" s="197"/>
      <c r="RFS109" s="197"/>
      <c r="RFT109" s="197"/>
      <c r="RFU109" s="197"/>
      <c r="RFV109" s="197"/>
      <c r="RFW109" s="197"/>
      <c r="RFX109" s="197"/>
      <c r="RFY109" s="197"/>
      <c r="RFZ109" s="197"/>
      <c r="RGA109" s="197"/>
      <c r="RGB109" s="197"/>
      <c r="RGC109" s="197"/>
      <c r="RGD109" s="197"/>
      <c r="RGE109" s="197"/>
      <c r="RGF109" s="197"/>
      <c r="RGG109" s="197"/>
      <c r="RGH109" s="197"/>
      <c r="RGI109" s="197"/>
      <c r="RGJ109" s="197"/>
      <c r="RGK109" s="197"/>
      <c r="RGL109" s="197"/>
      <c r="RGM109" s="197"/>
      <c r="RGN109" s="197"/>
      <c r="RGO109" s="197"/>
      <c r="RGP109" s="197"/>
      <c r="RGQ109" s="197"/>
      <c r="RGR109" s="197"/>
      <c r="RGS109" s="197"/>
      <c r="RGT109" s="197"/>
      <c r="RGU109" s="197"/>
      <c r="RGV109" s="197"/>
      <c r="RGW109" s="197"/>
      <c r="RGX109" s="197"/>
      <c r="RGY109" s="197"/>
      <c r="RGZ109" s="197"/>
      <c r="RHA109" s="197"/>
      <c r="RHB109" s="197"/>
      <c r="RHC109" s="197"/>
      <c r="RHD109" s="197"/>
      <c r="RHE109" s="197"/>
      <c r="RHF109" s="197"/>
      <c r="RHG109" s="197"/>
      <c r="RHH109" s="197"/>
      <c r="RHI109" s="197"/>
      <c r="RHJ109" s="197"/>
      <c r="RHK109" s="197"/>
      <c r="RHL109" s="197"/>
      <c r="RHM109" s="197"/>
      <c r="RHN109" s="197"/>
      <c r="RHO109" s="197"/>
      <c r="RHP109" s="197"/>
      <c r="RHQ109" s="197"/>
      <c r="RHR109" s="197"/>
      <c r="RHS109" s="197"/>
      <c r="RHT109" s="197"/>
      <c r="RHU109" s="197"/>
      <c r="RHV109" s="197"/>
      <c r="RHW109" s="197"/>
      <c r="RHX109" s="197"/>
      <c r="RHY109" s="197"/>
      <c r="RHZ109" s="197"/>
      <c r="RIA109" s="197"/>
      <c r="RIB109" s="197"/>
      <c r="RIC109" s="197"/>
      <c r="RID109" s="197"/>
      <c r="RIE109" s="197"/>
      <c r="RIF109" s="197"/>
      <c r="RIG109" s="197"/>
      <c r="RIH109" s="197"/>
      <c r="RII109" s="197"/>
      <c r="RIJ109" s="197"/>
      <c r="RIK109" s="197"/>
      <c r="RIL109" s="197"/>
      <c r="RIM109" s="197"/>
      <c r="RIN109" s="197"/>
      <c r="RIO109" s="197"/>
      <c r="RIP109" s="197"/>
      <c r="RIQ109" s="197"/>
      <c r="RIR109" s="197"/>
      <c r="RIS109" s="197"/>
      <c r="RIT109" s="197"/>
      <c r="RIU109" s="197"/>
      <c r="RIV109" s="197"/>
      <c r="RIW109" s="197"/>
      <c r="RIX109" s="197"/>
      <c r="RIY109" s="197"/>
      <c r="RIZ109" s="197"/>
      <c r="RJA109" s="197"/>
      <c r="RJB109" s="197"/>
      <c r="RJC109" s="197"/>
      <c r="RJD109" s="197"/>
      <c r="RJE109" s="197"/>
      <c r="RJF109" s="197"/>
      <c r="RJG109" s="197"/>
      <c r="RJH109" s="197"/>
      <c r="RJI109" s="197"/>
      <c r="RJJ109" s="197"/>
      <c r="RJK109" s="197"/>
      <c r="RJL109" s="197"/>
      <c r="RJM109" s="197"/>
      <c r="RJN109" s="197"/>
      <c r="RJO109" s="197"/>
      <c r="RJP109" s="197"/>
      <c r="RJQ109" s="197"/>
      <c r="RJR109" s="197"/>
      <c r="RJS109" s="197"/>
      <c r="RJT109" s="197"/>
      <c r="RJU109" s="197"/>
      <c r="RJV109" s="197"/>
      <c r="RJW109" s="197"/>
      <c r="RJX109" s="197"/>
      <c r="RJY109" s="197"/>
      <c r="RJZ109" s="197"/>
      <c r="RKA109" s="197"/>
      <c r="RKB109" s="197"/>
      <c r="RKC109" s="197"/>
      <c r="RKD109" s="197"/>
      <c r="RKE109" s="197"/>
      <c r="RKF109" s="197"/>
      <c r="RKG109" s="197"/>
      <c r="RKH109" s="197"/>
      <c r="RKI109" s="197"/>
      <c r="RKJ109" s="197"/>
      <c r="RKK109" s="197"/>
      <c r="RKL109" s="197"/>
      <c r="RKM109" s="197"/>
      <c r="RKN109" s="197"/>
      <c r="RKO109" s="197"/>
      <c r="RKP109" s="197"/>
      <c r="RKQ109" s="197"/>
      <c r="RKR109" s="197"/>
      <c r="RKS109" s="197"/>
      <c r="RKT109" s="197"/>
      <c r="RKU109" s="197"/>
      <c r="RKV109" s="197"/>
      <c r="RKW109" s="197"/>
      <c r="RKX109" s="197"/>
      <c r="RKY109" s="197"/>
      <c r="RKZ109" s="197"/>
      <c r="RLA109" s="197"/>
      <c r="RLB109" s="197"/>
      <c r="RLC109" s="197"/>
      <c r="RLD109" s="197"/>
      <c r="RLE109" s="197"/>
      <c r="RLF109" s="197"/>
      <c r="RLG109" s="197"/>
      <c r="RLH109" s="197"/>
      <c r="RLI109" s="197"/>
      <c r="RLJ109" s="197"/>
      <c r="RLK109" s="197"/>
      <c r="RLL109" s="197"/>
      <c r="RLM109" s="197"/>
      <c r="RLN109" s="197"/>
      <c r="RLO109" s="197"/>
      <c r="RLP109" s="197"/>
      <c r="RLQ109" s="197"/>
      <c r="RLR109" s="197"/>
      <c r="RLS109" s="197"/>
      <c r="RLT109" s="197"/>
      <c r="RLU109" s="197"/>
      <c r="RLV109" s="197"/>
      <c r="RLW109" s="197"/>
      <c r="RLX109" s="197"/>
      <c r="RLY109" s="197"/>
      <c r="RLZ109" s="197"/>
      <c r="RMA109" s="197"/>
      <c r="RMB109" s="197"/>
      <c r="RMC109" s="197"/>
      <c r="RMD109" s="197"/>
      <c r="RME109" s="197"/>
      <c r="RMF109" s="197"/>
      <c r="RMG109" s="197"/>
      <c r="RMH109" s="197"/>
      <c r="RMI109" s="197"/>
      <c r="RMJ109" s="197"/>
      <c r="RMK109" s="197"/>
      <c r="RML109" s="197"/>
      <c r="RMM109" s="197"/>
      <c r="RMN109" s="197"/>
      <c r="RMO109" s="197"/>
      <c r="RMP109" s="197"/>
      <c r="RMQ109" s="197"/>
      <c r="RMR109" s="197"/>
      <c r="RMS109" s="197"/>
      <c r="RMT109" s="197"/>
      <c r="RMU109" s="197"/>
      <c r="RMV109" s="197"/>
      <c r="RMW109" s="197"/>
      <c r="RMX109" s="197"/>
      <c r="RMY109" s="197"/>
      <c r="RMZ109" s="197"/>
      <c r="RNA109" s="197"/>
      <c r="RNB109" s="197"/>
      <c r="RNC109" s="197"/>
      <c r="RND109" s="197"/>
      <c r="RNE109" s="197"/>
      <c r="RNF109" s="197"/>
      <c r="RNG109" s="197"/>
      <c r="RNH109" s="197"/>
      <c r="RNI109" s="197"/>
      <c r="RNJ109" s="197"/>
      <c r="RNK109" s="197"/>
      <c r="RNL109" s="197"/>
      <c r="RNM109" s="197"/>
      <c r="RNN109" s="197"/>
      <c r="RNO109" s="197"/>
      <c r="RNP109" s="197"/>
      <c r="RNQ109" s="197"/>
      <c r="RNR109" s="197"/>
      <c r="RNS109" s="197"/>
      <c r="RNT109" s="197"/>
      <c r="RNU109" s="197"/>
      <c r="RNV109" s="197"/>
      <c r="RNW109" s="197"/>
      <c r="RNX109" s="197"/>
      <c r="RNY109" s="197"/>
      <c r="RNZ109" s="197"/>
      <c r="ROA109" s="197"/>
      <c r="ROB109" s="197"/>
      <c r="ROC109" s="197"/>
      <c r="ROD109" s="197"/>
      <c r="ROE109" s="197"/>
      <c r="ROF109" s="197"/>
      <c r="ROG109" s="197"/>
      <c r="ROH109" s="197"/>
      <c r="ROI109" s="197"/>
      <c r="ROJ109" s="197"/>
      <c r="ROK109" s="197"/>
      <c r="ROL109" s="197"/>
      <c r="ROM109" s="197"/>
      <c r="RON109" s="197"/>
      <c r="ROO109" s="197"/>
      <c r="ROP109" s="197"/>
      <c r="ROQ109" s="197"/>
      <c r="ROR109" s="197"/>
      <c r="ROS109" s="197"/>
      <c r="ROT109" s="197"/>
      <c r="ROU109" s="197"/>
      <c r="ROV109" s="197"/>
      <c r="ROW109" s="197"/>
      <c r="ROX109" s="197"/>
      <c r="ROY109" s="197"/>
      <c r="ROZ109" s="197"/>
      <c r="RPA109" s="197"/>
      <c r="RPB109" s="197"/>
      <c r="RPC109" s="197"/>
      <c r="RPD109" s="197"/>
      <c r="RPE109" s="197"/>
      <c r="RPF109" s="197"/>
      <c r="RPG109" s="197"/>
      <c r="RPH109" s="197"/>
      <c r="RPI109" s="197"/>
      <c r="RPJ109" s="197"/>
      <c r="RPK109" s="197"/>
      <c r="RPL109" s="197"/>
      <c r="RPM109" s="197"/>
      <c r="RPN109" s="197"/>
      <c r="RPO109" s="197"/>
      <c r="RPP109" s="197"/>
      <c r="RPQ109" s="197"/>
      <c r="RPR109" s="197"/>
      <c r="RPS109" s="197"/>
      <c r="RPT109" s="197"/>
      <c r="RPU109" s="197"/>
      <c r="RPV109" s="197"/>
      <c r="RPW109" s="197"/>
      <c r="RPX109" s="197"/>
      <c r="RPY109" s="197"/>
      <c r="RPZ109" s="197"/>
      <c r="RQA109" s="197"/>
      <c r="RQB109" s="197"/>
      <c r="RQC109" s="197"/>
      <c r="RQD109" s="197"/>
      <c r="RQE109" s="197"/>
      <c r="RQF109" s="197"/>
      <c r="RQG109" s="197"/>
      <c r="RQH109" s="197"/>
      <c r="RQI109" s="197"/>
      <c r="RQJ109" s="197"/>
      <c r="RQK109" s="197"/>
      <c r="RQL109" s="197"/>
      <c r="RQM109" s="197"/>
      <c r="RQN109" s="197"/>
      <c r="RQO109" s="197"/>
      <c r="RQP109" s="197"/>
      <c r="RQQ109" s="197"/>
      <c r="RQR109" s="197"/>
      <c r="RQS109" s="197"/>
      <c r="RQT109" s="197"/>
      <c r="RQU109" s="197"/>
      <c r="RQV109" s="197"/>
      <c r="RQW109" s="197"/>
      <c r="RQX109" s="197"/>
      <c r="RQY109" s="197"/>
      <c r="RQZ109" s="197"/>
      <c r="RRA109" s="197"/>
      <c r="RRB109" s="197"/>
      <c r="RRC109" s="197"/>
      <c r="RRD109" s="197"/>
      <c r="RRE109" s="197"/>
      <c r="RRF109" s="197"/>
      <c r="RRG109" s="197"/>
      <c r="RRH109" s="197"/>
      <c r="RRI109" s="197"/>
      <c r="RRJ109" s="197"/>
      <c r="RRK109" s="197"/>
      <c r="RRL109" s="197"/>
      <c r="RRM109" s="197"/>
      <c r="RRN109" s="197"/>
      <c r="RRO109" s="197"/>
      <c r="RRP109" s="197"/>
      <c r="RRQ109" s="197"/>
      <c r="RRR109" s="197"/>
      <c r="RRS109" s="197"/>
      <c r="RRT109" s="197"/>
      <c r="RRU109" s="197"/>
      <c r="RRV109" s="197"/>
      <c r="RRW109" s="197"/>
      <c r="RRX109" s="197"/>
      <c r="RRY109" s="197"/>
      <c r="RRZ109" s="197"/>
      <c r="RSA109" s="197"/>
      <c r="RSB109" s="197"/>
      <c r="RSC109" s="197"/>
      <c r="RSD109" s="197"/>
      <c r="RSE109" s="197"/>
      <c r="RSF109" s="197"/>
      <c r="RSG109" s="197"/>
      <c r="RSH109" s="197"/>
      <c r="RSI109" s="197"/>
      <c r="RSJ109" s="197"/>
      <c r="RSK109" s="197"/>
      <c r="RSL109" s="197"/>
      <c r="RSM109" s="197"/>
      <c r="RSN109" s="197"/>
      <c r="RSO109" s="197"/>
      <c r="RSP109" s="197"/>
      <c r="RSQ109" s="197"/>
      <c r="RSR109" s="197"/>
      <c r="RSS109" s="197"/>
      <c r="RST109" s="197"/>
      <c r="RSU109" s="197"/>
      <c r="RSV109" s="197"/>
      <c r="RSW109" s="197"/>
      <c r="RSX109" s="197"/>
      <c r="RSY109" s="197"/>
      <c r="RSZ109" s="197"/>
      <c r="RTA109" s="197"/>
      <c r="RTB109" s="197"/>
      <c r="RTC109" s="197"/>
      <c r="RTD109" s="197"/>
      <c r="RTE109" s="197"/>
      <c r="RTF109" s="197"/>
      <c r="RTG109" s="197"/>
      <c r="RTH109" s="197"/>
      <c r="RTI109" s="197"/>
      <c r="RTJ109" s="197"/>
      <c r="RTK109" s="197"/>
      <c r="RTL109" s="197"/>
      <c r="RTM109" s="197"/>
      <c r="RTN109" s="197"/>
      <c r="RTO109" s="197"/>
      <c r="RTP109" s="197"/>
      <c r="RTQ109" s="197"/>
      <c r="RTR109" s="197"/>
      <c r="RTS109" s="197"/>
      <c r="RTT109" s="197"/>
      <c r="RTU109" s="197"/>
      <c r="RTV109" s="197"/>
      <c r="RTW109" s="197"/>
      <c r="RTX109" s="197"/>
      <c r="RTY109" s="197"/>
      <c r="RTZ109" s="197"/>
      <c r="RUA109" s="197"/>
      <c r="RUB109" s="197"/>
      <c r="RUC109" s="197"/>
      <c r="RUD109" s="197"/>
      <c r="RUE109" s="197"/>
      <c r="RUF109" s="197"/>
      <c r="RUG109" s="197"/>
      <c r="RUH109" s="197"/>
      <c r="RUI109" s="197"/>
      <c r="RUJ109" s="197"/>
      <c r="RUK109" s="197"/>
      <c r="RUL109" s="197"/>
      <c r="RUM109" s="197"/>
      <c r="RUN109" s="197"/>
      <c r="RUO109" s="197"/>
      <c r="RUP109" s="197"/>
      <c r="RUQ109" s="197"/>
      <c r="RUR109" s="197"/>
      <c r="RUS109" s="197"/>
      <c r="RUT109" s="197"/>
      <c r="RUU109" s="197"/>
      <c r="RUV109" s="197"/>
      <c r="RUW109" s="197"/>
      <c r="RUX109" s="197"/>
      <c r="RUY109" s="197"/>
      <c r="RUZ109" s="197"/>
      <c r="RVA109" s="197"/>
      <c r="RVB109" s="197"/>
      <c r="RVC109" s="197"/>
      <c r="RVD109" s="197"/>
      <c r="RVE109" s="197"/>
      <c r="RVF109" s="197"/>
      <c r="RVG109" s="197"/>
      <c r="RVH109" s="197"/>
      <c r="RVI109" s="197"/>
      <c r="RVJ109" s="197"/>
      <c r="RVK109" s="197"/>
      <c r="RVL109" s="197"/>
      <c r="RVM109" s="197"/>
      <c r="RVN109" s="197"/>
      <c r="RVO109" s="197"/>
      <c r="RVP109" s="197"/>
      <c r="RVQ109" s="197"/>
      <c r="RVR109" s="197"/>
      <c r="RVS109" s="197"/>
      <c r="RVT109" s="197"/>
      <c r="RVU109" s="197"/>
      <c r="RVV109" s="197"/>
      <c r="RVW109" s="197"/>
      <c r="RVX109" s="197"/>
      <c r="RVY109" s="197"/>
      <c r="RVZ109" s="197"/>
      <c r="RWA109" s="197"/>
      <c r="RWB109" s="197"/>
      <c r="RWC109" s="197"/>
      <c r="RWD109" s="197"/>
      <c r="RWE109" s="197"/>
      <c r="RWF109" s="197"/>
      <c r="RWG109" s="197"/>
      <c r="RWH109" s="197"/>
      <c r="RWI109" s="197"/>
      <c r="RWJ109" s="197"/>
      <c r="RWK109" s="197"/>
      <c r="RWL109" s="197"/>
      <c r="RWM109" s="197"/>
      <c r="RWN109" s="197"/>
      <c r="RWO109" s="197"/>
      <c r="RWP109" s="197"/>
      <c r="RWQ109" s="197"/>
      <c r="RWR109" s="197"/>
      <c r="RWS109" s="197"/>
      <c r="RWT109" s="197"/>
      <c r="RWU109" s="197"/>
      <c r="RWV109" s="197"/>
      <c r="RWW109" s="197"/>
      <c r="RWX109" s="197"/>
      <c r="RWY109" s="197"/>
      <c r="RWZ109" s="197"/>
      <c r="RXA109" s="197"/>
      <c r="RXB109" s="197"/>
      <c r="RXC109" s="197"/>
      <c r="RXD109" s="197"/>
      <c r="RXE109" s="197"/>
      <c r="RXF109" s="197"/>
      <c r="RXG109" s="197"/>
      <c r="RXH109" s="197"/>
      <c r="RXI109" s="197"/>
      <c r="RXJ109" s="197"/>
      <c r="RXK109" s="197"/>
      <c r="RXL109" s="197"/>
      <c r="RXM109" s="197"/>
      <c r="RXN109" s="197"/>
      <c r="RXO109" s="197"/>
      <c r="RXP109" s="197"/>
      <c r="RXQ109" s="197"/>
      <c r="RXR109" s="197"/>
      <c r="RXS109" s="197"/>
      <c r="RXT109" s="197"/>
      <c r="RXU109" s="197"/>
      <c r="RXV109" s="197"/>
      <c r="RXW109" s="197"/>
      <c r="RXX109" s="197"/>
      <c r="RXY109" s="197"/>
      <c r="RXZ109" s="197"/>
      <c r="RYA109" s="197"/>
      <c r="RYB109" s="197"/>
      <c r="RYC109" s="197"/>
      <c r="RYD109" s="197"/>
      <c r="RYE109" s="197"/>
      <c r="RYF109" s="197"/>
      <c r="RYG109" s="197"/>
      <c r="RYH109" s="197"/>
      <c r="RYI109" s="197"/>
      <c r="RYJ109" s="197"/>
      <c r="RYK109" s="197"/>
      <c r="RYL109" s="197"/>
      <c r="RYM109" s="197"/>
      <c r="RYN109" s="197"/>
      <c r="RYO109" s="197"/>
      <c r="RYP109" s="197"/>
      <c r="RYQ109" s="197"/>
      <c r="RYR109" s="197"/>
      <c r="RYS109" s="197"/>
      <c r="RYT109" s="197"/>
      <c r="RYU109" s="197"/>
      <c r="RYV109" s="197"/>
      <c r="RYW109" s="197"/>
      <c r="RYX109" s="197"/>
      <c r="RYY109" s="197"/>
      <c r="RYZ109" s="197"/>
      <c r="RZA109" s="197"/>
      <c r="RZB109" s="197"/>
      <c r="RZC109" s="197"/>
      <c r="RZD109" s="197"/>
      <c r="RZE109" s="197"/>
      <c r="RZF109" s="197"/>
      <c r="RZG109" s="197"/>
      <c r="RZH109" s="197"/>
      <c r="RZI109" s="197"/>
      <c r="RZJ109" s="197"/>
      <c r="RZK109" s="197"/>
      <c r="RZL109" s="197"/>
      <c r="RZM109" s="197"/>
      <c r="RZN109" s="197"/>
      <c r="RZO109" s="197"/>
      <c r="RZP109" s="197"/>
      <c r="RZQ109" s="197"/>
      <c r="RZR109" s="197"/>
      <c r="RZS109" s="197"/>
      <c r="RZT109" s="197"/>
      <c r="RZU109" s="197"/>
      <c r="RZV109" s="197"/>
      <c r="RZW109" s="197"/>
      <c r="RZX109" s="197"/>
      <c r="RZY109" s="197"/>
      <c r="RZZ109" s="197"/>
      <c r="SAA109" s="197"/>
      <c r="SAB109" s="197"/>
      <c r="SAC109" s="197"/>
      <c r="SAD109" s="197"/>
      <c r="SAE109" s="197"/>
      <c r="SAF109" s="197"/>
      <c r="SAG109" s="197"/>
      <c r="SAH109" s="197"/>
      <c r="SAI109" s="197"/>
      <c r="SAJ109" s="197"/>
      <c r="SAK109" s="197"/>
      <c r="SAL109" s="197"/>
      <c r="SAM109" s="197"/>
      <c r="SAN109" s="197"/>
      <c r="SAO109" s="197"/>
      <c r="SAP109" s="197"/>
      <c r="SAQ109" s="197"/>
      <c r="SAR109" s="197"/>
      <c r="SAS109" s="197"/>
      <c r="SAT109" s="197"/>
      <c r="SAU109" s="197"/>
      <c r="SAV109" s="197"/>
      <c r="SAW109" s="197"/>
      <c r="SAX109" s="197"/>
      <c r="SAY109" s="197"/>
      <c r="SAZ109" s="197"/>
      <c r="SBA109" s="197"/>
      <c r="SBB109" s="197"/>
      <c r="SBC109" s="197"/>
      <c r="SBD109" s="197"/>
      <c r="SBE109" s="197"/>
      <c r="SBF109" s="197"/>
      <c r="SBG109" s="197"/>
      <c r="SBH109" s="197"/>
      <c r="SBI109" s="197"/>
      <c r="SBJ109" s="197"/>
      <c r="SBK109" s="197"/>
      <c r="SBL109" s="197"/>
      <c r="SBM109" s="197"/>
      <c r="SBN109" s="197"/>
      <c r="SBO109" s="197"/>
      <c r="SBP109" s="197"/>
      <c r="SBQ109" s="197"/>
      <c r="SBR109" s="197"/>
      <c r="SBS109" s="197"/>
      <c r="SBT109" s="197"/>
      <c r="SBU109" s="197"/>
      <c r="SBV109" s="197"/>
      <c r="SBW109" s="197"/>
      <c r="SBX109" s="197"/>
      <c r="SBY109" s="197"/>
      <c r="SBZ109" s="197"/>
      <c r="SCA109" s="197"/>
      <c r="SCB109" s="197"/>
      <c r="SCC109" s="197"/>
      <c r="SCD109" s="197"/>
      <c r="SCE109" s="197"/>
      <c r="SCF109" s="197"/>
      <c r="SCG109" s="197"/>
      <c r="SCH109" s="197"/>
      <c r="SCI109" s="197"/>
      <c r="SCJ109" s="197"/>
      <c r="SCK109" s="197"/>
      <c r="SCL109" s="197"/>
      <c r="SCM109" s="197"/>
      <c r="SCN109" s="197"/>
      <c r="SCO109" s="197"/>
      <c r="SCP109" s="197"/>
      <c r="SCQ109" s="197"/>
      <c r="SCR109" s="197"/>
      <c r="SCS109" s="197"/>
      <c r="SCT109" s="197"/>
      <c r="SCU109" s="197"/>
      <c r="SCV109" s="197"/>
      <c r="SCW109" s="197"/>
      <c r="SCX109" s="197"/>
      <c r="SCY109" s="197"/>
      <c r="SCZ109" s="197"/>
      <c r="SDA109" s="197"/>
      <c r="SDB109" s="197"/>
      <c r="SDC109" s="197"/>
      <c r="SDD109" s="197"/>
      <c r="SDE109" s="197"/>
      <c r="SDF109" s="197"/>
      <c r="SDG109" s="197"/>
      <c r="SDH109" s="197"/>
      <c r="SDI109" s="197"/>
      <c r="SDJ109" s="197"/>
      <c r="SDK109" s="197"/>
      <c r="SDL109" s="197"/>
      <c r="SDM109" s="197"/>
      <c r="SDN109" s="197"/>
      <c r="SDO109" s="197"/>
      <c r="SDP109" s="197"/>
      <c r="SDQ109" s="197"/>
      <c r="SDR109" s="197"/>
      <c r="SDS109" s="197"/>
      <c r="SDT109" s="197"/>
      <c r="SDU109" s="197"/>
      <c r="SDV109" s="197"/>
      <c r="SDW109" s="197"/>
      <c r="SDX109" s="197"/>
      <c r="SDY109" s="197"/>
      <c r="SDZ109" s="197"/>
      <c r="SEA109" s="197"/>
      <c r="SEB109" s="197"/>
      <c r="SEC109" s="197"/>
      <c r="SED109" s="197"/>
      <c r="SEE109" s="197"/>
      <c r="SEF109" s="197"/>
      <c r="SEG109" s="197"/>
      <c r="SEH109" s="197"/>
      <c r="SEI109" s="197"/>
      <c r="SEJ109" s="197"/>
      <c r="SEK109" s="197"/>
      <c r="SEL109" s="197"/>
      <c r="SEM109" s="197"/>
      <c r="SEN109" s="197"/>
      <c r="SEO109" s="197"/>
      <c r="SEP109" s="197"/>
      <c r="SEQ109" s="197"/>
      <c r="SER109" s="197"/>
      <c r="SES109" s="197"/>
      <c r="SET109" s="197"/>
      <c r="SEU109" s="197"/>
      <c r="SEV109" s="197"/>
      <c r="SEW109" s="197"/>
      <c r="SEX109" s="197"/>
      <c r="SEY109" s="197"/>
      <c r="SEZ109" s="197"/>
      <c r="SFA109" s="197"/>
      <c r="SFB109" s="197"/>
      <c r="SFC109" s="197"/>
      <c r="SFD109" s="197"/>
      <c r="SFE109" s="197"/>
      <c r="SFF109" s="197"/>
      <c r="SFG109" s="197"/>
      <c r="SFH109" s="197"/>
      <c r="SFI109" s="197"/>
      <c r="SFJ109" s="197"/>
      <c r="SFK109" s="197"/>
      <c r="SFL109" s="197"/>
      <c r="SFM109" s="197"/>
      <c r="SFN109" s="197"/>
      <c r="SFO109" s="197"/>
      <c r="SFP109" s="197"/>
      <c r="SFQ109" s="197"/>
      <c r="SFR109" s="197"/>
      <c r="SFS109" s="197"/>
      <c r="SFT109" s="197"/>
      <c r="SFU109" s="197"/>
      <c r="SFV109" s="197"/>
      <c r="SFW109" s="197"/>
      <c r="SFX109" s="197"/>
      <c r="SFY109" s="197"/>
      <c r="SFZ109" s="197"/>
      <c r="SGA109" s="197"/>
      <c r="SGB109" s="197"/>
      <c r="SGC109" s="197"/>
      <c r="SGD109" s="197"/>
      <c r="SGE109" s="197"/>
      <c r="SGF109" s="197"/>
      <c r="SGG109" s="197"/>
      <c r="SGH109" s="197"/>
      <c r="SGI109" s="197"/>
      <c r="SGJ109" s="197"/>
      <c r="SGK109" s="197"/>
      <c r="SGL109" s="197"/>
      <c r="SGM109" s="197"/>
      <c r="SGN109" s="197"/>
      <c r="SGO109" s="197"/>
      <c r="SGP109" s="197"/>
      <c r="SGQ109" s="197"/>
      <c r="SGR109" s="197"/>
      <c r="SGS109" s="197"/>
      <c r="SGT109" s="197"/>
      <c r="SGU109" s="197"/>
      <c r="SGV109" s="197"/>
      <c r="SGW109" s="197"/>
      <c r="SGX109" s="197"/>
      <c r="SGY109" s="197"/>
      <c r="SGZ109" s="197"/>
      <c r="SHA109" s="197"/>
      <c r="SHB109" s="197"/>
      <c r="SHC109" s="197"/>
      <c r="SHD109" s="197"/>
      <c r="SHE109" s="197"/>
      <c r="SHF109" s="197"/>
      <c r="SHG109" s="197"/>
      <c r="SHH109" s="197"/>
      <c r="SHI109" s="197"/>
      <c r="SHJ109" s="197"/>
      <c r="SHK109" s="197"/>
      <c r="SHL109" s="197"/>
      <c r="SHM109" s="197"/>
      <c r="SHN109" s="197"/>
      <c r="SHO109" s="197"/>
      <c r="SHP109" s="197"/>
      <c r="SHQ109" s="197"/>
      <c r="SHR109" s="197"/>
      <c r="SHS109" s="197"/>
      <c r="SHT109" s="197"/>
      <c r="SHU109" s="197"/>
      <c r="SHV109" s="197"/>
      <c r="SHW109" s="197"/>
      <c r="SHX109" s="197"/>
      <c r="SHY109" s="197"/>
      <c r="SHZ109" s="197"/>
      <c r="SIA109" s="197"/>
      <c r="SIB109" s="197"/>
      <c r="SIC109" s="197"/>
      <c r="SID109" s="197"/>
      <c r="SIE109" s="197"/>
      <c r="SIF109" s="197"/>
      <c r="SIG109" s="197"/>
      <c r="SIH109" s="197"/>
      <c r="SII109" s="197"/>
      <c r="SIJ109" s="197"/>
      <c r="SIK109" s="197"/>
      <c r="SIL109" s="197"/>
      <c r="SIM109" s="197"/>
      <c r="SIN109" s="197"/>
      <c r="SIO109" s="197"/>
      <c r="SIP109" s="197"/>
      <c r="SIQ109" s="197"/>
      <c r="SIR109" s="197"/>
      <c r="SIS109" s="197"/>
      <c r="SIT109" s="197"/>
      <c r="SIU109" s="197"/>
      <c r="SIV109" s="197"/>
      <c r="SIW109" s="197"/>
      <c r="SIX109" s="197"/>
      <c r="SIY109" s="197"/>
      <c r="SIZ109" s="197"/>
      <c r="SJA109" s="197"/>
      <c r="SJB109" s="197"/>
      <c r="SJC109" s="197"/>
      <c r="SJD109" s="197"/>
      <c r="SJE109" s="197"/>
      <c r="SJF109" s="197"/>
      <c r="SJG109" s="197"/>
      <c r="SJH109" s="197"/>
      <c r="SJI109" s="197"/>
      <c r="SJJ109" s="197"/>
      <c r="SJK109" s="197"/>
      <c r="SJL109" s="197"/>
      <c r="SJM109" s="197"/>
      <c r="SJN109" s="197"/>
      <c r="SJO109" s="197"/>
      <c r="SJP109" s="197"/>
      <c r="SJQ109" s="197"/>
      <c r="SJR109" s="197"/>
      <c r="SJS109" s="197"/>
      <c r="SJT109" s="197"/>
      <c r="SJU109" s="197"/>
      <c r="SJV109" s="197"/>
      <c r="SJW109" s="197"/>
      <c r="SJX109" s="197"/>
      <c r="SJY109" s="197"/>
      <c r="SJZ109" s="197"/>
      <c r="SKA109" s="197"/>
      <c r="SKB109" s="197"/>
      <c r="SKC109" s="197"/>
      <c r="SKD109" s="197"/>
      <c r="SKE109" s="197"/>
      <c r="SKF109" s="197"/>
      <c r="SKG109" s="197"/>
      <c r="SKH109" s="197"/>
      <c r="SKI109" s="197"/>
      <c r="SKJ109" s="197"/>
      <c r="SKK109" s="197"/>
      <c r="SKL109" s="197"/>
      <c r="SKM109" s="197"/>
      <c r="SKN109" s="197"/>
      <c r="SKO109" s="197"/>
      <c r="SKP109" s="197"/>
      <c r="SKQ109" s="197"/>
      <c r="SKR109" s="197"/>
      <c r="SKS109" s="197"/>
      <c r="SKT109" s="197"/>
      <c r="SKU109" s="197"/>
      <c r="SKV109" s="197"/>
      <c r="SKW109" s="197"/>
      <c r="SKX109" s="197"/>
      <c r="SKY109" s="197"/>
      <c r="SKZ109" s="197"/>
      <c r="SLA109" s="197"/>
      <c r="SLB109" s="197"/>
      <c r="SLC109" s="197"/>
      <c r="SLD109" s="197"/>
      <c r="SLE109" s="197"/>
      <c r="SLF109" s="197"/>
      <c r="SLG109" s="197"/>
      <c r="SLH109" s="197"/>
      <c r="SLI109" s="197"/>
      <c r="SLJ109" s="197"/>
      <c r="SLK109" s="197"/>
      <c r="SLL109" s="197"/>
      <c r="SLM109" s="197"/>
      <c r="SLN109" s="197"/>
      <c r="SLO109" s="197"/>
      <c r="SLP109" s="197"/>
      <c r="SLQ109" s="197"/>
      <c r="SLR109" s="197"/>
      <c r="SLS109" s="197"/>
      <c r="SLT109" s="197"/>
      <c r="SLU109" s="197"/>
      <c r="SLV109" s="197"/>
      <c r="SLW109" s="197"/>
      <c r="SLX109" s="197"/>
      <c r="SLY109" s="197"/>
      <c r="SLZ109" s="197"/>
      <c r="SMA109" s="197"/>
      <c r="SMB109" s="197"/>
      <c r="SMC109" s="197"/>
      <c r="SMD109" s="197"/>
      <c r="SME109" s="197"/>
      <c r="SMF109" s="197"/>
      <c r="SMG109" s="197"/>
      <c r="SMH109" s="197"/>
      <c r="SMI109" s="197"/>
      <c r="SMJ109" s="197"/>
      <c r="SMK109" s="197"/>
      <c r="SML109" s="197"/>
      <c r="SMM109" s="197"/>
      <c r="SMN109" s="197"/>
      <c r="SMO109" s="197"/>
      <c r="SMP109" s="197"/>
      <c r="SMQ109" s="197"/>
      <c r="SMR109" s="197"/>
      <c r="SMS109" s="197"/>
      <c r="SMT109" s="197"/>
      <c r="SMU109" s="197"/>
      <c r="SMV109" s="197"/>
      <c r="SMW109" s="197"/>
      <c r="SMX109" s="197"/>
      <c r="SMY109" s="197"/>
      <c r="SMZ109" s="197"/>
      <c r="SNA109" s="197"/>
      <c r="SNB109" s="197"/>
      <c r="SNC109" s="197"/>
      <c r="SND109" s="197"/>
      <c r="SNE109" s="197"/>
      <c r="SNF109" s="197"/>
      <c r="SNG109" s="197"/>
      <c r="SNH109" s="197"/>
      <c r="SNI109" s="197"/>
      <c r="SNJ109" s="197"/>
      <c r="SNK109" s="197"/>
      <c r="SNL109" s="197"/>
      <c r="SNM109" s="197"/>
      <c r="SNN109" s="197"/>
      <c r="SNO109" s="197"/>
      <c r="SNP109" s="197"/>
      <c r="SNQ109" s="197"/>
      <c r="SNR109" s="197"/>
      <c r="SNS109" s="197"/>
      <c r="SNT109" s="197"/>
      <c r="SNU109" s="197"/>
      <c r="SNV109" s="197"/>
      <c r="SNW109" s="197"/>
      <c r="SNX109" s="197"/>
      <c r="SNY109" s="197"/>
      <c r="SNZ109" s="197"/>
      <c r="SOA109" s="197"/>
      <c r="SOB109" s="197"/>
      <c r="SOC109" s="197"/>
      <c r="SOD109" s="197"/>
      <c r="SOE109" s="197"/>
      <c r="SOF109" s="197"/>
      <c r="SOG109" s="197"/>
      <c r="SOH109" s="197"/>
      <c r="SOI109" s="197"/>
      <c r="SOJ109" s="197"/>
      <c r="SOK109" s="197"/>
      <c r="SOL109" s="197"/>
      <c r="SOM109" s="197"/>
      <c r="SON109" s="197"/>
      <c r="SOO109" s="197"/>
      <c r="SOP109" s="197"/>
      <c r="SOQ109" s="197"/>
      <c r="SOR109" s="197"/>
      <c r="SOS109" s="197"/>
      <c r="SOT109" s="197"/>
      <c r="SOU109" s="197"/>
      <c r="SOV109" s="197"/>
      <c r="SOW109" s="197"/>
      <c r="SOX109" s="197"/>
      <c r="SOY109" s="197"/>
      <c r="SOZ109" s="197"/>
      <c r="SPA109" s="197"/>
      <c r="SPB109" s="197"/>
      <c r="SPC109" s="197"/>
      <c r="SPD109" s="197"/>
      <c r="SPE109" s="197"/>
      <c r="SPF109" s="197"/>
      <c r="SPG109" s="197"/>
      <c r="SPH109" s="197"/>
      <c r="SPI109" s="197"/>
      <c r="SPJ109" s="197"/>
      <c r="SPK109" s="197"/>
      <c r="SPL109" s="197"/>
      <c r="SPM109" s="197"/>
      <c r="SPN109" s="197"/>
      <c r="SPO109" s="197"/>
      <c r="SPP109" s="197"/>
      <c r="SPQ109" s="197"/>
      <c r="SPR109" s="197"/>
      <c r="SPS109" s="197"/>
      <c r="SPT109" s="197"/>
      <c r="SPU109" s="197"/>
      <c r="SPV109" s="197"/>
      <c r="SPW109" s="197"/>
      <c r="SPX109" s="197"/>
      <c r="SPY109" s="197"/>
      <c r="SPZ109" s="197"/>
      <c r="SQA109" s="197"/>
      <c r="SQB109" s="197"/>
      <c r="SQC109" s="197"/>
      <c r="SQD109" s="197"/>
      <c r="SQE109" s="197"/>
      <c r="SQF109" s="197"/>
      <c r="SQG109" s="197"/>
      <c r="SQH109" s="197"/>
      <c r="SQI109" s="197"/>
      <c r="SQJ109" s="197"/>
      <c r="SQK109" s="197"/>
      <c r="SQL109" s="197"/>
      <c r="SQM109" s="197"/>
      <c r="SQN109" s="197"/>
      <c r="SQO109" s="197"/>
      <c r="SQP109" s="197"/>
      <c r="SQQ109" s="197"/>
      <c r="SQR109" s="197"/>
      <c r="SQS109" s="197"/>
      <c r="SQT109" s="197"/>
      <c r="SQU109" s="197"/>
      <c r="SQV109" s="197"/>
      <c r="SQW109" s="197"/>
      <c r="SQX109" s="197"/>
      <c r="SQY109" s="197"/>
      <c r="SQZ109" s="197"/>
      <c r="SRA109" s="197"/>
      <c r="SRB109" s="197"/>
      <c r="SRC109" s="197"/>
      <c r="SRD109" s="197"/>
      <c r="SRE109" s="197"/>
      <c r="SRF109" s="197"/>
      <c r="SRG109" s="197"/>
      <c r="SRH109" s="197"/>
      <c r="SRI109" s="197"/>
      <c r="SRJ109" s="197"/>
      <c r="SRK109" s="197"/>
      <c r="SRL109" s="197"/>
      <c r="SRM109" s="197"/>
      <c r="SRN109" s="197"/>
      <c r="SRO109" s="197"/>
      <c r="SRP109" s="197"/>
      <c r="SRQ109" s="197"/>
      <c r="SRR109" s="197"/>
      <c r="SRS109" s="197"/>
      <c r="SRT109" s="197"/>
      <c r="SRU109" s="197"/>
      <c r="SRV109" s="197"/>
      <c r="SRW109" s="197"/>
      <c r="SRX109" s="197"/>
      <c r="SRY109" s="197"/>
      <c r="SRZ109" s="197"/>
      <c r="SSA109" s="197"/>
      <c r="SSB109" s="197"/>
      <c r="SSC109" s="197"/>
      <c r="SSD109" s="197"/>
      <c r="SSE109" s="197"/>
      <c r="SSF109" s="197"/>
      <c r="SSG109" s="197"/>
      <c r="SSH109" s="197"/>
      <c r="SSI109" s="197"/>
      <c r="SSJ109" s="197"/>
      <c r="SSK109" s="197"/>
      <c r="SSL109" s="197"/>
      <c r="SSM109" s="197"/>
      <c r="SSN109" s="197"/>
      <c r="SSO109" s="197"/>
      <c r="SSP109" s="197"/>
      <c r="SSQ109" s="197"/>
      <c r="SSR109" s="197"/>
      <c r="SSS109" s="197"/>
      <c r="SST109" s="197"/>
      <c r="SSU109" s="197"/>
      <c r="SSV109" s="197"/>
      <c r="SSW109" s="197"/>
      <c r="SSX109" s="197"/>
      <c r="SSY109" s="197"/>
      <c r="SSZ109" s="197"/>
      <c r="STA109" s="197"/>
      <c r="STB109" s="197"/>
      <c r="STC109" s="197"/>
      <c r="STD109" s="197"/>
      <c r="STE109" s="197"/>
      <c r="STF109" s="197"/>
      <c r="STG109" s="197"/>
      <c r="STH109" s="197"/>
      <c r="STI109" s="197"/>
      <c r="STJ109" s="197"/>
      <c r="STK109" s="197"/>
      <c r="STL109" s="197"/>
      <c r="STM109" s="197"/>
      <c r="STN109" s="197"/>
      <c r="STO109" s="197"/>
      <c r="STP109" s="197"/>
      <c r="STQ109" s="197"/>
      <c r="STR109" s="197"/>
      <c r="STS109" s="197"/>
      <c r="STT109" s="197"/>
      <c r="STU109" s="197"/>
      <c r="STV109" s="197"/>
      <c r="STW109" s="197"/>
      <c r="STX109" s="197"/>
      <c r="STY109" s="197"/>
      <c r="STZ109" s="197"/>
      <c r="SUA109" s="197"/>
      <c r="SUB109" s="197"/>
      <c r="SUC109" s="197"/>
      <c r="SUD109" s="197"/>
      <c r="SUE109" s="197"/>
      <c r="SUF109" s="197"/>
      <c r="SUG109" s="197"/>
      <c r="SUH109" s="197"/>
      <c r="SUI109" s="197"/>
      <c r="SUJ109" s="197"/>
      <c r="SUK109" s="197"/>
      <c r="SUL109" s="197"/>
      <c r="SUM109" s="197"/>
      <c r="SUN109" s="197"/>
      <c r="SUO109" s="197"/>
      <c r="SUP109" s="197"/>
      <c r="SUQ109" s="197"/>
      <c r="SUR109" s="197"/>
      <c r="SUS109" s="197"/>
      <c r="SUT109" s="197"/>
      <c r="SUU109" s="197"/>
      <c r="SUV109" s="197"/>
      <c r="SUW109" s="197"/>
      <c r="SUX109" s="197"/>
      <c r="SUY109" s="197"/>
      <c r="SUZ109" s="197"/>
      <c r="SVA109" s="197"/>
      <c r="SVB109" s="197"/>
      <c r="SVC109" s="197"/>
      <c r="SVD109" s="197"/>
      <c r="SVE109" s="197"/>
      <c r="SVF109" s="197"/>
      <c r="SVG109" s="197"/>
      <c r="SVH109" s="197"/>
      <c r="SVI109" s="197"/>
      <c r="SVJ109" s="197"/>
      <c r="SVK109" s="197"/>
      <c r="SVL109" s="197"/>
      <c r="SVM109" s="197"/>
      <c r="SVN109" s="197"/>
      <c r="SVO109" s="197"/>
      <c r="SVP109" s="197"/>
      <c r="SVQ109" s="197"/>
      <c r="SVR109" s="197"/>
      <c r="SVS109" s="197"/>
      <c r="SVT109" s="197"/>
      <c r="SVU109" s="197"/>
      <c r="SVV109" s="197"/>
      <c r="SVW109" s="197"/>
      <c r="SVX109" s="197"/>
      <c r="SVY109" s="197"/>
      <c r="SVZ109" s="197"/>
      <c r="SWA109" s="197"/>
      <c r="SWB109" s="197"/>
      <c r="SWC109" s="197"/>
      <c r="SWD109" s="197"/>
      <c r="SWE109" s="197"/>
      <c r="SWF109" s="197"/>
      <c r="SWG109" s="197"/>
      <c r="SWH109" s="197"/>
      <c r="SWI109" s="197"/>
      <c r="SWJ109" s="197"/>
      <c r="SWK109" s="197"/>
      <c r="SWL109" s="197"/>
      <c r="SWM109" s="197"/>
      <c r="SWN109" s="197"/>
      <c r="SWO109" s="197"/>
      <c r="SWP109" s="197"/>
      <c r="SWQ109" s="197"/>
      <c r="SWR109" s="197"/>
      <c r="SWS109" s="197"/>
      <c r="SWT109" s="197"/>
      <c r="SWU109" s="197"/>
      <c r="SWV109" s="197"/>
      <c r="SWW109" s="197"/>
      <c r="SWX109" s="197"/>
      <c r="SWY109" s="197"/>
      <c r="SWZ109" s="197"/>
      <c r="SXA109" s="197"/>
      <c r="SXB109" s="197"/>
      <c r="SXC109" s="197"/>
      <c r="SXD109" s="197"/>
      <c r="SXE109" s="197"/>
      <c r="SXF109" s="197"/>
      <c r="SXG109" s="197"/>
      <c r="SXH109" s="197"/>
      <c r="SXI109" s="197"/>
      <c r="SXJ109" s="197"/>
      <c r="SXK109" s="197"/>
      <c r="SXL109" s="197"/>
      <c r="SXM109" s="197"/>
      <c r="SXN109" s="197"/>
      <c r="SXO109" s="197"/>
      <c r="SXP109" s="197"/>
      <c r="SXQ109" s="197"/>
      <c r="SXR109" s="197"/>
      <c r="SXS109" s="197"/>
      <c r="SXT109" s="197"/>
      <c r="SXU109" s="197"/>
      <c r="SXV109" s="197"/>
      <c r="SXW109" s="197"/>
      <c r="SXX109" s="197"/>
      <c r="SXY109" s="197"/>
      <c r="SXZ109" s="197"/>
      <c r="SYA109" s="197"/>
      <c r="SYB109" s="197"/>
      <c r="SYC109" s="197"/>
      <c r="SYD109" s="197"/>
      <c r="SYE109" s="197"/>
      <c r="SYF109" s="197"/>
      <c r="SYG109" s="197"/>
      <c r="SYH109" s="197"/>
      <c r="SYI109" s="197"/>
      <c r="SYJ109" s="197"/>
      <c r="SYK109" s="197"/>
      <c r="SYL109" s="197"/>
      <c r="SYM109" s="197"/>
      <c r="SYN109" s="197"/>
      <c r="SYO109" s="197"/>
      <c r="SYP109" s="197"/>
      <c r="SYQ109" s="197"/>
      <c r="SYR109" s="197"/>
      <c r="SYS109" s="197"/>
      <c r="SYT109" s="197"/>
      <c r="SYU109" s="197"/>
      <c r="SYV109" s="197"/>
      <c r="SYW109" s="197"/>
      <c r="SYX109" s="197"/>
      <c r="SYY109" s="197"/>
      <c r="SYZ109" s="197"/>
      <c r="SZA109" s="197"/>
      <c r="SZB109" s="197"/>
      <c r="SZC109" s="197"/>
      <c r="SZD109" s="197"/>
      <c r="SZE109" s="197"/>
      <c r="SZF109" s="197"/>
      <c r="SZG109" s="197"/>
      <c r="SZH109" s="197"/>
      <c r="SZI109" s="197"/>
      <c r="SZJ109" s="197"/>
      <c r="SZK109" s="197"/>
      <c r="SZL109" s="197"/>
      <c r="SZM109" s="197"/>
      <c r="SZN109" s="197"/>
      <c r="SZO109" s="197"/>
      <c r="SZP109" s="197"/>
      <c r="SZQ109" s="197"/>
      <c r="SZR109" s="197"/>
      <c r="SZS109" s="197"/>
      <c r="SZT109" s="197"/>
      <c r="SZU109" s="197"/>
      <c r="SZV109" s="197"/>
      <c r="SZW109" s="197"/>
      <c r="SZX109" s="197"/>
      <c r="SZY109" s="197"/>
      <c r="SZZ109" s="197"/>
      <c r="TAA109" s="197"/>
      <c r="TAB109" s="197"/>
      <c r="TAC109" s="197"/>
      <c r="TAD109" s="197"/>
      <c r="TAE109" s="197"/>
      <c r="TAF109" s="197"/>
      <c r="TAG109" s="197"/>
      <c r="TAH109" s="197"/>
      <c r="TAI109" s="197"/>
      <c r="TAJ109" s="197"/>
      <c r="TAK109" s="197"/>
      <c r="TAL109" s="197"/>
      <c r="TAM109" s="197"/>
      <c r="TAN109" s="197"/>
      <c r="TAO109" s="197"/>
      <c r="TAP109" s="197"/>
      <c r="TAQ109" s="197"/>
      <c r="TAR109" s="197"/>
      <c r="TAS109" s="197"/>
      <c r="TAT109" s="197"/>
      <c r="TAU109" s="197"/>
      <c r="TAV109" s="197"/>
      <c r="TAW109" s="197"/>
      <c r="TAX109" s="197"/>
      <c r="TAY109" s="197"/>
      <c r="TAZ109" s="197"/>
      <c r="TBA109" s="197"/>
      <c r="TBB109" s="197"/>
      <c r="TBC109" s="197"/>
      <c r="TBD109" s="197"/>
      <c r="TBE109" s="197"/>
      <c r="TBF109" s="197"/>
      <c r="TBG109" s="197"/>
      <c r="TBH109" s="197"/>
      <c r="TBI109" s="197"/>
      <c r="TBJ109" s="197"/>
      <c r="TBK109" s="197"/>
      <c r="TBL109" s="197"/>
      <c r="TBM109" s="197"/>
      <c r="TBN109" s="197"/>
      <c r="TBO109" s="197"/>
      <c r="TBP109" s="197"/>
      <c r="TBQ109" s="197"/>
      <c r="TBR109" s="197"/>
      <c r="TBS109" s="197"/>
      <c r="TBT109" s="197"/>
      <c r="TBU109" s="197"/>
      <c r="TBV109" s="197"/>
      <c r="TBW109" s="197"/>
      <c r="TBX109" s="197"/>
      <c r="TBY109" s="197"/>
      <c r="TBZ109" s="197"/>
      <c r="TCA109" s="197"/>
      <c r="TCB109" s="197"/>
      <c r="TCC109" s="197"/>
      <c r="TCD109" s="197"/>
      <c r="TCE109" s="197"/>
      <c r="TCF109" s="197"/>
      <c r="TCG109" s="197"/>
      <c r="TCH109" s="197"/>
      <c r="TCI109" s="197"/>
      <c r="TCJ109" s="197"/>
      <c r="TCK109" s="197"/>
      <c r="TCL109" s="197"/>
      <c r="TCM109" s="197"/>
      <c r="TCN109" s="197"/>
      <c r="TCO109" s="197"/>
      <c r="TCP109" s="197"/>
      <c r="TCQ109" s="197"/>
      <c r="TCR109" s="197"/>
      <c r="TCS109" s="197"/>
      <c r="TCT109" s="197"/>
      <c r="TCU109" s="197"/>
      <c r="TCV109" s="197"/>
      <c r="TCW109" s="197"/>
      <c r="TCX109" s="197"/>
      <c r="TCY109" s="197"/>
      <c r="TCZ109" s="197"/>
      <c r="TDA109" s="197"/>
      <c r="TDB109" s="197"/>
      <c r="TDC109" s="197"/>
      <c r="TDD109" s="197"/>
      <c r="TDE109" s="197"/>
      <c r="TDF109" s="197"/>
      <c r="TDG109" s="197"/>
      <c r="TDH109" s="197"/>
      <c r="TDI109" s="197"/>
      <c r="TDJ109" s="197"/>
      <c r="TDK109" s="197"/>
      <c r="TDL109" s="197"/>
      <c r="TDM109" s="197"/>
      <c r="TDN109" s="197"/>
      <c r="TDO109" s="197"/>
      <c r="TDP109" s="197"/>
      <c r="TDQ109" s="197"/>
      <c r="TDR109" s="197"/>
      <c r="TDS109" s="197"/>
      <c r="TDT109" s="197"/>
      <c r="TDU109" s="197"/>
      <c r="TDV109" s="197"/>
      <c r="TDW109" s="197"/>
      <c r="TDX109" s="197"/>
      <c r="TDY109" s="197"/>
      <c r="TDZ109" s="197"/>
      <c r="TEA109" s="197"/>
      <c r="TEB109" s="197"/>
      <c r="TEC109" s="197"/>
      <c r="TED109" s="197"/>
      <c r="TEE109" s="197"/>
      <c r="TEF109" s="197"/>
      <c r="TEG109" s="197"/>
      <c r="TEH109" s="197"/>
      <c r="TEI109" s="197"/>
      <c r="TEJ109" s="197"/>
      <c r="TEK109" s="197"/>
      <c r="TEL109" s="197"/>
      <c r="TEM109" s="197"/>
      <c r="TEN109" s="197"/>
      <c r="TEO109" s="197"/>
      <c r="TEP109" s="197"/>
      <c r="TEQ109" s="197"/>
      <c r="TER109" s="197"/>
      <c r="TES109" s="197"/>
      <c r="TET109" s="197"/>
      <c r="TEU109" s="197"/>
      <c r="TEV109" s="197"/>
      <c r="TEW109" s="197"/>
      <c r="TEX109" s="197"/>
      <c r="TEY109" s="197"/>
      <c r="TEZ109" s="197"/>
      <c r="TFA109" s="197"/>
      <c r="TFB109" s="197"/>
      <c r="TFC109" s="197"/>
      <c r="TFD109" s="197"/>
      <c r="TFE109" s="197"/>
      <c r="TFF109" s="197"/>
      <c r="TFG109" s="197"/>
      <c r="TFH109" s="197"/>
      <c r="TFI109" s="197"/>
      <c r="TFJ109" s="197"/>
      <c r="TFK109" s="197"/>
      <c r="TFL109" s="197"/>
      <c r="TFM109" s="197"/>
      <c r="TFN109" s="197"/>
      <c r="TFO109" s="197"/>
      <c r="TFP109" s="197"/>
      <c r="TFQ109" s="197"/>
      <c r="TFR109" s="197"/>
      <c r="TFS109" s="197"/>
      <c r="TFT109" s="197"/>
      <c r="TFU109" s="197"/>
      <c r="TFV109" s="197"/>
      <c r="TFW109" s="197"/>
      <c r="TFX109" s="197"/>
      <c r="TFY109" s="197"/>
      <c r="TFZ109" s="197"/>
      <c r="TGA109" s="197"/>
      <c r="TGB109" s="197"/>
      <c r="TGC109" s="197"/>
      <c r="TGD109" s="197"/>
      <c r="TGE109" s="197"/>
      <c r="TGF109" s="197"/>
      <c r="TGG109" s="197"/>
      <c r="TGH109" s="197"/>
      <c r="TGI109" s="197"/>
      <c r="TGJ109" s="197"/>
      <c r="TGK109" s="197"/>
      <c r="TGL109" s="197"/>
      <c r="TGM109" s="197"/>
      <c r="TGN109" s="197"/>
      <c r="TGO109" s="197"/>
      <c r="TGP109" s="197"/>
      <c r="TGQ109" s="197"/>
      <c r="TGR109" s="197"/>
      <c r="TGS109" s="197"/>
      <c r="TGT109" s="197"/>
      <c r="TGU109" s="197"/>
      <c r="TGV109" s="197"/>
      <c r="TGW109" s="197"/>
      <c r="TGX109" s="197"/>
      <c r="TGY109" s="197"/>
      <c r="TGZ109" s="197"/>
      <c r="THA109" s="197"/>
      <c r="THB109" s="197"/>
      <c r="THC109" s="197"/>
      <c r="THD109" s="197"/>
      <c r="THE109" s="197"/>
      <c r="THF109" s="197"/>
      <c r="THG109" s="197"/>
      <c r="THH109" s="197"/>
      <c r="THI109" s="197"/>
      <c r="THJ109" s="197"/>
      <c r="THK109" s="197"/>
      <c r="THL109" s="197"/>
      <c r="THM109" s="197"/>
      <c r="THN109" s="197"/>
      <c r="THO109" s="197"/>
      <c r="THP109" s="197"/>
      <c r="THQ109" s="197"/>
      <c r="THR109" s="197"/>
      <c r="THS109" s="197"/>
      <c r="THT109" s="197"/>
      <c r="THU109" s="197"/>
      <c r="THV109" s="197"/>
      <c r="THW109" s="197"/>
      <c r="THX109" s="197"/>
      <c r="THY109" s="197"/>
      <c r="THZ109" s="197"/>
      <c r="TIA109" s="197"/>
      <c r="TIB109" s="197"/>
      <c r="TIC109" s="197"/>
      <c r="TID109" s="197"/>
      <c r="TIE109" s="197"/>
      <c r="TIF109" s="197"/>
      <c r="TIG109" s="197"/>
      <c r="TIH109" s="197"/>
      <c r="TII109" s="197"/>
      <c r="TIJ109" s="197"/>
      <c r="TIK109" s="197"/>
      <c r="TIL109" s="197"/>
      <c r="TIM109" s="197"/>
      <c r="TIN109" s="197"/>
      <c r="TIO109" s="197"/>
      <c r="TIP109" s="197"/>
      <c r="TIQ109" s="197"/>
      <c r="TIR109" s="197"/>
      <c r="TIS109" s="197"/>
      <c r="TIT109" s="197"/>
      <c r="TIU109" s="197"/>
      <c r="TIV109" s="197"/>
      <c r="TIW109" s="197"/>
      <c r="TIX109" s="197"/>
      <c r="TIY109" s="197"/>
      <c r="TIZ109" s="197"/>
      <c r="TJA109" s="197"/>
      <c r="TJB109" s="197"/>
      <c r="TJC109" s="197"/>
      <c r="TJD109" s="197"/>
      <c r="TJE109" s="197"/>
      <c r="TJF109" s="197"/>
      <c r="TJG109" s="197"/>
      <c r="TJH109" s="197"/>
      <c r="TJI109" s="197"/>
      <c r="TJJ109" s="197"/>
      <c r="TJK109" s="197"/>
      <c r="TJL109" s="197"/>
      <c r="TJM109" s="197"/>
      <c r="TJN109" s="197"/>
      <c r="TJO109" s="197"/>
      <c r="TJP109" s="197"/>
      <c r="TJQ109" s="197"/>
      <c r="TJR109" s="197"/>
      <c r="TJS109" s="197"/>
      <c r="TJT109" s="197"/>
      <c r="TJU109" s="197"/>
      <c r="TJV109" s="197"/>
      <c r="TJW109" s="197"/>
      <c r="TJX109" s="197"/>
      <c r="TJY109" s="197"/>
      <c r="TJZ109" s="197"/>
      <c r="TKA109" s="197"/>
      <c r="TKB109" s="197"/>
      <c r="TKC109" s="197"/>
      <c r="TKD109" s="197"/>
      <c r="TKE109" s="197"/>
      <c r="TKF109" s="197"/>
      <c r="TKG109" s="197"/>
      <c r="TKH109" s="197"/>
      <c r="TKI109" s="197"/>
      <c r="TKJ109" s="197"/>
      <c r="TKK109" s="197"/>
      <c r="TKL109" s="197"/>
      <c r="TKM109" s="197"/>
      <c r="TKN109" s="197"/>
      <c r="TKO109" s="197"/>
      <c r="TKP109" s="197"/>
      <c r="TKQ109" s="197"/>
      <c r="TKR109" s="197"/>
      <c r="TKS109" s="197"/>
      <c r="TKT109" s="197"/>
      <c r="TKU109" s="197"/>
      <c r="TKV109" s="197"/>
      <c r="TKW109" s="197"/>
      <c r="TKX109" s="197"/>
      <c r="TKY109" s="197"/>
      <c r="TKZ109" s="197"/>
      <c r="TLA109" s="197"/>
      <c r="TLB109" s="197"/>
      <c r="TLC109" s="197"/>
      <c r="TLD109" s="197"/>
      <c r="TLE109" s="197"/>
      <c r="TLF109" s="197"/>
      <c r="TLG109" s="197"/>
      <c r="TLH109" s="197"/>
      <c r="TLI109" s="197"/>
      <c r="TLJ109" s="197"/>
      <c r="TLK109" s="197"/>
      <c r="TLL109" s="197"/>
      <c r="TLM109" s="197"/>
      <c r="TLN109" s="197"/>
      <c r="TLO109" s="197"/>
      <c r="TLP109" s="197"/>
      <c r="TLQ109" s="197"/>
      <c r="TLR109" s="197"/>
      <c r="TLS109" s="197"/>
      <c r="TLT109" s="197"/>
      <c r="TLU109" s="197"/>
      <c r="TLV109" s="197"/>
      <c r="TLW109" s="197"/>
      <c r="TLX109" s="197"/>
      <c r="TLY109" s="197"/>
      <c r="TLZ109" s="197"/>
      <c r="TMA109" s="197"/>
      <c r="TMB109" s="197"/>
      <c r="TMC109" s="197"/>
      <c r="TMD109" s="197"/>
      <c r="TME109" s="197"/>
      <c r="TMF109" s="197"/>
      <c r="TMG109" s="197"/>
      <c r="TMH109" s="197"/>
      <c r="TMI109" s="197"/>
      <c r="TMJ109" s="197"/>
      <c r="TMK109" s="197"/>
      <c r="TML109" s="197"/>
      <c r="TMM109" s="197"/>
      <c r="TMN109" s="197"/>
      <c r="TMO109" s="197"/>
      <c r="TMP109" s="197"/>
      <c r="TMQ109" s="197"/>
      <c r="TMR109" s="197"/>
      <c r="TMS109" s="197"/>
      <c r="TMT109" s="197"/>
      <c r="TMU109" s="197"/>
      <c r="TMV109" s="197"/>
      <c r="TMW109" s="197"/>
      <c r="TMX109" s="197"/>
      <c r="TMY109" s="197"/>
      <c r="TMZ109" s="197"/>
      <c r="TNA109" s="197"/>
      <c r="TNB109" s="197"/>
      <c r="TNC109" s="197"/>
      <c r="TND109" s="197"/>
      <c r="TNE109" s="197"/>
      <c r="TNF109" s="197"/>
      <c r="TNG109" s="197"/>
      <c r="TNH109" s="197"/>
      <c r="TNI109" s="197"/>
      <c r="TNJ109" s="197"/>
      <c r="TNK109" s="197"/>
      <c r="TNL109" s="197"/>
      <c r="TNM109" s="197"/>
      <c r="TNN109" s="197"/>
      <c r="TNO109" s="197"/>
      <c r="TNP109" s="197"/>
      <c r="TNQ109" s="197"/>
      <c r="TNR109" s="197"/>
      <c r="TNS109" s="197"/>
      <c r="TNT109" s="197"/>
      <c r="TNU109" s="197"/>
      <c r="TNV109" s="197"/>
      <c r="TNW109" s="197"/>
      <c r="TNX109" s="197"/>
      <c r="TNY109" s="197"/>
      <c r="TNZ109" s="197"/>
      <c r="TOA109" s="197"/>
      <c r="TOB109" s="197"/>
      <c r="TOC109" s="197"/>
      <c r="TOD109" s="197"/>
      <c r="TOE109" s="197"/>
      <c r="TOF109" s="197"/>
      <c r="TOG109" s="197"/>
      <c r="TOH109" s="197"/>
      <c r="TOI109" s="197"/>
      <c r="TOJ109" s="197"/>
      <c r="TOK109" s="197"/>
      <c r="TOL109" s="197"/>
      <c r="TOM109" s="197"/>
      <c r="TON109" s="197"/>
      <c r="TOO109" s="197"/>
      <c r="TOP109" s="197"/>
      <c r="TOQ109" s="197"/>
      <c r="TOR109" s="197"/>
      <c r="TOS109" s="197"/>
      <c r="TOT109" s="197"/>
      <c r="TOU109" s="197"/>
      <c r="TOV109" s="197"/>
      <c r="TOW109" s="197"/>
      <c r="TOX109" s="197"/>
      <c r="TOY109" s="197"/>
      <c r="TOZ109" s="197"/>
      <c r="TPA109" s="197"/>
      <c r="TPB109" s="197"/>
      <c r="TPC109" s="197"/>
      <c r="TPD109" s="197"/>
      <c r="TPE109" s="197"/>
      <c r="TPF109" s="197"/>
      <c r="TPG109" s="197"/>
      <c r="TPH109" s="197"/>
      <c r="TPI109" s="197"/>
      <c r="TPJ109" s="197"/>
      <c r="TPK109" s="197"/>
      <c r="TPL109" s="197"/>
      <c r="TPM109" s="197"/>
      <c r="TPN109" s="197"/>
      <c r="TPO109" s="197"/>
      <c r="TPP109" s="197"/>
      <c r="TPQ109" s="197"/>
      <c r="TPR109" s="197"/>
      <c r="TPS109" s="197"/>
      <c r="TPT109" s="197"/>
      <c r="TPU109" s="197"/>
      <c r="TPV109" s="197"/>
      <c r="TPW109" s="197"/>
      <c r="TPX109" s="197"/>
      <c r="TPY109" s="197"/>
      <c r="TPZ109" s="197"/>
      <c r="TQA109" s="197"/>
      <c r="TQB109" s="197"/>
      <c r="TQC109" s="197"/>
      <c r="TQD109" s="197"/>
      <c r="TQE109" s="197"/>
      <c r="TQF109" s="197"/>
      <c r="TQG109" s="197"/>
      <c r="TQH109" s="197"/>
      <c r="TQI109" s="197"/>
      <c r="TQJ109" s="197"/>
      <c r="TQK109" s="197"/>
      <c r="TQL109" s="197"/>
      <c r="TQM109" s="197"/>
      <c r="TQN109" s="197"/>
      <c r="TQO109" s="197"/>
      <c r="TQP109" s="197"/>
      <c r="TQQ109" s="197"/>
      <c r="TQR109" s="197"/>
      <c r="TQS109" s="197"/>
      <c r="TQT109" s="197"/>
      <c r="TQU109" s="197"/>
      <c r="TQV109" s="197"/>
      <c r="TQW109" s="197"/>
      <c r="TQX109" s="197"/>
      <c r="TQY109" s="197"/>
      <c r="TQZ109" s="197"/>
      <c r="TRA109" s="197"/>
      <c r="TRB109" s="197"/>
      <c r="TRC109" s="197"/>
      <c r="TRD109" s="197"/>
      <c r="TRE109" s="197"/>
      <c r="TRF109" s="197"/>
      <c r="TRG109" s="197"/>
      <c r="TRH109" s="197"/>
      <c r="TRI109" s="197"/>
      <c r="TRJ109" s="197"/>
      <c r="TRK109" s="197"/>
      <c r="TRL109" s="197"/>
      <c r="TRM109" s="197"/>
      <c r="TRN109" s="197"/>
      <c r="TRO109" s="197"/>
      <c r="TRP109" s="197"/>
      <c r="TRQ109" s="197"/>
      <c r="TRR109" s="197"/>
      <c r="TRS109" s="197"/>
      <c r="TRT109" s="197"/>
      <c r="TRU109" s="197"/>
      <c r="TRV109" s="197"/>
      <c r="TRW109" s="197"/>
      <c r="TRX109" s="197"/>
      <c r="TRY109" s="197"/>
      <c r="TRZ109" s="197"/>
      <c r="TSA109" s="197"/>
      <c r="TSB109" s="197"/>
      <c r="TSC109" s="197"/>
      <c r="TSD109" s="197"/>
      <c r="TSE109" s="197"/>
      <c r="TSF109" s="197"/>
      <c r="TSG109" s="197"/>
      <c r="TSH109" s="197"/>
      <c r="TSI109" s="197"/>
      <c r="TSJ109" s="197"/>
      <c r="TSK109" s="197"/>
      <c r="TSL109" s="197"/>
      <c r="TSM109" s="197"/>
      <c r="TSN109" s="197"/>
      <c r="TSO109" s="197"/>
      <c r="TSP109" s="197"/>
      <c r="TSQ109" s="197"/>
      <c r="TSR109" s="197"/>
      <c r="TSS109" s="197"/>
      <c r="TST109" s="197"/>
      <c r="TSU109" s="197"/>
      <c r="TSV109" s="197"/>
      <c r="TSW109" s="197"/>
      <c r="TSX109" s="197"/>
      <c r="TSY109" s="197"/>
      <c r="TSZ109" s="197"/>
      <c r="TTA109" s="197"/>
      <c r="TTB109" s="197"/>
      <c r="TTC109" s="197"/>
      <c r="TTD109" s="197"/>
      <c r="TTE109" s="197"/>
      <c r="TTF109" s="197"/>
      <c r="TTG109" s="197"/>
      <c r="TTH109" s="197"/>
      <c r="TTI109" s="197"/>
      <c r="TTJ109" s="197"/>
      <c r="TTK109" s="197"/>
      <c r="TTL109" s="197"/>
      <c r="TTM109" s="197"/>
      <c r="TTN109" s="197"/>
      <c r="TTO109" s="197"/>
      <c r="TTP109" s="197"/>
      <c r="TTQ109" s="197"/>
      <c r="TTR109" s="197"/>
      <c r="TTS109" s="197"/>
      <c r="TTT109" s="197"/>
      <c r="TTU109" s="197"/>
      <c r="TTV109" s="197"/>
      <c r="TTW109" s="197"/>
      <c r="TTX109" s="197"/>
      <c r="TTY109" s="197"/>
      <c r="TTZ109" s="197"/>
      <c r="TUA109" s="197"/>
      <c r="TUB109" s="197"/>
      <c r="TUC109" s="197"/>
      <c r="TUD109" s="197"/>
      <c r="TUE109" s="197"/>
      <c r="TUF109" s="197"/>
      <c r="TUG109" s="197"/>
      <c r="TUH109" s="197"/>
      <c r="TUI109" s="197"/>
      <c r="TUJ109" s="197"/>
      <c r="TUK109" s="197"/>
      <c r="TUL109" s="197"/>
      <c r="TUM109" s="197"/>
      <c r="TUN109" s="197"/>
      <c r="TUO109" s="197"/>
      <c r="TUP109" s="197"/>
      <c r="TUQ109" s="197"/>
      <c r="TUR109" s="197"/>
      <c r="TUS109" s="197"/>
      <c r="TUT109" s="197"/>
      <c r="TUU109" s="197"/>
      <c r="TUV109" s="197"/>
      <c r="TUW109" s="197"/>
      <c r="TUX109" s="197"/>
      <c r="TUY109" s="197"/>
      <c r="TUZ109" s="197"/>
      <c r="TVA109" s="197"/>
      <c r="TVB109" s="197"/>
      <c r="TVC109" s="197"/>
      <c r="TVD109" s="197"/>
      <c r="TVE109" s="197"/>
      <c r="TVF109" s="197"/>
      <c r="TVG109" s="197"/>
      <c r="TVH109" s="197"/>
      <c r="TVI109" s="197"/>
      <c r="TVJ109" s="197"/>
      <c r="TVK109" s="197"/>
      <c r="TVL109" s="197"/>
      <c r="TVM109" s="197"/>
      <c r="TVN109" s="197"/>
      <c r="TVO109" s="197"/>
      <c r="TVP109" s="197"/>
      <c r="TVQ109" s="197"/>
      <c r="TVR109" s="197"/>
      <c r="TVS109" s="197"/>
      <c r="TVT109" s="197"/>
      <c r="TVU109" s="197"/>
      <c r="TVV109" s="197"/>
      <c r="TVW109" s="197"/>
      <c r="TVX109" s="197"/>
      <c r="TVY109" s="197"/>
      <c r="TVZ109" s="197"/>
      <c r="TWA109" s="197"/>
      <c r="TWB109" s="197"/>
      <c r="TWC109" s="197"/>
      <c r="TWD109" s="197"/>
      <c r="TWE109" s="197"/>
      <c r="TWF109" s="197"/>
      <c r="TWG109" s="197"/>
      <c r="TWH109" s="197"/>
      <c r="TWI109" s="197"/>
      <c r="TWJ109" s="197"/>
      <c r="TWK109" s="197"/>
      <c r="TWL109" s="197"/>
      <c r="TWM109" s="197"/>
      <c r="TWN109" s="197"/>
      <c r="TWO109" s="197"/>
      <c r="TWP109" s="197"/>
      <c r="TWQ109" s="197"/>
      <c r="TWR109" s="197"/>
      <c r="TWS109" s="197"/>
      <c r="TWT109" s="197"/>
      <c r="TWU109" s="197"/>
      <c r="TWV109" s="197"/>
      <c r="TWW109" s="197"/>
      <c r="TWX109" s="197"/>
      <c r="TWY109" s="197"/>
      <c r="TWZ109" s="197"/>
      <c r="TXA109" s="197"/>
      <c r="TXB109" s="197"/>
      <c r="TXC109" s="197"/>
      <c r="TXD109" s="197"/>
      <c r="TXE109" s="197"/>
      <c r="TXF109" s="197"/>
      <c r="TXG109" s="197"/>
      <c r="TXH109" s="197"/>
      <c r="TXI109" s="197"/>
      <c r="TXJ109" s="197"/>
      <c r="TXK109" s="197"/>
      <c r="TXL109" s="197"/>
      <c r="TXM109" s="197"/>
      <c r="TXN109" s="197"/>
      <c r="TXO109" s="197"/>
      <c r="TXP109" s="197"/>
      <c r="TXQ109" s="197"/>
      <c r="TXR109" s="197"/>
      <c r="TXS109" s="197"/>
      <c r="TXT109" s="197"/>
      <c r="TXU109" s="197"/>
      <c r="TXV109" s="197"/>
      <c r="TXW109" s="197"/>
      <c r="TXX109" s="197"/>
      <c r="TXY109" s="197"/>
      <c r="TXZ109" s="197"/>
      <c r="TYA109" s="197"/>
      <c r="TYB109" s="197"/>
      <c r="TYC109" s="197"/>
      <c r="TYD109" s="197"/>
      <c r="TYE109" s="197"/>
      <c r="TYF109" s="197"/>
      <c r="TYG109" s="197"/>
      <c r="TYH109" s="197"/>
      <c r="TYI109" s="197"/>
      <c r="TYJ109" s="197"/>
      <c r="TYK109" s="197"/>
      <c r="TYL109" s="197"/>
      <c r="TYM109" s="197"/>
      <c r="TYN109" s="197"/>
      <c r="TYO109" s="197"/>
      <c r="TYP109" s="197"/>
      <c r="TYQ109" s="197"/>
      <c r="TYR109" s="197"/>
      <c r="TYS109" s="197"/>
      <c r="TYT109" s="197"/>
      <c r="TYU109" s="197"/>
      <c r="TYV109" s="197"/>
      <c r="TYW109" s="197"/>
      <c r="TYX109" s="197"/>
      <c r="TYY109" s="197"/>
      <c r="TYZ109" s="197"/>
      <c r="TZA109" s="197"/>
      <c r="TZB109" s="197"/>
      <c r="TZC109" s="197"/>
      <c r="TZD109" s="197"/>
      <c r="TZE109" s="197"/>
      <c r="TZF109" s="197"/>
      <c r="TZG109" s="197"/>
      <c r="TZH109" s="197"/>
      <c r="TZI109" s="197"/>
      <c r="TZJ109" s="197"/>
      <c r="TZK109" s="197"/>
      <c r="TZL109" s="197"/>
      <c r="TZM109" s="197"/>
      <c r="TZN109" s="197"/>
      <c r="TZO109" s="197"/>
      <c r="TZP109" s="197"/>
      <c r="TZQ109" s="197"/>
      <c r="TZR109" s="197"/>
      <c r="TZS109" s="197"/>
      <c r="TZT109" s="197"/>
      <c r="TZU109" s="197"/>
      <c r="TZV109" s="197"/>
      <c r="TZW109" s="197"/>
      <c r="TZX109" s="197"/>
      <c r="TZY109" s="197"/>
      <c r="TZZ109" s="197"/>
      <c r="UAA109" s="197"/>
      <c r="UAB109" s="197"/>
      <c r="UAC109" s="197"/>
      <c r="UAD109" s="197"/>
      <c r="UAE109" s="197"/>
      <c r="UAF109" s="197"/>
      <c r="UAG109" s="197"/>
      <c r="UAH109" s="197"/>
      <c r="UAI109" s="197"/>
      <c r="UAJ109" s="197"/>
      <c r="UAK109" s="197"/>
      <c r="UAL109" s="197"/>
      <c r="UAM109" s="197"/>
      <c r="UAN109" s="197"/>
      <c r="UAO109" s="197"/>
      <c r="UAP109" s="197"/>
      <c r="UAQ109" s="197"/>
      <c r="UAR109" s="197"/>
      <c r="UAS109" s="197"/>
      <c r="UAT109" s="197"/>
      <c r="UAU109" s="197"/>
      <c r="UAV109" s="197"/>
      <c r="UAW109" s="197"/>
      <c r="UAX109" s="197"/>
      <c r="UAY109" s="197"/>
      <c r="UAZ109" s="197"/>
      <c r="UBA109" s="197"/>
      <c r="UBB109" s="197"/>
      <c r="UBC109" s="197"/>
      <c r="UBD109" s="197"/>
      <c r="UBE109" s="197"/>
      <c r="UBF109" s="197"/>
      <c r="UBG109" s="197"/>
      <c r="UBH109" s="197"/>
      <c r="UBI109" s="197"/>
      <c r="UBJ109" s="197"/>
      <c r="UBK109" s="197"/>
      <c r="UBL109" s="197"/>
      <c r="UBM109" s="197"/>
      <c r="UBN109" s="197"/>
      <c r="UBO109" s="197"/>
      <c r="UBP109" s="197"/>
      <c r="UBQ109" s="197"/>
      <c r="UBR109" s="197"/>
      <c r="UBS109" s="197"/>
      <c r="UBT109" s="197"/>
      <c r="UBU109" s="197"/>
      <c r="UBV109" s="197"/>
      <c r="UBW109" s="197"/>
      <c r="UBX109" s="197"/>
      <c r="UBY109" s="197"/>
      <c r="UBZ109" s="197"/>
      <c r="UCA109" s="197"/>
      <c r="UCB109" s="197"/>
      <c r="UCC109" s="197"/>
      <c r="UCD109" s="197"/>
      <c r="UCE109" s="197"/>
      <c r="UCF109" s="197"/>
      <c r="UCG109" s="197"/>
      <c r="UCH109" s="197"/>
      <c r="UCI109" s="197"/>
      <c r="UCJ109" s="197"/>
      <c r="UCK109" s="197"/>
      <c r="UCL109" s="197"/>
      <c r="UCM109" s="197"/>
      <c r="UCN109" s="197"/>
      <c r="UCO109" s="197"/>
      <c r="UCP109" s="197"/>
      <c r="UCQ109" s="197"/>
      <c r="UCR109" s="197"/>
      <c r="UCS109" s="197"/>
      <c r="UCT109" s="197"/>
      <c r="UCU109" s="197"/>
      <c r="UCV109" s="197"/>
      <c r="UCW109" s="197"/>
      <c r="UCX109" s="197"/>
      <c r="UCY109" s="197"/>
      <c r="UCZ109" s="197"/>
      <c r="UDA109" s="197"/>
      <c r="UDB109" s="197"/>
      <c r="UDC109" s="197"/>
      <c r="UDD109" s="197"/>
      <c r="UDE109" s="197"/>
      <c r="UDF109" s="197"/>
      <c r="UDG109" s="197"/>
      <c r="UDH109" s="197"/>
      <c r="UDI109" s="197"/>
      <c r="UDJ109" s="197"/>
      <c r="UDK109" s="197"/>
      <c r="UDL109" s="197"/>
      <c r="UDM109" s="197"/>
      <c r="UDN109" s="197"/>
      <c r="UDO109" s="197"/>
      <c r="UDP109" s="197"/>
      <c r="UDQ109" s="197"/>
      <c r="UDR109" s="197"/>
      <c r="UDS109" s="197"/>
      <c r="UDT109" s="197"/>
      <c r="UDU109" s="197"/>
      <c r="UDV109" s="197"/>
      <c r="UDW109" s="197"/>
      <c r="UDX109" s="197"/>
      <c r="UDY109" s="197"/>
      <c r="UDZ109" s="197"/>
      <c r="UEA109" s="197"/>
      <c r="UEB109" s="197"/>
      <c r="UEC109" s="197"/>
      <c r="UED109" s="197"/>
      <c r="UEE109" s="197"/>
      <c r="UEF109" s="197"/>
      <c r="UEG109" s="197"/>
      <c r="UEH109" s="197"/>
      <c r="UEI109" s="197"/>
      <c r="UEJ109" s="197"/>
      <c r="UEK109" s="197"/>
      <c r="UEL109" s="197"/>
      <c r="UEM109" s="197"/>
      <c r="UEN109" s="197"/>
      <c r="UEO109" s="197"/>
      <c r="UEP109" s="197"/>
      <c r="UEQ109" s="197"/>
      <c r="UER109" s="197"/>
      <c r="UES109" s="197"/>
      <c r="UET109" s="197"/>
      <c r="UEU109" s="197"/>
      <c r="UEV109" s="197"/>
      <c r="UEW109" s="197"/>
      <c r="UEX109" s="197"/>
      <c r="UEY109" s="197"/>
      <c r="UEZ109" s="197"/>
      <c r="UFA109" s="197"/>
      <c r="UFB109" s="197"/>
      <c r="UFC109" s="197"/>
      <c r="UFD109" s="197"/>
      <c r="UFE109" s="197"/>
      <c r="UFF109" s="197"/>
      <c r="UFG109" s="197"/>
      <c r="UFH109" s="197"/>
      <c r="UFI109" s="197"/>
      <c r="UFJ109" s="197"/>
      <c r="UFK109" s="197"/>
      <c r="UFL109" s="197"/>
      <c r="UFM109" s="197"/>
      <c r="UFN109" s="197"/>
      <c r="UFO109" s="197"/>
      <c r="UFP109" s="197"/>
      <c r="UFQ109" s="197"/>
      <c r="UFR109" s="197"/>
      <c r="UFS109" s="197"/>
      <c r="UFT109" s="197"/>
      <c r="UFU109" s="197"/>
      <c r="UFV109" s="197"/>
      <c r="UFW109" s="197"/>
      <c r="UFX109" s="197"/>
      <c r="UFY109" s="197"/>
      <c r="UFZ109" s="197"/>
      <c r="UGA109" s="197"/>
      <c r="UGB109" s="197"/>
      <c r="UGC109" s="197"/>
      <c r="UGD109" s="197"/>
      <c r="UGE109" s="197"/>
      <c r="UGF109" s="197"/>
      <c r="UGG109" s="197"/>
      <c r="UGH109" s="197"/>
      <c r="UGI109" s="197"/>
      <c r="UGJ109" s="197"/>
      <c r="UGK109" s="197"/>
      <c r="UGL109" s="197"/>
      <c r="UGM109" s="197"/>
      <c r="UGN109" s="197"/>
      <c r="UGO109" s="197"/>
      <c r="UGP109" s="197"/>
      <c r="UGQ109" s="197"/>
      <c r="UGR109" s="197"/>
      <c r="UGS109" s="197"/>
      <c r="UGT109" s="197"/>
      <c r="UGU109" s="197"/>
      <c r="UGV109" s="197"/>
      <c r="UGW109" s="197"/>
      <c r="UGX109" s="197"/>
      <c r="UGY109" s="197"/>
      <c r="UGZ109" s="197"/>
      <c r="UHA109" s="197"/>
      <c r="UHB109" s="197"/>
      <c r="UHC109" s="197"/>
      <c r="UHD109" s="197"/>
      <c r="UHE109" s="197"/>
      <c r="UHF109" s="197"/>
      <c r="UHG109" s="197"/>
      <c r="UHH109" s="197"/>
      <c r="UHI109" s="197"/>
      <c r="UHJ109" s="197"/>
      <c r="UHK109" s="197"/>
      <c r="UHL109" s="197"/>
      <c r="UHM109" s="197"/>
      <c r="UHN109" s="197"/>
      <c r="UHO109" s="197"/>
      <c r="UHP109" s="197"/>
      <c r="UHQ109" s="197"/>
      <c r="UHR109" s="197"/>
      <c r="UHS109" s="197"/>
      <c r="UHT109" s="197"/>
      <c r="UHU109" s="197"/>
      <c r="UHV109" s="197"/>
      <c r="UHW109" s="197"/>
      <c r="UHX109" s="197"/>
      <c r="UHY109" s="197"/>
      <c r="UHZ109" s="197"/>
      <c r="UIA109" s="197"/>
      <c r="UIB109" s="197"/>
      <c r="UIC109" s="197"/>
      <c r="UID109" s="197"/>
      <c r="UIE109" s="197"/>
      <c r="UIF109" s="197"/>
      <c r="UIG109" s="197"/>
      <c r="UIH109" s="197"/>
      <c r="UII109" s="197"/>
      <c r="UIJ109" s="197"/>
      <c r="UIK109" s="197"/>
      <c r="UIL109" s="197"/>
      <c r="UIM109" s="197"/>
      <c r="UIN109" s="197"/>
      <c r="UIO109" s="197"/>
      <c r="UIP109" s="197"/>
      <c r="UIQ109" s="197"/>
      <c r="UIR109" s="197"/>
      <c r="UIS109" s="197"/>
      <c r="UIT109" s="197"/>
      <c r="UIU109" s="197"/>
      <c r="UIV109" s="197"/>
      <c r="UIW109" s="197"/>
      <c r="UIX109" s="197"/>
      <c r="UIY109" s="197"/>
      <c r="UIZ109" s="197"/>
      <c r="UJA109" s="197"/>
      <c r="UJB109" s="197"/>
      <c r="UJC109" s="197"/>
      <c r="UJD109" s="197"/>
      <c r="UJE109" s="197"/>
      <c r="UJF109" s="197"/>
      <c r="UJG109" s="197"/>
      <c r="UJH109" s="197"/>
      <c r="UJI109" s="197"/>
      <c r="UJJ109" s="197"/>
      <c r="UJK109" s="197"/>
      <c r="UJL109" s="197"/>
      <c r="UJM109" s="197"/>
      <c r="UJN109" s="197"/>
      <c r="UJO109" s="197"/>
      <c r="UJP109" s="197"/>
      <c r="UJQ109" s="197"/>
      <c r="UJR109" s="197"/>
      <c r="UJS109" s="197"/>
      <c r="UJT109" s="197"/>
      <c r="UJU109" s="197"/>
      <c r="UJV109" s="197"/>
      <c r="UJW109" s="197"/>
      <c r="UJX109" s="197"/>
      <c r="UJY109" s="197"/>
      <c r="UJZ109" s="197"/>
      <c r="UKA109" s="197"/>
      <c r="UKB109" s="197"/>
      <c r="UKC109" s="197"/>
      <c r="UKD109" s="197"/>
      <c r="UKE109" s="197"/>
      <c r="UKF109" s="197"/>
      <c r="UKG109" s="197"/>
      <c r="UKH109" s="197"/>
      <c r="UKI109" s="197"/>
      <c r="UKJ109" s="197"/>
      <c r="UKK109" s="197"/>
      <c r="UKL109" s="197"/>
      <c r="UKM109" s="197"/>
      <c r="UKN109" s="197"/>
      <c r="UKO109" s="197"/>
      <c r="UKP109" s="197"/>
      <c r="UKQ109" s="197"/>
      <c r="UKR109" s="197"/>
      <c r="UKS109" s="197"/>
      <c r="UKT109" s="197"/>
      <c r="UKU109" s="197"/>
      <c r="UKV109" s="197"/>
      <c r="UKW109" s="197"/>
      <c r="UKX109" s="197"/>
      <c r="UKY109" s="197"/>
      <c r="UKZ109" s="197"/>
      <c r="ULA109" s="197"/>
      <c r="ULB109" s="197"/>
      <c r="ULC109" s="197"/>
      <c r="ULD109" s="197"/>
      <c r="ULE109" s="197"/>
      <c r="ULF109" s="197"/>
      <c r="ULG109" s="197"/>
      <c r="ULH109" s="197"/>
      <c r="ULI109" s="197"/>
      <c r="ULJ109" s="197"/>
      <c r="ULK109" s="197"/>
      <c r="ULL109" s="197"/>
      <c r="ULM109" s="197"/>
      <c r="ULN109" s="197"/>
      <c r="ULO109" s="197"/>
      <c r="ULP109" s="197"/>
      <c r="ULQ109" s="197"/>
      <c r="ULR109" s="197"/>
      <c r="ULS109" s="197"/>
      <c r="ULT109" s="197"/>
      <c r="ULU109" s="197"/>
      <c r="ULV109" s="197"/>
      <c r="ULW109" s="197"/>
      <c r="ULX109" s="197"/>
      <c r="ULY109" s="197"/>
      <c r="ULZ109" s="197"/>
      <c r="UMA109" s="197"/>
      <c r="UMB109" s="197"/>
      <c r="UMC109" s="197"/>
      <c r="UMD109" s="197"/>
      <c r="UME109" s="197"/>
      <c r="UMF109" s="197"/>
      <c r="UMG109" s="197"/>
      <c r="UMH109" s="197"/>
      <c r="UMI109" s="197"/>
      <c r="UMJ109" s="197"/>
      <c r="UMK109" s="197"/>
      <c r="UML109" s="197"/>
      <c r="UMM109" s="197"/>
      <c r="UMN109" s="197"/>
      <c r="UMO109" s="197"/>
      <c r="UMP109" s="197"/>
      <c r="UMQ109" s="197"/>
      <c r="UMR109" s="197"/>
      <c r="UMS109" s="197"/>
      <c r="UMT109" s="197"/>
      <c r="UMU109" s="197"/>
      <c r="UMV109" s="197"/>
      <c r="UMW109" s="197"/>
      <c r="UMX109" s="197"/>
      <c r="UMY109" s="197"/>
      <c r="UMZ109" s="197"/>
      <c r="UNA109" s="197"/>
      <c r="UNB109" s="197"/>
      <c r="UNC109" s="197"/>
      <c r="UND109" s="197"/>
      <c r="UNE109" s="197"/>
      <c r="UNF109" s="197"/>
      <c r="UNG109" s="197"/>
      <c r="UNH109" s="197"/>
      <c r="UNI109" s="197"/>
      <c r="UNJ109" s="197"/>
      <c r="UNK109" s="197"/>
      <c r="UNL109" s="197"/>
      <c r="UNM109" s="197"/>
      <c r="UNN109" s="197"/>
      <c r="UNO109" s="197"/>
      <c r="UNP109" s="197"/>
      <c r="UNQ109" s="197"/>
      <c r="UNR109" s="197"/>
      <c r="UNS109" s="197"/>
      <c r="UNT109" s="197"/>
      <c r="UNU109" s="197"/>
      <c r="UNV109" s="197"/>
      <c r="UNW109" s="197"/>
      <c r="UNX109" s="197"/>
      <c r="UNY109" s="197"/>
      <c r="UNZ109" s="197"/>
      <c r="UOA109" s="197"/>
      <c r="UOB109" s="197"/>
      <c r="UOC109" s="197"/>
      <c r="UOD109" s="197"/>
      <c r="UOE109" s="197"/>
      <c r="UOF109" s="197"/>
      <c r="UOG109" s="197"/>
      <c r="UOH109" s="197"/>
      <c r="UOI109" s="197"/>
      <c r="UOJ109" s="197"/>
      <c r="UOK109" s="197"/>
      <c r="UOL109" s="197"/>
      <c r="UOM109" s="197"/>
      <c r="UON109" s="197"/>
      <c r="UOO109" s="197"/>
      <c r="UOP109" s="197"/>
      <c r="UOQ109" s="197"/>
      <c r="UOR109" s="197"/>
      <c r="UOS109" s="197"/>
      <c r="UOT109" s="197"/>
      <c r="UOU109" s="197"/>
      <c r="UOV109" s="197"/>
      <c r="UOW109" s="197"/>
      <c r="UOX109" s="197"/>
      <c r="UOY109" s="197"/>
      <c r="UOZ109" s="197"/>
      <c r="UPA109" s="197"/>
      <c r="UPB109" s="197"/>
      <c r="UPC109" s="197"/>
      <c r="UPD109" s="197"/>
      <c r="UPE109" s="197"/>
      <c r="UPF109" s="197"/>
      <c r="UPG109" s="197"/>
      <c r="UPH109" s="197"/>
      <c r="UPI109" s="197"/>
      <c r="UPJ109" s="197"/>
      <c r="UPK109" s="197"/>
      <c r="UPL109" s="197"/>
      <c r="UPM109" s="197"/>
      <c r="UPN109" s="197"/>
      <c r="UPO109" s="197"/>
      <c r="UPP109" s="197"/>
      <c r="UPQ109" s="197"/>
      <c r="UPR109" s="197"/>
      <c r="UPS109" s="197"/>
      <c r="UPT109" s="197"/>
      <c r="UPU109" s="197"/>
      <c r="UPV109" s="197"/>
      <c r="UPW109" s="197"/>
      <c r="UPX109" s="197"/>
      <c r="UPY109" s="197"/>
      <c r="UPZ109" s="197"/>
      <c r="UQA109" s="197"/>
      <c r="UQB109" s="197"/>
      <c r="UQC109" s="197"/>
      <c r="UQD109" s="197"/>
      <c r="UQE109" s="197"/>
      <c r="UQF109" s="197"/>
      <c r="UQG109" s="197"/>
      <c r="UQH109" s="197"/>
      <c r="UQI109" s="197"/>
      <c r="UQJ109" s="197"/>
      <c r="UQK109" s="197"/>
      <c r="UQL109" s="197"/>
      <c r="UQM109" s="197"/>
      <c r="UQN109" s="197"/>
      <c r="UQO109" s="197"/>
      <c r="UQP109" s="197"/>
      <c r="UQQ109" s="197"/>
      <c r="UQR109" s="197"/>
      <c r="UQS109" s="197"/>
      <c r="UQT109" s="197"/>
      <c r="UQU109" s="197"/>
      <c r="UQV109" s="197"/>
      <c r="UQW109" s="197"/>
      <c r="UQX109" s="197"/>
      <c r="UQY109" s="197"/>
      <c r="UQZ109" s="197"/>
      <c r="URA109" s="197"/>
      <c r="URB109" s="197"/>
      <c r="URC109" s="197"/>
      <c r="URD109" s="197"/>
      <c r="URE109" s="197"/>
      <c r="URF109" s="197"/>
      <c r="URG109" s="197"/>
      <c r="URH109" s="197"/>
      <c r="URI109" s="197"/>
      <c r="URJ109" s="197"/>
      <c r="URK109" s="197"/>
      <c r="URL109" s="197"/>
      <c r="URM109" s="197"/>
      <c r="URN109" s="197"/>
      <c r="URO109" s="197"/>
      <c r="URP109" s="197"/>
      <c r="URQ109" s="197"/>
      <c r="URR109" s="197"/>
      <c r="URS109" s="197"/>
      <c r="URT109" s="197"/>
      <c r="URU109" s="197"/>
      <c r="URV109" s="197"/>
      <c r="URW109" s="197"/>
      <c r="URX109" s="197"/>
      <c r="URY109" s="197"/>
      <c r="URZ109" s="197"/>
      <c r="USA109" s="197"/>
      <c r="USB109" s="197"/>
      <c r="USC109" s="197"/>
      <c r="USD109" s="197"/>
      <c r="USE109" s="197"/>
      <c r="USF109" s="197"/>
      <c r="USG109" s="197"/>
      <c r="USH109" s="197"/>
      <c r="USI109" s="197"/>
      <c r="USJ109" s="197"/>
      <c r="USK109" s="197"/>
      <c r="USL109" s="197"/>
      <c r="USM109" s="197"/>
      <c r="USN109" s="197"/>
      <c r="USO109" s="197"/>
      <c r="USP109" s="197"/>
      <c r="USQ109" s="197"/>
      <c r="USR109" s="197"/>
      <c r="USS109" s="197"/>
      <c r="UST109" s="197"/>
      <c r="USU109" s="197"/>
      <c r="USV109" s="197"/>
      <c r="USW109" s="197"/>
      <c r="USX109" s="197"/>
      <c r="USY109" s="197"/>
      <c r="USZ109" s="197"/>
      <c r="UTA109" s="197"/>
      <c r="UTB109" s="197"/>
      <c r="UTC109" s="197"/>
      <c r="UTD109" s="197"/>
      <c r="UTE109" s="197"/>
      <c r="UTF109" s="197"/>
      <c r="UTG109" s="197"/>
      <c r="UTH109" s="197"/>
      <c r="UTI109" s="197"/>
      <c r="UTJ109" s="197"/>
      <c r="UTK109" s="197"/>
      <c r="UTL109" s="197"/>
      <c r="UTM109" s="197"/>
      <c r="UTN109" s="197"/>
      <c r="UTO109" s="197"/>
      <c r="UTP109" s="197"/>
      <c r="UTQ109" s="197"/>
      <c r="UTR109" s="197"/>
      <c r="UTS109" s="197"/>
      <c r="UTT109" s="197"/>
      <c r="UTU109" s="197"/>
      <c r="UTV109" s="197"/>
      <c r="UTW109" s="197"/>
      <c r="UTX109" s="197"/>
      <c r="UTY109" s="197"/>
      <c r="UTZ109" s="197"/>
      <c r="UUA109" s="197"/>
      <c r="UUB109" s="197"/>
      <c r="UUC109" s="197"/>
      <c r="UUD109" s="197"/>
      <c r="UUE109" s="197"/>
      <c r="UUF109" s="197"/>
      <c r="UUG109" s="197"/>
      <c r="UUH109" s="197"/>
      <c r="UUI109" s="197"/>
      <c r="UUJ109" s="197"/>
      <c r="UUK109" s="197"/>
      <c r="UUL109" s="197"/>
      <c r="UUM109" s="197"/>
      <c r="UUN109" s="197"/>
      <c r="UUO109" s="197"/>
      <c r="UUP109" s="197"/>
      <c r="UUQ109" s="197"/>
      <c r="UUR109" s="197"/>
      <c r="UUS109" s="197"/>
      <c r="UUT109" s="197"/>
      <c r="UUU109" s="197"/>
      <c r="UUV109" s="197"/>
      <c r="UUW109" s="197"/>
      <c r="UUX109" s="197"/>
      <c r="UUY109" s="197"/>
      <c r="UUZ109" s="197"/>
      <c r="UVA109" s="197"/>
      <c r="UVB109" s="197"/>
      <c r="UVC109" s="197"/>
      <c r="UVD109" s="197"/>
      <c r="UVE109" s="197"/>
      <c r="UVF109" s="197"/>
      <c r="UVG109" s="197"/>
      <c r="UVH109" s="197"/>
      <c r="UVI109" s="197"/>
      <c r="UVJ109" s="197"/>
      <c r="UVK109" s="197"/>
      <c r="UVL109" s="197"/>
      <c r="UVM109" s="197"/>
      <c r="UVN109" s="197"/>
      <c r="UVO109" s="197"/>
      <c r="UVP109" s="197"/>
      <c r="UVQ109" s="197"/>
      <c r="UVR109" s="197"/>
      <c r="UVS109" s="197"/>
      <c r="UVT109" s="197"/>
      <c r="UVU109" s="197"/>
      <c r="UVV109" s="197"/>
      <c r="UVW109" s="197"/>
      <c r="UVX109" s="197"/>
      <c r="UVY109" s="197"/>
      <c r="UVZ109" s="197"/>
      <c r="UWA109" s="197"/>
      <c r="UWB109" s="197"/>
      <c r="UWC109" s="197"/>
      <c r="UWD109" s="197"/>
      <c r="UWE109" s="197"/>
      <c r="UWF109" s="197"/>
      <c r="UWG109" s="197"/>
      <c r="UWH109" s="197"/>
      <c r="UWI109" s="197"/>
      <c r="UWJ109" s="197"/>
      <c r="UWK109" s="197"/>
      <c r="UWL109" s="197"/>
      <c r="UWM109" s="197"/>
      <c r="UWN109" s="197"/>
      <c r="UWO109" s="197"/>
      <c r="UWP109" s="197"/>
      <c r="UWQ109" s="197"/>
      <c r="UWR109" s="197"/>
      <c r="UWS109" s="197"/>
      <c r="UWT109" s="197"/>
      <c r="UWU109" s="197"/>
      <c r="UWV109" s="197"/>
      <c r="UWW109" s="197"/>
      <c r="UWX109" s="197"/>
      <c r="UWY109" s="197"/>
      <c r="UWZ109" s="197"/>
      <c r="UXA109" s="197"/>
      <c r="UXB109" s="197"/>
      <c r="UXC109" s="197"/>
      <c r="UXD109" s="197"/>
      <c r="UXE109" s="197"/>
      <c r="UXF109" s="197"/>
      <c r="UXG109" s="197"/>
      <c r="UXH109" s="197"/>
      <c r="UXI109" s="197"/>
      <c r="UXJ109" s="197"/>
      <c r="UXK109" s="197"/>
      <c r="UXL109" s="197"/>
      <c r="UXM109" s="197"/>
      <c r="UXN109" s="197"/>
      <c r="UXO109" s="197"/>
      <c r="UXP109" s="197"/>
      <c r="UXQ109" s="197"/>
      <c r="UXR109" s="197"/>
      <c r="UXS109" s="197"/>
      <c r="UXT109" s="197"/>
      <c r="UXU109" s="197"/>
      <c r="UXV109" s="197"/>
      <c r="UXW109" s="197"/>
      <c r="UXX109" s="197"/>
      <c r="UXY109" s="197"/>
      <c r="UXZ109" s="197"/>
      <c r="UYA109" s="197"/>
      <c r="UYB109" s="197"/>
      <c r="UYC109" s="197"/>
      <c r="UYD109" s="197"/>
      <c r="UYE109" s="197"/>
      <c r="UYF109" s="197"/>
      <c r="UYG109" s="197"/>
      <c r="UYH109" s="197"/>
      <c r="UYI109" s="197"/>
      <c r="UYJ109" s="197"/>
      <c r="UYK109" s="197"/>
      <c r="UYL109" s="197"/>
      <c r="UYM109" s="197"/>
      <c r="UYN109" s="197"/>
      <c r="UYO109" s="197"/>
      <c r="UYP109" s="197"/>
      <c r="UYQ109" s="197"/>
      <c r="UYR109" s="197"/>
      <c r="UYS109" s="197"/>
      <c r="UYT109" s="197"/>
      <c r="UYU109" s="197"/>
      <c r="UYV109" s="197"/>
      <c r="UYW109" s="197"/>
      <c r="UYX109" s="197"/>
      <c r="UYY109" s="197"/>
      <c r="UYZ109" s="197"/>
      <c r="UZA109" s="197"/>
      <c r="UZB109" s="197"/>
      <c r="UZC109" s="197"/>
      <c r="UZD109" s="197"/>
      <c r="UZE109" s="197"/>
      <c r="UZF109" s="197"/>
      <c r="UZG109" s="197"/>
      <c r="UZH109" s="197"/>
      <c r="UZI109" s="197"/>
      <c r="UZJ109" s="197"/>
      <c r="UZK109" s="197"/>
      <c r="UZL109" s="197"/>
      <c r="UZM109" s="197"/>
      <c r="UZN109" s="197"/>
      <c r="UZO109" s="197"/>
      <c r="UZP109" s="197"/>
      <c r="UZQ109" s="197"/>
      <c r="UZR109" s="197"/>
      <c r="UZS109" s="197"/>
      <c r="UZT109" s="197"/>
      <c r="UZU109" s="197"/>
      <c r="UZV109" s="197"/>
      <c r="UZW109" s="197"/>
      <c r="UZX109" s="197"/>
      <c r="UZY109" s="197"/>
      <c r="UZZ109" s="197"/>
      <c r="VAA109" s="197"/>
      <c r="VAB109" s="197"/>
      <c r="VAC109" s="197"/>
      <c r="VAD109" s="197"/>
      <c r="VAE109" s="197"/>
      <c r="VAF109" s="197"/>
      <c r="VAG109" s="197"/>
      <c r="VAH109" s="197"/>
      <c r="VAI109" s="197"/>
      <c r="VAJ109" s="197"/>
      <c r="VAK109" s="197"/>
      <c r="VAL109" s="197"/>
      <c r="VAM109" s="197"/>
      <c r="VAN109" s="197"/>
      <c r="VAO109" s="197"/>
      <c r="VAP109" s="197"/>
      <c r="VAQ109" s="197"/>
      <c r="VAR109" s="197"/>
      <c r="VAS109" s="197"/>
      <c r="VAT109" s="197"/>
      <c r="VAU109" s="197"/>
      <c r="VAV109" s="197"/>
      <c r="VAW109" s="197"/>
      <c r="VAX109" s="197"/>
      <c r="VAY109" s="197"/>
      <c r="VAZ109" s="197"/>
      <c r="VBA109" s="197"/>
      <c r="VBB109" s="197"/>
      <c r="VBC109" s="197"/>
      <c r="VBD109" s="197"/>
      <c r="VBE109" s="197"/>
      <c r="VBF109" s="197"/>
      <c r="VBG109" s="197"/>
      <c r="VBH109" s="197"/>
      <c r="VBI109" s="197"/>
      <c r="VBJ109" s="197"/>
      <c r="VBK109" s="197"/>
      <c r="VBL109" s="197"/>
      <c r="VBM109" s="197"/>
      <c r="VBN109" s="197"/>
      <c r="VBO109" s="197"/>
      <c r="VBP109" s="197"/>
      <c r="VBQ109" s="197"/>
      <c r="VBR109" s="197"/>
      <c r="VBS109" s="197"/>
      <c r="VBT109" s="197"/>
      <c r="VBU109" s="197"/>
      <c r="VBV109" s="197"/>
      <c r="VBW109" s="197"/>
      <c r="VBX109" s="197"/>
      <c r="VBY109" s="197"/>
      <c r="VBZ109" s="197"/>
      <c r="VCA109" s="197"/>
      <c r="VCB109" s="197"/>
      <c r="VCC109" s="197"/>
      <c r="VCD109" s="197"/>
      <c r="VCE109" s="197"/>
      <c r="VCF109" s="197"/>
      <c r="VCG109" s="197"/>
      <c r="VCH109" s="197"/>
      <c r="VCI109" s="197"/>
      <c r="VCJ109" s="197"/>
      <c r="VCK109" s="197"/>
      <c r="VCL109" s="197"/>
      <c r="VCM109" s="197"/>
      <c r="VCN109" s="197"/>
      <c r="VCO109" s="197"/>
      <c r="VCP109" s="197"/>
      <c r="VCQ109" s="197"/>
      <c r="VCR109" s="197"/>
      <c r="VCS109" s="197"/>
      <c r="VCT109" s="197"/>
      <c r="VCU109" s="197"/>
      <c r="VCV109" s="197"/>
      <c r="VCW109" s="197"/>
      <c r="VCX109" s="197"/>
      <c r="VCY109" s="197"/>
      <c r="VCZ109" s="197"/>
      <c r="VDA109" s="197"/>
      <c r="VDB109" s="197"/>
      <c r="VDC109" s="197"/>
      <c r="VDD109" s="197"/>
      <c r="VDE109" s="197"/>
      <c r="VDF109" s="197"/>
      <c r="VDG109" s="197"/>
      <c r="VDH109" s="197"/>
      <c r="VDI109" s="197"/>
      <c r="VDJ109" s="197"/>
      <c r="VDK109" s="197"/>
      <c r="VDL109" s="197"/>
      <c r="VDM109" s="197"/>
      <c r="VDN109" s="197"/>
      <c r="VDO109" s="197"/>
      <c r="VDP109" s="197"/>
      <c r="VDQ109" s="197"/>
      <c r="VDR109" s="197"/>
      <c r="VDS109" s="197"/>
      <c r="VDT109" s="197"/>
      <c r="VDU109" s="197"/>
      <c r="VDV109" s="197"/>
      <c r="VDW109" s="197"/>
      <c r="VDX109" s="197"/>
      <c r="VDY109" s="197"/>
      <c r="VDZ109" s="197"/>
      <c r="VEA109" s="197"/>
      <c r="VEB109" s="197"/>
      <c r="VEC109" s="197"/>
      <c r="VED109" s="197"/>
      <c r="VEE109" s="197"/>
      <c r="VEF109" s="197"/>
      <c r="VEG109" s="197"/>
      <c r="VEH109" s="197"/>
      <c r="VEI109" s="197"/>
      <c r="VEJ109" s="197"/>
      <c r="VEK109" s="197"/>
      <c r="VEL109" s="197"/>
      <c r="VEM109" s="197"/>
      <c r="VEN109" s="197"/>
      <c r="VEO109" s="197"/>
      <c r="VEP109" s="197"/>
      <c r="VEQ109" s="197"/>
      <c r="VER109" s="197"/>
      <c r="VES109" s="197"/>
      <c r="VET109" s="197"/>
      <c r="VEU109" s="197"/>
      <c r="VEV109" s="197"/>
      <c r="VEW109" s="197"/>
      <c r="VEX109" s="197"/>
      <c r="VEY109" s="197"/>
      <c r="VEZ109" s="197"/>
      <c r="VFA109" s="197"/>
      <c r="VFB109" s="197"/>
      <c r="VFC109" s="197"/>
      <c r="VFD109" s="197"/>
      <c r="VFE109" s="197"/>
      <c r="VFF109" s="197"/>
      <c r="VFG109" s="197"/>
      <c r="VFH109" s="197"/>
      <c r="VFI109" s="197"/>
      <c r="VFJ109" s="197"/>
      <c r="VFK109" s="197"/>
      <c r="VFL109" s="197"/>
      <c r="VFM109" s="197"/>
      <c r="VFN109" s="197"/>
      <c r="VFO109" s="197"/>
      <c r="VFP109" s="197"/>
      <c r="VFQ109" s="197"/>
      <c r="VFR109" s="197"/>
      <c r="VFS109" s="197"/>
      <c r="VFT109" s="197"/>
      <c r="VFU109" s="197"/>
      <c r="VFV109" s="197"/>
      <c r="VFW109" s="197"/>
      <c r="VFX109" s="197"/>
      <c r="VFY109" s="197"/>
      <c r="VFZ109" s="197"/>
      <c r="VGA109" s="197"/>
      <c r="VGB109" s="197"/>
      <c r="VGC109" s="197"/>
      <c r="VGD109" s="197"/>
      <c r="VGE109" s="197"/>
      <c r="VGF109" s="197"/>
      <c r="VGG109" s="197"/>
      <c r="VGH109" s="197"/>
      <c r="VGI109" s="197"/>
      <c r="VGJ109" s="197"/>
      <c r="VGK109" s="197"/>
      <c r="VGL109" s="197"/>
      <c r="VGM109" s="197"/>
      <c r="VGN109" s="197"/>
      <c r="VGO109" s="197"/>
      <c r="VGP109" s="197"/>
      <c r="VGQ109" s="197"/>
      <c r="VGR109" s="197"/>
      <c r="VGS109" s="197"/>
      <c r="VGT109" s="197"/>
      <c r="VGU109" s="197"/>
      <c r="VGV109" s="197"/>
      <c r="VGW109" s="197"/>
      <c r="VGX109" s="197"/>
      <c r="VGY109" s="197"/>
      <c r="VGZ109" s="197"/>
      <c r="VHA109" s="197"/>
      <c r="VHB109" s="197"/>
      <c r="VHC109" s="197"/>
      <c r="VHD109" s="197"/>
      <c r="VHE109" s="197"/>
      <c r="VHF109" s="197"/>
      <c r="VHG109" s="197"/>
      <c r="VHH109" s="197"/>
      <c r="VHI109" s="197"/>
      <c r="VHJ109" s="197"/>
      <c r="VHK109" s="197"/>
      <c r="VHL109" s="197"/>
      <c r="VHM109" s="197"/>
      <c r="VHN109" s="197"/>
      <c r="VHO109" s="197"/>
      <c r="VHP109" s="197"/>
      <c r="VHQ109" s="197"/>
      <c r="VHR109" s="197"/>
      <c r="VHS109" s="197"/>
      <c r="VHT109" s="197"/>
      <c r="VHU109" s="197"/>
      <c r="VHV109" s="197"/>
      <c r="VHW109" s="197"/>
      <c r="VHX109" s="197"/>
      <c r="VHY109" s="197"/>
      <c r="VHZ109" s="197"/>
      <c r="VIA109" s="197"/>
      <c r="VIB109" s="197"/>
      <c r="VIC109" s="197"/>
      <c r="VID109" s="197"/>
      <c r="VIE109" s="197"/>
      <c r="VIF109" s="197"/>
      <c r="VIG109" s="197"/>
      <c r="VIH109" s="197"/>
      <c r="VII109" s="197"/>
      <c r="VIJ109" s="197"/>
      <c r="VIK109" s="197"/>
      <c r="VIL109" s="197"/>
      <c r="VIM109" s="197"/>
      <c r="VIN109" s="197"/>
      <c r="VIO109" s="197"/>
      <c r="VIP109" s="197"/>
      <c r="VIQ109" s="197"/>
      <c r="VIR109" s="197"/>
      <c r="VIS109" s="197"/>
      <c r="VIT109" s="197"/>
      <c r="VIU109" s="197"/>
      <c r="VIV109" s="197"/>
      <c r="VIW109" s="197"/>
      <c r="VIX109" s="197"/>
      <c r="VIY109" s="197"/>
      <c r="VIZ109" s="197"/>
      <c r="VJA109" s="197"/>
      <c r="VJB109" s="197"/>
      <c r="VJC109" s="197"/>
      <c r="VJD109" s="197"/>
      <c r="VJE109" s="197"/>
      <c r="VJF109" s="197"/>
      <c r="VJG109" s="197"/>
      <c r="VJH109" s="197"/>
      <c r="VJI109" s="197"/>
      <c r="VJJ109" s="197"/>
      <c r="VJK109" s="197"/>
      <c r="VJL109" s="197"/>
      <c r="VJM109" s="197"/>
      <c r="VJN109" s="197"/>
      <c r="VJO109" s="197"/>
      <c r="VJP109" s="197"/>
      <c r="VJQ109" s="197"/>
      <c r="VJR109" s="197"/>
      <c r="VJS109" s="197"/>
      <c r="VJT109" s="197"/>
      <c r="VJU109" s="197"/>
      <c r="VJV109" s="197"/>
      <c r="VJW109" s="197"/>
      <c r="VJX109" s="197"/>
      <c r="VJY109" s="197"/>
      <c r="VJZ109" s="197"/>
      <c r="VKA109" s="197"/>
      <c r="VKB109" s="197"/>
      <c r="VKC109" s="197"/>
      <c r="VKD109" s="197"/>
      <c r="VKE109" s="197"/>
      <c r="VKF109" s="197"/>
      <c r="VKG109" s="197"/>
      <c r="VKH109" s="197"/>
      <c r="VKI109" s="197"/>
      <c r="VKJ109" s="197"/>
      <c r="VKK109" s="197"/>
      <c r="VKL109" s="197"/>
      <c r="VKM109" s="197"/>
      <c r="VKN109" s="197"/>
      <c r="VKO109" s="197"/>
      <c r="VKP109" s="197"/>
      <c r="VKQ109" s="197"/>
      <c r="VKR109" s="197"/>
      <c r="VKS109" s="197"/>
      <c r="VKT109" s="197"/>
      <c r="VKU109" s="197"/>
      <c r="VKV109" s="197"/>
      <c r="VKW109" s="197"/>
      <c r="VKX109" s="197"/>
      <c r="VKY109" s="197"/>
      <c r="VKZ109" s="197"/>
      <c r="VLA109" s="197"/>
      <c r="VLB109" s="197"/>
      <c r="VLC109" s="197"/>
      <c r="VLD109" s="197"/>
      <c r="VLE109" s="197"/>
      <c r="VLF109" s="197"/>
      <c r="VLG109" s="197"/>
      <c r="VLH109" s="197"/>
      <c r="VLI109" s="197"/>
      <c r="VLJ109" s="197"/>
      <c r="VLK109" s="197"/>
      <c r="VLL109" s="197"/>
      <c r="VLM109" s="197"/>
      <c r="VLN109" s="197"/>
      <c r="VLO109" s="197"/>
      <c r="VLP109" s="197"/>
      <c r="VLQ109" s="197"/>
      <c r="VLR109" s="197"/>
      <c r="VLS109" s="197"/>
      <c r="VLT109" s="197"/>
      <c r="VLU109" s="197"/>
      <c r="VLV109" s="197"/>
      <c r="VLW109" s="197"/>
      <c r="VLX109" s="197"/>
      <c r="VLY109" s="197"/>
      <c r="VLZ109" s="197"/>
      <c r="VMA109" s="197"/>
      <c r="VMB109" s="197"/>
      <c r="VMC109" s="197"/>
      <c r="VMD109" s="197"/>
      <c r="VME109" s="197"/>
      <c r="VMF109" s="197"/>
      <c r="VMG109" s="197"/>
      <c r="VMH109" s="197"/>
      <c r="VMI109" s="197"/>
      <c r="VMJ109" s="197"/>
      <c r="VMK109" s="197"/>
      <c r="VML109" s="197"/>
      <c r="VMM109" s="197"/>
      <c r="VMN109" s="197"/>
      <c r="VMO109" s="197"/>
      <c r="VMP109" s="197"/>
      <c r="VMQ109" s="197"/>
      <c r="VMR109" s="197"/>
      <c r="VMS109" s="197"/>
      <c r="VMT109" s="197"/>
      <c r="VMU109" s="197"/>
      <c r="VMV109" s="197"/>
      <c r="VMW109" s="197"/>
      <c r="VMX109" s="197"/>
      <c r="VMY109" s="197"/>
      <c r="VMZ109" s="197"/>
      <c r="VNA109" s="197"/>
      <c r="VNB109" s="197"/>
      <c r="VNC109" s="197"/>
      <c r="VND109" s="197"/>
      <c r="VNE109" s="197"/>
      <c r="VNF109" s="197"/>
      <c r="VNG109" s="197"/>
      <c r="VNH109" s="197"/>
      <c r="VNI109" s="197"/>
      <c r="VNJ109" s="197"/>
      <c r="VNK109" s="197"/>
      <c r="VNL109" s="197"/>
      <c r="VNM109" s="197"/>
      <c r="VNN109" s="197"/>
      <c r="VNO109" s="197"/>
      <c r="VNP109" s="197"/>
      <c r="VNQ109" s="197"/>
      <c r="VNR109" s="197"/>
      <c r="VNS109" s="197"/>
      <c r="VNT109" s="197"/>
      <c r="VNU109" s="197"/>
      <c r="VNV109" s="197"/>
      <c r="VNW109" s="197"/>
      <c r="VNX109" s="197"/>
      <c r="VNY109" s="197"/>
      <c r="VNZ109" s="197"/>
      <c r="VOA109" s="197"/>
      <c r="VOB109" s="197"/>
      <c r="VOC109" s="197"/>
      <c r="VOD109" s="197"/>
      <c r="VOE109" s="197"/>
      <c r="VOF109" s="197"/>
      <c r="VOG109" s="197"/>
      <c r="VOH109" s="197"/>
      <c r="VOI109" s="197"/>
      <c r="VOJ109" s="197"/>
      <c r="VOK109" s="197"/>
      <c r="VOL109" s="197"/>
      <c r="VOM109" s="197"/>
      <c r="VON109" s="197"/>
      <c r="VOO109" s="197"/>
      <c r="VOP109" s="197"/>
      <c r="VOQ109" s="197"/>
      <c r="VOR109" s="197"/>
      <c r="VOS109" s="197"/>
      <c r="VOT109" s="197"/>
      <c r="VOU109" s="197"/>
      <c r="VOV109" s="197"/>
      <c r="VOW109" s="197"/>
      <c r="VOX109" s="197"/>
      <c r="VOY109" s="197"/>
      <c r="VOZ109" s="197"/>
      <c r="VPA109" s="197"/>
      <c r="VPB109" s="197"/>
      <c r="VPC109" s="197"/>
      <c r="VPD109" s="197"/>
      <c r="VPE109" s="197"/>
      <c r="VPF109" s="197"/>
      <c r="VPG109" s="197"/>
      <c r="VPH109" s="197"/>
      <c r="VPI109" s="197"/>
      <c r="VPJ109" s="197"/>
      <c r="VPK109" s="197"/>
      <c r="VPL109" s="197"/>
      <c r="VPM109" s="197"/>
      <c r="VPN109" s="197"/>
      <c r="VPO109" s="197"/>
      <c r="VPP109" s="197"/>
      <c r="VPQ109" s="197"/>
      <c r="VPR109" s="197"/>
      <c r="VPS109" s="197"/>
      <c r="VPT109" s="197"/>
      <c r="VPU109" s="197"/>
      <c r="VPV109" s="197"/>
      <c r="VPW109" s="197"/>
      <c r="VPX109" s="197"/>
      <c r="VPY109" s="197"/>
      <c r="VPZ109" s="197"/>
      <c r="VQA109" s="197"/>
      <c r="VQB109" s="197"/>
      <c r="VQC109" s="197"/>
      <c r="VQD109" s="197"/>
      <c r="VQE109" s="197"/>
      <c r="VQF109" s="197"/>
      <c r="VQG109" s="197"/>
      <c r="VQH109" s="197"/>
      <c r="VQI109" s="197"/>
      <c r="VQJ109" s="197"/>
      <c r="VQK109" s="197"/>
      <c r="VQL109" s="197"/>
      <c r="VQM109" s="197"/>
      <c r="VQN109" s="197"/>
      <c r="VQO109" s="197"/>
      <c r="VQP109" s="197"/>
      <c r="VQQ109" s="197"/>
      <c r="VQR109" s="197"/>
      <c r="VQS109" s="197"/>
      <c r="VQT109" s="197"/>
      <c r="VQU109" s="197"/>
      <c r="VQV109" s="197"/>
      <c r="VQW109" s="197"/>
      <c r="VQX109" s="197"/>
      <c r="VQY109" s="197"/>
      <c r="VQZ109" s="197"/>
      <c r="VRA109" s="197"/>
      <c r="VRB109" s="197"/>
      <c r="VRC109" s="197"/>
      <c r="VRD109" s="197"/>
      <c r="VRE109" s="197"/>
      <c r="VRF109" s="197"/>
      <c r="VRG109" s="197"/>
      <c r="VRH109" s="197"/>
      <c r="VRI109" s="197"/>
      <c r="VRJ109" s="197"/>
      <c r="VRK109" s="197"/>
      <c r="VRL109" s="197"/>
      <c r="VRM109" s="197"/>
      <c r="VRN109" s="197"/>
      <c r="VRO109" s="197"/>
      <c r="VRP109" s="197"/>
      <c r="VRQ109" s="197"/>
      <c r="VRR109" s="197"/>
      <c r="VRS109" s="197"/>
      <c r="VRT109" s="197"/>
      <c r="VRU109" s="197"/>
      <c r="VRV109" s="197"/>
      <c r="VRW109" s="197"/>
      <c r="VRX109" s="197"/>
      <c r="VRY109" s="197"/>
      <c r="VRZ109" s="197"/>
      <c r="VSA109" s="197"/>
      <c r="VSB109" s="197"/>
      <c r="VSC109" s="197"/>
      <c r="VSD109" s="197"/>
      <c r="VSE109" s="197"/>
      <c r="VSF109" s="197"/>
      <c r="VSG109" s="197"/>
      <c r="VSH109" s="197"/>
      <c r="VSI109" s="197"/>
      <c r="VSJ109" s="197"/>
      <c r="VSK109" s="197"/>
      <c r="VSL109" s="197"/>
      <c r="VSM109" s="197"/>
      <c r="VSN109" s="197"/>
      <c r="VSO109" s="197"/>
      <c r="VSP109" s="197"/>
      <c r="VSQ109" s="197"/>
      <c r="VSR109" s="197"/>
      <c r="VSS109" s="197"/>
      <c r="VST109" s="197"/>
      <c r="VSU109" s="197"/>
      <c r="VSV109" s="197"/>
      <c r="VSW109" s="197"/>
      <c r="VSX109" s="197"/>
      <c r="VSY109" s="197"/>
      <c r="VSZ109" s="197"/>
      <c r="VTA109" s="197"/>
      <c r="VTB109" s="197"/>
      <c r="VTC109" s="197"/>
      <c r="VTD109" s="197"/>
      <c r="VTE109" s="197"/>
      <c r="VTF109" s="197"/>
      <c r="VTG109" s="197"/>
      <c r="VTH109" s="197"/>
      <c r="VTI109" s="197"/>
      <c r="VTJ109" s="197"/>
      <c r="VTK109" s="197"/>
      <c r="VTL109" s="197"/>
      <c r="VTM109" s="197"/>
      <c r="VTN109" s="197"/>
      <c r="VTO109" s="197"/>
      <c r="VTP109" s="197"/>
      <c r="VTQ109" s="197"/>
      <c r="VTR109" s="197"/>
      <c r="VTS109" s="197"/>
      <c r="VTT109" s="197"/>
      <c r="VTU109" s="197"/>
      <c r="VTV109" s="197"/>
      <c r="VTW109" s="197"/>
      <c r="VTX109" s="197"/>
      <c r="VTY109" s="197"/>
      <c r="VTZ109" s="197"/>
      <c r="VUA109" s="197"/>
      <c r="VUB109" s="197"/>
      <c r="VUC109" s="197"/>
      <c r="VUD109" s="197"/>
      <c r="VUE109" s="197"/>
      <c r="VUF109" s="197"/>
      <c r="VUG109" s="197"/>
      <c r="VUH109" s="197"/>
      <c r="VUI109" s="197"/>
      <c r="VUJ109" s="197"/>
      <c r="VUK109" s="197"/>
      <c r="VUL109" s="197"/>
      <c r="VUM109" s="197"/>
      <c r="VUN109" s="197"/>
      <c r="VUO109" s="197"/>
      <c r="VUP109" s="197"/>
      <c r="VUQ109" s="197"/>
      <c r="VUR109" s="197"/>
      <c r="VUS109" s="197"/>
      <c r="VUT109" s="197"/>
      <c r="VUU109" s="197"/>
      <c r="VUV109" s="197"/>
      <c r="VUW109" s="197"/>
      <c r="VUX109" s="197"/>
      <c r="VUY109" s="197"/>
      <c r="VUZ109" s="197"/>
      <c r="VVA109" s="197"/>
      <c r="VVB109" s="197"/>
      <c r="VVC109" s="197"/>
      <c r="VVD109" s="197"/>
      <c r="VVE109" s="197"/>
      <c r="VVF109" s="197"/>
      <c r="VVG109" s="197"/>
      <c r="VVH109" s="197"/>
      <c r="VVI109" s="197"/>
      <c r="VVJ109" s="197"/>
      <c r="VVK109" s="197"/>
      <c r="VVL109" s="197"/>
      <c r="VVM109" s="197"/>
      <c r="VVN109" s="197"/>
      <c r="VVO109" s="197"/>
      <c r="VVP109" s="197"/>
      <c r="VVQ109" s="197"/>
      <c r="VVR109" s="197"/>
      <c r="VVS109" s="197"/>
      <c r="VVT109" s="197"/>
      <c r="VVU109" s="197"/>
      <c r="VVV109" s="197"/>
      <c r="VVW109" s="197"/>
      <c r="VVX109" s="197"/>
      <c r="VVY109" s="197"/>
      <c r="VVZ109" s="197"/>
      <c r="VWA109" s="197"/>
      <c r="VWB109" s="197"/>
      <c r="VWC109" s="197"/>
      <c r="VWD109" s="197"/>
      <c r="VWE109" s="197"/>
      <c r="VWF109" s="197"/>
      <c r="VWG109" s="197"/>
      <c r="VWH109" s="197"/>
      <c r="VWI109" s="197"/>
      <c r="VWJ109" s="197"/>
      <c r="VWK109" s="197"/>
      <c r="VWL109" s="197"/>
      <c r="VWM109" s="197"/>
      <c r="VWN109" s="197"/>
      <c r="VWO109" s="197"/>
      <c r="VWP109" s="197"/>
      <c r="VWQ109" s="197"/>
      <c r="VWR109" s="197"/>
      <c r="VWS109" s="197"/>
      <c r="VWT109" s="197"/>
      <c r="VWU109" s="197"/>
      <c r="VWV109" s="197"/>
      <c r="VWW109" s="197"/>
      <c r="VWX109" s="197"/>
      <c r="VWY109" s="197"/>
      <c r="VWZ109" s="197"/>
      <c r="VXA109" s="197"/>
      <c r="VXB109" s="197"/>
      <c r="VXC109" s="197"/>
      <c r="VXD109" s="197"/>
      <c r="VXE109" s="197"/>
      <c r="VXF109" s="197"/>
      <c r="VXG109" s="197"/>
      <c r="VXH109" s="197"/>
      <c r="VXI109" s="197"/>
      <c r="VXJ109" s="197"/>
      <c r="VXK109" s="197"/>
      <c r="VXL109" s="197"/>
      <c r="VXM109" s="197"/>
      <c r="VXN109" s="197"/>
      <c r="VXO109" s="197"/>
      <c r="VXP109" s="197"/>
      <c r="VXQ109" s="197"/>
      <c r="VXR109" s="197"/>
      <c r="VXS109" s="197"/>
      <c r="VXT109" s="197"/>
      <c r="VXU109" s="197"/>
      <c r="VXV109" s="197"/>
      <c r="VXW109" s="197"/>
      <c r="VXX109" s="197"/>
      <c r="VXY109" s="197"/>
      <c r="VXZ109" s="197"/>
      <c r="VYA109" s="197"/>
      <c r="VYB109" s="197"/>
      <c r="VYC109" s="197"/>
      <c r="VYD109" s="197"/>
      <c r="VYE109" s="197"/>
      <c r="VYF109" s="197"/>
      <c r="VYG109" s="197"/>
      <c r="VYH109" s="197"/>
      <c r="VYI109" s="197"/>
      <c r="VYJ109" s="197"/>
      <c r="VYK109" s="197"/>
      <c r="VYL109" s="197"/>
      <c r="VYM109" s="197"/>
      <c r="VYN109" s="197"/>
      <c r="VYO109" s="197"/>
      <c r="VYP109" s="197"/>
      <c r="VYQ109" s="197"/>
      <c r="VYR109" s="197"/>
      <c r="VYS109" s="197"/>
      <c r="VYT109" s="197"/>
      <c r="VYU109" s="197"/>
      <c r="VYV109" s="197"/>
      <c r="VYW109" s="197"/>
      <c r="VYX109" s="197"/>
      <c r="VYY109" s="197"/>
      <c r="VYZ109" s="197"/>
      <c r="VZA109" s="197"/>
      <c r="VZB109" s="197"/>
      <c r="VZC109" s="197"/>
      <c r="VZD109" s="197"/>
      <c r="VZE109" s="197"/>
      <c r="VZF109" s="197"/>
      <c r="VZG109" s="197"/>
      <c r="VZH109" s="197"/>
      <c r="VZI109" s="197"/>
      <c r="VZJ109" s="197"/>
      <c r="VZK109" s="197"/>
      <c r="VZL109" s="197"/>
      <c r="VZM109" s="197"/>
      <c r="VZN109" s="197"/>
      <c r="VZO109" s="197"/>
      <c r="VZP109" s="197"/>
      <c r="VZQ109" s="197"/>
      <c r="VZR109" s="197"/>
      <c r="VZS109" s="197"/>
      <c r="VZT109" s="197"/>
      <c r="VZU109" s="197"/>
      <c r="VZV109" s="197"/>
      <c r="VZW109" s="197"/>
      <c r="VZX109" s="197"/>
      <c r="VZY109" s="197"/>
      <c r="VZZ109" s="197"/>
      <c r="WAA109" s="197"/>
      <c r="WAB109" s="197"/>
      <c r="WAC109" s="197"/>
      <c r="WAD109" s="197"/>
      <c r="WAE109" s="197"/>
      <c r="WAF109" s="197"/>
      <c r="WAG109" s="197"/>
      <c r="WAH109" s="197"/>
      <c r="WAI109" s="197"/>
      <c r="WAJ109" s="197"/>
      <c r="WAK109" s="197"/>
      <c r="WAL109" s="197"/>
      <c r="WAM109" s="197"/>
      <c r="WAN109" s="197"/>
      <c r="WAO109" s="197"/>
      <c r="WAP109" s="197"/>
      <c r="WAQ109" s="197"/>
      <c r="WAR109" s="197"/>
      <c r="WAS109" s="197"/>
      <c r="WAT109" s="197"/>
      <c r="WAU109" s="197"/>
      <c r="WAV109" s="197"/>
      <c r="WAW109" s="197"/>
      <c r="WAX109" s="197"/>
      <c r="WAY109" s="197"/>
      <c r="WAZ109" s="197"/>
      <c r="WBA109" s="197"/>
      <c r="WBB109" s="197"/>
      <c r="WBC109" s="197"/>
      <c r="WBD109" s="197"/>
      <c r="WBE109" s="197"/>
      <c r="WBF109" s="197"/>
      <c r="WBG109" s="197"/>
      <c r="WBH109" s="197"/>
      <c r="WBI109" s="197"/>
      <c r="WBJ109" s="197"/>
      <c r="WBK109" s="197"/>
      <c r="WBL109" s="197"/>
      <c r="WBM109" s="197"/>
      <c r="WBN109" s="197"/>
      <c r="WBO109" s="197"/>
      <c r="WBP109" s="197"/>
      <c r="WBQ109" s="197"/>
      <c r="WBR109" s="197"/>
      <c r="WBS109" s="197"/>
      <c r="WBT109" s="197"/>
      <c r="WBU109" s="197"/>
      <c r="WBV109" s="197"/>
      <c r="WBW109" s="197"/>
      <c r="WBX109" s="197"/>
      <c r="WBY109" s="197"/>
      <c r="WBZ109" s="197"/>
      <c r="WCA109" s="197"/>
      <c r="WCB109" s="197"/>
      <c r="WCC109" s="197"/>
      <c r="WCD109" s="197"/>
      <c r="WCE109" s="197"/>
      <c r="WCF109" s="197"/>
      <c r="WCG109" s="197"/>
      <c r="WCH109" s="197"/>
      <c r="WCI109" s="197"/>
      <c r="WCJ109" s="197"/>
      <c r="WCK109" s="197"/>
      <c r="WCL109" s="197"/>
      <c r="WCM109" s="197"/>
      <c r="WCN109" s="197"/>
      <c r="WCO109" s="197"/>
      <c r="WCP109" s="197"/>
      <c r="WCQ109" s="197"/>
      <c r="WCR109" s="197"/>
      <c r="WCS109" s="197"/>
      <c r="WCT109" s="197"/>
      <c r="WCU109" s="197"/>
      <c r="WCV109" s="197"/>
      <c r="WCW109" s="197"/>
      <c r="WCX109" s="197"/>
      <c r="WCY109" s="197"/>
      <c r="WCZ109" s="197"/>
      <c r="WDA109" s="197"/>
      <c r="WDB109" s="197"/>
      <c r="WDC109" s="197"/>
      <c r="WDD109" s="197"/>
      <c r="WDE109" s="197"/>
      <c r="WDF109" s="197"/>
      <c r="WDG109" s="197"/>
      <c r="WDH109" s="197"/>
      <c r="WDI109" s="197"/>
      <c r="WDJ109" s="197"/>
      <c r="WDK109" s="197"/>
      <c r="WDL109" s="197"/>
      <c r="WDM109" s="197"/>
      <c r="WDN109" s="197"/>
      <c r="WDO109" s="197"/>
      <c r="WDP109" s="197"/>
      <c r="WDQ109" s="197"/>
      <c r="WDR109" s="197"/>
      <c r="WDS109" s="197"/>
      <c r="WDT109" s="197"/>
      <c r="WDU109" s="197"/>
      <c r="WDV109" s="197"/>
      <c r="WDW109" s="197"/>
      <c r="WDX109" s="197"/>
      <c r="WDY109" s="197"/>
      <c r="WDZ109" s="197"/>
      <c r="WEA109" s="197"/>
      <c r="WEB109" s="197"/>
      <c r="WEC109" s="197"/>
      <c r="WED109" s="197"/>
      <c r="WEE109" s="197"/>
      <c r="WEF109" s="197"/>
      <c r="WEG109" s="197"/>
      <c r="WEH109" s="197"/>
      <c r="WEI109" s="197"/>
      <c r="WEJ109" s="197"/>
      <c r="WEK109" s="197"/>
      <c r="WEL109" s="197"/>
      <c r="WEM109" s="197"/>
      <c r="WEN109" s="197"/>
      <c r="WEO109" s="197"/>
      <c r="WEP109" s="197"/>
      <c r="WEQ109" s="197"/>
      <c r="WER109" s="197"/>
      <c r="WES109" s="197"/>
      <c r="WET109" s="197"/>
      <c r="WEU109" s="197"/>
      <c r="WEV109" s="197"/>
      <c r="WEW109" s="197"/>
      <c r="WEX109" s="197"/>
      <c r="WEY109" s="197"/>
      <c r="WEZ109" s="197"/>
      <c r="WFA109" s="197"/>
      <c r="WFB109" s="197"/>
      <c r="WFC109" s="197"/>
      <c r="WFD109" s="197"/>
      <c r="WFE109" s="197"/>
      <c r="WFF109" s="197"/>
      <c r="WFG109" s="197"/>
      <c r="WFH109" s="197"/>
      <c r="WFI109" s="197"/>
      <c r="WFJ109" s="197"/>
      <c r="WFK109" s="197"/>
      <c r="WFL109" s="197"/>
      <c r="WFM109" s="197"/>
      <c r="WFN109" s="197"/>
      <c r="WFO109" s="197"/>
      <c r="WFP109" s="197"/>
      <c r="WFQ109" s="197"/>
      <c r="WFR109" s="197"/>
      <c r="WFS109" s="197"/>
      <c r="WFT109" s="197"/>
      <c r="WFU109" s="197"/>
      <c r="WFV109" s="197"/>
      <c r="WFW109" s="197"/>
      <c r="WFX109" s="197"/>
      <c r="WFY109" s="197"/>
      <c r="WFZ109" s="197"/>
      <c r="WGA109" s="197"/>
      <c r="WGB109" s="197"/>
      <c r="WGC109" s="197"/>
      <c r="WGD109" s="197"/>
      <c r="WGE109" s="197"/>
      <c r="WGF109" s="197"/>
      <c r="WGG109" s="197"/>
      <c r="WGH109" s="197"/>
      <c r="WGI109" s="197"/>
      <c r="WGJ109" s="197"/>
      <c r="WGK109" s="197"/>
      <c r="WGL109" s="197"/>
      <c r="WGM109" s="197"/>
      <c r="WGN109" s="197"/>
      <c r="WGO109" s="197"/>
      <c r="WGP109" s="197"/>
      <c r="WGQ109" s="197"/>
      <c r="WGR109" s="197"/>
      <c r="WGS109" s="197"/>
      <c r="WGT109" s="197"/>
      <c r="WGU109" s="197"/>
      <c r="WGV109" s="197"/>
      <c r="WGW109" s="197"/>
      <c r="WGX109" s="197"/>
      <c r="WGY109" s="197"/>
      <c r="WGZ109" s="197"/>
      <c r="WHA109" s="197"/>
      <c r="WHB109" s="197"/>
      <c r="WHC109" s="197"/>
      <c r="WHD109" s="197"/>
      <c r="WHE109" s="197"/>
      <c r="WHF109" s="197"/>
      <c r="WHG109" s="197"/>
      <c r="WHH109" s="197"/>
      <c r="WHI109" s="197"/>
      <c r="WHJ109" s="197"/>
      <c r="WHK109" s="197"/>
      <c r="WHL109" s="197"/>
      <c r="WHM109" s="197"/>
      <c r="WHN109" s="197"/>
      <c r="WHO109" s="197"/>
      <c r="WHP109" s="197"/>
      <c r="WHQ109" s="197"/>
      <c r="WHR109" s="197"/>
      <c r="WHS109" s="197"/>
      <c r="WHT109" s="197"/>
      <c r="WHU109" s="197"/>
      <c r="WHV109" s="197"/>
      <c r="WHW109" s="197"/>
      <c r="WHX109" s="197"/>
      <c r="WHY109" s="197"/>
      <c r="WHZ109" s="197"/>
      <c r="WIA109" s="197"/>
      <c r="WIB109" s="197"/>
      <c r="WIC109" s="197"/>
      <c r="WID109" s="197"/>
      <c r="WIE109" s="197"/>
      <c r="WIF109" s="197"/>
      <c r="WIG109" s="197"/>
      <c r="WIH109" s="197"/>
      <c r="WII109" s="197"/>
      <c r="WIJ109" s="197"/>
      <c r="WIK109" s="197"/>
      <c r="WIL109" s="197"/>
      <c r="WIM109" s="197"/>
      <c r="WIN109" s="197"/>
      <c r="WIO109" s="197"/>
      <c r="WIP109" s="197"/>
      <c r="WIQ109" s="197"/>
      <c r="WIR109" s="197"/>
      <c r="WIS109" s="197"/>
      <c r="WIT109" s="197"/>
      <c r="WIU109" s="197"/>
      <c r="WIV109" s="197"/>
      <c r="WIW109" s="197"/>
      <c r="WIX109" s="197"/>
      <c r="WIY109" s="197"/>
      <c r="WIZ109" s="197"/>
      <c r="WJA109" s="197"/>
      <c r="WJB109" s="197"/>
      <c r="WJC109" s="197"/>
      <c r="WJD109" s="197"/>
      <c r="WJE109" s="197"/>
      <c r="WJF109" s="197"/>
      <c r="WJG109" s="197"/>
      <c r="WJH109" s="197"/>
      <c r="WJI109" s="197"/>
      <c r="WJJ109" s="197"/>
      <c r="WJK109" s="197"/>
      <c r="WJL109" s="197"/>
      <c r="WJM109" s="197"/>
      <c r="WJN109" s="197"/>
      <c r="WJO109" s="197"/>
      <c r="WJP109" s="197"/>
      <c r="WJQ109" s="197"/>
      <c r="WJR109" s="197"/>
      <c r="WJS109" s="197"/>
      <c r="WJT109" s="197"/>
      <c r="WJU109" s="197"/>
      <c r="WJV109" s="197"/>
      <c r="WJW109" s="197"/>
      <c r="WJX109" s="197"/>
      <c r="WJY109" s="197"/>
      <c r="WJZ109" s="197"/>
      <c r="WKA109" s="197"/>
      <c r="WKB109" s="197"/>
      <c r="WKC109" s="197"/>
      <c r="WKD109" s="197"/>
      <c r="WKE109" s="197"/>
      <c r="WKF109" s="197"/>
      <c r="WKG109" s="197"/>
      <c r="WKH109" s="197"/>
      <c r="WKI109" s="197"/>
      <c r="WKJ109" s="197"/>
      <c r="WKK109" s="197"/>
      <c r="WKL109" s="197"/>
      <c r="WKM109" s="197"/>
      <c r="WKN109" s="197"/>
      <c r="WKO109" s="197"/>
      <c r="WKP109" s="197"/>
      <c r="WKQ109" s="197"/>
      <c r="WKR109" s="197"/>
      <c r="WKS109" s="197"/>
      <c r="WKT109" s="197"/>
      <c r="WKU109" s="197"/>
      <c r="WKV109" s="197"/>
      <c r="WKW109" s="197"/>
      <c r="WKX109" s="197"/>
      <c r="WKY109" s="197"/>
      <c r="WKZ109" s="197"/>
      <c r="WLA109" s="197"/>
      <c r="WLB109" s="197"/>
      <c r="WLC109" s="197"/>
      <c r="WLD109" s="197"/>
      <c r="WLE109" s="197"/>
      <c r="WLF109" s="197"/>
      <c r="WLG109" s="197"/>
      <c r="WLH109" s="197"/>
      <c r="WLI109" s="197"/>
      <c r="WLJ109" s="197"/>
      <c r="WLK109" s="197"/>
      <c r="WLL109" s="197"/>
      <c r="WLM109" s="197"/>
      <c r="WLN109" s="197"/>
      <c r="WLO109" s="197"/>
      <c r="WLP109" s="197"/>
      <c r="WLQ109" s="197"/>
      <c r="WLR109" s="197"/>
      <c r="WLS109" s="197"/>
      <c r="WLT109" s="197"/>
      <c r="WLU109" s="197"/>
      <c r="WLV109" s="197"/>
      <c r="WLW109" s="197"/>
      <c r="WLX109" s="197"/>
      <c r="WLY109" s="197"/>
      <c r="WLZ109" s="197"/>
      <c r="WMA109" s="197"/>
      <c r="WMB109" s="197"/>
      <c r="WMC109" s="197"/>
      <c r="WMD109" s="197"/>
      <c r="WME109" s="197"/>
      <c r="WMF109" s="197"/>
      <c r="WMG109" s="197"/>
      <c r="WMH109" s="197"/>
      <c r="WMI109" s="197"/>
      <c r="WMJ109" s="197"/>
      <c r="WMK109" s="197"/>
      <c r="WML109" s="197"/>
      <c r="WMM109" s="197"/>
      <c r="WMN109" s="197"/>
      <c r="WMO109" s="197"/>
      <c r="WMP109" s="197"/>
      <c r="WMQ109" s="197"/>
      <c r="WMR109" s="197"/>
      <c r="WMS109" s="197"/>
      <c r="WMT109" s="197"/>
      <c r="WMU109" s="197"/>
      <c r="WMV109" s="197"/>
      <c r="WMW109" s="197"/>
      <c r="WMX109" s="197"/>
      <c r="WMY109" s="197"/>
      <c r="WMZ109" s="197"/>
      <c r="WNA109" s="197"/>
      <c r="WNB109" s="197"/>
      <c r="WNC109" s="197"/>
      <c r="WND109" s="197"/>
      <c r="WNE109" s="197"/>
      <c r="WNF109" s="197"/>
      <c r="WNG109" s="197"/>
      <c r="WNH109" s="197"/>
      <c r="WNI109" s="197"/>
      <c r="WNJ109" s="197"/>
      <c r="WNK109" s="197"/>
      <c r="WNL109" s="197"/>
      <c r="WNM109" s="197"/>
      <c r="WNN109" s="197"/>
      <c r="WNO109" s="197"/>
      <c r="WNP109" s="197"/>
      <c r="WNQ109" s="197"/>
      <c r="WNR109" s="197"/>
      <c r="WNS109" s="197"/>
      <c r="WNT109" s="197"/>
      <c r="WNU109" s="197"/>
      <c r="WNV109" s="197"/>
      <c r="WNW109" s="197"/>
      <c r="WNX109" s="197"/>
      <c r="WNY109" s="197"/>
      <c r="WNZ109" s="197"/>
      <c r="WOA109" s="197"/>
      <c r="WOB109" s="197"/>
      <c r="WOC109" s="197"/>
      <c r="WOD109" s="197"/>
      <c r="WOE109" s="197"/>
      <c r="WOF109" s="197"/>
      <c r="WOG109" s="197"/>
      <c r="WOH109" s="197"/>
      <c r="WOI109" s="197"/>
      <c r="WOJ109" s="197"/>
      <c r="WOK109" s="197"/>
      <c r="WOL109" s="197"/>
      <c r="WOM109" s="197"/>
      <c r="WON109" s="197"/>
      <c r="WOO109" s="197"/>
      <c r="WOP109" s="197"/>
      <c r="WOQ109" s="197"/>
      <c r="WOR109" s="197"/>
      <c r="WOS109" s="197"/>
      <c r="WOT109" s="197"/>
      <c r="WOU109" s="197"/>
      <c r="WOV109" s="197"/>
      <c r="WOW109" s="197"/>
      <c r="WOX109" s="197"/>
      <c r="WOY109" s="197"/>
      <c r="WOZ109" s="197"/>
      <c r="WPA109" s="197"/>
      <c r="WPB109" s="197"/>
      <c r="WPC109" s="197"/>
      <c r="WPD109" s="197"/>
      <c r="WPE109" s="197"/>
      <c r="WPF109" s="197"/>
      <c r="WPG109" s="197"/>
      <c r="WPH109" s="197"/>
      <c r="WPI109" s="197"/>
      <c r="WPJ109" s="197"/>
      <c r="WPK109" s="197"/>
      <c r="WPL109" s="197"/>
      <c r="WPM109" s="197"/>
      <c r="WPN109" s="197"/>
      <c r="WPO109" s="197"/>
      <c r="WPP109" s="197"/>
      <c r="WPQ109" s="197"/>
      <c r="WPR109" s="197"/>
      <c r="WPS109" s="197"/>
      <c r="WPT109" s="197"/>
      <c r="WPU109" s="197"/>
      <c r="WPV109" s="197"/>
      <c r="WPW109" s="197"/>
      <c r="WPX109" s="197"/>
      <c r="WPY109" s="197"/>
      <c r="WPZ109" s="197"/>
      <c r="WQA109" s="197"/>
      <c r="WQB109" s="197"/>
      <c r="WQC109" s="197"/>
      <c r="WQD109" s="197"/>
      <c r="WQE109" s="197"/>
      <c r="WQF109" s="197"/>
      <c r="WQG109" s="197"/>
      <c r="WQH109" s="197"/>
      <c r="WQI109" s="197"/>
      <c r="WQJ109" s="197"/>
      <c r="WQK109" s="197"/>
      <c r="WQL109" s="197"/>
      <c r="WQM109" s="197"/>
      <c r="WQN109" s="197"/>
      <c r="WQO109" s="197"/>
      <c r="WQP109" s="197"/>
      <c r="WQQ109" s="197"/>
      <c r="WQR109" s="197"/>
      <c r="WQS109" s="197"/>
      <c r="WQT109" s="197"/>
      <c r="WQU109" s="197"/>
      <c r="WQV109" s="197"/>
      <c r="WQW109" s="197"/>
      <c r="WQX109" s="197"/>
      <c r="WQY109" s="197"/>
      <c r="WQZ109" s="197"/>
      <c r="WRA109" s="197"/>
      <c r="WRB109" s="197"/>
      <c r="WRC109" s="197"/>
      <c r="WRD109" s="197"/>
      <c r="WRE109" s="197"/>
      <c r="WRF109" s="197"/>
      <c r="WRG109" s="197"/>
      <c r="WRH109" s="197"/>
      <c r="WRI109" s="197"/>
      <c r="WRJ109" s="197"/>
      <c r="WRK109" s="197"/>
      <c r="WRL109" s="197"/>
      <c r="WRM109" s="197"/>
      <c r="WRN109" s="197"/>
      <c r="WRO109" s="197"/>
      <c r="WRP109" s="197"/>
      <c r="WRQ109" s="197"/>
      <c r="WRR109" s="197"/>
      <c r="WRS109" s="197"/>
      <c r="WRT109" s="197"/>
      <c r="WRU109" s="197"/>
      <c r="WRV109" s="197"/>
      <c r="WRW109" s="197"/>
      <c r="WRX109" s="197"/>
      <c r="WRY109" s="197"/>
      <c r="WRZ109" s="197"/>
      <c r="WSA109" s="197"/>
      <c r="WSB109" s="197"/>
      <c r="WSC109" s="197"/>
      <c r="WSD109" s="197"/>
      <c r="WSE109" s="197"/>
      <c r="WSF109" s="197"/>
      <c r="WSG109" s="197"/>
      <c r="WSH109" s="197"/>
      <c r="WSI109" s="197"/>
      <c r="WSJ109" s="197"/>
      <c r="WSK109" s="197"/>
      <c r="WSL109" s="197"/>
      <c r="WSM109" s="197"/>
      <c r="WSN109" s="197"/>
      <c r="WSO109" s="197"/>
      <c r="WSP109" s="197"/>
      <c r="WSQ109" s="197"/>
      <c r="WSR109" s="197"/>
      <c r="WSS109" s="197"/>
      <c r="WST109" s="197"/>
      <c r="WSU109" s="197"/>
      <c r="WSV109" s="197"/>
      <c r="WSW109" s="197"/>
      <c r="WSX109" s="197"/>
      <c r="WSY109" s="197"/>
      <c r="WSZ109" s="197"/>
      <c r="WTA109" s="197"/>
      <c r="WTB109" s="197"/>
      <c r="WTC109" s="197"/>
      <c r="WTD109" s="197"/>
      <c r="WTE109" s="197"/>
      <c r="WTF109" s="197"/>
      <c r="WTG109" s="197"/>
      <c r="WTH109" s="197"/>
      <c r="WTI109" s="197"/>
      <c r="WTJ109" s="197"/>
      <c r="WTK109" s="197"/>
      <c r="WTL109" s="197"/>
      <c r="WTM109" s="197"/>
      <c r="WTN109" s="197"/>
      <c r="WTO109" s="197"/>
      <c r="WTP109" s="197"/>
      <c r="WTQ109" s="197"/>
      <c r="WTR109" s="197"/>
      <c r="WTS109" s="197"/>
      <c r="WTT109" s="197"/>
      <c r="WTU109" s="197"/>
      <c r="WTV109" s="197"/>
      <c r="WTW109" s="197"/>
      <c r="WTX109" s="197"/>
      <c r="WTY109" s="197"/>
      <c r="WTZ109" s="197"/>
      <c r="WUA109" s="197"/>
      <c r="WUB109" s="197"/>
      <c r="WUC109" s="197"/>
      <c r="WUD109" s="197"/>
      <c r="WUE109" s="197"/>
      <c r="WUF109" s="197"/>
      <c r="WUG109" s="197"/>
      <c r="WUH109" s="197"/>
      <c r="WUI109" s="197"/>
      <c r="WUJ109" s="197"/>
      <c r="WUK109" s="197"/>
      <c r="WUL109" s="197"/>
      <c r="WUM109" s="197"/>
      <c r="WUN109" s="197"/>
      <c r="WUO109" s="197"/>
      <c r="WUP109" s="197"/>
      <c r="WUQ109" s="197"/>
      <c r="WUR109" s="197"/>
      <c r="WUS109" s="197"/>
      <c r="WUT109" s="197"/>
      <c r="WUU109" s="197"/>
      <c r="WUV109" s="197"/>
      <c r="WUW109" s="197"/>
      <c r="WUX109" s="197"/>
      <c r="WUY109" s="197"/>
      <c r="WUZ109" s="197"/>
      <c r="WVA109" s="197"/>
      <c r="WVB109" s="197"/>
      <c r="WVC109" s="197"/>
      <c r="WVD109" s="197"/>
      <c r="WVE109" s="197"/>
      <c r="WVF109" s="197"/>
      <c r="WVG109" s="197"/>
      <c r="WVH109" s="197"/>
      <c r="WVI109" s="197"/>
      <c r="WVJ109" s="197"/>
      <c r="WVK109" s="197"/>
      <c r="WVL109" s="197"/>
      <c r="WVM109" s="197"/>
      <c r="WVN109" s="197"/>
      <c r="WVO109" s="197"/>
      <c r="WVP109" s="197"/>
      <c r="WVQ109" s="197"/>
      <c r="WVR109" s="197"/>
      <c r="WVS109" s="197"/>
      <c r="WVT109" s="197"/>
      <c r="WVU109" s="197"/>
      <c r="WVV109" s="197"/>
      <c r="WVW109" s="197"/>
      <c r="WVX109" s="197"/>
      <c r="WVY109" s="197"/>
      <c r="WVZ109" s="197"/>
      <c r="WWA109" s="197"/>
      <c r="WWB109" s="197"/>
      <c r="WWC109" s="197"/>
      <c r="WWD109" s="197"/>
      <c r="WWE109" s="197"/>
      <c r="WWF109" s="197"/>
      <c r="WWG109" s="197"/>
      <c r="WWH109" s="197"/>
      <c r="WWI109" s="197"/>
      <c r="WWJ109" s="197"/>
      <c r="WWK109" s="197"/>
      <c r="WWL109" s="197"/>
      <c r="WWM109" s="197"/>
      <c r="WWN109" s="197"/>
      <c r="WWO109" s="197"/>
      <c r="WWP109" s="197"/>
      <c r="WWQ109" s="197"/>
      <c r="WWR109" s="197"/>
      <c r="WWS109" s="197"/>
      <c r="WWT109" s="197"/>
      <c r="WWU109" s="197"/>
      <c r="WWV109" s="197"/>
      <c r="WWW109" s="197"/>
      <c r="WWX109" s="197"/>
      <c r="WWY109" s="197"/>
      <c r="WWZ109" s="197"/>
      <c r="WXA109" s="197"/>
      <c r="WXB109" s="197"/>
      <c r="WXC109" s="197"/>
      <c r="WXD109" s="197"/>
      <c r="WXE109" s="197"/>
      <c r="WXF109" s="197"/>
      <c r="WXG109" s="197"/>
      <c r="WXH109" s="197"/>
      <c r="WXI109" s="197"/>
      <c r="WXJ109" s="197"/>
      <c r="WXK109" s="197"/>
      <c r="WXL109" s="197"/>
      <c r="WXM109" s="197"/>
      <c r="WXN109" s="197"/>
      <c r="WXO109" s="197"/>
      <c r="WXP109" s="197"/>
      <c r="WXQ109" s="197"/>
      <c r="WXR109" s="197"/>
      <c r="WXS109" s="197"/>
      <c r="WXT109" s="197"/>
      <c r="WXU109" s="197"/>
      <c r="WXV109" s="197"/>
      <c r="WXW109" s="197"/>
      <c r="WXX109" s="197"/>
      <c r="WXY109" s="197"/>
      <c r="WXZ109" s="197"/>
      <c r="WYA109" s="197"/>
      <c r="WYB109" s="197"/>
      <c r="WYC109" s="197"/>
      <c r="WYD109" s="197"/>
      <c r="WYE109" s="197"/>
      <c r="WYF109" s="197"/>
      <c r="WYG109" s="197"/>
      <c r="WYH109" s="197"/>
      <c r="WYI109" s="197"/>
      <c r="WYJ109" s="197"/>
      <c r="WYK109" s="197"/>
      <c r="WYL109" s="197"/>
      <c r="WYM109" s="197"/>
      <c r="WYN109" s="197"/>
      <c r="WYO109" s="197"/>
      <c r="WYP109" s="197"/>
      <c r="WYQ109" s="197"/>
      <c r="WYR109" s="197"/>
      <c r="WYS109" s="197"/>
      <c r="WYT109" s="197"/>
      <c r="WYU109" s="197"/>
      <c r="WYV109" s="197"/>
      <c r="WYW109" s="197"/>
      <c r="WYX109" s="197"/>
      <c r="WYY109" s="197"/>
      <c r="WYZ109" s="197"/>
      <c r="WZA109" s="197"/>
      <c r="WZB109" s="197"/>
      <c r="WZC109" s="197"/>
      <c r="WZD109" s="197"/>
      <c r="WZE109" s="197"/>
      <c r="WZF109" s="197"/>
      <c r="WZG109" s="197"/>
      <c r="WZH109" s="197"/>
      <c r="WZI109" s="197"/>
      <c r="WZJ109" s="197"/>
      <c r="WZK109" s="197"/>
      <c r="WZL109" s="197"/>
      <c r="WZM109" s="197"/>
      <c r="WZN109" s="197"/>
      <c r="WZO109" s="197"/>
      <c r="WZP109" s="197"/>
      <c r="WZQ109" s="197"/>
      <c r="WZR109" s="197"/>
      <c r="WZS109" s="197"/>
      <c r="WZT109" s="197"/>
      <c r="WZU109" s="197"/>
      <c r="WZV109" s="197"/>
      <c r="WZW109" s="197"/>
      <c r="WZX109" s="197"/>
      <c r="WZY109" s="197"/>
      <c r="WZZ109" s="197"/>
      <c r="XAA109" s="197"/>
      <c r="XAB109" s="197"/>
      <c r="XAC109" s="197"/>
      <c r="XAD109" s="197"/>
      <c r="XAE109" s="197"/>
      <c r="XAF109" s="197"/>
      <c r="XAG109" s="197"/>
      <c r="XAH109" s="197"/>
      <c r="XAI109" s="197"/>
      <c r="XAJ109" s="197"/>
      <c r="XAK109" s="197"/>
      <c r="XAL109" s="197"/>
      <c r="XAM109" s="197"/>
      <c r="XAN109" s="197"/>
      <c r="XAO109" s="197"/>
      <c r="XAP109" s="197"/>
      <c r="XAQ109" s="197"/>
      <c r="XAR109" s="197"/>
      <c r="XAS109" s="197"/>
      <c r="XAT109" s="197"/>
      <c r="XAU109" s="197"/>
      <c r="XAV109" s="197"/>
      <c r="XAW109" s="197"/>
      <c r="XAX109" s="197"/>
      <c r="XAY109" s="197"/>
      <c r="XAZ109" s="197"/>
      <c r="XBA109" s="197"/>
      <c r="XBB109" s="197"/>
      <c r="XBC109" s="197"/>
      <c r="XBD109" s="197"/>
      <c r="XBE109" s="197"/>
      <c r="XBF109" s="197"/>
      <c r="XBG109" s="197"/>
      <c r="XBH109" s="197"/>
      <c r="XBI109" s="197"/>
      <c r="XBJ109" s="197"/>
      <c r="XBK109" s="197"/>
      <c r="XBL109" s="197"/>
      <c r="XBM109" s="197"/>
      <c r="XBN109" s="197"/>
      <c r="XBO109" s="197"/>
      <c r="XBP109" s="197"/>
      <c r="XBQ109" s="197"/>
      <c r="XBR109" s="197"/>
      <c r="XBS109" s="197"/>
      <c r="XBT109" s="197"/>
      <c r="XBU109" s="197"/>
      <c r="XBV109" s="197"/>
      <c r="XBW109" s="197"/>
      <c r="XBX109" s="197"/>
      <c r="XBY109" s="197"/>
      <c r="XBZ109" s="197"/>
      <c r="XCA109" s="197"/>
      <c r="XCB109" s="197"/>
      <c r="XCC109" s="197"/>
      <c r="XCD109" s="197"/>
      <c r="XCE109" s="197"/>
      <c r="XCF109" s="197"/>
      <c r="XCG109" s="197"/>
      <c r="XCH109" s="197"/>
      <c r="XCI109" s="197"/>
      <c r="XCJ109" s="197"/>
      <c r="XCK109" s="197"/>
      <c r="XCL109" s="197"/>
      <c r="XCM109" s="197"/>
      <c r="XCN109" s="197"/>
      <c r="XCO109" s="197"/>
      <c r="XCP109" s="197"/>
      <c r="XCQ109" s="197"/>
      <c r="XCR109" s="197"/>
      <c r="XCS109" s="197"/>
      <c r="XCT109" s="197"/>
      <c r="XCU109" s="197"/>
      <c r="XCV109" s="197"/>
      <c r="XCW109" s="197"/>
      <c r="XCX109" s="197"/>
      <c r="XCY109" s="197"/>
      <c r="XCZ109" s="197"/>
      <c r="XDA109" s="197"/>
      <c r="XDB109" s="197"/>
      <c r="XDC109" s="197"/>
      <c r="XDD109" s="197"/>
      <c r="XDE109" s="197"/>
      <c r="XDF109" s="197"/>
      <c r="XDG109" s="197"/>
      <c r="XDH109" s="197"/>
      <c r="XDI109" s="197"/>
      <c r="XDJ109" s="197"/>
      <c r="XDK109" s="197"/>
      <c r="XDL109" s="197"/>
      <c r="XDM109" s="197"/>
      <c r="XDN109" s="197"/>
      <c r="XDO109" s="197"/>
      <c r="XDP109" s="197"/>
      <c r="XDQ109" s="197"/>
      <c r="XDR109" s="197"/>
      <c r="XDS109" s="197"/>
      <c r="XDT109" s="197"/>
      <c r="XDU109" s="197"/>
      <c r="XDV109" s="197"/>
      <c r="XDW109" s="197"/>
      <c r="XDX109" s="197"/>
      <c r="XDY109" s="197"/>
      <c r="XDZ109" s="197"/>
      <c r="XEA109" s="197"/>
      <c r="XEB109" s="197"/>
      <c r="XEC109" s="197"/>
      <c r="XED109" s="197"/>
      <c r="XEE109" s="197"/>
      <c r="XEF109" s="197"/>
      <c r="XEG109" s="197"/>
      <c r="XEH109" s="197"/>
      <c r="XEI109" s="197"/>
      <c r="XEJ109" s="197"/>
      <c r="XEK109" s="197"/>
      <c r="XEL109" s="197"/>
      <c r="XEM109" s="197"/>
      <c r="XEN109" s="197"/>
      <c r="XEO109" s="197"/>
      <c r="XEP109" s="197"/>
      <c r="XEQ109" s="197"/>
      <c r="XER109" s="197"/>
      <c r="XES109" s="197"/>
      <c r="XET109" s="197"/>
      <c r="XEU109" s="197"/>
      <c r="XEV109" s="197"/>
      <c r="XEW109" s="197"/>
      <c r="XEX109" s="197"/>
      <c r="XEY109" s="197"/>
      <c r="XEZ109" s="197"/>
      <c r="XFA109" s="197"/>
      <c r="XFB109" s="197"/>
      <c r="XFC109" s="197"/>
      <c r="XFD109" s="197"/>
    </row>
    <row r="110" spans="1:16384" s="196" customFormat="1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  <c r="RH110" s="197"/>
      <c r="RI110" s="197"/>
      <c r="RJ110" s="197"/>
      <c r="RK110" s="197"/>
      <c r="RL110" s="197"/>
      <c r="RM110" s="197"/>
      <c r="RN110" s="197"/>
      <c r="RO110" s="197"/>
      <c r="RP110" s="197"/>
      <c r="RQ110" s="197"/>
      <c r="RR110" s="197"/>
      <c r="RS110" s="197"/>
      <c r="RT110" s="197"/>
      <c r="RU110" s="197"/>
      <c r="RV110" s="197"/>
      <c r="RW110" s="197"/>
      <c r="RX110" s="197"/>
      <c r="RY110" s="197"/>
      <c r="RZ110" s="197"/>
      <c r="SA110" s="197"/>
      <c r="SB110" s="197"/>
      <c r="SC110" s="197"/>
      <c r="SD110" s="197"/>
      <c r="SE110" s="197"/>
      <c r="SF110" s="197"/>
      <c r="SG110" s="197"/>
      <c r="SH110" s="197"/>
      <c r="SI110" s="197"/>
      <c r="SJ110" s="197"/>
      <c r="SK110" s="197"/>
      <c r="SL110" s="197"/>
      <c r="SM110" s="197"/>
      <c r="SN110" s="197"/>
      <c r="SO110" s="197"/>
      <c r="SP110" s="197"/>
      <c r="SQ110" s="197"/>
      <c r="SR110" s="197"/>
      <c r="SS110" s="197"/>
      <c r="ST110" s="197"/>
      <c r="SU110" s="197"/>
      <c r="SV110" s="197"/>
      <c r="SW110" s="197"/>
      <c r="SX110" s="197"/>
      <c r="SY110" s="197"/>
      <c r="SZ110" s="197"/>
      <c r="TA110" s="197"/>
      <c r="TB110" s="197"/>
      <c r="TC110" s="197"/>
      <c r="TD110" s="197"/>
      <c r="TE110" s="197"/>
      <c r="TF110" s="197"/>
      <c r="TG110" s="197"/>
      <c r="TH110" s="197"/>
      <c r="TI110" s="197"/>
      <c r="TJ110" s="197"/>
      <c r="TK110" s="197"/>
      <c r="TL110" s="197"/>
      <c r="TM110" s="197"/>
      <c r="TN110" s="197"/>
      <c r="TO110" s="197"/>
      <c r="TP110" s="197"/>
      <c r="TQ110" s="197"/>
      <c r="TR110" s="197"/>
      <c r="TS110" s="197"/>
      <c r="TT110" s="197"/>
      <c r="TU110" s="197"/>
      <c r="TV110" s="197"/>
      <c r="TW110" s="197"/>
      <c r="TX110" s="197"/>
      <c r="TY110" s="197"/>
      <c r="TZ110" s="197"/>
      <c r="UA110" s="197"/>
      <c r="UB110" s="197"/>
      <c r="UC110" s="197"/>
      <c r="UD110" s="197"/>
      <c r="UE110" s="197"/>
      <c r="UF110" s="197"/>
      <c r="UG110" s="197"/>
      <c r="UH110" s="197"/>
      <c r="UI110" s="197"/>
      <c r="UJ110" s="197"/>
      <c r="UK110" s="197"/>
      <c r="UL110" s="197"/>
      <c r="UM110" s="197"/>
      <c r="UN110" s="197"/>
      <c r="UO110" s="197"/>
      <c r="UP110" s="197"/>
      <c r="UQ110" s="197"/>
      <c r="UR110" s="197"/>
      <c r="US110" s="197"/>
      <c r="UT110" s="197"/>
      <c r="UU110" s="197"/>
      <c r="UV110" s="197"/>
      <c r="UW110" s="197"/>
      <c r="UX110" s="197"/>
      <c r="UY110" s="197"/>
      <c r="UZ110" s="197"/>
      <c r="VA110" s="197"/>
      <c r="VB110" s="197"/>
      <c r="VC110" s="197"/>
      <c r="VD110" s="197"/>
      <c r="VE110" s="197"/>
      <c r="VF110" s="197"/>
      <c r="VG110" s="197"/>
      <c r="VH110" s="197"/>
      <c r="VI110" s="197"/>
      <c r="VJ110" s="197"/>
      <c r="VK110" s="197"/>
      <c r="VL110" s="197"/>
      <c r="VM110" s="197"/>
      <c r="VN110" s="197"/>
      <c r="VO110" s="197"/>
      <c r="VP110" s="197"/>
      <c r="VQ110" s="197"/>
      <c r="VR110" s="197"/>
      <c r="VS110" s="197"/>
      <c r="VT110" s="197"/>
      <c r="VU110" s="197"/>
      <c r="VV110" s="197"/>
      <c r="VW110" s="197"/>
      <c r="VX110" s="197"/>
      <c r="VY110" s="197"/>
      <c r="VZ110" s="197"/>
      <c r="WA110" s="197"/>
      <c r="WB110" s="197"/>
      <c r="WC110" s="197"/>
      <c r="WD110" s="197"/>
      <c r="WE110" s="197"/>
      <c r="WF110" s="197"/>
      <c r="WG110" s="197"/>
      <c r="WH110" s="197"/>
      <c r="WI110" s="197"/>
      <c r="WJ110" s="197"/>
      <c r="WK110" s="197"/>
      <c r="WL110" s="197"/>
      <c r="WM110" s="197"/>
      <c r="WN110" s="197"/>
      <c r="WO110" s="197"/>
      <c r="WP110" s="197"/>
      <c r="WQ110" s="197"/>
      <c r="WR110" s="197"/>
      <c r="WS110" s="197"/>
      <c r="WT110" s="197"/>
      <c r="WU110" s="197"/>
      <c r="WV110" s="197"/>
      <c r="WW110" s="197"/>
      <c r="WX110" s="197"/>
      <c r="WY110" s="197"/>
      <c r="WZ110" s="197"/>
      <c r="XA110" s="197"/>
      <c r="XB110" s="197"/>
      <c r="XC110" s="197"/>
      <c r="XD110" s="197"/>
      <c r="XE110" s="197"/>
      <c r="XF110" s="197"/>
      <c r="XG110" s="197"/>
      <c r="XH110" s="197"/>
      <c r="XI110" s="197"/>
      <c r="XJ110" s="197"/>
      <c r="XK110" s="197"/>
      <c r="XL110" s="197"/>
      <c r="XM110" s="197"/>
      <c r="XN110" s="197"/>
      <c r="XO110" s="197"/>
      <c r="XP110" s="197"/>
      <c r="XQ110" s="197"/>
      <c r="XR110" s="197"/>
      <c r="XS110" s="197"/>
      <c r="XT110" s="197"/>
      <c r="XU110" s="197"/>
      <c r="XV110" s="197"/>
      <c r="XW110" s="197"/>
      <c r="XX110" s="197"/>
      <c r="XY110" s="197"/>
      <c r="XZ110" s="197"/>
      <c r="YA110" s="197"/>
      <c r="YB110" s="197"/>
      <c r="YC110" s="197"/>
      <c r="YD110" s="197"/>
      <c r="YE110" s="197"/>
      <c r="YF110" s="197"/>
      <c r="YG110" s="197"/>
      <c r="YH110" s="197"/>
      <c r="YI110" s="197"/>
      <c r="YJ110" s="197"/>
      <c r="YK110" s="197"/>
      <c r="YL110" s="197"/>
      <c r="YM110" s="197"/>
      <c r="YN110" s="197"/>
      <c r="YO110" s="197"/>
      <c r="YP110" s="197"/>
      <c r="YQ110" s="197"/>
      <c r="YR110" s="197"/>
      <c r="YS110" s="197"/>
      <c r="YT110" s="197"/>
      <c r="YU110" s="197"/>
      <c r="YV110" s="197"/>
      <c r="YW110" s="197"/>
      <c r="YX110" s="197"/>
      <c r="YY110" s="197"/>
      <c r="YZ110" s="197"/>
      <c r="ZA110" s="197"/>
      <c r="ZB110" s="197"/>
      <c r="ZC110" s="197"/>
      <c r="ZD110" s="197"/>
      <c r="ZE110" s="197"/>
      <c r="ZF110" s="197"/>
      <c r="ZG110" s="197"/>
      <c r="ZH110" s="197"/>
      <c r="ZI110" s="197"/>
      <c r="ZJ110" s="197"/>
      <c r="ZK110" s="197"/>
      <c r="ZL110" s="197"/>
      <c r="ZM110" s="197"/>
      <c r="ZN110" s="197"/>
      <c r="ZO110" s="197"/>
      <c r="ZP110" s="197"/>
      <c r="ZQ110" s="197"/>
      <c r="ZR110" s="197"/>
      <c r="ZS110" s="197"/>
      <c r="ZT110" s="197"/>
      <c r="ZU110" s="197"/>
      <c r="ZV110" s="197"/>
      <c r="ZW110" s="197"/>
      <c r="ZX110" s="197"/>
      <c r="ZY110" s="197"/>
      <c r="ZZ110" s="197"/>
      <c r="AAA110" s="197"/>
      <c r="AAB110" s="197"/>
      <c r="AAC110" s="197"/>
      <c r="AAD110" s="197"/>
      <c r="AAE110" s="197"/>
      <c r="AAF110" s="197"/>
      <c r="AAG110" s="197"/>
      <c r="AAH110" s="197"/>
      <c r="AAI110" s="197"/>
      <c r="AAJ110" s="197"/>
      <c r="AAK110" s="197"/>
      <c r="AAL110" s="197"/>
      <c r="AAM110" s="197"/>
      <c r="AAN110" s="197"/>
      <c r="AAO110" s="197"/>
      <c r="AAP110" s="197"/>
      <c r="AAQ110" s="197"/>
      <c r="AAR110" s="197"/>
      <c r="AAS110" s="197"/>
      <c r="AAT110" s="197"/>
      <c r="AAU110" s="197"/>
      <c r="AAV110" s="197"/>
      <c r="AAW110" s="197"/>
      <c r="AAX110" s="197"/>
      <c r="AAY110" s="197"/>
      <c r="AAZ110" s="197"/>
      <c r="ABA110" s="197"/>
      <c r="ABB110" s="197"/>
      <c r="ABC110" s="197"/>
      <c r="ABD110" s="197"/>
      <c r="ABE110" s="197"/>
      <c r="ABF110" s="197"/>
      <c r="ABG110" s="197"/>
      <c r="ABH110" s="197"/>
      <c r="ABI110" s="197"/>
      <c r="ABJ110" s="197"/>
      <c r="ABK110" s="197"/>
      <c r="ABL110" s="197"/>
      <c r="ABM110" s="197"/>
      <c r="ABN110" s="197"/>
      <c r="ABO110" s="197"/>
      <c r="ABP110" s="197"/>
      <c r="ABQ110" s="197"/>
      <c r="ABR110" s="197"/>
      <c r="ABS110" s="197"/>
      <c r="ABT110" s="197"/>
      <c r="ABU110" s="197"/>
      <c r="ABV110" s="197"/>
      <c r="ABW110" s="197"/>
      <c r="ABX110" s="197"/>
      <c r="ABY110" s="197"/>
      <c r="ABZ110" s="197"/>
      <c r="ACA110" s="197"/>
      <c r="ACB110" s="197"/>
      <c r="ACC110" s="197"/>
      <c r="ACD110" s="197"/>
      <c r="ACE110" s="197"/>
      <c r="ACF110" s="197"/>
      <c r="ACG110" s="197"/>
      <c r="ACH110" s="197"/>
      <c r="ACI110" s="197"/>
      <c r="ACJ110" s="197"/>
      <c r="ACK110" s="197"/>
      <c r="ACL110" s="197"/>
      <c r="ACM110" s="197"/>
      <c r="ACN110" s="197"/>
      <c r="ACO110" s="197"/>
      <c r="ACP110" s="197"/>
      <c r="ACQ110" s="197"/>
      <c r="ACR110" s="197"/>
      <c r="ACS110" s="197"/>
      <c r="ACT110" s="197"/>
      <c r="ACU110" s="197"/>
      <c r="ACV110" s="197"/>
      <c r="ACW110" s="197"/>
      <c r="ACX110" s="197"/>
      <c r="ACY110" s="197"/>
      <c r="ACZ110" s="197"/>
      <c r="ADA110" s="197"/>
      <c r="ADB110" s="197"/>
      <c r="ADC110" s="197"/>
      <c r="ADD110" s="197"/>
      <c r="ADE110" s="197"/>
      <c r="ADF110" s="197"/>
      <c r="ADG110" s="197"/>
      <c r="ADH110" s="197"/>
      <c r="ADI110" s="197"/>
      <c r="ADJ110" s="197"/>
      <c r="ADK110" s="197"/>
      <c r="ADL110" s="197"/>
      <c r="ADM110" s="197"/>
      <c r="ADN110" s="197"/>
      <c r="ADO110" s="197"/>
      <c r="ADP110" s="197"/>
      <c r="ADQ110" s="197"/>
      <c r="ADR110" s="197"/>
      <c r="ADS110" s="197"/>
      <c r="ADT110" s="197"/>
      <c r="ADU110" s="197"/>
      <c r="ADV110" s="197"/>
      <c r="ADW110" s="197"/>
      <c r="ADX110" s="197"/>
      <c r="ADY110" s="197"/>
      <c r="ADZ110" s="197"/>
      <c r="AEA110" s="197"/>
      <c r="AEB110" s="197"/>
      <c r="AEC110" s="197"/>
      <c r="AED110" s="197"/>
      <c r="AEE110" s="197"/>
      <c r="AEF110" s="197"/>
      <c r="AEG110" s="197"/>
      <c r="AEH110" s="197"/>
      <c r="AEI110" s="197"/>
      <c r="AEJ110" s="197"/>
      <c r="AEK110" s="197"/>
      <c r="AEL110" s="197"/>
      <c r="AEM110" s="197"/>
      <c r="AEN110" s="197"/>
      <c r="AEO110" s="197"/>
      <c r="AEP110" s="197"/>
      <c r="AEQ110" s="197"/>
      <c r="AER110" s="197"/>
      <c r="AES110" s="197"/>
      <c r="AET110" s="197"/>
      <c r="AEU110" s="197"/>
      <c r="AEV110" s="197"/>
      <c r="AEW110" s="197"/>
      <c r="AEX110" s="197"/>
      <c r="AEY110" s="197"/>
      <c r="AEZ110" s="197"/>
      <c r="AFA110" s="197"/>
      <c r="AFB110" s="197"/>
      <c r="AFC110" s="197"/>
      <c r="AFD110" s="197"/>
      <c r="AFE110" s="197"/>
      <c r="AFF110" s="197"/>
      <c r="AFG110" s="197"/>
      <c r="AFH110" s="197"/>
      <c r="AFI110" s="197"/>
      <c r="AFJ110" s="197"/>
      <c r="AFK110" s="197"/>
      <c r="AFL110" s="197"/>
      <c r="AFM110" s="197"/>
      <c r="AFN110" s="197"/>
      <c r="AFO110" s="197"/>
      <c r="AFP110" s="197"/>
      <c r="AFQ110" s="197"/>
      <c r="AFR110" s="197"/>
      <c r="AFS110" s="197"/>
      <c r="AFT110" s="197"/>
      <c r="AFU110" s="197"/>
      <c r="AFV110" s="197"/>
      <c r="AFW110" s="197"/>
      <c r="AFX110" s="197"/>
      <c r="AFY110" s="197"/>
      <c r="AFZ110" s="197"/>
      <c r="AGA110" s="197"/>
      <c r="AGB110" s="197"/>
      <c r="AGC110" s="197"/>
      <c r="AGD110" s="197"/>
      <c r="AGE110" s="197"/>
      <c r="AGF110" s="197"/>
      <c r="AGG110" s="197"/>
      <c r="AGH110" s="197"/>
      <c r="AGI110" s="197"/>
      <c r="AGJ110" s="197"/>
      <c r="AGK110" s="197"/>
      <c r="AGL110" s="197"/>
      <c r="AGM110" s="197"/>
      <c r="AGN110" s="197"/>
      <c r="AGO110" s="197"/>
      <c r="AGP110" s="197"/>
      <c r="AGQ110" s="197"/>
      <c r="AGR110" s="197"/>
      <c r="AGS110" s="197"/>
      <c r="AGT110" s="197"/>
      <c r="AGU110" s="197"/>
      <c r="AGV110" s="197"/>
      <c r="AGW110" s="197"/>
      <c r="AGX110" s="197"/>
      <c r="AGY110" s="197"/>
      <c r="AGZ110" s="197"/>
      <c r="AHA110" s="197"/>
      <c r="AHB110" s="197"/>
      <c r="AHC110" s="197"/>
      <c r="AHD110" s="197"/>
      <c r="AHE110" s="197"/>
      <c r="AHF110" s="197"/>
      <c r="AHG110" s="197"/>
      <c r="AHH110" s="197"/>
      <c r="AHI110" s="197"/>
      <c r="AHJ110" s="197"/>
      <c r="AHK110" s="197"/>
      <c r="AHL110" s="197"/>
      <c r="AHM110" s="197"/>
      <c r="AHN110" s="197"/>
      <c r="AHO110" s="197"/>
      <c r="AHP110" s="197"/>
      <c r="AHQ110" s="197"/>
      <c r="AHR110" s="197"/>
      <c r="AHS110" s="197"/>
      <c r="AHT110" s="197"/>
      <c r="AHU110" s="197"/>
      <c r="AHV110" s="197"/>
      <c r="AHW110" s="197"/>
      <c r="AHX110" s="197"/>
      <c r="AHY110" s="197"/>
      <c r="AHZ110" s="197"/>
      <c r="AIA110" s="197"/>
      <c r="AIB110" s="197"/>
      <c r="AIC110" s="197"/>
      <c r="AID110" s="197"/>
      <c r="AIE110" s="197"/>
      <c r="AIF110" s="197"/>
      <c r="AIG110" s="197"/>
      <c r="AIH110" s="197"/>
      <c r="AII110" s="197"/>
      <c r="AIJ110" s="197"/>
      <c r="AIK110" s="197"/>
      <c r="AIL110" s="197"/>
      <c r="AIM110" s="197"/>
      <c r="AIN110" s="197"/>
      <c r="AIO110" s="197"/>
      <c r="AIP110" s="197"/>
      <c r="AIQ110" s="197"/>
      <c r="AIR110" s="197"/>
      <c r="AIS110" s="197"/>
      <c r="AIT110" s="197"/>
      <c r="AIU110" s="197"/>
      <c r="AIV110" s="197"/>
      <c r="AIW110" s="197"/>
      <c r="AIX110" s="197"/>
      <c r="AIY110" s="197"/>
      <c r="AIZ110" s="197"/>
      <c r="AJA110" s="197"/>
      <c r="AJB110" s="197"/>
      <c r="AJC110" s="197"/>
      <c r="AJD110" s="197"/>
      <c r="AJE110" s="197"/>
      <c r="AJF110" s="197"/>
      <c r="AJG110" s="197"/>
      <c r="AJH110" s="197"/>
      <c r="AJI110" s="197"/>
      <c r="AJJ110" s="197"/>
      <c r="AJK110" s="197"/>
      <c r="AJL110" s="197"/>
      <c r="AJM110" s="197"/>
      <c r="AJN110" s="197"/>
      <c r="AJO110" s="197"/>
      <c r="AJP110" s="197"/>
      <c r="AJQ110" s="197"/>
      <c r="AJR110" s="197"/>
      <c r="AJS110" s="197"/>
      <c r="AJT110" s="197"/>
      <c r="AJU110" s="197"/>
      <c r="AJV110" s="197"/>
      <c r="AJW110" s="197"/>
      <c r="AJX110" s="197"/>
      <c r="AJY110" s="197"/>
      <c r="AJZ110" s="197"/>
      <c r="AKA110" s="197"/>
      <c r="AKB110" s="197"/>
      <c r="AKC110" s="197"/>
      <c r="AKD110" s="197"/>
      <c r="AKE110" s="197"/>
      <c r="AKF110" s="197"/>
      <c r="AKG110" s="197"/>
      <c r="AKH110" s="197"/>
      <c r="AKI110" s="197"/>
      <c r="AKJ110" s="197"/>
      <c r="AKK110" s="197"/>
      <c r="AKL110" s="197"/>
      <c r="AKM110" s="197"/>
      <c r="AKN110" s="197"/>
      <c r="AKO110" s="197"/>
      <c r="AKP110" s="197"/>
      <c r="AKQ110" s="197"/>
      <c r="AKR110" s="197"/>
      <c r="AKS110" s="197"/>
      <c r="AKT110" s="197"/>
      <c r="AKU110" s="197"/>
      <c r="AKV110" s="197"/>
      <c r="AKW110" s="197"/>
      <c r="AKX110" s="197"/>
      <c r="AKY110" s="197"/>
      <c r="AKZ110" s="197"/>
      <c r="ALA110" s="197"/>
      <c r="ALB110" s="197"/>
      <c r="ALC110" s="197"/>
      <c r="ALD110" s="197"/>
      <c r="ALE110" s="197"/>
      <c r="ALF110" s="197"/>
      <c r="ALG110" s="197"/>
      <c r="ALH110" s="197"/>
      <c r="ALI110" s="197"/>
      <c r="ALJ110" s="197"/>
      <c r="ALK110" s="197"/>
      <c r="ALL110" s="197"/>
      <c r="ALM110" s="197"/>
      <c r="ALN110" s="197"/>
      <c r="ALO110" s="197"/>
      <c r="ALP110" s="197"/>
      <c r="ALQ110" s="197"/>
      <c r="ALR110" s="197"/>
      <c r="ALS110" s="197"/>
      <c r="ALT110" s="197"/>
      <c r="ALU110" s="197"/>
      <c r="ALV110" s="197"/>
      <c r="ALW110" s="197"/>
      <c r="ALX110" s="197"/>
      <c r="ALY110" s="197"/>
      <c r="ALZ110" s="197"/>
      <c r="AMA110" s="197"/>
      <c r="AMB110" s="197"/>
      <c r="AMC110" s="197"/>
      <c r="AMD110" s="197"/>
      <c r="AME110" s="197"/>
      <c r="AMF110" s="197"/>
      <c r="AMG110" s="197"/>
      <c r="AMH110" s="197"/>
      <c r="AMI110" s="197"/>
      <c r="AMJ110" s="197"/>
      <c r="AMK110" s="197"/>
      <c r="AML110" s="197"/>
      <c r="AMM110" s="197"/>
      <c r="AMN110" s="197"/>
      <c r="AMO110" s="197"/>
      <c r="AMP110" s="197"/>
      <c r="AMQ110" s="197"/>
      <c r="AMR110" s="197"/>
      <c r="AMS110" s="197"/>
      <c r="AMT110" s="197"/>
      <c r="AMU110" s="197"/>
      <c r="AMV110" s="197"/>
      <c r="AMW110" s="197"/>
      <c r="AMX110" s="197"/>
      <c r="AMY110" s="197"/>
      <c r="AMZ110" s="197"/>
      <c r="ANA110" s="197"/>
      <c r="ANB110" s="197"/>
      <c r="ANC110" s="197"/>
      <c r="AND110" s="197"/>
      <c r="ANE110" s="197"/>
      <c r="ANF110" s="197"/>
      <c r="ANG110" s="197"/>
      <c r="ANH110" s="197"/>
      <c r="ANI110" s="197"/>
      <c r="ANJ110" s="197"/>
      <c r="ANK110" s="197"/>
      <c r="ANL110" s="197"/>
      <c r="ANM110" s="197"/>
      <c r="ANN110" s="197"/>
      <c r="ANO110" s="197"/>
      <c r="ANP110" s="197"/>
      <c r="ANQ110" s="197"/>
      <c r="ANR110" s="197"/>
      <c r="ANS110" s="197"/>
      <c r="ANT110" s="197"/>
      <c r="ANU110" s="197"/>
      <c r="ANV110" s="197"/>
      <c r="ANW110" s="197"/>
      <c r="ANX110" s="197"/>
      <c r="ANY110" s="197"/>
      <c r="ANZ110" s="197"/>
      <c r="AOA110" s="197"/>
      <c r="AOB110" s="197"/>
      <c r="AOC110" s="197"/>
      <c r="AOD110" s="197"/>
      <c r="AOE110" s="197"/>
      <c r="AOF110" s="197"/>
      <c r="AOG110" s="197"/>
      <c r="AOH110" s="197"/>
      <c r="AOI110" s="197"/>
      <c r="AOJ110" s="197"/>
      <c r="AOK110" s="197"/>
      <c r="AOL110" s="197"/>
      <c r="AOM110" s="197"/>
      <c r="AON110" s="197"/>
      <c r="AOO110" s="197"/>
      <c r="AOP110" s="197"/>
      <c r="AOQ110" s="197"/>
      <c r="AOR110" s="197"/>
      <c r="AOS110" s="197"/>
      <c r="AOT110" s="197"/>
      <c r="AOU110" s="197"/>
      <c r="AOV110" s="197"/>
      <c r="AOW110" s="197"/>
      <c r="AOX110" s="197"/>
      <c r="AOY110" s="197"/>
      <c r="AOZ110" s="197"/>
      <c r="APA110" s="197"/>
      <c r="APB110" s="197"/>
      <c r="APC110" s="197"/>
      <c r="APD110" s="197"/>
      <c r="APE110" s="197"/>
      <c r="APF110" s="197"/>
      <c r="APG110" s="197"/>
      <c r="APH110" s="197"/>
      <c r="API110" s="197"/>
      <c r="APJ110" s="197"/>
      <c r="APK110" s="197"/>
      <c r="APL110" s="197"/>
      <c r="APM110" s="197"/>
      <c r="APN110" s="197"/>
      <c r="APO110" s="197"/>
      <c r="APP110" s="197"/>
      <c r="APQ110" s="197"/>
      <c r="APR110" s="197"/>
      <c r="APS110" s="197"/>
      <c r="APT110" s="197"/>
      <c r="APU110" s="197"/>
      <c r="APV110" s="197"/>
      <c r="APW110" s="197"/>
      <c r="APX110" s="197"/>
      <c r="APY110" s="197"/>
      <c r="APZ110" s="197"/>
      <c r="AQA110" s="197"/>
      <c r="AQB110" s="197"/>
      <c r="AQC110" s="197"/>
      <c r="AQD110" s="197"/>
      <c r="AQE110" s="197"/>
      <c r="AQF110" s="197"/>
      <c r="AQG110" s="197"/>
      <c r="AQH110" s="197"/>
      <c r="AQI110" s="197"/>
      <c r="AQJ110" s="197"/>
      <c r="AQK110" s="197"/>
      <c r="AQL110" s="197"/>
      <c r="AQM110" s="197"/>
      <c r="AQN110" s="197"/>
      <c r="AQO110" s="197"/>
      <c r="AQP110" s="197"/>
      <c r="AQQ110" s="197"/>
      <c r="AQR110" s="197"/>
      <c r="AQS110" s="197"/>
      <c r="AQT110" s="197"/>
      <c r="AQU110" s="197"/>
      <c r="AQV110" s="197"/>
      <c r="AQW110" s="197"/>
      <c r="AQX110" s="197"/>
      <c r="AQY110" s="197"/>
      <c r="AQZ110" s="197"/>
      <c r="ARA110" s="197"/>
      <c r="ARB110" s="197"/>
      <c r="ARC110" s="197"/>
      <c r="ARD110" s="197"/>
      <c r="ARE110" s="197"/>
      <c r="ARF110" s="197"/>
      <c r="ARG110" s="197"/>
      <c r="ARH110" s="197"/>
      <c r="ARI110" s="197"/>
      <c r="ARJ110" s="197"/>
      <c r="ARK110" s="197"/>
      <c r="ARL110" s="197"/>
      <c r="ARM110" s="197"/>
      <c r="ARN110" s="197"/>
      <c r="ARO110" s="197"/>
      <c r="ARP110" s="197"/>
      <c r="ARQ110" s="197"/>
      <c r="ARR110" s="197"/>
      <c r="ARS110" s="197"/>
      <c r="ART110" s="197"/>
      <c r="ARU110" s="197"/>
      <c r="ARV110" s="197"/>
      <c r="ARW110" s="197"/>
      <c r="ARX110" s="197"/>
      <c r="ARY110" s="197"/>
      <c r="ARZ110" s="197"/>
      <c r="ASA110" s="197"/>
      <c r="ASB110" s="197"/>
      <c r="ASC110" s="197"/>
      <c r="ASD110" s="197"/>
      <c r="ASE110" s="197"/>
      <c r="ASF110" s="197"/>
      <c r="ASG110" s="197"/>
      <c r="ASH110" s="197"/>
      <c r="ASI110" s="197"/>
      <c r="ASJ110" s="197"/>
      <c r="ASK110" s="197"/>
      <c r="ASL110" s="197"/>
      <c r="ASM110" s="197"/>
      <c r="ASN110" s="197"/>
      <c r="ASO110" s="197"/>
      <c r="ASP110" s="197"/>
      <c r="ASQ110" s="197"/>
      <c r="ASR110" s="197"/>
      <c r="ASS110" s="197"/>
      <c r="AST110" s="197"/>
      <c r="ASU110" s="197"/>
      <c r="ASV110" s="197"/>
      <c r="ASW110" s="197"/>
      <c r="ASX110" s="197"/>
      <c r="ASY110" s="197"/>
      <c r="ASZ110" s="197"/>
      <c r="ATA110" s="197"/>
      <c r="ATB110" s="197"/>
      <c r="ATC110" s="197"/>
      <c r="ATD110" s="197"/>
      <c r="ATE110" s="197"/>
      <c r="ATF110" s="197"/>
      <c r="ATG110" s="197"/>
      <c r="ATH110" s="197"/>
      <c r="ATI110" s="197"/>
      <c r="ATJ110" s="197"/>
      <c r="ATK110" s="197"/>
      <c r="ATL110" s="197"/>
      <c r="ATM110" s="197"/>
      <c r="ATN110" s="197"/>
      <c r="ATO110" s="197"/>
      <c r="ATP110" s="197"/>
      <c r="ATQ110" s="197"/>
      <c r="ATR110" s="197"/>
      <c r="ATS110" s="197"/>
      <c r="ATT110" s="197"/>
      <c r="ATU110" s="197"/>
      <c r="ATV110" s="197"/>
      <c r="ATW110" s="197"/>
      <c r="ATX110" s="197"/>
      <c r="ATY110" s="197"/>
      <c r="ATZ110" s="197"/>
      <c r="AUA110" s="197"/>
      <c r="AUB110" s="197"/>
      <c r="AUC110" s="197"/>
      <c r="AUD110" s="197"/>
      <c r="AUE110" s="197"/>
      <c r="AUF110" s="197"/>
      <c r="AUG110" s="197"/>
      <c r="AUH110" s="197"/>
      <c r="AUI110" s="197"/>
      <c r="AUJ110" s="197"/>
      <c r="AUK110" s="197"/>
      <c r="AUL110" s="197"/>
      <c r="AUM110" s="197"/>
      <c r="AUN110" s="197"/>
      <c r="AUO110" s="197"/>
      <c r="AUP110" s="197"/>
      <c r="AUQ110" s="197"/>
      <c r="AUR110" s="197"/>
      <c r="AUS110" s="197"/>
      <c r="AUT110" s="197"/>
      <c r="AUU110" s="197"/>
      <c r="AUV110" s="197"/>
      <c r="AUW110" s="197"/>
      <c r="AUX110" s="197"/>
      <c r="AUY110" s="197"/>
      <c r="AUZ110" s="197"/>
      <c r="AVA110" s="197"/>
      <c r="AVB110" s="197"/>
      <c r="AVC110" s="197"/>
      <c r="AVD110" s="197"/>
      <c r="AVE110" s="197"/>
      <c r="AVF110" s="197"/>
      <c r="AVG110" s="197"/>
      <c r="AVH110" s="197"/>
      <c r="AVI110" s="197"/>
      <c r="AVJ110" s="197"/>
      <c r="AVK110" s="197"/>
      <c r="AVL110" s="197"/>
      <c r="AVM110" s="197"/>
      <c r="AVN110" s="197"/>
      <c r="AVO110" s="197"/>
      <c r="AVP110" s="197"/>
      <c r="AVQ110" s="197"/>
      <c r="AVR110" s="197"/>
      <c r="AVS110" s="197"/>
      <c r="AVT110" s="197"/>
      <c r="AVU110" s="197"/>
      <c r="AVV110" s="197"/>
      <c r="AVW110" s="197"/>
      <c r="AVX110" s="197"/>
      <c r="AVY110" s="197"/>
      <c r="AVZ110" s="197"/>
      <c r="AWA110" s="197"/>
      <c r="AWB110" s="197"/>
      <c r="AWC110" s="197"/>
      <c r="AWD110" s="197"/>
      <c r="AWE110" s="197"/>
      <c r="AWF110" s="197"/>
      <c r="AWG110" s="197"/>
      <c r="AWH110" s="197"/>
      <c r="AWI110" s="197"/>
      <c r="AWJ110" s="197"/>
      <c r="AWK110" s="197"/>
      <c r="AWL110" s="197"/>
      <c r="AWM110" s="197"/>
      <c r="AWN110" s="197"/>
      <c r="AWO110" s="197"/>
      <c r="AWP110" s="197"/>
      <c r="AWQ110" s="197"/>
      <c r="AWR110" s="197"/>
      <c r="AWS110" s="197"/>
      <c r="AWT110" s="197"/>
      <c r="AWU110" s="197"/>
      <c r="AWV110" s="197"/>
      <c r="AWW110" s="197"/>
      <c r="AWX110" s="197"/>
      <c r="AWY110" s="197"/>
      <c r="AWZ110" s="197"/>
      <c r="AXA110" s="197"/>
      <c r="AXB110" s="197"/>
      <c r="AXC110" s="197"/>
      <c r="AXD110" s="197"/>
      <c r="AXE110" s="197"/>
      <c r="AXF110" s="197"/>
      <c r="AXG110" s="197"/>
      <c r="AXH110" s="197"/>
      <c r="AXI110" s="197"/>
      <c r="AXJ110" s="197"/>
      <c r="AXK110" s="197"/>
      <c r="AXL110" s="197"/>
      <c r="AXM110" s="197"/>
      <c r="AXN110" s="197"/>
      <c r="AXO110" s="197"/>
      <c r="AXP110" s="197"/>
      <c r="AXQ110" s="197"/>
      <c r="AXR110" s="197"/>
      <c r="AXS110" s="197"/>
      <c r="AXT110" s="197"/>
      <c r="AXU110" s="197"/>
      <c r="AXV110" s="197"/>
      <c r="AXW110" s="197"/>
      <c r="AXX110" s="197"/>
      <c r="AXY110" s="197"/>
      <c r="AXZ110" s="197"/>
      <c r="AYA110" s="197"/>
      <c r="AYB110" s="197"/>
      <c r="AYC110" s="197"/>
      <c r="AYD110" s="197"/>
      <c r="AYE110" s="197"/>
      <c r="AYF110" s="197"/>
      <c r="AYG110" s="197"/>
      <c r="AYH110" s="197"/>
      <c r="AYI110" s="197"/>
      <c r="AYJ110" s="197"/>
      <c r="AYK110" s="197"/>
      <c r="AYL110" s="197"/>
      <c r="AYM110" s="197"/>
      <c r="AYN110" s="197"/>
      <c r="AYO110" s="197"/>
      <c r="AYP110" s="197"/>
      <c r="AYQ110" s="197"/>
      <c r="AYR110" s="197"/>
      <c r="AYS110" s="197"/>
      <c r="AYT110" s="197"/>
      <c r="AYU110" s="197"/>
      <c r="AYV110" s="197"/>
      <c r="AYW110" s="197"/>
      <c r="AYX110" s="197"/>
      <c r="AYY110" s="197"/>
      <c r="AYZ110" s="197"/>
      <c r="AZA110" s="197"/>
      <c r="AZB110" s="197"/>
      <c r="AZC110" s="197"/>
      <c r="AZD110" s="197"/>
      <c r="AZE110" s="197"/>
      <c r="AZF110" s="197"/>
      <c r="AZG110" s="197"/>
      <c r="AZH110" s="197"/>
      <c r="AZI110" s="197"/>
      <c r="AZJ110" s="197"/>
      <c r="AZK110" s="197"/>
      <c r="AZL110" s="197"/>
      <c r="AZM110" s="197"/>
      <c r="AZN110" s="197"/>
      <c r="AZO110" s="197"/>
      <c r="AZP110" s="197"/>
      <c r="AZQ110" s="197"/>
      <c r="AZR110" s="197"/>
      <c r="AZS110" s="197"/>
      <c r="AZT110" s="197"/>
      <c r="AZU110" s="197"/>
      <c r="AZV110" s="197"/>
      <c r="AZW110" s="197"/>
      <c r="AZX110" s="197"/>
      <c r="AZY110" s="197"/>
      <c r="AZZ110" s="197"/>
      <c r="BAA110" s="197"/>
      <c r="BAB110" s="197"/>
      <c r="BAC110" s="197"/>
      <c r="BAD110" s="197"/>
      <c r="BAE110" s="197"/>
      <c r="BAF110" s="197"/>
      <c r="BAG110" s="197"/>
      <c r="BAH110" s="197"/>
      <c r="BAI110" s="197"/>
      <c r="BAJ110" s="197"/>
      <c r="BAK110" s="197"/>
      <c r="BAL110" s="197"/>
      <c r="BAM110" s="197"/>
      <c r="BAN110" s="197"/>
      <c r="BAO110" s="197"/>
      <c r="BAP110" s="197"/>
      <c r="BAQ110" s="197"/>
      <c r="BAR110" s="197"/>
      <c r="BAS110" s="197"/>
      <c r="BAT110" s="197"/>
      <c r="BAU110" s="197"/>
      <c r="BAV110" s="197"/>
      <c r="BAW110" s="197"/>
      <c r="BAX110" s="197"/>
      <c r="BAY110" s="197"/>
      <c r="BAZ110" s="197"/>
      <c r="BBA110" s="197"/>
      <c r="BBB110" s="197"/>
      <c r="BBC110" s="197"/>
      <c r="BBD110" s="197"/>
      <c r="BBE110" s="197"/>
      <c r="BBF110" s="197"/>
      <c r="BBG110" s="197"/>
      <c r="BBH110" s="197"/>
      <c r="BBI110" s="197"/>
      <c r="BBJ110" s="197"/>
      <c r="BBK110" s="197"/>
      <c r="BBL110" s="197"/>
      <c r="BBM110" s="197"/>
      <c r="BBN110" s="197"/>
      <c r="BBO110" s="197"/>
      <c r="BBP110" s="197"/>
      <c r="BBQ110" s="197"/>
      <c r="BBR110" s="197"/>
      <c r="BBS110" s="197"/>
      <c r="BBT110" s="197"/>
      <c r="BBU110" s="197"/>
      <c r="BBV110" s="197"/>
      <c r="BBW110" s="197"/>
      <c r="BBX110" s="197"/>
      <c r="BBY110" s="197"/>
      <c r="BBZ110" s="197"/>
      <c r="BCA110" s="197"/>
      <c r="BCB110" s="197"/>
      <c r="BCC110" s="197"/>
      <c r="BCD110" s="197"/>
      <c r="BCE110" s="197"/>
      <c r="BCF110" s="197"/>
      <c r="BCG110" s="197"/>
      <c r="BCH110" s="197"/>
      <c r="BCI110" s="197"/>
      <c r="BCJ110" s="197"/>
      <c r="BCK110" s="197"/>
      <c r="BCL110" s="197"/>
      <c r="BCM110" s="197"/>
      <c r="BCN110" s="197"/>
      <c r="BCO110" s="197"/>
      <c r="BCP110" s="197"/>
      <c r="BCQ110" s="197"/>
      <c r="BCR110" s="197"/>
      <c r="BCS110" s="197"/>
      <c r="BCT110" s="197"/>
      <c r="BCU110" s="197"/>
      <c r="BCV110" s="197"/>
      <c r="BCW110" s="197"/>
      <c r="BCX110" s="197"/>
      <c r="BCY110" s="197"/>
      <c r="BCZ110" s="197"/>
      <c r="BDA110" s="197"/>
      <c r="BDB110" s="197"/>
      <c r="BDC110" s="197"/>
      <c r="BDD110" s="197"/>
      <c r="BDE110" s="197"/>
      <c r="BDF110" s="197"/>
      <c r="BDG110" s="197"/>
      <c r="BDH110" s="197"/>
      <c r="BDI110" s="197"/>
      <c r="BDJ110" s="197"/>
      <c r="BDK110" s="197"/>
      <c r="BDL110" s="197"/>
      <c r="BDM110" s="197"/>
      <c r="BDN110" s="197"/>
      <c r="BDO110" s="197"/>
      <c r="BDP110" s="197"/>
      <c r="BDQ110" s="197"/>
      <c r="BDR110" s="197"/>
      <c r="BDS110" s="197"/>
      <c r="BDT110" s="197"/>
      <c r="BDU110" s="197"/>
      <c r="BDV110" s="197"/>
      <c r="BDW110" s="197"/>
      <c r="BDX110" s="197"/>
      <c r="BDY110" s="197"/>
      <c r="BDZ110" s="197"/>
      <c r="BEA110" s="197"/>
      <c r="BEB110" s="197"/>
      <c r="BEC110" s="197"/>
      <c r="BED110" s="197"/>
      <c r="BEE110" s="197"/>
      <c r="BEF110" s="197"/>
      <c r="BEG110" s="197"/>
      <c r="BEH110" s="197"/>
      <c r="BEI110" s="197"/>
      <c r="BEJ110" s="197"/>
      <c r="BEK110" s="197"/>
      <c r="BEL110" s="197"/>
      <c r="BEM110" s="197"/>
      <c r="BEN110" s="197"/>
      <c r="BEO110" s="197"/>
      <c r="BEP110" s="197"/>
      <c r="BEQ110" s="197"/>
      <c r="BER110" s="197"/>
      <c r="BES110" s="197"/>
      <c r="BET110" s="197"/>
      <c r="BEU110" s="197"/>
      <c r="BEV110" s="197"/>
      <c r="BEW110" s="197"/>
      <c r="BEX110" s="197"/>
      <c r="BEY110" s="197"/>
      <c r="BEZ110" s="197"/>
      <c r="BFA110" s="197"/>
      <c r="BFB110" s="197"/>
      <c r="BFC110" s="197"/>
      <c r="BFD110" s="197"/>
      <c r="BFE110" s="197"/>
      <c r="BFF110" s="197"/>
      <c r="BFG110" s="197"/>
      <c r="BFH110" s="197"/>
      <c r="BFI110" s="197"/>
      <c r="BFJ110" s="197"/>
      <c r="BFK110" s="197"/>
      <c r="BFL110" s="197"/>
      <c r="BFM110" s="197"/>
      <c r="BFN110" s="197"/>
      <c r="BFO110" s="197"/>
      <c r="BFP110" s="197"/>
      <c r="BFQ110" s="197"/>
      <c r="BFR110" s="197"/>
      <c r="BFS110" s="197"/>
      <c r="BFT110" s="197"/>
      <c r="BFU110" s="197"/>
      <c r="BFV110" s="197"/>
      <c r="BFW110" s="197"/>
      <c r="BFX110" s="197"/>
      <c r="BFY110" s="197"/>
      <c r="BFZ110" s="197"/>
      <c r="BGA110" s="197"/>
      <c r="BGB110" s="197"/>
      <c r="BGC110" s="197"/>
      <c r="BGD110" s="197"/>
      <c r="BGE110" s="197"/>
      <c r="BGF110" s="197"/>
      <c r="BGG110" s="197"/>
      <c r="BGH110" s="197"/>
      <c r="BGI110" s="197"/>
      <c r="BGJ110" s="197"/>
      <c r="BGK110" s="197"/>
      <c r="BGL110" s="197"/>
      <c r="BGM110" s="197"/>
      <c r="BGN110" s="197"/>
      <c r="BGO110" s="197"/>
      <c r="BGP110" s="197"/>
      <c r="BGQ110" s="197"/>
      <c r="BGR110" s="197"/>
      <c r="BGS110" s="197"/>
      <c r="BGT110" s="197"/>
      <c r="BGU110" s="197"/>
      <c r="BGV110" s="197"/>
      <c r="BGW110" s="197"/>
      <c r="BGX110" s="197"/>
      <c r="BGY110" s="197"/>
      <c r="BGZ110" s="197"/>
      <c r="BHA110" s="197"/>
      <c r="BHB110" s="197"/>
      <c r="BHC110" s="197"/>
      <c r="BHD110" s="197"/>
      <c r="BHE110" s="197"/>
      <c r="BHF110" s="197"/>
      <c r="BHG110" s="197"/>
      <c r="BHH110" s="197"/>
      <c r="BHI110" s="197"/>
      <c r="BHJ110" s="197"/>
      <c r="BHK110" s="197"/>
      <c r="BHL110" s="197"/>
      <c r="BHM110" s="197"/>
      <c r="BHN110" s="197"/>
      <c r="BHO110" s="197"/>
      <c r="BHP110" s="197"/>
      <c r="BHQ110" s="197"/>
      <c r="BHR110" s="197"/>
      <c r="BHS110" s="197"/>
      <c r="BHT110" s="197"/>
      <c r="BHU110" s="197"/>
      <c r="BHV110" s="197"/>
      <c r="BHW110" s="197"/>
      <c r="BHX110" s="197"/>
      <c r="BHY110" s="197"/>
      <c r="BHZ110" s="197"/>
      <c r="BIA110" s="197"/>
      <c r="BIB110" s="197"/>
      <c r="BIC110" s="197"/>
      <c r="BID110" s="197"/>
      <c r="BIE110" s="197"/>
      <c r="BIF110" s="197"/>
      <c r="BIG110" s="197"/>
      <c r="BIH110" s="197"/>
      <c r="BII110" s="197"/>
      <c r="BIJ110" s="197"/>
      <c r="BIK110" s="197"/>
      <c r="BIL110" s="197"/>
      <c r="BIM110" s="197"/>
      <c r="BIN110" s="197"/>
      <c r="BIO110" s="197"/>
      <c r="BIP110" s="197"/>
      <c r="BIQ110" s="197"/>
      <c r="BIR110" s="197"/>
      <c r="BIS110" s="197"/>
      <c r="BIT110" s="197"/>
      <c r="BIU110" s="197"/>
      <c r="BIV110" s="197"/>
      <c r="BIW110" s="197"/>
      <c r="BIX110" s="197"/>
      <c r="BIY110" s="197"/>
      <c r="BIZ110" s="197"/>
      <c r="BJA110" s="197"/>
      <c r="BJB110" s="197"/>
      <c r="BJC110" s="197"/>
      <c r="BJD110" s="197"/>
      <c r="BJE110" s="197"/>
      <c r="BJF110" s="197"/>
      <c r="BJG110" s="197"/>
      <c r="BJH110" s="197"/>
      <c r="BJI110" s="197"/>
      <c r="BJJ110" s="197"/>
      <c r="BJK110" s="197"/>
      <c r="BJL110" s="197"/>
      <c r="BJM110" s="197"/>
      <c r="BJN110" s="197"/>
      <c r="BJO110" s="197"/>
      <c r="BJP110" s="197"/>
      <c r="BJQ110" s="197"/>
      <c r="BJR110" s="197"/>
      <c r="BJS110" s="197"/>
      <c r="BJT110" s="197"/>
      <c r="BJU110" s="197"/>
      <c r="BJV110" s="197"/>
      <c r="BJW110" s="197"/>
      <c r="BJX110" s="197"/>
      <c r="BJY110" s="197"/>
      <c r="BJZ110" s="197"/>
      <c r="BKA110" s="197"/>
      <c r="BKB110" s="197"/>
      <c r="BKC110" s="197"/>
      <c r="BKD110" s="197"/>
      <c r="BKE110" s="197"/>
      <c r="BKF110" s="197"/>
      <c r="BKG110" s="197"/>
      <c r="BKH110" s="197"/>
      <c r="BKI110" s="197"/>
      <c r="BKJ110" s="197"/>
      <c r="BKK110" s="197"/>
      <c r="BKL110" s="197"/>
      <c r="BKM110" s="197"/>
      <c r="BKN110" s="197"/>
      <c r="BKO110" s="197"/>
      <c r="BKP110" s="197"/>
      <c r="BKQ110" s="197"/>
      <c r="BKR110" s="197"/>
      <c r="BKS110" s="197"/>
      <c r="BKT110" s="197"/>
      <c r="BKU110" s="197"/>
      <c r="BKV110" s="197"/>
      <c r="BKW110" s="197"/>
      <c r="BKX110" s="197"/>
      <c r="BKY110" s="197"/>
      <c r="BKZ110" s="197"/>
      <c r="BLA110" s="197"/>
      <c r="BLB110" s="197"/>
      <c r="BLC110" s="197"/>
      <c r="BLD110" s="197"/>
      <c r="BLE110" s="197"/>
      <c r="BLF110" s="197"/>
      <c r="BLG110" s="197"/>
      <c r="BLH110" s="197"/>
      <c r="BLI110" s="197"/>
      <c r="BLJ110" s="197"/>
      <c r="BLK110" s="197"/>
      <c r="BLL110" s="197"/>
      <c r="BLM110" s="197"/>
      <c r="BLN110" s="197"/>
      <c r="BLO110" s="197"/>
      <c r="BLP110" s="197"/>
      <c r="BLQ110" s="197"/>
      <c r="BLR110" s="197"/>
      <c r="BLS110" s="197"/>
      <c r="BLT110" s="197"/>
      <c r="BLU110" s="197"/>
      <c r="BLV110" s="197"/>
      <c r="BLW110" s="197"/>
      <c r="BLX110" s="197"/>
      <c r="BLY110" s="197"/>
      <c r="BLZ110" s="197"/>
      <c r="BMA110" s="197"/>
      <c r="BMB110" s="197"/>
      <c r="BMC110" s="197"/>
      <c r="BMD110" s="197"/>
      <c r="BME110" s="197"/>
      <c r="BMF110" s="197"/>
      <c r="BMG110" s="197"/>
      <c r="BMH110" s="197"/>
      <c r="BMI110" s="197"/>
      <c r="BMJ110" s="197"/>
      <c r="BMK110" s="197"/>
      <c r="BML110" s="197"/>
      <c r="BMM110" s="197"/>
      <c r="BMN110" s="197"/>
      <c r="BMO110" s="197"/>
      <c r="BMP110" s="197"/>
      <c r="BMQ110" s="197"/>
      <c r="BMR110" s="197"/>
      <c r="BMS110" s="197"/>
      <c r="BMT110" s="197"/>
      <c r="BMU110" s="197"/>
      <c r="BMV110" s="197"/>
      <c r="BMW110" s="197"/>
      <c r="BMX110" s="197"/>
      <c r="BMY110" s="197"/>
      <c r="BMZ110" s="197"/>
      <c r="BNA110" s="197"/>
      <c r="BNB110" s="197"/>
      <c r="BNC110" s="197"/>
      <c r="BND110" s="197"/>
      <c r="BNE110" s="197"/>
      <c r="BNF110" s="197"/>
      <c r="BNG110" s="197"/>
      <c r="BNH110" s="197"/>
      <c r="BNI110" s="197"/>
      <c r="BNJ110" s="197"/>
      <c r="BNK110" s="197"/>
      <c r="BNL110" s="197"/>
      <c r="BNM110" s="197"/>
      <c r="BNN110" s="197"/>
      <c r="BNO110" s="197"/>
      <c r="BNP110" s="197"/>
      <c r="BNQ110" s="197"/>
      <c r="BNR110" s="197"/>
      <c r="BNS110" s="197"/>
      <c r="BNT110" s="197"/>
      <c r="BNU110" s="197"/>
      <c r="BNV110" s="197"/>
      <c r="BNW110" s="197"/>
      <c r="BNX110" s="197"/>
      <c r="BNY110" s="197"/>
      <c r="BNZ110" s="197"/>
      <c r="BOA110" s="197"/>
      <c r="BOB110" s="197"/>
      <c r="BOC110" s="197"/>
      <c r="BOD110" s="197"/>
      <c r="BOE110" s="197"/>
      <c r="BOF110" s="197"/>
      <c r="BOG110" s="197"/>
      <c r="BOH110" s="197"/>
      <c r="BOI110" s="197"/>
      <c r="BOJ110" s="197"/>
      <c r="BOK110" s="197"/>
      <c r="BOL110" s="197"/>
      <c r="BOM110" s="197"/>
      <c r="BON110" s="197"/>
      <c r="BOO110" s="197"/>
      <c r="BOP110" s="197"/>
      <c r="BOQ110" s="197"/>
      <c r="BOR110" s="197"/>
      <c r="BOS110" s="197"/>
      <c r="BOT110" s="197"/>
      <c r="BOU110" s="197"/>
      <c r="BOV110" s="197"/>
      <c r="BOW110" s="197"/>
      <c r="BOX110" s="197"/>
      <c r="BOY110" s="197"/>
      <c r="BOZ110" s="197"/>
      <c r="BPA110" s="197"/>
      <c r="BPB110" s="197"/>
      <c r="BPC110" s="197"/>
      <c r="BPD110" s="197"/>
      <c r="BPE110" s="197"/>
      <c r="BPF110" s="197"/>
      <c r="BPG110" s="197"/>
      <c r="BPH110" s="197"/>
      <c r="BPI110" s="197"/>
      <c r="BPJ110" s="197"/>
      <c r="BPK110" s="197"/>
      <c r="BPL110" s="197"/>
      <c r="BPM110" s="197"/>
      <c r="BPN110" s="197"/>
      <c r="BPO110" s="197"/>
      <c r="BPP110" s="197"/>
      <c r="BPQ110" s="197"/>
      <c r="BPR110" s="197"/>
      <c r="BPS110" s="197"/>
      <c r="BPT110" s="197"/>
      <c r="BPU110" s="197"/>
      <c r="BPV110" s="197"/>
      <c r="BPW110" s="197"/>
      <c r="BPX110" s="197"/>
      <c r="BPY110" s="197"/>
      <c r="BPZ110" s="197"/>
      <c r="BQA110" s="197"/>
      <c r="BQB110" s="197"/>
      <c r="BQC110" s="197"/>
      <c r="BQD110" s="197"/>
      <c r="BQE110" s="197"/>
      <c r="BQF110" s="197"/>
      <c r="BQG110" s="197"/>
      <c r="BQH110" s="197"/>
      <c r="BQI110" s="197"/>
      <c r="BQJ110" s="197"/>
      <c r="BQK110" s="197"/>
      <c r="BQL110" s="197"/>
      <c r="BQM110" s="197"/>
      <c r="BQN110" s="197"/>
      <c r="BQO110" s="197"/>
      <c r="BQP110" s="197"/>
      <c r="BQQ110" s="197"/>
      <c r="BQR110" s="197"/>
      <c r="BQS110" s="197"/>
      <c r="BQT110" s="197"/>
      <c r="BQU110" s="197"/>
      <c r="BQV110" s="197"/>
      <c r="BQW110" s="197"/>
      <c r="BQX110" s="197"/>
      <c r="BQY110" s="197"/>
      <c r="BQZ110" s="197"/>
      <c r="BRA110" s="197"/>
      <c r="BRB110" s="197"/>
      <c r="BRC110" s="197"/>
      <c r="BRD110" s="197"/>
      <c r="BRE110" s="197"/>
      <c r="BRF110" s="197"/>
      <c r="BRG110" s="197"/>
      <c r="BRH110" s="197"/>
      <c r="BRI110" s="197"/>
      <c r="BRJ110" s="197"/>
      <c r="BRK110" s="197"/>
      <c r="BRL110" s="197"/>
      <c r="BRM110" s="197"/>
      <c r="BRN110" s="197"/>
      <c r="BRO110" s="197"/>
      <c r="BRP110" s="197"/>
      <c r="BRQ110" s="197"/>
      <c r="BRR110" s="197"/>
      <c r="BRS110" s="197"/>
      <c r="BRT110" s="197"/>
      <c r="BRU110" s="197"/>
      <c r="BRV110" s="197"/>
      <c r="BRW110" s="197"/>
      <c r="BRX110" s="197"/>
      <c r="BRY110" s="197"/>
      <c r="BRZ110" s="197"/>
      <c r="BSA110" s="197"/>
      <c r="BSB110" s="197"/>
      <c r="BSC110" s="197"/>
      <c r="BSD110" s="197"/>
      <c r="BSE110" s="197"/>
      <c r="BSF110" s="197"/>
      <c r="BSG110" s="197"/>
      <c r="BSH110" s="197"/>
      <c r="BSI110" s="197"/>
      <c r="BSJ110" s="197"/>
      <c r="BSK110" s="197"/>
      <c r="BSL110" s="197"/>
      <c r="BSM110" s="197"/>
      <c r="BSN110" s="197"/>
      <c r="BSO110" s="197"/>
      <c r="BSP110" s="197"/>
      <c r="BSQ110" s="197"/>
      <c r="BSR110" s="197"/>
      <c r="BSS110" s="197"/>
      <c r="BST110" s="197"/>
      <c r="BSU110" s="197"/>
      <c r="BSV110" s="197"/>
      <c r="BSW110" s="197"/>
      <c r="BSX110" s="197"/>
      <c r="BSY110" s="197"/>
      <c r="BSZ110" s="197"/>
      <c r="BTA110" s="197"/>
      <c r="BTB110" s="197"/>
      <c r="BTC110" s="197"/>
      <c r="BTD110" s="197"/>
      <c r="BTE110" s="197"/>
      <c r="BTF110" s="197"/>
      <c r="BTG110" s="197"/>
      <c r="BTH110" s="197"/>
      <c r="BTI110" s="197"/>
      <c r="BTJ110" s="197"/>
      <c r="BTK110" s="197"/>
      <c r="BTL110" s="197"/>
      <c r="BTM110" s="197"/>
      <c r="BTN110" s="197"/>
      <c r="BTO110" s="197"/>
      <c r="BTP110" s="197"/>
      <c r="BTQ110" s="197"/>
      <c r="BTR110" s="197"/>
      <c r="BTS110" s="197"/>
      <c r="BTT110" s="197"/>
      <c r="BTU110" s="197"/>
      <c r="BTV110" s="197"/>
      <c r="BTW110" s="197"/>
      <c r="BTX110" s="197"/>
      <c r="BTY110" s="197"/>
      <c r="BTZ110" s="197"/>
      <c r="BUA110" s="197"/>
      <c r="BUB110" s="197"/>
      <c r="BUC110" s="197"/>
      <c r="BUD110" s="197"/>
      <c r="BUE110" s="197"/>
      <c r="BUF110" s="197"/>
      <c r="BUG110" s="197"/>
      <c r="BUH110" s="197"/>
      <c r="BUI110" s="197"/>
      <c r="BUJ110" s="197"/>
      <c r="BUK110" s="197"/>
      <c r="BUL110" s="197"/>
      <c r="BUM110" s="197"/>
      <c r="BUN110" s="197"/>
      <c r="BUO110" s="197"/>
      <c r="BUP110" s="197"/>
      <c r="BUQ110" s="197"/>
      <c r="BUR110" s="197"/>
      <c r="BUS110" s="197"/>
      <c r="BUT110" s="197"/>
      <c r="BUU110" s="197"/>
      <c r="BUV110" s="197"/>
      <c r="BUW110" s="197"/>
      <c r="BUX110" s="197"/>
      <c r="BUY110" s="197"/>
      <c r="BUZ110" s="197"/>
      <c r="BVA110" s="197"/>
      <c r="BVB110" s="197"/>
      <c r="BVC110" s="197"/>
      <c r="BVD110" s="197"/>
      <c r="BVE110" s="197"/>
      <c r="BVF110" s="197"/>
      <c r="BVG110" s="197"/>
      <c r="BVH110" s="197"/>
      <c r="BVI110" s="197"/>
      <c r="BVJ110" s="197"/>
      <c r="BVK110" s="197"/>
      <c r="BVL110" s="197"/>
      <c r="BVM110" s="197"/>
      <c r="BVN110" s="197"/>
      <c r="BVO110" s="197"/>
      <c r="BVP110" s="197"/>
      <c r="BVQ110" s="197"/>
      <c r="BVR110" s="197"/>
      <c r="BVS110" s="197"/>
      <c r="BVT110" s="197"/>
      <c r="BVU110" s="197"/>
      <c r="BVV110" s="197"/>
      <c r="BVW110" s="197"/>
      <c r="BVX110" s="197"/>
      <c r="BVY110" s="197"/>
      <c r="BVZ110" s="197"/>
      <c r="BWA110" s="197"/>
      <c r="BWB110" s="197"/>
      <c r="BWC110" s="197"/>
      <c r="BWD110" s="197"/>
      <c r="BWE110" s="197"/>
      <c r="BWF110" s="197"/>
      <c r="BWG110" s="197"/>
      <c r="BWH110" s="197"/>
      <c r="BWI110" s="197"/>
      <c r="BWJ110" s="197"/>
      <c r="BWK110" s="197"/>
      <c r="BWL110" s="197"/>
      <c r="BWM110" s="197"/>
      <c r="BWN110" s="197"/>
      <c r="BWO110" s="197"/>
      <c r="BWP110" s="197"/>
      <c r="BWQ110" s="197"/>
      <c r="BWR110" s="197"/>
      <c r="BWS110" s="197"/>
      <c r="BWT110" s="197"/>
      <c r="BWU110" s="197"/>
      <c r="BWV110" s="197"/>
      <c r="BWW110" s="197"/>
      <c r="BWX110" s="197"/>
      <c r="BWY110" s="197"/>
      <c r="BWZ110" s="197"/>
      <c r="BXA110" s="197"/>
      <c r="BXB110" s="197"/>
      <c r="BXC110" s="197"/>
      <c r="BXD110" s="197"/>
      <c r="BXE110" s="197"/>
      <c r="BXF110" s="197"/>
      <c r="BXG110" s="197"/>
      <c r="BXH110" s="197"/>
      <c r="BXI110" s="197"/>
      <c r="BXJ110" s="197"/>
      <c r="BXK110" s="197"/>
      <c r="BXL110" s="197"/>
      <c r="BXM110" s="197"/>
      <c r="BXN110" s="197"/>
      <c r="BXO110" s="197"/>
      <c r="BXP110" s="197"/>
      <c r="BXQ110" s="197"/>
      <c r="BXR110" s="197"/>
      <c r="BXS110" s="197"/>
      <c r="BXT110" s="197"/>
      <c r="BXU110" s="197"/>
      <c r="BXV110" s="197"/>
      <c r="BXW110" s="197"/>
      <c r="BXX110" s="197"/>
      <c r="BXY110" s="197"/>
      <c r="BXZ110" s="197"/>
      <c r="BYA110" s="197"/>
      <c r="BYB110" s="197"/>
      <c r="BYC110" s="197"/>
      <c r="BYD110" s="197"/>
      <c r="BYE110" s="197"/>
      <c r="BYF110" s="197"/>
      <c r="BYG110" s="197"/>
      <c r="BYH110" s="197"/>
      <c r="BYI110" s="197"/>
      <c r="BYJ110" s="197"/>
      <c r="BYK110" s="197"/>
      <c r="BYL110" s="197"/>
      <c r="BYM110" s="197"/>
      <c r="BYN110" s="197"/>
      <c r="BYO110" s="197"/>
      <c r="BYP110" s="197"/>
      <c r="BYQ110" s="197"/>
      <c r="BYR110" s="197"/>
      <c r="BYS110" s="197"/>
      <c r="BYT110" s="197"/>
      <c r="BYU110" s="197"/>
      <c r="BYV110" s="197"/>
      <c r="BYW110" s="197"/>
      <c r="BYX110" s="197"/>
      <c r="BYY110" s="197"/>
      <c r="BYZ110" s="197"/>
      <c r="BZA110" s="197"/>
      <c r="BZB110" s="197"/>
      <c r="BZC110" s="197"/>
      <c r="BZD110" s="197"/>
      <c r="BZE110" s="197"/>
      <c r="BZF110" s="197"/>
      <c r="BZG110" s="197"/>
      <c r="BZH110" s="197"/>
      <c r="BZI110" s="197"/>
      <c r="BZJ110" s="197"/>
      <c r="BZK110" s="197"/>
      <c r="BZL110" s="197"/>
      <c r="BZM110" s="197"/>
      <c r="BZN110" s="197"/>
      <c r="BZO110" s="197"/>
      <c r="BZP110" s="197"/>
      <c r="BZQ110" s="197"/>
      <c r="BZR110" s="197"/>
      <c r="BZS110" s="197"/>
      <c r="BZT110" s="197"/>
      <c r="BZU110" s="197"/>
      <c r="BZV110" s="197"/>
      <c r="BZW110" s="197"/>
      <c r="BZX110" s="197"/>
      <c r="BZY110" s="197"/>
      <c r="BZZ110" s="197"/>
      <c r="CAA110" s="197"/>
      <c r="CAB110" s="197"/>
      <c r="CAC110" s="197"/>
      <c r="CAD110" s="197"/>
      <c r="CAE110" s="197"/>
      <c r="CAF110" s="197"/>
      <c r="CAG110" s="197"/>
      <c r="CAH110" s="197"/>
      <c r="CAI110" s="197"/>
      <c r="CAJ110" s="197"/>
      <c r="CAK110" s="197"/>
      <c r="CAL110" s="197"/>
      <c r="CAM110" s="197"/>
      <c r="CAN110" s="197"/>
      <c r="CAO110" s="197"/>
      <c r="CAP110" s="197"/>
      <c r="CAQ110" s="197"/>
      <c r="CAR110" s="197"/>
      <c r="CAS110" s="197"/>
      <c r="CAT110" s="197"/>
      <c r="CAU110" s="197"/>
      <c r="CAV110" s="197"/>
      <c r="CAW110" s="197"/>
      <c r="CAX110" s="197"/>
      <c r="CAY110" s="197"/>
      <c r="CAZ110" s="197"/>
      <c r="CBA110" s="197"/>
      <c r="CBB110" s="197"/>
      <c r="CBC110" s="197"/>
      <c r="CBD110" s="197"/>
      <c r="CBE110" s="197"/>
      <c r="CBF110" s="197"/>
      <c r="CBG110" s="197"/>
      <c r="CBH110" s="197"/>
      <c r="CBI110" s="197"/>
      <c r="CBJ110" s="197"/>
      <c r="CBK110" s="197"/>
      <c r="CBL110" s="197"/>
      <c r="CBM110" s="197"/>
      <c r="CBN110" s="197"/>
      <c r="CBO110" s="197"/>
      <c r="CBP110" s="197"/>
      <c r="CBQ110" s="197"/>
      <c r="CBR110" s="197"/>
      <c r="CBS110" s="197"/>
      <c r="CBT110" s="197"/>
      <c r="CBU110" s="197"/>
      <c r="CBV110" s="197"/>
      <c r="CBW110" s="197"/>
      <c r="CBX110" s="197"/>
      <c r="CBY110" s="197"/>
      <c r="CBZ110" s="197"/>
      <c r="CCA110" s="197"/>
      <c r="CCB110" s="197"/>
      <c r="CCC110" s="197"/>
      <c r="CCD110" s="197"/>
      <c r="CCE110" s="197"/>
      <c r="CCF110" s="197"/>
      <c r="CCG110" s="197"/>
      <c r="CCH110" s="197"/>
      <c r="CCI110" s="197"/>
      <c r="CCJ110" s="197"/>
      <c r="CCK110" s="197"/>
      <c r="CCL110" s="197"/>
      <c r="CCM110" s="197"/>
      <c r="CCN110" s="197"/>
      <c r="CCO110" s="197"/>
      <c r="CCP110" s="197"/>
      <c r="CCQ110" s="197"/>
      <c r="CCR110" s="197"/>
      <c r="CCS110" s="197"/>
      <c r="CCT110" s="197"/>
      <c r="CCU110" s="197"/>
      <c r="CCV110" s="197"/>
      <c r="CCW110" s="197"/>
      <c r="CCX110" s="197"/>
      <c r="CCY110" s="197"/>
      <c r="CCZ110" s="197"/>
      <c r="CDA110" s="197"/>
      <c r="CDB110" s="197"/>
      <c r="CDC110" s="197"/>
      <c r="CDD110" s="197"/>
      <c r="CDE110" s="197"/>
      <c r="CDF110" s="197"/>
      <c r="CDG110" s="197"/>
      <c r="CDH110" s="197"/>
      <c r="CDI110" s="197"/>
      <c r="CDJ110" s="197"/>
      <c r="CDK110" s="197"/>
      <c r="CDL110" s="197"/>
      <c r="CDM110" s="197"/>
      <c r="CDN110" s="197"/>
      <c r="CDO110" s="197"/>
      <c r="CDP110" s="197"/>
      <c r="CDQ110" s="197"/>
      <c r="CDR110" s="197"/>
      <c r="CDS110" s="197"/>
      <c r="CDT110" s="197"/>
      <c r="CDU110" s="197"/>
      <c r="CDV110" s="197"/>
      <c r="CDW110" s="197"/>
      <c r="CDX110" s="197"/>
      <c r="CDY110" s="197"/>
      <c r="CDZ110" s="197"/>
      <c r="CEA110" s="197"/>
      <c r="CEB110" s="197"/>
      <c r="CEC110" s="197"/>
      <c r="CED110" s="197"/>
      <c r="CEE110" s="197"/>
      <c r="CEF110" s="197"/>
      <c r="CEG110" s="197"/>
      <c r="CEH110" s="197"/>
      <c r="CEI110" s="197"/>
      <c r="CEJ110" s="197"/>
      <c r="CEK110" s="197"/>
      <c r="CEL110" s="197"/>
      <c r="CEM110" s="197"/>
      <c r="CEN110" s="197"/>
      <c r="CEO110" s="197"/>
      <c r="CEP110" s="197"/>
      <c r="CEQ110" s="197"/>
      <c r="CER110" s="197"/>
      <c r="CES110" s="197"/>
      <c r="CET110" s="197"/>
      <c r="CEU110" s="197"/>
      <c r="CEV110" s="197"/>
      <c r="CEW110" s="197"/>
      <c r="CEX110" s="197"/>
      <c r="CEY110" s="197"/>
      <c r="CEZ110" s="197"/>
      <c r="CFA110" s="197"/>
      <c r="CFB110" s="197"/>
      <c r="CFC110" s="197"/>
      <c r="CFD110" s="197"/>
      <c r="CFE110" s="197"/>
      <c r="CFF110" s="197"/>
      <c r="CFG110" s="197"/>
      <c r="CFH110" s="197"/>
      <c r="CFI110" s="197"/>
      <c r="CFJ110" s="197"/>
      <c r="CFK110" s="197"/>
      <c r="CFL110" s="197"/>
      <c r="CFM110" s="197"/>
      <c r="CFN110" s="197"/>
      <c r="CFO110" s="197"/>
      <c r="CFP110" s="197"/>
      <c r="CFQ110" s="197"/>
      <c r="CFR110" s="197"/>
      <c r="CFS110" s="197"/>
      <c r="CFT110" s="197"/>
      <c r="CFU110" s="197"/>
      <c r="CFV110" s="197"/>
      <c r="CFW110" s="197"/>
      <c r="CFX110" s="197"/>
      <c r="CFY110" s="197"/>
      <c r="CFZ110" s="197"/>
      <c r="CGA110" s="197"/>
      <c r="CGB110" s="197"/>
      <c r="CGC110" s="197"/>
      <c r="CGD110" s="197"/>
      <c r="CGE110" s="197"/>
      <c r="CGF110" s="197"/>
      <c r="CGG110" s="197"/>
      <c r="CGH110" s="197"/>
      <c r="CGI110" s="197"/>
      <c r="CGJ110" s="197"/>
      <c r="CGK110" s="197"/>
      <c r="CGL110" s="197"/>
      <c r="CGM110" s="197"/>
      <c r="CGN110" s="197"/>
      <c r="CGO110" s="197"/>
      <c r="CGP110" s="197"/>
      <c r="CGQ110" s="197"/>
      <c r="CGR110" s="197"/>
      <c r="CGS110" s="197"/>
      <c r="CGT110" s="197"/>
      <c r="CGU110" s="197"/>
      <c r="CGV110" s="197"/>
      <c r="CGW110" s="197"/>
      <c r="CGX110" s="197"/>
      <c r="CGY110" s="197"/>
      <c r="CGZ110" s="197"/>
      <c r="CHA110" s="197"/>
      <c r="CHB110" s="197"/>
      <c r="CHC110" s="197"/>
      <c r="CHD110" s="197"/>
      <c r="CHE110" s="197"/>
      <c r="CHF110" s="197"/>
      <c r="CHG110" s="197"/>
      <c r="CHH110" s="197"/>
      <c r="CHI110" s="197"/>
      <c r="CHJ110" s="197"/>
      <c r="CHK110" s="197"/>
      <c r="CHL110" s="197"/>
      <c r="CHM110" s="197"/>
      <c r="CHN110" s="197"/>
      <c r="CHO110" s="197"/>
      <c r="CHP110" s="197"/>
      <c r="CHQ110" s="197"/>
      <c r="CHR110" s="197"/>
      <c r="CHS110" s="197"/>
      <c r="CHT110" s="197"/>
      <c r="CHU110" s="197"/>
      <c r="CHV110" s="197"/>
      <c r="CHW110" s="197"/>
      <c r="CHX110" s="197"/>
      <c r="CHY110" s="197"/>
      <c r="CHZ110" s="197"/>
      <c r="CIA110" s="197"/>
      <c r="CIB110" s="197"/>
      <c r="CIC110" s="197"/>
      <c r="CID110" s="197"/>
      <c r="CIE110" s="197"/>
      <c r="CIF110" s="197"/>
      <c r="CIG110" s="197"/>
      <c r="CIH110" s="197"/>
      <c r="CII110" s="197"/>
      <c r="CIJ110" s="197"/>
      <c r="CIK110" s="197"/>
      <c r="CIL110" s="197"/>
      <c r="CIM110" s="197"/>
      <c r="CIN110" s="197"/>
      <c r="CIO110" s="197"/>
      <c r="CIP110" s="197"/>
      <c r="CIQ110" s="197"/>
      <c r="CIR110" s="197"/>
      <c r="CIS110" s="197"/>
      <c r="CIT110" s="197"/>
      <c r="CIU110" s="197"/>
      <c r="CIV110" s="197"/>
      <c r="CIW110" s="197"/>
      <c r="CIX110" s="197"/>
      <c r="CIY110" s="197"/>
      <c r="CIZ110" s="197"/>
      <c r="CJA110" s="197"/>
      <c r="CJB110" s="197"/>
      <c r="CJC110" s="197"/>
      <c r="CJD110" s="197"/>
      <c r="CJE110" s="197"/>
      <c r="CJF110" s="197"/>
      <c r="CJG110" s="197"/>
      <c r="CJH110" s="197"/>
      <c r="CJI110" s="197"/>
      <c r="CJJ110" s="197"/>
      <c r="CJK110" s="197"/>
      <c r="CJL110" s="197"/>
      <c r="CJM110" s="197"/>
      <c r="CJN110" s="197"/>
      <c r="CJO110" s="197"/>
      <c r="CJP110" s="197"/>
      <c r="CJQ110" s="197"/>
      <c r="CJR110" s="197"/>
      <c r="CJS110" s="197"/>
      <c r="CJT110" s="197"/>
      <c r="CJU110" s="197"/>
      <c r="CJV110" s="197"/>
      <c r="CJW110" s="197"/>
      <c r="CJX110" s="197"/>
      <c r="CJY110" s="197"/>
      <c r="CJZ110" s="197"/>
      <c r="CKA110" s="197"/>
      <c r="CKB110" s="197"/>
      <c r="CKC110" s="197"/>
      <c r="CKD110" s="197"/>
      <c r="CKE110" s="197"/>
      <c r="CKF110" s="197"/>
      <c r="CKG110" s="197"/>
      <c r="CKH110" s="197"/>
      <c r="CKI110" s="197"/>
      <c r="CKJ110" s="197"/>
      <c r="CKK110" s="197"/>
      <c r="CKL110" s="197"/>
      <c r="CKM110" s="197"/>
      <c r="CKN110" s="197"/>
      <c r="CKO110" s="197"/>
      <c r="CKP110" s="197"/>
      <c r="CKQ110" s="197"/>
      <c r="CKR110" s="197"/>
      <c r="CKS110" s="197"/>
      <c r="CKT110" s="197"/>
      <c r="CKU110" s="197"/>
      <c r="CKV110" s="197"/>
      <c r="CKW110" s="197"/>
      <c r="CKX110" s="197"/>
      <c r="CKY110" s="197"/>
      <c r="CKZ110" s="197"/>
      <c r="CLA110" s="197"/>
      <c r="CLB110" s="197"/>
      <c r="CLC110" s="197"/>
      <c r="CLD110" s="197"/>
      <c r="CLE110" s="197"/>
      <c r="CLF110" s="197"/>
      <c r="CLG110" s="197"/>
      <c r="CLH110" s="197"/>
      <c r="CLI110" s="197"/>
      <c r="CLJ110" s="197"/>
      <c r="CLK110" s="197"/>
      <c r="CLL110" s="197"/>
      <c r="CLM110" s="197"/>
      <c r="CLN110" s="197"/>
      <c r="CLO110" s="197"/>
      <c r="CLP110" s="197"/>
      <c r="CLQ110" s="197"/>
      <c r="CLR110" s="197"/>
      <c r="CLS110" s="197"/>
      <c r="CLT110" s="197"/>
      <c r="CLU110" s="197"/>
      <c r="CLV110" s="197"/>
      <c r="CLW110" s="197"/>
      <c r="CLX110" s="197"/>
      <c r="CLY110" s="197"/>
      <c r="CLZ110" s="197"/>
      <c r="CMA110" s="197"/>
      <c r="CMB110" s="197"/>
      <c r="CMC110" s="197"/>
      <c r="CMD110" s="197"/>
      <c r="CME110" s="197"/>
      <c r="CMF110" s="197"/>
      <c r="CMG110" s="197"/>
      <c r="CMH110" s="197"/>
      <c r="CMI110" s="197"/>
      <c r="CMJ110" s="197"/>
      <c r="CMK110" s="197"/>
      <c r="CML110" s="197"/>
      <c r="CMM110" s="197"/>
      <c r="CMN110" s="197"/>
      <c r="CMO110" s="197"/>
      <c r="CMP110" s="197"/>
      <c r="CMQ110" s="197"/>
      <c r="CMR110" s="197"/>
      <c r="CMS110" s="197"/>
      <c r="CMT110" s="197"/>
      <c r="CMU110" s="197"/>
      <c r="CMV110" s="197"/>
      <c r="CMW110" s="197"/>
      <c r="CMX110" s="197"/>
      <c r="CMY110" s="197"/>
      <c r="CMZ110" s="197"/>
      <c r="CNA110" s="197"/>
      <c r="CNB110" s="197"/>
      <c r="CNC110" s="197"/>
      <c r="CND110" s="197"/>
      <c r="CNE110" s="197"/>
      <c r="CNF110" s="197"/>
      <c r="CNG110" s="197"/>
      <c r="CNH110" s="197"/>
      <c r="CNI110" s="197"/>
      <c r="CNJ110" s="197"/>
      <c r="CNK110" s="197"/>
      <c r="CNL110" s="197"/>
      <c r="CNM110" s="197"/>
      <c r="CNN110" s="197"/>
      <c r="CNO110" s="197"/>
      <c r="CNP110" s="197"/>
      <c r="CNQ110" s="197"/>
      <c r="CNR110" s="197"/>
      <c r="CNS110" s="197"/>
      <c r="CNT110" s="197"/>
      <c r="CNU110" s="197"/>
      <c r="CNV110" s="197"/>
      <c r="CNW110" s="197"/>
      <c r="CNX110" s="197"/>
      <c r="CNY110" s="197"/>
      <c r="CNZ110" s="197"/>
      <c r="COA110" s="197"/>
      <c r="COB110" s="197"/>
      <c r="COC110" s="197"/>
      <c r="COD110" s="197"/>
      <c r="COE110" s="197"/>
      <c r="COF110" s="197"/>
      <c r="COG110" s="197"/>
      <c r="COH110" s="197"/>
      <c r="COI110" s="197"/>
      <c r="COJ110" s="197"/>
      <c r="COK110" s="197"/>
      <c r="COL110" s="197"/>
      <c r="COM110" s="197"/>
      <c r="CON110" s="197"/>
      <c r="COO110" s="197"/>
      <c r="COP110" s="197"/>
      <c r="COQ110" s="197"/>
      <c r="COR110" s="197"/>
      <c r="COS110" s="197"/>
      <c r="COT110" s="197"/>
      <c r="COU110" s="197"/>
      <c r="COV110" s="197"/>
      <c r="COW110" s="197"/>
      <c r="COX110" s="197"/>
      <c r="COY110" s="197"/>
      <c r="COZ110" s="197"/>
      <c r="CPA110" s="197"/>
      <c r="CPB110" s="197"/>
      <c r="CPC110" s="197"/>
      <c r="CPD110" s="197"/>
      <c r="CPE110" s="197"/>
      <c r="CPF110" s="197"/>
      <c r="CPG110" s="197"/>
      <c r="CPH110" s="197"/>
      <c r="CPI110" s="197"/>
      <c r="CPJ110" s="197"/>
      <c r="CPK110" s="197"/>
      <c r="CPL110" s="197"/>
      <c r="CPM110" s="197"/>
      <c r="CPN110" s="197"/>
      <c r="CPO110" s="197"/>
      <c r="CPP110" s="197"/>
      <c r="CPQ110" s="197"/>
      <c r="CPR110" s="197"/>
      <c r="CPS110" s="197"/>
      <c r="CPT110" s="197"/>
      <c r="CPU110" s="197"/>
      <c r="CPV110" s="197"/>
      <c r="CPW110" s="197"/>
      <c r="CPX110" s="197"/>
      <c r="CPY110" s="197"/>
      <c r="CPZ110" s="197"/>
      <c r="CQA110" s="197"/>
      <c r="CQB110" s="197"/>
      <c r="CQC110" s="197"/>
      <c r="CQD110" s="197"/>
      <c r="CQE110" s="197"/>
      <c r="CQF110" s="197"/>
      <c r="CQG110" s="197"/>
      <c r="CQH110" s="197"/>
      <c r="CQI110" s="197"/>
      <c r="CQJ110" s="197"/>
      <c r="CQK110" s="197"/>
      <c r="CQL110" s="197"/>
      <c r="CQM110" s="197"/>
      <c r="CQN110" s="197"/>
      <c r="CQO110" s="197"/>
      <c r="CQP110" s="197"/>
      <c r="CQQ110" s="197"/>
      <c r="CQR110" s="197"/>
      <c r="CQS110" s="197"/>
      <c r="CQT110" s="197"/>
      <c r="CQU110" s="197"/>
      <c r="CQV110" s="197"/>
      <c r="CQW110" s="197"/>
      <c r="CQX110" s="197"/>
      <c r="CQY110" s="197"/>
      <c r="CQZ110" s="197"/>
      <c r="CRA110" s="197"/>
      <c r="CRB110" s="197"/>
      <c r="CRC110" s="197"/>
      <c r="CRD110" s="197"/>
      <c r="CRE110" s="197"/>
      <c r="CRF110" s="197"/>
      <c r="CRG110" s="197"/>
      <c r="CRH110" s="197"/>
      <c r="CRI110" s="197"/>
      <c r="CRJ110" s="197"/>
      <c r="CRK110" s="197"/>
      <c r="CRL110" s="197"/>
      <c r="CRM110" s="197"/>
      <c r="CRN110" s="197"/>
      <c r="CRO110" s="197"/>
      <c r="CRP110" s="197"/>
      <c r="CRQ110" s="197"/>
      <c r="CRR110" s="197"/>
      <c r="CRS110" s="197"/>
      <c r="CRT110" s="197"/>
      <c r="CRU110" s="197"/>
      <c r="CRV110" s="197"/>
      <c r="CRW110" s="197"/>
      <c r="CRX110" s="197"/>
      <c r="CRY110" s="197"/>
      <c r="CRZ110" s="197"/>
      <c r="CSA110" s="197"/>
      <c r="CSB110" s="197"/>
      <c r="CSC110" s="197"/>
      <c r="CSD110" s="197"/>
      <c r="CSE110" s="197"/>
      <c r="CSF110" s="197"/>
      <c r="CSG110" s="197"/>
      <c r="CSH110" s="197"/>
      <c r="CSI110" s="197"/>
      <c r="CSJ110" s="197"/>
      <c r="CSK110" s="197"/>
      <c r="CSL110" s="197"/>
      <c r="CSM110" s="197"/>
      <c r="CSN110" s="197"/>
      <c r="CSO110" s="197"/>
      <c r="CSP110" s="197"/>
      <c r="CSQ110" s="197"/>
      <c r="CSR110" s="197"/>
      <c r="CSS110" s="197"/>
      <c r="CST110" s="197"/>
      <c r="CSU110" s="197"/>
      <c r="CSV110" s="197"/>
      <c r="CSW110" s="197"/>
      <c r="CSX110" s="197"/>
      <c r="CSY110" s="197"/>
      <c r="CSZ110" s="197"/>
      <c r="CTA110" s="197"/>
      <c r="CTB110" s="197"/>
      <c r="CTC110" s="197"/>
      <c r="CTD110" s="197"/>
      <c r="CTE110" s="197"/>
      <c r="CTF110" s="197"/>
      <c r="CTG110" s="197"/>
      <c r="CTH110" s="197"/>
      <c r="CTI110" s="197"/>
      <c r="CTJ110" s="197"/>
      <c r="CTK110" s="197"/>
      <c r="CTL110" s="197"/>
      <c r="CTM110" s="197"/>
      <c r="CTN110" s="197"/>
      <c r="CTO110" s="197"/>
      <c r="CTP110" s="197"/>
      <c r="CTQ110" s="197"/>
      <c r="CTR110" s="197"/>
      <c r="CTS110" s="197"/>
      <c r="CTT110" s="197"/>
      <c r="CTU110" s="197"/>
      <c r="CTV110" s="197"/>
      <c r="CTW110" s="197"/>
      <c r="CTX110" s="197"/>
      <c r="CTY110" s="197"/>
      <c r="CTZ110" s="197"/>
      <c r="CUA110" s="197"/>
      <c r="CUB110" s="197"/>
      <c r="CUC110" s="197"/>
      <c r="CUD110" s="197"/>
      <c r="CUE110" s="197"/>
      <c r="CUF110" s="197"/>
      <c r="CUG110" s="197"/>
      <c r="CUH110" s="197"/>
      <c r="CUI110" s="197"/>
      <c r="CUJ110" s="197"/>
      <c r="CUK110" s="197"/>
      <c r="CUL110" s="197"/>
      <c r="CUM110" s="197"/>
      <c r="CUN110" s="197"/>
      <c r="CUO110" s="197"/>
      <c r="CUP110" s="197"/>
      <c r="CUQ110" s="197"/>
      <c r="CUR110" s="197"/>
      <c r="CUS110" s="197"/>
      <c r="CUT110" s="197"/>
      <c r="CUU110" s="197"/>
      <c r="CUV110" s="197"/>
      <c r="CUW110" s="197"/>
      <c r="CUX110" s="197"/>
      <c r="CUY110" s="197"/>
      <c r="CUZ110" s="197"/>
      <c r="CVA110" s="197"/>
      <c r="CVB110" s="197"/>
      <c r="CVC110" s="197"/>
      <c r="CVD110" s="197"/>
      <c r="CVE110" s="197"/>
      <c r="CVF110" s="197"/>
      <c r="CVG110" s="197"/>
      <c r="CVH110" s="197"/>
      <c r="CVI110" s="197"/>
      <c r="CVJ110" s="197"/>
      <c r="CVK110" s="197"/>
      <c r="CVL110" s="197"/>
      <c r="CVM110" s="197"/>
      <c r="CVN110" s="197"/>
      <c r="CVO110" s="197"/>
      <c r="CVP110" s="197"/>
      <c r="CVQ110" s="197"/>
      <c r="CVR110" s="197"/>
      <c r="CVS110" s="197"/>
      <c r="CVT110" s="197"/>
      <c r="CVU110" s="197"/>
      <c r="CVV110" s="197"/>
      <c r="CVW110" s="197"/>
      <c r="CVX110" s="197"/>
      <c r="CVY110" s="197"/>
      <c r="CVZ110" s="197"/>
      <c r="CWA110" s="197"/>
      <c r="CWB110" s="197"/>
      <c r="CWC110" s="197"/>
      <c r="CWD110" s="197"/>
      <c r="CWE110" s="197"/>
      <c r="CWF110" s="197"/>
      <c r="CWG110" s="197"/>
      <c r="CWH110" s="197"/>
      <c r="CWI110" s="197"/>
      <c r="CWJ110" s="197"/>
      <c r="CWK110" s="197"/>
      <c r="CWL110" s="197"/>
      <c r="CWM110" s="197"/>
      <c r="CWN110" s="197"/>
      <c r="CWO110" s="197"/>
      <c r="CWP110" s="197"/>
      <c r="CWQ110" s="197"/>
      <c r="CWR110" s="197"/>
      <c r="CWS110" s="197"/>
      <c r="CWT110" s="197"/>
      <c r="CWU110" s="197"/>
      <c r="CWV110" s="197"/>
      <c r="CWW110" s="197"/>
      <c r="CWX110" s="197"/>
      <c r="CWY110" s="197"/>
      <c r="CWZ110" s="197"/>
      <c r="CXA110" s="197"/>
      <c r="CXB110" s="197"/>
      <c r="CXC110" s="197"/>
      <c r="CXD110" s="197"/>
      <c r="CXE110" s="197"/>
      <c r="CXF110" s="197"/>
      <c r="CXG110" s="197"/>
      <c r="CXH110" s="197"/>
      <c r="CXI110" s="197"/>
      <c r="CXJ110" s="197"/>
      <c r="CXK110" s="197"/>
      <c r="CXL110" s="197"/>
      <c r="CXM110" s="197"/>
      <c r="CXN110" s="197"/>
      <c r="CXO110" s="197"/>
      <c r="CXP110" s="197"/>
      <c r="CXQ110" s="197"/>
      <c r="CXR110" s="197"/>
      <c r="CXS110" s="197"/>
      <c r="CXT110" s="197"/>
      <c r="CXU110" s="197"/>
      <c r="CXV110" s="197"/>
      <c r="CXW110" s="197"/>
      <c r="CXX110" s="197"/>
      <c r="CXY110" s="197"/>
      <c r="CXZ110" s="197"/>
      <c r="CYA110" s="197"/>
      <c r="CYB110" s="197"/>
      <c r="CYC110" s="197"/>
      <c r="CYD110" s="197"/>
      <c r="CYE110" s="197"/>
      <c r="CYF110" s="197"/>
      <c r="CYG110" s="197"/>
      <c r="CYH110" s="197"/>
      <c r="CYI110" s="197"/>
      <c r="CYJ110" s="197"/>
      <c r="CYK110" s="197"/>
      <c r="CYL110" s="197"/>
      <c r="CYM110" s="197"/>
      <c r="CYN110" s="197"/>
      <c r="CYO110" s="197"/>
      <c r="CYP110" s="197"/>
      <c r="CYQ110" s="197"/>
      <c r="CYR110" s="197"/>
      <c r="CYS110" s="197"/>
      <c r="CYT110" s="197"/>
      <c r="CYU110" s="197"/>
      <c r="CYV110" s="197"/>
      <c r="CYW110" s="197"/>
      <c r="CYX110" s="197"/>
      <c r="CYY110" s="197"/>
      <c r="CYZ110" s="197"/>
      <c r="CZA110" s="197"/>
      <c r="CZB110" s="197"/>
      <c r="CZC110" s="197"/>
      <c r="CZD110" s="197"/>
      <c r="CZE110" s="197"/>
      <c r="CZF110" s="197"/>
      <c r="CZG110" s="197"/>
      <c r="CZH110" s="197"/>
      <c r="CZI110" s="197"/>
      <c r="CZJ110" s="197"/>
      <c r="CZK110" s="197"/>
      <c r="CZL110" s="197"/>
      <c r="CZM110" s="197"/>
      <c r="CZN110" s="197"/>
      <c r="CZO110" s="197"/>
      <c r="CZP110" s="197"/>
      <c r="CZQ110" s="197"/>
      <c r="CZR110" s="197"/>
      <c r="CZS110" s="197"/>
      <c r="CZT110" s="197"/>
      <c r="CZU110" s="197"/>
      <c r="CZV110" s="197"/>
      <c r="CZW110" s="197"/>
      <c r="CZX110" s="197"/>
      <c r="CZY110" s="197"/>
      <c r="CZZ110" s="197"/>
      <c r="DAA110" s="197"/>
      <c r="DAB110" s="197"/>
      <c r="DAC110" s="197"/>
      <c r="DAD110" s="197"/>
      <c r="DAE110" s="197"/>
      <c r="DAF110" s="197"/>
      <c r="DAG110" s="197"/>
      <c r="DAH110" s="197"/>
      <c r="DAI110" s="197"/>
      <c r="DAJ110" s="197"/>
      <c r="DAK110" s="197"/>
      <c r="DAL110" s="197"/>
      <c r="DAM110" s="197"/>
      <c r="DAN110" s="197"/>
      <c r="DAO110" s="197"/>
      <c r="DAP110" s="197"/>
      <c r="DAQ110" s="197"/>
      <c r="DAR110" s="197"/>
      <c r="DAS110" s="197"/>
      <c r="DAT110" s="197"/>
      <c r="DAU110" s="197"/>
      <c r="DAV110" s="197"/>
      <c r="DAW110" s="197"/>
      <c r="DAX110" s="197"/>
      <c r="DAY110" s="197"/>
      <c r="DAZ110" s="197"/>
      <c r="DBA110" s="197"/>
      <c r="DBB110" s="197"/>
      <c r="DBC110" s="197"/>
      <c r="DBD110" s="197"/>
      <c r="DBE110" s="197"/>
      <c r="DBF110" s="197"/>
      <c r="DBG110" s="197"/>
      <c r="DBH110" s="197"/>
      <c r="DBI110" s="197"/>
      <c r="DBJ110" s="197"/>
      <c r="DBK110" s="197"/>
      <c r="DBL110" s="197"/>
      <c r="DBM110" s="197"/>
      <c r="DBN110" s="197"/>
      <c r="DBO110" s="197"/>
      <c r="DBP110" s="197"/>
      <c r="DBQ110" s="197"/>
      <c r="DBR110" s="197"/>
      <c r="DBS110" s="197"/>
      <c r="DBT110" s="197"/>
      <c r="DBU110" s="197"/>
      <c r="DBV110" s="197"/>
      <c r="DBW110" s="197"/>
      <c r="DBX110" s="197"/>
      <c r="DBY110" s="197"/>
      <c r="DBZ110" s="197"/>
      <c r="DCA110" s="197"/>
      <c r="DCB110" s="197"/>
      <c r="DCC110" s="197"/>
      <c r="DCD110" s="197"/>
      <c r="DCE110" s="197"/>
      <c r="DCF110" s="197"/>
      <c r="DCG110" s="197"/>
      <c r="DCH110" s="197"/>
      <c r="DCI110" s="197"/>
      <c r="DCJ110" s="197"/>
      <c r="DCK110" s="197"/>
      <c r="DCL110" s="197"/>
      <c r="DCM110" s="197"/>
      <c r="DCN110" s="197"/>
      <c r="DCO110" s="197"/>
      <c r="DCP110" s="197"/>
      <c r="DCQ110" s="197"/>
      <c r="DCR110" s="197"/>
      <c r="DCS110" s="197"/>
      <c r="DCT110" s="197"/>
      <c r="DCU110" s="197"/>
      <c r="DCV110" s="197"/>
      <c r="DCW110" s="197"/>
      <c r="DCX110" s="197"/>
      <c r="DCY110" s="197"/>
      <c r="DCZ110" s="197"/>
      <c r="DDA110" s="197"/>
      <c r="DDB110" s="197"/>
      <c r="DDC110" s="197"/>
      <c r="DDD110" s="197"/>
      <c r="DDE110" s="197"/>
      <c r="DDF110" s="197"/>
      <c r="DDG110" s="197"/>
      <c r="DDH110" s="197"/>
      <c r="DDI110" s="197"/>
      <c r="DDJ110" s="197"/>
      <c r="DDK110" s="197"/>
      <c r="DDL110" s="197"/>
      <c r="DDM110" s="197"/>
      <c r="DDN110" s="197"/>
      <c r="DDO110" s="197"/>
      <c r="DDP110" s="197"/>
      <c r="DDQ110" s="197"/>
      <c r="DDR110" s="197"/>
      <c r="DDS110" s="197"/>
      <c r="DDT110" s="197"/>
      <c r="DDU110" s="197"/>
      <c r="DDV110" s="197"/>
      <c r="DDW110" s="197"/>
      <c r="DDX110" s="197"/>
      <c r="DDY110" s="197"/>
      <c r="DDZ110" s="197"/>
      <c r="DEA110" s="197"/>
      <c r="DEB110" s="197"/>
      <c r="DEC110" s="197"/>
      <c r="DED110" s="197"/>
      <c r="DEE110" s="197"/>
      <c r="DEF110" s="197"/>
      <c r="DEG110" s="197"/>
      <c r="DEH110" s="197"/>
      <c r="DEI110" s="197"/>
      <c r="DEJ110" s="197"/>
      <c r="DEK110" s="197"/>
      <c r="DEL110" s="197"/>
      <c r="DEM110" s="197"/>
      <c r="DEN110" s="197"/>
      <c r="DEO110" s="197"/>
      <c r="DEP110" s="197"/>
      <c r="DEQ110" s="197"/>
      <c r="DER110" s="197"/>
      <c r="DES110" s="197"/>
      <c r="DET110" s="197"/>
      <c r="DEU110" s="197"/>
      <c r="DEV110" s="197"/>
      <c r="DEW110" s="197"/>
      <c r="DEX110" s="197"/>
      <c r="DEY110" s="197"/>
      <c r="DEZ110" s="197"/>
      <c r="DFA110" s="197"/>
      <c r="DFB110" s="197"/>
      <c r="DFC110" s="197"/>
      <c r="DFD110" s="197"/>
      <c r="DFE110" s="197"/>
      <c r="DFF110" s="197"/>
      <c r="DFG110" s="197"/>
      <c r="DFH110" s="197"/>
      <c r="DFI110" s="197"/>
      <c r="DFJ110" s="197"/>
      <c r="DFK110" s="197"/>
      <c r="DFL110" s="197"/>
      <c r="DFM110" s="197"/>
      <c r="DFN110" s="197"/>
      <c r="DFO110" s="197"/>
      <c r="DFP110" s="197"/>
      <c r="DFQ110" s="197"/>
      <c r="DFR110" s="197"/>
      <c r="DFS110" s="197"/>
      <c r="DFT110" s="197"/>
      <c r="DFU110" s="197"/>
      <c r="DFV110" s="197"/>
      <c r="DFW110" s="197"/>
      <c r="DFX110" s="197"/>
      <c r="DFY110" s="197"/>
      <c r="DFZ110" s="197"/>
      <c r="DGA110" s="197"/>
      <c r="DGB110" s="197"/>
      <c r="DGC110" s="197"/>
      <c r="DGD110" s="197"/>
      <c r="DGE110" s="197"/>
      <c r="DGF110" s="197"/>
      <c r="DGG110" s="197"/>
      <c r="DGH110" s="197"/>
      <c r="DGI110" s="197"/>
      <c r="DGJ110" s="197"/>
      <c r="DGK110" s="197"/>
      <c r="DGL110" s="197"/>
      <c r="DGM110" s="197"/>
      <c r="DGN110" s="197"/>
      <c r="DGO110" s="197"/>
      <c r="DGP110" s="197"/>
      <c r="DGQ110" s="197"/>
      <c r="DGR110" s="197"/>
      <c r="DGS110" s="197"/>
      <c r="DGT110" s="197"/>
      <c r="DGU110" s="197"/>
      <c r="DGV110" s="197"/>
      <c r="DGW110" s="197"/>
      <c r="DGX110" s="197"/>
      <c r="DGY110" s="197"/>
      <c r="DGZ110" s="197"/>
      <c r="DHA110" s="197"/>
      <c r="DHB110" s="197"/>
      <c r="DHC110" s="197"/>
      <c r="DHD110" s="197"/>
      <c r="DHE110" s="197"/>
      <c r="DHF110" s="197"/>
      <c r="DHG110" s="197"/>
      <c r="DHH110" s="197"/>
      <c r="DHI110" s="197"/>
      <c r="DHJ110" s="197"/>
      <c r="DHK110" s="197"/>
      <c r="DHL110" s="197"/>
      <c r="DHM110" s="197"/>
      <c r="DHN110" s="197"/>
      <c r="DHO110" s="197"/>
      <c r="DHP110" s="197"/>
      <c r="DHQ110" s="197"/>
      <c r="DHR110" s="197"/>
      <c r="DHS110" s="197"/>
      <c r="DHT110" s="197"/>
      <c r="DHU110" s="197"/>
      <c r="DHV110" s="197"/>
      <c r="DHW110" s="197"/>
      <c r="DHX110" s="197"/>
      <c r="DHY110" s="197"/>
      <c r="DHZ110" s="197"/>
      <c r="DIA110" s="197"/>
      <c r="DIB110" s="197"/>
      <c r="DIC110" s="197"/>
      <c r="DID110" s="197"/>
      <c r="DIE110" s="197"/>
      <c r="DIF110" s="197"/>
      <c r="DIG110" s="197"/>
      <c r="DIH110" s="197"/>
      <c r="DII110" s="197"/>
      <c r="DIJ110" s="197"/>
      <c r="DIK110" s="197"/>
      <c r="DIL110" s="197"/>
      <c r="DIM110" s="197"/>
      <c r="DIN110" s="197"/>
      <c r="DIO110" s="197"/>
      <c r="DIP110" s="197"/>
      <c r="DIQ110" s="197"/>
      <c r="DIR110" s="197"/>
      <c r="DIS110" s="197"/>
      <c r="DIT110" s="197"/>
      <c r="DIU110" s="197"/>
      <c r="DIV110" s="197"/>
      <c r="DIW110" s="197"/>
      <c r="DIX110" s="197"/>
      <c r="DIY110" s="197"/>
      <c r="DIZ110" s="197"/>
      <c r="DJA110" s="197"/>
      <c r="DJB110" s="197"/>
      <c r="DJC110" s="197"/>
      <c r="DJD110" s="197"/>
      <c r="DJE110" s="197"/>
      <c r="DJF110" s="197"/>
      <c r="DJG110" s="197"/>
      <c r="DJH110" s="197"/>
      <c r="DJI110" s="197"/>
      <c r="DJJ110" s="197"/>
      <c r="DJK110" s="197"/>
      <c r="DJL110" s="197"/>
      <c r="DJM110" s="197"/>
      <c r="DJN110" s="197"/>
      <c r="DJO110" s="197"/>
      <c r="DJP110" s="197"/>
      <c r="DJQ110" s="197"/>
      <c r="DJR110" s="197"/>
      <c r="DJS110" s="197"/>
      <c r="DJT110" s="197"/>
      <c r="DJU110" s="197"/>
      <c r="DJV110" s="197"/>
      <c r="DJW110" s="197"/>
      <c r="DJX110" s="197"/>
      <c r="DJY110" s="197"/>
      <c r="DJZ110" s="197"/>
      <c r="DKA110" s="197"/>
      <c r="DKB110" s="197"/>
      <c r="DKC110" s="197"/>
      <c r="DKD110" s="197"/>
      <c r="DKE110" s="197"/>
      <c r="DKF110" s="197"/>
      <c r="DKG110" s="197"/>
      <c r="DKH110" s="197"/>
      <c r="DKI110" s="197"/>
      <c r="DKJ110" s="197"/>
      <c r="DKK110" s="197"/>
      <c r="DKL110" s="197"/>
      <c r="DKM110" s="197"/>
      <c r="DKN110" s="197"/>
      <c r="DKO110" s="197"/>
      <c r="DKP110" s="197"/>
      <c r="DKQ110" s="197"/>
      <c r="DKR110" s="197"/>
      <c r="DKS110" s="197"/>
      <c r="DKT110" s="197"/>
      <c r="DKU110" s="197"/>
      <c r="DKV110" s="197"/>
      <c r="DKW110" s="197"/>
      <c r="DKX110" s="197"/>
      <c r="DKY110" s="197"/>
      <c r="DKZ110" s="197"/>
      <c r="DLA110" s="197"/>
      <c r="DLB110" s="197"/>
      <c r="DLC110" s="197"/>
      <c r="DLD110" s="197"/>
      <c r="DLE110" s="197"/>
      <c r="DLF110" s="197"/>
      <c r="DLG110" s="197"/>
      <c r="DLH110" s="197"/>
      <c r="DLI110" s="197"/>
      <c r="DLJ110" s="197"/>
      <c r="DLK110" s="197"/>
      <c r="DLL110" s="197"/>
      <c r="DLM110" s="197"/>
      <c r="DLN110" s="197"/>
      <c r="DLO110" s="197"/>
      <c r="DLP110" s="197"/>
      <c r="DLQ110" s="197"/>
      <c r="DLR110" s="197"/>
      <c r="DLS110" s="197"/>
      <c r="DLT110" s="197"/>
      <c r="DLU110" s="197"/>
      <c r="DLV110" s="197"/>
      <c r="DLW110" s="197"/>
      <c r="DLX110" s="197"/>
      <c r="DLY110" s="197"/>
      <c r="DLZ110" s="197"/>
      <c r="DMA110" s="197"/>
      <c r="DMB110" s="197"/>
      <c r="DMC110" s="197"/>
      <c r="DMD110" s="197"/>
      <c r="DME110" s="197"/>
      <c r="DMF110" s="197"/>
      <c r="DMG110" s="197"/>
      <c r="DMH110" s="197"/>
      <c r="DMI110" s="197"/>
      <c r="DMJ110" s="197"/>
      <c r="DMK110" s="197"/>
      <c r="DML110" s="197"/>
      <c r="DMM110" s="197"/>
      <c r="DMN110" s="197"/>
      <c r="DMO110" s="197"/>
      <c r="DMP110" s="197"/>
      <c r="DMQ110" s="197"/>
      <c r="DMR110" s="197"/>
      <c r="DMS110" s="197"/>
      <c r="DMT110" s="197"/>
      <c r="DMU110" s="197"/>
      <c r="DMV110" s="197"/>
      <c r="DMW110" s="197"/>
      <c r="DMX110" s="197"/>
      <c r="DMY110" s="197"/>
      <c r="DMZ110" s="197"/>
      <c r="DNA110" s="197"/>
      <c r="DNB110" s="197"/>
      <c r="DNC110" s="197"/>
      <c r="DND110" s="197"/>
      <c r="DNE110" s="197"/>
      <c r="DNF110" s="197"/>
      <c r="DNG110" s="197"/>
      <c r="DNH110" s="197"/>
      <c r="DNI110" s="197"/>
      <c r="DNJ110" s="197"/>
      <c r="DNK110" s="197"/>
      <c r="DNL110" s="197"/>
      <c r="DNM110" s="197"/>
      <c r="DNN110" s="197"/>
      <c r="DNO110" s="197"/>
      <c r="DNP110" s="197"/>
      <c r="DNQ110" s="197"/>
      <c r="DNR110" s="197"/>
      <c r="DNS110" s="197"/>
      <c r="DNT110" s="197"/>
      <c r="DNU110" s="197"/>
      <c r="DNV110" s="197"/>
      <c r="DNW110" s="197"/>
      <c r="DNX110" s="197"/>
      <c r="DNY110" s="197"/>
      <c r="DNZ110" s="197"/>
      <c r="DOA110" s="197"/>
      <c r="DOB110" s="197"/>
      <c r="DOC110" s="197"/>
      <c r="DOD110" s="197"/>
      <c r="DOE110" s="197"/>
      <c r="DOF110" s="197"/>
      <c r="DOG110" s="197"/>
      <c r="DOH110" s="197"/>
      <c r="DOI110" s="197"/>
      <c r="DOJ110" s="197"/>
      <c r="DOK110" s="197"/>
      <c r="DOL110" s="197"/>
      <c r="DOM110" s="197"/>
      <c r="DON110" s="197"/>
      <c r="DOO110" s="197"/>
      <c r="DOP110" s="197"/>
      <c r="DOQ110" s="197"/>
      <c r="DOR110" s="197"/>
      <c r="DOS110" s="197"/>
      <c r="DOT110" s="197"/>
      <c r="DOU110" s="197"/>
      <c r="DOV110" s="197"/>
      <c r="DOW110" s="197"/>
      <c r="DOX110" s="197"/>
      <c r="DOY110" s="197"/>
      <c r="DOZ110" s="197"/>
      <c r="DPA110" s="197"/>
      <c r="DPB110" s="197"/>
      <c r="DPC110" s="197"/>
      <c r="DPD110" s="197"/>
      <c r="DPE110" s="197"/>
      <c r="DPF110" s="197"/>
      <c r="DPG110" s="197"/>
      <c r="DPH110" s="197"/>
      <c r="DPI110" s="197"/>
      <c r="DPJ110" s="197"/>
      <c r="DPK110" s="197"/>
      <c r="DPL110" s="197"/>
      <c r="DPM110" s="197"/>
      <c r="DPN110" s="197"/>
      <c r="DPO110" s="197"/>
      <c r="DPP110" s="197"/>
      <c r="DPQ110" s="197"/>
      <c r="DPR110" s="197"/>
      <c r="DPS110" s="197"/>
      <c r="DPT110" s="197"/>
      <c r="DPU110" s="197"/>
      <c r="DPV110" s="197"/>
      <c r="DPW110" s="197"/>
      <c r="DPX110" s="197"/>
      <c r="DPY110" s="197"/>
      <c r="DPZ110" s="197"/>
      <c r="DQA110" s="197"/>
      <c r="DQB110" s="197"/>
      <c r="DQC110" s="197"/>
      <c r="DQD110" s="197"/>
      <c r="DQE110" s="197"/>
      <c r="DQF110" s="197"/>
      <c r="DQG110" s="197"/>
      <c r="DQH110" s="197"/>
      <c r="DQI110" s="197"/>
      <c r="DQJ110" s="197"/>
      <c r="DQK110" s="197"/>
      <c r="DQL110" s="197"/>
      <c r="DQM110" s="197"/>
      <c r="DQN110" s="197"/>
      <c r="DQO110" s="197"/>
      <c r="DQP110" s="197"/>
      <c r="DQQ110" s="197"/>
      <c r="DQR110" s="197"/>
      <c r="DQS110" s="197"/>
      <c r="DQT110" s="197"/>
      <c r="DQU110" s="197"/>
      <c r="DQV110" s="197"/>
      <c r="DQW110" s="197"/>
      <c r="DQX110" s="197"/>
      <c r="DQY110" s="197"/>
      <c r="DQZ110" s="197"/>
      <c r="DRA110" s="197"/>
      <c r="DRB110" s="197"/>
      <c r="DRC110" s="197"/>
      <c r="DRD110" s="197"/>
      <c r="DRE110" s="197"/>
      <c r="DRF110" s="197"/>
      <c r="DRG110" s="197"/>
      <c r="DRH110" s="197"/>
      <c r="DRI110" s="197"/>
      <c r="DRJ110" s="197"/>
      <c r="DRK110" s="197"/>
      <c r="DRL110" s="197"/>
      <c r="DRM110" s="197"/>
      <c r="DRN110" s="197"/>
      <c r="DRO110" s="197"/>
      <c r="DRP110" s="197"/>
      <c r="DRQ110" s="197"/>
      <c r="DRR110" s="197"/>
      <c r="DRS110" s="197"/>
      <c r="DRT110" s="197"/>
      <c r="DRU110" s="197"/>
      <c r="DRV110" s="197"/>
      <c r="DRW110" s="197"/>
      <c r="DRX110" s="197"/>
      <c r="DRY110" s="197"/>
      <c r="DRZ110" s="197"/>
      <c r="DSA110" s="197"/>
      <c r="DSB110" s="197"/>
      <c r="DSC110" s="197"/>
      <c r="DSD110" s="197"/>
      <c r="DSE110" s="197"/>
      <c r="DSF110" s="197"/>
      <c r="DSG110" s="197"/>
      <c r="DSH110" s="197"/>
      <c r="DSI110" s="197"/>
      <c r="DSJ110" s="197"/>
      <c r="DSK110" s="197"/>
      <c r="DSL110" s="197"/>
      <c r="DSM110" s="197"/>
      <c r="DSN110" s="197"/>
      <c r="DSO110" s="197"/>
      <c r="DSP110" s="197"/>
      <c r="DSQ110" s="197"/>
      <c r="DSR110" s="197"/>
      <c r="DSS110" s="197"/>
      <c r="DST110" s="197"/>
      <c r="DSU110" s="197"/>
      <c r="DSV110" s="197"/>
      <c r="DSW110" s="197"/>
      <c r="DSX110" s="197"/>
      <c r="DSY110" s="197"/>
      <c r="DSZ110" s="197"/>
      <c r="DTA110" s="197"/>
      <c r="DTB110" s="197"/>
      <c r="DTC110" s="197"/>
      <c r="DTD110" s="197"/>
      <c r="DTE110" s="197"/>
      <c r="DTF110" s="197"/>
      <c r="DTG110" s="197"/>
      <c r="DTH110" s="197"/>
      <c r="DTI110" s="197"/>
      <c r="DTJ110" s="197"/>
      <c r="DTK110" s="197"/>
      <c r="DTL110" s="197"/>
      <c r="DTM110" s="197"/>
      <c r="DTN110" s="197"/>
      <c r="DTO110" s="197"/>
      <c r="DTP110" s="197"/>
      <c r="DTQ110" s="197"/>
      <c r="DTR110" s="197"/>
      <c r="DTS110" s="197"/>
      <c r="DTT110" s="197"/>
      <c r="DTU110" s="197"/>
      <c r="DTV110" s="197"/>
      <c r="DTW110" s="197"/>
      <c r="DTX110" s="197"/>
      <c r="DTY110" s="197"/>
      <c r="DTZ110" s="197"/>
      <c r="DUA110" s="197"/>
      <c r="DUB110" s="197"/>
      <c r="DUC110" s="197"/>
      <c r="DUD110" s="197"/>
      <c r="DUE110" s="197"/>
      <c r="DUF110" s="197"/>
      <c r="DUG110" s="197"/>
      <c r="DUH110" s="197"/>
      <c r="DUI110" s="197"/>
      <c r="DUJ110" s="197"/>
      <c r="DUK110" s="197"/>
      <c r="DUL110" s="197"/>
      <c r="DUM110" s="197"/>
      <c r="DUN110" s="197"/>
      <c r="DUO110" s="197"/>
      <c r="DUP110" s="197"/>
      <c r="DUQ110" s="197"/>
      <c r="DUR110" s="197"/>
      <c r="DUS110" s="197"/>
      <c r="DUT110" s="197"/>
      <c r="DUU110" s="197"/>
      <c r="DUV110" s="197"/>
      <c r="DUW110" s="197"/>
      <c r="DUX110" s="197"/>
      <c r="DUY110" s="197"/>
      <c r="DUZ110" s="197"/>
      <c r="DVA110" s="197"/>
      <c r="DVB110" s="197"/>
      <c r="DVC110" s="197"/>
      <c r="DVD110" s="197"/>
      <c r="DVE110" s="197"/>
      <c r="DVF110" s="197"/>
      <c r="DVG110" s="197"/>
      <c r="DVH110" s="197"/>
      <c r="DVI110" s="197"/>
      <c r="DVJ110" s="197"/>
      <c r="DVK110" s="197"/>
      <c r="DVL110" s="197"/>
      <c r="DVM110" s="197"/>
      <c r="DVN110" s="197"/>
      <c r="DVO110" s="197"/>
      <c r="DVP110" s="197"/>
      <c r="DVQ110" s="197"/>
      <c r="DVR110" s="197"/>
      <c r="DVS110" s="197"/>
      <c r="DVT110" s="197"/>
      <c r="DVU110" s="197"/>
      <c r="DVV110" s="197"/>
      <c r="DVW110" s="197"/>
      <c r="DVX110" s="197"/>
      <c r="DVY110" s="197"/>
      <c r="DVZ110" s="197"/>
      <c r="DWA110" s="197"/>
      <c r="DWB110" s="197"/>
      <c r="DWC110" s="197"/>
      <c r="DWD110" s="197"/>
      <c r="DWE110" s="197"/>
      <c r="DWF110" s="197"/>
      <c r="DWG110" s="197"/>
      <c r="DWH110" s="197"/>
      <c r="DWI110" s="197"/>
      <c r="DWJ110" s="197"/>
      <c r="DWK110" s="197"/>
      <c r="DWL110" s="197"/>
      <c r="DWM110" s="197"/>
      <c r="DWN110" s="197"/>
      <c r="DWO110" s="197"/>
      <c r="DWP110" s="197"/>
      <c r="DWQ110" s="197"/>
      <c r="DWR110" s="197"/>
      <c r="DWS110" s="197"/>
      <c r="DWT110" s="197"/>
      <c r="DWU110" s="197"/>
      <c r="DWV110" s="197"/>
      <c r="DWW110" s="197"/>
      <c r="DWX110" s="197"/>
      <c r="DWY110" s="197"/>
      <c r="DWZ110" s="197"/>
      <c r="DXA110" s="197"/>
      <c r="DXB110" s="197"/>
      <c r="DXC110" s="197"/>
      <c r="DXD110" s="197"/>
      <c r="DXE110" s="197"/>
      <c r="DXF110" s="197"/>
      <c r="DXG110" s="197"/>
      <c r="DXH110" s="197"/>
      <c r="DXI110" s="197"/>
      <c r="DXJ110" s="197"/>
      <c r="DXK110" s="197"/>
      <c r="DXL110" s="197"/>
      <c r="DXM110" s="197"/>
      <c r="DXN110" s="197"/>
      <c r="DXO110" s="197"/>
      <c r="DXP110" s="197"/>
      <c r="DXQ110" s="197"/>
      <c r="DXR110" s="197"/>
      <c r="DXS110" s="197"/>
      <c r="DXT110" s="197"/>
      <c r="DXU110" s="197"/>
      <c r="DXV110" s="197"/>
      <c r="DXW110" s="197"/>
      <c r="DXX110" s="197"/>
      <c r="DXY110" s="197"/>
      <c r="DXZ110" s="197"/>
      <c r="DYA110" s="197"/>
      <c r="DYB110" s="197"/>
      <c r="DYC110" s="197"/>
      <c r="DYD110" s="197"/>
      <c r="DYE110" s="197"/>
      <c r="DYF110" s="197"/>
      <c r="DYG110" s="197"/>
      <c r="DYH110" s="197"/>
      <c r="DYI110" s="197"/>
      <c r="DYJ110" s="197"/>
      <c r="DYK110" s="197"/>
      <c r="DYL110" s="197"/>
      <c r="DYM110" s="197"/>
      <c r="DYN110" s="197"/>
      <c r="DYO110" s="197"/>
      <c r="DYP110" s="197"/>
      <c r="DYQ110" s="197"/>
      <c r="DYR110" s="197"/>
      <c r="DYS110" s="197"/>
      <c r="DYT110" s="197"/>
      <c r="DYU110" s="197"/>
      <c r="DYV110" s="197"/>
      <c r="DYW110" s="197"/>
      <c r="DYX110" s="197"/>
      <c r="DYY110" s="197"/>
      <c r="DYZ110" s="197"/>
      <c r="DZA110" s="197"/>
      <c r="DZB110" s="197"/>
      <c r="DZC110" s="197"/>
      <c r="DZD110" s="197"/>
      <c r="DZE110" s="197"/>
      <c r="DZF110" s="197"/>
      <c r="DZG110" s="197"/>
      <c r="DZH110" s="197"/>
      <c r="DZI110" s="197"/>
      <c r="DZJ110" s="197"/>
      <c r="DZK110" s="197"/>
      <c r="DZL110" s="197"/>
      <c r="DZM110" s="197"/>
      <c r="DZN110" s="197"/>
      <c r="DZO110" s="197"/>
      <c r="DZP110" s="197"/>
      <c r="DZQ110" s="197"/>
      <c r="DZR110" s="197"/>
      <c r="DZS110" s="197"/>
      <c r="DZT110" s="197"/>
      <c r="DZU110" s="197"/>
      <c r="DZV110" s="197"/>
      <c r="DZW110" s="197"/>
      <c r="DZX110" s="197"/>
      <c r="DZY110" s="197"/>
      <c r="DZZ110" s="197"/>
      <c r="EAA110" s="197"/>
      <c r="EAB110" s="197"/>
      <c r="EAC110" s="197"/>
      <c r="EAD110" s="197"/>
      <c r="EAE110" s="197"/>
      <c r="EAF110" s="197"/>
      <c r="EAG110" s="197"/>
      <c r="EAH110" s="197"/>
      <c r="EAI110" s="197"/>
      <c r="EAJ110" s="197"/>
      <c r="EAK110" s="197"/>
      <c r="EAL110" s="197"/>
      <c r="EAM110" s="197"/>
      <c r="EAN110" s="197"/>
      <c r="EAO110" s="197"/>
      <c r="EAP110" s="197"/>
      <c r="EAQ110" s="197"/>
      <c r="EAR110" s="197"/>
      <c r="EAS110" s="197"/>
      <c r="EAT110" s="197"/>
      <c r="EAU110" s="197"/>
      <c r="EAV110" s="197"/>
      <c r="EAW110" s="197"/>
      <c r="EAX110" s="197"/>
      <c r="EAY110" s="197"/>
      <c r="EAZ110" s="197"/>
      <c r="EBA110" s="197"/>
      <c r="EBB110" s="197"/>
      <c r="EBC110" s="197"/>
      <c r="EBD110" s="197"/>
      <c r="EBE110" s="197"/>
      <c r="EBF110" s="197"/>
      <c r="EBG110" s="197"/>
      <c r="EBH110" s="197"/>
      <c r="EBI110" s="197"/>
      <c r="EBJ110" s="197"/>
      <c r="EBK110" s="197"/>
      <c r="EBL110" s="197"/>
      <c r="EBM110" s="197"/>
      <c r="EBN110" s="197"/>
      <c r="EBO110" s="197"/>
      <c r="EBP110" s="197"/>
      <c r="EBQ110" s="197"/>
      <c r="EBR110" s="197"/>
      <c r="EBS110" s="197"/>
      <c r="EBT110" s="197"/>
      <c r="EBU110" s="197"/>
      <c r="EBV110" s="197"/>
      <c r="EBW110" s="197"/>
      <c r="EBX110" s="197"/>
      <c r="EBY110" s="197"/>
      <c r="EBZ110" s="197"/>
      <c r="ECA110" s="197"/>
      <c r="ECB110" s="197"/>
      <c r="ECC110" s="197"/>
      <c r="ECD110" s="197"/>
      <c r="ECE110" s="197"/>
      <c r="ECF110" s="197"/>
      <c r="ECG110" s="197"/>
      <c r="ECH110" s="197"/>
      <c r="ECI110" s="197"/>
      <c r="ECJ110" s="197"/>
      <c r="ECK110" s="197"/>
      <c r="ECL110" s="197"/>
      <c r="ECM110" s="197"/>
      <c r="ECN110" s="197"/>
      <c r="ECO110" s="197"/>
      <c r="ECP110" s="197"/>
      <c r="ECQ110" s="197"/>
      <c r="ECR110" s="197"/>
      <c r="ECS110" s="197"/>
      <c r="ECT110" s="197"/>
      <c r="ECU110" s="197"/>
      <c r="ECV110" s="197"/>
      <c r="ECW110" s="197"/>
      <c r="ECX110" s="197"/>
      <c r="ECY110" s="197"/>
      <c r="ECZ110" s="197"/>
      <c r="EDA110" s="197"/>
      <c r="EDB110" s="197"/>
      <c r="EDC110" s="197"/>
      <c r="EDD110" s="197"/>
      <c r="EDE110" s="197"/>
      <c r="EDF110" s="197"/>
      <c r="EDG110" s="197"/>
      <c r="EDH110" s="197"/>
      <c r="EDI110" s="197"/>
      <c r="EDJ110" s="197"/>
      <c r="EDK110" s="197"/>
      <c r="EDL110" s="197"/>
      <c r="EDM110" s="197"/>
      <c r="EDN110" s="197"/>
      <c r="EDO110" s="197"/>
      <c r="EDP110" s="197"/>
      <c r="EDQ110" s="197"/>
      <c r="EDR110" s="197"/>
      <c r="EDS110" s="197"/>
      <c r="EDT110" s="197"/>
      <c r="EDU110" s="197"/>
      <c r="EDV110" s="197"/>
      <c r="EDW110" s="197"/>
      <c r="EDX110" s="197"/>
      <c r="EDY110" s="197"/>
      <c r="EDZ110" s="197"/>
      <c r="EEA110" s="197"/>
      <c r="EEB110" s="197"/>
      <c r="EEC110" s="197"/>
      <c r="EED110" s="197"/>
      <c r="EEE110" s="197"/>
      <c r="EEF110" s="197"/>
      <c r="EEG110" s="197"/>
      <c r="EEH110" s="197"/>
      <c r="EEI110" s="197"/>
      <c r="EEJ110" s="197"/>
      <c r="EEK110" s="197"/>
      <c r="EEL110" s="197"/>
      <c r="EEM110" s="197"/>
      <c r="EEN110" s="197"/>
      <c r="EEO110" s="197"/>
      <c r="EEP110" s="197"/>
      <c r="EEQ110" s="197"/>
      <c r="EER110" s="197"/>
      <c r="EES110" s="197"/>
      <c r="EET110" s="197"/>
      <c r="EEU110" s="197"/>
      <c r="EEV110" s="197"/>
      <c r="EEW110" s="197"/>
      <c r="EEX110" s="197"/>
      <c r="EEY110" s="197"/>
      <c r="EEZ110" s="197"/>
      <c r="EFA110" s="197"/>
      <c r="EFB110" s="197"/>
      <c r="EFC110" s="197"/>
      <c r="EFD110" s="197"/>
      <c r="EFE110" s="197"/>
      <c r="EFF110" s="197"/>
      <c r="EFG110" s="197"/>
      <c r="EFH110" s="197"/>
      <c r="EFI110" s="197"/>
      <c r="EFJ110" s="197"/>
      <c r="EFK110" s="197"/>
      <c r="EFL110" s="197"/>
      <c r="EFM110" s="197"/>
      <c r="EFN110" s="197"/>
      <c r="EFO110" s="197"/>
      <c r="EFP110" s="197"/>
      <c r="EFQ110" s="197"/>
      <c r="EFR110" s="197"/>
      <c r="EFS110" s="197"/>
      <c r="EFT110" s="197"/>
      <c r="EFU110" s="197"/>
      <c r="EFV110" s="197"/>
      <c r="EFW110" s="197"/>
      <c r="EFX110" s="197"/>
      <c r="EFY110" s="197"/>
      <c r="EFZ110" s="197"/>
      <c r="EGA110" s="197"/>
      <c r="EGB110" s="197"/>
      <c r="EGC110" s="197"/>
      <c r="EGD110" s="197"/>
      <c r="EGE110" s="197"/>
      <c r="EGF110" s="197"/>
      <c r="EGG110" s="197"/>
      <c r="EGH110" s="197"/>
      <c r="EGI110" s="197"/>
      <c r="EGJ110" s="197"/>
      <c r="EGK110" s="197"/>
      <c r="EGL110" s="197"/>
      <c r="EGM110" s="197"/>
      <c r="EGN110" s="197"/>
      <c r="EGO110" s="197"/>
      <c r="EGP110" s="197"/>
      <c r="EGQ110" s="197"/>
      <c r="EGR110" s="197"/>
      <c r="EGS110" s="197"/>
      <c r="EGT110" s="197"/>
      <c r="EGU110" s="197"/>
      <c r="EGV110" s="197"/>
      <c r="EGW110" s="197"/>
      <c r="EGX110" s="197"/>
      <c r="EGY110" s="197"/>
      <c r="EGZ110" s="197"/>
      <c r="EHA110" s="197"/>
      <c r="EHB110" s="197"/>
      <c r="EHC110" s="197"/>
      <c r="EHD110" s="197"/>
      <c r="EHE110" s="197"/>
      <c r="EHF110" s="197"/>
      <c r="EHG110" s="197"/>
      <c r="EHH110" s="197"/>
      <c r="EHI110" s="197"/>
      <c r="EHJ110" s="197"/>
      <c r="EHK110" s="197"/>
      <c r="EHL110" s="197"/>
      <c r="EHM110" s="197"/>
      <c r="EHN110" s="197"/>
      <c r="EHO110" s="197"/>
      <c r="EHP110" s="197"/>
      <c r="EHQ110" s="197"/>
      <c r="EHR110" s="197"/>
      <c r="EHS110" s="197"/>
      <c r="EHT110" s="197"/>
      <c r="EHU110" s="197"/>
      <c r="EHV110" s="197"/>
      <c r="EHW110" s="197"/>
      <c r="EHX110" s="197"/>
      <c r="EHY110" s="197"/>
      <c r="EHZ110" s="197"/>
      <c r="EIA110" s="197"/>
      <c r="EIB110" s="197"/>
      <c r="EIC110" s="197"/>
      <c r="EID110" s="197"/>
      <c r="EIE110" s="197"/>
      <c r="EIF110" s="197"/>
      <c r="EIG110" s="197"/>
      <c r="EIH110" s="197"/>
      <c r="EII110" s="197"/>
      <c r="EIJ110" s="197"/>
      <c r="EIK110" s="197"/>
      <c r="EIL110" s="197"/>
      <c r="EIM110" s="197"/>
      <c r="EIN110" s="197"/>
      <c r="EIO110" s="197"/>
      <c r="EIP110" s="197"/>
      <c r="EIQ110" s="197"/>
      <c r="EIR110" s="197"/>
      <c r="EIS110" s="197"/>
      <c r="EIT110" s="197"/>
      <c r="EIU110" s="197"/>
      <c r="EIV110" s="197"/>
      <c r="EIW110" s="197"/>
      <c r="EIX110" s="197"/>
      <c r="EIY110" s="197"/>
      <c r="EIZ110" s="197"/>
      <c r="EJA110" s="197"/>
      <c r="EJB110" s="197"/>
      <c r="EJC110" s="197"/>
      <c r="EJD110" s="197"/>
      <c r="EJE110" s="197"/>
      <c r="EJF110" s="197"/>
      <c r="EJG110" s="197"/>
      <c r="EJH110" s="197"/>
      <c r="EJI110" s="197"/>
      <c r="EJJ110" s="197"/>
      <c r="EJK110" s="197"/>
      <c r="EJL110" s="197"/>
      <c r="EJM110" s="197"/>
      <c r="EJN110" s="197"/>
      <c r="EJO110" s="197"/>
      <c r="EJP110" s="197"/>
      <c r="EJQ110" s="197"/>
      <c r="EJR110" s="197"/>
      <c r="EJS110" s="197"/>
      <c r="EJT110" s="197"/>
      <c r="EJU110" s="197"/>
      <c r="EJV110" s="197"/>
      <c r="EJW110" s="197"/>
      <c r="EJX110" s="197"/>
      <c r="EJY110" s="197"/>
      <c r="EJZ110" s="197"/>
      <c r="EKA110" s="197"/>
      <c r="EKB110" s="197"/>
      <c r="EKC110" s="197"/>
      <c r="EKD110" s="197"/>
      <c r="EKE110" s="197"/>
      <c r="EKF110" s="197"/>
      <c r="EKG110" s="197"/>
      <c r="EKH110" s="197"/>
      <c r="EKI110" s="197"/>
      <c r="EKJ110" s="197"/>
      <c r="EKK110" s="197"/>
      <c r="EKL110" s="197"/>
      <c r="EKM110" s="197"/>
      <c r="EKN110" s="197"/>
      <c r="EKO110" s="197"/>
      <c r="EKP110" s="197"/>
      <c r="EKQ110" s="197"/>
      <c r="EKR110" s="197"/>
      <c r="EKS110" s="197"/>
      <c r="EKT110" s="197"/>
      <c r="EKU110" s="197"/>
      <c r="EKV110" s="197"/>
      <c r="EKW110" s="197"/>
      <c r="EKX110" s="197"/>
      <c r="EKY110" s="197"/>
      <c r="EKZ110" s="197"/>
      <c r="ELA110" s="197"/>
      <c r="ELB110" s="197"/>
      <c r="ELC110" s="197"/>
      <c r="ELD110" s="197"/>
      <c r="ELE110" s="197"/>
      <c r="ELF110" s="197"/>
      <c r="ELG110" s="197"/>
      <c r="ELH110" s="197"/>
      <c r="ELI110" s="197"/>
      <c r="ELJ110" s="197"/>
      <c r="ELK110" s="197"/>
      <c r="ELL110" s="197"/>
      <c r="ELM110" s="197"/>
      <c r="ELN110" s="197"/>
      <c r="ELO110" s="197"/>
      <c r="ELP110" s="197"/>
      <c r="ELQ110" s="197"/>
      <c r="ELR110" s="197"/>
      <c r="ELS110" s="197"/>
      <c r="ELT110" s="197"/>
      <c r="ELU110" s="197"/>
      <c r="ELV110" s="197"/>
      <c r="ELW110" s="197"/>
      <c r="ELX110" s="197"/>
      <c r="ELY110" s="197"/>
      <c r="ELZ110" s="197"/>
      <c r="EMA110" s="197"/>
      <c r="EMB110" s="197"/>
      <c r="EMC110" s="197"/>
      <c r="EMD110" s="197"/>
      <c r="EME110" s="197"/>
      <c r="EMF110" s="197"/>
      <c r="EMG110" s="197"/>
      <c r="EMH110" s="197"/>
      <c r="EMI110" s="197"/>
      <c r="EMJ110" s="197"/>
      <c r="EMK110" s="197"/>
      <c r="EML110" s="197"/>
      <c r="EMM110" s="197"/>
      <c r="EMN110" s="197"/>
      <c r="EMO110" s="197"/>
      <c r="EMP110" s="197"/>
      <c r="EMQ110" s="197"/>
      <c r="EMR110" s="197"/>
      <c r="EMS110" s="197"/>
      <c r="EMT110" s="197"/>
      <c r="EMU110" s="197"/>
      <c r="EMV110" s="197"/>
      <c r="EMW110" s="197"/>
      <c r="EMX110" s="197"/>
      <c r="EMY110" s="197"/>
      <c r="EMZ110" s="197"/>
      <c r="ENA110" s="197"/>
      <c r="ENB110" s="197"/>
      <c r="ENC110" s="197"/>
      <c r="END110" s="197"/>
      <c r="ENE110" s="197"/>
      <c r="ENF110" s="197"/>
      <c r="ENG110" s="197"/>
      <c r="ENH110" s="197"/>
      <c r="ENI110" s="197"/>
      <c r="ENJ110" s="197"/>
      <c r="ENK110" s="197"/>
      <c r="ENL110" s="197"/>
      <c r="ENM110" s="197"/>
      <c r="ENN110" s="197"/>
      <c r="ENO110" s="197"/>
      <c r="ENP110" s="197"/>
      <c r="ENQ110" s="197"/>
      <c r="ENR110" s="197"/>
      <c r="ENS110" s="197"/>
      <c r="ENT110" s="197"/>
      <c r="ENU110" s="197"/>
      <c r="ENV110" s="197"/>
      <c r="ENW110" s="197"/>
      <c r="ENX110" s="197"/>
      <c r="ENY110" s="197"/>
      <c r="ENZ110" s="197"/>
      <c r="EOA110" s="197"/>
      <c r="EOB110" s="197"/>
      <c r="EOC110" s="197"/>
      <c r="EOD110" s="197"/>
      <c r="EOE110" s="197"/>
      <c r="EOF110" s="197"/>
      <c r="EOG110" s="197"/>
      <c r="EOH110" s="197"/>
      <c r="EOI110" s="197"/>
      <c r="EOJ110" s="197"/>
      <c r="EOK110" s="197"/>
      <c r="EOL110" s="197"/>
      <c r="EOM110" s="197"/>
      <c r="EON110" s="197"/>
      <c r="EOO110" s="197"/>
      <c r="EOP110" s="197"/>
      <c r="EOQ110" s="197"/>
      <c r="EOR110" s="197"/>
      <c r="EOS110" s="197"/>
      <c r="EOT110" s="197"/>
      <c r="EOU110" s="197"/>
      <c r="EOV110" s="197"/>
      <c r="EOW110" s="197"/>
      <c r="EOX110" s="197"/>
      <c r="EOY110" s="197"/>
      <c r="EOZ110" s="197"/>
      <c r="EPA110" s="197"/>
      <c r="EPB110" s="197"/>
      <c r="EPC110" s="197"/>
      <c r="EPD110" s="197"/>
      <c r="EPE110" s="197"/>
      <c r="EPF110" s="197"/>
      <c r="EPG110" s="197"/>
      <c r="EPH110" s="197"/>
      <c r="EPI110" s="197"/>
      <c r="EPJ110" s="197"/>
      <c r="EPK110" s="197"/>
      <c r="EPL110" s="197"/>
      <c r="EPM110" s="197"/>
      <c r="EPN110" s="197"/>
      <c r="EPO110" s="197"/>
      <c r="EPP110" s="197"/>
      <c r="EPQ110" s="197"/>
      <c r="EPR110" s="197"/>
      <c r="EPS110" s="197"/>
      <c r="EPT110" s="197"/>
      <c r="EPU110" s="197"/>
      <c r="EPV110" s="197"/>
      <c r="EPW110" s="197"/>
      <c r="EPX110" s="197"/>
      <c r="EPY110" s="197"/>
      <c r="EPZ110" s="197"/>
      <c r="EQA110" s="197"/>
      <c r="EQB110" s="197"/>
      <c r="EQC110" s="197"/>
      <c r="EQD110" s="197"/>
      <c r="EQE110" s="197"/>
      <c r="EQF110" s="197"/>
      <c r="EQG110" s="197"/>
      <c r="EQH110" s="197"/>
      <c r="EQI110" s="197"/>
      <c r="EQJ110" s="197"/>
      <c r="EQK110" s="197"/>
      <c r="EQL110" s="197"/>
      <c r="EQM110" s="197"/>
      <c r="EQN110" s="197"/>
      <c r="EQO110" s="197"/>
      <c r="EQP110" s="197"/>
      <c r="EQQ110" s="197"/>
      <c r="EQR110" s="197"/>
      <c r="EQS110" s="197"/>
      <c r="EQT110" s="197"/>
      <c r="EQU110" s="197"/>
      <c r="EQV110" s="197"/>
      <c r="EQW110" s="197"/>
      <c r="EQX110" s="197"/>
      <c r="EQY110" s="197"/>
      <c r="EQZ110" s="197"/>
      <c r="ERA110" s="197"/>
      <c r="ERB110" s="197"/>
      <c r="ERC110" s="197"/>
      <c r="ERD110" s="197"/>
      <c r="ERE110" s="197"/>
      <c r="ERF110" s="197"/>
      <c r="ERG110" s="197"/>
      <c r="ERH110" s="197"/>
      <c r="ERI110" s="197"/>
      <c r="ERJ110" s="197"/>
      <c r="ERK110" s="197"/>
      <c r="ERL110" s="197"/>
      <c r="ERM110" s="197"/>
      <c r="ERN110" s="197"/>
      <c r="ERO110" s="197"/>
      <c r="ERP110" s="197"/>
      <c r="ERQ110" s="197"/>
      <c r="ERR110" s="197"/>
      <c r="ERS110" s="197"/>
      <c r="ERT110" s="197"/>
      <c r="ERU110" s="197"/>
      <c r="ERV110" s="197"/>
      <c r="ERW110" s="197"/>
      <c r="ERX110" s="197"/>
      <c r="ERY110" s="197"/>
      <c r="ERZ110" s="197"/>
      <c r="ESA110" s="197"/>
      <c r="ESB110" s="197"/>
      <c r="ESC110" s="197"/>
      <c r="ESD110" s="197"/>
      <c r="ESE110" s="197"/>
      <c r="ESF110" s="197"/>
      <c r="ESG110" s="197"/>
      <c r="ESH110" s="197"/>
      <c r="ESI110" s="197"/>
      <c r="ESJ110" s="197"/>
      <c r="ESK110" s="197"/>
      <c r="ESL110" s="197"/>
      <c r="ESM110" s="197"/>
      <c r="ESN110" s="197"/>
      <c r="ESO110" s="197"/>
      <c r="ESP110" s="197"/>
      <c r="ESQ110" s="197"/>
      <c r="ESR110" s="197"/>
      <c r="ESS110" s="197"/>
      <c r="EST110" s="197"/>
      <c r="ESU110" s="197"/>
      <c r="ESV110" s="197"/>
      <c r="ESW110" s="197"/>
      <c r="ESX110" s="197"/>
      <c r="ESY110" s="197"/>
      <c r="ESZ110" s="197"/>
      <c r="ETA110" s="197"/>
      <c r="ETB110" s="197"/>
      <c r="ETC110" s="197"/>
      <c r="ETD110" s="197"/>
      <c r="ETE110" s="197"/>
      <c r="ETF110" s="197"/>
      <c r="ETG110" s="197"/>
      <c r="ETH110" s="197"/>
      <c r="ETI110" s="197"/>
      <c r="ETJ110" s="197"/>
      <c r="ETK110" s="197"/>
      <c r="ETL110" s="197"/>
      <c r="ETM110" s="197"/>
      <c r="ETN110" s="197"/>
      <c r="ETO110" s="197"/>
      <c r="ETP110" s="197"/>
      <c r="ETQ110" s="197"/>
      <c r="ETR110" s="197"/>
      <c r="ETS110" s="197"/>
      <c r="ETT110" s="197"/>
      <c r="ETU110" s="197"/>
      <c r="ETV110" s="197"/>
      <c r="ETW110" s="197"/>
      <c r="ETX110" s="197"/>
      <c r="ETY110" s="197"/>
      <c r="ETZ110" s="197"/>
      <c r="EUA110" s="197"/>
      <c r="EUB110" s="197"/>
      <c r="EUC110" s="197"/>
      <c r="EUD110" s="197"/>
      <c r="EUE110" s="197"/>
      <c r="EUF110" s="197"/>
      <c r="EUG110" s="197"/>
      <c r="EUH110" s="197"/>
      <c r="EUI110" s="197"/>
      <c r="EUJ110" s="197"/>
      <c r="EUK110" s="197"/>
      <c r="EUL110" s="197"/>
      <c r="EUM110" s="197"/>
      <c r="EUN110" s="197"/>
      <c r="EUO110" s="197"/>
      <c r="EUP110" s="197"/>
      <c r="EUQ110" s="197"/>
      <c r="EUR110" s="197"/>
      <c r="EUS110" s="197"/>
      <c r="EUT110" s="197"/>
      <c r="EUU110" s="197"/>
      <c r="EUV110" s="197"/>
      <c r="EUW110" s="197"/>
      <c r="EUX110" s="197"/>
      <c r="EUY110" s="197"/>
      <c r="EUZ110" s="197"/>
      <c r="EVA110" s="197"/>
      <c r="EVB110" s="197"/>
      <c r="EVC110" s="197"/>
      <c r="EVD110" s="197"/>
      <c r="EVE110" s="197"/>
      <c r="EVF110" s="197"/>
      <c r="EVG110" s="197"/>
      <c r="EVH110" s="197"/>
      <c r="EVI110" s="197"/>
      <c r="EVJ110" s="197"/>
      <c r="EVK110" s="197"/>
      <c r="EVL110" s="197"/>
      <c r="EVM110" s="197"/>
      <c r="EVN110" s="197"/>
      <c r="EVO110" s="197"/>
      <c r="EVP110" s="197"/>
      <c r="EVQ110" s="197"/>
      <c r="EVR110" s="197"/>
      <c r="EVS110" s="197"/>
      <c r="EVT110" s="197"/>
      <c r="EVU110" s="197"/>
      <c r="EVV110" s="197"/>
      <c r="EVW110" s="197"/>
      <c r="EVX110" s="197"/>
      <c r="EVY110" s="197"/>
      <c r="EVZ110" s="197"/>
      <c r="EWA110" s="197"/>
      <c r="EWB110" s="197"/>
      <c r="EWC110" s="197"/>
      <c r="EWD110" s="197"/>
      <c r="EWE110" s="197"/>
      <c r="EWF110" s="197"/>
      <c r="EWG110" s="197"/>
      <c r="EWH110" s="197"/>
      <c r="EWI110" s="197"/>
      <c r="EWJ110" s="197"/>
      <c r="EWK110" s="197"/>
      <c r="EWL110" s="197"/>
      <c r="EWM110" s="197"/>
      <c r="EWN110" s="197"/>
      <c r="EWO110" s="197"/>
      <c r="EWP110" s="197"/>
      <c r="EWQ110" s="197"/>
      <c r="EWR110" s="197"/>
      <c r="EWS110" s="197"/>
      <c r="EWT110" s="197"/>
      <c r="EWU110" s="197"/>
      <c r="EWV110" s="197"/>
      <c r="EWW110" s="197"/>
      <c r="EWX110" s="197"/>
      <c r="EWY110" s="197"/>
      <c r="EWZ110" s="197"/>
      <c r="EXA110" s="197"/>
      <c r="EXB110" s="197"/>
      <c r="EXC110" s="197"/>
      <c r="EXD110" s="197"/>
      <c r="EXE110" s="197"/>
      <c r="EXF110" s="197"/>
      <c r="EXG110" s="197"/>
      <c r="EXH110" s="197"/>
      <c r="EXI110" s="197"/>
      <c r="EXJ110" s="197"/>
      <c r="EXK110" s="197"/>
      <c r="EXL110" s="197"/>
      <c r="EXM110" s="197"/>
      <c r="EXN110" s="197"/>
      <c r="EXO110" s="197"/>
      <c r="EXP110" s="197"/>
      <c r="EXQ110" s="197"/>
      <c r="EXR110" s="197"/>
      <c r="EXS110" s="197"/>
      <c r="EXT110" s="197"/>
      <c r="EXU110" s="197"/>
      <c r="EXV110" s="197"/>
      <c r="EXW110" s="197"/>
      <c r="EXX110" s="197"/>
      <c r="EXY110" s="197"/>
      <c r="EXZ110" s="197"/>
      <c r="EYA110" s="197"/>
      <c r="EYB110" s="197"/>
      <c r="EYC110" s="197"/>
      <c r="EYD110" s="197"/>
      <c r="EYE110" s="197"/>
      <c r="EYF110" s="197"/>
      <c r="EYG110" s="197"/>
      <c r="EYH110" s="197"/>
      <c r="EYI110" s="197"/>
      <c r="EYJ110" s="197"/>
      <c r="EYK110" s="197"/>
      <c r="EYL110" s="197"/>
      <c r="EYM110" s="197"/>
      <c r="EYN110" s="197"/>
      <c r="EYO110" s="197"/>
      <c r="EYP110" s="197"/>
      <c r="EYQ110" s="197"/>
      <c r="EYR110" s="197"/>
      <c r="EYS110" s="197"/>
      <c r="EYT110" s="197"/>
      <c r="EYU110" s="197"/>
      <c r="EYV110" s="197"/>
      <c r="EYW110" s="197"/>
      <c r="EYX110" s="197"/>
      <c r="EYY110" s="197"/>
      <c r="EYZ110" s="197"/>
      <c r="EZA110" s="197"/>
      <c r="EZB110" s="197"/>
      <c r="EZC110" s="197"/>
      <c r="EZD110" s="197"/>
      <c r="EZE110" s="197"/>
      <c r="EZF110" s="197"/>
      <c r="EZG110" s="197"/>
      <c r="EZH110" s="197"/>
      <c r="EZI110" s="197"/>
      <c r="EZJ110" s="197"/>
      <c r="EZK110" s="197"/>
      <c r="EZL110" s="197"/>
      <c r="EZM110" s="197"/>
      <c r="EZN110" s="197"/>
      <c r="EZO110" s="197"/>
      <c r="EZP110" s="197"/>
      <c r="EZQ110" s="197"/>
      <c r="EZR110" s="197"/>
      <c r="EZS110" s="197"/>
      <c r="EZT110" s="197"/>
      <c r="EZU110" s="197"/>
      <c r="EZV110" s="197"/>
      <c r="EZW110" s="197"/>
      <c r="EZX110" s="197"/>
      <c r="EZY110" s="197"/>
      <c r="EZZ110" s="197"/>
      <c r="FAA110" s="197"/>
      <c r="FAB110" s="197"/>
      <c r="FAC110" s="197"/>
      <c r="FAD110" s="197"/>
      <c r="FAE110" s="197"/>
      <c r="FAF110" s="197"/>
      <c r="FAG110" s="197"/>
      <c r="FAH110" s="197"/>
      <c r="FAI110" s="197"/>
      <c r="FAJ110" s="197"/>
      <c r="FAK110" s="197"/>
      <c r="FAL110" s="197"/>
      <c r="FAM110" s="197"/>
      <c r="FAN110" s="197"/>
      <c r="FAO110" s="197"/>
      <c r="FAP110" s="197"/>
      <c r="FAQ110" s="197"/>
      <c r="FAR110" s="197"/>
      <c r="FAS110" s="197"/>
      <c r="FAT110" s="197"/>
      <c r="FAU110" s="197"/>
      <c r="FAV110" s="197"/>
      <c r="FAW110" s="197"/>
      <c r="FAX110" s="197"/>
      <c r="FAY110" s="197"/>
      <c r="FAZ110" s="197"/>
      <c r="FBA110" s="197"/>
      <c r="FBB110" s="197"/>
      <c r="FBC110" s="197"/>
      <c r="FBD110" s="197"/>
      <c r="FBE110" s="197"/>
      <c r="FBF110" s="197"/>
      <c r="FBG110" s="197"/>
      <c r="FBH110" s="197"/>
      <c r="FBI110" s="197"/>
      <c r="FBJ110" s="197"/>
      <c r="FBK110" s="197"/>
      <c r="FBL110" s="197"/>
      <c r="FBM110" s="197"/>
      <c r="FBN110" s="197"/>
      <c r="FBO110" s="197"/>
      <c r="FBP110" s="197"/>
      <c r="FBQ110" s="197"/>
      <c r="FBR110" s="197"/>
      <c r="FBS110" s="197"/>
      <c r="FBT110" s="197"/>
      <c r="FBU110" s="197"/>
      <c r="FBV110" s="197"/>
      <c r="FBW110" s="197"/>
      <c r="FBX110" s="197"/>
      <c r="FBY110" s="197"/>
      <c r="FBZ110" s="197"/>
      <c r="FCA110" s="197"/>
      <c r="FCB110" s="197"/>
      <c r="FCC110" s="197"/>
      <c r="FCD110" s="197"/>
      <c r="FCE110" s="197"/>
      <c r="FCF110" s="197"/>
      <c r="FCG110" s="197"/>
      <c r="FCH110" s="197"/>
      <c r="FCI110" s="197"/>
      <c r="FCJ110" s="197"/>
      <c r="FCK110" s="197"/>
      <c r="FCL110" s="197"/>
      <c r="FCM110" s="197"/>
      <c r="FCN110" s="197"/>
      <c r="FCO110" s="197"/>
      <c r="FCP110" s="197"/>
      <c r="FCQ110" s="197"/>
      <c r="FCR110" s="197"/>
      <c r="FCS110" s="197"/>
      <c r="FCT110" s="197"/>
      <c r="FCU110" s="197"/>
      <c r="FCV110" s="197"/>
      <c r="FCW110" s="197"/>
      <c r="FCX110" s="197"/>
      <c r="FCY110" s="197"/>
      <c r="FCZ110" s="197"/>
      <c r="FDA110" s="197"/>
      <c r="FDB110" s="197"/>
      <c r="FDC110" s="197"/>
      <c r="FDD110" s="197"/>
      <c r="FDE110" s="197"/>
      <c r="FDF110" s="197"/>
      <c r="FDG110" s="197"/>
      <c r="FDH110" s="197"/>
      <c r="FDI110" s="197"/>
      <c r="FDJ110" s="197"/>
      <c r="FDK110" s="197"/>
      <c r="FDL110" s="197"/>
      <c r="FDM110" s="197"/>
      <c r="FDN110" s="197"/>
      <c r="FDO110" s="197"/>
      <c r="FDP110" s="197"/>
      <c r="FDQ110" s="197"/>
      <c r="FDR110" s="197"/>
      <c r="FDS110" s="197"/>
      <c r="FDT110" s="197"/>
      <c r="FDU110" s="197"/>
      <c r="FDV110" s="197"/>
      <c r="FDW110" s="197"/>
      <c r="FDX110" s="197"/>
      <c r="FDY110" s="197"/>
      <c r="FDZ110" s="197"/>
      <c r="FEA110" s="197"/>
      <c r="FEB110" s="197"/>
      <c r="FEC110" s="197"/>
      <c r="FED110" s="197"/>
      <c r="FEE110" s="197"/>
      <c r="FEF110" s="197"/>
      <c r="FEG110" s="197"/>
      <c r="FEH110" s="197"/>
      <c r="FEI110" s="197"/>
      <c r="FEJ110" s="197"/>
      <c r="FEK110" s="197"/>
      <c r="FEL110" s="197"/>
      <c r="FEM110" s="197"/>
      <c r="FEN110" s="197"/>
      <c r="FEO110" s="197"/>
      <c r="FEP110" s="197"/>
      <c r="FEQ110" s="197"/>
      <c r="FER110" s="197"/>
      <c r="FES110" s="197"/>
      <c r="FET110" s="197"/>
      <c r="FEU110" s="197"/>
      <c r="FEV110" s="197"/>
      <c r="FEW110" s="197"/>
      <c r="FEX110" s="197"/>
      <c r="FEY110" s="197"/>
      <c r="FEZ110" s="197"/>
      <c r="FFA110" s="197"/>
      <c r="FFB110" s="197"/>
      <c r="FFC110" s="197"/>
      <c r="FFD110" s="197"/>
      <c r="FFE110" s="197"/>
      <c r="FFF110" s="197"/>
      <c r="FFG110" s="197"/>
      <c r="FFH110" s="197"/>
      <c r="FFI110" s="197"/>
      <c r="FFJ110" s="197"/>
      <c r="FFK110" s="197"/>
      <c r="FFL110" s="197"/>
      <c r="FFM110" s="197"/>
      <c r="FFN110" s="197"/>
      <c r="FFO110" s="197"/>
      <c r="FFP110" s="197"/>
      <c r="FFQ110" s="197"/>
      <c r="FFR110" s="197"/>
      <c r="FFS110" s="197"/>
      <c r="FFT110" s="197"/>
      <c r="FFU110" s="197"/>
      <c r="FFV110" s="197"/>
      <c r="FFW110" s="197"/>
      <c r="FFX110" s="197"/>
      <c r="FFY110" s="197"/>
      <c r="FFZ110" s="197"/>
      <c r="FGA110" s="197"/>
      <c r="FGB110" s="197"/>
      <c r="FGC110" s="197"/>
      <c r="FGD110" s="197"/>
      <c r="FGE110" s="197"/>
      <c r="FGF110" s="197"/>
      <c r="FGG110" s="197"/>
      <c r="FGH110" s="197"/>
      <c r="FGI110" s="197"/>
      <c r="FGJ110" s="197"/>
      <c r="FGK110" s="197"/>
      <c r="FGL110" s="197"/>
      <c r="FGM110" s="197"/>
      <c r="FGN110" s="197"/>
      <c r="FGO110" s="197"/>
      <c r="FGP110" s="197"/>
      <c r="FGQ110" s="197"/>
      <c r="FGR110" s="197"/>
      <c r="FGS110" s="197"/>
      <c r="FGT110" s="197"/>
      <c r="FGU110" s="197"/>
      <c r="FGV110" s="197"/>
      <c r="FGW110" s="197"/>
      <c r="FGX110" s="197"/>
      <c r="FGY110" s="197"/>
      <c r="FGZ110" s="197"/>
      <c r="FHA110" s="197"/>
      <c r="FHB110" s="197"/>
      <c r="FHC110" s="197"/>
      <c r="FHD110" s="197"/>
      <c r="FHE110" s="197"/>
      <c r="FHF110" s="197"/>
      <c r="FHG110" s="197"/>
      <c r="FHH110" s="197"/>
      <c r="FHI110" s="197"/>
      <c r="FHJ110" s="197"/>
      <c r="FHK110" s="197"/>
      <c r="FHL110" s="197"/>
      <c r="FHM110" s="197"/>
      <c r="FHN110" s="197"/>
      <c r="FHO110" s="197"/>
      <c r="FHP110" s="197"/>
      <c r="FHQ110" s="197"/>
      <c r="FHR110" s="197"/>
      <c r="FHS110" s="197"/>
      <c r="FHT110" s="197"/>
      <c r="FHU110" s="197"/>
      <c r="FHV110" s="197"/>
      <c r="FHW110" s="197"/>
      <c r="FHX110" s="197"/>
      <c r="FHY110" s="197"/>
      <c r="FHZ110" s="197"/>
      <c r="FIA110" s="197"/>
      <c r="FIB110" s="197"/>
      <c r="FIC110" s="197"/>
      <c r="FID110" s="197"/>
      <c r="FIE110" s="197"/>
      <c r="FIF110" s="197"/>
      <c r="FIG110" s="197"/>
      <c r="FIH110" s="197"/>
      <c r="FII110" s="197"/>
      <c r="FIJ110" s="197"/>
      <c r="FIK110" s="197"/>
      <c r="FIL110" s="197"/>
      <c r="FIM110" s="197"/>
      <c r="FIN110" s="197"/>
      <c r="FIO110" s="197"/>
      <c r="FIP110" s="197"/>
      <c r="FIQ110" s="197"/>
      <c r="FIR110" s="197"/>
      <c r="FIS110" s="197"/>
      <c r="FIT110" s="197"/>
      <c r="FIU110" s="197"/>
      <c r="FIV110" s="197"/>
      <c r="FIW110" s="197"/>
      <c r="FIX110" s="197"/>
      <c r="FIY110" s="197"/>
      <c r="FIZ110" s="197"/>
      <c r="FJA110" s="197"/>
      <c r="FJB110" s="197"/>
      <c r="FJC110" s="197"/>
      <c r="FJD110" s="197"/>
      <c r="FJE110" s="197"/>
      <c r="FJF110" s="197"/>
      <c r="FJG110" s="197"/>
      <c r="FJH110" s="197"/>
      <c r="FJI110" s="197"/>
      <c r="FJJ110" s="197"/>
      <c r="FJK110" s="197"/>
      <c r="FJL110" s="197"/>
      <c r="FJM110" s="197"/>
      <c r="FJN110" s="197"/>
      <c r="FJO110" s="197"/>
      <c r="FJP110" s="197"/>
      <c r="FJQ110" s="197"/>
      <c r="FJR110" s="197"/>
      <c r="FJS110" s="197"/>
      <c r="FJT110" s="197"/>
      <c r="FJU110" s="197"/>
      <c r="FJV110" s="197"/>
      <c r="FJW110" s="197"/>
      <c r="FJX110" s="197"/>
      <c r="FJY110" s="197"/>
      <c r="FJZ110" s="197"/>
      <c r="FKA110" s="197"/>
      <c r="FKB110" s="197"/>
      <c r="FKC110" s="197"/>
      <c r="FKD110" s="197"/>
      <c r="FKE110" s="197"/>
      <c r="FKF110" s="197"/>
      <c r="FKG110" s="197"/>
      <c r="FKH110" s="197"/>
      <c r="FKI110" s="197"/>
      <c r="FKJ110" s="197"/>
      <c r="FKK110" s="197"/>
      <c r="FKL110" s="197"/>
      <c r="FKM110" s="197"/>
      <c r="FKN110" s="197"/>
      <c r="FKO110" s="197"/>
      <c r="FKP110" s="197"/>
      <c r="FKQ110" s="197"/>
      <c r="FKR110" s="197"/>
      <c r="FKS110" s="197"/>
      <c r="FKT110" s="197"/>
      <c r="FKU110" s="197"/>
      <c r="FKV110" s="197"/>
      <c r="FKW110" s="197"/>
      <c r="FKX110" s="197"/>
      <c r="FKY110" s="197"/>
      <c r="FKZ110" s="197"/>
      <c r="FLA110" s="197"/>
      <c r="FLB110" s="197"/>
      <c r="FLC110" s="197"/>
      <c r="FLD110" s="197"/>
      <c r="FLE110" s="197"/>
      <c r="FLF110" s="197"/>
      <c r="FLG110" s="197"/>
      <c r="FLH110" s="197"/>
      <c r="FLI110" s="197"/>
      <c r="FLJ110" s="197"/>
      <c r="FLK110" s="197"/>
      <c r="FLL110" s="197"/>
      <c r="FLM110" s="197"/>
      <c r="FLN110" s="197"/>
      <c r="FLO110" s="197"/>
      <c r="FLP110" s="197"/>
      <c r="FLQ110" s="197"/>
      <c r="FLR110" s="197"/>
      <c r="FLS110" s="197"/>
      <c r="FLT110" s="197"/>
      <c r="FLU110" s="197"/>
      <c r="FLV110" s="197"/>
      <c r="FLW110" s="197"/>
      <c r="FLX110" s="197"/>
      <c r="FLY110" s="197"/>
      <c r="FLZ110" s="197"/>
      <c r="FMA110" s="197"/>
      <c r="FMB110" s="197"/>
      <c r="FMC110" s="197"/>
      <c r="FMD110" s="197"/>
      <c r="FME110" s="197"/>
      <c r="FMF110" s="197"/>
      <c r="FMG110" s="197"/>
      <c r="FMH110" s="197"/>
      <c r="FMI110" s="197"/>
      <c r="FMJ110" s="197"/>
      <c r="FMK110" s="197"/>
      <c r="FML110" s="197"/>
      <c r="FMM110" s="197"/>
      <c r="FMN110" s="197"/>
      <c r="FMO110" s="197"/>
      <c r="FMP110" s="197"/>
      <c r="FMQ110" s="197"/>
      <c r="FMR110" s="197"/>
      <c r="FMS110" s="197"/>
      <c r="FMT110" s="197"/>
      <c r="FMU110" s="197"/>
      <c r="FMV110" s="197"/>
      <c r="FMW110" s="197"/>
      <c r="FMX110" s="197"/>
      <c r="FMY110" s="197"/>
      <c r="FMZ110" s="197"/>
      <c r="FNA110" s="197"/>
      <c r="FNB110" s="197"/>
      <c r="FNC110" s="197"/>
      <c r="FND110" s="197"/>
      <c r="FNE110" s="197"/>
      <c r="FNF110" s="197"/>
      <c r="FNG110" s="197"/>
      <c r="FNH110" s="197"/>
      <c r="FNI110" s="197"/>
      <c r="FNJ110" s="197"/>
      <c r="FNK110" s="197"/>
      <c r="FNL110" s="197"/>
      <c r="FNM110" s="197"/>
      <c r="FNN110" s="197"/>
      <c r="FNO110" s="197"/>
      <c r="FNP110" s="197"/>
      <c r="FNQ110" s="197"/>
      <c r="FNR110" s="197"/>
      <c r="FNS110" s="197"/>
      <c r="FNT110" s="197"/>
      <c r="FNU110" s="197"/>
      <c r="FNV110" s="197"/>
      <c r="FNW110" s="197"/>
      <c r="FNX110" s="197"/>
      <c r="FNY110" s="197"/>
      <c r="FNZ110" s="197"/>
      <c r="FOA110" s="197"/>
      <c r="FOB110" s="197"/>
      <c r="FOC110" s="197"/>
      <c r="FOD110" s="197"/>
      <c r="FOE110" s="197"/>
      <c r="FOF110" s="197"/>
      <c r="FOG110" s="197"/>
      <c r="FOH110" s="197"/>
      <c r="FOI110" s="197"/>
      <c r="FOJ110" s="197"/>
      <c r="FOK110" s="197"/>
      <c r="FOL110" s="197"/>
      <c r="FOM110" s="197"/>
      <c r="FON110" s="197"/>
      <c r="FOO110" s="197"/>
      <c r="FOP110" s="197"/>
      <c r="FOQ110" s="197"/>
      <c r="FOR110" s="197"/>
      <c r="FOS110" s="197"/>
      <c r="FOT110" s="197"/>
      <c r="FOU110" s="197"/>
      <c r="FOV110" s="197"/>
      <c r="FOW110" s="197"/>
      <c r="FOX110" s="197"/>
      <c r="FOY110" s="197"/>
      <c r="FOZ110" s="197"/>
      <c r="FPA110" s="197"/>
      <c r="FPB110" s="197"/>
      <c r="FPC110" s="197"/>
      <c r="FPD110" s="197"/>
      <c r="FPE110" s="197"/>
      <c r="FPF110" s="197"/>
      <c r="FPG110" s="197"/>
      <c r="FPH110" s="197"/>
      <c r="FPI110" s="197"/>
      <c r="FPJ110" s="197"/>
      <c r="FPK110" s="197"/>
      <c r="FPL110" s="197"/>
      <c r="FPM110" s="197"/>
      <c r="FPN110" s="197"/>
      <c r="FPO110" s="197"/>
      <c r="FPP110" s="197"/>
      <c r="FPQ110" s="197"/>
      <c r="FPR110" s="197"/>
      <c r="FPS110" s="197"/>
      <c r="FPT110" s="197"/>
      <c r="FPU110" s="197"/>
      <c r="FPV110" s="197"/>
      <c r="FPW110" s="197"/>
      <c r="FPX110" s="197"/>
      <c r="FPY110" s="197"/>
      <c r="FPZ110" s="197"/>
      <c r="FQA110" s="197"/>
      <c r="FQB110" s="197"/>
      <c r="FQC110" s="197"/>
      <c r="FQD110" s="197"/>
      <c r="FQE110" s="197"/>
      <c r="FQF110" s="197"/>
      <c r="FQG110" s="197"/>
      <c r="FQH110" s="197"/>
      <c r="FQI110" s="197"/>
      <c r="FQJ110" s="197"/>
      <c r="FQK110" s="197"/>
      <c r="FQL110" s="197"/>
      <c r="FQM110" s="197"/>
      <c r="FQN110" s="197"/>
      <c r="FQO110" s="197"/>
      <c r="FQP110" s="197"/>
      <c r="FQQ110" s="197"/>
      <c r="FQR110" s="197"/>
      <c r="FQS110" s="197"/>
      <c r="FQT110" s="197"/>
      <c r="FQU110" s="197"/>
      <c r="FQV110" s="197"/>
      <c r="FQW110" s="197"/>
      <c r="FQX110" s="197"/>
      <c r="FQY110" s="197"/>
      <c r="FQZ110" s="197"/>
      <c r="FRA110" s="197"/>
      <c r="FRB110" s="197"/>
      <c r="FRC110" s="197"/>
      <c r="FRD110" s="197"/>
      <c r="FRE110" s="197"/>
      <c r="FRF110" s="197"/>
      <c r="FRG110" s="197"/>
      <c r="FRH110" s="197"/>
      <c r="FRI110" s="197"/>
      <c r="FRJ110" s="197"/>
      <c r="FRK110" s="197"/>
      <c r="FRL110" s="197"/>
      <c r="FRM110" s="197"/>
      <c r="FRN110" s="197"/>
      <c r="FRO110" s="197"/>
      <c r="FRP110" s="197"/>
      <c r="FRQ110" s="197"/>
      <c r="FRR110" s="197"/>
      <c r="FRS110" s="197"/>
      <c r="FRT110" s="197"/>
      <c r="FRU110" s="197"/>
      <c r="FRV110" s="197"/>
      <c r="FRW110" s="197"/>
      <c r="FRX110" s="197"/>
      <c r="FRY110" s="197"/>
      <c r="FRZ110" s="197"/>
      <c r="FSA110" s="197"/>
      <c r="FSB110" s="197"/>
      <c r="FSC110" s="197"/>
      <c r="FSD110" s="197"/>
      <c r="FSE110" s="197"/>
      <c r="FSF110" s="197"/>
      <c r="FSG110" s="197"/>
      <c r="FSH110" s="197"/>
      <c r="FSI110" s="197"/>
      <c r="FSJ110" s="197"/>
      <c r="FSK110" s="197"/>
      <c r="FSL110" s="197"/>
      <c r="FSM110" s="197"/>
      <c r="FSN110" s="197"/>
      <c r="FSO110" s="197"/>
      <c r="FSP110" s="197"/>
      <c r="FSQ110" s="197"/>
      <c r="FSR110" s="197"/>
      <c r="FSS110" s="197"/>
      <c r="FST110" s="197"/>
      <c r="FSU110" s="197"/>
      <c r="FSV110" s="197"/>
      <c r="FSW110" s="197"/>
      <c r="FSX110" s="197"/>
      <c r="FSY110" s="197"/>
      <c r="FSZ110" s="197"/>
      <c r="FTA110" s="197"/>
      <c r="FTB110" s="197"/>
      <c r="FTC110" s="197"/>
      <c r="FTD110" s="197"/>
      <c r="FTE110" s="197"/>
      <c r="FTF110" s="197"/>
      <c r="FTG110" s="197"/>
      <c r="FTH110" s="197"/>
      <c r="FTI110" s="197"/>
      <c r="FTJ110" s="197"/>
      <c r="FTK110" s="197"/>
      <c r="FTL110" s="197"/>
      <c r="FTM110" s="197"/>
      <c r="FTN110" s="197"/>
      <c r="FTO110" s="197"/>
      <c r="FTP110" s="197"/>
      <c r="FTQ110" s="197"/>
      <c r="FTR110" s="197"/>
      <c r="FTS110" s="197"/>
      <c r="FTT110" s="197"/>
      <c r="FTU110" s="197"/>
      <c r="FTV110" s="197"/>
      <c r="FTW110" s="197"/>
      <c r="FTX110" s="197"/>
      <c r="FTY110" s="197"/>
      <c r="FTZ110" s="197"/>
      <c r="FUA110" s="197"/>
      <c r="FUB110" s="197"/>
      <c r="FUC110" s="197"/>
      <c r="FUD110" s="197"/>
      <c r="FUE110" s="197"/>
      <c r="FUF110" s="197"/>
      <c r="FUG110" s="197"/>
      <c r="FUH110" s="197"/>
      <c r="FUI110" s="197"/>
      <c r="FUJ110" s="197"/>
      <c r="FUK110" s="197"/>
      <c r="FUL110" s="197"/>
      <c r="FUM110" s="197"/>
      <c r="FUN110" s="197"/>
      <c r="FUO110" s="197"/>
      <c r="FUP110" s="197"/>
      <c r="FUQ110" s="197"/>
      <c r="FUR110" s="197"/>
      <c r="FUS110" s="197"/>
      <c r="FUT110" s="197"/>
      <c r="FUU110" s="197"/>
      <c r="FUV110" s="197"/>
      <c r="FUW110" s="197"/>
      <c r="FUX110" s="197"/>
      <c r="FUY110" s="197"/>
      <c r="FUZ110" s="197"/>
      <c r="FVA110" s="197"/>
      <c r="FVB110" s="197"/>
      <c r="FVC110" s="197"/>
      <c r="FVD110" s="197"/>
      <c r="FVE110" s="197"/>
      <c r="FVF110" s="197"/>
      <c r="FVG110" s="197"/>
      <c r="FVH110" s="197"/>
      <c r="FVI110" s="197"/>
      <c r="FVJ110" s="197"/>
      <c r="FVK110" s="197"/>
      <c r="FVL110" s="197"/>
      <c r="FVM110" s="197"/>
      <c r="FVN110" s="197"/>
      <c r="FVO110" s="197"/>
      <c r="FVP110" s="197"/>
      <c r="FVQ110" s="197"/>
      <c r="FVR110" s="197"/>
      <c r="FVS110" s="197"/>
      <c r="FVT110" s="197"/>
      <c r="FVU110" s="197"/>
      <c r="FVV110" s="197"/>
      <c r="FVW110" s="197"/>
      <c r="FVX110" s="197"/>
      <c r="FVY110" s="197"/>
      <c r="FVZ110" s="197"/>
      <c r="FWA110" s="197"/>
      <c r="FWB110" s="197"/>
      <c r="FWC110" s="197"/>
      <c r="FWD110" s="197"/>
      <c r="FWE110" s="197"/>
      <c r="FWF110" s="197"/>
      <c r="FWG110" s="197"/>
      <c r="FWH110" s="197"/>
      <c r="FWI110" s="197"/>
      <c r="FWJ110" s="197"/>
      <c r="FWK110" s="197"/>
      <c r="FWL110" s="197"/>
      <c r="FWM110" s="197"/>
      <c r="FWN110" s="197"/>
      <c r="FWO110" s="197"/>
      <c r="FWP110" s="197"/>
      <c r="FWQ110" s="197"/>
      <c r="FWR110" s="197"/>
      <c r="FWS110" s="197"/>
      <c r="FWT110" s="197"/>
      <c r="FWU110" s="197"/>
      <c r="FWV110" s="197"/>
      <c r="FWW110" s="197"/>
      <c r="FWX110" s="197"/>
      <c r="FWY110" s="197"/>
      <c r="FWZ110" s="197"/>
      <c r="FXA110" s="197"/>
      <c r="FXB110" s="197"/>
      <c r="FXC110" s="197"/>
      <c r="FXD110" s="197"/>
      <c r="FXE110" s="197"/>
      <c r="FXF110" s="197"/>
      <c r="FXG110" s="197"/>
      <c r="FXH110" s="197"/>
      <c r="FXI110" s="197"/>
      <c r="FXJ110" s="197"/>
      <c r="FXK110" s="197"/>
      <c r="FXL110" s="197"/>
      <c r="FXM110" s="197"/>
      <c r="FXN110" s="197"/>
      <c r="FXO110" s="197"/>
      <c r="FXP110" s="197"/>
      <c r="FXQ110" s="197"/>
      <c r="FXR110" s="197"/>
      <c r="FXS110" s="197"/>
      <c r="FXT110" s="197"/>
      <c r="FXU110" s="197"/>
      <c r="FXV110" s="197"/>
      <c r="FXW110" s="197"/>
      <c r="FXX110" s="197"/>
      <c r="FXY110" s="197"/>
      <c r="FXZ110" s="197"/>
      <c r="FYA110" s="197"/>
      <c r="FYB110" s="197"/>
      <c r="FYC110" s="197"/>
      <c r="FYD110" s="197"/>
      <c r="FYE110" s="197"/>
      <c r="FYF110" s="197"/>
      <c r="FYG110" s="197"/>
      <c r="FYH110" s="197"/>
      <c r="FYI110" s="197"/>
      <c r="FYJ110" s="197"/>
      <c r="FYK110" s="197"/>
      <c r="FYL110" s="197"/>
      <c r="FYM110" s="197"/>
      <c r="FYN110" s="197"/>
      <c r="FYO110" s="197"/>
      <c r="FYP110" s="197"/>
      <c r="FYQ110" s="197"/>
      <c r="FYR110" s="197"/>
      <c r="FYS110" s="197"/>
      <c r="FYT110" s="197"/>
      <c r="FYU110" s="197"/>
      <c r="FYV110" s="197"/>
      <c r="FYW110" s="197"/>
      <c r="FYX110" s="197"/>
      <c r="FYY110" s="197"/>
      <c r="FYZ110" s="197"/>
      <c r="FZA110" s="197"/>
      <c r="FZB110" s="197"/>
      <c r="FZC110" s="197"/>
      <c r="FZD110" s="197"/>
      <c r="FZE110" s="197"/>
      <c r="FZF110" s="197"/>
      <c r="FZG110" s="197"/>
      <c r="FZH110" s="197"/>
      <c r="FZI110" s="197"/>
      <c r="FZJ110" s="197"/>
      <c r="FZK110" s="197"/>
      <c r="FZL110" s="197"/>
      <c r="FZM110" s="197"/>
      <c r="FZN110" s="197"/>
      <c r="FZO110" s="197"/>
      <c r="FZP110" s="197"/>
      <c r="FZQ110" s="197"/>
      <c r="FZR110" s="197"/>
      <c r="FZS110" s="197"/>
      <c r="FZT110" s="197"/>
      <c r="FZU110" s="197"/>
      <c r="FZV110" s="197"/>
      <c r="FZW110" s="197"/>
      <c r="FZX110" s="197"/>
      <c r="FZY110" s="197"/>
      <c r="FZZ110" s="197"/>
      <c r="GAA110" s="197"/>
      <c r="GAB110" s="197"/>
      <c r="GAC110" s="197"/>
      <c r="GAD110" s="197"/>
      <c r="GAE110" s="197"/>
      <c r="GAF110" s="197"/>
      <c r="GAG110" s="197"/>
      <c r="GAH110" s="197"/>
      <c r="GAI110" s="197"/>
      <c r="GAJ110" s="197"/>
      <c r="GAK110" s="197"/>
      <c r="GAL110" s="197"/>
      <c r="GAM110" s="197"/>
      <c r="GAN110" s="197"/>
      <c r="GAO110" s="197"/>
      <c r="GAP110" s="197"/>
      <c r="GAQ110" s="197"/>
      <c r="GAR110" s="197"/>
      <c r="GAS110" s="197"/>
      <c r="GAT110" s="197"/>
      <c r="GAU110" s="197"/>
      <c r="GAV110" s="197"/>
      <c r="GAW110" s="197"/>
      <c r="GAX110" s="197"/>
      <c r="GAY110" s="197"/>
      <c r="GAZ110" s="197"/>
      <c r="GBA110" s="197"/>
      <c r="GBB110" s="197"/>
      <c r="GBC110" s="197"/>
      <c r="GBD110" s="197"/>
      <c r="GBE110" s="197"/>
      <c r="GBF110" s="197"/>
      <c r="GBG110" s="197"/>
      <c r="GBH110" s="197"/>
      <c r="GBI110" s="197"/>
      <c r="GBJ110" s="197"/>
      <c r="GBK110" s="197"/>
      <c r="GBL110" s="197"/>
      <c r="GBM110" s="197"/>
      <c r="GBN110" s="197"/>
      <c r="GBO110" s="197"/>
      <c r="GBP110" s="197"/>
      <c r="GBQ110" s="197"/>
      <c r="GBR110" s="197"/>
      <c r="GBS110" s="197"/>
      <c r="GBT110" s="197"/>
      <c r="GBU110" s="197"/>
      <c r="GBV110" s="197"/>
      <c r="GBW110" s="197"/>
      <c r="GBX110" s="197"/>
      <c r="GBY110" s="197"/>
      <c r="GBZ110" s="197"/>
      <c r="GCA110" s="197"/>
      <c r="GCB110" s="197"/>
      <c r="GCC110" s="197"/>
      <c r="GCD110" s="197"/>
      <c r="GCE110" s="197"/>
      <c r="GCF110" s="197"/>
      <c r="GCG110" s="197"/>
      <c r="GCH110" s="197"/>
      <c r="GCI110" s="197"/>
      <c r="GCJ110" s="197"/>
      <c r="GCK110" s="197"/>
      <c r="GCL110" s="197"/>
      <c r="GCM110" s="197"/>
      <c r="GCN110" s="197"/>
      <c r="GCO110" s="197"/>
      <c r="GCP110" s="197"/>
      <c r="GCQ110" s="197"/>
      <c r="GCR110" s="197"/>
      <c r="GCS110" s="197"/>
      <c r="GCT110" s="197"/>
      <c r="GCU110" s="197"/>
      <c r="GCV110" s="197"/>
      <c r="GCW110" s="197"/>
      <c r="GCX110" s="197"/>
      <c r="GCY110" s="197"/>
      <c r="GCZ110" s="197"/>
      <c r="GDA110" s="197"/>
      <c r="GDB110" s="197"/>
      <c r="GDC110" s="197"/>
      <c r="GDD110" s="197"/>
      <c r="GDE110" s="197"/>
      <c r="GDF110" s="197"/>
      <c r="GDG110" s="197"/>
      <c r="GDH110" s="197"/>
      <c r="GDI110" s="197"/>
      <c r="GDJ110" s="197"/>
      <c r="GDK110" s="197"/>
      <c r="GDL110" s="197"/>
      <c r="GDM110" s="197"/>
      <c r="GDN110" s="197"/>
      <c r="GDO110" s="197"/>
      <c r="GDP110" s="197"/>
      <c r="GDQ110" s="197"/>
      <c r="GDR110" s="197"/>
      <c r="GDS110" s="197"/>
      <c r="GDT110" s="197"/>
      <c r="GDU110" s="197"/>
      <c r="GDV110" s="197"/>
      <c r="GDW110" s="197"/>
      <c r="GDX110" s="197"/>
      <c r="GDY110" s="197"/>
      <c r="GDZ110" s="197"/>
      <c r="GEA110" s="197"/>
      <c r="GEB110" s="197"/>
      <c r="GEC110" s="197"/>
      <c r="GED110" s="197"/>
      <c r="GEE110" s="197"/>
      <c r="GEF110" s="197"/>
      <c r="GEG110" s="197"/>
      <c r="GEH110" s="197"/>
      <c r="GEI110" s="197"/>
      <c r="GEJ110" s="197"/>
      <c r="GEK110" s="197"/>
      <c r="GEL110" s="197"/>
      <c r="GEM110" s="197"/>
      <c r="GEN110" s="197"/>
      <c r="GEO110" s="197"/>
      <c r="GEP110" s="197"/>
      <c r="GEQ110" s="197"/>
      <c r="GER110" s="197"/>
      <c r="GES110" s="197"/>
      <c r="GET110" s="197"/>
      <c r="GEU110" s="197"/>
      <c r="GEV110" s="197"/>
      <c r="GEW110" s="197"/>
      <c r="GEX110" s="197"/>
      <c r="GEY110" s="197"/>
      <c r="GEZ110" s="197"/>
      <c r="GFA110" s="197"/>
      <c r="GFB110" s="197"/>
      <c r="GFC110" s="197"/>
      <c r="GFD110" s="197"/>
      <c r="GFE110" s="197"/>
      <c r="GFF110" s="197"/>
      <c r="GFG110" s="197"/>
      <c r="GFH110" s="197"/>
      <c r="GFI110" s="197"/>
      <c r="GFJ110" s="197"/>
      <c r="GFK110" s="197"/>
      <c r="GFL110" s="197"/>
      <c r="GFM110" s="197"/>
      <c r="GFN110" s="197"/>
      <c r="GFO110" s="197"/>
      <c r="GFP110" s="197"/>
      <c r="GFQ110" s="197"/>
      <c r="GFR110" s="197"/>
      <c r="GFS110" s="197"/>
      <c r="GFT110" s="197"/>
      <c r="GFU110" s="197"/>
      <c r="GFV110" s="197"/>
      <c r="GFW110" s="197"/>
      <c r="GFX110" s="197"/>
      <c r="GFY110" s="197"/>
      <c r="GFZ110" s="197"/>
      <c r="GGA110" s="197"/>
      <c r="GGB110" s="197"/>
      <c r="GGC110" s="197"/>
      <c r="GGD110" s="197"/>
      <c r="GGE110" s="197"/>
      <c r="GGF110" s="197"/>
      <c r="GGG110" s="197"/>
      <c r="GGH110" s="197"/>
      <c r="GGI110" s="197"/>
      <c r="GGJ110" s="197"/>
      <c r="GGK110" s="197"/>
      <c r="GGL110" s="197"/>
      <c r="GGM110" s="197"/>
      <c r="GGN110" s="197"/>
      <c r="GGO110" s="197"/>
      <c r="GGP110" s="197"/>
      <c r="GGQ110" s="197"/>
      <c r="GGR110" s="197"/>
      <c r="GGS110" s="197"/>
      <c r="GGT110" s="197"/>
      <c r="GGU110" s="197"/>
      <c r="GGV110" s="197"/>
      <c r="GGW110" s="197"/>
      <c r="GGX110" s="197"/>
      <c r="GGY110" s="197"/>
      <c r="GGZ110" s="197"/>
      <c r="GHA110" s="197"/>
      <c r="GHB110" s="197"/>
      <c r="GHC110" s="197"/>
      <c r="GHD110" s="197"/>
      <c r="GHE110" s="197"/>
      <c r="GHF110" s="197"/>
      <c r="GHG110" s="197"/>
      <c r="GHH110" s="197"/>
      <c r="GHI110" s="197"/>
      <c r="GHJ110" s="197"/>
      <c r="GHK110" s="197"/>
      <c r="GHL110" s="197"/>
      <c r="GHM110" s="197"/>
      <c r="GHN110" s="197"/>
      <c r="GHO110" s="197"/>
      <c r="GHP110" s="197"/>
      <c r="GHQ110" s="197"/>
      <c r="GHR110" s="197"/>
      <c r="GHS110" s="197"/>
      <c r="GHT110" s="197"/>
      <c r="GHU110" s="197"/>
      <c r="GHV110" s="197"/>
      <c r="GHW110" s="197"/>
      <c r="GHX110" s="197"/>
      <c r="GHY110" s="197"/>
      <c r="GHZ110" s="197"/>
      <c r="GIA110" s="197"/>
      <c r="GIB110" s="197"/>
      <c r="GIC110" s="197"/>
      <c r="GID110" s="197"/>
      <c r="GIE110" s="197"/>
      <c r="GIF110" s="197"/>
      <c r="GIG110" s="197"/>
      <c r="GIH110" s="197"/>
      <c r="GII110" s="197"/>
      <c r="GIJ110" s="197"/>
      <c r="GIK110" s="197"/>
      <c r="GIL110" s="197"/>
      <c r="GIM110" s="197"/>
      <c r="GIN110" s="197"/>
      <c r="GIO110" s="197"/>
      <c r="GIP110" s="197"/>
      <c r="GIQ110" s="197"/>
      <c r="GIR110" s="197"/>
      <c r="GIS110" s="197"/>
      <c r="GIT110" s="197"/>
      <c r="GIU110" s="197"/>
      <c r="GIV110" s="197"/>
      <c r="GIW110" s="197"/>
      <c r="GIX110" s="197"/>
      <c r="GIY110" s="197"/>
      <c r="GIZ110" s="197"/>
      <c r="GJA110" s="197"/>
      <c r="GJB110" s="197"/>
      <c r="GJC110" s="197"/>
      <c r="GJD110" s="197"/>
      <c r="GJE110" s="197"/>
      <c r="GJF110" s="197"/>
      <c r="GJG110" s="197"/>
      <c r="GJH110" s="197"/>
      <c r="GJI110" s="197"/>
      <c r="GJJ110" s="197"/>
      <c r="GJK110" s="197"/>
      <c r="GJL110" s="197"/>
      <c r="GJM110" s="197"/>
      <c r="GJN110" s="197"/>
      <c r="GJO110" s="197"/>
      <c r="GJP110" s="197"/>
      <c r="GJQ110" s="197"/>
      <c r="GJR110" s="197"/>
      <c r="GJS110" s="197"/>
      <c r="GJT110" s="197"/>
      <c r="GJU110" s="197"/>
      <c r="GJV110" s="197"/>
      <c r="GJW110" s="197"/>
      <c r="GJX110" s="197"/>
      <c r="GJY110" s="197"/>
      <c r="GJZ110" s="197"/>
      <c r="GKA110" s="197"/>
      <c r="GKB110" s="197"/>
      <c r="GKC110" s="197"/>
      <c r="GKD110" s="197"/>
      <c r="GKE110" s="197"/>
      <c r="GKF110" s="197"/>
      <c r="GKG110" s="197"/>
      <c r="GKH110" s="197"/>
      <c r="GKI110" s="197"/>
      <c r="GKJ110" s="197"/>
      <c r="GKK110" s="197"/>
      <c r="GKL110" s="197"/>
      <c r="GKM110" s="197"/>
      <c r="GKN110" s="197"/>
      <c r="GKO110" s="197"/>
      <c r="GKP110" s="197"/>
      <c r="GKQ110" s="197"/>
      <c r="GKR110" s="197"/>
      <c r="GKS110" s="197"/>
      <c r="GKT110" s="197"/>
      <c r="GKU110" s="197"/>
      <c r="GKV110" s="197"/>
      <c r="GKW110" s="197"/>
      <c r="GKX110" s="197"/>
      <c r="GKY110" s="197"/>
      <c r="GKZ110" s="197"/>
      <c r="GLA110" s="197"/>
      <c r="GLB110" s="197"/>
      <c r="GLC110" s="197"/>
      <c r="GLD110" s="197"/>
      <c r="GLE110" s="197"/>
      <c r="GLF110" s="197"/>
      <c r="GLG110" s="197"/>
      <c r="GLH110" s="197"/>
      <c r="GLI110" s="197"/>
      <c r="GLJ110" s="197"/>
      <c r="GLK110" s="197"/>
      <c r="GLL110" s="197"/>
      <c r="GLM110" s="197"/>
      <c r="GLN110" s="197"/>
      <c r="GLO110" s="197"/>
      <c r="GLP110" s="197"/>
      <c r="GLQ110" s="197"/>
      <c r="GLR110" s="197"/>
      <c r="GLS110" s="197"/>
      <c r="GLT110" s="197"/>
      <c r="GLU110" s="197"/>
      <c r="GLV110" s="197"/>
      <c r="GLW110" s="197"/>
      <c r="GLX110" s="197"/>
      <c r="GLY110" s="197"/>
      <c r="GLZ110" s="197"/>
      <c r="GMA110" s="197"/>
      <c r="GMB110" s="197"/>
      <c r="GMC110" s="197"/>
      <c r="GMD110" s="197"/>
      <c r="GME110" s="197"/>
      <c r="GMF110" s="197"/>
      <c r="GMG110" s="197"/>
      <c r="GMH110" s="197"/>
      <c r="GMI110" s="197"/>
      <c r="GMJ110" s="197"/>
      <c r="GMK110" s="197"/>
      <c r="GML110" s="197"/>
      <c r="GMM110" s="197"/>
      <c r="GMN110" s="197"/>
      <c r="GMO110" s="197"/>
      <c r="GMP110" s="197"/>
      <c r="GMQ110" s="197"/>
      <c r="GMR110" s="197"/>
      <c r="GMS110" s="197"/>
      <c r="GMT110" s="197"/>
      <c r="GMU110" s="197"/>
      <c r="GMV110" s="197"/>
      <c r="GMW110" s="197"/>
      <c r="GMX110" s="197"/>
      <c r="GMY110" s="197"/>
      <c r="GMZ110" s="197"/>
      <c r="GNA110" s="197"/>
      <c r="GNB110" s="197"/>
      <c r="GNC110" s="197"/>
      <c r="GND110" s="197"/>
      <c r="GNE110" s="197"/>
      <c r="GNF110" s="197"/>
      <c r="GNG110" s="197"/>
      <c r="GNH110" s="197"/>
      <c r="GNI110" s="197"/>
      <c r="GNJ110" s="197"/>
      <c r="GNK110" s="197"/>
      <c r="GNL110" s="197"/>
      <c r="GNM110" s="197"/>
      <c r="GNN110" s="197"/>
      <c r="GNO110" s="197"/>
      <c r="GNP110" s="197"/>
      <c r="GNQ110" s="197"/>
      <c r="GNR110" s="197"/>
      <c r="GNS110" s="197"/>
      <c r="GNT110" s="197"/>
      <c r="GNU110" s="197"/>
      <c r="GNV110" s="197"/>
      <c r="GNW110" s="197"/>
      <c r="GNX110" s="197"/>
      <c r="GNY110" s="197"/>
      <c r="GNZ110" s="197"/>
      <c r="GOA110" s="197"/>
      <c r="GOB110" s="197"/>
      <c r="GOC110" s="197"/>
      <c r="GOD110" s="197"/>
      <c r="GOE110" s="197"/>
      <c r="GOF110" s="197"/>
      <c r="GOG110" s="197"/>
      <c r="GOH110" s="197"/>
      <c r="GOI110" s="197"/>
      <c r="GOJ110" s="197"/>
      <c r="GOK110" s="197"/>
      <c r="GOL110" s="197"/>
      <c r="GOM110" s="197"/>
      <c r="GON110" s="197"/>
      <c r="GOO110" s="197"/>
      <c r="GOP110" s="197"/>
      <c r="GOQ110" s="197"/>
      <c r="GOR110" s="197"/>
      <c r="GOS110" s="197"/>
      <c r="GOT110" s="197"/>
      <c r="GOU110" s="197"/>
      <c r="GOV110" s="197"/>
      <c r="GOW110" s="197"/>
      <c r="GOX110" s="197"/>
      <c r="GOY110" s="197"/>
      <c r="GOZ110" s="197"/>
      <c r="GPA110" s="197"/>
      <c r="GPB110" s="197"/>
      <c r="GPC110" s="197"/>
      <c r="GPD110" s="197"/>
      <c r="GPE110" s="197"/>
      <c r="GPF110" s="197"/>
      <c r="GPG110" s="197"/>
      <c r="GPH110" s="197"/>
      <c r="GPI110" s="197"/>
      <c r="GPJ110" s="197"/>
      <c r="GPK110" s="197"/>
      <c r="GPL110" s="197"/>
      <c r="GPM110" s="197"/>
      <c r="GPN110" s="197"/>
      <c r="GPO110" s="197"/>
      <c r="GPP110" s="197"/>
      <c r="GPQ110" s="197"/>
      <c r="GPR110" s="197"/>
      <c r="GPS110" s="197"/>
      <c r="GPT110" s="197"/>
      <c r="GPU110" s="197"/>
      <c r="GPV110" s="197"/>
      <c r="GPW110" s="197"/>
      <c r="GPX110" s="197"/>
      <c r="GPY110" s="197"/>
      <c r="GPZ110" s="197"/>
      <c r="GQA110" s="197"/>
      <c r="GQB110" s="197"/>
      <c r="GQC110" s="197"/>
      <c r="GQD110" s="197"/>
      <c r="GQE110" s="197"/>
      <c r="GQF110" s="197"/>
      <c r="GQG110" s="197"/>
      <c r="GQH110" s="197"/>
      <c r="GQI110" s="197"/>
      <c r="GQJ110" s="197"/>
      <c r="GQK110" s="197"/>
      <c r="GQL110" s="197"/>
      <c r="GQM110" s="197"/>
      <c r="GQN110" s="197"/>
      <c r="GQO110" s="197"/>
      <c r="GQP110" s="197"/>
      <c r="GQQ110" s="197"/>
      <c r="GQR110" s="197"/>
      <c r="GQS110" s="197"/>
      <c r="GQT110" s="197"/>
      <c r="GQU110" s="197"/>
      <c r="GQV110" s="197"/>
      <c r="GQW110" s="197"/>
      <c r="GQX110" s="197"/>
      <c r="GQY110" s="197"/>
      <c r="GQZ110" s="197"/>
      <c r="GRA110" s="197"/>
      <c r="GRB110" s="197"/>
      <c r="GRC110" s="197"/>
      <c r="GRD110" s="197"/>
      <c r="GRE110" s="197"/>
      <c r="GRF110" s="197"/>
      <c r="GRG110" s="197"/>
      <c r="GRH110" s="197"/>
      <c r="GRI110" s="197"/>
      <c r="GRJ110" s="197"/>
      <c r="GRK110" s="197"/>
      <c r="GRL110" s="197"/>
      <c r="GRM110" s="197"/>
      <c r="GRN110" s="197"/>
      <c r="GRO110" s="197"/>
      <c r="GRP110" s="197"/>
      <c r="GRQ110" s="197"/>
      <c r="GRR110" s="197"/>
      <c r="GRS110" s="197"/>
      <c r="GRT110" s="197"/>
      <c r="GRU110" s="197"/>
      <c r="GRV110" s="197"/>
      <c r="GRW110" s="197"/>
      <c r="GRX110" s="197"/>
      <c r="GRY110" s="197"/>
      <c r="GRZ110" s="197"/>
      <c r="GSA110" s="197"/>
      <c r="GSB110" s="197"/>
      <c r="GSC110" s="197"/>
      <c r="GSD110" s="197"/>
      <c r="GSE110" s="197"/>
      <c r="GSF110" s="197"/>
      <c r="GSG110" s="197"/>
      <c r="GSH110" s="197"/>
      <c r="GSI110" s="197"/>
      <c r="GSJ110" s="197"/>
      <c r="GSK110" s="197"/>
      <c r="GSL110" s="197"/>
      <c r="GSM110" s="197"/>
      <c r="GSN110" s="197"/>
      <c r="GSO110" s="197"/>
      <c r="GSP110" s="197"/>
      <c r="GSQ110" s="197"/>
      <c r="GSR110" s="197"/>
      <c r="GSS110" s="197"/>
      <c r="GST110" s="197"/>
      <c r="GSU110" s="197"/>
      <c r="GSV110" s="197"/>
      <c r="GSW110" s="197"/>
      <c r="GSX110" s="197"/>
      <c r="GSY110" s="197"/>
      <c r="GSZ110" s="197"/>
      <c r="GTA110" s="197"/>
      <c r="GTB110" s="197"/>
      <c r="GTC110" s="197"/>
      <c r="GTD110" s="197"/>
      <c r="GTE110" s="197"/>
      <c r="GTF110" s="197"/>
      <c r="GTG110" s="197"/>
      <c r="GTH110" s="197"/>
      <c r="GTI110" s="197"/>
      <c r="GTJ110" s="197"/>
      <c r="GTK110" s="197"/>
      <c r="GTL110" s="197"/>
      <c r="GTM110" s="197"/>
      <c r="GTN110" s="197"/>
      <c r="GTO110" s="197"/>
      <c r="GTP110" s="197"/>
      <c r="GTQ110" s="197"/>
      <c r="GTR110" s="197"/>
      <c r="GTS110" s="197"/>
      <c r="GTT110" s="197"/>
      <c r="GTU110" s="197"/>
      <c r="GTV110" s="197"/>
      <c r="GTW110" s="197"/>
      <c r="GTX110" s="197"/>
      <c r="GTY110" s="197"/>
      <c r="GTZ110" s="197"/>
      <c r="GUA110" s="197"/>
      <c r="GUB110" s="197"/>
      <c r="GUC110" s="197"/>
      <c r="GUD110" s="197"/>
      <c r="GUE110" s="197"/>
      <c r="GUF110" s="197"/>
      <c r="GUG110" s="197"/>
      <c r="GUH110" s="197"/>
      <c r="GUI110" s="197"/>
      <c r="GUJ110" s="197"/>
      <c r="GUK110" s="197"/>
      <c r="GUL110" s="197"/>
      <c r="GUM110" s="197"/>
      <c r="GUN110" s="197"/>
      <c r="GUO110" s="197"/>
      <c r="GUP110" s="197"/>
      <c r="GUQ110" s="197"/>
      <c r="GUR110" s="197"/>
      <c r="GUS110" s="197"/>
      <c r="GUT110" s="197"/>
      <c r="GUU110" s="197"/>
      <c r="GUV110" s="197"/>
      <c r="GUW110" s="197"/>
      <c r="GUX110" s="197"/>
      <c r="GUY110" s="197"/>
      <c r="GUZ110" s="197"/>
      <c r="GVA110" s="197"/>
      <c r="GVB110" s="197"/>
      <c r="GVC110" s="197"/>
      <c r="GVD110" s="197"/>
      <c r="GVE110" s="197"/>
      <c r="GVF110" s="197"/>
      <c r="GVG110" s="197"/>
      <c r="GVH110" s="197"/>
      <c r="GVI110" s="197"/>
      <c r="GVJ110" s="197"/>
      <c r="GVK110" s="197"/>
      <c r="GVL110" s="197"/>
      <c r="GVM110" s="197"/>
      <c r="GVN110" s="197"/>
      <c r="GVO110" s="197"/>
      <c r="GVP110" s="197"/>
      <c r="GVQ110" s="197"/>
      <c r="GVR110" s="197"/>
      <c r="GVS110" s="197"/>
      <c r="GVT110" s="197"/>
      <c r="GVU110" s="197"/>
      <c r="GVV110" s="197"/>
      <c r="GVW110" s="197"/>
      <c r="GVX110" s="197"/>
      <c r="GVY110" s="197"/>
      <c r="GVZ110" s="197"/>
      <c r="GWA110" s="197"/>
      <c r="GWB110" s="197"/>
      <c r="GWC110" s="197"/>
      <c r="GWD110" s="197"/>
      <c r="GWE110" s="197"/>
      <c r="GWF110" s="197"/>
      <c r="GWG110" s="197"/>
      <c r="GWH110" s="197"/>
      <c r="GWI110" s="197"/>
      <c r="GWJ110" s="197"/>
      <c r="GWK110" s="197"/>
      <c r="GWL110" s="197"/>
      <c r="GWM110" s="197"/>
      <c r="GWN110" s="197"/>
      <c r="GWO110" s="197"/>
      <c r="GWP110" s="197"/>
      <c r="GWQ110" s="197"/>
      <c r="GWR110" s="197"/>
      <c r="GWS110" s="197"/>
      <c r="GWT110" s="197"/>
      <c r="GWU110" s="197"/>
      <c r="GWV110" s="197"/>
      <c r="GWW110" s="197"/>
      <c r="GWX110" s="197"/>
      <c r="GWY110" s="197"/>
      <c r="GWZ110" s="197"/>
      <c r="GXA110" s="197"/>
      <c r="GXB110" s="197"/>
      <c r="GXC110" s="197"/>
      <c r="GXD110" s="197"/>
      <c r="GXE110" s="197"/>
      <c r="GXF110" s="197"/>
      <c r="GXG110" s="197"/>
      <c r="GXH110" s="197"/>
      <c r="GXI110" s="197"/>
      <c r="GXJ110" s="197"/>
      <c r="GXK110" s="197"/>
      <c r="GXL110" s="197"/>
      <c r="GXM110" s="197"/>
      <c r="GXN110" s="197"/>
      <c r="GXO110" s="197"/>
      <c r="GXP110" s="197"/>
      <c r="GXQ110" s="197"/>
      <c r="GXR110" s="197"/>
      <c r="GXS110" s="197"/>
      <c r="GXT110" s="197"/>
      <c r="GXU110" s="197"/>
      <c r="GXV110" s="197"/>
      <c r="GXW110" s="197"/>
      <c r="GXX110" s="197"/>
      <c r="GXY110" s="197"/>
      <c r="GXZ110" s="197"/>
      <c r="GYA110" s="197"/>
      <c r="GYB110" s="197"/>
      <c r="GYC110" s="197"/>
      <c r="GYD110" s="197"/>
      <c r="GYE110" s="197"/>
      <c r="GYF110" s="197"/>
      <c r="GYG110" s="197"/>
      <c r="GYH110" s="197"/>
      <c r="GYI110" s="197"/>
      <c r="GYJ110" s="197"/>
      <c r="GYK110" s="197"/>
      <c r="GYL110" s="197"/>
      <c r="GYM110" s="197"/>
      <c r="GYN110" s="197"/>
      <c r="GYO110" s="197"/>
      <c r="GYP110" s="197"/>
      <c r="GYQ110" s="197"/>
      <c r="GYR110" s="197"/>
      <c r="GYS110" s="197"/>
      <c r="GYT110" s="197"/>
      <c r="GYU110" s="197"/>
      <c r="GYV110" s="197"/>
      <c r="GYW110" s="197"/>
      <c r="GYX110" s="197"/>
      <c r="GYY110" s="197"/>
      <c r="GYZ110" s="197"/>
      <c r="GZA110" s="197"/>
      <c r="GZB110" s="197"/>
      <c r="GZC110" s="197"/>
      <c r="GZD110" s="197"/>
      <c r="GZE110" s="197"/>
      <c r="GZF110" s="197"/>
      <c r="GZG110" s="197"/>
      <c r="GZH110" s="197"/>
      <c r="GZI110" s="197"/>
      <c r="GZJ110" s="197"/>
      <c r="GZK110" s="197"/>
      <c r="GZL110" s="197"/>
      <c r="GZM110" s="197"/>
      <c r="GZN110" s="197"/>
      <c r="GZO110" s="197"/>
      <c r="GZP110" s="197"/>
      <c r="GZQ110" s="197"/>
      <c r="GZR110" s="197"/>
      <c r="GZS110" s="197"/>
      <c r="GZT110" s="197"/>
      <c r="GZU110" s="197"/>
      <c r="GZV110" s="197"/>
      <c r="GZW110" s="197"/>
      <c r="GZX110" s="197"/>
      <c r="GZY110" s="197"/>
      <c r="GZZ110" s="197"/>
      <c r="HAA110" s="197"/>
      <c r="HAB110" s="197"/>
      <c r="HAC110" s="197"/>
      <c r="HAD110" s="197"/>
      <c r="HAE110" s="197"/>
      <c r="HAF110" s="197"/>
      <c r="HAG110" s="197"/>
      <c r="HAH110" s="197"/>
      <c r="HAI110" s="197"/>
      <c r="HAJ110" s="197"/>
      <c r="HAK110" s="197"/>
      <c r="HAL110" s="197"/>
      <c r="HAM110" s="197"/>
      <c r="HAN110" s="197"/>
      <c r="HAO110" s="197"/>
      <c r="HAP110" s="197"/>
      <c r="HAQ110" s="197"/>
      <c r="HAR110" s="197"/>
      <c r="HAS110" s="197"/>
      <c r="HAT110" s="197"/>
      <c r="HAU110" s="197"/>
      <c r="HAV110" s="197"/>
      <c r="HAW110" s="197"/>
      <c r="HAX110" s="197"/>
      <c r="HAY110" s="197"/>
      <c r="HAZ110" s="197"/>
      <c r="HBA110" s="197"/>
      <c r="HBB110" s="197"/>
      <c r="HBC110" s="197"/>
      <c r="HBD110" s="197"/>
      <c r="HBE110" s="197"/>
      <c r="HBF110" s="197"/>
      <c r="HBG110" s="197"/>
      <c r="HBH110" s="197"/>
      <c r="HBI110" s="197"/>
      <c r="HBJ110" s="197"/>
      <c r="HBK110" s="197"/>
      <c r="HBL110" s="197"/>
      <c r="HBM110" s="197"/>
      <c r="HBN110" s="197"/>
      <c r="HBO110" s="197"/>
      <c r="HBP110" s="197"/>
      <c r="HBQ110" s="197"/>
      <c r="HBR110" s="197"/>
      <c r="HBS110" s="197"/>
      <c r="HBT110" s="197"/>
      <c r="HBU110" s="197"/>
      <c r="HBV110" s="197"/>
      <c r="HBW110" s="197"/>
      <c r="HBX110" s="197"/>
      <c r="HBY110" s="197"/>
      <c r="HBZ110" s="197"/>
      <c r="HCA110" s="197"/>
      <c r="HCB110" s="197"/>
      <c r="HCC110" s="197"/>
      <c r="HCD110" s="197"/>
      <c r="HCE110" s="197"/>
      <c r="HCF110" s="197"/>
      <c r="HCG110" s="197"/>
      <c r="HCH110" s="197"/>
      <c r="HCI110" s="197"/>
      <c r="HCJ110" s="197"/>
      <c r="HCK110" s="197"/>
      <c r="HCL110" s="197"/>
      <c r="HCM110" s="197"/>
      <c r="HCN110" s="197"/>
      <c r="HCO110" s="197"/>
      <c r="HCP110" s="197"/>
      <c r="HCQ110" s="197"/>
      <c r="HCR110" s="197"/>
      <c r="HCS110" s="197"/>
      <c r="HCT110" s="197"/>
      <c r="HCU110" s="197"/>
      <c r="HCV110" s="197"/>
      <c r="HCW110" s="197"/>
      <c r="HCX110" s="197"/>
      <c r="HCY110" s="197"/>
      <c r="HCZ110" s="197"/>
      <c r="HDA110" s="197"/>
      <c r="HDB110" s="197"/>
      <c r="HDC110" s="197"/>
      <c r="HDD110" s="197"/>
      <c r="HDE110" s="197"/>
      <c r="HDF110" s="197"/>
      <c r="HDG110" s="197"/>
      <c r="HDH110" s="197"/>
      <c r="HDI110" s="197"/>
      <c r="HDJ110" s="197"/>
      <c r="HDK110" s="197"/>
      <c r="HDL110" s="197"/>
      <c r="HDM110" s="197"/>
      <c r="HDN110" s="197"/>
      <c r="HDO110" s="197"/>
      <c r="HDP110" s="197"/>
      <c r="HDQ110" s="197"/>
      <c r="HDR110" s="197"/>
      <c r="HDS110" s="197"/>
      <c r="HDT110" s="197"/>
      <c r="HDU110" s="197"/>
      <c r="HDV110" s="197"/>
      <c r="HDW110" s="197"/>
      <c r="HDX110" s="197"/>
      <c r="HDY110" s="197"/>
      <c r="HDZ110" s="197"/>
      <c r="HEA110" s="197"/>
      <c r="HEB110" s="197"/>
      <c r="HEC110" s="197"/>
      <c r="HED110" s="197"/>
      <c r="HEE110" s="197"/>
      <c r="HEF110" s="197"/>
      <c r="HEG110" s="197"/>
      <c r="HEH110" s="197"/>
      <c r="HEI110" s="197"/>
      <c r="HEJ110" s="197"/>
      <c r="HEK110" s="197"/>
      <c r="HEL110" s="197"/>
      <c r="HEM110" s="197"/>
      <c r="HEN110" s="197"/>
      <c r="HEO110" s="197"/>
      <c r="HEP110" s="197"/>
      <c r="HEQ110" s="197"/>
      <c r="HER110" s="197"/>
      <c r="HES110" s="197"/>
      <c r="HET110" s="197"/>
      <c r="HEU110" s="197"/>
      <c r="HEV110" s="197"/>
      <c r="HEW110" s="197"/>
      <c r="HEX110" s="197"/>
      <c r="HEY110" s="197"/>
      <c r="HEZ110" s="197"/>
      <c r="HFA110" s="197"/>
      <c r="HFB110" s="197"/>
      <c r="HFC110" s="197"/>
      <c r="HFD110" s="197"/>
      <c r="HFE110" s="197"/>
      <c r="HFF110" s="197"/>
      <c r="HFG110" s="197"/>
      <c r="HFH110" s="197"/>
      <c r="HFI110" s="197"/>
      <c r="HFJ110" s="197"/>
      <c r="HFK110" s="197"/>
      <c r="HFL110" s="197"/>
      <c r="HFM110" s="197"/>
      <c r="HFN110" s="197"/>
      <c r="HFO110" s="197"/>
      <c r="HFP110" s="197"/>
      <c r="HFQ110" s="197"/>
      <c r="HFR110" s="197"/>
      <c r="HFS110" s="197"/>
      <c r="HFT110" s="197"/>
      <c r="HFU110" s="197"/>
      <c r="HFV110" s="197"/>
      <c r="HFW110" s="197"/>
      <c r="HFX110" s="197"/>
      <c r="HFY110" s="197"/>
      <c r="HFZ110" s="197"/>
      <c r="HGA110" s="197"/>
      <c r="HGB110" s="197"/>
      <c r="HGC110" s="197"/>
      <c r="HGD110" s="197"/>
      <c r="HGE110" s="197"/>
      <c r="HGF110" s="197"/>
      <c r="HGG110" s="197"/>
      <c r="HGH110" s="197"/>
      <c r="HGI110" s="197"/>
      <c r="HGJ110" s="197"/>
      <c r="HGK110" s="197"/>
      <c r="HGL110" s="197"/>
      <c r="HGM110" s="197"/>
      <c r="HGN110" s="197"/>
      <c r="HGO110" s="197"/>
      <c r="HGP110" s="197"/>
      <c r="HGQ110" s="197"/>
      <c r="HGR110" s="197"/>
      <c r="HGS110" s="197"/>
      <c r="HGT110" s="197"/>
      <c r="HGU110" s="197"/>
      <c r="HGV110" s="197"/>
      <c r="HGW110" s="197"/>
      <c r="HGX110" s="197"/>
      <c r="HGY110" s="197"/>
      <c r="HGZ110" s="197"/>
      <c r="HHA110" s="197"/>
      <c r="HHB110" s="197"/>
      <c r="HHC110" s="197"/>
      <c r="HHD110" s="197"/>
      <c r="HHE110" s="197"/>
      <c r="HHF110" s="197"/>
      <c r="HHG110" s="197"/>
      <c r="HHH110" s="197"/>
      <c r="HHI110" s="197"/>
      <c r="HHJ110" s="197"/>
      <c r="HHK110" s="197"/>
      <c r="HHL110" s="197"/>
      <c r="HHM110" s="197"/>
      <c r="HHN110" s="197"/>
      <c r="HHO110" s="197"/>
      <c r="HHP110" s="197"/>
      <c r="HHQ110" s="197"/>
      <c r="HHR110" s="197"/>
      <c r="HHS110" s="197"/>
      <c r="HHT110" s="197"/>
      <c r="HHU110" s="197"/>
      <c r="HHV110" s="197"/>
      <c r="HHW110" s="197"/>
      <c r="HHX110" s="197"/>
      <c r="HHY110" s="197"/>
      <c r="HHZ110" s="197"/>
      <c r="HIA110" s="197"/>
      <c r="HIB110" s="197"/>
      <c r="HIC110" s="197"/>
      <c r="HID110" s="197"/>
      <c r="HIE110" s="197"/>
      <c r="HIF110" s="197"/>
      <c r="HIG110" s="197"/>
      <c r="HIH110" s="197"/>
      <c r="HII110" s="197"/>
      <c r="HIJ110" s="197"/>
      <c r="HIK110" s="197"/>
      <c r="HIL110" s="197"/>
      <c r="HIM110" s="197"/>
      <c r="HIN110" s="197"/>
      <c r="HIO110" s="197"/>
      <c r="HIP110" s="197"/>
      <c r="HIQ110" s="197"/>
      <c r="HIR110" s="197"/>
      <c r="HIS110" s="197"/>
      <c r="HIT110" s="197"/>
      <c r="HIU110" s="197"/>
      <c r="HIV110" s="197"/>
      <c r="HIW110" s="197"/>
      <c r="HIX110" s="197"/>
      <c r="HIY110" s="197"/>
      <c r="HIZ110" s="197"/>
      <c r="HJA110" s="197"/>
      <c r="HJB110" s="197"/>
      <c r="HJC110" s="197"/>
      <c r="HJD110" s="197"/>
      <c r="HJE110" s="197"/>
      <c r="HJF110" s="197"/>
      <c r="HJG110" s="197"/>
      <c r="HJH110" s="197"/>
      <c r="HJI110" s="197"/>
      <c r="HJJ110" s="197"/>
      <c r="HJK110" s="197"/>
      <c r="HJL110" s="197"/>
      <c r="HJM110" s="197"/>
      <c r="HJN110" s="197"/>
      <c r="HJO110" s="197"/>
      <c r="HJP110" s="197"/>
      <c r="HJQ110" s="197"/>
      <c r="HJR110" s="197"/>
      <c r="HJS110" s="197"/>
      <c r="HJT110" s="197"/>
      <c r="HJU110" s="197"/>
      <c r="HJV110" s="197"/>
      <c r="HJW110" s="197"/>
      <c r="HJX110" s="197"/>
      <c r="HJY110" s="197"/>
      <c r="HJZ110" s="197"/>
      <c r="HKA110" s="197"/>
      <c r="HKB110" s="197"/>
      <c r="HKC110" s="197"/>
      <c r="HKD110" s="197"/>
      <c r="HKE110" s="197"/>
      <c r="HKF110" s="197"/>
      <c r="HKG110" s="197"/>
      <c r="HKH110" s="197"/>
      <c r="HKI110" s="197"/>
      <c r="HKJ110" s="197"/>
      <c r="HKK110" s="197"/>
      <c r="HKL110" s="197"/>
      <c r="HKM110" s="197"/>
      <c r="HKN110" s="197"/>
      <c r="HKO110" s="197"/>
      <c r="HKP110" s="197"/>
      <c r="HKQ110" s="197"/>
      <c r="HKR110" s="197"/>
      <c r="HKS110" s="197"/>
      <c r="HKT110" s="197"/>
      <c r="HKU110" s="197"/>
      <c r="HKV110" s="197"/>
      <c r="HKW110" s="197"/>
      <c r="HKX110" s="197"/>
      <c r="HKY110" s="197"/>
      <c r="HKZ110" s="197"/>
      <c r="HLA110" s="197"/>
      <c r="HLB110" s="197"/>
      <c r="HLC110" s="197"/>
      <c r="HLD110" s="197"/>
      <c r="HLE110" s="197"/>
      <c r="HLF110" s="197"/>
      <c r="HLG110" s="197"/>
      <c r="HLH110" s="197"/>
      <c r="HLI110" s="197"/>
      <c r="HLJ110" s="197"/>
      <c r="HLK110" s="197"/>
      <c r="HLL110" s="197"/>
      <c r="HLM110" s="197"/>
      <c r="HLN110" s="197"/>
      <c r="HLO110" s="197"/>
      <c r="HLP110" s="197"/>
      <c r="HLQ110" s="197"/>
      <c r="HLR110" s="197"/>
      <c r="HLS110" s="197"/>
      <c r="HLT110" s="197"/>
      <c r="HLU110" s="197"/>
      <c r="HLV110" s="197"/>
      <c r="HLW110" s="197"/>
      <c r="HLX110" s="197"/>
      <c r="HLY110" s="197"/>
      <c r="HLZ110" s="197"/>
      <c r="HMA110" s="197"/>
      <c r="HMB110" s="197"/>
      <c r="HMC110" s="197"/>
      <c r="HMD110" s="197"/>
      <c r="HME110" s="197"/>
      <c r="HMF110" s="197"/>
      <c r="HMG110" s="197"/>
      <c r="HMH110" s="197"/>
      <c r="HMI110" s="197"/>
      <c r="HMJ110" s="197"/>
      <c r="HMK110" s="197"/>
      <c r="HML110" s="197"/>
      <c r="HMM110" s="197"/>
      <c r="HMN110" s="197"/>
      <c r="HMO110" s="197"/>
      <c r="HMP110" s="197"/>
      <c r="HMQ110" s="197"/>
      <c r="HMR110" s="197"/>
      <c r="HMS110" s="197"/>
      <c r="HMT110" s="197"/>
      <c r="HMU110" s="197"/>
      <c r="HMV110" s="197"/>
      <c r="HMW110" s="197"/>
      <c r="HMX110" s="197"/>
      <c r="HMY110" s="197"/>
      <c r="HMZ110" s="197"/>
      <c r="HNA110" s="197"/>
      <c r="HNB110" s="197"/>
      <c r="HNC110" s="197"/>
      <c r="HND110" s="197"/>
      <c r="HNE110" s="197"/>
      <c r="HNF110" s="197"/>
      <c r="HNG110" s="197"/>
      <c r="HNH110" s="197"/>
      <c r="HNI110" s="197"/>
      <c r="HNJ110" s="197"/>
      <c r="HNK110" s="197"/>
      <c r="HNL110" s="197"/>
      <c r="HNM110" s="197"/>
      <c r="HNN110" s="197"/>
      <c r="HNO110" s="197"/>
      <c r="HNP110" s="197"/>
      <c r="HNQ110" s="197"/>
      <c r="HNR110" s="197"/>
      <c r="HNS110" s="197"/>
      <c r="HNT110" s="197"/>
      <c r="HNU110" s="197"/>
      <c r="HNV110" s="197"/>
      <c r="HNW110" s="197"/>
      <c r="HNX110" s="197"/>
      <c r="HNY110" s="197"/>
      <c r="HNZ110" s="197"/>
      <c r="HOA110" s="197"/>
      <c r="HOB110" s="197"/>
      <c r="HOC110" s="197"/>
      <c r="HOD110" s="197"/>
      <c r="HOE110" s="197"/>
      <c r="HOF110" s="197"/>
      <c r="HOG110" s="197"/>
      <c r="HOH110" s="197"/>
      <c r="HOI110" s="197"/>
      <c r="HOJ110" s="197"/>
      <c r="HOK110" s="197"/>
      <c r="HOL110" s="197"/>
      <c r="HOM110" s="197"/>
      <c r="HON110" s="197"/>
      <c r="HOO110" s="197"/>
      <c r="HOP110" s="197"/>
      <c r="HOQ110" s="197"/>
      <c r="HOR110" s="197"/>
      <c r="HOS110" s="197"/>
      <c r="HOT110" s="197"/>
      <c r="HOU110" s="197"/>
      <c r="HOV110" s="197"/>
      <c r="HOW110" s="197"/>
      <c r="HOX110" s="197"/>
      <c r="HOY110" s="197"/>
      <c r="HOZ110" s="197"/>
      <c r="HPA110" s="197"/>
      <c r="HPB110" s="197"/>
      <c r="HPC110" s="197"/>
      <c r="HPD110" s="197"/>
      <c r="HPE110" s="197"/>
      <c r="HPF110" s="197"/>
      <c r="HPG110" s="197"/>
      <c r="HPH110" s="197"/>
      <c r="HPI110" s="197"/>
      <c r="HPJ110" s="197"/>
      <c r="HPK110" s="197"/>
      <c r="HPL110" s="197"/>
      <c r="HPM110" s="197"/>
      <c r="HPN110" s="197"/>
      <c r="HPO110" s="197"/>
      <c r="HPP110" s="197"/>
      <c r="HPQ110" s="197"/>
      <c r="HPR110" s="197"/>
      <c r="HPS110" s="197"/>
      <c r="HPT110" s="197"/>
      <c r="HPU110" s="197"/>
      <c r="HPV110" s="197"/>
      <c r="HPW110" s="197"/>
      <c r="HPX110" s="197"/>
      <c r="HPY110" s="197"/>
      <c r="HPZ110" s="197"/>
      <c r="HQA110" s="197"/>
      <c r="HQB110" s="197"/>
      <c r="HQC110" s="197"/>
      <c r="HQD110" s="197"/>
      <c r="HQE110" s="197"/>
      <c r="HQF110" s="197"/>
      <c r="HQG110" s="197"/>
      <c r="HQH110" s="197"/>
      <c r="HQI110" s="197"/>
      <c r="HQJ110" s="197"/>
      <c r="HQK110" s="197"/>
      <c r="HQL110" s="197"/>
      <c r="HQM110" s="197"/>
      <c r="HQN110" s="197"/>
      <c r="HQO110" s="197"/>
      <c r="HQP110" s="197"/>
      <c r="HQQ110" s="197"/>
      <c r="HQR110" s="197"/>
      <c r="HQS110" s="197"/>
      <c r="HQT110" s="197"/>
      <c r="HQU110" s="197"/>
      <c r="HQV110" s="197"/>
      <c r="HQW110" s="197"/>
      <c r="HQX110" s="197"/>
      <c r="HQY110" s="197"/>
      <c r="HQZ110" s="197"/>
      <c r="HRA110" s="197"/>
      <c r="HRB110" s="197"/>
      <c r="HRC110" s="197"/>
      <c r="HRD110" s="197"/>
      <c r="HRE110" s="197"/>
      <c r="HRF110" s="197"/>
      <c r="HRG110" s="197"/>
      <c r="HRH110" s="197"/>
      <c r="HRI110" s="197"/>
      <c r="HRJ110" s="197"/>
      <c r="HRK110" s="197"/>
      <c r="HRL110" s="197"/>
      <c r="HRM110" s="197"/>
      <c r="HRN110" s="197"/>
      <c r="HRO110" s="197"/>
      <c r="HRP110" s="197"/>
      <c r="HRQ110" s="197"/>
      <c r="HRR110" s="197"/>
      <c r="HRS110" s="197"/>
      <c r="HRT110" s="197"/>
      <c r="HRU110" s="197"/>
      <c r="HRV110" s="197"/>
      <c r="HRW110" s="197"/>
      <c r="HRX110" s="197"/>
      <c r="HRY110" s="197"/>
      <c r="HRZ110" s="197"/>
      <c r="HSA110" s="197"/>
      <c r="HSB110" s="197"/>
      <c r="HSC110" s="197"/>
      <c r="HSD110" s="197"/>
      <c r="HSE110" s="197"/>
      <c r="HSF110" s="197"/>
      <c r="HSG110" s="197"/>
      <c r="HSH110" s="197"/>
      <c r="HSI110" s="197"/>
      <c r="HSJ110" s="197"/>
      <c r="HSK110" s="197"/>
      <c r="HSL110" s="197"/>
      <c r="HSM110" s="197"/>
      <c r="HSN110" s="197"/>
      <c r="HSO110" s="197"/>
      <c r="HSP110" s="197"/>
      <c r="HSQ110" s="197"/>
      <c r="HSR110" s="197"/>
      <c r="HSS110" s="197"/>
      <c r="HST110" s="197"/>
      <c r="HSU110" s="197"/>
      <c r="HSV110" s="197"/>
      <c r="HSW110" s="197"/>
      <c r="HSX110" s="197"/>
      <c r="HSY110" s="197"/>
      <c r="HSZ110" s="197"/>
      <c r="HTA110" s="197"/>
      <c r="HTB110" s="197"/>
      <c r="HTC110" s="197"/>
      <c r="HTD110" s="197"/>
      <c r="HTE110" s="197"/>
      <c r="HTF110" s="197"/>
      <c r="HTG110" s="197"/>
      <c r="HTH110" s="197"/>
      <c r="HTI110" s="197"/>
      <c r="HTJ110" s="197"/>
      <c r="HTK110" s="197"/>
      <c r="HTL110" s="197"/>
      <c r="HTM110" s="197"/>
      <c r="HTN110" s="197"/>
      <c r="HTO110" s="197"/>
      <c r="HTP110" s="197"/>
      <c r="HTQ110" s="197"/>
      <c r="HTR110" s="197"/>
      <c r="HTS110" s="197"/>
      <c r="HTT110" s="197"/>
      <c r="HTU110" s="197"/>
      <c r="HTV110" s="197"/>
      <c r="HTW110" s="197"/>
      <c r="HTX110" s="197"/>
      <c r="HTY110" s="197"/>
      <c r="HTZ110" s="197"/>
      <c r="HUA110" s="197"/>
      <c r="HUB110" s="197"/>
      <c r="HUC110" s="197"/>
      <c r="HUD110" s="197"/>
      <c r="HUE110" s="197"/>
      <c r="HUF110" s="197"/>
      <c r="HUG110" s="197"/>
      <c r="HUH110" s="197"/>
      <c r="HUI110" s="197"/>
      <c r="HUJ110" s="197"/>
      <c r="HUK110" s="197"/>
      <c r="HUL110" s="197"/>
      <c r="HUM110" s="197"/>
      <c r="HUN110" s="197"/>
      <c r="HUO110" s="197"/>
      <c r="HUP110" s="197"/>
      <c r="HUQ110" s="197"/>
      <c r="HUR110" s="197"/>
      <c r="HUS110" s="197"/>
      <c r="HUT110" s="197"/>
      <c r="HUU110" s="197"/>
      <c r="HUV110" s="197"/>
      <c r="HUW110" s="197"/>
      <c r="HUX110" s="197"/>
      <c r="HUY110" s="197"/>
      <c r="HUZ110" s="197"/>
      <c r="HVA110" s="197"/>
      <c r="HVB110" s="197"/>
      <c r="HVC110" s="197"/>
      <c r="HVD110" s="197"/>
      <c r="HVE110" s="197"/>
      <c r="HVF110" s="197"/>
      <c r="HVG110" s="197"/>
      <c r="HVH110" s="197"/>
      <c r="HVI110" s="197"/>
      <c r="HVJ110" s="197"/>
      <c r="HVK110" s="197"/>
      <c r="HVL110" s="197"/>
      <c r="HVM110" s="197"/>
      <c r="HVN110" s="197"/>
      <c r="HVO110" s="197"/>
      <c r="HVP110" s="197"/>
      <c r="HVQ110" s="197"/>
      <c r="HVR110" s="197"/>
      <c r="HVS110" s="197"/>
      <c r="HVT110" s="197"/>
      <c r="HVU110" s="197"/>
      <c r="HVV110" s="197"/>
      <c r="HVW110" s="197"/>
      <c r="HVX110" s="197"/>
      <c r="HVY110" s="197"/>
      <c r="HVZ110" s="197"/>
      <c r="HWA110" s="197"/>
      <c r="HWB110" s="197"/>
      <c r="HWC110" s="197"/>
      <c r="HWD110" s="197"/>
      <c r="HWE110" s="197"/>
      <c r="HWF110" s="197"/>
      <c r="HWG110" s="197"/>
      <c r="HWH110" s="197"/>
      <c r="HWI110" s="197"/>
      <c r="HWJ110" s="197"/>
      <c r="HWK110" s="197"/>
      <c r="HWL110" s="197"/>
      <c r="HWM110" s="197"/>
      <c r="HWN110" s="197"/>
      <c r="HWO110" s="197"/>
      <c r="HWP110" s="197"/>
      <c r="HWQ110" s="197"/>
      <c r="HWR110" s="197"/>
      <c r="HWS110" s="197"/>
      <c r="HWT110" s="197"/>
      <c r="HWU110" s="197"/>
      <c r="HWV110" s="197"/>
      <c r="HWW110" s="197"/>
      <c r="HWX110" s="197"/>
      <c r="HWY110" s="197"/>
      <c r="HWZ110" s="197"/>
      <c r="HXA110" s="197"/>
      <c r="HXB110" s="197"/>
      <c r="HXC110" s="197"/>
      <c r="HXD110" s="197"/>
      <c r="HXE110" s="197"/>
      <c r="HXF110" s="197"/>
      <c r="HXG110" s="197"/>
      <c r="HXH110" s="197"/>
      <c r="HXI110" s="197"/>
      <c r="HXJ110" s="197"/>
      <c r="HXK110" s="197"/>
      <c r="HXL110" s="197"/>
      <c r="HXM110" s="197"/>
      <c r="HXN110" s="197"/>
      <c r="HXO110" s="197"/>
      <c r="HXP110" s="197"/>
      <c r="HXQ110" s="197"/>
      <c r="HXR110" s="197"/>
      <c r="HXS110" s="197"/>
      <c r="HXT110" s="197"/>
      <c r="HXU110" s="197"/>
      <c r="HXV110" s="197"/>
      <c r="HXW110" s="197"/>
      <c r="HXX110" s="197"/>
      <c r="HXY110" s="197"/>
      <c r="HXZ110" s="197"/>
      <c r="HYA110" s="197"/>
      <c r="HYB110" s="197"/>
      <c r="HYC110" s="197"/>
      <c r="HYD110" s="197"/>
      <c r="HYE110" s="197"/>
      <c r="HYF110" s="197"/>
      <c r="HYG110" s="197"/>
      <c r="HYH110" s="197"/>
      <c r="HYI110" s="197"/>
      <c r="HYJ110" s="197"/>
      <c r="HYK110" s="197"/>
      <c r="HYL110" s="197"/>
      <c r="HYM110" s="197"/>
      <c r="HYN110" s="197"/>
      <c r="HYO110" s="197"/>
      <c r="HYP110" s="197"/>
      <c r="HYQ110" s="197"/>
      <c r="HYR110" s="197"/>
      <c r="HYS110" s="197"/>
      <c r="HYT110" s="197"/>
      <c r="HYU110" s="197"/>
      <c r="HYV110" s="197"/>
      <c r="HYW110" s="197"/>
      <c r="HYX110" s="197"/>
      <c r="HYY110" s="197"/>
      <c r="HYZ110" s="197"/>
      <c r="HZA110" s="197"/>
      <c r="HZB110" s="197"/>
      <c r="HZC110" s="197"/>
      <c r="HZD110" s="197"/>
      <c r="HZE110" s="197"/>
      <c r="HZF110" s="197"/>
      <c r="HZG110" s="197"/>
      <c r="HZH110" s="197"/>
      <c r="HZI110" s="197"/>
      <c r="HZJ110" s="197"/>
      <c r="HZK110" s="197"/>
      <c r="HZL110" s="197"/>
      <c r="HZM110" s="197"/>
      <c r="HZN110" s="197"/>
      <c r="HZO110" s="197"/>
      <c r="HZP110" s="197"/>
      <c r="HZQ110" s="197"/>
      <c r="HZR110" s="197"/>
      <c r="HZS110" s="197"/>
      <c r="HZT110" s="197"/>
      <c r="HZU110" s="197"/>
      <c r="HZV110" s="197"/>
      <c r="HZW110" s="197"/>
      <c r="HZX110" s="197"/>
      <c r="HZY110" s="197"/>
      <c r="HZZ110" s="197"/>
      <c r="IAA110" s="197"/>
      <c r="IAB110" s="197"/>
      <c r="IAC110" s="197"/>
      <c r="IAD110" s="197"/>
      <c r="IAE110" s="197"/>
      <c r="IAF110" s="197"/>
      <c r="IAG110" s="197"/>
      <c r="IAH110" s="197"/>
      <c r="IAI110" s="197"/>
      <c r="IAJ110" s="197"/>
      <c r="IAK110" s="197"/>
      <c r="IAL110" s="197"/>
      <c r="IAM110" s="197"/>
      <c r="IAN110" s="197"/>
      <c r="IAO110" s="197"/>
      <c r="IAP110" s="197"/>
      <c r="IAQ110" s="197"/>
      <c r="IAR110" s="197"/>
      <c r="IAS110" s="197"/>
      <c r="IAT110" s="197"/>
      <c r="IAU110" s="197"/>
      <c r="IAV110" s="197"/>
      <c r="IAW110" s="197"/>
      <c r="IAX110" s="197"/>
      <c r="IAY110" s="197"/>
      <c r="IAZ110" s="197"/>
      <c r="IBA110" s="197"/>
      <c r="IBB110" s="197"/>
      <c r="IBC110" s="197"/>
      <c r="IBD110" s="197"/>
      <c r="IBE110" s="197"/>
      <c r="IBF110" s="197"/>
      <c r="IBG110" s="197"/>
      <c r="IBH110" s="197"/>
      <c r="IBI110" s="197"/>
      <c r="IBJ110" s="197"/>
      <c r="IBK110" s="197"/>
      <c r="IBL110" s="197"/>
      <c r="IBM110" s="197"/>
      <c r="IBN110" s="197"/>
      <c r="IBO110" s="197"/>
      <c r="IBP110" s="197"/>
      <c r="IBQ110" s="197"/>
      <c r="IBR110" s="197"/>
      <c r="IBS110" s="197"/>
      <c r="IBT110" s="197"/>
      <c r="IBU110" s="197"/>
      <c r="IBV110" s="197"/>
      <c r="IBW110" s="197"/>
      <c r="IBX110" s="197"/>
      <c r="IBY110" s="197"/>
      <c r="IBZ110" s="197"/>
      <c r="ICA110" s="197"/>
      <c r="ICB110" s="197"/>
      <c r="ICC110" s="197"/>
      <c r="ICD110" s="197"/>
      <c r="ICE110" s="197"/>
      <c r="ICF110" s="197"/>
      <c r="ICG110" s="197"/>
      <c r="ICH110" s="197"/>
      <c r="ICI110" s="197"/>
      <c r="ICJ110" s="197"/>
      <c r="ICK110" s="197"/>
      <c r="ICL110" s="197"/>
      <c r="ICM110" s="197"/>
      <c r="ICN110" s="197"/>
      <c r="ICO110" s="197"/>
      <c r="ICP110" s="197"/>
      <c r="ICQ110" s="197"/>
      <c r="ICR110" s="197"/>
      <c r="ICS110" s="197"/>
      <c r="ICT110" s="197"/>
      <c r="ICU110" s="197"/>
      <c r="ICV110" s="197"/>
      <c r="ICW110" s="197"/>
      <c r="ICX110" s="197"/>
      <c r="ICY110" s="197"/>
      <c r="ICZ110" s="197"/>
      <c r="IDA110" s="197"/>
      <c r="IDB110" s="197"/>
      <c r="IDC110" s="197"/>
      <c r="IDD110" s="197"/>
      <c r="IDE110" s="197"/>
      <c r="IDF110" s="197"/>
      <c r="IDG110" s="197"/>
      <c r="IDH110" s="197"/>
      <c r="IDI110" s="197"/>
      <c r="IDJ110" s="197"/>
      <c r="IDK110" s="197"/>
      <c r="IDL110" s="197"/>
      <c r="IDM110" s="197"/>
      <c r="IDN110" s="197"/>
      <c r="IDO110" s="197"/>
      <c r="IDP110" s="197"/>
      <c r="IDQ110" s="197"/>
      <c r="IDR110" s="197"/>
      <c r="IDS110" s="197"/>
      <c r="IDT110" s="197"/>
      <c r="IDU110" s="197"/>
      <c r="IDV110" s="197"/>
      <c r="IDW110" s="197"/>
      <c r="IDX110" s="197"/>
      <c r="IDY110" s="197"/>
      <c r="IDZ110" s="197"/>
      <c r="IEA110" s="197"/>
      <c r="IEB110" s="197"/>
      <c r="IEC110" s="197"/>
      <c r="IED110" s="197"/>
      <c r="IEE110" s="197"/>
      <c r="IEF110" s="197"/>
      <c r="IEG110" s="197"/>
      <c r="IEH110" s="197"/>
      <c r="IEI110" s="197"/>
      <c r="IEJ110" s="197"/>
      <c r="IEK110" s="197"/>
      <c r="IEL110" s="197"/>
      <c r="IEM110" s="197"/>
      <c r="IEN110" s="197"/>
      <c r="IEO110" s="197"/>
      <c r="IEP110" s="197"/>
      <c r="IEQ110" s="197"/>
      <c r="IER110" s="197"/>
      <c r="IES110" s="197"/>
      <c r="IET110" s="197"/>
      <c r="IEU110" s="197"/>
      <c r="IEV110" s="197"/>
      <c r="IEW110" s="197"/>
      <c r="IEX110" s="197"/>
      <c r="IEY110" s="197"/>
      <c r="IEZ110" s="197"/>
      <c r="IFA110" s="197"/>
      <c r="IFB110" s="197"/>
      <c r="IFC110" s="197"/>
      <c r="IFD110" s="197"/>
      <c r="IFE110" s="197"/>
      <c r="IFF110" s="197"/>
      <c r="IFG110" s="197"/>
      <c r="IFH110" s="197"/>
      <c r="IFI110" s="197"/>
      <c r="IFJ110" s="197"/>
      <c r="IFK110" s="197"/>
      <c r="IFL110" s="197"/>
      <c r="IFM110" s="197"/>
      <c r="IFN110" s="197"/>
      <c r="IFO110" s="197"/>
      <c r="IFP110" s="197"/>
      <c r="IFQ110" s="197"/>
      <c r="IFR110" s="197"/>
      <c r="IFS110" s="197"/>
      <c r="IFT110" s="197"/>
      <c r="IFU110" s="197"/>
      <c r="IFV110" s="197"/>
      <c r="IFW110" s="197"/>
      <c r="IFX110" s="197"/>
      <c r="IFY110" s="197"/>
      <c r="IFZ110" s="197"/>
      <c r="IGA110" s="197"/>
      <c r="IGB110" s="197"/>
      <c r="IGC110" s="197"/>
      <c r="IGD110" s="197"/>
      <c r="IGE110" s="197"/>
      <c r="IGF110" s="197"/>
      <c r="IGG110" s="197"/>
      <c r="IGH110" s="197"/>
      <c r="IGI110" s="197"/>
      <c r="IGJ110" s="197"/>
      <c r="IGK110" s="197"/>
      <c r="IGL110" s="197"/>
      <c r="IGM110" s="197"/>
      <c r="IGN110" s="197"/>
      <c r="IGO110" s="197"/>
      <c r="IGP110" s="197"/>
      <c r="IGQ110" s="197"/>
      <c r="IGR110" s="197"/>
      <c r="IGS110" s="197"/>
      <c r="IGT110" s="197"/>
      <c r="IGU110" s="197"/>
      <c r="IGV110" s="197"/>
      <c r="IGW110" s="197"/>
      <c r="IGX110" s="197"/>
      <c r="IGY110" s="197"/>
      <c r="IGZ110" s="197"/>
      <c r="IHA110" s="197"/>
      <c r="IHB110" s="197"/>
      <c r="IHC110" s="197"/>
      <c r="IHD110" s="197"/>
      <c r="IHE110" s="197"/>
      <c r="IHF110" s="197"/>
      <c r="IHG110" s="197"/>
      <c r="IHH110" s="197"/>
      <c r="IHI110" s="197"/>
      <c r="IHJ110" s="197"/>
      <c r="IHK110" s="197"/>
      <c r="IHL110" s="197"/>
      <c r="IHM110" s="197"/>
      <c r="IHN110" s="197"/>
      <c r="IHO110" s="197"/>
      <c r="IHP110" s="197"/>
      <c r="IHQ110" s="197"/>
      <c r="IHR110" s="197"/>
      <c r="IHS110" s="197"/>
      <c r="IHT110" s="197"/>
      <c r="IHU110" s="197"/>
      <c r="IHV110" s="197"/>
      <c r="IHW110" s="197"/>
      <c r="IHX110" s="197"/>
      <c r="IHY110" s="197"/>
      <c r="IHZ110" s="197"/>
      <c r="IIA110" s="197"/>
      <c r="IIB110" s="197"/>
      <c r="IIC110" s="197"/>
      <c r="IID110" s="197"/>
      <c r="IIE110" s="197"/>
      <c r="IIF110" s="197"/>
      <c r="IIG110" s="197"/>
      <c r="IIH110" s="197"/>
      <c r="III110" s="197"/>
      <c r="IIJ110" s="197"/>
      <c r="IIK110" s="197"/>
      <c r="IIL110" s="197"/>
      <c r="IIM110" s="197"/>
      <c r="IIN110" s="197"/>
      <c r="IIO110" s="197"/>
      <c r="IIP110" s="197"/>
      <c r="IIQ110" s="197"/>
      <c r="IIR110" s="197"/>
      <c r="IIS110" s="197"/>
      <c r="IIT110" s="197"/>
      <c r="IIU110" s="197"/>
      <c r="IIV110" s="197"/>
      <c r="IIW110" s="197"/>
      <c r="IIX110" s="197"/>
      <c r="IIY110" s="197"/>
      <c r="IIZ110" s="197"/>
      <c r="IJA110" s="197"/>
      <c r="IJB110" s="197"/>
      <c r="IJC110" s="197"/>
      <c r="IJD110" s="197"/>
      <c r="IJE110" s="197"/>
      <c r="IJF110" s="197"/>
      <c r="IJG110" s="197"/>
      <c r="IJH110" s="197"/>
      <c r="IJI110" s="197"/>
      <c r="IJJ110" s="197"/>
      <c r="IJK110" s="197"/>
      <c r="IJL110" s="197"/>
      <c r="IJM110" s="197"/>
      <c r="IJN110" s="197"/>
      <c r="IJO110" s="197"/>
      <c r="IJP110" s="197"/>
      <c r="IJQ110" s="197"/>
      <c r="IJR110" s="197"/>
      <c r="IJS110" s="197"/>
      <c r="IJT110" s="197"/>
      <c r="IJU110" s="197"/>
      <c r="IJV110" s="197"/>
      <c r="IJW110" s="197"/>
      <c r="IJX110" s="197"/>
      <c r="IJY110" s="197"/>
      <c r="IJZ110" s="197"/>
      <c r="IKA110" s="197"/>
      <c r="IKB110" s="197"/>
      <c r="IKC110" s="197"/>
      <c r="IKD110" s="197"/>
      <c r="IKE110" s="197"/>
      <c r="IKF110" s="197"/>
      <c r="IKG110" s="197"/>
      <c r="IKH110" s="197"/>
      <c r="IKI110" s="197"/>
      <c r="IKJ110" s="197"/>
      <c r="IKK110" s="197"/>
      <c r="IKL110" s="197"/>
      <c r="IKM110" s="197"/>
      <c r="IKN110" s="197"/>
      <c r="IKO110" s="197"/>
      <c r="IKP110" s="197"/>
      <c r="IKQ110" s="197"/>
      <c r="IKR110" s="197"/>
      <c r="IKS110" s="197"/>
      <c r="IKT110" s="197"/>
      <c r="IKU110" s="197"/>
      <c r="IKV110" s="197"/>
      <c r="IKW110" s="197"/>
      <c r="IKX110" s="197"/>
      <c r="IKY110" s="197"/>
      <c r="IKZ110" s="197"/>
      <c r="ILA110" s="197"/>
      <c r="ILB110" s="197"/>
      <c r="ILC110" s="197"/>
      <c r="ILD110" s="197"/>
      <c r="ILE110" s="197"/>
      <c r="ILF110" s="197"/>
      <c r="ILG110" s="197"/>
      <c r="ILH110" s="197"/>
      <c r="ILI110" s="197"/>
      <c r="ILJ110" s="197"/>
      <c r="ILK110" s="197"/>
      <c r="ILL110" s="197"/>
      <c r="ILM110" s="197"/>
      <c r="ILN110" s="197"/>
      <c r="ILO110" s="197"/>
      <c r="ILP110" s="197"/>
      <c r="ILQ110" s="197"/>
      <c r="ILR110" s="197"/>
      <c r="ILS110" s="197"/>
      <c r="ILT110" s="197"/>
      <c r="ILU110" s="197"/>
      <c r="ILV110" s="197"/>
      <c r="ILW110" s="197"/>
      <c r="ILX110" s="197"/>
      <c r="ILY110" s="197"/>
      <c r="ILZ110" s="197"/>
      <c r="IMA110" s="197"/>
      <c r="IMB110" s="197"/>
      <c r="IMC110" s="197"/>
      <c r="IMD110" s="197"/>
      <c r="IME110" s="197"/>
      <c r="IMF110" s="197"/>
      <c r="IMG110" s="197"/>
      <c r="IMH110" s="197"/>
      <c r="IMI110" s="197"/>
      <c r="IMJ110" s="197"/>
      <c r="IMK110" s="197"/>
      <c r="IML110" s="197"/>
      <c r="IMM110" s="197"/>
      <c r="IMN110" s="197"/>
      <c r="IMO110" s="197"/>
      <c r="IMP110" s="197"/>
      <c r="IMQ110" s="197"/>
      <c r="IMR110" s="197"/>
      <c r="IMS110" s="197"/>
      <c r="IMT110" s="197"/>
      <c r="IMU110" s="197"/>
      <c r="IMV110" s="197"/>
      <c r="IMW110" s="197"/>
      <c r="IMX110" s="197"/>
      <c r="IMY110" s="197"/>
      <c r="IMZ110" s="197"/>
      <c r="INA110" s="197"/>
      <c r="INB110" s="197"/>
      <c r="INC110" s="197"/>
      <c r="IND110" s="197"/>
      <c r="INE110" s="197"/>
      <c r="INF110" s="197"/>
      <c r="ING110" s="197"/>
      <c r="INH110" s="197"/>
      <c r="INI110" s="197"/>
      <c r="INJ110" s="197"/>
      <c r="INK110" s="197"/>
      <c r="INL110" s="197"/>
      <c r="INM110" s="197"/>
      <c r="INN110" s="197"/>
      <c r="INO110" s="197"/>
      <c r="INP110" s="197"/>
      <c r="INQ110" s="197"/>
      <c r="INR110" s="197"/>
      <c r="INS110" s="197"/>
      <c r="INT110" s="197"/>
      <c r="INU110" s="197"/>
      <c r="INV110" s="197"/>
      <c r="INW110" s="197"/>
      <c r="INX110" s="197"/>
      <c r="INY110" s="197"/>
      <c r="INZ110" s="197"/>
      <c r="IOA110" s="197"/>
      <c r="IOB110" s="197"/>
      <c r="IOC110" s="197"/>
      <c r="IOD110" s="197"/>
      <c r="IOE110" s="197"/>
      <c r="IOF110" s="197"/>
      <c r="IOG110" s="197"/>
      <c r="IOH110" s="197"/>
      <c r="IOI110" s="197"/>
      <c r="IOJ110" s="197"/>
      <c r="IOK110" s="197"/>
      <c r="IOL110" s="197"/>
      <c r="IOM110" s="197"/>
      <c r="ION110" s="197"/>
      <c r="IOO110" s="197"/>
      <c r="IOP110" s="197"/>
      <c r="IOQ110" s="197"/>
      <c r="IOR110" s="197"/>
      <c r="IOS110" s="197"/>
      <c r="IOT110" s="197"/>
      <c r="IOU110" s="197"/>
      <c r="IOV110" s="197"/>
      <c r="IOW110" s="197"/>
      <c r="IOX110" s="197"/>
      <c r="IOY110" s="197"/>
      <c r="IOZ110" s="197"/>
      <c r="IPA110" s="197"/>
      <c r="IPB110" s="197"/>
      <c r="IPC110" s="197"/>
      <c r="IPD110" s="197"/>
      <c r="IPE110" s="197"/>
      <c r="IPF110" s="197"/>
      <c r="IPG110" s="197"/>
      <c r="IPH110" s="197"/>
      <c r="IPI110" s="197"/>
      <c r="IPJ110" s="197"/>
      <c r="IPK110" s="197"/>
      <c r="IPL110" s="197"/>
      <c r="IPM110" s="197"/>
      <c r="IPN110" s="197"/>
      <c r="IPO110" s="197"/>
      <c r="IPP110" s="197"/>
      <c r="IPQ110" s="197"/>
      <c r="IPR110" s="197"/>
      <c r="IPS110" s="197"/>
      <c r="IPT110" s="197"/>
      <c r="IPU110" s="197"/>
      <c r="IPV110" s="197"/>
      <c r="IPW110" s="197"/>
      <c r="IPX110" s="197"/>
      <c r="IPY110" s="197"/>
      <c r="IPZ110" s="197"/>
      <c r="IQA110" s="197"/>
      <c r="IQB110" s="197"/>
      <c r="IQC110" s="197"/>
      <c r="IQD110" s="197"/>
      <c r="IQE110" s="197"/>
      <c r="IQF110" s="197"/>
      <c r="IQG110" s="197"/>
      <c r="IQH110" s="197"/>
      <c r="IQI110" s="197"/>
      <c r="IQJ110" s="197"/>
      <c r="IQK110" s="197"/>
      <c r="IQL110" s="197"/>
      <c r="IQM110" s="197"/>
      <c r="IQN110" s="197"/>
      <c r="IQO110" s="197"/>
      <c r="IQP110" s="197"/>
      <c r="IQQ110" s="197"/>
      <c r="IQR110" s="197"/>
      <c r="IQS110" s="197"/>
      <c r="IQT110" s="197"/>
      <c r="IQU110" s="197"/>
      <c r="IQV110" s="197"/>
      <c r="IQW110" s="197"/>
      <c r="IQX110" s="197"/>
      <c r="IQY110" s="197"/>
      <c r="IQZ110" s="197"/>
      <c r="IRA110" s="197"/>
      <c r="IRB110" s="197"/>
      <c r="IRC110" s="197"/>
      <c r="IRD110" s="197"/>
      <c r="IRE110" s="197"/>
      <c r="IRF110" s="197"/>
      <c r="IRG110" s="197"/>
      <c r="IRH110" s="197"/>
      <c r="IRI110" s="197"/>
      <c r="IRJ110" s="197"/>
      <c r="IRK110" s="197"/>
      <c r="IRL110" s="197"/>
      <c r="IRM110" s="197"/>
      <c r="IRN110" s="197"/>
      <c r="IRO110" s="197"/>
      <c r="IRP110" s="197"/>
      <c r="IRQ110" s="197"/>
      <c r="IRR110" s="197"/>
      <c r="IRS110" s="197"/>
      <c r="IRT110" s="197"/>
      <c r="IRU110" s="197"/>
      <c r="IRV110" s="197"/>
      <c r="IRW110" s="197"/>
      <c r="IRX110" s="197"/>
      <c r="IRY110" s="197"/>
      <c r="IRZ110" s="197"/>
      <c r="ISA110" s="197"/>
      <c r="ISB110" s="197"/>
      <c r="ISC110" s="197"/>
      <c r="ISD110" s="197"/>
      <c r="ISE110" s="197"/>
      <c r="ISF110" s="197"/>
      <c r="ISG110" s="197"/>
      <c r="ISH110" s="197"/>
      <c r="ISI110" s="197"/>
      <c r="ISJ110" s="197"/>
      <c r="ISK110" s="197"/>
      <c r="ISL110" s="197"/>
      <c r="ISM110" s="197"/>
      <c r="ISN110" s="197"/>
      <c r="ISO110" s="197"/>
      <c r="ISP110" s="197"/>
      <c r="ISQ110" s="197"/>
      <c r="ISR110" s="197"/>
      <c r="ISS110" s="197"/>
      <c r="IST110" s="197"/>
      <c r="ISU110" s="197"/>
      <c r="ISV110" s="197"/>
      <c r="ISW110" s="197"/>
      <c r="ISX110" s="197"/>
      <c r="ISY110" s="197"/>
      <c r="ISZ110" s="197"/>
      <c r="ITA110" s="197"/>
      <c r="ITB110" s="197"/>
      <c r="ITC110" s="197"/>
      <c r="ITD110" s="197"/>
      <c r="ITE110" s="197"/>
      <c r="ITF110" s="197"/>
      <c r="ITG110" s="197"/>
      <c r="ITH110" s="197"/>
      <c r="ITI110" s="197"/>
      <c r="ITJ110" s="197"/>
      <c r="ITK110" s="197"/>
      <c r="ITL110" s="197"/>
      <c r="ITM110" s="197"/>
      <c r="ITN110" s="197"/>
      <c r="ITO110" s="197"/>
      <c r="ITP110" s="197"/>
      <c r="ITQ110" s="197"/>
      <c r="ITR110" s="197"/>
      <c r="ITS110" s="197"/>
      <c r="ITT110" s="197"/>
      <c r="ITU110" s="197"/>
      <c r="ITV110" s="197"/>
      <c r="ITW110" s="197"/>
      <c r="ITX110" s="197"/>
      <c r="ITY110" s="197"/>
      <c r="ITZ110" s="197"/>
      <c r="IUA110" s="197"/>
      <c r="IUB110" s="197"/>
      <c r="IUC110" s="197"/>
      <c r="IUD110" s="197"/>
      <c r="IUE110" s="197"/>
      <c r="IUF110" s="197"/>
      <c r="IUG110" s="197"/>
      <c r="IUH110" s="197"/>
      <c r="IUI110" s="197"/>
      <c r="IUJ110" s="197"/>
      <c r="IUK110" s="197"/>
      <c r="IUL110" s="197"/>
      <c r="IUM110" s="197"/>
      <c r="IUN110" s="197"/>
      <c r="IUO110" s="197"/>
      <c r="IUP110" s="197"/>
      <c r="IUQ110" s="197"/>
      <c r="IUR110" s="197"/>
      <c r="IUS110" s="197"/>
      <c r="IUT110" s="197"/>
      <c r="IUU110" s="197"/>
      <c r="IUV110" s="197"/>
      <c r="IUW110" s="197"/>
      <c r="IUX110" s="197"/>
      <c r="IUY110" s="197"/>
      <c r="IUZ110" s="197"/>
      <c r="IVA110" s="197"/>
      <c r="IVB110" s="197"/>
      <c r="IVC110" s="197"/>
      <c r="IVD110" s="197"/>
      <c r="IVE110" s="197"/>
      <c r="IVF110" s="197"/>
      <c r="IVG110" s="197"/>
      <c r="IVH110" s="197"/>
      <c r="IVI110" s="197"/>
      <c r="IVJ110" s="197"/>
      <c r="IVK110" s="197"/>
      <c r="IVL110" s="197"/>
      <c r="IVM110" s="197"/>
      <c r="IVN110" s="197"/>
      <c r="IVO110" s="197"/>
      <c r="IVP110" s="197"/>
      <c r="IVQ110" s="197"/>
      <c r="IVR110" s="197"/>
      <c r="IVS110" s="197"/>
      <c r="IVT110" s="197"/>
      <c r="IVU110" s="197"/>
      <c r="IVV110" s="197"/>
      <c r="IVW110" s="197"/>
      <c r="IVX110" s="197"/>
      <c r="IVY110" s="197"/>
      <c r="IVZ110" s="197"/>
      <c r="IWA110" s="197"/>
      <c r="IWB110" s="197"/>
      <c r="IWC110" s="197"/>
      <c r="IWD110" s="197"/>
      <c r="IWE110" s="197"/>
      <c r="IWF110" s="197"/>
      <c r="IWG110" s="197"/>
      <c r="IWH110" s="197"/>
      <c r="IWI110" s="197"/>
      <c r="IWJ110" s="197"/>
      <c r="IWK110" s="197"/>
      <c r="IWL110" s="197"/>
      <c r="IWM110" s="197"/>
      <c r="IWN110" s="197"/>
      <c r="IWO110" s="197"/>
      <c r="IWP110" s="197"/>
      <c r="IWQ110" s="197"/>
      <c r="IWR110" s="197"/>
      <c r="IWS110" s="197"/>
      <c r="IWT110" s="197"/>
      <c r="IWU110" s="197"/>
      <c r="IWV110" s="197"/>
      <c r="IWW110" s="197"/>
      <c r="IWX110" s="197"/>
      <c r="IWY110" s="197"/>
      <c r="IWZ110" s="197"/>
      <c r="IXA110" s="197"/>
      <c r="IXB110" s="197"/>
      <c r="IXC110" s="197"/>
      <c r="IXD110" s="197"/>
      <c r="IXE110" s="197"/>
      <c r="IXF110" s="197"/>
      <c r="IXG110" s="197"/>
      <c r="IXH110" s="197"/>
      <c r="IXI110" s="197"/>
      <c r="IXJ110" s="197"/>
      <c r="IXK110" s="197"/>
      <c r="IXL110" s="197"/>
      <c r="IXM110" s="197"/>
      <c r="IXN110" s="197"/>
      <c r="IXO110" s="197"/>
      <c r="IXP110" s="197"/>
      <c r="IXQ110" s="197"/>
      <c r="IXR110" s="197"/>
      <c r="IXS110" s="197"/>
      <c r="IXT110" s="197"/>
      <c r="IXU110" s="197"/>
      <c r="IXV110" s="197"/>
      <c r="IXW110" s="197"/>
      <c r="IXX110" s="197"/>
      <c r="IXY110" s="197"/>
      <c r="IXZ110" s="197"/>
      <c r="IYA110" s="197"/>
      <c r="IYB110" s="197"/>
      <c r="IYC110" s="197"/>
      <c r="IYD110" s="197"/>
      <c r="IYE110" s="197"/>
      <c r="IYF110" s="197"/>
      <c r="IYG110" s="197"/>
      <c r="IYH110" s="197"/>
      <c r="IYI110" s="197"/>
      <c r="IYJ110" s="197"/>
      <c r="IYK110" s="197"/>
      <c r="IYL110" s="197"/>
      <c r="IYM110" s="197"/>
      <c r="IYN110" s="197"/>
      <c r="IYO110" s="197"/>
      <c r="IYP110" s="197"/>
      <c r="IYQ110" s="197"/>
      <c r="IYR110" s="197"/>
      <c r="IYS110" s="197"/>
      <c r="IYT110" s="197"/>
      <c r="IYU110" s="197"/>
      <c r="IYV110" s="197"/>
      <c r="IYW110" s="197"/>
      <c r="IYX110" s="197"/>
      <c r="IYY110" s="197"/>
      <c r="IYZ110" s="197"/>
      <c r="IZA110" s="197"/>
      <c r="IZB110" s="197"/>
      <c r="IZC110" s="197"/>
      <c r="IZD110" s="197"/>
      <c r="IZE110" s="197"/>
      <c r="IZF110" s="197"/>
      <c r="IZG110" s="197"/>
      <c r="IZH110" s="197"/>
      <c r="IZI110" s="197"/>
      <c r="IZJ110" s="197"/>
      <c r="IZK110" s="197"/>
      <c r="IZL110" s="197"/>
      <c r="IZM110" s="197"/>
      <c r="IZN110" s="197"/>
      <c r="IZO110" s="197"/>
      <c r="IZP110" s="197"/>
      <c r="IZQ110" s="197"/>
      <c r="IZR110" s="197"/>
      <c r="IZS110" s="197"/>
      <c r="IZT110" s="197"/>
      <c r="IZU110" s="197"/>
      <c r="IZV110" s="197"/>
      <c r="IZW110" s="197"/>
      <c r="IZX110" s="197"/>
      <c r="IZY110" s="197"/>
      <c r="IZZ110" s="197"/>
      <c r="JAA110" s="197"/>
      <c r="JAB110" s="197"/>
      <c r="JAC110" s="197"/>
      <c r="JAD110" s="197"/>
      <c r="JAE110" s="197"/>
      <c r="JAF110" s="197"/>
      <c r="JAG110" s="197"/>
      <c r="JAH110" s="197"/>
      <c r="JAI110" s="197"/>
      <c r="JAJ110" s="197"/>
      <c r="JAK110" s="197"/>
      <c r="JAL110" s="197"/>
      <c r="JAM110" s="197"/>
      <c r="JAN110" s="197"/>
      <c r="JAO110" s="197"/>
      <c r="JAP110" s="197"/>
      <c r="JAQ110" s="197"/>
      <c r="JAR110" s="197"/>
      <c r="JAS110" s="197"/>
      <c r="JAT110" s="197"/>
      <c r="JAU110" s="197"/>
      <c r="JAV110" s="197"/>
      <c r="JAW110" s="197"/>
      <c r="JAX110" s="197"/>
      <c r="JAY110" s="197"/>
      <c r="JAZ110" s="197"/>
      <c r="JBA110" s="197"/>
      <c r="JBB110" s="197"/>
      <c r="JBC110" s="197"/>
      <c r="JBD110" s="197"/>
      <c r="JBE110" s="197"/>
      <c r="JBF110" s="197"/>
      <c r="JBG110" s="197"/>
      <c r="JBH110" s="197"/>
      <c r="JBI110" s="197"/>
      <c r="JBJ110" s="197"/>
      <c r="JBK110" s="197"/>
      <c r="JBL110" s="197"/>
      <c r="JBM110" s="197"/>
      <c r="JBN110" s="197"/>
      <c r="JBO110" s="197"/>
      <c r="JBP110" s="197"/>
      <c r="JBQ110" s="197"/>
      <c r="JBR110" s="197"/>
      <c r="JBS110" s="197"/>
      <c r="JBT110" s="197"/>
      <c r="JBU110" s="197"/>
      <c r="JBV110" s="197"/>
      <c r="JBW110" s="197"/>
      <c r="JBX110" s="197"/>
      <c r="JBY110" s="197"/>
      <c r="JBZ110" s="197"/>
      <c r="JCA110" s="197"/>
      <c r="JCB110" s="197"/>
      <c r="JCC110" s="197"/>
      <c r="JCD110" s="197"/>
      <c r="JCE110" s="197"/>
      <c r="JCF110" s="197"/>
      <c r="JCG110" s="197"/>
      <c r="JCH110" s="197"/>
      <c r="JCI110" s="197"/>
      <c r="JCJ110" s="197"/>
      <c r="JCK110" s="197"/>
      <c r="JCL110" s="197"/>
      <c r="JCM110" s="197"/>
      <c r="JCN110" s="197"/>
      <c r="JCO110" s="197"/>
      <c r="JCP110" s="197"/>
      <c r="JCQ110" s="197"/>
      <c r="JCR110" s="197"/>
      <c r="JCS110" s="197"/>
      <c r="JCT110" s="197"/>
      <c r="JCU110" s="197"/>
      <c r="JCV110" s="197"/>
      <c r="JCW110" s="197"/>
      <c r="JCX110" s="197"/>
      <c r="JCY110" s="197"/>
      <c r="JCZ110" s="197"/>
      <c r="JDA110" s="197"/>
      <c r="JDB110" s="197"/>
      <c r="JDC110" s="197"/>
      <c r="JDD110" s="197"/>
      <c r="JDE110" s="197"/>
      <c r="JDF110" s="197"/>
      <c r="JDG110" s="197"/>
      <c r="JDH110" s="197"/>
      <c r="JDI110" s="197"/>
      <c r="JDJ110" s="197"/>
      <c r="JDK110" s="197"/>
      <c r="JDL110" s="197"/>
      <c r="JDM110" s="197"/>
      <c r="JDN110" s="197"/>
      <c r="JDO110" s="197"/>
      <c r="JDP110" s="197"/>
      <c r="JDQ110" s="197"/>
      <c r="JDR110" s="197"/>
      <c r="JDS110" s="197"/>
      <c r="JDT110" s="197"/>
      <c r="JDU110" s="197"/>
      <c r="JDV110" s="197"/>
      <c r="JDW110" s="197"/>
      <c r="JDX110" s="197"/>
      <c r="JDY110" s="197"/>
      <c r="JDZ110" s="197"/>
      <c r="JEA110" s="197"/>
      <c r="JEB110" s="197"/>
      <c r="JEC110" s="197"/>
      <c r="JED110" s="197"/>
      <c r="JEE110" s="197"/>
      <c r="JEF110" s="197"/>
      <c r="JEG110" s="197"/>
      <c r="JEH110" s="197"/>
      <c r="JEI110" s="197"/>
      <c r="JEJ110" s="197"/>
      <c r="JEK110" s="197"/>
      <c r="JEL110" s="197"/>
      <c r="JEM110" s="197"/>
      <c r="JEN110" s="197"/>
      <c r="JEO110" s="197"/>
      <c r="JEP110" s="197"/>
      <c r="JEQ110" s="197"/>
      <c r="JER110" s="197"/>
      <c r="JES110" s="197"/>
      <c r="JET110" s="197"/>
      <c r="JEU110" s="197"/>
      <c r="JEV110" s="197"/>
      <c r="JEW110" s="197"/>
      <c r="JEX110" s="197"/>
      <c r="JEY110" s="197"/>
      <c r="JEZ110" s="197"/>
      <c r="JFA110" s="197"/>
      <c r="JFB110" s="197"/>
      <c r="JFC110" s="197"/>
      <c r="JFD110" s="197"/>
      <c r="JFE110" s="197"/>
      <c r="JFF110" s="197"/>
      <c r="JFG110" s="197"/>
      <c r="JFH110" s="197"/>
      <c r="JFI110" s="197"/>
      <c r="JFJ110" s="197"/>
      <c r="JFK110" s="197"/>
      <c r="JFL110" s="197"/>
      <c r="JFM110" s="197"/>
      <c r="JFN110" s="197"/>
      <c r="JFO110" s="197"/>
      <c r="JFP110" s="197"/>
      <c r="JFQ110" s="197"/>
      <c r="JFR110" s="197"/>
      <c r="JFS110" s="197"/>
      <c r="JFT110" s="197"/>
      <c r="JFU110" s="197"/>
      <c r="JFV110" s="197"/>
      <c r="JFW110" s="197"/>
      <c r="JFX110" s="197"/>
      <c r="JFY110" s="197"/>
      <c r="JFZ110" s="197"/>
      <c r="JGA110" s="197"/>
      <c r="JGB110" s="197"/>
      <c r="JGC110" s="197"/>
      <c r="JGD110" s="197"/>
      <c r="JGE110" s="197"/>
      <c r="JGF110" s="197"/>
      <c r="JGG110" s="197"/>
      <c r="JGH110" s="197"/>
      <c r="JGI110" s="197"/>
      <c r="JGJ110" s="197"/>
      <c r="JGK110" s="197"/>
      <c r="JGL110" s="197"/>
      <c r="JGM110" s="197"/>
      <c r="JGN110" s="197"/>
      <c r="JGO110" s="197"/>
      <c r="JGP110" s="197"/>
      <c r="JGQ110" s="197"/>
      <c r="JGR110" s="197"/>
      <c r="JGS110" s="197"/>
      <c r="JGT110" s="197"/>
      <c r="JGU110" s="197"/>
      <c r="JGV110" s="197"/>
      <c r="JGW110" s="197"/>
      <c r="JGX110" s="197"/>
      <c r="JGY110" s="197"/>
      <c r="JGZ110" s="197"/>
      <c r="JHA110" s="197"/>
      <c r="JHB110" s="197"/>
      <c r="JHC110" s="197"/>
      <c r="JHD110" s="197"/>
      <c r="JHE110" s="197"/>
      <c r="JHF110" s="197"/>
      <c r="JHG110" s="197"/>
      <c r="JHH110" s="197"/>
      <c r="JHI110" s="197"/>
      <c r="JHJ110" s="197"/>
      <c r="JHK110" s="197"/>
      <c r="JHL110" s="197"/>
      <c r="JHM110" s="197"/>
      <c r="JHN110" s="197"/>
      <c r="JHO110" s="197"/>
      <c r="JHP110" s="197"/>
      <c r="JHQ110" s="197"/>
      <c r="JHR110" s="197"/>
      <c r="JHS110" s="197"/>
      <c r="JHT110" s="197"/>
      <c r="JHU110" s="197"/>
      <c r="JHV110" s="197"/>
      <c r="JHW110" s="197"/>
      <c r="JHX110" s="197"/>
      <c r="JHY110" s="197"/>
      <c r="JHZ110" s="197"/>
      <c r="JIA110" s="197"/>
      <c r="JIB110" s="197"/>
      <c r="JIC110" s="197"/>
      <c r="JID110" s="197"/>
      <c r="JIE110" s="197"/>
      <c r="JIF110" s="197"/>
      <c r="JIG110" s="197"/>
      <c r="JIH110" s="197"/>
      <c r="JII110" s="197"/>
      <c r="JIJ110" s="197"/>
      <c r="JIK110" s="197"/>
      <c r="JIL110" s="197"/>
      <c r="JIM110" s="197"/>
      <c r="JIN110" s="197"/>
      <c r="JIO110" s="197"/>
      <c r="JIP110" s="197"/>
      <c r="JIQ110" s="197"/>
      <c r="JIR110" s="197"/>
      <c r="JIS110" s="197"/>
      <c r="JIT110" s="197"/>
      <c r="JIU110" s="197"/>
      <c r="JIV110" s="197"/>
      <c r="JIW110" s="197"/>
      <c r="JIX110" s="197"/>
      <c r="JIY110" s="197"/>
      <c r="JIZ110" s="197"/>
      <c r="JJA110" s="197"/>
      <c r="JJB110" s="197"/>
      <c r="JJC110" s="197"/>
      <c r="JJD110" s="197"/>
      <c r="JJE110" s="197"/>
      <c r="JJF110" s="197"/>
      <c r="JJG110" s="197"/>
      <c r="JJH110" s="197"/>
      <c r="JJI110" s="197"/>
      <c r="JJJ110" s="197"/>
      <c r="JJK110" s="197"/>
      <c r="JJL110" s="197"/>
      <c r="JJM110" s="197"/>
      <c r="JJN110" s="197"/>
      <c r="JJO110" s="197"/>
      <c r="JJP110" s="197"/>
      <c r="JJQ110" s="197"/>
      <c r="JJR110" s="197"/>
      <c r="JJS110" s="197"/>
      <c r="JJT110" s="197"/>
      <c r="JJU110" s="197"/>
      <c r="JJV110" s="197"/>
      <c r="JJW110" s="197"/>
      <c r="JJX110" s="197"/>
      <c r="JJY110" s="197"/>
      <c r="JJZ110" s="197"/>
      <c r="JKA110" s="197"/>
      <c r="JKB110" s="197"/>
      <c r="JKC110" s="197"/>
      <c r="JKD110" s="197"/>
      <c r="JKE110" s="197"/>
      <c r="JKF110" s="197"/>
      <c r="JKG110" s="197"/>
      <c r="JKH110" s="197"/>
      <c r="JKI110" s="197"/>
      <c r="JKJ110" s="197"/>
      <c r="JKK110" s="197"/>
      <c r="JKL110" s="197"/>
      <c r="JKM110" s="197"/>
      <c r="JKN110" s="197"/>
      <c r="JKO110" s="197"/>
      <c r="JKP110" s="197"/>
      <c r="JKQ110" s="197"/>
      <c r="JKR110" s="197"/>
      <c r="JKS110" s="197"/>
      <c r="JKT110" s="197"/>
      <c r="JKU110" s="197"/>
      <c r="JKV110" s="197"/>
      <c r="JKW110" s="197"/>
      <c r="JKX110" s="197"/>
      <c r="JKY110" s="197"/>
      <c r="JKZ110" s="197"/>
      <c r="JLA110" s="197"/>
      <c r="JLB110" s="197"/>
      <c r="JLC110" s="197"/>
      <c r="JLD110" s="197"/>
      <c r="JLE110" s="197"/>
      <c r="JLF110" s="197"/>
      <c r="JLG110" s="197"/>
      <c r="JLH110" s="197"/>
      <c r="JLI110" s="197"/>
      <c r="JLJ110" s="197"/>
      <c r="JLK110" s="197"/>
      <c r="JLL110" s="197"/>
      <c r="JLM110" s="197"/>
      <c r="JLN110" s="197"/>
      <c r="JLO110" s="197"/>
      <c r="JLP110" s="197"/>
      <c r="JLQ110" s="197"/>
      <c r="JLR110" s="197"/>
      <c r="JLS110" s="197"/>
      <c r="JLT110" s="197"/>
      <c r="JLU110" s="197"/>
      <c r="JLV110" s="197"/>
      <c r="JLW110" s="197"/>
      <c r="JLX110" s="197"/>
      <c r="JLY110" s="197"/>
      <c r="JLZ110" s="197"/>
      <c r="JMA110" s="197"/>
      <c r="JMB110" s="197"/>
      <c r="JMC110" s="197"/>
      <c r="JMD110" s="197"/>
      <c r="JME110" s="197"/>
      <c r="JMF110" s="197"/>
      <c r="JMG110" s="197"/>
      <c r="JMH110" s="197"/>
      <c r="JMI110" s="197"/>
      <c r="JMJ110" s="197"/>
      <c r="JMK110" s="197"/>
      <c r="JML110" s="197"/>
      <c r="JMM110" s="197"/>
      <c r="JMN110" s="197"/>
      <c r="JMO110" s="197"/>
      <c r="JMP110" s="197"/>
      <c r="JMQ110" s="197"/>
      <c r="JMR110" s="197"/>
      <c r="JMS110" s="197"/>
      <c r="JMT110" s="197"/>
      <c r="JMU110" s="197"/>
      <c r="JMV110" s="197"/>
      <c r="JMW110" s="197"/>
      <c r="JMX110" s="197"/>
      <c r="JMY110" s="197"/>
      <c r="JMZ110" s="197"/>
      <c r="JNA110" s="197"/>
      <c r="JNB110" s="197"/>
      <c r="JNC110" s="197"/>
      <c r="JND110" s="197"/>
      <c r="JNE110" s="197"/>
      <c r="JNF110" s="197"/>
      <c r="JNG110" s="197"/>
      <c r="JNH110" s="197"/>
      <c r="JNI110" s="197"/>
      <c r="JNJ110" s="197"/>
      <c r="JNK110" s="197"/>
      <c r="JNL110" s="197"/>
      <c r="JNM110" s="197"/>
      <c r="JNN110" s="197"/>
      <c r="JNO110" s="197"/>
      <c r="JNP110" s="197"/>
      <c r="JNQ110" s="197"/>
      <c r="JNR110" s="197"/>
      <c r="JNS110" s="197"/>
      <c r="JNT110" s="197"/>
      <c r="JNU110" s="197"/>
      <c r="JNV110" s="197"/>
      <c r="JNW110" s="197"/>
      <c r="JNX110" s="197"/>
      <c r="JNY110" s="197"/>
      <c r="JNZ110" s="197"/>
      <c r="JOA110" s="197"/>
      <c r="JOB110" s="197"/>
      <c r="JOC110" s="197"/>
      <c r="JOD110" s="197"/>
      <c r="JOE110" s="197"/>
      <c r="JOF110" s="197"/>
      <c r="JOG110" s="197"/>
      <c r="JOH110" s="197"/>
      <c r="JOI110" s="197"/>
      <c r="JOJ110" s="197"/>
      <c r="JOK110" s="197"/>
      <c r="JOL110" s="197"/>
      <c r="JOM110" s="197"/>
      <c r="JON110" s="197"/>
      <c r="JOO110" s="197"/>
      <c r="JOP110" s="197"/>
      <c r="JOQ110" s="197"/>
      <c r="JOR110" s="197"/>
      <c r="JOS110" s="197"/>
      <c r="JOT110" s="197"/>
      <c r="JOU110" s="197"/>
      <c r="JOV110" s="197"/>
      <c r="JOW110" s="197"/>
      <c r="JOX110" s="197"/>
      <c r="JOY110" s="197"/>
      <c r="JOZ110" s="197"/>
      <c r="JPA110" s="197"/>
      <c r="JPB110" s="197"/>
      <c r="JPC110" s="197"/>
      <c r="JPD110" s="197"/>
      <c r="JPE110" s="197"/>
      <c r="JPF110" s="197"/>
      <c r="JPG110" s="197"/>
      <c r="JPH110" s="197"/>
      <c r="JPI110" s="197"/>
      <c r="JPJ110" s="197"/>
      <c r="JPK110" s="197"/>
      <c r="JPL110" s="197"/>
      <c r="JPM110" s="197"/>
      <c r="JPN110" s="197"/>
      <c r="JPO110" s="197"/>
      <c r="JPP110" s="197"/>
      <c r="JPQ110" s="197"/>
      <c r="JPR110" s="197"/>
      <c r="JPS110" s="197"/>
      <c r="JPT110" s="197"/>
      <c r="JPU110" s="197"/>
      <c r="JPV110" s="197"/>
      <c r="JPW110" s="197"/>
      <c r="JPX110" s="197"/>
      <c r="JPY110" s="197"/>
      <c r="JPZ110" s="197"/>
      <c r="JQA110" s="197"/>
      <c r="JQB110" s="197"/>
      <c r="JQC110" s="197"/>
      <c r="JQD110" s="197"/>
      <c r="JQE110" s="197"/>
      <c r="JQF110" s="197"/>
      <c r="JQG110" s="197"/>
      <c r="JQH110" s="197"/>
      <c r="JQI110" s="197"/>
      <c r="JQJ110" s="197"/>
      <c r="JQK110" s="197"/>
      <c r="JQL110" s="197"/>
      <c r="JQM110" s="197"/>
      <c r="JQN110" s="197"/>
      <c r="JQO110" s="197"/>
      <c r="JQP110" s="197"/>
      <c r="JQQ110" s="197"/>
      <c r="JQR110" s="197"/>
      <c r="JQS110" s="197"/>
      <c r="JQT110" s="197"/>
      <c r="JQU110" s="197"/>
      <c r="JQV110" s="197"/>
      <c r="JQW110" s="197"/>
      <c r="JQX110" s="197"/>
      <c r="JQY110" s="197"/>
      <c r="JQZ110" s="197"/>
      <c r="JRA110" s="197"/>
      <c r="JRB110" s="197"/>
      <c r="JRC110" s="197"/>
      <c r="JRD110" s="197"/>
      <c r="JRE110" s="197"/>
      <c r="JRF110" s="197"/>
      <c r="JRG110" s="197"/>
      <c r="JRH110" s="197"/>
      <c r="JRI110" s="197"/>
      <c r="JRJ110" s="197"/>
      <c r="JRK110" s="197"/>
      <c r="JRL110" s="197"/>
      <c r="JRM110" s="197"/>
      <c r="JRN110" s="197"/>
      <c r="JRO110" s="197"/>
      <c r="JRP110" s="197"/>
      <c r="JRQ110" s="197"/>
      <c r="JRR110" s="197"/>
      <c r="JRS110" s="197"/>
      <c r="JRT110" s="197"/>
      <c r="JRU110" s="197"/>
      <c r="JRV110" s="197"/>
      <c r="JRW110" s="197"/>
      <c r="JRX110" s="197"/>
      <c r="JRY110" s="197"/>
      <c r="JRZ110" s="197"/>
      <c r="JSA110" s="197"/>
      <c r="JSB110" s="197"/>
      <c r="JSC110" s="197"/>
      <c r="JSD110" s="197"/>
      <c r="JSE110" s="197"/>
      <c r="JSF110" s="197"/>
      <c r="JSG110" s="197"/>
      <c r="JSH110" s="197"/>
      <c r="JSI110" s="197"/>
      <c r="JSJ110" s="197"/>
      <c r="JSK110" s="197"/>
      <c r="JSL110" s="197"/>
      <c r="JSM110" s="197"/>
      <c r="JSN110" s="197"/>
      <c r="JSO110" s="197"/>
      <c r="JSP110" s="197"/>
      <c r="JSQ110" s="197"/>
      <c r="JSR110" s="197"/>
      <c r="JSS110" s="197"/>
      <c r="JST110" s="197"/>
      <c r="JSU110" s="197"/>
      <c r="JSV110" s="197"/>
      <c r="JSW110" s="197"/>
      <c r="JSX110" s="197"/>
      <c r="JSY110" s="197"/>
      <c r="JSZ110" s="197"/>
      <c r="JTA110" s="197"/>
      <c r="JTB110" s="197"/>
      <c r="JTC110" s="197"/>
      <c r="JTD110" s="197"/>
      <c r="JTE110" s="197"/>
      <c r="JTF110" s="197"/>
      <c r="JTG110" s="197"/>
      <c r="JTH110" s="197"/>
      <c r="JTI110" s="197"/>
      <c r="JTJ110" s="197"/>
      <c r="JTK110" s="197"/>
      <c r="JTL110" s="197"/>
      <c r="JTM110" s="197"/>
      <c r="JTN110" s="197"/>
      <c r="JTO110" s="197"/>
      <c r="JTP110" s="197"/>
      <c r="JTQ110" s="197"/>
      <c r="JTR110" s="197"/>
      <c r="JTS110" s="197"/>
      <c r="JTT110" s="197"/>
      <c r="JTU110" s="197"/>
      <c r="JTV110" s="197"/>
      <c r="JTW110" s="197"/>
      <c r="JTX110" s="197"/>
      <c r="JTY110" s="197"/>
      <c r="JTZ110" s="197"/>
      <c r="JUA110" s="197"/>
      <c r="JUB110" s="197"/>
      <c r="JUC110" s="197"/>
      <c r="JUD110" s="197"/>
      <c r="JUE110" s="197"/>
      <c r="JUF110" s="197"/>
      <c r="JUG110" s="197"/>
      <c r="JUH110" s="197"/>
      <c r="JUI110" s="197"/>
      <c r="JUJ110" s="197"/>
      <c r="JUK110" s="197"/>
      <c r="JUL110" s="197"/>
      <c r="JUM110" s="197"/>
      <c r="JUN110" s="197"/>
      <c r="JUO110" s="197"/>
      <c r="JUP110" s="197"/>
      <c r="JUQ110" s="197"/>
      <c r="JUR110" s="197"/>
      <c r="JUS110" s="197"/>
      <c r="JUT110" s="197"/>
      <c r="JUU110" s="197"/>
      <c r="JUV110" s="197"/>
      <c r="JUW110" s="197"/>
      <c r="JUX110" s="197"/>
      <c r="JUY110" s="197"/>
      <c r="JUZ110" s="197"/>
      <c r="JVA110" s="197"/>
      <c r="JVB110" s="197"/>
      <c r="JVC110" s="197"/>
      <c r="JVD110" s="197"/>
      <c r="JVE110" s="197"/>
      <c r="JVF110" s="197"/>
      <c r="JVG110" s="197"/>
      <c r="JVH110" s="197"/>
      <c r="JVI110" s="197"/>
      <c r="JVJ110" s="197"/>
      <c r="JVK110" s="197"/>
      <c r="JVL110" s="197"/>
      <c r="JVM110" s="197"/>
      <c r="JVN110" s="197"/>
      <c r="JVO110" s="197"/>
      <c r="JVP110" s="197"/>
      <c r="JVQ110" s="197"/>
      <c r="JVR110" s="197"/>
      <c r="JVS110" s="197"/>
      <c r="JVT110" s="197"/>
      <c r="JVU110" s="197"/>
      <c r="JVV110" s="197"/>
      <c r="JVW110" s="197"/>
      <c r="JVX110" s="197"/>
      <c r="JVY110" s="197"/>
      <c r="JVZ110" s="197"/>
      <c r="JWA110" s="197"/>
      <c r="JWB110" s="197"/>
      <c r="JWC110" s="197"/>
      <c r="JWD110" s="197"/>
      <c r="JWE110" s="197"/>
      <c r="JWF110" s="197"/>
      <c r="JWG110" s="197"/>
      <c r="JWH110" s="197"/>
      <c r="JWI110" s="197"/>
      <c r="JWJ110" s="197"/>
      <c r="JWK110" s="197"/>
      <c r="JWL110" s="197"/>
      <c r="JWM110" s="197"/>
      <c r="JWN110" s="197"/>
      <c r="JWO110" s="197"/>
      <c r="JWP110" s="197"/>
      <c r="JWQ110" s="197"/>
      <c r="JWR110" s="197"/>
      <c r="JWS110" s="197"/>
      <c r="JWT110" s="197"/>
      <c r="JWU110" s="197"/>
      <c r="JWV110" s="197"/>
      <c r="JWW110" s="197"/>
      <c r="JWX110" s="197"/>
      <c r="JWY110" s="197"/>
      <c r="JWZ110" s="197"/>
      <c r="JXA110" s="197"/>
      <c r="JXB110" s="197"/>
      <c r="JXC110" s="197"/>
      <c r="JXD110" s="197"/>
      <c r="JXE110" s="197"/>
      <c r="JXF110" s="197"/>
      <c r="JXG110" s="197"/>
      <c r="JXH110" s="197"/>
      <c r="JXI110" s="197"/>
      <c r="JXJ110" s="197"/>
      <c r="JXK110" s="197"/>
      <c r="JXL110" s="197"/>
      <c r="JXM110" s="197"/>
      <c r="JXN110" s="197"/>
      <c r="JXO110" s="197"/>
      <c r="JXP110" s="197"/>
      <c r="JXQ110" s="197"/>
      <c r="JXR110" s="197"/>
      <c r="JXS110" s="197"/>
      <c r="JXT110" s="197"/>
      <c r="JXU110" s="197"/>
      <c r="JXV110" s="197"/>
      <c r="JXW110" s="197"/>
      <c r="JXX110" s="197"/>
      <c r="JXY110" s="197"/>
      <c r="JXZ110" s="197"/>
      <c r="JYA110" s="197"/>
      <c r="JYB110" s="197"/>
      <c r="JYC110" s="197"/>
      <c r="JYD110" s="197"/>
      <c r="JYE110" s="197"/>
      <c r="JYF110" s="197"/>
      <c r="JYG110" s="197"/>
      <c r="JYH110" s="197"/>
      <c r="JYI110" s="197"/>
      <c r="JYJ110" s="197"/>
      <c r="JYK110" s="197"/>
      <c r="JYL110" s="197"/>
      <c r="JYM110" s="197"/>
      <c r="JYN110" s="197"/>
      <c r="JYO110" s="197"/>
      <c r="JYP110" s="197"/>
      <c r="JYQ110" s="197"/>
      <c r="JYR110" s="197"/>
      <c r="JYS110" s="197"/>
      <c r="JYT110" s="197"/>
      <c r="JYU110" s="197"/>
      <c r="JYV110" s="197"/>
      <c r="JYW110" s="197"/>
      <c r="JYX110" s="197"/>
      <c r="JYY110" s="197"/>
      <c r="JYZ110" s="197"/>
      <c r="JZA110" s="197"/>
      <c r="JZB110" s="197"/>
      <c r="JZC110" s="197"/>
      <c r="JZD110" s="197"/>
      <c r="JZE110" s="197"/>
      <c r="JZF110" s="197"/>
      <c r="JZG110" s="197"/>
      <c r="JZH110" s="197"/>
      <c r="JZI110" s="197"/>
      <c r="JZJ110" s="197"/>
      <c r="JZK110" s="197"/>
      <c r="JZL110" s="197"/>
      <c r="JZM110" s="197"/>
      <c r="JZN110" s="197"/>
      <c r="JZO110" s="197"/>
      <c r="JZP110" s="197"/>
      <c r="JZQ110" s="197"/>
      <c r="JZR110" s="197"/>
      <c r="JZS110" s="197"/>
      <c r="JZT110" s="197"/>
      <c r="JZU110" s="197"/>
      <c r="JZV110" s="197"/>
      <c r="JZW110" s="197"/>
      <c r="JZX110" s="197"/>
      <c r="JZY110" s="197"/>
      <c r="JZZ110" s="197"/>
      <c r="KAA110" s="197"/>
      <c r="KAB110" s="197"/>
      <c r="KAC110" s="197"/>
      <c r="KAD110" s="197"/>
      <c r="KAE110" s="197"/>
      <c r="KAF110" s="197"/>
      <c r="KAG110" s="197"/>
      <c r="KAH110" s="197"/>
      <c r="KAI110" s="197"/>
      <c r="KAJ110" s="197"/>
      <c r="KAK110" s="197"/>
      <c r="KAL110" s="197"/>
      <c r="KAM110" s="197"/>
      <c r="KAN110" s="197"/>
      <c r="KAO110" s="197"/>
      <c r="KAP110" s="197"/>
      <c r="KAQ110" s="197"/>
      <c r="KAR110" s="197"/>
      <c r="KAS110" s="197"/>
      <c r="KAT110" s="197"/>
      <c r="KAU110" s="197"/>
      <c r="KAV110" s="197"/>
      <c r="KAW110" s="197"/>
      <c r="KAX110" s="197"/>
      <c r="KAY110" s="197"/>
      <c r="KAZ110" s="197"/>
      <c r="KBA110" s="197"/>
      <c r="KBB110" s="197"/>
      <c r="KBC110" s="197"/>
      <c r="KBD110" s="197"/>
      <c r="KBE110" s="197"/>
      <c r="KBF110" s="197"/>
      <c r="KBG110" s="197"/>
      <c r="KBH110" s="197"/>
      <c r="KBI110" s="197"/>
      <c r="KBJ110" s="197"/>
      <c r="KBK110" s="197"/>
      <c r="KBL110" s="197"/>
      <c r="KBM110" s="197"/>
      <c r="KBN110" s="197"/>
      <c r="KBO110" s="197"/>
      <c r="KBP110" s="197"/>
      <c r="KBQ110" s="197"/>
      <c r="KBR110" s="197"/>
      <c r="KBS110" s="197"/>
      <c r="KBT110" s="197"/>
      <c r="KBU110" s="197"/>
      <c r="KBV110" s="197"/>
      <c r="KBW110" s="197"/>
      <c r="KBX110" s="197"/>
      <c r="KBY110" s="197"/>
      <c r="KBZ110" s="197"/>
      <c r="KCA110" s="197"/>
      <c r="KCB110" s="197"/>
      <c r="KCC110" s="197"/>
      <c r="KCD110" s="197"/>
      <c r="KCE110" s="197"/>
      <c r="KCF110" s="197"/>
      <c r="KCG110" s="197"/>
      <c r="KCH110" s="197"/>
      <c r="KCI110" s="197"/>
      <c r="KCJ110" s="197"/>
      <c r="KCK110" s="197"/>
      <c r="KCL110" s="197"/>
      <c r="KCM110" s="197"/>
      <c r="KCN110" s="197"/>
      <c r="KCO110" s="197"/>
      <c r="KCP110" s="197"/>
      <c r="KCQ110" s="197"/>
      <c r="KCR110" s="197"/>
      <c r="KCS110" s="197"/>
      <c r="KCT110" s="197"/>
      <c r="KCU110" s="197"/>
      <c r="KCV110" s="197"/>
      <c r="KCW110" s="197"/>
      <c r="KCX110" s="197"/>
      <c r="KCY110" s="197"/>
      <c r="KCZ110" s="197"/>
      <c r="KDA110" s="197"/>
      <c r="KDB110" s="197"/>
      <c r="KDC110" s="197"/>
      <c r="KDD110" s="197"/>
      <c r="KDE110" s="197"/>
      <c r="KDF110" s="197"/>
      <c r="KDG110" s="197"/>
      <c r="KDH110" s="197"/>
      <c r="KDI110" s="197"/>
      <c r="KDJ110" s="197"/>
      <c r="KDK110" s="197"/>
      <c r="KDL110" s="197"/>
      <c r="KDM110" s="197"/>
      <c r="KDN110" s="197"/>
      <c r="KDO110" s="197"/>
      <c r="KDP110" s="197"/>
      <c r="KDQ110" s="197"/>
      <c r="KDR110" s="197"/>
      <c r="KDS110" s="197"/>
      <c r="KDT110" s="197"/>
      <c r="KDU110" s="197"/>
      <c r="KDV110" s="197"/>
      <c r="KDW110" s="197"/>
      <c r="KDX110" s="197"/>
      <c r="KDY110" s="197"/>
      <c r="KDZ110" s="197"/>
      <c r="KEA110" s="197"/>
      <c r="KEB110" s="197"/>
      <c r="KEC110" s="197"/>
      <c r="KED110" s="197"/>
      <c r="KEE110" s="197"/>
      <c r="KEF110" s="197"/>
      <c r="KEG110" s="197"/>
      <c r="KEH110" s="197"/>
      <c r="KEI110" s="197"/>
      <c r="KEJ110" s="197"/>
      <c r="KEK110" s="197"/>
      <c r="KEL110" s="197"/>
      <c r="KEM110" s="197"/>
      <c r="KEN110" s="197"/>
      <c r="KEO110" s="197"/>
      <c r="KEP110" s="197"/>
      <c r="KEQ110" s="197"/>
      <c r="KER110" s="197"/>
      <c r="KES110" s="197"/>
      <c r="KET110" s="197"/>
      <c r="KEU110" s="197"/>
      <c r="KEV110" s="197"/>
      <c r="KEW110" s="197"/>
      <c r="KEX110" s="197"/>
      <c r="KEY110" s="197"/>
      <c r="KEZ110" s="197"/>
      <c r="KFA110" s="197"/>
      <c r="KFB110" s="197"/>
      <c r="KFC110" s="197"/>
      <c r="KFD110" s="197"/>
      <c r="KFE110" s="197"/>
      <c r="KFF110" s="197"/>
      <c r="KFG110" s="197"/>
      <c r="KFH110" s="197"/>
      <c r="KFI110" s="197"/>
      <c r="KFJ110" s="197"/>
      <c r="KFK110" s="197"/>
      <c r="KFL110" s="197"/>
      <c r="KFM110" s="197"/>
      <c r="KFN110" s="197"/>
      <c r="KFO110" s="197"/>
      <c r="KFP110" s="197"/>
      <c r="KFQ110" s="197"/>
      <c r="KFR110" s="197"/>
      <c r="KFS110" s="197"/>
      <c r="KFT110" s="197"/>
      <c r="KFU110" s="197"/>
      <c r="KFV110" s="197"/>
      <c r="KFW110" s="197"/>
      <c r="KFX110" s="197"/>
      <c r="KFY110" s="197"/>
      <c r="KFZ110" s="197"/>
      <c r="KGA110" s="197"/>
      <c r="KGB110" s="197"/>
      <c r="KGC110" s="197"/>
      <c r="KGD110" s="197"/>
      <c r="KGE110" s="197"/>
      <c r="KGF110" s="197"/>
      <c r="KGG110" s="197"/>
      <c r="KGH110" s="197"/>
      <c r="KGI110" s="197"/>
      <c r="KGJ110" s="197"/>
      <c r="KGK110" s="197"/>
      <c r="KGL110" s="197"/>
      <c r="KGM110" s="197"/>
      <c r="KGN110" s="197"/>
      <c r="KGO110" s="197"/>
      <c r="KGP110" s="197"/>
      <c r="KGQ110" s="197"/>
      <c r="KGR110" s="197"/>
      <c r="KGS110" s="197"/>
      <c r="KGT110" s="197"/>
      <c r="KGU110" s="197"/>
      <c r="KGV110" s="197"/>
      <c r="KGW110" s="197"/>
      <c r="KGX110" s="197"/>
      <c r="KGY110" s="197"/>
      <c r="KGZ110" s="197"/>
      <c r="KHA110" s="197"/>
      <c r="KHB110" s="197"/>
      <c r="KHC110" s="197"/>
      <c r="KHD110" s="197"/>
      <c r="KHE110" s="197"/>
      <c r="KHF110" s="197"/>
      <c r="KHG110" s="197"/>
      <c r="KHH110" s="197"/>
      <c r="KHI110" s="197"/>
      <c r="KHJ110" s="197"/>
      <c r="KHK110" s="197"/>
      <c r="KHL110" s="197"/>
      <c r="KHM110" s="197"/>
      <c r="KHN110" s="197"/>
      <c r="KHO110" s="197"/>
      <c r="KHP110" s="197"/>
      <c r="KHQ110" s="197"/>
      <c r="KHR110" s="197"/>
      <c r="KHS110" s="197"/>
      <c r="KHT110" s="197"/>
      <c r="KHU110" s="197"/>
      <c r="KHV110" s="197"/>
      <c r="KHW110" s="197"/>
      <c r="KHX110" s="197"/>
      <c r="KHY110" s="197"/>
      <c r="KHZ110" s="197"/>
      <c r="KIA110" s="197"/>
      <c r="KIB110" s="197"/>
      <c r="KIC110" s="197"/>
      <c r="KID110" s="197"/>
      <c r="KIE110" s="197"/>
      <c r="KIF110" s="197"/>
      <c r="KIG110" s="197"/>
      <c r="KIH110" s="197"/>
      <c r="KII110" s="197"/>
      <c r="KIJ110" s="197"/>
      <c r="KIK110" s="197"/>
      <c r="KIL110" s="197"/>
      <c r="KIM110" s="197"/>
      <c r="KIN110" s="197"/>
      <c r="KIO110" s="197"/>
      <c r="KIP110" s="197"/>
      <c r="KIQ110" s="197"/>
      <c r="KIR110" s="197"/>
      <c r="KIS110" s="197"/>
      <c r="KIT110" s="197"/>
      <c r="KIU110" s="197"/>
      <c r="KIV110" s="197"/>
      <c r="KIW110" s="197"/>
      <c r="KIX110" s="197"/>
      <c r="KIY110" s="197"/>
      <c r="KIZ110" s="197"/>
      <c r="KJA110" s="197"/>
      <c r="KJB110" s="197"/>
      <c r="KJC110" s="197"/>
      <c r="KJD110" s="197"/>
      <c r="KJE110" s="197"/>
      <c r="KJF110" s="197"/>
      <c r="KJG110" s="197"/>
      <c r="KJH110" s="197"/>
      <c r="KJI110" s="197"/>
      <c r="KJJ110" s="197"/>
      <c r="KJK110" s="197"/>
      <c r="KJL110" s="197"/>
      <c r="KJM110" s="197"/>
      <c r="KJN110" s="197"/>
      <c r="KJO110" s="197"/>
      <c r="KJP110" s="197"/>
      <c r="KJQ110" s="197"/>
      <c r="KJR110" s="197"/>
      <c r="KJS110" s="197"/>
      <c r="KJT110" s="197"/>
      <c r="KJU110" s="197"/>
      <c r="KJV110" s="197"/>
      <c r="KJW110" s="197"/>
      <c r="KJX110" s="197"/>
      <c r="KJY110" s="197"/>
      <c r="KJZ110" s="197"/>
      <c r="KKA110" s="197"/>
      <c r="KKB110" s="197"/>
      <c r="KKC110" s="197"/>
      <c r="KKD110" s="197"/>
      <c r="KKE110" s="197"/>
      <c r="KKF110" s="197"/>
      <c r="KKG110" s="197"/>
      <c r="KKH110" s="197"/>
      <c r="KKI110" s="197"/>
      <c r="KKJ110" s="197"/>
      <c r="KKK110" s="197"/>
      <c r="KKL110" s="197"/>
      <c r="KKM110" s="197"/>
      <c r="KKN110" s="197"/>
      <c r="KKO110" s="197"/>
      <c r="KKP110" s="197"/>
      <c r="KKQ110" s="197"/>
      <c r="KKR110" s="197"/>
      <c r="KKS110" s="197"/>
      <c r="KKT110" s="197"/>
      <c r="KKU110" s="197"/>
      <c r="KKV110" s="197"/>
      <c r="KKW110" s="197"/>
      <c r="KKX110" s="197"/>
      <c r="KKY110" s="197"/>
      <c r="KKZ110" s="197"/>
      <c r="KLA110" s="197"/>
      <c r="KLB110" s="197"/>
      <c r="KLC110" s="197"/>
      <c r="KLD110" s="197"/>
      <c r="KLE110" s="197"/>
      <c r="KLF110" s="197"/>
      <c r="KLG110" s="197"/>
      <c r="KLH110" s="197"/>
      <c r="KLI110" s="197"/>
      <c r="KLJ110" s="197"/>
      <c r="KLK110" s="197"/>
      <c r="KLL110" s="197"/>
      <c r="KLM110" s="197"/>
      <c r="KLN110" s="197"/>
      <c r="KLO110" s="197"/>
      <c r="KLP110" s="197"/>
      <c r="KLQ110" s="197"/>
      <c r="KLR110" s="197"/>
      <c r="KLS110" s="197"/>
      <c r="KLT110" s="197"/>
      <c r="KLU110" s="197"/>
      <c r="KLV110" s="197"/>
      <c r="KLW110" s="197"/>
      <c r="KLX110" s="197"/>
      <c r="KLY110" s="197"/>
      <c r="KLZ110" s="197"/>
      <c r="KMA110" s="197"/>
      <c r="KMB110" s="197"/>
      <c r="KMC110" s="197"/>
      <c r="KMD110" s="197"/>
      <c r="KME110" s="197"/>
      <c r="KMF110" s="197"/>
      <c r="KMG110" s="197"/>
      <c r="KMH110" s="197"/>
      <c r="KMI110" s="197"/>
      <c r="KMJ110" s="197"/>
      <c r="KMK110" s="197"/>
      <c r="KML110" s="197"/>
      <c r="KMM110" s="197"/>
      <c r="KMN110" s="197"/>
      <c r="KMO110" s="197"/>
      <c r="KMP110" s="197"/>
      <c r="KMQ110" s="197"/>
      <c r="KMR110" s="197"/>
      <c r="KMS110" s="197"/>
      <c r="KMT110" s="197"/>
      <c r="KMU110" s="197"/>
      <c r="KMV110" s="197"/>
      <c r="KMW110" s="197"/>
      <c r="KMX110" s="197"/>
      <c r="KMY110" s="197"/>
      <c r="KMZ110" s="197"/>
      <c r="KNA110" s="197"/>
      <c r="KNB110" s="197"/>
      <c r="KNC110" s="197"/>
      <c r="KND110" s="197"/>
      <c r="KNE110" s="197"/>
      <c r="KNF110" s="197"/>
      <c r="KNG110" s="197"/>
      <c r="KNH110" s="197"/>
      <c r="KNI110" s="197"/>
      <c r="KNJ110" s="197"/>
      <c r="KNK110" s="197"/>
      <c r="KNL110" s="197"/>
      <c r="KNM110" s="197"/>
      <c r="KNN110" s="197"/>
      <c r="KNO110" s="197"/>
      <c r="KNP110" s="197"/>
      <c r="KNQ110" s="197"/>
      <c r="KNR110" s="197"/>
      <c r="KNS110" s="197"/>
      <c r="KNT110" s="197"/>
      <c r="KNU110" s="197"/>
      <c r="KNV110" s="197"/>
      <c r="KNW110" s="197"/>
      <c r="KNX110" s="197"/>
      <c r="KNY110" s="197"/>
      <c r="KNZ110" s="197"/>
      <c r="KOA110" s="197"/>
      <c r="KOB110" s="197"/>
      <c r="KOC110" s="197"/>
      <c r="KOD110" s="197"/>
      <c r="KOE110" s="197"/>
      <c r="KOF110" s="197"/>
      <c r="KOG110" s="197"/>
      <c r="KOH110" s="197"/>
      <c r="KOI110" s="197"/>
      <c r="KOJ110" s="197"/>
      <c r="KOK110" s="197"/>
      <c r="KOL110" s="197"/>
      <c r="KOM110" s="197"/>
      <c r="KON110" s="197"/>
      <c r="KOO110" s="197"/>
      <c r="KOP110" s="197"/>
      <c r="KOQ110" s="197"/>
      <c r="KOR110" s="197"/>
      <c r="KOS110" s="197"/>
      <c r="KOT110" s="197"/>
      <c r="KOU110" s="197"/>
      <c r="KOV110" s="197"/>
      <c r="KOW110" s="197"/>
      <c r="KOX110" s="197"/>
      <c r="KOY110" s="197"/>
      <c r="KOZ110" s="197"/>
      <c r="KPA110" s="197"/>
      <c r="KPB110" s="197"/>
      <c r="KPC110" s="197"/>
      <c r="KPD110" s="197"/>
      <c r="KPE110" s="197"/>
      <c r="KPF110" s="197"/>
      <c r="KPG110" s="197"/>
      <c r="KPH110" s="197"/>
      <c r="KPI110" s="197"/>
      <c r="KPJ110" s="197"/>
      <c r="KPK110" s="197"/>
      <c r="KPL110" s="197"/>
      <c r="KPM110" s="197"/>
      <c r="KPN110" s="197"/>
      <c r="KPO110" s="197"/>
      <c r="KPP110" s="197"/>
      <c r="KPQ110" s="197"/>
      <c r="KPR110" s="197"/>
      <c r="KPS110" s="197"/>
      <c r="KPT110" s="197"/>
      <c r="KPU110" s="197"/>
      <c r="KPV110" s="197"/>
      <c r="KPW110" s="197"/>
      <c r="KPX110" s="197"/>
      <c r="KPY110" s="197"/>
      <c r="KPZ110" s="197"/>
      <c r="KQA110" s="197"/>
      <c r="KQB110" s="197"/>
      <c r="KQC110" s="197"/>
      <c r="KQD110" s="197"/>
      <c r="KQE110" s="197"/>
      <c r="KQF110" s="197"/>
      <c r="KQG110" s="197"/>
      <c r="KQH110" s="197"/>
      <c r="KQI110" s="197"/>
      <c r="KQJ110" s="197"/>
      <c r="KQK110" s="197"/>
      <c r="KQL110" s="197"/>
      <c r="KQM110" s="197"/>
      <c r="KQN110" s="197"/>
      <c r="KQO110" s="197"/>
      <c r="KQP110" s="197"/>
      <c r="KQQ110" s="197"/>
      <c r="KQR110" s="197"/>
      <c r="KQS110" s="197"/>
      <c r="KQT110" s="197"/>
      <c r="KQU110" s="197"/>
      <c r="KQV110" s="197"/>
      <c r="KQW110" s="197"/>
      <c r="KQX110" s="197"/>
      <c r="KQY110" s="197"/>
      <c r="KQZ110" s="197"/>
      <c r="KRA110" s="197"/>
      <c r="KRB110" s="197"/>
      <c r="KRC110" s="197"/>
      <c r="KRD110" s="197"/>
      <c r="KRE110" s="197"/>
      <c r="KRF110" s="197"/>
      <c r="KRG110" s="197"/>
      <c r="KRH110" s="197"/>
      <c r="KRI110" s="197"/>
      <c r="KRJ110" s="197"/>
      <c r="KRK110" s="197"/>
      <c r="KRL110" s="197"/>
      <c r="KRM110" s="197"/>
      <c r="KRN110" s="197"/>
      <c r="KRO110" s="197"/>
      <c r="KRP110" s="197"/>
      <c r="KRQ110" s="197"/>
      <c r="KRR110" s="197"/>
      <c r="KRS110" s="197"/>
      <c r="KRT110" s="197"/>
      <c r="KRU110" s="197"/>
      <c r="KRV110" s="197"/>
      <c r="KRW110" s="197"/>
      <c r="KRX110" s="197"/>
      <c r="KRY110" s="197"/>
      <c r="KRZ110" s="197"/>
      <c r="KSA110" s="197"/>
      <c r="KSB110" s="197"/>
      <c r="KSC110" s="197"/>
      <c r="KSD110" s="197"/>
      <c r="KSE110" s="197"/>
      <c r="KSF110" s="197"/>
      <c r="KSG110" s="197"/>
      <c r="KSH110" s="197"/>
      <c r="KSI110" s="197"/>
      <c r="KSJ110" s="197"/>
      <c r="KSK110" s="197"/>
      <c r="KSL110" s="197"/>
      <c r="KSM110" s="197"/>
      <c r="KSN110" s="197"/>
      <c r="KSO110" s="197"/>
      <c r="KSP110" s="197"/>
      <c r="KSQ110" s="197"/>
      <c r="KSR110" s="197"/>
      <c r="KSS110" s="197"/>
      <c r="KST110" s="197"/>
      <c r="KSU110" s="197"/>
      <c r="KSV110" s="197"/>
      <c r="KSW110" s="197"/>
      <c r="KSX110" s="197"/>
      <c r="KSY110" s="197"/>
      <c r="KSZ110" s="197"/>
      <c r="KTA110" s="197"/>
      <c r="KTB110" s="197"/>
      <c r="KTC110" s="197"/>
      <c r="KTD110" s="197"/>
      <c r="KTE110" s="197"/>
      <c r="KTF110" s="197"/>
      <c r="KTG110" s="197"/>
      <c r="KTH110" s="197"/>
      <c r="KTI110" s="197"/>
      <c r="KTJ110" s="197"/>
      <c r="KTK110" s="197"/>
      <c r="KTL110" s="197"/>
      <c r="KTM110" s="197"/>
      <c r="KTN110" s="197"/>
      <c r="KTO110" s="197"/>
      <c r="KTP110" s="197"/>
      <c r="KTQ110" s="197"/>
      <c r="KTR110" s="197"/>
      <c r="KTS110" s="197"/>
      <c r="KTT110" s="197"/>
      <c r="KTU110" s="197"/>
      <c r="KTV110" s="197"/>
      <c r="KTW110" s="197"/>
      <c r="KTX110" s="197"/>
      <c r="KTY110" s="197"/>
      <c r="KTZ110" s="197"/>
      <c r="KUA110" s="197"/>
      <c r="KUB110" s="197"/>
      <c r="KUC110" s="197"/>
      <c r="KUD110" s="197"/>
      <c r="KUE110" s="197"/>
      <c r="KUF110" s="197"/>
      <c r="KUG110" s="197"/>
      <c r="KUH110" s="197"/>
      <c r="KUI110" s="197"/>
      <c r="KUJ110" s="197"/>
      <c r="KUK110" s="197"/>
      <c r="KUL110" s="197"/>
      <c r="KUM110" s="197"/>
      <c r="KUN110" s="197"/>
      <c r="KUO110" s="197"/>
      <c r="KUP110" s="197"/>
      <c r="KUQ110" s="197"/>
      <c r="KUR110" s="197"/>
      <c r="KUS110" s="197"/>
      <c r="KUT110" s="197"/>
      <c r="KUU110" s="197"/>
      <c r="KUV110" s="197"/>
      <c r="KUW110" s="197"/>
      <c r="KUX110" s="197"/>
      <c r="KUY110" s="197"/>
      <c r="KUZ110" s="197"/>
      <c r="KVA110" s="197"/>
      <c r="KVB110" s="197"/>
      <c r="KVC110" s="197"/>
      <c r="KVD110" s="197"/>
      <c r="KVE110" s="197"/>
      <c r="KVF110" s="197"/>
      <c r="KVG110" s="197"/>
      <c r="KVH110" s="197"/>
      <c r="KVI110" s="197"/>
      <c r="KVJ110" s="197"/>
      <c r="KVK110" s="197"/>
      <c r="KVL110" s="197"/>
      <c r="KVM110" s="197"/>
      <c r="KVN110" s="197"/>
      <c r="KVO110" s="197"/>
      <c r="KVP110" s="197"/>
      <c r="KVQ110" s="197"/>
      <c r="KVR110" s="197"/>
      <c r="KVS110" s="197"/>
      <c r="KVT110" s="197"/>
      <c r="KVU110" s="197"/>
      <c r="KVV110" s="197"/>
      <c r="KVW110" s="197"/>
      <c r="KVX110" s="197"/>
      <c r="KVY110" s="197"/>
      <c r="KVZ110" s="197"/>
      <c r="KWA110" s="197"/>
      <c r="KWB110" s="197"/>
      <c r="KWC110" s="197"/>
      <c r="KWD110" s="197"/>
      <c r="KWE110" s="197"/>
      <c r="KWF110" s="197"/>
      <c r="KWG110" s="197"/>
      <c r="KWH110" s="197"/>
      <c r="KWI110" s="197"/>
      <c r="KWJ110" s="197"/>
      <c r="KWK110" s="197"/>
      <c r="KWL110" s="197"/>
      <c r="KWM110" s="197"/>
      <c r="KWN110" s="197"/>
      <c r="KWO110" s="197"/>
      <c r="KWP110" s="197"/>
      <c r="KWQ110" s="197"/>
      <c r="KWR110" s="197"/>
      <c r="KWS110" s="197"/>
      <c r="KWT110" s="197"/>
      <c r="KWU110" s="197"/>
      <c r="KWV110" s="197"/>
      <c r="KWW110" s="197"/>
      <c r="KWX110" s="197"/>
      <c r="KWY110" s="197"/>
      <c r="KWZ110" s="197"/>
      <c r="KXA110" s="197"/>
      <c r="KXB110" s="197"/>
      <c r="KXC110" s="197"/>
      <c r="KXD110" s="197"/>
      <c r="KXE110" s="197"/>
      <c r="KXF110" s="197"/>
      <c r="KXG110" s="197"/>
      <c r="KXH110" s="197"/>
      <c r="KXI110" s="197"/>
      <c r="KXJ110" s="197"/>
      <c r="KXK110" s="197"/>
      <c r="KXL110" s="197"/>
      <c r="KXM110" s="197"/>
      <c r="KXN110" s="197"/>
      <c r="KXO110" s="197"/>
      <c r="KXP110" s="197"/>
      <c r="KXQ110" s="197"/>
      <c r="KXR110" s="197"/>
      <c r="KXS110" s="197"/>
      <c r="KXT110" s="197"/>
      <c r="KXU110" s="197"/>
      <c r="KXV110" s="197"/>
      <c r="KXW110" s="197"/>
      <c r="KXX110" s="197"/>
      <c r="KXY110" s="197"/>
      <c r="KXZ110" s="197"/>
      <c r="KYA110" s="197"/>
      <c r="KYB110" s="197"/>
      <c r="KYC110" s="197"/>
      <c r="KYD110" s="197"/>
      <c r="KYE110" s="197"/>
      <c r="KYF110" s="197"/>
      <c r="KYG110" s="197"/>
      <c r="KYH110" s="197"/>
      <c r="KYI110" s="197"/>
      <c r="KYJ110" s="197"/>
      <c r="KYK110" s="197"/>
      <c r="KYL110" s="197"/>
      <c r="KYM110" s="197"/>
      <c r="KYN110" s="197"/>
      <c r="KYO110" s="197"/>
      <c r="KYP110" s="197"/>
      <c r="KYQ110" s="197"/>
      <c r="KYR110" s="197"/>
      <c r="KYS110" s="197"/>
      <c r="KYT110" s="197"/>
      <c r="KYU110" s="197"/>
      <c r="KYV110" s="197"/>
      <c r="KYW110" s="197"/>
      <c r="KYX110" s="197"/>
      <c r="KYY110" s="197"/>
      <c r="KYZ110" s="197"/>
      <c r="KZA110" s="197"/>
      <c r="KZB110" s="197"/>
      <c r="KZC110" s="197"/>
      <c r="KZD110" s="197"/>
      <c r="KZE110" s="197"/>
      <c r="KZF110" s="197"/>
      <c r="KZG110" s="197"/>
      <c r="KZH110" s="197"/>
      <c r="KZI110" s="197"/>
      <c r="KZJ110" s="197"/>
      <c r="KZK110" s="197"/>
      <c r="KZL110" s="197"/>
      <c r="KZM110" s="197"/>
      <c r="KZN110" s="197"/>
      <c r="KZO110" s="197"/>
      <c r="KZP110" s="197"/>
      <c r="KZQ110" s="197"/>
      <c r="KZR110" s="197"/>
      <c r="KZS110" s="197"/>
      <c r="KZT110" s="197"/>
      <c r="KZU110" s="197"/>
      <c r="KZV110" s="197"/>
      <c r="KZW110" s="197"/>
      <c r="KZX110" s="197"/>
      <c r="KZY110" s="197"/>
      <c r="KZZ110" s="197"/>
      <c r="LAA110" s="197"/>
      <c r="LAB110" s="197"/>
      <c r="LAC110" s="197"/>
      <c r="LAD110" s="197"/>
      <c r="LAE110" s="197"/>
      <c r="LAF110" s="197"/>
      <c r="LAG110" s="197"/>
      <c r="LAH110" s="197"/>
      <c r="LAI110" s="197"/>
      <c r="LAJ110" s="197"/>
      <c r="LAK110" s="197"/>
      <c r="LAL110" s="197"/>
      <c r="LAM110" s="197"/>
      <c r="LAN110" s="197"/>
      <c r="LAO110" s="197"/>
      <c r="LAP110" s="197"/>
      <c r="LAQ110" s="197"/>
      <c r="LAR110" s="197"/>
      <c r="LAS110" s="197"/>
      <c r="LAT110" s="197"/>
      <c r="LAU110" s="197"/>
      <c r="LAV110" s="197"/>
      <c r="LAW110" s="197"/>
      <c r="LAX110" s="197"/>
      <c r="LAY110" s="197"/>
      <c r="LAZ110" s="197"/>
      <c r="LBA110" s="197"/>
      <c r="LBB110" s="197"/>
      <c r="LBC110" s="197"/>
      <c r="LBD110" s="197"/>
      <c r="LBE110" s="197"/>
      <c r="LBF110" s="197"/>
      <c r="LBG110" s="197"/>
      <c r="LBH110" s="197"/>
      <c r="LBI110" s="197"/>
      <c r="LBJ110" s="197"/>
      <c r="LBK110" s="197"/>
      <c r="LBL110" s="197"/>
      <c r="LBM110" s="197"/>
      <c r="LBN110" s="197"/>
      <c r="LBO110" s="197"/>
      <c r="LBP110" s="197"/>
      <c r="LBQ110" s="197"/>
      <c r="LBR110" s="197"/>
      <c r="LBS110" s="197"/>
      <c r="LBT110" s="197"/>
      <c r="LBU110" s="197"/>
      <c r="LBV110" s="197"/>
      <c r="LBW110" s="197"/>
      <c r="LBX110" s="197"/>
      <c r="LBY110" s="197"/>
      <c r="LBZ110" s="197"/>
      <c r="LCA110" s="197"/>
      <c r="LCB110" s="197"/>
      <c r="LCC110" s="197"/>
      <c r="LCD110" s="197"/>
      <c r="LCE110" s="197"/>
      <c r="LCF110" s="197"/>
      <c r="LCG110" s="197"/>
      <c r="LCH110" s="197"/>
      <c r="LCI110" s="197"/>
      <c r="LCJ110" s="197"/>
      <c r="LCK110" s="197"/>
      <c r="LCL110" s="197"/>
      <c r="LCM110" s="197"/>
      <c r="LCN110" s="197"/>
      <c r="LCO110" s="197"/>
      <c r="LCP110" s="197"/>
      <c r="LCQ110" s="197"/>
      <c r="LCR110" s="197"/>
      <c r="LCS110" s="197"/>
      <c r="LCT110" s="197"/>
      <c r="LCU110" s="197"/>
      <c r="LCV110" s="197"/>
      <c r="LCW110" s="197"/>
      <c r="LCX110" s="197"/>
      <c r="LCY110" s="197"/>
      <c r="LCZ110" s="197"/>
      <c r="LDA110" s="197"/>
      <c r="LDB110" s="197"/>
      <c r="LDC110" s="197"/>
      <c r="LDD110" s="197"/>
      <c r="LDE110" s="197"/>
      <c r="LDF110" s="197"/>
      <c r="LDG110" s="197"/>
      <c r="LDH110" s="197"/>
      <c r="LDI110" s="197"/>
      <c r="LDJ110" s="197"/>
      <c r="LDK110" s="197"/>
      <c r="LDL110" s="197"/>
      <c r="LDM110" s="197"/>
      <c r="LDN110" s="197"/>
      <c r="LDO110" s="197"/>
      <c r="LDP110" s="197"/>
      <c r="LDQ110" s="197"/>
      <c r="LDR110" s="197"/>
      <c r="LDS110" s="197"/>
      <c r="LDT110" s="197"/>
      <c r="LDU110" s="197"/>
      <c r="LDV110" s="197"/>
      <c r="LDW110" s="197"/>
      <c r="LDX110" s="197"/>
      <c r="LDY110" s="197"/>
      <c r="LDZ110" s="197"/>
      <c r="LEA110" s="197"/>
      <c r="LEB110" s="197"/>
      <c r="LEC110" s="197"/>
      <c r="LED110" s="197"/>
      <c r="LEE110" s="197"/>
      <c r="LEF110" s="197"/>
      <c r="LEG110" s="197"/>
      <c r="LEH110" s="197"/>
      <c r="LEI110" s="197"/>
      <c r="LEJ110" s="197"/>
      <c r="LEK110" s="197"/>
      <c r="LEL110" s="197"/>
      <c r="LEM110" s="197"/>
      <c r="LEN110" s="197"/>
      <c r="LEO110" s="197"/>
      <c r="LEP110" s="197"/>
      <c r="LEQ110" s="197"/>
      <c r="LER110" s="197"/>
      <c r="LES110" s="197"/>
      <c r="LET110" s="197"/>
      <c r="LEU110" s="197"/>
      <c r="LEV110" s="197"/>
      <c r="LEW110" s="197"/>
      <c r="LEX110" s="197"/>
      <c r="LEY110" s="197"/>
      <c r="LEZ110" s="197"/>
      <c r="LFA110" s="197"/>
      <c r="LFB110" s="197"/>
      <c r="LFC110" s="197"/>
      <c r="LFD110" s="197"/>
      <c r="LFE110" s="197"/>
      <c r="LFF110" s="197"/>
      <c r="LFG110" s="197"/>
      <c r="LFH110" s="197"/>
      <c r="LFI110" s="197"/>
      <c r="LFJ110" s="197"/>
      <c r="LFK110" s="197"/>
      <c r="LFL110" s="197"/>
      <c r="LFM110" s="197"/>
      <c r="LFN110" s="197"/>
      <c r="LFO110" s="197"/>
      <c r="LFP110" s="197"/>
      <c r="LFQ110" s="197"/>
      <c r="LFR110" s="197"/>
      <c r="LFS110" s="197"/>
      <c r="LFT110" s="197"/>
      <c r="LFU110" s="197"/>
      <c r="LFV110" s="197"/>
      <c r="LFW110" s="197"/>
      <c r="LFX110" s="197"/>
      <c r="LFY110" s="197"/>
      <c r="LFZ110" s="197"/>
      <c r="LGA110" s="197"/>
      <c r="LGB110" s="197"/>
      <c r="LGC110" s="197"/>
      <c r="LGD110" s="197"/>
      <c r="LGE110" s="197"/>
      <c r="LGF110" s="197"/>
      <c r="LGG110" s="197"/>
      <c r="LGH110" s="197"/>
      <c r="LGI110" s="197"/>
      <c r="LGJ110" s="197"/>
      <c r="LGK110" s="197"/>
      <c r="LGL110" s="197"/>
      <c r="LGM110" s="197"/>
      <c r="LGN110" s="197"/>
      <c r="LGO110" s="197"/>
      <c r="LGP110" s="197"/>
      <c r="LGQ110" s="197"/>
      <c r="LGR110" s="197"/>
      <c r="LGS110" s="197"/>
      <c r="LGT110" s="197"/>
      <c r="LGU110" s="197"/>
      <c r="LGV110" s="197"/>
      <c r="LGW110" s="197"/>
      <c r="LGX110" s="197"/>
      <c r="LGY110" s="197"/>
      <c r="LGZ110" s="197"/>
      <c r="LHA110" s="197"/>
      <c r="LHB110" s="197"/>
      <c r="LHC110" s="197"/>
      <c r="LHD110" s="197"/>
      <c r="LHE110" s="197"/>
      <c r="LHF110" s="197"/>
      <c r="LHG110" s="197"/>
      <c r="LHH110" s="197"/>
      <c r="LHI110" s="197"/>
      <c r="LHJ110" s="197"/>
      <c r="LHK110" s="197"/>
      <c r="LHL110" s="197"/>
      <c r="LHM110" s="197"/>
      <c r="LHN110" s="197"/>
      <c r="LHO110" s="197"/>
      <c r="LHP110" s="197"/>
      <c r="LHQ110" s="197"/>
      <c r="LHR110" s="197"/>
      <c r="LHS110" s="197"/>
      <c r="LHT110" s="197"/>
      <c r="LHU110" s="197"/>
      <c r="LHV110" s="197"/>
      <c r="LHW110" s="197"/>
      <c r="LHX110" s="197"/>
      <c r="LHY110" s="197"/>
      <c r="LHZ110" s="197"/>
      <c r="LIA110" s="197"/>
      <c r="LIB110" s="197"/>
      <c r="LIC110" s="197"/>
      <c r="LID110" s="197"/>
      <c r="LIE110" s="197"/>
      <c r="LIF110" s="197"/>
      <c r="LIG110" s="197"/>
      <c r="LIH110" s="197"/>
      <c r="LII110" s="197"/>
      <c r="LIJ110" s="197"/>
      <c r="LIK110" s="197"/>
      <c r="LIL110" s="197"/>
      <c r="LIM110" s="197"/>
      <c r="LIN110" s="197"/>
      <c r="LIO110" s="197"/>
      <c r="LIP110" s="197"/>
      <c r="LIQ110" s="197"/>
      <c r="LIR110" s="197"/>
      <c r="LIS110" s="197"/>
      <c r="LIT110" s="197"/>
      <c r="LIU110" s="197"/>
      <c r="LIV110" s="197"/>
      <c r="LIW110" s="197"/>
      <c r="LIX110" s="197"/>
      <c r="LIY110" s="197"/>
      <c r="LIZ110" s="197"/>
      <c r="LJA110" s="197"/>
      <c r="LJB110" s="197"/>
      <c r="LJC110" s="197"/>
      <c r="LJD110" s="197"/>
      <c r="LJE110" s="197"/>
      <c r="LJF110" s="197"/>
      <c r="LJG110" s="197"/>
      <c r="LJH110" s="197"/>
      <c r="LJI110" s="197"/>
      <c r="LJJ110" s="197"/>
      <c r="LJK110" s="197"/>
      <c r="LJL110" s="197"/>
      <c r="LJM110" s="197"/>
      <c r="LJN110" s="197"/>
      <c r="LJO110" s="197"/>
      <c r="LJP110" s="197"/>
      <c r="LJQ110" s="197"/>
      <c r="LJR110" s="197"/>
      <c r="LJS110" s="197"/>
      <c r="LJT110" s="197"/>
      <c r="LJU110" s="197"/>
      <c r="LJV110" s="197"/>
      <c r="LJW110" s="197"/>
      <c r="LJX110" s="197"/>
      <c r="LJY110" s="197"/>
      <c r="LJZ110" s="197"/>
      <c r="LKA110" s="197"/>
      <c r="LKB110" s="197"/>
      <c r="LKC110" s="197"/>
      <c r="LKD110" s="197"/>
      <c r="LKE110" s="197"/>
      <c r="LKF110" s="197"/>
      <c r="LKG110" s="197"/>
      <c r="LKH110" s="197"/>
      <c r="LKI110" s="197"/>
      <c r="LKJ110" s="197"/>
      <c r="LKK110" s="197"/>
      <c r="LKL110" s="197"/>
      <c r="LKM110" s="197"/>
      <c r="LKN110" s="197"/>
      <c r="LKO110" s="197"/>
      <c r="LKP110" s="197"/>
      <c r="LKQ110" s="197"/>
      <c r="LKR110" s="197"/>
      <c r="LKS110" s="197"/>
      <c r="LKT110" s="197"/>
      <c r="LKU110" s="197"/>
      <c r="LKV110" s="197"/>
      <c r="LKW110" s="197"/>
      <c r="LKX110" s="197"/>
      <c r="LKY110" s="197"/>
      <c r="LKZ110" s="197"/>
      <c r="LLA110" s="197"/>
      <c r="LLB110" s="197"/>
      <c r="LLC110" s="197"/>
      <c r="LLD110" s="197"/>
      <c r="LLE110" s="197"/>
      <c r="LLF110" s="197"/>
      <c r="LLG110" s="197"/>
      <c r="LLH110" s="197"/>
      <c r="LLI110" s="197"/>
      <c r="LLJ110" s="197"/>
      <c r="LLK110" s="197"/>
      <c r="LLL110" s="197"/>
      <c r="LLM110" s="197"/>
      <c r="LLN110" s="197"/>
      <c r="LLO110" s="197"/>
      <c r="LLP110" s="197"/>
      <c r="LLQ110" s="197"/>
      <c r="LLR110" s="197"/>
      <c r="LLS110" s="197"/>
      <c r="LLT110" s="197"/>
      <c r="LLU110" s="197"/>
      <c r="LLV110" s="197"/>
      <c r="LLW110" s="197"/>
      <c r="LLX110" s="197"/>
      <c r="LLY110" s="197"/>
      <c r="LLZ110" s="197"/>
      <c r="LMA110" s="197"/>
      <c r="LMB110" s="197"/>
      <c r="LMC110" s="197"/>
      <c r="LMD110" s="197"/>
      <c r="LME110" s="197"/>
      <c r="LMF110" s="197"/>
      <c r="LMG110" s="197"/>
      <c r="LMH110" s="197"/>
      <c r="LMI110" s="197"/>
      <c r="LMJ110" s="197"/>
      <c r="LMK110" s="197"/>
      <c r="LML110" s="197"/>
      <c r="LMM110" s="197"/>
      <c r="LMN110" s="197"/>
      <c r="LMO110" s="197"/>
      <c r="LMP110" s="197"/>
      <c r="LMQ110" s="197"/>
      <c r="LMR110" s="197"/>
      <c r="LMS110" s="197"/>
      <c r="LMT110" s="197"/>
      <c r="LMU110" s="197"/>
      <c r="LMV110" s="197"/>
      <c r="LMW110" s="197"/>
      <c r="LMX110" s="197"/>
      <c r="LMY110" s="197"/>
      <c r="LMZ110" s="197"/>
      <c r="LNA110" s="197"/>
      <c r="LNB110" s="197"/>
      <c r="LNC110" s="197"/>
      <c r="LND110" s="197"/>
      <c r="LNE110" s="197"/>
      <c r="LNF110" s="197"/>
      <c r="LNG110" s="197"/>
      <c r="LNH110" s="197"/>
      <c r="LNI110" s="197"/>
      <c r="LNJ110" s="197"/>
      <c r="LNK110" s="197"/>
      <c r="LNL110" s="197"/>
      <c r="LNM110" s="197"/>
      <c r="LNN110" s="197"/>
      <c r="LNO110" s="197"/>
      <c r="LNP110" s="197"/>
      <c r="LNQ110" s="197"/>
      <c r="LNR110" s="197"/>
      <c r="LNS110" s="197"/>
      <c r="LNT110" s="197"/>
      <c r="LNU110" s="197"/>
      <c r="LNV110" s="197"/>
      <c r="LNW110" s="197"/>
      <c r="LNX110" s="197"/>
      <c r="LNY110" s="197"/>
      <c r="LNZ110" s="197"/>
      <c r="LOA110" s="197"/>
      <c r="LOB110" s="197"/>
      <c r="LOC110" s="197"/>
      <c r="LOD110" s="197"/>
      <c r="LOE110" s="197"/>
      <c r="LOF110" s="197"/>
      <c r="LOG110" s="197"/>
      <c r="LOH110" s="197"/>
      <c r="LOI110" s="197"/>
      <c r="LOJ110" s="197"/>
      <c r="LOK110" s="197"/>
      <c r="LOL110" s="197"/>
      <c r="LOM110" s="197"/>
      <c r="LON110" s="197"/>
      <c r="LOO110" s="197"/>
      <c r="LOP110" s="197"/>
      <c r="LOQ110" s="197"/>
      <c r="LOR110" s="197"/>
      <c r="LOS110" s="197"/>
      <c r="LOT110" s="197"/>
      <c r="LOU110" s="197"/>
      <c r="LOV110" s="197"/>
      <c r="LOW110" s="197"/>
      <c r="LOX110" s="197"/>
      <c r="LOY110" s="197"/>
      <c r="LOZ110" s="197"/>
      <c r="LPA110" s="197"/>
      <c r="LPB110" s="197"/>
      <c r="LPC110" s="197"/>
      <c r="LPD110" s="197"/>
      <c r="LPE110" s="197"/>
      <c r="LPF110" s="197"/>
      <c r="LPG110" s="197"/>
      <c r="LPH110" s="197"/>
      <c r="LPI110" s="197"/>
      <c r="LPJ110" s="197"/>
      <c r="LPK110" s="197"/>
      <c r="LPL110" s="197"/>
      <c r="LPM110" s="197"/>
      <c r="LPN110" s="197"/>
      <c r="LPO110" s="197"/>
      <c r="LPP110" s="197"/>
      <c r="LPQ110" s="197"/>
      <c r="LPR110" s="197"/>
      <c r="LPS110" s="197"/>
      <c r="LPT110" s="197"/>
      <c r="LPU110" s="197"/>
      <c r="LPV110" s="197"/>
      <c r="LPW110" s="197"/>
      <c r="LPX110" s="197"/>
      <c r="LPY110" s="197"/>
      <c r="LPZ110" s="197"/>
      <c r="LQA110" s="197"/>
      <c r="LQB110" s="197"/>
      <c r="LQC110" s="197"/>
      <c r="LQD110" s="197"/>
      <c r="LQE110" s="197"/>
      <c r="LQF110" s="197"/>
      <c r="LQG110" s="197"/>
      <c r="LQH110" s="197"/>
      <c r="LQI110" s="197"/>
      <c r="LQJ110" s="197"/>
      <c r="LQK110" s="197"/>
      <c r="LQL110" s="197"/>
      <c r="LQM110" s="197"/>
      <c r="LQN110" s="197"/>
      <c r="LQO110" s="197"/>
      <c r="LQP110" s="197"/>
      <c r="LQQ110" s="197"/>
      <c r="LQR110" s="197"/>
      <c r="LQS110" s="197"/>
      <c r="LQT110" s="197"/>
      <c r="LQU110" s="197"/>
      <c r="LQV110" s="197"/>
      <c r="LQW110" s="197"/>
      <c r="LQX110" s="197"/>
      <c r="LQY110" s="197"/>
      <c r="LQZ110" s="197"/>
      <c r="LRA110" s="197"/>
      <c r="LRB110" s="197"/>
      <c r="LRC110" s="197"/>
      <c r="LRD110" s="197"/>
      <c r="LRE110" s="197"/>
      <c r="LRF110" s="197"/>
      <c r="LRG110" s="197"/>
      <c r="LRH110" s="197"/>
      <c r="LRI110" s="197"/>
      <c r="LRJ110" s="197"/>
      <c r="LRK110" s="197"/>
      <c r="LRL110" s="197"/>
      <c r="LRM110" s="197"/>
      <c r="LRN110" s="197"/>
      <c r="LRO110" s="197"/>
      <c r="LRP110" s="197"/>
      <c r="LRQ110" s="197"/>
      <c r="LRR110" s="197"/>
      <c r="LRS110" s="197"/>
      <c r="LRT110" s="197"/>
      <c r="LRU110" s="197"/>
      <c r="LRV110" s="197"/>
      <c r="LRW110" s="197"/>
      <c r="LRX110" s="197"/>
      <c r="LRY110" s="197"/>
      <c r="LRZ110" s="197"/>
      <c r="LSA110" s="197"/>
      <c r="LSB110" s="197"/>
      <c r="LSC110" s="197"/>
      <c r="LSD110" s="197"/>
      <c r="LSE110" s="197"/>
      <c r="LSF110" s="197"/>
      <c r="LSG110" s="197"/>
      <c r="LSH110" s="197"/>
      <c r="LSI110" s="197"/>
      <c r="LSJ110" s="197"/>
      <c r="LSK110" s="197"/>
      <c r="LSL110" s="197"/>
      <c r="LSM110" s="197"/>
      <c r="LSN110" s="197"/>
      <c r="LSO110" s="197"/>
      <c r="LSP110" s="197"/>
      <c r="LSQ110" s="197"/>
      <c r="LSR110" s="197"/>
      <c r="LSS110" s="197"/>
      <c r="LST110" s="197"/>
      <c r="LSU110" s="197"/>
      <c r="LSV110" s="197"/>
      <c r="LSW110" s="197"/>
      <c r="LSX110" s="197"/>
      <c r="LSY110" s="197"/>
      <c r="LSZ110" s="197"/>
      <c r="LTA110" s="197"/>
      <c r="LTB110" s="197"/>
      <c r="LTC110" s="197"/>
      <c r="LTD110" s="197"/>
      <c r="LTE110" s="197"/>
      <c r="LTF110" s="197"/>
      <c r="LTG110" s="197"/>
      <c r="LTH110" s="197"/>
      <c r="LTI110" s="197"/>
      <c r="LTJ110" s="197"/>
      <c r="LTK110" s="197"/>
      <c r="LTL110" s="197"/>
      <c r="LTM110" s="197"/>
      <c r="LTN110" s="197"/>
      <c r="LTO110" s="197"/>
      <c r="LTP110" s="197"/>
      <c r="LTQ110" s="197"/>
      <c r="LTR110" s="197"/>
      <c r="LTS110" s="197"/>
      <c r="LTT110" s="197"/>
      <c r="LTU110" s="197"/>
      <c r="LTV110" s="197"/>
      <c r="LTW110" s="197"/>
      <c r="LTX110" s="197"/>
      <c r="LTY110" s="197"/>
      <c r="LTZ110" s="197"/>
      <c r="LUA110" s="197"/>
      <c r="LUB110" s="197"/>
      <c r="LUC110" s="197"/>
      <c r="LUD110" s="197"/>
      <c r="LUE110" s="197"/>
      <c r="LUF110" s="197"/>
      <c r="LUG110" s="197"/>
      <c r="LUH110" s="197"/>
      <c r="LUI110" s="197"/>
      <c r="LUJ110" s="197"/>
      <c r="LUK110" s="197"/>
      <c r="LUL110" s="197"/>
      <c r="LUM110" s="197"/>
      <c r="LUN110" s="197"/>
      <c r="LUO110" s="197"/>
      <c r="LUP110" s="197"/>
      <c r="LUQ110" s="197"/>
      <c r="LUR110" s="197"/>
      <c r="LUS110" s="197"/>
      <c r="LUT110" s="197"/>
      <c r="LUU110" s="197"/>
      <c r="LUV110" s="197"/>
      <c r="LUW110" s="197"/>
      <c r="LUX110" s="197"/>
      <c r="LUY110" s="197"/>
      <c r="LUZ110" s="197"/>
      <c r="LVA110" s="197"/>
      <c r="LVB110" s="197"/>
      <c r="LVC110" s="197"/>
      <c r="LVD110" s="197"/>
      <c r="LVE110" s="197"/>
      <c r="LVF110" s="197"/>
      <c r="LVG110" s="197"/>
      <c r="LVH110" s="197"/>
      <c r="LVI110" s="197"/>
      <c r="LVJ110" s="197"/>
      <c r="LVK110" s="197"/>
      <c r="LVL110" s="197"/>
      <c r="LVM110" s="197"/>
      <c r="LVN110" s="197"/>
      <c r="LVO110" s="197"/>
      <c r="LVP110" s="197"/>
      <c r="LVQ110" s="197"/>
      <c r="LVR110" s="197"/>
      <c r="LVS110" s="197"/>
      <c r="LVT110" s="197"/>
      <c r="LVU110" s="197"/>
      <c r="LVV110" s="197"/>
      <c r="LVW110" s="197"/>
      <c r="LVX110" s="197"/>
      <c r="LVY110" s="197"/>
      <c r="LVZ110" s="197"/>
      <c r="LWA110" s="197"/>
      <c r="LWB110" s="197"/>
      <c r="LWC110" s="197"/>
      <c r="LWD110" s="197"/>
      <c r="LWE110" s="197"/>
      <c r="LWF110" s="197"/>
      <c r="LWG110" s="197"/>
      <c r="LWH110" s="197"/>
      <c r="LWI110" s="197"/>
      <c r="LWJ110" s="197"/>
      <c r="LWK110" s="197"/>
      <c r="LWL110" s="197"/>
      <c r="LWM110" s="197"/>
      <c r="LWN110" s="197"/>
      <c r="LWO110" s="197"/>
      <c r="LWP110" s="197"/>
      <c r="LWQ110" s="197"/>
      <c r="LWR110" s="197"/>
      <c r="LWS110" s="197"/>
      <c r="LWT110" s="197"/>
      <c r="LWU110" s="197"/>
      <c r="LWV110" s="197"/>
      <c r="LWW110" s="197"/>
      <c r="LWX110" s="197"/>
      <c r="LWY110" s="197"/>
      <c r="LWZ110" s="197"/>
      <c r="LXA110" s="197"/>
      <c r="LXB110" s="197"/>
      <c r="LXC110" s="197"/>
      <c r="LXD110" s="197"/>
      <c r="LXE110" s="197"/>
      <c r="LXF110" s="197"/>
      <c r="LXG110" s="197"/>
      <c r="LXH110" s="197"/>
      <c r="LXI110" s="197"/>
      <c r="LXJ110" s="197"/>
      <c r="LXK110" s="197"/>
      <c r="LXL110" s="197"/>
      <c r="LXM110" s="197"/>
      <c r="LXN110" s="197"/>
      <c r="LXO110" s="197"/>
      <c r="LXP110" s="197"/>
      <c r="LXQ110" s="197"/>
      <c r="LXR110" s="197"/>
      <c r="LXS110" s="197"/>
      <c r="LXT110" s="197"/>
      <c r="LXU110" s="197"/>
      <c r="LXV110" s="197"/>
      <c r="LXW110" s="197"/>
      <c r="LXX110" s="197"/>
      <c r="LXY110" s="197"/>
      <c r="LXZ110" s="197"/>
      <c r="LYA110" s="197"/>
      <c r="LYB110" s="197"/>
      <c r="LYC110" s="197"/>
      <c r="LYD110" s="197"/>
      <c r="LYE110" s="197"/>
      <c r="LYF110" s="197"/>
      <c r="LYG110" s="197"/>
      <c r="LYH110" s="197"/>
      <c r="LYI110" s="197"/>
      <c r="LYJ110" s="197"/>
      <c r="LYK110" s="197"/>
      <c r="LYL110" s="197"/>
      <c r="LYM110" s="197"/>
      <c r="LYN110" s="197"/>
      <c r="LYO110" s="197"/>
      <c r="LYP110" s="197"/>
      <c r="LYQ110" s="197"/>
      <c r="LYR110" s="197"/>
      <c r="LYS110" s="197"/>
      <c r="LYT110" s="197"/>
      <c r="LYU110" s="197"/>
      <c r="LYV110" s="197"/>
      <c r="LYW110" s="197"/>
      <c r="LYX110" s="197"/>
      <c r="LYY110" s="197"/>
      <c r="LYZ110" s="197"/>
      <c r="LZA110" s="197"/>
      <c r="LZB110" s="197"/>
      <c r="LZC110" s="197"/>
      <c r="LZD110" s="197"/>
      <c r="LZE110" s="197"/>
      <c r="LZF110" s="197"/>
      <c r="LZG110" s="197"/>
      <c r="LZH110" s="197"/>
      <c r="LZI110" s="197"/>
      <c r="LZJ110" s="197"/>
      <c r="LZK110" s="197"/>
      <c r="LZL110" s="197"/>
      <c r="LZM110" s="197"/>
      <c r="LZN110" s="197"/>
      <c r="LZO110" s="197"/>
      <c r="LZP110" s="197"/>
      <c r="LZQ110" s="197"/>
      <c r="LZR110" s="197"/>
      <c r="LZS110" s="197"/>
      <c r="LZT110" s="197"/>
      <c r="LZU110" s="197"/>
      <c r="LZV110" s="197"/>
      <c r="LZW110" s="197"/>
      <c r="LZX110" s="197"/>
      <c r="LZY110" s="197"/>
      <c r="LZZ110" s="197"/>
      <c r="MAA110" s="197"/>
      <c r="MAB110" s="197"/>
      <c r="MAC110" s="197"/>
      <c r="MAD110" s="197"/>
      <c r="MAE110" s="197"/>
      <c r="MAF110" s="197"/>
      <c r="MAG110" s="197"/>
      <c r="MAH110" s="197"/>
      <c r="MAI110" s="197"/>
      <c r="MAJ110" s="197"/>
      <c r="MAK110" s="197"/>
      <c r="MAL110" s="197"/>
      <c r="MAM110" s="197"/>
      <c r="MAN110" s="197"/>
      <c r="MAO110" s="197"/>
      <c r="MAP110" s="197"/>
      <c r="MAQ110" s="197"/>
      <c r="MAR110" s="197"/>
      <c r="MAS110" s="197"/>
      <c r="MAT110" s="197"/>
      <c r="MAU110" s="197"/>
      <c r="MAV110" s="197"/>
      <c r="MAW110" s="197"/>
      <c r="MAX110" s="197"/>
      <c r="MAY110" s="197"/>
      <c r="MAZ110" s="197"/>
      <c r="MBA110" s="197"/>
      <c r="MBB110" s="197"/>
      <c r="MBC110" s="197"/>
      <c r="MBD110" s="197"/>
      <c r="MBE110" s="197"/>
      <c r="MBF110" s="197"/>
      <c r="MBG110" s="197"/>
      <c r="MBH110" s="197"/>
      <c r="MBI110" s="197"/>
      <c r="MBJ110" s="197"/>
      <c r="MBK110" s="197"/>
      <c r="MBL110" s="197"/>
      <c r="MBM110" s="197"/>
      <c r="MBN110" s="197"/>
      <c r="MBO110" s="197"/>
      <c r="MBP110" s="197"/>
      <c r="MBQ110" s="197"/>
      <c r="MBR110" s="197"/>
      <c r="MBS110" s="197"/>
      <c r="MBT110" s="197"/>
      <c r="MBU110" s="197"/>
      <c r="MBV110" s="197"/>
      <c r="MBW110" s="197"/>
      <c r="MBX110" s="197"/>
      <c r="MBY110" s="197"/>
      <c r="MBZ110" s="197"/>
      <c r="MCA110" s="197"/>
      <c r="MCB110" s="197"/>
      <c r="MCC110" s="197"/>
      <c r="MCD110" s="197"/>
      <c r="MCE110" s="197"/>
      <c r="MCF110" s="197"/>
      <c r="MCG110" s="197"/>
      <c r="MCH110" s="197"/>
      <c r="MCI110" s="197"/>
      <c r="MCJ110" s="197"/>
      <c r="MCK110" s="197"/>
      <c r="MCL110" s="197"/>
      <c r="MCM110" s="197"/>
      <c r="MCN110" s="197"/>
      <c r="MCO110" s="197"/>
      <c r="MCP110" s="197"/>
      <c r="MCQ110" s="197"/>
      <c r="MCR110" s="197"/>
      <c r="MCS110" s="197"/>
      <c r="MCT110" s="197"/>
      <c r="MCU110" s="197"/>
      <c r="MCV110" s="197"/>
      <c r="MCW110" s="197"/>
      <c r="MCX110" s="197"/>
      <c r="MCY110" s="197"/>
      <c r="MCZ110" s="197"/>
      <c r="MDA110" s="197"/>
      <c r="MDB110" s="197"/>
      <c r="MDC110" s="197"/>
      <c r="MDD110" s="197"/>
      <c r="MDE110" s="197"/>
      <c r="MDF110" s="197"/>
      <c r="MDG110" s="197"/>
      <c r="MDH110" s="197"/>
      <c r="MDI110" s="197"/>
      <c r="MDJ110" s="197"/>
      <c r="MDK110" s="197"/>
      <c r="MDL110" s="197"/>
      <c r="MDM110" s="197"/>
      <c r="MDN110" s="197"/>
      <c r="MDO110" s="197"/>
      <c r="MDP110" s="197"/>
      <c r="MDQ110" s="197"/>
      <c r="MDR110" s="197"/>
      <c r="MDS110" s="197"/>
      <c r="MDT110" s="197"/>
      <c r="MDU110" s="197"/>
      <c r="MDV110" s="197"/>
      <c r="MDW110" s="197"/>
      <c r="MDX110" s="197"/>
      <c r="MDY110" s="197"/>
      <c r="MDZ110" s="197"/>
      <c r="MEA110" s="197"/>
      <c r="MEB110" s="197"/>
      <c r="MEC110" s="197"/>
      <c r="MED110" s="197"/>
      <c r="MEE110" s="197"/>
      <c r="MEF110" s="197"/>
      <c r="MEG110" s="197"/>
      <c r="MEH110" s="197"/>
      <c r="MEI110" s="197"/>
      <c r="MEJ110" s="197"/>
      <c r="MEK110" s="197"/>
      <c r="MEL110" s="197"/>
      <c r="MEM110" s="197"/>
      <c r="MEN110" s="197"/>
      <c r="MEO110" s="197"/>
      <c r="MEP110" s="197"/>
      <c r="MEQ110" s="197"/>
      <c r="MER110" s="197"/>
      <c r="MES110" s="197"/>
      <c r="MET110" s="197"/>
      <c r="MEU110" s="197"/>
      <c r="MEV110" s="197"/>
      <c r="MEW110" s="197"/>
      <c r="MEX110" s="197"/>
      <c r="MEY110" s="197"/>
      <c r="MEZ110" s="197"/>
      <c r="MFA110" s="197"/>
      <c r="MFB110" s="197"/>
      <c r="MFC110" s="197"/>
      <c r="MFD110" s="197"/>
      <c r="MFE110" s="197"/>
      <c r="MFF110" s="197"/>
      <c r="MFG110" s="197"/>
      <c r="MFH110" s="197"/>
      <c r="MFI110" s="197"/>
      <c r="MFJ110" s="197"/>
      <c r="MFK110" s="197"/>
      <c r="MFL110" s="197"/>
      <c r="MFM110" s="197"/>
      <c r="MFN110" s="197"/>
      <c r="MFO110" s="197"/>
      <c r="MFP110" s="197"/>
      <c r="MFQ110" s="197"/>
      <c r="MFR110" s="197"/>
      <c r="MFS110" s="197"/>
      <c r="MFT110" s="197"/>
      <c r="MFU110" s="197"/>
      <c r="MFV110" s="197"/>
      <c r="MFW110" s="197"/>
      <c r="MFX110" s="197"/>
      <c r="MFY110" s="197"/>
      <c r="MFZ110" s="197"/>
      <c r="MGA110" s="197"/>
      <c r="MGB110" s="197"/>
      <c r="MGC110" s="197"/>
      <c r="MGD110" s="197"/>
      <c r="MGE110" s="197"/>
      <c r="MGF110" s="197"/>
      <c r="MGG110" s="197"/>
      <c r="MGH110" s="197"/>
      <c r="MGI110" s="197"/>
      <c r="MGJ110" s="197"/>
      <c r="MGK110" s="197"/>
      <c r="MGL110" s="197"/>
      <c r="MGM110" s="197"/>
      <c r="MGN110" s="197"/>
      <c r="MGO110" s="197"/>
      <c r="MGP110" s="197"/>
      <c r="MGQ110" s="197"/>
      <c r="MGR110" s="197"/>
      <c r="MGS110" s="197"/>
      <c r="MGT110" s="197"/>
      <c r="MGU110" s="197"/>
      <c r="MGV110" s="197"/>
      <c r="MGW110" s="197"/>
      <c r="MGX110" s="197"/>
      <c r="MGY110" s="197"/>
      <c r="MGZ110" s="197"/>
      <c r="MHA110" s="197"/>
      <c r="MHB110" s="197"/>
      <c r="MHC110" s="197"/>
      <c r="MHD110" s="197"/>
      <c r="MHE110" s="197"/>
      <c r="MHF110" s="197"/>
      <c r="MHG110" s="197"/>
      <c r="MHH110" s="197"/>
      <c r="MHI110" s="197"/>
      <c r="MHJ110" s="197"/>
      <c r="MHK110" s="197"/>
      <c r="MHL110" s="197"/>
      <c r="MHM110" s="197"/>
      <c r="MHN110" s="197"/>
      <c r="MHO110" s="197"/>
      <c r="MHP110" s="197"/>
      <c r="MHQ110" s="197"/>
      <c r="MHR110" s="197"/>
      <c r="MHS110" s="197"/>
      <c r="MHT110" s="197"/>
      <c r="MHU110" s="197"/>
      <c r="MHV110" s="197"/>
      <c r="MHW110" s="197"/>
      <c r="MHX110" s="197"/>
      <c r="MHY110" s="197"/>
      <c r="MHZ110" s="197"/>
      <c r="MIA110" s="197"/>
      <c r="MIB110" s="197"/>
      <c r="MIC110" s="197"/>
      <c r="MID110" s="197"/>
      <c r="MIE110" s="197"/>
      <c r="MIF110" s="197"/>
      <c r="MIG110" s="197"/>
      <c r="MIH110" s="197"/>
      <c r="MII110" s="197"/>
      <c r="MIJ110" s="197"/>
      <c r="MIK110" s="197"/>
      <c r="MIL110" s="197"/>
      <c r="MIM110" s="197"/>
      <c r="MIN110" s="197"/>
      <c r="MIO110" s="197"/>
      <c r="MIP110" s="197"/>
      <c r="MIQ110" s="197"/>
      <c r="MIR110" s="197"/>
      <c r="MIS110" s="197"/>
      <c r="MIT110" s="197"/>
      <c r="MIU110" s="197"/>
      <c r="MIV110" s="197"/>
      <c r="MIW110" s="197"/>
      <c r="MIX110" s="197"/>
      <c r="MIY110" s="197"/>
      <c r="MIZ110" s="197"/>
      <c r="MJA110" s="197"/>
      <c r="MJB110" s="197"/>
      <c r="MJC110" s="197"/>
      <c r="MJD110" s="197"/>
      <c r="MJE110" s="197"/>
      <c r="MJF110" s="197"/>
      <c r="MJG110" s="197"/>
      <c r="MJH110" s="197"/>
      <c r="MJI110" s="197"/>
      <c r="MJJ110" s="197"/>
      <c r="MJK110" s="197"/>
      <c r="MJL110" s="197"/>
      <c r="MJM110" s="197"/>
      <c r="MJN110" s="197"/>
      <c r="MJO110" s="197"/>
      <c r="MJP110" s="197"/>
      <c r="MJQ110" s="197"/>
      <c r="MJR110" s="197"/>
      <c r="MJS110" s="197"/>
      <c r="MJT110" s="197"/>
      <c r="MJU110" s="197"/>
      <c r="MJV110" s="197"/>
      <c r="MJW110" s="197"/>
      <c r="MJX110" s="197"/>
      <c r="MJY110" s="197"/>
      <c r="MJZ110" s="197"/>
      <c r="MKA110" s="197"/>
      <c r="MKB110" s="197"/>
      <c r="MKC110" s="197"/>
      <c r="MKD110" s="197"/>
      <c r="MKE110" s="197"/>
      <c r="MKF110" s="197"/>
      <c r="MKG110" s="197"/>
      <c r="MKH110" s="197"/>
      <c r="MKI110" s="197"/>
      <c r="MKJ110" s="197"/>
      <c r="MKK110" s="197"/>
      <c r="MKL110" s="197"/>
      <c r="MKM110" s="197"/>
      <c r="MKN110" s="197"/>
      <c r="MKO110" s="197"/>
      <c r="MKP110" s="197"/>
      <c r="MKQ110" s="197"/>
      <c r="MKR110" s="197"/>
      <c r="MKS110" s="197"/>
      <c r="MKT110" s="197"/>
      <c r="MKU110" s="197"/>
      <c r="MKV110" s="197"/>
      <c r="MKW110" s="197"/>
      <c r="MKX110" s="197"/>
      <c r="MKY110" s="197"/>
      <c r="MKZ110" s="197"/>
      <c r="MLA110" s="197"/>
      <c r="MLB110" s="197"/>
      <c r="MLC110" s="197"/>
      <c r="MLD110" s="197"/>
      <c r="MLE110" s="197"/>
      <c r="MLF110" s="197"/>
      <c r="MLG110" s="197"/>
      <c r="MLH110" s="197"/>
      <c r="MLI110" s="197"/>
      <c r="MLJ110" s="197"/>
      <c r="MLK110" s="197"/>
      <c r="MLL110" s="197"/>
      <c r="MLM110" s="197"/>
      <c r="MLN110" s="197"/>
      <c r="MLO110" s="197"/>
      <c r="MLP110" s="197"/>
      <c r="MLQ110" s="197"/>
      <c r="MLR110" s="197"/>
      <c r="MLS110" s="197"/>
      <c r="MLT110" s="197"/>
      <c r="MLU110" s="197"/>
      <c r="MLV110" s="197"/>
      <c r="MLW110" s="197"/>
      <c r="MLX110" s="197"/>
      <c r="MLY110" s="197"/>
      <c r="MLZ110" s="197"/>
      <c r="MMA110" s="197"/>
      <c r="MMB110" s="197"/>
      <c r="MMC110" s="197"/>
      <c r="MMD110" s="197"/>
      <c r="MME110" s="197"/>
      <c r="MMF110" s="197"/>
      <c r="MMG110" s="197"/>
      <c r="MMH110" s="197"/>
      <c r="MMI110" s="197"/>
      <c r="MMJ110" s="197"/>
      <c r="MMK110" s="197"/>
      <c r="MML110" s="197"/>
      <c r="MMM110" s="197"/>
      <c r="MMN110" s="197"/>
      <c r="MMO110" s="197"/>
      <c r="MMP110" s="197"/>
      <c r="MMQ110" s="197"/>
      <c r="MMR110" s="197"/>
      <c r="MMS110" s="197"/>
      <c r="MMT110" s="197"/>
      <c r="MMU110" s="197"/>
      <c r="MMV110" s="197"/>
      <c r="MMW110" s="197"/>
      <c r="MMX110" s="197"/>
      <c r="MMY110" s="197"/>
      <c r="MMZ110" s="197"/>
      <c r="MNA110" s="197"/>
      <c r="MNB110" s="197"/>
      <c r="MNC110" s="197"/>
      <c r="MND110" s="197"/>
      <c r="MNE110" s="197"/>
      <c r="MNF110" s="197"/>
      <c r="MNG110" s="197"/>
      <c r="MNH110" s="197"/>
      <c r="MNI110" s="197"/>
      <c r="MNJ110" s="197"/>
      <c r="MNK110" s="197"/>
      <c r="MNL110" s="197"/>
      <c r="MNM110" s="197"/>
      <c r="MNN110" s="197"/>
      <c r="MNO110" s="197"/>
      <c r="MNP110" s="197"/>
      <c r="MNQ110" s="197"/>
      <c r="MNR110" s="197"/>
      <c r="MNS110" s="197"/>
      <c r="MNT110" s="197"/>
      <c r="MNU110" s="197"/>
      <c r="MNV110" s="197"/>
      <c r="MNW110" s="197"/>
      <c r="MNX110" s="197"/>
      <c r="MNY110" s="197"/>
      <c r="MNZ110" s="197"/>
      <c r="MOA110" s="197"/>
      <c r="MOB110" s="197"/>
      <c r="MOC110" s="197"/>
      <c r="MOD110" s="197"/>
      <c r="MOE110" s="197"/>
      <c r="MOF110" s="197"/>
      <c r="MOG110" s="197"/>
      <c r="MOH110" s="197"/>
      <c r="MOI110" s="197"/>
      <c r="MOJ110" s="197"/>
      <c r="MOK110" s="197"/>
      <c r="MOL110" s="197"/>
      <c r="MOM110" s="197"/>
      <c r="MON110" s="197"/>
      <c r="MOO110" s="197"/>
      <c r="MOP110" s="197"/>
      <c r="MOQ110" s="197"/>
      <c r="MOR110" s="197"/>
      <c r="MOS110" s="197"/>
      <c r="MOT110" s="197"/>
      <c r="MOU110" s="197"/>
      <c r="MOV110" s="197"/>
      <c r="MOW110" s="197"/>
      <c r="MOX110" s="197"/>
      <c r="MOY110" s="197"/>
      <c r="MOZ110" s="197"/>
      <c r="MPA110" s="197"/>
      <c r="MPB110" s="197"/>
      <c r="MPC110" s="197"/>
      <c r="MPD110" s="197"/>
      <c r="MPE110" s="197"/>
      <c r="MPF110" s="197"/>
      <c r="MPG110" s="197"/>
      <c r="MPH110" s="197"/>
      <c r="MPI110" s="197"/>
      <c r="MPJ110" s="197"/>
      <c r="MPK110" s="197"/>
      <c r="MPL110" s="197"/>
      <c r="MPM110" s="197"/>
      <c r="MPN110" s="197"/>
      <c r="MPO110" s="197"/>
      <c r="MPP110" s="197"/>
      <c r="MPQ110" s="197"/>
      <c r="MPR110" s="197"/>
      <c r="MPS110" s="197"/>
      <c r="MPT110" s="197"/>
      <c r="MPU110" s="197"/>
      <c r="MPV110" s="197"/>
      <c r="MPW110" s="197"/>
      <c r="MPX110" s="197"/>
      <c r="MPY110" s="197"/>
      <c r="MPZ110" s="197"/>
      <c r="MQA110" s="197"/>
      <c r="MQB110" s="197"/>
      <c r="MQC110" s="197"/>
      <c r="MQD110" s="197"/>
      <c r="MQE110" s="197"/>
      <c r="MQF110" s="197"/>
      <c r="MQG110" s="197"/>
      <c r="MQH110" s="197"/>
      <c r="MQI110" s="197"/>
      <c r="MQJ110" s="197"/>
      <c r="MQK110" s="197"/>
      <c r="MQL110" s="197"/>
      <c r="MQM110" s="197"/>
      <c r="MQN110" s="197"/>
      <c r="MQO110" s="197"/>
      <c r="MQP110" s="197"/>
      <c r="MQQ110" s="197"/>
      <c r="MQR110" s="197"/>
      <c r="MQS110" s="197"/>
      <c r="MQT110" s="197"/>
      <c r="MQU110" s="197"/>
      <c r="MQV110" s="197"/>
      <c r="MQW110" s="197"/>
      <c r="MQX110" s="197"/>
      <c r="MQY110" s="197"/>
      <c r="MQZ110" s="197"/>
      <c r="MRA110" s="197"/>
      <c r="MRB110" s="197"/>
      <c r="MRC110" s="197"/>
      <c r="MRD110" s="197"/>
      <c r="MRE110" s="197"/>
      <c r="MRF110" s="197"/>
      <c r="MRG110" s="197"/>
      <c r="MRH110" s="197"/>
      <c r="MRI110" s="197"/>
      <c r="MRJ110" s="197"/>
      <c r="MRK110" s="197"/>
      <c r="MRL110" s="197"/>
      <c r="MRM110" s="197"/>
      <c r="MRN110" s="197"/>
      <c r="MRO110" s="197"/>
      <c r="MRP110" s="197"/>
      <c r="MRQ110" s="197"/>
      <c r="MRR110" s="197"/>
      <c r="MRS110" s="197"/>
      <c r="MRT110" s="197"/>
      <c r="MRU110" s="197"/>
      <c r="MRV110" s="197"/>
      <c r="MRW110" s="197"/>
      <c r="MRX110" s="197"/>
      <c r="MRY110" s="197"/>
      <c r="MRZ110" s="197"/>
      <c r="MSA110" s="197"/>
      <c r="MSB110" s="197"/>
      <c r="MSC110" s="197"/>
      <c r="MSD110" s="197"/>
      <c r="MSE110" s="197"/>
      <c r="MSF110" s="197"/>
      <c r="MSG110" s="197"/>
      <c r="MSH110" s="197"/>
      <c r="MSI110" s="197"/>
      <c r="MSJ110" s="197"/>
      <c r="MSK110" s="197"/>
      <c r="MSL110" s="197"/>
      <c r="MSM110" s="197"/>
      <c r="MSN110" s="197"/>
      <c r="MSO110" s="197"/>
      <c r="MSP110" s="197"/>
      <c r="MSQ110" s="197"/>
      <c r="MSR110" s="197"/>
      <c r="MSS110" s="197"/>
      <c r="MST110" s="197"/>
      <c r="MSU110" s="197"/>
      <c r="MSV110" s="197"/>
      <c r="MSW110" s="197"/>
      <c r="MSX110" s="197"/>
      <c r="MSY110" s="197"/>
      <c r="MSZ110" s="197"/>
      <c r="MTA110" s="197"/>
      <c r="MTB110" s="197"/>
      <c r="MTC110" s="197"/>
      <c r="MTD110" s="197"/>
      <c r="MTE110" s="197"/>
      <c r="MTF110" s="197"/>
      <c r="MTG110" s="197"/>
      <c r="MTH110" s="197"/>
      <c r="MTI110" s="197"/>
      <c r="MTJ110" s="197"/>
      <c r="MTK110" s="197"/>
      <c r="MTL110" s="197"/>
      <c r="MTM110" s="197"/>
      <c r="MTN110" s="197"/>
      <c r="MTO110" s="197"/>
      <c r="MTP110" s="197"/>
      <c r="MTQ110" s="197"/>
      <c r="MTR110" s="197"/>
      <c r="MTS110" s="197"/>
      <c r="MTT110" s="197"/>
      <c r="MTU110" s="197"/>
      <c r="MTV110" s="197"/>
      <c r="MTW110" s="197"/>
      <c r="MTX110" s="197"/>
      <c r="MTY110" s="197"/>
      <c r="MTZ110" s="197"/>
      <c r="MUA110" s="197"/>
      <c r="MUB110" s="197"/>
      <c r="MUC110" s="197"/>
      <c r="MUD110" s="197"/>
      <c r="MUE110" s="197"/>
      <c r="MUF110" s="197"/>
      <c r="MUG110" s="197"/>
      <c r="MUH110" s="197"/>
      <c r="MUI110" s="197"/>
      <c r="MUJ110" s="197"/>
      <c r="MUK110" s="197"/>
      <c r="MUL110" s="197"/>
      <c r="MUM110" s="197"/>
      <c r="MUN110" s="197"/>
      <c r="MUO110" s="197"/>
      <c r="MUP110" s="197"/>
      <c r="MUQ110" s="197"/>
      <c r="MUR110" s="197"/>
      <c r="MUS110" s="197"/>
      <c r="MUT110" s="197"/>
      <c r="MUU110" s="197"/>
      <c r="MUV110" s="197"/>
      <c r="MUW110" s="197"/>
      <c r="MUX110" s="197"/>
      <c r="MUY110" s="197"/>
      <c r="MUZ110" s="197"/>
      <c r="MVA110" s="197"/>
      <c r="MVB110" s="197"/>
      <c r="MVC110" s="197"/>
      <c r="MVD110" s="197"/>
      <c r="MVE110" s="197"/>
      <c r="MVF110" s="197"/>
      <c r="MVG110" s="197"/>
      <c r="MVH110" s="197"/>
      <c r="MVI110" s="197"/>
      <c r="MVJ110" s="197"/>
      <c r="MVK110" s="197"/>
      <c r="MVL110" s="197"/>
      <c r="MVM110" s="197"/>
      <c r="MVN110" s="197"/>
      <c r="MVO110" s="197"/>
      <c r="MVP110" s="197"/>
      <c r="MVQ110" s="197"/>
      <c r="MVR110" s="197"/>
      <c r="MVS110" s="197"/>
      <c r="MVT110" s="197"/>
      <c r="MVU110" s="197"/>
      <c r="MVV110" s="197"/>
      <c r="MVW110" s="197"/>
      <c r="MVX110" s="197"/>
      <c r="MVY110" s="197"/>
      <c r="MVZ110" s="197"/>
      <c r="MWA110" s="197"/>
      <c r="MWB110" s="197"/>
      <c r="MWC110" s="197"/>
      <c r="MWD110" s="197"/>
      <c r="MWE110" s="197"/>
      <c r="MWF110" s="197"/>
      <c r="MWG110" s="197"/>
      <c r="MWH110" s="197"/>
      <c r="MWI110" s="197"/>
      <c r="MWJ110" s="197"/>
      <c r="MWK110" s="197"/>
      <c r="MWL110" s="197"/>
      <c r="MWM110" s="197"/>
      <c r="MWN110" s="197"/>
      <c r="MWO110" s="197"/>
      <c r="MWP110" s="197"/>
      <c r="MWQ110" s="197"/>
      <c r="MWR110" s="197"/>
      <c r="MWS110" s="197"/>
      <c r="MWT110" s="197"/>
      <c r="MWU110" s="197"/>
      <c r="MWV110" s="197"/>
      <c r="MWW110" s="197"/>
      <c r="MWX110" s="197"/>
      <c r="MWY110" s="197"/>
      <c r="MWZ110" s="197"/>
      <c r="MXA110" s="197"/>
      <c r="MXB110" s="197"/>
      <c r="MXC110" s="197"/>
      <c r="MXD110" s="197"/>
      <c r="MXE110" s="197"/>
      <c r="MXF110" s="197"/>
      <c r="MXG110" s="197"/>
      <c r="MXH110" s="197"/>
      <c r="MXI110" s="197"/>
      <c r="MXJ110" s="197"/>
      <c r="MXK110" s="197"/>
      <c r="MXL110" s="197"/>
      <c r="MXM110" s="197"/>
      <c r="MXN110" s="197"/>
      <c r="MXO110" s="197"/>
      <c r="MXP110" s="197"/>
      <c r="MXQ110" s="197"/>
      <c r="MXR110" s="197"/>
      <c r="MXS110" s="197"/>
      <c r="MXT110" s="197"/>
      <c r="MXU110" s="197"/>
      <c r="MXV110" s="197"/>
      <c r="MXW110" s="197"/>
      <c r="MXX110" s="197"/>
      <c r="MXY110" s="197"/>
      <c r="MXZ110" s="197"/>
      <c r="MYA110" s="197"/>
      <c r="MYB110" s="197"/>
      <c r="MYC110" s="197"/>
      <c r="MYD110" s="197"/>
      <c r="MYE110" s="197"/>
      <c r="MYF110" s="197"/>
      <c r="MYG110" s="197"/>
      <c r="MYH110" s="197"/>
      <c r="MYI110" s="197"/>
      <c r="MYJ110" s="197"/>
      <c r="MYK110" s="197"/>
      <c r="MYL110" s="197"/>
      <c r="MYM110" s="197"/>
      <c r="MYN110" s="197"/>
      <c r="MYO110" s="197"/>
      <c r="MYP110" s="197"/>
      <c r="MYQ110" s="197"/>
      <c r="MYR110" s="197"/>
      <c r="MYS110" s="197"/>
      <c r="MYT110" s="197"/>
      <c r="MYU110" s="197"/>
      <c r="MYV110" s="197"/>
      <c r="MYW110" s="197"/>
      <c r="MYX110" s="197"/>
      <c r="MYY110" s="197"/>
      <c r="MYZ110" s="197"/>
      <c r="MZA110" s="197"/>
      <c r="MZB110" s="197"/>
      <c r="MZC110" s="197"/>
      <c r="MZD110" s="197"/>
      <c r="MZE110" s="197"/>
      <c r="MZF110" s="197"/>
      <c r="MZG110" s="197"/>
      <c r="MZH110" s="197"/>
      <c r="MZI110" s="197"/>
      <c r="MZJ110" s="197"/>
      <c r="MZK110" s="197"/>
      <c r="MZL110" s="197"/>
      <c r="MZM110" s="197"/>
      <c r="MZN110" s="197"/>
      <c r="MZO110" s="197"/>
      <c r="MZP110" s="197"/>
      <c r="MZQ110" s="197"/>
      <c r="MZR110" s="197"/>
      <c r="MZS110" s="197"/>
      <c r="MZT110" s="197"/>
      <c r="MZU110" s="197"/>
      <c r="MZV110" s="197"/>
      <c r="MZW110" s="197"/>
      <c r="MZX110" s="197"/>
      <c r="MZY110" s="197"/>
      <c r="MZZ110" s="197"/>
      <c r="NAA110" s="197"/>
      <c r="NAB110" s="197"/>
      <c r="NAC110" s="197"/>
      <c r="NAD110" s="197"/>
      <c r="NAE110" s="197"/>
      <c r="NAF110" s="197"/>
      <c r="NAG110" s="197"/>
      <c r="NAH110" s="197"/>
      <c r="NAI110" s="197"/>
      <c r="NAJ110" s="197"/>
      <c r="NAK110" s="197"/>
      <c r="NAL110" s="197"/>
      <c r="NAM110" s="197"/>
      <c r="NAN110" s="197"/>
      <c r="NAO110" s="197"/>
      <c r="NAP110" s="197"/>
      <c r="NAQ110" s="197"/>
      <c r="NAR110" s="197"/>
      <c r="NAS110" s="197"/>
      <c r="NAT110" s="197"/>
      <c r="NAU110" s="197"/>
      <c r="NAV110" s="197"/>
      <c r="NAW110" s="197"/>
      <c r="NAX110" s="197"/>
      <c r="NAY110" s="197"/>
      <c r="NAZ110" s="197"/>
      <c r="NBA110" s="197"/>
      <c r="NBB110" s="197"/>
      <c r="NBC110" s="197"/>
      <c r="NBD110" s="197"/>
      <c r="NBE110" s="197"/>
      <c r="NBF110" s="197"/>
      <c r="NBG110" s="197"/>
      <c r="NBH110" s="197"/>
      <c r="NBI110" s="197"/>
      <c r="NBJ110" s="197"/>
      <c r="NBK110" s="197"/>
      <c r="NBL110" s="197"/>
      <c r="NBM110" s="197"/>
      <c r="NBN110" s="197"/>
      <c r="NBO110" s="197"/>
      <c r="NBP110" s="197"/>
      <c r="NBQ110" s="197"/>
      <c r="NBR110" s="197"/>
      <c r="NBS110" s="197"/>
      <c r="NBT110" s="197"/>
      <c r="NBU110" s="197"/>
      <c r="NBV110" s="197"/>
      <c r="NBW110" s="197"/>
      <c r="NBX110" s="197"/>
      <c r="NBY110" s="197"/>
      <c r="NBZ110" s="197"/>
      <c r="NCA110" s="197"/>
      <c r="NCB110" s="197"/>
      <c r="NCC110" s="197"/>
      <c r="NCD110" s="197"/>
      <c r="NCE110" s="197"/>
      <c r="NCF110" s="197"/>
      <c r="NCG110" s="197"/>
      <c r="NCH110" s="197"/>
      <c r="NCI110" s="197"/>
      <c r="NCJ110" s="197"/>
      <c r="NCK110" s="197"/>
      <c r="NCL110" s="197"/>
      <c r="NCM110" s="197"/>
      <c r="NCN110" s="197"/>
      <c r="NCO110" s="197"/>
      <c r="NCP110" s="197"/>
      <c r="NCQ110" s="197"/>
      <c r="NCR110" s="197"/>
      <c r="NCS110" s="197"/>
      <c r="NCT110" s="197"/>
      <c r="NCU110" s="197"/>
      <c r="NCV110" s="197"/>
      <c r="NCW110" s="197"/>
      <c r="NCX110" s="197"/>
      <c r="NCY110" s="197"/>
      <c r="NCZ110" s="197"/>
      <c r="NDA110" s="197"/>
      <c r="NDB110" s="197"/>
      <c r="NDC110" s="197"/>
      <c r="NDD110" s="197"/>
      <c r="NDE110" s="197"/>
      <c r="NDF110" s="197"/>
      <c r="NDG110" s="197"/>
      <c r="NDH110" s="197"/>
      <c r="NDI110" s="197"/>
      <c r="NDJ110" s="197"/>
      <c r="NDK110" s="197"/>
      <c r="NDL110" s="197"/>
      <c r="NDM110" s="197"/>
      <c r="NDN110" s="197"/>
      <c r="NDO110" s="197"/>
      <c r="NDP110" s="197"/>
      <c r="NDQ110" s="197"/>
      <c r="NDR110" s="197"/>
      <c r="NDS110" s="197"/>
      <c r="NDT110" s="197"/>
      <c r="NDU110" s="197"/>
      <c r="NDV110" s="197"/>
      <c r="NDW110" s="197"/>
      <c r="NDX110" s="197"/>
      <c r="NDY110" s="197"/>
      <c r="NDZ110" s="197"/>
      <c r="NEA110" s="197"/>
      <c r="NEB110" s="197"/>
      <c r="NEC110" s="197"/>
      <c r="NED110" s="197"/>
      <c r="NEE110" s="197"/>
      <c r="NEF110" s="197"/>
      <c r="NEG110" s="197"/>
      <c r="NEH110" s="197"/>
      <c r="NEI110" s="197"/>
      <c r="NEJ110" s="197"/>
      <c r="NEK110" s="197"/>
      <c r="NEL110" s="197"/>
      <c r="NEM110" s="197"/>
      <c r="NEN110" s="197"/>
      <c r="NEO110" s="197"/>
      <c r="NEP110" s="197"/>
      <c r="NEQ110" s="197"/>
      <c r="NER110" s="197"/>
      <c r="NES110" s="197"/>
      <c r="NET110" s="197"/>
      <c r="NEU110" s="197"/>
      <c r="NEV110" s="197"/>
      <c r="NEW110" s="197"/>
      <c r="NEX110" s="197"/>
      <c r="NEY110" s="197"/>
      <c r="NEZ110" s="197"/>
      <c r="NFA110" s="197"/>
      <c r="NFB110" s="197"/>
      <c r="NFC110" s="197"/>
      <c r="NFD110" s="197"/>
      <c r="NFE110" s="197"/>
      <c r="NFF110" s="197"/>
      <c r="NFG110" s="197"/>
      <c r="NFH110" s="197"/>
      <c r="NFI110" s="197"/>
      <c r="NFJ110" s="197"/>
      <c r="NFK110" s="197"/>
      <c r="NFL110" s="197"/>
      <c r="NFM110" s="197"/>
      <c r="NFN110" s="197"/>
      <c r="NFO110" s="197"/>
      <c r="NFP110" s="197"/>
      <c r="NFQ110" s="197"/>
      <c r="NFR110" s="197"/>
      <c r="NFS110" s="197"/>
      <c r="NFT110" s="197"/>
      <c r="NFU110" s="197"/>
      <c r="NFV110" s="197"/>
      <c r="NFW110" s="197"/>
      <c r="NFX110" s="197"/>
      <c r="NFY110" s="197"/>
      <c r="NFZ110" s="197"/>
      <c r="NGA110" s="197"/>
      <c r="NGB110" s="197"/>
      <c r="NGC110" s="197"/>
      <c r="NGD110" s="197"/>
      <c r="NGE110" s="197"/>
      <c r="NGF110" s="197"/>
      <c r="NGG110" s="197"/>
      <c r="NGH110" s="197"/>
      <c r="NGI110" s="197"/>
      <c r="NGJ110" s="197"/>
      <c r="NGK110" s="197"/>
      <c r="NGL110" s="197"/>
      <c r="NGM110" s="197"/>
      <c r="NGN110" s="197"/>
      <c r="NGO110" s="197"/>
      <c r="NGP110" s="197"/>
      <c r="NGQ110" s="197"/>
      <c r="NGR110" s="197"/>
      <c r="NGS110" s="197"/>
      <c r="NGT110" s="197"/>
      <c r="NGU110" s="197"/>
      <c r="NGV110" s="197"/>
      <c r="NGW110" s="197"/>
      <c r="NGX110" s="197"/>
      <c r="NGY110" s="197"/>
      <c r="NGZ110" s="197"/>
      <c r="NHA110" s="197"/>
      <c r="NHB110" s="197"/>
      <c r="NHC110" s="197"/>
      <c r="NHD110" s="197"/>
      <c r="NHE110" s="197"/>
      <c r="NHF110" s="197"/>
      <c r="NHG110" s="197"/>
      <c r="NHH110" s="197"/>
      <c r="NHI110" s="197"/>
      <c r="NHJ110" s="197"/>
      <c r="NHK110" s="197"/>
      <c r="NHL110" s="197"/>
      <c r="NHM110" s="197"/>
      <c r="NHN110" s="197"/>
      <c r="NHO110" s="197"/>
      <c r="NHP110" s="197"/>
      <c r="NHQ110" s="197"/>
      <c r="NHR110" s="197"/>
      <c r="NHS110" s="197"/>
      <c r="NHT110" s="197"/>
      <c r="NHU110" s="197"/>
      <c r="NHV110" s="197"/>
      <c r="NHW110" s="197"/>
      <c r="NHX110" s="197"/>
      <c r="NHY110" s="197"/>
      <c r="NHZ110" s="197"/>
      <c r="NIA110" s="197"/>
      <c r="NIB110" s="197"/>
      <c r="NIC110" s="197"/>
      <c r="NID110" s="197"/>
      <c r="NIE110" s="197"/>
      <c r="NIF110" s="197"/>
      <c r="NIG110" s="197"/>
      <c r="NIH110" s="197"/>
      <c r="NII110" s="197"/>
      <c r="NIJ110" s="197"/>
      <c r="NIK110" s="197"/>
      <c r="NIL110" s="197"/>
      <c r="NIM110" s="197"/>
      <c r="NIN110" s="197"/>
      <c r="NIO110" s="197"/>
      <c r="NIP110" s="197"/>
      <c r="NIQ110" s="197"/>
      <c r="NIR110" s="197"/>
      <c r="NIS110" s="197"/>
      <c r="NIT110" s="197"/>
      <c r="NIU110" s="197"/>
      <c r="NIV110" s="197"/>
      <c r="NIW110" s="197"/>
      <c r="NIX110" s="197"/>
      <c r="NIY110" s="197"/>
      <c r="NIZ110" s="197"/>
      <c r="NJA110" s="197"/>
      <c r="NJB110" s="197"/>
      <c r="NJC110" s="197"/>
      <c r="NJD110" s="197"/>
      <c r="NJE110" s="197"/>
      <c r="NJF110" s="197"/>
      <c r="NJG110" s="197"/>
      <c r="NJH110" s="197"/>
      <c r="NJI110" s="197"/>
      <c r="NJJ110" s="197"/>
      <c r="NJK110" s="197"/>
      <c r="NJL110" s="197"/>
      <c r="NJM110" s="197"/>
      <c r="NJN110" s="197"/>
      <c r="NJO110" s="197"/>
      <c r="NJP110" s="197"/>
      <c r="NJQ110" s="197"/>
      <c r="NJR110" s="197"/>
      <c r="NJS110" s="197"/>
      <c r="NJT110" s="197"/>
      <c r="NJU110" s="197"/>
      <c r="NJV110" s="197"/>
      <c r="NJW110" s="197"/>
      <c r="NJX110" s="197"/>
      <c r="NJY110" s="197"/>
      <c r="NJZ110" s="197"/>
      <c r="NKA110" s="197"/>
      <c r="NKB110" s="197"/>
      <c r="NKC110" s="197"/>
      <c r="NKD110" s="197"/>
      <c r="NKE110" s="197"/>
      <c r="NKF110" s="197"/>
      <c r="NKG110" s="197"/>
      <c r="NKH110" s="197"/>
      <c r="NKI110" s="197"/>
      <c r="NKJ110" s="197"/>
      <c r="NKK110" s="197"/>
      <c r="NKL110" s="197"/>
      <c r="NKM110" s="197"/>
      <c r="NKN110" s="197"/>
      <c r="NKO110" s="197"/>
      <c r="NKP110" s="197"/>
      <c r="NKQ110" s="197"/>
      <c r="NKR110" s="197"/>
      <c r="NKS110" s="197"/>
      <c r="NKT110" s="197"/>
      <c r="NKU110" s="197"/>
      <c r="NKV110" s="197"/>
      <c r="NKW110" s="197"/>
      <c r="NKX110" s="197"/>
      <c r="NKY110" s="197"/>
      <c r="NKZ110" s="197"/>
      <c r="NLA110" s="197"/>
      <c r="NLB110" s="197"/>
      <c r="NLC110" s="197"/>
      <c r="NLD110" s="197"/>
      <c r="NLE110" s="197"/>
      <c r="NLF110" s="197"/>
      <c r="NLG110" s="197"/>
      <c r="NLH110" s="197"/>
      <c r="NLI110" s="197"/>
      <c r="NLJ110" s="197"/>
      <c r="NLK110" s="197"/>
      <c r="NLL110" s="197"/>
      <c r="NLM110" s="197"/>
      <c r="NLN110" s="197"/>
      <c r="NLO110" s="197"/>
      <c r="NLP110" s="197"/>
      <c r="NLQ110" s="197"/>
      <c r="NLR110" s="197"/>
      <c r="NLS110" s="197"/>
      <c r="NLT110" s="197"/>
      <c r="NLU110" s="197"/>
      <c r="NLV110" s="197"/>
      <c r="NLW110" s="197"/>
      <c r="NLX110" s="197"/>
      <c r="NLY110" s="197"/>
      <c r="NLZ110" s="197"/>
      <c r="NMA110" s="197"/>
      <c r="NMB110" s="197"/>
      <c r="NMC110" s="197"/>
      <c r="NMD110" s="197"/>
      <c r="NME110" s="197"/>
      <c r="NMF110" s="197"/>
      <c r="NMG110" s="197"/>
      <c r="NMH110" s="197"/>
      <c r="NMI110" s="197"/>
      <c r="NMJ110" s="197"/>
      <c r="NMK110" s="197"/>
      <c r="NML110" s="197"/>
      <c r="NMM110" s="197"/>
      <c r="NMN110" s="197"/>
      <c r="NMO110" s="197"/>
      <c r="NMP110" s="197"/>
      <c r="NMQ110" s="197"/>
      <c r="NMR110" s="197"/>
      <c r="NMS110" s="197"/>
      <c r="NMT110" s="197"/>
      <c r="NMU110" s="197"/>
      <c r="NMV110" s="197"/>
      <c r="NMW110" s="197"/>
      <c r="NMX110" s="197"/>
      <c r="NMY110" s="197"/>
      <c r="NMZ110" s="197"/>
      <c r="NNA110" s="197"/>
      <c r="NNB110" s="197"/>
      <c r="NNC110" s="197"/>
      <c r="NND110" s="197"/>
      <c r="NNE110" s="197"/>
      <c r="NNF110" s="197"/>
      <c r="NNG110" s="197"/>
      <c r="NNH110" s="197"/>
      <c r="NNI110" s="197"/>
      <c r="NNJ110" s="197"/>
      <c r="NNK110" s="197"/>
      <c r="NNL110" s="197"/>
      <c r="NNM110" s="197"/>
      <c r="NNN110" s="197"/>
      <c r="NNO110" s="197"/>
      <c r="NNP110" s="197"/>
      <c r="NNQ110" s="197"/>
      <c r="NNR110" s="197"/>
      <c r="NNS110" s="197"/>
      <c r="NNT110" s="197"/>
      <c r="NNU110" s="197"/>
      <c r="NNV110" s="197"/>
      <c r="NNW110" s="197"/>
      <c r="NNX110" s="197"/>
      <c r="NNY110" s="197"/>
      <c r="NNZ110" s="197"/>
      <c r="NOA110" s="197"/>
      <c r="NOB110" s="197"/>
      <c r="NOC110" s="197"/>
      <c r="NOD110" s="197"/>
      <c r="NOE110" s="197"/>
      <c r="NOF110" s="197"/>
      <c r="NOG110" s="197"/>
      <c r="NOH110" s="197"/>
      <c r="NOI110" s="197"/>
      <c r="NOJ110" s="197"/>
      <c r="NOK110" s="197"/>
      <c r="NOL110" s="197"/>
      <c r="NOM110" s="197"/>
      <c r="NON110" s="197"/>
      <c r="NOO110" s="197"/>
      <c r="NOP110" s="197"/>
      <c r="NOQ110" s="197"/>
      <c r="NOR110" s="197"/>
      <c r="NOS110" s="197"/>
      <c r="NOT110" s="197"/>
      <c r="NOU110" s="197"/>
      <c r="NOV110" s="197"/>
      <c r="NOW110" s="197"/>
      <c r="NOX110" s="197"/>
      <c r="NOY110" s="197"/>
      <c r="NOZ110" s="197"/>
      <c r="NPA110" s="197"/>
      <c r="NPB110" s="197"/>
      <c r="NPC110" s="197"/>
      <c r="NPD110" s="197"/>
      <c r="NPE110" s="197"/>
      <c r="NPF110" s="197"/>
      <c r="NPG110" s="197"/>
      <c r="NPH110" s="197"/>
      <c r="NPI110" s="197"/>
      <c r="NPJ110" s="197"/>
      <c r="NPK110" s="197"/>
      <c r="NPL110" s="197"/>
      <c r="NPM110" s="197"/>
      <c r="NPN110" s="197"/>
      <c r="NPO110" s="197"/>
      <c r="NPP110" s="197"/>
      <c r="NPQ110" s="197"/>
      <c r="NPR110" s="197"/>
      <c r="NPS110" s="197"/>
      <c r="NPT110" s="197"/>
      <c r="NPU110" s="197"/>
      <c r="NPV110" s="197"/>
      <c r="NPW110" s="197"/>
      <c r="NPX110" s="197"/>
      <c r="NPY110" s="197"/>
      <c r="NPZ110" s="197"/>
      <c r="NQA110" s="197"/>
      <c r="NQB110" s="197"/>
      <c r="NQC110" s="197"/>
      <c r="NQD110" s="197"/>
      <c r="NQE110" s="197"/>
      <c r="NQF110" s="197"/>
      <c r="NQG110" s="197"/>
      <c r="NQH110" s="197"/>
      <c r="NQI110" s="197"/>
      <c r="NQJ110" s="197"/>
      <c r="NQK110" s="197"/>
      <c r="NQL110" s="197"/>
      <c r="NQM110" s="197"/>
      <c r="NQN110" s="197"/>
      <c r="NQO110" s="197"/>
      <c r="NQP110" s="197"/>
      <c r="NQQ110" s="197"/>
      <c r="NQR110" s="197"/>
      <c r="NQS110" s="197"/>
      <c r="NQT110" s="197"/>
      <c r="NQU110" s="197"/>
      <c r="NQV110" s="197"/>
      <c r="NQW110" s="197"/>
      <c r="NQX110" s="197"/>
      <c r="NQY110" s="197"/>
      <c r="NQZ110" s="197"/>
      <c r="NRA110" s="197"/>
      <c r="NRB110" s="197"/>
      <c r="NRC110" s="197"/>
      <c r="NRD110" s="197"/>
      <c r="NRE110" s="197"/>
      <c r="NRF110" s="197"/>
      <c r="NRG110" s="197"/>
      <c r="NRH110" s="197"/>
      <c r="NRI110" s="197"/>
      <c r="NRJ110" s="197"/>
      <c r="NRK110" s="197"/>
      <c r="NRL110" s="197"/>
      <c r="NRM110" s="197"/>
      <c r="NRN110" s="197"/>
      <c r="NRO110" s="197"/>
      <c r="NRP110" s="197"/>
      <c r="NRQ110" s="197"/>
      <c r="NRR110" s="197"/>
      <c r="NRS110" s="197"/>
      <c r="NRT110" s="197"/>
      <c r="NRU110" s="197"/>
      <c r="NRV110" s="197"/>
      <c r="NRW110" s="197"/>
      <c r="NRX110" s="197"/>
      <c r="NRY110" s="197"/>
      <c r="NRZ110" s="197"/>
      <c r="NSA110" s="197"/>
      <c r="NSB110" s="197"/>
      <c r="NSC110" s="197"/>
      <c r="NSD110" s="197"/>
      <c r="NSE110" s="197"/>
      <c r="NSF110" s="197"/>
      <c r="NSG110" s="197"/>
      <c r="NSH110" s="197"/>
      <c r="NSI110" s="197"/>
      <c r="NSJ110" s="197"/>
      <c r="NSK110" s="197"/>
      <c r="NSL110" s="197"/>
      <c r="NSM110" s="197"/>
      <c r="NSN110" s="197"/>
      <c r="NSO110" s="197"/>
      <c r="NSP110" s="197"/>
      <c r="NSQ110" s="197"/>
      <c r="NSR110" s="197"/>
      <c r="NSS110" s="197"/>
      <c r="NST110" s="197"/>
      <c r="NSU110" s="197"/>
      <c r="NSV110" s="197"/>
      <c r="NSW110" s="197"/>
      <c r="NSX110" s="197"/>
      <c r="NSY110" s="197"/>
      <c r="NSZ110" s="197"/>
      <c r="NTA110" s="197"/>
      <c r="NTB110" s="197"/>
      <c r="NTC110" s="197"/>
      <c r="NTD110" s="197"/>
      <c r="NTE110" s="197"/>
      <c r="NTF110" s="197"/>
      <c r="NTG110" s="197"/>
      <c r="NTH110" s="197"/>
      <c r="NTI110" s="197"/>
      <c r="NTJ110" s="197"/>
      <c r="NTK110" s="197"/>
      <c r="NTL110" s="197"/>
      <c r="NTM110" s="197"/>
      <c r="NTN110" s="197"/>
      <c r="NTO110" s="197"/>
      <c r="NTP110" s="197"/>
      <c r="NTQ110" s="197"/>
      <c r="NTR110" s="197"/>
      <c r="NTS110" s="197"/>
      <c r="NTT110" s="197"/>
      <c r="NTU110" s="197"/>
      <c r="NTV110" s="197"/>
      <c r="NTW110" s="197"/>
      <c r="NTX110" s="197"/>
      <c r="NTY110" s="197"/>
      <c r="NTZ110" s="197"/>
      <c r="NUA110" s="197"/>
      <c r="NUB110" s="197"/>
      <c r="NUC110" s="197"/>
      <c r="NUD110" s="197"/>
      <c r="NUE110" s="197"/>
      <c r="NUF110" s="197"/>
      <c r="NUG110" s="197"/>
      <c r="NUH110" s="197"/>
      <c r="NUI110" s="197"/>
      <c r="NUJ110" s="197"/>
      <c r="NUK110" s="197"/>
      <c r="NUL110" s="197"/>
      <c r="NUM110" s="197"/>
      <c r="NUN110" s="197"/>
      <c r="NUO110" s="197"/>
      <c r="NUP110" s="197"/>
      <c r="NUQ110" s="197"/>
      <c r="NUR110" s="197"/>
      <c r="NUS110" s="197"/>
      <c r="NUT110" s="197"/>
      <c r="NUU110" s="197"/>
      <c r="NUV110" s="197"/>
      <c r="NUW110" s="197"/>
      <c r="NUX110" s="197"/>
      <c r="NUY110" s="197"/>
      <c r="NUZ110" s="197"/>
      <c r="NVA110" s="197"/>
      <c r="NVB110" s="197"/>
      <c r="NVC110" s="197"/>
      <c r="NVD110" s="197"/>
      <c r="NVE110" s="197"/>
      <c r="NVF110" s="197"/>
      <c r="NVG110" s="197"/>
      <c r="NVH110" s="197"/>
      <c r="NVI110" s="197"/>
      <c r="NVJ110" s="197"/>
      <c r="NVK110" s="197"/>
      <c r="NVL110" s="197"/>
      <c r="NVM110" s="197"/>
      <c r="NVN110" s="197"/>
      <c r="NVO110" s="197"/>
      <c r="NVP110" s="197"/>
      <c r="NVQ110" s="197"/>
      <c r="NVR110" s="197"/>
      <c r="NVS110" s="197"/>
      <c r="NVT110" s="197"/>
      <c r="NVU110" s="197"/>
      <c r="NVV110" s="197"/>
      <c r="NVW110" s="197"/>
      <c r="NVX110" s="197"/>
      <c r="NVY110" s="197"/>
      <c r="NVZ110" s="197"/>
      <c r="NWA110" s="197"/>
      <c r="NWB110" s="197"/>
      <c r="NWC110" s="197"/>
      <c r="NWD110" s="197"/>
      <c r="NWE110" s="197"/>
      <c r="NWF110" s="197"/>
      <c r="NWG110" s="197"/>
      <c r="NWH110" s="197"/>
      <c r="NWI110" s="197"/>
      <c r="NWJ110" s="197"/>
      <c r="NWK110" s="197"/>
      <c r="NWL110" s="197"/>
      <c r="NWM110" s="197"/>
      <c r="NWN110" s="197"/>
      <c r="NWO110" s="197"/>
      <c r="NWP110" s="197"/>
      <c r="NWQ110" s="197"/>
      <c r="NWR110" s="197"/>
      <c r="NWS110" s="197"/>
      <c r="NWT110" s="197"/>
      <c r="NWU110" s="197"/>
      <c r="NWV110" s="197"/>
      <c r="NWW110" s="197"/>
      <c r="NWX110" s="197"/>
      <c r="NWY110" s="197"/>
      <c r="NWZ110" s="197"/>
      <c r="NXA110" s="197"/>
      <c r="NXB110" s="197"/>
      <c r="NXC110" s="197"/>
      <c r="NXD110" s="197"/>
      <c r="NXE110" s="197"/>
      <c r="NXF110" s="197"/>
      <c r="NXG110" s="197"/>
      <c r="NXH110" s="197"/>
      <c r="NXI110" s="197"/>
      <c r="NXJ110" s="197"/>
      <c r="NXK110" s="197"/>
      <c r="NXL110" s="197"/>
      <c r="NXM110" s="197"/>
      <c r="NXN110" s="197"/>
      <c r="NXO110" s="197"/>
      <c r="NXP110" s="197"/>
      <c r="NXQ110" s="197"/>
      <c r="NXR110" s="197"/>
      <c r="NXS110" s="197"/>
      <c r="NXT110" s="197"/>
      <c r="NXU110" s="197"/>
      <c r="NXV110" s="197"/>
      <c r="NXW110" s="197"/>
      <c r="NXX110" s="197"/>
      <c r="NXY110" s="197"/>
      <c r="NXZ110" s="197"/>
      <c r="NYA110" s="197"/>
      <c r="NYB110" s="197"/>
      <c r="NYC110" s="197"/>
      <c r="NYD110" s="197"/>
      <c r="NYE110" s="197"/>
      <c r="NYF110" s="197"/>
      <c r="NYG110" s="197"/>
      <c r="NYH110" s="197"/>
      <c r="NYI110" s="197"/>
      <c r="NYJ110" s="197"/>
      <c r="NYK110" s="197"/>
      <c r="NYL110" s="197"/>
      <c r="NYM110" s="197"/>
      <c r="NYN110" s="197"/>
      <c r="NYO110" s="197"/>
      <c r="NYP110" s="197"/>
      <c r="NYQ110" s="197"/>
      <c r="NYR110" s="197"/>
      <c r="NYS110" s="197"/>
      <c r="NYT110" s="197"/>
      <c r="NYU110" s="197"/>
      <c r="NYV110" s="197"/>
      <c r="NYW110" s="197"/>
      <c r="NYX110" s="197"/>
      <c r="NYY110" s="197"/>
      <c r="NYZ110" s="197"/>
      <c r="NZA110" s="197"/>
      <c r="NZB110" s="197"/>
      <c r="NZC110" s="197"/>
      <c r="NZD110" s="197"/>
      <c r="NZE110" s="197"/>
      <c r="NZF110" s="197"/>
      <c r="NZG110" s="197"/>
      <c r="NZH110" s="197"/>
      <c r="NZI110" s="197"/>
      <c r="NZJ110" s="197"/>
      <c r="NZK110" s="197"/>
      <c r="NZL110" s="197"/>
      <c r="NZM110" s="197"/>
      <c r="NZN110" s="197"/>
      <c r="NZO110" s="197"/>
      <c r="NZP110" s="197"/>
      <c r="NZQ110" s="197"/>
      <c r="NZR110" s="197"/>
      <c r="NZS110" s="197"/>
      <c r="NZT110" s="197"/>
      <c r="NZU110" s="197"/>
      <c r="NZV110" s="197"/>
      <c r="NZW110" s="197"/>
      <c r="NZX110" s="197"/>
      <c r="NZY110" s="197"/>
      <c r="NZZ110" s="197"/>
      <c r="OAA110" s="197"/>
      <c r="OAB110" s="197"/>
      <c r="OAC110" s="197"/>
      <c r="OAD110" s="197"/>
      <c r="OAE110" s="197"/>
      <c r="OAF110" s="197"/>
      <c r="OAG110" s="197"/>
      <c r="OAH110" s="197"/>
      <c r="OAI110" s="197"/>
      <c r="OAJ110" s="197"/>
      <c r="OAK110" s="197"/>
      <c r="OAL110" s="197"/>
      <c r="OAM110" s="197"/>
      <c r="OAN110" s="197"/>
      <c r="OAO110" s="197"/>
      <c r="OAP110" s="197"/>
      <c r="OAQ110" s="197"/>
      <c r="OAR110" s="197"/>
      <c r="OAS110" s="197"/>
      <c r="OAT110" s="197"/>
      <c r="OAU110" s="197"/>
      <c r="OAV110" s="197"/>
      <c r="OAW110" s="197"/>
      <c r="OAX110" s="197"/>
      <c r="OAY110" s="197"/>
      <c r="OAZ110" s="197"/>
      <c r="OBA110" s="197"/>
      <c r="OBB110" s="197"/>
      <c r="OBC110" s="197"/>
      <c r="OBD110" s="197"/>
      <c r="OBE110" s="197"/>
      <c r="OBF110" s="197"/>
      <c r="OBG110" s="197"/>
      <c r="OBH110" s="197"/>
      <c r="OBI110" s="197"/>
      <c r="OBJ110" s="197"/>
      <c r="OBK110" s="197"/>
      <c r="OBL110" s="197"/>
      <c r="OBM110" s="197"/>
      <c r="OBN110" s="197"/>
      <c r="OBO110" s="197"/>
      <c r="OBP110" s="197"/>
      <c r="OBQ110" s="197"/>
      <c r="OBR110" s="197"/>
      <c r="OBS110" s="197"/>
      <c r="OBT110" s="197"/>
      <c r="OBU110" s="197"/>
      <c r="OBV110" s="197"/>
      <c r="OBW110" s="197"/>
      <c r="OBX110" s="197"/>
      <c r="OBY110" s="197"/>
      <c r="OBZ110" s="197"/>
      <c r="OCA110" s="197"/>
      <c r="OCB110" s="197"/>
      <c r="OCC110" s="197"/>
      <c r="OCD110" s="197"/>
      <c r="OCE110" s="197"/>
      <c r="OCF110" s="197"/>
      <c r="OCG110" s="197"/>
      <c r="OCH110" s="197"/>
      <c r="OCI110" s="197"/>
      <c r="OCJ110" s="197"/>
      <c r="OCK110" s="197"/>
      <c r="OCL110" s="197"/>
      <c r="OCM110" s="197"/>
      <c r="OCN110" s="197"/>
      <c r="OCO110" s="197"/>
      <c r="OCP110" s="197"/>
      <c r="OCQ110" s="197"/>
      <c r="OCR110" s="197"/>
      <c r="OCS110" s="197"/>
      <c r="OCT110" s="197"/>
      <c r="OCU110" s="197"/>
      <c r="OCV110" s="197"/>
      <c r="OCW110" s="197"/>
      <c r="OCX110" s="197"/>
      <c r="OCY110" s="197"/>
      <c r="OCZ110" s="197"/>
      <c r="ODA110" s="197"/>
      <c r="ODB110" s="197"/>
      <c r="ODC110" s="197"/>
      <c r="ODD110" s="197"/>
      <c r="ODE110" s="197"/>
      <c r="ODF110" s="197"/>
      <c r="ODG110" s="197"/>
      <c r="ODH110" s="197"/>
      <c r="ODI110" s="197"/>
      <c r="ODJ110" s="197"/>
      <c r="ODK110" s="197"/>
      <c r="ODL110" s="197"/>
      <c r="ODM110" s="197"/>
      <c r="ODN110" s="197"/>
      <c r="ODO110" s="197"/>
      <c r="ODP110" s="197"/>
      <c r="ODQ110" s="197"/>
      <c r="ODR110" s="197"/>
      <c r="ODS110" s="197"/>
      <c r="ODT110" s="197"/>
      <c r="ODU110" s="197"/>
      <c r="ODV110" s="197"/>
      <c r="ODW110" s="197"/>
      <c r="ODX110" s="197"/>
      <c r="ODY110" s="197"/>
      <c r="ODZ110" s="197"/>
      <c r="OEA110" s="197"/>
      <c r="OEB110" s="197"/>
      <c r="OEC110" s="197"/>
      <c r="OED110" s="197"/>
      <c r="OEE110" s="197"/>
      <c r="OEF110" s="197"/>
      <c r="OEG110" s="197"/>
      <c r="OEH110" s="197"/>
      <c r="OEI110" s="197"/>
      <c r="OEJ110" s="197"/>
      <c r="OEK110" s="197"/>
      <c r="OEL110" s="197"/>
      <c r="OEM110" s="197"/>
      <c r="OEN110" s="197"/>
      <c r="OEO110" s="197"/>
      <c r="OEP110" s="197"/>
      <c r="OEQ110" s="197"/>
      <c r="OER110" s="197"/>
      <c r="OES110" s="197"/>
      <c r="OET110" s="197"/>
      <c r="OEU110" s="197"/>
      <c r="OEV110" s="197"/>
      <c r="OEW110" s="197"/>
      <c r="OEX110" s="197"/>
      <c r="OEY110" s="197"/>
      <c r="OEZ110" s="197"/>
      <c r="OFA110" s="197"/>
      <c r="OFB110" s="197"/>
      <c r="OFC110" s="197"/>
      <c r="OFD110" s="197"/>
      <c r="OFE110" s="197"/>
      <c r="OFF110" s="197"/>
      <c r="OFG110" s="197"/>
      <c r="OFH110" s="197"/>
      <c r="OFI110" s="197"/>
      <c r="OFJ110" s="197"/>
      <c r="OFK110" s="197"/>
      <c r="OFL110" s="197"/>
      <c r="OFM110" s="197"/>
      <c r="OFN110" s="197"/>
      <c r="OFO110" s="197"/>
      <c r="OFP110" s="197"/>
      <c r="OFQ110" s="197"/>
      <c r="OFR110" s="197"/>
      <c r="OFS110" s="197"/>
      <c r="OFT110" s="197"/>
      <c r="OFU110" s="197"/>
      <c r="OFV110" s="197"/>
      <c r="OFW110" s="197"/>
      <c r="OFX110" s="197"/>
      <c r="OFY110" s="197"/>
      <c r="OFZ110" s="197"/>
      <c r="OGA110" s="197"/>
      <c r="OGB110" s="197"/>
      <c r="OGC110" s="197"/>
      <c r="OGD110" s="197"/>
      <c r="OGE110" s="197"/>
      <c r="OGF110" s="197"/>
      <c r="OGG110" s="197"/>
      <c r="OGH110" s="197"/>
      <c r="OGI110" s="197"/>
      <c r="OGJ110" s="197"/>
      <c r="OGK110" s="197"/>
      <c r="OGL110" s="197"/>
      <c r="OGM110" s="197"/>
      <c r="OGN110" s="197"/>
      <c r="OGO110" s="197"/>
      <c r="OGP110" s="197"/>
      <c r="OGQ110" s="197"/>
      <c r="OGR110" s="197"/>
      <c r="OGS110" s="197"/>
      <c r="OGT110" s="197"/>
      <c r="OGU110" s="197"/>
      <c r="OGV110" s="197"/>
      <c r="OGW110" s="197"/>
      <c r="OGX110" s="197"/>
      <c r="OGY110" s="197"/>
      <c r="OGZ110" s="197"/>
      <c r="OHA110" s="197"/>
      <c r="OHB110" s="197"/>
      <c r="OHC110" s="197"/>
      <c r="OHD110" s="197"/>
      <c r="OHE110" s="197"/>
      <c r="OHF110" s="197"/>
      <c r="OHG110" s="197"/>
      <c r="OHH110" s="197"/>
      <c r="OHI110" s="197"/>
      <c r="OHJ110" s="197"/>
      <c r="OHK110" s="197"/>
      <c r="OHL110" s="197"/>
      <c r="OHM110" s="197"/>
      <c r="OHN110" s="197"/>
      <c r="OHO110" s="197"/>
      <c r="OHP110" s="197"/>
      <c r="OHQ110" s="197"/>
      <c r="OHR110" s="197"/>
      <c r="OHS110" s="197"/>
      <c r="OHT110" s="197"/>
      <c r="OHU110" s="197"/>
      <c r="OHV110" s="197"/>
      <c r="OHW110" s="197"/>
      <c r="OHX110" s="197"/>
      <c r="OHY110" s="197"/>
      <c r="OHZ110" s="197"/>
      <c r="OIA110" s="197"/>
      <c r="OIB110" s="197"/>
      <c r="OIC110" s="197"/>
      <c r="OID110" s="197"/>
      <c r="OIE110" s="197"/>
      <c r="OIF110" s="197"/>
      <c r="OIG110" s="197"/>
      <c r="OIH110" s="197"/>
      <c r="OII110" s="197"/>
      <c r="OIJ110" s="197"/>
      <c r="OIK110" s="197"/>
      <c r="OIL110" s="197"/>
      <c r="OIM110" s="197"/>
      <c r="OIN110" s="197"/>
      <c r="OIO110" s="197"/>
      <c r="OIP110" s="197"/>
      <c r="OIQ110" s="197"/>
      <c r="OIR110" s="197"/>
      <c r="OIS110" s="197"/>
      <c r="OIT110" s="197"/>
      <c r="OIU110" s="197"/>
      <c r="OIV110" s="197"/>
      <c r="OIW110" s="197"/>
      <c r="OIX110" s="197"/>
      <c r="OIY110" s="197"/>
      <c r="OIZ110" s="197"/>
      <c r="OJA110" s="197"/>
      <c r="OJB110" s="197"/>
      <c r="OJC110" s="197"/>
      <c r="OJD110" s="197"/>
      <c r="OJE110" s="197"/>
      <c r="OJF110" s="197"/>
      <c r="OJG110" s="197"/>
      <c r="OJH110" s="197"/>
      <c r="OJI110" s="197"/>
      <c r="OJJ110" s="197"/>
      <c r="OJK110" s="197"/>
      <c r="OJL110" s="197"/>
      <c r="OJM110" s="197"/>
      <c r="OJN110" s="197"/>
      <c r="OJO110" s="197"/>
      <c r="OJP110" s="197"/>
      <c r="OJQ110" s="197"/>
      <c r="OJR110" s="197"/>
      <c r="OJS110" s="197"/>
      <c r="OJT110" s="197"/>
      <c r="OJU110" s="197"/>
      <c r="OJV110" s="197"/>
      <c r="OJW110" s="197"/>
      <c r="OJX110" s="197"/>
      <c r="OJY110" s="197"/>
      <c r="OJZ110" s="197"/>
      <c r="OKA110" s="197"/>
      <c r="OKB110" s="197"/>
      <c r="OKC110" s="197"/>
      <c r="OKD110" s="197"/>
      <c r="OKE110" s="197"/>
      <c r="OKF110" s="197"/>
      <c r="OKG110" s="197"/>
      <c r="OKH110" s="197"/>
      <c r="OKI110" s="197"/>
      <c r="OKJ110" s="197"/>
      <c r="OKK110" s="197"/>
      <c r="OKL110" s="197"/>
      <c r="OKM110" s="197"/>
      <c r="OKN110" s="197"/>
      <c r="OKO110" s="197"/>
      <c r="OKP110" s="197"/>
      <c r="OKQ110" s="197"/>
      <c r="OKR110" s="197"/>
      <c r="OKS110" s="197"/>
      <c r="OKT110" s="197"/>
      <c r="OKU110" s="197"/>
      <c r="OKV110" s="197"/>
      <c r="OKW110" s="197"/>
      <c r="OKX110" s="197"/>
      <c r="OKY110" s="197"/>
      <c r="OKZ110" s="197"/>
      <c r="OLA110" s="197"/>
      <c r="OLB110" s="197"/>
      <c r="OLC110" s="197"/>
      <c r="OLD110" s="197"/>
      <c r="OLE110" s="197"/>
      <c r="OLF110" s="197"/>
      <c r="OLG110" s="197"/>
      <c r="OLH110" s="197"/>
      <c r="OLI110" s="197"/>
      <c r="OLJ110" s="197"/>
      <c r="OLK110" s="197"/>
      <c r="OLL110" s="197"/>
      <c r="OLM110" s="197"/>
      <c r="OLN110" s="197"/>
      <c r="OLO110" s="197"/>
      <c r="OLP110" s="197"/>
      <c r="OLQ110" s="197"/>
      <c r="OLR110" s="197"/>
      <c r="OLS110" s="197"/>
      <c r="OLT110" s="197"/>
      <c r="OLU110" s="197"/>
      <c r="OLV110" s="197"/>
      <c r="OLW110" s="197"/>
      <c r="OLX110" s="197"/>
      <c r="OLY110" s="197"/>
      <c r="OLZ110" s="197"/>
      <c r="OMA110" s="197"/>
      <c r="OMB110" s="197"/>
      <c r="OMC110" s="197"/>
      <c r="OMD110" s="197"/>
      <c r="OME110" s="197"/>
      <c r="OMF110" s="197"/>
      <c r="OMG110" s="197"/>
      <c r="OMH110" s="197"/>
      <c r="OMI110" s="197"/>
      <c r="OMJ110" s="197"/>
      <c r="OMK110" s="197"/>
      <c r="OML110" s="197"/>
      <c r="OMM110" s="197"/>
      <c r="OMN110" s="197"/>
      <c r="OMO110" s="197"/>
      <c r="OMP110" s="197"/>
      <c r="OMQ110" s="197"/>
      <c r="OMR110" s="197"/>
      <c r="OMS110" s="197"/>
      <c r="OMT110" s="197"/>
      <c r="OMU110" s="197"/>
      <c r="OMV110" s="197"/>
      <c r="OMW110" s="197"/>
      <c r="OMX110" s="197"/>
      <c r="OMY110" s="197"/>
      <c r="OMZ110" s="197"/>
      <c r="ONA110" s="197"/>
      <c r="ONB110" s="197"/>
      <c r="ONC110" s="197"/>
      <c r="OND110" s="197"/>
      <c r="ONE110" s="197"/>
      <c r="ONF110" s="197"/>
      <c r="ONG110" s="197"/>
      <c r="ONH110" s="197"/>
      <c r="ONI110" s="197"/>
      <c r="ONJ110" s="197"/>
      <c r="ONK110" s="197"/>
      <c r="ONL110" s="197"/>
      <c r="ONM110" s="197"/>
      <c r="ONN110" s="197"/>
      <c r="ONO110" s="197"/>
      <c r="ONP110" s="197"/>
      <c r="ONQ110" s="197"/>
      <c r="ONR110" s="197"/>
      <c r="ONS110" s="197"/>
      <c r="ONT110" s="197"/>
      <c r="ONU110" s="197"/>
      <c r="ONV110" s="197"/>
      <c r="ONW110" s="197"/>
      <c r="ONX110" s="197"/>
      <c r="ONY110" s="197"/>
      <c r="ONZ110" s="197"/>
      <c r="OOA110" s="197"/>
      <c r="OOB110" s="197"/>
      <c r="OOC110" s="197"/>
      <c r="OOD110" s="197"/>
      <c r="OOE110" s="197"/>
      <c r="OOF110" s="197"/>
      <c r="OOG110" s="197"/>
      <c r="OOH110" s="197"/>
      <c r="OOI110" s="197"/>
      <c r="OOJ110" s="197"/>
      <c r="OOK110" s="197"/>
      <c r="OOL110" s="197"/>
      <c r="OOM110" s="197"/>
      <c r="OON110" s="197"/>
      <c r="OOO110" s="197"/>
      <c r="OOP110" s="197"/>
      <c r="OOQ110" s="197"/>
      <c r="OOR110" s="197"/>
      <c r="OOS110" s="197"/>
      <c r="OOT110" s="197"/>
      <c r="OOU110" s="197"/>
      <c r="OOV110" s="197"/>
      <c r="OOW110" s="197"/>
      <c r="OOX110" s="197"/>
      <c r="OOY110" s="197"/>
      <c r="OOZ110" s="197"/>
      <c r="OPA110" s="197"/>
      <c r="OPB110" s="197"/>
      <c r="OPC110" s="197"/>
      <c r="OPD110" s="197"/>
      <c r="OPE110" s="197"/>
      <c r="OPF110" s="197"/>
      <c r="OPG110" s="197"/>
      <c r="OPH110" s="197"/>
      <c r="OPI110" s="197"/>
      <c r="OPJ110" s="197"/>
      <c r="OPK110" s="197"/>
      <c r="OPL110" s="197"/>
      <c r="OPM110" s="197"/>
      <c r="OPN110" s="197"/>
      <c r="OPO110" s="197"/>
      <c r="OPP110" s="197"/>
      <c r="OPQ110" s="197"/>
      <c r="OPR110" s="197"/>
      <c r="OPS110" s="197"/>
      <c r="OPT110" s="197"/>
      <c r="OPU110" s="197"/>
      <c r="OPV110" s="197"/>
      <c r="OPW110" s="197"/>
      <c r="OPX110" s="197"/>
      <c r="OPY110" s="197"/>
      <c r="OPZ110" s="197"/>
      <c r="OQA110" s="197"/>
      <c r="OQB110" s="197"/>
      <c r="OQC110" s="197"/>
      <c r="OQD110" s="197"/>
      <c r="OQE110" s="197"/>
      <c r="OQF110" s="197"/>
      <c r="OQG110" s="197"/>
      <c r="OQH110" s="197"/>
      <c r="OQI110" s="197"/>
      <c r="OQJ110" s="197"/>
      <c r="OQK110" s="197"/>
      <c r="OQL110" s="197"/>
      <c r="OQM110" s="197"/>
      <c r="OQN110" s="197"/>
      <c r="OQO110" s="197"/>
      <c r="OQP110" s="197"/>
      <c r="OQQ110" s="197"/>
      <c r="OQR110" s="197"/>
      <c r="OQS110" s="197"/>
      <c r="OQT110" s="197"/>
      <c r="OQU110" s="197"/>
      <c r="OQV110" s="197"/>
      <c r="OQW110" s="197"/>
      <c r="OQX110" s="197"/>
      <c r="OQY110" s="197"/>
      <c r="OQZ110" s="197"/>
      <c r="ORA110" s="197"/>
      <c r="ORB110" s="197"/>
      <c r="ORC110" s="197"/>
      <c r="ORD110" s="197"/>
      <c r="ORE110" s="197"/>
      <c r="ORF110" s="197"/>
      <c r="ORG110" s="197"/>
      <c r="ORH110" s="197"/>
      <c r="ORI110" s="197"/>
      <c r="ORJ110" s="197"/>
      <c r="ORK110" s="197"/>
      <c r="ORL110" s="197"/>
      <c r="ORM110" s="197"/>
      <c r="ORN110" s="197"/>
      <c r="ORO110" s="197"/>
      <c r="ORP110" s="197"/>
      <c r="ORQ110" s="197"/>
      <c r="ORR110" s="197"/>
      <c r="ORS110" s="197"/>
      <c r="ORT110" s="197"/>
      <c r="ORU110" s="197"/>
      <c r="ORV110" s="197"/>
      <c r="ORW110" s="197"/>
      <c r="ORX110" s="197"/>
      <c r="ORY110" s="197"/>
      <c r="ORZ110" s="197"/>
      <c r="OSA110" s="197"/>
      <c r="OSB110" s="197"/>
      <c r="OSC110" s="197"/>
      <c r="OSD110" s="197"/>
      <c r="OSE110" s="197"/>
      <c r="OSF110" s="197"/>
      <c r="OSG110" s="197"/>
      <c r="OSH110" s="197"/>
      <c r="OSI110" s="197"/>
      <c r="OSJ110" s="197"/>
      <c r="OSK110" s="197"/>
      <c r="OSL110" s="197"/>
      <c r="OSM110" s="197"/>
      <c r="OSN110" s="197"/>
      <c r="OSO110" s="197"/>
      <c r="OSP110" s="197"/>
      <c r="OSQ110" s="197"/>
      <c r="OSR110" s="197"/>
      <c r="OSS110" s="197"/>
      <c r="OST110" s="197"/>
      <c r="OSU110" s="197"/>
      <c r="OSV110" s="197"/>
      <c r="OSW110" s="197"/>
      <c r="OSX110" s="197"/>
      <c r="OSY110" s="197"/>
      <c r="OSZ110" s="197"/>
      <c r="OTA110" s="197"/>
      <c r="OTB110" s="197"/>
      <c r="OTC110" s="197"/>
      <c r="OTD110" s="197"/>
      <c r="OTE110" s="197"/>
      <c r="OTF110" s="197"/>
      <c r="OTG110" s="197"/>
      <c r="OTH110" s="197"/>
      <c r="OTI110" s="197"/>
      <c r="OTJ110" s="197"/>
      <c r="OTK110" s="197"/>
      <c r="OTL110" s="197"/>
      <c r="OTM110" s="197"/>
      <c r="OTN110" s="197"/>
      <c r="OTO110" s="197"/>
      <c r="OTP110" s="197"/>
      <c r="OTQ110" s="197"/>
      <c r="OTR110" s="197"/>
      <c r="OTS110" s="197"/>
      <c r="OTT110" s="197"/>
      <c r="OTU110" s="197"/>
      <c r="OTV110" s="197"/>
      <c r="OTW110" s="197"/>
      <c r="OTX110" s="197"/>
      <c r="OTY110" s="197"/>
      <c r="OTZ110" s="197"/>
      <c r="OUA110" s="197"/>
      <c r="OUB110" s="197"/>
      <c r="OUC110" s="197"/>
      <c r="OUD110" s="197"/>
      <c r="OUE110" s="197"/>
      <c r="OUF110" s="197"/>
      <c r="OUG110" s="197"/>
      <c r="OUH110" s="197"/>
      <c r="OUI110" s="197"/>
      <c r="OUJ110" s="197"/>
      <c r="OUK110" s="197"/>
      <c r="OUL110" s="197"/>
      <c r="OUM110" s="197"/>
      <c r="OUN110" s="197"/>
      <c r="OUO110" s="197"/>
      <c r="OUP110" s="197"/>
      <c r="OUQ110" s="197"/>
      <c r="OUR110" s="197"/>
      <c r="OUS110" s="197"/>
      <c r="OUT110" s="197"/>
      <c r="OUU110" s="197"/>
      <c r="OUV110" s="197"/>
      <c r="OUW110" s="197"/>
      <c r="OUX110" s="197"/>
      <c r="OUY110" s="197"/>
      <c r="OUZ110" s="197"/>
      <c r="OVA110" s="197"/>
      <c r="OVB110" s="197"/>
      <c r="OVC110" s="197"/>
      <c r="OVD110" s="197"/>
      <c r="OVE110" s="197"/>
      <c r="OVF110" s="197"/>
      <c r="OVG110" s="197"/>
      <c r="OVH110" s="197"/>
      <c r="OVI110" s="197"/>
      <c r="OVJ110" s="197"/>
      <c r="OVK110" s="197"/>
      <c r="OVL110" s="197"/>
      <c r="OVM110" s="197"/>
      <c r="OVN110" s="197"/>
      <c r="OVO110" s="197"/>
      <c r="OVP110" s="197"/>
      <c r="OVQ110" s="197"/>
      <c r="OVR110" s="197"/>
      <c r="OVS110" s="197"/>
      <c r="OVT110" s="197"/>
      <c r="OVU110" s="197"/>
      <c r="OVV110" s="197"/>
      <c r="OVW110" s="197"/>
      <c r="OVX110" s="197"/>
      <c r="OVY110" s="197"/>
      <c r="OVZ110" s="197"/>
      <c r="OWA110" s="197"/>
      <c r="OWB110" s="197"/>
      <c r="OWC110" s="197"/>
      <c r="OWD110" s="197"/>
      <c r="OWE110" s="197"/>
      <c r="OWF110" s="197"/>
      <c r="OWG110" s="197"/>
      <c r="OWH110" s="197"/>
      <c r="OWI110" s="197"/>
      <c r="OWJ110" s="197"/>
      <c r="OWK110" s="197"/>
      <c r="OWL110" s="197"/>
      <c r="OWM110" s="197"/>
      <c r="OWN110" s="197"/>
      <c r="OWO110" s="197"/>
      <c r="OWP110" s="197"/>
      <c r="OWQ110" s="197"/>
      <c r="OWR110" s="197"/>
      <c r="OWS110" s="197"/>
      <c r="OWT110" s="197"/>
      <c r="OWU110" s="197"/>
      <c r="OWV110" s="197"/>
      <c r="OWW110" s="197"/>
      <c r="OWX110" s="197"/>
      <c r="OWY110" s="197"/>
      <c r="OWZ110" s="197"/>
      <c r="OXA110" s="197"/>
      <c r="OXB110" s="197"/>
      <c r="OXC110" s="197"/>
      <c r="OXD110" s="197"/>
      <c r="OXE110" s="197"/>
      <c r="OXF110" s="197"/>
      <c r="OXG110" s="197"/>
      <c r="OXH110" s="197"/>
      <c r="OXI110" s="197"/>
      <c r="OXJ110" s="197"/>
      <c r="OXK110" s="197"/>
      <c r="OXL110" s="197"/>
      <c r="OXM110" s="197"/>
      <c r="OXN110" s="197"/>
      <c r="OXO110" s="197"/>
      <c r="OXP110" s="197"/>
      <c r="OXQ110" s="197"/>
      <c r="OXR110" s="197"/>
      <c r="OXS110" s="197"/>
      <c r="OXT110" s="197"/>
      <c r="OXU110" s="197"/>
      <c r="OXV110" s="197"/>
      <c r="OXW110" s="197"/>
      <c r="OXX110" s="197"/>
      <c r="OXY110" s="197"/>
      <c r="OXZ110" s="197"/>
      <c r="OYA110" s="197"/>
      <c r="OYB110" s="197"/>
      <c r="OYC110" s="197"/>
      <c r="OYD110" s="197"/>
      <c r="OYE110" s="197"/>
      <c r="OYF110" s="197"/>
      <c r="OYG110" s="197"/>
      <c r="OYH110" s="197"/>
      <c r="OYI110" s="197"/>
      <c r="OYJ110" s="197"/>
      <c r="OYK110" s="197"/>
      <c r="OYL110" s="197"/>
      <c r="OYM110" s="197"/>
      <c r="OYN110" s="197"/>
      <c r="OYO110" s="197"/>
      <c r="OYP110" s="197"/>
      <c r="OYQ110" s="197"/>
      <c r="OYR110" s="197"/>
      <c r="OYS110" s="197"/>
      <c r="OYT110" s="197"/>
      <c r="OYU110" s="197"/>
      <c r="OYV110" s="197"/>
      <c r="OYW110" s="197"/>
      <c r="OYX110" s="197"/>
      <c r="OYY110" s="197"/>
      <c r="OYZ110" s="197"/>
      <c r="OZA110" s="197"/>
      <c r="OZB110" s="197"/>
      <c r="OZC110" s="197"/>
      <c r="OZD110" s="197"/>
      <c r="OZE110" s="197"/>
      <c r="OZF110" s="197"/>
      <c r="OZG110" s="197"/>
      <c r="OZH110" s="197"/>
      <c r="OZI110" s="197"/>
      <c r="OZJ110" s="197"/>
      <c r="OZK110" s="197"/>
      <c r="OZL110" s="197"/>
      <c r="OZM110" s="197"/>
      <c r="OZN110" s="197"/>
      <c r="OZO110" s="197"/>
      <c r="OZP110" s="197"/>
      <c r="OZQ110" s="197"/>
      <c r="OZR110" s="197"/>
      <c r="OZS110" s="197"/>
      <c r="OZT110" s="197"/>
      <c r="OZU110" s="197"/>
      <c r="OZV110" s="197"/>
      <c r="OZW110" s="197"/>
      <c r="OZX110" s="197"/>
      <c r="OZY110" s="197"/>
      <c r="OZZ110" s="197"/>
      <c r="PAA110" s="197"/>
      <c r="PAB110" s="197"/>
      <c r="PAC110" s="197"/>
      <c r="PAD110" s="197"/>
      <c r="PAE110" s="197"/>
      <c r="PAF110" s="197"/>
      <c r="PAG110" s="197"/>
      <c r="PAH110" s="197"/>
      <c r="PAI110" s="197"/>
      <c r="PAJ110" s="197"/>
      <c r="PAK110" s="197"/>
      <c r="PAL110" s="197"/>
      <c r="PAM110" s="197"/>
      <c r="PAN110" s="197"/>
      <c r="PAO110" s="197"/>
      <c r="PAP110" s="197"/>
      <c r="PAQ110" s="197"/>
      <c r="PAR110" s="197"/>
      <c r="PAS110" s="197"/>
      <c r="PAT110" s="197"/>
      <c r="PAU110" s="197"/>
      <c r="PAV110" s="197"/>
      <c r="PAW110" s="197"/>
      <c r="PAX110" s="197"/>
      <c r="PAY110" s="197"/>
      <c r="PAZ110" s="197"/>
      <c r="PBA110" s="197"/>
      <c r="PBB110" s="197"/>
      <c r="PBC110" s="197"/>
      <c r="PBD110" s="197"/>
      <c r="PBE110" s="197"/>
      <c r="PBF110" s="197"/>
      <c r="PBG110" s="197"/>
      <c r="PBH110" s="197"/>
      <c r="PBI110" s="197"/>
      <c r="PBJ110" s="197"/>
      <c r="PBK110" s="197"/>
      <c r="PBL110" s="197"/>
      <c r="PBM110" s="197"/>
      <c r="PBN110" s="197"/>
      <c r="PBO110" s="197"/>
      <c r="PBP110" s="197"/>
      <c r="PBQ110" s="197"/>
      <c r="PBR110" s="197"/>
      <c r="PBS110" s="197"/>
      <c r="PBT110" s="197"/>
      <c r="PBU110" s="197"/>
      <c r="PBV110" s="197"/>
      <c r="PBW110" s="197"/>
      <c r="PBX110" s="197"/>
      <c r="PBY110" s="197"/>
      <c r="PBZ110" s="197"/>
      <c r="PCA110" s="197"/>
      <c r="PCB110" s="197"/>
      <c r="PCC110" s="197"/>
      <c r="PCD110" s="197"/>
      <c r="PCE110" s="197"/>
      <c r="PCF110" s="197"/>
      <c r="PCG110" s="197"/>
      <c r="PCH110" s="197"/>
      <c r="PCI110" s="197"/>
      <c r="PCJ110" s="197"/>
      <c r="PCK110" s="197"/>
      <c r="PCL110" s="197"/>
      <c r="PCM110" s="197"/>
      <c r="PCN110" s="197"/>
      <c r="PCO110" s="197"/>
      <c r="PCP110" s="197"/>
      <c r="PCQ110" s="197"/>
      <c r="PCR110" s="197"/>
      <c r="PCS110" s="197"/>
      <c r="PCT110" s="197"/>
      <c r="PCU110" s="197"/>
      <c r="PCV110" s="197"/>
      <c r="PCW110" s="197"/>
      <c r="PCX110" s="197"/>
      <c r="PCY110" s="197"/>
      <c r="PCZ110" s="197"/>
      <c r="PDA110" s="197"/>
      <c r="PDB110" s="197"/>
      <c r="PDC110" s="197"/>
      <c r="PDD110" s="197"/>
      <c r="PDE110" s="197"/>
      <c r="PDF110" s="197"/>
      <c r="PDG110" s="197"/>
      <c r="PDH110" s="197"/>
      <c r="PDI110" s="197"/>
      <c r="PDJ110" s="197"/>
      <c r="PDK110" s="197"/>
      <c r="PDL110" s="197"/>
      <c r="PDM110" s="197"/>
      <c r="PDN110" s="197"/>
      <c r="PDO110" s="197"/>
      <c r="PDP110" s="197"/>
      <c r="PDQ110" s="197"/>
      <c r="PDR110" s="197"/>
      <c r="PDS110" s="197"/>
      <c r="PDT110" s="197"/>
      <c r="PDU110" s="197"/>
      <c r="PDV110" s="197"/>
      <c r="PDW110" s="197"/>
      <c r="PDX110" s="197"/>
      <c r="PDY110" s="197"/>
      <c r="PDZ110" s="197"/>
      <c r="PEA110" s="197"/>
      <c r="PEB110" s="197"/>
      <c r="PEC110" s="197"/>
      <c r="PED110" s="197"/>
      <c r="PEE110" s="197"/>
      <c r="PEF110" s="197"/>
      <c r="PEG110" s="197"/>
      <c r="PEH110" s="197"/>
      <c r="PEI110" s="197"/>
      <c r="PEJ110" s="197"/>
      <c r="PEK110" s="197"/>
      <c r="PEL110" s="197"/>
      <c r="PEM110" s="197"/>
      <c r="PEN110" s="197"/>
      <c r="PEO110" s="197"/>
      <c r="PEP110" s="197"/>
      <c r="PEQ110" s="197"/>
      <c r="PER110" s="197"/>
      <c r="PES110" s="197"/>
      <c r="PET110" s="197"/>
      <c r="PEU110" s="197"/>
      <c r="PEV110" s="197"/>
      <c r="PEW110" s="197"/>
      <c r="PEX110" s="197"/>
      <c r="PEY110" s="197"/>
      <c r="PEZ110" s="197"/>
      <c r="PFA110" s="197"/>
      <c r="PFB110" s="197"/>
      <c r="PFC110" s="197"/>
      <c r="PFD110" s="197"/>
      <c r="PFE110" s="197"/>
      <c r="PFF110" s="197"/>
      <c r="PFG110" s="197"/>
      <c r="PFH110" s="197"/>
      <c r="PFI110" s="197"/>
      <c r="PFJ110" s="197"/>
      <c r="PFK110" s="197"/>
      <c r="PFL110" s="197"/>
      <c r="PFM110" s="197"/>
      <c r="PFN110" s="197"/>
      <c r="PFO110" s="197"/>
      <c r="PFP110" s="197"/>
      <c r="PFQ110" s="197"/>
      <c r="PFR110" s="197"/>
      <c r="PFS110" s="197"/>
      <c r="PFT110" s="197"/>
      <c r="PFU110" s="197"/>
      <c r="PFV110" s="197"/>
      <c r="PFW110" s="197"/>
      <c r="PFX110" s="197"/>
      <c r="PFY110" s="197"/>
      <c r="PFZ110" s="197"/>
      <c r="PGA110" s="197"/>
      <c r="PGB110" s="197"/>
      <c r="PGC110" s="197"/>
      <c r="PGD110" s="197"/>
      <c r="PGE110" s="197"/>
      <c r="PGF110" s="197"/>
      <c r="PGG110" s="197"/>
      <c r="PGH110" s="197"/>
      <c r="PGI110" s="197"/>
      <c r="PGJ110" s="197"/>
      <c r="PGK110" s="197"/>
      <c r="PGL110" s="197"/>
      <c r="PGM110" s="197"/>
      <c r="PGN110" s="197"/>
      <c r="PGO110" s="197"/>
      <c r="PGP110" s="197"/>
      <c r="PGQ110" s="197"/>
      <c r="PGR110" s="197"/>
      <c r="PGS110" s="197"/>
      <c r="PGT110" s="197"/>
      <c r="PGU110" s="197"/>
      <c r="PGV110" s="197"/>
      <c r="PGW110" s="197"/>
      <c r="PGX110" s="197"/>
      <c r="PGY110" s="197"/>
      <c r="PGZ110" s="197"/>
      <c r="PHA110" s="197"/>
      <c r="PHB110" s="197"/>
      <c r="PHC110" s="197"/>
      <c r="PHD110" s="197"/>
      <c r="PHE110" s="197"/>
      <c r="PHF110" s="197"/>
      <c r="PHG110" s="197"/>
      <c r="PHH110" s="197"/>
      <c r="PHI110" s="197"/>
      <c r="PHJ110" s="197"/>
      <c r="PHK110" s="197"/>
      <c r="PHL110" s="197"/>
      <c r="PHM110" s="197"/>
      <c r="PHN110" s="197"/>
      <c r="PHO110" s="197"/>
      <c r="PHP110" s="197"/>
      <c r="PHQ110" s="197"/>
      <c r="PHR110" s="197"/>
      <c r="PHS110" s="197"/>
      <c r="PHT110" s="197"/>
      <c r="PHU110" s="197"/>
      <c r="PHV110" s="197"/>
      <c r="PHW110" s="197"/>
      <c r="PHX110" s="197"/>
      <c r="PHY110" s="197"/>
      <c r="PHZ110" s="197"/>
      <c r="PIA110" s="197"/>
      <c r="PIB110" s="197"/>
      <c r="PIC110" s="197"/>
      <c r="PID110" s="197"/>
      <c r="PIE110" s="197"/>
      <c r="PIF110" s="197"/>
      <c r="PIG110" s="197"/>
      <c r="PIH110" s="197"/>
      <c r="PII110" s="197"/>
      <c r="PIJ110" s="197"/>
      <c r="PIK110" s="197"/>
      <c r="PIL110" s="197"/>
      <c r="PIM110" s="197"/>
      <c r="PIN110" s="197"/>
      <c r="PIO110" s="197"/>
      <c r="PIP110" s="197"/>
      <c r="PIQ110" s="197"/>
      <c r="PIR110" s="197"/>
      <c r="PIS110" s="197"/>
      <c r="PIT110" s="197"/>
      <c r="PIU110" s="197"/>
      <c r="PIV110" s="197"/>
      <c r="PIW110" s="197"/>
      <c r="PIX110" s="197"/>
      <c r="PIY110" s="197"/>
      <c r="PIZ110" s="197"/>
      <c r="PJA110" s="197"/>
      <c r="PJB110" s="197"/>
      <c r="PJC110" s="197"/>
      <c r="PJD110" s="197"/>
      <c r="PJE110" s="197"/>
      <c r="PJF110" s="197"/>
      <c r="PJG110" s="197"/>
      <c r="PJH110" s="197"/>
      <c r="PJI110" s="197"/>
      <c r="PJJ110" s="197"/>
      <c r="PJK110" s="197"/>
      <c r="PJL110" s="197"/>
      <c r="PJM110" s="197"/>
      <c r="PJN110" s="197"/>
      <c r="PJO110" s="197"/>
      <c r="PJP110" s="197"/>
      <c r="PJQ110" s="197"/>
      <c r="PJR110" s="197"/>
      <c r="PJS110" s="197"/>
      <c r="PJT110" s="197"/>
      <c r="PJU110" s="197"/>
      <c r="PJV110" s="197"/>
      <c r="PJW110" s="197"/>
      <c r="PJX110" s="197"/>
      <c r="PJY110" s="197"/>
      <c r="PJZ110" s="197"/>
      <c r="PKA110" s="197"/>
      <c r="PKB110" s="197"/>
      <c r="PKC110" s="197"/>
      <c r="PKD110" s="197"/>
      <c r="PKE110" s="197"/>
      <c r="PKF110" s="197"/>
      <c r="PKG110" s="197"/>
      <c r="PKH110" s="197"/>
      <c r="PKI110" s="197"/>
      <c r="PKJ110" s="197"/>
      <c r="PKK110" s="197"/>
      <c r="PKL110" s="197"/>
      <c r="PKM110" s="197"/>
      <c r="PKN110" s="197"/>
      <c r="PKO110" s="197"/>
      <c r="PKP110" s="197"/>
      <c r="PKQ110" s="197"/>
      <c r="PKR110" s="197"/>
      <c r="PKS110" s="197"/>
      <c r="PKT110" s="197"/>
      <c r="PKU110" s="197"/>
      <c r="PKV110" s="197"/>
      <c r="PKW110" s="197"/>
      <c r="PKX110" s="197"/>
      <c r="PKY110" s="197"/>
      <c r="PKZ110" s="197"/>
      <c r="PLA110" s="197"/>
      <c r="PLB110" s="197"/>
      <c r="PLC110" s="197"/>
      <c r="PLD110" s="197"/>
      <c r="PLE110" s="197"/>
      <c r="PLF110" s="197"/>
      <c r="PLG110" s="197"/>
      <c r="PLH110" s="197"/>
      <c r="PLI110" s="197"/>
      <c r="PLJ110" s="197"/>
      <c r="PLK110" s="197"/>
      <c r="PLL110" s="197"/>
      <c r="PLM110" s="197"/>
      <c r="PLN110" s="197"/>
      <c r="PLO110" s="197"/>
      <c r="PLP110" s="197"/>
      <c r="PLQ110" s="197"/>
      <c r="PLR110" s="197"/>
      <c r="PLS110" s="197"/>
      <c r="PLT110" s="197"/>
      <c r="PLU110" s="197"/>
      <c r="PLV110" s="197"/>
      <c r="PLW110" s="197"/>
      <c r="PLX110" s="197"/>
      <c r="PLY110" s="197"/>
      <c r="PLZ110" s="197"/>
      <c r="PMA110" s="197"/>
      <c r="PMB110" s="197"/>
      <c r="PMC110" s="197"/>
      <c r="PMD110" s="197"/>
      <c r="PME110" s="197"/>
      <c r="PMF110" s="197"/>
      <c r="PMG110" s="197"/>
      <c r="PMH110" s="197"/>
      <c r="PMI110" s="197"/>
      <c r="PMJ110" s="197"/>
      <c r="PMK110" s="197"/>
      <c r="PML110" s="197"/>
      <c r="PMM110" s="197"/>
      <c r="PMN110" s="197"/>
      <c r="PMO110" s="197"/>
      <c r="PMP110" s="197"/>
      <c r="PMQ110" s="197"/>
      <c r="PMR110" s="197"/>
      <c r="PMS110" s="197"/>
      <c r="PMT110" s="197"/>
      <c r="PMU110" s="197"/>
      <c r="PMV110" s="197"/>
      <c r="PMW110" s="197"/>
      <c r="PMX110" s="197"/>
      <c r="PMY110" s="197"/>
      <c r="PMZ110" s="197"/>
      <c r="PNA110" s="197"/>
      <c r="PNB110" s="197"/>
      <c r="PNC110" s="197"/>
      <c r="PND110" s="197"/>
      <c r="PNE110" s="197"/>
      <c r="PNF110" s="197"/>
      <c r="PNG110" s="197"/>
      <c r="PNH110" s="197"/>
      <c r="PNI110" s="197"/>
      <c r="PNJ110" s="197"/>
      <c r="PNK110" s="197"/>
      <c r="PNL110" s="197"/>
      <c r="PNM110" s="197"/>
      <c r="PNN110" s="197"/>
      <c r="PNO110" s="197"/>
      <c r="PNP110" s="197"/>
      <c r="PNQ110" s="197"/>
      <c r="PNR110" s="197"/>
      <c r="PNS110" s="197"/>
      <c r="PNT110" s="197"/>
      <c r="PNU110" s="197"/>
      <c r="PNV110" s="197"/>
      <c r="PNW110" s="197"/>
      <c r="PNX110" s="197"/>
      <c r="PNY110" s="197"/>
      <c r="PNZ110" s="197"/>
      <c r="POA110" s="197"/>
      <c r="POB110" s="197"/>
      <c r="POC110" s="197"/>
      <c r="POD110" s="197"/>
      <c r="POE110" s="197"/>
      <c r="POF110" s="197"/>
      <c r="POG110" s="197"/>
      <c r="POH110" s="197"/>
      <c r="POI110" s="197"/>
      <c r="POJ110" s="197"/>
      <c r="POK110" s="197"/>
      <c r="POL110" s="197"/>
      <c r="POM110" s="197"/>
      <c r="PON110" s="197"/>
      <c r="POO110" s="197"/>
      <c r="POP110" s="197"/>
      <c r="POQ110" s="197"/>
      <c r="POR110" s="197"/>
      <c r="POS110" s="197"/>
      <c r="POT110" s="197"/>
      <c r="POU110" s="197"/>
      <c r="POV110" s="197"/>
      <c r="POW110" s="197"/>
      <c r="POX110" s="197"/>
      <c r="POY110" s="197"/>
      <c r="POZ110" s="197"/>
      <c r="PPA110" s="197"/>
      <c r="PPB110" s="197"/>
      <c r="PPC110" s="197"/>
      <c r="PPD110" s="197"/>
      <c r="PPE110" s="197"/>
      <c r="PPF110" s="197"/>
      <c r="PPG110" s="197"/>
      <c r="PPH110" s="197"/>
      <c r="PPI110" s="197"/>
      <c r="PPJ110" s="197"/>
      <c r="PPK110" s="197"/>
      <c r="PPL110" s="197"/>
      <c r="PPM110" s="197"/>
      <c r="PPN110" s="197"/>
      <c r="PPO110" s="197"/>
      <c r="PPP110" s="197"/>
      <c r="PPQ110" s="197"/>
      <c r="PPR110" s="197"/>
      <c r="PPS110" s="197"/>
      <c r="PPT110" s="197"/>
      <c r="PPU110" s="197"/>
      <c r="PPV110" s="197"/>
      <c r="PPW110" s="197"/>
      <c r="PPX110" s="197"/>
      <c r="PPY110" s="197"/>
      <c r="PPZ110" s="197"/>
      <c r="PQA110" s="197"/>
      <c r="PQB110" s="197"/>
      <c r="PQC110" s="197"/>
      <c r="PQD110" s="197"/>
      <c r="PQE110" s="197"/>
      <c r="PQF110" s="197"/>
      <c r="PQG110" s="197"/>
      <c r="PQH110" s="197"/>
      <c r="PQI110" s="197"/>
      <c r="PQJ110" s="197"/>
      <c r="PQK110" s="197"/>
      <c r="PQL110" s="197"/>
      <c r="PQM110" s="197"/>
      <c r="PQN110" s="197"/>
      <c r="PQO110" s="197"/>
      <c r="PQP110" s="197"/>
      <c r="PQQ110" s="197"/>
      <c r="PQR110" s="197"/>
      <c r="PQS110" s="197"/>
      <c r="PQT110" s="197"/>
      <c r="PQU110" s="197"/>
      <c r="PQV110" s="197"/>
      <c r="PQW110" s="197"/>
      <c r="PQX110" s="197"/>
      <c r="PQY110" s="197"/>
      <c r="PQZ110" s="197"/>
      <c r="PRA110" s="197"/>
      <c r="PRB110" s="197"/>
      <c r="PRC110" s="197"/>
      <c r="PRD110" s="197"/>
      <c r="PRE110" s="197"/>
      <c r="PRF110" s="197"/>
      <c r="PRG110" s="197"/>
      <c r="PRH110" s="197"/>
      <c r="PRI110" s="197"/>
      <c r="PRJ110" s="197"/>
      <c r="PRK110" s="197"/>
      <c r="PRL110" s="197"/>
      <c r="PRM110" s="197"/>
      <c r="PRN110" s="197"/>
      <c r="PRO110" s="197"/>
      <c r="PRP110" s="197"/>
      <c r="PRQ110" s="197"/>
      <c r="PRR110" s="197"/>
      <c r="PRS110" s="197"/>
      <c r="PRT110" s="197"/>
      <c r="PRU110" s="197"/>
      <c r="PRV110" s="197"/>
      <c r="PRW110" s="197"/>
      <c r="PRX110" s="197"/>
      <c r="PRY110" s="197"/>
      <c r="PRZ110" s="197"/>
      <c r="PSA110" s="197"/>
      <c r="PSB110" s="197"/>
      <c r="PSC110" s="197"/>
      <c r="PSD110" s="197"/>
      <c r="PSE110" s="197"/>
      <c r="PSF110" s="197"/>
      <c r="PSG110" s="197"/>
      <c r="PSH110" s="197"/>
      <c r="PSI110" s="197"/>
      <c r="PSJ110" s="197"/>
      <c r="PSK110" s="197"/>
      <c r="PSL110" s="197"/>
      <c r="PSM110" s="197"/>
      <c r="PSN110" s="197"/>
      <c r="PSO110" s="197"/>
      <c r="PSP110" s="197"/>
      <c r="PSQ110" s="197"/>
      <c r="PSR110" s="197"/>
      <c r="PSS110" s="197"/>
      <c r="PST110" s="197"/>
      <c r="PSU110" s="197"/>
      <c r="PSV110" s="197"/>
      <c r="PSW110" s="197"/>
      <c r="PSX110" s="197"/>
      <c r="PSY110" s="197"/>
      <c r="PSZ110" s="197"/>
      <c r="PTA110" s="197"/>
      <c r="PTB110" s="197"/>
      <c r="PTC110" s="197"/>
      <c r="PTD110" s="197"/>
      <c r="PTE110" s="197"/>
      <c r="PTF110" s="197"/>
      <c r="PTG110" s="197"/>
      <c r="PTH110" s="197"/>
      <c r="PTI110" s="197"/>
      <c r="PTJ110" s="197"/>
      <c r="PTK110" s="197"/>
      <c r="PTL110" s="197"/>
      <c r="PTM110" s="197"/>
      <c r="PTN110" s="197"/>
      <c r="PTO110" s="197"/>
      <c r="PTP110" s="197"/>
      <c r="PTQ110" s="197"/>
      <c r="PTR110" s="197"/>
      <c r="PTS110" s="197"/>
      <c r="PTT110" s="197"/>
      <c r="PTU110" s="197"/>
      <c r="PTV110" s="197"/>
      <c r="PTW110" s="197"/>
      <c r="PTX110" s="197"/>
      <c r="PTY110" s="197"/>
      <c r="PTZ110" s="197"/>
      <c r="PUA110" s="197"/>
      <c r="PUB110" s="197"/>
      <c r="PUC110" s="197"/>
      <c r="PUD110" s="197"/>
      <c r="PUE110" s="197"/>
      <c r="PUF110" s="197"/>
      <c r="PUG110" s="197"/>
      <c r="PUH110" s="197"/>
      <c r="PUI110" s="197"/>
      <c r="PUJ110" s="197"/>
      <c r="PUK110" s="197"/>
      <c r="PUL110" s="197"/>
      <c r="PUM110" s="197"/>
      <c r="PUN110" s="197"/>
      <c r="PUO110" s="197"/>
      <c r="PUP110" s="197"/>
      <c r="PUQ110" s="197"/>
      <c r="PUR110" s="197"/>
      <c r="PUS110" s="197"/>
      <c r="PUT110" s="197"/>
      <c r="PUU110" s="197"/>
      <c r="PUV110" s="197"/>
      <c r="PUW110" s="197"/>
      <c r="PUX110" s="197"/>
      <c r="PUY110" s="197"/>
      <c r="PUZ110" s="197"/>
      <c r="PVA110" s="197"/>
      <c r="PVB110" s="197"/>
      <c r="PVC110" s="197"/>
      <c r="PVD110" s="197"/>
      <c r="PVE110" s="197"/>
      <c r="PVF110" s="197"/>
      <c r="PVG110" s="197"/>
      <c r="PVH110" s="197"/>
      <c r="PVI110" s="197"/>
      <c r="PVJ110" s="197"/>
      <c r="PVK110" s="197"/>
      <c r="PVL110" s="197"/>
      <c r="PVM110" s="197"/>
      <c r="PVN110" s="197"/>
      <c r="PVO110" s="197"/>
      <c r="PVP110" s="197"/>
      <c r="PVQ110" s="197"/>
      <c r="PVR110" s="197"/>
      <c r="PVS110" s="197"/>
      <c r="PVT110" s="197"/>
      <c r="PVU110" s="197"/>
      <c r="PVV110" s="197"/>
      <c r="PVW110" s="197"/>
      <c r="PVX110" s="197"/>
      <c r="PVY110" s="197"/>
      <c r="PVZ110" s="197"/>
      <c r="PWA110" s="197"/>
      <c r="PWB110" s="197"/>
      <c r="PWC110" s="197"/>
      <c r="PWD110" s="197"/>
      <c r="PWE110" s="197"/>
      <c r="PWF110" s="197"/>
      <c r="PWG110" s="197"/>
      <c r="PWH110" s="197"/>
      <c r="PWI110" s="197"/>
      <c r="PWJ110" s="197"/>
      <c r="PWK110" s="197"/>
      <c r="PWL110" s="197"/>
      <c r="PWM110" s="197"/>
      <c r="PWN110" s="197"/>
      <c r="PWO110" s="197"/>
      <c r="PWP110" s="197"/>
      <c r="PWQ110" s="197"/>
      <c r="PWR110" s="197"/>
      <c r="PWS110" s="197"/>
      <c r="PWT110" s="197"/>
      <c r="PWU110" s="197"/>
      <c r="PWV110" s="197"/>
      <c r="PWW110" s="197"/>
      <c r="PWX110" s="197"/>
      <c r="PWY110" s="197"/>
      <c r="PWZ110" s="197"/>
      <c r="PXA110" s="197"/>
      <c r="PXB110" s="197"/>
      <c r="PXC110" s="197"/>
      <c r="PXD110" s="197"/>
      <c r="PXE110" s="197"/>
      <c r="PXF110" s="197"/>
      <c r="PXG110" s="197"/>
      <c r="PXH110" s="197"/>
      <c r="PXI110" s="197"/>
      <c r="PXJ110" s="197"/>
      <c r="PXK110" s="197"/>
      <c r="PXL110" s="197"/>
      <c r="PXM110" s="197"/>
      <c r="PXN110" s="197"/>
      <c r="PXO110" s="197"/>
      <c r="PXP110" s="197"/>
      <c r="PXQ110" s="197"/>
      <c r="PXR110" s="197"/>
      <c r="PXS110" s="197"/>
      <c r="PXT110" s="197"/>
      <c r="PXU110" s="197"/>
      <c r="PXV110" s="197"/>
      <c r="PXW110" s="197"/>
      <c r="PXX110" s="197"/>
      <c r="PXY110" s="197"/>
      <c r="PXZ110" s="197"/>
      <c r="PYA110" s="197"/>
      <c r="PYB110" s="197"/>
      <c r="PYC110" s="197"/>
      <c r="PYD110" s="197"/>
      <c r="PYE110" s="197"/>
      <c r="PYF110" s="197"/>
      <c r="PYG110" s="197"/>
      <c r="PYH110" s="197"/>
      <c r="PYI110" s="197"/>
      <c r="PYJ110" s="197"/>
      <c r="PYK110" s="197"/>
      <c r="PYL110" s="197"/>
      <c r="PYM110" s="197"/>
      <c r="PYN110" s="197"/>
      <c r="PYO110" s="197"/>
      <c r="PYP110" s="197"/>
      <c r="PYQ110" s="197"/>
      <c r="PYR110" s="197"/>
      <c r="PYS110" s="197"/>
      <c r="PYT110" s="197"/>
      <c r="PYU110" s="197"/>
      <c r="PYV110" s="197"/>
      <c r="PYW110" s="197"/>
      <c r="PYX110" s="197"/>
      <c r="PYY110" s="197"/>
      <c r="PYZ110" s="197"/>
      <c r="PZA110" s="197"/>
      <c r="PZB110" s="197"/>
      <c r="PZC110" s="197"/>
      <c r="PZD110" s="197"/>
      <c r="PZE110" s="197"/>
      <c r="PZF110" s="197"/>
      <c r="PZG110" s="197"/>
      <c r="PZH110" s="197"/>
      <c r="PZI110" s="197"/>
      <c r="PZJ110" s="197"/>
      <c r="PZK110" s="197"/>
      <c r="PZL110" s="197"/>
      <c r="PZM110" s="197"/>
      <c r="PZN110" s="197"/>
      <c r="PZO110" s="197"/>
      <c r="PZP110" s="197"/>
      <c r="PZQ110" s="197"/>
      <c r="PZR110" s="197"/>
      <c r="PZS110" s="197"/>
      <c r="PZT110" s="197"/>
      <c r="PZU110" s="197"/>
      <c r="PZV110" s="197"/>
      <c r="PZW110" s="197"/>
      <c r="PZX110" s="197"/>
      <c r="PZY110" s="197"/>
      <c r="PZZ110" s="197"/>
      <c r="QAA110" s="197"/>
      <c r="QAB110" s="197"/>
      <c r="QAC110" s="197"/>
      <c r="QAD110" s="197"/>
      <c r="QAE110" s="197"/>
      <c r="QAF110" s="197"/>
      <c r="QAG110" s="197"/>
      <c r="QAH110" s="197"/>
      <c r="QAI110" s="197"/>
      <c r="QAJ110" s="197"/>
      <c r="QAK110" s="197"/>
      <c r="QAL110" s="197"/>
      <c r="QAM110" s="197"/>
      <c r="QAN110" s="197"/>
      <c r="QAO110" s="197"/>
      <c r="QAP110" s="197"/>
      <c r="QAQ110" s="197"/>
      <c r="QAR110" s="197"/>
      <c r="QAS110" s="197"/>
      <c r="QAT110" s="197"/>
      <c r="QAU110" s="197"/>
      <c r="QAV110" s="197"/>
      <c r="QAW110" s="197"/>
      <c r="QAX110" s="197"/>
      <c r="QAY110" s="197"/>
      <c r="QAZ110" s="197"/>
      <c r="QBA110" s="197"/>
      <c r="QBB110" s="197"/>
      <c r="QBC110" s="197"/>
      <c r="QBD110" s="197"/>
      <c r="QBE110" s="197"/>
      <c r="QBF110" s="197"/>
      <c r="QBG110" s="197"/>
      <c r="QBH110" s="197"/>
      <c r="QBI110" s="197"/>
      <c r="QBJ110" s="197"/>
      <c r="QBK110" s="197"/>
      <c r="QBL110" s="197"/>
      <c r="QBM110" s="197"/>
      <c r="QBN110" s="197"/>
      <c r="QBO110" s="197"/>
      <c r="QBP110" s="197"/>
      <c r="QBQ110" s="197"/>
      <c r="QBR110" s="197"/>
      <c r="QBS110" s="197"/>
      <c r="QBT110" s="197"/>
      <c r="QBU110" s="197"/>
      <c r="QBV110" s="197"/>
      <c r="QBW110" s="197"/>
      <c r="QBX110" s="197"/>
      <c r="QBY110" s="197"/>
      <c r="QBZ110" s="197"/>
      <c r="QCA110" s="197"/>
      <c r="QCB110" s="197"/>
      <c r="QCC110" s="197"/>
      <c r="QCD110" s="197"/>
      <c r="QCE110" s="197"/>
      <c r="QCF110" s="197"/>
      <c r="QCG110" s="197"/>
      <c r="QCH110" s="197"/>
      <c r="QCI110" s="197"/>
      <c r="QCJ110" s="197"/>
      <c r="QCK110" s="197"/>
      <c r="QCL110" s="197"/>
      <c r="QCM110" s="197"/>
      <c r="QCN110" s="197"/>
      <c r="QCO110" s="197"/>
      <c r="QCP110" s="197"/>
      <c r="QCQ110" s="197"/>
      <c r="QCR110" s="197"/>
      <c r="QCS110" s="197"/>
      <c r="QCT110" s="197"/>
      <c r="QCU110" s="197"/>
      <c r="QCV110" s="197"/>
      <c r="QCW110" s="197"/>
      <c r="QCX110" s="197"/>
      <c r="QCY110" s="197"/>
      <c r="QCZ110" s="197"/>
      <c r="QDA110" s="197"/>
      <c r="QDB110" s="197"/>
      <c r="QDC110" s="197"/>
      <c r="QDD110" s="197"/>
      <c r="QDE110" s="197"/>
      <c r="QDF110" s="197"/>
      <c r="QDG110" s="197"/>
      <c r="QDH110" s="197"/>
      <c r="QDI110" s="197"/>
      <c r="QDJ110" s="197"/>
      <c r="QDK110" s="197"/>
      <c r="QDL110" s="197"/>
      <c r="QDM110" s="197"/>
      <c r="QDN110" s="197"/>
      <c r="QDO110" s="197"/>
      <c r="QDP110" s="197"/>
      <c r="QDQ110" s="197"/>
      <c r="QDR110" s="197"/>
      <c r="QDS110" s="197"/>
      <c r="QDT110" s="197"/>
      <c r="QDU110" s="197"/>
      <c r="QDV110" s="197"/>
      <c r="QDW110" s="197"/>
      <c r="QDX110" s="197"/>
      <c r="QDY110" s="197"/>
      <c r="QDZ110" s="197"/>
      <c r="QEA110" s="197"/>
      <c r="QEB110" s="197"/>
      <c r="QEC110" s="197"/>
      <c r="QED110" s="197"/>
      <c r="QEE110" s="197"/>
      <c r="QEF110" s="197"/>
      <c r="QEG110" s="197"/>
      <c r="QEH110" s="197"/>
      <c r="QEI110" s="197"/>
      <c r="QEJ110" s="197"/>
      <c r="QEK110" s="197"/>
      <c r="QEL110" s="197"/>
      <c r="QEM110" s="197"/>
      <c r="QEN110" s="197"/>
      <c r="QEO110" s="197"/>
      <c r="QEP110" s="197"/>
      <c r="QEQ110" s="197"/>
      <c r="QER110" s="197"/>
      <c r="QES110" s="197"/>
      <c r="QET110" s="197"/>
      <c r="QEU110" s="197"/>
      <c r="QEV110" s="197"/>
      <c r="QEW110" s="197"/>
      <c r="QEX110" s="197"/>
      <c r="QEY110" s="197"/>
      <c r="QEZ110" s="197"/>
      <c r="QFA110" s="197"/>
      <c r="QFB110" s="197"/>
      <c r="QFC110" s="197"/>
      <c r="QFD110" s="197"/>
      <c r="QFE110" s="197"/>
      <c r="QFF110" s="197"/>
      <c r="QFG110" s="197"/>
      <c r="QFH110" s="197"/>
      <c r="QFI110" s="197"/>
      <c r="QFJ110" s="197"/>
      <c r="QFK110" s="197"/>
      <c r="QFL110" s="197"/>
      <c r="QFM110" s="197"/>
      <c r="QFN110" s="197"/>
      <c r="QFO110" s="197"/>
      <c r="QFP110" s="197"/>
      <c r="QFQ110" s="197"/>
      <c r="QFR110" s="197"/>
      <c r="QFS110" s="197"/>
      <c r="QFT110" s="197"/>
      <c r="QFU110" s="197"/>
      <c r="QFV110" s="197"/>
      <c r="QFW110" s="197"/>
      <c r="QFX110" s="197"/>
      <c r="QFY110" s="197"/>
      <c r="QFZ110" s="197"/>
      <c r="QGA110" s="197"/>
      <c r="QGB110" s="197"/>
      <c r="QGC110" s="197"/>
      <c r="QGD110" s="197"/>
      <c r="QGE110" s="197"/>
      <c r="QGF110" s="197"/>
      <c r="QGG110" s="197"/>
      <c r="QGH110" s="197"/>
      <c r="QGI110" s="197"/>
      <c r="QGJ110" s="197"/>
      <c r="QGK110" s="197"/>
      <c r="QGL110" s="197"/>
      <c r="QGM110" s="197"/>
      <c r="QGN110" s="197"/>
      <c r="QGO110" s="197"/>
      <c r="QGP110" s="197"/>
      <c r="QGQ110" s="197"/>
      <c r="QGR110" s="197"/>
      <c r="QGS110" s="197"/>
      <c r="QGT110" s="197"/>
      <c r="QGU110" s="197"/>
      <c r="QGV110" s="197"/>
      <c r="QGW110" s="197"/>
      <c r="QGX110" s="197"/>
      <c r="QGY110" s="197"/>
      <c r="QGZ110" s="197"/>
      <c r="QHA110" s="197"/>
      <c r="QHB110" s="197"/>
      <c r="QHC110" s="197"/>
      <c r="QHD110" s="197"/>
      <c r="QHE110" s="197"/>
      <c r="QHF110" s="197"/>
      <c r="QHG110" s="197"/>
      <c r="QHH110" s="197"/>
      <c r="QHI110" s="197"/>
      <c r="QHJ110" s="197"/>
      <c r="QHK110" s="197"/>
      <c r="QHL110" s="197"/>
      <c r="QHM110" s="197"/>
      <c r="QHN110" s="197"/>
      <c r="QHO110" s="197"/>
      <c r="QHP110" s="197"/>
      <c r="QHQ110" s="197"/>
      <c r="QHR110" s="197"/>
      <c r="QHS110" s="197"/>
      <c r="QHT110" s="197"/>
      <c r="QHU110" s="197"/>
      <c r="QHV110" s="197"/>
      <c r="QHW110" s="197"/>
      <c r="QHX110" s="197"/>
      <c r="QHY110" s="197"/>
      <c r="QHZ110" s="197"/>
      <c r="QIA110" s="197"/>
      <c r="QIB110" s="197"/>
      <c r="QIC110" s="197"/>
      <c r="QID110" s="197"/>
      <c r="QIE110" s="197"/>
      <c r="QIF110" s="197"/>
      <c r="QIG110" s="197"/>
      <c r="QIH110" s="197"/>
      <c r="QII110" s="197"/>
      <c r="QIJ110" s="197"/>
      <c r="QIK110" s="197"/>
      <c r="QIL110" s="197"/>
      <c r="QIM110" s="197"/>
      <c r="QIN110" s="197"/>
      <c r="QIO110" s="197"/>
      <c r="QIP110" s="197"/>
      <c r="QIQ110" s="197"/>
      <c r="QIR110" s="197"/>
      <c r="QIS110" s="197"/>
      <c r="QIT110" s="197"/>
      <c r="QIU110" s="197"/>
      <c r="QIV110" s="197"/>
      <c r="QIW110" s="197"/>
      <c r="QIX110" s="197"/>
      <c r="QIY110" s="197"/>
      <c r="QIZ110" s="197"/>
      <c r="QJA110" s="197"/>
      <c r="QJB110" s="197"/>
      <c r="QJC110" s="197"/>
      <c r="QJD110" s="197"/>
      <c r="QJE110" s="197"/>
      <c r="QJF110" s="197"/>
      <c r="QJG110" s="197"/>
      <c r="QJH110" s="197"/>
      <c r="QJI110" s="197"/>
      <c r="QJJ110" s="197"/>
      <c r="QJK110" s="197"/>
      <c r="QJL110" s="197"/>
      <c r="QJM110" s="197"/>
      <c r="QJN110" s="197"/>
      <c r="QJO110" s="197"/>
      <c r="QJP110" s="197"/>
      <c r="QJQ110" s="197"/>
      <c r="QJR110" s="197"/>
      <c r="QJS110" s="197"/>
      <c r="QJT110" s="197"/>
      <c r="QJU110" s="197"/>
      <c r="QJV110" s="197"/>
      <c r="QJW110" s="197"/>
      <c r="QJX110" s="197"/>
      <c r="QJY110" s="197"/>
      <c r="QJZ110" s="197"/>
      <c r="QKA110" s="197"/>
      <c r="QKB110" s="197"/>
      <c r="QKC110" s="197"/>
      <c r="QKD110" s="197"/>
      <c r="QKE110" s="197"/>
      <c r="QKF110" s="197"/>
      <c r="QKG110" s="197"/>
      <c r="QKH110" s="197"/>
      <c r="QKI110" s="197"/>
      <c r="QKJ110" s="197"/>
      <c r="QKK110" s="197"/>
      <c r="QKL110" s="197"/>
      <c r="QKM110" s="197"/>
      <c r="QKN110" s="197"/>
      <c r="QKO110" s="197"/>
      <c r="QKP110" s="197"/>
      <c r="QKQ110" s="197"/>
      <c r="QKR110" s="197"/>
      <c r="QKS110" s="197"/>
      <c r="QKT110" s="197"/>
      <c r="QKU110" s="197"/>
      <c r="QKV110" s="197"/>
      <c r="QKW110" s="197"/>
      <c r="QKX110" s="197"/>
      <c r="QKY110" s="197"/>
      <c r="QKZ110" s="197"/>
      <c r="QLA110" s="197"/>
      <c r="QLB110" s="197"/>
      <c r="QLC110" s="197"/>
      <c r="QLD110" s="197"/>
      <c r="QLE110" s="197"/>
      <c r="QLF110" s="197"/>
      <c r="QLG110" s="197"/>
      <c r="QLH110" s="197"/>
      <c r="QLI110" s="197"/>
      <c r="QLJ110" s="197"/>
      <c r="QLK110" s="197"/>
      <c r="QLL110" s="197"/>
      <c r="QLM110" s="197"/>
      <c r="QLN110" s="197"/>
      <c r="QLO110" s="197"/>
      <c r="QLP110" s="197"/>
      <c r="QLQ110" s="197"/>
      <c r="QLR110" s="197"/>
      <c r="QLS110" s="197"/>
      <c r="QLT110" s="197"/>
      <c r="QLU110" s="197"/>
      <c r="QLV110" s="197"/>
      <c r="QLW110" s="197"/>
      <c r="QLX110" s="197"/>
      <c r="QLY110" s="197"/>
      <c r="QLZ110" s="197"/>
      <c r="QMA110" s="197"/>
      <c r="QMB110" s="197"/>
      <c r="QMC110" s="197"/>
      <c r="QMD110" s="197"/>
      <c r="QME110" s="197"/>
      <c r="QMF110" s="197"/>
      <c r="QMG110" s="197"/>
      <c r="QMH110" s="197"/>
      <c r="QMI110" s="197"/>
      <c r="QMJ110" s="197"/>
      <c r="QMK110" s="197"/>
      <c r="QML110" s="197"/>
      <c r="QMM110" s="197"/>
      <c r="QMN110" s="197"/>
      <c r="QMO110" s="197"/>
      <c r="QMP110" s="197"/>
      <c r="QMQ110" s="197"/>
      <c r="QMR110" s="197"/>
      <c r="QMS110" s="197"/>
      <c r="QMT110" s="197"/>
      <c r="QMU110" s="197"/>
      <c r="QMV110" s="197"/>
      <c r="QMW110" s="197"/>
      <c r="QMX110" s="197"/>
      <c r="QMY110" s="197"/>
      <c r="QMZ110" s="197"/>
      <c r="QNA110" s="197"/>
      <c r="QNB110" s="197"/>
      <c r="QNC110" s="197"/>
      <c r="QND110" s="197"/>
      <c r="QNE110" s="197"/>
      <c r="QNF110" s="197"/>
      <c r="QNG110" s="197"/>
      <c r="QNH110" s="197"/>
      <c r="QNI110" s="197"/>
      <c r="QNJ110" s="197"/>
      <c r="QNK110" s="197"/>
      <c r="QNL110" s="197"/>
      <c r="QNM110" s="197"/>
      <c r="QNN110" s="197"/>
      <c r="QNO110" s="197"/>
      <c r="QNP110" s="197"/>
      <c r="QNQ110" s="197"/>
      <c r="QNR110" s="197"/>
      <c r="QNS110" s="197"/>
      <c r="QNT110" s="197"/>
      <c r="QNU110" s="197"/>
      <c r="QNV110" s="197"/>
      <c r="QNW110" s="197"/>
      <c r="QNX110" s="197"/>
      <c r="QNY110" s="197"/>
      <c r="QNZ110" s="197"/>
      <c r="QOA110" s="197"/>
      <c r="QOB110" s="197"/>
      <c r="QOC110" s="197"/>
      <c r="QOD110" s="197"/>
      <c r="QOE110" s="197"/>
      <c r="QOF110" s="197"/>
      <c r="QOG110" s="197"/>
      <c r="QOH110" s="197"/>
      <c r="QOI110" s="197"/>
      <c r="QOJ110" s="197"/>
      <c r="QOK110" s="197"/>
      <c r="QOL110" s="197"/>
      <c r="QOM110" s="197"/>
      <c r="QON110" s="197"/>
      <c r="QOO110" s="197"/>
      <c r="QOP110" s="197"/>
      <c r="QOQ110" s="197"/>
      <c r="QOR110" s="197"/>
      <c r="QOS110" s="197"/>
      <c r="QOT110" s="197"/>
      <c r="QOU110" s="197"/>
      <c r="QOV110" s="197"/>
      <c r="QOW110" s="197"/>
      <c r="QOX110" s="197"/>
      <c r="QOY110" s="197"/>
      <c r="QOZ110" s="197"/>
      <c r="QPA110" s="197"/>
      <c r="QPB110" s="197"/>
      <c r="QPC110" s="197"/>
      <c r="QPD110" s="197"/>
      <c r="QPE110" s="197"/>
      <c r="QPF110" s="197"/>
      <c r="QPG110" s="197"/>
      <c r="QPH110" s="197"/>
      <c r="QPI110" s="197"/>
      <c r="QPJ110" s="197"/>
      <c r="QPK110" s="197"/>
      <c r="QPL110" s="197"/>
      <c r="QPM110" s="197"/>
      <c r="QPN110" s="197"/>
      <c r="QPO110" s="197"/>
      <c r="QPP110" s="197"/>
      <c r="QPQ110" s="197"/>
      <c r="QPR110" s="197"/>
      <c r="QPS110" s="197"/>
      <c r="QPT110" s="197"/>
      <c r="QPU110" s="197"/>
      <c r="QPV110" s="197"/>
      <c r="QPW110" s="197"/>
      <c r="QPX110" s="197"/>
      <c r="QPY110" s="197"/>
      <c r="QPZ110" s="197"/>
      <c r="QQA110" s="197"/>
      <c r="QQB110" s="197"/>
      <c r="QQC110" s="197"/>
      <c r="QQD110" s="197"/>
      <c r="QQE110" s="197"/>
      <c r="QQF110" s="197"/>
      <c r="QQG110" s="197"/>
      <c r="QQH110" s="197"/>
      <c r="QQI110" s="197"/>
      <c r="QQJ110" s="197"/>
      <c r="QQK110" s="197"/>
      <c r="QQL110" s="197"/>
      <c r="QQM110" s="197"/>
      <c r="QQN110" s="197"/>
      <c r="QQO110" s="197"/>
      <c r="QQP110" s="197"/>
      <c r="QQQ110" s="197"/>
      <c r="QQR110" s="197"/>
      <c r="QQS110" s="197"/>
      <c r="QQT110" s="197"/>
      <c r="QQU110" s="197"/>
      <c r="QQV110" s="197"/>
      <c r="QQW110" s="197"/>
      <c r="QQX110" s="197"/>
      <c r="QQY110" s="197"/>
      <c r="QQZ110" s="197"/>
      <c r="QRA110" s="197"/>
      <c r="QRB110" s="197"/>
      <c r="QRC110" s="197"/>
      <c r="QRD110" s="197"/>
      <c r="QRE110" s="197"/>
      <c r="QRF110" s="197"/>
      <c r="QRG110" s="197"/>
      <c r="QRH110" s="197"/>
      <c r="QRI110" s="197"/>
      <c r="QRJ110" s="197"/>
      <c r="QRK110" s="197"/>
      <c r="QRL110" s="197"/>
      <c r="QRM110" s="197"/>
      <c r="QRN110" s="197"/>
      <c r="QRO110" s="197"/>
      <c r="QRP110" s="197"/>
      <c r="QRQ110" s="197"/>
      <c r="QRR110" s="197"/>
      <c r="QRS110" s="197"/>
      <c r="QRT110" s="197"/>
      <c r="QRU110" s="197"/>
      <c r="QRV110" s="197"/>
      <c r="QRW110" s="197"/>
      <c r="QRX110" s="197"/>
      <c r="QRY110" s="197"/>
      <c r="QRZ110" s="197"/>
      <c r="QSA110" s="197"/>
      <c r="QSB110" s="197"/>
      <c r="QSC110" s="197"/>
      <c r="QSD110" s="197"/>
      <c r="QSE110" s="197"/>
      <c r="QSF110" s="197"/>
      <c r="QSG110" s="197"/>
      <c r="QSH110" s="197"/>
      <c r="QSI110" s="197"/>
      <c r="QSJ110" s="197"/>
      <c r="QSK110" s="197"/>
      <c r="QSL110" s="197"/>
      <c r="QSM110" s="197"/>
      <c r="QSN110" s="197"/>
      <c r="QSO110" s="197"/>
      <c r="QSP110" s="197"/>
      <c r="QSQ110" s="197"/>
      <c r="QSR110" s="197"/>
      <c r="QSS110" s="197"/>
      <c r="QST110" s="197"/>
      <c r="QSU110" s="197"/>
      <c r="QSV110" s="197"/>
      <c r="QSW110" s="197"/>
      <c r="QSX110" s="197"/>
      <c r="QSY110" s="197"/>
      <c r="QSZ110" s="197"/>
      <c r="QTA110" s="197"/>
      <c r="QTB110" s="197"/>
      <c r="QTC110" s="197"/>
      <c r="QTD110" s="197"/>
      <c r="QTE110" s="197"/>
      <c r="QTF110" s="197"/>
      <c r="QTG110" s="197"/>
      <c r="QTH110" s="197"/>
      <c r="QTI110" s="197"/>
      <c r="QTJ110" s="197"/>
      <c r="QTK110" s="197"/>
      <c r="QTL110" s="197"/>
      <c r="QTM110" s="197"/>
      <c r="QTN110" s="197"/>
      <c r="QTO110" s="197"/>
      <c r="QTP110" s="197"/>
      <c r="QTQ110" s="197"/>
      <c r="QTR110" s="197"/>
      <c r="QTS110" s="197"/>
      <c r="QTT110" s="197"/>
      <c r="QTU110" s="197"/>
      <c r="QTV110" s="197"/>
      <c r="QTW110" s="197"/>
      <c r="QTX110" s="197"/>
      <c r="QTY110" s="197"/>
      <c r="QTZ110" s="197"/>
      <c r="QUA110" s="197"/>
      <c r="QUB110" s="197"/>
      <c r="QUC110" s="197"/>
      <c r="QUD110" s="197"/>
      <c r="QUE110" s="197"/>
      <c r="QUF110" s="197"/>
      <c r="QUG110" s="197"/>
      <c r="QUH110" s="197"/>
      <c r="QUI110" s="197"/>
      <c r="QUJ110" s="197"/>
      <c r="QUK110" s="197"/>
      <c r="QUL110" s="197"/>
      <c r="QUM110" s="197"/>
      <c r="QUN110" s="197"/>
      <c r="QUO110" s="197"/>
      <c r="QUP110" s="197"/>
      <c r="QUQ110" s="197"/>
      <c r="QUR110" s="197"/>
      <c r="QUS110" s="197"/>
      <c r="QUT110" s="197"/>
      <c r="QUU110" s="197"/>
      <c r="QUV110" s="197"/>
      <c r="QUW110" s="197"/>
      <c r="QUX110" s="197"/>
      <c r="QUY110" s="197"/>
      <c r="QUZ110" s="197"/>
      <c r="QVA110" s="197"/>
      <c r="QVB110" s="197"/>
      <c r="QVC110" s="197"/>
      <c r="QVD110" s="197"/>
      <c r="QVE110" s="197"/>
      <c r="QVF110" s="197"/>
      <c r="QVG110" s="197"/>
      <c r="QVH110" s="197"/>
      <c r="QVI110" s="197"/>
      <c r="QVJ110" s="197"/>
      <c r="QVK110" s="197"/>
      <c r="QVL110" s="197"/>
      <c r="QVM110" s="197"/>
      <c r="QVN110" s="197"/>
      <c r="QVO110" s="197"/>
      <c r="QVP110" s="197"/>
      <c r="QVQ110" s="197"/>
      <c r="QVR110" s="197"/>
      <c r="QVS110" s="197"/>
      <c r="QVT110" s="197"/>
      <c r="QVU110" s="197"/>
      <c r="QVV110" s="197"/>
      <c r="QVW110" s="197"/>
      <c r="QVX110" s="197"/>
      <c r="QVY110" s="197"/>
      <c r="QVZ110" s="197"/>
      <c r="QWA110" s="197"/>
      <c r="QWB110" s="197"/>
      <c r="QWC110" s="197"/>
      <c r="QWD110" s="197"/>
      <c r="QWE110" s="197"/>
      <c r="QWF110" s="197"/>
      <c r="QWG110" s="197"/>
      <c r="QWH110" s="197"/>
      <c r="QWI110" s="197"/>
      <c r="QWJ110" s="197"/>
      <c r="QWK110" s="197"/>
      <c r="QWL110" s="197"/>
      <c r="QWM110" s="197"/>
      <c r="QWN110" s="197"/>
      <c r="QWO110" s="197"/>
      <c r="QWP110" s="197"/>
      <c r="QWQ110" s="197"/>
      <c r="QWR110" s="197"/>
      <c r="QWS110" s="197"/>
      <c r="QWT110" s="197"/>
      <c r="QWU110" s="197"/>
      <c r="QWV110" s="197"/>
      <c r="QWW110" s="197"/>
      <c r="QWX110" s="197"/>
      <c r="QWY110" s="197"/>
      <c r="QWZ110" s="197"/>
      <c r="QXA110" s="197"/>
      <c r="QXB110" s="197"/>
      <c r="QXC110" s="197"/>
      <c r="QXD110" s="197"/>
      <c r="QXE110" s="197"/>
      <c r="QXF110" s="197"/>
      <c r="QXG110" s="197"/>
      <c r="QXH110" s="197"/>
      <c r="QXI110" s="197"/>
      <c r="QXJ110" s="197"/>
      <c r="QXK110" s="197"/>
      <c r="QXL110" s="197"/>
      <c r="QXM110" s="197"/>
      <c r="QXN110" s="197"/>
      <c r="QXO110" s="197"/>
      <c r="QXP110" s="197"/>
      <c r="QXQ110" s="197"/>
      <c r="QXR110" s="197"/>
      <c r="QXS110" s="197"/>
      <c r="QXT110" s="197"/>
      <c r="QXU110" s="197"/>
      <c r="QXV110" s="197"/>
      <c r="QXW110" s="197"/>
      <c r="QXX110" s="197"/>
      <c r="QXY110" s="197"/>
      <c r="QXZ110" s="197"/>
      <c r="QYA110" s="197"/>
      <c r="QYB110" s="197"/>
      <c r="QYC110" s="197"/>
      <c r="QYD110" s="197"/>
      <c r="QYE110" s="197"/>
      <c r="QYF110" s="197"/>
      <c r="QYG110" s="197"/>
      <c r="QYH110" s="197"/>
      <c r="QYI110" s="197"/>
      <c r="QYJ110" s="197"/>
      <c r="QYK110" s="197"/>
      <c r="QYL110" s="197"/>
      <c r="QYM110" s="197"/>
      <c r="QYN110" s="197"/>
      <c r="QYO110" s="197"/>
      <c r="QYP110" s="197"/>
      <c r="QYQ110" s="197"/>
      <c r="QYR110" s="197"/>
      <c r="QYS110" s="197"/>
      <c r="QYT110" s="197"/>
      <c r="QYU110" s="197"/>
      <c r="QYV110" s="197"/>
      <c r="QYW110" s="197"/>
      <c r="QYX110" s="197"/>
      <c r="QYY110" s="197"/>
      <c r="QYZ110" s="197"/>
      <c r="QZA110" s="197"/>
      <c r="QZB110" s="197"/>
      <c r="QZC110" s="197"/>
      <c r="QZD110" s="197"/>
      <c r="QZE110" s="197"/>
      <c r="QZF110" s="197"/>
      <c r="QZG110" s="197"/>
      <c r="QZH110" s="197"/>
      <c r="QZI110" s="197"/>
      <c r="QZJ110" s="197"/>
      <c r="QZK110" s="197"/>
      <c r="QZL110" s="197"/>
      <c r="QZM110" s="197"/>
      <c r="QZN110" s="197"/>
      <c r="QZO110" s="197"/>
      <c r="QZP110" s="197"/>
      <c r="QZQ110" s="197"/>
      <c r="QZR110" s="197"/>
      <c r="QZS110" s="197"/>
      <c r="QZT110" s="197"/>
      <c r="QZU110" s="197"/>
      <c r="QZV110" s="197"/>
      <c r="QZW110" s="197"/>
      <c r="QZX110" s="197"/>
      <c r="QZY110" s="197"/>
      <c r="QZZ110" s="197"/>
      <c r="RAA110" s="197"/>
      <c r="RAB110" s="197"/>
      <c r="RAC110" s="197"/>
      <c r="RAD110" s="197"/>
      <c r="RAE110" s="197"/>
      <c r="RAF110" s="197"/>
      <c r="RAG110" s="197"/>
      <c r="RAH110" s="197"/>
      <c r="RAI110" s="197"/>
      <c r="RAJ110" s="197"/>
      <c r="RAK110" s="197"/>
      <c r="RAL110" s="197"/>
      <c r="RAM110" s="197"/>
      <c r="RAN110" s="197"/>
      <c r="RAO110" s="197"/>
      <c r="RAP110" s="197"/>
      <c r="RAQ110" s="197"/>
      <c r="RAR110" s="197"/>
      <c r="RAS110" s="197"/>
      <c r="RAT110" s="197"/>
      <c r="RAU110" s="197"/>
      <c r="RAV110" s="197"/>
      <c r="RAW110" s="197"/>
      <c r="RAX110" s="197"/>
      <c r="RAY110" s="197"/>
      <c r="RAZ110" s="197"/>
      <c r="RBA110" s="197"/>
      <c r="RBB110" s="197"/>
      <c r="RBC110" s="197"/>
      <c r="RBD110" s="197"/>
      <c r="RBE110" s="197"/>
      <c r="RBF110" s="197"/>
      <c r="RBG110" s="197"/>
      <c r="RBH110" s="197"/>
      <c r="RBI110" s="197"/>
      <c r="RBJ110" s="197"/>
      <c r="RBK110" s="197"/>
      <c r="RBL110" s="197"/>
      <c r="RBM110" s="197"/>
      <c r="RBN110" s="197"/>
      <c r="RBO110" s="197"/>
      <c r="RBP110" s="197"/>
      <c r="RBQ110" s="197"/>
      <c r="RBR110" s="197"/>
      <c r="RBS110" s="197"/>
      <c r="RBT110" s="197"/>
      <c r="RBU110" s="197"/>
      <c r="RBV110" s="197"/>
      <c r="RBW110" s="197"/>
      <c r="RBX110" s="197"/>
      <c r="RBY110" s="197"/>
      <c r="RBZ110" s="197"/>
      <c r="RCA110" s="197"/>
      <c r="RCB110" s="197"/>
      <c r="RCC110" s="197"/>
      <c r="RCD110" s="197"/>
      <c r="RCE110" s="197"/>
      <c r="RCF110" s="197"/>
      <c r="RCG110" s="197"/>
      <c r="RCH110" s="197"/>
      <c r="RCI110" s="197"/>
      <c r="RCJ110" s="197"/>
      <c r="RCK110" s="197"/>
      <c r="RCL110" s="197"/>
      <c r="RCM110" s="197"/>
      <c r="RCN110" s="197"/>
      <c r="RCO110" s="197"/>
      <c r="RCP110" s="197"/>
      <c r="RCQ110" s="197"/>
      <c r="RCR110" s="197"/>
      <c r="RCS110" s="197"/>
      <c r="RCT110" s="197"/>
      <c r="RCU110" s="197"/>
      <c r="RCV110" s="197"/>
      <c r="RCW110" s="197"/>
      <c r="RCX110" s="197"/>
      <c r="RCY110" s="197"/>
      <c r="RCZ110" s="197"/>
      <c r="RDA110" s="197"/>
      <c r="RDB110" s="197"/>
      <c r="RDC110" s="197"/>
      <c r="RDD110" s="197"/>
      <c r="RDE110" s="197"/>
      <c r="RDF110" s="197"/>
      <c r="RDG110" s="197"/>
      <c r="RDH110" s="197"/>
      <c r="RDI110" s="197"/>
      <c r="RDJ110" s="197"/>
      <c r="RDK110" s="197"/>
      <c r="RDL110" s="197"/>
      <c r="RDM110" s="197"/>
      <c r="RDN110" s="197"/>
      <c r="RDO110" s="197"/>
      <c r="RDP110" s="197"/>
      <c r="RDQ110" s="197"/>
      <c r="RDR110" s="197"/>
      <c r="RDS110" s="197"/>
      <c r="RDT110" s="197"/>
      <c r="RDU110" s="197"/>
      <c r="RDV110" s="197"/>
      <c r="RDW110" s="197"/>
      <c r="RDX110" s="197"/>
      <c r="RDY110" s="197"/>
      <c r="RDZ110" s="197"/>
      <c r="REA110" s="197"/>
      <c r="REB110" s="197"/>
      <c r="REC110" s="197"/>
      <c r="RED110" s="197"/>
      <c r="REE110" s="197"/>
      <c r="REF110" s="197"/>
      <c r="REG110" s="197"/>
      <c r="REH110" s="197"/>
      <c r="REI110" s="197"/>
      <c r="REJ110" s="197"/>
      <c r="REK110" s="197"/>
      <c r="REL110" s="197"/>
      <c r="REM110" s="197"/>
      <c r="REN110" s="197"/>
      <c r="REO110" s="197"/>
      <c r="REP110" s="197"/>
      <c r="REQ110" s="197"/>
      <c r="RER110" s="197"/>
      <c r="RES110" s="197"/>
      <c r="RET110" s="197"/>
      <c r="REU110" s="197"/>
      <c r="REV110" s="197"/>
      <c r="REW110" s="197"/>
      <c r="REX110" s="197"/>
      <c r="REY110" s="197"/>
      <c r="REZ110" s="197"/>
      <c r="RFA110" s="197"/>
      <c r="RFB110" s="197"/>
      <c r="RFC110" s="197"/>
      <c r="RFD110" s="197"/>
      <c r="RFE110" s="197"/>
      <c r="RFF110" s="197"/>
      <c r="RFG110" s="197"/>
      <c r="RFH110" s="197"/>
      <c r="RFI110" s="197"/>
      <c r="RFJ110" s="197"/>
      <c r="RFK110" s="197"/>
      <c r="RFL110" s="197"/>
      <c r="RFM110" s="197"/>
      <c r="RFN110" s="197"/>
      <c r="RFO110" s="197"/>
      <c r="RFP110" s="197"/>
      <c r="RFQ110" s="197"/>
      <c r="RFR110" s="197"/>
      <c r="RFS110" s="197"/>
      <c r="RFT110" s="197"/>
      <c r="RFU110" s="197"/>
      <c r="RFV110" s="197"/>
      <c r="RFW110" s="197"/>
      <c r="RFX110" s="197"/>
      <c r="RFY110" s="197"/>
      <c r="RFZ110" s="197"/>
      <c r="RGA110" s="197"/>
      <c r="RGB110" s="197"/>
      <c r="RGC110" s="197"/>
      <c r="RGD110" s="197"/>
      <c r="RGE110" s="197"/>
      <c r="RGF110" s="197"/>
      <c r="RGG110" s="197"/>
      <c r="RGH110" s="197"/>
      <c r="RGI110" s="197"/>
      <c r="RGJ110" s="197"/>
      <c r="RGK110" s="197"/>
      <c r="RGL110" s="197"/>
      <c r="RGM110" s="197"/>
      <c r="RGN110" s="197"/>
      <c r="RGO110" s="197"/>
      <c r="RGP110" s="197"/>
      <c r="RGQ110" s="197"/>
      <c r="RGR110" s="197"/>
      <c r="RGS110" s="197"/>
      <c r="RGT110" s="197"/>
      <c r="RGU110" s="197"/>
      <c r="RGV110" s="197"/>
      <c r="RGW110" s="197"/>
      <c r="RGX110" s="197"/>
      <c r="RGY110" s="197"/>
      <c r="RGZ110" s="197"/>
      <c r="RHA110" s="197"/>
      <c r="RHB110" s="197"/>
      <c r="RHC110" s="197"/>
      <c r="RHD110" s="197"/>
      <c r="RHE110" s="197"/>
      <c r="RHF110" s="197"/>
      <c r="RHG110" s="197"/>
      <c r="RHH110" s="197"/>
      <c r="RHI110" s="197"/>
      <c r="RHJ110" s="197"/>
      <c r="RHK110" s="197"/>
      <c r="RHL110" s="197"/>
      <c r="RHM110" s="197"/>
      <c r="RHN110" s="197"/>
      <c r="RHO110" s="197"/>
      <c r="RHP110" s="197"/>
      <c r="RHQ110" s="197"/>
      <c r="RHR110" s="197"/>
      <c r="RHS110" s="197"/>
      <c r="RHT110" s="197"/>
      <c r="RHU110" s="197"/>
      <c r="RHV110" s="197"/>
      <c r="RHW110" s="197"/>
      <c r="RHX110" s="197"/>
      <c r="RHY110" s="197"/>
      <c r="RHZ110" s="197"/>
      <c r="RIA110" s="197"/>
      <c r="RIB110" s="197"/>
      <c r="RIC110" s="197"/>
      <c r="RID110" s="197"/>
      <c r="RIE110" s="197"/>
      <c r="RIF110" s="197"/>
      <c r="RIG110" s="197"/>
      <c r="RIH110" s="197"/>
      <c r="RII110" s="197"/>
      <c r="RIJ110" s="197"/>
      <c r="RIK110" s="197"/>
      <c r="RIL110" s="197"/>
      <c r="RIM110" s="197"/>
      <c r="RIN110" s="197"/>
      <c r="RIO110" s="197"/>
      <c r="RIP110" s="197"/>
      <c r="RIQ110" s="197"/>
      <c r="RIR110" s="197"/>
      <c r="RIS110" s="197"/>
      <c r="RIT110" s="197"/>
      <c r="RIU110" s="197"/>
      <c r="RIV110" s="197"/>
      <c r="RIW110" s="197"/>
      <c r="RIX110" s="197"/>
      <c r="RIY110" s="197"/>
      <c r="RIZ110" s="197"/>
      <c r="RJA110" s="197"/>
      <c r="RJB110" s="197"/>
      <c r="RJC110" s="197"/>
      <c r="RJD110" s="197"/>
      <c r="RJE110" s="197"/>
      <c r="RJF110" s="197"/>
      <c r="RJG110" s="197"/>
      <c r="RJH110" s="197"/>
      <c r="RJI110" s="197"/>
      <c r="RJJ110" s="197"/>
      <c r="RJK110" s="197"/>
      <c r="RJL110" s="197"/>
      <c r="RJM110" s="197"/>
      <c r="RJN110" s="197"/>
      <c r="RJO110" s="197"/>
      <c r="RJP110" s="197"/>
      <c r="RJQ110" s="197"/>
      <c r="RJR110" s="197"/>
      <c r="RJS110" s="197"/>
      <c r="RJT110" s="197"/>
      <c r="RJU110" s="197"/>
      <c r="RJV110" s="197"/>
      <c r="RJW110" s="197"/>
      <c r="RJX110" s="197"/>
      <c r="RJY110" s="197"/>
      <c r="RJZ110" s="197"/>
      <c r="RKA110" s="197"/>
      <c r="RKB110" s="197"/>
      <c r="RKC110" s="197"/>
      <c r="RKD110" s="197"/>
      <c r="RKE110" s="197"/>
      <c r="RKF110" s="197"/>
      <c r="RKG110" s="197"/>
      <c r="RKH110" s="197"/>
      <c r="RKI110" s="197"/>
      <c r="RKJ110" s="197"/>
      <c r="RKK110" s="197"/>
      <c r="RKL110" s="197"/>
      <c r="RKM110" s="197"/>
      <c r="RKN110" s="197"/>
      <c r="RKO110" s="197"/>
      <c r="RKP110" s="197"/>
      <c r="RKQ110" s="197"/>
      <c r="RKR110" s="197"/>
      <c r="RKS110" s="197"/>
      <c r="RKT110" s="197"/>
      <c r="RKU110" s="197"/>
      <c r="RKV110" s="197"/>
      <c r="RKW110" s="197"/>
      <c r="RKX110" s="197"/>
      <c r="RKY110" s="197"/>
      <c r="RKZ110" s="197"/>
      <c r="RLA110" s="197"/>
      <c r="RLB110" s="197"/>
      <c r="RLC110" s="197"/>
      <c r="RLD110" s="197"/>
      <c r="RLE110" s="197"/>
      <c r="RLF110" s="197"/>
      <c r="RLG110" s="197"/>
      <c r="RLH110" s="197"/>
      <c r="RLI110" s="197"/>
      <c r="RLJ110" s="197"/>
      <c r="RLK110" s="197"/>
      <c r="RLL110" s="197"/>
      <c r="RLM110" s="197"/>
      <c r="RLN110" s="197"/>
      <c r="RLO110" s="197"/>
      <c r="RLP110" s="197"/>
      <c r="RLQ110" s="197"/>
      <c r="RLR110" s="197"/>
      <c r="RLS110" s="197"/>
      <c r="RLT110" s="197"/>
      <c r="RLU110" s="197"/>
      <c r="RLV110" s="197"/>
      <c r="RLW110" s="197"/>
      <c r="RLX110" s="197"/>
      <c r="RLY110" s="197"/>
      <c r="RLZ110" s="197"/>
      <c r="RMA110" s="197"/>
      <c r="RMB110" s="197"/>
      <c r="RMC110" s="197"/>
      <c r="RMD110" s="197"/>
      <c r="RME110" s="197"/>
      <c r="RMF110" s="197"/>
      <c r="RMG110" s="197"/>
      <c r="RMH110" s="197"/>
      <c r="RMI110" s="197"/>
      <c r="RMJ110" s="197"/>
      <c r="RMK110" s="197"/>
      <c r="RML110" s="197"/>
      <c r="RMM110" s="197"/>
      <c r="RMN110" s="197"/>
      <c r="RMO110" s="197"/>
      <c r="RMP110" s="197"/>
      <c r="RMQ110" s="197"/>
      <c r="RMR110" s="197"/>
      <c r="RMS110" s="197"/>
      <c r="RMT110" s="197"/>
      <c r="RMU110" s="197"/>
      <c r="RMV110" s="197"/>
      <c r="RMW110" s="197"/>
      <c r="RMX110" s="197"/>
      <c r="RMY110" s="197"/>
      <c r="RMZ110" s="197"/>
      <c r="RNA110" s="197"/>
      <c r="RNB110" s="197"/>
      <c r="RNC110" s="197"/>
      <c r="RND110" s="197"/>
      <c r="RNE110" s="197"/>
      <c r="RNF110" s="197"/>
      <c r="RNG110" s="197"/>
      <c r="RNH110" s="197"/>
      <c r="RNI110" s="197"/>
      <c r="RNJ110" s="197"/>
      <c r="RNK110" s="197"/>
      <c r="RNL110" s="197"/>
      <c r="RNM110" s="197"/>
      <c r="RNN110" s="197"/>
      <c r="RNO110" s="197"/>
      <c r="RNP110" s="197"/>
      <c r="RNQ110" s="197"/>
      <c r="RNR110" s="197"/>
      <c r="RNS110" s="197"/>
      <c r="RNT110" s="197"/>
      <c r="RNU110" s="197"/>
      <c r="RNV110" s="197"/>
      <c r="RNW110" s="197"/>
      <c r="RNX110" s="197"/>
      <c r="RNY110" s="197"/>
      <c r="RNZ110" s="197"/>
      <c r="ROA110" s="197"/>
      <c r="ROB110" s="197"/>
      <c r="ROC110" s="197"/>
      <c r="ROD110" s="197"/>
      <c r="ROE110" s="197"/>
      <c r="ROF110" s="197"/>
      <c r="ROG110" s="197"/>
      <c r="ROH110" s="197"/>
      <c r="ROI110" s="197"/>
      <c r="ROJ110" s="197"/>
      <c r="ROK110" s="197"/>
      <c r="ROL110" s="197"/>
      <c r="ROM110" s="197"/>
      <c r="RON110" s="197"/>
      <c r="ROO110" s="197"/>
      <c r="ROP110" s="197"/>
      <c r="ROQ110" s="197"/>
      <c r="ROR110" s="197"/>
      <c r="ROS110" s="197"/>
      <c r="ROT110" s="197"/>
      <c r="ROU110" s="197"/>
      <c r="ROV110" s="197"/>
      <c r="ROW110" s="197"/>
      <c r="ROX110" s="197"/>
      <c r="ROY110" s="197"/>
      <c r="ROZ110" s="197"/>
      <c r="RPA110" s="197"/>
      <c r="RPB110" s="197"/>
      <c r="RPC110" s="197"/>
      <c r="RPD110" s="197"/>
      <c r="RPE110" s="197"/>
      <c r="RPF110" s="197"/>
      <c r="RPG110" s="197"/>
      <c r="RPH110" s="197"/>
      <c r="RPI110" s="197"/>
      <c r="RPJ110" s="197"/>
      <c r="RPK110" s="197"/>
      <c r="RPL110" s="197"/>
      <c r="RPM110" s="197"/>
      <c r="RPN110" s="197"/>
      <c r="RPO110" s="197"/>
      <c r="RPP110" s="197"/>
      <c r="RPQ110" s="197"/>
      <c r="RPR110" s="197"/>
      <c r="RPS110" s="197"/>
      <c r="RPT110" s="197"/>
      <c r="RPU110" s="197"/>
      <c r="RPV110" s="197"/>
      <c r="RPW110" s="197"/>
      <c r="RPX110" s="197"/>
      <c r="RPY110" s="197"/>
      <c r="RPZ110" s="197"/>
      <c r="RQA110" s="197"/>
      <c r="RQB110" s="197"/>
      <c r="RQC110" s="197"/>
      <c r="RQD110" s="197"/>
      <c r="RQE110" s="197"/>
      <c r="RQF110" s="197"/>
      <c r="RQG110" s="197"/>
      <c r="RQH110" s="197"/>
      <c r="RQI110" s="197"/>
      <c r="RQJ110" s="197"/>
      <c r="RQK110" s="197"/>
      <c r="RQL110" s="197"/>
      <c r="RQM110" s="197"/>
      <c r="RQN110" s="197"/>
      <c r="RQO110" s="197"/>
      <c r="RQP110" s="197"/>
      <c r="RQQ110" s="197"/>
      <c r="RQR110" s="197"/>
      <c r="RQS110" s="197"/>
      <c r="RQT110" s="197"/>
      <c r="RQU110" s="197"/>
      <c r="RQV110" s="197"/>
      <c r="RQW110" s="197"/>
      <c r="RQX110" s="197"/>
      <c r="RQY110" s="197"/>
      <c r="RQZ110" s="197"/>
      <c r="RRA110" s="197"/>
      <c r="RRB110" s="197"/>
      <c r="RRC110" s="197"/>
      <c r="RRD110" s="197"/>
      <c r="RRE110" s="197"/>
      <c r="RRF110" s="197"/>
      <c r="RRG110" s="197"/>
      <c r="RRH110" s="197"/>
      <c r="RRI110" s="197"/>
      <c r="RRJ110" s="197"/>
      <c r="RRK110" s="197"/>
      <c r="RRL110" s="197"/>
      <c r="RRM110" s="197"/>
      <c r="RRN110" s="197"/>
      <c r="RRO110" s="197"/>
      <c r="RRP110" s="197"/>
      <c r="RRQ110" s="197"/>
      <c r="RRR110" s="197"/>
      <c r="RRS110" s="197"/>
      <c r="RRT110" s="197"/>
      <c r="RRU110" s="197"/>
      <c r="RRV110" s="197"/>
      <c r="RRW110" s="197"/>
      <c r="RRX110" s="197"/>
      <c r="RRY110" s="197"/>
      <c r="RRZ110" s="197"/>
      <c r="RSA110" s="197"/>
      <c r="RSB110" s="197"/>
      <c r="RSC110" s="197"/>
      <c r="RSD110" s="197"/>
      <c r="RSE110" s="197"/>
      <c r="RSF110" s="197"/>
      <c r="RSG110" s="197"/>
      <c r="RSH110" s="197"/>
      <c r="RSI110" s="197"/>
      <c r="RSJ110" s="197"/>
      <c r="RSK110" s="197"/>
      <c r="RSL110" s="197"/>
      <c r="RSM110" s="197"/>
      <c r="RSN110" s="197"/>
      <c r="RSO110" s="197"/>
      <c r="RSP110" s="197"/>
      <c r="RSQ110" s="197"/>
      <c r="RSR110" s="197"/>
      <c r="RSS110" s="197"/>
      <c r="RST110" s="197"/>
      <c r="RSU110" s="197"/>
      <c r="RSV110" s="197"/>
      <c r="RSW110" s="197"/>
      <c r="RSX110" s="197"/>
      <c r="RSY110" s="197"/>
      <c r="RSZ110" s="197"/>
      <c r="RTA110" s="197"/>
      <c r="RTB110" s="197"/>
      <c r="RTC110" s="197"/>
      <c r="RTD110" s="197"/>
      <c r="RTE110" s="197"/>
      <c r="RTF110" s="197"/>
      <c r="RTG110" s="197"/>
      <c r="RTH110" s="197"/>
      <c r="RTI110" s="197"/>
      <c r="RTJ110" s="197"/>
      <c r="RTK110" s="197"/>
      <c r="RTL110" s="197"/>
      <c r="RTM110" s="197"/>
      <c r="RTN110" s="197"/>
      <c r="RTO110" s="197"/>
      <c r="RTP110" s="197"/>
      <c r="RTQ110" s="197"/>
      <c r="RTR110" s="197"/>
      <c r="RTS110" s="197"/>
      <c r="RTT110" s="197"/>
      <c r="RTU110" s="197"/>
      <c r="RTV110" s="197"/>
      <c r="RTW110" s="197"/>
      <c r="RTX110" s="197"/>
      <c r="RTY110" s="197"/>
      <c r="RTZ110" s="197"/>
      <c r="RUA110" s="197"/>
      <c r="RUB110" s="197"/>
      <c r="RUC110" s="197"/>
      <c r="RUD110" s="197"/>
      <c r="RUE110" s="197"/>
      <c r="RUF110" s="197"/>
      <c r="RUG110" s="197"/>
      <c r="RUH110" s="197"/>
      <c r="RUI110" s="197"/>
      <c r="RUJ110" s="197"/>
      <c r="RUK110" s="197"/>
      <c r="RUL110" s="197"/>
      <c r="RUM110" s="197"/>
      <c r="RUN110" s="197"/>
      <c r="RUO110" s="197"/>
      <c r="RUP110" s="197"/>
      <c r="RUQ110" s="197"/>
      <c r="RUR110" s="197"/>
      <c r="RUS110" s="197"/>
      <c r="RUT110" s="197"/>
      <c r="RUU110" s="197"/>
      <c r="RUV110" s="197"/>
      <c r="RUW110" s="197"/>
      <c r="RUX110" s="197"/>
      <c r="RUY110" s="197"/>
      <c r="RUZ110" s="197"/>
      <c r="RVA110" s="197"/>
      <c r="RVB110" s="197"/>
      <c r="RVC110" s="197"/>
      <c r="RVD110" s="197"/>
      <c r="RVE110" s="197"/>
      <c r="RVF110" s="197"/>
      <c r="RVG110" s="197"/>
      <c r="RVH110" s="197"/>
      <c r="RVI110" s="197"/>
      <c r="RVJ110" s="197"/>
      <c r="RVK110" s="197"/>
      <c r="RVL110" s="197"/>
      <c r="RVM110" s="197"/>
      <c r="RVN110" s="197"/>
      <c r="RVO110" s="197"/>
      <c r="RVP110" s="197"/>
      <c r="RVQ110" s="197"/>
      <c r="RVR110" s="197"/>
      <c r="RVS110" s="197"/>
      <c r="RVT110" s="197"/>
      <c r="RVU110" s="197"/>
      <c r="RVV110" s="197"/>
      <c r="RVW110" s="197"/>
      <c r="RVX110" s="197"/>
      <c r="RVY110" s="197"/>
      <c r="RVZ110" s="197"/>
      <c r="RWA110" s="197"/>
      <c r="RWB110" s="197"/>
      <c r="RWC110" s="197"/>
      <c r="RWD110" s="197"/>
      <c r="RWE110" s="197"/>
      <c r="RWF110" s="197"/>
      <c r="RWG110" s="197"/>
      <c r="RWH110" s="197"/>
      <c r="RWI110" s="197"/>
      <c r="RWJ110" s="197"/>
      <c r="RWK110" s="197"/>
      <c r="RWL110" s="197"/>
      <c r="RWM110" s="197"/>
      <c r="RWN110" s="197"/>
      <c r="RWO110" s="197"/>
      <c r="RWP110" s="197"/>
      <c r="RWQ110" s="197"/>
      <c r="RWR110" s="197"/>
      <c r="RWS110" s="197"/>
      <c r="RWT110" s="197"/>
      <c r="RWU110" s="197"/>
      <c r="RWV110" s="197"/>
      <c r="RWW110" s="197"/>
      <c r="RWX110" s="197"/>
      <c r="RWY110" s="197"/>
      <c r="RWZ110" s="197"/>
      <c r="RXA110" s="197"/>
      <c r="RXB110" s="197"/>
      <c r="RXC110" s="197"/>
      <c r="RXD110" s="197"/>
      <c r="RXE110" s="197"/>
      <c r="RXF110" s="197"/>
      <c r="RXG110" s="197"/>
      <c r="RXH110" s="197"/>
      <c r="RXI110" s="197"/>
      <c r="RXJ110" s="197"/>
      <c r="RXK110" s="197"/>
      <c r="RXL110" s="197"/>
      <c r="RXM110" s="197"/>
      <c r="RXN110" s="197"/>
      <c r="RXO110" s="197"/>
      <c r="RXP110" s="197"/>
      <c r="RXQ110" s="197"/>
      <c r="RXR110" s="197"/>
      <c r="RXS110" s="197"/>
      <c r="RXT110" s="197"/>
      <c r="RXU110" s="197"/>
      <c r="RXV110" s="197"/>
      <c r="RXW110" s="197"/>
      <c r="RXX110" s="197"/>
      <c r="RXY110" s="197"/>
      <c r="RXZ110" s="197"/>
      <c r="RYA110" s="197"/>
      <c r="RYB110" s="197"/>
      <c r="RYC110" s="197"/>
      <c r="RYD110" s="197"/>
      <c r="RYE110" s="197"/>
      <c r="RYF110" s="197"/>
      <c r="RYG110" s="197"/>
      <c r="RYH110" s="197"/>
      <c r="RYI110" s="197"/>
      <c r="RYJ110" s="197"/>
      <c r="RYK110" s="197"/>
      <c r="RYL110" s="197"/>
      <c r="RYM110" s="197"/>
      <c r="RYN110" s="197"/>
      <c r="RYO110" s="197"/>
      <c r="RYP110" s="197"/>
      <c r="RYQ110" s="197"/>
      <c r="RYR110" s="197"/>
      <c r="RYS110" s="197"/>
      <c r="RYT110" s="197"/>
      <c r="RYU110" s="197"/>
      <c r="RYV110" s="197"/>
      <c r="RYW110" s="197"/>
      <c r="RYX110" s="197"/>
      <c r="RYY110" s="197"/>
      <c r="RYZ110" s="197"/>
      <c r="RZA110" s="197"/>
      <c r="RZB110" s="197"/>
      <c r="RZC110" s="197"/>
      <c r="RZD110" s="197"/>
      <c r="RZE110" s="197"/>
      <c r="RZF110" s="197"/>
      <c r="RZG110" s="197"/>
      <c r="RZH110" s="197"/>
      <c r="RZI110" s="197"/>
      <c r="RZJ110" s="197"/>
      <c r="RZK110" s="197"/>
      <c r="RZL110" s="197"/>
      <c r="RZM110" s="197"/>
      <c r="RZN110" s="197"/>
      <c r="RZO110" s="197"/>
      <c r="RZP110" s="197"/>
      <c r="RZQ110" s="197"/>
      <c r="RZR110" s="197"/>
      <c r="RZS110" s="197"/>
      <c r="RZT110" s="197"/>
      <c r="RZU110" s="197"/>
      <c r="RZV110" s="197"/>
      <c r="RZW110" s="197"/>
      <c r="RZX110" s="197"/>
      <c r="RZY110" s="197"/>
      <c r="RZZ110" s="197"/>
      <c r="SAA110" s="197"/>
      <c r="SAB110" s="197"/>
      <c r="SAC110" s="197"/>
      <c r="SAD110" s="197"/>
      <c r="SAE110" s="197"/>
      <c r="SAF110" s="197"/>
      <c r="SAG110" s="197"/>
      <c r="SAH110" s="197"/>
      <c r="SAI110" s="197"/>
      <c r="SAJ110" s="197"/>
      <c r="SAK110" s="197"/>
      <c r="SAL110" s="197"/>
      <c r="SAM110" s="197"/>
      <c r="SAN110" s="197"/>
      <c r="SAO110" s="197"/>
      <c r="SAP110" s="197"/>
      <c r="SAQ110" s="197"/>
      <c r="SAR110" s="197"/>
      <c r="SAS110" s="197"/>
      <c r="SAT110" s="197"/>
      <c r="SAU110" s="197"/>
      <c r="SAV110" s="197"/>
      <c r="SAW110" s="197"/>
      <c r="SAX110" s="197"/>
      <c r="SAY110" s="197"/>
      <c r="SAZ110" s="197"/>
      <c r="SBA110" s="197"/>
      <c r="SBB110" s="197"/>
      <c r="SBC110" s="197"/>
      <c r="SBD110" s="197"/>
      <c r="SBE110" s="197"/>
      <c r="SBF110" s="197"/>
      <c r="SBG110" s="197"/>
      <c r="SBH110" s="197"/>
      <c r="SBI110" s="197"/>
      <c r="SBJ110" s="197"/>
      <c r="SBK110" s="197"/>
      <c r="SBL110" s="197"/>
      <c r="SBM110" s="197"/>
      <c r="SBN110" s="197"/>
      <c r="SBO110" s="197"/>
      <c r="SBP110" s="197"/>
      <c r="SBQ110" s="197"/>
      <c r="SBR110" s="197"/>
      <c r="SBS110" s="197"/>
      <c r="SBT110" s="197"/>
      <c r="SBU110" s="197"/>
      <c r="SBV110" s="197"/>
      <c r="SBW110" s="197"/>
      <c r="SBX110" s="197"/>
      <c r="SBY110" s="197"/>
      <c r="SBZ110" s="197"/>
      <c r="SCA110" s="197"/>
      <c r="SCB110" s="197"/>
      <c r="SCC110" s="197"/>
      <c r="SCD110" s="197"/>
      <c r="SCE110" s="197"/>
      <c r="SCF110" s="197"/>
      <c r="SCG110" s="197"/>
      <c r="SCH110" s="197"/>
      <c r="SCI110" s="197"/>
      <c r="SCJ110" s="197"/>
      <c r="SCK110" s="197"/>
      <c r="SCL110" s="197"/>
      <c r="SCM110" s="197"/>
      <c r="SCN110" s="197"/>
      <c r="SCO110" s="197"/>
      <c r="SCP110" s="197"/>
      <c r="SCQ110" s="197"/>
      <c r="SCR110" s="197"/>
      <c r="SCS110" s="197"/>
      <c r="SCT110" s="197"/>
      <c r="SCU110" s="197"/>
      <c r="SCV110" s="197"/>
      <c r="SCW110" s="197"/>
      <c r="SCX110" s="197"/>
      <c r="SCY110" s="197"/>
      <c r="SCZ110" s="197"/>
      <c r="SDA110" s="197"/>
      <c r="SDB110" s="197"/>
      <c r="SDC110" s="197"/>
      <c r="SDD110" s="197"/>
      <c r="SDE110" s="197"/>
      <c r="SDF110" s="197"/>
      <c r="SDG110" s="197"/>
      <c r="SDH110" s="197"/>
      <c r="SDI110" s="197"/>
      <c r="SDJ110" s="197"/>
      <c r="SDK110" s="197"/>
      <c r="SDL110" s="197"/>
      <c r="SDM110" s="197"/>
      <c r="SDN110" s="197"/>
      <c r="SDO110" s="197"/>
      <c r="SDP110" s="197"/>
      <c r="SDQ110" s="197"/>
      <c r="SDR110" s="197"/>
      <c r="SDS110" s="197"/>
      <c r="SDT110" s="197"/>
      <c r="SDU110" s="197"/>
      <c r="SDV110" s="197"/>
      <c r="SDW110" s="197"/>
      <c r="SDX110" s="197"/>
      <c r="SDY110" s="197"/>
      <c r="SDZ110" s="197"/>
      <c r="SEA110" s="197"/>
      <c r="SEB110" s="197"/>
      <c r="SEC110" s="197"/>
      <c r="SED110" s="197"/>
      <c r="SEE110" s="197"/>
      <c r="SEF110" s="197"/>
      <c r="SEG110" s="197"/>
      <c r="SEH110" s="197"/>
      <c r="SEI110" s="197"/>
      <c r="SEJ110" s="197"/>
      <c r="SEK110" s="197"/>
      <c r="SEL110" s="197"/>
      <c r="SEM110" s="197"/>
      <c r="SEN110" s="197"/>
      <c r="SEO110" s="197"/>
      <c r="SEP110" s="197"/>
      <c r="SEQ110" s="197"/>
      <c r="SER110" s="197"/>
      <c r="SES110" s="197"/>
      <c r="SET110" s="197"/>
      <c r="SEU110" s="197"/>
      <c r="SEV110" s="197"/>
      <c r="SEW110" s="197"/>
      <c r="SEX110" s="197"/>
      <c r="SEY110" s="197"/>
      <c r="SEZ110" s="197"/>
      <c r="SFA110" s="197"/>
      <c r="SFB110" s="197"/>
      <c r="SFC110" s="197"/>
      <c r="SFD110" s="197"/>
      <c r="SFE110" s="197"/>
      <c r="SFF110" s="197"/>
      <c r="SFG110" s="197"/>
      <c r="SFH110" s="197"/>
      <c r="SFI110" s="197"/>
      <c r="SFJ110" s="197"/>
      <c r="SFK110" s="197"/>
      <c r="SFL110" s="197"/>
      <c r="SFM110" s="197"/>
      <c r="SFN110" s="197"/>
      <c r="SFO110" s="197"/>
      <c r="SFP110" s="197"/>
      <c r="SFQ110" s="197"/>
      <c r="SFR110" s="197"/>
      <c r="SFS110" s="197"/>
      <c r="SFT110" s="197"/>
      <c r="SFU110" s="197"/>
      <c r="SFV110" s="197"/>
      <c r="SFW110" s="197"/>
      <c r="SFX110" s="197"/>
      <c r="SFY110" s="197"/>
      <c r="SFZ110" s="197"/>
      <c r="SGA110" s="197"/>
      <c r="SGB110" s="197"/>
      <c r="SGC110" s="197"/>
      <c r="SGD110" s="197"/>
      <c r="SGE110" s="197"/>
      <c r="SGF110" s="197"/>
      <c r="SGG110" s="197"/>
      <c r="SGH110" s="197"/>
      <c r="SGI110" s="197"/>
      <c r="SGJ110" s="197"/>
      <c r="SGK110" s="197"/>
      <c r="SGL110" s="197"/>
      <c r="SGM110" s="197"/>
      <c r="SGN110" s="197"/>
      <c r="SGO110" s="197"/>
      <c r="SGP110" s="197"/>
      <c r="SGQ110" s="197"/>
      <c r="SGR110" s="197"/>
      <c r="SGS110" s="197"/>
      <c r="SGT110" s="197"/>
      <c r="SGU110" s="197"/>
      <c r="SGV110" s="197"/>
      <c r="SGW110" s="197"/>
      <c r="SGX110" s="197"/>
      <c r="SGY110" s="197"/>
      <c r="SGZ110" s="197"/>
      <c r="SHA110" s="197"/>
      <c r="SHB110" s="197"/>
      <c r="SHC110" s="197"/>
      <c r="SHD110" s="197"/>
      <c r="SHE110" s="197"/>
      <c r="SHF110" s="197"/>
      <c r="SHG110" s="197"/>
      <c r="SHH110" s="197"/>
      <c r="SHI110" s="197"/>
      <c r="SHJ110" s="197"/>
      <c r="SHK110" s="197"/>
      <c r="SHL110" s="197"/>
      <c r="SHM110" s="197"/>
      <c r="SHN110" s="197"/>
      <c r="SHO110" s="197"/>
      <c r="SHP110" s="197"/>
      <c r="SHQ110" s="197"/>
      <c r="SHR110" s="197"/>
      <c r="SHS110" s="197"/>
      <c r="SHT110" s="197"/>
      <c r="SHU110" s="197"/>
      <c r="SHV110" s="197"/>
      <c r="SHW110" s="197"/>
      <c r="SHX110" s="197"/>
      <c r="SHY110" s="197"/>
      <c r="SHZ110" s="197"/>
      <c r="SIA110" s="197"/>
      <c r="SIB110" s="197"/>
      <c r="SIC110" s="197"/>
      <c r="SID110" s="197"/>
      <c r="SIE110" s="197"/>
      <c r="SIF110" s="197"/>
      <c r="SIG110" s="197"/>
      <c r="SIH110" s="197"/>
      <c r="SII110" s="197"/>
      <c r="SIJ110" s="197"/>
      <c r="SIK110" s="197"/>
      <c r="SIL110" s="197"/>
      <c r="SIM110" s="197"/>
      <c r="SIN110" s="197"/>
      <c r="SIO110" s="197"/>
      <c r="SIP110" s="197"/>
      <c r="SIQ110" s="197"/>
      <c r="SIR110" s="197"/>
      <c r="SIS110" s="197"/>
      <c r="SIT110" s="197"/>
      <c r="SIU110" s="197"/>
      <c r="SIV110" s="197"/>
      <c r="SIW110" s="197"/>
      <c r="SIX110" s="197"/>
      <c r="SIY110" s="197"/>
      <c r="SIZ110" s="197"/>
      <c r="SJA110" s="197"/>
      <c r="SJB110" s="197"/>
      <c r="SJC110" s="197"/>
      <c r="SJD110" s="197"/>
      <c r="SJE110" s="197"/>
      <c r="SJF110" s="197"/>
      <c r="SJG110" s="197"/>
      <c r="SJH110" s="197"/>
      <c r="SJI110" s="197"/>
      <c r="SJJ110" s="197"/>
      <c r="SJK110" s="197"/>
      <c r="SJL110" s="197"/>
      <c r="SJM110" s="197"/>
      <c r="SJN110" s="197"/>
      <c r="SJO110" s="197"/>
      <c r="SJP110" s="197"/>
      <c r="SJQ110" s="197"/>
      <c r="SJR110" s="197"/>
      <c r="SJS110" s="197"/>
      <c r="SJT110" s="197"/>
      <c r="SJU110" s="197"/>
      <c r="SJV110" s="197"/>
      <c r="SJW110" s="197"/>
      <c r="SJX110" s="197"/>
      <c r="SJY110" s="197"/>
      <c r="SJZ110" s="197"/>
      <c r="SKA110" s="197"/>
      <c r="SKB110" s="197"/>
      <c r="SKC110" s="197"/>
      <c r="SKD110" s="197"/>
      <c r="SKE110" s="197"/>
      <c r="SKF110" s="197"/>
      <c r="SKG110" s="197"/>
      <c r="SKH110" s="197"/>
      <c r="SKI110" s="197"/>
      <c r="SKJ110" s="197"/>
      <c r="SKK110" s="197"/>
      <c r="SKL110" s="197"/>
      <c r="SKM110" s="197"/>
      <c r="SKN110" s="197"/>
      <c r="SKO110" s="197"/>
      <c r="SKP110" s="197"/>
      <c r="SKQ110" s="197"/>
      <c r="SKR110" s="197"/>
      <c r="SKS110" s="197"/>
      <c r="SKT110" s="197"/>
      <c r="SKU110" s="197"/>
      <c r="SKV110" s="197"/>
      <c r="SKW110" s="197"/>
      <c r="SKX110" s="197"/>
      <c r="SKY110" s="197"/>
      <c r="SKZ110" s="197"/>
      <c r="SLA110" s="197"/>
      <c r="SLB110" s="197"/>
      <c r="SLC110" s="197"/>
      <c r="SLD110" s="197"/>
      <c r="SLE110" s="197"/>
      <c r="SLF110" s="197"/>
      <c r="SLG110" s="197"/>
      <c r="SLH110" s="197"/>
      <c r="SLI110" s="197"/>
      <c r="SLJ110" s="197"/>
      <c r="SLK110" s="197"/>
      <c r="SLL110" s="197"/>
      <c r="SLM110" s="197"/>
      <c r="SLN110" s="197"/>
      <c r="SLO110" s="197"/>
      <c r="SLP110" s="197"/>
      <c r="SLQ110" s="197"/>
      <c r="SLR110" s="197"/>
      <c r="SLS110" s="197"/>
      <c r="SLT110" s="197"/>
      <c r="SLU110" s="197"/>
      <c r="SLV110" s="197"/>
      <c r="SLW110" s="197"/>
      <c r="SLX110" s="197"/>
      <c r="SLY110" s="197"/>
      <c r="SLZ110" s="197"/>
      <c r="SMA110" s="197"/>
      <c r="SMB110" s="197"/>
      <c r="SMC110" s="197"/>
      <c r="SMD110" s="197"/>
      <c r="SME110" s="197"/>
      <c r="SMF110" s="197"/>
      <c r="SMG110" s="197"/>
      <c r="SMH110" s="197"/>
      <c r="SMI110" s="197"/>
      <c r="SMJ110" s="197"/>
      <c r="SMK110" s="197"/>
      <c r="SML110" s="197"/>
      <c r="SMM110" s="197"/>
      <c r="SMN110" s="197"/>
      <c r="SMO110" s="197"/>
      <c r="SMP110" s="197"/>
      <c r="SMQ110" s="197"/>
      <c r="SMR110" s="197"/>
      <c r="SMS110" s="197"/>
      <c r="SMT110" s="197"/>
      <c r="SMU110" s="197"/>
      <c r="SMV110" s="197"/>
      <c r="SMW110" s="197"/>
      <c r="SMX110" s="197"/>
      <c r="SMY110" s="197"/>
      <c r="SMZ110" s="197"/>
      <c r="SNA110" s="197"/>
      <c r="SNB110" s="197"/>
      <c r="SNC110" s="197"/>
      <c r="SND110" s="197"/>
      <c r="SNE110" s="197"/>
      <c r="SNF110" s="197"/>
      <c r="SNG110" s="197"/>
      <c r="SNH110" s="197"/>
      <c r="SNI110" s="197"/>
      <c r="SNJ110" s="197"/>
      <c r="SNK110" s="197"/>
      <c r="SNL110" s="197"/>
      <c r="SNM110" s="197"/>
      <c r="SNN110" s="197"/>
      <c r="SNO110" s="197"/>
      <c r="SNP110" s="197"/>
      <c r="SNQ110" s="197"/>
      <c r="SNR110" s="197"/>
      <c r="SNS110" s="197"/>
      <c r="SNT110" s="197"/>
      <c r="SNU110" s="197"/>
      <c r="SNV110" s="197"/>
      <c r="SNW110" s="197"/>
      <c r="SNX110" s="197"/>
      <c r="SNY110" s="197"/>
      <c r="SNZ110" s="197"/>
      <c r="SOA110" s="197"/>
      <c r="SOB110" s="197"/>
      <c r="SOC110" s="197"/>
      <c r="SOD110" s="197"/>
      <c r="SOE110" s="197"/>
      <c r="SOF110" s="197"/>
      <c r="SOG110" s="197"/>
      <c r="SOH110" s="197"/>
      <c r="SOI110" s="197"/>
      <c r="SOJ110" s="197"/>
      <c r="SOK110" s="197"/>
      <c r="SOL110" s="197"/>
      <c r="SOM110" s="197"/>
      <c r="SON110" s="197"/>
      <c r="SOO110" s="197"/>
      <c r="SOP110" s="197"/>
      <c r="SOQ110" s="197"/>
      <c r="SOR110" s="197"/>
      <c r="SOS110" s="197"/>
      <c r="SOT110" s="197"/>
      <c r="SOU110" s="197"/>
      <c r="SOV110" s="197"/>
      <c r="SOW110" s="197"/>
      <c r="SOX110" s="197"/>
      <c r="SOY110" s="197"/>
      <c r="SOZ110" s="197"/>
      <c r="SPA110" s="197"/>
      <c r="SPB110" s="197"/>
      <c r="SPC110" s="197"/>
      <c r="SPD110" s="197"/>
      <c r="SPE110" s="197"/>
      <c r="SPF110" s="197"/>
      <c r="SPG110" s="197"/>
      <c r="SPH110" s="197"/>
      <c r="SPI110" s="197"/>
      <c r="SPJ110" s="197"/>
      <c r="SPK110" s="197"/>
      <c r="SPL110" s="197"/>
      <c r="SPM110" s="197"/>
      <c r="SPN110" s="197"/>
      <c r="SPO110" s="197"/>
      <c r="SPP110" s="197"/>
      <c r="SPQ110" s="197"/>
      <c r="SPR110" s="197"/>
      <c r="SPS110" s="197"/>
      <c r="SPT110" s="197"/>
      <c r="SPU110" s="197"/>
      <c r="SPV110" s="197"/>
      <c r="SPW110" s="197"/>
      <c r="SPX110" s="197"/>
      <c r="SPY110" s="197"/>
      <c r="SPZ110" s="197"/>
      <c r="SQA110" s="197"/>
      <c r="SQB110" s="197"/>
      <c r="SQC110" s="197"/>
      <c r="SQD110" s="197"/>
      <c r="SQE110" s="197"/>
      <c r="SQF110" s="197"/>
      <c r="SQG110" s="197"/>
      <c r="SQH110" s="197"/>
      <c r="SQI110" s="197"/>
      <c r="SQJ110" s="197"/>
      <c r="SQK110" s="197"/>
      <c r="SQL110" s="197"/>
      <c r="SQM110" s="197"/>
      <c r="SQN110" s="197"/>
      <c r="SQO110" s="197"/>
      <c r="SQP110" s="197"/>
      <c r="SQQ110" s="197"/>
      <c r="SQR110" s="197"/>
      <c r="SQS110" s="197"/>
      <c r="SQT110" s="197"/>
      <c r="SQU110" s="197"/>
      <c r="SQV110" s="197"/>
      <c r="SQW110" s="197"/>
      <c r="SQX110" s="197"/>
      <c r="SQY110" s="197"/>
      <c r="SQZ110" s="197"/>
      <c r="SRA110" s="197"/>
      <c r="SRB110" s="197"/>
      <c r="SRC110" s="197"/>
      <c r="SRD110" s="197"/>
      <c r="SRE110" s="197"/>
      <c r="SRF110" s="197"/>
      <c r="SRG110" s="197"/>
      <c r="SRH110" s="197"/>
      <c r="SRI110" s="197"/>
      <c r="SRJ110" s="197"/>
      <c r="SRK110" s="197"/>
      <c r="SRL110" s="197"/>
      <c r="SRM110" s="197"/>
      <c r="SRN110" s="197"/>
      <c r="SRO110" s="197"/>
      <c r="SRP110" s="197"/>
      <c r="SRQ110" s="197"/>
      <c r="SRR110" s="197"/>
      <c r="SRS110" s="197"/>
      <c r="SRT110" s="197"/>
      <c r="SRU110" s="197"/>
      <c r="SRV110" s="197"/>
      <c r="SRW110" s="197"/>
      <c r="SRX110" s="197"/>
      <c r="SRY110" s="197"/>
      <c r="SRZ110" s="197"/>
      <c r="SSA110" s="197"/>
      <c r="SSB110" s="197"/>
      <c r="SSC110" s="197"/>
      <c r="SSD110" s="197"/>
      <c r="SSE110" s="197"/>
      <c r="SSF110" s="197"/>
      <c r="SSG110" s="197"/>
      <c r="SSH110" s="197"/>
      <c r="SSI110" s="197"/>
      <c r="SSJ110" s="197"/>
      <c r="SSK110" s="197"/>
      <c r="SSL110" s="197"/>
      <c r="SSM110" s="197"/>
      <c r="SSN110" s="197"/>
      <c r="SSO110" s="197"/>
      <c r="SSP110" s="197"/>
      <c r="SSQ110" s="197"/>
      <c r="SSR110" s="197"/>
      <c r="SSS110" s="197"/>
      <c r="SST110" s="197"/>
      <c r="SSU110" s="197"/>
      <c r="SSV110" s="197"/>
      <c r="SSW110" s="197"/>
      <c r="SSX110" s="197"/>
      <c r="SSY110" s="197"/>
      <c r="SSZ110" s="197"/>
      <c r="STA110" s="197"/>
      <c r="STB110" s="197"/>
      <c r="STC110" s="197"/>
      <c r="STD110" s="197"/>
      <c r="STE110" s="197"/>
      <c r="STF110" s="197"/>
      <c r="STG110" s="197"/>
      <c r="STH110" s="197"/>
      <c r="STI110" s="197"/>
      <c r="STJ110" s="197"/>
      <c r="STK110" s="197"/>
      <c r="STL110" s="197"/>
      <c r="STM110" s="197"/>
      <c r="STN110" s="197"/>
      <c r="STO110" s="197"/>
      <c r="STP110" s="197"/>
      <c r="STQ110" s="197"/>
      <c r="STR110" s="197"/>
      <c r="STS110" s="197"/>
      <c r="STT110" s="197"/>
      <c r="STU110" s="197"/>
      <c r="STV110" s="197"/>
      <c r="STW110" s="197"/>
      <c r="STX110" s="197"/>
      <c r="STY110" s="197"/>
      <c r="STZ110" s="197"/>
      <c r="SUA110" s="197"/>
      <c r="SUB110" s="197"/>
      <c r="SUC110" s="197"/>
      <c r="SUD110" s="197"/>
      <c r="SUE110" s="197"/>
      <c r="SUF110" s="197"/>
      <c r="SUG110" s="197"/>
      <c r="SUH110" s="197"/>
      <c r="SUI110" s="197"/>
      <c r="SUJ110" s="197"/>
      <c r="SUK110" s="197"/>
      <c r="SUL110" s="197"/>
      <c r="SUM110" s="197"/>
      <c r="SUN110" s="197"/>
      <c r="SUO110" s="197"/>
      <c r="SUP110" s="197"/>
      <c r="SUQ110" s="197"/>
      <c r="SUR110" s="197"/>
      <c r="SUS110" s="197"/>
      <c r="SUT110" s="197"/>
      <c r="SUU110" s="197"/>
      <c r="SUV110" s="197"/>
      <c r="SUW110" s="197"/>
      <c r="SUX110" s="197"/>
      <c r="SUY110" s="197"/>
      <c r="SUZ110" s="197"/>
      <c r="SVA110" s="197"/>
      <c r="SVB110" s="197"/>
      <c r="SVC110" s="197"/>
      <c r="SVD110" s="197"/>
      <c r="SVE110" s="197"/>
      <c r="SVF110" s="197"/>
      <c r="SVG110" s="197"/>
      <c r="SVH110" s="197"/>
      <c r="SVI110" s="197"/>
      <c r="SVJ110" s="197"/>
      <c r="SVK110" s="197"/>
      <c r="SVL110" s="197"/>
      <c r="SVM110" s="197"/>
      <c r="SVN110" s="197"/>
      <c r="SVO110" s="197"/>
      <c r="SVP110" s="197"/>
      <c r="SVQ110" s="197"/>
      <c r="SVR110" s="197"/>
      <c r="SVS110" s="197"/>
      <c r="SVT110" s="197"/>
      <c r="SVU110" s="197"/>
      <c r="SVV110" s="197"/>
      <c r="SVW110" s="197"/>
      <c r="SVX110" s="197"/>
      <c r="SVY110" s="197"/>
      <c r="SVZ110" s="197"/>
      <c r="SWA110" s="197"/>
      <c r="SWB110" s="197"/>
      <c r="SWC110" s="197"/>
      <c r="SWD110" s="197"/>
      <c r="SWE110" s="197"/>
      <c r="SWF110" s="197"/>
      <c r="SWG110" s="197"/>
      <c r="SWH110" s="197"/>
      <c r="SWI110" s="197"/>
      <c r="SWJ110" s="197"/>
      <c r="SWK110" s="197"/>
      <c r="SWL110" s="197"/>
      <c r="SWM110" s="197"/>
      <c r="SWN110" s="197"/>
      <c r="SWO110" s="197"/>
      <c r="SWP110" s="197"/>
      <c r="SWQ110" s="197"/>
      <c r="SWR110" s="197"/>
      <c r="SWS110" s="197"/>
      <c r="SWT110" s="197"/>
      <c r="SWU110" s="197"/>
      <c r="SWV110" s="197"/>
      <c r="SWW110" s="197"/>
      <c r="SWX110" s="197"/>
      <c r="SWY110" s="197"/>
      <c r="SWZ110" s="197"/>
      <c r="SXA110" s="197"/>
      <c r="SXB110" s="197"/>
      <c r="SXC110" s="197"/>
      <c r="SXD110" s="197"/>
      <c r="SXE110" s="197"/>
      <c r="SXF110" s="197"/>
      <c r="SXG110" s="197"/>
      <c r="SXH110" s="197"/>
      <c r="SXI110" s="197"/>
      <c r="SXJ110" s="197"/>
      <c r="SXK110" s="197"/>
      <c r="SXL110" s="197"/>
      <c r="SXM110" s="197"/>
      <c r="SXN110" s="197"/>
      <c r="SXO110" s="197"/>
      <c r="SXP110" s="197"/>
      <c r="SXQ110" s="197"/>
      <c r="SXR110" s="197"/>
      <c r="SXS110" s="197"/>
      <c r="SXT110" s="197"/>
      <c r="SXU110" s="197"/>
      <c r="SXV110" s="197"/>
      <c r="SXW110" s="197"/>
      <c r="SXX110" s="197"/>
      <c r="SXY110" s="197"/>
      <c r="SXZ110" s="197"/>
      <c r="SYA110" s="197"/>
      <c r="SYB110" s="197"/>
      <c r="SYC110" s="197"/>
      <c r="SYD110" s="197"/>
      <c r="SYE110" s="197"/>
      <c r="SYF110" s="197"/>
      <c r="SYG110" s="197"/>
      <c r="SYH110" s="197"/>
      <c r="SYI110" s="197"/>
      <c r="SYJ110" s="197"/>
      <c r="SYK110" s="197"/>
      <c r="SYL110" s="197"/>
      <c r="SYM110" s="197"/>
      <c r="SYN110" s="197"/>
      <c r="SYO110" s="197"/>
      <c r="SYP110" s="197"/>
      <c r="SYQ110" s="197"/>
      <c r="SYR110" s="197"/>
      <c r="SYS110" s="197"/>
      <c r="SYT110" s="197"/>
      <c r="SYU110" s="197"/>
      <c r="SYV110" s="197"/>
      <c r="SYW110" s="197"/>
      <c r="SYX110" s="197"/>
      <c r="SYY110" s="197"/>
      <c r="SYZ110" s="197"/>
      <c r="SZA110" s="197"/>
      <c r="SZB110" s="197"/>
      <c r="SZC110" s="197"/>
      <c r="SZD110" s="197"/>
      <c r="SZE110" s="197"/>
      <c r="SZF110" s="197"/>
      <c r="SZG110" s="197"/>
      <c r="SZH110" s="197"/>
      <c r="SZI110" s="197"/>
      <c r="SZJ110" s="197"/>
      <c r="SZK110" s="197"/>
      <c r="SZL110" s="197"/>
      <c r="SZM110" s="197"/>
      <c r="SZN110" s="197"/>
      <c r="SZO110" s="197"/>
      <c r="SZP110" s="197"/>
      <c r="SZQ110" s="197"/>
      <c r="SZR110" s="197"/>
      <c r="SZS110" s="197"/>
      <c r="SZT110" s="197"/>
      <c r="SZU110" s="197"/>
      <c r="SZV110" s="197"/>
      <c r="SZW110" s="197"/>
      <c r="SZX110" s="197"/>
      <c r="SZY110" s="197"/>
      <c r="SZZ110" s="197"/>
      <c r="TAA110" s="197"/>
      <c r="TAB110" s="197"/>
      <c r="TAC110" s="197"/>
      <c r="TAD110" s="197"/>
      <c r="TAE110" s="197"/>
      <c r="TAF110" s="197"/>
      <c r="TAG110" s="197"/>
      <c r="TAH110" s="197"/>
      <c r="TAI110" s="197"/>
      <c r="TAJ110" s="197"/>
      <c r="TAK110" s="197"/>
      <c r="TAL110" s="197"/>
      <c r="TAM110" s="197"/>
      <c r="TAN110" s="197"/>
      <c r="TAO110" s="197"/>
      <c r="TAP110" s="197"/>
      <c r="TAQ110" s="197"/>
      <c r="TAR110" s="197"/>
      <c r="TAS110" s="197"/>
      <c r="TAT110" s="197"/>
      <c r="TAU110" s="197"/>
      <c r="TAV110" s="197"/>
      <c r="TAW110" s="197"/>
      <c r="TAX110" s="197"/>
      <c r="TAY110" s="197"/>
      <c r="TAZ110" s="197"/>
      <c r="TBA110" s="197"/>
      <c r="TBB110" s="197"/>
      <c r="TBC110" s="197"/>
      <c r="TBD110" s="197"/>
      <c r="TBE110" s="197"/>
      <c r="TBF110" s="197"/>
      <c r="TBG110" s="197"/>
      <c r="TBH110" s="197"/>
      <c r="TBI110" s="197"/>
      <c r="TBJ110" s="197"/>
      <c r="TBK110" s="197"/>
      <c r="TBL110" s="197"/>
      <c r="TBM110" s="197"/>
      <c r="TBN110" s="197"/>
      <c r="TBO110" s="197"/>
      <c r="TBP110" s="197"/>
      <c r="TBQ110" s="197"/>
      <c r="TBR110" s="197"/>
      <c r="TBS110" s="197"/>
      <c r="TBT110" s="197"/>
      <c r="TBU110" s="197"/>
      <c r="TBV110" s="197"/>
      <c r="TBW110" s="197"/>
      <c r="TBX110" s="197"/>
      <c r="TBY110" s="197"/>
      <c r="TBZ110" s="197"/>
      <c r="TCA110" s="197"/>
      <c r="TCB110" s="197"/>
      <c r="TCC110" s="197"/>
      <c r="TCD110" s="197"/>
      <c r="TCE110" s="197"/>
      <c r="TCF110" s="197"/>
      <c r="TCG110" s="197"/>
      <c r="TCH110" s="197"/>
      <c r="TCI110" s="197"/>
      <c r="TCJ110" s="197"/>
      <c r="TCK110" s="197"/>
      <c r="TCL110" s="197"/>
      <c r="TCM110" s="197"/>
      <c r="TCN110" s="197"/>
      <c r="TCO110" s="197"/>
      <c r="TCP110" s="197"/>
      <c r="TCQ110" s="197"/>
      <c r="TCR110" s="197"/>
      <c r="TCS110" s="197"/>
      <c r="TCT110" s="197"/>
      <c r="TCU110" s="197"/>
      <c r="TCV110" s="197"/>
      <c r="TCW110" s="197"/>
      <c r="TCX110" s="197"/>
      <c r="TCY110" s="197"/>
      <c r="TCZ110" s="197"/>
      <c r="TDA110" s="197"/>
      <c r="TDB110" s="197"/>
      <c r="TDC110" s="197"/>
      <c r="TDD110" s="197"/>
      <c r="TDE110" s="197"/>
      <c r="TDF110" s="197"/>
      <c r="TDG110" s="197"/>
      <c r="TDH110" s="197"/>
      <c r="TDI110" s="197"/>
      <c r="TDJ110" s="197"/>
      <c r="TDK110" s="197"/>
      <c r="TDL110" s="197"/>
      <c r="TDM110" s="197"/>
      <c r="TDN110" s="197"/>
      <c r="TDO110" s="197"/>
      <c r="TDP110" s="197"/>
      <c r="TDQ110" s="197"/>
      <c r="TDR110" s="197"/>
      <c r="TDS110" s="197"/>
      <c r="TDT110" s="197"/>
      <c r="TDU110" s="197"/>
      <c r="TDV110" s="197"/>
      <c r="TDW110" s="197"/>
      <c r="TDX110" s="197"/>
      <c r="TDY110" s="197"/>
      <c r="TDZ110" s="197"/>
      <c r="TEA110" s="197"/>
      <c r="TEB110" s="197"/>
      <c r="TEC110" s="197"/>
      <c r="TED110" s="197"/>
      <c r="TEE110" s="197"/>
      <c r="TEF110" s="197"/>
      <c r="TEG110" s="197"/>
      <c r="TEH110" s="197"/>
      <c r="TEI110" s="197"/>
      <c r="TEJ110" s="197"/>
      <c r="TEK110" s="197"/>
      <c r="TEL110" s="197"/>
      <c r="TEM110" s="197"/>
      <c r="TEN110" s="197"/>
      <c r="TEO110" s="197"/>
      <c r="TEP110" s="197"/>
      <c r="TEQ110" s="197"/>
      <c r="TER110" s="197"/>
      <c r="TES110" s="197"/>
      <c r="TET110" s="197"/>
      <c r="TEU110" s="197"/>
      <c r="TEV110" s="197"/>
      <c r="TEW110" s="197"/>
      <c r="TEX110" s="197"/>
      <c r="TEY110" s="197"/>
      <c r="TEZ110" s="197"/>
      <c r="TFA110" s="197"/>
      <c r="TFB110" s="197"/>
      <c r="TFC110" s="197"/>
      <c r="TFD110" s="197"/>
      <c r="TFE110" s="197"/>
      <c r="TFF110" s="197"/>
      <c r="TFG110" s="197"/>
      <c r="TFH110" s="197"/>
      <c r="TFI110" s="197"/>
      <c r="TFJ110" s="197"/>
      <c r="TFK110" s="197"/>
      <c r="TFL110" s="197"/>
      <c r="TFM110" s="197"/>
      <c r="TFN110" s="197"/>
      <c r="TFO110" s="197"/>
      <c r="TFP110" s="197"/>
      <c r="TFQ110" s="197"/>
      <c r="TFR110" s="197"/>
      <c r="TFS110" s="197"/>
      <c r="TFT110" s="197"/>
      <c r="TFU110" s="197"/>
      <c r="TFV110" s="197"/>
      <c r="TFW110" s="197"/>
      <c r="TFX110" s="197"/>
      <c r="TFY110" s="197"/>
      <c r="TFZ110" s="197"/>
      <c r="TGA110" s="197"/>
      <c r="TGB110" s="197"/>
      <c r="TGC110" s="197"/>
      <c r="TGD110" s="197"/>
      <c r="TGE110" s="197"/>
      <c r="TGF110" s="197"/>
      <c r="TGG110" s="197"/>
      <c r="TGH110" s="197"/>
      <c r="TGI110" s="197"/>
      <c r="TGJ110" s="197"/>
      <c r="TGK110" s="197"/>
      <c r="TGL110" s="197"/>
      <c r="TGM110" s="197"/>
      <c r="TGN110" s="197"/>
      <c r="TGO110" s="197"/>
      <c r="TGP110" s="197"/>
      <c r="TGQ110" s="197"/>
      <c r="TGR110" s="197"/>
      <c r="TGS110" s="197"/>
      <c r="TGT110" s="197"/>
      <c r="TGU110" s="197"/>
      <c r="TGV110" s="197"/>
      <c r="TGW110" s="197"/>
      <c r="TGX110" s="197"/>
      <c r="TGY110" s="197"/>
      <c r="TGZ110" s="197"/>
      <c r="THA110" s="197"/>
      <c r="THB110" s="197"/>
      <c r="THC110" s="197"/>
      <c r="THD110" s="197"/>
      <c r="THE110" s="197"/>
      <c r="THF110" s="197"/>
      <c r="THG110" s="197"/>
      <c r="THH110" s="197"/>
      <c r="THI110" s="197"/>
      <c r="THJ110" s="197"/>
      <c r="THK110" s="197"/>
      <c r="THL110" s="197"/>
      <c r="THM110" s="197"/>
      <c r="THN110" s="197"/>
      <c r="THO110" s="197"/>
      <c r="THP110" s="197"/>
      <c r="THQ110" s="197"/>
      <c r="THR110" s="197"/>
      <c r="THS110" s="197"/>
      <c r="THT110" s="197"/>
      <c r="THU110" s="197"/>
      <c r="THV110" s="197"/>
      <c r="THW110" s="197"/>
      <c r="THX110" s="197"/>
      <c r="THY110" s="197"/>
      <c r="THZ110" s="197"/>
      <c r="TIA110" s="197"/>
      <c r="TIB110" s="197"/>
      <c r="TIC110" s="197"/>
      <c r="TID110" s="197"/>
      <c r="TIE110" s="197"/>
      <c r="TIF110" s="197"/>
      <c r="TIG110" s="197"/>
      <c r="TIH110" s="197"/>
      <c r="TII110" s="197"/>
      <c r="TIJ110" s="197"/>
      <c r="TIK110" s="197"/>
      <c r="TIL110" s="197"/>
      <c r="TIM110" s="197"/>
      <c r="TIN110" s="197"/>
      <c r="TIO110" s="197"/>
      <c r="TIP110" s="197"/>
      <c r="TIQ110" s="197"/>
      <c r="TIR110" s="197"/>
      <c r="TIS110" s="197"/>
      <c r="TIT110" s="197"/>
      <c r="TIU110" s="197"/>
      <c r="TIV110" s="197"/>
      <c r="TIW110" s="197"/>
      <c r="TIX110" s="197"/>
      <c r="TIY110" s="197"/>
      <c r="TIZ110" s="197"/>
      <c r="TJA110" s="197"/>
      <c r="TJB110" s="197"/>
      <c r="TJC110" s="197"/>
      <c r="TJD110" s="197"/>
      <c r="TJE110" s="197"/>
      <c r="TJF110" s="197"/>
      <c r="TJG110" s="197"/>
      <c r="TJH110" s="197"/>
      <c r="TJI110" s="197"/>
      <c r="TJJ110" s="197"/>
      <c r="TJK110" s="197"/>
      <c r="TJL110" s="197"/>
      <c r="TJM110" s="197"/>
      <c r="TJN110" s="197"/>
      <c r="TJO110" s="197"/>
      <c r="TJP110" s="197"/>
      <c r="TJQ110" s="197"/>
      <c r="TJR110" s="197"/>
      <c r="TJS110" s="197"/>
      <c r="TJT110" s="197"/>
      <c r="TJU110" s="197"/>
      <c r="TJV110" s="197"/>
      <c r="TJW110" s="197"/>
      <c r="TJX110" s="197"/>
      <c r="TJY110" s="197"/>
      <c r="TJZ110" s="197"/>
      <c r="TKA110" s="197"/>
      <c r="TKB110" s="197"/>
      <c r="TKC110" s="197"/>
      <c r="TKD110" s="197"/>
      <c r="TKE110" s="197"/>
      <c r="TKF110" s="197"/>
      <c r="TKG110" s="197"/>
      <c r="TKH110" s="197"/>
      <c r="TKI110" s="197"/>
      <c r="TKJ110" s="197"/>
      <c r="TKK110" s="197"/>
      <c r="TKL110" s="197"/>
      <c r="TKM110" s="197"/>
      <c r="TKN110" s="197"/>
      <c r="TKO110" s="197"/>
      <c r="TKP110" s="197"/>
      <c r="TKQ110" s="197"/>
      <c r="TKR110" s="197"/>
      <c r="TKS110" s="197"/>
      <c r="TKT110" s="197"/>
      <c r="TKU110" s="197"/>
      <c r="TKV110" s="197"/>
      <c r="TKW110" s="197"/>
      <c r="TKX110" s="197"/>
      <c r="TKY110" s="197"/>
      <c r="TKZ110" s="197"/>
      <c r="TLA110" s="197"/>
      <c r="TLB110" s="197"/>
      <c r="TLC110" s="197"/>
      <c r="TLD110" s="197"/>
      <c r="TLE110" s="197"/>
      <c r="TLF110" s="197"/>
      <c r="TLG110" s="197"/>
      <c r="TLH110" s="197"/>
      <c r="TLI110" s="197"/>
      <c r="TLJ110" s="197"/>
      <c r="TLK110" s="197"/>
      <c r="TLL110" s="197"/>
      <c r="TLM110" s="197"/>
      <c r="TLN110" s="197"/>
      <c r="TLO110" s="197"/>
      <c r="TLP110" s="197"/>
      <c r="TLQ110" s="197"/>
      <c r="TLR110" s="197"/>
      <c r="TLS110" s="197"/>
      <c r="TLT110" s="197"/>
      <c r="TLU110" s="197"/>
      <c r="TLV110" s="197"/>
      <c r="TLW110" s="197"/>
      <c r="TLX110" s="197"/>
      <c r="TLY110" s="197"/>
      <c r="TLZ110" s="197"/>
      <c r="TMA110" s="197"/>
      <c r="TMB110" s="197"/>
      <c r="TMC110" s="197"/>
      <c r="TMD110" s="197"/>
      <c r="TME110" s="197"/>
      <c r="TMF110" s="197"/>
      <c r="TMG110" s="197"/>
      <c r="TMH110" s="197"/>
      <c r="TMI110" s="197"/>
      <c r="TMJ110" s="197"/>
      <c r="TMK110" s="197"/>
      <c r="TML110" s="197"/>
      <c r="TMM110" s="197"/>
      <c r="TMN110" s="197"/>
      <c r="TMO110" s="197"/>
      <c r="TMP110" s="197"/>
      <c r="TMQ110" s="197"/>
      <c r="TMR110" s="197"/>
      <c r="TMS110" s="197"/>
      <c r="TMT110" s="197"/>
      <c r="TMU110" s="197"/>
      <c r="TMV110" s="197"/>
      <c r="TMW110" s="197"/>
      <c r="TMX110" s="197"/>
      <c r="TMY110" s="197"/>
      <c r="TMZ110" s="197"/>
      <c r="TNA110" s="197"/>
      <c r="TNB110" s="197"/>
      <c r="TNC110" s="197"/>
      <c r="TND110" s="197"/>
      <c r="TNE110" s="197"/>
      <c r="TNF110" s="197"/>
      <c r="TNG110" s="197"/>
      <c r="TNH110" s="197"/>
      <c r="TNI110" s="197"/>
      <c r="TNJ110" s="197"/>
      <c r="TNK110" s="197"/>
      <c r="TNL110" s="197"/>
      <c r="TNM110" s="197"/>
      <c r="TNN110" s="197"/>
      <c r="TNO110" s="197"/>
      <c r="TNP110" s="197"/>
      <c r="TNQ110" s="197"/>
      <c r="TNR110" s="197"/>
      <c r="TNS110" s="197"/>
      <c r="TNT110" s="197"/>
      <c r="TNU110" s="197"/>
      <c r="TNV110" s="197"/>
      <c r="TNW110" s="197"/>
      <c r="TNX110" s="197"/>
      <c r="TNY110" s="197"/>
      <c r="TNZ110" s="197"/>
      <c r="TOA110" s="197"/>
      <c r="TOB110" s="197"/>
      <c r="TOC110" s="197"/>
      <c r="TOD110" s="197"/>
      <c r="TOE110" s="197"/>
      <c r="TOF110" s="197"/>
      <c r="TOG110" s="197"/>
      <c r="TOH110" s="197"/>
      <c r="TOI110" s="197"/>
      <c r="TOJ110" s="197"/>
      <c r="TOK110" s="197"/>
      <c r="TOL110" s="197"/>
      <c r="TOM110" s="197"/>
      <c r="TON110" s="197"/>
      <c r="TOO110" s="197"/>
      <c r="TOP110" s="197"/>
      <c r="TOQ110" s="197"/>
      <c r="TOR110" s="197"/>
      <c r="TOS110" s="197"/>
      <c r="TOT110" s="197"/>
      <c r="TOU110" s="197"/>
      <c r="TOV110" s="197"/>
      <c r="TOW110" s="197"/>
      <c r="TOX110" s="197"/>
      <c r="TOY110" s="197"/>
      <c r="TOZ110" s="197"/>
      <c r="TPA110" s="197"/>
      <c r="TPB110" s="197"/>
      <c r="TPC110" s="197"/>
      <c r="TPD110" s="197"/>
      <c r="TPE110" s="197"/>
      <c r="TPF110" s="197"/>
      <c r="TPG110" s="197"/>
      <c r="TPH110" s="197"/>
      <c r="TPI110" s="197"/>
      <c r="TPJ110" s="197"/>
      <c r="TPK110" s="197"/>
      <c r="TPL110" s="197"/>
      <c r="TPM110" s="197"/>
      <c r="TPN110" s="197"/>
      <c r="TPO110" s="197"/>
      <c r="TPP110" s="197"/>
      <c r="TPQ110" s="197"/>
      <c r="TPR110" s="197"/>
      <c r="TPS110" s="197"/>
      <c r="TPT110" s="197"/>
      <c r="TPU110" s="197"/>
      <c r="TPV110" s="197"/>
      <c r="TPW110" s="197"/>
      <c r="TPX110" s="197"/>
      <c r="TPY110" s="197"/>
      <c r="TPZ110" s="197"/>
      <c r="TQA110" s="197"/>
      <c r="TQB110" s="197"/>
      <c r="TQC110" s="197"/>
      <c r="TQD110" s="197"/>
      <c r="TQE110" s="197"/>
      <c r="TQF110" s="197"/>
      <c r="TQG110" s="197"/>
      <c r="TQH110" s="197"/>
      <c r="TQI110" s="197"/>
      <c r="TQJ110" s="197"/>
      <c r="TQK110" s="197"/>
      <c r="TQL110" s="197"/>
      <c r="TQM110" s="197"/>
      <c r="TQN110" s="197"/>
      <c r="TQO110" s="197"/>
      <c r="TQP110" s="197"/>
      <c r="TQQ110" s="197"/>
      <c r="TQR110" s="197"/>
      <c r="TQS110" s="197"/>
      <c r="TQT110" s="197"/>
      <c r="TQU110" s="197"/>
      <c r="TQV110" s="197"/>
      <c r="TQW110" s="197"/>
      <c r="TQX110" s="197"/>
      <c r="TQY110" s="197"/>
      <c r="TQZ110" s="197"/>
      <c r="TRA110" s="197"/>
      <c r="TRB110" s="197"/>
      <c r="TRC110" s="197"/>
      <c r="TRD110" s="197"/>
      <c r="TRE110" s="197"/>
      <c r="TRF110" s="197"/>
      <c r="TRG110" s="197"/>
      <c r="TRH110" s="197"/>
      <c r="TRI110" s="197"/>
      <c r="TRJ110" s="197"/>
      <c r="TRK110" s="197"/>
      <c r="TRL110" s="197"/>
      <c r="TRM110" s="197"/>
      <c r="TRN110" s="197"/>
      <c r="TRO110" s="197"/>
      <c r="TRP110" s="197"/>
      <c r="TRQ110" s="197"/>
      <c r="TRR110" s="197"/>
      <c r="TRS110" s="197"/>
      <c r="TRT110" s="197"/>
      <c r="TRU110" s="197"/>
      <c r="TRV110" s="197"/>
      <c r="TRW110" s="197"/>
      <c r="TRX110" s="197"/>
      <c r="TRY110" s="197"/>
      <c r="TRZ110" s="197"/>
      <c r="TSA110" s="197"/>
      <c r="TSB110" s="197"/>
      <c r="TSC110" s="197"/>
      <c r="TSD110" s="197"/>
      <c r="TSE110" s="197"/>
      <c r="TSF110" s="197"/>
      <c r="TSG110" s="197"/>
      <c r="TSH110" s="197"/>
      <c r="TSI110" s="197"/>
      <c r="TSJ110" s="197"/>
      <c r="TSK110" s="197"/>
      <c r="TSL110" s="197"/>
      <c r="TSM110" s="197"/>
      <c r="TSN110" s="197"/>
      <c r="TSO110" s="197"/>
      <c r="TSP110" s="197"/>
      <c r="TSQ110" s="197"/>
      <c r="TSR110" s="197"/>
      <c r="TSS110" s="197"/>
      <c r="TST110" s="197"/>
      <c r="TSU110" s="197"/>
      <c r="TSV110" s="197"/>
      <c r="TSW110" s="197"/>
      <c r="TSX110" s="197"/>
      <c r="TSY110" s="197"/>
      <c r="TSZ110" s="197"/>
      <c r="TTA110" s="197"/>
      <c r="TTB110" s="197"/>
      <c r="TTC110" s="197"/>
      <c r="TTD110" s="197"/>
      <c r="TTE110" s="197"/>
      <c r="TTF110" s="197"/>
      <c r="TTG110" s="197"/>
      <c r="TTH110" s="197"/>
      <c r="TTI110" s="197"/>
      <c r="TTJ110" s="197"/>
      <c r="TTK110" s="197"/>
      <c r="TTL110" s="197"/>
      <c r="TTM110" s="197"/>
      <c r="TTN110" s="197"/>
      <c r="TTO110" s="197"/>
      <c r="TTP110" s="197"/>
      <c r="TTQ110" s="197"/>
      <c r="TTR110" s="197"/>
      <c r="TTS110" s="197"/>
      <c r="TTT110" s="197"/>
      <c r="TTU110" s="197"/>
      <c r="TTV110" s="197"/>
      <c r="TTW110" s="197"/>
      <c r="TTX110" s="197"/>
      <c r="TTY110" s="197"/>
      <c r="TTZ110" s="197"/>
      <c r="TUA110" s="197"/>
      <c r="TUB110" s="197"/>
      <c r="TUC110" s="197"/>
      <c r="TUD110" s="197"/>
      <c r="TUE110" s="197"/>
      <c r="TUF110" s="197"/>
      <c r="TUG110" s="197"/>
      <c r="TUH110" s="197"/>
      <c r="TUI110" s="197"/>
      <c r="TUJ110" s="197"/>
      <c r="TUK110" s="197"/>
      <c r="TUL110" s="197"/>
      <c r="TUM110" s="197"/>
      <c r="TUN110" s="197"/>
      <c r="TUO110" s="197"/>
      <c r="TUP110" s="197"/>
      <c r="TUQ110" s="197"/>
      <c r="TUR110" s="197"/>
      <c r="TUS110" s="197"/>
      <c r="TUT110" s="197"/>
      <c r="TUU110" s="197"/>
      <c r="TUV110" s="197"/>
      <c r="TUW110" s="197"/>
      <c r="TUX110" s="197"/>
      <c r="TUY110" s="197"/>
      <c r="TUZ110" s="197"/>
      <c r="TVA110" s="197"/>
      <c r="TVB110" s="197"/>
      <c r="TVC110" s="197"/>
      <c r="TVD110" s="197"/>
      <c r="TVE110" s="197"/>
      <c r="TVF110" s="197"/>
      <c r="TVG110" s="197"/>
      <c r="TVH110" s="197"/>
      <c r="TVI110" s="197"/>
      <c r="TVJ110" s="197"/>
      <c r="TVK110" s="197"/>
      <c r="TVL110" s="197"/>
      <c r="TVM110" s="197"/>
      <c r="TVN110" s="197"/>
      <c r="TVO110" s="197"/>
      <c r="TVP110" s="197"/>
      <c r="TVQ110" s="197"/>
      <c r="TVR110" s="197"/>
      <c r="TVS110" s="197"/>
      <c r="TVT110" s="197"/>
      <c r="TVU110" s="197"/>
      <c r="TVV110" s="197"/>
      <c r="TVW110" s="197"/>
      <c r="TVX110" s="197"/>
      <c r="TVY110" s="197"/>
      <c r="TVZ110" s="197"/>
      <c r="TWA110" s="197"/>
      <c r="TWB110" s="197"/>
      <c r="TWC110" s="197"/>
      <c r="TWD110" s="197"/>
      <c r="TWE110" s="197"/>
      <c r="TWF110" s="197"/>
      <c r="TWG110" s="197"/>
      <c r="TWH110" s="197"/>
      <c r="TWI110" s="197"/>
      <c r="TWJ110" s="197"/>
      <c r="TWK110" s="197"/>
      <c r="TWL110" s="197"/>
      <c r="TWM110" s="197"/>
      <c r="TWN110" s="197"/>
      <c r="TWO110" s="197"/>
      <c r="TWP110" s="197"/>
      <c r="TWQ110" s="197"/>
      <c r="TWR110" s="197"/>
      <c r="TWS110" s="197"/>
      <c r="TWT110" s="197"/>
      <c r="TWU110" s="197"/>
      <c r="TWV110" s="197"/>
      <c r="TWW110" s="197"/>
      <c r="TWX110" s="197"/>
      <c r="TWY110" s="197"/>
      <c r="TWZ110" s="197"/>
      <c r="TXA110" s="197"/>
      <c r="TXB110" s="197"/>
      <c r="TXC110" s="197"/>
      <c r="TXD110" s="197"/>
      <c r="TXE110" s="197"/>
      <c r="TXF110" s="197"/>
      <c r="TXG110" s="197"/>
      <c r="TXH110" s="197"/>
      <c r="TXI110" s="197"/>
      <c r="TXJ110" s="197"/>
      <c r="TXK110" s="197"/>
      <c r="TXL110" s="197"/>
      <c r="TXM110" s="197"/>
      <c r="TXN110" s="197"/>
      <c r="TXO110" s="197"/>
      <c r="TXP110" s="197"/>
      <c r="TXQ110" s="197"/>
      <c r="TXR110" s="197"/>
      <c r="TXS110" s="197"/>
      <c r="TXT110" s="197"/>
      <c r="TXU110" s="197"/>
      <c r="TXV110" s="197"/>
      <c r="TXW110" s="197"/>
      <c r="TXX110" s="197"/>
      <c r="TXY110" s="197"/>
      <c r="TXZ110" s="197"/>
      <c r="TYA110" s="197"/>
      <c r="TYB110" s="197"/>
      <c r="TYC110" s="197"/>
      <c r="TYD110" s="197"/>
      <c r="TYE110" s="197"/>
      <c r="TYF110" s="197"/>
      <c r="TYG110" s="197"/>
      <c r="TYH110" s="197"/>
      <c r="TYI110" s="197"/>
      <c r="TYJ110" s="197"/>
      <c r="TYK110" s="197"/>
      <c r="TYL110" s="197"/>
      <c r="TYM110" s="197"/>
      <c r="TYN110" s="197"/>
      <c r="TYO110" s="197"/>
      <c r="TYP110" s="197"/>
      <c r="TYQ110" s="197"/>
      <c r="TYR110" s="197"/>
      <c r="TYS110" s="197"/>
      <c r="TYT110" s="197"/>
      <c r="TYU110" s="197"/>
      <c r="TYV110" s="197"/>
      <c r="TYW110" s="197"/>
      <c r="TYX110" s="197"/>
      <c r="TYY110" s="197"/>
      <c r="TYZ110" s="197"/>
      <c r="TZA110" s="197"/>
      <c r="TZB110" s="197"/>
      <c r="TZC110" s="197"/>
      <c r="TZD110" s="197"/>
      <c r="TZE110" s="197"/>
      <c r="TZF110" s="197"/>
      <c r="TZG110" s="197"/>
      <c r="TZH110" s="197"/>
      <c r="TZI110" s="197"/>
      <c r="TZJ110" s="197"/>
      <c r="TZK110" s="197"/>
      <c r="TZL110" s="197"/>
      <c r="TZM110" s="197"/>
      <c r="TZN110" s="197"/>
      <c r="TZO110" s="197"/>
      <c r="TZP110" s="197"/>
      <c r="TZQ110" s="197"/>
      <c r="TZR110" s="197"/>
      <c r="TZS110" s="197"/>
      <c r="TZT110" s="197"/>
      <c r="TZU110" s="197"/>
      <c r="TZV110" s="197"/>
      <c r="TZW110" s="197"/>
      <c r="TZX110" s="197"/>
      <c r="TZY110" s="197"/>
      <c r="TZZ110" s="197"/>
      <c r="UAA110" s="197"/>
      <c r="UAB110" s="197"/>
      <c r="UAC110" s="197"/>
      <c r="UAD110" s="197"/>
      <c r="UAE110" s="197"/>
      <c r="UAF110" s="197"/>
      <c r="UAG110" s="197"/>
      <c r="UAH110" s="197"/>
      <c r="UAI110" s="197"/>
      <c r="UAJ110" s="197"/>
      <c r="UAK110" s="197"/>
      <c r="UAL110" s="197"/>
      <c r="UAM110" s="197"/>
      <c r="UAN110" s="197"/>
      <c r="UAO110" s="197"/>
      <c r="UAP110" s="197"/>
      <c r="UAQ110" s="197"/>
      <c r="UAR110" s="197"/>
      <c r="UAS110" s="197"/>
      <c r="UAT110" s="197"/>
      <c r="UAU110" s="197"/>
      <c r="UAV110" s="197"/>
      <c r="UAW110" s="197"/>
      <c r="UAX110" s="197"/>
      <c r="UAY110" s="197"/>
      <c r="UAZ110" s="197"/>
      <c r="UBA110" s="197"/>
      <c r="UBB110" s="197"/>
      <c r="UBC110" s="197"/>
      <c r="UBD110" s="197"/>
      <c r="UBE110" s="197"/>
      <c r="UBF110" s="197"/>
      <c r="UBG110" s="197"/>
      <c r="UBH110" s="197"/>
      <c r="UBI110" s="197"/>
      <c r="UBJ110" s="197"/>
      <c r="UBK110" s="197"/>
      <c r="UBL110" s="197"/>
      <c r="UBM110" s="197"/>
      <c r="UBN110" s="197"/>
      <c r="UBO110" s="197"/>
      <c r="UBP110" s="197"/>
      <c r="UBQ110" s="197"/>
      <c r="UBR110" s="197"/>
      <c r="UBS110" s="197"/>
      <c r="UBT110" s="197"/>
      <c r="UBU110" s="197"/>
      <c r="UBV110" s="197"/>
      <c r="UBW110" s="197"/>
      <c r="UBX110" s="197"/>
      <c r="UBY110" s="197"/>
      <c r="UBZ110" s="197"/>
      <c r="UCA110" s="197"/>
      <c r="UCB110" s="197"/>
      <c r="UCC110" s="197"/>
      <c r="UCD110" s="197"/>
      <c r="UCE110" s="197"/>
      <c r="UCF110" s="197"/>
      <c r="UCG110" s="197"/>
      <c r="UCH110" s="197"/>
      <c r="UCI110" s="197"/>
      <c r="UCJ110" s="197"/>
      <c r="UCK110" s="197"/>
      <c r="UCL110" s="197"/>
      <c r="UCM110" s="197"/>
      <c r="UCN110" s="197"/>
      <c r="UCO110" s="197"/>
      <c r="UCP110" s="197"/>
      <c r="UCQ110" s="197"/>
      <c r="UCR110" s="197"/>
      <c r="UCS110" s="197"/>
      <c r="UCT110" s="197"/>
      <c r="UCU110" s="197"/>
      <c r="UCV110" s="197"/>
      <c r="UCW110" s="197"/>
      <c r="UCX110" s="197"/>
      <c r="UCY110" s="197"/>
      <c r="UCZ110" s="197"/>
      <c r="UDA110" s="197"/>
      <c r="UDB110" s="197"/>
      <c r="UDC110" s="197"/>
      <c r="UDD110" s="197"/>
      <c r="UDE110" s="197"/>
      <c r="UDF110" s="197"/>
      <c r="UDG110" s="197"/>
      <c r="UDH110" s="197"/>
      <c r="UDI110" s="197"/>
      <c r="UDJ110" s="197"/>
      <c r="UDK110" s="197"/>
      <c r="UDL110" s="197"/>
      <c r="UDM110" s="197"/>
      <c r="UDN110" s="197"/>
      <c r="UDO110" s="197"/>
      <c r="UDP110" s="197"/>
      <c r="UDQ110" s="197"/>
      <c r="UDR110" s="197"/>
      <c r="UDS110" s="197"/>
      <c r="UDT110" s="197"/>
      <c r="UDU110" s="197"/>
      <c r="UDV110" s="197"/>
      <c r="UDW110" s="197"/>
      <c r="UDX110" s="197"/>
      <c r="UDY110" s="197"/>
      <c r="UDZ110" s="197"/>
      <c r="UEA110" s="197"/>
      <c r="UEB110" s="197"/>
      <c r="UEC110" s="197"/>
      <c r="UED110" s="197"/>
      <c r="UEE110" s="197"/>
      <c r="UEF110" s="197"/>
      <c r="UEG110" s="197"/>
      <c r="UEH110" s="197"/>
      <c r="UEI110" s="197"/>
      <c r="UEJ110" s="197"/>
      <c r="UEK110" s="197"/>
      <c r="UEL110" s="197"/>
      <c r="UEM110" s="197"/>
      <c r="UEN110" s="197"/>
      <c r="UEO110" s="197"/>
      <c r="UEP110" s="197"/>
      <c r="UEQ110" s="197"/>
      <c r="UER110" s="197"/>
      <c r="UES110" s="197"/>
      <c r="UET110" s="197"/>
      <c r="UEU110" s="197"/>
      <c r="UEV110" s="197"/>
      <c r="UEW110" s="197"/>
      <c r="UEX110" s="197"/>
      <c r="UEY110" s="197"/>
      <c r="UEZ110" s="197"/>
      <c r="UFA110" s="197"/>
      <c r="UFB110" s="197"/>
      <c r="UFC110" s="197"/>
      <c r="UFD110" s="197"/>
      <c r="UFE110" s="197"/>
      <c r="UFF110" s="197"/>
      <c r="UFG110" s="197"/>
      <c r="UFH110" s="197"/>
      <c r="UFI110" s="197"/>
      <c r="UFJ110" s="197"/>
      <c r="UFK110" s="197"/>
      <c r="UFL110" s="197"/>
      <c r="UFM110" s="197"/>
      <c r="UFN110" s="197"/>
      <c r="UFO110" s="197"/>
      <c r="UFP110" s="197"/>
      <c r="UFQ110" s="197"/>
      <c r="UFR110" s="197"/>
      <c r="UFS110" s="197"/>
      <c r="UFT110" s="197"/>
      <c r="UFU110" s="197"/>
      <c r="UFV110" s="197"/>
      <c r="UFW110" s="197"/>
      <c r="UFX110" s="197"/>
      <c r="UFY110" s="197"/>
      <c r="UFZ110" s="197"/>
      <c r="UGA110" s="197"/>
      <c r="UGB110" s="197"/>
      <c r="UGC110" s="197"/>
      <c r="UGD110" s="197"/>
      <c r="UGE110" s="197"/>
      <c r="UGF110" s="197"/>
      <c r="UGG110" s="197"/>
      <c r="UGH110" s="197"/>
      <c r="UGI110" s="197"/>
      <c r="UGJ110" s="197"/>
      <c r="UGK110" s="197"/>
      <c r="UGL110" s="197"/>
      <c r="UGM110" s="197"/>
      <c r="UGN110" s="197"/>
      <c r="UGO110" s="197"/>
      <c r="UGP110" s="197"/>
      <c r="UGQ110" s="197"/>
      <c r="UGR110" s="197"/>
      <c r="UGS110" s="197"/>
      <c r="UGT110" s="197"/>
      <c r="UGU110" s="197"/>
      <c r="UGV110" s="197"/>
      <c r="UGW110" s="197"/>
      <c r="UGX110" s="197"/>
      <c r="UGY110" s="197"/>
      <c r="UGZ110" s="197"/>
      <c r="UHA110" s="197"/>
      <c r="UHB110" s="197"/>
      <c r="UHC110" s="197"/>
      <c r="UHD110" s="197"/>
      <c r="UHE110" s="197"/>
      <c r="UHF110" s="197"/>
      <c r="UHG110" s="197"/>
      <c r="UHH110" s="197"/>
      <c r="UHI110" s="197"/>
      <c r="UHJ110" s="197"/>
      <c r="UHK110" s="197"/>
      <c r="UHL110" s="197"/>
      <c r="UHM110" s="197"/>
      <c r="UHN110" s="197"/>
      <c r="UHO110" s="197"/>
      <c r="UHP110" s="197"/>
      <c r="UHQ110" s="197"/>
      <c r="UHR110" s="197"/>
      <c r="UHS110" s="197"/>
      <c r="UHT110" s="197"/>
      <c r="UHU110" s="197"/>
      <c r="UHV110" s="197"/>
      <c r="UHW110" s="197"/>
      <c r="UHX110" s="197"/>
      <c r="UHY110" s="197"/>
      <c r="UHZ110" s="197"/>
      <c r="UIA110" s="197"/>
      <c r="UIB110" s="197"/>
      <c r="UIC110" s="197"/>
      <c r="UID110" s="197"/>
      <c r="UIE110" s="197"/>
      <c r="UIF110" s="197"/>
      <c r="UIG110" s="197"/>
      <c r="UIH110" s="197"/>
      <c r="UII110" s="197"/>
      <c r="UIJ110" s="197"/>
      <c r="UIK110" s="197"/>
      <c r="UIL110" s="197"/>
      <c r="UIM110" s="197"/>
      <c r="UIN110" s="197"/>
      <c r="UIO110" s="197"/>
      <c r="UIP110" s="197"/>
      <c r="UIQ110" s="197"/>
      <c r="UIR110" s="197"/>
      <c r="UIS110" s="197"/>
      <c r="UIT110" s="197"/>
      <c r="UIU110" s="197"/>
      <c r="UIV110" s="197"/>
      <c r="UIW110" s="197"/>
      <c r="UIX110" s="197"/>
      <c r="UIY110" s="197"/>
      <c r="UIZ110" s="197"/>
      <c r="UJA110" s="197"/>
      <c r="UJB110" s="197"/>
      <c r="UJC110" s="197"/>
      <c r="UJD110" s="197"/>
      <c r="UJE110" s="197"/>
      <c r="UJF110" s="197"/>
      <c r="UJG110" s="197"/>
      <c r="UJH110" s="197"/>
      <c r="UJI110" s="197"/>
      <c r="UJJ110" s="197"/>
      <c r="UJK110" s="197"/>
      <c r="UJL110" s="197"/>
      <c r="UJM110" s="197"/>
      <c r="UJN110" s="197"/>
      <c r="UJO110" s="197"/>
      <c r="UJP110" s="197"/>
      <c r="UJQ110" s="197"/>
      <c r="UJR110" s="197"/>
      <c r="UJS110" s="197"/>
      <c r="UJT110" s="197"/>
      <c r="UJU110" s="197"/>
      <c r="UJV110" s="197"/>
      <c r="UJW110" s="197"/>
      <c r="UJX110" s="197"/>
      <c r="UJY110" s="197"/>
      <c r="UJZ110" s="197"/>
      <c r="UKA110" s="197"/>
      <c r="UKB110" s="197"/>
      <c r="UKC110" s="197"/>
      <c r="UKD110" s="197"/>
      <c r="UKE110" s="197"/>
      <c r="UKF110" s="197"/>
      <c r="UKG110" s="197"/>
      <c r="UKH110" s="197"/>
      <c r="UKI110" s="197"/>
      <c r="UKJ110" s="197"/>
      <c r="UKK110" s="197"/>
      <c r="UKL110" s="197"/>
      <c r="UKM110" s="197"/>
      <c r="UKN110" s="197"/>
      <c r="UKO110" s="197"/>
      <c r="UKP110" s="197"/>
      <c r="UKQ110" s="197"/>
      <c r="UKR110" s="197"/>
      <c r="UKS110" s="197"/>
      <c r="UKT110" s="197"/>
      <c r="UKU110" s="197"/>
      <c r="UKV110" s="197"/>
      <c r="UKW110" s="197"/>
      <c r="UKX110" s="197"/>
      <c r="UKY110" s="197"/>
      <c r="UKZ110" s="197"/>
      <c r="ULA110" s="197"/>
      <c r="ULB110" s="197"/>
      <c r="ULC110" s="197"/>
      <c r="ULD110" s="197"/>
      <c r="ULE110" s="197"/>
      <c r="ULF110" s="197"/>
      <c r="ULG110" s="197"/>
      <c r="ULH110" s="197"/>
      <c r="ULI110" s="197"/>
      <c r="ULJ110" s="197"/>
      <c r="ULK110" s="197"/>
      <c r="ULL110" s="197"/>
      <c r="ULM110" s="197"/>
      <c r="ULN110" s="197"/>
      <c r="ULO110" s="197"/>
      <c r="ULP110" s="197"/>
      <c r="ULQ110" s="197"/>
      <c r="ULR110" s="197"/>
      <c r="ULS110" s="197"/>
      <c r="ULT110" s="197"/>
      <c r="ULU110" s="197"/>
      <c r="ULV110" s="197"/>
      <c r="ULW110" s="197"/>
      <c r="ULX110" s="197"/>
      <c r="ULY110" s="197"/>
      <c r="ULZ110" s="197"/>
      <c r="UMA110" s="197"/>
      <c r="UMB110" s="197"/>
      <c r="UMC110" s="197"/>
      <c r="UMD110" s="197"/>
      <c r="UME110" s="197"/>
      <c r="UMF110" s="197"/>
      <c r="UMG110" s="197"/>
      <c r="UMH110" s="197"/>
      <c r="UMI110" s="197"/>
      <c r="UMJ110" s="197"/>
      <c r="UMK110" s="197"/>
      <c r="UML110" s="197"/>
      <c r="UMM110" s="197"/>
      <c r="UMN110" s="197"/>
      <c r="UMO110" s="197"/>
      <c r="UMP110" s="197"/>
      <c r="UMQ110" s="197"/>
      <c r="UMR110" s="197"/>
      <c r="UMS110" s="197"/>
      <c r="UMT110" s="197"/>
      <c r="UMU110" s="197"/>
      <c r="UMV110" s="197"/>
      <c r="UMW110" s="197"/>
      <c r="UMX110" s="197"/>
      <c r="UMY110" s="197"/>
      <c r="UMZ110" s="197"/>
      <c r="UNA110" s="197"/>
      <c r="UNB110" s="197"/>
      <c r="UNC110" s="197"/>
      <c r="UND110" s="197"/>
      <c r="UNE110" s="197"/>
      <c r="UNF110" s="197"/>
      <c r="UNG110" s="197"/>
      <c r="UNH110" s="197"/>
      <c r="UNI110" s="197"/>
      <c r="UNJ110" s="197"/>
      <c r="UNK110" s="197"/>
      <c r="UNL110" s="197"/>
      <c r="UNM110" s="197"/>
      <c r="UNN110" s="197"/>
      <c r="UNO110" s="197"/>
      <c r="UNP110" s="197"/>
      <c r="UNQ110" s="197"/>
      <c r="UNR110" s="197"/>
      <c r="UNS110" s="197"/>
      <c r="UNT110" s="197"/>
      <c r="UNU110" s="197"/>
      <c r="UNV110" s="197"/>
      <c r="UNW110" s="197"/>
      <c r="UNX110" s="197"/>
      <c r="UNY110" s="197"/>
      <c r="UNZ110" s="197"/>
      <c r="UOA110" s="197"/>
      <c r="UOB110" s="197"/>
      <c r="UOC110" s="197"/>
      <c r="UOD110" s="197"/>
      <c r="UOE110" s="197"/>
      <c r="UOF110" s="197"/>
      <c r="UOG110" s="197"/>
      <c r="UOH110" s="197"/>
      <c r="UOI110" s="197"/>
      <c r="UOJ110" s="197"/>
      <c r="UOK110" s="197"/>
      <c r="UOL110" s="197"/>
      <c r="UOM110" s="197"/>
      <c r="UON110" s="197"/>
      <c r="UOO110" s="197"/>
      <c r="UOP110" s="197"/>
      <c r="UOQ110" s="197"/>
      <c r="UOR110" s="197"/>
      <c r="UOS110" s="197"/>
      <c r="UOT110" s="197"/>
      <c r="UOU110" s="197"/>
      <c r="UOV110" s="197"/>
      <c r="UOW110" s="197"/>
      <c r="UOX110" s="197"/>
      <c r="UOY110" s="197"/>
      <c r="UOZ110" s="197"/>
      <c r="UPA110" s="197"/>
      <c r="UPB110" s="197"/>
      <c r="UPC110" s="197"/>
      <c r="UPD110" s="197"/>
      <c r="UPE110" s="197"/>
      <c r="UPF110" s="197"/>
      <c r="UPG110" s="197"/>
      <c r="UPH110" s="197"/>
      <c r="UPI110" s="197"/>
      <c r="UPJ110" s="197"/>
      <c r="UPK110" s="197"/>
      <c r="UPL110" s="197"/>
      <c r="UPM110" s="197"/>
      <c r="UPN110" s="197"/>
      <c r="UPO110" s="197"/>
      <c r="UPP110" s="197"/>
      <c r="UPQ110" s="197"/>
      <c r="UPR110" s="197"/>
      <c r="UPS110" s="197"/>
      <c r="UPT110" s="197"/>
      <c r="UPU110" s="197"/>
      <c r="UPV110" s="197"/>
      <c r="UPW110" s="197"/>
      <c r="UPX110" s="197"/>
      <c r="UPY110" s="197"/>
      <c r="UPZ110" s="197"/>
      <c r="UQA110" s="197"/>
      <c r="UQB110" s="197"/>
      <c r="UQC110" s="197"/>
      <c r="UQD110" s="197"/>
      <c r="UQE110" s="197"/>
      <c r="UQF110" s="197"/>
      <c r="UQG110" s="197"/>
      <c r="UQH110" s="197"/>
      <c r="UQI110" s="197"/>
      <c r="UQJ110" s="197"/>
      <c r="UQK110" s="197"/>
      <c r="UQL110" s="197"/>
      <c r="UQM110" s="197"/>
      <c r="UQN110" s="197"/>
      <c r="UQO110" s="197"/>
      <c r="UQP110" s="197"/>
      <c r="UQQ110" s="197"/>
      <c r="UQR110" s="197"/>
      <c r="UQS110" s="197"/>
      <c r="UQT110" s="197"/>
      <c r="UQU110" s="197"/>
      <c r="UQV110" s="197"/>
      <c r="UQW110" s="197"/>
      <c r="UQX110" s="197"/>
      <c r="UQY110" s="197"/>
      <c r="UQZ110" s="197"/>
      <c r="URA110" s="197"/>
      <c r="URB110" s="197"/>
      <c r="URC110" s="197"/>
      <c r="URD110" s="197"/>
      <c r="URE110" s="197"/>
      <c r="URF110" s="197"/>
      <c r="URG110" s="197"/>
      <c r="URH110" s="197"/>
      <c r="URI110" s="197"/>
      <c r="URJ110" s="197"/>
      <c r="URK110" s="197"/>
      <c r="URL110" s="197"/>
      <c r="URM110" s="197"/>
      <c r="URN110" s="197"/>
      <c r="URO110" s="197"/>
      <c r="URP110" s="197"/>
      <c r="URQ110" s="197"/>
      <c r="URR110" s="197"/>
      <c r="URS110" s="197"/>
      <c r="URT110" s="197"/>
      <c r="URU110" s="197"/>
      <c r="URV110" s="197"/>
      <c r="URW110" s="197"/>
      <c r="URX110" s="197"/>
      <c r="URY110" s="197"/>
      <c r="URZ110" s="197"/>
      <c r="USA110" s="197"/>
      <c r="USB110" s="197"/>
      <c r="USC110" s="197"/>
      <c r="USD110" s="197"/>
      <c r="USE110" s="197"/>
      <c r="USF110" s="197"/>
      <c r="USG110" s="197"/>
      <c r="USH110" s="197"/>
      <c r="USI110" s="197"/>
      <c r="USJ110" s="197"/>
      <c r="USK110" s="197"/>
      <c r="USL110" s="197"/>
      <c r="USM110" s="197"/>
      <c r="USN110" s="197"/>
      <c r="USO110" s="197"/>
      <c r="USP110" s="197"/>
      <c r="USQ110" s="197"/>
      <c r="USR110" s="197"/>
      <c r="USS110" s="197"/>
      <c r="UST110" s="197"/>
      <c r="USU110" s="197"/>
      <c r="USV110" s="197"/>
      <c r="USW110" s="197"/>
      <c r="USX110" s="197"/>
      <c r="USY110" s="197"/>
      <c r="USZ110" s="197"/>
      <c r="UTA110" s="197"/>
      <c r="UTB110" s="197"/>
      <c r="UTC110" s="197"/>
      <c r="UTD110" s="197"/>
      <c r="UTE110" s="197"/>
      <c r="UTF110" s="197"/>
      <c r="UTG110" s="197"/>
      <c r="UTH110" s="197"/>
      <c r="UTI110" s="197"/>
      <c r="UTJ110" s="197"/>
      <c r="UTK110" s="197"/>
      <c r="UTL110" s="197"/>
      <c r="UTM110" s="197"/>
      <c r="UTN110" s="197"/>
      <c r="UTO110" s="197"/>
      <c r="UTP110" s="197"/>
      <c r="UTQ110" s="197"/>
      <c r="UTR110" s="197"/>
      <c r="UTS110" s="197"/>
      <c r="UTT110" s="197"/>
      <c r="UTU110" s="197"/>
      <c r="UTV110" s="197"/>
      <c r="UTW110" s="197"/>
      <c r="UTX110" s="197"/>
      <c r="UTY110" s="197"/>
      <c r="UTZ110" s="197"/>
      <c r="UUA110" s="197"/>
      <c r="UUB110" s="197"/>
      <c r="UUC110" s="197"/>
      <c r="UUD110" s="197"/>
      <c r="UUE110" s="197"/>
      <c r="UUF110" s="197"/>
      <c r="UUG110" s="197"/>
      <c r="UUH110" s="197"/>
      <c r="UUI110" s="197"/>
      <c r="UUJ110" s="197"/>
      <c r="UUK110" s="197"/>
      <c r="UUL110" s="197"/>
      <c r="UUM110" s="197"/>
      <c r="UUN110" s="197"/>
      <c r="UUO110" s="197"/>
      <c r="UUP110" s="197"/>
      <c r="UUQ110" s="197"/>
      <c r="UUR110" s="197"/>
      <c r="UUS110" s="197"/>
      <c r="UUT110" s="197"/>
      <c r="UUU110" s="197"/>
      <c r="UUV110" s="197"/>
      <c r="UUW110" s="197"/>
      <c r="UUX110" s="197"/>
      <c r="UUY110" s="197"/>
      <c r="UUZ110" s="197"/>
      <c r="UVA110" s="197"/>
      <c r="UVB110" s="197"/>
      <c r="UVC110" s="197"/>
      <c r="UVD110" s="197"/>
      <c r="UVE110" s="197"/>
      <c r="UVF110" s="197"/>
      <c r="UVG110" s="197"/>
      <c r="UVH110" s="197"/>
      <c r="UVI110" s="197"/>
      <c r="UVJ110" s="197"/>
      <c r="UVK110" s="197"/>
      <c r="UVL110" s="197"/>
      <c r="UVM110" s="197"/>
      <c r="UVN110" s="197"/>
      <c r="UVO110" s="197"/>
      <c r="UVP110" s="197"/>
      <c r="UVQ110" s="197"/>
      <c r="UVR110" s="197"/>
      <c r="UVS110" s="197"/>
      <c r="UVT110" s="197"/>
      <c r="UVU110" s="197"/>
      <c r="UVV110" s="197"/>
      <c r="UVW110" s="197"/>
      <c r="UVX110" s="197"/>
      <c r="UVY110" s="197"/>
      <c r="UVZ110" s="197"/>
      <c r="UWA110" s="197"/>
      <c r="UWB110" s="197"/>
      <c r="UWC110" s="197"/>
      <c r="UWD110" s="197"/>
      <c r="UWE110" s="197"/>
      <c r="UWF110" s="197"/>
      <c r="UWG110" s="197"/>
      <c r="UWH110" s="197"/>
      <c r="UWI110" s="197"/>
      <c r="UWJ110" s="197"/>
      <c r="UWK110" s="197"/>
      <c r="UWL110" s="197"/>
      <c r="UWM110" s="197"/>
      <c r="UWN110" s="197"/>
      <c r="UWO110" s="197"/>
      <c r="UWP110" s="197"/>
      <c r="UWQ110" s="197"/>
      <c r="UWR110" s="197"/>
      <c r="UWS110" s="197"/>
      <c r="UWT110" s="197"/>
      <c r="UWU110" s="197"/>
      <c r="UWV110" s="197"/>
      <c r="UWW110" s="197"/>
      <c r="UWX110" s="197"/>
      <c r="UWY110" s="197"/>
      <c r="UWZ110" s="197"/>
      <c r="UXA110" s="197"/>
      <c r="UXB110" s="197"/>
      <c r="UXC110" s="197"/>
      <c r="UXD110" s="197"/>
      <c r="UXE110" s="197"/>
      <c r="UXF110" s="197"/>
      <c r="UXG110" s="197"/>
      <c r="UXH110" s="197"/>
      <c r="UXI110" s="197"/>
      <c r="UXJ110" s="197"/>
      <c r="UXK110" s="197"/>
      <c r="UXL110" s="197"/>
      <c r="UXM110" s="197"/>
      <c r="UXN110" s="197"/>
      <c r="UXO110" s="197"/>
      <c r="UXP110" s="197"/>
      <c r="UXQ110" s="197"/>
      <c r="UXR110" s="197"/>
      <c r="UXS110" s="197"/>
      <c r="UXT110" s="197"/>
      <c r="UXU110" s="197"/>
      <c r="UXV110" s="197"/>
      <c r="UXW110" s="197"/>
      <c r="UXX110" s="197"/>
      <c r="UXY110" s="197"/>
      <c r="UXZ110" s="197"/>
      <c r="UYA110" s="197"/>
      <c r="UYB110" s="197"/>
      <c r="UYC110" s="197"/>
      <c r="UYD110" s="197"/>
      <c r="UYE110" s="197"/>
      <c r="UYF110" s="197"/>
      <c r="UYG110" s="197"/>
      <c r="UYH110" s="197"/>
      <c r="UYI110" s="197"/>
      <c r="UYJ110" s="197"/>
      <c r="UYK110" s="197"/>
      <c r="UYL110" s="197"/>
      <c r="UYM110" s="197"/>
      <c r="UYN110" s="197"/>
      <c r="UYO110" s="197"/>
      <c r="UYP110" s="197"/>
      <c r="UYQ110" s="197"/>
      <c r="UYR110" s="197"/>
      <c r="UYS110" s="197"/>
      <c r="UYT110" s="197"/>
      <c r="UYU110" s="197"/>
      <c r="UYV110" s="197"/>
      <c r="UYW110" s="197"/>
      <c r="UYX110" s="197"/>
      <c r="UYY110" s="197"/>
      <c r="UYZ110" s="197"/>
      <c r="UZA110" s="197"/>
      <c r="UZB110" s="197"/>
      <c r="UZC110" s="197"/>
      <c r="UZD110" s="197"/>
      <c r="UZE110" s="197"/>
      <c r="UZF110" s="197"/>
      <c r="UZG110" s="197"/>
      <c r="UZH110" s="197"/>
      <c r="UZI110" s="197"/>
      <c r="UZJ110" s="197"/>
      <c r="UZK110" s="197"/>
      <c r="UZL110" s="197"/>
      <c r="UZM110" s="197"/>
      <c r="UZN110" s="197"/>
      <c r="UZO110" s="197"/>
      <c r="UZP110" s="197"/>
      <c r="UZQ110" s="197"/>
      <c r="UZR110" s="197"/>
      <c r="UZS110" s="197"/>
      <c r="UZT110" s="197"/>
      <c r="UZU110" s="197"/>
      <c r="UZV110" s="197"/>
      <c r="UZW110" s="197"/>
      <c r="UZX110" s="197"/>
      <c r="UZY110" s="197"/>
      <c r="UZZ110" s="197"/>
      <c r="VAA110" s="197"/>
      <c r="VAB110" s="197"/>
      <c r="VAC110" s="197"/>
      <c r="VAD110" s="197"/>
      <c r="VAE110" s="197"/>
      <c r="VAF110" s="197"/>
      <c r="VAG110" s="197"/>
      <c r="VAH110" s="197"/>
      <c r="VAI110" s="197"/>
      <c r="VAJ110" s="197"/>
      <c r="VAK110" s="197"/>
      <c r="VAL110" s="197"/>
      <c r="VAM110" s="197"/>
      <c r="VAN110" s="197"/>
      <c r="VAO110" s="197"/>
      <c r="VAP110" s="197"/>
      <c r="VAQ110" s="197"/>
      <c r="VAR110" s="197"/>
      <c r="VAS110" s="197"/>
      <c r="VAT110" s="197"/>
      <c r="VAU110" s="197"/>
      <c r="VAV110" s="197"/>
      <c r="VAW110" s="197"/>
      <c r="VAX110" s="197"/>
      <c r="VAY110" s="197"/>
      <c r="VAZ110" s="197"/>
      <c r="VBA110" s="197"/>
      <c r="VBB110" s="197"/>
      <c r="VBC110" s="197"/>
      <c r="VBD110" s="197"/>
      <c r="VBE110" s="197"/>
      <c r="VBF110" s="197"/>
      <c r="VBG110" s="197"/>
      <c r="VBH110" s="197"/>
      <c r="VBI110" s="197"/>
      <c r="VBJ110" s="197"/>
      <c r="VBK110" s="197"/>
      <c r="VBL110" s="197"/>
      <c r="VBM110" s="197"/>
      <c r="VBN110" s="197"/>
      <c r="VBO110" s="197"/>
      <c r="VBP110" s="197"/>
      <c r="VBQ110" s="197"/>
      <c r="VBR110" s="197"/>
      <c r="VBS110" s="197"/>
      <c r="VBT110" s="197"/>
      <c r="VBU110" s="197"/>
      <c r="VBV110" s="197"/>
      <c r="VBW110" s="197"/>
      <c r="VBX110" s="197"/>
      <c r="VBY110" s="197"/>
      <c r="VBZ110" s="197"/>
      <c r="VCA110" s="197"/>
      <c r="VCB110" s="197"/>
      <c r="VCC110" s="197"/>
      <c r="VCD110" s="197"/>
      <c r="VCE110" s="197"/>
      <c r="VCF110" s="197"/>
      <c r="VCG110" s="197"/>
      <c r="VCH110" s="197"/>
      <c r="VCI110" s="197"/>
      <c r="VCJ110" s="197"/>
      <c r="VCK110" s="197"/>
      <c r="VCL110" s="197"/>
      <c r="VCM110" s="197"/>
      <c r="VCN110" s="197"/>
      <c r="VCO110" s="197"/>
      <c r="VCP110" s="197"/>
      <c r="VCQ110" s="197"/>
      <c r="VCR110" s="197"/>
      <c r="VCS110" s="197"/>
      <c r="VCT110" s="197"/>
      <c r="VCU110" s="197"/>
      <c r="VCV110" s="197"/>
      <c r="VCW110" s="197"/>
      <c r="VCX110" s="197"/>
      <c r="VCY110" s="197"/>
      <c r="VCZ110" s="197"/>
      <c r="VDA110" s="197"/>
      <c r="VDB110" s="197"/>
      <c r="VDC110" s="197"/>
      <c r="VDD110" s="197"/>
      <c r="VDE110" s="197"/>
      <c r="VDF110" s="197"/>
      <c r="VDG110" s="197"/>
      <c r="VDH110" s="197"/>
      <c r="VDI110" s="197"/>
      <c r="VDJ110" s="197"/>
      <c r="VDK110" s="197"/>
      <c r="VDL110" s="197"/>
      <c r="VDM110" s="197"/>
      <c r="VDN110" s="197"/>
      <c r="VDO110" s="197"/>
      <c r="VDP110" s="197"/>
      <c r="VDQ110" s="197"/>
      <c r="VDR110" s="197"/>
      <c r="VDS110" s="197"/>
      <c r="VDT110" s="197"/>
      <c r="VDU110" s="197"/>
      <c r="VDV110" s="197"/>
      <c r="VDW110" s="197"/>
      <c r="VDX110" s="197"/>
      <c r="VDY110" s="197"/>
      <c r="VDZ110" s="197"/>
      <c r="VEA110" s="197"/>
      <c r="VEB110" s="197"/>
      <c r="VEC110" s="197"/>
      <c r="VED110" s="197"/>
      <c r="VEE110" s="197"/>
      <c r="VEF110" s="197"/>
      <c r="VEG110" s="197"/>
      <c r="VEH110" s="197"/>
      <c r="VEI110" s="197"/>
      <c r="VEJ110" s="197"/>
      <c r="VEK110" s="197"/>
      <c r="VEL110" s="197"/>
      <c r="VEM110" s="197"/>
      <c r="VEN110" s="197"/>
      <c r="VEO110" s="197"/>
      <c r="VEP110" s="197"/>
      <c r="VEQ110" s="197"/>
      <c r="VER110" s="197"/>
      <c r="VES110" s="197"/>
      <c r="VET110" s="197"/>
      <c r="VEU110" s="197"/>
      <c r="VEV110" s="197"/>
      <c r="VEW110" s="197"/>
      <c r="VEX110" s="197"/>
      <c r="VEY110" s="197"/>
      <c r="VEZ110" s="197"/>
      <c r="VFA110" s="197"/>
      <c r="VFB110" s="197"/>
      <c r="VFC110" s="197"/>
      <c r="VFD110" s="197"/>
      <c r="VFE110" s="197"/>
      <c r="VFF110" s="197"/>
      <c r="VFG110" s="197"/>
      <c r="VFH110" s="197"/>
      <c r="VFI110" s="197"/>
      <c r="VFJ110" s="197"/>
      <c r="VFK110" s="197"/>
      <c r="VFL110" s="197"/>
      <c r="VFM110" s="197"/>
      <c r="VFN110" s="197"/>
      <c r="VFO110" s="197"/>
      <c r="VFP110" s="197"/>
      <c r="VFQ110" s="197"/>
      <c r="VFR110" s="197"/>
      <c r="VFS110" s="197"/>
      <c r="VFT110" s="197"/>
      <c r="VFU110" s="197"/>
      <c r="VFV110" s="197"/>
      <c r="VFW110" s="197"/>
      <c r="VFX110" s="197"/>
      <c r="VFY110" s="197"/>
      <c r="VFZ110" s="197"/>
      <c r="VGA110" s="197"/>
      <c r="VGB110" s="197"/>
      <c r="VGC110" s="197"/>
      <c r="VGD110" s="197"/>
      <c r="VGE110" s="197"/>
      <c r="VGF110" s="197"/>
      <c r="VGG110" s="197"/>
      <c r="VGH110" s="197"/>
      <c r="VGI110" s="197"/>
      <c r="VGJ110" s="197"/>
      <c r="VGK110" s="197"/>
      <c r="VGL110" s="197"/>
      <c r="VGM110" s="197"/>
      <c r="VGN110" s="197"/>
      <c r="VGO110" s="197"/>
      <c r="VGP110" s="197"/>
      <c r="VGQ110" s="197"/>
      <c r="VGR110" s="197"/>
      <c r="VGS110" s="197"/>
      <c r="VGT110" s="197"/>
      <c r="VGU110" s="197"/>
      <c r="VGV110" s="197"/>
      <c r="VGW110" s="197"/>
      <c r="VGX110" s="197"/>
      <c r="VGY110" s="197"/>
      <c r="VGZ110" s="197"/>
      <c r="VHA110" s="197"/>
      <c r="VHB110" s="197"/>
      <c r="VHC110" s="197"/>
      <c r="VHD110" s="197"/>
      <c r="VHE110" s="197"/>
      <c r="VHF110" s="197"/>
      <c r="VHG110" s="197"/>
      <c r="VHH110" s="197"/>
      <c r="VHI110" s="197"/>
      <c r="VHJ110" s="197"/>
      <c r="VHK110" s="197"/>
      <c r="VHL110" s="197"/>
      <c r="VHM110" s="197"/>
      <c r="VHN110" s="197"/>
      <c r="VHO110" s="197"/>
      <c r="VHP110" s="197"/>
      <c r="VHQ110" s="197"/>
      <c r="VHR110" s="197"/>
      <c r="VHS110" s="197"/>
      <c r="VHT110" s="197"/>
      <c r="VHU110" s="197"/>
      <c r="VHV110" s="197"/>
      <c r="VHW110" s="197"/>
      <c r="VHX110" s="197"/>
      <c r="VHY110" s="197"/>
      <c r="VHZ110" s="197"/>
      <c r="VIA110" s="197"/>
      <c r="VIB110" s="197"/>
      <c r="VIC110" s="197"/>
      <c r="VID110" s="197"/>
      <c r="VIE110" s="197"/>
      <c r="VIF110" s="197"/>
      <c r="VIG110" s="197"/>
      <c r="VIH110" s="197"/>
      <c r="VII110" s="197"/>
      <c r="VIJ110" s="197"/>
      <c r="VIK110" s="197"/>
      <c r="VIL110" s="197"/>
      <c r="VIM110" s="197"/>
      <c r="VIN110" s="197"/>
      <c r="VIO110" s="197"/>
      <c r="VIP110" s="197"/>
      <c r="VIQ110" s="197"/>
      <c r="VIR110" s="197"/>
      <c r="VIS110" s="197"/>
      <c r="VIT110" s="197"/>
      <c r="VIU110" s="197"/>
      <c r="VIV110" s="197"/>
      <c r="VIW110" s="197"/>
      <c r="VIX110" s="197"/>
      <c r="VIY110" s="197"/>
      <c r="VIZ110" s="197"/>
      <c r="VJA110" s="197"/>
      <c r="VJB110" s="197"/>
      <c r="VJC110" s="197"/>
      <c r="VJD110" s="197"/>
      <c r="VJE110" s="197"/>
      <c r="VJF110" s="197"/>
      <c r="VJG110" s="197"/>
      <c r="VJH110" s="197"/>
      <c r="VJI110" s="197"/>
      <c r="VJJ110" s="197"/>
      <c r="VJK110" s="197"/>
      <c r="VJL110" s="197"/>
      <c r="VJM110" s="197"/>
      <c r="VJN110" s="197"/>
      <c r="VJO110" s="197"/>
      <c r="VJP110" s="197"/>
      <c r="VJQ110" s="197"/>
      <c r="VJR110" s="197"/>
      <c r="VJS110" s="197"/>
      <c r="VJT110" s="197"/>
      <c r="VJU110" s="197"/>
      <c r="VJV110" s="197"/>
      <c r="VJW110" s="197"/>
      <c r="VJX110" s="197"/>
      <c r="VJY110" s="197"/>
      <c r="VJZ110" s="197"/>
      <c r="VKA110" s="197"/>
      <c r="VKB110" s="197"/>
      <c r="VKC110" s="197"/>
      <c r="VKD110" s="197"/>
      <c r="VKE110" s="197"/>
      <c r="VKF110" s="197"/>
      <c r="VKG110" s="197"/>
      <c r="VKH110" s="197"/>
      <c r="VKI110" s="197"/>
      <c r="VKJ110" s="197"/>
      <c r="VKK110" s="197"/>
      <c r="VKL110" s="197"/>
      <c r="VKM110" s="197"/>
      <c r="VKN110" s="197"/>
      <c r="VKO110" s="197"/>
      <c r="VKP110" s="197"/>
      <c r="VKQ110" s="197"/>
      <c r="VKR110" s="197"/>
      <c r="VKS110" s="197"/>
      <c r="VKT110" s="197"/>
      <c r="VKU110" s="197"/>
      <c r="VKV110" s="197"/>
      <c r="VKW110" s="197"/>
      <c r="VKX110" s="197"/>
      <c r="VKY110" s="197"/>
      <c r="VKZ110" s="197"/>
      <c r="VLA110" s="197"/>
      <c r="VLB110" s="197"/>
      <c r="VLC110" s="197"/>
      <c r="VLD110" s="197"/>
      <c r="VLE110" s="197"/>
      <c r="VLF110" s="197"/>
      <c r="VLG110" s="197"/>
      <c r="VLH110" s="197"/>
      <c r="VLI110" s="197"/>
      <c r="VLJ110" s="197"/>
      <c r="VLK110" s="197"/>
      <c r="VLL110" s="197"/>
      <c r="VLM110" s="197"/>
      <c r="VLN110" s="197"/>
      <c r="VLO110" s="197"/>
      <c r="VLP110" s="197"/>
      <c r="VLQ110" s="197"/>
      <c r="VLR110" s="197"/>
      <c r="VLS110" s="197"/>
      <c r="VLT110" s="197"/>
      <c r="VLU110" s="197"/>
      <c r="VLV110" s="197"/>
      <c r="VLW110" s="197"/>
      <c r="VLX110" s="197"/>
      <c r="VLY110" s="197"/>
      <c r="VLZ110" s="197"/>
      <c r="VMA110" s="197"/>
      <c r="VMB110" s="197"/>
      <c r="VMC110" s="197"/>
      <c r="VMD110" s="197"/>
      <c r="VME110" s="197"/>
      <c r="VMF110" s="197"/>
      <c r="VMG110" s="197"/>
      <c r="VMH110" s="197"/>
      <c r="VMI110" s="197"/>
      <c r="VMJ110" s="197"/>
      <c r="VMK110" s="197"/>
      <c r="VML110" s="197"/>
      <c r="VMM110" s="197"/>
      <c r="VMN110" s="197"/>
      <c r="VMO110" s="197"/>
      <c r="VMP110" s="197"/>
      <c r="VMQ110" s="197"/>
      <c r="VMR110" s="197"/>
      <c r="VMS110" s="197"/>
      <c r="VMT110" s="197"/>
      <c r="VMU110" s="197"/>
      <c r="VMV110" s="197"/>
      <c r="VMW110" s="197"/>
      <c r="VMX110" s="197"/>
      <c r="VMY110" s="197"/>
      <c r="VMZ110" s="197"/>
      <c r="VNA110" s="197"/>
      <c r="VNB110" s="197"/>
      <c r="VNC110" s="197"/>
      <c r="VND110" s="197"/>
      <c r="VNE110" s="197"/>
      <c r="VNF110" s="197"/>
      <c r="VNG110" s="197"/>
      <c r="VNH110" s="197"/>
      <c r="VNI110" s="197"/>
      <c r="VNJ110" s="197"/>
      <c r="VNK110" s="197"/>
      <c r="VNL110" s="197"/>
      <c r="VNM110" s="197"/>
      <c r="VNN110" s="197"/>
      <c r="VNO110" s="197"/>
      <c r="VNP110" s="197"/>
      <c r="VNQ110" s="197"/>
      <c r="VNR110" s="197"/>
      <c r="VNS110" s="197"/>
      <c r="VNT110" s="197"/>
      <c r="VNU110" s="197"/>
      <c r="VNV110" s="197"/>
      <c r="VNW110" s="197"/>
      <c r="VNX110" s="197"/>
      <c r="VNY110" s="197"/>
      <c r="VNZ110" s="197"/>
      <c r="VOA110" s="197"/>
      <c r="VOB110" s="197"/>
      <c r="VOC110" s="197"/>
      <c r="VOD110" s="197"/>
      <c r="VOE110" s="197"/>
      <c r="VOF110" s="197"/>
      <c r="VOG110" s="197"/>
      <c r="VOH110" s="197"/>
      <c r="VOI110" s="197"/>
      <c r="VOJ110" s="197"/>
      <c r="VOK110" s="197"/>
      <c r="VOL110" s="197"/>
      <c r="VOM110" s="197"/>
      <c r="VON110" s="197"/>
      <c r="VOO110" s="197"/>
      <c r="VOP110" s="197"/>
      <c r="VOQ110" s="197"/>
      <c r="VOR110" s="197"/>
      <c r="VOS110" s="197"/>
      <c r="VOT110" s="197"/>
      <c r="VOU110" s="197"/>
      <c r="VOV110" s="197"/>
      <c r="VOW110" s="197"/>
      <c r="VOX110" s="197"/>
      <c r="VOY110" s="197"/>
      <c r="VOZ110" s="197"/>
      <c r="VPA110" s="197"/>
      <c r="VPB110" s="197"/>
      <c r="VPC110" s="197"/>
      <c r="VPD110" s="197"/>
      <c r="VPE110" s="197"/>
      <c r="VPF110" s="197"/>
      <c r="VPG110" s="197"/>
      <c r="VPH110" s="197"/>
      <c r="VPI110" s="197"/>
      <c r="VPJ110" s="197"/>
      <c r="VPK110" s="197"/>
      <c r="VPL110" s="197"/>
      <c r="VPM110" s="197"/>
      <c r="VPN110" s="197"/>
      <c r="VPO110" s="197"/>
      <c r="VPP110" s="197"/>
      <c r="VPQ110" s="197"/>
      <c r="VPR110" s="197"/>
      <c r="VPS110" s="197"/>
      <c r="VPT110" s="197"/>
      <c r="VPU110" s="197"/>
      <c r="VPV110" s="197"/>
      <c r="VPW110" s="197"/>
      <c r="VPX110" s="197"/>
      <c r="VPY110" s="197"/>
      <c r="VPZ110" s="197"/>
      <c r="VQA110" s="197"/>
      <c r="VQB110" s="197"/>
      <c r="VQC110" s="197"/>
      <c r="VQD110" s="197"/>
      <c r="VQE110" s="197"/>
      <c r="VQF110" s="197"/>
      <c r="VQG110" s="197"/>
      <c r="VQH110" s="197"/>
      <c r="VQI110" s="197"/>
      <c r="VQJ110" s="197"/>
      <c r="VQK110" s="197"/>
      <c r="VQL110" s="197"/>
      <c r="VQM110" s="197"/>
      <c r="VQN110" s="197"/>
      <c r="VQO110" s="197"/>
      <c r="VQP110" s="197"/>
      <c r="VQQ110" s="197"/>
      <c r="VQR110" s="197"/>
      <c r="VQS110" s="197"/>
      <c r="VQT110" s="197"/>
      <c r="VQU110" s="197"/>
      <c r="VQV110" s="197"/>
      <c r="VQW110" s="197"/>
      <c r="VQX110" s="197"/>
      <c r="VQY110" s="197"/>
      <c r="VQZ110" s="197"/>
      <c r="VRA110" s="197"/>
      <c r="VRB110" s="197"/>
      <c r="VRC110" s="197"/>
      <c r="VRD110" s="197"/>
      <c r="VRE110" s="197"/>
      <c r="VRF110" s="197"/>
      <c r="VRG110" s="197"/>
      <c r="VRH110" s="197"/>
      <c r="VRI110" s="197"/>
      <c r="VRJ110" s="197"/>
      <c r="VRK110" s="197"/>
      <c r="VRL110" s="197"/>
      <c r="VRM110" s="197"/>
      <c r="VRN110" s="197"/>
      <c r="VRO110" s="197"/>
      <c r="VRP110" s="197"/>
      <c r="VRQ110" s="197"/>
      <c r="VRR110" s="197"/>
      <c r="VRS110" s="197"/>
      <c r="VRT110" s="197"/>
      <c r="VRU110" s="197"/>
      <c r="VRV110" s="197"/>
      <c r="VRW110" s="197"/>
      <c r="VRX110" s="197"/>
      <c r="VRY110" s="197"/>
      <c r="VRZ110" s="197"/>
      <c r="VSA110" s="197"/>
      <c r="VSB110" s="197"/>
      <c r="VSC110" s="197"/>
      <c r="VSD110" s="197"/>
      <c r="VSE110" s="197"/>
      <c r="VSF110" s="197"/>
      <c r="VSG110" s="197"/>
      <c r="VSH110" s="197"/>
      <c r="VSI110" s="197"/>
      <c r="VSJ110" s="197"/>
      <c r="VSK110" s="197"/>
      <c r="VSL110" s="197"/>
      <c r="VSM110" s="197"/>
      <c r="VSN110" s="197"/>
      <c r="VSO110" s="197"/>
      <c r="VSP110" s="197"/>
      <c r="VSQ110" s="197"/>
      <c r="VSR110" s="197"/>
      <c r="VSS110" s="197"/>
      <c r="VST110" s="197"/>
      <c r="VSU110" s="197"/>
      <c r="VSV110" s="197"/>
      <c r="VSW110" s="197"/>
      <c r="VSX110" s="197"/>
      <c r="VSY110" s="197"/>
      <c r="VSZ110" s="197"/>
      <c r="VTA110" s="197"/>
      <c r="VTB110" s="197"/>
      <c r="VTC110" s="197"/>
      <c r="VTD110" s="197"/>
      <c r="VTE110" s="197"/>
      <c r="VTF110" s="197"/>
      <c r="VTG110" s="197"/>
      <c r="VTH110" s="197"/>
      <c r="VTI110" s="197"/>
      <c r="VTJ110" s="197"/>
      <c r="VTK110" s="197"/>
      <c r="VTL110" s="197"/>
      <c r="VTM110" s="197"/>
      <c r="VTN110" s="197"/>
      <c r="VTO110" s="197"/>
      <c r="VTP110" s="197"/>
      <c r="VTQ110" s="197"/>
      <c r="VTR110" s="197"/>
      <c r="VTS110" s="197"/>
      <c r="VTT110" s="197"/>
      <c r="VTU110" s="197"/>
      <c r="VTV110" s="197"/>
      <c r="VTW110" s="197"/>
      <c r="VTX110" s="197"/>
      <c r="VTY110" s="197"/>
      <c r="VTZ110" s="197"/>
      <c r="VUA110" s="197"/>
      <c r="VUB110" s="197"/>
      <c r="VUC110" s="197"/>
      <c r="VUD110" s="197"/>
      <c r="VUE110" s="197"/>
      <c r="VUF110" s="197"/>
      <c r="VUG110" s="197"/>
      <c r="VUH110" s="197"/>
      <c r="VUI110" s="197"/>
      <c r="VUJ110" s="197"/>
      <c r="VUK110" s="197"/>
      <c r="VUL110" s="197"/>
      <c r="VUM110" s="197"/>
      <c r="VUN110" s="197"/>
      <c r="VUO110" s="197"/>
      <c r="VUP110" s="197"/>
      <c r="VUQ110" s="197"/>
      <c r="VUR110" s="197"/>
      <c r="VUS110" s="197"/>
      <c r="VUT110" s="197"/>
      <c r="VUU110" s="197"/>
      <c r="VUV110" s="197"/>
      <c r="VUW110" s="197"/>
      <c r="VUX110" s="197"/>
      <c r="VUY110" s="197"/>
      <c r="VUZ110" s="197"/>
      <c r="VVA110" s="197"/>
      <c r="VVB110" s="197"/>
      <c r="VVC110" s="197"/>
      <c r="VVD110" s="197"/>
      <c r="VVE110" s="197"/>
      <c r="VVF110" s="197"/>
      <c r="VVG110" s="197"/>
      <c r="VVH110" s="197"/>
      <c r="VVI110" s="197"/>
      <c r="VVJ110" s="197"/>
      <c r="VVK110" s="197"/>
      <c r="VVL110" s="197"/>
      <c r="VVM110" s="197"/>
      <c r="VVN110" s="197"/>
      <c r="VVO110" s="197"/>
      <c r="VVP110" s="197"/>
      <c r="VVQ110" s="197"/>
      <c r="VVR110" s="197"/>
      <c r="VVS110" s="197"/>
      <c r="VVT110" s="197"/>
      <c r="VVU110" s="197"/>
      <c r="VVV110" s="197"/>
      <c r="VVW110" s="197"/>
      <c r="VVX110" s="197"/>
      <c r="VVY110" s="197"/>
      <c r="VVZ110" s="197"/>
      <c r="VWA110" s="197"/>
      <c r="VWB110" s="197"/>
      <c r="VWC110" s="197"/>
      <c r="VWD110" s="197"/>
      <c r="VWE110" s="197"/>
      <c r="VWF110" s="197"/>
      <c r="VWG110" s="197"/>
      <c r="VWH110" s="197"/>
      <c r="VWI110" s="197"/>
      <c r="VWJ110" s="197"/>
      <c r="VWK110" s="197"/>
      <c r="VWL110" s="197"/>
      <c r="VWM110" s="197"/>
      <c r="VWN110" s="197"/>
      <c r="VWO110" s="197"/>
      <c r="VWP110" s="197"/>
      <c r="VWQ110" s="197"/>
      <c r="VWR110" s="197"/>
      <c r="VWS110" s="197"/>
      <c r="VWT110" s="197"/>
      <c r="VWU110" s="197"/>
      <c r="VWV110" s="197"/>
      <c r="VWW110" s="197"/>
      <c r="VWX110" s="197"/>
      <c r="VWY110" s="197"/>
      <c r="VWZ110" s="197"/>
      <c r="VXA110" s="197"/>
      <c r="VXB110" s="197"/>
      <c r="VXC110" s="197"/>
      <c r="VXD110" s="197"/>
      <c r="VXE110" s="197"/>
      <c r="VXF110" s="197"/>
      <c r="VXG110" s="197"/>
      <c r="VXH110" s="197"/>
      <c r="VXI110" s="197"/>
      <c r="VXJ110" s="197"/>
      <c r="VXK110" s="197"/>
      <c r="VXL110" s="197"/>
      <c r="VXM110" s="197"/>
      <c r="VXN110" s="197"/>
      <c r="VXO110" s="197"/>
      <c r="VXP110" s="197"/>
      <c r="VXQ110" s="197"/>
      <c r="VXR110" s="197"/>
      <c r="VXS110" s="197"/>
      <c r="VXT110" s="197"/>
      <c r="VXU110" s="197"/>
      <c r="VXV110" s="197"/>
      <c r="VXW110" s="197"/>
      <c r="VXX110" s="197"/>
      <c r="VXY110" s="197"/>
      <c r="VXZ110" s="197"/>
      <c r="VYA110" s="197"/>
      <c r="VYB110" s="197"/>
      <c r="VYC110" s="197"/>
      <c r="VYD110" s="197"/>
      <c r="VYE110" s="197"/>
      <c r="VYF110" s="197"/>
      <c r="VYG110" s="197"/>
      <c r="VYH110" s="197"/>
      <c r="VYI110" s="197"/>
      <c r="VYJ110" s="197"/>
      <c r="VYK110" s="197"/>
      <c r="VYL110" s="197"/>
      <c r="VYM110" s="197"/>
      <c r="VYN110" s="197"/>
      <c r="VYO110" s="197"/>
      <c r="VYP110" s="197"/>
      <c r="VYQ110" s="197"/>
      <c r="VYR110" s="197"/>
      <c r="VYS110" s="197"/>
      <c r="VYT110" s="197"/>
      <c r="VYU110" s="197"/>
      <c r="VYV110" s="197"/>
      <c r="VYW110" s="197"/>
      <c r="VYX110" s="197"/>
      <c r="VYY110" s="197"/>
      <c r="VYZ110" s="197"/>
      <c r="VZA110" s="197"/>
      <c r="VZB110" s="197"/>
      <c r="VZC110" s="197"/>
      <c r="VZD110" s="197"/>
      <c r="VZE110" s="197"/>
      <c r="VZF110" s="197"/>
      <c r="VZG110" s="197"/>
      <c r="VZH110" s="197"/>
      <c r="VZI110" s="197"/>
      <c r="VZJ110" s="197"/>
      <c r="VZK110" s="197"/>
      <c r="VZL110" s="197"/>
      <c r="VZM110" s="197"/>
      <c r="VZN110" s="197"/>
      <c r="VZO110" s="197"/>
      <c r="VZP110" s="197"/>
      <c r="VZQ110" s="197"/>
      <c r="VZR110" s="197"/>
      <c r="VZS110" s="197"/>
      <c r="VZT110" s="197"/>
      <c r="VZU110" s="197"/>
      <c r="VZV110" s="197"/>
      <c r="VZW110" s="197"/>
      <c r="VZX110" s="197"/>
      <c r="VZY110" s="197"/>
      <c r="VZZ110" s="197"/>
      <c r="WAA110" s="197"/>
      <c r="WAB110" s="197"/>
      <c r="WAC110" s="197"/>
      <c r="WAD110" s="197"/>
      <c r="WAE110" s="197"/>
      <c r="WAF110" s="197"/>
      <c r="WAG110" s="197"/>
      <c r="WAH110" s="197"/>
      <c r="WAI110" s="197"/>
      <c r="WAJ110" s="197"/>
      <c r="WAK110" s="197"/>
      <c r="WAL110" s="197"/>
      <c r="WAM110" s="197"/>
      <c r="WAN110" s="197"/>
      <c r="WAO110" s="197"/>
      <c r="WAP110" s="197"/>
      <c r="WAQ110" s="197"/>
      <c r="WAR110" s="197"/>
      <c r="WAS110" s="197"/>
      <c r="WAT110" s="197"/>
      <c r="WAU110" s="197"/>
      <c r="WAV110" s="197"/>
      <c r="WAW110" s="197"/>
      <c r="WAX110" s="197"/>
      <c r="WAY110" s="197"/>
      <c r="WAZ110" s="197"/>
      <c r="WBA110" s="197"/>
      <c r="WBB110" s="197"/>
      <c r="WBC110" s="197"/>
      <c r="WBD110" s="197"/>
      <c r="WBE110" s="197"/>
      <c r="WBF110" s="197"/>
      <c r="WBG110" s="197"/>
      <c r="WBH110" s="197"/>
      <c r="WBI110" s="197"/>
      <c r="WBJ110" s="197"/>
      <c r="WBK110" s="197"/>
      <c r="WBL110" s="197"/>
      <c r="WBM110" s="197"/>
      <c r="WBN110" s="197"/>
      <c r="WBO110" s="197"/>
      <c r="WBP110" s="197"/>
      <c r="WBQ110" s="197"/>
      <c r="WBR110" s="197"/>
      <c r="WBS110" s="197"/>
      <c r="WBT110" s="197"/>
      <c r="WBU110" s="197"/>
      <c r="WBV110" s="197"/>
      <c r="WBW110" s="197"/>
      <c r="WBX110" s="197"/>
      <c r="WBY110" s="197"/>
      <c r="WBZ110" s="197"/>
      <c r="WCA110" s="197"/>
      <c r="WCB110" s="197"/>
      <c r="WCC110" s="197"/>
      <c r="WCD110" s="197"/>
      <c r="WCE110" s="197"/>
      <c r="WCF110" s="197"/>
      <c r="WCG110" s="197"/>
      <c r="WCH110" s="197"/>
      <c r="WCI110" s="197"/>
      <c r="WCJ110" s="197"/>
      <c r="WCK110" s="197"/>
      <c r="WCL110" s="197"/>
      <c r="WCM110" s="197"/>
      <c r="WCN110" s="197"/>
      <c r="WCO110" s="197"/>
      <c r="WCP110" s="197"/>
      <c r="WCQ110" s="197"/>
      <c r="WCR110" s="197"/>
      <c r="WCS110" s="197"/>
      <c r="WCT110" s="197"/>
      <c r="WCU110" s="197"/>
      <c r="WCV110" s="197"/>
      <c r="WCW110" s="197"/>
      <c r="WCX110" s="197"/>
      <c r="WCY110" s="197"/>
      <c r="WCZ110" s="197"/>
      <c r="WDA110" s="197"/>
      <c r="WDB110" s="197"/>
      <c r="WDC110" s="197"/>
      <c r="WDD110" s="197"/>
      <c r="WDE110" s="197"/>
      <c r="WDF110" s="197"/>
      <c r="WDG110" s="197"/>
      <c r="WDH110" s="197"/>
      <c r="WDI110" s="197"/>
      <c r="WDJ110" s="197"/>
      <c r="WDK110" s="197"/>
      <c r="WDL110" s="197"/>
      <c r="WDM110" s="197"/>
      <c r="WDN110" s="197"/>
      <c r="WDO110" s="197"/>
      <c r="WDP110" s="197"/>
      <c r="WDQ110" s="197"/>
      <c r="WDR110" s="197"/>
      <c r="WDS110" s="197"/>
      <c r="WDT110" s="197"/>
      <c r="WDU110" s="197"/>
      <c r="WDV110" s="197"/>
      <c r="WDW110" s="197"/>
      <c r="WDX110" s="197"/>
      <c r="WDY110" s="197"/>
      <c r="WDZ110" s="197"/>
      <c r="WEA110" s="197"/>
      <c r="WEB110" s="197"/>
      <c r="WEC110" s="197"/>
      <c r="WED110" s="197"/>
      <c r="WEE110" s="197"/>
      <c r="WEF110" s="197"/>
      <c r="WEG110" s="197"/>
      <c r="WEH110" s="197"/>
      <c r="WEI110" s="197"/>
      <c r="WEJ110" s="197"/>
      <c r="WEK110" s="197"/>
      <c r="WEL110" s="197"/>
      <c r="WEM110" s="197"/>
      <c r="WEN110" s="197"/>
      <c r="WEO110" s="197"/>
      <c r="WEP110" s="197"/>
      <c r="WEQ110" s="197"/>
      <c r="WER110" s="197"/>
      <c r="WES110" s="197"/>
      <c r="WET110" s="197"/>
      <c r="WEU110" s="197"/>
      <c r="WEV110" s="197"/>
      <c r="WEW110" s="197"/>
      <c r="WEX110" s="197"/>
      <c r="WEY110" s="197"/>
      <c r="WEZ110" s="197"/>
      <c r="WFA110" s="197"/>
      <c r="WFB110" s="197"/>
      <c r="WFC110" s="197"/>
      <c r="WFD110" s="197"/>
      <c r="WFE110" s="197"/>
      <c r="WFF110" s="197"/>
      <c r="WFG110" s="197"/>
      <c r="WFH110" s="197"/>
      <c r="WFI110" s="197"/>
      <c r="WFJ110" s="197"/>
      <c r="WFK110" s="197"/>
      <c r="WFL110" s="197"/>
      <c r="WFM110" s="197"/>
      <c r="WFN110" s="197"/>
      <c r="WFO110" s="197"/>
      <c r="WFP110" s="197"/>
      <c r="WFQ110" s="197"/>
      <c r="WFR110" s="197"/>
      <c r="WFS110" s="197"/>
      <c r="WFT110" s="197"/>
      <c r="WFU110" s="197"/>
      <c r="WFV110" s="197"/>
      <c r="WFW110" s="197"/>
      <c r="WFX110" s="197"/>
      <c r="WFY110" s="197"/>
      <c r="WFZ110" s="197"/>
      <c r="WGA110" s="197"/>
      <c r="WGB110" s="197"/>
      <c r="WGC110" s="197"/>
      <c r="WGD110" s="197"/>
      <c r="WGE110" s="197"/>
      <c r="WGF110" s="197"/>
      <c r="WGG110" s="197"/>
      <c r="WGH110" s="197"/>
      <c r="WGI110" s="197"/>
      <c r="WGJ110" s="197"/>
      <c r="WGK110" s="197"/>
      <c r="WGL110" s="197"/>
      <c r="WGM110" s="197"/>
      <c r="WGN110" s="197"/>
      <c r="WGO110" s="197"/>
      <c r="WGP110" s="197"/>
      <c r="WGQ110" s="197"/>
      <c r="WGR110" s="197"/>
      <c r="WGS110" s="197"/>
      <c r="WGT110" s="197"/>
      <c r="WGU110" s="197"/>
      <c r="WGV110" s="197"/>
      <c r="WGW110" s="197"/>
      <c r="WGX110" s="197"/>
      <c r="WGY110" s="197"/>
      <c r="WGZ110" s="197"/>
      <c r="WHA110" s="197"/>
      <c r="WHB110" s="197"/>
      <c r="WHC110" s="197"/>
      <c r="WHD110" s="197"/>
      <c r="WHE110" s="197"/>
      <c r="WHF110" s="197"/>
      <c r="WHG110" s="197"/>
      <c r="WHH110" s="197"/>
      <c r="WHI110" s="197"/>
      <c r="WHJ110" s="197"/>
      <c r="WHK110" s="197"/>
      <c r="WHL110" s="197"/>
      <c r="WHM110" s="197"/>
      <c r="WHN110" s="197"/>
      <c r="WHO110" s="197"/>
      <c r="WHP110" s="197"/>
      <c r="WHQ110" s="197"/>
      <c r="WHR110" s="197"/>
      <c r="WHS110" s="197"/>
      <c r="WHT110" s="197"/>
      <c r="WHU110" s="197"/>
      <c r="WHV110" s="197"/>
      <c r="WHW110" s="197"/>
      <c r="WHX110" s="197"/>
      <c r="WHY110" s="197"/>
      <c r="WHZ110" s="197"/>
      <c r="WIA110" s="197"/>
      <c r="WIB110" s="197"/>
      <c r="WIC110" s="197"/>
      <c r="WID110" s="197"/>
      <c r="WIE110" s="197"/>
      <c r="WIF110" s="197"/>
      <c r="WIG110" s="197"/>
      <c r="WIH110" s="197"/>
      <c r="WII110" s="197"/>
      <c r="WIJ110" s="197"/>
      <c r="WIK110" s="197"/>
      <c r="WIL110" s="197"/>
      <c r="WIM110" s="197"/>
      <c r="WIN110" s="197"/>
      <c r="WIO110" s="197"/>
      <c r="WIP110" s="197"/>
      <c r="WIQ110" s="197"/>
      <c r="WIR110" s="197"/>
      <c r="WIS110" s="197"/>
      <c r="WIT110" s="197"/>
      <c r="WIU110" s="197"/>
      <c r="WIV110" s="197"/>
      <c r="WIW110" s="197"/>
      <c r="WIX110" s="197"/>
      <c r="WIY110" s="197"/>
      <c r="WIZ110" s="197"/>
      <c r="WJA110" s="197"/>
      <c r="WJB110" s="197"/>
      <c r="WJC110" s="197"/>
      <c r="WJD110" s="197"/>
      <c r="WJE110" s="197"/>
      <c r="WJF110" s="197"/>
      <c r="WJG110" s="197"/>
      <c r="WJH110" s="197"/>
      <c r="WJI110" s="197"/>
      <c r="WJJ110" s="197"/>
      <c r="WJK110" s="197"/>
      <c r="WJL110" s="197"/>
      <c r="WJM110" s="197"/>
      <c r="WJN110" s="197"/>
      <c r="WJO110" s="197"/>
      <c r="WJP110" s="197"/>
      <c r="WJQ110" s="197"/>
      <c r="WJR110" s="197"/>
      <c r="WJS110" s="197"/>
      <c r="WJT110" s="197"/>
      <c r="WJU110" s="197"/>
      <c r="WJV110" s="197"/>
      <c r="WJW110" s="197"/>
      <c r="WJX110" s="197"/>
      <c r="WJY110" s="197"/>
      <c r="WJZ110" s="197"/>
      <c r="WKA110" s="197"/>
      <c r="WKB110" s="197"/>
      <c r="WKC110" s="197"/>
      <c r="WKD110" s="197"/>
      <c r="WKE110" s="197"/>
      <c r="WKF110" s="197"/>
      <c r="WKG110" s="197"/>
      <c r="WKH110" s="197"/>
      <c r="WKI110" s="197"/>
      <c r="WKJ110" s="197"/>
      <c r="WKK110" s="197"/>
      <c r="WKL110" s="197"/>
      <c r="WKM110" s="197"/>
      <c r="WKN110" s="197"/>
      <c r="WKO110" s="197"/>
      <c r="WKP110" s="197"/>
      <c r="WKQ110" s="197"/>
      <c r="WKR110" s="197"/>
      <c r="WKS110" s="197"/>
      <c r="WKT110" s="197"/>
      <c r="WKU110" s="197"/>
      <c r="WKV110" s="197"/>
      <c r="WKW110" s="197"/>
      <c r="WKX110" s="197"/>
      <c r="WKY110" s="197"/>
      <c r="WKZ110" s="197"/>
      <c r="WLA110" s="197"/>
      <c r="WLB110" s="197"/>
      <c r="WLC110" s="197"/>
      <c r="WLD110" s="197"/>
      <c r="WLE110" s="197"/>
      <c r="WLF110" s="197"/>
      <c r="WLG110" s="197"/>
      <c r="WLH110" s="197"/>
      <c r="WLI110" s="197"/>
      <c r="WLJ110" s="197"/>
      <c r="WLK110" s="197"/>
      <c r="WLL110" s="197"/>
      <c r="WLM110" s="197"/>
      <c r="WLN110" s="197"/>
      <c r="WLO110" s="197"/>
      <c r="WLP110" s="197"/>
      <c r="WLQ110" s="197"/>
      <c r="WLR110" s="197"/>
      <c r="WLS110" s="197"/>
      <c r="WLT110" s="197"/>
      <c r="WLU110" s="197"/>
      <c r="WLV110" s="197"/>
      <c r="WLW110" s="197"/>
      <c r="WLX110" s="197"/>
      <c r="WLY110" s="197"/>
      <c r="WLZ110" s="197"/>
      <c r="WMA110" s="197"/>
      <c r="WMB110" s="197"/>
      <c r="WMC110" s="197"/>
      <c r="WMD110" s="197"/>
      <c r="WME110" s="197"/>
      <c r="WMF110" s="197"/>
      <c r="WMG110" s="197"/>
      <c r="WMH110" s="197"/>
      <c r="WMI110" s="197"/>
      <c r="WMJ110" s="197"/>
      <c r="WMK110" s="197"/>
      <c r="WML110" s="197"/>
      <c r="WMM110" s="197"/>
      <c r="WMN110" s="197"/>
      <c r="WMO110" s="197"/>
      <c r="WMP110" s="197"/>
      <c r="WMQ110" s="197"/>
      <c r="WMR110" s="197"/>
      <c r="WMS110" s="197"/>
      <c r="WMT110" s="197"/>
      <c r="WMU110" s="197"/>
      <c r="WMV110" s="197"/>
      <c r="WMW110" s="197"/>
      <c r="WMX110" s="197"/>
      <c r="WMY110" s="197"/>
      <c r="WMZ110" s="197"/>
      <c r="WNA110" s="197"/>
      <c r="WNB110" s="197"/>
      <c r="WNC110" s="197"/>
      <c r="WND110" s="197"/>
      <c r="WNE110" s="197"/>
      <c r="WNF110" s="197"/>
      <c r="WNG110" s="197"/>
      <c r="WNH110" s="197"/>
      <c r="WNI110" s="197"/>
      <c r="WNJ110" s="197"/>
      <c r="WNK110" s="197"/>
      <c r="WNL110" s="197"/>
      <c r="WNM110" s="197"/>
      <c r="WNN110" s="197"/>
      <c r="WNO110" s="197"/>
      <c r="WNP110" s="197"/>
      <c r="WNQ110" s="197"/>
      <c r="WNR110" s="197"/>
      <c r="WNS110" s="197"/>
      <c r="WNT110" s="197"/>
      <c r="WNU110" s="197"/>
      <c r="WNV110" s="197"/>
      <c r="WNW110" s="197"/>
      <c r="WNX110" s="197"/>
      <c r="WNY110" s="197"/>
      <c r="WNZ110" s="197"/>
      <c r="WOA110" s="197"/>
      <c r="WOB110" s="197"/>
      <c r="WOC110" s="197"/>
      <c r="WOD110" s="197"/>
      <c r="WOE110" s="197"/>
      <c r="WOF110" s="197"/>
      <c r="WOG110" s="197"/>
      <c r="WOH110" s="197"/>
      <c r="WOI110" s="197"/>
      <c r="WOJ110" s="197"/>
      <c r="WOK110" s="197"/>
      <c r="WOL110" s="197"/>
      <c r="WOM110" s="197"/>
      <c r="WON110" s="197"/>
      <c r="WOO110" s="197"/>
      <c r="WOP110" s="197"/>
      <c r="WOQ110" s="197"/>
      <c r="WOR110" s="197"/>
      <c r="WOS110" s="197"/>
      <c r="WOT110" s="197"/>
      <c r="WOU110" s="197"/>
      <c r="WOV110" s="197"/>
      <c r="WOW110" s="197"/>
      <c r="WOX110" s="197"/>
      <c r="WOY110" s="197"/>
      <c r="WOZ110" s="197"/>
      <c r="WPA110" s="197"/>
      <c r="WPB110" s="197"/>
      <c r="WPC110" s="197"/>
      <c r="WPD110" s="197"/>
      <c r="WPE110" s="197"/>
      <c r="WPF110" s="197"/>
      <c r="WPG110" s="197"/>
      <c r="WPH110" s="197"/>
      <c r="WPI110" s="197"/>
      <c r="WPJ110" s="197"/>
      <c r="WPK110" s="197"/>
      <c r="WPL110" s="197"/>
      <c r="WPM110" s="197"/>
      <c r="WPN110" s="197"/>
      <c r="WPO110" s="197"/>
      <c r="WPP110" s="197"/>
      <c r="WPQ110" s="197"/>
      <c r="WPR110" s="197"/>
      <c r="WPS110" s="197"/>
      <c r="WPT110" s="197"/>
      <c r="WPU110" s="197"/>
      <c r="WPV110" s="197"/>
      <c r="WPW110" s="197"/>
      <c r="WPX110" s="197"/>
      <c r="WPY110" s="197"/>
      <c r="WPZ110" s="197"/>
      <c r="WQA110" s="197"/>
      <c r="WQB110" s="197"/>
      <c r="WQC110" s="197"/>
      <c r="WQD110" s="197"/>
      <c r="WQE110" s="197"/>
      <c r="WQF110" s="197"/>
      <c r="WQG110" s="197"/>
      <c r="WQH110" s="197"/>
      <c r="WQI110" s="197"/>
      <c r="WQJ110" s="197"/>
      <c r="WQK110" s="197"/>
      <c r="WQL110" s="197"/>
      <c r="WQM110" s="197"/>
      <c r="WQN110" s="197"/>
      <c r="WQO110" s="197"/>
      <c r="WQP110" s="197"/>
      <c r="WQQ110" s="197"/>
      <c r="WQR110" s="197"/>
      <c r="WQS110" s="197"/>
      <c r="WQT110" s="197"/>
      <c r="WQU110" s="197"/>
      <c r="WQV110" s="197"/>
      <c r="WQW110" s="197"/>
      <c r="WQX110" s="197"/>
      <c r="WQY110" s="197"/>
      <c r="WQZ110" s="197"/>
      <c r="WRA110" s="197"/>
      <c r="WRB110" s="197"/>
      <c r="WRC110" s="197"/>
      <c r="WRD110" s="197"/>
      <c r="WRE110" s="197"/>
      <c r="WRF110" s="197"/>
      <c r="WRG110" s="197"/>
      <c r="WRH110" s="197"/>
      <c r="WRI110" s="197"/>
      <c r="WRJ110" s="197"/>
      <c r="WRK110" s="197"/>
      <c r="WRL110" s="197"/>
      <c r="WRM110" s="197"/>
      <c r="WRN110" s="197"/>
      <c r="WRO110" s="197"/>
      <c r="WRP110" s="197"/>
      <c r="WRQ110" s="197"/>
      <c r="WRR110" s="197"/>
      <c r="WRS110" s="197"/>
      <c r="WRT110" s="197"/>
      <c r="WRU110" s="197"/>
      <c r="WRV110" s="197"/>
      <c r="WRW110" s="197"/>
      <c r="WRX110" s="197"/>
      <c r="WRY110" s="197"/>
      <c r="WRZ110" s="197"/>
      <c r="WSA110" s="197"/>
      <c r="WSB110" s="197"/>
      <c r="WSC110" s="197"/>
      <c r="WSD110" s="197"/>
      <c r="WSE110" s="197"/>
      <c r="WSF110" s="197"/>
      <c r="WSG110" s="197"/>
      <c r="WSH110" s="197"/>
      <c r="WSI110" s="197"/>
      <c r="WSJ110" s="197"/>
      <c r="WSK110" s="197"/>
      <c r="WSL110" s="197"/>
      <c r="WSM110" s="197"/>
      <c r="WSN110" s="197"/>
      <c r="WSO110" s="197"/>
      <c r="WSP110" s="197"/>
      <c r="WSQ110" s="197"/>
      <c r="WSR110" s="197"/>
      <c r="WSS110" s="197"/>
      <c r="WST110" s="197"/>
      <c r="WSU110" s="197"/>
      <c r="WSV110" s="197"/>
      <c r="WSW110" s="197"/>
      <c r="WSX110" s="197"/>
      <c r="WSY110" s="197"/>
      <c r="WSZ110" s="197"/>
      <c r="WTA110" s="197"/>
      <c r="WTB110" s="197"/>
      <c r="WTC110" s="197"/>
      <c r="WTD110" s="197"/>
      <c r="WTE110" s="197"/>
      <c r="WTF110" s="197"/>
      <c r="WTG110" s="197"/>
      <c r="WTH110" s="197"/>
      <c r="WTI110" s="197"/>
      <c r="WTJ110" s="197"/>
      <c r="WTK110" s="197"/>
      <c r="WTL110" s="197"/>
      <c r="WTM110" s="197"/>
      <c r="WTN110" s="197"/>
      <c r="WTO110" s="197"/>
      <c r="WTP110" s="197"/>
      <c r="WTQ110" s="197"/>
      <c r="WTR110" s="197"/>
      <c r="WTS110" s="197"/>
      <c r="WTT110" s="197"/>
      <c r="WTU110" s="197"/>
      <c r="WTV110" s="197"/>
      <c r="WTW110" s="197"/>
      <c r="WTX110" s="197"/>
      <c r="WTY110" s="197"/>
      <c r="WTZ110" s="197"/>
      <c r="WUA110" s="197"/>
      <c r="WUB110" s="197"/>
      <c r="WUC110" s="197"/>
      <c r="WUD110" s="197"/>
      <c r="WUE110" s="197"/>
      <c r="WUF110" s="197"/>
      <c r="WUG110" s="197"/>
      <c r="WUH110" s="197"/>
      <c r="WUI110" s="197"/>
      <c r="WUJ110" s="197"/>
      <c r="WUK110" s="197"/>
      <c r="WUL110" s="197"/>
      <c r="WUM110" s="197"/>
      <c r="WUN110" s="197"/>
      <c r="WUO110" s="197"/>
      <c r="WUP110" s="197"/>
      <c r="WUQ110" s="197"/>
      <c r="WUR110" s="197"/>
      <c r="WUS110" s="197"/>
      <c r="WUT110" s="197"/>
      <c r="WUU110" s="197"/>
      <c r="WUV110" s="197"/>
      <c r="WUW110" s="197"/>
      <c r="WUX110" s="197"/>
      <c r="WUY110" s="197"/>
      <c r="WUZ110" s="197"/>
      <c r="WVA110" s="197"/>
      <c r="WVB110" s="197"/>
      <c r="WVC110" s="197"/>
      <c r="WVD110" s="197"/>
      <c r="WVE110" s="197"/>
      <c r="WVF110" s="197"/>
      <c r="WVG110" s="197"/>
      <c r="WVH110" s="197"/>
      <c r="WVI110" s="197"/>
      <c r="WVJ110" s="197"/>
      <c r="WVK110" s="197"/>
      <c r="WVL110" s="197"/>
      <c r="WVM110" s="197"/>
      <c r="WVN110" s="197"/>
      <c r="WVO110" s="197"/>
      <c r="WVP110" s="197"/>
      <c r="WVQ110" s="197"/>
      <c r="WVR110" s="197"/>
      <c r="WVS110" s="197"/>
      <c r="WVT110" s="197"/>
      <c r="WVU110" s="197"/>
      <c r="WVV110" s="197"/>
      <c r="WVW110" s="197"/>
      <c r="WVX110" s="197"/>
      <c r="WVY110" s="197"/>
      <c r="WVZ110" s="197"/>
      <c r="WWA110" s="197"/>
      <c r="WWB110" s="197"/>
      <c r="WWC110" s="197"/>
      <c r="WWD110" s="197"/>
      <c r="WWE110" s="197"/>
      <c r="WWF110" s="197"/>
      <c r="WWG110" s="197"/>
      <c r="WWH110" s="197"/>
      <c r="WWI110" s="197"/>
      <c r="WWJ110" s="197"/>
      <c r="WWK110" s="197"/>
      <c r="WWL110" s="197"/>
      <c r="WWM110" s="197"/>
      <c r="WWN110" s="197"/>
      <c r="WWO110" s="197"/>
      <c r="WWP110" s="197"/>
      <c r="WWQ110" s="197"/>
      <c r="WWR110" s="197"/>
      <c r="WWS110" s="197"/>
      <c r="WWT110" s="197"/>
      <c r="WWU110" s="197"/>
      <c r="WWV110" s="197"/>
      <c r="WWW110" s="197"/>
      <c r="WWX110" s="197"/>
      <c r="WWY110" s="197"/>
      <c r="WWZ110" s="197"/>
      <c r="WXA110" s="197"/>
      <c r="WXB110" s="197"/>
      <c r="WXC110" s="197"/>
      <c r="WXD110" s="197"/>
      <c r="WXE110" s="197"/>
      <c r="WXF110" s="197"/>
      <c r="WXG110" s="197"/>
      <c r="WXH110" s="197"/>
      <c r="WXI110" s="197"/>
      <c r="WXJ110" s="197"/>
      <c r="WXK110" s="197"/>
      <c r="WXL110" s="197"/>
      <c r="WXM110" s="197"/>
      <c r="WXN110" s="197"/>
      <c r="WXO110" s="197"/>
      <c r="WXP110" s="197"/>
      <c r="WXQ110" s="197"/>
      <c r="WXR110" s="197"/>
      <c r="WXS110" s="197"/>
      <c r="WXT110" s="197"/>
      <c r="WXU110" s="197"/>
      <c r="WXV110" s="197"/>
      <c r="WXW110" s="197"/>
      <c r="WXX110" s="197"/>
      <c r="WXY110" s="197"/>
      <c r="WXZ110" s="197"/>
      <c r="WYA110" s="197"/>
      <c r="WYB110" s="197"/>
      <c r="WYC110" s="197"/>
      <c r="WYD110" s="197"/>
      <c r="WYE110" s="197"/>
      <c r="WYF110" s="197"/>
      <c r="WYG110" s="197"/>
      <c r="WYH110" s="197"/>
      <c r="WYI110" s="197"/>
      <c r="WYJ110" s="197"/>
      <c r="WYK110" s="197"/>
      <c r="WYL110" s="197"/>
      <c r="WYM110" s="197"/>
      <c r="WYN110" s="197"/>
      <c r="WYO110" s="197"/>
      <c r="WYP110" s="197"/>
      <c r="WYQ110" s="197"/>
      <c r="WYR110" s="197"/>
      <c r="WYS110" s="197"/>
      <c r="WYT110" s="197"/>
      <c r="WYU110" s="197"/>
      <c r="WYV110" s="197"/>
      <c r="WYW110" s="197"/>
      <c r="WYX110" s="197"/>
      <c r="WYY110" s="197"/>
      <c r="WYZ110" s="197"/>
      <c r="WZA110" s="197"/>
      <c r="WZB110" s="197"/>
      <c r="WZC110" s="197"/>
      <c r="WZD110" s="197"/>
      <c r="WZE110" s="197"/>
      <c r="WZF110" s="197"/>
      <c r="WZG110" s="197"/>
      <c r="WZH110" s="197"/>
      <c r="WZI110" s="197"/>
      <c r="WZJ110" s="197"/>
      <c r="WZK110" s="197"/>
      <c r="WZL110" s="197"/>
      <c r="WZM110" s="197"/>
      <c r="WZN110" s="197"/>
      <c r="WZO110" s="197"/>
      <c r="WZP110" s="197"/>
      <c r="WZQ110" s="197"/>
      <c r="WZR110" s="197"/>
      <c r="WZS110" s="197"/>
      <c r="WZT110" s="197"/>
      <c r="WZU110" s="197"/>
      <c r="WZV110" s="197"/>
      <c r="WZW110" s="197"/>
      <c r="WZX110" s="197"/>
      <c r="WZY110" s="197"/>
      <c r="WZZ110" s="197"/>
      <c r="XAA110" s="197"/>
      <c r="XAB110" s="197"/>
      <c r="XAC110" s="197"/>
      <c r="XAD110" s="197"/>
      <c r="XAE110" s="197"/>
      <c r="XAF110" s="197"/>
      <c r="XAG110" s="197"/>
      <c r="XAH110" s="197"/>
      <c r="XAI110" s="197"/>
      <c r="XAJ110" s="197"/>
      <c r="XAK110" s="197"/>
      <c r="XAL110" s="197"/>
      <c r="XAM110" s="197"/>
      <c r="XAN110" s="197"/>
      <c r="XAO110" s="197"/>
      <c r="XAP110" s="197"/>
      <c r="XAQ110" s="197"/>
      <c r="XAR110" s="197"/>
      <c r="XAS110" s="197"/>
      <c r="XAT110" s="197"/>
      <c r="XAU110" s="197"/>
      <c r="XAV110" s="197"/>
      <c r="XAW110" s="197"/>
      <c r="XAX110" s="197"/>
      <c r="XAY110" s="197"/>
      <c r="XAZ110" s="197"/>
      <c r="XBA110" s="197"/>
      <c r="XBB110" s="197"/>
      <c r="XBC110" s="197"/>
      <c r="XBD110" s="197"/>
      <c r="XBE110" s="197"/>
      <c r="XBF110" s="197"/>
      <c r="XBG110" s="197"/>
      <c r="XBH110" s="197"/>
      <c r="XBI110" s="197"/>
      <c r="XBJ110" s="197"/>
      <c r="XBK110" s="197"/>
      <c r="XBL110" s="197"/>
      <c r="XBM110" s="197"/>
      <c r="XBN110" s="197"/>
      <c r="XBO110" s="197"/>
      <c r="XBP110" s="197"/>
      <c r="XBQ110" s="197"/>
      <c r="XBR110" s="197"/>
      <c r="XBS110" s="197"/>
      <c r="XBT110" s="197"/>
      <c r="XBU110" s="197"/>
      <c r="XBV110" s="197"/>
      <c r="XBW110" s="197"/>
      <c r="XBX110" s="197"/>
      <c r="XBY110" s="197"/>
      <c r="XBZ110" s="197"/>
      <c r="XCA110" s="197"/>
      <c r="XCB110" s="197"/>
      <c r="XCC110" s="197"/>
      <c r="XCD110" s="197"/>
      <c r="XCE110" s="197"/>
      <c r="XCF110" s="197"/>
      <c r="XCG110" s="197"/>
      <c r="XCH110" s="197"/>
      <c r="XCI110" s="197"/>
      <c r="XCJ110" s="197"/>
      <c r="XCK110" s="197"/>
      <c r="XCL110" s="197"/>
      <c r="XCM110" s="197"/>
      <c r="XCN110" s="197"/>
      <c r="XCO110" s="197"/>
      <c r="XCP110" s="197"/>
      <c r="XCQ110" s="197"/>
      <c r="XCR110" s="197"/>
      <c r="XCS110" s="197"/>
      <c r="XCT110" s="197"/>
      <c r="XCU110" s="197"/>
      <c r="XCV110" s="197"/>
      <c r="XCW110" s="197"/>
      <c r="XCX110" s="197"/>
      <c r="XCY110" s="197"/>
      <c r="XCZ110" s="197"/>
      <c r="XDA110" s="197"/>
      <c r="XDB110" s="197"/>
      <c r="XDC110" s="197"/>
      <c r="XDD110" s="197"/>
      <c r="XDE110" s="197"/>
      <c r="XDF110" s="197"/>
      <c r="XDG110" s="197"/>
      <c r="XDH110" s="197"/>
      <c r="XDI110" s="197"/>
      <c r="XDJ110" s="197"/>
      <c r="XDK110" s="197"/>
      <c r="XDL110" s="197"/>
      <c r="XDM110" s="197"/>
      <c r="XDN110" s="197"/>
      <c r="XDO110" s="197"/>
      <c r="XDP110" s="197"/>
      <c r="XDQ110" s="197"/>
      <c r="XDR110" s="197"/>
      <c r="XDS110" s="197"/>
      <c r="XDT110" s="197"/>
      <c r="XDU110" s="197"/>
      <c r="XDV110" s="197"/>
      <c r="XDW110" s="197"/>
      <c r="XDX110" s="197"/>
      <c r="XDY110" s="197"/>
      <c r="XDZ110" s="197"/>
      <c r="XEA110" s="197"/>
      <c r="XEB110" s="197"/>
      <c r="XEC110" s="197"/>
      <c r="XED110" s="197"/>
      <c r="XEE110" s="197"/>
      <c r="XEF110" s="197"/>
      <c r="XEG110" s="197"/>
      <c r="XEH110" s="197"/>
      <c r="XEI110" s="197"/>
      <c r="XEJ110" s="197"/>
      <c r="XEK110" s="197"/>
      <c r="XEL110" s="197"/>
      <c r="XEM110" s="197"/>
      <c r="XEN110" s="197"/>
      <c r="XEO110" s="197"/>
      <c r="XEP110" s="197"/>
      <c r="XEQ110" s="197"/>
      <c r="XER110" s="197"/>
      <c r="XES110" s="197"/>
      <c r="XET110" s="197"/>
      <c r="XEU110" s="197"/>
      <c r="XEV110" s="197"/>
      <c r="XEW110" s="197"/>
      <c r="XEX110" s="197"/>
      <c r="XEY110" s="197"/>
      <c r="XEZ110" s="197"/>
      <c r="XFA110" s="197"/>
      <c r="XFB110" s="197"/>
      <c r="XFC110" s="197"/>
      <c r="XFD110" s="197"/>
    </row>
    <row r="111" spans="1:16384" s="196" customFormat="1" ht="15.75" thickBot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  <c r="RH111" s="197"/>
      <c r="RI111" s="197"/>
      <c r="RJ111" s="197"/>
      <c r="RK111" s="197"/>
      <c r="RL111" s="197"/>
      <c r="RM111" s="197"/>
      <c r="RN111" s="197"/>
      <c r="RO111" s="197"/>
      <c r="RP111" s="197"/>
      <c r="RQ111" s="197"/>
      <c r="RR111" s="197"/>
      <c r="RS111" s="197"/>
      <c r="RT111" s="197"/>
      <c r="RU111" s="197"/>
      <c r="RV111" s="197"/>
      <c r="RW111" s="197"/>
      <c r="RX111" s="197"/>
      <c r="RY111" s="197"/>
      <c r="RZ111" s="197"/>
      <c r="SA111" s="197"/>
      <c r="SB111" s="197"/>
      <c r="SC111" s="197"/>
      <c r="SD111" s="197"/>
      <c r="SE111" s="197"/>
      <c r="SF111" s="197"/>
      <c r="SG111" s="197"/>
      <c r="SH111" s="197"/>
      <c r="SI111" s="197"/>
      <c r="SJ111" s="197"/>
      <c r="SK111" s="197"/>
      <c r="SL111" s="197"/>
      <c r="SM111" s="197"/>
      <c r="SN111" s="197"/>
      <c r="SO111" s="197"/>
      <c r="SP111" s="197"/>
      <c r="SQ111" s="197"/>
      <c r="SR111" s="197"/>
      <c r="SS111" s="197"/>
      <c r="ST111" s="197"/>
      <c r="SU111" s="197"/>
      <c r="SV111" s="197"/>
      <c r="SW111" s="197"/>
      <c r="SX111" s="197"/>
      <c r="SY111" s="197"/>
      <c r="SZ111" s="197"/>
      <c r="TA111" s="197"/>
      <c r="TB111" s="197"/>
      <c r="TC111" s="197"/>
      <c r="TD111" s="197"/>
      <c r="TE111" s="197"/>
      <c r="TF111" s="197"/>
      <c r="TG111" s="197"/>
      <c r="TH111" s="197"/>
      <c r="TI111" s="197"/>
      <c r="TJ111" s="197"/>
      <c r="TK111" s="197"/>
      <c r="TL111" s="197"/>
      <c r="TM111" s="197"/>
      <c r="TN111" s="197"/>
      <c r="TO111" s="197"/>
      <c r="TP111" s="197"/>
      <c r="TQ111" s="197"/>
      <c r="TR111" s="197"/>
      <c r="TS111" s="197"/>
      <c r="TT111" s="197"/>
      <c r="TU111" s="197"/>
      <c r="TV111" s="197"/>
      <c r="TW111" s="197"/>
      <c r="TX111" s="197"/>
      <c r="TY111" s="197"/>
      <c r="TZ111" s="197"/>
      <c r="UA111" s="197"/>
      <c r="UB111" s="197"/>
      <c r="UC111" s="197"/>
      <c r="UD111" s="197"/>
      <c r="UE111" s="197"/>
      <c r="UF111" s="197"/>
      <c r="UG111" s="197"/>
      <c r="UH111" s="197"/>
      <c r="UI111" s="197"/>
      <c r="UJ111" s="197"/>
      <c r="UK111" s="197"/>
      <c r="UL111" s="197"/>
      <c r="UM111" s="197"/>
      <c r="UN111" s="197"/>
      <c r="UO111" s="197"/>
      <c r="UP111" s="197"/>
      <c r="UQ111" s="197"/>
      <c r="UR111" s="197"/>
      <c r="US111" s="197"/>
      <c r="UT111" s="197"/>
      <c r="UU111" s="197"/>
      <c r="UV111" s="197"/>
      <c r="UW111" s="197"/>
      <c r="UX111" s="197"/>
      <c r="UY111" s="197"/>
      <c r="UZ111" s="197"/>
      <c r="VA111" s="197"/>
      <c r="VB111" s="197"/>
      <c r="VC111" s="197"/>
      <c r="VD111" s="197"/>
      <c r="VE111" s="197"/>
      <c r="VF111" s="197"/>
      <c r="VG111" s="197"/>
      <c r="VH111" s="197"/>
      <c r="VI111" s="197"/>
      <c r="VJ111" s="197"/>
      <c r="VK111" s="197"/>
      <c r="VL111" s="197"/>
      <c r="VM111" s="197"/>
      <c r="VN111" s="197"/>
      <c r="VO111" s="197"/>
      <c r="VP111" s="197"/>
      <c r="VQ111" s="197"/>
      <c r="VR111" s="197"/>
      <c r="VS111" s="197"/>
      <c r="VT111" s="197"/>
      <c r="VU111" s="197"/>
      <c r="VV111" s="197"/>
      <c r="VW111" s="197"/>
      <c r="VX111" s="197"/>
      <c r="VY111" s="197"/>
      <c r="VZ111" s="197"/>
      <c r="WA111" s="197"/>
      <c r="WB111" s="197"/>
      <c r="WC111" s="197"/>
      <c r="WD111" s="197"/>
      <c r="WE111" s="197"/>
      <c r="WF111" s="197"/>
      <c r="WG111" s="197"/>
      <c r="WH111" s="197"/>
      <c r="WI111" s="197"/>
      <c r="WJ111" s="197"/>
      <c r="WK111" s="197"/>
      <c r="WL111" s="197"/>
      <c r="WM111" s="197"/>
      <c r="WN111" s="197"/>
      <c r="WO111" s="197"/>
      <c r="WP111" s="197"/>
      <c r="WQ111" s="197"/>
      <c r="WR111" s="197"/>
      <c r="WS111" s="197"/>
      <c r="WT111" s="197"/>
      <c r="WU111" s="197"/>
      <c r="WV111" s="197"/>
      <c r="WW111" s="197"/>
      <c r="WX111" s="197"/>
      <c r="WY111" s="197"/>
      <c r="WZ111" s="197"/>
      <c r="XA111" s="197"/>
      <c r="XB111" s="197"/>
      <c r="XC111" s="197"/>
      <c r="XD111" s="197"/>
      <c r="XE111" s="197"/>
      <c r="XF111" s="197"/>
      <c r="XG111" s="197"/>
      <c r="XH111" s="197"/>
      <c r="XI111" s="197"/>
      <c r="XJ111" s="197"/>
      <c r="XK111" s="197"/>
      <c r="XL111" s="197"/>
      <c r="XM111" s="197"/>
      <c r="XN111" s="197"/>
      <c r="XO111" s="197"/>
      <c r="XP111" s="197"/>
      <c r="XQ111" s="197"/>
      <c r="XR111" s="197"/>
      <c r="XS111" s="197"/>
      <c r="XT111" s="197"/>
      <c r="XU111" s="197"/>
      <c r="XV111" s="197"/>
      <c r="XW111" s="197"/>
      <c r="XX111" s="197"/>
      <c r="XY111" s="197"/>
      <c r="XZ111" s="197"/>
      <c r="YA111" s="197"/>
      <c r="YB111" s="197"/>
      <c r="YC111" s="197"/>
      <c r="YD111" s="197"/>
      <c r="YE111" s="197"/>
      <c r="YF111" s="197"/>
      <c r="YG111" s="197"/>
      <c r="YH111" s="197"/>
      <c r="YI111" s="197"/>
      <c r="YJ111" s="197"/>
      <c r="YK111" s="197"/>
      <c r="YL111" s="197"/>
      <c r="YM111" s="197"/>
      <c r="YN111" s="197"/>
      <c r="YO111" s="197"/>
      <c r="YP111" s="197"/>
      <c r="YQ111" s="197"/>
      <c r="YR111" s="197"/>
      <c r="YS111" s="197"/>
      <c r="YT111" s="197"/>
      <c r="YU111" s="197"/>
      <c r="YV111" s="197"/>
      <c r="YW111" s="197"/>
      <c r="YX111" s="197"/>
      <c r="YY111" s="197"/>
      <c r="YZ111" s="197"/>
      <c r="ZA111" s="197"/>
      <c r="ZB111" s="197"/>
      <c r="ZC111" s="197"/>
      <c r="ZD111" s="197"/>
      <c r="ZE111" s="197"/>
      <c r="ZF111" s="197"/>
      <c r="ZG111" s="197"/>
      <c r="ZH111" s="197"/>
      <c r="ZI111" s="197"/>
      <c r="ZJ111" s="197"/>
      <c r="ZK111" s="197"/>
      <c r="ZL111" s="197"/>
      <c r="ZM111" s="197"/>
      <c r="ZN111" s="197"/>
      <c r="ZO111" s="197"/>
      <c r="ZP111" s="197"/>
      <c r="ZQ111" s="197"/>
      <c r="ZR111" s="197"/>
      <c r="ZS111" s="197"/>
      <c r="ZT111" s="197"/>
      <c r="ZU111" s="197"/>
      <c r="ZV111" s="197"/>
      <c r="ZW111" s="197"/>
      <c r="ZX111" s="197"/>
      <c r="ZY111" s="197"/>
      <c r="ZZ111" s="197"/>
      <c r="AAA111" s="197"/>
      <c r="AAB111" s="197"/>
      <c r="AAC111" s="197"/>
      <c r="AAD111" s="197"/>
      <c r="AAE111" s="197"/>
      <c r="AAF111" s="197"/>
      <c r="AAG111" s="197"/>
      <c r="AAH111" s="197"/>
      <c r="AAI111" s="197"/>
      <c r="AAJ111" s="197"/>
      <c r="AAK111" s="197"/>
      <c r="AAL111" s="197"/>
      <c r="AAM111" s="197"/>
      <c r="AAN111" s="197"/>
      <c r="AAO111" s="197"/>
      <c r="AAP111" s="197"/>
      <c r="AAQ111" s="197"/>
      <c r="AAR111" s="197"/>
      <c r="AAS111" s="197"/>
      <c r="AAT111" s="197"/>
      <c r="AAU111" s="197"/>
      <c r="AAV111" s="197"/>
      <c r="AAW111" s="197"/>
      <c r="AAX111" s="197"/>
      <c r="AAY111" s="197"/>
      <c r="AAZ111" s="197"/>
      <c r="ABA111" s="197"/>
      <c r="ABB111" s="197"/>
      <c r="ABC111" s="197"/>
      <c r="ABD111" s="197"/>
      <c r="ABE111" s="197"/>
      <c r="ABF111" s="197"/>
      <c r="ABG111" s="197"/>
      <c r="ABH111" s="197"/>
      <c r="ABI111" s="197"/>
      <c r="ABJ111" s="197"/>
      <c r="ABK111" s="197"/>
      <c r="ABL111" s="197"/>
      <c r="ABM111" s="197"/>
      <c r="ABN111" s="197"/>
      <c r="ABO111" s="197"/>
      <c r="ABP111" s="197"/>
      <c r="ABQ111" s="197"/>
      <c r="ABR111" s="197"/>
      <c r="ABS111" s="197"/>
      <c r="ABT111" s="197"/>
      <c r="ABU111" s="197"/>
      <c r="ABV111" s="197"/>
      <c r="ABW111" s="197"/>
      <c r="ABX111" s="197"/>
      <c r="ABY111" s="197"/>
      <c r="ABZ111" s="197"/>
      <c r="ACA111" s="197"/>
      <c r="ACB111" s="197"/>
      <c r="ACC111" s="197"/>
      <c r="ACD111" s="197"/>
      <c r="ACE111" s="197"/>
      <c r="ACF111" s="197"/>
      <c r="ACG111" s="197"/>
      <c r="ACH111" s="197"/>
      <c r="ACI111" s="197"/>
      <c r="ACJ111" s="197"/>
      <c r="ACK111" s="197"/>
      <c r="ACL111" s="197"/>
      <c r="ACM111" s="197"/>
      <c r="ACN111" s="197"/>
      <c r="ACO111" s="197"/>
      <c r="ACP111" s="197"/>
      <c r="ACQ111" s="197"/>
      <c r="ACR111" s="197"/>
      <c r="ACS111" s="197"/>
      <c r="ACT111" s="197"/>
      <c r="ACU111" s="197"/>
      <c r="ACV111" s="197"/>
      <c r="ACW111" s="197"/>
      <c r="ACX111" s="197"/>
      <c r="ACY111" s="197"/>
      <c r="ACZ111" s="197"/>
      <c r="ADA111" s="197"/>
      <c r="ADB111" s="197"/>
      <c r="ADC111" s="197"/>
      <c r="ADD111" s="197"/>
      <c r="ADE111" s="197"/>
      <c r="ADF111" s="197"/>
      <c r="ADG111" s="197"/>
      <c r="ADH111" s="197"/>
      <c r="ADI111" s="197"/>
      <c r="ADJ111" s="197"/>
      <c r="ADK111" s="197"/>
      <c r="ADL111" s="197"/>
      <c r="ADM111" s="197"/>
      <c r="ADN111" s="197"/>
      <c r="ADO111" s="197"/>
      <c r="ADP111" s="197"/>
      <c r="ADQ111" s="197"/>
      <c r="ADR111" s="197"/>
      <c r="ADS111" s="197"/>
      <c r="ADT111" s="197"/>
      <c r="ADU111" s="197"/>
      <c r="ADV111" s="197"/>
      <c r="ADW111" s="197"/>
      <c r="ADX111" s="197"/>
      <c r="ADY111" s="197"/>
      <c r="ADZ111" s="197"/>
      <c r="AEA111" s="197"/>
      <c r="AEB111" s="197"/>
      <c r="AEC111" s="197"/>
      <c r="AED111" s="197"/>
      <c r="AEE111" s="197"/>
      <c r="AEF111" s="197"/>
      <c r="AEG111" s="197"/>
      <c r="AEH111" s="197"/>
      <c r="AEI111" s="197"/>
      <c r="AEJ111" s="197"/>
      <c r="AEK111" s="197"/>
      <c r="AEL111" s="197"/>
      <c r="AEM111" s="197"/>
      <c r="AEN111" s="197"/>
      <c r="AEO111" s="197"/>
      <c r="AEP111" s="197"/>
      <c r="AEQ111" s="197"/>
      <c r="AER111" s="197"/>
      <c r="AES111" s="197"/>
      <c r="AET111" s="197"/>
      <c r="AEU111" s="197"/>
      <c r="AEV111" s="197"/>
      <c r="AEW111" s="197"/>
      <c r="AEX111" s="197"/>
      <c r="AEY111" s="197"/>
      <c r="AEZ111" s="197"/>
      <c r="AFA111" s="197"/>
      <c r="AFB111" s="197"/>
      <c r="AFC111" s="197"/>
      <c r="AFD111" s="197"/>
      <c r="AFE111" s="197"/>
      <c r="AFF111" s="197"/>
      <c r="AFG111" s="197"/>
      <c r="AFH111" s="197"/>
      <c r="AFI111" s="197"/>
      <c r="AFJ111" s="197"/>
      <c r="AFK111" s="197"/>
      <c r="AFL111" s="197"/>
      <c r="AFM111" s="197"/>
      <c r="AFN111" s="197"/>
      <c r="AFO111" s="197"/>
      <c r="AFP111" s="197"/>
      <c r="AFQ111" s="197"/>
      <c r="AFR111" s="197"/>
      <c r="AFS111" s="197"/>
      <c r="AFT111" s="197"/>
      <c r="AFU111" s="197"/>
      <c r="AFV111" s="197"/>
      <c r="AFW111" s="197"/>
      <c r="AFX111" s="197"/>
      <c r="AFY111" s="197"/>
      <c r="AFZ111" s="197"/>
      <c r="AGA111" s="197"/>
      <c r="AGB111" s="197"/>
      <c r="AGC111" s="197"/>
      <c r="AGD111" s="197"/>
      <c r="AGE111" s="197"/>
      <c r="AGF111" s="197"/>
      <c r="AGG111" s="197"/>
      <c r="AGH111" s="197"/>
      <c r="AGI111" s="197"/>
      <c r="AGJ111" s="197"/>
      <c r="AGK111" s="197"/>
      <c r="AGL111" s="197"/>
      <c r="AGM111" s="197"/>
      <c r="AGN111" s="197"/>
      <c r="AGO111" s="197"/>
      <c r="AGP111" s="197"/>
      <c r="AGQ111" s="197"/>
      <c r="AGR111" s="197"/>
      <c r="AGS111" s="197"/>
      <c r="AGT111" s="197"/>
      <c r="AGU111" s="197"/>
      <c r="AGV111" s="197"/>
      <c r="AGW111" s="197"/>
      <c r="AGX111" s="197"/>
      <c r="AGY111" s="197"/>
      <c r="AGZ111" s="197"/>
      <c r="AHA111" s="197"/>
      <c r="AHB111" s="197"/>
      <c r="AHC111" s="197"/>
      <c r="AHD111" s="197"/>
      <c r="AHE111" s="197"/>
      <c r="AHF111" s="197"/>
      <c r="AHG111" s="197"/>
      <c r="AHH111" s="197"/>
      <c r="AHI111" s="197"/>
      <c r="AHJ111" s="197"/>
      <c r="AHK111" s="197"/>
      <c r="AHL111" s="197"/>
      <c r="AHM111" s="197"/>
      <c r="AHN111" s="197"/>
      <c r="AHO111" s="197"/>
      <c r="AHP111" s="197"/>
      <c r="AHQ111" s="197"/>
      <c r="AHR111" s="197"/>
      <c r="AHS111" s="197"/>
      <c r="AHT111" s="197"/>
      <c r="AHU111" s="197"/>
      <c r="AHV111" s="197"/>
      <c r="AHW111" s="197"/>
      <c r="AHX111" s="197"/>
      <c r="AHY111" s="197"/>
      <c r="AHZ111" s="197"/>
      <c r="AIA111" s="197"/>
      <c r="AIB111" s="197"/>
      <c r="AIC111" s="197"/>
      <c r="AID111" s="197"/>
      <c r="AIE111" s="197"/>
      <c r="AIF111" s="197"/>
      <c r="AIG111" s="197"/>
      <c r="AIH111" s="197"/>
      <c r="AII111" s="197"/>
      <c r="AIJ111" s="197"/>
      <c r="AIK111" s="197"/>
      <c r="AIL111" s="197"/>
      <c r="AIM111" s="197"/>
      <c r="AIN111" s="197"/>
      <c r="AIO111" s="197"/>
      <c r="AIP111" s="197"/>
      <c r="AIQ111" s="197"/>
      <c r="AIR111" s="197"/>
      <c r="AIS111" s="197"/>
      <c r="AIT111" s="197"/>
      <c r="AIU111" s="197"/>
      <c r="AIV111" s="197"/>
      <c r="AIW111" s="197"/>
      <c r="AIX111" s="197"/>
      <c r="AIY111" s="197"/>
      <c r="AIZ111" s="197"/>
      <c r="AJA111" s="197"/>
      <c r="AJB111" s="197"/>
      <c r="AJC111" s="197"/>
      <c r="AJD111" s="197"/>
      <c r="AJE111" s="197"/>
      <c r="AJF111" s="197"/>
      <c r="AJG111" s="197"/>
      <c r="AJH111" s="197"/>
      <c r="AJI111" s="197"/>
      <c r="AJJ111" s="197"/>
      <c r="AJK111" s="197"/>
      <c r="AJL111" s="197"/>
      <c r="AJM111" s="197"/>
      <c r="AJN111" s="197"/>
      <c r="AJO111" s="197"/>
      <c r="AJP111" s="197"/>
      <c r="AJQ111" s="197"/>
      <c r="AJR111" s="197"/>
      <c r="AJS111" s="197"/>
      <c r="AJT111" s="197"/>
      <c r="AJU111" s="197"/>
      <c r="AJV111" s="197"/>
      <c r="AJW111" s="197"/>
      <c r="AJX111" s="197"/>
      <c r="AJY111" s="197"/>
      <c r="AJZ111" s="197"/>
      <c r="AKA111" s="197"/>
      <c r="AKB111" s="197"/>
      <c r="AKC111" s="197"/>
      <c r="AKD111" s="197"/>
      <c r="AKE111" s="197"/>
      <c r="AKF111" s="197"/>
      <c r="AKG111" s="197"/>
      <c r="AKH111" s="197"/>
      <c r="AKI111" s="197"/>
      <c r="AKJ111" s="197"/>
      <c r="AKK111" s="197"/>
      <c r="AKL111" s="197"/>
      <c r="AKM111" s="197"/>
      <c r="AKN111" s="197"/>
      <c r="AKO111" s="197"/>
      <c r="AKP111" s="197"/>
      <c r="AKQ111" s="197"/>
      <c r="AKR111" s="197"/>
      <c r="AKS111" s="197"/>
      <c r="AKT111" s="197"/>
      <c r="AKU111" s="197"/>
      <c r="AKV111" s="197"/>
      <c r="AKW111" s="197"/>
      <c r="AKX111" s="197"/>
      <c r="AKY111" s="197"/>
      <c r="AKZ111" s="197"/>
      <c r="ALA111" s="197"/>
      <c r="ALB111" s="197"/>
      <c r="ALC111" s="197"/>
      <c r="ALD111" s="197"/>
      <c r="ALE111" s="197"/>
      <c r="ALF111" s="197"/>
      <c r="ALG111" s="197"/>
      <c r="ALH111" s="197"/>
      <c r="ALI111" s="197"/>
      <c r="ALJ111" s="197"/>
      <c r="ALK111" s="197"/>
      <c r="ALL111" s="197"/>
      <c r="ALM111" s="197"/>
      <c r="ALN111" s="197"/>
      <c r="ALO111" s="197"/>
      <c r="ALP111" s="197"/>
      <c r="ALQ111" s="197"/>
      <c r="ALR111" s="197"/>
      <c r="ALS111" s="197"/>
      <c r="ALT111" s="197"/>
      <c r="ALU111" s="197"/>
      <c r="ALV111" s="197"/>
      <c r="ALW111" s="197"/>
      <c r="ALX111" s="197"/>
      <c r="ALY111" s="197"/>
      <c r="ALZ111" s="197"/>
      <c r="AMA111" s="197"/>
      <c r="AMB111" s="197"/>
      <c r="AMC111" s="197"/>
      <c r="AMD111" s="197"/>
      <c r="AME111" s="197"/>
      <c r="AMF111" s="197"/>
      <c r="AMG111" s="197"/>
      <c r="AMH111" s="197"/>
      <c r="AMI111" s="197"/>
      <c r="AMJ111" s="197"/>
      <c r="AMK111" s="197"/>
      <c r="AML111" s="197"/>
      <c r="AMM111" s="197"/>
      <c r="AMN111" s="197"/>
      <c r="AMO111" s="197"/>
      <c r="AMP111" s="197"/>
      <c r="AMQ111" s="197"/>
      <c r="AMR111" s="197"/>
      <c r="AMS111" s="197"/>
      <c r="AMT111" s="197"/>
      <c r="AMU111" s="197"/>
      <c r="AMV111" s="197"/>
      <c r="AMW111" s="197"/>
      <c r="AMX111" s="197"/>
      <c r="AMY111" s="197"/>
      <c r="AMZ111" s="197"/>
      <c r="ANA111" s="197"/>
      <c r="ANB111" s="197"/>
      <c r="ANC111" s="197"/>
      <c r="AND111" s="197"/>
      <c r="ANE111" s="197"/>
      <c r="ANF111" s="197"/>
      <c r="ANG111" s="197"/>
      <c r="ANH111" s="197"/>
      <c r="ANI111" s="197"/>
      <c r="ANJ111" s="197"/>
      <c r="ANK111" s="197"/>
      <c r="ANL111" s="197"/>
      <c r="ANM111" s="197"/>
      <c r="ANN111" s="197"/>
      <c r="ANO111" s="197"/>
      <c r="ANP111" s="197"/>
      <c r="ANQ111" s="197"/>
      <c r="ANR111" s="197"/>
      <c r="ANS111" s="197"/>
      <c r="ANT111" s="197"/>
      <c r="ANU111" s="197"/>
      <c r="ANV111" s="197"/>
      <c r="ANW111" s="197"/>
      <c r="ANX111" s="197"/>
      <c r="ANY111" s="197"/>
      <c r="ANZ111" s="197"/>
      <c r="AOA111" s="197"/>
      <c r="AOB111" s="197"/>
      <c r="AOC111" s="197"/>
      <c r="AOD111" s="197"/>
      <c r="AOE111" s="197"/>
      <c r="AOF111" s="197"/>
      <c r="AOG111" s="197"/>
      <c r="AOH111" s="197"/>
      <c r="AOI111" s="197"/>
      <c r="AOJ111" s="197"/>
      <c r="AOK111" s="197"/>
      <c r="AOL111" s="197"/>
      <c r="AOM111" s="197"/>
      <c r="AON111" s="197"/>
      <c r="AOO111" s="197"/>
      <c r="AOP111" s="197"/>
      <c r="AOQ111" s="197"/>
      <c r="AOR111" s="197"/>
      <c r="AOS111" s="197"/>
      <c r="AOT111" s="197"/>
      <c r="AOU111" s="197"/>
      <c r="AOV111" s="197"/>
      <c r="AOW111" s="197"/>
      <c r="AOX111" s="197"/>
      <c r="AOY111" s="197"/>
      <c r="AOZ111" s="197"/>
      <c r="APA111" s="197"/>
      <c r="APB111" s="197"/>
      <c r="APC111" s="197"/>
      <c r="APD111" s="197"/>
      <c r="APE111" s="197"/>
      <c r="APF111" s="197"/>
      <c r="APG111" s="197"/>
      <c r="APH111" s="197"/>
      <c r="API111" s="197"/>
      <c r="APJ111" s="197"/>
      <c r="APK111" s="197"/>
      <c r="APL111" s="197"/>
      <c r="APM111" s="197"/>
      <c r="APN111" s="197"/>
      <c r="APO111" s="197"/>
      <c r="APP111" s="197"/>
      <c r="APQ111" s="197"/>
      <c r="APR111" s="197"/>
      <c r="APS111" s="197"/>
      <c r="APT111" s="197"/>
      <c r="APU111" s="197"/>
      <c r="APV111" s="197"/>
      <c r="APW111" s="197"/>
      <c r="APX111" s="197"/>
      <c r="APY111" s="197"/>
      <c r="APZ111" s="197"/>
      <c r="AQA111" s="197"/>
      <c r="AQB111" s="197"/>
      <c r="AQC111" s="197"/>
      <c r="AQD111" s="197"/>
      <c r="AQE111" s="197"/>
      <c r="AQF111" s="197"/>
      <c r="AQG111" s="197"/>
      <c r="AQH111" s="197"/>
      <c r="AQI111" s="197"/>
      <c r="AQJ111" s="197"/>
      <c r="AQK111" s="197"/>
      <c r="AQL111" s="197"/>
      <c r="AQM111" s="197"/>
      <c r="AQN111" s="197"/>
      <c r="AQO111" s="197"/>
      <c r="AQP111" s="197"/>
      <c r="AQQ111" s="197"/>
      <c r="AQR111" s="197"/>
      <c r="AQS111" s="197"/>
      <c r="AQT111" s="197"/>
      <c r="AQU111" s="197"/>
      <c r="AQV111" s="197"/>
      <c r="AQW111" s="197"/>
      <c r="AQX111" s="197"/>
      <c r="AQY111" s="197"/>
      <c r="AQZ111" s="197"/>
      <c r="ARA111" s="197"/>
      <c r="ARB111" s="197"/>
      <c r="ARC111" s="197"/>
      <c r="ARD111" s="197"/>
      <c r="ARE111" s="197"/>
      <c r="ARF111" s="197"/>
      <c r="ARG111" s="197"/>
      <c r="ARH111" s="197"/>
      <c r="ARI111" s="197"/>
      <c r="ARJ111" s="197"/>
      <c r="ARK111" s="197"/>
      <c r="ARL111" s="197"/>
      <c r="ARM111" s="197"/>
      <c r="ARN111" s="197"/>
      <c r="ARO111" s="197"/>
      <c r="ARP111" s="197"/>
      <c r="ARQ111" s="197"/>
      <c r="ARR111" s="197"/>
      <c r="ARS111" s="197"/>
      <c r="ART111" s="197"/>
      <c r="ARU111" s="197"/>
      <c r="ARV111" s="197"/>
      <c r="ARW111" s="197"/>
      <c r="ARX111" s="197"/>
      <c r="ARY111" s="197"/>
      <c r="ARZ111" s="197"/>
      <c r="ASA111" s="197"/>
      <c r="ASB111" s="197"/>
      <c r="ASC111" s="197"/>
      <c r="ASD111" s="197"/>
      <c r="ASE111" s="197"/>
      <c r="ASF111" s="197"/>
      <c r="ASG111" s="197"/>
      <c r="ASH111" s="197"/>
      <c r="ASI111" s="197"/>
      <c r="ASJ111" s="197"/>
      <c r="ASK111" s="197"/>
      <c r="ASL111" s="197"/>
      <c r="ASM111" s="197"/>
      <c r="ASN111" s="197"/>
      <c r="ASO111" s="197"/>
      <c r="ASP111" s="197"/>
      <c r="ASQ111" s="197"/>
      <c r="ASR111" s="197"/>
      <c r="ASS111" s="197"/>
      <c r="AST111" s="197"/>
      <c r="ASU111" s="197"/>
      <c r="ASV111" s="197"/>
      <c r="ASW111" s="197"/>
      <c r="ASX111" s="197"/>
      <c r="ASY111" s="197"/>
      <c r="ASZ111" s="197"/>
      <c r="ATA111" s="197"/>
      <c r="ATB111" s="197"/>
      <c r="ATC111" s="197"/>
      <c r="ATD111" s="197"/>
      <c r="ATE111" s="197"/>
      <c r="ATF111" s="197"/>
      <c r="ATG111" s="197"/>
      <c r="ATH111" s="197"/>
      <c r="ATI111" s="197"/>
      <c r="ATJ111" s="197"/>
      <c r="ATK111" s="197"/>
      <c r="ATL111" s="197"/>
      <c r="ATM111" s="197"/>
      <c r="ATN111" s="197"/>
      <c r="ATO111" s="197"/>
      <c r="ATP111" s="197"/>
      <c r="ATQ111" s="197"/>
      <c r="ATR111" s="197"/>
      <c r="ATS111" s="197"/>
      <c r="ATT111" s="197"/>
      <c r="ATU111" s="197"/>
      <c r="ATV111" s="197"/>
      <c r="ATW111" s="197"/>
      <c r="ATX111" s="197"/>
      <c r="ATY111" s="197"/>
      <c r="ATZ111" s="197"/>
      <c r="AUA111" s="197"/>
      <c r="AUB111" s="197"/>
      <c r="AUC111" s="197"/>
      <c r="AUD111" s="197"/>
      <c r="AUE111" s="197"/>
      <c r="AUF111" s="197"/>
      <c r="AUG111" s="197"/>
      <c r="AUH111" s="197"/>
      <c r="AUI111" s="197"/>
      <c r="AUJ111" s="197"/>
      <c r="AUK111" s="197"/>
      <c r="AUL111" s="197"/>
      <c r="AUM111" s="197"/>
      <c r="AUN111" s="197"/>
      <c r="AUO111" s="197"/>
      <c r="AUP111" s="197"/>
      <c r="AUQ111" s="197"/>
      <c r="AUR111" s="197"/>
      <c r="AUS111" s="197"/>
      <c r="AUT111" s="197"/>
      <c r="AUU111" s="197"/>
      <c r="AUV111" s="197"/>
      <c r="AUW111" s="197"/>
      <c r="AUX111" s="197"/>
      <c r="AUY111" s="197"/>
      <c r="AUZ111" s="197"/>
      <c r="AVA111" s="197"/>
      <c r="AVB111" s="197"/>
      <c r="AVC111" s="197"/>
      <c r="AVD111" s="197"/>
      <c r="AVE111" s="197"/>
      <c r="AVF111" s="197"/>
      <c r="AVG111" s="197"/>
      <c r="AVH111" s="197"/>
      <c r="AVI111" s="197"/>
      <c r="AVJ111" s="197"/>
      <c r="AVK111" s="197"/>
      <c r="AVL111" s="197"/>
      <c r="AVM111" s="197"/>
      <c r="AVN111" s="197"/>
      <c r="AVO111" s="197"/>
      <c r="AVP111" s="197"/>
      <c r="AVQ111" s="197"/>
      <c r="AVR111" s="197"/>
      <c r="AVS111" s="197"/>
      <c r="AVT111" s="197"/>
      <c r="AVU111" s="197"/>
      <c r="AVV111" s="197"/>
      <c r="AVW111" s="197"/>
      <c r="AVX111" s="197"/>
      <c r="AVY111" s="197"/>
      <c r="AVZ111" s="197"/>
      <c r="AWA111" s="197"/>
      <c r="AWB111" s="197"/>
      <c r="AWC111" s="197"/>
      <c r="AWD111" s="197"/>
      <c r="AWE111" s="197"/>
      <c r="AWF111" s="197"/>
      <c r="AWG111" s="197"/>
      <c r="AWH111" s="197"/>
      <c r="AWI111" s="197"/>
      <c r="AWJ111" s="197"/>
      <c r="AWK111" s="197"/>
      <c r="AWL111" s="197"/>
      <c r="AWM111" s="197"/>
      <c r="AWN111" s="197"/>
      <c r="AWO111" s="197"/>
      <c r="AWP111" s="197"/>
      <c r="AWQ111" s="197"/>
      <c r="AWR111" s="197"/>
      <c r="AWS111" s="197"/>
      <c r="AWT111" s="197"/>
      <c r="AWU111" s="197"/>
      <c r="AWV111" s="197"/>
      <c r="AWW111" s="197"/>
      <c r="AWX111" s="197"/>
      <c r="AWY111" s="197"/>
      <c r="AWZ111" s="197"/>
      <c r="AXA111" s="197"/>
      <c r="AXB111" s="197"/>
      <c r="AXC111" s="197"/>
      <c r="AXD111" s="197"/>
      <c r="AXE111" s="197"/>
      <c r="AXF111" s="197"/>
      <c r="AXG111" s="197"/>
      <c r="AXH111" s="197"/>
      <c r="AXI111" s="197"/>
      <c r="AXJ111" s="197"/>
      <c r="AXK111" s="197"/>
      <c r="AXL111" s="197"/>
      <c r="AXM111" s="197"/>
      <c r="AXN111" s="197"/>
      <c r="AXO111" s="197"/>
      <c r="AXP111" s="197"/>
      <c r="AXQ111" s="197"/>
      <c r="AXR111" s="197"/>
      <c r="AXS111" s="197"/>
      <c r="AXT111" s="197"/>
      <c r="AXU111" s="197"/>
      <c r="AXV111" s="197"/>
      <c r="AXW111" s="197"/>
      <c r="AXX111" s="197"/>
      <c r="AXY111" s="197"/>
      <c r="AXZ111" s="197"/>
      <c r="AYA111" s="197"/>
      <c r="AYB111" s="197"/>
      <c r="AYC111" s="197"/>
      <c r="AYD111" s="197"/>
      <c r="AYE111" s="197"/>
      <c r="AYF111" s="197"/>
      <c r="AYG111" s="197"/>
      <c r="AYH111" s="197"/>
      <c r="AYI111" s="197"/>
      <c r="AYJ111" s="197"/>
      <c r="AYK111" s="197"/>
      <c r="AYL111" s="197"/>
      <c r="AYM111" s="197"/>
      <c r="AYN111" s="197"/>
      <c r="AYO111" s="197"/>
      <c r="AYP111" s="197"/>
      <c r="AYQ111" s="197"/>
      <c r="AYR111" s="197"/>
      <c r="AYS111" s="197"/>
      <c r="AYT111" s="197"/>
      <c r="AYU111" s="197"/>
      <c r="AYV111" s="197"/>
      <c r="AYW111" s="197"/>
      <c r="AYX111" s="197"/>
      <c r="AYY111" s="197"/>
      <c r="AYZ111" s="197"/>
      <c r="AZA111" s="197"/>
      <c r="AZB111" s="197"/>
      <c r="AZC111" s="197"/>
      <c r="AZD111" s="197"/>
      <c r="AZE111" s="197"/>
      <c r="AZF111" s="197"/>
      <c r="AZG111" s="197"/>
      <c r="AZH111" s="197"/>
      <c r="AZI111" s="197"/>
      <c r="AZJ111" s="197"/>
      <c r="AZK111" s="197"/>
      <c r="AZL111" s="197"/>
      <c r="AZM111" s="197"/>
      <c r="AZN111" s="197"/>
      <c r="AZO111" s="197"/>
      <c r="AZP111" s="197"/>
      <c r="AZQ111" s="197"/>
      <c r="AZR111" s="197"/>
      <c r="AZS111" s="197"/>
      <c r="AZT111" s="197"/>
      <c r="AZU111" s="197"/>
      <c r="AZV111" s="197"/>
      <c r="AZW111" s="197"/>
      <c r="AZX111" s="197"/>
      <c r="AZY111" s="197"/>
      <c r="AZZ111" s="197"/>
      <c r="BAA111" s="197"/>
      <c r="BAB111" s="197"/>
      <c r="BAC111" s="197"/>
      <c r="BAD111" s="197"/>
      <c r="BAE111" s="197"/>
      <c r="BAF111" s="197"/>
      <c r="BAG111" s="197"/>
      <c r="BAH111" s="197"/>
      <c r="BAI111" s="197"/>
      <c r="BAJ111" s="197"/>
      <c r="BAK111" s="197"/>
      <c r="BAL111" s="197"/>
      <c r="BAM111" s="197"/>
      <c r="BAN111" s="197"/>
      <c r="BAO111" s="197"/>
      <c r="BAP111" s="197"/>
      <c r="BAQ111" s="197"/>
      <c r="BAR111" s="197"/>
      <c r="BAS111" s="197"/>
      <c r="BAT111" s="197"/>
      <c r="BAU111" s="197"/>
      <c r="BAV111" s="197"/>
      <c r="BAW111" s="197"/>
      <c r="BAX111" s="197"/>
      <c r="BAY111" s="197"/>
      <c r="BAZ111" s="197"/>
      <c r="BBA111" s="197"/>
      <c r="BBB111" s="197"/>
      <c r="BBC111" s="197"/>
      <c r="BBD111" s="197"/>
      <c r="BBE111" s="197"/>
      <c r="BBF111" s="197"/>
      <c r="BBG111" s="197"/>
      <c r="BBH111" s="197"/>
      <c r="BBI111" s="197"/>
      <c r="BBJ111" s="197"/>
      <c r="BBK111" s="197"/>
      <c r="BBL111" s="197"/>
      <c r="BBM111" s="197"/>
      <c r="BBN111" s="197"/>
      <c r="BBO111" s="197"/>
      <c r="BBP111" s="197"/>
      <c r="BBQ111" s="197"/>
      <c r="BBR111" s="197"/>
      <c r="BBS111" s="197"/>
      <c r="BBT111" s="197"/>
      <c r="BBU111" s="197"/>
      <c r="BBV111" s="197"/>
      <c r="BBW111" s="197"/>
      <c r="BBX111" s="197"/>
      <c r="BBY111" s="197"/>
      <c r="BBZ111" s="197"/>
      <c r="BCA111" s="197"/>
      <c r="BCB111" s="197"/>
      <c r="BCC111" s="197"/>
      <c r="BCD111" s="197"/>
      <c r="BCE111" s="197"/>
      <c r="BCF111" s="197"/>
      <c r="BCG111" s="197"/>
      <c r="BCH111" s="197"/>
      <c r="BCI111" s="197"/>
      <c r="BCJ111" s="197"/>
      <c r="BCK111" s="197"/>
      <c r="BCL111" s="197"/>
      <c r="BCM111" s="197"/>
      <c r="BCN111" s="197"/>
      <c r="BCO111" s="197"/>
      <c r="BCP111" s="197"/>
      <c r="BCQ111" s="197"/>
      <c r="BCR111" s="197"/>
      <c r="BCS111" s="197"/>
      <c r="BCT111" s="197"/>
      <c r="BCU111" s="197"/>
      <c r="BCV111" s="197"/>
      <c r="BCW111" s="197"/>
      <c r="BCX111" s="197"/>
      <c r="BCY111" s="197"/>
      <c r="BCZ111" s="197"/>
      <c r="BDA111" s="197"/>
      <c r="BDB111" s="197"/>
      <c r="BDC111" s="197"/>
      <c r="BDD111" s="197"/>
      <c r="BDE111" s="197"/>
      <c r="BDF111" s="197"/>
      <c r="BDG111" s="197"/>
      <c r="BDH111" s="197"/>
      <c r="BDI111" s="197"/>
      <c r="BDJ111" s="197"/>
      <c r="BDK111" s="197"/>
      <c r="BDL111" s="197"/>
      <c r="BDM111" s="197"/>
      <c r="BDN111" s="197"/>
      <c r="BDO111" s="197"/>
      <c r="BDP111" s="197"/>
      <c r="BDQ111" s="197"/>
      <c r="BDR111" s="197"/>
      <c r="BDS111" s="197"/>
      <c r="BDT111" s="197"/>
      <c r="BDU111" s="197"/>
      <c r="BDV111" s="197"/>
      <c r="BDW111" s="197"/>
      <c r="BDX111" s="197"/>
      <c r="BDY111" s="197"/>
      <c r="BDZ111" s="197"/>
      <c r="BEA111" s="197"/>
      <c r="BEB111" s="197"/>
      <c r="BEC111" s="197"/>
      <c r="BED111" s="197"/>
      <c r="BEE111" s="197"/>
      <c r="BEF111" s="197"/>
      <c r="BEG111" s="197"/>
      <c r="BEH111" s="197"/>
      <c r="BEI111" s="197"/>
      <c r="BEJ111" s="197"/>
      <c r="BEK111" s="197"/>
      <c r="BEL111" s="197"/>
      <c r="BEM111" s="197"/>
      <c r="BEN111" s="197"/>
      <c r="BEO111" s="197"/>
      <c r="BEP111" s="197"/>
      <c r="BEQ111" s="197"/>
      <c r="BER111" s="197"/>
      <c r="BES111" s="197"/>
      <c r="BET111" s="197"/>
      <c r="BEU111" s="197"/>
      <c r="BEV111" s="197"/>
      <c r="BEW111" s="197"/>
      <c r="BEX111" s="197"/>
      <c r="BEY111" s="197"/>
      <c r="BEZ111" s="197"/>
      <c r="BFA111" s="197"/>
      <c r="BFB111" s="197"/>
      <c r="BFC111" s="197"/>
      <c r="BFD111" s="197"/>
      <c r="BFE111" s="197"/>
      <c r="BFF111" s="197"/>
      <c r="BFG111" s="197"/>
      <c r="BFH111" s="197"/>
      <c r="BFI111" s="197"/>
      <c r="BFJ111" s="197"/>
      <c r="BFK111" s="197"/>
      <c r="BFL111" s="197"/>
      <c r="BFM111" s="197"/>
      <c r="BFN111" s="197"/>
      <c r="BFO111" s="197"/>
      <c r="BFP111" s="197"/>
      <c r="BFQ111" s="197"/>
      <c r="BFR111" s="197"/>
      <c r="BFS111" s="197"/>
      <c r="BFT111" s="197"/>
      <c r="BFU111" s="197"/>
      <c r="BFV111" s="197"/>
      <c r="BFW111" s="197"/>
      <c r="BFX111" s="197"/>
      <c r="BFY111" s="197"/>
      <c r="BFZ111" s="197"/>
      <c r="BGA111" s="197"/>
      <c r="BGB111" s="197"/>
      <c r="BGC111" s="197"/>
      <c r="BGD111" s="197"/>
      <c r="BGE111" s="197"/>
      <c r="BGF111" s="197"/>
      <c r="BGG111" s="197"/>
      <c r="BGH111" s="197"/>
      <c r="BGI111" s="197"/>
      <c r="BGJ111" s="197"/>
      <c r="BGK111" s="197"/>
      <c r="BGL111" s="197"/>
      <c r="BGM111" s="197"/>
      <c r="BGN111" s="197"/>
      <c r="BGO111" s="197"/>
      <c r="BGP111" s="197"/>
      <c r="BGQ111" s="197"/>
      <c r="BGR111" s="197"/>
      <c r="BGS111" s="197"/>
      <c r="BGT111" s="197"/>
      <c r="BGU111" s="197"/>
      <c r="BGV111" s="197"/>
      <c r="BGW111" s="197"/>
      <c r="BGX111" s="197"/>
      <c r="BGY111" s="197"/>
      <c r="BGZ111" s="197"/>
      <c r="BHA111" s="197"/>
      <c r="BHB111" s="197"/>
      <c r="BHC111" s="197"/>
      <c r="BHD111" s="197"/>
      <c r="BHE111" s="197"/>
      <c r="BHF111" s="197"/>
      <c r="BHG111" s="197"/>
      <c r="BHH111" s="197"/>
      <c r="BHI111" s="197"/>
      <c r="BHJ111" s="197"/>
      <c r="BHK111" s="197"/>
      <c r="BHL111" s="197"/>
      <c r="BHM111" s="197"/>
      <c r="BHN111" s="197"/>
      <c r="BHO111" s="197"/>
      <c r="BHP111" s="197"/>
      <c r="BHQ111" s="197"/>
      <c r="BHR111" s="197"/>
      <c r="BHS111" s="197"/>
      <c r="BHT111" s="197"/>
      <c r="BHU111" s="197"/>
      <c r="BHV111" s="197"/>
      <c r="BHW111" s="197"/>
      <c r="BHX111" s="197"/>
      <c r="BHY111" s="197"/>
      <c r="BHZ111" s="197"/>
      <c r="BIA111" s="197"/>
      <c r="BIB111" s="197"/>
      <c r="BIC111" s="197"/>
      <c r="BID111" s="197"/>
      <c r="BIE111" s="197"/>
      <c r="BIF111" s="197"/>
      <c r="BIG111" s="197"/>
      <c r="BIH111" s="197"/>
      <c r="BII111" s="197"/>
      <c r="BIJ111" s="197"/>
      <c r="BIK111" s="197"/>
      <c r="BIL111" s="197"/>
      <c r="BIM111" s="197"/>
      <c r="BIN111" s="197"/>
      <c r="BIO111" s="197"/>
      <c r="BIP111" s="197"/>
      <c r="BIQ111" s="197"/>
      <c r="BIR111" s="197"/>
      <c r="BIS111" s="197"/>
      <c r="BIT111" s="197"/>
      <c r="BIU111" s="197"/>
      <c r="BIV111" s="197"/>
      <c r="BIW111" s="197"/>
      <c r="BIX111" s="197"/>
      <c r="BIY111" s="197"/>
      <c r="BIZ111" s="197"/>
      <c r="BJA111" s="197"/>
      <c r="BJB111" s="197"/>
      <c r="BJC111" s="197"/>
      <c r="BJD111" s="197"/>
      <c r="BJE111" s="197"/>
      <c r="BJF111" s="197"/>
      <c r="BJG111" s="197"/>
      <c r="BJH111" s="197"/>
      <c r="BJI111" s="197"/>
      <c r="BJJ111" s="197"/>
      <c r="BJK111" s="197"/>
      <c r="BJL111" s="197"/>
      <c r="BJM111" s="197"/>
      <c r="BJN111" s="197"/>
      <c r="BJO111" s="197"/>
      <c r="BJP111" s="197"/>
      <c r="BJQ111" s="197"/>
      <c r="BJR111" s="197"/>
      <c r="BJS111" s="197"/>
      <c r="BJT111" s="197"/>
      <c r="BJU111" s="197"/>
      <c r="BJV111" s="197"/>
      <c r="BJW111" s="197"/>
      <c r="BJX111" s="197"/>
      <c r="BJY111" s="197"/>
      <c r="BJZ111" s="197"/>
      <c r="BKA111" s="197"/>
      <c r="BKB111" s="197"/>
      <c r="BKC111" s="197"/>
      <c r="BKD111" s="197"/>
      <c r="BKE111" s="197"/>
      <c r="BKF111" s="197"/>
      <c r="BKG111" s="197"/>
      <c r="BKH111" s="197"/>
      <c r="BKI111" s="197"/>
      <c r="BKJ111" s="197"/>
      <c r="BKK111" s="197"/>
      <c r="BKL111" s="197"/>
      <c r="BKM111" s="197"/>
      <c r="BKN111" s="197"/>
      <c r="BKO111" s="197"/>
      <c r="BKP111" s="197"/>
      <c r="BKQ111" s="197"/>
      <c r="BKR111" s="197"/>
      <c r="BKS111" s="197"/>
      <c r="BKT111" s="197"/>
      <c r="BKU111" s="197"/>
      <c r="BKV111" s="197"/>
      <c r="BKW111" s="197"/>
      <c r="BKX111" s="197"/>
      <c r="BKY111" s="197"/>
      <c r="BKZ111" s="197"/>
      <c r="BLA111" s="197"/>
      <c r="BLB111" s="197"/>
      <c r="BLC111" s="197"/>
      <c r="BLD111" s="197"/>
      <c r="BLE111" s="197"/>
      <c r="BLF111" s="197"/>
      <c r="BLG111" s="197"/>
      <c r="BLH111" s="197"/>
      <c r="BLI111" s="197"/>
      <c r="BLJ111" s="197"/>
      <c r="BLK111" s="197"/>
      <c r="BLL111" s="197"/>
      <c r="BLM111" s="197"/>
      <c r="BLN111" s="197"/>
      <c r="BLO111" s="197"/>
      <c r="BLP111" s="197"/>
      <c r="BLQ111" s="197"/>
      <c r="BLR111" s="197"/>
      <c r="BLS111" s="197"/>
      <c r="BLT111" s="197"/>
      <c r="BLU111" s="197"/>
      <c r="BLV111" s="197"/>
      <c r="BLW111" s="197"/>
      <c r="BLX111" s="197"/>
      <c r="BLY111" s="197"/>
      <c r="BLZ111" s="197"/>
      <c r="BMA111" s="197"/>
      <c r="BMB111" s="197"/>
      <c r="BMC111" s="197"/>
      <c r="BMD111" s="197"/>
      <c r="BME111" s="197"/>
      <c r="BMF111" s="197"/>
      <c r="BMG111" s="197"/>
      <c r="BMH111" s="197"/>
      <c r="BMI111" s="197"/>
      <c r="BMJ111" s="197"/>
      <c r="BMK111" s="197"/>
      <c r="BML111" s="197"/>
      <c r="BMM111" s="197"/>
      <c r="BMN111" s="197"/>
      <c r="BMO111" s="197"/>
      <c r="BMP111" s="197"/>
      <c r="BMQ111" s="197"/>
      <c r="BMR111" s="197"/>
      <c r="BMS111" s="197"/>
      <c r="BMT111" s="197"/>
      <c r="BMU111" s="197"/>
      <c r="BMV111" s="197"/>
      <c r="BMW111" s="197"/>
      <c r="BMX111" s="197"/>
      <c r="BMY111" s="197"/>
      <c r="BMZ111" s="197"/>
      <c r="BNA111" s="197"/>
      <c r="BNB111" s="197"/>
      <c r="BNC111" s="197"/>
      <c r="BND111" s="197"/>
      <c r="BNE111" s="197"/>
      <c r="BNF111" s="197"/>
      <c r="BNG111" s="197"/>
      <c r="BNH111" s="197"/>
      <c r="BNI111" s="197"/>
      <c r="BNJ111" s="197"/>
      <c r="BNK111" s="197"/>
      <c r="BNL111" s="197"/>
      <c r="BNM111" s="197"/>
      <c r="BNN111" s="197"/>
      <c r="BNO111" s="197"/>
      <c r="BNP111" s="197"/>
      <c r="BNQ111" s="197"/>
      <c r="BNR111" s="197"/>
      <c r="BNS111" s="197"/>
      <c r="BNT111" s="197"/>
      <c r="BNU111" s="197"/>
      <c r="BNV111" s="197"/>
      <c r="BNW111" s="197"/>
      <c r="BNX111" s="197"/>
      <c r="BNY111" s="197"/>
      <c r="BNZ111" s="197"/>
      <c r="BOA111" s="197"/>
      <c r="BOB111" s="197"/>
      <c r="BOC111" s="197"/>
      <c r="BOD111" s="197"/>
      <c r="BOE111" s="197"/>
      <c r="BOF111" s="197"/>
      <c r="BOG111" s="197"/>
      <c r="BOH111" s="197"/>
      <c r="BOI111" s="197"/>
      <c r="BOJ111" s="197"/>
      <c r="BOK111" s="197"/>
      <c r="BOL111" s="197"/>
      <c r="BOM111" s="197"/>
      <c r="BON111" s="197"/>
      <c r="BOO111" s="197"/>
      <c r="BOP111" s="197"/>
      <c r="BOQ111" s="197"/>
      <c r="BOR111" s="197"/>
      <c r="BOS111" s="197"/>
      <c r="BOT111" s="197"/>
      <c r="BOU111" s="197"/>
      <c r="BOV111" s="197"/>
      <c r="BOW111" s="197"/>
      <c r="BOX111" s="197"/>
      <c r="BOY111" s="197"/>
      <c r="BOZ111" s="197"/>
      <c r="BPA111" s="197"/>
      <c r="BPB111" s="197"/>
      <c r="BPC111" s="197"/>
      <c r="BPD111" s="197"/>
      <c r="BPE111" s="197"/>
      <c r="BPF111" s="197"/>
      <c r="BPG111" s="197"/>
      <c r="BPH111" s="197"/>
      <c r="BPI111" s="197"/>
      <c r="BPJ111" s="197"/>
      <c r="BPK111" s="197"/>
      <c r="BPL111" s="197"/>
      <c r="BPM111" s="197"/>
      <c r="BPN111" s="197"/>
      <c r="BPO111" s="197"/>
      <c r="BPP111" s="197"/>
      <c r="BPQ111" s="197"/>
      <c r="BPR111" s="197"/>
      <c r="BPS111" s="197"/>
      <c r="BPT111" s="197"/>
      <c r="BPU111" s="197"/>
      <c r="BPV111" s="197"/>
      <c r="BPW111" s="197"/>
      <c r="BPX111" s="197"/>
      <c r="BPY111" s="197"/>
      <c r="BPZ111" s="197"/>
      <c r="BQA111" s="197"/>
      <c r="BQB111" s="197"/>
      <c r="BQC111" s="197"/>
      <c r="BQD111" s="197"/>
      <c r="BQE111" s="197"/>
      <c r="BQF111" s="197"/>
      <c r="BQG111" s="197"/>
      <c r="BQH111" s="197"/>
      <c r="BQI111" s="197"/>
      <c r="BQJ111" s="197"/>
      <c r="BQK111" s="197"/>
      <c r="BQL111" s="197"/>
      <c r="BQM111" s="197"/>
      <c r="BQN111" s="197"/>
      <c r="BQO111" s="197"/>
      <c r="BQP111" s="197"/>
      <c r="BQQ111" s="197"/>
      <c r="BQR111" s="197"/>
      <c r="BQS111" s="197"/>
      <c r="BQT111" s="197"/>
      <c r="BQU111" s="197"/>
      <c r="BQV111" s="197"/>
      <c r="BQW111" s="197"/>
      <c r="BQX111" s="197"/>
      <c r="BQY111" s="197"/>
      <c r="BQZ111" s="197"/>
      <c r="BRA111" s="197"/>
      <c r="BRB111" s="197"/>
      <c r="BRC111" s="197"/>
      <c r="BRD111" s="197"/>
      <c r="BRE111" s="197"/>
      <c r="BRF111" s="197"/>
      <c r="BRG111" s="197"/>
      <c r="BRH111" s="197"/>
      <c r="BRI111" s="197"/>
      <c r="BRJ111" s="197"/>
      <c r="BRK111" s="197"/>
      <c r="BRL111" s="197"/>
      <c r="BRM111" s="197"/>
      <c r="BRN111" s="197"/>
      <c r="BRO111" s="197"/>
      <c r="BRP111" s="197"/>
      <c r="BRQ111" s="197"/>
      <c r="BRR111" s="197"/>
      <c r="BRS111" s="197"/>
      <c r="BRT111" s="197"/>
      <c r="BRU111" s="197"/>
      <c r="BRV111" s="197"/>
      <c r="BRW111" s="197"/>
      <c r="BRX111" s="197"/>
      <c r="BRY111" s="197"/>
      <c r="BRZ111" s="197"/>
      <c r="BSA111" s="197"/>
      <c r="BSB111" s="197"/>
      <c r="BSC111" s="197"/>
      <c r="BSD111" s="197"/>
      <c r="BSE111" s="197"/>
      <c r="BSF111" s="197"/>
      <c r="BSG111" s="197"/>
      <c r="BSH111" s="197"/>
      <c r="BSI111" s="197"/>
      <c r="BSJ111" s="197"/>
      <c r="BSK111" s="197"/>
      <c r="BSL111" s="197"/>
      <c r="BSM111" s="197"/>
      <c r="BSN111" s="197"/>
      <c r="BSO111" s="197"/>
      <c r="BSP111" s="197"/>
      <c r="BSQ111" s="197"/>
      <c r="BSR111" s="197"/>
      <c r="BSS111" s="197"/>
      <c r="BST111" s="197"/>
      <c r="BSU111" s="197"/>
      <c r="BSV111" s="197"/>
      <c r="BSW111" s="197"/>
      <c r="BSX111" s="197"/>
      <c r="BSY111" s="197"/>
      <c r="BSZ111" s="197"/>
      <c r="BTA111" s="197"/>
      <c r="BTB111" s="197"/>
      <c r="BTC111" s="197"/>
      <c r="BTD111" s="197"/>
      <c r="BTE111" s="197"/>
      <c r="BTF111" s="197"/>
      <c r="BTG111" s="197"/>
      <c r="BTH111" s="197"/>
      <c r="BTI111" s="197"/>
      <c r="BTJ111" s="197"/>
      <c r="BTK111" s="197"/>
      <c r="BTL111" s="197"/>
      <c r="BTM111" s="197"/>
      <c r="BTN111" s="197"/>
      <c r="BTO111" s="197"/>
      <c r="BTP111" s="197"/>
      <c r="BTQ111" s="197"/>
      <c r="BTR111" s="197"/>
      <c r="BTS111" s="197"/>
      <c r="BTT111" s="197"/>
      <c r="BTU111" s="197"/>
      <c r="BTV111" s="197"/>
      <c r="BTW111" s="197"/>
      <c r="BTX111" s="197"/>
      <c r="BTY111" s="197"/>
      <c r="BTZ111" s="197"/>
      <c r="BUA111" s="197"/>
      <c r="BUB111" s="197"/>
      <c r="BUC111" s="197"/>
      <c r="BUD111" s="197"/>
      <c r="BUE111" s="197"/>
      <c r="BUF111" s="197"/>
      <c r="BUG111" s="197"/>
      <c r="BUH111" s="197"/>
      <c r="BUI111" s="197"/>
      <c r="BUJ111" s="197"/>
      <c r="BUK111" s="197"/>
      <c r="BUL111" s="197"/>
      <c r="BUM111" s="197"/>
      <c r="BUN111" s="197"/>
      <c r="BUO111" s="197"/>
      <c r="BUP111" s="197"/>
      <c r="BUQ111" s="197"/>
      <c r="BUR111" s="197"/>
      <c r="BUS111" s="197"/>
      <c r="BUT111" s="197"/>
      <c r="BUU111" s="197"/>
      <c r="BUV111" s="197"/>
      <c r="BUW111" s="197"/>
      <c r="BUX111" s="197"/>
      <c r="BUY111" s="197"/>
      <c r="BUZ111" s="197"/>
      <c r="BVA111" s="197"/>
      <c r="BVB111" s="197"/>
      <c r="BVC111" s="197"/>
      <c r="BVD111" s="197"/>
      <c r="BVE111" s="197"/>
      <c r="BVF111" s="197"/>
      <c r="BVG111" s="197"/>
      <c r="BVH111" s="197"/>
      <c r="BVI111" s="197"/>
      <c r="BVJ111" s="197"/>
      <c r="BVK111" s="197"/>
      <c r="BVL111" s="197"/>
      <c r="BVM111" s="197"/>
      <c r="BVN111" s="197"/>
      <c r="BVO111" s="197"/>
      <c r="BVP111" s="197"/>
      <c r="BVQ111" s="197"/>
      <c r="BVR111" s="197"/>
      <c r="BVS111" s="197"/>
      <c r="BVT111" s="197"/>
      <c r="BVU111" s="197"/>
      <c r="BVV111" s="197"/>
      <c r="BVW111" s="197"/>
      <c r="BVX111" s="197"/>
      <c r="BVY111" s="197"/>
      <c r="BVZ111" s="197"/>
      <c r="BWA111" s="197"/>
      <c r="BWB111" s="197"/>
      <c r="BWC111" s="197"/>
      <c r="BWD111" s="197"/>
      <c r="BWE111" s="197"/>
      <c r="BWF111" s="197"/>
      <c r="BWG111" s="197"/>
      <c r="BWH111" s="197"/>
      <c r="BWI111" s="197"/>
      <c r="BWJ111" s="197"/>
      <c r="BWK111" s="197"/>
      <c r="BWL111" s="197"/>
      <c r="BWM111" s="197"/>
      <c r="BWN111" s="197"/>
      <c r="BWO111" s="197"/>
      <c r="BWP111" s="197"/>
      <c r="BWQ111" s="197"/>
      <c r="BWR111" s="197"/>
      <c r="BWS111" s="197"/>
      <c r="BWT111" s="197"/>
      <c r="BWU111" s="197"/>
      <c r="BWV111" s="197"/>
      <c r="BWW111" s="197"/>
      <c r="BWX111" s="197"/>
      <c r="BWY111" s="197"/>
      <c r="BWZ111" s="197"/>
      <c r="BXA111" s="197"/>
      <c r="BXB111" s="197"/>
      <c r="BXC111" s="197"/>
      <c r="BXD111" s="197"/>
      <c r="BXE111" s="197"/>
      <c r="BXF111" s="197"/>
      <c r="BXG111" s="197"/>
      <c r="BXH111" s="197"/>
      <c r="BXI111" s="197"/>
      <c r="BXJ111" s="197"/>
      <c r="BXK111" s="197"/>
      <c r="BXL111" s="197"/>
      <c r="BXM111" s="197"/>
      <c r="BXN111" s="197"/>
      <c r="BXO111" s="197"/>
      <c r="BXP111" s="197"/>
      <c r="BXQ111" s="197"/>
      <c r="BXR111" s="197"/>
      <c r="BXS111" s="197"/>
      <c r="BXT111" s="197"/>
      <c r="BXU111" s="197"/>
      <c r="BXV111" s="197"/>
      <c r="BXW111" s="197"/>
      <c r="BXX111" s="197"/>
      <c r="BXY111" s="197"/>
      <c r="BXZ111" s="197"/>
      <c r="BYA111" s="197"/>
      <c r="BYB111" s="197"/>
      <c r="BYC111" s="197"/>
      <c r="BYD111" s="197"/>
      <c r="BYE111" s="197"/>
      <c r="BYF111" s="197"/>
      <c r="BYG111" s="197"/>
      <c r="BYH111" s="197"/>
      <c r="BYI111" s="197"/>
      <c r="BYJ111" s="197"/>
      <c r="BYK111" s="197"/>
      <c r="BYL111" s="197"/>
      <c r="BYM111" s="197"/>
      <c r="BYN111" s="197"/>
      <c r="BYO111" s="197"/>
      <c r="BYP111" s="197"/>
      <c r="BYQ111" s="197"/>
      <c r="BYR111" s="197"/>
      <c r="BYS111" s="197"/>
      <c r="BYT111" s="197"/>
      <c r="BYU111" s="197"/>
      <c r="BYV111" s="197"/>
      <c r="BYW111" s="197"/>
      <c r="BYX111" s="197"/>
      <c r="BYY111" s="197"/>
      <c r="BYZ111" s="197"/>
      <c r="BZA111" s="197"/>
      <c r="BZB111" s="197"/>
      <c r="BZC111" s="197"/>
      <c r="BZD111" s="197"/>
      <c r="BZE111" s="197"/>
      <c r="BZF111" s="197"/>
      <c r="BZG111" s="197"/>
      <c r="BZH111" s="197"/>
      <c r="BZI111" s="197"/>
      <c r="BZJ111" s="197"/>
      <c r="BZK111" s="197"/>
      <c r="BZL111" s="197"/>
      <c r="BZM111" s="197"/>
      <c r="BZN111" s="197"/>
      <c r="BZO111" s="197"/>
      <c r="BZP111" s="197"/>
      <c r="BZQ111" s="197"/>
      <c r="BZR111" s="197"/>
      <c r="BZS111" s="197"/>
      <c r="BZT111" s="197"/>
      <c r="BZU111" s="197"/>
      <c r="BZV111" s="197"/>
      <c r="BZW111" s="197"/>
      <c r="BZX111" s="197"/>
      <c r="BZY111" s="197"/>
      <c r="BZZ111" s="197"/>
      <c r="CAA111" s="197"/>
      <c r="CAB111" s="197"/>
      <c r="CAC111" s="197"/>
      <c r="CAD111" s="197"/>
      <c r="CAE111" s="197"/>
      <c r="CAF111" s="197"/>
      <c r="CAG111" s="197"/>
      <c r="CAH111" s="197"/>
      <c r="CAI111" s="197"/>
      <c r="CAJ111" s="197"/>
      <c r="CAK111" s="197"/>
      <c r="CAL111" s="197"/>
      <c r="CAM111" s="197"/>
      <c r="CAN111" s="197"/>
      <c r="CAO111" s="197"/>
      <c r="CAP111" s="197"/>
      <c r="CAQ111" s="197"/>
      <c r="CAR111" s="197"/>
      <c r="CAS111" s="197"/>
      <c r="CAT111" s="197"/>
      <c r="CAU111" s="197"/>
      <c r="CAV111" s="197"/>
      <c r="CAW111" s="197"/>
      <c r="CAX111" s="197"/>
      <c r="CAY111" s="197"/>
      <c r="CAZ111" s="197"/>
      <c r="CBA111" s="197"/>
      <c r="CBB111" s="197"/>
      <c r="CBC111" s="197"/>
      <c r="CBD111" s="197"/>
      <c r="CBE111" s="197"/>
      <c r="CBF111" s="197"/>
      <c r="CBG111" s="197"/>
      <c r="CBH111" s="197"/>
      <c r="CBI111" s="197"/>
      <c r="CBJ111" s="197"/>
      <c r="CBK111" s="197"/>
      <c r="CBL111" s="197"/>
      <c r="CBM111" s="197"/>
      <c r="CBN111" s="197"/>
      <c r="CBO111" s="197"/>
      <c r="CBP111" s="197"/>
      <c r="CBQ111" s="197"/>
      <c r="CBR111" s="197"/>
      <c r="CBS111" s="197"/>
      <c r="CBT111" s="197"/>
      <c r="CBU111" s="197"/>
      <c r="CBV111" s="197"/>
      <c r="CBW111" s="197"/>
      <c r="CBX111" s="197"/>
      <c r="CBY111" s="197"/>
      <c r="CBZ111" s="197"/>
      <c r="CCA111" s="197"/>
      <c r="CCB111" s="197"/>
      <c r="CCC111" s="197"/>
      <c r="CCD111" s="197"/>
      <c r="CCE111" s="197"/>
      <c r="CCF111" s="197"/>
      <c r="CCG111" s="197"/>
      <c r="CCH111" s="197"/>
      <c r="CCI111" s="197"/>
      <c r="CCJ111" s="197"/>
      <c r="CCK111" s="197"/>
      <c r="CCL111" s="197"/>
      <c r="CCM111" s="197"/>
      <c r="CCN111" s="197"/>
      <c r="CCO111" s="197"/>
      <c r="CCP111" s="197"/>
      <c r="CCQ111" s="197"/>
      <c r="CCR111" s="197"/>
      <c r="CCS111" s="197"/>
      <c r="CCT111" s="197"/>
      <c r="CCU111" s="197"/>
      <c r="CCV111" s="197"/>
      <c r="CCW111" s="197"/>
      <c r="CCX111" s="197"/>
      <c r="CCY111" s="197"/>
      <c r="CCZ111" s="197"/>
      <c r="CDA111" s="197"/>
      <c r="CDB111" s="197"/>
      <c r="CDC111" s="197"/>
      <c r="CDD111" s="197"/>
      <c r="CDE111" s="197"/>
      <c r="CDF111" s="197"/>
      <c r="CDG111" s="197"/>
      <c r="CDH111" s="197"/>
      <c r="CDI111" s="197"/>
      <c r="CDJ111" s="197"/>
      <c r="CDK111" s="197"/>
      <c r="CDL111" s="197"/>
      <c r="CDM111" s="197"/>
      <c r="CDN111" s="197"/>
      <c r="CDO111" s="197"/>
      <c r="CDP111" s="197"/>
      <c r="CDQ111" s="197"/>
      <c r="CDR111" s="197"/>
      <c r="CDS111" s="197"/>
      <c r="CDT111" s="197"/>
      <c r="CDU111" s="197"/>
      <c r="CDV111" s="197"/>
      <c r="CDW111" s="197"/>
      <c r="CDX111" s="197"/>
      <c r="CDY111" s="197"/>
      <c r="CDZ111" s="197"/>
      <c r="CEA111" s="197"/>
      <c r="CEB111" s="197"/>
      <c r="CEC111" s="197"/>
      <c r="CED111" s="197"/>
      <c r="CEE111" s="197"/>
      <c r="CEF111" s="197"/>
      <c r="CEG111" s="197"/>
      <c r="CEH111" s="197"/>
      <c r="CEI111" s="197"/>
      <c r="CEJ111" s="197"/>
      <c r="CEK111" s="197"/>
      <c r="CEL111" s="197"/>
      <c r="CEM111" s="197"/>
      <c r="CEN111" s="197"/>
      <c r="CEO111" s="197"/>
      <c r="CEP111" s="197"/>
      <c r="CEQ111" s="197"/>
      <c r="CER111" s="197"/>
      <c r="CES111" s="197"/>
      <c r="CET111" s="197"/>
      <c r="CEU111" s="197"/>
      <c r="CEV111" s="197"/>
      <c r="CEW111" s="197"/>
      <c r="CEX111" s="197"/>
      <c r="CEY111" s="197"/>
      <c r="CEZ111" s="197"/>
      <c r="CFA111" s="197"/>
      <c r="CFB111" s="197"/>
      <c r="CFC111" s="197"/>
      <c r="CFD111" s="197"/>
      <c r="CFE111" s="197"/>
      <c r="CFF111" s="197"/>
      <c r="CFG111" s="197"/>
      <c r="CFH111" s="197"/>
      <c r="CFI111" s="197"/>
      <c r="CFJ111" s="197"/>
      <c r="CFK111" s="197"/>
      <c r="CFL111" s="197"/>
      <c r="CFM111" s="197"/>
      <c r="CFN111" s="197"/>
      <c r="CFO111" s="197"/>
      <c r="CFP111" s="197"/>
      <c r="CFQ111" s="197"/>
      <c r="CFR111" s="197"/>
      <c r="CFS111" s="197"/>
      <c r="CFT111" s="197"/>
      <c r="CFU111" s="197"/>
      <c r="CFV111" s="197"/>
      <c r="CFW111" s="197"/>
      <c r="CFX111" s="197"/>
      <c r="CFY111" s="197"/>
      <c r="CFZ111" s="197"/>
      <c r="CGA111" s="197"/>
      <c r="CGB111" s="197"/>
      <c r="CGC111" s="197"/>
      <c r="CGD111" s="197"/>
      <c r="CGE111" s="197"/>
      <c r="CGF111" s="197"/>
      <c r="CGG111" s="197"/>
      <c r="CGH111" s="197"/>
      <c r="CGI111" s="197"/>
      <c r="CGJ111" s="197"/>
      <c r="CGK111" s="197"/>
      <c r="CGL111" s="197"/>
      <c r="CGM111" s="197"/>
      <c r="CGN111" s="197"/>
      <c r="CGO111" s="197"/>
      <c r="CGP111" s="197"/>
      <c r="CGQ111" s="197"/>
      <c r="CGR111" s="197"/>
      <c r="CGS111" s="197"/>
      <c r="CGT111" s="197"/>
      <c r="CGU111" s="197"/>
      <c r="CGV111" s="197"/>
      <c r="CGW111" s="197"/>
      <c r="CGX111" s="197"/>
      <c r="CGY111" s="197"/>
      <c r="CGZ111" s="197"/>
      <c r="CHA111" s="197"/>
      <c r="CHB111" s="197"/>
      <c r="CHC111" s="197"/>
      <c r="CHD111" s="197"/>
      <c r="CHE111" s="197"/>
      <c r="CHF111" s="197"/>
      <c r="CHG111" s="197"/>
      <c r="CHH111" s="197"/>
      <c r="CHI111" s="197"/>
      <c r="CHJ111" s="197"/>
      <c r="CHK111" s="197"/>
      <c r="CHL111" s="197"/>
      <c r="CHM111" s="197"/>
      <c r="CHN111" s="197"/>
      <c r="CHO111" s="197"/>
      <c r="CHP111" s="197"/>
      <c r="CHQ111" s="197"/>
      <c r="CHR111" s="197"/>
      <c r="CHS111" s="197"/>
      <c r="CHT111" s="197"/>
      <c r="CHU111" s="197"/>
      <c r="CHV111" s="197"/>
      <c r="CHW111" s="197"/>
      <c r="CHX111" s="197"/>
      <c r="CHY111" s="197"/>
      <c r="CHZ111" s="197"/>
      <c r="CIA111" s="197"/>
      <c r="CIB111" s="197"/>
      <c r="CIC111" s="197"/>
      <c r="CID111" s="197"/>
      <c r="CIE111" s="197"/>
      <c r="CIF111" s="197"/>
      <c r="CIG111" s="197"/>
      <c r="CIH111" s="197"/>
      <c r="CII111" s="197"/>
      <c r="CIJ111" s="197"/>
      <c r="CIK111" s="197"/>
      <c r="CIL111" s="197"/>
      <c r="CIM111" s="197"/>
      <c r="CIN111" s="197"/>
      <c r="CIO111" s="197"/>
      <c r="CIP111" s="197"/>
      <c r="CIQ111" s="197"/>
      <c r="CIR111" s="197"/>
      <c r="CIS111" s="197"/>
      <c r="CIT111" s="197"/>
      <c r="CIU111" s="197"/>
      <c r="CIV111" s="197"/>
      <c r="CIW111" s="197"/>
      <c r="CIX111" s="197"/>
      <c r="CIY111" s="197"/>
      <c r="CIZ111" s="197"/>
      <c r="CJA111" s="197"/>
      <c r="CJB111" s="197"/>
      <c r="CJC111" s="197"/>
      <c r="CJD111" s="197"/>
      <c r="CJE111" s="197"/>
      <c r="CJF111" s="197"/>
      <c r="CJG111" s="197"/>
      <c r="CJH111" s="197"/>
      <c r="CJI111" s="197"/>
      <c r="CJJ111" s="197"/>
      <c r="CJK111" s="197"/>
      <c r="CJL111" s="197"/>
      <c r="CJM111" s="197"/>
      <c r="CJN111" s="197"/>
      <c r="CJO111" s="197"/>
      <c r="CJP111" s="197"/>
      <c r="CJQ111" s="197"/>
      <c r="CJR111" s="197"/>
      <c r="CJS111" s="197"/>
      <c r="CJT111" s="197"/>
      <c r="CJU111" s="197"/>
      <c r="CJV111" s="197"/>
      <c r="CJW111" s="197"/>
      <c r="CJX111" s="197"/>
      <c r="CJY111" s="197"/>
      <c r="CJZ111" s="197"/>
      <c r="CKA111" s="197"/>
      <c r="CKB111" s="197"/>
      <c r="CKC111" s="197"/>
      <c r="CKD111" s="197"/>
      <c r="CKE111" s="197"/>
      <c r="CKF111" s="197"/>
      <c r="CKG111" s="197"/>
      <c r="CKH111" s="197"/>
      <c r="CKI111" s="197"/>
      <c r="CKJ111" s="197"/>
      <c r="CKK111" s="197"/>
      <c r="CKL111" s="197"/>
      <c r="CKM111" s="197"/>
      <c r="CKN111" s="197"/>
      <c r="CKO111" s="197"/>
      <c r="CKP111" s="197"/>
      <c r="CKQ111" s="197"/>
      <c r="CKR111" s="197"/>
      <c r="CKS111" s="197"/>
      <c r="CKT111" s="197"/>
      <c r="CKU111" s="197"/>
      <c r="CKV111" s="197"/>
      <c r="CKW111" s="197"/>
      <c r="CKX111" s="197"/>
      <c r="CKY111" s="197"/>
      <c r="CKZ111" s="197"/>
      <c r="CLA111" s="197"/>
      <c r="CLB111" s="197"/>
      <c r="CLC111" s="197"/>
      <c r="CLD111" s="197"/>
      <c r="CLE111" s="197"/>
      <c r="CLF111" s="197"/>
      <c r="CLG111" s="197"/>
      <c r="CLH111" s="197"/>
      <c r="CLI111" s="197"/>
      <c r="CLJ111" s="197"/>
      <c r="CLK111" s="197"/>
      <c r="CLL111" s="197"/>
      <c r="CLM111" s="197"/>
      <c r="CLN111" s="197"/>
      <c r="CLO111" s="197"/>
      <c r="CLP111" s="197"/>
      <c r="CLQ111" s="197"/>
      <c r="CLR111" s="197"/>
      <c r="CLS111" s="197"/>
      <c r="CLT111" s="197"/>
      <c r="CLU111" s="197"/>
      <c r="CLV111" s="197"/>
      <c r="CLW111" s="197"/>
      <c r="CLX111" s="197"/>
      <c r="CLY111" s="197"/>
      <c r="CLZ111" s="197"/>
      <c r="CMA111" s="197"/>
      <c r="CMB111" s="197"/>
      <c r="CMC111" s="197"/>
      <c r="CMD111" s="197"/>
      <c r="CME111" s="197"/>
      <c r="CMF111" s="197"/>
      <c r="CMG111" s="197"/>
      <c r="CMH111" s="197"/>
      <c r="CMI111" s="197"/>
      <c r="CMJ111" s="197"/>
      <c r="CMK111" s="197"/>
      <c r="CML111" s="197"/>
      <c r="CMM111" s="197"/>
      <c r="CMN111" s="197"/>
      <c r="CMO111" s="197"/>
      <c r="CMP111" s="197"/>
      <c r="CMQ111" s="197"/>
      <c r="CMR111" s="197"/>
      <c r="CMS111" s="197"/>
      <c r="CMT111" s="197"/>
      <c r="CMU111" s="197"/>
      <c r="CMV111" s="197"/>
      <c r="CMW111" s="197"/>
      <c r="CMX111" s="197"/>
      <c r="CMY111" s="197"/>
      <c r="CMZ111" s="197"/>
      <c r="CNA111" s="197"/>
      <c r="CNB111" s="197"/>
      <c r="CNC111" s="197"/>
      <c r="CND111" s="197"/>
      <c r="CNE111" s="197"/>
      <c r="CNF111" s="197"/>
      <c r="CNG111" s="197"/>
      <c r="CNH111" s="197"/>
      <c r="CNI111" s="197"/>
      <c r="CNJ111" s="197"/>
      <c r="CNK111" s="197"/>
      <c r="CNL111" s="197"/>
      <c r="CNM111" s="197"/>
      <c r="CNN111" s="197"/>
      <c r="CNO111" s="197"/>
      <c r="CNP111" s="197"/>
      <c r="CNQ111" s="197"/>
      <c r="CNR111" s="197"/>
      <c r="CNS111" s="197"/>
      <c r="CNT111" s="197"/>
      <c r="CNU111" s="197"/>
      <c r="CNV111" s="197"/>
      <c r="CNW111" s="197"/>
      <c r="CNX111" s="197"/>
      <c r="CNY111" s="197"/>
      <c r="CNZ111" s="197"/>
      <c r="COA111" s="197"/>
      <c r="COB111" s="197"/>
      <c r="COC111" s="197"/>
      <c r="COD111" s="197"/>
      <c r="COE111" s="197"/>
      <c r="COF111" s="197"/>
      <c r="COG111" s="197"/>
      <c r="COH111" s="197"/>
      <c r="COI111" s="197"/>
      <c r="COJ111" s="197"/>
      <c r="COK111" s="197"/>
      <c r="COL111" s="197"/>
      <c r="COM111" s="197"/>
      <c r="CON111" s="197"/>
      <c r="COO111" s="197"/>
      <c r="COP111" s="197"/>
      <c r="COQ111" s="197"/>
      <c r="COR111" s="197"/>
      <c r="COS111" s="197"/>
      <c r="COT111" s="197"/>
      <c r="COU111" s="197"/>
      <c r="COV111" s="197"/>
      <c r="COW111" s="197"/>
      <c r="COX111" s="197"/>
      <c r="COY111" s="197"/>
      <c r="COZ111" s="197"/>
      <c r="CPA111" s="197"/>
      <c r="CPB111" s="197"/>
      <c r="CPC111" s="197"/>
      <c r="CPD111" s="197"/>
      <c r="CPE111" s="197"/>
      <c r="CPF111" s="197"/>
      <c r="CPG111" s="197"/>
      <c r="CPH111" s="197"/>
      <c r="CPI111" s="197"/>
      <c r="CPJ111" s="197"/>
      <c r="CPK111" s="197"/>
      <c r="CPL111" s="197"/>
      <c r="CPM111" s="197"/>
      <c r="CPN111" s="197"/>
      <c r="CPO111" s="197"/>
      <c r="CPP111" s="197"/>
      <c r="CPQ111" s="197"/>
      <c r="CPR111" s="197"/>
      <c r="CPS111" s="197"/>
      <c r="CPT111" s="197"/>
      <c r="CPU111" s="197"/>
      <c r="CPV111" s="197"/>
      <c r="CPW111" s="197"/>
      <c r="CPX111" s="197"/>
      <c r="CPY111" s="197"/>
      <c r="CPZ111" s="197"/>
      <c r="CQA111" s="197"/>
      <c r="CQB111" s="197"/>
      <c r="CQC111" s="197"/>
      <c r="CQD111" s="197"/>
      <c r="CQE111" s="197"/>
      <c r="CQF111" s="197"/>
      <c r="CQG111" s="197"/>
      <c r="CQH111" s="197"/>
      <c r="CQI111" s="197"/>
      <c r="CQJ111" s="197"/>
      <c r="CQK111" s="197"/>
      <c r="CQL111" s="197"/>
      <c r="CQM111" s="197"/>
      <c r="CQN111" s="197"/>
      <c r="CQO111" s="197"/>
      <c r="CQP111" s="197"/>
      <c r="CQQ111" s="197"/>
      <c r="CQR111" s="197"/>
      <c r="CQS111" s="197"/>
      <c r="CQT111" s="197"/>
      <c r="CQU111" s="197"/>
      <c r="CQV111" s="197"/>
      <c r="CQW111" s="197"/>
      <c r="CQX111" s="197"/>
      <c r="CQY111" s="197"/>
      <c r="CQZ111" s="197"/>
      <c r="CRA111" s="197"/>
      <c r="CRB111" s="197"/>
      <c r="CRC111" s="197"/>
      <c r="CRD111" s="197"/>
      <c r="CRE111" s="197"/>
      <c r="CRF111" s="197"/>
      <c r="CRG111" s="197"/>
      <c r="CRH111" s="197"/>
      <c r="CRI111" s="197"/>
      <c r="CRJ111" s="197"/>
      <c r="CRK111" s="197"/>
      <c r="CRL111" s="197"/>
      <c r="CRM111" s="197"/>
      <c r="CRN111" s="197"/>
      <c r="CRO111" s="197"/>
      <c r="CRP111" s="197"/>
      <c r="CRQ111" s="197"/>
      <c r="CRR111" s="197"/>
      <c r="CRS111" s="197"/>
      <c r="CRT111" s="197"/>
      <c r="CRU111" s="197"/>
      <c r="CRV111" s="197"/>
      <c r="CRW111" s="197"/>
      <c r="CRX111" s="197"/>
      <c r="CRY111" s="197"/>
      <c r="CRZ111" s="197"/>
      <c r="CSA111" s="197"/>
      <c r="CSB111" s="197"/>
      <c r="CSC111" s="197"/>
      <c r="CSD111" s="197"/>
      <c r="CSE111" s="197"/>
      <c r="CSF111" s="197"/>
      <c r="CSG111" s="197"/>
      <c r="CSH111" s="197"/>
      <c r="CSI111" s="197"/>
      <c r="CSJ111" s="197"/>
      <c r="CSK111" s="197"/>
      <c r="CSL111" s="197"/>
      <c r="CSM111" s="197"/>
      <c r="CSN111" s="197"/>
      <c r="CSO111" s="197"/>
      <c r="CSP111" s="197"/>
      <c r="CSQ111" s="197"/>
      <c r="CSR111" s="197"/>
      <c r="CSS111" s="197"/>
      <c r="CST111" s="197"/>
      <c r="CSU111" s="197"/>
      <c r="CSV111" s="197"/>
      <c r="CSW111" s="197"/>
      <c r="CSX111" s="197"/>
      <c r="CSY111" s="197"/>
      <c r="CSZ111" s="197"/>
      <c r="CTA111" s="197"/>
      <c r="CTB111" s="197"/>
      <c r="CTC111" s="197"/>
      <c r="CTD111" s="197"/>
      <c r="CTE111" s="197"/>
      <c r="CTF111" s="197"/>
      <c r="CTG111" s="197"/>
      <c r="CTH111" s="197"/>
      <c r="CTI111" s="197"/>
      <c r="CTJ111" s="197"/>
      <c r="CTK111" s="197"/>
      <c r="CTL111" s="197"/>
      <c r="CTM111" s="197"/>
      <c r="CTN111" s="197"/>
      <c r="CTO111" s="197"/>
      <c r="CTP111" s="197"/>
      <c r="CTQ111" s="197"/>
      <c r="CTR111" s="197"/>
      <c r="CTS111" s="197"/>
      <c r="CTT111" s="197"/>
      <c r="CTU111" s="197"/>
      <c r="CTV111" s="197"/>
      <c r="CTW111" s="197"/>
      <c r="CTX111" s="197"/>
      <c r="CTY111" s="197"/>
      <c r="CTZ111" s="197"/>
      <c r="CUA111" s="197"/>
      <c r="CUB111" s="197"/>
      <c r="CUC111" s="197"/>
      <c r="CUD111" s="197"/>
      <c r="CUE111" s="197"/>
      <c r="CUF111" s="197"/>
      <c r="CUG111" s="197"/>
      <c r="CUH111" s="197"/>
      <c r="CUI111" s="197"/>
      <c r="CUJ111" s="197"/>
      <c r="CUK111" s="197"/>
      <c r="CUL111" s="197"/>
      <c r="CUM111" s="197"/>
      <c r="CUN111" s="197"/>
      <c r="CUO111" s="197"/>
      <c r="CUP111" s="197"/>
      <c r="CUQ111" s="197"/>
      <c r="CUR111" s="197"/>
      <c r="CUS111" s="197"/>
      <c r="CUT111" s="197"/>
      <c r="CUU111" s="197"/>
      <c r="CUV111" s="197"/>
      <c r="CUW111" s="197"/>
      <c r="CUX111" s="197"/>
      <c r="CUY111" s="197"/>
      <c r="CUZ111" s="197"/>
      <c r="CVA111" s="197"/>
      <c r="CVB111" s="197"/>
      <c r="CVC111" s="197"/>
      <c r="CVD111" s="197"/>
      <c r="CVE111" s="197"/>
      <c r="CVF111" s="197"/>
      <c r="CVG111" s="197"/>
      <c r="CVH111" s="197"/>
      <c r="CVI111" s="197"/>
      <c r="CVJ111" s="197"/>
      <c r="CVK111" s="197"/>
      <c r="CVL111" s="197"/>
      <c r="CVM111" s="197"/>
      <c r="CVN111" s="197"/>
      <c r="CVO111" s="197"/>
      <c r="CVP111" s="197"/>
      <c r="CVQ111" s="197"/>
      <c r="CVR111" s="197"/>
      <c r="CVS111" s="197"/>
      <c r="CVT111" s="197"/>
      <c r="CVU111" s="197"/>
      <c r="CVV111" s="197"/>
      <c r="CVW111" s="197"/>
      <c r="CVX111" s="197"/>
      <c r="CVY111" s="197"/>
      <c r="CVZ111" s="197"/>
      <c r="CWA111" s="197"/>
      <c r="CWB111" s="197"/>
      <c r="CWC111" s="197"/>
      <c r="CWD111" s="197"/>
      <c r="CWE111" s="197"/>
      <c r="CWF111" s="197"/>
      <c r="CWG111" s="197"/>
      <c r="CWH111" s="197"/>
      <c r="CWI111" s="197"/>
      <c r="CWJ111" s="197"/>
      <c r="CWK111" s="197"/>
      <c r="CWL111" s="197"/>
      <c r="CWM111" s="197"/>
      <c r="CWN111" s="197"/>
      <c r="CWO111" s="197"/>
      <c r="CWP111" s="197"/>
      <c r="CWQ111" s="197"/>
      <c r="CWR111" s="197"/>
      <c r="CWS111" s="197"/>
      <c r="CWT111" s="197"/>
      <c r="CWU111" s="197"/>
      <c r="CWV111" s="197"/>
      <c r="CWW111" s="197"/>
      <c r="CWX111" s="197"/>
      <c r="CWY111" s="197"/>
      <c r="CWZ111" s="197"/>
      <c r="CXA111" s="197"/>
      <c r="CXB111" s="197"/>
      <c r="CXC111" s="197"/>
      <c r="CXD111" s="197"/>
      <c r="CXE111" s="197"/>
      <c r="CXF111" s="197"/>
      <c r="CXG111" s="197"/>
      <c r="CXH111" s="197"/>
      <c r="CXI111" s="197"/>
      <c r="CXJ111" s="197"/>
      <c r="CXK111" s="197"/>
      <c r="CXL111" s="197"/>
      <c r="CXM111" s="197"/>
      <c r="CXN111" s="197"/>
      <c r="CXO111" s="197"/>
      <c r="CXP111" s="197"/>
      <c r="CXQ111" s="197"/>
      <c r="CXR111" s="197"/>
      <c r="CXS111" s="197"/>
      <c r="CXT111" s="197"/>
      <c r="CXU111" s="197"/>
      <c r="CXV111" s="197"/>
      <c r="CXW111" s="197"/>
      <c r="CXX111" s="197"/>
      <c r="CXY111" s="197"/>
      <c r="CXZ111" s="197"/>
      <c r="CYA111" s="197"/>
      <c r="CYB111" s="197"/>
      <c r="CYC111" s="197"/>
      <c r="CYD111" s="197"/>
      <c r="CYE111" s="197"/>
      <c r="CYF111" s="197"/>
      <c r="CYG111" s="197"/>
      <c r="CYH111" s="197"/>
      <c r="CYI111" s="197"/>
      <c r="CYJ111" s="197"/>
      <c r="CYK111" s="197"/>
      <c r="CYL111" s="197"/>
      <c r="CYM111" s="197"/>
      <c r="CYN111" s="197"/>
      <c r="CYO111" s="197"/>
      <c r="CYP111" s="197"/>
      <c r="CYQ111" s="197"/>
      <c r="CYR111" s="197"/>
      <c r="CYS111" s="197"/>
      <c r="CYT111" s="197"/>
      <c r="CYU111" s="197"/>
      <c r="CYV111" s="197"/>
      <c r="CYW111" s="197"/>
      <c r="CYX111" s="197"/>
      <c r="CYY111" s="197"/>
      <c r="CYZ111" s="197"/>
      <c r="CZA111" s="197"/>
      <c r="CZB111" s="197"/>
      <c r="CZC111" s="197"/>
      <c r="CZD111" s="197"/>
      <c r="CZE111" s="197"/>
      <c r="CZF111" s="197"/>
      <c r="CZG111" s="197"/>
      <c r="CZH111" s="197"/>
      <c r="CZI111" s="197"/>
      <c r="CZJ111" s="197"/>
      <c r="CZK111" s="197"/>
      <c r="CZL111" s="197"/>
      <c r="CZM111" s="197"/>
      <c r="CZN111" s="197"/>
      <c r="CZO111" s="197"/>
      <c r="CZP111" s="197"/>
      <c r="CZQ111" s="197"/>
      <c r="CZR111" s="197"/>
      <c r="CZS111" s="197"/>
      <c r="CZT111" s="197"/>
      <c r="CZU111" s="197"/>
      <c r="CZV111" s="197"/>
      <c r="CZW111" s="197"/>
      <c r="CZX111" s="197"/>
      <c r="CZY111" s="197"/>
      <c r="CZZ111" s="197"/>
      <c r="DAA111" s="197"/>
      <c r="DAB111" s="197"/>
      <c r="DAC111" s="197"/>
      <c r="DAD111" s="197"/>
      <c r="DAE111" s="197"/>
      <c r="DAF111" s="197"/>
      <c r="DAG111" s="197"/>
      <c r="DAH111" s="197"/>
      <c r="DAI111" s="197"/>
      <c r="DAJ111" s="197"/>
      <c r="DAK111" s="197"/>
      <c r="DAL111" s="197"/>
      <c r="DAM111" s="197"/>
      <c r="DAN111" s="197"/>
      <c r="DAO111" s="197"/>
      <c r="DAP111" s="197"/>
      <c r="DAQ111" s="197"/>
      <c r="DAR111" s="197"/>
      <c r="DAS111" s="197"/>
      <c r="DAT111" s="197"/>
      <c r="DAU111" s="197"/>
      <c r="DAV111" s="197"/>
      <c r="DAW111" s="197"/>
      <c r="DAX111" s="197"/>
      <c r="DAY111" s="197"/>
      <c r="DAZ111" s="197"/>
      <c r="DBA111" s="197"/>
      <c r="DBB111" s="197"/>
      <c r="DBC111" s="197"/>
      <c r="DBD111" s="197"/>
      <c r="DBE111" s="197"/>
      <c r="DBF111" s="197"/>
      <c r="DBG111" s="197"/>
      <c r="DBH111" s="197"/>
      <c r="DBI111" s="197"/>
      <c r="DBJ111" s="197"/>
      <c r="DBK111" s="197"/>
      <c r="DBL111" s="197"/>
      <c r="DBM111" s="197"/>
      <c r="DBN111" s="197"/>
      <c r="DBO111" s="197"/>
      <c r="DBP111" s="197"/>
      <c r="DBQ111" s="197"/>
      <c r="DBR111" s="197"/>
      <c r="DBS111" s="197"/>
      <c r="DBT111" s="197"/>
      <c r="DBU111" s="197"/>
      <c r="DBV111" s="197"/>
      <c r="DBW111" s="197"/>
      <c r="DBX111" s="197"/>
      <c r="DBY111" s="197"/>
      <c r="DBZ111" s="197"/>
      <c r="DCA111" s="197"/>
      <c r="DCB111" s="197"/>
      <c r="DCC111" s="197"/>
      <c r="DCD111" s="197"/>
      <c r="DCE111" s="197"/>
      <c r="DCF111" s="197"/>
      <c r="DCG111" s="197"/>
      <c r="DCH111" s="197"/>
      <c r="DCI111" s="197"/>
      <c r="DCJ111" s="197"/>
      <c r="DCK111" s="197"/>
      <c r="DCL111" s="197"/>
      <c r="DCM111" s="197"/>
      <c r="DCN111" s="197"/>
      <c r="DCO111" s="197"/>
      <c r="DCP111" s="197"/>
      <c r="DCQ111" s="197"/>
      <c r="DCR111" s="197"/>
      <c r="DCS111" s="197"/>
      <c r="DCT111" s="197"/>
      <c r="DCU111" s="197"/>
      <c r="DCV111" s="197"/>
      <c r="DCW111" s="197"/>
      <c r="DCX111" s="197"/>
      <c r="DCY111" s="197"/>
      <c r="DCZ111" s="197"/>
      <c r="DDA111" s="197"/>
      <c r="DDB111" s="197"/>
      <c r="DDC111" s="197"/>
      <c r="DDD111" s="197"/>
      <c r="DDE111" s="197"/>
      <c r="DDF111" s="197"/>
      <c r="DDG111" s="197"/>
      <c r="DDH111" s="197"/>
      <c r="DDI111" s="197"/>
      <c r="DDJ111" s="197"/>
      <c r="DDK111" s="197"/>
      <c r="DDL111" s="197"/>
      <c r="DDM111" s="197"/>
      <c r="DDN111" s="197"/>
      <c r="DDO111" s="197"/>
      <c r="DDP111" s="197"/>
      <c r="DDQ111" s="197"/>
      <c r="DDR111" s="197"/>
      <c r="DDS111" s="197"/>
      <c r="DDT111" s="197"/>
      <c r="DDU111" s="197"/>
      <c r="DDV111" s="197"/>
      <c r="DDW111" s="197"/>
      <c r="DDX111" s="197"/>
      <c r="DDY111" s="197"/>
      <c r="DDZ111" s="197"/>
      <c r="DEA111" s="197"/>
      <c r="DEB111" s="197"/>
      <c r="DEC111" s="197"/>
      <c r="DED111" s="197"/>
      <c r="DEE111" s="197"/>
      <c r="DEF111" s="197"/>
      <c r="DEG111" s="197"/>
      <c r="DEH111" s="197"/>
      <c r="DEI111" s="197"/>
      <c r="DEJ111" s="197"/>
      <c r="DEK111" s="197"/>
      <c r="DEL111" s="197"/>
      <c r="DEM111" s="197"/>
      <c r="DEN111" s="197"/>
      <c r="DEO111" s="197"/>
      <c r="DEP111" s="197"/>
      <c r="DEQ111" s="197"/>
      <c r="DER111" s="197"/>
      <c r="DES111" s="197"/>
      <c r="DET111" s="197"/>
      <c r="DEU111" s="197"/>
      <c r="DEV111" s="197"/>
      <c r="DEW111" s="197"/>
      <c r="DEX111" s="197"/>
      <c r="DEY111" s="197"/>
      <c r="DEZ111" s="197"/>
      <c r="DFA111" s="197"/>
      <c r="DFB111" s="197"/>
      <c r="DFC111" s="197"/>
      <c r="DFD111" s="197"/>
      <c r="DFE111" s="197"/>
      <c r="DFF111" s="197"/>
      <c r="DFG111" s="197"/>
      <c r="DFH111" s="197"/>
      <c r="DFI111" s="197"/>
      <c r="DFJ111" s="197"/>
      <c r="DFK111" s="197"/>
      <c r="DFL111" s="197"/>
      <c r="DFM111" s="197"/>
      <c r="DFN111" s="197"/>
      <c r="DFO111" s="197"/>
      <c r="DFP111" s="197"/>
      <c r="DFQ111" s="197"/>
      <c r="DFR111" s="197"/>
      <c r="DFS111" s="197"/>
      <c r="DFT111" s="197"/>
      <c r="DFU111" s="197"/>
      <c r="DFV111" s="197"/>
      <c r="DFW111" s="197"/>
      <c r="DFX111" s="197"/>
      <c r="DFY111" s="197"/>
      <c r="DFZ111" s="197"/>
      <c r="DGA111" s="197"/>
      <c r="DGB111" s="197"/>
      <c r="DGC111" s="197"/>
      <c r="DGD111" s="197"/>
      <c r="DGE111" s="197"/>
      <c r="DGF111" s="197"/>
      <c r="DGG111" s="197"/>
      <c r="DGH111" s="197"/>
      <c r="DGI111" s="197"/>
      <c r="DGJ111" s="197"/>
      <c r="DGK111" s="197"/>
      <c r="DGL111" s="197"/>
      <c r="DGM111" s="197"/>
      <c r="DGN111" s="197"/>
      <c r="DGO111" s="197"/>
      <c r="DGP111" s="197"/>
      <c r="DGQ111" s="197"/>
      <c r="DGR111" s="197"/>
      <c r="DGS111" s="197"/>
      <c r="DGT111" s="197"/>
      <c r="DGU111" s="197"/>
      <c r="DGV111" s="197"/>
      <c r="DGW111" s="197"/>
      <c r="DGX111" s="197"/>
      <c r="DGY111" s="197"/>
      <c r="DGZ111" s="197"/>
      <c r="DHA111" s="197"/>
      <c r="DHB111" s="197"/>
      <c r="DHC111" s="197"/>
      <c r="DHD111" s="197"/>
      <c r="DHE111" s="197"/>
      <c r="DHF111" s="197"/>
      <c r="DHG111" s="197"/>
      <c r="DHH111" s="197"/>
      <c r="DHI111" s="197"/>
      <c r="DHJ111" s="197"/>
      <c r="DHK111" s="197"/>
      <c r="DHL111" s="197"/>
      <c r="DHM111" s="197"/>
      <c r="DHN111" s="197"/>
      <c r="DHO111" s="197"/>
      <c r="DHP111" s="197"/>
      <c r="DHQ111" s="197"/>
      <c r="DHR111" s="197"/>
      <c r="DHS111" s="197"/>
      <c r="DHT111" s="197"/>
      <c r="DHU111" s="197"/>
      <c r="DHV111" s="197"/>
      <c r="DHW111" s="197"/>
      <c r="DHX111" s="197"/>
      <c r="DHY111" s="197"/>
      <c r="DHZ111" s="197"/>
      <c r="DIA111" s="197"/>
      <c r="DIB111" s="197"/>
      <c r="DIC111" s="197"/>
      <c r="DID111" s="197"/>
      <c r="DIE111" s="197"/>
      <c r="DIF111" s="197"/>
      <c r="DIG111" s="197"/>
      <c r="DIH111" s="197"/>
      <c r="DII111" s="197"/>
      <c r="DIJ111" s="197"/>
      <c r="DIK111" s="197"/>
      <c r="DIL111" s="197"/>
      <c r="DIM111" s="197"/>
      <c r="DIN111" s="197"/>
      <c r="DIO111" s="197"/>
      <c r="DIP111" s="197"/>
      <c r="DIQ111" s="197"/>
      <c r="DIR111" s="197"/>
      <c r="DIS111" s="197"/>
      <c r="DIT111" s="197"/>
      <c r="DIU111" s="197"/>
      <c r="DIV111" s="197"/>
      <c r="DIW111" s="197"/>
      <c r="DIX111" s="197"/>
      <c r="DIY111" s="197"/>
      <c r="DIZ111" s="197"/>
      <c r="DJA111" s="197"/>
      <c r="DJB111" s="197"/>
      <c r="DJC111" s="197"/>
      <c r="DJD111" s="197"/>
      <c r="DJE111" s="197"/>
      <c r="DJF111" s="197"/>
      <c r="DJG111" s="197"/>
      <c r="DJH111" s="197"/>
      <c r="DJI111" s="197"/>
      <c r="DJJ111" s="197"/>
      <c r="DJK111" s="197"/>
      <c r="DJL111" s="197"/>
      <c r="DJM111" s="197"/>
      <c r="DJN111" s="197"/>
      <c r="DJO111" s="197"/>
      <c r="DJP111" s="197"/>
      <c r="DJQ111" s="197"/>
      <c r="DJR111" s="197"/>
      <c r="DJS111" s="197"/>
      <c r="DJT111" s="197"/>
      <c r="DJU111" s="197"/>
      <c r="DJV111" s="197"/>
      <c r="DJW111" s="197"/>
      <c r="DJX111" s="197"/>
      <c r="DJY111" s="197"/>
      <c r="DJZ111" s="197"/>
      <c r="DKA111" s="197"/>
      <c r="DKB111" s="197"/>
      <c r="DKC111" s="197"/>
      <c r="DKD111" s="197"/>
      <c r="DKE111" s="197"/>
      <c r="DKF111" s="197"/>
      <c r="DKG111" s="197"/>
      <c r="DKH111" s="197"/>
      <c r="DKI111" s="197"/>
      <c r="DKJ111" s="197"/>
      <c r="DKK111" s="197"/>
      <c r="DKL111" s="197"/>
      <c r="DKM111" s="197"/>
      <c r="DKN111" s="197"/>
      <c r="DKO111" s="197"/>
      <c r="DKP111" s="197"/>
      <c r="DKQ111" s="197"/>
      <c r="DKR111" s="197"/>
      <c r="DKS111" s="197"/>
      <c r="DKT111" s="197"/>
      <c r="DKU111" s="197"/>
      <c r="DKV111" s="197"/>
      <c r="DKW111" s="197"/>
      <c r="DKX111" s="197"/>
      <c r="DKY111" s="197"/>
      <c r="DKZ111" s="197"/>
      <c r="DLA111" s="197"/>
      <c r="DLB111" s="197"/>
      <c r="DLC111" s="197"/>
      <c r="DLD111" s="197"/>
      <c r="DLE111" s="197"/>
      <c r="DLF111" s="197"/>
      <c r="DLG111" s="197"/>
      <c r="DLH111" s="197"/>
      <c r="DLI111" s="197"/>
      <c r="DLJ111" s="197"/>
      <c r="DLK111" s="197"/>
      <c r="DLL111" s="197"/>
      <c r="DLM111" s="197"/>
      <c r="DLN111" s="197"/>
      <c r="DLO111" s="197"/>
      <c r="DLP111" s="197"/>
      <c r="DLQ111" s="197"/>
      <c r="DLR111" s="197"/>
      <c r="DLS111" s="197"/>
      <c r="DLT111" s="197"/>
      <c r="DLU111" s="197"/>
      <c r="DLV111" s="197"/>
      <c r="DLW111" s="197"/>
      <c r="DLX111" s="197"/>
      <c r="DLY111" s="197"/>
      <c r="DLZ111" s="197"/>
      <c r="DMA111" s="197"/>
      <c r="DMB111" s="197"/>
      <c r="DMC111" s="197"/>
      <c r="DMD111" s="197"/>
      <c r="DME111" s="197"/>
      <c r="DMF111" s="197"/>
      <c r="DMG111" s="197"/>
      <c r="DMH111" s="197"/>
      <c r="DMI111" s="197"/>
      <c r="DMJ111" s="197"/>
      <c r="DMK111" s="197"/>
      <c r="DML111" s="197"/>
      <c r="DMM111" s="197"/>
      <c r="DMN111" s="197"/>
      <c r="DMO111" s="197"/>
      <c r="DMP111" s="197"/>
      <c r="DMQ111" s="197"/>
      <c r="DMR111" s="197"/>
      <c r="DMS111" s="197"/>
      <c r="DMT111" s="197"/>
      <c r="DMU111" s="197"/>
      <c r="DMV111" s="197"/>
      <c r="DMW111" s="197"/>
      <c r="DMX111" s="197"/>
      <c r="DMY111" s="197"/>
      <c r="DMZ111" s="197"/>
      <c r="DNA111" s="197"/>
      <c r="DNB111" s="197"/>
      <c r="DNC111" s="197"/>
      <c r="DND111" s="197"/>
      <c r="DNE111" s="197"/>
      <c r="DNF111" s="197"/>
      <c r="DNG111" s="197"/>
      <c r="DNH111" s="197"/>
      <c r="DNI111" s="197"/>
      <c r="DNJ111" s="197"/>
      <c r="DNK111" s="197"/>
      <c r="DNL111" s="197"/>
      <c r="DNM111" s="197"/>
      <c r="DNN111" s="197"/>
      <c r="DNO111" s="197"/>
      <c r="DNP111" s="197"/>
      <c r="DNQ111" s="197"/>
      <c r="DNR111" s="197"/>
      <c r="DNS111" s="197"/>
      <c r="DNT111" s="197"/>
      <c r="DNU111" s="197"/>
      <c r="DNV111" s="197"/>
      <c r="DNW111" s="197"/>
      <c r="DNX111" s="197"/>
      <c r="DNY111" s="197"/>
      <c r="DNZ111" s="197"/>
      <c r="DOA111" s="197"/>
      <c r="DOB111" s="197"/>
      <c r="DOC111" s="197"/>
      <c r="DOD111" s="197"/>
      <c r="DOE111" s="197"/>
      <c r="DOF111" s="197"/>
      <c r="DOG111" s="197"/>
      <c r="DOH111" s="197"/>
      <c r="DOI111" s="197"/>
      <c r="DOJ111" s="197"/>
      <c r="DOK111" s="197"/>
      <c r="DOL111" s="197"/>
      <c r="DOM111" s="197"/>
      <c r="DON111" s="197"/>
      <c r="DOO111" s="197"/>
      <c r="DOP111" s="197"/>
      <c r="DOQ111" s="197"/>
      <c r="DOR111" s="197"/>
      <c r="DOS111" s="197"/>
      <c r="DOT111" s="197"/>
      <c r="DOU111" s="197"/>
      <c r="DOV111" s="197"/>
      <c r="DOW111" s="197"/>
      <c r="DOX111" s="197"/>
      <c r="DOY111" s="197"/>
      <c r="DOZ111" s="197"/>
      <c r="DPA111" s="197"/>
      <c r="DPB111" s="197"/>
      <c r="DPC111" s="197"/>
      <c r="DPD111" s="197"/>
      <c r="DPE111" s="197"/>
      <c r="DPF111" s="197"/>
      <c r="DPG111" s="197"/>
      <c r="DPH111" s="197"/>
      <c r="DPI111" s="197"/>
      <c r="DPJ111" s="197"/>
      <c r="DPK111" s="197"/>
      <c r="DPL111" s="197"/>
      <c r="DPM111" s="197"/>
      <c r="DPN111" s="197"/>
      <c r="DPO111" s="197"/>
      <c r="DPP111" s="197"/>
      <c r="DPQ111" s="197"/>
      <c r="DPR111" s="197"/>
      <c r="DPS111" s="197"/>
      <c r="DPT111" s="197"/>
      <c r="DPU111" s="197"/>
      <c r="DPV111" s="197"/>
      <c r="DPW111" s="197"/>
      <c r="DPX111" s="197"/>
      <c r="DPY111" s="197"/>
      <c r="DPZ111" s="197"/>
      <c r="DQA111" s="197"/>
      <c r="DQB111" s="197"/>
      <c r="DQC111" s="197"/>
      <c r="DQD111" s="197"/>
      <c r="DQE111" s="197"/>
      <c r="DQF111" s="197"/>
      <c r="DQG111" s="197"/>
      <c r="DQH111" s="197"/>
      <c r="DQI111" s="197"/>
      <c r="DQJ111" s="197"/>
      <c r="DQK111" s="197"/>
      <c r="DQL111" s="197"/>
      <c r="DQM111" s="197"/>
      <c r="DQN111" s="197"/>
      <c r="DQO111" s="197"/>
      <c r="DQP111" s="197"/>
      <c r="DQQ111" s="197"/>
      <c r="DQR111" s="197"/>
      <c r="DQS111" s="197"/>
      <c r="DQT111" s="197"/>
      <c r="DQU111" s="197"/>
      <c r="DQV111" s="197"/>
      <c r="DQW111" s="197"/>
      <c r="DQX111" s="197"/>
      <c r="DQY111" s="197"/>
      <c r="DQZ111" s="197"/>
      <c r="DRA111" s="197"/>
      <c r="DRB111" s="197"/>
      <c r="DRC111" s="197"/>
      <c r="DRD111" s="197"/>
      <c r="DRE111" s="197"/>
      <c r="DRF111" s="197"/>
      <c r="DRG111" s="197"/>
      <c r="DRH111" s="197"/>
      <c r="DRI111" s="197"/>
      <c r="DRJ111" s="197"/>
      <c r="DRK111" s="197"/>
      <c r="DRL111" s="197"/>
      <c r="DRM111" s="197"/>
      <c r="DRN111" s="197"/>
      <c r="DRO111" s="197"/>
      <c r="DRP111" s="197"/>
      <c r="DRQ111" s="197"/>
      <c r="DRR111" s="197"/>
      <c r="DRS111" s="197"/>
      <c r="DRT111" s="197"/>
      <c r="DRU111" s="197"/>
      <c r="DRV111" s="197"/>
      <c r="DRW111" s="197"/>
      <c r="DRX111" s="197"/>
      <c r="DRY111" s="197"/>
      <c r="DRZ111" s="197"/>
      <c r="DSA111" s="197"/>
      <c r="DSB111" s="197"/>
      <c r="DSC111" s="197"/>
      <c r="DSD111" s="197"/>
      <c r="DSE111" s="197"/>
      <c r="DSF111" s="197"/>
      <c r="DSG111" s="197"/>
      <c r="DSH111" s="197"/>
      <c r="DSI111" s="197"/>
      <c r="DSJ111" s="197"/>
      <c r="DSK111" s="197"/>
      <c r="DSL111" s="197"/>
      <c r="DSM111" s="197"/>
      <c r="DSN111" s="197"/>
      <c r="DSO111" s="197"/>
      <c r="DSP111" s="197"/>
      <c r="DSQ111" s="197"/>
      <c r="DSR111" s="197"/>
      <c r="DSS111" s="197"/>
      <c r="DST111" s="197"/>
      <c r="DSU111" s="197"/>
      <c r="DSV111" s="197"/>
      <c r="DSW111" s="197"/>
      <c r="DSX111" s="197"/>
      <c r="DSY111" s="197"/>
      <c r="DSZ111" s="197"/>
      <c r="DTA111" s="197"/>
      <c r="DTB111" s="197"/>
      <c r="DTC111" s="197"/>
      <c r="DTD111" s="197"/>
      <c r="DTE111" s="197"/>
      <c r="DTF111" s="197"/>
      <c r="DTG111" s="197"/>
      <c r="DTH111" s="197"/>
      <c r="DTI111" s="197"/>
      <c r="DTJ111" s="197"/>
      <c r="DTK111" s="197"/>
      <c r="DTL111" s="197"/>
      <c r="DTM111" s="197"/>
      <c r="DTN111" s="197"/>
      <c r="DTO111" s="197"/>
      <c r="DTP111" s="197"/>
      <c r="DTQ111" s="197"/>
      <c r="DTR111" s="197"/>
      <c r="DTS111" s="197"/>
      <c r="DTT111" s="197"/>
      <c r="DTU111" s="197"/>
      <c r="DTV111" s="197"/>
      <c r="DTW111" s="197"/>
      <c r="DTX111" s="197"/>
      <c r="DTY111" s="197"/>
      <c r="DTZ111" s="197"/>
      <c r="DUA111" s="197"/>
      <c r="DUB111" s="197"/>
      <c r="DUC111" s="197"/>
      <c r="DUD111" s="197"/>
      <c r="DUE111" s="197"/>
      <c r="DUF111" s="197"/>
      <c r="DUG111" s="197"/>
      <c r="DUH111" s="197"/>
      <c r="DUI111" s="197"/>
      <c r="DUJ111" s="197"/>
      <c r="DUK111" s="197"/>
      <c r="DUL111" s="197"/>
      <c r="DUM111" s="197"/>
      <c r="DUN111" s="197"/>
      <c r="DUO111" s="197"/>
      <c r="DUP111" s="197"/>
      <c r="DUQ111" s="197"/>
      <c r="DUR111" s="197"/>
      <c r="DUS111" s="197"/>
      <c r="DUT111" s="197"/>
      <c r="DUU111" s="197"/>
      <c r="DUV111" s="197"/>
      <c r="DUW111" s="197"/>
      <c r="DUX111" s="197"/>
      <c r="DUY111" s="197"/>
      <c r="DUZ111" s="197"/>
      <c r="DVA111" s="197"/>
      <c r="DVB111" s="197"/>
      <c r="DVC111" s="197"/>
      <c r="DVD111" s="197"/>
      <c r="DVE111" s="197"/>
      <c r="DVF111" s="197"/>
      <c r="DVG111" s="197"/>
      <c r="DVH111" s="197"/>
      <c r="DVI111" s="197"/>
      <c r="DVJ111" s="197"/>
      <c r="DVK111" s="197"/>
      <c r="DVL111" s="197"/>
      <c r="DVM111" s="197"/>
      <c r="DVN111" s="197"/>
      <c r="DVO111" s="197"/>
      <c r="DVP111" s="197"/>
      <c r="DVQ111" s="197"/>
      <c r="DVR111" s="197"/>
      <c r="DVS111" s="197"/>
      <c r="DVT111" s="197"/>
      <c r="DVU111" s="197"/>
      <c r="DVV111" s="197"/>
      <c r="DVW111" s="197"/>
      <c r="DVX111" s="197"/>
      <c r="DVY111" s="197"/>
      <c r="DVZ111" s="197"/>
      <c r="DWA111" s="197"/>
      <c r="DWB111" s="197"/>
      <c r="DWC111" s="197"/>
      <c r="DWD111" s="197"/>
      <c r="DWE111" s="197"/>
      <c r="DWF111" s="197"/>
      <c r="DWG111" s="197"/>
      <c r="DWH111" s="197"/>
      <c r="DWI111" s="197"/>
      <c r="DWJ111" s="197"/>
      <c r="DWK111" s="197"/>
      <c r="DWL111" s="197"/>
      <c r="DWM111" s="197"/>
      <c r="DWN111" s="197"/>
      <c r="DWO111" s="197"/>
      <c r="DWP111" s="197"/>
      <c r="DWQ111" s="197"/>
      <c r="DWR111" s="197"/>
      <c r="DWS111" s="197"/>
      <c r="DWT111" s="197"/>
      <c r="DWU111" s="197"/>
      <c r="DWV111" s="197"/>
      <c r="DWW111" s="197"/>
      <c r="DWX111" s="197"/>
      <c r="DWY111" s="197"/>
      <c r="DWZ111" s="197"/>
      <c r="DXA111" s="197"/>
      <c r="DXB111" s="197"/>
      <c r="DXC111" s="197"/>
      <c r="DXD111" s="197"/>
      <c r="DXE111" s="197"/>
      <c r="DXF111" s="197"/>
      <c r="DXG111" s="197"/>
      <c r="DXH111" s="197"/>
      <c r="DXI111" s="197"/>
      <c r="DXJ111" s="197"/>
      <c r="DXK111" s="197"/>
      <c r="DXL111" s="197"/>
      <c r="DXM111" s="197"/>
      <c r="DXN111" s="197"/>
      <c r="DXO111" s="197"/>
      <c r="DXP111" s="197"/>
      <c r="DXQ111" s="197"/>
      <c r="DXR111" s="197"/>
      <c r="DXS111" s="197"/>
      <c r="DXT111" s="197"/>
      <c r="DXU111" s="197"/>
      <c r="DXV111" s="197"/>
      <c r="DXW111" s="197"/>
      <c r="DXX111" s="197"/>
      <c r="DXY111" s="197"/>
      <c r="DXZ111" s="197"/>
      <c r="DYA111" s="197"/>
      <c r="DYB111" s="197"/>
      <c r="DYC111" s="197"/>
      <c r="DYD111" s="197"/>
      <c r="DYE111" s="197"/>
      <c r="DYF111" s="197"/>
      <c r="DYG111" s="197"/>
      <c r="DYH111" s="197"/>
      <c r="DYI111" s="197"/>
      <c r="DYJ111" s="197"/>
      <c r="DYK111" s="197"/>
      <c r="DYL111" s="197"/>
      <c r="DYM111" s="197"/>
      <c r="DYN111" s="197"/>
      <c r="DYO111" s="197"/>
      <c r="DYP111" s="197"/>
      <c r="DYQ111" s="197"/>
      <c r="DYR111" s="197"/>
      <c r="DYS111" s="197"/>
      <c r="DYT111" s="197"/>
      <c r="DYU111" s="197"/>
      <c r="DYV111" s="197"/>
      <c r="DYW111" s="197"/>
      <c r="DYX111" s="197"/>
      <c r="DYY111" s="197"/>
      <c r="DYZ111" s="197"/>
      <c r="DZA111" s="197"/>
      <c r="DZB111" s="197"/>
      <c r="DZC111" s="197"/>
      <c r="DZD111" s="197"/>
      <c r="DZE111" s="197"/>
      <c r="DZF111" s="197"/>
      <c r="DZG111" s="197"/>
      <c r="DZH111" s="197"/>
      <c r="DZI111" s="197"/>
      <c r="DZJ111" s="197"/>
      <c r="DZK111" s="197"/>
      <c r="DZL111" s="197"/>
      <c r="DZM111" s="197"/>
      <c r="DZN111" s="197"/>
      <c r="DZO111" s="197"/>
      <c r="DZP111" s="197"/>
      <c r="DZQ111" s="197"/>
      <c r="DZR111" s="197"/>
      <c r="DZS111" s="197"/>
      <c r="DZT111" s="197"/>
      <c r="DZU111" s="197"/>
      <c r="DZV111" s="197"/>
      <c r="DZW111" s="197"/>
      <c r="DZX111" s="197"/>
      <c r="DZY111" s="197"/>
      <c r="DZZ111" s="197"/>
      <c r="EAA111" s="197"/>
      <c r="EAB111" s="197"/>
      <c r="EAC111" s="197"/>
      <c r="EAD111" s="197"/>
      <c r="EAE111" s="197"/>
      <c r="EAF111" s="197"/>
      <c r="EAG111" s="197"/>
      <c r="EAH111" s="197"/>
      <c r="EAI111" s="197"/>
      <c r="EAJ111" s="197"/>
      <c r="EAK111" s="197"/>
      <c r="EAL111" s="197"/>
      <c r="EAM111" s="197"/>
      <c r="EAN111" s="197"/>
      <c r="EAO111" s="197"/>
      <c r="EAP111" s="197"/>
      <c r="EAQ111" s="197"/>
      <c r="EAR111" s="197"/>
      <c r="EAS111" s="197"/>
      <c r="EAT111" s="197"/>
      <c r="EAU111" s="197"/>
      <c r="EAV111" s="197"/>
      <c r="EAW111" s="197"/>
      <c r="EAX111" s="197"/>
      <c r="EAY111" s="197"/>
      <c r="EAZ111" s="197"/>
      <c r="EBA111" s="197"/>
      <c r="EBB111" s="197"/>
      <c r="EBC111" s="197"/>
      <c r="EBD111" s="197"/>
      <c r="EBE111" s="197"/>
      <c r="EBF111" s="197"/>
      <c r="EBG111" s="197"/>
      <c r="EBH111" s="197"/>
      <c r="EBI111" s="197"/>
      <c r="EBJ111" s="197"/>
      <c r="EBK111" s="197"/>
      <c r="EBL111" s="197"/>
      <c r="EBM111" s="197"/>
      <c r="EBN111" s="197"/>
      <c r="EBO111" s="197"/>
      <c r="EBP111" s="197"/>
      <c r="EBQ111" s="197"/>
      <c r="EBR111" s="197"/>
      <c r="EBS111" s="197"/>
      <c r="EBT111" s="197"/>
      <c r="EBU111" s="197"/>
      <c r="EBV111" s="197"/>
      <c r="EBW111" s="197"/>
      <c r="EBX111" s="197"/>
      <c r="EBY111" s="197"/>
      <c r="EBZ111" s="197"/>
      <c r="ECA111" s="197"/>
      <c r="ECB111" s="197"/>
      <c r="ECC111" s="197"/>
      <c r="ECD111" s="197"/>
      <c r="ECE111" s="197"/>
      <c r="ECF111" s="197"/>
      <c r="ECG111" s="197"/>
      <c r="ECH111" s="197"/>
      <c r="ECI111" s="197"/>
      <c r="ECJ111" s="197"/>
      <c r="ECK111" s="197"/>
      <c r="ECL111" s="197"/>
      <c r="ECM111" s="197"/>
      <c r="ECN111" s="197"/>
      <c r="ECO111" s="197"/>
      <c r="ECP111" s="197"/>
      <c r="ECQ111" s="197"/>
      <c r="ECR111" s="197"/>
      <c r="ECS111" s="197"/>
      <c r="ECT111" s="197"/>
      <c r="ECU111" s="197"/>
      <c r="ECV111" s="197"/>
      <c r="ECW111" s="197"/>
      <c r="ECX111" s="197"/>
      <c r="ECY111" s="197"/>
      <c r="ECZ111" s="197"/>
      <c r="EDA111" s="197"/>
      <c r="EDB111" s="197"/>
      <c r="EDC111" s="197"/>
      <c r="EDD111" s="197"/>
      <c r="EDE111" s="197"/>
      <c r="EDF111" s="197"/>
      <c r="EDG111" s="197"/>
      <c r="EDH111" s="197"/>
      <c r="EDI111" s="197"/>
      <c r="EDJ111" s="197"/>
      <c r="EDK111" s="197"/>
      <c r="EDL111" s="197"/>
      <c r="EDM111" s="197"/>
      <c r="EDN111" s="197"/>
      <c r="EDO111" s="197"/>
      <c r="EDP111" s="197"/>
      <c r="EDQ111" s="197"/>
      <c r="EDR111" s="197"/>
      <c r="EDS111" s="197"/>
      <c r="EDT111" s="197"/>
      <c r="EDU111" s="197"/>
      <c r="EDV111" s="197"/>
      <c r="EDW111" s="197"/>
      <c r="EDX111" s="197"/>
      <c r="EDY111" s="197"/>
      <c r="EDZ111" s="197"/>
      <c r="EEA111" s="197"/>
      <c r="EEB111" s="197"/>
      <c r="EEC111" s="197"/>
      <c r="EED111" s="197"/>
      <c r="EEE111" s="197"/>
      <c r="EEF111" s="197"/>
      <c r="EEG111" s="197"/>
      <c r="EEH111" s="197"/>
      <c r="EEI111" s="197"/>
      <c r="EEJ111" s="197"/>
      <c r="EEK111" s="197"/>
      <c r="EEL111" s="197"/>
      <c r="EEM111" s="197"/>
      <c r="EEN111" s="197"/>
      <c r="EEO111" s="197"/>
      <c r="EEP111" s="197"/>
      <c r="EEQ111" s="197"/>
      <c r="EER111" s="197"/>
      <c r="EES111" s="197"/>
      <c r="EET111" s="197"/>
      <c r="EEU111" s="197"/>
      <c r="EEV111" s="197"/>
      <c r="EEW111" s="197"/>
      <c r="EEX111" s="197"/>
      <c r="EEY111" s="197"/>
      <c r="EEZ111" s="197"/>
      <c r="EFA111" s="197"/>
      <c r="EFB111" s="197"/>
      <c r="EFC111" s="197"/>
      <c r="EFD111" s="197"/>
      <c r="EFE111" s="197"/>
      <c r="EFF111" s="197"/>
      <c r="EFG111" s="197"/>
      <c r="EFH111" s="197"/>
      <c r="EFI111" s="197"/>
      <c r="EFJ111" s="197"/>
      <c r="EFK111" s="197"/>
      <c r="EFL111" s="197"/>
      <c r="EFM111" s="197"/>
      <c r="EFN111" s="197"/>
      <c r="EFO111" s="197"/>
      <c r="EFP111" s="197"/>
      <c r="EFQ111" s="197"/>
      <c r="EFR111" s="197"/>
      <c r="EFS111" s="197"/>
      <c r="EFT111" s="197"/>
      <c r="EFU111" s="197"/>
      <c r="EFV111" s="197"/>
      <c r="EFW111" s="197"/>
      <c r="EFX111" s="197"/>
      <c r="EFY111" s="197"/>
      <c r="EFZ111" s="197"/>
      <c r="EGA111" s="197"/>
      <c r="EGB111" s="197"/>
      <c r="EGC111" s="197"/>
      <c r="EGD111" s="197"/>
      <c r="EGE111" s="197"/>
      <c r="EGF111" s="197"/>
      <c r="EGG111" s="197"/>
      <c r="EGH111" s="197"/>
      <c r="EGI111" s="197"/>
      <c r="EGJ111" s="197"/>
      <c r="EGK111" s="197"/>
      <c r="EGL111" s="197"/>
      <c r="EGM111" s="197"/>
      <c r="EGN111" s="197"/>
      <c r="EGO111" s="197"/>
      <c r="EGP111" s="197"/>
      <c r="EGQ111" s="197"/>
      <c r="EGR111" s="197"/>
      <c r="EGS111" s="197"/>
      <c r="EGT111" s="197"/>
      <c r="EGU111" s="197"/>
      <c r="EGV111" s="197"/>
      <c r="EGW111" s="197"/>
      <c r="EGX111" s="197"/>
      <c r="EGY111" s="197"/>
      <c r="EGZ111" s="197"/>
      <c r="EHA111" s="197"/>
      <c r="EHB111" s="197"/>
      <c r="EHC111" s="197"/>
      <c r="EHD111" s="197"/>
      <c r="EHE111" s="197"/>
      <c r="EHF111" s="197"/>
      <c r="EHG111" s="197"/>
      <c r="EHH111" s="197"/>
      <c r="EHI111" s="197"/>
      <c r="EHJ111" s="197"/>
      <c r="EHK111" s="197"/>
      <c r="EHL111" s="197"/>
      <c r="EHM111" s="197"/>
      <c r="EHN111" s="197"/>
      <c r="EHO111" s="197"/>
      <c r="EHP111" s="197"/>
      <c r="EHQ111" s="197"/>
      <c r="EHR111" s="197"/>
      <c r="EHS111" s="197"/>
      <c r="EHT111" s="197"/>
      <c r="EHU111" s="197"/>
      <c r="EHV111" s="197"/>
      <c r="EHW111" s="197"/>
      <c r="EHX111" s="197"/>
      <c r="EHY111" s="197"/>
      <c r="EHZ111" s="197"/>
      <c r="EIA111" s="197"/>
      <c r="EIB111" s="197"/>
      <c r="EIC111" s="197"/>
      <c r="EID111" s="197"/>
      <c r="EIE111" s="197"/>
      <c r="EIF111" s="197"/>
      <c r="EIG111" s="197"/>
      <c r="EIH111" s="197"/>
      <c r="EII111" s="197"/>
      <c r="EIJ111" s="197"/>
      <c r="EIK111" s="197"/>
      <c r="EIL111" s="197"/>
      <c r="EIM111" s="197"/>
      <c r="EIN111" s="197"/>
      <c r="EIO111" s="197"/>
      <c r="EIP111" s="197"/>
      <c r="EIQ111" s="197"/>
      <c r="EIR111" s="197"/>
      <c r="EIS111" s="197"/>
      <c r="EIT111" s="197"/>
      <c r="EIU111" s="197"/>
      <c r="EIV111" s="197"/>
      <c r="EIW111" s="197"/>
      <c r="EIX111" s="197"/>
      <c r="EIY111" s="197"/>
      <c r="EIZ111" s="197"/>
      <c r="EJA111" s="197"/>
      <c r="EJB111" s="197"/>
      <c r="EJC111" s="197"/>
      <c r="EJD111" s="197"/>
      <c r="EJE111" s="197"/>
      <c r="EJF111" s="197"/>
      <c r="EJG111" s="197"/>
      <c r="EJH111" s="197"/>
      <c r="EJI111" s="197"/>
      <c r="EJJ111" s="197"/>
      <c r="EJK111" s="197"/>
      <c r="EJL111" s="197"/>
      <c r="EJM111" s="197"/>
      <c r="EJN111" s="197"/>
      <c r="EJO111" s="197"/>
      <c r="EJP111" s="197"/>
      <c r="EJQ111" s="197"/>
      <c r="EJR111" s="197"/>
      <c r="EJS111" s="197"/>
      <c r="EJT111" s="197"/>
      <c r="EJU111" s="197"/>
      <c r="EJV111" s="197"/>
      <c r="EJW111" s="197"/>
      <c r="EJX111" s="197"/>
      <c r="EJY111" s="197"/>
      <c r="EJZ111" s="197"/>
      <c r="EKA111" s="197"/>
      <c r="EKB111" s="197"/>
      <c r="EKC111" s="197"/>
      <c r="EKD111" s="197"/>
      <c r="EKE111" s="197"/>
      <c r="EKF111" s="197"/>
      <c r="EKG111" s="197"/>
      <c r="EKH111" s="197"/>
      <c r="EKI111" s="197"/>
      <c r="EKJ111" s="197"/>
      <c r="EKK111" s="197"/>
      <c r="EKL111" s="197"/>
      <c r="EKM111" s="197"/>
      <c r="EKN111" s="197"/>
      <c r="EKO111" s="197"/>
      <c r="EKP111" s="197"/>
      <c r="EKQ111" s="197"/>
      <c r="EKR111" s="197"/>
      <c r="EKS111" s="197"/>
      <c r="EKT111" s="197"/>
      <c r="EKU111" s="197"/>
      <c r="EKV111" s="197"/>
      <c r="EKW111" s="197"/>
      <c r="EKX111" s="197"/>
      <c r="EKY111" s="197"/>
      <c r="EKZ111" s="197"/>
      <c r="ELA111" s="197"/>
      <c r="ELB111" s="197"/>
      <c r="ELC111" s="197"/>
      <c r="ELD111" s="197"/>
      <c r="ELE111" s="197"/>
      <c r="ELF111" s="197"/>
      <c r="ELG111" s="197"/>
      <c r="ELH111" s="197"/>
      <c r="ELI111" s="197"/>
      <c r="ELJ111" s="197"/>
      <c r="ELK111" s="197"/>
      <c r="ELL111" s="197"/>
      <c r="ELM111" s="197"/>
      <c r="ELN111" s="197"/>
      <c r="ELO111" s="197"/>
      <c r="ELP111" s="197"/>
      <c r="ELQ111" s="197"/>
      <c r="ELR111" s="197"/>
      <c r="ELS111" s="197"/>
      <c r="ELT111" s="197"/>
      <c r="ELU111" s="197"/>
      <c r="ELV111" s="197"/>
      <c r="ELW111" s="197"/>
      <c r="ELX111" s="197"/>
      <c r="ELY111" s="197"/>
      <c r="ELZ111" s="197"/>
      <c r="EMA111" s="197"/>
      <c r="EMB111" s="197"/>
      <c r="EMC111" s="197"/>
      <c r="EMD111" s="197"/>
      <c r="EME111" s="197"/>
      <c r="EMF111" s="197"/>
      <c r="EMG111" s="197"/>
      <c r="EMH111" s="197"/>
      <c r="EMI111" s="197"/>
      <c r="EMJ111" s="197"/>
      <c r="EMK111" s="197"/>
      <c r="EML111" s="197"/>
      <c r="EMM111" s="197"/>
      <c r="EMN111" s="197"/>
      <c r="EMO111" s="197"/>
      <c r="EMP111" s="197"/>
      <c r="EMQ111" s="197"/>
      <c r="EMR111" s="197"/>
      <c r="EMS111" s="197"/>
      <c r="EMT111" s="197"/>
      <c r="EMU111" s="197"/>
      <c r="EMV111" s="197"/>
      <c r="EMW111" s="197"/>
      <c r="EMX111" s="197"/>
      <c r="EMY111" s="197"/>
      <c r="EMZ111" s="197"/>
      <c r="ENA111" s="197"/>
      <c r="ENB111" s="197"/>
      <c r="ENC111" s="197"/>
      <c r="END111" s="197"/>
      <c r="ENE111" s="197"/>
      <c r="ENF111" s="197"/>
      <c r="ENG111" s="197"/>
      <c r="ENH111" s="197"/>
      <c r="ENI111" s="197"/>
      <c r="ENJ111" s="197"/>
      <c r="ENK111" s="197"/>
      <c r="ENL111" s="197"/>
      <c r="ENM111" s="197"/>
      <c r="ENN111" s="197"/>
      <c r="ENO111" s="197"/>
      <c r="ENP111" s="197"/>
      <c r="ENQ111" s="197"/>
      <c r="ENR111" s="197"/>
      <c r="ENS111" s="197"/>
      <c r="ENT111" s="197"/>
      <c r="ENU111" s="197"/>
      <c r="ENV111" s="197"/>
      <c r="ENW111" s="197"/>
      <c r="ENX111" s="197"/>
      <c r="ENY111" s="197"/>
      <c r="ENZ111" s="197"/>
      <c r="EOA111" s="197"/>
      <c r="EOB111" s="197"/>
      <c r="EOC111" s="197"/>
      <c r="EOD111" s="197"/>
      <c r="EOE111" s="197"/>
      <c r="EOF111" s="197"/>
      <c r="EOG111" s="197"/>
      <c r="EOH111" s="197"/>
      <c r="EOI111" s="197"/>
      <c r="EOJ111" s="197"/>
      <c r="EOK111" s="197"/>
      <c r="EOL111" s="197"/>
      <c r="EOM111" s="197"/>
      <c r="EON111" s="197"/>
      <c r="EOO111" s="197"/>
      <c r="EOP111" s="197"/>
      <c r="EOQ111" s="197"/>
      <c r="EOR111" s="197"/>
      <c r="EOS111" s="197"/>
      <c r="EOT111" s="197"/>
      <c r="EOU111" s="197"/>
      <c r="EOV111" s="197"/>
      <c r="EOW111" s="197"/>
      <c r="EOX111" s="197"/>
      <c r="EOY111" s="197"/>
      <c r="EOZ111" s="197"/>
      <c r="EPA111" s="197"/>
      <c r="EPB111" s="197"/>
      <c r="EPC111" s="197"/>
      <c r="EPD111" s="197"/>
      <c r="EPE111" s="197"/>
      <c r="EPF111" s="197"/>
      <c r="EPG111" s="197"/>
      <c r="EPH111" s="197"/>
      <c r="EPI111" s="197"/>
      <c r="EPJ111" s="197"/>
      <c r="EPK111" s="197"/>
      <c r="EPL111" s="197"/>
      <c r="EPM111" s="197"/>
      <c r="EPN111" s="197"/>
      <c r="EPO111" s="197"/>
      <c r="EPP111" s="197"/>
      <c r="EPQ111" s="197"/>
      <c r="EPR111" s="197"/>
      <c r="EPS111" s="197"/>
      <c r="EPT111" s="197"/>
      <c r="EPU111" s="197"/>
      <c r="EPV111" s="197"/>
      <c r="EPW111" s="197"/>
      <c r="EPX111" s="197"/>
      <c r="EPY111" s="197"/>
      <c r="EPZ111" s="197"/>
      <c r="EQA111" s="197"/>
      <c r="EQB111" s="197"/>
      <c r="EQC111" s="197"/>
      <c r="EQD111" s="197"/>
      <c r="EQE111" s="197"/>
      <c r="EQF111" s="197"/>
      <c r="EQG111" s="197"/>
      <c r="EQH111" s="197"/>
      <c r="EQI111" s="197"/>
      <c r="EQJ111" s="197"/>
      <c r="EQK111" s="197"/>
      <c r="EQL111" s="197"/>
      <c r="EQM111" s="197"/>
      <c r="EQN111" s="197"/>
      <c r="EQO111" s="197"/>
      <c r="EQP111" s="197"/>
      <c r="EQQ111" s="197"/>
      <c r="EQR111" s="197"/>
      <c r="EQS111" s="197"/>
      <c r="EQT111" s="197"/>
      <c r="EQU111" s="197"/>
      <c r="EQV111" s="197"/>
      <c r="EQW111" s="197"/>
      <c r="EQX111" s="197"/>
      <c r="EQY111" s="197"/>
      <c r="EQZ111" s="197"/>
      <c r="ERA111" s="197"/>
      <c r="ERB111" s="197"/>
      <c r="ERC111" s="197"/>
      <c r="ERD111" s="197"/>
      <c r="ERE111" s="197"/>
      <c r="ERF111" s="197"/>
      <c r="ERG111" s="197"/>
      <c r="ERH111" s="197"/>
      <c r="ERI111" s="197"/>
      <c r="ERJ111" s="197"/>
      <c r="ERK111" s="197"/>
      <c r="ERL111" s="197"/>
      <c r="ERM111" s="197"/>
      <c r="ERN111" s="197"/>
      <c r="ERO111" s="197"/>
      <c r="ERP111" s="197"/>
      <c r="ERQ111" s="197"/>
      <c r="ERR111" s="197"/>
      <c r="ERS111" s="197"/>
      <c r="ERT111" s="197"/>
      <c r="ERU111" s="197"/>
      <c r="ERV111" s="197"/>
      <c r="ERW111" s="197"/>
      <c r="ERX111" s="197"/>
      <c r="ERY111" s="197"/>
      <c r="ERZ111" s="197"/>
      <c r="ESA111" s="197"/>
      <c r="ESB111" s="197"/>
      <c r="ESC111" s="197"/>
      <c r="ESD111" s="197"/>
      <c r="ESE111" s="197"/>
      <c r="ESF111" s="197"/>
      <c r="ESG111" s="197"/>
      <c r="ESH111" s="197"/>
      <c r="ESI111" s="197"/>
      <c r="ESJ111" s="197"/>
      <c r="ESK111" s="197"/>
      <c r="ESL111" s="197"/>
      <c r="ESM111" s="197"/>
      <c r="ESN111" s="197"/>
      <c r="ESO111" s="197"/>
      <c r="ESP111" s="197"/>
      <c r="ESQ111" s="197"/>
      <c r="ESR111" s="197"/>
      <c r="ESS111" s="197"/>
      <c r="EST111" s="197"/>
      <c r="ESU111" s="197"/>
      <c r="ESV111" s="197"/>
      <c r="ESW111" s="197"/>
      <c r="ESX111" s="197"/>
      <c r="ESY111" s="197"/>
      <c r="ESZ111" s="197"/>
      <c r="ETA111" s="197"/>
      <c r="ETB111" s="197"/>
      <c r="ETC111" s="197"/>
      <c r="ETD111" s="197"/>
      <c r="ETE111" s="197"/>
      <c r="ETF111" s="197"/>
      <c r="ETG111" s="197"/>
      <c r="ETH111" s="197"/>
      <c r="ETI111" s="197"/>
      <c r="ETJ111" s="197"/>
      <c r="ETK111" s="197"/>
      <c r="ETL111" s="197"/>
      <c r="ETM111" s="197"/>
      <c r="ETN111" s="197"/>
      <c r="ETO111" s="197"/>
      <c r="ETP111" s="197"/>
      <c r="ETQ111" s="197"/>
      <c r="ETR111" s="197"/>
      <c r="ETS111" s="197"/>
      <c r="ETT111" s="197"/>
      <c r="ETU111" s="197"/>
      <c r="ETV111" s="197"/>
      <c r="ETW111" s="197"/>
      <c r="ETX111" s="197"/>
      <c r="ETY111" s="197"/>
      <c r="ETZ111" s="197"/>
      <c r="EUA111" s="197"/>
      <c r="EUB111" s="197"/>
      <c r="EUC111" s="197"/>
      <c r="EUD111" s="197"/>
      <c r="EUE111" s="197"/>
      <c r="EUF111" s="197"/>
      <c r="EUG111" s="197"/>
      <c r="EUH111" s="197"/>
      <c r="EUI111" s="197"/>
      <c r="EUJ111" s="197"/>
      <c r="EUK111" s="197"/>
      <c r="EUL111" s="197"/>
      <c r="EUM111" s="197"/>
      <c r="EUN111" s="197"/>
      <c r="EUO111" s="197"/>
      <c r="EUP111" s="197"/>
      <c r="EUQ111" s="197"/>
      <c r="EUR111" s="197"/>
      <c r="EUS111" s="197"/>
      <c r="EUT111" s="197"/>
      <c r="EUU111" s="197"/>
      <c r="EUV111" s="197"/>
      <c r="EUW111" s="197"/>
      <c r="EUX111" s="197"/>
      <c r="EUY111" s="197"/>
      <c r="EUZ111" s="197"/>
      <c r="EVA111" s="197"/>
      <c r="EVB111" s="197"/>
      <c r="EVC111" s="197"/>
      <c r="EVD111" s="197"/>
      <c r="EVE111" s="197"/>
      <c r="EVF111" s="197"/>
      <c r="EVG111" s="197"/>
      <c r="EVH111" s="197"/>
      <c r="EVI111" s="197"/>
      <c r="EVJ111" s="197"/>
      <c r="EVK111" s="197"/>
      <c r="EVL111" s="197"/>
      <c r="EVM111" s="197"/>
      <c r="EVN111" s="197"/>
      <c r="EVO111" s="197"/>
      <c r="EVP111" s="197"/>
      <c r="EVQ111" s="197"/>
      <c r="EVR111" s="197"/>
      <c r="EVS111" s="197"/>
      <c r="EVT111" s="197"/>
      <c r="EVU111" s="197"/>
      <c r="EVV111" s="197"/>
      <c r="EVW111" s="197"/>
      <c r="EVX111" s="197"/>
      <c r="EVY111" s="197"/>
      <c r="EVZ111" s="197"/>
      <c r="EWA111" s="197"/>
      <c r="EWB111" s="197"/>
      <c r="EWC111" s="197"/>
      <c r="EWD111" s="197"/>
      <c r="EWE111" s="197"/>
      <c r="EWF111" s="197"/>
      <c r="EWG111" s="197"/>
      <c r="EWH111" s="197"/>
      <c r="EWI111" s="197"/>
      <c r="EWJ111" s="197"/>
      <c r="EWK111" s="197"/>
      <c r="EWL111" s="197"/>
      <c r="EWM111" s="197"/>
      <c r="EWN111" s="197"/>
      <c r="EWO111" s="197"/>
      <c r="EWP111" s="197"/>
      <c r="EWQ111" s="197"/>
      <c r="EWR111" s="197"/>
      <c r="EWS111" s="197"/>
      <c r="EWT111" s="197"/>
      <c r="EWU111" s="197"/>
      <c r="EWV111" s="197"/>
      <c r="EWW111" s="197"/>
      <c r="EWX111" s="197"/>
      <c r="EWY111" s="197"/>
      <c r="EWZ111" s="197"/>
      <c r="EXA111" s="197"/>
      <c r="EXB111" s="197"/>
      <c r="EXC111" s="197"/>
      <c r="EXD111" s="197"/>
      <c r="EXE111" s="197"/>
      <c r="EXF111" s="197"/>
      <c r="EXG111" s="197"/>
      <c r="EXH111" s="197"/>
      <c r="EXI111" s="197"/>
      <c r="EXJ111" s="197"/>
      <c r="EXK111" s="197"/>
      <c r="EXL111" s="197"/>
      <c r="EXM111" s="197"/>
      <c r="EXN111" s="197"/>
      <c r="EXO111" s="197"/>
      <c r="EXP111" s="197"/>
      <c r="EXQ111" s="197"/>
      <c r="EXR111" s="197"/>
      <c r="EXS111" s="197"/>
      <c r="EXT111" s="197"/>
      <c r="EXU111" s="197"/>
      <c r="EXV111" s="197"/>
      <c r="EXW111" s="197"/>
      <c r="EXX111" s="197"/>
      <c r="EXY111" s="197"/>
      <c r="EXZ111" s="197"/>
      <c r="EYA111" s="197"/>
      <c r="EYB111" s="197"/>
      <c r="EYC111" s="197"/>
      <c r="EYD111" s="197"/>
      <c r="EYE111" s="197"/>
      <c r="EYF111" s="197"/>
      <c r="EYG111" s="197"/>
      <c r="EYH111" s="197"/>
      <c r="EYI111" s="197"/>
      <c r="EYJ111" s="197"/>
      <c r="EYK111" s="197"/>
      <c r="EYL111" s="197"/>
      <c r="EYM111" s="197"/>
      <c r="EYN111" s="197"/>
      <c r="EYO111" s="197"/>
      <c r="EYP111" s="197"/>
      <c r="EYQ111" s="197"/>
      <c r="EYR111" s="197"/>
      <c r="EYS111" s="197"/>
      <c r="EYT111" s="197"/>
      <c r="EYU111" s="197"/>
      <c r="EYV111" s="197"/>
      <c r="EYW111" s="197"/>
      <c r="EYX111" s="197"/>
      <c r="EYY111" s="197"/>
      <c r="EYZ111" s="197"/>
      <c r="EZA111" s="197"/>
      <c r="EZB111" s="197"/>
      <c r="EZC111" s="197"/>
      <c r="EZD111" s="197"/>
      <c r="EZE111" s="197"/>
      <c r="EZF111" s="197"/>
      <c r="EZG111" s="197"/>
      <c r="EZH111" s="197"/>
      <c r="EZI111" s="197"/>
      <c r="EZJ111" s="197"/>
      <c r="EZK111" s="197"/>
      <c r="EZL111" s="197"/>
      <c r="EZM111" s="197"/>
      <c r="EZN111" s="197"/>
      <c r="EZO111" s="197"/>
      <c r="EZP111" s="197"/>
      <c r="EZQ111" s="197"/>
      <c r="EZR111" s="197"/>
      <c r="EZS111" s="197"/>
      <c r="EZT111" s="197"/>
      <c r="EZU111" s="197"/>
      <c r="EZV111" s="197"/>
      <c r="EZW111" s="197"/>
      <c r="EZX111" s="197"/>
      <c r="EZY111" s="197"/>
      <c r="EZZ111" s="197"/>
      <c r="FAA111" s="197"/>
      <c r="FAB111" s="197"/>
      <c r="FAC111" s="197"/>
      <c r="FAD111" s="197"/>
      <c r="FAE111" s="197"/>
      <c r="FAF111" s="197"/>
      <c r="FAG111" s="197"/>
      <c r="FAH111" s="197"/>
      <c r="FAI111" s="197"/>
      <c r="FAJ111" s="197"/>
      <c r="FAK111" s="197"/>
      <c r="FAL111" s="197"/>
      <c r="FAM111" s="197"/>
      <c r="FAN111" s="197"/>
      <c r="FAO111" s="197"/>
      <c r="FAP111" s="197"/>
      <c r="FAQ111" s="197"/>
      <c r="FAR111" s="197"/>
      <c r="FAS111" s="197"/>
      <c r="FAT111" s="197"/>
      <c r="FAU111" s="197"/>
      <c r="FAV111" s="197"/>
      <c r="FAW111" s="197"/>
      <c r="FAX111" s="197"/>
      <c r="FAY111" s="197"/>
      <c r="FAZ111" s="197"/>
      <c r="FBA111" s="197"/>
      <c r="FBB111" s="197"/>
      <c r="FBC111" s="197"/>
      <c r="FBD111" s="197"/>
      <c r="FBE111" s="197"/>
      <c r="FBF111" s="197"/>
      <c r="FBG111" s="197"/>
      <c r="FBH111" s="197"/>
      <c r="FBI111" s="197"/>
      <c r="FBJ111" s="197"/>
      <c r="FBK111" s="197"/>
      <c r="FBL111" s="197"/>
      <c r="FBM111" s="197"/>
      <c r="FBN111" s="197"/>
      <c r="FBO111" s="197"/>
      <c r="FBP111" s="197"/>
      <c r="FBQ111" s="197"/>
      <c r="FBR111" s="197"/>
      <c r="FBS111" s="197"/>
      <c r="FBT111" s="197"/>
      <c r="FBU111" s="197"/>
      <c r="FBV111" s="197"/>
      <c r="FBW111" s="197"/>
      <c r="FBX111" s="197"/>
      <c r="FBY111" s="197"/>
      <c r="FBZ111" s="197"/>
      <c r="FCA111" s="197"/>
      <c r="FCB111" s="197"/>
      <c r="FCC111" s="197"/>
      <c r="FCD111" s="197"/>
      <c r="FCE111" s="197"/>
      <c r="FCF111" s="197"/>
      <c r="FCG111" s="197"/>
      <c r="FCH111" s="197"/>
      <c r="FCI111" s="197"/>
      <c r="FCJ111" s="197"/>
      <c r="FCK111" s="197"/>
      <c r="FCL111" s="197"/>
      <c r="FCM111" s="197"/>
      <c r="FCN111" s="197"/>
      <c r="FCO111" s="197"/>
      <c r="FCP111" s="197"/>
      <c r="FCQ111" s="197"/>
      <c r="FCR111" s="197"/>
      <c r="FCS111" s="197"/>
      <c r="FCT111" s="197"/>
      <c r="FCU111" s="197"/>
      <c r="FCV111" s="197"/>
      <c r="FCW111" s="197"/>
      <c r="FCX111" s="197"/>
      <c r="FCY111" s="197"/>
      <c r="FCZ111" s="197"/>
      <c r="FDA111" s="197"/>
      <c r="FDB111" s="197"/>
      <c r="FDC111" s="197"/>
      <c r="FDD111" s="197"/>
      <c r="FDE111" s="197"/>
      <c r="FDF111" s="197"/>
      <c r="FDG111" s="197"/>
      <c r="FDH111" s="197"/>
      <c r="FDI111" s="197"/>
      <c r="FDJ111" s="197"/>
      <c r="FDK111" s="197"/>
      <c r="FDL111" s="197"/>
      <c r="FDM111" s="197"/>
      <c r="FDN111" s="197"/>
      <c r="FDO111" s="197"/>
      <c r="FDP111" s="197"/>
      <c r="FDQ111" s="197"/>
      <c r="FDR111" s="197"/>
      <c r="FDS111" s="197"/>
      <c r="FDT111" s="197"/>
      <c r="FDU111" s="197"/>
      <c r="FDV111" s="197"/>
      <c r="FDW111" s="197"/>
      <c r="FDX111" s="197"/>
      <c r="FDY111" s="197"/>
      <c r="FDZ111" s="197"/>
      <c r="FEA111" s="197"/>
      <c r="FEB111" s="197"/>
      <c r="FEC111" s="197"/>
      <c r="FED111" s="197"/>
      <c r="FEE111" s="197"/>
      <c r="FEF111" s="197"/>
      <c r="FEG111" s="197"/>
      <c r="FEH111" s="197"/>
      <c r="FEI111" s="197"/>
      <c r="FEJ111" s="197"/>
      <c r="FEK111" s="197"/>
      <c r="FEL111" s="197"/>
      <c r="FEM111" s="197"/>
      <c r="FEN111" s="197"/>
      <c r="FEO111" s="197"/>
      <c r="FEP111" s="197"/>
      <c r="FEQ111" s="197"/>
      <c r="FER111" s="197"/>
      <c r="FES111" s="197"/>
      <c r="FET111" s="197"/>
      <c r="FEU111" s="197"/>
      <c r="FEV111" s="197"/>
      <c r="FEW111" s="197"/>
      <c r="FEX111" s="197"/>
      <c r="FEY111" s="197"/>
      <c r="FEZ111" s="197"/>
      <c r="FFA111" s="197"/>
      <c r="FFB111" s="197"/>
      <c r="FFC111" s="197"/>
      <c r="FFD111" s="197"/>
      <c r="FFE111" s="197"/>
      <c r="FFF111" s="197"/>
      <c r="FFG111" s="197"/>
      <c r="FFH111" s="197"/>
      <c r="FFI111" s="197"/>
      <c r="FFJ111" s="197"/>
      <c r="FFK111" s="197"/>
      <c r="FFL111" s="197"/>
      <c r="FFM111" s="197"/>
      <c r="FFN111" s="197"/>
      <c r="FFO111" s="197"/>
      <c r="FFP111" s="197"/>
      <c r="FFQ111" s="197"/>
      <c r="FFR111" s="197"/>
      <c r="FFS111" s="197"/>
      <c r="FFT111" s="197"/>
      <c r="FFU111" s="197"/>
      <c r="FFV111" s="197"/>
      <c r="FFW111" s="197"/>
      <c r="FFX111" s="197"/>
      <c r="FFY111" s="197"/>
      <c r="FFZ111" s="197"/>
      <c r="FGA111" s="197"/>
      <c r="FGB111" s="197"/>
      <c r="FGC111" s="197"/>
      <c r="FGD111" s="197"/>
      <c r="FGE111" s="197"/>
      <c r="FGF111" s="197"/>
      <c r="FGG111" s="197"/>
      <c r="FGH111" s="197"/>
      <c r="FGI111" s="197"/>
      <c r="FGJ111" s="197"/>
      <c r="FGK111" s="197"/>
      <c r="FGL111" s="197"/>
      <c r="FGM111" s="197"/>
      <c r="FGN111" s="197"/>
      <c r="FGO111" s="197"/>
      <c r="FGP111" s="197"/>
      <c r="FGQ111" s="197"/>
      <c r="FGR111" s="197"/>
      <c r="FGS111" s="197"/>
      <c r="FGT111" s="197"/>
      <c r="FGU111" s="197"/>
      <c r="FGV111" s="197"/>
      <c r="FGW111" s="197"/>
      <c r="FGX111" s="197"/>
      <c r="FGY111" s="197"/>
      <c r="FGZ111" s="197"/>
      <c r="FHA111" s="197"/>
      <c r="FHB111" s="197"/>
      <c r="FHC111" s="197"/>
      <c r="FHD111" s="197"/>
      <c r="FHE111" s="197"/>
      <c r="FHF111" s="197"/>
      <c r="FHG111" s="197"/>
      <c r="FHH111" s="197"/>
      <c r="FHI111" s="197"/>
      <c r="FHJ111" s="197"/>
      <c r="FHK111" s="197"/>
      <c r="FHL111" s="197"/>
      <c r="FHM111" s="197"/>
      <c r="FHN111" s="197"/>
      <c r="FHO111" s="197"/>
      <c r="FHP111" s="197"/>
      <c r="FHQ111" s="197"/>
      <c r="FHR111" s="197"/>
      <c r="FHS111" s="197"/>
      <c r="FHT111" s="197"/>
      <c r="FHU111" s="197"/>
      <c r="FHV111" s="197"/>
      <c r="FHW111" s="197"/>
      <c r="FHX111" s="197"/>
      <c r="FHY111" s="197"/>
      <c r="FHZ111" s="197"/>
      <c r="FIA111" s="197"/>
      <c r="FIB111" s="197"/>
      <c r="FIC111" s="197"/>
      <c r="FID111" s="197"/>
      <c r="FIE111" s="197"/>
      <c r="FIF111" s="197"/>
      <c r="FIG111" s="197"/>
      <c r="FIH111" s="197"/>
      <c r="FII111" s="197"/>
      <c r="FIJ111" s="197"/>
      <c r="FIK111" s="197"/>
      <c r="FIL111" s="197"/>
      <c r="FIM111" s="197"/>
      <c r="FIN111" s="197"/>
      <c r="FIO111" s="197"/>
      <c r="FIP111" s="197"/>
      <c r="FIQ111" s="197"/>
      <c r="FIR111" s="197"/>
      <c r="FIS111" s="197"/>
      <c r="FIT111" s="197"/>
      <c r="FIU111" s="197"/>
      <c r="FIV111" s="197"/>
      <c r="FIW111" s="197"/>
      <c r="FIX111" s="197"/>
      <c r="FIY111" s="197"/>
      <c r="FIZ111" s="197"/>
      <c r="FJA111" s="197"/>
      <c r="FJB111" s="197"/>
      <c r="FJC111" s="197"/>
      <c r="FJD111" s="197"/>
      <c r="FJE111" s="197"/>
      <c r="FJF111" s="197"/>
      <c r="FJG111" s="197"/>
      <c r="FJH111" s="197"/>
      <c r="FJI111" s="197"/>
      <c r="FJJ111" s="197"/>
      <c r="FJK111" s="197"/>
      <c r="FJL111" s="197"/>
      <c r="FJM111" s="197"/>
      <c r="FJN111" s="197"/>
      <c r="FJO111" s="197"/>
      <c r="FJP111" s="197"/>
      <c r="FJQ111" s="197"/>
      <c r="FJR111" s="197"/>
      <c r="FJS111" s="197"/>
      <c r="FJT111" s="197"/>
      <c r="FJU111" s="197"/>
      <c r="FJV111" s="197"/>
      <c r="FJW111" s="197"/>
      <c r="FJX111" s="197"/>
      <c r="FJY111" s="197"/>
      <c r="FJZ111" s="197"/>
      <c r="FKA111" s="197"/>
      <c r="FKB111" s="197"/>
      <c r="FKC111" s="197"/>
      <c r="FKD111" s="197"/>
      <c r="FKE111" s="197"/>
      <c r="FKF111" s="197"/>
      <c r="FKG111" s="197"/>
      <c r="FKH111" s="197"/>
      <c r="FKI111" s="197"/>
      <c r="FKJ111" s="197"/>
      <c r="FKK111" s="197"/>
      <c r="FKL111" s="197"/>
      <c r="FKM111" s="197"/>
      <c r="FKN111" s="197"/>
      <c r="FKO111" s="197"/>
      <c r="FKP111" s="197"/>
      <c r="FKQ111" s="197"/>
      <c r="FKR111" s="197"/>
      <c r="FKS111" s="197"/>
      <c r="FKT111" s="197"/>
      <c r="FKU111" s="197"/>
      <c r="FKV111" s="197"/>
      <c r="FKW111" s="197"/>
      <c r="FKX111" s="197"/>
      <c r="FKY111" s="197"/>
      <c r="FKZ111" s="197"/>
      <c r="FLA111" s="197"/>
      <c r="FLB111" s="197"/>
      <c r="FLC111" s="197"/>
      <c r="FLD111" s="197"/>
      <c r="FLE111" s="197"/>
      <c r="FLF111" s="197"/>
      <c r="FLG111" s="197"/>
      <c r="FLH111" s="197"/>
      <c r="FLI111" s="197"/>
      <c r="FLJ111" s="197"/>
      <c r="FLK111" s="197"/>
      <c r="FLL111" s="197"/>
      <c r="FLM111" s="197"/>
      <c r="FLN111" s="197"/>
      <c r="FLO111" s="197"/>
      <c r="FLP111" s="197"/>
      <c r="FLQ111" s="197"/>
      <c r="FLR111" s="197"/>
      <c r="FLS111" s="197"/>
      <c r="FLT111" s="197"/>
      <c r="FLU111" s="197"/>
      <c r="FLV111" s="197"/>
      <c r="FLW111" s="197"/>
      <c r="FLX111" s="197"/>
      <c r="FLY111" s="197"/>
      <c r="FLZ111" s="197"/>
      <c r="FMA111" s="197"/>
      <c r="FMB111" s="197"/>
      <c r="FMC111" s="197"/>
      <c r="FMD111" s="197"/>
      <c r="FME111" s="197"/>
      <c r="FMF111" s="197"/>
      <c r="FMG111" s="197"/>
      <c r="FMH111" s="197"/>
      <c r="FMI111" s="197"/>
      <c r="FMJ111" s="197"/>
      <c r="FMK111" s="197"/>
      <c r="FML111" s="197"/>
      <c r="FMM111" s="197"/>
      <c r="FMN111" s="197"/>
      <c r="FMO111" s="197"/>
      <c r="FMP111" s="197"/>
      <c r="FMQ111" s="197"/>
      <c r="FMR111" s="197"/>
      <c r="FMS111" s="197"/>
      <c r="FMT111" s="197"/>
      <c r="FMU111" s="197"/>
      <c r="FMV111" s="197"/>
      <c r="FMW111" s="197"/>
      <c r="FMX111" s="197"/>
      <c r="FMY111" s="197"/>
      <c r="FMZ111" s="197"/>
      <c r="FNA111" s="197"/>
      <c r="FNB111" s="197"/>
      <c r="FNC111" s="197"/>
      <c r="FND111" s="197"/>
      <c r="FNE111" s="197"/>
      <c r="FNF111" s="197"/>
      <c r="FNG111" s="197"/>
      <c r="FNH111" s="197"/>
      <c r="FNI111" s="197"/>
      <c r="FNJ111" s="197"/>
      <c r="FNK111" s="197"/>
      <c r="FNL111" s="197"/>
      <c r="FNM111" s="197"/>
      <c r="FNN111" s="197"/>
      <c r="FNO111" s="197"/>
      <c r="FNP111" s="197"/>
      <c r="FNQ111" s="197"/>
      <c r="FNR111" s="197"/>
      <c r="FNS111" s="197"/>
      <c r="FNT111" s="197"/>
      <c r="FNU111" s="197"/>
      <c r="FNV111" s="197"/>
      <c r="FNW111" s="197"/>
      <c r="FNX111" s="197"/>
      <c r="FNY111" s="197"/>
      <c r="FNZ111" s="197"/>
      <c r="FOA111" s="197"/>
      <c r="FOB111" s="197"/>
      <c r="FOC111" s="197"/>
      <c r="FOD111" s="197"/>
      <c r="FOE111" s="197"/>
      <c r="FOF111" s="197"/>
      <c r="FOG111" s="197"/>
      <c r="FOH111" s="197"/>
      <c r="FOI111" s="197"/>
      <c r="FOJ111" s="197"/>
      <c r="FOK111" s="197"/>
      <c r="FOL111" s="197"/>
      <c r="FOM111" s="197"/>
      <c r="FON111" s="197"/>
      <c r="FOO111" s="197"/>
      <c r="FOP111" s="197"/>
      <c r="FOQ111" s="197"/>
      <c r="FOR111" s="197"/>
      <c r="FOS111" s="197"/>
      <c r="FOT111" s="197"/>
      <c r="FOU111" s="197"/>
      <c r="FOV111" s="197"/>
      <c r="FOW111" s="197"/>
      <c r="FOX111" s="197"/>
      <c r="FOY111" s="197"/>
      <c r="FOZ111" s="197"/>
      <c r="FPA111" s="197"/>
      <c r="FPB111" s="197"/>
      <c r="FPC111" s="197"/>
      <c r="FPD111" s="197"/>
      <c r="FPE111" s="197"/>
      <c r="FPF111" s="197"/>
      <c r="FPG111" s="197"/>
      <c r="FPH111" s="197"/>
      <c r="FPI111" s="197"/>
      <c r="FPJ111" s="197"/>
      <c r="FPK111" s="197"/>
      <c r="FPL111" s="197"/>
      <c r="FPM111" s="197"/>
      <c r="FPN111" s="197"/>
      <c r="FPO111" s="197"/>
      <c r="FPP111" s="197"/>
      <c r="FPQ111" s="197"/>
      <c r="FPR111" s="197"/>
      <c r="FPS111" s="197"/>
      <c r="FPT111" s="197"/>
      <c r="FPU111" s="197"/>
      <c r="FPV111" s="197"/>
      <c r="FPW111" s="197"/>
      <c r="FPX111" s="197"/>
      <c r="FPY111" s="197"/>
      <c r="FPZ111" s="197"/>
      <c r="FQA111" s="197"/>
      <c r="FQB111" s="197"/>
      <c r="FQC111" s="197"/>
      <c r="FQD111" s="197"/>
      <c r="FQE111" s="197"/>
      <c r="FQF111" s="197"/>
      <c r="FQG111" s="197"/>
      <c r="FQH111" s="197"/>
      <c r="FQI111" s="197"/>
      <c r="FQJ111" s="197"/>
      <c r="FQK111" s="197"/>
      <c r="FQL111" s="197"/>
      <c r="FQM111" s="197"/>
      <c r="FQN111" s="197"/>
      <c r="FQO111" s="197"/>
      <c r="FQP111" s="197"/>
      <c r="FQQ111" s="197"/>
      <c r="FQR111" s="197"/>
      <c r="FQS111" s="197"/>
      <c r="FQT111" s="197"/>
      <c r="FQU111" s="197"/>
      <c r="FQV111" s="197"/>
      <c r="FQW111" s="197"/>
      <c r="FQX111" s="197"/>
      <c r="FQY111" s="197"/>
      <c r="FQZ111" s="197"/>
      <c r="FRA111" s="197"/>
      <c r="FRB111" s="197"/>
      <c r="FRC111" s="197"/>
      <c r="FRD111" s="197"/>
      <c r="FRE111" s="197"/>
      <c r="FRF111" s="197"/>
      <c r="FRG111" s="197"/>
      <c r="FRH111" s="197"/>
      <c r="FRI111" s="197"/>
      <c r="FRJ111" s="197"/>
      <c r="FRK111" s="197"/>
      <c r="FRL111" s="197"/>
      <c r="FRM111" s="197"/>
      <c r="FRN111" s="197"/>
      <c r="FRO111" s="197"/>
      <c r="FRP111" s="197"/>
      <c r="FRQ111" s="197"/>
      <c r="FRR111" s="197"/>
      <c r="FRS111" s="197"/>
      <c r="FRT111" s="197"/>
      <c r="FRU111" s="197"/>
      <c r="FRV111" s="197"/>
      <c r="FRW111" s="197"/>
      <c r="FRX111" s="197"/>
      <c r="FRY111" s="197"/>
      <c r="FRZ111" s="197"/>
      <c r="FSA111" s="197"/>
      <c r="FSB111" s="197"/>
      <c r="FSC111" s="197"/>
      <c r="FSD111" s="197"/>
      <c r="FSE111" s="197"/>
      <c r="FSF111" s="197"/>
      <c r="FSG111" s="197"/>
      <c r="FSH111" s="197"/>
      <c r="FSI111" s="197"/>
      <c r="FSJ111" s="197"/>
      <c r="FSK111" s="197"/>
      <c r="FSL111" s="197"/>
      <c r="FSM111" s="197"/>
      <c r="FSN111" s="197"/>
      <c r="FSO111" s="197"/>
      <c r="FSP111" s="197"/>
      <c r="FSQ111" s="197"/>
      <c r="FSR111" s="197"/>
      <c r="FSS111" s="197"/>
      <c r="FST111" s="197"/>
      <c r="FSU111" s="197"/>
      <c r="FSV111" s="197"/>
      <c r="FSW111" s="197"/>
      <c r="FSX111" s="197"/>
      <c r="FSY111" s="197"/>
      <c r="FSZ111" s="197"/>
      <c r="FTA111" s="197"/>
      <c r="FTB111" s="197"/>
      <c r="FTC111" s="197"/>
      <c r="FTD111" s="197"/>
      <c r="FTE111" s="197"/>
      <c r="FTF111" s="197"/>
      <c r="FTG111" s="197"/>
      <c r="FTH111" s="197"/>
      <c r="FTI111" s="197"/>
      <c r="FTJ111" s="197"/>
      <c r="FTK111" s="197"/>
      <c r="FTL111" s="197"/>
      <c r="FTM111" s="197"/>
      <c r="FTN111" s="197"/>
      <c r="FTO111" s="197"/>
      <c r="FTP111" s="197"/>
      <c r="FTQ111" s="197"/>
      <c r="FTR111" s="197"/>
      <c r="FTS111" s="197"/>
      <c r="FTT111" s="197"/>
      <c r="FTU111" s="197"/>
      <c r="FTV111" s="197"/>
      <c r="FTW111" s="197"/>
      <c r="FTX111" s="197"/>
      <c r="FTY111" s="197"/>
      <c r="FTZ111" s="197"/>
      <c r="FUA111" s="197"/>
      <c r="FUB111" s="197"/>
      <c r="FUC111" s="197"/>
      <c r="FUD111" s="197"/>
      <c r="FUE111" s="197"/>
      <c r="FUF111" s="197"/>
      <c r="FUG111" s="197"/>
      <c r="FUH111" s="197"/>
      <c r="FUI111" s="197"/>
      <c r="FUJ111" s="197"/>
      <c r="FUK111" s="197"/>
      <c r="FUL111" s="197"/>
      <c r="FUM111" s="197"/>
      <c r="FUN111" s="197"/>
      <c r="FUO111" s="197"/>
      <c r="FUP111" s="197"/>
      <c r="FUQ111" s="197"/>
      <c r="FUR111" s="197"/>
      <c r="FUS111" s="197"/>
      <c r="FUT111" s="197"/>
      <c r="FUU111" s="197"/>
      <c r="FUV111" s="197"/>
      <c r="FUW111" s="197"/>
      <c r="FUX111" s="197"/>
      <c r="FUY111" s="197"/>
      <c r="FUZ111" s="197"/>
      <c r="FVA111" s="197"/>
      <c r="FVB111" s="197"/>
      <c r="FVC111" s="197"/>
      <c r="FVD111" s="197"/>
      <c r="FVE111" s="197"/>
      <c r="FVF111" s="197"/>
      <c r="FVG111" s="197"/>
      <c r="FVH111" s="197"/>
      <c r="FVI111" s="197"/>
      <c r="FVJ111" s="197"/>
      <c r="FVK111" s="197"/>
      <c r="FVL111" s="197"/>
      <c r="FVM111" s="197"/>
      <c r="FVN111" s="197"/>
      <c r="FVO111" s="197"/>
      <c r="FVP111" s="197"/>
      <c r="FVQ111" s="197"/>
      <c r="FVR111" s="197"/>
      <c r="FVS111" s="197"/>
      <c r="FVT111" s="197"/>
      <c r="FVU111" s="197"/>
      <c r="FVV111" s="197"/>
      <c r="FVW111" s="197"/>
      <c r="FVX111" s="197"/>
      <c r="FVY111" s="197"/>
      <c r="FVZ111" s="197"/>
      <c r="FWA111" s="197"/>
      <c r="FWB111" s="197"/>
      <c r="FWC111" s="197"/>
      <c r="FWD111" s="197"/>
      <c r="FWE111" s="197"/>
      <c r="FWF111" s="197"/>
      <c r="FWG111" s="197"/>
      <c r="FWH111" s="197"/>
      <c r="FWI111" s="197"/>
      <c r="FWJ111" s="197"/>
      <c r="FWK111" s="197"/>
      <c r="FWL111" s="197"/>
      <c r="FWM111" s="197"/>
      <c r="FWN111" s="197"/>
      <c r="FWO111" s="197"/>
      <c r="FWP111" s="197"/>
      <c r="FWQ111" s="197"/>
      <c r="FWR111" s="197"/>
      <c r="FWS111" s="197"/>
      <c r="FWT111" s="197"/>
      <c r="FWU111" s="197"/>
      <c r="FWV111" s="197"/>
      <c r="FWW111" s="197"/>
      <c r="FWX111" s="197"/>
      <c r="FWY111" s="197"/>
      <c r="FWZ111" s="197"/>
      <c r="FXA111" s="197"/>
      <c r="FXB111" s="197"/>
      <c r="FXC111" s="197"/>
      <c r="FXD111" s="197"/>
      <c r="FXE111" s="197"/>
      <c r="FXF111" s="197"/>
      <c r="FXG111" s="197"/>
      <c r="FXH111" s="197"/>
      <c r="FXI111" s="197"/>
      <c r="FXJ111" s="197"/>
      <c r="FXK111" s="197"/>
      <c r="FXL111" s="197"/>
      <c r="FXM111" s="197"/>
      <c r="FXN111" s="197"/>
      <c r="FXO111" s="197"/>
      <c r="FXP111" s="197"/>
      <c r="FXQ111" s="197"/>
      <c r="FXR111" s="197"/>
      <c r="FXS111" s="197"/>
      <c r="FXT111" s="197"/>
      <c r="FXU111" s="197"/>
      <c r="FXV111" s="197"/>
      <c r="FXW111" s="197"/>
      <c r="FXX111" s="197"/>
      <c r="FXY111" s="197"/>
      <c r="FXZ111" s="197"/>
      <c r="FYA111" s="197"/>
      <c r="FYB111" s="197"/>
      <c r="FYC111" s="197"/>
      <c r="FYD111" s="197"/>
      <c r="FYE111" s="197"/>
      <c r="FYF111" s="197"/>
      <c r="FYG111" s="197"/>
      <c r="FYH111" s="197"/>
      <c r="FYI111" s="197"/>
      <c r="FYJ111" s="197"/>
      <c r="FYK111" s="197"/>
      <c r="FYL111" s="197"/>
      <c r="FYM111" s="197"/>
      <c r="FYN111" s="197"/>
      <c r="FYO111" s="197"/>
      <c r="FYP111" s="197"/>
      <c r="FYQ111" s="197"/>
      <c r="FYR111" s="197"/>
      <c r="FYS111" s="197"/>
      <c r="FYT111" s="197"/>
      <c r="FYU111" s="197"/>
      <c r="FYV111" s="197"/>
      <c r="FYW111" s="197"/>
      <c r="FYX111" s="197"/>
      <c r="FYY111" s="197"/>
      <c r="FYZ111" s="197"/>
      <c r="FZA111" s="197"/>
      <c r="FZB111" s="197"/>
      <c r="FZC111" s="197"/>
      <c r="FZD111" s="197"/>
      <c r="FZE111" s="197"/>
      <c r="FZF111" s="197"/>
      <c r="FZG111" s="197"/>
      <c r="FZH111" s="197"/>
      <c r="FZI111" s="197"/>
      <c r="FZJ111" s="197"/>
      <c r="FZK111" s="197"/>
      <c r="FZL111" s="197"/>
      <c r="FZM111" s="197"/>
      <c r="FZN111" s="197"/>
      <c r="FZO111" s="197"/>
      <c r="FZP111" s="197"/>
      <c r="FZQ111" s="197"/>
      <c r="FZR111" s="197"/>
      <c r="FZS111" s="197"/>
      <c r="FZT111" s="197"/>
      <c r="FZU111" s="197"/>
      <c r="FZV111" s="197"/>
      <c r="FZW111" s="197"/>
      <c r="FZX111" s="197"/>
      <c r="FZY111" s="197"/>
      <c r="FZZ111" s="197"/>
      <c r="GAA111" s="197"/>
      <c r="GAB111" s="197"/>
      <c r="GAC111" s="197"/>
      <c r="GAD111" s="197"/>
      <c r="GAE111" s="197"/>
      <c r="GAF111" s="197"/>
      <c r="GAG111" s="197"/>
      <c r="GAH111" s="197"/>
      <c r="GAI111" s="197"/>
      <c r="GAJ111" s="197"/>
      <c r="GAK111" s="197"/>
      <c r="GAL111" s="197"/>
      <c r="GAM111" s="197"/>
      <c r="GAN111" s="197"/>
      <c r="GAO111" s="197"/>
      <c r="GAP111" s="197"/>
      <c r="GAQ111" s="197"/>
      <c r="GAR111" s="197"/>
      <c r="GAS111" s="197"/>
      <c r="GAT111" s="197"/>
      <c r="GAU111" s="197"/>
      <c r="GAV111" s="197"/>
      <c r="GAW111" s="197"/>
      <c r="GAX111" s="197"/>
      <c r="GAY111" s="197"/>
      <c r="GAZ111" s="197"/>
      <c r="GBA111" s="197"/>
      <c r="GBB111" s="197"/>
      <c r="GBC111" s="197"/>
      <c r="GBD111" s="197"/>
      <c r="GBE111" s="197"/>
      <c r="GBF111" s="197"/>
      <c r="GBG111" s="197"/>
      <c r="GBH111" s="197"/>
      <c r="GBI111" s="197"/>
      <c r="GBJ111" s="197"/>
      <c r="GBK111" s="197"/>
      <c r="GBL111" s="197"/>
      <c r="GBM111" s="197"/>
      <c r="GBN111" s="197"/>
      <c r="GBO111" s="197"/>
      <c r="GBP111" s="197"/>
      <c r="GBQ111" s="197"/>
      <c r="GBR111" s="197"/>
      <c r="GBS111" s="197"/>
      <c r="GBT111" s="197"/>
      <c r="GBU111" s="197"/>
      <c r="GBV111" s="197"/>
      <c r="GBW111" s="197"/>
      <c r="GBX111" s="197"/>
      <c r="GBY111" s="197"/>
      <c r="GBZ111" s="197"/>
      <c r="GCA111" s="197"/>
      <c r="GCB111" s="197"/>
      <c r="GCC111" s="197"/>
      <c r="GCD111" s="197"/>
      <c r="GCE111" s="197"/>
      <c r="GCF111" s="197"/>
      <c r="GCG111" s="197"/>
      <c r="GCH111" s="197"/>
      <c r="GCI111" s="197"/>
      <c r="GCJ111" s="197"/>
      <c r="GCK111" s="197"/>
      <c r="GCL111" s="197"/>
      <c r="GCM111" s="197"/>
      <c r="GCN111" s="197"/>
      <c r="GCO111" s="197"/>
      <c r="GCP111" s="197"/>
      <c r="GCQ111" s="197"/>
      <c r="GCR111" s="197"/>
      <c r="GCS111" s="197"/>
      <c r="GCT111" s="197"/>
      <c r="GCU111" s="197"/>
      <c r="GCV111" s="197"/>
      <c r="GCW111" s="197"/>
      <c r="GCX111" s="197"/>
      <c r="GCY111" s="197"/>
      <c r="GCZ111" s="197"/>
      <c r="GDA111" s="197"/>
      <c r="GDB111" s="197"/>
      <c r="GDC111" s="197"/>
      <c r="GDD111" s="197"/>
      <c r="GDE111" s="197"/>
      <c r="GDF111" s="197"/>
      <c r="GDG111" s="197"/>
      <c r="GDH111" s="197"/>
      <c r="GDI111" s="197"/>
      <c r="GDJ111" s="197"/>
      <c r="GDK111" s="197"/>
      <c r="GDL111" s="197"/>
      <c r="GDM111" s="197"/>
      <c r="GDN111" s="197"/>
      <c r="GDO111" s="197"/>
      <c r="GDP111" s="197"/>
      <c r="GDQ111" s="197"/>
      <c r="GDR111" s="197"/>
      <c r="GDS111" s="197"/>
      <c r="GDT111" s="197"/>
      <c r="GDU111" s="197"/>
      <c r="GDV111" s="197"/>
      <c r="GDW111" s="197"/>
      <c r="GDX111" s="197"/>
      <c r="GDY111" s="197"/>
      <c r="GDZ111" s="197"/>
      <c r="GEA111" s="197"/>
      <c r="GEB111" s="197"/>
      <c r="GEC111" s="197"/>
      <c r="GED111" s="197"/>
      <c r="GEE111" s="197"/>
      <c r="GEF111" s="197"/>
      <c r="GEG111" s="197"/>
      <c r="GEH111" s="197"/>
      <c r="GEI111" s="197"/>
      <c r="GEJ111" s="197"/>
      <c r="GEK111" s="197"/>
      <c r="GEL111" s="197"/>
      <c r="GEM111" s="197"/>
      <c r="GEN111" s="197"/>
      <c r="GEO111" s="197"/>
      <c r="GEP111" s="197"/>
      <c r="GEQ111" s="197"/>
      <c r="GER111" s="197"/>
      <c r="GES111" s="197"/>
      <c r="GET111" s="197"/>
      <c r="GEU111" s="197"/>
      <c r="GEV111" s="197"/>
      <c r="GEW111" s="197"/>
      <c r="GEX111" s="197"/>
      <c r="GEY111" s="197"/>
      <c r="GEZ111" s="197"/>
      <c r="GFA111" s="197"/>
      <c r="GFB111" s="197"/>
      <c r="GFC111" s="197"/>
      <c r="GFD111" s="197"/>
      <c r="GFE111" s="197"/>
      <c r="GFF111" s="197"/>
      <c r="GFG111" s="197"/>
      <c r="GFH111" s="197"/>
      <c r="GFI111" s="197"/>
      <c r="GFJ111" s="197"/>
      <c r="GFK111" s="197"/>
      <c r="GFL111" s="197"/>
      <c r="GFM111" s="197"/>
      <c r="GFN111" s="197"/>
      <c r="GFO111" s="197"/>
      <c r="GFP111" s="197"/>
      <c r="GFQ111" s="197"/>
      <c r="GFR111" s="197"/>
      <c r="GFS111" s="197"/>
      <c r="GFT111" s="197"/>
      <c r="GFU111" s="197"/>
      <c r="GFV111" s="197"/>
      <c r="GFW111" s="197"/>
      <c r="GFX111" s="197"/>
      <c r="GFY111" s="197"/>
      <c r="GFZ111" s="197"/>
      <c r="GGA111" s="197"/>
      <c r="GGB111" s="197"/>
      <c r="GGC111" s="197"/>
      <c r="GGD111" s="197"/>
      <c r="GGE111" s="197"/>
      <c r="GGF111" s="197"/>
      <c r="GGG111" s="197"/>
      <c r="GGH111" s="197"/>
      <c r="GGI111" s="197"/>
      <c r="GGJ111" s="197"/>
      <c r="GGK111" s="197"/>
      <c r="GGL111" s="197"/>
      <c r="GGM111" s="197"/>
      <c r="GGN111" s="197"/>
      <c r="GGO111" s="197"/>
      <c r="GGP111" s="197"/>
      <c r="GGQ111" s="197"/>
      <c r="GGR111" s="197"/>
      <c r="GGS111" s="197"/>
      <c r="GGT111" s="197"/>
      <c r="GGU111" s="197"/>
      <c r="GGV111" s="197"/>
      <c r="GGW111" s="197"/>
      <c r="GGX111" s="197"/>
      <c r="GGY111" s="197"/>
      <c r="GGZ111" s="197"/>
      <c r="GHA111" s="197"/>
      <c r="GHB111" s="197"/>
      <c r="GHC111" s="197"/>
      <c r="GHD111" s="197"/>
      <c r="GHE111" s="197"/>
      <c r="GHF111" s="197"/>
      <c r="GHG111" s="197"/>
      <c r="GHH111" s="197"/>
      <c r="GHI111" s="197"/>
      <c r="GHJ111" s="197"/>
      <c r="GHK111" s="197"/>
      <c r="GHL111" s="197"/>
      <c r="GHM111" s="197"/>
      <c r="GHN111" s="197"/>
      <c r="GHO111" s="197"/>
      <c r="GHP111" s="197"/>
      <c r="GHQ111" s="197"/>
      <c r="GHR111" s="197"/>
      <c r="GHS111" s="197"/>
      <c r="GHT111" s="197"/>
      <c r="GHU111" s="197"/>
      <c r="GHV111" s="197"/>
      <c r="GHW111" s="197"/>
      <c r="GHX111" s="197"/>
      <c r="GHY111" s="197"/>
      <c r="GHZ111" s="197"/>
      <c r="GIA111" s="197"/>
      <c r="GIB111" s="197"/>
      <c r="GIC111" s="197"/>
      <c r="GID111" s="197"/>
      <c r="GIE111" s="197"/>
      <c r="GIF111" s="197"/>
      <c r="GIG111" s="197"/>
      <c r="GIH111" s="197"/>
      <c r="GII111" s="197"/>
      <c r="GIJ111" s="197"/>
      <c r="GIK111" s="197"/>
      <c r="GIL111" s="197"/>
      <c r="GIM111" s="197"/>
      <c r="GIN111" s="197"/>
      <c r="GIO111" s="197"/>
      <c r="GIP111" s="197"/>
      <c r="GIQ111" s="197"/>
      <c r="GIR111" s="197"/>
      <c r="GIS111" s="197"/>
      <c r="GIT111" s="197"/>
      <c r="GIU111" s="197"/>
      <c r="GIV111" s="197"/>
      <c r="GIW111" s="197"/>
      <c r="GIX111" s="197"/>
      <c r="GIY111" s="197"/>
      <c r="GIZ111" s="197"/>
      <c r="GJA111" s="197"/>
      <c r="GJB111" s="197"/>
      <c r="GJC111" s="197"/>
      <c r="GJD111" s="197"/>
      <c r="GJE111" s="197"/>
      <c r="GJF111" s="197"/>
      <c r="GJG111" s="197"/>
      <c r="GJH111" s="197"/>
      <c r="GJI111" s="197"/>
      <c r="GJJ111" s="197"/>
      <c r="GJK111" s="197"/>
      <c r="GJL111" s="197"/>
      <c r="GJM111" s="197"/>
      <c r="GJN111" s="197"/>
      <c r="GJO111" s="197"/>
      <c r="GJP111" s="197"/>
      <c r="GJQ111" s="197"/>
      <c r="GJR111" s="197"/>
      <c r="GJS111" s="197"/>
      <c r="GJT111" s="197"/>
      <c r="GJU111" s="197"/>
      <c r="GJV111" s="197"/>
      <c r="GJW111" s="197"/>
      <c r="GJX111" s="197"/>
      <c r="GJY111" s="197"/>
      <c r="GJZ111" s="197"/>
      <c r="GKA111" s="197"/>
      <c r="GKB111" s="197"/>
      <c r="GKC111" s="197"/>
      <c r="GKD111" s="197"/>
      <c r="GKE111" s="197"/>
      <c r="GKF111" s="197"/>
      <c r="GKG111" s="197"/>
      <c r="GKH111" s="197"/>
      <c r="GKI111" s="197"/>
      <c r="GKJ111" s="197"/>
      <c r="GKK111" s="197"/>
      <c r="GKL111" s="197"/>
      <c r="GKM111" s="197"/>
      <c r="GKN111" s="197"/>
      <c r="GKO111" s="197"/>
      <c r="GKP111" s="197"/>
      <c r="GKQ111" s="197"/>
      <c r="GKR111" s="197"/>
      <c r="GKS111" s="197"/>
      <c r="GKT111" s="197"/>
      <c r="GKU111" s="197"/>
      <c r="GKV111" s="197"/>
      <c r="GKW111" s="197"/>
      <c r="GKX111" s="197"/>
      <c r="GKY111" s="197"/>
      <c r="GKZ111" s="197"/>
      <c r="GLA111" s="197"/>
      <c r="GLB111" s="197"/>
      <c r="GLC111" s="197"/>
      <c r="GLD111" s="197"/>
      <c r="GLE111" s="197"/>
      <c r="GLF111" s="197"/>
      <c r="GLG111" s="197"/>
      <c r="GLH111" s="197"/>
      <c r="GLI111" s="197"/>
      <c r="GLJ111" s="197"/>
      <c r="GLK111" s="197"/>
      <c r="GLL111" s="197"/>
      <c r="GLM111" s="197"/>
      <c r="GLN111" s="197"/>
      <c r="GLO111" s="197"/>
      <c r="GLP111" s="197"/>
      <c r="GLQ111" s="197"/>
      <c r="GLR111" s="197"/>
      <c r="GLS111" s="197"/>
      <c r="GLT111" s="197"/>
      <c r="GLU111" s="197"/>
      <c r="GLV111" s="197"/>
      <c r="GLW111" s="197"/>
      <c r="GLX111" s="197"/>
      <c r="GLY111" s="197"/>
      <c r="GLZ111" s="197"/>
      <c r="GMA111" s="197"/>
      <c r="GMB111" s="197"/>
      <c r="GMC111" s="197"/>
      <c r="GMD111" s="197"/>
      <c r="GME111" s="197"/>
      <c r="GMF111" s="197"/>
      <c r="GMG111" s="197"/>
      <c r="GMH111" s="197"/>
      <c r="GMI111" s="197"/>
      <c r="GMJ111" s="197"/>
      <c r="GMK111" s="197"/>
      <c r="GML111" s="197"/>
      <c r="GMM111" s="197"/>
      <c r="GMN111" s="197"/>
      <c r="GMO111" s="197"/>
      <c r="GMP111" s="197"/>
      <c r="GMQ111" s="197"/>
      <c r="GMR111" s="197"/>
      <c r="GMS111" s="197"/>
      <c r="GMT111" s="197"/>
      <c r="GMU111" s="197"/>
      <c r="GMV111" s="197"/>
      <c r="GMW111" s="197"/>
      <c r="GMX111" s="197"/>
      <c r="GMY111" s="197"/>
      <c r="GMZ111" s="197"/>
      <c r="GNA111" s="197"/>
      <c r="GNB111" s="197"/>
      <c r="GNC111" s="197"/>
      <c r="GND111" s="197"/>
      <c r="GNE111" s="197"/>
      <c r="GNF111" s="197"/>
      <c r="GNG111" s="197"/>
      <c r="GNH111" s="197"/>
      <c r="GNI111" s="197"/>
      <c r="GNJ111" s="197"/>
      <c r="GNK111" s="197"/>
      <c r="GNL111" s="197"/>
      <c r="GNM111" s="197"/>
      <c r="GNN111" s="197"/>
      <c r="GNO111" s="197"/>
      <c r="GNP111" s="197"/>
      <c r="GNQ111" s="197"/>
      <c r="GNR111" s="197"/>
      <c r="GNS111" s="197"/>
      <c r="GNT111" s="197"/>
      <c r="GNU111" s="197"/>
      <c r="GNV111" s="197"/>
      <c r="GNW111" s="197"/>
      <c r="GNX111" s="197"/>
      <c r="GNY111" s="197"/>
      <c r="GNZ111" s="197"/>
      <c r="GOA111" s="197"/>
      <c r="GOB111" s="197"/>
      <c r="GOC111" s="197"/>
      <c r="GOD111" s="197"/>
      <c r="GOE111" s="197"/>
      <c r="GOF111" s="197"/>
      <c r="GOG111" s="197"/>
      <c r="GOH111" s="197"/>
      <c r="GOI111" s="197"/>
      <c r="GOJ111" s="197"/>
      <c r="GOK111" s="197"/>
      <c r="GOL111" s="197"/>
      <c r="GOM111" s="197"/>
      <c r="GON111" s="197"/>
      <c r="GOO111" s="197"/>
      <c r="GOP111" s="197"/>
      <c r="GOQ111" s="197"/>
      <c r="GOR111" s="197"/>
      <c r="GOS111" s="197"/>
      <c r="GOT111" s="197"/>
      <c r="GOU111" s="197"/>
      <c r="GOV111" s="197"/>
      <c r="GOW111" s="197"/>
      <c r="GOX111" s="197"/>
      <c r="GOY111" s="197"/>
      <c r="GOZ111" s="197"/>
      <c r="GPA111" s="197"/>
      <c r="GPB111" s="197"/>
      <c r="GPC111" s="197"/>
      <c r="GPD111" s="197"/>
      <c r="GPE111" s="197"/>
      <c r="GPF111" s="197"/>
      <c r="GPG111" s="197"/>
      <c r="GPH111" s="197"/>
      <c r="GPI111" s="197"/>
      <c r="GPJ111" s="197"/>
      <c r="GPK111" s="197"/>
      <c r="GPL111" s="197"/>
      <c r="GPM111" s="197"/>
      <c r="GPN111" s="197"/>
      <c r="GPO111" s="197"/>
      <c r="GPP111" s="197"/>
      <c r="GPQ111" s="197"/>
      <c r="GPR111" s="197"/>
      <c r="GPS111" s="197"/>
      <c r="GPT111" s="197"/>
      <c r="GPU111" s="197"/>
      <c r="GPV111" s="197"/>
      <c r="GPW111" s="197"/>
      <c r="GPX111" s="197"/>
      <c r="GPY111" s="197"/>
      <c r="GPZ111" s="197"/>
      <c r="GQA111" s="197"/>
      <c r="GQB111" s="197"/>
      <c r="GQC111" s="197"/>
      <c r="GQD111" s="197"/>
      <c r="GQE111" s="197"/>
      <c r="GQF111" s="197"/>
      <c r="GQG111" s="197"/>
      <c r="GQH111" s="197"/>
      <c r="GQI111" s="197"/>
      <c r="GQJ111" s="197"/>
      <c r="GQK111" s="197"/>
      <c r="GQL111" s="197"/>
      <c r="GQM111" s="197"/>
      <c r="GQN111" s="197"/>
      <c r="GQO111" s="197"/>
      <c r="GQP111" s="197"/>
      <c r="GQQ111" s="197"/>
      <c r="GQR111" s="197"/>
      <c r="GQS111" s="197"/>
      <c r="GQT111" s="197"/>
      <c r="GQU111" s="197"/>
      <c r="GQV111" s="197"/>
      <c r="GQW111" s="197"/>
      <c r="GQX111" s="197"/>
      <c r="GQY111" s="197"/>
      <c r="GQZ111" s="197"/>
      <c r="GRA111" s="197"/>
      <c r="GRB111" s="197"/>
      <c r="GRC111" s="197"/>
      <c r="GRD111" s="197"/>
      <c r="GRE111" s="197"/>
      <c r="GRF111" s="197"/>
      <c r="GRG111" s="197"/>
      <c r="GRH111" s="197"/>
      <c r="GRI111" s="197"/>
      <c r="GRJ111" s="197"/>
      <c r="GRK111" s="197"/>
      <c r="GRL111" s="197"/>
      <c r="GRM111" s="197"/>
      <c r="GRN111" s="197"/>
      <c r="GRO111" s="197"/>
      <c r="GRP111" s="197"/>
      <c r="GRQ111" s="197"/>
      <c r="GRR111" s="197"/>
      <c r="GRS111" s="197"/>
      <c r="GRT111" s="197"/>
      <c r="GRU111" s="197"/>
      <c r="GRV111" s="197"/>
      <c r="GRW111" s="197"/>
      <c r="GRX111" s="197"/>
      <c r="GRY111" s="197"/>
      <c r="GRZ111" s="197"/>
      <c r="GSA111" s="197"/>
      <c r="GSB111" s="197"/>
      <c r="GSC111" s="197"/>
      <c r="GSD111" s="197"/>
      <c r="GSE111" s="197"/>
      <c r="GSF111" s="197"/>
      <c r="GSG111" s="197"/>
      <c r="GSH111" s="197"/>
      <c r="GSI111" s="197"/>
      <c r="GSJ111" s="197"/>
      <c r="GSK111" s="197"/>
      <c r="GSL111" s="197"/>
      <c r="GSM111" s="197"/>
      <c r="GSN111" s="197"/>
      <c r="GSO111" s="197"/>
      <c r="GSP111" s="197"/>
      <c r="GSQ111" s="197"/>
      <c r="GSR111" s="197"/>
      <c r="GSS111" s="197"/>
      <c r="GST111" s="197"/>
      <c r="GSU111" s="197"/>
      <c r="GSV111" s="197"/>
      <c r="GSW111" s="197"/>
      <c r="GSX111" s="197"/>
      <c r="GSY111" s="197"/>
      <c r="GSZ111" s="197"/>
      <c r="GTA111" s="197"/>
      <c r="GTB111" s="197"/>
      <c r="GTC111" s="197"/>
      <c r="GTD111" s="197"/>
      <c r="GTE111" s="197"/>
      <c r="GTF111" s="197"/>
      <c r="GTG111" s="197"/>
      <c r="GTH111" s="197"/>
      <c r="GTI111" s="197"/>
      <c r="GTJ111" s="197"/>
      <c r="GTK111" s="197"/>
      <c r="GTL111" s="197"/>
      <c r="GTM111" s="197"/>
      <c r="GTN111" s="197"/>
      <c r="GTO111" s="197"/>
      <c r="GTP111" s="197"/>
      <c r="GTQ111" s="197"/>
      <c r="GTR111" s="197"/>
      <c r="GTS111" s="197"/>
      <c r="GTT111" s="197"/>
      <c r="GTU111" s="197"/>
      <c r="GTV111" s="197"/>
      <c r="GTW111" s="197"/>
      <c r="GTX111" s="197"/>
      <c r="GTY111" s="197"/>
      <c r="GTZ111" s="197"/>
      <c r="GUA111" s="197"/>
      <c r="GUB111" s="197"/>
      <c r="GUC111" s="197"/>
      <c r="GUD111" s="197"/>
      <c r="GUE111" s="197"/>
      <c r="GUF111" s="197"/>
      <c r="GUG111" s="197"/>
      <c r="GUH111" s="197"/>
      <c r="GUI111" s="197"/>
      <c r="GUJ111" s="197"/>
      <c r="GUK111" s="197"/>
      <c r="GUL111" s="197"/>
      <c r="GUM111" s="197"/>
      <c r="GUN111" s="197"/>
      <c r="GUO111" s="197"/>
      <c r="GUP111" s="197"/>
      <c r="GUQ111" s="197"/>
      <c r="GUR111" s="197"/>
      <c r="GUS111" s="197"/>
      <c r="GUT111" s="197"/>
      <c r="GUU111" s="197"/>
      <c r="GUV111" s="197"/>
      <c r="GUW111" s="197"/>
      <c r="GUX111" s="197"/>
      <c r="GUY111" s="197"/>
      <c r="GUZ111" s="197"/>
      <c r="GVA111" s="197"/>
      <c r="GVB111" s="197"/>
      <c r="GVC111" s="197"/>
      <c r="GVD111" s="197"/>
      <c r="GVE111" s="197"/>
      <c r="GVF111" s="197"/>
      <c r="GVG111" s="197"/>
      <c r="GVH111" s="197"/>
      <c r="GVI111" s="197"/>
      <c r="GVJ111" s="197"/>
      <c r="GVK111" s="197"/>
      <c r="GVL111" s="197"/>
      <c r="GVM111" s="197"/>
      <c r="GVN111" s="197"/>
      <c r="GVO111" s="197"/>
      <c r="GVP111" s="197"/>
      <c r="GVQ111" s="197"/>
      <c r="GVR111" s="197"/>
      <c r="GVS111" s="197"/>
      <c r="GVT111" s="197"/>
      <c r="GVU111" s="197"/>
      <c r="GVV111" s="197"/>
      <c r="GVW111" s="197"/>
      <c r="GVX111" s="197"/>
      <c r="GVY111" s="197"/>
      <c r="GVZ111" s="197"/>
      <c r="GWA111" s="197"/>
      <c r="GWB111" s="197"/>
      <c r="GWC111" s="197"/>
      <c r="GWD111" s="197"/>
      <c r="GWE111" s="197"/>
      <c r="GWF111" s="197"/>
      <c r="GWG111" s="197"/>
      <c r="GWH111" s="197"/>
      <c r="GWI111" s="197"/>
      <c r="GWJ111" s="197"/>
      <c r="GWK111" s="197"/>
      <c r="GWL111" s="197"/>
      <c r="GWM111" s="197"/>
      <c r="GWN111" s="197"/>
      <c r="GWO111" s="197"/>
      <c r="GWP111" s="197"/>
      <c r="GWQ111" s="197"/>
      <c r="GWR111" s="197"/>
      <c r="GWS111" s="197"/>
      <c r="GWT111" s="197"/>
      <c r="GWU111" s="197"/>
      <c r="GWV111" s="197"/>
      <c r="GWW111" s="197"/>
      <c r="GWX111" s="197"/>
      <c r="GWY111" s="197"/>
      <c r="GWZ111" s="197"/>
      <c r="GXA111" s="197"/>
      <c r="GXB111" s="197"/>
      <c r="GXC111" s="197"/>
      <c r="GXD111" s="197"/>
      <c r="GXE111" s="197"/>
      <c r="GXF111" s="197"/>
      <c r="GXG111" s="197"/>
      <c r="GXH111" s="197"/>
      <c r="GXI111" s="197"/>
      <c r="GXJ111" s="197"/>
      <c r="GXK111" s="197"/>
      <c r="GXL111" s="197"/>
      <c r="GXM111" s="197"/>
      <c r="GXN111" s="197"/>
      <c r="GXO111" s="197"/>
      <c r="GXP111" s="197"/>
      <c r="GXQ111" s="197"/>
      <c r="GXR111" s="197"/>
      <c r="GXS111" s="197"/>
      <c r="GXT111" s="197"/>
      <c r="GXU111" s="197"/>
      <c r="GXV111" s="197"/>
      <c r="GXW111" s="197"/>
      <c r="GXX111" s="197"/>
      <c r="GXY111" s="197"/>
      <c r="GXZ111" s="197"/>
      <c r="GYA111" s="197"/>
      <c r="GYB111" s="197"/>
      <c r="GYC111" s="197"/>
      <c r="GYD111" s="197"/>
      <c r="GYE111" s="197"/>
      <c r="GYF111" s="197"/>
      <c r="GYG111" s="197"/>
      <c r="GYH111" s="197"/>
      <c r="GYI111" s="197"/>
      <c r="GYJ111" s="197"/>
      <c r="GYK111" s="197"/>
      <c r="GYL111" s="197"/>
      <c r="GYM111" s="197"/>
      <c r="GYN111" s="197"/>
      <c r="GYO111" s="197"/>
      <c r="GYP111" s="197"/>
      <c r="GYQ111" s="197"/>
      <c r="GYR111" s="197"/>
      <c r="GYS111" s="197"/>
      <c r="GYT111" s="197"/>
      <c r="GYU111" s="197"/>
      <c r="GYV111" s="197"/>
      <c r="GYW111" s="197"/>
      <c r="GYX111" s="197"/>
      <c r="GYY111" s="197"/>
      <c r="GYZ111" s="197"/>
      <c r="GZA111" s="197"/>
      <c r="GZB111" s="197"/>
      <c r="GZC111" s="197"/>
      <c r="GZD111" s="197"/>
      <c r="GZE111" s="197"/>
      <c r="GZF111" s="197"/>
      <c r="GZG111" s="197"/>
      <c r="GZH111" s="197"/>
      <c r="GZI111" s="197"/>
      <c r="GZJ111" s="197"/>
      <c r="GZK111" s="197"/>
      <c r="GZL111" s="197"/>
      <c r="GZM111" s="197"/>
      <c r="GZN111" s="197"/>
      <c r="GZO111" s="197"/>
      <c r="GZP111" s="197"/>
      <c r="GZQ111" s="197"/>
      <c r="GZR111" s="197"/>
      <c r="GZS111" s="197"/>
      <c r="GZT111" s="197"/>
      <c r="GZU111" s="197"/>
      <c r="GZV111" s="197"/>
      <c r="GZW111" s="197"/>
      <c r="GZX111" s="197"/>
      <c r="GZY111" s="197"/>
      <c r="GZZ111" s="197"/>
      <c r="HAA111" s="197"/>
      <c r="HAB111" s="197"/>
      <c r="HAC111" s="197"/>
      <c r="HAD111" s="197"/>
      <c r="HAE111" s="197"/>
      <c r="HAF111" s="197"/>
      <c r="HAG111" s="197"/>
      <c r="HAH111" s="197"/>
      <c r="HAI111" s="197"/>
      <c r="HAJ111" s="197"/>
      <c r="HAK111" s="197"/>
      <c r="HAL111" s="197"/>
      <c r="HAM111" s="197"/>
      <c r="HAN111" s="197"/>
      <c r="HAO111" s="197"/>
      <c r="HAP111" s="197"/>
      <c r="HAQ111" s="197"/>
      <c r="HAR111" s="197"/>
      <c r="HAS111" s="197"/>
      <c r="HAT111" s="197"/>
      <c r="HAU111" s="197"/>
      <c r="HAV111" s="197"/>
      <c r="HAW111" s="197"/>
      <c r="HAX111" s="197"/>
      <c r="HAY111" s="197"/>
      <c r="HAZ111" s="197"/>
      <c r="HBA111" s="197"/>
      <c r="HBB111" s="197"/>
      <c r="HBC111" s="197"/>
      <c r="HBD111" s="197"/>
      <c r="HBE111" s="197"/>
      <c r="HBF111" s="197"/>
      <c r="HBG111" s="197"/>
      <c r="HBH111" s="197"/>
      <c r="HBI111" s="197"/>
      <c r="HBJ111" s="197"/>
      <c r="HBK111" s="197"/>
      <c r="HBL111" s="197"/>
      <c r="HBM111" s="197"/>
      <c r="HBN111" s="197"/>
      <c r="HBO111" s="197"/>
      <c r="HBP111" s="197"/>
      <c r="HBQ111" s="197"/>
      <c r="HBR111" s="197"/>
      <c r="HBS111" s="197"/>
      <c r="HBT111" s="197"/>
      <c r="HBU111" s="197"/>
      <c r="HBV111" s="197"/>
      <c r="HBW111" s="197"/>
      <c r="HBX111" s="197"/>
      <c r="HBY111" s="197"/>
      <c r="HBZ111" s="197"/>
      <c r="HCA111" s="197"/>
      <c r="HCB111" s="197"/>
      <c r="HCC111" s="197"/>
      <c r="HCD111" s="197"/>
      <c r="HCE111" s="197"/>
      <c r="HCF111" s="197"/>
      <c r="HCG111" s="197"/>
      <c r="HCH111" s="197"/>
      <c r="HCI111" s="197"/>
      <c r="HCJ111" s="197"/>
      <c r="HCK111" s="197"/>
      <c r="HCL111" s="197"/>
      <c r="HCM111" s="197"/>
      <c r="HCN111" s="197"/>
      <c r="HCO111" s="197"/>
      <c r="HCP111" s="197"/>
      <c r="HCQ111" s="197"/>
      <c r="HCR111" s="197"/>
      <c r="HCS111" s="197"/>
      <c r="HCT111" s="197"/>
      <c r="HCU111" s="197"/>
      <c r="HCV111" s="197"/>
      <c r="HCW111" s="197"/>
      <c r="HCX111" s="197"/>
      <c r="HCY111" s="197"/>
      <c r="HCZ111" s="197"/>
      <c r="HDA111" s="197"/>
      <c r="HDB111" s="197"/>
      <c r="HDC111" s="197"/>
      <c r="HDD111" s="197"/>
      <c r="HDE111" s="197"/>
      <c r="HDF111" s="197"/>
      <c r="HDG111" s="197"/>
      <c r="HDH111" s="197"/>
      <c r="HDI111" s="197"/>
      <c r="HDJ111" s="197"/>
      <c r="HDK111" s="197"/>
      <c r="HDL111" s="197"/>
      <c r="HDM111" s="197"/>
      <c r="HDN111" s="197"/>
      <c r="HDO111" s="197"/>
      <c r="HDP111" s="197"/>
      <c r="HDQ111" s="197"/>
      <c r="HDR111" s="197"/>
      <c r="HDS111" s="197"/>
      <c r="HDT111" s="197"/>
      <c r="HDU111" s="197"/>
      <c r="HDV111" s="197"/>
      <c r="HDW111" s="197"/>
      <c r="HDX111" s="197"/>
      <c r="HDY111" s="197"/>
      <c r="HDZ111" s="197"/>
      <c r="HEA111" s="197"/>
      <c r="HEB111" s="197"/>
      <c r="HEC111" s="197"/>
      <c r="HED111" s="197"/>
      <c r="HEE111" s="197"/>
      <c r="HEF111" s="197"/>
      <c r="HEG111" s="197"/>
      <c r="HEH111" s="197"/>
      <c r="HEI111" s="197"/>
      <c r="HEJ111" s="197"/>
      <c r="HEK111" s="197"/>
      <c r="HEL111" s="197"/>
      <c r="HEM111" s="197"/>
      <c r="HEN111" s="197"/>
      <c r="HEO111" s="197"/>
      <c r="HEP111" s="197"/>
      <c r="HEQ111" s="197"/>
      <c r="HER111" s="197"/>
      <c r="HES111" s="197"/>
      <c r="HET111" s="197"/>
      <c r="HEU111" s="197"/>
      <c r="HEV111" s="197"/>
      <c r="HEW111" s="197"/>
      <c r="HEX111" s="197"/>
      <c r="HEY111" s="197"/>
      <c r="HEZ111" s="197"/>
      <c r="HFA111" s="197"/>
      <c r="HFB111" s="197"/>
      <c r="HFC111" s="197"/>
      <c r="HFD111" s="197"/>
      <c r="HFE111" s="197"/>
      <c r="HFF111" s="197"/>
      <c r="HFG111" s="197"/>
      <c r="HFH111" s="197"/>
      <c r="HFI111" s="197"/>
      <c r="HFJ111" s="197"/>
      <c r="HFK111" s="197"/>
      <c r="HFL111" s="197"/>
      <c r="HFM111" s="197"/>
      <c r="HFN111" s="197"/>
      <c r="HFO111" s="197"/>
      <c r="HFP111" s="197"/>
      <c r="HFQ111" s="197"/>
      <c r="HFR111" s="197"/>
      <c r="HFS111" s="197"/>
      <c r="HFT111" s="197"/>
      <c r="HFU111" s="197"/>
      <c r="HFV111" s="197"/>
      <c r="HFW111" s="197"/>
      <c r="HFX111" s="197"/>
      <c r="HFY111" s="197"/>
      <c r="HFZ111" s="197"/>
      <c r="HGA111" s="197"/>
      <c r="HGB111" s="197"/>
      <c r="HGC111" s="197"/>
      <c r="HGD111" s="197"/>
      <c r="HGE111" s="197"/>
      <c r="HGF111" s="197"/>
      <c r="HGG111" s="197"/>
      <c r="HGH111" s="197"/>
      <c r="HGI111" s="197"/>
      <c r="HGJ111" s="197"/>
      <c r="HGK111" s="197"/>
      <c r="HGL111" s="197"/>
      <c r="HGM111" s="197"/>
      <c r="HGN111" s="197"/>
      <c r="HGO111" s="197"/>
      <c r="HGP111" s="197"/>
      <c r="HGQ111" s="197"/>
      <c r="HGR111" s="197"/>
      <c r="HGS111" s="197"/>
      <c r="HGT111" s="197"/>
      <c r="HGU111" s="197"/>
      <c r="HGV111" s="197"/>
      <c r="HGW111" s="197"/>
      <c r="HGX111" s="197"/>
      <c r="HGY111" s="197"/>
      <c r="HGZ111" s="197"/>
      <c r="HHA111" s="197"/>
      <c r="HHB111" s="197"/>
      <c r="HHC111" s="197"/>
      <c r="HHD111" s="197"/>
      <c r="HHE111" s="197"/>
      <c r="HHF111" s="197"/>
      <c r="HHG111" s="197"/>
      <c r="HHH111" s="197"/>
      <c r="HHI111" s="197"/>
      <c r="HHJ111" s="197"/>
      <c r="HHK111" s="197"/>
      <c r="HHL111" s="197"/>
      <c r="HHM111" s="197"/>
      <c r="HHN111" s="197"/>
      <c r="HHO111" s="197"/>
      <c r="HHP111" s="197"/>
      <c r="HHQ111" s="197"/>
      <c r="HHR111" s="197"/>
      <c r="HHS111" s="197"/>
      <c r="HHT111" s="197"/>
      <c r="HHU111" s="197"/>
      <c r="HHV111" s="197"/>
      <c r="HHW111" s="197"/>
      <c r="HHX111" s="197"/>
      <c r="HHY111" s="197"/>
      <c r="HHZ111" s="197"/>
      <c r="HIA111" s="197"/>
      <c r="HIB111" s="197"/>
      <c r="HIC111" s="197"/>
      <c r="HID111" s="197"/>
      <c r="HIE111" s="197"/>
      <c r="HIF111" s="197"/>
      <c r="HIG111" s="197"/>
      <c r="HIH111" s="197"/>
      <c r="HII111" s="197"/>
      <c r="HIJ111" s="197"/>
      <c r="HIK111" s="197"/>
      <c r="HIL111" s="197"/>
      <c r="HIM111" s="197"/>
      <c r="HIN111" s="197"/>
      <c r="HIO111" s="197"/>
      <c r="HIP111" s="197"/>
      <c r="HIQ111" s="197"/>
      <c r="HIR111" s="197"/>
      <c r="HIS111" s="197"/>
      <c r="HIT111" s="197"/>
      <c r="HIU111" s="197"/>
      <c r="HIV111" s="197"/>
      <c r="HIW111" s="197"/>
      <c r="HIX111" s="197"/>
      <c r="HIY111" s="197"/>
      <c r="HIZ111" s="197"/>
      <c r="HJA111" s="197"/>
      <c r="HJB111" s="197"/>
      <c r="HJC111" s="197"/>
      <c r="HJD111" s="197"/>
      <c r="HJE111" s="197"/>
      <c r="HJF111" s="197"/>
      <c r="HJG111" s="197"/>
      <c r="HJH111" s="197"/>
      <c r="HJI111" s="197"/>
      <c r="HJJ111" s="197"/>
      <c r="HJK111" s="197"/>
      <c r="HJL111" s="197"/>
      <c r="HJM111" s="197"/>
      <c r="HJN111" s="197"/>
      <c r="HJO111" s="197"/>
      <c r="HJP111" s="197"/>
      <c r="HJQ111" s="197"/>
      <c r="HJR111" s="197"/>
      <c r="HJS111" s="197"/>
      <c r="HJT111" s="197"/>
      <c r="HJU111" s="197"/>
      <c r="HJV111" s="197"/>
      <c r="HJW111" s="197"/>
      <c r="HJX111" s="197"/>
      <c r="HJY111" s="197"/>
      <c r="HJZ111" s="197"/>
      <c r="HKA111" s="197"/>
      <c r="HKB111" s="197"/>
      <c r="HKC111" s="197"/>
      <c r="HKD111" s="197"/>
      <c r="HKE111" s="197"/>
      <c r="HKF111" s="197"/>
      <c r="HKG111" s="197"/>
      <c r="HKH111" s="197"/>
      <c r="HKI111" s="197"/>
      <c r="HKJ111" s="197"/>
      <c r="HKK111" s="197"/>
      <c r="HKL111" s="197"/>
      <c r="HKM111" s="197"/>
      <c r="HKN111" s="197"/>
      <c r="HKO111" s="197"/>
      <c r="HKP111" s="197"/>
      <c r="HKQ111" s="197"/>
      <c r="HKR111" s="197"/>
      <c r="HKS111" s="197"/>
      <c r="HKT111" s="197"/>
      <c r="HKU111" s="197"/>
      <c r="HKV111" s="197"/>
      <c r="HKW111" s="197"/>
      <c r="HKX111" s="197"/>
      <c r="HKY111" s="197"/>
      <c r="HKZ111" s="197"/>
      <c r="HLA111" s="197"/>
      <c r="HLB111" s="197"/>
      <c r="HLC111" s="197"/>
      <c r="HLD111" s="197"/>
      <c r="HLE111" s="197"/>
      <c r="HLF111" s="197"/>
      <c r="HLG111" s="197"/>
      <c r="HLH111" s="197"/>
      <c r="HLI111" s="197"/>
      <c r="HLJ111" s="197"/>
      <c r="HLK111" s="197"/>
      <c r="HLL111" s="197"/>
      <c r="HLM111" s="197"/>
      <c r="HLN111" s="197"/>
      <c r="HLO111" s="197"/>
      <c r="HLP111" s="197"/>
      <c r="HLQ111" s="197"/>
      <c r="HLR111" s="197"/>
      <c r="HLS111" s="197"/>
      <c r="HLT111" s="197"/>
      <c r="HLU111" s="197"/>
      <c r="HLV111" s="197"/>
      <c r="HLW111" s="197"/>
      <c r="HLX111" s="197"/>
      <c r="HLY111" s="197"/>
      <c r="HLZ111" s="197"/>
      <c r="HMA111" s="197"/>
      <c r="HMB111" s="197"/>
      <c r="HMC111" s="197"/>
      <c r="HMD111" s="197"/>
      <c r="HME111" s="197"/>
      <c r="HMF111" s="197"/>
      <c r="HMG111" s="197"/>
      <c r="HMH111" s="197"/>
      <c r="HMI111" s="197"/>
      <c r="HMJ111" s="197"/>
      <c r="HMK111" s="197"/>
      <c r="HML111" s="197"/>
      <c r="HMM111" s="197"/>
      <c r="HMN111" s="197"/>
      <c r="HMO111" s="197"/>
      <c r="HMP111" s="197"/>
      <c r="HMQ111" s="197"/>
      <c r="HMR111" s="197"/>
      <c r="HMS111" s="197"/>
      <c r="HMT111" s="197"/>
      <c r="HMU111" s="197"/>
      <c r="HMV111" s="197"/>
      <c r="HMW111" s="197"/>
      <c r="HMX111" s="197"/>
      <c r="HMY111" s="197"/>
      <c r="HMZ111" s="197"/>
      <c r="HNA111" s="197"/>
      <c r="HNB111" s="197"/>
      <c r="HNC111" s="197"/>
      <c r="HND111" s="197"/>
      <c r="HNE111" s="197"/>
      <c r="HNF111" s="197"/>
      <c r="HNG111" s="197"/>
      <c r="HNH111" s="197"/>
      <c r="HNI111" s="197"/>
      <c r="HNJ111" s="197"/>
      <c r="HNK111" s="197"/>
      <c r="HNL111" s="197"/>
      <c r="HNM111" s="197"/>
      <c r="HNN111" s="197"/>
      <c r="HNO111" s="197"/>
      <c r="HNP111" s="197"/>
      <c r="HNQ111" s="197"/>
      <c r="HNR111" s="197"/>
      <c r="HNS111" s="197"/>
      <c r="HNT111" s="197"/>
      <c r="HNU111" s="197"/>
      <c r="HNV111" s="197"/>
      <c r="HNW111" s="197"/>
      <c r="HNX111" s="197"/>
      <c r="HNY111" s="197"/>
      <c r="HNZ111" s="197"/>
      <c r="HOA111" s="197"/>
      <c r="HOB111" s="197"/>
      <c r="HOC111" s="197"/>
      <c r="HOD111" s="197"/>
      <c r="HOE111" s="197"/>
      <c r="HOF111" s="197"/>
      <c r="HOG111" s="197"/>
      <c r="HOH111" s="197"/>
      <c r="HOI111" s="197"/>
      <c r="HOJ111" s="197"/>
      <c r="HOK111" s="197"/>
      <c r="HOL111" s="197"/>
      <c r="HOM111" s="197"/>
      <c r="HON111" s="197"/>
      <c r="HOO111" s="197"/>
      <c r="HOP111" s="197"/>
      <c r="HOQ111" s="197"/>
      <c r="HOR111" s="197"/>
      <c r="HOS111" s="197"/>
      <c r="HOT111" s="197"/>
      <c r="HOU111" s="197"/>
      <c r="HOV111" s="197"/>
      <c r="HOW111" s="197"/>
      <c r="HOX111" s="197"/>
      <c r="HOY111" s="197"/>
      <c r="HOZ111" s="197"/>
      <c r="HPA111" s="197"/>
      <c r="HPB111" s="197"/>
      <c r="HPC111" s="197"/>
      <c r="HPD111" s="197"/>
      <c r="HPE111" s="197"/>
      <c r="HPF111" s="197"/>
      <c r="HPG111" s="197"/>
      <c r="HPH111" s="197"/>
      <c r="HPI111" s="197"/>
      <c r="HPJ111" s="197"/>
      <c r="HPK111" s="197"/>
      <c r="HPL111" s="197"/>
      <c r="HPM111" s="197"/>
      <c r="HPN111" s="197"/>
      <c r="HPO111" s="197"/>
      <c r="HPP111" s="197"/>
      <c r="HPQ111" s="197"/>
      <c r="HPR111" s="197"/>
      <c r="HPS111" s="197"/>
      <c r="HPT111" s="197"/>
      <c r="HPU111" s="197"/>
      <c r="HPV111" s="197"/>
      <c r="HPW111" s="197"/>
      <c r="HPX111" s="197"/>
      <c r="HPY111" s="197"/>
      <c r="HPZ111" s="197"/>
      <c r="HQA111" s="197"/>
      <c r="HQB111" s="197"/>
      <c r="HQC111" s="197"/>
      <c r="HQD111" s="197"/>
      <c r="HQE111" s="197"/>
      <c r="HQF111" s="197"/>
      <c r="HQG111" s="197"/>
      <c r="HQH111" s="197"/>
      <c r="HQI111" s="197"/>
      <c r="HQJ111" s="197"/>
      <c r="HQK111" s="197"/>
      <c r="HQL111" s="197"/>
      <c r="HQM111" s="197"/>
      <c r="HQN111" s="197"/>
      <c r="HQO111" s="197"/>
      <c r="HQP111" s="197"/>
      <c r="HQQ111" s="197"/>
      <c r="HQR111" s="197"/>
      <c r="HQS111" s="197"/>
      <c r="HQT111" s="197"/>
      <c r="HQU111" s="197"/>
      <c r="HQV111" s="197"/>
      <c r="HQW111" s="197"/>
      <c r="HQX111" s="197"/>
      <c r="HQY111" s="197"/>
      <c r="HQZ111" s="197"/>
      <c r="HRA111" s="197"/>
      <c r="HRB111" s="197"/>
      <c r="HRC111" s="197"/>
      <c r="HRD111" s="197"/>
      <c r="HRE111" s="197"/>
      <c r="HRF111" s="197"/>
      <c r="HRG111" s="197"/>
      <c r="HRH111" s="197"/>
      <c r="HRI111" s="197"/>
      <c r="HRJ111" s="197"/>
      <c r="HRK111" s="197"/>
      <c r="HRL111" s="197"/>
      <c r="HRM111" s="197"/>
      <c r="HRN111" s="197"/>
      <c r="HRO111" s="197"/>
      <c r="HRP111" s="197"/>
      <c r="HRQ111" s="197"/>
      <c r="HRR111" s="197"/>
      <c r="HRS111" s="197"/>
      <c r="HRT111" s="197"/>
      <c r="HRU111" s="197"/>
      <c r="HRV111" s="197"/>
      <c r="HRW111" s="197"/>
      <c r="HRX111" s="197"/>
      <c r="HRY111" s="197"/>
      <c r="HRZ111" s="197"/>
      <c r="HSA111" s="197"/>
      <c r="HSB111" s="197"/>
      <c r="HSC111" s="197"/>
      <c r="HSD111" s="197"/>
      <c r="HSE111" s="197"/>
      <c r="HSF111" s="197"/>
      <c r="HSG111" s="197"/>
      <c r="HSH111" s="197"/>
      <c r="HSI111" s="197"/>
      <c r="HSJ111" s="197"/>
      <c r="HSK111" s="197"/>
      <c r="HSL111" s="197"/>
      <c r="HSM111" s="197"/>
      <c r="HSN111" s="197"/>
      <c r="HSO111" s="197"/>
      <c r="HSP111" s="197"/>
      <c r="HSQ111" s="197"/>
      <c r="HSR111" s="197"/>
      <c r="HSS111" s="197"/>
      <c r="HST111" s="197"/>
      <c r="HSU111" s="197"/>
      <c r="HSV111" s="197"/>
      <c r="HSW111" s="197"/>
      <c r="HSX111" s="197"/>
      <c r="HSY111" s="197"/>
      <c r="HSZ111" s="197"/>
      <c r="HTA111" s="197"/>
      <c r="HTB111" s="197"/>
      <c r="HTC111" s="197"/>
      <c r="HTD111" s="197"/>
      <c r="HTE111" s="197"/>
      <c r="HTF111" s="197"/>
      <c r="HTG111" s="197"/>
      <c r="HTH111" s="197"/>
      <c r="HTI111" s="197"/>
      <c r="HTJ111" s="197"/>
      <c r="HTK111" s="197"/>
      <c r="HTL111" s="197"/>
      <c r="HTM111" s="197"/>
      <c r="HTN111" s="197"/>
      <c r="HTO111" s="197"/>
      <c r="HTP111" s="197"/>
      <c r="HTQ111" s="197"/>
      <c r="HTR111" s="197"/>
      <c r="HTS111" s="197"/>
      <c r="HTT111" s="197"/>
      <c r="HTU111" s="197"/>
      <c r="HTV111" s="197"/>
      <c r="HTW111" s="197"/>
      <c r="HTX111" s="197"/>
      <c r="HTY111" s="197"/>
      <c r="HTZ111" s="197"/>
      <c r="HUA111" s="197"/>
      <c r="HUB111" s="197"/>
      <c r="HUC111" s="197"/>
      <c r="HUD111" s="197"/>
      <c r="HUE111" s="197"/>
      <c r="HUF111" s="197"/>
      <c r="HUG111" s="197"/>
      <c r="HUH111" s="197"/>
      <c r="HUI111" s="197"/>
      <c r="HUJ111" s="197"/>
      <c r="HUK111" s="197"/>
      <c r="HUL111" s="197"/>
      <c r="HUM111" s="197"/>
      <c r="HUN111" s="197"/>
      <c r="HUO111" s="197"/>
      <c r="HUP111" s="197"/>
      <c r="HUQ111" s="197"/>
      <c r="HUR111" s="197"/>
      <c r="HUS111" s="197"/>
      <c r="HUT111" s="197"/>
      <c r="HUU111" s="197"/>
      <c r="HUV111" s="197"/>
      <c r="HUW111" s="197"/>
      <c r="HUX111" s="197"/>
      <c r="HUY111" s="197"/>
      <c r="HUZ111" s="197"/>
      <c r="HVA111" s="197"/>
      <c r="HVB111" s="197"/>
      <c r="HVC111" s="197"/>
      <c r="HVD111" s="197"/>
      <c r="HVE111" s="197"/>
      <c r="HVF111" s="197"/>
      <c r="HVG111" s="197"/>
      <c r="HVH111" s="197"/>
      <c r="HVI111" s="197"/>
      <c r="HVJ111" s="197"/>
      <c r="HVK111" s="197"/>
      <c r="HVL111" s="197"/>
      <c r="HVM111" s="197"/>
      <c r="HVN111" s="197"/>
      <c r="HVO111" s="197"/>
      <c r="HVP111" s="197"/>
      <c r="HVQ111" s="197"/>
      <c r="HVR111" s="197"/>
      <c r="HVS111" s="197"/>
      <c r="HVT111" s="197"/>
      <c r="HVU111" s="197"/>
      <c r="HVV111" s="197"/>
      <c r="HVW111" s="197"/>
      <c r="HVX111" s="197"/>
      <c r="HVY111" s="197"/>
      <c r="HVZ111" s="197"/>
      <c r="HWA111" s="197"/>
      <c r="HWB111" s="197"/>
      <c r="HWC111" s="197"/>
      <c r="HWD111" s="197"/>
      <c r="HWE111" s="197"/>
      <c r="HWF111" s="197"/>
      <c r="HWG111" s="197"/>
      <c r="HWH111" s="197"/>
      <c r="HWI111" s="197"/>
      <c r="HWJ111" s="197"/>
      <c r="HWK111" s="197"/>
      <c r="HWL111" s="197"/>
      <c r="HWM111" s="197"/>
      <c r="HWN111" s="197"/>
      <c r="HWO111" s="197"/>
      <c r="HWP111" s="197"/>
      <c r="HWQ111" s="197"/>
      <c r="HWR111" s="197"/>
      <c r="HWS111" s="197"/>
      <c r="HWT111" s="197"/>
      <c r="HWU111" s="197"/>
      <c r="HWV111" s="197"/>
      <c r="HWW111" s="197"/>
      <c r="HWX111" s="197"/>
      <c r="HWY111" s="197"/>
      <c r="HWZ111" s="197"/>
      <c r="HXA111" s="197"/>
      <c r="HXB111" s="197"/>
      <c r="HXC111" s="197"/>
      <c r="HXD111" s="197"/>
      <c r="HXE111" s="197"/>
      <c r="HXF111" s="197"/>
      <c r="HXG111" s="197"/>
      <c r="HXH111" s="197"/>
      <c r="HXI111" s="197"/>
      <c r="HXJ111" s="197"/>
      <c r="HXK111" s="197"/>
      <c r="HXL111" s="197"/>
      <c r="HXM111" s="197"/>
      <c r="HXN111" s="197"/>
      <c r="HXO111" s="197"/>
      <c r="HXP111" s="197"/>
      <c r="HXQ111" s="197"/>
      <c r="HXR111" s="197"/>
      <c r="HXS111" s="197"/>
      <c r="HXT111" s="197"/>
      <c r="HXU111" s="197"/>
      <c r="HXV111" s="197"/>
      <c r="HXW111" s="197"/>
      <c r="HXX111" s="197"/>
      <c r="HXY111" s="197"/>
      <c r="HXZ111" s="197"/>
      <c r="HYA111" s="197"/>
      <c r="HYB111" s="197"/>
      <c r="HYC111" s="197"/>
      <c r="HYD111" s="197"/>
      <c r="HYE111" s="197"/>
      <c r="HYF111" s="197"/>
      <c r="HYG111" s="197"/>
      <c r="HYH111" s="197"/>
      <c r="HYI111" s="197"/>
      <c r="HYJ111" s="197"/>
      <c r="HYK111" s="197"/>
      <c r="HYL111" s="197"/>
      <c r="HYM111" s="197"/>
      <c r="HYN111" s="197"/>
      <c r="HYO111" s="197"/>
      <c r="HYP111" s="197"/>
      <c r="HYQ111" s="197"/>
      <c r="HYR111" s="197"/>
      <c r="HYS111" s="197"/>
      <c r="HYT111" s="197"/>
      <c r="HYU111" s="197"/>
      <c r="HYV111" s="197"/>
      <c r="HYW111" s="197"/>
      <c r="HYX111" s="197"/>
      <c r="HYY111" s="197"/>
      <c r="HYZ111" s="197"/>
      <c r="HZA111" s="197"/>
      <c r="HZB111" s="197"/>
      <c r="HZC111" s="197"/>
      <c r="HZD111" s="197"/>
      <c r="HZE111" s="197"/>
      <c r="HZF111" s="197"/>
      <c r="HZG111" s="197"/>
      <c r="HZH111" s="197"/>
      <c r="HZI111" s="197"/>
      <c r="HZJ111" s="197"/>
      <c r="HZK111" s="197"/>
      <c r="HZL111" s="197"/>
      <c r="HZM111" s="197"/>
      <c r="HZN111" s="197"/>
      <c r="HZO111" s="197"/>
      <c r="HZP111" s="197"/>
      <c r="HZQ111" s="197"/>
      <c r="HZR111" s="197"/>
      <c r="HZS111" s="197"/>
      <c r="HZT111" s="197"/>
      <c r="HZU111" s="197"/>
      <c r="HZV111" s="197"/>
      <c r="HZW111" s="197"/>
      <c r="HZX111" s="197"/>
      <c r="HZY111" s="197"/>
      <c r="HZZ111" s="197"/>
      <c r="IAA111" s="197"/>
      <c r="IAB111" s="197"/>
      <c r="IAC111" s="197"/>
      <c r="IAD111" s="197"/>
      <c r="IAE111" s="197"/>
      <c r="IAF111" s="197"/>
      <c r="IAG111" s="197"/>
      <c r="IAH111" s="197"/>
      <c r="IAI111" s="197"/>
      <c r="IAJ111" s="197"/>
      <c r="IAK111" s="197"/>
      <c r="IAL111" s="197"/>
      <c r="IAM111" s="197"/>
      <c r="IAN111" s="197"/>
      <c r="IAO111" s="197"/>
      <c r="IAP111" s="197"/>
      <c r="IAQ111" s="197"/>
      <c r="IAR111" s="197"/>
      <c r="IAS111" s="197"/>
      <c r="IAT111" s="197"/>
      <c r="IAU111" s="197"/>
      <c r="IAV111" s="197"/>
      <c r="IAW111" s="197"/>
      <c r="IAX111" s="197"/>
      <c r="IAY111" s="197"/>
      <c r="IAZ111" s="197"/>
      <c r="IBA111" s="197"/>
      <c r="IBB111" s="197"/>
      <c r="IBC111" s="197"/>
      <c r="IBD111" s="197"/>
      <c r="IBE111" s="197"/>
      <c r="IBF111" s="197"/>
      <c r="IBG111" s="197"/>
      <c r="IBH111" s="197"/>
      <c r="IBI111" s="197"/>
      <c r="IBJ111" s="197"/>
      <c r="IBK111" s="197"/>
      <c r="IBL111" s="197"/>
      <c r="IBM111" s="197"/>
      <c r="IBN111" s="197"/>
      <c r="IBO111" s="197"/>
      <c r="IBP111" s="197"/>
      <c r="IBQ111" s="197"/>
      <c r="IBR111" s="197"/>
      <c r="IBS111" s="197"/>
      <c r="IBT111" s="197"/>
      <c r="IBU111" s="197"/>
      <c r="IBV111" s="197"/>
      <c r="IBW111" s="197"/>
      <c r="IBX111" s="197"/>
      <c r="IBY111" s="197"/>
      <c r="IBZ111" s="197"/>
      <c r="ICA111" s="197"/>
      <c r="ICB111" s="197"/>
      <c r="ICC111" s="197"/>
      <c r="ICD111" s="197"/>
      <c r="ICE111" s="197"/>
      <c r="ICF111" s="197"/>
      <c r="ICG111" s="197"/>
      <c r="ICH111" s="197"/>
      <c r="ICI111" s="197"/>
      <c r="ICJ111" s="197"/>
      <c r="ICK111" s="197"/>
      <c r="ICL111" s="197"/>
      <c r="ICM111" s="197"/>
      <c r="ICN111" s="197"/>
      <c r="ICO111" s="197"/>
      <c r="ICP111" s="197"/>
      <c r="ICQ111" s="197"/>
      <c r="ICR111" s="197"/>
      <c r="ICS111" s="197"/>
      <c r="ICT111" s="197"/>
      <c r="ICU111" s="197"/>
      <c r="ICV111" s="197"/>
      <c r="ICW111" s="197"/>
      <c r="ICX111" s="197"/>
      <c r="ICY111" s="197"/>
      <c r="ICZ111" s="197"/>
      <c r="IDA111" s="197"/>
      <c r="IDB111" s="197"/>
      <c r="IDC111" s="197"/>
      <c r="IDD111" s="197"/>
      <c r="IDE111" s="197"/>
      <c r="IDF111" s="197"/>
      <c r="IDG111" s="197"/>
      <c r="IDH111" s="197"/>
      <c r="IDI111" s="197"/>
      <c r="IDJ111" s="197"/>
      <c r="IDK111" s="197"/>
      <c r="IDL111" s="197"/>
      <c r="IDM111" s="197"/>
      <c r="IDN111" s="197"/>
      <c r="IDO111" s="197"/>
      <c r="IDP111" s="197"/>
      <c r="IDQ111" s="197"/>
      <c r="IDR111" s="197"/>
      <c r="IDS111" s="197"/>
      <c r="IDT111" s="197"/>
      <c r="IDU111" s="197"/>
      <c r="IDV111" s="197"/>
      <c r="IDW111" s="197"/>
      <c r="IDX111" s="197"/>
      <c r="IDY111" s="197"/>
      <c r="IDZ111" s="197"/>
      <c r="IEA111" s="197"/>
      <c r="IEB111" s="197"/>
      <c r="IEC111" s="197"/>
      <c r="IED111" s="197"/>
      <c r="IEE111" s="197"/>
      <c r="IEF111" s="197"/>
      <c r="IEG111" s="197"/>
      <c r="IEH111" s="197"/>
      <c r="IEI111" s="197"/>
      <c r="IEJ111" s="197"/>
      <c r="IEK111" s="197"/>
      <c r="IEL111" s="197"/>
      <c r="IEM111" s="197"/>
      <c r="IEN111" s="197"/>
      <c r="IEO111" s="197"/>
      <c r="IEP111" s="197"/>
      <c r="IEQ111" s="197"/>
      <c r="IER111" s="197"/>
      <c r="IES111" s="197"/>
      <c r="IET111" s="197"/>
      <c r="IEU111" s="197"/>
      <c r="IEV111" s="197"/>
      <c r="IEW111" s="197"/>
      <c r="IEX111" s="197"/>
      <c r="IEY111" s="197"/>
      <c r="IEZ111" s="197"/>
      <c r="IFA111" s="197"/>
      <c r="IFB111" s="197"/>
      <c r="IFC111" s="197"/>
      <c r="IFD111" s="197"/>
      <c r="IFE111" s="197"/>
      <c r="IFF111" s="197"/>
      <c r="IFG111" s="197"/>
      <c r="IFH111" s="197"/>
      <c r="IFI111" s="197"/>
      <c r="IFJ111" s="197"/>
      <c r="IFK111" s="197"/>
      <c r="IFL111" s="197"/>
      <c r="IFM111" s="197"/>
      <c r="IFN111" s="197"/>
      <c r="IFO111" s="197"/>
      <c r="IFP111" s="197"/>
      <c r="IFQ111" s="197"/>
      <c r="IFR111" s="197"/>
      <c r="IFS111" s="197"/>
      <c r="IFT111" s="197"/>
      <c r="IFU111" s="197"/>
      <c r="IFV111" s="197"/>
      <c r="IFW111" s="197"/>
      <c r="IFX111" s="197"/>
      <c r="IFY111" s="197"/>
      <c r="IFZ111" s="197"/>
      <c r="IGA111" s="197"/>
      <c r="IGB111" s="197"/>
      <c r="IGC111" s="197"/>
      <c r="IGD111" s="197"/>
      <c r="IGE111" s="197"/>
      <c r="IGF111" s="197"/>
      <c r="IGG111" s="197"/>
      <c r="IGH111" s="197"/>
      <c r="IGI111" s="197"/>
      <c r="IGJ111" s="197"/>
      <c r="IGK111" s="197"/>
      <c r="IGL111" s="197"/>
      <c r="IGM111" s="197"/>
      <c r="IGN111" s="197"/>
      <c r="IGO111" s="197"/>
      <c r="IGP111" s="197"/>
      <c r="IGQ111" s="197"/>
      <c r="IGR111" s="197"/>
      <c r="IGS111" s="197"/>
      <c r="IGT111" s="197"/>
      <c r="IGU111" s="197"/>
      <c r="IGV111" s="197"/>
      <c r="IGW111" s="197"/>
      <c r="IGX111" s="197"/>
      <c r="IGY111" s="197"/>
      <c r="IGZ111" s="197"/>
      <c r="IHA111" s="197"/>
      <c r="IHB111" s="197"/>
      <c r="IHC111" s="197"/>
      <c r="IHD111" s="197"/>
      <c r="IHE111" s="197"/>
      <c r="IHF111" s="197"/>
      <c r="IHG111" s="197"/>
      <c r="IHH111" s="197"/>
      <c r="IHI111" s="197"/>
      <c r="IHJ111" s="197"/>
      <c r="IHK111" s="197"/>
      <c r="IHL111" s="197"/>
      <c r="IHM111" s="197"/>
      <c r="IHN111" s="197"/>
      <c r="IHO111" s="197"/>
      <c r="IHP111" s="197"/>
      <c r="IHQ111" s="197"/>
      <c r="IHR111" s="197"/>
      <c r="IHS111" s="197"/>
      <c r="IHT111" s="197"/>
      <c r="IHU111" s="197"/>
      <c r="IHV111" s="197"/>
      <c r="IHW111" s="197"/>
      <c r="IHX111" s="197"/>
      <c r="IHY111" s="197"/>
      <c r="IHZ111" s="197"/>
      <c r="IIA111" s="197"/>
      <c r="IIB111" s="197"/>
      <c r="IIC111" s="197"/>
      <c r="IID111" s="197"/>
      <c r="IIE111" s="197"/>
      <c r="IIF111" s="197"/>
      <c r="IIG111" s="197"/>
      <c r="IIH111" s="197"/>
      <c r="III111" s="197"/>
      <c r="IIJ111" s="197"/>
      <c r="IIK111" s="197"/>
      <c r="IIL111" s="197"/>
      <c r="IIM111" s="197"/>
      <c r="IIN111" s="197"/>
      <c r="IIO111" s="197"/>
      <c r="IIP111" s="197"/>
      <c r="IIQ111" s="197"/>
      <c r="IIR111" s="197"/>
      <c r="IIS111" s="197"/>
      <c r="IIT111" s="197"/>
      <c r="IIU111" s="197"/>
      <c r="IIV111" s="197"/>
      <c r="IIW111" s="197"/>
      <c r="IIX111" s="197"/>
      <c r="IIY111" s="197"/>
      <c r="IIZ111" s="197"/>
      <c r="IJA111" s="197"/>
      <c r="IJB111" s="197"/>
      <c r="IJC111" s="197"/>
      <c r="IJD111" s="197"/>
      <c r="IJE111" s="197"/>
      <c r="IJF111" s="197"/>
      <c r="IJG111" s="197"/>
      <c r="IJH111" s="197"/>
      <c r="IJI111" s="197"/>
      <c r="IJJ111" s="197"/>
      <c r="IJK111" s="197"/>
      <c r="IJL111" s="197"/>
      <c r="IJM111" s="197"/>
      <c r="IJN111" s="197"/>
      <c r="IJO111" s="197"/>
      <c r="IJP111" s="197"/>
      <c r="IJQ111" s="197"/>
      <c r="IJR111" s="197"/>
      <c r="IJS111" s="197"/>
      <c r="IJT111" s="197"/>
      <c r="IJU111" s="197"/>
      <c r="IJV111" s="197"/>
      <c r="IJW111" s="197"/>
      <c r="IJX111" s="197"/>
      <c r="IJY111" s="197"/>
      <c r="IJZ111" s="197"/>
      <c r="IKA111" s="197"/>
      <c r="IKB111" s="197"/>
      <c r="IKC111" s="197"/>
      <c r="IKD111" s="197"/>
      <c r="IKE111" s="197"/>
      <c r="IKF111" s="197"/>
      <c r="IKG111" s="197"/>
      <c r="IKH111" s="197"/>
      <c r="IKI111" s="197"/>
      <c r="IKJ111" s="197"/>
      <c r="IKK111" s="197"/>
      <c r="IKL111" s="197"/>
      <c r="IKM111" s="197"/>
      <c r="IKN111" s="197"/>
      <c r="IKO111" s="197"/>
      <c r="IKP111" s="197"/>
      <c r="IKQ111" s="197"/>
      <c r="IKR111" s="197"/>
      <c r="IKS111" s="197"/>
      <c r="IKT111" s="197"/>
      <c r="IKU111" s="197"/>
      <c r="IKV111" s="197"/>
      <c r="IKW111" s="197"/>
      <c r="IKX111" s="197"/>
      <c r="IKY111" s="197"/>
      <c r="IKZ111" s="197"/>
      <c r="ILA111" s="197"/>
      <c r="ILB111" s="197"/>
      <c r="ILC111" s="197"/>
      <c r="ILD111" s="197"/>
      <c r="ILE111" s="197"/>
      <c r="ILF111" s="197"/>
      <c r="ILG111" s="197"/>
      <c r="ILH111" s="197"/>
      <c r="ILI111" s="197"/>
      <c r="ILJ111" s="197"/>
      <c r="ILK111" s="197"/>
      <c r="ILL111" s="197"/>
      <c r="ILM111" s="197"/>
      <c r="ILN111" s="197"/>
      <c r="ILO111" s="197"/>
      <c r="ILP111" s="197"/>
      <c r="ILQ111" s="197"/>
      <c r="ILR111" s="197"/>
      <c r="ILS111" s="197"/>
      <c r="ILT111" s="197"/>
      <c r="ILU111" s="197"/>
      <c r="ILV111" s="197"/>
      <c r="ILW111" s="197"/>
      <c r="ILX111" s="197"/>
      <c r="ILY111" s="197"/>
      <c r="ILZ111" s="197"/>
      <c r="IMA111" s="197"/>
      <c r="IMB111" s="197"/>
      <c r="IMC111" s="197"/>
      <c r="IMD111" s="197"/>
      <c r="IME111" s="197"/>
      <c r="IMF111" s="197"/>
      <c r="IMG111" s="197"/>
      <c r="IMH111" s="197"/>
      <c r="IMI111" s="197"/>
      <c r="IMJ111" s="197"/>
      <c r="IMK111" s="197"/>
      <c r="IML111" s="197"/>
      <c r="IMM111" s="197"/>
      <c r="IMN111" s="197"/>
      <c r="IMO111" s="197"/>
      <c r="IMP111" s="197"/>
      <c r="IMQ111" s="197"/>
      <c r="IMR111" s="197"/>
      <c r="IMS111" s="197"/>
      <c r="IMT111" s="197"/>
      <c r="IMU111" s="197"/>
      <c r="IMV111" s="197"/>
      <c r="IMW111" s="197"/>
      <c r="IMX111" s="197"/>
      <c r="IMY111" s="197"/>
      <c r="IMZ111" s="197"/>
      <c r="INA111" s="197"/>
      <c r="INB111" s="197"/>
      <c r="INC111" s="197"/>
      <c r="IND111" s="197"/>
      <c r="INE111" s="197"/>
      <c r="INF111" s="197"/>
      <c r="ING111" s="197"/>
      <c r="INH111" s="197"/>
      <c r="INI111" s="197"/>
      <c r="INJ111" s="197"/>
      <c r="INK111" s="197"/>
      <c r="INL111" s="197"/>
      <c r="INM111" s="197"/>
      <c r="INN111" s="197"/>
      <c r="INO111" s="197"/>
      <c r="INP111" s="197"/>
      <c r="INQ111" s="197"/>
      <c r="INR111" s="197"/>
      <c r="INS111" s="197"/>
      <c r="INT111" s="197"/>
      <c r="INU111" s="197"/>
      <c r="INV111" s="197"/>
      <c r="INW111" s="197"/>
      <c r="INX111" s="197"/>
      <c r="INY111" s="197"/>
      <c r="INZ111" s="197"/>
      <c r="IOA111" s="197"/>
      <c r="IOB111" s="197"/>
      <c r="IOC111" s="197"/>
      <c r="IOD111" s="197"/>
      <c r="IOE111" s="197"/>
      <c r="IOF111" s="197"/>
      <c r="IOG111" s="197"/>
      <c r="IOH111" s="197"/>
      <c r="IOI111" s="197"/>
      <c r="IOJ111" s="197"/>
      <c r="IOK111" s="197"/>
      <c r="IOL111" s="197"/>
      <c r="IOM111" s="197"/>
      <c r="ION111" s="197"/>
      <c r="IOO111" s="197"/>
      <c r="IOP111" s="197"/>
      <c r="IOQ111" s="197"/>
      <c r="IOR111" s="197"/>
      <c r="IOS111" s="197"/>
      <c r="IOT111" s="197"/>
      <c r="IOU111" s="197"/>
      <c r="IOV111" s="197"/>
      <c r="IOW111" s="197"/>
      <c r="IOX111" s="197"/>
      <c r="IOY111" s="197"/>
      <c r="IOZ111" s="197"/>
      <c r="IPA111" s="197"/>
      <c r="IPB111" s="197"/>
      <c r="IPC111" s="197"/>
      <c r="IPD111" s="197"/>
      <c r="IPE111" s="197"/>
      <c r="IPF111" s="197"/>
      <c r="IPG111" s="197"/>
      <c r="IPH111" s="197"/>
      <c r="IPI111" s="197"/>
      <c r="IPJ111" s="197"/>
      <c r="IPK111" s="197"/>
      <c r="IPL111" s="197"/>
      <c r="IPM111" s="197"/>
      <c r="IPN111" s="197"/>
      <c r="IPO111" s="197"/>
      <c r="IPP111" s="197"/>
      <c r="IPQ111" s="197"/>
      <c r="IPR111" s="197"/>
      <c r="IPS111" s="197"/>
      <c r="IPT111" s="197"/>
      <c r="IPU111" s="197"/>
      <c r="IPV111" s="197"/>
      <c r="IPW111" s="197"/>
      <c r="IPX111" s="197"/>
      <c r="IPY111" s="197"/>
      <c r="IPZ111" s="197"/>
      <c r="IQA111" s="197"/>
      <c r="IQB111" s="197"/>
      <c r="IQC111" s="197"/>
      <c r="IQD111" s="197"/>
      <c r="IQE111" s="197"/>
      <c r="IQF111" s="197"/>
      <c r="IQG111" s="197"/>
      <c r="IQH111" s="197"/>
      <c r="IQI111" s="197"/>
      <c r="IQJ111" s="197"/>
      <c r="IQK111" s="197"/>
      <c r="IQL111" s="197"/>
      <c r="IQM111" s="197"/>
      <c r="IQN111" s="197"/>
      <c r="IQO111" s="197"/>
      <c r="IQP111" s="197"/>
      <c r="IQQ111" s="197"/>
      <c r="IQR111" s="197"/>
      <c r="IQS111" s="197"/>
      <c r="IQT111" s="197"/>
      <c r="IQU111" s="197"/>
      <c r="IQV111" s="197"/>
      <c r="IQW111" s="197"/>
      <c r="IQX111" s="197"/>
      <c r="IQY111" s="197"/>
      <c r="IQZ111" s="197"/>
      <c r="IRA111" s="197"/>
      <c r="IRB111" s="197"/>
      <c r="IRC111" s="197"/>
      <c r="IRD111" s="197"/>
      <c r="IRE111" s="197"/>
      <c r="IRF111" s="197"/>
      <c r="IRG111" s="197"/>
      <c r="IRH111" s="197"/>
      <c r="IRI111" s="197"/>
      <c r="IRJ111" s="197"/>
      <c r="IRK111" s="197"/>
      <c r="IRL111" s="197"/>
      <c r="IRM111" s="197"/>
      <c r="IRN111" s="197"/>
      <c r="IRO111" s="197"/>
      <c r="IRP111" s="197"/>
      <c r="IRQ111" s="197"/>
      <c r="IRR111" s="197"/>
      <c r="IRS111" s="197"/>
      <c r="IRT111" s="197"/>
      <c r="IRU111" s="197"/>
      <c r="IRV111" s="197"/>
      <c r="IRW111" s="197"/>
      <c r="IRX111" s="197"/>
      <c r="IRY111" s="197"/>
      <c r="IRZ111" s="197"/>
      <c r="ISA111" s="197"/>
      <c r="ISB111" s="197"/>
      <c r="ISC111" s="197"/>
      <c r="ISD111" s="197"/>
      <c r="ISE111" s="197"/>
      <c r="ISF111" s="197"/>
      <c r="ISG111" s="197"/>
      <c r="ISH111" s="197"/>
      <c r="ISI111" s="197"/>
      <c r="ISJ111" s="197"/>
      <c r="ISK111" s="197"/>
      <c r="ISL111" s="197"/>
      <c r="ISM111" s="197"/>
      <c r="ISN111" s="197"/>
      <c r="ISO111" s="197"/>
      <c r="ISP111" s="197"/>
      <c r="ISQ111" s="197"/>
      <c r="ISR111" s="197"/>
      <c r="ISS111" s="197"/>
      <c r="IST111" s="197"/>
      <c r="ISU111" s="197"/>
      <c r="ISV111" s="197"/>
      <c r="ISW111" s="197"/>
      <c r="ISX111" s="197"/>
      <c r="ISY111" s="197"/>
      <c r="ISZ111" s="197"/>
      <c r="ITA111" s="197"/>
      <c r="ITB111" s="197"/>
      <c r="ITC111" s="197"/>
      <c r="ITD111" s="197"/>
      <c r="ITE111" s="197"/>
      <c r="ITF111" s="197"/>
      <c r="ITG111" s="197"/>
      <c r="ITH111" s="197"/>
      <c r="ITI111" s="197"/>
      <c r="ITJ111" s="197"/>
      <c r="ITK111" s="197"/>
      <c r="ITL111" s="197"/>
      <c r="ITM111" s="197"/>
      <c r="ITN111" s="197"/>
      <c r="ITO111" s="197"/>
      <c r="ITP111" s="197"/>
      <c r="ITQ111" s="197"/>
      <c r="ITR111" s="197"/>
      <c r="ITS111" s="197"/>
      <c r="ITT111" s="197"/>
      <c r="ITU111" s="197"/>
      <c r="ITV111" s="197"/>
      <c r="ITW111" s="197"/>
      <c r="ITX111" s="197"/>
      <c r="ITY111" s="197"/>
      <c r="ITZ111" s="197"/>
      <c r="IUA111" s="197"/>
      <c r="IUB111" s="197"/>
      <c r="IUC111" s="197"/>
      <c r="IUD111" s="197"/>
      <c r="IUE111" s="197"/>
      <c r="IUF111" s="197"/>
      <c r="IUG111" s="197"/>
      <c r="IUH111" s="197"/>
      <c r="IUI111" s="197"/>
      <c r="IUJ111" s="197"/>
      <c r="IUK111" s="197"/>
      <c r="IUL111" s="197"/>
      <c r="IUM111" s="197"/>
      <c r="IUN111" s="197"/>
      <c r="IUO111" s="197"/>
      <c r="IUP111" s="197"/>
      <c r="IUQ111" s="197"/>
      <c r="IUR111" s="197"/>
      <c r="IUS111" s="197"/>
      <c r="IUT111" s="197"/>
      <c r="IUU111" s="197"/>
      <c r="IUV111" s="197"/>
      <c r="IUW111" s="197"/>
      <c r="IUX111" s="197"/>
      <c r="IUY111" s="197"/>
      <c r="IUZ111" s="197"/>
      <c r="IVA111" s="197"/>
      <c r="IVB111" s="197"/>
      <c r="IVC111" s="197"/>
      <c r="IVD111" s="197"/>
      <c r="IVE111" s="197"/>
      <c r="IVF111" s="197"/>
      <c r="IVG111" s="197"/>
      <c r="IVH111" s="197"/>
      <c r="IVI111" s="197"/>
      <c r="IVJ111" s="197"/>
      <c r="IVK111" s="197"/>
      <c r="IVL111" s="197"/>
      <c r="IVM111" s="197"/>
      <c r="IVN111" s="197"/>
      <c r="IVO111" s="197"/>
      <c r="IVP111" s="197"/>
      <c r="IVQ111" s="197"/>
      <c r="IVR111" s="197"/>
      <c r="IVS111" s="197"/>
      <c r="IVT111" s="197"/>
      <c r="IVU111" s="197"/>
      <c r="IVV111" s="197"/>
      <c r="IVW111" s="197"/>
      <c r="IVX111" s="197"/>
      <c r="IVY111" s="197"/>
      <c r="IVZ111" s="197"/>
      <c r="IWA111" s="197"/>
      <c r="IWB111" s="197"/>
      <c r="IWC111" s="197"/>
      <c r="IWD111" s="197"/>
      <c r="IWE111" s="197"/>
      <c r="IWF111" s="197"/>
      <c r="IWG111" s="197"/>
      <c r="IWH111" s="197"/>
      <c r="IWI111" s="197"/>
      <c r="IWJ111" s="197"/>
      <c r="IWK111" s="197"/>
      <c r="IWL111" s="197"/>
      <c r="IWM111" s="197"/>
      <c r="IWN111" s="197"/>
      <c r="IWO111" s="197"/>
      <c r="IWP111" s="197"/>
      <c r="IWQ111" s="197"/>
      <c r="IWR111" s="197"/>
      <c r="IWS111" s="197"/>
      <c r="IWT111" s="197"/>
      <c r="IWU111" s="197"/>
      <c r="IWV111" s="197"/>
      <c r="IWW111" s="197"/>
      <c r="IWX111" s="197"/>
      <c r="IWY111" s="197"/>
      <c r="IWZ111" s="197"/>
      <c r="IXA111" s="197"/>
      <c r="IXB111" s="197"/>
      <c r="IXC111" s="197"/>
      <c r="IXD111" s="197"/>
      <c r="IXE111" s="197"/>
      <c r="IXF111" s="197"/>
      <c r="IXG111" s="197"/>
      <c r="IXH111" s="197"/>
      <c r="IXI111" s="197"/>
      <c r="IXJ111" s="197"/>
      <c r="IXK111" s="197"/>
      <c r="IXL111" s="197"/>
      <c r="IXM111" s="197"/>
      <c r="IXN111" s="197"/>
      <c r="IXO111" s="197"/>
      <c r="IXP111" s="197"/>
      <c r="IXQ111" s="197"/>
      <c r="IXR111" s="197"/>
      <c r="IXS111" s="197"/>
      <c r="IXT111" s="197"/>
      <c r="IXU111" s="197"/>
      <c r="IXV111" s="197"/>
      <c r="IXW111" s="197"/>
      <c r="IXX111" s="197"/>
      <c r="IXY111" s="197"/>
      <c r="IXZ111" s="197"/>
      <c r="IYA111" s="197"/>
      <c r="IYB111" s="197"/>
      <c r="IYC111" s="197"/>
      <c r="IYD111" s="197"/>
      <c r="IYE111" s="197"/>
      <c r="IYF111" s="197"/>
      <c r="IYG111" s="197"/>
      <c r="IYH111" s="197"/>
      <c r="IYI111" s="197"/>
      <c r="IYJ111" s="197"/>
      <c r="IYK111" s="197"/>
      <c r="IYL111" s="197"/>
      <c r="IYM111" s="197"/>
      <c r="IYN111" s="197"/>
      <c r="IYO111" s="197"/>
      <c r="IYP111" s="197"/>
      <c r="IYQ111" s="197"/>
      <c r="IYR111" s="197"/>
      <c r="IYS111" s="197"/>
      <c r="IYT111" s="197"/>
      <c r="IYU111" s="197"/>
      <c r="IYV111" s="197"/>
      <c r="IYW111" s="197"/>
      <c r="IYX111" s="197"/>
      <c r="IYY111" s="197"/>
      <c r="IYZ111" s="197"/>
      <c r="IZA111" s="197"/>
      <c r="IZB111" s="197"/>
      <c r="IZC111" s="197"/>
      <c r="IZD111" s="197"/>
      <c r="IZE111" s="197"/>
      <c r="IZF111" s="197"/>
      <c r="IZG111" s="197"/>
      <c r="IZH111" s="197"/>
      <c r="IZI111" s="197"/>
      <c r="IZJ111" s="197"/>
      <c r="IZK111" s="197"/>
      <c r="IZL111" s="197"/>
      <c r="IZM111" s="197"/>
      <c r="IZN111" s="197"/>
      <c r="IZO111" s="197"/>
      <c r="IZP111" s="197"/>
      <c r="IZQ111" s="197"/>
      <c r="IZR111" s="197"/>
      <c r="IZS111" s="197"/>
      <c r="IZT111" s="197"/>
      <c r="IZU111" s="197"/>
      <c r="IZV111" s="197"/>
      <c r="IZW111" s="197"/>
      <c r="IZX111" s="197"/>
      <c r="IZY111" s="197"/>
      <c r="IZZ111" s="197"/>
      <c r="JAA111" s="197"/>
      <c r="JAB111" s="197"/>
      <c r="JAC111" s="197"/>
      <c r="JAD111" s="197"/>
      <c r="JAE111" s="197"/>
      <c r="JAF111" s="197"/>
      <c r="JAG111" s="197"/>
      <c r="JAH111" s="197"/>
      <c r="JAI111" s="197"/>
      <c r="JAJ111" s="197"/>
      <c r="JAK111" s="197"/>
      <c r="JAL111" s="197"/>
      <c r="JAM111" s="197"/>
      <c r="JAN111" s="197"/>
      <c r="JAO111" s="197"/>
      <c r="JAP111" s="197"/>
      <c r="JAQ111" s="197"/>
      <c r="JAR111" s="197"/>
      <c r="JAS111" s="197"/>
      <c r="JAT111" s="197"/>
      <c r="JAU111" s="197"/>
      <c r="JAV111" s="197"/>
      <c r="JAW111" s="197"/>
      <c r="JAX111" s="197"/>
      <c r="JAY111" s="197"/>
      <c r="JAZ111" s="197"/>
      <c r="JBA111" s="197"/>
      <c r="JBB111" s="197"/>
      <c r="JBC111" s="197"/>
      <c r="JBD111" s="197"/>
      <c r="JBE111" s="197"/>
      <c r="JBF111" s="197"/>
      <c r="JBG111" s="197"/>
      <c r="JBH111" s="197"/>
      <c r="JBI111" s="197"/>
      <c r="JBJ111" s="197"/>
      <c r="JBK111" s="197"/>
      <c r="JBL111" s="197"/>
      <c r="JBM111" s="197"/>
      <c r="JBN111" s="197"/>
      <c r="JBO111" s="197"/>
      <c r="JBP111" s="197"/>
      <c r="JBQ111" s="197"/>
      <c r="JBR111" s="197"/>
      <c r="JBS111" s="197"/>
      <c r="JBT111" s="197"/>
      <c r="JBU111" s="197"/>
      <c r="JBV111" s="197"/>
      <c r="JBW111" s="197"/>
      <c r="JBX111" s="197"/>
      <c r="JBY111" s="197"/>
      <c r="JBZ111" s="197"/>
      <c r="JCA111" s="197"/>
      <c r="JCB111" s="197"/>
      <c r="JCC111" s="197"/>
      <c r="JCD111" s="197"/>
      <c r="JCE111" s="197"/>
      <c r="JCF111" s="197"/>
      <c r="JCG111" s="197"/>
      <c r="JCH111" s="197"/>
      <c r="JCI111" s="197"/>
      <c r="JCJ111" s="197"/>
      <c r="JCK111" s="197"/>
      <c r="JCL111" s="197"/>
      <c r="JCM111" s="197"/>
      <c r="JCN111" s="197"/>
      <c r="JCO111" s="197"/>
      <c r="JCP111" s="197"/>
      <c r="JCQ111" s="197"/>
      <c r="JCR111" s="197"/>
      <c r="JCS111" s="197"/>
      <c r="JCT111" s="197"/>
      <c r="JCU111" s="197"/>
      <c r="JCV111" s="197"/>
      <c r="JCW111" s="197"/>
      <c r="JCX111" s="197"/>
      <c r="JCY111" s="197"/>
      <c r="JCZ111" s="197"/>
      <c r="JDA111" s="197"/>
      <c r="JDB111" s="197"/>
      <c r="JDC111" s="197"/>
      <c r="JDD111" s="197"/>
      <c r="JDE111" s="197"/>
      <c r="JDF111" s="197"/>
      <c r="JDG111" s="197"/>
      <c r="JDH111" s="197"/>
      <c r="JDI111" s="197"/>
      <c r="JDJ111" s="197"/>
      <c r="JDK111" s="197"/>
      <c r="JDL111" s="197"/>
      <c r="JDM111" s="197"/>
      <c r="JDN111" s="197"/>
      <c r="JDO111" s="197"/>
      <c r="JDP111" s="197"/>
      <c r="JDQ111" s="197"/>
      <c r="JDR111" s="197"/>
      <c r="JDS111" s="197"/>
      <c r="JDT111" s="197"/>
      <c r="JDU111" s="197"/>
      <c r="JDV111" s="197"/>
      <c r="JDW111" s="197"/>
      <c r="JDX111" s="197"/>
      <c r="JDY111" s="197"/>
      <c r="JDZ111" s="197"/>
      <c r="JEA111" s="197"/>
      <c r="JEB111" s="197"/>
      <c r="JEC111" s="197"/>
      <c r="JED111" s="197"/>
      <c r="JEE111" s="197"/>
      <c r="JEF111" s="197"/>
      <c r="JEG111" s="197"/>
      <c r="JEH111" s="197"/>
      <c r="JEI111" s="197"/>
      <c r="JEJ111" s="197"/>
      <c r="JEK111" s="197"/>
      <c r="JEL111" s="197"/>
      <c r="JEM111" s="197"/>
      <c r="JEN111" s="197"/>
      <c r="JEO111" s="197"/>
      <c r="JEP111" s="197"/>
      <c r="JEQ111" s="197"/>
      <c r="JER111" s="197"/>
      <c r="JES111" s="197"/>
      <c r="JET111" s="197"/>
      <c r="JEU111" s="197"/>
      <c r="JEV111" s="197"/>
      <c r="JEW111" s="197"/>
      <c r="JEX111" s="197"/>
      <c r="JEY111" s="197"/>
      <c r="JEZ111" s="197"/>
      <c r="JFA111" s="197"/>
      <c r="JFB111" s="197"/>
      <c r="JFC111" s="197"/>
      <c r="JFD111" s="197"/>
      <c r="JFE111" s="197"/>
      <c r="JFF111" s="197"/>
      <c r="JFG111" s="197"/>
      <c r="JFH111" s="197"/>
      <c r="JFI111" s="197"/>
      <c r="JFJ111" s="197"/>
      <c r="JFK111" s="197"/>
      <c r="JFL111" s="197"/>
      <c r="JFM111" s="197"/>
      <c r="JFN111" s="197"/>
      <c r="JFO111" s="197"/>
      <c r="JFP111" s="197"/>
      <c r="JFQ111" s="197"/>
      <c r="JFR111" s="197"/>
      <c r="JFS111" s="197"/>
      <c r="JFT111" s="197"/>
      <c r="JFU111" s="197"/>
      <c r="JFV111" s="197"/>
      <c r="JFW111" s="197"/>
      <c r="JFX111" s="197"/>
      <c r="JFY111" s="197"/>
      <c r="JFZ111" s="197"/>
      <c r="JGA111" s="197"/>
      <c r="JGB111" s="197"/>
      <c r="JGC111" s="197"/>
      <c r="JGD111" s="197"/>
      <c r="JGE111" s="197"/>
      <c r="JGF111" s="197"/>
      <c r="JGG111" s="197"/>
      <c r="JGH111" s="197"/>
      <c r="JGI111" s="197"/>
      <c r="JGJ111" s="197"/>
      <c r="JGK111" s="197"/>
      <c r="JGL111" s="197"/>
      <c r="JGM111" s="197"/>
      <c r="JGN111" s="197"/>
      <c r="JGO111" s="197"/>
      <c r="JGP111" s="197"/>
      <c r="JGQ111" s="197"/>
      <c r="JGR111" s="197"/>
      <c r="JGS111" s="197"/>
      <c r="JGT111" s="197"/>
      <c r="JGU111" s="197"/>
      <c r="JGV111" s="197"/>
      <c r="JGW111" s="197"/>
      <c r="JGX111" s="197"/>
      <c r="JGY111" s="197"/>
      <c r="JGZ111" s="197"/>
      <c r="JHA111" s="197"/>
      <c r="JHB111" s="197"/>
      <c r="JHC111" s="197"/>
      <c r="JHD111" s="197"/>
      <c r="JHE111" s="197"/>
      <c r="JHF111" s="197"/>
      <c r="JHG111" s="197"/>
      <c r="JHH111" s="197"/>
      <c r="JHI111" s="197"/>
      <c r="JHJ111" s="197"/>
      <c r="JHK111" s="197"/>
      <c r="JHL111" s="197"/>
      <c r="JHM111" s="197"/>
      <c r="JHN111" s="197"/>
      <c r="JHO111" s="197"/>
      <c r="JHP111" s="197"/>
      <c r="JHQ111" s="197"/>
      <c r="JHR111" s="197"/>
      <c r="JHS111" s="197"/>
      <c r="JHT111" s="197"/>
      <c r="JHU111" s="197"/>
      <c r="JHV111" s="197"/>
      <c r="JHW111" s="197"/>
      <c r="JHX111" s="197"/>
      <c r="JHY111" s="197"/>
      <c r="JHZ111" s="197"/>
      <c r="JIA111" s="197"/>
      <c r="JIB111" s="197"/>
      <c r="JIC111" s="197"/>
      <c r="JID111" s="197"/>
      <c r="JIE111" s="197"/>
      <c r="JIF111" s="197"/>
      <c r="JIG111" s="197"/>
      <c r="JIH111" s="197"/>
      <c r="JII111" s="197"/>
      <c r="JIJ111" s="197"/>
      <c r="JIK111" s="197"/>
      <c r="JIL111" s="197"/>
      <c r="JIM111" s="197"/>
      <c r="JIN111" s="197"/>
      <c r="JIO111" s="197"/>
      <c r="JIP111" s="197"/>
      <c r="JIQ111" s="197"/>
      <c r="JIR111" s="197"/>
      <c r="JIS111" s="197"/>
      <c r="JIT111" s="197"/>
      <c r="JIU111" s="197"/>
      <c r="JIV111" s="197"/>
      <c r="JIW111" s="197"/>
      <c r="JIX111" s="197"/>
      <c r="JIY111" s="197"/>
      <c r="JIZ111" s="197"/>
      <c r="JJA111" s="197"/>
      <c r="JJB111" s="197"/>
      <c r="JJC111" s="197"/>
      <c r="JJD111" s="197"/>
      <c r="JJE111" s="197"/>
      <c r="JJF111" s="197"/>
      <c r="JJG111" s="197"/>
      <c r="JJH111" s="197"/>
      <c r="JJI111" s="197"/>
      <c r="JJJ111" s="197"/>
      <c r="JJK111" s="197"/>
      <c r="JJL111" s="197"/>
      <c r="JJM111" s="197"/>
      <c r="JJN111" s="197"/>
      <c r="JJO111" s="197"/>
      <c r="JJP111" s="197"/>
      <c r="JJQ111" s="197"/>
      <c r="JJR111" s="197"/>
      <c r="JJS111" s="197"/>
      <c r="JJT111" s="197"/>
      <c r="JJU111" s="197"/>
      <c r="JJV111" s="197"/>
      <c r="JJW111" s="197"/>
      <c r="JJX111" s="197"/>
      <c r="JJY111" s="197"/>
      <c r="JJZ111" s="197"/>
      <c r="JKA111" s="197"/>
      <c r="JKB111" s="197"/>
      <c r="JKC111" s="197"/>
      <c r="JKD111" s="197"/>
      <c r="JKE111" s="197"/>
      <c r="JKF111" s="197"/>
      <c r="JKG111" s="197"/>
      <c r="JKH111" s="197"/>
      <c r="JKI111" s="197"/>
      <c r="JKJ111" s="197"/>
      <c r="JKK111" s="197"/>
      <c r="JKL111" s="197"/>
      <c r="JKM111" s="197"/>
      <c r="JKN111" s="197"/>
      <c r="JKO111" s="197"/>
      <c r="JKP111" s="197"/>
      <c r="JKQ111" s="197"/>
      <c r="JKR111" s="197"/>
      <c r="JKS111" s="197"/>
      <c r="JKT111" s="197"/>
      <c r="JKU111" s="197"/>
      <c r="JKV111" s="197"/>
      <c r="JKW111" s="197"/>
      <c r="JKX111" s="197"/>
      <c r="JKY111" s="197"/>
      <c r="JKZ111" s="197"/>
      <c r="JLA111" s="197"/>
      <c r="JLB111" s="197"/>
      <c r="JLC111" s="197"/>
      <c r="JLD111" s="197"/>
      <c r="JLE111" s="197"/>
      <c r="JLF111" s="197"/>
      <c r="JLG111" s="197"/>
      <c r="JLH111" s="197"/>
      <c r="JLI111" s="197"/>
      <c r="JLJ111" s="197"/>
      <c r="JLK111" s="197"/>
      <c r="JLL111" s="197"/>
      <c r="JLM111" s="197"/>
      <c r="JLN111" s="197"/>
      <c r="JLO111" s="197"/>
      <c r="JLP111" s="197"/>
      <c r="JLQ111" s="197"/>
      <c r="JLR111" s="197"/>
      <c r="JLS111" s="197"/>
      <c r="JLT111" s="197"/>
      <c r="JLU111" s="197"/>
      <c r="JLV111" s="197"/>
      <c r="JLW111" s="197"/>
      <c r="JLX111" s="197"/>
      <c r="JLY111" s="197"/>
      <c r="JLZ111" s="197"/>
      <c r="JMA111" s="197"/>
      <c r="JMB111" s="197"/>
      <c r="JMC111" s="197"/>
      <c r="JMD111" s="197"/>
      <c r="JME111" s="197"/>
      <c r="JMF111" s="197"/>
      <c r="JMG111" s="197"/>
      <c r="JMH111" s="197"/>
      <c r="JMI111" s="197"/>
      <c r="JMJ111" s="197"/>
      <c r="JMK111" s="197"/>
      <c r="JML111" s="197"/>
      <c r="JMM111" s="197"/>
      <c r="JMN111" s="197"/>
      <c r="JMO111" s="197"/>
      <c r="JMP111" s="197"/>
      <c r="JMQ111" s="197"/>
      <c r="JMR111" s="197"/>
      <c r="JMS111" s="197"/>
      <c r="JMT111" s="197"/>
      <c r="JMU111" s="197"/>
      <c r="JMV111" s="197"/>
      <c r="JMW111" s="197"/>
      <c r="JMX111" s="197"/>
      <c r="JMY111" s="197"/>
      <c r="JMZ111" s="197"/>
      <c r="JNA111" s="197"/>
      <c r="JNB111" s="197"/>
      <c r="JNC111" s="197"/>
      <c r="JND111" s="197"/>
      <c r="JNE111" s="197"/>
      <c r="JNF111" s="197"/>
      <c r="JNG111" s="197"/>
      <c r="JNH111" s="197"/>
      <c r="JNI111" s="197"/>
      <c r="JNJ111" s="197"/>
      <c r="JNK111" s="197"/>
      <c r="JNL111" s="197"/>
      <c r="JNM111" s="197"/>
      <c r="JNN111" s="197"/>
      <c r="JNO111" s="197"/>
      <c r="JNP111" s="197"/>
      <c r="JNQ111" s="197"/>
      <c r="JNR111" s="197"/>
      <c r="JNS111" s="197"/>
      <c r="JNT111" s="197"/>
      <c r="JNU111" s="197"/>
      <c r="JNV111" s="197"/>
      <c r="JNW111" s="197"/>
      <c r="JNX111" s="197"/>
      <c r="JNY111" s="197"/>
      <c r="JNZ111" s="197"/>
      <c r="JOA111" s="197"/>
      <c r="JOB111" s="197"/>
      <c r="JOC111" s="197"/>
      <c r="JOD111" s="197"/>
      <c r="JOE111" s="197"/>
      <c r="JOF111" s="197"/>
      <c r="JOG111" s="197"/>
      <c r="JOH111" s="197"/>
      <c r="JOI111" s="197"/>
      <c r="JOJ111" s="197"/>
      <c r="JOK111" s="197"/>
      <c r="JOL111" s="197"/>
      <c r="JOM111" s="197"/>
      <c r="JON111" s="197"/>
      <c r="JOO111" s="197"/>
      <c r="JOP111" s="197"/>
      <c r="JOQ111" s="197"/>
      <c r="JOR111" s="197"/>
      <c r="JOS111" s="197"/>
      <c r="JOT111" s="197"/>
      <c r="JOU111" s="197"/>
      <c r="JOV111" s="197"/>
      <c r="JOW111" s="197"/>
      <c r="JOX111" s="197"/>
      <c r="JOY111" s="197"/>
      <c r="JOZ111" s="197"/>
      <c r="JPA111" s="197"/>
      <c r="JPB111" s="197"/>
      <c r="JPC111" s="197"/>
      <c r="JPD111" s="197"/>
      <c r="JPE111" s="197"/>
      <c r="JPF111" s="197"/>
      <c r="JPG111" s="197"/>
      <c r="JPH111" s="197"/>
      <c r="JPI111" s="197"/>
      <c r="JPJ111" s="197"/>
      <c r="JPK111" s="197"/>
      <c r="JPL111" s="197"/>
      <c r="JPM111" s="197"/>
      <c r="JPN111" s="197"/>
      <c r="JPO111" s="197"/>
      <c r="JPP111" s="197"/>
      <c r="JPQ111" s="197"/>
      <c r="JPR111" s="197"/>
      <c r="JPS111" s="197"/>
      <c r="JPT111" s="197"/>
      <c r="JPU111" s="197"/>
      <c r="JPV111" s="197"/>
      <c r="JPW111" s="197"/>
      <c r="JPX111" s="197"/>
      <c r="JPY111" s="197"/>
      <c r="JPZ111" s="197"/>
      <c r="JQA111" s="197"/>
      <c r="JQB111" s="197"/>
      <c r="JQC111" s="197"/>
      <c r="JQD111" s="197"/>
      <c r="JQE111" s="197"/>
      <c r="JQF111" s="197"/>
      <c r="JQG111" s="197"/>
      <c r="JQH111" s="197"/>
      <c r="JQI111" s="197"/>
      <c r="JQJ111" s="197"/>
      <c r="JQK111" s="197"/>
      <c r="JQL111" s="197"/>
      <c r="JQM111" s="197"/>
      <c r="JQN111" s="197"/>
      <c r="JQO111" s="197"/>
      <c r="JQP111" s="197"/>
      <c r="JQQ111" s="197"/>
      <c r="JQR111" s="197"/>
      <c r="JQS111" s="197"/>
      <c r="JQT111" s="197"/>
      <c r="JQU111" s="197"/>
      <c r="JQV111" s="197"/>
      <c r="JQW111" s="197"/>
      <c r="JQX111" s="197"/>
      <c r="JQY111" s="197"/>
      <c r="JQZ111" s="197"/>
      <c r="JRA111" s="197"/>
      <c r="JRB111" s="197"/>
      <c r="JRC111" s="197"/>
      <c r="JRD111" s="197"/>
      <c r="JRE111" s="197"/>
      <c r="JRF111" s="197"/>
      <c r="JRG111" s="197"/>
      <c r="JRH111" s="197"/>
      <c r="JRI111" s="197"/>
      <c r="JRJ111" s="197"/>
      <c r="JRK111" s="197"/>
      <c r="JRL111" s="197"/>
      <c r="JRM111" s="197"/>
      <c r="JRN111" s="197"/>
      <c r="JRO111" s="197"/>
      <c r="JRP111" s="197"/>
      <c r="JRQ111" s="197"/>
      <c r="JRR111" s="197"/>
      <c r="JRS111" s="197"/>
      <c r="JRT111" s="197"/>
      <c r="JRU111" s="197"/>
      <c r="JRV111" s="197"/>
      <c r="JRW111" s="197"/>
      <c r="JRX111" s="197"/>
      <c r="JRY111" s="197"/>
      <c r="JRZ111" s="197"/>
      <c r="JSA111" s="197"/>
      <c r="JSB111" s="197"/>
      <c r="JSC111" s="197"/>
      <c r="JSD111" s="197"/>
      <c r="JSE111" s="197"/>
      <c r="JSF111" s="197"/>
      <c r="JSG111" s="197"/>
      <c r="JSH111" s="197"/>
      <c r="JSI111" s="197"/>
      <c r="JSJ111" s="197"/>
      <c r="JSK111" s="197"/>
      <c r="JSL111" s="197"/>
      <c r="JSM111" s="197"/>
      <c r="JSN111" s="197"/>
      <c r="JSO111" s="197"/>
      <c r="JSP111" s="197"/>
      <c r="JSQ111" s="197"/>
      <c r="JSR111" s="197"/>
      <c r="JSS111" s="197"/>
      <c r="JST111" s="197"/>
      <c r="JSU111" s="197"/>
      <c r="JSV111" s="197"/>
      <c r="JSW111" s="197"/>
      <c r="JSX111" s="197"/>
      <c r="JSY111" s="197"/>
      <c r="JSZ111" s="197"/>
      <c r="JTA111" s="197"/>
      <c r="JTB111" s="197"/>
      <c r="JTC111" s="197"/>
      <c r="JTD111" s="197"/>
      <c r="JTE111" s="197"/>
      <c r="JTF111" s="197"/>
      <c r="JTG111" s="197"/>
      <c r="JTH111" s="197"/>
      <c r="JTI111" s="197"/>
      <c r="JTJ111" s="197"/>
      <c r="JTK111" s="197"/>
      <c r="JTL111" s="197"/>
      <c r="JTM111" s="197"/>
      <c r="JTN111" s="197"/>
      <c r="JTO111" s="197"/>
      <c r="JTP111" s="197"/>
      <c r="JTQ111" s="197"/>
      <c r="JTR111" s="197"/>
      <c r="JTS111" s="197"/>
      <c r="JTT111" s="197"/>
      <c r="JTU111" s="197"/>
      <c r="JTV111" s="197"/>
      <c r="JTW111" s="197"/>
      <c r="JTX111" s="197"/>
      <c r="JTY111" s="197"/>
      <c r="JTZ111" s="197"/>
      <c r="JUA111" s="197"/>
      <c r="JUB111" s="197"/>
      <c r="JUC111" s="197"/>
      <c r="JUD111" s="197"/>
      <c r="JUE111" s="197"/>
      <c r="JUF111" s="197"/>
      <c r="JUG111" s="197"/>
      <c r="JUH111" s="197"/>
      <c r="JUI111" s="197"/>
      <c r="JUJ111" s="197"/>
      <c r="JUK111" s="197"/>
      <c r="JUL111" s="197"/>
      <c r="JUM111" s="197"/>
      <c r="JUN111" s="197"/>
      <c r="JUO111" s="197"/>
      <c r="JUP111" s="197"/>
      <c r="JUQ111" s="197"/>
      <c r="JUR111" s="197"/>
      <c r="JUS111" s="197"/>
      <c r="JUT111" s="197"/>
      <c r="JUU111" s="197"/>
      <c r="JUV111" s="197"/>
      <c r="JUW111" s="197"/>
      <c r="JUX111" s="197"/>
      <c r="JUY111" s="197"/>
      <c r="JUZ111" s="197"/>
      <c r="JVA111" s="197"/>
      <c r="JVB111" s="197"/>
      <c r="JVC111" s="197"/>
      <c r="JVD111" s="197"/>
      <c r="JVE111" s="197"/>
      <c r="JVF111" s="197"/>
      <c r="JVG111" s="197"/>
      <c r="JVH111" s="197"/>
      <c r="JVI111" s="197"/>
      <c r="JVJ111" s="197"/>
      <c r="JVK111" s="197"/>
      <c r="JVL111" s="197"/>
      <c r="JVM111" s="197"/>
      <c r="JVN111" s="197"/>
      <c r="JVO111" s="197"/>
      <c r="JVP111" s="197"/>
      <c r="JVQ111" s="197"/>
      <c r="JVR111" s="197"/>
      <c r="JVS111" s="197"/>
      <c r="JVT111" s="197"/>
      <c r="JVU111" s="197"/>
      <c r="JVV111" s="197"/>
      <c r="JVW111" s="197"/>
      <c r="JVX111" s="197"/>
      <c r="JVY111" s="197"/>
      <c r="JVZ111" s="197"/>
      <c r="JWA111" s="197"/>
      <c r="JWB111" s="197"/>
      <c r="JWC111" s="197"/>
      <c r="JWD111" s="197"/>
      <c r="JWE111" s="197"/>
      <c r="JWF111" s="197"/>
      <c r="JWG111" s="197"/>
      <c r="JWH111" s="197"/>
      <c r="JWI111" s="197"/>
      <c r="JWJ111" s="197"/>
      <c r="JWK111" s="197"/>
      <c r="JWL111" s="197"/>
      <c r="JWM111" s="197"/>
      <c r="JWN111" s="197"/>
      <c r="JWO111" s="197"/>
      <c r="JWP111" s="197"/>
      <c r="JWQ111" s="197"/>
      <c r="JWR111" s="197"/>
      <c r="JWS111" s="197"/>
      <c r="JWT111" s="197"/>
      <c r="JWU111" s="197"/>
      <c r="JWV111" s="197"/>
      <c r="JWW111" s="197"/>
      <c r="JWX111" s="197"/>
      <c r="JWY111" s="197"/>
      <c r="JWZ111" s="197"/>
      <c r="JXA111" s="197"/>
      <c r="JXB111" s="197"/>
      <c r="JXC111" s="197"/>
      <c r="JXD111" s="197"/>
      <c r="JXE111" s="197"/>
      <c r="JXF111" s="197"/>
      <c r="JXG111" s="197"/>
      <c r="JXH111" s="197"/>
      <c r="JXI111" s="197"/>
      <c r="JXJ111" s="197"/>
      <c r="JXK111" s="197"/>
      <c r="JXL111" s="197"/>
      <c r="JXM111" s="197"/>
      <c r="JXN111" s="197"/>
      <c r="JXO111" s="197"/>
      <c r="JXP111" s="197"/>
      <c r="JXQ111" s="197"/>
      <c r="JXR111" s="197"/>
      <c r="JXS111" s="197"/>
      <c r="JXT111" s="197"/>
      <c r="JXU111" s="197"/>
      <c r="JXV111" s="197"/>
      <c r="JXW111" s="197"/>
      <c r="JXX111" s="197"/>
      <c r="JXY111" s="197"/>
      <c r="JXZ111" s="197"/>
      <c r="JYA111" s="197"/>
      <c r="JYB111" s="197"/>
      <c r="JYC111" s="197"/>
      <c r="JYD111" s="197"/>
      <c r="JYE111" s="197"/>
      <c r="JYF111" s="197"/>
      <c r="JYG111" s="197"/>
      <c r="JYH111" s="197"/>
      <c r="JYI111" s="197"/>
      <c r="JYJ111" s="197"/>
      <c r="JYK111" s="197"/>
      <c r="JYL111" s="197"/>
      <c r="JYM111" s="197"/>
      <c r="JYN111" s="197"/>
      <c r="JYO111" s="197"/>
      <c r="JYP111" s="197"/>
      <c r="JYQ111" s="197"/>
      <c r="JYR111" s="197"/>
      <c r="JYS111" s="197"/>
      <c r="JYT111" s="197"/>
      <c r="JYU111" s="197"/>
      <c r="JYV111" s="197"/>
      <c r="JYW111" s="197"/>
      <c r="JYX111" s="197"/>
      <c r="JYY111" s="197"/>
      <c r="JYZ111" s="197"/>
      <c r="JZA111" s="197"/>
      <c r="JZB111" s="197"/>
      <c r="JZC111" s="197"/>
      <c r="JZD111" s="197"/>
      <c r="JZE111" s="197"/>
      <c r="JZF111" s="197"/>
      <c r="JZG111" s="197"/>
      <c r="JZH111" s="197"/>
      <c r="JZI111" s="197"/>
      <c r="JZJ111" s="197"/>
      <c r="JZK111" s="197"/>
      <c r="JZL111" s="197"/>
      <c r="JZM111" s="197"/>
      <c r="JZN111" s="197"/>
      <c r="JZO111" s="197"/>
      <c r="JZP111" s="197"/>
      <c r="JZQ111" s="197"/>
      <c r="JZR111" s="197"/>
      <c r="JZS111" s="197"/>
      <c r="JZT111" s="197"/>
      <c r="JZU111" s="197"/>
      <c r="JZV111" s="197"/>
      <c r="JZW111" s="197"/>
      <c r="JZX111" s="197"/>
      <c r="JZY111" s="197"/>
      <c r="JZZ111" s="197"/>
      <c r="KAA111" s="197"/>
      <c r="KAB111" s="197"/>
      <c r="KAC111" s="197"/>
      <c r="KAD111" s="197"/>
      <c r="KAE111" s="197"/>
      <c r="KAF111" s="197"/>
      <c r="KAG111" s="197"/>
      <c r="KAH111" s="197"/>
      <c r="KAI111" s="197"/>
      <c r="KAJ111" s="197"/>
      <c r="KAK111" s="197"/>
      <c r="KAL111" s="197"/>
      <c r="KAM111" s="197"/>
      <c r="KAN111" s="197"/>
      <c r="KAO111" s="197"/>
      <c r="KAP111" s="197"/>
      <c r="KAQ111" s="197"/>
      <c r="KAR111" s="197"/>
      <c r="KAS111" s="197"/>
      <c r="KAT111" s="197"/>
      <c r="KAU111" s="197"/>
      <c r="KAV111" s="197"/>
      <c r="KAW111" s="197"/>
      <c r="KAX111" s="197"/>
      <c r="KAY111" s="197"/>
      <c r="KAZ111" s="197"/>
      <c r="KBA111" s="197"/>
      <c r="KBB111" s="197"/>
      <c r="KBC111" s="197"/>
      <c r="KBD111" s="197"/>
      <c r="KBE111" s="197"/>
      <c r="KBF111" s="197"/>
      <c r="KBG111" s="197"/>
      <c r="KBH111" s="197"/>
      <c r="KBI111" s="197"/>
      <c r="KBJ111" s="197"/>
      <c r="KBK111" s="197"/>
      <c r="KBL111" s="197"/>
      <c r="KBM111" s="197"/>
      <c r="KBN111" s="197"/>
      <c r="KBO111" s="197"/>
      <c r="KBP111" s="197"/>
      <c r="KBQ111" s="197"/>
      <c r="KBR111" s="197"/>
      <c r="KBS111" s="197"/>
      <c r="KBT111" s="197"/>
      <c r="KBU111" s="197"/>
      <c r="KBV111" s="197"/>
      <c r="KBW111" s="197"/>
      <c r="KBX111" s="197"/>
      <c r="KBY111" s="197"/>
      <c r="KBZ111" s="197"/>
      <c r="KCA111" s="197"/>
      <c r="KCB111" s="197"/>
      <c r="KCC111" s="197"/>
      <c r="KCD111" s="197"/>
      <c r="KCE111" s="197"/>
      <c r="KCF111" s="197"/>
      <c r="KCG111" s="197"/>
      <c r="KCH111" s="197"/>
      <c r="KCI111" s="197"/>
      <c r="KCJ111" s="197"/>
      <c r="KCK111" s="197"/>
      <c r="KCL111" s="197"/>
      <c r="KCM111" s="197"/>
      <c r="KCN111" s="197"/>
      <c r="KCO111" s="197"/>
      <c r="KCP111" s="197"/>
      <c r="KCQ111" s="197"/>
      <c r="KCR111" s="197"/>
      <c r="KCS111" s="197"/>
      <c r="KCT111" s="197"/>
      <c r="KCU111" s="197"/>
      <c r="KCV111" s="197"/>
      <c r="KCW111" s="197"/>
      <c r="KCX111" s="197"/>
      <c r="KCY111" s="197"/>
      <c r="KCZ111" s="197"/>
      <c r="KDA111" s="197"/>
      <c r="KDB111" s="197"/>
      <c r="KDC111" s="197"/>
      <c r="KDD111" s="197"/>
      <c r="KDE111" s="197"/>
      <c r="KDF111" s="197"/>
      <c r="KDG111" s="197"/>
      <c r="KDH111" s="197"/>
      <c r="KDI111" s="197"/>
      <c r="KDJ111" s="197"/>
      <c r="KDK111" s="197"/>
      <c r="KDL111" s="197"/>
      <c r="KDM111" s="197"/>
      <c r="KDN111" s="197"/>
      <c r="KDO111" s="197"/>
      <c r="KDP111" s="197"/>
      <c r="KDQ111" s="197"/>
      <c r="KDR111" s="197"/>
      <c r="KDS111" s="197"/>
      <c r="KDT111" s="197"/>
      <c r="KDU111" s="197"/>
      <c r="KDV111" s="197"/>
      <c r="KDW111" s="197"/>
      <c r="KDX111" s="197"/>
      <c r="KDY111" s="197"/>
      <c r="KDZ111" s="197"/>
      <c r="KEA111" s="197"/>
      <c r="KEB111" s="197"/>
      <c r="KEC111" s="197"/>
      <c r="KED111" s="197"/>
      <c r="KEE111" s="197"/>
      <c r="KEF111" s="197"/>
      <c r="KEG111" s="197"/>
      <c r="KEH111" s="197"/>
      <c r="KEI111" s="197"/>
      <c r="KEJ111" s="197"/>
      <c r="KEK111" s="197"/>
      <c r="KEL111" s="197"/>
      <c r="KEM111" s="197"/>
      <c r="KEN111" s="197"/>
      <c r="KEO111" s="197"/>
      <c r="KEP111" s="197"/>
      <c r="KEQ111" s="197"/>
      <c r="KER111" s="197"/>
      <c r="KES111" s="197"/>
      <c r="KET111" s="197"/>
      <c r="KEU111" s="197"/>
      <c r="KEV111" s="197"/>
      <c r="KEW111" s="197"/>
      <c r="KEX111" s="197"/>
      <c r="KEY111" s="197"/>
      <c r="KEZ111" s="197"/>
      <c r="KFA111" s="197"/>
      <c r="KFB111" s="197"/>
      <c r="KFC111" s="197"/>
      <c r="KFD111" s="197"/>
      <c r="KFE111" s="197"/>
      <c r="KFF111" s="197"/>
      <c r="KFG111" s="197"/>
      <c r="KFH111" s="197"/>
      <c r="KFI111" s="197"/>
      <c r="KFJ111" s="197"/>
      <c r="KFK111" s="197"/>
      <c r="KFL111" s="197"/>
      <c r="KFM111" s="197"/>
      <c r="KFN111" s="197"/>
      <c r="KFO111" s="197"/>
      <c r="KFP111" s="197"/>
      <c r="KFQ111" s="197"/>
      <c r="KFR111" s="197"/>
      <c r="KFS111" s="197"/>
      <c r="KFT111" s="197"/>
      <c r="KFU111" s="197"/>
      <c r="KFV111" s="197"/>
      <c r="KFW111" s="197"/>
      <c r="KFX111" s="197"/>
      <c r="KFY111" s="197"/>
      <c r="KFZ111" s="197"/>
      <c r="KGA111" s="197"/>
      <c r="KGB111" s="197"/>
      <c r="KGC111" s="197"/>
      <c r="KGD111" s="197"/>
      <c r="KGE111" s="197"/>
      <c r="KGF111" s="197"/>
      <c r="KGG111" s="197"/>
      <c r="KGH111" s="197"/>
      <c r="KGI111" s="197"/>
      <c r="KGJ111" s="197"/>
      <c r="KGK111" s="197"/>
      <c r="KGL111" s="197"/>
      <c r="KGM111" s="197"/>
      <c r="KGN111" s="197"/>
      <c r="KGO111" s="197"/>
      <c r="KGP111" s="197"/>
      <c r="KGQ111" s="197"/>
      <c r="KGR111" s="197"/>
      <c r="KGS111" s="197"/>
      <c r="KGT111" s="197"/>
      <c r="KGU111" s="197"/>
      <c r="KGV111" s="197"/>
      <c r="KGW111" s="197"/>
      <c r="KGX111" s="197"/>
      <c r="KGY111" s="197"/>
      <c r="KGZ111" s="197"/>
      <c r="KHA111" s="197"/>
      <c r="KHB111" s="197"/>
      <c r="KHC111" s="197"/>
      <c r="KHD111" s="197"/>
      <c r="KHE111" s="197"/>
      <c r="KHF111" s="197"/>
      <c r="KHG111" s="197"/>
      <c r="KHH111" s="197"/>
      <c r="KHI111" s="197"/>
      <c r="KHJ111" s="197"/>
      <c r="KHK111" s="197"/>
      <c r="KHL111" s="197"/>
      <c r="KHM111" s="197"/>
      <c r="KHN111" s="197"/>
      <c r="KHO111" s="197"/>
      <c r="KHP111" s="197"/>
      <c r="KHQ111" s="197"/>
      <c r="KHR111" s="197"/>
      <c r="KHS111" s="197"/>
      <c r="KHT111" s="197"/>
      <c r="KHU111" s="197"/>
      <c r="KHV111" s="197"/>
      <c r="KHW111" s="197"/>
      <c r="KHX111" s="197"/>
      <c r="KHY111" s="197"/>
      <c r="KHZ111" s="197"/>
      <c r="KIA111" s="197"/>
      <c r="KIB111" s="197"/>
      <c r="KIC111" s="197"/>
      <c r="KID111" s="197"/>
      <c r="KIE111" s="197"/>
      <c r="KIF111" s="197"/>
      <c r="KIG111" s="197"/>
      <c r="KIH111" s="197"/>
      <c r="KII111" s="197"/>
      <c r="KIJ111" s="197"/>
      <c r="KIK111" s="197"/>
      <c r="KIL111" s="197"/>
      <c r="KIM111" s="197"/>
      <c r="KIN111" s="197"/>
      <c r="KIO111" s="197"/>
      <c r="KIP111" s="197"/>
      <c r="KIQ111" s="197"/>
      <c r="KIR111" s="197"/>
      <c r="KIS111" s="197"/>
      <c r="KIT111" s="197"/>
      <c r="KIU111" s="197"/>
      <c r="KIV111" s="197"/>
      <c r="KIW111" s="197"/>
      <c r="KIX111" s="197"/>
      <c r="KIY111" s="197"/>
      <c r="KIZ111" s="197"/>
      <c r="KJA111" s="197"/>
      <c r="KJB111" s="197"/>
      <c r="KJC111" s="197"/>
      <c r="KJD111" s="197"/>
      <c r="KJE111" s="197"/>
      <c r="KJF111" s="197"/>
      <c r="KJG111" s="197"/>
      <c r="KJH111" s="197"/>
      <c r="KJI111" s="197"/>
      <c r="KJJ111" s="197"/>
      <c r="KJK111" s="197"/>
      <c r="KJL111" s="197"/>
      <c r="KJM111" s="197"/>
      <c r="KJN111" s="197"/>
      <c r="KJO111" s="197"/>
      <c r="KJP111" s="197"/>
      <c r="KJQ111" s="197"/>
      <c r="KJR111" s="197"/>
      <c r="KJS111" s="197"/>
      <c r="KJT111" s="197"/>
      <c r="KJU111" s="197"/>
      <c r="KJV111" s="197"/>
      <c r="KJW111" s="197"/>
      <c r="KJX111" s="197"/>
      <c r="KJY111" s="197"/>
      <c r="KJZ111" s="197"/>
      <c r="KKA111" s="197"/>
      <c r="KKB111" s="197"/>
      <c r="KKC111" s="197"/>
      <c r="KKD111" s="197"/>
      <c r="KKE111" s="197"/>
      <c r="KKF111" s="197"/>
      <c r="KKG111" s="197"/>
      <c r="KKH111" s="197"/>
      <c r="KKI111" s="197"/>
      <c r="KKJ111" s="197"/>
      <c r="KKK111" s="197"/>
      <c r="KKL111" s="197"/>
      <c r="KKM111" s="197"/>
      <c r="KKN111" s="197"/>
      <c r="KKO111" s="197"/>
      <c r="KKP111" s="197"/>
      <c r="KKQ111" s="197"/>
      <c r="KKR111" s="197"/>
      <c r="KKS111" s="197"/>
      <c r="KKT111" s="197"/>
      <c r="KKU111" s="197"/>
      <c r="KKV111" s="197"/>
      <c r="KKW111" s="197"/>
      <c r="KKX111" s="197"/>
      <c r="KKY111" s="197"/>
      <c r="KKZ111" s="197"/>
      <c r="KLA111" s="197"/>
      <c r="KLB111" s="197"/>
      <c r="KLC111" s="197"/>
      <c r="KLD111" s="197"/>
      <c r="KLE111" s="197"/>
      <c r="KLF111" s="197"/>
      <c r="KLG111" s="197"/>
      <c r="KLH111" s="197"/>
      <c r="KLI111" s="197"/>
      <c r="KLJ111" s="197"/>
      <c r="KLK111" s="197"/>
      <c r="KLL111" s="197"/>
      <c r="KLM111" s="197"/>
      <c r="KLN111" s="197"/>
      <c r="KLO111" s="197"/>
      <c r="KLP111" s="197"/>
      <c r="KLQ111" s="197"/>
      <c r="KLR111" s="197"/>
      <c r="KLS111" s="197"/>
      <c r="KLT111" s="197"/>
      <c r="KLU111" s="197"/>
      <c r="KLV111" s="197"/>
      <c r="KLW111" s="197"/>
      <c r="KLX111" s="197"/>
      <c r="KLY111" s="197"/>
      <c r="KLZ111" s="197"/>
      <c r="KMA111" s="197"/>
      <c r="KMB111" s="197"/>
      <c r="KMC111" s="197"/>
      <c r="KMD111" s="197"/>
      <c r="KME111" s="197"/>
      <c r="KMF111" s="197"/>
      <c r="KMG111" s="197"/>
      <c r="KMH111" s="197"/>
      <c r="KMI111" s="197"/>
      <c r="KMJ111" s="197"/>
      <c r="KMK111" s="197"/>
      <c r="KML111" s="197"/>
      <c r="KMM111" s="197"/>
      <c r="KMN111" s="197"/>
      <c r="KMO111" s="197"/>
      <c r="KMP111" s="197"/>
      <c r="KMQ111" s="197"/>
      <c r="KMR111" s="197"/>
      <c r="KMS111" s="197"/>
      <c r="KMT111" s="197"/>
      <c r="KMU111" s="197"/>
      <c r="KMV111" s="197"/>
      <c r="KMW111" s="197"/>
      <c r="KMX111" s="197"/>
      <c r="KMY111" s="197"/>
      <c r="KMZ111" s="197"/>
      <c r="KNA111" s="197"/>
      <c r="KNB111" s="197"/>
      <c r="KNC111" s="197"/>
      <c r="KND111" s="197"/>
      <c r="KNE111" s="197"/>
      <c r="KNF111" s="197"/>
      <c r="KNG111" s="197"/>
      <c r="KNH111" s="197"/>
      <c r="KNI111" s="197"/>
      <c r="KNJ111" s="197"/>
      <c r="KNK111" s="197"/>
      <c r="KNL111" s="197"/>
      <c r="KNM111" s="197"/>
      <c r="KNN111" s="197"/>
      <c r="KNO111" s="197"/>
      <c r="KNP111" s="197"/>
      <c r="KNQ111" s="197"/>
      <c r="KNR111" s="197"/>
      <c r="KNS111" s="197"/>
      <c r="KNT111" s="197"/>
      <c r="KNU111" s="197"/>
      <c r="KNV111" s="197"/>
      <c r="KNW111" s="197"/>
      <c r="KNX111" s="197"/>
      <c r="KNY111" s="197"/>
      <c r="KNZ111" s="197"/>
      <c r="KOA111" s="197"/>
      <c r="KOB111" s="197"/>
      <c r="KOC111" s="197"/>
      <c r="KOD111" s="197"/>
      <c r="KOE111" s="197"/>
      <c r="KOF111" s="197"/>
      <c r="KOG111" s="197"/>
      <c r="KOH111" s="197"/>
      <c r="KOI111" s="197"/>
      <c r="KOJ111" s="197"/>
      <c r="KOK111" s="197"/>
      <c r="KOL111" s="197"/>
      <c r="KOM111" s="197"/>
      <c r="KON111" s="197"/>
      <c r="KOO111" s="197"/>
      <c r="KOP111" s="197"/>
      <c r="KOQ111" s="197"/>
      <c r="KOR111" s="197"/>
      <c r="KOS111" s="197"/>
      <c r="KOT111" s="197"/>
      <c r="KOU111" s="197"/>
      <c r="KOV111" s="197"/>
      <c r="KOW111" s="197"/>
      <c r="KOX111" s="197"/>
      <c r="KOY111" s="197"/>
      <c r="KOZ111" s="197"/>
      <c r="KPA111" s="197"/>
      <c r="KPB111" s="197"/>
      <c r="KPC111" s="197"/>
      <c r="KPD111" s="197"/>
      <c r="KPE111" s="197"/>
      <c r="KPF111" s="197"/>
      <c r="KPG111" s="197"/>
      <c r="KPH111" s="197"/>
      <c r="KPI111" s="197"/>
      <c r="KPJ111" s="197"/>
      <c r="KPK111" s="197"/>
      <c r="KPL111" s="197"/>
      <c r="KPM111" s="197"/>
      <c r="KPN111" s="197"/>
      <c r="KPO111" s="197"/>
      <c r="KPP111" s="197"/>
      <c r="KPQ111" s="197"/>
      <c r="KPR111" s="197"/>
      <c r="KPS111" s="197"/>
      <c r="KPT111" s="197"/>
      <c r="KPU111" s="197"/>
      <c r="KPV111" s="197"/>
      <c r="KPW111" s="197"/>
      <c r="KPX111" s="197"/>
      <c r="KPY111" s="197"/>
      <c r="KPZ111" s="197"/>
      <c r="KQA111" s="197"/>
      <c r="KQB111" s="197"/>
      <c r="KQC111" s="197"/>
      <c r="KQD111" s="197"/>
      <c r="KQE111" s="197"/>
      <c r="KQF111" s="197"/>
      <c r="KQG111" s="197"/>
      <c r="KQH111" s="197"/>
      <c r="KQI111" s="197"/>
      <c r="KQJ111" s="197"/>
      <c r="KQK111" s="197"/>
      <c r="KQL111" s="197"/>
      <c r="KQM111" s="197"/>
      <c r="KQN111" s="197"/>
      <c r="KQO111" s="197"/>
      <c r="KQP111" s="197"/>
      <c r="KQQ111" s="197"/>
      <c r="KQR111" s="197"/>
      <c r="KQS111" s="197"/>
      <c r="KQT111" s="197"/>
      <c r="KQU111" s="197"/>
      <c r="KQV111" s="197"/>
      <c r="KQW111" s="197"/>
      <c r="KQX111" s="197"/>
      <c r="KQY111" s="197"/>
      <c r="KQZ111" s="197"/>
      <c r="KRA111" s="197"/>
      <c r="KRB111" s="197"/>
      <c r="KRC111" s="197"/>
      <c r="KRD111" s="197"/>
      <c r="KRE111" s="197"/>
      <c r="KRF111" s="197"/>
      <c r="KRG111" s="197"/>
      <c r="KRH111" s="197"/>
      <c r="KRI111" s="197"/>
      <c r="KRJ111" s="197"/>
      <c r="KRK111" s="197"/>
      <c r="KRL111" s="197"/>
      <c r="KRM111" s="197"/>
      <c r="KRN111" s="197"/>
      <c r="KRO111" s="197"/>
      <c r="KRP111" s="197"/>
      <c r="KRQ111" s="197"/>
      <c r="KRR111" s="197"/>
      <c r="KRS111" s="197"/>
      <c r="KRT111" s="197"/>
      <c r="KRU111" s="197"/>
      <c r="KRV111" s="197"/>
      <c r="KRW111" s="197"/>
      <c r="KRX111" s="197"/>
      <c r="KRY111" s="197"/>
      <c r="KRZ111" s="197"/>
      <c r="KSA111" s="197"/>
      <c r="KSB111" s="197"/>
      <c r="KSC111" s="197"/>
      <c r="KSD111" s="197"/>
      <c r="KSE111" s="197"/>
      <c r="KSF111" s="197"/>
      <c r="KSG111" s="197"/>
      <c r="KSH111" s="197"/>
      <c r="KSI111" s="197"/>
      <c r="KSJ111" s="197"/>
      <c r="KSK111" s="197"/>
      <c r="KSL111" s="197"/>
      <c r="KSM111" s="197"/>
      <c r="KSN111" s="197"/>
      <c r="KSO111" s="197"/>
      <c r="KSP111" s="197"/>
      <c r="KSQ111" s="197"/>
      <c r="KSR111" s="197"/>
      <c r="KSS111" s="197"/>
      <c r="KST111" s="197"/>
      <c r="KSU111" s="197"/>
      <c r="KSV111" s="197"/>
      <c r="KSW111" s="197"/>
      <c r="KSX111" s="197"/>
      <c r="KSY111" s="197"/>
      <c r="KSZ111" s="197"/>
      <c r="KTA111" s="197"/>
      <c r="KTB111" s="197"/>
      <c r="KTC111" s="197"/>
      <c r="KTD111" s="197"/>
      <c r="KTE111" s="197"/>
      <c r="KTF111" s="197"/>
      <c r="KTG111" s="197"/>
      <c r="KTH111" s="197"/>
      <c r="KTI111" s="197"/>
      <c r="KTJ111" s="197"/>
      <c r="KTK111" s="197"/>
      <c r="KTL111" s="197"/>
      <c r="KTM111" s="197"/>
      <c r="KTN111" s="197"/>
      <c r="KTO111" s="197"/>
      <c r="KTP111" s="197"/>
      <c r="KTQ111" s="197"/>
      <c r="KTR111" s="197"/>
      <c r="KTS111" s="197"/>
      <c r="KTT111" s="197"/>
      <c r="KTU111" s="197"/>
      <c r="KTV111" s="197"/>
      <c r="KTW111" s="197"/>
      <c r="KTX111" s="197"/>
      <c r="KTY111" s="197"/>
      <c r="KTZ111" s="197"/>
      <c r="KUA111" s="197"/>
      <c r="KUB111" s="197"/>
      <c r="KUC111" s="197"/>
      <c r="KUD111" s="197"/>
      <c r="KUE111" s="197"/>
      <c r="KUF111" s="197"/>
      <c r="KUG111" s="197"/>
      <c r="KUH111" s="197"/>
      <c r="KUI111" s="197"/>
      <c r="KUJ111" s="197"/>
      <c r="KUK111" s="197"/>
      <c r="KUL111" s="197"/>
      <c r="KUM111" s="197"/>
      <c r="KUN111" s="197"/>
      <c r="KUO111" s="197"/>
      <c r="KUP111" s="197"/>
      <c r="KUQ111" s="197"/>
      <c r="KUR111" s="197"/>
      <c r="KUS111" s="197"/>
      <c r="KUT111" s="197"/>
      <c r="KUU111" s="197"/>
      <c r="KUV111" s="197"/>
      <c r="KUW111" s="197"/>
      <c r="KUX111" s="197"/>
      <c r="KUY111" s="197"/>
      <c r="KUZ111" s="197"/>
      <c r="KVA111" s="197"/>
      <c r="KVB111" s="197"/>
      <c r="KVC111" s="197"/>
      <c r="KVD111" s="197"/>
      <c r="KVE111" s="197"/>
      <c r="KVF111" s="197"/>
      <c r="KVG111" s="197"/>
      <c r="KVH111" s="197"/>
      <c r="KVI111" s="197"/>
      <c r="KVJ111" s="197"/>
      <c r="KVK111" s="197"/>
      <c r="KVL111" s="197"/>
      <c r="KVM111" s="197"/>
      <c r="KVN111" s="197"/>
      <c r="KVO111" s="197"/>
      <c r="KVP111" s="197"/>
      <c r="KVQ111" s="197"/>
      <c r="KVR111" s="197"/>
      <c r="KVS111" s="197"/>
      <c r="KVT111" s="197"/>
      <c r="KVU111" s="197"/>
      <c r="KVV111" s="197"/>
      <c r="KVW111" s="197"/>
      <c r="KVX111" s="197"/>
      <c r="KVY111" s="197"/>
      <c r="KVZ111" s="197"/>
      <c r="KWA111" s="197"/>
      <c r="KWB111" s="197"/>
      <c r="KWC111" s="197"/>
      <c r="KWD111" s="197"/>
      <c r="KWE111" s="197"/>
      <c r="KWF111" s="197"/>
      <c r="KWG111" s="197"/>
      <c r="KWH111" s="197"/>
      <c r="KWI111" s="197"/>
      <c r="KWJ111" s="197"/>
      <c r="KWK111" s="197"/>
      <c r="KWL111" s="197"/>
      <c r="KWM111" s="197"/>
      <c r="KWN111" s="197"/>
      <c r="KWO111" s="197"/>
      <c r="KWP111" s="197"/>
      <c r="KWQ111" s="197"/>
      <c r="KWR111" s="197"/>
      <c r="KWS111" s="197"/>
      <c r="KWT111" s="197"/>
      <c r="KWU111" s="197"/>
      <c r="KWV111" s="197"/>
      <c r="KWW111" s="197"/>
      <c r="KWX111" s="197"/>
      <c r="KWY111" s="197"/>
      <c r="KWZ111" s="197"/>
      <c r="KXA111" s="197"/>
      <c r="KXB111" s="197"/>
      <c r="KXC111" s="197"/>
      <c r="KXD111" s="197"/>
      <c r="KXE111" s="197"/>
      <c r="KXF111" s="197"/>
      <c r="KXG111" s="197"/>
      <c r="KXH111" s="197"/>
      <c r="KXI111" s="197"/>
      <c r="KXJ111" s="197"/>
      <c r="KXK111" s="197"/>
      <c r="KXL111" s="197"/>
      <c r="KXM111" s="197"/>
      <c r="KXN111" s="197"/>
      <c r="KXO111" s="197"/>
      <c r="KXP111" s="197"/>
      <c r="KXQ111" s="197"/>
      <c r="KXR111" s="197"/>
      <c r="KXS111" s="197"/>
      <c r="KXT111" s="197"/>
      <c r="KXU111" s="197"/>
      <c r="KXV111" s="197"/>
      <c r="KXW111" s="197"/>
      <c r="KXX111" s="197"/>
      <c r="KXY111" s="197"/>
      <c r="KXZ111" s="197"/>
      <c r="KYA111" s="197"/>
      <c r="KYB111" s="197"/>
      <c r="KYC111" s="197"/>
      <c r="KYD111" s="197"/>
      <c r="KYE111" s="197"/>
      <c r="KYF111" s="197"/>
      <c r="KYG111" s="197"/>
      <c r="KYH111" s="197"/>
      <c r="KYI111" s="197"/>
      <c r="KYJ111" s="197"/>
      <c r="KYK111" s="197"/>
      <c r="KYL111" s="197"/>
      <c r="KYM111" s="197"/>
      <c r="KYN111" s="197"/>
      <c r="KYO111" s="197"/>
      <c r="KYP111" s="197"/>
      <c r="KYQ111" s="197"/>
      <c r="KYR111" s="197"/>
      <c r="KYS111" s="197"/>
      <c r="KYT111" s="197"/>
      <c r="KYU111" s="197"/>
      <c r="KYV111" s="197"/>
      <c r="KYW111" s="197"/>
      <c r="KYX111" s="197"/>
      <c r="KYY111" s="197"/>
      <c r="KYZ111" s="197"/>
      <c r="KZA111" s="197"/>
      <c r="KZB111" s="197"/>
      <c r="KZC111" s="197"/>
      <c r="KZD111" s="197"/>
      <c r="KZE111" s="197"/>
      <c r="KZF111" s="197"/>
      <c r="KZG111" s="197"/>
      <c r="KZH111" s="197"/>
      <c r="KZI111" s="197"/>
      <c r="KZJ111" s="197"/>
      <c r="KZK111" s="197"/>
      <c r="KZL111" s="197"/>
      <c r="KZM111" s="197"/>
      <c r="KZN111" s="197"/>
      <c r="KZO111" s="197"/>
      <c r="KZP111" s="197"/>
      <c r="KZQ111" s="197"/>
      <c r="KZR111" s="197"/>
      <c r="KZS111" s="197"/>
      <c r="KZT111" s="197"/>
      <c r="KZU111" s="197"/>
      <c r="KZV111" s="197"/>
      <c r="KZW111" s="197"/>
      <c r="KZX111" s="197"/>
      <c r="KZY111" s="197"/>
      <c r="KZZ111" s="197"/>
      <c r="LAA111" s="197"/>
      <c r="LAB111" s="197"/>
      <c r="LAC111" s="197"/>
      <c r="LAD111" s="197"/>
      <c r="LAE111" s="197"/>
      <c r="LAF111" s="197"/>
      <c r="LAG111" s="197"/>
      <c r="LAH111" s="197"/>
      <c r="LAI111" s="197"/>
      <c r="LAJ111" s="197"/>
      <c r="LAK111" s="197"/>
      <c r="LAL111" s="197"/>
      <c r="LAM111" s="197"/>
      <c r="LAN111" s="197"/>
      <c r="LAO111" s="197"/>
      <c r="LAP111" s="197"/>
      <c r="LAQ111" s="197"/>
      <c r="LAR111" s="197"/>
      <c r="LAS111" s="197"/>
      <c r="LAT111" s="197"/>
      <c r="LAU111" s="197"/>
      <c r="LAV111" s="197"/>
      <c r="LAW111" s="197"/>
      <c r="LAX111" s="197"/>
      <c r="LAY111" s="197"/>
      <c r="LAZ111" s="197"/>
      <c r="LBA111" s="197"/>
      <c r="LBB111" s="197"/>
      <c r="LBC111" s="197"/>
      <c r="LBD111" s="197"/>
      <c r="LBE111" s="197"/>
      <c r="LBF111" s="197"/>
      <c r="LBG111" s="197"/>
      <c r="LBH111" s="197"/>
      <c r="LBI111" s="197"/>
      <c r="LBJ111" s="197"/>
      <c r="LBK111" s="197"/>
      <c r="LBL111" s="197"/>
      <c r="LBM111" s="197"/>
      <c r="LBN111" s="197"/>
      <c r="LBO111" s="197"/>
      <c r="LBP111" s="197"/>
      <c r="LBQ111" s="197"/>
      <c r="LBR111" s="197"/>
      <c r="LBS111" s="197"/>
      <c r="LBT111" s="197"/>
      <c r="LBU111" s="197"/>
      <c r="LBV111" s="197"/>
      <c r="LBW111" s="197"/>
      <c r="LBX111" s="197"/>
      <c r="LBY111" s="197"/>
      <c r="LBZ111" s="197"/>
      <c r="LCA111" s="197"/>
      <c r="LCB111" s="197"/>
      <c r="LCC111" s="197"/>
      <c r="LCD111" s="197"/>
      <c r="LCE111" s="197"/>
      <c r="LCF111" s="197"/>
      <c r="LCG111" s="197"/>
      <c r="LCH111" s="197"/>
      <c r="LCI111" s="197"/>
      <c r="LCJ111" s="197"/>
      <c r="LCK111" s="197"/>
      <c r="LCL111" s="197"/>
      <c r="LCM111" s="197"/>
      <c r="LCN111" s="197"/>
      <c r="LCO111" s="197"/>
      <c r="LCP111" s="197"/>
      <c r="LCQ111" s="197"/>
      <c r="LCR111" s="197"/>
      <c r="LCS111" s="197"/>
      <c r="LCT111" s="197"/>
      <c r="LCU111" s="197"/>
      <c r="LCV111" s="197"/>
      <c r="LCW111" s="197"/>
      <c r="LCX111" s="197"/>
      <c r="LCY111" s="197"/>
      <c r="LCZ111" s="197"/>
      <c r="LDA111" s="197"/>
      <c r="LDB111" s="197"/>
      <c r="LDC111" s="197"/>
      <c r="LDD111" s="197"/>
      <c r="LDE111" s="197"/>
      <c r="LDF111" s="197"/>
      <c r="LDG111" s="197"/>
      <c r="LDH111" s="197"/>
      <c r="LDI111" s="197"/>
      <c r="LDJ111" s="197"/>
      <c r="LDK111" s="197"/>
      <c r="LDL111" s="197"/>
      <c r="LDM111" s="197"/>
      <c r="LDN111" s="197"/>
      <c r="LDO111" s="197"/>
      <c r="LDP111" s="197"/>
      <c r="LDQ111" s="197"/>
      <c r="LDR111" s="197"/>
      <c r="LDS111" s="197"/>
      <c r="LDT111" s="197"/>
      <c r="LDU111" s="197"/>
      <c r="LDV111" s="197"/>
      <c r="LDW111" s="197"/>
      <c r="LDX111" s="197"/>
      <c r="LDY111" s="197"/>
      <c r="LDZ111" s="197"/>
      <c r="LEA111" s="197"/>
      <c r="LEB111" s="197"/>
      <c r="LEC111" s="197"/>
      <c r="LED111" s="197"/>
      <c r="LEE111" s="197"/>
      <c r="LEF111" s="197"/>
      <c r="LEG111" s="197"/>
      <c r="LEH111" s="197"/>
      <c r="LEI111" s="197"/>
      <c r="LEJ111" s="197"/>
      <c r="LEK111" s="197"/>
      <c r="LEL111" s="197"/>
      <c r="LEM111" s="197"/>
      <c r="LEN111" s="197"/>
      <c r="LEO111" s="197"/>
      <c r="LEP111" s="197"/>
      <c r="LEQ111" s="197"/>
      <c r="LER111" s="197"/>
      <c r="LES111" s="197"/>
      <c r="LET111" s="197"/>
      <c r="LEU111" s="197"/>
      <c r="LEV111" s="197"/>
      <c r="LEW111" s="197"/>
      <c r="LEX111" s="197"/>
      <c r="LEY111" s="197"/>
      <c r="LEZ111" s="197"/>
      <c r="LFA111" s="197"/>
      <c r="LFB111" s="197"/>
      <c r="LFC111" s="197"/>
      <c r="LFD111" s="197"/>
      <c r="LFE111" s="197"/>
      <c r="LFF111" s="197"/>
      <c r="LFG111" s="197"/>
      <c r="LFH111" s="197"/>
      <c r="LFI111" s="197"/>
      <c r="LFJ111" s="197"/>
      <c r="LFK111" s="197"/>
      <c r="LFL111" s="197"/>
      <c r="LFM111" s="197"/>
      <c r="LFN111" s="197"/>
      <c r="LFO111" s="197"/>
      <c r="LFP111" s="197"/>
      <c r="LFQ111" s="197"/>
      <c r="LFR111" s="197"/>
      <c r="LFS111" s="197"/>
      <c r="LFT111" s="197"/>
      <c r="LFU111" s="197"/>
      <c r="LFV111" s="197"/>
      <c r="LFW111" s="197"/>
      <c r="LFX111" s="197"/>
      <c r="LFY111" s="197"/>
      <c r="LFZ111" s="197"/>
      <c r="LGA111" s="197"/>
      <c r="LGB111" s="197"/>
      <c r="LGC111" s="197"/>
      <c r="LGD111" s="197"/>
      <c r="LGE111" s="197"/>
      <c r="LGF111" s="197"/>
      <c r="LGG111" s="197"/>
      <c r="LGH111" s="197"/>
      <c r="LGI111" s="197"/>
      <c r="LGJ111" s="197"/>
      <c r="LGK111" s="197"/>
      <c r="LGL111" s="197"/>
      <c r="LGM111" s="197"/>
      <c r="LGN111" s="197"/>
      <c r="LGO111" s="197"/>
      <c r="LGP111" s="197"/>
      <c r="LGQ111" s="197"/>
      <c r="LGR111" s="197"/>
      <c r="LGS111" s="197"/>
      <c r="LGT111" s="197"/>
      <c r="LGU111" s="197"/>
      <c r="LGV111" s="197"/>
      <c r="LGW111" s="197"/>
      <c r="LGX111" s="197"/>
      <c r="LGY111" s="197"/>
      <c r="LGZ111" s="197"/>
      <c r="LHA111" s="197"/>
      <c r="LHB111" s="197"/>
      <c r="LHC111" s="197"/>
      <c r="LHD111" s="197"/>
      <c r="LHE111" s="197"/>
      <c r="LHF111" s="197"/>
      <c r="LHG111" s="197"/>
      <c r="LHH111" s="197"/>
      <c r="LHI111" s="197"/>
      <c r="LHJ111" s="197"/>
      <c r="LHK111" s="197"/>
      <c r="LHL111" s="197"/>
      <c r="LHM111" s="197"/>
      <c r="LHN111" s="197"/>
      <c r="LHO111" s="197"/>
      <c r="LHP111" s="197"/>
      <c r="LHQ111" s="197"/>
      <c r="LHR111" s="197"/>
      <c r="LHS111" s="197"/>
      <c r="LHT111" s="197"/>
      <c r="LHU111" s="197"/>
      <c r="LHV111" s="197"/>
      <c r="LHW111" s="197"/>
      <c r="LHX111" s="197"/>
      <c r="LHY111" s="197"/>
      <c r="LHZ111" s="197"/>
      <c r="LIA111" s="197"/>
      <c r="LIB111" s="197"/>
      <c r="LIC111" s="197"/>
      <c r="LID111" s="197"/>
      <c r="LIE111" s="197"/>
      <c r="LIF111" s="197"/>
      <c r="LIG111" s="197"/>
      <c r="LIH111" s="197"/>
      <c r="LII111" s="197"/>
      <c r="LIJ111" s="197"/>
      <c r="LIK111" s="197"/>
      <c r="LIL111" s="197"/>
      <c r="LIM111" s="197"/>
      <c r="LIN111" s="197"/>
      <c r="LIO111" s="197"/>
      <c r="LIP111" s="197"/>
      <c r="LIQ111" s="197"/>
      <c r="LIR111" s="197"/>
      <c r="LIS111" s="197"/>
      <c r="LIT111" s="197"/>
      <c r="LIU111" s="197"/>
      <c r="LIV111" s="197"/>
      <c r="LIW111" s="197"/>
      <c r="LIX111" s="197"/>
      <c r="LIY111" s="197"/>
      <c r="LIZ111" s="197"/>
      <c r="LJA111" s="197"/>
      <c r="LJB111" s="197"/>
      <c r="LJC111" s="197"/>
      <c r="LJD111" s="197"/>
      <c r="LJE111" s="197"/>
      <c r="LJF111" s="197"/>
      <c r="LJG111" s="197"/>
      <c r="LJH111" s="197"/>
      <c r="LJI111" s="197"/>
      <c r="LJJ111" s="197"/>
      <c r="LJK111" s="197"/>
      <c r="LJL111" s="197"/>
      <c r="LJM111" s="197"/>
      <c r="LJN111" s="197"/>
      <c r="LJO111" s="197"/>
      <c r="LJP111" s="197"/>
      <c r="LJQ111" s="197"/>
      <c r="LJR111" s="197"/>
      <c r="LJS111" s="197"/>
      <c r="LJT111" s="197"/>
      <c r="LJU111" s="197"/>
      <c r="LJV111" s="197"/>
      <c r="LJW111" s="197"/>
      <c r="LJX111" s="197"/>
      <c r="LJY111" s="197"/>
      <c r="LJZ111" s="197"/>
      <c r="LKA111" s="197"/>
      <c r="LKB111" s="197"/>
      <c r="LKC111" s="197"/>
      <c r="LKD111" s="197"/>
      <c r="LKE111" s="197"/>
      <c r="LKF111" s="197"/>
      <c r="LKG111" s="197"/>
      <c r="LKH111" s="197"/>
      <c r="LKI111" s="197"/>
      <c r="LKJ111" s="197"/>
      <c r="LKK111" s="197"/>
      <c r="LKL111" s="197"/>
      <c r="LKM111" s="197"/>
      <c r="LKN111" s="197"/>
      <c r="LKO111" s="197"/>
      <c r="LKP111" s="197"/>
      <c r="LKQ111" s="197"/>
      <c r="LKR111" s="197"/>
      <c r="LKS111" s="197"/>
      <c r="LKT111" s="197"/>
      <c r="LKU111" s="197"/>
      <c r="LKV111" s="197"/>
      <c r="LKW111" s="197"/>
      <c r="LKX111" s="197"/>
      <c r="LKY111" s="197"/>
      <c r="LKZ111" s="197"/>
      <c r="LLA111" s="197"/>
      <c r="LLB111" s="197"/>
      <c r="LLC111" s="197"/>
      <c r="LLD111" s="197"/>
      <c r="LLE111" s="197"/>
      <c r="LLF111" s="197"/>
      <c r="LLG111" s="197"/>
      <c r="LLH111" s="197"/>
      <c r="LLI111" s="197"/>
      <c r="LLJ111" s="197"/>
      <c r="LLK111" s="197"/>
      <c r="LLL111" s="197"/>
      <c r="LLM111" s="197"/>
      <c r="LLN111" s="197"/>
      <c r="LLO111" s="197"/>
      <c r="LLP111" s="197"/>
      <c r="LLQ111" s="197"/>
      <c r="LLR111" s="197"/>
      <c r="LLS111" s="197"/>
      <c r="LLT111" s="197"/>
      <c r="LLU111" s="197"/>
      <c r="LLV111" s="197"/>
      <c r="LLW111" s="197"/>
      <c r="LLX111" s="197"/>
      <c r="LLY111" s="197"/>
      <c r="LLZ111" s="197"/>
      <c r="LMA111" s="197"/>
      <c r="LMB111" s="197"/>
      <c r="LMC111" s="197"/>
      <c r="LMD111" s="197"/>
      <c r="LME111" s="197"/>
      <c r="LMF111" s="197"/>
      <c r="LMG111" s="197"/>
      <c r="LMH111" s="197"/>
      <c r="LMI111" s="197"/>
      <c r="LMJ111" s="197"/>
      <c r="LMK111" s="197"/>
      <c r="LML111" s="197"/>
      <c r="LMM111" s="197"/>
      <c r="LMN111" s="197"/>
      <c r="LMO111" s="197"/>
      <c r="LMP111" s="197"/>
      <c r="LMQ111" s="197"/>
      <c r="LMR111" s="197"/>
      <c r="LMS111" s="197"/>
      <c r="LMT111" s="197"/>
      <c r="LMU111" s="197"/>
      <c r="LMV111" s="197"/>
      <c r="LMW111" s="197"/>
      <c r="LMX111" s="197"/>
      <c r="LMY111" s="197"/>
      <c r="LMZ111" s="197"/>
      <c r="LNA111" s="197"/>
      <c r="LNB111" s="197"/>
      <c r="LNC111" s="197"/>
      <c r="LND111" s="197"/>
      <c r="LNE111" s="197"/>
      <c r="LNF111" s="197"/>
      <c r="LNG111" s="197"/>
      <c r="LNH111" s="197"/>
      <c r="LNI111" s="197"/>
      <c r="LNJ111" s="197"/>
      <c r="LNK111" s="197"/>
      <c r="LNL111" s="197"/>
      <c r="LNM111" s="197"/>
      <c r="LNN111" s="197"/>
      <c r="LNO111" s="197"/>
      <c r="LNP111" s="197"/>
      <c r="LNQ111" s="197"/>
      <c r="LNR111" s="197"/>
      <c r="LNS111" s="197"/>
      <c r="LNT111" s="197"/>
      <c r="LNU111" s="197"/>
      <c r="LNV111" s="197"/>
      <c r="LNW111" s="197"/>
      <c r="LNX111" s="197"/>
      <c r="LNY111" s="197"/>
      <c r="LNZ111" s="197"/>
      <c r="LOA111" s="197"/>
      <c r="LOB111" s="197"/>
      <c r="LOC111" s="197"/>
      <c r="LOD111" s="197"/>
      <c r="LOE111" s="197"/>
      <c r="LOF111" s="197"/>
      <c r="LOG111" s="197"/>
      <c r="LOH111" s="197"/>
      <c r="LOI111" s="197"/>
      <c r="LOJ111" s="197"/>
      <c r="LOK111" s="197"/>
      <c r="LOL111" s="197"/>
      <c r="LOM111" s="197"/>
      <c r="LON111" s="197"/>
      <c r="LOO111" s="197"/>
      <c r="LOP111" s="197"/>
      <c r="LOQ111" s="197"/>
      <c r="LOR111" s="197"/>
      <c r="LOS111" s="197"/>
      <c r="LOT111" s="197"/>
      <c r="LOU111" s="197"/>
      <c r="LOV111" s="197"/>
      <c r="LOW111" s="197"/>
      <c r="LOX111" s="197"/>
      <c r="LOY111" s="197"/>
      <c r="LOZ111" s="197"/>
      <c r="LPA111" s="197"/>
      <c r="LPB111" s="197"/>
      <c r="LPC111" s="197"/>
      <c r="LPD111" s="197"/>
      <c r="LPE111" s="197"/>
      <c r="LPF111" s="197"/>
      <c r="LPG111" s="197"/>
      <c r="LPH111" s="197"/>
      <c r="LPI111" s="197"/>
      <c r="LPJ111" s="197"/>
      <c r="LPK111" s="197"/>
      <c r="LPL111" s="197"/>
      <c r="LPM111" s="197"/>
      <c r="LPN111" s="197"/>
      <c r="LPO111" s="197"/>
      <c r="LPP111" s="197"/>
      <c r="LPQ111" s="197"/>
      <c r="LPR111" s="197"/>
      <c r="LPS111" s="197"/>
      <c r="LPT111" s="197"/>
      <c r="LPU111" s="197"/>
      <c r="LPV111" s="197"/>
      <c r="LPW111" s="197"/>
      <c r="LPX111" s="197"/>
      <c r="LPY111" s="197"/>
      <c r="LPZ111" s="197"/>
      <c r="LQA111" s="197"/>
      <c r="LQB111" s="197"/>
      <c r="LQC111" s="197"/>
      <c r="LQD111" s="197"/>
      <c r="LQE111" s="197"/>
      <c r="LQF111" s="197"/>
      <c r="LQG111" s="197"/>
      <c r="LQH111" s="197"/>
      <c r="LQI111" s="197"/>
      <c r="LQJ111" s="197"/>
      <c r="LQK111" s="197"/>
      <c r="LQL111" s="197"/>
      <c r="LQM111" s="197"/>
      <c r="LQN111" s="197"/>
      <c r="LQO111" s="197"/>
      <c r="LQP111" s="197"/>
      <c r="LQQ111" s="197"/>
      <c r="LQR111" s="197"/>
      <c r="LQS111" s="197"/>
      <c r="LQT111" s="197"/>
      <c r="LQU111" s="197"/>
      <c r="LQV111" s="197"/>
      <c r="LQW111" s="197"/>
      <c r="LQX111" s="197"/>
      <c r="LQY111" s="197"/>
      <c r="LQZ111" s="197"/>
      <c r="LRA111" s="197"/>
      <c r="LRB111" s="197"/>
      <c r="LRC111" s="197"/>
      <c r="LRD111" s="197"/>
      <c r="LRE111" s="197"/>
      <c r="LRF111" s="197"/>
      <c r="LRG111" s="197"/>
      <c r="LRH111" s="197"/>
      <c r="LRI111" s="197"/>
      <c r="LRJ111" s="197"/>
      <c r="LRK111" s="197"/>
      <c r="LRL111" s="197"/>
      <c r="LRM111" s="197"/>
      <c r="LRN111" s="197"/>
      <c r="LRO111" s="197"/>
      <c r="LRP111" s="197"/>
      <c r="LRQ111" s="197"/>
      <c r="LRR111" s="197"/>
      <c r="LRS111" s="197"/>
      <c r="LRT111" s="197"/>
      <c r="LRU111" s="197"/>
      <c r="LRV111" s="197"/>
      <c r="LRW111" s="197"/>
      <c r="LRX111" s="197"/>
      <c r="LRY111" s="197"/>
      <c r="LRZ111" s="197"/>
      <c r="LSA111" s="197"/>
      <c r="LSB111" s="197"/>
      <c r="LSC111" s="197"/>
      <c r="LSD111" s="197"/>
      <c r="LSE111" s="197"/>
      <c r="LSF111" s="197"/>
      <c r="LSG111" s="197"/>
      <c r="LSH111" s="197"/>
      <c r="LSI111" s="197"/>
      <c r="LSJ111" s="197"/>
      <c r="LSK111" s="197"/>
      <c r="LSL111" s="197"/>
      <c r="LSM111" s="197"/>
      <c r="LSN111" s="197"/>
      <c r="LSO111" s="197"/>
      <c r="LSP111" s="197"/>
      <c r="LSQ111" s="197"/>
      <c r="LSR111" s="197"/>
      <c r="LSS111" s="197"/>
      <c r="LST111" s="197"/>
      <c r="LSU111" s="197"/>
      <c r="LSV111" s="197"/>
      <c r="LSW111" s="197"/>
      <c r="LSX111" s="197"/>
      <c r="LSY111" s="197"/>
      <c r="LSZ111" s="197"/>
      <c r="LTA111" s="197"/>
      <c r="LTB111" s="197"/>
      <c r="LTC111" s="197"/>
      <c r="LTD111" s="197"/>
      <c r="LTE111" s="197"/>
      <c r="LTF111" s="197"/>
      <c r="LTG111" s="197"/>
      <c r="LTH111" s="197"/>
      <c r="LTI111" s="197"/>
      <c r="LTJ111" s="197"/>
      <c r="LTK111" s="197"/>
      <c r="LTL111" s="197"/>
      <c r="LTM111" s="197"/>
      <c r="LTN111" s="197"/>
      <c r="LTO111" s="197"/>
      <c r="LTP111" s="197"/>
      <c r="LTQ111" s="197"/>
      <c r="LTR111" s="197"/>
      <c r="LTS111" s="197"/>
      <c r="LTT111" s="197"/>
      <c r="LTU111" s="197"/>
      <c r="LTV111" s="197"/>
      <c r="LTW111" s="197"/>
      <c r="LTX111" s="197"/>
      <c r="LTY111" s="197"/>
      <c r="LTZ111" s="197"/>
      <c r="LUA111" s="197"/>
      <c r="LUB111" s="197"/>
      <c r="LUC111" s="197"/>
      <c r="LUD111" s="197"/>
      <c r="LUE111" s="197"/>
      <c r="LUF111" s="197"/>
      <c r="LUG111" s="197"/>
      <c r="LUH111" s="197"/>
      <c r="LUI111" s="197"/>
      <c r="LUJ111" s="197"/>
      <c r="LUK111" s="197"/>
      <c r="LUL111" s="197"/>
      <c r="LUM111" s="197"/>
      <c r="LUN111" s="197"/>
      <c r="LUO111" s="197"/>
      <c r="LUP111" s="197"/>
      <c r="LUQ111" s="197"/>
      <c r="LUR111" s="197"/>
      <c r="LUS111" s="197"/>
      <c r="LUT111" s="197"/>
      <c r="LUU111" s="197"/>
      <c r="LUV111" s="197"/>
      <c r="LUW111" s="197"/>
      <c r="LUX111" s="197"/>
      <c r="LUY111" s="197"/>
      <c r="LUZ111" s="197"/>
      <c r="LVA111" s="197"/>
      <c r="LVB111" s="197"/>
      <c r="LVC111" s="197"/>
      <c r="LVD111" s="197"/>
      <c r="LVE111" s="197"/>
      <c r="LVF111" s="197"/>
      <c r="LVG111" s="197"/>
      <c r="LVH111" s="197"/>
      <c r="LVI111" s="197"/>
      <c r="LVJ111" s="197"/>
      <c r="LVK111" s="197"/>
      <c r="LVL111" s="197"/>
      <c r="LVM111" s="197"/>
      <c r="LVN111" s="197"/>
      <c r="LVO111" s="197"/>
      <c r="LVP111" s="197"/>
      <c r="LVQ111" s="197"/>
      <c r="LVR111" s="197"/>
      <c r="LVS111" s="197"/>
      <c r="LVT111" s="197"/>
      <c r="LVU111" s="197"/>
      <c r="LVV111" s="197"/>
      <c r="LVW111" s="197"/>
      <c r="LVX111" s="197"/>
      <c r="LVY111" s="197"/>
      <c r="LVZ111" s="197"/>
      <c r="LWA111" s="197"/>
      <c r="LWB111" s="197"/>
      <c r="LWC111" s="197"/>
      <c r="LWD111" s="197"/>
      <c r="LWE111" s="197"/>
      <c r="LWF111" s="197"/>
      <c r="LWG111" s="197"/>
      <c r="LWH111" s="197"/>
      <c r="LWI111" s="197"/>
      <c r="LWJ111" s="197"/>
      <c r="LWK111" s="197"/>
      <c r="LWL111" s="197"/>
      <c r="LWM111" s="197"/>
      <c r="LWN111" s="197"/>
      <c r="LWO111" s="197"/>
      <c r="LWP111" s="197"/>
      <c r="LWQ111" s="197"/>
      <c r="LWR111" s="197"/>
      <c r="LWS111" s="197"/>
      <c r="LWT111" s="197"/>
      <c r="LWU111" s="197"/>
      <c r="LWV111" s="197"/>
      <c r="LWW111" s="197"/>
      <c r="LWX111" s="197"/>
      <c r="LWY111" s="197"/>
      <c r="LWZ111" s="197"/>
      <c r="LXA111" s="197"/>
      <c r="LXB111" s="197"/>
      <c r="LXC111" s="197"/>
      <c r="LXD111" s="197"/>
      <c r="LXE111" s="197"/>
      <c r="LXF111" s="197"/>
      <c r="LXG111" s="197"/>
      <c r="LXH111" s="197"/>
      <c r="LXI111" s="197"/>
      <c r="LXJ111" s="197"/>
      <c r="LXK111" s="197"/>
      <c r="LXL111" s="197"/>
      <c r="LXM111" s="197"/>
      <c r="LXN111" s="197"/>
      <c r="LXO111" s="197"/>
      <c r="LXP111" s="197"/>
      <c r="LXQ111" s="197"/>
      <c r="LXR111" s="197"/>
      <c r="LXS111" s="197"/>
      <c r="LXT111" s="197"/>
      <c r="LXU111" s="197"/>
      <c r="LXV111" s="197"/>
      <c r="LXW111" s="197"/>
      <c r="LXX111" s="197"/>
      <c r="LXY111" s="197"/>
      <c r="LXZ111" s="197"/>
      <c r="LYA111" s="197"/>
      <c r="LYB111" s="197"/>
      <c r="LYC111" s="197"/>
      <c r="LYD111" s="197"/>
      <c r="LYE111" s="197"/>
      <c r="LYF111" s="197"/>
      <c r="LYG111" s="197"/>
      <c r="LYH111" s="197"/>
      <c r="LYI111" s="197"/>
      <c r="LYJ111" s="197"/>
      <c r="LYK111" s="197"/>
      <c r="LYL111" s="197"/>
      <c r="LYM111" s="197"/>
      <c r="LYN111" s="197"/>
      <c r="LYO111" s="197"/>
      <c r="LYP111" s="197"/>
      <c r="LYQ111" s="197"/>
      <c r="LYR111" s="197"/>
      <c r="LYS111" s="197"/>
      <c r="LYT111" s="197"/>
      <c r="LYU111" s="197"/>
      <c r="LYV111" s="197"/>
      <c r="LYW111" s="197"/>
      <c r="LYX111" s="197"/>
      <c r="LYY111" s="197"/>
      <c r="LYZ111" s="197"/>
      <c r="LZA111" s="197"/>
      <c r="LZB111" s="197"/>
      <c r="LZC111" s="197"/>
      <c r="LZD111" s="197"/>
      <c r="LZE111" s="197"/>
      <c r="LZF111" s="197"/>
      <c r="LZG111" s="197"/>
      <c r="LZH111" s="197"/>
      <c r="LZI111" s="197"/>
      <c r="LZJ111" s="197"/>
      <c r="LZK111" s="197"/>
      <c r="LZL111" s="197"/>
      <c r="LZM111" s="197"/>
      <c r="LZN111" s="197"/>
      <c r="LZO111" s="197"/>
      <c r="LZP111" s="197"/>
      <c r="LZQ111" s="197"/>
      <c r="LZR111" s="197"/>
      <c r="LZS111" s="197"/>
      <c r="LZT111" s="197"/>
      <c r="LZU111" s="197"/>
      <c r="LZV111" s="197"/>
      <c r="LZW111" s="197"/>
      <c r="LZX111" s="197"/>
      <c r="LZY111" s="197"/>
      <c r="LZZ111" s="197"/>
      <c r="MAA111" s="197"/>
      <c r="MAB111" s="197"/>
      <c r="MAC111" s="197"/>
      <c r="MAD111" s="197"/>
      <c r="MAE111" s="197"/>
      <c r="MAF111" s="197"/>
      <c r="MAG111" s="197"/>
      <c r="MAH111" s="197"/>
      <c r="MAI111" s="197"/>
      <c r="MAJ111" s="197"/>
      <c r="MAK111" s="197"/>
      <c r="MAL111" s="197"/>
      <c r="MAM111" s="197"/>
      <c r="MAN111" s="197"/>
      <c r="MAO111" s="197"/>
      <c r="MAP111" s="197"/>
      <c r="MAQ111" s="197"/>
      <c r="MAR111" s="197"/>
      <c r="MAS111" s="197"/>
      <c r="MAT111" s="197"/>
      <c r="MAU111" s="197"/>
      <c r="MAV111" s="197"/>
      <c r="MAW111" s="197"/>
      <c r="MAX111" s="197"/>
      <c r="MAY111" s="197"/>
      <c r="MAZ111" s="197"/>
      <c r="MBA111" s="197"/>
      <c r="MBB111" s="197"/>
      <c r="MBC111" s="197"/>
      <c r="MBD111" s="197"/>
      <c r="MBE111" s="197"/>
      <c r="MBF111" s="197"/>
      <c r="MBG111" s="197"/>
      <c r="MBH111" s="197"/>
      <c r="MBI111" s="197"/>
      <c r="MBJ111" s="197"/>
      <c r="MBK111" s="197"/>
      <c r="MBL111" s="197"/>
      <c r="MBM111" s="197"/>
      <c r="MBN111" s="197"/>
      <c r="MBO111" s="197"/>
      <c r="MBP111" s="197"/>
      <c r="MBQ111" s="197"/>
      <c r="MBR111" s="197"/>
      <c r="MBS111" s="197"/>
      <c r="MBT111" s="197"/>
      <c r="MBU111" s="197"/>
      <c r="MBV111" s="197"/>
      <c r="MBW111" s="197"/>
      <c r="MBX111" s="197"/>
      <c r="MBY111" s="197"/>
      <c r="MBZ111" s="197"/>
      <c r="MCA111" s="197"/>
      <c r="MCB111" s="197"/>
      <c r="MCC111" s="197"/>
      <c r="MCD111" s="197"/>
      <c r="MCE111" s="197"/>
      <c r="MCF111" s="197"/>
      <c r="MCG111" s="197"/>
      <c r="MCH111" s="197"/>
      <c r="MCI111" s="197"/>
      <c r="MCJ111" s="197"/>
      <c r="MCK111" s="197"/>
      <c r="MCL111" s="197"/>
      <c r="MCM111" s="197"/>
      <c r="MCN111" s="197"/>
      <c r="MCO111" s="197"/>
      <c r="MCP111" s="197"/>
      <c r="MCQ111" s="197"/>
      <c r="MCR111" s="197"/>
      <c r="MCS111" s="197"/>
      <c r="MCT111" s="197"/>
      <c r="MCU111" s="197"/>
      <c r="MCV111" s="197"/>
      <c r="MCW111" s="197"/>
      <c r="MCX111" s="197"/>
      <c r="MCY111" s="197"/>
      <c r="MCZ111" s="197"/>
      <c r="MDA111" s="197"/>
      <c r="MDB111" s="197"/>
      <c r="MDC111" s="197"/>
      <c r="MDD111" s="197"/>
      <c r="MDE111" s="197"/>
      <c r="MDF111" s="197"/>
      <c r="MDG111" s="197"/>
      <c r="MDH111" s="197"/>
      <c r="MDI111" s="197"/>
      <c r="MDJ111" s="197"/>
      <c r="MDK111" s="197"/>
      <c r="MDL111" s="197"/>
      <c r="MDM111" s="197"/>
      <c r="MDN111" s="197"/>
      <c r="MDO111" s="197"/>
      <c r="MDP111" s="197"/>
      <c r="MDQ111" s="197"/>
      <c r="MDR111" s="197"/>
      <c r="MDS111" s="197"/>
      <c r="MDT111" s="197"/>
      <c r="MDU111" s="197"/>
      <c r="MDV111" s="197"/>
      <c r="MDW111" s="197"/>
      <c r="MDX111" s="197"/>
      <c r="MDY111" s="197"/>
      <c r="MDZ111" s="197"/>
      <c r="MEA111" s="197"/>
      <c r="MEB111" s="197"/>
      <c r="MEC111" s="197"/>
      <c r="MED111" s="197"/>
      <c r="MEE111" s="197"/>
      <c r="MEF111" s="197"/>
      <c r="MEG111" s="197"/>
      <c r="MEH111" s="197"/>
      <c r="MEI111" s="197"/>
      <c r="MEJ111" s="197"/>
      <c r="MEK111" s="197"/>
      <c r="MEL111" s="197"/>
      <c r="MEM111" s="197"/>
      <c r="MEN111" s="197"/>
      <c r="MEO111" s="197"/>
      <c r="MEP111" s="197"/>
      <c r="MEQ111" s="197"/>
      <c r="MER111" s="197"/>
      <c r="MES111" s="197"/>
      <c r="MET111" s="197"/>
      <c r="MEU111" s="197"/>
      <c r="MEV111" s="197"/>
      <c r="MEW111" s="197"/>
      <c r="MEX111" s="197"/>
      <c r="MEY111" s="197"/>
      <c r="MEZ111" s="197"/>
      <c r="MFA111" s="197"/>
      <c r="MFB111" s="197"/>
      <c r="MFC111" s="197"/>
      <c r="MFD111" s="197"/>
      <c r="MFE111" s="197"/>
      <c r="MFF111" s="197"/>
      <c r="MFG111" s="197"/>
      <c r="MFH111" s="197"/>
      <c r="MFI111" s="197"/>
      <c r="MFJ111" s="197"/>
      <c r="MFK111" s="197"/>
      <c r="MFL111" s="197"/>
      <c r="MFM111" s="197"/>
      <c r="MFN111" s="197"/>
      <c r="MFO111" s="197"/>
      <c r="MFP111" s="197"/>
      <c r="MFQ111" s="197"/>
      <c r="MFR111" s="197"/>
      <c r="MFS111" s="197"/>
      <c r="MFT111" s="197"/>
      <c r="MFU111" s="197"/>
      <c r="MFV111" s="197"/>
      <c r="MFW111" s="197"/>
      <c r="MFX111" s="197"/>
      <c r="MFY111" s="197"/>
      <c r="MFZ111" s="197"/>
      <c r="MGA111" s="197"/>
      <c r="MGB111" s="197"/>
      <c r="MGC111" s="197"/>
      <c r="MGD111" s="197"/>
      <c r="MGE111" s="197"/>
      <c r="MGF111" s="197"/>
      <c r="MGG111" s="197"/>
      <c r="MGH111" s="197"/>
      <c r="MGI111" s="197"/>
      <c r="MGJ111" s="197"/>
      <c r="MGK111" s="197"/>
      <c r="MGL111" s="197"/>
      <c r="MGM111" s="197"/>
      <c r="MGN111" s="197"/>
      <c r="MGO111" s="197"/>
      <c r="MGP111" s="197"/>
      <c r="MGQ111" s="197"/>
      <c r="MGR111" s="197"/>
      <c r="MGS111" s="197"/>
      <c r="MGT111" s="197"/>
      <c r="MGU111" s="197"/>
      <c r="MGV111" s="197"/>
      <c r="MGW111" s="197"/>
      <c r="MGX111" s="197"/>
      <c r="MGY111" s="197"/>
      <c r="MGZ111" s="197"/>
      <c r="MHA111" s="197"/>
      <c r="MHB111" s="197"/>
      <c r="MHC111" s="197"/>
      <c r="MHD111" s="197"/>
      <c r="MHE111" s="197"/>
      <c r="MHF111" s="197"/>
      <c r="MHG111" s="197"/>
      <c r="MHH111" s="197"/>
      <c r="MHI111" s="197"/>
      <c r="MHJ111" s="197"/>
      <c r="MHK111" s="197"/>
      <c r="MHL111" s="197"/>
      <c r="MHM111" s="197"/>
      <c r="MHN111" s="197"/>
      <c r="MHO111" s="197"/>
      <c r="MHP111" s="197"/>
      <c r="MHQ111" s="197"/>
      <c r="MHR111" s="197"/>
      <c r="MHS111" s="197"/>
      <c r="MHT111" s="197"/>
      <c r="MHU111" s="197"/>
      <c r="MHV111" s="197"/>
      <c r="MHW111" s="197"/>
      <c r="MHX111" s="197"/>
      <c r="MHY111" s="197"/>
      <c r="MHZ111" s="197"/>
      <c r="MIA111" s="197"/>
      <c r="MIB111" s="197"/>
      <c r="MIC111" s="197"/>
      <c r="MID111" s="197"/>
      <c r="MIE111" s="197"/>
      <c r="MIF111" s="197"/>
      <c r="MIG111" s="197"/>
      <c r="MIH111" s="197"/>
      <c r="MII111" s="197"/>
      <c r="MIJ111" s="197"/>
      <c r="MIK111" s="197"/>
      <c r="MIL111" s="197"/>
      <c r="MIM111" s="197"/>
      <c r="MIN111" s="197"/>
      <c r="MIO111" s="197"/>
      <c r="MIP111" s="197"/>
      <c r="MIQ111" s="197"/>
      <c r="MIR111" s="197"/>
      <c r="MIS111" s="197"/>
      <c r="MIT111" s="197"/>
      <c r="MIU111" s="197"/>
      <c r="MIV111" s="197"/>
      <c r="MIW111" s="197"/>
      <c r="MIX111" s="197"/>
      <c r="MIY111" s="197"/>
      <c r="MIZ111" s="197"/>
      <c r="MJA111" s="197"/>
      <c r="MJB111" s="197"/>
      <c r="MJC111" s="197"/>
      <c r="MJD111" s="197"/>
      <c r="MJE111" s="197"/>
      <c r="MJF111" s="197"/>
      <c r="MJG111" s="197"/>
      <c r="MJH111" s="197"/>
      <c r="MJI111" s="197"/>
      <c r="MJJ111" s="197"/>
      <c r="MJK111" s="197"/>
      <c r="MJL111" s="197"/>
      <c r="MJM111" s="197"/>
      <c r="MJN111" s="197"/>
      <c r="MJO111" s="197"/>
      <c r="MJP111" s="197"/>
      <c r="MJQ111" s="197"/>
      <c r="MJR111" s="197"/>
      <c r="MJS111" s="197"/>
      <c r="MJT111" s="197"/>
      <c r="MJU111" s="197"/>
      <c r="MJV111" s="197"/>
      <c r="MJW111" s="197"/>
      <c r="MJX111" s="197"/>
      <c r="MJY111" s="197"/>
      <c r="MJZ111" s="197"/>
      <c r="MKA111" s="197"/>
      <c r="MKB111" s="197"/>
      <c r="MKC111" s="197"/>
      <c r="MKD111" s="197"/>
      <c r="MKE111" s="197"/>
      <c r="MKF111" s="197"/>
      <c r="MKG111" s="197"/>
      <c r="MKH111" s="197"/>
      <c r="MKI111" s="197"/>
      <c r="MKJ111" s="197"/>
      <c r="MKK111" s="197"/>
      <c r="MKL111" s="197"/>
      <c r="MKM111" s="197"/>
      <c r="MKN111" s="197"/>
      <c r="MKO111" s="197"/>
      <c r="MKP111" s="197"/>
      <c r="MKQ111" s="197"/>
      <c r="MKR111" s="197"/>
      <c r="MKS111" s="197"/>
      <c r="MKT111" s="197"/>
      <c r="MKU111" s="197"/>
      <c r="MKV111" s="197"/>
      <c r="MKW111" s="197"/>
      <c r="MKX111" s="197"/>
      <c r="MKY111" s="197"/>
      <c r="MKZ111" s="197"/>
      <c r="MLA111" s="197"/>
      <c r="MLB111" s="197"/>
      <c r="MLC111" s="197"/>
      <c r="MLD111" s="197"/>
      <c r="MLE111" s="197"/>
      <c r="MLF111" s="197"/>
      <c r="MLG111" s="197"/>
      <c r="MLH111" s="197"/>
      <c r="MLI111" s="197"/>
      <c r="MLJ111" s="197"/>
      <c r="MLK111" s="197"/>
      <c r="MLL111" s="197"/>
      <c r="MLM111" s="197"/>
      <c r="MLN111" s="197"/>
      <c r="MLO111" s="197"/>
      <c r="MLP111" s="197"/>
      <c r="MLQ111" s="197"/>
      <c r="MLR111" s="197"/>
      <c r="MLS111" s="197"/>
      <c r="MLT111" s="197"/>
      <c r="MLU111" s="197"/>
      <c r="MLV111" s="197"/>
      <c r="MLW111" s="197"/>
      <c r="MLX111" s="197"/>
      <c r="MLY111" s="197"/>
      <c r="MLZ111" s="197"/>
      <c r="MMA111" s="197"/>
      <c r="MMB111" s="197"/>
      <c r="MMC111" s="197"/>
      <c r="MMD111" s="197"/>
      <c r="MME111" s="197"/>
      <c r="MMF111" s="197"/>
      <c r="MMG111" s="197"/>
      <c r="MMH111" s="197"/>
      <c r="MMI111" s="197"/>
      <c r="MMJ111" s="197"/>
      <c r="MMK111" s="197"/>
      <c r="MML111" s="197"/>
      <c r="MMM111" s="197"/>
      <c r="MMN111" s="197"/>
      <c r="MMO111" s="197"/>
      <c r="MMP111" s="197"/>
      <c r="MMQ111" s="197"/>
      <c r="MMR111" s="197"/>
      <c r="MMS111" s="197"/>
      <c r="MMT111" s="197"/>
      <c r="MMU111" s="197"/>
      <c r="MMV111" s="197"/>
      <c r="MMW111" s="197"/>
      <c r="MMX111" s="197"/>
      <c r="MMY111" s="197"/>
      <c r="MMZ111" s="197"/>
      <c r="MNA111" s="197"/>
      <c r="MNB111" s="197"/>
      <c r="MNC111" s="197"/>
      <c r="MND111" s="197"/>
      <c r="MNE111" s="197"/>
      <c r="MNF111" s="197"/>
      <c r="MNG111" s="197"/>
      <c r="MNH111" s="197"/>
      <c r="MNI111" s="197"/>
      <c r="MNJ111" s="197"/>
      <c r="MNK111" s="197"/>
      <c r="MNL111" s="197"/>
      <c r="MNM111" s="197"/>
      <c r="MNN111" s="197"/>
      <c r="MNO111" s="197"/>
      <c r="MNP111" s="197"/>
      <c r="MNQ111" s="197"/>
      <c r="MNR111" s="197"/>
      <c r="MNS111" s="197"/>
      <c r="MNT111" s="197"/>
      <c r="MNU111" s="197"/>
      <c r="MNV111" s="197"/>
      <c r="MNW111" s="197"/>
      <c r="MNX111" s="197"/>
      <c r="MNY111" s="197"/>
      <c r="MNZ111" s="197"/>
      <c r="MOA111" s="197"/>
      <c r="MOB111" s="197"/>
      <c r="MOC111" s="197"/>
      <c r="MOD111" s="197"/>
      <c r="MOE111" s="197"/>
      <c r="MOF111" s="197"/>
      <c r="MOG111" s="197"/>
      <c r="MOH111" s="197"/>
      <c r="MOI111" s="197"/>
      <c r="MOJ111" s="197"/>
      <c r="MOK111" s="197"/>
      <c r="MOL111" s="197"/>
      <c r="MOM111" s="197"/>
      <c r="MON111" s="197"/>
      <c r="MOO111" s="197"/>
      <c r="MOP111" s="197"/>
      <c r="MOQ111" s="197"/>
      <c r="MOR111" s="197"/>
      <c r="MOS111" s="197"/>
      <c r="MOT111" s="197"/>
      <c r="MOU111" s="197"/>
      <c r="MOV111" s="197"/>
      <c r="MOW111" s="197"/>
      <c r="MOX111" s="197"/>
      <c r="MOY111" s="197"/>
      <c r="MOZ111" s="197"/>
      <c r="MPA111" s="197"/>
      <c r="MPB111" s="197"/>
      <c r="MPC111" s="197"/>
      <c r="MPD111" s="197"/>
      <c r="MPE111" s="197"/>
      <c r="MPF111" s="197"/>
      <c r="MPG111" s="197"/>
      <c r="MPH111" s="197"/>
      <c r="MPI111" s="197"/>
      <c r="MPJ111" s="197"/>
      <c r="MPK111" s="197"/>
      <c r="MPL111" s="197"/>
      <c r="MPM111" s="197"/>
      <c r="MPN111" s="197"/>
      <c r="MPO111" s="197"/>
      <c r="MPP111" s="197"/>
      <c r="MPQ111" s="197"/>
      <c r="MPR111" s="197"/>
      <c r="MPS111" s="197"/>
      <c r="MPT111" s="197"/>
      <c r="MPU111" s="197"/>
      <c r="MPV111" s="197"/>
      <c r="MPW111" s="197"/>
      <c r="MPX111" s="197"/>
      <c r="MPY111" s="197"/>
      <c r="MPZ111" s="197"/>
      <c r="MQA111" s="197"/>
      <c r="MQB111" s="197"/>
      <c r="MQC111" s="197"/>
      <c r="MQD111" s="197"/>
      <c r="MQE111" s="197"/>
      <c r="MQF111" s="197"/>
      <c r="MQG111" s="197"/>
      <c r="MQH111" s="197"/>
      <c r="MQI111" s="197"/>
      <c r="MQJ111" s="197"/>
      <c r="MQK111" s="197"/>
      <c r="MQL111" s="197"/>
      <c r="MQM111" s="197"/>
      <c r="MQN111" s="197"/>
      <c r="MQO111" s="197"/>
      <c r="MQP111" s="197"/>
      <c r="MQQ111" s="197"/>
      <c r="MQR111" s="197"/>
      <c r="MQS111" s="197"/>
      <c r="MQT111" s="197"/>
      <c r="MQU111" s="197"/>
      <c r="MQV111" s="197"/>
      <c r="MQW111" s="197"/>
      <c r="MQX111" s="197"/>
      <c r="MQY111" s="197"/>
      <c r="MQZ111" s="197"/>
      <c r="MRA111" s="197"/>
      <c r="MRB111" s="197"/>
      <c r="MRC111" s="197"/>
      <c r="MRD111" s="197"/>
      <c r="MRE111" s="197"/>
      <c r="MRF111" s="197"/>
      <c r="MRG111" s="197"/>
      <c r="MRH111" s="197"/>
      <c r="MRI111" s="197"/>
      <c r="MRJ111" s="197"/>
      <c r="MRK111" s="197"/>
      <c r="MRL111" s="197"/>
      <c r="MRM111" s="197"/>
      <c r="MRN111" s="197"/>
      <c r="MRO111" s="197"/>
      <c r="MRP111" s="197"/>
      <c r="MRQ111" s="197"/>
      <c r="MRR111" s="197"/>
      <c r="MRS111" s="197"/>
      <c r="MRT111" s="197"/>
      <c r="MRU111" s="197"/>
      <c r="MRV111" s="197"/>
      <c r="MRW111" s="197"/>
      <c r="MRX111" s="197"/>
      <c r="MRY111" s="197"/>
      <c r="MRZ111" s="197"/>
      <c r="MSA111" s="197"/>
      <c r="MSB111" s="197"/>
      <c r="MSC111" s="197"/>
      <c r="MSD111" s="197"/>
      <c r="MSE111" s="197"/>
      <c r="MSF111" s="197"/>
      <c r="MSG111" s="197"/>
      <c r="MSH111" s="197"/>
      <c r="MSI111" s="197"/>
      <c r="MSJ111" s="197"/>
      <c r="MSK111" s="197"/>
      <c r="MSL111" s="197"/>
      <c r="MSM111" s="197"/>
      <c r="MSN111" s="197"/>
      <c r="MSO111" s="197"/>
      <c r="MSP111" s="197"/>
      <c r="MSQ111" s="197"/>
      <c r="MSR111" s="197"/>
      <c r="MSS111" s="197"/>
      <c r="MST111" s="197"/>
      <c r="MSU111" s="197"/>
      <c r="MSV111" s="197"/>
      <c r="MSW111" s="197"/>
      <c r="MSX111" s="197"/>
      <c r="MSY111" s="197"/>
      <c r="MSZ111" s="197"/>
      <c r="MTA111" s="197"/>
      <c r="MTB111" s="197"/>
      <c r="MTC111" s="197"/>
      <c r="MTD111" s="197"/>
      <c r="MTE111" s="197"/>
      <c r="MTF111" s="197"/>
      <c r="MTG111" s="197"/>
      <c r="MTH111" s="197"/>
      <c r="MTI111" s="197"/>
      <c r="MTJ111" s="197"/>
      <c r="MTK111" s="197"/>
      <c r="MTL111" s="197"/>
      <c r="MTM111" s="197"/>
      <c r="MTN111" s="197"/>
      <c r="MTO111" s="197"/>
      <c r="MTP111" s="197"/>
      <c r="MTQ111" s="197"/>
      <c r="MTR111" s="197"/>
      <c r="MTS111" s="197"/>
      <c r="MTT111" s="197"/>
      <c r="MTU111" s="197"/>
      <c r="MTV111" s="197"/>
      <c r="MTW111" s="197"/>
      <c r="MTX111" s="197"/>
      <c r="MTY111" s="197"/>
      <c r="MTZ111" s="197"/>
      <c r="MUA111" s="197"/>
      <c r="MUB111" s="197"/>
      <c r="MUC111" s="197"/>
      <c r="MUD111" s="197"/>
      <c r="MUE111" s="197"/>
      <c r="MUF111" s="197"/>
      <c r="MUG111" s="197"/>
      <c r="MUH111" s="197"/>
      <c r="MUI111" s="197"/>
      <c r="MUJ111" s="197"/>
      <c r="MUK111" s="197"/>
      <c r="MUL111" s="197"/>
      <c r="MUM111" s="197"/>
      <c r="MUN111" s="197"/>
      <c r="MUO111" s="197"/>
      <c r="MUP111" s="197"/>
      <c r="MUQ111" s="197"/>
      <c r="MUR111" s="197"/>
      <c r="MUS111" s="197"/>
      <c r="MUT111" s="197"/>
      <c r="MUU111" s="197"/>
      <c r="MUV111" s="197"/>
      <c r="MUW111" s="197"/>
      <c r="MUX111" s="197"/>
      <c r="MUY111" s="197"/>
      <c r="MUZ111" s="197"/>
      <c r="MVA111" s="197"/>
      <c r="MVB111" s="197"/>
      <c r="MVC111" s="197"/>
      <c r="MVD111" s="197"/>
      <c r="MVE111" s="197"/>
      <c r="MVF111" s="197"/>
      <c r="MVG111" s="197"/>
      <c r="MVH111" s="197"/>
      <c r="MVI111" s="197"/>
      <c r="MVJ111" s="197"/>
      <c r="MVK111" s="197"/>
      <c r="MVL111" s="197"/>
      <c r="MVM111" s="197"/>
      <c r="MVN111" s="197"/>
      <c r="MVO111" s="197"/>
      <c r="MVP111" s="197"/>
      <c r="MVQ111" s="197"/>
      <c r="MVR111" s="197"/>
      <c r="MVS111" s="197"/>
      <c r="MVT111" s="197"/>
      <c r="MVU111" s="197"/>
      <c r="MVV111" s="197"/>
      <c r="MVW111" s="197"/>
      <c r="MVX111" s="197"/>
      <c r="MVY111" s="197"/>
      <c r="MVZ111" s="197"/>
      <c r="MWA111" s="197"/>
      <c r="MWB111" s="197"/>
      <c r="MWC111" s="197"/>
      <c r="MWD111" s="197"/>
      <c r="MWE111" s="197"/>
      <c r="MWF111" s="197"/>
      <c r="MWG111" s="197"/>
      <c r="MWH111" s="197"/>
      <c r="MWI111" s="197"/>
      <c r="MWJ111" s="197"/>
      <c r="MWK111" s="197"/>
      <c r="MWL111" s="197"/>
      <c r="MWM111" s="197"/>
      <c r="MWN111" s="197"/>
      <c r="MWO111" s="197"/>
      <c r="MWP111" s="197"/>
      <c r="MWQ111" s="197"/>
      <c r="MWR111" s="197"/>
      <c r="MWS111" s="197"/>
      <c r="MWT111" s="197"/>
      <c r="MWU111" s="197"/>
      <c r="MWV111" s="197"/>
      <c r="MWW111" s="197"/>
      <c r="MWX111" s="197"/>
      <c r="MWY111" s="197"/>
      <c r="MWZ111" s="197"/>
      <c r="MXA111" s="197"/>
      <c r="MXB111" s="197"/>
      <c r="MXC111" s="197"/>
      <c r="MXD111" s="197"/>
      <c r="MXE111" s="197"/>
      <c r="MXF111" s="197"/>
      <c r="MXG111" s="197"/>
      <c r="MXH111" s="197"/>
      <c r="MXI111" s="197"/>
      <c r="MXJ111" s="197"/>
      <c r="MXK111" s="197"/>
      <c r="MXL111" s="197"/>
      <c r="MXM111" s="197"/>
      <c r="MXN111" s="197"/>
      <c r="MXO111" s="197"/>
      <c r="MXP111" s="197"/>
      <c r="MXQ111" s="197"/>
      <c r="MXR111" s="197"/>
      <c r="MXS111" s="197"/>
      <c r="MXT111" s="197"/>
      <c r="MXU111" s="197"/>
      <c r="MXV111" s="197"/>
      <c r="MXW111" s="197"/>
      <c r="MXX111" s="197"/>
      <c r="MXY111" s="197"/>
      <c r="MXZ111" s="197"/>
      <c r="MYA111" s="197"/>
      <c r="MYB111" s="197"/>
      <c r="MYC111" s="197"/>
      <c r="MYD111" s="197"/>
      <c r="MYE111" s="197"/>
      <c r="MYF111" s="197"/>
      <c r="MYG111" s="197"/>
      <c r="MYH111" s="197"/>
      <c r="MYI111" s="197"/>
      <c r="MYJ111" s="197"/>
      <c r="MYK111" s="197"/>
      <c r="MYL111" s="197"/>
      <c r="MYM111" s="197"/>
      <c r="MYN111" s="197"/>
      <c r="MYO111" s="197"/>
      <c r="MYP111" s="197"/>
      <c r="MYQ111" s="197"/>
      <c r="MYR111" s="197"/>
      <c r="MYS111" s="197"/>
      <c r="MYT111" s="197"/>
      <c r="MYU111" s="197"/>
      <c r="MYV111" s="197"/>
      <c r="MYW111" s="197"/>
      <c r="MYX111" s="197"/>
      <c r="MYY111" s="197"/>
      <c r="MYZ111" s="197"/>
      <c r="MZA111" s="197"/>
      <c r="MZB111" s="197"/>
      <c r="MZC111" s="197"/>
      <c r="MZD111" s="197"/>
      <c r="MZE111" s="197"/>
      <c r="MZF111" s="197"/>
      <c r="MZG111" s="197"/>
      <c r="MZH111" s="197"/>
      <c r="MZI111" s="197"/>
      <c r="MZJ111" s="197"/>
      <c r="MZK111" s="197"/>
      <c r="MZL111" s="197"/>
      <c r="MZM111" s="197"/>
      <c r="MZN111" s="197"/>
      <c r="MZO111" s="197"/>
      <c r="MZP111" s="197"/>
      <c r="MZQ111" s="197"/>
      <c r="MZR111" s="197"/>
      <c r="MZS111" s="197"/>
      <c r="MZT111" s="197"/>
      <c r="MZU111" s="197"/>
      <c r="MZV111" s="197"/>
      <c r="MZW111" s="197"/>
      <c r="MZX111" s="197"/>
      <c r="MZY111" s="197"/>
      <c r="MZZ111" s="197"/>
      <c r="NAA111" s="197"/>
      <c r="NAB111" s="197"/>
      <c r="NAC111" s="197"/>
      <c r="NAD111" s="197"/>
      <c r="NAE111" s="197"/>
      <c r="NAF111" s="197"/>
      <c r="NAG111" s="197"/>
      <c r="NAH111" s="197"/>
      <c r="NAI111" s="197"/>
      <c r="NAJ111" s="197"/>
      <c r="NAK111" s="197"/>
      <c r="NAL111" s="197"/>
      <c r="NAM111" s="197"/>
      <c r="NAN111" s="197"/>
      <c r="NAO111" s="197"/>
      <c r="NAP111" s="197"/>
      <c r="NAQ111" s="197"/>
      <c r="NAR111" s="197"/>
      <c r="NAS111" s="197"/>
      <c r="NAT111" s="197"/>
      <c r="NAU111" s="197"/>
      <c r="NAV111" s="197"/>
      <c r="NAW111" s="197"/>
      <c r="NAX111" s="197"/>
      <c r="NAY111" s="197"/>
      <c r="NAZ111" s="197"/>
      <c r="NBA111" s="197"/>
      <c r="NBB111" s="197"/>
      <c r="NBC111" s="197"/>
      <c r="NBD111" s="197"/>
      <c r="NBE111" s="197"/>
      <c r="NBF111" s="197"/>
      <c r="NBG111" s="197"/>
      <c r="NBH111" s="197"/>
      <c r="NBI111" s="197"/>
      <c r="NBJ111" s="197"/>
      <c r="NBK111" s="197"/>
      <c r="NBL111" s="197"/>
      <c r="NBM111" s="197"/>
      <c r="NBN111" s="197"/>
      <c r="NBO111" s="197"/>
      <c r="NBP111" s="197"/>
      <c r="NBQ111" s="197"/>
      <c r="NBR111" s="197"/>
      <c r="NBS111" s="197"/>
      <c r="NBT111" s="197"/>
      <c r="NBU111" s="197"/>
      <c r="NBV111" s="197"/>
      <c r="NBW111" s="197"/>
      <c r="NBX111" s="197"/>
      <c r="NBY111" s="197"/>
      <c r="NBZ111" s="197"/>
      <c r="NCA111" s="197"/>
      <c r="NCB111" s="197"/>
      <c r="NCC111" s="197"/>
      <c r="NCD111" s="197"/>
      <c r="NCE111" s="197"/>
      <c r="NCF111" s="197"/>
      <c r="NCG111" s="197"/>
      <c r="NCH111" s="197"/>
      <c r="NCI111" s="197"/>
      <c r="NCJ111" s="197"/>
      <c r="NCK111" s="197"/>
      <c r="NCL111" s="197"/>
      <c r="NCM111" s="197"/>
      <c r="NCN111" s="197"/>
      <c r="NCO111" s="197"/>
      <c r="NCP111" s="197"/>
      <c r="NCQ111" s="197"/>
      <c r="NCR111" s="197"/>
      <c r="NCS111" s="197"/>
      <c r="NCT111" s="197"/>
      <c r="NCU111" s="197"/>
      <c r="NCV111" s="197"/>
      <c r="NCW111" s="197"/>
      <c r="NCX111" s="197"/>
      <c r="NCY111" s="197"/>
      <c r="NCZ111" s="197"/>
      <c r="NDA111" s="197"/>
      <c r="NDB111" s="197"/>
      <c r="NDC111" s="197"/>
      <c r="NDD111" s="197"/>
      <c r="NDE111" s="197"/>
      <c r="NDF111" s="197"/>
      <c r="NDG111" s="197"/>
      <c r="NDH111" s="197"/>
      <c r="NDI111" s="197"/>
      <c r="NDJ111" s="197"/>
      <c r="NDK111" s="197"/>
      <c r="NDL111" s="197"/>
      <c r="NDM111" s="197"/>
      <c r="NDN111" s="197"/>
      <c r="NDO111" s="197"/>
      <c r="NDP111" s="197"/>
      <c r="NDQ111" s="197"/>
      <c r="NDR111" s="197"/>
      <c r="NDS111" s="197"/>
      <c r="NDT111" s="197"/>
      <c r="NDU111" s="197"/>
      <c r="NDV111" s="197"/>
      <c r="NDW111" s="197"/>
      <c r="NDX111" s="197"/>
      <c r="NDY111" s="197"/>
      <c r="NDZ111" s="197"/>
      <c r="NEA111" s="197"/>
      <c r="NEB111" s="197"/>
      <c r="NEC111" s="197"/>
      <c r="NED111" s="197"/>
      <c r="NEE111" s="197"/>
      <c r="NEF111" s="197"/>
      <c r="NEG111" s="197"/>
      <c r="NEH111" s="197"/>
      <c r="NEI111" s="197"/>
      <c r="NEJ111" s="197"/>
      <c r="NEK111" s="197"/>
      <c r="NEL111" s="197"/>
      <c r="NEM111" s="197"/>
      <c r="NEN111" s="197"/>
      <c r="NEO111" s="197"/>
      <c r="NEP111" s="197"/>
      <c r="NEQ111" s="197"/>
      <c r="NER111" s="197"/>
      <c r="NES111" s="197"/>
      <c r="NET111" s="197"/>
      <c r="NEU111" s="197"/>
      <c r="NEV111" s="197"/>
      <c r="NEW111" s="197"/>
      <c r="NEX111" s="197"/>
      <c r="NEY111" s="197"/>
      <c r="NEZ111" s="197"/>
      <c r="NFA111" s="197"/>
      <c r="NFB111" s="197"/>
      <c r="NFC111" s="197"/>
      <c r="NFD111" s="197"/>
      <c r="NFE111" s="197"/>
      <c r="NFF111" s="197"/>
      <c r="NFG111" s="197"/>
      <c r="NFH111" s="197"/>
      <c r="NFI111" s="197"/>
      <c r="NFJ111" s="197"/>
      <c r="NFK111" s="197"/>
      <c r="NFL111" s="197"/>
      <c r="NFM111" s="197"/>
      <c r="NFN111" s="197"/>
      <c r="NFO111" s="197"/>
      <c r="NFP111" s="197"/>
      <c r="NFQ111" s="197"/>
      <c r="NFR111" s="197"/>
      <c r="NFS111" s="197"/>
      <c r="NFT111" s="197"/>
      <c r="NFU111" s="197"/>
      <c r="NFV111" s="197"/>
      <c r="NFW111" s="197"/>
      <c r="NFX111" s="197"/>
      <c r="NFY111" s="197"/>
      <c r="NFZ111" s="197"/>
      <c r="NGA111" s="197"/>
      <c r="NGB111" s="197"/>
      <c r="NGC111" s="197"/>
      <c r="NGD111" s="197"/>
      <c r="NGE111" s="197"/>
      <c r="NGF111" s="197"/>
      <c r="NGG111" s="197"/>
      <c r="NGH111" s="197"/>
      <c r="NGI111" s="197"/>
      <c r="NGJ111" s="197"/>
      <c r="NGK111" s="197"/>
      <c r="NGL111" s="197"/>
      <c r="NGM111" s="197"/>
      <c r="NGN111" s="197"/>
      <c r="NGO111" s="197"/>
      <c r="NGP111" s="197"/>
      <c r="NGQ111" s="197"/>
      <c r="NGR111" s="197"/>
      <c r="NGS111" s="197"/>
      <c r="NGT111" s="197"/>
      <c r="NGU111" s="197"/>
      <c r="NGV111" s="197"/>
      <c r="NGW111" s="197"/>
      <c r="NGX111" s="197"/>
      <c r="NGY111" s="197"/>
      <c r="NGZ111" s="197"/>
      <c r="NHA111" s="197"/>
      <c r="NHB111" s="197"/>
      <c r="NHC111" s="197"/>
      <c r="NHD111" s="197"/>
      <c r="NHE111" s="197"/>
      <c r="NHF111" s="197"/>
      <c r="NHG111" s="197"/>
      <c r="NHH111" s="197"/>
      <c r="NHI111" s="197"/>
      <c r="NHJ111" s="197"/>
      <c r="NHK111" s="197"/>
      <c r="NHL111" s="197"/>
      <c r="NHM111" s="197"/>
      <c r="NHN111" s="197"/>
      <c r="NHO111" s="197"/>
      <c r="NHP111" s="197"/>
      <c r="NHQ111" s="197"/>
      <c r="NHR111" s="197"/>
      <c r="NHS111" s="197"/>
      <c r="NHT111" s="197"/>
      <c r="NHU111" s="197"/>
      <c r="NHV111" s="197"/>
      <c r="NHW111" s="197"/>
      <c r="NHX111" s="197"/>
      <c r="NHY111" s="197"/>
      <c r="NHZ111" s="197"/>
      <c r="NIA111" s="197"/>
      <c r="NIB111" s="197"/>
      <c r="NIC111" s="197"/>
      <c r="NID111" s="197"/>
      <c r="NIE111" s="197"/>
      <c r="NIF111" s="197"/>
      <c r="NIG111" s="197"/>
      <c r="NIH111" s="197"/>
      <c r="NII111" s="197"/>
      <c r="NIJ111" s="197"/>
      <c r="NIK111" s="197"/>
      <c r="NIL111" s="197"/>
      <c r="NIM111" s="197"/>
      <c r="NIN111" s="197"/>
      <c r="NIO111" s="197"/>
      <c r="NIP111" s="197"/>
      <c r="NIQ111" s="197"/>
      <c r="NIR111" s="197"/>
      <c r="NIS111" s="197"/>
      <c r="NIT111" s="197"/>
      <c r="NIU111" s="197"/>
      <c r="NIV111" s="197"/>
      <c r="NIW111" s="197"/>
      <c r="NIX111" s="197"/>
      <c r="NIY111" s="197"/>
      <c r="NIZ111" s="197"/>
      <c r="NJA111" s="197"/>
      <c r="NJB111" s="197"/>
      <c r="NJC111" s="197"/>
      <c r="NJD111" s="197"/>
      <c r="NJE111" s="197"/>
      <c r="NJF111" s="197"/>
      <c r="NJG111" s="197"/>
      <c r="NJH111" s="197"/>
      <c r="NJI111" s="197"/>
      <c r="NJJ111" s="197"/>
      <c r="NJK111" s="197"/>
      <c r="NJL111" s="197"/>
      <c r="NJM111" s="197"/>
      <c r="NJN111" s="197"/>
      <c r="NJO111" s="197"/>
      <c r="NJP111" s="197"/>
      <c r="NJQ111" s="197"/>
      <c r="NJR111" s="197"/>
      <c r="NJS111" s="197"/>
      <c r="NJT111" s="197"/>
      <c r="NJU111" s="197"/>
      <c r="NJV111" s="197"/>
      <c r="NJW111" s="197"/>
      <c r="NJX111" s="197"/>
      <c r="NJY111" s="197"/>
      <c r="NJZ111" s="197"/>
      <c r="NKA111" s="197"/>
      <c r="NKB111" s="197"/>
      <c r="NKC111" s="197"/>
      <c r="NKD111" s="197"/>
      <c r="NKE111" s="197"/>
      <c r="NKF111" s="197"/>
      <c r="NKG111" s="197"/>
      <c r="NKH111" s="197"/>
      <c r="NKI111" s="197"/>
      <c r="NKJ111" s="197"/>
      <c r="NKK111" s="197"/>
      <c r="NKL111" s="197"/>
      <c r="NKM111" s="197"/>
      <c r="NKN111" s="197"/>
      <c r="NKO111" s="197"/>
      <c r="NKP111" s="197"/>
      <c r="NKQ111" s="197"/>
      <c r="NKR111" s="197"/>
      <c r="NKS111" s="197"/>
      <c r="NKT111" s="197"/>
      <c r="NKU111" s="197"/>
      <c r="NKV111" s="197"/>
      <c r="NKW111" s="197"/>
      <c r="NKX111" s="197"/>
      <c r="NKY111" s="197"/>
      <c r="NKZ111" s="197"/>
      <c r="NLA111" s="197"/>
      <c r="NLB111" s="197"/>
      <c r="NLC111" s="197"/>
      <c r="NLD111" s="197"/>
      <c r="NLE111" s="197"/>
      <c r="NLF111" s="197"/>
      <c r="NLG111" s="197"/>
      <c r="NLH111" s="197"/>
      <c r="NLI111" s="197"/>
      <c r="NLJ111" s="197"/>
      <c r="NLK111" s="197"/>
      <c r="NLL111" s="197"/>
      <c r="NLM111" s="197"/>
      <c r="NLN111" s="197"/>
      <c r="NLO111" s="197"/>
      <c r="NLP111" s="197"/>
      <c r="NLQ111" s="197"/>
      <c r="NLR111" s="197"/>
      <c r="NLS111" s="197"/>
      <c r="NLT111" s="197"/>
      <c r="NLU111" s="197"/>
      <c r="NLV111" s="197"/>
      <c r="NLW111" s="197"/>
      <c r="NLX111" s="197"/>
      <c r="NLY111" s="197"/>
      <c r="NLZ111" s="197"/>
      <c r="NMA111" s="197"/>
      <c r="NMB111" s="197"/>
      <c r="NMC111" s="197"/>
      <c r="NMD111" s="197"/>
      <c r="NME111" s="197"/>
      <c r="NMF111" s="197"/>
      <c r="NMG111" s="197"/>
      <c r="NMH111" s="197"/>
      <c r="NMI111" s="197"/>
      <c r="NMJ111" s="197"/>
      <c r="NMK111" s="197"/>
      <c r="NML111" s="197"/>
      <c r="NMM111" s="197"/>
      <c r="NMN111" s="197"/>
      <c r="NMO111" s="197"/>
      <c r="NMP111" s="197"/>
      <c r="NMQ111" s="197"/>
      <c r="NMR111" s="197"/>
      <c r="NMS111" s="197"/>
      <c r="NMT111" s="197"/>
      <c r="NMU111" s="197"/>
      <c r="NMV111" s="197"/>
      <c r="NMW111" s="197"/>
      <c r="NMX111" s="197"/>
      <c r="NMY111" s="197"/>
      <c r="NMZ111" s="197"/>
      <c r="NNA111" s="197"/>
      <c r="NNB111" s="197"/>
      <c r="NNC111" s="197"/>
      <c r="NND111" s="197"/>
      <c r="NNE111" s="197"/>
      <c r="NNF111" s="197"/>
      <c r="NNG111" s="197"/>
      <c r="NNH111" s="197"/>
      <c r="NNI111" s="197"/>
      <c r="NNJ111" s="197"/>
      <c r="NNK111" s="197"/>
      <c r="NNL111" s="197"/>
      <c r="NNM111" s="197"/>
      <c r="NNN111" s="197"/>
      <c r="NNO111" s="197"/>
      <c r="NNP111" s="197"/>
      <c r="NNQ111" s="197"/>
      <c r="NNR111" s="197"/>
      <c r="NNS111" s="197"/>
      <c r="NNT111" s="197"/>
      <c r="NNU111" s="197"/>
      <c r="NNV111" s="197"/>
      <c r="NNW111" s="197"/>
      <c r="NNX111" s="197"/>
      <c r="NNY111" s="197"/>
      <c r="NNZ111" s="197"/>
      <c r="NOA111" s="197"/>
      <c r="NOB111" s="197"/>
      <c r="NOC111" s="197"/>
      <c r="NOD111" s="197"/>
      <c r="NOE111" s="197"/>
      <c r="NOF111" s="197"/>
      <c r="NOG111" s="197"/>
      <c r="NOH111" s="197"/>
      <c r="NOI111" s="197"/>
      <c r="NOJ111" s="197"/>
      <c r="NOK111" s="197"/>
      <c r="NOL111" s="197"/>
      <c r="NOM111" s="197"/>
      <c r="NON111" s="197"/>
      <c r="NOO111" s="197"/>
      <c r="NOP111" s="197"/>
      <c r="NOQ111" s="197"/>
      <c r="NOR111" s="197"/>
      <c r="NOS111" s="197"/>
      <c r="NOT111" s="197"/>
      <c r="NOU111" s="197"/>
      <c r="NOV111" s="197"/>
      <c r="NOW111" s="197"/>
      <c r="NOX111" s="197"/>
      <c r="NOY111" s="197"/>
      <c r="NOZ111" s="197"/>
      <c r="NPA111" s="197"/>
      <c r="NPB111" s="197"/>
      <c r="NPC111" s="197"/>
      <c r="NPD111" s="197"/>
      <c r="NPE111" s="197"/>
      <c r="NPF111" s="197"/>
      <c r="NPG111" s="197"/>
      <c r="NPH111" s="197"/>
      <c r="NPI111" s="197"/>
      <c r="NPJ111" s="197"/>
      <c r="NPK111" s="197"/>
      <c r="NPL111" s="197"/>
      <c r="NPM111" s="197"/>
      <c r="NPN111" s="197"/>
      <c r="NPO111" s="197"/>
      <c r="NPP111" s="197"/>
      <c r="NPQ111" s="197"/>
      <c r="NPR111" s="197"/>
      <c r="NPS111" s="197"/>
      <c r="NPT111" s="197"/>
      <c r="NPU111" s="197"/>
      <c r="NPV111" s="197"/>
      <c r="NPW111" s="197"/>
      <c r="NPX111" s="197"/>
      <c r="NPY111" s="197"/>
      <c r="NPZ111" s="197"/>
      <c r="NQA111" s="197"/>
      <c r="NQB111" s="197"/>
      <c r="NQC111" s="197"/>
      <c r="NQD111" s="197"/>
      <c r="NQE111" s="197"/>
      <c r="NQF111" s="197"/>
      <c r="NQG111" s="197"/>
      <c r="NQH111" s="197"/>
      <c r="NQI111" s="197"/>
      <c r="NQJ111" s="197"/>
      <c r="NQK111" s="197"/>
      <c r="NQL111" s="197"/>
      <c r="NQM111" s="197"/>
      <c r="NQN111" s="197"/>
      <c r="NQO111" s="197"/>
      <c r="NQP111" s="197"/>
      <c r="NQQ111" s="197"/>
      <c r="NQR111" s="197"/>
      <c r="NQS111" s="197"/>
      <c r="NQT111" s="197"/>
      <c r="NQU111" s="197"/>
      <c r="NQV111" s="197"/>
      <c r="NQW111" s="197"/>
      <c r="NQX111" s="197"/>
      <c r="NQY111" s="197"/>
      <c r="NQZ111" s="197"/>
      <c r="NRA111" s="197"/>
      <c r="NRB111" s="197"/>
      <c r="NRC111" s="197"/>
      <c r="NRD111" s="197"/>
      <c r="NRE111" s="197"/>
      <c r="NRF111" s="197"/>
      <c r="NRG111" s="197"/>
      <c r="NRH111" s="197"/>
      <c r="NRI111" s="197"/>
      <c r="NRJ111" s="197"/>
      <c r="NRK111" s="197"/>
      <c r="NRL111" s="197"/>
      <c r="NRM111" s="197"/>
      <c r="NRN111" s="197"/>
      <c r="NRO111" s="197"/>
      <c r="NRP111" s="197"/>
      <c r="NRQ111" s="197"/>
      <c r="NRR111" s="197"/>
      <c r="NRS111" s="197"/>
      <c r="NRT111" s="197"/>
      <c r="NRU111" s="197"/>
      <c r="NRV111" s="197"/>
      <c r="NRW111" s="197"/>
      <c r="NRX111" s="197"/>
      <c r="NRY111" s="197"/>
      <c r="NRZ111" s="197"/>
      <c r="NSA111" s="197"/>
      <c r="NSB111" s="197"/>
      <c r="NSC111" s="197"/>
      <c r="NSD111" s="197"/>
      <c r="NSE111" s="197"/>
      <c r="NSF111" s="197"/>
      <c r="NSG111" s="197"/>
      <c r="NSH111" s="197"/>
      <c r="NSI111" s="197"/>
      <c r="NSJ111" s="197"/>
      <c r="NSK111" s="197"/>
      <c r="NSL111" s="197"/>
      <c r="NSM111" s="197"/>
      <c r="NSN111" s="197"/>
      <c r="NSO111" s="197"/>
      <c r="NSP111" s="197"/>
      <c r="NSQ111" s="197"/>
      <c r="NSR111" s="197"/>
      <c r="NSS111" s="197"/>
      <c r="NST111" s="197"/>
      <c r="NSU111" s="197"/>
      <c r="NSV111" s="197"/>
      <c r="NSW111" s="197"/>
      <c r="NSX111" s="197"/>
      <c r="NSY111" s="197"/>
      <c r="NSZ111" s="197"/>
      <c r="NTA111" s="197"/>
      <c r="NTB111" s="197"/>
      <c r="NTC111" s="197"/>
      <c r="NTD111" s="197"/>
      <c r="NTE111" s="197"/>
      <c r="NTF111" s="197"/>
      <c r="NTG111" s="197"/>
      <c r="NTH111" s="197"/>
      <c r="NTI111" s="197"/>
      <c r="NTJ111" s="197"/>
      <c r="NTK111" s="197"/>
      <c r="NTL111" s="197"/>
      <c r="NTM111" s="197"/>
      <c r="NTN111" s="197"/>
      <c r="NTO111" s="197"/>
      <c r="NTP111" s="197"/>
      <c r="NTQ111" s="197"/>
      <c r="NTR111" s="197"/>
      <c r="NTS111" s="197"/>
      <c r="NTT111" s="197"/>
      <c r="NTU111" s="197"/>
      <c r="NTV111" s="197"/>
      <c r="NTW111" s="197"/>
      <c r="NTX111" s="197"/>
      <c r="NTY111" s="197"/>
      <c r="NTZ111" s="197"/>
      <c r="NUA111" s="197"/>
      <c r="NUB111" s="197"/>
      <c r="NUC111" s="197"/>
      <c r="NUD111" s="197"/>
      <c r="NUE111" s="197"/>
      <c r="NUF111" s="197"/>
      <c r="NUG111" s="197"/>
      <c r="NUH111" s="197"/>
      <c r="NUI111" s="197"/>
      <c r="NUJ111" s="197"/>
      <c r="NUK111" s="197"/>
      <c r="NUL111" s="197"/>
      <c r="NUM111" s="197"/>
      <c r="NUN111" s="197"/>
      <c r="NUO111" s="197"/>
      <c r="NUP111" s="197"/>
      <c r="NUQ111" s="197"/>
      <c r="NUR111" s="197"/>
      <c r="NUS111" s="197"/>
      <c r="NUT111" s="197"/>
      <c r="NUU111" s="197"/>
      <c r="NUV111" s="197"/>
      <c r="NUW111" s="197"/>
      <c r="NUX111" s="197"/>
      <c r="NUY111" s="197"/>
      <c r="NUZ111" s="197"/>
      <c r="NVA111" s="197"/>
      <c r="NVB111" s="197"/>
      <c r="NVC111" s="197"/>
      <c r="NVD111" s="197"/>
      <c r="NVE111" s="197"/>
      <c r="NVF111" s="197"/>
      <c r="NVG111" s="197"/>
      <c r="NVH111" s="197"/>
      <c r="NVI111" s="197"/>
      <c r="NVJ111" s="197"/>
      <c r="NVK111" s="197"/>
      <c r="NVL111" s="197"/>
      <c r="NVM111" s="197"/>
      <c r="NVN111" s="197"/>
      <c r="NVO111" s="197"/>
      <c r="NVP111" s="197"/>
      <c r="NVQ111" s="197"/>
      <c r="NVR111" s="197"/>
      <c r="NVS111" s="197"/>
      <c r="NVT111" s="197"/>
      <c r="NVU111" s="197"/>
      <c r="NVV111" s="197"/>
      <c r="NVW111" s="197"/>
      <c r="NVX111" s="197"/>
      <c r="NVY111" s="197"/>
      <c r="NVZ111" s="197"/>
      <c r="NWA111" s="197"/>
      <c r="NWB111" s="197"/>
      <c r="NWC111" s="197"/>
      <c r="NWD111" s="197"/>
      <c r="NWE111" s="197"/>
      <c r="NWF111" s="197"/>
      <c r="NWG111" s="197"/>
      <c r="NWH111" s="197"/>
      <c r="NWI111" s="197"/>
      <c r="NWJ111" s="197"/>
      <c r="NWK111" s="197"/>
      <c r="NWL111" s="197"/>
      <c r="NWM111" s="197"/>
      <c r="NWN111" s="197"/>
      <c r="NWO111" s="197"/>
      <c r="NWP111" s="197"/>
      <c r="NWQ111" s="197"/>
      <c r="NWR111" s="197"/>
      <c r="NWS111" s="197"/>
      <c r="NWT111" s="197"/>
      <c r="NWU111" s="197"/>
      <c r="NWV111" s="197"/>
      <c r="NWW111" s="197"/>
      <c r="NWX111" s="197"/>
      <c r="NWY111" s="197"/>
      <c r="NWZ111" s="197"/>
      <c r="NXA111" s="197"/>
      <c r="NXB111" s="197"/>
      <c r="NXC111" s="197"/>
      <c r="NXD111" s="197"/>
      <c r="NXE111" s="197"/>
      <c r="NXF111" s="197"/>
      <c r="NXG111" s="197"/>
      <c r="NXH111" s="197"/>
      <c r="NXI111" s="197"/>
      <c r="NXJ111" s="197"/>
      <c r="NXK111" s="197"/>
      <c r="NXL111" s="197"/>
      <c r="NXM111" s="197"/>
      <c r="NXN111" s="197"/>
      <c r="NXO111" s="197"/>
      <c r="NXP111" s="197"/>
      <c r="NXQ111" s="197"/>
      <c r="NXR111" s="197"/>
      <c r="NXS111" s="197"/>
      <c r="NXT111" s="197"/>
      <c r="NXU111" s="197"/>
      <c r="NXV111" s="197"/>
      <c r="NXW111" s="197"/>
      <c r="NXX111" s="197"/>
      <c r="NXY111" s="197"/>
      <c r="NXZ111" s="197"/>
      <c r="NYA111" s="197"/>
      <c r="NYB111" s="197"/>
      <c r="NYC111" s="197"/>
      <c r="NYD111" s="197"/>
      <c r="NYE111" s="197"/>
      <c r="NYF111" s="197"/>
      <c r="NYG111" s="197"/>
      <c r="NYH111" s="197"/>
      <c r="NYI111" s="197"/>
      <c r="NYJ111" s="197"/>
      <c r="NYK111" s="197"/>
      <c r="NYL111" s="197"/>
      <c r="NYM111" s="197"/>
      <c r="NYN111" s="197"/>
      <c r="NYO111" s="197"/>
      <c r="NYP111" s="197"/>
      <c r="NYQ111" s="197"/>
      <c r="NYR111" s="197"/>
      <c r="NYS111" s="197"/>
      <c r="NYT111" s="197"/>
      <c r="NYU111" s="197"/>
      <c r="NYV111" s="197"/>
      <c r="NYW111" s="197"/>
      <c r="NYX111" s="197"/>
      <c r="NYY111" s="197"/>
      <c r="NYZ111" s="197"/>
      <c r="NZA111" s="197"/>
      <c r="NZB111" s="197"/>
      <c r="NZC111" s="197"/>
      <c r="NZD111" s="197"/>
      <c r="NZE111" s="197"/>
      <c r="NZF111" s="197"/>
      <c r="NZG111" s="197"/>
      <c r="NZH111" s="197"/>
      <c r="NZI111" s="197"/>
      <c r="NZJ111" s="197"/>
      <c r="NZK111" s="197"/>
      <c r="NZL111" s="197"/>
      <c r="NZM111" s="197"/>
      <c r="NZN111" s="197"/>
      <c r="NZO111" s="197"/>
      <c r="NZP111" s="197"/>
      <c r="NZQ111" s="197"/>
      <c r="NZR111" s="197"/>
      <c r="NZS111" s="197"/>
      <c r="NZT111" s="197"/>
      <c r="NZU111" s="197"/>
      <c r="NZV111" s="197"/>
      <c r="NZW111" s="197"/>
      <c r="NZX111" s="197"/>
      <c r="NZY111" s="197"/>
      <c r="NZZ111" s="197"/>
      <c r="OAA111" s="197"/>
      <c r="OAB111" s="197"/>
      <c r="OAC111" s="197"/>
      <c r="OAD111" s="197"/>
      <c r="OAE111" s="197"/>
      <c r="OAF111" s="197"/>
      <c r="OAG111" s="197"/>
      <c r="OAH111" s="197"/>
      <c r="OAI111" s="197"/>
      <c r="OAJ111" s="197"/>
      <c r="OAK111" s="197"/>
      <c r="OAL111" s="197"/>
      <c r="OAM111" s="197"/>
      <c r="OAN111" s="197"/>
      <c r="OAO111" s="197"/>
      <c r="OAP111" s="197"/>
      <c r="OAQ111" s="197"/>
      <c r="OAR111" s="197"/>
      <c r="OAS111" s="197"/>
      <c r="OAT111" s="197"/>
      <c r="OAU111" s="197"/>
      <c r="OAV111" s="197"/>
      <c r="OAW111" s="197"/>
      <c r="OAX111" s="197"/>
      <c r="OAY111" s="197"/>
      <c r="OAZ111" s="197"/>
      <c r="OBA111" s="197"/>
      <c r="OBB111" s="197"/>
      <c r="OBC111" s="197"/>
      <c r="OBD111" s="197"/>
      <c r="OBE111" s="197"/>
      <c r="OBF111" s="197"/>
      <c r="OBG111" s="197"/>
      <c r="OBH111" s="197"/>
      <c r="OBI111" s="197"/>
      <c r="OBJ111" s="197"/>
      <c r="OBK111" s="197"/>
      <c r="OBL111" s="197"/>
      <c r="OBM111" s="197"/>
      <c r="OBN111" s="197"/>
      <c r="OBO111" s="197"/>
      <c r="OBP111" s="197"/>
      <c r="OBQ111" s="197"/>
      <c r="OBR111" s="197"/>
      <c r="OBS111" s="197"/>
      <c r="OBT111" s="197"/>
      <c r="OBU111" s="197"/>
      <c r="OBV111" s="197"/>
      <c r="OBW111" s="197"/>
      <c r="OBX111" s="197"/>
      <c r="OBY111" s="197"/>
      <c r="OBZ111" s="197"/>
      <c r="OCA111" s="197"/>
      <c r="OCB111" s="197"/>
      <c r="OCC111" s="197"/>
      <c r="OCD111" s="197"/>
      <c r="OCE111" s="197"/>
      <c r="OCF111" s="197"/>
      <c r="OCG111" s="197"/>
      <c r="OCH111" s="197"/>
      <c r="OCI111" s="197"/>
      <c r="OCJ111" s="197"/>
      <c r="OCK111" s="197"/>
      <c r="OCL111" s="197"/>
      <c r="OCM111" s="197"/>
      <c r="OCN111" s="197"/>
      <c r="OCO111" s="197"/>
      <c r="OCP111" s="197"/>
      <c r="OCQ111" s="197"/>
      <c r="OCR111" s="197"/>
      <c r="OCS111" s="197"/>
      <c r="OCT111" s="197"/>
      <c r="OCU111" s="197"/>
      <c r="OCV111" s="197"/>
      <c r="OCW111" s="197"/>
      <c r="OCX111" s="197"/>
      <c r="OCY111" s="197"/>
      <c r="OCZ111" s="197"/>
      <c r="ODA111" s="197"/>
      <c r="ODB111" s="197"/>
      <c r="ODC111" s="197"/>
      <c r="ODD111" s="197"/>
      <c r="ODE111" s="197"/>
      <c r="ODF111" s="197"/>
      <c r="ODG111" s="197"/>
      <c r="ODH111" s="197"/>
      <c r="ODI111" s="197"/>
      <c r="ODJ111" s="197"/>
      <c r="ODK111" s="197"/>
      <c r="ODL111" s="197"/>
      <c r="ODM111" s="197"/>
      <c r="ODN111" s="197"/>
      <c r="ODO111" s="197"/>
      <c r="ODP111" s="197"/>
      <c r="ODQ111" s="197"/>
      <c r="ODR111" s="197"/>
      <c r="ODS111" s="197"/>
      <c r="ODT111" s="197"/>
      <c r="ODU111" s="197"/>
      <c r="ODV111" s="197"/>
      <c r="ODW111" s="197"/>
      <c r="ODX111" s="197"/>
      <c r="ODY111" s="197"/>
      <c r="ODZ111" s="197"/>
      <c r="OEA111" s="197"/>
      <c r="OEB111" s="197"/>
      <c r="OEC111" s="197"/>
      <c r="OED111" s="197"/>
      <c r="OEE111" s="197"/>
      <c r="OEF111" s="197"/>
      <c r="OEG111" s="197"/>
      <c r="OEH111" s="197"/>
      <c r="OEI111" s="197"/>
      <c r="OEJ111" s="197"/>
      <c r="OEK111" s="197"/>
      <c r="OEL111" s="197"/>
      <c r="OEM111" s="197"/>
      <c r="OEN111" s="197"/>
      <c r="OEO111" s="197"/>
      <c r="OEP111" s="197"/>
      <c r="OEQ111" s="197"/>
      <c r="OER111" s="197"/>
      <c r="OES111" s="197"/>
      <c r="OET111" s="197"/>
      <c r="OEU111" s="197"/>
      <c r="OEV111" s="197"/>
      <c r="OEW111" s="197"/>
      <c r="OEX111" s="197"/>
      <c r="OEY111" s="197"/>
      <c r="OEZ111" s="197"/>
      <c r="OFA111" s="197"/>
      <c r="OFB111" s="197"/>
      <c r="OFC111" s="197"/>
      <c r="OFD111" s="197"/>
      <c r="OFE111" s="197"/>
      <c r="OFF111" s="197"/>
      <c r="OFG111" s="197"/>
      <c r="OFH111" s="197"/>
      <c r="OFI111" s="197"/>
      <c r="OFJ111" s="197"/>
      <c r="OFK111" s="197"/>
      <c r="OFL111" s="197"/>
      <c r="OFM111" s="197"/>
      <c r="OFN111" s="197"/>
      <c r="OFO111" s="197"/>
      <c r="OFP111" s="197"/>
      <c r="OFQ111" s="197"/>
      <c r="OFR111" s="197"/>
      <c r="OFS111" s="197"/>
      <c r="OFT111" s="197"/>
      <c r="OFU111" s="197"/>
      <c r="OFV111" s="197"/>
      <c r="OFW111" s="197"/>
      <c r="OFX111" s="197"/>
      <c r="OFY111" s="197"/>
      <c r="OFZ111" s="197"/>
      <c r="OGA111" s="197"/>
      <c r="OGB111" s="197"/>
      <c r="OGC111" s="197"/>
      <c r="OGD111" s="197"/>
      <c r="OGE111" s="197"/>
      <c r="OGF111" s="197"/>
      <c r="OGG111" s="197"/>
      <c r="OGH111" s="197"/>
      <c r="OGI111" s="197"/>
      <c r="OGJ111" s="197"/>
      <c r="OGK111" s="197"/>
      <c r="OGL111" s="197"/>
      <c r="OGM111" s="197"/>
      <c r="OGN111" s="197"/>
      <c r="OGO111" s="197"/>
      <c r="OGP111" s="197"/>
      <c r="OGQ111" s="197"/>
      <c r="OGR111" s="197"/>
      <c r="OGS111" s="197"/>
      <c r="OGT111" s="197"/>
      <c r="OGU111" s="197"/>
      <c r="OGV111" s="197"/>
      <c r="OGW111" s="197"/>
      <c r="OGX111" s="197"/>
      <c r="OGY111" s="197"/>
      <c r="OGZ111" s="197"/>
      <c r="OHA111" s="197"/>
      <c r="OHB111" s="197"/>
      <c r="OHC111" s="197"/>
      <c r="OHD111" s="197"/>
      <c r="OHE111" s="197"/>
      <c r="OHF111" s="197"/>
      <c r="OHG111" s="197"/>
      <c r="OHH111" s="197"/>
      <c r="OHI111" s="197"/>
      <c r="OHJ111" s="197"/>
      <c r="OHK111" s="197"/>
      <c r="OHL111" s="197"/>
      <c r="OHM111" s="197"/>
      <c r="OHN111" s="197"/>
      <c r="OHO111" s="197"/>
      <c r="OHP111" s="197"/>
      <c r="OHQ111" s="197"/>
      <c r="OHR111" s="197"/>
      <c r="OHS111" s="197"/>
      <c r="OHT111" s="197"/>
      <c r="OHU111" s="197"/>
      <c r="OHV111" s="197"/>
      <c r="OHW111" s="197"/>
      <c r="OHX111" s="197"/>
      <c r="OHY111" s="197"/>
      <c r="OHZ111" s="197"/>
      <c r="OIA111" s="197"/>
      <c r="OIB111" s="197"/>
      <c r="OIC111" s="197"/>
      <c r="OID111" s="197"/>
      <c r="OIE111" s="197"/>
      <c r="OIF111" s="197"/>
      <c r="OIG111" s="197"/>
      <c r="OIH111" s="197"/>
      <c r="OII111" s="197"/>
      <c r="OIJ111" s="197"/>
      <c r="OIK111" s="197"/>
      <c r="OIL111" s="197"/>
      <c r="OIM111" s="197"/>
      <c r="OIN111" s="197"/>
      <c r="OIO111" s="197"/>
      <c r="OIP111" s="197"/>
      <c r="OIQ111" s="197"/>
      <c r="OIR111" s="197"/>
      <c r="OIS111" s="197"/>
      <c r="OIT111" s="197"/>
      <c r="OIU111" s="197"/>
      <c r="OIV111" s="197"/>
      <c r="OIW111" s="197"/>
      <c r="OIX111" s="197"/>
      <c r="OIY111" s="197"/>
      <c r="OIZ111" s="197"/>
      <c r="OJA111" s="197"/>
      <c r="OJB111" s="197"/>
      <c r="OJC111" s="197"/>
      <c r="OJD111" s="197"/>
      <c r="OJE111" s="197"/>
      <c r="OJF111" s="197"/>
      <c r="OJG111" s="197"/>
      <c r="OJH111" s="197"/>
      <c r="OJI111" s="197"/>
      <c r="OJJ111" s="197"/>
      <c r="OJK111" s="197"/>
      <c r="OJL111" s="197"/>
      <c r="OJM111" s="197"/>
      <c r="OJN111" s="197"/>
      <c r="OJO111" s="197"/>
      <c r="OJP111" s="197"/>
      <c r="OJQ111" s="197"/>
      <c r="OJR111" s="197"/>
      <c r="OJS111" s="197"/>
      <c r="OJT111" s="197"/>
      <c r="OJU111" s="197"/>
      <c r="OJV111" s="197"/>
      <c r="OJW111" s="197"/>
      <c r="OJX111" s="197"/>
      <c r="OJY111" s="197"/>
      <c r="OJZ111" s="197"/>
      <c r="OKA111" s="197"/>
      <c r="OKB111" s="197"/>
      <c r="OKC111" s="197"/>
      <c r="OKD111" s="197"/>
      <c r="OKE111" s="197"/>
      <c r="OKF111" s="197"/>
      <c r="OKG111" s="197"/>
      <c r="OKH111" s="197"/>
      <c r="OKI111" s="197"/>
      <c r="OKJ111" s="197"/>
      <c r="OKK111" s="197"/>
      <c r="OKL111" s="197"/>
      <c r="OKM111" s="197"/>
      <c r="OKN111" s="197"/>
      <c r="OKO111" s="197"/>
      <c r="OKP111" s="197"/>
      <c r="OKQ111" s="197"/>
      <c r="OKR111" s="197"/>
      <c r="OKS111" s="197"/>
      <c r="OKT111" s="197"/>
      <c r="OKU111" s="197"/>
      <c r="OKV111" s="197"/>
      <c r="OKW111" s="197"/>
      <c r="OKX111" s="197"/>
      <c r="OKY111" s="197"/>
      <c r="OKZ111" s="197"/>
      <c r="OLA111" s="197"/>
      <c r="OLB111" s="197"/>
      <c r="OLC111" s="197"/>
      <c r="OLD111" s="197"/>
      <c r="OLE111" s="197"/>
      <c r="OLF111" s="197"/>
      <c r="OLG111" s="197"/>
      <c r="OLH111" s="197"/>
      <c r="OLI111" s="197"/>
      <c r="OLJ111" s="197"/>
      <c r="OLK111" s="197"/>
      <c r="OLL111" s="197"/>
      <c r="OLM111" s="197"/>
      <c r="OLN111" s="197"/>
      <c r="OLO111" s="197"/>
      <c r="OLP111" s="197"/>
      <c r="OLQ111" s="197"/>
      <c r="OLR111" s="197"/>
      <c r="OLS111" s="197"/>
      <c r="OLT111" s="197"/>
      <c r="OLU111" s="197"/>
      <c r="OLV111" s="197"/>
      <c r="OLW111" s="197"/>
      <c r="OLX111" s="197"/>
      <c r="OLY111" s="197"/>
      <c r="OLZ111" s="197"/>
      <c r="OMA111" s="197"/>
      <c r="OMB111" s="197"/>
      <c r="OMC111" s="197"/>
      <c r="OMD111" s="197"/>
      <c r="OME111" s="197"/>
      <c r="OMF111" s="197"/>
      <c r="OMG111" s="197"/>
      <c r="OMH111" s="197"/>
      <c r="OMI111" s="197"/>
      <c r="OMJ111" s="197"/>
      <c r="OMK111" s="197"/>
      <c r="OML111" s="197"/>
      <c r="OMM111" s="197"/>
      <c r="OMN111" s="197"/>
      <c r="OMO111" s="197"/>
      <c r="OMP111" s="197"/>
      <c r="OMQ111" s="197"/>
      <c r="OMR111" s="197"/>
      <c r="OMS111" s="197"/>
      <c r="OMT111" s="197"/>
      <c r="OMU111" s="197"/>
      <c r="OMV111" s="197"/>
      <c r="OMW111" s="197"/>
      <c r="OMX111" s="197"/>
      <c r="OMY111" s="197"/>
      <c r="OMZ111" s="197"/>
      <c r="ONA111" s="197"/>
      <c r="ONB111" s="197"/>
      <c r="ONC111" s="197"/>
      <c r="OND111" s="197"/>
      <c r="ONE111" s="197"/>
      <c r="ONF111" s="197"/>
      <c r="ONG111" s="197"/>
      <c r="ONH111" s="197"/>
      <c r="ONI111" s="197"/>
      <c r="ONJ111" s="197"/>
      <c r="ONK111" s="197"/>
      <c r="ONL111" s="197"/>
      <c r="ONM111" s="197"/>
      <c r="ONN111" s="197"/>
      <c r="ONO111" s="197"/>
      <c r="ONP111" s="197"/>
      <c r="ONQ111" s="197"/>
      <c r="ONR111" s="197"/>
      <c r="ONS111" s="197"/>
      <c r="ONT111" s="197"/>
      <c r="ONU111" s="197"/>
      <c r="ONV111" s="197"/>
      <c r="ONW111" s="197"/>
      <c r="ONX111" s="197"/>
      <c r="ONY111" s="197"/>
      <c r="ONZ111" s="197"/>
      <c r="OOA111" s="197"/>
      <c r="OOB111" s="197"/>
      <c r="OOC111" s="197"/>
      <c r="OOD111" s="197"/>
      <c r="OOE111" s="197"/>
      <c r="OOF111" s="197"/>
      <c r="OOG111" s="197"/>
      <c r="OOH111" s="197"/>
      <c r="OOI111" s="197"/>
      <c r="OOJ111" s="197"/>
      <c r="OOK111" s="197"/>
      <c r="OOL111" s="197"/>
      <c r="OOM111" s="197"/>
      <c r="OON111" s="197"/>
      <c r="OOO111" s="197"/>
      <c r="OOP111" s="197"/>
      <c r="OOQ111" s="197"/>
      <c r="OOR111" s="197"/>
      <c r="OOS111" s="197"/>
      <c r="OOT111" s="197"/>
      <c r="OOU111" s="197"/>
      <c r="OOV111" s="197"/>
      <c r="OOW111" s="197"/>
      <c r="OOX111" s="197"/>
      <c r="OOY111" s="197"/>
      <c r="OOZ111" s="197"/>
      <c r="OPA111" s="197"/>
      <c r="OPB111" s="197"/>
      <c r="OPC111" s="197"/>
      <c r="OPD111" s="197"/>
      <c r="OPE111" s="197"/>
      <c r="OPF111" s="197"/>
      <c r="OPG111" s="197"/>
      <c r="OPH111" s="197"/>
      <c r="OPI111" s="197"/>
      <c r="OPJ111" s="197"/>
      <c r="OPK111" s="197"/>
      <c r="OPL111" s="197"/>
      <c r="OPM111" s="197"/>
      <c r="OPN111" s="197"/>
      <c r="OPO111" s="197"/>
      <c r="OPP111" s="197"/>
      <c r="OPQ111" s="197"/>
      <c r="OPR111" s="197"/>
      <c r="OPS111" s="197"/>
      <c r="OPT111" s="197"/>
      <c r="OPU111" s="197"/>
      <c r="OPV111" s="197"/>
      <c r="OPW111" s="197"/>
      <c r="OPX111" s="197"/>
      <c r="OPY111" s="197"/>
      <c r="OPZ111" s="197"/>
      <c r="OQA111" s="197"/>
      <c r="OQB111" s="197"/>
      <c r="OQC111" s="197"/>
      <c r="OQD111" s="197"/>
      <c r="OQE111" s="197"/>
      <c r="OQF111" s="197"/>
      <c r="OQG111" s="197"/>
      <c r="OQH111" s="197"/>
      <c r="OQI111" s="197"/>
      <c r="OQJ111" s="197"/>
      <c r="OQK111" s="197"/>
      <c r="OQL111" s="197"/>
      <c r="OQM111" s="197"/>
      <c r="OQN111" s="197"/>
      <c r="OQO111" s="197"/>
      <c r="OQP111" s="197"/>
      <c r="OQQ111" s="197"/>
      <c r="OQR111" s="197"/>
      <c r="OQS111" s="197"/>
      <c r="OQT111" s="197"/>
      <c r="OQU111" s="197"/>
      <c r="OQV111" s="197"/>
      <c r="OQW111" s="197"/>
      <c r="OQX111" s="197"/>
      <c r="OQY111" s="197"/>
      <c r="OQZ111" s="197"/>
      <c r="ORA111" s="197"/>
      <c r="ORB111" s="197"/>
      <c r="ORC111" s="197"/>
      <c r="ORD111" s="197"/>
      <c r="ORE111" s="197"/>
      <c r="ORF111" s="197"/>
      <c r="ORG111" s="197"/>
      <c r="ORH111" s="197"/>
      <c r="ORI111" s="197"/>
      <c r="ORJ111" s="197"/>
      <c r="ORK111" s="197"/>
      <c r="ORL111" s="197"/>
      <c r="ORM111" s="197"/>
      <c r="ORN111" s="197"/>
      <c r="ORO111" s="197"/>
      <c r="ORP111" s="197"/>
      <c r="ORQ111" s="197"/>
      <c r="ORR111" s="197"/>
      <c r="ORS111" s="197"/>
      <c r="ORT111" s="197"/>
      <c r="ORU111" s="197"/>
      <c r="ORV111" s="197"/>
      <c r="ORW111" s="197"/>
      <c r="ORX111" s="197"/>
      <c r="ORY111" s="197"/>
      <c r="ORZ111" s="197"/>
      <c r="OSA111" s="197"/>
      <c r="OSB111" s="197"/>
      <c r="OSC111" s="197"/>
      <c r="OSD111" s="197"/>
      <c r="OSE111" s="197"/>
      <c r="OSF111" s="197"/>
      <c r="OSG111" s="197"/>
      <c r="OSH111" s="197"/>
      <c r="OSI111" s="197"/>
      <c r="OSJ111" s="197"/>
      <c r="OSK111" s="197"/>
      <c r="OSL111" s="197"/>
      <c r="OSM111" s="197"/>
      <c r="OSN111" s="197"/>
      <c r="OSO111" s="197"/>
      <c r="OSP111" s="197"/>
      <c r="OSQ111" s="197"/>
      <c r="OSR111" s="197"/>
      <c r="OSS111" s="197"/>
      <c r="OST111" s="197"/>
      <c r="OSU111" s="197"/>
      <c r="OSV111" s="197"/>
      <c r="OSW111" s="197"/>
      <c r="OSX111" s="197"/>
      <c r="OSY111" s="197"/>
      <c r="OSZ111" s="197"/>
      <c r="OTA111" s="197"/>
      <c r="OTB111" s="197"/>
      <c r="OTC111" s="197"/>
      <c r="OTD111" s="197"/>
      <c r="OTE111" s="197"/>
      <c r="OTF111" s="197"/>
      <c r="OTG111" s="197"/>
      <c r="OTH111" s="197"/>
      <c r="OTI111" s="197"/>
      <c r="OTJ111" s="197"/>
      <c r="OTK111" s="197"/>
      <c r="OTL111" s="197"/>
      <c r="OTM111" s="197"/>
      <c r="OTN111" s="197"/>
      <c r="OTO111" s="197"/>
      <c r="OTP111" s="197"/>
      <c r="OTQ111" s="197"/>
      <c r="OTR111" s="197"/>
      <c r="OTS111" s="197"/>
      <c r="OTT111" s="197"/>
      <c r="OTU111" s="197"/>
      <c r="OTV111" s="197"/>
      <c r="OTW111" s="197"/>
      <c r="OTX111" s="197"/>
      <c r="OTY111" s="197"/>
      <c r="OTZ111" s="197"/>
      <c r="OUA111" s="197"/>
      <c r="OUB111" s="197"/>
      <c r="OUC111" s="197"/>
      <c r="OUD111" s="197"/>
      <c r="OUE111" s="197"/>
      <c r="OUF111" s="197"/>
      <c r="OUG111" s="197"/>
      <c r="OUH111" s="197"/>
      <c r="OUI111" s="197"/>
      <c r="OUJ111" s="197"/>
      <c r="OUK111" s="197"/>
      <c r="OUL111" s="197"/>
      <c r="OUM111" s="197"/>
      <c r="OUN111" s="197"/>
      <c r="OUO111" s="197"/>
      <c r="OUP111" s="197"/>
      <c r="OUQ111" s="197"/>
      <c r="OUR111" s="197"/>
      <c r="OUS111" s="197"/>
      <c r="OUT111" s="197"/>
      <c r="OUU111" s="197"/>
      <c r="OUV111" s="197"/>
      <c r="OUW111" s="197"/>
      <c r="OUX111" s="197"/>
      <c r="OUY111" s="197"/>
      <c r="OUZ111" s="197"/>
      <c r="OVA111" s="197"/>
      <c r="OVB111" s="197"/>
      <c r="OVC111" s="197"/>
      <c r="OVD111" s="197"/>
      <c r="OVE111" s="197"/>
      <c r="OVF111" s="197"/>
      <c r="OVG111" s="197"/>
      <c r="OVH111" s="197"/>
      <c r="OVI111" s="197"/>
      <c r="OVJ111" s="197"/>
      <c r="OVK111" s="197"/>
      <c r="OVL111" s="197"/>
      <c r="OVM111" s="197"/>
      <c r="OVN111" s="197"/>
      <c r="OVO111" s="197"/>
      <c r="OVP111" s="197"/>
      <c r="OVQ111" s="197"/>
      <c r="OVR111" s="197"/>
      <c r="OVS111" s="197"/>
      <c r="OVT111" s="197"/>
      <c r="OVU111" s="197"/>
      <c r="OVV111" s="197"/>
      <c r="OVW111" s="197"/>
      <c r="OVX111" s="197"/>
      <c r="OVY111" s="197"/>
      <c r="OVZ111" s="197"/>
      <c r="OWA111" s="197"/>
      <c r="OWB111" s="197"/>
      <c r="OWC111" s="197"/>
      <c r="OWD111" s="197"/>
      <c r="OWE111" s="197"/>
      <c r="OWF111" s="197"/>
      <c r="OWG111" s="197"/>
      <c r="OWH111" s="197"/>
      <c r="OWI111" s="197"/>
      <c r="OWJ111" s="197"/>
      <c r="OWK111" s="197"/>
      <c r="OWL111" s="197"/>
      <c r="OWM111" s="197"/>
      <c r="OWN111" s="197"/>
      <c r="OWO111" s="197"/>
      <c r="OWP111" s="197"/>
      <c r="OWQ111" s="197"/>
      <c r="OWR111" s="197"/>
      <c r="OWS111" s="197"/>
      <c r="OWT111" s="197"/>
      <c r="OWU111" s="197"/>
      <c r="OWV111" s="197"/>
      <c r="OWW111" s="197"/>
      <c r="OWX111" s="197"/>
      <c r="OWY111" s="197"/>
      <c r="OWZ111" s="197"/>
      <c r="OXA111" s="197"/>
      <c r="OXB111" s="197"/>
      <c r="OXC111" s="197"/>
      <c r="OXD111" s="197"/>
      <c r="OXE111" s="197"/>
      <c r="OXF111" s="197"/>
      <c r="OXG111" s="197"/>
      <c r="OXH111" s="197"/>
      <c r="OXI111" s="197"/>
      <c r="OXJ111" s="197"/>
      <c r="OXK111" s="197"/>
      <c r="OXL111" s="197"/>
      <c r="OXM111" s="197"/>
      <c r="OXN111" s="197"/>
      <c r="OXO111" s="197"/>
      <c r="OXP111" s="197"/>
      <c r="OXQ111" s="197"/>
      <c r="OXR111" s="197"/>
      <c r="OXS111" s="197"/>
      <c r="OXT111" s="197"/>
      <c r="OXU111" s="197"/>
      <c r="OXV111" s="197"/>
      <c r="OXW111" s="197"/>
      <c r="OXX111" s="197"/>
      <c r="OXY111" s="197"/>
      <c r="OXZ111" s="197"/>
      <c r="OYA111" s="197"/>
      <c r="OYB111" s="197"/>
      <c r="OYC111" s="197"/>
      <c r="OYD111" s="197"/>
      <c r="OYE111" s="197"/>
      <c r="OYF111" s="197"/>
      <c r="OYG111" s="197"/>
      <c r="OYH111" s="197"/>
      <c r="OYI111" s="197"/>
      <c r="OYJ111" s="197"/>
      <c r="OYK111" s="197"/>
      <c r="OYL111" s="197"/>
      <c r="OYM111" s="197"/>
      <c r="OYN111" s="197"/>
      <c r="OYO111" s="197"/>
      <c r="OYP111" s="197"/>
      <c r="OYQ111" s="197"/>
      <c r="OYR111" s="197"/>
      <c r="OYS111" s="197"/>
      <c r="OYT111" s="197"/>
      <c r="OYU111" s="197"/>
      <c r="OYV111" s="197"/>
      <c r="OYW111" s="197"/>
      <c r="OYX111" s="197"/>
      <c r="OYY111" s="197"/>
      <c r="OYZ111" s="197"/>
      <c r="OZA111" s="197"/>
      <c r="OZB111" s="197"/>
      <c r="OZC111" s="197"/>
      <c r="OZD111" s="197"/>
      <c r="OZE111" s="197"/>
      <c r="OZF111" s="197"/>
      <c r="OZG111" s="197"/>
      <c r="OZH111" s="197"/>
      <c r="OZI111" s="197"/>
      <c r="OZJ111" s="197"/>
      <c r="OZK111" s="197"/>
      <c r="OZL111" s="197"/>
      <c r="OZM111" s="197"/>
      <c r="OZN111" s="197"/>
      <c r="OZO111" s="197"/>
      <c r="OZP111" s="197"/>
      <c r="OZQ111" s="197"/>
      <c r="OZR111" s="197"/>
      <c r="OZS111" s="197"/>
      <c r="OZT111" s="197"/>
      <c r="OZU111" s="197"/>
      <c r="OZV111" s="197"/>
      <c r="OZW111" s="197"/>
      <c r="OZX111" s="197"/>
      <c r="OZY111" s="197"/>
      <c r="OZZ111" s="197"/>
      <c r="PAA111" s="197"/>
      <c r="PAB111" s="197"/>
      <c r="PAC111" s="197"/>
      <c r="PAD111" s="197"/>
      <c r="PAE111" s="197"/>
      <c r="PAF111" s="197"/>
      <c r="PAG111" s="197"/>
      <c r="PAH111" s="197"/>
      <c r="PAI111" s="197"/>
      <c r="PAJ111" s="197"/>
      <c r="PAK111" s="197"/>
      <c r="PAL111" s="197"/>
      <c r="PAM111" s="197"/>
      <c r="PAN111" s="197"/>
      <c r="PAO111" s="197"/>
      <c r="PAP111" s="197"/>
      <c r="PAQ111" s="197"/>
      <c r="PAR111" s="197"/>
      <c r="PAS111" s="197"/>
      <c r="PAT111" s="197"/>
      <c r="PAU111" s="197"/>
      <c r="PAV111" s="197"/>
      <c r="PAW111" s="197"/>
      <c r="PAX111" s="197"/>
      <c r="PAY111" s="197"/>
      <c r="PAZ111" s="197"/>
      <c r="PBA111" s="197"/>
      <c r="PBB111" s="197"/>
      <c r="PBC111" s="197"/>
      <c r="PBD111" s="197"/>
      <c r="PBE111" s="197"/>
      <c r="PBF111" s="197"/>
      <c r="PBG111" s="197"/>
      <c r="PBH111" s="197"/>
      <c r="PBI111" s="197"/>
      <c r="PBJ111" s="197"/>
      <c r="PBK111" s="197"/>
      <c r="PBL111" s="197"/>
      <c r="PBM111" s="197"/>
      <c r="PBN111" s="197"/>
      <c r="PBO111" s="197"/>
      <c r="PBP111" s="197"/>
      <c r="PBQ111" s="197"/>
      <c r="PBR111" s="197"/>
      <c r="PBS111" s="197"/>
      <c r="PBT111" s="197"/>
      <c r="PBU111" s="197"/>
      <c r="PBV111" s="197"/>
      <c r="PBW111" s="197"/>
      <c r="PBX111" s="197"/>
      <c r="PBY111" s="197"/>
      <c r="PBZ111" s="197"/>
      <c r="PCA111" s="197"/>
      <c r="PCB111" s="197"/>
      <c r="PCC111" s="197"/>
      <c r="PCD111" s="197"/>
      <c r="PCE111" s="197"/>
      <c r="PCF111" s="197"/>
      <c r="PCG111" s="197"/>
      <c r="PCH111" s="197"/>
      <c r="PCI111" s="197"/>
      <c r="PCJ111" s="197"/>
      <c r="PCK111" s="197"/>
      <c r="PCL111" s="197"/>
      <c r="PCM111" s="197"/>
      <c r="PCN111" s="197"/>
      <c r="PCO111" s="197"/>
      <c r="PCP111" s="197"/>
      <c r="PCQ111" s="197"/>
      <c r="PCR111" s="197"/>
      <c r="PCS111" s="197"/>
      <c r="PCT111" s="197"/>
      <c r="PCU111" s="197"/>
      <c r="PCV111" s="197"/>
      <c r="PCW111" s="197"/>
      <c r="PCX111" s="197"/>
      <c r="PCY111" s="197"/>
      <c r="PCZ111" s="197"/>
      <c r="PDA111" s="197"/>
      <c r="PDB111" s="197"/>
      <c r="PDC111" s="197"/>
      <c r="PDD111" s="197"/>
      <c r="PDE111" s="197"/>
      <c r="PDF111" s="197"/>
      <c r="PDG111" s="197"/>
      <c r="PDH111" s="197"/>
      <c r="PDI111" s="197"/>
      <c r="PDJ111" s="197"/>
      <c r="PDK111" s="197"/>
      <c r="PDL111" s="197"/>
      <c r="PDM111" s="197"/>
      <c r="PDN111" s="197"/>
      <c r="PDO111" s="197"/>
      <c r="PDP111" s="197"/>
      <c r="PDQ111" s="197"/>
      <c r="PDR111" s="197"/>
      <c r="PDS111" s="197"/>
      <c r="PDT111" s="197"/>
      <c r="PDU111" s="197"/>
      <c r="PDV111" s="197"/>
      <c r="PDW111" s="197"/>
      <c r="PDX111" s="197"/>
      <c r="PDY111" s="197"/>
      <c r="PDZ111" s="197"/>
      <c r="PEA111" s="197"/>
      <c r="PEB111" s="197"/>
      <c r="PEC111" s="197"/>
      <c r="PED111" s="197"/>
      <c r="PEE111" s="197"/>
      <c r="PEF111" s="197"/>
      <c r="PEG111" s="197"/>
      <c r="PEH111" s="197"/>
      <c r="PEI111" s="197"/>
      <c r="PEJ111" s="197"/>
      <c r="PEK111" s="197"/>
      <c r="PEL111" s="197"/>
      <c r="PEM111" s="197"/>
      <c r="PEN111" s="197"/>
      <c r="PEO111" s="197"/>
      <c r="PEP111" s="197"/>
      <c r="PEQ111" s="197"/>
      <c r="PER111" s="197"/>
      <c r="PES111" s="197"/>
      <c r="PET111" s="197"/>
      <c r="PEU111" s="197"/>
      <c r="PEV111" s="197"/>
      <c r="PEW111" s="197"/>
      <c r="PEX111" s="197"/>
      <c r="PEY111" s="197"/>
      <c r="PEZ111" s="197"/>
      <c r="PFA111" s="197"/>
      <c r="PFB111" s="197"/>
      <c r="PFC111" s="197"/>
      <c r="PFD111" s="197"/>
      <c r="PFE111" s="197"/>
      <c r="PFF111" s="197"/>
      <c r="PFG111" s="197"/>
      <c r="PFH111" s="197"/>
      <c r="PFI111" s="197"/>
      <c r="PFJ111" s="197"/>
      <c r="PFK111" s="197"/>
      <c r="PFL111" s="197"/>
      <c r="PFM111" s="197"/>
      <c r="PFN111" s="197"/>
      <c r="PFO111" s="197"/>
      <c r="PFP111" s="197"/>
      <c r="PFQ111" s="197"/>
      <c r="PFR111" s="197"/>
      <c r="PFS111" s="197"/>
      <c r="PFT111" s="197"/>
      <c r="PFU111" s="197"/>
      <c r="PFV111" s="197"/>
      <c r="PFW111" s="197"/>
      <c r="PFX111" s="197"/>
      <c r="PFY111" s="197"/>
      <c r="PFZ111" s="197"/>
      <c r="PGA111" s="197"/>
      <c r="PGB111" s="197"/>
      <c r="PGC111" s="197"/>
      <c r="PGD111" s="197"/>
      <c r="PGE111" s="197"/>
      <c r="PGF111" s="197"/>
      <c r="PGG111" s="197"/>
      <c r="PGH111" s="197"/>
      <c r="PGI111" s="197"/>
      <c r="PGJ111" s="197"/>
      <c r="PGK111" s="197"/>
      <c r="PGL111" s="197"/>
      <c r="PGM111" s="197"/>
      <c r="PGN111" s="197"/>
      <c r="PGO111" s="197"/>
      <c r="PGP111" s="197"/>
      <c r="PGQ111" s="197"/>
      <c r="PGR111" s="197"/>
      <c r="PGS111" s="197"/>
      <c r="PGT111" s="197"/>
      <c r="PGU111" s="197"/>
      <c r="PGV111" s="197"/>
      <c r="PGW111" s="197"/>
      <c r="PGX111" s="197"/>
      <c r="PGY111" s="197"/>
      <c r="PGZ111" s="197"/>
      <c r="PHA111" s="197"/>
      <c r="PHB111" s="197"/>
      <c r="PHC111" s="197"/>
      <c r="PHD111" s="197"/>
      <c r="PHE111" s="197"/>
      <c r="PHF111" s="197"/>
      <c r="PHG111" s="197"/>
      <c r="PHH111" s="197"/>
      <c r="PHI111" s="197"/>
      <c r="PHJ111" s="197"/>
      <c r="PHK111" s="197"/>
      <c r="PHL111" s="197"/>
      <c r="PHM111" s="197"/>
      <c r="PHN111" s="197"/>
      <c r="PHO111" s="197"/>
      <c r="PHP111" s="197"/>
      <c r="PHQ111" s="197"/>
      <c r="PHR111" s="197"/>
      <c r="PHS111" s="197"/>
      <c r="PHT111" s="197"/>
      <c r="PHU111" s="197"/>
      <c r="PHV111" s="197"/>
      <c r="PHW111" s="197"/>
      <c r="PHX111" s="197"/>
      <c r="PHY111" s="197"/>
      <c r="PHZ111" s="197"/>
      <c r="PIA111" s="197"/>
      <c r="PIB111" s="197"/>
      <c r="PIC111" s="197"/>
      <c r="PID111" s="197"/>
      <c r="PIE111" s="197"/>
      <c r="PIF111" s="197"/>
      <c r="PIG111" s="197"/>
      <c r="PIH111" s="197"/>
      <c r="PII111" s="197"/>
      <c r="PIJ111" s="197"/>
      <c r="PIK111" s="197"/>
      <c r="PIL111" s="197"/>
      <c r="PIM111" s="197"/>
      <c r="PIN111" s="197"/>
      <c r="PIO111" s="197"/>
      <c r="PIP111" s="197"/>
      <c r="PIQ111" s="197"/>
      <c r="PIR111" s="197"/>
      <c r="PIS111" s="197"/>
      <c r="PIT111" s="197"/>
      <c r="PIU111" s="197"/>
      <c r="PIV111" s="197"/>
      <c r="PIW111" s="197"/>
      <c r="PIX111" s="197"/>
      <c r="PIY111" s="197"/>
      <c r="PIZ111" s="197"/>
      <c r="PJA111" s="197"/>
      <c r="PJB111" s="197"/>
      <c r="PJC111" s="197"/>
      <c r="PJD111" s="197"/>
      <c r="PJE111" s="197"/>
      <c r="PJF111" s="197"/>
      <c r="PJG111" s="197"/>
      <c r="PJH111" s="197"/>
      <c r="PJI111" s="197"/>
      <c r="PJJ111" s="197"/>
      <c r="PJK111" s="197"/>
      <c r="PJL111" s="197"/>
      <c r="PJM111" s="197"/>
      <c r="PJN111" s="197"/>
      <c r="PJO111" s="197"/>
      <c r="PJP111" s="197"/>
      <c r="PJQ111" s="197"/>
      <c r="PJR111" s="197"/>
      <c r="PJS111" s="197"/>
      <c r="PJT111" s="197"/>
      <c r="PJU111" s="197"/>
      <c r="PJV111" s="197"/>
      <c r="PJW111" s="197"/>
      <c r="PJX111" s="197"/>
      <c r="PJY111" s="197"/>
      <c r="PJZ111" s="197"/>
      <c r="PKA111" s="197"/>
      <c r="PKB111" s="197"/>
      <c r="PKC111" s="197"/>
      <c r="PKD111" s="197"/>
      <c r="PKE111" s="197"/>
      <c r="PKF111" s="197"/>
      <c r="PKG111" s="197"/>
      <c r="PKH111" s="197"/>
      <c r="PKI111" s="197"/>
      <c r="PKJ111" s="197"/>
      <c r="PKK111" s="197"/>
      <c r="PKL111" s="197"/>
      <c r="PKM111" s="197"/>
      <c r="PKN111" s="197"/>
      <c r="PKO111" s="197"/>
      <c r="PKP111" s="197"/>
      <c r="PKQ111" s="197"/>
      <c r="PKR111" s="197"/>
      <c r="PKS111" s="197"/>
      <c r="PKT111" s="197"/>
      <c r="PKU111" s="197"/>
      <c r="PKV111" s="197"/>
      <c r="PKW111" s="197"/>
      <c r="PKX111" s="197"/>
      <c r="PKY111" s="197"/>
      <c r="PKZ111" s="197"/>
      <c r="PLA111" s="197"/>
      <c r="PLB111" s="197"/>
      <c r="PLC111" s="197"/>
      <c r="PLD111" s="197"/>
      <c r="PLE111" s="197"/>
      <c r="PLF111" s="197"/>
      <c r="PLG111" s="197"/>
      <c r="PLH111" s="197"/>
      <c r="PLI111" s="197"/>
      <c r="PLJ111" s="197"/>
      <c r="PLK111" s="197"/>
      <c r="PLL111" s="197"/>
      <c r="PLM111" s="197"/>
      <c r="PLN111" s="197"/>
      <c r="PLO111" s="197"/>
      <c r="PLP111" s="197"/>
      <c r="PLQ111" s="197"/>
      <c r="PLR111" s="197"/>
      <c r="PLS111" s="197"/>
      <c r="PLT111" s="197"/>
      <c r="PLU111" s="197"/>
      <c r="PLV111" s="197"/>
      <c r="PLW111" s="197"/>
      <c r="PLX111" s="197"/>
      <c r="PLY111" s="197"/>
      <c r="PLZ111" s="197"/>
      <c r="PMA111" s="197"/>
      <c r="PMB111" s="197"/>
      <c r="PMC111" s="197"/>
      <c r="PMD111" s="197"/>
      <c r="PME111" s="197"/>
      <c r="PMF111" s="197"/>
      <c r="PMG111" s="197"/>
      <c r="PMH111" s="197"/>
      <c r="PMI111" s="197"/>
      <c r="PMJ111" s="197"/>
      <c r="PMK111" s="197"/>
      <c r="PML111" s="197"/>
      <c r="PMM111" s="197"/>
      <c r="PMN111" s="197"/>
      <c r="PMO111" s="197"/>
      <c r="PMP111" s="197"/>
      <c r="PMQ111" s="197"/>
      <c r="PMR111" s="197"/>
      <c r="PMS111" s="197"/>
      <c r="PMT111" s="197"/>
      <c r="PMU111" s="197"/>
      <c r="PMV111" s="197"/>
      <c r="PMW111" s="197"/>
      <c r="PMX111" s="197"/>
      <c r="PMY111" s="197"/>
      <c r="PMZ111" s="197"/>
      <c r="PNA111" s="197"/>
      <c r="PNB111" s="197"/>
      <c r="PNC111" s="197"/>
      <c r="PND111" s="197"/>
      <c r="PNE111" s="197"/>
      <c r="PNF111" s="197"/>
      <c r="PNG111" s="197"/>
      <c r="PNH111" s="197"/>
      <c r="PNI111" s="197"/>
      <c r="PNJ111" s="197"/>
      <c r="PNK111" s="197"/>
      <c r="PNL111" s="197"/>
      <c r="PNM111" s="197"/>
      <c r="PNN111" s="197"/>
      <c r="PNO111" s="197"/>
      <c r="PNP111" s="197"/>
      <c r="PNQ111" s="197"/>
      <c r="PNR111" s="197"/>
      <c r="PNS111" s="197"/>
      <c r="PNT111" s="197"/>
      <c r="PNU111" s="197"/>
      <c r="PNV111" s="197"/>
      <c r="PNW111" s="197"/>
      <c r="PNX111" s="197"/>
      <c r="PNY111" s="197"/>
      <c r="PNZ111" s="197"/>
      <c r="POA111" s="197"/>
      <c r="POB111" s="197"/>
      <c r="POC111" s="197"/>
      <c r="POD111" s="197"/>
      <c r="POE111" s="197"/>
      <c r="POF111" s="197"/>
      <c r="POG111" s="197"/>
      <c r="POH111" s="197"/>
      <c r="POI111" s="197"/>
      <c r="POJ111" s="197"/>
      <c r="POK111" s="197"/>
      <c r="POL111" s="197"/>
      <c r="POM111" s="197"/>
      <c r="PON111" s="197"/>
      <c r="POO111" s="197"/>
      <c r="POP111" s="197"/>
      <c r="POQ111" s="197"/>
      <c r="POR111" s="197"/>
      <c r="POS111" s="197"/>
      <c r="POT111" s="197"/>
      <c r="POU111" s="197"/>
      <c r="POV111" s="197"/>
      <c r="POW111" s="197"/>
      <c r="POX111" s="197"/>
      <c r="POY111" s="197"/>
      <c r="POZ111" s="197"/>
      <c r="PPA111" s="197"/>
      <c r="PPB111" s="197"/>
      <c r="PPC111" s="197"/>
      <c r="PPD111" s="197"/>
      <c r="PPE111" s="197"/>
      <c r="PPF111" s="197"/>
      <c r="PPG111" s="197"/>
      <c r="PPH111" s="197"/>
      <c r="PPI111" s="197"/>
      <c r="PPJ111" s="197"/>
      <c r="PPK111" s="197"/>
      <c r="PPL111" s="197"/>
      <c r="PPM111" s="197"/>
      <c r="PPN111" s="197"/>
      <c r="PPO111" s="197"/>
      <c r="PPP111" s="197"/>
      <c r="PPQ111" s="197"/>
      <c r="PPR111" s="197"/>
      <c r="PPS111" s="197"/>
      <c r="PPT111" s="197"/>
      <c r="PPU111" s="197"/>
      <c r="PPV111" s="197"/>
      <c r="PPW111" s="197"/>
      <c r="PPX111" s="197"/>
      <c r="PPY111" s="197"/>
      <c r="PPZ111" s="197"/>
      <c r="PQA111" s="197"/>
      <c r="PQB111" s="197"/>
      <c r="PQC111" s="197"/>
      <c r="PQD111" s="197"/>
      <c r="PQE111" s="197"/>
      <c r="PQF111" s="197"/>
      <c r="PQG111" s="197"/>
      <c r="PQH111" s="197"/>
      <c r="PQI111" s="197"/>
      <c r="PQJ111" s="197"/>
      <c r="PQK111" s="197"/>
      <c r="PQL111" s="197"/>
      <c r="PQM111" s="197"/>
      <c r="PQN111" s="197"/>
      <c r="PQO111" s="197"/>
      <c r="PQP111" s="197"/>
      <c r="PQQ111" s="197"/>
      <c r="PQR111" s="197"/>
      <c r="PQS111" s="197"/>
      <c r="PQT111" s="197"/>
      <c r="PQU111" s="197"/>
      <c r="PQV111" s="197"/>
      <c r="PQW111" s="197"/>
      <c r="PQX111" s="197"/>
      <c r="PQY111" s="197"/>
      <c r="PQZ111" s="197"/>
      <c r="PRA111" s="197"/>
      <c r="PRB111" s="197"/>
      <c r="PRC111" s="197"/>
      <c r="PRD111" s="197"/>
      <c r="PRE111" s="197"/>
      <c r="PRF111" s="197"/>
      <c r="PRG111" s="197"/>
      <c r="PRH111" s="197"/>
      <c r="PRI111" s="197"/>
      <c r="PRJ111" s="197"/>
      <c r="PRK111" s="197"/>
      <c r="PRL111" s="197"/>
      <c r="PRM111" s="197"/>
      <c r="PRN111" s="197"/>
      <c r="PRO111" s="197"/>
      <c r="PRP111" s="197"/>
      <c r="PRQ111" s="197"/>
      <c r="PRR111" s="197"/>
      <c r="PRS111" s="197"/>
      <c r="PRT111" s="197"/>
      <c r="PRU111" s="197"/>
      <c r="PRV111" s="197"/>
      <c r="PRW111" s="197"/>
      <c r="PRX111" s="197"/>
      <c r="PRY111" s="197"/>
      <c r="PRZ111" s="197"/>
      <c r="PSA111" s="197"/>
      <c r="PSB111" s="197"/>
      <c r="PSC111" s="197"/>
      <c r="PSD111" s="197"/>
      <c r="PSE111" s="197"/>
      <c r="PSF111" s="197"/>
      <c r="PSG111" s="197"/>
      <c r="PSH111" s="197"/>
      <c r="PSI111" s="197"/>
      <c r="PSJ111" s="197"/>
      <c r="PSK111" s="197"/>
      <c r="PSL111" s="197"/>
      <c r="PSM111" s="197"/>
      <c r="PSN111" s="197"/>
      <c r="PSO111" s="197"/>
      <c r="PSP111" s="197"/>
      <c r="PSQ111" s="197"/>
      <c r="PSR111" s="197"/>
      <c r="PSS111" s="197"/>
      <c r="PST111" s="197"/>
      <c r="PSU111" s="197"/>
      <c r="PSV111" s="197"/>
      <c r="PSW111" s="197"/>
      <c r="PSX111" s="197"/>
      <c r="PSY111" s="197"/>
      <c r="PSZ111" s="197"/>
      <c r="PTA111" s="197"/>
      <c r="PTB111" s="197"/>
      <c r="PTC111" s="197"/>
      <c r="PTD111" s="197"/>
      <c r="PTE111" s="197"/>
      <c r="PTF111" s="197"/>
      <c r="PTG111" s="197"/>
      <c r="PTH111" s="197"/>
      <c r="PTI111" s="197"/>
      <c r="PTJ111" s="197"/>
      <c r="PTK111" s="197"/>
      <c r="PTL111" s="197"/>
      <c r="PTM111" s="197"/>
      <c r="PTN111" s="197"/>
      <c r="PTO111" s="197"/>
      <c r="PTP111" s="197"/>
      <c r="PTQ111" s="197"/>
      <c r="PTR111" s="197"/>
      <c r="PTS111" s="197"/>
      <c r="PTT111" s="197"/>
      <c r="PTU111" s="197"/>
      <c r="PTV111" s="197"/>
      <c r="PTW111" s="197"/>
      <c r="PTX111" s="197"/>
      <c r="PTY111" s="197"/>
      <c r="PTZ111" s="197"/>
      <c r="PUA111" s="197"/>
      <c r="PUB111" s="197"/>
      <c r="PUC111" s="197"/>
      <c r="PUD111" s="197"/>
      <c r="PUE111" s="197"/>
      <c r="PUF111" s="197"/>
      <c r="PUG111" s="197"/>
      <c r="PUH111" s="197"/>
      <c r="PUI111" s="197"/>
      <c r="PUJ111" s="197"/>
      <c r="PUK111" s="197"/>
      <c r="PUL111" s="197"/>
      <c r="PUM111" s="197"/>
      <c r="PUN111" s="197"/>
      <c r="PUO111" s="197"/>
      <c r="PUP111" s="197"/>
      <c r="PUQ111" s="197"/>
      <c r="PUR111" s="197"/>
      <c r="PUS111" s="197"/>
      <c r="PUT111" s="197"/>
      <c r="PUU111" s="197"/>
      <c r="PUV111" s="197"/>
      <c r="PUW111" s="197"/>
      <c r="PUX111" s="197"/>
      <c r="PUY111" s="197"/>
      <c r="PUZ111" s="197"/>
      <c r="PVA111" s="197"/>
      <c r="PVB111" s="197"/>
      <c r="PVC111" s="197"/>
      <c r="PVD111" s="197"/>
      <c r="PVE111" s="197"/>
      <c r="PVF111" s="197"/>
      <c r="PVG111" s="197"/>
      <c r="PVH111" s="197"/>
      <c r="PVI111" s="197"/>
      <c r="PVJ111" s="197"/>
      <c r="PVK111" s="197"/>
      <c r="PVL111" s="197"/>
      <c r="PVM111" s="197"/>
      <c r="PVN111" s="197"/>
      <c r="PVO111" s="197"/>
      <c r="PVP111" s="197"/>
      <c r="PVQ111" s="197"/>
      <c r="PVR111" s="197"/>
      <c r="PVS111" s="197"/>
      <c r="PVT111" s="197"/>
      <c r="PVU111" s="197"/>
      <c r="PVV111" s="197"/>
      <c r="PVW111" s="197"/>
      <c r="PVX111" s="197"/>
      <c r="PVY111" s="197"/>
      <c r="PVZ111" s="197"/>
      <c r="PWA111" s="197"/>
      <c r="PWB111" s="197"/>
      <c r="PWC111" s="197"/>
      <c r="PWD111" s="197"/>
      <c r="PWE111" s="197"/>
      <c r="PWF111" s="197"/>
      <c r="PWG111" s="197"/>
      <c r="PWH111" s="197"/>
      <c r="PWI111" s="197"/>
      <c r="PWJ111" s="197"/>
      <c r="PWK111" s="197"/>
      <c r="PWL111" s="197"/>
      <c r="PWM111" s="197"/>
      <c r="PWN111" s="197"/>
      <c r="PWO111" s="197"/>
      <c r="PWP111" s="197"/>
      <c r="PWQ111" s="197"/>
      <c r="PWR111" s="197"/>
      <c r="PWS111" s="197"/>
      <c r="PWT111" s="197"/>
      <c r="PWU111" s="197"/>
      <c r="PWV111" s="197"/>
      <c r="PWW111" s="197"/>
      <c r="PWX111" s="197"/>
      <c r="PWY111" s="197"/>
      <c r="PWZ111" s="197"/>
      <c r="PXA111" s="197"/>
      <c r="PXB111" s="197"/>
      <c r="PXC111" s="197"/>
      <c r="PXD111" s="197"/>
      <c r="PXE111" s="197"/>
      <c r="PXF111" s="197"/>
      <c r="PXG111" s="197"/>
      <c r="PXH111" s="197"/>
      <c r="PXI111" s="197"/>
      <c r="PXJ111" s="197"/>
      <c r="PXK111" s="197"/>
      <c r="PXL111" s="197"/>
      <c r="PXM111" s="197"/>
      <c r="PXN111" s="197"/>
      <c r="PXO111" s="197"/>
      <c r="PXP111" s="197"/>
      <c r="PXQ111" s="197"/>
      <c r="PXR111" s="197"/>
      <c r="PXS111" s="197"/>
      <c r="PXT111" s="197"/>
      <c r="PXU111" s="197"/>
      <c r="PXV111" s="197"/>
      <c r="PXW111" s="197"/>
      <c r="PXX111" s="197"/>
      <c r="PXY111" s="197"/>
      <c r="PXZ111" s="197"/>
      <c r="PYA111" s="197"/>
      <c r="PYB111" s="197"/>
      <c r="PYC111" s="197"/>
      <c r="PYD111" s="197"/>
      <c r="PYE111" s="197"/>
      <c r="PYF111" s="197"/>
      <c r="PYG111" s="197"/>
      <c r="PYH111" s="197"/>
      <c r="PYI111" s="197"/>
      <c r="PYJ111" s="197"/>
      <c r="PYK111" s="197"/>
      <c r="PYL111" s="197"/>
      <c r="PYM111" s="197"/>
      <c r="PYN111" s="197"/>
      <c r="PYO111" s="197"/>
      <c r="PYP111" s="197"/>
      <c r="PYQ111" s="197"/>
      <c r="PYR111" s="197"/>
      <c r="PYS111" s="197"/>
      <c r="PYT111" s="197"/>
      <c r="PYU111" s="197"/>
      <c r="PYV111" s="197"/>
      <c r="PYW111" s="197"/>
      <c r="PYX111" s="197"/>
      <c r="PYY111" s="197"/>
      <c r="PYZ111" s="197"/>
      <c r="PZA111" s="197"/>
      <c r="PZB111" s="197"/>
      <c r="PZC111" s="197"/>
      <c r="PZD111" s="197"/>
      <c r="PZE111" s="197"/>
      <c r="PZF111" s="197"/>
      <c r="PZG111" s="197"/>
      <c r="PZH111" s="197"/>
      <c r="PZI111" s="197"/>
      <c r="PZJ111" s="197"/>
      <c r="PZK111" s="197"/>
      <c r="PZL111" s="197"/>
      <c r="PZM111" s="197"/>
      <c r="PZN111" s="197"/>
      <c r="PZO111" s="197"/>
      <c r="PZP111" s="197"/>
      <c r="PZQ111" s="197"/>
      <c r="PZR111" s="197"/>
      <c r="PZS111" s="197"/>
      <c r="PZT111" s="197"/>
      <c r="PZU111" s="197"/>
      <c r="PZV111" s="197"/>
      <c r="PZW111" s="197"/>
      <c r="PZX111" s="197"/>
      <c r="PZY111" s="197"/>
      <c r="PZZ111" s="197"/>
      <c r="QAA111" s="197"/>
      <c r="QAB111" s="197"/>
      <c r="QAC111" s="197"/>
      <c r="QAD111" s="197"/>
      <c r="QAE111" s="197"/>
      <c r="QAF111" s="197"/>
      <c r="QAG111" s="197"/>
      <c r="QAH111" s="197"/>
      <c r="QAI111" s="197"/>
      <c r="QAJ111" s="197"/>
      <c r="QAK111" s="197"/>
      <c r="QAL111" s="197"/>
      <c r="QAM111" s="197"/>
      <c r="QAN111" s="197"/>
      <c r="QAO111" s="197"/>
      <c r="QAP111" s="197"/>
      <c r="QAQ111" s="197"/>
      <c r="QAR111" s="197"/>
      <c r="QAS111" s="197"/>
      <c r="QAT111" s="197"/>
      <c r="QAU111" s="197"/>
      <c r="QAV111" s="197"/>
      <c r="QAW111" s="197"/>
      <c r="QAX111" s="197"/>
      <c r="QAY111" s="197"/>
      <c r="QAZ111" s="197"/>
      <c r="QBA111" s="197"/>
      <c r="QBB111" s="197"/>
      <c r="QBC111" s="197"/>
      <c r="QBD111" s="197"/>
      <c r="QBE111" s="197"/>
      <c r="QBF111" s="197"/>
      <c r="QBG111" s="197"/>
      <c r="QBH111" s="197"/>
      <c r="QBI111" s="197"/>
      <c r="QBJ111" s="197"/>
      <c r="QBK111" s="197"/>
      <c r="QBL111" s="197"/>
      <c r="QBM111" s="197"/>
      <c r="QBN111" s="197"/>
      <c r="QBO111" s="197"/>
      <c r="QBP111" s="197"/>
      <c r="QBQ111" s="197"/>
      <c r="QBR111" s="197"/>
      <c r="QBS111" s="197"/>
      <c r="QBT111" s="197"/>
      <c r="QBU111" s="197"/>
      <c r="QBV111" s="197"/>
      <c r="QBW111" s="197"/>
      <c r="QBX111" s="197"/>
      <c r="QBY111" s="197"/>
      <c r="QBZ111" s="197"/>
      <c r="QCA111" s="197"/>
      <c r="QCB111" s="197"/>
      <c r="QCC111" s="197"/>
      <c r="QCD111" s="197"/>
      <c r="QCE111" s="197"/>
      <c r="QCF111" s="197"/>
      <c r="QCG111" s="197"/>
      <c r="QCH111" s="197"/>
      <c r="QCI111" s="197"/>
      <c r="QCJ111" s="197"/>
      <c r="QCK111" s="197"/>
      <c r="QCL111" s="197"/>
      <c r="QCM111" s="197"/>
      <c r="QCN111" s="197"/>
      <c r="QCO111" s="197"/>
      <c r="QCP111" s="197"/>
      <c r="QCQ111" s="197"/>
      <c r="QCR111" s="197"/>
      <c r="QCS111" s="197"/>
      <c r="QCT111" s="197"/>
      <c r="QCU111" s="197"/>
      <c r="QCV111" s="197"/>
      <c r="QCW111" s="197"/>
      <c r="QCX111" s="197"/>
      <c r="QCY111" s="197"/>
      <c r="QCZ111" s="197"/>
      <c r="QDA111" s="197"/>
      <c r="QDB111" s="197"/>
      <c r="QDC111" s="197"/>
      <c r="QDD111" s="197"/>
      <c r="QDE111" s="197"/>
      <c r="QDF111" s="197"/>
      <c r="QDG111" s="197"/>
      <c r="QDH111" s="197"/>
      <c r="QDI111" s="197"/>
      <c r="QDJ111" s="197"/>
      <c r="QDK111" s="197"/>
      <c r="QDL111" s="197"/>
      <c r="QDM111" s="197"/>
      <c r="QDN111" s="197"/>
      <c r="QDO111" s="197"/>
      <c r="QDP111" s="197"/>
      <c r="QDQ111" s="197"/>
      <c r="QDR111" s="197"/>
      <c r="QDS111" s="197"/>
      <c r="QDT111" s="197"/>
      <c r="QDU111" s="197"/>
      <c r="QDV111" s="197"/>
      <c r="QDW111" s="197"/>
      <c r="QDX111" s="197"/>
      <c r="QDY111" s="197"/>
      <c r="QDZ111" s="197"/>
      <c r="QEA111" s="197"/>
      <c r="QEB111" s="197"/>
      <c r="QEC111" s="197"/>
      <c r="QED111" s="197"/>
      <c r="QEE111" s="197"/>
      <c r="QEF111" s="197"/>
      <c r="QEG111" s="197"/>
      <c r="QEH111" s="197"/>
      <c r="QEI111" s="197"/>
      <c r="QEJ111" s="197"/>
      <c r="QEK111" s="197"/>
      <c r="QEL111" s="197"/>
      <c r="QEM111" s="197"/>
      <c r="QEN111" s="197"/>
      <c r="QEO111" s="197"/>
      <c r="QEP111" s="197"/>
      <c r="QEQ111" s="197"/>
      <c r="QER111" s="197"/>
      <c r="QES111" s="197"/>
      <c r="QET111" s="197"/>
      <c r="QEU111" s="197"/>
      <c r="QEV111" s="197"/>
      <c r="QEW111" s="197"/>
      <c r="QEX111" s="197"/>
      <c r="QEY111" s="197"/>
      <c r="QEZ111" s="197"/>
      <c r="QFA111" s="197"/>
      <c r="QFB111" s="197"/>
      <c r="QFC111" s="197"/>
      <c r="QFD111" s="197"/>
      <c r="QFE111" s="197"/>
      <c r="QFF111" s="197"/>
      <c r="QFG111" s="197"/>
      <c r="QFH111" s="197"/>
      <c r="QFI111" s="197"/>
      <c r="QFJ111" s="197"/>
      <c r="QFK111" s="197"/>
      <c r="QFL111" s="197"/>
      <c r="QFM111" s="197"/>
      <c r="QFN111" s="197"/>
      <c r="QFO111" s="197"/>
      <c r="QFP111" s="197"/>
      <c r="QFQ111" s="197"/>
      <c r="QFR111" s="197"/>
      <c r="QFS111" s="197"/>
      <c r="QFT111" s="197"/>
      <c r="QFU111" s="197"/>
      <c r="QFV111" s="197"/>
      <c r="QFW111" s="197"/>
      <c r="QFX111" s="197"/>
      <c r="QFY111" s="197"/>
      <c r="QFZ111" s="197"/>
      <c r="QGA111" s="197"/>
      <c r="QGB111" s="197"/>
      <c r="QGC111" s="197"/>
      <c r="QGD111" s="197"/>
      <c r="QGE111" s="197"/>
      <c r="QGF111" s="197"/>
      <c r="QGG111" s="197"/>
      <c r="QGH111" s="197"/>
      <c r="QGI111" s="197"/>
      <c r="QGJ111" s="197"/>
      <c r="QGK111" s="197"/>
      <c r="QGL111" s="197"/>
      <c r="QGM111" s="197"/>
      <c r="QGN111" s="197"/>
      <c r="QGO111" s="197"/>
      <c r="QGP111" s="197"/>
      <c r="QGQ111" s="197"/>
      <c r="QGR111" s="197"/>
      <c r="QGS111" s="197"/>
      <c r="QGT111" s="197"/>
      <c r="QGU111" s="197"/>
      <c r="QGV111" s="197"/>
      <c r="QGW111" s="197"/>
      <c r="QGX111" s="197"/>
      <c r="QGY111" s="197"/>
      <c r="QGZ111" s="197"/>
      <c r="QHA111" s="197"/>
      <c r="QHB111" s="197"/>
      <c r="QHC111" s="197"/>
      <c r="QHD111" s="197"/>
      <c r="QHE111" s="197"/>
      <c r="QHF111" s="197"/>
      <c r="QHG111" s="197"/>
      <c r="QHH111" s="197"/>
      <c r="QHI111" s="197"/>
      <c r="QHJ111" s="197"/>
      <c r="QHK111" s="197"/>
      <c r="QHL111" s="197"/>
      <c r="QHM111" s="197"/>
      <c r="QHN111" s="197"/>
      <c r="QHO111" s="197"/>
      <c r="QHP111" s="197"/>
      <c r="QHQ111" s="197"/>
      <c r="QHR111" s="197"/>
      <c r="QHS111" s="197"/>
      <c r="QHT111" s="197"/>
      <c r="QHU111" s="197"/>
      <c r="QHV111" s="197"/>
      <c r="QHW111" s="197"/>
      <c r="QHX111" s="197"/>
      <c r="QHY111" s="197"/>
      <c r="QHZ111" s="197"/>
      <c r="QIA111" s="197"/>
      <c r="QIB111" s="197"/>
      <c r="QIC111" s="197"/>
      <c r="QID111" s="197"/>
      <c r="QIE111" s="197"/>
      <c r="QIF111" s="197"/>
      <c r="QIG111" s="197"/>
      <c r="QIH111" s="197"/>
      <c r="QII111" s="197"/>
      <c r="QIJ111" s="197"/>
      <c r="QIK111" s="197"/>
      <c r="QIL111" s="197"/>
      <c r="QIM111" s="197"/>
      <c r="QIN111" s="197"/>
      <c r="QIO111" s="197"/>
      <c r="QIP111" s="197"/>
      <c r="QIQ111" s="197"/>
      <c r="QIR111" s="197"/>
      <c r="QIS111" s="197"/>
      <c r="QIT111" s="197"/>
      <c r="QIU111" s="197"/>
      <c r="QIV111" s="197"/>
      <c r="QIW111" s="197"/>
      <c r="QIX111" s="197"/>
      <c r="QIY111" s="197"/>
      <c r="QIZ111" s="197"/>
      <c r="QJA111" s="197"/>
      <c r="QJB111" s="197"/>
      <c r="QJC111" s="197"/>
      <c r="QJD111" s="197"/>
      <c r="QJE111" s="197"/>
      <c r="QJF111" s="197"/>
      <c r="QJG111" s="197"/>
      <c r="QJH111" s="197"/>
      <c r="QJI111" s="197"/>
      <c r="QJJ111" s="197"/>
      <c r="QJK111" s="197"/>
      <c r="QJL111" s="197"/>
      <c r="QJM111" s="197"/>
      <c r="QJN111" s="197"/>
      <c r="QJO111" s="197"/>
      <c r="QJP111" s="197"/>
      <c r="QJQ111" s="197"/>
      <c r="QJR111" s="197"/>
      <c r="QJS111" s="197"/>
      <c r="QJT111" s="197"/>
      <c r="QJU111" s="197"/>
      <c r="QJV111" s="197"/>
      <c r="QJW111" s="197"/>
      <c r="QJX111" s="197"/>
      <c r="QJY111" s="197"/>
      <c r="QJZ111" s="197"/>
      <c r="QKA111" s="197"/>
      <c r="QKB111" s="197"/>
      <c r="QKC111" s="197"/>
      <c r="QKD111" s="197"/>
      <c r="QKE111" s="197"/>
      <c r="QKF111" s="197"/>
      <c r="QKG111" s="197"/>
      <c r="QKH111" s="197"/>
      <c r="QKI111" s="197"/>
      <c r="QKJ111" s="197"/>
      <c r="QKK111" s="197"/>
      <c r="QKL111" s="197"/>
      <c r="QKM111" s="197"/>
      <c r="QKN111" s="197"/>
      <c r="QKO111" s="197"/>
      <c r="QKP111" s="197"/>
      <c r="QKQ111" s="197"/>
      <c r="QKR111" s="197"/>
      <c r="QKS111" s="197"/>
      <c r="QKT111" s="197"/>
      <c r="QKU111" s="197"/>
      <c r="QKV111" s="197"/>
      <c r="QKW111" s="197"/>
      <c r="QKX111" s="197"/>
      <c r="QKY111" s="197"/>
      <c r="QKZ111" s="197"/>
      <c r="QLA111" s="197"/>
      <c r="QLB111" s="197"/>
      <c r="QLC111" s="197"/>
      <c r="QLD111" s="197"/>
      <c r="QLE111" s="197"/>
      <c r="QLF111" s="197"/>
      <c r="QLG111" s="197"/>
      <c r="QLH111" s="197"/>
      <c r="QLI111" s="197"/>
      <c r="QLJ111" s="197"/>
      <c r="QLK111" s="197"/>
      <c r="QLL111" s="197"/>
      <c r="QLM111" s="197"/>
      <c r="QLN111" s="197"/>
      <c r="QLO111" s="197"/>
      <c r="QLP111" s="197"/>
      <c r="QLQ111" s="197"/>
      <c r="QLR111" s="197"/>
      <c r="QLS111" s="197"/>
      <c r="QLT111" s="197"/>
      <c r="QLU111" s="197"/>
      <c r="QLV111" s="197"/>
      <c r="QLW111" s="197"/>
      <c r="QLX111" s="197"/>
      <c r="QLY111" s="197"/>
      <c r="QLZ111" s="197"/>
      <c r="QMA111" s="197"/>
      <c r="QMB111" s="197"/>
      <c r="QMC111" s="197"/>
      <c r="QMD111" s="197"/>
      <c r="QME111" s="197"/>
      <c r="QMF111" s="197"/>
      <c r="QMG111" s="197"/>
      <c r="QMH111" s="197"/>
      <c r="QMI111" s="197"/>
      <c r="QMJ111" s="197"/>
      <c r="QMK111" s="197"/>
      <c r="QML111" s="197"/>
      <c r="QMM111" s="197"/>
      <c r="QMN111" s="197"/>
      <c r="QMO111" s="197"/>
      <c r="QMP111" s="197"/>
      <c r="QMQ111" s="197"/>
      <c r="QMR111" s="197"/>
      <c r="QMS111" s="197"/>
      <c r="QMT111" s="197"/>
      <c r="QMU111" s="197"/>
      <c r="QMV111" s="197"/>
      <c r="QMW111" s="197"/>
      <c r="QMX111" s="197"/>
      <c r="QMY111" s="197"/>
      <c r="QMZ111" s="197"/>
      <c r="QNA111" s="197"/>
      <c r="QNB111" s="197"/>
      <c r="QNC111" s="197"/>
      <c r="QND111" s="197"/>
      <c r="QNE111" s="197"/>
      <c r="QNF111" s="197"/>
      <c r="QNG111" s="197"/>
      <c r="QNH111" s="197"/>
      <c r="QNI111" s="197"/>
      <c r="QNJ111" s="197"/>
      <c r="QNK111" s="197"/>
      <c r="QNL111" s="197"/>
      <c r="QNM111" s="197"/>
      <c r="QNN111" s="197"/>
      <c r="QNO111" s="197"/>
      <c r="QNP111" s="197"/>
      <c r="QNQ111" s="197"/>
      <c r="QNR111" s="197"/>
      <c r="QNS111" s="197"/>
      <c r="QNT111" s="197"/>
      <c r="QNU111" s="197"/>
      <c r="QNV111" s="197"/>
      <c r="QNW111" s="197"/>
      <c r="QNX111" s="197"/>
      <c r="QNY111" s="197"/>
      <c r="QNZ111" s="197"/>
      <c r="QOA111" s="197"/>
      <c r="QOB111" s="197"/>
      <c r="QOC111" s="197"/>
      <c r="QOD111" s="197"/>
      <c r="QOE111" s="197"/>
      <c r="QOF111" s="197"/>
      <c r="QOG111" s="197"/>
      <c r="QOH111" s="197"/>
      <c r="QOI111" s="197"/>
      <c r="QOJ111" s="197"/>
      <c r="QOK111" s="197"/>
      <c r="QOL111" s="197"/>
      <c r="QOM111" s="197"/>
      <c r="QON111" s="197"/>
      <c r="QOO111" s="197"/>
      <c r="QOP111" s="197"/>
      <c r="QOQ111" s="197"/>
      <c r="QOR111" s="197"/>
      <c r="QOS111" s="197"/>
      <c r="QOT111" s="197"/>
      <c r="QOU111" s="197"/>
      <c r="QOV111" s="197"/>
      <c r="QOW111" s="197"/>
      <c r="QOX111" s="197"/>
      <c r="QOY111" s="197"/>
      <c r="QOZ111" s="197"/>
      <c r="QPA111" s="197"/>
      <c r="QPB111" s="197"/>
      <c r="QPC111" s="197"/>
      <c r="QPD111" s="197"/>
      <c r="QPE111" s="197"/>
      <c r="QPF111" s="197"/>
      <c r="QPG111" s="197"/>
      <c r="QPH111" s="197"/>
      <c r="QPI111" s="197"/>
      <c r="QPJ111" s="197"/>
      <c r="QPK111" s="197"/>
      <c r="QPL111" s="197"/>
      <c r="QPM111" s="197"/>
      <c r="QPN111" s="197"/>
      <c r="QPO111" s="197"/>
      <c r="QPP111" s="197"/>
      <c r="QPQ111" s="197"/>
      <c r="QPR111" s="197"/>
      <c r="QPS111" s="197"/>
      <c r="QPT111" s="197"/>
      <c r="QPU111" s="197"/>
      <c r="QPV111" s="197"/>
      <c r="QPW111" s="197"/>
      <c r="QPX111" s="197"/>
      <c r="QPY111" s="197"/>
      <c r="QPZ111" s="197"/>
      <c r="QQA111" s="197"/>
      <c r="QQB111" s="197"/>
      <c r="QQC111" s="197"/>
      <c r="QQD111" s="197"/>
      <c r="QQE111" s="197"/>
      <c r="QQF111" s="197"/>
      <c r="QQG111" s="197"/>
      <c r="QQH111" s="197"/>
      <c r="QQI111" s="197"/>
      <c r="QQJ111" s="197"/>
      <c r="QQK111" s="197"/>
      <c r="QQL111" s="197"/>
      <c r="QQM111" s="197"/>
      <c r="QQN111" s="197"/>
      <c r="QQO111" s="197"/>
      <c r="QQP111" s="197"/>
      <c r="QQQ111" s="197"/>
      <c r="QQR111" s="197"/>
      <c r="QQS111" s="197"/>
      <c r="QQT111" s="197"/>
      <c r="QQU111" s="197"/>
      <c r="QQV111" s="197"/>
      <c r="QQW111" s="197"/>
      <c r="QQX111" s="197"/>
      <c r="QQY111" s="197"/>
      <c r="QQZ111" s="197"/>
      <c r="QRA111" s="197"/>
      <c r="QRB111" s="197"/>
      <c r="QRC111" s="197"/>
      <c r="QRD111" s="197"/>
      <c r="QRE111" s="197"/>
      <c r="QRF111" s="197"/>
      <c r="QRG111" s="197"/>
      <c r="QRH111" s="197"/>
      <c r="QRI111" s="197"/>
      <c r="QRJ111" s="197"/>
      <c r="QRK111" s="197"/>
      <c r="QRL111" s="197"/>
      <c r="QRM111" s="197"/>
      <c r="QRN111" s="197"/>
      <c r="QRO111" s="197"/>
      <c r="QRP111" s="197"/>
      <c r="QRQ111" s="197"/>
      <c r="QRR111" s="197"/>
      <c r="QRS111" s="197"/>
      <c r="QRT111" s="197"/>
      <c r="QRU111" s="197"/>
      <c r="QRV111" s="197"/>
      <c r="QRW111" s="197"/>
      <c r="QRX111" s="197"/>
      <c r="QRY111" s="197"/>
      <c r="QRZ111" s="197"/>
      <c r="QSA111" s="197"/>
      <c r="QSB111" s="197"/>
      <c r="QSC111" s="197"/>
      <c r="QSD111" s="197"/>
      <c r="QSE111" s="197"/>
      <c r="QSF111" s="197"/>
      <c r="QSG111" s="197"/>
      <c r="QSH111" s="197"/>
      <c r="QSI111" s="197"/>
      <c r="QSJ111" s="197"/>
      <c r="QSK111" s="197"/>
      <c r="QSL111" s="197"/>
      <c r="QSM111" s="197"/>
      <c r="QSN111" s="197"/>
      <c r="QSO111" s="197"/>
      <c r="QSP111" s="197"/>
      <c r="QSQ111" s="197"/>
      <c r="QSR111" s="197"/>
      <c r="QSS111" s="197"/>
      <c r="QST111" s="197"/>
      <c r="QSU111" s="197"/>
      <c r="QSV111" s="197"/>
      <c r="QSW111" s="197"/>
      <c r="QSX111" s="197"/>
      <c r="QSY111" s="197"/>
      <c r="QSZ111" s="197"/>
      <c r="QTA111" s="197"/>
      <c r="QTB111" s="197"/>
      <c r="QTC111" s="197"/>
      <c r="QTD111" s="197"/>
      <c r="QTE111" s="197"/>
      <c r="QTF111" s="197"/>
      <c r="QTG111" s="197"/>
      <c r="QTH111" s="197"/>
      <c r="QTI111" s="197"/>
      <c r="QTJ111" s="197"/>
      <c r="QTK111" s="197"/>
      <c r="QTL111" s="197"/>
      <c r="QTM111" s="197"/>
      <c r="QTN111" s="197"/>
      <c r="QTO111" s="197"/>
      <c r="QTP111" s="197"/>
      <c r="QTQ111" s="197"/>
      <c r="QTR111" s="197"/>
      <c r="QTS111" s="197"/>
      <c r="QTT111" s="197"/>
      <c r="QTU111" s="197"/>
      <c r="QTV111" s="197"/>
      <c r="QTW111" s="197"/>
      <c r="QTX111" s="197"/>
      <c r="QTY111" s="197"/>
      <c r="QTZ111" s="197"/>
      <c r="QUA111" s="197"/>
      <c r="QUB111" s="197"/>
      <c r="QUC111" s="197"/>
      <c r="QUD111" s="197"/>
      <c r="QUE111" s="197"/>
      <c r="QUF111" s="197"/>
      <c r="QUG111" s="197"/>
      <c r="QUH111" s="197"/>
      <c r="QUI111" s="197"/>
      <c r="QUJ111" s="197"/>
      <c r="QUK111" s="197"/>
      <c r="QUL111" s="197"/>
      <c r="QUM111" s="197"/>
      <c r="QUN111" s="197"/>
      <c r="QUO111" s="197"/>
      <c r="QUP111" s="197"/>
      <c r="QUQ111" s="197"/>
      <c r="QUR111" s="197"/>
      <c r="QUS111" s="197"/>
      <c r="QUT111" s="197"/>
      <c r="QUU111" s="197"/>
      <c r="QUV111" s="197"/>
      <c r="QUW111" s="197"/>
      <c r="QUX111" s="197"/>
      <c r="QUY111" s="197"/>
      <c r="QUZ111" s="197"/>
      <c r="QVA111" s="197"/>
      <c r="QVB111" s="197"/>
      <c r="QVC111" s="197"/>
      <c r="QVD111" s="197"/>
      <c r="QVE111" s="197"/>
      <c r="QVF111" s="197"/>
      <c r="QVG111" s="197"/>
      <c r="QVH111" s="197"/>
      <c r="QVI111" s="197"/>
      <c r="QVJ111" s="197"/>
      <c r="QVK111" s="197"/>
      <c r="QVL111" s="197"/>
      <c r="QVM111" s="197"/>
      <c r="QVN111" s="197"/>
      <c r="QVO111" s="197"/>
      <c r="QVP111" s="197"/>
      <c r="QVQ111" s="197"/>
      <c r="QVR111" s="197"/>
      <c r="QVS111" s="197"/>
      <c r="QVT111" s="197"/>
      <c r="QVU111" s="197"/>
      <c r="QVV111" s="197"/>
      <c r="QVW111" s="197"/>
      <c r="QVX111" s="197"/>
      <c r="QVY111" s="197"/>
      <c r="QVZ111" s="197"/>
      <c r="QWA111" s="197"/>
      <c r="QWB111" s="197"/>
      <c r="QWC111" s="197"/>
      <c r="QWD111" s="197"/>
      <c r="QWE111" s="197"/>
      <c r="QWF111" s="197"/>
      <c r="QWG111" s="197"/>
      <c r="QWH111" s="197"/>
      <c r="QWI111" s="197"/>
      <c r="QWJ111" s="197"/>
      <c r="QWK111" s="197"/>
      <c r="QWL111" s="197"/>
      <c r="QWM111" s="197"/>
      <c r="QWN111" s="197"/>
      <c r="QWO111" s="197"/>
      <c r="QWP111" s="197"/>
      <c r="QWQ111" s="197"/>
      <c r="QWR111" s="197"/>
      <c r="QWS111" s="197"/>
      <c r="QWT111" s="197"/>
      <c r="QWU111" s="197"/>
      <c r="QWV111" s="197"/>
      <c r="QWW111" s="197"/>
      <c r="QWX111" s="197"/>
      <c r="QWY111" s="197"/>
      <c r="QWZ111" s="197"/>
      <c r="QXA111" s="197"/>
      <c r="QXB111" s="197"/>
      <c r="QXC111" s="197"/>
      <c r="QXD111" s="197"/>
      <c r="QXE111" s="197"/>
      <c r="QXF111" s="197"/>
      <c r="QXG111" s="197"/>
      <c r="QXH111" s="197"/>
      <c r="QXI111" s="197"/>
      <c r="QXJ111" s="197"/>
      <c r="QXK111" s="197"/>
      <c r="QXL111" s="197"/>
      <c r="QXM111" s="197"/>
      <c r="QXN111" s="197"/>
      <c r="QXO111" s="197"/>
      <c r="QXP111" s="197"/>
      <c r="QXQ111" s="197"/>
      <c r="QXR111" s="197"/>
      <c r="QXS111" s="197"/>
      <c r="QXT111" s="197"/>
      <c r="QXU111" s="197"/>
      <c r="QXV111" s="197"/>
      <c r="QXW111" s="197"/>
      <c r="QXX111" s="197"/>
      <c r="QXY111" s="197"/>
      <c r="QXZ111" s="197"/>
      <c r="QYA111" s="197"/>
      <c r="QYB111" s="197"/>
      <c r="QYC111" s="197"/>
      <c r="QYD111" s="197"/>
      <c r="QYE111" s="197"/>
      <c r="QYF111" s="197"/>
      <c r="QYG111" s="197"/>
      <c r="QYH111" s="197"/>
      <c r="QYI111" s="197"/>
      <c r="QYJ111" s="197"/>
      <c r="QYK111" s="197"/>
      <c r="QYL111" s="197"/>
      <c r="QYM111" s="197"/>
      <c r="QYN111" s="197"/>
      <c r="QYO111" s="197"/>
      <c r="QYP111" s="197"/>
      <c r="QYQ111" s="197"/>
      <c r="QYR111" s="197"/>
      <c r="QYS111" s="197"/>
      <c r="QYT111" s="197"/>
      <c r="QYU111" s="197"/>
      <c r="QYV111" s="197"/>
      <c r="QYW111" s="197"/>
      <c r="QYX111" s="197"/>
      <c r="QYY111" s="197"/>
      <c r="QYZ111" s="197"/>
      <c r="QZA111" s="197"/>
      <c r="QZB111" s="197"/>
      <c r="QZC111" s="197"/>
      <c r="QZD111" s="197"/>
      <c r="QZE111" s="197"/>
      <c r="QZF111" s="197"/>
      <c r="QZG111" s="197"/>
      <c r="QZH111" s="197"/>
      <c r="QZI111" s="197"/>
      <c r="QZJ111" s="197"/>
      <c r="QZK111" s="197"/>
      <c r="QZL111" s="197"/>
      <c r="QZM111" s="197"/>
      <c r="QZN111" s="197"/>
      <c r="QZO111" s="197"/>
      <c r="QZP111" s="197"/>
      <c r="QZQ111" s="197"/>
      <c r="QZR111" s="197"/>
      <c r="QZS111" s="197"/>
      <c r="QZT111" s="197"/>
      <c r="QZU111" s="197"/>
      <c r="QZV111" s="197"/>
      <c r="QZW111" s="197"/>
      <c r="QZX111" s="197"/>
      <c r="QZY111" s="197"/>
      <c r="QZZ111" s="197"/>
      <c r="RAA111" s="197"/>
      <c r="RAB111" s="197"/>
      <c r="RAC111" s="197"/>
      <c r="RAD111" s="197"/>
      <c r="RAE111" s="197"/>
      <c r="RAF111" s="197"/>
      <c r="RAG111" s="197"/>
      <c r="RAH111" s="197"/>
      <c r="RAI111" s="197"/>
      <c r="RAJ111" s="197"/>
      <c r="RAK111" s="197"/>
      <c r="RAL111" s="197"/>
      <c r="RAM111" s="197"/>
      <c r="RAN111" s="197"/>
      <c r="RAO111" s="197"/>
      <c r="RAP111" s="197"/>
      <c r="RAQ111" s="197"/>
      <c r="RAR111" s="197"/>
      <c r="RAS111" s="197"/>
      <c r="RAT111" s="197"/>
      <c r="RAU111" s="197"/>
      <c r="RAV111" s="197"/>
      <c r="RAW111" s="197"/>
      <c r="RAX111" s="197"/>
      <c r="RAY111" s="197"/>
      <c r="RAZ111" s="197"/>
      <c r="RBA111" s="197"/>
      <c r="RBB111" s="197"/>
      <c r="RBC111" s="197"/>
      <c r="RBD111" s="197"/>
      <c r="RBE111" s="197"/>
      <c r="RBF111" s="197"/>
      <c r="RBG111" s="197"/>
      <c r="RBH111" s="197"/>
      <c r="RBI111" s="197"/>
      <c r="RBJ111" s="197"/>
      <c r="RBK111" s="197"/>
      <c r="RBL111" s="197"/>
      <c r="RBM111" s="197"/>
      <c r="RBN111" s="197"/>
      <c r="RBO111" s="197"/>
      <c r="RBP111" s="197"/>
      <c r="RBQ111" s="197"/>
      <c r="RBR111" s="197"/>
      <c r="RBS111" s="197"/>
      <c r="RBT111" s="197"/>
      <c r="RBU111" s="197"/>
      <c r="RBV111" s="197"/>
      <c r="RBW111" s="197"/>
      <c r="RBX111" s="197"/>
      <c r="RBY111" s="197"/>
      <c r="RBZ111" s="197"/>
      <c r="RCA111" s="197"/>
      <c r="RCB111" s="197"/>
      <c r="RCC111" s="197"/>
      <c r="RCD111" s="197"/>
      <c r="RCE111" s="197"/>
      <c r="RCF111" s="197"/>
      <c r="RCG111" s="197"/>
      <c r="RCH111" s="197"/>
      <c r="RCI111" s="197"/>
      <c r="RCJ111" s="197"/>
      <c r="RCK111" s="197"/>
      <c r="RCL111" s="197"/>
      <c r="RCM111" s="197"/>
      <c r="RCN111" s="197"/>
      <c r="RCO111" s="197"/>
      <c r="RCP111" s="197"/>
      <c r="RCQ111" s="197"/>
      <c r="RCR111" s="197"/>
      <c r="RCS111" s="197"/>
      <c r="RCT111" s="197"/>
      <c r="RCU111" s="197"/>
      <c r="RCV111" s="197"/>
      <c r="RCW111" s="197"/>
      <c r="RCX111" s="197"/>
      <c r="RCY111" s="197"/>
      <c r="RCZ111" s="197"/>
      <c r="RDA111" s="197"/>
      <c r="RDB111" s="197"/>
      <c r="RDC111" s="197"/>
      <c r="RDD111" s="197"/>
      <c r="RDE111" s="197"/>
      <c r="RDF111" s="197"/>
      <c r="RDG111" s="197"/>
      <c r="RDH111" s="197"/>
      <c r="RDI111" s="197"/>
      <c r="RDJ111" s="197"/>
      <c r="RDK111" s="197"/>
      <c r="RDL111" s="197"/>
      <c r="RDM111" s="197"/>
      <c r="RDN111" s="197"/>
      <c r="RDO111" s="197"/>
      <c r="RDP111" s="197"/>
      <c r="RDQ111" s="197"/>
      <c r="RDR111" s="197"/>
      <c r="RDS111" s="197"/>
      <c r="RDT111" s="197"/>
      <c r="RDU111" s="197"/>
      <c r="RDV111" s="197"/>
      <c r="RDW111" s="197"/>
      <c r="RDX111" s="197"/>
      <c r="RDY111" s="197"/>
      <c r="RDZ111" s="197"/>
      <c r="REA111" s="197"/>
      <c r="REB111" s="197"/>
      <c r="REC111" s="197"/>
      <c r="RED111" s="197"/>
      <c r="REE111" s="197"/>
      <c r="REF111" s="197"/>
      <c r="REG111" s="197"/>
      <c r="REH111" s="197"/>
      <c r="REI111" s="197"/>
      <c r="REJ111" s="197"/>
      <c r="REK111" s="197"/>
      <c r="REL111" s="197"/>
      <c r="REM111" s="197"/>
      <c r="REN111" s="197"/>
      <c r="REO111" s="197"/>
      <c r="REP111" s="197"/>
      <c r="REQ111" s="197"/>
      <c r="RER111" s="197"/>
      <c r="RES111" s="197"/>
      <c r="RET111" s="197"/>
      <c r="REU111" s="197"/>
      <c r="REV111" s="197"/>
      <c r="REW111" s="197"/>
      <c r="REX111" s="197"/>
      <c r="REY111" s="197"/>
      <c r="REZ111" s="197"/>
      <c r="RFA111" s="197"/>
      <c r="RFB111" s="197"/>
      <c r="RFC111" s="197"/>
      <c r="RFD111" s="197"/>
      <c r="RFE111" s="197"/>
      <c r="RFF111" s="197"/>
      <c r="RFG111" s="197"/>
      <c r="RFH111" s="197"/>
      <c r="RFI111" s="197"/>
      <c r="RFJ111" s="197"/>
      <c r="RFK111" s="197"/>
      <c r="RFL111" s="197"/>
      <c r="RFM111" s="197"/>
      <c r="RFN111" s="197"/>
      <c r="RFO111" s="197"/>
      <c r="RFP111" s="197"/>
      <c r="RFQ111" s="197"/>
      <c r="RFR111" s="197"/>
      <c r="RFS111" s="197"/>
      <c r="RFT111" s="197"/>
      <c r="RFU111" s="197"/>
      <c r="RFV111" s="197"/>
      <c r="RFW111" s="197"/>
      <c r="RFX111" s="197"/>
      <c r="RFY111" s="197"/>
      <c r="RFZ111" s="197"/>
      <c r="RGA111" s="197"/>
      <c r="RGB111" s="197"/>
      <c r="RGC111" s="197"/>
      <c r="RGD111" s="197"/>
      <c r="RGE111" s="197"/>
      <c r="RGF111" s="197"/>
      <c r="RGG111" s="197"/>
      <c r="RGH111" s="197"/>
      <c r="RGI111" s="197"/>
      <c r="RGJ111" s="197"/>
      <c r="RGK111" s="197"/>
      <c r="RGL111" s="197"/>
      <c r="RGM111" s="197"/>
      <c r="RGN111" s="197"/>
      <c r="RGO111" s="197"/>
      <c r="RGP111" s="197"/>
      <c r="RGQ111" s="197"/>
      <c r="RGR111" s="197"/>
      <c r="RGS111" s="197"/>
      <c r="RGT111" s="197"/>
      <c r="RGU111" s="197"/>
      <c r="RGV111" s="197"/>
      <c r="RGW111" s="197"/>
      <c r="RGX111" s="197"/>
      <c r="RGY111" s="197"/>
      <c r="RGZ111" s="197"/>
      <c r="RHA111" s="197"/>
      <c r="RHB111" s="197"/>
      <c r="RHC111" s="197"/>
      <c r="RHD111" s="197"/>
      <c r="RHE111" s="197"/>
      <c r="RHF111" s="197"/>
      <c r="RHG111" s="197"/>
      <c r="RHH111" s="197"/>
      <c r="RHI111" s="197"/>
      <c r="RHJ111" s="197"/>
      <c r="RHK111" s="197"/>
      <c r="RHL111" s="197"/>
      <c r="RHM111" s="197"/>
      <c r="RHN111" s="197"/>
      <c r="RHO111" s="197"/>
      <c r="RHP111" s="197"/>
      <c r="RHQ111" s="197"/>
      <c r="RHR111" s="197"/>
      <c r="RHS111" s="197"/>
      <c r="RHT111" s="197"/>
      <c r="RHU111" s="197"/>
      <c r="RHV111" s="197"/>
      <c r="RHW111" s="197"/>
      <c r="RHX111" s="197"/>
      <c r="RHY111" s="197"/>
      <c r="RHZ111" s="197"/>
      <c r="RIA111" s="197"/>
      <c r="RIB111" s="197"/>
      <c r="RIC111" s="197"/>
      <c r="RID111" s="197"/>
      <c r="RIE111" s="197"/>
      <c r="RIF111" s="197"/>
      <c r="RIG111" s="197"/>
      <c r="RIH111" s="197"/>
      <c r="RII111" s="197"/>
      <c r="RIJ111" s="197"/>
      <c r="RIK111" s="197"/>
      <c r="RIL111" s="197"/>
      <c r="RIM111" s="197"/>
      <c r="RIN111" s="197"/>
      <c r="RIO111" s="197"/>
      <c r="RIP111" s="197"/>
      <c r="RIQ111" s="197"/>
      <c r="RIR111" s="197"/>
      <c r="RIS111" s="197"/>
      <c r="RIT111" s="197"/>
      <c r="RIU111" s="197"/>
      <c r="RIV111" s="197"/>
      <c r="RIW111" s="197"/>
      <c r="RIX111" s="197"/>
      <c r="RIY111" s="197"/>
      <c r="RIZ111" s="197"/>
      <c r="RJA111" s="197"/>
      <c r="RJB111" s="197"/>
      <c r="RJC111" s="197"/>
      <c r="RJD111" s="197"/>
      <c r="RJE111" s="197"/>
      <c r="RJF111" s="197"/>
      <c r="RJG111" s="197"/>
      <c r="RJH111" s="197"/>
      <c r="RJI111" s="197"/>
      <c r="RJJ111" s="197"/>
      <c r="RJK111" s="197"/>
      <c r="RJL111" s="197"/>
      <c r="RJM111" s="197"/>
      <c r="RJN111" s="197"/>
      <c r="RJO111" s="197"/>
      <c r="RJP111" s="197"/>
      <c r="RJQ111" s="197"/>
      <c r="RJR111" s="197"/>
      <c r="RJS111" s="197"/>
      <c r="RJT111" s="197"/>
      <c r="RJU111" s="197"/>
      <c r="RJV111" s="197"/>
      <c r="RJW111" s="197"/>
      <c r="RJX111" s="197"/>
      <c r="RJY111" s="197"/>
      <c r="RJZ111" s="197"/>
      <c r="RKA111" s="197"/>
      <c r="RKB111" s="197"/>
      <c r="RKC111" s="197"/>
      <c r="RKD111" s="197"/>
      <c r="RKE111" s="197"/>
      <c r="RKF111" s="197"/>
      <c r="RKG111" s="197"/>
      <c r="RKH111" s="197"/>
      <c r="RKI111" s="197"/>
      <c r="RKJ111" s="197"/>
      <c r="RKK111" s="197"/>
      <c r="RKL111" s="197"/>
      <c r="RKM111" s="197"/>
      <c r="RKN111" s="197"/>
      <c r="RKO111" s="197"/>
      <c r="RKP111" s="197"/>
      <c r="RKQ111" s="197"/>
      <c r="RKR111" s="197"/>
      <c r="RKS111" s="197"/>
      <c r="RKT111" s="197"/>
      <c r="RKU111" s="197"/>
      <c r="RKV111" s="197"/>
      <c r="RKW111" s="197"/>
      <c r="RKX111" s="197"/>
      <c r="RKY111" s="197"/>
      <c r="RKZ111" s="197"/>
      <c r="RLA111" s="197"/>
      <c r="RLB111" s="197"/>
      <c r="RLC111" s="197"/>
      <c r="RLD111" s="197"/>
      <c r="RLE111" s="197"/>
      <c r="RLF111" s="197"/>
      <c r="RLG111" s="197"/>
      <c r="RLH111" s="197"/>
      <c r="RLI111" s="197"/>
      <c r="RLJ111" s="197"/>
      <c r="RLK111" s="197"/>
      <c r="RLL111" s="197"/>
      <c r="RLM111" s="197"/>
      <c r="RLN111" s="197"/>
      <c r="RLO111" s="197"/>
      <c r="RLP111" s="197"/>
      <c r="RLQ111" s="197"/>
      <c r="RLR111" s="197"/>
      <c r="RLS111" s="197"/>
      <c r="RLT111" s="197"/>
      <c r="RLU111" s="197"/>
      <c r="RLV111" s="197"/>
      <c r="RLW111" s="197"/>
      <c r="RLX111" s="197"/>
      <c r="RLY111" s="197"/>
      <c r="RLZ111" s="197"/>
      <c r="RMA111" s="197"/>
      <c r="RMB111" s="197"/>
      <c r="RMC111" s="197"/>
      <c r="RMD111" s="197"/>
      <c r="RME111" s="197"/>
      <c r="RMF111" s="197"/>
      <c r="RMG111" s="197"/>
      <c r="RMH111" s="197"/>
      <c r="RMI111" s="197"/>
      <c r="RMJ111" s="197"/>
      <c r="RMK111" s="197"/>
      <c r="RML111" s="197"/>
      <c r="RMM111" s="197"/>
      <c r="RMN111" s="197"/>
      <c r="RMO111" s="197"/>
      <c r="RMP111" s="197"/>
      <c r="RMQ111" s="197"/>
      <c r="RMR111" s="197"/>
      <c r="RMS111" s="197"/>
      <c r="RMT111" s="197"/>
      <c r="RMU111" s="197"/>
      <c r="RMV111" s="197"/>
      <c r="RMW111" s="197"/>
      <c r="RMX111" s="197"/>
      <c r="RMY111" s="197"/>
      <c r="RMZ111" s="197"/>
      <c r="RNA111" s="197"/>
      <c r="RNB111" s="197"/>
      <c r="RNC111" s="197"/>
      <c r="RND111" s="197"/>
      <c r="RNE111" s="197"/>
      <c r="RNF111" s="197"/>
      <c r="RNG111" s="197"/>
      <c r="RNH111" s="197"/>
      <c r="RNI111" s="197"/>
      <c r="RNJ111" s="197"/>
      <c r="RNK111" s="197"/>
      <c r="RNL111" s="197"/>
      <c r="RNM111" s="197"/>
      <c r="RNN111" s="197"/>
      <c r="RNO111" s="197"/>
      <c r="RNP111" s="197"/>
      <c r="RNQ111" s="197"/>
      <c r="RNR111" s="197"/>
      <c r="RNS111" s="197"/>
      <c r="RNT111" s="197"/>
      <c r="RNU111" s="197"/>
      <c r="RNV111" s="197"/>
      <c r="RNW111" s="197"/>
      <c r="RNX111" s="197"/>
      <c r="RNY111" s="197"/>
      <c r="RNZ111" s="197"/>
      <c r="ROA111" s="197"/>
      <c r="ROB111" s="197"/>
      <c r="ROC111" s="197"/>
      <c r="ROD111" s="197"/>
      <c r="ROE111" s="197"/>
      <c r="ROF111" s="197"/>
      <c r="ROG111" s="197"/>
      <c r="ROH111" s="197"/>
      <c r="ROI111" s="197"/>
      <c r="ROJ111" s="197"/>
      <c r="ROK111" s="197"/>
      <c r="ROL111" s="197"/>
      <c r="ROM111" s="197"/>
      <c r="RON111" s="197"/>
      <c r="ROO111" s="197"/>
      <c r="ROP111" s="197"/>
      <c r="ROQ111" s="197"/>
      <c r="ROR111" s="197"/>
      <c r="ROS111" s="197"/>
      <c r="ROT111" s="197"/>
      <c r="ROU111" s="197"/>
      <c r="ROV111" s="197"/>
      <c r="ROW111" s="197"/>
      <c r="ROX111" s="197"/>
      <c r="ROY111" s="197"/>
      <c r="ROZ111" s="197"/>
      <c r="RPA111" s="197"/>
      <c r="RPB111" s="197"/>
      <c r="RPC111" s="197"/>
      <c r="RPD111" s="197"/>
      <c r="RPE111" s="197"/>
      <c r="RPF111" s="197"/>
      <c r="RPG111" s="197"/>
      <c r="RPH111" s="197"/>
      <c r="RPI111" s="197"/>
      <c r="RPJ111" s="197"/>
      <c r="RPK111" s="197"/>
      <c r="RPL111" s="197"/>
      <c r="RPM111" s="197"/>
      <c r="RPN111" s="197"/>
      <c r="RPO111" s="197"/>
      <c r="RPP111" s="197"/>
      <c r="RPQ111" s="197"/>
      <c r="RPR111" s="197"/>
      <c r="RPS111" s="197"/>
      <c r="RPT111" s="197"/>
      <c r="RPU111" s="197"/>
      <c r="RPV111" s="197"/>
      <c r="RPW111" s="197"/>
      <c r="RPX111" s="197"/>
      <c r="RPY111" s="197"/>
      <c r="RPZ111" s="197"/>
      <c r="RQA111" s="197"/>
      <c r="RQB111" s="197"/>
      <c r="RQC111" s="197"/>
      <c r="RQD111" s="197"/>
      <c r="RQE111" s="197"/>
      <c r="RQF111" s="197"/>
      <c r="RQG111" s="197"/>
      <c r="RQH111" s="197"/>
      <c r="RQI111" s="197"/>
      <c r="RQJ111" s="197"/>
      <c r="RQK111" s="197"/>
      <c r="RQL111" s="197"/>
      <c r="RQM111" s="197"/>
      <c r="RQN111" s="197"/>
      <c r="RQO111" s="197"/>
      <c r="RQP111" s="197"/>
      <c r="RQQ111" s="197"/>
      <c r="RQR111" s="197"/>
      <c r="RQS111" s="197"/>
      <c r="RQT111" s="197"/>
      <c r="RQU111" s="197"/>
      <c r="RQV111" s="197"/>
      <c r="RQW111" s="197"/>
      <c r="RQX111" s="197"/>
      <c r="RQY111" s="197"/>
      <c r="RQZ111" s="197"/>
      <c r="RRA111" s="197"/>
      <c r="RRB111" s="197"/>
      <c r="RRC111" s="197"/>
      <c r="RRD111" s="197"/>
      <c r="RRE111" s="197"/>
      <c r="RRF111" s="197"/>
      <c r="RRG111" s="197"/>
      <c r="RRH111" s="197"/>
      <c r="RRI111" s="197"/>
      <c r="RRJ111" s="197"/>
      <c r="RRK111" s="197"/>
      <c r="RRL111" s="197"/>
      <c r="RRM111" s="197"/>
      <c r="RRN111" s="197"/>
      <c r="RRO111" s="197"/>
      <c r="RRP111" s="197"/>
      <c r="RRQ111" s="197"/>
      <c r="RRR111" s="197"/>
      <c r="RRS111" s="197"/>
      <c r="RRT111" s="197"/>
      <c r="RRU111" s="197"/>
      <c r="RRV111" s="197"/>
      <c r="RRW111" s="197"/>
      <c r="RRX111" s="197"/>
      <c r="RRY111" s="197"/>
      <c r="RRZ111" s="197"/>
      <c r="RSA111" s="197"/>
      <c r="RSB111" s="197"/>
      <c r="RSC111" s="197"/>
      <c r="RSD111" s="197"/>
      <c r="RSE111" s="197"/>
      <c r="RSF111" s="197"/>
      <c r="RSG111" s="197"/>
      <c r="RSH111" s="197"/>
      <c r="RSI111" s="197"/>
      <c r="RSJ111" s="197"/>
      <c r="RSK111" s="197"/>
      <c r="RSL111" s="197"/>
      <c r="RSM111" s="197"/>
      <c r="RSN111" s="197"/>
      <c r="RSO111" s="197"/>
      <c r="RSP111" s="197"/>
      <c r="RSQ111" s="197"/>
      <c r="RSR111" s="197"/>
      <c r="RSS111" s="197"/>
      <c r="RST111" s="197"/>
      <c r="RSU111" s="197"/>
      <c r="RSV111" s="197"/>
      <c r="RSW111" s="197"/>
      <c r="RSX111" s="197"/>
      <c r="RSY111" s="197"/>
      <c r="RSZ111" s="197"/>
      <c r="RTA111" s="197"/>
      <c r="RTB111" s="197"/>
      <c r="RTC111" s="197"/>
      <c r="RTD111" s="197"/>
      <c r="RTE111" s="197"/>
      <c r="RTF111" s="197"/>
      <c r="RTG111" s="197"/>
      <c r="RTH111" s="197"/>
      <c r="RTI111" s="197"/>
      <c r="RTJ111" s="197"/>
      <c r="RTK111" s="197"/>
      <c r="RTL111" s="197"/>
      <c r="RTM111" s="197"/>
      <c r="RTN111" s="197"/>
      <c r="RTO111" s="197"/>
      <c r="RTP111" s="197"/>
      <c r="RTQ111" s="197"/>
      <c r="RTR111" s="197"/>
      <c r="RTS111" s="197"/>
      <c r="RTT111" s="197"/>
      <c r="RTU111" s="197"/>
      <c r="RTV111" s="197"/>
      <c r="RTW111" s="197"/>
      <c r="RTX111" s="197"/>
      <c r="RTY111" s="197"/>
      <c r="RTZ111" s="197"/>
      <c r="RUA111" s="197"/>
      <c r="RUB111" s="197"/>
      <c r="RUC111" s="197"/>
      <c r="RUD111" s="197"/>
      <c r="RUE111" s="197"/>
      <c r="RUF111" s="197"/>
      <c r="RUG111" s="197"/>
      <c r="RUH111" s="197"/>
      <c r="RUI111" s="197"/>
      <c r="RUJ111" s="197"/>
      <c r="RUK111" s="197"/>
      <c r="RUL111" s="197"/>
      <c r="RUM111" s="197"/>
      <c r="RUN111" s="197"/>
      <c r="RUO111" s="197"/>
      <c r="RUP111" s="197"/>
      <c r="RUQ111" s="197"/>
      <c r="RUR111" s="197"/>
      <c r="RUS111" s="197"/>
      <c r="RUT111" s="197"/>
      <c r="RUU111" s="197"/>
      <c r="RUV111" s="197"/>
      <c r="RUW111" s="197"/>
      <c r="RUX111" s="197"/>
      <c r="RUY111" s="197"/>
      <c r="RUZ111" s="197"/>
      <c r="RVA111" s="197"/>
      <c r="RVB111" s="197"/>
      <c r="RVC111" s="197"/>
      <c r="RVD111" s="197"/>
      <c r="RVE111" s="197"/>
      <c r="RVF111" s="197"/>
      <c r="RVG111" s="197"/>
      <c r="RVH111" s="197"/>
      <c r="RVI111" s="197"/>
      <c r="RVJ111" s="197"/>
      <c r="RVK111" s="197"/>
      <c r="RVL111" s="197"/>
      <c r="RVM111" s="197"/>
      <c r="RVN111" s="197"/>
      <c r="RVO111" s="197"/>
      <c r="RVP111" s="197"/>
      <c r="RVQ111" s="197"/>
      <c r="RVR111" s="197"/>
      <c r="RVS111" s="197"/>
      <c r="RVT111" s="197"/>
      <c r="RVU111" s="197"/>
      <c r="RVV111" s="197"/>
      <c r="RVW111" s="197"/>
      <c r="RVX111" s="197"/>
      <c r="RVY111" s="197"/>
      <c r="RVZ111" s="197"/>
      <c r="RWA111" s="197"/>
      <c r="RWB111" s="197"/>
      <c r="RWC111" s="197"/>
      <c r="RWD111" s="197"/>
      <c r="RWE111" s="197"/>
      <c r="RWF111" s="197"/>
      <c r="RWG111" s="197"/>
      <c r="RWH111" s="197"/>
      <c r="RWI111" s="197"/>
      <c r="RWJ111" s="197"/>
      <c r="RWK111" s="197"/>
      <c r="RWL111" s="197"/>
      <c r="RWM111" s="197"/>
      <c r="RWN111" s="197"/>
      <c r="RWO111" s="197"/>
      <c r="RWP111" s="197"/>
      <c r="RWQ111" s="197"/>
      <c r="RWR111" s="197"/>
      <c r="RWS111" s="197"/>
      <c r="RWT111" s="197"/>
      <c r="RWU111" s="197"/>
      <c r="RWV111" s="197"/>
      <c r="RWW111" s="197"/>
      <c r="RWX111" s="197"/>
      <c r="RWY111" s="197"/>
      <c r="RWZ111" s="197"/>
      <c r="RXA111" s="197"/>
      <c r="RXB111" s="197"/>
      <c r="RXC111" s="197"/>
      <c r="RXD111" s="197"/>
      <c r="RXE111" s="197"/>
      <c r="RXF111" s="197"/>
      <c r="RXG111" s="197"/>
      <c r="RXH111" s="197"/>
      <c r="RXI111" s="197"/>
      <c r="RXJ111" s="197"/>
      <c r="RXK111" s="197"/>
      <c r="RXL111" s="197"/>
      <c r="RXM111" s="197"/>
      <c r="RXN111" s="197"/>
      <c r="RXO111" s="197"/>
      <c r="RXP111" s="197"/>
      <c r="RXQ111" s="197"/>
      <c r="RXR111" s="197"/>
      <c r="RXS111" s="197"/>
      <c r="RXT111" s="197"/>
      <c r="RXU111" s="197"/>
      <c r="RXV111" s="197"/>
      <c r="RXW111" s="197"/>
      <c r="RXX111" s="197"/>
      <c r="RXY111" s="197"/>
      <c r="RXZ111" s="197"/>
      <c r="RYA111" s="197"/>
      <c r="RYB111" s="197"/>
      <c r="RYC111" s="197"/>
      <c r="RYD111" s="197"/>
      <c r="RYE111" s="197"/>
      <c r="RYF111" s="197"/>
      <c r="RYG111" s="197"/>
      <c r="RYH111" s="197"/>
      <c r="RYI111" s="197"/>
      <c r="RYJ111" s="197"/>
      <c r="RYK111" s="197"/>
      <c r="RYL111" s="197"/>
      <c r="RYM111" s="197"/>
      <c r="RYN111" s="197"/>
      <c r="RYO111" s="197"/>
      <c r="RYP111" s="197"/>
      <c r="RYQ111" s="197"/>
      <c r="RYR111" s="197"/>
      <c r="RYS111" s="197"/>
      <c r="RYT111" s="197"/>
      <c r="RYU111" s="197"/>
      <c r="RYV111" s="197"/>
      <c r="RYW111" s="197"/>
      <c r="RYX111" s="197"/>
      <c r="RYY111" s="197"/>
      <c r="RYZ111" s="197"/>
      <c r="RZA111" s="197"/>
      <c r="RZB111" s="197"/>
      <c r="RZC111" s="197"/>
      <c r="RZD111" s="197"/>
      <c r="RZE111" s="197"/>
      <c r="RZF111" s="197"/>
      <c r="RZG111" s="197"/>
      <c r="RZH111" s="197"/>
      <c r="RZI111" s="197"/>
      <c r="RZJ111" s="197"/>
      <c r="RZK111" s="197"/>
      <c r="RZL111" s="197"/>
      <c r="RZM111" s="197"/>
      <c r="RZN111" s="197"/>
      <c r="RZO111" s="197"/>
      <c r="RZP111" s="197"/>
      <c r="RZQ111" s="197"/>
      <c r="RZR111" s="197"/>
      <c r="RZS111" s="197"/>
      <c r="RZT111" s="197"/>
      <c r="RZU111" s="197"/>
      <c r="RZV111" s="197"/>
      <c r="RZW111" s="197"/>
      <c r="RZX111" s="197"/>
      <c r="RZY111" s="197"/>
      <c r="RZZ111" s="197"/>
      <c r="SAA111" s="197"/>
      <c r="SAB111" s="197"/>
      <c r="SAC111" s="197"/>
      <c r="SAD111" s="197"/>
      <c r="SAE111" s="197"/>
      <c r="SAF111" s="197"/>
      <c r="SAG111" s="197"/>
      <c r="SAH111" s="197"/>
      <c r="SAI111" s="197"/>
      <c r="SAJ111" s="197"/>
      <c r="SAK111" s="197"/>
      <c r="SAL111" s="197"/>
      <c r="SAM111" s="197"/>
      <c r="SAN111" s="197"/>
      <c r="SAO111" s="197"/>
      <c r="SAP111" s="197"/>
      <c r="SAQ111" s="197"/>
      <c r="SAR111" s="197"/>
      <c r="SAS111" s="197"/>
      <c r="SAT111" s="197"/>
      <c r="SAU111" s="197"/>
      <c r="SAV111" s="197"/>
      <c r="SAW111" s="197"/>
      <c r="SAX111" s="197"/>
      <c r="SAY111" s="197"/>
      <c r="SAZ111" s="197"/>
      <c r="SBA111" s="197"/>
      <c r="SBB111" s="197"/>
      <c r="SBC111" s="197"/>
      <c r="SBD111" s="197"/>
      <c r="SBE111" s="197"/>
      <c r="SBF111" s="197"/>
      <c r="SBG111" s="197"/>
      <c r="SBH111" s="197"/>
      <c r="SBI111" s="197"/>
      <c r="SBJ111" s="197"/>
      <c r="SBK111" s="197"/>
      <c r="SBL111" s="197"/>
      <c r="SBM111" s="197"/>
      <c r="SBN111" s="197"/>
      <c r="SBO111" s="197"/>
      <c r="SBP111" s="197"/>
      <c r="SBQ111" s="197"/>
      <c r="SBR111" s="197"/>
      <c r="SBS111" s="197"/>
      <c r="SBT111" s="197"/>
      <c r="SBU111" s="197"/>
      <c r="SBV111" s="197"/>
      <c r="SBW111" s="197"/>
      <c r="SBX111" s="197"/>
      <c r="SBY111" s="197"/>
      <c r="SBZ111" s="197"/>
      <c r="SCA111" s="197"/>
      <c r="SCB111" s="197"/>
      <c r="SCC111" s="197"/>
      <c r="SCD111" s="197"/>
      <c r="SCE111" s="197"/>
      <c r="SCF111" s="197"/>
      <c r="SCG111" s="197"/>
      <c r="SCH111" s="197"/>
      <c r="SCI111" s="197"/>
      <c r="SCJ111" s="197"/>
      <c r="SCK111" s="197"/>
      <c r="SCL111" s="197"/>
      <c r="SCM111" s="197"/>
      <c r="SCN111" s="197"/>
      <c r="SCO111" s="197"/>
      <c r="SCP111" s="197"/>
      <c r="SCQ111" s="197"/>
      <c r="SCR111" s="197"/>
      <c r="SCS111" s="197"/>
      <c r="SCT111" s="197"/>
      <c r="SCU111" s="197"/>
      <c r="SCV111" s="197"/>
      <c r="SCW111" s="197"/>
      <c r="SCX111" s="197"/>
      <c r="SCY111" s="197"/>
      <c r="SCZ111" s="197"/>
      <c r="SDA111" s="197"/>
      <c r="SDB111" s="197"/>
      <c r="SDC111" s="197"/>
      <c r="SDD111" s="197"/>
      <c r="SDE111" s="197"/>
      <c r="SDF111" s="197"/>
      <c r="SDG111" s="197"/>
      <c r="SDH111" s="197"/>
      <c r="SDI111" s="197"/>
      <c r="SDJ111" s="197"/>
      <c r="SDK111" s="197"/>
      <c r="SDL111" s="197"/>
      <c r="SDM111" s="197"/>
      <c r="SDN111" s="197"/>
      <c r="SDO111" s="197"/>
      <c r="SDP111" s="197"/>
      <c r="SDQ111" s="197"/>
      <c r="SDR111" s="197"/>
      <c r="SDS111" s="197"/>
      <c r="SDT111" s="197"/>
      <c r="SDU111" s="197"/>
      <c r="SDV111" s="197"/>
      <c r="SDW111" s="197"/>
      <c r="SDX111" s="197"/>
      <c r="SDY111" s="197"/>
      <c r="SDZ111" s="197"/>
      <c r="SEA111" s="197"/>
      <c r="SEB111" s="197"/>
      <c r="SEC111" s="197"/>
      <c r="SED111" s="197"/>
      <c r="SEE111" s="197"/>
      <c r="SEF111" s="197"/>
      <c r="SEG111" s="197"/>
      <c r="SEH111" s="197"/>
      <c r="SEI111" s="197"/>
      <c r="SEJ111" s="197"/>
      <c r="SEK111" s="197"/>
      <c r="SEL111" s="197"/>
      <c r="SEM111" s="197"/>
      <c r="SEN111" s="197"/>
      <c r="SEO111" s="197"/>
      <c r="SEP111" s="197"/>
      <c r="SEQ111" s="197"/>
      <c r="SER111" s="197"/>
      <c r="SES111" s="197"/>
      <c r="SET111" s="197"/>
      <c r="SEU111" s="197"/>
      <c r="SEV111" s="197"/>
      <c r="SEW111" s="197"/>
      <c r="SEX111" s="197"/>
      <c r="SEY111" s="197"/>
      <c r="SEZ111" s="197"/>
      <c r="SFA111" s="197"/>
      <c r="SFB111" s="197"/>
      <c r="SFC111" s="197"/>
      <c r="SFD111" s="197"/>
      <c r="SFE111" s="197"/>
      <c r="SFF111" s="197"/>
      <c r="SFG111" s="197"/>
      <c r="SFH111" s="197"/>
      <c r="SFI111" s="197"/>
      <c r="SFJ111" s="197"/>
      <c r="SFK111" s="197"/>
      <c r="SFL111" s="197"/>
      <c r="SFM111" s="197"/>
      <c r="SFN111" s="197"/>
      <c r="SFO111" s="197"/>
      <c r="SFP111" s="197"/>
      <c r="SFQ111" s="197"/>
      <c r="SFR111" s="197"/>
      <c r="SFS111" s="197"/>
      <c r="SFT111" s="197"/>
      <c r="SFU111" s="197"/>
      <c r="SFV111" s="197"/>
      <c r="SFW111" s="197"/>
      <c r="SFX111" s="197"/>
      <c r="SFY111" s="197"/>
      <c r="SFZ111" s="197"/>
      <c r="SGA111" s="197"/>
      <c r="SGB111" s="197"/>
      <c r="SGC111" s="197"/>
      <c r="SGD111" s="197"/>
      <c r="SGE111" s="197"/>
      <c r="SGF111" s="197"/>
      <c r="SGG111" s="197"/>
      <c r="SGH111" s="197"/>
      <c r="SGI111" s="197"/>
      <c r="SGJ111" s="197"/>
      <c r="SGK111" s="197"/>
      <c r="SGL111" s="197"/>
      <c r="SGM111" s="197"/>
      <c r="SGN111" s="197"/>
      <c r="SGO111" s="197"/>
      <c r="SGP111" s="197"/>
      <c r="SGQ111" s="197"/>
      <c r="SGR111" s="197"/>
      <c r="SGS111" s="197"/>
      <c r="SGT111" s="197"/>
      <c r="SGU111" s="197"/>
      <c r="SGV111" s="197"/>
      <c r="SGW111" s="197"/>
      <c r="SGX111" s="197"/>
      <c r="SGY111" s="197"/>
      <c r="SGZ111" s="197"/>
      <c r="SHA111" s="197"/>
      <c r="SHB111" s="197"/>
      <c r="SHC111" s="197"/>
      <c r="SHD111" s="197"/>
      <c r="SHE111" s="197"/>
      <c r="SHF111" s="197"/>
      <c r="SHG111" s="197"/>
      <c r="SHH111" s="197"/>
      <c r="SHI111" s="197"/>
      <c r="SHJ111" s="197"/>
      <c r="SHK111" s="197"/>
      <c r="SHL111" s="197"/>
      <c r="SHM111" s="197"/>
      <c r="SHN111" s="197"/>
      <c r="SHO111" s="197"/>
      <c r="SHP111" s="197"/>
      <c r="SHQ111" s="197"/>
      <c r="SHR111" s="197"/>
      <c r="SHS111" s="197"/>
      <c r="SHT111" s="197"/>
      <c r="SHU111" s="197"/>
      <c r="SHV111" s="197"/>
      <c r="SHW111" s="197"/>
      <c r="SHX111" s="197"/>
      <c r="SHY111" s="197"/>
      <c r="SHZ111" s="197"/>
      <c r="SIA111" s="197"/>
      <c r="SIB111" s="197"/>
      <c r="SIC111" s="197"/>
      <c r="SID111" s="197"/>
      <c r="SIE111" s="197"/>
      <c r="SIF111" s="197"/>
      <c r="SIG111" s="197"/>
      <c r="SIH111" s="197"/>
      <c r="SII111" s="197"/>
      <c r="SIJ111" s="197"/>
      <c r="SIK111" s="197"/>
      <c r="SIL111" s="197"/>
      <c r="SIM111" s="197"/>
      <c r="SIN111" s="197"/>
      <c r="SIO111" s="197"/>
      <c r="SIP111" s="197"/>
      <c r="SIQ111" s="197"/>
      <c r="SIR111" s="197"/>
      <c r="SIS111" s="197"/>
      <c r="SIT111" s="197"/>
      <c r="SIU111" s="197"/>
      <c r="SIV111" s="197"/>
      <c r="SIW111" s="197"/>
      <c r="SIX111" s="197"/>
      <c r="SIY111" s="197"/>
      <c r="SIZ111" s="197"/>
      <c r="SJA111" s="197"/>
      <c r="SJB111" s="197"/>
      <c r="SJC111" s="197"/>
      <c r="SJD111" s="197"/>
      <c r="SJE111" s="197"/>
      <c r="SJF111" s="197"/>
      <c r="SJG111" s="197"/>
      <c r="SJH111" s="197"/>
      <c r="SJI111" s="197"/>
      <c r="SJJ111" s="197"/>
      <c r="SJK111" s="197"/>
      <c r="SJL111" s="197"/>
      <c r="SJM111" s="197"/>
      <c r="SJN111" s="197"/>
      <c r="SJO111" s="197"/>
      <c r="SJP111" s="197"/>
      <c r="SJQ111" s="197"/>
      <c r="SJR111" s="197"/>
      <c r="SJS111" s="197"/>
      <c r="SJT111" s="197"/>
      <c r="SJU111" s="197"/>
      <c r="SJV111" s="197"/>
      <c r="SJW111" s="197"/>
      <c r="SJX111" s="197"/>
      <c r="SJY111" s="197"/>
      <c r="SJZ111" s="197"/>
      <c r="SKA111" s="197"/>
      <c r="SKB111" s="197"/>
      <c r="SKC111" s="197"/>
      <c r="SKD111" s="197"/>
      <c r="SKE111" s="197"/>
      <c r="SKF111" s="197"/>
      <c r="SKG111" s="197"/>
      <c r="SKH111" s="197"/>
      <c r="SKI111" s="197"/>
      <c r="SKJ111" s="197"/>
      <c r="SKK111" s="197"/>
      <c r="SKL111" s="197"/>
      <c r="SKM111" s="197"/>
      <c r="SKN111" s="197"/>
      <c r="SKO111" s="197"/>
      <c r="SKP111" s="197"/>
      <c r="SKQ111" s="197"/>
      <c r="SKR111" s="197"/>
      <c r="SKS111" s="197"/>
      <c r="SKT111" s="197"/>
      <c r="SKU111" s="197"/>
      <c r="SKV111" s="197"/>
      <c r="SKW111" s="197"/>
      <c r="SKX111" s="197"/>
      <c r="SKY111" s="197"/>
      <c r="SKZ111" s="197"/>
      <c r="SLA111" s="197"/>
      <c r="SLB111" s="197"/>
      <c r="SLC111" s="197"/>
      <c r="SLD111" s="197"/>
      <c r="SLE111" s="197"/>
      <c r="SLF111" s="197"/>
      <c r="SLG111" s="197"/>
      <c r="SLH111" s="197"/>
      <c r="SLI111" s="197"/>
      <c r="SLJ111" s="197"/>
      <c r="SLK111" s="197"/>
      <c r="SLL111" s="197"/>
      <c r="SLM111" s="197"/>
      <c r="SLN111" s="197"/>
      <c r="SLO111" s="197"/>
      <c r="SLP111" s="197"/>
      <c r="SLQ111" s="197"/>
      <c r="SLR111" s="197"/>
      <c r="SLS111" s="197"/>
      <c r="SLT111" s="197"/>
      <c r="SLU111" s="197"/>
      <c r="SLV111" s="197"/>
      <c r="SLW111" s="197"/>
      <c r="SLX111" s="197"/>
      <c r="SLY111" s="197"/>
      <c r="SLZ111" s="197"/>
      <c r="SMA111" s="197"/>
      <c r="SMB111" s="197"/>
      <c r="SMC111" s="197"/>
      <c r="SMD111" s="197"/>
      <c r="SME111" s="197"/>
      <c r="SMF111" s="197"/>
      <c r="SMG111" s="197"/>
      <c r="SMH111" s="197"/>
      <c r="SMI111" s="197"/>
      <c r="SMJ111" s="197"/>
      <c r="SMK111" s="197"/>
      <c r="SML111" s="197"/>
      <c r="SMM111" s="197"/>
      <c r="SMN111" s="197"/>
      <c r="SMO111" s="197"/>
      <c r="SMP111" s="197"/>
      <c r="SMQ111" s="197"/>
      <c r="SMR111" s="197"/>
      <c r="SMS111" s="197"/>
      <c r="SMT111" s="197"/>
      <c r="SMU111" s="197"/>
      <c r="SMV111" s="197"/>
      <c r="SMW111" s="197"/>
      <c r="SMX111" s="197"/>
      <c r="SMY111" s="197"/>
      <c r="SMZ111" s="197"/>
      <c r="SNA111" s="197"/>
      <c r="SNB111" s="197"/>
      <c r="SNC111" s="197"/>
      <c r="SND111" s="197"/>
      <c r="SNE111" s="197"/>
      <c r="SNF111" s="197"/>
      <c r="SNG111" s="197"/>
      <c r="SNH111" s="197"/>
      <c r="SNI111" s="197"/>
      <c r="SNJ111" s="197"/>
      <c r="SNK111" s="197"/>
      <c r="SNL111" s="197"/>
      <c r="SNM111" s="197"/>
      <c r="SNN111" s="197"/>
      <c r="SNO111" s="197"/>
      <c r="SNP111" s="197"/>
      <c r="SNQ111" s="197"/>
      <c r="SNR111" s="197"/>
      <c r="SNS111" s="197"/>
      <c r="SNT111" s="197"/>
      <c r="SNU111" s="197"/>
      <c r="SNV111" s="197"/>
      <c r="SNW111" s="197"/>
      <c r="SNX111" s="197"/>
      <c r="SNY111" s="197"/>
      <c r="SNZ111" s="197"/>
      <c r="SOA111" s="197"/>
      <c r="SOB111" s="197"/>
      <c r="SOC111" s="197"/>
      <c r="SOD111" s="197"/>
      <c r="SOE111" s="197"/>
      <c r="SOF111" s="197"/>
      <c r="SOG111" s="197"/>
      <c r="SOH111" s="197"/>
      <c r="SOI111" s="197"/>
      <c r="SOJ111" s="197"/>
      <c r="SOK111" s="197"/>
      <c r="SOL111" s="197"/>
      <c r="SOM111" s="197"/>
      <c r="SON111" s="197"/>
      <c r="SOO111" s="197"/>
      <c r="SOP111" s="197"/>
      <c r="SOQ111" s="197"/>
      <c r="SOR111" s="197"/>
      <c r="SOS111" s="197"/>
      <c r="SOT111" s="197"/>
      <c r="SOU111" s="197"/>
      <c r="SOV111" s="197"/>
      <c r="SOW111" s="197"/>
      <c r="SOX111" s="197"/>
      <c r="SOY111" s="197"/>
      <c r="SOZ111" s="197"/>
      <c r="SPA111" s="197"/>
      <c r="SPB111" s="197"/>
      <c r="SPC111" s="197"/>
      <c r="SPD111" s="197"/>
      <c r="SPE111" s="197"/>
      <c r="SPF111" s="197"/>
      <c r="SPG111" s="197"/>
      <c r="SPH111" s="197"/>
      <c r="SPI111" s="197"/>
      <c r="SPJ111" s="197"/>
      <c r="SPK111" s="197"/>
      <c r="SPL111" s="197"/>
      <c r="SPM111" s="197"/>
      <c r="SPN111" s="197"/>
      <c r="SPO111" s="197"/>
      <c r="SPP111" s="197"/>
      <c r="SPQ111" s="197"/>
      <c r="SPR111" s="197"/>
      <c r="SPS111" s="197"/>
      <c r="SPT111" s="197"/>
      <c r="SPU111" s="197"/>
      <c r="SPV111" s="197"/>
      <c r="SPW111" s="197"/>
      <c r="SPX111" s="197"/>
      <c r="SPY111" s="197"/>
      <c r="SPZ111" s="197"/>
      <c r="SQA111" s="197"/>
      <c r="SQB111" s="197"/>
      <c r="SQC111" s="197"/>
      <c r="SQD111" s="197"/>
      <c r="SQE111" s="197"/>
      <c r="SQF111" s="197"/>
      <c r="SQG111" s="197"/>
      <c r="SQH111" s="197"/>
      <c r="SQI111" s="197"/>
      <c r="SQJ111" s="197"/>
      <c r="SQK111" s="197"/>
      <c r="SQL111" s="197"/>
      <c r="SQM111" s="197"/>
      <c r="SQN111" s="197"/>
      <c r="SQO111" s="197"/>
      <c r="SQP111" s="197"/>
      <c r="SQQ111" s="197"/>
      <c r="SQR111" s="197"/>
      <c r="SQS111" s="197"/>
      <c r="SQT111" s="197"/>
      <c r="SQU111" s="197"/>
      <c r="SQV111" s="197"/>
      <c r="SQW111" s="197"/>
      <c r="SQX111" s="197"/>
      <c r="SQY111" s="197"/>
      <c r="SQZ111" s="197"/>
      <c r="SRA111" s="197"/>
      <c r="SRB111" s="197"/>
      <c r="SRC111" s="197"/>
      <c r="SRD111" s="197"/>
      <c r="SRE111" s="197"/>
      <c r="SRF111" s="197"/>
      <c r="SRG111" s="197"/>
      <c r="SRH111" s="197"/>
      <c r="SRI111" s="197"/>
      <c r="SRJ111" s="197"/>
      <c r="SRK111" s="197"/>
      <c r="SRL111" s="197"/>
      <c r="SRM111" s="197"/>
      <c r="SRN111" s="197"/>
      <c r="SRO111" s="197"/>
      <c r="SRP111" s="197"/>
      <c r="SRQ111" s="197"/>
      <c r="SRR111" s="197"/>
      <c r="SRS111" s="197"/>
      <c r="SRT111" s="197"/>
      <c r="SRU111" s="197"/>
      <c r="SRV111" s="197"/>
      <c r="SRW111" s="197"/>
      <c r="SRX111" s="197"/>
      <c r="SRY111" s="197"/>
      <c r="SRZ111" s="197"/>
      <c r="SSA111" s="197"/>
      <c r="SSB111" s="197"/>
      <c r="SSC111" s="197"/>
      <c r="SSD111" s="197"/>
      <c r="SSE111" s="197"/>
      <c r="SSF111" s="197"/>
      <c r="SSG111" s="197"/>
      <c r="SSH111" s="197"/>
      <c r="SSI111" s="197"/>
      <c r="SSJ111" s="197"/>
      <c r="SSK111" s="197"/>
      <c r="SSL111" s="197"/>
      <c r="SSM111" s="197"/>
      <c r="SSN111" s="197"/>
      <c r="SSO111" s="197"/>
      <c r="SSP111" s="197"/>
      <c r="SSQ111" s="197"/>
      <c r="SSR111" s="197"/>
      <c r="SSS111" s="197"/>
      <c r="SST111" s="197"/>
      <c r="SSU111" s="197"/>
      <c r="SSV111" s="197"/>
      <c r="SSW111" s="197"/>
      <c r="SSX111" s="197"/>
      <c r="SSY111" s="197"/>
      <c r="SSZ111" s="197"/>
      <c r="STA111" s="197"/>
      <c r="STB111" s="197"/>
      <c r="STC111" s="197"/>
      <c r="STD111" s="197"/>
      <c r="STE111" s="197"/>
      <c r="STF111" s="197"/>
      <c r="STG111" s="197"/>
      <c r="STH111" s="197"/>
      <c r="STI111" s="197"/>
      <c r="STJ111" s="197"/>
      <c r="STK111" s="197"/>
      <c r="STL111" s="197"/>
      <c r="STM111" s="197"/>
      <c r="STN111" s="197"/>
      <c r="STO111" s="197"/>
      <c r="STP111" s="197"/>
      <c r="STQ111" s="197"/>
      <c r="STR111" s="197"/>
      <c r="STS111" s="197"/>
      <c r="STT111" s="197"/>
      <c r="STU111" s="197"/>
      <c r="STV111" s="197"/>
      <c r="STW111" s="197"/>
      <c r="STX111" s="197"/>
      <c r="STY111" s="197"/>
      <c r="STZ111" s="197"/>
      <c r="SUA111" s="197"/>
      <c r="SUB111" s="197"/>
      <c r="SUC111" s="197"/>
      <c r="SUD111" s="197"/>
      <c r="SUE111" s="197"/>
      <c r="SUF111" s="197"/>
      <c r="SUG111" s="197"/>
      <c r="SUH111" s="197"/>
      <c r="SUI111" s="197"/>
      <c r="SUJ111" s="197"/>
      <c r="SUK111" s="197"/>
      <c r="SUL111" s="197"/>
      <c r="SUM111" s="197"/>
      <c r="SUN111" s="197"/>
      <c r="SUO111" s="197"/>
      <c r="SUP111" s="197"/>
      <c r="SUQ111" s="197"/>
      <c r="SUR111" s="197"/>
      <c r="SUS111" s="197"/>
      <c r="SUT111" s="197"/>
      <c r="SUU111" s="197"/>
      <c r="SUV111" s="197"/>
      <c r="SUW111" s="197"/>
      <c r="SUX111" s="197"/>
      <c r="SUY111" s="197"/>
      <c r="SUZ111" s="197"/>
      <c r="SVA111" s="197"/>
      <c r="SVB111" s="197"/>
      <c r="SVC111" s="197"/>
      <c r="SVD111" s="197"/>
      <c r="SVE111" s="197"/>
      <c r="SVF111" s="197"/>
      <c r="SVG111" s="197"/>
      <c r="SVH111" s="197"/>
      <c r="SVI111" s="197"/>
      <c r="SVJ111" s="197"/>
      <c r="SVK111" s="197"/>
      <c r="SVL111" s="197"/>
      <c r="SVM111" s="197"/>
      <c r="SVN111" s="197"/>
      <c r="SVO111" s="197"/>
      <c r="SVP111" s="197"/>
      <c r="SVQ111" s="197"/>
      <c r="SVR111" s="197"/>
      <c r="SVS111" s="197"/>
      <c r="SVT111" s="197"/>
      <c r="SVU111" s="197"/>
      <c r="SVV111" s="197"/>
      <c r="SVW111" s="197"/>
      <c r="SVX111" s="197"/>
      <c r="SVY111" s="197"/>
      <c r="SVZ111" s="197"/>
      <c r="SWA111" s="197"/>
      <c r="SWB111" s="197"/>
      <c r="SWC111" s="197"/>
      <c r="SWD111" s="197"/>
      <c r="SWE111" s="197"/>
      <c r="SWF111" s="197"/>
      <c r="SWG111" s="197"/>
      <c r="SWH111" s="197"/>
      <c r="SWI111" s="197"/>
      <c r="SWJ111" s="197"/>
      <c r="SWK111" s="197"/>
      <c r="SWL111" s="197"/>
      <c r="SWM111" s="197"/>
      <c r="SWN111" s="197"/>
      <c r="SWO111" s="197"/>
      <c r="SWP111" s="197"/>
      <c r="SWQ111" s="197"/>
      <c r="SWR111" s="197"/>
      <c r="SWS111" s="197"/>
      <c r="SWT111" s="197"/>
      <c r="SWU111" s="197"/>
      <c r="SWV111" s="197"/>
      <c r="SWW111" s="197"/>
      <c r="SWX111" s="197"/>
      <c r="SWY111" s="197"/>
      <c r="SWZ111" s="197"/>
      <c r="SXA111" s="197"/>
      <c r="SXB111" s="197"/>
      <c r="SXC111" s="197"/>
      <c r="SXD111" s="197"/>
      <c r="SXE111" s="197"/>
      <c r="SXF111" s="197"/>
      <c r="SXG111" s="197"/>
      <c r="SXH111" s="197"/>
      <c r="SXI111" s="197"/>
      <c r="SXJ111" s="197"/>
      <c r="SXK111" s="197"/>
      <c r="SXL111" s="197"/>
      <c r="SXM111" s="197"/>
      <c r="SXN111" s="197"/>
      <c r="SXO111" s="197"/>
      <c r="SXP111" s="197"/>
      <c r="SXQ111" s="197"/>
      <c r="SXR111" s="197"/>
      <c r="SXS111" s="197"/>
      <c r="SXT111" s="197"/>
      <c r="SXU111" s="197"/>
      <c r="SXV111" s="197"/>
      <c r="SXW111" s="197"/>
      <c r="SXX111" s="197"/>
      <c r="SXY111" s="197"/>
      <c r="SXZ111" s="197"/>
      <c r="SYA111" s="197"/>
      <c r="SYB111" s="197"/>
      <c r="SYC111" s="197"/>
      <c r="SYD111" s="197"/>
      <c r="SYE111" s="197"/>
      <c r="SYF111" s="197"/>
      <c r="SYG111" s="197"/>
      <c r="SYH111" s="197"/>
      <c r="SYI111" s="197"/>
      <c r="SYJ111" s="197"/>
      <c r="SYK111" s="197"/>
      <c r="SYL111" s="197"/>
      <c r="SYM111" s="197"/>
      <c r="SYN111" s="197"/>
      <c r="SYO111" s="197"/>
      <c r="SYP111" s="197"/>
      <c r="SYQ111" s="197"/>
      <c r="SYR111" s="197"/>
      <c r="SYS111" s="197"/>
      <c r="SYT111" s="197"/>
      <c r="SYU111" s="197"/>
      <c r="SYV111" s="197"/>
      <c r="SYW111" s="197"/>
      <c r="SYX111" s="197"/>
      <c r="SYY111" s="197"/>
      <c r="SYZ111" s="197"/>
      <c r="SZA111" s="197"/>
      <c r="SZB111" s="197"/>
      <c r="SZC111" s="197"/>
      <c r="SZD111" s="197"/>
      <c r="SZE111" s="197"/>
      <c r="SZF111" s="197"/>
      <c r="SZG111" s="197"/>
      <c r="SZH111" s="197"/>
      <c r="SZI111" s="197"/>
      <c r="SZJ111" s="197"/>
      <c r="SZK111" s="197"/>
      <c r="SZL111" s="197"/>
      <c r="SZM111" s="197"/>
      <c r="SZN111" s="197"/>
      <c r="SZO111" s="197"/>
      <c r="SZP111" s="197"/>
      <c r="SZQ111" s="197"/>
      <c r="SZR111" s="197"/>
      <c r="SZS111" s="197"/>
      <c r="SZT111" s="197"/>
      <c r="SZU111" s="197"/>
      <c r="SZV111" s="197"/>
      <c r="SZW111" s="197"/>
      <c r="SZX111" s="197"/>
      <c r="SZY111" s="197"/>
      <c r="SZZ111" s="197"/>
      <c r="TAA111" s="197"/>
      <c r="TAB111" s="197"/>
      <c r="TAC111" s="197"/>
      <c r="TAD111" s="197"/>
      <c r="TAE111" s="197"/>
      <c r="TAF111" s="197"/>
      <c r="TAG111" s="197"/>
      <c r="TAH111" s="197"/>
      <c r="TAI111" s="197"/>
      <c r="TAJ111" s="197"/>
      <c r="TAK111" s="197"/>
      <c r="TAL111" s="197"/>
      <c r="TAM111" s="197"/>
      <c r="TAN111" s="197"/>
      <c r="TAO111" s="197"/>
      <c r="TAP111" s="197"/>
      <c r="TAQ111" s="197"/>
      <c r="TAR111" s="197"/>
      <c r="TAS111" s="197"/>
      <c r="TAT111" s="197"/>
      <c r="TAU111" s="197"/>
      <c r="TAV111" s="197"/>
      <c r="TAW111" s="197"/>
      <c r="TAX111" s="197"/>
      <c r="TAY111" s="197"/>
      <c r="TAZ111" s="197"/>
      <c r="TBA111" s="197"/>
      <c r="TBB111" s="197"/>
      <c r="TBC111" s="197"/>
      <c r="TBD111" s="197"/>
      <c r="TBE111" s="197"/>
      <c r="TBF111" s="197"/>
      <c r="TBG111" s="197"/>
      <c r="TBH111" s="197"/>
      <c r="TBI111" s="197"/>
      <c r="TBJ111" s="197"/>
      <c r="TBK111" s="197"/>
      <c r="TBL111" s="197"/>
      <c r="TBM111" s="197"/>
      <c r="TBN111" s="197"/>
      <c r="TBO111" s="197"/>
      <c r="TBP111" s="197"/>
      <c r="TBQ111" s="197"/>
      <c r="TBR111" s="197"/>
      <c r="TBS111" s="197"/>
      <c r="TBT111" s="197"/>
      <c r="TBU111" s="197"/>
      <c r="TBV111" s="197"/>
      <c r="TBW111" s="197"/>
      <c r="TBX111" s="197"/>
      <c r="TBY111" s="197"/>
      <c r="TBZ111" s="197"/>
      <c r="TCA111" s="197"/>
      <c r="TCB111" s="197"/>
      <c r="TCC111" s="197"/>
      <c r="TCD111" s="197"/>
      <c r="TCE111" s="197"/>
      <c r="TCF111" s="197"/>
      <c r="TCG111" s="197"/>
      <c r="TCH111" s="197"/>
      <c r="TCI111" s="197"/>
      <c r="TCJ111" s="197"/>
      <c r="TCK111" s="197"/>
      <c r="TCL111" s="197"/>
      <c r="TCM111" s="197"/>
      <c r="TCN111" s="197"/>
      <c r="TCO111" s="197"/>
      <c r="TCP111" s="197"/>
      <c r="TCQ111" s="197"/>
      <c r="TCR111" s="197"/>
      <c r="TCS111" s="197"/>
      <c r="TCT111" s="197"/>
      <c r="TCU111" s="197"/>
      <c r="TCV111" s="197"/>
      <c r="TCW111" s="197"/>
      <c r="TCX111" s="197"/>
      <c r="TCY111" s="197"/>
      <c r="TCZ111" s="197"/>
      <c r="TDA111" s="197"/>
      <c r="TDB111" s="197"/>
      <c r="TDC111" s="197"/>
      <c r="TDD111" s="197"/>
      <c r="TDE111" s="197"/>
      <c r="TDF111" s="197"/>
      <c r="TDG111" s="197"/>
      <c r="TDH111" s="197"/>
      <c r="TDI111" s="197"/>
      <c r="TDJ111" s="197"/>
      <c r="TDK111" s="197"/>
      <c r="TDL111" s="197"/>
      <c r="TDM111" s="197"/>
      <c r="TDN111" s="197"/>
      <c r="TDO111" s="197"/>
      <c r="TDP111" s="197"/>
      <c r="TDQ111" s="197"/>
      <c r="TDR111" s="197"/>
      <c r="TDS111" s="197"/>
      <c r="TDT111" s="197"/>
      <c r="TDU111" s="197"/>
      <c r="TDV111" s="197"/>
      <c r="TDW111" s="197"/>
      <c r="TDX111" s="197"/>
      <c r="TDY111" s="197"/>
      <c r="TDZ111" s="197"/>
      <c r="TEA111" s="197"/>
      <c r="TEB111" s="197"/>
      <c r="TEC111" s="197"/>
      <c r="TED111" s="197"/>
      <c r="TEE111" s="197"/>
      <c r="TEF111" s="197"/>
      <c r="TEG111" s="197"/>
      <c r="TEH111" s="197"/>
      <c r="TEI111" s="197"/>
      <c r="TEJ111" s="197"/>
      <c r="TEK111" s="197"/>
      <c r="TEL111" s="197"/>
      <c r="TEM111" s="197"/>
      <c r="TEN111" s="197"/>
      <c r="TEO111" s="197"/>
      <c r="TEP111" s="197"/>
      <c r="TEQ111" s="197"/>
      <c r="TER111" s="197"/>
      <c r="TES111" s="197"/>
      <c r="TET111" s="197"/>
      <c r="TEU111" s="197"/>
      <c r="TEV111" s="197"/>
      <c r="TEW111" s="197"/>
      <c r="TEX111" s="197"/>
      <c r="TEY111" s="197"/>
      <c r="TEZ111" s="197"/>
      <c r="TFA111" s="197"/>
      <c r="TFB111" s="197"/>
      <c r="TFC111" s="197"/>
      <c r="TFD111" s="197"/>
      <c r="TFE111" s="197"/>
      <c r="TFF111" s="197"/>
      <c r="TFG111" s="197"/>
      <c r="TFH111" s="197"/>
      <c r="TFI111" s="197"/>
      <c r="TFJ111" s="197"/>
      <c r="TFK111" s="197"/>
      <c r="TFL111" s="197"/>
      <c r="TFM111" s="197"/>
      <c r="TFN111" s="197"/>
      <c r="TFO111" s="197"/>
      <c r="TFP111" s="197"/>
      <c r="TFQ111" s="197"/>
      <c r="TFR111" s="197"/>
      <c r="TFS111" s="197"/>
      <c r="TFT111" s="197"/>
      <c r="TFU111" s="197"/>
      <c r="TFV111" s="197"/>
      <c r="TFW111" s="197"/>
      <c r="TFX111" s="197"/>
      <c r="TFY111" s="197"/>
      <c r="TFZ111" s="197"/>
      <c r="TGA111" s="197"/>
      <c r="TGB111" s="197"/>
      <c r="TGC111" s="197"/>
      <c r="TGD111" s="197"/>
      <c r="TGE111" s="197"/>
      <c r="TGF111" s="197"/>
      <c r="TGG111" s="197"/>
      <c r="TGH111" s="197"/>
      <c r="TGI111" s="197"/>
      <c r="TGJ111" s="197"/>
      <c r="TGK111" s="197"/>
      <c r="TGL111" s="197"/>
      <c r="TGM111" s="197"/>
      <c r="TGN111" s="197"/>
      <c r="TGO111" s="197"/>
      <c r="TGP111" s="197"/>
      <c r="TGQ111" s="197"/>
      <c r="TGR111" s="197"/>
      <c r="TGS111" s="197"/>
      <c r="TGT111" s="197"/>
      <c r="TGU111" s="197"/>
      <c r="TGV111" s="197"/>
      <c r="TGW111" s="197"/>
      <c r="TGX111" s="197"/>
      <c r="TGY111" s="197"/>
      <c r="TGZ111" s="197"/>
      <c r="THA111" s="197"/>
      <c r="THB111" s="197"/>
      <c r="THC111" s="197"/>
      <c r="THD111" s="197"/>
      <c r="THE111" s="197"/>
      <c r="THF111" s="197"/>
      <c r="THG111" s="197"/>
      <c r="THH111" s="197"/>
      <c r="THI111" s="197"/>
      <c r="THJ111" s="197"/>
      <c r="THK111" s="197"/>
      <c r="THL111" s="197"/>
      <c r="THM111" s="197"/>
      <c r="THN111" s="197"/>
      <c r="THO111" s="197"/>
      <c r="THP111" s="197"/>
      <c r="THQ111" s="197"/>
      <c r="THR111" s="197"/>
      <c r="THS111" s="197"/>
      <c r="THT111" s="197"/>
      <c r="THU111" s="197"/>
      <c r="THV111" s="197"/>
      <c r="THW111" s="197"/>
      <c r="THX111" s="197"/>
      <c r="THY111" s="197"/>
      <c r="THZ111" s="197"/>
      <c r="TIA111" s="197"/>
      <c r="TIB111" s="197"/>
      <c r="TIC111" s="197"/>
      <c r="TID111" s="197"/>
      <c r="TIE111" s="197"/>
      <c r="TIF111" s="197"/>
      <c r="TIG111" s="197"/>
      <c r="TIH111" s="197"/>
      <c r="TII111" s="197"/>
      <c r="TIJ111" s="197"/>
      <c r="TIK111" s="197"/>
      <c r="TIL111" s="197"/>
      <c r="TIM111" s="197"/>
      <c r="TIN111" s="197"/>
      <c r="TIO111" s="197"/>
      <c r="TIP111" s="197"/>
      <c r="TIQ111" s="197"/>
      <c r="TIR111" s="197"/>
      <c r="TIS111" s="197"/>
      <c r="TIT111" s="197"/>
      <c r="TIU111" s="197"/>
      <c r="TIV111" s="197"/>
      <c r="TIW111" s="197"/>
      <c r="TIX111" s="197"/>
      <c r="TIY111" s="197"/>
      <c r="TIZ111" s="197"/>
      <c r="TJA111" s="197"/>
      <c r="TJB111" s="197"/>
      <c r="TJC111" s="197"/>
      <c r="TJD111" s="197"/>
      <c r="TJE111" s="197"/>
      <c r="TJF111" s="197"/>
      <c r="TJG111" s="197"/>
      <c r="TJH111" s="197"/>
      <c r="TJI111" s="197"/>
      <c r="TJJ111" s="197"/>
      <c r="TJK111" s="197"/>
      <c r="TJL111" s="197"/>
      <c r="TJM111" s="197"/>
      <c r="TJN111" s="197"/>
      <c r="TJO111" s="197"/>
      <c r="TJP111" s="197"/>
      <c r="TJQ111" s="197"/>
      <c r="TJR111" s="197"/>
      <c r="TJS111" s="197"/>
      <c r="TJT111" s="197"/>
      <c r="TJU111" s="197"/>
      <c r="TJV111" s="197"/>
      <c r="TJW111" s="197"/>
      <c r="TJX111" s="197"/>
      <c r="TJY111" s="197"/>
      <c r="TJZ111" s="197"/>
      <c r="TKA111" s="197"/>
      <c r="TKB111" s="197"/>
      <c r="TKC111" s="197"/>
      <c r="TKD111" s="197"/>
      <c r="TKE111" s="197"/>
      <c r="TKF111" s="197"/>
      <c r="TKG111" s="197"/>
      <c r="TKH111" s="197"/>
      <c r="TKI111" s="197"/>
      <c r="TKJ111" s="197"/>
      <c r="TKK111" s="197"/>
      <c r="TKL111" s="197"/>
      <c r="TKM111" s="197"/>
      <c r="TKN111" s="197"/>
      <c r="TKO111" s="197"/>
      <c r="TKP111" s="197"/>
      <c r="TKQ111" s="197"/>
      <c r="TKR111" s="197"/>
      <c r="TKS111" s="197"/>
      <c r="TKT111" s="197"/>
      <c r="TKU111" s="197"/>
      <c r="TKV111" s="197"/>
      <c r="TKW111" s="197"/>
      <c r="TKX111" s="197"/>
      <c r="TKY111" s="197"/>
      <c r="TKZ111" s="197"/>
      <c r="TLA111" s="197"/>
      <c r="TLB111" s="197"/>
      <c r="TLC111" s="197"/>
      <c r="TLD111" s="197"/>
      <c r="TLE111" s="197"/>
      <c r="TLF111" s="197"/>
      <c r="TLG111" s="197"/>
      <c r="TLH111" s="197"/>
      <c r="TLI111" s="197"/>
      <c r="TLJ111" s="197"/>
      <c r="TLK111" s="197"/>
      <c r="TLL111" s="197"/>
      <c r="TLM111" s="197"/>
      <c r="TLN111" s="197"/>
      <c r="TLO111" s="197"/>
      <c r="TLP111" s="197"/>
      <c r="TLQ111" s="197"/>
      <c r="TLR111" s="197"/>
      <c r="TLS111" s="197"/>
      <c r="TLT111" s="197"/>
      <c r="TLU111" s="197"/>
      <c r="TLV111" s="197"/>
      <c r="TLW111" s="197"/>
      <c r="TLX111" s="197"/>
      <c r="TLY111" s="197"/>
      <c r="TLZ111" s="197"/>
      <c r="TMA111" s="197"/>
      <c r="TMB111" s="197"/>
      <c r="TMC111" s="197"/>
      <c r="TMD111" s="197"/>
      <c r="TME111" s="197"/>
      <c r="TMF111" s="197"/>
      <c r="TMG111" s="197"/>
      <c r="TMH111" s="197"/>
      <c r="TMI111" s="197"/>
      <c r="TMJ111" s="197"/>
      <c r="TMK111" s="197"/>
      <c r="TML111" s="197"/>
      <c r="TMM111" s="197"/>
      <c r="TMN111" s="197"/>
      <c r="TMO111" s="197"/>
      <c r="TMP111" s="197"/>
      <c r="TMQ111" s="197"/>
      <c r="TMR111" s="197"/>
      <c r="TMS111" s="197"/>
      <c r="TMT111" s="197"/>
      <c r="TMU111" s="197"/>
      <c r="TMV111" s="197"/>
      <c r="TMW111" s="197"/>
      <c r="TMX111" s="197"/>
      <c r="TMY111" s="197"/>
      <c r="TMZ111" s="197"/>
      <c r="TNA111" s="197"/>
      <c r="TNB111" s="197"/>
      <c r="TNC111" s="197"/>
      <c r="TND111" s="197"/>
      <c r="TNE111" s="197"/>
      <c r="TNF111" s="197"/>
      <c r="TNG111" s="197"/>
      <c r="TNH111" s="197"/>
      <c r="TNI111" s="197"/>
      <c r="TNJ111" s="197"/>
      <c r="TNK111" s="197"/>
      <c r="TNL111" s="197"/>
      <c r="TNM111" s="197"/>
      <c r="TNN111" s="197"/>
      <c r="TNO111" s="197"/>
      <c r="TNP111" s="197"/>
      <c r="TNQ111" s="197"/>
      <c r="TNR111" s="197"/>
      <c r="TNS111" s="197"/>
      <c r="TNT111" s="197"/>
      <c r="TNU111" s="197"/>
      <c r="TNV111" s="197"/>
      <c r="TNW111" s="197"/>
      <c r="TNX111" s="197"/>
      <c r="TNY111" s="197"/>
      <c r="TNZ111" s="197"/>
      <c r="TOA111" s="197"/>
      <c r="TOB111" s="197"/>
      <c r="TOC111" s="197"/>
      <c r="TOD111" s="197"/>
      <c r="TOE111" s="197"/>
      <c r="TOF111" s="197"/>
      <c r="TOG111" s="197"/>
      <c r="TOH111" s="197"/>
      <c r="TOI111" s="197"/>
      <c r="TOJ111" s="197"/>
      <c r="TOK111" s="197"/>
      <c r="TOL111" s="197"/>
      <c r="TOM111" s="197"/>
      <c r="TON111" s="197"/>
      <c r="TOO111" s="197"/>
      <c r="TOP111" s="197"/>
      <c r="TOQ111" s="197"/>
      <c r="TOR111" s="197"/>
      <c r="TOS111" s="197"/>
      <c r="TOT111" s="197"/>
      <c r="TOU111" s="197"/>
      <c r="TOV111" s="197"/>
      <c r="TOW111" s="197"/>
      <c r="TOX111" s="197"/>
      <c r="TOY111" s="197"/>
      <c r="TOZ111" s="197"/>
      <c r="TPA111" s="197"/>
      <c r="TPB111" s="197"/>
      <c r="TPC111" s="197"/>
      <c r="TPD111" s="197"/>
      <c r="TPE111" s="197"/>
      <c r="TPF111" s="197"/>
      <c r="TPG111" s="197"/>
      <c r="TPH111" s="197"/>
      <c r="TPI111" s="197"/>
      <c r="TPJ111" s="197"/>
      <c r="TPK111" s="197"/>
      <c r="TPL111" s="197"/>
      <c r="TPM111" s="197"/>
      <c r="TPN111" s="197"/>
      <c r="TPO111" s="197"/>
      <c r="TPP111" s="197"/>
      <c r="TPQ111" s="197"/>
      <c r="TPR111" s="197"/>
      <c r="TPS111" s="197"/>
      <c r="TPT111" s="197"/>
      <c r="TPU111" s="197"/>
      <c r="TPV111" s="197"/>
      <c r="TPW111" s="197"/>
      <c r="TPX111" s="197"/>
      <c r="TPY111" s="197"/>
      <c r="TPZ111" s="197"/>
      <c r="TQA111" s="197"/>
      <c r="TQB111" s="197"/>
      <c r="TQC111" s="197"/>
      <c r="TQD111" s="197"/>
      <c r="TQE111" s="197"/>
      <c r="TQF111" s="197"/>
      <c r="TQG111" s="197"/>
      <c r="TQH111" s="197"/>
      <c r="TQI111" s="197"/>
      <c r="TQJ111" s="197"/>
      <c r="TQK111" s="197"/>
      <c r="TQL111" s="197"/>
      <c r="TQM111" s="197"/>
      <c r="TQN111" s="197"/>
      <c r="TQO111" s="197"/>
      <c r="TQP111" s="197"/>
      <c r="TQQ111" s="197"/>
      <c r="TQR111" s="197"/>
      <c r="TQS111" s="197"/>
      <c r="TQT111" s="197"/>
      <c r="TQU111" s="197"/>
      <c r="TQV111" s="197"/>
      <c r="TQW111" s="197"/>
      <c r="TQX111" s="197"/>
      <c r="TQY111" s="197"/>
      <c r="TQZ111" s="197"/>
      <c r="TRA111" s="197"/>
      <c r="TRB111" s="197"/>
      <c r="TRC111" s="197"/>
      <c r="TRD111" s="197"/>
      <c r="TRE111" s="197"/>
      <c r="TRF111" s="197"/>
      <c r="TRG111" s="197"/>
      <c r="TRH111" s="197"/>
      <c r="TRI111" s="197"/>
      <c r="TRJ111" s="197"/>
      <c r="TRK111" s="197"/>
      <c r="TRL111" s="197"/>
      <c r="TRM111" s="197"/>
      <c r="TRN111" s="197"/>
      <c r="TRO111" s="197"/>
      <c r="TRP111" s="197"/>
      <c r="TRQ111" s="197"/>
      <c r="TRR111" s="197"/>
      <c r="TRS111" s="197"/>
      <c r="TRT111" s="197"/>
      <c r="TRU111" s="197"/>
      <c r="TRV111" s="197"/>
      <c r="TRW111" s="197"/>
      <c r="TRX111" s="197"/>
      <c r="TRY111" s="197"/>
      <c r="TRZ111" s="197"/>
      <c r="TSA111" s="197"/>
      <c r="TSB111" s="197"/>
      <c r="TSC111" s="197"/>
      <c r="TSD111" s="197"/>
      <c r="TSE111" s="197"/>
      <c r="TSF111" s="197"/>
      <c r="TSG111" s="197"/>
      <c r="TSH111" s="197"/>
      <c r="TSI111" s="197"/>
      <c r="TSJ111" s="197"/>
      <c r="TSK111" s="197"/>
      <c r="TSL111" s="197"/>
      <c r="TSM111" s="197"/>
      <c r="TSN111" s="197"/>
      <c r="TSO111" s="197"/>
      <c r="TSP111" s="197"/>
      <c r="TSQ111" s="197"/>
      <c r="TSR111" s="197"/>
      <c r="TSS111" s="197"/>
      <c r="TST111" s="197"/>
      <c r="TSU111" s="197"/>
      <c r="TSV111" s="197"/>
      <c r="TSW111" s="197"/>
      <c r="TSX111" s="197"/>
      <c r="TSY111" s="197"/>
      <c r="TSZ111" s="197"/>
      <c r="TTA111" s="197"/>
      <c r="TTB111" s="197"/>
      <c r="TTC111" s="197"/>
      <c r="TTD111" s="197"/>
      <c r="TTE111" s="197"/>
      <c r="TTF111" s="197"/>
      <c r="TTG111" s="197"/>
      <c r="TTH111" s="197"/>
      <c r="TTI111" s="197"/>
      <c r="TTJ111" s="197"/>
      <c r="TTK111" s="197"/>
      <c r="TTL111" s="197"/>
      <c r="TTM111" s="197"/>
      <c r="TTN111" s="197"/>
      <c r="TTO111" s="197"/>
      <c r="TTP111" s="197"/>
      <c r="TTQ111" s="197"/>
      <c r="TTR111" s="197"/>
      <c r="TTS111" s="197"/>
      <c r="TTT111" s="197"/>
      <c r="TTU111" s="197"/>
      <c r="TTV111" s="197"/>
      <c r="TTW111" s="197"/>
      <c r="TTX111" s="197"/>
      <c r="TTY111" s="197"/>
      <c r="TTZ111" s="197"/>
      <c r="TUA111" s="197"/>
      <c r="TUB111" s="197"/>
      <c r="TUC111" s="197"/>
      <c r="TUD111" s="197"/>
      <c r="TUE111" s="197"/>
      <c r="TUF111" s="197"/>
      <c r="TUG111" s="197"/>
      <c r="TUH111" s="197"/>
      <c r="TUI111" s="197"/>
      <c r="TUJ111" s="197"/>
      <c r="TUK111" s="197"/>
      <c r="TUL111" s="197"/>
      <c r="TUM111" s="197"/>
      <c r="TUN111" s="197"/>
      <c r="TUO111" s="197"/>
      <c r="TUP111" s="197"/>
      <c r="TUQ111" s="197"/>
      <c r="TUR111" s="197"/>
      <c r="TUS111" s="197"/>
      <c r="TUT111" s="197"/>
      <c r="TUU111" s="197"/>
      <c r="TUV111" s="197"/>
      <c r="TUW111" s="197"/>
      <c r="TUX111" s="197"/>
      <c r="TUY111" s="197"/>
      <c r="TUZ111" s="197"/>
      <c r="TVA111" s="197"/>
      <c r="TVB111" s="197"/>
      <c r="TVC111" s="197"/>
      <c r="TVD111" s="197"/>
      <c r="TVE111" s="197"/>
      <c r="TVF111" s="197"/>
      <c r="TVG111" s="197"/>
      <c r="TVH111" s="197"/>
      <c r="TVI111" s="197"/>
      <c r="TVJ111" s="197"/>
      <c r="TVK111" s="197"/>
      <c r="TVL111" s="197"/>
      <c r="TVM111" s="197"/>
      <c r="TVN111" s="197"/>
      <c r="TVO111" s="197"/>
      <c r="TVP111" s="197"/>
      <c r="TVQ111" s="197"/>
      <c r="TVR111" s="197"/>
      <c r="TVS111" s="197"/>
      <c r="TVT111" s="197"/>
      <c r="TVU111" s="197"/>
      <c r="TVV111" s="197"/>
      <c r="TVW111" s="197"/>
      <c r="TVX111" s="197"/>
      <c r="TVY111" s="197"/>
      <c r="TVZ111" s="197"/>
      <c r="TWA111" s="197"/>
      <c r="TWB111" s="197"/>
      <c r="TWC111" s="197"/>
      <c r="TWD111" s="197"/>
      <c r="TWE111" s="197"/>
      <c r="TWF111" s="197"/>
      <c r="TWG111" s="197"/>
      <c r="TWH111" s="197"/>
      <c r="TWI111" s="197"/>
      <c r="TWJ111" s="197"/>
      <c r="TWK111" s="197"/>
      <c r="TWL111" s="197"/>
      <c r="TWM111" s="197"/>
      <c r="TWN111" s="197"/>
      <c r="TWO111" s="197"/>
      <c r="TWP111" s="197"/>
      <c r="TWQ111" s="197"/>
      <c r="TWR111" s="197"/>
      <c r="TWS111" s="197"/>
      <c r="TWT111" s="197"/>
      <c r="TWU111" s="197"/>
      <c r="TWV111" s="197"/>
      <c r="TWW111" s="197"/>
      <c r="TWX111" s="197"/>
      <c r="TWY111" s="197"/>
      <c r="TWZ111" s="197"/>
      <c r="TXA111" s="197"/>
      <c r="TXB111" s="197"/>
      <c r="TXC111" s="197"/>
      <c r="TXD111" s="197"/>
      <c r="TXE111" s="197"/>
      <c r="TXF111" s="197"/>
      <c r="TXG111" s="197"/>
      <c r="TXH111" s="197"/>
      <c r="TXI111" s="197"/>
      <c r="TXJ111" s="197"/>
      <c r="TXK111" s="197"/>
      <c r="TXL111" s="197"/>
      <c r="TXM111" s="197"/>
      <c r="TXN111" s="197"/>
      <c r="TXO111" s="197"/>
      <c r="TXP111" s="197"/>
      <c r="TXQ111" s="197"/>
      <c r="TXR111" s="197"/>
      <c r="TXS111" s="197"/>
      <c r="TXT111" s="197"/>
      <c r="TXU111" s="197"/>
      <c r="TXV111" s="197"/>
      <c r="TXW111" s="197"/>
      <c r="TXX111" s="197"/>
      <c r="TXY111" s="197"/>
      <c r="TXZ111" s="197"/>
      <c r="TYA111" s="197"/>
      <c r="TYB111" s="197"/>
      <c r="TYC111" s="197"/>
      <c r="TYD111" s="197"/>
      <c r="TYE111" s="197"/>
      <c r="TYF111" s="197"/>
      <c r="TYG111" s="197"/>
      <c r="TYH111" s="197"/>
      <c r="TYI111" s="197"/>
      <c r="TYJ111" s="197"/>
      <c r="TYK111" s="197"/>
      <c r="TYL111" s="197"/>
      <c r="TYM111" s="197"/>
      <c r="TYN111" s="197"/>
      <c r="TYO111" s="197"/>
      <c r="TYP111" s="197"/>
      <c r="TYQ111" s="197"/>
      <c r="TYR111" s="197"/>
      <c r="TYS111" s="197"/>
      <c r="TYT111" s="197"/>
      <c r="TYU111" s="197"/>
      <c r="TYV111" s="197"/>
      <c r="TYW111" s="197"/>
      <c r="TYX111" s="197"/>
      <c r="TYY111" s="197"/>
      <c r="TYZ111" s="197"/>
      <c r="TZA111" s="197"/>
      <c r="TZB111" s="197"/>
      <c r="TZC111" s="197"/>
      <c r="TZD111" s="197"/>
      <c r="TZE111" s="197"/>
      <c r="TZF111" s="197"/>
      <c r="TZG111" s="197"/>
      <c r="TZH111" s="197"/>
      <c r="TZI111" s="197"/>
      <c r="TZJ111" s="197"/>
      <c r="TZK111" s="197"/>
      <c r="TZL111" s="197"/>
      <c r="TZM111" s="197"/>
      <c r="TZN111" s="197"/>
      <c r="TZO111" s="197"/>
      <c r="TZP111" s="197"/>
      <c r="TZQ111" s="197"/>
      <c r="TZR111" s="197"/>
      <c r="TZS111" s="197"/>
      <c r="TZT111" s="197"/>
      <c r="TZU111" s="197"/>
      <c r="TZV111" s="197"/>
      <c r="TZW111" s="197"/>
      <c r="TZX111" s="197"/>
      <c r="TZY111" s="197"/>
      <c r="TZZ111" s="197"/>
      <c r="UAA111" s="197"/>
      <c r="UAB111" s="197"/>
      <c r="UAC111" s="197"/>
      <c r="UAD111" s="197"/>
      <c r="UAE111" s="197"/>
      <c r="UAF111" s="197"/>
      <c r="UAG111" s="197"/>
      <c r="UAH111" s="197"/>
      <c r="UAI111" s="197"/>
      <c r="UAJ111" s="197"/>
      <c r="UAK111" s="197"/>
      <c r="UAL111" s="197"/>
      <c r="UAM111" s="197"/>
      <c r="UAN111" s="197"/>
      <c r="UAO111" s="197"/>
      <c r="UAP111" s="197"/>
      <c r="UAQ111" s="197"/>
      <c r="UAR111" s="197"/>
      <c r="UAS111" s="197"/>
      <c r="UAT111" s="197"/>
      <c r="UAU111" s="197"/>
      <c r="UAV111" s="197"/>
      <c r="UAW111" s="197"/>
      <c r="UAX111" s="197"/>
      <c r="UAY111" s="197"/>
      <c r="UAZ111" s="197"/>
      <c r="UBA111" s="197"/>
      <c r="UBB111" s="197"/>
      <c r="UBC111" s="197"/>
      <c r="UBD111" s="197"/>
      <c r="UBE111" s="197"/>
      <c r="UBF111" s="197"/>
      <c r="UBG111" s="197"/>
      <c r="UBH111" s="197"/>
      <c r="UBI111" s="197"/>
      <c r="UBJ111" s="197"/>
      <c r="UBK111" s="197"/>
      <c r="UBL111" s="197"/>
      <c r="UBM111" s="197"/>
      <c r="UBN111" s="197"/>
      <c r="UBO111" s="197"/>
      <c r="UBP111" s="197"/>
      <c r="UBQ111" s="197"/>
      <c r="UBR111" s="197"/>
      <c r="UBS111" s="197"/>
      <c r="UBT111" s="197"/>
      <c r="UBU111" s="197"/>
      <c r="UBV111" s="197"/>
      <c r="UBW111" s="197"/>
      <c r="UBX111" s="197"/>
      <c r="UBY111" s="197"/>
      <c r="UBZ111" s="197"/>
      <c r="UCA111" s="197"/>
      <c r="UCB111" s="197"/>
      <c r="UCC111" s="197"/>
      <c r="UCD111" s="197"/>
      <c r="UCE111" s="197"/>
      <c r="UCF111" s="197"/>
      <c r="UCG111" s="197"/>
      <c r="UCH111" s="197"/>
      <c r="UCI111" s="197"/>
      <c r="UCJ111" s="197"/>
      <c r="UCK111" s="197"/>
      <c r="UCL111" s="197"/>
      <c r="UCM111" s="197"/>
      <c r="UCN111" s="197"/>
      <c r="UCO111" s="197"/>
      <c r="UCP111" s="197"/>
      <c r="UCQ111" s="197"/>
      <c r="UCR111" s="197"/>
      <c r="UCS111" s="197"/>
      <c r="UCT111" s="197"/>
      <c r="UCU111" s="197"/>
      <c r="UCV111" s="197"/>
      <c r="UCW111" s="197"/>
      <c r="UCX111" s="197"/>
      <c r="UCY111" s="197"/>
      <c r="UCZ111" s="197"/>
      <c r="UDA111" s="197"/>
      <c r="UDB111" s="197"/>
      <c r="UDC111" s="197"/>
      <c r="UDD111" s="197"/>
      <c r="UDE111" s="197"/>
      <c r="UDF111" s="197"/>
      <c r="UDG111" s="197"/>
      <c r="UDH111" s="197"/>
      <c r="UDI111" s="197"/>
      <c r="UDJ111" s="197"/>
      <c r="UDK111" s="197"/>
      <c r="UDL111" s="197"/>
      <c r="UDM111" s="197"/>
      <c r="UDN111" s="197"/>
      <c r="UDO111" s="197"/>
      <c r="UDP111" s="197"/>
      <c r="UDQ111" s="197"/>
      <c r="UDR111" s="197"/>
      <c r="UDS111" s="197"/>
      <c r="UDT111" s="197"/>
      <c r="UDU111" s="197"/>
      <c r="UDV111" s="197"/>
      <c r="UDW111" s="197"/>
      <c r="UDX111" s="197"/>
      <c r="UDY111" s="197"/>
      <c r="UDZ111" s="197"/>
      <c r="UEA111" s="197"/>
      <c r="UEB111" s="197"/>
      <c r="UEC111" s="197"/>
      <c r="UED111" s="197"/>
      <c r="UEE111" s="197"/>
      <c r="UEF111" s="197"/>
      <c r="UEG111" s="197"/>
      <c r="UEH111" s="197"/>
      <c r="UEI111" s="197"/>
      <c r="UEJ111" s="197"/>
      <c r="UEK111" s="197"/>
      <c r="UEL111" s="197"/>
      <c r="UEM111" s="197"/>
      <c r="UEN111" s="197"/>
      <c r="UEO111" s="197"/>
      <c r="UEP111" s="197"/>
      <c r="UEQ111" s="197"/>
      <c r="UER111" s="197"/>
      <c r="UES111" s="197"/>
      <c r="UET111" s="197"/>
      <c r="UEU111" s="197"/>
      <c r="UEV111" s="197"/>
      <c r="UEW111" s="197"/>
      <c r="UEX111" s="197"/>
      <c r="UEY111" s="197"/>
      <c r="UEZ111" s="197"/>
      <c r="UFA111" s="197"/>
      <c r="UFB111" s="197"/>
      <c r="UFC111" s="197"/>
      <c r="UFD111" s="197"/>
      <c r="UFE111" s="197"/>
      <c r="UFF111" s="197"/>
      <c r="UFG111" s="197"/>
      <c r="UFH111" s="197"/>
      <c r="UFI111" s="197"/>
      <c r="UFJ111" s="197"/>
      <c r="UFK111" s="197"/>
      <c r="UFL111" s="197"/>
      <c r="UFM111" s="197"/>
      <c r="UFN111" s="197"/>
      <c r="UFO111" s="197"/>
      <c r="UFP111" s="197"/>
      <c r="UFQ111" s="197"/>
      <c r="UFR111" s="197"/>
      <c r="UFS111" s="197"/>
      <c r="UFT111" s="197"/>
      <c r="UFU111" s="197"/>
      <c r="UFV111" s="197"/>
      <c r="UFW111" s="197"/>
      <c r="UFX111" s="197"/>
      <c r="UFY111" s="197"/>
      <c r="UFZ111" s="197"/>
      <c r="UGA111" s="197"/>
      <c r="UGB111" s="197"/>
      <c r="UGC111" s="197"/>
      <c r="UGD111" s="197"/>
      <c r="UGE111" s="197"/>
      <c r="UGF111" s="197"/>
      <c r="UGG111" s="197"/>
      <c r="UGH111" s="197"/>
      <c r="UGI111" s="197"/>
      <c r="UGJ111" s="197"/>
      <c r="UGK111" s="197"/>
      <c r="UGL111" s="197"/>
      <c r="UGM111" s="197"/>
      <c r="UGN111" s="197"/>
      <c r="UGO111" s="197"/>
      <c r="UGP111" s="197"/>
      <c r="UGQ111" s="197"/>
      <c r="UGR111" s="197"/>
      <c r="UGS111" s="197"/>
      <c r="UGT111" s="197"/>
      <c r="UGU111" s="197"/>
      <c r="UGV111" s="197"/>
      <c r="UGW111" s="197"/>
      <c r="UGX111" s="197"/>
      <c r="UGY111" s="197"/>
      <c r="UGZ111" s="197"/>
      <c r="UHA111" s="197"/>
      <c r="UHB111" s="197"/>
      <c r="UHC111" s="197"/>
      <c r="UHD111" s="197"/>
      <c r="UHE111" s="197"/>
      <c r="UHF111" s="197"/>
      <c r="UHG111" s="197"/>
      <c r="UHH111" s="197"/>
      <c r="UHI111" s="197"/>
      <c r="UHJ111" s="197"/>
      <c r="UHK111" s="197"/>
      <c r="UHL111" s="197"/>
      <c r="UHM111" s="197"/>
      <c r="UHN111" s="197"/>
      <c r="UHO111" s="197"/>
      <c r="UHP111" s="197"/>
      <c r="UHQ111" s="197"/>
      <c r="UHR111" s="197"/>
      <c r="UHS111" s="197"/>
      <c r="UHT111" s="197"/>
      <c r="UHU111" s="197"/>
      <c r="UHV111" s="197"/>
      <c r="UHW111" s="197"/>
      <c r="UHX111" s="197"/>
      <c r="UHY111" s="197"/>
      <c r="UHZ111" s="197"/>
      <c r="UIA111" s="197"/>
      <c r="UIB111" s="197"/>
      <c r="UIC111" s="197"/>
      <c r="UID111" s="197"/>
      <c r="UIE111" s="197"/>
      <c r="UIF111" s="197"/>
      <c r="UIG111" s="197"/>
      <c r="UIH111" s="197"/>
      <c r="UII111" s="197"/>
      <c r="UIJ111" s="197"/>
      <c r="UIK111" s="197"/>
      <c r="UIL111" s="197"/>
      <c r="UIM111" s="197"/>
      <c r="UIN111" s="197"/>
      <c r="UIO111" s="197"/>
      <c r="UIP111" s="197"/>
      <c r="UIQ111" s="197"/>
      <c r="UIR111" s="197"/>
      <c r="UIS111" s="197"/>
      <c r="UIT111" s="197"/>
      <c r="UIU111" s="197"/>
      <c r="UIV111" s="197"/>
      <c r="UIW111" s="197"/>
      <c r="UIX111" s="197"/>
      <c r="UIY111" s="197"/>
      <c r="UIZ111" s="197"/>
      <c r="UJA111" s="197"/>
      <c r="UJB111" s="197"/>
      <c r="UJC111" s="197"/>
      <c r="UJD111" s="197"/>
      <c r="UJE111" s="197"/>
      <c r="UJF111" s="197"/>
      <c r="UJG111" s="197"/>
      <c r="UJH111" s="197"/>
      <c r="UJI111" s="197"/>
      <c r="UJJ111" s="197"/>
      <c r="UJK111" s="197"/>
      <c r="UJL111" s="197"/>
      <c r="UJM111" s="197"/>
      <c r="UJN111" s="197"/>
      <c r="UJO111" s="197"/>
      <c r="UJP111" s="197"/>
      <c r="UJQ111" s="197"/>
      <c r="UJR111" s="197"/>
      <c r="UJS111" s="197"/>
      <c r="UJT111" s="197"/>
      <c r="UJU111" s="197"/>
      <c r="UJV111" s="197"/>
      <c r="UJW111" s="197"/>
      <c r="UJX111" s="197"/>
      <c r="UJY111" s="197"/>
      <c r="UJZ111" s="197"/>
      <c r="UKA111" s="197"/>
      <c r="UKB111" s="197"/>
      <c r="UKC111" s="197"/>
      <c r="UKD111" s="197"/>
      <c r="UKE111" s="197"/>
      <c r="UKF111" s="197"/>
      <c r="UKG111" s="197"/>
      <c r="UKH111" s="197"/>
      <c r="UKI111" s="197"/>
      <c r="UKJ111" s="197"/>
      <c r="UKK111" s="197"/>
      <c r="UKL111" s="197"/>
      <c r="UKM111" s="197"/>
      <c r="UKN111" s="197"/>
      <c r="UKO111" s="197"/>
      <c r="UKP111" s="197"/>
      <c r="UKQ111" s="197"/>
      <c r="UKR111" s="197"/>
      <c r="UKS111" s="197"/>
      <c r="UKT111" s="197"/>
      <c r="UKU111" s="197"/>
      <c r="UKV111" s="197"/>
      <c r="UKW111" s="197"/>
      <c r="UKX111" s="197"/>
      <c r="UKY111" s="197"/>
      <c r="UKZ111" s="197"/>
      <c r="ULA111" s="197"/>
      <c r="ULB111" s="197"/>
      <c r="ULC111" s="197"/>
      <c r="ULD111" s="197"/>
      <c r="ULE111" s="197"/>
      <c r="ULF111" s="197"/>
      <c r="ULG111" s="197"/>
      <c r="ULH111" s="197"/>
      <c r="ULI111" s="197"/>
      <c r="ULJ111" s="197"/>
      <c r="ULK111" s="197"/>
      <c r="ULL111" s="197"/>
      <c r="ULM111" s="197"/>
      <c r="ULN111" s="197"/>
      <c r="ULO111" s="197"/>
      <c r="ULP111" s="197"/>
      <c r="ULQ111" s="197"/>
      <c r="ULR111" s="197"/>
      <c r="ULS111" s="197"/>
      <c r="ULT111" s="197"/>
      <c r="ULU111" s="197"/>
      <c r="ULV111" s="197"/>
      <c r="ULW111" s="197"/>
      <c r="ULX111" s="197"/>
      <c r="ULY111" s="197"/>
      <c r="ULZ111" s="197"/>
      <c r="UMA111" s="197"/>
      <c r="UMB111" s="197"/>
      <c r="UMC111" s="197"/>
      <c r="UMD111" s="197"/>
      <c r="UME111" s="197"/>
      <c r="UMF111" s="197"/>
      <c r="UMG111" s="197"/>
      <c r="UMH111" s="197"/>
      <c r="UMI111" s="197"/>
      <c r="UMJ111" s="197"/>
      <c r="UMK111" s="197"/>
      <c r="UML111" s="197"/>
      <c r="UMM111" s="197"/>
      <c r="UMN111" s="197"/>
      <c r="UMO111" s="197"/>
      <c r="UMP111" s="197"/>
      <c r="UMQ111" s="197"/>
      <c r="UMR111" s="197"/>
      <c r="UMS111" s="197"/>
      <c r="UMT111" s="197"/>
      <c r="UMU111" s="197"/>
      <c r="UMV111" s="197"/>
      <c r="UMW111" s="197"/>
      <c r="UMX111" s="197"/>
      <c r="UMY111" s="197"/>
      <c r="UMZ111" s="197"/>
      <c r="UNA111" s="197"/>
      <c r="UNB111" s="197"/>
      <c r="UNC111" s="197"/>
      <c r="UND111" s="197"/>
      <c r="UNE111" s="197"/>
      <c r="UNF111" s="197"/>
      <c r="UNG111" s="197"/>
      <c r="UNH111" s="197"/>
      <c r="UNI111" s="197"/>
      <c r="UNJ111" s="197"/>
      <c r="UNK111" s="197"/>
      <c r="UNL111" s="197"/>
      <c r="UNM111" s="197"/>
      <c r="UNN111" s="197"/>
      <c r="UNO111" s="197"/>
      <c r="UNP111" s="197"/>
      <c r="UNQ111" s="197"/>
      <c r="UNR111" s="197"/>
      <c r="UNS111" s="197"/>
      <c r="UNT111" s="197"/>
      <c r="UNU111" s="197"/>
      <c r="UNV111" s="197"/>
      <c r="UNW111" s="197"/>
      <c r="UNX111" s="197"/>
      <c r="UNY111" s="197"/>
      <c r="UNZ111" s="197"/>
      <c r="UOA111" s="197"/>
      <c r="UOB111" s="197"/>
      <c r="UOC111" s="197"/>
      <c r="UOD111" s="197"/>
      <c r="UOE111" s="197"/>
      <c r="UOF111" s="197"/>
      <c r="UOG111" s="197"/>
      <c r="UOH111" s="197"/>
      <c r="UOI111" s="197"/>
      <c r="UOJ111" s="197"/>
      <c r="UOK111" s="197"/>
      <c r="UOL111" s="197"/>
      <c r="UOM111" s="197"/>
      <c r="UON111" s="197"/>
      <c r="UOO111" s="197"/>
      <c r="UOP111" s="197"/>
      <c r="UOQ111" s="197"/>
      <c r="UOR111" s="197"/>
      <c r="UOS111" s="197"/>
      <c r="UOT111" s="197"/>
      <c r="UOU111" s="197"/>
      <c r="UOV111" s="197"/>
      <c r="UOW111" s="197"/>
      <c r="UOX111" s="197"/>
      <c r="UOY111" s="197"/>
      <c r="UOZ111" s="197"/>
      <c r="UPA111" s="197"/>
      <c r="UPB111" s="197"/>
      <c r="UPC111" s="197"/>
      <c r="UPD111" s="197"/>
      <c r="UPE111" s="197"/>
      <c r="UPF111" s="197"/>
      <c r="UPG111" s="197"/>
      <c r="UPH111" s="197"/>
      <c r="UPI111" s="197"/>
      <c r="UPJ111" s="197"/>
      <c r="UPK111" s="197"/>
      <c r="UPL111" s="197"/>
      <c r="UPM111" s="197"/>
      <c r="UPN111" s="197"/>
      <c r="UPO111" s="197"/>
      <c r="UPP111" s="197"/>
      <c r="UPQ111" s="197"/>
      <c r="UPR111" s="197"/>
      <c r="UPS111" s="197"/>
      <c r="UPT111" s="197"/>
      <c r="UPU111" s="197"/>
      <c r="UPV111" s="197"/>
      <c r="UPW111" s="197"/>
      <c r="UPX111" s="197"/>
      <c r="UPY111" s="197"/>
      <c r="UPZ111" s="197"/>
      <c r="UQA111" s="197"/>
      <c r="UQB111" s="197"/>
      <c r="UQC111" s="197"/>
      <c r="UQD111" s="197"/>
      <c r="UQE111" s="197"/>
      <c r="UQF111" s="197"/>
      <c r="UQG111" s="197"/>
      <c r="UQH111" s="197"/>
      <c r="UQI111" s="197"/>
      <c r="UQJ111" s="197"/>
      <c r="UQK111" s="197"/>
      <c r="UQL111" s="197"/>
      <c r="UQM111" s="197"/>
      <c r="UQN111" s="197"/>
      <c r="UQO111" s="197"/>
      <c r="UQP111" s="197"/>
      <c r="UQQ111" s="197"/>
      <c r="UQR111" s="197"/>
      <c r="UQS111" s="197"/>
      <c r="UQT111" s="197"/>
      <c r="UQU111" s="197"/>
      <c r="UQV111" s="197"/>
      <c r="UQW111" s="197"/>
      <c r="UQX111" s="197"/>
      <c r="UQY111" s="197"/>
      <c r="UQZ111" s="197"/>
      <c r="URA111" s="197"/>
      <c r="URB111" s="197"/>
      <c r="URC111" s="197"/>
      <c r="URD111" s="197"/>
      <c r="URE111" s="197"/>
      <c r="URF111" s="197"/>
      <c r="URG111" s="197"/>
      <c r="URH111" s="197"/>
      <c r="URI111" s="197"/>
      <c r="URJ111" s="197"/>
      <c r="URK111" s="197"/>
      <c r="URL111" s="197"/>
      <c r="URM111" s="197"/>
      <c r="URN111" s="197"/>
      <c r="URO111" s="197"/>
      <c r="URP111" s="197"/>
      <c r="URQ111" s="197"/>
      <c r="URR111" s="197"/>
      <c r="URS111" s="197"/>
      <c r="URT111" s="197"/>
      <c r="URU111" s="197"/>
      <c r="URV111" s="197"/>
      <c r="URW111" s="197"/>
      <c r="URX111" s="197"/>
      <c r="URY111" s="197"/>
      <c r="URZ111" s="197"/>
      <c r="USA111" s="197"/>
      <c r="USB111" s="197"/>
      <c r="USC111" s="197"/>
      <c r="USD111" s="197"/>
      <c r="USE111" s="197"/>
      <c r="USF111" s="197"/>
      <c r="USG111" s="197"/>
      <c r="USH111" s="197"/>
      <c r="USI111" s="197"/>
      <c r="USJ111" s="197"/>
      <c r="USK111" s="197"/>
      <c r="USL111" s="197"/>
      <c r="USM111" s="197"/>
      <c r="USN111" s="197"/>
      <c r="USO111" s="197"/>
      <c r="USP111" s="197"/>
      <c r="USQ111" s="197"/>
      <c r="USR111" s="197"/>
      <c r="USS111" s="197"/>
      <c r="UST111" s="197"/>
      <c r="USU111" s="197"/>
      <c r="USV111" s="197"/>
      <c r="USW111" s="197"/>
      <c r="USX111" s="197"/>
      <c r="USY111" s="197"/>
      <c r="USZ111" s="197"/>
      <c r="UTA111" s="197"/>
      <c r="UTB111" s="197"/>
      <c r="UTC111" s="197"/>
      <c r="UTD111" s="197"/>
      <c r="UTE111" s="197"/>
      <c r="UTF111" s="197"/>
      <c r="UTG111" s="197"/>
      <c r="UTH111" s="197"/>
      <c r="UTI111" s="197"/>
      <c r="UTJ111" s="197"/>
      <c r="UTK111" s="197"/>
      <c r="UTL111" s="197"/>
      <c r="UTM111" s="197"/>
      <c r="UTN111" s="197"/>
      <c r="UTO111" s="197"/>
      <c r="UTP111" s="197"/>
      <c r="UTQ111" s="197"/>
      <c r="UTR111" s="197"/>
      <c r="UTS111" s="197"/>
      <c r="UTT111" s="197"/>
      <c r="UTU111" s="197"/>
      <c r="UTV111" s="197"/>
      <c r="UTW111" s="197"/>
      <c r="UTX111" s="197"/>
      <c r="UTY111" s="197"/>
      <c r="UTZ111" s="197"/>
      <c r="UUA111" s="197"/>
      <c r="UUB111" s="197"/>
      <c r="UUC111" s="197"/>
      <c r="UUD111" s="197"/>
      <c r="UUE111" s="197"/>
      <c r="UUF111" s="197"/>
      <c r="UUG111" s="197"/>
      <c r="UUH111" s="197"/>
      <c r="UUI111" s="197"/>
      <c r="UUJ111" s="197"/>
      <c r="UUK111" s="197"/>
      <c r="UUL111" s="197"/>
      <c r="UUM111" s="197"/>
      <c r="UUN111" s="197"/>
      <c r="UUO111" s="197"/>
      <c r="UUP111" s="197"/>
      <c r="UUQ111" s="197"/>
      <c r="UUR111" s="197"/>
      <c r="UUS111" s="197"/>
      <c r="UUT111" s="197"/>
      <c r="UUU111" s="197"/>
      <c r="UUV111" s="197"/>
      <c r="UUW111" s="197"/>
      <c r="UUX111" s="197"/>
      <c r="UUY111" s="197"/>
      <c r="UUZ111" s="197"/>
      <c r="UVA111" s="197"/>
      <c r="UVB111" s="197"/>
      <c r="UVC111" s="197"/>
      <c r="UVD111" s="197"/>
      <c r="UVE111" s="197"/>
      <c r="UVF111" s="197"/>
      <c r="UVG111" s="197"/>
      <c r="UVH111" s="197"/>
      <c r="UVI111" s="197"/>
      <c r="UVJ111" s="197"/>
      <c r="UVK111" s="197"/>
      <c r="UVL111" s="197"/>
      <c r="UVM111" s="197"/>
      <c r="UVN111" s="197"/>
      <c r="UVO111" s="197"/>
      <c r="UVP111" s="197"/>
      <c r="UVQ111" s="197"/>
      <c r="UVR111" s="197"/>
      <c r="UVS111" s="197"/>
      <c r="UVT111" s="197"/>
      <c r="UVU111" s="197"/>
      <c r="UVV111" s="197"/>
      <c r="UVW111" s="197"/>
      <c r="UVX111" s="197"/>
      <c r="UVY111" s="197"/>
      <c r="UVZ111" s="197"/>
      <c r="UWA111" s="197"/>
      <c r="UWB111" s="197"/>
      <c r="UWC111" s="197"/>
      <c r="UWD111" s="197"/>
      <c r="UWE111" s="197"/>
      <c r="UWF111" s="197"/>
      <c r="UWG111" s="197"/>
      <c r="UWH111" s="197"/>
      <c r="UWI111" s="197"/>
      <c r="UWJ111" s="197"/>
      <c r="UWK111" s="197"/>
      <c r="UWL111" s="197"/>
      <c r="UWM111" s="197"/>
      <c r="UWN111" s="197"/>
      <c r="UWO111" s="197"/>
      <c r="UWP111" s="197"/>
      <c r="UWQ111" s="197"/>
      <c r="UWR111" s="197"/>
      <c r="UWS111" s="197"/>
      <c r="UWT111" s="197"/>
      <c r="UWU111" s="197"/>
      <c r="UWV111" s="197"/>
      <c r="UWW111" s="197"/>
      <c r="UWX111" s="197"/>
      <c r="UWY111" s="197"/>
      <c r="UWZ111" s="197"/>
      <c r="UXA111" s="197"/>
      <c r="UXB111" s="197"/>
      <c r="UXC111" s="197"/>
      <c r="UXD111" s="197"/>
      <c r="UXE111" s="197"/>
      <c r="UXF111" s="197"/>
      <c r="UXG111" s="197"/>
      <c r="UXH111" s="197"/>
      <c r="UXI111" s="197"/>
      <c r="UXJ111" s="197"/>
      <c r="UXK111" s="197"/>
      <c r="UXL111" s="197"/>
      <c r="UXM111" s="197"/>
      <c r="UXN111" s="197"/>
      <c r="UXO111" s="197"/>
      <c r="UXP111" s="197"/>
      <c r="UXQ111" s="197"/>
      <c r="UXR111" s="197"/>
      <c r="UXS111" s="197"/>
      <c r="UXT111" s="197"/>
      <c r="UXU111" s="197"/>
      <c r="UXV111" s="197"/>
      <c r="UXW111" s="197"/>
      <c r="UXX111" s="197"/>
      <c r="UXY111" s="197"/>
      <c r="UXZ111" s="197"/>
      <c r="UYA111" s="197"/>
      <c r="UYB111" s="197"/>
      <c r="UYC111" s="197"/>
      <c r="UYD111" s="197"/>
      <c r="UYE111" s="197"/>
      <c r="UYF111" s="197"/>
      <c r="UYG111" s="197"/>
      <c r="UYH111" s="197"/>
      <c r="UYI111" s="197"/>
      <c r="UYJ111" s="197"/>
      <c r="UYK111" s="197"/>
      <c r="UYL111" s="197"/>
      <c r="UYM111" s="197"/>
      <c r="UYN111" s="197"/>
      <c r="UYO111" s="197"/>
      <c r="UYP111" s="197"/>
      <c r="UYQ111" s="197"/>
      <c r="UYR111" s="197"/>
      <c r="UYS111" s="197"/>
      <c r="UYT111" s="197"/>
      <c r="UYU111" s="197"/>
      <c r="UYV111" s="197"/>
      <c r="UYW111" s="197"/>
      <c r="UYX111" s="197"/>
      <c r="UYY111" s="197"/>
      <c r="UYZ111" s="197"/>
      <c r="UZA111" s="197"/>
      <c r="UZB111" s="197"/>
      <c r="UZC111" s="197"/>
      <c r="UZD111" s="197"/>
      <c r="UZE111" s="197"/>
      <c r="UZF111" s="197"/>
      <c r="UZG111" s="197"/>
      <c r="UZH111" s="197"/>
      <c r="UZI111" s="197"/>
      <c r="UZJ111" s="197"/>
      <c r="UZK111" s="197"/>
      <c r="UZL111" s="197"/>
      <c r="UZM111" s="197"/>
      <c r="UZN111" s="197"/>
      <c r="UZO111" s="197"/>
      <c r="UZP111" s="197"/>
      <c r="UZQ111" s="197"/>
      <c r="UZR111" s="197"/>
      <c r="UZS111" s="197"/>
      <c r="UZT111" s="197"/>
      <c r="UZU111" s="197"/>
      <c r="UZV111" s="197"/>
      <c r="UZW111" s="197"/>
      <c r="UZX111" s="197"/>
      <c r="UZY111" s="197"/>
      <c r="UZZ111" s="197"/>
      <c r="VAA111" s="197"/>
      <c r="VAB111" s="197"/>
      <c r="VAC111" s="197"/>
      <c r="VAD111" s="197"/>
      <c r="VAE111" s="197"/>
      <c r="VAF111" s="197"/>
      <c r="VAG111" s="197"/>
      <c r="VAH111" s="197"/>
      <c r="VAI111" s="197"/>
      <c r="VAJ111" s="197"/>
      <c r="VAK111" s="197"/>
      <c r="VAL111" s="197"/>
      <c r="VAM111" s="197"/>
      <c r="VAN111" s="197"/>
      <c r="VAO111" s="197"/>
      <c r="VAP111" s="197"/>
      <c r="VAQ111" s="197"/>
      <c r="VAR111" s="197"/>
      <c r="VAS111" s="197"/>
      <c r="VAT111" s="197"/>
      <c r="VAU111" s="197"/>
      <c r="VAV111" s="197"/>
      <c r="VAW111" s="197"/>
      <c r="VAX111" s="197"/>
      <c r="VAY111" s="197"/>
      <c r="VAZ111" s="197"/>
      <c r="VBA111" s="197"/>
      <c r="VBB111" s="197"/>
      <c r="VBC111" s="197"/>
      <c r="VBD111" s="197"/>
      <c r="VBE111" s="197"/>
      <c r="VBF111" s="197"/>
      <c r="VBG111" s="197"/>
      <c r="VBH111" s="197"/>
      <c r="VBI111" s="197"/>
      <c r="VBJ111" s="197"/>
      <c r="VBK111" s="197"/>
      <c r="VBL111" s="197"/>
      <c r="VBM111" s="197"/>
      <c r="VBN111" s="197"/>
      <c r="VBO111" s="197"/>
      <c r="VBP111" s="197"/>
      <c r="VBQ111" s="197"/>
      <c r="VBR111" s="197"/>
      <c r="VBS111" s="197"/>
      <c r="VBT111" s="197"/>
      <c r="VBU111" s="197"/>
      <c r="VBV111" s="197"/>
      <c r="VBW111" s="197"/>
      <c r="VBX111" s="197"/>
      <c r="VBY111" s="197"/>
      <c r="VBZ111" s="197"/>
      <c r="VCA111" s="197"/>
      <c r="VCB111" s="197"/>
      <c r="VCC111" s="197"/>
      <c r="VCD111" s="197"/>
      <c r="VCE111" s="197"/>
      <c r="VCF111" s="197"/>
      <c r="VCG111" s="197"/>
      <c r="VCH111" s="197"/>
      <c r="VCI111" s="197"/>
      <c r="VCJ111" s="197"/>
      <c r="VCK111" s="197"/>
      <c r="VCL111" s="197"/>
      <c r="VCM111" s="197"/>
      <c r="VCN111" s="197"/>
      <c r="VCO111" s="197"/>
      <c r="VCP111" s="197"/>
      <c r="VCQ111" s="197"/>
      <c r="VCR111" s="197"/>
      <c r="VCS111" s="197"/>
      <c r="VCT111" s="197"/>
      <c r="VCU111" s="197"/>
      <c r="VCV111" s="197"/>
      <c r="VCW111" s="197"/>
      <c r="VCX111" s="197"/>
      <c r="VCY111" s="197"/>
      <c r="VCZ111" s="197"/>
      <c r="VDA111" s="197"/>
      <c r="VDB111" s="197"/>
      <c r="VDC111" s="197"/>
      <c r="VDD111" s="197"/>
      <c r="VDE111" s="197"/>
      <c r="VDF111" s="197"/>
      <c r="VDG111" s="197"/>
      <c r="VDH111" s="197"/>
      <c r="VDI111" s="197"/>
      <c r="VDJ111" s="197"/>
      <c r="VDK111" s="197"/>
      <c r="VDL111" s="197"/>
      <c r="VDM111" s="197"/>
      <c r="VDN111" s="197"/>
      <c r="VDO111" s="197"/>
      <c r="VDP111" s="197"/>
      <c r="VDQ111" s="197"/>
      <c r="VDR111" s="197"/>
      <c r="VDS111" s="197"/>
      <c r="VDT111" s="197"/>
      <c r="VDU111" s="197"/>
      <c r="VDV111" s="197"/>
      <c r="VDW111" s="197"/>
      <c r="VDX111" s="197"/>
      <c r="VDY111" s="197"/>
      <c r="VDZ111" s="197"/>
      <c r="VEA111" s="197"/>
      <c r="VEB111" s="197"/>
      <c r="VEC111" s="197"/>
      <c r="VED111" s="197"/>
      <c r="VEE111" s="197"/>
      <c r="VEF111" s="197"/>
      <c r="VEG111" s="197"/>
      <c r="VEH111" s="197"/>
      <c r="VEI111" s="197"/>
      <c r="VEJ111" s="197"/>
      <c r="VEK111" s="197"/>
      <c r="VEL111" s="197"/>
      <c r="VEM111" s="197"/>
      <c r="VEN111" s="197"/>
      <c r="VEO111" s="197"/>
      <c r="VEP111" s="197"/>
      <c r="VEQ111" s="197"/>
      <c r="VER111" s="197"/>
      <c r="VES111" s="197"/>
      <c r="VET111" s="197"/>
      <c r="VEU111" s="197"/>
      <c r="VEV111" s="197"/>
      <c r="VEW111" s="197"/>
      <c r="VEX111" s="197"/>
      <c r="VEY111" s="197"/>
      <c r="VEZ111" s="197"/>
      <c r="VFA111" s="197"/>
      <c r="VFB111" s="197"/>
      <c r="VFC111" s="197"/>
      <c r="VFD111" s="197"/>
      <c r="VFE111" s="197"/>
      <c r="VFF111" s="197"/>
      <c r="VFG111" s="197"/>
      <c r="VFH111" s="197"/>
      <c r="VFI111" s="197"/>
      <c r="VFJ111" s="197"/>
      <c r="VFK111" s="197"/>
      <c r="VFL111" s="197"/>
      <c r="VFM111" s="197"/>
      <c r="VFN111" s="197"/>
      <c r="VFO111" s="197"/>
      <c r="VFP111" s="197"/>
      <c r="VFQ111" s="197"/>
      <c r="VFR111" s="197"/>
      <c r="VFS111" s="197"/>
      <c r="VFT111" s="197"/>
      <c r="VFU111" s="197"/>
      <c r="VFV111" s="197"/>
      <c r="VFW111" s="197"/>
      <c r="VFX111" s="197"/>
      <c r="VFY111" s="197"/>
      <c r="VFZ111" s="197"/>
      <c r="VGA111" s="197"/>
      <c r="VGB111" s="197"/>
      <c r="VGC111" s="197"/>
      <c r="VGD111" s="197"/>
      <c r="VGE111" s="197"/>
      <c r="VGF111" s="197"/>
      <c r="VGG111" s="197"/>
      <c r="VGH111" s="197"/>
      <c r="VGI111" s="197"/>
      <c r="VGJ111" s="197"/>
      <c r="VGK111" s="197"/>
      <c r="VGL111" s="197"/>
      <c r="VGM111" s="197"/>
      <c r="VGN111" s="197"/>
      <c r="VGO111" s="197"/>
      <c r="VGP111" s="197"/>
      <c r="VGQ111" s="197"/>
      <c r="VGR111" s="197"/>
      <c r="VGS111" s="197"/>
      <c r="VGT111" s="197"/>
      <c r="VGU111" s="197"/>
      <c r="VGV111" s="197"/>
      <c r="VGW111" s="197"/>
      <c r="VGX111" s="197"/>
      <c r="VGY111" s="197"/>
      <c r="VGZ111" s="197"/>
      <c r="VHA111" s="197"/>
      <c r="VHB111" s="197"/>
      <c r="VHC111" s="197"/>
      <c r="VHD111" s="197"/>
      <c r="VHE111" s="197"/>
      <c r="VHF111" s="197"/>
      <c r="VHG111" s="197"/>
      <c r="VHH111" s="197"/>
      <c r="VHI111" s="197"/>
      <c r="VHJ111" s="197"/>
      <c r="VHK111" s="197"/>
      <c r="VHL111" s="197"/>
      <c r="VHM111" s="197"/>
      <c r="VHN111" s="197"/>
      <c r="VHO111" s="197"/>
      <c r="VHP111" s="197"/>
      <c r="VHQ111" s="197"/>
      <c r="VHR111" s="197"/>
      <c r="VHS111" s="197"/>
      <c r="VHT111" s="197"/>
      <c r="VHU111" s="197"/>
      <c r="VHV111" s="197"/>
      <c r="VHW111" s="197"/>
      <c r="VHX111" s="197"/>
      <c r="VHY111" s="197"/>
      <c r="VHZ111" s="197"/>
      <c r="VIA111" s="197"/>
      <c r="VIB111" s="197"/>
      <c r="VIC111" s="197"/>
      <c r="VID111" s="197"/>
      <c r="VIE111" s="197"/>
      <c r="VIF111" s="197"/>
      <c r="VIG111" s="197"/>
      <c r="VIH111" s="197"/>
      <c r="VII111" s="197"/>
      <c r="VIJ111" s="197"/>
      <c r="VIK111" s="197"/>
      <c r="VIL111" s="197"/>
      <c r="VIM111" s="197"/>
      <c r="VIN111" s="197"/>
      <c r="VIO111" s="197"/>
      <c r="VIP111" s="197"/>
      <c r="VIQ111" s="197"/>
      <c r="VIR111" s="197"/>
      <c r="VIS111" s="197"/>
      <c r="VIT111" s="197"/>
      <c r="VIU111" s="197"/>
      <c r="VIV111" s="197"/>
      <c r="VIW111" s="197"/>
      <c r="VIX111" s="197"/>
      <c r="VIY111" s="197"/>
      <c r="VIZ111" s="197"/>
      <c r="VJA111" s="197"/>
      <c r="VJB111" s="197"/>
      <c r="VJC111" s="197"/>
      <c r="VJD111" s="197"/>
      <c r="VJE111" s="197"/>
      <c r="VJF111" s="197"/>
      <c r="VJG111" s="197"/>
      <c r="VJH111" s="197"/>
      <c r="VJI111" s="197"/>
      <c r="VJJ111" s="197"/>
      <c r="VJK111" s="197"/>
      <c r="VJL111" s="197"/>
      <c r="VJM111" s="197"/>
      <c r="VJN111" s="197"/>
      <c r="VJO111" s="197"/>
      <c r="VJP111" s="197"/>
      <c r="VJQ111" s="197"/>
      <c r="VJR111" s="197"/>
      <c r="VJS111" s="197"/>
      <c r="VJT111" s="197"/>
      <c r="VJU111" s="197"/>
      <c r="VJV111" s="197"/>
      <c r="VJW111" s="197"/>
      <c r="VJX111" s="197"/>
      <c r="VJY111" s="197"/>
      <c r="VJZ111" s="197"/>
      <c r="VKA111" s="197"/>
      <c r="VKB111" s="197"/>
      <c r="VKC111" s="197"/>
      <c r="VKD111" s="197"/>
      <c r="VKE111" s="197"/>
      <c r="VKF111" s="197"/>
      <c r="VKG111" s="197"/>
      <c r="VKH111" s="197"/>
      <c r="VKI111" s="197"/>
      <c r="VKJ111" s="197"/>
      <c r="VKK111" s="197"/>
      <c r="VKL111" s="197"/>
      <c r="VKM111" s="197"/>
      <c r="VKN111" s="197"/>
      <c r="VKO111" s="197"/>
      <c r="VKP111" s="197"/>
      <c r="VKQ111" s="197"/>
      <c r="VKR111" s="197"/>
      <c r="VKS111" s="197"/>
      <c r="VKT111" s="197"/>
      <c r="VKU111" s="197"/>
      <c r="VKV111" s="197"/>
      <c r="VKW111" s="197"/>
      <c r="VKX111" s="197"/>
      <c r="VKY111" s="197"/>
      <c r="VKZ111" s="197"/>
      <c r="VLA111" s="197"/>
      <c r="VLB111" s="197"/>
      <c r="VLC111" s="197"/>
      <c r="VLD111" s="197"/>
      <c r="VLE111" s="197"/>
      <c r="VLF111" s="197"/>
      <c r="VLG111" s="197"/>
      <c r="VLH111" s="197"/>
      <c r="VLI111" s="197"/>
      <c r="VLJ111" s="197"/>
      <c r="VLK111" s="197"/>
      <c r="VLL111" s="197"/>
      <c r="VLM111" s="197"/>
      <c r="VLN111" s="197"/>
      <c r="VLO111" s="197"/>
      <c r="VLP111" s="197"/>
      <c r="VLQ111" s="197"/>
      <c r="VLR111" s="197"/>
      <c r="VLS111" s="197"/>
      <c r="VLT111" s="197"/>
      <c r="VLU111" s="197"/>
      <c r="VLV111" s="197"/>
      <c r="VLW111" s="197"/>
      <c r="VLX111" s="197"/>
      <c r="VLY111" s="197"/>
      <c r="VLZ111" s="197"/>
      <c r="VMA111" s="197"/>
      <c r="VMB111" s="197"/>
      <c r="VMC111" s="197"/>
      <c r="VMD111" s="197"/>
      <c r="VME111" s="197"/>
      <c r="VMF111" s="197"/>
      <c r="VMG111" s="197"/>
      <c r="VMH111" s="197"/>
      <c r="VMI111" s="197"/>
      <c r="VMJ111" s="197"/>
      <c r="VMK111" s="197"/>
      <c r="VML111" s="197"/>
      <c r="VMM111" s="197"/>
      <c r="VMN111" s="197"/>
      <c r="VMO111" s="197"/>
      <c r="VMP111" s="197"/>
      <c r="VMQ111" s="197"/>
      <c r="VMR111" s="197"/>
      <c r="VMS111" s="197"/>
      <c r="VMT111" s="197"/>
      <c r="VMU111" s="197"/>
      <c r="VMV111" s="197"/>
      <c r="VMW111" s="197"/>
      <c r="VMX111" s="197"/>
      <c r="VMY111" s="197"/>
      <c r="VMZ111" s="197"/>
      <c r="VNA111" s="197"/>
      <c r="VNB111" s="197"/>
      <c r="VNC111" s="197"/>
      <c r="VND111" s="197"/>
      <c r="VNE111" s="197"/>
      <c r="VNF111" s="197"/>
      <c r="VNG111" s="197"/>
      <c r="VNH111" s="197"/>
      <c r="VNI111" s="197"/>
      <c r="VNJ111" s="197"/>
      <c r="VNK111" s="197"/>
      <c r="VNL111" s="197"/>
      <c r="VNM111" s="197"/>
      <c r="VNN111" s="197"/>
      <c r="VNO111" s="197"/>
      <c r="VNP111" s="197"/>
      <c r="VNQ111" s="197"/>
      <c r="VNR111" s="197"/>
      <c r="VNS111" s="197"/>
      <c r="VNT111" s="197"/>
      <c r="VNU111" s="197"/>
      <c r="VNV111" s="197"/>
      <c r="VNW111" s="197"/>
      <c r="VNX111" s="197"/>
      <c r="VNY111" s="197"/>
      <c r="VNZ111" s="197"/>
      <c r="VOA111" s="197"/>
      <c r="VOB111" s="197"/>
      <c r="VOC111" s="197"/>
      <c r="VOD111" s="197"/>
      <c r="VOE111" s="197"/>
      <c r="VOF111" s="197"/>
      <c r="VOG111" s="197"/>
      <c r="VOH111" s="197"/>
      <c r="VOI111" s="197"/>
      <c r="VOJ111" s="197"/>
      <c r="VOK111" s="197"/>
      <c r="VOL111" s="197"/>
      <c r="VOM111" s="197"/>
      <c r="VON111" s="197"/>
      <c r="VOO111" s="197"/>
      <c r="VOP111" s="197"/>
      <c r="VOQ111" s="197"/>
      <c r="VOR111" s="197"/>
      <c r="VOS111" s="197"/>
      <c r="VOT111" s="197"/>
      <c r="VOU111" s="197"/>
      <c r="VOV111" s="197"/>
      <c r="VOW111" s="197"/>
      <c r="VOX111" s="197"/>
      <c r="VOY111" s="197"/>
      <c r="VOZ111" s="197"/>
      <c r="VPA111" s="197"/>
      <c r="VPB111" s="197"/>
      <c r="VPC111" s="197"/>
      <c r="VPD111" s="197"/>
      <c r="VPE111" s="197"/>
      <c r="VPF111" s="197"/>
      <c r="VPG111" s="197"/>
      <c r="VPH111" s="197"/>
      <c r="VPI111" s="197"/>
      <c r="VPJ111" s="197"/>
      <c r="VPK111" s="197"/>
      <c r="VPL111" s="197"/>
      <c r="VPM111" s="197"/>
      <c r="VPN111" s="197"/>
      <c r="VPO111" s="197"/>
      <c r="VPP111" s="197"/>
      <c r="VPQ111" s="197"/>
      <c r="VPR111" s="197"/>
      <c r="VPS111" s="197"/>
      <c r="VPT111" s="197"/>
      <c r="VPU111" s="197"/>
      <c r="VPV111" s="197"/>
      <c r="VPW111" s="197"/>
      <c r="VPX111" s="197"/>
      <c r="VPY111" s="197"/>
      <c r="VPZ111" s="197"/>
      <c r="VQA111" s="197"/>
      <c r="VQB111" s="197"/>
      <c r="VQC111" s="197"/>
      <c r="VQD111" s="197"/>
      <c r="VQE111" s="197"/>
      <c r="VQF111" s="197"/>
      <c r="VQG111" s="197"/>
      <c r="VQH111" s="197"/>
      <c r="VQI111" s="197"/>
      <c r="VQJ111" s="197"/>
      <c r="VQK111" s="197"/>
      <c r="VQL111" s="197"/>
      <c r="VQM111" s="197"/>
      <c r="VQN111" s="197"/>
      <c r="VQO111" s="197"/>
      <c r="VQP111" s="197"/>
      <c r="VQQ111" s="197"/>
      <c r="VQR111" s="197"/>
      <c r="VQS111" s="197"/>
      <c r="VQT111" s="197"/>
      <c r="VQU111" s="197"/>
      <c r="VQV111" s="197"/>
      <c r="VQW111" s="197"/>
      <c r="VQX111" s="197"/>
      <c r="VQY111" s="197"/>
      <c r="VQZ111" s="197"/>
      <c r="VRA111" s="197"/>
      <c r="VRB111" s="197"/>
      <c r="VRC111" s="197"/>
      <c r="VRD111" s="197"/>
      <c r="VRE111" s="197"/>
      <c r="VRF111" s="197"/>
      <c r="VRG111" s="197"/>
      <c r="VRH111" s="197"/>
      <c r="VRI111" s="197"/>
      <c r="VRJ111" s="197"/>
      <c r="VRK111" s="197"/>
      <c r="VRL111" s="197"/>
      <c r="VRM111" s="197"/>
      <c r="VRN111" s="197"/>
      <c r="VRO111" s="197"/>
      <c r="VRP111" s="197"/>
      <c r="VRQ111" s="197"/>
      <c r="VRR111" s="197"/>
      <c r="VRS111" s="197"/>
      <c r="VRT111" s="197"/>
      <c r="VRU111" s="197"/>
      <c r="VRV111" s="197"/>
      <c r="VRW111" s="197"/>
      <c r="VRX111" s="197"/>
      <c r="VRY111" s="197"/>
      <c r="VRZ111" s="197"/>
      <c r="VSA111" s="197"/>
      <c r="VSB111" s="197"/>
      <c r="VSC111" s="197"/>
      <c r="VSD111" s="197"/>
      <c r="VSE111" s="197"/>
      <c r="VSF111" s="197"/>
      <c r="VSG111" s="197"/>
      <c r="VSH111" s="197"/>
      <c r="VSI111" s="197"/>
      <c r="VSJ111" s="197"/>
      <c r="VSK111" s="197"/>
      <c r="VSL111" s="197"/>
      <c r="VSM111" s="197"/>
      <c r="VSN111" s="197"/>
      <c r="VSO111" s="197"/>
      <c r="VSP111" s="197"/>
      <c r="VSQ111" s="197"/>
      <c r="VSR111" s="197"/>
      <c r="VSS111" s="197"/>
      <c r="VST111" s="197"/>
      <c r="VSU111" s="197"/>
      <c r="VSV111" s="197"/>
      <c r="VSW111" s="197"/>
      <c r="VSX111" s="197"/>
      <c r="VSY111" s="197"/>
      <c r="VSZ111" s="197"/>
      <c r="VTA111" s="197"/>
      <c r="VTB111" s="197"/>
      <c r="VTC111" s="197"/>
      <c r="VTD111" s="197"/>
      <c r="VTE111" s="197"/>
      <c r="VTF111" s="197"/>
      <c r="VTG111" s="197"/>
      <c r="VTH111" s="197"/>
      <c r="VTI111" s="197"/>
      <c r="VTJ111" s="197"/>
      <c r="VTK111" s="197"/>
      <c r="VTL111" s="197"/>
      <c r="VTM111" s="197"/>
      <c r="VTN111" s="197"/>
      <c r="VTO111" s="197"/>
      <c r="VTP111" s="197"/>
      <c r="VTQ111" s="197"/>
      <c r="VTR111" s="197"/>
      <c r="VTS111" s="197"/>
      <c r="VTT111" s="197"/>
      <c r="VTU111" s="197"/>
      <c r="VTV111" s="197"/>
      <c r="VTW111" s="197"/>
      <c r="VTX111" s="197"/>
      <c r="VTY111" s="197"/>
      <c r="VTZ111" s="197"/>
      <c r="VUA111" s="197"/>
      <c r="VUB111" s="197"/>
      <c r="VUC111" s="197"/>
      <c r="VUD111" s="197"/>
      <c r="VUE111" s="197"/>
      <c r="VUF111" s="197"/>
      <c r="VUG111" s="197"/>
      <c r="VUH111" s="197"/>
      <c r="VUI111" s="197"/>
      <c r="VUJ111" s="197"/>
      <c r="VUK111" s="197"/>
      <c r="VUL111" s="197"/>
      <c r="VUM111" s="197"/>
      <c r="VUN111" s="197"/>
      <c r="VUO111" s="197"/>
      <c r="VUP111" s="197"/>
      <c r="VUQ111" s="197"/>
      <c r="VUR111" s="197"/>
      <c r="VUS111" s="197"/>
      <c r="VUT111" s="197"/>
      <c r="VUU111" s="197"/>
      <c r="VUV111" s="197"/>
      <c r="VUW111" s="197"/>
      <c r="VUX111" s="197"/>
      <c r="VUY111" s="197"/>
      <c r="VUZ111" s="197"/>
      <c r="VVA111" s="197"/>
      <c r="VVB111" s="197"/>
      <c r="VVC111" s="197"/>
      <c r="VVD111" s="197"/>
      <c r="VVE111" s="197"/>
      <c r="VVF111" s="197"/>
      <c r="VVG111" s="197"/>
      <c r="VVH111" s="197"/>
      <c r="VVI111" s="197"/>
      <c r="VVJ111" s="197"/>
      <c r="VVK111" s="197"/>
      <c r="VVL111" s="197"/>
      <c r="VVM111" s="197"/>
      <c r="VVN111" s="197"/>
      <c r="VVO111" s="197"/>
      <c r="VVP111" s="197"/>
      <c r="VVQ111" s="197"/>
      <c r="VVR111" s="197"/>
      <c r="VVS111" s="197"/>
      <c r="VVT111" s="197"/>
      <c r="VVU111" s="197"/>
      <c r="VVV111" s="197"/>
      <c r="VVW111" s="197"/>
      <c r="VVX111" s="197"/>
      <c r="VVY111" s="197"/>
      <c r="VVZ111" s="197"/>
      <c r="VWA111" s="197"/>
      <c r="VWB111" s="197"/>
      <c r="VWC111" s="197"/>
      <c r="VWD111" s="197"/>
      <c r="VWE111" s="197"/>
      <c r="VWF111" s="197"/>
      <c r="VWG111" s="197"/>
      <c r="VWH111" s="197"/>
      <c r="VWI111" s="197"/>
      <c r="VWJ111" s="197"/>
      <c r="VWK111" s="197"/>
      <c r="VWL111" s="197"/>
      <c r="VWM111" s="197"/>
      <c r="VWN111" s="197"/>
      <c r="VWO111" s="197"/>
      <c r="VWP111" s="197"/>
      <c r="VWQ111" s="197"/>
      <c r="VWR111" s="197"/>
      <c r="VWS111" s="197"/>
      <c r="VWT111" s="197"/>
      <c r="VWU111" s="197"/>
      <c r="VWV111" s="197"/>
      <c r="VWW111" s="197"/>
      <c r="VWX111" s="197"/>
      <c r="VWY111" s="197"/>
      <c r="VWZ111" s="197"/>
      <c r="VXA111" s="197"/>
      <c r="VXB111" s="197"/>
      <c r="VXC111" s="197"/>
      <c r="VXD111" s="197"/>
      <c r="VXE111" s="197"/>
      <c r="VXF111" s="197"/>
      <c r="VXG111" s="197"/>
      <c r="VXH111" s="197"/>
      <c r="VXI111" s="197"/>
      <c r="VXJ111" s="197"/>
      <c r="VXK111" s="197"/>
      <c r="VXL111" s="197"/>
      <c r="VXM111" s="197"/>
      <c r="VXN111" s="197"/>
      <c r="VXO111" s="197"/>
      <c r="VXP111" s="197"/>
      <c r="VXQ111" s="197"/>
      <c r="VXR111" s="197"/>
      <c r="VXS111" s="197"/>
      <c r="VXT111" s="197"/>
      <c r="VXU111" s="197"/>
      <c r="VXV111" s="197"/>
      <c r="VXW111" s="197"/>
      <c r="VXX111" s="197"/>
      <c r="VXY111" s="197"/>
      <c r="VXZ111" s="197"/>
      <c r="VYA111" s="197"/>
      <c r="VYB111" s="197"/>
      <c r="VYC111" s="197"/>
      <c r="VYD111" s="197"/>
      <c r="VYE111" s="197"/>
      <c r="VYF111" s="197"/>
      <c r="VYG111" s="197"/>
      <c r="VYH111" s="197"/>
      <c r="VYI111" s="197"/>
      <c r="VYJ111" s="197"/>
      <c r="VYK111" s="197"/>
      <c r="VYL111" s="197"/>
      <c r="VYM111" s="197"/>
      <c r="VYN111" s="197"/>
      <c r="VYO111" s="197"/>
      <c r="VYP111" s="197"/>
      <c r="VYQ111" s="197"/>
      <c r="VYR111" s="197"/>
      <c r="VYS111" s="197"/>
      <c r="VYT111" s="197"/>
      <c r="VYU111" s="197"/>
      <c r="VYV111" s="197"/>
      <c r="VYW111" s="197"/>
      <c r="VYX111" s="197"/>
      <c r="VYY111" s="197"/>
      <c r="VYZ111" s="197"/>
      <c r="VZA111" s="197"/>
      <c r="VZB111" s="197"/>
      <c r="VZC111" s="197"/>
      <c r="VZD111" s="197"/>
      <c r="VZE111" s="197"/>
      <c r="VZF111" s="197"/>
      <c r="VZG111" s="197"/>
      <c r="VZH111" s="197"/>
      <c r="VZI111" s="197"/>
      <c r="VZJ111" s="197"/>
      <c r="VZK111" s="197"/>
      <c r="VZL111" s="197"/>
      <c r="VZM111" s="197"/>
      <c r="VZN111" s="197"/>
      <c r="VZO111" s="197"/>
      <c r="VZP111" s="197"/>
      <c r="VZQ111" s="197"/>
      <c r="VZR111" s="197"/>
      <c r="VZS111" s="197"/>
      <c r="VZT111" s="197"/>
      <c r="VZU111" s="197"/>
      <c r="VZV111" s="197"/>
      <c r="VZW111" s="197"/>
      <c r="VZX111" s="197"/>
      <c r="VZY111" s="197"/>
      <c r="VZZ111" s="197"/>
      <c r="WAA111" s="197"/>
      <c r="WAB111" s="197"/>
      <c r="WAC111" s="197"/>
      <c r="WAD111" s="197"/>
      <c r="WAE111" s="197"/>
      <c r="WAF111" s="197"/>
      <c r="WAG111" s="197"/>
      <c r="WAH111" s="197"/>
      <c r="WAI111" s="197"/>
      <c r="WAJ111" s="197"/>
      <c r="WAK111" s="197"/>
      <c r="WAL111" s="197"/>
      <c r="WAM111" s="197"/>
      <c r="WAN111" s="197"/>
      <c r="WAO111" s="197"/>
      <c r="WAP111" s="197"/>
      <c r="WAQ111" s="197"/>
      <c r="WAR111" s="197"/>
      <c r="WAS111" s="197"/>
      <c r="WAT111" s="197"/>
      <c r="WAU111" s="197"/>
      <c r="WAV111" s="197"/>
      <c r="WAW111" s="197"/>
      <c r="WAX111" s="197"/>
      <c r="WAY111" s="197"/>
      <c r="WAZ111" s="197"/>
      <c r="WBA111" s="197"/>
      <c r="WBB111" s="197"/>
      <c r="WBC111" s="197"/>
      <c r="WBD111" s="197"/>
      <c r="WBE111" s="197"/>
      <c r="WBF111" s="197"/>
      <c r="WBG111" s="197"/>
      <c r="WBH111" s="197"/>
      <c r="WBI111" s="197"/>
      <c r="WBJ111" s="197"/>
      <c r="WBK111" s="197"/>
      <c r="WBL111" s="197"/>
      <c r="WBM111" s="197"/>
      <c r="WBN111" s="197"/>
      <c r="WBO111" s="197"/>
      <c r="WBP111" s="197"/>
      <c r="WBQ111" s="197"/>
      <c r="WBR111" s="197"/>
      <c r="WBS111" s="197"/>
      <c r="WBT111" s="197"/>
      <c r="WBU111" s="197"/>
      <c r="WBV111" s="197"/>
      <c r="WBW111" s="197"/>
      <c r="WBX111" s="197"/>
      <c r="WBY111" s="197"/>
      <c r="WBZ111" s="197"/>
      <c r="WCA111" s="197"/>
      <c r="WCB111" s="197"/>
      <c r="WCC111" s="197"/>
      <c r="WCD111" s="197"/>
      <c r="WCE111" s="197"/>
      <c r="WCF111" s="197"/>
      <c r="WCG111" s="197"/>
      <c r="WCH111" s="197"/>
      <c r="WCI111" s="197"/>
      <c r="WCJ111" s="197"/>
      <c r="WCK111" s="197"/>
      <c r="WCL111" s="197"/>
      <c r="WCM111" s="197"/>
      <c r="WCN111" s="197"/>
      <c r="WCO111" s="197"/>
      <c r="WCP111" s="197"/>
      <c r="WCQ111" s="197"/>
      <c r="WCR111" s="197"/>
      <c r="WCS111" s="197"/>
      <c r="WCT111" s="197"/>
      <c r="WCU111" s="197"/>
      <c r="WCV111" s="197"/>
      <c r="WCW111" s="197"/>
      <c r="WCX111" s="197"/>
      <c r="WCY111" s="197"/>
      <c r="WCZ111" s="197"/>
      <c r="WDA111" s="197"/>
      <c r="WDB111" s="197"/>
      <c r="WDC111" s="197"/>
      <c r="WDD111" s="197"/>
      <c r="WDE111" s="197"/>
      <c r="WDF111" s="197"/>
      <c r="WDG111" s="197"/>
      <c r="WDH111" s="197"/>
      <c r="WDI111" s="197"/>
      <c r="WDJ111" s="197"/>
      <c r="WDK111" s="197"/>
      <c r="WDL111" s="197"/>
      <c r="WDM111" s="197"/>
      <c r="WDN111" s="197"/>
      <c r="WDO111" s="197"/>
      <c r="WDP111" s="197"/>
      <c r="WDQ111" s="197"/>
      <c r="WDR111" s="197"/>
      <c r="WDS111" s="197"/>
      <c r="WDT111" s="197"/>
      <c r="WDU111" s="197"/>
      <c r="WDV111" s="197"/>
      <c r="WDW111" s="197"/>
      <c r="WDX111" s="197"/>
      <c r="WDY111" s="197"/>
      <c r="WDZ111" s="197"/>
      <c r="WEA111" s="197"/>
      <c r="WEB111" s="197"/>
      <c r="WEC111" s="197"/>
      <c r="WED111" s="197"/>
      <c r="WEE111" s="197"/>
      <c r="WEF111" s="197"/>
      <c r="WEG111" s="197"/>
      <c r="WEH111" s="197"/>
      <c r="WEI111" s="197"/>
      <c r="WEJ111" s="197"/>
      <c r="WEK111" s="197"/>
      <c r="WEL111" s="197"/>
      <c r="WEM111" s="197"/>
      <c r="WEN111" s="197"/>
      <c r="WEO111" s="197"/>
      <c r="WEP111" s="197"/>
      <c r="WEQ111" s="197"/>
      <c r="WER111" s="197"/>
      <c r="WES111" s="197"/>
      <c r="WET111" s="197"/>
      <c r="WEU111" s="197"/>
      <c r="WEV111" s="197"/>
      <c r="WEW111" s="197"/>
      <c r="WEX111" s="197"/>
      <c r="WEY111" s="197"/>
      <c r="WEZ111" s="197"/>
      <c r="WFA111" s="197"/>
      <c r="WFB111" s="197"/>
      <c r="WFC111" s="197"/>
      <c r="WFD111" s="197"/>
      <c r="WFE111" s="197"/>
      <c r="WFF111" s="197"/>
      <c r="WFG111" s="197"/>
      <c r="WFH111" s="197"/>
      <c r="WFI111" s="197"/>
      <c r="WFJ111" s="197"/>
      <c r="WFK111" s="197"/>
      <c r="WFL111" s="197"/>
      <c r="WFM111" s="197"/>
      <c r="WFN111" s="197"/>
      <c r="WFO111" s="197"/>
      <c r="WFP111" s="197"/>
      <c r="WFQ111" s="197"/>
      <c r="WFR111" s="197"/>
      <c r="WFS111" s="197"/>
      <c r="WFT111" s="197"/>
      <c r="WFU111" s="197"/>
      <c r="WFV111" s="197"/>
      <c r="WFW111" s="197"/>
      <c r="WFX111" s="197"/>
      <c r="WFY111" s="197"/>
      <c r="WFZ111" s="197"/>
      <c r="WGA111" s="197"/>
      <c r="WGB111" s="197"/>
      <c r="WGC111" s="197"/>
      <c r="WGD111" s="197"/>
      <c r="WGE111" s="197"/>
      <c r="WGF111" s="197"/>
      <c r="WGG111" s="197"/>
      <c r="WGH111" s="197"/>
      <c r="WGI111" s="197"/>
      <c r="WGJ111" s="197"/>
      <c r="WGK111" s="197"/>
      <c r="WGL111" s="197"/>
      <c r="WGM111" s="197"/>
      <c r="WGN111" s="197"/>
      <c r="WGO111" s="197"/>
      <c r="WGP111" s="197"/>
      <c r="WGQ111" s="197"/>
      <c r="WGR111" s="197"/>
      <c r="WGS111" s="197"/>
      <c r="WGT111" s="197"/>
      <c r="WGU111" s="197"/>
      <c r="WGV111" s="197"/>
      <c r="WGW111" s="197"/>
      <c r="WGX111" s="197"/>
      <c r="WGY111" s="197"/>
      <c r="WGZ111" s="197"/>
      <c r="WHA111" s="197"/>
      <c r="WHB111" s="197"/>
      <c r="WHC111" s="197"/>
      <c r="WHD111" s="197"/>
      <c r="WHE111" s="197"/>
      <c r="WHF111" s="197"/>
      <c r="WHG111" s="197"/>
      <c r="WHH111" s="197"/>
      <c r="WHI111" s="197"/>
      <c r="WHJ111" s="197"/>
      <c r="WHK111" s="197"/>
      <c r="WHL111" s="197"/>
      <c r="WHM111" s="197"/>
      <c r="WHN111" s="197"/>
      <c r="WHO111" s="197"/>
      <c r="WHP111" s="197"/>
      <c r="WHQ111" s="197"/>
      <c r="WHR111" s="197"/>
      <c r="WHS111" s="197"/>
      <c r="WHT111" s="197"/>
      <c r="WHU111" s="197"/>
      <c r="WHV111" s="197"/>
      <c r="WHW111" s="197"/>
      <c r="WHX111" s="197"/>
      <c r="WHY111" s="197"/>
      <c r="WHZ111" s="197"/>
      <c r="WIA111" s="197"/>
      <c r="WIB111" s="197"/>
      <c r="WIC111" s="197"/>
      <c r="WID111" s="197"/>
      <c r="WIE111" s="197"/>
      <c r="WIF111" s="197"/>
      <c r="WIG111" s="197"/>
      <c r="WIH111" s="197"/>
      <c r="WII111" s="197"/>
      <c r="WIJ111" s="197"/>
      <c r="WIK111" s="197"/>
      <c r="WIL111" s="197"/>
      <c r="WIM111" s="197"/>
      <c r="WIN111" s="197"/>
      <c r="WIO111" s="197"/>
      <c r="WIP111" s="197"/>
      <c r="WIQ111" s="197"/>
      <c r="WIR111" s="197"/>
      <c r="WIS111" s="197"/>
      <c r="WIT111" s="197"/>
      <c r="WIU111" s="197"/>
      <c r="WIV111" s="197"/>
      <c r="WIW111" s="197"/>
      <c r="WIX111" s="197"/>
      <c r="WIY111" s="197"/>
      <c r="WIZ111" s="197"/>
      <c r="WJA111" s="197"/>
      <c r="WJB111" s="197"/>
      <c r="WJC111" s="197"/>
      <c r="WJD111" s="197"/>
      <c r="WJE111" s="197"/>
      <c r="WJF111" s="197"/>
      <c r="WJG111" s="197"/>
      <c r="WJH111" s="197"/>
      <c r="WJI111" s="197"/>
      <c r="WJJ111" s="197"/>
      <c r="WJK111" s="197"/>
      <c r="WJL111" s="197"/>
      <c r="WJM111" s="197"/>
      <c r="WJN111" s="197"/>
      <c r="WJO111" s="197"/>
      <c r="WJP111" s="197"/>
      <c r="WJQ111" s="197"/>
      <c r="WJR111" s="197"/>
      <c r="WJS111" s="197"/>
      <c r="WJT111" s="197"/>
      <c r="WJU111" s="197"/>
      <c r="WJV111" s="197"/>
      <c r="WJW111" s="197"/>
      <c r="WJX111" s="197"/>
      <c r="WJY111" s="197"/>
      <c r="WJZ111" s="197"/>
      <c r="WKA111" s="197"/>
      <c r="WKB111" s="197"/>
      <c r="WKC111" s="197"/>
      <c r="WKD111" s="197"/>
      <c r="WKE111" s="197"/>
      <c r="WKF111" s="197"/>
      <c r="WKG111" s="197"/>
      <c r="WKH111" s="197"/>
      <c r="WKI111" s="197"/>
      <c r="WKJ111" s="197"/>
      <c r="WKK111" s="197"/>
      <c r="WKL111" s="197"/>
      <c r="WKM111" s="197"/>
      <c r="WKN111" s="197"/>
      <c r="WKO111" s="197"/>
      <c r="WKP111" s="197"/>
      <c r="WKQ111" s="197"/>
      <c r="WKR111" s="197"/>
      <c r="WKS111" s="197"/>
      <c r="WKT111" s="197"/>
      <c r="WKU111" s="197"/>
      <c r="WKV111" s="197"/>
      <c r="WKW111" s="197"/>
      <c r="WKX111" s="197"/>
      <c r="WKY111" s="197"/>
      <c r="WKZ111" s="197"/>
      <c r="WLA111" s="197"/>
      <c r="WLB111" s="197"/>
      <c r="WLC111" s="197"/>
      <c r="WLD111" s="197"/>
      <c r="WLE111" s="197"/>
      <c r="WLF111" s="197"/>
      <c r="WLG111" s="197"/>
      <c r="WLH111" s="197"/>
      <c r="WLI111" s="197"/>
      <c r="WLJ111" s="197"/>
      <c r="WLK111" s="197"/>
      <c r="WLL111" s="197"/>
      <c r="WLM111" s="197"/>
      <c r="WLN111" s="197"/>
      <c r="WLO111" s="197"/>
      <c r="WLP111" s="197"/>
      <c r="WLQ111" s="197"/>
      <c r="WLR111" s="197"/>
      <c r="WLS111" s="197"/>
      <c r="WLT111" s="197"/>
      <c r="WLU111" s="197"/>
      <c r="WLV111" s="197"/>
      <c r="WLW111" s="197"/>
      <c r="WLX111" s="197"/>
      <c r="WLY111" s="197"/>
      <c r="WLZ111" s="197"/>
      <c r="WMA111" s="197"/>
      <c r="WMB111" s="197"/>
      <c r="WMC111" s="197"/>
      <c r="WMD111" s="197"/>
      <c r="WME111" s="197"/>
      <c r="WMF111" s="197"/>
      <c r="WMG111" s="197"/>
      <c r="WMH111" s="197"/>
      <c r="WMI111" s="197"/>
      <c r="WMJ111" s="197"/>
      <c r="WMK111" s="197"/>
      <c r="WML111" s="197"/>
      <c r="WMM111" s="197"/>
      <c r="WMN111" s="197"/>
      <c r="WMO111" s="197"/>
      <c r="WMP111" s="197"/>
      <c r="WMQ111" s="197"/>
      <c r="WMR111" s="197"/>
      <c r="WMS111" s="197"/>
      <c r="WMT111" s="197"/>
      <c r="WMU111" s="197"/>
      <c r="WMV111" s="197"/>
      <c r="WMW111" s="197"/>
      <c r="WMX111" s="197"/>
      <c r="WMY111" s="197"/>
      <c r="WMZ111" s="197"/>
      <c r="WNA111" s="197"/>
      <c r="WNB111" s="197"/>
      <c r="WNC111" s="197"/>
      <c r="WND111" s="197"/>
      <c r="WNE111" s="197"/>
      <c r="WNF111" s="197"/>
      <c r="WNG111" s="197"/>
      <c r="WNH111" s="197"/>
      <c r="WNI111" s="197"/>
      <c r="WNJ111" s="197"/>
      <c r="WNK111" s="197"/>
      <c r="WNL111" s="197"/>
      <c r="WNM111" s="197"/>
      <c r="WNN111" s="197"/>
      <c r="WNO111" s="197"/>
      <c r="WNP111" s="197"/>
      <c r="WNQ111" s="197"/>
      <c r="WNR111" s="197"/>
      <c r="WNS111" s="197"/>
      <c r="WNT111" s="197"/>
      <c r="WNU111" s="197"/>
      <c r="WNV111" s="197"/>
      <c r="WNW111" s="197"/>
      <c r="WNX111" s="197"/>
      <c r="WNY111" s="197"/>
      <c r="WNZ111" s="197"/>
      <c r="WOA111" s="197"/>
      <c r="WOB111" s="197"/>
      <c r="WOC111" s="197"/>
      <c r="WOD111" s="197"/>
      <c r="WOE111" s="197"/>
      <c r="WOF111" s="197"/>
      <c r="WOG111" s="197"/>
      <c r="WOH111" s="197"/>
      <c r="WOI111" s="197"/>
      <c r="WOJ111" s="197"/>
      <c r="WOK111" s="197"/>
      <c r="WOL111" s="197"/>
      <c r="WOM111" s="197"/>
      <c r="WON111" s="197"/>
      <c r="WOO111" s="197"/>
      <c r="WOP111" s="197"/>
      <c r="WOQ111" s="197"/>
      <c r="WOR111" s="197"/>
      <c r="WOS111" s="197"/>
      <c r="WOT111" s="197"/>
      <c r="WOU111" s="197"/>
      <c r="WOV111" s="197"/>
      <c r="WOW111" s="197"/>
      <c r="WOX111" s="197"/>
      <c r="WOY111" s="197"/>
      <c r="WOZ111" s="197"/>
      <c r="WPA111" s="197"/>
      <c r="WPB111" s="197"/>
      <c r="WPC111" s="197"/>
      <c r="WPD111" s="197"/>
      <c r="WPE111" s="197"/>
      <c r="WPF111" s="197"/>
      <c r="WPG111" s="197"/>
      <c r="WPH111" s="197"/>
      <c r="WPI111" s="197"/>
      <c r="WPJ111" s="197"/>
      <c r="WPK111" s="197"/>
      <c r="WPL111" s="197"/>
      <c r="WPM111" s="197"/>
      <c r="WPN111" s="197"/>
      <c r="WPO111" s="197"/>
      <c r="WPP111" s="197"/>
      <c r="WPQ111" s="197"/>
      <c r="WPR111" s="197"/>
      <c r="WPS111" s="197"/>
      <c r="WPT111" s="197"/>
      <c r="WPU111" s="197"/>
      <c r="WPV111" s="197"/>
      <c r="WPW111" s="197"/>
      <c r="WPX111" s="197"/>
      <c r="WPY111" s="197"/>
      <c r="WPZ111" s="197"/>
      <c r="WQA111" s="197"/>
      <c r="WQB111" s="197"/>
      <c r="WQC111" s="197"/>
      <c r="WQD111" s="197"/>
      <c r="WQE111" s="197"/>
      <c r="WQF111" s="197"/>
      <c r="WQG111" s="197"/>
      <c r="WQH111" s="197"/>
      <c r="WQI111" s="197"/>
      <c r="WQJ111" s="197"/>
      <c r="WQK111" s="197"/>
      <c r="WQL111" s="197"/>
      <c r="WQM111" s="197"/>
      <c r="WQN111" s="197"/>
      <c r="WQO111" s="197"/>
      <c r="WQP111" s="197"/>
      <c r="WQQ111" s="197"/>
      <c r="WQR111" s="197"/>
      <c r="WQS111" s="197"/>
      <c r="WQT111" s="197"/>
      <c r="WQU111" s="197"/>
      <c r="WQV111" s="197"/>
      <c r="WQW111" s="197"/>
      <c r="WQX111" s="197"/>
      <c r="WQY111" s="197"/>
      <c r="WQZ111" s="197"/>
      <c r="WRA111" s="197"/>
      <c r="WRB111" s="197"/>
      <c r="WRC111" s="197"/>
      <c r="WRD111" s="197"/>
      <c r="WRE111" s="197"/>
      <c r="WRF111" s="197"/>
      <c r="WRG111" s="197"/>
      <c r="WRH111" s="197"/>
      <c r="WRI111" s="197"/>
      <c r="WRJ111" s="197"/>
      <c r="WRK111" s="197"/>
      <c r="WRL111" s="197"/>
      <c r="WRM111" s="197"/>
      <c r="WRN111" s="197"/>
      <c r="WRO111" s="197"/>
      <c r="WRP111" s="197"/>
      <c r="WRQ111" s="197"/>
      <c r="WRR111" s="197"/>
      <c r="WRS111" s="197"/>
      <c r="WRT111" s="197"/>
      <c r="WRU111" s="197"/>
      <c r="WRV111" s="197"/>
      <c r="WRW111" s="197"/>
      <c r="WRX111" s="197"/>
      <c r="WRY111" s="197"/>
      <c r="WRZ111" s="197"/>
      <c r="WSA111" s="197"/>
      <c r="WSB111" s="197"/>
      <c r="WSC111" s="197"/>
      <c r="WSD111" s="197"/>
      <c r="WSE111" s="197"/>
      <c r="WSF111" s="197"/>
      <c r="WSG111" s="197"/>
      <c r="WSH111" s="197"/>
      <c r="WSI111" s="197"/>
      <c r="WSJ111" s="197"/>
      <c r="WSK111" s="197"/>
      <c r="WSL111" s="197"/>
      <c r="WSM111" s="197"/>
      <c r="WSN111" s="197"/>
      <c r="WSO111" s="197"/>
      <c r="WSP111" s="197"/>
      <c r="WSQ111" s="197"/>
      <c r="WSR111" s="197"/>
      <c r="WSS111" s="197"/>
      <c r="WST111" s="197"/>
      <c r="WSU111" s="197"/>
      <c r="WSV111" s="197"/>
      <c r="WSW111" s="197"/>
      <c r="WSX111" s="197"/>
      <c r="WSY111" s="197"/>
      <c r="WSZ111" s="197"/>
      <c r="WTA111" s="197"/>
      <c r="WTB111" s="197"/>
      <c r="WTC111" s="197"/>
      <c r="WTD111" s="197"/>
      <c r="WTE111" s="197"/>
      <c r="WTF111" s="197"/>
      <c r="WTG111" s="197"/>
      <c r="WTH111" s="197"/>
      <c r="WTI111" s="197"/>
      <c r="WTJ111" s="197"/>
      <c r="WTK111" s="197"/>
      <c r="WTL111" s="197"/>
      <c r="WTM111" s="197"/>
      <c r="WTN111" s="197"/>
      <c r="WTO111" s="197"/>
      <c r="WTP111" s="197"/>
      <c r="WTQ111" s="197"/>
      <c r="WTR111" s="197"/>
      <c r="WTS111" s="197"/>
      <c r="WTT111" s="197"/>
      <c r="WTU111" s="197"/>
      <c r="WTV111" s="197"/>
      <c r="WTW111" s="197"/>
      <c r="WTX111" s="197"/>
      <c r="WTY111" s="197"/>
      <c r="WTZ111" s="197"/>
      <c r="WUA111" s="197"/>
      <c r="WUB111" s="197"/>
      <c r="WUC111" s="197"/>
      <c r="WUD111" s="197"/>
      <c r="WUE111" s="197"/>
      <c r="WUF111" s="197"/>
      <c r="WUG111" s="197"/>
      <c r="WUH111" s="197"/>
      <c r="WUI111" s="197"/>
      <c r="WUJ111" s="197"/>
      <c r="WUK111" s="197"/>
      <c r="WUL111" s="197"/>
      <c r="WUM111" s="197"/>
      <c r="WUN111" s="197"/>
      <c r="WUO111" s="197"/>
      <c r="WUP111" s="197"/>
      <c r="WUQ111" s="197"/>
      <c r="WUR111" s="197"/>
      <c r="WUS111" s="197"/>
      <c r="WUT111" s="197"/>
      <c r="WUU111" s="197"/>
      <c r="WUV111" s="197"/>
      <c r="WUW111" s="197"/>
      <c r="WUX111" s="197"/>
      <c r="WUY111" s="197"/>
      <c r="WUZ111" s="197"/>
      <c r="WVA111" s="197"/>
      <c r="WVB111" s="197"/>
      <c r="WVC111" s="197"/>
      <c r="WVD111" s="197"/>
      <c r="WVE111" s="197"/>
      <c r="WVF111" s="197"/>
      <c r="WVG111" s="197"/>
      <c r="WVH111" s="197"/>
      <c r="WVI111" s="197"/>
      <c r="WVJ111" s="197"/>
      <c r="WVK111" s="197"/>
      <c r="WVL111" s="197"/>
      <c r="WVM111" s="197"/>
      <c r="WVN111" s="197"/>
      <c r="WVO111" s="197"/>
      <c r="WVP111" s="197"/>
      <c r="WVQ111" s="197"/>
      <c r="WVR111" s="197"/>
      <c r="WVS111" s="197"/>
      <c r="WVT111" s="197"/>
      <c r="WVU111" s="197"/>
      <c r="WVV111" s="197"/>
      <c r="WVW111" s="197"/>
      <c r="WVX111" s="197"/>
      <c r="WVY111" s="197"/>
      <c r="WVZ111" s="197"/>
      <c r="WWA111" s="197"/>
      <c r="WWB111" s="197"/>
      <c r="WWC111" s="197"/>
      <c r="WWD111" s="197"/>
      <c r="WWE111" s="197"/>
      <c r="WWF111" s="197"/>
      <c r="WWG111" s="197"/>
      <c r="WWH111" s="197"/>
      <c r="WWI111" s="197"/>
      <c r="WWJ111" s="197"/>
      <c r="WWK111" s="197"/>
      <c r="WWL111" s="197"/>
      <c r="WWM111" s="197"/>
      <c r="WWN111" s="197"/>
      <c r="WWO111" s="197"/>
      <c r="WWP111" s="197"/>
      <c r="WWQ111" s="197"/>
      <c r="WWR111" s="197"/>
      <c r="WWS111" s="197"/>
      <c r="WWT111" s="197"/>
      <c r="WWU111" s="197"/>
      <c r="WWV111" s="197"/>
      <c r="WWW111" s="197"/>
      <c r="WWX111" s="197"/>
      <c r="WWY111" s="197"/>
      <c r="WWZ111" s="197"/>
      <c r="WXA111" s="197"/>
      <c r="WXB111" s="197"/>
      <c r="WXC111" s="197"/>
      <c r="WXD111" s="197"/>
      <c r="WXE111" s="197"/>
      <c r="WXF111" s="197"/>
      <c r="WXG111" s="197"/>
      <c r="WXH111" s="197"/>
      <c r="WXI111" s="197"/>
      <c r="WXJ111" s="197"/>
      <c r="WXK111" s="197"/>
      <c r="WXL111" s="197"/>
      <c r="WXM111" s="197"/>
      <c r="WXN111" s="197"/>
      <c r="WXO111" s="197"/>
      <c r="WXP111" s="197"/>
      <c r="WXQ111" s="197"/>
      <c r="WXR111" s="197"/>
      <c r="WXS111" s="197"/>
      <c r="WXT111" s="197"/>
      <c r="WXU111" s="197"/>
      <c r="WXV111" s="197"/>
      <c r="WXW111" s="197"/>
      <c r="WXX111" s="197"/>
      <c r="WXY111" s="197"/>
      <c r="WXZ111" s="197"/>
      <c r="WYA111" s="197"/>
      <c r="WYB111" s="197"/>
      <c r="WYC111" s="197"/>
      <c r="WYD111" s="197"/>
      <c r="WYE111" s="197"/>
      <c r="WYF111" s="197"/>
      <c r="WYG111" s="197"/>
      <c r="WYH111" s="197"/>
      <c r="WYI111" s="197"/>
      <c r="WYJ111" s="197"/>
      <c r="WYK111" s="197"/>
      <c r="WYL111" s="197"/>
      <c r="WYM111" s="197"/>
      <c r="WYN111" s="197"/>
      <c r="WYO111" s="197"/>
      <c r="WYP111" s="197"/>
      <c r="WYQ111" s="197"/>
      <c r="WYR111" s="197"/>
      <c r="WYS111" s="197"/>
      <c r="WYT111" s="197"/>
      <c r="WYU111" s="197"/>
      <c r="WYV111" s="197"/>
      <c r="WYW111" s="197"/>
      <c r="WYX111" s="197"/>
      <c r="WYY111" s="197"/>
      <c r="WYZ111" s="197"/>
      <c r="WZA111" s="197"/>
      <c r="WZB111" s="197"/>
      <c r="WZC111" s="197"/>
      <c r="WZD111" s="197"/>
      <c r="WZE111" s="197"/>
      <c r="WZF111" s="197"/>
      <c r="WZG111" s="197"/>
      <c r="WZH111" s="197"/>
      <c r="WZI111" s="197"/>
      <c r="WZJ111" s="197"/>
      <c r="WZK111" s="197"/>
      <c r="WZL111" s="197"/>
      <c r="WZM111" s="197"/>
      <c r="WZN111" s="197"/>
      <c r="WZO111" s="197"/>
      <c r="WZP111" s="197"/>
      <c r="WZQ111" s="197"/>
      <c r="WZR111" s="197"/>
      <c r="WZS111" s="197"/>
      <c r="WZT111" s="197"/>
      <c r="WZU111" s="197"/>
      <c r="WZV111" s="197"/>
      <c r="WZW111" s="197"/>
      <c r="WZX111" s="197"/>
      <c r="WZY111" s="197"/>
      <c r="WZZ111" s="197"/>
      <c r="XAA111" s="197"/>
      <c r="XAB111" s="197"/>
      <c r="XAC111" s="197"/>
      <c r="XAD111" s="197"/>
      <c r="XAE111" s="197"/>
      <c r="XAF111" s="197"/>
      <c r="XAG111" s="197"/>
      <c r="XAH111" s="197"/>
      <c r="XAI111" s="197"/>
      <c r="XAJ111" s="197"/>
      <c r="XAK111" s="197"/>
      <c r="XAL111" s="197"/>
      <c r="XAM111" s="197"/>
      <c r="XAN111" s="197"/>
      <c r="XAO111" s="197"/>
      <c r="XAP111" s="197"/>
      <c r="XAQ111" s="197"/>
      <c r="XAR111" s="197"/>
      <c r="XAS111" s="197"/>
      <c r="XAT111" s="197"/>
      <c r="XAU111" s="197"/>
      <c r="XAV111" s="197"/>
      <c r="XAW111" s="197"/>
      <c r="XAX111" s="197"/>
      <c r="XAY111" s="197"/>
      <c r="XAZ111" s="197"/>
      <c r="XBA111" s="197"/>
      <c r="XBB111" s="197"/>
      <c r="XBC111" s="197"/>
      <c r="XBD111" s="197"/>
      <c r="XBE111" s="197"/>
      <c r="XBF111" s="197"/>
      <c r="XBG111" s="197"/>
      <c r="XBH111" s="197"/>
      <c r="XBI111" s="197"/>
      <c r="XBJ111" s="197"/>
      <c r="XBK111" s="197"/>
      <c r="XBL111" s="197"/>
      <c r="XBM111" s="197"/>
      <c r="XBN111" s="197"/>
      <c r="XBO111" s="197"/>
      <c r="XBP111" s="197"/>
      <c r="XBQ111" s="197"/>
      <c r="XBR111" s="197"/>
      <c r="XBS111" s="197"/>
      <c r="XBT111" s="197"/>
      <c r="XBU111" s="197"/>
      <c r="XBV111" s="197"/>
      <c r="XBW111" s="197"/>
      <c r="XBX111" s="197"/>
      <c r="XBY111" s="197"/>
      <c r="XBZ111" s="197"/>
      <c r="XCA111" s="197"/>
      <c r="XCB111" s="197"/>
      <c r="XCC111" s="197"/>
      <c r="XCD111" s="197"/>
      <c r="XCE111" s="197"/>
      <c r="XCF111" s="197"/>
      <c r="XCG111" s="197"/>
      <c r="XCH111" s="197"/>
      <c r="XCI111" s="197"/>
      <c r="XCJ111" s="197"/>
      <c r="XCK111" s="197"/>
      <c r="XCL111" s="197"/>
      <c r="XCM111" s="197"/>
      <c r="XCN111" s="197"/>
      <c r="XCO111" s="197"/>
      <c r="XCP111" s="197"/>
      <c r="XCQ111" s="197"/>
      <c r="XCR111" s="197"/>
      <c r="XCS111" s="197"/>
      <c r="XCT111" s="197"/>
      <c r="XCU111" s="197"/>
      <c r="XCV111" s="197"/>
      <c r="XCW111" s="197"/>
      <c r="XCX111" s="197"/>
      <c r="XCY111" s="197"/>
      <c r="XCZ111" s="197"/>
      <c r="XDA111" s="197"/>
      <c r="XDB111" s="197"/>
      <c r="XDC111" s="197"/>
      <c r="XDD111" s="197"/>
      <c r="XDE111" s="197"/>
      <c r="XDF111" s="197"/>
      <c r="XDG111" s="197"/>
      <c r="XDH111" s="197"/>
      <c r="XDI111" s="197"/>
      <c r="XDJ111" s="197"/>
      <c r="XDK111" s="197"/>
      <c r="XDL111" s="197"/>
      <c r="XDM111" s="197"/>
      <c r="XDN111" s="197"/>
      <c r="XDO111" s="197"/>
      <c r="XDP111" s="197"/>
      <c r="XDQ111" s="197"/>
      <c r="XDR111" s="197"/>
      <c r="XDS111" s="197"/>
      <c r="XDT111" s="197"/>
      <c r="XDU111" s="197"/>
      <c r="XDV111" s="197"/>
      <c r="XDW111" s="197"/>
      <c r="XDX111" s="197"/>
      <c r="XDY111" s="197"/>
      <c r="XDZ111" s="197"/>
      <c r="XEA111" s="197"/>
      <c r="XEB111" s="197"/>
      <c r="XEC111" s="197"/>
      <c r="XED111" s="197"/>
      <c r="XEE111" s="197"/>
      <c r="XEF111" s="197"/>
      <c r="XEG111" s="197"/>
      <c r="XEH111" s="197"/>
      <c r="XEI111" s="197"/>
      <c r="XEJ111" s="197"/>
      <c r="XEK111" s="197"/>
      <c r="XEL111" s="197"/>
      <c r="XEM111" s="197"/>
      <c r="XEN111" s="197"/>
      <c r="XEO111" s="197"/>
      <c r="XEP111" s="197"/>
      <c r="XEQ111" s="197"/>
      <c r="XER111" s="197"/>
      <c r="XES111" s="197"/>
      <c r="XET111" s="197"/>
      <c r="XEU111" s="197"/>
      <c r="XEV111" s="197"/>
      <c r="XEW111" s="197"/>
      <c r="XEX111" s="197"/>
      <c r="XEY111" s="197"/>
      <c r="XEZ111" s="197"/>
      <c r="XFA111" s="197"/>
      <c r="XFB111" s="197"/>
      <c r="XFC111" s="197"/>
      <c r="XFD111" s="197"/>
    </row>
    <row r="112" spans="1:16384" s="196" customFormat="1" ht="15.75" thickBot="1" x14ac:dyDescent="0.3">
      <c r="B112"/>
      <c r="C112" s="181" t="s">
        <v>3359</v>
      </c>
      <c r="D112" s="161">
        <f t="array" ref="D112">MIN(IFERROR(VALUE(EB[#Headers]),1000000))</f>
        <v>1990</v>
      </c>
      <c r="E112" s="159">
        <f t="shared" ref="E112:W112" si="291">D112+1</f>
        <v>1991</v>
      </c>
      <c r="F112" s="159">
        <f t="shared" si="291"/>
        <v>1992</v>
      </c>
      <c r="G112" s="159">
        <f t="shared" si="291"/>
        <v>1993</v>
      </c>
      <c r="H112" s="159">
        <f t="shared" si="291"/>
        <v>1994</v>
      </c>
      <c r="I112" s="159">
        <f t="shared" si="291"/>
        <v>1995</v>
      </c>
      <c r="J112" s="159">
        <f t="shared" si="291"/>
        <v>1996</v>
      </c>
      <c r="K112" s="159">
        <f t="shared" si="291"/>
        <v>1997</v>
      </c>
      <c r="L112" s="159">
        <f t="shared" si="291"/>
        <v>1998</v>
      </c>
      <c r="M112" s="159">
        <f t="shared" si="291"/>
        <v>1999</v>
      </c>
      <c r="N112" s="159">
        <f t="shared" si="291"/>
        <v>2000</v>
      </c>
      <c r="O112" s="159">
        <f t="shared" si="291"/>
        <v>2001</v>
      </c>
      <c r="P112" s="159">
        <f t="shared" si="291"/>
        <v>2002</v>
      </c>
      <c r="Q112" s="159">
        <f t="shared" si="291"/>
        <v>2003</v>
      </c>
      <c r="R112" s="159">
        <f t="shared" si="291"/>
        <v>2004</v>
      </c>
      <c r="S112" s="159">
        <f t="shared" si="291"/>
        <v>2005</v>
      </c>
      <c r="T112" s="159">
        <f t="shared" si="291"/>
        <v>2006</v>
      </c>
      <c r="U112" s="159">
        <f t="shared" si="291"/>
        <v>2007</v>
      </c>
      <c r="V112" s="159">
        <f t="shared" si="291"/>
        <v>2008</v>
      </c>
      <c r="W112" s="159">
        <f t="shared" si="291"/>
        <v>2009</v>
      </c>
      <c r="X112" s="159">
        <f>S112+5</f>
        <v>2010</v>
      </c>
      <c r="Y112" s="159">
        <f>X112+1</f>
        <v>2011</v>
      </c>
      <c r="Z112" s="159">
        <f>Y112+1</f>
        <v>2012</v>
      </c>
      <c r="AA112" s="159">
        <f>Z112+1</f>
        <v>2013</v>
      </c>
      <c r="AB112" s="159">
        <f>AA112+1</f>
        <v>2014</v>
      </c>
      <c r="AC112" s="159">
        <f>AB112+1</f>
        <v>2015</v>
      </c>
      <c r="AD112" s="159">
        <f>Y112+5</f>
        <v>2016</v>
      </c>
      <c r="AE112" s="159">
        <f t="shared" ref="AE112:BL112" si="292">Z112+5</f>
        <v>2017</v>
      </c>
      <c r="AF112" s="159">
        <f t="shared" si="292"/>
        <v>2018</v>
      </c>
      <c r="AG112" s="159">
        <f t="shared" si="292"/>
        <v>2019</v>
      </c>
      <c r="AH112" s="159">
        <f t="shared" si="292"/>
        <v>2020</v>
      </c>
      <c r="AI112" s="159">
        <f t="shared" si="292"/>
        <v>2021</v>
      </c>
      <c r="AJ112" s="159">
        <f t="shared" si="292"/>
        <v>2022</v>
      </c>
      <c r="AK112" s="159">
        <f t="shared" si="292"/>
        <v>2023</v>
      </c>
      <c r="AL112" s="159">
        <f t="shared" si="292"/>
        <v>2024</v>
      </c>
      <c r="AM112" s="159">
        <f t="shared" si="292"/>
        <v>2025</v>
      </c>
      <c r="AN112" s="159">
        <f t="shared" si="292"/>
        <v>2026</v>
      </c>
      <c r="AO112" s="159">
        <f t="shared" si="292"/>
        <v>2027</v>
      </c>
      <c r="AP112" s="159">
        <f t="shared" si="292"/>
        <v>2028</v>
      </c>
      <c r="AQ112" s="159">
        <f t="shared" si="292"/>
        <v>2029</v>
      </c>
      <c r="AR112" s="159">
        <f t="shared" si="292"/>
        <v>2030</v>
      </c>
      <c r="AS112" s="159">
        <f t="shared" si="292"/>
        <v>2031</v>
      </c>
      <c r="AT112" s="159">
        <f t="shared" si="292"/>
        <v>2032</v>
      </c>
      <c r="AU112" s="159">
        <f t="shared" si="292"/>
        <v>2033</v>
      </c>
      <c r="AV112" s="159">
        <f t="shared" si="292"/>
        <v>2034</v>
      </c>
      <c r="AW112" s="159">
        <f t="shared" si="292"/>
        <v>2035</v>
      </c>
      <c r="AX112" s="159">
        <f t="shared" si="292"/>
        <v>2036</v>
      </c>
      <c r="AY112" s="159">
        <f t="shared" si="292"/>
        <v>2037</v>
      </c>
      <c r="AZ112" s="159">
        <f t="shared" si="292"/>
        <v>2038</v>
      </c>
      <c r="BA112" s="159">
        <f t="shared" si="292"/>
        <v>2039</v>
      </c>
      <c r="BB112" s="159">
        <f t="shared" si="292"/>
        <v>2040</v>
      </c>
      <c r="BC112" s="159">
        <f t="shared" si="292"/>
        <v>2041</v>
      </c>
      <c r="BD112" s="159">
        <f t="shared" si="292"/>
        <v>2042</v>
      </c>
      <c r="BE112" s="159">
        <f t="shared" si="292"/>
        <v>2043</v>
      </c>
      <c r="BF112" s="159">
        <f t="shared" si="292"/>
        <v>2044</v>
      </c>
      <c r="BG112" s="159">
        <f t="shared" si="292"/>
        <v>2045</v>
      </c>
      <c r="BH112" s="159">
        <f t="shared" si="292"/>
        <v>2046</v>
      </c>
      <c r="BI112" s="159">
        <f t="shared" si="292"/>
        <v>2047</v>
      </c>
      <c r="BJ112" s="159">
        <f t="shared" si="292"/>
        <v>2048</v>
      </c>
      <c r="BK112" s="159">
        <f t="shared" si="292"/>
        <v>2049</v>
      </c>
      <c r="BL112" s="160">
        <f t="shared" si="292"/>
        <v>2050</v>
      </c>
      <c r="BM112"/>
      <c r="BN112" s="181" t="str">
        <f t="shared" ref="BN112:BN118" si="293">C112</f>
        <v>Vlastní spotřeba a ztráty tepla [PJ]</v>
      </c>
      <c r="BO112" s="190">
        <f>BO$2</f>
        <v>2012</v>
      </c>
      <c r="BP112" s="191">
        <f t="shared" ref="BP112:BY112" si="294">BP$2</f>
        <v>2015</v>
      </c>
      <c r="BQ112" s="191">
        <f t="shared" si="294"/>
        <v>2020</v>
      </c>
      <c r="BR112" s="191">
        <f t="shared" si="294"/>
        <v>2025</v>
      </c>
      <c r="BS112" s="191">
        <f t="shared" si="294"/>
        <v>2030</v>
      </c>
      <c r="BT112" s="191">
        <f t="shared" si="294"/>
        <v>2035</v>
      </c>
      <c r="BU112" s="191">
        <f t="shared" si="294"/>
        <v>2040</v>
      </c>
      <c r="BV112" s="191">
        <f t="shared" si="294"/>
        <v>2045</v>
      </c>
      <c r="BW112" s="191">
        <f t="shared" si="294"/>
        <v>2050</v>
      </c>
      <c r="BX112" s="191">
        <f t="shared" si="294"/>
        <v>2055</v>
      </c>
      <c r="BY112" s="192">
        <f t="shared" si="294"/>
        <v>2060</v>
      </c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</row>
    <row r="113" spans="2:127" s="196" customFormat="1" x14ac:dyDescent="0.25">
      <c r="B113" t="s">
        <v>265</v>
      </c>
      <c r="C113" s="178" t="s">
        <v>3323</v>
      </c>
      <c r="D113" s="164">
        <f ca="1">CHOOSE(D$6,INDEX(INDIRECT("EB[" &amp; D$2 &amp; "]"),MATCH("TJ#" &amp; $B113 &amp; "#5200#CZ",EB[key],0)),INDEX($BO113:$DW113,,D$4),D$9/(INDEX(Roky_výhled,,D$8)-Last_Bil)*(INDEX($BO113:$DW113,,D$8)-INDEX($D113:$BL113,,$E$1))+INDEX($D113:$BL113,,$E$1),D$9/(INDEX(Roky_výhled,,D$8)-INDEX(Roky_výhled,,D$8-1))*(INDEX($BO113:$DW113,,D$8)-INDEX($BO113:$DW113,,D$8-1))+INDEX($BO113:$DW113,,D$8-1))</f>
        <v>154981</v>
      </c>
      <c r="E113" s="165">
        <f ca="1">CHOOSE(E$6,INDEX(INDIRECT("EB[" &amp; E$2 &amp; "]"),MATCH("TJ#" &amp; $B113 &amp; "#5200#CZ",EB[key],0)),INDEX($BO113:$DW113,,E$4),E$9/(INDEX(Roky_výhled,,E$8)-Last_Bil)*(INDEX($BO113:$DW113,,E$8)-INDEX($D113:$BL113,,$E$1))+INDEX($D113:$BL113,,$E$1),E$9/(INDEX(Roky_výhled,,E$8)-INDEX(Roky_výhled,,E$8-1))*(INDEX($BO113:$DW113,,E$8)-INDEX($BO113:$DW113,,E$8-1))+INDEX($BO113:$DW113,,E$8-1))</f>
        <v>160187</v>
      </c>
      <c r="F113" s="165">
        <f ca="1">CHOOSE(F$6,INDEX(INDIRECT("EB[" &amp; F$2 &amp; "]"),MATCH("TJ#" &amp; $B113 &amp; "#5200#CZ",EB[key],0)),INDEX($BO113:$DW113,,F$4),F$9/(INDEX(Roky_výhled,,F$8)-Last_Bil)*(INDEX($BO113:$DW113,,F$8)-INDEX($D113:$BL113,,$E$1))+INDEX($D113:$BL113,,$E$1),F$9/(INDEX(Roky_výhled,,F$8)-INDEX(Roky_výhled,,F$8-1))*(INDEX($BO113:$DW113,,F$8)-INDEX($BO113:$DW113,,F$8-1))+INDEX($BO113:$DW113,,F$8-1))</f>
        <v>163758</v>
      </c>
      <c r="G113" s="165">
        <f ca="1">CHOOSE(G$6,INDEX(INDIRECT("EB[" &amp; G$2 &amp; "]"),MATCH("TJ#" &amp; $B113 &amp; "#5200#CZ",EB[key],0)),INDEX($BO113:$DW113,,G$4),G$9/(INDEX(Roky_výhled,,G$8)-Last_Bil)*(INDEX($BO113:$DW113,,G$8)-INDEX($D113:$BL113,,$E$1))+INDEX($D113:$BL113,,$E$1),G$9/(INDEX(Roky_výhled,,G$8)-INDEX(Roky_výhled,,G$8-1))*(INDEX($BO113:$DW113,,G$8)-INDEX($BO113:$DW113,,G$8-1))+INDEX($BO113:$DW113,,G$8-1))</f>
        <v>167306</v>
      </c>
      <c r="H113" s="165">
        <f ca="1">CHOOSE(H$6,INDEX(INDIRECT("EB[" &amp; H$2 &amp; "]"),MATCH("TJ#" &amp; $B113 &amp; "#5200#CZ",EB[key],0)),INDEX($BO113:$DW113,,H$4),H$9/(INDEX(Roky_výhled,,H$8)-Last_Bil)*(INDEX($BO113:$DW113,,H$8)-INDEX($D113:$BL113,,$E$1))+INDEX($D113:$BL113,,$E$1),H$9/(INDEX(Roky_výhled,,H$8)-INDEX(Roky_výhled,,H$8-1))*(INDEX($BO113:$DW113,,H$8)-INDEX($BO113:$DW113,,H$8-1))+INDEX($BO113:$DW113,,H$8-1))</f>
        <v>161364</v>
      </c>
      <c r="I113" s="165">
        <f ca="1">CHOOSE(I$6,INDEX(INDIRECT("EB[" &amp; I$2 &amp; "]"),MATCH("TJ#" &amp; $B113 &amp; "#5200#CZ",EB[key],0)),INDEX($BO113:$DW113,,I$4),I$9/(INDEX(Roky_výhled,,I$8)-Last_Bil)*(INDEX($BO113:$DW113,,I$8)-INDEX($D113:$BL113,,$E$1))+INDEX($D113:$BL113,,$E$1),I$9/(INDEX(Roky_výhled,,I$8)-INDEX(Roky_výhled,,I$8-1))*(INDEX($BO113:$DW113,,I$8)-INDEX($BO113:$DW113,,I$8-1))+INDEX($BO113:$DW113,,I$8-1))</f>
        <v>175941</v>
      </c>
      <c r="J113" s="165">
        <f ca="1">CHOOSE(J$6,INDEX(INDIRECT("EB[" &amp; J$2 &amp; "]"),MATCH("TJ#" &amp; $B113 &amp; "#5200#CZ",EB[key],0)),INDEX($BO113:$DW113,,J$4),J$9/(INDEX(Roky_výhled,,J$8)-Last_Bil)*(INDEX($BO113:$DW113,,J$8)-INDEX($D113:$BL113,,$E$1))+INDEX($D113:$BL113,,$E$1),J$9/(INDEX(Roky_výhled,,J$8)-INDEX(Roky_výhled,,J$8-1))*(INDEX($BO113:$DW113,,J$8)-INDEX($BO113:$DW113,,J$8-1))+INDEX($BO113:$DW113,,J$8-1))</f>
        <v>191084</v>
      </c>
      <c r="K113" s="165">
        <f ca="1">CHOOSE(K$6,INDEX(INDIRECT("EB[" &amp; K$2 &amp; "]"),MATCH("TJ#" &amp; $B113 &amp; "#5200#CZ",EB[key],0)),INDEX($BO113:$DW113,,K$4),K$9/(INDEX(Roky_výhled,,K$8)-Last_Bil)*(INDEX($BO113:$DW113,,K$8)-INDEX($D113:$BL113,,$E$1))+INDEX($D113:$BL113,,$E$1),K$9/(INDEX(Roky_výhled,,K$8)-INDEX(Roky_výhled,,K$8-1))*(INDEX($BO113:$DW113,,K$8)-INDEX($BO113:$DW113,,K$8-1))+INDEX($BO113:$DW113,,K$8-1))</f>
        <v>180370</v>
      </c>
      <c r="L113" s="165">
        <f ca="1">CHOOSE(L$6,INDEX(INDIRECT("EB[" &amp; L$2 &amp; "]"),MATCH("TJ#" &amp; $B113 &amp; "#5200#CZ",EB[key],0)),INDEX($BO113:$DW113,,L$4),L$9/(INDEX(Roky_výhled,,L$8)-Last_Bil)*(INDEX($BO113:$DW113,,L$8)-INDEX($D113:$BL113,,$E$1))+INDEX($D113:$BL113,,$E$1),L$9/(INDEX(Roky_výhled,,L$8)-INDEX(Roky_výhled,,L$8-1))*(INDEX($BO113:$DW113,,L$8)-INDEX($BO113:$DW113,,L$8-1))+INDEX($BO113:$DW113,,L$8-1))</f>
        <v>158048</v>
      </c>
      <c r="M113" s="165">
        <f ca="1">CHOOSE(M$6,INDEX(INDIRECT("EB[" &amp; M$2 &amp; "]"),MATCH("TJ#" &amp; $B113 &amp; "#5200#CZ",EB[key],0)),INDEX($BO113:$DW113,,M$4),M$9/(INDEX(Roky_výhled,,M$8)-Last_Bil)*(INDEX($BO113:$DW113,,M$8)-INDEX($D113:$BL113,,$E$1))+INDEX($D113:$BL113,,$E$1),M$9/(INDEX(Roky_výhled,,M$8)-INDEX(Roky_výhled,,M$8-1))*(INDEX($BO113:$DW113,,M$8)-INDEX($BO113:$DW113,,M$8-1))+INDEX($BO113:$DW113,,M$8-1))</f>
        <v>147301</v>
      </c>
      <c r="N113" s="165">
        <f ca="1">CHOOSE(N$6,INDEX(INDIRECT("EB[" &amp; N$2 &amp; "]"),MATCH("TJ#" &amp; $B113 &amp; "#5200#CZ",EB[key],0)),INDEX($BO113:$DW113,,N$4),N$9/(INDEX(Roky_výhled,,N$8)-Last_Bil)*(INDEX($BO113:$DW113,,N$8)-INDEX($D113:$BL113,,$E$1))+INDEX($D113:$BL113,,$E$1),N$9/(INDEX(Roky_výhled,,N$8)-INDEX(Roky_výhled,,N$8-1))*(INDEX($BO113:$DW113,,N$8)-INDEX($BO113:$DW113,,N$8-1))+INDEX($BO113:$DW113,,N$8-1))</f>
        <v>139216</v>
      </c>
      <c r="O113" s="165">
        <f ca="1">CHOOSE(O$6,INDEX(INDIRECT("EB[" &amp; O$2 &amp; "]"),MATCH("TJ#" &amp; $B113 &amp; "#5200#CZ",EB[key],0)),INDEX($BO113:$DW113,,O$4),O$9/(INDEX(Roky_výhled,,O$8)-Last_Bil)*(INDEX($BO113:$DW113,,O$8)-INDEX($D113:$BL113,,$E$1))+INDEX($D113:$BL113,,$E$1),O$9/(INDEX(Roky_výhled,,O$8)-INDEX(Roky_výhled,,O$8-1))*(INDEX($BO113:$DW113,,O$8)-INDEX($BO113:$DW113,,O$8-1))+INDEX($BO113:$DW113,,O$8-1))</f>
        <v>149239</v>
      </c>
      <c r="P113" s="165">
        <f ca="1">CHOOSE(P$6,INDEX(INDIRECT("EB[" &amp; P$2 &amp; "]"),MATCH("TJ#" &amp; $B113 &amp; "#5200#CZ",EB[key],0)),INDEX($BO113:$DW113,,P$4),P$9/(INDEX(Roky_výhled,,P$8)-Last_Bil)*(INDEX($BO113:$DW113,,P$8)-INDEX($D113:$BL113,,$E$1))+INDEX($D113:$BL113,,$E$1),P$9/(INDEX(Roky_výhled,,P$8)-INDEX(Roky_výhled,,P$8-1))*(INDEX($BO113:$DW113,,P$8)-INDEX($BO113:$DW113,,P$8-1))+INDEX($BO113:$DW113,,P$8-1))</f>
        <v>142437</v>
      </c>
      <c r="Q113" s="165">
        <f ca="1">CHOOSE(Q$6,INDEX(INDIRECT("EB[" &amp; Q$2 &amp; "]"),MATCH("TJ#" &amp; $B113 &amp; "#5200#CZ",EB[key],0)),INDEX($BO113:$DW113,,Q$4),Q$9/(INDEX(Roky_výhled,,Q$8)-Last_Bil)*(INDEX($BO113:$DW113,,Q$8)-INDEX($D113:$BL113,,$E$1))+INDEX($D113:$BL113,,$E$1),Q$9/(INDEX(Roky_výhled,,Q$8)-INDEX(Roky_výhled,,Q$8-1))*(INDEX($BO113:$DW113,,Q$8)-INDEX($BO113:$DW113,,Q$8-1))+INDEX($BO113:$DW113,,Q$8-1))</f>
        <v>147281</v>
      </c>
      <c r="R113" s="165">
        <f ca="1">CHOOSE(R$6,INDEX(INDIRECT("EB[" &amp; R$2 &amp; "]"),MATCH("TJ#" &amp; $B113 &amp; "#5200#CZ",EB[key],0)),INDEX($BO113:$DW113,,R$4),R$9/(INDEX(Roky_výhled,,R$8)-Last_Bil)*(INDEX($BO113:$DW113,,R$8)-INDEX($D113:$BL113,,$E$1))+INDEX($D113:$BL113,,$E$1),R$9/(INDEX(Roky_výhled,,R$8)-INDEX(Roky_výhled,,R$8-1))*(INDEX($BO113:$DW113,,R$8)-INDEX($BO113:$DW113,,R$8-1))+INDEX($BO113:$DW113,,R$8-1))</f>
        <v>144402</v>
      </c>
      <c r="S113" s="165">
        <f ca="1">CHOOSE(S$6,INDEX(INDIRECT("EB[" &amp; S$2 &amp; "]"),MATCH("TJ#" &amp; $B113 &amp; "#5200#CZ",EB[key],0)),INDEX($BO113:$DW113,,S$4),S$9/(INDEX(Roky_výhled,,S$8)-Last_Bil)*(INDEX($BO113:$DW113,,S$8)-INDEX($D113:$BL113,,$E$1))+INDEX($D113:$BL113,,$E$1),S$9/(INDEX(Roky_výhled,,S$8)-INDEX(Roky_výhled,,S$8-1))*(INDEX($BO113:$DW113,,S$8)-INDEX($BO113:$DW113,,S$8-1))+INDEX($BO113:$DW113,,S$8-1))</f>
        <v>139236</v>
      </c>
      <c r="T113" s="165">
        <f ca="1">CHOOSE(T$6,INDEX(INDIRECT("EB[" &amp; T$2 &amp; "]"),MATCH("TJ#" &amp; $B113 &amp; "#5200#CZ",EB[key],0)),INDEX($BO113:$DW113,,T$4),T$9/(INDEX(Roky_výhled,,T$8)-Last_Bil)*(INDEX($BO113:$DW113,,T$8)-INDEX($D113:$BL113,,$E$1))+INDEX($D113:$BL113,,$E$1),T$9/(INDEX(Roky_výhled,,T$8)-INDEX(Roky_výhled,,T$8-1))*(INDEX($BO113:$DW113,,T$8)-INDEX($BO113:$DW113,,T$8-1))+INDEX($BO113:$DW113,,T$8-1))</f>
        <v>131300</v>
      </c>
      <c r="U113" s="165">
        <f ca="1">CHOOSE(U$6,INDEX(INDIRECT("EB[" &amp; U$2 &amp; "]"),MATCH("TJ#" &amp; $B113 &amp; "#5200#CZ",EB[key],0)),INDEX($BO113:$DW113,,U$4),U$9/(INDEX(Roky_výhled,,U$8)-Last_Bil)*(INDEX($BO113:$DW113,,U$8)-INDEX($D113:$BL113,,$E$1))+INDEX($D113:$BL113,,$E$1),U$9/(INDEX(Roky_výhled,,U$8)-INDEX(Roky_výhled,,U$8-1))*(INDEX($BO113:$DW113,,U$8)-INDEX($BO113:$DW113,,U$8-1))+INDEX($BO113:$DW113,,U$8-1))</f>
        <v>128876</v>
      </c>
      <c r="V113" s="165">
        <f ca="1">CHOOSE(V$6,INDEX(INDIRECT("EB[" &amp; V$2 &amp; "]"),MATCH("TJ#" &amp; $B113 &amp; "#5200#CZ",EB[key],0)),INDEX($BO113:$DW113,,V$4),V$9/(INDEX(Roky_výhled,,V$8)-Last_Bil)*(INDEX($BO113:$DW113,,V$8)-INDEX($D113:$BL113,,$E$1))+INDEX($D113:$BL113,,$E$1),V$9/(INDEX(Roky_výhled,,V$8)-INDEX(Roky_výhled,,V$8-1))*(INDEX($BO113:$DW113,,V$8)-INDEX($BO113:$DW113,,V$8-1))+INDEX($BO113:$DW113,,V$8-1))</f>
        <v>129732</v>
      </c>
      <c r="W113" s="165">
        <f ca="1">CHOOSE(W$6,INDEX(INDIRECT("EB[" &amp; W$2 &amp; "]"),MATCH("TJ#" &amp; $B113 &amp; "#5200#CZ",EB[key],0)),INDEX($BO113:$DW113,,W$4),W$9/(INDEX(Roky_výhled,,W$8)-Last_Bil)*(INDEX($BO113:$DW113,,W$8)-INDEX($D113:$BL113,,$E$1))+INDEX($D113:$BL113,,$E$1),W$9/(INDEX(Roky_výhled,,W$8)-INDEX(Roky_výhled,,W$8-1))*(INDEX($BO113:$DW113,,W$8)-INDEX($BO113:$DW113,,W$8-1))+INDEX($BO113:$DW113,,W$8-1))</f>
        <v>121540</v>
      </c>
      <c r="X113" s="165">
        <f ca="1">CHOOSE(X$6,INDEX(INDIRECT("EB[" &amp; X$2 &amp; "]"),MATCH("TJ#" &amp; $B113 &amp; "#5200#CZ",EB[key],0)),INDEX($BO113:$DW113,,X$4),X$9/(INDEX(Roky_výhled,,X$8)-Last_Bil)*(INDEX($BO113:$DW113,,X$8)-INDEX($D113:$BL113,,$E$1))+INDEX($D113:$BL113,,$E$1),X$9/(INDEX(Roky_výhled,,X$8)-INDEX(Roky_výhled,,X$8-1))*(INDEX($BO113:$DW113,,X$8)-INDEX($BO113:$DW113,,X$8-1))+INDEX($BO113:$DW113,,X$8-1))</f>
        <v>148600</v>
      </c>
      <c r="Y113" s="165">
        <f ca="1">CHOOSE(Y$6,INDEX(INDIRECT("EB[" &amp; Y$2 &amp; "]"),MATCH("TJ#" &amp; $B113 &amp; "#5200#CZ",EB[key],0)),INDEX($BO113:$DW113,,Y$4),Y$9/(INDEX(Roky_výhled,,Y$8)-Last_Bil)*(INDEX($BO113:$DW113,,Y$8)-INDEX($D113:$BL113,,$E$1))+INDEX($D113:$BL113,,$E$1),Y$9/(INDEX(Roky_výhled,,Y$8)-INDEX(Roky_výhled,,Y$8-1))*(INDEX($BO113:$DW113,,Y$8)-INDEX($BO113:$DW113,,Y$8-1))+INDEX($BO113:$DW113,,Y$8-1))</f>
        <v>136123</v>
      </c>
      <c r="Z113" s="165">
        <f ca="1">CHOOSE(Z$6,INDEX(INDIRECT("EB[" &amp; Z$2 &amp; "]"),MATCH("TJ#" &amp; $B113 &amp; "#5200#CZ",EB[key],0)),INDEX($BO113:$DW113,,Z$4),Z$9/(INDEX(Roky_výhled,,Z$8)-Last_Bil)*(INDEX($BO113:$DW113,,Z$8)-INDEX($D113:$BL113,,$E$1))+INDEX($D113:$BL113,,$E$1),Z$9/(INDEX(Roky_výhled,,Z$8)-INDEX(Roky_výhled,,Z$8-1))*(INDEX($BO113:$DW113,,Z$8)-INDEX($BO113:$DW113,,Z$8-1))+INDEX($BO113:$DW113,,Z$8-1))</f>
        <v>136203</v>
      </c>
      <c r="AA113" s="165">
        <f ca="1">CHOOSE(AA$6,INDEX(INDIRECT("EB[" &amp; AA$2 &amp; "]"),MATCH("TJ#" &amp; $B113 &amp; "#5200#CZ",EB[key],0)),INDEX($BO113:$DW113,,AA$4),AA$9/(INDEX(Roky_výhled,,AA$8)-Last_Bil)*(INDEX($BO113:$DW113,,AA$8)-INDEX($D113:$BL113,,$E$1))+INDEX($D113:$BL113,,$E$1),AA$9/(INDEX(Roky_výhled,,AA$8)-INDEX(Roky_výhled,,AA$8-1))*(INDEX($BO113:$DW113,,AA$8)-INDEX($BO113:$DW113,,AA$8-1))+INDEX($BO113:$DW113,,AA$8-1))</f>
        <v>137305</v>
      </c>
      <c r="AB113" s="165">
        <f ca="1">CHOOSE(AB$6,INDEX(INDIRECT("EB[" &amp; AB$2 &amp; "]"),MATCH("TJ#" &amp; $B113 &amp; "#5200#CZ",EB[key],0)),INDEX($BO113:$DW113,,AB$4),AB$9/(INDEX(Roky_výhled,,AB$8)-Last_Bil)*(INDEX($BO113:$DW113,,AB$8)-INDEX($D113:$BL113,,$E$1))+INDEX($D113:$BL113,,$E$1),AB$9/(INDEX(Roky_výhled,,AB$8)-INDEX(Roky_výhled,,AB$8-1))*(INDEX($BO113:$DW113,,AB$8)-INDEX($BO113:$DW113,,AB$8-1))+INDEX($BO113:$DW113,,AB$8-1))</f>
        <v>119747</v>
      </c>
      <c r="AC113" s="165">
        <f ca="1">CHOOSE(AC$6,INDEX(INDIRECT("EB[" &amp; AC$2 &amp; "]"),MATCH("TJ#" &amp; $B113 &amp; "#5200#CZ",EB[key],0)),INDEX($BO113:$DW113,,AC$4),AC$9/(INDEX(Roky_výhled,,AC$8)-Last_Bil)*(INDEX($BO113:$DW113,,AC$8)-INDEX($D113:$BL113,,$E$1))+INDEX($D113:$BL113,,$E$1),AC$9/(INDEX(Roky_výhled,,AC$8)-INDEX(Roky_výhled,,AC$8-1))*(INDEX($BO113:$DW113,,AC$8)-INDEX($BO113:$DW113,,AC$8-1))+INDEX($BO113:$DW113,,AC$8-1))</f>
        <v>121307</v>
      </c>
      <c r="AD113" s="165">
        <f ca="1">CHOOSE(AD$6,INDEX(INDIRECT("EB[" &amp; AD$2 &amp; "]"),MATCH("TJ#" &amp; $B113 &amp; "#5200#CZ",EB[key],0)),INDEX($BO113:$DW113,,AD$4),AD$9/(INDEX(Roky_výhled,,AD$8)-Last_Bil)*(INDEX($BO113:$DW113,,AD$8)-INDEX($D113:$BL113,,$E$1))+INDEX($D113:$BL113,,$E$1),AD$9/(INDEX(Roky_výhled,,AD$8)-INDEX(Roky_výhled,,AD$8-1))*(INDEX($BO113:$DW113,,AD$8)-INDEX($BO113:$DW113,,AD$8-1))+INDEX($BO113:$DW113,,AD$8-1))</f>
        <v>119917.6</v>
      </c>
      <c r="AE113" s="165">
        <f ca="1">CHOOSE(AE$6,INDEX(INDIRECT("EB[" &amp; AE$2 &amp; "]"),MATCH("TJ#" &amp; $B113 &amp; "#5200#CZ",EB[key],0)),INDEX($BO113:$DW113,,AE$4),AE$9/(INDEX(Roky_výhled,,AE$8)-Last_Bil)*(INDEX($BO113:$DW113,,AE$8)-INDEX($D113:$BL113,,$E$1))+INDEX($D113:$BL113,,$E$1),AE$9/(INDEX(Roky_výhled,,AE$8)-INDEX(Roky_výhled,,AE$8-1))*(INDEX($BO113:$DW113,,AE$8)-INDEX($BO113:$DW113,,AE$8-1))+INDEX($BO113:$DW113,,AE$8-1))</f>
        <v>118528.2</v>
      </c>
      <c r="AF113" s="165">
        <f ca="1">CHOOSE(AF$6,INDEX(INDIRECT("EB[" &amp; AF$2 &amp; "]"),MATCH("TJ#" &amp; $B113 &amp; "#5200#CZ",EB[key],0)),INDEX($BO113:$DW113,,AF$4),AF$9/(INDEX(Roky_výhled,,AF$8)-Last_Bil)*(INDEX($BO113:$DW113,,AF$8)-INDEX($D113:$BL113,,$E$1))+INDEX($D113:$BL113,,$E$1),AF$9/(INDEX(Roky_výhled,,AF$8)-INDEX(Roky_výhled,,AF$8-1))*(INDEX($BO113:$DW113,,AF$8)-INDEX($BO113:$DW113,,AF$8-1))+INDEX($BO113:$DW113,,AF$8-1))</f>
        <v>117138.8</v>
      </c>
      <c r="AG113" s="165">
        <f ca="1">CHOOSE(AG$6,INDEX(INDIRECT("EB[" &amp; AG$2 &amp; "]"),MATCH("TJ#" &amp; $B113 &amp; "#5200#CZ",EB[key],0)),INDEX($BO113:$DW113,,AG$4),AG$9/(INDEX(Roky_výhled,,AG$8)-Last_Bil)*(INDEX($BO113:$DW113,,AG$8)-INDEX($D113:$BL113,,$E$1))+INDEX($D113:$BL113,,$E$1),AG$9/(INDEX(Roky_výhled,,AG$8)-INDEX(Roky_výhled,,AG$8-1))*(INDEX($BO113:$DW113,,AG$8)-INDEX($BO113:$DW113,,AG$8-1))+INDEX($BO113:$DW113,,AG$8-1))</f>
        <v>115749.4</v>
      </c>
      <c r="AH113" s="165">
        <f ca="1">CHOOSE(AH$6,INDEX(INDIRECT("EB[" &amp; AH$2 &amp; "]"),MATCH("TJ#" &amp; $B113 &amp; "#5200#CZ",EB[key],0)),INDEX($BO113:$DW113,,AH$4),AH$9/(INDEX(Roky_výhled,,AH$8)-Last_Bil)*(INDEX($BO113:$DW113,,AH$8)-INDEX($D113:$BL113,,$E$1))+INDEX($D113:$BL113,,$E$1),AH$9/(INDEX(Roky_výhled,,AH$8)-INDEX(Roky_výhled,,AH$8-1))*(INDEX($BO113:$DW113,,AH$8)-INDEX($BO113:$DW113,,AH$8-1))+INDEX($BO113:$DW113,,AH$8-1))</f>
        <v>114360</v>
      </c>
      <c r="AI113" s="165">
        <f ca="1">CHOOSE(AI$6,INDEX(INDIRECT("EB[" &amp; AI$2 &amp; "]"),MATCH("TJ#" &amp; $B113 &amp; "#5200#CZ",EB[key],0)),INDEX($BO113:$DW113,,AI$4),AI$9/(INDEX(Roky_výhled,,AI$8)-Last_Bil)*(INDEX($BO113:$DW113,,AI$8)-INDEX($D113:$BL113,,$E$1))+INDEX($D113:$BL113,,$E$1),AI$9/(INDEX(Roky_výhled,,AI$8)-INDEX(Roky_výhled,,AI$8-1))*(INDEX($BO113:$DW113,,AI$8)-INDEX($BO113:$DW113,,AI$8-1))+INDEX($BO113:$DW113,,AI$8-1))</f>
        <v>113166</v>
      </c>
      <c r="AJ113" s="165">
        <f ca="1">CHOOSE(AJ$6,INDEX(INDIRECT("EB[" &amp; AJ$2 &amp; "]"),MATCH("TJ#" &amp; $B113 &amp; "#5200#CZ",EB[key],0)),INDEX($BO113:$DW113,,AJ$4),AJ$9/(INDEX(Roky_výhled,,AJ$8)-Last_Bil)*(INDEX($BO113:$DW113,,AJ$8)-INDEX($D113:$BL113,,$E$1))+INDEX($D113:$BL113,,$E$1),AJ$9/(INDEX(Roky_výhled,,AJ$8)-INDEX(Roky_výhled,,AJ$8-1))*(INDEX($BO113:$DW113,,AJ$8)-INDEX($BO113:$DW113,,AJ$8-1))+INDEX($BO113:$DW113,,AJ$8-1))</f>
        <v>111972</v>
      </c>
      <c r="AK113" s="165">
        <f ca="1">CHOOSE(AK$6,INDEX(INDIRECT("EB[" &amp; AK$2 &amp; "]"),MATCH("TJ#" &amp; $B113 &amp; "#5200#CZ",EB[key],0)),INDEX($BO113:$DW113,,AK$4),AK$9/(INDEX(Roky_výhled,,AK$8)-Last_Bil)*(INDEX($BO113:$DW113,,AK$8)-INDEX($D113:$BL113,,$E$1))+INDEX($D113:$BL113,,$E$1),AK$9/(INDEX(Roky_výhled,,AK$8)-INDEX(Roky_výhled,,AK$8-1))*(INDEX($BO113:$DW113,,AK$8)-INDEX($BO113:$DW113,,AK$8-1))+INDEX($BO113:$DW113,,AK$8-1))</f>
        <v>110778</v>
      </c>
      <c r="AL113" s="165">
        <f ca="1">CHOOSE(AL$6,INDEX(INDIRECT("EB[" &amp; AL$2 &amp; "]"),MATCH("TJ#" &amp; $B113 &amp; "#5200#CZ",EB[key],0)),INDEX($BO113:$DW113,,AL$4),AL$9/(INDEX(Roky_výhled,,AL$8)-Last_Bil)*(INDEX($BO113:$DW113,,AL$8)-INDEX($D113:$BL113,,$E$1))+INDEX($D113:$BL113,,$E$1),AL$9/(INDEX(Roky_výhled,,AL$8)-INDEX(Roky_výhled,,AL$8-1))*(INDEX($BO113:$DW113,,AL$8)-INDEX($BO113:$DW113,,AL$8-1))+INDEX($BO113:$DW113,,AL$8-1))</f>
        <v>109584</v>
      </c>
      <c r="AM113" s="165">
        <f ca="1">CHOOSE(AM$6,INDEX(INDIRECT("EB[" &amp; AM$2 &amp; "]"),MATCH("TJ#" &amp; $B113 &amp; "#5200#CZ",EB[key],0)),INDEX($BO113:$DW113,,AM$4),AM$9/(INDEX(Roky_výhled,,AM$8)-Last_Bil)*(INDEX($BO113:$DW113,,AM$8)-INDEX($D113:$BL113,,$E$1))+INDEX($D113:$BL113,,$E$1),AM$9/(INDEX(Roky_výhled,,AM$8)-INDEX(Roky_výhled,,AM$8-1))*(INDEX($BO113:$DW113,,AM$8)-INDEX($BO113:$DW113,,AM$8-1))+INDEX($BO113:$DW113,,AM$8-1))</f>
        <v>108390</v>
      </c>
      <c r="AN113" s="165">
        <f ca="1">CHOOSE(AN$6,INDEX(INDIRECT("EB[" &amp; AN$2 &amp; "]"),MATCH("TJ#" &amp; $B113 &amp; "#5200#CZ",EB[key],0)),INDEX($BO113:$DW113,,AN$4),AN$9/(INDEX(Roky_výhled,,AN$8)-Last_Bil)*(INDEX($BO113:$DW113,,AN$8)-INDEX($D113:$BL113,,$E$1))+INDEX($D113:$BL113,,$E$1),AN$9/(INDEX(Roky_výhled,,AN$8)-INDEX(Roky_výhled,,AN$8-1))*(INDEX($BO113:$DW113,,AN$8)-INDEX($BO113:$DW113,,AN$8-1))+INDEX($BO113:$DW113,,AN$8-1))</f>
        <v>108412</v>
      </c>
      <c r="AO113" s="165">
        <f ca="1">CHOOSE(AO$6,INDEX(INDIRECT("EB[" &amp; AO$2 &amp; "]"),MATCH("TJ#" &amp; $B113 &amp; "#5200#CZ",EB[key],0)),INDEX($BO113:$DW113,,AO$4),AO$9/(INDEX(Roky_výhled,,AO$8)-Last_Bil)*(INDEX($BO113:$DW113,,AO$8)-INDEX($D113:$BL113,,$E$1))+INDEX($D113:$BL113,,$E$1),AO$9/(INDEX(Roky_výhled,,AO$8)-INDEX(Roky_výhled,,AO$8-1))*(INDEX($BO113:$DW113,,AO$8)-INDEX($BO113:$DW113,,AO$8-1))+INDEX($BO113:$DW113,,AO$8-1))</f>
        <v>108434</v>
      </c>
      <c r="AP113" s="165">
        <f ca="1">CHOOSE(AP$6,INDEX(INDIRECT("EB[" &amp; AP$2 &amp; "]"),MATCH("TJ#" &amp; $B113 &amp; "#5200#CZ",EB[key],0)),INDEX($BO113:$DW113,,AP$4),AP$9/(INDEX(Roky_výhled,,AP$8)-Last_Bil)*(INDEX($BO113:$DW113,,AP$8)-INDEX($D113:$BL113,,$E$1))+INDEX($D113:$BL113,,$E$1),AP$9/(INDEX(Roky_výhled,,AP$8)-INDEX(Roky_výhled,,AP$8-1))*(INDEX($BO113:$DW113,,AP$8)-INDEX($BO113:$DW113,,AP$8-1))+INDEX($BO113:$DW113,,AP$8-1))</f>
        <v>108456</v>
      </c>
      <c r="AQ113" s="165">
        <f ca="1">CHOOSE(AQ$6,INDEX(INDIRECT("EB[" &amp; AQ$2 &amp; "]"),MATCH("TJ#" &amp; $B113 &amp; "#5200#CZ",EB[key],0)),INDEX($BO113:$DW113,,AQ$4),AQ$9/(INDEX(Roky_výhled,,AQ$8)-Last_Bil)*(INDEX($BO113:$DW113,,AQ$8)-INDEX($D113:$BL113,,$E$1))+INDEX($D113:$BL113,,$E$1),AQ$9/(INDEX(Roky_výhled,,AQ$8)-INDEX(Roky_výhled,,AQ$8-1))*(INDEX($BO113:$DW113,,AQ$8)-INDEX($BO113:$DW113,,AQ$8-1))+INDEX($BO113:$DW113,,AQ$8-1))</f>
        <v>108478</v>
      </c>
      <c r="AR113" s="165">
        <f ca="1">CHOOSE(AR$6,INDEX(INDIRECT("EB[" &amp; AR$2 &amp; "]"),MATCH("TJ#" &amp; $B113 &amp; "#5200#CZ",EB[key],0)),INDEX($BO113:$DW113,,AR$4),AR$9/(INDEX(Roky_výhled,,AR$8)-Last_Bil)*(INDEX($BO113:$DW113,,AR$8)-INDEX($D113:$BL113,,$E$1))+INDEX($D113:$BL113,,$E$1),AR$9/(INDEX(Roky_výhled,,AR$8)-INDEX(Roky_výhled,,AR$8-1))*(INDEX($BO113:$DW113,,AR$8)-INDEX($BO113:$DW113,,AR$8-1))+INDEX($BO113:$DW113,,AR$8-1))</f>
        <v>108500</v>
      </c>
      <c r="AS113" s="165">
        <f ca="1">CHOOSE(AS$6,INDEX(INDIRECT("EB[" &amp; AS$2 &amp; "]"),MATCH("TJ#" &amp; $B113 &amp; "#5200#CZ",EB[key],0)),INDEX($BO113:$DW113,,AS$4),AS$9/(INDEX(Roky_výhled,,AS$8)-Last_Bil)*(INDEX($BO113:$DW113,,AS$8)-INDEX($D113:$BL113,,$E$1))+INDEX($D113:$BL113,,$E$1),AS$9/(INDEX(Roky_výhled,,AS$8)-INDEX(Roky_výhled,,AS$8-1))*(INDEX($BO113:$DW113,,AS$8)-INDEX($BO113:$DW113,,AS$8-1))+INDEX($BO113:$DW113,,AS$8-1))</f>
        <v>108612</v>
      </c>
      <c r="AT113" s="165">
        <f ca="1">CHOOSE(AT$6,INDEX(INDIRECT("EB[" &amp; AT$2 &amp; "]"),MATCH("TJ#" &amp; $B113 &amp; "#5200#CZ",EB[key],0)),INDEX($BO113:$DW113,,AT$4),AT$9/(INDEX(Roky_výhled,,AT$8)-Last_Bil)*(INDEX($BO113:$DW113,,AT$8)-INDEX($D113:$BL113,,$E$1))+INDEX($D113:$BL113,,$E$1),AT$9/(INDEX(Roky_výhled,,AT$8)-INDEX(Roky_výhled,,AT$8-1))*(INDEX($BO113:$DW113,,AT$8)-INDEX($BO113:$DW113,,AT$8-1))+INDEX($BO113:$DW113,,AT$8-1))</f>
        <v>108724</v>
      </c>
      <c r="AU113" s="165">
        <f ca="1">CHOOSE(AU$6,INDEX(INDIRECT("EB[" &amp; AU$2 &amp; "]"),MATCH("TJ#" &amp; $B113 &amp; "#5200#CZ",EB[key],0)),INDEX($BO113:$DW113,,AU$4),AU$9/(INDEX(Roky_výhled,,AU$8)-Last_Bil)*(INDEX($BO113:$DW113,,AU$8)-INDEX($D113:$BL113,,$E$1))+INDEX($D113:$BL113,,$E$1),AU$9/(INDEX(Roky_výhled,,AU$8)-INDEX(Roky_výhled,,AU$8-1))*(INDEX($BO113:$DW113,,AU$8)-INDEX($BO113:$DW113,,AU$8-1))+INDEX($BO113:$DW113,,AU$8-1))</f>
        <v>108836</v>
      </c>
      <c r="AV113" s="165">
        <f ca="1">CHOOSE(AV$6,INDEX(INDIRECT("EB[" &amp; AV$2 &amp; "]"),MATCH("TJ#" &amp; $B113 &amp; "#5200#CZ",EB[key],0)),INDEX($BO113:$DW113,,AV$4),AV$9/(INDEX(Roky_výhled,,AV$8)-Last_Bil)*(INDEX($BO113:$DW113,,AV$8)-INDEX($D113:$BL113,,$E$1))+INDEX($D113:$BL113,,$E$1),AV$9/(INDEX(Roky_výhled,,AV$8)-INDEX(Roky_výhled,,AV$8-1))*(INDEX($BO113:$DW113,,AV$8)-INDEX($BO113:$DW113,,AV$8-1))+INDEX($BO113:$DW113,,AV$8-1))</f>
        <v>108948</v>
      </c>
      <c r="AW113" s="165">
        <f ca="1">CHOOSE(AW$6,INDEX(INDIRECT("EB[" &amp; AW$2 &amp; "]"),MATCH("TJ#" &amp; $B113 &amp; "#5200#CZ",EB[key],0)),INDEX($BO113:$DW113,,AW$4),AW$9/(INDEX(Roky_výhled,,AW$8)-Last_Bil)*(INDEX($BO113:$DW113,,AW$8)-INDEX($D113:$BL113,,$E$1))+INDEX($D113:$BL113,,$E$1),AW$9/(INDEX(Roky_výhled,,AW$8)-INDEX(Roky_výhled,,AW$8-1))*(INDEX($BO113:$DW113,,AW$8)-INDEX($BO113:$DW113,,AW$8-1))+INDEX($BO113:$DW113,,AW$8-1))</f>
        <v>109060</v>
      </c>
      <c r="AX113" s="165">
        <f ca="1">CHOOSE(AX$6,INDEX(INDIRECT("EB[" &amp; AX$2 &amp; "]"),MATCH("TJ#" &amp; $B113 &amp; "#5200#CZ",EB[key],0)),INDEX($BO113:$DW113,,AX$4),AX$9/(INDEX(Roky_výhled,,AX$8)-Last_Bil)*(INDEX($BO113:$DW113,,AX$8)-INDEX($D113:$BL113,,$E$1))+INDEX($D113:$BL113,,$E$1),AX$9/(INDEX(Roky_výhled,,AX$8)-INDEX(Roky_výhled,,AX$8-1))*(INDEX($BO113:$DW113,,AX$8)-INDEX($BO113:$DW113,,AX$8-1))+INDEX($BO113:$DW113,,AX$8-1))</f>
        <v>107852</v>
      </c>
      <c r="AY113" s="165">
        <f ca="1">CHOOSE(AY$6,INDEX(INDIRECT("EB[" &amp; AY$2 &amp; "]"),MATCH("TJ#" &amp; $B113 &amp; "#5200#CZ",EB[key],0)),INDEX($BO113:$DW113,,AY$4),AY$9/(INDEX(Roky_výhled,,AY$8)-Last_Bil)*(INDEX($BO113:$DW113,,AY$8)-INDEX($D113:$BL113,,$E$1))+INDEX($D113:$BL113,,$E$1),AY$9/(INDEX(Roky_výhled,,AY$8)-INDEX(Roky_výhled,,AY$8-1))*(INDEX($BO113:$DW113,,AY$8)-INDEX($BO113:$DW113,,AY$8-1))+INDEX($BO113:$DW113,,AY$8-1))</f>
        <v>106644</v>
      </c>
      <c r="AZ113" s="165">
        <f ca="1">CHOOSE(AZ$6,INDEX(INDIRECT("EB[" &amp; AZ$2 &amp; "]"),MATCH("TJ#" &amp; $B113 &amp; "#5200#CZ",EB[key],0)),INDEX($BO113:$DW113,,AZ$4),AZ$9/(INDEX(Roky_výhled,,AZ$8)-Last_Bil)*(INDEX($BO113:$DW113,,AZ$8)-INDEX($D113:$BL113,,$E$1))+INDEX($D113:$BL113,,$E$1),AZ$9/(INDEX(Roky_výhled,,AZ$8)-INDEX(Roky_výhled,,AZ$8-1))*(INDEX($BO113:$DW113,,AZ$8)-INDEX($BO113:$DW113,,AZ$8-1))+INDEX($BO113:$DW113,,AZ$8-1))</f>
        <v>105436</v>
      </c>
      <c r="BA113" s="165">
        <f ca="1">CHOOSE(BA$6,INDEX(INDIRECT("EB[" &amp; BA$2 &amp; "]"),MATCH("TJ#" &amp; $B113 &amp; "#5200#CZ",EB[key],0)),INDEX($BO113:$DW113,,BA$4),BA$9/(INDEX(Roky_výhled,,BA$8)-Last_Bil)*(INDEX($BO113:$DW113,,BA$8)-INDEX($D113:$BL113,,$E$1))+INDEX($D113:$BL113,,$E$1),BA$9/(INDEX(Roky_výhled,,BA$8)-INDEX(Roky_výhled,,BA$8-1))*(INDEX($BO113:$DW113,,BA$8)-INDEX($BO113:$DW113,,BA$8-1))+INDEX($BO113:$DW113,,BA$8-1))</f>
        <v>104228</v>
      </c>
      <c r="BB113" s="165">
        <f ca="1">CHOOSE(BB$6,INDEX(INDIRECT("EB[" &amp; BB$2 &amp; "]"),MATCH("TJ#" &amp; $B113 &amp; "#5200#CZ",EB[key],0)),INDEX($BO113:$DW113,,BB$4),BB$9/(INDEX(Roky_výhled,,BB$8)-Last_Bil)*(INDEX($BO113:$DW113,,BB$8)-INDEX($D113:$BL113,,$E$1))+INDEX($D113:$BL113,,$E$1),BB$9/(INDEX(Roky_výhled,,BB$8)-INDEX(Roky_výhled,,BB$8-1))*(INDEX($BO113:$DW113,,BB$8)-INDEX($BO113:$DW113,,BB$8-1))+INDEX($BO113:$DW113,,BB$8-1))</f>
        <v>103020</v>
      </c>
      <c r="BC113" s="165">
        <f ca="1">CHOOSE(BC$6,INDEX(INDIRECT("EB[" &amp; BC$2 &amp; "]"),MATCH("TJ#" &amp; $B113 &amp; "#5200#CZ",EB[key],0)),INDEX($BO113:$DW113,,BC$4),BC$9/(INDEX(Roky_výhled,,BC$8)-Last_Bil)*(INDEX($BO113:$DW113,,BC$8)-INDEX($D113:$BL113,,$E$1))+INDEX($D113:$BL113,,$E$1),BC$9/(INDEX(Roky_výhled,,BC$8)-INDEX(Roky_výhled,,BC$8-1))*(INDEX($BO113:$DW113,,BC$8)-INDEX($BO113:$DW113,,BC$8-1))+INDEX($BO113:$DW113,,BC$8-1))</f>
        <v>100900</v>
      </c>
      <c r="BD113" s="165">
        <f ca="1">CHOOSE(BD$6,INDEX(INDIRECT("EB[" &amp; BD$2 &amp; "]"),MATCH("TJ#" &amp; $B113 &amp; "#5200#CZ",EB[key],0)),INDEX($BO113:$DW113,,BD$4),BD$9/(INDEX(Roky_výhled,,BD$8)-Last_Bil)*(INDEX($BO113:$DW113,,BD$8)-INDEX($D113:$BL113,,$E$1))+INDEX($D113:$BL113,,$E$1),BD$9/(INDEX(Roky_výhled,,BD$8)-INDEX(Roky_výhled,,BD$8-1))*(INDEX($BO113:$DW113,,BD$8)-INDEX($BO113:$DW113,,BD$8-1))+INDEX($BO113:$DW113,,BD$8-1))</f>
        <v>98780</v>
      </c>
      <c r="BE113" s="165">
        <f ca="1">CHOOSE(BE$6,INDEX(INDIRECT("EB[" &amp; BE$2 &amp; "]"),MATCH("TJ#" &amp; $B113 &amp; "#5200#CZ",EB[key],0)),INDEX($BO113:$DW113,,BE$4),BE$9/(INDEX(Roky_výhled,,BE$8)-Last_Bil)*(INDEX($BO113:$DW113,,BE$8)-INDEX($D113:$BL113,,$E$1))+INDEX($D113:$BL113,,$E$1),BE$9/(INDEX(Roky_výhled,,BE$8)-INDEX(Roky_výhled,,BE$8-1))*(INDEX($BO113:$DW113,,BE$8)-INDEX($BO113:$DW113,,BE$8-1))+INDEX($BO113:$DW113,,BE$8-1))</f>
        <v>96660</v>
      </c>
      <c r="BF113" s="165">
        <f ca="1">CHOOSE(BF$6,INDEX(INDIRECT("EB[" &amp; BF$2 &amp; "]"),MATCH("TJ#" &amp; $B113 &amp; "#5200#CZ",EB[key],0)),INDEX($BO113:$DW113,,BF$4),BF$9/(INDEX(Roky_výhled,,BF$8)-Last_Bil)*(INDEX($BO113:$DW113,,BF$8)-INDEX($D113:$BL113,,$E$1))+INDEX($D113:$BL113,,$E$1),BF$9/(INDEX(Roky_výhled,,BF$8)-INDEX(Roky_výhled,,BF$8-1))*(INDEX($BO113:$DW113,,BF$8)-INDEX($BO113:$DW113,,BF$8-1))+INDEX($BO113:$DW113,,BF$8-1))</f>
        <v>94540</v>
      </c>
      <c r="BG113" s="165">
        <f ca="1">CHOOSE(BG$6,INDEX(INDIRECT("EB[" &amp; BG$2 &amp; "]"),MATCH("TJ#" &amp; $B113 &amp; "#5200#CZ",EB[key],0)),INDEX($BO113:$DW113,,BG$4),BG$9/(INDEX(Roky_výhled,,BG$8)-Last_Bil)*(INDEX($BO113:$DW113,,BG$8)-INDEX($D113:$BL113,,$E$1))+INDEX($D113:$BL113,,$E$1),BG$9/(INDEX(Roky_výhled,,BG$8)-INDEX(Roky_výhled,,BG$8-1))*(INDEX($BO113:$DW113,,BG$8)-INDEX($BO113:$DW113,,BG$8-1))+INDEX($BO113:$DW113,,BG$8-1))</f>
        <v>92420</v>
      </c>
      <c r="BH113" s="165">
        <f ca="1">CHOOSE(BH$6,INDEX(INDIRECT("EB[" &amp; BH$2 &amp; "]"),MATCH("TJ#" &amp; $B113 &amp; "#5200#CZ",EB[key],0)),INDEX($BO113:$DW113,,BH$4),BH$9/(INDEX(Roky_výhled,,BH$8)-Last_Bil)*(INDEX($BO113:$DW113,,BH$8)-INDEX($D113:$BL113,,$E$1))+INDEX($D113:$BL113,,$E$1),BH$9/(INDEX(Roky_výhled,,BH$8)-INDEX(Roky_výhled,,BH$8-1))*(INDEX($BO113:$DW113,,BH$8)-INDEX($BO113:$DW113,,BH$8-1))+INDEX($BO113:$DW113,,BH$8-1))</f>
        <v>91930</v>
      </c>
      <c r="BI113" s="165">
        <f ca="1">CHOOSE(BI$6,INDEX(INDIRECT("EB[" &amp; BI$2 &amp; "]"),MATCH("TJ#" &amp; $B113 &amp; "#5200#CZ",EB[key],0)),INDEX($BO113:$DW113,,BI$4),BI$9/(INDEX(Roky_výhled,,BI$8)-Last_Bil)*(INDEX($BO113:$DW113,,BI$8)-INDEX($D113:$BL113,,$E$1))+INDEX($D113:$BL113,,$E$1),BI$9/(INDEX(Roky_výhled,,BI$8)-INDEX(Roky_výhled,,BI$8-1))*(INDEX($BO113:$DW113,,BI$8)-INDEX($BO113:$DW113,,BI$8-1))+INDEX($BO113:$DW113,,BI$8-1))</f>
        <v>91440</v>
      </c>
      <c r="BJ113" s="165">
        <f ca="1">CHOOSE(BJ$6,INDEX(INDIRECT("EB[" &amp; BJ$2 &amp; "]"),MATCH("TJ#" &amp; $B113 &amp; "#5200#CZ",EB[key],0)),INDEX($BO113:$DW113,,BJ$4),BJ$9/(INDEX(Roky_výhled,,BJ$8)-Last_Bil)*(INDEX($BO113:$DW113,,BJ$8)-INDEX($D113:$BL113,,$E$1))+INDEX($D113:$BL113,,$E$1),BJ$9/(INDEX(Roky_výhled,,BJ$8)-INDEX(Roky_výhled,,BJ$8-1))*(INDEX($BO113:$DW113,,BJ$8)-INDEX($BO113:$DW113,,BJ$8-1))+INDEX($BO113:$DW113,,BJ$8-1))</f>
        <v>90950</v>
      </c>
      <c r="BK113" s="165">
        <f ca="1">CHOOSE(BK$6,INDEX(INDIRECT("EB[" &amp; BK$2 &amp; "]"),MATCH("TJ#" &amp; $B113 &amp; "#5200#CZ",EB[key],0)),INDEX($BO113:$DW113,,BK$4),BK$9/(INDEX(Roky_výhled,,BK$8)-Last_Bil)*(INDEX($BO113:$DW113,,BK$8)-INDEX($D113:$BL113,,$E$1))+INDEX($D113:$BL113,,$E$1),BK$9/(INDEX(Roky_výhled,,BK$8)-INDEX(Roky_výhled,,BK$8-1))*(INDEX($BO113:$DW113,,BK$8)-INDEX($BO113:$DW113,,BK$8-1))+INDEX($BO113:$DW113,,BK$8-1))</f>
        <v>90460</v>
      </c>
      <c r="BL113" s="166">
        <f ca="1">CHOOSE(BL$6,INDEX(INDIRECT("EB[" &amp; BL$2 &amp; "]"),MATCH("TJ#" &amp; $B113 &amp; "#5200#CZ",EB[key],0)),INDEX($BO113:$DW113,,BL$4),BL$9/(INDEX(Roky_výhled,,BL$8)-Last_Bil)*(INDEX($BO113:$DW113,,BL$8)-INDEX($D113:$BL113,,$E$1))+INDEX($D113:$BL113,,$E$1),BL$9/(INDEX(Roky_výhled,,BL$8)-INDEX(Roky_výhled,,BL$8-1))*(INDEX($BO113:$DW113,,BL$8)-INDEX($BO113:$DW113,,BL$8-1))+INDEX($BO113:$DW113,,BL$8-1))</f>
        <v>89970</v>
      </c>
      <c r="BM113"/>
      <c r="BN113" s="178" t="str">
        <f t="shared" si="293"/>
        <v>Hrubá výroba [TJ]</v>
      </c>
      <c r="BO113" s="291">
        <v>124010</v>
      </c>
      <c r="BP113" s="292">
        <v>117060</v>
      </c>
      <c r="BQ113" s="292">
        <v>114360</v>
      </c>
      <c r="BR113" s="292">
        <v>108390</v>
      </c>
      <c r="BS113" s="292">
        <v>108500</v>
      </c>
      <c r="BT113" s="292">
        <v>109060</v>
      </c>
      <c r="BU113" s="292">
        <v>103020</v>
      </c>
      <c r="BV113" s="292">
        <v>92420</v>
      </c>
      <c r="BW113" s="292">
        <v>89970</v>
      </c>
      <c r="BX113" s="292">
        <v>86530</v>
      </c>
      <c r="BY113" s="293">
        <v>85050</v>
      </c>
      <c r="BZ113" s="281"/>
      <c r="CA113" s="281"/>
      <c r="CB113" s="281"/>
      <c r="CC113" s="281"/>
      <c r="CD113" s="281"/>
      <c r="CE113" s="281"/>
      <c r="CF113" s="281"/>
      <c r="CG113" s="281"/>
      <c r="CH113" s="281"/>
      <c r="CI113" s="281"/>
      <c r="CJ113" s="281"/>
      <c r="CK113" s="281"/>
      <c r="CL113" s="281"/>
      <c r="CM113" s="281"/>
      <c r="CN113" s="281"/>
      <c r="CO113" s="281"/>
      <c r="CP113" s="281"/>
      <c r="CQ113" s="281"/>
      <c r="CR113" s="281"/>
      <c r="CS113" s="281"/>
      <c r="CT113" s="281"/>
      <c r="CU113" s="281"/>
      <c r="CV113" s="281"/>
      <c r="CW113" s="281"/>
      <c r="CX113" s="281"/>
      <c r="CY113" s="281"/>
      <c r="CZ113" s="281"/>
      <c r="DA113" s="281"/>
      <c r="DB113" s="281"/>
      <c r="DC113" s="281"/>
      <c r="DD113" s="281"/>
      <c r="DE113" s="281"/>
      <c r="DF113" s="281"/>
      <c r="DG113" s="281"/>
      <c r="DH113" s="281"/>
      <c r="DI113" s="281"/>
      <c r="DJ113" s="281"/>
      <c r="DK113" s="281"/>
      <c r="DL113" s="281"/>
      <c r="DM113" s="281"/>
      <c r="DN113" s="281"/>
      <c r="DO113" s="281"/>
      <c r="DP113" s="281"/>
      <c r="DQ113" s="281"/>
      <c r="DR113" s="281"/>
      <c r="DS113" s="281"/>
      <c r="DT113" s="281"/>
      <c r="DU113" s="281"/>
      <c r="DV113" s="281"/>
      <c r="DW113" s="281"/>
    </row>
    <row r="114" spans="2:127" s="196" customFormat="1" x14ac:dyDescent="0.25">
      <c r="B114" t="s">
        <v>591</v>
      </c>
      <c r="C114" s="179" t="s">
        <v>3322</v>
      </c>
      <c r="D114" s="163">
        <f ca="1">CHOOSE(D$6,INDEX(INDIRECT("EB[" &amp; D$2 &amp; "]"),MATCH("TJ#" &amp; $B114 &amp; "#5200#CZ",EB[key],0)),INDEX($BO114:$DW114,,D$4),D$9/(INDEX(Roky_výhled,,D$8)-Last_Bil)*(INDEX($BO114:$DW114,,D$8)-INDEX($D114:$BL114,,$E$1))+INDEX($D114:$BL114,,$E$1),D$9/(INDEX(Roky_výhled,,D$8)-INDEX(Roky_výhled,,D$8-1))*(INDEX($BO114:$DW114,,D$8)-INDEX($BO114:$DW114,,D$8-1))+INDEX($BO114:$DW114,,D$8-1))</f>
        <v>0</v>
      </c>
      <c r="E114" s="173">
        <f ca="1">CHOOSE(E$6,INDEX(INDIRECT("EB[" &amp; E$2 &amp; "]"),MATCH("TJ#" &amp; $B114 &amp; "#5200#CZ",EB[key],0)),INDEX($BO114:$DW114,,E$4),E$9/(INDEX(Roky_výhled,,E$8)-Last_Bil)*(INDEX($BO114:$DW114,,E$8)-INDEX($D114:$BL114,,$E$1))+INDEX($D114:$BL114,,$E$1),E$9/(INDEX(Roky_výhled,,E$8)-INDEX(Roky_výhled,,E$8-1))*(INDEX($BO114:$DW114,,E$8)-INDEX($BO114:$DW114,,E$8-1))+INDEX($BO114:$DW114,,E$8-1))</f>
        <v>0</v>
      </c>
      <c r="F114" s="173">
        <f ca="1">CHOOSE(F$6,INDEX(INDIRECT("EB[" &amp; F$2 &amp; "]"),MATCH("TJ#" &amp; $B114 &amp; "#5200#CZ",EB[key],0)),INDEX($BO114:$DW114,,F$4),F$9/(INDEX(Roky_výhled,,F$8)-Last_Bil)*(INDEX($BO114:$DW114,,F$8)-INDEX($D114:$BL114,,$E$1))+INDEX($D114:$BL114,,$E$1),F$9/(INDEX(Roky_výhled,,F$8)-INDEX(Roky_výhled,,F$8-1))*(INDEX($BO114:$DW114,,F$8)-INDEX($BO114:$DW114,,F$8-1))+INDEX($BO114:$DW114,,F$8-1))</f>
        <v>0</v>
      </c>
      <c r="G114" s="173">
        <f ca="1">CHOOSE(G$6,INDEX(INDIRECT("EB[" &amp; G$2 &amp; "]"),MATCH("TJ#" &amp; $B114 &amp; "#5200#CZ",EB[key],0)),INDEX($BO114:$DW114,,G$4),G$9/(INDEX(Roky_výhled,,G$8)-Last_Bil)*(INDEX($BO114:$DW114,,G$8)-INDEX($D114:$BL114,,$E$1))+INDEX($D114:$BL114,,$E$1),G$9/(INDEX(Roky_výhled,,G$8)-INDEX(Roky_výhled,,G$8-1))*(INDEX($BO114:$DW114,,G$8)-INDEX($BO114:$DW114,,G$8-1))+INDEX($BO114:$DW114,,G$8-1))</f>
        <v>0</v>
      </c>
      <c r="H114" s="173">
        <f ca="1">CHOOSE(H$6,INDEX(INDIRECT("EB[" &amp; H$2 &amp; "]"),MATCH("TJ#" &amp; $B114 &amp; "#5200#CZ",EB[key],0)),INDEX($BO114:$DW114,,H$4),H$9/(INDEX(Roky_výhled,,H$8)-Last_Bil)*(INDEX($BO114:$DW114,,H$8)-INDEX($D114:$BL114,,$E$1))+INDEX($D114:$BL114,,$E$1),H$9/(INDEX(Roky_výhled,,H$8)-INDEX(Roky_výhled,,H$8-1))*(INDEX($BO114:$DW114,,H$8)-INDEX($BO114:$DW114,,H$8-1))+INDEX($BO114:$DW114,,H$8-1))</f>
        <v>0</v>
      </c>
      <c r="I114" s="173">
        <f ca="1">CHOOSE(I$6,INDEX(INDIRECT("EB[" &amp; I$2 &amp; "]"),MATCH("TJ#" &amp; $B114 &amp; "#5200#CZ",EB[key],0)),INDEX($BO114:$DW114,,I$4),I$9/(INDEX(Roky_výhled,,I$8)-Last_Bil)*(INDEX($BO114:$DW114,,I$8)-INDEX($D114:$BL114,,$E$1))+INDEX($D114:$BL114,,$E$1),I$9/(INDEX(Roky_výhled,,I$8)-INDEX(Roky_výhled,,I$8-1))*(INDEX($BO114:$DW114,,I$8)-INDEX($BO114:$DW114,,I$8-1))+INDEX($BO114:$DW114,,I$8-1))</f>
        <v>0</v>
      </c>
      <c r="J114" s="173">
        <f ca="1">CHOOSE(J$6,INDEX(INDIRECT("EB[" &amp; J$2 &amp; "]"),MATCH("TJ#" &amp; $B114 &amp; "#5200#CZ",EB[key],0)),INDEX($BO114:$DW114,,J$4),J$9/(INDEX(Roky_výhled,,J$8)-Last_Bil)*(INDEX($BO114:$DW114,,J$8)-INDEX($D114:$BL114,,$E$1))+INDEX($D114:$BL114,,$E$1),J$9/(INDEX(Roky_výhled,,J$8)-INDEX(Roky_výhled,,J$8-1))*(INDEX($BO114:$DW114,,J$8)-INDEX($BO114:$DW114,,J$8-1))+INDEX($BO114:$DW114,,J$8-1))</f>
        <v>0</v>
      </c>
      <c r="K114" s="173">
        <f ca="1">CHOOSE(K$6,INDEX(INDIRECT("EB[" &amp; K$2 &amp; "]"),MATCH("TJ#" &amp; $B114 &amp; "#5200#CZ",EB[key],0)),INDEX($BO114:$DW114,,K$4),K$9/(INDEX(Roky_výhled,,K$8)-Last_Bil)*(INDEX($BO114:$DW114,,K$8)-INDEX($D114:$BL114,,$E$1))+INDEX($D114:$BL114,,$E$1),K$9/(INDEX(Roky_výhled,,K$8)-INDEX(Roky_výhled,,K$8-1))*(INDEX($BO114:$DW114,,K$8)-INDEX($BO114:$DW114,,K$8-1))+INDEX($BO114:$DW114,,K$8-1))</f>
        <v>0</v>
      </c>
      <c r="L114" s="173">
        <f ca="1">CHOOSE(L$6,INDEX(INDIRECT("EB[" &amp; L$2 &amp; "]"),MATCH("TJ#" &amp; $B114 &amp; "#5200#CZ",EB[key],0)),INDEX($BO114:$DW114,,L$4),L$9/(INDEX(Roky_výhled,,L$8)-Last_Bil)*(INDEX($BO114:$DW114,,L$8)-INDEX($D114:$BL114,,$E$1))+INDEX($D114:$BL114,,$E$1),L$9/(INDEX(Roky_výhled,,L$8)-INDEX(Roky_výhled,,L$8-1))*(INDEX($BO114:$DW114,,L$8)-INDEX($BO114:$DW114,,L$8-1))+INDEX($BO114:$DW114,,L$8-1))</f>
        <v>0</v>
      </c>
      <c r="M114" s="173">
        <f ca="1">CHOOSE(M$6,INDEX(INDIRECT("EB[" &amp; M$2 &amp; "]"),MATCH("TJ#" &amp; $B114 &amp; "#5200#CZ",EB[key],0)),INDEX($BO114:$DW114,,M$4),M$9/(INDEX(Roky_výhled,,M$8)-Last_Bil)*(INDEX($BO114:$DW114,,M$8)-INDEX($D114:$BL114,,$E$1))+INDEX($D114:$BL114,,$E$1),M$9/(INDEX(Roky_výhled,,M$8)-INDEX(Roky_výhled,,M$8-1))*(INDEX($BO114:$DW114,,M$8)-INDEX($BO114:$DW114,,M$8-1))+INDEX($BO114:$DW114,,M$8-1))</f>
        <v>0</v>
      </c>
      <c r="N114" s="173">
        <f ca="1">CHOOSE(N$6,INDEX(INDIRECT("EB[" &amp; N$2 &amp; "]"),MATCH("TJ#" &amp; $B114 &amp; "#5200#CZ",EB[key],0)),INDEX($BO114:$DW114,,N$4),N$9/(INDEX(Roky_výhled,,N$8)-Last_Bil)*(INDEX($BO114:$DW114,,N$8)-INDEX($D114:$BL114,,$E$1))+INDEX($D114:$BL114,,$E$1),N$9/(INDEX(Roky_výhled,,N$8)-INDEX(Roky_výhled,,N$8-1))*(INDEX($BO114:$DW114,,N$8)-INDEX($BO114:$DW114,,N$8-1))+INDEX($BO114:$DW114,,N$8-1))</f>
        <v>0</v>
      </c>
      <c r="O114" s="173">
        <f ca="1">CHOOSE(O$6,INDEX(INDIRECT("EB[" &amp; O$2 &amp; "]"),MATCH("TJ#" &amp; $B114 &amp; "#5200#CZ",EB[key],0)),INDEX($BO114:$DW114,,O$4),O$9/(INDEX(Roky_výhled,,O$8)-Last_Bil)*(INDEX($BO114:$DW114,,O$8)-INDEX($D114:$BL114,,$E$1))+INDEX($D114:$BL114,,$E$1),O$9/(INDEX(Roky_výhled,,O$8)-INDEX(Roky_výhled,,O$8-1))*(INDEX($BO114:$DW114,,O$8)-INDEX($BO114:$DW114,,O$8-1))+INDEX($BO114:$DW114,,O$8-1))</f>
        <v>0</v>
      </c>
      <c r="P114" s="173">
        <f ca="1">CHOOSE(P$6,INDEX(INDIRECT("EB[" &amp; P$2 &amp; "]"),MATCH("TJ#" &amp; $B114 &amp; "#5200#CZ",EB[key],0)),INDEX($BO114:$DW114,,P$4),P$9/(INDEX(Roky_výhled,,P$8)-Last_Bil)*(INDEX($BO114:$DW114,,P$8)-INDEX($D114:$BL114,,$E$1))+INDEX($D114:$BL114,,$E$1),P$9/(INDEX(Roky_výhled,,P$8)-INDEX(Roky_výhled,,P$8-1))*(INDEX($BO114:$DW114,,P$8)-INDEX($BO114:$DW114,,P$8-1))+INDEX($BO114:$DW114,,P$8-1))</f>
        <v>0</v>
      </c>
      <c r="Q114" s="173">
        <f ca="1">CHOOSE(Q$6,INDEX(INDIRECT("EB[" &amp; Q$2 &amp; "]"),MATCH("TJ#" &amp; $B114 &amp; "#5200#CZ",EB[key],0)),INDEX($BO114:$DW114,,Q$4),Q$9/(INDEX(Roky_výhled,,Q$8)-Last_Bil)*(INDEX($BO114:$DW114,,Q$8)-INDEX($D114:$BL114,,$E$1))+INDEX($D114:$BL114,,$E$1),Q$9/(INDEX(Roky_výhled,,Q$8)-INDEX(Roky_výhled,,Q$8-1))*(INDEX($BO114:$DW114,,Q$8)-INDEX($BO114:$DW114,,Q$8-1))+INDEX($BO114:$DW114,,Q$8-1))</f>
        <v>0</v>
      </c>
      <c r="R114" s="173">
        <f ca="1">CHOOSE(R$6,INDEX(INDIRECT("EB[" &amp; R$2 &amp; "]"),MATCH("TJ#" &amp; $B114 &amp; "#5200#CZ",EB[key],0)),INDEX($BO114:$DW114,,R$4),R$9/(INDEX(Roky_výhled,,R$8)-Last_Bil)*(INDEX($BO114:$DW114,,R$8)-INDEX($D114:$BL114,,$E$1))+INDEX($D114:$BL114,,$E$1),R$9/(INDEX(Roky_výhled,,R$8)-INDEX(Roky_výhled,,R$8-1))*(INDEX($BO114:$DW114,,R$8)-INDEX($BO114:$DW114,,R$8-1))+INDEX($BO114:$DW114,,R$8-1))</f>
        <v>0</v>
      </c>
      <c r="S114" s="173">
        <f ca="1">CHOOSE(S$6,INDEX(INDIRECT("EB[" &amp; S$2 &amp; "]"),MATCH("TJ#" &amp; $B114 &amp; "#5200#CZ",EB[key],0)),INDEX($BO114:$DW114,,S$4),S$9/(INDEX(Roky_výhled,,S$8)-Last_Bil)*(INDEX($BO114:$DW114,,S$8)-INDEX($D114:$BL114,,$E$1))+INDEX($D114:$BL114,,$E$1),S$9/(INDEX(Roky_výhled,,S$8)-INDEX(Roky_výhled,,S$8-1))*(INDEX($BO114:$DW114,,S$8)-INDEX($BO114:$DW114,,S$8-1))+INDEX($BO114:$DW114,,S$8-1))</f>
        <v>0</v>
      </c>
      <c r="T114" s="173">
        <f ca="1">CHOOSE(T$6,INDEX(INDIRECT("EB[" &amp; T$2 &amp; "]"),MATCH("TJ#" &amp; $B114 &amp; "#5200#CZ",EB[key],0)),INDEX($BO114:$DW114,,T$4),T$9/(INDEX(Roky_výhled,,T$8)-Last_Bil)*(INDEX($BO114:$DW114,,T$8)-INDEX($D114:$BL114,,$E$1))+INDEX($D114:$BL114,,$E$1),T$9/(INDEX(Roky_výhled,,T$8)-INDEX(Roky_výhled,,T$8-1))*(INDEX($BO114:$DW114,,T$8)-INDEX($BO114:$DW114,,T$8-1))+INDEX($BO114:$DW114,,T$8-1))</f>
        <v>0</v>
      </c>
      <c r="U114" s="173">
        <f ca="1">CHOOSE(U$6,INDEX(INDIRECT("EB[" &amp; U$2 &amp; "]"),MATCH("TJ#" &amp; $B114 &amp; "#5200#CZ",EB[key],0)),INDEX($BO114:$DW114,,U$4),U$9/(INDEX(Roky_výhled,,U$8)-Last_Bil)*(INDEX($BO114:$DW114,,U$8)-INDEX($D114:$BL114,,$E$1))+INDEX($D114:$BL114,,$E$1),U$9/(INDEX(Roky_výhled,,U$8)-INDEX(Roky_výhled,,U$8-1))*(INDEX($BO114:$DW114,,U$8)-INDEX($BO114:$DW114,,U$8-1))+INDEX($BO114:$DW114,,U$8-1))</f>
        <v>0</v>
      </c>
      <c r="V114" s="173">
        <f ca="1">CHOOSE(V$6,INDEX(INDIRECT("EB[" &amp; V$2 &amp; "]"),MATCH("TJ#" &amp; $B114 &amp; "#5200#CZ",EB[key],0)),INDEX($BO114:$DW114,,V$4),V$9/(INDEX(Roky_výhled,,V$8)-Last_Bil)*(INDEX($BO114:$DW114,,V$8)-INDEX($D114:$BL114,,$E$1))+INDEX($D114:$BL114,,$E$1),V$9/(INDEX(Roky_výhled,,V$8)-INDEX(Roky_výhled,,V$8-1))*(INDEX($BO114:$DW114,,V$8)-INDEX($BO114:$DW114,,V$8-1))+INDEX($BO114:$DW114,,V$8-1))</f>
        <v>0</v>
      </c>
      <c r="W114" s="173">
        <f ca="1">CHOOSE(W$6,INDEX(INDIRECT("EB[" &amp; W$2 &amp; "]"),MATCH("TJ#" &amp; $B114 &amp; "#5200#CZ",EB[key],0)),INDEX($BO114:$DW114,,W$4),W$9/(INDEX(Roky_výhled,,W$8)-Last_Bil)*(INDEX($BO114:$DW114,,W$8)-INDEX($D114:$BL114,,$E$1))+INDEX($D114:$BL114,,$E$1),W$9/(INDEX(Roky_výhled,,W$8)-INDEX(Roky_výhled,,W$8-1))*(INDEX($BO114:$DW114,,W$8)-INDEX($BO114:$DW114,,W$8-1))+INDEX($BO114:$DW114,,W$8-1))</f>
        <v>0</v>
      </c>
      <c r="X114" s="173">
        <f ca="1">CHOOSE(X$6,INDEX(INDIRECT("EB[" &amp; X$2 &amp; "]"),MATCH("TJ#" &amp; $B114 &amp; "#5200#CZ",EB[key],0)),INDEX($BO114:$DW114,,X$4),X$9/(INDEX(Roky_výhled,,X$8)-Last_Bil)*(INDEX($BO114:$DW114,,X$8)-INDEX($D114:$BL114,,$E$1))+INDEX($D114:$BL114,,$E$1),X$9/(INDEX(Roky_výhled,,X$8)-INDEX(Roky_výhled,,X$8-1))*(INDEX($BO114:$DW114,,X$8)-INDEX($BO114:$DW114,,X$8-1))+INDEX($BO114:$DW114,,X$8-1))</f>
        <v>28109</v>
      </c>
      <c r="Y114" s="173">
        <f ca="1">CHOOSE(Y$6,INDEX(INDIRECT("EB[" &amp; Y$2 &amp; "]"),MATCH("TJ#" &amp; $B114 &amp; "#5200#CZ",EB[key],0)),INDEX($BO114:$DW114,,Y$4),Y$9/(INDEX(Roky_výhled,,Y$8)-Last_Bil)*(INDEX($BO114:$DW114,,Y$8)-INDEX($D114:$BL114,,$E$1))+INDEX($D114:$BL114,,$E$1),Y$9/(INDEX(Roky_výhled,,Y$8)-INDEX(Roky_výhled,,Y$8-1))*(INDEX($BO114:$DW114,,Y$8)-INDEX($BO114:$DW114,,Y$8-1))+INDEX($BO114:$DW114,,Y$8-1))</f>
        <v>27348</v>
      </c>
      <c r="Z114" s="173">
        <f ca="1">CHOOSE(Z$6,INDEX(INDIRECT("EB[" &amp; Z$2 &amp; "]"),MATCH("TJ#" &amp; $B114 &amp; "#5200#CZ",EB[key],0)),INDEX($BO114:$DW114,,Z$4),Z$9/(INDEX(Roky_výhled,,Z$8)-Last_Bil)*(INDEX($BO114:$DW114,,Z$8)-INDEX($D114:$BL114,,$E$1))+INDEX($D114:$BL114,,$E$1),Z$9/(INDEX(Roky_výhled,,Z$8)-INDEX(Roky_výhled,,Z$8-1))*(INDEX($BO114:$DW114,,Z$8)-INDEX($BO114:$DW114,,Z$8-1))+INDEX($BO114:$DW114,,Z$8-1))</f>
        <v>25726</v>
      </c>
      <c r="AA114" s="173">
        <f ca="1">CHOOSE(AA$6,INDEX(INDIRECT("EB[" &amp; AA$2 &amp; "]"),MATCH("TJ#" &amp; $B114 &amp; "#5200#CZ",EB[key],0)),INDEX($BO114:$DW114,,AA$4),AA$9/(INDEX(Roky_výhled,,AA$8)-Last_Bil)*(INDEX($BO114:$DW114,,AA$8)-INDEX($D114:$BL114,,$E$1))+INDEX($D114:$BL114,,$E$1),AA$9/(INDEX(Roky_výhled,,AA$8)-INDEX(Roky_výhled,,AA$8-1))*(INDEX($BO114:$DW114,,AA$8)-INDEX($BO114:$DW114,,AA$8-1))+INDEX($BO114:$DW114,,AA$8-1))</f>
        <v>26318</v>
      </c>
      <c r="AB114" s="173">
        <f ca="1">CHOOSE(AB$6,INDEX(INDIRECT("EB[" &amp; AB$2 &amp; "]"),MATCH("TJ#" &amp; $B114 &amp; "#5200#CZ",EB[key],0)),INDEX($BO114:$DW114,,AB$4),AB$9/(INDEX(Roky_výhled,,AB$8)-Last_Bil)*(INDEX($BO114:$DW114,,AB$8)-INDEX($D114:$BL114,,$E$1))+INDEX($D114:$BL114,,$E$1),AB$9/(INDEX(Roky_výhled,,AB$8)-INDEX(Roky_výhled,,AB$8-1))*(INDEX($BO114:$DW114,,AB$8)-INDEX($BO114:$DW114,,AB$8-1))+INDEX($BO114:$DW114,,AB$8-1))</f>
        <v>22680</v>
      </c>
      <c r="AC114" s="173">
        <f ca="1">CHOOSE(AC$6,INDEX(INDIRECT("EB[" &amp; AC$2 &amp; "]"),MATCH("TJ#" &amp; $B114 &amp; "#5200#CZ",EB[key],0)),INDEX($BO114:$DW114,,AC$4),AC$9/(INDEX(Roky_výhled,,AC$8)-Last_Bil)*(INDEX($BO114:$DW114,,AC$8)-INDEX($D114:$BL114,,$E$1))+INDEX($D114:$BL114,,$E$1),AC$9/(INDEX(Roky_výhled,,AC$8)-INDEX(Roky_výhled,,AC$8-1))*(INDEX($BO114:$DW114,,AC$8)-INDEX($BO114:$DW114,,AC$8-1))+INDEX($BO114:$DW114,,AC$8-1))</f>
        <v>22243</v>
      </c>
      <c r="AD114" s="173">
        <f ca="1">CHOOSE(AD$6,INDEX(INDIRECT("EB[" &amp; AD$2 &amp; "]"),MATCH("TJ#" &amp; $B114 &amp; "#5200#CZ",EB[key],0)),INDEX($BO114:$DW114,,AD$4),AD$9/(INDEX(Roky_výhled,,AD$8)-Last_Bil)*(INDEX($BO114:$DW114,,AD$8)-INDEX($D114:$BL114,,$E$1))+INDEX($D114:$BL114,,$E$1),AD$9/(INDEX(Roky_výhled,,AD$8)-INDEX(Roky_výhled,,AD$8-1))*(INDEX($BO114:$DW114,,AD$8)-INDEX($BO114:$DW114,,AD$8-1))+INDEX($BO114:$DW114,,AD$8-1))</f>
        <v>17794.400000000001</v>
      </c>
      <c r="AE114" s="173">
        <f ca="1">CHOOSE(AE$6,INDEX(INDIRECT("EB[" &amp; AE$2 &amp; "]"),MATCH("TJ#" &amp; $B114 &amp; "#5200#CZ",EB[key],0)),INDEX($BO114:$DW114,,AE$4),AE$9/(INDEX(Roky_výhled,,AE$8)-Last_Bil)*(INDEX($BO114:$DW114,,AE$8)-INDEX($D114:$BL114,,$E$1))+INDEX($D114:$BL114,,$E$1),AE$9/(INDEX(Roky_výhled,,AE$8)-INDEX(Roky_výhled,,AE$8-1))*(INDEX($BO114:$DW114,,AE$8)-INDEX($BO114:$DW114,,AE$8-1))+INDEX($BO114:$DW114,,AE$8-1))</f>
        <v>13345.8</v>
      </c>
      <c r="AF114" s="173">
        <f ca="1">CHOOSE(AF$6,INDEX(INDIRECT("EB[" &amp; AF$2 &amp; "]"),MATCH("TJ#" &amp; $B114 &amp; "#5200#CZ",EB[key],0)),INDEX($BO114:$DW114,,AF$4),AF$9/(INDEX(Roky_výhled,,AF$8)-Last_Bil)*(INDEX($BO114:$DW114,,AF$8)-INDEX($D114:$BL114,,$E$1))+INDEX($D114:$BL114,,$E$1),AF$9/(INDEX(Roky_výhled,,AF$8)-INDEX(Roky_výhled,,AF$8-1))*(INDEX($BO114:$DW114,,AF$8)-INDEX($BO114:$DW114,,AF$8-1))+INDEX($BO114:$DW114,,AF$8-1))</f>
        <v>8897.2000000000007</v>
      </c>
      <c r="AG114" s="173">
        <f ca="1">CHOOSE(AG$6,INDEX(INDIRECT("EB[" &amp; AG$2 &amp; "]"),MATCH("TJ#" &amp; $B114 &amp; "#5200#CZ",EB[key],0)),INDEX($BO114:$DW114,,AG$4),AG$9/(INDEX(Roky_výhled,,AG$8)-Last_Bil)*(INDEX($BO114:$DW114,,AG$8)-INDEX($D114:$BL114,,$E$1))+INDEX($D114:$BL114,,$E$1),AG$9/(INDEX(Roky_výhled,,AG$8)-INDEX(Roky_výhled,,AG$8-1))*(INDEX($BO114:$DW114,,AG$8)-INDEX($BO114:$DW114,,AG$8-1))+INDEX($BO114:$DW114,,AG$8-1))</f>
        <v>4448.5999999999985</v>
      </c>
      <c r="AH114" s="173">
        <f ca="1">CHOOSE(AH$6,INDEX(INDIRECT("EB[" &amp; AH$2 &amp; "]"),MATCH("TJ#" &amp; $B114 &amp; "#5200#CZ",EB[key],0)),INDEX($BO114:$DW114,,AH$4),AH$9/(INDEX(Roky_výhled,,AH$8)-Last_Bil)*(INDEX($BO114:$DW114,,AH$8)-INDEX($D114:$BL114,,$E$1))+INDEX($D114:$BL114,,$E$1),AH$9/(INDEX(Roky_výhled,,AH$8)-INDEX(Roky_výhled,,AH$8-1))*(INDEX($BO114:$DW114,,AH$8)-INDEX($BO114:$DW114,,AH$8-1))+INDEX($BO114:$DW114,,AH$8-1))</f>
        <v>0</v>
      </c>
      <c r="AI114" s="173">
        <f ca="1">CHOOSE(AI$6,INDEX(INDIRECT("EB[" &amp; AI$2 &amp; "]"),MATCH("TJ#" &amp; $B114 &amp; "#5200#CZ",EB[key],0)),INDEX($BO114:$DW114,,AI$4),AI$9/(INDEX(Roky_výhled,,AI$8)-Last_Bil)*(INDEX($BO114:$DW114,,AI$8)-INDEX($D114:$BL114,,$E$1))+INDEX($D114:$BL114,,$E$1),AI$9/(INDEX(Roky_výhled,,AI$8)-INDEX(Roky_výhled,,AI$8-1))*(INDEX($BO114:$DW114,,AI$8)-INDEX($BO114:$DW114,,AI$8-1))+INDEX($BO114:$DW114,,AI$8-1))</f>
        <v>0</v>
      </c>
      <c r="AJ114" s="173">
        <f ca="1">CHOOSE(AJ$6,INDEX(INDIRECT("EB[" &amp; AJ$2 &amp; "]"),MATCH("TJ#" &amp; $B114 &amp; "#5200#CZ",EB[key],0)),INDEX($BO114:$DW114,,AJ$4),AJ$9/(INDEX(Roky_výhled,,AJ$8)-Last_Bil)*(INDEX($BO114:$DW114,,AJ$8)-INDEX($D114:$BL114,,$E$1))+INDEX($D114:$BL114,,$E$1),AJ$9/(INDEX(Roky_výhled,,AJ$8)-INDEX(Roky_výhled,,AJ$8-1))*(INDEX($BO114:$DW114,,AJ$8)-INDEX($BO114:$DW114,,AJ$8-1))+INDEX($BO114:$DW114,,AJ$8-1))</f>
        <v>0</v>
      </c>
      <c r="AK114" s="173">
        <f ca="1">CHOOSE(AK$6,INDEX(INDIRECT("EB[" &amp; AK$2 &amp; "]"),MATCH("TJ#" &amp; $B114 &amp; "#5200#CZ",EB[key],0)),INDEX($BO114:$DW114,,AK$4),AK$9/(INDEX(Roky_výhled,,AK$8)-Last_Bil)*(INDEX($BO114:$DW114,,AK$8)-INDEX($D114:$BL114,,$E$1))+INDEX($D114:$BL114,,$E$1),AK$9/(INDEX(Roky_výhled,,AK$8)-INDEX(Roky_výhled,,AK$8-1))*(INDEX($BO114:$DW114,,AK$8)-INDEX($BO114:$DW114,,AK$8-1))+INDEX($BO114:$DW114,,AK$8-1))</f>
        <v>0</v>
      </c>
      <c r="AL114" s="173">
        <f ca="1">CHOOSE(AL$6,INDEX(INDIRECT("EB[" &amp; AL$2 &amp; "]"),MATCH("TJ#" &amp; $B114 &amp; "#5200#CZ",EB[key],0)),INDEX($BO114:$DW114,,AL$4),AL$9/(INDEX(Roky_výhled,,AL$8)-Last_Bil)*(INDEX($BO114:$DW114,,AL$8)-INDEX($D114:$BL114,,$E$1))+INDEX($D114:$BL114,,$E$1),AL$9/(INDEX(Roky_výhled,,AL$8)-INDEX(Roky_výhled,,AL$8-1))*(INDEX($BO114:$DW114,,AL$8)-INDEX($BO114:$DW114,,AL$8-1))+INDEX($BO114:$DW114,,AL$8-1))</f>
        <v>0</v>
      </c>
      <c r="AM114" s="173">
        <f ca="1">CHOOSE(AM$6,INDEX(INDIRECT("EB[" &amp; AM$2 &amp; "]"),MATCH("TJ#" &amp; $B114 &amp; "#5200#CZ",EB[key],0)),INDEX($BO114:$DW114,,AM$4),AM$9/(INDEX(Roky_výhled,,AM$8)-Last_Bil)*(INDEX($BO114:$DW114,,AM$8)-INDEX($D114:$BL114,,$E$1))+INDEX($D114:$BL114,,$E$1),AM$9/(INDEX(Roky_výhled,,AM$8)-INDEX(Roky_výhled,,AM$8-1))*(INDEX($BO114:$DW114,,AM$8)-INDEX($BO114:$DW114,,AM$8-1))+INDEX($BO114:$DW114,,AM$8-1))</f>
        <v>0</v>
      </c>
      <c r="AN114" s="173">
        <f ca="1">CHOOSE(AN$6,INDEX(INDIRECT("EB[" &amp; AN$2 &amp; "]"),MATCH("TJ#" &amp; $B114 &amp; "#5200#CZ",EB[key],0)),INDEX($BO114:$DW114,,AN$4),AN$9/(INDEX(Roky_výhled,,AN$8)-Last_Bil)*(INDEX($BO114:$DW114,,AN$8)-INDEX($D114:$BL114,,$E$1))+INDEX($D114:$BL114,,$E$1),AN$9/(INDEX(Roky_výhled,,AN$8)-INDEX(Roky_výhled,,AN$8-1))*(INDEX($BO114:$DW114,,AN$8)-INDEX($BO114:$DW114,,AN$8-1))+INDEX($BO114:$DW114,,AN$8-1))</f>
        <v>0</v>
      </c>
      <c r="AO114" s="173">
        <f ca="1">CHOOSE(AO$6,INDEX(INDIRECT("EB[" &amp; AO$2 &amp; "]"),MATCH("TJ#" &amp; $B114 &amp; "#5200#CZ",EB[key],0)),INDEX($BO114:$DW114,,AO$4),AO$9/(INDEX(Roky_výhled,,AO$8)-Last_Bil)*(INDEX($BO114:$DW114,,AO$8)-INDEX($D114:$BL114,,$E$1))+INDEX($D114:$BL114,,$E$1),AO$9/(INDEX(Roky_výhled,,AO$8)-INDEX(Roky_výhled,,AO$8-1))*(INDEX($BO114:$DW114,,AO$8)-INDEX($BO114:$DW114,,AO$8-1))+INDEX($BO114:$DW114,,AO$8-1))</f>
        <v>0</v>
      </c>
      <c r="AP114" s="173">
        <f ca="1">CHOOSE(AP$6,INDEX(INDIRECT("EB[" &amp; AP$2 &amp; "]"),MATCH("TJ#" &amp; $B114 &amp; "#5200#CZ",EB[key],0)),INDEX($BO114:$DW114,,AP$4),AP$9/(INDEX(Roky_výhled,,AP$8)-Last_Bil)*(INDEX($BO114:$DW114,,AP$8)-INDEX($D114:$BL114,,$E$1))+INDEX($D114:$BL114,,$E$1),AP$9/(INDEX(Roky_výhled,,AP$8)-INDEX(Roky_výhled,,AP$8-1))*(INDEX($BO114:$DW114,,AP$8)-INDEX($BO114:$DW114,,AP$8-1))+INDEX($BO114:$DW114,,AP$8-1))</f>
        <v>0</v>
      </c>
      <c r="AQ114" s="173">
        <f ca="1">CHOOSE(AQ$6,INDEX(INDIRECT("EB[" &amp; AQ$2 &amp; "]"),MATCH("TJ#" &amp; $B114 &amp; "#5200#CZ",EB[key],0)),INDEX($BO114:$DW114,,AQ$4),AQ$9/(INDEX(Roky_výhled,,AQ$8)-Last_Bil)*(INDEX($BO114:$DW114,,AQ$8)-INDEX($D114:$BL114,,$E$1))+INDEX($D114:$BL114,,$E$1),AQ$9/(INDEX(Roky_výhled,,AQ$8)-INDEX(Roky_výhled,,AQ$8-1))*(INDEX($BO114:$DW114,,AQ$8)-INDEX($BO114:$DW114,,AQ$8-1))+INDEX($BO114:$DW114,,AQ$8-1))</f>
        <v>0</v>
      </c>
      <c r="AR114" s="173">
        <f ca="1">CHOOSE(AR$6,INDEX(INDIRECT("EB[" &amp; AR$2 &amp; "]"),MATCH("TJ#" &amp; $B114 &amp; "#5200#CZ",EB[key],0)),INDEX($BO114:$DW114,,AR$4),AR$9/(INDEX(Roky_výhled,,AR$8)-Last_Bil)*(INDEX($BO114:$DW114,,AR$8)-INDEX($D114:$BL114,,$E$1))+INDEX($D114:$BL114,,$E$1),AR$9/(INDEX(Roky_výhled,,AR$8)-INDEX(Roky_výhled,,AR$8-1))*(INDEX($BO114:$DW114,,AR$8)-INDEX($BO114:$DW114,,AR$8-1))+INDEX($BO114:$DW114,,AR$8-1))</f>
        <v>0</v>
      </c>
      <c r="AS114" s="173">
        <f ca="1">CHOOSE(AS$6,INDEX(INDIRECT("EB[" &amp; AS$2 &amp; "]"),MATCH("TJ#" &amp; $B114 &amp; "#5200#CZ",EB[key],0)),INDEX($BO114:$DW114,,AS$4),AS$9/(INDEX(Roky_výhled,,AS$8)-Last_Bil)*(INDEX($BO114:$DW114,,AS$8)-INDEX($D114:$BL114,,$E$1))+INDEX($D114:$BL114,,$E$1),AS$9/(INDEX(Roky_výhled,,AS$8)-INDEX(Roky_výhled,,AS$8-1))*(INDEX($BO114:$DW114,,AS$8)-INDEX($BO114:$DW114,,AS$8-1))+INDEX($BO114:$DW114,,AS$8-1))</f>
        <v>0</v>
      </c>
      <c r="AT114" s="173">
        <f ca="1">CHOOSE(AT$6,INDEX(INDIRECT("EB[" &amp; AT$2 &amp; "]"),MATCH("TJ#" &amp; $B114 &amp; "#5200#CZ",EB[key],0)),INDEX($BO114:$DW114,,AT$4),AT$9/(INDEX(Roky_výhled,,AT$8)-Last_Bil)*(INDEX($BO114:$DW114,,AT$8)-INDEX($D114:$BL114,,$E$1))+INDEX($D114:$BL114,,$E$1),AT$9/(INDEX(Roky_výhled,,AT$8)-INDEX(Roky_výhled,,AT$8-1))*(INDEX($BO114:$DW114,,AT$8)-INDEX($BO114:$DW114,,AT$8-1))+INDEX($BO114:$DW114,,AT$8-1))</f>
        <v>0</v>
      </c>
      <c r="AU114" s="173">
        <f ca="1">CHOOSE(AU$6,INDEX(INDIRECT("EB[" &amp; AU$2 &amp; "]"),MATCH("TJ#" &amp; $B114 &amp; "#5200#CZ",EB[key],0)),INDEX($BO114:$DW114,,AU$4),AU$9/(INDEX(Roky_výhled,,AU$8)-Last_Bil)*(INDEX($BO114:$DW114,,AU$8)-INDEX($D114:$BL114,,$E$1))+INDEX($D114:$BL114,,$E$1),AU$9/(INDEX(Roky_výhled,,AU$8)-INDEX(Roky_výhled,,AU$8-1))*(INDEX($BO114:$DW114,,AU$8)-INDEX($BO114:$DW114,,AU$8-1))+INDEX($BO114:$DW114,,AU$8-1))</f>
        <v>0</v>
      </c>
      <c r="AV114" s="173">
        <f ca="1">CHOOSE(AV$6,INDEX(INDIRECT("EB[" &amp; AV$2 &amp; "]"),MATCH("TJ#" &amp; $B114 &amp; "#5200#CZ",EB[key],0)),INDEX($BO114:$DW114,,AV$4),AV$9/(INDEX(Roky_výhled,,AV$8)-Last_Bil)*(INDEX($BO114:$DW114,,AV$8)-INDEX($D114:$BL114,,$E$1))+INDEX($D114:$BL114,,$E$1),AV$9/(INDEX(Roky_výhled,,AV$8)-INDEX(Roky_výhled,,AV$8-1))*(INDEX($BO114:$DW114,,AV$8)-INDEX($BO114:$DW114,,AV$8-1))+INDEX($BO114:$DW114,,AV$8-1))</f>
        <v>0</v>
      </c>
      <c r="AW114" s="173">
        <f ca="1">CHOOSE(AW$6,INDEX(INDIRECT("EB[" &amp; AW$2 &amp; "]"),MATCH("TJ#" &amp; $B114 &amp; "#5200#CZ",EB[key],0)),INDEX($BO114:$DW114,,AW$4),AW$9/(INDEX(Roky_výhled,,AW$8)-Last_Bil)*(INDEX($BO114:$DW114,,AW$8)-INDEX($D114:$BL114,,$E$1))+INDEX($D114:$BL114,,$E$1),AW$9/(INDEX(Roky_výhled,,AW$8)-INDEX(Roky_výhled,,AW$8-1))*(INDEX($BO114:$DW114,,AW$8)-INDEX($BO114:$DW114,,AW$8-1))+INDEX($BO114:$DW114,,AW$8-1))</f>
        <v>0</v>
      </c>
      <c r="AX114" s="173">
        <f ca="1">CHOOSE(AX$6,INDEX(INDIRECT("EB[" &amp; AX$2 &amp; "]"),MATCH("TJ#" &amp; $B114 &amp; "#5200#CZ",EB[key],0)),INDEX($BO114:$DW114,,AX$4),AX$9/(INDEX(Roky_výhled,,AX$8)-Last_Bil)*(INDEX($BO114:$DW114,,AX$8)-INDEX($D114:$BL114,,$E$1))+INDEX($D114:$BL114,,$E$1),AX$9/(INDEX(Roky_výhled,,AX$8)-INDEX(Roky_výhled,,AX$8-1))*(INDEX($BO114:$DW114,,AX$8)-INDEX($BO114:$DW114,,AX$8-1))+INDEX($BO114:$DW114,,AX$8-1))</f>
        <v>0</v>
      </c>
      <c r="AY114" s="173">
        <f ca="1">CHOOSE(AY$6,INDEX(INDIRECT("EB[" &amp; AY$2 &amp; "]"),MATCH("TJ#" &amp; $B114 &amp; "#5200#CZ",EB[key],0)),INDEX($BO114:$DW114,,AY$4),AY$9/(INDEX(Roky_výhled,,AY$8)-Last_Bil)*(INDEX($BO114:$DW114,,AY$8)-INDEX($D114:$BL114,,$E$1))+INDEX($D114:$BL114,,$E$1),AY$9/(INDEX(Roky_výhled,,AY$8)-INDEX(Roky_výhled,,AY$8-1))*(INDEX($BO114:$DW114,,AY$8)-INDEX($BO114:$DW114,,AY$8-1))+INDEX($BO114:$DW114,,AY$8-1))</f>
        <v>0</v>
      </c>
      <c r="AZ114" s="173">
        <f ca="1">CHOOSE(AZ$6,INDEX(INDIRECT("EB[" &amp; AZ$2 &amp; "]"),MATCH("TJ#" &amp; $B114 &amp; "#5200#CZ",EB[key],0)),INDEX($BO114:$DW114,,AZ$4),AZ$9/(INDEX(Roky_výhled,,AZ$8)-Last_Bil)*(INDEX($BO114:$DW114,,AZ$8)-INDEX($D114:$BL114,,$E$1))+INDEX($D114:$BL114,,$E$1),AZ$9/(INDEX(Roky_výhled,,AZ$8)-INDEX(Roky_výhled,,AZ$8-1))*(INDEX($BO114:$DW114,,AZ$8)-INDEX($BO114:$DW114,,AZ$8-1))+INDEX($BO114:$DW114,,AZ$8-1))</f>
        <v>0</v>
      </c>
      <c r="BA114" s="173">
        <f ca="1">CHOOSE(BA$6,INDEX(INDIRECT("EB[" &amp; BA$2 &amp; "]"),MATCH("TJ#" &amp; $B114 &amp; "#5200#CZ",EB[key],0)),INDEX($BO114:$DW114,,BA$4),BA$9/(INDEX(Roky_výhled,,BA$8)-Last_Bil)*(INDEX($BO114:$DW114,,BA$8)-INDEX($D114:$BL114,,$E$1))+INDEX($D114:$BL114,,$E$1),BA$9/(INDEX(Roky_výhled,,BA$8)-INDEX(Roky_výhled,,BA$8-1))*(INDEX($BO114:$DW114,,BA$8)-INDEX($BO114:$DW114,,BA$8-1))+INDEX($BO114:$DW114,,BA$8-1))</f>
        <v>0</v>
      </c>
      <c r="BB114" s="173">
        <f ca="1">CHOOSE(BB$6,INDEX(INDIRECT("EB[" &amp; BB$2 &amp; "]"),MATCH("TJ#" &amp; $B114 &amp; "#5200#CZ",EB[key],0)),INDEX($BO114:$DW114,,BB$4),BB$9/(INDEX(Roky_výhled,,BB$8)-Last_Bil)*(INDEX($BO114:$DW114,,BB$8)-INDEX($D114:$BL114,,$E$1))+INDEX($D114:$BL114,,$E$1),BB$9/(INDEX(Roky_výhled,,BB$8)-INDEX(Roky_výhled,,BB$8-1))*(INDEX($BO114:$DW114,,BB$8)-INDEX($BO114:$DW114,,BB$8-1))+INDEX($BO114:$DW114,,BB$8-1))</f>
        <v>0</v>
      </c>
      <c r="BC114" s="173">
        <f ca="1">CHOOSE(BC$6,INDEX(INDIRECT("EB[" &amp; BC$2 &amp; "]"),MATCH("TJ#" &amp; $B114 &amp; "#5200#CZ",EB[key],0)),INDEX($BO114:$DW114,,BC$4),BC$9/(INDEX(Roky_výhled,,BC$8)-Last_Bil)*(INDEX($BO114:$DW114,,BC$8)-INDEX($D114:$BL114,,$E$1))+INDEX($D114:$BL114,,$E$1),BC$9/(INDEX(Roky_výhled,,BC$8)-INDEX(Roky_výhled,,BC$8-1))*(INDEX($BO114:$DW114,,BC$8)-INDEX($BO114:$DW114,,BC$8-1))+INDEX($BO114:$DW114,,BC$8-1))</f>
        <v>0</v>
      </c>
      <c r="BD114" s="173">
        <f ca="1">CHOOSE(BD$6,INDEX(INDIRECT("EB[" &amp; BD$2 &amp; "]"),MATCH("TJ#" &amp; $B114 &amp; "#5200#CZ",EB[key],0)),INDEX($BO114:$DW114,,BD$4),BD$9/(INDEX(Roky_výhled,,BD$8)-Last_Bil)*(INDEX($BO114:$DW114,,BD$8)-INDEX($D114:$BL114,,$E$1))+INDEX($D114:$BL114,,$E$1),BD$9/(INDEX(Roky_výhled,,BD$8)-INDEX(Roky_výhled,,BD$8-1))*(INDEX($BO114:$DW114,,BD$8)-INDEX($BO114:$DW114,,BD$8-1))+INDEX($BO114:$DW114,,BD$8-1))</f>
        <v>0</v>
      </c>
      <c r="BE114" s="173">
        <f ca="1">CHOOSE(BE$6,INDEX(INDIRECT("EB[" &amp; BE$2 &amp; "]"),MATCH("TJ#" &amp; $B114 &amp; "#5200#CZ",EB[key],0)),INDEX($BO114:$DW114,,BE$4),BE$9/(INDEX(Roky_výhled,,BE$8)-Last_Bil)*(INDEX($BO114:$DW114,,BE$8)-INDEX($D114:$BL114,,$E$1))+INDEX($D114:$BL114,,$E$1),BE$9/(INDEX(Roky_výhled,,BE$8)-INDEX(Roky_výhled,,BE$8-1))*(INDEX($BO114:$DW114,,BE$8)-INDEX($BO114:$DW114,,BE$8-1))+INDEX($BO114:$DW114,,BE$8-1))</f>
        <v>0</v>
      </c>
      <c r="BF114" s="173">
        <f ca="1">CHOOSE(BF$6,INDEX(INDIRECT("EB[" &amp; BF$2 &amp; "]"),MATCH("TJ#" &amp; $B114 &amp; "#5200#CZ",EB[key],0)),INDEX($BO114:$DW114,,BF$4),BF$9/(INDEX(Roky_výhled,,BF$8)-Last_Bil)*(INDEX($BO114:$DW114,,BF$8)-INDEX($D114:$BL114,,$E$1))+INDEX($D114:$BL114,,$E$1),BF$9/(INDEX(Roky_výhled,,BF$8)-INDEX(Roky_výhled,,BF$8-1))*(INDEX($BO114:$DW114,,BF$8)-INDEX($BO114:$DW114,,BF$8-1))+INDEX($BO114:$DW114,,BF$8-1))</f>
        <v>0</v>
      </c>
      <c r="BG114" s="173">
        <f ca="1">CHOOSE(BG$6,INDEX(INDIRECT("EB[" &amp; BG$2 &amp; "]"),MATCH("TJ#" &amp; $B114 &amp; "#5200#CZ",EB[key],0)),INDEX($BO114:$DW114,,BG$4),BG$9/(INDEX(Roky_výhled,,BG$8)-Last_Bil)*(INDEX($BO114:$DW114,,BG$8)-INDEX($D114:$BL114,,$E$1))+INDEX($D114:$BL114,,$E$1),BG$9/(INDEX(Roky_výhled,,BG$8)-INDEX(Roky_výhled,,BG$8-1))*(INDEX($BO114:$DW114,,BG$8)-INDEX($BO114:$DW114,,BG$8-1))+INDEX($BO114:$DW114,,BG$8-1))</f>
        <v>0</v>
      </c>
      <c r="BH114" s="173">
        <f ca="1">CHOOSE(BH$6,INDEX(INDIRECT("EB[" &amp; BH$2 &amp; "]"),MATCH("TJ#" &amp; $B114 &amp; "#5200#CZ",EB[key],0)),INDEX($BO114:$DW114,,BH$4),BH$9/(INDEX(Roky_výhled,,BH$8)-Last_Bil)*(INDEX($BO114:$DW114,,BH$8)-INDEX($D114:$BL114,,$E$1))+INDEX($D114:$BL114,,$E$1),BH$9/(INDEX(Roky_výhled,,BH$8)-INDEX(Roky_výhled,,BH$8-1))*(INDEX($BO114:$DW114,,BH$8)-INDEX($BO114:$DW114,,BH$8-1))+INDEX($BO114:$DW114,,BH$8-1))</f>
        <v>0</v>
      </c>
      <c r="BI114" s="173">
        <f ca="1">CHOOSE(BI$6,INDEX(INDIRECT("EB[" &amp; BI$2 &amp; "]"),MATCH("TJ#" &amp; $B114 &amp; "#5200#CZ",EB[key],0)),INDEX($BO114:$DW114,,BI$4),BI$9/(INDEX(Roky_výhled,,BI$8)-Last_Bil)*(INDEX($BO114:$DW114,,BI$8)-INDEX($D114:$BL114,,$E$1))+INDEX($D114:$BL114,,$E$1),BI$9/(INDEX(Roky_výhled,,BI$8)-INDEX(Roky_výhled,,BI$8-1))*(INDEX($BO114:$DW114,,BI$8)-INDEX($BO114:$DW114,,BI$8-1))+INDEX($BO114:$DW114,,BI$8-1))</f>
        <v>0</v>
      </c>
      <c r="BJ114" s="173">
        <f ca="1">CHOOSE(BJ$6,INDEX(INDIRECT("EB[" &amp; BJ$2 &amp; "]"),MATCH("TJ#" &amp; $B114 &amp; "#5200#CZ",EB[key],0)),INDEX($BO114:$DW114,,BJ$4),BJ$9/(INDEX(Roky_výhled,,BJ$8)-Last_Bil)*(INDEX($BO114:$DW114,,BJ$8)-INDEX($D114:$BL114,,$E$1))+INDEX($D114:$BL114,,$E$1),BJ$9/(INDEX(Roky_výhled,,BJ$8)-INDEX(Roky_výhled,,BJ$8-1))*(INDEX($BO114:$DW114,,BJ$8)-INDEX($BO114:$DW114,,BJ$8-1))+INDEX($BO114:$DW114,,BJ$8-1))</f>
        <v>0</v>
      </c>
      <c r="BK114" s="173">
        <f ca="1">CHOOSE(BK$6,INDEX(INDIRECT("EB[" &amp; BK$2 &amp; "]"),MATCH("TJ#" &amp; $B114 &amp; "#5200#CZ",EB[key],0)),INDEX($BO114:$DW114,,BK$4),BK$9/(INDEX(Roky_výhled,,BK$8)-Last_Bil)*(INDEX($BO114:$DW114,,BK$8)-INDEX($D114:$BL114,,$E$1))+INDEX($D114:$BL114,,$E$1),BK$9/(INDEX(Roky_výhled,,BK$8)-INDEX(Roky_výhled,,BK$8-1))*(INDEX($BO114:$DW114,,BK$8)-INDEX($BO114:$DW114,,BK$8-1))+INDEX($BO114:$DW114,,BK$8-1))</f>
        <v>0</v>
      </c>
      <c r="BL114" s="174">
        <f ca="1">CHOOSE(BL$6,INDEX(INDIRECT("EB[" &amp; BL$2 &amp; "]"),MATCH("TJ#" &amp; $B114 &amp; "#5200#CZ",EB[key],0)),INDEX($BO114:$DW114,,BL$4),BL$9/(INDEX(Roky_výhled,,BL$8)-Last_Bil)*(INDEX($BO114:$DW114,,BL$8)-INDEX($D114:$BL114,,$E$1))+INDEX($D114:$BL114,,$E$1),BL$9/(INDEX(Roky_výhled,,BL$8)-INDEX(Roky_výhled,,BL$8-1))*(INDEX($BO114:$DW114,,BL$8)-INDEX($BO114:$DW114,,BL$8-1))+INDEX($BO114:$DW114,,BL$8-1))</f>
        <v>0</v>
      </c>
      <c r="BM114"/>
      <c r="BN114" s="179" t="str">
        <f t="shared" si="293"/>
        <v>Vlastní spotřeba [TJ]</v>
      </c>
      <c r="BO114" s="294"/>
      <c r="BP114" s="286"/>
      <c r="BQ114" s="286"/>
      <c r="BR114" s="286"/>
      <c r="BS114" s="286"/>
      <c r="BT114" s="286"/>
      <c r="BU114" s="286"/>
      <c r="BV114" s="286"/>
      <c r="BW114" s="286"/>
      <c r="BX114" s="286"/>
      <c r="BY114" s="293"/>
      <c r="BZ114" s="281"/>
      <c r="CA114" s="281"/>
      <c r="CB114" s="281"/>
      <c r="CC114" s="281"/>
      <c r="CD114" s="281"/>
      <c r="CE114" s="281"/>
      <c r="CF114" s="281"/>
      <c r="CG114" s="281"/>
      <c r="CH114" s="281"/>
      <c r="CI114" s="281"/>
      <c r="CJ114" s="281"/>
      <c r="CK114" s="281"/>
      <c r="CL114" s="281"/>
      <c r="CM114" s="281"/>
      <c r="CN114" s="281"/>
      <c r="CO114" s="281"/>
      <c r="CP114" s="281"/>
      <c r="CQ114" s="281"/>
      <c r="CR114" s="281"/>
      <c r="CS114" s="281"/>
      <c r="CT114" s="281"/>
      <c r="CU114" s="281"/>
      <c r="CV114" s="281"/>
      <c r="CW114" s="281"/>
      <c r="CX114" s="281"/>
      <c r="CY114" s="281"/>
      <c r="CZ114" s="281"/>
      <c r="DA114" s="281"/>
      <c r="DB114" s="281"/>
      <c r="DC114" s="281"/>
      <c r="DD114" s="281"/>
      <c r="DE114" s="281"/>
      <c r="DF114" s="281"/>
      <c r="DG114" s="281"/>
      <c r="DH114" s="281"/>
      <c r="DI114" s="281"/>
      <c r="DJ114" s="281"/>
      <c r="DK114" s="281"/>
      <c r="DL114" s="281"/>
      <c r="DM114" s="281"/>
      <c r="DN114" s="281"/>
      <c r="DO114" s="281"/>
      <c r="DP114" s="281"/>
      <c r="DQ114" s="281"/>
      <c r="DR114" s="281"/>
      <c r="DS114" s="281"/>
      <c r="DT114" s="281"/>
      <c r="DU114" s="281"/>
      <c r="DV114" s="281"/>
      <c r="DW114" s="281"/>
    </row>
    <row r="115" spans="2:127" s="196" customFormat="1" x14ac:dyDescent="0.25">
      <c r="B115" t="s">
        <v>267</v>
      </c>
      <c r="C115" s="179" t="s">
        <v>3324</v>
      </c>
      <c r="D115" s="163">
        <f ca="1">CHOOSE(D$6,INDEX(INDIRECT("EB[" &amp; D$2 &amp; "]"),MATCH("TJ#" &amp; $B115 &amp; "#5200#CZ",EB[key],0)),INDEX($BO115:$DW115,,D$4),D$9/(INDEX(Roky_výhled,,D$8)-Last_Bil)*(INDEX($BO115:$DW115,,D$8)-INDEX($D115:$BL115,,$E$1))+INDEX($D115:$BL115,,$E$1),D$9/(INDEX(Roky_výhled,,D$8)-INDEX(Roky_výhled,,D$8-1))*(INDEX($BO115:$DW115,,D$8)-INDEX($BO115:$DW115,,D$8-1))+INDEX($BO115:$DW115,,D$8-1))</f>
        <v>154981</v>
      </c>
      <c r="E115" s="173">
        <f ca="1">CHOOSE(E$6,INDEX(INDIRECT("EB[" &amp; E$2 &amp; "]"),MATCH("TJ#" &amp; $B115 &amp; "#5200#CZ",EB[key],0)),INDEX($BO115:$DW115,,E$4),E$9/(INDEX(Roky_výhled,,E$8)-Last_Bil)*(INDEX($BO115:$DW115,,E$8)-INDEX($D115:$BL115,,$E$1))+INDEX($D115:$BL115,,$E$1),E$9/(INDEX(Roky_výhled,,E$8)-INDEX(Roky_výhled,,E$8-1))*(INDEX($BO115:$DW115,,E$8)-INDEX($BO115:$DW115,,E$8-1))+INDEX($BO115:$DW115,,E$8-1))</f>
        <v>160187</v>
      </c>
      <c r="F115" s="173">
        <f ca="1">CHOOSE(F$6,INDEX(INDIRECT("EB[" &amp; F$2 &amp; "]"),MATCH("TJ#" &amp; $B115 &amp; "#5200#CZ",EB[key],0)),INDEX($BO115:$DW115,,F$4),F$9/(INDEX(Roky_výhled,,F$8)-Last_Bil)*(INDEX($BO115:$DW115,,F$8)-INDEX($D115:$BL115,,$E$1))+INDEX($D115:$BL115,,$E$1),F$9/(INDEX(Roky_výhled,,F$8)-INDEX(Roky_výhled,,F$8-1))*(INDEX($BO115:$DW115,,F$8)-INDEX($BO115:$DW115,,F$8-1))+INDEX($BO115:$DW115,,F$8-1))</f>
        <v>163758</v>
      </c>
      <c r="G115" s="173">
        <f ca="1">CHOOSE(G$6,INDEX(INDIRECT("EB[" &amp; G$2 &amp; "]"),MATCH("TJ#" &amp; $B115 &amp; "#5200#CZ",EB[key],0)),INDEX($BO115:$DW115,,G$4),G$9/(INDEX(Roky_výhled,,G$8)-Last_Bil)*(INDEX($BO115:$DW115,,G$8)-INDEX($D115:$BL115,,$E$1))+INDEX($D115:$BL115,,$E$1),G$9/(INDEX(Roky_výhled,,G$8)-INDEX(Roky_výhled,,G$8-1))*(INDEX($BO115:$DW115,,G$8)-INDEX($BO115:$DW115,,G$8-1))+INDEX($BO115:$DW115,,G$8-1))</f>
        <v>167306</v>
      </c>
      <c r="H115" s="173">
        <f ca="1">CHOOSE(H$6,INDEX(INDIRECT("EB[" &amp; H$2 &amp; "]"),MATCH("TJ#" &amp; $B115 &amp; "#5200#CZ",EB[key],0)),INDEX($BO115:$DW115,,H$4),H$9/(INDEX(Roky_výhled,,H$8)-Last_Bil)*(INDEX($BO115:$DW115,,H$8)-INDEX($D115:$BL115,,$E$1))+INDEX($D115:$BL115,,$E$1),H$9/(INDEX(Roky_výhled,,H$8)-INDEX(Roky_výhled,,H$8-1))*(INDEX($BO115:$DW115,,H$8)-INDEX($BO115:$DW115,,H$8-1))+INDEX($BO115:$DW115,,H$8-1))</f>
        <v>161364</v>
      </c>
      <c r="I115" s="173">
        <f ca="1">CHOOSE(I$6,INDEX(INDIRECT("EB[" &amp; I$2 &amp; "]"),MATCH("TJ#" &amp; $B115 &amp; "#5200#CZ",EB[key],0)),INDEX($BO115:$DW115,,I$4),I$9/(INDEX(Roky_výhled,,I$8)-Last_Bil)*(INDEX($BO115:$DW115,,I$8)-INDEX($D115:$BL115,,$E$1))+INDEX($D115:$BL115,,$E$1),I$9/(INDEX(Roky_výhled,,I$8)-INDEX(Roky_výhled,,I$8-1))*(INDEX($BO115:$DW115,,I$8)-INDEX($BO115:$DW115,,I$8-1))+INDEX($BO115:$DW115,,I$8-1))</f>
        <v>175941</v>
      </c>
      <c r="J115" s="173">
        <f ca="1">CHOOSE(J$6,INDEX(INDIRECT("EB[" &amp; J$2 &amp; "]"),MATCH("TJ#" &amp; $B115 &amp; "#5200#CZ",EB[key],0)),INDEX($BO115:$DW115,,J$4),J$9/(INDEX(Roky_výhled,,J$8)-Last_Bil)*(INDEX($BO115:$DW115,,J$8)-INDEX($D115:$BL115,,$E$1))+INDEX($D115:$BL115,,$E$1),J$9/(INDEX(Roky_výhled,,J$8)-INDEX(Roky_výhled,,J$8-1))*(INDEX($BO115:$DW115,,J$8)-INDEX($BO115:$DW115,,J$8-1))+INDEX($BO115:$DW115,,J$8-1))</f>
        <v>191084</v>
      </c>
      <c r="K115" s="173">
        <f ca="1">CHOOSE(K$6,INDEX(INDIRECT("EB[" &amp; K$2 &amp; "]"),MATCH("TJ#" &amp; $B115 &amp; "#5200#CZ",EB[key],0)),INDEX($BO115:$DW115,,K$4),K$9/(INDEX(Roky_výhled,,K$8)-Last_Bil)*(INDEX($BO115:$DW115,,K$8)-INDEX($D115:$BL115,,$E$1))+INDEX($D115:$BL115,,$E$1),K$9/(INDEX(Roky_výhled,,K$8)-INDEX(Roky_výhled,,K$8-1))*(INDEX($BO115:$DW115,,K$8)-INDEX($BO115:$DW115,,K$8-1))+INDEX($BO115:$DW115,,K$8-1))</f>
        <v>180370</v>
      </c>
      <c r="L115" s="173">
        <f ca="1">CHOOSE(L$6,INDEX(INDIRECT("EB[" &amp; L$2 &amp; "]"),MATCH("TJ#" &amp; $B115 &amp; "#5200#CZ",EB[key],0)),INDEX($BO115:$DW115,,L$4),L$9/(INDEX(Roky_výhled,,L$8)-Last_Bil)*(INDEX($BO115:$DW115,,L$8)-INDEX($D115:$BL115,,$E$1))+INDEX($D115:$BL115,,$E$1),L$9/(INDEX(Roky_výhled,,L$8)-INDEX(Roky_výhled,,L$8-1))*(INDEX($BO115:$DW115,,L$8)-INDEX($BO115:$DW115,,L$8-1))+INDEX($BO115:$DW115,,L$8-1))</f>
        <v>158048</v>
      </c>
      <c r="M115" s="173">
        <f ca="1">CHOOSE(M$6,INDEX(INDIRECT("EB[" &amp; M$2 &amp; "]"),MATCH("TJ#" &amp; $B115 &amp; "#5200#CZ",EB[key],0)),INDEX($BO115:$DW115,,M$4),M$9/(INDEX(Roky_výhled,,M$8)-Last_Bil)*(INDEX($BO115:$DW115,,M$8)-INDEX($D115:$BL115,,$E$1))+INDEX($D115:$BL115,,$E$1),M$9/(INDEX(Roky_výhled,,M$8)-INDEX(Roky_výhled,,M$8-1))*(INDEX($BO115:$DW115,,M$8)-INDEX($BO115:$DW115,,M$8-1))+INDEX($BO115:$DW115,,M$8-1))</f>
        <v>147301</v>
      </c>
      <c r="N115" s="173">
        <f ca="1">CHOOSE(N$6,INDEX(INDIRECT("EB[" &amp; N$2 &amp; "]"),MATCH("TJ#" &amp; $B115 &amp; "#5200#CZ",EB[key],0)),INDEX($BO115:$DW115,,N$4),N$9/(INDEX(Roky_výhled,,N$8)-Last_Bil)*(INDEX($BO115:$DW115,,N$8)-INDEX($D115:$BL115,,$E$1))+INDEX($D115:$BL115,,$E$1),N$9/(INDEX(Roky_výhled,,N$8)-INDEX(Roky_výhled,,N$8-1))*(INDEX($BO115:$DW115,,N$8)-INDEX($BO115:$DW115,,N$8-1))+INDEX($BO115:$DW115,,N$8-1))</f>
        <v>139216</v>
      </c>
      <c r="O115" s="173">
        <f ca="1">CHOOSE(O$6,INDEX(INDIRECT("EB[" &amp; O$2 &amp; "]"),MATCH("TJ#" &amp; $B115 &amp; "#5200#CZ",EB[key],0)),INDEX($BO115:$DW115,,O$4),O$9/(INDEX(Roky_výhled,,O$8)-Last_Bil)*(INDEX($BO115:$DW115,,O$8)-INDEX($D115:$BL115,,$E$1))+INDEX($D115:$BL115,,$E$1),O$9/(INDEX(Roky_výhled,,O$8)-INDEX(Roky_výhled,,O$8-1))*(INDEX($BO115:$DW115,,O$8)-INDEX($BO115:$DW115,,O$8-1))+INDEX($BO115:$DW115,,O$8-1))</f>
        <v>149239</v>
      </c>
      <c r="P115" s="173">
        <f ca="1">CHOOSE(P$6,INDEX(INDIRECT("EB[" &amp; P$2 &amp; "]"),MATCH("TJ#" &amp; $B115 &amp; "#5200#CZ",EB[key],0)),INDEX($BO115:$DW115,,P$4),P$9/(INDEX(Roky_výhled,,P$8)-Last_Bil)*(INDEX($BO115:$DW115,,P$8)-INDEX($D115:$BL115,,$E$1))+INDEX($D115:$BL115,,$E$1),P$9/(INDEX(Roky_výhled,,P$8)-INDEX(Roky_výhled,,P$8-1))*(INDEX($BO115:$DW115,,P$8)-INDEX($BO115:$DW115,,P$8-1))+INDEX($BO115:$DW115,,P$8-1))</f>
        <v>142437</v>
      </c>
      <c r="Q115" s="173">
        <f ca="1">CHOOSE(Q$6,INDEX(INDIRECT("EB[" &amp; Q$2 &amp; "]"),MATCH("TJ#" &amp; $B115 &amp; "#5200#CZ",EB[key],0)),INDEX($BO115:$DW115,,Q$4),Q$9/(INDEX(Roky_výhled,,Q$8)-Last_Bil)*(INDEX($BO115:$DW115,,Q$8)-INDEX($D115:$BL115,,$E$1))+INDEX($D115:$BL115,,$E$1),Q$9/(INDEX(Roky_výhled,,Q$8)-INDEX(Roky_výhled,,Q$8-1))*(INDEX($BO115:$DW115,,Q$8)-INDEX($BO115:$DW115,,Q$8-1))+INDEX($BO115:$DW115,,Q$8-1))</f>
        <v>147281</v>
      </c>
      <c r="R115" s="173">
        <f ca="1">CHOOSE(R$6,INDEX(INDIRECT("EB[" &amp; R$2 &amp; "]"),MATCH("TJ#" &amp; $B115 &amp; "#5200#CZ",EB[key],0)),INDEX($BO115:$DW115,,R$4),R$9/(INDEX(Roky_výhled,,R$8)-Last_Bil)*(INDEX($BO115:$DW115,,R$8)-INDEX($D115:$BL115,,$E$1))+INDEX($D115:$BL115,,$E$1),R$9/(INDEX(Roky_výhled,,R$8)-INDEX(Roky_výhled,,R$8-1))*(INDEX($BO115:$DW115,,R$8)-INDEX($BO115:$DW115,,R$8-1))+INDEX($BO115:$DW115,,R$8-1))</f>
        <v>144402</v>
      </c>
      <c r="S115" s="173">
        <f ca="1">CHOOSE(S$6,INDEX(INDIRECT("EB[" &amp; S$2 &amp; "]"),MATCH("TJ#" &amp; $B115 &amp; "#5200#CZ",EB[key],0)),INDEX($BO115:$DW115,,S$4),S$9/(INDEX(Roky_výhled,,S$8)-Last_Bil)*(INDEX($BO115:$DW115,,S$8)-INDEX($D115:$BL115,,$E$1))+INDEX($D115:$BL115,,$E$1),S$9/(INDEX(Roky_výhled,,S$8)-INDEX(Roky_výhled,,S$8-1))*(INDEX($BO115:$DW115,,S$8)-INDEX($BO115:$DW115,,S$8-1))+INDEX($BO115:$DW115,,S$8-1))</f>
        <v>139236</v>
      </c>
      <c r="T115" s="173">
        <f ca="1">CHOOSE(T$6,INDEX(INDIRECT("EB[" &amp; T$2 &amp; "]"),MATCH("TJ#" &amp; $B115 &amp; "#5200#CZ",EB[key],0)),INDEX($BO115:$DW115,,T$4),T$9/(INDEX(Roky_výhled,,T$8)-Last_Bil)*(INDEX($BO115:$DW115,,T$8)-INDEX($D115:$BL115,,$E$1))+INDEX($D115:$BL115,,$E$1),T$9/(INDEX(Roky_výhled,,T$8)-INDEX(Roky_výhled,,T$8-1))*(INDEX($BO115:$DW115,,T$8)-INDEX($BO115:$DW115,,T$8-1))+INDEX($BO115:$DW115,,T$8-1))</f>
        <v>131300</v>
      </c>
      <c r="U115" s="173">
        <f ca="1">CHOOSE(U$6,INDEX(INDIRECT("EB[" &amp; U$2 &amp; "]"),MATCH("TJ#" &amp; $B115 &amp; "#5200#CZ",EB[key],0)),INDEX($BO115:$DW115,,U$4),U$9/(INDEX(Roky_výhled,,U$8)-Last_Bil)*(INDEX($BO115:$DW115,,U$8)-INDEX($D115:$BL115,,$E$1))+INDEX($D115:$BL115,,$E$1),U$9/(INDEX(Roky_výhled,,U$8)-INDEX(Roky_výhled,,U$8-1))*(INDEX($BO115:$DW115,,U$8)-INDEX($BO115:$DW115,,U$8-1))+INDEX($BO115:$DW115,,U$8-1))</f>
        <v>128876</v>
      </c>
      <c r="V115" s="173">
        <f ca="1">CHOOSE(V$6,INDEX(INDIRECT("EB[" &amp; V$2 &amp; "]"),MATCH("TJ#" &amp; $B115 &amp; "#5200#CZ",EB[key],0)),INDEX($BO115:$DW115,,V$4),V$9/(INDEX(Roky_výhled,,V$8)-Last_Bil)*(INDEX($BO115:$DW115,,V$8)-INDEX($D115:$BL115,,$E$1))+INDEX($D115:$BL115,,$E$1),V$9/(INDEX(Roky_výhled,,V$8)-INDEX(Roky_výhled,,V$8-1))*(INDEX($BO115:$DW115,,V$8)-INDEX($BO115:$DW115,,V$8-1))+INDEX($BO115:$DW115,,V$8-1))</f>
        <v>129732</v>
      </c>
      <c r="W115" s="173">
        <f ca="1">CHOOSE(W$6,INDEX(INDIRECT("EB[" &amp; W$2 &amp; "]"),MATCH("TJ#" &amp; $B115 &amp; "#5200#CZ",EB[key],0)),INDEX($BO115:$DW115,,W$4),W$9/(INDEX(Roky_výhled,,W$8)-Last_Bil)*(INDEX($BO115:$DW115,,W$8)-INDEX($D115:$BL115,,$E$1))+INDEX($D115:$BL115,,$E$1),W$9/(INDEX(Roky_výhled,,W$8)-INDEX(Roky_výhled,,W$8-1))*(INDEX($BO115:$DW115,,W$8)-INDEX($BO115:$DW115,,W$8-1))+INDEX($BO115:$DW115,,W$8-1))</f>
        <v>121540</v>
      </c>
      <c r="X115" s="173">
        <f ca="1">CHOOSE(X$6,INDEX(INDIRECT("EB[" &amp; X$2 &amp; "]"),MATCH("TJ#" &amp; $B115 &amp; "#5200#CZ",EB[key],0)),INDEX($BO115:$DW115,,X$4),X$9/(INDEX(Roky_výhled,,X$8)-Last_Bil)*(INDEX($BO115:$DW115,,X$8)-INDEX($D115:$BL115,,$E$1))+INDEX($D115:$BL115,,$E$1),X$9/(INDEX(Roky_výhled,,X$8)-INDEX(Roky_výhled,,X$8-1))*(INDEX($BO115:$DW115,,X$8)-INDEX($BO115:$DW115,,X$8-1))+INDEX($BO115:$DW115,,X$8-1))</f>
        <v>120491</v>
      </c>
      <c r="Y115" s="173">
        <f ca="1">CHOOSE(Y$6,INDEX(INDIRECT("EB[" &amp; Y$2 &amp; "]"),MATCH("TJ#" &amp; $B115 &amp; "#5200#CZ",EB[key],0)),INDEX($BO115:$DW115,,Y$4),Y$9/(INDEX(Roky_výhled,,Y$8)-Last_Bil)*(INDEX($BO115:$DW115,,Y$8)-INDEX($D115:$BL115,,$E$1))+INDEX($D115:$BL115,,$E$1),Y$9/(INDEX(Roky_výhled,,Y$8)-INDEX(Roky_výhled,,Y$8-1))*(INDEX($BO115:$DW115,,Y$8)-INDEX($BO115:$DW115,,Y$8-1))+INDEX($BO115:$DW115,,Y$8-1))</f>
        <v>108775</v>
      </c>
      <c r="Z115" s="173">
        <f ca="1">CHOOSE(Z$6,INDEX(INDIRECT("EB[" &amp; Z$2 &amp; "]"),MATCH("TJ#" &amp; $B115 &amp; "#5200#CZ",EB[key],0)),INDEX($BO115:$DW115,,Z$4),Z$9/(INDEX(Roky_výhled,,Z$8)-Last_Bil)*(INDEX($BO115:$DW115,,Z$8)-INDEX($D115:$BL115,,$E$1))+INDEX($D115:$BL115,,$E$1),Z$9/(INDEX(Roky_výhled,,Z$8)-INDEX(Roky_výhled,,Z$8-1))*(INDEX($BO115:$DW115,,Z$8)-INDEX($BO115:$DW115,,Z$8-1))+INDEX($BO115:$DW115,,Z$8-1))</f>
        <v>110477</v>
      </c>
      <c r="AA115" s="173">
        <f ca="1">CHOOSE(AA$6,INDEX(INDIRECT("EB[" &amp; AA$2 &amp; "]"),MATCH("TJ#" &amp; $B115 &amp; "#5200#CZ",EB[key],0)),INDEX($BO115:$DW115,,AA$4),AA$9/(INDEX(Roky_výhled,,AA$8)-Last_Bil)*(INDEX($BO115:$DW115,,AA$8)-INDEX($D115:$BL115,,$E$1))+INDEX($D115:$BL115,,$E$1),AA$9/(INDEX(Roky_výhled,,AA$8)-INDEX(Roky_výhled,,AA$8-1))*(INDEX($BO115:$DW115,,AA$8)-INDEX($BO115:$DW115,,AA$8-1))+INDEX($BO115:$DW115,,AA$8-1))</f>
        <v>110987</v>
      </c>
      <c r="AB115" s="173">
        <f ca="1">CHOOSE(AB$6,INDEX(INDIRECT("EB[" &amp; AB$2 &amp; "]"),MATCH("TJ#" &amp; $B115 &amp; "#5200#CZ",EB[key],0)),INDEX($BO115:$DW115,,AB$4),AB$9/(INDEX(Roky_výhled,,AB$8)-Last_Bil)*(INDEX($BO115:$DW115,,AB$8)-INDEX($D115:$BL115,,$E$1))+INDEX($D115:$BL115,,$E$1),AB$9/(INDEX(Roky_výhled,,AB$8)-INDEX(Roky_výhled,,AB$8-1))*(INDEX($BO115:$DW115,,AB$8)-INDEX($BO115:$DW115,,AB$8-1))+INDEX($BO115:$DW115,,AB$8-1))</f>
        <v>97067</v>
      </c>
      <c r="AC115" s="173">
        <f ca="1">CHOOSE(AC$6,INDEX(INDIRECT("EB[" &amp; AC$2 &amp; "]"),MATCH("TJ#" &amp; $B115 &amp; "#5200#CZ",EB[key],0)),INDEX($BO115:$DW115,,AC$4),AC$9/(INDEX(Roky_výhled,,AC$8)-Last_Bil)*(INDEX($BO115:$DW115,,AC$8)-INDEX($D115:$BL115,,$E$1))+INDEX($D115:$BL115,,$E$1),AC$9/(INDEX(Roky_výhled,,AC$8)-INDEX(Roky_výhled,,AC$8-1))*(INDEX($BO115:$DW115,,AC$8)-INDEX($BO115:$DW115,,AC$8-1))+INDEX($BO115:$DW115,,AC$8-1))</f>
        <v>99064</v>
      </c>
      <c r="AD115" s="173">
        <f ca="1">CHOOSE(AD$6,INDEX(INDIRECT("EB[" &amp; AD$2 &amp; "]"),MATCH("TJ#" &amp; $B115 &amp; "#5200#CZ",EB[key],0)),INDEX($BO115:$DW115,,AD$4),AD$9/(INDEX(Roky_výhled,,AD$8)-Last_Bil)*(INDEX($BO115:$DW115,,AD$8)-INDEX($D115:$BL115,,$E$1))+INDEX($D115:$BL115,,$E$1),AD$9/(INDEX(Roky_výhled,,AD$8)-INDEX(Roky_výhled,,AD$8-1))*(INDEX($BO115:$DW115,,AD$8)-INDEX($BO115:$DW115,,AD$8-1))+INDEX($BO115:$DW115,,AD$8-1))</f>
        <v>102123.2</v>
      </c>
      <c r="AE115" s="173">
        <f ca="1">CHOOSE(AE$6,INDEX(INDIRECT("EB[" &amp; AE$2 &amp; "]"),MATCH("TJ#" &amp; $B115 &amp; "#5200#CZ",EB[key],0)),INDEX($BO115:$DW115,,AE$4),AE$9/(INDEX(Roky_výhled,,AE$8)-Last_Bil)*(INDEX($BO115:$DW115,,AE$8)-INDEX($D115:$BL115,,$E$1))+INDEX($D115:$BL115,,$E$1),AE$9/(INDEX(Roky_výhled,,AE$8)-INDEX(Roky_výhled,,AE$8-1))*(INDEX($BO115:$DW115,,AE$8)-INDEX($BO115:$DW115,,AE$8-1))+INDEX($BO115:$DW115,,AE$8-1))</f>
        <v>105182.39999999999</v>
      </c>
      <c r="AF115" s="173">
        <f ca="1">CHOOSE(AF$6,INDEX(INDIRECT("EB[" &amp; AF$2 &amp; "]"),MATCH("TJ#" &amp; $B115 &amp; "#5200#CZ",EB[key],0)),INDEX($BO115:$DW115,,AF$4),AF$9/(INDEX(Roky_výhled,,AF$8)-Last_Bil)*(INDEX($BO115:$DW115,,AF$8)-INDEX($D115:$BL115,,$E$1))+INDEX($D115:$BL115,,$E$1),AF$9/(INDEX(Roky_výhled,,AF$8)-INDEX(Roky_výhled,,AF$8-1))*(INDEX($BO115:$DW115,,AF$8)-INDEX($BO115:$DW115,,AF$8-1))+INDEX($BO115:$DW115,,AF$8-1))</f>
        <v>108241.60000000001</v>
      </c>
      <c r="AG115" s="173">
        <f ca="1">CHOOSE(AG$6,INDEX(INDIRECT("EB[" &amp; AG$2 &amp; "]"),MATCH("TJ#" &amp; $B115 &amp; "#5200#CZ",EB[key],0)),INDEX($BO115:$DW115,,AG$4),AG$9/(INDEX(Roky_výhled,,AG$8)-Last_Bil)*(INDEX($BO115:$DW115,,AG$8)-INDEX($D115:$BL115,,$E$1))+INDEX($D115:$BL115,,$E$1),AG$9/(INDEX(Roky_výhled,,AG$8)-INDEX(Roky_výhled,,AG$8-1))*(INDEX($BO115:$DW115,,AG$8)-INDEX($BO115:$DW115,,AG$8-1))+INDEX($BO115:$DW115,,AG$8-1))</f>
        <v>111300.8</v>
      </c>
      <c r="AH115" s="173">
        <f ca="1">CHOOSE(AH$6,INDEX(INDIRECT("EB[" &amp; AH$2 &amp; "]"),MATCH("TJ#" &amp; $B115 &amp; "#5200#CZ",EB[key],0)),INDEX($BO115:$DW115,,AH$4),AH$9/(INDEX(Roky_výhled,,AH$8)-Last_Bil)*(INDEX($BO115:$DW115,,AH$8)-INDEX($D115:$BL115,,$E$1))+INDEX($D115:$BL115,,$E$1),AH$9/(INDEX(Roky_výhled,,AH$8)-INDEX(Roky_výhled,,AH$8-1))*(INDEX($BO115:$DW115,,AH$8)-INDEX($BO115:$DW115,,AH$8-1))+INDEX($BO115:$DW115,,AH$8-1))</f>
        <v>114360</v>
      </c>
      <c r="AI115" s="173">
        <f ca="1">CHOOSE(AI$6,INDEX(INDIRECT("EB[" &amp; AI$2 &amp; "]"),MATCH("TJ#" &amp; $B115 &amp; "#5200#CZ",EB[key],0)),INDEX($BO115:$DW115,,AI$4),AI$9/(INDEX(Roky_výhled,,AI$8)-Last_Bil)*(INDEX($BO115:$DW115,,AI$8)-INDEX($D115:$BL115,,$E$1))+INDEX($D115:$BL115,,$E$1),AI$9/(INDEX(Roky_výhled,,AI$8)-INDEX(Roky_výhled,,AI$8-1))*(INDEX($BO115:$DW115,,AI$8)-INDEX($BO115:$DW115,,AI$8-1))+INDEX($BO115:$DW115,,AI$8-1))</f>
        <v>113166</v>
      </c>
      <c r="AJ115" s="173">
        <f ca="1">CHOOSE(AJ$6,INDEX(INDIRECT("EB[" &amp; AJ$2 &amp; "]"),MATCH("TJ#" &amp; $B115 &amp; "#5200#CZ",EB[key],0)),INDEX($BO115:$DW115,,AJ$4),AJ$9/(INDEX(Roky_výhled,,AJ$8)-Last_Bil)*(INDEX($BO115:$DW115,,AJ$8)-INDEX($D115:$BL115,,$E$1))+INDEX($D115:$BL115,,$E$1),AJ$9/(INDEX(Roky_výhled,,AJ$8)-INDEX(Roky_výhled,,AJ$8-1))*(INDEX($BO115:$DW115,,AJ$8)-INDEX($BO115:$DW115,,AJ$8-1))+INDEX($BO115:$DW115,,AJ$8-1))</f>
        <v>111972</v>
      </c>
      <c r="AK115" s="173">
        <f ca="1">CHOOSE(AK$6,INDEX(INDIRECT("EB[" &amp; AK$2 &amp; "]"),MATCH("TJ#" &amp; $B115 &amp; "#5200#CZ",EB[key],0)),INDEX($BO115:$DW115,,AK$4),AK$9/(INDEX(Roky_výhled,,AK$8)-Last_Bil)*(INDEX($BO115:$DW115,,AK$8)-INDEX($D115:$BL115,,$E$1))+INDEX($D115:$BL115,,$E$1),AK$9/(INDEX(Roky_výhled,,AK$8)-INDEX(Roky_výhled,,AK$8-1))*(INDEX($BO115:$DW115,,AK$8)-INDEX($BO115:$DW115,,AK$8-1))+INDEX($BO115:$DW115,,AK$8-1))</f>
        <v>110778</v>
      </c>
      <c r="AL115" s="173">
        <f ca="1">CHOOSE(AL$6,INDEX(INDIRECT("EB[" &amp; AL$2 &amp; "]"),MATCH("TJ#" &amp; $B115 &amp; "#5200#CZ",EB[key],0)),INDEX($BO115:$DW115,,AL$4),AL$9/(INDEX(Roky_výhled,,AL$8)-Last_Bil)*(INDEX($BO115:$DW115,,AL$8)-INDEX($D115:$BL115,,$E$1))+INDEX($D115:$BL115,,$E$1),AL$9/(INDEX(Roky_výhled,,AL$8)-INDEX(Roky_výhled,,AL$8-1))*(INDEX($BO115:$DW115,,AL$8)-INDEX($BO115:$DW115,,AL$8-1))+INDEX($BO115:$DW115,,AL$8-1))</f>
        <v>109584</v>
      </c>
      <c r="AM115" s="173">
        <f ca="1">CHOOSE(AM$6,INDEX(INDIRECT("EB[" &amp; AM$2 &amp; "]"),MATCH("TJ#" &amp; $B115 &amp; "#5200#CZ",EB[key],0)),INDEX($BO115:$DW115,,AM$4),AM$9/(INDEX(Roky_výhled,,AM$8)-Last_Bil)*(INDEX($BO115:$DW115,,AM$8)-INDEX($D115:$BL115,,$E$1))+INDEX($D115:$BL115,,$E$1),AM$9/(INDEX(Roky_výhled,,AM$8)-INDEX(Roky_výhled,,AM$8-1))*(INDEX($BO115:$DW115,,AM$8)-INDEX($BO115:$DW115,,AM$8-1))+INDEX($BO115:$DW115,,AM$8-1))</f>
        <v>108390</v>
      </c>
      <c r="AN115" s="173">
        <f ca="1">CHOOSE(AN$6,INDEX(INDIRECT("EB[" &amp; AN$2 &amp; "]"),MATCH("TJ#" &amp; $B115 &amp; "#5200#CZ",EB[key],0)),INDEX($BO115:$DW115,,AN$4),AN$9/(INDEX(Roky_výhled,,AN$8)-Last_Bil)*(INDEX($BO115:$DW115,,AN$8)-INDEX($D115:$BL115,,$E$1))+INDEX($D115:$BL115,,$E$1),AN$9/(INDEX(Roky_výhled,,AN$8)-INDEX(Roky_výhled,,AN$8-1))*(INDEX($BO115:$DW115,,AN$8)-INDEX($BO115:$DW115,,AN$8-1))+INDEX($BO115:$DW115,,AN$8-1))</f>
        <v>108412</v>
      </c>
      <c r="AO115" s="173">
        <f ca="1">CHOOSE(AO$6,INDEX(INDIRECT("EB[" &amp; AO$2 &amp; "]"),MATCH("TJ#" &amp; $B115 &amp; "#5200#CZ",EB[key],0)),INDEX($BO115:$DW115,,AO$4),AO$9/(INDEX(Roky_výhled,,AO$8)-Last_Bil)*(INDEX($BO115:$DW115,,AO$8)-INDEX($D115:$BL115,,$E$1))+INDEX($D115:$BL115,,$E$1),AO$9/(INDEX(Roky_výhled,,AO$8)-INDEX(Roky_výhled,,AO$8-1))*(INDEX($BO115:$DW115,,AO$8)-INDEX($BO115:$DW115,,AO$8-1))+INDEX($BO115:$DW115,,AO$8-1))</f>
        <v>108434</v>
      </c>
      <c r="AP115" s="173">
        <f ca="1">CHOOSE(AP$6,INDEX(INDIRECT("EB[" &amp; AP$2 &amp; "]"),MATCH("TJ#" &amp; $B115 &amp; "#5200#CZ",EB[key],0)),INDEX($BO115:$DW115,,AP$4),AP$9/(INDEX(Roky_výhled,,AP$8)-Last_Bil)*(INDEX($BO115:$DW115,,AP$8)-INDEX($D115:$BL115,,$E$1))+INDEX($D115:$BL115,,$E$1),AP$9/(INDEX(Roky_výhled,,AP$8)-INDEX(Roky_výhled,,AP$8-1))*(INDEX($BO115:$DW115,,AP$8)-INDEX($BO115:$DW115,,AP$8-1))+INDEX($BO115:$DW115,,AP$8-1))</f>
        <v>108456</v>
      </c>
      <c r="AQ115" s="173">
        <f ca="1">CHOOSE(AQ$6,INDEX(INDIRECT("EB[" &amp; AQ$2 &amp; "]"),MATCH("TJ#" &amp; $B115 &amp; "#5200#CZ",EB[key],0)),INDEX($BO115:$DW115,,AQ$4),AQ$9/(INDEX(Roky_výhled,,AQ$8)-Last_Bil)*(INDEX($BO115:$DW115,,AQ$8)-INDEX($D115:$BL115,,$E$1))+INDEX($D115:$BL115,,$E$1),AQ$9/(INDEX(Roky_výhled,,AQ$8)-INDEX(Roky_výhled,,AQ$8-1))*(INDEX($BO115:$DW115,,AQ$8)-INDEX($BO115:$DW115,,AQ$8-1))+INDEX($BO115:$DW115,,AQ$8-1))</f>
        <v>108478</v>
      </c>
      <c r="AR115" s="173">
        <f ca="1">CHOOSE(AR$6,INDEX(INDIRECT("EB[" &amp; AR$2 &amp; "]"),MATCH("TJ#" &amp; $B115 &amp; "#5200#CZ",EB[key],0)),INDEX($BO115:$DW115,,AR$4),AR$9/(INDEX(Roky_výhled,,AR$8)-Last_Bil)*(INDEX($BO115:$DW115,,AR$8)-INDEX($D115:$BL115,,$E$1))+INDEX($D115:$BL115,,$E$1),AR$9/(INDEX(Roky_výhled,,AR$8)-INDEX(Roky_výhled,,AR$8-1))*(INDEX($BO115:$DW115,,AR$8)-INDEX($BO115:$DW115,,AR$8-1))+INDEX($BO115:$DW115,,AR$8-1))</f>
        <v>108500</v>
      </c>
      <c r="AS115" s="173">
        <f ca="1">CHOOSE(AS$6,INDEX(INDIRECT("EB[" &amp; AS$2 &amp; "]"),MATCH("TJ#" &amp; $B115 &amp; "#5200#CZ",EB[key],0)),INDEX($BO115:$DW115,,AS$4),AS$9/(INDEX(Roky_výhled,,AS$8)-Last_Bil)*(INDEX($BO115:$DW115,,AS$8)-INDEX($D115:$BL115,,$E$1))+INDEX($D115:$BL115,,$E$1),AS$9/(INDEX(Roky_výhled,,AS$8)-INDEX(Roky_výhled,,AS$8-1))*(INDEX($BO115:$DW115,,AS$8)-INDEX($BO115:$DW115,,AS$8-1))+INDEX($BO115:$DW115,,AS$8-1))</f>
        <v>108612</v>
      </c>
      <c r="AT115" s="173">
        <f ca="1">CHOOSE(AT$6,INDEX(INDIRECT("EB[" &amp; AT$2 &amp; "]"),MATCH("TJ#" &amp; $B115 &amp; "#5200#CZ",EB[key],0)),INDEX($BO115:$DW115,,AT$4),AT$9/(INDEX(Roky_výhled,,AT$8)-Last_Bil)*(INDEX($BO115:$DW115,,AT$8)-INDEX($D115:$BL115,,$E$1))+INDEX($D115:$BL115,,$E$1),AT$9/(INDEX(Roky_výhled,,AT$8)-INDEX(Roky_výhled,,AT$8-1))*(INDEX($BO115:$DW115,,AT$8)-INDEX($BO115:$DW115,,AT$8-1))+INDEX($BO115:$DW115,,AT$8-1))</f>
        <v>108724</v>
      </c>
      <c r="AU115" s="173">
        <f ca="1">CHOOSE(AU$6,INDEX(INDIRECT("EB[" &amp; AU$2 &amp; "]"),MATCH("TJ#" &amp; $B115 &amp; "#5200#CZ",EB[key],0)),INDEX($BO115:$DW115,,AU$4),AU$9/(INDEX(Roky_výhled,,AU$8)-Last_Bil)*(INDEX($BO115:$DW115,,AU$8)-INDEX($D115:$BL115,,$E$1))+INDEX($D115:$BL115,,$E$1),AU$9/(INDEX(Roky_výhled,,AU$8)-INDEX(Roky_výhled,,AU$8-1))*(INDEX($BO115:$DW115,,AU$8)-INDEX($BO115:$DW115,,AU$8-1))+INDEX($BO115:$DW115,,AU$8-1))</f>
        <v>108836</v>
      </c>
      <c r="AV115" s="173">
        <f ca="1">CHOOSE(AV$6,INDEX(INDIRECT("EB[" &amp; AV$2 &amp; "]"),MATCH("TJ#" &amp; $B115 &amp; "#5200#CZ",EB[key],0)),INDEX($BO115:$DW115,,AV$4),AV$9/(INDEX(Roky_výhled,,AV$8)-Last_Bil)*(INDEX($BO115:$DW115,,AV$8)-INDEX($D115:$BL115,,$E$1))+INDEX($D115:$BL115,,$E$1),AV$9/(INDEX(Roky_výhled,,AV$8)-INDEX(Roky_výhled,,AV$8-1))*(INDEX($BO115:$DW115,,AV$8)-INDEX($BO115:$DW115,,AV$8-1))+INDEX($BO115:$DW115,,AV$8-1))</f>
        <v>108948</v>
      </c>
      <c r="AW115" s="173">
        <f ca="1">CHOOSE(AW$6,INDEX(INDIRECT("EB[" &amp; AW$2 &amp; "]"),MATCH("TJ#" &amp; $B115 &amp; "#5200#CZ",EB[key],0)),INDEX($BO115:$DW115,,AW$4),AW$9/(INDEX(Roky_výhled,,AW$8)-Last_Bil)*(INDEX($BO115:$DW115,,AW$8)-INDEX($D115:$BL115,,$E$1))+INDEX($D115:$BL115,,$E$1),AW$9/(INDEX(Roky_výhled,,AW$8)-INDEX(Roky_výhled,,AW$8-1))*(INDEX($BO115:$DW115,,AW$8)-INDEX($BO115:$DW115,,AW$8-1))+INDEX($BO115:$DW115,,AW$8-1))</f>
        <v>109060</v>
      </c>
      <c r="AX115" s="173">
        <f ca="1">CHOOSE(AX$6,INDEX(INDIRECT("EB[" &amp; AX$2 &amp; "]"),MATCH("TJ#" &amp; $B115 &amp; "#5200#CZ",EB[key],0)),INDEX($BO115:$DW115,,AX$4),AX$9/(INDEX(Roky_výhled,,AX$8)-Last_Bil)*(INDEX($BO115:$DW115,,AX$8)-INDEX($D115:$BL115,,$E$1))+INDEX($D115:$BL115,,$E$1),AX$9/(INDEX(Roky_výhled,,AX$8)-INDEX(Roky_výhled,,AX$8-1))*(INDEX($BO115:$DW115,,AX$8)-INDEX($BO115:$DW115,,AX$8-1))+INDEX($BO115:$DW115,,AX$8-1))</f>
        <v>107852</v>
      </c>
      <c r="AY115" s="173">
        <f ca="1">CHOOSE(AY$6,INDEX(INDIRECT("EB[" &amp; AY$2 &amp; "]"),MATCH("TJ#" &amp; $B115 &amp; "#5200#CZ",EB[key],0)),INDEX($BO115:$DW115,,AY$4),AY$9/(INDEX(Roky_výhled,,AY$8)-Last_Bil)*(INDEX($BO115:$DW115,,AY$8)-INDEX($D115:$BL115,,$E$1))+INDEX($D115:$BL115,,$E$1),AY$9/(INDEX(Roky_výhled,,AY$8)-INDEX(Roky_výhled,,AY$8-1))*(INDEX($BO115:$DW115,,AY$8)-INDEX($BO115:$DW115,,AY$8-1))+INDEX($BO115:$DW115,,AY$8-1))</f>
        <v>106644</v>
      </c>
      <c r="AZ115" s="173">
        <f ca="1">CHOOSE(AZ$6,INDEX(INDIRECT("EB[" &amp; AZ$2 &amp; "]"),MATCH("TJ#" &amp; $B115 &amp; "#5200#CZ",EB[key],0)),INDEX($BO115:$DW115,,AZ$4),AZ$9/(INDEX(Roky_výhled,,AZ$8)-Last_Bil)*(INDEX($BO115:$DW115,,AZ$8)-INDEX($D115:$BL115,,$E$1))+INDEX($D115:$BL115,,$E$1),AZ$9/(INDEX(Roky_výhled,,AZ$8)-INDEX(Roky_výhled,,AZ$8-1))*(INDEX($BO115:$DW115,,AZ$8)-INDEX($BO115:$DW115,,AZ$8-1))+INDEX($BO115:$DW115,,AZ$8-1))</f>
        <v>105436</v>
      </c>
      <c r="BA115" s="173">
        <f ca="1">CHOOSE(BA$6,INDEX(INDIRECT("EB[" &amp; BA$2 &amp; "]"),MATCH("TJ#" &amp; $B115 &amp; "#5200#CZ",EB[key],0)),INDEX($BO115:$DW115,,BA$4),BA$9/(INDEX(Roky_výhled,,BA$8)-Last_Bil)*(INDEX($BO115:$DW115,,BA$8)-INDEX($D115:$BL115,,$E$1))+INDEX($D115:$BL115,,$E$1),BA$9/(INDEX(Roky_výhled,,BA$8)-INDEX(Roky_výhled,,BA$8-1))*(INDEX($BO115:$DW115,,BA$8)-INDEX($BO115:$DW115,,BA$8-1))+INDEX($BO115:$DW115,,BA$8-1))</f>
        <v>104228</v>
      </c>
      <c r="BB115" s="173">
        <f ca="1">CHOOSE(BB$6,INDEX(INDIRECT("EB[" &amp; BB$2 &amp; "]"),MATCH("TJ#" &amp; $B115 &amp; "#5200#CZ",EB[key],0)),INDEX($BO115:$DW115,,BB$4),BB$9/(INDEX(Roky_výhled,,BB$8)-Last_Bil)*(INDEX($BO115:$DW115,,BB$8)-INDEX($D115:$BL115,,$E$1))+INDEX($D115:$BL115,,$E$1),BB$9/(INDEX(Roky_výhled,,BB$8)-INDEX(Roky_výhled,,BB$8-1))*(INDEX($BO115:$DW115,,BB$8)-INDEX($BO115:$DW115,,BB$8-1))+INDEX($BO115:$DW115,,BB$8-1))</f>
        <v>103020</v>
      </c>
      <c r="BC115" s="173">
        <f ca="1">CHOOSE(BC$6,INDEX(INDIRECT("EB[" &amp; BC$2 &amp; "]"),MATCH("TJ#" &amp; $B115 &amp; "#5200#CZ",EB[key],0)),INDEX($BO115:$DW115,,BC$4),BC$9/(INDEX(Roky_výhled,,BC$8)-Last_Bil)*(INDEX($BO115:$DW115,,BC$8)-INDEX($D115:$BL115,,$E$1))+INDEX($D115:$BL115,,$E$1),BC$9/(INDEX(Roky_výhled,,BC$8)-INDEX(Roky_výhled,,BC$8-1))*(INDEX($BO115:$DW115,,BC$8)-INDEX($BO115:$DW115,,BC$8-1))+INDEX($BO115:$DW115,,BC$8-1))</f>
        <v>100900</v>
      </c>
      <c r="BD115" s="173">
        <f ca="1">CHOOSE(BD$6,INDEX(INDIRECT("EB[" &amp; BD$2 &amp; "]"),MATCH("TJ#" &amp; $B115 &amp; "#5200#CZ",EB[key],0)),INDEX($BO115:$DW115,,BD$4),BD$9/(INDEX(Roky_výhled,,BD$8)-Last_Bil)*(INDEX($BO115:$DW115,,BD$8)-INDEX($D115:$BL115,,$E$1))+INDEX($D115:$BL115,,$E$1),BD$9/(INDEX(Roky_výhled,,BD$8)-INDEX(Roky_výhled,,BD$8-1))*(INDEX($BO115:$DW115,,BD$8)-INDEX($BO115:$DW115,,BD$8-1))+INDEX($BO115:$DW115,,BD$8-1))</f>
        <v>98780</v>
      </c>
      <c r="BE115" s="173">
        <f ca="1">CHOOSE(BE$6,INDEX(INDIRECT("EB[" &amp; BE$2 &amp; "]"),MATCH("TJ#" &amp; $B115 &amp; "#5200#CZ",EB[key],0)),INDEX($BO115:$DW115,,BE$4),BE$9/(INDEX(Roky_výhled,,BE$8)-Last_Bil)*(INDEX($BO115:$DW115,,BE$8)-INDEX($D115:$BL115,,$E$1))+INDEX($D115:$BL115,,$E$1),BE$9/(INDEX(Roky_výhled,,BE$8)-INDEX(Roky_výhled,,BE$8-1))*(INDEX($BO115:$DW115,,BE$8)-INDEX($BO115:$DW115,,BE$8-1))+INDEX($BO115:$DW115,,BE$8-1))</f>
        <v>96660</v>
      </c>
      <c r="BF115" s="173">
        <f ca="1">CHOOSE(BF$6,INDEX(INDIRECT("EB[" &amp; BF$2 &amp; "]"),MATCH("TJ#" &amp; $B115 &amp; "#5200#CZ",EB[key],0)),INDEX($BO115:$DW115,,BF$4),BF$9/(INDEX(Roky_výhled,,BF$8)-Last_Bil)*(INDEX($BO115:$DW115,,BF$8)-INDEX($D115:$BL115,,$E$1))+INDEX($D115:$BL115,,$E$1),BF$9/(INDEX(Roky_výhled,,BF$8)-INDEX(Roky_výhled,,BF$8-1))*(INDEX($BO115:$DW115,,BF$8)-INDEX($BO115:$DW115,,BF$8-1))+INDEX($BO115:$DW115,,BF$8-1))</f>
        <v>94540</v>
      </c>
      <c r="BG115" s="173">
        <f ca="1">CHOOSE(BG$6,INDEX(INDIRECT("EB[" &amp; BG$2 &amp; "]"),MATCH("TJ#" &amp; $B115 &amp; "#5200#CZ",EB[key],0)),INDEX($BO115:$DW115,,BG$4),BG$9/(INDEX(Roky_výhled,,BG$8)-Last_Bil)*(INDEX($BO115:$DW115,,BG$8)-INDEX($D115:$BL115,,$E$1))+INDEX($D115:$BL115,,$E$1),BG$9/(INDEX(Roky_výhled,,BG$8)-INDEX(Roky_výhled,,BG$8-1))*(INDEX($BO115:$DW115,,BG$8)-INDEX($BO115:$DW115,,BG$8-1))+INDEX($BO115:$DW115,,BG$8-1))</f>
        <v>92420</v>
      </c>
      <c r="BH115" s="173">
        <f ca="1">CHOOSE(BH$6,INDEX(INDIRECT("EB[" &amp; BH$2 &amp; "]"),MATCH("TJ#" &amp; $B115 &amp; "#5200#CZ",EB[key],0)),INDEX($BO115:$DW115,,BH$4),BH$9/(INDEX(Roky_výhled,,BH$8)-Last_Bil)*(INDEX($BO115:$DW115,,BH$8)-INDEX($D115:$BL115,,$E$1))+INDEX($D115:$BL115,,$E$1),BH$9/(INDEX(Roky_výhled,,BH$8)-INDEX(Roky_výhled,,BH$8-1))*(INDEX($BO115:$DW115,,BH$8)-INDEX($BO115:$DW115,,BH$8-1))+INDEX($BO115:$DW115,,BH$8-1))</f>
        <v>91930</v>
      </c>
      <c r="BI115" s="173">
        <f ca="1">CHOOSE(BI$6,INDEX(INDIRECT("EB[" &amp; BI$2 &amp; "]"),MATCH("TJ#" &amp; $B115 &amp; "#5200#CZ",EB[key],0)),INDEX($BO115:$DW115,,BI$4),BI$9/(INDEX(Roky_výhled,,BI$8)-Last_Bil)*(INDEX($BO115:$DW115,,BI$8)-INDEX($D115:$BL115,,$E$1))+INDEX($D115:$BL115,,$E$1),BI$9/(INDEX(Roky_výhled,,BI$8)-INDEX(Roky_výhled,,BI$8-1))*(INDEX($BO115:$DW115,,BI$8)-INDEX($BO115:$DW115,,BI$8-1))+INDEX($BO115:$DW115,,BI$8-1))</f>
        <v>91440</v>
      </c>
      <c r="BJ115" s="173">
        <f ca="1">CHOOSE(BJ$6,INDEX(INDIRECT("EB[" &amp; BJ$2 &amp; "]"),MATCH("TJ#" &amp; $B115 &amp; "#5200#CZ",EB[key],0)),INDEX($BO115:$DW115,,BJ$4),BJ$9/(INDEX(Roky_výhled,,BJ$8)-Last_Bil)*(INDEX($BO115:$DW115,,BJ$8)-INDEX($D115:$BL115,,$E$1))+INDEX($D115:$BL115,,$E$1),BJ$9/(INDEX(Roky_výhled,,BJ$8)-INDEX(Roky_výhled,,BJ$8-1))*(INDEX($BO115:$DW115,,BJ$8)-INDEX($BO115:$DW115,,BJ$8-1))+INDEX($BO115:$DW115,,BJ$8-1))</f>
        <v>90950</v>
      </c>
      <c r="BK115" s="173">
        <f ca="1">CHOOSE(BK$6,INDEX(INDIRECT("EB[" &amp; BK$2 &amp; "]"),MATCH("TJ#" &amp; $B115 &amp; "#5200#CZ",EB[key],0)),INDEX($BO115:$DW115,,BK$4),BK$9/(INDEX(Roky_výhled,,BK$8)-Last_Bil)*(INDEX($BO115:$DW115,,BK$8)-INDEX($D115:$BL115,,$E$1))+INDEX($D115:$BL115,,$E$1),BK$9/(INDEX(Roky_výhled,,BK$8)-INDEX(Roky_výhled,,BK$8-1))*(INDEX($BO115:$DW115,,BK$8)-INDEX($BO115:$DW115,,BK$8-1))+INDEX($BO115:$DW115,,BK$8-1))</f>
        <v>90460</v>
      </c>
      <c r="BL115" s="174">
        <f ca="1">CHOOSE(BL$6,INDEX(INDIRECT("EB[" &amp; BL$2 &amp; "]"),MATCH("TJ#" &amp; $B115 &amp; "#5200#CZ",EB[key],0)),INDEX($BO115:$DW115,,BL$4),BL$9/(INDEX(Roky_výhled,,BL$8)-Last_Bil)*(INDEX($BO115:$DW115,,BL$8)-INDEX($D115:$BL115,,$E$1))+INDEX($D115:$BL115,,$E$1),BL$9/(INDEX(Roky_výhled,,BL$8)-INDEX(Roky_výhled,,BL$8-1))*(INDEX($BO115:$DW115,,BL$8)-INDEX($BO115:$DW115,,BL$8-1))+INDEX($BO115:$DW115,,BL$8-1))</f>
        <v>89970</v>
      </c>
      <c r="BM115"/>
      <c r="BN115" s="179" t="str">
        <f t="shared" si="293"/>
        <v>Čistá výroba [TJ]</v>
      </c>
      <c r="BO115" s="294">
        <f>BO113-BO114</f>
        <v>124010</v>
      </c>
      <c r="BP115" s="286">
        <f t="shared" ref="BP115:BY115" si="295">BP113-BP114</f>
        <v>117060</v>
      </c>
      <c r="BQ115" s="286">
        <f t="shared" si="295"/>
        <v>114360</v>
      </c>
      <c r="BR115" s="286">
        <f t="shared" si="295"/>
        <v>108390</v>
      </c>
      <c r="BS115" s="286">
        <f t="shared" si="295"/>
        <v>108500</v>
      </c>
      <c r="BT115" s="286">
        <f t="shared" si="295"/>
        <v>109060</v>
      </c>
      <c r="BU115" s="286">
        <f t="shared" si="295"/>
        <v>103020</v>
      </c>
      <c r="BV115" s="286">
        <f t="shared" si="295"/>
        <v>92420</v>
      </c>
      <c r="BW115" s="286">
        <f t="shared" si="295"/>
        <v>89970</v>
      </c>
      <c r="BX115" s="286">
        <f t="shared" si="295"/>
        <v>86530</v>
      </c>
      <c r="BY115" s="293">
        <f t="shared" si="295"/>
        <v>85050</v>
      </c>
      <c r="BZ115" s="281"/>
      <c r="CA115" s="281"/>
      <c r="CB115" s="281"/>
      <c r="CC115" s="281"/>
      <c r="CD115" s="281"/>
      <c r="CE115" s="281"/>
      <c r="CF115" s="281"/>
      <c r="CG115" s="281"/>
      <c r="CH115" s="281"/>
      <c r="CI115" s="281"/>
      <c r="CJ115" s="281"/>
      <c r="CK115" s="281"/>
      <c r="CL115" s="281"/>
      <c r="CM115" s="281"/>
      <c r="CN115" s="281"/>
      <c r="CO115" s="281"/>
      <c r="CP115" s="281"/>
      <c r="CQ115" s="281"/>
      <c r="CR115" s="281"/>
      <c r="CS115" s="281"/>
      <c r="CT115" s="281"/>
      <c r="CU115" s="281"/>
      <c r="CV115" s="281"/>
      <c r="CW115" s="281"/>
      <c r="CX115" s="281"/>
      <c r="CY115" s="281"/>
      <c r="CZ115" s="281"/>
      <c r="DA115" s="281"/>
      <c r="DB115" s="281"/>
      <c r="DC115" s="281"/>
      <c r="DD115" s="281"/>
      <c r="DE115" s="281"/>
      <c r="DF115" s="281"/>
      <c r="DG115" s="281"/>
      <c r="DH115" s="281"/>
      <c r="DI115" s="281"/>
      <c r="DJ115" s="281"/>
      <c r="DK115" s="281"/>
      <c r="DL115" s="281"/>
      <c r="DM115" s="281"/>
      <c r="DN115" s="281"/>
      <c r="DO115" s="281"/>
      <c r="DP115" s="281"/>
      <c r="DQ115" s="281"/>
      <c r="DR115" s="281"/>
      <c r="DS115" s="281"/>
      <c r="DT115" s="281"/>
      <c r="DU115" s="281"/>
      <c r="DV115" s="281"/>
      <c r="DW115" s="281"/>
    </row>
    <row r="116" spans="2:127" s="196" customFormat="1" x14ac:dyDescent="0.25">
      <c r="B116" t="s">
        <v>629</v>
      </c>
      <c r="C116" s="179" t="s">
        <v>3325</v>
      </c>
      <c r="D116" s="163">
        <f ca="1">CHOOSE(D$6,INDEX(INDIRECT("EB[" &amp; D$2 &amp; "]"),MATCH("TJ#" &amp; $B116 &amp; "#5200#CZ",EB[key],0)),INDEX($BO116:$DW116,,D$4),D$9/(INDEX(Roky_výhled,,D$8)-Last_Bil)*(INDEX($BO116:$DW116,,D$8)-INDEX($D116:$BL116,,$E$1))+INDEX($D116:$BL116,,$E$1),D$9/(INDEX(Roky_výhled,,D$8)-INDEX(Roky_výhled,,D$8-1))*(INDEX($BO116:$DW116,,D$8)-INDEX($BO116:$DW116,,D$8-1))+INDEX($BO116:$DW116,,D$8-1))</f>
        <v>11856</v>
      </c>
      <c r="E116" s="173">
        <f ca="1">CHOOSE(E$6,INDEX(INDIRECT("EB[" &amp; E$2 &amp; "]"),MATCH("TJ#" &amp; $B116 &amp; "#5200#CZ",EB[key],0)),INDEX($BO116:$DW116,,E$4),E$9/(INDEX(Roky_výhled,,E$8)-Last_Bil)*(INDEX($BO116:$DW116,,E$8)-INDEX($D116:$BL116,,$E$1))+INDEX($D116:$BL116,,$E$1),E$9/(INDEX(Roky_výhled,,E$8)-INDEX(Roky_výhled,,E$8-1))*(INDEX($BO116:$DW116,,E$8)-INDEX($BO116:$DW116,,E$8-1))+INDEX($BO116:$DW116,,E$8-1))</f>
        <v>11902</v>
      </c>
      <c r="F116" s="173">
        <f ca="1">CHOOSE(F$6,INDEX(INDIRECT("EB[" &amp; F$2 &amp; "]"),MATCH("TJ#" &amp; $B116 &amp; "#5200#CZ",EB[key],0)),INDEX($BO116:$DW116,,F$4),F$9/(INDEX(Roky_výhled,,F$8)-Last_Bil)*(INDEX($BO116:$DW116,,F$8)-INDEX($D116:$BL116,,$E$1))+INDEX($D116:$BL116,,$E$1),F$9/(INDEX(Roky_výhled,,F$8)-INDEX(Roky_výhled,,F$8-1))*(INDEX($BO116:$DW116,,F$8)-INDEX($BO116:$DW116,,F$8-1))+INDEX($BO116:$DW116,,F$8-1))</f>
        <v>14579</v>
      </c>
      <c r="G116" s="173">
        <f ca="1">CHOOSE(G$6,INDEX(INDIRECT("EB[" &amp; G$2 &amp; "]"),MATCH("TJ#" &amp; $B116 &amp; "#5200#CZ",EB[key],0)),INDEX($BO116:$DW116,,G$4),G$9/(INDEX(Roky_výhled,,G$8)-Last_Bil)*(INDEX($BO116:$DW116,,G$8)-INDEX($D116:$BL116,,$E$1))+INDEX($D116:$BL116,,$E$1),G$9/(INDEX(Roky_výhled,,G$8)-INDEX(Roky_výhled,,G$8-1))*(INDEX($BO116:$DW116,,G$8)-INDEX($BO116:$DW116,,G$8-1))+INDEX($BO116:$DW116,,G$8-1))</f>
        <v>7441</v>
      </c>
      <c r="H116" s="173">
        <f ca="1">CHOOSE(H$6,INDEX(INDIRECT("EB[" &amp; H$2 &amp; "]"),MATCH("TJ#" &amp; $B116 &amp; "#5200#CZ",EB[key],0)),INDEX($BO116:$DW116,,H$4),H$9/(INDEX(Roky_výhled,,H$8)-Last_Bil)*(INDEX($BO116:$DW116,,H$8)-INDEX($D116:$BL116,,$E$1))+INDEX($D116:$BL116,,$E$1),H$9/(INDEX(Roky_výhled,,H$8)-INDEX(Roky_výhled,,H$8-1))*(INDEX($BO116:$DW116,,H$8)-INDEX($BO116:$DW116,,H$8-1))+INDEX($BO116:$DW116,,H$8-1))</f>
        <v>6255</v>
      </c>
      <c r="I116" s="173">
        <f ca="1">CHOOSE(I$6,INDEX(INDIRECT("EB[" &amp; I$2 &amp; "]"),MATCH("TJ#" &amp; $B116 &amp; "#5200#CZ",EB[key],0)),INDEX($BO116:$DW116,,I$4),I$9/(INDEX(Roky_výhled,,I$8)-Last_Bil)*(INDEX($BO116:$DW116,,I$8)-INDEX($D116:$BL116,,$E$1))+INDEX($D116:$BL116,,$E$1),I$9/(INDEX(Roky_výhled,,I$8)-INDEX(Roky_výhled,,I$8-1))*(INDEX($BO116:$DW116,,I$8)-INDEX($BO116:$DW116,,I$8-1))+INDEX($BO116:$DW116,,I$8-1))</f>
        <v>6971</v>
      </c>
      <c r="J116" s="173">
        <f ca="1">CHOOSE(J$6,INDEX(INDIRECT("EB[" &amp; J$2 &amp; "]"),MATCH("TJ#" &amp; $B116 &amp; "#5200#CZ",EB[key],0)),INDEX($BO116:$DW116,,J$4),J$9/(INDEX(Roky_výhled,,J$8)-Last_Bil)*(INDEX($BO116:$DW116,,J$8)-INDEX($D116:$BL116,,$E$1))+INDEX($D116:$BL116,,$E$1),J$9/(INDEX(Roky_výhled,,J$8)-INDEX(Roky_výhled,,J$8-1))*(INDEX($BO116:$DW116,,J$8)-INDEX($BO116:$DW116,,J$8-1))+INDEX($BO116:$DW116,,J$8-1))</f>
        <v>7917</v>
      </c>
      <c r="K116" s="173">
        <f ca="1">CHOOSE(K$6,INDEX(INDIRECT("EB[" &amp; K$2 &amp; "]"),MATCH("TJ#" &amp; $B116 &amp; "#5200#CZ",EB[key],0)),INDEX($BO116:$DW116,,K$4),K$9/(INDEX(Roky_výhled,,K$8)-Last_Bil)*(INDEX($BO116:$DW116,,K$8)-INDEX($D116:$BL116,,$E$1))+INDEX($D116:$BL116,,$E$1),K$9/(INDEX(Roky_výhled,,K$8)-INDEX(Roky_výhled,,K$8-1))*(INDEX($BO116:$DW116,,K$8)-INDEX($BO116:$DW116,,K$8-1))+INDEX($BO116:$DW116,,K$8-1))</f>
        <v>10085</v>
      </c>
      <c r="L116" s="173">
        <f ca="1">CHOOSE(L$6,INDEX(INDIRECT("EB[" &amp; L$2 &amp; "]"),MATCH("TJ#" &amp; $B116 &amp; "#5200#CZ",EB[key],0)),INDEX($BO116:$DW116,,L$4),L$9/(INDEX(Roky_výhled,,L$8)-Last_Bil)*(INDEX($BO116:$DW116,,L$8)-INDEX($D116:$BL116,,$E$1))+INDEX($D116:$BL116,,$E$1),L$9/(INDEX(Roky_výhled,,L$8)-INDEX(Roky_výhled,,L$8-1))*(INDEX($BO116:$DW116,,L$8)-INDEX($BO116:$DW116,,L$8-1))+INDEX($BO116:$DW116,,L$8-1))</f>
        <v>8912</v>
      </c>
      <c r="M116" s="173">
        <f ca="1">CHOOSE(M$6,INDEX(INDIRECT("EB[" &amp; M$2 &amp; "]"),MATCH("TJ#" &amp; $B116 &amp; "#5200#CZ",EB[key],0)),INDEX($BO116:$DW116,,M$4),M$9/(INDEX(Roky_výhled,,M$8)-Last_Bil)*(INDEX($BO116:$DW116,,M$8)-INDEX($D116:$BL116,,$E$1))+INDEX($D116:$BL116,,$E$1),M$9/(INDEX(Roky_výhled,,M$8)-INDEX(Roky_výhled,,M$8-1))*(INDEX($BO116:$DW116,,M$8)-INDEX($BO116:$DW116,,M$8-1))+INDEX($BO116:$DW116,,M$8-1))</f>
        <v>8015</v>
      </c>
      <c r="N116" s="173">
        <f ca="1">CHOOSE(N$6,INDEX(INDIRECT("EB[" &amp; N$2 &amp; "]"),MATCH("TJ#" &amp; $B116 &amp; "#5200#CZ",EB[key],0)),INDEX($BO116:$DW116,,N$4),N$9/(INDEX(Roky_výhled,,N$8)-Last_Bil)*(INDEX($BO116:$DW116,,N$8)-INDEX($D116:$BL116,,$E$1))+INDEX($D116:$BL116,,$E$1),N$9/(INDEX(Roky_výhled,,N$8)-INDEX(Roky_výhled,,N$8-1))*(INDEX($BO116:$DW116,,N$8)-INDEX($BO116:$DW116,,N$8-1))+INDEX($BO116:$DW116,,N$8-1))</f>
        <v>11558</v>
      </c>
      <c r="O116" s="173">
        <f ca="1">CHOOSE(O$6,INDEX(INDIRECT("EB[" &amp; O$2 &amp; "]"),MATCH("TJ#" &amp; $B116 &amp; "#5200#CZ",EB[key],0)),INDEX($BO116:$DW116,,O$4),O$9/(INDEX(Roky_výhled,,O$8)-Last_Bil)*(INDEX($BO116:$DW116,,O$8)-INDEX($D116:$BL116,,$E$1))+INDEX($D116:$BL116,,$E$1),O$9/(INDEX(Roky_výhled,,O$8)-INDEX(Roky_výhled,,O$8-1))*(INDEX($BO116:$DW116,,O$8)-INDEX($BO116:$DW116,,O$8-1))+INDEX($BO116:$DW116,,O$8-1))</f>
        <v>17226</v>
      </c>
      <c r="P116" s="173">
        <f ca="1">CHOOSE(P$6,INDEX(INDIRECT("EB[" &amp; P$2 &amp; "]"),MATCH("TJ#" &amp; $B116 &amp; "#5200#CZ",EB[key],0)),INDEX($BO116:$DW116,,P$4),P$9/(INDEX(Roky_výhled,,P$8)-Last_Bil)*(INDEX($BO116:$DW116,,P$8)-INDEX($D116:$BL116,,$E$1))+INDEX($D116:$BL116,,$E$1),P$9/(INDEX(Roky_výhled,,P$8)-INDEX(Roky_výhled,,P$8-1))*(INDEX($BO116:$DW116,,P$8)-INDEX($BO116:$DW116,,P$8-1))+INDEX($BO116:$DW116,,P$8-1))</f>
        <v>16475</v>
      </c>
      <c r="Q116" s="173">
        <f ca="1">CHOOSE(Q$6,INDEX(INDIRECT("EB[" &amp; Q$2 &amp; "]"),MATCH("TJ#" &amp; $B116 &amp; "#5200#CZ",EB[key],0)),INDEX($BO116:$DW116,,Q$4),Q$9/(INDEX(Roky_výhled,,Q$8)-Last_Bil)*(INDEX($BO116:$DW116,,Q$8)-INDEX($D116:$BL116,,$E$1))+INDEX($D116:$BL116,,$E$1),Q$9/(INDEX(Roky_výhled,,Q$8)-INDEX(Roky_výhled,,Q$8-1))*(INDEX($BO116:$DW116,,Q$8)-INDEX($BO116:$DW116,,Q$8-1))+INDEX($BO116:$DW116,,Q$8-1))</f>
        <v>20635</v>
      </c>
      <c r="R116" s="173">
        <f ca="1">CHOOSE(R$6,INDEX(INDIRECT("EB[" &amp; R$2 &amp; "]"),MATCH("TJ#" &amp; $B116 &amp; "#5200#CZ",EB[key],0)),INDEX($BO116:$DW116,,R$4),R$9/(INDEX(Roky_výhled,,R$8)-Last_Bil)*(INDEX($BO116:$DW116,,R$8)-INDEX($D116:$BL116,,$E$1))+INDEX($D116:$BL116,,$E$1),R$9/(INDEX(Roky_výhled,,R$8)-INDEX(Roky_výhled,,R$8-1))*(INDEX($BO116:$DW116,,R$8)-INDEX($BO116:$DW116,,R$8-1))+INDEX($BO116:$DW116,,R$8-1))</f>
        <v>19604</v>
      </c>
      <c r="S116" s="173">
        <f ca="1">CHOOSE(S$6,INDEX(INDIRECT("EB[" &amp; S$2 &amp; "]"),MATCH("TJ#" &amp; $B116 &amp; "#5200#CZ",EB[key],0)),INDEX($BO116:$DW116,,S$4),S$9/(INDEX(Roky_výhled,,S$8)-Last_Bil)*(INDEX($BO116:$DW116,,S$8)-INDEX($D116:$BL116,,$E$1))+INDEX($D116:$BL116,,$E$1),S$9/(INDEX(Roky_výhled,,S$8)-INDEX(Roky_výhled,,S$8-1))*(INDEX($BO116:$DW116,,S$8)-INDEX($BO116:$DW116,,S$8-1))+INDEX($BO116:$DW116,,S$8-1))</f>
        <v>20991</v>
      </c>
      <c r="T116" s="173">
        <f ca="1">CHOOSE(T$6,INDEX(INDIRECT("EB[" &amp; T$2 &amp; "]"),MATCH("TJ#" &amp; $B116 &amp; "#5200#CZ",EB[key],0)),INDEX($BO116:$DW116,,T$4),T$9/(INDEX(Roky_výhled,,T$8)-Last_Bil)*(INDEX($BO116:$DW116,,T$8)-INDEX($D116:$BL116,,$E$1))+INDEX($D116:$BL116,,$E$1),T$9/(INDEX(Roky_výhled,,T$8)-INDEX(Roky_výhled,,T$8-1))*(INDEX($BO116:$DW116,,T$8)-INDEX($BO116:$DW116,,T$8-1))+INDEX($BO116:$DW116,,T$8-1))</f>
        <v>18805</v>
      </c>
      <c r="U116" s="173">
        <f ca="1">CHOOSE(U$6,INDEX(INDIRECT("EB[" &amp; U$2 &amp; "]"),MATCH("TJ#" &amp; $B116 &amp; "#5200#CZ",EB[key],0)),INDEX($BO116:$DW116,,U$4),U$9/(INDEX(Roky_výhled,,U$8)-Last_Bil)*(INDEX($BO116:$DW116,,U$8)-INDEX($D116:$BL116,,$E$1))+INDEX($D116:$BL116,,$E$1),U$9/(INDEX(Roky_výhled,,U$8)-INDEX(Roky_výhled,,U$8-1))*(INDEX($BO116:$DW116,,U$8)-INDEX($BO116:$DW116,,U$8-1))+INDEX($BO116:$DW116,,U$8-1))</f>
        <v>18102</v>
      </c>
      <c r="V116" s="173">
        <f ca="1">CHOOSE(V$6,INDEX(INDIRECT("EB[" &amp; V$2 &amp; "]"),MATCH("TJ#" &amp; $B116 &amp; "#5200#CZ",EB[key],0)),INDEX($BO116:$DW116,,V$4),V$9/(INDEX(Roky_výhled,,V$8)-Last_Bil)*(INDEX($BO116:$DW116,,V$8)-INDEX($D116:$BL116,,$E$1))+INDEX($D116:$BL116,,$E$1),V$9/(INDEX(Roky_výhled,,V$8)-INDEX(Roky_výhled,,V$8-1))*(INDEX($BO116:$DW116,,V$8)-INDEX($BO116:$DW116,,V$8-1))+INDEX($BO116:$DW116,,V$8-1))</f>
        <v>18530</v>
      </c>
      <c r="W116" s="173">
        <f ca="1">CHOOSE(W$6,INDEX(INDIRECT("EB[" &amp; W$2 &amp; "]"),MATCH("TJ#" &amp; $B116 &amp; "#5200#CZ",EB[key],0)),INDEX($BO116:$DW116,,W$4),W$9/(INDEX(Roky_výhled,,W$8)-Last_Bil)*(INDEX($BO116:$DW116,,W$8)-INDEX($D116:$BL116,,$E$1))+INDEX($D116:$BL116,,$E$1),W$9/(INDEX(Roky_výhled,,W$8)-INDEX(Roky_výhled,,W$8-1))*(INDEX($BO116:$DW116,,W$8)-INDEX($BO116:$DW116,,W$8-1))+INDEX($BO116:$DW116,,W$8-1))</f>
        <v>17499</v>
      </c>
      <c r="X116" s="173">
        <f ca="1">CHOOSE(X$6,INDEX(INDIRECT("EB[" &amp; X$2 &amp; "]"),MATCH("TJ#" &amp; $B116 &amp; "#5200#CZ",EB[key],0)),INDEX($BO116:$DW116,,X$4),X$9/(INDEX(Roky_výhled,,X$8)-Last_Bil)*(INDEX($BO116:$DW116,,X$8)-INDEX($D116:$BL116,,$E$1))+INDEX($D116:$BL116,,$E$1),X$9/(INDEX(Roky_výhled,,X$8)-INDEX(Roky_výhled,,X$8-1))*(INDEX($BO116:$DW116,,X$8)-INDEX($BO116:$DW116,,X$8-1))+INDEX($BO116:$DW116,,X$8-1))</f>
        <v>7221</v>
      </c>
      <c r="Y116" s="173">
        <f ca="1">CHOOSE(Y$6,INDEX(INDIRECT("EB[" &amp; Y$2 &amp; "]"),MATCH("TJ#" &amp; $B116 &amp; "#5200#CZ",EB[key],0)),INDEX($BO116:$DW116,,Y$4),Y$9/(INDEX(Roky_výhled,,Y$8)-Last_Bil)*(INDEX($BO116:$DW116,,Y$8)-INDEX($D116:$BL116,,$E$1))+INDEX($D116:$BL116,,$E$1),Y$9/(INDEX(Roky_výhled,,Y$8)-INDEX(Roky_výhled,,Y$8-1))*(INDEX($BO116:$DW116,,Y$8)-INDEX($BO116:$DW116,,Y$8-1))+INDEX($BO116:$DW116,,Y$8-1))</f>
        <v>6517</v>
      </c>
      <c r="Z116" s="173">
        <f ca="1">CHOOSE(Z$6,INDEX(INDIRECT("EB[" &amp; Z$2 &amp; "]"),MATCH("TJ#" &amp; $B116 &amp; "#5200#CZ",EB[key],0)),INDEX($BO116:$DW116,,Z$4),Z$9/(INDEX(Roky_výhled,,Z$8)-Last_Bil)*(INDEX($BO116:$DW116,,Z$8)-INDEX($D116:$BL116,,$E$1))+INDEX($D116:$BL116,,$E$1),Z$9/(INDEX(Roky_výhled,,Z$8)-INDEX(Roky_výhled,,Z$8-1))*(INDEX($BO116:$DW116,,Z$8)-INDEX($BO116:$DW116,,Z$8-1))+INDEX($BO116:$DW116,,Z$8-1))</f>
        <v>6616</v>
      </c>
      <c r="AA116" s="173">
        <f ca="1">CHOOSE(AA$6,INDEX(INDIRECT("EB[" &amp; AA$2 &amp; "]"),MATCH("TJ#" &amp; $B116 &amp; "#5200#CZ",EB[key],0)),INDEX($BO116:$DW116,,AA$4),AA$9/(INDEX(Roky_výhled,,AA$8)-Last_Bil)*(INDEX($BO116:$DW116,,AA$8)-INDEX($D116:$BL116,,$E$1))+INDEX($D116:$BL116,,$E$1),AA$9/(INDEX(Roky_výhled,,AA$8)-INDEX(Roky_výhled,,AA$8-1))*(INDEX($BO116:$DW116,,AA$8)-INDEX($BO116:$DW116,,AA$8-1))+INDEX($BO116:$DW116,,AA$8-1))</f>
        <v>6610</v>
      </c>
      <c r="AB116" s="173">
        <f ca="1">CHOOSE(AB$6,INDEX(INDIRECT("EB[" &amp; AB$2 &amp; "]"),MATCH("TJ#" &amp; $B116 &amp; "#5200#CZ",EB[key],0)),INDEX($BO116:$DW116,,AB$4),AB$9/(INDEX(Roky_výhled,,AB$8)-Last_Bil)*(INDEX($BO116:$DW116,,AB$8)-INDEX($D116:$BL116,,$E$1))+INDEX($D116:$BL116,,$E$1),AB$9/(INDEX(Roky_výhled,,AB$8)-INDEX(Roky_výhled,,AB$8-1))*(INDEX($BO116:$DW116,,AB$8)-INDEX($BO116:$DW116,,AB$8-1))+INDEX($BO116:$DW116,,AB$8-1))</f>
        <v>6421</v>
      </c>
      <c r="AC116" s="173">
        <f ca="1">CHOOSE(AC$6,INDEX(INDIRECT("EB[" &amp; AC$2 &amp; "]"),MATCH("TJ#" &amp; $B116 &amp; "#5200#CZ",EB[key],0)),INDEX($BO116:$DW116,,AC$4),AC$9/(INDEX(Roky_výhled,,AC$8)-Last_Bil)*(INDEX($BO116:$DW116,,AC$8)-INDEX($D116:$BL116,,$E$1))+INDEX($D116:$BL116,,$E$1),AC$9/(INDEX(Roky_výhled,,AC$8)-INDEX(Roky_výhled,,AC$8-1))*(INDEX($BO116:$DW116,,AC$8)-INDEX($BO116:$DW116,,AC$8-1))+INDEX($BO116:$DW116,,AC$8-1))</f>
        <v>6713</v>
      </c>
      <c r="AD116" s="173">
        <f ca="1">CHOOSE(AD$6,INDEX(INDIRECT("EB[" &amp; AD$2 &amp; "]"),MATCH("TJ#" &amp; $B116 &amp; "#5200#CZ",EB[key],0)),INDEX($BO116:$DW116,,AD$4),AD$9/(INDEX(Roky_výhled,,AD$8)-Last_Bil)*(INDEX($BO116:$DW116,,AD$8)-INDEX($D116:$BL116,,$E$1))+INDEX($D116:$BL116,,$E$1),AD$9/(INDEX(Roky_výhled,,AD$8)-INDEX(Roky_výhled,,AD$8-1))*(INDEX($BO116:$DW116,,AD$8)-INDEX($BO116:$DW116,,AD$8-1))+INDEX($BO116:$DW116,,AD$8-1))</f>
        <v>5370.4</v>
      </c>
      <c r="AE116" s="173">
        <f ca="1">CHOOSE(AE$6,INDEX(INDIRECT("EB[" &amp; AE$2 &amp; "]"),MATCH("TJ#" &amp; $B116 &amp; "#5200#CZ",EB[key],0)),INDEX($BO116:$DW116,,AE$4),AE$9/(INDEX(Roky_výhled,,AE$8)-Last_Bil)*(INDEX($BO116:$DW116,,AE$8)-INDEX($D116:$BL116,,$E$1))+INDEX($D116:$BL116,,$E$1),AE$9/(INDEX(Roky_výhled,,AE$8)-INDEX(Roky_výhled,,AE$8-1))*(INDEX($BO116:$DW116,,AE$8)-INDEX($BO116:$DW116,,AE$8-1))+INDEX($BO116:$DW116,,AE$8-1))</f>
        <v>4027.7999999999997</v>
      </c>
      <c r="AF116" s="173">
        <f ca="1">CHOOSE(AF$6,INDEX(INDIRECT("EB[" &amp; AF$2 &amp; "]"),MATCH("TJ#" &amp; $B116 &amp; "#5200#CZ",EB[key],0)),INDEX($BO116:$DW116,,AF$4),AF$9/(INDEX(Roky_výhled,,AF$8)-Last_Bil)*(INDEX($BO116:$DW116,,AF$8)-INDEX($D116:$BL116,,$E$1))+INDEX($D116:$BL116,,$E$1),AF$9/(INDEX(Roky_výhled,,AF$8)-INDEX(Roky_výhled,,AF$8-1))*(INDEX($BO116:$DW116,,AF$8)-INDEX($BO116:$DW116,,AF$8-1))+INDEX($BO116:$DW116,,AF$8-1))</f>
        <v>2685.2000000000003</v>
      </c>
      <c r="AG116" s="173">
        <f ca="1">CHOOSE(AG$6,INDEX(INDIRECT("EB[" &amp; AG$2 &amp; "]"),MATCH("TJ#" &amp; $B116 &amp; "#5200#CZ",EB[key],0)),INDEX($BO116:$DW116,,AG$4),AG$9/(INDEX(Roky_výhled,,AG$8)-Last_Bil)*(INDEX($BO116:$DW116,,AG$8)-INDEX($D116:$BL116,,$E$1))+INDEX($D116:$BL116,,$E$1),AG$9/(INDEX(Roky_výhled,,AG$8)-INDEX(Roky_výhled,,AG$8-1))*(INDEX($BO116:$DW116,,AG$8)-INDEX($BO116:$DW116,,AG$8-1))+INDEX($BO116:$DW116,,AG$8-1))</f>
        <v>1342.5999999999995</v>
      </c>
      <c r="AH116" s="173">
        <f ca="1">CHOOSE(AH$6,INDEX(INDIRECT("EB[" &amp; AH$2 &amp; "]"),MATCH("TJ#" &amp; $B116 &amp; "#5200#CZ",EB[key],0)),INDEX($BO116:$DW116,,AH$4),AH$9/(INDEX(Roky_výhled,,AH$8)-Last_Bil)*(INDEX($BO116:$DW116,,AH$8)-INDEX($D116:$BL116,,$E$1))+INDEX($D116:$BL116,,$E$1),AH$9/(INDEX(Roky_výhled,,AH$8)-INDEX(Roky_výhled,,AH$8-1))*(INDEX($BO116:$DW116,,AH$8)-INDEX($BO116:$DW116,,AH$8-1))+INDEX($BO116:$DW116,,AH$8-1))</f>
        <v>0</v>
      </c>
      <c r="AI116" s="173">
        <f ca="1">CHOOSE(AI$6,INDEX(INDIRECT("EB[" &amp; AI$2 &amp; "]"),MATCH("TJ#" &amp; $B116 &amp; "#5200#CZ",EB[key],0)),INDEX($BO116:$DW116,,AI$4),AI$9/(INDEX(Roky_výhled,,AI$8)-Last_Bil)*(INDEX($BO116:$DW116,,AI$8)-INDEX($D116:$BL116,,$E$1))+INDEX($D116:$BL116,,$E$1),AI$9/(INDEX(Roky_výhled,,AI$8)-INDEX(Roky_výhled,,AI$8-1))*(INDEX($BO116:$DW116,,AI$8)-INDEX($BO116:$DW116,,AI$8-1))+INDEX($BO116:$DW116,,AI$8-1))</f>
        <v>0</v>
      </c>
      <c r="AJ116" s="173">
        <f ca="1">CHOOSE(AJ$6,INDEX(INDIRECT("EB[" &amp; AJ$2 &amp; "]"),MATCH("TJ#" &amp; $B116 &amp; "#5200#CZ",EB[key],0)),INDEX($BO116:$DW116,,AJ$4),AJ$9/(INDEX(Roky_výhled,,AJ$8)-Last_Bil)*(INDEX($BO116:$DW116,,AJ$8)-INDEX($D116:$BL116,,$E$1))+INDEX($D116:$BL116,,$E$1),AJ$9/(INDEX(Roky_výhled,,AJ$8)-INDEX(Roky_výhled,,AJ$8-1))*(INDEX($BO116:$DW116,,AJ$8)-INDEX($BO116:$DW116,,AJ$8-1))+INDEX($BO116:$DW116,,AJ$8-1))</f>
        <v>0</v>
      </c>
      <c r="AK116" s="173">
        <f ca="1">CHOOSE(AK$6,INDEX(INDIRECT("EB[" &amp; AK$2 &amp; "]"),MATCH("TJ#" &amp; $B116 &amp; "#5200#CZ",EB[key],0)),INDEX($BO116:$DW116,,AK$4),AK$9/(INDEX(Roky_výhled,,AK$8)-Last_Bil)*(INDEX($BO116:$DW116,,AK$8)-INDEX($D116:$BL116,,$E$1))+INDEX($D116:$BL116,,$E$1),AK$9/(INDEX(Roky_výhled,,AK$8)-INDEX(Roky_výhled,,AK$8-1))*(INDEX($BO116:$DW116,,AK$8)-INDEX($BO116:$DW116,,AK$8-1))+INDEX($BO116:$DW116,,AK$8-1))</f>
        <v>0</v>
      </c>
      <c r="AL116" s="173">
        <f ca="1">CHOOSE(AL$6,INDEX(INDIRECT("EB[" &amp; AL$2 &amp; "]"),MATCH("TJ#" &amp; $B116 &amp; "#5200#CZ",EB[key],0)),INDEX($BO116:$DW116,,AL$4),AL$9/(INDEX(Roky_výhled,,AL$8)-Last_Bil)*(INDEX($BO116:$DW116,,AL$8)-INDEX($D116:$BL116,,$E$1))+INDEX($D116:$BL116,,$E$1),AL$9/(INDEX(Roky_výhled,,AL$8)-INDEX(Roky_výhled,,AL$8-1))*(INDEX($BO116:$DW116,,AL$8)-INDEX($BO116:$DW116,,AL$8-1))+INDEX($BO116:$DW116,,AL$8-1))</f>
        <v>0</v>
      </c>
      <c r="AM116" s="173">
        <f ca="1">CHOOSE(AM$6,INDEX(INDIRECT("EB[" &amp; AM$2 &amp; "]"),MATCH("TJ#" &amp; $B116 &amp; "#5200#CZ",EB[key],0)),INDEX($BO116:$DW116,,AM$4),AM$9/(INDEX(Roky_výhled,,AM$8)-Last_Bil)*(INDEX($BO116:$DW116,,AM$8)-INDEX($D116:$BL116,,$E$1))+INDEX($D116:$BL116,,$E$1),AM$9/(INDEX(Roky_výhled,,AM$8)-INDEX(Roky_výhled,,AM$8-1))*(INDEX($BO116:$DW116,,AM$8)-INDEX($BO116:$DW116,,AM$8-1))+INDEX($BO116:$DW116,,AM$8-1))</f>
        <v>0</v>
      </c>
      <c r="AN116" s="173">
        <f ca="1">CHOOSE(AN$6,INDEX(INDIRECT("EB[" &amp; AN$2 &amp; "]"),MATCH("TJ#" &amp; $B116 &amp; "#5200#CZ",EB[key],0)),INDEX($BO116:$DW116,,AN$4),AN$9/(INDEX(Roky_výhled,,AN$8)-Last_Bil)*(INDEX($BO116:$DW116,,AN$8)-INDEX($D116:$BL116,,$E$1))+INDEX($D116:$BL116,,$E$1),AN$9/(INDEX(Roky_výhled,,AN$8)-INDEX(Roky_výhled,,AN$8-1))*(INDEX($BO116:$DW116,,AN$8)-INDEX($BO116:$DW116,,AN$8-1))+INDEX($BO116:$DW116,,AN$8-1))</f>
        <v>0</v>
      </c>
      <c r="AO116" s="173">
        <f ca="1">CHOOSE(AO$6,INDEX(INDIRECT("EB[" &amp; AO$2 &amp; "]"),MATCH("TJ#" &amp; $B116 &amp; "#5200#CZ",EB[key],0)),INDEX($BO116:$DW116,,AO$4),AO$9/(INDEX(Roky_výhled,,AO$8)-Last_Bil)*(INDEX($BO116:$DW116,,AO$8)-INDEX($D116:$BL116,,$E$1))+INDEX($D116:$BL116,,$E$1),AO$9/(INDEX(Roky_výhled,,AO$8)-INDEX(Roky_výhled,,AO$8-1))*(INDEX($BO116:$DW116,,AO$8)-INDEX($BO116:$DW116,,AO$8-1))+INDEX($BO116:$DW116,,AO$8-1))</f>
        <v>0</v>
      </c>
      <c r="AP116" s="173">
        <f ca="1">CHOOSE(AP$6,INDEX(INDIRECT("EB[" &amp; AP$2 &amp; "]"),MATCH("TJ#" &amp; $B116 &amp; "#5200#CZ",EB[key],0)),INDEX($BO116:$DW116,,AP$4),AP$9/(INDEX(Roky_výhled,,AP$8)-Last_Bil)*(INDEX($BO116:$DW116,,AP$8)-INDEX($D116:$BL116,,$E$1))+INDEX($D116:$BL116,,$E$1),AP$9/(INDEX(Roky_výhled,,AP$8)-INDEX(Roky_výhled,,AP$8-1))*(INDEX($BO116:$DW116,,AP$8)-INDEX($BO116:$DW116,,AP$8-1))+INDEX($BO116:$DW116,,AP$8-1))</f>
        <v>0</v>
      </c>
      <c r="AQ116" s="173">
        <f ca="1">CHOOSE(AQ$6,INDEX(INDIRECT("EB[" &amp; AQ$2 &amp; "]"),MATCH("TJ#" &amp; $B116 &amp; "#5200#CZ",EB[key],0)),INDEX($BO116:$DW116,,AQ$4),AQ$9/(INDEX(Roky_výhled,,AQ$8)-Last_Bil)*(INDEX($BO116:$DW116,,AQ$8)-INDEX($D116:$BL116,,$E$1))+INDEX($D116:$BL116,,$E$1),AQ$9/(INDEX(Roky_výhled,,AQ$8)-INDEX(Roky_výhled,,AQ$8-1))*(INDEX($BO116:$DW116,,AQ$8)-INDEX($BO116:$DW116,,AQ$8-1))+INDEX($BO116:$DW116,,AQ$8-1))</f>
        <v>0</v>
      </c>
      <c r="AR116" s="173">
        <f ca="1">CHOOSE(AR$6,INDEX(INDIRECT("EB[" &amp; AR$2 &amp; "]"),MATCH("TJ#" &amp; $B116 &amp; "#5200#CZ",EB[key],0)),INDEX($BO116:$DW116,,AR$4),AR$9/(INDEX(Roky_výhled,,AR$8)-Last_Bil)*(INDEX($BO116:$DW116,,AR$8)-INDEX($D116:$BL116,,$E$1))+INDEX($D116:$BL116,,$E$1),AR$9/(INDEX(Roky_výhled,,AR$8)-INDEX(Roky_výhled,,AR$8-1))*(INDEX($BO116:$DW116,,AR$8)-INDEX($BO116:$DW116,,AR$8-1))+INDEX($BO116:$DW116,,AR$8-1))</f>
        <v>0</v>
      </c>
      <c r="AS116" s="173">
        <f ca="1">CHOOSE(AS$6,INDEX(INDIRECT("EB[" &amp; AS$2 &amp; "]"),MATCH("TJ#" &amp; $B116 &amp; "#5200#CZ",EB[key],0)),INDEX($BO116:$DW116,,AS$4),AS$9/(INDEX(Roky_výhled,,AS$8)-Last_Bil)*(INDEX($BO116:$DW116,,AS$8)-INDEX($D116:$BL116,,$E$1))+INDEX($D116:$BL116,,$E$1),AS$9/(INDEX(Roky_výhled,,AS$8)-INDEX(Roky_výhled,,AS$8-1))*(INDEX($BO116:$DW116,,AS$8)-INDEX($BO116:$DW116,,AS$8-1))+INDEX($BO116:$DW116,,AS$8-1))</f>
        <v>0</v>
      </c>
      <c r="AT116" s="173">
        <f ca="1">CHOOSE(AT$6,INDEX(INDIRECT("EB[" &amp; AT$2 &amp; "]"),MATCH("TJ#" &amp; $B116 &amp; "#5200#CZ",EB[key],0)),INDEX($BO116:$DW116,,AT$4),AT$9/(INDEX(Roky_výhled,,AT$8)-Last_Bil)*(INDEX($BO116:$DW116,,AT$8)-INDEX($D116:$BL116,,$E$1))+INDEX($D116:$BL116,,$E$1),AT$9/(INDEX(Roky_výhled,,AT$8)-INDEX(Roky_výhled,,AT$8-1))*(INDEX($BO116:$DW116,,AT$8)-INDEX($BO116:$DW116,,AT$8-1))+INDEX($BO116:$DW116,,AT$8-1))</f>
        <v>0</v>
      </c>
      <c r="AU116" s="173">
        <f ca="1">CHOOSE(AU$6,INDEX(INDIRECT("EB[" &amp; AU$2 &amp; "]"),MATCH("TJ#" &amp; $B116 &amp; "#5200#CZ",EB[key],0)),INDEX($BO116:$DW116,,AU$4),AU$9/(INDEX(Roky_výhled,,AU$8)-Last_Bil)*(INDEX($BO116:$DW116,,AU$8)-INDEX($D116:$BL116,,$E$1))+INDEX($D116:$BL116,,$E$1),AU$9/(INDEX(Roky_výhled,,AU$8)-INDEX(Roky_výhled,,AU$8-1))*(INDEX($BO116:$DW116,,AU$8)-INDEX($BO116:$DW116,,AU$8-1))+INDEX($BO116:$DW116,,AU$8-1))</f>
        <v>0</v>
      </c>
      <c r="AV116" s="173">
        <f ca="1">CHOOSE(AV$6,INDEX(INDIRECT("EB[" &amp; AV$2 &amp; "]"),MATCH("TJ#" &amp; $B116 &amp; "#5200#CZ",EB[key],0)),INDEX($BO116:$DW116,,AV$4),AV$9/(INDEX(Roky_výhled,,AV$8)-Last_Bil)*(INDEX($BO116:$DW116,,AV$8)-INDEX($D116:$BL116,,$E$1))+INDEX($D116:$BL116,,$E$1),AV$9/(INDEX(Roky_výhled,,AV$8)-INDEX(Roky_výhled,,AV$8-1))*(INDEX($BO116:$DW116,,AV$8)-INDEX($BO116:$DW116,,AV$8-1))+INDEX($BO116:$DW116,,AV$8-1))</f>
        <v>0</v>
      </c>
      <c r="AW116" s="173">
        <f ca="1">CHOOSE(AW$6,INDEX(INDIRECT("EB[" &amp; AW$2 &amp; "]"),MATCH("TJ#" &amp; $B116 &amp; "#5200#CZ",EB[key],0)),INDEX($BO116:$DW116,,AW$4),AW$9/(INDEX(Roky_výhled,,AW$8)-Last_Bil)*(INDEX($BO116:$DW116,,AW$8)-INDEX($D116:$BL116,,$E$1))+INDEX($D116:$BL116,,$E$1),AW$9/(INDEX(Roky_výhled,,AW$8)-INDEX(Roky_výhled,,AW$8-1))*(INDEX($BO116:$DW116,,AW$8)-INDEX($BO116:$DW116,,AW$8-1))+INDEX($BO116:$DW116,,AW$8-1))</f>
        <v>0</v>
      </c>
      <c r="AX116" s="173">
        <f ca="1">CHOOSE(AX$6,INDEX(INDIRECT("EB[" &amp; AX$2 &amp; "]"),MATCH("TJ#" &amp; $B116 &amp; "#5200#CZ",EB[key],0)),INDEX($BO116:$DW116,,AX$4),AX$9/(INDEX(Roky_výhled,,AX$8)-Last_Bil)*(INDEX($BO116:$DW116,,AX$8)-INDEX($D116:$BL116,,$E$1))+INDEX($D116:$BL116,,$E$1),AX$9/(INDEX(Roky_výhled,,AX$8)-INDEX(Roky_výhled,,AX$8-1))*(INDEX($BO116:$DW116,,AX$8)-INDEX($BO116:$DW116,,AX$8-1))+INDEX($BO116:$DW116,,AX$8-1))</f>
        <v>0</v>
      </c>
      <c r="AY116" s="173">
        <f ca="1">CHOOSE(AY$6,INDEX(INDIRECT("EB[" &amp; AY$2 &amp; "]"),MATCH("TJ#" &amp; $B116 &amp; "#5200#CZ",EB[key],0)),INDEX($BO116:$DW116,,AY$4),AY$9/(INDEX(Roky_výhled,,AY$8)-Last_Bil)*(INDEX($BO116:$DW116,,AY$8)-INDEX($D116:$BL116,,$E$1))+INDEX($D116:$BL116,,$E$1),AY$9/(INDEX(Roky_výhled,,AY$8)-INDEX(Roky_výhled,,AY$8-1))*(INDEX($BO116:$DW116,,AY$8)-INDEX($BO116:$DW116,,AY$8-1))+INDEX($BO116:$DW116,,AY$8-1))</f>
        <v>0</v>
      </c>
      <c r="AZ116" s="173">
        <f ca="1">CHOOSE(AZ$6,INDEX(INDIRECT("EB[" &amp; AZ$2 &amp; "]"),MATCH("TJ#" &amp; $B116 &amp; "#5200#CZ",EB[key],0)),INDEX($BO116:$DW116,,AZ$4),AZ$9/(INDEX(Roky_výhled,,AZ$8)-Last_Bil)*(INDEX($BO116:$DW116,,AZ$8)-INDEX($D116:$BL116,,$E$1))+INDEX($D116:$BL116,,$E$1),AZ$9/(INDEX(Roky_výhled,,AZ$8)-INDEX(Roky_výhled,,AZ$8-1))*(INDEX($BO116:$DW116,,AZ$8)-INDEX($BO116:$DW116,,AZ$8-1))+INDEX($BO116:$DW116,,AZ$8-1))</f>
        <v>0</v>
      </c>
      <c r="BA116" s="173">
        <f ca="1">CHOOSE(BA$6,INDEX(INDIRECT("EB[" &amp; BA$2 &amp; "]"),MATCH("TJ#" &amp; $B116 &amp; "#5200#CZ",EB[key],0)),INDEX($BO116:$DW116,,BA$4),BA$9/(INDEX(Roky_výhled,,BA$8)-Last_Bil)*(INDEX($BO116:$DW116,,BA$8)-INDEX($D116:$BL116,,$E$1))+INDEX($D116:$BL116,,$E$1),BA$9/(INDEX(Roky_výhled,,BA$8)-INDEX(Roky_výhled,,BA$8-1))*(INDEX($BO116:$DW116,,BA$8)-INDEX($BO116:$DW116,,BA$8-1))+INDEX($BO116:$DW116,,BA$8-1))</f>
        <v>0</v>
      </c>
      <c r="BB116" s="173">
        <f ca="1">CHOOSE(BB$6,INDEX(INDIRECT("EB[" &amp; BB$2 &amp; "]"),MATCH("TJ#" &amp; $B116 &amp; "#5200#CZ",EB[key],0)),INDEX($BO116:$DW116,,BB$4),BB$9/(INDEX(Roky_výhled,,BB$8)-Last_Bil)*(INDEX($BO116:$DW116,,BB$8)-INDEX($D116:$BL116,,$E$1))+INDEX($D116:$BL116,,$E$1),BB$9/(INDEX(Roky_výhled,,BB$8)-INDEX(Roky_výhled,,BB$8-1))*(INDEX($BO116:$DW116,,BB$8)-INDEX($BO116:$DW116,,BB$8-1))+INDEX($BO116:$DW116,,BB$8-1))</f>
        <v>0</v>
      </c>
      <c r="BC116" s="173">
        <f ca="1">CHOOSE(BC$6,INDEX(INDIRECT("EB[" &amp; BC$2 &amp; "]"),MATCH("TJ#" &amp; $B116 &amp; "#5200#CZ",EB[key],0)),INDEX($BO116:$DW116,,BC$4),BC$9/(INDEX(Roky_výhled,,BC$8)-Last_Bil)*(INDEX($BO116:$DW116,,BC$8)-INDEX($D116:$BL116,,$E$1))+INDEX($D116:$BL116,,$E$1),BC$9/(INDEX(Roky_výhled,,BC$8)-INDEX(Roky_výhled,,BC$8-1))*(INDEX($BO116:$DW116,,BC$8)-INDEX($BO116:$DW116,,BC$8-1))+INDEX($BO116:$DW116,,BC$8-1))</f>
        <v>0</v>
      </c>
      <c r="BD116" s="173">
        <f ca="1">CHOOSE(BD$6,INDEX(INDIRECT("EB[" &amp; BD$2 &amp; "]"),MATCH("TJ#" &amp; $B116 &amp; "#5200#CZ",EB[key],0)),INDEX($BO116:$DW116,,BD$4),BD$9/(INDEX(Roky_výhled,,BD$8)-Last_Bil)*(INDEX($BO116:$DW116,,BD$8)-INDEX($D116:$BL116,,$E$1))+INDEX($D116:$BL116,,$E$1),BD$9/(INDEX(Roky_výhled,,BD$8)-INDEX(Roky_výhled,,BD$8-1))*(INDEX($BO116:$DW116,,BD$8)-INDEX($BO116:$DW116,,BD$8-1))+INDEX($BO116:$DW116,,BD$8-1))</f>
        <v>0</v>
      </c>
      <c r="BE116" s="173">
        <f ca="1">CHOOSE(BE$6,INDEX(INDIRECT("EB[" &amp; BE$2 &amp; "]"),MATCH("TJ#" &amp; $B116 &amp; "#5200#CZ",EB[key],0)),INDEX($BO116:$DW116,,BE$4),BE$9/(INDEX(Roky_výhled,,BE$8)-Last_Bil)*(INDEX($BO116:$DW116,,BE$8)-INDEX($D116:$BL116,,$E$1))+INDEX($D116:$BL116,,$E$1),BE$9/(INDEX(Roky_výhled,,BE$8)-INDEX(Roky_výhled,,BE$8-1))*(INDEX($BO116:$DW116,,BE$8)-INDEX($BO116:$DW116,,BE$8-1))+INDEX($BO116:$DW116,,BE$8-1))</f>
        <v>0</v>
      </c>
      <c r="BF116" s="173">
        <f ca="1">CHOOSE(BF$6,INDEX(INDIRECT("EB[" &amp; BF$2 &amp; "]"),MATCH("TJ#" &amp; $B116 &amp; "#5200#CZ",EB[key],0)),INDEX($BO116:$DW116,,BF$4),BF$9/(INDEX(Roky_výhled,,BF$8)-Last_Bil)*(INDEX($BO116:$DW116,,BF$8)-INDEX($D116:$BL116,,$E$1))+INDEX($D116:$BL116,,$E$1),BF$9/(INDEX(Roky_výhled,,BF$8)-INDEX(Roky_výhled,,BF$8-1))*(INDEX($BO116:$DW116,,BF$8)-INDEX($BO116:$DW116,,BF$8-1))+INDEX($BO116:$DW116,,BF$8-1))</f>
        <v>0</v>
      </c>
      <c r="BG116" s="173">
        <f ca="1">CHOOSE(BG$6,INDEX(INDIRECT("EB[" &amp; BG$2 &amp; "]"),MATCH("TJ#" &amp; $B116 &amp; "#5200#CZ",EB[key],0)),INDEX($BO116:$DW116,,BG$4),BG$9/(INDEX(Roky_výhled,,BG$8)-Last_Bil)*(INDEX($BO116:$DW116,,BG$8)-INDEX($D116:$BL116,,$E$1))+INDEX($D116:$BL116,,$E$1),BG$9/(INDEX(Roky_výhled,,BG$8)-INDEX(Roky_výhled,,BG$8-1))*(INDEX($BO116:$DW116,,BG$8)-INDEX($BO116:$DW116,,BG$8-1))+INDEX($BO116:$DW116,,BG$8-1))</f>
        <v>0</v>
      </c>
      <c r="BH116" s="173">
        <f ca="1">CHOOSE(BH$6,INDEX(INDIRECT("EB[" &amp; BH$2 &amp; "]"),MATCH("TJ#" &amp; $B116 &amp; "#5200#CZ",EB[key],0)),INDEX($BO116:$DW116,,BH$4),BH$9/(INDEX(Roky_výhled,,BH$8)-Last_Bil)*(INDEX($BO116:$DW116,,BH$8)-INDEX($D116:$BL116,,$E$1))+INDEX($D116:$BL116,,$E$1),BH$9/(INDEX(Roky_výhled,,BH$8)-INDEX(Roky_výhled,,BH$8-1))*(INDEX($BO116:$DW116,,BH$8)-INDEX($BO116:$DW116,,BH$8-1))+INDEX($BO116:$DW116,,BH$8-1))</f>
        <v>0</v>
      </c>
      <c r="BI116" s="173">
        <f ca="1">CHOOSE(BI$6,INDEX(INDIRECT("EB[" &amp; BI$2 &amp; "]"),MATCH("TJ#" &amp; $B116 &amp; "#5200#CZ",EB[key],0)),INDEX($BO116:$DW116,,BI$4),BI$9/(INDEX(Roky_výhled,,BI$8)-Last_Bil)*(INDEX($BO116:$DW116,,BI$8)-INDEX($D116:$BL116,,$E$1))+INDEX($D116:$BL116,,$E$1),BI$9/(INDEX(Roky_výhled,,BI$8)-INDEX(Roky_výhled,,BI$8-1))*(INDEX($BO116:$DW116,,BI$8)-INDEX($BO116:$DW116,,BI$8-1))+INDEX($BO116:$DW116,,BI$8-1))</f>
        <v>0</v>
      </c>
      <c r="BJ116" s="173">
        <f ca="1">CHOOSE(BJ$6,INDEX(INDIRECT("EB[" &amp; BJ$2 &amp; "]"),MATCH("TJ#" &amp; $B116 &amp; "#5200#CZ",EB[key],0)),INDEX($BO116:$DW116,,BJ$4),BJ$9/(INDEX(Roky_výhled,,BJ$8)-Last_Bil)*(INDEX($BO116:$DW116,,BJ$8)-INDEX($D116:$BL116,,$E$1))+INDEX($D116:$BL116,,$E$1),BJ$9/(INDEX(Roky_výhled,,BJ$8)-INDEX(Roky_výhled,,BJ$8-1))*(INDEX($BO116:$DW116,,BJ$8)-INDEX($BO116:$DW116,,BJ$8-1))+INDEX($BO116:$DW116,,BJ$8-1))</f>
        <v>0</v>
      </c>
      <c r="BK116" s="173">
        <f ca="1">CHOOSE(BK$6,INDEX(INDIRECT("EB[" &amp; BK$2 &amp; "]"),MATCH("TJ#" &amp; $B116 &amp; "#5200#CZ",EB[key],0)),INDEX($BO116:$DW116,,BK$4),BK$9/(INDEX(Roky_výhled,,BK$8)-Last_Bil)*(INDEX($BO116:$DW116,,BK$8)-INDEX($D116:$BL116,,$E$1))+INDEX($D116:$BL116,,$E$1),BK$9/(INDEX(Roky_výhled,,BK$8)-INDEX(Roky_výhled,,BK$8-1))*(INDEX($BO116:$DW116,,BK$8)-INDEX($BO116:$DW116,,BK$8-1))+INDEX($BO116:$DW116,,BK$8-1))</f>
        <v>0</v>
      </c>
      <c r="BL116" s="174">
        <f ca="1">CHOOSE(BL$6,INDEX(INDIRECT("EB[" &amp; BL$2 &amp; "]"),MATCH("TJ#" &amp; $B116 &amp; "#5200#CZ",EB[key],0)),INDEX($BO116:$DW116,,BL$4),BL$9/(INDEX(Roky_výhled,,BL$8)-Last_Bil)*(INDEX($BO116:$DW116,,BL$8)-INDEX($D116:$BL116,,$E$1))+INDEX($D116:$BL116,,$E$1),BL$9/(INDEX(Roky_výhled,,BL$8)-INDEX(Roky_výhled,,BL$8-1))*(INDEX($BO116:$DW116,,BL$8)-INDEX($BO116:$DW116,,BL$8-1))+INDEX($BO116:$DW116,,BL$8-1))</f>
        <v>0</v>
      </c>
      <c r="BM116"/>
      <c r="BN116" s="179" t="str">
        <f t="shared" si="293"/>
        <v>Distribuční ztráty [TJ]</v>
      </c>
      <c r="BO116" s="294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93"/>
      <c r="BZ116" s="281"/>
      <c r="CA116" s="281"/>
      <c r="CB116" s="281"/>
      <c r="CC116" s="281"/>
      <c r="CD116" s="281"/>
      <c r="CE116" s="281"/>
      <c r="CF116" s="281"/>
      <c r="CG116" s="281"/>
      <c r="CH116" s="281"/>
      <c r="CI116" s="281"/>
      <c r="CJ116" s="281"/>
      <c r="CK116" s="281"/>
      <c r="CL116" s="281"/>
      <c r="CM116" s="281"/>
      <c r="CN116" s="281"/>
      <c r="CO116" s="281"/>
      <c r="CP116" s="281"/>
      <c r="CQ116" s="281"/>
      <c r="CR116" s="281"/>
      <c r="CS116" s="281"/>
      <c r="CT116" s="281"/>
      <c r="CU116" s="281"/>
      <c r="CV116" s="281"/>
      <c r="CW116" s="281"/>
      <c r="CX116" s="281"/>
      <c r="CY116" s="281"/>
      <c r="CZ116" s="281"/>
      <c r="DA116" s="281"/>
      <c r="DB116" s="281"/>
      <c r="DC116" s="281"/>
      <c r="DD116" s="281"/>
      <c r="DE116" s="281"/>
      <c r="DF116" s="281"/>
      <c r="DG116" s="281"/>
      <c r="DH116" s="281"/>
      <c r="DI116" s="281"/>
      <c r="DJ116" s="281"/>
      <c r="DK116" s="281"/>
      <c r="DL116" s="281"/>
      <c r="DM116" s="281"/>
      <c r="DN116" s="281"/>
      <c r="DO116" s="281"/>
      <c r="DP116" s="281"/>
      <c r="DQ116" s="281"/>
      <c r="DR116" s="281"/>
      <c r="DS116" s="281"/>
      <c r="DT116" s="281"/>
      <c r="DU116" s="281"/>
      <c r="DV116" s="281"/>
      <c r="DW116" s="281"/>
    </row>
    <row r="117" spans="2:127" s="196" customFormat="1" x14ac:dyDescent="0.25">
      <c r="B117" t="s">
        <v>589</v>
      </c>
      <c r="C117" s="179" t="s">
        <v>3326</v>
      </c>
      <c r="D117" s="163">
        <f ca="1">CHOOSE(D$6,INDEX(INDIRECT("EB[" &amp; D$2 &amp; "]"),MATCH("TJ#" &amp; $B117 &amp; "#5200#CZ",EB[key],0)),INDEX($BO117:$DW117,,D$4),D$9/(INDEX(Roky_výhled,,D$8)-Last_Bil)*(INDEX($BO117:$DW117,,D$8)-INDEX($D117:$BL117,,$E$1))+INDEX($D117:$BL117,,$E$1),D$9/(INDEX(Roky_výhled,,D$8)-INDEX(Roky_výhled,,D$8-1))*(INDEX($BO117:$DW117,,D$8)-INDEX($BO117:$DW117,,D$8-1))+INDEX($BO117:$DW117,,D$8-1))</f>
        <v>19223</v>
      </c>
      <c r="E117" s="173">
        <f ca="1">CHOOSE(E$6,INDEX(INDIRECT("EB[" &amp; E$2 &amp; "]"),MATCH("TJ#" &amp; $B117 &amp; "#5200#CZ",EB[key],0)),INDEX($BO117:$DW117,,E$4),E$9/(INDEX(Roky_výhled,,E$8)-Last_Bil)*(INDEX($BO117:$DW117,,E$8)-INDEX($D117:$BL117,,$E$1))+INDEX($D117:$BL117,,$E$1),E$9/(INDEX(Roky_výhled,,E$8)-INDEX(Roky_výhled,,E$8-1))*(INDEX($BO117:$DW117,,E$8)-INDEX($BO117:$DW117,,E$8-1))+INDEX($BO117:$DW117,,E$8-1))</f>
        <v>17810</v>
      </c>
      <c r="F117" s="173">
        <f ca="1">CHOOSE(F$6,INDEX(INDIRECT("EB[" &amp; F$2 &amp; "]"),MATCH("TJ#" &amp; $B117 &amp; "#5200#CZ",EB[key],0)),INDEX($BO117:$DW117,,F$4),F$9/(INDEX(Roky_výhled,,F$8)-Last_Bil)*(INDEX($BO117:$DW117,,F$8)-INDEX($D117:$BL117,,$E$1))+INDEX($D117:$BL117,,$E$1),F$9/(INDEX(Roky_výhled,,F$8)-INDEX(Roky_výhled,,F$8-1))*(INDEX($BO117:$DW117,,F$8)-INDEX($BO117:$DW117,,F$8-1))+INDEX($BO117:$DW117,,F$8-1))</f>
        <v>23474</v>
      </c>
      <c r="G117" s="173">
        <f ca="1">CHOOSE(G$6,INDEX(INDIRECT("EB[" &amp; G$2 &amp; "]"),MATCH("TJ#" &amp; $B117 &amp; "#5200#CZ",EB[key],0)),INDEX($BO117:$DW117,,G$4),G$9/(INDEX(Roky_výhled,,G$8)-Last_Bil)*(INDEX($BO117:$DW117,,G$8)-INDEX($D117:$BL117,,$E$1))+INDEX($D117:$BL117,,$E$1),G$9/(INDEX(Roky_výhled,,G$8)-INDEX(Roky_výhled,,G$8-1))*(INDEX($BO117:$DW117,,G$8)-INDEX($BO117:$DW117,,G$8-1))+INDEX($BO117:$DW117,,G$8-1))</f>
        <v>20711</v>
      </c>
      <c r="H117" s="173">
        <f ca="1">CHOOSE(H$6,INDEX(INDIRECT("EB[" &amp; H$2 &amp; "]"),MATCH("TJ#" &amp; $B117 &amp; "#5200#CZ",EB[key],0)),INDEX($BO117:$DW117,,H$4),H$9/(INDEX(Roky_výhled,,H$8)-Last_Bil)*(INDEX($BO117:$DW117,,H$8)-INDEX($D117:$BL117,,$E$1))+INDEX($D117:$BL117,,$E$1),H$9/(INDEX(Roky_výhled,,H$8)-INDEX(Roky_výhled,,H$8-1))*(INDEX($BO117:$DW117,,H$8)-INDEX($BO117:$DW117,,H$8-1))+INDEX($BO117:$DW117,,H$8-1))</f>
        <v>18762</v>
      </c>
      <c r="I117" s="173">
        <f ca="1">CHOOSE(I$6,INDEX(INDIRECT("EB[" &amp; I$2 &amp; "]"),MATCH("TJ#" &amp; $B117 &amp; "#5200#CZ",EB[key],0)),INDEX($BO117:$DW117,,I$4),I$9/(INDEX(Roky_výhled,,I$8)-Last_Bil)*(INDEX($BO117:$DW117,,I$8)-INDEX($D117:$BL117,,$E$1))+INDEX($D117:$BL117,,$E$1),I$9/(INDEX(Roky_výhled,,I$8)-INDEX(Roky_výhled,,I$8-1))*(INDEX($BO117:$DW117,,I$8)-INDEX($BO117:$DW117,,I$8-1))+INDEX($BO117:$DW117,,I$8-1))</f>
        <v>15559</v>
      </c>
      <c r="J117" s="173">
        <f ca="1">CHOOSE(J$6,INDEX(INDIRECT("EB[" &amp; J$2 &amp; "]"),MATCH("TJ#" &amp; $B117 &amp; "#5200#CZ",EB[key],0)),INDEX($BO117:$DW117,,J$4),J$9/(INDEX(Roky_výhled,,J$8)-Last_Bil)*(INDEX($BO117:$DW117,,J$8)-INDEX($D117:$BL117,,$E$1))+INDEX($D117:$BL117,,$E$1),J$9/(INDEX(Roky_výhled,,J$8)-INDEX(Roky_výhled,,J$8-1))*(INDEX($BO117:$DW117,,J$8)-INDEX($BO117:$DW117,,J$8-1))+INDEX($BO117:$DW117,,J$8-1))</f>
        <v>17439</v>
      </c>
      <c r="K117" s="173">
        <f ca="1">CHOOSE(K$6,INDEX(INDIRECT("EB[" &amp; K$2 &amp; "]"),MATCH("TJ#" &amp; $B117 &amp; "#5200#CZ",EB[key],0)),INDEX($BO117:$DW117,,K$4),K$9/(INDEX(Roky_výhled,,K$8)-Last_Bil)*(INDEX($BO117:$DW117,,K$8)-INDEX($D117:$BL117,,$E$1))+INDEX($D117:$BL117,,$E$1),K$9/(INDEX(Roky_výhled,,K$8)-INDEX(Roky_výhled,,K$8-1))*(INDEX($BO117:$DW117,,K$8)-INDEX($BO117:$DW117,,K$8-1))+INDEX($BO117:$DW117,,K$8-1))</f>
        <v>17226</v>
      </c>
      <c r="L117" s="173">
        <f ca="1">CHOOSE(L$6,INDEX(INDIRECT("EB[" &amp; L$2 &amp; "]"),MATCH("TJ#" &amp; $B117 &amp; "#5200#CZ",EB[key],0)),INDEX($BO117:$DW117,,L$4),L$9/(INDEX(Roky_výhled,,L$8)-Last_Bil)*(INDEX($BO117:$DW117,,L$8)-INDEX($D117:$BL117,,$E$1))+INDEX($D117:$BL117,,$E$1),L$9/(INDEX(Roky_výhled,,L$8)-INDEX(Roky_výhled,,L$8-1))*(INDEX($BO117:$DW117,,L$8)-INDEX($BO117:$DW117,,L$8-1))+INDEX($BO117:$DW117,,L$8-1))</f>
        <v>16352</v>
      </c>
      <c r="M117" s="173">
        <f ca="1">CHOOSE(M$6,INDEX(INDIRECT("EB[" &amp; M$2 &amp; "]"),MATCH("TJ#" &amp; $B117 &amp; "#5200#CZ",EB[key],0)),INDEX($BO117:$DW117,,M$4),M$9/(INDEX(Roky_výhled,,M$8)-Last_Bil)*(INDEX($BO117:$DW117,,M$8)-INDEX($D117:$BL117,,$E$1))+INDEX($D117:$BL117,,$E$1),M$9/(INDEX(Roky_výhled,,M$8)-INDEX(Roky_výhled,,M$8-1))*(INDEX($BO117:$DW117,,M$8)-INDEX($BO117:$DW117,,M$8-1))+INDEX($BO117:$DW117,,M$8-1))</f>
        <v>15292</v>
      </c>
      <c r="N117" s="173">
        <f ca="1">CHOOSE(N$6,INDEX(INDIRECT("EB[" &amp; N$2 &amp; "]"),MATCH("TJ#" &amp; $B117 &amp; "#5200#CZ",EB[key],0)),INDEX($BO117:$DW117,,N$4),N$9/(INDEX(Roky_výhled,,N$8)-Last_Bil)*(INDEX($BO117:$DW117,,N$8)-INDEX($D117:$BL117,,$E$1))+INDEX($D117:$BL117,,$E$1),N$9/(INDEX(Roky_výhled,,N$8)-INDEX(Roky_výhled,,N$8-1))*(INDEX($BO117:$DW117,,N$8)-INDEX($BO117:$DW117,,N$8-1))+INDEX($BO117:$DW117,,N$8-1))</f>
        <v>17671</v>
      </c>
      <c r="O117" s="173">
        <f ca="1">CHOOSE(O$6,INDEX(INDIRECT("EB[" &amp; O$2 &amp; "]"),MATCH("TJ#" &amp; $B117 &amp; "#5200#CZ",EB[key],0)),INDEX($BO117:$DW117,,O$4),O$9/(INDEX(Roky_výhled,,O$8)-Last_Bil)*(INDEX($BO117:$DW117,,O$8)-INDEX($D117:$BL117,,$E$1))+INDEX($D117:$BL117,,$E$1),O$9/(INDEX(Roky_výhled,,O$8)-INDEX(Roky_výhled,,O$8-1))*(INDEX($BO117:$DW117,,O$8)-INDEX($BO117:$DW117,,O$8-1))+INDEX($BO117:$DW117,,O$8-1))</f>
        <v>14905</v>
      </c>
      <c r="P117" s="173">
        <f ca="1">CHOOSE(P$6,INDEX(INDIRECT("EB[" &amp; P$2 &amp; "]"),MATCH("TJ#" &amp; $B117 &amp; "#5200#CZ",EB[key],0)),INDEX($BO117:$DW117,,P$4),P$9/(INDEX(Roky_výhled,,P$8)-Last_Bil)*(INDEX($BO117:$DW117,,P$8)-INDEX($D117:$BL117,,$E$1))+INDEX($D117:$BL117,,$E$1),P$9/(INDEX(Roky_výhled,,P$8)-INDEX(Roky_výhled,,P$8-1))*(INDEX($BO117:$DW117,,P$8)-INDEX($BO117:$DW117,,P$8-1))+INDEX($BO117:$DW117,,P$8-1))</f>
        <v>15218</v>
      </c>
      <c r="Q117" s="173">
        <f ca="1">CHOOSE(Q$6,INDEX(INDIRECT("EB[" &amp; Q$2 &amp; "]"),MATCH("TJ#" &amp; $B117 &amp; "#5200#CZ",EB[key],0)),INDEX($BO117:$DW117,,Q$4),Q$9/(INDEX(Roky_výhled,,Q$8)-Last_Bil)*(INDEX($BO117:$DW117,,Q$8)-INDEX($D117:$BL117,,$E$1))+INDEX($D117:$BL117,,$E$1),Q$9/(INDEX(Roky_výhled,,Q$8)-INDEX(Roky_výhled,,Q$8-1))*(INDEX($BO117:$DW117,,Q$8)-INDEX($BO117:$DW117,,Q$8-1))+INDEX($BO117:$DW117,,Q$8-1))</f>
        <v>15433</v>
      </c>
      <c r="R117" s="173">
        <f ca="1">CHOOSE(R$6,INDEX(INDIRECT("EB[" &amp; R$2 &amp; "]"),MATCH("TJ#" &amp; $B117 &amp; "#5200#CZ",EB[key],0)),INDEX($BO117:$DW117,,R$4),R$9/(INDEX(Roky_výhled,,R$8)-Last_Bil)*(INDEX($BO117:$DW117,,R$8)-INDEX($D117:$BL117,,$E$1))+INDEX($D117:$BL117,,$E$1),R$9/(INDEX(Roky_výhled,,R$8)-INDEX(Roky_výhled,,R$8-1))*(INDEX($BO117:$DW117,,R$8)-INDEX($BO117:$DW117,,R$8-1))+INDEX($BO117:$DW117,,R$8-1))</f>
        <v>15194</v>
      </c>
      <c r="S117" s="173">
        <f ca="1">CHOOSE(S$6,INDEX(INDIRECT("EB[" &amp; S$2 &amp; "]"),MATCH("TJ#" &amp; $B117 &amp; "#5200#CZ",EB[key],0)),INDEX($BO117:$DW117,,S$4),S$9/(INDEX(Roky_výhled,,S$8)-Last_Bil)*(INDEX($BO117:$DW117,,S$8)-INDEX($D117:$BL117,,$E$1))+INDEX($D117:$BL117,,$E$1),S$9/(INDEX(Roky_výhled,,S$8)-INDEX(Roky_výhled,,S$8-1))*(INDEX($BO117:$DW117,,S$8)-INDEX($BO117:$DW117,,S$8-1))+INDEX($BO117:$DW117,,S$8-1))</f>
        <v>14149</v>
      </c>
      <c r="T117" s="173">
        <f ca="1">CHOOSE(T$6,INDEX(INDIRECT("EB[" &amp; T$2 &amp; "]"),MATCH("TJ#" &amp; $B117 &amp; "#5200#CZ",EB[key],0)),INDEX($BO117:$DW117,,T$4),T$9/(INDEX(Roky_výhled,,T$8)-Last_Bil)*(INDEX($BO117:$DW117,,T$8)-INDEX($D117:$BL117,,$E$1))+INDEX($D117:$BL117,,$E$1),T$9/(INDEX(Roky_výhled,,T$8)-INDEX(Roky_výhled,,T$8-1))*(INDEX($BO117:$DW117,,T$8)-INDEX($BO117:$DW117,,T$8-1))+INDEX($BO117:$DW117,,T$8-1))</f>
        <v>15314</v>
      </c>
      <c r="U117" s="173">
        <f ca="1">CHOOSE(U$6,INDEX(INDIRECT("EB[" &amp; U$2 &amp; "]"),MATCH("TJ#" &amp; $B117 &amp; "#5200#CZ",EB[key],0)),INDEX($BO117:$DW117,,U$4),U$9/(INDEX(Roky_výhled,,U$8)-Last_Bil)*(INDEX($BO117:$DW117,,U$8)-INDEX($D117:$BL117,,$E$1))+INDEX($D117:$BL117,,$E$1),U$9/(INDEX(Roky_výhled,,U$8)-INDEX(Roky_výhled,,U$8-1))*(INDEX($BO117:$DW117,,U$8)-INDEX($BO117:$DW117,,U$8-1))+INDEX($BO117:$DW117,,U$8-1))</f>
        <v>15385</v>
      </c>
      <c r="V117" s="173">
        <f ca="1">CHOOSE(V$6,INDEX(INDIRECT("EB[" &amp; V$2 &amp; "]"),MATCH("TJ#" &amp; $B117 &amp; "#5200#CZ",EB[key],0)),INDEX($BO117:$DW117,,V$4),V$9/(INDEX(Roky_výhled,,V$8)-Last_Bil)*(INDEX($BO117:$DW117,,V$8)-INDEX($D117:$BL117,,$E$1))+INDEX($D117:$BL117,,$E$1),V$9/(INDEX(Roky_výhled,,V$8)-INDEX(Roky_výhled,,V$8-1))*(INDEX($BO117:$DW117,,V$8)-INDEX($BO117:$DW117,,V$8-1))+INDEX($BO117:$DW117,,V$8-1))</f>
        <v>17693</v>
      </c>
      <c r="W117" s="173">
        <f ca="1">CHOOSE(W$6,INDEX(INDIRECT("EB[" &amp; W$2 &amp; "]"),MATCH("TJ#" &amp; $B117 &amp; "#5200#CZ",EB[key],0)),INDEX($BO117:$DW117,,W$4),W$9/(INDEX(Roky_výhled,,W$8)-Last_Bil)*(INDEX($BO117:$DW117,,W$8)-INDEX($D117:$BL117,,$E$1))+INDEX($D117:$BL117,,$E$1),W$9/(INDEX(Roky_výhled,,W$8)-INDEX(Roky_výhled,,W$8-1))*(INDEX($BO117:$DW117,,W$8)-INDEX($BO117:$DW117,,W$8-1))+INDEX($BO117:$DW117,,W$8-1))</f>
        <v>17218</v>
      </c>
      <c r="X117" s="173">
        <f ca="1">CHOOSE(X$6,INDEX(INDIRECT("EB[" &amp; X$2 &amp; "]"),MATCH("TJ#" &amp; $B117 &amp; "#5200#CZ",EB[key],0)),INDEX($BO117:$DW117,,X$4),X$9/(INDEX(Roky_výhled,,X$8)-Last_Bil)*(INDEX($BO117:$DW117,,X$8)-INDEX($D117:$BL117,,$E$1))+INDEX($D117:$BL117,,$E$1),X$9/(INDEX(Roky_výhled,,X$8)-INDEX(Roky_výhled,,X$8-1))*(INDEX($BO117:$DW117,,X$8)-INDEX($BO117:$DW117,,X$8-1))+INDEX($BO117:$DW117,,X$8-1))</f>
        <v>35081</v>
      </c>
      <c r="Y117" s="173">
        <f ca="1">CHOOSE(Y$6,INDEX(INDIRECT("EB[" &amp; Y$2 &amp; "]"),MATCH("TJ#" &amp; $B117 &amp; "#5200#CZ",EB[key],0)),INDEX($BO117:$DW117,,Y$4),Y$9/(INDEX(Roky_výhled,,Y$8)-Last_Bil)*(INDEX($BO117:$DW117,,Y$8)-INDEX($D117:$BL117,,$E$1))+INDEX($D117:$BL117,,$E$1),Y$9/(INDEX(Roky_výhled,,Y$8)-INDEX(Roky_výhled,,Y$8-1))*(INDEX($BO117:$DW117,,Y$8)-INDEX($BO117:$DW117,,Y$8-1))+INDEX($BO117:$DW117,,Y$8-1))</f>
        <v>33573</v>
      </c>
      <c r="Z117" s="173">
        <f ca="1">CHOOSE(Z$6,INDEX(INDIRECT("EB[" &amp; Z$2 &amp; "]"),MATCH("TJ#" &amp; $B117 &amp; "#5200#CZ",EB[key],0)),INDEX($BO117:$DW117,,Z$4),Z$9/(INDEX(Roky_výhled,,Z$8)-Last_Bil)*(INDEX($BO117:$DW117,,Z$8)-INDEX($D117:$BL117,,$E$1))+INDEX($D117:$BL117,,$E$1),Z$9/(INDEX(Roky_výhled,,Z$8)-INDEX(Roky_výhled,,Z$8-1))*(INDEX($BO117:$DW117,,Z$8)-INDEX($BO117:$DW117,,Z$8-1))+INDEX($BO117:$DW117,,Z$8-1))</f>
        <v>31719</v>
      </c>
      <c r="AA117" s="173">
        <f ca="1">CHOOSE(AA$6,INDEX(INDIRECT("EB[" &amp; AA$2 &amp; "]"),MATCH("TJ#" &amp; $B117 &amp; "#5200#CZ",EB[key],0)),INDEX($BO117:$DW117,,AA$4),AA$9/(INDEX(Roky_výhled,,AA$8)-Last_Bil)*(INDEX($BO117:$DW117,,AA$8)-INDEX($D117:$BL117,,$E$1))+INDEX($D117:$BL117,,$E$1),AA$9/(INDEX(Roky_výhled,,AA$8)-INDEX(Roky_výhled,,AA$8-1))*(INDEX($BO117:$DW117,,AA$8)-INDEX($BO117:$DW117,,AA$8-1))+INDEX($BO117:$DW117,,AA$8-1))</f>
        <v>32576</v>
      </c>
      <c r="AB117" s="173">
        <f ca="1">CHOOSE(AB$6,INDEX(INDIRECT("EB[" &amp; AB$2 &amp; "]"),MATCH("TJ#" &amp; $B117 &amp; "#5200#CZ",EB[key],0)),INDEX($BO117:$DW117,,AB$4),AB$9/(INDEX(Roky_výhled,,AB$8)-Last_Bil)*(INDEX($BO117:$DW117,,AB$8)-INDEX($D117:$BL117,,$E$1))+INDEX($D117:$BL117,,$E$1),AB$9/(INDEX(Roky_výhled,,AB$8)-INDEX(Roky_výhled,,AB$8-1))*(INDEX($BO117:$DW117,,AB$8)-INDEX($BO117:$DW117,,AB$8-1))+INDEX($BO117:$DW117,,AB$8-1))</f>
        <v>27749</v>
      </c>
      <c r="AC117" s="173">
        <f ca="1">CHOOSE(AC$6,INDEX(INDIRECT("EB[" &amp; AC$2 &amp; "]"),MATCH("TJ#" &amp; $B117 &amp; "#5200#CZ",EB[key],0)),INDEX($BO117:$DW117,,AC$4),AC$9/(INDEX(Roky_výhled,,AC$8)-Last_Bil)*(INDEX($BO117:$DW117,,AC$8)-INDEX($D117:$BL117,,$E$1))+INDEX($D117:$BL117,,$E$1),AC$9/(INDEX(Roky_výhled,,AC$8)-INDEX(Roky_výhled,,AC$8-1))*(INDEX($BO117:$DW117,,AC$8)-INDEX($BO117:$DW117,,AC$8-1))+INDEX($BO117:$DW117,,AC$8-1))</f>
        <v>27111</v>
      </c>
      <c r="AD117" s="173">
        <f ca="1">CHOOSE(AD$6,INDEX(INDIRECT("EB[" &amp; AD$2 &amp; "]"),MATCH("TJ#" &amp; $B117 &amp; "#5200#CZ",EB[key],0)),INDEX($BO117:$DW117,,AD$4),AD$9/(INDEX(Roky_výhled,,AD$8)-Last_Bil)*(INDEX($BO117:$DW117,,AD$8)-INDEX($D117:$BL117,,$E$1))+INDEX($D117:$BL117,,$E$1),AD$9/(INDEX(Roky_výhled,,AD$8)-INDEX(Roky_výhled,,AD$8-1))*(INDEX($BO117:$DW117,,AD$8)-INDEX($BO117:$DW117,,AD$8-1))+INDEX($BO117:$DW117,,AD$8-1))</f>
        <v>21688.799999999999</v>
      </c>
      <c r="AE117" s="173">
        <f ca="1">CHOOSE(AE$6,INDEX(INDIRECT("EB[" &amp; AE$2 &amp; "]"),MATCH("TJ#" &amp; $B117 &amp; "#5200#CZ",EB[key],0)),INDEX($BO117:$DW117,,AE$4),AE$9/(INDEX(Roky_výhled,,AE$8)-Last_Bil)*(INDEX($BO117:$DW117,,AE$8)-INDEX($D117:$BL117,,$E$1))+INDEX($D117:$BL117,,$E$1),AE$9/(INDEX(Roky_výhled,,AE$8)-INDEX(Roky_výhled,,AE$8-1))*(INDEX($BO117:$DW117,,AE$8)-INDEX($BO117:$DW117,,AE$8-1))+INDEX($BO117:$DW117,,AE$8-1))</f>
        <v>16266.599999999999</v>
      </c>
      <c r="AF117" s="173">
        <f ca="1">CHOOSE(AF$6,INDEX(INDIRECT("EB[" &amp; AF$2 &amp; "]"),MATCH("TJ#" &amp; $B117 &amp; "#5200#CZ",EB[key],0)),INDEX($BO117:$DW117,,AF$4),AF$9/(INDEX(Roky_výhled,,AF$8)-Last_Bil)*(INDEX($BO117:$DW117,,AF$8)-INDEX($D117:$BL117,,$E$1))+INDEX($D117:$BL117,,$E$1),AF$9/(INDEX(Roky_výhled,,AF$8)-INDEX(Roky_výhled,,AF$8-1))*(INDEX($BO117:$DW117,,AF$8)-INDEX($BO117:$DW117,,AF$8-1))+INDEX($BO117:$DW117,,AF$8-1))</f>
        <v>10844.400000000001</v>
      </c>
      <c r="AG117" s="173">
        <f ca="1">CHOOSE(AG$6,INDEX(INDIRECT("EB[" &amp; AG$2 &amp; "]"),MATCH("TJ#" &amp; $B117 &amp; "#5200#CZ",EB[key],0)),INDEX($BO117:$DW117,,AG$4),AG$9/(INDEX(Roky_výhled,,AG$8)-Last_Bil)*(INDEX($BO117:$DW117,,AG$8)-INDEX($D117:$BL117,,$E$1))+INDEX($D117:$BL117,,$E$1),AG$9/(INDEX(Roky_výhled,,AG$8)-INDEX(Roky_výhled,,AG$8-1))*(INDEX($BO117:$DW117,,AG$8)-INDEX($BO117:$DW117,,AG$8-1))+INDEX($BO117:$DW117,,AG$8-1))</f>
        <v>5422.1999999999971</v>
      </c>
      <c r="AH117" s="173">
        <f ca="1">CHOOSE(AH$6,INDEX(INDIRECT("EB[" &amp; AH$2 &amp; "]"),MATCH("TJ#" &amp; $B117 &amp; "#5200#CZ",EB[key],0)),INDEX($BO117:$DW117,,AH$4),AH$9/(INDEX(Roky_výhled,,AH$8)-Last_Bil)*(INDEX($BO117:$DW117,,AH$8)-INDEX($D117:$BL117,,$E$1))+INDEX($D117:$BL117,,$E$1),AH$9/(INDEX(Roky_výhled,,AH$8)-INDEX(Roky_výhled,,AH$8-1))*(INDEX($BO117:$DW117,,AH$8)-INDEX($BO117:$DW117,,AH$8-1))+INDEX($BO117:$DW117,,AH$8-1))</f>
        <v>0</v>
      </c>
      <c r="AI117" s="173">
        <f ca="1">CHOOSE(AI$6,INDEX(INDIRECT("EB[" &amp; AI$2 &amp; "]"),MATCH("TJ#" &amp; $B117 &amp; "#5200#CZ",EB[key],0)),INDEX($BO117:$DW117,,AI$4),AI$9/(INDEX(Roky_výhled,,AI$8)-Last_Bil)*(INDEX($BO117:$DW117,,AI$8)-INDEX($D117:$BL117,,$E$1))+INDEX($D117:$BL117,,$E$1),AI$9/(INDEX(Roky_výhled,,AI$8)-INDEX(Roky_výhled,,AI$8-1))*(INDEX($BO117:$DW117,,AI$8)-INDEX($BO117:$DW117,,AI$8-1))+INDEX($BO117:$DW117,,AI$8-1))</f>
        <v>0</v>
      </c>
      <c r="AJ117" s="173">
        <f ca="1">CHOOSE(AJ$6,INDEX(INDIRECT("EB[" &amp; AJ$2 &amp; "]"),MATCH("TJ#" &amp; $B117 &amp; "#5200#CZ",EB[key],0)),INDEX($BO117:$DW117,,AJ$4),AJ$9/(INDEX(Roky_výhled,,AJ$8)-Last_Bil)*(INDEX($BO117:$DW117,,AJ$8)-INDEX($D117:$BL117,,$E$1))+INDEX($D117:$BL117,,$E$1),AJ$9/(INDEX(Roky_výhled,,AJ$8)-INDEX(Roky_výhled,,AJ$8-1))*(INDEX($BO117:$DW117,,AJ$8)-INDEX($BO117:$DW117,,AJ$8-1))+INDEX($BO117:$DW117,,AJ$8-1))</f>
        <v>0</v>
      </c>
      <c r="AK117" s="173">
        <f ca="1">CHOOSE(AK$6,INDEX(INDIRECT("EB[" &amp; AK$2 &amp; "]"),MATCH("TJ#" &amp; $B117 &amp; "#5200#CZ",EB[key],0)),INDEX($BO117:$DW117,,AK$4),AK$9/(INDEX(Roky_výhled,,AK$8)-Last_Bil)*(INDEX($BO117:$DW117,,AK$8)-INDEX($D117:$BL117,,$E$1))+INDEX($D117:$BL117,,$E$1),AK$9/(INDEX(Roky_výhled,,AK$8)-INDEX(Roky_výhled,,AK$8-1))*(INDEX($BO117:$DW117,,AK$8)-INDEX($BO117:$DW117,,AK$8-1))+INDEX($BO117:$DW117,,AK$8-1))</f>
        <v>0</v>
      </c>
      <c r="AL117" s="173">
        <f ca="1">CHOOSE(AL$6,INDEX(INDIRECT("EB[" &amp; AL$2 &amp; "]"),MATCH("TJ#" &amp; $B117 &amp; "#5200#CZ",EB[key],0)),INDEX($BO117:$DW117,,AL$4),AL$9/(INDEX(Roky_výhled,,AL$8)-Last_Bil)*(INDEX($BO117:$DW117,,AL$8)-INDEX($D117:$BL117,,$E$1))+INDEX($D117:$BL117,,$E$1),AL$9/(INDEX(Roky_výhled,,AL$8)-INDEX(Roky_výhled,,AL$8-1))*(INDEX($BO117:$DW117,,AL$8)-INDEX($BO117:$DW117,,AL$8-1))+INDEX($BO117:$DW117,,AL$8-1))</f>
        <v>0</v>
      </c>
      <c r="AM117" s="173">
        <f ca="1">CHOOSE(AM$6,INDEX(INDIRECT("EB[" &amp; AM$2 &amp; "]"),MATCH("TJ#" &amp; $B117 &amp; "#5200#CZ",EB[key],0)),INDEX($BO117:$DW117,,AM$4),AM$9/(INDEX(Roky_výhled,,AM$8)-Last_Bil)*(INDEX($BO117:$DW117,,AM$8)-INDEX($D117:$BL117,,$E$1))+INDEX($D117:$BL117,,$E$1),AM$9/(INDEX(Roky_výhled,,AM$8)-INDEX(Roky_výhled,,AM$8-1))*(INDEX($BO117:$DW117,,AM$8)-INDEX($BO117:$DW117,,AM$8-1))+INDEX($BO117:$DW117,,AM$8-1))</f>
        <v>0</v>
      </c>
      <c r="AN117" s="173">
        <f ca="1">CHOOSE(AN$6,INDEX(INDIRECT("EB[" &amp; AN$2 &amp; "]"),MATCH("TJ#" &amp; $B117 &amp; "#5200#CZ",EB[key],0)),INDEX($BO117:$DW117,,AN$4),AN$9/(INDEX(Roky_výhled,,AN$8)-Last_Bil)*(INDEX($BO117:$DW117,,AN$8)-INDEX($D117:$BL117,,$E$1))+INDEX($D117:$BL117,,$E$1),AN$9/(INDEX(Roky_výhled,,AN$8)-INDEX(Roky_výhled,,AN$8-1))*(INDEX($BO117:$DW117,,AN$8)-INDEX($BO117:$DW117,,AN$8-1))+INDEX($BO117:$DW117,,AN$8-1))</f>
        <v>0</v>
      </c>
      <c r="AO117" s="173">
        <f ca="1">CHOOSE(AO$6,INDEX(INDIRECT("EB[" &amp; AO$2 &amp; "]"),MATCH("TJ#" &amp; $B117 &amp; "#5200#CZ",EB[key],0)),INDEX($BO117:$DW117,,AO$4),AO$9/(INDEX(Roky_výhled,,AO$8)-Last_Bil)*(INDEX($BO117:$DW117,,AO$8)-INDEX($D117:$BL117,,$E$1))+INDEX($D117:$BL117,,$E$1),AO$9/(INDEX(Roky_výhled,,AO$8)-INDEX(Roky_výhled,,AO$8-1))*(INDEX($BO117:$DW117,,AO$8)-INDEX($BO117:$DW117,,AO$8-1))+INDEX($BO117:$DW117,,AO$8-1))</f>
        <v>0</v>
      </c>
      <c r="AP117" s="173">
        <f ca="1">CHOOSE(AP$6,INDEX(INDIRECT("EB[" &amp; AP$2 &amp; "]"),MATCH("TJ#" &amp; $B117 &amp; "#5200#CZ",EB[key],0)),INDEX($BO117:$DW117,,AP$4),AP$9/(INDEX(Roky_výhled,,AP$8)-Last_Bil)*(INDEX($BO117:$DW117,,AP$8)-INDEX($D117:$BL117,,$E$1))+INDEX($D117:$BL117,,$E$1),AP$9/(INDEX(Roky_výhled,,AP$8)-INDEX(Roky_výhled,,AP$8-1))*(INDEX($BO117:$DW117,,AP$8)-INDEX($BO117:$DW117,,AP$8-1))+INDEX($BO117:$DW117,,AP$8-1))</f>
        <v>0</v>
      </c>
      <c r="AQ117" s="173">
        <f ca="1">CHOOSE(AQ$6,INDEX(INDIRECT("EB[" &amp; AQ$2 &amp; "]"),MATCH("TJ#" &amp; $B117 &amp; "#5200#CZ",EB[key],0)),INDEX($BO117:$DW117,,AQ$4),AQ$9/(INDEX(Roky_výhled,,AQ$8)-Last_Bil)*(INDEX($BO117:$DW117,,AQ$8)-INDEX($D117:$BL117,,$E$1))+INDEX($D117:$BL117,,$E$1),AQ$9/(INDEX(Roky_výhled,,AQ$8)-INDEX(Roky_výhled,,AQ$8-1))*(INDEX($BO117:$DW117,,AQ$8)-INDEX($BO117:$DW117,,AQ$8-1))+INDEX($BO117:$DW117,,AQ$8-1))</f>
        <v>0</v>
      </c>
      <c r="AR117" s="173">
        <f ca="1">CHOOSE(AR$6,INDEX(INDIRECT("EB[" &amp; AR$2 &amp; "]"),MATCH("TJ#" &amp; $B117 &amp; "#5200#CZ",EB[key],0)),INDEX($BO117:$DW117,,AR$4),AR$9/(INDEX(Roky_výhled,,AR$8)-Last_Bil)*(INDEX($BO117:$DW117,,AR$8)-INDEX($D117:$BL117,,$E$1))+INDEX($D117:$BL117,,$E$1),AR$9/(INDEX(Roky_výhled,,AR$8)-INDEX(Roky_výhled,,AR$8-1))*(INDEX($BO117:$DW117,,AR$8)-INDEX($BO117:$DW117,,AR$8-1))+INDEX($BO117:$DW117,,AR$8-1))</f>
        <v>0</v>
      </c>
      <c r="AS117" s="173">
        <f ca="1">CHOOSE(AS$6,INDEX(INDIRECT("EB[" &amp; AS$2 &amp; "]"),MATCH("TJ#" &amp; $B117 &amp; "#5200#CZ",EB[key],0)),INDEX($BO117:$DW117,,AS$4),AS$9/(INDEX(Roky_výhled,,AS$8)-Last_Bil)*(INDEX($BO117:$DW117,,AS$8)-INDEX($D117:$BL117,,$E$1))+INDEX($D117:$BL117,,$E$1),AS$9/(INDEX(Roky_výhled,,AS$8)-INDEX(Roky_výhled,,AS$8-1))*(INDEX($BO117:$DW117,,AS$8)-INDEX($BO117:$DW117,,AS$8-1))+INDEX($BO117:$DW117,,AS$8-1))</f>
        <v>0</v>
      </c>
      <c r="AT117" s="173">
        <f ca="1">CHOOSE(AT$6,INDEX(INDIRECT("EB[" &amp; AT$2 &amp; "]"),MATCH("TJ#" &amp; $B117 &amp; "#5200#CZ",EB[key],0)),INDEX($BO117:$DW117,,AT$4),AT$9/(INDEX(Roky_výhled,,AT$8)-Last_Bil)*(INDEX($BO117:$DW117,,AT$8)-INDEX($D117:$BL117,,$E$1))+INDEX($D117:$BL117,,$E$1),AT$9/(INDEX(Roky_výhled,,AT$8)-INDEX(Roky_výhled,,AT$8-1))*(INDEX($BO117:$DW117,,AT$8)-INDEX($BO117:$DW117,,AT$8-1))+INDEX($BO117:$DW117,,AT$8-1))</f>
        <v>0</v>
      </c>
      <c r="AU117" s="173">
        <f ca="1">CHOOSE(AU$6,INDEX(INDIRECT("EB[" &amp; AU$2 &amp; "]"),MATCH("TJ#" &amp; $B117 &amp; "#5200#CZ",EB[key],0)),INDEX($BO117:$DW117,,AU$4),AU$9/(INDEX(Roky_výhled,,AU$8)-Last_Bil)*(INDEX($BO117:$DW117,,AU$8)-INDEX($D117:$BL117,,$E$1))+INDEX($D117:$BL117,,$E$1),AU$9/(INDEX(Roky_výhled,,AU$8)-INDEX(Roky_výhled,,AU$8-1))*(INDEX($BO117:$DW117,,AU$8)-INDEX($BO117:$DW117,,AU$8-1))+INDEX($BO117:$DW117,,AU$8-1))</f>
        <v>0</v>
      </c>
      <c r="AV117" s="173">
        <f ca="1">CHOOSE(AV$6,INDEX(INDIRECT("EB[" &amp; AV$2 &amp; "]"),MATCH("TJ#" &amp; $B117 &amp; "#5200#CZ",EB[key],0)),INDEX($BO117:$DW117,,AV$4),AV$9/(INDEX(Roky_výhled,,AV$8)-Last_Bil)*(INDEX($BO117:$DW117,,AV$8)-INDEX($D117:$BL117,,$E$1))+INDEX($D117:$BL117,,$E$1),AV$9/(INDEX(Roky_výhled,,AV$8)-INDEX(Roky_výhled,,AV$8-1))*(INDEX($BO117:$DW117,,AV$8)-INDEX($BO117:$DW117,,AV$8-1))+INDEX($BO117:$DW117,,AV$8-1))</f>
        <v>0</v>
      </c>
      <c r="AW117" s="173">
        <f ca="1">CHOOSE(AW$6,INDEX(INDIRECT("EB[" &amp; AW$2 &amp; "]"),MATCH("TJ#" &amp; $B117 &amp; "#5200#CZ",EB[key],0)),INDEX($BO117:$DW117,,AW$4),AW$9/(INDEX(Roky_výhled,,AW$8)-Last_Bil)*(INDEX($BO117:$DW117,,AW$8)-INDEX($D117:$BL117,,$E$1))+INDEX($D117:$BL117,,$E$1),AW$9/(INDEX(Roky_výhled,,AW$8)-INDEX(Roky_výhled,,AW$8-1))*(INDEX($BO117:$DW117,,AW$8)-INDEX($BO117:$DW117,,AW$8-1))+INDEX($BO117:$DW117,,AW$8-1))</f>
        <v>0</v>
      </c>
      <c r="AX117" s="173">
        <f ca="1">CHOOSE(AX$6,INDEX(INDIRECT("EB[" &amp; AX$2 &amp; "]"),MATCH("TJ#" &amp; $B117 &amp; "#5200#CZ",EB[key],0)),INDEX($BO117:$DW117,,AX$4),AX$9/(INDEX(Roky_výhled,,AX$8)-Last_Bil)*(INDEX($BO117:$DW117,,AX$8)-INDEX($D117:$BL117,,$E$1))+INDEX($D117:$BL117,,$E$1),AX$9/(INDEX(Roky_výhled,,AX$8)-INDEX(Roky_výhled,,AX$8-1))*(INDEX($BO117:$DW117,,AX$8)-INDEX($BO117:$DW117,,AX$8-1))+INDEX($BO117:$DW117,,AX$8-1))</f>
        <v>0</v>
      </c>
      <c r="AY117" s="173">
        <f ca="1">CHOOSE(AY$6,INDEX(INDIRECT("EB[" &amp; AY$2 &amp; "]"),MATCH("TJ#" &amp; $B117 &amp; "#5200#CZ",EB[key],0)),INDEX($BO117:$DW117,,AY$4),AY$9/(INDEX(Roky_výhled,,AY$8)-Last_Bil)*(INDEX($BO117:$DW117,,AY$8)-INDEX($D117:$BL117,,$E$1))+INDEX($D117:$BL117,,$E$1),AY$9/(INDEX(Roky_výhled,,AY$8)-INDEX(Roky_výhled,,AY$8-1))*(INDEX($BO117:$DW117,,AY$8)-INDEX($BO117:$DW117,,AY$8-1))+INDEX($BO117:$DW117,,AY$8-1))</f>
        <v>0</v>
      </c>
      <c r="AZ117" s="173">
        <f ca="1">CHOOSE(AZ$6,INDEX(INDIRECT("EB[" &amp; AZ$2 &amp; "]"),MATCH("TJ#" &amp; $B117 &amp; "#5200#CZ",EB[key],0)),INDEX($BO117:$DW117,,AZ$4),AZ$9/(INDEX(Roky_výhled,,AZ$8)-Last_Bil)*(INDEX($BO117:$DW117,,AZ$8)-INDEX($D117:$BL117,,$E$1))+INDEX($D117:$BL117,,$E$1),AZ$9/(INDEX(Roky_výhled,,AZ$8)-INDEX(Roky_výhled,,AZ$8-1))*(INDEX($BO117:$DW117,,AZ$8)-INDEX($BO117:$DW117,,AZ$8-1))+INDEX($BO117:$DW117,,AZ$8-1))</f>
        <v>0</v>
      </c>
      <c r="BA117" s="173">
        <f ca="1">CHOOSE(BA$6,INDEX(INDIRECT("EB[" &amp; BA$2 &amp; "]"),MATCH("TJ#" &amp; $B117 &amp; "#5200#CZ",EB[key],0)),INDEX($BO117:$DW117,,BA$4),BA$9/(INDEX(Roky_výhled,,BA$8)-Last_Bil)*(INDEX($BO117:$DW117,,BA$8)-INDEX($D117:$BL117,,$E$1))+INDEX($D117:$BL117,,$E$1),BA$9/(INDEX(Roky_výhled,,BA$8)-INDEX(Roky_výhled,,BA$8-1))*(INDEX($BO117:$DW117,,BA$8)-INDEX($BO117:$DW117,,BA$8-1))+INDEX($BO117:$DW117,,BA$8-1))</f>
        <v>0</v>
      </c>
      <c r="BB117" s="173">
        <f ca="1">CHOOSE(BB$6,INDEX(INDIRECT("EB[" &amp; BB$2 &amp; "]"),MATCH("TJ#" &amp; $B117 &amp; "#5200#CZ",EB[key],0)),INDEX($BO117:$DW117,,BB$4),BB$9/(INDEX(Roky_výhled,,BB$8)-Last_Bil)*(INDEX($BO117:$DW117,,BB$8)-INDEX($D117:$BL117,,$E$1))+INDEX($D117:$BL117,,$E$1),BB$9/(INDEX(Roky_výhled,,BB$8)-INDEX(Roky_výhled,,BB$8-1))*(INDEX($BO117:$DW117,,BB$8)-INDEX($BO117:$DW117,,BB$8-1))+INDEX($BO117:$DW117,,BB$8-1))</f>
        <v>0</v>
      </c>
      <c r="BC117" s="173">
        <f ca="1">CHOOSE(BC$6,INDEX(INDIRECT("EB[" &amp; BC$2 &amp; "]"),MATCH("TJ#" &amp; $B117 &amp; "#5200#CZ",EB[key],0)),INDEX($BO117:$DW117,,BC$4),BC$9/(INDEX(Roky_výhled,,BC$8)-Last_Bil)*(INDEX($BO117:$DW117,,BC$8)-INDEX($D117:$BL117,,$E$1))+INDEX($D117:$BL117,,$E$1),BC$9/(INDEX(Roky_výhled,,BC$8)-INDEX(Roky_výhled,,BC$8-1))*(INDEX($BO117:$DW117,,BC$8)-INDEX($BO117:$DW117,,BC$8-1))+INDEX($BO117:$DW117,,BC$8-1))</f>
        <v>0</v>
      </c>
      <c r="BD117" s="173">
        <f ca="1">CHOOSE(BD$6,INDEX(INDIRECT("EB[" &amp; BD$2 &amp; "]"),MATCH("TJ#" &amp; $B117 &amp; "#5200#CZ",EB[key],0)),INDEX($BO117:$DW117,,BD$4),BD$9/(INDEX(Roky_výhled,,BD$8)-Last_Bil)*(INDEX($BO117:$DW117,,BD$8)-INDEX($D117:$BL117,,$E$1))+INDEX($D117:$BL117,,$E$1),BD$9/(INDEX(Roky_výhled,,BD$8)-INDEX(Roky_výhled,,BD$8-1))*(INDEX($BO117:$DW117,,BD$8)-INDEX($BO117:$DW117,,BD$8-1))+INDEX($BO117:$DW117,,BD$8-1))</f>
        <v>0</v>
      </c>
      <c r="BE117" s="173">
        <f ca="1">CHOOSE(BE$6,INDEX(INDIRECT("EB[" &amp; BE$2 &amp; "]"),MATCH("TJ#" &amp; $B117 &amp; "#5200#CZ",EB[key],0)),INDEX($BO117:$DW117,,BE$4),BE$9/(INDEX(Roky_výhled,,BE$8)-Last_Bil)*(INDEX($BO117:$DW117,,BE$8)-INDEX($D117:$BL117,,$E$1))+INDEX($D117:$BL117,,$E$1),BE$9/(INDEX(Roky_výhled,,BE$8)-INDEX(Roky_výhled,,BE$8-1))*(INDEX($BO117:$DW117,,BE$8)-INDEX($BO117:$DW117,,BE$8-1))+INDEX($BO117:$DW117,,BE$8-1))</f>
        <v>0</v>
      </c>
      <c r="BF117" s="173">
        <f ca="1">CHOOSE(BF$6,INDEX(INDIRECT("EB[" &amp; BF$2 &amp; "]"),MATCH("TJ#" &amp; $B117 &amp; "#5200#CZ",EB[key],0)),INDEX($BO117:$DW117,,BF$4),BF$9/(INDEX(Roky_výhled,,BF$8)-Last_Bil)*(INDEX($BO117:$DW117,,BF$8)-INDEX($D117:$BL117,,$E$1))+INDEX($D117:$BL117,,$E$1),BF$9/(INDEX(Roky_výhled,,BF$8)-INDEX(Roky_výhled,,BF$8-1))*(INDEX($BO117:$DW117,,BF$8)-INDEX($BO117:$DW117,,BF$8-1))+INDEX($BO117:$DW117,,BF$8-1))</f>
        <v>0</v>
      </c>
      <c r="BG117" s="173">
        <f ca="1">CHOOSE(BG$6,INDEX(INDIRECT("EB[" &amp; BG$2 &amp; "]"),MATCH("TJ#" &amp; $B117 &amp; "#5200#CZ",EB[key],0)),INDEX($BO117:$DW117,,BG$4),BG$9/(INDEX(Roky_výhled,,BG$8)-Last_Bil)*(INDEX($BO117:$DW117,,BG$8)-INDEX($D117:$BL117,,$E$1))+INDEX($D117:$BL117,,$E$1),BG$9/(INDEX(Roky_výhled,,BG$8)-INDEX(Roky_výhled,,BG$8-1))*(INDEX($BO117:$DW117,,BG$8)-INDEX($BO117:$DW117,,BG$8-1))+INDEX($BO117:$DW117,,BG$8-1))</f>
        <v>0</v>
      </c>
      <c r="BH117" s="173">
        <f ca="1">CHOOSE(BH$6,INDEX(INDIRECT("EB[" &amp; BH$2 &amp; "]"),MATCH("TJ#" &amp; $B117 &amp; "#5200#CZ",EB[key],0)),INDEX($BO117:$DW117,,BH$4),BH$9/(INDEX(Roky_výhled,,BH$8)-Last_Bil)*(INDEX($BO117:$DW117,,BH$8)-INDEX($D117:$BL117,,$E$1))+INDEX($D117:$BL117,,$E$1),BH$9/(INDEX(Roky_výhled,,BH$8)-INDEX(Roky_výhled,,BH$8-1))*(INDEX($BO117:$DW117,,BH$8)-INDEX($BO117:$DW117,,BH$8-1))+INDEX($BO117:$DW117,,BH$8-1))</f>
        <v>0</v>
      </c>
      <c r="BI117" s="173">
        <f ca="1">CHOOSE(BI$6,INDEX(INDIRECT("EB[" &amp; BI$2 &amp; "]"),MATCH("TJ#" &amp; $B117 &amp; "#5200#CZ",EB[key],0)),INDEX($BO117:$DW117,,BI$4),BI$9/(INDEX(Roky_výhled,,BI$8)-Last_Bil)*(INDEX($BO117:$DW117,,BI$8)-INDEX($D117:$BL117,,$E$1))+INDEX($D117:$BL117,,$E$1),BI$9/(INDEX(Roky_výhled,,BI$8)-INDEX(Roky_výhled,,BI$8-1))*(INDEX($BO117:$DW117,,BI$8)-INDEX($BO117:$DW117,,BI$8-1))+INDEX($BO117:$DW117,,BI$8-1))</f>
        <v>0</v>
      </c>
      <c r="BJ117" s="173">
        <f ca="1">CHOOSE(BJ$6,INDEX(INDIRECT("EB[" &amp; BJ$2 &amp; "]"),MATCH("TJ#" &amp; $B117 &amp; "#5200#CZ",EB[key],0)),INDEX($BO117:$DW117,,BJ$4),BJ$9/(INDEX(Roky_výhled,,BJ$8)-Last_Bil)*(INDEX($BO117:$DW117,,BJ$8)-INDEX($D117:$BL117,,$E$1))+INDEX($D117:$BL117,,$E$1),BJ$9/(INDEX(Roky_výhled,,BJ$8)-INDEX(Roky_výhled,,BJ$8-1))*(INDEX($BO117:$DW117,,BJ$8)-INDEX($BO117:$DW117,,BJ$8-1))+INDEX($BO117:$DW117,,BJ$8-1))</f>
        <v>0</v>
      </c>
      <c r="BK117" s="173">
        <f ca="1">CHOOSE(BK$6,INDEX(INDIRECT("EB[" &amp; BK$2 &amp; "]"),MATCH("TJ#" &amp; $B117 &amp; "#5200#CZ",EB[key],0)),INDEX($BO117:$DW117,,BK$4),BK$9/(INDEX(Roky_výhled,,BK$8)-Last_Bil)*(INDEX($BO117:$DW117,,BK$8)-INDEX($D117:$BL117,,$E$1))+INDEX($D117:$BL117,,$E$1),BK$9/(INDEX(Roky_výhled,,BK$8)-INDEX(Roky_výhled,,BK$8-1))*(INDEX($BO117:$DW117,,BK$8)-INDEX($BO117:$DW117,,BK$8-1))+INDEX($BO117:$DW117,,BK$8-1))</f>
        <v>0</v>
      </c>
      <c r="BL117" s="174">
        <f ca="1">CHOOSE(BL$6,INDEX(INDIRECT("EB[" &amp; BL$2 &amp; "]"),MATCH("TJ#" &amp; $B117 &amp; "#5200#CZ",EB[key],0)),INDEX($BO117:$DW117,,BL$4),BL$9/(INDEX(Roky_výhled,,BL$8)-Last_Bil)*(INDEX($BO117:$DW117,,BL$8)-INDEX($D117:$BL117,,$E$1))+INDEX($D117:$BL117,,$E$1),BL$9/(INDEX(Roky_výhled,,BL$8)-INDEX(Roky_výhled,,BL$8-1))*(INDEX($BO117:$DW117,,BL$8)-INDEX($BO117:$DW117,,BL$8-1))+INDEX($BO117:$DW117,,BL$8-1))</f>
        <v>0</v>
      </c>
      <c r="BM117"/>
      <c r="BN117" s="179" t="str">
        <f t="shared" si="293"/>
        <v>Spotřeba v energetickém sektoru [TJ]</v>
      </c>
      <c r="BO117" s="294"/>
      <c r="BP117" s="286"/>
      <c r="BQ117" s="286"/>
      <c r="BR117" s="286"/>
      <c r="BS117" s="286"/>
      <c r="BT117" s="286"/>
      <c r="BU117" s="286"/>
      <c r="BV117" s="286"/>
      <c r="BW117" s="286"/>
      <c r="BX117" s="286"/>
      <c r="BY117" s="293"/>
      <c r="BZ117" s="281"/>
      <c r="CA117" s="281"/>
      <c r="CB117" s="281"/>
      <c r="CC117" s="281"/>
      <c r="CD117" s="281"/>
      <c r="CE117" s="281"/>
      <c r="CF117" s="281"/>
      <c r="CG117" s="281"/>
      <c r="CH117" s="281"/>
      <c r="CI117" s="281"/>
      <c r="CJ117" s="281"/>
      <c r="CK117" s="281"/>
      <c r="CL117" s="281"/>
      <c r="CM117" s="281"/>
      <c r="CN117" s="281"/>
      <c r="CO117" s="281"/>
      <c r="CP117" s="281"/>
      <c r="CQ117" s="281"/>
      <c r="CR117" s="281"/>
      <c r="CS117" s="281"/>
      <c r="CT117" s="281"/>
      <c r="CU117" s="281"/>
      <c r="CV117" s="281"/>
      <c r="CW117" s="281"/>
      <c r="CX117" s="281"/>
      <c r="CY117" s="281"/>
      <c r="CZ117" s="281"/>
      <c r="DA117" s="281"/>
      <c r="DB117" s="281"/>
      <c r="DC117" s="281"/>
      <c r="DD117" s="281"/>
      <c r="DE117" s="281"/>
      <c r="DF117" s="281"/>
      <c r="DG117" s="281"/>
      <c r="DH117" s="281"/>
      <c r="DI117" s="281"/>
      <c r="DJ117" s="281"/>
      <c r="DK117" s="281"/>
      <c r="DL117" s="281"/>
      <c r="DM117" s="281"/>
      <c r="DN117" s="281"/>
      <c r="DO117" s="281"/>
      <c r="DP117" s="281"/>
      <c r="DQ117" s="281"/>
      <c r="DR117" s="281"/>
      <c r="DS117" s="281"/>
      <c r="DT117" s="281"/>
      <c r="DU117" s="281"/>
      <c r="DV117" s="281"/>
      <c r="DW117" s="281"/>
    </row>
    <row r="118" spans="2:127" s="196" customFormat="1" ht="15.75" thickBot="1" x14ac:dyDescent="0.3">
      <c r="B118" t="s">
        <v>633</v>
      </c>
      <c r="C118" s="180" t="s">
        <v>3327</v>
      </c>
      <c r="D118" s="167">
        <f ca="1">CHOOSE(D$6,INDEX(INDIRECT("EB[" &amp; D$2 &amp; "]"),MATCH("TJ#" &amp; $B118 &amp; "#5200#CZ",EB[key],0)),INDEX($BO118:$DW118,,D$4),D$9/(INDEX(Roky_výhled,,D$8)-Last_Bil)*(INDEX($BO118:$DW118,,D$8)-INDEX($D118:$BL118,,$E$1))+INDEX($D118:$BL118,,$E$1),D$9/(INDEX(Roky_výhled,,D$8)-INDEX(Roky_výhled,,D$8-1))*(INDEX($BO118:$DW118,,D$8)-INDEX($BO118:$DW118,,D$8-1))+INDEX($BO118:$DW118,,D$8-1))</f>
        <v>123902</v>
      </c>
      <c r="E118" s="168">
        <f ca="1">CHOOSE(E$6,INDEX(INDIRECT("EB[" &amp; E$2 &amp; "]"),MATCH("TJ#" &amp; $B118 &amp; "#5200#CZ",EB[key],0)),INDEX($BO118:$DW118,,E$4),E$9/(INDEX(Roky_výhled,,E$8)-Last_Bil)*(INDEX($BO118:$DW118,,E$8)-INDEX($D118:$BL118,,$E$1))+INDEX($D118:$BL118,,$E$1),E$9/(INDEX(Roky_výhled,,E$8)-INDEX(Roky_výhled,,E$8-1))*(INDEX($BO118:$DW118,,E$8)-INDEX($BO118:$DW118,,E$8-1))+INDEX($BO118:$DW118,,E$8-1))</f>
        <v>130475</v>
      </c>
      <c r="F118" s="168">
        <f ca="1">CHOOSE(F$6,INDEX(INDIRECT("EB[" &amp; F$2 &amp; "]"),MATCH("TJ#" &amp; $B118 &amp; "#5200#CZ",EB[key],0)),INDEX($BO118:$DW118,,F$4),F$9/(INDEX(Roky_výhled,,F$8)-Last_Bil)*(INDEX($BO118:$DW118,,F$8)-INDEX($D118:$BL118,,$E$1))+INDEX($D118:$BL118,,$E$1),F$9/(INDEX(Roky_výhled,,F$8)-INDEX(Roky_výhled,,F$8-1))*(INDEX($BO118:$DW118,,F$8)-INDEX($BO118:$DW118,,F$8-1))+INDEX($BO118:$DW118,,F$8-1))</f>
        <v>125705</v>
      </c>
      <c r="G118" s="168">
        <f ca="1">CHOOSE(G$6,INDEX(INDIRECT("EB[" &amp; G$2 &amp; "]"),MATCH("TJ#" &amp; $B118 &amp; "#5200#CZ",EB[key],0)),INDEX($BO118:$DW118,,G$4),G$9/(INDEX(Roky_výhled,,G$8)-Last_Bil)*(INDEX($BO118:$DW118,,G$8)-INDEX($D118:$BL118,,$E$1))+INDEX($D118:$BL118,,$E$1),G$9/(INDEX(Roky_výhled,,G$8)-INDEX(Roky_výhled,,G$8-1))*(INDEX($BO118:$DW118,,G$8)-INDEX($BO118:$DW118,,G$8-1))+INDEX($BO118:$DW118,,G$8-1))</f>
        <v>139154</v>
      </c>
      <c r="H118" s="168">
        <f ca="1">CHOOSE(H$6,INDEX(INDIRECT("EB[" &amp; H$2 &amp; "]"),MATCH("TJ#" &amp; $B118 &amp; "#5200#CZ",EB[key],0)),INDEX($BO118:$DW118,,H$4),H$9/(INDEX(Roky_výhled,,H$8)-Last_Bil)*(INDEX($BO118:$DW118,,H$8)-INDEX($D118:$BL118,,$E$1))+INDEX($D118:$BL118,,$E$1),H$9/(INDEX(Roky_výhled,,H$8)-INDEX(Roky_výhled,,H$8-1))*(INDEX($BO118:$DW118,,H$8)-INDEX($BO118:$DW118,,H$8-1))+INDEX($BO118:$DW118,,H$8-1))</f>
        <v>136347</v>
      </c>
      <c r="I118" s="168">
        <f ca="1">CHOOSE(I$6,INDEX(INDIRECT("EB[" &amp; I$2 &amp; "]"),MATCH("TJ#" &amp; $B118 &amp; "#5200#CZ",EB[key],0)),INDEX($BO118:$DW118,,I$4),I$9/(INDEX(Roky_výhled,,I$8)-Last_Bil)*(INDEX($BO118:$DW118,,I$8)-INDEX($D118:$BL118,,$E$1))+INDEX($D118:$BL118,,$E$1),I$9/(INDEX(Roky_výhled,,I$8)-INDEX(Roky_výhled,,I$8-1))*(INDEX($BO118:$DW118,,I$8)-INDEX($BO118:$DW118,,I$8-1))+INDEX($BO118:$DW118,,I$8-1))</f>
        <v>153411</v>
      </c>
      <c r="J118" s="168">
        <f ca="1">CHOOSE(J$6,INDEX(INDIRECT("EB[" &amp; J$2 &amp; "]"),MATCH("TJ#" &amp; $B118 &amp; "#5200#CZ",EB[key],0)),INDEX($BO118:$DW118,,J$4),J$9/(INDEX(Roky_výhled,,J$8)-Last_Bil)*(INDEX($BO118:$DW118,,J$8)-INDEX($D118:$BL118,,$E$1))+INDEX($D118:$BL118,,$E$1),J$9/(INDEX(Roky_výhled,,J$8)-INDEX(Roky_výhled,,J$8-1))*(INDEX($BO118:$DW118,,J$8)-INDEX($BO118:$DW118,,J$8-1))+INDEX($BO118:$DW118,,J$8-1))</f>
        <v>165728</v>
      </c>
      <c r="K118" s="168">
        <f ca="1">CHOOSE(K$6,INDEX(INDIRECT("EB[" &amp; K$2 &amp; "]"),MATCH("TJ#" &amp; $B118 &amp; "#5200#CZ",EB[key],0)),INDEX($BO118:$DW118,,K$4),K$9/(INDEX(Roky_výhled,,K$8)-Last_Bil)*(INDEX($BO118:$DW118,,K$8)-INDEX($D118:$BL118,,$E$1))+INDEX($D118:$BL118,,$E$1),K$9/(INDEX(Roky_výhled,,K$8)-INDEX(Roky_výhled,,K$8-1))*(INDEX($BO118:$DW118,,K$8)-INDEX($BO118:$DW118,,K$8-1))+INDEX($BO118:$DW118,,K$8-1))</f>
        <v>153059</v>
      </c>
      <c r="L118" s="168">
        <f ca="1">CHOOSE(L$6,INDEX(INDIRECT("EB[" &amp; L$2 &amp; "]"),MATCH("TJ#" &amp; $B118 &amp; "#5200#CZ",EB[key],0)),INDEX($BO118:$DW118,,L$4),L$9/(INDEX(Roky_výhled,,L$8)-Last_Bil)*(INDEX($BO118:$DW118,,L$8)-INDEX($D118:$BL118,,$E$1))+INDEX($D118:$BL118,,$E$1),L$9/(INDEX(Roky_výhled,,L$8)-INDEX(Roky_výhled,,L$8-1))*(INDEX($BO118:$DW118,,L$8)-INDEX($BO118:$DW118,,L$8-1))+INDEX($BO118:$DW118,,L$8-1))</f>
        <v>132784</v>
      </c>
      <c r="M118" s="168">
        <f ca="1">CHOOSE(M$6,INDEX(INDIRECT("EB[" &amp; M$2 &amp; "]"),MATCH("TJ#" &amp; $B118 &amp; "#5200#CZ",EB[key],0)),INDEX($BO118:$DW118,,M$4),M$9/(INDEX(Roky_výhled,,M$8)-Last_Bil)*(INDEX($BO118:$DW118,,M$8)-INDEX($D118:$BL118,,$E$1))+INDEX($D118:$BL118,,$E$1),M$9/(INDEX(Roky_výhled,,M$8)-INDEX(Roky_výhled,,M$8-1))*(INDEX($BO118:$DW118,,M$8)-INDEX($BO118:$DW118,,M$8-1))+INDEX($BO118:$DW118,,M$8-1))</f>
        <v>123844</v>
      </c>
      <c r="N118" s="168">
        <f ca="1">CHOOSE(N$6,INDEX(INDIRECT("EB[" &amp; N$2 &amp; "]"),MATCH("TJ#" &amp; $B118 &amp; "#5200#CZ",EB[key],0)),INDEX($BO118:$DW118,,N$4),N$9/(INDEX(Roky_výhled,,N$8)-Last_Bil)*(INDEX($BO118:$DW118,,N$8)-INDEX($D118:$BL118,,$E$1))+INDEX($D118:$BL118,,$E$1),N$9/(INDEX(Roky_výhled,,N$8)-INDEX(Roky_výhled,,N$8-1))*(INDEX($BO118:$DW118,,N$8)-INDEX($BO118:$DW118,,N$8-1))+INDEX($BO118:$DW118,,N$8-1))</f>
        <v>109848</v>
      </c>
      <c r="O118" s="168">
        <f ca="1">CHOOSE(O$6,INDEX(INDIRECT("EB[" &amp; O$2 &amp; "]"),MATCH("TJ#" &amp; $B118 &amp; "#5200#CZ",EB[key],0)),INDEX($BO118:$DW118,,O$4),O$9/(INDEX(Roky_výhled,,O$8)-Last_Bil)*(INDEX($BO118:$DW118,,O$8)-INDEX($D118:$BL118,,$E$1))+INDEX($D118:$BL118,,$E$1),O$9/(INDEX(Roky_výhled,,O$8)-INDEX(Roky_výhled,,O$8-1))*(INDEX($BO118:$DW118,,O$8)-INDEX($BO118:$DW118,,O$8-1))+INDEX($BO118:$DW118,,O$8-1))</f>
        <v>116955</v>
      </c>
      <c r="P118" s="168">
        <f ca="1">CHOOSE(P$6,INDEX(INDIRECT("EB[" &amp; P$2 &amp; "]"),MATCH("TJ#" &amp; $B118 &amp; "#5200#CZ",EB[key],0)),INDEX($BO118:$DW118,,P$4),P$9/(INDEX(Roky_výhled,,P$8)-Last_Bil)*(INDEX($BO118:$DW118,,P$8)-INDEX($D118:$BL118,,$E$1))+INDEX($D118:$BL118,,$E$1),P$9/(INDEX(Roky_výhled,,P$8)-INDEX(Roky_výhled,,P$8-1))*(INDEX($BO118:$DW118,,P$8)-INDEX($BO118:$DW118,,P$8-1))+INDEX($BO118:$DW118,,P$8-1))</f>
        <v>110601</v>
      </c>
      <c r="Q118" s="168">
        <f ca="1">CHOOSE(Q$6,INDEX(INDIRECT("EB[" &amp; Q$2 &amp; "]"),MATCH("TJ#" &amp; $B118 &amp; "#5200#CZ",EB[key],0)),INDEX($BO118:$DW118,,Q$4),Q$9/(INDEX(Roky_výhled,,Q$8)-Last_Bil)*(INDEX($BO118:$DW118,,Q$8)-INDEX($D118:$BL118,,$E$1))+INDEX($D118:$BL118,,$E$1),Q$9/(INDEX(Roky_výhled,,Q$8)-INDEX(Roky_výhled,,Q$8-1))*(INDEX($BO118:$DW118,,Q$8)-INDEX($BO118:$DW118,,Q$8-1))+INDEX($BO118:$DW118,,Q$8-1))</f>
        <v>111074</v>
      </c>
      <c r="R118" s="168">
        <f ca="1">CHOOSE(R$6,INDEX(INDIRECT("EB[" &amp; R$2 &amp; "]"),MATCH("TJ#" &amp; $B118 &amp; "#5200#CZ",EB[key],0)),INDEX($BO118:$DW118,,R$4),R$9/(INDEX(Roky_výhled,,R$8)-Last_Bil)*(INDEX($BO118:$DW118,,R$8)-INDEX($D118:$BL118,,$E$1))+INDEX($D118:$BL118,,$E$1),R$9/(INDEX(Roky_výhled,,R$8)-INDEX(Roky_výhled,,R$8-1))*(INDEX($BO118:$DW118,,R$8)-INDEX($BO118:$DW118,,R$8-1))+INDEX($BO118:$DW118,,R$8-1))</f>
        <v>109461</v>
      </c>
      <c r="S118" s="168">
        <f ca="1">CHOOSE(S$6,INDEX(INDIRECT("EB[" &amp; S$2 &amp; "]"),MATCH("TJ#" &amp; $B118 &amp; "#5200#CZ",EB[key],0)),INDEX($BO118:$DW118,,S$4),S$9/(INDEX(Roky_výhled,,S$8)-Last_Bil)*(INDEX($BO118:$DW118,,S$8)-INDEX($D118:$BL118,,$E$1))+INDEX($D118:$BL118,,$E$1),S$9/(INDEX(Roky_výhled,,S$8)-INDEX(Roky_výhled,,S$8-1))*(INDEX($BO118:$DW118,,S$8)-INDEX($BO118:$DW118,,S$8-1))+INDEX($BO118:$DW118,,S$8-1))</f>
        <v>103742</v>
      </c>
      <c r="T118" s="168">
        <f ca="1">CHOOSE(T$6,INDEX(INDIRECT("EB[" &amp; T$2 &amp; "]"),MATCH("TJ#" &amp; $B118 &amp; "#5200#CZ",EB[key],0)),INDEX($BO118:$DW118,,T$4),T$9/(INDEX(Roky_výhled,,T$8)-Last_Bil)*(INDEX($BO118:$DW118,,T$8)-INDEX($D118:$BL118,,$E$1))+INDEX($D118:$BL118,,$E$1),T$9/(INDEX(Roky_výhled,,T$8)-INDEX(Roky_výhled,,T$8-1))*(INDEX($BO118:$DW118,,T$8)-INDEX($BO118:$DW118,,T$8-1))+INDEX($BO118:$DW118,,T$8-1))</f>
        <v>96862</v>
      </c>
      <c r="U118" s="168">
        <f ca="1">CHOOSE(U$6,INDEX(INDIRECT("EB[" &amp; U$2 &amp; "]"),MATCH("TJ#" &amp; $B118 &amp; "#5200#CZ",EB[key],0)),INDEX($BO118:$DW118,,U$4),U$9/(INDEX(Roky_výhled,,U$8)-Last_Bil)*(INDEX($BO118:$DW118,,U$8)-INDEX($D118:$BL118,,$E$1))+INDEX($D118:$BL118,,$E$1),U$9/(INDEX(Roky_výhled,,U$8)-INDEX(Roky_výhled,,U$8-1))*(INDEX($BO118:$DW118,,U$8)-INDEX($BO118:$DW118,,U$8-1))+INDEX($BO118:$DW118,,U$8-1))</f>
        <v>95186</v>
      </c>
      <c r="V118" s="168">
        <f ca="1">CHOOSE(V$6,INDEX(INDIRECT("EB[" &amp; V$2 &amp; "]"),MATCH("TJ#" &amp; $B118 &amp; "#5200#CZ",EB[key],0)),INDEX($BO118:$DW118,,V$4),V$9/(INDEX(Roky_výhled,,V$8)-Last_Bil)*(INDEX($BO118:$DW118,,V$8)-INDEX($D118:$BL118,,$E$1))+INDEX($D118:$BL118,,$E$1),V$9/(INDEX(Roky_výhled,,V$8)-INDEX(Roky_výhled,,V$8-1))*(INDEX($BO118:$DW118,,V$8)-INDEX($BO118:$DW118,,V$8-1))+INDEX($BO118:$DW118,,V$8-1))</f>
        <v>93315</v>
      </c>
      <c r="W118" s="168">
        <f ca="1">CHOOSE(W$6,INDEX(INDIRECT("EB[" &amp; W$2 &amp; "]"),MATCH("TJ#" &amp; $B118 &amp; "#5200#CZ",EB[key],0)),INDEX($BO118:$DW118,,W$4),W$9/(INDEX(Roky_výhled,,W$8)-Last_Bil)*(INDEX($BO118:$DW118,,W$8)-INDEX($D118:$BL118,,$E$1))+INDEX($D118:$BL118,,$E$1),W$9/(INDEX(Roky_výhled,,W$8)-INDEX(Roky_výhled,,W$8-1))*(INDEX($BO118:$DW118,,W$8)-INDEX($BO118:$DW118,,W$8-1))+INDEX($BO118:$DW118,,W$8-1))</f>
        <v>86728</v>
      </c>
      <c r="X118" s="168">
        <f ca="1">CHOOSE(X$6,INDEX(INDIRECT("EB[" &amp; X$2 &amp; "]"),MATCH("TJ#" &amp; $B118 &amp; "#5200#CZ",EB[key],0)),INDEX($BO118:$DW118,,X$4),X$9/(INDEX(Roky_výhled,,X$8)-Last_Bil)*(INDEX($BO118:$DW118,,X$8)-INDEX($D118:$BL118,,$E$1))+INDEX($D118:$BL118,,$E$1),X$9/(INDEX(Roky_výhled,,X$8)-INDEX(Roky_výhled,,X$8-1))*(INDEX($BO118:$DW118,,X$8)-INDEX($BO118:$DW118,,X$8-1))+INDEX($BO118:$DW118,,X$8-1))</f>
        <v>105749</v>
      </c>
      <c r="Y118" s="168">
        <f ca="1">CHOOSE(Y$6,INDEX(INDIRECT("EB[" &amp; Y$2 &amp; "]"),MATCH("TJ#" &amp; $B118 &amp; "#5200#CZ",EB[key],0)),INDEX($BO118:$DW118,,Y$4),Y$9/(INDEX(Roky_výhled,,Y$8)-Last_Bil)*(INDEX($BO118:$DW118,,Y$8)-INDEX($D118:$BL118,,$E$1))+INDEX($D118:$BL118,,$E$1),Y$9/(INDEX(Roky_výhled,,Y$8)-INDEX(Roky_výhled,,Y$8-1))*(INDEX($BO118:$DW118,,Y$8)-INDEX($BO118:$DW118,,Y$8-1))+INDEX($BO118:$DW118,,Y$8-1))</f>
        <v>99862</v>
      </c>
      <c r="Z118" s="168">
        <f ca="1">CHOOSE(Z$6,INDEX(INDIRECT("EB[" &amp; Z$2 &amp; "]"),MATCH("TJ#" &amp; $B118 &amp; "#5200#CZ",EB[key],0)),INDEX($BO118:$DW118,,Z$4),Z$9/(INDEX(Roky_výhled,,Z$8)-Last_Bil)*(INDEX($BO118:$DW118,,Z$8)-INDEX($D118:$BL118,,$E$1))+INDEX($D118:$BL118,,$E$1),Z$9/(INDEX(Roky_výhled,,Z$8)-INDEX(Roky_výhled,,Z$8-1))*(INDEX($BO118:$DW118,,Z$8)-INDEX($BO118:$DW118,,Z$8-1))+INDEX($BO118:$DW118,,Z$8-1))</f>
        <v>101458</v>
      </c>
      <c r="AA118" s="168">
        <f ca="1">CHOOSE(AA$6,INDEX(INDIRECT("EB[" &amp; AA$2 &amp; "]"),MATCH("TJ#" &amp; $B118 &amp; "#5200#CZ",EB[key],0)),INDEX($BO118:$DW118,,AA$4),AA$9/(INDEX(Roky_výhled,,AA$8)-Last_Bil)*(INDEX($BO118:$DW118,,AA$8)-INDEX($D118:$BL118,,$E$1))+INDEX($D118:$BL118,,$E$1),AA$9/(INDEX(Roky_výhled,,AA$8)-INDEX(Roky_výhled,,AA$8-1))*(INDEX($BO118:$DW118,,AA$8)-INDEX($BO118:$DW118,,AA$8-1))+INDEX($BO118:$DW118,,AA$8-1))</f>
        <v>98223</v>
      </c>
      <c r="AB118" s="168">
        <f ca="1">CHOOSE(AB$6,INDEX(INDIRECT("EB[" &amp; AB$2 &amp; "]"),MATCH("TJ#" &amp; $B118 &amp; "#5200#CZ",EB[key],0)),INDEX($BO118:$DW118,,AB$4),AB$9/(INDEX(Roky_výhled,,AB$8)-Last_Bil)*(INDEX($BO118:$DW118,,AB$8)-INDEX($D118:$BL118,,$E$1))+INDEX($D118:$BL118,,$E$1),AB$9/(INDEX(Roky_výhled,,AB$8)-INDEX(Roky_výhled,,AB$8-1))*(INDEX($BO118:$DW118,,AB$8)-INDEX($BO118:$DW118,,AB$8-1))+INDEX($BO118:$DW118,,AB$8-1))</f>
        <v>86508</v>
      </c>
      <c r="AC118" s="168">
        <f ca="1">CHOOSE(AC$6,INDEX(INDIRECT("EB[" &amp; AC$2 &amp; "]"),MATCH("TJ#" &amp; $B118 &amp; "#5200#CZ",EB[key],0)),INDEX($BO118:$DW118,,AC$4),AC$9/(INDEX(Roky_výhled,,AC$8)-Last_Bil)*(INDEX($BO118:$DW118,,AC$8)-INDEX($D118:$BL118,,$E$1))+INDEX($D118:$BL118,,$E$1),AC$9/(INDEX(Roky_výhled,,AC$8)-INDEX(Roky_výhled,,AC$8-1))*(INDEX($BO118:$DW118,,AC$8)-INDEX($BO118:$DW118,,AC$8-1))+INDEX($BO118:$DW118,,AC$8-1))</f>
        <v>87197</v>
      </c>
      <c r="AD118" s="168">
        <f ca="1">CHOOSE(AD$6,INDEX(INDIRECT("EB[" &amp; AD$2 &amp; "]"),MATCH("TJ#" &amp; $B118 &amp; "#5200#CZ",EB[key],0)),INDEX($BO118:$DW118,,AD$4),AD$9/(INDEX(Roky_výhled,,AD$8)-Last_Bil)*(INDEX($BO118:$DW118,,AD$8)-INDEX($D118:$BL118,,$E$1))+INDEX($D118:$BL118,,$E$1),AD$9/(INDEX(Roky_výhled,,AD$8)-INDEX(Roky_výhled,,AD$8-1))*(INDEX($BO118:$DW118,,AD$8)-INDEX($BO118:$DW118,,AD$8-1))+INDEX($BO118:$DW118,,AD$8-1))</f>
        <v>86265.600000000006</v>
      </c>
      <c r="AE118" s="168">
        <f ca="1">CHOOSE(AE$6,INDEX(INDIRECT("EB[" &amp; AE$2 &amp; "]"),MATCH("TJ#" &amp; $B118 &amp; "#5200#CZ",EB[key],0)),INDEX($BO118:$DW118,,AE$4),AE$9/(INDEX(Roky_výhled,,AE$8)-Last_Bil)*(INDEX($BO118:$DW118,,AE$8)-INDEX($D118:$BL118,,$E$1))+INDEX($D118:$BL118,,$E$1),AE$9/(INDEX(Roky_výhled,,AE$8)-INDEX(Roky_výhled,,AE$8-1))*(INDEX($BO118:$DW118,,AE$8)-INDEX($BO118:$DW118,,AE$8-1))+INDEX($BO118:$DW118,,AE$8-1))</f>
        <v>85334.2</v>
      </c>
      <c r="AF118" s="168">
        <f ca="1">CHOOSE(AF$6,INDEX(INDIRECT("EB[" &amp; AF$2 &amp; "]"),MATCH("TJ#" &amp; $B118 &amp; "#5200#CZ",EB[key],0)),INDEX($BO118:$DW118,,AF$4),AF$9/(INDEX(Roky_výhled,,AF$8)-Last_Bil)*(INDEX($BO118:$DW118,,AF$8)-INDEX($D118:$BL118,,$E$1))+INDEX($D118:$BL118,,$E$1),AF$9/(INDEX(Roky_výhled,,AF$8)-INDEX(Roky_výhled,,AF$8-1))*(INDEX($BO118:$DW118,,AF$8)-INDEX($BO118:$DW118,,AF$8-1))+INDEX($BO118:$DW118,,AF$8-1))</f>
        <v>84402.8</v>
      </c>
      <c r="AG118" s="168">
        <f ca="1">CHOOSE(AG$6,INDEX(INDIRECT("EB[" &amp; AG$2 &amp; "]"),MATCH("TJ#" &amp; $B118 &amp; "#5200#CZ",EB[key],0)),INDEX($BO118:$DW118,,AG$4),AG$9/(INDEX(Roky_výhled,,AG$8)-Last_Bil)*(INDEX($BO118:$DW118,,AG$8)-INDEX($D118:$BL118,,$E$1))+INDEX($D118:$BL118,,$E$1),AG$9/(INDEX(Roky_výhled,,AG$8)-INDEX(Roky_výhled,,AG$8-1))*(INDEX($BO118:$DW118,,AG$8)-INDEX($BO118:$DW118,,AG$8-1))+INDEX($BO118:$DW118,,AG$8-1))</f>
        <v>83471.399999999994</v>
      </c>
      <c r="AH118" s="168">
        <f ca="1">CHOOSE(AH$6,INDEX(INDIRECT("EB[" &amp; AH$2 &amp; "]"),MATCH("TJ#" &amp; $B118 &amp; "#5200#CZ",EB[key],0)),INDEX($BO118:$DW118,,AH$4),AH$9/(INDEX(Roky_výhled,,AH$8)-Last_Bil)*(INDEX($BO118:$DW118,,AH$8)-INDEX($D118:$BL118,,$E$1))+INDEX($D118:$BL118,,$E$1),AH$9/(INDEX(Roky_výhled,,AH$8)-INDEX(Roky_výhled,,AH$8-1))*(INDEX($BO118:$DW118,,AH$8)-INDEX($BO118:$DW118,,AH$8-1))+INDEX($BO118:$DW118,,AH$8-1))</f>
        <v>82540</v>
      </c>
      <c r="AI118" s="168">
        <f ca="1">CHOOSE(AI$6,INDEX(INDIRECT("EB[" &amp; AI$2 &amp; "]"),MATCH("TJ#" &amp; $B118 &amp; "#5200#CZ",EB[key],0)),INDEX($BO118:$DW118,,AI$4),AI$9/(INDEX(Roky_výhled,,AI$8)-Last_Bil)*(INDEX($BO118:$DW118,,AI$8)-INDEX($D118:$BL118,,$E$1))+INDEX($D118:$BL118,,$E$1),AI$9/(INDEX(Roky_výhled,,AI$8)-INDEX(Roky_výhled,,AI$8-1))*(INDEX($BO118:$DW118,,AI$8)-INDEX($BO118:$DW118,,AI$8-1))+INDEX($BO118:$DW118,,AI$8-1))</f>
        <v>81968</v>
      </c>
      <c r="AJ118" s="168">
        <f ca="1">CHOOSE(AJ$6,INDEX(INDIRECT("EB[" &amp; AJ$2 &amp; "]"),MATCH("TJ#" &amp; $B118 &amp; "#5200#CZ",EB[key],0)),INDEX($BO118:$DW118,,AJ$4),AJ$9/(INDEX(Roky_výhled,,AJ$8)-Last_Bil)*(INDEX($BO118:$DW118,,AJ$8)-INDEX($D118:$BL118,,$E$1))+INDEX($D118:$BL118,,$E$1),AJ$9/(INDEX(Roky_výhled,,AJ$8)-INDEX(Roky_výhled,,AJ$8-1))*(INDEX($BO118:$DW118,,AJ$8)-INDEX($BO118:$DW118,,AJ$8-1))+INDEX($BO118:$DW118,,AJ$8-1))</f>
        <v>81396</v>
      </c>
      <c r="AK118" s="168">
        <f ca="1">CHOOSE(AK$6,INDEX(INDIRECT("EB[" &amp; AK$2 &amp; "]"),MATCH("TJ#" &amp; $B118 &amp; "#5200#CZ",EB[key],0)),INDEX($BO118:$DW118,,AK$4),AK$9/(INDEX(Roky_výhled,,AK$8)-Last_Bil)*(INDEX($BO118:$DW118,,AK$8)-INDEX($D118:$BL118,,$E$1))+INDEX($D118:$BL118,,$E$1),AK$9/(INDEX(Roky_výhled,,AK$8)-INDEX(Roky_výhled,,AK$8-1))*(INDEX($BO118:$DW118,,AK$8)-INDEX($BO118:$DW118,,AK$8-1))+INDEX($BO118:$DW118,,AK$8-1))</f>
        <v>80824</v>
      </c>
      <c r="AL118" s="168">
        <f ca="1">CHOOSE(AL$6,INDEX(INDIRECT("EB[" &amp; AL$2 &amp; "]"),MATCH("TJ#" &amp; $B118 &amp; "#5200#CZ",EB[key],0)),INDEX($BO118:$DW118,,AL$4),AL$9/(INDEX(Roky_výhled,,AL$8)-Last_Bil)*(INDEX($BO118:$DW118,,AL$8)-INDEX($D118:$BL118,,$E$1))+INDEX($D118:$BL118,,$E$1),AL$9/(INDEX(Roky_výhled,,AL$8)-INDEX(Roky_výhled,,AL$8-1))*(INDEX($BO118:$DW118,,AL$8)-INDEX($BO118:$DW118,,AL$8-1))+INDEX($BO118:$DW118,,AL$8-1))</f>
        <v>80252</v>
      </c>
      <c r="AM118" s="168">
        <f ca="1">CHOOSE(AM$6,INDEX(INDIRECT("EB[" &amp; AM$2 &amp; "]"),MATCH("TJ#" &amp; $B118 &amp; "#5200#CZ",EB[key],0)),INDEX($BO118:$DW118,,AM$4),AM$9/(INDEX(Roky_výhled,,AM$8)-Last_Bil)*(INDEX($BO118:$DW118,,AM$8)-INDEX($D118:$BL118,,$E$1))+INDEX($D118:$BL118,,$E$1),AM$9/(INDEX(Roky_výhled,,AM$8)-INDEX(Roky_výhled,,AM$8-1))*(INDEX($BO118:$DW118,,AM$8)-INDEX($BO118:$DW118,,AM$8-1))+INDEX($BO118:$DW118,,AM$8-1))</f>
        <v>79680</v>
      </c>
      <c r="AN118" s="168">
        <f ca="1">CHOOSE(AN$6,INDEX(INDIRECT("EB[" &amp; AN$2 &amp; "]"),MATCH("TJ#" &amp; $B118 &amp; "#5200#CZ",EB[key],0)),INDEX($BO118:$DW118,,AN$4),AN$9/(INDEX(Roky_výhled,,AN$8)-Last_Bil)*(INDEX($BO118:$DW118,,AN$8)-INDEX($D118:$BL118,,$E$1))+INDEX($D118:$BL118,,$E$1),AN$9/(INDEX(Roky_výhled,,AN$8)-INDEX(Roky_výhled,,AN$8-1))*(INDEX($BO118:$DW118,,AN$8)-INDEX($BO118:$DW118,,AN$8-1))+INDEX($BO118:$DW118,,AN$8-1))</f>
        <v>79686</v>
      </c>
      <c r="AO118" s="168">
        <f ca="1">CHOOSE(AO$6,INDEX(INDIRECT("EB[" &amp; AO$2 &amp; "]"),MATCH("TJ#" &amp; $B118 &amp; "#5200#CZ",EB[key],0)),INDEX($BO118:$DW118,,AO$4),AO$9/(INDEX(Roky_výhled,,AO$8)-Last_Bil)*(INDEX($BO118:$DW118,,AO$8)-INDEX($D118:$BL118,,$E$1))+INDEX($D118:$BL118,,$E$1),AO$9/(INDEX(Roky_výhled,,AO$8)-INDEX(Roky_výhled,,AO$8-1))*(INDEX($BO118:$DW118,,AO$8)-INDEX($BO118:$DW118,,AO$8-1))+INDEX($BO118:$DW118,,AO$8-1))</f>
        <v>79692</v>
      </c>
      <c r="AP118" s="168">
        <f ca="1">CHOOSE(AP$6,INDEX(INDIRECT("EB[" &amp; AP$2 &amp; "]"),MATCH("TJ#" &amp; $B118 &amp; "#5200#CZ",EB[key],0)),INDEX($BO118:$DW118,,AP$4),AP$9/(INDEX(Roky_výhled,,AP$8)-Last_Bil)*(INDEX($BO118:$DW118,,AP$8)-INDEX($D118:$BL118,,$E$1))+INDEX($D118:$BL118,,$E$1),AP$9/(INDEX(Roky_výhled,,AP$8)-INDEX(Roky_výhled,,AP$8-1))*(INDEX($BO118:$DW118,,AP$8)-INDEX($BO118:$DW118,,AP$8-1))+INDEX($BO118:$DW118,,AP$8-1))</f>
        <v>79698</v>
      </c>
      <c r="AQ118" s="168">
        <f ca="1">CHOOSE(AQ$6,INDEX(INDIRECT("EB[" &amp; AQ$2 &amp; "]"),MATCH("TJ#" &amp; $B118 &amp; "#5200#CZ",EB[key],0)),INDEX($BO118:$DW118,,AQ$4),AQ$9/(INDEX(Roky_výhled,,AQ$8)-Last_Bil)*(INDEX($BO118:$DW118,,AQ$8)-INDEX($D118:$BL118,,$E$1))+INDEX($D118:$BL118,,$E$1),AQ$9/(INDEX(Roky_výhled,,AQ$8)-INDEX(Roky_výhled,,AQ$8-1))*(INDEX($BO118:$DW118,,AQ$8)-INDEX($BO118:$DW118,,AQ$8-1))+INDEX($BO118:$DW118,,AQ$8-1))</f>
        <v>79704</v>
      </c>
      <c r="AR118" s="168">
        <f ca="1">CHOOSE(AR$6,INDEX(INDIRECT("EB[" &amp; AR$2 &amp; "]"),MATCH("TJ#" &amp; $B118 &amp; "#5200#CZ",EB[key],0)),INDEX($BO118:$DW118,,AR$4),AR$9/(INDEX(Roky_výhled,,AR$8)-Last_Bil)*(INDEX($BO118:$DW118,,AR$8)-INDEX($D118:$BL118,,$E$1))+INDEX($D118:$BL118,,$E$1),AR$9/(INDEX(Roky_výhled,,AR$8)-INDEX(Roky_výhled,,AR$8-1))*(INDEX($BO118:$DW118,,AR$8)-INDEX($BO118:$DW118,,AR$8-1))+INDEX($BO118:$DW118,,AR$8-1))</f>
        <v>79710</v>
      </c>
      <c r="AS118" s="168">
        <f ca="1">CHOOSE(AS$6,INDEX(INDIRECT("EB[" &amp; AS$2 &amp; "]"),MATCH("TJ#" &amp; $B118 &amp; "#5200#CZ",EB[key],0)),INDEX($BO118:$DW118,,AS$4),AS$9/(INDEX(Roky_výhled,,AS$8)-Last_Bil)*(INDEX($BO118:$DW118,,AS$8)-INDEX($D118:$BL118,,$E$1))+INDEX($D118:$BL118,,$E$1),AS$9/(INDEX(Roky_výhled,,AS$8)-INDEX(Roky_výhled,,AS$8-1))*(INDEX($BO118:$DW118,,AS$8)-INDEX($BO118:$DW118,,AS$8-1))+INDEX($BO118:$DW118,,AS$8-1))</f>
        <v>79796</v>
      </c>
      <c r="AT118" s="168">
        <f ca="1">CHOOSE(AT$6,INDEX(INDIRECT("EB[" &amp; AT$2 &amp; "]"),MATCH("TJ#" &amp; $B118 &amp; "#5200#CZ",EB[key],0)),INDEX($BO118:$DW118,,AT$4),AT$9/(INDEX(Roky_výhled,,AT$8)-Last_Bil)*(INDEX($BO118:$DW118,,AT$8)-INDEX($D118:$BL118,,$E$1))+INDEX($D118:$BL118,,$E$1),AT$9/(INDEX(Roky_výhled,,AT$8)-INDEX(Roky_výhled,,AT$8-1))*(INDEX($BO118:$DW118,,AT$8)-INDEX($BO118:$DW118,,AT$8-1))+INDEX($BO118:$DW118,,AT$8-1))</f>
        <v>79882</v>
      </c>
      <c r="AU118" s="168">
        <f ca="1">CHOOSE(AU$6,INDEX(INDIRECT("EB[" &amp; AU$2 &amp; "]"),MATCH("TJ#" &amp; $B118 &amp; "#5200#CZ",EB[key],0)),INDEX($BO118:$DW118,,AU$4),AU$9/(INDEX(Roky_výhled,,AU$8)-Last_Bil)*(INDEX($BO118:$DW118,,AU$8)-INDEX($D118:$BL118,,$E$1))+INDEX($D118:$BL118,,$E$1),AU$9/(INDEX(Roky_výhled,,AU$8)-INDEX(Roky_výhled,,AU$8-1))*(INDEX($BO118:$DW118,,AU$8)-INDEX($BO118:$DW118,,AU$8-1))+INDEX($BO118:$DW118,,AU$8-1))</f>
        <v>79968</v>
      </c>
      <c r="AV118" s="168">
        <f ca="1">CHOOSE(AV$6,INDEX(INDIRECT("EB[" &amp; AV$2 &amp; "]"),MATCH("TJ#" &amp; $B118 &amp; "#5200#CZ",EB[key],0)),INDEX($BO118:$DW118,,AV$4),AV$9/(INDEX(Roky_výhled,,AV$8)-Last_Bil)*(INDEX($BO118:$DW118,,AV$8)-INDEX($D118:$BL118,,$E$1))+INDEX($D118:$BL118,,$E$1),AV$9/(INDEX(Roky_výhled,,AV$8)-INDEX(Roky_výhled,,AV$8-1))*(INDEX($BO118:$DW118,,AV$8)-INDEX($BO118:$DW118,,AV$8-1))+INDEX($BO118:$DW118,,AV$8-1))</f>
        <v>80054</v>
      </c>
      <c r="AW118" s="168">
        <f ca="1">CHOOSE(AW$6,INDEX(INDIRECT("EB[" &amp; AW$2 &amp; "]"),MATCH("TJ#" &amp; $B118 &amp; "#5200#CZ",EB[key],0)),INDEX($BO118:$DW118,,AW$4),AW$9/(INDEX(Roky_výhled,,AW$8)-Last_Bil)*(INDEX($BO118:$DW118,,AW$8)-INDEX($D118:$BL118,,$E$1))+INDEX($D118:$BL118,,$E$1),AW$9/(INDEX(Roky_výhled,,AW$8)-INDEX(Roky_výhled,,AW$8-1))*(INDEX($BO118:$DW118,,AW$8)-INDEX($BO118:$DW118,,AW$8-1))+INDEX($BO118:$DW118,,AW$8-1))</f>
        <v>80140</v>
      </c>
      <c r="AX118" s="168">
        <f ca="1">CHOOSE(AX$6,INDEX(INDIRECT("EB[" &amp; AX$2 &amp; "]"),MATCH("TJ#" &amp; $B118 &amp; "#5200#CZ",EB[key],0)),INDEX($BO118:$DW118,,AX$4),AX$9/(INDEX(Roky_výhled,,AX$8)-Last_Bil)*(INDEX($BO118:$DW118,,AX$8)-INDEX($D118:$BL118,,$E$1))+INDEX($D118:$BL118,,$E$1),AX$9/(INDEX(Roky_výhled,,AX$8)-INDEX(Roky_výhled,,AX$8-1))*(INDEX($BO118:$DW118,,AX$8)-INDEX($BO118:$DW118,,AX$8-1))+INDEX($BO118:$DW118,,AX$8-1))</f>
        <v>80022</v>
      </c>
      <c r="AY118" s="168">
        <f ca="1">CHOOSE(AY$6,INDEX(INDIRECT("EB[" &amp; AY$2 &amp; "]"),MATCH("TJ#" &amp; $B118 &amp; "#5200#CZ",EB[key],0)),INDEX($BO118:$DW118,,AY$4),AY$9/(INDEX(Roky_výhled,,AY$8)-Last_Bil)*(INDEX($BO118:$DW118,,AY$8)-INDEX($D118:$BL118,,$E$1))+INDEX($D118:$BL118,,$E$1),AY$9/(INDEX(Roky_výhled,,AY$8)-INDEX(Roky_výhled,,AY$8-1))*(INDEX($BO118:$DW118,,AY$8)-INDEX($BO118:$DW118,,AY$8-1))+INDEX($BO118:$DW118,,AY$8-1))</f>
        <v>79904</v>
      </c>
      <c r="AZ118" s="168">
        <f ca="1">CHOOSE(AZ$6,INDEX(INDIRECT("EB[" &amp; AZ$2 &amp; "]"),MATCH("TJ#" &amp; $B118 &amp; "#5200#CZ",EB[key],0)),INDEX($BO118:$DW118,,AZ$4),AZ$9/(INDEX(Roky_výhled,,AZ$8)-Last_Bil)*(INDEX($BO118:$DW118,,AZ$8)-INDEX($D118:$BL118,,$E$1))+INDEX($D118:$BL118,,$E$1),AZ$9/(INDEX(Roky_výhled,,AZ$8)-INDEX(Roky_výhled,,AZ$8-1))*(INDEX($BO118:$DW118,,AZ$8)-INDEX($BO118:$DW118,,AZ$8-1))+INDEX($BO118:$DW118,,AZ$8-1))</f>
        <v>79786</v>
      </c>
      <c r="BA118" s="168">
        <f ca="1">CHOOSE(BA$6,INDEX(INDIRECT("EB[" &amp; BA$2 &amp; "]"),MATCH("TJ#" &amp; $B118 &amp; "#5200#CZ",EB[key],0)),INDEX($BO118:$DW118,,BA$4),BA$9/(INDEX(Roky_výhled,,BA$8)-Last_Bil)*(INDEX($BO118:$DW118,,BA$8)-INDEX($D118:$BL118,,$E$1))+INDEX($D118:$BL118,,$E$1),BA$9/(INDEX(Roky_výhled,,BA$8)-INDEX(Roky_výhled,,BA$8-1))*(INDEX($BO118:$DW118,,BA$8)-INDEX($BO118:$DW118,,BA$8-1))+INDEX($BO118:$DW118,,BA$8-1))</f>
        <v>79668</v>
      </c>
      <c r="BB118" s="168">
        <f ca="1">CHOOSE(BB$6,INDEX(INDIRECT("EB[" &amp; BB$2 &amp; "]"),MATCH("TJ#" &amp; $B118 &amp; "#5200#CZ",EB[key],0)),INDEX($BO118:$DW118,,BB$4),BB$9/(INDEX(Roky_výhled,,BB$8)-Last_Bil)*(INDEX($BO118:$DW118,,BB$8)-INDEX($D118:$BL118,,$E$1))+INDEX($D118:$BL118,,$E$1),BB$9/(INDEX(Roky_výhled,,BB$8)-INDEX(Roky_výhled,,BB$8-1))*(INDEX($BO118:$DW118,,BB$8)-INDEX($BO118:$DW118,,BB$8-1))+INDEX($BO118:$DW118,,BB$8-1))</f>
        <v>79550</v>
      </c>
      <c r="BC118" s="168">
        <f ca="1">CHOOSE(BC$6,INDEX(INDIRECT("EB[" &amp; BC$2 &amp; "]"),MATCH("TJ#" &amp; $B118 &amp; "#5200#CZ",EB[key],0)),INDEX($BO118:$DW118,,BC$4),BC$9/(INDEX(Roky_výhled,,BC$8)-Last_Bil)*(INDEX($BO118:$DW118,,BC$8)-INDEX($D118:$BL118,,$E$1))+INDEX($D118:$BL118,,$E$1),BC$9/(INDEX(Roky_výhled,,BC$8)-INDEX(Roky_výhled,,BC$8-1))*(INDEX($BO118:$DW118,,BC$8)-INDEX($BO118:$DW118,,BC$8-1))+INDEX($BO118:$DW118,,BC$8-1))</f>
        <v>77820</v>
      </c>
      <c r="BD118" s="168">
        <f ca="1">CHOOSE(BD$6,INDEX(INDIRECT("EB[" &amp; BD$2 &amp; "]"),MATCH("TJ#" &amp; $B118 &amp; "#5200#CZ",EB[key],0)),INDEX($BO118:$DW118,,BD$4),BD$9/(INDEX(Roky_výhled,,BD$8)-Last_Bil)*(INDEX($BO118:$DW118,,BD$8)-INDEX($D118:$BL118,,$E$1))+INDEX($D118:$BL118,,$E$1),BD$9/(INDEX(Roky_výhled,,BD$8)-INDEX(Roky_výhled,,BD$8-1))*(INDEX($BO118:$DW118,,BD$8)-INDEX($BO118:$DW118,,BD$8-1))+INDEX($BO118:$DW118,,BD$8-1))</f>
        <v>76090</v>
      </c>
      <c r="BE118" s="168">
        <f ca="1">CHOOSE(BE$6,INDEX(INDIRECT("EB[" &amp; BE$2 &amp; "]"),MATCH("TJ#" &amp; $B118 &amp; "#5200#CZ",EB[key],0)),INDEX($BO118:$DW118,,BE$4),BE$9/(INDEX(Roky_výhled,,BE$8)-Last_Bil)*(INDEX($BO118:$DW118,,BE$8)-INDEX($D118:$BL118,,$E$1))+INDEX($D118:$BL118,,$E$1),BE$9/(INDEX(Roky_výhled,,BE$8)-INDEX(Roky_výhled,,BE$8-1))*(INDEX($BO118:$DW118,,BE$8)-INDEX($BO118:$DW118,,BE$8-1))+INDEX($BO118:$DW118,,BE$8-1))</f>
        <v>74360</v>
      </c>
      <c r="BF118" s="168">
        <f ca="1">CHOOSE(BF$6,INDEX(INDIRECT("EB[" &amp; BF$2 &amp; "]"),MATCH("TJ#" &amp; $B118 &amp; "#5200#CZ",EB[key],0)),INDEX($BO118:$DW118,,BF$4),BF$9/(INDEX(Roky_výhled,,BF$8)-Last_Bil)*(INDEX($BO118:$DW118,,BF$8)-INDEX($D118:$BL118,,$E$1))+INDEX($D118:$BL118,,$E$1),BF$9/(INDEX(Roky_výhled,,BF$8)-INDEX(Roky_výhled,,BF$8-1))*(INDEX($BO118:$DW118,,BF$8)-INDEX($BO118:$DW118,,BF$8-1))+INDEX($BO118:$DW118,,BF$8-1))</f>
        <v>72630</v>
      </c>
      <c r="BG118" s="168">
        <f ca="1">CHOOSE(BG$6,INDEX(INDIRECT("EB[" &amp; BG$2 &amp; "]"),MATCH("TJ#" &amp; $B118 &amp; "#5200#CZ",EB[key],0)),INDEX($BO118:$DW118,,BG$4),BG$9/(INDEX(Roky_výhled,,BG$8)-Last_Bil)*(INDEX($BO118:$DW118,,BG$8)-INDEX($D118:$BL118,,$E$1))+INDEX($D118:$BL118,,$E$1),BG$9/(INDEX(Roky_výhled,,BG$8)-INDEX(Roky_výhled,,BG$8-1))*(INDEX($BO118:$DW118,,BG$8)-INDEX($BO118:$DW118,,BG$8-1))+INDEX($BO118:$DW118,,BG$8-1))</f>
        <v>70900</v>
      </c>
      <c r="BH118" s="168">
        <f ca="1">CHOOSE(BH$6,INDEX(INDIRECT("EB[" &amp; BH$2 &amp; "]"),MATCH("TJ#" &amp; $B118 &amp; "#5200#CZ",EB[key],0)),INDEX($BO118:$DW118,,BH$4),BH$9/(INDEX(Roky_výhled,,BH$8)-Last_Bil)*(INDEX($BO118:$DW118,,BH$8)-INDEX($D118:$BL118,,$E$1))+INDEX($D118:$BL118,,$E$1),BH$9/(INDEX(Roky_výhled,,BH$8)-INDEX(Roky_výhled,,BH$8-1))*(INDEX($BO118:$DW118,,BH$8)-INDEX($BO118:$DW118,,BH$8-1))+INDEX($BO118:$DW118,,BH$8-1))</f>
        <v>70532</v>
      </c>
      <c r="BI118" s="168">
        <f ca="1">CHOOSE(BI$6,INDEX(INDIRECT("EB[" &amp; BI$2 &amp; "]"),MATCH("TJ#" &amp; $B118 &amp; "#5200#CZ",EB[key],0)),INDEX($BO118:$DW118,,BI$4),BI$9/(INDEX(Roky_výhled,,BI$8)-Last_Bil)*(INDEX($BO118:$DW118,,BI$8)-INDEX($D118:$BL118,,$E$1))+INDEX($D118:$BL118,,$E$1),BI$9/(INDEX(Roky_výhled,,BI$8)-INDEX(Roky_výhled,,BI$8-1))*(INDEX($BO118:$DW118,,BI$8)-INDEX($BO118:$DW118,,BI$8-1))+INDEX($BO118:$DW118,,BI$8-1))</f>
        <v>70164</v>
      </c>
      <c r="BJ118" s="168">
        <f ca="1">CHOOSE(BJ$6,INDEX(INDIRECT("EB[" &amp; BJ$2 &amp; "]"),MATCH("TJ#" &amp; $B118 &amp; "#5200#CZ",EB[key],0)),INDEX($BO118:$DW118,,BJ$4),BJ$9/(INDEX(Roky_výhled,,BJ$8)-Last_Bil)*(INDEX($BO118:$DW118,,BJ$8)-INDEX($D118:$BL118,,$E$1))+INDEX($D118:$BL118,,$E$1),BJ$9/(INDEX(Roky_výhled,,BJ$8)-INDEX(Roky_výhled,,BJ$8-1))*(INDEX($BO118:$DW118,,BJ$8)-INDEX($BO118:$DW118,,BJ$8-1))+INDEX($BO118:$DW118,,BJ$8-1))</f>
        <v>69796</v>
      </c>
      <c r="BK118" s="168">
        <f ca="1">CHOOSE(BK$6,INDEX(INDIRECT("EB[" &amp; BK$2 &amp; "]"),MATCH("TJ#" &amp; $B118 &amp; "#5200#CZ",EB[key],0)),INDEX($BO118:$DW118,,BK$4),BK$9/(INDEX(Roky_výhled,,BK$8)-Last_Bil)*(INDEX($BO118:$DW118,,BK$8)-INDEX($D118:$BL118,,$E$1))+INDEX($D118:$BL118,,$E$1),BK$9/(INDEX(Roky_výhled,,BK$8)-INDEX(Roky_výhled,,BK$8-1))*(INDEX($BO118:$DW118,,BK$8)-INDEX($BO118:$DW118,,BK$8-1))+INDEX($BO118:$DW118,,BK$8-1))</f>
        <v>69428</v>
      </c>
      <c r="BL118" s="169">
        <f ca="1">CHOOSE(BL$6,INDEX(INDIRECT("EB[" &amp; BL$2 &amp; "]"),MATCH("TJ#" &amp; $B118 &amp; "#5200#CZ",EB[key],0)),INDEX($BO118:$DW118,,BL$4),BL$9/(INDEX(Roky_výhled,,BL$8)-Last_Bil)*(INDEX($BO118:$DW118,,BL$8)-INDEX($D118:$BL118,,$E$1))+INDEX($D118:$BL118,,$E$1),BL$9/(INDEX(Roky_výhled,,BL$8)-INDEX(Roky_výhled,,BL$8-1))*(INDEX($BO118:$DW118,,BL$8)-INDEX($BO118:$DW118,,BL$8-1))+INDEX($BO118:$DW118,,BL$8-1))</f>
        <v>69060</v>
      </c>
      <c r="BM118"/>
      <c r="BN118" s="182" t="str">
        <f t="shared" si="293"/>
        <v>Konečná spotřeba [TJ]</v>
      </c>
      <c r="BO118" s="295">
        <v>89220</v>
      </c>
      <c r="BP118" s="296">
        <v>83570</v>
      </c>
      <c r="BQ118" s="296">
        <v>82540</v>
      </c>
      <c r="BR118" s="296">
        <v>79680</v>
      </c>
      <c r="BS118" s="296">
        <v>79710</v>
      </c>
      <c r="BT118" s="296">
        <v>80140</v>
      </c>
      <c r="BU118" s="296">
        <v>79550</v>
      </c>
      <c r="BV118" s="296">
        <v>70900</v>
      </c>
      <c r="BW118" s="296">
        <v>69060</v>
      </c>
      <c r="BX118" s="296">
        <v>66820</v>
      </c>
      <c r="BY118" s="297">
        <v>65690</v>
      </c>
      <c r="BZ118" s="281"/>
      <c r="CA118" s="281"/>
      <c r="CB118" s="281"/>
      <c r="CC118" s="281"/>
      <c r="CD118" s="281"/>
      <c r="CE118" s="281"/>
      <c r="CF118" s="281"/>
      <c r="CG118" s="281"/>
      <c r="CH118" s="281"/>
      <c r="CI118" s="281"/>
      <c r="CJ118" s="281"/>
      <c r="CK118" s="281"/>
      <c r="CL118" s="281"/>
      <c r="CM118" s="281"/>
      <c r="CN118" s="281"/>
      <c r="CO118" s="281"/>
      <c r="CP118" s="281"/>
      <c r="CQ118" s="281"/>
      <c r="CR118" s="281"/>
      <c r="CS118" s="281"/>
      <c r="CT118" s="281"/>
      <c r="CU118" s="281"/>
      <c r="CV118" s="281"/>
      <c r="CW118" s="281"/>
      <c r="CX118" s="281"/>
      <c r="CY118" s="281"/>
      <c r="CZ118" s="281"/>
      <c r="DA118" s="281"/>
      <c r="DB118" s="281"/>
      <c r="DC118" s="281"/>
      <c r="DD118" s="281"/>
      <c r="DE118" s="281"/>
      <c r="DF118" s="281"/>
      <c r="DG118" s="281"/>
      <c r="DH118" s="281"/>
      <c r="DI118" s="281"/>
      <c r="DJ118" s="281"/>
      <c r="DK118" s="281"/>
      <c r="DL118" s="281"/>
      <c r="DM118" s="281"/>
      <c r="DN118" s="281"/>
      <c r="DO118" s="281"/>
      <c r="DP118" s="281"/>
      <c r="DQ118" s="281"/>
      <c r="DR118" s="281"/>
      <c r="DS118" s="281"/>
      <c r="DT118" s="281"/>
      <c r="DU118" s="281"/>
      <c r="DV118" s="281"/>
      <c r="DW118" s="281"/>
    </row>
    <row r="119" spans="2:127" ht="15.75" thickBot="1" x14ac:dyDescent="0.3">
      <c r="B119"/>
      <c r="C119" s="181" t="s">
        <v>3358</v>
      </c>
      <c r="D119" s="175">
        <f ca="1">D113/(D117+D118)</f>
        <v>1.0828366812227075</v>
      </c>
      <c r="E119" s="176">
        <f t="shared" ref="E119:AC119" ca="1" si="296">E113/(E117+E118)</f>
        <v>1.0802643558013285</v>
      </c>
      <c r="F119" s="176">
        <f t="shared" ca="1" si="296"/>
        <v>1.0977282325260258</v>
      </c>
      <c r="G119" s="176">
        <f t="shared" ca="1" si="296"/>
        <v>1.0465455227848497</v>
      </c>
      <c r="H119" s="176">
        <f t="shared" ca="1" si="296"/>
        <v>1.0403264800881959</v>
      </c>
      <c r="I119" s="176">
        <f t="shared" ca="1" si="296"/>
        <v>1.041255844232704</v>
      </c>
      <c r="J119" s="176">
        <f t="shared" ca="1" si="296"/>
        <v>1.0432228512777957</v>
      </c>
      <c r="K119" s="176">
        <f t="shared" ca="1" si="296"/>
        <v>1.0592242417124234</v>
      </c>
      <c r="L119" s="176">
        <f t="shared" ca="1" si="296"/>
        <v>1.0597575367449845</v>
      </c>
      <c r="M119" s="176">
        <f t="shared" ca="1" si="296"/>
        <v>1.0586835901563938</v>
      </c>
      <c r="N119" s="176">
        <f t="shared" ca="1" si="296"/>
        <v>1.0917275072734258</v>
      </c>
      <c r="O119" s="176">
        <f t="shared" ca="1" si="296"/>
        <v>1.1317988775974519</v>
      </c>
      <c r="P119" s="176">
        <f t="shared" ca="1" si="296"/>
        <v>1.1320786208760203</v>
      </c>
      <c r="Q119" s="176">
        <f t="shared" ca="1" si="296"/>
        <v>1.1642122570292552</v>
      </c>
      <c r="R119" s="176">
        <f t="shared" ca="1" si="296"/>
        <v>1.1584132204885484</v>
      </c>
      <c r="S119" s="176">
        <f t="shared" ca="1" si="296"/>
        <v>1.1810570781484591</v>
      </c>
      <c r="T119" s="176">
        <f t="shared" ca="1" si="296"/>
        <v>1.1704820995578378</v>
      </c>
      <c r="U119" s="176">
        <f t="shared" ca="1" si="296"/>
        <v>1.1655497372728836</v>
      </c>
      <c r="V119" s="176">
        <f t="shared" ca="1" si="296"/>
        <v>1.1686725281060824</v>
      </c>
      <c r="W119" s="176">
        <f t="shared" ca="1" si="296"/>
        <v>1.1692609624227965</v>
      </c>
      <c r="X119" s="176">
        <f t="shared" ca="1" si="296"/>
        <v>1.0551729035006745</v>
      </c>
      <c r="Y119" s="176">
        <f t="shared" ca="1" si="296"/>
        <v>1.0201446397122194</v>
      </c>
      <c r="Z119" s="176">
        <f t="shared" ca="1" si="296"/>
        <v>1.0227216411242182</v>
      </c>
      <c r="AA119" s="176">
        <f t="shared" ca="1" si="296"/>
        <v>1.0497404414406839</v>
      </c>
      <c r="AB119" s="176">
        <f t="shared" ca="1" si="296"/>
        <v>1.0480495724550793</v>
      </c>
      <c r="AC119" s="176">
        <f t="shared" ca="1" si="296"/>
        <v>1.0612293102844945</v>
      </c>
      <c r="AD119" s="176"/>
      <c r="AE119" s="176"/>
      <c r="AF119" s="176"/>
      <c r="AG119" s="176"/>
      <c r="AH119" s="176">
        <f t="shared" ref="AH119:BL119" ca="1" si="297">AH113/(AH117+AH118)</f>
        <v>1.3855100557305549</v>
      </c>
      <c r="AI119" s="176">
        <f t="shared" ca="1" si="297"/>
        <v>1.3806119461253172</v>
      </c>
      <c r="AJ119" s="176">
        <f t="shared" ca="1" si="297"/>
        <v>1.3756449948400413</v>
      </c>
      <c r="AK119" s="176">
        <f t="shared" ca="1" si="297"/>
        <v>1.3706077402751657</v>
      </c>
      <c r="AL119" s="176">
        <f t="shared" ca="1" si="297"/>
        <v>1.365498679160644</v>
      </c>
      <c r="AM119" s="176">
        <f t="shared" ca="1" si="297"/>
        <v>1.3603162650602409</v>
      </c>
      <c r="AN119" s="176">
        <f t="shared" ca="1" si="297"/>
        <v>1.3604899229475693</v>
      </c>
      <c r="AO119" s="176">
        <f t="shared" ca="1" si="297"/>
        <v>1.3606635546855392</v>
      </c>
      <c r="AP119" s="176">
        <f t="shared" ca="1" si="297"/>
        <v>1.3608371602800573</v>
      </c>
      <c r="AQ119" s="176">
        <f t="shared" ca="1" si="297"/>
        <v>1.361010739737027</v>
      </c>
      <c r="AR119" s="176">
        <f t="shared" ca="1" si="297"/>
        <v>1.361184293062351</v>
      </c>
      <c r="AS119" s="176">
        <f t="shared" ca="1" si="297"/>
        <v>1.3611208581883805</v>
      </c>
      <c r="AT119" s="176">
        <f t="shared" ca="1" si="297"/>
        <v>1.3610575599008539</v>
      </c>
      <c r="AU119" s="176">
        <f t="shared" ca="1" si="297"/>
        <v>1.3609943977591037</v>
      </c>
      <c r="AV119" s="176">
        <f t="shared" ca="1" si="297"/>
        <v>1.360931371324356</v>
      </c>
      <c r="AW119" s="176">
        <f t="shared" ca="1" si="297"/>
        <v>1.3608684801597204</v>
      </c>
      <c r="AX119" s="176">
        <f t="shared" ca="1" si="297"/>
        <v>1.3477793606758142</v>
      </c>
      <c r="AY119" s="176">
        <f t="shared" ca="1" si="297"/>
        <v>1.334651581898278</v>
      </c>
      <c r="AZ119" s="176">
        <f t="shared" ca="1" si="297"/>
        <v>1.321484972300905</v>
      </c>
      <c r="BA119" s="176">
        <f t="shared" ca="1" si="297"/>
        <v>1.3082793593412663</v>
      </c>
      <c r="BB119" s="176">
        <f t="shared" ca="1" si="297"/>
        <v>1.2950345694531742</v>
      </c>
      <c r="BC119" s="176">
        <f t="shared" ca="1" si="297"/>
        <v>1.2965818555641224</v>
      </c>
      <c r="BD119" s="176">
        <f t="shared" ca="1" si="297"/>
        <v>1.2981995005914049</v>
      </c>
      <c r="BE119" s="176">
        <f t="shared" ca="1" si="297"/>
        <v>1.2998924152770306</v>
      </c>
      <c r="BF119" s="176">
        <f t="shared" ca="1" si="297"/>
        <v>1.3016659782459039</v>
      </c>
      <c r="BG119" s="176">
        <f t="shared" ca="1" si="297"/>
        <v>1.3035260930888575</v>
      </c>
      <c r="BH119" s="176">
        <f t="shared" ca="1" si="297"/>
        <v>1.3033800260874497</v>
      </c>
      <c r="BI119" s="176">
        <f t="shared" ca="1" si="297"/>
        <v>1.3032324268855824</v>
      </c>
      <c r="BJ119" s="176">
        <f t="shared" ca="1" si="297"/>
        <v>1.3030832712476359</v>
      </c>
      <c r="BK119" s="176">
        <f t="shared" ca="1" si="297"/>
        <v>1.3029325344241516</v>
      </c>
      <c r="BL119" s="177">
        <f t="shared" ca="1" si="297"/>
        <v>1.3027801911381407</v>
      </c>
      <c r="BM119"/>
      <c r="BN119"/>
      <c r="BO119" s="298"/>
      <c r="BP119" s="298"/>
      <c r="BQ119" s="298"/>
      <c r="BR119" s="298"/>
      <c r="BS119" s="298"/>
      <c r="BT119" s="298"/>
      <c r="BU119" s="298"/>
      <c r="BV119" s="298"/>
      <c r="BW119" s="298"/>
      <c r="BX119" s="298"/>
      <c r="BY119" s="299"/>
    </row>
    <row r="120" spans="2:127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9"/>
    </row>
    <row r="121" spans="2:127" ht="15.75" thickBot="1" x14ac:dyDescent="0.3">
      <c r="B121"/>
      <c r="C121"/>
      <c r="D121">
        <f ca="1">IF(AND(D$4&gt;0,D$2&lt;=Last_Bil),SUMIFS(INDIRECT("EB[" &amp; D$2 &amp; "]"),EB[Zdrojový_nositel],$B123,EB[product],"6000",EB[unit],"TJ"),IF(D$4&gt;0,INDEX($BO123:$DW123,,D$4),D$9/(INDEX(Roky_výhled,,D$8)-IF(D$8=1,Last_Bil,INDEX(Roky_výhled,,D$8-1)))*(INDEX($BO123:$DW123,,D$8)-IF(D$8=1,INDEX($D123:$BL123,,$E$1),INDEX($BO123:$DW123,,D$8-1)))+IF(D$8=1,INDEX($D123:$BL123,,$E$1),INDEX($BO123:$DW123,,D$8-1))))</f>
        <v>148107</v>
      </c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200"/>
    </row>
    <row r="122" spans="2:127" s="196" customFormat="1" ht="15.75" thickBot="1" x14ac:dyDescent="0.3">
      <c r="B122"/>
      <c r="C122" s="181" t="s">
        <v>3360</v>
      </c>
      <c r="D122" s="161">
        <f t="array" ref="D122">MIN(IFERROR(VALUE(EB[#Headers]),1000000))</f>
        <v>1990</v>
      </c>
      <c r="E122" s="159">
        <f t="shared" ref="E122:W122" si="298">D122+1</f>
        <v>1991</v>
      </c>
      <c r="F122" s="159">
        <f t="shared" si="298"/>
        <v>1992</v>
      </c>
      <c r="G122" s="159">
        <f t="shared" si="298"/>
        <v>1993</v>
      </c>
      <c r="H122" s="159">
        <f t="shared" si="298"/>
        <v>1994</v>
      </c>
      <c r="I122" s="159">
        <f t="shared" si="298"/>
        <v>1995</v>
      </c>
      <c r="J122" s="159">
        <f t="shared" si="298"/>
        <v>1996</v>
      </c>
      <c r="K122" s="159">
        <f t="shared" si="298"/>
        <v>1997</v>
      </c>
      <c r="L122" s="159">
        <f t="shared" si="298"/>
        <v>1998</v>
      </c>
      <c r="M122" s="159">
        <f t="shared" si="298"/>
        <v>1999</v>
      </c>
      <c r="N122" s="159">
        <f t="shared" si="298"/>
        <v>2000</v>
      </c>
      <c r="O122" s="159">
        <f t="shared" si="298"/>
        <v>2001</v>
      </c>
      <c r="P122" s="159">
        <f t="shared" si="298"/>
        <v>2002</v>
      </c>
      <c r="Q122" s="159">
        <f t="shared" si="298"/>
        <v>2003</v>
      </c>
      <c r="R122" s="159">
        <f t="shared" si="298"/>
        <v>2004</v>
      </c>
      <c r="S122" s="159">
        <f t="shared" si="298"/>
        <v>2005</v>
      </c>
      <c r="T122" s="159">
        <f t="shared" si="298"/>
        <v>2006</v>
      </c>
      <c r="U122" s="159">
        <f t="shared" si="298"/>
        <v>2007</v>
      </c>
      <c r="V122" s="159">
        <f t="shared" si="298"/>
        <v>2008</v>
      </c>
      <c r="W122" s="159">
        <f t="shared" si="298"/>
        <v>2009</v>
      </c>
      <c r="X122" s="159">
        <f>S122+5</f>
        <v>2010</v>
      </c>
      <c r="Y122" s="159">
        <f>X122+1</f>
        <v>2011</v>
      </c>
      <c r="Z122" s="159">
        <f>Y122+1</f>
        <v>2012</v>
      </c>
      <c r="AA122" s="159">
        <f>Z122+1</f>
        <v>2013</v>
      </c>
      <c r="AB122" s="159">
        <f>AA122+1</f>
        <v>2014</v>
      </c>
      <c r="AC122" s="159">
        <f>AB122+1</f>
        <v>2015</v>
      </c>
      <c r="AD122" s="159">
        <f>Y122+5</f>
        <v>2016</v>
      </c>
      <c r="AE122" s="159">
        <f t="shared" ref="AE122:BL122" si="299">Z122+5</f>
        <v>2017</v>
      </c>
      <c r="AF122" s="159">
        <f t="shared" si="299"/>
        <v>2018</v>
      </c>
      <c r="AG122" s="159">
        <f t="shared" si="299"/>
        <v>2019</v>
      </c>
      <c r="AH122" s="159">
        <f t="shared" si="299"/>
        <v>2020</v>
      </c>
      <c r="AI122" s="159">
        <f t="shared" si="299"/>
        <v>2021</v>
      </c>
      <c r="AJ122" s="159">
        <f t="shared" si="299"/>
        <v>2022</v>
      </c>
      <c r="AK122" s="159">
        <f t="shared" si="299"/>
        <v>2023</v>
      </c>
      <c r="AL122" s="159">
        <f t="shared" si="299"/>
        <v>2024</v>
      </c>
      <c r="AM122" s="159">
        <f t="shared" si="299"/>
        <v>2025</v>
      </c>
      <c r="AN122" s="159">
        <f t="shared" si="299"/>
        <v>2026</v>
      </c>
      <c r="AO122" s="159">
        <f t="shared" si="299"/>
        <v>2027</v>
      </c>
      <c r="AP122" s="159">
        <f t="shared" si="299"/>
        <v>2028</v>
      </c>
      <c r="AQ122" s="159">
        <f t="shared" si="299"/>
        <v>2029</v>
      </c>
      <c r="AR122" s="159">
        <f t="shared" si="299"/>
        <v>2030</v>
      </c>
      <c r="AS122" s="159">
        <f t="shared" si="299"/>
        <v>2031</v>
      </c>
      <c r="AT122" s="159">
        <f t="shared" si="299"/>
        <v>2032</v>
      </c>
      <c r="AU122" s="159">
        <f t="shared" si="299"/>
        <v>2033</v>
      </c>
      <c r="AV122" s="159">
        <f t="shared" si="299"/>
        <v>2034</v>
      </c>
      <c r="AW122" s="159">
        <f t="shared" si="299"/>
        <v>2035</v>
      </c>
      <c r="AX122" s="159">
        <f t="shared" si="299"/>
        <v>2036</v>
      </c>
      <c r="AY122" s="159">
        <f t="shared" si="299"/>
        <v>2037</v>
      </c>
      <c r="AZ122" s="159">
        <f t="shared" si="299"/>
        <v>2038</v>
      </c>
      <c r="BA122" s="159">
        <f t="shared" si="299"/>
        <v>2039</v>
      </c>
      <c r="BB122" s="159">
        <f t="shared" si="299"/>
        <v>2040</v>
      </c>
      <c r="BC122" s="159">
        <f t="shared" si="299"/>
        <v>2041</v>
      </c>
      <c r="BD122" s="159">
        <f t="shared" si="299"/>
        <v>2042</v>
      </c>
      <c r="BE122" s="159">
        <f t="shared" si="299"/>
        <v>2043</v>
      </c>
      <c r="BF122" s="159">
        <f t="shared" si="299"/>
        <v>2044</v>
      </c>
      <c r="BG122" s="159">
        <f t="shared" si="299"/>
        <v>2045</v>
      </c>
      <c r="BH122" s="159">
        <f t="shared" si="299"/>
        <v>2046</v>
      </c>
      <c r="BI122" s="159">
        <f t="shared" si="299"/>
        <v>2047</v>
      </c>
      <c r="BJ122" s="159">
        <f t="shared" si="299"/>
        <v>2048</v>
      </c>
      <c r="BK122" s="159">
        <f t="shared" si="299"/>
        <v>2049</v>
      </c>
      <c r="BL122" s="160">
        <f t="shared" si="299"/>
        <v>2050</v>
      </c>
      <c r="BM122"/>
      <c r="BN122" s="181" t="str">
        <f t="shared" ref="BN122:BN135" si="300">C122</f>
        <v>Výroba elektřiny [PJ]</v>
      </c>
      <c r="BO122" s="223">
        <f>BO$2</f>
        <v>2012</v>
      </c>
      <c r="BP122" s="191">
        <f t="shared" ref="BP122:BY122" si="301">BP$2</f>
        <v>2015</v>
      </c>
      <c r="BQ122" s="191">
        <f t="shared" si="301"/>
        <v>2020</v>
      </c>
      <c r="BR122" s="191">
        <f t="shared" si="301"/>
        <v>2025</v>
      </c>
      <c r="BS122" s="191">
        <f t="shared" si="301"/>
        <v>2030</v>
      </c>
      <c r="BT122" s="191">
        <f t="shared" si="301"/>
        <v>2035</v>
      </c>
      <c r="BU122" s="191">
        <f t="shared" si="301"/>
        <v>2040</v>
      </c>
      <c r="BV122" s="191">
        <f t="shared" si="301"/>
        <v>2045</v>
      </c>
      <c r="BW122" s="191">
        <f t="shared" si="301"/>
        <v>2050</v>
      </c>
      <c r="BX122" s="191">
        <f t="shared" si="301"/>
        <v>2055</v>
      </c>
      <c r="BY122" s="192">
        <f t="shared" si="301"/>
        <v>2060</v>
      </c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</row>
    <row r="123" spans="2:127" s="196" customFormat="1" x14ac:dyDescent="0.25">
      <c r="B123" t="s">
        <v>3130</v>
      </c>
      <c r="C123" s="178" t="str">
        <f t="shared" ref="C123:C136" si="302">C13</f>
        <v>Tuhá paliva</v>
      </c>
      <c r="D123" s="164">
        <f ca="1">CHOOSE(D$6,SUMIFS(INDIRECT("EB[" &amp; D$2 &amp; "]"),EB[Zdrojový_nositel],$B123,EB[product],"6000",EB[unit],"TJ"),INDEX($BO123:$DW123,,D$4),D$9/(INDEX(Roky_výhled,,D$8)-Last_Bil)*(INDEX($BO123:$DW123,,D$8)-INDEX($D123:$BL123,,$E$1))+INDEX($D123:$BL123,,$E$1),D$9/(INDEX(Roky_výhled,,D$8)-INDEX(Roky_výhled,,D$8-1))*(INDEX($BO123:$DW123,,D$8)-INDEX($BO123:$DW123,,D$8-1))+INDEX($BO123:$DW123,,D$8-1))</f>
        <v>169273</v>
      </c>
      <c r="E123" s="165">
        <f ca="1">CHOOSE(E$6,SUMIFS(INDIRECT("EB[" &amp; E$2 &amp; "]"),EB[Zdrojový_nositel],$B123,EB[product],"6000",EB[unit],"TJ"),INDEX($BO123:$DW123,,E$4),E$9/(INDEX(Roky_výhled,,E$8)-Last_Bil)*(INDEX($BO123:$DW123,,E$8)-INDEX($D123:$BL123,,$E$1))+INDEX($D123:$BL123,,$E$1),E$9/(INDEX(Roky_výhled,,E$8)-INDEX(Roky_výhled,,E$8-1))*(INDEX($BO123:$DW123,,E$8)-INDEX($BO123:$DW123,,E$8-1))+INDEX($BO123:$DW123,,E$8-1))</f>
        <v>164156</v>
      </c>
      <c r="F123" s="165">
        <f ca="1">CHOOSE(F$6,SUMIFS(INDIRECT("EB[" &amp; F$2 &amp; "]"),EB[Zdrojový_nositel],$B123,EB[product],"6000",EB[unit],"TJ"),INDEX($BO123:$DW123,,F$4),F$9/(INDEX(Roky_výhled,,F$8)-Last_Bil)*(INDEX($BO123:$DW123,,F$8)-INDEX($D123:$BL123,,$E$1))+INDEX($D123:$BL123,,$E$1),F$9/(INDEX(Roky_výhled,,F$8)-INDEX(Roky_výhled,,F$8-1))*(INDEX($BO123:$DW123,,F$8)-INDEX($BO123:$DW123,,F$8-1))+INDEX($BO123:$DW123,,F$8-1))</f>
        <v>158062</v>
      </c>
      <c r="G123" s="165">
        <f ca="1">CHOOSE(G$6,SUMIFS(INDIRECT("EB[" &amp; G$2 &amp; "]"),EB[Zdrojový_nositel],$B123,EB[product],"6000",EB[unit],"TJ"),INDEX($BO123:$DW123,,G$4),G$9/(INDEX(Roky_výhled,,G$8)-Last_Bil)*(INDEX($BO123:$DW123,,G$8)-INDEX($D123:$BL123,,$E$1))+INDEX($D123:$BL123,,$E$1),G$9/(INDEX(Roky_výhled,,G$8)-INDEX(Roky_výhled,,G$8-1))*(INDEX($BO123:$DW123,,G$8)-INDEX($BO123:$DW123,,G$8-1))+INDEX($BO123:$DW123,,G$8-1))</f>
        <v>155746</v>
      </c>
      <c r="H123" s="165">
        <f ca="1">CHOOSE(H$6,SUMIFS(INDIRECT("EB[" &amp; H$2 &amp; "]"),EB[Zdrojový_nositel],$B123,EB[product],"6000",EB[unit],"TJ"),INDEX($BO123:$DW123,,H$4),H$9/(INDEX(Roky_výhled,,H$8)-Last_Bil)*(INDEX($BO123:$DW123,,H$8)-INDEX($D123:$BL123,,$E$1))+INDEX($D123:$BL123,,$E$1),H$9/(INDEX(Roky_výhled,,H$8)-INDEX(Roky_výhled,,H$8-1))*(INDEX($BO123:$DW123,,H$8)-INDEX($BO123:$DW123,,H$8-1))+INDEX($BO123:$DW123,,H$8-1))</f>
        <v>152048</v>
      </c>
      <c r="I123" s="165">
        <f ca="1">CHOOSE(I$6,SUMIFS(INDIRECT("EB[" &amp; I$2 &amp; "]"),EB[Zdrojový_nositel],$B123,EB[product],"6000",EB[unit],"TJ"),INDEX($BO123:$DW123,,I$4),I$9/(INDEX(Roky_výhled,,I$8)-Last_Bil)*(INDEX($BO123:$DW123,,I$8)-INDEX($D123:$BL123,,$E$1))+INDEX($D123:$BL123,,$E$1),I$9/(INDEX(Roky_výhled,,I$8)-INDEX(Roky_výhled,,I$8-1))*(INDEX($BO123:$DW123,,I$8)-INDEX($BO123:$DW123,,I$8-1))+INDEX($BO123:$DW123,,I$8-1))</f>
        <v>159632</v>
      </c>
      <c r="J123" s="165">
        <f ca="1">CHOOSE(J$6,SUMIFS(INDIRECT("EB[" &amp; J$2 &amp; "]"),EB[Zdrojový_nositel],$B123,EB[product],"6000",EB[unit],"TJ"),INDEX($BO123:$DW123,,J$4),J$9/(INDEX(Roky_výhled,,J$8)-Last_Bil)*(INDEX($BO123:$DW123,,J$8)-INDEX($D123:$BL123,,$E$1))+INDEX($D123:$BL123,,$E$1),J$9/(INDEX(Roky_výhled,,J$8)-INDEX(Roky_výhled,,J$8-1))*(INDEX($BO123:$DW123,,J$8)-INDEX($BO123:$DW123,,J$8-1))+INDEX($BO123:$DW123,,J$8-1))</f>
        <v>163544</v>
      </c>
      <c r="K123" s="165">
        <f ca="1">CHOOSE(K$6,SUMIFS(INDIRECT("EB[" &amp; K$2 &amp; "]"),EB[Zdrojový_nositel],$B123,EB[product],"6000",EB[unit],"TJ"),INDEX($BO123:$DW123,,K$4),K$9/(INDEX(Roky_výhled,,K$8)-Last_Bil)*(INDEX($BO123:$DW123,,K$8)-INDEX($D123:$BL123,,$E$1))+INDEX($D123:$BL123,,$E$1),K$9/(INDEX(Roky_výhled,,K$8)-INDEX(Roky_výhled,,K$8-1))*(INDEX($BO123:$DW123,,K$8)-INDEX($BO123:$DW123,,K$8-1))+INDEX($BO123:$DW123,,K$8-1))</f>
        <v>164614</v>
      </c>
      <c r="L123" s="165">
        <f ca="1">CHOOSE(L$6,SUMIFS(INDIRECT("EB[" &amp; L$2 &amp; "]"),EB[Zdrojový_nositel],$B123,EB[product],"6000",EB[unit],"TJ"),INDEX($BO123:$DW123,,L$4),L$9/(INDEX(Roky_výhled,,L$8)-Last_Bil)*(INDEX($BO123:$DW123,,L$8)-INDEX($D123:$BL123,,$E$1))+INDEX($D123:$BL123,,$E$1),L$9/(INDEX(Roky_výhled,,L$8)-INDEX(Roky_výhled,,L$8-1))*(INDEX($BO123:$DW123,,L$8)-INDEX($BO123:$DW123,,L$8-1))+INDEX($BO123:$DW123,,L$8-1))</f>
        <v>163141</v>
      </c>
      <c r="M123" s="165">
        <f ca="1">CHOOSE(M$6,SUMIFS(INDIRECT("EB[" &amp; M$2 &amp; "]"),EB[Zdrojový_nositel],$B123,EB[product],"6000",EB[unit],"TJ"),INDEX($BO123:$DW123,,M$4),M$9/(INDEX(Roky_výhled,,M$8)-Last_Bil)*(INDEX($BO123:$DW123,,M$8)-INDEX($D123:$BL123,,$E$1))+INDEX($D123:$BL123,,$E$1),M$9/(INDEX(Roky_výhled,,M$8)-INDEX(Roky_výhled,,M$8-1))*(INDEX($BO123:$DW123,,M$8)-INDEX($BO123:$DW123,,M$8-1))+INDEX($BO123:$DW123,,M$8-1))</f>
        <v>158944</v>
      </c>
      <c r="N123" s="165">
        <f ca="1">CHOOSE(N$6,SUMIFS(INDIRECT("EB[" &amp; N$2 &amp; "]"),EB[Zdrojový_nositel],$B123,EB[product],"6000",EB[unit],"TJ"),INDEX($BO123:$DW123,,N$4),N$9/(INDEX(Roky_výhled,,N$8)-Last_Bil)*(INDEX($BO123:$DW123,,N$8)-INDEX($D123:$BL123,,$E$1))+INDEX($D123:$BL123,,$E$1),N$9/(INDEX(Roky_výhled,,N$8)-INDEX(Roky_výhled,,N$8-1))*(INDEX($BO123:$DW123,,N$8)-INDEX($BO123:$DW123,,N$8-1))+INDEX($BO123:$DW123,,N$8-1))</f>
        <v>189908</v>
      </c>
      <c r="O123" s="165">
        <f ca="1">CHOOSE(O$6,SUMIFS(INDIRECT("EB[" &amp; O$2 &amp; "]"),EB[Zdrojový_nositel],$B123,EB[product],"6000",EB[unit],"TJ"),INDEX($BO123:$DW123,,O$4),O$9/(INDEX(Roky_výhled,,O$8)-Last_Bil)*(INDEX($BO123:$DW123,,O$8)-INDEX($D123:$BL123,,$E$1))+INDEX($D123:$BL123,,$E$1),O$9/(INDEX(Roky_výhled,,O$8)-INDEX(Roky_výhled,,O$8-1))*(INDEX($BO123:$DW123,,O$8)-INDEX($BO123:$DW123,,O$8-1))+INDEX($BO123:$DW123,,O$8-1))</f>
        <v>189339</v>
      </c>
      <c r="P123" s="165">
        <f ca="1">CHOOSE(P$6,SUMIFS(INDIRECT("EB[" &amp; P$2 &amp; "]"),EB[Zdrojový_nositel],$B123,EB[product],"6000",EB[unit],"TJ"),INDEX($BO123:$DW123,,P$4),P$9/(INDEX(Roky_výhled,,P$8)-Last_Bil)*(INDEX($BO123:$DW123,,P$8)-INDEX($D123:$BL123,,$E$1))+INDEX($D123:$BL123,,$E$1),P$9/(INDEX(Roky_výhled,,P$8)-INDEX(Roky_výhled,,P$8-1))*(INDEX($BO123:$DW123,,P$8)-INDEX($BO123:$DW123,,P$8-1))+INDEX($BO123:$DW123,,P$8-1))</f>
        <v>179666</v>
      </c>
      <c r="Q123" s="165">
        <f ca="1">CHOOSE(Q$6,SUMIFS(INDIRECT("EB[" &amp; Q$2 &amp; "]"),EB[Zdrojový_nositel],$B123,EB[product],"6000",EB[unit],"TJ"),INDEX($BO123:$DW123,,Q$4),Q$9/(INDEX(Roky_výhled,,Q$8)-Last_Bil)*(INDEX($BO123:$DW123,,Q$8)-INDEX($D123:$BL123,,$E$1))+INDEX($D123:$BL123,,$E$1),Q$9/(INDEX(Roky_výhled,,Q$8)-INDEX(Roky_výhled,,Q$8-1))*(INDEX($BO123:$DW123,,Q$8)-INDEX($BO123:$DW123,,Q$8-1))+INDEX($BO123:$DW123,,Q$8-1))</f>
        <v>182804</v>
      </c>
      <c r="R123" s="165">
        <f ca="1">CHOOSE(R$6,SUMIFS(INDIRECT("EB[" &amp; R$2 &amp; "]"),EB[Zdrojový_nositel],$B123,EB[product],"6000",EB[unit],"TJ"),INDEX($BO123:$DW123,,R$4),R$9/(INDEX(Roky_výhled,,R$8)-Last_Bil)*(INDEX($BO123:$DW123,,R$8)-INDEX($D123:$BL123,,$E$1))+INDEX($D123:$BL123,,$E$1),R$9/(INDEX(Roky_výhled,,R$8)-INDEX(Roky_výhled,,R$8-1))*(INDEX($BO123:$DW123,,R$8)-INDEX($BO123:$DW123,,R$8-1))+INDEX($BO123:$DW123,,R$8-1))</f>
        <v>181108</v>
      </c>
      <c r="S123" s="165">
        <f ca="1">CHOOSE(S$6,SUMIFS(INDIRECT("EB[" &amp; S$2 &amp; "]"),EB[Zdrojový_nositel],$B123,EB[product],"6000",EB[unit],"TJ"),INDEX($BO123:$DW123,,S$4),S$9/(INDEX(Roky_výhled,,S$8)-Last_Bil)*(INDEX($BO123:$DW123,,S$8)-INDEX($D123:$BL123,,$E$1))+INDEX($D123:$BL123,,$E$1),S$9/(INDEX(Roky_výhled,,S$8)-INDEX(Roky_výhled,,S$8-1))*(INDEX($BO123:$DW123,,S$8)-INDEX($BO123:$DW123,,S$8-1))+INDEX($BO123:$DW123,,S$8-1))</f>
        <v>178279</v>
      </c>
      <c r="T123" s="165">
        <f ca="1">CHOOSE(T$6,SUMIFS(INDIRECT("EB[" &amp; T$2 &amp; "]"),EB[Zdrojový_nositel],$B123,EB[product],"6000",EB[unit],"TJ"),INDEX($BO123:$DW123,,T$4),T$9/(INDEX(Roky_výhled,,T$8)-Last_Bil)*(INDEX($BO123:$DW123,,T$8)-INDEX($D123:$BL123,,$E$1))+INDEX($D123:$BL123,,$E$1),T$9/(INDEX(Roky_výhled,,T$8)-INDEX(Roky_výhled,,T$8-1))*(INDEX($BO123:$DW123,,T$8)-INDEX($BO123:$DW123,,T$8-1))+INDEX($BO123:$DW123,,T$8-1))</f>
        <v>178736</v>
      </c>
      <c r="U123" s="165">
        <f ca="1">CHOOSE(U$6,SUMIFS(INDIRECT("EB[" &amp; U$2 &amp; "]"),EB[Zdrojový_nositel],$B123,EB[product],"6000",EB[unit],"TJ"),INDEX($BO123:$DW123,,U$4),U$9/(INDEX(Roky_výhled,,U$8)-Last_Bil)*(INDEX($BO123:$DW123,,U$8)-INDEX($D123:$BL123,,$E$1))+INDEX($D123:$BL123,,$E$1),U$9/(INDEX(Roky_výhled,,U$8)-INDEX(Roky_výhled,,U$8-1))*(INDEX($BO123:$DW123,,U$8)-INDEX($BO123:$DW123,,U$8-1))+INDEX($BO123:$DW123,,U$8-1))</f>
        <v>193658</v>
      </c>
      <c r="V123" s="165">
        <f ca="1">CHOOSE(V$6,SUMIFS(INDIRECT("EB[" &amp; V$2 &amp; "]"),EB[Zdrojový_nositel],$B123,EB[product],"6000",EB[unit],"TJ"),INDEX($BO123:$DW123,,V$4),V$9/(INDEX(Roky_výhled,,V$8)-Last_Bil)*(INDEX($BO123:$DW123,,V$8)-INDEX($D123:$BL123,,$E$1))+INDEX($D123:$BL123,,$E$1),V$9/(INDEX(Roky_výhled,,V$8)-INDEX(Roky_výhled,,V$8-1))*(INDEX($BO123:$DW123,,V$8)-INDEX($BO123:$DW123,,V$8-1))+INDEX($BO123:$DW123,,V$8-1))</f>
        <v>175601</v>
      </c>
      <c r="W123" s="165">
        <f ca="1">CHOOSE(W$6,SUMIFS(INDIRECT("EB[" &amp; W$2 &amp; "]"),EB[Zdrojový_nositel],$B123,EB[product],"6000",EB[unit],"TJ"),INDEX($BO123:$DW123,,W$4),W$9/(INDEX(Roky_výhled,,W$8)-Last_Bil)*(INDEX($BO123:$DW123,,W$8)-INDEX($D123:$BL123,,$E$1))+INDEX($D123:$BL123,,$E$1),W$9/(INDEX(Roky_výhled,,W$8)-INDEX(Roky_výhled,,W$8-1))*(INDEX($BO123:$DW123,,W$8)-INDEX($BO123:$DW123,,W$8-1))+INDEX($BO123:$DW123,,W$8-1))</f>
        <v>165405</v>
      </c>
      <c r="X123" s="165">
        <f ca="1">CHOOSE(X$6,SUMIFS(INDIRECT("EB[" &amp; X$2 &amp; "]"),EB[Zdrojový_nositel],$B123,EB[product],"6000",EB[unit],"TJ"),INDEX($BO123:$DW123,,X$4),X$9/(INDEX(Roky_výhled,,X$8)-Last_Bil)*(INDEX($BO123:$DW123,,X$8)-INDEX($D123:$BL123,,$E$1))+INDEX($D123:$BL123,,$E$1),X$9/(INDEX(Roky_výhled,,X$8)-INDEX(Roky_výhled,,X$8-1))*(INDEX($BO123:$DW123,,X$8)-INDEX($BO123:$DW123,,X$8-1))+INDEX($BO123:$DW123,,X$8-1))</f>
        <v>168841</v>
      </c>
      <c r="Y123" s="165">
        <f ca="1">CHOOSE(Y$6,SUMIFS(INDIRECT("EB[" &amp; Y$2 &amp; "]"),EB[Zdrojový_nositel],$B123,EB[product],"6000",EB[unit],"TJ"),INDEX($BO123:$DW123,,Y$4),Y$9/(INDEX(Roky_výhled,,Y$8)-Last_Bil)*(INDEX($BO123:$DW123,,Y$8)-INDEX($D123:$BL123,,$E$1))+INDEX($D123:$BL123,,$E$1),Y$9/(INDEX(Roky_výhled,,Y$8)-INDEX(Roky_výhled,,Y$8-1))*(INDEX($BO123:$DW123,,Y$8)-INDEX($BO123:$DW123,,Y$8-1))+INDEX($BO123:$DW123,,Y$8-1))</f>
        <v>168066</v>
      </c>
      <c r="Z123" s="165">
        <f ca="1">CHOOSE(Z$6,SUMIFS(INDIRECT("EB[" &amp; Z$2 &amp; "]"),EB[Zdrojový_nositel],$B123,EB[product],"6000",EB[unit],"TJ"),INDEX($BO123:$DW123,,Z$4),Z$9/(INDEX(Roky_výhled,,Z$8)-Last_Bil)*(INDEX($BO123:$DW123,,Z$8)-INDEX($D123:$BL123,,$E$1))+INDEX($D123:$BL123,,$E$1),Z$9/(INDEX(Roky_výhled,,Z$8)-INDEX(Roky_výhled,,Z$8-1))*(INDEX($BO123:$DW123,,Z$8)-INDEX($BO123:$DW123,,Z$8-1))+INDEX($BO123:$DW123,,Z$8-1))</f>
        <v>158322</v>
      </c>
      <c r="AA123" s="165">
        <f ca="1">CHOOSE(AA$6,SUMIFS(INDIRECT("EB[" &amp; AA$2 &amp; "]"),EB[Zdrojový_nositel],$B123,EB[product],"6000",EB[unit],"TJ"),INDEX($BO123:$DW123,,AA$4),AA$9/(INDEX(Roky_výhled,,AA$8)-Last_Bil)*(INDEX($BO123:$DW123,,AA$8)-INDEX($D123:$BL123,,$E$1))+INDEX($D123:$BL123,,$E$1),AA$9/(INDEX(Roky_výhled,,AA$8)-INDEX(Roky_výhled,,AA$8-1))*(INDEX($BO123:$DW123,,AA$8)-INDEX($BO123:$DW123,,AA$8-1))+INDEX($BO123:$DW123,,AA$8-1))</f>
        <v>148008</v>
      </c>
      <c r="AB123" s="165">
        <f ca="1">CHOOSE(AB$6,SUMIFS(INDIRECT("EB[" &amp; AB$2 &amp; "]"),EB[Zdrojový_nositel],$B123,EB[product],"6000",EB[unit],"TJ"),INDEX($BO123:$DW123,,AB$4),AB$9/(INDEX(Roky_výhled,,AB$8)-Last_Bil)*(INDEX($BO123:$DW123,,AB$8)-INDEX($D123:$BL123,,$E$1))+INDEX($D123:$BL123,,$E$1),AB$9/(INDEX(Roky_výhled,,AB$8)-INDEX(Roky_výhled,,AB$8-1))*(INDEX($BO123:$DW123,,AB$8)-INDEX($BO123:$DW123,,AB$8-1))+INDEX($BO123:$DW123,,AB$8-1))</f>
        <v>146617</v>
      </c>
      <c r="AC123" s="165">
        <f ca="1">CHOOSE(AC$6,SUMIFS(INDIRECT("EB[" &amp; AC$2 &amp; "]"),EB[Zdrojový_nositel],$B123,EB[product],"6000",EB[unit],"TJ"),INDEX($BO123:$DW123,,AC$4),AC$9/(INDEX(Roky_výhled,,AC$8)-Last_Bil)*(INDEX($BO123:$DW123,,AC$8)-INDEX($D123:$BL123,,$E$1))+INDEX($D123:$BL123,,$E$1),AC$9/(INDEX(Roky_výhled,,AC$8)-INDEX(Roky_výhled,,AC$8-1))*(INDEX($BO123:$DW123,,AC$8)-INDEX($BO123:$DW123,,AC$8-1))+INDEX($BO123:$DW123,,AC$8-1))</f>
        <v>148107</v>
      </c>
      <c r="AD123" s="165">
        <f ca="1">CHOOSE(AD$6,SUMIFS(INDIRECT("EB[" &amp; AD$2 &amp; "]"),EB[Zdrojový_nositel],$B123,EB[product],"6000",EB[unit],"TJ"),INDEX($BO123:$DW123,,AD$4),AD$9/(INDEX(Roky_výhled,,AD$8)-Last_Bil)*(INDEX($BO123:$DW123,,AD$8)-INDEX($D123:$BL123,,$E$1))+INDEX($D123:$BL123,,$E$1),AD$9/(INDEX(Roky_výhled,,AD$8)-INDEX(Roky_výhled,,AD$8-1))*(INDEX($BO123:$DW123,,AD$8)-INDEX($BO123:$DW123,,AD$8-1))+INDEX($BO123:$DW123,,AD$8-1))</f>
        <v>143567.6</v>
      </c>
      <c r="AE123" s="165">
        <f ca="1">CHOOSE(AE$6,SUMIFS(INDIRECT("EB[" &amp; AE$2 &amp; "]"),EB[Zdrojový_nositel],$B123,EB[product],"6000",EB[unit],"TJ"),INDEX($BO123:$DW123,,AE$4),AE$9/(INDEX(Roky_výhled,,AE$8)-Last_Bil)*(INDEX($BO123:$DW123,,AE$8)-INDEX($D123:$BL123,,$E$1))+INDEX($D123:$BL123,,$E$1),AE$9/(INDEX(Roky_výhled,,AE$8)-INDEX(Roky_výhled,,AE$8-1))*(INDEX($BO123:$DW123,,AE$8)-INDEX($BO123:$DW123,,AE$8-1))+INDEX($BO123:$DW123,,AE$8-1))</f>
        <v>139028.19999999998</v>
      </c>
      <c r="AF123" s="165">
        <f ca="1">CHOOSE(AF$6,SUMIFS(INDIRECT("EB[" &amp; AF$2 &amp; "]"),EB[Zdrojový_nositel],$B123,EB[product],"6000",EB[unit],"TJ"),INDEX($BO123:$DW123,,AF$4),AF$9/(INDEX(Roky_výhled,,AF$8)-Last_Bil)*(INDEX($BO123:$DW123,,AF$8)-INDEX($D123:$BL123,,$E$1))+INDEX($D123:$BL123,,$E$1),AF$9/(INDEX(Roky_výhled,,AF$8)-INDEX(Roky_výhled,,AF$8-1))*(INDEX($BO123:$DW123,,AF$8)-INDEX($BO123:$DW123,,AF$8-1))+INDEX($BO123:$DW123,,AF$8-1))</f>
        <v>134488.79999999999</v>
      </c>
      <c r="AG123" s="165">
        <f ca="1">CHOOSE(AG$6,SUMIFS(INDIRECT("EB[" &amp; AG$2 &amp; "]"),EB[Zdrojový_nositel],$B123,EB[product],"6000",EB[unit],"TJ"),INDEX($BO123:$DW123,,AG$4),AG$9/(INDEX(Roky_výhled,,AG$8)-Last_Bil)*(INDEX($BO123:$DW123,,AG$8)-INDEX($D123:$BL123,,$E$1))+INDEX($D123:$BL123,,$E$1),AG$9/(INDEX(Roky_výhled,,AG$8)-INDEX(Roky_výhled,,AG$8-1))*(INDEX($BO123:$DW123,,AG$8)-INDEX($BO123:$DW123,,AG$8-1))+INDEX($BO123:$DW123,,AG$8-1))</f>
        <v>129949.4</v>
      </c>
      <c r="AH123" s="165">
        <f ca="1">CHOOSE(AH$6,SUMIFS(INDIRECT("EB[" &amp; AH$2 &amp; "]"),EB[Zdrojový_nositel],$B123,EB[product],"6000",EB[unit],"TJ"),INDEX($BO123:$DW123,,AH$4),AH$9/(INDEX(Roky_výhled,,AH$8)-Last_Bil)*(INDEX($BO123:$DW123,,AH$8)-INDEX($D123:$BL123,,$E$1))+INDEX($D123:$BL123,,$E$1),AH$9/(INDEX(Roky_výhled,,AH$8)-INDEX(Roky_výhled,,AH$8-1))*(INDEX($BO123:$DW123,,AH$8)-INDEX($BO123:$DW123,,AH$8-1))+INDEX($BO123:$DW123,,AH$8-1))</f>
        <v>125409.99999999999</v>
      </c>
      <c r="AI123" s="165">
        <f ca="1">CHOOSE(AI$6,SUMIFS(INDIRECT("EB[" &amp; AI$2 &amp; "]"),EB[Zdrojový_nositel],$B123,EB[product],"6000",EB[unit],"TJ"),INDEX($BO123:$DW123,,AI$4),AI$9/(INDEX(Roky_výhled,,AI$8)-Last_Bil)*(INDEX($BO123:$DW123,,AI$8)-INDEX($D123:$BL123,,$E$1))+INDEX($D123:$BL123,,$E$1),AI$9/(INDEX(Roky_výhled,,AI$8)-INDEX(Roky_výhled,,AI$8-1))*(INDEX($BO123:$DW123,,AI$8)-INDEX($BO123:$DW123,,AI$8-1))+INDEX($BO123:$DW123,,AI$8-1))</f>
        <v>123055.99999999999</v>
      </c>
      <c r="AJ123" s="165">
        <f ca="1">CHOOSE(AJ$6,SUMIFS(INDIRECT("EB[" &amp; AJ$2 &amp; "]"),EB[Zdrojový_nositel],$B123,EB[product],"6000",EB[unit],"TJ"),INDEX($BO123:$DW123,,AJ$4),AJ$9/(INDEX(Roky_výhled,,AJ$8)-Last_Bil)*(INDEX($BO123:$DW123,,AJ$8)-INDEX($D123:$BL123,,$E$1))+INDEX($D123:$BL123,,$E$1),AJ$9/(INDEX(Roky_výhled,,AJ$8)-INDEX(Roky_výhled,,AJ$8-1))*(INDEX($BO123:$DW123,,AJ$8)-INDEX($BO123:$DW123,,AJ$8-1))+INDEX($BO123:$DW123,,AJ$8-1))</f>
        <v>120702</v>
      </c>
      <c r="AK123" s="165">
        <f ca="1">CHOOSE(AK$6,SUMIFS(INDIRECT("EB[" &amp; AK$2 &amp; "]"),EB[Zdrojový_nositel],$B123,EB[product],"6000",EB[unit],"TJ"),INDEX($BO123:$DW123,,AK$4),AK$9/(INDEX(Roky_výhled,,AK$8)-Last_Bil)*(INDEX($BO123:$DW123,,AK$8)-INDEX($D123:$BL123,,$E$1))+INDEX($D123:$BL123,,$E$1),AK$9/(INDEX(Roky_výhled,,AK$8)-INDEX(Roky_výhled,,AK$8-1))*(INDEX($BO123:$DW123,,AK$8)-INDEX($BO123:$DW123,,AK$8-1))+INDEX($BO123:$DW123,,AK$8-1))</f>
        <v>118348</v>
      </c>
      <c r="AL123" s="165">
        <f ca="1">CHOOSE(AL$6,SUMIFS(INDIRECT("EB[" &amp; AL$2 &amp; "]"),EB[Zdrojový_nositel],$B123,EB[product],"6000",EB[unit],"TJ"),INDEX($BO123:$DW123,,AL$4),AL$9/(INDEX(Roky_výhled,,AL$8)-Last_Bil)*(INDEX($BO123:$DW123,,AL$8)-INDEX($D123:$BL123,,$E$1))+INDEX($D123:$BL123,,$E$1),AL$9/(INDEX(Roky_výhled,,AL$8)-INDEX(Roky_výhled,,AL$8-1))*(INDEX($BO123:$DW123,,AL$8)-INDEX($BO123:$DW123,,AL$8-1))+INDEX($BO123:$DW123,,AL$8-1))</f>
        <v>115994.00000000001</v>
      </c>
      <c r="AM123" s="165">
        <f ca="1">CHOOSE(AM$6,SUMIFS(INDIRECT("EB[" &amp; AM$2 &amp; "]"),EB[Zdrojový_nositel],$B123,EB[product],"6000",EB[unit],"TJ"),INDEX($BO123:$DW123,,AM$4),AM$9/(INDEX(Roky_výhled,,AM$8)-Last_Bil)*(INDEX($BO123:$DW123,,AM$8)-INDEX($D123:$BL123,,$E$1))+INDEX($D123:$BL123,,$E$1),AM$9/(INDEX(Roky_výhled,,AM$8)-INDEX(Roky_výhled,,AM$8-1))*(INDEX($BO123:$DW123,,AM$8)-INDEX($BO123:$DW123,,AM$8-1))+INDEX($BO123:$DW123,,AM$8-1))</f>
        <v>113640.00000000001</v>
      </c>
      <c r="AN123" s="165">
        <f ca="1">CHOOSE(AN$6,SUMIFS(INDIRECT("EB[" &amp; AN$2 &amp; "]"),EB[Zdrojový_nositel],$B123,EB[product],"6000",EB[unit],"TJ"),INDEX($BO123:$DW123,,AN$4),AN$9/(INDEX(Roky_výhled,,AN$8)-Last_Bil)*(INDEX($BO123:$DW123,,AN$8)-INDEX($D123:$BL123,,$E$1))+INDEX($D123:$BL123,,$E$1),AN$9/(INDEX(Roky_výhled,,AN$8)-INDEX(Roky_výhled,,AN$8-1))*(INDEX($BO123:$DW123,,AN$8)-INDEX($BO123:$DW123,,AN$8-1))+INDEX($BO123:$DW123,,AN$8-1))</f>
        <v>113026.00000000001</v>
      </c>
      <c r="AO123" s="165">
        <f ca="1">CHOOSE(AO$6,SUMIFS(INDIRECT("EB[" &amp; AO$2 &amp; "]"),EB[Zdrojový_nositel],$B123,EB[product],"6000",EB[unit],"TJ"),INDEX($BO123:$DW123,,AO$4),AO$9/(INDEX(Roky_výhled,,AO$8)-Last_Bil)*(INDEX($BO123:$DW123,,AO$8)-INDEX($D123:$BL123,,$E$1))+INDEX($D123:$BL123,,$E$1),AO$9/(INDEX(Roky_výhled,,AO$8)-INDEX(Roky_výhled,,AO$8-1))*(INDEX($BO123:$DW123,,AO$8)-INDEX($BO123:$DW123,,AO$8-1))+INDEX($BO123:$DW123,,AO$8-1))</f>
        <v>112412.00000000001</v>
      </c>
      <c r="AP123" s="165">
        <f ca="1">CHOOSE(AP$6,SUMIFS(INDIRECT("EB[" &amp; AP$2 &amp; "]"),EB[Zdrojový_nositel],$B123,EB[product],"6000",EB[unit],"TJ"),INDEX($BO123:$DW123,,AP$4),AP$9/(INDEX(Roky_výhled,,AP$8)-Last_Bil)*(INDEX($BO123:$DW123,,AP$8)-INDEX($D123:$BL123,,$E$1))+INDEX($D123:$BL123,,$E$1),AP$9/(INDEX(Roky_výhled,,AP$8)-INDEX(Roky_výhled,,AP$8-1))*(INDEX($BO123:$DW123,,AP$8)-INDEX($BO123:$DW123,,AP$8-1))+INDEX($BO123:$DW123,,AP$8-1))</f>
        <v>111798</v>
      </c>
      <c r="AQ123" s="165">
        <f ca="1">CHOOSE(AQ$6,SUMIFS(INDIRECT("EB[" &amp; AQ$2 &amp; "]"),EB[Zdrojový_nositel],$B123,EB[product],"6000",EB[unit],"TJ"),INDEX($BO123:$DW123,,AQ$4),AQ$9/(INDEX(Roky_výhled,,AQ$8)-Last_Bil)*(INDEX($BO123:$DW123,,AQ$8)-INDEX($D123:$BL123,,$E$1))+INDEX($D123:$BL123,,$E$1),AQ$9/(INDEX(Roky_výhled,,AQ$8)-INDEX(Roky_výhled,,AQ$8-1))*(INDEX($BO123:$DW123,,AQ$8)-INDEX($BO123:$DW123,,AQ$8-1))+INDEX($BO123:$DW123,,AQ$8-1))</f>
        <v>111184</v>
      </c>
      <c r="AR123" s="165">
        <f ca="1">CHOOSE(AR$6,SUMIFS(INDIRECT("EB[" &amp; AR$2 &amp; "]"),EB[Zdrojový_nositel],$B123,EB[product],"6000",EB[unit],"TJ"),INDEX($BO123:$DW123,,AR$4),AR$9/(INDEX(Roky_výhled,,AR$8)-Last_Bil)*(INDEX($BO123:$DW123,,AR$8)-INDEX($D123:$BL123,,$E$1))+INDEX($D123:$BL123,,$E$1),AR$9/(INDEX(Roky_výhled,,AR$8)-INDEX(Roky_výhled,,AR$8-1))*(INDEX($BO123:$DW123,,AR$8)-INDEX($BO123:$DW123,,AR$8-1))+INDEX($BO123:$DW123,,AR$8-1))</f>
        <v>110570</v>
      </c>
      <c r="AS123" s="165">
        <f ca="1">CHOOSE(AS$6,SUMIFS(INDIRECT("EB[" &amp; AS$2 &amp; "]"),EB[Zdrojový_nositel],$B123,EB[product],"6000",EB[unit],"TJ"),INDEX($BO123:$DW123,,AS$4),AS$9/(INDEX(Roky_výhled,,AS$8)-Last_Bil)*(INDEX($BO123:$DW123,,AS$8)-INDEX($D123:$BL123,,$E$1))+INDEX($D123:$BL123,,$E$1),AS$9/(INDEX(Roky_výhled,,AS$8)-INDEX(Roky_výhled,,AS$8-1))*(INDEX($BO123:$DW123,,AS$8)-INDEX($BO123:$DW123,,AS$8-1))+INDEX($BO123:$DW123,,AS$8-1))</f>
        <v>107558</v>
      </c>
      <c r="AT123" s="165">
        <f ca="1">CHOOSE(AT$6,SUMIFS(INDIRECT("EB[" &amp; AT$2 &amp; "]"),EB[Zdrojový_nositel],$B123,EB[product],"6000",EB[unit],"TJ"),INDEX($BO123:$DW123,,AT$4),AT$9/(INDEX(Roky_výhled,,AT$8)-Last_Bil)*(INDEX($BO123:$DW123,,AT$8)-INDEX($D123:$BL123,,$E$1))+INDEX($D123:$BL123,,$E$1),AT$9/(INDEX(Roky_výhled,,AT$8)-INDEX(Roky_výhled,,AT$8-1))*(INDEX($BO123:$DW123,,AT$8)-INDEX($BO123:$DW123,,AT$8-1))+INDEX($BO123:$DW123,,AT$8-1))</f>
        <v>104546</v>
      </c>
      <c r="AU123" s="165">
        <f ca="1">CHOOSE(AU$6,SUMIFS(INDIRECT("EB[" &amp; AU$2 &amp; "]"),EB[Zdrojový_nositel],$B123,EB[product],"6000",EB[unit],"TJ"),INDEX($BO123:$DW123,,AU$4),AU$9/(INDEX(Roky_výhled,,AU$8)-Last_Bil)*(INDEX($BO123:$DW123,,AU$8)-INDEX($D123:$BL123,,$E$1))+INDEX($D123:$BL123,,$E$1),AU$9/(INDEX(Roky_výhled,,AU$8)-INDEX(Roky_výhled,,AU$8-1))*(INDEX($BO123:$DW123,,AU$8)-INDEX($BO123:$DW123,,AU$8-1))+INDEX($BO123:$DW123,,AU$8-1))</f>
        <v>101534</v>
      </c>
      <c r="AV123" s="165">
        <f ca="1">CHOOSE(AV$6,SUMIFS(INDIRECT("EB[" &amp; AV$2 &amp; "]"),EB[Zdrojový_nositel],$B123,EB[product],"6000",EB[unit],"TJ"),INDEX($BO123:$DW123,,AV$4),AV$9/(INDEX(Roky_výhled,,AV$8)-Last_Bil)*(INDEX($BO123:$DW123,,AV$8)-INDEX($D123:$BL123,,$E$1))+INDEX($D123:$BL123,,$E$1),AV$9/(INDEX(Roky_výhled,,AV$8)-INDEX(Roky_výhled,,AV$8-1))*(INDEX($BO123:$DW123,,AV$8)-INDEX($BO123:$DW123,,AV$8-1))+INDEX($BO123:$DW123,,AV$8-1))</f>
        <v>98522</v>
      </c>
      <c r="AW123" s="165">
        <f ca="1">CHOOSE(AW$6,SUMIFS(INDIRECT("EB[" &amp; AW$2 &amp; "]"),EB[Zdrojový_nositel],$B123,EB[product],"6000",EB[unit],"TJ"),INDEX($BO123:$DW123,,AW$4),AW$9/(INDEX(Roky_výhled,,AW$8)-Last_Bil)*(INDEX($BO123:$DW123,,AW$8)-INDEX($D123:$BL123,,$E$1))+INDEX($D123:$BL123,,$E$1),AW$9/(INDEX(Roky_výhled,,AW$8)-INDEX(Roky_výhled,,AW$8-1))*(INDEX($BO123:$DW123,,AW$8)-INDEX($BO123:$DW123,,AW$8-1))+INDEX($BO123:$DW123,,AW$8-1))</f>
        <v>95510</v>
      </c>
      <c r="AX123" s="165">
        <f ca="1">CHOOSE(AX$6,SUMIFS(INDIRECT("EB[" &amp; AX$2 &amp; "]"),EB[Zdrojový_nositel],$B123,EB[product],"6000",EB[unit],"TJ"),INDEX($BO123:$DW123,,AX$4),AX$9/(INDEX(Roky_výhled,,AX$8)-Last_Bil)*(INDEX($BO123:$DW123,,AX$8)-INDEX($D123:$BL123,,$E$1))+INDEX($D123:$BL123,,$E$1),AX$9/(INDEX(Roky_výhled,,AX$8)-INDEX(Roky_výhled,,AX$8-1))*(INDEX($BO123:$DW123,,AX$8)-INDEX($BO123:$DW123,,AX$8-1))+INDEX($BO123:$DW123,,AX$8-1))</f>
        <v>89966</v>
      </c>
      <c r="AY123" s="165">
        <f ca="1">CHOOSE(AY$6,SUMIFS(INDIRECT("EB[" &amp; AY$2 &amp; "]"),EB[Zdrojový_nositel],$B123,EB[product],"6000",EB[unit],"TJ"),INDEX($BO123:$DW123,,AY$4),AY$9/(INDEX(Roky_výhled,,AY$8)-Last_Bil)*(INDEX($BO123:$DW123,,AY$8)-INDEX($D123:$BL123,,$E$1))+INDEX($D123:$BL123,,$E$1),AY$9/(INDEX(Roky_výhled,,AY$8)-INDEX(Roky_výhled,,AY$8-1))*(INDEX($BO123:$DW123,,AY$8)-INDEX($BO123:$DW123,,AY$8-1))+INDEX($BO123:$DW123,,AY$8-1))</f>
        <v>84422</v>
      </c>
      <c r="AZ123" s="165">
        <f ca="1">CHOOSE(AZ$6,SUMIFS(INDIRECT("EB[" &amp; AZ$2 &amp; "]"),EB[Zdrojový_nositel],$B123,EB[product],"6000",EB[unit],"TJ"),INDEX($BO123:$DW123,,AZ$4),AZ$9/(INDEX(Roky_výhled,,AZ$8)-Last_Bil)*(INDEX($BO123:$DW123,,AZ$8)-INDEX($D123:$BL123,,$E$1))+INDEX($D123:$BL123,,$E$1),AZ$9/(INDEX(Roky_výhled,,AZ$8)-INDEX(Roky_výhled,,AZ$8-1))*(INDEX($BO123:$DW123,,AZ$8)-INDEX($BO123:$DW123,,AZ$8-1))+INDEX($BO123:$DW123,,AZ$8-1))</f>
        <v>78878</v>
      </c>
      <c r="BA123" s="165">
        <f ca="1">CHOOSE(BA$6,SUMIFS(INDIRECT("EB[" &amp; BA$2 &amp; "]"),EB[Zdrojový_nositel],$B123,EB[product],"6000",EB[unit],"TJ"),INDEX($BO123:$DW123,,BA$4),BA$9/(INDEX(Roky_výhled,,BA$8)-Last_Bil)*(INDEX($BO123:$DW123,,BA$8)-INDEX($D123:$BL123,,$E$1))+INDEX($D123:$BL123,,$E$1),BA$9/(INDEX(Roky_výhled,,BA$8)-INDEX(Roky_výhled,,BA$8-1))*(INDEX($BO123:$DW123,,BA$8)-INDEX($BO123:$DW123,,BA$8-1))+INDEX($BO123:$DW123,,BA$8-1))</f>
        <v>73334</v>
      </c>
      <c r="BB123" s="165">
        <f ca="1">CHOOSE(BB$6,SUMIFS(INDIRECT("EB[" &amp; BB$2 &amp; "]"),EB[Zdrojový_nositel],$B123,EB[product],"6000",EB[unit],"TJ"),INDEX($BO123:$DW123,,BB$4),BB$9/(INDEX(Roky_výhled,,BB$8)-Last_Bil)*(INDEX($BO123:$DW123,,BB$8)-INDEX($D123:$BL123,,$E$1))+INDEX($D123:$BL123,,$E$1),BB$9/(INDEX(Roky_výhled,,BB$8)-INDEX(Roky_výhled,,BB$8-1))*(INDEX($BO123:$DW123,,BB$8)-INDEX($BO123:$DW123,,BB$8-1))+INDEX($BO123:$DW123,,BB$8-1))</f>
        <v>67790</v>
      </c>
      <c r="BC123" s="165">
        <f ca="1">CHOOSE(BC$6,SUMIFS(INDIRECT("EB[" &amp; BC$2 &amp; "]"),EB[Zdrojový_nositel],$B123,EB[product],"6000",EB[unit],"TJ"),INDEX($BO123:$DW123,,BC$4),BC$9/(INDEX(Roky_výhled,,BC$8)-Last_Bil)*(INDEX($BO123:$DW123,,BC$8)-INDEX($D123:$BL123,,$E$1))+INDEX($D123:$BL123,,$E$1),BC$9/(INDEX(Roky_výhled,,BC$8)-INDEX(Roky_výhled,,BC$8-1))*(INDEX($BO123:$DW123,,BC$8)-INDEX($BO123:$DW123,,BC$8-1))+INDEX($BO123:$DW123,,BC$8-1))</f>
        <v>66866</v>
      </c>
      <c r="BD123" s="165">
        <f ca="1">CHOOSE(BD$6,SUMIFS(INDIRECT("EB[" &amp; BD$2 &amp; "]"),EB[Zdrojový_nositel],$B123,EB[product],"6000",EB[unit],"TJ"),INDEX($BO123:$DW123,,BD$4),BD$9/(INDEX(Roky_výhled,,BD$8)-Last_Bil)*(INDEX($BO123:$DW123,,BD$8)-INDEX($D123:$BL123,,$E$1))+INDEX($D123:$BL123,,$E$1),BD$9/(INDEX(Roky_výhled,,BD$8)-INDEX(Roky_výhled,,BD$8-1))*(INDEX($BO123:$DW123,,BD$8)-INDEX($BO123:$DW123,,BD$8-1))+INDEX($BO123:$DW123,,BD$8-1))</f>
        <v>65942</v>
      </c>
      <c r="BE123" s="165">
        <f ca="1">CHOOSE(BE$6,SUMIFS(INDIRECT("EB[" &amp; BE$2 &amp; "]"),EB[Zdrojový_nositel],$B123,EB[product],"6000",EB[unit],"TJ"),INDEX($BO123:$DW123,,BE$4),BE$9/(INDEX(Roky_výhled,,BE$8)-Last_Bil)*(INDEX($BO123:$DW123,,BE$8)-INDEX($D123:$BL123,,$E$1))+INDEX($D123:$BL123,,$E$1),BE$9/(INDEX(Roky_výhled,,BE$8)-INDEX(Roky_výhled,,BE$8-1))*(INDEX($BO123:$DW123,,BE$8)-INDEX($BO123:$DW123,,BE$8-1))+INDEX($BO123:$DW123,,BE$8-1))</f>
        <v>65017.999999999993</v>
      </c>
      <c r="BF123" s="165">
        <f ca="1">CHOOSE(BF$6,SUMIFS(INDIRECT("EB[" &amp; BF$2 &amp; "]"),EB[Zdrojový_nositel],$B123,EB[product],"6000",EB[unit],"TJ"),INDEX($BO123:$DW123,,BF$4),BF$9/(INDEX(Roky_výhled,,BF$8)-Last_Bil)*(INDEX($BO123:$DW123,,BF$8)-INDEX($D123:$BL123,,$E$1))+INDEX($D123:$BL123,,$E$1),BF$9/(INDEX(Roky_výhled,,BF$8)-INDEX(Roky_výhled,,BF$8-1))*(INDEX($BO123:$DW123,,BF$8)-INDEX($BO123:$DW123,,BF$8-1))+INDEX($BO123:$DW123,,BF$8-1))</f>
        <v>64093.999999999993</v>
      </c>
      <c r="BG123" s="165">
        <f ca="1">CHOOSE(BG$6,SUMIFS(INDIRECT("EB[" &amp; BG$2 &amp; "]"),EB[Zdrojový_nositel],$B123,EB[product],"6000",EB[unit],"TJ"),INDEX($BO123:$DW123,,BG$4),BG$9/(INDEX(Roky_výhled,,BG$8)-Last_Bil)*(INDEX($BO123:$DW123,,BG$8)-INDEX($D123:$BL123,,$E$1))+INDEX($D123:$BL123,,$E$1),BG$9/(INDEX(Roky_výhled,,BG$8)-INDEX(Roky_výhled,,BG$8-1))*(INDEX($BO123:$DW123,,BG$8)-INDEX($BO123:$DW123,,BG$8-1))+INDEX($BO123:$DW123,,BG$8-1))</f>
        <v>63169.999999999993</v>
      </c>
      <c r="BH123" s="165">
        <f ca="1">CHOOSE(BH$6,SUMIFS(INDIRECT("EB[" &amp; BH$2 &amp; "]"),EB[Zdrojový_nositel],$B123,EB[product],"6000",EB[unit],"TJ"),INDEX($BO123:$DW123,,BH$4),BH$9/(INDEX(Roky_výhled,,BH$8)-Last_Bil)*(INDEX($BO123:$DW123,,BH$8)-INDEX($D123:$BL123,,$E$1))+INDEX($D123:$BL123,,$E$1),BH$9/(INDEX(Roky_výhled,,BH$8)-INDEX(Roky_výhled,,BH$8-1))*(INDEX($BO123:$DW123,,BH$8)-INDEX($BO123:$DW123,,BH$8-1))+INDEX($BO123:$DW123,,BH$8-1))</f>
        <v>63149.999999999993</v>
      </c>
      <c r="BI123" s="165">
        <f ca="1">CHOOSE(BI$6,SUMIFS(INDIRECT("EB[" &amp; BI$2 &amp; "]"),EB[Zdrojový_nositel],$B123,EB[product],"6000",EB[unit],"TJ"),INDEX($BO123:$DW123,,BI$4),BI$9/(INDEX(Roky_výhled,,BI$8)-Last_Bil)*(INDEX($BO123:$DW123,,BI$8)-INDEX($D123:$BL123,,$E$1))+INDEX($D123:$BL123,,$E$1),BI$9/(INDEX(Roky_výhled,,BI$8)-INDEX(Roky_výhled,,BI$8-1))*(INDEX($BO123:$DW123,,BI$8)-INDEX($BO123:$DW123,,BI$8-1))+INDEX($BO123:$DW123,,BI$8-1))</f>
        <v>63130</v>
      </c>
      <c r="BJ123" s="165">
        <f ca="1">CHOOSE(BJ$6,SUMIFS(INDIRECT("EB[" &amp; BJ$2 &amp; "]"),EB[Zdrojový_nositel],$B123,EB[product],"6000",EB[unit],"TJ"),INDEX($BO123:$DW123,,BJ$4),BJ$9/(INDEX(Roky_výhled,,BJ$8)-Last_Bil)*(INDEX($BO123:$DW123,,BJ$8)-INDEX($D123:$BL123,,$E$1))+INDEX($D123:$BL123,,$E$1),BJ$9/(INDEX(Roky_výhled,,BJ$8)-INDEX(Roky_výhled,,BJ$8-1))*(INDEX($BO123:$DW123,,BJ$8)-INDEX($BO123:$DW123,,BJ$8-1))+INDEX($BO123:$DW123,,BJ$8-1))</f>
        <v>63110</v>
      </c>
      <c r="BK123" s="165">
        <f ca="1">CHOOSE(BK$6,SUMIFS(INDIRECT("EB[" &amp; BK$2 &amp; "]"),EB[Zdrojový_nositel],$B123,EB[product],"6000",EB[unit],"TJ"),INDEX($BO123:$DW123,,BK$4),BK$9/(INDEX(Roky_výhled,,BK$8)-Last_Bil)*(INDEX($BO123:$DW123,,BK$8)-INDEX($D123:$BL123,,$E$1))+INDEX($D123:$BL123,,$E$1),BK$9/(INDEX(Roky_výhled,,BK$8)-INDEX(Roky_výhled,,BK$8-1))*(INDEX($BO123:$DW123,,BK$8)-INDEX($BO123:$DW123,,BK$8-1))+INDEX($BO123:$DW123,,BK$8-1))</f>
        <v>63090.000000000007</v>
      </c>
      <c r="BL123" s="166">
        <f ca="1">CHOOSE(BL$6,SUMIFS(INDIRECT("EB[" &amp; BL$2 &amp; "]"),EB[Zdrojový_nositel],$B123,EB[product],"6000",EB[unit],"TJ"),INDEX($BO123:$DW123,,BL$4),BL$9/(INDEX(Roky_výhled,,BL$8)-Last_Bil)*(INDEX($BO123:$DW123,,BL$8)-INDEX($D123:$BL123,,$E$1))+INDEX($D123:$BL123,,$E$1),BL$9/(INDEX(Roky_výhled,,BL$8)-INDEX(Roky_výhled,,BL$8-1))*(INDEX($BO123:$DW123,,BL$8)-INDEX($BO123:$DW123,,BL$8-1))+INDEX($BO123:$DW123,,BL$8-1))</f>
        <v>63070.000000000007</v>
      </c>
      <c r="BM123"/>
      <c r="BN123" s="178" t="str">
        <f t="shared" si="300"/>
        <v>Tuhá paliva</v>
      </c>
      <c r="BO123" s="282">
        <v>156700.00000000003</v>
      </c>
      <c r="BP123" s="283">
        <v>147820</v>
      </c>
      <c r="BQ123" s="283">
        <v>125409.99999999999</v>
      </c>
      <c r="BR123" s="283">
        <v>113640.00000000001</v>
      </c>
      <c r="BS123" s="283">
        <v>110570</v>
      </c>
      <c r="BT123" s="283">
        <v>95510</v>
      </c>
      <c r="BU123" s="283">
        <v>67790</v>
      </c>
      <c r="BV123" s="283">
        <v>63169.999999999993</v>
      </c>
      <c r="BW123" s="283">
        <v>63070.000000000007</v>
      </c>
      <c r="BX123" s="283">
        <v>30060</v>
      </c>
      <c r="BY123" s="284">
        <v>27700</v>
      </c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281"/>
      <c r="DT123" s="281"/>
      <c r="DU123" s="281"/>
      <c r="DV123" s="281"/>
      <c r="DW123" s="281"/>
    </row>
    <row r="124" spans="2:127" s="196" customFormat="1" x14ac:dyDescent="0.25">
      <c r="B124" t="s">
        <v>3129</v>
      </c>
      <c r="C124" s="221" t="str">
        <f t="shared" si="302"/>
        <v>Kapalná paliva</v>
      </c>
      <c r="D124" s="215">
        <f ca="1">CHOOSE(D$6,SUMIFS(INDIRECT("EB[" &amp; D$2 &amp; "]"),EB[Zdrojový_nositel],$B124,EB[product],"6000",EB[unit],"TJ"),INDEX($BO124:$DW124,,D$4),D$9/(INDEX(Roky_výhled,,D$8)-Last_Bil)*(INDEX($BO124:$DW124,,D$8)-INDEX($D124:$BL124,,$E$1))+INDEX($D124:$BL124,,$E$1),D$9/(INDEX(Roky_výhled,,D$8)-INDEX(Roky_výhled,,D$8-1))*(INDEX($BO124:$DW124,,D$8)-INDEX($BO124:$DW124,,D$8-1))+INDEX($BO124:$DW124,,D$8-1))</f>
        <v>1710</v>
      </c>
      <c r="E124" s="173">
        <f ca="1">CHOOSE(E$6,SUMIFS(INDIRECT("EB[" &amp; E$2 &amp; "]"),EB[Zdrojový_nositel],$B124,EB[product],"6000",EB[unit],"TJ"),INDEX($BO124:$DW124,,E$4),E$9/(INDEX(Roky_výhled,,E$8)-Last_Bil)*(INDEX($BO124:$DW124,,E$8)-INDEX($D124:$BL124,,$E$1))+INDEX($D124:$BL124,,$E$1),E$9/(INDEX(Roky_výhled,,E$8)-INDEX(Roky_výhled,,E$8-1))*(INDEX($BO124:$DW124,,E$8)-INDEX($BO124:$DW124,,E$8-1))+INDEX($BO124:$DW124,,E$8-1))</f>
        <v>1674</v>
      </c>
      <c r="F124" s="173">
        <f ca="1">CHOOSE(F$6,SUMIFS(INDIRECT("EB[" &amp; F$2 &amp; "]"),EB[Zdrojový_nositel],$B124,EB[product],"6000",EB[unit],"TJ"),INDEX($BO124:$DW124,,F$4),F$9/(INDEX(Roky_výhled,,F$8)-Last_Bil)*(INDEX($BO124:$DW124,,F$8)-INDEX($D124:$BL124,,$E$1))+INDEX($D124:$BL124,,$E$1),F$9/(INDEX(Roky_výhled,,F$8)-INDEX(Roky_výhled,,F$8-1))*(INDEX($BO124:$DW124,,F$8)-INDEX($BO124:$DW124,,F$8-1))+INDEX($BO124:$DW124,,F$8-1))</f>
        <v>1645</v>
      </c>
      <c r="G124" s="173">
        <f ca="1">CHOOSE(G$6,SUMIFS(INDIRECT("EB[" &amp; G$2 &amp; "]"),EB[Zdrojový_nositel],$B124,EB[product],"6000",EB[unit],"TJ"),INDEX($BO124:$DW124,,G$4),G$9/(INDEX(Roky_výhled,,G$8)-Last_Bil)*(INDEX($BO124:$DW124,,G$8)-INDEX($D124:$BL124,,$E$1))+INDEX($D124:$BL124,,$E$1),G$9/(INDEX(Roky_výhled,,G$8)-INDEX(Roky_výhled,,G$8-1))*(INDEX($BO124:$DW124,,G$8)-INDEX($BO124:$DW124,,G$8-1))+INDEX($BO124:$DW124,,G$8-1))</f>
        <v>1348</v>
      </c>
      <c r="H124" s="173">
        <f ca="1">CHOOSE(H$6,SUMIFS(INDIRECT("EB[" &amp; H$2 &amp; "]"),EB[Zdrojový_nositel],$B124,EB[product],"6000",EB[unit],"TJ"),INDEX($BO124:$DW124,,H$4),H$9/(INDEX(Roky_výhled,,H$8)-Last_Bil)*(INDEX($BO124:$DW124,,H$8)-INDEX($D124:$BL124,,$E$1))+INDEX($D124:$BL124,,$E$1),H$9/(INDEX(Roky_výhled,,H$8)-INDEX(Roky_výhled,,H$8-1))*(INDEX($BO124:$DW124,,H$8)-INDEX($BO124:$DW124,,H$8-1))+INDEX($BO124:$DW124,,H$8-1))</f>
        <v>1559</v>
      </c>
      <c r="I124" s="173">
        <f ca="1">CHOOSE(I$6,SUMIFS(INDIRECT("EB[" &amp; I$2 &amp; "]"),EB[Zdrojový_nositel],$B124,EB[product],"6000",EB[unit],"TJ"),INDEX($BO124:$DW124,,I$4),I$9/(INDEX(Roky_výhled,,I$8)-Last_Bil)*(INDEX($BO124:$DW124,,I$8)-INDEX($D124:$BL124,,$E$1))+INDEX($D124:$BL124,,$E$1),I$9/(INDEX(Roky_výhled,,I$8)-INDEX(Roky_výhled,,I$8-1))*(INDEX($BO124:$DW124,,I$8)-INDEX($BO124:$DW124,,I$8-1))+INDEX($BO124:$DW124,,I$8-1))</f>
        <v>1954</v>
      </c>
      <c r="J124" s="173">
        <f ca="1">CHOOSE(J$6,SUMIFS(INDIRECT("EB[" &amp; J$2 &amp; "]"),EB[Zdrojový_nositel],$B124,EB[product],"6000",EB[unit],"TJ"),INDEX($BO124:$DW124,,J$4),J$9/(INDEX(Roky_výhled,,J$8)-Last_Bil)*(INDEX($BO124:$DW124,,J$8)-INDEX($D124:$BL124,,$E$1))+INDEX($D124:$BL124,,$E$1),J$9/(INDEX(Roky_výhled,,J$8)-INDEX(Roky_výhled,,J$8-1))*(INDEX($BO124:$DW124,,J$8)-INDEX($BO124:$DW124,,J$8-1))+INDEX($BO124:$DW124,,J$8-1))</f>
        <v>2423</v>
      </c>
      <c r="K124" s="173">
        <f ca="1">CHOOSE(K$6,SUMIFS(INDIRECT("EB[" &amp; K$2 &amp; "]"),EB[Zdrojový_nositel],$B124,EB[product],"6000",EB[unit],"TJ"),INDEX($BO124:$DW124,,K$4),K$9/(INDEX(Roky_výhled,,K$8)-Last_Bil)*(INDEX($BO124:$DW124,,K$8)-INDEX($D124:$BL124,,$E$1))+INDEX($D124:$BL124,,$E$1),K$9/(INDEX(Roky_výhled,,K$8)-INDEX(Roky_výhled,,K$8-1))*(INDEX($BO124:$DW124,,K$8)-INDEX($BO124:$DW124,,K$8-1))+INDEX($BO124:$DW124,,K$8-1))</f>
        <v>2131</v>
      </c>
      <c r="L124" s="173">
        <f ca="1">CHOOSE(L$6,SUMIFS(INDIRECT("EB[" &amp; L$2 &amp; "]"),EB[Zdrojový_nositel],$B124,EB[product],"6000",EB[unit],"TJ"),INDEX($BO124:$DW124,,L$4),L$9/(INDEX(Roky_výhled,,L$8)-Last_Bil)*(INDEX($BO124:$DW124,,L$8)-INDEX($D124:$BL124,,$E$1))+INDEX($D124:$BL124,,$E$1),L$9/(INDEX(Roky_výhled,,L$8)-INDEX(Roky_výhled,,L$8-1))*(INDEX($BO124:$DW124,,L$8)-INDEX($BO124:$DW124,,L$8-1))+INDEX($BO124:$DW124,,L$8-1))</f>
        <v>2211</v>
      </c>
      <c r="M124" s="173">
        <f ca="1">CHOOSE(M$6,SUMIFS(INDIRECT("EB[" &amp; M$2 &amp; "]"),EB[Zdrojový_nositel],$B124,EB[product],"6000",EB[unit],"TJ"),INDEX($BO124:$DW124,,M$4),M$9/(INDEX(Roky_výhled,,M$8)-Last_Bil)*(INDEX($BO124:$DW124,,M$8)-INDEX($D124:$BL124,,$E$1))+INDEX($D124:$BL124,,$E$1),M$9/(INDEX(Roky_výhled,,M$8)-INDEX(Roky_výhled,,M$8-1))*(INDEX($BO124:$DW124,,M$8)-INDEX($BO124:$DW124,,M$8-1))+INDEX($BO124:$DW124,,M$8-1))</f>
        <v>1526</v>
      </c>
      <c r="N124" s="173">
        <f ca="1">CHOOSE(N$6,SUMIFS(INDIRECT("EB[" &amp; N$2 &amp; "]"),EB[Zdrojový_nositel],$B124,EB[product],"6000",EB[unit],"TJ"),INDEX($BO124:$DW124,,N$4),N$9/(INDEX(Roky_výhled,,N$8)-Last_Bil)*(INDEX($BO124:$DW124,,N$8)-INDEX($D124:$BL124,,$E$1))+INDEX($D124:$BL124,,$E$1),N$9/(INDEX(Roky_výhled,,N$8)-INDEX(Roky_výhled,,N$8-1))*(INDEX($BO124:$DW124,,N$8)-INDEX($BO124:$DW124,,N$8-1))+INDEX($BO124:$DW124,,N$8-1))</f>
        <v>1332</v>
      </c>
      <c r="O124" s="173">
        <f ca="1">CHOOSE(O$6,SUMIFS(INDIRECT("EB[" &amp; O$2 &amp; "]"),EB[Zdrojový_nositel],$B124,EB[product],"6000",EB[unit],"TJ"),INDEX($BO124:$DW124,,O$4),O$9/(INDEX(Roky_výhled,,O$8)-Last_Bil)*(INDEX($BO124:$DW124,,O$8)-INDEX($D124:$BL124,,$E$1))+INDEX($D124:$BL124,,$E$1),O$9/(INDEX(Roky_výhled,,O$8)-INDEX(Roky_výhled,,O$8-1))*(INDEX($BO124:$DW124,,O$8)-INDEX($BO124:$DW124,,O$8-1))+INDEX($BO124:$DW124,,O$8-1))</f>
        <v>1389</v>
      </c>
      <c r="P124" s="173">
        <f ca="1">CHOOSE(P$6,SUMIFS(INDIRECT("EB[" &amp; P$2 &amp; "]"),EB[Zdrojový_nositel],$B124,EB[product],"6000",EB[unit],"TJ"),INDEX($BO124:$DW124,,P$4),P$9/(INDEX(Roky_výhled,,P$8)-Last_Bil)*(INDEX($BO124:$DW124,,P$8)-INDEX($D124:$BL124,,$E$1))+INDEX($D124:$BL124,,$E$1),P$9/(INDEX(Roky_výhled,,P$8)-INDEX(Roky_výhled,,P$8-1))*(INDEX($BO124:$DW124,,P$8)-INDEX($BO124:$DW124,,P$8-1))+INDEX($BO124:$DW124,,P$8-1))</f>
        <v>1382</v>
      </c>
      <c r="Q124" s="173">
        <f ca="1">CHOOSE(Q$6,SUMIFS(INDIRECT("EB[" &amp; Q$2 &amp; "]"),EB[Zdrojový_nositel],$B124,EB[product],"6000",EB[unit],"TJ"),INDEX($BO124:$DW124,,Q$4),Q$9/(INDEX(Roky_výhled,,Q$8)-Last_Bil)*(INDEX($BO124:$DW124,,Q$8)-INDEX($D124:$BL124,,$E$1))+INDEX($D124:$BL124,,$E$1),Q$9/(INDEX(Roky_výhled,,Q$8)-INDEX(Roky_výhled,,Q$8-1))*(INDEX($BO124:$DW124,,Q$8)-INDEX($BO124:$DW124,,Q$8-1))+INDEX($BO124:$DW124,,Q$8-1))</f>
        <v>1325</v>
      </c>
      <c r="R124" s="173">
        <f ca="1">CHOOSE(R$6,SUMIFS(INDIRECT("EB[" &amp; R$2 &amp; "]"),EB[Zdrojový_nositel],$B124,EB[product],"6000",EB[unit],"TJ"),INDEX($BO124:$DW124,,R$4),R$9/(INDEX(Roky_výhled,,R$8)-Last_Bil)*(INDEX($BO124:$DW124,,R$8)-INDEX($D124:$BL124,,$E$1))+INDEX($D124:$BL124,,$E$1),R$9/(INDEX(Roky_výhled,,R$8)-INDEX(Roky_výhled,,R$8-1))*(INDEX($BO124:$DW124,,R$8)-INDEX($BO124:$DW124,,R$8-1))+INDEX($BO124:$DW124,,R$8-1))</f>
        <v>1182</v>
      </c>
      <c r="S124" s="173">
        <f ca="1">CHOOSE(S$6,SUMIFS(INDIRECT("EB[" &amp; S$2 &amp; "]"),EB[Zdrojový_nositel],$B124,EB[product],"6000",EB[unit],"TJ"),INDEX($BO124:$DW124,,S$4),S$9/(INDEX(Roky_výhled,,S$8)-Last_Bil)*(INDEX($BO124:$DW124,,S$8)-INDEX($D124:$BL124,,$E$1))+INDEX($D124:$BL124,,$E$1),S$9/(INDEX(Roky_výhled,,S$8)-INDEX(Roky_výhled,,S$8-1))*(INDEX($BO124:$DW124,,S$8)-INDEX($BO124:$DW124,,S$8-1))+INDEX($BO124:$DW124,,S$8-1))</f>
        <v>1105</v>
      </c>
      <c r="T124" s="173">
        <f ca="1">CHOOSE(T$6,SUMIFS(INDIRECT("EB[" &amp; T$2 &amp; "]"),EB[Zdrojový_nositel],$B124,EB[product],"6000",EB[unit],"TJ"),INDEX($BO124:$DW124,,T$4),T$9/(INDEX(Roky_výhled,,T$8)-Last_Bil)*(INDEX($BO124:$DW124,,T$8)-INDEX($D124:$BL124,,$E$1))+INDEX($D124:$BL124,,$E$1),T$9/(INDEX(Roky_výhled,,T$8)-INDEX(Roky_výhled,,T$8-1))*(INDEX($BO124:$DW124,,T$8)-INDEX($BO124:$DW124,,T$8-1))+INDEX($BO124:$DW124,,T$8-1))</f>
        <v>890</v>
      </c>
      <c r="U124" s="173">
        <f ca="1">CHOOSE(U$6,SUMIFS(INDIRECT("EB[" &amp; U$2 &amp; "]"),EB[Zdrojový_nositel],$B124,EB[product],"6000",EB[unit],"TJ"),INDEX($BO124:$DW124,,U$4),U$9/(INDEX(Roky_výhled,,U$8)-Last_Bil)*(INDEX($BO124:$DW124,,U$8)-INDEX($D124:$BL124,,$E$1))+INDEX($D124:$BL124,,$E$1),U$9/(INDEX(Roky_výhled,,U$8)-INDEX(Roky_výhled,,U$8-1))*(INDEX($BO124:$DW124,,U$8)-INDEX($BO124:$DW124,,U$8-1))+INDEX($BO124:$DW124,,U$8-1))</f>
        <v>379</v>
      </c>
      <c r="V124" s="173">
        <f ca="1">CHOOSE(V$6,SUMIFS(INDIRECT("EB[" &amp; V$2 &amp; "]"),EB[Zdrojový_nositel],$B124,EB[product],"6000",EB[unit],"TJ"),INDEX($BO124:$DW124,,V$4),V$9/(INDEX(Roky_výhled,,V$8)-Last_Bil)*(INDEX($BO124:$DW124,,V$8)-INDEX($D124:$BL124,,$E$1))+INDEX($D124:$BL124,,$E$1),V$9/(INDEX(Roky_výhled,,V$8)-INDEX(Roky_výhled,,V$8-1))*(INDEX($BO124:$DW124,,V$8)-INDEX($BO124:$DW124,,V$8-1))+INDEX($BO124:$DW124,,V$8-1))</f>
        <v>439</v>
      </c>
      <c r="W124" s="173">
        <f ca="1">CHOOSE(W$6,SUMIFS(INDIRECT("EB[" &amp; W$2 &amp; "]"),EB[Zdrojový_nositel],$B124,EB[product],"6000",EB[unit],"TJ"),INDEX($BO124:$DW124,,W$4),W$9/(INDEX(Roky_výhled,,W$8)-Last_Bil)*(INDEX($BO124:$DW124,,W$8)-INDEX($D124:$BL124,,$E$1))+INDEX($D124:$BL124,,$E$1),W$9/(INDEX(Roky_výhled,,W$8)-INDEX(Roky_výhled,,W$8-1))*(INDEX($BO124:$DW124,,W$8)-INDEX($BO124:$DW124,,W$8-1))+INDEX($BO124:$DW124,,W$8-1))</f>
        <v>554</v>
      </c>
      <c r="X124" s="173">
        <f ca="1">CHOOSE(X$6,SUMIFS(INDIRECT("EB[" &amp; X$2 &amp; "]"),EB[Zdrojový_nositel],$B124,EB[product],"6000",EB[unit],"TJ"),INDEX($BO124:$DW124,,X$4),X$9/(INDEX(Roky_výhled,,X$8)-Last_Bil)*(INDEX($BO124:$DW124,,X$8)-INDEX($D124:$BL124,,$E$1))+INDEX($D124:$BL124,,$E$1),X$9/(INDEX(Roky_výhled,,X$8)-INDEX(Roky_výhled,,X$8-1))*(INDEX($BO124:$DW124,,X$8)-INDEX($BO124:$DW124,,X$8-1))+INDEX($BO124:$DW124,,X$8-1))</f>
        <v>666</v>
      </c>
      <c r="Y124" s="173">
        <f ca="1">CHOOSE(Y$6,SUMIFS(INDIRECT("EB[" &amp; Y$2 &amp; "]"),EB[Zdrojový_nositel],$B124,EB[product],"6000",EB[unit],"TJ"),INDEX($BO124:$DW124,,Y$4),Y$9/(INDEX(Roky_výhled,,Y$8)-Last_Bil)*(INDEX($BO124:$DW124,,Y$8)-INDEX($D124:$BL124,,$E$1))+INDEX($D124:$BL124,,$E$1),Y$9/(INDEX(Roky_výhled,,Y$8)-INDEX(Roky_výhled,,Y$8-1))*(INDEX($BO124:$DW124,,Y$8)-INDEX($BO124:$DW124,,Y$8-1))+INDEX($BO124:$DW124,,Y$8-1))</f>
        <v>558</v>
      </c>
      <c r="Z124" s="173">
        <f ca="1">CHOOSE(Z$6,SUMIFS(INDIRECT("EB[" &amp; Z$2 &amp; "]"),EB[Zdrojový_nositel],$B124,EB[product],"6000",EB[unit],"TJ"),INDEX($BO124:$DW124,,Z$4),Z$9/(INDEX(Roky_výhled,,Z$8)-Last_Bil)*(INDEX($BO124:$DW124,,Z$8)-INDEX($D124:$BL124,,$E$1))+INDEX($D124:$BL124,,$E$1),Z$9/(INDEX(Roky_výhled,,Z$8)-INDEX(Roky_výhled,,Z$8-1))*(INDEX($BO124:$DW124,,Z$8)-INDEX($BO124:$DW124,,Z$8-1))+INDEX($BO124:$DW124,,Z$8-1))</f>
        <v>346</v>
      </c>
      <c r="AA124" s="173">
        <f ca="1">CHOOSE(AA$6,SUMIFS(INDIRECT("EB[" &amp; AA$2 &amp; "]"),EB[Zdrojový_nositel],$B124,EB[product],"6000",EB[unit],"TJ"),INDEX($BO124:$DW124,,AA$4),AA$9/(INDEX(Roky_výhled,,AA$8)-Last_Bil)*(INDEX($BO124:$DW124,,AA$8)-INDEX($D124:$BL124,,$E$1))+INDEX($D124:$BL124,,$E$1),AA$9/(INDEX(Roky_výhled,,AA$8)-INDEX(Roky_výhled,,AA$8-1))*(INDEX($BO124:$DW124,,AA$8)-INDEX($BO124:$DW124,,AA$8-1))+INDEX($BO124:$DW124,,AA$8-1))</f>
        <v>238</v>
      </c>
      <c r="AB124" s="173">
        <f ca="1">CHOOSE(AB$6,SUMIFS(INDIRECT("EB[" &amp; AB$2 &amp; "]"),EB[Zdrojový_nositel],$B124,EB[product],"6000",EB[unit],"TJ"),INDEX($BO124:$DW124,,AB$4),AB$9/(INDEX(Roky_výhled,,AB$8)-Last_Bil)*(INDEX($BO124:$DW124,,AB$8)-INDEX($D124:$BL124,,$E$1))+INDEX($D124:$BL124,,$E$1),AB$9/(INDEX(Roky_výhled,,AB$8)-INDEX(Roky_výhled,,AB$8-1))*(INDEX($BO124:$DW124,,AB$8)-INDEX($BO124:$DW124,,AB$8-1))+INDEX($BO124:$DW124,,AB$8-1))</f>
        <v>294</v>
      </c>
      <c r="AC124" s="173">
        <f ca="1">CHOOSE(AC$6,SUMIFS(INDIRECT("EB[" &amp; AC$2 &amp; "]"),EB[Zdrojový_nositel],$B124,EB[product],"6000",EB[unit],"TJ"),INDEX($BO124:$DW124,,AC$4),AC$9/(INDEX(Roky_výhled,,AC$8)-Last_Bil)*(INDEX($BO124:$DW124,,AC$8)-INDEX($D124:$BL124,,$E$1))+INDEX($D124:$BL124,,$E$1),AC$9/(INDEX(Roky_výhled,,AC$8)-INDEX(Roky_výhled,,AC$8-1))*(INDEX($BO124:$DW124,,AC$8)-INDEX($BO124:$DW124,,AC$8-1))+INDEX($BO124:$DW124,,AC$8-1))</f>
        <v>249</v>
      </c>
      <c r="AD124" s="173">
        <f ca="1">CHOOSE(AD$6,SUMIFS(INDIRECT("EB[" &amp; AD$2 &amp; "]"),EB[Zdrojový_nositel],$B124,EB[product],"6000",EB[unit],"TJ"),INDEX($BO124:$DW124,,AD$4),AD$9/(INDEX(Roky_výhled,,AD$8)-Last_Bil)*(INDEX($BO124:$DW124,,AD$8)-INDEX($D124:$BL124,,$E$1))+INDEX($D124:$BL124,,$E$1),AD$9/(INDEX(Roky_výhled,,AD$8)-INDEX(Roky_výhled,,AD$8-1))*(INDEX($BO124:$DW124,,AD$8)-INDEX($BO124:$DW124,,AD$8-1))+INDEX($BO124:$DW124,,AD$8-1))</f>
        <v>219.2</v>
      </c>
      <c r="AE124" s="173">
        <f ca="1">CHOOSE(AE$6,SUMIFS(INDIRECT("EB[" &amp; AE$2 &amp; "]"),EB[Zdrojový_nositel],$B124,EB[product],"6000",EB[unit],"TJ"),INDEX($BO124:$DW124,,AE$4),AE$9/(INDEX(Roky_výhled,,AE$8)-Last_Bil)*(INDEX($BO124:$DW124,,AE$8)-INDEX($D124:$BL124,,$E$1))+INDEX($D124:$BL124,,$E$1),AE$9/(INDEX(Roky_výhled,,AE$8)-INDEX(Roky_výhled,,AE$8-1))*(INDEX($BO124:$DW124,,AE$8)-INDEX($BO124:$DW124,,AE$8-1))+INDEX($BO124:$DW124,,AE$8-1))</f>
        <v>189.4</v>
      </c>
      <c r="AF124" s="173">
        <f ca="1">CHOOSE(AF$6,SUMIFS(INDIRECT("EB[" &amp; AF$2 &amp; "]"),EB[Zdrojový_nositel],$B124,EB[product],"6000",EB[unit],"TJ"),INDEX($BO124:$DW124,,AF$4),AF$9/(INDEX(Roky_výhled,,AF$8)-Last_Bil)*(INDEX($BO124:$DW124,,AF$8)-INDEX($D124:$BL124,,$E$1))+INDEX($D124:$BL124,,$E$1),AF$9/(INDEX(Roky_výhled,,AF$8)-INDEX(Roky_výhled,,AF$8-1))*(INDEX($BO124:$DW124,,AF$8)-INDEX($BO124:$DW124,,AF$8-1))+INDEX($BO124:$DW124,,AF$8-1))</f>
        <v>159.60000000000002</v>
      </c>
      <c r="AG124" s="173">
        <f ca="1">CHOOSE(AG$6,SUMIFS(INDIRECT("EB[" &amp; AG$2 &amp; "]"),EB[Zdrojový_nositel],$B124,EB[product],"6000",EB[unit],"TJ"),INDEX($BO124:$DW124,,AG$4),AG$9/(INDEX(Roky_výhled,,AG$8)-Last_Bil)*(INDEX($BO124:$DW124,,AG$8)-INDEX($D124:$BL124,,$E$1))+INDEX($D124:$BL124,,$E$1),AG$9/(INDEX(Roky_výhled,,AG$8)-INDEX(Roky_výhled,,AG$8-1))*(INDEX($BO124:$DW124,,AG$8)-INDEX($BO124:$DW124,,AG$8-1))+INDEX($BO124:$DW124,,AG$8-1))</f>
        <v>129.80000000000001</v>
      </c>
      <c r="AH124" s="173">
        <f ca="1">CHOOSE(AH$6,SUMIFS(INDIRECT("EB[" &amp; AH$2 &amp; "]"),EB[Zdrojový_nositel],$B124,EB[product],"6000",EB[unit],"TJ"),INDEX($BO124:$DW124,,AH$4),AH$9/(INDEX(Roky_výhled,,AH$8)-Last_Bil)*(INDEX($BO124:$DW124,,AH$8)-INDEX($D124:$BL124,,$E$1))+INDEX($D124:$BL124,,$E$1),AH$9/(INDEX(Roky_výhled,,AH$8)-INDEX(Roky_výhled,,AH$8-1))*(INDEX($BO124:$DW124,,AH$8)-INDEX($BO124:$DW124,,AH$8-1))+INDEX($BO124:$DW124,,AH$8-1))</f>
        <v>100</v>
      </c>
      <c r="AI124" s="173">
        <f ca="1">CHOOSE(AI$6,SUMIFS(INDIRECT("EB[" &amp; AI$2 &amp; "]"),EB[Zdrojový_nositel],$B124,EB[product],"6000",EB[unit],"TJ"),INDEX($BO124:$DW124,,AI$4),AI$9/(INDEX(Roky_výhled,,AI$8)-Last_Bil)*(INDEX($BO124:$DW124,,AI$8)-INDEX($D124:$BL124,,$E$1))+INDEX($D124:$BL124,,$E$1),AI$9/(INDEX(Roky_výhled,,AI$8)-INDEX(Roky_výhled,,AI$8-1))*(INDEX($BO124:$DW124,,AI$8)-INDEX($BO124:$DW124,,AI$8-1))+INDEX($BO124:$DW124,,AI$8-1))</f>
        <v>96</v>
      </c>
      <c r="AJ124" s="173">
        <f ca="1">CHOOSE(AJ$6,SUMIFS(INDIRECT("EB[" &amp; AJ$2 &amp; "]"),EB[Zdrojový_nositel],$B124,EB[product],"6000",EB[unit],"TJ"),INDEX($BO124:$DW124,,AJ$4),AJ$9/(INDEX(Roky_výhled,,AJ$8)-Last_Bil)*(INDEX($BO124:$DW124,,AJ$8)-INDEX($D124:$BL124,,$E$1))+INDEX($D124:$BL124,,$E$1),AJ$9/(INDEX(Roky_výhled,,AJ$8)-INDEX(Roky_výhled,,AJ$8-1))*(INDEX($BO124:$DW124,,AJ$8)-INDEX($BO124:$DW124,,AJ$8-1))+INDEX($BO124:$DW124,,AJ$8-1))</f>
        <v>92</v>
      </c>
      <c r="AK124" s="173">
        <f ca="1">CHOOSE(AK$6,SUMIFS(INDIRECT("EB[" &amp; AK$2 &amp; "]"),EB[Zdrojový_nositel],$B124,EB[product],"6000",EB[unit],"TJ"),INDEX($BO124:$DW124,,AK$4),AK$9/(INDEX(Roky_výhled,,AK$8)-Last_Bil)*(INDEX($BO124:$DW124,,AK$8)-INDEX($D124:$BL124,,$E$1))+INDEX($D124:$BL124,,$E$1),AK$9/(INDEX(Roky_výhled,,AK$8)-INDEX(Roky_výhled,,AK$8-1))*(INDEX($BO124:$DW124,,AK$8)-INDEX($BO124:$DW124,,AK$8-1))+INDEX($BO124:$DW124,,AK$8-1))</f>
        <v>88</v>
      </c>
      <c r="AL124" s="173">
        <f ca="1">CHOOSE(AL$6,SUMIFS(INDIRECT("EB[" &amp; AL$2 &amp; "]"),EB[Zdrojový_nositel],$B124,EB[product],"6000",EB[unit],"TJ"),INDEX($BO124:$DW124,,AL$4),AL$9/(INDEX(Roky_výhled,,AL$8)-Last_Bil)*(INDEX($BO124:$DW124,,AL$8)-INDEX($D124:$BL124,,$E$1))+INDEX($D124:$BL124,,$E$1),AL$9/(INDEX(Roky_výhled,,AL$8)-INDEX(Roky_výhled,,AL$8-1))*(INDEX($BO124:$DW124,,AL$8)-INDEX($BO124:$DW124,,AL$8-1))+INDEX($BO124:$DW124,,AL$8-1))</f>
        <v>84</v>
      </c>
      <c r="AM124" s="173">
        <f ca="1">CHOOSE(AM$6,SUMIFS(INDIRECT("EB[" &amp; AM$2 &amp; "]"),EB[Zdrojový_nositel],$B124,EB[product],"6000",EB[unit],"TJ"),INDEX($BO124:$DW124,,AM$4),AM$9/(INDEX(Roky_výhled,,AM$8)-Last_Bil)*(INDEX($BO124:$DW124,,AM$8)-INDEX($D124:$BL124,,$E$1))+INDEX($D124:$BL124,,$E$1),AM$9/(INDEX(Roky_výhled,,AM$8)-INDEX(Roky_výhled,,AM$8-1))*(INDEX($BO124:$DW124,,AM$8)-INDEX($BO124:$DW124,,AM$8-1))+INDEX($BO124:$DW124,,AM$8-1))</f>
        <v>80</v>
      </c>
      <c r="AN124" s="173">
        <f ca="1">CHOOSE(AN$6,SUMIFS(INDIRECT("EB[" &amp; AN$2 &amp; "]"),EB[Zdrojový_nositel],$B124,EB[product],"6000",EB[unit],"TJ"),INDEX($BO124:$DW124,,AN$4),AN$9/(INDEX(Roky_výhled,,AN$8)-Last_Bil)*(INDEX($BO124:$DW124,,AN$8)-INDEX($D124:$BL124,,$E$1))+INDEX($D124:$BL124,,$E$1),AN$9/(INDEX(Roky_výhled,,AN$8)-INDEX(Roky_výhled,,AN$8-1))*(INDEX($BO124:$DW124,,AN$8)-INDEX($BO124:$DW124,,AN$8-1))+INDEX($BO124:$DW124,,AN$8-1))</f>
        <v>78</v>
      </c>
      <c r="AO124" s="173">
        <f ca="1">CHOOSE(AO$6,SUMIFS(INDIRECT("EB[" &amp; AO$2 &amp; "]"),EB[Zdrojový_nositel],$B124,EB[product],"6000",EB[unit],"TJ"),INDEX($BO124:$DW124,,AO$4),AO$9/(INDEX(Roky_výhled,,AO$8)-Last_Bil)*(INDEX($BO124:$DW124,,AO$8)-INDEX($D124:$BL124,,$E$1))+INDEX($D124:$BL124,,$E$1),AO$9/(INDEX(Roky_výhled,,AO$8)-INDEX(Roky_výhled,,AO$8-1))*(INDEX($BO124:$DW124,,AO$8)-INDEX($BO124:$DW124,,AO$8-1))+INDEX($BO124:$DW124,,AO$8-1))</f>
        <v>76</v>
      </c>
      <c r="AP124" s="173">
        <f ca="1">CHOOSE(AP$6,SUMIFS(INDIRECT("EB[" &amp; AP$2 &amp; "]"),EB[Zdrojový_nositel],$B124,EB[product],"6000",EB[unit],"TJ"),INDEX($BO124:$DW124,,AP$4),AP$9/(INDEX(Roky_výhled,,AP$8)-Last_Bil)*(INDEX($BO124:$DW124,,AP$8)-INDEX($D124:$BL124,,$E$1))+INDEX($D124:$BL124,,$E$1),AP$9/(INDEX(Roky_výhled,,AP$8)-INDEX(Roky_výhled,,AP$8-1))*(INDEX($BO124:$DW124,,AP$8)-INDEX($BO124:$DW124,,AP$8-1))+INDEX($BO124:$DW124,,AP$8-1))</f>
        <v>74</v>
      </c>
      <c r="AQ124" s="173">
        <f ca="1">CHOOSE(AQ$6,SUMIFS(INDIRECT("EB[" &amp; AQ$2 &amp; "]"),EB[Zdrojový_nositel],$B124,EB[product],"6000",EB[unit],"TJ"),INDEX($BO124:$DW124,,AQ$4),AQ$9/(INDEX(Roky_výhled,,AQ$8)-Last_Bil)*(INDEX($BO124:$DW124,,AQ$8)-INDEX($D124:$BL124,,$E$1))+INDEX($D124:$BL124,,$E$1),AQ$9/(INDEX(Roky_výhled,,AQ$8)-INDEX(Roky_výhled,,AQ$8-1))*(INDEX($BO124:$DW124,,AQ$8)-INDEX($BO124:$DW124,,AQ$8-1))+INDEX($BO124:$DW124,,AQ$8-1))</f>
        <v>72</v>
      </c>
      <c r="AR124" s="173">
        <f ca="1">CHOOSE(AR$6,SUMIFS(INDIRECT("EB[" &amp; AR$2 &amp; "]"),EB[Zdrojový_nositel],$B124,EB[product],"6000",EB[unit],"TJ"),INDEX($BO124:$DW124,,AR$4),AR$9/(INDEX(Roky_výhled,,AR$8)-Last_Bil)*(INDEX($BO124:$DW124,,AR$8)-INDEX($D124:$BL124,,$E$1))+INDEX($D124:$BL124,,$E$1),AR$9/(INDEX(Roky_výhled,,AR$8)-INDEX(Roky_výhled,,AR$8-1))*(INDEX($BO124:$DW124,,AR$8)-INDEX($BO124:$DW124,,AR$8-1))+INDEX($BO124:$DW124,,AR$8-1))</f>
        <v>70</v>
      </c>
      <c r="AS124" s="173">
        <f ca="1">CHOOSE(AS$6,SUMIFS(INDIRECT("EB[" &amp; AS$2 &amp; "]"),EB[Zdrojový_nositel],$B124,EB[product],"6000",EB[unit],"TJ"),INDEX($BO124:$DW124,,AS$4),AS$9/(INDEX(Roky_výhled,,AS$8)-Last_Bil)*(INDEX($BO124:$DW124,,AS$8)-INDEX($D124:$BL124,,$E$1))+INDEX($D124:$BL124,,$E$1),AS$9/(INDEX(Roky_výhled,,AS$8)-INDEX(Roky_výhled,,AS$8-1))*(INDEX($BO124:$DW124,,AS$8)-INDEX($BO124:$DW124,,AS$8-1))+INDEX($BO124:$DW124,,AS$8-1))</f>
        <v>64</v>
      </c>
      <c r="AT124" s="173">
        <f ca="1">CHOOSE(AT$6,SUMIFS(INDIRECT("EB[" &amp; AT$2 &amp; "]"),EB[Zdrojový_nositel],$B124,EB[product],"6000",EB[unit],"TJ"),INDEX($BO124:$DW124,,AT$4),AT$9/(INDEX(Roky_výhled,,AT$8)-Last_Bil)*(INDEX($BO124:$DW124,,AT$8)-INDEX($D124:$BL124,,$E$1))+INDEX($D124:$BL124,,$E$1),AT$9/(INDEX(Roky_výhled,,AT$8)-INDEX(Roky_výhled,,AT$8-1))*(INDEX($BO124:$DW124,,AT$8)-INDEX($BO124:$DW124,,AT$8-1))+INDEX($BO124:$DW124,,AT$8-1))</f>
        <v>58</v>
      </c>
      <c r="AU124" s="173">
        <f ca="1">CHOOSE(AU$6,SUMIFS(INDIRECT("EB[" &amp; AU$2 &amp; "]"),EB[Zdrojový_nositel],$B124,EB[product],"6000",EB[unit],"TJ"),INDEX($BO124:$DW124,,AU$4),AU$9/(INDEX(Roky_výhled,,AU$8)-Last_Bil)*(INDEX($BO124:$DW124,,AU$8)-INDEX($D124:$BL124,,$E$1))+INDEX($D124:$BL124,,$E$1),AU$9/(INDEX(Roky_výhled,,AU$8)-INDEX(Roky_výhled,,AU$8-1))*(INDEX($BO124:$DW124,,AU$8)-INDEX($BO124:$DW124,,AU$8-1))+INDEX($BO124:$DW124,,AU$8-1))</f>
        <v>52</v>
      </c>
      <c r="AV124" s="173">
        <f ca="1">CHOOSE(AV$6,SUMIFS(INDIRECT("EB[" &amp; AV$2 &amp; "]"),EB[Zdrojový_nositel],$B124,EB[product],"6000",EB[unit],"TJ"),INDEX($BO124:$DW124,,AV$4),AV$9/(INDEX(Roky_výhled,,AV$8)-Last_Bil)*(INDEX($BO124:$DW124,,AV$8)-INDEX($D124:$BL124,,$E$1))+INDEX($D124:$BL124,,$E$1),AV$9/(INDEX(Roky_výhled,,AV$8)-INDEX(Roky_výhled,,AV$8-1))*(INDEX($BO124:$DW124,,AV$8)-INDEX($BO124:$DW124,,AV$8-1))+INDEX($BO124:$DW124,,AV$8-1))</f>
        <v>46</v>
      </c>
      <c r="AW124" s="173">
        <f ca="1">CHOOSE(AW$6,SUMIFS(INDIRECT("EB[" &amp; AW$2 &amp; "]"),EB[Zdrojový_nositel],$B124,EB[product],"6000",EB[unit],"TJ"),INDEX($BO124:$DW124,,AW$4),AW$9/(INDEX(Roky_výhled,,AW$8)-Last_Bil)*(INDEX($BO124:$DW124,,AW$8)-INDEX($D124:$BL124,,$E$1))+INDEX($D124:$BL124,,$E$1),AW$9/(INDEX(Roky_výhled,,AW$8)-INDEX(Roky_výhled,,AW$8-1))*(INDEX($BO124:$DW124,,AW$8)-INDEX($BO124:$DW124,,AW$8-1))+INDEX($BO124:$DW124,,AW$8-1))</f>
        <v>40</v>
      </c>
      <c r="AX124" s="173">
        <f ca="1">CHOOSE(AX$6,SUMIFS(INDIRECT("EB[" &amp; AX$2 &amp; "]"),EB[Zdrojový_nositel],$B124,EB[product],"6000",EB[unit],"TJ"),INDEX($BO124:$DW124,,AX$4),AX$9/(INDEX(Roky_výhled,,AX$8)-Last_Bil)*(INDEX($BO124:$DW124,,AX$8)-INDEX($D124:$BL124,,$E$1))+INDEX($D124:$BL124,,$E$1),AX$9/(INDEX(Roky_výhled,,AX$8)-INDEX(Roky_výhled,,AX$8-1))*(INDEX($BO124:$DW124,,AX$8)-INDEX($BO124:$DW124,,AX$8-1))+INDEX($BO124:$DW124,,AX$8-1))</f>
        <v>38</v>
      </c>
      <c r="AY124" s="173">
        <f ca="1">CHOOSE(AY$6,SUMIFS(INDIRECT("EB[" &amp; AY$2 &amp; "]"),EB[Zdrojový_nositel],$B124,EB[product],"6000",EB[unit],"TJ"),INDEX($BO124:$DW124,,AY$4),AY$9/(INDEX(Roky_výhled,,AY$8)-Last_Bil)*(INDEX($BO124:$DW124,,AY$8)-INDEX($D124:$BL124,,$E$1))+INDEX($D124:$BL124,,$E$1),AY$9/(INDEX(Roky_výhled,,AY$8)-INDEX(Roky_výhled,,AY$8-1))*(INDEX($BO124:$DW124,,AY$8)-INDEX($BO124:$DW124,,AY$8-1))+INDEX($BO124:$DW124,,AY$8-1))</f>
        <v>36</v>
      </c>
      <c r="AZ124" s="173">
        <f ca="1">CHOOSE(AZ$6,SUMIFS(INDIRECT("EB[" &amp; AZ$2 &amp; "]"),EB[Zdrojový_nositel],$B124,EB[product],"6000",EB[unit],"TJ"),INDEX($BO124:$DW124,,AZ$4),AZ$9/(INDEX(Roky_výhled,,AZ$8)-Last_Bil)*(INDEX($BO124:$DW124,,AZ$8)-INDEX($D124:$BL124,,$E$1))+INDEX($D124:$BL124,,$E$1),AZ$9/(INDEX(Roky_výhled,,AZ$8)-INDEX(Roky_výhled,,AZ$8-1))*(INDEX($BO124:$DW124,,AZ$8)-INDEX($BO124:$DW124,,AZ$8-1))+INDEX($BO124:$DW124,,AZ$8-1))</f>
        <v>34</v>
      </c>
      <c r="BA124" s="173">
        <f ca="1">CHOOSE(BA$6,SUMIFS(INDIRECT("EB[" &amp; BA$2 &amp; "]"),EB[Zdrojový_nositel],$B124,EB[product],"6000",EB[unit],"TJ"),INDEX($BO124:$DW124,,BA$4),BA$9/(INDEX(Roky_výhled,,BA$8)-Last_Bil)*(INDEX($BO124:$DW124,,BA$8)-INDEX($D124:$BL124,,$E$1))+INDEX($D124:$BL124,,$E$1),BA$9/(INDEX(Roky_výhled,,BA$8)-INDEX(Roky_výhled,,BA$8-1))*(INDEX($BO124:$DW124,,BA$8)-INDEX($BO124:$DW124,,BA$8-1))+INDEX($BO124:$DW124,,BA$8-1))</f>
        <v>32</v>
      </c>
      <c r="BB124" s="173">
        <f ca="1">CHOOSE(BB$6,SUMIFS(INDIRECT("EB[" &amp; BB$2 &amp; "]"),EB[Zdrojový_nositel],$B124,EB[product],"6000",EB[unit],"TJ"),INDEX($BO124:$DW124,,BB$4),BB$9/(INDEX(Roky_výhled,,BB$8)-Last_Bil)*(INDEX($BO124:$DW124,,BB$8)-INDEX($D124:$BL124,,$E$1))+INDEX($D124:$BL124,,$E$1),BB$9/(INDEX(Roky_výhled,,BB$8)-INDEX(Roky_výhled,,BB$8-1))*(INDEX($BO124:$DW124,,BB$8)-INDEX($BO124:$DW124,,BB$8-1))+INDEX($BO124:$DW124,,BB$8-1))</f>
        <v>30</v>
      </c>
      <c r="BC124" s="173">
        <f ca="1">CHOOSE(BC$6,SUMIFS(INDIRECT("EB[" &amp; BC$2 &amp; "]"),EB[Zdrojový_nositel],$B124,EB[product],"6000",EB[unit],"TJ"),INDEX($BO124:$DW124,,BC$4),BC$9/(INDEX(Roky_výhled,,BC$8)-Last_Bil)*(INDEX($BO124:$DW124,,BC$8)-INDEX($D124:$BL124,,$E$1))+INDEX($D124:$BL124,,$E$1),BC$9/(INDEX(Roky_výhled,,BC$8)-INDEX(Roky_výhled,,BC$8-1))*(INDEX($BO124:$DW124,,BC$8)-INDEX($BO124:$DW124,,BC$8-1))+INDEX($BO124:$DW124,,BC$8-1))</f>
        <v>30</v>
      </c>
      <c r="BD124" s="173">
        <f ca="1">CHOOSE(BD$6,SUMIFS(INDIRECT("EB[" &amp; BD$2 &amp; "]"),EB[Zdrojový_nositel],$B124,EB[product],"6000",EB[unit],"TJ"),INDEX($BO124:$DW124,,BD$4),BD$9/(INDEX(Roky_výhled,,BD$8)-Last_Bil)*(INDEX($BO124:$DW124,,BD$8)-INDEX($D124:$BL124,,$E$1))+INDEX($D124:$BL124,,$E$1),BD$9/(INDEX(Roky_výhled,,BD$8)-INDEX(Roky_výhled,,BD$8-1))*(INDEX($BO124:$DW124,,BD$8)-INDEX($BO124:$DW124,,BD$8-1))+INDEX($BO124:$DW124,,BD$8-1))</f>
        <v>30</v>
      </c>
      <c r="BE124" s="173">
        <f ca="1">CHOOSE(BE$6,SUMIFS(INDIRECT("EB[" &amp; BE$2 &amp; "]"),EB[Zdrojový_nositel],$B124,EB[product],"6000",EB[unit],"TJ"),INDEX($BO124:$DW124,,BE$4),BE$9/(INDEX(Roky_výhled,,BE$8)-Last_Bil)*(INDEX($BO124:$DW124,,BE$8)-INDEX($D124:$BL124,,$E$1))+INDEX($D124:$BL124,,$E$1),BE$9/(INDEX(Roky_výhled,,BE$8)-INDEX(Roky_výhled,,BE$8-1))*(INDEX($BO124:$DW124,,BE$8)-INDEX($BO124:$DW124,,BE$8-1))+INDEX($BO124:$DW124,,BE$8-1))</f>
        <v>30</v>
      </c>
      <c r="BF124" s="173">
        <f ca="1">CHOOSE(BF$6,SUMIFS(INDIRECT("EB[" &amp; BF$2 &amp; "]"),EB[Zdrojový_nositel],$B124,EB[product],"6000",EB[unit],"TJ"),INDEX($BO124:$DW124,,BF$4),BF$9/(INDEX(Roky_výhled,,BF$8)-Last_Bil)*(INDEX($BO124:$DW124,,BF$8)-INDEX($D124:$BL124,,$E$1))+INDEX($D124:$BL124,,$E$1),BF$9/(INDEX(Roky_výhled,,BF$8)-INDEX(Roky_výhled,,BF$8-1))*(INDEX($BO124:$DW124,,BF$8)-INDEX($BO124:$DW124,,BF$8-1))+INDEX($BO124:$DW124,,BF$8-1))</f>
        <v>30</v>
      </c>
      <c r="BG124" s="173">
        <f ca="1">CHOOSE(BG$6,SUMIFS(INDIRECT("EB[" &amp; BG$2 &amp; "]"),EB[Zdrojový_nositel],$B124,EB[product],"6000",EB[unit],"TJ"),INDEX($BO124:$DW124,,BG$4),BG$9/(INDEX(Roky_výhled,,BG$8)-Last_Bil)*(INDEX($BO124:$DW124,,BG$8)-INDEX($D124:$BL124,,$E$1))+INDEX($D124:$BL124,,$E$1),BG$9/(INDEX(Roky_výhled,,BG$8)-INDEX(Roky_výhled,,BG$8-1))*(INDEX($BO124:$DW124,,BG$8)-INDEX($BO124:$DW124,,BG$8-1))+INDEX($BO124:$DW124,,BG$8-1))</f>
        <v>30</v>
      </c>
      <c r="BH124" s="173">
        <f ca="1">CHOOSE(BH$6,SUMIFS(INDIRECT("EB[" &amp; BH$2 &amp; "]"),EB[Zdrojový_nositel],$B124,EB[product],"6000",EB[unit],"TJ"),INDEX($BO124:$DW124,,BH$4),BH$9/(INDEX(Roky_výhled,,BH$8)-Last_Bil)*(INDEX($BO124:$DW124,,BH$8)-INDEX($D124:$BL124,,$E$1))+INDEX($D124:$BL124,,$E$1),BH$9/(INDEX(Roky_výhled,,BH$8)-INDEX(Roky_výhled,,BH$8-1))*(INDEX($BO124:$DW124,,BH$8)-INDEX($BO124:$DW124,,BH$8-1))+INDEX($BO124:$DW124,,BH$8-1))</f>
        <v>30</v>
      </c>
      <c r="BI124" s="173">
        <f ca="1">CHOOSE(BI$6,SUMIFS(INDIRECT("EB[" &amp; BI$2 &amp; "]"),EB[Zdrojový_nositel],$B124,EB[product],"6000",EB[unit],"TJ"),INDEX($BO124:$DW124,,BI$4),BI$9/(INDEX(Roky_výhled,,BI$8)-Last_Bil)*(INDEX($BO124:$DW124,,BI$8)-INDEX($D124:$BL124,,$E$1))+INDEX($D124:$BL124,,$E$1),BI$9/(INDEX(Roky_výhled,,BI$8)-INDEX(Roky_výhled,,BI$8-1))*(INDEX($BO124:$DW124,,BI$8)-INDEX($BO124:$DW124,,BI$8-1))+INDEX($BO124:$DW124,,BI$8-1))</f>
        <v>30</v>
      </c>
      <c r="BJ124" s="173">
        <f ca="1">CHOOSE(BJ$6,SUMIFS(INDIRECT("EB[" &amp; BJ$2 &amp; "]"),EB[Zdrojový_nositel],$B124,EB[product],"6000",EB[unit],"TJ"),INDEX($BO124:$DW124,,BJ$4),BJ$9/(INDEX(Roky_výhled,,BJ$8)-Last_Bil)*(INDEX($BO124:$DW124,,BJ$8)-INDEX($D124:$BL124,,$E$1))+INDEX($D124:$BL124,,$E$1),BJ$9/(INDEX(Roky_výhled,,BJ$8)-INDEX(Roky_výhled,,BJ$8-1))*(INDEX($BO124:$DW124,,BJ$8)-INDEX($BO124:$DW124,,BJ$8-1))+INDEX($BO124:$DW124,,BJ$8-1))</f>
        <v>30</v>
      </c>
      <c r="BK124" s="173">
        <f ca="1">CHOOSE(BK$6,SUMIFS(INDIRECT("EB[" &amp; BK$2 &amp; "]"),EB[Zdrojový_nositel],$B124,EB[product],"6000",EB[unit],"TJ"),INDEX($BO124:$DW124,,BK$4),BK$9/(INDEX(Roky_výhled,,BK$8)-Last_Bil)*(INDEX($BO124:$DW124,,BK$8)-INDEX($D124:$BL124,,$E$1))+INDEX($D124:$BL124,,$E$1),BK$9/(INDEX(Roky_výhled,,BK$8)-INDEX(Roky_výhled,,BK$8-1))*(INDEX($BO124:$DW124,,BK$8)-INDEX($BO124:$DW124,,BK$8-1))+INDEX($BO124:$DW124,,BK$8-1))</f>
        <v>30</v>
      </c>
      <c r="BL124" s="162">
        <f ca="1">CHOOSE(BL$6,SUMIFS(INDIRECT("EB[" &amp; BL$2 &amp; "]"),EB[Zdrojový_nositel],$B124,EB[product],"6000",EB[unit],"TJ"),INDEX($BO124:$DW124,,BL$4),BL$9/(INDEX(Roky_výhled,,BL$8)-Last_Bil)*(INDEX($BO124:$DW124,,BL$8)-INDEX($D124:$BL124,,$E$1))+INDEX($D124:$BL124,,$E$1),BL$9/(INDEX(Roky_výhled,,BL$8)-INDEX(Roky_výhled,,BL$8-1))*(INDEX($BO124:$DW124,,BL$8)-INDEX($BO124:$DW124,,BL$8-1))+INDEX($BO124:$DW124,,BL$8-1))</f>
        <v>30</v>
      </c>
      <c r="BM124"/>
      <c r="BN124" s="221" t="str">
        <f t="shared" si="300"/>
        <v>Kapalná paliva</v>
      </c>
      <c r="BO124" s="285">
        <v>450</v>
      </c>
      <c r="BP124" s="286">
        <v>120</v>
      </c>
      <c r="BQ124" s="286">
        <v>100</v>
      </c>
      <c r="BR124" s="286">
        <v>80</v>
      </c>
      <c r="BS124" s="286">
        <v>70</v>
      </c>
      <c r="BT124" s="286">
        <v>40</v>
      </c>
      <c r="BU124" s="286">
        <v>30</v>
      </c>
      <c r="BV124" s="286">
        <v>30</v>
      </c>
      <c r="BW124" s="286">
        <v>30</v>
      </c>
      <c r="BX124" s="286">
        <v>0</v>
      </c>
      <c r="BY124" s="287">
        <v>0</v>
      </c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281"/>
      <c r="DT124" s="281"/>
      <c r="DU124" s="281"/>
      <c r="DV124" s="281"/>
      <c r="DW124" s="281"/>
    </row>
    <row r="125" spans="2:127" s="196" customFormat="1" x14ac:dyDescent="0.25">
      <c r="B125" t="s">
        <v>3131</v>
      </c>
      <c r="C125" s="221" t="str">
        <f t="shared" si="302"/>
        <v>Plynná paliva</v>
      </c>
      <c r="D125" s="215">
        <f ca="1">CHOOSE(D$6,SUMIFS(INDIRECT("EB[" &amp; D$2 &amp; "]"),EB[Zdrojový_nositel],$B125,EB[product],"6000",EB[unit],"TJ"),INDEX($BO125:$DW125,,D$4),D$9/(INDEX(Roky_výhled,,D$8)-Last_Bil)*(INDEX($BO125:$DW125,,D$8)-INDEX($D125:$BL125,,$E$1))+INDEX($D125:$BL125,,$E$1),D$9/(INDEX(Roky_výhled,,D$8)-INDEX(Roky_výhled,,D$8-1))*(INDEX($BO125:$DW125,,D$8)-INDEX($BO125:$DW125,,D$8-1))+INDEX($BO125:$DW125,,D$8-1))</f>
        <v>3475</v>
      </c>
      <c r="E125" s="173">
        <f ca="1">CHOOSE(E$6,SUMIFS(INDIRECT("EB[" &amp; E$2 &amp; "]"),EB[Zdrojový_nositel],$B125,EB[product],"6000",EB[unit],"TJ"),INDEX($BO125:$DW125,,E$4),E$9/(INDEX(Roky_výhled,,E$8)-Last_Bil)*(INDEX($BO125:$DW125,,E$8)-INDEX($D125:$BL125,,$E$1))+INDEX($D125:$BL125,,$E$1),E$9/(INDEX(Roky_výhled,,E$8)-INDEX(Roky_výhled,,E$8-1))*(INDEX($BO125:$DW125,,E$8)-INDEX($BO125:$DW125,,E$8-1))+INDEX($BO125:$DW125,,E$8-1))</f>
        <v>3410</v>
      </c>
      <c r="F125" s="173">
        <f ca="1">CHOOSE(F$6,SUMIFS(INDIRECT("EB[" &amp; F$2 &amp; "]"),EB[Zdrojový_nositel],$B125,EB[product],"6000",EB[unit],"TJ"),INDEX($BO125:$DW125,,F$4),F$9/(INDEX(Roky_výhled,,F$8)-Last_Bil)*(INDEX($BO125:$DW125,,F$8)-INDEX($D125:$BL125,,$E$1))+INDEX($D125:$BL125,,$E$1),F$9/(INDEX(Roky_výhled,,F$8)-INDEX(Roky_výhled,,F$8-1))*(INDEX($BO125:$DW125,,F$8)-INDEX($BO125:$DW125,,F$8-1))+INDEX($BO125:$DW125,,F$8-1))</f>
        <v>3503</v>
      </c>
      <c r="G125" s="173">
        <f ca="1">CHOOSE(G$6,SUMIFS(INDIRECT("EB[" &amp; G$2 &amp; "]"),EB[Zdrojový_nositel],$B125,EB[product],"6000",EB[unit],"TJ"),INDEX($BO125:$DW125,,G$4),G$9/(INDEX(Roky_výhled,,G$8)-Last_Bil)*(INDEX($BO125:$DW125,,G$8)-INDEX($D125:$BL125,,$E$1))+INDEX($D125:$BL125,,$E$1),G$9/(INDEX(Roky_výhled,,G$8)-INDEX(Roky_výhled,,G$8-1))*(INDEX($BO125:$DW125,,G$8)-INDEX($BO125:$DW125,,G$8-1))+INDEX($BO125:$DW125,,G$8-1))</f>
        <v>3096</v>
      </c>
      <c r="H125" s="173">
        <f ca="1">CHOOSE(H$6,SUMIFS(INDIRECT("EB[" &amp; H$2 &amp; "]"),EB[Zdrojový_nositel],$B125,EB[product],"6000",EB[unit],"TJ"),INDEX($BO125:$DW125,,H$4),H$9/(INDEX(Roky_výhled,,H$8)-Last_Bil)*(INDEX($BO125:$DW125,,H$8)-INDEX($D125:$BL125,,$E$1))+INDEX($D125:$BL125,,$E$1),H$9/(INDEX(Roky_výhled,,H$8)-INDEX(Roky_výhled,,H$8-1))*(INDEX($BO125:$DW125,,H$8)-INDEX($BO125:$DW125,,H$8-1))+INDEX($BO125:$DW125,,H$8-1))</f>
        <v>3254</v>
      </c>
      <c r="I125" s="173">
        <f ca="1">CHOOSE(I$6,SUMIFS(INDIRECT("EB[" &amp; I$2 &amp; "]"),EB[Zdrojový_nositel],$B125,EB[product],"6000",EB[unit],"TJ"),INDEX($BO125:$DW125,,I$4),I$9/(INDEX(Roky_výhled,,I$8)-Last_Bil)*(INDEX($BO125:$DW125,,I$8)-INDEX($D125:$BL125,,$E$1))+INDEX($D125:$BL125,,$E$1),I$9/(INDEX(Roky_výhled,,I$8)-INDEX(Roky_výhled,,I$8-1))*(INDEX($BO125:$DW125,,I$8)-INDEX($BO125:$DW125,,I$8-1))+INDEX($BO125:$DW125,,I$8-1))</f>
        <v>3608</v>
      </c>
      <c r="J125" s="173">
        <f ca="1">CHOOSE(J$6,SUMIFS(INDIRECT("EB[" &amp; J$2 &amp; "]"),EB[Zdrojový_nositel],$B125,EB[product],"6000",EB[unit],"TJ"),INDEX($BO125:$DW125,,J$4),J$9/(INDEX(Roky_výhled,,J$8)-Last_Bil)*(INDEX($BO125:$DW125,,J$8)-INDEX($D125:$BL125,,$E$1))+INDEX($D125:$BL125,,$E$1),J$9/(INDEX(Roky_výhled,,J$8)-INDEX(Roky_výhled,,J$8-1))*(INDEX($BO125:$DW125,,J$8)-INDEX($BO125:$DW125,,J$8-1))+INDEX($BO125:$DW125,,J$8-1))</f>
        <v>9190</v>
      </c>
      <c r="K125" s="173">
        <f ca="1">CHOOSE(K$6,SUMIFS(INDIRECT("EB[" &amp; K$2 &amp; "]"),EB[Zdrojový_nositel],$B125,EB[product],"6000",EB[unit],"TJ"),INDEX($BO125:$DW125,,K$4),K$9/(INDEX(Roky_výhled,,K$8)-Last_Bil)*(INDEX($BO125:$DW125,,K$8)-INDEX($D125:$BL125,,$E$1))+INDEX($D125:$BL125,,$E$1),K$9/(INDEX(Roky_výhled,,K$8)-INDEX(Roky_výhled,,K$8-1))*(INDEX($BO125:$DW125,,K$8)-INDEX($BO125:$DW125,,K$8-1))+INDEX($BO125:$DW125,,K$8-1))</f>
        <v>11427</v>
      </c>
      <c r="L125" s="173">
        <f ca="1">CHOOSE(L$6,SUMIFS(INDIRECT("EB[" &amp; L$2 &amp; "]"),EB[Zdrojový_nositel],$B125,EB[product],"6000",EB[unit],"TJ"),INDEX($BO125:$DW125,,L$4),L$9/(INDEX(Roky_výhled,,L$8)-Last_Bil)*(INDEX($BO125:$DW125,,L$8)-INDEX($D125:$BL125,,$E$1))+INDEX($D125:$BL125,,$E$1),L$9/(INDEX(Roky_výhled,,L$8)-INDEX(Roky_výhled,,L$8-1))*(INDEX($BO125:$DW125,,L$8)-INDEX($BO125:$DW125,,L$8-1))+INDEX($BO125:$DW125,,L$8-1))</f>
        <v>12708</v>
      </c>
      <c r="M125" s="173">
        <f ca="1">CHOOSE(M$6,SUMIFS(INDIRECT("EB[" &amp; M$2 &amp; "]"),EB[Zdrojový_nositel],$B125,EB[product],"6000",EB[unit],"TJ"),INDEX($BO125:$DW125,,M$4),M$9/(INDEX(Roky_výhled,,M$8)-Last_Bil)*(INDEX($BO125:$DW125,,M$8)-INDEX($D125:$BL125,,$E$1))+INDEX($D125:$BL125,,$E$1),M$9/(INDEX(Roky_výhled,,M$8)-INDEX(Roky_výhled,,M$8-1))*(INDEX($BO125:$DW125,,M$8)-INDEX($BO125:$DW125,,M$8-1))+INDEX($BO125:$DW125,,M$8-1))</f>
        <v>13918</v>
      </c>
      <c r="N125" s="173">
        <f ca="1">CHOOSE(N$6,SUMIFS(INDIRECT("EB[" &amp; N$2 &amp; "]"),EB[Zdrojový_nositel],$B125,EB[product],"6000",EB[unit],"TJ"),INDEX($BO125:$DW125,,N$4),N$9/(INDEX(Roky_výhled,,N$8)-Last_Bil)*(INDEX($BO125:$DW125,,N$8)-INDEX($D125:$BL125,,$E$1))+INDEX($D125:$BL125,,$E$1),N$9/(INDEX(Roky_výhled,,N$8)-INDEX(Roky_výhled,,N$8-1))*(INDEX($BO125:$DW125,,N$8)-INDEX($BO125:$DW125,,N$8-1))+INDEX($BO125:$DW125,,N$8-1))</f>
        <v>14064</v>
      </c>
      <c r="O125" s="173">
        <f ca="1">CHOOSE(O$6,SUMIFS(INDIRECT("EB[" &amp; O$2 &amp; "]"),EB[Zdrojový_nositel],$B125,EB[product],"6000",EB[unit],"TJ"),INDEX($BO125:$DW125,,O$4),O$9/(INDEX(Roky_výhled,,O$8)-Last_Bil)*(INDEX($BO125:$DW125,,O$8)-INDEX($D125:$BL125,,$E$1))+INDEX($D125:$BL125,,$E$1),O$9/(INDEX(Roky_výhled,,O$8)-INDEX(Roky_výhled,,O$8-1))*(INDEX($BO125:$DW125,,O$8)-INDEX($BO125:$DW125,,O$8-1))+INDEX($BO125:$DW125,,O$8-1))</f>
        <v>14123</v>
      </c>
      <c r="P125" s="173">
        <f ca="1">CHOOSE(P$6,SUMIFS(INDIRECT("EB[" &amp; P$2 &amp; "]"),EB[Zdrojový_nositel],$B125,EB[product],"6000",EB[unit],"TJ"),INDEX($BO125:$DW125,,P$4),P$9/(INDEX(Roky_výhled,,P$8)-Last_Bil)*(INDEX($BO125:$DW125,,P$8)-INDEX($D125:$BL125,,$E$1))+INDEX($D125:$BL125,,$E$1),P$9/(INDEX(Roky_výhled,,P$8)-INDEX(Roky_výhled,,P$8-1))*(INDEX($BO125:$DW125,,P$8)-INDEX($BO125:$DW125,,P$8-1))+INDEX($BO125:$DW125,,P$8-1))</f>
        <v>14260</v>
      </c>
      <c r="Q125" s="173">
        <f ca="1">CHOOSE(Q$6,SUMIFS(INDIRECT("EB[" &amp; Q$2 &amp; "]"),EB[Zdrojový_nositel],$B125,EB[product],"6000",EB[unit],"TJ"),INDEX($BO125:$DW125,,Q$4),Q$9/(INDEX(Roky_výhled,,Q$8)-Last_Bil)*(INDEX($BO125:$DW125,,Q$8)-INDEX($D125:$BL125,,$E$1))+INDEX($D125:$BL125,,$E$1),Q$9/(INDEX(Roky_výhled,,Q$8)-INDEX(Roky_výhled,,Q$8-1))*(INDEX($BO125:$DW125,,Q$8)-INDEX($BO125:$DW125,,Q$8-1))+INDEX($BO125:$DW125,,Q$8-1))</f>
        <v>14079</v>
      </c>
      <c r="R125" s="173">
        <f ca="1">CHOOSE(R$6,SUMIFS(INDIRECT("EB[" &amp; R$2 &amp; "]"),EB[Zdrojový_nositel],$B125,EB[product],"6000",EB[unit],"TJ"),INDEX($BO125:$DW125,,R$4),R$9/(INDEX(Roky_výhled,,R$8)-Last_Bil)*(INDEX($BO125:$DW125,,R$8)-INDEX($D125:$BL125,,$E$1))+INDEX($D125:$BL125,,$E$1),R$9/(INDEX(Roky_výhled,,R$8)-INDEX(Roky_výhled,,R$8-1))*(INDEX($BO125:$DW125,,R$8)-INDEX($BO125:$DW125,,R$8-1))+INDEX($BO125:$DW125,,R$8-1))</f>
        <v>14616</v>
      </c>
      <c r="S125" s="173">
        <f ca="1">CHOOSE(S$6,SUMIFS(INDIRECT("EB[" &amp; S$2 &amp; "]"),EB[Zdrojový_nositel],$B125,EB[product],"6000",EB[unit],"TJ"),INDEX($BO125:$DW125,,S$4),S$9/(INDEX(Roky_výhled,,S$8)-Last_Bil)*(INDEX($BO125:$DW125,,S$8)-INDEX($D125:$BL125,,$E$1))+INDEX($D125:$BL125,,$E$1),S$9/(INDEX(Roky_výhled,,S$8)-INDEX(Roky_výhled,,S$8-1))*(INDEX($BO125:$DW125,,S$8)-INDEX($BO125:$DW125,,S$8-1))+INDEX($BO125:$DW125,,S$8-1))</f>
        <v>15173</v>
      </c>
      <c r="T125" s="173">
        <f ca="1">CHOOSE(T$6,SUMIFS(INDIRECT("EB[" &amp; T$2 &amp; "]"),EB[Zdrojový_nositel],$B125,EB[product],"6000",EB[unit],"TJ"),INDEX($BO125:$DW125,,T$4),T$9/(INDEX(Roky_výhled,,T$8)-Last_Bil)*(INDEX($BO125:$DW125,,T$8)-INDEX($D125:$BL125,,$E$1))+INDEX($D125:$BL125,,$E$1),T$9/(INDEX(Roky_výhled,,T$8)-INDEX(Roky_výhled,,T$8-1))*(INDEX($BO125:$DW125,,T$8)-INDEX($BO125:$DW125,,T$8-1))+INDEX($BO125:$DW125,,T$8-1))</f>
        <v>15023</v>
      </c>
      <c r="U125" s="173">
        <f ca="1">CHOOSE(U$6,SUMIFS(INDIRECT("EB[" &amp; U$2 &amp; "]"),EB[Zdrojový_nositel],$B125,EB[product],"6000",EB[unit],"TJ"),INDEX($BO125:$DW125,,U$4),U$9/(INDEX(Roky_výhled,,U$8)-Last_Bil)*(INDEX($BO125:$DW125,,U$8)-INDEX($D125:$BL125,,$E$1))+INDEX($D125:$BL125,,$E$1),U$9/(INDEX(Roky_výhled,,U$8)-INDEX(Roky_výhled,,U$8-1))*(INDEX($BO125:$DW125,,U$8)-INDEX($BO125:$DW125,,U$8-1))+INDEX($BO125:$DW125,,U$8-1))</f>
        <v>15347</v>
      </c>
      <c r="V125" s="173">
        <f ca="1">CHOOSE(V$6,SUMIFS(INDIRECT("EB[" &amp; V$2 &amp; "]"),EB[Zdrojový_nositel],$B125,EB[product],"6000",EB[unit],"TJ"),INDEX($BO125:$DW125,,V$4),V$9/(INDEX(Roky_výhled,,V$8)-Last_Bil)*(INDEX($BO125:$DW125,,V$8)-INDEX($D125:$BL125,,$E$1))+INDEX($D125:$BL125,,$E$1),V$9/(INDEX(Roky_výhled,,V$8)-INDEX(Roky_výhled,,V$8-1))*(INDEX($BO125:$DW125,,V$8)-INDEX($BO125:$DW125,,V$8-1))+INDEX($BO125:$DW125,,V$8-1))</f>
        <v>14731</v>
      </c>
      <c r="W125" s="173">
        <f ca="1">CHOOSE(W$6,SUMIFS(INDIRECT("EB[" &amp; W$2 &amp; "]"),EB[Zdrojový_nositel],$B125,EB[product],"6000",EB[unit],"TJ"),INDEX($BO125:$DW125,,W$4),W$9/(INDEX(Roky_výhled,,W$8)-Last_Bil)*(INDEX($BO125:$DW125,,W$8)-INDEX($D125:$BL125,,$E$1))+INDEX($D125:$BL125,,$E$1),W$9/(INDEX(Roky_výhled,,W$8)-INDEX(Roky_výhled,,W$8-1))*(INDEX($BO125:$DW125,,W$8)-INDEX($BO125:$DW125,,W$8-1))+INDEX($BO125:$DW125,,W$8-1))</f>
        <v>13170</v>
      </c>
      <c r="X125" s="173">
        <f ca="1">CHOOSE(X$6,SUMIFS(INDIRECT("EB[" &amp; X$2 &amp; "]"),EB[Zdrojový_nositel],$B125,EB[product],"6000",EB[unit],"TJ"),INDEX($BO125:$DW125,,X$4),X$9/(INDEX(Roky_výhled,,X$8)-Last_Bil)*(INDEX($BO125:$DW125,,X$8)-INDEX($D125:$BL125,,$E$1))+INDEX($D125:$BL125,,$E$1),X$9/(INDEX(Roky_výhled,,X$8)-INDEX(Roky_výhled,,X$8-1))*(INDEX($BO125:$DW125,,X$8)-INDEX($BO125:$DW125,,X$8-1))+INDEX($BO125:$DW125,,X$8-1))</f>
        <v>15124</v>
      </c>
      <c r="Y125" s="173">
        <f ca="1">CHOOSE(Y$6,SUMIFS(INDIRECT("EB[" &amp; Y$2 &amp; "]"),EB[Zdrojový_nositel],$B125,EB[product],"6000",EB[unit],"TJ"),INDEX($BO125:$DW125,,Y$4),Y$9/(INDEX(Roky_výhled,,Y$8)-Last_Bil)*(INDEX($BO125:$DW125,,Y$8)-INDEX($D125:$BL125,,$E$1))+INDEX($D125:$BL125,,$E$1),Y$9/(INDEX(Roky_výhled,,Y$8)-INDEX(Roky_výhled,,Y$8-1))*(INDEX($BO125:$DW125,,Y$8)-INDEX($BO125:$DW125,,Y$8-1))+INDEX($BO125:$DW125,,Y$8-1))</f>
        <v>15247</v>
      </c>
      <c r="Z125" s="173">
        <f ca="1">CHOOSE(Z$6,SUMIFS(INDIRECT("EB[" &amp; Z$2 &amp; "]"),EB[Zdrojový_nositel],$B125,EB[product],"6000",EB[unit],"TJ"),INDEX($BO125:$DW125,,Z$4),Z$9/(INDEX(Roky_výhled,,Z$8)-Last_Bil)*(INDEX($BO125:$DW125,,Z$8)-INDEX($D125:$BL125,,$E$1))+INDEX($D125:$BL125,,$E$1),Z$9/(INDEX(Roky_výhled,,Z$8)-INDEX(Roky_výhled,,Z$8-1))*(INDEX($BO125:$DW125,,Z$8)-INDEX($BO125:$DW125,,Z$8-1))+INDEX($BO125:$DW125,,Z$8-1))</f>
        <v>14645</v>
      </c>
      <c r="AA125" s="173">
        <f ca="1">CHOOSE(AA$6,SUMIFS(INDIRECT("EB[" &amp; AA$2 &amp; "]"),EB[Zdrojový_nositel],$B125,EB[product],"6000",EB[unit],"TJ"),INDEX($BO125:$DW125,,AA$4),AA$9/(INDEX(Roky_výhled,,AA$8)-Last_Bil)*(INDEX($BO125:$DW125,,AA$8)-INDEX($D125:$BL125,,$E$1))+INDEX($D125:$BL125,,$E$1),AA$9/(INDEX(Roky_výhled,,AA$8)-INDEX(Roky_výhled,,AA$8-1))*(INDEX($BO125:$DW125,,AA$8)-INDEX($BO125:$DW125,,AA$8-1))+INDEX($BO125:$DW125,,AA$8-1))</f>
        <v>16642</v>
      </c>
      <c r="AB125" s="173">
        <f ca="1">CHOOSE(AB$6,SUMIFS(INDIRECT("EB[" &amp; AB$2 &amp; "]"),EB[Zdrojový_nositel],$B125,EB[product],"6000",EB[unit],"TJ"),INDEX($BO125:$DW125,,AB$4),AB$9/(INDEX(Roky_výhled,,AB$8)-Last_Bil)*(INDEX($BO125:$DW125,,AB$8)-INDEX($D125:$BL125,,$E$1))+INDEX($D125:$BL125,,$E$1),AB$9/(INDEX(Roky_výhled,,AB$8)-INDEX(Roky_výhled,,AB$8-1))*(INDEX($BO125:$DW125,,AB$8)-INDEX($BO125:$DW125,,AB$8-1))+INDEX($BO125:$DW125,,AB$8-1))</f>
        <v>16596</v>
      </c>
      <c r="AC125" s="173">
        <f ca="1">CHOOSE(AC$6,SUMIFS(INDIRECT("EB[" &amp; AC$2 &amp; "]"),EB[Zdrojový_nositel],$B125,EB[product],"6000",EB[unit],"TJ"),INDEX($BO125:$DW125,,AC$4),AC$9/(INDEX(Roky_výhled,,AC$8)-Last_Bil)*(INDEX($BO125:$DW125,,AC$8)-INDEX($D125:$BL125,,$E$1))+INDEX($D125:$BL125,,$E$1),AC$9/(INDEX(Roky_výhled,,AC$8)-INDEX(Roky_výhled,,AC$8-1))*(INDEX($BO125:$DW125,,AC$8)-INDEX($BO125:$DW125,,AC$8-1))+INDEX($BO125:$DW125,,AC$8-1))</f>
        <v>17857</v>
      </c>
      <c r="AD125" s="173">
        <f ca="1">CHOOSE(AD$6,SUMIFS(INDIRECT("EB[" &amp; AD$2 &amp; "]"),EB[Zdrojový_nositel],$B125,EB[product],"6000",EB[unit],"TJ"),INDEX($BO125:$DW125,,AD$4),AD$9/(INDEX(Roky_výhled,,AD$8)-Last_Bil)*(INDEX($BO125:$DW125,,AD$8)-INDEX($D125:$BL125,,$E$1))+INDEX($D125:$BL125,,$E$1),AD$9/(INDEX(Roky_výhled,,AD$8)-INDEX(Roky_výhled,,AD$8-1))*(INDEX($BO125:$DW125,,AD$8)-INDEX($BO125:$DW125,,AD$8-1))+INDEX($BO125:$DW125,,AD$8-1))</f>
        <v>19783.599999999999</v>
      </c>
      <c r="AE125" s="173">
        <f ca="1">CHOOSE(AE$6,SUMIFS(INDIRECT("EB[" &amp; AE$2 &amp; "]"),EB[Zdrojový_nositel],$B125,EB[product],"6000",EB[unit],"TJ"),INDEX($BO125:$DW125,,AE$4),AE$9/(INDEX(Roky_výhled,,AE$8)-Last_Bil)*(INDEX($BO125:$DW125,,AE$8)-INDEX($D125:$BL125,,$E$1))+INDEX($D125:$BL125,,$E$1),AE$9/(INDEX(Roky_výhled,,AE$8)-INDEX(Roky_výhled,,AE$8-1))*(INDEX($BO125:$DW125,,AE$8)-INDEX($BO125:$DW125,,AE$8-1))+INDEX($BO125:$DW125,,AE$8-1))</f>
        <v>21710.2</v>
      </c>
      <c r="AF125" s="173">
        <f ca="1">CHOOSE(AF$6,SUMIFS(INDIRECT("EB[" &amp; AF$2 &amp; "]"),EB[Zdrojový_nositel],$B125,EB[product],"6000",EB[unit],"TJ"),INDEX($BO125:$DW125,,AF$4),AF$9/(INDEX(Roky_výhled,,AF$8)-Last_Bil)*(INDEX($BO125:$DW125,,AF$8)-INDEX($D125:$BL125,,$E$1))+INDEX($D125:$BL125,,$E$1),AF$9/(INDEX(Roky_výhled,,AF$8)-INDEX(Roky_výhled,,AF$8-1))*(INDEX($BO125:$DW125,,AF$8)-INDEX($BO125:$DW125,,AF$8-1))+INDEX($BO125:$DW125,,AF$8-1))</f>
        <v>23636.799999999999</v>
      </c>
      <c r="AG125" s="173">
        <f ca="1">CHOOSE(AG$6,SUMIFS(INDIRECT("EB[" &amp; AG$2 &amp; "]"),EB[Zdrojový_nositel],$B125,EB[product],"6000",EB[unit],"TJ"),INDEX($BO125:$DW125,,AG$4),AG$9/(INDEX(Roky_výhled,,AG$8)-Last_Bil)*(INDEX($BO125:$DW125,,AG$8)-INDEX($D125:$BL125,,$E$1))+INDEX($D125:$BL125,,$E$1),AG$9/(INDEX(Roky_výhled,,AG$8)-INDEX(Roky_výhled,,AG$8-1))*(INDEX($BO125:$DW125,,AG$8)-INDEX($BO125:$DW125,,AG$8-1))+INDEX($BO125:$DW125,,AG$8-1))</f>
        <v>25563.4</v>
      </c>
      <c r="AH125" s="173">
        <f ca="1">CHOOSE(AH$6,SUMIFS(INDIRECT("EB[" &amp; AH$2 &amp; "]"),EB[Zdrojový_nositel],$B125,EB[product],"6000",EB[unit],"TJ"),INDEX($BO125:$DW125,,AH$4),AH$9/(INDEX(Roky_výhled,,AH$8)-Last_Bil)*(INDEX($BO125:$DW125,,AH$8)-INDEX($D125:$BL125,,$E$1))+INDEX($D125:$BL125,,$E$1),AH$9/(INDEX(Roky_výhled,,AH$8)-INDEX(Roky_výhled,,AH$8-1))*(INDEX($BO125:$DW125,,AH$8)-INDEX($BO125:$DW125,,AH$8-1))+INDEX($BO125:$DW125,,AH$8-1))</f>
        <v>27490</v>
      </c>
      <c r="AI125" s="173">
        <f ca="1">CHOOSE(AI$6,SUMIFS(INDIRECT("EB[" &amp; AI$2 &amp; "]"),EB[Zdrojový_nositel],$B125,EB[product],"6000",EB[unit],"TJ"),INDEX($BO125:$DW125,,AI$4),AI$9/(INDEX(Roky_výhled,,AI$8)-Last_Bil)*(INDEX($BO125:$DW125,,AI$8)-INDEX($D125:$BL125,,$E$1))+INDEX($D125:$BL125,,$E$1),AI$9/(INDEX(Roky_výhled,,AI$8)-INDEX(Roky_výhled,,AI$8-1))*(INDEX($BO125:$DW125,,AI$8)-INDEX($BO125:$DW125,,AI$8-1))+INDEX($BO125:$DW125,,AI$8-1))</f>
        <v>27296</v>
      </c>
      <c r="AJ125" s="173">
        <f ca="1">CHOOSE(AJ$6,SUMIFS(INDIRECT("EB[" &amp; AJ$2 &amp; "]"),EB[Zdrojový_nositel],$B125,EB[product],"6000",EB[unit],"TJ"),INDEX($BO125:$DW125,,AJ$4),AJ$9/(INDEX(Roky_výhled,,AJ$8)-Last_Bil)*(INDEX($BO125:$DW125,,AJ$8)-INDEX($D125:$BL125,,$E$1))+INDEX($D125:$BL125,,$E$1),AJ$9/(INDEX(Roky_výhled,,AJ$8)-INDEX(Roky_výhled,,AJ$8-1))*(INDEX($BO125:$DW125,,AJ$8)-INDEX($BO125:$DW125,,AJ$8-1))+INDEX($BO125:$DW125,,AJ$8-1))</f>
        <v>27102</v>
      </c>
      <c r="AK125" s="173">
        <f ca="1">CHOOSE(AK$6,SUMIFS(INDIRECT("EB[" &amp; AK$2 &amp; "]"),EB[Zdrojový_nositel],$B125,EB[product],"6000",EB[unit],"TJ"),INDEX($BO125:$DW125,,AK$4),AK$9/(INDEX(Roky_výhled,,AK$8)-Last_Bil)*(INDEX($BO125:$DW125,,AK$8)-INDEX($D125:$BL125,,$E$1))+INDEX($D125:$BL125,,$E$1),AK$9/(INDEX(Roky_výhled,,AK$8)-INDEX(Roky_výhled,,AK$8-1))*(INDEX($BO125:$DW125,,AK$8)-INDEX($BO125:$DW125,,AK$8-1))+INDEX($BO125:$DW125,,AK$8-1))</f>
        <v>26908</v>
      </c>
      <c r="AL125" s="173">
        <f ca="1">CHOOSE(AL$6,SUMIFS(INDIRECT("EB[" &amp; AL$2 &amp; "]"),EB[Zdrojový_nositel],$B125,EB[product],"6000",EB[unit],"TJ"),INDEX($BO125:$DW125,,AL$4),AL$9/(INDEX(Roky_výhled,,AL$8)-Last_Bil)*(INDEX($BO125:$DW125,,AL$8)-INDEX($D125:$BL125,,$E$1))+INDEX($D125:$BL125,,$E$1),AL$9/(INDEX(Roky_výhled,,AL$8)-INDEX(Roky_výhled,,AL$8-1))*(INDEX($BO125:$DW125,,AL$8)-INDEX($BO125:$DW125,,AL$8-1))+INDEX($BO125:$DW125,,AL$8-1))</f>
        <v>26714</v>
      </c>
      <c r="AM125" s="173">
        <f ca="1">CHOOSE(AM$6,SUMIFS(INDIRECT("EB[" &amp; AM$2 &amp; "]"),EB[Zdrojový_nositel],$B125,EB[product],"6000",EB[unit],"TJ"),INDEX($BO125:$DW125,,AM$4),AM$9/(INDEX(Roky_výhled,,AM$8)-Last_Bil)*(INDEX($BO125:$DW125,,AM$8)-INDEX($D125:$BL125,,$E$1))+INDEX($D125:$BL125,,$E$1),AM$9/(INDEX(Roky_výhled,,AM$8)-INDEX(Roky_výhled,,AM$8-1))*(INDEX($BO125:$DW125,,AM$8)-INDEX($BO125:$DW125,,AM$8-1))+INDEX($BO125:$DW125,,AM$8-1))</f>
        <v>26520</v>
      </c>
      <c r="AN125" s="173">
        <f ca="1">CHOOSE(AN$6,SUMIFS(INDIRECT("EB[" &amp; AN$2 &amp; "]"),EB[Zdrojový_nositel],$B125,EB[product],"6000",EB[unit],"TJ"),INDEX($BO125:$DW125,,AN$4),AN$9/(INDEX(Roky_výhled,,AN$8)-Last_Bil)*(INDEX($BO125:$DW125,,AN$8)-INDEX($D125:$BL125,,$E$1))+INDEX($D125:$BL125,,$E$1),AN$9/(INDEX(Roky_výhled,,AN$8)-INDEX(Roky_výhled,,AN$8-1))*(INDEX($BO125:$DW125,,AN$8)-INDEX($BO125:$DW125,,AN$8-1))+INDEX($BO125:$DW125,,AN$8-1))</f>
        <v>26178</v>
      </c>
      <c r="AO125" s="173">
        <f ca="1">CHOOSE(AO$6,SUMIFS(INDIRECT("EB[" &amp; AO$2 &amp; "]"),EB[Zdrojový_nositel],$B125,EB[product],"6000",EB[unit],"TJ"),INDEX($BO125:$DW125,,AO$4),AO$9/(INDEX(Roky_výhled,,AO$8)-Last_Bil)*(INDEX($BO125:$DW125,,AO$8)-INDEX($D125:$BL125,,$E$1))+INDEX($D125:$BL125,,$E$1),AO$9/(INDEX(Roky_výhled,,AO$8)-INDEX(Roky_výhled,,AO$8-1))*(INDEX($BO125:$DW125,,AO$8)-INDEX($BO125:$DW125,,AO$8-1))+INDEX($BO125:$DW125,,AO$8-1))</f>
        <v>25836</v>
      </c>
      <c r="AP125" s="173">
        <f ca="1">CHOOSE(AP$6,SUMIFS(INDIRECT("EB[" &amp; AP$2 &amp; "]"),EB[Zdrojový_nositel],$B125,EB[product],"6000",EB[unit],"TJ"),INDEX($BO125:$DW125,,AP$4),AP$9/(INDEX(Roky_výhled,,AP$8)-Last_Bil)*(INDEX($BO125:$DW125,,AP$8)-INDEX($D125:$BL125,,$E$1))+INDEX($D125:$BL125,,$E$1),AP$9/(INDEX(Roky_výhled,,AP$8)-INDEX(Roky_výhled,,AP$8-1))*(INDEX($BO125:$DW125,,AP$8)-INDEX($BO125:$DW125,,AP$8-1))+INDEX($BO125:$DW125,,AP$8-1))</f>
        <v>25493.999999999996</v>
      </c>
      <c r="AQ125" s="173">
        <f ca="1">CHOOSE(AQ$6,SUMIFS(INDIRECT("EB[" &amp; AQ$2 &amp; "]"),EB[Zdrojový_nositel],$B125,EB[product],"6000",EB[unit],"TJ"),INDEX($BO125:$DW125,,AQ$4),AQ$9/(INDEX(Roky_výhled,,AQ$8)-Last_Bil)*(INDEX($BO125:$DW125,,AQ$8)-INDEX($D125:$BL125,,$E$1))+INDEX($D125:$BL125,,$E$1),AQ$9/(INDEX(Roky_výhled,,AQ$8)-INDEX(Roky_výhled,,AQ$8-1))*(INDEX($BO125:$DW125,,AQ$8)-INDEX($BO125:$DW125,,AQ$8-1))+INDEX($BO125:$DW125,,AQ$8-1))</f>
        <v>25151.999999999996</v>
      </c>
      <c r="AR125" s="173">
        <f ca="1">CHOOSE(AR$6,SUMIFS(INDIRECT("EB[" &amp; AR$2 &amp; "]"),EB[Zdrojový_nositel],$B125,EB[product],"6000",EB[unit],"TJ"),INDEX($BO125:$DW125,,AR$4),AR$9/(INDEX(Roky_výhled,,AR$8)-Last_Bil)*(INDEX($BO125:$DW125,,AR$8)-INDEX($D125:$BL125,,$E$1))+INDEX($D125:$BL125,,$E$1),AR$9/(INDEX(Roky_výhled,,AR$8)-INDEX(Roky_výhled,,AR$8-1))*(INDEX($BO125:$DW125,,AR$8)-INDEX($BO125:$DW125,,AR$8-1))+INDEX($BO125:$DW125,,AR$8-1))</f>
        <v>24809.999999999996</v>
      </c>
      <c r="AS125" s="173">
        <f ca="1">CHOOSE(AS$6,SUMIFS(INDIRECT("EB[" &amp; AS$2 &amp; "]"),EB[Zdrojový_nositel],$B125,EB[product],"6000",EB[unit],"TJ"),INDEX($BO125:$DW125,,AS$4),AS$9/(INDEX(Roky_výhled,,AS$8)-Last_Bil)*(INDEX($BO125:$DW125,,AS$8)-INDEX($D125:$BL125,,$E$1))+INDEX($D125:$BL125,,$E$1),AS$9/(INDEX(Roky_výhled,,AS$8)-INDEX(Roky_výhled,,AS$8-1))*(INDEX($BO125:$DW125,,AS$8)-INDEX($BO125:$DW125,,AS$8-1))+INDEX($BO125:$DW125,,AS$8-1))</f>
        <v>24693.999999999996</v>
      </c>
      <c r="AT125" s="173">
        <f ca="1">CHOOSE(AT$6,SUMIFS(INDIRECT("EB[" &amp; AT$2 &amp; "]"),EB[Zdrojový_nositel],$B125,EB[product],"6000",EB[unit],"TJ"),INDEX($BO125:$DW125,,AT$4),AT$9/(INDEX(Roky_výhled,,AT$8)-Last_Bil)*(INDEX($BO125:$DW125,,AT$8)-INDEX($D125:$BL125,,$E$1))+INDEX($D125:$BL125,,$E$1),AT$9/(INDEX(Roky_výhled,,AT$8)-INDEX(Roky_výhled,,AT$8-1))*(INDEX($BO125:$DW125,,AT$8)-INDEX($BO125:$DW125,,AT$8-1))+INDEX($BO125:$DW125,,AT$8-1))</f>
        <v>24578</v>
      </c>
      <c r="AU125" s="173">
        <f ca="1">CHOOSE(AU$6,SUMIFS(INDIRECT("EB[" &amp; AU$2 &amp; "]"),EB[Zdrojový_nositel],$B125,EB[product],"6000",EB[unit],"TJ"),INDEX($BO125:$DW125,,AU$4),AU$9/(INDEX(Roky_výhled,,AU$8)-Last_Bil)*(INDEX($BO125:$DW125,,AU$8)-INDEX($D125:$BL125,,$E$1))+INDEX($D125:$BL125,,$E$1),AU$9/(INDEX(Roky_výhled,,AU$8)-INDEX(Roky_výhled,,AU$8-1))*(INDEX($BO125:$DW125,,AU$8)-INDEX($BO125:$DW125,,AU$8-1))+INDEX($BO125:$DW125,,AU$8-1))</f>
        <v>24462</v>
      </c>
      <c r="AV125" s="173">
        <f ca="1">CHOOSE(AV$6,SUMIFS(INDIRECT("EB[" &amp; AV$2 &amp; "]"),EB[Zdrojový_nositel],$B125,EB[product],"6000",EB[unit],"TJ"),INDEX($BO125:$DW125,,AV$4),AV$9/(INDEX(Roky_výhled,,AV$8)-Last_Bil)*(INDEX($BO125:$DW125,,AV$8)-INDEX($D125:$BL125,,$E$1))+INDEX($D125:$BL125,,$E$1),AV$9/(INDEX(Roky_výhled,,AV$8)-INDEX(Roky_výhled,,AV$8-1))*(INDEX($BO125:$DW125,,AV$8)-INDEX($BO125:$DW125,,AV$8-1))+INDEX($BO125:$DW125,,AV$8-1))</f>
        <v>24346.000000000004</v>
      </c>
      <c r="AW125" s="173">
        <f ca="1">CHOOSE(AW$6,SUMIFS(INDIRECT("EB[" &amp; AW$2 &amp; "]"),EB[Zdrojový_nositel],$B125,EB[product],"6000",EB[unit],"TJ"),INDEX($BO125:$DW125,,AW$4),AW$9/(INDEX(Roky_výhled,,AW$8)-Last_Bil)*(INDEX($BO125:$DW125,,AW$8)-INDEX($D125:$BL125,,$E$1))+INDEX($D125:$BL125,,$E$1),AW$9/(INDEX(Roky_výhled,,AW$8)-INDEX(Roky_výhled,,AW$8-1))*(INDEX($BO125:$DW125,,AW$8)-INDEX($BO125:$DW125,,AW$8-1))+INDEX($BO125:$DW125,,AW$8-1))</f>
        <v>24230.000000000004</v>
      </c>
      <c r="AX125" s="173">
        <f ca="1">CHOOSE(AX$6,SUMIFS(INDIRECT("EB[" &amp; AX$2 &amp; "]"),EB[Zdrojový_nositel],$B125,EB[product],"6000",EB[unit],"TJ"),INDEX($BO125:$DW125,,AX$4),AX$9/(INDEX(Roky_výhled,,AX$8)-Last_Bil)*(INDEX($BO125:$DW125,,AX$8)-INDEX($D125:$BL125,,$E$1))+INDEX($D125:$BL125,,$E$1),AX$9/(INDEX(Roky_výhled,,AX$8)-INDEX(Roky_výhled,,AX$8-1))*(INDEX($BO125:$DW125,,AX$8)-INDEX($BO125:$DW125,,AX$8-1))+INDEX($BO125:$DW125,,AX$8-1))</f>
        <v>24200.000000000004</v>
      </c>
      <c r="AY125" s="173">
        <f ca="1">CHOOSE(AY$6,SUMIFS(INDIRECT("EB[" &amp; AY$2 &amp; "]"),EB[Zdrojový_nositel],$B125,EB[product],"6000",EB[unit],"TJ"),INDEX($BO125:$DW125,,AY$4),AY$9/(INDEX(Roky_výhled,,AY$8)-Last_Bil)*(INDEX($BO125:$DW125,,AY$8)-INDEX($D125:$BL125,,$E$1))+INDEX($D125:$BL125,,$E$1),AY$9/(INDEX(Roky_výhled,,AY$8)-INDEX(Roky_výhled,,AY$8-1))*(INDEX($BO125:$DW125,,AY$8)-INDEX($BO125:$DW125,,AY$8-1))+INDEX($BO125:$DW125,,AY$8-1))</f>
        <v>24170</v>
      </c>
      <c r="AZ125" s="173">
        <f ca="1">CHOOSE(AZ$6,SUMIFS(INDIRECT("EB[" &amp; AZ$2 &amp; "]"),EB[Zdrojový_nositel],$B125,EB[product],"6000",EB[unit],"TJ"),INDEX($BO125:$DW125,,AZ$4),AZ$9/(INDEX(Roky_výhled,,AZ$8)-Last_Bil)*(INDEX($BO125:$DW125,,AZ$8)-INDEX($D125:$BL125,,$E$1))+INDEX($D125:$BL125,,$E$1),AZ$9/(INDEX(Roky_výhled,,AZ$8)-INDEX(Roky_výhled,,AZ$8-1))*(INDEX($BO125:$DW125,,AZ$8)-INDEX($BO125:$DW125,,AZ$8-1))+INDEX($BO125:$DW125,,AZ$8-1))</f>
        <v>24140</v>
      </c>
      <c r="BA125" s="173">
        <f ca="1">CHOOSE(BA$6,SUMIFS(INDIRECT("EB[" &amp; BA$2 &amp; "]"),EB[Zdrojový_nositel],$B125,EB[product],"6000",EB[unit],"TJ"),INDEX($BO125:$DW125,,BA$4),BA$9/(INDEX(Roky_výhled,,BA$8)-Last_Bil)*(INDEX($BO125:$DW125,,BA$8)-INDEX($D125:$BL125,,$E$1))+INDEX($D125:$BL125,,$E$1),BA$9/(INDEX(Roky_výhled,,BA$8)-INDEX(Roky_výhled,,BA$8-1))*(INDEX($BO125:$DW125,,BA$8)-INDEX($BO125:$DW125,,BA$8-1))+INDEX($BO125:$DW125,,BA$8-1))</f>
        <v>24109.999999999996</v>
      </c>
      <c r="BB125" s="173">
        <f ca="1">CHOOSE(BB$6,SUMIFS(INDIRECT("EB[" &amp; BB$2 &amp; "]"),EB[Zdrojový_nositel],$B125,EB[product],"6000",EB[unit],"TJ"),INDEX($BO125:$DW125,,BB$4),BB$9/(INDEX(Roky_výhled,,BB$8)-Last_Bil)*(INDEX($BO125:$DW125,,BB$8)-INDEX($D125:$BL125,,$E$1))+INDEX($D125:$BL125,,$E$1),BB$9/(INDEX(Roky_výhled,,BB$8)-INDEX(Roky_výhled,,BB$8-1))*(INDEX($BO125:$DW125,,BB$8)-INDEX($BO125:$DW125,,BB$8-1))+INDEX($BO125:$DW125,,BB$8-1))</f>
        <v>24079.999999999996</v>
      </c>
      <c r="BC125" s="173">
        <f ca="1">CHOOSE(BC$6,SUMIFS(INDIRECT("EB[" &amp; BC$2 &amp; "]"),EB[Zdrojový_nositel],$B125,EB[product],"6000",EB[unit],"TJ"),INDEX($BO125:$DW125,,BC$4),BC$9/(INDEX(Roky_výhled,,BC$8)-Last_Bil)*(INDEX($BO125:$DW125,,BC$8)-INDEX($D125:$BL125,,$E$1))+INDEX($D125:$BL125,,$E$1),BC$9/(INDEX(Roky_výhled,,BC$8)-INDEX(Roky_výhled,,BC$8-1))*(INDEX($BO125:$DW125,,BC$8)-INDEX($BO125:$DW125,,BC$8-1))+INDEX($BO125:$DW125,,BC$8-1))</f>
        <v>22077.999999999996</v>
      </c>
      <c r="BD125" s="173">
        <f ca="1">CHOOSE(BD$6,SUMIFS(INDIRECT("EB[" &amp; BD$2 &amp; "]"),EB[Zdrojový_nositel],$B125,EB[product],"6000",EB[unit],"TJ"),INDEX($BO125:$DW125,,BD$4),BD$9/(INDEX(Roky_výhled,,BD$8)-Last_Bil)*(INDEX($BO125:$DW125,,BD$8)-INDEX($D125:$BL125,,$E$1))+INDEX($D125:$BL125,,$E$1),BD$9/(INDEX(Roky_výhled,,BD$8)-INDEX(Roky_výhled,,BD$8-1))*(INDEX($BO125:$DW125,,BD$8)-INDEX($BO125:$DW125,,BD$8-1))+INDEX($BO125:$DW125,,BD$8-1))</f>
        <v>20075.999999999996</v>
      </c>
      <c r="BE125" s="173">
        <f ca="1">CHOOSE(BE$6,SUMIFS(INDIRECT("EB[" &amp; BE$2 &amp; "]"),EB[Zdrojový_nositel],$B125,EB[product],"6000",EB[unit],"TJ"),INDEX($BO125:$DW125,,BE$4),BE$9/(INDEX(Roky_výhled,,BE$8)-Last_Bil)*(INDEX($BO125:$DW125,,BE$8)-INDEX($D125:$BL125,,$E$1))+INDEX($D125:$BL125,,$E$1),BE$9/(INDEX(Roky_výhled,,BE$8)-INDEX(Roky_výhled,,BE$8-1))*(INDEX($BO125:$DW125,,BE$8)-INDEX($BO125:$DW125,,BE$8-1))+INDEX($BO125:$DW125,,BE$8-1))</f>
        <v>18074</v>
      </c>
      <c r="BF125" s="173">
        <f ca="1">CHOOSE(BF$6,SUMIFS(INDIRECT("EB[" &amp; BF$2 &amp; "]"),EB[Zdrojový_nositel],$B125,EB[product],"6000",EB[unit],"TJ"),INDEX($BO125:$DW125,,BF$4),BF$9/(INDEX(Roky_výhled,,BF$8)-Last_Bil)*(INDEX($BO125:$DW125,,BF$8)-INDEX($D125:$BL125,,$E$1))+INDEX($D125:$BL125,,$E$1),BF$9/(INDEX(Roky_výhled,,BF$8)-INDEX(Roky_výhled,,BF$8-1))*(INDEX($BO125:$DW125,,BF$8)-INDEX($BO125:$DW125,,BF$8-1))+INDEX($BO125:$DW125,,BF$8-1))</f>
        <v>16072</v>
      </c>
      <c r="BG125" s="173">
        <f ca="1">CHOOSE(BG$6,SUMIFS(INDIRECT("EB[" &amp; BG$2 &amp; "]"),EB[Zdrojový_nositel],$B125,EB[product],"6000",EB[unit],"TJ"),INDEX($BO125:$DW125,,BG$4),BG$9/(INDEX(Roky_výhled,,BG$8)-Last_Bil)*(INDEX($BO125:$DW125,,BG$8)-INDEX($D125:$BL125,,$E$1))+INDEX($D125:$BL125,,$E$1),BG$9/(INDEX(Roky_výhled,,BG$8)-INDEX(Roky_výhled,,BG$8-1))*(INDEX($BO125:$DW125,,BG$8)-INDEX($BO125:$DW125,,BG$8-1))+INDEX($BO125:$DW125,,BG$8-1))</f>
        <v>14070</v>
      </c>
      <c r="BH125" s="173">
        <f ca="1">CHOOSE(BH$6,SUMIFS(INDIRECT("EB[" &amp; BH$2 &amp; "]"),EB[Zdrojový_nositel],$B125,EB[product],"6000",EB[unit],"TJ"),INDEX($BO125:$DW125,,BH$4),BH$9/(INDEX(Roky_výhled,,BH$8)-Last_Bil)*(INDEX($BO125:$DW125,,BH$8)-INDEX($D125:$BL125,,$E$1))+INDEX($D125:$BL125,,$E$1),BH$9/(INDEX(Roky_výhled,,BH$8)-INDEX(Roky_výhled,,BH$8-1))*(INDEX($BO125:$DW125,,BH$8)-INDEX($BO125:$DW125,,BH$8-1))+INDEX($BO125:$DW125,,BH$8-1))</f>
        <v>12800</v>
      </c>
      <c r="BI125" s="173">
        <f ca="1">CHOOSE(BI$6,SUMIFS(INDIRECT("EB[" &amp; BI$2 &amp; "]"),EB[Zdrojový_nositel],$B125,EB[product],"6000",EB[unit],"TJ"),INDEX($BO125:$DW125,,BI$4),BI$9/(INDEX(Roky_výhled,,BI$8)-Last_Bil)*(INDEX($BO125:$DW125,,BI$8)-INDEX($D125:$BL125,,$E$1))+INDEX($D125:$BL125,,$E$1),BI$9/(INDEX(Roky_výhled,,BI$8)-INDEX(Roky_výhled,,BI$8-1))*(INDEX($BO125:$DW125,,BI$8)-INDEX($BO125:$DW125,,BI$8-1))+INDEX($BO125:$DW125,,BI$8-1))</f>
        <v>11530</v>
      </c>
      <c r="BJ125" s="173">
        <f ca="1">CHOOSE(BJ$6,SUMIFS(INDIRECT("EB[" &amp; BJ$2 &amp; "]"),EB[Zdrojový_nositel],$B125,EB[product],"6000",EB[unit],"TJ"),INDEX($BO125:$DW125,,BJ$4),BJ$9/(INDEX(Roky_výhled,,BJ$8)-Last_Bil)*(INDEX($BO125:$DW125,,BJ$8)-INDEX($D125:$BL125,,$E$1))+INDEX($D125:$BL125,,$E$1),BJ$9/(INDEX(Roky_výhled,,BJ$8)-INDEX(Roky_výhled,,BJ$8-1))*(INDEX($BO125:$DW125,,BJ$8)-INDEX($BO125:$DW125,,BJ$8-1))+INDEX($BO125:$DW125,,BJ$8-1))</f>
        <v>10260</v>
      </c>
      <c r="BK125" s="173">
        <f ca="1">CHOOSE(BK$6,SUMIFS(INDIRECT("EB[" &amp; BK$2 &amp; "]"),EB[Zdrojový_nositel],$B125,EB[product],"6000",EB[unit],"TJ"),INDEX($BO125:$DW125,,BK$4),BK$9/(INDEX(Roky_výhled,,BK$8)-Last_Bil)*(INDEX($BO125:$DW125,,BK$8)-INDEX($D125:$BL125,,$E$1))+INDEX($D125:$BL125,,$E$1),BK$9/(INDEX(Roky_výhled,,BK$8)-INDEX(Roky_výhled,,BK$8-1))*(INDEX($BO125:$DW125,,BK$8)-INDEX($BO125:$DW125,,BK$8-1))+INDEX($BO125:$DW125,,BK$8-1))</f>
        <v>8990</v>
      </c>
      <c r="BL125" s="162">
        <f ca="1">CHOOSE(BL$6,SUMIFS(INDIRECT("EB[" &amp; BL$2 &amp; "]"),EB[Zdrojový_nositel],$B125,EB[product],"6000",EB[unit],"TJ"),INDEX($BO125:$DW125,,BL$4),BL$9/(INDEX(Roky_výhled,,BL$8)-Last_Bil)*(INDEX($BO125:$DW125,,BL$8)-INDEX($D125:$BL125,,$E$1))+INDEX($D125:$BL125,,$E$1),BL$9/(INDEX(Roky_výhled,,BL$8)-INDEX(Roky_výhled,,BL$8-1))*(INDEX($BO125:$DW125,,BL$8)-INDEX($BO125:$DW125,,BL$8-1))+INDEX($BO125:$DW125,,BL$8-1))</f>
        <v>7720</v>
      </c>
      <c r="BM125"/>
      <c r="BN125" s="221" t="str">
        <f t="shared" si="300"/>
        <v>Plynná paliva</v>
      </c>
      <c r="BO125" s="285">
        <v>15270.000000000002</v>
      </c>
      <c r="BP125" s="286">
        <v>29599.999999999996</v>
      </c>
      <c r="BQ125" s="286">
        <v>27490</v>
      </c>
      <c r="BR125" s="286">
        <v>26520</v>
      </c>
      <c r="BS125" s="286">
        <v>24809.999999999996</v>
      </c>
      <c r="BT125" s="286">
        <v>24230.000000000004</v>
      </c>
      <c r="BU125" s="286">
        <v>24079.999999999996</v>
      </c>
      <c r="BV125" s="286">
        <v>14070</v>
      </c>
      <c r="BW125" s="286">
        <v>7720</v>
      </c>
      <c r="BX125" s="286">
        <v>859.99999999999989</v>
      </c>
      <c r="BY125" s="287">
        <v>18840</v>
      </c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281"/>
      <c r="DT125" s="281"/>
      <c r="DU125" s="281"/>
      <c r="DV125" s="281"/>
      <c r="DW125" s="281"/>
    </row>
    <row r="126" spans="2:127" s="196" customFormat="1" x14ac:dyDescent="0.25">
      <c r="B126" t="s">
        <v>3134</v>
      </c>
      <c r="C126" s="221" t="str">
        <f t="shared" si="302"/>
        <v>Biomasa</v>
      </c>
      <c r="D126" s="215">
        <f ca="1">CHOOSE(D$6,SUMIFS(INDIRECT("EB[" &amp; D$2 &amp; "]"),EB[Zdrojový_nositel],$B126,EB[product],"6000",EB[unit],"TJ"),INDEX($BO126:$DW126,,D$4),D$9/(INDEX(Roky_výhled,,D$8)-Last_Bil)*(INDEX($BO126:$DW126,,D$8)-INDEX($D126:$BL126,,$E$1))+INDEX($D126:$BL126,,$E$1),D$9/(INDEX(Roky_výhled,,D$8)-INDEX(Roky_výhled,,D$8-1))*(INDEX($BO126:$DW126,,D$8)-INDEX($BO126:$DW126,,D$8-1))+INDEX($BO126:$DW126,,D$8-1))</f>
        <v>0</v>
      </c>
      <c r="E126" s="173">
        <f ca="1">CHOOSE(E$6,SUMIFS(INDIRECT("EB[" &amp; E$2 &amp; "]"),EB[Zdrojový_nositel],$B126,EB[product],"6000",EB[unit],"TJ"),INDEX($BO126:$DW126,,E$4),E$9/(INDEX(Roky_výhled,,E$8)-Last_Bil)*(INDEX($BO126:$DW126,,E$8)-INDEX($D126:$BL126,,$E$1))+INDEX($D126:$BL126,,$E$1),E$9/(INDEX(Roky_výhled,,E$8)-INDEX(Roky_výhled,,E$8-1))*(INDEX($BO126:$DW126,,E$8)-INDEX($BO126:$DW126,,E$8-1))+INDEX($BO126:$DW126,,E$8-1))</f>
        <v>0</v>
      </c>
      <c r="F126" s="173">
        <f ca="1">CHOOSE(F$6,SUMIFS(INDIRECT("EB[" &amp; F$2 &amp; "]"),EB[Zdrojový_nositel],$B126,EB[product],"6000",EB[unit],"TJ"),INDEX($BO126:$DW126,,F$4),F$9/(INDEX(Roky_výhled,,F$8)-Last_Bil)*(INDEX($BO126:$DW126,,F$8)-INDEX($D126:$BL126,,$E$1))+INDEX($D126:$BL126,,$E$1),F$9/(INDEX(Roky_výhled,,F$8)-INDEX(Roky_výhled,,F$8-1))*(INDEX($BO126:$DW126,,F$8)-INDEX($BO126:$DW126,,F$8-1))+INDEX($BO126:$DW126,,F$8-1))</f>
        <v>0</v>
      </c>
      <c r="G126" s="173">
        <f ca="1">CHOOSE(G$6,SUMIFS(INDIRECT("EB[" &amp; G$2 &amp; "]"),EB[Zdrojový_nositel],$B126,EB[product],"6000",EB[unit],"TJ"),INDEX($BO126:$DW126,,G$4),G$9/(INDEX(Roky_výhled,,G$8)-Last_Bil)*(INDEX($BO126:$DW126,,G$8)-INDEX($D126:$BL126,,$E$1))+INDEX($D126:$BL126,,$E$1),G$9/(INDEX(Roky_výhled,,G$8)-INDEX(Roky_výhled,,G$8-1))*(INDEX($BO126:$DW126,,G$8)-INDEX($BO126:$DW126,,G$8-1))+INDEX($BO126:$DW126,,G$8-1))</f>
        <v>580</v>
      </c>
      <c r="H126" s="173">
        <f ca="1">CHOOSE(H$6,SUMIFS(INDIRECT("EB[" &amp; H$2 &amp; "]"),EB[Zdrojový_nositel],$B126,EB[product],"6000",EB[unit],"TJ"),INDEX($BO126:$DW126,,H$4),H$9/(INDEX(Roky_výhled,,H$8)-Last_Bil)*(INDEX($BO126:$DW126,,H$8)-INDEX($D126:$BL126,,$E$1))+INDEX($D126:$BL126,,$E$1),H$9/(INDEX(Roky_výhled,,H$8)-INDEX(Roky_výhled,,H$8-1))*(INDEX($BO126:$DW126,,H$8)-INDEX($BO126:$DW126,,H$8-1))+INDEX($BO126:$DW126,,H$8-1))</f>
        <v>1156</v>
      </c>
      <c r="I126" s="173">
        <f ca="1">CHOOSE(I$6,SUMIFS(INDIRECT("EB[" &amp; I$2 &amp; "]"),EB[Zdrojový_nositel],$B126,EB[product],"6000",EB[unit],"TJ"),INDEX($BO126:$DW126,,I$4),I$9/(INDEX(Roky_výhled,,I$8)-Last_Bil)*(INDEX($BO126:$DW126,,I$8)-INDEX($D126:$BL126,,$E$1))+INDEX($D126:$BL126,,$E$1),I$9/(INDEX(Roky_výhled,,I$8)-INDEX(Roky_výhled,,I$8-1))*(INDEX($BO126:$DW126,,I$8)-INDEX($BO126:$DW126,,I$8-1))+INDEX($BO126:$DW126,,I$8-1))</f>
        <v>1458</v>
      </c>
      <c r="J126" s="173">
        <f ca="1">CHOOSE(J$6,SUMIFS(INDIRECT("EB[" &amp; J$2 &amp; "]"),EB[Zdrojový_nositel],$B126,EB[product],"6000",EB[unit],"TJ"),INDEX($BO126:$DW126,,J$4),J$9/(INDEX(Roky_výhled,,J$8)-Last_Bil)*(INDEX($BO126:$DW126,,J$8)-INDEX($D126:$BL126,,$E$1))+INDEX($D126:$BL126,,$E$1),J$9/(INDEX(Roky_výhled,,J$8)-INDEX(Roky_výhled,,J$8-1))*(INDEX($BO126:$DW126,,J$8)-INDEX($BO126:$DW126,,J$8-1))+INDEX($BO126:$DW126,,J$8-1))</f>
        <v>1052</v>
      </c>
      <c r="K126" s="173">
        <f ca="1">CHOOSE(K$6,SUMIFS(INDIRECT("EB[" &amp; K$2 &amp; "]"),EB[Zdrojový_nositel],$B126,EB[product],"6000",EB[unit],"TJ"),INDEX($BO126:$DW126,,K$4),K$9/(INDEX(Roky_výhled,,K$8)-Last_Bil)*(INDEX($BO126:$DW126,,K$8)-INDEX($D126:$BL126,,$E$1))+INDEX($D126:$BL126,,$E$1),K$9/(INDEX(Roky_výhled,,K$8)-INDEX(Roky_výhled,,K$8-1))*(INDEX($BO126:$DW126,,K$8)-INDEX($BO126:$DW126,,K$8-1))+INDEX($BO126:$DW126,,K$8-1))</f>
        <v>1778</v>
      </c>
      <c r="L126" s="173">
        <f ca="1">CHOOSE(L$6,SUMIFS(INDIRECT("EB[" &amp; L$2 &amp; "]"),EB[Zdrojový_nositel],$B126,EB[product],"6000",EB[unit],"TJ"),INDEX($BO126:$DW126,,L$4),L$9/(INDEX(Roky_výhled,,L$8)-Last_Bil)*(INDEX($BO126:$DW126,,L$8)-INDEX($D126:$BL126,,$E$1))+INDEX($D126:$BL126,,$E$1),L$9/(INDEX(Roky_výhled,,L$8)-INDEX(Roky_výhled,,L$8-1))*(INDEX($BO126:$DW126,,L$8)-INDEX($BO126:$DW126,,L$8-1))+INDEX($BO126:$DW126,,L$8-1))</f>
        <v>2113</v>
      </c>
      <c r="M126" s="173">
        <f ca="1">CHOOSE(M$6,SUMIFS(INDIRECT("EB[" &amp; M$2 &amp; "]"),EB[Zdrojový_nositel],$B126,EB[product],"6000",EB[unit],"TJ"),INDEX($BO126:$DW126,,M$4),M$9/(INDEX(Roky_výhled,,M$8)-Last_Bil)*(INDEX($BO126:$DW126,,M$8)-INDEX($D126:$BL126,,$E$1))+INDEX($D126:$BL126,,$E$1),M$9/(INDEX(Roky_výhled,,M$8)-INDEX(Roky_výhled,,M$8-1))*(INDEX($BO126:$DW126,,M$8)-INDEX($BO126:$DW126,,M$8-1))+INDEX($BO126:$DW126,,M$8-1))</f>
        <v>2437</v>
      </c>
      <c r="N126" s="173">
        <f ca="1">CHOOSE(N$6,SUMIFS(INDIRECT("EB[" &amp; N$2 &amp; "]"),EB[Zdrojový_nositel],$B126,EB[product],"6000",EB[unit],"TJ"),INDEX($BO126:$DW126,,N$4),N$9/(INDEX(Roky_výhled,,N$8)-Last_Bil)*(INDEX($BO126:$DW126,,N$8)-INDEX($D126:$BL126,,$E$1))+INDEX($D126:$BL126,,$E$1),N$9/(INDEX(Roky_výhled,,N$8)-INDEX(Roky_výhled,,N$8-1))*(INDEX($BO126:$DW126,,N$8)-INDEX($BO126:$DW126,,N$8-1))+INDEX($BO126:$DW126,,N$8-1))</f>
        <v>1911</v>
      </c>
      <c r="O126" s="173">
        <f ca="1">CHOOSE(O$6,SUMIFS(INDIRECT("EB[" &amp; O$2 &amp; "]"),EB[Zdrojový_nositel],$B126,EB[product],"6000",EB[unit],"TJ"),INDEX($BO126:$DW126,,O$4),O$9/(INDEX(Roky_výhled,,O$8)-Last_Bil)*(INDEX($BO126:$DW126,,O$8)-INDEX($D126:$BL126,,$E$1))+INDEX($D126:$BL126,,$E$1),O$9/(INDEX(Roky_výhled,,O$8)-INDEX(Roky_výhled,,O$8-1))*(INDEX($BO126:$DW126,,O$8)-INDEX($BO126:$DW126,,O$8-1))+INDEX($BO126:$DW126,,O$8-1))</f>
        <v>1901</v>
      </c>
      <c r="P126" s="173">
        <f ca="1">CHOOSE(P$6,SUMIFS(INDIRECT("EB[" &amp; P$2 &amp; "]"),EB[Zdrojový_nositel],$B126,EB[product],"6000",EB[unit],"TJ"),INDEX($BO126:$DW126,,P$4),P$9/(INDEX(Roky_výhled,,P$8)-Last_Bil)*(INDEX($BO126:$DW126,,P$8)-INDEX($D126:$BL126,,$E$1))+INDEX($D126:$BL126,,$E$1),P$9/(INDEX(Roky_výhled,,P$8)-INDEX(Roky_výhled,,P$8-1))*(INDEX($BO126:$DW126,,P$8)-INDEX($BO126:$DW126,,P$8-1))+INDEX($BO126:$DW126,,P$8-1))</f>
        <v>1840</v>
      </c>
      <c r="Q126" s="173">
        <f ca="1">CHOOSE(Q$6,SUMIFS(INDIRECT("EB[" &amp; Q$2 &amp; "]"),EB[Zdrojový_nositel],$B126,EB[product],"6000",EB[unit],"TJ"),INDEX($BO126:$DW126,,Q$4),Q$9/(INDEX(Roky_výhled,,Q$8)-Last_Bil)*(INDEX($BO126:$DW126,,Q$8)-INDEX($D126:$BL126,,$E$1))+INDEX($D126:$BL126,,$E$1),Q$9/(INDEX(Roky_výhled,,Q$8)-INDEX(Roky_výhled,,Q$8-1))*(INDEX($BO126:$DW126,,Q$8)-INDEX($BO126:$DW126,,Q$8-1))+INDEX($BO126:$DW126,,Q$8-1))</f>
        <v>1794</v>
      </c>
      <c r="R126" s="173">
        <f ca="1">CHOOSE(R$6,SUMIFS(INDIRECT("EB[" &amp; R$2 &amp; "]"),EB[Zdrojový_nositel],$B126,EB[product],"6000",EB[unit],"TJ"),INDEX($BO126:$DW126,,R$4),R$9/(INDEX(Roky_výhled,,R$8)-Last_Bil)*(INDEX($BO126:$DW126,,R$8)-INDEX($D126:$BL126,,$E$1))+INDEX($D126:$BL126,,$E$1),R$9/(INDEX(Roky_výhled,,R$8)-INDEX(Roky_výhled,,R$8-1))*(INDEX($BO126:$DW126,,R$8)-INDEX($BO126:$DW126,,R$8-1))+INDEX($BO126:$DW126,,R$8-1))</f>
        <v>2588</v>
      </c>
      <c r="S126" s="173">
        <f ca="1">CHOOSE(S$6,SUMIFS(INDIRECT("EB[" &amp; S$2 &amp; "]"),EB[Zdrojový_nositel],$B126,EB[product],"6000",EB[unit],"TJ"),INDEX($BO126:$DW126,,S$4),S$9/(INDEX(Roky_výhled,,S$8)-Last_Bil)*(INDEX($BO126:$DW126,,S$8)-INDEX($D126:$BL126,,$E$1))+INDEX($D126:$BL126,,$E$1),S$9/(INDEX(Roky_výhled,,S$8)-INDEX(Roky_výhled,,S$8-1))*(INDEX($BO126:$DW126,,S$8)-INDEX($BO126:$DW126,,S$8-1))+INDEX($BO126:$DW126,,S$8-1))</f>
        <v>2658</v>
      </c>
      <c r="T126" s="173">
        <f ca="1">CHOOSE(T$6,SUMIFS(INDIRECT("EB[" &amp; T$2 &amp; "]"),EB[Zdrojový_nositel],$B126,EB[product],"6000",EB[unit],"TJ"),INDEX($BO126:$DW126,,T$4),T$9/(INDEX(Roky_výhled,,T$8)-Last_Bil)*(INDEX($BO126:$DW126,,T$8)-INDEX($D126:$BL126,,$E$1))+INDEX($D126:$BL126,,$E$1),T$9/(INDEX(Roky_výhled,,T$8)-INDEX(Roky_výhled,,T$8-1))*(INDEX($BO126:$DW126,,T$8)-INDEX($BO126:$DW126,,T$8-1))+INDEX($BO126:$DW126,,T$8-1))</f>
        <v>3339</v>
      </c>
      <c r="U126" s="173">
        <f ca="1">CHOOSE(U$6,SUMIFS(INDIRECT("EB[" &amp; U$2 &amp; "]"),EB[Zdrojový_nositel],$B126,EB[product],"6000",EB[unit],"TJ"),INDEX($BO126:$DW126,,U$4),U$9/(INDEX(Roky_výhled,,U$8)-Last_Bil)*(INDEX($BO126:$DW126,,U$8)-INDEX($D126:$BL126,,$E$1))+INDEX($D126:$BL126,,$E$1),U$9/(INDEX(Roky_výhled,,U$8)-INDEX(Roky_výhled,,U$8-1))*(INDEX($BO126:$DW126,,U$8)-INDEX($BO126:$DW126,,U$8-1))+INDEX($BO126:$DW126,,U$8-1))</f>
        <v>4328</v>
      </c>
      <c r="V126" s="173">
        <f ca="1">CHOOSE(V$6,SUMIFS(INDIRECT("EB[" &amp; V$2 &amp; "]"),EB[Zdrojový_nositel],$B126,EB[product],"6000",EB[unit],"TJ"),INDEX($BO126:$DW126,,V$4),V$9/(INDEX(Roky_výhled,,V$8)-Last_Bil)*(INDEX($BO126:$DW126,,V$8)-INDEX($D126:$BL126,,$E$1))+INDEX($D126:$BL126,,$E$1),V$9/(INDEX(Roky_výhled,,V$8)-INDEX(Roky_výhled,,V$8-1))*(INDEX($BO126:$DW126,,V$8)-INDEX($BO126:$DW126,,V$8-1))+INDEX($BO126:$DW126,,V$8-1))</f>
        <v>5245</v>
      </c>
      <c r="W126" s="173">
        <f ca="1">CHOOSE(W$6,SUMIFS(INDIRECT("EB[" &amp; W$2 &amp; "]"),EB[Zdrojový_nositel],$B126,EB[product],"6000",EB[unit],"TJ"),INDEX($BO126:$DW126,,W$4),W$9/(INDEX(Roky_výhled,,W$8)-Last_Bil)*(INDEX($BO126:$DW126,,W$8)-INDEX($D126:$BL126,,$E$1))+INDEX($D126:$BL126,,$E$1),W$9/(INDEX(Roky_výhled,,W$8)-INDEX(Roky_výhled,,W$8-1))*(INDEX($BO126:$DW126,,W$8)-INDEX($BO126:$DW126,,W$8-1))+INDEX($BO126:$DW126,,W$8-1))</f>
        <v>6677</v>
      </c>
      <c r="X126" s="173">
        <f ca="1">CHOOSE(X$6,SUMIFS(INDIRECT("EB[" &amp; X$2 &amp; "]"),EB[Zdrojový_nositel],$B126,EB[product],"6000",EB[unit],"TJ"),INDEX($BO126:$DW126,,X$4),X$9/(INDEX(Roky_výhled,,X$8)-Last_Bil)*(INDEX($BO126:$DW126,,X$8)-INDEX($D126:$BL126,,$E$1))+INDEX($D126:$BL126,,$E$1),X$9/(INDEX(Roky_výhled,,X$8)-INDEX(Roky_výhled,,X$8-1))*(INDEX($BO126:$DW126,,X$8)-INDEX($BO126:$DW126,,X$8-1))+INDEX($BO126:$DW126,,X$8-1))</f>
        <v>7871</v>
      </c>
      <c r="Y126" s="173">
        <f ca="1">CHOOSE(Y$6,SUMIFS(INDIRECT("EB[" &amp; Y$2 &amp; "]"),EB[Zdrojový_nositel],$B126,EB[product],"6000",EB[unit],"TJ"),INDEX($BO126:$DW126,,Y$4),Y$9/(INDEX(Roky_výhled,,Y$8)-Last_Bil)*(INDEX($BO126:$DW126,,Y$8)-INDEX($D126:$BL126,,$E$1))+INDEX($D126:$BL126,,$E$1),Y$9/(INDEX(Roky_výhled,,Y$8)-INDEX(Roky_výhled,,Y$8-1))*(INDEX($BO126:$DW126,,Y$8)-INDEX($BO126:$DW126,,Y$8-1))+INDEX($BO126:$DW126,,Y$8-1))</f>
        <v>9958</v>
      </c>
      <c r="Z126" s="173">
        <f ca="1">CHOOSE(Z$6,SUMIFS(INDIRECT("EB[" &amp; Z$2 &amp; "]"),EB[Zdrojový_nositel],$B126,EB[product],"6000",EB[unit],"TJ"),INDEX($BO126:$DW126,,Z$4),Z$9/(INDEX(Roky_výhled,,Z$8)-Last_Bil)*(INDEX($BO126:$DW126,,Z$8)-INDEX($D126:$BL126,,$E$1))+INDEX($D126:$BL126,,$E$1),Z$9/(INDEX(Roky_výhled,,Z$8)-INDEX(Roky_výhled,,Z$8-1))*(INDEX($BO126:$DW126,,Z$8)-INDEX($BO126:$DW126,,Z$8-1))+INDEX($BO126:$DW126,,Z$8-1))</f>
        <v>12345</v>
      </c>
      <c r="AA126" s="173">
        <f ca="1">CHOOSE(AA$6,SUMIFS(INDIRECT("EB[" &amp; AA$2 &amp; "]"),EB[Zdrojový_nositel],$B126,EB[product],"6000",EB[unit],"TJ"),INDEX($BO126:$DW126,,AA$4),AA$9/(INDEX(Roky_výhled,,AA$8)-Last_Bil)*(INDEX($BO126:$DW126,,AA$8)-INDEX($D126:$BL126,,$E$1))+INDEX($D126:$BL126,,$E$1),AA$9/(INDEX(Roky_výhled,,AA$8)-INDEX(Roky_výhled,,AA$8-1))*(INDEX($BO126:$DW126,,AA$8)-INDEX($BO126:$DW126,,AA$8-1))+INDEX($BO126:$DW126,,AA$8-1))</f>
        <v>14818</v>
      </c>
      <c r="AB126" s="173">
        <f ca="1">CHOOSE(AB$6,SUMIFS(INDIRECT("EB[" &amp; AB$2 &amp; "]"),EB[Zdrojový_nositel],$B126,EB[product],"6000",EB[unit],"TJ"),INDEX($BO126:$DW126,,AB$4),AB$9/(INDEX(Roky_výhled,,AB$8)-Last_Bil)*(INDEX($BO126:$DW126,,AB$8)-INDEX($D126:$BL126,,$E$1))+INDEX($D126:$BL126,,$E$1),AB$9/(INDEX(Roky_výhled,,AB$8)-INDEX(Roky_výhled,,AB$8-1))*(INDEX($BO126:$DW126,,AB$8)-INDEX($BO126:$DW126,,AB$8-1))+INDEX($BO126:$DW126,,AB$8-1))</f>
        <v>17000</v>
      </c>
      <c r="AC126" s="173">
        <f ca="1">CHOOSE(AC$6,SUMIFS(INDIRECT("EB[" &amp; AC$2 &amp; "]"),EB[Zdrojový_nositel],$B126,EB[product],"6000",EB[unit],"TJ"),INDEX($BO126:$DW126,,AC$4),AC$9/(INDEX(Roky_výhled,,AC$8)-Last_Bil)*(INDEX($BO126:$DW126,,AC$8)-INDEX($D126:$BL126,,$E$1))+INDEX($D126:$BL126,,$E$1),AC$9/(INDEX(Roky_výhled,,AC$8)-INDEX(Roky_výhled,,AC$8-1))*(INDEX($BO126:$DW126,,AC$8)-INDEX($BO126:$DW126,,AC$8-1))+INDEX($BO126:$DW126,,AC$8-1))</f>
        <v>17452</v>
      </c>
      <c r="AD126" s="173">
        <f ca="1">CHOOSE(AD$6,SUMIFS(INDIRECT("EB[" &amp; AD$2 &amp; "]"),EB[Zdrojový_nositel],$B126,EB[product],"6000",EB[unit],"TJ"),INDEX($BO126:$DW126,,AD$4),AD$9/(INDEX(Roky_výhled,,AD$8)-Last_Bil)*(INDEX($BO126:$DW126,,AD$8)-INDEX($D126:$BL126,,$E$1))+INDEX($D126:$BL126,,$E$1),AD$9/(INDEX(Roky_výhled,,AD$8)-INDEX(Roky_výhled,,AD$8-1))*(INDEX($BO126:$DW126,,AD$8)-INDEX($BO126:$DW126,,AD$8-1))+INDEX($BO126:$DW126,,AD$8-1))</f>
        <v>18361.599999999999</v>
      </c>
      <c r="AE126" s="173">
        <f ca="1">CHOOSE(AE$6,SUMIFS(INDIRECT("EB[" &amp; AE$2 &amp; "]"),EB[Zdrojový_nositel],$B126,EB[product],"6000",EB[unit],"TJ"),INDEX($BO126:$DW126,,AE$4),AE$9/(INDEX(Roky_výhled,,AE$8)-Last_Bil)*(INDEX($BO126:$DW126,,AE$8)-INDEX($D126:$BL126,,$E$1))+INDEX($D126:$BL126,,$E$1),AE$9/(INDEX(Roky_výhled,,AE$8)-INDEX(Roky_výhled,,AE$8-1))*(INDEX($BO126:$DW126,,AE$8)-INDEX($BO126:$DW126,,AE$8-1))+INDEX($BO126:$DW126,,AE$8-1))</f>
        <v>19271.199999999997</v>
      </c>
      <c r="AF126" s="173">
        <f ca="1">CHOOSE(AF$6,SUMIFS(INDIRECT("EB[" &amp; AF$2 &amp; "]"),EB[Zdrojový_nositel],$B126,EB[product],"6000",EB[unit],"TJ"),INDEX($BO126:$DW126,,AF$4),AF$9/(INDEX(Roky_výhled,,AF$8)-Last_Bil)*(INDEX($BO126:$DW126,,AF$8)-INDEX($D126:$BL126,,$E$1))+INDEX($D126:$BL126,,$E$1),AF$9/(INDEX(Roky_výhled,,AF$8)-INDEX(Roky_výhled,,AF$8-1))*(INDEX($BO126:$DW126,,AF$8)-INDEX($BO126:$DW126,,AF$8-1))+INDEX($BO126:$DW126,,AF$8-1))</f>
        <v>20180.8</v>
      </c>
      <c r="AG126" s="173">
        <f ca="1">CHOOSE(AG$6,SUMIFS(INDIRECT("EB[" &amp; AG$2 &amp; "]"),EB[Zdrojový_nositel],$B126,EB[product],"6000",EB[unit],"TJ"),INDEX($BO126:$DW126,,AG$4),AG$9/(INDEX(Roky_výhled,,AG$8)-Last_Bil)*(INDEX($BO126:$DW126,,AG$8)-INDEX($D126:$BL126,,$E$1))+INDEX($D126:$BL126,,$E$1),AG$9/(INDEX(Roky_výhled,,AG$8)-INDEX(Roky_výhled,,AG$8-1))*(INDEX($BO126:$DW126,,AG$8)-INDEX($BO126:$DW126,,AG$8-1))+INDEX($BO126:$DW126,,AG$8-1))</f>
        <v>21090.399999999998</v>
      </c>
      <c r="AH126" s="173">
        <f ca="1">CHOOSE(AH$6,SUMIFS(INDIRECT("EB[" &amp; AH$2 &amp; "]"),EB[Zdrojový_nositel],$B126,EB[product],"6000",EB[unit],"TJ"),INDEX($BO126:$DW126,,AH$4),AH$9/(INDEX(Roky_výhled,,AH$8)-Last_Bil)*(INDEX($BO126:$DW126,,AH$8)-INDEX($D126:$BL126,,$E$1))+INDEX($D126:$BL126,,$E$1),AH$9/(INDEX(Roky_výhled,,AH$8)-INDEX(Roky_výhled,,AH$8-1))*(INDEX($BO126:$DW126,,AH$8)-INDEX($BO126:$DW126,,AH$8-1))+INDEX($BO126:$DW126,,AH$8-1))</f>
        <v>21999.999999999996</v>
      </c>
      <c r="AI126" s="173">
        <f ca="1">CHOOSE(AI$6,SUMIFS(INDIRECT("EB[" &amp; AI$2 &amp; "]"),EB[Zdrojový_nositel],$B126,EB[product],"6000",EB[unit],"TJ"),INDEX($BO126:$DW126,,AI$4),AI$9/(INDEX(Roky_výhled,,AI$8)-Last_Bil)*(INDEX($BO126:$DW126,,AI$8)-INDEX($D126:$BL126,,$E$1))+INDEX($D126:$BL126,,$E$1),AI$9/(INDEX(Roky_výhled,,AI$8)-INDEX(Roky_výhled,,AI$8-1))*(INDEX($BO126:$DW126,,AI$8)-INDEX($BO126:$DW126,,AI$8-1))+INDEX($BO126:$DW126,,AI$8-1))</f>
        <v>22677.999999999996</v>
      </c>
      <c r="AJ126" s="173">
        <f ca="1">CHOOSE(AJ$6,SUMIFS(INDIRECT("EB[" &amp; AJ$2 &amp; "]"),EB[Zdrojový_nositel],$B126,EB[product],"6000",EB[unit],"TJ"),INDEX($BO126:$DW126,,AJ$4),AJ$9/(INDEX(Roky_výhled,,AJ$8)-Last_Bil)*(INDEX($BO126:$DW126,,AJ$8)-INDEX($D126:$BL126,,$E$1))+INDEX($D126:$BL126,,$E$1),AJ$9/(INDEX(Roky_výhled,,AJ$8)-INDEX(Roky_výhled,,AJ$8-1))*(INDEX($BO126:$DW126,,AJ$8)-INDEX($BO126:$DW126,,AJ$8-1))+INDEX($BO126:$DW126,,AJ$8-1))</f>
        <v>23355.999999999996</v>
      </c>
      <c r="AK126" s="173">
        <f ca="1">CHOOSE(AK$6,SUMIFS(INDIRECT("EB[" &amp; AK$2 &amp; "]"),EB[Zdrojový_nositel],$B126,EB[product],"6000",EB[unit],"TJ"),INDEX($BO126:$DW126,,AK$4),AK$9/(INDEX(Roky_výhled,,AK$8)-Last_Bil)*(INDEX($BO126:$DW126,,AK$8)-INDEX($D126:$BL126,,$E$1))+INDEX($D126:$BL126,,$E$1),AK$9/(INDEX(Roky_výhled,,AK$8)-INDEX(Roky_výhled,,AK$8-1))*(INDEX($BO126:$DW126,,AK$8)-INDEX($BO126:$DW126,,AK$8-1))+INDEX($BO126:$DW126,,AK$8-1))</f>
        <v>24034</v>
      </c>
      <c r="AL126" s="173">
        <f ca="1">CHOOSE(AL$6,SUMIFS(INDIRECT("EB[" &amp; AL$2 &amp; "]"),EB[Zdrojový_nositel],$B126,EB[product],"6000",EB[unit],"TJ"),INDEX($BO126:$DW126,,AL$4),AL$9/(INDEX(Roky_výhled,,AL$8)-Last_Bil)*(INDEX($BO126:$DW126,,AL$8)-INDEX($D126:$BL126,,$E$1))+INDEX($D126:$BL126,,$E$1),AL$9/(INDEX(Roky_výhled,,AL$8)-INDEX(Roky_výhled,,AL$8-1))*(INDEX($BO126:$DW126,,AL$8)-INDEX($BO126:$DW126,,AL$8-1))+INDEX($BO126:$DW126,,AL$8-1))</f>
        <v>24712</v>
      </c>
      <c r="AM126" s="173">
        <f ca="1">CHOOSE(AM$6,SUMIFS(INDIRECT("EB[" &amp; AM$2 &amp; "]"),EB[Zdrojový_nositel],$B126,EB[product],"6000",EB[unit],"TJ"),INDEX($BO126:$DW126,,AM$4),AM$9/(INDEX(Roky_výhled,,AM$8)-Last_Bil)*(INDEX($BO126:$DW126,,AM$8)-INDEX($D126:$BL126,,$E$1))+INDEX($D126:$BL126,,$E$1),AM$9/(INDEX(Roky_výhled,,AM$8)-INDEX(Roky_výhled,,AM$8-1))*(INDEX($BO126:$DW126,,AM$8)-INDEX($BO126:$DW126,,AM$8-1))+INDEX($BO126:$DW126,,AM$8-1))</f>
        <v>25390</v>
      </c>
      <c r="AN126" s="173">
        <f ca="1">CHOOSE(AN$6,SUMIFS(INDIRECT("EB[" &amp; AN$2 &amp; "]"),EB[Zdrojový_nositel],$B126,EB[product],"6000",EB[unit],"TJ"),INDEX($BO126:$DW126,,AN$4),AN$9/(INDEX(Roky_výhled,,AN$8)-Last_Bil)*(INDEX($BO126:$DW126,,AN$8)-INDEX($D126:$BL126,,$E$1))+INDEX($D126:$BL126,,$E$1),AN$9/(INDEX(Roky_výhled,,AN$8)-INDEX(Roky_výhled,,AN$8-1))*(INDEX($BO126:$DW126,,AN$8)-INDEX($BO126:$DW126,,AN$8-1))+INDEX($BO126:$DW126,,AN$8-1))</f>
        <v>26258</v>
      </c>
      <c r="AO126" s="173">
        <f ca="1">CHOOSE(AO$6,SUMIFS(INDIRECT("EB[" &amp; AO$2 &amp; "]"),EB[Zdrojový_nositel],$B126,EB[product],"6000",EB[unit],"TJ"),INDEX($BO126:$DW126,,AO$4),AO$9/(INDEX(Roky_výhled,,AO$8)-Last_Bil)*(INDEX($BO126:$DW126,,AO$8)-INDEX($D126:$BL126,,$E$1))+INDEX($D126:$BL126,,$E$1),AO$9/(INDEX(Roky_výhled,,AO$8)-INDEX(Roky_výhled,,AO$8-1))*(INDEX($BO126:$DW126,,AO$8)-INDEX($BO126:$DW126,,AO$8-1))+INDEX($BO126:$DW126,,AO$8-1))</f>
        <v>27126</v>
      </c>
      <c r="AP126" s="173">
        <f ca="1">CHOOSE(AP$6,SUMIFS(INDIRECT("EB[" &amp; AP$2 &amp; "]"),EB[Zdrojový_nositel],$B126,EB[product],"6000",EB[unit],"TJ"),INDEX($BO126:$DW126,,AP$4),AP$9/(INDEX(Roky_výhled,,AP$8)-Last_Bil)*(INDEX($BO126:$DW126,,AP$8)-INDEX($D126:$BL126,,$E$1))+INDEX($D126:$BL126,,$E$1),AP$9/(INDEX(Roky_výhled,,AP$8)-INDEX(Roky_výhled,,AP$8-1))*(INDEX($BO126:$DW126,,AP$8)-INDEX($BO126:$DW126,,AP$8-1))+INDEX($BO126:$DW126,,AP$8-1))</f>
        <v>27994</v>
      </c>
      <c r="AQ126" s="173">
        <f ca="1">CHOOSE(AQ$6,SUMIFS(INDIRECT("EB[" &amp; AQ$2 &amp; "]"),EB[Zdrojový_nositel],$B126,EB[product],"6000",EB[unit],"TJ"),INDEX($BO126:$DW126,,AQ$4),AQ$9/(INDEX(Roky_výhled,,AQ$8)-Last_Bil)*(INDEX($BO126:$DW126,,AQ$8)-INDEX($D126:$BL126,,$E$1))+INDEX($D126:$BL126,,$E$1),AQ$9/(INDEX(Roky_výhled,,AQ$8)-INDEX(Roky_výhled,,AQ$8-1))*(INDEX($BO126:$DW126,,AQ$8)-INDEX($BO126:$DW126,,AQ$8-1))+INDEX($BO126:$DW126,,AQ$8-1))</f>
        <v>28862</v>
      </c>
      <c r="AR126" s="173">
        <f ca="1">CHOOSE(AR$6,SUMIFS(INDIRECT("EB[" &amp; AR$2 &amp; "]"),EB[Zdrojový_nositel],$B126,EB[product],"6000",EB[unit],"TJ"),INDEX($BO126:$DW126,,AR$4),AR$9/(INDEX(Roky_výhled,,AR$8)-Last_Bil)*(INDEX($BO126:$DW126,,AR$8)-INDEX($D126:$BL126,,$E$1))+INDEX($D126:$BL126,,$E$1),AR$9/(INDEX(Roky_výhled,,AR$8)-INDEX(Roky_výhled,,AR$8-1))*(INDEX($BO126:$DW126,,AR$8)-INDEX($BO126:$DW126,,AR$8-1))+INDEX($BO126:$DW126,,AR$8-1))</f>
        <v>29730</v>
      </c>
      <c r="AS126" s="173">
        <f ca="1">CHOOSE(AS$6,SUMIFS(INDIRECT("EB[" &amp; AS$2 &amp; "]"),EB[Zdrojový_nositel],$B126,EB[product],"6000",EB[unit],"TJ"),INDEX($BO126:$DW126,,AS$4),AS$9/(INDEX(Roky_výhled,,AS$8)-Last_Bil)*(INDEX($BO126:$DW126,,AS$8)-INDEX($D126:$BL126,,$E$1))+INDEX($D126:$BL126,,$E$1),AS$9/(INDEX(Roky_výhled,,AS$8)-INDEX(Roky_výhled,,AS$8-1))*(INDEX($BO126:$DW126,,AS$8)-INDEX($BO126:$DW126,,AS$8-1))+INDEX($BO126:$DW126,,AS$8-1))</f>
        <v>30144</v>
      </c>
      <c r="AT126" s="173">
        <f ca="1">CHOOSE(AT$6,SUMIFS(INDIRECT("EB[" &amp; AT$2 &amp; "]"),EB[Zdrojový_nositel],$B126,EB[product],"6000",EB[unit],"TJ"),INDEX($BO126:$DW126,,AT$4),AT$9/(INDEX(Roky_výhled,,AT$8)-Last_Bil)*(INDEX($BO126:$DW126,,AT$8)-INDEX($D126:$BL126,,$E$1))+INDEX($D126:$BL126,,$E$1),AT$9/(INDEX(Roky_výhled,,AT$8)-INDEX(Roky_výhled,,AT$8-1))*(INDEX($BO126:$DW126,,AT$8)-INDEX($BO126:$DW126,,AT$8-1))+INDEX($BO126:$DW126,,AT$8-1))</f>
        <v>30558</v>
      </c>
      <c r="AU126" s="173">
        <f ca="1">CHOOSE(AU$6,SUMIFS(INDIRECT("EB[" &amp; AU$2 &amp; "]"),EB[Zdrojový_nositel],$B126,EB[product],"6000",EB[unit],"TJ"),INDEX($BO126:$DW126,,AU$4),AU$9/(INDEX(Roky_výhled,,AU$8)-Last_Bil)*(INDEX($BO126:$DW126,,AU$8)-INDEX($D126:$BL126,,$E$1))+INDEX($D126:$BL126,,$E$1),AU$9/(INDEX(Roky_výhled,,AU$8)-INDEX(Roky_výhled,,AU$8-1))*(INDEX($BO126:$DW126,,AU$8)-INDEX($BO126:$DW126,,AU$8-1))+INDEX($BO126:$DW126,,AU$8-1))</f>
        <v>30972.000000000004</v>
      </c>
      <c r="AV126" s="173">
        <f ca="1">CHOOSE(AV$6,SUMIFS(INDIRECT("EB[" &amp; AV$2 &amp; "]"),EB[Zdrojový_nositel],$B126,EB[product],"6000",EB[unit],"TJ"),INDEX($BO126:$DW126,,AV$4),AV$9/(INDEX(Roky_výhled,,AV$8)-Last_Bil)*(INDEX($BO126:$DW126,,AV$8)-INDEX($D126:$BL126,,$E$1))+INDEX($D126:$BL126,,$E$1),AV$9/(INDEX(Roky_výhled,,AV$8)-INDEX(Roky_výhled,,AV$8-1))*(INDEX($BO126:$DW126,,AV$8)-INDEX($BO126:$DW126,,AV$8-1))+INDEX($BO126:$DW126,,AV$8-1))</f>
        <v>31386.000000000004</v>
      </c>
      <c r="AW126" s="173">
        <f ca="1">CHOOSE(AW$6,SUMIFS(INDIRECT("EB[" &amp; AW$2 &amp; "]"),EB[Zdrojový_nositel],$B126,EB[product],"6000",EB[unit],"TJ"),INDEX($BO126:$DW126,,AW$4),AW$9/(INDEX(Roky_výhled,,AW$8)-Last_Bil)*(INDEX($BO126:$DW126,,AW$8)-INDEX($D126:$BL126,,$E$1))+INDEX($D126:$BL126,,$E$1),AW$9/(INDEX(Roky_výhled,,AW$8)-INDEX(Roky_výhled,,AW$8-1))*(INDEX($BO126:$DW126,,AW$8)-INDEX($BO126:$DW126,,AW$8-1))+INDEX($BO126:$DW126,,AW$8-1))</f>
        <v>31800.000000000004</v>
      </c>
      <c r="AX126" s="173">
        <f ca="1">CHOOSE(AX$6,SUMIFS(INDIRECT("EB[" &amp; AX$2 &amp; "]"),EB[Zdrojový_nositel],$B126,EB[product],"6000",EB[unit],"TJ"),INDEX($BO126:$DW126,,AX$4),AX$9/(INDEX(Roky_výhled,,AX$8)-Last_Bil)*(INDEX($BO126:$DW126,,AX$8)-INDEX($D126:$BL126,,$E$1))+INDEX($D126:$BL126,,$E$1),AX$9/(INDEX(Roky_výhled,,AX$8)-INDEX(Roky_výhled,,AX$8-1))*(INDEX($BO126:$DW126,,AX$8)-INDEX($BO126:$DW126,,AX$8-1))+INDEX($BO126:$DW126,,AX$8-1))</f>
        <v>32942</v>
      </c>
      <c r="AY126" s="173">
        <f ca="1">CHOOSE(AY$6,SUMIFS(INDIRECT("EB[" &amp; AY$2 &amp; "]"),EB[Zdrojový_nositel],$B126,EB[product],"6000",EB[unit],"TJ"),INDEX($BO126:$DW126,,AY$4),AY$9/(INDEX(Roky_výhled,,AY$8)-Last_Bil)*(INDEX($BO126:$DW126,,AY$8)-INDEX($D126:$BL126,,$E$1))+INDEX($D126:$BL126,,$E$1),AY$9/(INDEX(Roky_výhled,,AY$8)-INDEX(Roky_výhled,,AY$8-1))*(INDEX($BO126:$DW126,,AY$8)-INDEX($BO126:$DW126,,AY$8-1))+INDEX($BO126:$DW126,,AY$8-1))</f>
        <v>34084</v>
      </c>
      <c r="AZ126" s="173">
        <f ca="1">CHOOSE(AZ$6,SUMIFS(INDIRECT("EB[" &amp; AZ$2 &amp; "]"),EB[Zdrojový_nositel],$B126,EB[product],"6000",EB[unit],"TJ"),INDEX($BO126:$DW126,,AZ$4),AZ$9/(INDEX(Roky_výhled,,AZ$8)-Last_Bil)*(INDEX($BO126:$DW126,,AZ$8)-INDEX($D126:$BL126,,$E$1))+INDEX($D126:$BL126,,$E$1),AZ$9/(INDEX(Roky_výhled,,AZ$8)-INDEX(Roky_výhled,,AZ$8-1))*(INDEX($BO126:$DW126,,AZ$8)-INDEX($BO126:$DW126,,AZ$8-1))+INDEX($BO126:$DW126,,AZ$8-1))</f>
        <v>35226</v>
      </c>
      <c r="BA126" s="173">
        <f ca="1">CHOOSE(BA$6,SUMIFS(INDIRECT("EB[" &amp; BA$2 &amp; "]"),EB[Zdrojový_nositel],$B126,EB[product],"6000",EB[unit],"TJ"),INDEX($BO126:$DW126,,BA$4),BA$9/(INDEX(Roky_výhled,,BA$8)-Last_Bil)*(INDEX($BO126:$DW126,,BA$8)-INDEX($D126:$BL126,,$E$1))+INDEX($D126:$BL126,,$E$1),BA$9/(INDEX(Roky_výhled,,BA$8)-INDEX(Roky_výhled,,BA$8-1))*(INDEX($BO126:$DW126,,BA$8)-INDEX($BO126:$DW126,,BA$8-1))+INDEX($BO126:$DW126,,BA$8-1))</f>
        <v>36367.999999999993</v>
      </c>
      <c r="BB126" s="173">
        <f ca="1">CHOOSE(BB$6,SUMIFS(INDIRECT("EB[" &amp; BB$2 &amp; "]"),EB[Zdrojový_nositel],$B126,EB[product],"6000",EB[unit],"TJ"),INDEX($BO126:$DW126,,BB$4),BB$9/(INDEX(Roky_výhled,,BB$8)-Last_Bil)*(INDEX($BO126:$DW126,,BB$8)-INDEX($D126:$BL126,,$E$1))+INDEX($D126:$BL126,,$E$1),BB$9/(INDEX(Roky_výhled,,BB$8)-INDEX(Roky_výhled,,BB$8-1))*(INDEX($BO126:$DW126,,BB$8)-INDEX($BO126:$DW126,,BB$8-1))+INDEX($BO126:$DW126,,BB$8-1))</f>
        <v>37509.999999999993</v>
      </c>
      <c r="BC126" s="173">
        <f ca="1">CHOOSE(BC$6,SUMIFS(INDIRECT("EB[" &amp; BC$2 &amp; "]"),EB[Zdrojový_nositel],$B126,EB[product],"6000",EB[unit],"TJ"),INDEX($BO126:$DW126,,BC$4),BC$9/(INDEX(Roky_výhled,,BC$8)-Last_Bil)*(INDEX($BO126:$DW126,,BC$8)-INDEX($D126:$BL126,,$E$1))+INDEX($D126:$BL126,,$E$1),BC$9/(INDEX(Roky_výhled,,BC$8)-INDEX(Roky_výhled,,BC$8-1))*(INDEX($BO126:$DW126,,BC$8)-INDEX($BO126:$DW126,,BC$8-1))+INDEX($BO126:$DW126,,BC$8-1))</f>
        <v>38243.999999999993</v>
      </c>
      <c r="BD126" s="173">
        <f ca="1">CHOOSE(BD$6,SUMIFS(INDIRECT("EB[" &amp; BD$2 &amp; "]"),EB[Zdrojový_nositel],$B126,EB[product],"6000",EB[unit],"TJ"),INDEX($BO126:$DW126,,BD$4),BD$9/(INDEX(Roky_výhled,,BD$8)-Last_Bil)*(INDEX($BO126:$DW126,,BD$8)-INDEX($D126:$BL126,,$E$1))+INDEX($D126:$BL126,,$E$1),BD$9/(INDEX(Roky_výhled,,BD$8)-INDEX(Roky_výhled,,BD$8-1))*(INDEX($BO126:$DW126,,BD$8)-INDEX($BO126:$DW126,,BD$8-1))+INDEX($BO126:$DW126,,BD$8-1))</f>
        <v>38977.999999999993</v>
      </c>
      <c r="BE126" s="173">
        <f ca="1">CHOOSE(BE$6,SUMIFS(INDIRECT("EB[" &amp; BE$2 &amp; "]"),EB[Zdrojový_nositel],$B126,EB[product],"6000",EB[unit],"TJ"),INDEX($BO126:$DW126,,BE$4),BE$9/(INDEX(Roky_výhled,,BE$8)-Last_Bil)*(INDEX($BO126:$DW126,,BE$8)-INDEX($D126:$BL126,,$E$1))+INDEX($D126:$BL126,,$E$1),BE$9/(INDEX(Roky_výhled,,BE$8)-INDEX(Roky_výhled,,BE$8-1))*(INDEX($BO126:$DW126,,BE$8)-INDEX($BO126:$DW126,,BE$8-1))+INDEX($BO126:$DW126,,BE$8-1))</f>
        <v>39712</v>
      </c>
      <c r="BF126" s="173">
        <f ca="1">CHOOSE(BF$6,SUMIFS(INDIRECT("EB[" &amp; BF$2 &amp; "]"),EB[Zdrojový_nositel],$B126,EB[product],"6000",EB[unit],"TJ"),INDEX($BO126:$DW126,,BF$4),BF$9/(INDEX(Roky_výhled,,BF$8)-Last_Bil)*(INDEX($BO126:$DW126,,BF$8)-INDEX($D126:$BL126,,$E$1))+INDEX($D126:$BL126,,$E$1),BF$9/(INDEX(Roky_výhled,,BF$8)-INDEX(Roky_výhled,,BF$8-1))*(INDEX($BO126:$DW126,,BF$8)-INDEX($BO126:$DW126,,BF$8-1))+INDEX($BO126:$DW126,,BF$8-1))</f>
        <v>40446</v>
      </c>
      <c r="BG126" s="173">
        <f ca="1">CHOOSE(BG$6,SUMIFS(INDIRECT("EB[" &amp; BG$2 &amp; "]"),EB[Zdrojový_nositel],$B126,EB[product],"6000",EB[unit],"TJ"),INDEX($BO126:$DW126,,BG$4),BG$9/(INDEX(Roky_výhled,,BG$8)-Last_Bil)*(INDEX($BO126:$DW126,,BG$8)-INDEX($D126:$BL126,,$E$1))+INDEX($D126:$BL126,,$E$1),BG$9/(INDEX(Roky_výhled,,BG$8)-INDEX(Roky_výhled,,BG$8-1))*(INDEX($BO126:$DW126,,BG$8)-INDEX($BO126:$DW126,,BG$8-1))+INDEX($BO126:$DW126,,BG$8-1))</f>
        <v>41180</v>
      </c>
      <c r="BH126" s="173">
        <f ca="1">CHOOSE(BH$6,SUMIFS(INDIRECT("EB[" &amp; BH$2 &amp; "]"),EB[Zdrojový_nositel],$B126,EB[product],"6000",EB[unit],"TJ"),INDEX($BO126:$DW126,,BH$4),BH$9/(INDEX(Roky_výhled,,BH$8)-Last_Bil)*(INDEX($BO126:$DW126,,BH$8)-INDEX($D126:$BL126,,$E$1))+INDEX($D126:$BL126,,$E$1),BH$9/(INDEX(Roky_výhled,,BH$8)-INDEX(Roky_výhled,,BH$8-1))*(INDEX($BO126:$DW126,,BH$8)-INDEX($BO126:$DW126,,BH$8-1))+INDEX($BO126:$DW126,,BH$8-1))</f>
        <v>40978</v>
      </c>
      <c r="BI126" s="173">
        <f ca="1">CHOOSE(BI$6,SUMIFS(INDIRECT("EB[" &amp; BI$2 &amp; "]"),EB[Zdrojový_nositel],$B126,EB[product],"6000",EB[unit],"TJ"),INDEX($BO126:$DW126,,BI$4),BI$9/(INDEX(Roky_výhled,,BI$8)-Last_Bil)*(INDEX($BO126:$DW126,,BI$8)-INDEX($D126:$BL126,,$E$1))+INDEX($D126:$BL126,,$E$1),BI$9/(INDEX(Roky_výhled,,BI$8)-INDEX(Roky_výhled,,BI$8-1))*(INDEX($BO126:$DW126,,BI$8)-INDEX($BO126:$DW126,,BI$8-1))+INDEX($BO126:$DW126,,BI$8-1))</f>
        <v>40776</v>
      </c>
      <c r="BJ126" s="173">
        <f ca="1">CHOOSE(BJ$6,SUMIFS(INDIRECT("EB[" &amp; BJ$2 &amp; "]"),EB[Zdrojový_nositel],$B126,EB[product],"6000",EB[unit],"TJ"),INDEX($BO126:$DW126,,BJ$4),BJ$9/(INDEX(Roky_výhled,,BJ$8)-Last_Bil)*(INDEX($BO126:$DW126,,BJ$8)-INDEX($D126:$BL126,,$E$1))+INDEX($D126:$BL126,,$E$1),BJ$9/(INDEX(Roky_výhled,,BJ$8)-INDEX(Roky_výhled,,BJ$8-1))*(INDEX($BO126:$DW126,,BJ$8)-INDEX($BO126:$DW126,,BJ$8-1))+INDEX($BO126:$DW126,,BJ$8-1))</f>
        <v>40574</v>
      </c>
      <c r="BK126" s="173">
        <f ca="1">CHOOSE(BK$6,SUMIFS(INDIRECT("EB[" &amp; BK$2 &amp; "]"),EB[Zdrojový_nositel],$B126,EB[product],"6000",EB[unit],"TJ"),INDEX($BO126:$DW126,,BK$4),BK$9/(INDEX(Roky_výhled,,BK$8)-Last_Bil)*(INDEX($BO126:$DW126,,BK$8)-INDEX($D126:$BL126,,$E$1))+INDEX($D126:$BL126,,$E$1),BK$9/(INDEX(Roky_výhled,,BK$8)-INDEX(Roky_výhled,,BK$8-1))*(INDEX($BO126:$DW126,,BK$8)-INDEX($BO126:$DW126,,BK$8-1))+INDEX($BO126:$DW126,,BK$8-1))</f>
        <v>40372</v>
      </c>
      <c r="BL126" s="162">
        <f ca="1">CHOOSE(BL$6,SUMIFS(INDIRECT("EB[" &amp; BL$2 &amp; "]"),EB[Zdrojový_nositel],$B126,EB[product],"6000",EB[unit],"TJ"),INDEX($BO126:$DW126,,BL$4),BL$9/(INDEX(Roky_výhled,,BL$8)-Last_Bil)*(INDEX($BO126:$DW126,,BL$8)-INDEX($D126:$BL126,,$E$1))+INDEX($D126:$BL126,,$E$1),BL$9/(INDEX(Roky_výhled,,BL$8)-INDEX(Roky_výhled,,BL$8-1))*(INDEX($BO126:$DW126,,BL$8)-INDEX($BO126:$DW126,,BL$8-1))+INDEX($BO126:$DW126,,BL$8-1))</f>
        <v>40170</v>
      </c>
      <c r="BM126"/>
      <c r="BN126" s="221" t="str">
        <f t="shared" si="300"/>
        <v>Biomasa</v>
      </c>
      <c r="BO126" s="285">
        <v>14030.000000000002</v>
      </c>
      <c r="BP126" s="286">
        <v>18670</v>
      </c>
      <c r="BQ126" s="286">
        <v>21999.999999999996</v>
      </c>
      <c r="BR126" s="286">
        <v>25390</v>
      </c>
      <c r="BS126" s="286">
        <v>29730</v>
      </c>
      <c r="BT126" s="286">
        <v>31800.000000000004</v>
      </c>
      <c r="BU126" s="286">
        <v>37509.999999999993</v>
      </c>
      <c r="BV126" s="286">
        <v>41180</v>
      </c>
      <c r="BW126" s="286">
        <v>40170</v>
      </c>
      <c r="BX126" s="286">
        <v>46210</v>
      </c>
      <c r="BY126" s="287">
        <v>47570.000000000007</v>
      </c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281"/>
      <c r="DT126" s="281"/>
      <c r="DU126" s="281"/>
      <c r="DV126" s="281"/>
      <c r="DW126" s="281"/>
    </row>
    <row r="127" spans="2:127" s="196" customFormat="1" x14ac:dyDescent="0.25">
      <c r="B127" t="s">
        <v>3132</v>
      </c>
      <c r="C127" s="221" t="str">
        <f t="shared" si="302"/>
        <v>Ostatní paliva</v>
      </c>
      <c r="D127" s="215">
        <f ca="1">CHOOSE(D$6,SUMIFS(INDIRECT("EB[" &amp; D$2 &amp; "]"),EB[Zdrojový_nositel],$B127,EB[product],"6000",EB[unit],"TJ"),INDEX($BO127:$DW127,,D$4),D$9/(INDEX(Roky_výhled,,D$8)-Last_Bil)*(INDEX($BO127:$DW127,,D$8)-INDEX($D127:$BL127,,$E$1))+INDEX($D127:$BL127,,$E$1),D$9/(INDEX(Roky_výhled,,D$8)-INDEX(Roky_výhled,,D$8-1))*(INDEX($BO127:$DW127,,D$8)-INDEX($BO127:$DW127,,D$8-1))+INDEX($BO127:$DW127,,D$8-1))</f>
        <v>0</v>
      </c>
      <c r="E127" s="173">
        <f ca="1">CHOOSE(E$6,SUMIFS(INDIRECT("EB[" &amp; E$2 &amp; "]"),EB[Zdrojový_nositel],$B127,EB[product],"6000",EB[unit],"TJ"),INDEX($BO127:$DW127,,E$4),E$9/(INDEX(Roky_výhled,,E$8)-Last_Bil)*(INDEX($BO127:$DW127,,E$8)-INDEX($D127:$BL127,,$E$1))+INDEX($D127:$BL127,,$E$1),E$9/(INDEX(Roky_výhled,,E$8)-INDEX(Roky_výhled,,E$8-1))*(INDEX($BO127:$DW127,,E$8)-INDEX($BO127:$DW127,,E$8-1))+INDEX($BO127:$DW127,,E$8-1))</f>
        <v>0</v>
      </c>
      <c r="F127" s="173">
        <f ca="1">CHOOSE(F$6,SUMIFS(INDIRECT("EB[" &amp; F$2 &amp; "]"),EB[Zdrojový_nositel],$B127,EB[product],"6000",EB[unit],"TJ"),INDEX($BO127:$DW127,,F$4),F$9/(INDEX(Roky_výhled,,F$8)-Last_Bil)*(INDEX($BO127:$DW127,,F$8)-INDEX($D127:$BL127,,$E$1))+INDEX($D127:$BL127,,$E$1),F$9/(INDEX(Roky_výhled,,F$8)-INDEX(Roky_výhled,,F$8-1))*(INDEX($BO127:$DW127,,F$8)-INDEX($BO127:$DW127,,F$8-1))+INDEX($BO127:$DW127,,F$8-1))</f>
        <v>0</v>
      </c>
      <c r="G127" s="173">
        <f ca="1">CHOOSE(G$6,SUMIFS(INDIRECT("EB[" &amp; G$2 &amp; "]"),EB[Zdrojový_nositel],$B127,EB[product],"6000",EB[unit],"TJ"),INDEX($BO127:$DW127,,G$4),G$9/(INDEX(Roky_výhled,,G$8)-Last_Bil)*(INDEX($BO127:$DW127,,G$8)-INDEX($D127:$BL127,,$E$1))+INDEX($D127:$BL127,,$E$1),G$9/(INDEX(Roky_výhled,,G$8)-INDEX(Roky_výhled,,G$8-1))*(INDEX($BO127:$DW127,,G$8)-INDEX($BO127:$DW127,,G$8-1))+INDEX($BO127:$DW127,,G$8-1))</f>
        <v>0</v>
      </c>
      <c r="H127" s="173">
        <f ca="1">CHOOSE(H$6,SUMIFS(INDIRECT("EB[" &amp; H$2 &amp; "]"),EB[Zdrojový_nositel],$B127,EB[product],"6000",EB[unit],"TJ"),INDEX($BO127:$DW127,,H$4),H$9/(INDEX(Roky_výhled,,H$8)-Last_Bil)*(INDEX($BO127:$DW127,,H$8)-INDEX($D127:$BL127,,$E$1))+INDEX($D127:$BL127,,$E$1),H$9/(INDEX(Roky_výhled,,H$8)-INDEX(Roky_výhled,,H$8-1))*(INDEX($BO127:$DW127,,H$8)-INDEX($BO127:$DW127,,H$8-1))+INDEX($BO127:$DW127,,H$8-1))</f>
        <v>0</v>
      </c>
      <c r="I127" s="173">
        <f ca="1">CHOOSE(I$6,SUMIFS(INDIRECT("EB[" &amp; I$2 &amp; "]"),EB[Zdrojový_nositel],$B127,EB[product],"6000",EB[unit],"TJ"),INDEX($BO127:$DW127,,I$4),I$9/(INDEX(Roky_výhled,,I$8)-Last_Bil)*(INDEX($BO127:$DW127,,I$8)-INDEX($D127:$BL127,,$E$1))+INDEX($D127:$BL127,,$E$1),I$9/(INDEX(Roky_výhled,,I$8)-INDEX(Roky_výhled,,I$8-1))*(INDEX($BO127:$DW127,,I$8)-INDEX($BO127:$DW127,,I$8-1))+INDEX($BO127:$DW127,,I$8-1))</f>
        <v>0</v>
      </c>
      <c r="J127" s="173">
        <f ca="1">CHOOSE(J$6,SUMIFS(INDIRECT("EB[" &amp; J$2 &amp; "]"),EB[Zdrojový_nositel],$B127,EB[product],"6000",EB[unit],"TJ"),INDEX($BO127:$DW127,,J$4),J$9/(INDEX(Roky_výhled,,J$8)-Last_Bil)*(INDEX($BO127:$DW127,,J$8)-INDEX($D127:$BL127,,$E$1))+INDEX($D127:$BL127,,$E$1),J$9/(INDEX(Roky_výhled,,J$8)-INDEX(Roky_výhled,,J$8-1))*(INDEX($BO127:$DW127,,J$8)-INDEX($BO127:$DW127,,J$8-1))+INDEX($BO127:$DW127,,J$8-1))</f>
        <v>0</v>
      </c>
      <c r="K127" s="173">
        <f ca="1">CHOOSE(K$6,SUMIFS(INDIRECT("EB[" &amp; K$2 &amp; "]"),EB[Zdrojový_nositel],$B127,EB[product],"6000",EB[unit],"TJ"),INDEX($BO127:$DW127,,K$4),K$9/(INDEX(Roky_výhled,,K$8)-Last_Bil)*(INDEX($BO127:$DW127,,K$8)-INDEX($D127:$BL127,,$E$1))+INDEX($D127:$BL127,,$E$1),K$9/(INDEX(Roky_výhled,,K$8)-INDEX(Roky_výhled,,K$8-1))*(INDEX($BO127:$DW127,,K$8)-INDEX($BO127:$DW127,,K$8-1))+INDEX($BO127:$DW127,,K$8-1))</f>
        <v>0</v>
      </c>
      <c r="L127" s="173">
        <f ca="1">CHOOSE(L$6,SUMIFS(INDIRECT("EB[" &amp; L$2 &amp; "]"),EB[Zdrojový_nositel],$B127,EB[product],"6000",EB[unit],"TJ"),INDEX($BO127:$DW127,,L$4),L$9/(INDEX(Roky_výhled,,L$8)-Last_Bil)*(INDEX($BO127:$DW127,,L$8)-INDEX($D127:$BL127,,$E$1))+INDEX($D127:$BL127,,$E$1),L$9/(INDEX(Roky_výhled,,L$8)-INDEX(Roky_výhled,,L$8-1))*(INDEX($BO127:$DW127,,L$8)-INDEX($BO127:$DW127,,L$8-1))+INDEX($BO127:$DW127,,L$8-1))</f>
        <v>0</v>
      </c>
      <c r="M127" s="173">
        <f ca="1">CHOOSE(M$6,SUMIFS(INDIRECT("EB[" &amp; M$2 &amp; "]"),EB[Zdrojový_nositel],$B127,EB[product],"6000",EB[unit],"TJ"),INDEX($BO127:$DW127,,M$4),M$9/(INDEX(Roky_výhled,,M$8)-Last_Bil)*(INDEX($BO127:$DW127,,M$8)-INDEX($D127:$BL127,,$E$1))+INDEX($D127:$BL127,,$E$1),M$9/(INDEX(Roky_výhled,,M$8)-INDEX(Roky_výhled,,M$8-1))*(INDEX($BO127:$DW127,,M$8)-INDEX($BO127:$DW127,,M$8-1))+INDEX($BO127:$DW127,,M$8-1))</f>
        <v>0</v>
      </c>
      <c r="N127" s="173">
        <f ca="1">CHOOSE(N$6,SUMIFS(INDIRECT("EB[" &amp; N$2 &amp; "]"),EB[Zdrojový_nositel],$B127,EB[product],"6000",EB[unit],"TJ"),INDEX($BO127:$DW127,,N$4),N$9/(INDEX(Roky_výhled,,N$8)-Last_Bil)*(INDEX($BO127:$DW127,,N$8)-INDEX($D127:$BL127,,$E$1))+INDEX($D127:$BL127,,$E$1),N$9/(INDEX(Roky_výhled,,N$8)-INDEX(Roky_výhled,,N$8-1))*(INDEX($BO127:$DW127,,N$8)-INDEX($BO127:$DW127,,N$8-1))+INDEX($BO127:$DW127,,N$8-1))</f>
        <v>0</v>
      </c>
      <c r="O127" s="173">
        <f ca="1">CHOOSE(O$6,SUMIFS(INDIRECT("EB[" &amp; O$2 &amp; "]"),EB[Zdrojový_nositel],$B127,EB[product],"6000",EB[unit],"TJ"),INDEX($BO127:$DW127,,O$4),O$9/(INDEX(Roky_výhled,,O$8)-Last_Bil)*(INDEX($BO127:$DW127,,O$8)-INDEX($D127:$BL127,,$E$1))+INDEX($D127:$BL127,,$E$1),O$9/(INDEX(Roky_výhled,,O$8)-INDEX(Roky_výhled,,O$8-1))*(INDEX($BO127:$DW127,,O$8)-INDEX($BO127:$DW127,,O$8-1))+INDEX($BO127:$DW127,,O$8-1))</f>
        <v>0</v>
      </c>
      <c r="P127" s="173">
        <f ca="1">CHOOSE(P$6,SUMIFS(INDIRECT("EB[" &amp; P$2 &amp; "]"),EB[Zdrojový_nositel],$B127,EB[product],"6000",EB[unit],"TJ"),INDEX($BO127:$DW127,,P$4),P$9/(INDEX(Roky_výhled,,P$8)-Last_Bil)*(INDEX($BO127:$DW127,,P$8)-INDEX($D127:$BL127,,$E$1))+INDEX($D127:$BL127,,$E$1),P$9/(INDEX(Roky_výhled,,P$8)-INDEX(Roky_výhled,,P$8-1))*(INDEX($BO127:$DW127,,P$8)-INDEX($BO127:$DW127,,P$8-1))+INDEX($BO127:$DW127,,P$8-1))</f>
        <v>0</v>
      </c>
      <c r="Q127" s="173">
        <f ca="1">CHOOSE(Q$6,SUMIFS(INDIRECT("EB[" &amp; Q$2 &amp; "]"),EB[Zdrojový_nositel],$B127,EB[product],"6000",EB[unit],"TJ"),INDEX($BO127:$DW127,,Q$4),Q$9/(INDEX(Roky_výhled,,Q$8)-Last_Bil)*(INDEX($BO127:$DW127,,Q$8)-INDEX($D127:$BL127,,$E$1))+INDEX($D127:$BL127,,$E$1),Q$9/(INDEX(Roky_výhled,,Q$8)-INDEX(Roky_výhled,,Q$8-1))*(INDEX($BO127:$DW127,,Q$8)-INDEX($BO127:$DW127,,Q$8-1))+INDEX($BO127:$DW127,,Q$8-1))</f>
        <v>0</v>
      </c>
      <c r="R127" s="173">
        <f ca="1">CHOOSE(R$6,SUMIFS(INDIRECT("EB[" &amp; R$2 &amp; "]"),EB[Zdrojový_nositel],$B127,EB[product],"6000",EB[unit],"TJ"),INDEX($BO127:$DW127,,R$4),R$9/(INDEX(Roky_výhled,,R$8)-Last_Bil)*(INDEX($BO127:$DW127,,R$8)-INDEX($D127:$BL127,,$E$1))+INDEX($D127:$BL127,,$E$1),R$9/(INDEX(Roky_výhled,,R$8)-INDEX(Roky_výhled,,R$8-1))*(INDEX($BO127:$DW127,,R$8)-INDEX($BO127:$DW127,,R$8-1))+INDEX($BO127:$DW127,,R$8-1))</f>
        <v>0</v>
      </c>
      <c r="S127" s="173">
        <f ca="1">CHOOSE(S$6,SUMIFS(INDIRECT("EB[" &amp; S$2 &amp; "]"),EB[Zdrojový_nositel],$B127,EB[product],"6000",EB[unit],"TJ"),INDEX($BO127:$DW127,,S$4),S$9/(INDEX(Roky_výhled,,S$8)-Last_Bil)*(INDEX($BO127:$DW127,,S$8)-INDEX($D127:$BL127,,$E$1))+INDEX($D127:$BL127,,$E$1),S$9/(INDEX(Roky_výhled,,S$8)-INDEX(Roky_výhled,,S$8-1))*(INDEX($BO127:$DW127,,S$8)-INDEX($BO127:$DW127,,S$8-1))+INDEX($BO127:$DW127,,S$8-1))</f>
        <v>0</v>
      </c>
      <c r="T127" s="173">
        <f ca="1">CHOOSE(T$6,SUMIFS(INDIRECT("EB[" &amp; T$2 &amp; "]"),EB[Zdrojový_nositel],$B127,EB[product],"6000",EB[unit],"TJ"),INDEX($BO127:$DW127,,T$4),T$9/(INDEX(Roky_výhled,,T$8)-Last_Bil)*(INDEX($BO127:$DW127,,T$8)-INDEX($D127:$BL127,,$E$1))+INDEX($D127:$BL127,,$E$1),T$9/(INDEX(Roky_výhled,,T$8)-INDEX(Roky_výhled,,T$8-1))*(INDEX($BO127:$DW127,,T$8)-INDEX($BO127:$DW127,,T$8-1))+INDEX($BO127:$DW127,,T$8-1))</f>
        <v>0</v>
      </c>
      <c r="U127" s="173">
        <f ca="1">CHOOSE(U$6,SUMIFS(INDIRECT("EB[" &amp; U$2 &amp; "]"),EB[Zdrojový_nositel],$B127,EB[product],"6000",EB[unit],"TJ"),INDEX($BO127:$DW127,,U$4),U$9/(INDEX(Roky_výhled,,U$8)-Last_Bil)*(INDEX($BO127:$DW127,,U$8)-INDEX($D127:$BL127,,$E$1))+INDEX($D127:$BL127,,$E$1),U$9/(INDEX(Roky_výhled,,U$8)-INDEX(Roky_výhled,,U$8-1))*(INDEX($BO127:$DW127,,U$8)-INDEX($BO127:$DW127,,U$8-1))+INDEX($BO127:$DW127,,U$8-1))</f>
        <v>4</v>
      </c>
      <c r="V127" s="173">
        <f ca="1">CHOOSE(V$6,SUMIFS(INDIRECT("EB[" &amp; V$2 &amp; "]"),EB[Zdrojový_nositel],$B127,EB[product],"6000",EB[unit],"TJ"),INDEX($BO127:$DW127,,V$4),V$9/(INDEX(Roky_výhled,,V$8)-Last_Bil)*(INDEX($BO127:$DW127,,V$8)-INDEX($D127:$BL127,,$E$1))+INDEX($D127:$BL127,,$E$1),V$9/(INDEX(Roky_výhled,,V$8)-INDEX(Roky_výhled,,V$8-1))*(INDEX($BO127:$DW127,,V$8)-INDEX($BO127:$DW127,,V$8-1))+INDEX($BO127:$DW127,,V$8-1))</f>
        <v>11</v>
      </c>
      <c r="W127" s="173">
        <f ca="1">CHOOSE(W$6,SUMIFS(INDIRECT("EB[" &amp; W$2 &amp; "]"),EB[Zdrojový_nositel],$B127,EB[product],"6000",EB[unit],"TJ"),INDEX($BO127:$DW127,,W$4),W$9/(INDEX(Roky_výhled,,W$8)-Last_Bil)*(INDEX($BO127:$DW127,,W$8)-INDEX($D127:$BL127,,$E$1))+INDEX($D127:$BL127,,$E$1),W$9/(INDEX(Roky_výhled,,W$8)-INDEX(Roky_výhled,,W$8-1))*(INDEX($BO127:$DW127,,W$8)-INDEX($BO127:$DW127,,W$8-1))+INDEX($BO127:$DW127,,W$8-1))</f>
        <v>11</v>
      </c>
      <c r="X127" s="173">
        <f ca="1">CHOOSE(X$6,SUMIFS(INDIRECT("EB[" &amp; X$2 &amp; "]"),EB[Zdrojový_nositel],$B127,EB[product],"6000",EB[unit],"TJ"),INDEX($BO127:$DW127,,X$4),X$9/(INDEX(Roky_výhled,,X$8)-Last_Bil)*(INDEX($BO127:$DW127,,X$8)-INDEX($D127:$BL127,,$E$1))+INDEX($D127:$BL127,,$E$1),X$9/(INDEX(Roky_výhled,,X$8)-INDEX(Roky_výhled,,X$8-1))*(INDEX($BO127:$DW127,,X$8)-INDEX($BO127:$DW127,,X$8-1))+INDEX($BO127:$DW127,,X$8-1))</f>
        <v>11</v>
      </c>
      <c r="Y127" s="173">
        <f ca="1">CHOOSE(Y$6,SUMIFS(INDIRECT("EB[" &amp; Y$2 &amp; "]"),EB[Zdrojový_nositel],$B127,EB[product],"6000",EB[unit],"TJ"),INDEX($BO127:$DW127,,Y$4),Y$9/(INDEX(Roky_výhled,,Y$8)-Last_Bil)*(INDEX($BO127:$DW127,,Y$8)-INDEX($D127:$BL127,,$E$1))+INDEX($D127:$BL127,,$E$1),Y$9/(INDEX(Roky_výhled,,Y$8)-INDEX(Roky_výhled,,Y$8-1))*(INDEX($BO127:$DW127,,Y$8)-INDEX($BO127:$DW127,,Y$8-1))+INDEX($BO127:$DW127,,Y$8-1))</f>
        <v>25</v>
      </c>
      <c r="Z127" s="173">
        <f ca="1">CHOOSE(Z$6,SUMIFS(INDIRECT("EB[" &amp; Z$2 &amp; "]"),EB[Zdrojový_nositel],$B127,EB[product],"6000",EB[unit],"TJ"),INDEX($BO127:$DW127,,Z$4),Z$9/(INDEX(Roky_výhled,,Z$8)-Last_Bil)*(INDEX($BO127:$DW127,,Z$8)-INDEX($D127:$BL127,,$E$1))+INDEX($D127:$BL127,,$E$1),Z$9/(INDEX(Roky_výhled,,Z$8)-INDEX(Roky_výhled,,Z$8-1))*(INDEX($BO127:$DW127,,Z$8)-INDEX($BO127:$DW127,,Z$8-1))+INDEX($BO127:$DW127,,Z$8-1))</f>
        <v>25</v>
      </c>
      <c r="AA127" s="173">
        <f ca="1">CHOOSE(AA$6,SUMIFS(INDIRECT("EB[" &amp; AA$2 &amp; "]"),EB[Zdrojový_nositel],$B127,EB[product],"6000",EB[unit],"TJ"),INDEX($BO127:$DW127,,AA$4),AA$9/(INDEX(Roky_výhled,,AA$8)-Last_Bil)*(INDEX($BO127:$DW127,,AA$8)-INDEX($D127:$BL127,,$E$1))+INDEX($D127:$BL127,,$E$1),AA$9/(INDEX(Roky_výhled,,AA$8)-INDEX(Roky_výhled,,AA$8-1))*(INDEX($BO127:$DW127,,AA$8)-INDEX($BO127:$DW127,,AA$8-1))+INDEX($BO127:$DW127,,AA$8-1))</f>
        <v>33</v>
      </c>
      <c r="AB127" s="173">
        <f ca="1">CHOOSE(AB$6,SUMIFS(INDIRECT("EB[" &amp; AB$2 &amp; "]"),EB[Zdrojový_nositel],$B127,EB[product],"6000",EB[unit],"TJ"),INDEX($BO127:$DW127,,AB$4),AB$9/(INDEX(Roky_výhled,,AB$8)-Last_Bil)*(INDEX($BO127:$DW127,,AB$8)-INDEX($D127:$BL127,,$E$1))+INDEX($D127:$BL127,,$E$1),AB$9/(INDEX(Roky_výhled,,AB$8)-INDEX(Roky_výhled,,AB$8-1))*(INDEX($BO127:$DW127,,AB$8)-INDEX($BO127:$DW127,,AB$8-1))+INDEX($BO127:$DW127,,AB$8-1))</f>
        <v>36</v>
      </c>
      <c r="AC127" s="173">
        <f ca="1">CHOOSE(AC$6,SUMIFS(INDIRECT("EB[" &amp; AC$2 &amp; "]"),EB[Zdrojový_nositel],$B127,EB[product],"6000",EB[unit],"TJ"),INDEX($BO127:$DW127,,AC$4),AC$9/(INDEX(Roky_výhled,,AC$8)-Last_Bil)*(INDEX($BO127:$DW127,,AC$8)-INDEX($D127:$BL127,,$E$1))+INDEX($D127:$BL127,,$E$1),AC$9/(INDEX(Roky_výhled,,AC$8)-INDEX(Roky_výhled,,AC$8-1))*(INDEX($BO127:$DW127,,AC$8)-INDEX($BO127:$DW127,,AC$8-1))+INDEX($BO127:$DW127,,AC$8-1))</f>
        <v>72</v>
      </c>
      <c r="AD127" s="173">
        <f ca="1">CHOOSE(AD$6,SUMIFS(INDIRECT("EB[" &amp; AD$2 &amp; "]"),EB[Zdrojový_nositel],$B127,EB[product],"6000",EB[unit],"TJ"),INDEX($BO127:$DW127,,AD$4),AD$9/(INDEX(Roky_výhled,,AD$8)-Last_Bil)*(INDEX($BO127:$DW127,,AD$8)-INDEX($D127:$BL127,,$E$1))+INDEX($D127:$BL127,,$E$1),AD$9/(INDEX(Roky_výhled,,AD$8)-INDEX(Roky_výhled,,AD$8-1))*(INDEX($BO127:$DW127,,AD$8)-INDEX($BO127:$DW127,,AD$8-1))+INDEX($BO127:$DW127,,AD$8-1))</f>
        <v>87.600000000000009</v>
      </c>
      <c r="AE127" s="173">
        <f ca="1">CHOOSE(AE$6,SUMIFS(INDIRECT("EB[" &amp; AE$2 &amp; "]"),EB[Zdrojový_nositel],$B127,EB[product],"6000",EB[unit],"TJ"),INDEX($BO127:$DW127,,AE$4),AE$9/(INDEX(Roky_výhled,,AE$8)-Last_Bil)*(INDEX($BO127:$DW127,,AE$8)-INDEX($D127:$BL127,,$E$1))+INDEX($D127:$BL127,,$E$1),AE$9/(INDEX(Roky_výhled,,AE$8)-INDEX(Roky_výhled,,AE$8-1))*(INDEX($BO127:$DW127,,AE$8)-INDEX($BO127:$DW127,,AE$8-1))+INDEX($BO127:$DW127,,AE$8-1))</f>
        <v>103.20000000000002</v>
      </c>
      <c r="AF127" s="173">
        <f ca="1">CHOOSE(AF$6,SUMIFS(INDIRECT("EB[" &amp; AF$2 &amp; "]"),EB[Zdrojový_nositel],$B127,EB[product],"6000",EB[unit],"TJ"),INDEX($BO127:$DW127,,AF$4),AF$9/(INDEX(Roky_výhled,,AF$8)-Last_Bil)*(INDEX($BO127:$DW127,,AF$8)-INDEX($D127:$BL127,,$E$1))+INDEX($D127:$BL127,,$E$1),AF$9/(INDEX(Roky_výhled,,AF$8)-INDEX(Roky_výhled,,AF$8-1))*(INDEX($BO127:$DW127,,AF$8)-INDEX($BO127:$DW127,,AF$8-1))+INDEX($BO127:$DW127,,AF$8-1))</f>
        <v>118.80000000000001</v>
      </c>
      <c r="AG127" s="173">
        <f ca="1">CHOOSE(AG$6,SUMIFS(INDIRECT("EB[" &amp; AG$2 &amp; "]"),EB[Zdrojový_nositel],$B127,EB[product],"6000",EB[unit],"TJ"),INDEX($BO127:$DW127,,AG$4),AG$9/(INDEX(Roky_výhled,,AG$8)-Last_Bil)*(INDEX($BO127:$DW127,,AG$8)-INDEX($D127:$BL127,,$E$1))+INDEX($D127:$BL127,,$E$1),AG$9/(INDEX(Roky_výhled,,AG$8)-INDEX(Roky_výhled,,AG$8-1))*(INDEX($BO127:$DW127,,AG$8)-INDEX($BO127:$DW127,,AG$8-1))+INDEX($BO127:$DW127,,AG$8-1))</f>
        <v>134.40000000000003</v>
      </c>
      <c r="AH127" s="173">
        <f ca="1">CHOOSE(AH$6,SUMIFS(INDIRECT("EB[" &amp; AH$2 &amp; "]"),EB[Zdrojový_nositel],$B127,EB[product],"6000",EB[unit],"TJ"),INDEX($BO127:$DW127,,AH$4),AH$9/(INDEX(Roky_výhled,,AH$8)-Last_Bil)*(INDEX($BO127:$DW127,,AH$8)-INDEX($D127:$BL127,,$E$1))+INDEX($D127:$BL127,,$E$1),AH$9/(INDEX(Roky_výhled,,AH$8)-INDEX(Roky_výhled,,AH$8-1))*(INDEX($BO127:$DW127,,AH$8)-INDEX($BO127:$DW127,,AH$8-1))+INDEX($BO127:$DW127,,AH$8-1))</f>
        <v>150.00000000000003</v>
      </c>
      <c r="AI127" s="173">
        <f ca="1">CHOOSE(AI$6,SUMIFS(INDIRECT("EB[" &amp; AI$2 &amp; "]"),EB[Zdrojový_nositel],$B127,EB[product],"6000",EB[unit],"TJ"),INDEX($BO127:$DW127,,AI$4),AI$9/(INDEX(Roky_výhled,,AI$8)-Last_Bil)*(INDEX($BO127:$DW127,,AI$8)-INDEX($D127:$BL127,,$E$1))+INDEX($D127:$BL127,,$E$1),AI$9/(INDEX(Roky_výhled,,AI$8)-INDEX(Roky_výhled,,AI$8-1))*(INDEX($BO127:$DW127,,AI$8)-INDEX($BO127:$DW127,,AI$8-1))+INDEX($BO127:$DW127,,AI$8-1))</f>
        <v>162.00000000000003</v>
      </c>
      <c r="AJ127" s="173">
        <f ca="1">CHOOSE(AJ$6,SUMIFS(INDIRECT("EB[" &amp; AJ$2 &amp; "]"),EB[Zdrojový_nositel],$B127,EB[product],"6000",EB[unit],"TJ"),INDEX($BO127:$DW127,,AJ$4),AJ$9/(INDEX(Roky_výhled,,AJ$8)-Last_Bil)*(INDEX($BO127:$DW127,,AJ$8)-INDEX($D127:$BL127,,$E$1))+INDEX($D127:$BL127,,$E$1),AJ$9/(INDEX(Roky_výhled,,AJ$8)-INDEX(Roky_výhled,,AJ$8-1))*(INDEX($BO127:$DW127,,AJ$8)-INDEX($BO127:$DW127,,AJ$8-1))+INDEX($BO127:$DW127,,AJ$8-1))</f>
        <v>174</v>
      </c>
      <c r="AK127" s="173">
        <f ca="1">CHOOSE(AK$6,SUMIFS(INDIRECT("EB[" &amp; AK$2 &amp; "]"),EB[Zdrojový_nositel],$B127,EB[product],"6000",EB[unit],"TJ"),INDEX($BO127:$DW127,,AK$4),AK$9/(INDEX(Roky_výhled,,AK$8)-Last_Bil)*(INDEX($BO127:$DW127,,AK$8)-INDEX($D127:$BL127,,$E$1))+INDEX($D127:$BL127,,$E$1),AK$9/(INDEX(Roky_výhled,,AK$8)-INDEX(Roky_výhled,,AK$8-1))*(INDEX($BO127:$DW127,,AK$8)-INDEX($BO127:$DW127,,AK$8-1))+INDEX($BO127:$DW127,,AK$8-1))</f>
        <v>186</v>
      </c>
      <c r="AL127" s="173">
        <f ca="1">CHOOSE(AL$6,SUMIFS(INDIRECT("EB[" &amp; AL$2 &amp; "]"),EB[Zdrojový_nositel],$B127,EB[product],"6000",EB[unit],"TJ"),INDEX($BO127:$DW127,,AL$4),AL$9/(INDEX(Roky_výhled,,AL$8)-Last_Bil)*(INDEX($BO127:$DW127,,AL$8)-INDEX($D127:$BL127,,$E$1))+INDEX($D127:$BL127,,$E$1),AL$9/(INDEX(Roky_výhled,,AL$8)-INDEX(Roky_výhled,,AL$8-1))*(INDEX($BO127:$DW127,,AL$8)-INDEX($BO127:$DW127,,AL$8-1))+INDEX($BO127:$DW127,,AL$8-1))</f>
        <v>198</v>
      </c>
      <c r="AM127" s="173">
        <f ca="1">CHOOSE(AM$6,SUMIFS(INDIRECT("EB[" &amp; AM$2 &amp; "]"),EB[Zdrojový_nositel],$B127,EB[product],"6000",EB[unit],"TJ"),INDEX($BO127:$DW127,,AM$4),AM$9/(INDEX(Roky_výhled,,AM$8)-Last_Bil)*(INDEX($BO127:$DW127,,AM$8)-INDEX($D127:$BL127,,$E$1))+INDEX($D127:$BL127,,$E$1),AM$9/(INDEX(Roky_výhled,,AM$8)-INDEX(Roky_výhled,,AM$8-1))*(INDEX($BO127:$DW127,,AM$8)-INDEX($BO127:$DW127,,AM$8-1))+INDEX($BO127:$DW127,,AM$8-1))</f>
        <v>209.99999999999997</v>
      </c>
      <c r="AN127" s="173">
        <f ca="1">CHOOSE(AN$6,SUMIFS(INDIRECT("EB[" &amp; AN$2 &amp; "]"),EB[Zdrojový_nositel],$B127,EB[product],"6000",EB[unit],"TJ"),INDEX($BO127:$DW127,,AN$4),AN$9/(INDEX(Roky_výhled,,AN$8)-Last_Bil)*(INDEX($BO127:$DW127,,AN$8)-INDEX($D127:$BL127,,$E$1))+INDEX($D127:$BL127,,$E$1),AN$9/(INDEX(Roky_výhled,,AN$8)-INDEX(Roky_výhled,,AN$8-1))*(INDEX($BO127:$DW127,,AN$8)-INDEX($BO127:$DW127,,AN$8-1))+INDEX($BO127:$DW127,,AN$8-1))</f>
        <v>205.99999999999997</v>
      </c>
      <c r="AO127" s="173">
        <f ca="1">CHOOSE(AO$6,SUMIFS(INDIRECT("EB[" &amp; AO$2 &amp; "]"),EB[Zdrojový_nositel],$B127,EB[product],"6000",EB[unit],"TJ"),INDEX($BO127:$DW127,,AO$4),AO$9/(INDEX(Roky_výhled,,AO$8)-Last_Bil)*(INDEX($BO127:$DW127,,AO$8)-INDEX($D127:$BL127,,$E$1))+INDEX($D127:$BL127,,$E$1),AO$9/(INDEX(Roky_výhled,,AO$8)-INDEX(Roky_výhled,,AO$8-1))*(INDEX($BO127:$DW127,,AO$8)-INDEX($BO127:$DW127,,AO$8-1))+INDEX($BO127:$DW127,,AO$8-1))</f>
        <v>201.99999999999997</v>
      </c>
      <c r="AP127" s="173">
        <f ca="1">CHOOSE(AP$6,SUMIFS(INDIRECT("EB[" &amp; AP$2 &amp; "]"),EB[Zdrojový_nositel],$B127,EB[product],"6000",EB[unit],"TJ"),INDEX($BO127:$DW127,,AP$4),AP$9/(INDEX(Roky_výhled,,AP$8)-Last_Bil)*(INDEX($BO127:$DW127,,AP$8)-INDEX($D127:$BL127,,$E$1))+INDEX($D127:$BL127,,$E$1),AP$9/(INDEX(Roky_výhled,,AP$8)-INDEX(Roky_výhled,,AP$8-1))*(INDEX($BO127:$DW127,,AP$8)-INDEX($BO127:$DW127,,AP$8-1))+INDEX($BO127:$DW127,,AP$8-1))</f>
        <v>198</v>
      </c>
      <c r="AQ127" s="173">
        <f ca="1">CHOOSE(AQ$6,SUMIFS(INDIRECT("EB[" &amp; AQ$2 &amp; "]"),EB[Zdrojový_nositel],$B127,EB[product],"6000",EB[unit],"TJ"),INDEX($BO127:$DW127,,AQ$4),AQ$9/(INDEX(Roky_výhled,,AQ$8)-Last_Bil)*(INDEX($BO127:$DW127,,AQ$8)-INDEX($D127:$BL127,,$E$1))+INDEX($D127:$BL127,,$E$1),AQ$9/(INDEX(Roky_výhled,,AQ$8)-INDEX(Roky_výhled,,AQ$8-1))*(INDEX($BO127:$DW127,,AQ$8)-INDEX($BO127:$DW127,,AQ$8-1))+INDEX($BO127:$DW127,,AQ$8-1))</f>
        <v>194</v>
      </c>
      <c r="AR127" s="173">
        <f ca="1">CHOOSE(AR$6,SUMIFS(INDIRECT("EB[" &amp; AR$2 &amp; "]"),EB[Zdrojový_nositel],$B127,EB[product],"6000",EB[unit],"TJ"),INDEX($BO127:$DW127,,AR$4),AR$9/(INDEX(Roky_výhled,,AR$8)-Last_Bil)*(INDEX($BO127:$DW127,,AR$8)-INDEX($D127:$BL127,,$E$1))+INDEX($D127:$BL127,,$E$1),AR$9/(INDEX(Roky_výhled,,AR$8)-INDEX(Roky_výhled,,AR$8-1))*(INDEX($BO127:$DW127,,AR$8)-INDEX($BO127:$DW127,,AR$8-1))+INDEX($BO127:$DW127,,AR$8-1))</f>
        <v>190</v>
      </c>
      <c r="AS127" s="173">
        <f ca="1">CHOOSE(AS$6,SUMIFS(INDIRECT("EB[" &amp; AS$2 &amp; "]"),EB[Zdrojový_nositel],$B127,EB[product],"6000",EB[unit],"TJ"),INDEX($BO127:$DW127,,AS$4),AS$9/(INDEX(Roky_výhled,,AS$8)-Last_Bil)*(INDEX($BO127:$DW127,,AS$8)-INDEX($D127:$BL127,,$E$1))+INDEX($D127:$BL127,,$E$1),AS$9/(INDEX(Roky_výhled,,AS$8)-INDEX(Roky_výhled,,AS$8-1))*(INDEX($BO127:$DW127,,AS$8)-INDEX($BO127:$DW127,,AS$8-1))+INDEX($BO127:$DW127,,AS$8-1))</f>
        <v>174</v>
      </c>
      <c r="AT127" s="173">
        <f ca="1">CHOOSE(AT$6,SUMIFS(INDIRECT("EB[" &amp; AT$2 &amp; "]"),EB[Zdrojový_nositel],$B127,EB[product],"6000",EB[unit],"TJ"),INDEX($BO127:$DW127,,AT$4),AT$9/(INDEX(Roky_výhled,,AT$8)-Last_Bil)*(INDEX($BO127:$DW127,,AT$8)-INDEX($D127:$BL127,,$E$1))+INDEX($D127:$BL127,,$E$1),AT$9/(INDEX(Roky_výhled,,AT$8)-INDEX(Roky_výhled,,AT$8-1))*(INDEX($BO127:$DW127,,AT$8)-INDEX($BO127:$DW127,,AT$8-1))+INDEX($BO127:$DW127,,AT$8-1))</f>
        <v>158</v>
      </c>
      <c r="AU127" s="173">
        <f ca="1">CHOOSE(AU$6,SUMIFS(INDIRECT("EB[" &amp; AU$2 &amp; "]"),EB[Zdrojový_nositel],$B127,EB[product],"6000",EB[unit],"TJ"),INDEX($BO127:$DW127,,AU$4),AU$9/(INDEX(Roky_výhled,,AU$8)-Last_Bil)*(INDEX($BO127:$DW127,,AU$8)-INDEX($D127:$BL127,,$E$1))+INDEX($D127:$BL127,,$E$1),AU$9/(INDEX(Roky_výhled,,AU$8)-INDEX(Roky_výhled,,AU$8-1))*(INDEX($BO127:$DW127,,AU$8)-INDEX($BO127:$DW127,,AU$8-1))+INDEX($BO127:$DW127,,AU$8-1))</f>
        <v>142</v>
      </c>
      <c r="AV127" s="173">
        <f ca="1">CHOOSE(AV$6,SUMIFS(INDIRECT("EB[" &amp; AV$2 &amp; "]"),EB[Zdrojový_nositel],$B127,EB[product],"6000",EB[unit],"TJ"),INDEX($BO127:$DW127,,AV$4),AV$9/(INDEX(Roky_výhled,,AV$8)-Last_Bil)*(INDEX($BO127:$DW127,,AV$8)-INDEX($D127:$BL127,,$E$1))+INDEX($D127:$BL127,,$E$1),AV$9/(INDEX(Roky_výhled,,AV$8)-INDEX(Roky_výhled,,AV$8-1))*(INDEX($BO127:$DW127,,AV$8)-INDEX($BO127:$DW127,,AV$8-1))+INDEX($BO127:$DW127,,AV$8-1))</f>
        <v>126</v>
      </c>
      <c r="AW127" s="173">
        <f ca="1">CHOOSE(AW$6,SUMIFS(INDIRECT("EB[" &amp; AW$2 &amp; "]"),EB[Zdrojový_nositel],$B127,EB[product],"6000",EB[unit],"TJ"),INDEX($BO127:$DW127,,AW$4),AW$9/(INDEX(Roky_výhled,,AW$8)-Last_Bil)*(INDEX($BO127:$DW127,,AW$8)-INDEX($D127:$BL127,,$E$1))+INDEX($D127:$BL127,,$E$1),AW$9/(INDEX(Roky_výhled,,AW$8)-INDEX(Roky_výhled,,AW$8-1))*(INDEX($BO127:$DW127,,AW$8)-INDEX($BO127:$DW127,,AW$8-1))+INDEX($BO127:$DW127,,AW$8-1))</f>
        <v>110</v>
      </c>
      <c r="AX127" s="173">
        <f ca="1">CHOOSE(AX$6,SUMIFS(INDIRECT("EB[" &amp; AX$2 &amp; "]"),EB[Zdrojový_nositel],$B127,EB[product],"6000",EB[unit],"TJ"),INDEX($BO127:$DW127,,AX$4),AX$9/(INDEX(Roky_výhled,,AX$8)-Last_Bil)*(INDEX($BO127:$DW127,,AX$8)-INDEX($D127:$BL127,,$E$1))+INDEX($D127:$BL127,,$E$1),AX$9/(INDEX(Roky_výhled,,AX$8)-INDEX(Roky_výhled,,AX$8-1))*(INDEX($BO127:$DW127,,AX$8)-INDEX($BO127:$DW127,,AX$8-1))+INDEX($BO127:$DW127,,AX$8-1))</f>
        <v>102</v>
      </c>
      <c r="AY127" s="173">
        <f ca="1">CHOOSE(AY$6,SUMIFS(INDIRECT("EB[" &amp; AY$2 &amp; "]"),EB[Zdrojový_nositel],$B127,EB[product],"6000",EB[unit],"TJ"),INDEX($BO127:$DW127,,AY$4),AY$9/(INDEX(Roky_výhled,,AY$8)-Last_Bil)*(INDEX($BO127:$DW127,,AY$8)-INDEX($D127:$BL127,,$E$1))+INDEX($D127:$BL127,,$E$1),AY$9/(INDEX(Roky_výhled,,AY$8)-INDEX(Roky_výhled,,AY$8-1))*(INDEX($BO127:$DW127,,AY$8)-INDEX($BO127:$DW127,,AY$8-1))+INDEX($BO127:$DW127,,AY$8-1))</f>
        <v>94</v>
      </c>
      <c r="AZ127" s="173">
        <f ca="1">CHOOSE(AZ$6,SUMIFS(INDIRECT("EB[" &amp; AZ$2 &amp; "]"),EB[Zdrojový_nositel],$B127,EB[product],"6000",EB[unit],"TJ"),INDEX($BO127:$DW127,,AZ$4),AZ$9/(INDEX(Roky_výhled,,AZ$8)-Last_Bil)*(INDEX($BO127:$DW127,,AZ$8)-INDEX($D127:$BL127,,$E$1))+INDEX($D127:$BL127,,$E$1),AZ$9/(INDEX(Roky_výhled,,AZ$8)-INDEX(Roky_výhled,,AZ$8-1))*(INDEX($BO127:$DW127,,AZ$8)-INDEX($BO127:$DW127,,AZ$8-1))+INDEX($BO127:$DW127,,AZ$8-1))</f>
        <v>86</v>
      </c>
      <c r="BA127" s="173">
        <f ca="1">CHOOSE(BA$6,SUMIFS(INDIRECT("EB[" &amp; BA$2 &amp; "]"),EB[Zdrojový_nositel],$B127,EB[product],"6000",EB[unit],"TJ"),INDEX($BO127:$DW127,,BA$4),BA$9/(INDEX(Roky_výhled,,BA$8)-Last_Bil)*(INDEX($BO127:$DW127,,BA$8)-INDEX($D127:$BL127,,$E$1))+INDEX($D127:$BL127,,$E$1),BA$9/(INDEX(Roky_výhled,,BA$8)-INDEX(Roky_výhled,,BA$8-1))*(INDEX($BO127:$DW127,,BA$8)-INDEX($BO127:$DW127,,BA$8-1))+INDEX($BO127:$DW127,,BA$8-1))</f>
        <v>78</v>
      </c>
      <c r="BB127" s="173">
        <f ca="1">CHOOSE(BB$6,SUMIFS(INDIRECT("EB[" &amp; BB$2 &amp; "]"),EB[Zdrojový_nositel],$B127,EB[product],"6000",EB[unit],"TJ"),INDEX($BO127:$DW127,,BB$4),BB$9/(INDEX(Roky_výhled,,BB$8)-Last_Bil)*(INDEX($BO127:$DW127,,BB$8)-INDEX($D127:$BL127,,$E$1))+INDEX($D127:$BL127,,$E$1),BB$9/(INDEX(Roky_výhled,,BB$8)-INDEX(Roky_výhled,,BB$8-1))*(INDEX($BO127:$DW127,,BB$8)-INDEX($BO127:$DW127,,BB$8-1))+INDEX($BO127:$DW127,,BB$8-1))</f>
        <v>70</v>
      </c>
      <c r="BC127" s="173">
        <f ca="1">CHOOSE(BC$6,SUMIFS(INDIRECT("EB[" &amp; BC$2 &amp; "]"),EB[Zdrojový_nositel],$B127,EB[product],"6000",EB[unit],"TJ"),INDEX($BO127:$DW127,,BC$4),BC$9/(INDEX(Roky_výhled,,BC$8)-Last_Bil)*(INDEX($BO127:$DW127,,BC$8)-INDEX($D127:$BL127,,$E$1))+INDEX($D127:$BL127,,$E$1),BC$9/(INDEX(Roky_výhled,,BC$8)-INDEX(Roky_výhled,,BC$8-1))*(INDEX($BO127:$DW127,,BC$8)-INDEX($BO127:$DW127,,BC$8-1))+INDEX($BO127:$DW127,,BC$8-1))</f>
        <v>68</v>
      </c>
      <c r="BD127" s="173">
        <f ca="1">CHOOSE(BD$6,SUMIFS(INDIRECT("EB[" &amp; BD$2 &amp; "]"),EB[Zdrojový_nositel],$B127,EB[product],"6000",EB[unit],"TJ"),INDEX($BO127:$DW127,,BD$4),BD$9/(INDEX(Roky_výhled,,BD$8)-Last_Bil)*(INDEX($BO127:$DW127,,BD$8)-INDEX($D127:$BL127,,$E$1))+INDEX($D127:$BL127,,$E$1),BD$9/(INDEX(Roky_výhled,,BD$8)-INDEX(Roky_výhled,,BD$8-1))*(INDEX($BO127:$DW127,,BD$8)-INDEX($BO127:$DW127,,BD$8-1))+INDEX($BO127:$DW127,,BD$8-1))</f>
        <v>66</v>
      </c>
      <c r="BE127" s="173">
        <f ca="1">CHOOSE(BE$6,SUMIFS(INDIRECT("EB[" &amp; BE$2 &amp; "]"),EB[Zdrojový_nositel],$B127,EB[product],"6000",EB[unit],"TJ"),INDEX($BO127:$DW127,,BE$4),BE$9/(INDEX(Roky_výhled,,BE$8)-Last_Bil)*(INDEX($BO127:$DW127,,BE$8)-INDEX($D127:$BL127,,$E$1))+INDEX($D127:$BL127,,$E$1),BE$9/(INDEX(Roky_výhled,,BE$8)-INDEX(Roky_výhled,,BE$8-1))*(INDEX($BO127:$DW127,,BE$8)-INDEX($BO127:$DW127,,BE$8-1))+INDEX($BO127:$DW127,,BE$8-1))</f>
        <v>64</v>
      </c>
      <c r="BF127" s="173">
        <f ca="1">CHOOSE(BF$6,SUMIFS(INDIRECT("EB[" &amp; BF$2 &amp; "]"),EB[Zdrojový_nositel],$B127,EB[product],"6000",EB[unit],"TJ"),INDEX($BO127:$DW127,,BF$4),BF$9/(INDEX(Roky_výhled,,BF$8)-Last_Bil)*(INDEX($BO127:$DW127,,BF$8)-INDEX($D127:$BL127,,$E$1))+INDEX($D127:$BL127,,$E$1),BF$9/(INDEX(Roky_výhled,,BF$8)-INDEX(Roky_výhled,,BF$8-1))*(INDEX($BO127:$DW127,,BF$8)-INDEX($BO127:$DW127,,BF$8-1))+INDEX($BO127:$DW127,,BF$8-1))</f>
        <v>62</v>
      </c>
      <c r="BG127" s="173">
        <f ca="1">CHOOSE(BG$6,SUMIFS(INDIRECT("EB[" &amp; BG$2 &amp; "]"),EB[Zdrojový_nositel],$B127,EB[product],"6000",EB[unit],"TJ"),INDEX($BO127:$DW127,,BG$4),BG$9/(INDEX(Roky_výhled,,BG$8)-Last_Bil)*(INDEX($BO127:$DW127,,BG$8)-INDEX($D127:$BL127,,$E$1))+INDEX($D127:$BL127,,$E$1),BG$9/(INDEX(Roky_výhled,,BG$8)-INDEX(Roky_výhled,,BG$8-1))*(INDEX($BO127:$DW127,,BG$8)-INDEX($BO127:$DW127,,BG$8-1))+INDEX($BO127:$DW127,,BG$8-1))</f>
        <v>60</v>
      </c>
      <c r="BH127" s="173">
        <f ca="1">CHOOSE(BH$6,SUMIFS(INDIRECT("EB[" &amp; BH$2 &amp; "]"),EB[Zdrojový_nositel],$B127,EB[product],"6000",EB[unit],"TJ"),INDEX($BO127:$DW127,,BH$4),BH$9/(INDEX(Roky_výhled,,BH$8)-Last_Bil)*(INDEX($BO127:$DW127,,BH$8)-INDEX($D127:$BL127,,$E$1))+INDEX($D127:$BL127,,$E$1),BH$9/(INDEX(Roky_výhled,,BH$8)-INDEX(Roky_výhled,,BH$8-1))*(INDEX($BO127:$DW127,,BH$8)-INDEX($BO127:$DW127,,BH$8-1))+INDEX($BO127:$DW127,,BH$8-1))</f>
        <v>66</v>
      </c>
      <c r="BI127" s="173">
        <f ca="1">CHOOSE(BI$6,SUMIFS(INDIRECT("EB[" &amp; BI$2 &amp; "]"),EB[Zdrojový_nositel],$B127,EB[product],"6000",EB[unit],"TJ"),INDEX($BO127:$DW127,,BI$4),BI$9/(INDEX(Roky_výhled,,BI$8)-Last_Bil)*(INDEX($BO127:$DW127,,BI$8)-INDEX($D127:$BL127,,$E$1))+INDEX($D127:$BL127,,$E$1),BI$9/(INDEX(Roky_výhled,,BI$8)-INDEX(Roky_výhled,,BI$8-1))*(INDEX($BO127:$DW127,,BI$8)-INDEX($BO127:$DW127,,BI$8-1))+INDEX($BO127:$DW127,,BI$8-1))</f>
        <v>72</v>
      </c>
      <c r="BJ127" s="173">
        <f ca="1">CHOOSE(BJ$6,SUMIFS(INDIRECT("EB[" &amp; BJ$2 &amp; "]"),EB[Zdrojový_nositel],$B127,EB[product],"6000",EB[unit],"TJ"),INDEX($BO127:$DW127,,BJ$4),BJ$9/(INDEX(Roky_výhled,,BJ$8)-Last_Bil)*(INDEX($BO127:$DW127,,BJ$8)-INDEX($D127:$BL127,,$E$1))+INDEX($D127:$BL127,,$E$1),BJ$9/(INDEX(Roky_výhled,,BJ$8)-INDEX(Roky_výhled,,BJ$8-1))*(INDEX($BO127:$DW127,,BJ$8)-INDEX($BO127:$DW127,,BJ$8-1))+INDEX($BO127:$DW127,,BJ$8-1))</f>
        <v>77.999999999999986</v>
      </c>
      <c r="BK127" s="173">
        <f ca="1">CHOOSE(BK$6,SUMIFS(INDIRECT("EB[" &amp; BK$2 &amp; "]"),EB[Zdrojový_nositel],$B127,EB[product],"6000",EB[unit],"TJ"),INDEX($BO127:$DW127,,BK$4),BK$9/(INDEX(Roky_výhled,,BK$8)-Last_Bil)*(INDEX($BO127:$DW127,,BK$8)-INDEX($D127:$BL127,,$E$1))+INDEX($D127:$BL127,,$E$1),BK$9/(INDEX(Roky_výhled,,BK$8)-INDEX(Roky_výhled,,BK$8-1))*(INDEX($BO127:$DW127,,BK$8)-INDEX($BO127:$DW127,,BK$8-1))+INDEX($BO127:$DW127,,BK$8-1))</f>
        <v>83.999999999999986</v>
      </c>
      <c r="BL127" s="162">
        <f ca="1">CHOOSE(BL$6,SUMIFS(INDIRECT("EB[" &amp; BL$2 &amp; "]"),EB[Zdrojový_nositel],$B127,EB[product],"6000",EB[unit],"TJ"),INDEX($BO127:$DW127,,BL$4),BL$9/(INDEX(Roky_výhled,,BL$8)-Last_Bil)*(INDEX($BO127:$DW127,,BL$8)-INDEX($D127:$BL127,,$E$1))+INDEX($D127:$BL127,,$E$1),BL$9/(INDEX(Roky_výhled,,BL$8)-INDEX(Roky_výhled,,BL$8-1))*(INDEX($BO127:$DW127,,BL$8)-INDEX($BO127:$DW127,,BL$8-1))+INDEX($BO127:$DW127,,BL$8-1))</f>
        <v>89.999999999999986</v>
      </c>
      <c r="BM127"/>
      <c r="BN127" s="221" t="str">
        <f t="shared" si="300"/>
        <v>Ostatní paliva</v>
      </c>
      <c r="BO127" s="285">
        <v>179.99999999999997</v>
      </c>
      <c r="BP127" s="286">
        <v>200</v>
      </c>
      <c r="BQ127" s="286">
        <v>150.00000000000003</v>
      </c>
      <c r="BR127" s="286">
        <v>209.99999999999997</v>
      </c>
      <c r="BS127" s="286">
        <v>190</v>
      </c>
      <c r="BT127" s="286">
        <v>110</v>
      </c>
      <c r="BU127" s="286">
        <v>70</v>
      </c>
      <c r="BV127" s="286">
        <v>60</v>
      </c>
      <c r="BW127" s="286">
        <v>89.999999999999986</v>
      </c>
      <c r="BX127" s="286">
        <v>250</v>
      </c>
      <c r="BY127" s="287">
        <v>120</v>
      </c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281"/>
      <c r="DT127" s="281"/>
      <c r="DU127" s="281"/>
      <c r="DV127" s="281"/>
      <c r="DW127" s="281"/>
    </row>
    <row r="128" spans="2:127" s="196" customFormat="1" x14ac:dyDescent="0.25">
      <c r="B128" t="s">
        <v>3277</v>
      </c>
      <c r="C128" s="221" t="str">
        <f t="shared" si="302"/>
        <v>Elektřina</v>
      </c>
      <c r="D128" s="215">
        <f ca="1">CHOOSE(D$6,SUMIFS(INDIRECT("EB[" &amp; D$2 &amp; "]"),EB[Zdrojový_nositel],$B128,EB[product],"6000",EB[unit],"TJ"),INDEX($BO128:$DW128,,D$4),D$9/(INDEX(Roky_výhled,,D$8)-Last_Bil)*(INDEX($BO128:$DW128,,D$8)-INDEX($D128:$BL128,,$E$1))+INDEX($D128:$BL128,,$E$1),D$9/(INDEX(Roky_výhled,,D$8)-INDEX(Roky_výhled,,D$8-1))*(INDEX($BO128:$DW128,,D$8)-INDEX($BO128:$DW128,,D$8-1))+INDEX($BO128:$DW128,,D$8-1))</f>
        <v>0</v>
      </c>
      <c r="E128" s="173">
        <f ca="1">CHOOSE(E$6,SUMIFS(INDIRECT("EB[" &amp; E$2 &amp; "]"),EB[Zdrojový_nositel],$B128,EB[product],"6000",EB[unit],"TJ"),INDEX($BO128:$DW128,,E$4),E$9/(INDEX(Roky_výhled,,E$8)-Last_Bil)*(INDEX($BO128:$DW128,,E$8)-INDEX($D128:$BL128,,$E$1))+INDEX($D128:$BL128,,$E$1),E$9/(INDEX(Roky_výhled,,E$8)-INDEX(Roky_výhled,,E$8-1))*(INDEX($BO128:$DW128,,E$8)-INDEX($BO128:$DW128,,E$8-1))+INDEX($BO128:$DW128,,E$8-1))</f>
        <v>0</v>
      </c>
      <c r="F128" s="173">
        <f ca="1">CHOOSE(F$6,SUMIFS(INDIRECT("EB[" &amp; F$2 &amp; "]"),EB[Zdrojový_nositel],$B128,EB[product],"6000",EB[unit],"TJ"),INDEX($BO128:$DW128,,F$4),F$9/(INDEX(Roky_výhled,,F$8)-Last_Bil)*(INDEX($BO128:$DW128,,F$8)-INDEX($D128:$BL128,,$E$1))+INDEX($D128:$BL128,,$E$1),F$9/(INDEX(Roky_výhled,,F$8)-INDEX(Roky_výhled,,F$8-1))*(INDEX($BO128:$DW128,,F$8)-INDEX($BO128:$DW128,,F$8-1))+INDEX($BO128:$DW128,,F$8-1))</f>
        <v>0</v>
      </c>
      <c r="G128" s="173">
        <f ca="1">CHOOSE(G$6,SUMIFS(INDIRECT("EB[" &amp; G$2 &amp; "]"),EB[Zdrojový_nositel],$B128,EB[product],"6000",EB[unit],"TJ"),INDEX($BO128:$DW128,,G$4),G$9/(INDEX(Roky_výhled,,G$8)-Last_Bil)*(INDEX($BO128:$DW128,,G$8)-INDEX($D128:$BL128,,$E$1))+INDEX($D128:$BL128,,$E$1),G$9/(INDEX(Roky_výhled,,G$8)-INDEX(Roky_výhled,,G$8-1))*(INDEX($BO128:$DW128,,G$8)-INDEX($BO128:$DW128,,G$8-1))+INDEX($BO128:$DW128,,G$8-1))</f>
        <v>0</v>
      </c>
      <c r="H128" s="173">
        <f ca="1">CHOOSE(H$6,SUMIFS(INDIRECT("EB[" &amp; H$2 &amp; "]"),EB[Zdrojový_nositel],$B128,EB[product],"6000",EB[unit],"TJ"),INDEX($BO128:$DW128,,H$4),H$9/(INDEX(Roky_výhled,,H$8)-Last_Bil)*(INDEX($BO128:$DW128,,H$8)-INDEX($D128:$BL128,,$E$1))+INDEX($D128:$BL128,,$E$1),H$9/(INDEX(Roky_výhled,,H$8)-INDEX(Roky_výhled,,H$8-1))*(INDEX($BO128:$DW128,,H$8)-INDEX($BO128:$DW128,,H$8-1))+INDEX($BO128:$DW128,,H$8-1))</f>
        <v>0</v>
      </c>
      <c r="I128" s="173">
        <f ca="1">CHOOSE(I$6,SUMIFS(INDIRECT("EB[" &amp; I$2 &amp; "]"),EB[Zdrojový_nositel],$B128,EB[product],"6000",EB[unit],"TJ"),INDEX($BO128:$DW128,,I$4),I$9/(INDEX(Roky_výhled,,I$8)-Last_Bil)*(INDEX($BO128:$DW128,,I$8)-INDEX($D128:$BL128,,$E$1))+INDEX($D128:$BL128,,$E$1),I$9/(INDEX(Roky_výhled,,I$8)-INDEX(Roky_výhled,,I$8-1))*(INDEX($BO128:$DW128,,I$8)-INDEX($BO128:$DW128,,I$8-1))+INDEX($BO128:$DW128,,I$8-1))</f>
        <v>0</v>
      </c>
      <c r="J128" s="173">
        <f ca="1">CHOOSE(J$6,SUMIFS(INDIRECT("EB[" &amp; J$2 &amp; "]"),EB[Zdrojový_nositel],$B128,EB[product],"6000",EB[unit],"TJ"),INDEX($BO128:$DW128,,J$4),J$9/(INDEX(Roky_výhled,,J$8)-Last_Bil)*(INDEX($BO128:$DW128,,J$8)-INDEX($D128:$BL128,,$E$1))+INDEX($D128:$BL128,,$E$1),J$9/(INDEX(Roky_výhled,,J$8)-INDEX(Roky_výhled,,J$8-1))*(INDEX($BO128:$DW128,,J$8)-INDEX($BO128:$DW128,,J$8-1))+INDEX($BO128:$DW128,,J$8-1))</f>
        <v>0</v>
      </c>
      <c r="K128" s="173">
        <f ca="1">CHOOSE(K$6,SUMIFS(INDIRECT("EB[" &amp; K$2 &amp; "]"),EB[Zdrojový_nositel],$B128,EB[product],"6000",EB[unit],"TJ"),INDEX($BO128:$DW128,,K$4),K$9/(INDEX(Roky_výhled,,K$8)-Last_Bil)*(INDEX($BO128:$DW128,,K$8)-INDEX($D128:$BL128,,$E$1))+INDEX($D128:$BL128,,$E$1),K$9/(INDEX(Roky_výhled,,K$8)-INDEX(Roky_výhled,,K$8-1))*(INDEX($BO128:$DW128,,K$8)-INDEX($BO128:$DW128,,K$8-1))+INDEX($BO128:$DW128,,K$8-1))</f>
        <v>0</v>
      </c>
      <c r="L128" s="173">
        <f ca="1">CHOOSE(L$6,SUMIFS(INDIRECT("EB[" &amp; L$2 &amp; "]"),EB[Zdrojový_nositel],$B128,EB[product],"6000",EB[unit],"TJ"),INDEX($BO128:$DW128,,L$4),L$9/(INDEX(Roky_výhled,,L$8)-Last_Bil)*(INDEX($BO128:$DW128,,L$8)-INDEX($D128:$BL128,,$E$1))+INDEX($D128:$BL128,,$E$1),L$9/(INDEX(Roky_výhled,,L$8)-INDEX(Roky_výhled,,L$8-1))*(INDEX($BO128:$DW128,,L$8)-INDEX($BO128:$DW128,,L$8-1))+INDEX($BO128:$DW128,,L$8-1))</f>
        <v>0</v>
      </c>
      <c r="M128" s="173">
        <f ca="1">CHOOSE(M$6,SUMIFS(INDIRECT("EB[" &amp; M$2 &amp; "]"),EB[Zdrojový_nositel],$B128,EB[product],"6000",EB[unit],"TJ"),INDEX($BO128:$DW128,,M$4),M$9/(INDEX(Roky_výhled,,M$8)-Last_Bil)*(INDEX($BO128:$DW128,,M$8)-INDEX($D128:$BL128,,$E$1))+INDEX($D128:$BL128,,$E$1),M$9/(INDEX(Roky_výhled,,M$8)-INDEX(Roky_výhled,,M$8-1))*(INDEX($BO128:$DW128,,M$8)-INDEX($BO128:$DW128,,M$8-1))+INDEX($BO128:$DW128,,M$8-1))</f>
        <v>0</v>
      </c>
      <c r="N128" s="173">
        <f ca="1">CHOOSE(N$6,SUMIFS(INDIRECT("EB[" &amp; N$2 &amp; "]"),EB[Zdrojový_nositel],$B128,EB[product],"6000",EB[unit],"TJ"),INDEX($BO128:$DW128,,N$4),N$9/(INDEX(Roky_výhled,,N$8)-Last_Bil)*(INDEX($BO128:$DW128,,N$8)-INDEX($D128:$BL128,,$E$1))+INDEX($D128:$BL128,,$E$1),N$9/(INDEX(Roky_výhled,,N$8)-INDEX(Roky_výhled,,N$8-1))*(INDEX($BO128:$DW128,,N$8)-INDEX($BO128:$DW128,,N$8-1))+INDEX($BO128:$DW128,,N$8-1))</f>
        <v>0</v>
      </c>
      <c r="O128" s="173">
        <f ca="1">CHOOSE(O$6,SUMIFS(INDIRECT("EB[" &amp; O$2 &amp; "]"),EB[Zdrojový_nositel],$B128,EB[product],"6000",EB[unit],"TJ"),INDEX($BO128:$DW128,,O$4),O$9/(INDEX(Roky_výhled,,O$8)-Last_Bil)*(INDEX($BO128:$DW128,,O$8)-INDEX($D128:$BL128,,$E$1))+INDEX($D128:$BL128,,$E$1),O$9/(INDEX(Roky_výhled,,O$8)-INDEX(Roky_výhled,,O$8-1))*(INDEX($BO128:$DW128,,O$8)-INDEX($BO128:$DW128,,O$8-1))+INDEX($BO128:$DW128,,O$8-1))</f>
        <v>0</v>
      </c>
      <c r="P128" s="173">
        <f ca="1">CHOOSE(P$6,SUMIFS(INDIRECT("EB[" &amp; P$2 &amp; "]"),EB[Zdrojový_nositel],$B128,EB[product],"6000",EB[unit],"TJ"),INDEX($BO128:$DW128,,P$4),P$9/(INDEX(Roky_výhled,,P$8)-Last_Bil)*(INDEX($BO128:$DW128,,P$8)-INDEX($D128:$BL128,,$E$1))+INDEX($D128:$BL128,,$E$1),P$9/(INDEX(Roky_výhled,,P$8)-INDEX(Roky_výhled,,P$8-1))*(INDEX($BO128:$DW128,,P$8)-INDEX($BO128:$DW128,,P$8-1))+INDEX($BO128:$DW128,,P$8-1))</f>
        <v>0</v>
      </c>
      <c r="Q128" s="173">
        <f ca="1">CHOOSE(Q$6,SUMIFS(INDIRECT("EB[" &amp; Q$2 &amp; "]"),EB[Zdrojový_nositel],$B128,EB[product],"6000",EB[unit],"TJ"),INDEX($BO128:$DW128,,Q$4),Q$9/(INDEX(Roky_výhled,,Q$8)-Last_Bil)*(INDEX($BO128:$DW128,,Q$8)-INDEX($D128:$BL128,,$E$1))+INDEX($D128:$BL128,,$E$1),Q$9/(INDEX(Roky_výhled,,Q$8)-INDEX(Roky_výhled,,Q$8-1))*(INDEX($BO128:$DW128,,Q$8)-INDEX($BO128:$DW128,,Q$8-1))+INDEX($BO128:$DW128,,Q$8-1))</f>
        <v>0</v>
      </c>
      <c r="R128" s="173">
        <f ca="1">CHOOSE(R$6,SUMIFS(INDIRECT("EB[" &amp; R$2 &amp; "]"),EB[Zdrojový_nositel],$B128,EB[product],"6000",EB[unit],"TJ"),INDEX($BO128:$DW128,,R$4),R$9/(INDEX(Roky_výhled,,R$8)-Last_Bil)*(INDEX($BO128:$DW128,,R$8)-INDEX($D128:$BL128,,$E$1))+INDEX($D128:$BL128,,$E$1),R$9/(INDEX(Roky_výhled,,R$8)-INDEX(Roky_výhled,,R$8-1))*(INDEX($BO128:$DW128,,R$8)-INDEX($BO128:$DW128,,R$8-1))+INDEX($BO128:$DW128,,R$8-1))</f>
        <v>0</v>
      </c>
      <c r="S128" s="173">
        <f ca="1">CHOOSE(S$6,SUMIFS(INDIRECT("EB[" &amp; S$2 &amp; "]"),EB[Zdrojový_nositel],$B128,EB[product],"6000",EB[unit],"TJ"),INDEX($BO128:$DW128,,S$4),S$9/(INDEX(Roky_výhled,,S$8)-Last_Bil)*(INDEX($BO128:$DW128,,S$8)-INDEX($D128:$BL128,,$E$1))+INDEX($D128:$BL128,,$E$1),S$9/(INDEX(Roky_výhled,,S$8)-INDEX(Roky_výhled,,S$8-1))*(INDEX($BO128:$DW128,,S$8)-INDEX($BO128:$DW128,,S$8-1))+INDEX($BO128:$DW128,,S$8-1))</f>
        <v>0</v>
      </c>
      <c r="T128" s="173">
        <f ca="1">CHOOSE(T$6,SUMIFS(INDIRECT("EB[" &amp; T$2 &amp; "]"),EB[Zdrojový_nositel],$B128,EB[product],"6000",EB[unit],"TJ"),INDEX($BO128:$DW128,,T$4),T$9/(INDEX(Roky_výhled,,T$8)-Last_Bil)*(INDEX($BO128:$DW128,,T$8)-INDEX($D128:$BL128,,$E$1))+INDEX($D128:$BL128,,$E$1),T$9/(INDEX(Roky_výhled,,T$8)-INDEX(Roky_výhled,,T$8-1))*(INDEX($BO128:$DW128,,T$8)-INDEX($BO128:$DW128,,T$8-1))+INDEX($BO128:$DW128,,T$8-1))</f>
        <v>0</v>
      </c>
      <c r="U128" s="173">
        <f ca="1">CHOOSE(U$6,SUMIFS(INDIRECT("EB[" &amp; U$2 &amp; "]"),EB[Zdrojový_nositel],$B128,EB[product],"6000",EB[unit],"TJ"),INDEX($BO128:$DW128,,U$4),U$9/(INDEX(Roky_výhled,,U$8)-Last_Bil)*(INDEX($BO128:$DW128,,U$8)-INDEX($D128:$BL128,,$E$1))+INDEX($D128:$BL128,,$E$1),U$9/(INDEX(Roky_výhled,,U$8)-INDEX(Roky_výhled,,U$8-1))*(INDEX($BO128:$DW128,,U$8)-INDEX($BO128:$DW128,,U$8-1))+INDEX($BO128:$DW128,,U$8-1))</f>
        <v>0</v>
      </c>
      <c r="V128" s="173">
        <f ca="1">CHOOSE(V$6,SUMIFS(INDIRECT("EB[" &amp; V$2 &amp; "]"),EB[Zdrojový_nositel],$B128,EB[product],"6000",EB[unit],"TJ"),INDEX($BO128:$DW128,,V$4),V$9/(INDEX(Roky_výhled,,V$8)-Last_Bil)*(INDEX($BO128:$DW128,,V$8)-INDEX($D128:$BL128,,$E$1))+INDEX($D128:$BL128,,$E$1),V$9/(INDEX(Roky_výhled,,V$8)-INDEX(Roky_výhled,,V$8-1))*(INDEX($BO128:$DW128,,V$8)-INDEX($BO128:$DW128,,V$8-1))+INDEX($BO128:$DW128,,V$8-1))</f>
        <v>0</v>
      </c>
      <c r="W128" s="173">
        <f ca="1">CHOOSE(W$6,SUMIFS(INDIRECT("EB[" &amp; W$2 &amp; "]"),EB[Zdrojový_nositel],$B128,EB[product],"6000",EB[unit],"TJ"),INDEX($BO128:$DW128,,W$4),W$9/(INDEX(Roky_výhled,,W$8)-Last_Bil)*(INDEX($BO128:$DW128,,W$8)-INDEX($D128:$BL128,,$E$1))+INDEX($D128:$BL128,,$E$1),W$9/(INDEX(Roky_výhled,,W$8)-INDEX(Roky_výhled,,W$8-1))*(INDEX($BO128:$DW128,,W$8)-INDEX($BO128:$DW128,,W$8-1))+INDEX($BO128:$DW128,,W$8-1))</f>
        <v>0</v>
      </c>
      <c r="X128" s="173">
        <f ca="1">CHOOSE(X$6,SUMIFS(INDIRECT("EB[" &amp; X$2 &amp; "]"),EB[Zdrojový_nositel],$B128,EB[product],"6000",EB[unit],"TJ"),INDEX($BO128:$DW128,,X$4),X$9/(INDEX(Roky_výhled,,X$8)-Last_Bil)*(INDEX($BO128:$DW128,,X$8)-INDEX($D128:$BL128,,$E$1))+INDEX($D128:$BL128,,$E$1),X$9/(INDEX(Roky_výhled,,X$8)-INDEX(Roky_výhled,,X$8-1))*(INDEX($BO128:$DW128,,X$8)-INDEX($BO128:$DW128,,X$8-1))+INDEX($BO128:$DW128,,X$8-1))</f>
        <v>0</v>
      </c>
      <c r="Y128" s="173">
        <f ca="1">CHOOSE(Y$6,SUMIFS(INDIRECT("EB[" &amp; Y$2 &amp; "]"),EB[Zdrojový_nositel],$B128,EB[product],"6000",EB[unit],"TJ"),INDEX($BO128:$DW128,,Y$4),Y$9/(INDEX(Roky_výhled,,Y$8)-Last_Bil)*(INDEX($BO128:$DW128,,Y$8)-INDEX($D128:$BL128,,$E$1))+INDEX($D128:$BL128,,$E$1),Y$9/(INDEX(Roky_výhled,,Y$8)-INDEX(Roky_výhled,,Y$8-1))*(INDEX($BO128:$DW128,,Y$8)-INDEX($BO128:$DW128,,Y$8-1))+INDEX($BO128:$DW128,,Y$8-1))</f>
        <v>0</v>
      </c>
      <c r="Z128" s="173">
        <f ca="1">CHOOSE(Z$6,SUMIFS(INDIRECT("EB[" &amp; Z$2 &amp; "]"),EB[Zdrojový_nositel],$B128,EB[product],"6000",EB[unit],"TJ"),INDEX($BO128:$DW128,,Z$4),Z$9/(INDEX(Roky_výhled,,Z$8)-Last_Bil)*(INDEX($BO128:$DW128,,Z$8)-INDEX($D128:$BL128,,$E$1))+INDEX($D128:$BL128,,$E$1),Z$9/(INDEX(Roky_výhled,,Z$8)-INDEX(Roky_výhled,,Z$8-1))*(INDEX($BO128:$DW128,,Z$8)-INDEX($BO128:$DW128,,Z$8-1))+INDEX($BO128:$DW128,,Z$8-1))</f>
        <v>0</v>
      </c>
      <c r="AA128" s="173">
        <f ca="1">CHOOSE(AA$6,SUMIFS(INDIRECT("EB[" &amp; AA$2 &amp; "]"),EB[Zdrojový_nositel],$B128,EB[product],"6000",EB[unit],"TJ"),INDEX($BO128:$DW128,,AA$4),AA$9/(INDEX(Roky_výhled,,AA$8)-Last_Bil)*(INDEX($BO128:$DW128,,AA$8)-INDEX($D128:$BL128,,$E$1))+INDEX($D128:$BL128,,$E$1),AA$9/(INDEX(Roky_výhled,,AA$8)-INDEX(Roky_výhled,,AA$8-1))*(INDEX($BO128:$DW128,,AA$8)-INDEX($BO128:$DW128,,AA$8-1))+INDEX($BO128:$DW128,,AA$8-1))</f>
        <v>0</v>
      </c>
      <c r="AB128" s="173">
        <f ca="1">CHOOSE(AB$6,SUMIFS(INDIRECT("EB[" &amp; AB$2 &amp; "]"),EB[Zdrojový_nositel],$B128,EB[product],"6000",EB[unit],"TJ"),INDEX($BO128:$DW128,,AB$4),AB$9/(INDEX(Roky_výhled,,AB$8)-Last_Bil)*(INDEX($BO128:$DW128,,AB$8)-INDEX($D128:$BL128,,$E$1))+INDEX($D128:$BL128,,$E$1),AB$9/(INDEX(Roky_výhled,,AB$8)-INDEX(Roky_výhled,,AB$8-1))*(INDEX($BO128:$DW128,,AB$8)-INDEX($BO128:$DW128,,AB$8-1))+INDEX($BO128:$DW128,,AB$8-1))</f>
        <v>0</v>
      </c>
      <c r="AC128" s="173">
        <f ca="1">CHOOSE(AC$6,SUMIFS(INDIRECT("EB[" &amp; AC$2 &amp; "]"),EB[Zdrojový_nositel],$B128,EB[product],"6000",EB[unit],"TJ"),INDEX($BO128:$DW128,,AC$4),AC$9/(INDEX(Roky_výhled,,AC$8)-Last_Bil)*(INDEX($BO128:$DW128,,AC$8)-INDEX($D128:$BL128,,$E$1))+INDEX($D128:$BL128,,$E$1),AC$9/(INDEX(Roky_výhled,,AC$8)-INDEX(Roky_výhled,,AC$8-1))*(INDEX($BO128:$DW128,,AC$8)-INDEX($BO128:$DW128,,AC$8-1))+INDEX($BO128:$DW128,,AC$8-1))</f>
        <v>0</v>
      </c>
      <c r="AD128" s="173">
        <f ca="1">CHOOSE(AD$6,SUMIFS(INDIRECT("EB[" &amp; AD$2 &amp; "]"),EB[Zdrojový_nositel],$B128,EB[product],"6000",EB[unit],"TJ"),INDEX($BO128:$DW128,,AD$4),AD$9/(INDEX(Roky_výhled,,AD$8)-Last_Bil)*(INDEX($BO128:$DW128,,AD$8)-INDEX($D128:$BL128,,$E$1))+INDEX($D128:$BL128,,$E$1),AD$9/(INDEX(Roky_výhled,,AD$8)-INDEX(Roky_výhled,,AD$8-1))*(INDEX($BO128:$DW128,,AD$8)-INDEX($BO128:$DW128,,AD$8-1))+INDEX($BO128:$DW128,,AD$8-1))</f>
        <v>0</v>
      </c>
      <c r="AE128" s="173">
        <f ca="1">CHOOSE(AE$6,SUMIFS(INDIRECT("EB[" &amp; AE$2 &amp; "]"),EB[Zdrojový_nositel],$B128,EB[product],"6000",EB[unit],"TJ"),INDEX($BO128:$DW128,,AE$4),AE$9/(INDEX(Roky_výhled,,AE$8)-Last_Bil)*(INDEX($BO128:$DW128,,AE$8)-INDEX($D128:$BL128,,$E$1))+INDEX($D128:$BL128,,$E$1),AE$9/(INDEX(Roky_výhled,,AE$8)-INDEX(Roky_výhled,,AE$8-1))*(INDEX($BO128:$DW128,,AE$8)-INDEX($BO128:$DW128,,AE$8-1))+INDEX($BO128:$DW128,,AE$8-1))</f>
        <v>0</v>
      </c>
      <c r="AF128" s="173">
        <f ca="1">CHOOSE(AF$6,SUMIFS(INDIRECT("EB[" &amp; AF$2 &amp; "]"),EB[Zdrojový_nositel],$B128,EB[product],"6000",EB[unit],"TJ"),INDEX($BO128:$DW128,,AF$4),AF$9/(INDEX(Roky_výhled,,AF$8)-Last_Bil)*(INDEX($BO128:$DW128,,AF$8)-INDEX($D128:$BL128,,$E$1))+INDEX($D128:$BL128,,$E$1),AF$9/(INDEX(Roky_výhled,,AF$8)-INDEX(Roky_výhled,,AF$8-1))*(INDEX($BO128:$DW128,,AF$8)-INDEX($BO128:$DW128,,AF$8-1))+INDEX($BO128:$DW128,,AF$8-1))</f>
        <v>0</v>
      </c>
      <c r="AG128" s="173">
        <f ca="1">CHOOSE(AG$6,SUMIFS(INDIRECT("EB[" &amp; AG$2 &amp; "]"),EB[Zdrojový_nositel],$B128,EB[product],"6000",EB[unit],"TJ"),INDEX($BO128:$DW128,,AG$4),AG$9/(INDEX(Roky_výhled,,AG$8)-Last_Bil)*(INDEX($BO128:$DW128,,AG$8)-INDEX($D128:$BL128,,$E$1))+INDEX($D128:$BL128,,$E$1),AG$9/(INDEX(Roky_výhled,,AG$8)-INDEX(Roky_výhled,,AG$8-1))*(INDEX($BO128:$DW128,,AG$8)-INDEX($BO128:$DW128,,AG$8-1))+INDEX($BO128:$DW128,,AG$8-1))</f>
        <v>0</v>
      </c>
      <c r="AH128" s="173">
        <f ca="1">CHOOSE(AH$6,SUMIFS(INDIRECT("EB[" &amp; AH$2 &amp; "]"),EB[Zdrojový_nositel],$B128,EB[product],"6000",EB[unit],"TJ"),INDEX($BO128:$DW128,,AH$4),AH$9/(INDEX(Roky_výhled,,AH$8)-Last_Bil)*(INDEX($BO128:$DW128,,AH$8)-INDEX($D128:$BL128,,$E$1))+INDEX($D128:$BL128,,$E$1),AH$9/(INDEX(Roky_výhled,,AH$8)-INDEX(Roky_výhled,,AH$8-1))*(INDEX($BO128:$DW128,,AH$8)-INDEX($BO128:$DW128,,AH$8-1))+INDEX($BO128:$DW128,,AH$8-1))</f>
        <v>0</v>
      </c>
      <c r="AI128" s="173">
        <f ca="1">CHOOSE(AI$6,SUMIFS(INDIRECT("EB[" &amp; AI$2 &amp; "]"),EB[Zdrojový_nositel],$B128,EB[product],"6000",EB[unit],"TJ"),INDEX($BO128:$DW128,,AI$4),AI$9/(INDEX(Roky_výhled,,AI$8)-Last_Bil)*(INDEX($BO128:$DW128,,AI$8)-INDEX($D128:$BL128,,$E$1))+INDEX($D128:$BL128,,$E$1),AI$9/(INDEX(Roky_výhled,,AI$8)-INDEX(Roky_výhled,,AI$8-1))*(INDEX($BO128:$DW128,,AI$8)-INDEX($BO128:$DW128,,AI$8-1))+INDEX($BO128:$DW128,,AI$8-1))</f>
        <v>0</v>
      </c>
      <c r="AJ128" s="173">
        <f ca="1">CHOOSE(AJ$6,SUMIFS(INDIRECT("EB[" &amp; AJ$2 &amp; "]"),EB[Zdrojový_nositel],$B128,EB[product],"6000",EB[unit],"TJ"),INDEX($BO128:$DW128,,AJ$4),AJ$9/(INDEX(Roky_výhled,,AJ$8)-Last_Bil)*(INDEX($BO128:$DW128,,AJ$8)-INDEX($D128:$BL128,,$E$1))+INDEX($D128:$BL128,,$E$1),AJ$9/(INDEX(Roky_výhled,,AJ$8)-INDEX(Roky_výhled,,AJ$8-1))*(INDEX($BO128:$DW128,,AJ$8)-INDEX($BO128:$DW128,,AJ$8-1))+INDEX($BO128:$DW128,,AJ$8-1))</f>
        <v>0</v>
      </c>
      <c r="AK128" s="173">
        <f ca="1">CHOOSE(AK$6,SUMIFS(INDIRECT("EB[" &amp; AK$2 &amp; "]"),EB[Zdrojový_nositel],$B128,EB[product],"6000",EB[unit],"TJ"),INDEX($BO128:$DW128,,AK$4),AK$9/(INDEX(Roky_výhled,,AK$8)-Last_Bil)*(INDEX($BO128:$DW128,,AK$8)-INDEX($D128:$BL128,,$E$1))+INDEX($D128:$BL128,,$E$1),AK$9/(INDEX(Roky_výhled,,AK$8)-INDEX(Roky_výhled,,AK$8-1))*(INDEX($BO128:$DW128,,AK$8)-INDEX($BO128:$DW128,,AK$8-1))+INDEX($BO128:$DW128,,AK$8-1))</f>
        <v>0</v>
      </c>
      <c r="AL128" s="173">
        <f ca="1">CHOOSE(AL$6,SUMIFS(INDIRECT("EB[" &amp; AL$2 &amp; "]"),EB[Zdrojový_nositel],$B128,EB[product],"6000",EB[unit],"TJ"),INDEX($BO128:$DW128,,AL$4),AL$9/(INDEX(Roky_výhled,,AL$8)-Last_Bil)*(INDEX($BO128:$DW128,,AL$8)-INDEX($D128:$BL128,,$E$1))+INDEX($D128:$BL128,,$E$1),AL$9/(INDEX(Roky_výhled,,AL$8)-INDEX(Roky_výhled,,AL$8-1))*(INDEX($BO128:$DW128,,AL$8)-INDEX($BO128:$DW128,,AL$8-1))+INDEX($BO128:$DW128,,AL$8-1))</f>
        <v>0</v>
      </c>
      <c r="AM128" s="173">
        <f ca="1">CHOOSE(AM$6,SUMIFS(INDIRECT("EB[" &amp; AM$2 &amp; "]"),EB[Zdrojový_nositel],$B128,EB[product],"6000",EB[unit],"TJ"),INDEX($BO128:$DW128,,AM$4),AM$9/(INDEX(Roky_výhled,,AM$8)-Last_Bil)*(INDEX($BO128:$DW128,,AM$8)-INDEX($D128:$BL128,,$E$1))+INDEX($D128:$BL128,,$E$1),AM$9/(INDEX(Roky_výhled,,AM$8)-INDEX(Roky_výhled,,AM$8-1))*(INDEX($BO128:$DW128,,AM$8)-INDEX($BO128:$DW128,,AM$8-1))+INDEX($BO128:$DW128,,AM$8-1))</f>
        <v>0</v>
      </c>
      <c r="AN128" s="173">
        <f ca="1">CHOOSE(AN$6,SUMIFS(INDIRECT("EB[" &amp; AN$2 &amp; "]"),EB[Zdrojový_nositel],$B128,EB[product],"6000",EB[unit],"TJ"),INDEX($BO128:$DW128,,AN$4),AN$9/(INDEX(Roky_výhled,,AN$8)-Last_Bil)*(INDEX($BO128:$DW128,,AN$8)-INDEX($D128:$BL128,,$E$1))+INDEX($D128:$BL128,,$E$1),AN$9/(INDEX(Roky_výhled,,AN$8)-INDEX(Roky_výhled,,AN$8-1))*(INDEX($BO128:$DW128,,AN$8)-INDEX($BO128:$DW128,,AN$8-1))+INDEX($BO128:$DW128,,AN$8-1))</f>
        <v>0</v>
      </c>
      <c r="AO128" s="173">
        <f ca="1">CHOOSE(AO$6,SUMIFS(INDIRECT("EB[" &amp; AO$2 &amp; "]"),EB[Zdrojový_nositel],$B128,EB[product],"6000",EB[unit],"TJ"),INDEX($BO128:$DW128,,AO$4),AO$9/(INDEX(Roky_výhled,,AO$8)-Last_Bil)*(INDEX($BO128:$DW128,,AO$8)-INDEX($D128:$BL128,,$E$1))+INDEX($D128:$BL128,,$E$1),AO$9/(INDEX(Roky_výhled,,AO$8)-INDEX(Roky_výhled,,AO$8-1))*(INDEX($BO128:$DW128,,AO$8)-INDEX($BO128:$DW128,,AO$8-1))+INDEX($BO128:$DW128,,AO$8-1))</f>
        <v>0</v>
      </c>
      <c r="AP128" s="173">
        <f ca="1">CHOOSE(AP$6,SUMIFS(INDIRECT("EB[" &amp; AP$2 &amp; "]"),EB[Zdrojový_nositel],$B128,EB[product],"6000",EB[unit],"TJ"),INDEX($BO128:$DW128,,AP$4),AP$9/(INDEX(Roky_výhled,,AP$8)-Last_Bil)*(INDEX($BO128:$DW128,,AP$8)-INDEX($D128:$BL128,,$E$1))+INDEX($D128:$BL128,,$E$1),AP$9/(INDEX(Roky_výhled,,AP$8)-INDEX(Roky_výhled,,AP$8-1))*(INDEX($BO128:$DW128,,AP$8)-INDEX($BO128:$DW128,,AP$8-1))+INDEX($BO128:$DW128,,AP$8-1))</f>
        <v>0</v>
      </c>
      <c r="AQ128" s="173">
        <f ca="1">CHOOSE(AQ$6,SUMIFS(INDIRECT("EB[" &amp; AQ$2 &amp; "]"),EB[Zdrojový_nositel],$B128,EB[product],"6000",EB[unit],"TJ"),INDEX($BO128:$DW128,,AQ$4),AQ$9/(INDEX(Roky_výhled,,AQ$8)-Last_Bil)*(INDEX($BO128:$DW128,,AQ$8)-INDEX($D128:$BL128,,$E$1))+INDEX($D128:$BL128,,$E$1),AQ$9/(INDEX(Roky_výhled,,AQ$8)-INDEX(Roky_výhled,,AQ$8-1))*(INDEX($BO128:$DW128,,AQ$8)-INDEX($BO128:$DW128,,AQ$8-1))+INDEX($BO128:$DW128,,AQ$8-1))</f>
        <v>0</v>
      </c>
      <c r="AR128" s="173">
        <f ca="1">CHOOSE(AR$6,SUMIFS(INDIRECT("EB[" &amp; AR$2 &amp; "]"),EB[Zdrojový_nositel],$B128,EB[product],"6000",EB[unit],"TJ"),INDEX($BO128:$DW128,,AR$4),AR$9/(INDEX(Roky_výhled,,AR$8)-Last_Bil)*(INDEX($BO128:$DW128,,AR$8)-INDEX($D128:$BL128,,$E$1))+INDEX($D128:$BL128,,$E$1),AR$9/(INDEX(Roky_výhled,,AR$8)-INDEX(Roky_výhled,,AR$8-1))*(INDEX($BO128:$DW128,,AR$8)-INDEX($BO128:$DW128,,AR$8-1))+INDEX($BO128:$DW128,,AR$8-1))</f>
        <v>0</v>
      </c>
      <c r="AS128" s="173">
        <f ca="1">CHOOSE(AS$6,SUMIFS(INDIRECT("EB[" &amp; AS$2 &amp; "]"),EB[Zdrojový_nositel],$B128,EB[product],"6000",EB[unit],"TJ"),INDEX($BO128:$DW128,,AS$4),AS$9/(INDEX(Roky_výhled,,AS$8)-Last_Bil)*(INDEX($BO128:$DW128,,AS$8)-INDEX($D128:$BL128,,$E$1))+INDEX($D128:$BL128,,$E$1),AS$9/(INDEX(Roky_výhled,,AS$8)-INDEX(Roky_výhled,,AS$8-1))*(INDEX($BO128:$DW128,,AS$8)-INDEX($BO128:$DW128,,AS$8-1))+INDEX($BO128:$DW128,,AS$8-1))</f>
        <v>0</v>
      </c>
      <c r="AT128" s="173">
        <f ca="1">CHOOSE(AT$6,SUMIFS(INDIRECT("EB[" &amp; AT$2 &amp; "]"),EB[Zdrojový_nositel],$B128,EB[product],"6000",EB[unit],"TJ"),INDEX($BO128:$DW128,,AT$4),AT$9/(INDEX(Roky_výhled,,AT$8)-Last_Bil)*(INDEX($BO128:$DW128,,AT$8)-INDEX($D128:$BL128,,$E$1))+INDEX($D128:$BL128,,$E$1),AT$9/(INDEX(Roky_výhled,,AT$8)-INDEX(Roky_výhled,,AT$8-1))*(INDEX($BO128:$DW128,,AT$8)-INDEX($BO128:$DW128,,AT$8-1))+INDEX($BO128:$DW128,,AT$8-1))</f>
        <v>0</v>
      </c>
      <c r="AU128" s="173">
        <f ca="1">CHOOSE(AU$6,SUMIFS(INDIRECT("EB[" &amp; AU$2 &amp; "]"),EB[Zdrojový_nositel],$B128,EB[product],"6000",EB[unit],"TJ"),INDEX($BO128:$DW128,,AU$4),AU$9/(INDEX(Roky_výhled,,AU$8)-Last_Bil)*(INDEX($BO128:$DW128,,AU$8)-INDEX($D128:$BL128,,$E$1))+INDEX($D128:$BL128,,$E$1),AU$9/(INDEX(Roky_výhled,,AU$8)-INDEX(Roky_výhled,,AU$8-1))*(INDEX($BO128:$DW128,,AU$8)-INDEX($BO128:$DW128,,AU$8-1))+INDEX($BO128:$DW128,,AU$8-1))</f>
        <v>0</v>
      </c>
      <c r="AV128" s="173">
        <f ca="1">CHOOSE(AV$6,SUMIFS(INDIRECT("EB[" &amp; AV$2 &amp; "]"),EB[Zdrojový_nositel],$B128,EB[product],"6000",EB[unit],"TJ"),INDEX($BO128:$DW128,,AV$4),AV$9/(INDEX(Roky_výhled,,AV$8)-Last_Bil)*(INDEX($BO128:$DW128,,AV$8)-INDEX($D128:$BL128,,$E$1))+INDEX($D128:$BL128,,$E$1),AV$9/(INDEX(Roky_výhled,,AV$8)-INDEX(Roky_výhled,,AV$8-1))*(INDEX($BO128:$DW128,,AV$8)-INDEX($BO128:$DW128,,AV$8-1))+INDEX($BO128:$DW128,,AV$8-1))</f>
        <v>0</v>
      </c>
      <c r="AW128" s="173">
        <f ca="1">CHOOSE(AW$6,SUMIFS(INDIRECT("EB[" &amp; AW$2 &amp; "]"),EB[Zdrojový_nositel],$B128,EB[product],"6000",EB[unit],"TJ"),INDEX($BO128:$DW128,,AW$4),AW$9/(INDEX(Roky_výhled,,AW$8)-Last_Bil)*(INDEX($BO128:$DW128,,AW$8)-INDEX($D128:$BL128,,$E$1))+INDEX($D128:$BL128,,$E$1),AW$9/(INDEX(Roky_výhled,,AW$8)-INDEX(Roky_výhled,,AW$8-1))*(INDEX($BO128:$DW128,,AW$8)-INDEX($BO128:$DW128,,AW$8-1))+INDEX($BO128:$DW128,,AW$8-1))</f>
        <v>0</v>
      </c>
      <c r="AX128" s="173">
        <f ca="1">CHOOSE(AX$6,SUMIFS(INDIRECT("EB[" &amp; AX$2 &amp; "]"),EB[Zdrojový_nositel],$B128,EB[product],"6000",EB[unit],"TJ"),INDEX($BO128:$DW128,,AX$4),AX$9/(INDEX(Roky_výhled,,AX$8)-Last_Bil)*(INDEX($BO128:$DW128,,AX$8)-INDEX($D128:$BL128,,$E$1))+INDEX($D128:$BL128,,$E$1),AX$9/(INDEX(Roky_výhled,,AX$8)-INDEX(Roky_výhled,,AX$8-1))*(INDEX($BO128:$DW128,,AX$8)-INDEX($BO128:$DW128,,AX$8-1))+INDEX($BO128:$DW128,,AX$8-1))</f>
        <v>0</v>
      </c>
      <c r="AY128" s="173">
        <f ca="1">CHOOSE(AY$6,SUMIFS(INDIRECT("EB[" &amp; AY$2 &amp; "]"),EB[Zdrojový_nositel],$B128,EB[product],"6000",EB[unit],"TJ"),INDEX($BO128:$DW128,,AY$4),AY$9/(INDEX(Roky_výhled,,AY$8)-Last_Bil)*(INDEX($BO128:$DW128,,AY$8)-INDEX($D128:$BL128,,$E$1))+INDEX($D128:$BL128,,$E$1),AY$9/(INDEX(Roky_výhled,,AY$8)-INDEX(Roky_výhled,,AY$8-1))*(INDEX($BO128:$DW128,,AY$8)-INDEX($BO128:$DW128,,AY$8-1))+INDEX($BO128:$DW128,,AY$8-1))</f>
        <v>0</v>
      </c>
      <c r="AZ128" s="173">
        <f ca="1">CHOOSE(AZ$6,SUMIFS(INDIRECT("EB[" &amp; AZ$2 &amp; "]"),EB[Zdrojový_nositel],$B128,EB[product],"6000",EB[unit],"TJ"),INDEX($BO128:$DW128,,AZ$4),AZ$9/(INDEX(Roky_výhled,,AZ$8)-Last_Bil)*(INDEX($BO128:$DW128,,AZ$8)-INDEX($D128:$BL128,,$E$1))+INDEX($D128:$BL128,,$E$1),AZ$9/(INDEX(Roky_výhled,,AZ$8)-INDEX(Roky_výhled,,AZ$8-1))*(INDEX($BO128:$DW128,,AZ$8)-INDEX($BO128:$DW128,,AZ$8-1))+INDEX($BO128:$DW128,,AZ$8-1))</f>
        <v>0</v>
      </c>
      <c r="BA128" s="173">
        <f ca="1">CHOOSE(BA$6,SUMIFS(INDIRECT("EB[" &amp; BA$2 &amp; "]"),EB[Zdrojový_nositel],$B128,EB[product],"6000",EB[unit],"TJ"),INDEX($BO128:$DW128,,BA$4),BA$9/(INDEX(Roky_výhled,,BA$8)-Last_Bil)*(INDEX($BO128:$DW128,,BA$8)-INDEX($D128:$BL128,,$E$1))+INDEX($D128:$BL128,,$E$1),BA$9/(INDEX(Roky_výhled,,BA$8)-INDEX(Roky_výhled,,BA$8-1))*(INDEX($BO128:$DW128,,BA$8)-INDEX($BO128:$DW128,,BA$8-1))+INDEX($BO128:$DW128,,BA$8-1))</f>
        <v>0</v>
      </c>
      <c r="BB128" s="173">
        <f ca="1">CHOOSE(BB$6,SUMIFS(INDIRECT("EB[" &amp; BB$2 &amp; "]"),EB[Zdrojový_nositel],$B128,EB[product],"6000",EB[unit],"TJ"),INDEX($BO128:$DW128,,BB$4),BB$9/(INDEX(Roky_výhled,,BB$8)-Last_Bil)*(INDEX($BO128:$DW128,,BB$8)-INDEX($D128:$BL128,,$E$1))+INDEX($D128:$BL128,,$E$1),BB$9/(INDEX(Roky_výhled,,BB$8)-INDEX(Roky_výhled,,BB$8-1))*(INDEX($BO128:$DW128,,BB$8)-INDEX($BO128:$DW128,,BB$8-1))+INDEX($BO128:$DW128,,BB$8-1))</f>
        <v>0</v>
      </c>
      <c r="BC128" s="173">
        <f ca="1">CHOOSE(BC$6,SUMIFS(INDIRECT("EB[" &amp; BC$2 &amp; "]"),EB[Zdrojový_nositel],$B128,EB[product],"6000",EB[unit],"TJ"),INDEX($BO128:$DW128,,BC$4),BC$9/(INDEX(Roky_výhled,,BC$8)-Last_Bil)*(INDEX($BO128:$DW128,,BC$8)-INDEX($D128:$BL128,,$E$1))+INDEX($D128:$BL128,,$E$1),BC$9/(INDEX(Roky_výhled,,BC$8)-INDEX(Roky_výhled,,BC$8-1))*(INDEX($BO128:$DW128,,BC$8)-INDEX($BO128:$DW128,,BC$8-1))+INDEX($BO128:$DW128,,BC$8-1))</f>
        <v>0</v>
      </c>
      <c r="BD128" s="173">
        <f ca="1">CHOOSE(BD$6,SUMIFS(INDIRECT("EB[" &amp; BD$2 &amp; "]"),EB[Zdrojový_nositel],$B128,EB[product],"6000",EB[unit],"TJ"),INDEX($BO128:$DW128,,BD$4),BD$9/(INDEX(Roky_výhled,,BD$8)-Last_Bil)*(INDEX($BO128:$DW128,,BD$8)-INDEX($D128:$BL128,,$E$1))+INDEX($D128:$BL128,,$E$1),BD$9/(INDEX(Roky_výhled,,BD$8)-INDEX(Roky_výhled,,BD$8-1))*(INDEX($BO128:$DW128,,BD$8)-INDEX($BO128:$DW128,,BD$8-1))+INDEX($BO128:$DW128,,BD$8-1))</f>
        <v>0</v>
      </c>
      <c r="BE128" s="173">
        <f ca="1">CHOOSE(BE$6,SUMIFS(INDIRECT("EB[" &amp; BE$2 &amp; "]"),EB[Zdrojový_nositel],$B128,EB[product],"6000",EB[unit],"TJ"),INDEX($BO128:$DW128,,BE$4),BE$9/(INDEX(Roky_výhled,,BE$8)-Last_Bil)*(INDEX($BO128:$DW128,,BE$8)-INDEX($D128:$BL128,,$E$1))+INDEX($D128:$BL128,,$E$1),BE$9/(INDEX(Roky_výhled,,BE$8)-INDEX(Roky_výhled,,BE$8-1))*(INDEX($BO128:$DW128,,BE$8)-INDEX($BO128:$DW128,,BE$8-1))+INDEX($BO128:$DW128,,BE$8-1))</f>
        <v>0</v>
      </c>
      <c r="BF128" s="173">
        <f ca="1">CHOOSE(BF$6,SUMIFS(INDIRECT("EB[" &amp; BF$2 &amp; "]"),EB[Zdrojový_nositel],$B128,EB[product],"6000",EB[unit],"TJ"),INDEX($BO128:$DW128,,BF$4),BF$9/(INDEX(Roky_výhled,,BF$8)-Last_Bil)*(INDEX($BO128:$DW128,,BF$8)-INDEX($D128:$BL128,,$E$1))+INDEX($D128:$BL128,,$E$1),BF$9/(INDEX(Roky_výhled,,BF$8)-INDEX(Roky_výhled,,BF$8-1))*(INDEX($BO128:$DW128,,BF$8)-INDEX($BO128:$DW128,,BF$8-1))+INDEX($BO128:$DW128,,BF$8-1))</f>
        <v>0</v>
      </c>
      <c r="BG128" s="173">
        <f ca="1">CHOOSE(BG$6,SUMIFS(INDIRECT("EB[" &amp; BG$2 &amp; "]"),EB[Zdrojový_nositel],$B128,EB[product],"6000",EB[unit],"TJ"),INDEX($BO128:$DW128,,BG$4),BG$9/(INDEX(Roky_výhled,,BG$8)-Last_Bil)*(INDEX($BO128:$DW128,,BG$8)-INDEX($D128:$BL128,,$E$1))+INDEX($D128:$BL128,,$E$1),BG$9/(INDEX(Roky_výhled,,BG$8)-INDEX(Roky_výhled,,BG$8-1))*(INDEX($BO128:$DW128,,BG$8)-INDEX($BO128:$DW128,,BG$8-1))+INDEX($BO128:$DW128,,BG$8-1))</f>
        <v>0</v>
      </c>
      <c r="BH128" s="173">
        <f ca="1">CHOOSE(BH$6,SUMIFS(INDIRECT("EB[" &amp; BH$2 &amp; "]"),EB[Zdrojový_nositel],$B128,EB[product],"6000",EB[unit],"TJ"),INDEX($BO128:$DW128,,BH$4),BH$9/(INDEX(Roky_výhled,,BH$8)-Last_Bil)*(INDEX($BO128:$DW128,,BH$8)-INDEX($D128:$BL128,,$E$1))+INDEX($D128:$BL128,,$E$1),BH$9/(INDEX(Roky_výhled,,BH$8)-INDEX(Roky_výhled,,BH$8-1))*(INDEX($BO128:$DW128,,BH$8)-INDEX($BO128:$DW128,,BH$8-1))+INDEX($BO128:$DW128,,BH$8-1))</f>
        <v>0</v>
      </c>
      <c r="BI128" s="173">
        <f ca="1">CHOOSE(BI$6,SUMIFS(INDIRECT("EB[" &amp; BI$2 &amp; "]"),EB[Zdrojový_nositel],$B128,EB[product],"6000",EB[unit],"TJ"),INDEX($BO128:$DW128,,BI$4),BI$9/(INDEX(Roky_výhled,,BI$8)-Last_Bil)*(INDEX($BO128:$DW128,,BI$8)-INDEX($D128:$BL128,,$E$1))+INDEX($D128:$BL128,,$E$1),BI$9/(INDEX(Roky_výhled,,BI$8)-INDEX(Roky_výhled,,BI$8-1))*(INDEX($BO128:$DW128,,BI$8)-INDEX($BO128:$DW128,,BI$8-1))+INDEX($BO128:$DW128,,BI$8-1))</f>
        <v>0</v>
      </c>
      <c r="BJ128" s="173">
        <f ca="1">CHOOSE(BJ$6,SUMIFS(INDIRECT("EB[" &amp; BJ$2 &amp; "]"),EB[Zdrojový_nositel],$B128,EB[product],"6000",EB[unit],"TJ"),INDEX($BO128:$DW128,,BJ$4),BJ$9/(INDEX(Roky_výhled,,BJ$8)-Last_Bil)*(INDEX($BO128:$DW128,,BJ$8)-INDEX($D128:$BL128,,$E$1))+INDEX($D128:$BL128,,$E$1),BJ$9/(INDEX(Roky_výhled,,BJ$8)-INDEX(Roky_výhled,,BJ$8-1))*(INDEX($BO128:$DW128,,BJ$8)-INDEX($BO128:$DW128,,BJ$8-1))+INDEX($BO128:$DW128,,BJ$8-1))</f>
        <v>0</v>
      </c>
      <c r="BK128" s="173">
        <f ca="1">CHOOSE(BK$6,SUMIFS(INDIRECT("EB[" &amp; BK$2 &amp; "]"),EB[Zdrojový_nositel],$B128,EB[product],"6000",EB[unit],"TJ"),INDEX($BO128:$DW128,,BK$4),BK$9/(INDEX(Roky_výhled,,BK$8)-Last_Bil)*(INDEX($BO128:$DW128,,BK$8)-INDEX($D128:$BL128,,$E$1))+INDEX($D128:$BL128,,$E$1),BK$9/(INDEX(Roky_výhled,,BK$8)-INDEX(Roky_výhled,,BK$8-1))*(INDEX($BO128:$DW128,,BK$8)-INDEX($BO128:$DW128,,BK$8-1))+INDEX($BO128:$DW128,,BK$8-1))</f>
        <v>0</v>
      </c>
      <c r="BL128" s="162">
        <f ca="1">CHOOSE(BL$6,SUMIFS(INDIRECT("EB[" &amp; BL$2 &amp; "]"),EB[Zdrojový_nositel],$B128,EB[product],"6000",EB[unit],"TJ"),INDEX($BO128:$DW128,,BL$4),BL$9/(INDEX(Roky_výhled,,BL$8)-Last_Bil)*(INDEX($BO128:$DW128,,BL$8)-INDEX($D128:$BL128,,$E$1))+INDEX($D128:$BL128,,$E$1),BL$9/(INDEX(Roky_výhled,,BL$8)-INDEX(Roky_výhled,,BL$8-1))*(INDEX($BO128:$DW128,,BL$8)-INDEX($BO128:$DW128,,BL$8-1))+INDEX($BO128:$DW128,,BL$8-1))</f>
        <v>0</v>
      </c>
      <c r="BM128"/>
      <c r="BN128" s="221" t="str">
        <f t="shared" si="300"/>
        <v>Elektřina</v>
      </c>
      <c r="BO128" s="285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7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281"/>
      <c r="DT128" s="281"/>
      <c r="DU128" s="281"/>
      <c r="DV128" s="281"/>
      <c r="DW128" s="281"/>
    </row>
    <row r="129" spans="2:127" s="196" customFormat="1" x14ac:dyDescent="0.25">
      <c r="B129" t="s">
        <v>3255</v>
      </c>
      <c r="C129" s="221" t="str">
        <f t="shared" si="302"/>
        <v>Teplo</v>
      </c>
      <c r="D129" s="215">
        <f ca="1">CHOOSE(D$6,SUMIFS(INDIRECT("EB[" &amp; D$2 &amp; "]"),EB[Zdrojový_nositel],$B129,EB[product],"6000",EB[unit],"TJ"),INDEX($BO129:$DW129,,D$4),D$9/(INDEX(Roky_výhled,,D$8)-Last_Bil)*(INDEX($BO129:$DW129,,D$8)-INDEX($D129:$BL129,,$E$1))+INDEX($D129:$BL129,,$E$1),D$9/(INDEX(Roky_výhled,,D$8)-INDEX(Roky_výhled,,D$8-1))*(INDEX($BO129:$DW129,,D$8)-INDEX($BO129:$DW129,,D$8-1))+INDEX($BO129:$DW129,,D$8-1))</f>
        <v>0</v>
      </c>
      <c r="E129" s="173">
        <f ca="1">CHOOSE(E$6,SUMIFS(INDIRECT("EB[" &amp; E$2 &amp; "]"),EB[Zdrojový_nositel],$B129,EB[product],"6000",EB[unit],"TJ"),INDEX($BO129:$DW129,,E$4),E$9/(INDEX(Roky_výhled,,E$8)-Last_Bil)*(INDEX($BO129:$DW129,,E$8)-INDEX($D129:$BL129,,$E$1))+INDEX($D129:$BL129,,$E$1),E$9/(INDEX(Roky_výhled,,E$8)-INDEX(Roky_výhled,,E$8-1))*(INDEX($BO129:$DW129,,E$8)-INDEX($BO129:$DW129,,E$8-1))+INDEX($BO129:$DW129,,E$8-1))</f>
        <v>0</v>
      </c>
      <c r="F129" s="173">
        <f ca="1">CHOOSE(F$6,SUMIFS(INDIRECT("EB[" &amp; F$2 &amp; "]"),EB[Zdrojový_nositel],$B129,EB[product],"6000",EB[unit],"TJ"),INDEX($BO129:$DW129,,F$4),F$9/(INDEX(Roky_výhled,,F$8)-Last_Bil)*(INDEX($BO129:$DW129,,F$8)-INDEX($D129:$BL129,,$E$1))+INDEX($D129:$BL129,,$E$1),F$9/(INDEX(Roky_výhled,,F$8)-INDEX(Roky_výhled,,F$8-1))*(INDEX($BO129:$DW129,,F$8)-INDEX($BO129:$DW129,,F$8-1))+INDEX($BO129:$DW129,,F$8-1))</f>
        <v>0</v>
      </c>
      <c r="G129" s="173">
        <f ca="1">CHOOSE(G$6,SUMIFS(INDIRECT("EB[" &amp; G$2 &amp; "]"),EB[Zdrojový_nositel],$B129,EB[product],"6000",EB[unit],"TJ"),INDEX($BO129:$DW129,,G$4),G$9/(INDEX(Roky_výhled,,G$8)-Last_Bil)*(INDEX($BO129:$DW129,,G$8)-INDEX($D129:$BL129,,$E$1))+INDEX($D129:$BL129,,$E$1),G$9/(INDEX(Roky_výhled,,G$8)-INDEX(Roky_výhled,,G$8-1))*(INDEX($BO129:$DW129,,G$8)-INDEX($BO129:$DW129,,G$8-1))+INDEX($BO129:$DW129,,G$8-1))</f>
        <v>0</v>
      </c>
      <c r="H129" s="173">
        <f ca="1">CHOOSE(H$6,SUMIFS(INDIRECT("EB[" &amp; H$2 &amp; "]"),EB[Zdrojový_nositel],$B129,EB[product],"6000",EB[unit],"TJ"),INDEX($BO129:$DW129,,H$4),H$9/(INDEX(Roky_výhled,,H$8)-Last_Bil)*(INDEX($BO129:$DW129,,H$8)-INDEX($D129:$BL129,,$E$1))+INDEX($D129:$BL129,,$E$1),H$9/(INDEX(Roky_výhled,,H$8)-INDEX(Roky_výhled,,H$8-1))*(INDEX($BO129:$DW129,,H$8)-INDEX($BO129:$DW129,,H$8-1))+INDEX($BO129:$DW129,,H$8-1))</f>
        <v>0</v>
      </c>
      <c r="I129" s="173">
        <f ca="1">CHOOSE(I$6,SUMIFS(INDIRECT("EB[" &amp; I$2 &amp; "]"),EB[Zdrojový_nositel],$B129,EB[product],"6000",EB[unit],"TJ"),INDEX($BO129:$DW129,,I$4),I$9/(INDEX(Roky_výhled,,I$8)-Last_Bil)*(INDEX($BO129:$DW129,,I$8)-INDEX($D129:$BL129,,$E$1))+INDEX($D129:$BL129,,$E$1),I$9/(INDEX(Roky_výhled,,I$8)-INDEX(Roky_výhled,,I$8-1))*(INDEX($BO129:$DW129,,I$8)-INDEX($BO129:$DW129,,I$8-1))+INDEX($BO129:$DW129,,I$8-1))</f>
        <v>0</v>
      </c>
      <c r="J129" s="173">
        <f ca="1">CHOOSE(J$6,SUMIFS(INDIRECT("EB[" &amp; J$2 &amp; "]"),EB[Zdrojový_nositel],$B129,EB[product],"6000",EB[unit],"TJ"),INDEX($BO129:$DW129,,J$4),J$9/(INDEX(Roky_výhled,,J$8)-Last_Bil)*(INDEX($BO129:$DW129,,J$8)-INDEX($D129:$BL129,,$E$1))+INDEX($D129:$BL129,,$E$1),J$9/(INDEX(Roky_výhled,,J$8)-INDEX(Roky_výhled,,J$8-1))*(INDEX($BO129:$DW129,,J$8)-INDEX($BO129:$DW129,,J$8-1))+INDEX($BO129:$DW129,,J$8-1))</f>
        <v>0</v>
      </c>
      <c r="K129" s="173">
        <f ca="1">CHOOSE(K$6,SUMIFS(INDIRECT("EB[" &amp; K$2 &amp; "]"),EB[Zdrojový_nositel],$B129,EB[product],"6000",EB[unit],"TJ"),INDEX($BO129:$DW129,,K$4),K$9/(INDEX(Roky_výhled,,K$8)-Last_Bil)*(INDEX($BO129:$DW129,,K$8)-INDEX($D129:$BL129,,$E$1))+INDEX($D129:$BL129,,$E$1),K$9/(INDEX(Roky_výhled,,K$8)-INDEX(Roky_výhled,,K$8-1))*(INDEX($BO129:$DW129,,K$8)-INDEX($BO129:$DW129,,K$8-1))+INDEX($BO129:$DW129,,K$8-1))</f>
        <v>0</v>
      </c>
      <c r="L129" s="173">
        <f ca="1">CHOOSE(L$6,SUMIFS(INDIRECT("EB[" &amp; L$2 &amp; "]"),EB[Zdrojový_nositel],$B129,EB[product],"6000",EB[unit],"TJ"),INDEX($BO129:$DW129,,L$4),L$9/(INDEX(Roky_výhled,,L$8)-Last_Bil)*(INDEX($BO129:$DW129,,L$8)-INDEX($D129:$BL129,,$E$1))+INDEX($D129:$BL129,,$E$1),L$9/(INDEX(Roky_výhled,,L$8)-INDEX(Roky_výhled,,L$8-1))*(INDEX($BO129:$DW129,,L$8)-INDEX($BO129:$DW129,,L$8-1))+INDEX($BO129:$DW129,,L$8-1))</f>
        <v>0</v>
      </c>
      <c r="M129" s="173">
        <f ca="1">CHOOSE(M$6,SUMIFS(INDIRECT("EB[" &amp; M$2 &amp; "]"),EB[Zdrojový_nositel],$B129,EB[product],"6000",EB[unit],"TJ"),INDEX($BO129:$DW129,,M$4),M$9/(INDEX(Roky_výhled,,M$8)-Last_Bil)*(INDEX($BO129:$DW129,,M$8)-INDEX($D129:$BL129,,$E$1))+INDEX($D129:$BL129,,$E$1),M$9/(INDEX(Roky_výhled,,M$8)-INDEX(Roky_výhled,,M$8-1))*(INDEX($BO129:$DW129,,M$8)-INDEX($BO129:$DW129,,M$8-1))+INDEX($BO129:$DW129,,M$8-1))</f>
        <v>0</v>
      </c>
      <c r="N129" s="173">
        <f ca="1">CHOOSE(N$6,SUMIFS(INDIRECT("EB[" &amp; N$2 &amp; "]"),EB[Zdrojový_nositel],$B129,EB[product],"6000",EB[unit],"TJ"),INDEX($BO129:$DW129,,N$4),N$9/(INDEX(Roky_výhled,,N$8)-Last_Bil)*(INDEX($BO129:$DW129,,N$8)-INDEX($D129:$BL129,,$E$1))+INDEX($D129:$BL129,,$E$1),N$9/(INDEX(Roky_výhled,,N$8)-INDEX(Roky_výhled,,N$8-1))*(INDEX($BO129:$DW129,,N$8)-INDEX($BO129:$DW129,,N$8-1))+INDEX($BO129:$DW129,,N$8-1))</f>
        <v>0</v>
      </c>
      <c r="O129" s="173">
        <f ca="1">CHOOSE(O$6,SUMIFS(INDIRECT("EB[" &amp; O$2 &amp; "]"),EB[Zdrojový_nositel],$B129,EB[product],"6000",EB[unit],"TJ"),INDEX($BO129:$DW129,,O$4),O$9/(INDEX(Roky_výhled,,O$8)-Last_Bil)*(INDEX($BO129:$DW129,,O$8)-INDEX($D129:$BL129,,$E$1))+INDEX($D129:$BL129,,$E$1),O$9/(INDEX(Roky_výhled,,O$8)-INDEX(Roky_výhled,,O$8-1))*(INDEX($BO129:$DW129,,O$8)-INDEX($BO129:$DW129,,O$8-1))+INDEX($BO129:$DW129,,O$8-1))</f>
        <v>0</v>
      </c>
      <c r="P129" s="173">
        <f ca="1">CHOOSE(P$6,SUMIFS(INDIRECT("EB[" &amp; P$2 &amp; "]"),EB[Zdrojový_nositel],$B129,EB[product],"6000",EB[unit],"TJ"),INDEX($BO129:$DW129,,P$4),P$9/(INDEX(Roky_výhled,,P$8)-Last_Bil)*(INDEX($BO129:$DW129,,P$8)-INDEX($D129:$BL129,,$E$1))+INDEX($D129:$BL129,,$E$1),P$9/(INDEX(Roky_výhled,,P$8)-INDEX(Roky_výhled,,P$8-1))*(INDEX($BO129:$DW129,,P$8)-INDEX($BO129:$DW129,,P$8-1))+INDEX($BO129:$DW129,,P$8-1))</f>
        <v>0</v>
      </c>
      <c r="Q129" s="173">
        <f ca="1">CHOOSE(Q$6,SUMIFS(INDIRECT("EB[" &amp; Q$2 &amp; "]"),EB[Zdrojový_nositel],$B129,EB[product],"6000",EB[unit],"TJ"),INDEX($BO129:$DW129,,Q$4),Q$9/(INDEX(Roky_výhled,,Q$8)-Last_Bil)*(INDEX($BO129:$DW129,,Q$8)-INDEX($D129:$BL129,,$E$1))+INDEX($D129:$BL129,,$E$1),Q$9/(INDEX(Roky_výhled,,Q$8)-INDEX(Roky_výhled,,Q$8-1))*(INDEX($BO129:$DW129,,Q$8)-INDEX($BO129:$DW129,,Q$8-1))+INDEX($BO129:$DW129,,Q$8-1))</f>
        <v>0</v>
      </c>
      <c r="R129" s="173">
        <f ca="1">CHOOSE(R$6,SUMIFS(INDIRECT("EB[" &amp; R$2 &amp; "]"),EB[Zdrojový_nositel],$B129,EB[product],"6000",EB[unit],"TJ"),INDEX($BO129:$DW129,,R$4),R$9/(INDEX(Roky_výhled,,R$8)-Last_Bil)*(INDEX($BO129:$DW129,,R$8)-INDEX($D129:$BL129,,$E$1))+INDEX($D129:$BL129,,$E$1),R$9/(INDEX(Roky_výhled,,R$8)-INDEX(Roky_výhled,,R$8-1))*(INDEX($BO129:$DW129,,R$8)-INDEX($BO129:$DW129,,R$8-1))+INDEX($BO129:$DW129,,R$8-1))</f>
        <v>0</v>
      </c>
      <c r="S129" s="173">
        <f ca="1">CHOOSE(S$6,SUMIFS(INDIRECT("EB[" &amp; S$2 &amp; "]"),EB[Zdrojový_nositel],$B129,EB[product],"6000",EB[unit],"TJ"),INDEX($BO129:$DW129,,S$4),S$9/(INDEX(Roky_výhled,,S$8)-Last_Bil)*(INDEX($BO129:$DW129,,S$8)-INDEX($D129:$BL129,,$E$1))+INDEX($D129:$BL129,,$E$1),S$9/(INDEX(Roky_výhled,,S$8)-INDEX(Roky_výhled,,S$8-1))*(INDEX($BO129:$DW129,,S$8)-INDEX($BO129:$DW129,,S$8-1))+INDEX($BO129:$DW129,,S$8-1))</f>
        <v>0</v>
      </c>
      <c r="T129" s="173">
        <f ca="1">CHOOSE(T$6,SUMIFS(INDIRECT("EB[" &amp; T$2 &amp; "]"),EB[Zdrojový_nositel],$B129,EB[product],"6000",EB[unit],"TJ"),INDEX($BO129:$DW129,,T$4),T$9/(INDEX(Roky_výhled,,T$8)-Last_Bil)*(INDEX($BO129:$DW129,,T$8)-INDEX($D129:$BL129,,$E$1))+INDEX($D129:$BL129,,$E$1),T$9/(INDEX(Roky_výhled,,T$8)-INDEX(Roky_výhled,,T$8-1))*(INDEX($BO129:$DW129,,T$8)-INDEX($BO129:$DW129,,T$8-1))+INDEX($BO129:$DW129,,T$8-1))</f>
        <v>0</v>
      </c>
      <c r="U129" s="173">
        <f ca="1">CHOOSE(U$6,SUMIFS(INDIRECT("EB[" &amp; U$2 &amp; "]"),EB[Zdrojový_nositel],$B129,EB[product],"6000",EB[unit],"TJ"),INDEX($BO129:$DW129,,U$4),U$9/(INDEX(Roky_výhled,,U$8)-Last_Bil)*(INDEX($BO129:$DW129,,U$8)-INDEX($D129:$BL129,,$E$1))+INDEX($D129:$BL129,,$E$1),U$9/(INDEX(Roky_výhled,,U$8)-INDEX(Roky_výhled,,U$8-1))*(INDEX($BO129:$DW129,,U$8)-INDEX($BO129:$DW129,,U$8-1))+INDEX($BO129:$DW129,,U$8-1))</f>
        <v>0</v>
      </c>
      <c r="V129" s="173">
        <f ca="1">CHOOSE(V$6,SUMIFS(INDIRECT("EB[" &amp; V$2 &amp; "]"),EB[Zdrojový_nositel],$B129,EB[product],"6000",EB[unit],"TJ"),INDEX($BO129:$DW129,,V$4),V$9/(INDEX(Roky_výhled,,V$8)-Last_Bil)*(INDEX($BO129:$DW129,,V$8)-INDEX($D129:$BL129,,$E$1))+INDEX($D129:$BL129,,$E$1),V$9/(INDEX(Roky_výhled,,V$8)-INDEX(Roky_výhled,,V$8-1))*(INDEX($BO129:$DW129,,V$8)-INDEX($BO129:$DW129,,V$8-1))+INDEX($BO129:$DW129,,V$8-1))</f>
        <v>0</v>
      </c>
      <c r="W129" s="173">
        <f ca="1">CHOOSE(W$6,SUMIFS(INDIRECT("EB[" &amp; W$2 &amp; "]"),EB[Zdrojový_nositel],$B129,EB[product],"6000",EB[unit],"TJ"),INDEX($BO129:$DW129,,W$4),W$9/(INDEX(Roky_výhled,,W$8)-Last_Bil)*(INDEX($BO129:$DW129,,W$8)-INDEX($D129:$BL129,,$E$1))+INDEX($D129:$BL129,,$E$1),W$9/(INDEX(Roky_výhled,,W$8)-INDEX(Roky_výhled,,W$8-1))*(INDEX($BO129:$DW129,,W$8)-INDEX($BO129:$DW129,,W$8-1))+INDEX($BO129:$DW129,,W$8-1))</f>
        <v>0</v>
      </c>
      <c r="X129" s="173">
        <f ca="1">CHOOSE(X$6,SUMIFS(INDIRECT("EB[" &amp; X$2 &amp; "]"),EB[Zdrojový_nositel],$B129,EB[product],"6000",EB[unit],"TJ"),INDEX($BO129:$DW129,,X$4),X$9/(INDEX(Roky_výhled,,X$8)-Last_Bil)*(INDEX($BO129:$DW129,,X$8)-INDEX($D129:$BL129,,$E$1))+INDEX($D129:$BL129,,$E$1),X$9/(INDEX(Roky_výhled,,X$8)-INDEX(Roky_výhled,,X$8-1))*(INDEX($BO129:$DW129,,X$8)-INDEX($BO129:$DW129,,X$8-1))+INDEX($BO129:$DW129,,X$8-1))</f>
        <v>0</v>
      </c>
      <c r="Y129" s="173">
        <f ca="1">CHOOSE(Y$6,SUMIFS(INDIRECT("EB[" &amp; Y$2 &amp; "]"),EB[Zdrojový_nositel],$B129,EB[product],"6000",EB[unit],"TJ"),INDEX($BO129:$DW129,,Y$4),Y$9/(INDEX(Roky_výhled,,Y$8)-Last_Bil)*(INDEX($BO129:$DW129,,Y$8)-INDEX($D129:$BL129,,$E$1))+INDEX($D129:$BL129,,$E$1),Y$9/(INDEX(Roky_výhled,,Y$8)-INDEX(Roky_výhled,,Y$8-1))*(INDEX($BO129:$DW129,,Y$8)-INDEX($BO129:$DW129,,Y$8-1))+INDEX($BO129:$DW129,,Y$8-1))</f>
        <v>0</v>
      </c>
      <c r="Z129" s="173">
        <f ca="1">CHOOSE(Z$6,SUMIFS(INDIRECT("EB[" &amp; Z$2 &amp; "]"),EB[Zdrojový_nositel],$B129,EB[product],"6000",EB[unit],"TJ"),INDEX($BO129:$DW129,,Z$4),Z$9/(INDEX(Roky_výhled,,Z$8)-Last_Bil)*(INDEX($BO129:$DW129,,Z$8)-INDEX($D129:$BL129,,$E$1))+INDEX($D129:$BL129,,$E$1),Z$9/(INDEX(Roky_výhled,,Z$8)-INDEX(Roky_výhled,,Z$8-1))*(INDEX($BO129:$DW129,,Z$8)-INDEX($BO129:$DW129,,Z$8-1))+INDEX($BO129:$DW129,,Z$8-1))</f>
        <v>0</v>
      </c>
      <c r="AA129" s="173">
        <f ca="1">CHOOSE(AA$6,SUMIFS(INDIRECT("EB[" &amp; AA$2 &amp; "]"),EB[Zdrojový_nositel],$B129,EB[product],"6000",EB[unit],"TJ"),INDEX($BO129:$DW129,,AA$4),AA$9/(INDEX(Roky_výhled,,AA$8)-Last_Bil)*(INDEX($BO129:$DW129,,AA$8)-INDEX($D129:$BL129,,$E$1))+INDEX($D129:$BL129,,$E$1),AA$9/(INDEX(Roky_výhled,,AA$8)-INDEX(Roky_výhled,,AA$8-1))*(INDEX($BO129:$DW129,,AA$8)-INDEX($BO129:$DW129,,AA$8-1))+INDEX($BO129:$DW129,,AA$8-1))</f>
        <v>0</v>
      </c>
      <c r="AB129" s="173">
        <f ca="1">CHOOSE(AB$6,SUMIFS(INDIRECT("EB[" &amp; AB$2 &amp; "]"),EB[Zdrojový_nositel],$B129,EB[product],"6000",EB[unit],"TJ"),INDEX($BO129:$DW129,,AB$4),AB$9/(INDEX(Roky_výhled,,AB$8)-Last_Bil)*(INDEX($BO129:$DW129,,AB$8)-INDEX($D129:$BL129,,$E$1))+INDEX($D129:$BL129,,$E$1),AB$9/(INDEX(Roky_výhled,,AB$8)-INDEX(Roky_výhled,,AB$8-1))*(INDEX($BO129:$DW129,,AB$8)-INDEX($BO129:$DW129,,AB$8-1))+INDEX($BO129:$DW129,,AB$8-1))</f>
        <v>0</v>
      </c>
      <c r="AC129" s="173">
        <f ca="1">CHOOSE(AC$6,SUMIFS(INDIRECT("EB[" &amp; AC$2 &amp; "]"),EB[Zdrojový_nositel],$B129,EB[product],"6000",EB[unit],"TJ"),INDEX($BO129:$DW129,,AC$4),AC$9/(INDEX(Roky_výhled,,AC$8)-Last_Bil)*(INDEX($BO129:$DW129,,AC$8)-INDEX($D129:$BL129,,$E$1))+INDEX($D129:$BL129,,$E$1),AC$9/(INDEX(Roky_výhled,,AC$8)-INDEX(Roky_výhled,,AC$8-1))*(INDEX($BO129:$DW129,,AC$8)-INDEX($BO129:$DW129,,AC$8-1))+INDEX($BO129:$DW129,,AC$8-1))</f>
        <v>0</v>
      </c>
      <c r="AD129" s="173">
        <f ca="1">CHOOSE(AD$6,SUMIFS(INDIRECT("EB[" &amp; AD$2 &amp; "]"),EB[Zdrojový_nositel],$B129,EB[product],"6000",EB[unit],"TJ"),INDEX($BO129:$DW129,,AD$4),AD$9/(INDEX(Roky_výhled,,AD$8)-Last_Bil)*(INDEX($BO129:$DW129,,AD$8)-INDEX($D129:$BL129,,$E$1))+INDEX($D129:$BL129,,$E$1),AD$9/(INDEX(Roky_výhled,,AD$8)-INDEX(Roky_výhled,,AD$8-1))*(INDEX($BO129:$DW129,,AD$8)-INDEX($BO129:$DW129,,AD$8-1))+INDEX($BO129:$DW129,,AD$8-1))</f>
        <v>0</v>
      </c>
      <c r="AE129" s="173">
        <f ca="1">CHOOSE(AE$6,SUMIFS(INDIRECT("EB[" &amp; AE$2 &amp; "]"),EB[Zdrojový_nositel],$B129,EB[product],"6000",EB[unit],"TJ"),INDEX($BO129:$DW129,,AE$4),AE$9/(INDEX(Roky_výhled,,AE$8)-Last_Bil)*(INDEX($BO129:$DW129,,AE$8)-INDEX($D129:$BL129,,$E$1))+INDEX($D129:$BL129,,$E$1),AE$9/(INDEX(Roky_výhled,,AE$8)-INDEX(Roky_výhled,,AE$8-1))*(INDEX($BO129:$DW129,,AE$8)-INDEX($BO129:$DW129,,AE$8-1))+INDEX($BO129:$DW129,,AE$8-1))</f>
        <v>0</v>
      </c>
      <c r="AF129" s="173">
        <f ca="1">CHOOSE(AF$6,SUMIFS(INDIRECT("EB[" &amp; AF$2 &amp; "]"),EB[Zdrojový_nositel],$B129,EB[product],"6000",EB[unit],"TJ"),INDEX($BO129:$DW129,,AF$4),AF$9/(INDEX(Roky_výhled,,AF$8)-Last_Bil)*(INDEX($BO129:$DW129,,AF$8)-INDEX($D129:$BL129,,$E$1))+INDEX($D129:$BL129,,$E$1),AF$9/(INDEX(Roky_výhled,,AF$8)-INDEX(Roky_výhled,,AF$8-1))*(INDEX($BO129:$DW129,,AF$8)-INDEX($BO129:$DW129,,AF$8-1))+INDEX($BO129:$DW129,,AF$8-1))</f>
        <v>0</v>
      </c>
      <c r="AG129" s="173">
        <f ca="1">CHOOSE(AG$6,SUMIFS(INDIRECT("EB[" &amp; AG$2 &amp; "]"),EB[Zdrojový_nositel],$B129,EB[product],"6000",EB[unit],"TJ"),INDEX($BO129:$DW129,,AG$4),AG$9/(INDEX(Roky_výhled,,AG$8)-Last_Bil)*(INDEX($BO129:$DW129,,AG$8)-INDEX($D129:$BL129,,$E$1))+INDEX($D129:$BL129,,$E$1),AG$9/(INDEX(Roky_výhled,,AG$8)-INDEX(Roky_výhled,,AG$8-1))*(INDEX($BO129:$DW129,,AG$8)-INDEX($BO129:$DW129,,AG$8-1))+INDEX($BO129:$DW129,,AG$8-1))</f>
        <v>0</v>
      </c>
      <c r="AH129" s="173">
        <f ca="1">CHOOSE(AH$6,SUMIFS(INDIRECT("EB[" &amp; AH$2 &amp; "]"),EB[Zdrojový_nositel],$B129,EB[product],"6000",EB[unit],"TJ"),INDEX($BO129:$DW129,,AH$4),AH$9/(INDEX(Roky_výhled,,AH$8)-Last_Bil)*(INDEX($BO129:$DW129,,AH$8)-INDEX($D129:$BL129,,$E$1))+INDEX($D129:$BL129,,$E$1),AH$9/(INDEX(Roky_výhled,,AH$8)-INDEX(Roky_výhled,,AH$8-1))*(INDEX($BO129:$DW129,,AH$8)-INDEX($BO129:$DW129,,AH$8-1))+INDEX($BO129:$DW129,,AH$8-1))</f>
        <v>0</v>
      </c>
      <c r="AI129" s="173">
        <f ca="1">CHOOSE(AI$6,SUMIFS(INDIRECT("EB[" &amp; AI$2 &amp; "]"),EB[Zdrojový_nositel],$B129,EB[product],"6000",EB[unit],"TJ"),INDEX($BO129:$DW129,,AI$4),AI$9/(INDEX(Roky_výhled,,AI$8)-Last_Bil)*(INDEX($BO129:$DW129,,AI$8)-INDEX($D129:$BL129,,$E$1))+INDEX($D129:$BL129,,$E$1),AI$9/(INDEX(Roky_výhled,,AI$8)-INDEX(Roky_výhled,,AI$8-1))*(INDEX($BO129:$DW129,,AI$8)-INDEX($BO129:$DW129,,AI$8-1))+INDEX($BO129:$DW129,,AI$8-1))</f>
        <v>0</v>
      </c>
      <c r="AJ129" s="173">
        <f ca="1">CHOOSE(AJ$6,SUMIFS(INDIRECT("EB[" &amp; AJ$2 &amp; "]"),EB[Zdrojový_nositel],$B129,EB[product],"6000",EB[unit],"TJ"),INDEX($BO129:$DW129,,AJ$4),AJ$9/(INDEX(Roky_výhled,,AJ$8)-Last_Bil)*(INDEX($BO129:$DW129,,AJ$8)-INDEX($D129:$BL129,,$E$1))+INDEX($D129:$BL129,,$E$1),AJ$9/(INDEX(Roky_výhled,,AJ$8)-INDEX(Roky_výhled,,AJ$8-1))*(INDEX($BO129:$DW129,,AJ$8)-INDEX($BO129:$DW129,,AJ$8-1))+INDEX($BO129:$DW129,,AJ$8-1))</f>
        <v>0</v>
      </c>
      <c r="AK129" s="173">
        <f ca="1">CHOOSE(AK$6,SUMIFS(INDIRECT("EB[" &amp; AK$2 &amp; "]"),EB[Zdrojový_nositel],$B129,EB[product],"6000",EB[unit],"TJ"),INDEX($BO129:$DW129,,AK$4),AK$9/(INDEX(Roky_výhled,,AK$8)-Last_Bil)*(INDEX($BO129:$DW129,,AK$8)-INDEX($D129:$BL129,,$E$1))+INDEX($D129:$BL129,,$E$1),AK$9/(INDEX(Roky_výhled,,AK$8)-INDEX(Roky_výhled,,AK$8-1))*(INDEX($BO129:$DW129,,AK$8)-INDEX($BO129:$DW129,,AK$8-1))+INDEX($BO129:$DW129,,AK$8-1))</f>
        <v>0</v>
      </c>
      <c r="AL129" s="173">
        <f ca="1">CHOOSE(AL$6,SUMIFS(INDIRECT("EB[" &amp; AL$2 &amp; "]"),EB[Zdrojový_nositel],$B129,EB[product],"6000",EB[unit],"TJ"),INDEX($BO129:$DW129,,AL$4),AL$9/(INDEX(Roky_výhled,,AL$8)-Last_Bil)*(INDEX($BO129:$DW129,,AL$8)-INDEX($D129:$BL129,,$E$1))+INDEX($D129:$BL129,,$E$1),AL$9/(INDEX(Roky_výhled,,AL$8)-INDEX(Roky_výhled,,AL$8-1))*(INDEX($BO129:$DW129,,AL$8)-INDEX($BO129:$DW129,,AL$8-1))+INDEX($BO129:$DW129,,AL$8-1))</f>
        <v>0</v>
      </c>
      <c r="AM129" s="173">
        <f ca="1">CHOOSE(AM$6,SUMIFS(INDIRECT("EB[" &amp; AM$2 &amp; "]"),EB[Zdrojový_nositel],$B129,EB[product],"6000",EB[unit],"TJ"),INDEX($BO129:$DW129,,AM$4),AM$9/(INDEX(Roky_výhled,,AM$8)-Last_Bil)*(INDEX($BO129:$DW129,,AM$8)-INDEX($D129:$BL129,,$E$1))+INDEX($D129:$BL129,,$E$1),AM$9/(INDEX(Roky_výhled,,AM$8)-INDEX(Roky_výhled,,AM$8-1))*(INDEX($BO129:$DW129,,AM$8)-INDEX($BO129:$DW129,,AM$8-1))+INDEX($BO129:$DW129,,AM$8-1))</f>
        <v>0</v>
      </c>
      <c r="AN129" s="173">
        <f ca="1">CHOOSE(AN$6,SUMIFS(INDIRECT("EB[" &amp; AN$2 &amp; "]"),EB[Zdrojový_nositel],$B129,EB[product],"6000",EB[unit],"TJ"),INDEX($BO129:$DW129,,AN$4),AN$9/(INDEX(Roky_výhled,,AN$8)-Last_Bil)*(INDEX($BO129:$DW129,,AN$8)-INDEX($D129:$BL129,,$E$1))+INDEX($D129:$BL129,,$E$1),AN$9/(INDEX(Roky_výhled,,AN$8)-INDEX(Roky_výhled,,AN$8-1))*(INDEX($BO129:$DW129,,AN$8)-INDEX($BO129:$DW129,,AN$8-1))+INDEX($BO129:$DW129,,AN$8-1))</f>
        <v>0</v>
      </c>
      <c r="AO129" s="173">
        <f ca="1">CHOOSE(AO$6,SUMIFS(INDIRECT("EB[" &amp; AO$2 &amp; "]"),EB[Zdrojový_nositel],$B129,EB[product],"6000",EB[unit],"TJ"),INDEX($BO129:$DW129,,AO$4),AO$9/(INDEX(Roky_výhled,,AO$8)-Last_Bil)*(INDEX($BO129:$DW129,,AO$8)-INDEX($D129:$BL129,,$E$1))+INDEX($D129:$BL129,,$E$1),AO$9/(INDEX(Roky_výhled,,AO$8)-INDEX(Roky_výhled,,AO$8-1))*(INDEX($BO129:$DW129,,AO$8)-INDEX($BO129:$DW129,,AO$8-1))+INDEX($BO129:$DW129,,AO$8-1))</f>
        <v>0</v>
      </c>
      <c r="AP129" s="173">
        <f ca="1">CHOOSE(AP$6,SUMIFS(INDIRECT("EB[" &amp; AP$2 &amp; "]"),EB[Zdrojový_nositel],$B129,EB[product],"6000",EB[unit],"TJ"),INDEX($BO129:$DW129,,AP$4),AP$9/(INDEX(Roky_výhled,,AP$8)-Last_Bil)*(INDEX($BO129:$DW129,,AP$8)-INDEX($D129:$BL129,,$E$1))+INDEX($D129:$BL129,,$E$1),AP$9/(INDEX(Roky_výhled,,AP$8)-INDEX(Roky_výhled,,AP$8-1))*(INDEX($BO129:$DW129,,AP$8)-INDEX($BO129:$DW129,,AP$8-1))+INDEX($BO129:$DW129,,AP$8-1))</f>
        <v>0</v>
      </c>
      <c r="AQ129" s="173">
        <f ca="1">CHOOSE(AQ$6,SUMIFS(INDIRECT("EB[" &amp; AQ$2 &amp; "]"),EB[Zdrojový_nositel],$B129,EB[product],"6000",EB[unit],"TJ"),INDEX($BO129:$DW129,,AQ$4),AQ$9/(INDEX(Roky_výhled,,AQ$8)-Last_Bil)*(INDEX($BO129:$DW129,,AQ$8)-INDEX($D129:$BL129,,$E$1))+INDEX($D129:$BL129,,$E$1),AQ$9/(INDEX(Roky_výhled,,AQ$8)-INDEX(Roky_výhled,,AQ$8-1))*(INDEX($BO129:$DW129,,AQ$8)-INDEX($BO129:$DW129,,AQ$8-1))+INDEX($BO129:$DW129,,AQ$8-1))</f>
        <v>0</v>
      </c>
      <c r="AR129" s="173">
        <f ca="1">CHOOSE(AR$6,SUMIFS(INDIRECT("EB[" &amp; AR$2 &amp; "]"),EB[Zdrojový_nositel],$B129,EB[product],"6000",EB[unit],"TJ"),INDEX($BO129:$DW129,,AR$4),AR$9/(INDEX(Roky_výhled,,AR$8)-Last_Bil)*(INDEX($BO129:$DW129,,AR$8)-INDEX($D129:$BL129,,$E$1))+INDEX($D129:$BL129,,$E$1),AR$9/(INDEX(Roky_výhled,,AR$8)-INDEX(Roky_výhled,,AR$8-1))*(INDEX($BO129:$DW129,,AR$8)-INDEX($BO129:$DW129,,AR$8-1))+INDEX($BO129:$DW129,,AR$8-1))</f>
        <v>0</v>
      </c>
      <c r="AS129" s="173">
        <f ca="1">CHOOSE(AS$6,SUMIFS(INDIRECT("EB[" &amp; AS$2 &amp; "]"),EB[Zdrojový_nositel],$B129,EB[product],"6000",EB[unit],"TJ"),INDEX($BO129:$DW129,,AS$4),AS$9/(INDEX(Roky_výhled,,AS$8)-Last_Bil)*(INDEX($BO129:$DW129,,AS$8)-INDEX($D129:$BL129,,$E$1))+INDEX($D129:$BL129,,$E$1),AS$9/(INDEX(Roky_výhled,,AS$8)-INDEX(Roky_výhled,,AS$8-1))*(INDEX($BO129:$DW129,,AS$8)-INDEX($BO129:$DW129,,AS$8-1))+INDEX($BO129:$DW129,,AS$8-1))</f>
        <v>0</v>
      </c>
      <c r="AT129" s="173">
        <f ca="1">CHOOSE(AT$6,SUMIFS(INDIRECT("EB[" &amp; AT$2 &amp; "]"),EB[Zdrojový_nositel],$B129,EB[product],"6000",EB[unit],"TJ"),INDEX($BO129:$DW129,,AT$4),AT$9/(INDEX(Roky_výhled,,AT$8)-Last_Bil)*(INDEX($BO129:$DW129,,AT$8)-INDEX($D129:$BL129,,$E$1))+INDEX($D129:$BL129,,$E$1),AT$9/(INDEX(Roky_výhled,,AT$8)-INDEX(Roky_výhled,,AT$8-1))*(INDEX($BO129:$DW129,,AT$8)-INDEX($BO129:$DW129,,AT$8-1))+INDEX($BO129:$DW129,,AT$8-1))</f>
        <v>0</v>
      </c>
      <c r="AU129" s="173">
        <f ca="1">CHOOSE(AU$6,SUMIFS(INDIRECT("EB[" &amp; AU$2 &amp; "]"),EB[Zdrojový_nositel],$B129,EB[product],"6000",EB[unit],"TJ"),INDEX($BO129:$DW129,,AU$4),AU$9/(INDEX(Roky_výhled,,AU$8)-Last_Bil)*(INDEX($BO129:$DW129,,AU$8)-INDEX($D129:$BL129,,$E$1))+INDEX($D129:$BL129,,$E$1),AU$9/(INDEX(Roky_výhled,,AU$8)-INDEX(Roky_výhled,,AU$8-1))*(INDEX($BO129:$DW129,,AU$8)-INDEX($BO129:$DW129,,AU$8-1))+INDEX($BO129:$DW129,,AU$8-1))</f>
        <v>0</v>
      </c>
      <c r="AV129" s="173">
        <f ca="1">CHOOSE(AV$6,SUMIFS(INDIRECT("EB[" &amp; AV$2 &amp; "]"),EB[Zdrojový_nositel],$B129,EB[product],"6000",EB[unit],"TJ"),INDEX($BO129:$DW129,,AV$4),AV$9/(INDEX(Roky_výhled,,AV$8)-Last_Bil)*(INDEX($BO129:$DW129,,AV$8)-INDEX($D129:$BL129,,$E$1))+INDEX($D129:$BL129,,$E$1),AV$9/(INDEX(Roky_výhled,,AV$8)-INDEX(Roky_výhled,,AV$8-1))*(INDEX($BO129:$DW129,,AV$8)-INDEX($BO129:$DW129,,AV$8-1))+INDEX($BO129:$DW129,,AV$8-1))</f>
        <v>0</v>
      </c>
      <c r="AW129" s="173">
        <f ca="1">CHOOSE(AW$6,SUMIFS(INDIRECT("EB[" &amp; AW$2 &amp; "]"),EB[Zdrojový_nositel],$B129,EB[product],"6000",EB[unit],"TJ"),INDEX($BO129:$DW129,,AW$4),AW$9/(INDEX(Roky_výhled,,AW$8)-Last_Bil)*(INDEX($BO129:$DW129,,AW$8)-INDEX($D129:$BL129,,$E$1))+INDEX($D129:$BL129,,$E$1),AW$9/(INDEX(Roky_výhled,,AW$8)-INDEX(Roky_výhled,,AW$8-1))*(INDEX($BO129:$DW129,,AW$8)-INDEX($BO129:$DW129,,AW$8-1))+INDEX($BO129:$DW129,,AW$8-1))</f>
        <v>0</v>
      </c>
      <c r="AX129" s="173">
        <f ca="1">CHOOSE(AX$6,SUMIFS(INDIRECT("EB[" &amp; AX$2 &amp; "]"),EB[Zdrojový_nositel],$B129,EB[product],"6000",EB[unit],"TJ"),INDEX($BO129:$DW129,,AX$4),AX$9/(INDEX(Roky_výhled,,AX$8)-Last_Bil)*(INDEX($BO129:$DW129,,AX$8)-INDEX($D129:$BL129,,$E$1))+INDEX($D129:$BL129,,$E$1),AX$9/(INDEX(Roky_výhled,,AX$8)-INDEX(Roky_výhled,,AX$8-1))*(INDEX($BO129:$DW129,,AX$8)-INDEX($BO129:$DW129,,AX$8-1))+INDEX($BO129:$DW129,,AX$8-1))</f>
        <v>0</v>
      </c>
      <c r="AY129" s="173">
        <f ca="1">CHOOSE(AY$6,SUMIFS(INDIRECT("EB[" &amp; AY$2 &amp; "]"),EB[Zdrojový_nositel],$B129,EB[product],"6000",EB[unit],"TJ"),INDEX($BO129:$DW129,,AY$4),AY$9/(INDEX(Roky_výhled,,AY$8)-Last_Bil)*(INDEX($BO129:$DW129,,AY$8)-INDEX($D129:$BL129,,$E$1))+INDEX($D129:$BL129,,$E$1),AY$9/(INDEX(Roky_výhled,,AY$8)-INDEX(Roky_výhled,,AY$8-1))*(INDEX($BO129:$DW129,,AY$8)-INDEX($BO129:$DW129,,AY$8-1))+INDEX($BO129:$DW129,,AY$8-1))</f>
        <v>0</v>
      </c>
      <c r="AZ129" s="173">
        <f ca="1">CHOOSE(AZ$6,SUMIFS(INDIRECT("EB[" &amp; AZ$2 &amp; "]"),EB[Zdrojový_nositel],$B129,EB[product],"6000",EB[unit],"TJ"),INDEX($BO129:$DW129,,AZ$4),AZ$9/(INDEX(Roky_výhled,,AZ$8)-Last_Bil)*(INDEX($BO129:$DW129,,AZ$8)-INDEX($D129:$BL129,,$E$1))+INDEX($D129:$BL129,,$E$1),AZ$9/(INDEX(Roky_výhled,,AZ$8)-INDEX(Roky_výhled,,AZ$8-1))*(INDEX($BO129:$DW129,,AZ$8)-INDEX($BO129:$DW129,,AZ$8-1))+INDEX($BO129:$DW129,,AZ$8-1))</f>
        <v>0</v>
      </c>
      <c r="BA129" s="173">
        <f ca="1">CHOOSE(BA$6,SUMIFS(INDIRECT("EB[" &amp; BA$2 &amp; "]"),EB[Zdrojový_nositel],$B129,EB[product],"6000",EB[unit],"TJ"),INDEX($BO129:$DW129,,BA$4),BA$9/(INDEX(Roky_výhled,,BA$8)-Last_Bil)*(INDEX($BO129:$DW129,,BA$8)-INDEX($D129:$BL129,,$E$1))+INDEX($D129:$BL129,,$E$1),BA$9/(INDEX(Roky_výhled,,BA$8)-INDEX(Roky_výhled,,BA$8-1))*(INDEX($BO129:$DW129,,BA$8)-INDEX($BO129:$DW129,,BA$8-1))+INDEX($BO129:$DW129,,BA$8-1))</f>
        <v>0</v>
      </c>
      <c r="BB129" s="173">
        <f ca="1">CHOOSE(BB$6,SUMIFS(INDIRECT("EB[" &amp; BB$2 &amp; "]"),EB[Zdrojový_nositel],$B129,EB[product],"6000",EB[unit],"TJ"),INDEX($BO129:$DW129,,BB$4),BB$9/(INDEX(Roky_výhled,,BB$8)-Last_Bil)*(INDEX($BO129:$DW129,,BB$8)-INDEX($D129:$BL129,,$E$1))+INDEX($D129:$BL129,,$E$1),BB$9/(INDEX(Roky_výhled,,BB$8)-INDEX(Roky_výhled,,BB$8-1))*(INDEX($BO129:$DW129,,BB$8)-INDEX($BO129:$DW129,,BB$8-1))+INDEX($BO129:$DW129,,BB$8-1))</f>
        <v>0</v>
      </c>
      <c r="BC129" s="173">
        <f ca="1">CHOOSE(BC$6,SUMIFS(INDIRECT("EB[" &amp; BC$2 &amp; "]"),EB[Zdrojový_nositel],$B129,EB[product],"6000",EB[unit],"TJ"),INDEX($BO129:$DW129,,BC$4),BC$9/(INDEX(Roky_výhled,,BC$8)-Last_Bil)*(INDEX($BO129:$DW129,,BC$8)-INDEX($D129:$BL129,,$E$1))+INDEX($D129:$BL129,,$E$1),BC$9/(INDEX(Roky_výhled,,BC$8)-INDEX(Roky_výhled,,BC$8-1))*(INDEX($BO129:$DW129,,BC$8)-INDEX($BO129:$DW129,,BC$8-1))+INDEX($BO129:$DW129,,BC$8-1))</f>
        <v>0</v>
      </c>
      <c r="BD129" s="173">
        <f ca="1">CHOOSE(BD$6,SUMIFS(INDIRECT("EB[" &amp; BD$2 &amp; "]"),EB[Zdrojový_nositel],$B129,EB[product],"6000",EB[unit],"TJ"),INDEX($BO129:$DW129,,BD$4),BD$9/(INDEX(Roky_výhled,,BD$8)-Last_Bil)*(INDEX($BO129:$DW129,,BD$8)-INDEX($D129:$BL129,,$E$1))+INDEX($D129:$BL129,,$E$1),BD$9/(INDEX(Roky_výhled,,BD$8)-INDEX(Roky_výhled,,BD$8-1))*(INDEX($BO129:$DW129,,BD$8)-INDEX($BO129:$DW129,,BD$8-1))+INDEX($BO129:$DW129,,BD$8-1))</f>
        <v>0</v>
      </c>
      <c r="BE129" s="173">
        <f ca="1">CHOOSE(BE$6,SUMIFS(INDIRECT("EB[" &amp; BE$2 &amp; "]"),EB[Zdrojový_nositel],$B129,EB[product],"6000",EB[unit],"TJ"),INDEX($BO129:$DW129,,BE$4),BE$9/(INDEX(Roky_výhled,,BE$8)-Last_Bil)*(INDEX($BO129:$DW129,,BE$8)-INDEX($D129:$BL129,,$E$1))+INDEX($D129:$BL129,,$E$1),BE$9/(INDEX(Roky_výhled,,BE$8)-INDEX(Roky_výhled,,BE$8-1))*(INDEX($BO129:$DW129,,BE$8)-INDEX($BO129:$DW129,,BE$8-1))+INDEX($BO129:$DW129,,BE$8-1))</f>
        <v>0</v>
      </c>
      <c r="BF129" s="173">
        <f ca="1">CHOOSE(BF$6,SUMIFS(INDIRECT("EB[" &amp; BF$2 &amp; "]"),EB[Zdrojový_nositel],$B129,EB[product],"6000",EB[unit],"TJ"),INDEX($BO129:$DW129,,BF$4),BF$9/(INDEX(Roky_výhled,,BF$8)-Last_Bil)*(INDEX($BO129:$DW129,,BF$8)-INDEX($D129:$BL129,,$E$1))+INDEX($D129:$BL129,,$E$1),BF$9/(INDEX(Roky_výhled,,BF$8)-INDEX(Roky_výhled,,BF$8-1))*(INDEX($BO129:$DW129,,BF$8)-INDEX($BO129:$DW129,,BF$8-1))+INDEX($BO129:$DW129,,BF$8-1))</f>
        <v>0</v>
      </c>
      <c r="BG129" s="173">
        <f ca="1">CHOOSE(BG$6,SUMIFS(INDIRECT("EB[" &amp; BG$2 &amp; "]"),EB[Zdrojový_nositel],$B129,EB[product],"6000",EB[unit],"TJ"),INDEX($BO129:$DW129,,BG$4),BG$9/(INDEX(Roky_výhled,,BG$8)-Last_Bil)*(INDEX($BO129:$DW129,,BG$8)-INDEX($D129:$BL129,,$E$1))+INDEX($D129:$BL129,,$E$1),BG$9/(INDEX(Roky_výhled,,BG$8)-INDEX(Roky_výhled,,BG$8-1))*(INDEX($BO129:$DW129,,BG$8)-INDEX($BO129:$DW129,,BG$8-1))+INDEX($BO129:$DW129,,BG$8-1))</f>
        <v>0</v>
      </c>
      <c r="BH129" s="173">
        <f ca="1">CHOOSE(BH$6,SUMIFS(INDIRECT("EB[" &amp; BH$2 &amp; "]"),EB[Zdrojový_nositel],$B129,EB[product],"6000",EB[unit],"TJ"),INDEX($BO129:$DW129,,BH$4),BH$9/(INDEX(Roky_výhled,,BH$8)-Last_Bil)*(INDEX($BO129:$DW129,,BH$8)-INDEX($D129:$BL129,,$E$1))+INDEX($D129:$BL129,,$E$1),BH$9/(INDEX(Roky_výhled,,BH$8)-INDEX(Roky_výhled,,BH$8-1))*(INDEX($BO129:$DW129,,BH$8)-INDEX($BO129:$DW129,,BH$8-1))+INDEX($BO129:$DW129,,BH$8-1))</f>
        <v>0</v>
      </c>
      <c r="BI129" s="173">
        <f ca="1">CHOOSE(BI$6,SUMIFS(INDIRECT("EB[" &amp; BI$2 &amp; "]"),EB[Zdrojový_nositel],$B129,EB[product],"6000",EB[unit],"TJ"),INDEX($BO129:$DW129,,BI$4),BI$9/(INDEX(Roky_výhled,,BI$8)-Last_Bil)*(INDEX($BO129:$DW129,,BI$8)-INDEX($D129:$BL129,,$E$1))+INDEX($D129:$BL129,,$E$1),BI$9/(INDEX(Roky_výhled,,BI$8)-INDEX(Roky_výhled,,BI$8-1))*(INDEX($BO129:$DW129,,BI$8)-INDEX($BO129:$DW129,,BI$8-1))+INDEX($BO129:$DW129,,BI$8-1))</f>
        <v>0</v>
      </c>
      <c r="BJ129" s="173">
        <f ca="1">CHOOSE(BJ$6,SUMIFS(INDIRECT("EB[" &amp; BJ$2 &amp; "]"),EB[Zdrojový_nositel],$B129,EB[product],"6000",EB[unit],"TJ"),INDEX($BO129:$DW129,,BJ$4),BJ$9/(INDEX(Roky_výhled,,BJ$8)-Last_Bil)*(INDEX($BO129:$DW129,,BJ$8)-INDEX($D129:$BL129,,$E$1))+INDEX($D129:$BL129,,$E$1),BJ$9/(INDEX(Roky_výhled,,BJ$8)-INDEX(Roky_výhled,,BJ$8-1))*(INDEX($BO129:$DW129,,BJ$8)-INDEX($BO129:$DW129,,BJ$8-1))+INDEX($BO129:$DW129,,BJ$8-1))</f>
        <v>0</v>
      </c>
      <c r="BK129" s="173">
        <f ca="1">CHOOSE(BK$6,SUMIFS(INDIRECT("EB[" &amp; BK$2 &amp; "]"),EB[Zdrojový_nositel],$B129,EB[product],"6000",EB[unit],"TJ"),INDEX($BO129:$DW129,,BK$4),BK$9/(INDEX(Roky_výhled,,BK$8)-Last_Bil)*(INDEX($BO129:$DW129,,BK$8)-INDEX($D129:$BL129,,$E$1))+INDEX($D129:$BL129,,$E$1),BK$9/(INDEX(Roky_výhled,,BK$8)-INDEX(Roky_výhled,,BK$8-1))*(INDEX($BO129:$DW129,,BK$8)-INDEX($BO129:$DW129,,BK$8-1))+INDEX($BO129:$DW129,,BK$8-1))</f>
        <v>0</v>
      </c>
      <c r="BL129" s="162">
        <f ca="1">CHOOSE(BL$6,SUMIFS(INDIRECT("EB[" &amp; BL$2 &amp; "]"),EB[Zdrojový_nositel],$B129,EB[product],"6000",EB[unit],"TJ"),INDEX($BO129:$DW129,,BL$4),BL$9/(INDEX(Roky_výhled,,BL$8)-Last_Bil)*(INDEX($BO129:$DW129,,BL$8)-INDEX($D129:$BL129,,$E$1))+INDEX($D129:$BL129,,$E$1),BL$9/(INDEX(Roky_výhled,,BL$8)-INDEX(Roky_výhled,,BL$8-1))*(INDEX($BO129:$DW129,,BL$8)-INDEX($BO129:$DW129,,BL$8-1))+INDEX($BO129:$DW129,,BL$8-1))</f>
        <v>0</v>
      </c>
      <c r="BM129"/>
      <c r="BN129" s="221" t="str">
        <f t="shared" si="300"/>
        <v>Teplo</v>
      </c>
      <c r="BO129" s="285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7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281"/>
      <c r="DT129" s="281"/>
      <c r="DU129" s="281"/>
      <c r="DV129" s="281"/>
      <c r="DW129" s="281"/>
    </row>
    <row r="130" spans="2:127" s="196" customFormat="1" x14ac:dyDescent="0.25">
      <c r="B130" t="s">
        <v>3256</v>
      </c>
      <c r="C130" s="221" t="str">
        <f t="shared" si="302"/>
        <v>OZE mimo biomasu</v>
      </c>
      <c r="D130" s="215">
        <f ca="1">CHOOSE(D$6,SUMIFS(INDIRECT("EB[" &amp; D$2 &amp; "]"),EB[Zdrojový_nositel],$B130,EB[product],"6000",EB[unit],"TJ"),INDEX($BO130:$DW130,,D$4),D$9/(INDEX(Roky_výhled,,D$8)-Last_Bil)*(INDEX($BO130:$DW130,,D$8)-INDEX($D130:$BL130,,$E$1))+INDEX($D130:$BL130,,$E$1),D$9/(INDEX(Roky_výhled,,D$8)-INDEX(Roky_výhled,,D$8-1))*(INDEX($BO130:$DW130,,D$8)-INDEX($BO130:$DW130,,D$8-1))+INDEX($BO130:$DW130,,D$8-1))</f>
        <v>4180</v>
      </c>
      <c r="E130" s="173">
        <f ca="1">CHOOSE(E$6,SUMIFS(INDIRECT("EB[" &amp; E$2 &amp; "]"),EB[Zdrojový_nositel],$B130,EB[product],"6000",EB[unit],"TJ"),INDEX($BO130:$DW130,,E$4),E$9/(INDEX(Roky_výhled,,E$8)-Last_Bil)*(INDEX($BO130:$DW130,,E$8)-INDEX($D130:$BL130,,$E$1))+INDEX($D130:$BL130,,$E$1),E$9/(INDEX(Roky_výhled,,E$8)-INDEX(Roky_výhled,,E$8-1))*(INDEX($BO130:$DW130,,E$8)-INDEX($BO130:$DW130,,E$8-1))+INDEX($BO130:$DW130,,E$8-1))</f>
        <v>3920</v>
      </c>
      <c r="F130" s="173">
        <f ca="1">CHOOSE(F$6,SUMIFS(INDIRECT("EB[" &amp; F$2 &amp; "]"),EB[Zdrojový_nositel],$B130,EB[product],"6000",EB[unit],"TJ"),INDEX($BO130:$DW130,,F$4),F$9/(INDEX(Roky_výhled,,F$8)-Last_Bil)*(INDEX($BO130:$DW130,,F$8)-INDEX($D130:$BL130,,$E$1))+INDEX($D130:$BL130,,$E$1),F$9/(INDEX(Roky_výhled,,F$8)-INDEX(Roky_výhled,,F$8-1))*(INDEX($BO130:$DW130,,F$8)-INDEX($BO130:$DW130,,F$8-1))+INDEX($BO130:$DW130,,F$8-1))</f>
        <v>5047</v>
      </c>
      <c r="G130" s="173">
        <f ca="1">CHOOSE(G$6,SUMIFS(INDIRECT("EB[" &amp; G$2 &amp; "]"),EB[Zdrojový_nositel],$B130,EB[product],"6000",EB[unit],"TJ"),INDEX($BO130:$DW130,,G$4),G$9/(INDEX(Roky_výhled,,G$8)-Last_Bil)*(INDEX($BO130:$DW130,,G$8)-INDEX($D130:$BL130,,$E$1))+INDEX($D130:$BL130,,$E$1),G$9/(INDEX(Roky_výhled,,G$8)-INDEX(Roky_výhled,,G$8-1))*(INDEX($BO130:$DW130,,G$8)-INDEX($BO130:$DW130,,G$8-1))+INDEX($BO130:$DW130,,G$8-1))</f>
        <v>4929</v>
      </c>
      <c r="H130" s="173">
        <f ca="1">CHOOSE(H$6,SUMIFS(INDIRECT("EB[" &amp; H$2 &amp; "]"),EB[Zdrojový_nositel],$B130,EB[product],"6000",EB[unit],"TJ"),INDEX($BO130:$DW130,,H$4),H$9/(INDEX(Roky_výhled,,H$8)-Last_Bil)*(INDEX($BO130:$DW130,,H$8)-INDEX($D130:$BL130,,$E$1))+INDEX($D130:$BL130,,$E$1),H$9/(INDEX(Roky_výhled,,H$8)-INDEX(Roky_výhled,,H$8-1))*(INDEX($BO130:$DW130,,H$8)-INDEX($BO130:$DW130,,H$8-1))+INDEX($BO130:$DW130,,H$8-1))</f>
        <v>5256</v>
      </c>
      <c r="I130" s="173">
        <f ca="1">CHOOSE(I$6,SUMIFS(INDIRECT("EB[" &amp; I$2 &amp; "]"),EB[Zdrojový_nositel],$B130,EB[product],"6000",EB[unit],"TJ"),INDEX($BO130:$DW130,,I$4),I$9/(INDEX(Roky_výhled,,I$8)-Last_Bil)*(INDEX($BO130:$DW130,,I$8)-INDEX($D130:$BL130,,$E$1))+INDEX($D130:$BL130,,$E$1),I$9/(INDEX(Roky_výhled,,I$8)-INDEX(Roky_výhled,,I$8-1))*(INDEX($BO130:$DW130,,I$8)-INDEX($BO130:$DW130,,I$8-1))+INDEX($BO130:$DW130,,I$8-1))</f>
        <v>7207</v>
      </c>
      <c r="J130" s="173">
        <f ca="1">CHOOSE(J$6,SUMIFS(INDIRECT("EB[" &amp; J$2 &amp; "]"),EB[Zdrojový_nositel],$B130,EB[product],"6000",EB[unit],"TJ"),INDEX($BO130:$DW130,,J$4),J$9/(INDEX(Roky_výhled,,J$8)-Last_Bil)*(INDEX($BO130:$DW130,,J$8)-INDEX($D130:$BL130,,$E$1))+INDEX($D130:$BL130,,$E$1),J$9/(INDEX(Roky_výhled,,J$8)-INDEX(Roky_výhled,,J$8-1))*(INDEX($BO130:$DW130,,J$8)-INDEX($BO130:$DW130,,J$8-1))+INDEX($BO130:$DW130,,J$8-1))</f>
        <v>7088</v>
      </c>
      <c r="K130" s="173">
        <f ca="1">CHOOSE(K$6,SUMIFS(INDIRECT("EB[" &amp; K$2 &amp; "]"),EB[Zdrojový_nositel],$B130,EB[product],"6000",EB[unit],"TJ"),INDEX($BO130:$DW130,,K$4),K$9/(INDEX(Roky_výhled,,K$8)-Last_Bil)*(INDEX($BO130:$DW130,,K$8)-INDEX($D130:$BL130,,$E$1))+INDEX($D130:$BL130,,$E$1),K$9/(INDEX(Roky_výhled,,K$8)-INDEX(Roky_výhled,,K$8-1))*(INDEX($BO130:$DW130,,K$8)-INDEX($BO130:$DW130,,K$8-1))+INDEX($BO130:$DW130,,K$8-1))</f>
        <v>6116</v>
      </c>
      <c r="L130" s="173">
        <f ca="1">CHOOSE(L$6,SUMIFS(INDIRECT("EB[" &amp; L$2 &amp; "]"),EB[Zdrojový_nositel],$B130,EB[product],"6000",EB[unit],"TJ"),INDEX($BO130:$DW130,,L$4),L$9/(INDEX(Roky_výhled,,L$8)-Last_Bil)*(INDEX($BO130:$DW130,,L$8)-INDEX($D130:$BL130,,$E$1))+INDEX($D130:$BL130,,$E$1),L$9/(INDEX(Roky_výhled,,L$8)-INDEX(Roky_výhled,,L$8-1))*(INDEX($BO130:$DW130,,L$8)-INDEX($BO130:$DW130,,L$8-1))+INDEX($BO130:$DW130,,L$8-1))</f>
        <v>5025</v>
      </c>
      <c r="M130" s="173">
        <f ca="1">CHOOSE(M$6,SUMIFS(INDIRECT("EB[" &amp; M$2 &amp; "]"),EB[Zdrojový_nositel],$B130,EB[product],"6000",EB[unit],"TJ"),INDEX($BO130:$DW130,,M$4),M$9/(INDEX(Roky_výhled,,M$8)-Last_Bil)*(INDEX($BO130:$DW130,,M$8)-INDEX($D130:$BL130,,$E$1))+INDEX($D130:$BL130,,$E$1),M$9/(INDEX(Roky_výhled,,M$8)-INDEX(Roky_výhled,,M$8-1))*(INDEX($BO130:$DW130,,M$8)-INDEX($BO130:$DW130,,M$8-1))+INDEX($BO130:$DW130,,M$8-1))</f>
        <v>6052</v>
      </c>
      <c r="N130" s="173">
        <f ca="1">CHOOSE(N$6,SUMIFS(INDIRECT("EB[" &amp; N$2 &amp; "]"),EB[Zdrojový_nositel],$B130,EB[product],"6000",EB[unit],"TJ"),INDEX($BO130:$DW130,,N$4),N$9/(INDEX(Roky_výhled,,N$8)-Last_Bil)*(INDEX($BO130:$DW130,,N$8)-INDEX($D130:$BL130,,$E$1))+INDEX($D130:$BL130,,$E$1),N$9/(INDEX(Roky_výhled,,N$8)-INDEX(Roky_výhled,,N$8-1))*(INDEX($BO130:$DW130,,N$8)-INDEX($BO130:$DW130,,N$8-1))+INDEX($BO130:$DW130,,N$8-1))</f>
        <v>6333</v>
      </c>
      <c r="O130" s="173">
        <f ca="1">CHOOSE(O$6,SUMIFS(INDIRECT("EB[" &amp; O$2 &amp; "]"),EB[Zdrojový_nositel],$B130,EB[product],"6000",EB[unit],"TJ"),INDEX($BO130:$DW130,,O$4),O$9/(INDEX(Roky_výhled,,O$8)-Last_Bil)*(INDEX($BO130:$DW130,,O$8)-INDEX($D130:$BL130,,$E$1))+INDEX($D130:$BL130,,$E$1),O$9/(INDEX(Roky_výhled,,O$8)-INDEX(Roky_výhled,,O$8-1))*(INDEX($BO130:$DW130,,O$8)-INDEX($BO130:$DW130,,O$8-1))+INDEX($BO130:$DW130,,O$8-1))</f>
        <v>7395</v>
      </c>
      <c r="P130" s="173">
        <f ca="1">CHOOSE(P$6,SUMIFS(INDIRECT("EB[" &amp; P$2 &amp; "]"),EB[Zdrojový_nositel],$B130,EB[product],"6000",EB[unit],"TJ"),INDEX($BO130:$DW130,,P$4),P$9/(INDEX(Roky_výhled,,P$8)-Last_Bil)*(INDEX($BO130:$DW130,,P$8)-INDEX($D130:$BL130,,$E$1))+INDEX($D130:$BL130,,$E$1),P$9/(INDEX(Roky_výhled,,P$8)-INDEX(Roky_výhled,,P$8-1))*(INDEX($BO130:$DW130,,P$8)-INDEX($BO130:$DW130,,P$8-1))+INDEX($BO130:$DW130,,P$8-1))</f>
        <v>8978</v>
      </c>
      <c r="Q130" s="173">
        <f ca="1">CHOOSE(Q$6,SUMIFS(INDIRECT("EB[" &amp; Q$2 &amp; "]"),EB[Zdrojový_nositel],$B130,EB[product],"6000",EB[unit],"TJ"),INDEX($BO130:$DW130,,Q$4),Q$9/(INDEX(Roky_výhled,,Q$8)-Last_Bil)*(INDEX($BO130:$DW130,,Q$8)-INDEX($D130:$BL130,,$E$1))+INDEX($D130:$BL130,,$E$1),Q$9/(INDEX(Roky_výhled,,Q$8)-INDEX(Roky_výhled,,Q$8-1))*(INDEX($BO130:$DW130,,Q$8)-INDEX($BO130:$DW130,,Q$8-1))+INDEX($BO130:$DW130,,Q$8-1))</f>
        <v>4998</v>
      </c>
      <c r="R130" s="173">
        <f ca="1">CHOOSE(R$6,SUMIFS(INDIRECT("EB[" &amp; R$2 &amp; "]"),EB[Zdrojový_nositel],$B130,EB[product],"6000",EB[unit],"TJ"),INDEX($BO130:$DW130,,R$4),R$9/(INDEX(Roky_výhled,,R$8)-Last_Bil)*(INDEX($BO130:$DW130,,R$8)-INDEX($D130:$BL130,,$E$1))+INDEX($D130:$BL130,,$E$1),R$9/(INDEX(Roky_výhled,,R$8)-INDEX(Roky_výhled,,R$8-1))*(INDEX($BO130:$DW130,,R$8)-INDEX($BO130:$DW130,,R$8-1))+INDEX($BO130:$DW130,,R$8-1))</f>
        <v>7305</v>
      </c>
      <c r="S130" s="173">
        <f ca="1">CHOOSE(S$6,SUMIFS(INDIRECT("EB[" &amp; S$2 &amp; "]"),EB[Zdrojový_nositel],$B130,EB[product],"6000",EB[unit],"TJ"),INDEX($BO130:$DW130,,S$4),S$9/(INDEX(Roky_výhled,,S$8)-Last_Bil)*(INDEX($BO130:$DW130,,S$8)-INDEX($D130:$BL130,,$E$1))+INDEX($D130:$BL130,,$E$1),S$9/(INDEX(Roky_výhled,,S$8)-INDEX(Roky_výhled,,S$8-1))*(INDEX($BO130:$DW130,,S$8)-INDEX($BO130:$DW130,,S$8-1))+INDEX($BO130:$DW130,,S$8-1))</f>
        <v>8644</v>
      </c>
      <c r="T130" s="173">
        <f ca="1">CHOOSE(T$6,SUMIFS(INDIRECT("EB[" &amp; T$2 &amp; "]"),EB[Zdrojový_nositel],$B130,EB[product],"6000",EB[unit],"TJ"),INDEX($BO130:$DW130,,T$4),T$9/(INDEX(Roky_výhled,,T$8)-Last_Bil)*(INDEX($BO130:$DW130,,T$8)-INDEX($D130:$BL130,,$E$1))+INDEX($D130:$BL130,,$E$1),T$9/(INDEX(Roky_výhled,,T$8)-INDEX(Roky_výhled,,T$8-1))*(INDEX($BO130:$DW130,,T$8)-INDEX($BO130:$DW130,,T$8-1))+INDEX($BO130:$DW130,,T$8-1))</f>
        <v>9361</v>
      </c>
      <c r="U130" s="173">
        <f ca="1">CHOOSE(U$6,SUMIFS(INDIRECT("EB[" &amp; U$2 &amp; "]"),EB[Zdrojový_nositel],$B130,EB[product],"6000",EB[unit],"TJ"),INDEX($BO130:$DW130,,U$4),U$9/(INDEX(Roky_výhled,,U$8)-Last_Bil)*(INDEX($BO130:$DW130,,U$8)-INDEX($D130:$BL130,,$E$1))+INDEX($D130:$BL130,,$E$1),U$9/(INDEX(Roky_výhled,,U$8)-INDEX(Roky_výhled,,U$8-1))*(INDEX($BO130:$DW130,,U$8)-INDEX($BO130:$DW130,,U$8-1))+INDEX($BO130:$DW130,,U$8-1))</f>
        <v>7981</v>
      </c>
      <c r="V130" s="173">
        <f ca="1">CHOOSE(V$6,SUMIFS(INDIRECT("EB[" &amp; V$2 &amp; "]"),EB[Zdrojový_nositel],$B130,EB[product],"6000",EB[unit],"TJ"),INDEX($BO130:$DW130,,V$4),V$9/(INDEX(Roky_výhled,,V$8)-Last_Bil)*(INDEX($BO130:$DW130,,V$8)-INDEX($D130:$BL130,,$E$1))+INDEX($D130:$BL130,,$E$1),V$9/(INDEX(Roky_výhled,,V$8)-INDEX(Roky_výhled,,V$8-1))*(INDEX($BO130:$DW130,,V$8)-INDEX($BO130:$DW130,,V$8-1))+INDEX($BO130:$DW130,,V$8-1))</f>
        <v>8218</v>
      </c>
      <c r="W130" s="173">
        <f ca="1">CHOOSE(W$6,SUMIFS(INDIRECT("EB[" &amp; W$2 &amp; "]"),EB[Zdrojový_nositel],$B130,EB[product],"6000",EB[unit],"TJ"),INDEX($BO130:$DW130,,W$4),W$9/(INDEX(Roky_výhled,,W$8)-Last_Bil)*(INDEX($BO130:$DW130,,W$8)-INDEX($D130:$BL130,,$E$1))+INDEX($D130:$BL130,,$E$1),W$9/(INDEX(Roky_výhled,,W$8)-INDEX(Roky_výhled,,W$8-1))*(INDEX($BO130:$DW130,,W$8)-INDEX($BO130:$DW130,,W$8-1))+INDEX($BO130:$DW130,,W$8-1))</f>
        <v>10102</v>
      </c>
      <c r="X130" s="173">
        <f ca="1">CHOOSE(X$6,SUMIFS(INDIRECT("EB[" &amp; X$2 &amp; "]"),EB[Zdrojový_nositel],$B130,EB[product],"6000",EB[unit],"TJ"),INDEX($BO130:$DW130,,X$4),X$9/(INDEX(Roky_výhled,,X$8)-Last_Bil)*(INDEX($BO130:$DW130,,X$8)-INDEX($D130:$BL130,,$E$1))+INDEX($D130:$BL130,,$E$1),X$9/(INDEX(Roky_výhled,,X$8)-INDEX(Roky_výhled,,X$8-1))*(INDEX($BO130:$DW130,,X$8)-INDEX($BO130:$DW130,,X$8-1))+INDEX($BO130:$DW130,,X$8-1))</f>
        <v>13466</v>
      </c>
      <c r="Y130" s="173">
        <f ca="1">CHOOSE(Y$6,SUMIFS(INDIRECT("EB[" &amp; Y$2 &amp; "]"),EB[Zdrojový_nositel],$B130,EB[product],"6000",EB[unit],"TJ"),INDEX($BO130:$DW130,,Y$4),Y$9/(INDEX(Roky_výhled,,Y$8)-Last_Bil)*(INDEX($BO130:$DW130,,Y$8)-INDEX($D130:$BL130,,$E$1))+INDEX($D130:$BL130,,$E$1),Y$9/(INDEX(Roky_výhled,,Y$8)-INDEX(Roky_výhled,,Y$8-1))*(INDEX($BO130:$DW130,,Y$8)-INDEX($BO130:$DW130,,Y$8-1))+INDEX($BO130:$DW130,,Y$8-1))</f>
        <v>16351</v>
      </c>
      <c r="Z130" s="173">
        <f ca="1">CHOOSE(Z$6,SUMIFS(INDIRECT("EB[" &amp; Z$2 &amp; "]"),EB[Zdrojový_nositel],$B130,EB[product],"6000",EB[unit],"TJ"),INDEX($BO130:$DW130,,Z$4),Z$9/(INDEX(Roky_výhled,,Z$8)-Last_Bil)*(INDEX($BO130:$DW130,,Z$8)-INDEX($D130:$BL130,,$E$1))+INDEX($D130:$BL130,,$E$1),Z$9/(INDEX(Roky_výhled,,Z$8)-INDEX(Roky_výhled,,Z$8-1))*(INDEX($BO130:$DW130,,Z$8)-INDEX($BO130:$DW130,,Z$8-1))+INDEX($BO130:$DW130,,Z$8-1))</f>
        <v>16898</v>
      </c>
      <c r="AA130" s="173">
        <f ca="1">CHOOSE(AA$6,SUMIFS(INDIRECT("EB[" &amp; AA$2 &amp; "]"),EB[Zdrojový_nositel],$B130,EB[product],"6000",EB[unit],"TJ"),INDEX($BO130:$DW130,,AA$4),AA$9/(INDEX(Roky_výhled,,AA$8)-Last_Bil)*(INDEX($BO130:$DW130,,AA$8)-INDEX($D130:$BL130,,$E$1))+INDEX($D130:$BL130,,$E$1),AA$9/(INDEX(Roky_výhled,,AA$8)-INDEX(Roky_výhled,,AA$8-1))*(INDEX($BO130:$DW130,,AA$8)-INDEX($BO130:$DW130,,AA$8-1))+INDEX($BO130:$DW130,,AA$8-1))</f>
        <v>18894</v>
      </c>
      <c r="AB130" s="173">
        <f ca="1">CHOOSE(AB$6,SUMIFS(INDIRECT("EB[" &amp; AB$2 &amp; "]"),EB[Zdrojový_nositel],$B130,EB[product],"6000",EB[unit],"TJ"),INDEX($BO130:$DW130,,AB$4),AB$9/(INDEX(Roky_výhled,,AB$8)-Last_Bil)*(INDEX($BO130:$DW130,,AB$8)-INDEX($D130:$BL130,,$E$1))+INDEX($D130:$BL130,,$E$1),AB$9/(INDEX(Roky_výhled,,AB$8)-INDEX(Roky_výhled,,AB$8-1))*(INDEX($BO130:$DW130,,AB$8)-INDEX($BO130:$DW130,,AB$8-1))+INDEX($BO130:$DW130,,AB$8-1))</f>
        <v>16232</v>
      </c>
      <c r="AC130" s="173">
        <f ca="1">CHOOSE(AC$6,SUMIFS(INDIRECT("EB[" &amp; AC$2 &amp; "]"),EB[Zdrojový_nositel],$B130,EB[product],"6000",EB[unit],"TJ"),INDEX($BO130:$DW130,,AC$4),AC$9/(INDEX(Roky_výhled,,AC$8)-Last_Bil)*(INDEX($BO130:$DW130,,AC$8)-INDEX($D130:$BL130,,$E$1))+INDEX($D130:$BL130,,$E$1),AC$9/(INDEX(Roky_výhled,,AC$8)-INDEX(Roky_výhled,,AC$8-1))*(INDEX($BO130:$DW130,,AC$8)-INDEX($BO130:$DW130,,AC$8-1))+INDEX($BO130:$DW130,,AC$8-1))</f>
        <v>16675</v>
      </c>
      <c r="AD130" s="173">
        <f ca="1">CHOOSE(AD$6,SUMIFS(INDIRECT("EB[" &amp; AD$2 &amp; "]"),EB[Zdrojový_nositel],$B130,EB[product],"6000",EB[unit],"TJ"),INDEX($BO130:$DW130,,AD$4),AD$9/(INDEX(Roky_výhled,,AD$8)-Last_Bil)*(INDEX($BO130:$DW130,,AD$8)-INDEX($D130:$BL130,,$E$1))+INDEX($D130:$BL130,,$E$1),AD$9/(INDEX(Roky_výhled,,AD$8)-INDEX(Roky_výhled,,AD$8-1))*(INDEX($BO130:$DW130,,AD$8)-INDEX($BO130:$DW130,,AD$8-1))+INDEX($BO130:$DW130,,AD$8-1))</f>
        <v>17732</v>
      </c>
      <c r="AE130" s="173">
        <f ca="1">CHOOSE(AE$6,SUMIFS(INDIRECT("EB[" &amp; AE$2 &amp; "]"),EB[Zdrojový_nositel],$B130,EB[product],"6000",EB[unit],"TJ"),INDEX($BO130:$DW130,,AE$4),AE$9/(INDEX(Roky_výhled,,AE$8)-Last_Bil)*(INDEX($BO130:$DW130,,AE$8)-INDEX($D130:$BL130,,$E$1))+INDEX($D130:$BL130,,$E$1),AE$9/(INDEX(Roky_výhled,,AE$8)-INDEX(Roky_výhled,,AE$8-1))*(INDEX($BO130:$DW130,,AE$8)-INDEX($BO130:$DW130,,AE$8-1))+INDEX($BO130:$DW130,,AE$8-1))</f>
        <v>18789</v>
      </c>
      <c r="AF130" s="173">
        <f ca="1">CHOOSE(AF$6,SUMIFS(INDIRECT("EB[" &amp; AF$2 &amp; "]"),EB[Zdrojový_nositel],$B130,EB[product],"6000",EB[unit],"TJ"),INDEX($BO130:$DW130,,AF$4),AF$9/(INDEX(Roky_výhled,,AF$8)-Last_Bil)*(INDEX($BO130:$DW130,,AF$8)-INDEX($D130:$BL130,,$E$1))+INDEX($D130:$BL130,,$E$1),AF$9/(INDEX(Roky_výhled,,AF$8)-INDEX(Roky_výhled,,AF$8-1))*(INDEX($BO130:$DW130,,AF$8)-INDEX($BO130:$DW130,,AF$8-1))+INDEX($BO130:$DW130,,AF$8-1))</f>
        <v>19846</v>
      </c>
      <c r="AG130" s="173">
        <f ca="1">CHOOSE(AG$6,SUMIFS(INDIRECT("EB[" &amp; AG$2 &amp; "]"),EB[Zdrojový_nositel],$B130,EB[product],"6000",EB[unit],"TJ"),INDEX($BO130:$DW130,,AG$4),AG$9/(INDEX(Roky_výhled,,AG$8)-Last_Bil)*(INDEX($BO130:$DW130,,AG$8)-INDEX($D130:$BL130,,$E$1))+INDEX($D130:$BL130,,$E$1),AG$9/(INDEX(Roky_výhled,,AG$8)-INDEX(Roky_výhled,,AG$8-1))*(INDEX($BO130:$DW130,,AG$8)-INDEX($BO130:$DW130,,AG$8-1))+INDEX($BO130:$DW130,,AG$8-1))</f>
        <v>20903</v>
      </c>
      <c r="AH130" s="173">
        <f ca="1">CHOOSE(AH$6,SUMIFS(INDIRECT("EB[" &amp; AH$2 &amp; "]"),EB[Zdrojový_nositel],$B130,EB[product],"6000",EB[unit],"TJ"),INDEX($BO130:$DW130,,AH$4),AH$9/(INDEX(Roky_výhled,,AH$8)-Last_Bil)*(INDEX($BO130:$DW130,,AH$8)-INDEX($D130:$BL130,,$E$1))+INDEX($D130:$BL130,,$E$1),AH$9/(INDEX(Roky_výhled,,AH$8)-INDEX(Roky_výhled,,AH$8-1))*(INDEX($BO130:$DW130,,AH$8)-INDEX($BO130:$DW130,,AH$8-1))+INDEX($BO130:$DW130,,AH$8-1))</f>
        <v>21960</v>
      </c>
      <c r="AI130" s="173">
        <f ca="1">CHOOSE(AI$6,SUMIFS(INDIRECT("EB[" &amp; AI$2 &amp; "]"),EB[Zdrojový_nositel],$B130,EB[product],"6000",EB[unit],"TJ"),INDEX($BO130:$DW130,,AI$4),AI$9/(INDEX(Roky_výhled,,AI$8)-Last_Bil)*(INDEX($BO130:$DW130,,AI$8)-INDEX($D130:$BL130,,$E$1))+INDEX($D130:$BL130,,$E$1),AI$9/(INDEX(Roky_výhled,,AI$8)-INDEX(Roky_výhled,,AI$8-1))*(INDEX($BO130:$DW130,,AI$8)-INDEX($BO130:$DW130,,AI$8-1))+INDEX($BO130:$DW130,,AI$8-1))</f>
        <v>23068</v>
      </c>
      <c r="AJ130" s="173">
        <f ca="1">CHOOSE(AJ$6,SUMIFS(INDIRECT("EB[" &amp; AJ$2 &amp; "]"),EB[Zdrojový_nositel],$B130,EB[product],"6000",EB[unit],"TJ"),INDEX($BO130:$DW130,,AJ$4),AJ$9/(INDEX(Roky_výhled,,AJ$8)-Last_Bil)*(INDEX($BO130:$DW130,,AJ$8)-INDEX($D130:$BL130,,$E$1))+INDEX($D130:$BL130,,$E$1),AJ$9/(INDEX(Roky_výhled,,AJ$8)-INDEX(Roky_výhled,,AJ$8-1))*(INDEX($BO130:$DW130,,AJ$8)-INDEX($BO130:$DW130,,AJ$8-1))+INDEX($BO130:$DW130,,AJ$8-1))</f>
        <v>24176</v>
      </c>
      <c r="AK130" s="173">
        <f ca="1">CHOOSE(AK$6,SUMIFS(INDIRECT("EB[" &amp; AK$2 &amp; "]"),EB[Zdrojový_nositel],$B130,EB[product],"6000",EB[unit],"TJ"),INDEX($BO130:$DW130,,AK$4),AK$9/(INDEX(Roky_výhled,,AK$8)-Last_Bil)*(INDEX($BO130:$DW130,,AK$8)-INDEX($D130:$BL130,,$E$1))+INDEX($D130:$BL130,,$E$1),AK$9/(INDEX(Roky_výhled,,AK$8)-INDEX(Roky_výhled,,AK$8-1))*(INDEX($BO130:$DW130,,AK$8)-INDEX($BO130:$DW130,,AK$8-1))+INDEX($BO130:$DW130,,AK$8-1))</f>
        <v>25284</v>
      </c>
      <c r="AL130" s="173">
        <f ca="1">CHOOSE(AL$6,SUMIFS(INDIRECT("EB[" &amp; AL$2 &amp; "]"),EB[Zdrojový_nositel],$B130,EB[product],"6000",EB[unit],"TJ"),INDEX($BO130:$DW130,,AL$4),AL$9/(INDEX(Roky_výhled,,AL$8)-Last_Bil)*(INDEX($BO130:$DW130,,AL$8)-INDEX($D130:$BL130,,$E$1))+INDEX($D130:$BL130,,$E$1),AL$9/(INDEX(Roky_výhled,,AL$8)-INDEX(Roky_výhled,,AL$8-1))*(INDEX($BO130:$DW130,,AL$8)-INDEX($BO130:$DW130,,AL$8-1))+INDEX($BO130:$DW130,,AL$8-1))</f>
        <v>26392</v>
      </c>
      <c r="AM130" s="173">
        <f ca="1">CHOOSE(AM$6,SUMIFS(INDIRECT("EB[" &amp; AM$2 &amp; "]"),EB[Zdrojový_nositel],$B130,EB[product],"6000",EB[unit],"TJ"),INDEX($BO130:$DW130,,AM$4),AM$9/(INDEX(Roky_výhled,,AM$8)-Last_Bil)*(INDEX($BO130:$DW130,,AM$8)-INDEX($D130:$BL130,,$E$1))+INDEX($D130:$BL130,,$E$1),AM$9/(INDEX(Roky_výhled,,AM$8)-INDEX(Roky_výhled,,AM$8-1))*(INDEX($BO130:$DW130,,AM$8)-INDEX($BO130:$DW130,,AM$8-1))+INDEX($BO130:$DW130,,AM$8-1))</f>
        <v>27500</v>
      </c>
      <c r="AN130" s="173">
        <f ca="1">CHOOSE(AN$6,SUMIFS(INDIRECT("EB[" &amp; AN$2 &amp; "]"),EB[Zdrojový_nositel],$B130,EB[product],"6000",EB[unit],"TJ"),INDEX($BO130:$DW130,,AN$4),AN$9/(INDEX(Roky_výhled,,AN$8)-Last_Bil)*(INDEX($BO130:$DW130,,AN$8)-INDEX($D130:$BL130,,$E$1))+INDEX($D130:$BL130,,$E$1),AN$9/(INDEX(Roky_výhled,,AN$8)-INDEX(Roky_výhled,,AN$8-1))*(INDEX($BO130:$DW130,,AN$8)-INDEX($BO130:$DW130,,AN$8-1))+INDEX($BO130:$DW130,,AN$8-1))</f>
        <v>27732</v>
      </c>
      <c r="AO130" s="173">
        <f ca="1">CHOOSE(AO$6,SUMIFS(INDIRECT("EB[" &amp; AO$2 &amp; "]"),EB[Zdrojový_nositel],$B130,EB[product],"6000",EB[unit],"TJ"),INDEX($BO130:$DW130,,AO$4),AO$9/(INDEX(Roky_výhled,,AO$8)-Last_Bil)*(INDEX($BO130:$DW130,,AO$8)-INDEX($D130:$BL130,,$E$1))+INDEX($D130:$BL130,,$E$1),AO$9/(INDEX(Roky_výhled,,AO$8)-INDEX(Roky_výhled,,AO$8-1))*(INDEX($BO130:$DW130,,AO$8)-INDEX($BO130:$DW130,,AO$8-1))+INDEX($BO130:$DW130,,AO$8-1))</f>
        <v>27964</v>
      </c>
      <c r="AP130" s="173">
        <f ca="1">CHOOSE(AP$6,SUMIFS(INDIRECT("EB[" &amp; AP$2 &amp; "]"),EB[Zdrojový_nositel],$B130,EB[product],"6000",EB[unit],"TJ"),INDEX($BO130:$DW130,,AP$4),AP$9/(INDEX(Roky_výhled,,AP$8)-Last_Bil)*(INDEX($BO130:$DW130,,AP$8)-INDEX($D130:$BL130,,$E$1))+INDEX($D130:$BL130,,$E$1),AP$9/(INDEX(Roky_výhled,,AP$8)-INDEX(Roky_výhled,,AP$8-1))*(INDEX($BO130:$DW130,,AP$8)-INDEX($BO130:$DW130,,AP$8-1))+INDEX($BO130:$DW130,,AP$8-1))</f>
        <v>28196</v>
      </c>
      <c r="AQ130" s="173">
        <f ca="1">CHOOSE(AQ$6,SUMIFS(INDIRECT("EB[" &amp; AQ$2 &amp; "]"),EB[Zdrojový_nositel],$B130,EB[product],"6000",EB[unit],"TJ"),INDEX($BO130:$DW130,,AQ$4),AQ$9/(INDEX(Roky_výhled,,AQ$8)-Last_Bil)*(INDEX($BO130:$DW130,,AQ$8)-INDEX($D130:$BL130,,$E$1))+INDEX($D130:$BL130,,$E$1),AQ$9/(INDEX(Roky_výhled,,AQ$8)-INDEX(Roky_výhled,,AQ$8-1))*(INDEX($BO130:$DW130,,AQ$8)-INDEX($BO130:$DW130,,AQ$8-1))+INDEX($BO130:$DW130,,AQ$8-1))</f>
        <v>28428</v>
      </c>
      <c r="AR130" s="173">
        <f ca="1">CHOOSE(AR$6,SUMIFS(INDIRECT("EB[" &amp; AR$2 &amp; "]"),EB[Zdrojový_nositel],$B130,EB[product],"6000",EB[unit],"TJ"),INDEX($BO130:$DW130,,AR$4),AR$9/(INDEX(Roky_výhled,,AR$8)-Last_Bil)*(INDEX($BO130:$DW130,,AR$8)-INDEX($D130:$BL130,,$E$1))+INDEX($D130:$BL130,,$E$1),AR$9/(INDEX(Roky_výhled,,AR$8)-INDEX(Roky_výhled,,AR$8-1))*(INDEX($BO130:$DW130,,AR$8)-INDEX($BO130:$DW130,,AR$8-1))+INDEX($BO130:$DW130,,AR$8-1))</f>
        <v>28660</v>
      </c>
      <c r="AS130" s="173">
        <f ca="1">CHOOSE(AS$6,SUMIFS(INDIRECT("EB[" &amp; AS$2 &amp; "]"),EB[Zdrojový_nositel],$B130,EB[product],"6000",EB[unit],"TJ"),INDEX($BO130:$DW130,,AS$4),AS$9/(INDEX(Roky_výhled,,AS$8)-Last_Bil)*(INDEX($BO130:$DW130,,AS$8)-INDEX($D130:$BL130,,$E$1))+INDEX($D130:$BL130,,$E$1),AS$9/(INDEX(Roky_výhled,,AS$8)-INDEX(Roky_výhled,,AS$8-1))*(INDEX($BO130:$DW130,,AS$8)-INDEX($BO130:$DW130,,AS$8-1))+INDEX($BO130:$DW130,,AS$8-1))</f>
        <v>29820</v>
      </c>
      <c r="AT130" s="173">
        <f ca="1">CHOOSE(AT$6,SUMIFS(INDIRECT("EB[" &amp; AT$2 &amp; "]"),EB[Zdrojový_nositel],$B130,EB[product],"6000",EB[unit],"TJ"),INDEX($BO130:$DW130,,AT$4),AT$9/(INDEX(Roky_výhled,,AT$8)-Last_Bil)*(INDEX($BO130:$DW130,,AT$8)-INDEX($D130:$BL130,,$E$1))+INDEX($D130:$BL130,,$E$1),AT$9/(INDEX(Roky_výhled,,AT$8)-INDEX(Roky_výhled,,AT$8-1))*(INDEX($BO130:$DW130,,AT$8)-INDEX($BO130:$DW130,,AT$8-1))+INDEX($BO130:$DW130,,AT$8-1))</f>
        <v>30980</v>
      </c>
      <c r="AU130" s="173">
        <f ca="1">CHOOSE(AU$6,SUMIFS(INDIRECT("EB[" &amp; AU$2 &amp; "]"),EB[Zdrojový_nositel],$B130,EB[product],"6000",EB[unit],"TJ"),INDEX($BO130:$DW130,,AU$4),AU$9/(INDEX(Roky_výhled,,AU$8)-Last_Bil)*(INDEX($BO130:$DW130,,AU$8)-INDEX($D130:$BL130,,$E$1))+INDEX($D130:$BL130,,$E$1),AU$9/(INDEX(Roky_výhled,,AU$8)-INDEX(Roky_výhled,,AU$8-1))*(INDEX($BO130:$DW130,,AU$8)-INDEX($BO130:$DW130,,AU$8-1))+INDEX($BO130:$DW130,,AU$8-1))</f>
        <v>32140</v>
      </c>
      <c r="AV130" s="173">
        <f ca="1">CHOOSE(AV$6,SUMIFS(INDIRECT("EB[" &amp; AV$2 &amp; "]"),EB[Zdrojový_nositel],$B130,EB[product],"6000",EB[unit],"TJ"),INDEX($BO130:$DW130,,AV$4),AV$9/(INDEX(Roky_výhled,,AV$8)-Last_Bil)*(INDEX($BO130:$DW130,,AV$8)-INDEX($D130:$BL130,,$E$1))+INDEX($D130:$BL130,,$E$1),AV$9/(INDEX(Roky_výhled,,AV$8)-INDEX(Roky_výhled,,AV$8-1))*(INDEX($BO130:$DW130,,AV$8)-INDEX($BO130:$DW130,,AV$8-1))+INDEX($BO130:$DW130,,AV$8-1))</f>
        <v>33300</v>
      </c>
      <c r="AW130" s="173">
        <f ca="1">CHOOSE(AW$6,SUMIFS(INDIRECT("EB[" &amp; AW$2 &amp; "]"),EB[Zdrojový_nositel],$B130,EB[product],"6000",EB[unit],"TJ"),INDEX($BO130:$DW130,,AW$4),AW$9/(INDEX(Roky_výhled,,AW$8)-Last_Bil)*(INDEX($BO130:$DW130,,AW$8)-INDEX($D130:$BL130,,$E$1))+INDEX($D130:$BL130,,$E$1),AW$9/(INDEX(Roky_výhled,,AW$8)-INDEX(Roky_výhled,,AW$8-1))*(INDEX($BO130:$DW130,,AW$8)-INDEX($BO130:$DW130,,AW$8-1))+INDEX($BO130:$DW130,,AW$8-1))</f>
        <v>34460</v>
      </c>
      <c r="AX130" s="173">
        <f ca="1">CHOOSE(AX$6,SUMIFS(INDIRECT("EB[" &amp; AX$2 &amp; "]"),EB[Zdrojový_nositel],$B130,EB[product],"6000",EB[unit],"TJ"),INDEX($BO130:$DW130,,AX$4),AX$9/(INDEX(Roky_výhled,,AX$8)-Last_Bil)*(INDEX($BO130:$DW130,,AX$8)-INDEX($D130:$BL130,,$E$1))+INDEX($D130:$BL130,,$E$1),AX$9/(INDEX(Roky_výhled,,AX$8)-INDEX(Roky_výhled,,AX$8-1))*(INDEX($BO130:$DW130,,AX$8)-INDEX($BO130:$DW130,,AX$8-1))+INDEX($BO130:$DW130,,AX$8-1))</f>
        <v>35668</v>
      </c>
      <c r="AY130" s="173">
        <f ca="1">CHOOSE(AY$6,SUMIFS(INDIRECT("EB[" &amp; AY$2 &amp; "]"),EB[Zdrojový_nositel],$B130,EB[product],"6000",EB[unit],"TJ"),INDEX($BO130:$DW130,,AY$4),AY$9/(INDEX(Roky_výhled,,AY$8)-Last_Bil)*(INDEX($BO130:$DW130,,AY$8)-INDEX($D130:$BL130,,$E$1))+INDEX($D130:$BL130,,$E$1),AY$9/(INDEX(Roky_výhled,,AY$8)-INDEX(Roky_výhled,,AY$8-1))*(INDEX($BO130:$DW130,,AY$8)-INDEX($BO130:$DW130,,AY$8-1))+INDEX($BO130:$DW130,,AY$8-1))</f>
        <v>36876</v>
      </c>
      <c r="AZ130" s="173">
        <f ca="1">CHOOSE(AZ$6,SUMIFS(INDIRECT("EB[" &amp; AZ$2 &amp; "]"),EB[Zdrojový_nositel],$B130,EB[product],"6000",EB[unit],"TJ"),INDEX($BO130:$DW130,,AZ$4),AZ$9/(INDEX(Roky_výhled,,AZ$8)-Last_Bil)*(INDEX($BO130:$DW130,,AZ$8)-INDEX($D130:$BL130,,$E$1))+INDEX($D130:$BL130,,$E$1),AZ$9/(INDEX(Roky_výhled,,AZ$8)-INDEX(Roky_výhled,,AZ$8-1))*(INDEX($BO130:$DW130,,AZ$8)-INDEX($BO130:$DW130,,AZ$8-1))+INDEX($BO130:$DW130,,AZ$8-1))</f>
        <v>38084</v>
      </c>
      <c r="BA130" s="173">
        <f ca="1">CHOOSE(BA$6,SUMIFS(INDIRECT("EB[" &amp; BA$2 &amp; "]"),EB[Zdrojový_nositel],$B130,EB[product],"6000",EB[unit],"TJ"),INDEX($BO130:$DW130,,BA$4),BA$9/(INDEX(Roky_výhled,,BA$8)-Last_Bil)*(INDEX($BO130:$DW130,,BA$8)-INDEX($D130:$BL130,,$E$1))+INDEX($D130:$BL130,,$E$1),BA$9/(INDEX(Roky_výhled,,BA$8)-INDEX(Roky_výhled,,BA$8-1))*(INDEX($BO130:$DW130,,BA$8)-INDEX($BO130:$DW130,,BA$8-1))+INDEX($BO130:$DW130,,BA$8-1))</f>
        <v>39292</v>
      </c>
      <c r="BB130" s="173">
        <f ca="1">CHOOSE(BB$6,SUMIFS(INDIRECT("EB[" &amp; BB$2 &amp; "]"),EB[Zdrojový_nositel],$B130,EB[product],"6000",EB[unit],"TJ"),INDEX($BO130:$DW130,,BB$4),BB$9/(INDEX(Roky_výhled,,BB$8)-Last_Bil)*(INDEX($BO130:$DW130,,BB$8)-INDEX($D130:$BL130,,$E$1))+INDEX($D130:$BL130,,$E$1),BB$9/(INDEX(Roky_výhled,,BB$8)-INDEX(Roky_výhled,,BB$8-1))*(INDEX($BO130:$DW130,,BB$8)-INDEX($BO130:$DW130,,BB$8-1))+INDEX($BO130:$DW130,,BB$8-1))</f>
        <v>40500</v>
      </c>
      <c r="BC130" s="173">
        <f ca="1">CHOOSE(BC$6,SUMIFS(INDIRECT("EB[" &amp; BC$2 &amp; "]"),EB[Zdrojový_nositel],$B130,EB[product],"6000",EB[unit],"TJ"),INDEX($BO130:$DW130,,BC$4),BC$9/(INDEX(Roky_výhled,,BC$8)-Last_Bil)*(INDEX($BO130:$DW130,,BC$8)-INDEX($D130:$BL130,,$E$1))+INDEX($D130:$BL130,,$E$1),BC$9/(INDEX(Roky_výhled,,BC$8)-INDEX(Roky_výhled,,BC$8-1))*(INDEX($BO130:$DW130,,BC$8)-INDEX($BO130:$DW130,,BC$8-1))+INDEX($BO130:$DW130,,BC$8-1))</f>
        <v>40644</v>
      </c>
      <c r="BD130" s="173">
        <f ca="1">CHOOSE(BD$6,SUMIFS(INDIRECT("EB[" &amp; BD$2 &amp; "]"),EB[Zdrojový_nositel],$B130,EB[product],"6000",EB[unit],"TJ"),INDEX($BO130:$DW130,,BD$4),BD$9/(INDEX(Roky_výhled,,BD$8)-Last_Bil)*(INDEX($BO130:$DW130,,BD$8)-INDEX($D130:$BL130,,$E$1))+INDEX($D130:$BL130,,$E$1),BD$9/(INDEX(Roky_výhled,,BD$8)-INDEX(Roky_výhled,,BD$8-1))*(INDEX($BO130:$DW130,,BD$8)-INDEX($BO130:$DW130,,BD$8-1))+INDEX($BO130:$DW130,,BD$8-1))</f>
        <v>40788</v>
      </c>
      <c r="BE130" s="173">
        <f ca="1">CHOOSE(BE$6,SUMIFS(INDIRECT("EB[" &amp; BE$2 &amp; "]"),EB[Zdrojový_nositel],$B130,EB[product],"6000",EB[unit],"TJ"),INDEX($BO130:$DW130,,BE$4),BE$9/(INDEX(Roky_výhled,,BE$8)-Last_Bil)*(INDEX($BO130:$DW130,,BE$8)-INDEX($D130:$BL130,,$E$1))+INDEX($D130:$BL130,,$E$1),BE$9/(INDEX(Roky_výhled,,BE$8)-INDEX(Roky_výhled,,BE$8-1))*(INDEX($BO130:$DW130,,BE$8)-INDEX($BO130:$DW130,,BE$8-1))+INDEX($BO130:$DW130,,BE$8-1))</f>
        <v>40932</v>
      </c>
      <c r="BF130" s="173">
        <f ca="1">CHOOSE(BF$6,SUMIFS(INDIRECT("EB[" &amp; BF$2 &amp; "]"),EB[Zdrojový_nositel],$B130,EB[product],"6000",EB[unit],"TJ"),INDEX($BO130:$DW130,,BF$4),BF$9/(INDEX(Roky_výhled,,BF$8)-Last_Bil)*(INDEX($BO130:$DW130,,BF$8)-INDEX($D130:$BL130,,$E$1))+INDEX($D130:$BL130,,$E$1),BF$9/(INDEX(Roky_výhled,,BF$8)-INDEX(Roky_výhled,,BF$8-1))*(INDEX($BO130:$DW130,,BF$8)-INDEX($BO130:$DW130,,BF$8-1))+INDEX($BO130:$DW130,,BF$8-1))</f>
        <v>41076</v>
      </c>
      <c r="BG130" s="173">
        <f ca="1">CHOOSE(BG$6,SUMIFS(INDIRECT("EB[" &amp; BG$2 &amp; "]"),EB[Zdrojový_nositel],$B130,EB[product],"6000",EB[unit],"TJ"),INDEX($BO130:$DW130,,BG$4),BG$9/(INDEX(Roky_výhled,,BG$8)-Last_Bil)*(INDEX($BO130:$DW130,,BG$8)-INDEX($D130:$BL130,,$E$1))+INDEX($D130:$BL130,,$E$1),BG$9/(INDEX(Roky_výhled,,BG$8)-INDEX(Roky_výhled,,BG$8-1))*(INDEX($BO130:$DW130,,BG$8)-INDEX($BO130:$DW130,,BG$8-1))+INDEX($BO130:$DW130,,BG$8-1))</f>
        <v>41220</v>
      </c>
      <c r="BH130" s="173">
        <f ca="1">CHOOSE(BH$6,SUMIFS(INDIRECT("EB[" &amp; BH$2 &amp; "]"),EB[Zdrojový_nositel],$B130,EB[product],"6000",EB[unit],"TJ"),INDEX($BO130:$DW130,,BH$4),BH$9/(INDEX(Roky_výhled,,BH$8)-Last_Bil)*(INDEX($BO130:$DW130,,BH$8)-INDEX($D130:$BL130,,$E$1))+INDEX($D130:$BL130,,$E$1),BH$9/(INDEX(Roky_výhled,,BH$8)-INDEX(Roky_výhled,,BH$8-1))*(INDEX($BO130:$DW130,,BH$8)-INDEX($BO130:$DW130,,BH$8-1))+INDEX($BO130:$DW130,,BH$8-1))</f>
        <v>42280</v>
      </c>
      <c r="BI130" s="173">
        <f ca="1">CHOOSE(BI$6,SUMIFS(INDIRECT("EB[" &amp; BI$2 &amp; "]"),EB[Zdrojový_nositel],$B130,EB[product],"6000",EB[unit],"TJ"),INDEX($BO130:$DW130,,BI$4),BI$9/(INDEX(Roky_výhled,,BI$8)-Last_Bil)*(INDEX($BO130:$DW130,,BI$8)-INDEX($D130:$BL130,,$E$1))+INDEX($D130:$BL130,,$E$1),BI$9/(INDEX(Roky_výhled,,BI$8)-INDEX(Roky_výhled,,BI$8-1))*(INDEX($BO130:$DW130,,BI$8)-INDEX($BO130:$DW130,,BI$8-1))+INDEX($BO130:$DW130,,BI$8-1))</f>
        <v>43340</v>
      </c>
      <c r="BJ130" s="173">
        <f ca="1">CHOOSE(BJ$6,SUMIFS(INDIRECT("EB[" &amp; BJ$2 &amp; "]"),EB[Zdrojový_nositel],$B130,EB[product],"6000",EB[unit],"TJ"),INDEX($BO130:$DW130,,BJ$4),BJ$9/(INDEX(Roky_výhled,,BJ$8)-Last_Bil)*(INDEX($BO130:$DW130,,BJ$8)-INDEX($D130:$BL130,,$E$1))+INDEX($D130:$BL130,,$E$1),BJ$9/(INDEX(Roky_výhled,,BJ$8)-INDEX(Roky_výhled,,BJ$8-1))*(INDEX($BO130:$DW130,,BJ$8)-INDEX($BO130:$DW130,,BJ$8-1))+INDEX($BO130:$DW130,,BJ$8-1))</f>
        <v>44399.999999999993</v>
      </c>
      <c r="BK130" s="173">
        <f ca="1">CHOOSE(BK$6,SUMIFS(INDIRECT("EB[" &amp; BK$2 &amp; "]"),EB[Zdrojový_nositel],$B130,EB[product],"6000",EB[unit],"TJ"),INDEX($BO130:$DW130,,BK$4),BK$9/(INDEX(Roky_výhled,,BK$8)-Last_Bil)*(INDEX($BO130:$DW130,,BK$8)-INDEX($D130:$BL130,,$E$1))+INDEX($D130:$BL130,,$E$1),BK$9/(INDEX(Roky_výhled,,BK$8)-INDEX(Roky_výhled,,BK$8-1))*(INDEX($BO130:$DW130,,BK$8)-INDEX($BO130:$DW130,,BK$8-1))+INDEX($BO130:$DW130,,BK$8-1))</f>
        <v>45459.999999999993</v>
      </c>
      <c r="BL130" s="162">
        <f ca="1">CHOOSE(BL$6,SUMIFS(INDIRECT("EB[" &amp; BL$2 &amp; "]"),EB[Zdrojový_nositel],$B130,EB[product],"6000",EB[unit],"TJ"),INDEX($BO130:$DW130,,BL$4),BL$9/(INDEX(Roky_výhled,,BL$8)-Last_Bil)*(INDEX($BO130:$DW130,,BL$8)-INDEX($D130:$BL130,,$E$1))+INDEX($D130:$BL130,,$E$1),BL$9/(INDEX(Roky_výhled,,BL$8)-INDEX(Roky_výhled,,BL$8-1))*(INDEX($BO130:$DW130,,BL$8)-INDEX($BO130:$DW130,,BL$8-1))+INDEX($BO130:$DW130,,BL$8-1))</f>
        <v>46519.999999999993</v>
      </c>
      <c r="BM130"/>
      <c r="BN130" s="221" t="str">
        <f t="shared" si="300"/>
        <v>OZE mimo biomasu</v>
      </c>
      <c r="BO130" s="285">
        <v>16839.999999999996</v>
      </c>
      <c r="BP130" s="286">
        <v>19400</v>
      </c>
      <c r="BQ130" s="286">
        <v>21960</v>
      </c>
      <c r="BR130" s="286">
        <v>27500</v>
      </c>
      <c r="BS130" s="286">
        <v>28660</v>
      </c>
      <c r="BT130" s="286">
        <v>34460</v>
      </c>
      <c r="BU130" s="286">
        <v>40500</v>
      </c>
      <c r="BV130" s="286">
        <v>41220</v>
      </c>
      <c r="BW130" s="286">
        <v>46519.999999999993</v>
      </c>
      <c r="BX130" s="286">
        <v>52400.000000000007</v>
      </c>
      <c r="BY130" s="287">
        <v>53360</v>
      </c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281"/>
      <c r="DT130" s="281"/>
      <c r="DU130" s="281"/>
      <c r="DV130" s="281"/>
      <c r="DW130" s="281"/>
    </row>
    <row r="131" spans="2:127" s="196" customFormat="1" x14ac:dyDescent="0.25">
      <c r="B131" t="s">
        <v>3153</v>
      </c>
      <c r="C131" s="221" t="str">
        <f t="shared" si="302"/>
        <v>Letecký benzín</v>
      </c>
      <c r="D131" s="215">
        <f ca="1">CHOOSE(D$6,SUMIFS(INDIRECT("EB[" &amp; D$2 &amp; "]"),EB[Zdrojový_nositel],$B131,EB[product],"6000",EB[unit],"TJ"),INDEX($BO131:$DW131,,D$4),D$9/(INDEX(Roky_výhled,,D$8)-Last_Bil)*(INDEX($BO131:$DW131,,D$8)-INDEX($D131:$BL131,,$E$1))+INDEX($D131:$BL131,,$E$1),D$9/(INDEX(Roky_výhled,,D$8)-INDEX(Roky_výhled,,D$8-1))*(INDEX($BO131:$DW131,,D$8)-INDEX($BO131:$DW131,,D$8-1))+INDEX($BO131:$DW131,,D$8-1))</f>
        <v>0</v>
      </c>
      <c r="E131" s="173">
        <f ca="1">CHOOSE(E$6,SUMIFS(INDIRECT("EB[" &amp; E$2 &amp; "]"),EB[Zdrojový_nositel],$B131,EB[product],"6000",EB[unit],"TJ"),INDEX($BO131:$DW131,,E$4),E$9/(INDEX(Roky_výhled,,E$8)-Last_Bil)*(INDEX($BO131:$DW131,,E$8)-INDEX($D131:$BL131,,$E$1))+INDEX($D131:$BL131,,$E$1),E$9/(INDEX(Roky_výhled,,E$8)-INDEX(Roky_výhled,,E$8-1))*(INDEX($BO131:$DW131,,E$8)-INDEX($BO131:$DW131,,E$8-1))+INDEX($BO131:$DW131,,E$8-1))</f>
        <v>0</v>
      </c>
      <c r="F131" s="173">
        <f ca="1">CHOOSE(F$6,SUMIFS(INDIRECT("EB[" &amp; F$2 &amp; "]"),EB[Zdrojový_nositel],$B131,EB[product],"6000",EB[unit],"TJ"),INDEX($BO131:$DW131,,F$4),F$9/(INDEX(Roky_výhled,,F$8)-Last_Bil)*(INDEX($BO131:$DW131,,F$8)-INDEX($D131:$BL131,,$E$1))+INDEX($D131:$BL131,,$E$1),F$9/(INDEX(Roky_výhled,,F$8)-INDEX(Roky_výhled,,F$8-1))*(INDEX($BO131:$DW131,,F$8)-INDEX($BO131:$DW131,,F$8-1))+INDEX($BO131:$DW131,,F$8-1))</f>
        <v>0</v>
      </c>
      <c r="G131" s="173">
        <f ca="1">CHOOSE(G$6,SUMIFS(INDIRECT("EB[" &amp; G$2 &amp; "]"),EB[Zdrojový_nositel],$B131,EB[product],"6000",EB[unit],"TJ"),INDEX($BO131:$DW131,,G$4),G$9/(INDEX(Roky_výhled,,G$8)-Last_Bil)*(INDEX($BO131:$DW131,,G$8)-INDEX($D131:$BL131,,$E$1))+INDEX($D131:$BL131,,$E$1),G$9/(INDEX(Roky_výhled,,G$8)-INDEX(Roky_výhled,,G$8-1))*(INDEX($BO131:$DW131,,G$8)-INDEX($BO131:$DW131,,G$8-1))+INDEX($BO131:$DW131,,G$8-1))</f>
        <v>0</v>
      </c>
      <c r="H131" s="173">
        <f ca="1">CHOOSE(H$6,SUMIFS(INDIRECT("EB[" &amp; H$2 &amp; "]"),EB[Zdrojový_nositel],$B131,EB[product],"6000",EB[unit],"TJ"),INDEX($BO131:$DW131,,H$4),H$9/(INDEX(Roky_výhled,,H$8)-Last_Bil)*(INDEX($BO131:$DW131,,H$8)-INDEX($D131:$BL131,,$E$1))+INDEX($D131:$BL131,,$E$1),H$9/(INDEX(Roky_výhled,,H$8)-INDEX(Roky_výhled,,H$8-1))*(INDEX($BO131:$DW131,,H$8)-INDEX($BO131:$DW131,,H$8-1))+INDEX($BO131:$DW131,,H$8-1))</f>
        <v>0</v>
      </c>
      <c r="I131" s="173">
        <f ca="1">CHOOSE(I$6,SUMIFS(INDIRECT("EB[" &amp; I$2 &amp; "]"),EB[Zdrojový_nositel],$B131,EB[product],"6000",EB[unit],"TJ"),INDEX($BO131:$DW131,,I$4),I$9/(INDEX(Roky_výhled,,I$8)-Last_Bil)*(INDEX($BO131:$DW131,,I$8)-INDEX($D131:$BL131,,$E$1))+INDEX($D131:$BL131,,$E$1),I$9/(INDEX(Roky_výhled,,I$8)-INDEX(Roky_výhled,,I$8-1))*(INDEX($BO131:$DW131,,I$8)-INDEX($BO131:$DW131,,I$8-1))+INDEX($BO131:$DW131,,I$8-1))</f>
        <v>0</v>
      </c>
      <c r="J131" s="173">
        <f ca="1">CHOOSE(J$6,SUMIFS(INDIRECT("EB[" &amp; J$2 &amp; "]"),EB[Zdrojový_nositel],$B131,EB[product],"6000",EB[unit],"TJ"),INDEX($BO131:$DW131,,J$4),J$9/(INDEX(Roky_výhled,,J$8)-Last_Bil)*(INDEX($BO131:$DW131,,J$8)-INDEX($D131:$BL131,,$E$1))+INDEX($D131:$BL131,,$E$1),J$9/(INDEX(Roky_výhled,,J$8)-INDEX(Roky_výhled,,J$8-1))*(INDEX($BO131:$DW131,,J$8)-INDEX($BO131:$DW131,,J$8-1))+INDEX($BO131:$DW131,,J$8-1))</f>
        <v>0</v>
      </c>
      <c r="K131" s="173">
        <f ca="1">CHOOSE(K$6,SUMIFS(INDIRECT("EB[" &amp; K$2 &amp; "]"),EB[Zdrojový_nositel],$B131,EB[product],"6000",EB[unit],"TJ"),INDEX($BO131:$DW131,,K$4),K$9/(INDEX(Roky_výhled,,K$8)-Last_Bil)*(INDEX($BO131:$DW131,,K$8)-INDEX($D131:$BL131,,$E$1))+INDEX($D131:$BL131,,$E$1),K$9/(INDEX(Roky_výhled,,K$8)-INDEX(Roky_výhled,,K$8-1))*(INDEX($BO131:$DW131,,K$8)-INDEX($BO131:$DW131,,K$8-1))+INDEX($BO131:$DW131,,K$8-1))</f>
        <v>0</v>
      </c>
      <c r="L131" s="173">
        <f ca="1">CHOOSE(L$6,SUMIFS(INDIRECT("EB[" &amp; L$2 &amp; "]"),EB[Zdrojový_nositel],$B131,EB[product],"6000",EB[unit],"TJ"),INDEX($BO131:$DW131,,L$4),L$9/(INDEX(Roky_výhled,,L$8)-Last_Bil)*(INDEX($BO131:$DW131,,L$8)-INDEX($D131:$BL131,,$E$1))+INDEX($D131:$BL131,,$E$1),L$9/(INDEX(Roky_výhled,,L$8)-INDEX(Roky_výhled,,L$8-1))*(INDEX($BO131:$DW131,,L$8)-INDEX($BO131:$DW131,,L$8-1))+INDEX($BO131:$DW131,,L$8-1))</f>
        <v>0</v>
      </c>
      <c r="M131" s="173">
        <f ca="1">CHOOSE(M$6,SUMIFS(INDIRECT("EB[" &amp; M$2 &amp; "]"),EB[Zdrojový_nositel],$B131,EB[product],"6000",EB[unit],"TJ"),INDEX($BO131:$DW131,,M$4),M$9/(INDEX(Roky_výhled,,M$8)-Last_Bil)*(INDEX($BO131:$DW131,,M$8)-INDEX($D131:$BL131,,$E$1))+INDEX($D131:$BL131,,$E$1),M$9/(INDEX(Roky_výhled,,M$8)-INDEX(Roky_výhled,,M$8-1))*(INDEX($BO131:$DW131,,M$8)-INDEX($BO131:$DW131,,M$8-1))+INDEX($BO131:$DW131,,M$8-1))</f>
        <v>0</v>
      </c>
      <c r="N131" s="173">
        <f ca="1">CHOOSE(N$6,SUMIFS(INDIRECT("EB[" &amp; N$2 &amp; "]"),EB[Zdrojový_nositel],$B131,EB[product],"6000",EB[unit],"TJ"),INDEX($BO131:$DW131,,N$4),N$9/(INDEX(Roky_výhled,,N$8)-Last_Bil)*(INDEX($BO131:$DW131,,N$8)-INDEX($D131:$BL131,,$E$1))+INDEX($D131:$BL131,,$E$1),N$9/(INDEX(Roky_výhled,,N$8)-INDEX(Roky_výhled,,N$8-1))*(INDEX($BO131:$DW131,,N$8)-INDEX($BO131:$DW131,,N$8-1))+INDEX($BO131:$DW131,,N$8-1))</f>
        <v>0</v>
      </c>
      <c r="O131" s="173">
        <f ca="1">CHOOSE(O$6,SUMIFS(INDIRECT("EB[" &amp; O$2 &amp; "]"),EB[Zdrojový_nositel],$B131,EB[product],"6000",EB[unit],"TJ"),INDEX($BO131:$DW131,,O$4),O$9/(INDEX(Roky_výhled,,O$8)-Last_Bil)*(INDEX($BO131:$DW131,,O$8)-INDEX($D131:$BL131,,$E$1))+INDEX($D131:$BL131,,$E$1),O$9/(INDEX(Roky_výhled,,O$8)-INDEX(Roky_výhled,,O$8-1))*(INDEX($BO131:$DW131,,O$8)-INDEX($BO131:$DW131,,O$8-1))+INDEX($BO131:$DW131,,O$8-1))</f>
        <v>0</v>
      </c>
      <c r="P131" s="173">
        <f ca="1">CHOOSE(P$6,SUMIFS(INDIRECT("EB[" &amp; P$2 &amp; "]"),EB[Zdrojový_nositel],$B131,EB[product],"6000",EB[unit],"TJ"),INDEX($BO131:$DW131,,P$4),P$9/(INDEX(Roky_výhled,,P$8)-Last_Bil)*(INDEX($BO131:$DW131,,P$8)-INDEX($D131:$BL131,,$E$1))+INDEX($D131:$BL131,,$E$1),P$9/(INDEX(Roky_výhled,,P$8)-INDEX(Roky_výhled,,P$8-1))*(INDEX($BO131:$DW131,,P$8)-INDEX($BO131:$DW131,,P$8-1))+INDEX($BO131:$DW131,,P$8-1))</f>
        <v>0</v>
      </c>
      <c r="Q131" s="173">
        <f ca="1">CHOOSE(Q$6,SUMIFS(INDIRECT("EB[" &amp; Q$2 &amp; "]"),EB[Zdrojový_nositel],$B131,EB[product],"6000",EB[unit],"TJ"),INDEX($BO131:$DW131,,Q$4),Q$9/(INDEX(Roky_výhled,,Q$8)-Last_Bil)*(INDEX($BO131:$DW131,,Q$8)-INDEX($D131:$BL131,,$E$1))+INDEX($D131:$BL131,,$E$1),Q$9/(INDEX(Roky_výhled,,Q$8)-INDEX(Roky_výhled,,Q$8-1))*(INDEX($BO131:$DW131,,Q$8)-INDEX($BO131:$DW131,,Q$8-1))+INDEX($BO131:$DW131,,Q$8-1))</f>
        <v>0</v>
      </c>
      <c r="R131" s="173">
        <f ca="1">CHOOSE(R$6,SUMIFS(INDIRECT("EB[" &amp; R$2 &amp; "]"),EB[Zdrojový_nositel],$B131,EB[product],"6000",EB[unit],"TJ"),INDEX($BO131:$DW131,,R$4),R$9/(INDEX(Roky_výhled,,R$8)-Last_Bil)*(INDEX($BO131:$DW131,,R$8)-INDEX($D131:$BL131,,$E$1))+INDEX($D131:$BL131,,$E$1),R$9/(INDEX(Roky_výhled,,R$8)-INDEX(Roky_výhled,,R$8-1))*(INDEX($BO131:$DW131,,R$8)-INDEX($BO131:$DW131,,R$8-1))+INDEX($BO131:$DW131,,R$8-1))</f>
        <v>0</v>
      </c>
      <c r="S131" s="173">
        <f ca="1">CHOOSE(S$6,SUMIFS(INDIRECT("EB[" &amp; S$2 &amp; "]"),EB[Zdrojový_nositel],$B131,EB[product],"6000",EB[unit],"TJ"),INDEX($BO131:$DW131,,S$4),S$9/(INDEX(Roky_výhled,,S$8)-Last_Bil)*(INDEX($BO131:$DW131,,S$8)-INDEX($D131:$BL131,,$E$1))+INDEX($D131:$BL131,,$E$1),S$9/(INDEX(Roky_výhled,,S$8)-INDEX(Roky_výhled,,S$8-1))*(INDEX($BO131:$DW131,,S$8)-INDEX($BO131:$DW131,,S$8-1))+INDEX($BO131:$DW131,,S$8-1))</f>
        <v>0</v>
      </c>
      <c r="T131" s="173">
        <f ca="1">CHOOSE(T$6,SUMIFS(INDIRECT("EB[" &amp; T$2 &amp; "]"),EB[Zdrojový_nositel],$B131,EB[product],"6000",EB[unit],"TJ"),INDEX($BO131:$DW131,,T$4),T$9/(INDEX(Roky_výhled,,T$8)-Last_Bil)*(INDEX($BO131:$DW131,,T$8)-INDEX($D131:$BL131,,$E$1))+INDEX($D131:$BL131,,$E$1),T$9/(INDEX(Roky_výhled,,T$8)-INDEX(Roky_výhled,,T$8-1))*(INDEX($BO131:$DW131,,T$8)-INDEX($BO131:$DW131,,T$8-1))+INDEX($BO131:$DW131,,T$8-1))</f>
        <v>0</v>
      </c>
      <c r="U131" s="173">
        <f ca="1">CHOOSE(U$6,SUMIFS(INDIRECT("EB[" &amp; U$2 &amp; "]"),EB[Zdrojový_nositel],$B131,EB[product],"6000",EB[unit],"TJ"),INDEX($BO131:$DW131,,U$4),U$9/(INDEX(Roky_výhled,,U$8)-Last_Bil)*(INDEX($BO131:$DW131,,U$8)-INDEX($D131:$BL131,,$E$1))+INDEX($D131:$BL131,,$E$1),U$9/(INDEX(Roky_výhled,,U$8)-INDEX(Roky_výhled,,U$8-1))*(INDEX($BO131:$DW131,,U$8)-INDEX($BO131:$DW131,,U$8-1))+INDEX($BO131:$DW131,,U$8-1))</f>
        <v>0</v>
      </c>
      <c r="V131" s="173">
        <f ca="1">CHOOSE(V$6,SUMIFS(INDIRECT("EB[" &amp; V$2 &amp; "]"),EB[Zdrojový_nositel],$B131,EB[product],"6000",EB[unit],"TJ"),INDEX($BO131:$DW131,,V$4),V$9/(INDEX(Roky_výhled,,V$8)-Last_Bil)*(INDEX($BO131:$DW131,,V$8)-INDEX($D131:$BL131,,$E$1))+INDEX($D131:$BL131,,$E$1),V$9/(INDEX(Roky_výhled,,V$8)-INDEX(Roky_výhled,,V$8-1))*(INDEX($BO131:$DW131,,V$8)-INDEX($BO131:$DW131,,V$8-1))+INDEX($BO131:$DW131,,V$8-1))</f>
        <v>0</v>
      </c>
      <c r="W131" s="173">
        <f ca="1">CHOOSE(W$6,SUMIFS(INDIRECT("EB[" &amp; W$2 &amp; "]"),EB[Zdrojový_nositel],$B131,EB[product],"6000",EB[unit],"TJ"),INDEX($BO131:$DW131,,W$4),W$9/(INDEX(Roky_výhled,,W$8)-Last_Bil)*(INDEX($BO131:$DW131,,W$8)-INDEX($D131:$BL131,,$E$1))+INDEX($D131:$BL131,,$E$1),W$9/(INDEX(Roky_výhled,,W$8)-INDEX(Roky_výhled,,W$8-1))*(INDEX($BO131:$DW131,,W$8)-INDEX($BO131:$DW131,,W$8-1))+INDEX($BO131:$DW131,,W$8-1))</f>
        <v>0</v>
      </c>
      <c r="X131" s="173">
        <f ca="1">CHOOSE(X$6,SUMIFS(INDIRECT("EB[" &amp; X$2 &amp; "]"),EB[Zdrojový_nositel],$B131,EB[product],"6000",EB[unit],"TJ"),INDEX($BO131:$DW131,,X$4),X$9/(INDEX(Roky_výhled,,X$8)-Last_Bil)*(INDEX($BO131:$DW131,,X$8)-INDEX($D131:$BL131,,$E$1))+INDEX($D131:$BL131,,$E$1),X$9/(INDEX(Roky_výhled,,X$8)-INDEX(Roky_výhled,,X$8-1))*(INDEX($BO131:$DW131,,X$8)-INDEX($BO131:$DW131,,X$8-1))+INDEX($BO131:$DW131,,X$8-1))</f>
        <v>0</v>
      </c>
      <c r="Y131" s="173">
        <f ca="1">CHOOSE(Y$6,SUMIFS(INDIRECT("EB[" &amp; Y$2 &amp; "]"),EB[Zdrojový_nositel],$B131,EB[product],"6000",EB[unit],"TJ"),INDEX($BO131:$DW131,,Y$4),Y$9/(INDEX(Roky_výhled,,Y$8)-Last_Bil)*(INDEX($BO131:$DW131,,Y$8)-INDEX($D131:$BL131,,$E$1))+INDEX($D131:$BL131,,$E$1),Y$9/(INDEX(Roky_výhled,,Y$8)-INDEX(Roky_výhled,,Y$8-1))*(INDEX($BO131:$DW131,,Y$8)-INDEX($BO131:$DW131,,Y$8-1))+INDEX($BO131:$DW131,,Y$8-1))</f>
        <v>0</v>
      </c>
      <c r="Z131" s="173">
        <f ca="1">CHOOSE(Z$6,SUMIFS(INDIRECT("EB[" &amp; Z$2 &amp; "]"),EB[Zdrojový_nositel],$B131,EB[product],"6000",EB[unit],"TJ"),INDEX($BO131:$DW131,,Z$4),Z$9/(INDEX(Roky_výhled,,Z$8)-Last_Bil)*(INDEX($BO131:$DW131,,Z$8)-INDEX($D131:$BL131,,$E$1))+INDEX($D131:$BL131,,$E$1),Z$9/(INDEX(Roky_výhled,,Z$8)-INDEX(Roky_výhled,,Z$8-1))*(INDEX($BO131:$DW131,,Z$8)-INDEX($BO131:$DW131,,Z$8-1))+INDEX($BO131:$DW131,,Z$8-1))</f>
        <v>0</v>
      </c>
      <c r="AA131" s="173">
        <f ca="1">CHOOSE(AA$6,SUMIFS(INDIRECT("EB[" &amp; AA$2 &amp; "]"),EB[Zdrojový_nositel],$B131,EB[product],"6000",EB[unit],"TJ"),INDEX($BO131:$DW131,,AA$4),AA$9/(INDEX(Roky_výhled,,AA$8)-Last_Bil)*(INDEX($BO131:$DW131,,AA$8)-INDEX($D131:$BL131,,$E$1))+INDEX($D131:$BL131,,$E$1),AA$9/(INDEX(Roky_výhled,,AA$8)-INDEX(Roky_výhled,,AA$8-1))*(INDEX($BO131:$DW131,,AA$8)-INDEX($BO131:$DW131,,AA$8-1))+INDEX($BO131:$DW131,,AA$8-1))</f>
        <v>0</v>
      </c>
      <c r="AB131" s="173">
        <f ca="1">CHOOSE(AB$6,SUMIFS(INDIRECT("EB[" &amp; AB$2 &amp; "]"),EB[Zdrojový_nositel],$B131,EB[product],"6000",EB[unit],"TJ"),INDEX($BO131:$DW131,,AB$4),AB$9/(INDEX(Roky_výhled,,AB$8)-Last_Bil)*(INDEX($BO131:$DW131,,AB$8)-INDEX($D131:$BL131,,$E$1))+INDEX($D131:$BL131,,$E$1),AB$9/(INDEX(Roky_výhled,,AB$8)-INDEX(Roky_výhled,,AB$8-1))*(INDEX($BO131:$DW131,,AB$8)-INDEX($BO131:$DW131,,AB$8-1))+INDEX($BO131:$DW131,,AB$8-1))</f>
        <v>0</v>
      </c>
      <c r="AC131" s="173">
        <f ca="1">CHOOSE(AC$6,SUMIFS(INDIRECT("EB[" &amp; AC$2 &amp; "]"),EB[Zdrojový_nositel],$B131,EB[product],"6000",EB[unit],"TJ"),INDEX($BO131:$DW131,,AC$4),AC$9/(INDEX(Roky_výhled,,AC$8)-Last_Bil)*(INDEX($BO131:$DW131,,AC$8)-INDEX($D131:$BL131,,$E$1))+INDEX($D131:$BL131,,$E$1),AC$9/(INDEX(Roky_výhled,,AC$8)-INDEX(Roky_výhled,,AC$8-1))*(INDEX($BO131:$DW131,,AC$8)-INDEX($BO131:$DW131,,AC$8-1))+INDEX($BO131:$DW131,,AC$8-1))</f>
        <v>0</v>
      </c>
      <c r="AD131" s="173">
        <f ca="1">CHOOSE(AD$6,SUMIFS(INDIRECT("EB[" &amp; AD$2 &amp; "]"),EB[Zdrojový_nositel],$B131,EB[product],"6000",EB[unit],"TJ"),INDEX($BO131:$DW131,,AD$4),AD$9/(INDEX(Roky_výhled,,AD$8)-Last_Bil)*(INDEX($BO131:$DW131,,AD$8)-INDEX($D131:$BL131,,$E$1))+INDEX($D131:$BL131,,$E$1),AD$9/(INDEX(Roky_výhled,,AD$8)-INDEX(Roky_výhled,,AD$8-1))*(INDEX($BO131:$DW131,,AD$8)-INDEX($BO131:$DW131,,AD$8-1))+INDEX($BO131:$DW131,,AD$8-1))</f>
        <v>0</v>
      </c>
      <c r="AE131" s="173">
        <f ca="1">CHOOSE(AE$6,SUMIFS(INDIRECT("EB[" &amp; AE$2 &amp; "]"),EB[Zdrojový_nositel],$B131,EB[product],"6000",EB[unit],"TJ"),INDEX($BO131:$DW131,,AE$4),AE$9/(INDEX(Roky_výhled,,AE$8)-Last_Bil)*(INDEX($BO131:$DW131,,AE$8)-INDEX($D131:$BL131,,$E$1))+INDEX($D131:$BL131,,$E$1),AE$9/(INDEX(Roky_výhled,,AE$8)-INDEX(Roky_výhled,,AE$8-1))*(INDEX($BO131:$DW131,,AE$8)-INDEX($BO131:$DW131,,AE$8-1))+INDEX($BO131:$DW131,,AE$8-1))</f>
        <v>0</v>
      </c>
      <c r="AF131" s="173">
        <f ca="1">CHOOSE(AF$6,SUMIFS(INDIRECT("EB[" &amp; AF$2 &amp; "]"),EB[Zdrojový_nositel],$B131,EB[product],"6000",EB[unit],"TJ"),INDEX($BO131:$DW131,,AF$4),AF$9/(INDEX(Roky_výhled,,AF$8)-Last_Bil)*(INDEX($BO131:$DW131,,AF$8)-INDEX($D131:$BL131,,$E$1))+INDEX($D131:$BL131,,$E$1),AF$9/(INDEX(Roky_výhled,,AF$8)-INDEX(Roky_výhled,,AF$8-1))*(INDEX($BO131:$DW131,,AF$8)-INDEX($BO131:$DW131,,AF$8-1))+INDEX($BO131:$DW131,,AF$8-1))</f>
        <v>0</v>
      </c>
      <c r="AG131" s="173">
        <f ca="1">CHOOSE(AG$6,SUMIFS(INDIRECT("EB[" &amp; AG$2 &amp; "]"),EB[Zdrojový_nositel],$B131,EB[product],"6000",EB[unit],"TJ"),INDEX($BO131:$DW131,,AG$4),AG$9/(INDEX(Roky_výhled,,AG$8)-Last_Bil)*(INDEX($BO131:$DW131,,AG$8)-INDEX($D131:$BL131,,$E$1))+INDEX($D131:$BL131,,$E$1),AG$9/(INDEX(Roky_výhled,,AG$8)-INDEX(Roky_výhled,,AG$8-1))*(INDEX($BO131:$DW131,,AG$8)-INDEX($BO131:$DW131,,AG$8-1))+INDEX($BO131:$DW131,,AG$8-1))</f>
        <v>0</v>
      </c>
      <c r="AH131" s="173">
        <f ca="1">CHOOSE(AH$6,SUMIFS(INDIRECT("EB[" &amp; AH$2 &amp; "]"),EB[Zdrojový_nositel],$B131,EB[product],"6000",EB[unit],"TJ"),INDEX($BO131:$DW131,,AH$4),AH$9/(INDEX(Roky_výhled,,AH$8)-Last_Bil)*(INDEX($BO131:$DW131,,AH$8)-INDEX($D131:$BL131,,$E$1))+INDEX($D131:$BL131,,$E$1),AH$9/(INDEX(Roky_výhled,,AH$8)-INDEX(Roky_výhled,,AH$8-1))*(INDEX($BO131:$DW131,,AH$8)-INDEX($BO131:$DW131,,AH$8-1))+INDEX($BO131:$DW131,,AH$8-1))</f>
        <v>0</v>
      </c>
      <c r="AI131" s="173">
        <f ca="1">CHOOSE(AI$6,SUMIFS(INDIRECT("EB[" &amp; AI$2 &amp; "]"),EB[Zdrojový_nositel],$B131,EB[product],"6000",EB[unit],"TJ"),INDEX($BO131:$DW131,,AI$4),AI$9/(INDEX(Roky_výhled,,AI$8)-Last_Bil)*(INDEX($BO131:$DW131,,AI$8)-INDEX($D131:$BL131,,$E$1))+INDEX($D131:$BL131,,$E$1),AI$9/(INDEX(Roky_výhled,,AI$8)-INDEX(Roky_výhled,,AI$8-1))*(INDEX($BO131:$DW131,,AI$8)-INDEX($BO131:$DW131,,AI$8-1))+INDEX($BO131:$DW131,,AI$8-1))</f>
        <v>0</v>
      </c>
      <c r="AJ131" s="173">
        <f ca="1">CHOOSE(AJ$6,SUMIFS(INDIRECT("EB[" &amp; AJ$2 &amp; "]"),EB[Zdrojový_nositel],$B131,EB[product],"6000",EB[unit],"TJ"),INDEX($BO131:$DW131,,AJ$4),AJ$9/(INDEX(Roky_výhled,,AJ$8)-Last_Bil)*(INDEX($BO131:$DW131,,AJ$8)-INDEX($D131:$BL131,,$E$1))+INDEX($D131:$BL131,,$E$1),AJ$9/(INDEX(Roky_výhled,,AJ$8)-INDEX(Roky_výhled,,AJ$8-1))*(INDEX($BO131:$DW131,,AJ$8)-INDEX($BO131:$DW131,,AJ$8-1))+INDEX($BO131:$DW131,,AJ$8-1))</f>
        <v>0</v>
      </c>
      <c r="AK131" s="173">
        <f ca="1">CHOOSE(AK$6,SUMIFS(INDIRECT("EB[" &amp; AK$2 &amp; "]"),EB[Zdrojový_nositel],$B131,EB[product],"6000",EB[unit],"TJ"),INDEX($BO131:$DW131,,AK$4),AK$9/(INDEX(Roky_výhled,,AK$8)-Last_Bil)*(INDEX($BO131:$DW131,,AK$8)-INDEX($D131:$BL131,,$E$1))+INDEX($D131:$BL131,,$E$1),AK$9/(INDEX(Roky_výhled,,AK$8)-INDEX(Roky_výhled,,AK$8-1))*(INDEX($BO131:$DW131,,AK$8)-INDEX($BO131:$DW131,,AK$8-1))+INDEX($BO131:$DW131,,AK$8-1))</f>
        <v>0</v>
      </c>
      <c r="AL131" s="173">
        <f ca="1">CHOOSE(AL$6,SUMIFS(INDIRECT("EB[" &amp; AL$2 &amp; "]"),EB[Zdrojový_nositel],$B131,EB[product],"6000",EB[unit],"TJ"),INDEX($BO131:$DW131,,AL$4),AL$9/(INDEX(Roky_výhled,,AL$8)-Last_Bil)*(INDEX($BO131:$DW131,,AL$8)-INDEX($D131:$BL131,,$E$1))+INDEX($D131:$BL131,,$E$1),AL$9/(INDEX(Roky_výhled,,AL$8)-INDEX(Roky_výhled,,AL$8-1))*(INDEX($BO131:$DW131,,AL$8)-INDEX($BO131:$DW131,,AL$8-1))+INDEX($BO131:$DW131,,AL$8-1))</f>
        <v>0</v>
      </c>
      <c r="AM131" s="173">
        <f ca="1">CHOOSE(AM$6,SUMIFS(INDIRECT("EB[" &amp; AM$2 &amp; "]"),EB[Zdrojový_nositel],$B131,EB[product],"6000",EB[unit],"TJ"),INDEX($BO131:$DW131,,AM$4),AM$9/(INDEX(Roky_výhled,,AM$8)-Last_Bil)*(INDEX($BO131:$DW131,,AM$8)-INDEX($D131:$BL131,,$E$1))+INDEX($D131:$BL131,,$E$1),AM$9/(INDEX(Roky_výhled,,AM$8)-INDEX(Roky_výhled,,AM$8-1))*(INDEX($BO131:$DW131,,AM$8)-INDEX($BO131:$DW131,,AM$8-1))+INDEX($BO131:$DW131,,AM$8-1))</f>
        <v>0</v>
      </c>
      <c r="AN131" s="173">
        <f ca="1">CHOOSE(AN$6,SUMIFS(INDIRECT("EB[" &amp; AN$2 &amp; "]"),EB[Zdrojový_nositel],$B131,EB[product],"6000",EB[unit],"TJ"),INDEX($BO131:$DW131,,AN$4),AN$9/(INDEX(Roky_výhled,,AN$8)-Last_Bil)*(INDEX($BO131:$DW131,,AN$8)-INDEX($D131:$BL131,,$E$1))+INDEX($D131:$BL131,,$E$1),AN$9/(INDEX(Roky_výhled,,AN$8)-INDEX(Roky_výhled,,AN$8-1))*(INDEX($BO131:$DW131,,AN$8)-INDEX($BO131:$DW131,,AN$8-1))+INDEX($BO131:$DW131,,AN$8-1))</f>
        <v>0</v>
      </c>
      <c r="AO131" s="173">
        <f ca="1">CHOOSE(AO$6,SUMIFS(INDIRECT("EB[" &amp; AO$2 &amp; "]"),EB[Zdrojový_nositel],$B131,EB[product],"6000",EB[unit],"TJ"),INDEX($BO131:$DW131,,AO$4),AO$9/(INDEX(Roky_výhled,,AO$8)-Last_Bil)*(INDEX($BO131:$DW131,,AO$8)-INDEX($D131:$BL131,,$E$1))+INDEX($D131:$BL131,,$E$1),AO$9/(INDEX(Roky_výhled,,AO$8)-INDEX(Roky_výhled,,AO$8-1))*(INDEX($BO131:$DW131,,AO$8)-INDEX($BO131:$DW131,,AO$8-1))+INDEX($BO131:$DW131,,AO$8-1))</f>
        <v>0</v>
      </c>
      <c r="AP131" s="173">
        <f ca="1">CHOOSE(AP$6,SUMIFS(INDIRECT("EB[" &amp; AP$2 &amp; "]"),EB[Zdrojový_nositel],$B131,EB[product],"6000",EB[unit],"TJ"),INDEX($BO131:$DW131,,AP$4),AP$9/(INDEX(Roky_výhled,,AP$8)-Last_Bil)*(INDEX($BO131:$DW131,,AP$8)-INDEX($D131:$BL131,,$E$1))+INDEX($D131:$BL131,,$E$1),AP$9/(INDEX(Roky_výhled,,AP$8)-INDEX(Roky_výhled,,AP$8-1))*(INDEX($BO131:$DW131,,AP$8)-INDEX($BO131:$DW131,,AP$8-1))+INDEX($BO131:$DW131,,AP$8-1))</f>
        <v>0</v>
      </c>
      <c r="AQ131" s="173">
        <f ca="1">CHOOSE(AQ$6,SUMIFS(INDIRECT("EB[" &amp; AQ$2 &amp; "]"),EB[Zdrojový_nositel],$B131,EB[product],"6000",EB[unit],"TJ"),INDEX($BO131:$DW131,,AQ$4),AQ$9/(INDEX(Roky_výhled,,AQ$8)-Last_Bil)*(INDEX($BO131:$DW131,,AQ$8)-INDEX($D131:$BL131,,$E$1))+INDEX($D131:$BL131,,$E$1),AQ$9/(INDEX(Roky_výhled,,AQ$8)-INDEX(Roky_výhled,,AQ$8-1))*(INDEX($BO131:$DW131,,AQ$8)-INDEX($BO131:$DW131,,AQ$8-1))+INDEX($BO131:$DW131,,AQ$8-1))</f>
        <v>0</v>
      </c>
      <c r="AR131" s="173">
        <f ca="1">CHOOSE(AR$6,SUMIFS(INDIRECT("EB[" &amp; AR$2 &amp; "]"),EB[Zdrojový_nositel],$B131,EB[product],"6000",EB[unit],"TJ"),INDEX($BO131:$DW131,,AR$4),AR$9/(INDEX(Roky_výhled,,AR$8)-Last_Bil)*(INDEX($BO131:$DW131,,AR$8)-INDEX($D131:$BL131,,$E$1))+INDEX($D131:$BL131,,$E$1),AR$9/(INDEX(Roky_výhled,,AR$8)-INDEX(Roky_výhled,,AR$8-1))*(INDEX($BO131:$DW131,,AR$8)-INDEX($BO131:$DW131,,AR$8-1))+INDEX($BO131:$DW131,,AR$8-1))</f>
        <v>0</v>
      </c>
      <c r="AS131" s="173">
        <f ca="1">CHOOSE(AS$6,SUMIFS(INDIRECT("EB[" &amp; AS$2 &amp; "]"),EB[Zdrojový_nositel],$B131,EB[product],"6000",EB[unit],"TJ"),INDEX($BO131:$DW131,,AS$4),AS$9/(INDEX(Roky_výhled,,AS$8)-Last_Bil)*(INDEX($BO131:$DW131,,AS$8)-INDEX($D131:$BL131,,$E$1))+INDEX($D131:$BL131,,$E$1),AS$9/(INDEX(Roky_výhled,,AS$8)-INDEX(Roky_výhled,,AS$8-1))*(INDEX($BO131:$DW131,,AS$8)-INDEX($BO131:$DW131,,AS$8-1))+INDEX($BO131:$DW131,,AS$8-1))</f>
        <v>0</v>
      </c>
      <c r="AT131" s="173">
        <f ca="1">CHOOSE(AT$6,SUMIFS(INDIRECT("EB[" &amp; AT$2 &amp; "]"),EB[Zdrojový_nositel],$B131,EB[product],"6000",EB[unit],"TJ"),INDEX($BO131:$DW131,,AT$4),AT$9/(INDEX(Roky_výhled,,AT$8)-Last_Bil)*(INDEX($BO131:$DW131,,AT$8)-INDEX($D131:$BL131,,$E$1))+INDEX($D131:$BL131,,$E$1),AT$9/(INDEX(Roky_výhled,,AT$8)-INDEX(Roky_výhled,,AT$8-1))*(INDEX($BO131:$DW131,,AT$8)-INDEX($BO131:$DW131,,AT$8-1))+INDEX($BO131:$DW131,,AT$8-1))</f>
        <v>0</v>
      </c>
      <c r="AU131" s="173">
        <f ca="1">CHOOSE(AU$6,SUMIFS(INDIRECT("EB[" &amp; AU$2 &amp; "]"),EB[Zdrojový_nositel],$B131,EB[product],"6000",EB[unit],"TJ"),INDEX($BO131:$DW131,,AU$4),AU$9/(INDEX(Roky_výhled,,AU$8)-Last_Bil)*(INDEX($BO131:$DW131,,AU$8)-INDEX($D131:$BL131,,$E$1))+INDEX($D131:$BL131,,$E$1),AU$9/(INDEX(Roky_výhled,,AU$8)-INDEX(Roky_výhled,,AU$8-1))*(INDEX($BO131:$DW131,,AU$8)-INDEX($BO131:$DW131,,AU$8-1))+INDEX($BO131:$DW131,,AU$8-1))</f>
        <v>0</v>
      </c>
      <c r="AV131" s="173">
        <f ca="1">CHOOSE(AV$6,SUMIFS(INDIRECT("EB[" &amp; AV$2 &amp; "]"),EB[Zdrojový_nositel],$B131,EB[product],"6000",EB[unit],"TJ"),INDEX($BO131:$DW131,,AV$4),AV$9/(INDEX(Roky_výhled,,AV$8)-Last_Bil)*(INDEX($BO131:$DW131,,AV$8)-INDEX($D131:$BL131,,$E$1))+INDEX($D131:$BL131,,$E$1),AV$9/(INDEX(Roky_výhled,,AV$8)-INDEX(Roky_výhled,,AV$8-1))*(INDEX($BO131:$DW131,,AV$8)-INDEX($BO131:$DW131,,AV$8-1))+INDEX($BO131:$DW131,,AV$8-1))</f>
        <v>0</v>
      </c>
      <c r="AW131" s="173">
        <f ca="1">CHOOSE(AW$6,SUMIFS(INDIRECT("EB[" &amp; AW$2 &amp; "]"),EB[Zdrojový_nositel],$B131,EB[product],"6000",EB[unit],"TJ"),INDEX($BO131:$DW131,,AW$4),AW$9/(INDEX(Roky_výhled,,AW$8)-Last_Bil)*(INDEX($BO131:$DW131,,AW$8)-INDEX($D131:$BL131,,$E$1))+INDEX($D131:$BL131,,$E$1),AW$9/(INDEX(Roky_výhled,,AW$8)-INDEX(Roky_výhled,,AW$8-1))*(INDEX($BO131:$DW131,,AW$8)-INDEX($BO131:$DW131,,AW$8-1))+INDEX($BO131:$DW131,,AW$8-1))</f>
        <v>0</v>
      </c>
      <c r="AX131" s="173">
        <f ca="1">CHOOSE(AX$6,SUMIFS(INDIRECT("EB[" &amp; AX$2 &amp; "]"),EB[Zdrojový_nositel],$B131,EB[product],"6000",EB[unit],"TJ"),INDEX($BO131:$DW131,,AX$4),AX$9/(INDEX(Roky_výhled,,AX$8)-Last_Bil)*(INDEX($BO131:$DW131,,AX$8)-INDEX($D131:$BL131,,$E$1))+INDEX($D131:$BL131,,$E$1),AX$9/(INDEX(Roky_výhled,,AX$8)-INDEX(Roky_výhled,,AX$8-1))*(INDEX($BO131:$DW131,,AX$8)-INDEX($BO131:$DW131,,AX$8-1))+INDEX($BO131:$DW131,,AX$8-1))</f>
        <v>0</v>
      </c>
      <c r="AY131" s="173">
        <f ca="1">CHOOSE(AY$6,SUMIFS(INDIRECT("EB[" &amp; AY$2 &amp; "]"),EB[Zdrojový_nositel],$B131,EB[product],"6000",EB[unit],"TJ"),INDEX($BO131:$DW131,,AY$4),AY$9/(INDEX(Roky_výhled,,AY$8)-Last_Bil)*(INDEX($BO131:$DW131,,AY$8)-INDEX($D131:$BL131,,$E$1))+INDEX($D131:$BL131,,$E$1),AY$9/(INDEX(Roky_výhled,,AY$8)-INDEX(Roky_výhled,,AY$8-1))*(INDEX($BO131:$DW131,,AY$8)-INDEX($BO131:$DW131,,AY$8-1))+INDEX($BO131:$DW131,,AY$8-1))</f>
        <v>0</v>
      </c>
      <c r="AZ131" s="173">
        <f ca="1">CHOOSE(AZ$6,SUMIFS(INDIRECT("EB[" &amp; AZ$2 &amp; "]"),EB[Zdrojový_nositel],$B131,EB[product],"6000",EB[unit],"TJ"),INDEX($BO131:$DW131,,AZ$4),AZ$9/(INDEX(Roky_výhled,,AZ$8)-Last_Bil)*(INDEX($BO131:$DW131,,AZ$8)-INDEX($D131:$BL131,,$E$1))+INDEX($D131:$BL131,,$E$1),AZ$9/(INDEX(Roky_výhled,,AZ$8)-INDEX(Roky_výhled,,AZ$8-1))*(INDEX($BO131:$DW131,,AZ$8)-INDEX($BO131:$DW131,,AZ$8-1))+INDEX($BO131:$DW131,,AZ$8-1))</f>
        <v>0</v>
      </c>
      <c r="BA131" s="173">
        <f ca="1">CHOOSE(BA$6,SUMIFS(INDIRECT("EB[" &amp; BA$2 &amp; "]"),EB[Zdrojový_nositel],$B131,EB[product],"6000",EB[unit],"TJ"),INDEX($BO131:$DW131,,BA$4),BA$9/(INDEX(Roky_výhled,,BA$8)-Last_Bil)*(INDEX($BO131:$DW131,,BA$8)-INDEX($D131:$BL131,,$E$1))+INDEX($D131:$BL131,,$E$1),BA$9/(INDEX(Roky_výhled,,BA$8)-INDEX(Roky_výhled,,BA$8-1))*(INDEX($BO131:$DW131,,BA$8)-INDEX($BO131:$DW131,,BA$8-1))+INDEX($BO131:$DW131,,BA$8-1))</f>
        <v>0</v>
      </c>
      <c r="BB131" s="173">
        <f ca="1">CHOOSE(BB$6,SUMIFS(INDIRECT("EB[" &amp; BB$2 &amp; "]"),EB[Zdrojový_nositel],$B131,EB[product],"6000",EB[unit],"TJ"),INDEX($BO131:$DW131,,BB$4),BB$9/(INDEX(Roky_výhled,,BB$8)-Last_Bil)*(INDEX($BO131:$DW131,,BB$8)-INDEX($D131:$BL131,,$E$1))+INDEX($D131:$BL131,,$E$1),BB$9/(INDEX(Roky_výhled,,BB$8)-INDEX(Roky_výhled,,BB$8-1))*(INDEX($BO131:$DW131,,BB$8)-INDEX($BO131:$DW131,,BB$8-1))+INDEX($BO131:$DW131,,BB$8-1))</f>
        <v>0</v>
      </c>
      <c r="BC131" s="173">
        <f ca="1">CHOOSE(BC$6,SUMIFS(INDIRECT("EB[" &amp; BC$2 &amp; "]"),EB[Zdrojový_nositel],$B131,EB[product],"6000",EB[unit],"TJ"),INDEX($BO131:$DW131,,BC$4),BC$9/(INDEX(Roky_výhled,,BC$8)-Last_Bil)*(INDEX($BO131:$DW131,,BC$8)-INDEX($D131:$BL131,,$E$1))+INDEX($D131:$BL131,,$E$1),BC$9/(INDEX(Roky_výhled,,BC$8)-INDEX(Roky_výhled,,BC$8-1))*(INDEX($BO131:$DW131,,BC$8)-INDEX($BO131:$DW131,,BC$8-1))+INDEX($BO131:$DW131,,BC$8-1))</f>
        <v>0</v>
      </c>
      <c r="BD131" s="173">
        <f ca="1">CHOOSE(BD$6,SUMIFS(INDIRECT("EB[" &amp; BD$2 &amp; "]"),EB[Zdrojový_nositel],$B131,EB[product],"6000",EB[unit],"TJ"),INDEX($BO131:$DW131,,BD$4),BD$9/(INDEX(Roky_výhled,,BD$8)-Last_Bil)*(INDEX($BO131:$DW131,,BD$8)-INDEX($D131:$BL131,,$E$1))+INDEX($D131:$BL131,,$E$1),BD$9/(INDEX(Roky_výhled,,BD$8)-INDEX(Roky_výhled,,BD$8-1))*(INDEX($BO131:$DW131,,BD$8)-INDEX($BO131:$DW131,,BD$8-1))+INDEX($BO131:$DW131,,BD$8-1))</f>
        <v>0</v>
      </c>
      <c r="BE131" s="173">
        <f ca="1">CHOOSE(BE$6,SUMIFS(INDIRECT("EB[" &amp; BE$2 &amp; "]"),EB[Zdrojový_nositel],$B131,EB[product],"6000",EB[unit],"TJ"),INDEX($BO131:$DW131,,BE$4),BE$9/(INDEX(Roky_výhled,,BE$8)-Last_Bil)*(INDEX($BO131:$DW131,,BE$8)-INDEX($D131:$BL131,,$E$1))+INDEX($D131:$BL131,,$E$1),BE$9/(INDEX(Roky_výhled,,BE$8)-INDEX(Roky_výhled,,BE$8-1))*(INDEX($BO131:$DW131,,BE$8)-INDEX($BO131:$DW131,,BE$8-1))+INDEX($BO131:$DW131,,BE$8-1))</f>
        <v>0</v>
      </c>
      <c r="BF131" s="173">
        <f ca="1">CHOOSE(BF$6,SUMIFS(INDIRECT("EB[" &amp; BF$2 &amp; "]"),EB[Zdrojový_nositel],$B131,EB[product],"6000",EB[unit],"TJ"),INDEX($BO131:$DW131,,BF$4),BF$9/(INDEX(Roky_výhled,,BF$8)-Last_Bil)*(INDEX($BO131:$DW131,,BF$8)-INDEX($D131:$BL131,,$E$1))+INDEX($D131:$BL131,,$E$1),BF$9/(INDEX(Roky_výhled,,BF$8)-INDEX(Roky_výhled,,BF$8-1))*(INDEX($BO131:$DW131,,BF$8)-INDEX($BO131:$DW131,,BF$8-1))+INDEX($BO131:$DW131,,BF$8-1))</f>
        <v>0</v>
      </c>
      <c r="BG131" s="173">
        <f ca="1">CHOOSE(BG$6,SUMIFS(INDIRECT("EB[" &amp; BG$2 &amp; "]"),EB[Zdrojový_nositel],$B131,EB[product],"6000",EB[unit],"TJ"),INDEX($BO131:$DW131,,BG$4),BG$9/(INDEX(Roky_výhled,,BG$8)-Last_Bil)*(INDEX($BO131:$DW131,,BG$8)-INDEX($D131:$BL131,,$E$1))+INDEX($D131:$BL131,,$E$1),BG$9/(INDEX(Roky_výhled,,BG$8)-INDEX(Roky_výhled,,BG$8-1))*(INDEX($BO131:$DW131,,BG$8)-INDEX($BO131:$DW131,,BG$8-1))+INDEX($BO131:$DW131,,BG$8-1))</f>
        <v>0</v>
      </c>
      <c r="BH131" s="173">
        <f ca="1">CHOOSE(BH$6,SUMIFS(INDIRECT("EB[" &amp; BH$2 &amp; "]"),EB[Zdrojový_nositel],$B131,EB[product],"6000",EB[unit],"TJ"),INDEX($BO131:$DW131,,BH$4),BH$9/(INDEX(Roky_výhled,,BH$8)-Last_Bil)*(INDEX($BO131:$DW131,,BH$8)-INDEX($D131:$BL131,,$E$1))+INDEX($D131:$BL131,,$E$1),BH$9/(INDEX(Roky_výhled,,BH$8)-INDEX(Roky_výhled,,BH$8-1))*(INDEX($BO131:$DW131,,BH$8)-INDEX($BO131:$DW131,,BH$8-1))+INDEX($BO131:$DW131,,BH$8-1))</f>
        <v>0</v>
      </c>
      <c r="BI131" s="173">
        <f ca="1">CHOOSE(BI$6,SUMIFS(INDIRECT("EB[" &amp; BI$2 &amp; "]"),EB[Zdrojový_nositel],$B131,EB[product],"6000",EB[unit],"TJ"),INDEX($BO131:$DW131,,BI$4),BI$9/(INDEX(Roky_výhled,,BI$8)-Last_Bil)*(INDEX($BO131:$DW131,,BI$8)-INDEX($D131:$BL131,,$E$1))+INDEX($D131:$BL131,,$E$1),BI$9/(INDEX(Roky_výhled,,BI$8)-INDEX(Roky_výhled,,BI$8-1))*(INDEX($BO131:$DW131,,BI$8)-INDEX($BO131:$DW131,,BI$8-1))+INDEX($BO131:$DW131,,BI$8-1))</f>
        <v>0</v>
      </c>
      <c r="BJ131" s="173">
        <f ca="1">CHOOSE(BJ$6,SUMIFS(INDIRECT("EB[" &amp; BJ$2 &amp; "]"),EB[Zdrojový_nositel],$B131,EB[product],"6000",EB[unit],"TJ"),INDEX($BO131:$DW131,,BJ$4),BJ$9/(INDEX(Roky_výhled,,BJ$8)-Last_Bil)*(INDEX($BO131:$DW131,,BJ$8)-INDEX($D131:$BL131,,$E$1))+INDEX($D131:$BL131,,$E$1),BJ$9/(INDEX(Roky_výhled,,BJ$8)-INDEX(Roky_výhled,,BJ$8-1))*(INDEX($BO131:$DW131,,BJ$8)-INDEX($BO131:$DW131,,BJ$8-1))+INDEX($BO131:$DW131,,BJ$8-1))</f>
        <v>0</v>
      </c>
      <c r="BK131" s="173">
        <f ca="1">CHOOSE(BK$6,SUMIFS(INDIRECT("EB[" &amp; BK$2 &amp; "]"),EB[Zdrojový_nositel],$B131,EB[product],"6000",EB[unit],"TJ"),INDEX($BO131:$DW131,,BK$4),BK$9/(INDEX(Roky_výhled,,BK$8)-Last_Bil)*(INDEX($BO131:$DW131,,BK$8)-INDEX($D131:$BL131,,$E$1))+INDEX($D131:$BL131,,$E$1),BK$9/(INDEX(Roky_výhled,,BK$8)-INDEX(Roky_výhled,,BK$8-1))*(INDEX($BO131:$DW131,,BK$8)-INDEX($BO131:$DW131,,BK$8-1))+INDEX($BO131:$DW131,,BK$8-1))</f>
        <v>0</v>
      </c>
      <c r="BL131" s="162">
        <f ca="1">CHOOSE(BL$6,SUMIFS(INDIRECT("EB[" &amp; BL$2 &amp; "]"),EB[Zdrojový_nositel],$B131,EB[product],"6000",EB[unit],"TJ"),INDEX($BO131:$DW131,,BL$4),BL$9/(INDEX(Roky_výhled,,BL$8)-Last_Bil)*(INDEX($BO131:$DW131,,BL$8)-INDEX($D131:$BL131,,$E$1))+INDEX($D131:$BL131,,$E$1),BL$9/(INDEX(Roky_výhled,,BL$8)-INDEX(Roky_výhled,,BL$8-1))*(INDEX($BO131:$DW131,,BL$8)-INDEX($BO131:$DW131,,BL$8-1))+INDEX($BO131:$DW131,,BL$8-1))</f>
        <v>0</v>
      </c>
      <c r="BM131"/>
      <c r="BN131" s="221" t="str">
        <f t="shared" si="300"/>
        <v>Letecký benzín</v>
      </c>
      <c r="BO131" s="285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7"/>
      <c r="BZ131" s="281"/>
      <c r="CA131" s="281"/>
      <c r="CB131" s="281"/>
      <c r="CC131" s="281"/>
      <c r="CD131" s="281"/>
      <c r="CE131" s="281"/>
      <c r="CF131" s="281"/>
      <c r="CG131" s="281"/>
      <c r="CH131" s="281"/>
      <c r="CI131" s="281"/>
      <c r="CJ131" s="281"/>
      <c r="CK131" s="281"/>
      <c r="CL131" s="281"/>
      <c r="CM131" s="281"/>
      <c r="CN131" s="281"/>
      <c r="CO131" s="281"/>
      <c r="CP131" s="281"/>
      <c r="CQ131" s="281"/>
      <c r="CR131" s="281"/>
      <c r="CS131" s="281"/>
      <c r="CT131" s="281"/>
      <c r="CU131" s="281"/>
      <c r="CV131" s="281"/>
      <c r="CW131" s="281"/>
      <c r="CX131" s="281"/>
      <c r="CY131" s="281"/>
      <c r="CZ131" s="281"/>
      <c r="DA131" s="281"/>
      <c r="DB131" s="281"/>
      <c r="DC131" s="281"/>
      <c r="DD131" s="281"/>
      <c r="DE131" s="281"/>
      <c r="DF131" s="281"/>
      <c r="DG131" s="281"/>
      <c r="DH131" s="281"/>
      <c r="DI131" s="281"/>
      <c r="DJ131" s="281"/>
      <c r="DK131" s="281"/>
      <c r="DL131" s="281"/>
      <c r="DM131" s="281"/>
      <c r="DN131" s="281"/>
      <c r="DO131" s="281"/>
      <c r="DP131" s="281"/>
      <c r="DQ131" s="281"/>
      <c r="DR131" s="281"/>
      <c r="DS131" s="281"/>
      <c r="DT131" s="281"/>
      <c r="DU131" s="281"/>
      <c r="DV131" s="281"/>
      <c r="DW131" s="281"/>
    </row>
    <row r="132" spans="2:127" s="196" customFormat="1" x14ac:dyDescent="0.25">
      <c r="B132" t="s">
        <v>2962</v>
      </c>
      <c r="C132" s="221" t="str">
        <f t="shared" si="302"/>
        <v>Benzín</v>
      </c>
      <c r="D132" s="215">
        <f ca="1">CHOOSE(D$6,SUMIFS(INDIRECT("EB[" &amp; D$2 &amp; "]"),EB[Zdrojový_nositel],$B132,EB[product],"6000",EB[unit],"TJ"),INDEX($BO132:$DW132,,D$4),D$9/(INDEX(Roky_výhled,,D$8)-Last_Bil)*(INDEX($BO132:$DW132,,D$8)-INDEX($D132:$BL132,,$E$1))+INDEX($D132:$BL132,,$E$1),D$9/(INDEX(Roky_výhled,,D$8)-INDEX(Roky_výhled,,D$8-1))*(INDEX($BO132:$DW132,,D$8)-INDEX($BO132:$DW132,,D$8-1))+INDEX($BO132:$DW132,,D$8-1))</f>
        <v>0</v>
      </c>
      <c r="E132" s="173">
        <f ca="1">CHOOSE(E$6,SUMIFS(INDIRECT("EB[" &amp; E$2 &amp; "]"),EB[Zdrojový_nositel],$B132,EB[product],"6000",EB[unit],"TJ"),INDEX($BO132:$DW132,,E$4),E$9/(INDEX(Roky_výhled,,E$8)-Last_Bil)*(INDEX($BO132:$DW132,,E$8)-INDEX($D132:$BL132,,$E$1))+INDEX($D132:$BL132,,$E$1),E$9/(INDEX(Roky_výhled,,E$8)-INDEX(Roky_výhled,,E$8-1))*(INDEX($BO132:$DW132,,E$8)-INDEX($BO132:$DW132,,E$8-1))+INDEX($BO132:$DW132,,E$8-1))</f>
        <v>0</v>
      </c>
      <c r="F132" s="173">
        <f ca="1">CHOOSE(F$6,SUMIFS(INDIRECT("EB[" &amp; F$2 &amp; "]"),EB[Zdrojový_nositel],$B132,EB[product],"6000",EB[unit],"TJ"),INDEX($BO132:$DW132,,F$4),F$9/(INDEX(Roky_výhled,,F$8)-Last_Bil)*(INDEX($BO132:$DW132,,F$8)-INDEX($D132:$BL132,,$E$1))+INDEX($D132:$BL132,,$E$1),F$9/(INDEX(Roky_výhled,,F$8)-INDEX(Roky_výhled,,F$8-1))*(INDEX($BO132:$DW132,,F$8)-INDEX($BO132:$DW132,,F$8-1))+INDEX($BO132:$DW132,,F$8-1))</f>
        <v>0</v>
      </c>
      <c r="G132" s="173">
        <f ca="1">CHOOSE(G$6,SUMIFS(INDIRECT("EB[" &amp; G$2 &amp; "]"),EB[Zdrojový_nositel],$B132,EB[product],"6000",EB[unit],"TJ"),INDEX($BO132:$DW132,,G$4),G$9/(INDEX(Roky_výhled,,G$8)-Last_Bil)*(INDEX($BO132:$DW132,,G$8)-INDEX($D132:$BL132,,$E$1))+INDEX($D132:$BL132,,$E$1),G$9/(INDEX(Roky_výhled,,G$8)-INDEX(Roky_výhled,,G$8-1))*(INDEX($BO132:$DW132,,G$8)-INDEX($BO132:$DW132,,G$8-1))+INDEX($BO132:$DW132,,G$8-1))</f>
        <v>0</v>
      </c>
      <c r="H132" s="173">
        <f ca="1">CHOOSE(H$6,SUMIFS(INDIRECT("EB[" &amp; H$2 &amp; "]"),EB[Zdrojový_nositel],$B132,EB[product],"6000",EB[unit],"TJ"),INDEX($BO132:$DW132,,H$4),H$9/(INDEX(Roky_výhled,,H$8)-Last_Bil)*(INDEX($BO132:$DW132,,H$8)-INDEX($D132:$BL132,,$E$1))+INDEX($D132:$BL132,,$E$1),H$9/(INDEX(Roky_výhled,,H$8)-INDEX(Roky_výhled,,H$8-1))*(INDEX($BO132:$DW132,,H$8)-INDEX($BO132:$DW132,,H$8-1))+INDEX($BO132:$DW132,,H$8-1))</f>
        <v>0</v>
      </c>
      <c r="I132" s="173">
        <f ca="1">CHOOSE(I$6,SUMIFS(INDIRECT("EB[" &amp; I$2 &amp; "]"),EB[Zdrojový_nositel],$B132,EB[product],"6000",EB[unit],"TJ"),INDEX($BO132:$DW132,,I$4),I$9/(INDEX(Roky_výhled,,I$8)-Last_Bil)*(INDEX($BO132:$DW132,,I$8)-INDEX($D132:$BL132,,$E$1))+INDEX($D132:$BL132,,$E$1),I$9/(INDEX(Roky_výhled,,I$8)-INDEX(Roky_výhled,,I$8-1))*(INDEX($BO132:$DW132,,I$8)-INDEX($BO132:$DW132,,I$8-1))+INDEX($BO132:$DW132,,I$8-1))</f>
        <v>0</v>
      </c>
      <c r="J132" s="173">
        <f ca="1">CHOOSE(J$6,SUMIFS(INDIRECT("EB[" &amp; J$2 &amp; "]"),EB[Zdrojový_nositel],$B132,EB[product],"6000",EB[unit],"TJ"),INDEX($BO132:$DW132,,J$4),J$9/(INDEX(Roky_výhled,,J$8)-Last_Bil)*(INDEX($BO132:$DW132,,J$8)-INDEX($D132:$BL132,,$E$1))+INDEX($D132:$BL132,,$E$1),J$9/(INDEX(Roky_výhled,,J$8)-INDEX(Roky_výhled,,J$8-1))*(INDEX($BO132:$DW132,,J$8)-INDEX($BO132:$DW132,,J$8-1))+INDEX($BO132:$DW132,,J$8-1))</f>
        <v>0</v>
      </c>
      <c r="K132" s="173">
        <f ca="1">CHOOSE(K$6,SUMIFS(INDIRECT("EB[" &amp; K$2 &amp; "]"),EB[Zdrojový_nositel],$B132,EB[product],"6000",EB[unit],"TJ"),INDEX($BO132:$DW132,,K$4),K$9/(INDEX(Roky_výhled,,K$8)-Last_Bil)*(INDEX($BO132:$DW132,,K$8)-INDEX($D132:$BL132,,$E$1))+INDEX($D132:$BL132,,$E$1),K$9/(INDEX(Roky_výhled,,K$8)-INDEX(Roky_výhled,,K$8-1))*(INDEX($BO132:$DW132,,K$8)-INDEX($BO132:$DW132,,K$8-1))+INDEX($BO132:$DW132,,K$8-1))</f>
        <v>0</v>
      </c>
      <c r="L132" s="173">
        <f ca="1">CHOOSE(L$6,SUMIFS(INDIRECT("EB[" &amp; L$2 &amp; "]"),EB[Zdrojový_nositel],$B132,EB[product],"6000",EB[unit],"TJ"),INDEX($BO132:$DW132,,L$4),L$9/(INDEX(Roky_výhled,,L$8)-Last_Bil)*(INDEX($BO132:$DW132,,L$8)-INDEX($D132:$BL132,,$E$1))+INDEX($D132:$BL132,,$E$1),L$9/(INDEX(Roky_výhled,,L$8)-INDEX(Roky_výhled,,L$8-1))*(INDEX($BO132:$DW132,,L$8)-INDEX($BO132:$DW132,,L$8-1))+INDEX($BO132:$DW132,,L$8-1))</f>
        <v>0</v>
      </c>
      <c r="M132" s="173">
        <f ca="1">CHOOSE(M$6,SUMIFS(INDIRECT("EB[" &amp; M$2 &amp; "]"),EB[Zdrojový_nositel],$B132,EB[product],"6000",EB[unit],"TJ"),INDEX($BO132:$DW132,,M$4),M$9/(INDEX(Roky_výhled,,M$8)-Last_Bil)*(INDEX($BO132:$DW132,,M$8)-INDEX($D132:$BL132,,$E$1))+INDEX($D132:$BL132,,$E$1),M$9/(INDEX(Roky_výhled,,M$8)-INDEX(Roky_výhled,,M$8-1))*(INDEX($BO132:$DW132,,M$8)-INDEX($BO132:$DW132,,M$8-1))+INDEX($BO132:$DW132,,M$8-1))</f>
        <v>0</v>
      </c>
      <c r="N132" s="173">
        <f ca="1">CHOOSE(N$6,SUMIFS(INDIRECT("EB[" &amp; N$2 &amp; "]"),EB[Zdrojový_nositel],$B132,EB[product],"6000",EB[unit],"TJ"),INDEX($BO132:$DW132,,N$4),N$9/(INDEX(Roky_výhled,,N$8)-Last_Bil)*(INDEX($BO132:$DW132,,N$8)-INDEX($D132:$BL132,,$E$1))+INDEX($D132:$BL132,,$E$1),N$9/(INDEX(Roky_výhled,,N$8)-INDEX(Roky_výhled,,N$8-1))*(INDEX($BO132:$DW132,,N$8)-INDEX($BO132:$DW132,,N$8-1))+INDEX($BO132:$DW132,,N$8-1))</f>
        <v>0</v>
      </c>
      <c r="O132" s="173">
        <f ca="1">CHOOSE(O$6,SUMIFS(INDIRECT("EB[" &amp; O$2 &amp; "]"),EB[Zdrojový_nositel],$B132,EB[product],"6000",EB[unit],"TJ"),INDEX($BO132:$DW132,,O$4),O$9/(INDEX(Roky_výhled,,O$8)-Last_Bil)*(INDEX($BO132:$DW132,,O$8)-INDEX($D132:$BL132,,$E$1))+INDEX($D132:$BL132,,$E$1),O$9/(INDEX(Roky_výhled,,O$8)-INDEX(Roky_výhled,,O$8-1))*(INDEX($BO132:$DW132,,O$8)-INDEX($BO132:$DW132,,O$8-1))+INDEX($BO132:$DW132,,O$8-1))</f>
        <v>0</v>
      </c>
      <c r="P132" s="173">
        <f ca="1">CHOOSE(P$6,SUMIFS(INDIRECT("EB[" &amp; P$2 &amp; "]"),EB[Zdrojový_nositel],$B132,EB[product],"6000",EB[unit],"TJ"),INDEX($BO132:$DW132,,P$4),P$9/(INDEX(Roky_výhled,,P$8)-Last_Bil)*(INDEX($BO132:$DW132,,P$8)-INDEX($D132:$BL132,,$E$1))+INDEX($D132:$BL132,,$E$1),P$9/(INDEX(Roky_výhled,,P$8)-INDEX(Roky_výhled,,P$8-1))*(INDEX($BO132:$DW132,,P$8)-INDEX($BO132:$DW132,,P$8-1))+INDEX($BO132:$DW132,,P$8-1))</f>
        <v>0</v>
      </c>
      <c r="Q132" s="173">
        <f ca="1">CHOOSE(Q$6,SUMIFS(INDIRECT("EB[" &amp; Q$2 &amp; "]"),EB[Zdrojový_nositel],$B132,EB[product],"6000",EB[unit],"TJ"),INDEX($BO132:$DW132,,Q$4),Q$9/(INDEX(Roky_výhled,,Q$8)-Last_Bil)*(INDEX($BO132:$DW132,,Q$8)-INDEX($D132:$BL132,,$E$1))+INDEX($D132:$BL132,,$E$1),Q$9/(INDEX(Roky_výhled,,Q$8)-INDEX(Roky_výhled,,Q$8-1))*(INDEX($BO132:$DW132,,Q$8)-INDEX($BO132:$DW132,,Q$8-1))+INDEX($BO132:$DW132,,Q$8-1))</f>
        <v>0</v>
      </c>
      <c r="R132" s="173">
        <f ca="1">CHOOSE(R$6,SUMIFS(INDIRECT("EB[" &amp; R$2 &amp; "]"),EB[Zdrojový_nositel],$B132,EB[product],"6000",EB[unit],"TJ"),INDEX($BO132:$DW132,,R$4),R$9/(INDEX(Roky_výhled,,R$8)-Last_Bil)*(INDEX($BO132:$DW132,,R$8)-INDEX($D132:$BL132,,$E$1))+INDEX($D132:$BL132,,$E$1),R$9/(INDEX(Roky_výhled,,R$8)-INDEX(Roky_výhled,,R$8-1))*(INDEX($BO132:$DW132,,R$8)-INDEX($BO132:$DW132,,R$8-1))+INDEX($BO132:$DW132,,R$8-1))</f>
        <v>0</v>
      </c>
      <c r="S132" s="173">
        <f ca="1">CHOOSE(S$6,SUMIFS(INDIRECT("EB[" &amp; S$2 &amp; "]"),EB[Zdrojový_nositel],$B132,EB[product],"6000",EB[unit],"TJ"),INDEX($BO132:$DW132,,S$4),S$9/(INDEX(Roky_výhled,,S$8)-Last_Bil)*(INDEX($BO132:$DW132,,S$8)-INDEX($D132:$BL132,,$E$1))+INDEX($D132:$BL132,,$E$1),S$9/(INDEX(Roky_výhled,,S$8)-INDEX(Roky_výhled,,S$8-1))*(INDEX($BO132:$DW132,,S$8)-INDEX($BO132:$DW132,,S$8-1))+INDEX($BO132:$DW132,,S$8-1))</f>
        <v>0</v>
      </c>
      <c r="T132" s="173">
        <f ca="1">CHOOSE(T$6,SUMIFS(INDIRECT("EB[" &amp; T$2 &amp; "]"),EB[Zdrojový_nositel],$B132,EB[product],"6000",EB[unit],"TJ"),INDEX($BO132:$DW132,,T$4),T$9/(INDEX(Roky_výhled,,T$8)-Last_Bil)*(INDEX($BO132:$DW132,,T$8)-INDEX($D132:$BL132,,$E$1))+INDEX($D132:$BL132,,$E$1),T$9/(INDEX(Roky_výhled,,T$8)-INDEX(Roky_výhled,,T$8-1))*(INDEX($BO132:$DW132,,T$8)-INDEX($BO132:$DW132,,T$8-1))+INDEX($BO132:$DW132,,T$8-1))</f>
        <v>0</v>
      </c>
      <c r="U132" s="173">
        <f ca="1">CHOOSE(U$6,SUMIFS(INDIRECT("EB[" &amp; U$2 &amp; "]"),EB[Zdrojový_nositel],$B132,EB[product],"6000",EB[unit],"TJ"),INDEX($BO132:$DW132,,U$4),U$9/(INDEX(Roky_výhled,,U$8)-Last_Bil)*(INDEX($BO132:$DW132,,U$8)-INDEX($D132:$BL132,,$E$1))+INDEX($D132:$BL132,,$E$1),U$9/(INDEX(Roky_výhled,,U$8)-INDEX(Roky_výhled,,U$8-1))*(INDEX($BO132:$DW132,,U$8)-INDEX($BO132:$DW132,,U$8-1))+INDEX($BO132:$DW132,,U$8-1))</f>
        <v>0</v>
      </c>
      <c r="V132" s="173">
        <f ca="1">CHOOSE(V$6,SUMIFS(INDIRECT("EB[" &amp; V$2 &amp; "]"),EB[Zdrojový_nositel],$B132,EB[product],"6000",EB[unit],"TJ"),INDEX($BO132:$DW132,,V$4),V$9/(INDEX(Roky_výhled,,V$8)-Last_Bil)*(INDEX($BO132:$DW132,,V$8)-INDEX($D132:$BL132,,$E$1))+INDEX($D132:$BL132,,$E$1),V$9/(INDEX(Roky_výhled,,V$8)-INDEX(Roky_výhled,,V$8-1))*(INDEX($BO132:$DW132,,V$8)-INDEX($BO132:$DW132,,V$8-1))+INDEX($BO132:$DW132,,V$8-1))</f>
        <v>0</v>
      </c>
      <c r="W132" s="173">
        <f ca="1">CHOOSE(W$6,SUMIFS(INDIRECT("EB[" &amp; W$2 &amp; "]"),EB[Zdrojový_nositel],$B132,EB[product],"6000",EB[unit],"TJ"),INDEX($BO132:$DW132,,W$4),W$9/(INDEX(Roky_výhled,,W$8)-Last_Bil)*(INDEX($BO132:$DW132,,W$8)-INDEX($D132:$BL132,,$E$1))+INDEX($D132:$BL132,,$E$1),W$9/(INDEX(Roky_výhled,,W$8)-INDEX(Roky_výhled,,W$8-1))*(INDEX($BO132:$DW132,,W$8)-INDEX($BO132:$DW132,,W$8-1))+INDEX($BO132:$DW132,,W$8-1))</f>
        <v>0</v>
      </c>
      <c r="X132" s="173">
        <f ca="1">CHOOSE(X$6,SUMIFS(INDIRECT("EB[" &amp; X$2 &amp; "]"),EB[Zdrojový_nositel],$B132,EB[product],"6000",EB[unit],"TJ"),INDEX($BO132:$DW132,,X$4),X$9/(INDEX(Roky_výhled,,X$8)-Last_Bil)*(INDEX($BO132:$DW132,,X$8)-INDEX($D132:$BL132,,$E$1))+INDEX($D132:$BL132,,$E$1),X$9/(INDEX(Roky_výhled,,X$8)-INDEX(Roky_výhled,,X$8-1))*(INDEX($BO132:$DW132,,X$8)-INDEX($BO132:$DW132,,X$8-1))+INDEX($BO132:$DW132,,X$8-1))</f>
        <v>0</v>
      </c>
      <c r="Y132" s="173">
        <f ca="1">CHOOSE(Y$6,SUMIFS(INDIRECT("EB[" &amp; Y$2 &amp; "]"),EB[Zdrojový_nositel],$B132,EB[product],"6000",EB[unit],"TJ"),INDEX($BO132:$DW132,,Y$4),Y$9/(INDEX(Roky_výhled,,Y$8)-Last_Bil)*(INDEX($BO132:$DW132,,Y$8)-INDEX($D132:$BL132,,$E$1))+INDEX($D132:$BL132,,$E$1),Y$9/(INDEX(Roky_výhled,,Y$8)-INDEX(Roky_výhled,,Y$8-1))*(INDEX($BO132:$DW132,,Y$8)-INDEX($BO132:$DW132,,Y$8-1))+INDEX($BO132:$DW132,,Y$8-1))</f>
        <v>0</v>
      </c>
      <c r="Z132" s="173">
        <f ca="1">CHOOSE(Z$6,SUMIFS(INDIRECT("EB[" &amp; Z$2 &amp; "]"),EB[Zdrojový_nositel],$B132,EB[product],"6000",EB[unit],"TJ"),INDEX($BO132:$DW132,,Z$4),Z$9/(INDEX(Roky_výhled,,Z$8)-Last_Bil)*(INDEX($BO132:$DW132,,Z$8)-INDEX($D132:$BL132,,$E$1))+INDEX($D132:$BL132,,$E$1),Z$9/(INDEX(Roky_výhled,,Z$8)-INDEX(Roky_výhled,,Z$8-1))*(INDEX($BO132:$DW132,,Z$8)-INDEX($BO132:$DW132,,Z$8-1))+INDEX($BO132:$DW132,,Z$8-1))</f>
        <v>0</v>
      </c>
      <c r="AA132" s="173">
        <f ca="1">CHOOSE(AA$6,SUMIFS(INDIRECT("EB[" &amp; AA$2 &amp; "]"),EB[Zdrojový_nositel],$B132,EB[product],"6000",EB[unit],"TJ"),INDEX($BO132:$DW132,,AA$4),AA$9/(INDEX(Roky_výhled,,AA$8)-Last_Bil)*(INDEX($BO132:$DW132,,AA$8)-INDEX($D132:$BL132,,$E$1))+INDEX($D132:$BL132,,$E$1),AA$9/(INDEX(Roky_výhled,,AA$8)-INDEX(Roky_výhled,,AA$8-1))*(INDEX($BO132:$DW132,,AA$8)-INDEX($BO132:$DW132,,AA$8-1))+INDEX($BO132:$DW132,,AA$8-1))</f>
        <v>0</v>
      </c>
      <c r="AB132" s="173">
        <f ca="1">CHOOSE(AB$6,SUMIFS(INDIRECT("EB[" &amp; AB$2 &amp; "]"),EB[Zdrojový_nositel],$B132,EB[product],"6000",EB[unit],"TJ"),INDEX($BO132:$DW132,,AB$4),AB$9/(INDEX(Roky_výhled,,AB$8)-Last_Bil)*(INDEX($BO132:$DW132,,AB$8)-INDEX($D132:$BL132,,$E$1))+INDEX($D132:$BL132,,$E$1),AB$9/(INDEX(Roky_výhled,,AB$8)-INDEX(Roky_výhled,,AB$8-1))*(INDEX($BO132:$DW132,,AB$8)-INDEX($BO132:$DW132,,AB$8-1))+INDEX($BO132:$DW132,,AB$8-1))</f>
        <v>0</v>
      </c>
      <c r="AC132" s="173">
        <f ca="1">CHOOSE(AC$6,SUMIFS(INDIRECT("EB[" &amp; AC$2 &amp; "]"),EB[Zdrojový_nositel],$B132,EB[product],"6000",EB[unit],"TJ"),INDEX($BO132:$DW132,,AC$4),AC$9/(INDEX(Roky_výhled,,AC$8)-Last_Bil)*(INDEX($BO132:$DW132,,AC$8)-INDEX($D132:$BL132,,$E$1))+INDEX($D132:$BL132,,$E$1),AC$9/(INDEX(Roky_výhled,,AC$8)-INDEX(Roky_výhled,,AC$8-1))*(INDEX($BO132:$DW132,,AC$8)-INDEX($BO132:$DW132,,AC$8-1))+INDEX($BO132:$DW132,,AC$8-1))</f>
        <v>0</v>
      </c>
      <c r="AD132" s="173">
        <f ca="1">CHOOSE(AD$6,SUMIFS(INDIRECT("EB[" &amp; AD$2 &amp; "]"),EB[Zdrojový_nositel],$B132,EB[product],"6000",EB[unit],"TJ"),INDEX($BO132:$DW132,,AD$4),AD$9/(INDEX(Roky_výhled,,AD$8)-Last_Bil)*(INDEX($BO132:$DW132,,AD$8)-INDEX($D132:$BL132,,$E$1))+INDEX($D132:$BL132,,$E$1),AD$9/(INDEX(Roky_výhled,,AD$8)-INDEX(Roky_výhled,,AD$8-1))*(INDEX($BO132:$DW132,,AD$8)-INDEX($BO132:$DW132,,AD$8-1))+INDEX($BO132:$DW132,,AD$8-1))</f>
        <v>0</v>
      </c>
      <c r="AE132" s="173">
        <f ca="1">CHOOSE(AE$6,SUMIFS(INDIRECT("EB[" &amp; AE$2 &amp; "]"),EB[Zdrojový_nositel],$B132,EB[product],"6000",EB[unit],"TJ"),INDEX($BO132:$DW132,,AE$4),AE$9/(INDEX(Roky_výhled,,AE$8)-Last_Bil)*(INDEX($BO132:$DW132,,AE$8)-INDEX($D132:$BL132,,$E$1))+INDEX($D132:$BL132,,$E$1),AE$9/(INDEX(Roky_výhled,,AE$8)-INDEX(Roky_výhled,,AE$8-1))*(INDEX($BO132:$DW132,,AE$8)-INDEX($BO132:$DW132,,AE$8-1))+INDEX($BO132:$DW132,,AE$8-1))</f>
        <v>0</v>
      </c>
      <c r="AF132" s="173">
        <f ca="1">CHOOSE(AF$6,SUMIFS(INDIRECT("EB[" &amp; AF$2 &amp; "]"),EB[Zdrojový_nositel],$B132,EB[product],"6000",EB[unit],"TJ"),INDEX($BO132:$DW132,,AF$4),AF$9/(INDEX(Roky_výhled,,AF$8)-Last_Bil)*(INDEX($BO132:$DW132,,AF$8)-INDEX($D132:$BL132,,$E$1))+INDEX($D132:$BL132,,$E$1),AF$9/(INDEX(Roky_výhled,,AF$8)-INDEX(Roky_výhled,,AF$8-1))*(INDEX($BO132:$DW132,,AF$8)-INDEX($BO132:$DW132,,AF$8-1))+INDEX($BO132:$DW132,,AF$8-1))</f>
        <v>0</v>
      </c>
      <c r="AG132" s="173">
        <f ca="1">CHOOSE(AG$6,SUMIFS(INDIRECT("EB[" &amp; AG$2 &amp; "]"),EB[Zdrojový_nositel],$B132,EB[product],"6000",EB[unit],"TJ"),INDEX($BO132:$DW132,,AG$4),AG$9/(INDEX(Roky_výhled,,AG$8)-Last_Bil)*(INDEX($BO132:$DW132,,AG$8)-INDEX($D132:$BL132,,$E$1))+INDEX($D132:$BL132,,$E$1),AG$9/(INDEX(Roky_výhled,,AG$8)-INDEX(Roky_výhled,,AG$8-1))*(INDEX($BO132:$DW132,,AG$8)-INDEX($BO132:$DW132,,AG$8-1))+INDEX($BO132:$DW132,,AG$8-1))</f>
        <v>0</v>
      </c>
      <c r="AH132" s="173">
        <f ca="1">CHOOSE(AH$6,SUMIFS(INDIRECT("EB[" &amp; AH$2 &amp; "]"),EB[Zdrojový_nositel],$B132,EB[product],"6000",EB[unit],"TJ"),INDEX($BO132:$DW132,,AH$4),AH$9/(INDEX(Roky_výhled,,AH$8)-Last_Bil)*(INDEX($BO132:$DW132,,AH$8)-INDEX($D132:$BL132,,$E$1))+INDEX($D132:$BL132,,$E$1),AH$9/(INDEX(Roky_výhled,,AH$8)-INDEX(Roky_výhled,,AH$8-1))*(INDEX($BO132:$DW132,,AH$8)-INDEX($BO132:$DW132,,AH$8-1))+INDEX($BO132:$DW132,,AH$8-1))</f>
        <v>0</v>
      </c>
      <c r="AI132" s="173">
        <f ca="1">CHOOSE(AI$6,SUMIFS(INDIRECT("EB[" &amp; AI$2 &amp; "]"),EB[Zdrojový_nositel],$B132,EB[product],"6000",EB[unit],"TJ"),INDEX($BO132:$DW132,,AI$4),AI$9/(INDEX(Roky_výhled,,AI$8)-Last_Bil)*(INDEX($BO132:$DW132,,AI$8)-INDEX($D132:$BL132,,$E$1))+INDEX($D132:$BL132,,$E$1),AI$9/(INDEX(Roky_výhled,,AI$8)-INDEX(Roky_výhled,,AI$8-1))*(INDEX($BO132:$DW132,,AI$8)-INDEX($BO132:$DW132,,AI$8-1))+INDEX($BO132:$DW132,,AI$8-1))</f>
        <v>0</v>
      </c>
      <c r="AJ132" s="173">
        <f ca="1">CHOOSE(AJ$6,SUMIFS(INDIRECT("EB[" &amp; AJ$2 &amp; "]"),EB[Zdrojový_nositel],$B132,EB[product],"6000",EB[unit],"TJ"),INDEX($BO132:$DW132,,AJ$4),AJ$9/(INDEX(Roky_výhled,,AJ$8)-Last_Bil)*(INDEX($BO132:$DW132,,AJ$8)-INDEX($D132:$BL132,,$E$1))+INDEX($D132:$BL132,,$E$1),AJ$9/(INDEX(Roky_výhled,,AJ$8)-INDEX(Roky_výhled,,AJ$8-1))*(INDEX($BO132:$DW132,,AJ$8)-INDEX($BO132:$DW132,,AJ$8-1))+INDEX($BO132:$DW132,,AJ$8-1))</f>
        <v>0</v>
      </c>
      <c r="AK132" s="173">
        <f ca="1">CHOOSE(AK$6,SUMIFS(INDIRECT("EB[" &amp; AK$2 &amp; "]"),EB[Zdrojový_nositel],$B132,EB[product],"6000",EB[unit],"TJ"),INDEX($BO132:$DW132,,AK$4),AK$9/(INDEX(Roky_výhled,,AK$8)-Last_Bil)*(INDEX($BO132:$DW132,,AK$8)-INDEX($D132:$BL132,,$E$1))+INDEX($D132:$BL132,,$E$1),AK$9/(INDEX(Roky_výhled,,AK$8)-INDEX(Roky_výhled,,AK$8-1))*(INDEX($BO132:$DW132,,AK$8)-INDEX($BO132:$DW132,,AK$8-1))+INDEX($BO132:$DW132,,AK$8-1))</f>
        <v>0</v>
      </c>
      <c r="AL132" s="173">
        <f ca="1">CHOOSE(AL$6,SUMIFS(INDIRECT("EB[" &amp; AL$2 &amp; "]"),EB[Zdrojový_nositel],$B132,EB[product],"6000",EB[unit],"TJ"),INDEX($BO132:$DW132,,AL$4),AL$9/(INDEX(Roky_výhled,,AL$8)-Last_Bil)*(INDEX($BO132:$DW132,,AL$8)-INDEX($D132:$BL132,,$E$1))+INDEX($D132:$BL132,,$E$1),AL$9/(INDEX(Roky_výhled,,AL$8)-INDEX(Roky_výhled,,AL$8-1))*(INDEX($BO132:$DW132,,AL$8)-INDEX($BO132:$DW132,,AL$8-1))+INDEX($BO132:$DW132,,AL$8-1))</f>
        <v>0</v>
      </c>
      <c r="AM132" s="173">
        <f ca="1">CHOOSE(AM$6,SUMIFS(INDIRECT("EB[" &amp; AM$2 &amp; "]"),EB[Zdrojový_nositel],$B132,EB[product],"6000",EB[unit],"TJ"),INDEX($BO132:$DW132,,AM$4),AM$9/(INDEX(Roky_výhled,,AM$8)-Last_Bil)*(INDEX($BO132:$DW132,,AM$8)-INDEX($D132:$BL132,,$E$1))+INDEX($D132:$BL132,,$E$1),AM$9/(INDEX(Roky_výhled,,AM$8)-INDEX(Roky_výhled,,AM$8-1))*(INDEX($BO132:$DW132,,AM$8)-INDEX($BO132:$DW132,,AM$8-1))+INDEX($BO132:$DW132,,AM$8-1))</f>
        <v>0</v>
      </c>
      <c r="AN132" s="173">
        <f ca="1">CHOOSE(AN$6,SUMIFS(INDIRECT("EB[" &amp; AN$2 &amp; "]"),EB[Zdrojový_nositel],$B132,EB[product],"6000",EB[unit],"TJ"),INDEX($BO132:$DW132,,AN$4),AN$9/(INDEX(Roky_výhled,,AN$8)-Last_Bil)*(INDEX($BO132:$DW132,,AN$8)-INDEX($D132:$BL132,,$E$1))+INDEX($D132:$BL132,,$E$1),AN$9/(INDEX(Roky_výhled,,AN$8)-INDEX(Roky_výhled,,AN$8-1))*(INDEX($BO132:$DW132,,AN$8)-INDEX($BO132:$DW132,,AN$8-1))+INDEX($BO132:$DW132,,AN$8-1))</f>
        <v>0</v>
      </c>
      <c r="AO132" s="173">
        <f ca="1">CHOOSE(AO$6,SUMIFS(INDIRECT("EB[" &amp; AO$2 &amp; "]"),EB[Zdrojový_nositel],$B132,EB[product],"6000",EB[unit],"TJ"),INDEX($BO132:$DW132,,AO$4),AO$9/(INDEX(Roky_výhled,,AO$8)-Last_Bil)*(INDEX($BO132:$DW132,,AO$8)-INDEX($D132:$BL132,,$E$1))+INDEX($D132:$BL132,,$E$1),AO$9/(INDEX(Roky_výhled,,AO$8)-INDEX(Roky_výhled,,AO$8-1))*(INDEX($BO132:$DW132,,AO$8)-INDEX($BO132:$DW132,,AO$8-1))+INDEX($BO132:$DW132,,AO$8-1))</f>
        <v>0</v>
      </c>
      <c r="AP132" s="173">
        <f ca="1">CHOOSE(AP$6,SUMIFS(INDIRECT("EB[" &amp; AP$2 &amp; "]"),EB[Zdrojový_nositel],$B132,EB[product],"6000",EB[unit],"TJ"),INDEX($BO132:$DW132,,AP$4),AP$9/(INDEX(Roky_výhled,,AP$8)-Last_Bil)*(INDEX($BO132:$DW132,,AP$8)-INDEX($D132:$BL132,,$E$1))+INDEX($D132:$BL132,,$E$1),AP$9/(INDEX(Roky_výhled,,AP$8)-INDEX(Roky_výhled,,AP$8-1))*(INDEX($BO132:$DW132,,AP$8)-INDEX($BO132:$DW132,,AP$8-1))+INDEX($BO132:$DW132,,AP$8-1))</f>
        <v>0</v>
      </c>
      <c r="AQ132" s="173">
        <f ca="1">CHOOSE(AQ$6,SUMIFS(INDIRECT("EB[" &amp; AQ$2 &amp; "]"),EB[Zdrojový_nositel],$B132,EB[product],"6000",EB[unit],"TJ"),INDEX($BO132:$DW132,,AQ$4),AQ$9/(INDEX(Roky_výhled,,AQ$8)-Last_Bil)*(INDEX($BO132:$DW132,,AQ$8)-INDEX($D132:$BL132,,$E$1))+INDEX($D132:$BL132,,$E$1),AQ$9/(INDEX(Roky_výhled,,AQ$8)-INDEX(Roky_výhled,,AQ$8-1))*(INDEX($BO132:$DW132,,AQ$8)-INDEX($BO132:$DW132,,AQ$8-1))+INDEX($BO132:$DW132,,AQ$8-1))</f>
        <v>0</v>
      </c>
      <c r="AR132" s="173">
        <f ca="1">CHOOSE(AR$6,SUMIFS(INDIRECT("EB[" &amp; AR$2 &amp; "]"),EB[Zdrojový_nositel],$B132,EB[product],"6000",EB[unit],"TJ"),INDEX($BO132:$DW132,,AR$4),AR$9/(INDEX(Roky_výhled,,AR$8)-Last_Bil)*(INDEX($BO132:$DW132,,AR$8)-INDEX($D132:$BL132,,$E$1))+INDEX($D132:$BL132,,$E$1),AR$9/(INDEX(Roky_výhled,,AR$8)-INDEX(Roky_výhled,,AR$8-1))*(INDEX($BO132:$DW132,,AR$8)-INDEX($BO132:$DW132,,AR$8-1))+INDEX($BO132:$DW132,,AR$8-1))</f>
        <v>0</v>
      </c>
      <c r="AS132" s="173">
        <f ca="1">CHOOSE(AS$6,SUMIFS(INDIRECT("EB[" &amp; AS$2 &amp; "]"),EB[Zdrojový_nositel],$B132,EB[product],"6000",EB[unit],"TJ"),INDEX($BO132:$DW132,,AS$4),AS$9/(INDEX(Roky_výhled,,AS$8)-Last_Bil)*(INDEX($BO132:$DW132,,AS$8)-INDEX($D132:$BL132,,$E$1))+INDEX($D132:$BL132,,$E$1),AS$9/(INDEX(Roky_výhled,,AS$8)-INDEX(Roky_výhled,,AS$8-1))*(INDEX($BO132:$DW132,,AS$8)-INDEX($BO132:$DW132,,AS$8-1))+INDEX($BO132:$DW132,,AS$8-1))</f>
        <v>0</v>
      </c>
      <c r="AT132" s="173">
        <f ca="1">CHOOSE(AT$6,SUMIFS(INDIRECT("EB[" &amp; AT$2 &amp; "]"),EB[Zdrojový_nositel],$B132,EB[product],"6000",EB[unit],"TJ"),INDEX($BO132:$DW132,,AT$4),AT$9/(INDEX(Roky_výhled,,AT$8)-Last_Bil)*(INDEX($BO132:$DW132,,AT$8)-INDEX($D132:$BL132,,$E$1))+INDEX($D132:$BL132,,$E$1),AT$9/(INDEX(Roky_výhled,,AT$8)-INDEX(Roky_výhled,,AT$8-1))*(INDEX($BO132:$DW132,,AT$8)-INDEX($BO132:$DW132,,AT$8-1))+INDEX($BO132:$DW132,,AT$8-1))</f>
        <v>0</v>
      </c>
      <c r="AU132" s="173">
        <f ca="1">CHOOSE(AU$6,SUMIFS(INDIRECT("EB[" &amp; AU$2 &amp; "]"),EB[Zdrojový_nositel],$B132,EB[product],"6000",EB[unit],"TJ"),INDEX($BO132:$DW132,,AU$4),AU$9/(INDEX(Roky_výhled,,AU$8)-Last_Bil)*(INDEX($BO132:$DW132,,AU$8)-INDEX($D132:$BL132,,$E$1))+INDEX($D132:$BL132,,$E$1),AU$9/(INDEX(Roky_výhled,,AU$8)-INDEX(Roky_výhled,,AU$8-1))*(INDEX($BO132:$DW132,,AU$8)-INDEX($BO132:$DW132,,AU$8-1))+INDEX($BO132:$DW132,,AU$8-1))</f>
        <v>0</v>
      </c>
      <c r="AV132" s="173">
        <f ca="1">CHOOSE(AV$6,SUMIFS(INDIRECT("EB[" &amp; AV$2 &amp; "]"),EB[Zdrojový_nositel],$B132,EB[product],"6000",EB[unit],"TJ"),INDEX($BO132:$DW132,,AV$4),AV$9/(INDEX(Roky_výhled,,AV$8)-Last_Bil)*(INDEX($BO132:$DW132,,AV$8)-INDEX($D132:$BL132,,$E$1))+INDEX($D132:$BL132,,$E$1),AV$9/(INDEX(Roky_výhled,,AV$8)-INDEX(Roky_výhled,,AV$8-1))*(INDEX($BO132:$DW132,,AV$8)-INDEX($BO132:$DW132,,AV$8-1))+INDEX($BO132:$DW132,,AV$8-1))</f>
        <v>0</v>
      </c>
      <c r="AW132" s="173">
        <f ca="1">CHOOSE(AW$6,SUMIFS(INDIRECT("EB[" &amp; AW$2 &amp; "]"),EB[Zdrojový_nositel],$B132,EB[product],"6000",EB[unit],"TJ"),INDEX($BO132:$DW132,,AW$4),AW$9/(INDEX(Roky_výhled,,AW$8)-Last_Bil)*(INDEX($BO132:$DW132,,AW$8)-INDEX($D132:$BL132,,$E$1))+INDEX($D132:$BL132,,$E$1),AW$9/(INDEX(Roky_výhled,,AW$8)-INDEX(Roky_výhled,,AW$8-1))*(INDEX($BO132:$DW132,,AW$8)-INDEX($BO132:$DW132,,AW$8-1))+INDEX($BO132:$DW132,,AW$8-1))</f>
        <v>0</v>
      </c>
      <c r="AX132" s="173">
        <f ca="1">CHOOSE(AX$6,SUMIFS(INDIRECT("EB[" &amp; AX$2 &amp; "]"),EB[Zdrojový_nositel],$B132,EB[product],"6000",EB[unit],"TJ"),INDEX($BO132:$DW132,,AX$4),AX$9/(INDEX(Roky_výhled,,AX$8)-Last_Bil)*(INDEX($BO132:$DW132,,AX$8)-INDEX($D132:$BL132,,$E$1))+INDEX($D132:$BL132,,$E$1),AX$9/(INDEX(Roky_výhled,,AX$8)-INDEX(Roky_výhled,,AX$8-1))*(INDEX($BO132:$DW132,,AX$8)-INDEX($BO132:$DW132,,AX$8-1))+INDEX($BO132:$DW132,,AX$8-1))</f>
        <v>0</v>
      </c>
      <c r="AY132" s="173">
        <f ca="1">CHOOSE(AY$6,SUMIFS(INDIRECT("EB[" &amp; AY$2 &amp; "]"),EB[Zdrojový_nositel],$B132,EB[product],"6000",EB[unit],"TJ"),INDEX($BO132:$DW132,,AY$4),AY$9/(INDEX(Roky_výhled,,AY$8)-Last_Bil)*(INDEX($BO132:$DW132,,AY$8)-INDEX($D132:$BL132,,$E$1))+INDEX($D132:$BL132,,$E$1),AY$9/(INDEX(Roky_výhled,,AY$8)-INDEX(Roky_výhled,,AY$8-1))*(INDEX($BO132:$DW132,,AY$8)-INDEX($BO132:$DW132,,AY$8-1))+INDEX($BO132:$DW132,,AY$8-1))</f>
        <v>0</v>
      </c>
      <c r="AZ132" s="173">
        <f ca="1">CHOOSE(AZ$6,SUMIFS(INDIRECT("EB[" &amp; AZ$2 &amp; "]"),EB[Zdrojový_nositel],$B132,EB[product],"6000",EB[unit],"TJ"),INDEX($BO132:$DW132,,AZ$4),AZ$9/(INDEX(Roky_výhled,,AZ$8)-Last_Bil)*(INDEX($BO132:$DW132,,AZ$8)-INDEX($D132:$BL132,,$E$1))+INDEX($D132:$BL132,,$E$1),AZ$9/(INDEX(Roky_výhled,,AZ$8)-INDEX(Roky_výhled,,AZ$8-1))*(INDEX($BO132:$DW132,,AZ$8)-INDEX($BO132:$DW132,,AZ$8-1))+INDEX($BO132:$DW132,,AZ$8-1))</f>
        <v>0</v>
      </c>
      <c r="BA132" s="173">
        <f ca="1">CHOOSE(BA$6,SUMIFS(INDIRECT("EB[" &amp; BA$2 &amp; "]"),EB[Zdrojový_nositel],$B132,EB[product],"6000",EB[unit],"TJ"),INDEX($BO132:$DW132,,BA$4),BA$9/(INDEX(Roky_výhled,,BA$8)-Last_Bil)*(INDEX($BO132:$DW132,,BA$8)-INDEX($D132:$BL132,,$E$1))+INDEX($D132:$BL132,,$E$1),BA$9/(INDEX(Roky_výhled,,BA$8)-INDEX(Roky_výhled,,BA$8-1))*(INDEX($BO132:$DW132,,BA$8)-INDEX($BO132:$DW132,,BA$8-1))+INDEX($BO132:$DW132,,BA$8-1))</f>
        <v>0</v>
      </c>
      <c r="BB132" s="173">
        <f ca="1">CHOOSE(BB$6,SUMIFS(INDIRECT("EB[" &amp; BB$2 &amp; "]"),EB[Zdrojový_nositel],$B132,EB[product],"6000",EB[unit],"TJ"),INDEX($BO132:$DW132,,BB$4),BB$9/(INDEX(Roky_výhled,,BB$8)-Last_Bil)*(INDEX($BO132:$DW132,,BB$8)-INDEX($D132:$BL132,,$E$1))+INDEX($D132:$BL132,,$E$1),BB$9/(INDEX(Roky_výhled,,BB$8)-INDEX(Roky_výhled,,BB$8-1))*(INDEX($BO132:$DW132,,BB$8)-INDEX($BO132:$DW132,,BB$8-1))+INDEX($BO132:$DW132,,BB$8-1))</f>
        <v>0</v>
      </c>
      <c r="BC132" s="173">
        <f ca="1">CHOOSE(BC$6,SUMIFS(INDIRECT("EB[" &amp; BC$2 &amp; "]"),EB[Zdrojový_nositel],$B132,EB[product],"6000",EB[unit],"TJ"),INDEX($BO132:$DW132,,BC$4),BC$9/(INDEX(Roky_výhled,,BC$8)-Last_Bil)*(INDEX($BO132:$DW132,,BC$8)-INDEX($D132:$BL132,,$E$1))+INDEX($D132:$BL132,,$E$1),BC$9/(INDEX(Roky_výhled,,BC$8)-INDEX(Roky_výhled,,BC$8-1))*(INDEX($BO132:$DW132,,BC$8)-INDEX($BO132:$DW132,,BC$8-1))+INDEX($BO132:$DW132,,BC$8-1))</f>
        <v>0</v>
      </c>
      <c r="BD132" s="173">
        <f ca="1">CHOOSE(BD$6,SUMIFS(INDIRECT("EB[" &amp; BD$2 &amp; "]"),EB[Zdrojový_nositel],$B132,EB[product],"6000",EB[unit],"TJ"),INDEX($BO132:$DW132,,BD$4),BD$9/(INDEX(Roky_výhled,,BD$8)-Last_Bil)*(INDEX($BO132:$DW132,,BD$8)-INDEX($D132:$BL132,,$E$1))+INDEX($D132:$BL132,,$E$1),BD$9/(INDEX(Roky_výhled,,BD$8)-INDEX(Roky_výhled,,BD$8-1))*(INDEX($BO132:$DW132,,BD$8)-INDEX($BO132:$DW132,,BD$8-1))+INDEX($BO132:$DW132,,BD$8-1))</f>
        <v>0</v>
      </c>
      <c r="BE132" s="173">
        <f ca="1">CHOOSE(BE$6,SUMIFS(INDIRECT("EB[" &amp; BE$2 &amp; "]"),EB[Zdrojový_nositel],$B132,EB[product],"6000",EB[unit],"TJ"),INDEX($BO132:$DW132,,BE$4),BE$9/(INDEX(Roky_výhled,,BE$8)-Last_Bil)*(INDEX($BO132:$DW132,,BE$8)-INDEX($D132:$BL132,,$E$1))+INDEX($D132:$BL132,,$E$1),BE$9/(INDEX(Roky_výhled,,BE$8)-INDEX(Roky_výhled,,BE$8-1))*(INDEX($BO132:$DW132,,BE$8)-INDEX($BO132:$DW132,,BE$8-1))+INDEX($BO132:$DW132,,BE$8-1))</f>
        <v>0</v>
      </c>
      <c r="BF132" s="173">
        <f ca="1">CHOOSE(BF$6,SUMIFS(INDIRECT("EB[" &amp; BF$2 &amp; "]"),EB[Zdrojový_nositel],$B132,EB[product],"6000",EB[unit],"TJ"),INDEX($BO132:$DW132,,BF$4),BF$9/(INDEX(Roky_výhled,,BF$8)-Last_Bil)*(INDEX($BO132:$DW132,,BF$8)-INDEX($D132:$BL132,,$E$1))+INDEX($D132:$BL132,,$E$1),BF$9/(INDEX(Roky_výhled,,BF$8)-INDEX(Roky_výhled,,BF$8-1))*(INDEX($BO132:$DW132,,BF$8)-INDEX($BO132:$DW132,,BF$8-1))+INDEX($BO132:$DW132,,BF$8-1))</f>
        <v>0</v>
      </c>
      <c r="BG132" s="173">
        <f ca="1">CHOOSE(BG$6,SUMIFS(INDIRECT("EB[" &amp; BG$2 &amp; "]"),EB[Zdrojový_nositel],$B132,EB[product],"6000",EB[unit],"TJ"),INDEX($BO132:$DW132,,BG$4),BG$9/(INDEX(Roky_výhled,,BG$8)-Last_Bil)*(INDEX($BO132:$DW132,,BG$8)-INDEX($D132:$BL132,,$E$1))+INDEX($D132:$BL132,,$E$1),BG$9/(INDEX(Roky_výhled,,BG$8)-INDEX(Roky_výhled,,BG$8-1))*(INDEX($BO132:$DW132,,BG$8)-INDEX($BO132:$DW132,,BG$8-1))+INDEX($BO132:$DW132,,BG$8-1))</f>
        <v>0</v>
      </c>
      <c r="BH132" s="173">
        <f ca="1">CHOOSE(BH$6,SUMIFS(INDIRECT("EB[" &amp; BH$2 &amp; "]"),EB[Zdrojový_nositel],$B132,EB[product],"6000",EB[unit],"TJ"),INDEX($BO132:$DW132,,BH$4),BH$9/(INDEX(Roky_výhled,,BH$8)-Last_Bil)*(INDEX($BO132:$DW132,,BH$8)-INDEX($D132:$BL132,,$E$1))+INDEX($D132:$BL132,,$E$1),BH$9/(INDEX(Roky_výhled,,BH$8)-INDEX(Roky_výhled,,BH$8-1))*(INDEX($BO132:$DW132,,BH$8)-INDEX($BO132:$DW132,,BH$8-1))+INDEX($BO132:$DW132,,BH$8-1))</f>
        <v>0</v>
      </c>
      <c r="BI132" s="173">
        <f ca="1">CHOOSE(BI$6,SUMIFS(INDIRECT("EB[" &amp; BI$2 &amp; "]"),EB[Zdrojový_nositel],$B132,EB[product],"6000",EB[unit],"TJ"),INDEX($BO132:$DW132,,BI$4),BI$9/(INDEX(Roky_výhled,,BI$8)-Last_Bil)*(INDEX($BO132:$DW132,,BI$8)-INDEX($D132:$BL132,,$E$1))+INDEX($D132:$BL132,,$E$1),BI$9/(INDEX(Roky_výhled,,BI$8)-INDEX(Roky_výhled,,BI$8-1))*(INDEX($BO132:$DW132,,BI$8)-INDEX($BO132:$DW132,,BI$8-1))+INDEX($BO132:$DW132,,BI$8-1))</f>
        <v>0</v>
      </c>
      <c r="BJ132" s="173">
        <f ca="1">CHOOSE(BJ$6,SUMIFS(INDIRECT("EB[" &amp; BJ$2 &amp; "]"),EB[Zdrojový_nositel],$B132,EB[product],"6000",EB[unit],"TJ"),INDEX($BO132:$DW132,,BJ$4),BJ$9/(INDEX(Roky_výhled,,BJ$8)-Last_Bil)*(INDEX($BO132:$DW132,,BJ$8)-INDEX($D132:$BL132,,$E$1))+INDEX($D132:$BL132,,$E$1),BJ$9/(INDEX(Roky_výhled,,BJ$8)-INDEX(Roky_výhled,,BJ$8-1))*(INDEX($BO132:$DW132,,BJ$8)-INDEX($BO132:$DW132,,BJ$8-1))+INDEX($BO132:$DW132,,BJ$8-1))</f>
        <v>0</v>
      </c>
      <c r="BK132" s="173">
        <f ca="1">CHOOSE(BK$6,SUMIFS(INDIRECT("EB[" &amp; BK$2 &amp; "]"),EB[Zdrojový_nositel],$B132,EB[product],"6000",EB[unit],"TJ"),INDEX($BO132:$DW132,,BK$4),BK$9/(INDEX(Roky_výhled,,BK$8)-Last_Bil)*(INDEX($BO132:$DW132,,BK$8)-INDEX($D132:$BL132,,$E$1))+INDEX($D132:$BL132,,$E$1),BK$9/(INDEX(Roky_výhled,,BK$8)-INDEX(Roky_výhled,,BK$8-1))*(INDEX($BO132:$DW132,,BK$8)-INDEX($BO132:$DW132,,BK$8-1))+INDEX($BO132:$DW132,,BK$8-1))</f>
        <v>0</v>
      </c>
      <c r="BL132" s="162">
        <f ca="1">CHOOSE(BL$6,SUMIFS(INDIRECT("EB[" &amp; BL$2 &amp; "]"),EB[Zdrojový_nositel],$B132,EB[product],"6000",EB[unit],"TJ"),INDEX($BO132:$DW132,,BL$4),BL$9/(INDEX(Roky_výhled,,BL$8)-Last_Bil)*(INDEX($BO132:$DW132,,BL$8)-INDEX($D132:$BL132,,$E$1))+INDEX($D132:$BL132,,$E$1),BL$9/(INDEX(Roky_výhled,,BL$8)-INDEX(Roky_výhled,,BL$8-1))*(INDEX($BO132:$DW132,,BL$8)-INDEX($BO132:$DW132,,BL$8-1))+INDEX($BO132:$DW132,,BL$8-1))</f>
        <v>0</v>
      </c>
      <c r="BM132"/>
      <c r="BN132" s="221" t="str">
        <f t="shared" si="300"/>
        <v>Benzín</v>
      </c>
      <c r="BO132" s="285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7"/>
      <c r="BZ132" s="281"/>
      <c r="CA132" s="281"/>
      <c r="CB132" s="281"/>
      <c r="CC132" s="281"/>
      <c r="CD132" s="281"/>
      <c r="CE132" s="281"/>
      <c r="CF132" s="281"/>
      <c r="CG132" s="281"/>
      <c r="CH132" s="281"/>
      <c r="CI132" s="281"/>
      <c r="CJ132" s="281"/>
      <c r="CK132" s="281"/>
      <c r="CL132" s="281"/>
      <c r="CM132" s="281"/>
      <c r="CN132" s="281"/>
      <c r="CO132" s="281"/>
      <c r="CP132" s="281"/>
      <c r="CQ132" s="281"/>
      <c r="CR132" s="281"/>
      <c r="CS132" s="281"/>
      <c r="CT132" s="281"/>
      <c r="CU132" s="281"/>
      <c r="CV132" s="281"/>
      <c r="CW132" s="281"/>
      <c r="CX132" s="281"/>
      <c r="CY132" s="281"/>
      <c r="CZ132" s="281"/>
      <c r="DA132" s="281"/>
      <c r="DB132" s="281"/>
      <c r="DC132" s="281"/>
      <c r="DD132" s="281"/>
      <c r="DE132" s="281"/>
      <c r="DF132" s="281"/>
      <c r="DG132" s="281"/>
      <c r="DH132" s="281"/>
      <c r="DI132" s="281"/>
      <c r="DJ132" s="281"/>
      <c r="DK132" s="281"/>
      <c r="DL132" s="281"/>
      <c r="DM132" s="281"/>
      <c r="DN132" s="281"/>
      <c r="DO132" s="281"/>
      <c r="DP132" s="281"/>
      <c r="DQ132" s="281"/>
      <c r="DR132" s="281"/>
      <c r="DS132" s="281"/>
      <c r="DT132" s="281"/>
      <c r="DU132" s="281"/>
      <c r="DV132" s="281"/>
      <c r="DW132" s="281"/>
    </row>
    <row r="133" spans="2:127" s="196" customFormat="1" x14ac:dyDescent="0.25">
      <c r="B133" t="s">
        <v>3156</v>
      </c>
      <c r="C133" s="221" t="str">
        <f t="shared" si="302"/>
        <v>Diesel</v>
      </c>
      <c r="D133" s="215">
        <f ca="1">CHOOSE(D$6,SUMIFS(INDIRECT("EB[" &amp; D$2 &amp; "]"),EB[Zdrojový_nositel],$B133,EB[product],"6000",EB[unit],"TJ"),INDEX($BO133:$DW133,,D$4),D$9/(INDEX(Roky_výhled,,D$8)-Last_Bil)*(INDEX($BO133:$DW133,,D$8)-INDEX($D133:$BL133,,$E$1))+INDEX($D133:$BL133,,$E$1),D$9/(INDEX(Roky_výhled,,D$8)-INDEX(Roky_výhled,,D$8-1))*(INDEX($BO133:$DW133,,D$8)-INDEX($BO133:$DW133,,D$8-1))+INDEX($BO133:$DW133,,D$8-1))</f>
        <v>234</v>
      </c>
      <c r="E133" s="173">
        <f ca="1">CHOOSE(E$6,SUMIFS(INDIRECT("EB[" &amp; E$2 &amp; "]"),EB[Zdrojový_nositel],$B133,EB[product],"6000",EB[unit],"TJ"),INDEX($BO133:$DW133,,E$4),E$9/(INDEX(Roky_výhled,,E$8)-Last_Bil)*(INDEX($BO133:$DW133,,E$8)-INDEX($D133:$BL133,,$E$1))+INDEX($D133:$BL133,,$E$1),E$9/(INDEX(Roky_výhled,,E$8)-INDEX(Roky_výhled,,E$8-1))*(INDEX($BO133:$DW133,,E$8)-INDEX($BO133:$DW133,,E$8-1))+INDEX($BO133:$DW133,,E$8-1))</f>
        <v>237</v>
      </c>
      <c r="F133" s="173">
        <f ca="1">CHOOSE(F$6,SUMIFS(INDIRECT("EB[" &amp; F$2 &amp; "]"),EB[Zdrojový_nositel],$B133,EB[product],"6000",EB[unit],"TJ"),INDEX($BO133:$DW133,,F$4),F$9/(INDEX(Roky_výhled,,F$8)-Last_Bil)*(INDEX($BO133:$DW133,,F$8)-INDEX($D133:$BL133,,$E$1))+INDEX($D133:$BL133,,$E$1),F$9/(INDEX(Roky_výhled,,F$8)-INDEX(Roky_výhled,,F$8-1))*(INDEX($BO133:$DW133,,F$8)-INDEX($BO133:$DW133,,F$8-1))+INDEX($BO133:$DW133,,F$8-1))</f>
        <v>248</v>
      </c>
      <c r="G133" s="173">
        <f ca="1">CHOOSE(G$6,SUMIFS(INDIRECT("EB[" &amp; G$2 &amp; "]"),EB[Zdrojový_nositel],$B133,EB[product],"6000",EB[unit],"TJ"),INDEX($BO133:$DW133,,G$4),G$9/(INDEX(Roky_výhled,,G$8)-Last_Bil)*(INDEX($BO133:$DW133,,G$8)-INDEX($D133:$BL133,,$E$1))+INDEX($D133:$BL133,,$E$1),G$9/(INDEX(Roky_výhled,,G$8)-INDEX(Roky_výhled,,G$8-1))*(INDEX($BO133:$DW133,,G$8)-INDEX($BO133:$DW133,,G$8-1))+INDEX($BO133:$DW133,,G$8-1))</f>
        <v>0</v>
      </c>
      <c r="H133" s="173">
        <f ca="1">CHOOSE(H$6,SUMIFS(INDIRECT("EB[" &amp; H$2 &amp; "]"),EB[Zdrojový_nositel],$B133,EB[product],"6000",EB[unit],"TJ"),INDEX($BO133:$DW133,,H$4),H$9/(INDEX(Roky_výhled,,H$8)-Last_Bil)*(INDEX($BO133:$DW133,,H$8)-INDEX($D133:$BL133,,$E$1))+INDEX($D133:$BL133,,$E$1),H$9/(INDEX(Roky_výhled,,H$8)-INDEX(Roky_výhled,,H$8-1))*(INDEX($BO133:$DW133,,H$8)-INDEX($BO133:$DW133,,H$8-1))+INDEX($BO133:$DW133,,H$8-1))</f>
        <v>209</v>
      </c>
      <c r="I133" s="173">
        <f ca="1">CHOOSE(I$6,SUMIFS(INDIRECT("EB[" &amp; I$2 &amp; "]"),EB[Zdrojový_nositel],$B133,EB[product],"6000",EB[unit],"TJ"),INDEX($BO133:$DW133,,I$4),I$9/(INDEX(Roky_výhled,,I$8)-Last_Bil)*(INDEX($BO133:$DW133,,I$8)-INDEX($D133:$BL133,,$E$1))+INDEX($D133:$BL133,,$E$1),I$9/(INDEX(Roky_výhled,,I$8)-INDEX(Roky_výhled,,I$8-1))*(INDEX($BO133:$DW133,,I$8)-INDEX($BO133:$DW133,,I$8-1))+INDEX($BO133:$DW133,,I$8-1))</f>
        <v>183</v>
      </c>
      <c r="J133" s="173">
        <f ca="1">CHOOSE(J$6,SUMIFS(INDIRECT("EB[" &amp; J$2 &amp; "]"),EB[Zdrojový_nositel],$B133,EB[product],"6000",EB[unit],"TJ"),INDEX($BO133:$DW133,,J$4),J$9/(INDEX(Roky_výhled,,J$8)-Last_Bil)*(INDEX($BO133:$DW133,,J$8)-INDEX($D133:$BL133,,$E$1))+INDEX($D133:$BL133,,$E$1),J$9/(INDEX(Roky_výhled,,J$8)-INDEX(Roky_výhled,,J$8-1))*(INDEX($BO133:$DW133,,J$8)-INDEX($BO133:$DW133,,J$8-1))+INDEX($BO133:$DW133,,J$8-1))</f>
        <v>205</v>
      </c>
      <c r="K133" s="173">
        <f ca="1">CHOOSE(K$6,SUMIFS(INDIRECT("EB[" &amp; K$2 &amp; "]"),EB[Zdrojový_nositel],$B133,EB[product],"6000",EB[unit],"TJ"),INDEX($BO133:$DW133,,K$4),K$9/(INDEX(Roky_výhled,,K$8)-Last_Bil)*(INDEX($BO133:$DW133,,K$8)-INDEX($D133:$BL133,,$E$1))+INDEX($D133:$BL133,,$E$1),K$9/(INDEX(Roky_výhled,,K$8)-INDEX(Roky_výhled,,K$8-1))*(INDEX($BO133:$DW133,,K$8)-INDEX($BO133:$DW133,,K$8-1))+INDEX($BO133:$DW133,,K$8-1))</f>
        <v>136</v>
      </c>
      <c r="L133" s="173">
        <f ca="1">CHOOSE(L$6,SUMIFS(INDIRECT("EB[" &amp; L$2 &amp; "]"),EB[Zdrojový_nositel],$B133,EB[product],"6000",EB[unit],"TJ"),INDEX($BO133:$DW133,,L$4),L$9/(INDEX(Roky_výhled,,L$8)-Last_Bil)*(INDEX($BO133:$DW133,,L$8)-INDEX($D133:$BL133,,$E$1))+INDEX($D133:$BL133,,$E$1),L$9/(INDEX(Roky_výhled,,L$8)-INDEX(Roky_výhled,,L$8-1))*(INDEX($BO133:$DW133,,L$8)-INDEX($BO133:$DW133,,L$8-1))+INDEX($BO133:$DW133,,L$8-1))</f>
        <v>7</v>
      </c>
      <c r="M133" s="173">
        <f ca="1">CHOOSE(M$6,SUMIFS(INDIRECT("EB[" &amp; M$2 &amp; "]"),EB[Zdrojový_nositel],$B133,EB[product],"6000",EB[unit],"TJ"),INDEX($BO133:$DW133,,M$4),M$9/(INDEX(Roky_výhled,,M$8)-Last_Bil)*(INDEX($BO133:$DW133,,M$8)-INDEX($D133:$BL133,,$E$1))+INDEX($D133:$BL133,,$E$1),M$9/(INDEX(Roky_výhled,,M$8)-INDEX(Roky_výhled,,M$8-1))*(INDEX($BO133:$DW133,,M$8)-INDEX($BO133:$DW133,,M$8-1))+INDEX($BO133:$DW133,,M$8-1))</f>
        <v>11</v>
      </c>
      <c r="N133" s="173">
        <f ca="1">CHOOSE(N$6,SUMIFS(INDIRECT("EB[" &amp; N$2 &amp; "]"),EB[Zdrojový_nositel],$B133,EB[product],"6000",EB[unit],"TJ"),INDEX($BO133:$DW133,,N$4),N$9/(INDEX(Roky_výhled,,N$8)-Last_Bil)*(INDEX($BO133:$DW133,,N$8)-INDEX($D133:$BL133,,$E$1))+INDEX($D133:$BL133,,$E$1),N$9/(INDEX(Roky_výhled,,N$8)-INDEX(Roky_výhled,,N$8-1))*(INDEX($BO133:$DW133,,N$8)-INDEX($BO133:$DW133,,N$8-1))+INDEX($BO133:$DW133,,N$8-1))</f>
        <v>7</v>
      </c>
      <c r="O133" s="173">
        <f ca="1">CHOOSE(O$6,SUMIFS(INDIRECT("EB[" &amp; O$2 &amp; "]"),EB[Zdrojový_nositel],$B133,EB[product],"6000",EB[unit],"TJ"),INDEX($BO133:$DW133,,O$4),O$9/(INDEX(Roky_výhled,,O$8)-Last_Bil)*(INDEX($BO133:$DW133,,O$8)-INDEX($D133:$BL133,,$E$1))+INDEX($D133:$BL133,,$E$1),O$9/(INDEX(Roky_výhled,,O$8)-INDEX(Roky_výhled,,O$8-1))*(INDEX($BO133:$DW133,,O$8)-INDEX($BO133:$DW133,,O$8-1))+INDEX($BO133:$DW133,,O$8-1))</f>
        <v>0</v>
      </c>
      <c r="P133" s="173">
        <f ca="1">CHOOSE(P$6,SUMIFS(INDIRECT("EB[" &amp; P$2 &amp; "]"),EB[Zdrojový_nositel],$B133,EB[product],"6000",EB[unit],"TJ"),INDEX($BO133:$DW133,,P$4),P$9/(INDEX(Roky_výhled,,P$8)-Last_Bil)*(INDEX($BO133:$DW133,,P$8)-INDEX($D133:$BL133,,$E$1))+INDEX($D133:$BL133,,$E$1),P$9/(INDEX(Roky_výhled,,P$8)-INDEX(Roky_výhled,,P$8-1))*(INDEX($BO133:$DW133,,P$8)-INDEX($BO133:$DW133,,P$8-1))+INDEX($BO133:$DW133,,P$8-1))</f>
        <v>0</v>
      </c>
      <c r="Q133" s="173">
        <f ca="1">CHOOSE(Q$6,SUMIFS(INDIRECT("EB[" &amp; Q$2 &amp; "]"),EB[Zdrojový_nositel],$B133,EB[product],"6000",EB[unit],"TJ"),INDEX($BO133:$DW133,,Q$4),Q$9/(INDEX(Roky_výhled,,Q$8)-Last_Bil)*(INDEX($BO133:$DW133,,Q$8)-INDEX($D133:$BL133,,$E$1))+INDEX($D133:$BL133,,$E$1),Q$9/(INDEX(Roky_výhled,,Q$8)-INDEX(Roky_výhled,,Q$8-1))*(INDEX($BO133:$DW133,,Q$8)-INDEX($BO133:$DW133,,Q$8-1))+INDEX($BO133:$DW133,,Q$8-1))</f>
        <v>0</v>
      </c>
      <c r="R133" s="173">
        <f ca="1">CHOOSE(R$6,SUMIFS(INDIRECT("EB[" &amp; R$2 &amp; "]"),EB[Zdrojový_nositel],$B133,EB[product],"6000",EB[unit],"TJ"),INDEX($BO133:$DW133,,R$4),R$9/(INDEX(Roky_výhled,,R$8)-Last_Bil)*(INDEX($BO133:$DW133,,R$8)-INDEX($D133:$BL133,,$E$1))+INDEX($D133:$BL133,,$E$1),R$9/(INDEX(Roky_výhled,,R$8)-INDEX(Roky_výhled,,R$8-1))*(INDEX($BO133:$DW133,,R$8)-INDEX($BO133:$DW133,,R$8-1))+INDEX($BO133:$DW133,,R$8-1))</f>
        <v>72</v>
      </c>
      <c r="S133" s="173">
        <f ca="1">CHOOSE(S$6,SUMIFS(INDIRECT("EB[" &amp; S$2 &amp; "]"),EB[Zdrojový_nositel],$B133,EB[product],"6000",EB[unit],"TJ"),INDEX($BO133:$DW133,,S$4),S$9/(INDEX(Roky_výhled,,S$8)-Last_Bil)*(INDEX($BO133:$DW133,,S$8)-INDEX($D133:$BL133,,$E$1))+INDEX($D133:$BL133,,$E$1),S$9/(INDEX(Roky_výhled,,S$8)-INDEX(Roky_výhled,,S$8-1))*(INDEX($BO133:$DW133,,S$8)-INDEX($BO133:$DW133,,S$8-1))+INDEX($BO133:$DW133,,S$8-1))</f>
        <v>68</v>
      </c>
      <c r="T133" s="173">
        <f ca="1">CHOOSE(T$6,SUMIFS(INDIRECT("EB[" &amp; T$2 &amp; "]"),EB[Zdrojový_nositel],$B133,EB[product],"6000",EB[unit],"TJ"),INDEX($BO133:$DW133,,T$4),T$9/(INDEX(Roky_výhled,,T$8)-Last_Bil)*(INDEX($BO133:$DW133,,T$8)-INDEX($D133:$BL133,,$E$1))+INDEX($D133:$BL133,,$E$1),T$9/(INDEX(Roky_výhled,,T$8)-INDEX(Roky_výhled,,T$8-1))*(INDEX($BO133:$DW133,,T$8)-INDEX($BO133:$DW133,,T$8-1))+INDEX($BO133:$DW133,,T$8-1))</f>
        <v>40</v>
      </c>
      <c r="U133" s="173">
        <f ca="1">CHOOSE(U$6,SUMIFS(INDIRECT("EB[" &amp; U$2 &amp; "]"),EB[Zdrojový_nositel],$B133,EB[product],"6000",EB[unit],"TJ"),INDEX($BO133:$DW133,,U$4),U$9/(INDEX(Roky_výhled,,U$8)-Last_Bil)*(INDEX($BO133:$DW133,,U$8)-INDEX($D133:$BL133,,$E$1))+INDEX($D133:$BL133,,$E$1),U$9/(INDEX(Roky_výhled,,U$8)-INDEX(Roky_výhled,,U$8-1))*(INDEX($BO133:$DW133,,U$8)-INDEX($BO133:$DW133,,U$8-1))+INDEX($BO133:$DW133,,U$8-1))</f>
        <v>36</v>
      </c>
      <c r="V133" s="173">
        <f ca="1">CHOOSE(V$6,SUMIFS(INDIRECT("EB[" &amp; V$2 &amp; "]"),EB[Zdrojový_nositel],$B133,EB[product],"6000",EB[unit],"TJ"),INDEX($BO133:$DW133,,V$4),V$9/(INDEX(Roky_výhled,,V$8)-Last_Bil)*(INDEX($BO133:$DW133,,V$8)-INDEX($D133:$BL133,,$E$1))+INDEX($D133:$BL133,,$E$1),V$9/(INDEX(Roky_výhled,,V$8)-INDEX(Roky_výhled,,V$8-1))*(INDEX($BO133:$DW133,,V$8)-INDEX($BO133:$DW133,,V$8-1))+INDEX($BO133:$DW133,,V$8-1))</f>
        <v>32</v>
      </c>
      <c r="W133" s="173">
        <f ca="1">CHOOSE(W$6,SUMIFS(INDIRECT("EB[" &amp; W$2 &amp; "]"),EB[Zdrojový_nositel],$B133,EB[product],"6000",EB[unit],"TJ"),INDEX($BO133:$DW133,,W$4),W$9/(INDEX(Roky_výhled,,W$8)-Last_Bil)*(INDEX($BO133:$DW133,,W$8)-INDEX($D133:$BL133,,$E$1))+INDEX($D133:$BL133,,$E$1),W$9/(INDEX(Roky_výhled,,W$8)-INDEX(Roky_výhled,,W$8-1))*(INDEX($BO133:$DW133,,W$8)-INDEX($BO133:$DW133,,W$8-1))+INDEX($BO133:$DW133,,W$8-1))</f>
        <v>7</v>
      </c>
      <c r="X133" s="173">
        <f ca="1">CHOOSE(X$6,SUMIFS(INDIRECT("EB[" &amp; X$2 &amp; "]"),EB[Zdrojový_nositel],$B133,EB[product],"6000",EB[unit],"TJ"),INDEX($BO133:$DW133,,X$4),X$9/(INDEX(Roky_výhled,,X$8)-Last_Bil)*(INDEX($BO133:$DW133,,X$8)-INDEX($D133:$BL133,,$E$1))+INDEX($D133:$BL133,,$E$1),X$9/(INDEX(Roky_výhled,,X$8)-INDEX(Roky_výhled,,X$8-1))*(INDEX($BO133:$DW133,,X$8)-INDEX($BO133:$DW133,,X$8-1))+INDEX($BO133:$DW133,,X$8-1))</f>
        <v>4</v>
      </c>
      <c r="Y133" s="173">
        <f ca="1">CHOOSE(Y$6,SUMIFS(INDIRECT("EB[" &amp; Y$2 &amp; "]"),EB[Zdrojový_nositel],$B133,EB[product],"6000",EB[unit],"TJ"),INDEX($BO133:$DW133,,Y$4),Y$9/(INDEX(Roky_výhled,,Y$8)-Last_Bil)*(INDEX($BO133:$DW133,,Y$8)-INDEX($D133:$BL133,,$E$1))+INDEX($D133:$BL133,,$E$1),Y$9/(INDEX(Roky_výhled,,Y$8)-INDEX(Roky_výhled,,Y$8-1))*(INDEX($BO133:$DW133,,Y$8)-INDEX($BO133:$DW133,,Y$8-1))+INDEX($BO133:$DW133,,Y$8-1))</f>
        <v>11</v>
      </c>
      <c r="Z133" s="173">
        <f ca="1">CHOOSE(Z$6,SUMIFS(INDIRECT("EB[" &amp; Z$2 &amp; "]"),EB[Zdrojový_nositel],$B133,EB[product],"6000",EB[unit],"TJ"),INDEX($BO133:$DW133,,Z$4),Z$9/(INDEX(Roky_výhled,,Z$8)-Last_Bil)*(INDEX($BO133:$DW133,,Z$8)-INDEX($D133:$BL133,,$E$1))+INDEX($D133:$BL133,,$E$1),Z$9/(INDEX(Roky_výhled,,Z$8)-INDEX(Roky_výhled,,Z$8-1))*(INDEX($BO133:$DW133,,Z$8)-INDEX($BO133:$DW133,,Z$8-1))+INDEX($BO133:$DW133,,Z$8-1))</f>
        <v>11</v>
      </c>
      <c r="AA133" s="173">
        <f ca="1">CHOOSE(AA$6,SUMIFS(INDIRECT("EB[" &amp; AA$2 &amp; "]"),EB[Zdrojový_nositel],$B133,EB[product],"6000",EB[unit],"TJ"),INDEX($BO133:$DW133,,AA$4),AA$9/(INDEX(Roky_výhled,,AA$8)-Last_Bil)*(INDEX($BO133:$DW133,,AA$8)-INDEX($D133:$BL133,,$E$1))+INDEX($D133:$BL133,,$E$1),AA$9/(INDEX(Roky_výhled,,AA$8)-INDEX(Roky_výhled,,AA$8-1))*(INDEX($BO133:$DW133,,AA$8)-INDEX($BO133:$DW133,,AA$8-1))+INDEX($BO133:$DW133,,AA$8-1))</f>
        <v>4</v>
      </c>
      <c r="AB133" s="173">
        <f ca="1">CHOOSE(AB$6,SUMIFS(INDIRECT("EB[" &amp; AB$2 &amp; "]"),EB[Zdrojový_nositel],$B133,EB[product],"6000",EB[unit],"TJ"),INDEX($BO133:$DW133,,AB$4),AB$9/(INDEX(Roky_výhled,,AB$8)-Last_Bil)*(INDEX($BO133:$DW133,,AB$8)-INDEX($D133:$BL133,,$E$1))+INDEX($D133:$BL133,,$E$1),AB$9/(INDEX(Roky_výhled,,AB$8)-INDEX(Roky_výhled,,AB$8-1))*(INDEX($BO133:$DW133,,AB$8)-INDEX($BO133:$DW133,,AB$8-1))+INDEX($BO133:$DW133,,AB$8-1))</f>
        <v>22</v>
      </c>
      <c r="AC133" s="173">
        <f ca="1">CHOOSE(AC$6,SUMIFS(INDIRECT("EB[" &amp; AC$2 &amp; "]"),EB[Zdrojový_nositel],$B133,EB[product],"6000",EB[unit],"TJ"),INDEX($BO133:$DW133,,AC$4),AC$9/(INDEX(Roky_výhled,,AC$8)-Last_Bil)*(INDEX($BO133:$DW133,,AC$8)-INDEX($D133:$BL133,,$E$1))+INDEX($D133:$BL133,,$E$1),AC$9/(INDEX(Roky_výhled,,AC$8)-INDEX(Roky_výhled,,AC$8-1))*(INDEX($BO133:$DW133,,AC$8)-INDEX($BO133:$DW133,,AC$8-1))+INDEX($BO133:$DW133,,AC$8-1))</f>
        <v>36</v>
      </c>
      <c r="AD133" s="173">
        <f ca="1">CHOOSE(AD$6,SUMIFS(INDIRECT("EB[" &amp; AD$2 &amp; "]"),EB[Zdrojový_nositel],$B133,EB[product],"6000",EB[unit],"TJ"),INDEX($BO133:$DW133,,AD$4),AD$9/(INDEX(Roky_výhled,,AD$8)-Last_Bil)*(INDEX($BO133:$DW133,,AD$8)-INDEX($D133:$BL133,,$E$1))+INDEX($D133:$BL133,,$E$1),AD$9/(INDEX(Roky_výhled,,AD$8)-INDEX(Roky_výhled,,AD$8-1))*(INDEX($BO133:$DW133,,AD$8)-INDEX($BO133:$DW133,,AD$8-1))+INDEX($BO133:$DW133,,AD$8-1))</f>
        <v>28.8</v>
      </c>
      <c r="AE133" s="173">
        <f ca="1">CHOOSE(AE$6,SUMIFS(INDIRECT("EB[" &amp; AE$2 &amp; "]"),EB[Zdrojový_nositel],$B133,EB[product],"6000",EB[unit],"TJ"),INDEX($BO133:$DW133,,AE$4),AE$9/(INDEX(Roky_výhled,,AE$8)-Last_Bil)*(INDEX($BO133:$DW133,,AE$8)-INDEX($D133:$BL133,,$E$1))+INDEX($D133:$BL133,,$E$1),AE$9/(INDEX(Roky_výhled,,AE$8)-INDEX(Roky_výhled,,AE$8-1))*(INDEX($BO133:$DW133,,AE$8)-INDEX($BO133:$DW133,,AE$8-1))+INDEX($BO133:$DW133,,AE$8-1))</f>
        <v>21.6</v>
      </c>
      <c r="AF133" s="173">
        <f ca="1">CHOOSE(AF$6,SUMIFS(INDIRECT("EB[" &amp; AF$2 &amp; "]"),EB[Zdrojový_nositel],$B133,EB[product],"6000",EB[unit],"TJ"),INDEX($BO133:$DW133,,AF$4),AF$9/(INDEX(Roky_výhled,,AF$8)-Last_Bil)*(INDEX($BO133:$DW133,,AF$8)-INDEX($D133:$BL133,,$E$1))+INDEX($D133:$BL133,,$E$1),AF$9/(INDEX(Roky_výhled,,AF$8)-INDEX(Roky_výhled,,AF$8-1))*(INDEX($BO133:$DW133,,AF$8)-INDEX($BO133:$DW133,,AF$8-1))+INDEX($BO133:$DW133,,AF$8-1))</f>
        <v>14.400000000000002</v>
      </c>
      <c r="AG133" s="173">
        <f ca="1">CHOOSE(AG$6,SUMIFS(INDIRECT("EB[" &amp; AG$2 &amp; "]"),EB[Zdrojový_nositel],$B133,EB[product],"6000",EB[unit],"TJ"),INDEX($BO133:$DW133,,AG$4),AG$9/(INDEX(Roky_výhled,,AG$8)-Last_Bil)*(INDEX($BO133:$DW133,,AG$8)-INDEX($D133:$BL133,,$E$1))+INDEX($D133:$BL133,,$E$1),AG$9/(INDEX(Roky_výhled,,AG$8)-INDEX(Roky_výhled,,AG$8-1))*(INDEX($BO133:$DW133,,AG$8)-INDEX($BO133:$DW133,,AG$8-1))+INDEX($BO133:$DW133,,AG$8-1))</f>
        <v>7.1999999999999993</v>
      </c>
      <c r="AH133" s="173">
        <f ca="1">CHOOSE(AH$6,SUMIFS(INDIRECT("EB[" &amp; AH$2 &amp; "]"),EB[Zdrojový_nositel],$B133,EB[product],"6000",EB[unit],"TJ"),INDEX($BO133:$DW133,,AH$4),AH$9/(INDEX(Roky_výhled,,AH$8)-Last_Bil)*(INDEX($BO133:$DW133,,AH$8)-INDEX($D133:$BL133,,$E$1))+INDEX($D133:$BL133,,$E$1),AH$9/(INDEX(Roky_výhled,,AH$8)-INDEX(Roky_výhled,,AH$8-1))*(INDEX($BO133:$DW133,,AH$8)-INDEX($BO133:$DW133,,AH$8-1))+INDEX($BO133:$DW133,,AH$8-1))</f>
        <v>0</v>
      </c>
      <c r="AI133" s="173">
        <f ca="1">CHOOSE(AI$6,SUMIFS(INDIRECT("EB[" &amp; AI$2 &amp; "]"),EB[Zdrojový_nositel],$B133,EB[product],"6000",EB[unit],"TJ"),INDEX($BO133:$DW133,,AI$4),AI$9/(INDEX(Roky_výhled,,AI$8)-Last_Bil)*(INDEX($BO133:$DW133,,AI$8)-INDEX($D133:$BL133,,$E$1))+INDEX($D133:$BL133,,$E$1),AI$9/(INDEX(Roky_výhled,,AI$8)-INDEX(Roky_výhled,,AI$8-1))*(INDEX($BO133:$DW133,,AI$8)-INDEX($BO133:$DW133,,AI$8-1))+INDEX($BO133:$DW133,,AI$8-1))</f>
        <v>0</v>
      </c>
      <c r="AJ133" s="173">
        <f ca="1">CHOOSE(AJ$6,SUMIFS(INDIRECT("EB[" &amp; AJ$2 &amp; "]"),EB[Zdrojový_nositel],$B133,EB[product],"6000",EB[unit],"TJ"),INDEX($BO133:$DW133,,AJ$4),AJ$9/(INDEX(Roky_výhled,,AJ$8)-Last_Bil)*(INDEX($BO133:$DW133,,AJ$8)-INDEX($D133:$BL133,,$E$1))+INDEX($D133:$BL133,,$E$1),AJ$9/(INDEX(Roky_výhled,,AJ$8)-INDEX(Roky_výhled,,AJ$8-1))*(INDEX($BO133:$DW133,,AJ$8)-INDEX($BO133:$DW133,,AJ$8-1))+INDEX($BO133:$DW133,,AJ$8-1))</f>
        <v>0</v>
      </c>
      <c r="AK133" s="173">
        <f ca="1">CHOOSE(AK$6,SUMIFS(INDIRECT("EB[" &amp; AK$2 &amp; "]"),EB[Zdrojový_nositel],$B133,EB[product],"6000",EB[unit],"TJ"),INDEX($BO133:$DW133,,AK$4),AK$9/(INDEX(Roky_výhled,,AK$8)-Last_Bil)*(INDEX($BO133:$DW133,,AK$8)-INDEX($D133:$BL133,,$E$1))+INDEX($D133:$BL133,,$E$1),AK$9/(INDEX(Roky_výhled,,AK$8)-INDEX(Roky_výhled,,AK$8-1))*(INDEX($BO133:$DW133,,AK$8)-INDEX($BO133:$DW133,,AK$8-1))+INDEX($BO133:$DW133,,AK$8-1))</f>
        <v>0</v>
      </c>
      <c r="AL133" s="173">
        <f ca="1">CHOOSE(AL$6,SUMIFS(INDIRECT("EB[" &amp; AL$2 &amp; "]"),EB[Zdrojový_nositel],$B133,EB[product],"6000",EB[unit],"TJ"),INDEX($BO133:$DW133,,AL$4),AL$9/(INDEX(Roky_výhled,,AL$8)-Last_Bil)*(INDEX($BO133:$DW133,,AL$8)-INDEX($D133:$BL133,,$E$1))+INDEX($D133:$BL133,,$E$1),AL$9/(INDEX(Roky_výhled,,AL$8)-INDEX(Roky_výhled,,AL$8-1))*(INDEX($BO133:$DW133,,AL$8)-INDEX($BO133:$DW133,,AL$8-1))+INDEX($BO133:$DW133,,AL$8-1))</f>
        <v>0</v>
      </c>
      <c r="AM133" s="173">
        <f ca="1">CHOOSE(AM$6,SUMIFS(INDIRECT("EB[" &amp; AM$2 &amp; "]"),EB[Zdrojový_nositel],$B133,EB[product],"6000",EB[unit],"TJ"),INDEX($BO133:$DW133,,AM$4),AM$9/(INDEX(Roky_výhled,,AM$8)-Last_Bil)*(INDEX($BO133:$DW133,,AM$8)-INDEX($D133:$BL133,,$E$1))+INDEX($D133:$BL133,,$E$1),AM$9/(INDEX(Roky_výhled,,AM$8)-INDEX(Roky_výhled,,AM$8-1))*(INDEX($BO133:$DW133,,AM$8)-INDEX($BO133:$DW133,,AM$8-1))+INDEX($BO133:$DW133,,AM$8-1))</f>
        <v>0</v>
      </c>
      <c r="AN133" s="173">
        <f ca="1">CHOOSE(AN$6,SUMIFS(INDIRECT("EB[" &amp; AN$2 &amp; "]"),EB[Zdrojový_nositel],$B133,EB[product],"6000",EB[unit],"TJ"),INDEX($BO133:$DW133,,AN$4),AN$9/(INDEX(Roky_výhled,,AN$8)-Last_Bil)*(INDEX($BO133:$DW133,,AN$8)-INDEX($D133:$BL133,,$E$1))+INDEX($D133:$BL133,,$E$1),AN$9/(INDEX(Roky_výhled,,AN$8)-INDEX(Roky_výhled,,AN$8-1))*(INDEX($BO133:$DW133,,AN$8)-INDEX($BO133:$DW133,,AN$8-1))+INDEX($BO133:$DW133,,AN$8-1))</f>
        <v>0</v>
      </c>
      <c r="AO133" s="173">
        <f ca="1">CHOOSE(AO$6,SUMIFS(INDIRECT("EB[" &amp; AO$2 &amp; "]"),EB[Zdrojový_nositel],$B133,EB[product],"6000",EB[unit],"TJ"),INDEX($BO133:$DW133,,AO$4),AO$9/(INDEX(Roky_výhled,,AO$8)-Last_Bil)*(INDEX($BO133:$DW133,,AO$8)-INDEX($D133:$BL133,,$E$1))+INDEX($D133:$BL133,,$E$1),AO$9/(INDEX(Roky_výhled,,AO$8)-INDEX(Roky_výhled,,AO$8-1))*(INDEX($BO133:$DW133,,AO$8)-INDEX($BO133:$DW133,,AO$8-1))+INDEX($BO133:$DW133,,AO$8-1))</f>
        <v>0</v>
      </c>
      <c r="AP133" s="173">
        <f ca="1">CHOOSE(AP$6,SUMIFS(INDIRECT("EB[" &amp; AP$2 &amp; "]"),EB[Zdrojový_nositel],$B133,EB[product],"6000",EB[unit],"TJ"),INDEX($BO133:$DW133,,AP$4),AP$9/(INDEX(Roky_výhled,,AP$8)-Last_Bil)*(INDEX($BO133:$DW133,,AP$8)-INDEX($D133:$BL133,,$E$1))+INDEX($D133:$BL133,,$E$1),AP$9/(INDEX(Roky_výhled,,AP$8)-INDEX(Roky_výhled,,AP$8-1))*(INDEX($BO133:$DW133,,AP$8)-INDEX($BO133:$DW133,,AP$8-1))+INDEX($BO133:$DW133,,AP$8-1))</f>
        <v>0</v>
      </c>
      <c r="AQ133" s="173">
        <f ca="1">CHOOSE(AQ$6,SUMIFS(INDIRECT("EB[" &amp; AQ$2 &amp; "]"),EB[Zdrojový_nositel],$B133,EB[product],"6000",EB[unit],"TJ"),INDEX($BO133:$DW133,,AQ$4),AQ$9/(INDEX(Roky_výhled,,AQ$8)-Last_Bil)*(INDEX($BO133:$DW133,,AQ$8)-INDEX($D133:$BL133,,$E$1))+INDEX($D133:$BL133,,$E$1),AQ$9/(INDEX(Roky_výhled,,AQ$8)-INDEX(Roky_výhled,,AQ$8-1))*(INDEX($BO133:$DW133,,AQ$8)-INDEX($BO133:$DW133,,AQ$8-1))+INDEX($BO133:$DW133,,AQ$8-1))</f>
        <v>0</v>
      </c>
      <c r="AR133" s="173">
        <f ca="1">CHOOSE(AR$6,SUMIFS(INDIRECT("EB[" &amp; AR$2 &amp; "]"),EB[Zdrojový_nositel],$B133,EB[product],"6000",EB[unit],"TJ"),INDEX($BO133:$DW133,,AR$4),AR$9/(INDEX(Roky_výhled,,AR$8)-Last_Bil)*(INDEX($BO133:$DW133,,AR$8)-INDEX($D133:$BL133,,$E$1))+INDEX($D133:$BL133,,$E$1),AR$9/(INDEX(Roky_výhled,,AR$8)-INDEX(Roky_výhled,,AR$8-1))*(INDEX($BO133:$DW133,,AR$8)-INDEX($BO133:$DW133,,AR$8-1))+INDEX($BO133:$DW133,,AR$8-1))</f>
        <v>0</v>
      </c>
      <c r="AS133" s="173">
        <f ca="1">CHOOSE(AS$6,SUMIFS(INDIRECT("EB[" &amp; AS$2 &amp; "]"),EB[Zdrojový_nositel],$B133,EB[product],"6000",EB[unit],"TJ"),INDEX($BO133:$DW133,,AS$4),AS$9/(INDEX(Roky_výhled,,AS$8)-Last_Bil)*(INDEX($BO133:$DW133,,AS$8)-INDEX($D133:$BL133,,$E$1))+INDEX($D133:$BL133,,$E$1),AS$9/(INDEX(Roky_výhled,,AS$8)-INDEX(Roky_výhled,,AS$8-1))*(INDEX($BO133:$DW133,,AS$8)-INDEX($BO133:$DW133,,AS$8-1))+INDEX($BO133:$DW133,,AS$8-1))</f>
        <v>0</v>
      </c>
      <c r="AT133" s="173">
        <f ca="1">CHOOSE(AT$6,SUMIFS(INDIRECT("EB[" &amp; AT$2 &amp; "]"),EB[Zdrojový_nositel],$B133,EB[product],"6000",EB[unit],"TJ"),INDEX($BO133:$DW133,,AT$4),AT$9/(INDEX(Roky_výhled,,AT$8)-Last_Bil)*(INDEX($BO133:$DW133,,AT$8)-INDEX($D133:$BL133,,$E$1))+INDEX($D133:$BL133,,$E$1),AT$9/(INDEX(Roky_výhled,,AT$8)-INDEX(Roky_výhled,,AT$8-1))*(INDEX($BO133:$DW133,,AT$8)-INDEX($BO133:$DW133,,AT$8-1))+INDEX($BO133:$DW133,,AT$8-1))</f>
        <v>0</v>
      </c>
      <c r="AU133" s="173">
        <f ca="1">CHOOSE(AU$6,SUMIFS(INDIRECT("EB[" &amp; AU$2 &amp; "]"),EB[Zdrojový_nositel],$B133,EB[product],"6000",EB[unit],"TJ"),INDEX($BO133:$DW133,,AU$4),AU$9/(INDEX(Roky_výhled,,AU$8)-Last_Bil)*(INDEX($BO133:$DW133,,AU$8)-INDEX($D133:$BL133,,$E$1))+INDEX($D133:$BL133,,$E$1),AU$9/(INDEX(Roky_výhled,,AU$8)-INDEX(Roky_výhled,,AU$8-1))*(INDEX($BO133:$DW133,,AU$8)-INDEX($BO133:$DW133,,AU$8-1))+INDEX($BO133:$DW133,,AU$8-1))</f>
        <v>0</v>
      </c>
      <c r="AV133" s="173">
        <f ca="1">CHOOSE(AV$6,SUMIFS(INDIRECT("EB[" &amp; AV$2 &amp; "]"),EB[Zdrojový_nositel],$B133,EB[product],"6000",EB[unit],"TJ"),INDEX($BO133:$DW133,,AV$4),AV$9/(INDEX(Roky_výhled,,AV$8)-Last_Bil)*(INDEX($BO133:$DW133,,AV$8)-INDEX($D133:$BL133,,$E$1))+INDEX($D133:$BL133,,$E$1),AV$9/(INDEX(Roky_výhled,,AV$8)-INDEX(Roky_výhled,,AV$8-1))*(INDEX($BO133:$DW133,,AV$8)-INDEX($BO133:$DW133,,AV$8-1))+INDEX($BO133:$DW133,,AV$8-1))</f>
        <v>0</v>
      </c>
      <c r="AW133" s="173">
        <f ca="1">CHOOSE(AW$6,SUMIFS(INDIRECT("EB[" &amp; AW$2 &amp; "]"),EB[Zdrojový_nositel],$B133,EB[product],"6000",EB[unit],"TJ"),INDEX($BO133:$DW133,,AW$4),AW$9/(INDEX(Roky_výhled,,AW$8)-Last_Bil)*(INDEX($BO133:$DW133,,AW$8)-INDEX($D133:$BL133,,$E$1))+INDEX($D133:$BL133,,$E$1),AW$9/(INDEX(Roky_výhled,,AW$8)-INDEX(Roky_výhled,,AW$8-1))*(INDEX($BO133:$DW133,,AW$8)-INDEX($BO133:$DW133,,AW$8-1))+INDEX($BO133:$DW133,,AW$8-1))</f>
        <v>0</v>
      </c>
      <c r="AX133" s="173">
        <f ca="1">CHOOSE(AX$6,SUMIFS(INDIRECT("EB[" &amp; AX$2 &amp; "]"),EB[Zdrojový_nositel],$B133,EB[product],"6000",EB[unit],"TJ"),INDEX($BO133:$DW133,,AX$4),AX$9/(INDEX(Roky_výhled,,AX$8)-Last_Bil)*(INDEX($BO133:$DW133,,AX$8)-INDEX($D133:$BL133,,$E$1))+INDEX($D133:$BL133,,$E$1),AX$9/(INDEX(Roky_výhled,,AX$8)-INDEX(Roky_výhled,,AX$8-1))*(INDEX($BO133:$DW133,,AX$8)-INDEX($BO133:$DW133,,AX$8-1))+INDEX($BO133:$DW133,,AX$8-1))</f>
        <v>0</v>
      </c>
      <c r="AY133" s="173">
        <f ca="1">CHOOSE(AY$6,SUMIFS(INDIRECT("EB[" &amp; AY$2 &amp; "]"),EB[Zdrojový_nositel],$B133,EB[product],"6000",EB[unit],"TJ"),INDEX($BO133:$DW133,,AY$4),AY$9/(INDEX(Roky_výhled,,AY$8)-Last_Bil)*(INDEX($BO133:$DW133,,AY$8)-INDEX($D133:$BL133,,$E$1))+INDEX($D133:$BL133,,$E$1),AY$9/(INDEX(Roky_výhled,,AY$8)-INDEX(Roky_výhled,,AY$8-1))*(INDEX($BO133:$DW133,,AY$8)-INDEX($BO133:$DW133,,AY$8-1))+INDEX($BO133:$DW133,,AY$8-1))</f>
        <v>0</v>
      </c>
      <c r="AZ133" s="173">
        <f ca="1">CHOOSE(AZ$6,SUMIFS(INDIRECT("EB[" &amp; AZ$2 &amp; "]"),EB[Zdrojový_nositel],$B133,EB[product],"6000",EB[unit],"TJ"),INDEX($BO133:$DW133,,AZ$4),AZ$9/(INDEX(Roky_výhled,,AZ$8)-Last_Bil)*(INDEX($BO133:$DW133,,AZ$8)-INDEX($D133:$BL133,,$E$1))+INDEX($D133:$BL133,,$E$1),AZ$9/(INDEX(Roky_výhled,,AZ$8)-INDEX(Roky_výhled,,AZ$8-1))*(INDEX($BO133:$DW133,,AZ$8)-INDEX($BO133:$DW133,,AZ$8-1))+INDEX($BO133:$DW133,,AZ$8-1))</f>
        <v>0</v>
      </c>
      <c r="BA133" s="173">
        <f ca="1">CHOOSE(BA$6,SUMIFS(INDIRECT("EB[" &amp; BA$2 &amp; "]"),EB[Zdrojový_nositel],$B133,EB[product],"6000",EB[unit],"TJ"),INDEX($BO133:$DW133,,BA$4),BA$9/(INDEX(Roky_výhled,,BA$8)-Last_Bil)*(INDEX($BO133:$DW133,,BA$8)-INDEX($D133:$BL133,,$E$1))+INDEX($D133:$BL133,,$E$1),BA$9/(INDEX(Roky_výhled,,BA$8)-INDEX(Roky_výhled,,BA$8-1))*(INDEX($BO133:$DW133,,BA$8)-INDEX($BO133:$DW133,,BA$8-1))+INDEX($BO133:$DW133,,BA$8-1))</f>
        <v>0</v>
      </c>
      <c r="BB133" s="173">
        <f ca="1">CHOOSE(BB$6,SUMIFS(INDIRECT("EB[" &amp; BB$2 &amp; "]"),EB[Zdrojový_nositel],$B133,EB[product],"6000",EB[unit],"TJ"),INDEX($BO133:$DW133,,BB$4),BB$9/(INDEX(Roky_výhled,,BB$8)-Last_Bil)*(INDEX($BO133:$DW133,,BB$8)-INDEX($D133:$BL133,,$E$1))+INDEX($D133:$BL133,,$E$1),BB$9/(INDEX(Roky_výhled,,BB$8)-INDEX(Roky_výhled,,BB$8-1))*(INDEX($BO133:$DW133,,BB$8)-INDEX($BO133:$DW133,,BB$8-1))+INDEX($BO133:$DW133,,BB$8-1))</f>
        <v>0</v>
      </c>
      <c r="BC133" s="173">
        <f ca="1">CHOOSE(BC$6,SUMIFS(INDIRECT("EB[" &amp; BC$2 &amp; "]"),EB[Zdrojový_nositel],$B133,EB[product],"6000",EB[unit],"TJ"),INDEX($BO133:$DW133,,BC$4),BC$9/(INDEX(Roky_výhled,,BC$8)-Last_Bil)*(INDEX($BO133:$DW133,,BC$8)-INDEX($D133:$BL133,,$E$1))+INDEX($D133:$BL133,,$E$1),BC$9/(INDEX(Roky_výhled,,BC$8)-INDEX(Roky_výhled,,BC$8-1))*(INDEX($BO133:$DW133,,BC$8)-INDEX($BO133:$DW133,,BC$8-1))+INDEX($BO133:$DW133,,BC$8-1))</f>
        <v>0</v>
      </c>
      <c r="BD133" s="173">
        <f ca="1">CHOOSE(BD$6,SUMIFS(INDIRECT("EB[" &amp; BD$2 &amp; "]"),EB[Zdrojový_nositel],$B133,EB[product],"6000",EB[unit],"TJ"),INDEX($BO133:$DW133,,BD$4),BD$9/(INDEX(Roky_výhled,,BD$8)-Last_Bil)*(INDEX($BO133:$DW133,,BD$8)-INDEX($D133:$BL133,,$E$1))+INDEX($D133:$BL133,,$E$1),BD$9/(INDEX(Roky_výhled,,BD$8)-INDEX(Roky_výhled,,BD$8-1))*(INDEX($BO133:$DW133,,BD$8)-INDEX($BO133:$DW133,,BD$8-1))+INDEX($BO133:$DW133,,BD$8-1))</f>
        <v>0</v>
      </c>
      <c r="BE133" s="173">
        <f ca="1">CHOOSE(BE$6,SUMIFS(INDIRECT("EB[" &amp; BE$2 &amp; "]"),EB[Zdrojový_nositel],$B133,EB[product],"6000",EB[unit],"TJ"),INDEX($BO133:$DW133,,BE$4),BE$9/(INDEX(Roky_výhled,,BE$8)-Last_Bil)*(INDEX($BO133:$DW133,,BE$8)-INDEX($D133:$BL133,,$E$1))+INDEX($D133:$BL133,,$E$1),BE$9/(INDEX(Roky_výhled,,BE$8)-INDEX(Roky_výhled,,BE$8-1))*(INDEX($BO133:$DW133,,BE$8)-INDEX($BO133:$DW133,,BE$8-1))+INDEX($BO133:$DW133,,BE$8-1))</f>
        <v>0</v>
      </c>
      <c r="BF133" s="173">
        <f ca="1">CHOOSE(BF$6,SUMIFS(INDIRECT("EB[" &amp; BF$2 &amp; "]"),EB[Zdrojový_nositel],$B133,EB[product],"6000",EB[unit],"TJ"),INDEX($BO133:$DW133,,BF$4),BF$9/(INDEX(Roky_výhled,,BF$8)-Last_Bil)*(INDEX($BO133:$DW133,,BF$8)-INDEX($D133:$BL133,,$E$1))+INDEX($D133:$BL133,,$E$1),BF$9/(INDEX(Roky_výhled,,BF$8)-INDEX(Roky_výhled,,BF$8-1))*(INDEX($BO133:$DW133,,BF$8)-INDEX($BO133:$DW133,,BF$8-1))+INDEX($BO133:$DW133,,BF$8-1))</f>
        <v>0</v>
      </c>
      <c r="BG133" s="173">
        <f ca="1">CHOOSE(BG$6,SUMIFS(INDIRECT("EB[" &amp; BG$2 &amp; "]"),EB[Zdrojový_nositel],$B133,EB[product],"6000",EB[unit],"TJ"),INDEX($BO133:$DW133,,BG$4),BG$9/(INDEX(Roky_výhled,,BG$8)-Last_Bil)*(INDEX($BO133:$DW133,,BG$8)-INDEX($D133:$BL133,,$E$1))+INDEX($D133:$BL133,,$E$1),BG$9/(INDEX(Roky_výhled,,BG$8)-INDEX(Roky_výhled,,BG$8-1))*(INDEX($BO133:$DW133,,BG$8)-INDEX($BO133:$DW133,,BG$8-1))+INDEX($BO133:$DW133,,BG$8-1))</f>
        <v>0</v>
      </c>
      <c r="BH133" s="173">
        <f ca="1">CHOOSE(BH$6,SUMIFS(INDIRECT("EB[" &amp; BH$2 &amp; "]"),EB[Zdrojový_nositel],$B133,EB[product],"6000",EB[unit],"TJ"),INDEX($BO133:$DW133,,BH$4),BH$9/(INDEX(Roky_výhled,,BH$8)-Last_Bil)*(INDEX($BO133:$DW133,,BH$8)-INDEX($D133:$BL133,,$E$1))+INDEX($D133:$BL133,,$E$1),BH$9/(INDEX(Roky_výhled,,BH$8)-INDEX(Roky_výhled,,BH$8-1))*(INDEX($BO133:$DW133,,BH$8)-INDEX($BO133:$DW133,,BH$8-1))+INDEX($BO133:$DW133,,BH$8-1))</f>
        <v>0</v>
      </c>
      <c r="BI133" s="173">
        <f ca="1">CHOOSE(BI$6,SUMIFS(INDIRECT("EB[" &amp; BI$2 &amp; "]"),EB[Zdrojový_nositel],$B133,EB[product],"6000",EB[unit],"TJ"),INDEX($BO133:$DW133,,BI$4),BI$9/(INDEX(Roky_výhled,,BI$8)-Last_Bil)*(INDEX($BO133:$DW133,,BI$8)-INDEX($D133:$BL133,,$E$1))+INDEX($D133:$BL133,,$E$1),BI$9/(INDEX(Roky_výhled,,BI$8)-INDEX(Roky_výhled,,BI$8-1))*(INDEX($BO133:$DW133,,BI$8)-INDEX($BO133:$DW133,,BI$8-1))+INDEX($BO133:$DW133,,BI$8-1))</f>
        <v>0</v>
      </c>
      <c r="BJ133" s="173">
        <f ca="1">CHOOSE(BJ$6,SUMIFS(INDIRECT("EB[" &amp; BJ$2 &amp; "]"),EB[Zdrojový_nositel],$B133,EB[product],"6000",EB[unit],"TJ"),INDEX($BO133:$DW133,,BJ$4),BJ$9/(INDEX(Roky_výhled,,BJ$8)-Last_Bil)*(INDEX($BO133:$DW133,,BJ$8)-INDEX($D133:$BL133,,$E$1))+INDEX($D133:$BL133,,$E$1),BJ$9/(INDEX(Roky_výhled,,BJ$8)-INDEX(Roky_výhled,,BJ$8-1))*(INDEX($BO133:$DW133,,BJ$8)-INDEX($BO133:$DW133,,BJ$8-1))+INDEX($BO133:$DW133,,BJ$8-1))</f>
        <v>0</v>
      </c>
      <c r="BK133" s="173">
        <f ca="1">CHOOSE(BK$6,SUMIFS(INDIRECT("EB[" &amp; BK$2 &amp; "]"),EB[Zdrojový_nositel],$B133,EB[product],"6000",EB[unit],"TJ"),INDEX($BO133:$DW133,,BK$4),BK$9/(INDEX(Roky_výhled,,BK$8)-Last_Bil)*(INDEX($BO133:$DW133,,BK$8)-INDEX($D133:$BL133,,$E$1))+INDEX($D133:$BL133,,$E$1),BK$9/(INDEX(Roky_výhled,,BK$8)-INDEX(Roky_výhled,,BK$8-1))*(INDEX($BO133:$DW133,,BK$8)-INDEX($BO133:$DW133,,BK$8-1))+INDEX($BO133:$DW133,,BK$8-1))</f>
        <v>0</v>
      </c>
      <c r="BL133" s="162">
        <f ca="1">CHOOSE(BL$6,SUMIFS(INDIRECT("EB[" &amp; BL$2 &amp; "]"),EB[Zdrojový_nositel],$B133,EB[product],"6000",EB[unit],"TJ"),INDEX($BO133:$DW133,,BL$4),BL$9/(INDEX(Roky_výhled,,BL$8)-Last_Bil)*(INDEX($BO133:$DW133,,BL$8)-INDEX($D133:$BL133,,$E$1))+INDEX($D133:$BL133,,$E$1),BL$9/(INDEX(Roky_výhled,,BL$8)-INDEX(Roky_výhled,,BL$8-1))*(INDEX($BO133:$DW133,,BL$8)-INDEX($BO133:$DW133,,BL$8-1))+INDEX($BO133:$DW133,,BL$8-1))</f>
        <v>0</v>
      </c>
      <c r="BM133"/>
      <c r="BN133" s="221" t="str">
        <f t="shared" si="300"/>
        <v>Diesel</v>
      </c>
      <c r="BO133" s="285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7"/>
      <c r="BZ133" s="281"/>
      <c r="CA133" s="281"/>
      <c r="CB133" s="281"/>
      <c r="CC133" s="281"/>
      <c r="CD133" s="281"/>
      <c r="CE133" s="281"/>
      <c r="CF133" s="281"/>
      <c r="CG133" s="281"/>
      <c r="CH133" s="281"/>
      <c r="CI133" s="281"/>
      <c r="CJ133" s="281"/>
      <c r="CK133" s="281"/>
      <c r="CL133" s="281"/>
      <c r="CM133" s="281"/>
      <c r="CN133" s="281"/>
      <c r="CO133" s="281"/>
      <c r="CP133" s="281"/>
      <c r="CQ133" s="281"/>
      <c r="CR133" s="281"/>
      <c r="CS133" s="281"/>
      <c r="CT133" s="281"/>
      <c r="CU133" s="281"/>
      <c r="CV133" s="281"/>
      <c r="CW133" s="281"/>
      <c r="CX133" s="281"/>
      <c r="CY133" s="281"/>
      <c r="CZ133" s="281"/>
      <c r="DA133" s="281"/>
      <c r="DB133" s="281"/>
      <c r="DC133" s="281"/>
      <c r="DD133" s="281"/>
      <c r="DE133" s="281"/>
      <c r="DF133" s="281"/>
      <c r="DG133" s="281"/>
      <c r="DH133" s="281"/>
      <c r="DI133" s="281"/>
      <c r="DJ133" s="281"/>
      <c r="DK133" s="281"/>
      <c r="DL133" s="281"/>
      <c r="DM133" s="281"/>
      <c r="DN133" s="281"/>
      <c r="DO133" s="281"/>
      <c r="DP133" s="281"/>
      <c r="DQ133" s="281"/>
      <c r="DR133" s="281"/>
      <c r="DS133" s="281"/>
      <c r="DT133" s="281"/>
      <c r="DU133" s="281"/>
      <c r="DV133" s="281"/>
      <c r="DW133" s="281"/>
    </row>
    <row r="134" spans="2:127" s="196" customFormat="1" x14ac:dyDescent="0.25">
      <c r="B134" t="s">
        <v>3154</v>
      </c>
      <c r="C134" s="221" t="str">
        <f t="shared" si="302"/>
        <v>Letecký petrolej</v>
      </c>
      <c r="D134" s="215">
        <f ca="1">CHOOSE(D$6,SUMIFS(INDIRECT("EB[" &amp; D$2 &amp; "]"),EB[Zdrojový_nositel],$B134,EB[product],"6000",EB[unit],"TJ"),INDEX($BO134:$DW134,,D$4),D$9/(INDEX(Roky_výhled,,D$8)-Last_Bil)*(INDEX($BO134:$DW134,,D$8)-INDEX($D134:$BL134,,$E$1))+INDEX($D134:$BL134,,$E$1),D$9/(INDEX(Roky_výhled,,D$8)-INDEX(Roky_výhled,,D$8-1))*(INDEX($BO134:$DW134,,D$8)-INDEX($BO134:$DW134,,D$8-1))+INDEX($BO134:$DW134,,D$8-1))</f>
        <v>0</v>
      </c>
      <c r="E134" s="173">
        <f ca="1">CHOOSE(E$6,SUMIFS(INDIRECT("EB[" &amp; E$2 &amp; "]"),EB[Zdrojový_nositel],$B134,EB[product],"6000",EB[unit],"TJ"),INDEX($BO134:$DW134,,E$4),E$9/(INDEX(Roky_výhled,,E$8)-Last_Bil)*(INDEX($BO134:$DW134,,E$8)-INDEX($D134:$BL134,,$E$1))+INDEX($D134:$BL134,,$E$1),E$9/(INDEX(Roky_výhled,,E$8)-INDEX(Roky_výhled,,E$8-1))*(INDEX($BO134:$DW134,,E$8)-INDEX($BO134:$DW134,,E$8-1))+INDEX($BO134:$DW134,,E$8-1))</f>
        <v>0</v>
      </c>
      <c r="F134" s="173">
        <f ca="1">CHOOSE(F$6,SUMIFS(INDIRECT("EB[" &amp; F$2 &amp; "]"),EB[Zdrojový_nositel],$B134,EB[product],"6000",EB[unit],"TJ"),INDEX($BO134:$DW134,,F$4),F$9/(INDEX(Roky_výhled,,F$8)-Last_Bil)*(INDEX($BO134:$DW134,,F$8)-INDEX($D134:$BL134,,$E$1))+INDEX($D134:$BL134,,$E$1),F$9/(INDEX(Roky_výhled,,F$8)-INDEX(Roky_výhled,,F$8-1))*(INDEX($BO134:$DW134,,F$8)-INDEX($BO134:$DW134,,F$8-1))+INDEX($BO134:$DW134,,F$8-1))</f>
        <v>0</v>
      </c>
      <c r="G134" s="173">
        <f ca="1">CHOOSE(G$6,SUMIFS(INDIRECT("EB[" &amp; G$2 &amp; "]"),EB[Zdrojový_nositel],$B134,EB[product],"6000",EB[unit],"TJ"),INDEX($BO134:$DW134,,G$4),G$9/(INDEX(Roky_výhled,,G$8)-Last_Bil)*(INDEX($BO134:$DW134,,G$8)-INDEX($D134:$BL134,,$E$1))+INDEX($D134:$BL134,,$E$1),G$9/(INDEX(Roky_výhled,,G$8)-INDEX(Roky_výhled,,G$8-1))*(INDEX($BO134:$DW134,,G$8)-INDEX($BO134:$DW134,,G$8-1))+INDEX($BO134:$DW134,,G$8-1))</f>
        <v>0</v>
      </c>
      <c r="H134" s="173">
        <f ca="1">CHOOSE(H$6,SUMIFS(INDIRECT("EB[" &amp; H$2 &amp; "]"),EB[Zdrojový_nositel],$B134,EB[product],"6000",EB[unit],"TJ"),INDEX($BO134:$DW134,,H$4),H$9/(INDEX(Roky_výhled,,H$8)-Last_Bil)*(INDEX($BO134:$DW134,,H$8)-INDEX($D134:$BL134,,$E$1))+INDEX($D134:$BL134,,$E$1),H$9/(INDEX(Roky_výhled,,H$8)-INDEX(Roky_výhled,,H$8-1))*(INDEX($BO134:$DW134,,H$8)-INDEX($BO134:$DW134,,H$8-1))+INDEX($BO134:$DW134,,H$8-1))</f>
        <v>0</v>
      </c>
      <c r="I134" s="173">
        <f ca="1">CHOOSE(I$6,SUMIFS(INDIRECT("EB[" &amp; I$2 &amp; "]"),EB[Zdrojový_nositel],$B134,EB[product],"6000",EB[unit],"TJ"),INDEX($BO134:$DW134,,I$4),I$9/(INDEX(Roky_výhled,,I$8)-Last_Bil)*(INDEX($BO134:$DW134,,I$8)-INDEX($D134:$BL134,,$E$1))+INDEX($D134:$BL134,,$E$1),I$9/(INDEX(Roky_výhled,,I$8)-INDEX(Roky_výhled,,I$8-1))*(INDEX($BO134:$DW134,,I$8)-INDEX($BO134:$DW134,,I$8-1))+INDEX($BO134:$DW134,,I$8-1))</f>
        <v>0</v>
      </c>
      <c r="J134" s="173">
        <f ca="1">CHOOSE(J$6,SUMIFS(INDIRECT("EB[" &amp; J$2 &amp; "]"),EB[Zdrojový_nositel],$B134,EB[product],"6000",EB[unit],"TJ"),INDEX($BO134:$DW134,,J$4),J$9/(INDEX(Roky_výhled,,J$8)-Last_Bil)*(INDEX($BO134:$DW134,,J$8)-INDEX($D134:$BL134,,$E$1))+INDEX($D134:$BL134,,$E$1),J$9/(INDEX(Roky_výhled,,J$8)-INDEX(Roky_výhled,,J$8-1))*(INDEX($BO134:$DW134,,J$8)-INDEX($BO134:$DW134,,J$8-1))+INDEX($BO134:$DW134,,J$8-1))</f>
        <v>0</v>
      </c>
      <c r="K134" s="173">
        <f ca="1">CHOOSE(K$6,SUMIFS(INDIRECT("EB[" &amp; K$2 &amp; "]"),EB[Zdrojový_nositel],$B134,EB[product],"6000",EB[unit],"TJ"),INDEX($BO134:$DW134,,K$4),K$9/(INDEX(Roky_výhled,,K$8)-Last_Bil)*(INDEX($BO134:$DW134,,K$8)-INDEX($D134:$BL134,,$E$1))+INDEX($D134:$BL134,,$E$1),K$9/(INDEX(Roky_výhled,,K$8)-INDEX(Roky_výhled,,K$8-1))*(INDEX($BO134:$DW134,,K$8)-INDEX($BO134:$DW134,,K$8-1))+INDEX($BO134:$DW134,,K$8-1))</f>
        <v>0</v>
      </c>
      <c r="L134" s="173">
        <f ca="1">CHOOSE(L$6,SUMIFS(INDIRECT("EB[" &amp; L$2 &amp; "]"),EB[Zdrojový_nositel],$B134,EB[product],"6000",EB[unit],"TJ"),INDEX($BO134:$DW134,,L$4),L$9/(INDEX(Roky_výhled,,L$8)-Last_Bil)*(INDEX($BO134:$DW134,,L$8)-INDEX($D134:$BL134,,$E$1))+INDEX($D134:$BL134,,$E$1),L$9/(INDEX(Roky_výhled,,L$8)-INDEX(Roky_výhled,,L$8-1))*(INDEX($BO134:$DW134,,L$8)-INDEX($BO134:$DW134,,L$8-1))+INDEX($BO134:$DW134,,L$8-1))</f>
        <v>0</v>
      </c>
      <c r="M134" s="173">
        <f ca="1">CHOOSE(M$6,SUMIFS(INDIRECT("EB[" &amp; M$2 &amp; "]"),EB[Zdrojový_nositel],$B134,EB[product],"6000",EB[unit],"TJ"),INDEX($BO134:$DW134,,M$4),M$9/(INDEX(Roky_výhled,,M$8)-Last_Bil)*(INDEX($BO134:$DW134,,M$8)-INDEX($D134:$BL134,,$E$1))+INDEX($D134:$BL134,,$E$1),M$9/(INDEX(Roky_výhled,,M$8)-INDEX(Roky_výhled,,M$8-1))*(INDEX($BO134:$DW134,,M$8)-INDEX($BO134:$DW134,,M$8-1))+INDEX($BO134:$DW134,,M$8-1))</f>
        <v>0</v>
      </c>
      <c r="N134" s="173">
        <f ca="1">CHOOSE(N$6,SUMIFS(INDIRECT("EB[" &amp; N$2 &amp; "]"),EB[Zdrojový_nositel],$B134,EB[product],"6000",EB[unit],"TJ"),INDEX($BO134:$DW134,,N$4),N$9/(INDEX(Roky_výhled,,N$8)-Last_Bil)*(INDEX($BO134:$DW134,,N$8)-INDEX($D134:$BL134,,$E$1))+INDEX($D134:$BL134,,$E$1),N$9/(INDEX(Roky_výhled,,N$8)-INDEX(Roky_výhled,,N$8-1))*(INDEX($BO134:$DW134,,N$8)-INDEX($BO134:$DW134,,N$8-1))+INDEX($BO134:$DW134,,N$8-1))</f>
        <v>0</v>
      </c>
      <c r="O134" s="173">
        <f ca="1">CHOOSE(O$6,SUMIFS(INDIRECT("EB[" &amp; O$2 &amp; "]"),EB[Zdrojový_nositel],$B134,EB[product],"6000",EB[unit],"TJ"),INDEX($BO134:$DW134,,O$4),O$9/(INDEX(Roky_výhled,,O$8)-Last_Bil)*(INDEX($BO134:$DW134,,O$8)-INDEX($D134:$BL134,,$E$1))+INDEX($D134:$BL134,,$E$1),O$9/(INDEX(Roky_výhled,,O$8)-INDEX(Roky_výhled,,O$8-1))*(INDEX($BO134:$DW134,,O$8)-INDEX($BO134:$DW134,,O$8-1))+INDEX($BO134:$DW134,,O$8-1))</f>
        <v>0</v>
      </c>
      <c r="P134" s="173">
        <f ca="1">CHOOSE(P$6,SUMIFS(INDIRECT("EB[" &amp; P$2 &amp; "]"),EB[Zdrojový_nositel],$B134,EB[product],"6000",EB[unit],"TJ"),INDEX($BO134:$DW134,,P$4),P$9/(INDEX(Roky_výhled,,P$8)-Last_Bil)*(INDEX($BO134:$DW134,,P$8)-INDEX($D134:$BL134,,$E$1))+INDEX($D134:$BL134,,$E$1),P$9/(INDEX(Roky_výhled,,P$8)-INDEX(Roky_výhled,,P$8-1))*(INDEX($BO134:$DW134,,P$8)-INDEX($BO134:$DW134,,P$8-1))+INDEX($BO134:$DW134,,P$8-1))</f>
        <v>0</v>
      </c>
      <c r="Q134" s="173">
        <f ca="1">CHOOSE(Q$6,SUMIFS(INDIRECT("EB[" &amp; Q$2 &amp; "]"),EB[Zdrojový_nositel],$B134,EB[product],"6000",EB[unit],"TJ"),INDEX($BO134:$DW134,,Q$4),Q$9/(INDEX(Roky_výhled,,Q$8)-Last_Bil)*(INDEX($BO134:$DW134,,Q$8)-INDEX($D134:$BL134,,$E$1))+INDEX($D134:$BL134,,$E$1),Q$9/(INDEX(Roky_výhled,,Q$8)-INDEX(Roky_výhled,,Q$8-1))*(INDEX($BO134:$DW134,,Q$8)-INDEX($BO134:$DW134,,Q$8-1))+INDEX($BO134:$DW134,,Q$8-1))</f>
        <v>0</v>
      </c>
      <c r="R134" s="173">
        <f ca="1">CHOOSE(R$6,SUMIFS(INDIRECT("EB[" &amp; R$2 &amp; "]"),EB[Zdrojový_nositel],$B134,EB[product],"6000",EB[unit],"TJ"),INDEX($BO134:$DW134,,R$4),R$9/(INDEX(Roky_výhled,,R$8)-Last_Bil)*(INDEX($BO134:$DW134,,R$8)-INDEX($D134:$BL134,,$E$1))+INDEX($D134:$BL134,,$E$1),R$9/(INDEX(Roky_výhled,,R$8)-INDEX(Roky_výhled,,R$8-1))*(INDEX($BO134:$DW134,,R$8)-INDEX($BO134:$DW134,,R$8-1))+INDEX($BO134:$DW134,,R$8-1))</f>
        <v>0</v>
      </c>
      <c r="S134" s="173">
        <f ca="1">CHOOSE(S$6,SUMIFS(INDIRECT("EB[" &amp; S$2 &amp; "]"),EB[Zdrojový_nositel],$B134,EB[product],"6000",EB[unit],"TJ"),INDEX($BO134:$DW134,,S$4),S$9/(INDEX(Roky_výhled,,S$8)-Last_Bil)*(INDEX($BO134:$DW134,,S$8)-INDEX($D134:$BL134,,$E$1))+INDEX($D134:$BL134,,$E$1),S$9/(INDEX(Roky_výhled,,S$8)-INDEX(Roky_výhled,,S$8-1))*(INDEX($BO134:$DW134,,S$8)-INDEX($BO134:$DW134,,S$8-1))+INDEX($BO134:$DW134,,S$8-1))</f>
        <v>0</v>
      </c>
      <c r="T134" s="173">
        <f ca="1">CHOOSE(T$6,SUMIFS(INDIRECT("EB[" &amp; T$2 &amp; "]"),EB[Zdrojový_nositel],$B134,EB[product],"6000",EB[unit],"TJ"),INDEX($BO134:$DW134,,T$4),T$9/(INDEX(Roky_výhled,,T$8)-Last_Bil)*(INDEX($BO134:$DW134,,T$8)-INDEX($D134:$BL134,,$E$1))+INDEX($D134:$BL134,,$E$1),T$9/(INDEX(Roky_výhled,,T$8)-INDEX(Roky_výhled,,T$8-1))*(INDEX($BO134:$DW134,,T$8)-INDEX($BO134:$DW134,,T$8-1))+INDEX($BO134:$DW134,,T$8-1))</f>
        <v>0</v>
      </c>
      <c r="U134" s="173">
        <f ca="1">CHOOSE(U$6,SUMIFS(INDIRECT("EB[" &amp; U$2 &amp; "]"),EB[Zdrojový_nositel],$B134,EB[product],"6000",EB[unit],"TJ"),INDEX($BO134:$DW134,,U$4),U$9/(INDEX(Roky_výhled,,U$8)-Last_Bil)*(INDEX($BO134:$DW134,,U$8)-INDEX($D134:$BL134,,$E$1))+INDEX($D134:$BL134,,$E$1),U$9/(INDEX(Roky_výhled,,U$8)-INDEX(Roky_výhled,,U$8-1))*(INDEX($BO134:$DW134,,U$8)-INDEX($BO134:$DW134,,U$8-1))+INDEX($BO134:$DW134,,U$8-1))</f>
        <v>0</v>
      </c>
      <c r="V134" s="173">
        <f ca="1">CHOOSE(V$6,SUMIFS(INDIRECT("EB[" &amp; V$2 &amp; "]"),EB[Zdrojový_nositel],$B134,EB[product],"6000",EB[unit],"TJ"),INDEX($BO134:$DW134,,V$4),V$9/(INDEX(Roky_výhled,,V$8)-Last_Bil)*(INDEX($BO134:$DW134,,V$8)-INDEX($D134:$BL134,,$E$1))+INDEX($D134:$BL134,,$E$1),V$9/(INDEX(Roky_výhled,,V$8)-INDEX(Roky_výhled,,V$8-1))*(INDEX($BO134:$DW134,,V$8)-INDEX($BO134:$DW134,,V$8-1))+INDEX($BO134:$DW134,,V$8-1))</f>
        <v>0</v>
      </c>
      <c r="W134" s="173">
        <f ca="1">CHOOSE(W$6,SUMIFS(INDIRECT("EB[" &amp; W$2 &amp; "]"),EB[Zdrojový_nositel],$B134,EB[product],"6000",EB[unit],"TJ"),INDEX($BO134:$DW134,,W$4),W$9/(INDEX(Roky_výhled,,W$8)-Last_Bil)*(INDEX($BO134:$DW134,,W$8)-INDEX($D134:$BL134,,$E$1))+INDEX($D134:$BL134,,$E$1),W$9/(INDEX(Roky_výhled,,W$8)-INDEX(Roky_výhled,,W$8-1))*(INDEX($BO134:$DW134,,W$8)-INDEX($BO134:$DW134,,W$8-1))+INDEX($BO134:$DW134,,W$8-1))</f>
        <v>0</v>
      </c>
      <c r="X134" s="173">
        <f ca="1">CHOOSE(X$6,SUMIFS(INDIRECT("EB[" &amp; X$2 &amp; "]"),EB[Zdrojový_nositel],$B134,EB[product],"6000",EB[unit],"TJ"),INDEX($BO134:$DW134,,X$4),X$9/(INDEX(Roky_výhled,,X$8)-Last_Bil)*(INDEX($BO134:$DW134,,X$8)-INDEX($D134:$BL134,,$E$1))+INDEX($D134:$BL134,,$E$1),X$9/(INDEX(Roky_výhled,,X$8)-INDEX(Roky_výhled,,X$8-1))*(INDEX($BO134:$DW134,,X$8)-INDEX($BO134:$DW134,,X$8-1))+INDEX($BO134:$DW134,,X$8-1))</f>
        <v>0</v>
      </c>
      <c r="Y134" s="173">
        <f ca="1">CHOOSE(Y$6,SUMIFS(INDIRECT("EB[" &amp; Y$2 &amp; "]"),EB[Zdrojový_nositel],$B134,EB[product],"6000",EB[unit],"TJ"),INDEX($BO134:$DW134,,Y$4),Y$9/(INDEX(Roky_výhled,,Y$8)-Last_Bil)*(INDEX($BO134:$DW134,,Y$8)-INDEX($D134:$BL134,,$E$1))+INDEX($D134:$BL134,,$E$1),Y$9/(INDEX(Roky_výhled,,Y$8)-INDEX(Roky_výhled,,Y$8-1))*(INDEX($BO134:$DW134,,Y$8)-INDEX($BO134:$DW134,,Y$8-1))+INDEX($BO134:$DW134,,Y$8-1))</f>
        <v>0</v>
      </c>
      <c r="Z134" s="173">
        <f ca="1">CHOOSE(Z$6,SUMIFS(INDIRECT("EB[" &amp; Z$2 &amp; "]"),EB[Zdrojový_nositel],$B134,EB[product],"6000",EB[unit],"TJ"),INDEX($BO134:$DW134,,Z$4),Z$9/(INDEX(Roky_výhled,,Z$8)-Last_Bil)*(INDEX($BO134:$DW134,,Z$8)-INDEX($D134:$BL134,,$E$1))+INDEX($D134:$BL134,,$E$1),Z$9/(INDEX(Roky_výhled,,Z$8)-INDEX(Roky_výhled,,Z$8-1))*(INDEX($BO134:$DW134,,Z$8)-INDEX($BO134:$DW134,,Z$8-1))+INDEX($BO134:$DW134,,Z$8-1))</f>
        <v>0</v>
      </c>
      <c r="AA134" s="173">
        <f ca="1">CHOOSE(AA$6,SUMIFS(INDIRECT("EB[" &amp; AA$2 &amp; "]"),EB[Zdrojový_nositel],$B134,EB[product],"6000",EB[unit],"TJ"),INDEX($BO134:$DW134,,AA$4),AA$9/(INDEX(Roky_výhled,,AA$8)-Last_Bil)*(INDEX($BO134:$DW134,,AA$8)-INDEX($D134:$BL134,,$E$1))+INDEX($D134:$BL134,,$E$1),AA$9/(INDEX(Roky_výhled,,AA$8)-INDEX(Roky_výhled,,AA$8-1))*(INDEX($BO134:$DW134,,AA$8)-INDEX($BO134:$DW134,,AA$8-1))+INDEX($BO134:$DW134,,AA$8-1))</f>
        <v>0</v>
      </c>
      <c r="AB134" s="173">
        <f ca="1">CHOOSE(AB$6,SUMIFS(INDIRECT("EB[" &amp; AB$2 &amp; "]"),EB[Zdrojový_nositel],$B134,EB[product],"6000",EB[unit],"TJ"),INDEX($BO134:$DW134,,AB$4),AB$9/(INDEX(Roky_výhled,,AB$8)-Last_Bil)*(INDEX($BO134:$DW134,,AB$8)-INDEX($D134:$BL134,,$E$1))+INDEX($D134:$BL134,,$E$1),AB$9/(INDEX(Roky_výhled,,AB$8)-INDEX(Roky_výhled,,AB$8-1))*(INDEX($BO134:$DW134,,AB$8)-INDEX($BO134:$DW134,,AB$8-1))+INDEX($BO134:$DW134,,AB$8-1))</f>
        <v>0</v>
      </c>
      <c r="AC134" s="173">
        <f ca="1">CHOOSE(AC$6,SUMIFS(INDIRECT("EB[" &amp; AC$2 &amp; "]"),EB[Zdrojový_nositel],$B134,EB[product],"6000",EB[unit],"TJ"),INDEX($BO134:$DW134,,AC$4),AC$9/(INDEX(Roky_výhled,,AC$8)-Last_Bil)*(INDEX($BO134:$DW134,,AC$8)-INDEX($D134:$BL134,,$E$1))+INDEX($D134:$BL134,,$E$1),AC$9/(INDEX(Roky_výhled,,AC$8)-INDEX(Roky_výhled,,AC$8-1))*(INDEX($BO134:$DW134,,AC$8)-INDEX($BO134:$DW134,,AC$8-1))+INDEX($BO134:$DW134,,AC$8-1))</f>
        <v>0</v>
      </c>
      <c r="AD134" s="173">
        <f ca="1">CHOOSE(AD$6,SUMIFS(INDIRECT("EB[" &amp; AD$2 &amp; "]"),EB[Zdrojový_nositel],$B134,EB[product],"6000",EB[unit],"TJ"),INDEX($BO134:$DW134,,AD$4),AD$9/(INDEX(Roky_výhled,,AD$8)-Last_Bil)*(INDEX($BO134:$DW134,,AD$8)-INDEX($D134:$BL134,,$E$1))+INDEX($D134:$BL134,,$E$1),AD$9/(INDEX(Roky_výhled,,AD$8)-INDEX(Roky_výhled,,AD$8-1))*(INDEX($BO134:$DW134,,AD$8)-INDEX($BO134:$DW134,,AD$8-1))+INDEX($BO134:$DW134,,AD$8-1))</f>
        <v>0</v>
      </c>
      <c r="AE134" s="173">
        <f ca="1">CHOOSE(AE$6,SUMIFS(INDIRECT("EB[" &amp; AE$2 &amp; "]"),EB[Zdrojový_nositel],$B134,EB[product],"6000",EB[unit],"TJ"),INDEX($BO134:$DW134,,AE$4),AE$9/(INDEX(Roky_výhled,,AE$8)-Last_Bil)*(INDEX($BO134:$DW134,,AE$8)-INDEX($D134:$BL134,,$E$1))+INDEX($D134:$BL134,,$E$1),AE$9/(INDEX(Roky_výhled,,AE$8)-INDEX(Roky_výhled,,AE$8-1))*(INDEX($BO134:$DW134,,AE$8)-INDEX($BO134:$DW134,,AE$8-1))+INDEX($BO134:$DW134,,AE$8-1))</f>
        <v>0</v>
      </c>
      <c r="AF134" s="173">
        <f ca="1">CHOOSE(AF$6,SUMIFS(INDIRECT("EB[" &amp; AF$2 &amp; "]"),EB[Zdrojový_nositel],$B134,EB[product],"6000",EB[unit],"TJ"),INDEX($BO134:$DW134,,AF$4),AF$9/(INDEX(Roky_výhled,,AF$8)-Last_Bil)*(INDEX($BO134:$DW134,,AF$8)-INDEX($D134:$BL134,,$E$1))+INDEX($D134:$BL134,,$E$1),AF$9/(INDEX(Roky_výhled,,AF$8)-INDEX(Roky_výhled,,AF$8-1))*(INDEX($BO134:$DW134,,AF$8)-INDEX($BO134:$DW134,,AF$8-1))+INDEX($BO134:$DW134,,AF$8-1))</f>
        <v>0</v>
      </c>
      <c r="AG134" s="173">
        <f ca="1">CHOOSE(AG$6,SUMIFS(INDIRECT("EB[" &amp; AG$2 &amp; "]"),EB[Zdrojový_nositel],$B134,EB[product],"6000",EB[unit],"TJ"),INDEX($BO134:$DW134,,AG$4),AG$9/(INDEX(Roky_výhled,,AG$8)-Last_Bil)*(INDEX($BO134:$DW134,,AG$8)-INDEX($D134:$BL134,,$E$1))+INDEX($D134:$BL134,,$E$1),AG$9/(INDEX(Roky_výhled,,AG$8)-INDEX(Roky_výhled,,AG$8-1))*(INDEX($BO134:$DW134,,AG$8)-INDEX($BO134:$DW134,,AG$8-1))+INDEX($BO134:$DW134,,AG$8-1))</f>
        <v>0</v>
      </c>
      <c r="AH134" s="173">
        <f ca="1">CHOOSE(AH$6,SUMIFS(INDIRECT("EB[" &amp; AH$2 &amp; "]"),EB[Zdrojový_nositel],$B134,EB[product],"6000",EB[unit],"TJ"),INDEX($BO134:$DW134,,AH$4),AH$9/(INDEX(Roky_výhled,,AH$8)-Last_Bil)*(INDEX($BO134:$DW134,,AH$8)-INDEX($D134:$BL134,,$E$1))+INDEX($D134:$BL134,,$E$1),AH$9/(INDEX(Roky_výhled,,AH$8)-INDEX(Roky_výhled,,AH$8-1))*(INDEX($BO134:$DW134,,AH$8)-INDEX($BO134:$DW134,,AH$8-1))+INDEX($BO134:$DW134,,AH$8-1))</f>
        <v>0</v>
      </c>
      <c r="AI134" s="173">
        <f ca="1">CHOOSE(AI$6,SUMIFS(INDIRECT("EB[" &amp; AI$2 &amp; "]"),EB[Zdrojový_nositel],$B134,EB[product],"6000",EB[unit],"TJ"),INDEX($BO134:$DW134,,AI$4),AI$9/(INDEX(Roky_výhled,,AI$8)-Last_Bil)*(INDEX($BO134:$DW134,,AI$8)-INDEX($D134:$BL134,,$E$1))+INDEX($D134:$BL134,,$E$1),AI$9/(INDEX(Roky_výhled,,AI$8)-INDEX(Roky_výhled,,AI$8-1))*(INDEX($BO134:$DW134,,AI$8)-INDEX($BO134:$DW134,,AI$8-1))+INDEX($BO134:$DW134,,AI$8-1))</f>
        <v>0</v>
      </c>
      <c r="AJ134" s="173">
        <f ca="1">CHOOSE(AJ$6,SUMIFS(INDIRECT("EB[" &amp; AJ$2 &amp; "]"),EB[Zdrojový_nositel],$B134,EB[product],"6000",EB[unit],"TJ"),INDEX($BO134:$DW134,,AJ$4),AJ$9/(INDEX(Roky_výhled,,AJ$8)-Last_Bil)*(INDEX($BO134:$DW134,,AJ$8)-INDEX($D134:$BL134,,$E$1))+INDEX($D134:$BL134,,$E$1),AJ$9/(INDEX(Roky_výhled,,AJ$8)-INDEX(Roky_výhled,,AJ$8-1))*(INDEX($BO134:$DW134,,AJ$8)-INDEX($BO134:$DW134,,AJ$8-1))+INDEX($BO134:$DW134,,AJ$8-1))</f>
        <v>0</v>
      </c>
      <c r="AK134" s="173">
        <f ca="1">CHOOSE(AK$6,SUMIFS(INDIRECT("EB[" &amp; AK$2 &amp; "]"),EB[Zdrojový_nositel],$B134,EB[product],"6000",EB[unit],"TJ"),INDEX($BO134:$DW134,,AK$4),AK$9/(INDEX(Roky_výhled,,AK$8)-Last_Bil)*(INDEX($BO134:$DW134,,AK$8)-INDEX($D134:$BL134,,$E$1))+INDEX($D134:$BL134,,$E$1),AK$9/(INDEX(Roky_výhled,,AK$8)-INDEX(Roky_výhled,,AK$8-1))*(INDEX($BO134:$DW134,,AK$8)-INDEX($BO134:$DW134,,AK$8-1))+INDEX($BO134:$DW134,,AK$8-1))</f>
        <v>0</v>
      </c>
      <c r="AL134" s="173">
        <f ca="1">CHOOSE(AL$6,SUMIFS(INDIRECT("EB[" &amp; AL$2 &amp; "]"),EB[Zdrojový_nositel],$B134,EB[product],"6000",EB[unit],"TJ"),INDEX($BO134:$DW134,,AL$4),AL$9/(INDEX(Roky_výhled,,AL$8)-Last_Bil)*(INDEX($BO134:$DW134,,AL$8)-INDEX($D134:$BL134,,$E$1))+INDEX($D134:$BL134,,$E$1),AL$9/(INDEX(Roky_výhled,,AL$8)-INDEX(Roky_výhled,,AL$8-1))*(INDEX($BO134:$DW134,,AL$8)-INDEX($BO134:$DW134,,AL$8-1))+INDEX($BO134:$DW134,,AL$8-1))</f>
        <v>0</v>
      </c>
      <c r="AM134" s="173">
        <f ca="1">CHOOSE(AM$6,SUMIFS(INDIRECT("EB[" &amp; AM$2 &amp; "]"),EB[Zdrojový_nositel],$B134,EB[product],"6000",EB[unit],"TJ"),INDEX($BO134:$DW134,,AM$4),AM$9/(INDEX(Roky_výhled,,AM$8)-Last_Bil)*(INDEX($BO134:$DW134,,AM$8)-INDEX($D134:$BL134,,$E$1))+INDEX($D134:$BL134,,$E$1),AM$9/(INDEX(Roky_výhled,,AM$8)-INDEX(Roky_výhled,,AM$8-1))*(INDEX($BO134:$DW134,,AM$8)-INDEX($BO134:$DW134,,AM$8-1))+INDEX($BO134:$DW134,,AM$8-1))</f>
        <v>0</v>
      </c>
      <c r="AN134" s="173">
        <f ca="1">CHOOSE(AN$6,SUMIFS(INDIRECT("EB[" &amp; AN$2 &amp; "]"),EB[Zdrojový_nositel],$B134,EB[product],"6000",EB[unit],"TJ"),INDEX($BO134:$DW134,,AN$4),AN$9/(INDEX(Roky_výhled,,AN$8)-Last_Bil)*(INDEX($BO134:$DW134,,AN$8)-INDEX($D134:$BL134,,$E$1))+INDEX($D134:$BL134,,$E$1),AN$9/(INDEX(Roky_výhled,,AN$8)-INDEX(Roky_výhled,,AN$8-1))*(INDEX($BO134:$DW134,,AN$8)-INDEX($BO134:$DW134,,AN$8-1))+INDEX($BO134:$DW134,,AN$8-1))</f>
        <v>0</v>
      </c>
      <c r="AO134" s="173">
        <f ca="1">CHOOSE(AO$6,SUMIFS(INDIRECT("EB[" &amp; AO$2 &amp; "]"),EB[Zdrojový_nositel],$B134,EB[product],"6000",EB[unit],"TJ"),INDEX($BO134:$DW134,,AO$4),AO$9/(INDEX(Roky_výhled,,AO$8)-Last_Bil)*(INDEX($BO134:$DW134,,AO$8)-INDEX($D134:$BL134,,$E$1))+INDEX($D134:$BL134,,$E$1),AO$9/(INDEX(Roky_výhled,,AO$8)-INDEX(Roky_výhled,,AO$8-1))*(INDEX($BO134:$DW134,,AO$8)-INDEX($BO134:$DW134,,AO$8-1))+INDEX($BO134:$DW134,,AO$8-1))</f>
        <v>0</v>
      </c>
      <c r="AP134" s="173">
        <f ca="1">CHOOSE(AP$6,SUMIFS(INDIRECT("EB[" &amp; AP$2 &amp; "]"),EB[Zdrojový_nositel],$B134,EB[product],"6000",EB[unit],"TJ"),INDEX($BO134:$DW134,,AP$4),AP$9/(INDEX(Roky_výhled,,AP$8)-Last_Bil)*(INDEX($BO134:$DW134,,AP$8)-INDEX($D134:$BL134,,$E$1))+INDEX($D134:$BL134,,$E$1),AP$9/(INDEX(Roky_výhled,,AP$8)-INDEX(Roky_výhled,,AP$8-1))*(INDEX($BO134:$DW134,,AP$8)-INDEX($BO134:$DW134,,AP$8-1))+INDEX($BO134:$DW134,,AP$8-1))</f>
        <v>0</v>
      </c>
      <c r="AQ134" s="173">
        <f ca="1">CHOOSE(AQ$6,SUMIFS(INDIRECT("EB[" &amp; AQ$2 &amp; "]"),EB[Zdrojový_nositel],$B134,EB[product],"6000",EB[unit],"TJ"),INDEX($BO134:$DW134,,AQ$4),AQ$9/(INDEX(Roky_výhled,,AQ$8)-Last_Bil)*(INDEX($BO134:$DW134,,AQ$8)-INDEX($D134:$BL134,,$E$1))+INDEX($D134:$BL134,,$E$1),AQ$9/(INDEX(Roky_výhled,,AQ$8)-INDEX(Roky_výhled,,AQ$8-1))*(INDEX($BO134:$DW134,,AQ$8)-INDEX($BO134:$DW134,,AQ$8-1))+INDEX($BO134:$DW134,,AQ$8-1))</f>
        <v>0</v>
      </c>
      <c r="AR134" s="173">
        <f ca="1">CHOOSE(AR$6,SUMIFS(INDIRECT("EB[" &amp; AR$2 &amp; "]"),EB[Zdrojový_nositel],$B134,EB[product],"6000",EB[unit],"TJ"),INDEX($BO134:$DW134,,AR$4),AR$9/(INDEX(Roky_výhled,,AR$8)-Last_Bil)*(INDEX($BO134:$DW134,,AR$8)-INDEX($D134:$BL134,,$E$1))+INDEX($D134:$BL134,,$E$1),AR$9/(INDEX(Roky_výhled,,AR$8)-INDEX(Roky_výhled,,AR$8-1))*(INDEX($BO134:$DW134,,AR$8)-INDEX($BO134:$DW134,,AR$8-1))+INDEX($BO134:$DW134,,AR$8-1))</f>
        <v>0</v>
      </c>
      <c r="AS134" s="173">
        <f ca="1">CHOOSE(AS$6,SUMIFS(INDIRECT("EB[" &amp; AS$2 &amp; "]"),EB[Zdrojový_nositel],$B134,EB[product],"6000",EB[unit],"TJ"),INDEX($BO134:$DW134,,AS$4),AS$9/(INDEX(Roky_výhled,,AS$8)-Last_Bil)*(INDEX($BO134:$DW134,,AS$8)-INDEX($D134:$BL134,,$E$1))+INDEX($D134:$BL134,,$E$1),AS$9/(INDEX(Roky_výhled,,AS$8)-INDEX(Roky_výhled,,AS$8-1))*(INDEX($BO134:$DW134,,AS$8)-INDEX($BO134:$DW134,,AS$8-1))+INDEX($BO134:$DW134,,AS$8-1))</f>
        <v>0</v>
      </c>
      <c r="AT134" s="173">
        <f ca="1">CHOOSE(AT$6,SUMIFS(INDIRECT("EB[" &amp; AT$2 &amp; "]"),EB[Zdrojový_nositel],$B134,EB[product],"6000",EB[unit],"TJ"),INDEX($BO134:$DW134,,AT$4),AT$9/(INDEX(Roky_výhled,,AT$8)-Last_Bil)*(INDEX($BO134:$DW134,,AT$8)-INDEX($D134:$BL134,,$E$1))+INDEX($D134:$BL134,,$E$1),AT$9/(INDEX(Roky_výhled,,AT$8)-INDEX(Roky_výhled,,AT$8-1))*(INDEX($BO134:$DW134,,AT$8)-INDEX($BO134:$DW134,,AT$8-1))+INDEX($BO134:$DW134,,AT$8-1))</f>
        <v>0</v>
      </c>
      <c r="AU134" s="173">
        <f ca="1">CHOOSE(AU$6,SUMIFS(INDIRECT("EB[" &amp; AU$2 &amp; "]"),EB[Zdrojový_nositel],$B134,EB[product],"6000",EB[unit],"TJ"),INDEX($BO134:$DW134,,AU$4),AU$9/(INDEX(Roky_výhled,,AU$8)-Last_Bil)*(INDEX($BO134:$DW134,,AU$8)-INDEX($D134:$BL134,,$E$1))+INDEX($D134:$BL134,,$E$1),AU$9/(INDEX(Roky_výhled,,AU$8)-INDEX(Roky_výhled,,AU$8-1))*(INDEX($BO134:$DW134,,AU$8)-INDEX($BO134:$DW134,,AU$8-1))+INDEX($BO134:$DW134,,AU$8-1))</f>
        <v>0</v>
      </c>
      <c r="AV134" s="173">
        <f ca="1">CHOOSE(AV$6,SUMIFS(INDIRECT("EB[" &amp; AV$2 &amp; "]"),EB[Zdrojový_nositel],$B134,EB[product],"6000",EB[unit],"TJ"),INDEX($BO134:$DW134,,AV$4),AV$9/(INDEX(Roky_výhled,,AV$8)-Last_Bil)*(INDEX($BO134:$DW134,,AV$8)-INDEX($D134:$BL134,,$E$1))+INDEX($D134:$BL134,,$E$1),AV$9/(INDEX(Roky_výhled,,AV$8)-INDEX(Roky_výhled,,AV$8-1))*(INDEX($BO134:$DW134,,AV$8)-INDEX($BO134:$DW134,,AV$8-1))+INDEX($BO134:$DW134,,AV$8-1))</f>
        <v>0</v>
      </c>
      <c r="AW134" s="173">
        <f ca="1">CHOOSE(AW$6,SUMIFS(INDIRECT("EB[" &amp; AW$2 &amp; "]"),EB[Zdrojový_nositel],$B134,EB[product],"6000",EB[unit],"TJ"),INDEX($BO134:$DW134,,AW$4),AW$9/(INDEX(Roky_výhled,,AW$8)-Last_Bil)*(INDEX($BO134:$DW134,,AW$8)-INDEX($D134:$BL134,,$E$1))+INDEX($D134:$BL134,,$E$1),AW$9/(INDEX(Roky_výhled,,AW$8)-INDEX(Roky_výhled,,AW$8-1))*(INDEX($BO134:$DW134,,AW$8)-INDEX($BO134:$DW134,,AW$8-1))+INDEX($BO134:$DW134,,AW$8-1))</f>
        <v>0</v>
      </c>
      <c r="AX134" s="173">
        <f ca="1">CHOOSE(AX$6,SUMIFS(INDIRECT("EB[" &amp; AX$2 &amp; "]"),EB[Zdrojový_nositel],$B134,EB[product],"6000",EB[unit],"TJ"),INDEX($BO134:$DW134,,AX$4),AX$9/(INDEX(Roky_výhled,,AX$8)-Last_Bil)*(INDEX($BO134:$DW134,,AX$8)-INDEX($D134:$BL134,,$E$1))+INDEX($D134:$BL134,,$E$1),AX$9/(INDEX(Roky_výhled,,AX$8)-INDEX(Roky_výhled,,AX$8-1))*(INDEX($BO134:$DW134,,AX$8)-INDEX($BO134:$DW134,,AX$8-1))+INDEX($BO134:$DW134,,AX$8-1))</f>
        <v>0</v>
      </c>
      <c r="AY134" s="173">
        <f ca="1">CHOOSE(AY$6,SUMIFS(INDIRECT("EB[" &amp; AY$2 &amp; "]"),EB[Zdrojový_nositel],$B134,EB[product],"6000",EB[unit],"TJ"),INDEX($BO134:$DW134,,AY$4),AY$9/(INDEX(Roky_výhled,,AY$8)-Last_Bil)*(INDEX($BO134:$DW134,,AY$8)-INDEX($D134:$BL134,,$E$1))+INDEX($D134:$BL134,,$E$1),AY$9/(INDEX(Roky_výhled,,AY$8)-INDEX(Roky_výhled,,AY$8-1))*(INDEX($BO134:$DW134,,AY$8)-INDEX($BO134:$DW134,,AY$8-1))+INDEX($BO134:$DW134,,AY$8-1))</f>
        <v>0</v>
      </c>
      <c r="AZ134" s="173">
        <f ca="1">CHOOSE(AZ$6,SUMIFS(INDIRECT("EB[" &amp; AZ$2 &amp; "]"),EB[Zdrojový_nositel],$B134,EB[product],"6000",EB[unit],"TJ"),INDEX($BO134:$DW134,,AZ$4),AZ$9/(INDEX(Roky_výhled,,AZ$8)-Last_Bil)*(INDEX($BO134:$DW134,,AZ$8)-INDEX($D134:$BL134,,$E$1))+INDEX($D134:$BL134,,$E$1),AZ$9/(INDEX(Roky_výhled,,AZ$8)-INDEX(Roky_výhled,,AZ$8-1))*(INDEX($BO134:$DW134,,AZ$8)-INDEX($BO134:$DW134,,AZ$8-1))+INDEX($BO134:$DW134,,AZ$8-1))</f>
        <v>0</v>
      </c>
      <c r="BA134" s="173">
        <f ca="1">CHOOSE(BA$6,SUMIFS(INDIRECT("EB[" &amp; BA$2 &amp; "]"),EB[Zdrojový_nositel],$B134,EB[product],"6000",EB[unit],"TJ"),INDEX($BO134:$DW134,,BA$4),BA$9/(INDEX(Roky_výhled,,BA$8)-Last_Bil)*(INDEX($BO134:$DW134,,BA$8)-INDEX($D134:$BL134,,$E$1))+INDEX($D134:$BL134,,$E$1),BA$9/(INDEX(Roky_výhled,,BA$8)-INDEX(Roky_výhled,,BA$8-1))*(INDEX($BO134:$DW134,,BA$8)-INDEX($BO134:$DW134,,BA$8-1))+INDEX($BO134:$DW134,,BA$8-1))</f>
        <v>0</v>
      </c>
      <c r="BB134" s="173">
        <f ca="1">CHOOSE(BB$6,SUMIFS(INDIRECT("EB[" &amp; BB$2 &amp; "]"),EB[Zdrojový_nositel],$B134,EB[product],"6000",EB[unit],"TJ"),INDEX($BO134:$DW134,,BB$4),BB$9/(INDEX(Roky_výhled,,BB$8)-Last_Bil)*(INDEX($BO134:$DW134,,BB$8)-INDEX($D134:$BL134,,$E$1))+INDEX($D134:$BL134,,$E$1),BB$9/(INDEX(Roky_výhled,,BB$8)-INDEX(Roky_výhled,,BB$8-1))*(INDEX($BO134:$DW134,,BB$8)-INDEX($BO134:$DW134,,BB$8-1))+INDEX($BO134:$DW134,,BB$8-1))</f>
        <v>0</v>
      </c>
      <c r="BC134" s="173">
        <f ca="1">CHOOSE(BC$6,SUMIFS(INDIRECT("EB[" &amp; BC$2 &amp; "]"),EB[Zdrojový_nositel],$B134,EB[product],"6000",EB[unit],"TJ"),INDEX($BO134:$DW134,,BC$4),BC$9/(INDEX(Roky_výhled,,BC$8)-Last_Bil)*(INDEX($BO134:$DW134,,BC$8)-INDEX($D134:$BL134,,$E$1))+INDEX($D134:$BL134,,$E$1),BC$9/(INDEX(Roky_výhled,,BC$8)-INDEX(Roky_výhled,,BC$8-1))*(INDEX($BO134:$DW134,,BC$8)-INDEX($BO134:$DW134,,BC$8-1))+INDEX($BO134:$DW134,,BC$8-1))</f>
        <v>0</v>
      </c>
      <c r="BD134" s="173">
        <f ca="1">CHOOSE(BD$6,SUMIFS(INDIRECT("EB[" &amp; BD$2 &amp; "]"),EB[Zdrojový_nositel],$B134,EB[product],"6000",EB[unit],"TJ"),INDEX($BO134:$DW134,,BD$4),BD$9/(INDEX(Roky_výhled,,BD$8)-Last_Bil)*(INDEX($BO134:$DW134,,BD$8)-INDEX($D134:$BL134,,$E$1))+INDEX($D134:$BL134,,$E$1),BD$9/(INDEX(Roky_výhled,,BD$8)-INDEX(Roky_výhled,,BD$8-1))*(INDEX($BO134:$DW134,,BD$8)-INDEX($BO134:$DW134,,BD$8-1))+INDEX($BO134:$DW134,,BD$8-1))</f>
        <v>0</v>
      </c>
      <c r="BE134" s="173">
        <f ca="1">CHOOSE(BE$6,SUMIFS(INDIRECT("EB[" &amp; BE$2 &amp; "]"),EB[Zdrojový_nositel],$B134,EB[product],"6000",EB[unit],"TJ"),INDEX($BO134:$DW134,,BE$4),BE$9/(INDEX(Roky_výhled,,BE$8)-Last_Bil)*(INDEX($BO134:$DW134,,BE$8)-INDEX($D134:$BL134,,$E$1))+INDEX($D134:$BL134,,$E$1),BE$9/(INDEX(Roky_výhled,,BE$8)-INDEX(Roky_výhled,,BE$8-1))*(INDEX($BO134:$DW134,,BE$8)-INDEX($BO134:$DW134,,BE$8-1))+INDEX($BO134:$DW134,,BE$8-1))</f>
        <v>0</v>
      </c>
      <c r="BF134" s="173">
        <f ca="1">CHOOSE(BF$6,SUMIFS(INDIRECT("EB[" &amp; BF$2 &amp; "]"),EB[Zdrojový_nositel],$B134,EB[product],"6000",EB[unit],"TJ"),INDEX($BO134:$DW134,,BF$4),BF$9/(INDEX(Roky_výhled,,BF$8)-Last_Bil)*(INDEX($BO134:$DW134,,BF$8)-INDEX($D134:$BL134,,$E$1))+INDEX($D134:$BL134,,$E$1),BF$9/(INDEX(Roky_výhled,,BF$8)-INDEX(Roky_výhled,,BF$8-1))*(INDEX($BO134:$DW134,,BF$8)-INDEX($BO134:$DW134,,BF$8-1))+INDEX($BO134:$DW134,,BF$8-1))</f>
        <v>0</v>
      </c>
      <c r="BG134" s="173">
        <f ca="1">CHOOSE(BG$6,SUMIFS(INDIRECT("EB[" &amp; BG$2 &amp; "]"),EB[Zdrojový_nositel],$B134,EB[product],"6000",EB[unit],"TJ"),INDEX($BO134:$DW134,,BG$4),BG$9/(INDEX(Roky_výhled,,BG$8)-Last_Bil)*(INDEX($BO134:$DW134,,BG$8)-INDEX($D134:$BL134,,$E$1))+INDEX($D134:$BL134,,$E$1),BG$9/(INDEX(Roky_výhled,,BG$8)-INDEX(Roky_výhled,,BG$8-1))*(INDEX($BO134:$DW134,,BG$8)-INDEX($BO134:$DW134,,BG$8-1))+INDEX($BO134:$DW134,,BG$8-1))</f>
        <v>0</v>
      </c>
      <c r="BH134" s="173">
        <f ca="1">CHOOSE(BH$6,SUMIFS(INDIRECT("EB[" &amp; BH$2 &amp; "]"),EB[Zdrojový_nositel],$B134,EB[product],"6000",EB[unit],"TJ"),INDEX($BO134:$DW134,,BH$4),BH$9/(INDEX(Roky_výhled,,BH$8)-Last_Bil)*(INDEX($BO134:$DW134,,BH$8)-INDEX($D134:$BL134,,$E$1))+INDEX($D134:$BL134,,$E$1),BH$9/(INDEX(Roky_výhled,,BH$8)-INDEX(Roky_výhled,,BH$8-1))*(INDEX($BO134:$DW134,,BH$8)-INDEX($BO134:$DW134,,BH$8-1))+INDEX($BO134:$DW134,,BH$8-1))</f>
        <v>0</v>
      </c>
      <c r="BI134" s="173">
        <f ca="1">CHOOSE(BI$6,SUMIFS(INDIRECT("EB[" &amp; BI$2 &amp; "]"),EB[Zdrojový_nositel],$B134,EB[product],"6000",EB[unit],"TJ"),INDEX($BO134:$DW134,,BI$4),BI$9/(INDEX(Roky_výhled,,BI$8)-Last_Bil)*(INDEX($BO134:$DW134,,BI$8)-INDEX($D134:$BL134,,$E$1))+INDEX($D134:$BL134,,$E$1),BI$9/(INDEX(Roky_výhled,,BI$8)-INDEX(Roky_výhled,,BI$8-1))*(INDEX($BO134:$DW134,,BI$8)-INDEX($BO134:$DW134,,BI$8-1))+INDEX($BO134:$DW134,,BI$8-1))</f>
        <v>0</v>
      </c>
      <c r="BJ134" s="173">
        <f ca="1">CHOOSE(BJ$6,SUMIFS(INDIRECT("EB[" &amp; BJ$2 &amp; "]"),EB[Zdrojový_nositel],$B134,EB[product],"6000",EB[unit],"TJ"),INDEX($BO134:$DW134,,BJ$4),BJ$9/(INDEX(Roky_výhled,,BJ$8)-Last_Bil)*(INDEX($BO134:$DW134,,BJ$8)-INDEX($D134:$BL134,,$E$1))+INDEX($D134:$BL134,,$E$1),BJ$9/(INDEX(Roky_výhled,,BJ$8)-INDEX(Roky_výhled,,BJ$8-1))*(INDEX($BO134:$DW134,,BJ$8)-INDEX($BO134:$DW134,,BJ$8-1))+INDEX($BO134:$DW134,,BJ$8-1))</f>
        <v>0</v>
      </c>
      <c r="BK134" s="173">
        <f ca="1">CHOOSE(BK$6,SUMIFS(INDIRECT("EB[" &amp; BK$2 &amp; "]"),EB[Zdrojový_nositel],$B134,EB[product],"6000",EB[unit],"TJ"),INDEX($BO134:$DW134,,BK$4),BK$9/(INDEX(Roky_výhled,,BK$8)-Last_Bil)*(INDEX($BO134:$DW134,,BK$8)-INDEX($D134:$BL134,,$E$1))+INDEX($D134:$BL134,,$E$1),BK$9/(INDEX(Roky_výhled,,BK$8)-INDEX(Roky_výhled,,BK$8-1))*(INDEX($BO134:$DW134,,BK$8)-INDEX($BO134:$DW134,,BK$8-1))+INDEX($BO134:$DW134,,BK$8-1))</f>
        <v>0</v>
      </c>
      <c r="BL134" s="162">
        <f ca="1">CHOOSE(BL$6,SUMIFS(INDIRECT("EB[" &amp; BL$2 &amp; "]"),EB[Zdrojový_nositel],$B134,EB[product],"6000",EB[unit],"TJ"),INDEX($BO134:$DW134,,BL$4),BL$9/(INDEX(Roky_výhled,,BL$8)-Last_Bil)*(INDEX($BO134:$DW134,,BL$8)-INDEX($D134:$BL134,,$E$1))+INDEX($D134:$BL134,,$E$1),BL$9/(INDEX(Roky_výhled,,BL$8)-INDEX(Roky_výhled,,BL$8-1))*(INDEX($BO134:$DW134,,BL$8)-INDEX($BO134:$DW134,,BL$8-1))+INDEX($BO134:$DW134,,BL$8-1))</f>
        <v>0</v>
      </c>
      <c r="BM134"/>
      <c r="BN134" s="221" t="str">
        <f t="shared" si="300"/>
        <v>Letecký petrolej</v>
      </c>
      <c r="BO134" s="285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7"/>
      <c r="BZ134" s="281"/>
      <c r="CA134" s="281"/>
      <c r="CB134" s="281"/>
      <c r="CC134" s="281"/>
      <c r="CD134" s="281"/>
      <c r="CE134" s="281"/>
      <c r="CF134" s="281"/>
      <c r="CG134" s="281"/>
      <c r="CH134" s="281"/>
      <c r="CI134" s="281"/>
      <c r="CJ134" s="281"/>
      <c r="CK134" s="281"/>
      <c r="CL134" s="281"/>
      <c r="CM134" s="281"/>
      <c r="CN134" s="281"/>
      <c r="CO134" s="281"/>
      <c r="CP134" s="281"/>
      <c r="CQ134" s="281"/>
      <c r="CR134" s="281"/>
      <c r="CS134" s="281"/>
      <c r="CT134" s="281"/>
      <c r="CU134" s="281"/>
      <c r="CV134" s="281"/>
      <c r="CW134" s="281"/>
      <c r="CX134" s="281"/>
      <c r="CY134" s="281"/>
      <c r="CZ134" s="281"/>
      <c r="DA134" s="281"/>
      <c r="DB134" s="281"/>
      <c r="DC134" s="281"/>
      <c r="DD134" s="281"/>
      <c r="DE134" s="281"/>
      <c r="DF134" s="281"/>
      <c r="DG134" s="281"/>
      <c r="DH134" s="281"/>
      <c r="DI134" s="281"/>
      <c r="DJ134" s="281"/>
      <c r="DK134" s="281"/>
      <c r="DL134" s="281"/>
      <c r="DM134" s="281"/>
      <c r="DN134" s="281"/>
      <c r="DO134" s="281"/>
      <c r="DP134" s="281"/>
      <c r="DQ134" s="281"/>
      <c r="DR134" s="281"/>
      <c r="DS134" s="281"/>
      <c r="DT134" s="281"/>
      <c r="DU134" s="281"/>
      <c r="DV134" s="281"/>
      <c r="DW134" s="281"/>
    </row>
    <row r="135" spans="2:127" s="196" customFormat="1" x14ac:dyDescent="0.25">
      <c r="B135" t="s">
        <v>2959</v>
      </c>
      <c r="C135" s="221" t="str">
        <f t="shared" si="302"/>
        <v>LPG</v>
      </c>
      <c r="D135" s="215">
        <f ca="1">CHOOSE(D$6,SUMIFS(INDIRECT("EB[" &amp; D$2 &amp; "]"),EB[Zdrojový_nositel],$B135,EB[product],"6000",EB[unit],"TJ"),INDEX($BO135:$DW135,,D$4),D$9/(INDEX(Roky_výhled,,D$8)-Last_Bil)*(INDEX($BO135:$DW135,,D$8)-INDEX($D135:$BL135,,$E$1))+INDEX($D135:$BL135,,$E$1),D$9/(INDEX(Roky_výhled,,D$8)-INDEX(Roky_výhled,,D$8-1))*(INDEX($BO135:$DW135,,D$8)-INDEX($BO135:$DW135,,D$8-1))+INDEX($BO135:$DW135,,D$8-1))</f>
        <v>0</v>
      </c>
      <c r="E135" s="173">
        <f ca="1">CHOOSE(E$6,SUMIFS(INDIRECT("EB[" &amp; E$2 &amp; "]"),EB[Zdrojový_nositel],$B135,EB[product],"6000",EB[unit],"TJ"),INDEX($BO135:$DW135,,E$4),E$9/(INDEX(Roky_výhled,,E$8)-Last_Bil)*(INDEX($BO135:$DW135,,E$8)-INDEX($D135:$BL135,,$E$1))+INDEX($D135:$BL135,,$E$1),E$9/(INDEX(Roky_výhled,,E$8)-INDEX(Roky_výhled,,E$8-1))*(INDEX($BO135:$DW135,,E$8)-INDEX($BO135:$DW135,,E$8-1))+INDEX($BO135:$DW135,,E$8-1))</f>
        <v>0</v>
      </c>
      <c r="F135" s="173">
        <f ca="1">CHOOSE(F$6,SUMIFS(INDIRECT("EB[" &amp; F$2 &amp; "]"),EB[Zdrojový_nositel],$B135,EB[product],"6000",EB[unit],"TJ"),INDEX($BO135:$DW135,,F$4),F$9/(INDEX(Roky_výhled,,F$8)-Last_Bil)*(INDEX($BO135:$DW135,,F$8)-INDEX($D135:$BL135,,$E$1))+INDEX($D135:$BL135,,$E$1),F$9/(INDEX(Roky_výhled,,F$8)-INDEX(Roky_výhled,,F$8-1))*(INDEX($BO135:$DW135,,F$8)-INDEX($BO135:$DW135,,F$8-1))+INDEX($BO135:$DW135,,F$8-1))</f>
        <v>0</v>
      </c>
      <c r="G135" s="173">
        <f ca="1">CHOOSE(G$6,SUMIFS(INDIRECT("EB[" &amp; G$2 &amp; "]"),EB[Zdrojový_nositel],$B135,EB[product],"6000",EB[unit],"TJ"),INDEX($BO135:$DW135,,G$4),G$9/(INDEX(Roky_výhled,,G$8)-Last_Bil)*(INDEX($BO135:$DW135,,G$8)-INDEX($D135:$BL135,,$E$1))+INDEX($D135:$BL135,,$E$1),G$9/(INDEX(Roky_výhled,,G$8)-INDEX(Roky_výhled,,G$8-1))*(INDEX($BO135:$DW135,,G$8)-INDEX($BO135:$DW135,,G$8-1))+INDEX($BO135:$DW135,,G$8-1))</f>
        <v>0</v>
      </c>
      <c r="H135" s="173">
        <f ca="1">CHOOSE(H$6,SUMIFS(INDIRECT("EB[" &amp; H$2 &amp; "]"),EB[Zdrojový_nositel],$B135,EB[product],"6000",EB[unit],"TJ"),INDEX($BO135:$DW135,,H$4),H$9/(INDEX(Roky_výhled,,H$8)-Last_Bil)*(INDEX($BO135:$DW135,,H$8)-INDEX($D135:$BL135,,$E$1))+INDEX($D135:$BL135,,$E$1),H$9/(INDEX(Roky_výhled,,H$8)-INDEX(Roky_výhled,,H$8-1))*(INDEX($BO135:$DW135,,H$8)-INDEX($BO135:$DW135,,H$8-1))+INDEX($BO135:$DW135,,H$8-1))</f>
        <v>0</v>
      </c>
      <c r="I135" s="173">
        <f ca="1">CHOOSE(I$6,SUMIFS(INDIRECT("EB[" &amp; I$2 &amp; "]"),EB[Zdrojový_nositel],$B135,EB[product],"6000",EB[unit],"TJ"),INDEX($BO135:$DW135,,I$4),I$9/(INDEX(Roky_výhled,,I$8)-Last_Bil)*(INDEX($BO135:$DW135,,I$8)-INDEX($D135:$BL135,,$E$1))+INDEX($D135:$BL135,,$E$1),I$9/(INDEX(Roky_výhled,,I$8)-INDEX(Roky_výhled,,I$8-1))*(INDEX($BO135:$DW135,,I$8)-INDEX($BO135:$DW135,,I$8-1))+INDEX($BO135:$DW135,,I$8-1))</f>
        <v>0</v>
      </c>
      <c r="J135" s="173">
        <f ca="1">CHOOSE(J$6,SUMIFS(INDIRECT("EB[" &amp; J$2 &amp; "]"),EB[Zdrojový_nositel],$B135,EB[product],"6000",EB[unit],"TJ"),INDEX($BO135:$DW135,,J$4),J$9/(INDEX(Roky_výhled,,J$8)-Last_Bil)*(INDEX($BO135:$DW135,,J$8)-INDEX($D135:$BL135,,$E$1))+INDEX($D135:$BL135,,$E$1),J$9/(INDEX(Roky_výhled,,J$8)-INDEX(Roky_výhled,,J$8-1))*(INDEX($BO135:$DW135,,J$8)-INDEX($BO135:$DW135,,J$8-1))+INDEX($BO135:$DW135,,J$8-1))</f>
        <v>0</v>
      </c>
      <c r="K135" s="173">
        <f ca="1">CHOOSE(K$6,SUMIFS(INDIRECT("EB[" &amp; K$2 &amp; "]"),EB[Zdrojový_nositel],$B135,EB[product],"6000",EB[unit],"TJ"),INDEX($BO135:$DW135,,K$4),K$9/(INDEX(Roky_výhled,,K$8)-Last_Bil)*(INDEX($BO135:$DW135,,K$8)-INDEX($D135:$BL135,,$E$1))+INDEX($D135:$BL135,,$E$1),K$9/(INDEX(Roky_výhled,,K$8)-INDEX(Roky_výhled,,K$8-1))*(INDEX($BO135:$DW135,,K$8)-INDEX($BO135:$DW135,,K$8-1))+INDEX($BO135:$DW135,,K$8-1))</f>
        <v>0</v>
      </c>
      <c r="L135" s="173">
        <f ca="1">CHOOSE(L$6,SUMIFS(INDIRECT("EB[" &amp; L$2 &amp; "]"),EB[Zdrojový_nositel],$B135,EB[product],"6000",EB[unit],"TJ"),INDEX($BO135:$DW135,,L$4),L$9/(INDEX(Roky_výhled,,L$8)-Last_Bil)*(INDEX($BO135:$DW135,,L$8)-INDEX($D135:$BL135,,$E$1))+INDEX($D135:$BL135,,$E$1),L$9/(INDEX(Roky_výhled,,L$8)-INDEX(Roky_výhled,,L$8-1))*(INDEX($BO135:$DW135,,L$8)-INDEX($BO135:$DW135,,L$8-1))+INDEX($BO135:$DW135,,L$8-1))</f>
        <v>0</v>
      </c>
      <c r="M135" s="173">
        <f ca="1">CHOOSE(M$6,SUMIFS(INDIRECT("EB[" &amp; M$2 &amp; "]"),EB[Zdrojový_nositel],$B135,EB[product],"6000",EB[unit],"TJ"),INDEX($BO135:$DW135,,M$4),M$9/(INDEX(Roky_výhled,,M$8)-Last_Bil)*(INDEX($BO135:$DW135,,M$8)-INDEX($D135:$BL135,,$E$1))+INDEX($D135:$BL135,,$E$1),M$9/(INDEX(Roky_výhled,,M$8)-INDEX(Roky_výhled,,M$8-1))*(INDEX($BO135:$DW135,,M$8)-INDEX($BO135:$DW135,,M$8-1))+INDEX($BO135:$DW135,,M$8-1))</f>
        <v>0</v>
      </c>
      <c r="N135" s="173">
        <f ca="1">CHOOSE(N$6,SUMIFS(INDIRECT("EB[" &amp; N$2 &amp; "]"),EB[Zdrojový_nositel],$B135,EB[product],"6000",EB[unit],"TJ"),INDEX($BO135:$DW135,,N$4),N$9/(INDEX(Roky_výhled,,N$8)-Last_Bil)*(INDEX($BO135:$DW135,,N$8)-INDEX($D135:$BL135,,$E$1))+INDEX($D135:$BL135,,$E$1),N$9/(INDEX(Roky_výhled,,N$8)-INDEX(Roky_výhled,,N$8-1))*(INDEX($BO135:$DW135,,N$8)-INDEX($BO135:$DW135,,N$8-1))+INDEX($BO135:$DW135,,N$8-1))</f>
        <v>0</v>
      </c>
      <c r="O135" s="173">
        <f ca="1">CHOOSE(O$6,SUMIFS(INDIRECT("EB[" &amp; O$2 &amp; "]"),EB[Zdrojový_nositel],$B135,EB[product],"6000",EB[unit],"TJ"),INDEX($BO135:$DW135,,O$4),O$9/(INDEX(Roky_výhled,,O$8)-Last_Bil)*(INDEX($BO135:$DW135,,O$8)-INDEX($D135:$BL135,,$E$1))+INDEX($D135:$BL135,,$E$1),O$9/(INDEX(Roky_výhled,,O$8)-INDEX(Roky_výhled,,O$8-1))*(INDEX($BO135:$DW135,,O$8)-INDEX($BO135:$DW135,,O$8-1))+INDEX($BO135:$DW135,,O$8-1))</f>
        <v>0</v>
      </c>
      <c r="P135" s="173">
        <f ca="1">CHOOSE(P$6,SUMIFS(INDIRECT("EB[" &amp; P$2 &amp; "]"),EB[Zdrojový_nositel],$B135,EB[product],"6000",EB[unit],"TJ"),INDEX($BO135:$DW135,,P$4),P$9/(INDEX(Roky_výhled,,P$8)-Last_Bil)*(INDEX($BO135:$DW135,,P$8)-INDEX($D135:$BL135,,$E$1))+INDEX($D135:$BL135,,$E$1),P$9/(INDEX(Roky_výhled,,P$8)-INDEX(Roky_výhled,,P$8-1))*(INDEX($BO135:$DW135,,P$8)-INDEX($BO135:$DW135,,P$8-1))+INDEX($BO135:$DW135,,P$8-1))</f>
        <v>0</v>
      </c>
      <c r="Q135" s="173">
        <f ca="1">CHOOSE(Q$6,SUMIFS(INDIRECT("EB[" &amp; Q$2 &amp; "]"),EB[Zdrojový_nositel],$B135,EB[product],"6000",EB[unit],"TJ"),INDEX($BO135:$DW135,,Q$4),Q$9/(INDEX(Roky_výhled,,Q$8)-Last_Bil)*(INDEX($BO135:$DW135,,Q$8)-INDEX($D135:$BL135,,$E$1))+INDEX($D135:$BL135,,$E$1),Q$9/(INDEX(Roky_výhled,,Q$8)-INDEX(Roky_výhled,,Q$8-1))*(INDEX($BO135:$DW135,,Q$8)-INDEX($BO135:$DW135,,Q$8-1))+INDEX($BO135:$DW135,,Q$8-1))</f>
        <v>0</v>
      </c>
      <c r="R135" s="173">
        <f ca="1">CHOOSE(R$6,SUMIFS(INDIRECT("EB[" &amp; R$2 &amp; "]"),EB[Zdrojový_nositel],$B135,EB[product],"6000",EB[unit],"TJ"),INDEX($BO135:$DW135,,R$4),R$9/(INDEX(Roky_výhled,,R$8)-Last_Bil)*(INDEX($BO135:$DW135,,R$8)-INDEX($D135:$BL135,,$E$1))+INDEX($D135:$BL135,,$E$1),R$9/(INDEX(Roky_výhled,,R$8)-INDEX(Roky_výhled,,R$8-1))*(INDEX($BO135:$DW135,,R$8)-INDEX($BO135:$DW135,,R$8-1))+INDEX($BO135:$DW135,,R$8-1))</f>
        <v>0</v>
      </c>
      <c r="S135" s="173">
        <f ca="1">CHOOSE(S$6,SUMIFS(INDIRECT("EB[" &amp; S$2 &amp; "]"),EB[Zdrojový_nositel],$B135,EB[product],"6000",EB[unit],"TJ"),INDEX($BO135:$DW135,,S$4),S$9/(INDEX(Roky_výhled,,S$8)-Last_Bil)*(INDEX($BO135:$DW135,,S$8)-INDEX($D135:$BL135,,$E$1))+INDEX($D135:$BL135,,$E$1),S$9/(INDEX(Roky_výhled,,S$8)-INDEX(Roky_výhled,,S$8-1))*(INDEX($BO135:$DW135,,S$8)-INDEX($BO135:$DW135,,S$8-1))+INDEX($BO135:$DW135,,S$8-1))</f>
        <v>0</v>
      </c>
      <c r="T135" s="173">
        <f ca="1">CHOOSE(T$6,SUMIFS(INDIRECT("EB[" &amp; T$2 &amp; "]"),EB[Zdrojový_nositel],$B135,EB[product],"6000",EB[unit],"TJ"),INDEX($BO135:$DW135,,T$4),T$9/(INDEX(Roky_výhled,,T$8)-Last_Bil)*(INDEX($BO135:$DW135,,T$8)-INDEX($D135:$BL135,,$E$1))+INDEX($D135:$BL135,,$E$1),T$9/(INDEX(Roky_výhled,,T$8)-INDEX(Roky_výhled,,T$8-1))*(INDEX($BO135:$DW135,,T$8)-INDEX($BO135:$DW135,,T$8-1))+INDEX($BO135:$DW135,,T$8-1))</f>
        <v>0</v>
      </c>
      <c r="U135" s="173">
        <f ca="1">CHOOSE(U$6,SUMIFS(INDIRECT("EB[" &amp; U$2 &amp; "]"),EB[Zdrojový_nositel],$B135,EB[product],"6000",EB[unit],"TJ"),INDEX($BO135:$DW135,,U$4),U$9/(INDEX(Roky_výhled,,U$8)-Last_Bil)*(INDEX($BO135:$DW135,,U$8)-INDEX($D135:$BL135,,$E$1))+INDEX($D135:$BL135,,$E$1),U$9/(INDEX(Roky_výhled,,U$8)-INDEX(Roky_výhled,,U$8-1))*(INDEX($BO135:$DW135,,U$8)-INDEX($BO135:$DW135,,U$8-1))+INDEX($BO135:$DW135,,U$8-1))</f>
        <v>0</v>
      </c>
      <c r="V135" s="173">
        <f ca="1">CHOOSE(V$6,SUMIFS(INDIRECT("EB[" &amp; V$2 &amp; "]"),EB[Zdrojový_nositel],$B135,EB[product],"6000",EB[unit],"TJ"),INDEX($BO135:$DW135,,V$4),V$9/(INDEX(Roky_výhled,,V$8)-Last_Bil)*(INDEX($BO135:$DW135,,V$8)-INDEX($D135:$BL135,,$E$1))+INDEX($D135:$BL135,,$E$1),V$9/(INDEX(Roky_výhled,,V$8)-INDEX(Roky_výhled,,V$8-1))*(INDEX($BO135:$DW135,,V$8)-INDEX($BO135:$DW135,,V$8-1))+INDEX($BO135:$DW135,,V$8-1))</f>
        <v>0</v>
      </c>
      <c r="W135" s="173">
        <f ca="1">CHOOSE(W$6,SUMIFS(INDIRECT("EB[" &amp; W$2 &amp; "]"),EB[Zdrojový_nositel],$B135,EB[product],"6000",EB[unit],"TJ"),INDEX($BO135:$DW135,,W$4),W$9/(INDEX(Roky_výhled,,W$8)-Last_Bil)*(INDEX($BO135:$DW135,,W$8)-INDEX($D135:$BL135,,$E$1))+INDEX($D135:$BL135,,$E$1),W$9/(INDEX(Roky_výhled,,W$8)-INDEX(Roky_výhled,,W$8-1))*(INDEX($BO135:$DW135,,W$8)-INDEX($BO135:$DW135,,W$8-1))+INDEX($BO135:$DW135,,W$8-1))</f>
        <v>0</v>
      </c>
      <c r="X135" s="173">
        <f ca="1">CHOOSE(X$6,SUMIFS(INDIRECT("EB[" &amp; X$2 &amp; "]"),EB[Zdrojový_nositel],$B135,EB[product],"6000",EB[unit],"TJ"),INDEX($BO135:$DW135,,X$4),X$9/(INDEX(Roky_výhled,,X$8)-Last_Bil)*(INDEX($BO135:$DW135,,X$8)-INDEX($D135:$BL135,,$E$1))+INDEX($D135:$BL135,,$E$1),X$9/(INDEX(Roky_výhled,,X$8)-INDEX(Roky_výhled,,X$8-1))*(INDEX($BO135:$DW135,,X$8)-INDEX($BO135:$DW135,,X$8-1))+INDEX($BO135:$DW135,,X$8-1))</f>
        <v>47</v>
      </c>
      <c r="Y135" s="173">
        <f ca="1">CHOOSE(Y$6,SUMIFS(INDIRECT("EB[" &amp; Y$2 &amp; "]"),EB[Zdrojový_nositel],$B135,EB[product],"6000",EB[unit],"TJ"),INDEX($BO135:$DW135,,Y$4),Y$9/(INDEX(Roky_výhled,,Y$8)-Last_Bil)*(INDEX($BO135:$DW135,,Y$8)-INDEX($D135:$BL135,,$E$1))+INDEX($D135:$BL135,,$E$1),Y$9/(INDEX(Roky_výhled,,Y$8)-INDEX(Roky_výhled,,Y$8-1))*(INDEX($BO135:$DW135,,Y$8)-INDEX($BO135:$DW135,,Y$8-1))+INDEX($BO135:$DW135,,Y$8-1))</f>
        <v>58</v>
      </c>
      <c r="Z135" s="173">
        <f ca="1">CHOOSE(Z$6,SUMIFS(INDIRECT("EB[" &amp; Z$2 &amp; "]"),EB[Zdrojový_nositel],$B135,EB[product],"6000",EB[unit],"TJ"),INDEX($BO135:$DW135,,Z$4),Z$9/(INDEX(Roky_výhled,,Z$8)-Last_Bil)*(INDEX($BO135:$DW135,,Z$8)-INDEX($D135:$BL135,,$E$1))+INDEX($D135:$BL135,,$E$1),Z$9/(INDEX(Roky_výhled,,Z$8)-INDEX(Roky_výhled,,Z$8-1))*(INDEX($BO135:$DW135,,Z$8)-INDEX($BO135:$DW135,,Z$8-1))+INDEX($BO135:$DW135,,Z$8-1))</f>
        <v>50</v>
      </c>
      <c r="AA135" s="173">
        <f ca="1">CHOOSE(AA$6,SUMIFS(INDIRECT("EB[" &amp; AA$2 &amp; "]"),EB[Zdrojový_nositel],$B135,EB[product],"6000",EB[unit],"TJ"),INDEX($BO135:$DW135,,AA$4),AA$9/(INDEX(Roky_výhled,,AA$8)-Last_Bil)*(INDEX($BO135:$DW135,,AA$8)-INDEX($D135:$BL135,,$E$1))+INDEX($D135:$BL135,,$E$1),AA$9/(INDEX(Roky_výhled,,AA$8)-INDEX(Roky_výhled,,AA$8-1))*(INDEX($BO135:$DW135,,AA$8)-INDEX($BO135:$DW135,,AA$8-1))+INDEX($BO135:$DW135,,AA$8-1))</f>
        <v>43</v>
      </c>
      <c r="AB135" s="173">
        <f ca="1">CHOOSE(AB$6,SUMIFS(INDIRECT("EB[" &amp; AB$2 &amp; "]"),EB[Zdrojový_nositel],$B135,EB[product],"6000",EB[unit],"TJ"),INDEX($BO135:$DW135,,AB$4),AB$9/(INDEX(Roky_výhled,,AB$8)-Last_Bil)*(INDEX($BO135:$DW135,,AB$8)-INDEX($D135:$BL135,,$E$1))+INDEX($D135:$BL135,,$E$1),AB$9/(INDEX(Roky_výhled,,AB$8)-INDEX(Roky_výhled,,AB$8-1))*(INDEX($BO135:$DW135,,AB$8)-INDEX($BO135:$DW135,,AB$8-1))+INDEX($BO135:$DW135,,AB$8-1))</f>
        <v>61</v>
      </c>
      <c r="AC135" s="173">
        <f ca="1">CHOOSE(AC$6,SUMIFS(INDIRECT("EB[" &amp; AC$2 &amp; "]"),EB[Zdrojový_nositel],$B135,EB[product],"6000",EB[unit],"TJ"),INDEX($BO135:$DW135,,AC$4),AC$9/(INDEX(Roky_výhled,,AC$8)-Last_Bil)*(INDEX($BO135:$DW135,,AC$8)-INDEX($D135:$BL135,,$E$1))+INDEX($D135:$BL135,,$E$1),AC$9/(INDEX(Roky_výhled,,AC$8)-INDEX(Roky_výhled,,AC$8-1))*(INDEX($BO135:$DW135,,AC$8)-INDEX($BO135:$DW135,,AC$8-1))+INDEX($BO135:$DW135,,AC$8-1))</f>
        <v>54</v>
      </c>
      <c r="AD135" s="173">
        <f ca="1">CHOOSE(AD$6,SUMIFS(INDIRECT("EB[" &amp; AD$2 &amp; "]"),EB[Zdrojový_nositel],$B135,EB[product],"6000",EB[unit],"TJ"),INDEX($BO135:$DW135,,AD$4),AD$9/(INDEX(Roky_výhled,,AD$8)-Last_Bil)*(INDEX($BO135:$DW135,,AD$8)-INDEX($D135:$BL135,,$E$1))+INDEX($D135:$BL135,,$E$1),AD$9/(INDEX(Roky_výhled,,AD$8)-INDEX(Roky_výhled,,AD$8-1))*(INDEX($BO135:$DW135,,AD$8)-INDEX($BO135:$DW135,,AD$8-1))+INDEX($BO135:$DW135,,AD$8-1))</f>
        <v>43.2</v>
      </c>
      <c r="AE135" s="173">
        <f ca="1">CHOOSE(AE$6,SUMIFS(INDIRECT("EB[" &amp; AE$2 &amp; "]"),EB[Zdrojový_nositel],$B135,EB[product],"6000",EB[unit],"TJ"),INDEX($BO135:$DW135,,AE$4),AE$9/(INDEX(Roky_výhled,,AE$8)-Last_Bil)*(INDEX($BO135:$DW135,,AE$8)-INDEX($D135:$BL135,,$E$1))+INDEX($D135:$BL135,,$E$1),AE$9/(INDEX(Roky_výhled,,AE$8)-INDEX(Roky_výhled,,AE$8-1))*(INDEX($BO135:$DW135,,AE$8)-INDEX($BO135:$DW135,,AE$8-1))+INDEX($BO135:$DW135,,AE$8-1))</f>
        <v>32.4</v>
      </c>
      <c r="AF135" s="173">
        <f ca="1">CHOOSE(AF$6,SUMIFS(INDIRECT("EB[" &amp; AF$2 &amp; "]"),EB[Zdrojový_nositel],$B135,EB[product],"6000",EB[unit],"TJ"),INDEX($BO135:$DW135,,AF$4),AF$9/(INDEX(Roky_výhled,,AF$8)-Last_Bil)*(INDEX($BO135:$DW135,,AF$8)-INDEX($D135:$BL135,,$E$1))+INDEX($D135:$BL135,,$E$1),AF$9/(INDEX(Roky_výhled,,AF$8)-INDEX(Roky_výhled,,AF$8-1))*(INDEX($BO135:$DW135,,AF$8)-INDEX($BO135:$DW135,,AF$8-1))+INDEX($BO135:$DW135,,AF$8-1))</f>
        <v>21.6</v>
      </c>
      <c r="AG135" s="173">
        <f ca="1">CHOOSE(AG$6,SUMIFS(INDIRECT("EB[" &amp; AG$2 &amp; "]"),EB[Zdrojový_nositel],$B135,EB[product],"6000",EB[unit],"TJ"),INDEX($BO135:$DW135,,AG$4),AG$9/(INDEX(Roky_výhled,,AG$8)-Last_Bil)*(INDEX($BO135:$DW135,,AG$8)-INDEX($D135:$BL135,,$E$1))+INDEX($D135:$BL135,,$E$1),AG$9/(INDEX(Roky_výhled,,AG$8)-INDEX(Roky_výhled,,AG$8-1))*(INDEX($BO135:$DW135,,AG$8)-INDEX($BO135:$DW135,,AG$8-1))+INDEX($BO135:$DW135,,AG$8-1))</f>
        <v>10.799999999999997</v>
      </c>
      <c r="AH135" s="173">
        <f ca="1">CHOOSE(AH$6,SUMIFS(INDIRECT("EB[" &amp; AH$2 &amp; "]"),EB[Zdrojový_nositel],$B135,EB[product],"6000",EB[unit],"TJ"),INDEX($BO135:$DW135,,AH$4),AH$9/(INDEX(Roky_výhled,,AH$8)-Last_Bil)*(INDEX($BO135:$DW135,,AH$8)-INDEX($D135:$BL135,,$E$1))+INDEX($D135:$BL135,,$E$1),AH$9/(INDEX(Roky_výhled,,AH$8)-INDEX(Roky_výhled,,AH$8-1))*(INDEX($BO135:$DW135,,AH$8)-INDEX($BO135:$DW135,,AH$8-1))+INDEX($BO135:$DW135,,AH$8-1))</f>
        <v>0</v>
      </c>
      <c r="AI135" s="173">
        <f ca="1">CHOOSE(AI$6,SUMIFS(INDIRECT("EB[" &amp; AI$2 &amp; "]"),EB[Zdrojový_nositel],$B135,EB[product],"6000",EB[unit],"TJ"),INDEX($BO135:$DW135,,AI$4),AI$9/(INDEX(Roky_výhled,,AI$8)-Last_Bil)*(INDEX($BO135:$DW135,,AI$8)-INDEX($D135:$BL135,,$E$1))+INDEX($D135:$BL135,,$E$1),AI$9/(INDEX(Roky_výhled,,AI$8)-INDEX(Roky_výhled,,AI$8-1))*(INDEX($BO135:$DW135,,AI$8)-INDEX($BO135:$DW135,,AI$8-1))+INDEX($BO135:$DW135,,AI$8-1))</f>
        <v>0</v>
      </c>
      <c r="AJ135" s="173">
        <f ca="1">CHOOSE(AJ$6,SUMIFS(INDIRECT("EB[" &amp; AJ$2 &amp; "]"),EB[Zdrojový_nositel],$B135,EB[product],"6000",EB[unit],"TJ"),INDEX($BO135:$DW135,,AJ$4),AJ$9/(INDEX(Roky_výhled,,AJ$8)-Last_Bil)*(INDEX($BO135:$DW135,,AJ$8)-INDEX($D135:$BL135,,$E$1))+INDEX($D135:$BL135,,$E$1),AJ$9/(INDEX(Roky_výhled,,AJ$8)-INDEX(Roky_výhled,,AJ$8-1))*(INDEX($BO135:$DW135,,AJ$8)-INDEX($BO135:$DW135,,AJ$8-1))+INDEX($BO135:$DW135,,AJ$8-1))</f>
        <v>0</v>
      </c>
      <c r="AK135" s="173">
        <f ca="1">CHOOSE(AK$6,SUMIFS(INDIRECT("EB[" &amp; AK$2 &amp; "]"),EB[Zdrojový_nositel],$B135,EB[product],"6000",EB[unit],"TJ"),INDEX($BO135:$DW135,,AK$4),AK$9/(INDEX(Roky_výhled,,AK$8)-Last_Bil)*(INDEX($BO135:$DW135,,AK$8)-INDEX($D135:$BL135,,$E$1))+INDEX($D135:$BL135,,$E$1),AK$9/(INDEX(Roky_výhled,,AK$8)-INDEX(Roky_výhled,,AK$8-1))*(INDEX($BO135:$DW135,,AK$8)-INDEX($BO135:$DW135,,AK$8-1))+INDEX($BO135:$DW135,,AK$8-1))</f>
        <v>0</v>
      </c>
      <c r="AL135" s="173">
        <f ca="1">CHOOSE(AL$6,SUMIFS(INDIRECT("EB[" &amp; AL$2 &amp; "]"),EB[Zdrojový_nositel],$B135,EB[product],"6000",EB[unit],"TJ"),INDEX($BO135:$DW135,,AL$4),AL$9/(INDEX(Roky_výhled,,AL$8)-Last_Bil)*(INDEX($BO135:$DW135,,AL$8)-INDEX($D135:$BL135,,$E$1))+INDEX($D135:$BL135,,$E$1),AL$9/(INDEX(Roky_výhled,,AL$8)-INDEX(Roky_výhled,,AL$8-1))*(INDEX($BO135:$DW135,,AL$8)-INDEX($BO135:$DW135,,AL$8-1))+INDEX($BO135:$DW135,,AL$8-1))</f>
        <v>0</v>
      </c>
      <c r="AM135" s="173">
        <f ca="1">CHOOSE(AM$6,SUMIFS(INDIRECT("EB[" &amp; AM$2 &amp; "]"),EB[Zdrojový_nositel],$B135,EB[product],"6000",EB[unit],"TJ"),INDEX($BO135:$DW135,,AM$4),AM$9/(INDEX(Roky_výhled,,AM$8)-Last_Bil)*(INDEX($BO135:$DW135,,AM$8)-INDEX($D135:$BL135,,$E$1))+INDEX($D135:$BL135,,$E$1),AM$9/(INDEX(Roky_výhled,,AM$8)-INDEX(Roky_výhled,,AM$8-1))*(INDEX($BO135:$DW135,,AM$8)-INDEX($BO135:$DW135,,AM$8-1))+INDEX($BO135:$DW135,,AM$8-1))</f>
        <v>0</v>
      </c>
      <c r="AN135" s="173">
        <f ca="1">CHOOSE(AN$6,SUMIFS(INDIRECT("EB[" &amp; AN$2 &amp; "]"),EB[Zdrojový_nositel],$B135,EB[product],"6000",EB[unit],"TJ"),INDEX($BO135:$DW135,,AN$4),AN$9/(INDEX(Roky_výhled,,AN$8)-Last_Bil)*(INDEX($BO135:$DW135,,AN$8)-INDEX($D135:$BL135,,$E$1))+INDEX($D135:$BL135,,$E$1),AN$9/(INDEX(Roky_výhled,,AN$8)-INDEX(Roky_výhled,,AN$8-1))*(INDEX($BO135:$DW135,,AN$8)-INDEX($BO135:$DW135,,AN$8-1))+INDEX($BO135:$DW135,,AN$8-1))</f>
        <v>0</v>
      </c>
      <c r="AO135" s="173">
        <f ca="1">CHOOSE(AO$6,SUMIFS(INDIRECT("EB[" &amp; AO$2 &amp; "]"),EB[Zdrojový_nositel],$B135,EB[product],"6000",EB[unit],"TJ"),INDEX($BO135:$DW135,,AO$4),AO$9/(INDEX(Roky_výhled,,AO$8)-Last_Bil)*(INDEX($BO135:$DW135,,AO$8)-INDEX($D135:$BL135,,$E$1))+INDEX($D135:$BL135,,$E$1),AO$9/(INDEX(Roky_výhled,,AO$8)-INDEX(Roky_výhled,,AO$8-1))*(INDEX($BO135:$DW135,,AO$8)-INDEX($BO135:$DW135,,AO$8-1))+INDEX($BO135:$DW135,,AO$8-1))</f>
        <v>0</v>
      </c>
      <c r="AP135" s="173">
        <f ca="1">CHOOSE(AP$6,SUMIFS(INDIRECT("EB[" &amp; AP$2 &amp; "]"),EB[Zdrojový_nositel],$B135,EB[product],"6000",EB[unit],"TJ"),INDEX($BO135:$DW135,,AP$4),AP$9/(INDEX(Roky_výhled,,AP$8)-Last_Bil)*(INDEX($BO135:$DW135,,AP$8)-INDEX($D135:$BL135,,$E$1))+INDEX($D135:$BL135,,$E$1),AP$9/(INDEX(Roky_výhled,,AP$8)-INDEX(Roky_výhled,,AP$8-1))*(INDEX($BO135:$DW135,,AP$8)-INDEX($BO135:$DW135,,AP$8-1))+INDEX($BO135:$DW135,,AP$8-1))</f>
        <v>0</v>
      </c>
      <c r="AQ135" s="173">
        <f ca="1">CHOOSE(AQ$6,SUMIFS(INDIRECT("EB[" &amp; AQ$2 &amp; "]"),EB[Zdrojový_nositel],$B135,EB[product],"6000",EB[unit],"TJ"),INDEX($BO135:$DW135,,AQ$4),AQ$9/(INDEX(Roky_výhled,,AQ$8)-Last_Bil)*(INDEX($BO135:$DW135,,AQ$8)-INDEX($D135:$BL135,,$E$1))+INDEX($D135:$BL135,,$E$1),AQ$9/(INDEX(Roky_výhled,,AQ$8)-INDEX(Roky_výhled,,AQ$8-1))*(INDEX($BO135:$DW135,,AQ$8)-INDEX($BO135:$DW135,,AQ$8-1))+INDEX($BO135:$DW135,,AQ$8-1))</f>
        <v>0</v>
      </c>
      <c r="AR135" s="173">
        <f ca="1">CHOOSE(AR$6,SUMIFS(INDIRECT("EB[" &amp; AR$2 &amp; "]"),EB[Zdrojový_nositel],$B135,EB[product],"6000",EB[unit],"TJ"),INDEX($BO135:$DW135,,AR$4),AR$9/(INDEX(Roky_výhled,,AR$8)-Last_Bil)*(INDEX($BO135:$DW135,,AR$8)-INDEX($D135:$BL135,,$E$1))+INDEX($D135:$BL135,,$E$1),AR$9/(INDEX(Roky_výhled,,AR$8)-INDEX(Roky_výhled,,AR$8-1))*(INDEX($BO135:$DW135,,AR$8)-INDEX($BO135:$DW135,,AR$8-1))+INDEX($BO135:$DW135,,AR$8-1))</f>
        <v>0</v>
      </c>
      <c r="AS135" s="173">
        <f ca="1">CHOOSE(AS$6,SUMIFS(INDIRECT("EB[" &amp; AS$2 &amp; "]"),EB[Zdrojový_nositel],$B135,EB[product],"6000",EB[unit],"TJ"),INDEX($BO135:$DW135,,AS$4),AS$9/(INDEX(Roky_výhled,,AS$8)-Last_Bil)*(INDEX($BO135:$DW135,,AS$8)-INDEX($D135:$BL135,,$E$1))+INDEX($D135:$BL135,,$E$1),AS$9/(INDEX(Roky_výhled,,AS$8)-INDEX(Roky_výhled,,AS$8-1))*(INDEX($BO135:$DW135,,AS$8)-INDEX($BO135:$DW135,,AS$8-1))+INDEX($BO135:$DW135,,AS$8-1))</f>
        <v>0</v>
      </c>
      <c r="AT135" s="173">
        <f ca="1">CHOOSE(AT$6,SUMIFS(INDIRECT("EB[" &amp; AT$2 &amp; "]"),EB[Zdrojový_nositel],$B135,EB[product],"6000",EB[unit],"TJ"),INDEX($BO135:$DW135,,AT$4),AT$9/(INDEX(Roky_výhled,,AT$8)-Last_Bil)*(INDEX($BO135:$DW135,,AT$8)-INDEX($D135:$BL135,,$E$1))+INDEX($D135:$BL135,,$E$1),AT$9/(INDEX(Roky_výhled,,AT$8)-INDEX(Roky_výhled,,AT$8-1))*(INDEX($BO135:$DW135,,AT$8)-INDEX($BO135:$DW135,,AT$8-1))+INDEX($BO135:$DW135,,AT$8-1))</f>
        <v>0</v>
      </c>
      <c r="AU135" s="173">
        <f ca="1">CHOOSE(AU$6,SUMIFS(INDIRECT("EB[" &amp; AU$2 &amp; "]"),EB[Zdrojový_nositel],$B135,EB[product],"6000",EB[unit],"TJ"),INDEX($BO135:$DW135,,AU$4),AU$9/(INDEX(Roky_výhled,,AU$8)-Last_Bil)*(INDEX($BO135:$DW135,,AU$8)-INDEX($D135:$BL135,,$E$1))+INDEX($D135:$BL135,,$E$1),AU$9/(INDEX(Roky_výhled,,AU$8)-INDEX(Roky_výhled,,AU$8-1))*(INDEX($BO135:$DW135,,AU$8)-INDEX($BO135:$DW135,,AU$8-1))+INDEX($BO135:$DW135,,AU$8-1))</f>
        <v>0</v>
      </c>
      <c r="AV135" s="173">
        <f ca="1">CHOOSE(AV$6,SUMIFS(INDIRECT("EB[" &amp; AV$2 &amp; "]"),EB[Zdrojový_nositel],$B135,EB[product],"6000",EB[unit],"TJ"),INDEX($BO135:$DW135,,AV$4),AV$9/(INDEX(Roky_výhled,,AV$8)-Last_Bil)*(INDEX($BO135:$DW135,,AV$8)-INDEX($D135:$BL135,,$E$1))+INDEX($D135:$BL135,,$E$1),AV$9/(INDEX(Roky_výhled,,AV$8)-INDEX(Roky_výhled,,AV$8-1))*(INDEX($BO135:$DW135,,AV$8)-INDEX($BO135:$DW135,,AV$8-1))+INDEX($BO135:$DW135,,AV$8-1))</f>
        <v>0</v>
      </c>
      <c r="AW135" s="173">
        <f ca="1">CHOOSE(AW$6,SUMIFS(INDIRECT("EB[" &amp; AW$2 &amp; "]"),EB[Zdrojový_nositel],$B135,EB[product],"6000",EB[unit],"TJ"),INDEX($BO135:$DW135,,AW$4),AW$9/(INDEX(Roky_výhled,,AW$8)-Last_Bil)*(INDEX($BO135:$DW135,,AW$8)-INDEX($D135:$BL135,,$E$1))+INDEX($D135:$BL135,,$E$1),AW$9/(INDEX(Roky_výhled,,AW$8)-INDEX(Roky_výhled,,AW$8-1))*(INDEX($BO135:$DW135,,AW$8)-INDEX($BO135:$DW135,,AW$8-1))+INDEX($BO135:$DW135,,AW$8-1))</f>
        <v>0</v>
      </c>
      <c r="AX135" s="173">
        <f ca="1">CHOOSE(AX$6,SUMIFS(INDIRECT("EB[" &amp; AX$2 &amp; "]"),EB[Zdrojový_nositel],$B135,EB[product],"6000",EB[unit],"TJ"),INDEX($BO135:$DW135,,AX$4),AX$9/(INDEX(Roky_výhled,,AX$8)-Last_Bil)*(INDEX($BO135:$DW135,,AX$8)-INDEX($D135:$BL135,,$E$1))+INDEX($D135:$BL135,,$E$1),AX$9/(INDEX(Roky_výhled,,AX$8)-INDEX(Roky_výhled,,AX$8-1))*(INDEX($BO135:$DW135,,AX$8)-INDEX($BO135:$DW135,,AX$8-1))+INDEX($BO135:$DW135,,AX$8-1))</f>
        <v>0</v>
      </c>
      <c r="AY135" s="173">
        <f ca="1">CHOOSE(AY$6,SUMIFS(INDIRECT("EB[" &amp; AY$2 &amp; "]"),EB[Zdrojový_nositel],$B135,EB[product],"6000",EB[unit],"TJ"),INDEX($BO135:$DW135,,AY$4),AY$9/(INDEX(Roky_výhled,,AY$8)-Last_Bil)*(INDEX($BO135:$DW135,,AY$8)-INDEX($D135:$BL135,,$E$1))+INDEX($D135:$BL135,,$E$1),AY$9/(INDEX(Roky_výhled,,AY$8)-INDEX(Roky_výhled,,AY$8-1))*(INDEX($BO135:$DW135,,AY$8)-INDEX($BO135:$DW135,,AY$8-1))+INDEX($BO135:$DW135,,AY$8-1))</f>
        <v>0</v>
      </c>
      <c r="AZ135" s="173">
        <f ca="1">CHOOSE(AZ$6,SUMIFS(INDIRECT("EB[" &amp; AZ$2 &amp; "]"),EB[Zdrojový_nositel],$B135,EB[product],"6000",EB[unit],"TJ"),INDEX($BO135:$DW135,,AZ$4),AZ$9/(INDEX(Roky_výhled,,AZ$8)-Last_Bil)*(INDEX($BO135:$DW135,,AZ$8)-INDEX($D135:$BL135,,$E$1))+INDEX($D135:$BL135,,$E$1),AZ$9/(INDEX(Roky_výhled,,AZ$8)-INDEX(Roky_výhled,,AZ$8-1))*(INDEX($BO135:$DW135,,AZ$8)-INDEX($BO135:$DW135,,AZ$8-1))+INDEX($BO135:$DW135,,AZ$8-1))</f>
        <v>0</v>
      </c>
      <c r="BA135" s="173">
        <f ca="1">CHOOSE(BA$6,SUMIFS(INDIRECT("EB[" &amp; BA$2 &amp; "]"),EB[Zdrojový_nositel],$B135,EB[product],"6000",EB[unit],"TJ"),INDEX($BO135:$DW135,,BA$4),BA$9/(INDEX(Roky_výhled,,BA$8)-Last_Bil)*(INDEX($BO135:$DW135,,BA$8)-INDEX($D135:$BL135,,$E$1))+INDEX($D135:$BL135,,$E$1),BA$9/(INDEX(Roky_výhled,,BA$8)-INDEX(Roky_výhled,,BA$8-1))*(INDEX($BO135:$DW135,,BA$8)-INDEX($BO135:$DW135,,BA$8-1))+INDEX($BO135:$DW135,,BA$8-1))</f>
        <v>0</v>
      </c>
      <c r="BB135" s="173">
        <f ca="1">CHOOSE(BB$6,SUMIFS(INDIRECT("EB[" &amp; BB$2 &amp; "]"),EB[Zdrojový_nositel],$B135,EB[product],"6000",EB[unit],"TJ"),INDEX($BO135:$DW135,,BB$4),BB$9/(INDEX(Roky_výhled,,BB$8)-Last_Bil)*(INDEX($BO135:$DW135,,BB$8)-INDEX($D135:$BL135,,$E$1))+INDEX($D135:$BL135,,$E$1),BB$9/(INDEX(Roky_výhled,,BB$8)-INDEX(Roky_výhled,,BB$8-1))*(INDEX($BO135:$DW135,,BB$8)-INDEX($BO135:$DW135,,BB$8-1))+INDEX($BO135:$DW135,,BB$8-1))</f>
        <v>0</v>
      </c>
      <c r="BC135" s="173">
        <f ca="1">CHOOSE(BC$6,SUMIFS(INDIRECT("EB[" &amp; BC$2 &amp; "]"),EB[Zdrojový_nositel],$B135,EB[product],"6000",EB[unit],"TJ"),INDEX($BO135:$DW135,,BC$4),BC$9/(INDEX(Roky_výhled,,BC$8)-Last_Bil)*(INDEX($BO135:$DW135,,BC$8)-INDEX($D135:$BL135,,$E$1))+INDEX($D135:$BL135,,$E$1),BC$9/(INDEX(Roky_výhled,,BC$8)-INDEX(Roky_výhled,,BC$8-1))*(INDEX($BO135:$DW135,,BC$8)-INDEX($BO135:$DW135,,BC$8-1))+INDEX($BO135:$DW135,,BC$8-1))</f>
        <v>0</v>
      </c>
      <c r="BD135" s="173">
        <f ca="1">CHOOSE(BD$6,SUMIFS(INDIRECT("EB[" &amp; BD$2 &amp; "]"),EB[Zdrojový_nositel],$B135,EB[product],"6000",EB[unit],"TJ"),INDEX($BO135:$DW135,,BD$4),BD$9/(INDEX(Roky_výhled,,BD$8)-Last_Bil)*(INDEX($BO135:$DW135,,BD$8)-INDEX($D135:$BL135,,$E$1))+INDEX($D135:$BL135,,$E$1),BD$9/(INDEX(Roky_výhled,,BD$8)-INDEX(Roky_výhled,,BD$8-1))*(INDEX($BO135:$DW135,,BD$8)-INDEX($BO135:$DW135,,BD$8-1))+INDEX($BO135:$DW135,,BD$8-1))</f>
        <v>0</v>
      </c>
      <c r="BE135" s="173">
        <f ca="1">CHOOSE(BE$6,SUMIFS(INDIRECT("EB[" &amp; BE$2 &amp; "]"),EB[Zdrojový_nositel],$B135,EB[product],"6000",EB[unit],"TJ"),INDEX($BO135:$DW135,,BE$4),BE$9/(INDEX(Roky_výhled,,BE$8)-Last_Bil)*(INDEX($BO135:$DW135,,BE$8)-INDEX($D135:$BL135,,$E$1))+INDEX($D135:$BL135,,$E$1),BE$9/(INDEX(Roky_výhled,,BE$8)-INDEX(Roky_výhled,,BE$8-1))*(INDEX($BO135:$DW135,,BE$8)-INDEX($BO135:$DW135,,BE$8-1))+INDEX($BO135:$DW135,,BE$8-1))</f>
        <v>0</v>
      </c>
      <c r="BF135" s="173">
        <f ca="1">CHOOSE(BF$6,SUMIFS(INDIRECT("EB[" &amp; BF$2 &amp; "]"),EB[Zdrojový_nositel],$B135,EB[product],"6000",EB[unit],"TJ"),INDEX($BO135:$DW135,,BF$4),BF$9/(INDEX(Roky_výhled,,BF$8)-Last_Bil)*(INDEX($BO135:$DW135,,BF$8)-INDEX($D135:$BL135,,$E$1))+INDEX($D135:$BL135,,$E$1),BF$9/(INDEX(Roky_výhled,,BF$8)-INDEX(Roky_výhled,,BF$8-1))*(INDEX($BO135:$DW135,,BF$8)-INDEX($BO135:$DW135,,BF$8-1))+INDEX($BO135:$DW135,,BF$8-1))</f>
        <v>0</v>
      </c>
      <c r="BG135" s="173">
        <f ca="1">CHOOSE(BG$6,SUMIFS(INDIRECT("EB[" &amp; BG$2 &amp; "]"),EB[Zdrojový_nositel],$B135,EB[product],"6000",EB[unit],"TJ"),INDEX($BO135:$DW135,,BG$4),BG$9/(INDEX(Roky_výhled,,BG$8)-Last_Bil)*(INDEX($BO135:$DW135,,BG$8)-INDEX($D135:$BL135,,$E$1))+INDEX($D135:$BL135,,$E$1),BG$9/(INDEX(Roky_výhled,,BG$8)-INDEX(Roky_výhled,,BG$8-1))*(INDEX($BO135:$DW135,,BG$8)-INDEX($BO135:$DW135,,BG$8-1))+INDEX($BO135:$DW135,,BG$8-1))</f>
        <v>0</v>
      </c>
      <c r="BH135" s="173">
        <f ca="1">CHOOSE(BH$6,SUMIFS(INDIRECT("EB[" &amp; BH$2 &amp; "]"),EB[Zdrojový_nositel],$B135,EB[product],"6000",EB[unit],"TJ"),INDEX($BO135:$DW135,,BH$4),BH$9/(INDEX(Roky_výhled,,BH$8)-Last_Bil)*(INDEX($BO135:$DW135,,BH$8)-INDEX($D135:$BL135,,$E$1))+INDEX($D135:$BL135,,$E$1),BH$9/(INDEX(Roky_výhled,,BH$8)-INDEX(Roky_výhled,,BH$8-1))*(INDEX($BO135:$DW135,,BH$8)-INDEX($BO135:$DW135,,BH$8-1))+INDEX($BO135:$DW135,,BH$8-1))</f>
        <v>0</v>
      </c>
      <c r="BI135" s="173">
        <f ca="1">CHOOSE(BI$6,SUMIFS(INDIRECT("EB[" &amp; BI$2 &amp; "]"),EB[Zdrojový_nositel],$B135,EB[product],"6000",EB[unit],"TJ"),INDEX($BO135:$DW135,,BI$4),BI$9/(INDEX(Roky_výhled,,BI$8)-Last_Bil)*(INDEX($BO135:$DW135,,BI$8)-INDEX($D135:$BL135,,$E$1))+INDEX($D135:$BL135,,$E$1),BI$9/(INDEX(Roky_výhled,,BI$8)-INDEX(Roky_výhled,,BI$8-1))*(INDEX($BO135:$DW135,,BI$8)-INDEX($BO135:$DW135,,BI$8-1))+INDEX($BO135:$DW135,,BI$8-1))</f>
        <v>0</v>
      </c>
      <c r="BJ135" s="173">
        <f ca="1">CHOOSE(BJ$6,SUMIFS(INDIRECT("EB[" &amp; BJ$2 &amp; "]"),EB[Zdrojový_nositel],$B135,EB[product],"6000",EB[unit],"TJ"),INDEX($BO135:$DW135,,BJ$4),BJ$9/(INDEX(Roky_výhled,,BJ$8)-Last_Bil)*(INDEX($BO135:$DW135,,BJ$8)-INDEX($D135:$BL135,,$E$1))+INDEX($D135:$BL135,,$E$1),BJ$9/(INDEX(Roky_výhled,,BJ$8)-INDEX(Roky_výhled,,BJ$8-1))*(INDEX($BO135:$DW135,,BJ$8)-INDEX($BO135:$DW135,,BJ$8-1))+INDEX($BO135:$DW135,,BJ$8-1))</f>
        <v>0</v>
      </c>
      <c r="BK135" s="173">
        <f ca="1">CHOOSE(BK$6,SUMIFS(INDIRECT("EB[" &amp; BK$2 &amp; "]"),EB[Zdrojový_nositel],$B135,EB[product],"6000",EB[unit],"TJ"),INDEX($BO135:$DW135,,BK$4),BK$9/(INDEX(Roky_výhled,,BK$8)-Last_Bil)*(INDEX($BO135:$DW135,,BK$8)-INDEX($D135:$BL135,,$E$1))+INDEX($D135:$BL135,,$E$1),BK$9/(INDEX(Roky_výhled,,BK$8)-INDEX(Roky_výhled,,BK$8-1))*(INDEX($BO135:$DW135,,BK$8)-INDEX($BO135:$DW135,,BK$8-1))+INDEX($BO135:$DW135,,BK$8-1))</f>
        <v>0</v>
      </c>
      <c r="BL135" s="162">
        <f ca="1">CHOOSE(BL$6,SUMIFS(INDIRECT("EB[" &amp; BL$2 &amp; "]"),EB[Zdrojový_nositel],$B135,EB[product],"6000",EB[unit],"TJ"),INDEX($BO135:$DW135,,BL$4),BL$9/(INDEX(Roky_výhled,,BL$8)-Last_Bil)*(INDEX($BO135:$DW135,,BL$8)-INDEX($D135:$BL135,,$E$1))+INDEX($D135:$BL135,,$E$1),BL$9/(INDEX(Roky_výhled,,BL$8)-INDEX(Roky_výhled,,BL$8-1))*(INDEX($BO135:$DW135,,BL$8)-INDEX($BO135:$DW135,,BL$8-1))+INDEX($BO135:$DW135,,BL$8-1))</f>
        <v>0</v>
      </c>
      <c r="BM135"/>
      <c r="BN135" s="221" t="str">
        <f t="shared" si="300"/>
        <v>LPG</v>
      </c>
      <c r="BO135" s="285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7"/>
      <c r="BZ135" s="281"/>
      <c r="CA135" s="281"/>
      <c r="CB135" s="281"/>
      <c r="CC135" s="281"/>
      <c r="CD135" s="281"/>
      <c r="CE135" s="281"/>
      <c r="CF135" s="281"/>
      <c r="CG135" s="281"/>
      <c r="CH135" s="281"/>
      <c r="CI135" s="281"/>
      <c r="CJ135" s="281"/>
      <c r="CK135" s="281"/>
      <c r="CL135" s="281"/>
      <c r="CM135" s="281"/>
      <c r="CN135" s="281"/>
      <c r="CO135" s="281"/>
      <c r="CP135" s="281"/>
      <c r="CQ135" s="281"/>
      <c r="CR135" s="281"/>
      <c r="CS135" s="281"/>
      <c r="CT135" s="281"/>
      <c r="CU135" s="281"/>
      <c r="CV135" s="281"/>
      <c r="CW135" s="281"/>
      <c r="CX135" s="281"/>
      <c r="CY135" s="281"/>
      <c r="CZ135" s="281"/>
      <c r="DA135" s="281"/>
      <c r="DB135" s="281"/>
      <c r="DC135" s="281"/>
      <c r="DD135" s="281"/>
      <c r="DE135" s="281"/>
      <c r="DF135" s="281"/>
      <c r="DG135" s="281"/>
      <c r="DH135" s="281"/>
      <c r="DI135" s="281"/>
      <c r="DJ135" s="281"/>
      <c r="DK135" s="281"/>
      <c r="DL135" s="281"/>
      <c r="DM135" s="281"/>
      <c r="DN135" s="281"/>
      <c r="DO135" s="281"/>
      <c r="DP135" s="281"/>
      <c r="DQ135" s="281"/>
      <c r="DR135" s="281"/>
      <c r="DS135" s="281"/>
      <c r="DT135" s="281"/>
      <c r="DU135" s="281"/>
      <c r="DV135" s="281"/>
      <c r="DW135" s="281"/>
    </row>
    <row r="136" spans="2:127" s="196" customFormat="1" ht="15.75" thickBot="1" x14ac:dyDescent="0.3">
      <c r="B136" t="s">
        <v>3276</v>
      </c>
      <c r="C136" s="222" t="str">
        <f t="shared" si="302"/>
        <v>Jaderné teplo</v>
      </c>
      <c r="D136" s="167">
        <f ca="1">CHOOSE(D$6,SUMIFS(INDIRECT("EB[" &amp; D$2 &amp; "]"),EB[Zdrojový_nositel],$B136,EB[product],"6000",EB[unit],"TJ"),INDEX($BO136:$DW136,,D$4),D$9/(INDEX(Roky_výhled,,D$8)-Last_Bil)*(INDEX($BO136:$DW136,,D$8)-INDEX($D136:$BL136,,$E$1))+INDEX($D136:$BL136,,$E$1),D$9/(INDEX(Roky_výhled,,D$8)-INDEX(Roky_výhled,,D$8-1))*(INDEX($BO136:$DW136,,D$8)-INDEX($BO136:$DW136,,D$8-1))+INDEX($BO136:$DW136,,D$8-1))</f>
        <v>45306</v>
      </c>
      <c r="E136" s="168">
        <f ca="1">CHOOSE(E$6,SUMIFS(INDIRECT("EB[" &amp; E$2 &amp; "]"),EB[Zdrojový_nositel],$B136,EB[product],"6000",EB[unit],"TJ"),INDEX($BO136:$DW136,,E$4),E$9/(INDEX(Roky_výhled,,E$8)-Last_Bil)*(INDEX($BO136:$DW136,,E$8)-INDEX($D136:$BL136,,$E$1))+INDEX($D136:$BL136,,$E$1),E$9/(INDEX(Roky_výhled,,E$8)-INDEX(Roky_výhled,,E$8-1))*(INDEX($BO136:$DW136,,E$8)-INDEX($BO136:$DW136,,E$8-1))+INDEX($BO136:$DW136,,E$8-1))</f>
        <v>43675</v>
      </c>
      <c r="F136" s="168">
        <f ca="1">CHOOSE(F$6,SUMIFS(INDIRECT("EB[" &amp; F$2 &amp; "]"),EB[Zdrojový_nositel],$B136,EB[product],"6000",EB[unit],"TJ"),INDEX($BO136:$DW136,,F$4),F$9/(INDEX(Roky_výhled,,F$8)-Last_Bil)*(INDEX($BO136:$DW136,,F$8)-INDEX($D136:$BL136,,$E$1))+INDEX($D136:$BL136,,$E$1),F$9/(INDEX(Roky_výhled,,F$8)-INDEX(Roky_výhled,,F$8-1))*(INDEX($BO136:$DW136,,F$8)-INDEX($BO136:$DW136,,F$8-1))+INDEX($BO136:$DW136,,F$8-1))</f>
        <v>44100</v>
      </c>
      <c r="G136" s="168">
        <f ca="1">CHOOSE(G$6,SUMIFS(INDIRECT("EB[" &amp; G$2 &amp; "]"),EB[Zdrojový_nositel],$B136,EB[product],"6000",EB[unit],"TJ"),INDEX($BO136:$DW136,,G$4),G$9/(INDEX(Roky_výhled,,G$8)-Last_Bil)*(INDEX($BO136:$DW136,,G$8)-INDEX($D136:$BL136,,$E$1))+INDEX($D136:$BL136,,$E$1),G$9/(INDEX(Roky_výhled,,G$8)-INDEX(Roky_výhled,,G$8-1))*(INDEX($BO136:$DW136,,G$8)-INDEX($BO136:$DW136,,G$8-1))+INDEX($BO136:$DW136,,G$8-1))</f>
        <v>45457</v>
      </c>
      <c r="H136" s="168">
        <f ca="1">CHOOSE(H$6,SUMIFS(INDIRECT("EB[" &amp; H$2 &amp; "]"),EB[Zdrojový_nositel],$B136,EB[product],"6000",EB[unit],"TJ"),INDEX($BO136:$DW136,,H$4),H$9/(INDEX(Roky_výhled,,H$8)-Last_Bil)*(INDEX($BO136:$DW136,,H$8)-INDEX($D136:$BL136,,$E$1))+INDEX($D136:$BL136,,$E$1),H$9/(INDEX(Roky_výhled,,H$8)-INDEX(Roky_výhled,,H$8-1))*(INDEX($BO136:$DW136,,H$8)-INDEX($BO136:$DW136,,H$8-1))+INDEX($BO136:$DW136,,H$8-1))</f>
        <v>46717</v>
      </c>
      <c r="I136" s="168">
        <f ca="1">CHOOSE(I$6,SUMIFS(INDIRECT("EB[" &amp; I$2 &amp; "]"),EB[Zdrojový_nositel],$B136,EB[product],"6000",EB[unit],"TJ"),INDEX($BO136:$DW136,,I$4),I$9/(INDEX(Roky_výhled,,I$8)-Last_Bil)*(INDEX($BO136:$DW136,,I$8)-INDEX($D136:$BL136,,$E$1))+INDEX($D136:$BL136,,$E$1),I$9/(INDEX(Roky_výhled,,I$8)-INDEX(Roky_výhled,,I$8-1))*(INDEX($BO136:$DW136,,I$8)-INDEX($BO136:$DW136,,I$8-1))+INDEX($BO136:$DW136,,I$8-1))</f>
        <v>44028</v>
      </c>
      <c r="J136" s="168">
        <f ca="1">CHOOSE(J$6,SUMIFS(INDIRECT("EB[" &amp; J$2 &amp; "]"),EB[Zdrojový_nositel],$B136,EB[product],"6000",EB[unit],"TJ"),INDEX($BO136:$DW136,,J$4),J$9/(INDEX(Roky_výhled,,J$8)-Last_Bil)*(INDEX($BO136:$DW136,,J$8)-INDEX($D136:$BL136,,$E$1))+INDEX($D136:$BL136,,$E$1),J$9/(INDEX(Roky_výhled,,J$8)-INDEX(Roky_výhled,,J$8-1))*(INDEX($BO136:$DW136,,J$8)-INDEX($BO136:$DW136,,J$8-1))+INDEX($BO136:$DW136,,J$8-1))</f>
        <v>46260</v>
      </c>
      <c r="K136" s="168">
        <f ca="1">CHOOSE(K$6,SUMIFS(INDIRECT("EB[" &amp; K$2 &amp; "]"),EB[Zdrojový_nositel],$B136,EB[product],"6000",EB[unit],"TJ"),INDEX($BO136:$DW136,,K$4),K$9/(INDEX(Roky_výhled,,K$8)-Last_Bil)*(INDEX($BO136:$DW136,,K$8)-INDEX($D136:$BL136,,$E$1))+INDEX($D136:$BL136,,$E$1),K$9/(INDEX(Roky_výhled,,K$8)-INDEX(Roky_výhled,,K$8-1))*(INDEX($BO136:$DW136,,K$8)-INDEX($BO136:$DW136,,K$8-1))+INDEX($BO136:$DW136,,K$8-1))</f>
        <v>44978</v>
      </c>
      <c r="L136" s="168">
        <f ca="1">CHOOSE(L$6,SUMIFS(INDIRECT("EB[" &amp; L$2 &amp; "]"),EB[Zdrojový_nositel],$B136,EB[product],"6000",EB[unit],"TJ"),INDEX($BO136:$DW136,,L$4),L$9/(INDEX(Roky_výhled,,L$8)-Last_Bil)*(INDEX($BO136:$DW136,,L$8)-INDEX($D136:$BL136,,$E$1))+INDEX($D136:$BL136,,$E$1),L$9/(INDEX(Roky_výhled,,L$8)-INDEX(Roky_výhled,,L$8-1))*(INDEX($BO136:$DW136,,L$8)-INDEX($BO136:$DW136,,L$8-1))+INDEX($BO136:$DW136,,L$8-1))</f>
        <v>47441</v>
      </c>
      <c r="M136" s="168">
        <f ca="1">CHOOSE(M$6,SUMIFS(INDIRECT("EB[" &amp; M$2 &amp; "]"),EB[Zdrojový_nositel],$B136,EB[product],"6000",EB[unit],"TJ"),INDEX($BO136:$DW136,,M$4),M$9/(INDEX(Roky_výhled,,M$8)-Last_Bil)*(INDEX($BO136:$DW136,,M$8)-INDEX($D136:$BL136,,$E$1))+INDEX($D136:$BL136,,$E$1),M$9/(INDEX(Roky_výhled,,M$8)-INDEX(Roky_výhled,,M$8-1))*(INDEX($BO136:$DW136,,M$8)-INDEX($BO136:$DW136,,M$8-1))+INDEX($BO136:$DW136,,M$8-1))</f>
        <v>48085</v>
      </c>
      <c r="N136" s="168">
        <f ca="1">CHOOSE(N$6,SUMIFS(INDIRECT("EB[" &amp; N$2 &amp; "]"),EB[Zdrojový_nositel],$B136,EB[product],"6000",EB[unit],"TJ"),INDEX($BO136:$DW136,,N$4),N$9/(INDEX(Roky_výhled,,N$8)-Last_Bil)*(INDEX($BO136:$DW136,,N$8)-INDEX($D136:$BL136,,$E$1))+INDEX($D136:$BL136,,$E$1),N$9/(INDEX(Roky_výhled,,N$8)-INDEX(Roky_výhled,,N$8-1))*(INDEX($BO136:$DW136,,N$8)-INDEX($BO136:$DW136,,N$8-1))+INDEX($BO136:$DW136,,N$8-1))</f>
        <v>48924</v>
      </c>
      <c r="O136" s="168">
        <f ca="1">CHOOSE(O$6,SUMIFS(INDIRECT("EB[" &amp; O$2 &amp; "]"),EB[Zdrojový_nositel],$B136,EB[product],"6000",EB[unit],"TJ"),INDEX($BO136:$DW136,,O$4),O$9/(INDEX(Roky_výhled,,O$8)-Last_Bil)*(INDEX($BO136:$DW136,,O$8)-INDEX($D136:$BL136,,$E$1))+INDEX($D136:$BL136,,$E$1),O$9/(INDEX(Roky_výhled,,O$8)-INDEX(Roky_výhled,,O$8-1))*(INDEX($BO136:$DW136,,O$8)-INDEX($BO136:$DW136,,O$8-1))+INDEX($BO136:$DW136,,O$8-1))</f>
        <v>53096</v>
      </c>
      <c r="P136" s="168">
        <f ca="1">CHOOSE(P$6,SUMIFS(INDIRECT("EB[" &amp; P$2 &amp; "]"),EB[Zdrojový_nositel],$B136,EB[product],"6000",EB[unit],"TJ"),INDEX($BO136:$DW136,,P$4),P$9/(INDEX(Roky_výhled,,P$8)-Last_Bil)*(INDEX($BO136:$DW136,,P$8)-INDEX($D136:$BL136,,$E$1))+INDEX($D136:$BL136,,$E$1),P$9/(INDEX(Roky_výhled,,P$8)-INDEX(Roky_výhled,,P$8-1))*(INDEX($BO136:$DW136,,P$8)-INDEX($BO136:$DW136,,P$8-1))+INDEX($BO136:$DW136,,P$8-1))</f>
        <v>67457</v>
      </c>
      <c r="Q136" s="168">
        <f ca="1">CHOOSE(Q$6,SUMIFS(INDIRECT("EB[" &amp; Q$2 &amp; "]"),EB[Zdrojový_nositel],$B136,EB[product],"6000",EB[unit],"TJ"),INDEX($BO136:$DW136,,Q$4),Q$9/(INDEX(Roky_výhled,,Q$8)-Last_Bil)*(INDEX($BO136:$DW136,,Q$8)-INDEX($D136:$BL136,,$E$1))+INDEX($D136:$BL136,,$E$1),Q$9/(INDEX(Roky_výhled,,Q$8)-INDEX(Roky_výhled,,Q$8-1))*(INDEX($BO136:$DW136,,Q$8)-INDEX($BO136:$DW136,,Q$8-1))+INDEX($BO136:$DW136,,Q$8-1))</f>
        <v>93139</v>
      </c>
      <c r="R136" s="168">
        <f ca="1">CHOOSE(R$6,SUMIFS(INDIRECT("EB[" &amp; R$2 &amp; "]"),EB[Zdrojový_nositel],$B136,EB[product],"6000",EB[unit],"TJ"),INDEX($BO136:$DW136,,R$4),R$9/(INDEX(Roky_výhled,,R$8)-Last_Bil)*(INDEX($BO136:$DW136,,R$8)-INDEX($D136:$BL136,,$E$1))+INDEX($D136:$BL136,,$E$1),R$9/(INDEX(Roky_výhled,,R$8)-INDEX(Roky_výhled,,R$8-1))*(INDEX($BO136:$DW136,,R$8)-INDEX($BO136:$DW136,,R$8-1))+INDEX($BO136:$DW136,,R$8-1))</f>
        <v>94770</v>
      </c>
      <c r="S136" s="168">
        <f ca="1">CHOOSE(S$6,SUMIFS(INDIRECT("EB[" &amp; S$2 &amp; "]"),EB[Zdrojový_nositel],$B136,EB[product],"6000",EB[unit],"TJ"),INDEX($BO136:$DW136,,S$4),S$9/(INDEX(Roky_výhled,,S$8)-Last_Bil)*(INDEX($BO136:$DW136,,S$8)-INDEX($D136:$BL136,,$E$1))+INDEX($D136:$BL136,,$E$1),S$9/(INDEX(Roky_výhled,,S$8)-INDEX(Roky_výhled,,S$8-1))*(INDEX($BO136:$DW136,,S$8)-INDEX($BO136:$DW136,,S$8-1))+INDEX($BO136:$DW136,,S$8-1))</f>
        <v>89021</v>
      </c>
      <c r="T136" s="168">
        <f ca="1">CHOOSE(T$6,SUMIFS(INDIRECT("EB[" &amp; T$2 &amp; "]"),EB[Zdrojový_nositel],$B136,EB[product],"6000",EB[unit],"TJ"),INDEX($BO136:$DW136,,T$4),T$9/(INDEX(Roky_výhled,,T$8)-Last_Bil)*(INDEX($BO136:$DW136,,T$8)-INDEX($D136:$BL136,,$E$1))+INDEX($D136:$BL136,,$E$1),T$9/(INDEX(Roky_výhled,,T$8)-INDEX(Roky_výhled,,T$8-1))*(INDEX($BO136:$DW136,,T$8)-INDEX($BO136:$DW136,,T$8-1))+INDEX($BO136:$DW136,,T$8-1))</f>
        <v>93766</v>
      </c>
      <c r="U136" s="168">
        <f ca="1">CHOOSE(U$6,SUMIFS(INDIRECT("EB[" &amp; U$2 &amp; "]"),EB[Zdrojový_nositel],$B136,EB[product],"6000",EB[unit],"TJ"),INDEX($BO136:$DW136,,U$4),U$9/(INDEX(Roky_výhled,,U$8)-Last_Bil)*(INDEX($BO136:$DW136,,U$8)-INDEX($D136:$BL136,,$E$1))+INDEX($D136:$BL136,,$E$1),U$9/(INDEX(Roky_výhled,,U$8)-INDEX(Roky_výhled,,U$8-1))*(INDEX($BO136:$DW136,,U$8)-INDEX($BO136:$DW136,,U$8-1))+INDEX($BO136:$DW136,,U$8-1))</f>
        <v>94219</v>
      </c>
      <c r="V136" s="168">
        <f ca="1">CHOOSE(V$6,SUMIFS(INDIRECT("EB[" &amp; V$2 &amp; "]"),EB[Zdrojový_nositel],$B136,EB[product],"6000",EB[unit],"TJ"),INDEX($BO136:$DW136,,V$4),V$9/(INDEX(Roky_výhled,,V$8)-Last_Bil)*(INDEX($BO136:$DW136,,V$8)-INDEX($D136:$BL136,,$E$1))+INDEX($D136:$BL136,,$E$1),V$9/(INDEX(Roky_výhled,,V$8)-INDEX(Roky_výhled,,V$8-1))*(INDEX($BO136:$DW136,,V$8)-INDEX($BO136:$DW136,,V$8-1))+INDEX($BO136:$DW136,,V$8-1))</f>
        <v>95584</v>
      </c>
      <c r="W136" s="168">
        <f ca="1">CHOOSE(W$6,SUMIFS(INDIRECT("EB[" &amp; W$2 &amp; "]"),EB[Zdrojový_nositel],$B136,EB[product],"6000",EB[unit],"TJ"),INDEX($BO136:$DW136,,W$4),W$9/(INDEX(Roky_výhled,,W$8)-Last_Bil)*(INDEX($BO136:$DW136,,W$8)-INDEX($D136:$BL136,,$E$1))+INDEX($D136:$BL136,,$E$1),W$9/(INDEX(Roky_výhled,,W$8)-INDEX(Roky_výhled,,W$8-1))*(INDEX($BO136:$DW136,,W$8)-INDEX($BO136:$DW136,,W$8-1))+INDEX($BO136:$DW136,,W$8-1))</f>
        <v>97949</v>
      </c>
      <c r="X136" s="168">
        <f ca="1">CHOOSE(X$6,SUMIFS(INDIRECT("EB[" &amp; X$2 &amp; "]"),EB[Zdrojový_nositel],$B136,EB[product],"6000",EB[unit],"TJ"),INDEX($BO136:$DW136,,X$4),X$9/(INDEX(Roky_výhled,,X$8)-Last_Bil)*(INDEX($BO136:$DW136,,X$8)-INDEX($D136:$BL136,,$E$1))+INDEX($D136:$BL136,,$E$1),X$9/(INDEX(Roky_výhled,,X$8)-INDEX(Roky_výhled,,X$8-1))*(INDEX($BO136:$DW136,,X$8)-INDEX($BO136:$DW136,,X$8-1))+INDEX($BO136:$DW136,,X$8-1))</f>
        <v>100793</v>
      </c>
      <c r="Y136" s="168">
        <f ca="1">CHOOSE(Y$6,SUMIFS(INDIRECT("EB[" &amp; Y$2 &amp; "]"),EB[Zdrojový_nositel],$B136,EB[product],"6000",EB[unit],"TJ"),INDEX($BO136:$DW136,,Y$4),Y$9/(INDEX(Roky_výhled,,Y$8)-Last_Bil)*(INDEX($BO136:$DW136,,Y$8)-INDEX($D136:$BL136,,$E$1))+INDEX($D136:$BL136,,$E$1),Y$9/(INDEX(Roky_výhled,,Y$8)-INDEX(Roky_výhled,,Y$8-1))*(INDEX($BO136:$DW136,,Y$8)-INDEX($BO136:$DW136,,Y$8-1))+INDEX($BO136:$DW136,,Y$8-1))</f>
        <v>101819</v>
      </c>
      <c r="Z136" s="168">
        <f ca="1">CHOOSE(Z$6,SUMIFS(INDIRECT("EB[" &amp; Z$2 &amp; "]"),EB[Zdrojový_nositel],$B136,EB[product],"6000",EB[unit],"TJ"),INDEX($BO136:$DW136,,Z$4),Z$9/(INDEX(Roky_výhled,,Z$8)-Last_Bil)*(INDEX($BO136:$DW136,,Z$8)-INDEX($D136:$BL136,,$E$1))+INDEX($D136:$BL136,,$E$1),Z$9/(INDEX(Roky_výhled,,Z$8)-INDEX(Roky_výhled,,Z$8-1))*(INDEX($BO136:$DW136,,Z$8)-INDEX($BO136:$DW136,,Z$8-1))+INDEX($BO136:$DW136,,Z$8-1))</f>
        <v>109166</v>
      </c>
      <c r="AA136" s="168">
        <f ca="1">CHOOSE(AA$6,SUMIFS(INDIRECT("EB[" &amp; AA$2 &amp; "]"),EB[Zdrojový_nositel],$B136,EB[product],"6000",EB[unit],"TJ"),INDEX($BO136:$DW136,,AA$4),AA$9/(INDEX(Roky_výhled,,AA$8)-Last_Bil)*(INDEX($BO136:$DW136,,AA$8)-INDEX($D136:$BL136,,$E$1))+INDEX($D136:$BL136,,$E$1),AA$9/(INDEX(Roky_výhled,,AA$8)-INDEX(Roky_výhled,,AA$8-1))*(INDEX($BO136:$DW136,,AA$8)-INDEX($BO136:$DW136,,AA$8-1))+INDEX($BO136:$DW136,,AA$8-1))</f>
        <v>110682</v>
      </c>
      <c r="AB136" s="168">
        <f ca="1">CHOOSE(AB$6,SUMIFS(INDIRECT("EB[" &amp; AB$2 &amp; "]"),EB[Zdrojový_nositel],$B136,EB[product],"6000",EB[unit],"TJ"),INDEX($BO136:$DW136,,AB$4),AB$9/(INDEX(Roky_výhled,,AB$8)-Last_Bil)*(INDEX($BO136:$DW136,,AB$8)-INDEX($D136:$BL136,,$E$1))+INDEX($D136:$BL136,,$E$1),AB$9/(INDEX(Roky_výhled,,AB$8)-INDEX(Roky_výhled,,AB$8-1))*(INDEX($BO136:$DW136,,AB$8)-INDEX($BO136:$DW136,,AB$8-1))+INDEX($BO136:$DW136,,AB$8-1))</f>
        <v>109170</v>
      </c>
      <c r="AC136" s="168">
        <f ca="1">CHOOSE(AC$6,SUMIFS(INDIRECT("EB[" &amp; AC$2 &amp; "]"),EB[Zdrojový_nositel],$B136,EB[product],"6000",EB[unit],"TJ"),INDEX($BO136:$DW136,,AC$4),AC$9/(INDEX(Roky_výhled,,AC$8)-Last_Bil)*(INDEX($BO136:$DW136,,AC$8)-INDEX($D136:$BL136,,$E$1))+INDEX($D136:$BL136,,$E$1),AC$9/(INDEX(Roky_výhled,,AC$8)-INDEX(Roky_výhled,,AC$8-1))*(INDEX($BO136:$DW136,,AC$8)-INDEX($BO136:$DW136,,AC$8-1))+INDEX($BO136:$DW136,,AC$8-1))</f>
        <v>96628</v>
      </c>
      <c r="AD136" s="168">
        <f ca="1">CHOOSE(AD$6,SUMIFS(INDIRECT("EB[" &amp; AD$2 &amp; "]"),EB[Zdrojový_nositel],$B136,EB[product],"6000",EB[unit],"TJ"),INDEX($BO136:$DW136,,AD$4),AD$9/(INDEX(Roky_výhled,,AD$8)-Last_Bil)*(INDEX($BO136:$DW136,,AD$8)-INDEX($D136:$BL136,,$E$1))+INDEX($D136:$BL136,,$E$1),AD$9/(INDEX(Roky_výhled,,AD$8)-INDEX(Roky_výhled,,AD$8-1))*(INDEX($BO136:$DW136,,AD$8)-INDEX($BO136:$DW136,,AD$8-1))+INDEX($BO136:$DW136,,AD$8-1))</f>
        <v>102180.4</v>
      </c>
      <c r="AE136" s="168">
        <f ca="1">CHOOSE(AE$6,SUMIFS(INDIRECT("EB[" &amp; AE$2 &amp; "]"),EB[Zdrojový_nositel],$B136,EB[product],"6000",EB[unit],"TJ"),INDEX($BO136:$DW136,,AE$4),AE$9/(INDEX(Roky_výhled,,AE$8)-Last_Bil)*(INDEX($BO136:$DW136,,AE$8)-INDEX($D136:$BL136,,$E$1))+INDEX($D136:$BL136,,$E$1),AE$9/(INDEX(Roky_výhled,,AE$8)-INDEX(Roky_výhled,,AE$8-1))*(INDEX($BO136:$DW136,,AE$8)-INDEX($BO136:$DW136,,AE$8-1))+INDEX($BO136:$DW136,,AE$8-1))</f>
        <v>107732.8</v>
      </c>
      <c r="AF136" s="168">
        <f ca="1">CHOOSE(AF$6,SUMIFS(INDIRECT("EB[" &amp; AF$2 &amp; "]"),EB[Zdrojový_nositel],$B136,EB[product],"6000",EB[unit],"TJ"),INDEX($BO136:$DW136,,AF$4),AF$9/(INDEX(Roky_výhled,,AF$8)-Last_Bil)*(INDEX($BO136:$DW136,,AF$8)-INDEX($D136:$BL136,,$E$1))+INDEX($D136:$BL136,,$E$1),AF$9/(INDEX(Roky_výhled,,AF$8)-INDEX(Roky_výhled,,AF$8-1))*(INDEX($BO136:$DW136,,AF$8)-INDEX($BO136:$DW136,,AF$8-1))+INDEX($BO136:$DW136,,AF$8-1))</f>
        <v>113285.2</v>
      </c>
      <c r="AG136" s="168">
        <f ca="1">CHOOSE(AG$6,SUMIFS(INDIRECT("EB[" &amp; AG$2 &amp; "]"),EB[Zdrojový_nositel],$B136,EB[product],"6000",EB[unit],"TJ"),INDEX($BO136:$DW136,,AG$4),AG$9/(INDEX(Roky_výhled,,AG$8)-Last_Bil)*(INDEX($BO136:$DW136,,AG$8)-INDEX($D136:$BL136,,$E$1))+INDEX($D136:$BL136,,$E$1),AG$9/(INDEX(Roky_výhled,,AG$8)-INDEX(Roky_výhled,,AG$8-1))*(INDEX($BO136:$DW136,,AG$8)-INDEX($BO136:$DW136,,AG$8-1))+INDEX($BO136:$DW136,,AG$8-1))</f>
        <v>118837.6</v>
      </c>
      <c r="AH136" s="168">
        <f ca="1">CHOOSE(AH$6,SUMIFS(INDIRECT("EB[" &amp; AH$2 &amp; "]"),EB[Zdrojový_nositel],$B136,EB[product],"6000",EB[unit],"TJ"),INDEX($BO136:$DW136,,AH$4),AH$9/(INDEX(Roky_výhled,,AH$8)-Last_Bil)*(INDEX($BO136:$DW136,,AH$8)-INDEX($D136:$BL136,,$E$1))+INDEX($D136:$BL136,,$E$1),AH$9/(INDEX(Roky_výhled,,AH$8)-INDEX(Roky_výhled,,AH$8-1))*(INDEX($BO136:$DW136,,AH$8)-INDEX($BO136:$DW136,,AH$8-1))+INDEX($BO136:$DW136,,AH$8-1))</f>
        <v>124390</v>
      </c>
      <c r="AI136" s="168">
        <f ca="1">CHOOSE(AI$6,SUMIFS(INDIRECT("EB[" &amp; AI$2 &amp; "]"),EB[Zdrojový_nositel],$B136,EB[product],"6000",EB[unit],"TJ"),INDEX($BO136:$DW136,,AI$4),AI$9/(INDEX(Roky_výhled,,AI$8)-Last_Bil)*(INDEX($BO136:$DW136,,AI$8)-INDEX($D136:$BL136,,$E$1))+INDEX($D136:$BL136,,$E$1),AI$9/(INDEX(Roky_výhled,,AI$8)-INDEX(Roky_výhled,,AI$8-1))*(INDEX($BO136:$DW136,,AI$8)-INDEX($BO136:$DW136,,AI$8-1))+INDEX($BO136:$DW136,,AI$8-1))</f>
        <v>121134</v>
      </c>
      <c r="AJ136" s="168">
        <f ca="1">CHOOSE(AJ$6,SUMIFS(INDIRECT("EB[" &amp; AJ$2 &amp; "]"),EB[Zdrojový_nositel],$B136,EB[product],"6000",EB[unit],"TJ"),INDEX($BO136:$DW136,,AJ$4),AJ$9/(INDEX(Roky_výhled,,AJ$8)-Last_Bil)*(INDEX($BO136:$DW136,,AJ$8)-INDEX($D136:$BL136,,$E$1))+INDEX($D136:$BL136,,$E$1),AJ$9/(INDEX(Roky_výhled,,AJ$8)-INDEX(Roky_výhled,,AJ$8-1))*(INDEX($BO136:$DW136,,AJ$8)-INDEX($BO136:$DW136,,AJ$8-1))+INDEX($BO136:$DW136,,AJ$8-1))</f>
        <v>117878</v>
      </c>
      <c r="AK136" s="168">
        <f ca="1">CHOOSE(AK$6,SUMIFS(INDIRECT("EB[" &amp; AK$2 &amp; "]"),EB[Zdrojový_nositel],$B136,EB[product],"6000",EB[unit],"TJ"),INDEX($BO136:$DW136,,AK$4),AK$9/(INDEX(Roky_výhled,,AK$8)-Last_Bil)*(INDEX($BO136:$DW136,,AK$8)-INDEX($D136:$BL136,,$E$1))+INDEX($D136:$BL136,,$E$1),AK$9/(INDEX(Roky_výhled,,AK$8)-INDEX(Roky_výhled,,AK$8-1))*(INDEX($BO136:$DW136,,AK$8)-INDEX($BO136:$DW136,,AK$8-1))+INDEX($BO136:$DW136,,AK$8-1))</f>
        <v>114622</v>
      </c>
      <c r="AL136" s="168">
        <f ca="1">CHOOSE(AL$6,SUMIFS(INDIRECT("EB[" &amp; AL$2 &amp; "]"),EB[Zdrojový_nositel],$B136,EB[product],"6000",EB[unit],"TJ"),INDEX($BO136:$DW136,,AL$4),AL$9/(INDEX(Roky_výhled,,AL$8)-Last_Bil)*(INDEX($BO136:$DW136,,AL$8)-INDEX($D136:$BL136,,$E$1))+INDEX($D136:$BL136,,$E$1),AL$9/(INDEX(Roky_výhled,,AL$8)-INDEX(Roky_výhled,,AL$8-1))*(INDEX($BO136:$DW136,,AL$8)-INDEX($BO136:$DW136,,AL$8-1))+INDEX($BO136:$DW136,,AL$8-1))</f>
        <v>111366</v>
      </c>
      <c r="AM136" s="168">
        <f ca="1">CHOOSE(AM$6,SUMIFS(INDIRECT("EB[" &amp; AM$2 &amp; "]"),EB[Zdrojový_nositel],$B136,EB[product],"6000",EB[unit],"TJ"),INDEX($BO136:$DW136,,AM$4),AM$9/(INDEX(Roky_výhled,,AM$8)-Last_Bil)*(INDEX($BO136:$DW136,,AM$8)-INDEX($D136:$BL136,,$E$1))+INDEX($D136:$BL136,,$E$1),AM$9/(INDEX(Roky_výhled,,AM$8)-INDEX(Roky_výhled,,AM$8-1))*(INDEX($BO136:$DW136,,AM$8)-INDEX($BO136:$DW136,,AM$8-1))+INDEX($BO136:$DW136,,AM$8-1))</f>
        <v>108110</v>
      </c>
      <c r="AN136" s="168">
        <f ca="1">CHOOSE(AN$6,SUMIFS(INDIRECT("EB[" &amp; AN$2 &amp; "]"),EB[Zdrojový_nositel],$B136,EB[product],"6000",EB[unit],"TJ"),INDEX($BO136:$DW136,,AN$4),AN$9/(INDEX(Roky_výhled,,AN$8)-Last_Bil)*(INDEX($BO136:$DW136,,AN$8)-INDEX($D136:$BL136,,$E$1))+INDEX($D136:$BL136,,$E$1),AN$9/(INDEX(Roky_výhled,,AN$8)-INDEX(Roky_výhled,,AN$8-1))*(INDEX($BO136:$DW136,,AN$8)-INDEX($BO136:$DW136,,AN$8-1))+INDEX($BO136:$DW136,,AN$8-1))</f>
        <v>108110</v>
      </c>
      <c r="AO136" s="168">
        <f ca="1">CHOOSE(AO$6,SUMIFS(INDIRECT("EB[" &amp; AO$2 &amp; "]"),EB[Zdrojový_nositel],$B136,EB[product],"6000",EB[unit],"TJ"),INDEX($BO136:$DW136,,AO$4),AO$9/(INDEX(Roky_výhled,,AO$8)-Last_Bil)*(INDEX($BO136:$DW136,,AO$8)-INDEX($D136:$BL136,,$E$1))+INDEX($D136:$BL136,,$E$1),AO$9/(INDEX(Roky_výhled,,AO$8)-INDEX(Roky_výhled,,AO$8-1))*(INDEX($BO136:$DW136,,AO$8)-INDEX($BO136:$DW136,,AO$8-1))+INDEX($BO136:$DW136,,AO$8-1))</f>
        <v>108110</v>
      </c>
      <c r="AP136" s="168">
        <f ca="1">CHOOSE(AP$6,SUMIFS(INDIRECT("EB[" &amp; AP$2 &amp; "]"),EB[Zdrojový_nositel],$B136,EB[product],"6000",EB[unit],"TJ"),INDEX($BO136:$DW136,,AP$4),AP$9/(INDEX(Roky_výhled,,AP$8)-Last_Bil)*(INDEX($BO136:$DW136,,AP$8)-INDEX($D136:$BL136,,$E$1))+INDEX($D136:$BL136,,$E$1),AP$9/(INDEX(Roky_výhled,,AP$8)-INDEX(Roky_výhled,,AP$8-1))*(INDEX($BO136:$DW136,,AP$8)-INDEX($BO136:$DW136,,AP$8-1))+INDEX($BO136:$DW136,,AP$8-1))</f>
        <v>108110</v>
      </c>
      <c r="AQ136" s="168">
        <f ca="1">CHOOSE(AQ$6,SUMIFS(INDIRECT("EB[" &amp; AQ$2 &amp; "]"),EB[Zdrojový_nositel],$B136,EB[product],"6000",EB[unit],"TJ"),INDEX($BO136:$DW136,,AQ$4),AQ$9/(INDEX(Roky_výhled,,AQ$8)-Last_Bil)*(INDEX($BO136:$DW136,,AQ$8)-INDEX($D136:$BL136,,$E$1))+INDEX($D136:$BL136,,$E$1),AQ$9/(INDEX(Roky_výhled,,AQ$8)-INDEX(Roky_výhled,,AQ$8-1))*(INDEX($BO136:$DW136,,AQ$8)-INDEX($BO136:$DW136,,AQ$8-1))+INDEX($BO136:$DW136,,AQ$8-1))</f>
        <v>108110</v>
      </c>
      <c r="AR136" s="168">
        <f ca="1">CHOOSE(AR$6,SUMIFS(INDIRECT("EB[" &amp; AR$2 &amp; "]"),EB[Zdrojový_nositel],$B136,EB[product],"6000",EB[unit],"TJ"),INDEX($BO136:$DW136,,AR$4),AR$9/(INDEX(Roky_výhled,,AR$8)-Last_Bil)*(INDEX($BO136:$DW136,,AR$8)-INDEX($D136:$BL136,,$E$1))+INDEX($D136:$BL136,,$E$1),AR$9/(INDEX(Roky_výhled,,AR$8)-INDEX(Roky_výhled,,AR$8-1))*(INDEX($BO136:$DW136,,AR$8)-INDEX($BO136:$DW136,,AR$8-1))+INDEX($BO136:$DW136,,AR$8-1))</f>
        <v>108110</v>
      </c>
      <c r="AS136" s="168">
        <f ca="1">CHOOSE(AS$6,SUMIFS(INDIRECT("EB[" &amp; AS$2 &amp; "]"),EB[Zdrojový_nositel],$B136,EB[product],"6000",EB[unit],"TJ"),INDEX($BO136:$DW136,,AS$4),AS$9/(INDEX(Roky_výhled,,AS$8)-Last_Bil)*(INDEX($BO136:$DW136,,AS$8)-INDEX($D136:$BL136,,$E$1))+INDEX($D136:$BL136,,$E$1),AS$9/(INDEX(Roky_výhled,,AS$8)-INDEX(Roky_výhled,,AS$8-1))*(INDEX($BO136:$DW136,,AS$8)-INDEX($BO136:$DW136,,AS$8-1))+INDEX($BO136:$DW136,,AS$8-1))</f>
        <v>116678</v>
      </c>
      <c r="AT136" s="168">
        <f ca="1">CHOOSE(AT$6,SUMIFS(INDIRECT("EB[" &amp; AT$2 &amp; "]"),EB[Zdrojový_nositel],$B136,EB[product],"6000",EB[unit],"TJ"),INDEX($BO136:$DW136,,AT$4),AT$9/(INDEX(Roky_výhled,,AT$8)-Last_Bil)*(INDEX($BO136:$DW136,,AT$8)-INDEX($D136:$BL136,,$E$1))+INDEX($D136:$BL136,,$E$1),AT$9/(INDEX(Roky_výhled,,AT$8)-INDEX(Roky_výhled,,AT$8-1))*(INDEX($BO136:$DW136,,AT$8)-INDEX($BO136:$DW136,,AT$8-1))+INDEX($BO136:$DW136,,AT$8-1))</f>
        <v>125245.99999999999</v>
      </c>
      <c r="AU136" s="168">
        <f ca="1">CHOOSE(AU$6,SUMIFS(INDIRECT("EB[" &amp; AU$2 &amp; "]"),EB[Zdrojový_nositel],$B136,EB[product],"6000",EB[unit],"TJ"),INDEX($BO136:$DW136,,AU$4),AU$9/(INDEX(Roky_výhled,,AU$8)-Last_Bil)*(INDEX($BO136:$DW136,,AU$8)-INDEX($D136:$BL136,,$E$1))+INDEX($D136:$BL136,,$E$1),AU$9/(INDEX(Roky_výhled,,AU$8)-INDEX(Roky_výhled,,AU$8-1))*(INDEX($BO136:$DW136,,AU$8)-INDEX($BO136:$DW136,,AU$8-1))+INDEX($BO136:$DW136,,AU$8-1))</f>
        <v>133813.99999999997</v>
      </c>
      <c r="AV136" s="168">
        <f ca="1">CHOOSE(AV$6,SUMIFS(INDIRECT("EB[" &amp; AV$2 &amp; "]"),EB[Zdrojový_nositel],$B136,EB[product],"6000",EB[unit],"TJ"),INDEX($BO136:$DW136,,AV$4),AV$9/(INDEX(Roky_výhled,,AV$8)-Last_Bil)*(INDEX($BO136:$DW136,,AV$8)-INDEX($D136:$BL136,,$E$1))+INDEX($D136:$BL136,,$E$1),AV$9/(INDEX(Roky_výhled,,AV$8)-INDEX(Roky_výhled,,AV$8-1))*(INDEX($BO136:$DW136,,AV$8)-INDEX($BO136:$DW136,,AV$8-1))+INDEX($BO136:$DW136,,AV$8-1))</f>
        <v>142381.99999999997</v>
      </c>
      <c r="AW136" s="168">
        <f ca="1">CHOOSE(AW$6,SUMIFS(INDIRECT("EB[" &amp; AW$2 &amp; "]"),EB[Zdrojový_nositel],$B136,EB[product],"6000",EB[unit],"TJ"),INDEX($BO136:$DW136,,AW$4),AW$9/(INDEX(Roky_výhled,,AW$8)-Last_Bil)*(INDEX($BO136:$DW136,,AW$8)-INDEX($D136:$BL136,,$E$1))+INDEX($D136:$BL136,,$E$1),AW$9/(INDEX(Roky_výhled,,AW$8)-INDEX(Roky_výhled,,AW$8-1))*(INDEX($BO136:$DW136,,AW$8)-INDEX($BO136:$DW136,,AW$8-1))+INDEX($BO136:$DW136,,AW$8-1))</f>
        <v>150949.99999999997</v>
      </c>
      <c r="AX136" s="168">
        <f ca="1">CHOOSE(AX$6,SUMIFS(INDIRECT("EB[" &amp; AX$2 &amp; "]"),EB[Zdrojový_nositel],$B136,EB[product],"6000",EB[unit],"TJ"),INDEX($BO136:$DW136,,AX$4),AX$9/(INDEX(Roky_výhled,,AX$8)-Last_Bil)*(INDEX($BO136:$DW136,,AX$8)-INDEX($D136:$BL136,,$E$1))+INDEX($D136:$BL136,,$E$1),AX$9/(INDEX(Roky_výhled,,AX$8)-INDEX(Roky_výhled,,AX$8-1))*(INDEX($BO136:$DW136,,AX$8)-INDEX($BO136:$DW136,,AX$8-1))+INDEX($BO136:$DW136,,AX$8-1))</f>
        <v>152425.99999999997</v>
      </c>
      <c r="AY136" s="168">
        <f ca="1">CHOOSE(AY$6,SUMIFS(INDIRECT("EB[" &amp; AY$2 &amp; "]"),EB[Zdrojový_nositel],$B136,EB[product],"6000",EB[unit],"TJ"),INDEX($BO136:$DW136,,AY$4),AY$9/(INDEX(Roky_výhled,,AY$8)-Last_Bil)*(INDEX($BO136:$DW136,,AY$8)-INDEX($D136:$BL136,,$E$1))+INDEX($D136:$BL136,,$E$1),AY$9/(INDEX(Roky_výhled,,AY$8)-INDEX(Roky_výhled,,AY$8-1))*(INDEX($BO136:$DW136,,AY$8)-INDEX($BO136:$DW136,,AY$8-1))+INDEX($BO136:$DW136,,AY$8-1))</f>
        <v>153902</v>
      </c>
      <c r="AZ136" s="168">
        <f ca="1">CHOOSE(AZ$6,SUMIFS(INDIRECT("EB[" &amp; AZ$2 &amp; "]"),EB[Zdrojový_nositel],$B136,EB[product],"6000",EB[unit],"TJ"),INDEX($BO136:$DW136,,AZ$4),AZ$9/(INDEX(Roky_výhled,,AZ$8)-Last_Bil)*(INDEX($BO136:$DW136,,AZ$8)-INDEX($D136:$BL136,,$E$1))+INDEX($D136:$BL136,,$E$1),AZ$9/(INDEX(Roky_výhled,,AZ$8)-INDEX(Roky_výhled,,AZ$8-1))*(INDEX($BO136:$DW136,,AZ$8)-INDEX($BO136:$DW136,,AZ$8-1))+INDEX($BO136:$DW136,,AZ$8-1))</f>
        <v>155378</v>
      </c>
      <c r="BA136" s="168">
        <f ca="1">CHOOSE(BA$6,SUMIFS(INDIRECT("EB[" &amp; BA$2 &amp; "]"),EB[Zdrojový_nositel],$B136,EB[product],"6000",EB[unit],"TJ"),INDEX($BO136:$DW136,,BA$4),BA$9/(INDEX(Roky_výhled,,BA$8)-Last_Bil)*(INDEX($BO136:$DW136,,BA$8)-INDEX($D136:$BL136,,$E$1))+INDEX($D136:$BL136,,$E$1),BA$9/(INDEX(Roky_výhled,,BA$8)-INDEX(Roky_výhled,,BA$8-1))*(INDEX($BO136:$DW136,,BA$8)-INDEX($BO136:$DW136,,BA$8-1))+INDEX($BO136:$DW136,,BA$8-1))</f>
        <v>156854.00000000003</v>
      </c>
      <c r="BB136" s="168">
        <f ca="1">CHOOSE(BB$6,SUMIFS(INDIRECT("EB[" &amp; BB$2 &amp; "]"),EB[Zdrojový_nositel],$B136,EB[product],"6000",EB[unit],"TJ"),INDEX($BO136:$DW136,,BB$4),BB$9/(INDEX(Roky_výhled,,BB$8)-Last_Bil)*(INDEX($BO136:$DW136,,BB$8)-INDEX($D136:$BL136,,$E$1))+INDEX($D136:$BL136,,$E$1),BB$9/(INDEX(Roky_výhled,,BB$8)-INDEX(Roky_výhled,,BB$8-1))*(INDEX($BO136:$DW136,,BB$8)-INDEX($BO136:$DW136,,BB$8-1))+INDEX($BO136:$DW136,,BB$8-1))</f>
        <v>158330.00000000003</v>
      </c>
      <c r="BC136" s="168">
        <f ca="1">CHOOSE(BC$6,SUMIFS(INDIRECT("EB[" &amp; BC$2 &amp; "]"),EB[Zdrojový_nositel],$B136,EB[product],"6000",EB[unit],"TJ"),INDEX($BO136:$DW136,,BC$4),BC$9/(INDEX(Roky_výhled,,BC$8)-Last_Bil)*(INDEX($BO136:$DW136,,BC$8)-INDEX($D136:$BL136,,$E$1))+INDEX($D136:$BL136,,$E$1),BC$9/(INDEX(Roky_výhled,,BC$8)-INDEX(Roky_výhled,,BC$8-1))*(INDEX($BO136:$DW136,,BC$8)-INDEX($BO136:$DW136,,BC$8-1))+INDEX($BO136:$DW136,,BC$8-1))</f>
        <v>163708.00000000003</v>
      </c>
      <c r="BD136" s="168">
        <f ca="1">CHOOSE(BD$6,SUMIFS(INDIRECT("EB[" &amp; BD$2 &amp; "]"),EB[Zdrojový_nositel],$B136,EB[product],"6000",EB[unit],"TJ"),INDEX($BO136:$DW136,,BD$4),BD$9/(INDEX(Roky_výhled,,BD$8)-Last_Bil)*(INDEX($BO136:$DW136,,BD$8)-INDEX($D136:$BL136,,$E$1))+INDEX($D136:$BL136,,$E$1),BD$9/(INDEX(Roky_výhled,,BD$8)-INDEX(Roky_výhled,,BD$8-1))*(INDEX($BO136:$DW136,,BD$8)-INDEX($BO136:$DW136,,BD$8-1))+INDEX($BO136:$DW136,,BD$8-1))</f>
        <v>169086</v>
      </c>
      <c r="BE136" s="168">
        <f ca="1">CHOOSE(BE$6,SUMIFS(INDIRECT("EB[" &amp; BE$2 &amp; "]"),EB[Zdrojový_nositel],$B136,EB[product],"6000",EB[unit],"TJ"),INDEX($BO136:$DW136,,BE$4),BE$9/(INDEX(Roky_výhled,,BE$8)-Last_Bil)*(INDEX($BO136:$DW136,,BE$8)-INDEX($D136:$BL136,,$E$1))+INDEX($D136:$BL136,,$E$1),BE$9/(INDEX(Roky_výhled,,BE$8)-INDEX(Roky_výhled,,BE$8-1))*(INDEX($BO136:$DW136,,BE$8)-INDEX($BO136:$DW136,,BE$8-1))+INDEX($BO136:$DW136,,BE$8-1))</f>
        <v>174464</v>
      </c>
      <c r="BF136" s="168">
        <f ca="1">CHOOSE(BF$6,SUMIFS(INDIRECT("EB[" &amp; BF$2 &amp; "]"),EB[Zdrojový_nositel],$B136,EB[product],"6000",EB[unit],"TJ"),INDEX($BO136:$DW136,,BF$4),BF$9/(INDEX(Roky_výhled,,BF$8)-Last_Bil)*(INDEX($BO136:$DW136,,BF$8)-INDEX($D136:$BL136,,$E$1))+INDEX($D136:$BL136,,$E$1),BF$9/(INDEX(Roky_výhled,,BF$8)-INDEX(Roky_výhled,,BF$8-1))*(INDEX($BO136:$DW136,,BF$8)-INDEX($BO136:$DW136,,BF$8-1))+INDEX($BO136:$DW136,,BF$8-1))</f>
        <v>179842</v>
      </c>
      <c r="BG136" s="168">
        <f ca="1">CHOOSE(BG$6,SUMIFS(INDIRECT("EB[" &amp; BG$2 &amp; "]"),EB[Zdrojový_nositel],$B136,EB[product],"6000",EB[unit],"TJ"),INDEX($BO136:$DW136,,BG$4),BG$9/(INDEX(Roky_výhled,,BG$8)-Last_Bil)*(INDEX($BO136:$DW136,,BG$8)-INDEX($D136:$BL136,,$E$1))+INDEX($D136:$BL136,,$E$1),BG$9/(INDEX(Roky_výhled,,BG$8)-INDEX(Roky_výhled,,BG$8-1))*(INDEX($BO136:$DW136,,BG$8)-INDEX($BO136:$DW136,,BG$8-1))+INDEX($BO136:$DW136,,BG$8-1))</f>
        <v>185219.99999999997</v>
      </c>
      <c r="BH136" s="168">
        <f ca="1">CHOOSE(BH$6,SUMIFS(INDIRECT("EB[" &amp; BH$2 &amp; "]"),EB[Zdrojový_nositel],$B136,EB[product],"6000",EB[unit],"TJ"),INDEX($BO136:$DW136,,BH$4),BH$9/(INDEX(Roky_výhled,,BH$8)-Last_Bil)*(INDEX($BO136:$DW136,,BH$8)-INDEX($D136:$BL136,,$E$1))+INDEX($D136:$BL136,,$E$1),BH$9/(INDEX(Roky_výhled,,BH$8)-INDEX(Roky_výhled,,BH$8-1))*(INDEX($BO136:$DW136,,BH$8)-INDEX($BO136:$DW136,,BH$8-1))+INDEX($BO136:$DW136,,BH$8-1))</f>
        <v>185219.99999999997</v>
      </c>
      <c r="BI136" s="168">
        <f ca="1">CHOOSE(BI$6,SUMIFS(INDIRECT("EB[" &amp; BI$2 &amp; "]"),EB[Zdrojový_nositel],$B136,EB[product],"6000",EB[unit],"TJ"),INDEX($BO136:$DW136,,BI$4),BI$9/(INDEX(Roky_výhled,,BI$8)-Last_Bil)*(INDEX($BO136:$DW136,,BI$8)-INDEX($D136:$BL136,,$E$1))+INDEX($D136:$BL136,,$E$1),BI$9/(INDEX(Roky_výhled,,BI$8)-INDEX(Roky_výhled,,BI$8-1))*(INDEX($BO136:$DW136,,BI$8)-INDEX($BO136:$DW136,,BI$8-1))+INDEX($BO136:$DW136,,BI$8-1))</f>
        <v>185219.99999999997</v>
      </c>
      <c r="BJ136" s="168">
        <f ca="1">CHOOSE(BJ$6,SUMIFS(INDIRECT("EB[" &amp; BJ$2 &amp; "]"),EB[Zdrojový_nositel],$B136,EB[product],"6000",EB[unit],"TJ"),INDEX($BO136:$DW136,,BJ$4),BJ$9/(INDEX(Roky_výhled,,BJ$8)-Last_Bil)*(INDEX($BO136:$DW136,,BJ$8)-INDEX($D136:$BL136,,$E$1))+INDEX($D136:$BL136,,$E$1),BJ$9/(INDEX(Roky_výhled,,BJ$8)-INDEX(Roky_výhled,,BJ$8-1))*(INDEX($BO136:$DW136,,BJ$8)-INDEX($BO136:$DW136,,BJ$8-1))+INDEX($BO136:$DW136,,BJ$8-1))</f>
        <v>185219.99999999997</v>
      </c>
      <c r="BK136" s="168">
        <f ca="1">CHOOSE(BK$6,SUMIFS(INDIRECT("EB[" &amp; BK$2 &amp; "]"),EB[Zdrojový_nositel],$B136,EB[product],"6000",EB[unit],"TJ"),INDEX($BO136:$DW136,,BK$4),BK$9/(INDEX(Roky_výhled,,BK$8)-Last_Bil)*(INDEX($BO136:$DW136,,BK$8)-INDEX($D136:$BL136,,$E$1))+INDEX($D136:$BL136,,$E$1),BK$9/(INDEX(Roky_výhled,,BK$8)-INDEX(Roky_výhled,,BK$8-1))*(INDEX($BO136:$DW136,,BK$8)-INDEX($BO136:$DW136,,BK$8-1))+INDEX($BO136:$DW136,,BK$8-1))</f>
        <v>185219.99999999997</v>
      </c>
      <c r="BL136" s="169">
        <f ca="1">CHOOSE(BL$6,SUMIFS(INDIRECT("EB[" &amp; BL$2 &amp; "]"),EB[Zdrojový_nositel],$B136,EB[product],"6000",EB[unit],"TJ"),INDEX($BO136:$DW136,,BL$4),BL$9/(INDEX(Roky_výhled,,BL$8)-Last_Bil)*(INDEX($BO136:$DW136,,BL$8)-INDEX($D136:$BL136,,$E$1))+INDEX($D136:$BL136,,$E$1),BL$9/(INDEX(Roky_výhled,,BL$8)-INDEX(Roky_výhled,,BL$8-1))*(INDEX($BO136:$DW136,,BL$8)-INDEX($BO136:$DW136,,BL$8-1))+INDEX($BO136:$DW136,,BL$8-1))</f>
        <v>185219.99999999997</v>
      </c>
      <c r="BM136"/>
      <c r="BN136" s="222" t="str">
        <f t="shared" ref="BN136:BN137" si="303">C136</f>
        <v>Jaderné teplo</v>
      </c>
      <c r="BO136" s="288">
        <v>109170</v>
      </c>
      <c r="BP136" s="289">
        <v>116239.99999999999</v>
      </c>
      <c r="BQ136" s="289">
        <v>124390</v>
      </c>
      <c r="BR136" s="289">
        <v>108110</v>
      </c>
      <c r="BS136" s="289">
        <v>108110</v>
      </c>
      <c r="BT136" s="289">
        <v>150949.99999999997</v>
      </c>
      <c r="BU136" s="289">
        <v>158330.00000000003</v>
      </c>
      <c r="BV136" s="289">
        <v>185219.99999999997</v>
      </c>
      <c r="BW136" s="289">
        <v>185219.99999999997</v>
      </c>
      <c r="BX136" s="289">
        <v>210500</v>
      </c>
      <c r="BY136" s="290">
        <v>200430</v>
      </c>
      <c r="BZ136" s="281"/>
      <c r="CA136" s="281"/>
      <c r="CB136" s="281"/>
      <c r="CC136" s="281"/>
      <c r="CD136" s="281"/>
      <c r="CE136" s="281"/>
      <c r="CF136" s="281"/>
      <c r="CG136" s="281"/>
      <c r="CH136" s="281"/>
      <c r="CI136" s="281"/>
      <c r="CJ136" s="281"/>
      <c r="CK136" s="281"/>
      <c r="CL136" s="281"/>
      <c r="CM136" s="281"/>
      <c r="CN136" s="281"/>
      <c r="CO136" s="281"/>
      <c r="CP136" s="281"/>
      <c r="CQ136" s="281"/>
      <c r="CR136" s="281"/>
      <c r="CS136" s="281"/>
      <c r="CT136" s="281"/>
      <c r="CU136" s="281"/>
      <c r="CV136" s="281"/>
      <c r="CW136" s="281"/>
      <c r="CX136" s="281"/>
      <c r="CY136" s="281"/>
      <c r="CZ136" s="281"/>
      <c r="DA136" s="281"/>
      <c r="DB136" s="281"/>
      <c r="DC136" s="281"/>
      <c r="DD136" s="281"/>
      <c r="DE136" s="281"/>
      <c r="DF136" s="281"/>
      <c r="DG136" s="281"/>
      <c r="DH136" s="281"/>
      <c r="DI136" s="281"/>
      <c r="DJ136" s="281"/>
      <c r="DK136" s="281"/>
      <c r="DL136" s="281"/>
      <c r="DM136" s="281"/>
      <c r="DN136" s="281"/>
      <c r="DO136" s="281"/>
      <c r="DP136" s="281"/>
      <c r="DQ136" s="281"/>
      <c r="DR136" s="281"/>
      <c r="DS136" s="281"/>
      <c r="DT136" s="281"/>
      <c r="DU136" s="281"/>
      <c r="DV136" s="281"/>
      <c r="DW136" s="281"/>
    </row>
    <row r="137" spans="2:127" s="196" customFormat="1" ht="15.75" thickBot="1" x14ac:dyDescent="0.3">
      <c r="B137"/>
      <c r="C137" s="181" t="s">
        <v>134</v>
      </c>
      <c r="D137" s="170">
        <f ca="1">SUM(D123:D136)</f>
        <v>224178</v>
      </c>
      <c r="E137" s="171">
        <f t="shared" ref="E137:BL137" ca="1" si="304">SUM(E123:E136)</f>
        <v>217072</v>
      </c>
      <c r="F137" s="171">
        <f t="shared" ca="1" si="304"/>
        <v>212605</v>
      </c>
      <c r="G137" s="171">
        <f t="shared" ca="1" si="304"/>
        <v>211156</v>
      </c>
      <c r="H137" s="171">
        <f t="shared" ca="1" si="304"/>
        <v>210199</v>
      </c>
      <c r="I137" s="171">
        <f t="shared" ca="1" si="304"/>
        <v>218070</v>
      </c>
      <c r="J137" s="171">
        <f t="shared" ca="1" si="304"/>
        <v>229762</v>
      </c>
      <c r="K137" s="171">
        <f t="shared" ca="1" si="304"/>
        <v>231180</v>
      </c>
      <c r="L137" s="171">
        <f t="shared" ca="1" si="304"/>
        <v>232646</v>
      </c>
      <c r="M137" s="171">
        <f t="shared" ca="1" si="304"/>
        <v>230973</v>
      </c>
      <c r="N137" s="171">
        <f t="shared" ca="1" si="304"/>
        <v>262479</v>
      </c>
      <c r="O137" s="171">
        <f t="shared" ca="1" si="304"/>
        <v>267243</v>
      </c>
      <c r="P137" s="171">
        <f t="shared" ca="1" si="304"/>
        <v>273583</v>
      </c>
      <c r="Q137" s="171">
        <f t="shared" ca="1" si="304"/>
        <v>298139</v>
      </c>
      <c r="R137" s="171">
        <f t="shared" ca="1" si="304"/>
        <v>301641</v>
      </c>
      <c r="S137" s="171">
        <f t="shared" ca="1" si="304"/>
        <v>294948</v>
      </c>
      <c r="T137" s="171">
        <f t="shared" ca="1" si="304"/>
        <v>301155</v>
      </c>
      <c r="U137" s="171">
        <f t="shared" ca="1" si="304"/>
        <v>315952</v>
      </c>
      <c r="V137" s="171">
        <f t="shared" ca="1" si="304"/>
        <v>299861</v>
      </c>
      <c r="W137" s="171">
        <f t="shared" ca="1" si="304"/>
        <v>293875</v>
      </c>
      <c r="X137" s="171">
        <f t="shared" ca="1" si="304"/>
        <v>306823</v>
      </c>
      <c r="Y137" s="171">
        <f t="shared" ca="1" si="304"/>
        <v>312093</v>
      </c>
      <c r="Z137" s="171">
        <f t="shared" ca="1" si="304"/>
        <v>311808</v>
      </c>
      <c r="AA137" s="171">
        <f t="shared" ca="1" si="304"/>
        <v>309362</v>
      </c>
      <c r="AB137" s="171">
        <f t="shared" ca="1" si="304"/>
        <v>306028</v>
      </c>
      <c r="AC137" s="171">
        <f t="shared" ca="1" si="304"/>
        <v>297130</v>
      </c>
      <c r="AD137" s="171">
        <f t="shared" ca="1" si="304"/>
        <v>302004</v>
      </c>
      <c r="AE137" s="171">
        <f t="shared" ca="1" si="304"/>
        <v>306878</v>
      </c>
      <c r="AF137" s="171">
        <f t="shared" ca="1" si="304"/>
        <v>311751.99999999994</v>
      </c>
      <c r="AG137" s="171">
        <f t="shared" ca="1" si="304"/>
        <v>316626</v>
      </c>
      <c r="AH137" s="171">
        <f t="shared" ca="1" si="304"/>
        <v>321500</v>
      </c>
      <c r="AI137" s="171">
        <f t="shared" ca="1" si="304"/>
        <v>317490</v>
      </c>
      <c r="AJ137" s="171">
        <f t="shared" ca="1" si="304"/>
        <v>313480</v>
      </c>
      <c r="AK137" s="171">
        <f t="shared" ca="1" si="304"/>
        <v>309470</v>
      </c>
      <c r="AL137" s="171">
        <f t="shared" ca="1" si="304"/>
        <v>305460</v>
      </c>
      <c r="AM137" s="171">
        <f t="shared" ca="1" si="304"/>
        <v>301450</v>
      </c>
      <c r="AN137" s="171">
        <f t="shared" ca="1" si="304"/>
        <v>301588</v>
      </c>
      <c r="AO137" s="171">
        <f t="shared" ca="1" si="304"/>
        <v>301726</v>
      </c>
      <c r="AP137" s="171">
        <f t="shared" ca="1" si="304"/>
        <v>301864</v>
      </c>
      <c r="AQ137" s="171">
        <f t="shared" ca="1" si="304"/>
        <v>302002</v>
      </c>
      <c r="AR137" s="171">
        <f t="shared" ca="1" si="304"/>
        <v>302140</v>
      </c>
      <c r="AS137" s="171">
        <f t="shared" ca="1" si="304"/>
        <v>309132</v>
      </c>
      <c r="AT137" s="171">
        <f t="shared" ca="1" si="304"/>
        <v>316124</v>
      </c>
      <c r="AU137" s="171">
        <f t="shared" ca="1" si="304"/>
        <v>323116</v>
      </c>
      <c r="AV137" s="171">
        <f t="shared" ca="1" si="304"/>
        <v>330108</v>
      </c>
      <c r="AW137" s="171">
        <f t="shared" ca="1" si="304"/>
        <v>337100</v>
      </c>
      <c r="AX137" s="171">
        <f t="shared" ca="1" si="304"/>
        <v>335342</v>
      </c>
      <c r="AY137" s="171">
        <f t="shared" ca="1" si="304"/>
        <v>333584</v>
      </c>
      <c r="AZ137" s="171">
        <f t="shared" ca="1" si="304"/>
        <v>331826</v>
      </c>
      <c r="BA137" s="171">
        <f t="shared" ca="1" si="304"/>
        <v>330068</v>
      </c>
      <c r="BB137" s="171">
        <f t="shared" ca="1" si="304"/>
        <v>328310</v>
      </c>
      <c r="BC137" s="171">
        <f t="shared" ca="1" si="304"/>
        <v>331638</v>
      </c>
      <c r="BD137" s="171">
        <f t="shared" ca="1" si="304"/>
        <v>334966</v>
      </c>
      <c r="BE137" s="171">
        <f t="shared" ca="1" si="304"/>
        <v>338294</v>
      </c>
      <c r="BF137" s="171">
        <f t="shared" ca="1" si="304"/>
        <v>341622</v>
      </c>
      <c r="BG137" s="171">
        <f t="shared" ca="1" si="304"/>
        <v>344950</v>
      </c>
      <c r="BH137" s="171">
        <f t="shared" ca="1" si="304"/>
        <v>344524</v>
      </c>
      <c r="BI137" s="171">
        <f t="shared" ca="1" si="304"/>
        <v>344098</v>
      </c>
      <c r="BJ137" s="171">
        <f t="shared" ca="1" si="304"/>
        <v>343672</v>
      </c>
      <c r="BK137" s="171">
        <f t="shared" ca="1" si="304"/>
        <v>343246</v>
      </c>
      <c r="BL137" s="172">
        <f t="shared" ca="1" si="304"/>
        <v>342820</v>
      </c>
      <c r="BM137"/>
      <c r="BN137" s="181" t="str">
        <f t="shared" si="303"/>
        <v>Celkem</v>
      </c>
      <c r="BO137" s="300">
        <f>SUM(BO123:BO136)</f>
        <v>312640</v>
      </c>
      <c r="BP137" s="301">
        <f t="shared" ref="BP137:BY137" si="305">SUM(BP123:BP136)</f>
        <v>332050</v>
      </c>
      <c r="BQ137" s="301">
        <f t="shared" si="305"/>
        <v>321500</v>
      </c>
      <c r="BR137" s="301">
        <f t="shared" si="305"/>
        <v>301450</v>
      </c>
      <c r="BS137" s="301">
        <f t="shared" si="305"/>
        <v>302140</v>
      </c>
      <c r="BT137" s="301">
        <f t="shared" si="305"/>
        <v>337100</v>
      </c>
      <c r="BU137" s="301">
        <f t="shared" si="305"/>
        <v>328310</v>
      </c>
      <c r="BV137" s="301">
        <f t="shared" si="305"/>
        <v>344950</v>
      </c>
      <c r="BW137" s="301">
        <f t="shared" si="305"/>
        <v>342820</v>
      </c>
      <c r="BX137" s="301">
        <f t="shared" si="305"/>
        <v>340280</v>
      </c>
      <c r="BY137" s="302">
        <f t="shared" si="305"/>
        <v>348020</v>
      </c>
      <c r="BZ137" s="281"/>
      <c r="CA137" s="281"/>
      <c r="CB137" s="281"/>
      <c r="CC137" s="281"/>
      <c r="CD137" s="281"/>
      <c r="CE137" s="281"/>
      <c r="CF137" s="281"/>
      <c r="CG137" s="281"/>
      <c r="CH137" s="281"/>
      <c r="CI137" s="281"/>
      <c r="CJ137" s="281"/>
      <c r="CK137" s="281"/>
      <c r="CL137" s="281"/>
      <c r="CM137" s="281"/>
      <c r="CN137" s="281"/>
      <c r="CO137" s="281"/>
      <c r="CP137" s="281"/>
      <c r="CQ137" s="281"/>
      <c r="CR137" s="281"/>
      <c r="CS137" s="281"/>
      <c r="CT137" s="281"/>
      <c r="CU137" s="281"/>
      <c r="CV137" s="281"/>
      <c r="CW137" s="281"/>
      <c r="CX137" s="281"/>
      <c r="CY137" s="281"/>
      <c r="CZ137" s="281"/>
      <c r="DA137" s="281"/>
      <c r="DB137" s="281"/>
      <c r="DC137" s="281"/>
      <c r="DD137" s="281"/>
      <c r="DE137" s="281"/>
      <c r="DF137" s="281"/>
      <c r="DG137" s="281"/>
      <c r="DH137" s="281"/>
      <c r="DI137" s="281"/>
      <c r="DJ137" s="281"/>
      <c r="DK137" s="281"/>
      <c r="DL137" s="281"/>
      <c r="DM137" s="281"/>
      <c r="DN137" s="281"/>
      <c r="DO137" s="281"/>
      <c r="DP137" s="281"/>
      <c r="DQ137" s="281"/>
      <c r="DR137" s="281"/>
      <c r="DS137" s="281"/>
      <c r="DT137" s="281"/>
      <c r="DU137" s="281"/>
      <c r="DV137" s="281"/>
      <c r="DW137" s="281"/>
    </row>
    <row r="138" spans="2:127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200"/>
    </row>
    <row r="139" spans="2:127" ht="15.75" thickBot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 s="195"/>
      <c r="BP139" s="195"/>
      <c r="BQ139" s="195"/>
      <c r="BR139" s="195"/>
      <c r="BS139" s="195"/>
      <c r="BT139" s="195"/>
      <c r="BU139" s="195"/>
      <c r="BV139" s="195"/>
      <c r="BW139" s="195"/>
      <c r="BX139" s="195"/>
      <c r="BY139" s="200"/>
    </row>
    <row r="140" spans="2:127" s="196" customFormat="1" ht="15.75" thickBot="1" x14ac:dyDescent="0.3">
      <c r="B140"/>
      <c r="C140" s="181" t="s">
        <v>3361</v>
      </c>
      <c r="D140" s="161">
        <f t="array" ref="D140">MIN(IFERROR(VALUE(EB[#Headers]),1000000))</f>
        <v>1990</v>
      </c>
      <c r="E140" s="159">
        <f t="shared" ref="E140:W140" si="306">D140+1</f>
        <v>1991</v>
      </c>
      <c r="F140" s="159">
        <f t="shared" si="306"/>
        <v>1992</v>
      </c>
      <c r="G140" s="159">
        <f t="shared" si="306"/>
        <v>1993</v>
      </c>
      <c r="H140" s="159">
        <f t="shared" si="306"/>
        <v>1994</v>
      </c>
      <c r="I140" s="159">
        <f t="shared" si="306"/>
        <v>1995</v>
      </c>
      <c r="J140" s="159">
        <f t="shared" si="306"/>
        <v>1996</v>
      </c>
      <c r="K140" s="159">
        <f t="shared" si="306"/>
        <v>1997</v>
      </c>
      <c r="L140" s="159">
        <f t="shared" si="306"/>
        <v>1998</v>
      </c>
      <c r="M140" s="159">
        <f t="shared" si="306"/>
        <v>1999</v>
      </c>
      <c r="N140" s="159">
        <f t="shared" si="306"/>
        <v>2000</v>
      </c>
      <c r="O140" s="159">
        <f t="shared" si="306"/>
        <v>2001</v>
      </c>
      <c r="P140" s="159">
        <f t="shared" si="306"/>
        <v>2002</v>
      </c>
      <c r="Q140" s="159">
        <f t="shared" si="306"/>
        <v>2003</v>
      </c>
      <c r="R140" s="159">
        <f t="shared" si="306"/>
        <v>2004</v>
      </c>
      <c r="S140" s="159">
        <f t="shared" si="306"/>
        <v>2005</v>
      </c>
      <c r="T140" s="159">
        <f t="shared" si="306"/>
        <v>2006</v>
      </c>
      <c r="U140" s="159">
        <f t="shared" si="306"/>
        <v>2007</v>
      </c>
      <c r="V140" s="159">
        <f t="shared" si="306"/>
        <v>2008</v>
      </c>
      <c r="W140" s="159">
        <f t="shared" si="306"/>
        <v>2009</v>
      </c>
      <c r="X140" s="159">
        <f>S140+5</f>
        <v>2010</v>
      </c>
      <c r="Y140" s="159">
        <f>X140+1</f>
        <v>2011</v>
      </c>
      <c r="Z140" s="159">
        <f>Y140+1</f>
        <v>2012</v>
      </c>
      <c r="AA140" s="159">
        <f>Z140+1</f>
        <v>2013</v>
      </c>
      <c r="AB140" s="159">
        <f>AA140+1</f>
        <v>2014</v>
      </c>
      <c r="AC140" s="159">
        <f>AB140+1</f>
        <v>2015</v>
      </c>
      <c r="AD140" s="159">
        <f>Y140+5</f>
        <v>2016</v>
      </c>
      <c r="AE140" s="159">
        <f t="shared" ref="AE140:BL140" si="307">Z140+5</f>
        <v>2017</v>
      </c>
      <c r="AF140" s="159">
        <f t="shared" si="307"/>
        <v>2018</v>
      </c>
      <c r="AG140" s="159">
        <f t="shared" si="307"/>
        <v>2019</v>
      </c>
      <c r="AH140" s="159">
        <f t="shared" si="307"/>
        <v>2020</v>
      </c>
      <c r="AI140" s="159">
        <f t="shared" si="307"/>
        <v>2021</v>
      </c>
      <c r="AJ140" s="159">
        <f t="shared" si="307"/>
        <v>2022</v>
      </c>
      <c r="AK140" s="159">
        <f t="shared" si="307"/>
        <v>2023</v>
      </c>
      <c r="AL140" s="159">
        <f t="shared" si="307"/>
        <v>2024</v>
      </c>
      <c r="AM140" s="159">
        <f t="shared" si="307"/>
        <v>2025</v>
      </c>
      <c r="AN140" s="159">
        <f t="shared" si="307"/>
        <v>2026</v>
      </c>
      <c r="AO140" s="159">
        <f t="shared" si="307"/>
        <v>2027</v>
      </c>
      <c r="AP140" s="159">
        <f t="shared" si="307"/>
        <v>2028</v>
      </c>
      <c r="AQ140" s="159">
        <f t="shared" si="307"/>
        <v>2029</v>
      </c>
      <c r="AR140" s="159">
        <f t="shared" si="307"/>
        <v>2030</v>
      </c>
      <c r="AS140" s="159">
        <f t="shared" si="307"/>
        <v>2031</v>
      </c>
      <c r="AT140" s="159">
        <f t="shared" si="307"/>
        <v>2032</v>
      </c>
      <c r="AU140" s="159">
        <f t="shared" si="307"/>
        <v>2033</v>
      </c>
      <c r="AV140" s="159">
        <f t="shared" si="307"/>
        <v>2034</v>
      </c>
      <c r="AW140" s="159">
        <f t="shared" si="307"/>
        <v>2035</v>
      </c>
      <c r="AX140" s="159">
        <f t="shared" si="307"/>
        <v>2036</v>
      </c>
      <c r="AY140" s="159">
        <f t="shared" si="307"/>
        <v>2037</v>
      </c>
      <c r="AZ140" s="159">
        <f t="shared" si="307"/>
        <v>2038</v>
      </c>
      <c r="BA140" s="159">
        <f t="shared" si="307"/>
        <v>2039</v>
      </c>
      <c r="BB140" s="159">
        <f t="shared" si="307"/>
        <v>2040</v>
      </c>
      <c r="BC140" s="159">
        <f t="shared" si="307"/>
        <v>2041</v>
      </c>
      <c r="BD140" s="159">
        <f t="shared" si="307"/>
        <v>2042</v>
      </c>
      <c r="BE140" s="159">
        <f t="shared" si="307"/>
        <v>2043</v>
      </c>
      <c r="BF140" s="159">
        <f t="shared" si="307"/>
        <v>2044</v>
      </c>
      <c r="BG140" s="159">
        <f t="shared" si="307"/>
        <v>2045</v>
      </c>
      <c r="BH140" s="159">
        <f t="shared" si="307"/>
        <v>2046</v>
      </c>
      <c r="BI140" s="159">
        <f t="shared" si="307"/>
        <v>2047</v>
      </c>
      <c r="BJ140" s="159">
        <f t="shared" si="307"/>
        <v>2048</v>
      </c>
      <c r="BK140" s="159">
        <f t="shared" si="307"/>
        <v>2049</v>
      </c>
      <c r="BL140" s="160">
        <f t="shared" si="307"/>
        <v>2050</v>
      </c>
      <c r="BM140"/>
      <c r="BN140" s="181" t="str">
        <f t="shared" ref="BN140:BN153" si="308">C140</f>
        <v>Výroba tepla [PJ]</v>
      </c>
      <c r="BO140" s="223">
        <f>BO$2</f>
        <v>2012</v>
      </c>
      <c r="BP140" s="191">
        <f t="shared" ref="BP140:BY140" si="309">BP$2</f>
        <v>2015</v>
      </c>
      <c r="BQ140" s="191">
        <f t="shared" si="309"/>
        <v>2020</v>
      </c>
      <c r="BR140" s="191">
        <f t="shared" si="309"/>
        <v>2025</v>
      </c>
      <c r="BS140" s="191">
        <f t="shared" si="309"/>
        <v>2030</v>
      </c>
      <c r="BT140" s="191">
        <f t="shared" si="309"/>
        <v>2035</v>
      </c>
      <c r="BU140" s="191">
        <f t="shared" si="309"/>
        <v>2040</v>
      </c>
      <c r="BV140" s="191">
        <f t="shared" si="309"/>
        <v>2045</v>
      </c>
      <c r="BW140" s="191">
        <f t="shared" si="309"/>
        <v>2050</v>
      </c>
      <c r="BX140" s="191">
        <f t="shared" si="309"/>
        <v>2055</v>
      </c>
      <c r="BY140" s="192">
        <f t="shared" si="309"/>
        <v>2060</v>
      </c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</row>
    <row r="141" spans="2:127" s="196" customFormat="1" x14ac:dyDescent="0.25">
      <c r="B141" t="s">
        <v>3130</v>
      </c>
      <c r="C141" s="178" t="str">
        <f t="shared" ref="C141:C155" si="310">C13</f>
        <v>Tuhá paliva</v>
      </c>
      <c r="D141" s="164">
        <f ca="1">CHOOSE(D$6,SUMIFS(INDIRECT("EB[" &amp; D$2 &amp; "]"),EB[Zdrojový_nositel],$B141,EB[product],"5200",EB[unit],"TJ"),INDEX($BO141:$DW141,,D$4),D$9/(INDEX(Roky_výhled,,D$8)-Last_Bil)*(INDEX($BO141:$DW141,,D$8)-INDEX($D141:$BL141,,$E$1))+INDEX($D141:$BL141,,$E$1),D$9/(INDEX(Roky_výhled,,D$8)-INDEX(Roky_výhled,,D$8-1))*(INDEX($BO141:$DW141,,D$8)-INDEX($BO141:$DW141,,D$8-1))+INDEX($BO141:$DW141,,D$8-1))</f>
        <v>114354</v>
      </c>
      <c r="E141" s="165">
        <f ca="1">CHOOSE(E$6,SUMIFS(INDIRECT("EB[" &amp; E$2 &amp; "]"),EB[Zdrojový_nositel],$B141,EB[product],"5200",EB[unit],"TJ"),INDEX($BO141:$DW141,,E$4),E$9/(INDEX(Roky_výhled,,E$8)-Last_Bil)*(INDEX($BO141:$DW141,,E$8)-INDEX($D141:$BL141,,$E$1))+INDEX($D141:$BL141,,$E$1),E$9/(INDEX(Roky_výhled,,E$8)-INDEX(Roky_výhled,,E$8-1))*(INDEX($BO141:$DW141,,E$8)-INDEX($BO141:$DW141,,E$8-1))+INDEX($BO141:$DW141,,E$8-1))</f>
        <v>116985</v>
      </c>
      <c r="F141" s="165">
        <f ca="1">CHOOSE(F$6,SUMIFS(INDIRECT("EB[" &amp; F$2 &amp; "]"),EB[Zdrojový_nositel],$B141,EB[product],"5200",EB[unit],"TJ"),INDEX($BO141:$DW141,,F$4),F$9/(INDEX(Roky_výhled,,F$8)-Last_Bil)*(INDEX($BO141:$DW141,,F$8)-INDEX($D141:$BL141,,$E$1))+INDEX($D141:$BL141,,$E$1),F$9/(INDEX(Roky_výhled,,F$8)-INDEX(Roky_výhled,,F$8-1))*(INDEX($BO141:$DW141,,F$8)-INDEX($BO141:$DW141,,F$8-1))+INDEX($BO141:$DW141,,F$8-1))</f>
        <v>118561</v>
      </c>
      <c r="G141" s="165">
        <f ca="1">CHOOSE(G$6,SUMIFS(INDIRECT("EB[" &amp; G$2 &amp; "]"),EB[Zdrojový_nositel],$B141,EB[product],"5200",EB[unit],"TJ"),INDEX($BO141:$DW141,,G$4),G$9/(INDEX(Roky_výhled,,G$8)-Last_Bil)*(INDEX($BO141:$DW141,,G$8)-INDEX($D141:$BL141,,$E$1))+INDEX($D141:$BL141,,$E$1),G$9/(INDEX(Roky_výhled,,G$8)-INDEX(Roky_výhled,,G$8-1))*(INDEX($BO141:$DW141,,G$8)-INDEX($BO141:$DW141,,G$8-1))+INDEX($BO141:$DW141,,G$8-1))</f>
        <v>118576</v>
      </c>
      <c r="H141" s="165">
        <f ca="1">CHOOSE(H$6,SUMIFS(INDIRECT("EB[" &amp; H$2 &amp; "]"),EB[Zdrojový_nositel],$B141,EB[product],"5200",EB[unit],"TJ"),INDEX($BO141:$DW141,,H$4),H$9/(INDEX(Roky_výhled,,H$8)-Last_Bil)*(INDEX($BO141:$DW141,,H$8)-INDEX($D141:$BL141,,$E$1))+INDEX($D141:$BL141,,$E$1),H$9/(INDEX(Roky_výhled,,H$8)-INDEX(Roky_výhled,,H$8-1))*(INDEX($BO141:$DW141,,H$8)-INDEX($BO141:$DW141,,H$8-1))+INDEX($BO141:$DW141,,H$8-1))</f>
        <v>111870</v>
      </c>
      <c r="I141" s="165">
        <f ca="1">CHOOSE(I$6,SUMIFS(INDIRECT("EB[" &amp; I$2 &amp; "]"),EB[Zdrojový_nositel],$B141,EB[product],"5200",EB[unit],"TJ"),INDEX($BO141:$DW141,,I$4),I$9/(INDEX(Roky_výhled,,I$8)-Last_Bil)*(INDEX($BO141:$DW141,,I$8)-INDEX($D141:$BL141,,$E$1))+INDEX($D141:$BL141,,$E$1),I$9/(INDEX(Roky_výhled,,I$8)-INDEX(Roky_výhled,,I$8-1))*(INDEX($BO141:$DW141,,I$8)-INDEX($BO141:$DW141,,I$8-1))+INDEX($BO141:$DW141,,I$8-1))</f>
        <v>119655</v>
      </c>
      <c r="J141" s="165">
        <f ca="1">CHOOSE(J$6,SUMIFS(INDIRECT("EB[" &amp; J$2 &amp; "]"),EB[Zdrojový_nositel],$B141,EB[product],"5200",EB[unit],"TJ"),INDEX($BO141:$DW141,,J$4),J$9/(INDEX(Roky_výhled,,J$8)-Last_Bil)*(INDEX($BO141:$DW141,,J$8)-INDEX($D141:$BL141,,$E$1))+INDEX($D141:$BL141,,$E$1),J$9/(INDEX(Roky_výhled,,J$8)-INDEX(Roky_výhled,,J$8-1))*(INDEX($BO141:$DW141,,J$8)-INDEX($BO141:$DW141,,J$8-1))+INDEX($BO141:$DW141,,J$8-1))</f>
        <v>127467</v>
      </c>
      <c r="K141" s="165">
        <f ca="1">CHOOSE(K$6,SUMIFS(INDIRECT("EB[" &amp; K$2 &amp; "]"),EB[Zdrojový_nositel],$B141,EB[product],"5200",EB[unit],"TJ"),INDEX($BO141:$DW141,,K$4),K$9/(INDEX(Roky_výhled,,K$8)-Last_Bil)*(INDEX($BO141:$DW141,,K$8)-INDEX($D141:$BL141,,$E$1))+INDEX($D141:$BL141,,$E$1),K$9/(INDEX(Roky_výhled,,K$8)-INDEX(Roky_výhled,,K$8-1))*(INDEX($BO141:$DW141,,K$8)-INDEX($BO141:$DW141,,K$8-1))+INDEX($BO141:$DW141,,K$8-1))</f>
        <v>124474</v>
      </c>
      <c r="L141" s="165">
        <f ca="1">CHOOSE(L$6,SUMIFS(INDIRECT("EB[" &amp; L$2 &amp; "]"),EB[Zdrojový_nositel],$B141,EB[product],"5200",EB[unit],"TJ"),INDEX($BO141:$DW141,,L$4),L$9/(INDEX(Roky_výhled,,L$8)-Last_Bil)*(INDEX($BO141:$DW141,,L$8)-INDEX($D141:$BL141,,$E$1))+INDEX($D141:$BL141,,$E$1),L$9/(INDEX(Roky_výhled,,L$8)-INDEX(Roky_výhled,,L$8-1))*(INDEX($BO141:$DW141,,L$8)-INDEX($BO141:$DW141,,L$8-1))+INDEX($BO141:$DW141,,L$8-1))</f>
        <v>103378</v>
      </c>
      <c r="M141" s="165">
        <f ca="1">CHOOSE(M$6,SUMIFS(INDIRECT("EB[" &amp; M$2 &amp; "]"),EB[Zdrojový_nositel],$B141,EB[product],"5200",EB[unit],"TJ"),INDEX($BO141:$DW141,,M$4),M$9/(INDEX(Roky_výhled,,M$8)-Last_Bil)*(INDEX($BO141:$DW141,,M$8)-INDEX($D141:$BL141,,$E$1))+INDEX($D141:$BL141,,$E$1),M$9/(INDEX(Roky_výhled,,M$8)-INDEX(Roky_výhled,,M$8-1))*(INDEX($BO141:$DW141,,M$8)-INDEX($BO141:$DW141,,M$8-1))+INDEX($BO141:$DW141,,M$8-1))</f>
        <v>94385</v>
      </c>
      <c r="N141" s="165">
        <f ca="1">CHOOSE(N$6,SUMIFS(INDIRECT("EB[" &amp; N$2 &amp; "]"),EB[Zdrojový_nositel],$B141,EB[product],"5200",EB[unit],"TJ"),INDEX($BO141:$DW141,,N$4),N$9/(INDEX(Roky_výhled,,N$8)-Last_Bil)*(INDEX($BO141:$DW141,,N$8)-INDEX($D141:$BL141,,$E$1))+INDEX($D141:$BL141,,$E$1),N$9/(INDEX(Roky_výhled,,N$8)-INDEX(Roky_výhled,,N$8-1))*(INDEX($BO141:$DW141,,N$8)-INDEX($BO141:$DW141,,N$8-1))+INDEX($BO141:$DW141,,N$8-1))</f>
        <v>86568</v>
      </c>
      <c r="O141" s="165">
        <f ca="1">CHOOSE(O$6,SUMIFS(INDIRECT("EB[" &amp; O$2 &amp; "]"),EB[Zdrojový_nositel],$B141,EB[product],"5200",EB[unit],"TJ"),INDEX($BO141:$DW141,,O$4),O$9/(INDEX(Roky_výhled,,O$8)-Last_Bil)*(INDEX($BO141:$DW141,,O$8)-INDEX($D141:$BL141,,$E$1))+INDEX($D141:$BL141,,$E$1),O$9/(INDEX(Roky_výhled,,O$8)-INDEX(Roky_výhled,,O$8-1))*(INDEX($BO141:$DW141,,O$8)-INDEX($BO141:$DW141,,O$8-1))+INDEX($BO141:$DW141,,O$8-1))</f>
        <v>93324</v>
      </c>
      <c r="P141" s="165">
        <f ca="1">CHOOSE(P$6,SUMIFS(INDIRECT("EB[" &amp; P$2 &amp; "]"),EB[Zdrojový_nositel],$B141,EB[product],"5200",EB[unit],"TJ"),INDEX($BO141:$DW141,,P$4),P$9/(INDEX(Roky_výhled,,P$8)-Last_Bil)*(INDEX($BO141:$DW141,,P$8)-INDEX($D141:$BL141,,$E$1))+INDEX($D141:$BL141,,$E$1),P$9/(INDEX(Roky_výhled,,P$8)-INDEX(Roky_výhled,,P$8-1))*(INDEX($BO141:$DW141,,P$8)-INDEX($BO141:$DW141,,P$8-1))+INDEX($BO141:$DW141,,P$8-1))</f>
        <v>87446</v>
      </c>
      <c r="Q141" s="165">
        <f ca="1">CHOOSE(Q$6,SUMIFS(INDIRECT("EB[" &amp; Q$2 &amp; "]"),EB[Zdrojový_nositel],$B141,EB[product],"5200",EB[unit],"TJ"),INDEX($BO141:$DW141,,Q$4),Q$9/(INDEX(Roky_výhled,,Q$8)-Last_Bil)*(INDEX($BO141:$DW141,,Q$8)-INDEX($D141:$BL141,,$E$1))+INDEX($D141:$BL141,,$E$1),Q$9/(INDEX(Roky_výhled,,Q$8)-INDEX(Roky_výhled,,Q$8-1))*(INDEX($BO141:$DW141,,Q$8)-INDEX($BO141:$DW141,,Q$8-1))+INDEX($BO141:$DW141,,Q$8-1))</f>
        <v>89239</v>
      </c>
      <c r="R141" s="165">
        <f ca="1">CHOOSE(R$6,SUMIFS(INDIRECT("EB[" &amp; R$2 &amp; "]"),EB[Zdrojový_nositel],$B141,EB[product],"5200",EB[unit],"TJ"),INDEX($BO141:$DW141,,R$4),R$9/(INDEX(Roky_výhled,,R$8)-Last_Bil)*(INDEX($BO141:$DW141,,R$8)-INDEX($D141:$BL141,,$E$1))+INDEX($D141:$BL141,,$E$1),R$9/(INDEX(Roky_výhled,,R$8)-INDEX(Roky_výhled,,R$8-1))*(INDEX($BO141:$DW141,,R$8)-INDEX($BO141:$DW141,,R$8-1))+INDEX($BO141:$DW141,,R$8-1))</f>
        <v>85546</v>
      </c>
      <c r="S141" s="165">
        <f ca="1">CHOOSE(S$6,SUMIFS(INDIRECT("EB[" &amp; S$2 &amp; "]"),EB[Zdrojový_nositel],$B141,EB[product],"5200",EB[unit],"TJ"),INDEX($BO141:$DW141,,S$4),S$9/(INDEX(Roky_výhled,,S$8)-Last_Bil)*(INDEX($BO141:$DW141,,S$8)-INDEX($D141:$BL141,,$E$1))+INDEX($D141:$BL141,,$E$1),S$9/(INDEX(Roky_výhled,,S$8)-INDEX(Roky_výhled,,S$8-1))*(INDEX($BO141:$DW141,,S$8)-INDEX($BO141:$DW141,,S$8-1))+INDEX($BO141:$DW141,,S$8-1))</f>
        <v>85198</v>
      </c>
      <c r="T141" s="165">
        <f ca="1">CHOOSE(T$6,SUMIFS(INDIRECT("EB[" &amp; T$2 &amp; "]"),EB[Zdrojový_nositel],$B141,EB[product],"5200",EB[unit],"TJ"),INDEX($BO141:$DW141,,T$4),T$9/(INDEX(Roky_výhled,,T$8)-Last_Bil)*(INDEX($BO141:$DW141,,T$8)-INDEX($D141:$BL141,,$E$1))+INDEX($D141:$BL141,,$E$1),T$9/(INDEX(Roky_výhled,,T$8)-INDEX(Roky_výhled,,T$8-1))*(INDEX($BO141:$DW141,,T$8)-INDEX($BO141:$DW141,,T$8-1))+INDEX($BO141:$DW141,,T$8-1))</f>
        <v>83604</v>
      </c>
      <c r="U141" s="165">
        <f ca="1">CHOOSE(U$6,SUMIFS(INDIRECT("EB[" &amp; U$2 &amp; "]"),EB[Zdrojový_nositel],$B141,EB[product],"5200",EB[unit],"TJ"),INDEX($BO141:$DW141,,U$4),U$9/(INDEX(Roky_výhled,,U$8)-Last_Bil)*(INDEX($BO141:$DW141,,U$8)-INDEX($D141:$BL141,,$E$1))+INDEX($D141:$BL141,,$E$1),U$9/(INDEX(Roky_výhled,,U$8)-INDEX(Roky_výhled,,U$8-1))*(INDEX($BO141:$DW141,,U$8)-INDEX($BO141:$DW141,,U$8-1))+INDEX($BO141:$DW141,,U$8-1))</f>
        <v>82712</v>
      </c>
      <c r="V141" s="165">
        <f ca="1">CHOOSE(V$6,SUMIFS(INDIRECT("EB[" &amp; V$2 &amp; "]"),EB[Zdrojový_nositel],$B141,EB[product],"5200",EB[unit],"TJ"),INDEX($BO141:$DW141,,V$4),V$9/(INDEX(Roky_výhled,,V$8)-Last_Bil)*(INDEX($BO141:$DW141,,V$8)-INDEX($D141:$BL141,,$E$1))+INDEX($D141:$BL141,,$E$1),V$9/(INDEX(Roky_výhled,,V$8)-INDEX(Roky_výhled,,V$8-1))*(INDEX($BO141:$DW141,,V$8)-INDEX($BO141:$DW141,,V$8-1))+INDEX($BO141:$DW141,,V$8-1))</f>
        <v>86685</v>
      </c>
      <c r="W141" s="165">
        <f ca="1">CHOOSE(W$6,SUMIFS(INDIRECT("EB[" &amp; W$2 &amp; "]"),EB[Zdrojový_nositel],$B141,EB[product],"5200",EB[unit],"TJ"),INDEX($BO141:$DW141,,W$4),W$9/(INDEX(Roky_výhled,,W$8)-Last_Bil)*(INDEX($BO141:$DW141,,W$8)-INDEX($D141:$BL141,,$E$1))+INDEX($D141:$BL141,,$E$1),W$9/(INDEX(Roky_výhled,,W$8)-INDEX(Roky_výhled,,W$8-1))*(INDEX($BO141:$DW141,,W$8)-INDEX($BO141:$DW141,,W$8-1))+INDEX($BO141:$DW141,,W$8-1))</f>
        <v>79372</v>
      </c>
      <c r="X141" s="165">
        <f ca="1">CHOOSE(X$6,SUMIFS(INDIRECT("EB[" &amp; X$2 &amp; "]"),EB[Zdrojový_nositel],$B141,EB[product],"5200",EB[unit],"TJ"),INDEX($BO141:$DW141,,X$4),X$9/(INDEX(Roky_výhled,,X$8)-Last_Bil)*(INDEX($BO141:$DW141,,X$8)-INDEX($D141:$BL141,,$E$1))+INDEX($D141:$BL141,,$E$1),X$9/(INDEX(Roky_výhled,,X$8)-INDEX(Roky_výhled,,X$8-1))*(INDEX($BO141:$DW141,,X$8)-INDEX($BO141:$DW141,,X$8-1))+INDEX($BO141:$DW141,,X$8-1))</f>
        <v>93655</v>
      </c>
      <c r="Y141" s="165">
        <f ca="1">CHOOSE(Y$6,SUMIFS(INDIRECT("EB[" &amp; Y$2 &amp; "]"),EB[Zdrojový_nositel],$B141,EB[product],"5200",EB[unit],"TJ"),INDEX($BO141:$DW141,,Y$4),Y$9/(INDEX(Roky_výhled,,Y$8)-Last_Bil)*(INDEX($BO141:$DW141,,Y$8)-INDEX($D141:$BL141,,$E$1))+INDEX($D141:$BL141,,$E$1),Y$9/(INDEX(Roky_výhled,,Y$8)-INDEX(Roky_výhled,,Y$8-1))*(INDEX($BO141:$DW141,,Y$8)-INDEX($BO141:$DW141,,Y$8-1))+INDEX($BO141:$DW141,,Y$8-1))</f>
        <v>82563</v>
      </c>
      <c r="Z141" s="165">
        <f ca="1">CHOOSE(Z$6,SUMIFS(INDIRECT("EB[" &amp; Z$2 &amp; "]"),EB[Zdrojový_nositel],$B141,EB[product],"5200",EB[unit],"TJ"),INDEX($BO141:$DW141,,Z$4),Z$9/(INDEX(Roky_výhled,,Z$8)-Last_Bil)*(INDEX($BO141:$DW141,,Z$8)-INDEX($D141:$BL141,,$E$1))+INDEX($D141:$BL141,,$E$1),Z$9/(INDEX(Roky_výhled,,Z$8)-INDEX(Roky_výhled,,Z$8-1))*(INDEX($BO141:$DW141,,Z$8)-INDEX($BO141:$DW141,,Z$8-1))+INDEX($BO141:$DW141,,Z$8-1))</f>
        <v>82138</v>
      </c>
      <c r="AA141" s="165">
        <f ca="1">CHOOSE(AA$6,SUMIFS(INDIRECT("EB[" &amp; AA$2 &amp; "]"),EB[Zdrojový_nositel],$B141,EB[product],"5200",EB[unit],"TJ"),INDEX($BO141:$DW141,,AA$4),AA$9/(INDEX(Roky_výhled,,AA$8)-Last_Bil)*(INDEX($BO141:$DW141,,AA$8)-INDEX($D141:$BL141,,$E$1))+INDEX($D141:$BL141,,$E$1),AA$9/(INDEX(Roky_výhled,,AA$8)-INDEX(Roky_výhled,,AA$8-1))*(INDEX($BO141:$DW141,,AA$8)-INDEX($BO141:$DW141,,AA$8-1))+INDEX($BO141:$DW141,,AA$8-1))</f>
        <v>80185</v>
      </c>
      <c r="AB141" s="165">
        <f ca="1">CHOOSE(AB$6,SUMIFS(INDIRECT("EB[" &amp; AB$2 &amp; "]"),EB[Zdrojový_nositel],$B141,EB[product],"5200",EB[unit],"TJ"),INDEX($BO141:$DW141,,AB$4),AB$9/(INDEX(Roky_výhled,,AB$8)-Last_Bil)*(INDEX($BO141:$DW141,,AB$8)-INDEX($D141:$BL141,,$E$1))+INDEX($D141:$BL141,,$E$1),AB$9/(INDEX(Roky_výhled,,AB$8)-INDEX(Roky_výhled,,AB$8-1))*(INDEX($BO141:$DW141,,AB$8)-INDEX($BO141:$DW141,,AB$8-1))+INDEX($BO141:$DW141,,AB$8-1))</f>
        <v>68506</v>
      </c>
      <c r="AC141" s="165">
        <f ca="1">CHOOSE(AC$6,SUMIFS(INDIRECT("EB[" &amp; AC$2 &amp; "]"),EB[Zdrojový_nositel],$B141,EB[product],"5200",EB[unit],"TJ"),INDEX($BO141:$DW141,,AC$4),AC$9/(INDEX(Roky_výhled,,AC$8)-Last_Bil)*(INDEX($BO141:$DW141,,AC$8)-INDEX($D141:$BL141,,$E$1))+INDEX($D141:$BL141,,$E$1),AC$9/(INDEX(Roky_výhled,,AC$8)-INDEX(Roky_výhled,,AC$8-1))*(INDEX($BO141:$DW141,,AC$8)-INDEX($BO141:$DW141,,AC$8-1))+INDEX($BO141:$DW141,,AC$8-1))</f>
        <v>70238</v>
      </c>
      <c r="AD141" s="165">
        <f ca="1">CHOOSE(AD$6,SUMIFS(INDIRECT("EB[" &amp; AD$2 &amp; "]"),EB[Zdrojový_nositel],$B141,EB[product],"5200",EB[unit],"TJ"),INDEX($BO141:$DW141,,AD$4),AD$9/(INDEX(Roky_výhled,,AD$8)-Last_Bil)*(INDEX($BO141:$DW141,,AD$8)-INDEX($D141:$BL141,,$E$1))+INDEX($D141:$BL141,,$E$1),AD$9/(INDEX(Roky_výhled,,AD$8)-INDEX(Roky_výhled,,AD$8-1))*(INDEX($BO141:$DW141,,AD$8)-INDEX($BO141:$DW141,,AD$8-1))+INDEX($BO141:$DW141,,AD$8-1))</f>
        <v>70762.399999999994</v>
      </c>
      <c r="AE141" s="165">
        <f ca="1">CHOOSE(AE$6,SUMIFS(INDIRECT("EB[" &amp; AE$2 &amp; "]"),EB[Zdrojový_nositel],$B141,EB[product],"5200",EB[unit],"TJ"),INDEX($BO141:$DW141,,AE$4),AE$9/(INDEX(Roky_výhled,,AE$8)-Last_Bil)*(INDEX($BO141:$DW141,,AE$8)-INDEX($D141:$BL141,,$E$1))+INDEX($D141:$BL141,,$E$1),AE$9/(INDEX(Roky_výhled,,AE$8)-INDEX(Roky_výhled,,AE$8-1))*(INDEX($BO141:$DW141,,AE$8)-INDEX($BO141:$DW141,,AE$8-1))+INDEX($BO141:$DW141,,AE$8-1))</f>
        <v>71286.8</v>
      </c>
      <c r="AF141" s="165">
        <f ca="1">CHOOSE(AF$6,SUMIFS(INDIRECT("EB[" &amp; AF$2 &amp; "]"),EB[Zdrojový_nositel],$B141,EB[product],"5200",EB[unit],"TJ"),INDEX($BO141:$DW141,,AF$4),AF$9/(INDEX(Roky_výhled,,AF$8)-Last_Bil)*(INDEX($BO141:$DW141,,AF$8)-INDEX($D141:$BL141,,$E$1))+INDEX($D141:$BL141,,$E$1),AF$9/(INDEX(Roky_výhled,,AF$8)-INDEX(Roky_výhled,,AF$8-1))*(INDEX($BO141:$DW141,,AF$8)-INDEX($BO141:$DW141,,AF$8-1))+INDEX($BO141:$DW141,,AF$8-1))</f>
        <v>71811.199999999997</v>
      </c>
      <c r="AG141" s="165">
        <f ca="1">CHOOSE(AG$6,SUMIFS(INDIRECT("EB[" &amp; AG$2 &amp; "]"),EB[Zdrojový_nositel],$B141,EB[product],"5200",EB[unit],"TJ"),INDEX($BO141:$DW141,,AG$4),AG$9/(INDEX(Roky_výhled,,AG$8)-Last_Bil)*(INDEX($BO141:$DW141,,AG$8)-INDEX($D141:$BL141,,$E$1))+INDEX($D141:$BL141,,$E$1),AG$9/(INDEX(Roky_výhled,,AG$8)-INDEX(Roky_výhled,,AG$8-1))*(INDEX($BO141:$DW141,,AG$8)-INDEX($BO141:$DW141,,AG$8-1))+INDEX($BO141:$DW141,,AG$8-1))</f>
        <v>72335.600000000006</v>
      </c>
      <c r="AH141" s="165">
        <f ca="1">CHOOSE(AH$6,SUMIFS(INDIRECT("EB[" &amp; AH$2 &amp; "]"),EB[Zdrojový_nositel],$B141,EB[product],"5200",EB[unit],"TJ"),INDEX($BO141:$DW141,,AH$4),AH$9/(INDEX(Roky_výhled,,AH$8)-Last_Bil)*(INDEX($BO141:$DW141,,AH$8)-INDEX($D141:$BL141,,$E$1))+INDEX($D141:$BL141,,$E$1),AH$9/(INDEX(Roky_výhled,,AH$8)-INDEX(Roky_výhled,,AH$8-1))*(INDEX($BO141:$DW141,,AH$8)-INDEX($BO141:$DW141,,AH$8-1))+INDEX($BO141:$DW141,,AH$8-1))</f>
        <v>72860</v>
      </c>
      <c r="AI141" s="165">
        <f ca="1">CHOOSE(AI$6,SUMIFS(INDIRECT("EB[" &amp; AI$2 &amp; "]"),EB[Zdrojový_nositel],$B141,EB[product],"5200",EB[unit],"TJ"),INDEX($BO141:$DW141,,AI$4),AI$9/(INDEX(Roky_výhled,,AI$8)-Last_Bil)*(INDEX($BO141:$DW141,,AI$8)-INDEX($D141:$BL141,,$E$1))+INDEX($D141:$BL141,,$E$1),AI$9/(INDEX(Roky_výhled,,AI$8)-INDEX(Roky_výhled,,AI$8-1))*(INDEX($BO141:$DW141,,AI$8)-INDEX($BO141:$DW141,,AI$8-1))+INDEX($BO141:$DW141,,AI$8-1))</f>
        <v>69994</v>
      </c>
      <c r="AJ141" s="165">
        <f ca="1">CHOOSE(AJ$6,SUMIFS(INDIRECT("EB[" &amp; AJ$2 &amp; "]"),EB[Zdrojový_nositel],$B141,EB[product],"5200",EB[unit],"TJ"),INDEX($BO141:$DW141,,AJ$4),AJ$9/(INDEX(Roky_výhled,,AJ$8)-Last_Bil)*(INDEX($BO141:$DW141,,AJ$8)-INDEX($D141:$BL141,,$E$1))+INDEX($D141:$BL141,,$E$1),AJ$9/(INDEX(Roky_výhled,,AJ$8)-INDEX(Roky_výhled,,AJ$8-1))*(INDEX($BO141:$DW141,,AJ$8)-INDEX($BO141:$DW141,,AJ$8-1))+INDEX($BO141:$DW141,,AJ$8-1))</f>
        <v>67128</v>
      </c>
      <c r="AK141" s="165">
        <f ca="1">CHOOSE(AK$6,SUMIFS(INDIRECT("EB[" &amp; AK$2 &amp; "]"),EB[Zdrojový_nositel],$B141,EB[product],"5200",EB[unit],"TJ"),INDEX($BO141:$DW141,,AK$4),AK$9/(INDEX(Roky_výhled,,AK$8)-Last_Bil)*(INDEX($BO141:$DW141,,AK$8)-INDEX($D141:$BL141,,$E$1))+INDEX($D141:$BL141,,$E$1),AK$9/(INDEX(Roky_výhled,,AK$8)-INDEX(Roky_výhled,,AK$8-1))*(INDEX($BO141:$DW141,,AK$8)-INDEX($BO141:$DW141,,AK$8-1))+INDEX($BO141:$DW141,,AK$8-1))</f>
        <v>64262</v>
      </c>
      <c r="AL141" s="165">
        <f ca="1">CHOOSE(AL$6,SUMIFS(INDIRECT("EB[" &amp; AL$2 &amp; "]"),EB[Zdrojový_nositel],$B141,EB[product],"5200",EB[unit],"TJ"),INDEX($BO141:$DW141,,AL$4),AL$9/(INDEX(Roky_výhled,,AL$8)-Last_Bil)*(INDEX($BO141:$DW141,,AL$8)-INDEX($D141:$BL141,,$E$1))+INDEX($D141:$BL141,,$E$1),AL$9/(INDEX(Roky_výhled,,AL$8)-INDEX(Roky_výhled,,AL$8-1))*(INDEX($BO141:$DW141,,AL$8)-INDEX($BO141:$DW141,,AL$8-1))+INDEX($BO141:$DW141,,AL$8-1))</f>
        <v>61396</v>
      </c>
      <c r="AM141" s="165">
        <f ca="1">CHOOSE(AM$6,SUMIFS(INDIRECT("EB[" &amp; AM$2 &amp; "]"),EB[Zdrojový_nositel],$B141,EB[product],"5200",EB[unit],"TJ"),INDEX($BO141:$DW141,,AM$4),AM$9/(INDEX(Roky_výhled,,AM$8)-Last_Bil)*(INDEX($BO141:$DW141,,AM$8)-INDEX($D141:$BL141,,$E$1))+INDEX($D141:$BL141,,$E$1),AM$9/(INDEX(Roky_výhled,,AM$8)-INDEX(Roky_výhled,,AM$8-1))*(INDEX($BO141:$DW141,,AM$8)-INDEX($BO141:$DW141,,AM$8-1))+INDEX($BO141:$DW141,,AM$8-1))</f>
        <v>58530</v>
      </c>
      <c r="AN141" s="165">
        <f ca="1">CHOOSE(AN$6,SUMIFS(INDIRECT("EB[" &amp; AN$2 &amp; "]"),EB[Zdrojový_nositel],$B141,EB[product],"5200",EB[unit],"TJ"),INDEX($BO141:$DW141,,AN$4),AN$9/(INDEX(Roky_výhled,,AN$8)-Last_Bil)*(INDEX($BO141:$DW141,,AN$8)-INDEX($D141:$BL141,,$E$1))+INDEX($D141:$BL141,,$E$1),AN$9/(INDEX(Roky_výhled,,AN$8)-INDEX(Roky_výhled,,AN$8-1))*(INDEX($BO141:$DW141,,AN$8)-INDEX($BO141:$DW141,,AN$8-1))+INDEX($BO141:$DW141,,AN$8-1))</f>
        <v>57890</v>
      </c>
      <c r="AO141" s="165">
        <f ca="1">CHOOSE(AO$6,SUMIFS(INDIRECT("EB[" &amp; AO$2 &amp; "]"),EB[Zdrojový_nositel],$B141,EB[product],"5200",EB[unit],"TJ"),INDEX($BO141:$DW141,,AO$4),AO$9/(INDEX(Roky_výhled,,AO$8)-Last_Bil)*(INDEX($BO141:$DW141,,AO$8)-INDEX($D141:$BL141,,$E$1))+INDEX($D141:$BL141,,$E$1),AO$9/(INDEX(Roky_výhled,,AO$8)-INDEX(Roky_výhled,,AO$8-1))*(INDEX($BO141:$DW141,,AO$8)-INDEX($BO141:$DW141,,AO$8-1))+INDEX($BO141:$DW141,,AO$8-1))</f>
        <v>57250</v>
      </c>
      <c r="AP141" s="165">
        <f ca="1">CHOOSE(AP$6,SUMIFS(INDIRECT("EB[" &amp; AP$2 &amp; "]"),EB[Zdrojový_nositel],$B141,EB[product],"5200",EB[unit],"TJ"),INDEX($BO141:$DW141,,AP$4),AP$9/(INDEX(Roky_výhled,,AP$8)-Last_Bil)*(INDEX($BO141:$DW141,,AP$8)-INDEX($D141:$BL141,,$E$1))+INDEX($D141:$BL141,,$E$1),AP$9/(INDEX(Roky_výhled,,AP$8)-INDEX(Roky_výhled,,AP$8-1))*(INDEX($BO141:$DW141,,AP$8)-INDEX($BO141:$DW141,,AP$8-1))+INDEX($BO141:$DW141,,AP$8-1))</f>
        <v>56610</v>
      </c>
      <c r="AQ141" s="165">
        <f ca="1">CHOOSE(AQ$6,SUMIFS(INDIRECT("EB[" &amp; AQ$2 &amp; "]"),EB[Zdrojový_nositel],$B141,EB[product],"5200",EB[unit],"TJ"),INDEX($BO141:$DW141,,AQ$4),AQ$9/(INDEX(Roky_výhled,,AQ$8)-Last_Bil)*(INDEX($BO141:$DW141,,AQ$8)-INDEX($D141:$BL141,,$E$1))+INDEX($D141:$BL141,,$E$1),AQ$9/(INDEX(Roky_výhled,,AQ$8)-INDEX(Roky_výhled,,AQ$8-1))*(INDEX($BO141:$DW141,,AQ$8)-INDEX($BO141:$DW141,,AQ$8-1))+INDEX($BO141:$DW141,,AQ$8-1))</f>
        <v>55970</v>
      </c>
      <c r="AR141" s="165">
        <f ca="1">CHOOSE(AR$6,SUMIFS(INDIRECT("EB[" &amp; AR$2 &amp; "]"),EB[Zdrojový_nositel],$B141,EB[product],"5200",EB[unit],"TJ"),INDEX($BO141:$DW141,,AR$4),AR$9/(INDEX(Roky_výhled,,AR$8)-Last_Bil)*(INDEX($BO141:$DW141,,AR$8)-INDEX($D141:$BL141,,$E$1))+INDEX($D141:$BL141,,$E$1),AR$9/(INDEX(Roky_výhled,,AR$8)-INDEX(Roky_výhled,,AR$8-1))*(INDEX($BO141:$DW141,,AR$8)-INDEX($BO141:$DW141,,AR$8-1))+INDEX($BO141:$DW141,,AR$8-1))</f>
        <v>55330</v>
      </c>
      <c r="AS141" s="165">
        <f ca="1">CHOOSE(AS$6,SUMIFS(INDIRECT("EB[" &amp; AS$2 &amp; "]"),EB[Zdrojový_nositel],$B141,EB[product],"5200",EB[unit],"TJ"),INDEX($BO141:$DW141,,AS$4),AS$9/(INDEX(Roky_výhled,,AS$8)-Last_Bil)*(INDEX($BO141:$DW141,,AS$8)-INDEX($D141:$BL141,,$E$1))+INDEX($D141:$BL141,,$E$1),AS$9/(INDEX(Roky_výhled,,AS$8)-INDEX(Roky_výhled,,AS$8-1))*(INDEX($BO141:$DW141,,AS$8)-INDEX($BO141:$DW141,,AS$8-1))+INDEX($BO141:$DW141,,AS$8-1))</f>
        <v>54396</v>
      </c>
      <c r="AT141" s="165">
        <f ca="1">CHOOSE(AT$6,SUMIFS(INDIRECT("EB[" &amp; AT$2 &amp; "]"),EB[Zdrojový_nositel],$B141,EB[product],"5200",EB[unit],"TJ"),INDEX($BO141:$DW141,,AT$4),AT$9/(INDEX(Roky_výhled,,AT$8)-Last_Bil)*(INDEX($BO141:$DW141,,AT$8)-INDEX($D141:$BL141,,$E$1))+INDEX($D141:$BL141,,$E$1),AT$9/(INDEX(Roky_výhled,,AT$8)-INDEX(Roky_výhled,,AT$8-1))*(INDEX($BO141:$DW141,,AT$8)-INDEX($BO141:$DW141,,AT$8-1))+INDEX($BO141:$DW141,,AT$8-1))</f>
        <v>53462</v>
      </c>
      <c r="AU141" s="165">
        <f ca="1">CHOOSE(AU$6,SUMIFS(INDIRECT("EB[" &amp; AU$2 &amp; "]"),EB[Zdrojový_nositel],$B141,EB[product],"5200",EB[unit],"TJ"),INDEX($BO141:$DW141,,AU$4),AU$9/(INDEX(Roky_výhled,,AU$8)-Last_Bil)*(INDEX($BO141:$DW141,,AU$8)-INDEX($D141:$BL141,,$E$1))+INDEX($D141:$BL141,,$E$1),AU$9/(INDEX(Roky_výhled,,AU$8)-INDEX(Roky_výhled,,AU$8-1))*(INDEX($BO141:$DW141,,AU$8)-INDEX($BO141:$DW141,,AU$8-1))+INDEX($BO141:$DW141,,AU$8-1))</f>
        <v>52528</v>
      </c>
      <c r="AV141" s="165">
        <f ca="1">CHOOSE(AV$6,SUMIFS(INDIRECT("EB[" &amp; AV$2 &amp; "]"),EB[Zdrojový_nositel],$B141,EB[product],"5200",EB[unit],"TJ"),INDEX($BO141:$DW141,,AV$4),AV$9/(INDEX(Roky_výhled,,AV$8)-Last_Bil)*(INDEX($BO141:$DW141,,AV$8)-INDEX($D141:$BL141,,$E$1))+INDEX($D141:$BL141,,$E$1),AV$9/(INDEX(Roky_výhled,,AV$8)-INDEX(Roky_výhled,,AV$8-1))*(INDEX($BO141:$DW141,,AV$8)-INDEX($BO141:$DW141,,AV$8-1))+INDEX($BO141:$DW141,,AV$8-1))</f>
        <v>51594</v>
      </c>
      <c r="AW141" s="165">
        <f ca="1">CHOOSE(AW$6,SUMIFS(INDIRECT("EB[" &amp; AW$2 &amp; "]"),EB[Zdrojový_nositel],$B141,EB[product],"5200",EB[unit],"TJ"),INDEX($BO141:$DW141,,AW$4),AW$9/(INDEX(Roky_výhled,,AW$8)-Last_Bil)*(INDEX($BO141:$DW141,,AW$8)-INDEX($D141:$BL141,,$E$1))+INDEX($D141:$BL141,,$E$1),AW$9/(INDEX(Roky_výhled,,AW$8)-INDEX(Roky_výhled,,AW$8-1))*(INDEX($BO141:$DW141,,AW$8)-INDEX($BO141:$DW141,,AW$8-1))+INDEX($BO141:$DW141,,AW$8-1))</f>
        <v>50660</v>
      </c>
      <c r="AX141" s="165">
        <f ca="1">CHOOSE(AX$6,SUMIFS(INDIRECT("EB[" &amp; AX$2 &amp; "]"),EB[Zdrojový_nositel],$B141,EB[product],"5200",EB[unit],"TJ"),INDEX($BO141:$DW141,,AX$4),AX$9/(INDEX(Roky_výhled,,AX$8)-Last_Bil)*(INDEX($BO141:$DW141,,AX$8)-INDEX($D141:$BL141,,$E$1))+INDEX($D141:$BL141,,$E$1),AX$9/(INDEX(Roky_výhled,,AX$8)-INDEX(Roky_výhled,,AX$8-1))*(INDEX($BO141:$DW141,,AX$8)-INDEX($BO141:$DW141,,AX$8-1))+INDEX($BO141:$DW141,,AX$8-1))</f>
        <v>49172</v>
      </c>
      <c r="AY141" s="165">
        <f ca="1">CHOOSE(AY$6,SUMIFS(INDIRECT("EB[" &amp; AY$2 &amp; "]"),EB[Zdrojový_nositel],$B141,EB[product],"5200",EB[unit],"TJ"),INDEX($BO141:$DW141,,AY$4),AY$9/(INDEX(Roky_výhled,,AY$8)-Last_Bil)*(INDEX($BO141:$DW141,,AY$8)-INDEX($D141:$BL141,,$E$1))+INDEX($D141:$BL141,,$E$1),AY$9/(INDEX(Roky_výhled,,AY$8)-INDEX(Roky_výhled,,AY$8-1))*(INDEX($BO141:$DW141,,AY$8)-INDEX($BO141:$DW141,,AY$8-1))+INDEX($BO141:$DW141,,AY$8-1))</f>
        <v>47684</v>
      </c>
      <c r="AZ141" s="165">
        <f ca="1">CHOOSE(AZ$6,SUMIFS(INDIRECT("EB[" &amp; AZ$2 &amp; "]"),EB[Zdrojový_nositel],$B141,EB[product],"5200",EB[unit],"TJ"),INDEX($BO141:$DW141,,AZ$4),AZ$9/(INDEX(Roky_výhled,,AZ$8)-Last_Bil)*(INDEX($BO141:$DW141,,AZ$8)-INDEX($D141:$BL141,,$E$1))+INDEX($D141:$BL141,,$E$1),AZ$9/(INDEX(Roky_výhled,,AZ$8)-INDEX(Roky_výhled,,AZ$8-1))*(INDEX($BO141:$DW141,,AZ$8)-INDEX($BO141:$DW141,,AZ$8-1))+INDEX($BO141:$DW141,,AZ$8-1))</f>
        <v>46196.000000000007</v>
      </c>
      <c r="BA141" s="165">
        <f ca="1">CHOOSE(BA$6,SUMIFS(INDIRECT("EB[" &amp; BA$2 &amp; "]"),EB[Zdrojový_nositel],$B141,EB[product],"5200",EB[unit],"TJ"),INDEX($BO141:$DW141,,BA$4),BA$9/(INDEX(Roky_výhled,,BA$8)-Last_Bil)*(INDEX($BO141:$DW141,,BA$8)-INDEX($D141:$BL141,,$E$1))+INDEX($D141:$BL141,,$E$1),BA$9/(INDEX(Roky_výhled,,BA$8)-INDEX(Roky_výhled,,BA$8-1))*(INDEX($BO141:$DW141,,BA$8)-INDEX($BO141:$DW141,,BA$8-1))+INDEX($BO141:$DW141,,BA$8-1))</f>
        <v>44708.000000000007</v>
      </c>
      <c r="BB141" s="165">
        <f ca="1">CHOOSE(BB$6,SUMIFS(INDIRECT("EB[" &amp; BB$2 &amp; "]"),EB[Zdrojový_nositel],$B141,EB[product],"5200",EB[unit],"TJ"),INDEX($BO141:$DW141,,BB$4),BB$9/(INDEX(Roky_výhled,,BB$8)-Last_Bil)*(INDEX($BO141:$DW141,,BB$8)-INDEX($D141:$BL141,,$E$1))+INDEX($D141:$BL141,,$E$1),BB$9/(INDEX(Roky_výhled,,BB$8)-INDEX(Roky_výhled,,BB$8-1))*(INDEX($BO141:$DW141,,BB$8)-INDEX($BO141:$DW141,,BB$8-1))+INDEX($BO141:$DW141,,BB$8-1))</f>
        <v>43220.000000000007</v>
      </c>
      <c r="BC141" s="165">
        <f ca="1">CHOOSE(BC$6,SUMIFS(INDIRECT("EB[" &amp; BC$2 &amp; "]"),EB[Zdrojový_nositel],$B141,EB[product],"5200",EB[unit],"TJ"),INDEX($BO141:$DW141,,BC$4),BC$9/(INDEX(Roky_výhled,,BC$8)-Last_Bil)*(INDEX($BO141:$DW141,,BC$8)-INDEX($D141:$BL141,,$E$1))+INDEX($D141:$BL141,,$E$1),BC$9/(INDEX(Roky_výhled,,BC$8)-INDEX(Roky_výhled,,BC$8-1))*(INDEX($BO141:$DW141,,BC$8)-INDEX($BO141:$DW141,,BC$8-1))+INDEX($BO141:$DW141,,BC$8-1))</f>
        <v>42380.000000000007</v>
      </c>
      <c r="BD141" s="165">
        <f ca="1">CHOOSE(BD$6,SUMIFS(INDIRECT("EB[" &amp; BD$2 &amp; "]"),EB[Zdrojový_nositel],$B141,EB[product],"5200",EB[unit],"TJ"),INDEX($BO141:$DW141,,BD$4),BD$9/(INDEX(Roky_výhled,,BD$8)-Last_Bil)*(INDEX($BO141:$DW141,,BD$8)-INDEX($D141:$BL141,,$E$1))+INDEX($D141:$BL141,,$E$1),BD$9/(INDEX(Roky_výhled,,BD$8)-INDEX(Roky_výhled,,BD$8-1))*(INDEX($BO141:$DW141,,BD$8)-INDEX($BO141:$DW141,,BD$8-1))+INDEX($BO141:$DW141,,BD$8-1))</f>
        <v>41540</v>
      </c>
      <c r="BE141" s="165">
        <f ca="1">CHOOSE(BE$6,SUMIFS(INDIRECT("EB[" &amp; BE$2 &amp; "]"),EB[Zdrojový_nositel],$B141,EB[product],"5200",EB[unit],"TJ"),INDEX($BO141:$DW141,,BE$4),BE$9/(INDEX(Roky_výhled,,BE$8)-Last_Bil)*(INDEX($BO141:$DW141,,BE$8)-INDEX($D141:$BL141,,$E$1))+INDEX($D141:$BL141,,$E$1),BE$9/(INDEX(Roky_výhled,,BE$8)-INDEX(Roky_výhled,,BE$8-1))*(INDEX($BO141:$DW141,,BE$8)-INDEX($BO141:$DW141,,BE$8-1))+INDEX($BO141:$DW141,,BE$8-1))</f>
        <v>40700</v>
      </c>
      <c r="BF141" s="165">
        <f ca="1">CHOOSE(BF$6,SUMIFS(INDIRECT("EB[" &amp; BF$2 &amp; "]"),EB[Zdrojový_nositel],$B141,EB[product],"5200",EB[unit],"TJ"),INDEX($BO141:$DW141,,BF$4),BF$9/(INDEX(Roky_výhled,,BF$8)-Last_Bil)*(INDEX($BO141:$DW141,,BF$8)-INDEX($D141:$BL141,,$E$1))+INDEX($D141:$BL141,,$E$1),BF$9/(INDEX(Roky_výhled,,BF$8)-INDEX(Roky_výhled,,BF$8-1))*(INDEX($BO141:$DW141,,BF$8)-INDEX($BO141:$DW141,,BF$8-1))+INDEX($BO141:$DW141,,BF$8-1))</f>
        <v>39859.999999999993</v>
      </c>
      <c r="BG141" s="165">
        <f ca="1">CHOOSE(BG$6,SUMIFS(INDIRECT("EB[" &amp; BG$2 &amp; "]"),EB[Zdrojový_nositel],$B141,EB[product],"5200",EB[unit],"TJ"),INDEX($BO141:$DW141,,BG$4),BG$9/(INDEX(Roky_výhled,,BG$8)-Last_Bil)*(INDEX($BO141:$DW141,,BG$8)-INDEX($D141:$BL141,,$E$1))+INDEX($D141:$BL141,,$E$1),BG$9/(INDEX(Roky_výhled,,BG$8)-INDEX(Roky_výhled,,BG$8-1))*(INDEX($BO141:$DW141,,BG$8)-INDEX($BO141:$DW141,,BG$8-1))+INDEX($BO141:$DW141,,BG$8-1))</f>
        <v>39019.999999999993</v>
      </c>
      <c r="BH141" s="165">
        <f ca="1">CHOOSE(BH$6,SUMIFS(INDIRECT("EB[" &amp; BH$2 &amp; "]"),EB[Zdrojový_nositel],$B141,EB[product],"5200",EB[unit],"TJ"),INDEX($BO141:$DW141,,BH$4),BH$9/(INDEX(Roky_výhled,,BH$8)-Last_Bil)*(INDEX($BO141:$DW141,,BH$8)-INDEX($D141:$BL141,,$E$1))+INDEX($D141:$BL141,,$E$1),BH$9/(INDEX(Roky_výhled,,BH$8)-INDEX(Roky_výhled,,BH$8-1))*(INDEX($BO141:$DW141,,BH$8)-INDEX($BO141:$DW141,,BH$8-1))+INDEX($BO141:$DW141,,BH$8-1))</f>
        <v>38977.999999999993</v>
      </c>
      <c r="BI141" s="165">
        <f ca="1">CHOOSE(BI$6,SUMIFS(INDIRECT("EB[" &amp; BI$2 &amp; "]"),EB[Zdrojový_nositel],$B141,EB[product],"5200",EB[unit],"TJ"),INDEX($BO141:$DW141,,BI$4),BI$9/(INDEX(Roky_výhled,,BI$8)-Last_Bil)*(INDEX($BO141:$DW141,,BI$8)-INDEX($D141:$BL141,,$E$1))+INDEX($D141:$BL141,,$E$1),BI$9/(INDEX(Roky_výhled,,BI$8)-INDEX(Roky_výhled,,BI$8-1))*(INDEX($BO141:$DW141,,BI$8)-INDEX($BO141:$DW141,,BI$8-1))+INDEX($BO141:$DW141,,BI$8-1))</f>
        <v>38935.999999999993</v>
      </c>
      <c r="BJ141" s="165">
        <f ca="1">CHOOSE(BJ$6,SUMIFS(INDIRECT("EB[" &amp; BJ$2 &amp; "]"),EB[Zdrojový_nositel],$B141,EB[product],"5200",EB[unit],"TJ"),INDEX($BO141:$DW141,,BJ$4),BJ$9/(INDEX(Roky_výhled,,BJ$8)-Last_Bil)*(INDEX($BO141:$DW141,,BJ$8)-INDEX($D141:$BL141,,$E$1))+INDEX($D141:$BL141,,$E$1),BJ$9/(INDEX(Roky_výhled,,BJ$8)-INDEX(Roky_výhled,,BJ$8-1))*(INDEX($BO141:$DW141,,BJ$8)-INDEX($BO141:$DW141,,BJ$8-1))+INDEX($BO141:$DW141,,BJ$8-1))</f>
        <v>38893.999999999993</v>
      </c>
      <c r="BK141" s="165">
        <f ca="1">CHOOSE(BK$6,SUMIFS(INDIRECT("EB[" &amp; BK$2 &amp; "]"),EB[Zdrojový_nositel],$B141,EB[product],"5200",EB[unit],"TJ"),INDEX($BO141:$DW141,,BK$4),BK$9/(INDEX(Roky_výhled,,BK$8)-Last_Bil)*(INDEX($BO141:$DW141,,BK$8)-INDEX($D141:$BL141,,$E$1))+INDEX($D141:$BL141,,$E$1),BK$9/(INDEX(Roky_výhled,,BK$8)-INDEX(Roky_výhled,,BK$8-1))*(INDEX($BO141:$DW141,,BK$8)-INDEX($BO141:$DW141,,BK$8-1))+INDEX($BO141:$DW141,,BK$8-1))</f>
        <v>38851.999999999993</v>
      </c>
      <c r="BL141" s="166">
        <f ca="1">CHOOSE(BL$6,SUMIFS(INDIRECT("EB[" &amp; BL$2 &amp; "]"),EB[Zdrojový_nositel],$B141,EB[product],"5200",EB[unit],"TJ"),INDEX($BO141:$DW141,,BL$4),BL$9/(INDEX(Roky_výhled,,BL$8)-Last_Bil)*(INDEX($BO141:$DW141,,BL$8)-INDEX($D141:$BL141,,$E$1))+INDEX($D141:$BL141,,$E$1),BL$9/(INDEX(Roky_výhled,,BL$8)-INDEX(Roky_výhled,,BL$8-1))*(INDEX($BO141:$DW141,,BL$8)-INDEX($BO141:$DW141,,BL$8-1))+INDEX($BO141:$DW141,,BL$8-1))</f>
        <v>38809.999999999993</v>
      </c>
      <c r="BM141"/>
      <c r="BN141" s="178" t="str">
        <f t="shared" si="308"/>
        <v>Tuhá paliva</v>
      </c>
      <c r="BO141" s="282">
        <v>83140</v>
      </c>
      <c r="BP141" s="283">
        <v>77500</v>
      </c>
      <c r="BQ141" s="283">
        <v>72860</v>
      </c>
      <c r="BR141" s="283">
        <v>58530</v>
      </c>
      <c r="BS141" s="283">
        <v>55330</v>
      </c>
      <c r="BT141" s="283">
        <v>50660</v>
      </c>
      <c r="BU141" s="283">
        <v>43220.000000000007</v>
      </c>
      <c r="BV141" s="283">
        <v>39019.999999999993</v>
      </c>
      <c r="BW141" s="283">
        <v>38809.999999999993</v>
      </c>
      <c r="BX141" s="283">
        <v>29810.000000000004</v>
      </c>
      <c r="BY141" s="284">
        <v>30970</v>
      </c>
      <c r="BZ141" s="281"/>
      <c r="CA141" s="281"/>
      <c r="CB141" s="281"/>
      <c r="CC141" s="281"/>
      <c r="CD141" s="281"/>
      <c r="CE141" s="281"/>
      <c r="CF141" s="281"/>
      <c r="CG141" s="281"/>
      <c r="CH141" s="281"/>
      <c r="CI141" s="281"/>
      <c r="CJ141" s="281"/>
      <c r="CK141" s="281"/>
      <c r="CL141" s="281"/>
      <c r="CM141" s="281"/>
      <c r="CN141" s="281"/>
      <c r="CO141" s="281"/>
      <c r="CP141" s="281"/>
      <c r="CQ141" s="281"/>
      <c r="CR141" s="281"/>
      <c r="CS141" s="281"/>
      <c r="CT141" s="281"/>
      <c r="CU141" s="281"/>
      <c r="CV141" s="281"/>
      <c r="CW141" s="281"/>
      <c r="CX141" s="281"/>
      <c r="CY141" s="281"/>
      <c r="CZ141" s="281"/>
      <c r="DA141" s="281"/>
      <c r="DB141" s="281"/>
      <c r="DC141" s="281"/>
      <c r="DD141" s="281"/>
      <c r="DE141" s="281"/>
      <c r="DF141" s="281"/>
      <c r="DG141" s="281"/>
      <c r="DH141" s="281"/>
      <c r="DI141" s="281"/>
      <c r="DJ141" s="281"/>
      <c r="DK141" s="281"/>
      <c r="DL141" s="281"/>
      <c r="DM141" s="281"/>
      <c r="DN141" s="281"/>
      <c r="DO141" s="281"/>
      <c r="DP141" s="281"/>
      <c r="DQ141" s="281"/>
      <c r="DR141" s="281"/>
      <c r="DS141" s="281"/>
      <c r="DT141" s="281"/>
      <c r="DU141" s="281"/>
      <c r="DV141" s="281"/>
      <c r="DW141" s="281"/>
    </row>
    <row r="142" spans="2:127" s="196" customFormat="1" x14ac:dyDescent="0.25">
      <c r="B142" t="s">
        <v>3129</v>
      </c>
      <c r="C142" s="221" t="str">
        <f t="shared" si="310"/>
        <v>Kapalná paliva</v>
      </c>
      <c r="D142" s="215">
        <f ca="1">CHOOSE(D$6,SUMIFS(INDIRECT("EB[" &amp; D$2 &amp; "]"),EB[Zdrojový_nositel],$B142,EB[product],"5200",EB[unit],"TJ"),INDEX($BO142:$DW142,,D$4),D$9/(INDEX(Roky_výhled,,D$8)-Last_Bil)*(INDEX($BO142:$DW142,,D$8)-INDEX($D142:$BL142,,$E$1))+INDEX($D142:$BL142,,$E$1),D$9/(INDEX(Roky_výhled,,D$8)-INDEX(Roky_výhled,,D$8-1))*(INDEX($BO142:$DW142,,D$8)-INDEX($BO142:$DW142,,D$8-1))+INDEX($BO142:$DW142,,D$8-1))</f>
        <v>11196</v>
      </c>
      <c r="E142" s="173">
        <f ca="1">CHOOSE(E$6,SUMIFS(INDIRECT("EB[" &amp; E$2 &amp; "]"),EB[Zdrojový_nositel],$B142,EB[product],"5200",EB[unit],"TJ"),INDEX($BO142:$DW142,,E$4),E$9/(INDEX(Roky_výhled,,E$8)-Last_Bil)*(INDEX($BO142:$DW142,,E$8)-INDEX($D142:$BL142,,$E$1))+INDEX($D142:$BL142,,$E$1),E$9/(INDEX(Roky_výhled,,E$8)-INDEX(Roky_výhled,,E$8-1))*(INDEX($BO142:$DW142,,E$8)-INDEX($BO142:$DW142,,E$8-1))+INDEX($BO142:$DW142,,E$8-1))</f>
        <v>11787</v>
      </c>
      <c r="F142" s="173">
        <f ca="1">CHOOSE(F$6,SUMIFS(INDIRECT("EB[" &amp; F$2 &amp; "]"),EB[Zdrojový_nositel],$B142,EB[product],"5200",EB[unit],"TJ"),INDEX($BO142:$DW142,,F$4),F$9/(INDEX(Roky_výhled,,F$8)-Last_Bil)*(INDEX($BO142:$DW142,,F$8)-INDEX($D142:$BL142,,$E$1))+INDEX($D142:$BL142,,$E$1),F$9/(INDEX(Roky_výhled,,F$8)-INDEX(Roky_výhled,,F$8-1))*(INDEX($BO142:$DW142,,F$8)-INDEX($BO142:$DW142,,F$8-1))+INDEX($BO142:$DW142,,F$8-1))</f>
        <v>12228</v>
      </c>
      <c r="G142" s="173">
        <f ca="1">CHOOSE(G$6,SUMIFS(INDIRECT("EB[" &amp; G$2 &amp; "]"),EB[Zdrojový_nositel],$B142,EB[product],"5200",EB[unit],"TJ"),INDEX($BO142:$DW142,,G$4),G$9/(INDEX(Roky_výhled,,G$8)-Last_Bil)*(INDEX($BO142:$DW142,,G$8)-INDEX($D142:$BL142,,$E$1))+INDEX($D142:$BL142,,$E$1),G$9/(INDEX(Roky_výhled,,G$8)-INDEX(Roky_výhled,,G$8-1))*(INDEX($BO142:$DW142,,G$8)-INDEX($BO142:$DW142,,G$8-1))+INDEX($BO142:$DW142,,G$8-1))</f>
        <v>15344</v>
      </c>
      <c r="H142" s="173">
        <f ca="1">CHOOSE(H$6,SUMIFS(INDIRECT("EB[" &amp; H$2 &amp; "]"),EB[Zdrojový_nositel],$B142,EB[product],"5200",EB[unit],"TJ"),INDEX($BO142:$DW142,,H$4),H$9/(INDEX(Roky_výhled,,H$8)-Last_Bil)*(INDEX($BO142:$DW142,,H$8)-INDEX($D142:$BL142,,$E$1))+INDEX($D142:$BL142,,$E$1),H$9/(INDEX(Roky_výhled,,H$8)-INDEX(Roky_výhled,,H$8-1))*(INDEX($BO142:$DW142,,H$8)-INDEX($BO142:$DW142,,H$8-1))+INDEX($BO142:$DW142,,H$8-1))</f>
        <v>14475</v>
      </c>
      <c r="I142" s="173">
        <f ca="1">CHOOSE(I$6,SUMIFS(INDIRECT("EB[" &amp; I$2 &amp; "]"),EB[Zdrojový_nositel],$B142,EB[product],"5200",EB[unit],"TJ"),INDEX($BO142:$DW142,,I$4),I$9/(INDEX(Roky_výhled,,I$8)-Last_Bil)*(INDEX($BO142:$DW142,,I$8)-INDEX($D142:$BL142,,$E$1))+INDEX($D142:$BL142,,$E$1),I$9/(INDEX(Roky_výhled,,I$8)-INDEX(Roky_výhled,,I$8-1))*(INDEX($BO142:$DW142,,I$8)-INDEX($BO142:$DW142,,I$8-1))+INDEX($BO142:$DW142,,I$8-1))</f>
        <v>15114</v>
      </c>
      <c r="J142" s="173">
        <f ca="1">CHOOSE(J$6,SUMIFS(INDIRECT("EB[" &amp; J$2 &amp; "]"),EB[Zdrojový_nositel],$B142,EB[product],"5200",EB[unit],"TJ"),INDEX($BO142:$DW142,,J$4),J$9/(INDEX(Roky_výhled,,J$8)-Last_Bil)*(INDEX($BO142:$DW142,,J$8)-INDEX($D142:$BL142,,$E$1))+INDEX($D142:$BL142,,$E$1),J$9/(INDEX(Roky_výhled,,J$8)-INDEX(Roky_výhled,,J$8-1))*(INDEX($BO142:$DW142,,J$8)-INDEX($BO142:$DW142,,J$8-1))+INDEX($BO142:$DW142,,J$8-1))</f>
        <v>13878</v>
      </c>
      <c r="K142" s="173">
        <f ca="1">CHOOSE(K$6,SUMIFS(INDIRECT("EB[" &amp; K$2 &amp; "]"),EB[Zdrojový_nositel],$B142,EB[product],"5200",EB[unit],"TJ"),INDEX($BO142:$DW142,,K$4),K$9/(INDEX(Roky_výhled,,K$8)-Last_Bil)*(INDEX($BO142:$DW142,,K$8)-INDEX($D142:$BL142,,$E$1))+INDEX($D142:$BL142,,$E$1),K$9/(INDEX(Roky_výhled,,K$8)-INDEX(Roky_výhled,,K$8-1))*(INDEX($BO142:$DW142,,K$8)-INDEX($BO142:$DW142,,K$8-1))+INDEX($BO142:$DW142,,K$8-1))</f>
        <v>10365</v>
      </c>
      <c r="L142" s="173">
        <f ca="1">CHOOSE(L$6,SUMIFS(INDIRECT("EB[" &amp; L$2 &amp; "]"),EB[Zdrojový_nositel],$B142,EB[product],"5200",EB[unit],"TJ"),INDEX($BO142:$DW142,,L$4),L$9/(INDEX(Roky_výhled,,L$8)-Last_Bil)*(INDEX($BO142:$DW142,,L$8)-INDEX($D142:$BL142,,$E$1))+INDEX($D142:$BL142,,$E$1),L$9/(INDEX(Roky_výhled,,L$8)-INDEX(Roky_výhled,,L$8-1))*(INDEX($BO142:$DW142,,L$8)-INDEX($BO142:$DW142,,L$8-1))+INDEX($BO142:$DW142,,L$8-1))</f>
        <v>9482</v>
      </c>
      <c r="M142" s="173">
        <f ca="1">CHOOSE(M$6,SUMIFS(INDIRECT("EB[" &amp; M$2 &amp; "]"),EB[Zdrojový_nositel],$B142,EB[product],"5200",EB[unit],"TJ"),INDEX($BO142:$DW142,,M$4),M$9/(INDEX(Roky_výhled,,M$8)-Last_Bil)*(INDEX($BO142:$DW142,,M$8)-INDEX($D142:$BL142,,$E$1))+INDEX($D142:$BL142,,$E$1),M$9/(INDEX(Roky_výhled,,M$8)-INDEX(Roky_výhled,,M$8-1))*(INDEX($BO142:$DW142,,M$8)-INDEX($BO142:$DW142,,M$8-1))+INDEX($BO142:$DW142,,M$8-1))</f>
        <v>8551</v>
      </c>
      <c r="N142" s="173">
        <f ca="1">CHOOSE(N$6,SUMIFS(INDIRECT("EB[" &amp; N$2 &amp; "]"),EB[Zdrojový_nositel],$B142,EB[product],"5200",EB[unit],"TJ"),INDEX($BO142:$DW142,,N$4),N$9/(INDEX(Roky_výhled,,N$8)-Last_Bil)*(INDEX($BO142:$DW142,,N$8)-INDEX($D142:$BL142,,$E$1))+INDEX($D142:$BL142,,$E$1),N$9/(INDEX(Roky_výhled,,N$8)-INDEX(Roky_výhled,,N$8-1))*(INDEX($BO142:$DW142,,N$8)-INDEX($BO142:$DW142,,N$8-1))+INDEX($BO142:$DW142,,N$8-1))</f>
        <v>7217</v>
      </c>
      <c r="O142" s="173">
        <f ca="1">CHOOSE(O$6,SUMIFS(INDIRECT("EB[" &amp; O$2 &amp; "]"),EB[Zdrojový_nositel],$B142,EB[product],"5200",EB[unit],"TJ"),INDEX($BO142:$DW142,,O$4),O$9/(INDEX(Roky_výhled,,O$8)-Last_Bil)*(INDEX($BO142:$DW142,,O$8)-INDEX($D142:$BL142,,$E$1))+INDEX($D142:$BL142,,$E$1),O$9/(INDEX(Roky_výhled,,O$8)-INDEX(Roky_výhled,,O$8-1))*(INDEX($BO142:$DW142,,O$8)-INDEX($BO142:$DW142,,O$8-1))+INDEX($BO142:$DW142,,O$8-1))</f>
        <v>7593</v>
      </c>
      <c r="P142" s="173">
        <f ca="1">CHOOSE(P$6,SUMIFS(INDIRECT("EB[" &amp; P$2 &amp; "]"),EB[Zdrojový_nositel],$B142,EB[product],"5200",EB[unit],"TJ"),INDEX($BO142:$DW142,,P$4),P$9/(INDEX(Roky_výhled,,P$8)-Last_Bil)*(INDEX($BO142:$DW142,,P$8)-INDEX($D142:$BL142,,$E$1))+INDEX($D142:$BL142,,$E$1),P$9/(INDEX(Roky_výhled,,P$8)-INDEX(Roky_výhled,,P$8-1))*(INDEX($BO142:$DW142,,P$8)-INDEX($BO142:$DW142,,P$8-1))+INDEX($BO142:$DW142,,P$8-1))</f>
        <v>6999</v>
      </c>
      <c r="Q142" s="173">
        <f ca="1">CHOOSE(Q$6,SUMIFS(INDIRECT("EB[" &amp; Q$2 &amp; "]"),EB[Zdrojový_nositel],$B142,EB[product],"5200",EB[unit],"TJ"),INDEX($BO142:$DW142,,Q$4),Q$9/(INDEX(Roky_výhled,,Q$8)-Last_Bil)*(INDEX($BO142:$DW142,,Q$8)-INDEX($D142:$BL142,,$E$1))+INDEX($D142:$BL142,,$E$1),Q$9/(INDEX(Roky_výhled,,Q$8)-INDEX(Roky_výhled,,Q$8-1))*(INDEX($BO142:$DW142,,Q$8)-INDEX($BO142:$DW142,,Q$8-1))+INDEX($BO142:$DW142,,Q$8-1))</f>
        <v>6694</v>
      </c>
      <c r="R142" s="173">
        <f ca="1">CHOOSE(R$6,SUMIFS(INDIRECT("EB[" &amp; R$2 &amp; "]"),EB[Zdrojový_nositel],$B142,EB[product],"5200",EB[unit],"TJ"),INDEX($BO142:$DW142,,R$4),R$9/(INDEX(Roky_výhled,,R$8)-Last_Bil)*(INDEX($BO142:$DW142,,R$8)-INDEX($D142:$BL142,,$E$1))+INDEX($D142:$BL142,,$E$1),R$9/(INDEX(Roky_výhled,,R$8)-INDEX(Roky_výhled,,R$8-1))*(INDEX($BO142:$DW142,,R$8)-INDEX($BO142:$DW142,,R$8-1))+INDEX($BO142:$DW142,,R$8-1))</f>
        <v>5514</v>
      </c>
      <c r="S142" s="173">
        <f ca="1">CHOOSE(S$6,SUMIFS(INDIRECT("EB[" &amp; S$2 &amp; "]"),EB[Zdrojový_nositel],$B142,EB[product],"5200",EB[unit],"TJ"),INDEX($BO142:$DW142,,S$4),S$9/(INDEX(Roky_výhled,,S$8)-Last_Bil)*(INDEX($BO142:$DW142,,S$8)-INDEX($D142:$BL142,,$E$1))+INDEX($D142:$BL142,,$E$1),S$9/(INDEX(Roky_výhled,,S$8)-INDEX(Roky_výhled,,S$8-1))*(INDEX($BO142:$DW142,,S$8)-INDEX($BO142:$DW142,,S$8-1))+INDEX($BO142:$DW142,,S$8-1))</f>
        <v>5433</v>
      </c>
      <c r="T142" s="173">
        <f ca="1">CHOOSE(T$6,SUMIFS(INDIRECT("EB[" &amp; T$2 &amp; "]"),EB[Zdrojový_nositel],$B142,EB[product],"5200",EB[unit],"TJ"),INDEX($BO142:$DW142,,T$4),T$9/(INDEX(Roky_výhled,,T$8)-Last_Bil)*(INDEX($BO142:$DW142,,T$8)-INDEX($D142:$BL142,,$E$1))+INDEX($D142:$BL142,,$E$1),T$9/(INDEX(Roky_výhled,,T$8)-INDEX(Roky_výhled,,T$8-1))*(INDEX($BO142:$DW142,,T$8)-INDEX($BO142:$DW142,,T$8-1))+INDEX($BO142:$DW142,,T$8-1))</f>
        <v>3701</v>
      </c>
      <c r="U142" s="173">
        <f ca="1">CHOOSE(U$6,SUMIFS(INDIRECT("EB[" &amp; U$2 &amp; "]"),EB[Zdrojový_nositel],$B142,EB[product],"5200",EB[unit],"TJ"),INDEX($BO142:$DW142,,U$4),U$9/(INDEX(Roky_výhled,,U$8)-Last_Bil)*(INDEX($BO142:$DW142,,U$8)-INDEX($D142:$BL142,,$E$1))+INDEX($D142:$BL142,,$E$1),U$9/(INDEX(Roky_výhled,,U$8)-INDEX(Roky_výhled,,U$8-1))*(INDEX($BO142:$DW142,,U$8)-INDEX($BO142:$DW142,,U$8-1))+INDEX($BO142:$DW142,,U$8-1))</f>
        <v>2944</v>
      </c>
      <c r="V142" s="173">
        <f ca="1">CHOOSE(V$6,SUMIFS(INDIRECT("EB[" &amp; V$2 &amp; "]"),EB[Zdrojový_nositel],$B142,EB[product],"5200",EB[unit],"TJ"),INDEX($BO142:$DW142,,V$4),V$9/(INDEX(Roky_výhled,,V$8)-Last_Bil)*(INDEX($BO142:$DW142,,V$8)-INDEX($D142:$BL142,,$E$1))+INDEX($D142:$BL142,,$E$1),V$9/(INDEX(Roky_výhled,,V$8)-INDEX(Roky_výhled,,V$8-1))*(INDEX($BO142:$DW142,,V$8)-INDEX($BO142:$DW142,,V$8-1))+INDEX($BO142:$DW142,,V$8-1))</f>
        <v>3141</v>
      </c>
      <c r="W142" s="173">
        <f ca="1">CHOOSE(W$6,SUMIFS(INDIRECT("EB[" &amp; W$2 &amp; "]"),EB[Zdrojový_nositel],$B142,EB[product],"5200",EB[unit],"TJ"),INDEX($BO142:$DW142,,W$4),W$9/(INDEX(Roky_výhled,,W$8)-Last_Bil)*(INDEX($BO142:$DW142,,W$8)-INDEX($D142:$BL142,,$E$1))+INDEX($D142:$BL142,,$E$1),W$9/(INDEX(Roky_výhled,,W$8)-INDEX(Roky_výhled,,W$8-1))*(INDEX($BO142:$DW142,,W$8)-INDEX($BO142:$DW142,,W$8-1))+INDEX($BO142:$DW142,,W$8-1))</f>
        <v>2776</v>
      </c>
      <c r="X142" s="173">
        <f ca="1">CHOOSE(X$6,SUMIFS(INDIRECT("EB[" &amp; X$2 &amp; "]"),EB[Zdrojový_nositel],$B142,EB[product],"5200",EB[unit],"TJ"),INDEX($BO142:$DW142,,X$4),X$9/(INDEX(Roky_výhled,,X$8)-Last_Bil)*(INDEX($BO142:$DW142,,X$8)-INDEX($D142:$BL142,,$E$1))+INDEX($D142:$BL142,,$E$1),X$9/(INDEX(Roky_výhled,,X$8)-INDEX(Roky_výhled,,X$8-1))*(INDEX($BO142:$DW142,,X$8)-INDEX($BO142:$DW142,,X$8-1))+INDEX($BO142:$DW142,,X$8-1))</f>
        <v>2234</v>
      </c>
      <c r="Y142" s="173">
        <f ca="1">CHOOSE(Y$6,SUMIFS(INDIRECT("EB[" &amp; Y$2 &amp; "]"),EB[Zdrojový_nositel],$B142,EB[product],"5200",EB[unit],"TJ"),INDEX($BO142:$DW142,,Y$4),Y$9/(INDEX(Roky_výhled,,Y$8)-Last_Bil)*(INDEX($BO142:$DW142,,Y$8)-INDEX($D142:$BL142,,$E$1))+INDEX($D142:$BL142,,$E$1),Y$9/(INDEX(Roky_výhled,,Y$8)-INDEX(Roky_výhled,,Y$8-1))*(INDEX($BO142:$DW142,,Y$8)-INDEX($BO142:$DW142,,Y$8-1))+INDEX($BO142:$DW142,,Y$8-1))</f>
        <v>2766</v>
      </c>
      <c r="Z142" s="173">
        <f ca="1">CHOOSE(Z$6,SUMIFS(INDIRECT("EB[" &amp; Z$2 &amp; "]"),EB[Zdrojový_nositel],$B142,EB[product],"5200",EB[unit],"TJ"),INDEX($BO142:$DW142,,Z$4),Z$9/(INDEX(Roky_výhled,,Z$8)-Last_Bil)*(INDEX($BO142:$DW142,,Z$8)-INDEX($D142:$BL142,,$E$1))+INDEX($D142:$BL142,,$E$1),Z$9/(INDEX(Roky_výhled,,Z$8)-INDEX(Roky_výhled,,Z$8-1))*(INDEX($BO142:$DW142,,Z$8)-INDEX($BO142:$DW142,,Z$8-1))+INDEX($BO142:$DW142,,Z$8-1))</f>
        <v>1932</v>
      </c>
      <c r="AA142" s="173">
        <f ca="1">CHOOSE(AA$6,SUMIFS(INDIRECT("EB[" &amp; AA$2 &amp; "]"),EB[Zdrojový_nositel],$B142,EB[product],"5200",EB[unit],"TJ"),INDEX($BO142:$DW142,,AA$4),AA$9/(INDEX(Roky_výhled,,AA$8)-Last_Bil)*(INDEX($BO142:$DW142,,AA$8)-INDEX($D142:$BL142,,$E$1))+INDEX($D142:$BL142,,$E$1),AA$9/(INDEX(Roky_výhled,,AA$8)-INDEX(Roky_výhled,,AA$8-1))*(INDEX($BO142:$DW142,,AA$8)-INDEX($BO142:$DW142,,AA$8-1))+INDEX($BO142:$DW142,,AA$8-1))</f>
        <v>1061</v>
      </c>
      <c r="AB142" s="173">
        <f ca="1">CHOOSE(AB$6,SUMIFS(INDIRECT("EB[" &amp; AB$2 &amp; "]"),EB[Zdrojový_nositel],$B142,EB[product],"5200",EB[unit],"TJ"),INDEX($BO142:$DW142,,AB$4),AB$9/(INDEX(Roky_výhled,,AB$8)-Last_Bil)*(INDEX($BO142:$DW142,,AB$8)-INDEX($D142:$BL142,,$E$1))+INDEX($D142:$BL142,,$E$1),AB$9/(INDEX(Roky_výhled,,AB$8)-INDEX(Roky_výhled,,AB$8-1))*(INDEX($BO142:$DW142,,AB$8)-INDEX($BO142:$DW142,,AB$8-1))+INDEX($BO142:$DW142,,AB$8-1))</f>
        <v>996</v>
      </c>
      <c r="AC142" s="173">
        <f ca="1">CHOOSE(AC$6,SUMIFS(INDIRECT("EB[" &amp; AC$2 &amp; "]"),EB[Zdrojový_nositel],$B142,EB[product],"5200",EB[unit],"TJ"),INDEX($BO142:$DW142,,AC$4),AC$9/(INDEX(Roky_výhled,,AC$8)-Last_Bil)*(INDEX($BO142:$DW142,,AC$8)-INDEX($D142:$BL142,,$E$1))+INDEX($D142:$BL142,,$E$1),AC$9/(INDEX(Roky_výhled,,AC$8)-INDEX(Roky_výhled,,AC$8-1))*(INDEX($BO142:$DW142,,AC$8)-INDEX($BO142:$DW142,,AC$8-1))+INDEX($BO142:$DW142,,AC$8-1))</f>
        <v>798</v>
      </c>
      <c r="AD142" s="173">
        <f ca="1">CHOOSE(AD$6,SUMIFS(INDIRECT("EB[" &amp; AD$2 &amp; "]"),EB[Zdrojový_nositel],$B142,EB[product],"5200",EB[unit],"TJ"),INDEX($BO142:$DW142,,AD$4),AD$9/(INDEX(Roky_výhled,,AD$8)-Last_Bil)*(INDEX($BO142:$DW142,,AD$8)-INDEX($D142:$BL142,,$E$1))+INDEX($D142:$BL142,,$E$1),AD$9/(INDEX(Roky_výhled,,AD$8)-INDEX(Roky_výhled,,AD$8-1))*(INDEX($BO142:$DW142,,AD$8)-INDEX($BO142:$DW142,,AD$8-1))+INDEX($BO142:$DW142,,AD$8-1))</f>
        <v>706.4</v>
      </c>
      <c r="AE142" s="173">
        <f ca="1">CHOOSE(AE$6,SUMIFS(INDIRECT("EB[" &amp; AE$2 &amp; "]"),EB[Zdrojový_nositel],$B142,EB[product],"5200",EB[unit],"TJ"),INDEX($BO142:$DW142,,AE$4),AE$9/(INDEX(Roky_výhled,,AE$8)-Last_Bil)*(INDEX($BO142:$DW142,,AE$8)-INDEX($D142:$BL142,,$E$1))+INDEX($D142:$BL142,,$E$1),AE$9/(INDEX(Roky_výhled,,AE$8)-INDEX(Roky_výhled,,AE$8-1))*(INDEX($BO142:$DW142,,AE$8)-INDEX($BO142:$DW142,,AE$8-1))+INDEX($BO142:$DW142,,AE$8-1))</f>
        <v>614.79999999999995</v>
      </c>
      <c r="AF142" s="173">
        <f ca="1">CHOOSE(AF$6,SUMIFS(INDIRECT("EB[" &amp; AF$2 &amp; "]"),EB[Zdrojový_nositel],$B142,EB[product],"5200",EB[unit],"TJ"),INDEX($BO142:$DW142,,AF$4),AF$9/(INDEX(Roky_výhled,,AF$8)-Last_Bil)*(INDEX($BO142:$DW142,,AF$8)-INDEX($D142:$BL142,,$E$1))+INDEX($D142:$BL142,,$E$1),AF$9/(INDEX(Roky_výhled,,AF$8)-INDEX(Roky_výhled,,AF$8-1))*(INDEX($BO142:$DW142,,AF$8)-INDEX($BO142:$DW142,,AF$8-1))+INDEX($BO142:$DW142,,AF$8-1))</f>
        <v>523.20000000000005</v>
      </c>
      <c r="AG142" s="173">
        <f ca="1">CHOOSE(AG$6,SUMIFS(INDIRECT("EB[" &amp; AG$2 &amp; "]"),EB[Zdrojový_nositel],$B142,EB[product],"5200",EB[unit],"TJ"),INDEX($BO142:$DW142,,AG$4),AG$9/(INDEX(Roky_výhled,,AG$8)-Last_Bil)*(INDEX($BO142:$DW142,,AG$8)-INDEX($D142:$BL142,,$E$1))+INDEX($D142:$BL142,,$E$1),AG$9/(INDEX(Roky_výhled,,AG$8)-INDEX(Roky_výhled,,AG$8-1))*(INDEX($BO142:$DW142,,AG$8)-INDEX($BO142:$DW142,,AG$8-1))+INDEX($BO142:$DW142,,AG$8-1))</f>
        <v>431.59999999999991</v>
      </c>
      <c r="AH142" s="173">
        <f ca="1">CHOOSE(AH$6,SUMIFS(INDIRECT("EB[" &amp; AH$2 &amp; "]"),EB[Zdrojový_nositel],$B142,EB[product],"5200",EB[unit],"TJ"),INDEX($BO142:$DW142,,AH$4),AH$9/(INDEX(Roky_výhled,,AH$8)-Last_Bil)*(INDEX($BO142:$DW142,,AH$8)-INDEX($D142:$BL142,,$E$1))+INDEX($D142:$BL142,,$E$1),AH$9/(INDEX(Roky_výhled,,AH$8)-INDEX(Roky_výhled,,AH$8-1))*(INDEX($BO142:$DW142,,AH$8)-INDEX($BO142:$DW142,,AH$8-1))+INDEX($BO142:$DW142,,AH$8-1))</f>
        <v>339.99999999999994</v>
      </c>
      <c r="AI142" s="173">
        <f ca="1">CHOOSE(AI$6,SUMIFS(INDIRECT("EB[" &amp; AI$2 &amp; "]"),EB[Zdrojový_nositel],$B142,EB[product],"5200",EB[unit],"TJ"),INDEX($BO142:$DW142,,AI$4),AI$9/(INDEX(Roky_výhled,,AI$8)-Last_Bil)*(INDEX($BO142:$DW142,,AI$8)-INDEX($D142:$BL142,,$E$1))+INDEX($D142:$BL142,,$E$1),AI$9/(INDEX(Roky_výhled,,AI$8)-INDEX(Roky_výhled,,AI$8-1))*(INDEX($BO142:$DW142,,AI$8)-INDEX($BO142:$DW142,,AI$8-1))+INDEX($BO142:$DW142,,AI$8-1))</f>
        <v>305.99999999999994</v>
      </c>
      <c r="AJ142" s="173">
        <f ca="1">CHOOSE(AJ$6,SUMIFS(INDIRECT("EB[" &amp; AJ$2 &amp; "]"),EB[Zdrojový_nositel],$B142,EB[product],"5200",EB[unit],"TJ"),INDEX($BO142:$DW142,,AJ$4),AJ$9/(INDEX(Roky_výhled,,AJ$8)-Last_Bil)*(INDEX($BO142:$DW142,,AJ$8)-INDEX($D142:$BL142,,$E$1))+INDEX($D142:$BL142,,$E$1),AJ$9/(INDEX(Roky_výhled,,AJ$8)-INDEX(Roky_výhled,,AJ$8-1))*(INDEX($BO142:$DW142,,AJ$8)-INDEX($BO142:$DW142,,AJ$8-1))+INDEX($BO142:$DW142,,AJ$8-1))</f>
        <v>271.99999999999994</v>
      </c>
      <c r="AK142" s="173">
        <f ca="1">CHOOSE(AK$6,SUMIFS(INDIRECT("EB[" &amp; AK$2 &amp; "]"),EB[Zdrojový_nositel],$B142,EB[product],"5200",EB[unit],"TJ"),INDEX($BO142:$DW142,,AK$4),AK$9/(INDEX(Roky_výhled,,AK$8)-Last_Bil)*(INDEX($BO142:$DW142,,AK$8)-INDEX($D142:$BL142,,$E$1))+INDEX($D142:$BL142,,$E$1),AK$9/(INDEX(Roky_výhled,,AK$8)-INDEX(Roky_výhled,,AK$8-1))*(INDEX($BO142:$DW142,,AK$8)-INDEX($BO142:$DW142,,AK$8-1))+INDEX($BO142:$DW142,,AK$8-1))</f>
        <v>238</v>
      </c>
      <c r="AL142" s="173">
        <f ca="1">CHOOSE(AL$6,SUMIFS(INDIRECT("EB[" &amp; AL$2 &amp; "]"),EB[Zdrojový_nositel],$B142,EB[product],"5200",EB[unit],"TJ"),INDEX($BO142:$DW142,,AL$4),AL$9/(INDEX(Roky_výhled,,AL$8)-Last_Bil)*(INDEX($BO142:$DW142,,AL$8)-INDEX($D142:$BL142,,$E$1))+INDEX($D142:$BL142,,$E$1),AL$9/(INDEX(Roky_výhled,,AL$8)-INDEX(Roky_výhled,,AL$8-1))*(INDEX($BO142:$DW142,,AL$8)-INDEX($BO142:$DW142,,AL$8-1))+INDEX($BO142:$DW142,,AL$8-1))</f>
        <v>203.99999999999997</v>
      </c>
      <c r="AM142" s="173">
        <f ca="1">CHOOSE(AM$6,SUMIFS(INDIRECT("EB[" &amp; AM$2 &amp; "]"),EB[Zdrojový_nositel],$B142,EB[product],"5200",EB[unit],"TJ"),INDEX($BO142:$DW142,,AM$4),AM$9/(INDEX(Roky_výhled,,AM$8)-Last_Bil)*(INDEX($BO142:$DW142,,AM$8)-INDEX($D142:$BL142,,$E$1))+INDEX($D142:$BL142,,$E$1),AM$9/(INDEX(Roky_výhled,,AM$8)-INDEX(Roky_výhled,,AM$8-1))*(INDEX($BO142:$DW142,,AM$8)-INDEX($BO142:$DW142,,AM$8-1))+INDEX($BO142:$DW142,,AM$8-1))</f>
        <v>170</v>
      </c>
      <c r="AN142" s="173">
        <f ca="1">CHOOSE(AN$6,SUMIFS(INDIRECT("EB[" &amp; AN$2 &amp; "]"),EB[Zdrojový_nositel],$B142,EB[product],"5200",EB[unit],"TJ"),INDEX($BO142:$DW142,,AN$4),AN$9/(INDEX(Roky_výhled,,AN$8)-Last_Bil)*(INDEX($BO142:$DW142,,AN$8)-INDEX($D142:$BL142,,$E$1))+INDEX($D142:$BL142,,$E$1),AN$9/(INDEX(Roky_výhled,,AN$8)-INDEX(Roky_výhled,,AN$8-1))*(INDEX($BO142:$DW142,,AN$8)-INDEX($BO142:$DW142,,AN$8-1))+INDEX($BO142:$DW142,,AN$8-1))</f>
        <v>140</v>
      </c>
      <c r="AO142" s="173">
        <f ca="1">CHOOSE(AO$6,SUMIFS(INDIRECT("EB[" &amp; AO$2 &amp; "]"),EB[Zdrojový_nositel],$B142,EB[product],"5200",EB[unit],"TJ"),INDEX($BO142:$DW142,,AO$4),AO$9/(INDEX(Roky_výhled,,AO$8)-Last_Bil)*(INDEX($BO142:$DW142,,AO$8)-INDEX($D142:$BL142,,$E$1))+INDEX($D142:$BL142,,$E$1),AO$9/(INDEX(Roky_výhled,,AO$8)-INDEX(Roky_výhled,,AO$8-1))*(INDEX($BO142:$DW142,,AO$8)-INDEX($BO142:$DW142,,AO$8-1))+INDEX($BO142:$DW142,,AO$8-1))</f>
        <v>110</v>
      </c>
      <c r="AP142" s="173">
        <f ca="1">CHOOSE(AP$6,SUMIFS(INDIRECT("EB[" &amp; AP$2 &amp; "]"),EB[Zdrojový_nositel],$B142,EB[product],"5200",EB[unit],"TJ"),INDEX($BO142:$DW142,,AP$4),AP$9/(INDEX(Roky_výhled,,AP$8)-Last_Bil)*(INDEX($BO142:$DW142,,AP$8)-INDEX($D142:$BL142,,$E$1))+INDEX($D142:$BL142,,$E$1),AP$9/(INDEX(Roky_výhled,,AP$8)-INDEX(Roky_výhled,,AP$8-1))*(INDEX($BO142:$DW142,,AP$8)-INDEX($BO142:$DW142,,AP$8-1))+INDEX($BO142:$DW142,,AP$8-1))</f>
        <v>80</v>
      </c>
      <c r="AQ142" s="173">
        <f ca="1">CHOOSE(AQ$6,SUMIFS(INDIRECT("EB[" &amp; AQ$2 &amp; "]"),EB[Zdrojový_nositel],$B142,EB[product],"5200",EB[unit],"TJ"),INDEX($BO142:$DW142,,AQ$4),AQ$9/(INDEX(Roky_výhled,,AQ$8)-Last_Bil)*(INDEX($BO142:$DW142,,AQ$8)-INDEX($D142:$BL142,,$E$1))+INDEX($D142:$BL142,,$E$1),AQ$9/(INDEX(Roky_výhled,,AQ$8)-INDEX(Roky_výhled,,AQ$8-1))*(INDEX($BO142:$DW142,,AQ$8)-INDEX($BO142:$DW142,,AQ$8-1))+INDEX($BO142:$DW142,,AQ$8-1))</f>
        <v>50</v>
      </c>
      <c r="AR142" s="173">
        <f ca="1">CHOOSE(AR$6,SUMIFS(INDIRECT("EB[" &amp; AR$2 &amp; "]"),EB[Zdrojový_nositel],$B142,EB[product],"5200",EB[unit],"TJ"),INDEX($BO142:$DW142,,AR$4),AR$9/(INDEX(Roky_výhled,,AR$8)-Last_Bil)*(INDEX($BO142:$DW142,,AR$8)-INDEX($D142:$BL142,,$E$1))+INDEX($D142:$BL142,,$E$1),AR$9/(INDEX(Roky_výhled,,AR$8)-INDEX(Roky_výhled,,AR$8-1))*(INDEX($BO142:$DW142,,AR$8)-INDEX($BO142:$DW142,,AR$8-1))+INDEX($BO142:$DW142,,AR$8-1))</f>
        <v>20</v>
      </c>
      <c r="AS142" s="173">
        <f ca="1">CHOOSE(AS$6,SUMIFS(INDIRECT("EB[" &amp; AS$2 &amp; "]"),EB[Zdrojový_nositel],$B142,EB[product],"5200",EB[unit],"TJ"),INDEX($BO142:$DW142,,AS$4),AS$9/(INDEX(Roky_výhled,,AS$8)-Last_Bil)*(INDEX($BO142:$DW142,,AS$8)-INDEX($D142:$BL142,,$E$1))+INDEX($D142:$BL142,,$E$1),AS$9/(INDEX(Roky_výhled,,AS$8)-INDEX(Roky_výhled,,AS$8-1))*(INDEX($BO142:$DW142,,AS$8)-INDEX($BO142:$DW142,,AS$8-1))+INDEX($BO142:$DW142,,AS$8-1))</f>
        <v>20</v>
      </c>
      <c r="AT142" s="173">
        <f ca="1">CHOOSE(AT$6,SUMIFS(INDIRECT("EB[" &amp; AT$2 &amp; "]"),EB[Zdrojový_nositel],$B142,EB[product],"5200",EB[unit],"TJ"),INDEX($BO142:$DW142,,AT$4),AT$9/(INDEX(Roky_výhled,,AT$8)-Last_Bil)*(INDEX($BO142:$DW142,,AT$8)-INDEX($D142:$BL142,,$E$1))+INDEX($D142:$BL142,,$E$1),AT$9/(INDEX(Roky_výhled,,AT$8)-INDEX(Roky_výhled,,AT$8-1))*(INDEX($BO142:$DW142,,AT$8)-INDEX($BO142:$DW142,,AT$8-1))+INDEX($BO142:$DW142,,AT$8-1))</f>
        <v>20</v>
      </c>
      <c r="AU142" s="173">
        <f ca="1">CHOOSE(AU$6,SUMIFS(INDIRECT("EB[" &amp; AU$2 &amp; "]"),EB[Zdrojový_nositel],$B142,EB[product],"5200",EB[unit],"TJ"),INDEX($BO142:$DW142,,AU$4),AU$9/(INDEX(Roky_výhled,,AU$8)-Last_Bil)*(INDEX($BO142:$DW142,,AU$8)-INDEX($D142:$BL142,,$E$1))+INDEX($D142:$BL142,,$E$1),AU$9/(INDEX(Roky_výhled,,AU$8)-INDEX(Roky_výhled,,AU$8-1))*(INDEX($BO142:$DW142,,AU$8)-INDEX($BO142:$DW142,,AU$8-1))+INDEX($BO142:$DW142,,AU$8-1))</f>
        <v>20</v>
      </c>
      <c r="AV142" s="173">
        <f ca="1">CHOOSE(AV$6,SUMIFS(INDIRECT("EB[" &amp; AV$2 &amp; "]"),EB[Zdrojový_nositel],$B142,EB[product],"5200",EB[unit],"TJ"),INDEX($BO142:$DW142,,AV$4),AV$9/(INDEX(Roky_výhled,,AV$8)-Last_Bil)*(INDEX($BO142:$DW142,,AV$8)-INDEX($D142:$BL142,,$E$1))+INDEX($D142:$BL142,,$E$1),AV$9/(INDEX(Roky_výhled,,AV$8)-INDEX(Roky_výhled,,AV$8-1))*(INDEX($BO142:$DW142,,AV$8)-INDEX($BO142:$DW142,,AV$8-1))+INDEX($BO142:$DW142,,AV$8-1))</f>
        <v>20</v>
      </c>
      <c r="AW142" s="173">
        <f ca="1">CHOOSE(AW$6,SUMIFS(INDIRECT("EB[" &amp; AW$2 &amp; "]"),EB[Zdrojový_nositel],$B142,EB[product],"5200",EB[unit],"TJ"),INDEX($BO142:$DW142,,AW$4),AW$9/(INDEX(Roky_výhled,,AW$8)-Last_Bil)*(INDEX($BO142:$DW142,,AW$8)-INDEX($D142:$BL142,,$E$1))+INDEX($D142:$BL142,,$E$1),AW$9/(INDEX(Roky_výhled,,AW$8)-INDEX(Roky_výhled,,AW$8-1))*(INDEX($BO142:$DW142,,AW$8)-INDEX($BO142:$DW142,,AW$8-1))+INDEX($BO142:$DW142,,AW$8-1))</f>
        <v>20</v>
      </c>
      <c r="AX142" s="173">
        <f ca="1">CHOOSE(AX$6,SUMIFS(INDIRECT("EB[" &amp; AX$2 &amp; "]"),EB[Zdrojový_nositel],$B142,EB[product],"5200",EB[unit],"TJ"),INDEX($BO142:$DW142,,AX$4),AX$9/(INDEX(Roky_výhled,,AX$8)-Last_Bil)*(INDEX($BO142:$DW142,,AX$8)-INDEX($D142:$BL142,,$E$1))+INDEX($D142:$BL142,,$E$1),AX$9/(INDEX(Roky_výhled,,AX$8)-INDEX(Roky_výhled,,AX$8-1))*(INDEX($BO142:$DW142,,AX$8)-INDEX($BO142:$DW142,,AX$8-1))+INDEX($BO142:$DW142,,AX$8-1))</f>
        <v>18</v>
      </c>
      <c r="AY142" s="173">
        <f ca="1">CHOOSE(AY$6,SUMIFS(INDIRECT("EB[" &amp; AY$2 &amp; "]"),EB[Zdrojový_nositel],$B142,EB[product],"5200",EB[unit],"TJ"),INDEX($BO142:$DW142,,AY$4),AY$9/(INDEX(Roky_výhled,,AY$8)-Last_Bil)*(INDEX($BO142:$DW142,,AY$8)-INDEX($D142:$BL142,,$E$1))+INDEX($D142:$BL142,,$E$1),AY$9/(INDEX(Roky_výhled,,AY$8)-INDEX(Roky_výhled,,AY$8-1))*(INDEX($BO142:$DW142,,AY$8)-INDEX($BO142:$DW142,,AY$8-1))+INDEX($BO142:$DW142,,AY$8-1))</f>
        <v>16</v>
      </c>
      <c r="AZ142" s="173">
        <f ca="1">CHOOSE(AZ$6,SUMIFS(INDIRECT("EB[" &amp; AZ$2 &amp; "]"),EB[Zdrojový_nositel],$B142,EB[product],"5200",EB[unit],"TJ"),INDEX($BO142:$DW142,,AZ$4),AZ$9/(INDEX(Roky_výhled,,AZ$8)-Last_Bil)*(INDEX($BO142:$DW142,,AZ$8)-INDEX($D142:$BL142,,$E$1))+INDEX($D142:$BL142,,$E$1),AZ$9/(INDEX(Roky_výhled,,AZ$8)-INDEX(Roky_výhled,,AZ$8-1))*(INDEX($BO142:$DW142,,AZ$8)-INDEX($BO142:$DW142,,AZ$8-1))+INDEX($BO142:$DW142,,AZ$8-1))</f>
        <v>14</v>
      </c>
      <c r="BA142" s="173">
        <f ca="1">CHOOSE(BA$6,SUMIFS(INDIRECT("EB[" &amp; BA$2 &amp; "]"),EB[Zdrojový_nositel],$B142,EB[product],"5200",EB[unit],"TJ"),INDEX($BO142:$DW142,,BA$4),BA$9/(INDEX(Roky_výhled,,BA$8)-Last_Bil)*(INDEX($BO142:$DW142,,BA$8)-INDEX($D142:$BL142,,$E$1))+INDEX($D142:$BL142,,$E$1),BA$9/(INDEX(Roky_výhled,,BA$8)-INDEX(Roky_výhled,,BA$8-1))*(INDEX($BO142:$DW142,,BA$8)-INDEX($BO142:$DW142,,BA$8-1))+INDEX($BO142:$DW142,,BA$8-1))</f>
        <v>12</v>
      </c>
      <c r="BB142" s="173">
        <f ca="1">CHOOSE(BB$6,SUMIFS(INDIRECT("EB[" &amp; BB$2 &amp; "]"),EB[Zdrojový_nositel],$B142,EB[product],"5200",EB[unit],"TJ"),INDEX($BO142:$DW142,,BB$4),BB$9/(INDEX(Roky_výhled,,BB$8)-Last_Bil)*(INDEX($BO142:$DW142,,BB$8)-INDEX($D142:$BL142,,$E$1))+INDEX($D142:$BL142,,$E$1),BB$9/(INDEX(Roky_výhled,,BB$8)-INDEX(Roky_výhled,,BB$8-1))*(INDEX($BO142:$DW142,,BB$8)-INDEX($BO142:$DW142,,BB$8-1))+INDEX($BO142:$DW142,,BB$8-1))</f>
        <v>10</v>
      </c>
      <c r="BC142" s="173">
        <f ca="1">CHOOSE(BC$6,SUMIFS(INDIRECT("EB[" &amp; BC$2 &amp; "]"),EB[Zdrojový_nositel],$B142,EB[product],"5200",EB[unit],"TJ"),INDEX($BO142:$DW142,,BC$4),BC$9/(INDEX(Roky_výhled,,BC$8)-Last_Bil)*(INDEX($BO142:$DW142,,BC$8)-INDEX($D142:$BL142,,$E$1))+INDEX($D142:$BL142,,$E$1),BC$9/(INDEX(Roky_výhled,,BC$8)-INDEX(Roky_výhled,,BC$8-1))*(INDEX($BO142:$DW142,,BC$8)-INDEX($BO142:$DW142,,BC$8-1))+INDEX($BO142:$DW142,,BC$8-1))</f>
        <v>10</v>
      </c>
      <c r="BD142" s="173">
        <f ca="1">CHOOSE(BD$6,SUMIFS(INDIRECT("EB[" &amp; BD$2 &amp; "]"),EB[Zdrojový_nositel],$B142,EB[product],"5200",EB[unit],"TJ"),INDEX($BO142:$DW142,,BD$4),BD$9/(INDEX(Roky_výhled,,BD$8)-Last_Bil)*(INDEX($BO142:$DW142,,BD$8)-INDEX($D142:$BL142,,$E$1))+INDEX($D142:$BL142,,$E$1),BD$9/(INDEX(Roky_výhled,,BD$8)-INDEX(Roky_výhled,,BD$8-1))*(INDEX($BO142:$DW142,,BD$8)-INDEX($BO142:$DW142,,BD$8-1))+INDEX($BO142:$DW142,,BD$8-1))</f>
        <v>10</v>
      </c>
      <c r="BE142" s="173">
        <f ca="1">CHOOSE(BE$6,SUMIFS(INDIRECT("EB[" &amp; BE$2 &amp; "]"),EB[Zdrojový_nositel],$B142,EB[product],"5200",EB[unit],"TJ"),INDEX($BO142:$DW142,,BE$4),BE$9/(INDEX(Roky_výhled,,BE$8)-Last_Bil)*(INDEX($BO142:$DW142,,BE$8)-INDEX($D142:$BL142,,$E$1))+INDEX($D142:$BL142,,$E$1),BE$9/(INDEX(Roky_výhled,,BE$8)-INDEX(Roky_výhled,,BE$8-1))*(INDEX($BO142:$DW142,,BE$8)-INDEX($BO142:$DW142,,BE$8-1))+INDEX($BO142:$DW142,,BE$8-1))</f>
        <v>10</v>
      </c>
      <c r="BF142" s="173">
        <f ca="1">CHOOSE(BF$6,SUMIFS(INDIRECT("EB[" &amp; BF$2 &amp; "]"),EB[Zdrojový_nositel],$B142,EB[product],"5200",EB[unit],"TJ"),INDEX($BO142:$DW142,,BF$4),BF$9/(INDEX(Roky_výhled,,BF$8)-Last_Bil)*(INDEX($BO142:$DW142,,BF$8)-INDEX($D142:$BL142,,$E$1))+INDEX($D142:$BL142,,$E$1),BF$9/(INDEX(Roky_výhled,,BF$8)-INDEX(Roky_výhled,,BF$8-1))*(INDEX($BO142:$DW142,,BF$8)-INDEX($BO142:$DW142,,BF$8-1))+INDEX($BO142:$DW142,,BF$8-1))</f>
        <v>10</v>
      </c>
      <c r="BG142" s="173">
        <f ca="1">CHOOSE(BG$6,SUMIFS(INDIRECT("EB[" &amp; BG$2 &amp; "]"),EB[Zdrojový_nositel],$B142,EB[product],"5200",EB[unit],"TJ"),INDEX($BO142:$DW142,,BG$4),BG$9/(INDEX(Roky_výhled,,BG$8)-Last_Bil)*(INDEX($BO142:$DW142,,BG$8)-INDEX($D142:$BL142,,$E$1))+INDEX($D142:$BL142,,$E$1),BG$9/(INDEX(Roky_výhled,,BG$8)-INDEX(Roky_výhled,,BG$8-1))*(INDEX($BO142:$DW142,,BG$8)-INDEX($BO142:$DW142,,BG$8-1))+INDEX($BO142:$DW142,,BG$8-1))</f>
        <v>10</v>
      </c>
      <c r="BH142" s="173">
        <f ca="1">CHOOSE(BH$6,SUMIFS(INDIRECT("EB[" &amp; BH$2 &amp; "]"),EB[Zdrojový_nositel],$B142,EB[product],"5200",EB[unit],"TJ"),INDEX($BO142:$DW142,,BH$4),BH$9/(INDEX(Roky_výhled,,BH$8)-Last_Bil)*(INDEX($BO142:$DW142,,BH$8)-INDEX($D142:$BL142,,$E$1))+INDEX($D142:$BL142,,$E$1),BH$9/(INDEX(Roky_výhled,,BH$8)-INDEX(Roky_výhled,,BH$8-1))*(INDEX($BO142:$DW142,,BH$8)-INDEX($BO142:$DW142,,BH$8-1))+INDEX($BO142:$DW142,,BH$8-1))</f>
        <v>10</v>
      </c>
      <c r="BI142" s="173">
        <f ca="1">CHOOSE(BI$6,SUMIFS(INDIRECT("EB[" &amp; BI$2 &amp; "]"),EB[Zdrojový_nositel],$B142,EB[product],"5200",EB[unit],"TJ"),INDEX($BO142:$DW142,,BI$4),BI$9/(INDEX(Roky_výhled,,BI$8)-Last_Bil)*(INDEX($BO142:$DW142,,BI$8)-INDEX($D142:$BL142,,$E$1))+INDEX($D142:$BL142,,$E$1),BI$9/(INDEX(Roky_výhled,,BI$8)-INDEX(Roky_výhled,,BI$8-1))*(INDEX($BO142:$DW142,,BI$8)-INDEX($BO142:$DW142,,BI$8-1))+INDEX($BO142:$DW142,,BI$8-1))</f>
        <v>10</v>
      </c>
      <c r="BJ142" s="173">
        <f ca="1">CHOOSE(BJ$6,SUMIFS(INDIRECT("EB[" &amp; BJ$2 &amp; "]"),EB[Zdrojový_nositel],$B142,EB[product],"5200",EB[unit],"TJ"),INDEX($BO142:$DW142,,BJ$4),BJ$9/(INDEX(Roky_výhled,,BJ$8)-Last_Bil)*(INDEX($BO142:$DW142,,BJ$8)-INDEX($D142:$BL142,,$E$1))+INDEX($D142:$BL142,,$E$1),BJ$9/(INDEX(Roky_výhled,,BJ$8)-INDEX(Roky_výhled,,BJ$8-1))*(INDEX($BO142:$DW142,,BJ$8)-INDEX($BO142:$DW142,,BJ$8-1))+INDEX($BO142:$DW142,,BJ$8-1))</f>
        <v>10</v>
      </c>
      <c r="BK142" s="173">
        <f ca="1">CHOOSE(BK$6,SUMIFS(INDIRECT("EB[" &amp; BK$2 &amp; "]"),EB[Zdrojový_nositel],$B142,EB[product],"5200",EB[unit],"TJ"),INDEX($BO142:$DW142,,BK$4),BK$9/(INDEX(Roky_výhled,,BK$8)-Last_Bil)*(INDEX($BO142:$DW142,,BK$8)-INDEX($D142:$BL142,,$E$1))+INDEX($D142:$BL142,,$E$1),BK$9/(INDEX(Roky_výhled,,BK$8)-INDEX(Roky_výhled,,BK$8-1))*(INDEX($BO142:$DW142,,BK$8)-INDEX($BO142:$DW142,,BK$8-1))+INDEX($BO142:$DW142,,BK$8-1))</f>
        <v>10</v>
      </c>
      <c r="BL142" s="162">
        <f ca="1">CHOOSE(BL$6,SUMIFS(INDIRECT("EB[" &amp; BL$2 &amp; "]"),EB[Zdrojový_nositel],$B142,EB[product],"5200",EB[unit],"TJ"),INDEX($BO142:$DW142,,BL$4),BL$9/(INDEX(Roky_výhled,,BL$8)-Last_Bil)*(INDEX($BO142:$DW142,,BL$8)-INDEX($D142:$BL142,,$E$1))+INDEX($D142:$BL142,,$E$1),BL$9/(INDEX(Roky_výhled,,BL$8)-INDEX(Roky_výhled,,BL$8-1))*(INDEX($BO142:$DW142,,BL$8)-INDEX($BO142:$DW142,,BL$8-1))+INDEX($BO142:$DW142,,BL$8-1))</f>
        <v>10</v>
      </c>
      <c r="BM142"/>
      <c r="BN142" s="221" t="str">
        <f t="shared" si="308"/>
        <v>Kapalná paliva</v>
      </c>
      <c r="BO142" s="285">
        <v>870</v>
      </c>
      <c r="BP142" s="286">
        <v>420.00000000000006</v>
      </c>
      <c r="BQ142" s="286">
        <v>339.99999999999994</v>
      </c>
      <c r="BR142" s="286">
        <v>170</v>
      </c>
      <c r="BS142" s="286">
        <v>20</v>
      </c>
      <c r="BT142" s="286">
        <v>20</v>
      </c>
      <c r="BU142" s="286">
        <v>10</v>
      </c>
      <c r="BV142" s="286">
        <v>10</v>
      </c>
      <c r="BW142" s="286">
        <v>10</v>
      </c>
      <c r="BX142" s="286">
        <v>260</v>
      </c>
      <c r="BY142" s="287">
        <v>199.99999999999997</v>
      </c>
      <c r="BZ142" s="281"/>
      <c r="CA142" s="281"/>
      <c r="CB142" s="281"/>
      <c r="CC142" s="281"/>
      <c r="CD142" s="281"/>
      <c r="CE142" s="281"/>
      <c r="CF142" s="281"/>
      <c r="CG142" s="281"/>
      <c r="CH142" s="281"/>
      <c r="CI142" s="281"/>
      <c r="CJ142" s="281"/>
      <c r="CK142" s="281"/>
      <c r="CL142" s="281"/>
      <c r="CM142" s="281"/>
      <c r="CN142" s="281"/>
      <c r="CO142" s="281"/>
      <c r="CP142" s="281"/>
      <c r="CQ142" s="281"/>
      <c r="CR142" s="281"/>
      <c r="CS142" s="281"/>
      <c r="CT142" s="281"/>
      <c r="CU142" s="281"/>
      <c r="CV142" s="281"/>
      <c r="CW142" s="281"/>
      <c r="CX142" s="281"/>
      <c r="CY142" s="281"/>
      <c r="CZ142" s="281"/>
      <c r="DA142" s="281"/>
      <c r="DB142" s="281"/>
      <c r="DC142" s="281"/>
      <c r="DD142" s="281"/>
      <c r="DE142" s="281"/>
      <c r="DF142" s="281"/>
      <c r="DG142" s="281"/>
      <c r="DH142" s="281"/>
      <c r="DI142" s="281"/>
      <c r="DJ142" s="281"/>
      <c r="DK142" s="281"/>
      <c r="DL142" s="281"/>
      <c r="DM142" s="281"/>
      <c r="DN142" s="281"/>
      <c r="DO142" s="281"/>
      <c r="DP142" s="281"/>
      <c r="DQ142" s="281"/>
      <c r="DR142" s="281"/>
      <c r="DS142" s="281"/>
      <c r="DT142" s="281"/>
      <c r="DU142" s="281"/>
      <c r="DV142" s="281"/>
      <c r="DW142" s="281"/>
    </row>
    <row r="143" spans="2:127" s="196" customFormat="1" x14ac:dyDescent="0.25">
      <c r="B143" t="s">
        <v>3131</v>
      </c>
      <c r="C143" s="221" t="str">
        <f t="shared" si="310"/>
        <v>Plynná paliva</v>
      </c>
      <c r="D143" s="215">
        <f ca="1">CHOOSE(D$6,SUMIFS(INDIRECT("EB[" &amp; D$2 &amp; "]"),EB[Zdrojový_nositel],$B143,EB[product],"5200",EB[unit],"TJ"),INDEX($BO143:$DW143,,D$4),D$9/(INDEX(Roky_výhled,,D$8)-Last_Bil)*(INDEX($BO143:$DW143,,D$8)-INDEX($D143:$BL143,,$E$1))+INDEX($D143:$BL143,,$E$1),D$9/(INDEX(Roky_výhled,,D$8)-INDEX(Roky_výhled,,D$8-1))*(INDEX($BO143:$DW143,,D$8)-INDEX($BO143:$DW143,,D$8-1))+INDEX($BO143:$DW143,,D$8-1))</f>
        <v>28482</v>
      </c>
      <c r="E143" s="173">
        <f ca="1">CHOOSE(E$6,SUMIFS(INDIRECT("EB[" &amp; E$2 &amp; "]"),EB[Zdrojový_nositel],$B143,EB[product],"5200",EB[unit],"TJ"),INDEX($BO143:$DW143,,E$4),E$9/(INDEX(Roky_výhled,,E$8)-Last_Bil)*(INDEX($BO143:$DW143,,E$8)-INDEX($D143:$BL143,,$E$1))+INDEX($D143:$BL143,,$E$1),E$9/(INDEX(Roky_výhled,,E$8)-INDEX(Roky_výhled,,E$8-1))*(INDEX($BO143:$DW143,,E$8)-INDEX($BO143:$DW143,,E$8-1))+INDEX($BO143:$DW143,,E$8-1))</f>
        <v>30417</v>
      </c>
      <c r="F143" s="173">
        <f ca="1">CHOOSE(F$6,SUMIFS(INDIRECT("EB[" &amp; F$2 &amp; "]"),EB[Zdrojový_nositel],$B143,EB[product],"5200",EB[unit],"TJ"),INDEX($BO143:$DW143,,F$4),F$9/(INDEX(Roky_výhled,,F$8)-Last_Bil)*(INDEX($BO143:$DW143,,F$8)-INDEX($D143:$BL143,,$E$1))+INDEX($D143:$BL143,,$E$1),F$9/(INDEX(Roky_výhled,,F$8)-INDEX(Roky_výhled,,F$8-1))*(INDEX($BO143:$DW143,,F$8)-INDEX($BO143:$DW143,,F$8-1))+INDEX($BO143:$DW143,,F$8-1))</f>
        <v>31785</v>
      </c>
      <c r="G143" s="173">
        <f ca="1">CHOOSE(G$6,SUMIFS(INDIRECT("EB[" &amp; G$2 &amp; "]"),EB[Zdrojový_nositel],$B143,EB[product],"5200",EB[unit],"TJ"),INDEX($BO143:$DW143,,G$4),G$9/(INDEX(Roky_výhled,,G$8)-Last_Bil)*(INDEX($BO143:$DW143,,G$8)-INDEX($D143:$BL143,,$E$1))+INDEX($D143:$BL143,,$E$1),G$9/(INDEX(Roky_výhled,,G$8)-INDEX(Roky_výhled,,G$8-1))*(INDEX($BO143:$DW143,,G$8)-INDEX($BO143:$DW143,,G$8-1))+INDEX($BO143:$DW143,,G$8-1))</f>
        <v>31544</v>
      </c>
      <c r="H143" s="173">
        <f ca="1">CHOOSE(H$6,SUMIFS(INDIRECT("EB[" &amp; H$2 &amp; "]"),EB[Zdrojový_nositel],$B143,EB[product],"5200",EB[unit],"TJ"),INDEX($BO143:$DW143,,H$4),H$9/(INDEX(Roky_výhled,,H$8)-Last_Bil)*(INDEX($BO143:$DW143,,H$8)-INDEX($D143:$BL143,,$E$1))+INDEX($D143:$BL143,,$E$1),H$9/(INDEX(Roky_výhled,,H$8)-INDEX(Roky_výhled,,H$8-1))*(INDEX($BO143:$DW143,,H$8)-INDEX($BO143:$DW143,,H$8-1))+INDEX($BO143:$DW143,,H$8-1))</f>
        <v>31984</v>
      </c>
      <c r="I143" s="173">
        <f ca="1">CHOOSE(I$6,SUMIFS(INDIRECT("EB[" &amp; I$2 &amp; "]"),EB[Zdrojový_nositel],$B143,EB[product],"5200",EB[unit],"TJ"),INDEX($BO143:$DW143,,I$4),I$9/(INDEX(Roky_výhled,,I$8)-Last_Bil)*(INDEX($BO143:$DW143,,I$8)-INDEX($D143:$BL143,,$E$1))+INDEX($D143:$BL143,,$E$1),I$9/(INDEX(Roky_výhled,,I$8)-INDEX(Roky_výhled,,I$8-1))*(INDEX($BO143:$DW143,,I$8)-INDEX($BO143:$DW143,,I$8-1))+INDEX($BO143:$DW143,,I$8-1))</f>
        <v>38192</v>
      </c>
      <c r="J143" s="173">
        <f ca="1">CHOOSE(J$6,SUMIFS(INDIRECT("EB[" &amp; J$2 &amp; "]"),EB[Zdrojový_nositel],$B143,EB[product],"5200",EB[unit],"TJ"),INDEX($BO143:$DW143,,J$4),J$9/(INDEX(Roky_výhled,,J$8)-Last_Bil)*(INDEX($BO143:$DW143,,J$8)-INDEX($D143:$BL143,,$E$1))+INDEX($D143:$BL143,,$E$1),J$9/(INDEX(Roky_výhled,,J$8)-INDEX(Roky_výhled,,J$8-1))*(INDEX($BO143:$DW143,,J$8)-INDEX($BO143:$DW143,,J$8-1))+INDEX($BO143:$DW143,,J$8-1))</f>
        <v>46479</v>
      </c>
      <c r="K143" s="173">
        <f ca="1">CHOOSE(K$6,SUMIFS(INDIRECT("EB[" &amp; K$2 &amp; "]"),EB[Zdrojový_nositel],$B143,EB[product],"5200",EB[unit],"TJ"),INDEX($BO143:$DW143,,K$4),K$9/(INDEX(Roky_výhled,,K$8)-Last_Bil)*(INDEX($BO143:$DW143,,K$8)-INDEX($D143:$BL143,,$E$1))+INDEX($D143:$BL143,,$E$1),K$9/(INDEX(Roky_výhled,,K$8)-INDEX(Roky_výhled,,K$8-1))*(INDEX($BO143:$DW143,,K$8)-INDEX($BO143:$DW143,,K$8-1))+INDEX($BO143:$DW143,,K$8-1))</f>
        <v>41048</v>
      </c>
      <c r="L143" s="173">
        <f ca="1">CHOOSE(L$6,SUMIFS(INDIRECT("EB[" &amp; L$2 &amp; "]"),EB[Zdrojový_nositel],$B143,EB[product],"5200",EB[unit],"TJ"),INDEX($BO143:$DW143,,L$4),L$9/(INDEX(Roky_výhled,,L$8)-Last_Bil)*(INDEX($BO143:$DW143,,L$8)-INDEX($D143:$BL143,,$E$1))+INDEX($D143:$BL143,,$E$1),L$9/(INDEX(Roky_výhled,,L$8)-INDEX(Roky_výhled,,L$8-1))*(INDEX($BO143:$DW143,,L$8)-INDEX($BO143:$DW143,,L$8-1))+INDEX($BO143:$DW143,,L$8-1))</f>
        <v>40485</v>
      </c>
      <c r="M143" s="173">
        <f ca="1">CHOOSE(M$6,SUMIFS(INDIRECT("EB[" &amp; M$2 &amp; "]"),EB[Zdrojový_nositel],$B143,EB[product],"5200",EB[unit],"TJ"),INDEX($BO143:$DW143,,M$4),M$9/(INDEX(Roky_výhled,,M$8)-Last_Bil)*(INDEX($BO143:$DW143,,M$8)-INDEX($D143:$BL143,,$E$1))+INDEX($D143:$BL143,,$E$1),M$9/(INDEX(Roky_výhled,,M$8)-INDEX(Roky_výhled,,M$8-1))*(INDEX($BO143:$DW143,,M$8)-INDEX($BO143:$DW143,,M$8-1))+INDEX($BO143:$DW143,,M$8-1))</f>
        <v>37313</v>
      </c>
      <c r="N143" s="173">
        <f ca="1">CHOOSE(N$6,SUMIFS(INDIRECT("EB[" &amp; N$2 &amp; "]"),EB[Zdrojový_nositel],$B143,EB[product],"5200",EB[unit],"TJ"),INDEX($BO143:$DW143,,N$4),N$9/(INDEX(Roky_výhled,,N$8)-Last_Bil)*(INDEX($BO143:$DW143,,N$8)-INDEX($D143:$BL143,,$E$1))+INDEX($D143:$BL143,,$E$1),N$9/(INDEX(Roky_výhled,,N$8)-INDEX(Roky_výhled,,N$8-1))*(INDEX($BO143:$DW143,,N$8)-INDEX($BO143:$DW143,,N$8-1))+INDEX($BO143:$DW143,,N$8-1))</f>
        <v>39272</v>
      </c>
      <c r="O143" s="173">
        <f ca="1">CHOOSE(O$6,SUMIFS(INDIRECT("EB[" &amp; O$2 &amp; "]"),EB[Zdrojový_nositel],$B143,EB[product],"5200",EB[unit],"TJ"),INDEX($BO143:$DW143,,O$4),O$9/(INDEX(Roky_výhled,,O$8)-Last_Bil)*(INDEX($BO143:$DW143,,O$8)-INDEX($D143:$BL143,,$E$1))+INDEX($D143:$BL143,,$E$1),O$9/(INDEX(Roky_výhled,,O$8)-INDEX(Roky_výhled,,O$8-1))*(INDEX($BO143:$DW143,,O$8)-INDEX($BO143:$DW143,,O$8-1))+INDEX($BO143:$DW143,,O$8-1))</f>
        <v>42070</v>
      </c>
      <c r="P143" s="173">
        <f ca="1">CHOOSE(P$6,SUMIFS(INDIRECT("EB[" &amp; P$2 &amp; "]"),EB[Zdrojový_nositel],$B143,EB[product],"5200",EB[unit],"TJ"),INDEX($BO143:$DW143,,P$4),P$9/(INDEX(Roky_výhled,,P$8)-Last_Bil)*(INDEX($BO143:$DW143,,P$8)-INDEX($D143:$BL143,,$E$1))+INDEX($D143:$BL143,,$E$1),P$9/(INDEX(Roky_výhled,,P$8)-INDEX(Roky_výhled,,P$8-1))*(INDEX($BO143:$DW143,,P$8)-INDEX($BO143:$DW143,,P$8-1))+INDEX($BO143:$DW143,,P$8-1))</f>
        <v>41477</v>
      </c>
      <c r="Q143" s="173">
        <f ca="1">CHOOSE(Q$6,SUMIFS(INDIRECT("EB[" &amp; Q$2 &amp; "]"),EB[Zdrojový_nositel],$B143,EB[product],"5200",EB[unit],"TJ"),INDEX($BO143:$DW143,,Q$4),Q$9/(INDEX(Roky_výhled,,Q$8)-Last_Bil)*(INDEX($BO143:$DW143,,Q$8)-INDEX($D143:$BL143,,$E$1))+INDEX($D143:$BL143,,$E$1),Q$9/(INDEX(Roky_výhled,,Q$8)-INDEX(Roky_výhled,,Q$8-1))*(INDEX($BO143:$DW143,,Q$8)-INDEX($BO143:$DW143,,Q$8-1))+INDEX($BO143:$DW143,,Q$8-1))</f>
        <v>42977</v>
      </c>
      <c r="R143" s="173">
        <f ca="1">CHOOSE(R$6,SUMIFS(INDIRECT("EB[" &amp; R$2 &amp; "]"),EB[Zdrojový_nositel],$B143,EB[product],"5200",EB[unit],"TJ"),INDEX($BO143:$DW143,,R$4),R$9/(INDEX(Roky_výhled,,R$8)-Last_Bil)*(INDEX($BO143:$DW143,,R$8)-INDEX($D143:$BL143,,$E$1))+INDEX($D143:$BL143,,$E$1),R$9/(INDEX(Roky_výhled,,R$8)-INDEX(Roky_výhled,,R$8-1))*(INDEX($BO143:$DW143,,R$8)-INDEX($BO143:$DW143,,R$8-1))+INDEX($BO143:$DW143,,R$8-1))</f>
        <v>43062</v>
      </c>
      <c r="S143" s="173">
        <f ca="1">CHOOSE(S$6,SUMIFS(INDIRECT("EB[" &amp; S$2 &amp; "]"),EB[Zdrojový_nositel],$B143,EB[product],"5200",EB[unit],"TJ"),INDEX($BO143:$DW143,,S$4),S$9/(INDEX(Roky_výhled,,S$8)-Last_Bil)*(INDEX($BO143:$DW143,,S$8)-INDEX($D143:$BL143,,$E$1))+INDEX($D143:$BL143,,$E$1),S$9/(INDEX(Roky_výhled,,S$8)-INDEX(Roky_výhled,,S$8-1))*(INDEX($BO143:$DW143,,S$8)-INDEX($BO143:$DW143,,S$8-1))+INDEX($BO143:$DW143,,S$8-1))</f>
        <v>42007</v>
      </c>
      <c r="T143" s="173">
        <f ca="1">CHOOSE(T$6,SUMIFS(INDIRECT("EB[" &amp; T$2 &amp; "]"),EB[Zdrojový_nositel],$B143,EB[product],"5200",EB[unit],"TJ"),INDEX($BO143:$DW143,,T$4),T$9/(INDEX(Roky_výhled,,T$8)-Last_Bil)*(INDEX($BO143:$DW143,,T$8)-INDEX($D143:$BL143,,$E$1))+INDEX($D143:$BL143,,$E$1),T$9/(INDEX(Roky_výhled,,T$8)-INDEX(Roky_výhled,,T$8-1))*(INDEX($BO143:$DW143,,T$8)-INDEX($BO143:$DW143,,T$8-1))+INDEX($BO143:$DW143,,T$8-1))</f>
        <v>37654</v>
      </c>
      <c r="U143" s="173">
        <f ca="1">CHOOSE(U$6,SUMIFS(INDIRECT("EB[" &amp; U$2 &amp; "]"),EB[Zdrojový_nositel],$B143,EB[product],"5200",EB[unit],"TJ"),INDEX($BO143:$DW143,,U$4),U$9/(INDEX(Roky_výhled,,U$8)-Last_Bil)*(INDEX($BO143:$DW143,,U$8)-INDEX($D143:$BL143,,$E$1))+INDEX($D143:$BL143,,$E$1),U$9/(INDEX(Roky_výhled,,U$8)-INDEX(Roky_výhled,,U$8-1))*(INDEX($BO143:$DW143,,U$8)-INDEX($BO143:$DW143,,U$8-1))+INDEX($BO143:$DW143,,U$8-1))</f>
        <v>36700</v>
      </c>
      <c r="V143" s="173">
        <f ca="1">CHOOSE(V$6,SUMIFS(INDIRECT("EB[" &amp; V$2 &amp; "]"),EB[Zdrojový_nositel],$B143,EB[product],"5200",EB[unit],"TJ"),INDEX($BO143:$DW143,,V$4),V$9/(INDEX(Roky_výhled,,V$8)-Last_Bil)*(INDEX($BO143:$DW143,,V$8)-INDEX($D143:$BL143,,$E$1))+INDEX($D143:$BL143,,$E$1),V$9/(INDEX(Roky_výhled,,V$8)-INDEX(Roky_výhled,,V$8-1))*(INDEX($BO143:$DW143,,V$8)-INDEX($BO143:$DW143,,V$8-1))+INDEX($BO143:$DW143,,V$8-1))</f>
        <v>32914</v>
      </c>
      <c r="W143" s="173">
        <f ca="1">CHOOSE(W$6,SUMIFS(INDIRECT("EB[" &amp; W$2 &amp; "]"),EB[Zdrojový_nositel],$B143,EB[product],"5200",EB[unit],"TJ"),INDEX($BO143:$DW143,,W$4),W$9/(INDEX(Roky_výhled,,W$8)-Last_Bil)*(INDEX($BO143:$DW143,,W$8)-INDEX($D143:$BL143,,$E$1))+INDEX($D143:$BL143,,$E$1),W$9/(INDEX(Roky_výhled,,W$8)-INDEX(Roky_výhled,,W$8-1))*(INDEX($BO143:$DW143,,W$8)-INDEX($BO143:$DW143,,W$8-1))+INDEX($BO143:$DW143,,W$8-1))</f>
        <v>32276</v>
      </c>
      <c r="X143" s="173">
        <f ca="1">CHOOSE(X$6,SUMIFS(INDIRECT("EB[" &amp; X$2 &amp; "]"),EB[Zdrojový_nositel],$B143,EB[product],"5200",EB[unit],"TJ"),INDEX($BO143:$DW143,,X$4),X$9/(INDEX(Roky_výhled,,X$8)-Last_Bil)*(INDEX($BO143:$DW143,,X$8)-INDEX($D143:$BL143,,$E$1))+INDEX($D143:$BL143,,$E$1),X$9/(INDEX(Roky_výhled,,X$8)-INDEX(Roky_výhled,,X$8-1))*(INDEX($BO143:$DW143,,X$8)-INDEX($BO143:$DW143,,X$8-1))+INDEX($BO143:$DW143,,X$8-1))</f>
        <v>44996</v>
      </c>
      <c r="Y143" s="173">
        <f ca="1">CHOOSE(Y$6,SUMIFS(INDIRECT("EB[" &amp; Y$2 &amp; "]"),EB[Zdrojový_nositel],$B143,EB[product],"5200",EB[unit],"TJ"),INDEX($BO143:$DW143,,Y$4),Y$9/(INDEX(Roky_výhled,,Y$8)-Last_Bil)*(INDEX($BO143:$DW143,,Y$8)-INDEX($D143:$BL143,,$E$1))+INDEX($D143:$BL143,,$E$1),Y$9/(INDEX(Roky_výhled,,Y$8)-INDEX(Roky_výhled,,Y$8-1))*(INDEX($BO143:$DW143,,Y$8)-INDEX($BO143:$DW143,,Y$8-1))+INDEX($BO143:$DW143,,Y$8-1))</f>
        <v>41731</v>
      </c>
      <c r="Z143" s="173">
        <f ca="1">CHOOSE(Z$6,SUMIFS(INDIRECT("EB[" &amp; Z$2 &amp; "]"),EB[Zdrojový_nositel],$B143,EB[product],"5200",EB[unit],"TJ"),INDEX($BO143:$DW143,,Z$4),Z$9/(INDEX(Roky_výhled,,Z$8)-Last_Bil)*(INDEX($BO143:$DW143,,Z$8)-INDEX($D143:$BL143,,$E$1))+INDEX($D143:$BL143,,$E$1),Z$9/(INDEX(Roky_výhled,,Z$8)-INDEX(Roky_výhled,,Z$8-1))*(INDEX($BO143:$DW143,,Z$8)-INDEX($BO143:$DW143,,Z$8-1))+INDEX($BO143:$DW143,,Z$8-1))</f>
        <v>42719</v>
      </c>
      <c r="AA143" s="173">
        <f ca="1">CHOOSE(AA$6,SUMIFS(INDIRECT("EB[" &amp; AA$2 &amp; "]"),EB[Zdrojový_nositel],$B143,EB[product],"5200",EB[unit],"TJ"),INDEX($BO143:$DW143,,AA$4),AA$9/(INDEX(Roky_výhled,,AA$8)-Last_Bil)*(INDEX($BO143:$DW143,,AA$8)-INDEX($D143:$BL143,,$E$1))+INDEX($D143:$BL143,,$E$1),AA$9/(INDEX(Roky_výhled,,AA$8)-INDEX(Roky_výhled,,AA$8-1))*(INDEX($BO143:$DW143,,AA$8)-INDEX($BO143:$DW143,,AA$8-1))+INDEX($BO143:$DW143,,AA$8-1))</f>
        <v>44661</v>
      </c>
      <c r="AB143" s="173">
        <f ca="1">CHOOSE(AB$6,SUMIFS(INDIRECT("EB[" &amp; AB$2 &amp; "]"),EB[Zdrojový_nositel],$B143,EB[product],"5200",EB[unit],"TJ"),INDEX($BO143:$DW143,,AB$4),AB$9/(INDEX(Roky_výhled,,AB$8)-Last_Bil)*(INDEX($BO143:$DW143,,AB$8)-INDEX($D143:$BL143,,$E$1))+INDEX($D143:$BL143,,$E$1),AB$9/(INDEX(Roky_výhled,,AB$8)-INDEX(Roky_výhled,,AB$8-1))*(INDEX($BO143:$DW143,,AB$8)-INDEX($BO143:$DW143,,AB$8-1))+INDEX($BO143:$DW143,,AB$8-1))</f>
        <v>37771</v>
      </c>
      <c r="AC143" s="173">
        <f ca="1">CHOOSE(AC$6,SUMIFS(INDIRECT("EB[" &amp; AC$2 &amp; "]"),EB[Zdrojový_nositel],$B143,EB[product],"5200",EB[unit],"TJ"),INDEX($BO143:$DW143,,AC$4),AC$9/(INDEX(Roky_výhled,,AC$8)-Last_Bil)*(INDEX($BO143:$DW143,,AC$8)-INDEX($D143:$BL143,,$E$1))+INDEX($D143:$BL143,,$E$1),AC$9/(INDEX(Roky_výhled,,AC$8)-INDEX(Roky_výhled,,AC$8-1))*(INDEX($BO143:$DW143,,AC$8)-INDEX($BO143:$DW143,,AC$8-1))+INDEX($BO143:$DW143,,AC$8-1))</f>
        <v>37164</v>
      </c>
      <c r="AD143" s="173">
        <f ca="1">CHOOSE(AD$6,SUMIFS(INDIRECT("EB[" &amp; AD$2 &amp; "]"),EB[Zdrojový_nositel],$B143,EB[product],"5200",EB[unit],"TJ"),INDEX($BO143:$DW143,,AD$4),AD$9/(INDEX(Roky_výhled,,AD$8)-Last_Bil)*(INDEX($BO143:$DW143,,AD$8)-INDEX($D143:$BL143,,$E$1))+INDEX($D143:$BL143,,$E$1),AD$9/(INDEX(Roky_výhled,,AD$8)-INDEX(Roky_výhled,,AD$8-1))*(INDEX($BO143:$DW143,,AD$8)-INDEX($BO143:$DW143,,AD$8-1))+INDEX($BO143:$DW143,,AD$8-1))</f>
        <v>34747.199999999997</v>
      </c>
      <c r="AE143" s="173">
        <f ca="1">CHOOSE(AE$6,SUMIFS(INDIRECT("EB[" &amp; AE$2 &amp; "]"),EB[Zdrojový_nositel],$B143,EB[product],"5200",EB[unit],"TJ"),INDEX($BO143:$DW143,,AE$4),AE$9/(INDEX(Roky_výhled,,AE$8)-Last_Bil)*(INDEX($BO143:$DW143,,AE$8)-INDEX($D143:$BL143,,$E$1))+INDEX($D143:$BL143,,$E$1),AE$9/(INDEX(Roky_výhled,,AE$8)-INDEX(Roky_výhled,,AE$8-1))*(INDEX($BO143:$DW143,,AE$8)-INDEX($BO143:$DW143,,AE$8-1))+INDEX($BO143:$DW143,,AE$8-1))</f>
        <v>32330.400000000001</v>
      </c>
      <c r="AF143" s="173">
        <f ca="1">CHOOSE(AF$6,SUMIFS(INDIRECT("EB[" &amp; AF$2 &amp; "]"),EB[Zdrojový_nositel],$B143,EB[product],"5200",EB[unit],"TJ"),INDEX($BO143:$DW143,,AF$4),AF$9/(INDEX(Roky_výhled,,AF$8)-Last_Bil)*(INDEX($BO143:$DW143,,AF$8)-INDEX($D143:$BL143,,$E$1))+INDEX($D143:$BL143,,$E$1),AF$9/(INDEX(Roky_výhled,,AF$8)-INDEX(Roky_výhled,,AF$8-1))*(INDEX($BO143:$DW143,,AF$8)-INDEX($BO143:$DW143,,AF$8-1))+INDEX($BO143:$DW143,,AF$8-1))</f>
        <v>29913.599999999999</v>
      </c>
      <c r="AG143" s="173">
        <f ca="1">CHOOSE(AG$6,SUMIFS(INDIRECT("EB[" &amp; AG$2 &amp; "]"),EB[Zdrojový_nositel],$B143,EB[product],"5200",EB[unit],"TJ"),INDEX($BO143:$DW143,,AG$4),AG$9/(INDEX(Roky_výhled,,AG$8)-Last_Bil)*(INDEX($BO143:$DW143,,AG$8)-INDEX($D143:$BL143,,$E$1))+INDEX($D143:$BL143,,$E$1),AG$9/(INDEX(Roky_výhled,,AG$8)-INDEX(Roky_výhled,,AG$8-1))*(INDEX($BO143:$DW143,,AG$8)-INDEX($BO143:$DW143,,AG$8-1))+INDEX($BO143:$DW143,,AG$8-1))</f>
        <v>27496.799999999999</v>
      </c>
      <c r="AH143" s="173">
        <f ca="1">CHOOSE(AH$6,SUMIFS(INDIRECT("EB[" &amp; AH$2 &amp; "]"),EB[Zdrojový_nositel],$B143,EB[product],"5200",EB[unit],"TJ"),INDEX($BO143:$DW143,,AH$4),AH$9/(INDEX(Roky_výhled,,AH$8)-Last_Bil)*(INDEX($BO143:$DW143,,AH$8)-INDEX($D143:$BL143,,$E$1))+INDEX($D143:$BL143,,$E$1),AH$9/(INDEX(Roky_výhled,,AH$8)-INDEX(Roky_výhled,,AH$8-1))*(INDEX($BO143:$DW143,,AH$8)-INDEX($BO143:$DW143,,AH$8-1))+INDEX($BO143:$DW143,,AH$8-1))</f>
        <v>25080</v>
      </c>
      <c r="AI143" s="173">
        <f ca="1">CHOOSE(AI$6,SUMIFS(INDIRECT("EB[" &amp; AI$2 &amp; "]"),EB[Zdrojový_nositel],$B143,EB[product],"5200",EB[unit],"TJ"),INDEX($BO143:$DW143,,AI$4),AI$9/(INDEX(Roky_výhled,,AI$8)-Last_Bil)*(INDEX($BO143:$DW143,,AI$8)-INDEX($D143:$BL143,,$E$1))+INDEX($D143:$BL143,,$E$1),AI$9/(INDEX(Roky_výhled,,AI$8)-INDEX(Roky_výhled,,AI$8-1))*(INDEX($BO143:$DW143,,AI$8)-INDEX($BO143:$DW143,,AI$8-1))+INDEX($BO143:$DW143,,AI$8-1))</f>
        <v>25762</v>
      </c>
      <c r="AJ143" s="173">
        <f ca="1">CHOOSE(AJ$6,SUMIFS(INDIRECT("EB[" &amp; AJ$2 &amp; "]"),EB[Zdrojový_nositel],$B143,EB[product],"5200",EB[unit],"TJ"),INDEX($BO143:$DW143,,AJ$4),AJ$9/(INDEX(Roky_výhled,,AJ$8)-Last_Bil)*(INDEX($BO143:$DW143,,AJ$8)-INDEX($D143:$BL143,,$E$1))+INDEX($D143:$BL143,,$E$1),AJ$9/(INDEX(Roky_výhled,,AJ$8)-INDEX(Roky_výhled,,AJ$8-1))*(INDEX($BO143:$DW143,,AJ$8)-INDEX($BO143:$DW143,,AJ$8-1))+INDEX($BO143:$DW143,,AJ$8-1))</f>
        <v>26444</v>
      </c>
      <c r="AK143" s="173">
        <f ca="1">CHOOSE(AK$6,SUMIFS(INDIRECT("EB[" &amp; AK$2 &amp; "]"),EB[Zdrojový_nositel],$B143,EB[product],"5200",EB[unit],"TJ"),INDEX($BO143:$DW143,,AK$4),AK$9/(INDEX(Roky_výhled,,AK$8)-Last_Bil)*(INDEX($BO143:$DW143,,AK$8)-INDEX($D143:$BL143,,$E$1))+INDEX($D143:$BL143,,$E$1),AK$9/(INDEX(Roky_výhled,,AK$8)-INDEX(Roky_výhled,,AK$8-1))*(INDEX($BO143:$DW143,,AK$8)-INDEX($BO143:$DW143,,AK$8-1))+INDEX($BO143:$DW143,,AK$8-1))</f>
        <v>27126</v>
      </c>
      <c r="AL143" s="173">
        <f ca="1">CHOOSE(AL$6,SUMIFS(INDIRECT("EB[" &amp; AL$2 &amp; "]"),EB[Zdrojový_nositel],$B143,EB[product],"5200",EB[unit],"TJ"),INDEX($BO143:$DW143,,AL$4),AL$9/(INDEX(Roky_výhled,,AL$8)-Last_Bil)*(INDEX($BO143:$DW143,,AL$8)-INDEX($D143:$BL143,,$E$1))+INDEX($D143:$BL143,,$E$1),AL$9/(INDEX(Roky_výhled,,AL$8)-INDEX(Roky_výhled,,AL$8-1))*(INDEX($BO143:$DW143,,AL$8)-INDEX($BO143:$DW143,,AL$8-1))+INDEX($BO143:$DW143,,AL$8-1))</f>
        <v>27808</v>
      </c>
      <c r="AM143" s="173">
        <f ca="1">CHOOSE(AM$6,SUMIFS(INDIRECT("EB[" &amp; AM$2 &amp; "]"),EB[Zdrojový_nositel],$B143,EB[product],"5200",EB[unit],"TJ"),INDEX($BO143:$DW143,,AM$4),AM$9/(INDEX(Roky_výhled,,AM$8)-Last_Bil)*(INDEX($BO143:$DW143,,AM$8)-INDEX($D143:$BL143,,$E$1))+INDEX($D143:$BL143,,$E$1),AM$9/(INDEX(Roky_výhled,,AM$8)-INDEX(Roky_výhled,,AM$8-1))*(INDEX($BO143:$DW143,,AM$8)-INDEX($BO143:$DW143,,AM$8-1))+INDEX($BO143:$DW143,,AM$8-1))</f>
        <v>28490</v>
      </c>
      <c r="AN143" s="173">
        <f ca="1">CHOOSE(AN$6,SUMIFS(INDIRECT("EB[" &amp; AN$2 &amp; "]"),EB[Zdrojový_nositel],$B143,EB[product],"5200",EB[unit],"TJ"),INDEX($BO143:$DW143,,AN$4),AN$9/(INDEX(Roky_výhled,,AN$8)-Last_Bil)*(INDEX($BO143:$DW143,,AN$8)-INDEX($D143:$BL143,,$E$1))+INDEX($D143:$BL143,,$E$1),AN$9/(INDEX(Roky_výhled,,AN$8)-INDEX(Roky_výhled,,AN$8-1))*(INDEX($BO143:$DW143,,AN$8)-INDEX($BO143:$DW143,,AN$8-1))+INDEX($BO143:$DW143,,AN$8-1))</f>
        <v>27980</v>
      </c>
      <c r="AO143" s="173">
        <f ca="1">CHOOSE(AO$6,SUMIFS(INDIRECT("EB[" &amp; AO$2 &amp; "]"),EB[Zdrojový_nositel],$B143,EB[product],"5200",EB[unit],"TJ"),INDEX($BO143:$DW143,,AO$4),AO$9/(INDEX(Roky_výhled,,AO$8)-Last_Bil)*(INDEX($BO143:$DW143,,AO$8)-INDEX($D143:$BL143,,$E$1))+INDEX($D143:$BL143,,$E$1),AO$9/(INDEX(Roky_výhled,,AO$8)-INDEX(Roky_výhled,,AO$8-1))*(INDEX($BO143:$DW143,,AO$8)-INDEX($BO143:$DW143,,AO$8-1))+INDEX($BO143:$DW143,,AO$8-1))</f>
        <v>27470</v>
      </c>
      <c r="AP143" s="173">
        <f ca="1">CHOOSE(AP$6,SUMIFS(INDIRECT("EB[" &amp; AP$2 &amp; "]"),EB[Zdrojový_nositel],$B143,EB[product],"5200",EB[unit],"TJ"),INDEX($BO143:$DW143,,AP$4),AP$9/(INDEX(Roky_výhled,,AP$8)-Last_Bil)*(INDEX($BO143:$DW143,,AP$8)-INDEX($D143:$BL143,,$E$1))+INDEX($D143:$BL143,,$E$1),AP$9/(INDEX(Roky_výhled,,AP$8)-INDEX(Roky_výhled,,AP$8-1))*(INDEX($BO143:$DW143,,AP$8)-INDEX($BO143:$DW143,,AP$8-1))+INDEX($BO143:$DW143,,AP$8-1))</f>
        <v>26960</v>
      </c>
      <c r="AQ143" s="173">
        <f ca="1">CHOOSE(AQ$6,SUMIFS(INDIRECT("EB[" &amp; AQ$2 &amp; "]"),EB[Zdrojový_nositel],$B143,EB[product],"5200",EB[unit],"TJ"),INDEX($BO143:$DW143,,AQ$4),AQ$9/(INDEX(Roky_výhled,,AQ$8)-Last_Bil)*(INDEX($BO143:$DW143,,AQ$8)-INDEX($D143:$BL143,,$E$1))+INDEX($D143:$BL143,,$E$1),AQ$9/(INDEX(Roky_výhled,,AQ$8)-INDEX(Roky_výhled,,AQ$8-1))*(INDEX($BO143:$DW143,,AQ$8)-INDEX($BO143:$DW143,,AQ$8-1))+INDEX($BO143:$DW143,,AQ$8-1))</f>
        <v>26450</v>
      </c>
      <c r="AR143" s="173">
        <f ca="1">CHOOSE(AR$6,SUMIFS(INDIRECT("EB[" &amp; AR$2 &amp; "]"),EB[Zdrojový_nositel],$B143,EB[product],"5200",EB[unit],"TJ"),INDEX($BO143:$DW143,,AR$4),AR$9/(INDEX(Roky_výhled,,AR$8)-Last_Bil)*(INDEX($BO143:$DW143,,AR$8)-INDEX($D143:$BL143,,$E$1))+INDEX($D143:$BL143,,$E$1),AR$9/(INDEX(Roky_výhled,,AR$8)-INDEX(Roky_výhled,,AR$8-1))*(INDEX($BO143:$DW143,,AR$8)-INDEX($BO143:$DW143,,AR$8-1))+INDEX($BO143:$DW143,,AR$8-1))</f>
        <v>25940</v>
      </c>
      <c r="AS143" s="173">
        <f ca="1">CHOOSE(AS$6,SUMIFS(INDIRECT("EB[" &amp; AS$2 &amp; "]"),EB[Zdrojový_nositel],$B143,EB[product],"5200",EB[unit],"TJ"),INDEX($BO143:$DW143,,AS$4),AS$9/(INDEX(Roky_výhled,,AS$8)-Last_Bil)*(INDEX($BO143:$DW143,,AS$8)-INDEX($D143:$BL143,,$E$1))+INDEX($D143:$BL143,,$E$1),AS$9/(INDEX(Roky_výhled,,AS$8)-INDEX(Roky_výhled,,AS$8-1))*(INDEX($BO143:$DW143,,AS$8)-INDEX($BO143:$DW143,,AS$8-1))+INDEX($BO143:$DW143,,AS$8-1))</f>
        <v>25556</v>
      </c>
      <c r="AT143" s="173">
        <f ca="1">CHOOSE(AT$6,SUMIFS(INDIRECT("EB[" &amp; AT$2 &amp; "]"),EB[Zdrojový_nositel],$B143,EB[product],"5200",EB[unit],"TJ"),INDEX($BO143:$DW143,,AT$4),AT$9/(INDEX(Roky_výhled,,AT$8)-Last_Bil)*(INDEX($BO143:$DW143,,AT$8)-INDEX($D143:$BL143,,$E$1))+INDEX($D143:$BL143,,$E$1),AT$9/(INDEX(Roky_výhled,,AT$8)-INDEX(Roky_výhled,,AT$8-1))*(INDEX($BO143:$DW143,,AT$8)-INDEX($BO143:$DW143,,AT$8-1))+INDEX($BO143:$DW143,,AT$8-1))</f>
        <v>25172</v>
      </c>
      <c r="AU143" s="173">
        <f ca="1">CHOOSE(AU$6,SUMIFS(INDIRECT("EB[" &amp; AU$2 &amp; "]"),EB[Zdrojový_nositel],$B143,EB[product],"5200",EB[unit],"TJ"),INDEX($BO143:$DW143,,AU$4),AU$9/(INDEX(Roky_výhled,,AU$8)-Last_Bil)*(INDEX($BO143:$DW143,,AU$8)-INDEX($D143:$BL143,,$E$1))+INDEX($D143:$BL143,,$E$1),AU$9/(INDEX(Roky_výhled,,AU$8)-INDEX(Roky_výhled,,AU$8-1))*(INDEX($BO143:$DW143,,AU$8)-INDEX($BO143:$DW143,,AU$8-1))+INDEX($BO143:$DW143,,AU$8-1))</f>
        <v>24788</v>
      </c>
      <c r="AV143" s="173">
        <f ca="1">CHOOSE(AV$6,SUMIFS(INDIRECT("EB[" &amp; AV$2 &amp; "]"),EB[Zdrojový_nositel],$B143,EB[product],"5200",EB[unit],"TJ"),INDEX($BO143:$DW143,,AV$4),AV$9/(INDEX(Roky_výhled,,AV$8)-Last_Bil)*(INDEX($BO143:$DW143,,AV$8)-INDEX($D143:$BL143,,$E$1))+INDEX($D143:$BL143,,$E$1),AV$9/(INDEX(Roky_výhled,,AV$8)-INDEX(Roky_výhled,,AV$8-1))*(INDEX($BO143:$DW143,,AV$8)-INDEX($BO143:$DW143,,AV$8-1))+INDEX($BO143:$DW143,,AV$8-1))</f>
        <v>24404</v>
      </c>
      <c r="AW143" s="173">
        <f ca="1">CHOOSE(AW$6,SUMIFS(INDIRECT("EB[" &amp; AW$2 &amp; "]"),EB[Zdrojový_nositel],$B143,EB[product],"5200",EB[unit],"TJ"),INDEX($BO143:$DW143,,AW$4),AW$9/(INDEX(Roky_výhled,,AW$8)-Last_Bil)*(INDEX($BO143:$DW143,,AW$8)-INDEX($D143:$BL143,,$E$1))+INDEX($D143:$BL143,,$E$1),AW$9/(INDEX(Roky_výhled,,AW$8)-INDEX(Roky_výhled,,AW$8-1))*(INDEX($BO143:$DW143,,AW$8)-INDEX($BO143:$DW143,,AW$8-1))+INDEX($BO143:$DW143,,AW$8-1))</f>
        <v>24020</v>
      </c>
      <c r="AX143" s="173">
        <f ca="1">CHOOSE(AX$6,SUMIFS(INDIRECT("EB[" &amp; AX$2 &amp; "]"),EB[Zdrojový_nositel],$B143,EB[product],"5200",EB[unit],"TJ"),INDEX($BO143:$DW143,,AX$4),AX$9/(INDEX(Roky_výhled,,AX$8)-Last_Bil)*(INDEX($BO143:$DW143,,AX$8)-INDEX($D143:$BL143,,$E$1))+INDEX($D143:$BL143,,$E$1),AX$9/(INDEX(Roky_výhled,,AX$8)-INDEX(Roky_výhled,,AX$8-1))*(INDEX($BO143:$DW143,,AX$8)-INDEX($BO143:$DW143,,AX$8-1))+INDEX($BO143:$DW143,,AX$8-1))</f>
        <v>23954</v>
      </c>
      <c r="AY143" s="173">
        <f ca="1">CHOOSE(AY$6,SUMIFS(INDIRECT("EB[" &amp; AY$2 &amp; "]"),EB[Zdrojový_nositel],$B143,EB[product],"5200",EB[unit],"TJ"),INDEX($BO143:$DW143,,AY$4),AY$9/(INDEX(Roky_výhled,,AY$8)-Last_Bil)*(INDEX($BO143:$DW143,,AY$8)-INDEX($D143:$BL143,,$E$1))+INDEX($D143:$BL143,,$E$1),AY$9/(INDEX(Roky_výhled,,AY$8)-INDEX(Roky_výhled,,AY$8-1))*(INDEX($BO143:$DW143,,AY$8)-INDEX($BO143:$DW143,,AY$8-1))+INDEX($BO143:$DW143,,AY$8-1))</f>
        <v>23888</v>
      </c>
      <c r="AZ143" s="173">
        <f ca="1">CHOOSE(AZ$6,SUMIFS(INDIRECT("EB[" &amp; AZ$2 &amp; "]"),EB[Zdrojový_nositel],$B143,EB[product],"5200",EB[unit],"TJ"),INDEX($BO143:$DW143,,AZ$4),AZ$9/(INDEX(Roky_výhled,,AZ$8)-Last_Bil)*(INDEX($BO143:$DW143,,AZ$8)-INDEX($D143:$BL143,,$E$1))+INDEX($D143:$BL143,,$E$1),AZ$9/(INDEX(Roky_výhled,,AZ$8)-INDEX(Roky_výhled,,AZ$8-1))*(INDEX($BO143:$DW143,,AZ$8)-INDEX($BO143:$DW143,,AZ$8-1))+INDEX($BO143:$DW143,,AZ$8-1))</f>
        <v>23822</v>
      </c>
      <c r="BA143" s="173">
        <f ca="1">CHOOSE(BA$6,SUMIFS(INDIRECT("EB[" &amp; BA$2 &amp; "]"),EB[Zdrojový_nositel],$B143,EB[product],"5200",EB[unit],"TJ"),INDEX($BO143:$DW143,,BA$4),BA$9/(INDEX(Roky_výhled,,BA$8)-Last_Bil)*(INDEX($BO143:$DW143,,BA$8)-INDEX($D143:$BL143,,$E$1))+INDEX($D143:$BL143,,$E$1),BA$9/(INDEX(Roky_výhled,,BA$8)-INDEX(Roky_výhled,,BA$8-1))*(INDEX($BO143:$DW143,,BA$8)-INDEX($BO143:$DW143,,BA$8-1))+INDEX($BO143:$DW143,,BA$8-1))</f>
        <v>23756</v>
      </c>
      <c r="BB143" s="173">
        <f ca="1">CHOOSE(BB$6,SUMIFS(INDIRECT("EB[" &amp; BB$2 &amp; "]"),EB[Zdrojový_nositel],$B143,EB[product],"5200",EB[unit],"TJ"),INDEX($BO143:$DW143,,BB$4),BB$9/(INDEX(Roky_výhled,,BB$8)-Last_Bil)*(INDEX($BO143:$DW143,,BB$8)-INDEX($D143:$BL143,,$E$1))+INDEX($D143:$BL143,,$E$1),BB$9/(INDEX(Roky_výhled,,BB$8)-INDEX(Roky_výhled,,BB$8-1))*(INDEX($BO143:$DW143,,BB$8)-INDEX($BO143:$DW143,,BB$8-1))+INDEX($BO143:$DW143,,BB$8-1))</f>
        <v>23690</v>
      </c>
      <c r="BC143" s="173">
        <f ca="1">CHOOSE(BC$6,SUMIFS(INDIRECT("EB[" &amp; BC$2 &amp; "]"),EB[Zdrojový_nositel],$B143,EB[product],"5200",EB[unit],"TJ"),INDEX($BO143:$DW143,,BC$4),BC$9/(INDEX(Roky_výhled,,BC$8)-Last_Bil)*(INDEX($BO143:$DW143,,BC$8)-INDEX($D143:$BL143,,$E$1))+INDEX($D143:$BL143,,$E$1),BC$9/(INDEX(Roky_výhled,,BC$8)-INDEX(Roky_výhled,,BC$8-1))*(INDEX($BO143:$DW143,,BC$8)-INDEX($BO143:$DW143,,BC$8-1))+INDEX($BO143:$DW143,,BC$8-1))</f>
        <v>21842</v>
      </c>
      <c r="BD143" s="173">
        <f ca="1">CHOOSE(BD$6,SUMIFS(INDIRECT("EB[" &amp; BD$2 &amp; "]"),EB[Zdrojový_nositel],$B143,EB[product],"5200",EB[unit],"TJ"),INDEX($BO143:$DW143,,BD$4),BD$9/(INDEX(Roky_výhled,,BD$8)-Last_Bil)*(INDEX($BO143:$DW143,,BD$8)-INDEX($D143:$BL143,,$E$1))+INDEX($D143:$BL143,,$E$1),BD$9/(INDEX(Roky_výhled,,BD$8)-INDEX(Roky_výhled,,BD$8-1))*(INDEX($BO143:$DW143,,BD$8)-INDEX($BO143:$DW143,,BD$8-1))+INDEX($BO143:$DW143,,BD$8-1))</f>
        <v>19994</v>
      </c>
      <c r="BE143" s="173">
        <f ca="1">CHOOSE(BE$6,SUMIFS(INDIRECT("EB[" &amp; BE$2 &amp; "]"),EB[Zdrojový_nositel],$B143,EB[product],"5200",EB[unit],"TJ"),INDEX($BO143:$DW143,,BE$4),BE$9/(INDEX(Roky_výhled,,BE$8)-Last_Bil)*(INDEX($BO143:$DW143,,BE$8)-INDEX($D143:$BL143,,$E$1))+INDEX($D143:$BL143,,$E$1),BE$9/(INDEX(Roky_výhled,,BE$8)-INDEX(Roky_výhled,,BE$8-1))*(INDEX($BO143:$DW143,,BE$8)-INDEX($BO143:$DW143,,BE$8-1))+INDEX($BO143:$DW143,,BE$8-1))</f>
        <v>18146</v>
      </c>
      <c r="BF143" s="173">
        <f ca="1">CHOOSE(BF$6,SUMIFS(INDIRECT("EB[" &amp; BF$2 &amp; "]"),EB[Zdrojový_nositel],$B143,EB[product],"5200",EB[unit],"TJ"),INDEX($BO143:$DW143,,BF$4),BF$9/(INDEX(Roky_výhled,,BF$8)-Last_Bil)*(INDEX($BO143:$DW143,,BF$8)-INDEX($D143:$BL143,,$E$1))+INDEX($D143:$BL143,,$E$1),BF$9/(INDEX(Roky_výhled,,BF$8)-INDEX(Roky_výhled,,BF$8-1))*(INDEX($BO143:$DW143,,BF$8)-INDEX($BO143:$DW143,,BF$8-1))+INDEX($BO143:$DW143,,BF$8-1))</f>
        <v>16298</v>
      </c>
      <c r="BG143" s="173">
        <f ca="1">CHOOSE(BG$6,SUMIFS(INDIRECT("EB[" &amp; BG$2 &amp; "]"),EB[Zdrojový_nositel],$B143,EB[product],"5200",EB[unit],"TJ"),INDEX($BO143:$DW143,,BG$4),BG$9/(INDEX(Roky_výhled,,BG$8)-Last_Bil)*(INDEX($BO143:$DW143,,BG$8)-INDEX($D143:$BL143,,$E$1))+INDEX($D143:$BL143,,$E$1),BG$9/(INDEX(Roky_výhled,,BG$8)-INDEX(Roky_výhled,,BG$8-1))*(INDEX($BO143:$DW143,,BG$8)-INDEX($BO143:$DW143,,BG$8-1))+INDEX($BO143:$DW143,,BG$8-1))</f>
        <v>14450</v>
      </c>
      <c r="BH143" s="173">
        <f ca="1">CHOOSE(BH$6,SUMIFS(INDIRECT("EB[" &amp; BH$2 &amp; "]"),EB[Zdrojový_nositel],$B143,EB[product],"5200",EB[unit],"TJ"),INDEX($BO143:$DW143,,BH$4),BH$9/(INDEX(Roky_výhled,,BH$8)-Last_Bil)*(INDEX($BO143:$DW143,,BH$8)-INDEX($D143:$BL143,,$E$1))+INDEX($D143:$BL143,,$E$1),BH$9/(INDEX(Roky_výhled,,BH$8)-INDEX(Roky_výhled,,BH$8-1))*(INDEX($BO143:$DW143,,BH$8)-INDEX($BO143:$DW143,,BH$8-1))+INDEX($BO143:$DW143,,BH$8-1))</f>
        <v>14360</v>
      </c>
      <c r="BI143" s="173">
        <f ca="1">CHOOSE(BI$6,SUMIFS(INDIRECT("EB[" &amp; BI$2 &amp; "]"),EB[Zdrojový_nositel],$B143,EB[product],"5200",EB[unit],"TJ"),INDEX($BO143:$DW143,,BI$4),BI$9/(INDEX(Roky_výhled,,BI$8)-Last_Bil)*(INDEX($BO143:$DW143,,BI$8)-INDEX($D143:$BL143,,$E$1))+INDEX($D143:$BL143,,$E$1),BI$9/(INDEX(Roky_výhled,,BI$8)-INDEX(Roky_výhled,,BI$8-1))*(INDEX($BO143:$DW143,,BI$8)-INDEX($BO143:$DW143,,BI$8-1))+INDEX($BO143:$DW143,,BI$8-1))</f>
        <v>14270</v>
      </c>
      <c r="BJ143" s="173">
        <f ca="1">CHOOSE(BJ$6,SUMIFS(INDIRECT("EB[" &amp; BJ$2 &amp; "]"),EB[Zdrojový_nositel],$B143,EB[product],"5200",EB[unit],"TJ"),INDEX($BO143:$DW143,,BJ$4),BJ$9/(INDEX(Roky_výhled,,BJ$8)-Last_Bil)*(INDEX($BO143:$DW143,,BJ$8)-INDEX($D143:$BL143,,$E$1))+INDEX($D143:$BL143,,$E$1),BJ$9/(INDEX(Roky_výhled,,BJ$8)-INDEX(Roky_výhled,,BJ$8-1))*(INDEX($BO143:$DW143,,BJ$8)-INDEX($BO143:$DW143,,BJ$8-1))+INDEX($BO143:$DW143,,BJ$8-1))</f>
        <v>14180</v>
      </c>
      <c r="BK143" s="173">
        <f ca="1">CHOOSE(BK$6,SUMIFS(INDIRECT("EB[" &amp; BK$2 &amp; "]"),EB[Zdrojový_nositel],$B143,EB[product],"5200",EB[unit],"TJ"),INDEX($BO143:$DW143,,BK$4),BK$9/(INDEX(Roky_výhled,,BK$8)-Last_Bil)*(INDEX($BO143:$DW143,,BK$8)-INDEX($D143:$BL143,,$E$1))+INDEX($D143:$BL143,,$E$1),BK$9/(INDEX(Roky_výhled,,BK$8)-INDEX(Roky_výhled,,BK$8-1))*(INDEX($BO143:$DW143,,BK$8)-INDEX($BO143:$DW143,,BK$8-1))+INDEX($BO143:$DW143,,BK$8-1))</f>
        <v>14090</v>
      </c>
      <c r="BL143" s="162">
        <f ca="1">CHOOSE(BL$6,SUMIFS(INDIRECT("EB[" &amp; BL$2 &amp; "]"),EB[Zdrojový_nositel],$B143,EB[product],"5200",EB[unit],"TJ"),INDEX($BO143:$DW143,,BL$4),BL$9/(INDEX(Roky_výhled,,BL$8)-Last_Bil)*(INDEX($BO143:$DW143,,BL$8)-INDEX($D143:$BL143,,$E$1))+INDEX($D143:$BL143,,$E$1),BL$9/(INDEX(Roky_výhled,,BL$8)-INDEX(Roky_výhled,,BL$8-1))*(INDEX($BO143:$DW143,,BL$8)-INDEX($BO143:$DW143,,BL$8-1))+INDEX($BO143:$DW143,,BL$8-1))</f>
        <v>14000</v>
      </c>
      <c r="BM143"/>
      <c r="BN143" s="221" t="str">
        <f t="shared" si="308"/>
        <v>Plynná paliva</v>
      </c>
      <c r="BO143" s="285">
        <v>30730</v>
      </c>
      <c r="BP143" s="286">
        <v>28890</v>
      </c>
      <c r="BQ143" s="286">
        <v>25080</v>
      </c>
      <c r="BR143" s="286">
        <v>28490</v>
      </c>
      <c r="BS143" s="286">
        <v>25940</v>
      </c>
      <c r="BT143" s="286">
        <v>24020</v>
      </c>
      <c r="BU143" s="286">
        <v>23690</v>
      </c>
      <c r="BV143" s="286">
        <v>14450</v>
      </c>
      <c r="BW143" s="286">
        <v>14000</v>
      </c>
      <c r="BX143" s="286">
        <v>12700.000000000002</v>
      </c>
      <c r="BY143" s="287">
        <v>12730</v>
      </c>
      <c r="BZ143" s="281"/>
      <c r="CA143" s="281"/>
      <c r="CB143" s="281"/>
      <c r="CC143" s="281"/>
      <c r="CD143" s="281"/>
      <c r="CE143" s="281"/>
      <c r="CF143" s="281"/>
      <c r="CG143" s="281"/>
      <c r="CH143" s="281"/>
      <c r="CI143" s="281"/>
      <c r="CJ143" s="281"/>
      <c r="CK143" s="281"/>
      <c r="CL143" s="281"/>
      <c r="CM143" s="281"/>
      <c r="CN143" s="281"/>
      <c r="CO143" s="281"/>
      <c r="CP143" s="281"/>
      <c r="CQ143" s="281"/>
      <c r="CR143" s="281"/>
      <c r="CS143" s="281"/>
      <c r="CT143" s="281"/>
      <c r="CU143" s="281"/>
      <c r="CV143" s="281"/>
      <c r="CW143" s="281"/>
      <c r="CX143" s="281"/>
      <c r="CY143" s="281"/>
      <c r="CZ143" s="281"/>
      <c r="DA143" s="281"/>
      <c r="DB143" s="281"/>
      <c r="DC143" s="281"/>
      <c r="DD143" s="281"/>
      <c r="DE143" s="281"/>
      <c r="DF143" s="281"/>
      <c r="DG143" s="281"/>
      <c r="DH143" s="281"/>
      <c r="DI143" s="281"/>
      <c r="DJ143" s="281"/>
      <c r="DK143" s="281"/>
      <c r="DL143" s="281"/>
      <c r="DM143" s="281"/>
      <c r="DN143" s="281"/>
      <c r="DO143" s="281"/>
      <c r="DP143" s="281"/>
      <c r="DQ143" s="281"/>
      <c r="DR143" s="281"/>
      <c r="DS143" s="281"/>
      <c r="DT143" s="281"/>
      <c r="DU143" s="281"/>
      <c r="DV143" s="281"/>
      <c r="DW143" s="281"/>
    </row>
    <row r="144" spans="2:127" s="196" customFormat="1" x14ac:dyDescent="0.25">
      <c r="B144" t="s">
        <v>3134</v>
      </c>
      <c r="C144" s="221" t="str">
        <f t="shared" si="310"/>
        <v>Biomasa</v>
      </c>
      <c r="D144" s="215">
        <f ca="1">CHOOSE(D$6,SUMIFS(INDIRECT("EB[" &amp; D$2 &amp; "]"),EB[Zdrojový_nositel],$B144,EB[product],"5200",EB[unit],"TJ"),INDEX($BO144:$DW144,,D$4),D$9/(INDEX(Roky_výhled,,D$8)-Last_Bil)*(INDEX($BO144:$DW144,,D$8)-INDEX($D144:$BL144,,$E$1))+INDEX($D144:$BL144,,$E$1),D$9/(INDEX(Roky_výhled,,D$8)-INDEX(Roky_výhled,,D$8-1))*(INDEX($BO144:$DW144,,D$8)-INDEX($BO144:$DW144,,D$8-1))+INDEX($BO144:$DW144,,D$8-1))</f>
        <v>292</v>
      </c>
      <c r="E144" s="173">
        <f ca="1">CHOOSE(E$6,SUMIFS(INDIRECT("EB[" &amp; E$2 &amp; "]"),EB[Zdrojový_nositel],$B144,EB[product],"5200",EB[unit],"TJ"),INDEX($BO144:$DW144,,E$4),E$9/(INDEX(Roky_výhled,,E$8)-Last_Bil)*(INDEX($BO144:$DW144,,E$8)-INDEX($D144:$BL144,,$E$1))+INDEX($D144:$BL144,,$E$1),E$9/(INDEX(Roky_výhled,,E$8)-INDEX(Roky_výhled,,E$8-1))*(INDEX($BO144:$DW144,,E$8)-INDEX($BO144:$DW144,,E$8-1))+INDEX($BO144:$DW144,,E$8-1))</f>
        <v>292</v>
      </c>
      <c r="F144" s="173">
        <f ca="1">CHOOSE(F$6,SUMIFS(INDIRECT("EB[" &amp; F$2 &amp; "]"),EB[Zdrojový_nositel],$B144,EB[product],"5200",EB[unit],"TJ"),INDEX($BO144:$DW144,,F$4),F$9/(INDEX(Roky_výhled,,F$8)-Last_Bil)*(INDEX($BO144:$DW144,,F$8)-INDEX($D144:$BL144,,$E$1))+INDEX($D144:$BL144,,$E$1),F$9/(INDEX(Roky_výhled,,F$8)-INDEX(Roky_výhled,,F$8-1))*(INDEX($BO144:$DW144,,F$8)-INDEX($BO144:$DW144,,F$8-1))+INDEX($BO144:$DW144,,F$8-1))</f>
        <v>445</v>
      </c>
      <c r="G144" s="173">
        <f ca="1">CHOOSE(G$6,SUMIFS(INDIRECT("EB[" &amp; G$2 &amp; "]"),EB[Zdrojový_nositel],$B144,EB[product],"5200",EB[unit],"TJ"),INDEX($BO144:$DW144,,G$4),G$9/(INDEX(Roky_výhled,,G$8)-Last_Bil)*(INDEX($BO144:$DW144,,G$8)-INDEX($D144:$BL144,,$E$1))+INDEX($D144:$BL144,,$E$1),G$9/(INDEX(Roky_výhled,,G$8)-INDEX(Roky_výhled,,G$8-1))*(INDEX($BO144:$DW144,,G$8)-INDEX($BO144:$DW144,,G$8-1))+INDEX($BO144:$DW144,,G$8-1))</f>
        <v>1798</v>
      </c>
      <c r="H144" s="173">
        <f ca="1">CHOOSE(H$6,SUMIFS(INDIRECT("EB[" &amp; H$2 &amp; "]"),EB[Zdrojový_nositel],$B144,EB[product],"5200",EB[unit],"TJ"),INDEX($BO144:$DW144,,H$4),H$9/(INDEX(Roky_výhled,,H$8)-Last_Bil)*(INDEX($BO144:$DW144,,H$8)-INDEX($D144:$BL144,,$E$1))+INDEX($D144:$BL144,,$E$1),H$9/(INDEX(Roky_výhled,,H$8)-INDEX(Roky_výhled,,H$8-1))*(INDEX($BO144:$DW144,,H$8)-INDEX($BO144:$DW144,,H$8-1))+INDEX($BO144:$DW144,,H$8-1))</f>
        <v>2357</v>
      </c>
      <c r="I144" s="173">
        <f ca="1">CHOOSE(I$6,SUMIFS(INDIRECT("EB[" &amp; I$2 &amp; "]"),EB[Zdrojový_nositel],$B144,EB[product],"5200",EB[unit],"TJ"),INDEX($BO144:$DW144,,I$4),I$9/(INDEX(Roky_výhled,,I$8)-Last_Bil)*(INDEX($BO144:$DW144,,I$8)-INDEX($D144:$BL144,,$E$1))+INDEX($D144:$BL144,,$E$1),I$9/(INDEX(Roky_výhled,,I$8)-INDEX(Roky_výhled,,I$8-1))*(INDEX($BO144:$DW144,,I$8)-INDEX($BO144:$DW144,,I$8-1))+INDEX($BO144:$DW144,,I$8-1))</f>
        <v>2415</v>
      </c>
      <c r="J144" s="173">
        <f ca="1">CHOOSE(J$6,SUMIFS(INDIRECT("EB[" &amp; J$2 &amp; "]"),EB[Zdrojový_nositel],$B144,EB[product],"5200",EB[unit],"TJ"),INDEX($BO144:$DW144,,J$4),J$9/(INDEX(Roky_výhled,,J$8)-Last_Bil)*(INDEX($BO144:$DW144,,J$8)-INDEX($D144:$BL144,,$E$1))+INDEX($D144:$BL144,,$E$1),J$9/(INDEX(Roky_výhled,,J$8)-INDEX(Roky_výhled,,J$8-1))*(INDEX($BO144:$DW144,,J$8)-INDEX($BO144:$DW144,,J$8-1))+INDEX($BO144:$DW144,,J$8-1))</f>
        <v>2650</v>
      </c>
      <c r="K144" s="173">
        <f ca="1">CHOOSE(K$6,SUMIFS(INDIRECT("EB[" &amp; K$2 &amp; "]"),EB[Zdrojový_nositel],$B144,EB[product],"5200",EB[unit],"TJ"),INDEX($BO144:$DW144,,K$4),K$9/(INDEX(Roky_výhled,,K$8)-Last_Bil)*(INDEX($BO144:$DW144,,K$8)-INDEX($D144:$BL144,,$E$1))+INDEX($D144:$BL144,,$E$1),K$9/(INDEX(Roky_výhled,,K$8)-INDEX(Roky_výhled,,K$8-1))*(INDEX($BO144:$DW144,,K$8)-INDEX($BO144:$DW144,,K$8-1))+INDEX($BO144:$DW144,,K$8-1))</f>
        <v>4007</v>
      </c>
      <c r="L144" s="173">
        <f ca="1">CHOOSE(L$6,SUMIFS(INDIRECT("EB[" &amp; L$2 &amp; "]"),EB[Zdrojový_nositel],$B144,EB[product],"5200",EB[unit],"TJ"),INDEX($BO144:$DW144,,L$4),L$9/(INDEX(Roky_výhled,,L$8)-Last_Bil)*(INDEX($BO144:$DW144,,L$8)-INDEX($D144:$BL144,,$E$1))+INDEX($D144:$BL144,,$E$1),L$9/(INDEX(Roky_výhled,,L$8)-INDEX(Roky_výhled,,L$8-1))*(INDEX($BO144:$DW144,,L$8)-INDEX($BO144:$DW144,,L$8-1))+INDEX($BO144:$DW144,,L$8-1))</f>
        <v>4609</v>
      </c>
      <c r="M144" s="173">
        <f ca="1">CHOOSE(M$6,SUMIFS(INDIRECT("EB[" &amp; M$2 &amp; "]"),EB[Zdrojový_nositel],$B144,EB[product],"5200",EB[unit],"TJ"),INDEX($BO144:$DW144,,M$4),M$9/(INDEX(Roky_výhled,,M$8)-Last_Bil)*(INDEX($BO144:$DW144,,M$8)-INDEX($D144:$BL144,,$E$1))+INDEX($D144:$BL144,,$E$1),M$9/(INDEX(Roky_výhled,,M$8)-INDEX(Roky_výhled,,M$8-1))*(INDEX($BO144:$DW144,,M$8)-INDEX($BO144:$DW144,,M$8-1))+INDEX($BO144:$DW144,,M$8-1))</f>
        <v>6948</v>
      </c>
      <c r="N144" s="173">
        <f ca="1">CHOOSE(N$6,SUMIFS(INDIRECT("EB[" &amp; N$2 &amp; "]"),EB[Zdrojový_nositel],$B144,EB[product],"5200",EB[unit],"TJ"),INDEX($BO144:$DW144,,N$4),N$9/(INDEX(Roky_výhled,,N$8)-Last_Bil)*(INDEX($BO144:$DW144,,N$8)-INDEX($D144:$BL144,,$E$1))+INDEX($D144:$BL144,,$E$1),N$9/(INDEX(Roky_výhled,,N$8)-INDEX(Roky_výhled,,N$8-1))*(INDEX($BO144:$DW144,,N$8)-INDEX($BO144:$DW144,,N$8-1))+INDEX($BO144:$DW144,,N$8-1))</f>
        <v>6077</v>
      </c>
      <c r="O144" s="173">
        <f ca="1">CHOOSE(O$6,SUMIFS(INDIRECT("EB[" &amp; O$2 &amp; "]"),EB[Zdrojový_nositel],$B144,EB[product],"5200",EB[unit],"TJ"),INDEX($BO144:$DW144,,O$4),O$9/(INDEX(Roky_výhled,,O$8)-Last_Bil)*(INDEX($BO144:$DW144,,O$8)-INDEX($D144:$BL144,,$E$1))+INDEX($D144:$BL144,,$E$1),O$9/(INDEX(Roky_výhled,,O$8)-INDEX(Roky_výhled,,O$8-1))*(INDEX($BO144:$DW144,,O$8)-INDEX($BO144:$DW144,,O$8-1))+INDEX($BO144:$DW144,,O$8-1))</f>
        <v>6098</v>
      </c>
      <c r="P144" s="173">
        <f ca="1">CHOOSE(P$6,SUMIFS(INDIRECT("EB[" &amp; P$2 &amp; "]"),EB[Zdrojový_nositel],$B144,EB[product],"5200",EB[unit],"TJ"),INDEX($BO144:$DW144,,P$4),P$9/(INDEX(Roky_výhled,,P$8)-Last_Bil)*(INDEX($BO144:$DW144,,P$8)-INDEX($D144:$BL144,,$E$1))+INDEX($D144:$BL144,,$E$1),P$9/(INDEX(Roky_výhled,,P$8)-INDEX(Roky_výhled,,P$8-1))*(INDEX($BO144:$DW144,,P$8)-INDEX($BO144:$DW144,,P$8-1))+INDEX($BO144:$DW144,,P$8-1))</f>
        <v>6311</v>
      </c>
      <c r="Q144" s="173">
        <f ca="1">CHOOSE(Q$6,SUMIFS(INDIRECT("EB[" &amp; Q$2 &amp; "]"),EB[Zdrojový_nositel],$B144,EB[product],"5200",EB[unit],"TJ"),INDEX($BO144:$DW144,,Q$4),Q$9/(INDEX(Roky_výhled,,Q$8)-Last_Bil)*(INDEX($BO144:$DW144,,Q$8)-INDEX($D144:$BL144,,$E$1))+INDEX($D144:$BL144,,$E$1),Q$9/(INDEX(Roky_výhled,,Q$8)-INDEX(Roky_výhled,,Q$8-1))*(INDEX($BO144:$DW144,,Q$8)-INDEX($BO144:$DW144,,Q$8-1))+INDEX($BO144:$DW144,,Q$8-1))</f>
        <v>8196</v>
      </c>
      <c r="R144" s="173">
        <f ca="1">CHOOSE(R$6,SUMIFS(INDIRECT("EB[" &amp; R$2 &amp; "]"),EB[Zdrojový_nositel],$B144,EB[product],"5200",EB[unit],"TJ"),INDEX($BO144:$DW144,,R$4),R$9/(INDEX(Roky_výhled,,R$8)-Last_Bil)*(INDEX($BO144:$DW144,,R$8)-INDEX($D144:$BL144,,$E$1))+INDEX($D144:$BL144,,$E$1),R$9/(INDEX(Roky_výhled,,R$8)-INDEX(Roky_výhled,,R$8-1))*(INDEX($BO144:$DW144,,R$8)-INDEX($BO144:$DW144,,R$8-1))+INDEX($BO144:$DW144,,R$8-1))</f>
        <v>8715</v>
      </c>
      <c r="S144" s="173">
        <f ca="1">CHOOSE(S$6,SUMIFS(INDIRECT("EB[" &amp; S$2 &amp; "]"),EB[Zdrojový_nositel],$B144,EB[product],"5200",EB[unit],"TJ"),INDEX($BO144:$DW144,,S$4),S$9/(INDEX(Roky_výhled,,S$8)-Last_Bil)*(INDEX($BO144:$DW144,,S$8)-INDEX($D144:$BL144,,$E$1))+INDEX($D144:$BL144,,$E$1),S$9/(INDEX(Roky_výhled,,S$8)-INDEX(Roky_výhled,,S$8-1))*(INDEX($BO144:$DW144,,S$8)-INDEX($BO144:$DW144,,S$8-1))+INDEX($BO144:$DW144,,S$8-1))</f>
        <v>4762</v>
      </c>
      <c r="T144" s="173">
        <f ca="1">CHOOSE(T$6,SUMIFS(INDIRECT("EB[" &amp; T$2 &amp; "]"),EB[Zdrojový_nositel],$B144,EB[product],"5200",EB[unit],"TJ"),INDEX($BO144:$DW144,,T$4),T$9/(INDEX(Roky_výhled,,T$8)-Last_Bil)*(INDEX($BO144:$DW144,,T$8)-INDEX($D144:$BL144,,$E$1))+INDEX($D144:$BL144,,$E$1),T$9/(INDEX(Roky_výhled,,T$8)-INDEX(Roky_výhled,,T$8-1))*(INDEX($BO144:$DW144,,T$8)-INDEX($BO144:$DW144,,T$8-1))+INDEX($BO144:$DW144,,T$8-1))</f>
        <v>4215</v>
      </c>
      <c r="U144" s="173">
        <f ca="1">CHOOSE(U$6,SUMIFS(INDIRECT("EB[" &amp; U$2 &amp; "]"),EB[Zdrojový_nositel],$B144,EB[product],"5200",EB[unit],"TJ"),INDEX($BO144:$DW144,,U$4),U$9/(INDEX(Roky_výhled,,U$8)-Last_Bil)*(INDEX($BO144:$DW144,,U$8)-INDEX($D144:$BL144,,$E$1))+INDEX($D144:$BL144,,$E$1),U$9/(INDEX(Roky_výhled,,U$8)-INDEX(Roky_výhled,,U$8-1))*(INDEX($BO144:$DW144,,U$8)-INDEX($BO144:$DW144,,U$8-1))+INDEX($BO144:$DW144,,U$8-1))</f>
        <v>4399</v>
      </c>
      <c r="V144" s="173">
        <f ca="1">CHOOSE(V$6,SUMIFS(INDIRECT("EB[" &amp; V$2 &amp; "]"),EB[Zdrojový_nositel],$B144,EB[product],"5200",EB[unit],"TJ"),INDEX($BO144:$DW144,,V$4),V$9/(INDEX(Roky_výhled,,V$8)-Last_Bil)*(INDEX($BO144:$DW144,,V$8)-INDEX($D144:$BL144,,$E$1))+INDEX($D144:$BL144,,$E$1),V$9/(INDEX(Roky_výhled,,V$8)-INDEX(Roky_výhled,,V$8-1))*(INDEX($BO144:$DW144,,V$8)-INDEX($BO144:$DW144,,V$8-1))+INDEX($BO144:$DW144,,V$8-1))</f>
        <v>4572</v>
      </c>
      <c r="W144" s="173">
        <f ca="1">CHOOSE(W$6,SUMIFS(INDIRECT("EB[" &amp; W$2 &amp; "]"),EB[Zdrojový_nositel],$B144,EB[product],"5200",EB[unit],"TJ"),INDEX($BO144:$DW144,,W$4),W$9/(INDEX(Roky_výhled,,W$8)-Last_Bil)*(INDEX($BO144:$DW144,,W$8)-INDEX($D144:$BL144,,$E$1))+INDEX($D144:$BL144,,$E$1),W$9/(INDEX(Roky_výhled,,W$8)-INDEX(Roky_výhled,,W$8-1))*(INDEX($BO144:$DW144,,W$8)-INDEX($BO144:$DW144,,W$8-1))+INDEX($BO144:$DW144,,W$8-1))</f>
        <v>4601</v>
      </c>
      <c r="X144" s="173">
        <f ca="1">CHOOSE(X$6,SUMIFS(INDIRECT("EB[" &amp; X$2 &amp; "]"),EB[Zdrojový_nositel],$B144,EB[product],"5200",EB[unit],"TJ"),INDEX($BO144:$DW144,,X$4),X$9/(INDEX(Roky_výhled,,X$8)-Last_Bil)*(INDEX($BO144:$DW144,,X$8)-INDEX($D144:$BL144,,$E$1))+INDEX($D144:$BL144,,$E$1),X$9/(INDEX(Roky_výhled,,X$8)-INDEX(Roky_výhled,,X$8-1))*(INDEX($BO144:$DW144,,X$8)-INDEX($BO144:$DW144,,X$8-1))+INDEX($BO144:$DW144,,X$8-1))</f>
        <v>4477</v>
      </c>
      <c r="Y144" s="173">
        <f ca="1">CHOOSE(Y$6,SUMIFS(INDIRECT("EB[" &amp; Y$2 &amp; "]"),EB[Zdrojový_nositel],$B144,EB[product],"5200",EB[unit],"TJ"),INDEX($BO144:$DW144,,Y$4),Y$9/(INDEX(Roky_výhled,,Y$8)-Last_Bil)*(INDEX($BO144:$DW144,,Y$8)-INDEX($D144:$BL144,,$E$1))+INDEX($D144:$BL144,,$E$1),Y$9/(INDEX(Roky_výhled,,Y$8)-INDEX(Roky_výhled,,Y$8-1))*(INDEX($BO144:$DW144,,Y$8)-INDEX($BO144:$DW144,,Y$8-1))+INDEX($BO144:$DW144,,Y$8-1))</f>
        <v>5647</v>
      </c>
      <c r="Z144" s="173">
        <f ca="1">CHOOSE(Z$6,SUMIFS(INDIRECT("EB[" &amp; Z$2 &amp; "]"),EB[Zdrojový_nositel],$B144,EB[product],"5200",EB[unit],"TJ"),INDEX($BO144:$DW144,,Z$4),Z$9/(INDEX(Roky_výhled,,Z$8)-Last_Bil)*(INDEX($BO144:$DW144,,Z$8)-INDEX($D144:$BL144,,$E$1))+INDEX($D144:$BL144,,$E$1),Z$9/(INDEX(Roky_výhled,,Z$8)-INDEX(Roky_výhled,,Z$8-1))*(INDEX($BO144:$DW144,,Z$8)-INDEX($BO144:$DW144,,Z$8-1))+INDEX($BO144:$DW144,,Z$8-1))</f>
        <v>5815</v>
      </c>
      <c r="AA144" s="173">
        <f ca="1">CHOOSE(AA$6,SUMIFS(INDIRECT("EB[" &amp; AA$2 &amp; "]"),EB[Zdrojový_nositel],$B144,EB[product],"5200",EB[unit],"TJ"),INDEX($BO144:$DW144,,AA$4),AA$9/(INDEX(Roky_výhled,,AA$8)-Last_Bil)*(INDEX($BO144:$DW144,,AA$8)-INDEX($D144:$BL144,,$E$1))+INDEX($D144:$BL144,,$E$1),AA$9/(INDEX(Roky_výhled,,AA$8)-INDEX(Roky_výhled,,AA$8-1))*(INDEX($BO144:$DW144,,AA$8)-INDEX($BO144:$DW144,,AA$8-1))+INDEX($BO144:$DW144,,AA$8-1))</f>
        <v>7968</v>
      </c>
      <c r="AB144" s="173">
        <f ca="1">CHOOSE(AB$6,SUMIFS(INDIRECT("EB[" &amp; AB$2 &amp; "]"),EB[Zdrojový_nositel],$B144,EB[product],"5200",EB[unit],"TJ"),INDEX($BO144:$DW144,,AB$4),AB$9/(INDEX(Roky_výhled,,AB$8)-Last_Bil)*(INDEX($BO144:$DW144,,AB$8)-INDEX($D144:$BL144,,$E$1))+INDEX($D144:$BL144,,$E$1),AB$9/(INDEX(Roky_výhled,,AB$8)-INDEX(Roky_výhled,,AB$8-1))*(INDEX($BO144:$DW144,,AB$8)-INDEX($BO144:$DW144,,AB$8-1))+INDEX($BO144:$DW144,,AB$8-1))</f>
        <v>9003</v>
      </c>
      <c r="AC144" s="173">
        <f ca="1">CHOOSE(AC$6,SUMIFS(INDIRECT("EB[" &amp; AC$2 &amp; "]"),EB[Zdrojový_nositel],$B144,EB[product],"5200",EB[unit],"TJ"),INDEX($BO144:$DW144,,AC$4),AC$9/(INDEX(Roky_výhled,,AC$8)-Last_Bil)*(INDEX($BO144:$DW144,,AC$8)-INDEX($D144:$BL144,,$E$1))+INDEX($D144:$BL144,,$E$1),AC$9/(INDEX(Roky_výhled,,AC$8)-INDEX(Roky_výhled,,AC$8-1))*(INDEX($BO144:$DW144,,AC$8)-INDEX($BO144:$DW144,,AC$8-1))+INDEX($BO144:$DW144,,AC$8-1))</f>
        <v>9641</v>
      </c>
      <c r="AD144" s="173">
        <f ca="1">CHOOSE(AD$6,SUMIFS(INDIRECT("EB[" &amp; AD$2 &amp; "]"),EB[Zdrojový_nositel],$B144,EB[product],"5200",EB[unit],"TJ"),INDEX($BO144:$DW144,,AD$4),AD$9/(INDEX(Roky_výhled,,AD$8)-Last_Bil)*(INDEX($BO144:$DW144,,AD$8)-INDEX($D144:$BL144,,$E$1))+INDEX($D144:$BL144,,$E$1),AD$9/(INDEX(Roky_výhled,,AD$8)-INDEX(Roky_výhled,,AD$8-1))*(INDEX($BO144:$DW144,,AD$8)-INDEX($BO144:$DW144,,AD$8-1))+INDEX($BO144:$DW144,,AD$8-1))</f>
        <v>10254.799999999999</v>
      </c>
      <c r="AE144" s="173">
        <f ca="1">CHOOSE(AE$6,SUMIFS(INDIRECT("EB[" &amp; AE$2 &amp; "]"),EB[Zdrojový_nositel],$B144,EB[product],"5200",EB[unit],"TJ"),INDEX($BO144:$DW144,,AE$4),AE$9/(INDEX(Roky_výhled,,AE$8)-Last_Bil)*(INDEX($BO144:$DW144,,AE$8)-INDEX($D144:$BL144,,$E$1))+INDEX($D144:$BL144,,$E$1),AE$9/(INDEX(Roky_výhled,,AE$8)-INDEX(Roky_výhled,,AE$8-1))*(INDEX($BO144:$DW144,,AE$8)-INDEX($BO144:$DW144,,AE$8-1))+INDEX($BO144:$DW144,,AE$8-1))</f>
        <v>10868.599999999999</v>
      </c>
      <c r="AF144" s="173">
        <f ca="1">CHOOSE(AF$6,SUMIFS(INDIRECT("EB[" &amp; AF$2 &amp; "]"),EB[Zdrojový_nositel],$B144,EB[product],"5200",EB[unit],"TJ"),INDEX($BO144:$DW144,,AF$4),AF$9/(INDEX(Roky_výhled,,AF$8)-Last_Bil)*(INDEX($BO144:$DW144,,AF$8)-INDEX($D144:$BL144,,$E$1))+INDEX($D144:$BL144,,$E$1),AF$9/(INDEX(Roky_výhled,,AF$8)-INDEX(Roky_výhled,,AF$8-1))*(INDEX($BO144:$DW144,,AF$8)-INDEX($BO144:$DW144,,AF$8-1))+INDEX($BO144:$DW144,,AF$8-1))</f>
        <v>11482.4</v>
      </c>
      <c r="AG144" s="173">
        <f ca="1">CHOOSE(AG$6,SUMIFS(INDIRECT("EB[" &amp; AG$2 &amp; "]"),EB[Zdrojový_nositel],$B144,EB[product],"5200",EB[unit],"TJ"),INDEX($BO144:$DW144,,AG$4),AG$9/(INDEX(Roky_výhled,,AG$8)-Last_Bil)*(INDEX($BO144:$DW144,,AG$8)-INDEX($D144:$BL144,,$E$1))+INDEX($D144:$BL144,,$E$1),AG$9/(INDEX(Roky_výhled,,AG$8)-INDEX(Roky_výhled,,AG$8-1))*(INDEX($BO144:$DW144,,AG$8)-INDEX($BO144:$DW144,,AG$8-1))+INDEX($BO144:$DW144,,AG$8-1))</f>
        <v>12096.199999999999</v>
      </c>
      <c r="AH144" s="173">
        <f ca="1">CHOOSE(AH$6,SUMIFS(INDIRECT("EB[" &amp; AH$2 &amp; "]"),EB[Zdrojový_nositel],$B144,EB[product],"5200",EB[unit],"TJ"),INDEX($BO144:$DW144,,AH$4),AH$9/(INDEX(Roky_výhled,,AH$8)-Last_Bil)*(INDEX($BO144:$DW144,,AH$8)-INDEX($D144:$BL144,,$E$1))+INDEX($D144:$BL144,,$E$1),AH$9/(INDEX(Roky_výhled,,AH$8)-INDEX(Roky_výhled,,AH$8-1))*(INDEX($BO144:$DW144,,AH$8)-INDEX($BO144:$DW144,,AH$8-1))+INDEX($BO144:$DW144,,AH$8-1))</f>
        <v>12709.999999999998</v>
      </c>
      <c r="AI144" s="173">
        <f ca="1">CHOOSE(AI$6,SUMIFS(INDIRECT("EB[" &amp; AI$2 &amp; "]"),EB[Zdrojový_nositel],$B144,EB[product],"5200",EB[unit],"TJ"),INDEX($BO144:$DW144,,AI$4),AI$9/(INDEX(Roky_výhled,,AI$8)-Last_Bil)*(INDEX($BO144:$DW144,,AI$8)-INDEX($D144:$BL144,,$E$1))+INDEX($D144:$BL144,,$E$1),AI$9/(INDEX(Roky_výhled,,AI$8)-INDEX(Roky_výhled,,AI$8-1))*(INDEX($BO144:$DW144,,AI$8)-INDEX($BO144:$DW144,,AI$8-1))+INDEX($BO144:$DW144,,AI$8-1))</f>
        <v>13845.999999999998</v>
      </c>
      <c r="AJ144" s="173">
        <f ca="1">CHOOSE(AJ$6,SUMIFS(INDIRECT("EB[" &amp; AJ$2 &amp; "]"),EB[Zdrojový_nositel],$B144,EB[product],"5200",EB[unit],"TJ"),INDEX($BO144:$DW144,,AJ$4),AJ$9/(INDEX(Roky_výhled,,AJ$8)-Last_Bil)*(INDEX($BO144:$DW144,,AJ$8)-INDEX($D144:$BL144,,$E$1))+INDEX($D144:$BL144,,$E$1),AJ$9/(INDEX(Roky_výhled,,AJ$8)-INDEX(Roky_výhled,,AJ$8-1))*(INDEX($BO144:$DW144,,AJ$8)-INDEX($BO144:$DW144,,AJ$8-1))+INDEX($BO144:$DW144,,AJ$8-1))</f>
        <v>14981.999999999998</v>
      </c>
      <c r="AK144" s="173">
        <f ca="1">CHOOSE(AK$6,SUMIFS(INDIRECT("EB[" &amp; AK$2 &amp; "]"),EB[Zdrojový_nositel],$B144,EB[product],"5200",EB[unit],"TJ"),INDEX($BO144:$DW144,,AK$4),AK$9/(INDEX(Roky_výhled,,AK$8)-Last_Bil)*(INDEX($BO144:$DW144,,AK$8)-INDEX($D144:$BL144,,$E$1))+INDEX($D144:$BL144,,$E$1),AK$9/(INDEX(Roky_výhled,,AK$8)-INDEX(Roky_výhled,,AK$8-1))*(INDEX($BO144:$DW144,,AK$8)-INDEX($BO144:$DW144,,AK$8-1))+INDEX($BO144:$DW144,,AK$8-1))</f>
        <v>16117.999999999996</v>
      </c>
      <c r="AL144" s="173">
        <f ca="1">CHOOSE(AL$6,SUMIFS(INDIRECT("EB[" &amp; AL$2 &amp; "]"),EB[Zdrojový_nositel],$B144,EB[product],"5200",EB[unit],"TJ"),INDEX($BO144:$DW144,,AL$4),AL$9/(INDEX(Roky_výhled,,AL$8)-Last_Bil)*(INDEX($BO144:$DW144,,AL$8)-INDEX($D144:$BL144,,$E$1))+INDEX($D144:$BL144,,$E$1),AL$9/(INDEX(Roky_výhled,,AL$8)-INDEX(Roky_výhled,,AL$8-1))*(INDEX($BO144:$DW144,,AL$8)-INDEX($BO144:$DW144,,AL$8-1))+INDEX($BO144:$DW144,,AL$8-1))</f>
        <v>17253.999999999996</v>
      </c>
      <c r="AM144" s="173">
        <f ca="1">CHOOSE(AM$6,SUMIFS(INDIRECT("EB[" &amp; AM$2 &amp; "]"),EB[Zdrojový_nositel],$B144,EB[product],"5200",EB[unit],"TJ"),INDEX($BO144:$DW144,,AM$4),AM$9/(INDEX(Roky_výhled,,AM$8)-Last_Bil)*(INDEX($BO144:$DW144,,AM$8)-INDEX($D144:$BL144,,$E$1))+INDEX($D144:$BL144,,$E$1),AM$9/(INDEX(Roky_výhled,,AM$8)-INDEX(Roky_výhled,,AM$8-1))*(INDEX($BO144:$DW144,,AM$8)-INDEX($BO144:$DW144,,AM$8-1))+INDEX($BO144:$DW144,,AM$8-1))</f>
        <v>18389.999999999996</v>
      </c>
      <c r="AN144" s="173">
        <f ca="1">CHOOSE(AN$6,SUMIFS(INDIRECT("EB[" &amp; AN$2 &amp; "]"),EB[Zdrojový_nositel],$B144,EB[product],"5200",EB[unit],"TJ"),INDEX($BO144:$DW144,,AN$4),AN$9/(INDEX(Roky_výhled,,AN$8)-Last_Bil)*(INDEX($BO144:$DW144,,AN$8)-INDEX($D144:$BL144,,$E$1))+INDEX($D144:$BL144,,$E$1),AN$9/(INDEX(Roky_výhled,,AN$8)-INDEX(Roky_výhled,,AN$8-1))*(INDEX($BO144:$DW144,,AN$8)-INDEX($BO144:$DW144,,AN$8-1))+INDEX($BO144:$DW144,,AN$8-1))</f>
        <v>19605.999999999996</v>
      </c>
      <c r="AO144" s="173">
        <f ca="1">CHOOSE(AO$6,SUMIFS(INDIRECT("EB[" &amp; AO$2 &amp; "]"),EB[Zdrojový_nositel],$B144,EB[product],"5200",EB[unit],"TJ"),INDEX($BO144:$DW144,,AO$4),AO$9/(INDEX(Roky_výhled,,AO$8)-Last_Bil)*(INDEX($BO144:$DW144,,AO$8)-INDEX($D144:$BL144,,$E$1))+INDEX($D144:$BL144,,$E$1),AO$9/(INDEX(Roky_výhled,,AO$8)-INDEX(Roky_výhled,,AO$8-1))*(INDEX($BO144:$DW144,,AO$8)-INDEX($BO144:$DW144,,AO$8-1))+INDEX($BO144:$DW144,,AO$8-1))</f>
        <v>20821.999999999996</v>
      </c>
      <c r="AP144" s="173">
        <f ca="1">CHOOSE(AP$6,SUMIFS(INDIRECT("EB[" &amp; AP$2 &amp; "]"),EB[Zdrojový_nositel],$B144,EB[product],"5200",EB[unit],"TJ"),INDEX($BO144:$DW144,,AP$4),AP$9/(INDEX(Roky_výhled,,AP$8)-Last_Bil)*(INDEX($BO144:$DW144,,AP$8)-INDEX($D144:$BL144,,$E$1))+INDEX($D144:$BL144,,$E$1),AP$9/(INDEX(Roky_výhled,,AP$8)-INDEX(Roky_výhled,,AP$8-1))*(INDEX($BO144:$DW144,,AP$8)-INDEX($BO144:$DW144,,AP$8-1))+INDEX($BO144:$DW144,,AP$8-1))</f>
        <v>22038</v>
      </c>
      <c r="AQ144" s="173">
        <f ca="1">CHOOSE(AQ$6,SUMIFS(INDIRECT("EB[" &amp; AQ$2 &amp; "]"),EB[Zdrojový_nositel],$B144,EB[product],"5200",EB[unit],"TJ"),INDEX($BO144:$DW144,,AQ$4),AQ$9/(INDEX(Roky_výhled,,AQ$8)-Last_Bil)*(INDEX($BO144:$DW144,,AQ$8)-INDEX($D144:$BL144,,$E$1))+INDEX($D144:$BL144,,$E$1),AQ$9/(INDEX(Roky_výhled,,AQ$8)-INDEX(Roky_výhled,,AQ$8-1))*(INDEX($BO144:$DW144,,AQ$8)-INDEX($BO144:$DW144,,AQ$8-1))+INDEX($BO144:$DW144,,AQ$8-1))</f>
        <v>23254</v>
      </c>
      <c r="AR144" s="173">
        <f ca="1">CHOOSE(AR$6,SUMIFS(INDIRECT("EB[" &amp; AR$2 &amp; "]"),EB[Zdrojový_nositel],$B144,EB[product],"5200",EB[unit],"TJ"),INDEX($BO144:$DW144,,AR$4),AR$9/(INDEX(Roky_výhled,,AR$8)-Last_Bil)*(INDEX($BO144:$DW144,,AR$8)-INDEX($D144:$BL144,,$E$1))+INDEX($D144:$BL144,,$E$1),AR$9/(INDEX(Roky_výhled,,AR$8)-INDEX(Roky_výhled,,AR$8-1))*(INDEX($BO144:$DW144,,AR$8)-INDEX($BO144:$DW144,,AR$8-1))+INDEX($BO144:$DW144,,AR$8-1))</f>
        <v>24470</v>
      </c>
      <c r="AS144" s="173">
        <f ca="1">CHOOSE(AS$6,SUMIFS(INDIRECT("EB[" &amp; AS$2 &amp; "]"),EB[Zdrojový_nositel],$B144,EB[product],"5200",EB[unit],"TJ"),INDEX($BO144:$DW144,,AS$4),AS$9/(INDEX(Roky_výhled,,AS$8)-Last_Bil)*(INDEX($BO144:$DW144,,AS$8)-INDEX($D144:$BL144,,$E$1))+INDEX($D144:$BL144,,$E$1),AS$9/(INDEX(Roky_výhled,,AS$8)-INDEX(Roky_výhled,,AS$8-1))*(INDEX($BO144:$DW144,,AS$8)-INDEX($BO144:$DW144,,AS$8-1))+INDEX($BO144:$DW144,,AS$8-1))</f>
        <v>25838</v>
      </c>
      <c r="AT144" s="173">
        <f ca="1">CHOOSE(AT$6,SUMIFS(INDIRECT("EB[" &amp; AT$2 &amp; "]"),EB[Zdrojový_nositel],$B144,EB[product],"5200",EB[unit],"TJ"),INDEX($BO144:$DW144,,AT$4),AT$9/(INDEX(Roky_výhled,,AT$8)-Last_Bil)*(INDEX($BO144:$DW144,,AT$8)-INDEX($D144:$BL144,,$E$1))+INDEX($D144:$BL144,,$E$1),AT$9/(INDEX(Roky_výhled,,AT$8)-INDEX(Roky_výhled,,AT$8-1))*(INDEX($BO144:$DW144,,AT$8)-INDEX($BO144:$DW144,,AT$8-1))+INDEX($BO144:$DW144,,AT$8-1))</f>
        <v>27206</v>
      </c>
      <c r="AU144" s="173">
        <f ca="1">CHOOSE(AU$6,SUMIFS(INDIRECT("EB[" &amp; AU$2 &amp; "]"),EB[Zdrojový_nositel],$B144,EB[product],"5200",EB[unit],"TJ"),INDEX($BO144:$DW144,,AU$4),AU$9/(INDEX(Roky_výhled,,AU$8)-Last_Bil)*(INDEX($BO144:$DW144,,AU$8)-INDEX($D144:$BL144,,$E$1))+INDEX($D144:$BL144,,$E$1),AU$9/(INDEX(Roky_výhled,,AU$8)-INDEX(Roky_výhled,,AU$8-1))*(INDEX($BO144:$DW144,,AU$8)-INDEX($BO144:$DW144,,AU$8-1))+INDEX($BO144:$DW144,,AU$8-1))</f>
        <v>28574</v>
      </c>
      <c r="AV144" s="173">
        <f ca="1">CHOOSE(AV$6,SUMIFS(INDIRECT("EB[" &amp; AV$2 &amp; "]"),EB[Zdrojový_nositel],$B144,EB[product],"5200",EB[unit],"TJ"),INDEX($BO144:$DW144,,AV$4),AV$9/(INDEX(Roky_výhled,,AV$8)-Last_Bil)*(INDEX($BO144:$DW144,,AV$8)-INDEX($D144:$BL144,,$E$1))+INDEX($D144:$BL144,,$E$1),AV$9/(INDEX(Roky_výhled,,AV$8)-INDEX(Roky_výhled,,AV$8-1))*(INDEX($BO144:$DW144,,AV$8)-INDEX($BO144:$DW144,,AV$8-1))+INDEX($BO144:$DW144,,AV$8-1))</f>
        <v>29942</v>
      </c>
      <c r="AW144" s="173">
        <f ca="1">CHOOSE(AW$6,SUMIFS(INDIRECT("EB[" &amp; AW$2 &amp; "]"),EB[Zdrojový_nositel],$B144,EB[product],"5200",EB[unit],"TJ"),INDEX($BO144:$DW144,,AW$4),AW$9/(INDEX(Roky_výhled,,AW$8)-Last_Bil)*(INDEX($BO144:$DW144,,AW$8)-INDEX($D144:$BL144,,$E$1))+INDEX($D144:$BL144,,$E$1),AW$9/(INDEX(Roky_výhled,,AW$8)-INDEX(Roky_výhled,,AW$8-1))*(INDEX($BO144:$DW144,,AW$8)-INDEX($BO144:$DW144,,AW$8-1))+INDEX($BO144:$DW144,,AW$8-1))</f>
        <v>31310</v>
      </c>
      <c r="AX144" s="173">
        <f ca="1">CHOOSE(AX$6,SUMIFS(INDIRECT("EB[" &amp; AX$2 &amp; "]"),EB[Zdrojový_nositel],$B144,EB[product],"5200",EB[unit],"TJ"),INDEX($BO144:$DW144,,AX$4),AX$9/(INDEX(Roky_výhled,,AX$8)-Last_Bil)*(INDEX($BO144:$DW144,,AX$8)-INDEX($D144:$BL144,,$E$1))+INDEX($D144:$BL144,,$E$1),AX$9/(INDEX(Roky_výhled,,AX$8)-INDEX(Roky_výhled,,AX$8-1))*(INDEX($BO144:$DW144,,AX$8)-INDEX($BO144:$DW144,,AX$8-1))+INDEX($BO144:$DW144,,AX$8-1))</f>
        <v>31844</v>
      </c>
      <c r="AY144" s="173">
        <f ca="1">CHOOSE(AY$6,SUMIFS(INDIRECT("EB[" &amp; AY$2 &amp; "]"),EB[Zdrojový_nositel],$B144,EB[product],"5200",EB[unit],"TJ"),INDEX($BO144:$DW144,,AY$4),AY$9/(INDEX(Roky_výhled,,AY$8)-Last_Bil)*(INDEX($BO144:$DW144,,AY$8)-INDEX($D144:$BL144,,$E$1))+INDEX($D144:$BL144,,$E$1),AY$9/(INDEX(Roky_výhled,,AY$8)-INDEX(Roky_výhled,,AY$8-1))*(INDEX($BO144:$DW144,,AY$8)-INDEX($BO144:$DW144,,AY$8-1))+INDEX($BO144:$DW144,,AY$8-1))</f>
        <v>32378.000000000004</v>
      </c>
      <c r="AZ144" s="173">
        <f ca="1">CHOOSE(AZ$6,SUMIFS(INDIRECT("EB[" &amp; AZ$2 &amp; "]"),EB[Zdrojový_nositel],$B144,EB[product],"5200",EB[unit],"TJ"),INDEX($BO144:$DW144,,AZ$4),AZ$9/(INDEX(Roky_výhled,,AZ$8)-Last_Bil)*(INDEX($BO144:$DW144,,AZ$8)-INDEX($D144:$BL144,,$E$1))+INDEX($D144:$BL144,,$E$1),AZ$9/(INDEX(Roky_výhled,,AZ$8)-INDEX(Roky_výhled,,AZ$8-1))*(INDEX($BO144:$DW144,,AZ$8)-INDEX($BO144:$DW144,,AZ$8-1))+INDEX($BO144:$DW144,,AZ$8-1))</f>
        <v>32912.000000000007</v>
      </c>
      <c r="BA144" s="173">
        <f ca="1">CHOOSE(BA$6,SUMIFS(INDIRECT("EB[" &amp; BA$2 &amp; "]"),EB[Zdrojový_nositel],$B144,EB[product],"5200",EB[unit],"TJ"),INDEX($BO144:$DW144,,BA$4),BA$9/(INDEX(Roky_výhled,,BA$8)-Last_Bil)*(INDEX($BO144:$DW144,,BA$8)-INDEX($D144:$BL144,,$E$1))+INDEX($D144:$BL144,,$E$1),BA$9/(INDEX(Roky_výhled,,BA$8)-INDEX(Roky_výhled,,BA$8-1))*(INDEX($BO144:$DW144,,BA$8)-INDEX($BO144:$DW144,,BA$8-1))+INDEX($BO144:$DW144,,BA$8-1))</f>
        <v>33446.000000000007</v>
      </c>
      <c r="BB144" s="173">
        <f ca="1">CHOOSE(BB$6,SUMIFS(INDIRECT("EB[" &amp; BB$2 &amp; "]"),EB[Zdrojový_nositel],$B144,EB[product],"5200",EB[unit],"TJ"),INDEX($BO144:$DW144,,BB$4),BB$9/(INDEX(Roky_výhled,,BB$8)-Last_Bil)*(INDEX($BO144:$DW144,,BB$8)-INDEX($D144:$BL144,,$E$1))+INDEX($D144:$BL144,,$E$1),BB$9/(INDEX(Roky_výhled,,BB$8)-INDEX(Roky_výhled,,BB$8-1))*(INDEX($BO144:$DW144,,BB$8)-INDEX($BO144:$DW144,,BB$8-1))+INDEX($BO144:$DW144,,BB$8-1))</f>
        <v>33980.000000000007</v>
      </c>
      <c r="BC144" s="173">
        <f ca="1">CHOOSE(BC$6,SUMIFS(INDIRECT("EB[" &amp; BC$2 &amp; "]"),EB[Zdrojový_nositel],$B144,EB[product],"5200",EB[unit],"TJ"),INDEX($BO144:$DW144,,BC$4),BC$9/(INDEX(Roky_výhled,,BC$8)-Last_Bil)*(INDEX($BO144:$DW144,,BC$8)-INDEX($D144:$BL144,,$E$1))+INDEX($D144:$BL144,,$E$1),BC$9/(INDEX(Roky_výhled,,BC$8)-INDEX(Roky_výhled,,BC$8-1))*(INDEX($BO144:$DW144,,BC$8)-INDEX($BO144:$DW144,,BC$8-1))+INDEX($BO144:$DW144,,BC$8-1))</f>
        <v>34604.000000000007</v>
      </c>
      <c r="BD144" s="173">
        <f ca="1">CHOOSE(BD$6,SUMIFS(INDIRECT("EB[" &amp; BD$2 &amp; "]"),EB[Zdrojový_nositel],$B144,EB[product],"5200",EB[unit],"TJ"),INDEX($BO144:$DW144,,BD$4),BD$9/(INDEX(Roky_výhled,,BD$8)-Last_Bil)*(INDEX($BO144:$DW144,,BD$8)-INDEX($D144:$BL144,,$E$1))+INDEX($D144:$BL144,,$E$1),BD$9/(INDEX(Roky_výhled,,BD$8)-INDEX(Roky_výhled,,BD$8-1))*(INDEX($BO144:$DW144,,BD$8)-INDEX($BO144:$DW144,,BD$8-1))+INDEX($BO144:$DW144,,BD$8-1))</f>
        <v>35228.000000000007</v>
      </c>
      <c r="BE144" s="173">
        <f ca="1">CHOOSE(BE$6,SUMIFS(INDIRECT("EB[" &amp; BE$2 &amp; "]"),EB[Zdrojový_nositel],$B144,EB[product],"5200",EB[unit],"TJ"),INDEX($BO144:$DW144,,BE$4),BE$9/(INDEX(Roky_výhled,,BE$8)-Last_Bil)*(INDEX($BO144:$DW144,,BE$8)-INDEX($D144:$BL144,,$E$1))+INDEX($D144:$BL144,,$E$1),BE$9/(INDEX(Roky_výhled,,BE$8)-INDEX(Roky_výhled,,BE$8-1))*(INDEX($BO144:$DW144,,BE$8)-INDEX($BO144:$DW144,,BE$8-1))+INDEX($BO144:$DW144,,BE$8-1))</f>
        <v>35852</v>
      </c>
      <c r="BF144" s="173">
        <f ca="1">CHOOSE(BF$6,SUMIFS(INDIRECT("EB[" &amp; BF$2 &amp; "]"),EB[Zdrojový_nositel],$B144,EB[product],"5200",EB[unit],"TJ"),INDEX($BO144:$DW144,,BF$4),BF$9/(INDEX(Roky_výhled,,BF$8)-Last_Bil)*(INDEX($BO144:$DW144,,BF$8)-INDEX($D144:$BL144,,$E$1))+INDEX($D144:$BL144,,$E$1),BF$9/(INDEX(Roky_výhled,,BF$8)-INDEX(Roky_výhled,,BF$8-1))*(INDEX($BO144:$DW144,,BF$8)-INDEX($BO144:$DW144,,BF$8-1))+INDEX($BO144:$DW144,,BF$8-1))</f>
        <v>36476</v>
      </c>
      <c r="BG144" s="173">
        <f ca="1">CHOOSE(BG$6,SUMIFS(INDIRECT("EB[" &amp; BG$2 &amp; "]"),EB[Zdrojový_nositel],$B144,EB[product],"5200",EB[unit],"TJ"),INDEX($BO144:$DW144,,BG$4),BG$9/(INDEX(Roky_výhled,,BG$8)-Last_Bil)*(INDEX($BO144:$DW144,,BG$8)-INDEX($D144:$BL144,,$E$1))+INDEX($D144:$BL144,,$E$1),BG$9/(INDEX(Roky_výhled,,BG$8)-INDEX(Roky_výhled,,BG$8-1))*(INDEX($BO144:$DW144,,BG$8)-INDEX($BO144:$DW144,,BG$8-1))+INDEX($BO144:$DW144,,BG$8-1))</f>
        <v>37100</v>
      </c>
      <c r="BH144" s="173">
        <f ca="1">CHOOSE(BH$6,SUMIFS(INDIRECT("EB[" &amp; BH$2 &amp; "]"),EB[Zdrojový_nositel],$B144,EB[product],"5200",EB[unit],"TJ"),INDEX($BO144:$DW144,,BH$4),BH$9/(INDEX(Roky_výhled,,BH$8)-Last_Bil)*(INDEX($BO144:$DW144,,BH$8)-INDEX($D144:$BL144,,$E$1))+INDEX($D144:$BL144,,$E$1),BH$9/(INDEX(Roky_výhled,,BH$8)-INDEX(Roky_výhled,,BH$8-1))*(INDEX($BO144:$DW144,,BH$8)-INDEX($BO144:$DW144,,BH$8-1))+INDEX($BO144:$DW144,,BH$8-1))</f>
        <v>36678</v>
      </c>
      <c r="BI144" s="173">
        <f ca="1">CHOOSE(BI$6,SUMIFS(INDIRECT("EB[" &amp; BI$2 &amp; "]"),EB[Zdrojový_nositel],$B144,EB[product],"5200",EB[unit],"TJ"),INDEX($BO144:$DW144,,BI$4),BI$9/(INDEX(Roky_výhled,,BI$8)-Last_Bil)*(INDEX($BO144:$DW144,,BI$8)-INDEX($D144:$BL144,,$E$1))+INDEX($D144:$BL144,,$E$1),BI$9/(INDEX(Roky_výhled,,BI$8)-INDEX(Roky_výhled,,BI$8-1))*(INDEX($BO144:$DW144,,BI$8)-INDEX($BO144:$DW144,,BI$8-1))+INDEX($BO144:$DW144,,BI$8-1))</f>
        <v>36256</v>
      </c>
      <c r="BJ144" s="173">
        <f ca="1">CHOOSE(BJ$6,SUMIFS(INDIRECT("EB[" &amp; BJ$2 &amp; "]"),EB[Zdrojový_nositel],$B144,EB[product],"5200",EB[unit],"TJ"),INDEX($BO144:$DW144,,BJ$4),BJ$9/(INDEX(Roky_výhled,,BJ$8)-Last_Bil)*(INDEX($BO144:$DW144,,BJ$8)-INDEX($D144:$BL144,,$E$1))+INDEX($D144:$BL144,,$E$1),BJ$9/(INDEX(Roky_výhled,,BJ$8)-INDEX(Roky_výhled,,BJ$8-1))*(INDEX($BO144:$DW144,,BJ$8)-INDEX($BO144:$DW144,,BJ$8-1))+INDEX($BO144:$DW144,,BJ$8-1))</f>
        <v>35833.999999999993</v>
      </c>
      <c r="BK144" s="173">
        <f ca="1">CHOOSE(BK$6,SUMIFS(INDIRECT("EB[" &amp; BK$2 &amp; "]"),EB[Zdrojový_nositel],$B144,EB[product],"5200",EB[unit],"TJ"),INDEX($BO144:$DW144,,BK$4),BK$9/(INDEX(Roky_výhled,,BK$8)-Last_Bil)*(INDEX($BO144:$DW144,,BK$8)-INDEX($D144:$BL144,,$E$1))+INDEX($D144:$BL144,,$E$1),BK$9/(INDEX(Roky_výhled,,BK$8)-INDEX(Roky_výhled,,BK$8-1))*(INDEX($BO144:$DW144,,BK$8)-INDEX($BO144:$DW144,,BK$8-1))+INDEX($BO144:$DW144,,BK$8-1))</f>
        <v>35411.999999999993</v>
      </c>
      <c r="BL144" s="162">
        <f ca="1">CHOOSE(BL$6,SUMIFS(INDIRECT("EB[" &amp; BL$2 &amp; "]"),EB[Zdrojový_nositel],$B144,EB[product],"5200",EB[unit],"TJ"),INDEX($BO144:$DW144,,BL$4),BL$9/(INDEX(Roky_výhled,,BL$8)-Last_Bil)*(INDEX($BO144:$DW144,,BL$8)-INDEX($D144:$BL144,,$E$1))+INDEX($D144:$BL144,,$E$1),BL$9/(INDEX(Roky_výhled,,BL$8)-INDEX(Roky_výhled,,BL$8-1))*(INDEX($BO144:$DW144,,BL$8)-INDEX($BO144:$DW144,,BL$8-1))+INDEX($BO144:$DW144,,BL$8-1))</f>
        <v>34989.999999999993</v>
      </c>
      <c r="BM144"/>
      <c r="BN144" s="221" t="str">
        <f t="shared" si="308"/>
        <v>Biomasa</v>
      </c>
      <c r="BO144" s="285">
        <v>7359.9999999999991</v>
      </c>
      <c r="BP144" s="286">
        <v>8030.0000000000009</v>
      </c>
      <c r="BQ144" s="286">
        <v>12709.999999999998</v>
      </c>
      <c r="BR144" s="286">
        <v>18389.999999999996</v>
      </c>
      <c r="BS144" s="286">
        <v>24470</v>
      </c>
      <c r="BT144" s="286">
        <v>31310</v>
      </c>
      <c r="BU144" s="286">
        <v>33980.000000000007</v>
      </c>
      <c r="BV144" s="286">
        <v>37100</v>
      </c>
      <c r="BW144" s="286">
        <v>34989.999999999993</v>
      </c>
      <c r="BX144" s="286">
        <v>40530</v>
      </c>
      <c r="BY144" s="287">
        <v>38390</v>
      </c>
      <c r="BZ144" s="281"/>
      <c r="CA144" s="281"/>
      <c r="CB144" s="281"/>
      <c r="CC144" s="281"/>
      <c r="CD144" s="281"/>
      <c r="CE144" s="281"/>
      <c r="CF144" s="281"/>
      <c r="CG144" s="281"/>
      <c r="CH144" s="281"/>
      <c r="CI144" s="281"/>
      <c r="CJ144" s="281"/>
      <c r="CK144" s="281"/>
      <c r="CL144" s="281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81"/>
      <c r="CW144" s="281"/>
      <c r="CX144" s="281"/>
      <c r="CY144" s="281"/>
      <c r="CZ144" s="281"/>
      <c r="DA144" s="281"/>
      <c r="DB144" s="281"/>
      <c r="DC144" s="281"/>
      <c r="DD144" s="281"/>
      <c r="DE144" s="281"/>
      <c r="DF144" s="281"/>
      <c r="DG144" s="281"/>
      <c r="DH144" s="281"/>
      <c r="DI144" s="281"/>
      <c r="DJ144" s="281"/>
      <c r="DK144" s="281"/>
      <c r="DL144" s="281"/>
      <c r="DM144" s="281"/>
      <c r="DN144" s="281"/>
      <c r="DO144" s="281"/>
      <c r="DP144" s="281"/>
      <c r="DQ144" s="281"/>
      <c r="DR144" s="281"/>
      <c r="DS144" s="281"/>
      <c r="DT144" s="281"/>
      <c r="DU144" s="281"/>
      <c r="DV144" s="281"/>
      <c r="DW144" s="281"/>
    </row>
    <row r="145" spans="2:127" s="196" customFormat="1" x14ac:dyDescent="0.25">
      <c r="B145" t="s">
        <v>3132</v>
      </c>
      <c r="C145" s="221" t="str">
        <f t="shared" si="310"/>
        <v>Ostatní paliva</v>
      </c>
      <c r="D145" s="215">
        <f ca="1">CHOOSE(D$6,SUMIFS(INDIRECT("EB[" &amp; D$2 &amp; "]"),EB[Zdrojový_nositel],$B145,EB[product],"5200",EB[unit],"TJ"),INDEX($BO145:$DW145,,D$4),D$9/(INDEX(Roky_výhled,,D$8)-Last_Bil)*(INDEX($BO145:$DW145,,D$8)-INDEX($D145:$BL145,,$E$1))+INDEX($D145:$BL145,,$E$1),D$9/(INDEX(Roky_výhled,,D$8)-INDEX(Roky_výhled,,D$8-1))*(INDEX($BO145:$DW145,,D$8)-INDEX($BO145:$DW145,,D$8-1))+INDEX($BO145:$DW145,,D$8-1))</f>
        <v>7</v>
      </c>
      <c r="E145" s="173">
        <f ca="1">CHOOSE(E$6,SUMIFS(INDIRECT("EB[" &amp; E$2 &amp; "]"),EB[Zdrojový_nositel],$B145,EB[product],"5200",EB[unit],"TJ"),INDEX($BO145:$DW145,,E$4),E$9/(INDEX(Roky_výhled,,E$8)-Last_Bil)*(INDEX($BO145:$DW145,,E$8)-INDEX($D145:$BL145,,$E$1))+INDEX($D145:$BL145,,$E$1),E$9/(INDEX(Roky_výhled,,E$8)-INDEX(Roky_výhled,,E$8-1))*(INDEX($BO145:$DW145,,E$8)-INDEX($BO145:$DW145,,E$8-1))+INDEX($BO145:$DW145,,E$8-1))</f>
        <v>7</v>
      </c>
      <c r="F145" s="173">
        <f ca="1">CHOOSE(F$6,SUMIFS(INDIRECT("EB[" &amp; F$2 &amp; "]"),EB[Zdrojový_nositel],$B145,EB[product],"5200",EB[unit],"TJ"),INDEX($BO145:$DW145,,F$4),F$9/(INDEX(Roky_výhled,,F$8)-Last_Bil)*(INDEX($BO145:$DW145,,F$8)-INDEX($D145:$BL145,,$E$1))+INDEX($D145:$BL145,,$E$1),F$9/(INDEX(Roky_výhled,,F$8)-INDEX(Roky_výhled,,F$8-1))*(INDEX($BO145:$DW145,,F$8)-INDEX($BO145:$DW145,,F$8-1))+INDEX($BO145:$DW145,,F$8-1))</f>
        <v>11</v>
      </c>
      <c r="G145" s="173">
        <f ca="1">CHOOSE(G$6,SUMIFS(INDIRECT("EB[" &amp; G$2 &amp; "]"),EB[Zdrojový_nositel],$B145,EB[product],"5200",EB[unit],"TJ"),INDEX($BO145:$DW145,,G$4),G$9/(INDEX(Roky_výhled,,G$8)-Last_Bil)*(INDEX($BO145:$DW145,,G$8)-INDEX($D145:$BL145,,$E$1))+INDEX($D145:$BL145,,$E$1),G$9/(INDEX(Roky_výhled,,G$8)-INDEX(Roky_výhled,,G$8-1))*(INDEX($BO145:$DW145,,G$8)-INDEX($BO145:$DW145,,G$8-1))+INDEX($BO145:$DW145,,G$8-1))</f>
        <v>44</v>
      </c>
      <c r="H145" s="173">
        <f ca="1">CHOOSE(H$6,SUMIFS(INDIRECT("EB[" &amp; H$2 &amp; "]"),EB[Zdrojový_nositel],$B145,EB[product],"5200",EB[unit],"TJ"),INDEX($BO145:$DW145,,H$4),H$9/(INDEX(Roky_výhled,,H$8)-Last_Bil)*(INDEX($BO145:$DW145,,H$8)-INDEX($D145:$BL145,,$E$1))+INDEX($D145:$BL145,,$E$1),H$9/(INDEX(Roky_výhled,,H$8)-INDEX(Roky_výhled,,H$8-1))*(INDEX($BO145:$DW145,,H$8)-INDEX($BO145:$DW145,,H$8-1))+INDEX($BO145:$DW145,,H$8-1))</f>
        <v>80</v>
      </c>
      <c r="I145" s="173">
        <f ca="1">CHOOSE(I$6,SUMIFS(INDIRECT("EB[" &amp; I$2 &amp; "]"),EB[Zdrojový_nositel],$B145,EB[product],"5200",EB[unit],"TJ"),INDEX($BO145:$DW145,,I$4),I$9/(INDEX(Roky_výhled,,I$8)-Last_Bil)*(INDEX($BO145:$DW145,,I$8)-INDEX($D145:$BL145,,$E$1))+INDEX($D145:$BL145,,$E$1),I$9/(INDEX(Roky_výhled,,I$8)-INDEX(Roky_výhled,,I$8-1))*(INDEX($BO145:$DW145,,I$8)-INDEX($BO145:$DW145,,I$8-1))+INDEX($BO145:$DW145,,I$8-1))</f>
        <v>87</v>
      </c>
      <c r="J145" s="173">
        <f ca="1">CHOOSE(J$6,SUMIFS(INDIRECT("EB[" &amp; J$2 &amp; "]"),EB[Zdrojový_nositel],$B145,EB[product],"5200",EB[unit],"TJ"),INDEX($BO145:$DW145,,J$4),J$9/(INDEX(Roky_výhled,,J$8)-Last_Bil)*(INDEX($BO145:$DW145,,J$8)-INDEX($D145:$BL145,,$E$1))+INDEX($D145:$BL145,,$E$1),J$9/(INDEX(Roky_výhled,,J$8)-INDEX(Roky_výhled,,J$8-1))*(INDEX($BO145:$DW145,,J$8)-INDEX($BO145:$DW145,,J$8-1))+INDEX($BO145:$DW145,,J$8-1))</f>
        <v>92</v>
      </c>
      <c r="K145" s="173">
        <f ca="1">CHOOSE(K$6,SUMIFS(INDIRECT("EB[" &amp; K$2 &amp; "]"),EB[Zdrojový_nositel],$B145,EB[product],"5200",EB[unit],"TJ"),INDEX($BO145:$DW145,,K$4),K$9/(INDEX(Roky_výhled,,K$8)-Last_Bil)*(INDEX($BO145:$DW145,,K$8)-INDEX($D145:$BL145,,$E$1))+INDEX($D145:$BL145,,$E$1),K$9/(INDEX(Roky_výhled,,K$8)-INDEX(Roky_výhled,,K$8-1))*(INDEX($BO145:$DW145,,K$8)-INDEX($BO145:$DW145,,K$8-1))+INDEX($BO145:$DW145,,K$8-1))</f>
        <v>90</v>
      </c>
      <c r="L145" s="173">
        <f ca="1">CHOOSE(L$6,SUMIFS(INDIRECT("EB[" &amp; L$2 &amp; "]"),EB[Zdrojový_nositel],$B145,EB[product],"5200",EB[unit],"TJ"),INDEX($BO145:$DW145,,L$4),L$9/(INDEX(Roky_výhled,,L$8)-Last_Bil)*(INDEX($BO145:$DW145,,L$8)-INDEX($D145:$BL145,,$E$1))+INDEX($D145:$BL145,,$E$1),L$9/(INDEX(Roky_výhled,,L$8)-INDEX(Roky_výhled,,L$8-1))*(INDEX($BO145:$DW145,,L$8)-INDEX($BO145:$DW145,,L$8-1))+INDEX($BO145:$DW145,,L$8-1))</f>
        <v>94</v>
      </c>
      <c r="M145" s="173">
        <f ca="1">CHOOSE(M$6,SUMIFS(INDIRECT("EB[" &amp; M$2 &amp; "]"),EB[Zdrojový_nositel],$B145,EB[product],"5200",EB[unit],"TJ"),INDEX($BO145:$DW145,,M$4),M$9/(INDEX(Roky_výhled,,M$8)-Last_Bil)*(INDEX($BO145:$DW145,,M$8)-INDEX($D145:$BL145,,$E$1))+INDEX($D145:$BL145,,$E$1),M$9/(INDEX(Roky_výhled,,M$8)-INDEX(Roky_výhled,,M$8-1))*(INDEX($BO145:$DW145,,M$8)-INDEX($BO145:$DW145,,M$8-1))+INDEX($BO145:$DW145,,M$8-1))</f>
        <v>104</v>
      </c>
      <c r="N145" s="173">
        <f ca="1">CHOOSE(N$6,SUMIFS(INDIRECT("EB[" &amp; N$2 &amp; "]"),EB[Zdrojový_nositel],$B145,EB[product],"5200",EB[unit],"TJ"),INDEX($BO145:$DW145,,N$4),N$9/(INDEX(Roky_výhled,,N$8)-Last_Bil)*(INDEX($BO145:$DW145,,N$8)-INDEX($D145:$BL145,,$E$1))+INDEX($D145:$BL145,,$E$1),N$9/(INDEX(Roky_výhled,,N$8)-INDEX(Roky_výhled,,N$8-1))*(INDEX($BO145:$DW145,,N$8)-INDEX($BO145:$DW145,,N$8-1))+INDEX($BO145:$DW145,,N$8-1))</f>
        <v>82</v>
      </c>
      <c r="O145" s="173">
        <f ca="1">CHOOSE(O$6,SUMIFS(INDIRECT("EB[" &amp; O$2 &amp; "]"),EB[Zdrojový_nositel],$B145,EB[product],"5200",EB[unit],"TJ"),INDEX($BO145:$DW145,,O$4),O$9/(INDEX(Roky_výhled,,O$8)-Last_Bil)*(INDEX($BO145:$DW145,,O$8)-INDEX($D145:$BL145,,$E$1))+INDEX($D145:$BL145,,$E$1),O$9/(INDEX(Roky_výhled,,O$8)-INDEX(Roky_výhled,,O$8-1))*(INDEX($BO145:$DW145,,O$8)-INDEX($BO145:$DW145,,O$8-1))+INDEX($BO145:$DW145,,O$8-1))</f>
        <v>154</v>
      </c>
      <c r="P145" s="173">
        <f ca="1">CHOOSE(P$6,SUMIFS(INDIRECT("EB[" &amp; P$2 &amp; "]"),EB[Zdrojový_nositel],$B145,EB[product],"5200",EB[unit],"TJ"),INDEX($BO145:$DW145,,P$4),P$9/(INDEX(Roky_výhled,,P$8)-Last_Bil)*(INDEX($BO145:$DW145,,P$8)-INDEX($D145:$BL145,,$E$1))+INDEX($D145:$BL145,,$E$1),P$9/(INDEX(Roky_výhled,,P$8)-INDEX(Roky_výhled,,P$8-1))*(INDEX($BO145:$DW145,,P$8)-INDEX($BO145:$DW145,,P$8-1))+INDEX($BO145:$DW145,,P$8-1))</f>
        <v>204</v>
      </c>
      <c r="Q145" s="173">
        <f ca="1">CHOOSE(Q$6,SUMIFS(INDIRECT("EB[" &amp; Q$2 &amp; "]"),EB[Zdrojový_nositel],$B145,EB[product],"5200",EB[unit],"TJ"),INDEX($BO145:$DW145,,Q$4),Q$9/(INDEX(Roky_výhled,,Q$8)-Last_Bil)*(INDEX($BO145:$DW145,,Q$8)-INDEX($D145:$BL145,,$E$1))+INDEX($D145:$BL145,,$E$1),Q$9/(INDEX(Roky_výhled,,Q$8)-INDEX(Roky_výhled,,Q$8-1))*(INDEX($BO145:$DW145,,Q$8)-INDEX($BO145:$DW145,,Q$8-1))+INDEX($BO145:$DW145,,Q$8-1))</f>
        <v>175</v>
      </c>
      <c r="R145" s="173">
        <f ca="1">CHOOSE(R$6,SUMIFS(INDIRECT("EB[" &amp; R$2 &amp; "]"),EB[Zdrojový_nositel],$B145,EB[product],"5200",EB[unit],"TJ"),INDEX($BO145:$DW145,,R$4),R$9/(INDEX(Roky_výhled,,R$8)-Last_Bil)*(INDEX($BO145:$DW145,,R$8)-INDEX($D145:$BL145,,$E$1))+INDEX($D145:$BL145,,$E$1),R$9/(INDEX(Roky_výhled,,R$8)-INDEX(Roky_výhled,,R$8-1))*(INDEX($BO145:$DW145,,R$8)-INDEX($BO145:$DW145,,R$8-1))+INDEX($BO145:$DW145,,R$8-1))</f>
        <v>221</v>
      </c>
      <c r="S145" s="173">
        <f ca="1">CHOOSE(S$6,SUMIFS(INDIRECT("EB[" &amp; S$2 &amp; "]"),EB[Zdrojový_nositel],$B145,EB[product],"5200",EB[unit],"TJ"),INDEX($BO145:$DW145,,S$4),S$9/(INDEX(Roky_výhled,,S$8)-Last_Bil)*(INDEX($BO145:$DW145,,S$8)-INDEX($D145:$BL145,,$E$1))+INDEX($D145:$BL145,,$E$1),S$9/(INDEX(Roky_výhled,,S$8)-INDEX(Roky_výhled,,S$8-1))*(INDEX($BO145:$DW145,,S$8)-INDEX($BO145:$DW145,,S$8-1))+INDEX($BO145:$DW145,,S$8-1))</f>
        <v>193</v>
      </c>
      <c r="T145" s="173">
        <f ca="1">CHOOSE(T$6,SUMIFS(INDIRECT("EB[" &amp; T$2 &amp; "]"),EB[Zdrojový_nositel],$B145,EB[product],"5200",EB[unit],"TJ"),INDEX($BO145:$DW145,,T$4),T$9/(INDEX(Roky_výhled,,T$8)-Last_Bil)*(INDEX($BO145:$DW145,,T$8)-INDEX($D145:$BL145,,$E$1))+INDEX($D145:$BL145,,$E$1),T$9/(INDEX(Roky_výhled,,T$8)-INDEX(Roky_výhled,,T$8-1))*(INDEX($BO145:$DW145,,T$8)-INDEX($BO145:$DW145,,T$8-1))+INDEX($BO145:$DW145,,T$8-1))</f>
        <v>174</v>
      </c>
      <c r="U145" s="173">
        <f ca="1">CHOOSE(U$6,SUMIFS(INDIRECT("EB[" &amp; U$2 &amp; "]"),EB[Zdrojový_nositel],$B145,EB[product],"5200",EB[unit],"TJ"),INDEX($BO145:$DW145,,U$4),U$9/(INDEX(Roky_výhled,,U$8)-Last_Bil)*(INDEX($BO145:$DW145,,U$8)-INDEX($D145:$BL145,,$E$1))+INDEX($D145:$BL145,,$E$1),U$9/(INDEX(Roky_výhled,,U$8)-INDEX(Roky_výhled,,U$8-1))*(INDEX($BO145:$DW145,,U$8)-INDEX($BO145:$DW145,,U$8-1))+INDEX($BO145:$DW145,,U$8-1))</f>
        <v>273</v>
      </c>
      <c r="V145" s="173">
        <f ca="1">CHOOSE(V$6,SUMIFS(INDIRECT("EB[" &amp; V$2 &amp; "]"),EB[Zdrojový_nositel],$B145,EB[product],"5200",EB[unit],"TJ"),INDEX($BO145:$DW145,,V$4),V$9/(INDEX(Roky_výhled,,V$8)-Last_Bil)*(INDEX($BO145:$DW145,,V$8)-INDEX($D145:$BL145,,$E$1))+INDEX($D145:$BL145,,$E$1),V$9/(INDEX(Roky_výhled,,V$8)-INDEX(Roky_výhled,,V$8-1))*(INDEX($BO145:$DW145,,V$8)-INDEX($BO145:$DW145,,V$8-1))+INDEX($BO145:$DW145,,V$8-1))</f>
        <v>195</v>
      </c>
      <c r="W145" s="173">
        <f ca="1">CHOOSE(W$6,SUMIFS(INDIRECT("EB[" &amp; W$2 &amp; "]"),EB[Zdrojový_nositel],$B145,EB[product],"5200",EB[unit],"TJ"),INDEX($BO145:$DW145,,W$4),W$9/(INDEX(Roky_výhled,,W$8)-Last_Bil)*(INDEX($BO145:$DW145,,W$8)-INDEX($D145:$BL145,,$E$1))+INDEX($D145:$BL145,,$E$1),W$9/(INDEX(Roky_výhled,,W$8)-INDEX(Roky_výhled,,W$8-1))*(INDEX($BO145:$DW145,,W$8)-INDEX($BO145:$DW145,,W$8-1))+INDEX($BO145:$DW145,,W$8-1))</f>
        <v>210</v>
      </c>
      <c r="X145" s="173">
        <f ca="1">CHOOSE(X$6,SUMIFS(INDIRECT("EB[" &amp; X$2 &amp; "]"),EB[Zdrojový_nositel],$B145,EB[product],"5200",EB[unit],"TJ"),INDEX($BO145:$DW145,,X$4),X$9/(INDEX(Roky_výhled,,X$8)-Last_Bil)*(INDEX($BO145:$DW145,,X$8)-INDEX($D145:$BL145,,$E$1))+INDEX($D145:$BL145,,$E$1),X$9/(INDEX(Roky_výhled,,X$8)-INDEX(Roky_výhled,,X$8-1))*(INDEX($BO145:$DW145,,X$8)-INDEX($BO145:$DW145,,X$8-1))+INDEX($BO145:$DW145,,X$8-1))</f>
        <v>260</v>
      </c>
      <c r="Y145" s="173">
        <f ca="1">CHOOSE(Y$6,SUMIFS(INDIRECT("EB[" &amp; Y$2 &amp; "]"),EB[Zdrojový_nositel],$B145,EB[product],"5200",EB[unit],"TJ"),INDEX($BO145:$DW145,,Y$4),Y$9/(INDEX(Roky_výhled,,Y$8)-Last_Bil)*(INDEX($BO145:$DW145,,Y$8)-INDEX($D145:$BL145,,$E$1))+INDEX($D145:$BL145,,$E$1),Y$9/(INDEX(Roky_výhled,,Y$8)-INDEX(Roky_výhled,,Y$8-1))*(INDEX($BO145:$DW145,,Y$8)-INDEX($BO145:$DW145,,Y$8-1))+INDEX($BO145:$DW145,,Y$8-1))</f>
        <v>343</v>
      </c>
      <c r="Z145" s="173">
        <f ca="1">CHOOSE(Z$6,SUMIFS(INDIRECT("EB[" &amp; Z$2 &amp; "]"),EB[Zdrojový_nositel],$B145,EB[product],"5200",EB[unit],"TJ"),INDEX($BO145:$DW145,,Z$4),Z$9/(INDEX(Roky_výhled,,Z$8)-Last_Bil)*(INDEX($BO145:$DW145,,Z$8)-INDEX($D145:$BL145,,$E$1))+INDEX($D145:$BL145,,$E$1),Z$9/(INDEX(Roky_výhled,,Z$8)-INDEX(Roky_výhled,,Z$8-1))*(INDEX($BO145:$DW145,,Z$8)-INDEX($BO145:$DW145,,Z$8-1))+INDEX($BO145:$DW145,,Z$8-1))</f>
        <v>312</v>
      </c>
      <c r="AA145" s="173">
        <f ca="1">CHOOSE(AA$6,SUMIFS(INDIRECT("EB[" &amp; AA$2 &amp; "]"),EB[Zdrojový_nositel],$B145,EB[product],"5200",EB[unit],"TJ"),INDEX($BO145:$DW145,,AA$4),AA$9/(INDEX(Roky_výhled,,AA$8)-Last_Bil)*(INDEX($BO145:$DW145,,AA$8)-INDEX($D145:$BL145,,$E$1))+INDEX($D145:$BL145,,$E$1),AA$9/(INDEX(Roky_výhled,,AA$8)-INDEX(Roky_výhled,,AA$8-1))*(INDEX($BO145:$DW145,,AA$8)-INDEX($BO145:$DW145,,AA$8-1))+INDEX($BO145:$DW145,,AA$8-1))</f>
        <v>290</v>
      </c>
      <c r="AB145" s="173">
        <f ca="1">CHOOSE(AB$6,SUMIFS(INDIRECT("EB[" &amp; AB$2 &amp; "]"),EB[Zdrojový_nositel],$B145,EB[product],"5200",EB[unit],"TJ"),INDEX($BO145:$DW145,,AB$4),AB$9/(INDEX(Roky_výhled,,AB$8)-Last_Bil)*(INDEX($BO145:$DW145,,AB$8)-INDEX($D145:$BL145,,$E$1))+INDEX($D145:$BL145,,$E$1),AB$9/(INDEX(Roky_výhled,,AB$8)-INDEX(Roky_výhled,,AB$8-1))*(INDEX($BO145:$DW145,,AB$8)-INDEX($BO145:$DW145,,AB$8-1))+INDEX($BO145:$DW145,,AB$8-1))</f>
        <v>314</v>
      </c>
      <c r="AC145" s="173">
        <f ca="1">CHOOSE(AC$6,SUMIFS(INDIRECT("EB[" &amp; AC$2 &amp; "]"),EB[Zdrojový_nositel],$B145,EB[product],"5200",EB[unit],"TJ"),INDEX($BO145:$DW145,,AC$4),AC$9/(INDEX(Roky_výhled,,AC$8)-Last_Bil)*(INDEX($BO145:$DW145,,AC$8)-INDEX($D145:$BL145,,$E$1))+INDEX($D145:$BL145,,$E$1),AC$9/(INDEX(Roky_výhled,,AC$8)-INDEX(Roky_výhled,,AC$8-1))*(INDEX($BO145:$DW145,,AC$8)-INDEX($BO145:$DW145,,AC$8-1))+INDEX($BO145:$DW145,,AC$8-1))</f>
        <v>350</v>
      </c>
      <c r="AD145" s="173">
        <f ca="1">CHOOSE(AD$6,SUMIFS(INDIRECT("EB[" &amp; AD$2 &amp; "]"),EB[Zdrojový_nositel],$B145,EB[product],"5200",EB[unit],"TJ"),INDEX($BO145:$DW145,,AD$4),AD$9/(INDEX(Roky_výhled,,AD$8)-Last_Bil)*(INDEX($BO145:$DW145,,AD$8)-INDEX($D145:$BL145,,$E$1))+INDEX($D145:$BL145,,$E$1),AD$9/(INDEX(Roky_výhled,,AD$8)-INDEX(Roky_výhled,,AD$8-1))*(INDEX($BO145:$DW145,,AD$8)-INDEX($BO145:$DW145,,AD$8-1))+INDEX($BO145:$DW145,,AD$8-1))</f>
        <v>546</v>
      </c>
      <c r="AE145" s="173">
        <f ca="1">CHOOSE(AE$6,SUMIFS(INDIRECT("EB[" &amp; AE$2 &amp; "]"),EB[Zdrojový_nositel],$B145,EB[product],"5200",EB[unit],"TJ"),INDEX($BO145:$DW145,,AE$4),AE$9/(INDEX(Roky_výhled,,AE$8)-Last_Bil)*(INDEX($BO145:$DW145,,AE$8)-INDEX($D145:$BL145,,$E$1))+INDEX($D145:$BL145,,$E$1),AE$9/(INDEX(Roky_výhled,,AE$8)-INDEX(Roky_výhled,,AE$8-1))*(INDEX($BO145:$DW145,,AE$8)-INDEX($BO145:$DW145,,AE$8-1))+INDEX($BO145:$DW145,,AE$8-1))</f>
        <v>742</v>
      </c>
      <c r="AF145" s="173">
        <f ca="1">CHOOSE(AF$6,SUMIFS(INDIRECT("EB[" &amp; AF$2 &amp; "]"),EB[Zdrojový_nositel],$B145,EB[product],"5200",EB[unit],"TJ"),INDEX($BO145:$DW145,,AF$4),AF$9/(INDEX(Roky_výhled,,AF$8)-Last_Bil)*(INDEX($BO145:$DW145,,AF$8)-INDEX($D145:$BL145,,$E$1))+INDEX($D145:$BL145,,$E$1),AF$9/(INDEX(Roky_výhled,,AF$8)-INDEX(Roky_výhled,,AF$8-1))*(INDEX($BO145:$DW145,,AF$8)-INDEX($BO145:$DW145,,AF$8-1))+INDEX($BO145:$DW145,,AF$8-1))</f>
        <v>938</v>
      </c>
      <c r="AG145" s="173">
        <f ca="1">CHOOSE(AG$6,SUMIFS(INDIRECT("EB[" &amp; AG$2 &amp; "]"),EB[Zdrojový_nositel],$B145,EB[product],"5200",EB[unit],"TJ"),INDEX($BO145:$DW145,,AG$4),AG$9/(INDEX(Roky_výhled,,AG$8)-Last_Bil)*(INDEX($BO145:$DW145,,AG$8)-INDEX($D145:$BL145,,$E$1))+INDEX($D145:$BL145,,$E$1),AG$9/(INDEX(Roky_výhled,,AG$8)-INDEX(Roky_výhled,,AG$8-1))*(INDEX($BO145:$DW145,,AG$8)-INDEX($BO145:$DW145,,AG$8-1))+INDEX($BO145:$DW145,,AG$8-1))</f>
        <v>1134</v>
      </c>
      <c r="AH145" s="173">
        <f ca="1">CHOOSE(AH$6,SUMIFS(INDIRECT("EB[" &amp; AH$2 &amp; "]"),EB[Zdrojový_nositel],$B145,EB[product],"5200",EB[unit],"TJ"),INDEX($BO145:$DW145,,AH$4),AH$9/(INDEX(Roky_výhled,,AH$8)-Last_Bil)*(INDEX($BO145:$DW145,,AH$8)-INDEX($D145:$BL145,,$E$1))+INDEX($D145:$BL145,,$E$1),AH$9/(INDEX(Roky_výhled,,AH$8)-INDEX(Roky_výhled,,AH$8-1))*(INDEX($BO145:$DW145,,AH$8)-INDEX($BO145:$DW145,,AH$8-1))+INDEX($BO145:$DW145,,AH$8-1))</f>
        <v>1330</v>
      </c>
      <c r="AI145" s="173">
        <f ca="1">CHOOSE(AI$6,SUMIFS(INDIRECT("EB[" &amp; AI$2 &amp; "]"),EB[Zdrojový_nositel],$B145,EB[product],"5200",EB[unit],"TJ"),INDEX($BO145:$DW145,,AI$4),AI$9/(INDEX(Roky_výhled,,AI$8)-Last_Bil)*(INDEX($BO145:$DW145,,AI$8)-INDEX($D145:$BL145,,$E$1))+INDEX($D145:$BL145,,$E$1),AI$9/(INDEX(Roky_výhled,,AI$8)-INDEX(Roky_výhled,,AI$8-1))*(INDEX($BO145:$DW145,,AI$8)-INDEX($BO145:$DW145,,AI$8-1))+INDEX($BO145:$DW145,,AI$8-1))</f>
        <v>1254</v>
      </c>
      <c r="AJ145" s="173">
        <f ca="1">CHOOSE(AJ$6,SUMIFS(INDIRECT("EB[" &amp; AJ$2 &amp; "]"),EB[Zdrojový_nositel],$B145,EB[product],"5200",EB[unit],"TJ"),INDEX($BO145:$DW145,,AJ$4),AJ$9/(INDEX(Roky_výhled,,AJ$8)-Last_Bil)*(INDEX($BO145:$DW145,,AJ$8)-INDEX($D145:$BL145,,$E$1))+INDEX($D145:$BL145,,$E$1),AJ$9/(INDEX(Roky_výhled,,AJ$8)-INDEX(Roky_výhled,,AJ$8-1))*(INDEX($BO145:$DW145,,AJ$8)-INDEX($BO145:$DW145,,AJ$8-1))+INDEX($BO145:$DW145,,AJ$8-1))</f>
        <v>1178</v>
      </c>
      <c r="AK145" s="173">
        <f ca="1">CHOOSE(AK$6,SUMIFS(INDIRECT("EB[" &amp; AK$2 &amp; "]"),EB[Zdrojový_nositel],$B145,EB[product],"5200",EB[unit],"TJ"),INDEX($BO145:$DW145,,AK$4),AK$9/(INDEX(Roky_výhled,,AK$8)-Last_Bil)*(INDEX($BO145:$DW145,,AK$8)-INDEX($D145:$BL145,,$E$1))+INDEX($D145:$BL145,,$E$1),AK$9/(INDEX(Roky_výhled,,AK$8)-INDEX(Roky_výhled,,AK$8-1))*(INDEX($BO145:$DW145,,AK$8)-INDEX($BO145:$DW145,,AK$8-1))+INDEX($BO145:$DW145,,AK$8-1))</f>
        <v>1102</v>
      </c>
      <c r="AL145" s="173">
        <f ca="1">CHOOSE(AL$6,SUMIFS(INDIRECT("EB[" &amp; AL$2 &amp; "]"),EB[Zdrojový_nositel],$B145,EB[product],"5200",EB[unit],"TJ"),INDEX($BO145:$DW145,,AL$4),AL$9/(INDEX(Roky_výhled,,AL$8)-Last_Bil)*(INDEX($BO145:$DW145,,AL$8)-INDEX($D145:$BL145,,$E$1))+INDEX($D145:$BL145,,$E$1),AL$9/(INDEX(Roky_výhled,,AL$8)-INDEX(Roky_výhled,,AL$8-1))*(INDEX($BO145:$DW145,,AL$8)-INDEX($BO145:$DW145,,AL$8-1))+INDEX($BO145:$DW145,,AL$8-1))</f>
        <v>1026</v>
      </c>
      <c r="AM145" s="173">
        <f ca="1">CHOOSE(AM$6,SUMIFS(INDIRECT("EB[" &amp; AM$2 &amp; "]"),EB[Zdrojový_nositel],$B145,EB[product],"5200",EB[unit],"TJ"),INDEX($BO145:$DW145,,AM$4),AM$9/(INDEX(Roky_výhled,,AM$8)-Last_Bil)*(INDEX($BO145:$DW145,,AM$8)-INDEX($D145:$BL145,,$E$1))+INDEX($D145:$BL145,,$E$1),AM$9/(INDEX(Roky_výhled,,AM$8)-INDEX(Roky_výhled,,AM$8-1))*(INDEX($BO145:$DW145,,AM$8)-INDEX($BO145:$DW145,,AM$8-1))+INDEX($BO145:$DW145,,AM$8-1))</f>
        <v>950</v>
      </c>
      <c r="AN145" s="173">
        <f ca="1">CHOOSE(AN$6,SUMIFS(INDIRECT("EB[" &amp; AN$2 &amp; "]"),EB[Zdrojový_nositel],$B145,EB[product],"5200",EB[unit],"TJ"),INDEX($BO145:$DW145,,AN$4),AN$9/(INDEX(Roky_výhled,,AN$8)-Last_Bil)*(INDEX($BO145:$DW145,,AN$8)-INDEX($D145:$BL145,,$E$1))+INDEX($D145:$BL145,,$E$1),AN$9/(INDEX(Roky_výhled,,AN$8)-INDEX(Roky_výhled,,AN$8-1))*(INDEX($BO145:$DW145,,AN$8)-INDEX($BO145:$DW145,,AN$8-1))+INDEX($BO145:$DW145,,AN$8-1))</f>
        <v>928</v>
      </c>
      <c r="AO145" s="173">
        <f ca="1">CHOOSE(AO$6,SUMIFS(INDIRECT("EB[" &amp; AO$2 &amp; "]"),EB[Zdrojový_nositel],$B145,EB[product],"5200",EB[unit],"TJ"),INDEX($BO145:$DW145,,AO$4),AO$9/(INDEX(Roky_výhled,,AO$8)-Last_Bil)*(INDEX($BO145:$DW145,,AO$8)-INDEX($D145:$BL145,,$E$1))+INDEX($D145:$BL145,,$E$1),AO$9/(INDEX(Roky_výhled,,AO$8)-INDEX(Roky_výhled,,AO$8-1))*(INDEX($BO145:$DW145,,AO$8)-INDEX($BO145:$DW145,,AO$8-1))+INDEX($BO145:$DW145,,AO$8-1))</f>
        <v>906</v>
      </c>
      <c r="AP145" s="173">
        <f ca="1">CHOOSE(AP$6,SUMIFS(INDIRECT("EB[" &amp; AP$2 &amp; "]"),EB[Zdrojový_nositel],$B145,EB[product],"5200",EB[unit],"TJ"),INDEX($BO145:$DW145,,AP$4),AP$9/(INDEX(Roky_výhled,,AP$8)-Last_Bil)*(INDEX($BO145:$DW145,,AP$8)-INDEX($D145:$BL145,,$E$1))+INDEX($D145:$BL145,,$E$1),AP$9/(INDEX(Roky_výhled,,AP$8)-INDEX(Roky_výhled,,AP$8-1))*(INDEX($BO145:$DW145,,AP$8)-INDEX($BO145:$DW145,,AP$8-1))+INDEX($BO145:$DW145,,AP$8-1))</f>
        <v>884</v>
      </c>
      <c r="AQ145" s="173">
        <f ca="1">CHOOSE(AQ$6,SUMIFS(INDIRECT("EB[" &amp; AQ$2 &amp; "]"),EB[Zdrojový_nositel],$B145,EB[product],"5200",EB[unit],"TJ"),INDEX($BO145:$DW145,,AQ$4),AQ$9/(INDEX(Roky_výhled,,AQ$8)-Last_Bil)*(INDEX($BO145:$DW145,,AQ$8)-INDEX($D145:$BL145,,$E$1))+INDEX($D145:$BL145,,$E$1),AQ$9/(INDEX(Roky_výhled,,AQ$8)-INDEX(Roky_výhled,,AQ$8-1))*(INDEX($BO145:$DW145,,AQ$8)-INDEX($BO145:$DW145,,AQ$8-1))+INDEX($BO145:$DW145,,AQ$8-1))</f>
        <v>862</v>
      </c>
      <c r="AR145" s="173">
        <f ca="1">CHOOSE(AR$6,SUMIFS(INDIRECT("EB[" &amp; AR$2 &amp; "]"),EB[Zdrojový_nositel],$B145,EB[product],"5200",EB[unit],"TJ"),INDEX($BO145:$DW145,,AR$4),AR$9/(INDEX(Roky_výhled,,AR$8)-Last_Bil)*(INDEX($BO145:$DW145,,AR$8)-INDEX($D145:$BL145,,$E$1))+INDEX($D145:$BL145,,$E$1),AR$9/(INDEX(Roky_výhled,,AR$8)-INDEX(Roky_výhled,,AR$8-1))*(INDEX($BO145:$DW145,,AR$8)-INDEX($BO145:$DW145,,AR$8-1))+INDEX($BO145:$DW145,,AR$8-1))</f>
        <v>840</v>
      </c>
      <c r="AS145" s="173">
        <f ca="1">CHOOSE(AS$6,SUMIFS(INDIRECT("EB[" &amp; AS$2 &amp; "]"),EB[Zdrojový_nositel],$B145,EB[product],"5200",EB[unit],"TJ"),INDEX($BO145:$DW145,,AS$4),AS$9/(INDEX(Roky_výhled,,AS$8)-Last_Bil)*(INDEX($BO145:$DW145,,AS$8)-INDEX($D145:$BL145,,$E$1))+INDEX($D145:$BL145,,$E$1),AS$9/(INDEX(Roky_výhled,,AS$8)-INDEX(Roky_výhled,,AS$8-1))*(INDEX($BO145:$DW145,,AS$8)-INDEX($BO145:$DW145,,AS$8-1))+INDEX($BO145:$DW145,,AS$8-1))</f>
        <v>882</v>
      </c>
      <c r="AT145" s="173">
        <f ca="1">CHOOSE(AT$6,SUMIFS(INDIRECT("EB[" &amp; AT$2 &amp; "]"),EB[Zdrojový_nositel],$B145,EB[product],"5200",EB[unit],"TJ"),INDEX($BO145:$DW145,,AT$4),AT$9/(INDEX(Roky_výhled,,AT$8)-Last_Bil)*(INDEX($BO145:$DW145,,AT$8)-INDEX($D145:$BL145,,$E$1))+INDEX($D145:$BL145,,$E$1),AT$9/(INDEX(Roky_výhled,,AT$8)-INDEX(Roky_výhled,,AT$8-1))*(INDEX($BO145:$DW145,,AT$8)-INDEX($BO145:$DW145,,AT$8-1))+INDEX($BO145:$DW145,,AT$8-1))</f>
        <v>924</v>
      </c>
      <c r="AU145" s="173">
        <f ca="1">CHOOSE(AU$6,SUMIFS(INDIRECT("EB[" &amp; AU$2 &amp; "]"),EB[Zdrojový_nositel],$B145,EB[product],"5200",EB[unit],"TJ"),INDEX($BO145:$DW145,,AU$4),AU$9/(INDEX(Roky_výhled,,AU$8)-Last_Bil)*(INDEX($BO145:$DW145,,AU$8)-INDEX($D145:$BL145,,$E$1))+INDEX($D145:$BL145,,$E$1),AU$9/(INDEX(Roky_výhled,,AU$8)-INDEX(Roky_výhled,,AU$8-1))*(INDEX($BO145:$DW145,,AU$8)-INDEX($BO145:$DW145,,AU$8-1))+INDEX($BO145:$DW145,,AU$8-1))</f>
        <v>966</v>
      </c>
      <c r="AV145" s="173">
        <f ca="1">CHOOSE(AV$6,SUMIFS(INDIRECT("EB[" &amp; AV$2 &amp; "]"),EB[Zdrojový_nositel],$B145,EB[product],"5200",EB[unit],"TJ"),INDEX($BO145:$DW145,,AV$4),AV$9/(INDEX(Roky_výhled,,AV$8)-Last_Bil)*(INDEX($BO145:$DW145,,AV$8)-INDEX($D145:$BL145,,$E$1))+INDEX($D145:$BL145,,$E$1),AV$9/(INDEX(Roky_výhled,,AV$8)-INDEX(Roky_výhled,,AV$8-1))*(INDEX($BO145:$DW145,,AV$8)-INDEX($BO145:$DW145,,AV$8-1))+INDEX($BO145:$DW145,,AV$8-1))</f>
        <v>1008</v>
      </c>
      <c r="AW145" s="173">
        <f ca="1">CHOOSE(AW$6,SUMIFS(INDIRECT("EB[" &amp; AW$2 &amp; "]"),EB[Zdrojový_nositel],$B145,EB[product],"5200",EB[unit],"TJ"),INDEX($BO145:$DW145,,AW$4),AW$9/(INDEX(Roky_výhled,,AW$8)-Last_Bil)*(INDEX($BO145:$DW145,,AW$8)-INDEX($D145:$BL145,,$E$1))+INDEX($D145:$BL145,,$E$1),AW$9/(INDEX(Roky_výhled,,AW$8)-INDEX(Roky_výhled,,AW$8-1))*(INDEX($BO145:$DW145,,AW$8)-INDEX($BO145:$DW145,,AW$8-1))+INDEX($BO145:$DW145,,AW$8-1))</f>
        <v>1050</v>
      </c>
      <c r="AX145" s="173">
        <f ca="1">CHOOSE(AX$6,SUMIFS(INDIRECT("EB[" &amp; AX$2 &amp; "]"),EB[Zdrojový_nositel],$B145,EB[product],"5200",EB[unit],"TJ"),INDEX($BO145:$DW145,,AX$4),AX$9/(INDEX(Roky_výhled,,AX$8)-Last_Bil)*(INDEX($BO145:$DW145,,AX$8)-INDEX($D145:$BL145,,$E$1))+INDEX($D145:$BL145,,$E$1),AX$9/(INDEX(Roky_výhled,,AX$8)-INDEX(Roky_výhled,,AX$8-1))*(INDEX($BO145:$DW145,,AX$8)-INDEX($BO145:$DW145,,AX$8-1))+INDEX($BO145:$DW145,,AX$8-1))</f>
        <v>972</v>
      </c>
      <c r="AY145" s="173">
        <f ca="1">CHOOSE(AY$6,SUMIFS(INDIRECT("EB[" &amp; AY$2 &amp; "]"),EB[Zdrojový_nositel],$B145,EB[product],"5200",EB[unit],"TJ"),INDEX($BO145:$DW145,,AY$4),AY$9/(INDEX(Roky_výhled,,AY$8)-Last_Bil)*(INDEX($BO145:$DW145,,AY$8)-INDEX($D145:$BL145,,$E$1))+INDEX($D145:$BL145,,$E$1),AY$9/(INDEX(Roky_výhled,,AY$8)-INDEX(Roky_výhled,,AY$8-1))*(INDEX($BO145:$DW145,,AY$8)-INDEX($BO145:$DW145,,AY$8-1))+INDEX($BO145:$DW145,,AY$8-1))</f>
        <v>894</v>
      </c>
      <c r="AZ145" s="173">
        <f ca="1">CHOOSE(AZ$6,SUMIFS(INDIRECT("EB[" &amp; AZ$2 &amp; "]"),EB[Zdrojový_nositel],$B145,EB[product],"5200",EB[unit],"TJ"),INDEX($BO145:$DW145,,AZ$4),AZ$9/(INDEX(Roky_výhled,,AZ$8)-Last_Bil)*(INDEX($BO145:$DW145,,AZ$8)-INDEX($D145:$BL145,,$E$1))+INDEX($D145:$BL145,,$E$1),AZ$9/(INDEX(Roky_výhled,,AZ$8)-INDEX(Roky_výhled,,AZ$8-1))*(INDEX($BO145:$DW145,,AZ$8)-INDEX($BO145:$DW145,,AZ$8-1))+INDEX($BO145:$DW145,,AZ$8-1))</f>
        <v>816</v>
      </c>
      <c r="BA145" s="173">
        <f ca="1">CHOOSE(BA$6,SUMIFS(INDIRECT("EB[" &amp; BA$2 &amp; "]"),EB[Zdrojový_nositel],$B145,EB[product],"5200",EB[unit],"TJ"),INDEX($BO145:$DW145,,BA$4),BA$9/(INDEX(Roky_výhled,,BA$8)-Last_Bil)*(INDEX($BO145:$DW145,,BA$8)-INDEX($D145:$BL145,,$E$1))+INDEX($D145:$BL145,,$E$1),BA$9/(INDEX(Roky_výhled,,BA$8)-INDEX(Roky_výhled,,BA$8-1))*(INDEX($BO145:$DW145,,BA$8)-INDEX($BO145:$DW145,,BA$8-1))+INDEX($BO145:$DW145,,BA$8-1))</f>
        <v>738</v>
      </c>
      <c r="BB145" s="173">
        <f ca="1">CHOOSE(BB$6,SUMIFS(INDIRECT("EB[" &amp; BB$2 &amp; "]"),EB[Zdrojový_nositel],$B145,EB[product],"5200",EB[unit],"TJ"),INDEX($BO145:$DW145,,BB$4),BB$9/(INDEX(Roky_výhled,,BB$8)-Last_Bil)*(INDEX($BO145:$DW145,,BB$8)-INDEX($D145:$BL145,,$E$1))+INDEX($D145:$BL145,,$E$1),BB$9/(INDEX(Roky_výhled,,BB$8)-INDEX(Roky_výhled,,BB$8-1))*(INDEX($BO145:$DW145,,BB$8)-INDEX($BO145:$DW145,,BB$8-1))+INDEX($BO145:$DW145,,BB$8-1))</f>
        <v>660</v>
      </c>
      <c r="BC145" s="173">
        <f ca="1">CHOOSE(BC$6,SUMIFS(INDIRECT("EB[" &amp; BC$2 &amp; "]"),EB[Zdrojový_nositel],$B145,EB[product],"5200",EB[unit],"TJ"),INDEX($BO145:$DW145,,BC$4),BC$9/(INDEX(Roky_výhled,,BC$8)-Last_Bil)*(INDEX($BO145:$DW145,,BC$8)-INDEX($D145:$BL145,,$E$1))+INDEX($D145:$BL145,,$E$1),BC$9/(INDEX(Roky_výhled,,BC$8)-INDEX(Roky_výhled,,BC$8-1))*(INDEX($BO145:$DW145,,BC$8)-INDEX($BO145:$DW145,,BC$8-1))+INDEX($BO145:$DW145,,BC$8-1))</f>
        <v>584</v>
      </c>
      <c r="BD145" s="173">
        <f ca="1">CHOOSE(BD$6,SUMIFS(INDIRECT("EB[" &amp; BD$2 &amp; "]"),EB[Zdrojový_nositel],$B145,EB[product],"5200",EB[unit],"TJ"),INDEX($BO145:$DW145,,BD$4),BD$9/(INDEX(Roky_výhled,,BD$8)-Last_Bil)*(INDEX($BO145:$DW145,,BD$8)-INDEX($D145:$BL145,,$E$1))+INDEX($D145:$BL145,,$E$1),BD$9/(INDEX(Roky_výhled,,BD$8)-INDEX(Roky_výhled,,BD$8-1))*(INDEX($BO145:$DW145,,BD$8)-INDEX($BO145:$DW145,,BD$8-1))+INDEX($BO145:$DW145,,BD$8-1))</f>
        <v>508</v>
      </c>
      <c r="BE145" s="173">
        <f ca="1">CHOOSE(BE$6,SUMIFS(INDIRECT("EB[" &amp; BE$2 &amp; "]"),EB[Zdrojový_nositel],$B145,EB[product],"5200",EB[unit],"TJ"),INDEX($BO145:$DW145,,BE$4),BE$9/(INDEX(Roky_výhled,,BE$8)-Last_Bil)*(INDEX($BO145:$DW145,,BE$8)-INDEX($D145:$BL145,,$E$1))+INDEX($D145:$BL145,,$E$1),BE$9/(INDEX(Roky_výhled,,BE$8)-INDEX(Roky_výhled,,BE$8-1))*(INDEX($BO145:$DW145,,BE$8)-INDEX($BO145:$DW145,,BE$8-1))+INDEX($BO145:$DW145,,BE$8-1))</f>
        <v>432</v>
      </c>
      <c r="BF145" s="173">
        <f ca="1">CHOOSE(BF$6,SUMIFS(INDIRECT("EB[" &amp; BF$2 &amp; "]"),EB[Zdrojový_nositel],$B145,EB[product],"5200",EB[unit],"TJ"),INDEX($BO145:$DW145,,BF$4),BF$9/(INDEX(Roky_výhled,,BF$8)-Last_Bil)*(INDEX($BO145:$DW145,,BF$8)-INDEX($D145:$BL145,,$E$1))+INDEX($D145:$BL145,,$E$1),BF$9/(INDEX(Roky_výhled,,BF$8)-INDEX(Roky_výhled,,BF$8-1))*(INDEX($BO145:$DW145,,BF$8)-INDEX($BO145:$DW145,,BF$8-1))+INDEX($BO145:$DW145,,BF$8-1))</f>
        <v>356</v>
      </c>
      <c r="BG145" s="173">
        <f ca="1">CHOOSE(BG$6,SUMIFS(INDIRECT("EB[" &amp; BG$2 &amp; "]"),EB[Zdrojový_nositel],$B145,EB[product],"5200",EB[unit],"TJ"),INDEX($BO145:$DW145,,BG$4),BG$9/(INDEX(Roky_výhled,,BG$8)-Last_Bil)*(INDEX($BO145:$DW145,,BG$8)-INDEX($D145:$BL145,,$E$1))+INDEX($D145:$BL145,,$E$1),BG$9/(INDEX(Roky_výhled,,BG$8)-INDEX(Roky_výhled,,BG$8-1))*(INDEX($BO145:$DW145,,BG$8)-INDEX($BO145:$DW145,,BG$8-1))+INDEX($BO145:$DW145,,BG$8-1))</f>
        <v>280</v>
      </c>
      <c r="BH145" s="173">
        <f ca="1">CHOOSE(BH$6,SUMIFS(INDIRECT("EB[" &amp; BH$2 &amp; "]"),EB[Zdrojový_nositel],$B145,EB[product],"5200",EB[unit],"TJ"),INDEX($BO145:$DW145,,BH$4),BH$9/(INDEX(Roky_výhled,,BH$8)-Last_Bil)*(INDEX($BO145:$DW145,,BH$8)-INDEX($D145:$BL145,,$E$1))+INDEX($D145:$BL145,,$E$1),BH$9/(INDEX(Roky_výhled,,BH$8)-INDEX(Roky_výhled,,BH$8-1))*(INDEX($BO145:$DW145,,BH$8)-INDEX($BO145:$DW145,,BH$8-1))+INDEX($BO145:$DW145,,BH$8-1))</f>
        <v>304</v>
      </c>
      <c r="BI145" s="173">
        <f ca="1">CHOOSE(BI$6,SUMIFS(INDIRECT("EB[" &amp; BI$2 &amp; "]"),EB[Zdrojový_nositel],$B145,EB[product],"5200",EB[unit],"TJ"),INDEX($BO145:$DW145,,BI$4),BI$9/(INDEX(Roky_výhled,,BI$8)-Last_Bil)*(INDEX($BO145:$DW145,,BI$8)-INDEX($D145:$BL145,,$E$1))+INDEX($D145:$BL145,,$E$1),BI$9/(INDEX(Roky_výhled,,BI$8)-INDEX(Roky_výhled,,BI$8-1))*(INDEX($BO145:$DW145,,BI$8)-INDEX($BO145:$DW145,,BI$8-1))+INDEX($BO145:$DW145,,BI$8-1))</f>
        <v>328</v>
      </c>
      <c r="BJ145" s="173">
        <f ca="1">CHOOSE(BJ$6,SUMIFS(INDIRECT("EB[" &amp; BJ$2 &amp; "]"),EB[Zdrojový_nositel],$B145,EB[product],"5200",EB[unit],"TJ"),INDEX($BO145:$DW145,,BJ$4),BJ$9/(INDEX(Roky_výhled,,BJ$8)-Last_Bil)*(INDEX($BO145:$DW145,,BJ$8)-INDEX($D145:$BL145,,$E$1))+INDEX($D145:$BL145,,$E$1),BJ$9/(INDEX(Roky_výhled,,BJ$8)-INDEX(Roky_výhled,,BJ$8-1))*(INDEX($BO145:$DW145,,BJ$8)-INDEX($BO145:$DW145,,BJ$8-1))+INDEX($BO145:$DW145,,BJ$8-1))</f>
        <v>352</v>
      </c>
      <c r="BK145" s="173">
        <f ca="1">CHOOSE(BK$6,SUMIFS(INDIRECT("EB[" &amp; BK$2 &amp; "]"),EB[Zdrojový_nositel],$B145,EB[product],"5200",EB[unit],"TJ"),INDEX($BO145:$DW145,,BK$4),BK$9/(INDEX(Roky_výhled,,BK$8)-Last_Bil)*(INDEX($BO145:$DW145,,BK$8)-INDEX($D145:$BL145,,$E$1))+INDEX($D145:$BL145,,$E$1),BK$9/(INDEX(Roky_výhled,,BK$8)-INDEX(Roky_výhled,,BK$8-1))*(INDEX($BO145:$DW145,,BK$8)-INDEX($BO145:$DW145,,BK$8-1))+INDEX($BO145:$DW145,,BK$8-1))</f>
        <v>376</v>
      </c>
      <c r="BL145" s="162">
        <f ca="1">CHOOSE(BL$6,SUMIFS(INDIRECT("EB[" &amp; BL$2 &amp; "]"),EB[Zdrojový_nositel],$B145,EB[product],"5200",EB[unit],"TJ"),INDEX($BO145:$DW145,,BL$4),BL$9/(INDEX(Roky_výhled,,BL$8)-Last_Bil)*(INDEX($BO145:$DW145,,BL$8)-INDEX($D145:$BL145,,$E$1))+INDEX($D145:$BL145,,$E$1),BL$9/(INDEX(Roky_výhled,,BL$8)-INDEX(Roky_výhled,,BL$8-1))*(INDEX($BO145:$DW145,,BL$8)-INDEX($BO145:$DW145,,BL$8-1))+INDEX($BO145:$DW145,,BL$8-1))</f>
        <v>400</v>
      </c>
      <c r="BM145"/>
      <c r="BN145" s="221" t="str">
        <f t="shared" si="308"/>
        <v>Ostatní paliva</v>
      </c>
      <c r="BO145" s="285">
        <v>920</v>
      </c>
      <c r="BP145" s="286">
        <v>1170</v>
      </c>
      <c r="BQ145" s="286">
        <v>1330</v>
      </c>
      <c r="BR145" s="286">
        <v>950</v>
      </c>
      <c r="BS145" s="286">
        <v>840</v>
      </c>
      <c r="BT145" s="286">
        <v>1050</v>
      </c>
      <c r="BU145" s="286">
        <v>660</v>
      </c>
      <c r="BV145" s="286">
        <v>280</v>
      </c>
      <c r="BW145" s="286">
        <v>400</v>
      </c>
      <c r="BX145" s="286">
        <v>1130</v>
      </c>
      <c r="BY145" s="287">
        <v>550</v>
      </c>
      <c r="BZ145" s="281"/>
      <c r="CA145" s="281"/>
      <c r="CB145" s="281"/>
      <c r="CC145" s="281"/>
      <c r="CD145" s="281"/>
      <c r="CE145" s="281"/>
      <c r="CF145" s="281"/>
      <c r="CG145" s="281"/>
      <c r="CH145" s="281"/>
      <c r="CI145" s="281"/>
      <c r="CJ145" s="281"/>
      <c r="CK145" s="281"/>
      <c r="CL145" s="281"/>
      <c r="CM145" s="281"/>
      <c r="CN145" s="281"/>
      <c r="CO145" s="281"/>
      <c r="CP145" s="281"/>
      <c r="CQ145" s="281"/>
      <c r="CR145" s="281"/>
      <c r="CS145" s="281"/>
      <c r="CT145" s="281"/>
      <c r="CU145" s="281"/>
      <c r="CV145" s="281"/>
      <c r="CW145" s="281"/>
      <c r="CX145" s="281"/>
      <c r="CY145" s="281"/>
      <c r="CZ145" s="281"/>
      <c r="DA145" s="281"/>
      <c r="DB145" s="281"/>
      <c r="DC145" s="281"/>
      <c r="DD145" s="281"/>
      <c r="DE145" s="281"/>
      <c r="DF145" s="281"/>
      <c r="DG145" s="281"/>
      <c r="DH145" s="281"/>
      <c r="DI145" s="281"/>
      <c r="DJ145" s="281"/>
      <c r="DK145" s="281"/>
      <c r="DL145" s="281"/>
      <c r="DM145" s="281"/>
      <c r="DN145" s="281"/>
      <c r="DO145" s="281"/>
      <c r="DP145" s="281"/>
      <c r="DQ145" s="281"/>
      <c r="DR145" s="281"/>
      <c r="DS145" s="281"/>
      <c r="DT145" s="281"/>
      <c r="DU145" s="281"/>
      <c r="DV145" s="281"/>
      <c r="DW145" s="281"/>
    </row>
    <row r="146" spans="2:127" s="196" customFormat="1" x14ac:dyDescent="0.25">
      <c r="B146" t="s">
        <v>3277</v>
      </c>
      <c r="C146" s="221" t="str">
        <f t="shared" si="310"/>
        <v>Elektřina</v>
      </c>
      <c r="D146" s="215">
        <f ca="1">CHOOSE(D$6,SUMIFS(INDIRECT("EB[" &amp; D$2 &amp; "]"),EB[Zdrojový_nositel],$B146,EB[product],"5200",EB[unit],"TJ"),INDEX($BO146:$DW146,,D$4),D$9/(INDEX(Roky_výhled,,D$8)-Last_Bil)*(INDEX($BO146:$DW146,,D$8)-INDEX($D146:$BL146,,$E$1))+INDEX($D146:$BL146,,$E$1),D$9/(INDEX(Roky_výhled,,D$8)-INDEX(Roky_výhled,,D$8-1))*(INDEX($BO146:$DW146,,D$8)-INDEX($BO146:$DW146,,D$8-1))+INDEX($BO146:$DW146,,D$8-1))</f>
        <v>0</v>
      </c>
      <c r="E146" s="173">
        <f ca="1">CHOOSE(E$6,SUMIFS(INDIRECT("EB[" &amp; E$2 &amp; "]"),EB[Zdrojový_nositel],$B146,EB[product],"5200",EB[unit],"TJ"),INDEX($BO146:$DW146,,E$4),E$9/(INDEX(Roky_výhled,,E$8)-Last_Bil)*(INDEX($BO146:$DW146,,E$8)-INDEX($D146:$BL146,,$E$1))+INDEX($D146:$BL146,,$E$1),E$9/(INDEX(Roky_výhled,,E$8)-INDEX(Roky_výhled,,E$8-1))*(INDEX($BO146:$DW146,,E$8)-INDEX($BO146:$DW146,,E$8-1))+INDEX($BO146:$DW146,,E$8-1))</f>
        <v>0</v>
      </c>
      <c r="F146" s="173">
        <f ca="1">CHOOSE(F$6,SUMIFS(INDIRECT("EB[" &amp; F$2 &amp; "]"),EB[Zdrojový_nositel],$B146,EB[product],"5200",EB[unit],"TJ"),INDEX($BO146:$DW146,,F$4),F$9/(INDEX(Roky_výhled,,F$8)-Last_Bil)*(INDEX($BO146:$DW146,,F$8)-INDEX($D146:$BL146,,$E$1))+INDEX($D146:$BL146,,$E$1),F$9/(INDEX(Roky_výhled,,F$8)-INDEX(Roky_výhled,,F$8-1))*(INDEX($BO146:$DW146,,F$8)-INDEX($BO146:$DW146,,F$8-1))+INDEX($BO146:$DW146,,F$8-1))</f>
        <v>0</v>
      </c>
      <c r="G146" s="173">
        <f ca="1">CHOOSE(G$6,SUMIFS(INDIRECT("EB[" &amp; G$2 &amp; "]"),EB[Zdrojový_nositel],$B146,EB[product],"5200",EB[unit],"TJ"),INDEX($BO146:$DW146,,G$4),G$9/(INDEX(Roky_výhled,,G$8)-Last_Bil)*(INDEX($BO146:$DW146,,G$8)-INDEX($D146:$BL146,,$E$1))+INDEX($D146:$BL146,,$E$1),G$9/(INDEX(Roky_výhled,,G$8)-INDEX(Roky_výhled,,G$8-1))*(INDEX($BO146:$DW146,,G$8)-INDEX($BO146:$DW146,,G$8-1))+INDEX($BO146:$DW146,,G$8-1))</f>
        <v>0</v>
      </c>
      <c r="H146" s="173">
        <f ca="1">CHOOSE(H$6,SUMIFS(INDIRECT("EB[" &amp; H$2 &amp; "]"),EB[Zdrojový_nositel],$B146,EB[product],"5200",EB[unit],"TJ"),INDEX($BO146:$DW146,,H$4),H$9/(INDEX(Roky_výhled,,H$8)-Last_Bil)*(INDEX($BO146:$DW146,,H$8)-INDEX($D146:$BL146,,$E$1))+INDEX($D146:$BL146,,$E$1),H$9/(INDEX(Roky_výhled,,H$8)-INDEX(Roky_výhled,,H$8-1))*(INDEX($BO146:$DW146,,H$8)-INDEX($BO146:$DW146,,H$8-1))+INDEX($BO146:$DW146,,H$8-1))</f>
        <v>0</v>
      </c>
      <c r="I146" s="173">
        <f ca="1">CHOOSE(I$6,SUMIFS(INDIRECT("EB[" &amp; I$2 &amp; "]"),EB[Zdrojový_nositel],$B146,EB[product],"5200",EB[unit],"TJ"),INDEX($BO146:$DW146,,I$4),I$9/(INDEX(Roky_výhled,,I$8)-Last_Bil)*(INDEX($BO146:$DW146,,I$8)-INDEX($D146:$BL146,,$E$1))+INDEX($D146:$BL146,,$E$1),I$9/(INDEX(Roky_výhled,,I$8)-INDEX(Roky_výhled,,I$8-1))*(INDEX($BO146:$DW146,,I$8)-INDEX($BO146:$DW146,,I$8-1))+INDEX($BO146:$DW146,,I$8-1))</f>
        <v>0</v>
      </c>
      <c r="J146" s="173">
        <f ca="1">CHOOSE(J$6,SUMIFS(INDIRECT("EB[" &amp; J$2 &amp; "]"),EB[Zdrojový_nositel],$B146,EB[product],"5200",EB[unit],"TJ"),INDEX($BO146:$DW146,,J$4),J$9/(INDEX(Roky_výhled,,J$8)-Last_Bil)*(INDEX($BO146:$DW146,,J$8)-INDEX($D146:$BL146,,$E$1))+INDEX($D146:$BL146,,$E$1),J$9/(INDEX(Roky_výhled,,J$8)-INDEX(Roky_výhled,,J$8-1))*(INDEX($BO146:$DW146,,J$8)-INDEX($BO146:$DW146,,J$8-1))+INDEX($BO146:$DW146,,J$8-1))</f>
        <v>0</v>
      </c>
      <c r="K146" s="173">
        <f ca="1">CHOOSE(K$6,SUMIFS(INDIRECT("EB[" &amp; K$2 &amp; "]"),EB[Zdrojový_nositel],$B146,EB[product],"5200",EB[unit],"TJ"),INDEX($BO146:$DW146,,K$4),K$9/(INDEX(Roky_výhled,,K$8)-Last_Bil)*(INDEX($BO146:$DW146,,K$8)-INDEX($D146:$BL146,,$E$1))+INDEX($D146:$BL146,,$E$1),K$9/(INDEX(Roky_výhled,,K$8)-INDEX(Roky_výhled,,K$8-1))*(INDEX($BO146:$DW146,,K$8)-INDEX($BO146:$DW146,,K$8-1))+INDEX($BO146:$DW146,,K$8-1))</f>
        <v>0</v>
      </c>
      <c r="L146" s="173">
        <f ca="1">CHOOSE(L$6,SUMIFS(INDIRECT("EB[" &amp; L$2 &amp; "]"),EB[Zdrojový_nositel],$B146,EB[product],"5200",EB[unit],"TJ"),INDEX($BO146:$DW146,,L$4),L$9/(INDEX(Roky_výhled,,L$8)-Last_Bil)*(INDEX($BO146:$DW146,,L$8)-INDEX($D146:$BL146,,$E$1))+INDEX($D146:$BL146,,$E$1),L$9/(INDEX(Roky_výhled,,L$8)-INDEX(Roky_výhled,,L$8-1))*(INDEX($BO146:$DW146,,L$8)-INDEX($BO146:$DW146,,L$8-1))+INDEX($BO146:$DW146,,L$8-1))</f>
        <v>0</v>
      </c>
      <c r="M146" s="173">
        <f ca="1">CHOOSE(M$6,SUMIFS(INDIRECT("EB[" &amp; M$2 &amp; "]"),EB[Zdrojový_nositel],$B146,EB[product],"5200",EB[unit],"TJ"),INDEX($BO146:$DW146,,M$4),M$9/(INDEX(Roky_výhled,,M$8)-Last_Bil)*(INDEX($BO146:$DW146,,M$8)-INDEX($D146:$BL146,,$E$1))+INDEX($D146:$BL146,,$E$1),M$9/(INDEX(Roky_výhled,,M$8)-INDEX(Roky_výhled,,M$8-1))*(INDEX($BO146:$DW146,,M$8)-INDEX($BO146:$DW146,,M$8-1))+INDEX($BO146:$DW146,,M$8-1))</f>
        <v>0</v>
      </c>
      <c r="N146" s="173">
        <f ca="1">CHOOSE(N$6,SUMIFS(INDIRECT("EB[" &amp; N$2 &amp; "]"),EB[Zdrojový_nositel],$B146,EB[product],"5200",EB[unit],"TJ"),INDEX($BO146:$DW146,,N$4),N$9/(INDEX(Roky_výhled,,N$8)-Last_Bil)*(INDEX($BO146:$DW146,,N$8)-INDEX($D146:$BL146,,$E$1))+INDEX($D146:$BL146,,$E$1),N$9/(INDEX(Roky_výhled,,N$8)-INDEX(Roky_výhled,,N$8-1))*(INDEX($BO146:$DW146,,N$8)-INDEX($BO146:$DW146,,N$8-1))+INDEX($BO146:$DW146,,N$8-1))</f>
        <v>0</v>
      </c>
      <c r="O146" s="173">
        <f ca="1">CHOOSE(O$6,SUMIFS(INDIRECT("EB[" &amp; O$2 &amp; "]"),EB[Zdrojový_nositel],$B146,EB[product],"5200",EB[unit],"TJ"),INDEX($BO146:$DW146,,O$4),O$9/(INDEX(Roky_výhled,,O$8)-Last_Bil)*(INDEX($BO146:$DW146,,O$8)-INDEX($D146:$BL146,,$E$1))+INDEX($D146:$BL146,,$E$1),O$9/(INDEX(Roky_výhled,,O$8)-INDEX(Roky_výhled,,O$8-1))*(INDEX($BO146:$DW146,,O$8)-INDEX($BO146:$DW146,,O$8-1))+INDEX($BO146:$DW146,,O$8-1))</f>
        <v>0</v>
      </c>
      <c r="P146" s="173">
        <f ca="1">CHOOSE(P$6,SUMIFS(INDIRECT("EB[" &amp; P$2 &amp; "]"),EB[Zdrojový_nositel],$B146,EB[product],"5200",EB[unit],"TJ"),INDEX($BO146:$DW146,,P$4),P$9/(INDEX(Roky_výhled,,P$8)-Last_Bil)*(INDEX($BO146:$DW146,,P$8)-INDEX($D146:$BL146,,$E$1))+INDEX($D146:$BL146,,$E$1),P$9/(INDEX(Roky_výhled,,P$8)-INDEX(Roky_výhled,,P$8-1))*(INDEX($BO146:$DW146,,P$8)-INDEX($BO146:$DW146,,P$8-1))+INDEX($BO146:$DW146,,P$8-1))</f>
        <v>0</v>
      </c>
      <c r="Q146" s="173">
        <f ca="1">CHOOSE(Q$6,SUMIFS(INDIRECT("EB[" &amp; Q$2 &amp; "]"),EB[Zdrojový_nositel],$B146,EB[product],"5200",EB[unit],"TJ"),INDEX($BO146:$DW146,,Q$4),Q$9/(INDEX(Roky_výhled,,Q$8)-Last_Bil)*(INDEX($BO146:$DW146,,Q$8)-INDEX($D146:$BL146,,$E$1))+INDEX($D146:$BL146,,$E$1),Q$9/(INDEX(Roky_výhled,,Q$8)-INDEX(Roky_výhled,,Q$8-1))*(INDEX($BO146:$DW146,,Q$8)-INDEX($BO146:$DW146,,Q$8-1))+INDEX($BO146:$DW146,,Q$8-1))</f>
        <v>0</v>
      </c>
      <c r="R146" s="173">
        <f ca="1">CHOOSE(R$6,SUMIFS(INDIRECT("EB[" &amp; R$2 &amp; "]"),EB[Zdrojový_nositel],$B146,EB[product],"5200",EB[unit],"TJ"),INDEX($BO146:$DW146,,R$4),R$9/(INDEX(Roky_výhled,,R$8)-Last_Bil)*(INDEX($BO146:$DW146,,R$8)-INDEX($D146:$BL146,,$E$1))+INDEX($D146:$BL146,,$E$1),R$9/(INDEX(Roky_výhled,,R$8)-INDEX(Roky_výhled,,R$8-1))*(INDEX($BO146:$DW146,,R$8)-INDEX($BO146:$DW146,,R$8-1))+INDEX($BO146:$DW146,,R$8-1))</f>
        <v>0</v>
      </c>
      <c r="S146" s="173">
        <f ca="1">CHOOSE(S$6,SUMIFS(INDIRECT("EB[" &amp; S$2 &amp; "]"),EB[Zdrojový_nositel],$B146,EB[product],"5200",EB[unit],"TJ"),INDEX($BO146:$DW146,,S$4),S$9/(INDEX(Roky_výhled,,S$8)-Last_Bil)*(INDEX($BO146:$DW146,,S$8)-INDEX($D146:$BL146,,$E$1))+INDEX($D146:$BL146,,$E$1),S$9/(INDEX(Roky_výhled,,S$8)-INDEX(Roky_výhled,,S$8-1))*(INDEX($BO146:$DW146,,S$8)-INDEX($BO146:$DW146,,S$8-1))+INDEX($BO146:$DW146,,S$8-1))</f>
        <v>0</v>
      </c>
      <c r="T146" s="173">
        <f ca="1">CHOOSE(T$6,SUMIFS(INDIRECT("EB[" &amp; T$2 &amp; "]"),EB[Zdrojový_nositel],$B146,EB[product],"5200",EB[unit],"TJ"),INDEX($BO146:$DW146,,T$4),T$9/(INDEX(Roky_výhled,,T$8)-Last_Bil)*(INDEX($BO146:$DW146,,T$8)-INDEX($D146:$BL146,,$E$1))+INDEX($D146:$BL146,,$E$1),T$9/(INDEX(Roky_výhled,,T$8)-INDEX(Roky_výhled,,T$8-1))*(INDEX($BO146:$DW146,,T$8)-INDEX($BO146:$DW146,,T$8-1))+INDEX($BO146:$DW146,,T$8-1))</f>
        <v>0</v>
      </c>
      <c r="U146" s="173">
        <f ca="1">CHOOSE(U$6,SUMIFS(INDIRECT("EB[" &amp; U$2 &amp; "]"),EB[Zdrojový_nositel],$B146,EB[product],"5200",EB[unit],"TJ"),INDEX($BO146:$DW146,,U$4),U$9/(INDEX(Roky_výhled,,U$8)-Last_Bil)*(INDEX($BO146:$DW146,,U$8)-INDEX($D146:$BL146,,$E$1))+INDEX($D146:$BL146,,$E$1),U$9/(INDEX(Roky_výhled,,U$8)-INDEX(Roky_výhled,,U$8-1))*(INDEX($BO146:$DW146,,U$8)-INDEX($BO146:$DW146,,U$8-1))+INDEX($BO146:$DW146,,U$8-1))</f>
        <v>0</v>
      </c>
      <c r="V146" s="173">
        <f ca="1">CHOOSE(V$6,SUMIFS(INDIRECT("EB[" &amp; V$2 &amp; "]"),EB[Zdrojový_nositel],$B146,EB[product],"5200",EB[unit],"TJ"),INDEX($BO146:$DW146,,V$4),V$9/(INDEX(Roky_výhled,,V$8)-Last_Bil)*(INDEX($BO146:$DW146,,V$8)-INDEX($D146:$BL146,,$E$1))+INDEX($D146:$BL146,,$E$1),V$9/(INDEX(Roky_výhled,,V$8)-INDEX(Roky_výhled,,V$8-1))*(INDEX($BO146:$DW146,,V$8)-INDEX($BO146:$DW146,,V$8-1))+INDEX($BO146:$DW146,,V$8-1))</f>
        <v>0</v>
      </c>
      <c r="W146" s="173">
        <f ca="1">CHOOSE(W$6,SUMIFS(INDIRECT("EB[" &amp; W$2 &amp; "]"),EB[Zdrojový_nositel],$B146,EB[product],"5200",EB[unit],"TJ"),INDEX($BO146:$DW146,,W$4),W$9/(INDEX(Roky_výhled,,W$8)-Last_Bil)*(INDEX($BO146:$DW146,,W$8)-INDEX($D146:$BL146,,$E$1))+INDEX($D146:$BL146,,$E$1),W$9/(INDEX(Roky_výhled,,W$8)-INDEX(Roky_výhled,,W$8-1))*(INDEX($BO146:$DW146,,W$8)-INDEX($BO146:$DW146,,W$8-1))+INDEX($BO146:$DW146,,W$8-1))</f>
        <v>0</v>
      </c>
      <c r="X146" s="173">
        <f ca="1">CHOOSE(X$6,SUMIFS(INDIRECT("EB[" &amp; X$2 &amp; "]"),EB[Zdrojový_nositel],$B146,EB[product],"5200",EB[unit],"TJ"),INDEX($BO146:$DW146,,X$4),X$9/(INDEX(Roky_výhled,,X$8)-Last_Bil)*(INDEX($BO146:$DW146,,X$8)-INDEX($D146:$BL146,,$E$1))+INDEX($D146:$BL146,,$E$1),X$9/(INDEX(Roky_výhled,,X$8)-INDEX(Roky_výhled,,X$8-1))*(INDEX($BO146:$DW146,,X$8)-INDEX($BO146:$DW146,,X$8-1))+INDEX($BO146:$DW146,,X$8-1))</f>
        <v>0</v>
      </c>
      <c r="Y146" s="173">
        <f ca="1">CHOOSE(Y$6,SUMIFS(INDIRECT("EB[" &amp; Y$2 &amp; "]"),EB[Zdrojový_nositel],$B146,EB[product],"5200",EB[unit],"TJ"),INDEX($BO146:$DW146,,Y$4),Y$9/(INDEX(Roky_výhled,,Y$8)-Last_Bil)*(INDEX($BO146:$DW146,,Y$8)-INDEX($D146:$BL146,,$E$1))+INDEX($D146:$BL146,,$E$1),Y$9/(INDEX(Roky_výhled,,Y$8)-INDEX(Roky_výhled,,Y$8-1))*(INDEX($BO146:$DW146,,Y$8)-INDEX($BO146:$DW146,,Y$8-1))+INDEX($BO146:$DW146,,Y$8-1))</f>
        <v>0</v>
      </c>
      <c r="Z146" s="173">
        <f ca="1">CHOOSE(Z$6,SUMIFS(INDIRECT("EB[" &amp; Z$2 &amp; "]"),EB[Zdrojový_nositel],$B146,EB[product],"5200",EB[unit],"TJ"),INDEX($BO146:$DW146,,Z$4),Z$9/(INDEX(Roky_výhled,,Z$8)-Last_Bil)*(INDEX($BO146:$DW146,,Z$8)-INDEX($D146:$BL146,,$E$1))+INDEX($D146:$BL146,,$E$1),Z$9/(INDEX(Roky_výhled,,Z$8)-INDEX(Roky_výhled,,Z$8-1))*(INDEX($BO146:$DW146,,Z$8)-INDEX($BO146:$DW146,,Z$8-1))+INDEX($BO146:$DW146,,Z$8-1))</f>
        <v>0</v>
      </c>
      <c r="AA146" s="173">
        <f ca="1">CHOOSE(AA$6,SUMIFS(INDIRECT("EB[" &amp; AA$2 &amp; "]"),EB[Zdrojový_nositel],$B146,EB[product],"5200",EB[unit],"TJ"),INDEX($BO146:$DW146,,AA$4),AA$9/(INDEX(Roky_výhled,,AA$8)-Last_Bil)*(INDEX($BO146:$DW146,,AA$8)-INDEX($D146:$BL146,,$E$1))+INDEX($D146:$BL146,,$E$1),AA$9/(INDEX(Roky_výhled,,AA$8)-INDEX(Roky_výhled,,AA$8-1))*(INDEX($BO146:$DW146,,AA$8)-INDEX($BO146:$DW146,,AA$8-1))+INDEX($BO146:$DW146,,AA$8-1))</f>
        <v>0</v>
      </c>
      <c r="AB146" s="173">
        <f ca="1">CHOOSE(AB$6,SUMIFS(INDIRECT("EB[" &amp; AB$2 &amp; "]"),EB[Zdrojový_nositel],$B146,EB[product],"5200",EB[unit],"TJ"),INDEX($BO146:$DW146,,AB$4),AB$9/(INDEX(Roky_výhled,,AB$8)-Last_Bil)*(INDEX($BO146:$DW146,,AB$8)-INDEX($D146:$BL146,,$E$1))+INDEX($D146:$BL146,,$E$1),AB$9/(INDEX(Roky_výhled,,AB$8)-INDEX(Roky_výhled,,AB$8-1))*(INDEX($BO146:$DW146,,AB$8)-INDEX($BO146:$DW146,,AB$8-1))+INDEX($BO146:$DW146,,AB$8-1))</f>
        <v>0</v>
      </c>
      <c r="AC146" s="173">
        <f ca="1">CHOOSE(AC$6,SUMIFS(INDIRECT("EB[" &amp; AC$2 &amp; "]"),EB[Zdrojový_nositel],$B146,EB[product],"5200",EB[unit],"TJ"),INDEX($BO146:$DW146,,AC$4),AC$9/(INDEX(Roky_výhled,,AC$8)-Last_Bil)*(INDEX($BO146:$DW146,,AC$8)-INDEX($D146:$BL146,,$E$1))+INDEX($D146:$BL146,,$E$1),AC$9/(INDEX(Roky_výhled,,AC$8)-INDEX(Roky_výhled,,AC$8-1))*(INDEX($BO146:$DW146,,AC$8)-INDEX($BO146:$DW146,,AC$8-1))+INDEX($BO146:$DW146,,AC$8-1))</f>
        <v>0</v>
      </c>
      <c r="AD146" s="173">
        <f ca="1">CHOOSE(AD$6,SUMIFS(INDIRECT("EB[" &amp; AD$2 &amp; "]"),EB[Zdrojový_nositel],$B146,EB[product],"5200",EB[unit],"TJ"),INDEX($BO146:$DW146,,AD$4),AD$9/(INDEX(Roky_výhled,,AD$8)-Last_Bil)*(INDEX($BO146:$DW146,,AD$8)-INDEX($D146:$BL146,,$E$1))+INDEX($D146:$BL146,,$E$1),AD$9/(INDEX(Roky_výhled,,AD$8)-INDEX(Roky_výhled,,AD$8-1))*(INDEX($BO146:$DW146,,AD$8)-INDEX($BO146:$DW146,,AD$8-1))+INDEX($BO146:$DW146,,AD$8-1))</f>
        <v>0</v>
      </c>
      <c r="AE146" s="173">
        <f ca="1">CHOOSE(AE$6,SUMIFS(INDIRECT("EB[" &amp; AE$2 &amp; "]"),EB[Zdrojový_nositel],$B146,EB[product],"5200",EB[unit],"TJ"),INDEX($BO146:$DW146,,AE$4),AE$9/(INDEX(Roky_výhled,,AE$8)-Last_Bil)*(INDEX($BO146:$DW146,,AE$8)-INDEX($D146:$BL146,,$E$1))+INDEX($D146:$BL146,,$E$1),AE$9/(INDEX(Roky_výhled,,AE$8)-INDEX(Roky_výhled,,AE$8-1))*(INDEX($BO146:$DW146,,AE$8)-INDEX($BO146:$DW146,,AE$8-1))+INDEX($BO146:$DW146,,AE$8-1))</f>
        <v>0</v>
      </c>
      <c r="AF146" s="173">
        <f ca="1">CHOOSE(AF$6,SUMIFS(INDIRECT("EB[" &amp; AF$2 &amp; "]"),EB[Zdrojový_nositel],$B146,EB[product],"5200",EB[unit],"TJ"),INDEX($BO146:$DW146,,AF$4),AF$9/(INDEX(Roky_výhled,,AF$8)-Last_Bil)*(INDEX($BO146:$DW146,,AF$8)-INDEX($D146:$BL146,,$E$1))+INDEX($D146:$BL146,,$E$1),AF$9/(INDEX(Roky_výhled,,AF$8)-INDEX(Roky_výhled,,AF$8-1))*(INDEX($BO146:$DW146,,AF$8)-INDEX($BO146:$DW146,,AF$8-1))+INDEX($BO146:$DW146,,AF$8-1))</f>
        <v>0</v>
      </c>
      <c r="AG146" s="173">
        <f ca="1">CHOOSE(AG$6,SUMIFS(INDIRECT("EB[" &amp; AG$2 &amp; "]"),EB[Zdrojový_nositel],$B146,EB[product],"5200",EB[unit],"TJ"),INDEX($BO146:$DW146,,AG$4),AG$9/(INDEX(Roky_výhled,,AG$8)-Last_Bil)*(INDEX($BO146:$DW146,,AG$8)-INDEX($D146:$BL146,,$E$1))+INDEX($D146:$BL146,,$E$1),AG$9/(INDEX(Roky_výhled,,AG$8)-INDEX(Roky_výhled,,AG$8-1))*(INDEX($BO146:$DW146,,AG$8)-INDEX($BO146:$DW146,,AG$8-1))+INDEX($BO146:$DW146,,AG$8-1))</f>
        <v>0</v>
      </c>
      <c r="AH146" s="173">
        <f ca="1">CHOOSE(AH$6,SUMIFS(INDIRECT("EB[" &amp; AH$2 &amp; "]"),EB[Zdrojový_nositel],$B146,EB[product],"5200",EB[unit],"TJ"),INDEX($BO146:$DW146,,AH$4),AH$9/(INDEX(Roky_výhled,,AH$8)-Last_Bil)*(INDEX($BO146:$DW146,,AH$8)-INDEX($D146:$BL146,,$E$1))+INDEX($D146:$BL146,,$E$1),AH$9/(INDEX(Roky_výhled,,AH$8)-INDEX(Roky_výhled,,AH$8-1))*(INDEX($BO146:$DW146,,AH$8)-INDEX($BO146:$DW146,,AH$8-1))+INDEX($BO146:$DW146,,AH$8-1))</f>
        <v>0</v>
      </c>
      <c r="AI146" s="173">
        <f ca="1">CHOOSE(AI$6,SUMIFS(INDIRECT("EB[" &amp; AI$2 &amp; "]"),EB[Zdrojový_nositel],$B146,EB[product],"5200",EB[unit],"TJ"),INDEX($BO146:$DW146,,AI$4),AI$9/(INDEX(Roky_výhled,,AI$8)-Last_Bil)*(INDEX($BO146:$DW146,,AI$8)-INDEX($D146:$BL146,,$E$1))+INDEX($D146:$BL146,,$E$1),AI$9/(INDEX(Roky_výhled,,AI$8)-INDEX(Roky_výhled,,AI$8-1))*(INDEX($BO146:$DW146,,AI$8)-INDEX($BO146:$DW146,,AI$8-1))+INDEX($BO146:$DW146,,AI$8-1))</f>
        <v>0</v>
      </c>
      <c r="AJ146" s="173">
        <f ca="1">CHOOSE(AJ$6,SUMIFS(INDIRECT("EB[" &amp; AJ$2 &amp; "]"),EB[Zdrojový_nositel],$B146,EB[product],"5200",EB[unit],"TJ"),INDEX($BO146:$DW146,,AJ$4),AJ$9/(INDEX(Roky_výhled,,AJ$8)-Last_Bil)*(INDEX($BO146:$DW146,,AJ$8)-INDEX($D146:$BL146,,$E$1))+INDEX($D146:$BL146,,$E$1),AJ$9/(INDEX(Roky_výhled,,AJ$8)-INDEX(Roky_výhled,,AJ$8-1))*(INDEX($BO146:$DW146,,AJ$8)-INDEX($BO146:$DW146,,AJ$8-1))+INDEX($BO146:$DW146,,AJ$8-1))</f>
        <v>0</v>
      </c>
      <c r="AK146" s="173">
        <f ca="1">CHOOSE(AK$6,SUMIFS(INDIRECT("EB[" &amp; AK$2 &amp; "]"),EB[Zdrojový_nositel],$B146,EB[product],"5200",EB[unit],"TJ"),INDEX($BO146:$DW146,,AK$4),AK$9/(INDEX(Roky_výhled,,AK$8)-Last_Bil)*(INDEX($BO146:$DW146,,AK$8)-INDEX($D146:$BL146,,$E$1))+INDEX($D146:$BL146,,$E$1),AK$9/(INDEX(Roky_výhled,,AK$8)-INDEX(Roky_výhled,,AK$8-1))*(INDEX($BO146:$DW146,,AK$8)-INDEX($BO146:$DW146,,AK$8-1))+INDEX($BO146:$DW146,,AK$8-1))</f>
        <v>0</v>
      </c>
      <c r="AL146" s="173">
        <f ca="1">CHOOSE(AL$6,SUMIFS(INDIRECT("EB[" &amp; AL$2 &amp; "]"),EB[Zdrojový_nositel],$B146,EB[product],"5200",EB[unit],"TJ"),INDEX($BO146:$DW146,,AL$4),AL$9/(INDEX(Roky_výhled,,AL$8)-Last_Bil)*(INDEX($BO146:$DW146,,AL$8)-INDEX($D146:$BL146,,$E$1))+INDEX($D146:$BL146,,$E$1),AL$9/(INDEX(Roky_výhled,,AL$8)-INDEX(Roky_výhled,,AL$8-1))*(INDEX($BO146:$DW146,,AL$8)-INDEX($BO146:$DW146,,AL$8-1))+INDEX($BO146:$DW146,,AL$8-1))</f>
        <v>0</v>
      </c>
      <c r="AM146" s="173">
        <f ca="1">CHOOSE(AM$6,SUMIFS(INDIRECT("EB[" &amp; AM$2 &amp; "]"),EB[Zdrojový_nositel],$B146,EB[product],"5200",EB[unit],"TJ"),INDEX($BO146:$DW146,,AM$4),AM$9/(INDEX(Roky_výhled,,AM$8)-Last_Bil)*(INDEX($BO146:$DW146,,AM$8)-INDEX($D146:$BL146,,$E$1))+INDEX($D146:$BL146,,$E$1),AM$9/(INDEX(Roky_výhled,,AM$8)-INDEX(Roky_výhled,,AM$8-1))*(INDEX($BO146:$DW146,,AM$8)-INDEX($BO146:$DW146,,AM$8-1))+INDEX($BO146:$DW146,,AM$8-1))</f>
        <v>0</v>
      </c>
      <c r="AN146" s="173">
        <f ca="1">CHOOSE(AN$6,SUMIFS(INDIRECT("EB[" &amp; AN$2 &amp; "]"),EB[Zdrojový_nositel],$B146,EB[product],"5200",EB[unit],"TJ"),INDEX($BO146:$DW146,,AN$4),AN$9/(INDEX(Roky_výhled,,AN$8)-Last_Bil)*(INDEX($BO146:$DW146,,AN$8)-INDEX($D146:$BL146,,$E$1))+INDEX($D146:$BL146,,$E$1),AN$9/(INDEX(Roky_výhled,,AN$8)-INDEX(Roky_výhled,,AN$8-1))*(INDEX($BO146:$DW146,,AN$8)-INDEX($BO146:$DW146,,AN$8-1))+INDEX($BO146:$DW146,,AN$8-1))</f>
        <v>0</v>
      </c>
      <c r="AO146" s="173">
        <f ca="1">CHOOSE(AO$6,SUMIFS(INDIRECT("EB[" &amp; AO$2 &amp; "]"),EB[Zdrojový_nositel],$B146,EB[product],"5200",EB[unit],"TJ"),INDEX($BO146:$DW146,,AO$4),AO$9/(INDEX(Roky_výhled,,AO$8)-Last_Bil)*(INDEX($BO146:$DW146,,AO$8)-INDEX($D146:$BL146,,$E$1))+INDEX($D146:$BL146,,$E$1),AO$9/(INDEX(Roky_výhled,,AO$8)-INDEX(Roky_výhled,,AO$8-1))*(INDEX($BO146:$DW146,,AO$8)-INDEX($BO146:$DW146,,AO$8-1))+INDEX($BO146:$DW146,,AO$8-1))</f>
        <v>0</v>
      </c>
      <c r="AP146" s="173">
        <f ca="1">CHOOSE(AP$6,SUMIFS(INDIRECT("EB[" &amp; AP$2 &amp; "]"),EB[Zdrojový_nositel],$B146,EB[product],"5200",EB[unit],"TJ"),INDEX($BO146:$DW146,,AP$4),AP$9/(INDEX(Roky_výhled,,AP$8)-Last_Bil)*(INDEX($BO146:$DW146,,AP$8)-INDEX($D146:$BL146,,$E$1))+INDEX($D146:$BL146,,$E$1),AP$9/(INDEX(Roky_výhled,,AP$8)-INDEX(Roky_výhled,,AP$8-1))*(INDEX($BO146:$DW146,,AP$8)-INDEX($BO146:$DW146,,AP$8-1))+INDEX($BO146:$DW146,,AP$8-1))</f>
        <v>0</v>
      </c>
      <c r="AQ146" s="173">
        <f ca="1">CHOOSE(AQ$6,SUMIFS(INDIRECT("EB[" &amp; AQ$2 &amp; "]"),EB[Zdrojový_nositel],$B146,EB[product],"5200",EB[unit],"TJ"),INDEX($BO146:$DW146,,AQ$4),AQ$9/(INDEX(Roky_výhled,,AQ$8)-Last_Bil)*(INDEX($BO146:$DW146,,AQ$8)-INDEX($D146:$BL146,,$E$1))+INDEX($D146:$BL146,,$E$1),AQ$9/(INDEX(Roky_výhled,,AQ$8)-INDEX(Roky_výhled,,AQ$8-1))*(INDEX($BO146:$DW146,,AQ$8)-INDEX($BO146:$DW146,,AQ$8-1))+INDEX($BO146:$DW146,,AQ$8-1))</f>
        <v>0</v>
      </c>
      <c r="AR146" s="173">
        <f ca="1">CHOOSE(AR$6,SUMIFS(INDIRECT("EB[" &amp; AR$2 &amp; "]"),EB[Zdrojový_nositel],$B146,EB[product],"5200",EB[unit],"TJ"),INDEX($BO146:$DW146,,AR$4),AR$9/(INDEX(Roky_výhled,,AR$8)-Last_Bil)*(INDEX($BO146:$DW146,,AR$8)-INDEX($D146:$BL146,,$E$1))+INDEX($D146:$BL146,,$E$1),AR$9/(INDEX(Roky_výhled,,AR$8)-INDEX(Roky_výhled,,AR$8-1))*(INDEX($BO146:$DW146,,AR$8)-INDEX($BO146:$DW146,,AR$8-1))+INDEX($BO146:$DW146,,AR$8-1))</f>
        <v>0</v>
      </c>
      <c r="AS146" s="173">
        <f ca="1">CHOOSE(AS$6,SUMIFS(INDIRECT("EB[" &amp; AS$2 &amp; "]"),EB[Zdrojový_nositel],$B146,EB[product],"5200",EB[unit],"TJ"),INDEX($BO146:$DW146,,AS$4),AS$9/(INDEX(Roky_výhled,,AS$8)-Last_Bil)*(INDEX($BO146:$DW146,,AS$8)-INDEX($D146:$BL146,,$E$1))+INDEX($D146:$BL146,,$E$1),AS$9/(INDEX(Roky_výhled,,AS$8)-INDEX(Roky_výhled,,AS$8-1))*(INDEX($BO146:$DW146,,AS$8)-INDEX($BO146:$DW146,,AS$8-1))+INDEX($BO146:$DW146,,AS$8-1))</f>
        <v>0</v>
      </c>
      <c r="AT146" s="173">
        <f ca="1">CHOOSE(AT$6,SUMIFS(INDIRECT("EB[" &amp; AT$2 &amp; "]"),EB[Zdrojový_nositel],$B146,EB[product],"5200",EB[unit],"TJ"),INDEX($BO146:$DW146,,AT$4),AT$9/(INDEX(Roky_výhled,,AT$8)-Last_Bil)*(INDEX($BO146:$DW146,,AT$8)-INDEX($D146:$BL146,,$E$1))+INDEX($D146:$BL146,,$E$1),AT$9/(INDEX(Roky_výhled,,AT$8)-INDEX(Roky_výhled,,AT$8-1))*(INDEX($BO146:$DW146,,AT$8)-INDEX($BO146:$DW146,,AT$8-1))+INDEX($BO146:$DW146,,AT$8-1))</f>
        <v>0</v>
      </c>
      <c r="AU146" s="173">
        <f ca="1">CHOOSE(AU$6,SUMIFS(INDIRECT("EB[" &amp; AU$2 &amp; "]"),EB[Zdrojový_nositel],$B146,EB[product],"5200",EB[unit],"TJ"),INDEX($BO146:$DW146,,AU$4),AU$9/(INDEX(Roky_výhled,,AU$8)-Last_Bil)*(INDEX($BO146:$DW146,,AU$8)-INDEX($D146:$BL146,,$E$1))+INDEX($D146:$BL146,,$E$1),AU$9/(INDEX(Roky_výhled,,AU$8)-INDEX(Roky_výhled,,AU$8-1))*(INDEX($BO146:$DW146,,AU$8)-INDEX($BO146:$DW146,,AU$8-1))+INDEX($BO146:$DW146,,AU$8-1))</f>
        <v>0</v>
      </c>
      <c r="AV146" s="173">
        <f ca="1">CHOOSE(AV$6,SUMIFS(INDIRECT("EB[" &amp; AV$2 &amp; "]"),EB[Zdrojový_nositel],$B146,EB[product],"5200",EB[unit],"TJ"),INDEX($BO146:$DW146,,AV$4),AV$9/(INDEX(Roky_výhled,,AV$8)-Last_Bil)*(INDEX($BO146:$DW146,,AV$8)-INDEX($D146:$BL146,,$E$1))+INDEX($D146:$BL146,,$E$1),AV$9/(INDEX(Roky_výhled,,AV$8)-INDEX(Roky_výhled,,AV$8-1))*(INDEX($BO146:$DW146,,AV$8)-INDEX($BO146:$DW146,,AV$8-1))+INDEX($BO146:$DW146,,AV$8-1))</f>
        <v>0</v>
      </c>
      <c r="AW146" s="173">
        <f ca="1">CHOOSE(AW$6,SUMIFS(INDIRECT("EB[" &amp; AW$2 &amp; "]"),EB[Zdrojový_nositel],$B146,EB[product],"5200",EB[unit],"TJ"),INDEX($BO146:$DW146,,AW$4),AW$9/(INDEX(Roky_výhled,,AW$8)-Last_Bil)*(INDEX($BO146:$DW146,,AW$8)-INDEX($D146:$BL146,,$E$1))+INDEX($D146:$BL146,,$E$1),AW$9/(INDEX(Roky_výhled,,AW$8)-INDEX(Roky_výhled,,AW$8-1))*(INDEX($BO146:$DW146,,AW$8)-INDEX($BO146:$DW146,,AW$8-1))+INDEX($BO146:$DW146,,AW$8-1))</f>
        <v>0</v>
      </c>
      <c r="AX146" s="173">
        <f ca="1">CHOOSE(AX$6,SUMIFS(INDIRECT("EB[" &amp; AX$2 &amp; "]"),EB[Zdrojový_nositel],$B146,EB[product],"5200",EB[unit],"TJ"),INDEX($BO146:$DW146,,AX$4),AX$9/(INDEX(Roky_výhled,,AX$8)-Last_Bil)*(INDEX($BO146:$DW146,,AX$8)-INDEX($D146:$BL146,,$E$1))+INDEX($D146:$BL146,,$E$1),AX$9/(INDEX(Roky_výhled,,AX$8)-INDEX(Roky_výhled,,AX$8-1))*(INDEX($BO146:$DW146,,AX$8)-INDEX($BO146:$DW146,,AX$8-1))+INDEX($BO146:$DW146,,AX$8-1))</f>
        <v>0</v>
      </c>
      <c r="AY146" s="173">
        <f ca="1">CHOOSE(AY$6,SUMIFS(INDIRECT("EB[" &amp; AY$2 &amp; "]"),EB[Zdrojový_nositel],$B146,EB[product],"5200",EB[unit],"TJ"),INDEX($BO146:$DW146,,AY$4),AY$9/(INDEX(Roky_výhled,,AY$8)-Last_Bil)*(INDEX($BO146:$DW146,,AY$8)-INDEX($D146:$BL146,,$E$1))+INDEX($D146:$BL146,,$E$1),AY$9/(INDEX(Roky_výhled,,AY$8)-INDEX(Roky_výhled,,AY$8-1))*(INDEX($BO146:$DW146,,AY$8)-INDEX($BO146:$DW146,,AY$8-1))+INDEX($BO146:$DW146,,AY$8-1))</f>
        <v>0</v>
      </c>
      <c r="AZ146" s="173">
        <f ca="1">CHOOSE(AZ$6,SUMIFS(INDIRECT("EB[" &amp; AZ$2 &amp; "]"),EB[Zdrojový_nositel],$B146,EB[product],"5200",EB[unit],"TJ"),INDEX($BO146:$DW146,,AZ$4),AZ$9/(INDEX(Roky_výhled,,AZ$8)-Last_Bil)*(INDEX($BO146:$DW146,,AZ$8)-INDEX($D146:$BL146,,$E$1))+INDEX($D146:$BL146,,$E$1),AZ$9/(INDEX(Roky_výhled,,AZ$8)-INDEX(Roky_výhled,,AZ$8-1))*(INDEX($BO146:$DW146,,AZ$8)-INDEX($BO146:$DW146,,AZ$8-1))+INDEX($BO146:$DW146,,AZ$8-1))</f>
        <v>0</v>
      </c>
      <c r="BA146" s="173">
        <f ca="1">CHOOSE(BA$6,SUMIFS(INDIRECT("EB[" &amp; BA$2 &amp; "]"),EB[Zdrojový_nositel],$B146,EB[product],"5200",EB[unit],"TJ"),INDEX($BO146:$DW146,,BA$4),BA$9/(INDEX(Roky_výhled,,BA$8)-Last_Bil)*(INDEX($BO146:$DW146,,BA$8)-INDEX($D146:$BL146,,$E$1))+INDEX($D146:$BL146,,$E$1),BA$9/(INDEX(Roky_výhled,,BA$8)-INDEX(Roky_výhled,,BA$8-1))*(INDEX($BO146:$DW146,,BA$8)-INDEX($BO146:$DW146,,BA$8-1))+INDEX($BO146:$DW146,,BA$8-1))</f>
        <v>0</v>
      </c>
      <c r="BB146" s="173">
        <f ca="1">CHOOSE(BB$6,SUMIFS(INDIRECT("EB[" &amp; BB$2 &amp; "]"),EB[Zdrojový_nositel],$B146,EB[product],"5200",EB[unit],"TJ"),INDEX($BO146:$DW146,,BB$4),BB$9/(INDEX(Roky_výhled,,BB$8)-Last_Bil)*(INDEX($BO146:$DW146,,BB$8)-INDEX($D146:$BL146,,$E$1))+INDEX($D146:$BL146,,$E$1),BB$9/(INDEX(Roky_výhled,,BB$8)-INDEX(Roky_výhled,,BB$8-1))*(INDEX($BO146:$DW146,,BB$8)-INDEX($BO146:$DW146,,BB$8-1))+INDEX($BO146:$DW146,,BB$8-1))</f>
        <v>0</v>
      </c>
      <c r="BC146" s="173">
        <f ca="1">CHOOSE(BC$6,SUMIFS(INDIRECT("EB[" &amp; BC$2 &amp; "]"),EB[Zdrojový_nositel],$B146,EB[product],"5200",EB[unit],"TJ"),INDEX($BO146:$DW146,,BC$4),BC$9/(INDEX(Roky_výhled,,BC$8)-Last_Bil)*(INDEX($BO146:$DW146,,BC$8)-INDEX($D146:$BL146,,$E$1))+INDEX($D146:$BL146,,$E$1),BC$9/(INDEX(Roky_výhled,,BC$8)-INDEX(Roky_výhled,,BC$8-1))*(INDEX($BO146:$DW146,,BC$8)-INDEX($BO146:$DW146,,BC$8-1))+INDEX($BO146:$DW146,,BC$8-1))</f>
        <v>0</v>
      </c>
      <c r="BD146" s="173">
        <f ca="1">CHOOSE(BD$6,SUMIFS(INDIRECT("EB[" &amp; BD$2 &amp; "]"),EB[Zdrojový_nositel],$B146,EB[product],"5200",EB[unit],"TJ"),INDEX($BO146:$DW146,,BD$4),BD$9/(INDEX(Roky_výhled,,BD$8)-Last_Bil)*(INDEX($BO146:$DW146,,BD$8)-INDEX($D146:$BL146,,$E$1))+INDEX($D146:$BL146,,$E$1),BD$9/(INDEX(Roky_výhled,,BD$8)-INDEX(Roky_výhled,,BD$8-1))*(INDEX($BO146:$DW146,,BD$8)-INDEX($BO146:$DW146,,BD$8-1))+INDEX($BO146:$DW146,,BD$8-1))</f>
        <v>0</v>
      </c>
      <c r="BE146" s="173">
        <f ca="1">CHOOSE(BE$6,SUMIFS(INDIRECT("EB[" &amp; BE$2 &amp; "]"),EB[Zdrojový_nositel],$B146,EB[product],"5200",EB[unit],"TJ"),INDEX($BO146:$DW146,,BE$4),BE$9/(INDEX(Roky_výhled,,BE$8)-Last_Bil)*(INDEX($BO146:$DW146,,BE$8)-INDEX($D146:$BL146,,$E$1))+INDEX($D146:$BL146,,$E$1),BE$9/(INDEX(Roky_výhled,,BE$8)-INDEX(Roky_výhled,,BE$8-1))*(INDEX($BO146:$DW146,,BE$8)-INDEX($BO146:$DW146,,BE$8-1))+INDEX($BO146:$DW146,,BE$8-1))</f>
        <v>0</v>
      </c>
      <c r="BF146" s="173">
        <f ca="1">CHOOSE(BF$6,SUMIFS(INDIRECT("EB[" &amp; BF$2 &amp; "]"),EB[Zdrojový_nositel],$B146,EB[product],"5200",EB[unit],"TJ"),INDEX($BO146:$DW146,,BF$4),BF$9/(INDEX(Roky_výhled,,BF$8)-Last_Bil)*(INDEX($BO146:$DW146,,BF$8)-INDEX($D146:$BL146,,$E$1))+INDEX($D146:$BL146,,$E$1),BF$9/(INDEX(Roky_výhled,,BF$8)-INDEX(Roky_výhled,,BF$8-1))*(INDEX($BO146:$DW146,,BF$8)-INDEX($BO146:$DW146,,BF$8-1))+INDEX($BO146:$DW146,,BF$8-1))</f>
        <v>0</v>
      </c>
      <c r="BG146" s="173">
        <f ca="1">CHOOSE(BG$6,SUMIFS(INDIRECT("EB[" &amp; BG$2 &amp; "]"),EB[Zdrojový_nositel],$B146,EB[product],"5200",EB[unit],"TJ"),INDEX($BO146:$DW146,,BG$4),BG$9/(INDEX(Roky_výhled,,BG$8)-Last_Bil)*(INDEX($BO146:$DW146,,BG$8)-INDEX($D146:$BL146,,$E$1))+INDEX($D146:$BL146,,$E$1),BG$9/(INDEX(Roky_výhled,,BG$8)-INDEX(Roky_výhled,,BG$8-1))*(INDEX($BO146:$DW146,,BG$8)-INDEX($BO146:$DW146,,BG$8-1))+INDEX($BO146:$DW146,,BG$8-1))</f>
        <v>0</v>
      </c>
      <c r="BH146" s="173">
        <f ca="1">CHOOSE(BH$6,SUMIFS(INDIRECT("EB[" &amp; BH$2 &amp; "]"),EB[Zdrojový_nositel],$B146,EB[product],"5200",EB[unit],"TJ"),INDEX($BO146:$DW146,,BH$4),BH$9/(INDEX(Roky_výhled,,BH$8)-Last_Bil)*(INDEX($BO146:$DW146,,BH$8)-INDEX($D146:$BL146,,$E$1))+INDEX($D146:$BL146,,$E$1),BH$9/(INDEX(Roky_výhled,,BH$8)-INDEX(Roky_výhled,,BH$8-1))*(INDEX($BO146:$DW146,,BH$8)-INDEX($BO146:$DW146,,BH$8-1))+INDEX($BO146:$DW146,,BH$8-1))</f>
        <v>0</v>
      </c>
      <c r="BI146" s="173">
        <f ca="1">CHOOSE(BI$6,SUMIFS(INDIRECT("EB[" &amp; BI$2 &amp; "]"),EB[Zdrojový_nositel],$B146,EB[product],"5200",EB[unit],"TJ"),INDEX($BO146:$DW146,,BI$4),BI$9/(INDEX(Roky_výhled,,BI$8)-Last_Bil)*(INDEX($BO146:$DW146,,BI$8)-INDEX($D146:$BL146,,$E$1))+INDEX($D146:$BL146,,$E$1),BI$9/(INDEX(Roky_výhled,,BI$8)-INDEX(Roky_výhled,,BI$8-1))*(INDEX($BO146:$DW146,,BI$8)-INDEX($BO146:$DW146,,BI$8-1))+INDEX($BO146:$DW146,,BI$8-1))</f>
        <v>0</v>
      </c>
      <c r="BJ146" s="173">
        <f ca="1">CHOOSE(BJ$6,SUMIFS(INDIRECT("EB[" &amp; BJ$2 &amp; "]"),EB[Zdrojový_nositel],$B146,EB[product],"5200",EB[unit],"TJ"),INDEX($BO146:$DW146,,BJ$4),BJ$9/(INDEX(Roky_výhled,,BJ$8)-Last_Bil)*(INDEX($BO146:$DW146,,BJ$8)-INDEX($D146:$BL146,,$E$1))+INDEX($D146:$BL146,,$E$1),BJ$9/(INDEX(Roky_výhled,,BJ$8)-INDEX(Roky_výhled,,BJ$8-1))*(INDEX($BO146:$DW146,,BJ$8)-INDEX($BO146:$DW146,,BJ$8-1))+INDEX($BO146:$DW146,,BJ$8-1))</f>
        <v>0</v>
      </c>
      <c r="BK146" s="173">
        <f ca="1">CHOOSE(BK$6,SUMIFS(INDIRECT("EB[" &amp; BK$2 &amp; "]"),EB[Zdrojový_nositel],$B146,EB[product],"5200",EB[unit],"TJ"),INDEX($BO146:$DW146,,BK$4),BK$9/(INDEX(Roky_výhled,,BK$8)-Last_Bil)*(INDEX($BO146:$DW146,,BK$8)-INDEX($D146:$BL146,,$E$1))+INDEX($D146:$BL146,,$E$1),BK$9/(INDEX(Roky_výhled,,BK$8)-INDEX(Roky_výhled,,BK$8-1))*(INDEX($BO146:$DW146,,BK$8)-INDEX($BO146:$DW146,,BK$8-1))+INDEX($BO146:$DW146,,BK$8-1))</f>
        <v>0</v>
      </c>
      <c r="BL146" s="162">
        <f ca="1">CHOOSE(BL$6,SUMIFS(INDIRECT("EB[" &amp; BL$2 &amp; "]"),EB[Zdrojový_nositel],$B146,EB[product],"5200",EB[unit],"TJ"),INDEX($BO146:$DW146,,BL$4),BL$9/(INDEX(Roky_výhled,,BL$8)-Last_Bil)*(INDEX($BO146:$DW146,,BL$8)-INDEX($D146:$BL146,,$E$1))+INDEX($D146:$BL146,,$E$1),BL$9/(INDEX(Roky_výhled,,BL$8)-INDEX(Roky_výhled,,BL$8-1))*(INDEX($BO146:$DW146,,BL$8)-INDEX($BO146:$DW146,,BL$8-1))+INDEX($BO146:$DW146,,BL$8-1))</f>
        <v>0</v>
      </c>
      <c r="BM146"/>
      <c r="BN146" s="221" t="str">
        <f t="shared" si="308"/>
        <v>Elektřina</v>
      </c>
      <c r="BO146" s="285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7"/>
      <c r="BZ146" s="281"/>
      <c r="CA146" s="281"/>
      <c r="CB146" s="281"/>
      <c r="CC146" s="281"/>
      <c r="CD146" s="281"/>
      <c r="CE146" s="281"/>
      <c r="CF146" s="281"/>
      <c r="CG146" s="281"/>
      <c r="CH146" s="281"/>
      <c r="CI146" s="281"/>
      <c r="CJ146" s="281"/>
      <c r="CK146" s="281"/>
      <c r="CL146" s="281"/>
      <c r="CM146" s="281"/>
      <c r="CN146" s="281"/>
      <c r="CO146" s="281"/>
      <c r="CP146" s="281"/>
      <c r="CQ146" s="281"/>
      <c r="CR146" s="281"/>
      <c r="CS146" s="281"/>
      <c r="CT146" s="281"/>
      <c r="CU146" s="281"/>
      <c r="CV146" s="281"/>
      <c r="CW146" s="281"/>
      <c r="CX146" s="281"/>
      <c r="CY146" s="281"/>
      <c r="CZ146" s="281"/>
      <c r="DA146" s="281"/>
      <c r="DB146" s="281"/>
      <c r="DC146" s="281"/>
      <c r="DD146" s="281"/>
      <c r="DE146" s="281"/>
      <c r="DF146" s="281"/>
      <c r="DG146" s="281"/>
      <c r="DH146" s="281"/>
      <c r="DI146" s="281"/>
      <c r="DJ146" s="281"/>
      <c r="DK146" s="281"/>
      <c r="DL146" s="281"/>
      <c r="DM146" s="281"/>
      <c r="DN146" s="281"/>
      <c r="DO146" s="281"/>
      <c r="DP146" s="281"/>
      <c r="DQ146" s="281"/>
      <c r="DR146" s="281"/>
      <c r="DS146" s="281"/>
      <c r="DT146" s="281"/>
      <c r="DU146" s="281"/>
      <c r="DV146" s="281"/>
      <c r="DW146" s="281"/>
    </row>
    <row r="147" spans="2:127" s="196" customFormat="1" x14ac:dyDescent="0.25">
      <c r="B147" t="s">
        <v>3255</v>
      </c>
      <c r="C147" s="221" t="str">
        <f t="shared" si="310"/>
        <v>Teplo</v>
      </c>
      <c r="D147" s="215">
        <f ca="1">CHOOSE(D$6,SUMIFS(INDIRECT("EB[" &amp; D$2 &amp; "]"),EB[Zdrojový_nositel],$B147,EB[product],"5200",EB[unit],"TJ"),INDEX($BO147:$DW147,,D$4),D$9/(INDEX(Roky_výhled,,D$8)-Last_Bil)*(INDEX($BO147:$DW147,,D$8)-INDEX($D147:$BL147,,$E$1))+INDEX($D147:$BL147,,$E$1),D$9/(INDEX(Roky_výhled,,D$8)-INDEX(Roky_výhled,,D$8-1))*(INDEX($BO147:$DW147,,D$8)-INDEX($BO147:$DW147,,D$8-1))+INDEX($BO147:$DW147,,D$8-1))</f>
        <v>0</v>
      </c>
      <c r="E147" s="173">
        <f ca="1">CHOOSE(E$6,SUMIFS(INDIRECT("EB[" &amp; E$2 &amp; "]"),EB[Zdrojový_nositel],$B147,EB[product],"5200",EB[unit],"TJ"),INDEX($BO147:$DW147,,E$4),E$9/(INDEX(Roky_výhled,,E$8)-Last_Bil)*(INDEX($BO147:$DW147,,E$8)-INDEX($D147:$BL147,,$E$1))+INDEX($D147:$BL147,,$E$1),E$9/(INDEX(Roky_výhled,,E$8)-INDEX(Roky_výhled,,E$8-1))*(INDEX($BO147:$DW147,,E$8)-INDEX($BO147:$DW147,,E$8-1))+INDEX($BO147:$DW147,,E$8-1))</f>
        <v>0</v>
      </c>
      <c r="F147" s="173">
        <f ca="1">CHOOSE(F$6,SUMIFS(INDIRECT("EB[" &amp; F$2 &amp; "]"),EB[Zdrojový_nositel],$B147,EB[product],"5200",EB[unit],"TJ"),INDEX($BO147:$DW147,,F$4),F$9/(INDEX(Roky_výhled,,F$8)-Last_Bil)*(INDEX($BO147:$DW147,,F$8)-INDEX($D147:$BL147,,$E$1))+INDEX($D147:$BL147,,$E$1),F$9/(INDEX(Roky_výhled,,F$8)-INDEX(Roky_výhled,,F$8-1))*(INDEX($BO147:$DW147,,F$8)-INDEX($BO147:$DW147,,F$8-1))+INDEX($BO147:$DW147,,F$8-1))</f>
        <v>0</v>
      </c>
      <c r="G147" s="173">
        <f ca="1">CHOOSE(G$6,SUMIFS(INDIRECT("EB[" &amp; G$2 &amp; "]"),EB[Zdrojový_nositel],$B147,EB[product],"5200",EB[unit],"TJ"),INDEX($BO147:$DW147,,G$4),G$9/(INDEX(Roky_výhled,,G$8)-Last_Bil)*(INDEX($BO147:$DW147,,G$8)-INDEX($D147:$BL147,,$E$1))+INDEX($D147:$BL147,,$E$1),G$9/(INDEX(Roky_výhled,,G$8)-INDEX(Roky_výhled,,G$8-1))*(INDEX($BO147:$DW147,,G$8)-INDEX($BO147:$DW147,,G$8-1))+INDEX($BO147:$DW147,,G$8-1))</f>
        <v>0</v>
      </c>
      <c r="H147" s="173">
        <f ca="1">CHOOSE(H$6,SUMIFS(INDIRECT("EB[" &amp; H$2 &amp; "]"),EB[Zdrojový_nositel],$B147,EB[product],"5200",EB[unit],"TJ"),INDEX($BO147:$DW147,,H$4),H$9/(INDEX(Roky_výhled,,H$8)-Last_Bil)*(INDEX($BO147:$DW147,,H$8)-INDEX($D147:$BL147,,$E$1))+INDEX($D147:$BL147,,$E$1),H$9/(INDEX(Roky_výhled,,H$8)-INDEX(Roky_výhled,,H$8-1))*(INDEX($BO147:$DW147,,H$8)-INDEX($BO147:$DW147,,H$8-1))+INDEX($BO147:$DW147,,H$8-1))</f>
        <v>0</v>
      </c>
      <c r="I147" s="173">
        <f ca="1">CHOOSE(I$6,SUMIFS(INDIRECT("EB[" &amp; I$2 &amp; "]"),EB[Zdrojový_nositel],$B147,EB[product],"5200",EB[unit],"TJ"),INDEX($BO147:$DW147,,I$4),I$9/(INDEX(Roky_výhled,,I$8)-Last_Bil)*(INDEX($BO147:$DW147,,I$8)-INDEX($D147:$BL147,,$E$1))+INDEX($D147:$BL147,,$E$1),I$9/(INDEX(Roky_výhled,,I$8)-INDEX(Roky_výhled,,I$8-1))*(INDEX($BO147:$DW147,,I$8)-INDEX($BO147:$DW147,,I$8-1))+INDEX($BO147:$DW147,,I$8-1))</f>
        <v>0</v>
      </c>
      <c r="J147" s="173">
        <f ca="1">CHOOSE(J$6,SUMIFS(INDIRECT("EB[" &amp; J$2 &amp; "]"),EB[Zdrojový_nositel],$B147,EB[product],"5200",EB[unit],"TJ"),INDEX($BO147:$DW147,,J$4),J$9/(INDEX(Roky_výhled,,J$8)-Last_Bil)*(INDEX($BO147:$DW147,,J$8)-INDEX($D147:$BL147,,$E$1))+INDEX($D147:$BL147,,$E$1),J$9/(INDEX(Roky_výhled,,J$8)-INDEX(Roky_výhled,,J$8-1))*(INDEX($BO147:$DW147,,J$8)-INDEX($BO147:$DW147,,J$8-1))+INDEX($BO147:$DW147,,J$8-1))</f>
        <v>0</v>
      </c>
      <c r="K147" s="173">
        <f ca="1">CHOOSE(K$6,SUMIFS(INDIRECT("EB[" &amp; K$2 &amp; "]"),EB[Zdrojový_nositel],$B147,EB[product],"5200",EB[unit],"TJ"),INDEX($BO147:$DW147,,K$4),K$9/(INDEX(Roky_výhled,,K$8)-Last_Bil)*(INDEX($BO147:$DW147,,K$8)-INDEX($D147:$BL147,,$E$1))+INDEX($D147:$BL147,,$E$1),K$9/(INDEX(Roky_výhled,,K$8)-INDEX(Roky_výhled,,K$8-1))*(INDEX($BO147:$DW147,,K$8)-INDEX($BO147:$DW147,,K$8-1))+INDEX($BO147:$DW147,,K$8-1))</f>
        <v>0</v>
      </c>
      <c r="L147" s="173">
        <f ca="1">CHOOSE(L$6,SUMIFS(INDIRECT("EB[" &amp; L$2 &amp; "]"),EB[Zdrojový_nositel],$B147,EB[product],"5200",EB[unit],"TJ"),INDEX($BO147:$DW147,,L$4),L$9/(INDEX(Roky_výhled,,L$8)-Last_Bil)*(INDEX($BO147:$DW147,,L$8)-INDEX($D147:$BL147,,$E$1))+INDEX($D147:$BL147,,$E$1),L$9/(INDEX(Roky_výhled,,L$8)-INDEX(Roky_výhled,,L$8-1))*(INDEX($BO147:$DW147,,L$8)-INDEX($BO147:$DW147,,L$8-1))+INDEX($BO147:$DW147,,L$8-1))</f>
        <v>0</v>
      </c>
      <c r="M147" s="173">
        <f ca="1">CHOOSE(M$6,SUMIFS(INDIRECT("EB[" &amp; M$2 &amp; "]"),EB[Zdrojový_nositel],$B147,EB[product],"5200",EB[unit],"TJ"),INDEX($BO147:$DW147,,M$4),M$9/(INDEX(Roky_výhled,,M$8)-Last_Bil)*(INDEX($BO147:$DW147,,M$8)-INDEX($D147:$BL147,,$E$1))+INDEX($D147:$BL147,,$E$1),M$9/(INDEX(Roky_výhled,,M$8)-INDEX(Roky_výhled,,M$8-1))*(INDEX($BO147:$DW147,,M$8)-INDEX($BO147:$DW147,,M$8-1))+INDEX($BO147:$DW147,,M$8-1))</f>
        <v>0</v>
      </c>
      <c r="N147" s="173">
        <f ca="1">CHOOSE(N$6,SUMIFS(INDIRECT("EB[" &amp; N$2 &amp; "]"),EB[Zdrojový_nositel],$B147,EB[product],"5200",EB[unit],"TJ"),INDEX($BO147:$DW147,,N$4),N$9/(INDEX(Roky_výhled,,N$8)-Last_Bil)*(INDEX($BO147:$DW147,,N$8)-INDEX($D147:$BL147,,$E$1))+INDEX($D147:$BL147,,$E$1),N$9/(INDEX(Roky_výhled,,N$8)-INDEX(Roky_výhled,,N$8-1))*(INDEX($BO147:$DW147,,N$8)-INDEX($BO147:$DW147,,N$8-1))+INDEX($BO147:$DW147,,N$8-1))</f>
        <v>0</v>
      </c>
      <c r="O147" s="173">
        <f ca="1">CHOOSE(O$6,SUMIFS(INDIRECT("EB[" &amp; O$2 &amp; "]"),EB[Zdrojový_nositel],$B147,EB[product],"5200",EB[unit],"TJ"),INDEX($BO147:$DW147,,O$4),O$9/(INDEX(Roky_výhled,,O$8)-Last_Bil)*(INDEX($BO147:$DW147,,O$8)-INDEX($D147:$BL147,,$E$1))+INDEX($D147:$BL147,,$E$1),O$9/(INDEX(Roky_výhled,,O$8)-INDEX(Roky_výhled,,O$8-1))*(INDEX($BO147:$DW147,,O$8)-INDEX($BO147:$DW147,,O$8-1))+INDEX($BO147:$DW147,,O$8-1))</f>
        <v>0</v>
      </c>
      <c r="P147" s="173">
        <f ca="1">CHOOSE(P$6,SUMIFS(INDIRECT("EB[" &amp; P$2 &amp; "]"),EB[Zdrojový_nositel],$B147,EB[product],"5200",EB[unit],"TJ"),INDEX($BO147:$DW147,,P$4),P$9/(INDEX(Roky_výhled,,P$8)-Last_Bil)*(INDEX($BO147:$DW147,,P$8)-INDEX($D147:$BL147,,$E$1))+INDEX($D147:$BL147,,$E$1),P$9/(INDEX(Roky_výhled,,P$8)-INDEX(Roky_výhled,,P$8-1))*(INDEX($BO147:$DW147,,P$8)-INDEX($BO147:$DW147,,P$8-1))+INDEX($BO147:$DW147,,P$8-1))</f>
        <v>0</v>
      </c>
      <c r="Q147" s="173">
        <f ca="1">CHOOSE(Q$6,SUMIFS(INDIRECT("EB[" &amp; Q$2 &amp; "]"),EB[Zdrojový_nositel],$B147,EB[product],"5200",EB[unit],"TJ"),INDEX($BO147:$DW147,,Q$4),Q$9/(INDEX(Roky_výhled,,Q$8)-Last_Bil)*(INDEX($BO147:$DW147,,Q$8)-INDEX($D147:$BL147,,$E$1))+INDEX($D147:$BL147,,$E$1),Q$9/(INDEX(Roky_výhled,,Q$8)-INDEX(Roky_výhled,,Q$8-1))*(INDEX($BO147:$DW147,,Q$8)-INDEX($BO147:$DW147,,Q$8-1))+INDEX($BO147:$DW147,,Q$8-1))</f>
        <v>0</v>
      </c>
      <c r="R147" s="173">
        <f ca="1">CHOOSE(R$6,SUMIFS(INDIRECT("EB[" &amp; R$2 &amp; "]"),EB[Zdrojový_nositel],$B147,EB[product],"5200",EB[unit],"TJ"),INDEX($BO147:$DW147,,R$4),R$9/(INDEX(Roky_výhled,,R$8)-Last_Bil)*(INDEX($BO147:$DW147,,R$8)-INDEX($D147:$BL147,,$E$1))+INDEX($D147:$BL147,,$E$1),R$9/(INDEX(Roky_výhled,,R$8)-INDEX(Roky_výhled,,R$8-1))*(INDEX($BO147:$DW147,,R$8)-INDEX($BO147:$DW147,,R$8-1))+INDEX($BO147:$DW147,,R$8-1))</f>
        <v>0</v>
      </c>
      <c r="S147" s="173">
        <f ca="1">CHOOSE(S$6,SUMIFS(INDIRECT("EB[" &amp; S$2 &amp; "]"),EB[Zdrojový_nositel],$B147,EB[product],"5200",EB[unit],"TJ"),INDEX($BO147:$DW147,,S$4),S$9/(INDEX(Roky_výhled,,S$8)-Last_Bil)*(INDEX($BO147:$DW147,,S$8)-INDEX($D147:$BL147,,$E$1))+INDEX($D147:$BL147,,$E$1),S$9/(INDEX(Roky_výhled,,S$8)-INDEX(Roky_výhled,,S$8-1))*(INDEX($BO147:$DW147,,S$8)-INDEX($BO147:$DW147,,S$8-1))+INDEX($BO147:$DW147,,S$8-1))</f>
        <v>0</v>
      </c>
      <c r="T147" s="173">
        <f ca="1">CHOOSE(T$6,SUMIFS(INDIRECT("EB[" &amp; T$2 &amp; "]"),EB[Zdrojový_nositel],$B147,EB[product],"5200",EB[unit],"TJ"),INDEX($BO147:$DW147,,T$4),T$9/(INDEX(Roky_výhled,,T$8)-Last_Bil)*(INDEX($BO147:$DW147,,T$8)-INDEX($D147:$BL147,,$E$1))+INDEX($D147:$BL147,,$E$1),T$9/(INDEX(Roky_výhled,,T$8)-INDEX(Roky_výhled,,T$8-1))*(INDEX($BO147:$DW147,,T$8)-INDEX($BO147:$DW147,,T$8-1))+INDEX($BO147:$DW147,,T$8-1))</f>
        <v>0</v>
      </c>
      <c r="U147" s="173">
        <f ca="1">CHOOSE(U$6,SUMIFS(INDIRECT("EB[" &amp; U$2 &amp; "]"),EB[Zdrojový_nositel],$B147,EB[product],"5200",EB[unit],"TJ"),INDEX($BO147:$DW147,,U$4),U$9/(INDEX(Roky_výhled,,U$8)-Last_Bil)*(INDEX($BO147:$DW147,,U$8)-INDEX($D147:$BL147,,$E$1))+INDEX($D147:$BL147,,$E$1),U$9/(INDEX(Roky_výhled,,U$8)-INDEX(Roky_výhled,,U$8-1))*(INDEX($BO147:$DW147,,U$8)-INDEX($BO147:$DW147,,U$8-1))+INDEX($BO147:$DW147,,U$8-1))</f>
        <v>0</v>
      </c>
      <c r="V147" s="173">
        <f ca="1">CHOOSE(V$6,SUMIFS(INDIRECT("EB[" &amp; V$2 &amp; "]"),EB[Zdrojový_nositel],$B147,EB[product],"5200",EB[unit],"TJ"),INDEX($BO147:$DW147,,V$4),V$9/(INDEX(Roky_výhled,,V$8)-Last_Bil)*(INDEX($BO147:$DW147,,V$8)-INDEX($D147:$BL147,,$E$1))+INDEX($D147:$BL147,,$E$1),V$9/(INDEX(Roky_výhled,,V$8)-INDEX(Roky_výhled,,V$8-1))*(INDEX($BO147:$DW147,,V$8)-INDEX($BO147:$DW147,,V$8-1))+INDEX($BO147:$DW147,,V$8-1))</f>
        <v>0</v>
      </c>
      <c r="W147" s="173">
        <f ca="1">CHOOSE(W$6,SUMIFS(INDIRECT("EB[" &amp; W$2 &amp; "]"),EB[Zdrojový_nositel],$B147,EB[product],"5200",EB[unit],"TJ"),INDEX($BO147:$DW147,,W$4),W$9/(INDEX(Roky_výhled,,W$8)-Last_Bil)*(INDEX($BO147:$DW147,,W$8)-INDEX($D147:$BL147,,$E$1))+INDEX($D147:$BL147,,$E$1),W$9/(INDEX(Roky_výhled,,W$8)-INDEX(Roky_výhled,,W$8-1))*(INDEX($BO147:$DW147,,W$8)-INDEX($BO147:$DW147,,W$8-1))+INDEX($BO147:$DW147,,W$8-1))</f>
        <v>0</v>
      </c>
      <c r="X147" s="173">
        <f ca="1">CHOOSE(X$6,SUMIFS(INDIRECT("EB[" &amp; X$2 &amp; "]"),EB[Zdrojový_nositel],$B147,EB[product],"5200",EB[unit],"TJ"),INDEX($BO147:$DW147,,X$4),X$9/(INDEX(Roky_výhled,,X$8)-Last_Bil)*(INDEX($BO147:$DW147,,X$8)-INDEX($D147:$BL147,,$E$1))+INDEX($D147:$BL147,,$E$1),X$9/(INDEX(Roky_výhled,,X$8)-INDEX(Roky_výhled,,X$8-1))*(INDEX($BO147:$DW147,,X$8)-INDEX($BO147:$DW147,,X$8-1))+INDEX($BO147:$DW147,,X$8-1))</f>
        <v>0</v>
      </c>
      <c r="Y147" s="173">
        <f ca="1">CHOOSE(Y$6,SUMIFS(INDIRECT("EB[" &amp; Y$2 &amp; "]"),EB[Zdrojový_nositel],$B147,EB[product],"5200",EB[unit],"TJ"),INDEX($BO147:$DW147,,Y$4),Y$9/(INDEX(Roky_výhled,,Y$8)-Last_Bil)*(INDEX($BO147:$DW147,,Y$8)-INDEX($D147:$BL147,,$E$1))+INDEX($D147:$BL147,,$E$1),Y$9/(INDEX(Roky_výhled,,Y$8)-INDEX(Roky_výhled,,Y$8-1))*(INDEX($BO147:$DW147,,Y$8)-INDEX($BO147:$DW147,,Y$8-1))+INDEX($BO147:$DW147,,Y$8-1))</f>
        <v>0</v>
      </c>
      <c r="Z147" s="173">
        <f ca="1">CHOOSE(Z$6,SUMIFS(INDIRECT("EB[" &amp; Z$2 &amp; "]"),EB[Zdrojový_nositel],$B147,EB[product],"5200",EB[unit],"TJ"),INDEX($BO147:$DW147,,Z$4),Z$9/(INDEX(Roky_výhled,,Z$8)-Last_Bil)*(INDEX($BO147:$DW147,,Z$8)-INDEX($D147:$BL147,,$E$1))+INDEX($D147:$BL147,,$E$1),Z$9/(INDEX(Roky_výhled,,Z$8)-INDEX(Roky_výhled,,Z$8-1))*(INDEX($BO147:$DW147,,Z$8)-INDEX($BO147:$DW147,,Z$8-1))+INDEX($BO147:$DW147,,Z$8-1))</f>
        <v>0</v>
      </c>
      <c r="AA147" s="173">
        <f ca="1">CHOOSE(AA$6,SUMIFS(INDIRECT("EB[" &amp; AA$2 &amp; "]"),EB[Zdrojový_nositel],$B147,EB[product],"5200",EB[unit],"TJ"),INDEX($BO147:$DW147,,AA$4),AA$9/(INDEX(Roky_výhled,,AA$8)-Last_Bil)*(INDEX($BO147:$DW147,,AA$8)-INDEX($D147:$BL147,,$E$1))+INDEX($D147:$BL147,,$E$1),AA$9/(INDEX(Roky_výhled,,AA$8)-INDEX(Roky_výhled,,AA$8-1))*(INDEX($BO147:$DW147,,AA$8)-INDEX($BO147:$DW147,,AA$8-1))+INDEX($BO147:$DW147,,AA$8-1))</f>
        <v>0</v>
      </c>
      <c r="AB147" s="173">
        <f ca="1">CHOOSE(AB$6,SUMIFS(INDIRECT("EB[" &amp; AB$2 &amp; "]"),EB[Zdrojový_nositel],$B147,EB[product],"5200",EB[unit],"TJ"),INDEX($BO147:$DW147,,AB$4),AB$9/(INDEX(Roky_výhled,,AB$8)-Last_Bil)*(INDEX($BO147:$DW147,,AB$8)-INDEX($D147:$BL147,,$E$1))+INDEX($D147:$BL147,,$E$1),AB$9/(INDEX(Roky_výhled,,AB$8)-INDEX(Roky_výhled,,AB$8-1))*(INDEX($BO147:$DW147,,AB$8)-INDEX($BO147:$DW147,,AB$8-1))+INDEX($BO147:$DW147,,AB$8-1))</f>
        <v>0</v>
      </c>
      <c r="AC147" s="173">
        <f ca="1">CHOOSE(AC$6,SUMIFS(INDIRECT("EB[" &amp; AC$2 &amp; "]"),EB[Zdrojový_nositel],$B147,EB[product],"5200",EB[unit],"TJ"),INDEX($BO147:$DW147,,AC$4),AC$9/(INDEX(Roky_výhled,,AC$8)-Last_Bil)*(INDEX($BO147:$DW147,,AC$8)-INDEX($D147:$BL147,,$E$1))+INDEX($D147:$BL147,,$E$1),AC$9/(INDEX(Roky_výhled,,AC$8)-INDEX(Roky_výhled,,AC$8-1))*(INDEX($BO147:$DW147,,AC$8)-INDEX($BO147:$DW147,,AC$8-1))+INDEX($BO147:$DW147,,AC$8-1))</f>
        <v>0</v>
      </c>
      <c r="AD147" s="173">
        <f ca="1">CHOOSE(AD$6,SUMIFS(INDIRECT("EB[" &amp; AD$2 &amp; "]"),EB[Zdrojový_nositel],$B147,EB[product],"5200",EB[unit],"TJ"),INDEX($BO147:$DW147,,AD$4),AD$9/(INDEX(Roky_výhled,,AD$8)-Last_Bil)*(INDEX($BO147:$DW147,,AD$8)-INDEX($D147:$BL147,,$E$1))+INDEX($D147:$BL147,,$E$1),AD$9/(INDEX(Roky_výhled,,AD$8)-INDEX(Roky_výhled,,AD$8-1))*(INDEX($BO147:$DW147,,AD$8)-INDEX($BO147:$DW147,,AD$8-1))+INDEX($BO147:$DW147,,AD$8-1))</f>
        <v>0</v>
      </c>
      <c r="AE147" s="173">
        <f ca="1">CHOOSE(AE$6,SUMIFS(INDIRECT("EB[" &amp; AE$2 &amp; "]"),EB[Zdrojový_nositel],$B147,EB[product],"5200",EB[unit],"TJ"),INDEX($BO147:$DW147,,AE$4),AE$9/(INDEX(Roky_výhled,,AE$8)-Last_Bil)*(INDEX($BO147:$DW147,,AE$8)-INDEX($D147:$BL147,,$E$1))+INDEX($D147:$BL147,,$E$1),AE$9/(INDEX(Roky_výhled,,AE$8)-INDEX(Roky_výhled,,AE$8-1))*(INDEX($BO147:$DW147,,AE$8)-INDEX($BO147:$DW147,,AE$8-1))+INDEX($BO147:$DW147,,AE$8-1))</f>
        <v>0</v>
      </c>
      <c r="AF147" s="173">
        <f ca="1">CHOOSE(AF$6,SUMIFS(INDIRECT("EB[" &amp; AF$2 &amp; "]"),EB[Zdrojový_nositel],$B147,EB[product],"5200",EB[unit],"TJ"),INDEX($BO147:$DW147,,AF$4),AF$9/(INDEX(Roky_výhled,,AF$8)-Last_Bil)*(INDEX($BO147:$DW147,,AF$8)-INDEX($D147:$BL147,,$E$1))+INDEX($D147:$BL147,,$E$1),AF$9/(INDEX(Roky_výhled,,AF$8)-INDEX(Roky_výhled,,AF$8-1))*(INDEX($BO147:$DW147,,AF$8)-INDEX($BO147:$DW147,,AF$8-1))+INDEX($BO147:$DW147,,AF$8-1))</f>
        <v>0</v>
      </c>
      <c r="AG147" s="173">
        <f ca="1">CHOOSE(AG$6,SUMIFS(INDIRECT("EB[" &amp; AG$2 &amp; "]"),EB[Zdrojový_nositel],$B147,EB[product],"5200",EB[unit],"TJ"),INDEX($BO147:$DW147,,AG$4),AG$9/(INDEX(Roky_výhled,,AG$8)-Last_Bil)*(INDEX($BO147:$DW147,,AG$8)-INDEX($D147:$BL147,,$E$1))+INDEX($D147:$BL147,,$E$1),AG$9/(INDEX(Roky_výhled,,AG$8)-INDEX(Roky_výhled,,AG$8-1))*(INDEX($BO147:$DW147,,AG$8)-INDEX($BO147:$DW147,,AG$8-1))+INDEX($BO147:$DW147,,AG$8-1))</f>
        <v>0</v>
      </c>
      <c r="AH147" s="173">
        <f ca="1">CHOOSE(AH$6,SUMIFS(INDIRECT("EB[" &amp; AH$2 &amp; "]"),EB[Zdrojový_nositel],$B147,EB[product],"5200",EB[unit],"TJ"),INDEX($BO147:$DW147,,AH$4),AH$9/(INDEX(Roky_výhled,,AH$8)-Last_Bil)*(INDEX($BO147:$DW147,,AH$8)-INDEX($D147:$BL147,,$E$1))+INDEX($D147:$BL147,,$E$1),AH$9/(INDEX(Roky_výhled,,AH$8)-INDEX(Roky_výhled,,AH$8-1))*(INDEX($BO147:$DW147,,AH$8)-INDEX($BO147:$DW147,,AH$8-1))+INDEX($BO147:$DW147,,AH$8-1))</f>
        <v>0</v>
      </c>
      <c r="AI147" s="173">
        <f ca="1">CHOOSE(AI$6,SUMIFS(INDIRECT("EB[" &amp; AI$2 &amp; "]"),EB[Zdrojový_nositel],$B147,EB[product],"5200",EB[unit],"TJ"),INDEX($BO147:$DW147,,AI$4),AI$9/(INDEX(Roky_výhled,,AI$8)-Last_Bil)*(INDEX($BO147:$DW147,,AI$8)-INDEX($D147:$BL147,,$E$1))+INDEX($D147:$BL147,,$E$1),AI$9/(INDEX(Roky_výhled,,AI$8)-INDEX(Roky_výhled,,AI$8-1))*(INDEX($BO147:$DW147,,AI$8)-INDEX($BO147:$DW147,,AI$8-1))+INDEX($BO147:$DW147,,AI$8-1))</f>
        <v>0</v>
      </c>
      <c r="AJ147" s="173">
        <f ca="1">CHOOSE(AJ$6,SUMIFS(INDIRECT("EB[" &amp; AJ$2 &amp; "]"),EB[Zdrojový_nositel],$B147,EB[product],"5200",EB[unit],"TJ"),INDEX($BO147:$DW147,,AJ$4),AJ$9/(INDEX(Roky_výhled,,AJ$8)-Last_Bil)*(INDEX($BO147:$DW147,,AJ$8)-INDEX($D147:$BL147,,$E$1))+INDEX($D147:$BL147,,$E$1),AJ$9/(INDEX(Roky_výhled,,AJ$8)-INDEX(Roky_výhled,,AJ$8-1))*(INDEX($BO147:$DW147,,AJ$8)-INDEX($BO147:$DW147,,AJ$8-1))+INDEX($BO147:$DW147,,AJ$8-1))</f>
        <v>0</v>
      </c>
      <c r="AK147" s="173">
        <f ca="1">CHOOSE(AK$6,SUMIFS(INDIRECT("EB[" &amp; AK$2 &amp; "]"),EB[Zdrojový_nositel],$B147,EB[product],"5200",EB[unit],"TJ"),INDEX($BO147:$DW147,,AK$4),AK$9/(INDEX(Roky_výhled,,AK$8)-Last_Bil)*(INDEX($BO147:$DW147,,AK$8)-INDEX($D147:$BL147,,$E$1))+INDEX($D147:$BL147,,$E$1),AK$9/(INDEX(Roky_výhled,,AK$8)-INDEX(Roky_výhled,,AK$8-1))*(INDEX($BO147:$DW147,,AK$8)-INDEX($BO147:$DW147,,AK$8-1))+INDEX($BO147:$DW147,,AK$8-1))</f>
        <v>0</v>
      </c>
      <c r="AL147" s="173">
        <f ca="1">CHOOSE(AL$6,SUMIFS(INDIRECT("EB[" &amp; AL$2 &amp; "]"),EB[Zdrojový_nositel],$B147,EB[product],"5200",EB[unit],"TJ"),INDEX($BO147:$DW147,,AL$4),AL$9/(INDEX(Roky_výhled,,AL$8)-Last_Bil)*(INDEX($BO147:$DW147,,AL$8)-INDEX($D147:$BL147,,$E$1))+INDEX($D147:$BL147,,$E$1),AL$9/(INDEX(Roky_výhled,,AL$8)-INDEX(Roky_výhled,,AL$8-1))*(INDEX($BO147:$DW147,,AL$8)-INDEX($BO147:$DW147,,AL$8-1))+INDEX($BO147:$DW147,,AL$8-1))</f>
        <v>0</v>
      </c>
      <c r="AM147" s="173">
        <f ca="1">CHOOSE(AM$6,SUMIFS(INDIRECT("EB[" &amp; AM$2 &amp; "]"),EB[Zdrojový_nositel],$B147,EB[product],"5200",EB[unit],"TJ"),INDEX($BO147:$DW147,,AM$4),AM$9/(INDEX(Roky_výhled,,AM$8)-Last_Bil)*(INDEX($BO147:$DW147,,AM$8)-INDEX($D147:$BL147,,$E$1))+INDEX($D147:$BL147,,$E$1),AM$9/(INDEX(Roky_výhled,,AM$8)-INDEX(Roky_výhled,,AM$8-1))*(INDEX($BO147:$DW147,,AM$8)-INDEX($BO147:$DW147,,AM$8-1))+INDEX($BO147:$DW147,,AM$8-1))</f>
        <v>0</v>
      </c>
      <c r="AN147" s="173">
        <f ca="1">CHOOSE(AN$6,SUMIFS(INDIRECT("EB[" &amp; AN$2 &amp; "]"),EB[Zdrojový_nositel],$B147,EB[product],"5200",EB[unit],"TJ"),INDEX($BO147:$DW147,,AN$4),AN$9/(INDEX(Roky_výhled,,AN$8)-Last_Bil)*(INDEX($BO147:$DW147,,AN$8)-INDEX($D147:$BL147,,$E$1))+INDEX($D147:$BL147,,$E$1),AN$9/(INDEX(Roky_výhled,,AN$8)-INDEX(Roky_výhled,,AN$8-1))*(INDEX($BO147:$DW147,,AN$8)-INDEX($BO147:$DW147,,AN$8-1))+INDEX($BO147:$DW147,,AN$8-1))</f>
        <v>0</v>
      </c>
      <c r="AO147" s="173">
        <f ca="1">CHOOSE(AO$6,SUMIFS(INDIRECT("EB[" &amp; AO$2 &amp; "]"),EB[Zdrojový_nositel],$B147,EB[product],"5200",EB[unit],"TJ"),INDEX($BO147:$DW147,,AO$4),AO$9/(INDEX(Roky_výhled,,AO$8)-Last_Bil)*(INDEX($BO147:$DW147,,AO$8)-INDEX($D147:$BL147,,$E$1))+INDEX($D147:$BL147,,$E$1),AO$9/(INDEX(Roky_výhled,,AO$8)-INDEX(Roky_výhled,,AO$8-1))*(INDEX($BO147:$DW147,,AO$8)-INDEX($BO147:$DW147,,AO$8-1))+INDEX($BO147:$DW147,,AO$8-1))</f>
        <v>0</v>
      </c>
      <c r="AP147" s="173">
        <f ca="1">CHOOSE(AP$6,SUMIFS(INDIRECT("EB[" &amp; AP$2 &amp; "]"),EB[Zdrojový_nositel],$B147,EB[product],"5200",EB[unit],"TJ"),INDEX($BO147:$DW147,,AP$4),AP$9/(INDEX(Roky_výhled,,AP$8)-Last_Bil)*(INDEX($BO147:$DW147,,AP$8)-INDEX($D147:$BL147,,$E$1))+INDEX($D147:$BL147,,$E$1),AP$9/(INDEX(Roky_výhled,,AP$8)-INDEX(Roky_výhled,,AP$8-1))*(INDEX($BO147:$DW147,,AP$8)-INDEX($BO147:$DW147,,AP$8-1))+INDEX($BO147:$DW147,,AP$8-1))</f>
        <v>0</v>
      </c>
      <c r="AQ147" s="173">
        <f ca="1">CHOOSE(AQ$6,SUMIFS(INDIRECT("EB[" &amp; AQ$2 &amp; "]"),EB[Zdrojový_nositel],$B147,EB[product],"5200",EB[unit],"TJ"),INDEX($BO147:$DW147,,AQ$4),AQ$9/(INDEX(Roky_výhled,,AQ$8)-Last_Bil)*(INDEX($BO147:$DW147,,AQ$8)-INDEX($D147:$BL147,,$E$1))+INDEX($D147:$BL147,,$E$1),AQ$9/(INDEX(Roky_výhled,,AQ$8)-INDEX(Roky_výhled,,AQ$8-1))*(INDEX($BO147:$DW147,,AQ$8)-INDEX($BO147:$DW147,,AQ$8-1))+INDEX($BO147:$DW147,,AQ$8-1))</f>
        <v>0</v>
      </c>
      <c r="AR147" s="173">
        <f ca="1">CHOOSE(AR$6,SUMIFS(INDIRECT("EB[" &amp; AR$2 &amp; "]"),EB[Zdrojový_nositel],$B147,EB[product],"5200",EB[unit],"TJ"),INDEX($BO147:$DW147,,AR$4),AR$9/(INDEX(Roky_výhled,,AR$8)-Last_Bil)*(INDEX($BO147:$DW147,,AR$8)-INDEX($D147:$BL147,,$E$1))+INDEX($D147:$BL147,,$E$1),AR$9/(INDEX(Roky_výhled,,AR$8)-INDEX(Roky_výhled,,AR$8-1))*(INDEX($BO147:$DW147,,AR$8)-INDEX($BO147:$DW147,,AR$8-1))+INDEX($BO147:$DW147,,AR$8-1))</f>
        <v>0</v>
      </c>
      <c r="AS147" s="173">
        <f ca="1">CHOOSE(AS$6,SUMIFS(INDIRECT("EB[" &amp; AS$2 &amp; "]"),EB[Zdrojový_nositel],$B147,EB[product],"5200",EB[unit],"TJ"),INDEX($BO147:$DW147,,AS$4),AS$9/(INDEX(Roky_výhled,,AS$8)-Last_Bil)*(INDEX($BO147:$DW147,,AS$8)-INDEX($D147:$BL147,,$E$1))+INDEX($D147:$BL147,,$E$1),AS$9/(INDEX(Roky_výhled,,AS$8)-INDEX(Roky_výhled,,AS$8-1))*(INDEX($BO147:$DW147,,AS$8)-INDEX($BO147:$DW147,,AS$8-1))+INDEX($BO147:$DW147,,AS$8-1))</f>
        <v>0</v>
      </c>
      <c r="AT147" s="173">
        <f ca="1">CHOOSE(AT$6,SUMIFS(INDIRECT("EB[" &amp; AT$2 &amp; "]"),EB[Zdrojový_nositel],$B147,EB[product],"5200",EB[unit],"TJ"),INDEX($BO147:$DW147,,AT$4),AT$9/(INDEX(Roky_výhled,,AT$8)-Last_Bil)*(INDEX($BO147:$DW147,,AT$8)-INDEX($D147:$BL147,,$E$1))+INDEX($D147:$BL147,,$E$1),AT$9/(INDEX(Roky_výhled,,AT$8)-INDEX(Roky_výhled,,AT$8-1))*(INDEX($BO147:$DW147,,AT$8)-INDEX($BO147:$DW147,,AT$8-1))+INDEX($BO147:$DW147,,AT$8-1))</f>
        <v>0</v>
      </c>
      <c r="AU147" s="173">
        <f ca="1">CHOOSE(AU$6,SUMIFS(INDIRECT("EB[" &amp; AU$2 &amp; "]"),EB[Zdrojový_nositel],$B147,EB[product],"5200",EB[unit],"TJ"),INDEX($BO147:$DW147,,AU$4),AU$9/(INDEX(Roky_výhled,,AU$8)-Last_Bil)*(INDEX($BO147:$DW147,,AU$8)-INDEX($D147:$BL147,,$E$1))+INDEX($D147:$BL147,,$E$1),AU$9/(INDEX(Roky_výhled,,AU$8)-INDEX(Roky_výhled,,AU$8-1))*(INDEX($BO147:$DW147,,AU$8)-INDEX($BO147:$DW147,,AU$8-1))+INDEX($BO147:$DW147,,AU$8-1))</f>
        <v>0</v>
      </c>
      <c r="AV147" s="173">
        <f ca="1">CHOOSE(AV$6,SUMIFS(INDIRECT("EB[" &amp; AV$2 &amp; "]"),EB[Zdrojový_nositel],$B147,EB[product],"5200",EB[unit],"TJ"),INDEX($BO147:$DW147,,AV$4),AV$9/(INDEX(Roky_výhled,,AV$8)-Last_Bil)*(INDEX($BO147:$DW147,,AV$8)-INDEX($D147:$BL147,,$E$1))+INDEX($D147:$BL147,,$E$1),AV$9/(INDEX(Roky_výhled,,AV$8)-INDEX(Roky_výhled,,AV$8-1))*(INDEX($BO147:$DW147,,AV$8)-INDEX($BO147:$DW147,,AV$8-1))+INDEX($BO147:$DW147,,AV$8-1))</f>
        <v>0</v>
      </c>
      <c r="AW147" s="173">
        <f ca="1">CHOOSE(AW$6,SUMIFS(INDIRECT("EB[" &amp; AW$2 &amp; "]"),EB[Zdrojový_nositel],$B147,EB[product],"5200",EB[unit],"TJ"),INDEX($BO147:$DW147,,AW$4),AW$9/(INDEX(Roky_výhled,,AW$8)-Last_Bil)*(INDEX($BO147:$DW147,,AW$8)-INDEX($D147:$BL147,,$E$1))+INDEX($D147:$BL147,,$E$1),AW$9/(INDEX(Roky_výhled,,AW$8)-INDEX(Roky_výhled,,AW$8-1))*(INDEX($BO147:$DW147,,AW$8)-INDEX($BO147:$DW147,,AW$8-1))+INDEX($BO147:$DW147,,AW$8-1))</f>
        <v>0</v>
      </c>
      <c r="AX147" s="173">
        <f ca="1">CHOOSE(AX$6,SUMIFS(INDIRECT("EB[" &amp; AX$2 &amp; "]"),EB[Zdrojový_nositel],$B147,EB[product],"5200",EB[unit],"TJ"),INDEX($BO147:$DW147,,AX$4),AX$9/(INDEX(Roky_výhled,,AX$8)-Last_Bil)*(INDEX($BO147:$DW147,,AX$8)-INDEX($D147:$BL147,,$E$1))+INDEX($D147:$BL147,,$E$1),AX$9/(INDEX(Roky_výhled,,AX$8)-INDEX(Roky_výhled,,AX$8-1))*(INDEX($BO147:$DW147,,AX$8)-INDEX($BO147:$DW147,,AX$8-1))+INDEX($BO147:$DW147,,AX$8-1))</f>
        <v>0</v>
      </c>
      <c r="AY147" s="173">
        <f ca="1">CHOOSE(AY$6,SUMIFS(INDIRECT("EB[" &amp; AY$2 &amp; "]"),EB[Zdrojový_nositel],$B147,EB[product],"5200",EB[unit],"TJ"),INDEX($BO147:$DW147,,AY$4),AY$9/(INDEX(Roky_výhled,,AY$8)-Last_Bil)*(INDEX($BO147:$DW147,,AY$8)-INDEX($D147:$BL147,,$E$1))+INDEX($D147:$BL147,,$E$1),AY$9/(INDEX(Roky_výhled,,AY$8)-INDEX(Roky_výhled,,AY$8-1))*(INDEX($BO147:$DW147,,AY$8)-INDEX($BO147:$DW147,,AY$8-1))+INDEX($BO147:$DW147,,AY$8-1))</f>
        <v>0</v>
      </c>
      <c r="AZ147" s="173">
        <f ca="1">CHOOSE(AZ$6,SUMIFS(INDIRECT("EB[" &amp; AZ$2 &amp; "]"),EB[Zdrojový_nositel],$B147,EB[product],"5200",EB[unit],"TJ"),INDEX($BO147:$DW147,,AZ$4),AZ$9/(INDEX(Roky_výhled,,AZ$8)-Last_Bil)*(INDEX($BO147:$DW147,,AZ$8)-INDEX($D147:$BL147,,$E$1))+INDEX($D147:$BL147,,$E$1),AZ$9/(INDEX(Roky_výhled,,AZ$8)-INDEX(Roky_výhled,,AZ$8-1))*(INDEX($BO147:$DW147,,AZ$8)-INDEX($BO147:$DW147,,AZ$8-1))+INDEX($BO147:$DW147,,AZ$8-1))</f>
        <v>0</v>
      </c>
      <c r="BA147" s="173">
        <f ca="1">CHOOSE(BA$6,SUMIFS(INDIRECT("EB[" &amp; BA$2 &amp; "]"),EB[Zdrojový_nositel],$B147,EB[product],"5200",EB[unit],"TJ"),INDEX($BO147:$DW147,,BA$4),BA$9/(INDEX(Roky_výhled,,BA$8)-Last_Bil)*(INDEX($BO147:$DW147,,BA$8)-INDEX($D147:$BL147,,$E$1))+INDEX($D147:$BL147,,$E$1),BA$9/(INDEX(Roky_výhled,,BA$8)-INDEX(Roky_výhled,,BA$8-1))*(INDEX($BO147:$DW147,,BA$8)-INDEX($BO147:$DW147,,BA$8-1))+INDEX($BO147:$DW147,,BA$8-1))</f>
        <v>0</v>
      </c>
      <c r="BB147" s="173">
        <f ca="1">CHOOSE(BB$6,SUMIFS(INDIRECT("EB[" &amp; BB$2 &amp; "]"),EB[Zdrojový_nositel],$B147,EB[product],"5200",EB[unit],"TJ"),INDEX($BO147:$DW147,,BB$4),BB$9/(INDEX(Roky_výhled,,BB$8)-Last_Bil)*(INDEX($BO147:$DW147,,BB$8)-INDEX($D147:$BL147,,$E$1))+INDEX($D147:$BL147,,$E$1),BB$9/(INDEX(Roky_výhled,,BB$8)-INDEX(Roky_výhled,,BB$8-1))*(INDEX($BO147:$DW147,,BB$8)-INDEX($BO147:$DW147,,BB$8-1))+INDEX($BO147:$DW147,,BB$8-1))</f>
        <v>0</v>
      </c>
      <c r="BC147" s="173">
        <f ca="1">CHOOSE(BC$6,SUMIFS(INDIRECT("EB[" &amp; BC$2 &amp; "]"),EB[Zdrojový_nositel],$B147,EB[product],"5200",EB[unit],"TJ"),INDEX($BO147:$DW147,,BC$4),BC$9/(INDEX(Roky_výhled,,BC$8)-Last_Bil)*(INDEX($BO147:$DW147,,BC$8)-INDEX($D147:$BL147,,$E$1))+INDEX($D147:$BL147,,$E$1),BC$9/(INDEX(Roky_výhled,,BC$8)-INDEX(Roky_výhled,,BC$8-1))*(INDEX($BO147:$DW147,,BC$8)-INDEX($BO147:$DW147,,BC$8-1))+INDEX($BO147:$DW147,,BC$8-1))</f>
        <v>0</v>
      </c>
      <c r="BD147" s="173">
        <f ca="1">CHOOSE(BD$6,SUMIFS(INDIRECT("EB[" &amp; BD$2 &amp; "]"),EB[Zdrojový_nositel],$B147,EB[product],"5200",EB[unit],"TJ"),INDEX($BO147:$DW147,,BD$4),BD$9/(INDEX(Roky_výhled,,BD$8)-Last_Bil)*(INDEX($BO147:$DW147,,BD$8)-INDEX($D147:$BL147,,$E$1))+INDEX($D147:$BL147,,$E$1),BD$9/(INDEX(Roky_výhled,,BD$8)-INDEX(Roky_výhled,,BD$8-1))*(INDEX($BO147:$DW147,,BD$8)-INDEX($BO147:$DW147,,BD$8-1))+INDEX($BO147:$DW147,,BD$8-1))</f>
        <v>0</v>
      </c>
      <c r="BE147" s="173">
        <f ca="1">CHOOSE(BE$6,SUMIFS(INDIRECT("EB[" &amp; BE$2 &amp; "]"),EB[Zdrojový_nositel],$B147,EB[product],"5200",EB[unit],"TJ"),INDEX($BO147:$DW147,,BE$4),BE$9/(INDEX(Roky_výhled,,BE$8)-Last_Bil)*(INDEX($BO147:$DW147,,BE$8)-INDEX($D147:$BL147,,$E$1))+INDEX($D147:$BL147,,$E$1),BE$9/(INDEX(Roky_výhled,,BE$8)-INDEX(Roky_výhled,,BE$8-1))*(INDEX($BO147:$DW147,,BE$8)-INDEX($BO147:$DW147,,BE$8-1))+INDEX($BO147:$DW147,,BE$8-1))</f>
        <v>0</v>
      </c>
      <c r="BF147" s="173">
        <f ca="1">CHOOSE(BF$6,SUMIFS(INDIRECT("EB[" &amp; BF$2 &amp; "]"),EB[Zdrojový_nositel],$B147,EB[product],"5200",EB[unit],"TJ"),INDEX($BO147:$DW147,,BF$4),BF$9/(INDEX(Roky_výhled,,BF$8)-Last_Bil)*(INDEX($BO147:$DW147,,BF$8)-INDEX($D147:$BL147,,$E$1))+INDEX($D147:$BL147,,$E$1),BF$9/(INDEX(Roky_výhled,,BF$8)-INDEX(Roky_výhled,,BF$8-1))*(INDEX($BO147:$DW147,,BF$8)-INDEX($BO147:$DW147,,BF$8-1))+INDEX($BO147:$DW147,,BF$8-1))</f>
        <v>0</v>
      </c>
      <c r="BG147" s="173">
        <f ca="1">CHOOSE(BG$6,SUMIFS(INDIRECT("EB[" &amp; BG$2 &amp; "]"),EB[Zdrojový_nositel],$B147,EB[product],"5200",EB[unit],"TJ"),INDEX($BO147:$DW147,,BG$4),BG$9/(INDEX(Roky_výhled,,BG$8)-Last_Bil)*(INDEX($BO147:$DW147,,BG$8)-INDEX($D147:$BL147,,$E$1))+INDEX($D147:$BL147,,$E$1),BG$9/(INDEX(Roky_výhled,,BG$8)-INDEX(Roky_výhled,,BG$8-1))*(INDEX($BO147:$DW147,,BG$8)-INDEX($BO147:$DW147,,BG$8-1))+INDEX($BO147:$DW147,,BG$8-1))</f>
        <v>0</v>
      </c>
      <c r="BH147" s="173">
        <f ca="1">CHOOSE(BH$6,SUMIFS(INDIRECT("EB[" &amp; BH$2 &amp; "]"),EB[Zdrojový_nositel],$B147,EB[product],"5200",EB[unit],"TJ"),INDEX($BO147:$DW147,,BH$4),BH$9/(INDEX(Roky_výhled,,BH$8)-Last_Bil)*(INDEX($BO147:$DW147,,BH$8)-INDEX($D147:$BL147,,$E$1))+INDEX($D147:$BL147,,$E$1),BH$9/(INDEX(Roky_výhled,,BH$8)-INDEX(Roky_výhled,,BH$8-1))*(INDEX($BO147:$DW147,,BH$8)-INDEX($BO147:$DW147,,BH$8-1))+INDEX($BO147:$DW147,,BH$8-1))</f>
        <v>0</v>
      </c>
      <c r="BI147" s="173">
        <f ca="1">CHOOSE(BI$6,SUMIFS(INDIRECT("EB[" &amp; BI$2 &amp; "]"),EB[Zdrojový_nositel],$B147,EB[product],"5200",EB[unit],"TJ"),INDEX($BO147:$DW147,,BI$4),BI$9/(INDEX(Roky_výhled,,BI$8)-Last_Bil)*(INDEX($BO147:$DW147,,BI$8)-INDEX($D147:$BL147,,$E$1))+INDEX($D147:$BL147,,$E$1),BI$9/(INDEX(Roky_výhled,,BI$8)-INDEX(Roky_výhled,,BI$8-1))*(INDEX($BO147:$DW147,,BI$8)-INDEX($BO147:$DW147,,BI$8-1))+INDEX($BO147:$DW147,,BI$8-1))</f>
        <v>0</v>
      </c>
      <c r="BJ147" s="173">
        <f ca="1">CHOOSE(BJ$6,SUMIFS(INDIRECT("EB[" &amp; BJ$2 &amp; "]"),EB[Zdrojový_nositel],$B147,EB[product],"5200",EB[unit],"TJ"),INDEX($BO147:$DW147,,BJ$4),BJ$9/(INDEX(Roky_výhled,,BJ$8)-Last_Bil)*(INDEX($BO147:$DW147,,BJ$8)-INDEX($D147:$BL147,,$E$1))+INDEX($D147:$BL147,,$E$1),BJ$9/(INDEX(Roky_výhled,,BJ$8)-INDEX(Roky_výhled,,BJ$8-1))*(INDEX($BO147:$DW147,,BJ$8)-INDEX($BO147:$DW147,,BJ$8-1))+INDEX($BO147:$DW147,,BJ$8-1))</f>
        <v>0</v>
      </c>
      <c r="BK147" s="173">
        <f ca="1">CHOOSE(BK$6,SUMIFS(INDIRECT("EB[" &amp; BK$2 &amp; "]"),EB[Zdrojový_nositel],$B147,EB[product],"5200",EB[unit],"TJ"),INDEX($BO147:$DW147,,BK$4),BK$9/(INDEX(Roky_výhled,,BK$8)-Last_Bil)*(INDEX($BO147:$DW147,,BK$8)-INDEX($D147:$BL147,,$E$1))+INDEX($D147:$BL147,,$E$1),BK$9/(INDEX(Roky_výhled,,BK$8)-INDEX(Roky_výhled,,BK$8-1))*(INDEX($BO147:$DW147,,BK$8)-INDEX($BO147:$DW147,,BK$8-1))+INDEX($BO147:$DW147,,BK$8-1))</f>
        <v>0</v>
      </c>
      <c r="BL147" s="162">
        <f ca="1">CHOOSE(BL$6,SUMIFS(INDIRECT("EB[" &amp; BL$2 &amp; "]"),EB[Zdrojový_nositel],$B147,EB[product],"5200",EB[unit],"TJ"),INDEX($BO147:$DW147,,BL$4),BL$9/(INDEX(Roky_výhled,,BL$8)-Last_Bil)*(INDEX($BO147:$DW147,,BL$8)-INDEX($D147:$BL147,,$E$1))+INDEX($D147:$BL147,,$E$1),BL$9/(INDEX(Roky_výhled,,BL$8)-INDEX(Roky_výhled,,BL$8-1))*(INDEX($BO147:$DW147,,BL$8)-INDEX($BO147:$DW147,,BL$8-1))+INDEX($BO147:$DW147,,BL$8-1))</f>
        <v>0</v>
      </c>
      <c r="BM147"/>
      <c r="BN147" s="221" t="str">
        <f t="shared" si="308"/>
        <v>Teplo</v>
      </c>
      <c r="BO147" s="285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7"/>
      <c r="BZ147" s="281"/>
      <c r="CA147" s="281"/>
      <c r="CB147" s="281"/>
      <c r="CC147" s="281"/>
      <c r="CD147" s="281"/>
      <c r="CE147" s="281"/>
      <c r="CF147" s="281"/>
      <c r="CG147" s="281"/>
      <c r="CH147" s="281"/>
      <c r="CI147" s="281"/>
      <c r="CJ147" s="281"/>
      <c r="CK147" s="281"/>
      <c r="CL147" s="281"/>
      <c r="CM147" s="281"/>
      <c r="CN147" s="281"/>
      <c r="CO147" s="281"/>
      <c r="CP147" s="281"/>
      <c r="CQ147" s="281"/>
      <c r="CR147" s="281"/>
      <c r="CS147" s="281"/>
      <c r="CT147" s="281"/>
      <c r="CU147" s="281"/>
      <c r="CV147" s="281"/>
      <c r="CW147" s="281"/>
      <c r="CX147" s="281"/>
      <c r="CY147" s="281"/>
      <c r="CZ147" s="281"/>
      <c r="DA147" s="281"/>
      <c r="DB147" s="281"/>
      <c r="DC147" s="281"/>
      <c r="DD147" s="281"/>
      <c r="DE147" s="281"/>
      <c r="DF147" s="281"/>
      <c r="DG147" s="281"/>
      <c r="DH147" s="281"/>
      <c r="DI147" s="281"/>
      <c r="DJ147" s="281"/>
      <c r="DK147" s="281"/>
      <c r="DL147" s="281"/>
      <c r="DM147" s="281"/>
      <c r="DN147" s="281"/>
      <c r="DO147" s="281"/>
      <c r="DP147" s="281"/>
      <c r="DQ147" s="281"/>
      <c r="DR147" s="281"/>
      <c r="DS147" s="281"/>
      <c r="DT147" s="281"/>
      <c r="DU147" s="281"/>
      <c r="DV147" s="281"/>
      <c r="DW147" s="281"/>
    </row>
    <row r="148" spans="2:127" s="196" customFormat="1" x14ac:dyDescent="0.25">
      <c r="B148" t="s">
        <v>3256</v>
      </c>
      <c r="C148" s="221" t="str">
        <f t="shared" si="310"/>
        <v>OZE mimo biomasu</v>
      </c>
      <c r="D148" s="215">
        <f ca="1">CHOOSE(D$6,SUMIFS(INDIRECT("EB[" &amp; D$2 &amp; "]"),EB[Zdrojový_nositel],$B148,EB[product],"5200",EB[unit],"TJ"),INDEX($BO148:$DW148,,D$4),D$9/(INDEX(Roky_výhled,,D$8)-Last_Bil)*(INDEX($BO148:$DW148,,D$8)-INDEX($D148:$BL148,,$E$1))+INDEX($D148:$BL148,,$E$1),D$9/(INDEX(Roky_výhled,,D$8)-INDEX(Roky_výhled,,D$8-1))*(INDEX($BO148:$DW148,,D$8)-INDEX($BO148:$DW148,,D$8-1))+INDEX($BO148:$DW148,,D$8-1))</f>
        <v>0</v>
      </c>
      <c r="E148" s="173">
        <f ca="1">CHOOSE(E$6,SUMIFS(INDIRECT("EB[" &amp; E$2 &amp; "]"),EB[Zdrojový_nositel],$B148,EB[product],"5200",EB[unit],"TJ"),INDEX($BO148:$DW148,,E$4),E$9/(INDEX(Roky_výhled,,E$8)-Last_Bil)*(INDEX($BO148:$DW148,,E$8)-INDEX($D148:$BL148,,$E$1))+INDEX($D148:$BL148,,$E$1),E$9/(INDEX(Roky_výhled,,E$8)-INDEX(Roky_výhled,,E$8-1))*(INDEX($BO148:$DW148,,E$8)-INDEX($BO148:$DW148,,E$8-1))+INDEX($BO148:$DW148,,E$8-1))</f>
        <v>0</v>
      </c>
      <c r="F148" s="173">
        <f ca="1">CHOOSE(F$6,SUMIFS(INDIRECT("EB[" &amp; F$2 &amp; "]"),EB[Zdrojový_nositel],$B148,EB[product],"5200",EB[unit],"TJ"),INDEX($BO148:$DW148,,F$4),F$9/(INDEX(Roky_výhled,,F$8)-Last_Bil)*(INDEX($BO148:$DW148,,F$8)-INDEX($D148:$BL148,,$E$1))+INDEX($D148:$BL148,,$E$1),F$9/(INDEX(Roky_výhled,,F$8)-INDEX(Roky_výhled,,F$8-1))*(INDEX($BO148:$DW148,,F$8)-INDEX($BO148:$DW148,,F$8-1))+INDEX($BO148:$DW148,,F$8-1))</f>
        <v>0</v>
      </c>
      <c r="G148" s="173">
        <f ca="1">CHOOSE(G$6,SUMIFS(INDIRECT("EB[" &amp; G$2 &amp; "]"),EB[Zdrojový_nositel],$B148,EB[product],"5200",EB[unit],"TJ"),INDEX($BO148:$DW148,,G$4),G$9/(INDEX(Roky_výhled,,G$8)-Last_Bil)*(INDEX($BO148:$DW148,,G$8)-INDEX($D148:$BL148,,$E$1))+INDEX($D148:$BL148,,$E$1),G$9/(INDEX(Roky_výhled,,G$8)-INDEX(Roky_výhled,,G$8-1))*(INDEX($BO148:$DW148,,G$8)-INDEX($BO148:$DW148,,G$8-1))+INDEX($BO148:$DW148,,G$8-1))</f>
        <v>0</v>
      </c>
      <c r="H148" s="173">
        <f ca="1">CHOOSE(H$6,SUMIFS(INDIRECT("EB[" &amp; H$2 &amp; "]"),EB[Zdrojový_nositel],$B148,EB[product],"5200",EB[unit],"TJ"),INDEX($BO148:$DW148,,H$4),H$9/(INDEX(Roky_výhled,,H$8)-Last_Bil)*(INDEX($BO148:$DW148,,H$8)-INDEX($D148:$BL148,,$E$1))+INDEX($D148:$BL148,,$E$1),H$9/(INDEX(Roky_výhled,,H$8)-INDEX(Roky_výhled,,H$8-1))*(INDEX($BO148:$DW148,,H$8)-INDEX($BO148:$DW148,,H$8-1))+INDEX($BO148:$DW148,,H$8-1))</f>
        <v>0</v>
      </c>
      <c r="I148" s="173">
        <f ca="1">CHOOSE(I$6,SUMIFS(INDIRECT("EB[" &amp; I$2 &amp; "]"),EB[Zdrojový_nositel],$B148,EB[product],"5200",EB[unit],"TJ"),INDEX($BO148:$DW148,,I$4),I$9/(INDEX(Roky_výhled,,I$8)-Last_Bil)*(INDEX($BO148:$DW148,,I$8)-INDEX($D148:$BL148,,$E$1))+INDEX($D148:$BL148,,$E$1),I$9/(INDEX(Roky_výhled,,I$8)-INDEX(Roky_výhled,,I$8-1))*(INDEX($BO148:$DW148,,I$8)-INDEX($BO148:$DW148,,I$8-1))+INDEX($BO148:$DW148,,I$8-1))</f>
        <v>0</v>
      </c>
      <c r="J148" s="173">
        <f ca="1">CHOOSE(J$6,SUMIFS(INDIRECT("EB[" &amp; J$2 &amp; "]"),EB[Zdrojový_nositel],$B148,EB[product],"5200",EB[unit],"TJ"),INDEX($BO148:$DW148,,J$4),J$9/(INDEX(Roky_výhled,,J$8)-Last_Bil)*(INDEX($BO148:$DW148,,J$8)-INDEX($D148:$BL148,,$E$1))+INDEX($D148:$BL148,,$E$1),J$9/(INDEX(Roky_výhled,,J$8)-INDEX(Roky_výhled,,J$8-1))*(INDEX($BO148:$DW148,,J$8)-INDEX($BO148:$DW148,,J$8-1))+INDEX($BO148:$DW148,,J$8-1))</f>
        <v>0</v>
      </c>
      <c r="K148" s="173">
        <f ca="1">CHOOSE(K$6,SUMIFS(INDIRECT("EB[" &amp; K$2 &amp; "]"),EB[Zdrojový_nositel],$B148,EB[product],"5200",EB[unit],"TJ"),INDEX($BO148:$DW148,,K$4),K$9/(INDEX(Roky_výhled,,K$8)-Last_Bil)*(INDEX($BO148:$DW148,,K$8)-INDEX($D148:$BL148,,$E$1))+INDEX($D148:$BL148,,$E$1),K$9/(INDEX(Roky_výhled,,K$8)-INDEX(Roky_výhled,,K$8-1))*(INDEX($BO148:$DW148,,K$8)-INDEX($BO148:$DW148,,K$8-1))+INDEX($BO148:$DW148,,K$8-1))</f>
        <v>0</v>
      </c>
      <c r="L148" s="173">
        <f ca="1">CHOOSE(L$6,SUMIFS(INDIRECT("EB[" &amp; L$2 &amp; "]"),EB[Zdrojový_nositel],$B148,EB[product],"5200",EB[unit],"TJ"),INDEX($BO148:$DW148,,L$4),L$9/(INDEX(Roky_výhled,,L$8)-Last_Bil)*(INDEX($BO148:$DW148,,L$8)-INDEX($D148:$BL148,,$E$1))+INDEX($D148:$BL148,,$E$1),L$9/(INDEX(Roky_výhled,,L$8)-INDEX(Roky_výhled,,L$8-1))*(INDEX($BO148:$DW148,,L$8)-INDEX($BO148:$DW148,,L$8-1))+INDEX($BO148:$DW148,,L$8-1))</f>
        <v>0</v>
      </c>
      <c r="M148" s="173">
        <f ca="1">CHOOSE(M$6,SUMIFS(INDIRECT("EB[" &amp; M$2 &amp; "]"),EB[Zdrojový_nositel],$B148,EB[product],"5200",EB[unit],"TJ"),INDEX($BO148:$DW148,,M$4),M$9/(INDEX(Roky_výhled,,M$8)-Last_Bil)*(INDEX($BO148:$DW148,,M$8)-INDEX($D148:$BL148,,$E$1))+INDEX($D148:$BL148,,$E$1),M$9/(INDEX(Roky_výhled,,M$8)-INDEX(Roky_výhled,,M$8-1))*(INDEX($BO148:$DW148,,M$8)-INDEX($BO148:$DW148,,M$8-1))+INDEX($BO148:$DW148,,M$8-1))</f>
        <v>0</v>
      </c>
      <c r="N148" s="173">
        <f ca="1">CHOOSE(N$6,SUMIFS(INDIRECT("EB[" &amp; N$2 &amp; "]"),EB[Zdrojový_nositel],$B148,EB[product],"5200",EB[unit],"TJ"),INDEX($BO148:$DW148,,N$4),N$9/(INDEX(Roky_výhled,,N$8)-Last_Bil)*(INDEX($BO148:$DW148,,N$8)-INDEX($D148:$BL148,,$E$1))+INDEX($D148:$BL148,,$E$1),N$9/(INDEX(Roky_výhled,,N$8)-INDEX(Roky_výhled,,N$8-1))*(INDEX($BO148:$DW148,,N$8)-INDEX($BO148:$DW148,,N$8-1))+INDEX($BO148:$DW148,,N$8-1))</f>
        <v>0</v>
      </c>
      <c r="O148" s="173">
        <f ca="1">CHOOSE(O$6,SUMIFS(INDIRECT("EB[" &amp; O$2 &amp; "]"),EB[Zdrojový_nositel],$B148,EB[product],"5200",EB[unit],"TJ"),INDEX($BO148:$DW148,,O$4),O$9/(INDEX(Roky_výhled,,O$8)-Last_Bil)*(INDEX($BO148:$DW148,,O$8)-INDEX($D148:$BL148,,$E$1))+INDEX($D148:$BL148,,$E$1),O$9/(INDEX(Roky_výhled,,O$8)-INDEX(Roky_výhled,,O$8-1))*(INDEX($BO148:$DW148,,O$8)-INDEX($BO148:$DW148,,O$8-1))+INDEX($BO148:$DW148,,O$8-1))</f>
        <v>0</v>
      </c>
      <c r="P148" s="173">
        <f ca="1">CHOOSE(P$6,SUMIFS(INDIRECT("EB[" &amp; P$2 &amp; "]"),EB[Zdrojový_nositel],$B148,EB[product],"5200",EB[unit],"TJ"),INDEX($BO148:$DW148,,P$4),P$9/(INDEX(Roky_výhled,,P$8)-Last_Bil)*(INDEX($BO148:$DW148,,P$8)-INDEX($D148:$BL148,,$E$1))+INDEX($D148:$BL148,,$E$1),P$9/(INDEX(Roky_výhled,,P$8)-INDEX(Roky_výhled,,P$8-1))*(INDEX($BO148:$DW148,,P$8)-INDEX($BO148:$DW148,,P$8-1))+INDEX($BO148:$DW148,,P$8-1))</f>
        <v>0</v>
      </c>
      <c r="Q148" s="173">
        <f ca="1">CHOOSE(Q$6,SUMIFS(INDIRECT("EB[" &amp; Q$2 &amp; "]"),EB[Zdrojový_nositel],$B148,EB[product],"5200",EB[unit],"TJ"),INDEX($BO148:$DW148,,Q$4),Q$9/(INDEX(Roky_výhled,,Q$8)-Last_Bil)*(INDEX($BO148:$DW148,,Q$8)-INDEX($D148:$BL148,,$E$1))+INDEX($D148:$BL148,,$E$1),Q$9/(INDEX(Roky_výhled,,Q$8)-INDEX(Roky_výhled,,Q$8-1))*(INDEX($BO148:$DW148,,Q$8)-INDEX($BO148:$DW148,,Q$8-1))+INDEX($BO148:$DW148,,Q$8-1))</f>
        <v>0</v>
      </c>
      <c r="R148" s="173">
        <f ca="1">CHOOSE(R$6,SUMIFS(INDIRECT("EB[" &amp; R$2 &amp; "]"),EB[Zdrojový_nositel],$B148,EB[product],"5200",EB[unit],"TJ"),INDEX($BO148:$DW148,,R$4),R$9/(INDEX(Roky_výhled,,R$8)-Last_Bil)*(INDEX($BO148:$DW148,,R$8)-INDEX($D148:$BL148,,$E$1))+INDEX($D148:$BL148,,$E$1),R$9/(INDEX(Roky_výhled,,R$8)-INDEX(Roky_výhled,,R$8-1))*(INDEX($BO148:$DW148,,R$8)-INDEX($BO148:$DW148,,R$8-1))+INDEX($BO148:$DW148,,R$8-1))</f>
        <v>0</v>
      </c>
      <c r="S148" s="173">
        <f ca="1">CHOOSE(S$6,SUMIFS(INDIRECT("EB[" &amp; S$2 &amp; "]"),EB[Zdrojový_nositel],$B148,EB[product],"5200",EB[unit],"TJ"),INDEX($BO148:$DW148,,S$4),S$9/(INDEX(Roky_výhled,,S$8)-Last_Bil)*(INDEX($BO148:$DW148,,S$8)-INDEX($D148:$BL148,,$E$1))+INDEX($D148:$BL148,,$E$1),S$9/(INDEX(Roky_výhled,,S$8)-INDEX(Roky_výhled,,S$8-1))*(INDEX($BO148:$DW148,,S$8)-INDEX($BO148:$DW148,,S$8-1))+INDEX($BO148:$DW148,,S$8-1))</f>
        <v>0</v>
      </c>
      <c r="T148" s="173">
        <f ca="1">CHOOSE(T$6,SUMIFS(INDIRECT("EB[" &amp; T$2 &amp; "]"),EB[Zdrojový_nositel],$B148,EB[product],"5200",EB[unit],"TJ"),INDEX($BO148:$DW148,,T$4),T$9/(INDEX(Roky_výhled,,T$8)-Last_Bil)*(INDEX($BO148:$DW148,,T$8)-INDEX($D148:$BL148,,$E$1))+INDEX($D148:$BL148,,$E$1),T$9/(INDEX(Roky_výhled,,T$8)-INDEX(Roky_výhled,,T$8-1))*(INDEX($BO148:$DW148,,T$8)-INDEX($BO148:$DW148,,T$8-1))+INDEX($BO148:$DW148,,T$8-1))</f>
        <v>0</v>
      </c>
      <c r="U148" s="173">
        <f ca="1">CHOOSE(U$6,SUMIFS(INDIRECT("EB[" &amp; U$2 &amp; "]"),EB[Zdrojový_nositel],$B148,EB[product],"5200",EB[unit],"TJ"),INDEX($BO148:$DW148,,U$4),U$9/(INDEX(Roky_výhled,,U$8)-Last_Bil)*(INDEX($BO148:$DW148,,U$8)-INDEX($D148:$BL148,,$E$1))+INDEX($D148:$BL148,,$E$1),U$9/(INDEX(Roky_výhled,,U$8)-INDEX(Roky_výhled,,U$8-1))*(INDEX($BO148:$DW148,,U$8)-INDEX($BO148:$DW148,,U$8-1))+INDEX($BO148:$DW148,,U$8-1))</f>
        <v>0</v>
      </c>
      <c r="V148" s="173">
        <f ca="1">CHOOSE(V$6,SUMIFS(INDIRECT("EB[" &amp; V$2 &amp; "]"),EB[Zdrojový_nositel],$B148,EB[product],"5200",EB[unit],"TJ"),INDEX($BO148:$DW148,,V$4),V$9/(INDEX(Roky_výhled,,V$8)-Last_Bil)*(INDEX($BO148:$DW148,,V$8)-INDEX($D148:$BL148,,$E$1))+INDEX($D148:$BL148,,$E$1),V$9/(INDEX(Roky_výhled,,V$8)-INDEX(Roky_výhled,,V$8-1))*(INDEX($BO148:$DW148,,V$8)-INDEX($BO148:$DW148,,V$8-1))+INDEX($BO148:$DW148,,V$8-1))</f>
        <v>0</v>
      </c>
      <c r="W148" s="173">
        <f ca="1">CHOOSE(W$6,SUMIFS(INDIRECT("EB[" &amp; W$2 &amp; "]"),EB[Zdrojový_nositel],$B148,EB[product],"5200",EB[unit],"TJ"),INDEX($BO148:$DW148,,W$4),W$9/(INDEX(Roky_výhled,,W$8)-Last_Bil)*(INDEX($BO148:$DW148,,W$8)-INDEX($D148:$BL148,,$E$1))+INDEX($D148:$BL148,,$E$1),W$9/(INDEX(Roky_výhled,,W$8)-INDEX(Roky_výhled,,W$8-1))*(INDEX($BO148:$DW148,,W$8)-INDEX($BO148:$DW148,,W$8-1))+INDEX($BO148:$DW148,,W$8-1))</f>
        <v>0</v>
      </c>
      <c r="X148" s="173">
        <f ca="1">CHOOSE(X$6,SUMIFS(INDIRECT("EB[" &amp; X$2 &amp; "]"),EB[Zdrojový_nositel],$B148,EB[product],"5200",EB[unit],"TJ"),INDEX($BO148:$DW148,,X$4),X$9/(INDEX(Roky_výhled,,X$8)-Last_Bil)*(INDEX($BO148:$DW148,,X$8)-INDEX($D148:$BL148,,$E$1))+INDEX($D148:$BL148,,$E$1),X$9/(INDEX(Roky_výhled,,X$8)-INDEX(Roky_výhled,,X$8-1))*(INDEX($BO148:$DW148,,X$8)-INDEX($BO148:$DW148,,X$8-1))+INDEX($BO148:$DW148,,X$8-1))</f>
        <v>0</v>
      </c>
      <c r="Y148" s="173">
        <f ca="1">CHOOSE(Y$6,SUMIFS(INDIRECT("EB[" &amp; Y$2 &amp; "]"),EB[Zdrojový_nositel],$B148,EB[product],"5200",EB[unit],"TJ"),INDEX($BO148:$DW148,,Y$4),Y$9/(INDEX(Roky_výhled,,Y$8)-Last_Bil)*(INDEX($BO148:$DW148,,Y$8)-INDEX($D148:$BL148,,$E$1))+INDEX($D148:$BL148,,$E$1),Y$9/(INDEX(Roky_výhled,,Y$8)-INDEX(Roky_výhled,,Y$8-1))*(INDEX($BO148:$DW148,,Y$8)-INDEX($BO148:$DW148,,Y$8-1))+INDEX($BO148:$DW148,,Y$8-1))</f>
        <v>0</v>
      </c>
      <c r="Z148" s="173">
        <f ca="1">CHOOSE(Z$6,SUMIFS(INDIRECT("EB[" &amp; Z$2 &amp; "]"),EB[Zdrojový_nositel],$B148,EB[product],"5200",EB[unit],"TJ"),INDEX($BO148:$DW148,,Z$4),Z$9/(INDEX(Roky_výhled,,Z$8)-Last_Bil)*(INDEX($BO148:$DW148,,Z$8)-INDEX($D148:$BL148,,$E$1))+INDEX($D148:$BL148,,$E$1),Z$9/(INDEX(Roky_výhled,,Z$8)-INDEX(Roky_výhled,,Z$8-1))*(INDEX($BO148:$DW148,,Z$8)-INDEX($BO148:$DW148,,Z$8-1))+INDEX($BO148:$DW148,,Z$8-1))</f>
        <v>0</v>
      </c>
      <c r="AA148" s="173">
        <f ca="1">CHOOSE(AA$6,SUMIFS(INDIRECT("EB[" &amp; AA$2 &amp; "]"),EB[Zdrojový_nositel],$B148,EB[product],"5200",EB[unit],"TJ"),INDEX($BO148:$DW148,,AA$4),AA$9/(INDEX(Roky_výhled,,AA$8)-Last_Bil)*(INDEX($BO148:$DW148,,AA$8)-INDEX($D148:$BL148,,$E$1))+INDEX($D148:$BL148,,$E$1),AA$9/(INDEX(Roky_výhled,,AA$8)-INDEX(Roky_výhled,,AA$8-1))*(INDEX($BO148:$DW148,,AA$8)-INDEX($BO148:$DW148,,AA$8-1))+INDEX($BO148:$DW148,,AA$8-1))</f>
        <v>0</v>
      </c>
      <c r="AB148" s="173">
        <f ca="1">CHOOSE(AB$6,SUMIFS(INDIRECT("EB[" &amp; AB$2 &amp; "]"),EB[Zdrojový_nositel],$B148,EB[product],"5200",EB[unit],"TJ"),INDEX($BO148:$DW148,,AB$4),AB$9/(INDEX(Roky_výhled,,AB$8)-Last_Bil)*(INDEX($BO148:$DW148,,AB$8)-INDEX($D148:$BL148,,$E$1))+INDEX($D148:$BL148,,$E$1),AB$9/(INDEX(Roky_výhled,,AB$8)-INDEX(Roky_výhled,,AB$8-1))*(INDEX($BO148:$DW148,,AB$8)-INDEX($BO148:$DW148,,AB$8-1))+INDEX($BO148:$DW148,,AB$8-1))</f>
        <v>0</v>
      </c>
      <c r="AC148" s="173">
        <f ca="1">CHOOSE(AC$6,SUMIFS(INDIRECT("EB[" &amp; AC$2 &amp; "]"),EB[Zdrojový_nositel],$B148,EB[product],"5200",EB[unit],"TJ"),INDEX($BO148:$DW148,,AC$4),AC$9/(INDEX(Roky_výhled,,AC$8)-Last_Bil)*(INDEX($BO148:$DW148,,AC$8)-INDEX($D148:$BL148,,$E$1))+INDEX($D148:$BL148,,$E$1),AC$9/(INDEX(Roky_výhled,,AC$8)-INDEX(Roky_výhled,,AC$8-1))*(INDEX($BO148:$DW148,,AC$8)-INDEX($BO148:$DW148,,AC$8-1))+INDEX($BO148:$DW148,,AC$8-1))</f>
        <v>0</v>
      </c>
      <c r="AD148" s="173">
        <f ca="1">CHOOSE(AD$6,SUMIFS(INDIRECT("EB[" &amp; AD$2 &amp; "]"),EB[Zdrojový_nositel],$B148,EB[product],"5200",EB[unit],"TJ"),INDEX($BO148:$DW148,,AD$4),AD$9/(INDEX(Roky_výhled,,AD$8)-Last_Bil)*(INDEX($BO148:$DW148,,AD$8)-INDEX($D148:$BL148,,$E$1))+INDEX($D148:$BL148,,$E$1),AD$9/(INDEX(Roky_výhled,,AD$8)-INDEX(Roky_výhled,,AD$8-1))*(INDEX($BO148:$DW148,,AD$8)-INDEX($BO148:$DW148,,AD$8-1))+INDEX($BO148:$DW148,,AD$8-1))</f>
        <v>28</v>
      </c>
      <c r="AE148" s="173">
        <f ca="1">CHOOSE(AE$6,SUMIFS(INDIRECT("EB[" &amp; AE$2 &amp; "]"),EB[Zdrojový_nositel],$B148,EB[product],"5200",EB[unit],"TJ"),INDEX($BO148:$DW148,,AE$4),AE$9/(INDEX(Roky_výhled,,AE$8)-Last_Bil)*(INDEX($BO148:$DW148,,AE$8)-INDEX($D148:$BL148,,$E$1))+INDEX($D148:$BL148,,$E$1),AE$9/(INDEX(Roky_výhled,,AE$8)-INDEX(Roky_výhled,,AE$8-1))*(INDEX($BO148:$DW148,,AE$8)-INDEX($BO148:$DW148,,AE$8-1))+INDEX($BO148:$DW148,,AE$8-1))</f>
        <v>56</v>
      </c>
      <c r="AF148" s="173">
        <f ca="1">CHOOSE(AF$6,SUMIFS(INDIRECT("EB[" &amp; AF$2 &amp; "]"),EB[Zdrojový_nositel],$B148,EB[product],"5200",EB[unit],"TJ"),INDEX($BO148:$DW148,,AF$4),AF$9/(INDEX(Roky_výhled,,AF$8)-Last_Bil)*(INDEX($BO148:$DW148,,AF$8)-INDEX($D148:$BL148,,$E$1))+INDEX($D148:$BL148,,$E$1),AF$9/(INDEX(Roky_výhled,,AF$8)-INDEX(Roky_výhled,,AF$8-1))*(INDEX($BO148:$DW148,,AF$8)-INDEX($BO148:$DW148,,AF$8-1))+INDEX($BO148:$DW148,,AF$8-1))</f>
        <v>84</v>
      </c>
      <c r="AG148" s="173">
        <f ca="1">CHOOSE(AG$6,SUMIFS(INDIRECT("EB[" &amp; AG$2 &amp; "]"),EB[Zdrojový_nositel],$B148,EB[product],"5200",EB[unit],"TJ"),INDEX($BO148:$DW148,,AG$4),AG$9/(INDEX(Roky_výhled,,AG$8)-Last_Bil)*(INDEX($BO148:$DW148,,AG$8)-INDEX($D148:$BL148,,$E$1))+INDEX($D148:$BL148,,$E$1),AG$9/(INDEX(Roky_výhled,,AG$8)-INDEX(Roky_výhled,,AG$8-1))*(INDEX($BO148:$DW148,,AG$8)-INDEX($BO148:$DW148,,AG$8-1))+INDEX($BO148:$DW148,,AG$8-1))</f>
        <v>112</v>
      </c>
      <c r="AH148" s="173">
        <f ca="1">CHOOSE(AH$6,SUMIFS(INDIRECT("EB[" &amp; AH$2 &amp; "]"),EB[Zdrojový_nositel],$B148,EB[product],"5200",EB[unit],"TJ"),INDEX($BO148:$DW148,,AH$4),AH$9/(INDEX(Roky_výhled,,AH$8)-Last_Bil)*(INDEX($BO148:$DW148,,AH$8)-INDEX($D148:$BL148,,$E$1))+INDEX($D148:$BL148,,$E$1),AH$9/(INDEX(Roky_výhled,,AH$8)-INDEX(Roky_výhled,,AH$8-1))*(INDEX($BO148:$DW148,,AH$8)-INDEX($BO148:$DW148,,AH$8-1))+INDEX($BO148:$DW148,,AH$8-1))</f>
        <v>140</v>
      </c>
      <c r="AI148" s="173">
        <f ca="1">CHOOSE(AI$6,SUMIFS(INDIRECT("EB[" &amp; AI$2 &amp; "]"),EB[Zdrojový_nositel],$B148,EB[product],"5200",EB[unit],"TJ"),INDEX($BO148:$DW148,,AI$4),AI$9/(INDEX(Roky_výhled,,AI$8)-Last_Bil)*(INDEX($BO148:$DW148,,AI$8)-INDEX($D148:$BL148,,$E$1))+INDEX($D148:$BL148,,$E$1),AI$9/(INDEX(Roky_výhled,,AI$8)-INDEX(Roky_výhled,,AI$8-1))*(INDEX($BO148:$DW148,,AI$8)-INDEX($BO148:$DW148,,AI$8-1))+INDEX($BO148:$DW148,,AI$8-1))</f>
        <v>152</v>
      </c>
      <c r="AJ148" s="173">
        <f ca="1">CHOOSE(AJ$6,SUMIFS(INDIRECT("EB[" &amp; AJ$2 &amp; "]"),EB[Zdrojový_nositel],$B148,EB[product],"5200",EB[unit],"TJ"),INDEX($BO148:$DW148,,AJ$4),AJ$9/(INDEX(Roky_výhled,,AJ$8)-Last_Bil)*(INDEX($BO148:$DW148,,AJ$8)-INDEX($D148:$BL148,,$E$1))+INDEX($D148:$BL148,,$E$1),AJ$9/(INDEX(Roky_výhled,,AJ$8)-INDEX(Roky_výhled,,AJ$8-1))*(INDEX($BO148:$DW148,,AJ$8)-INDEX($BO148:$DW148,,AJ$8-1))+INDEX($BO148:$DW148,,AJ$8-1))</f>
        <v>164</v>
      </c>
      <c r="AK148" s="173">
        <f ca="1">CHOOSE(AK$6,SUMIFS(INDIRECT("EB[" &amp; AK$2 &amp; "]"),EB[Zdrojový_nositel],$B148,EB[product],"5200",EB[unit],"TJ"),INDEX($BO148:$DW148,,AK$4),AK$9/(INDEX(Roky_výhled,,AK$8)-Last_Bil)*(INDEX($BO148:$DW148,,AK$8)-INDEX($D148:$BL148,,$E$1))+INDEX($D148:$BL148,,$E$1),AK$9/(INDEX(Roky_výhled,,AK$8)-INDEX(Roky_výhled,,AK$8-1))*(INDEX($BO148:$DW148,,AK$8)-INDEX($BO148:$DW148,,AK$8-1))+INDEX($BO148:$DW148,,AK$8-1))</f>
        <v>176</v>
      </c>
      <c r="AL148" s="173">
        <f ca="1">CHOOSE(AL$6,SUMIFS(INDIRECT("EB[" &amp; AL$2 &amp; "]"),EB[Zdrojový_nositel],$B148,EB[product],"5200",EB[unit],"TJ"),INDEX($BO148:$DW148,,AL$4),AL$9/(INDEX(Roky_výhled,,AL$8)-Last_Bil)*(INDEX($BO148:$DW148,,AL$8)-INDEX($D148:$BL148,,$E$1))+INDEX($D148:$BL148,,$E$1),AL$9/(INDEX(Roky_výhled,,AL$8)-INDEX(Roky_výhled,,AL$8-1))*(INDEX($BO148:$DW148,,AL$8)-INDEX($BO148:$DW148,,AL$8-1))+INDEX($BO148:$DW148,,AL$8-1))</f>
        <v>188</v>
      </c>
      <c r="AM148" s="173">
        <f ca="1">CHOOSE(AM$6,SUMIFS(INDIRECT("EB[" &amp; AM$2 &amp; "]"),EB[Zdrojový_nositel],$B148,EB[product],"5200",EB[unit],"TJ"),INDEX($BO148:$DW148,,AM$4),AM$9/(INDEX(Roky_výhled,,AM$8)-Last_Bil)*(INDEX($BO148:$DW148,,AM$8)-INDEX($D148:$BL148,,$E$1))+INDEX($D148:$BL148,,$E$1),AM$9/(INDEX(Roky_výhled,,AM$8)-INDEX(Roky_výhled,,AM$8-1))*(INDEX($BO148:$DW148,,AM$8)-INDEX($BO148:$DW148,,AM$8-1))+INDEX($BO148:$DW148,,AM$8-1))</f>
        <v>200</v>
      </c>
      <c r="AN148" s="173">
        <f ca="1">CHOOSE(AN$6,SUMIFS(INDIRECT("EB[" &amp; AN$2 &amp; "]"),EB[Zdrojový_nositel],$B148,EB[product],"5200",EB[unit],"TJ"),INDEX($BO148:$DW148,,AN$4),AN$9/(INDEX(Roky_výhled,,AN$8)-Last_Bil)*(INDEX($BO148:$DW148,,AN$8)-INDEX($D148:$BL148,,$E$1))+INDEX($D148:$BL148,,$E$1),AN$9/(INDEX(Roky_výhled,,AN$8)-INDEX(Roky_výhled,,AN$8-1))*(INDEX($BO148:$DW148,,AN$8)-INDEX($BO148:$DW148,,AN$8-1))+INDEX($BO148:$DW148,,AN$8-1))</f>
        <v>208</v>
      </c>
      <c r="AO148" s="173">
        <f ca="1">CHOOSE(AO$6,SUMIFS(INDIRECT("EB[" &amp; AO$2 &amp; "]"),EB[Zdrojový_nositel],$B148,EB[product],"5200",EB[unit],"TJ"),INDEX($BO148:$DW148,,AO$4),AO$9/(INDEX(Roky_výhled,,AO$8)-Last_Bil)*(INDEX($BO148:$DW148,,AO$8)-INDEX($D148:$BL148,,$E$1))+INDEX($D148:$BL148,,$E$1),AO$9/(INDEX(Roky_výhled,,AO$8)-INDEX(Roky_výhled,,AO$8-1))*(INDEX($BO148:$DW148,,AO$8)-INDEX($BO148:$DW148,,AO$8-1))+INDEX($BO148:$DW148,,AO$8-1))</f>
        <v>216</v>
      </c>
      <c r="AP148" s="173">
        <f ca="1">CHOOSE(AP$6,SUMIFS(INDIRECT("EB[" &amp; AP$2 &amp; "]"),EB[Zdrojový_nositel],$B148,EB[product],"5200",EB[unit],"TJ"),INDEX($BO148:$DW148,,AP$4),AP$9/(INDEX(Roky_výhled,,AP$8)-Last_Bil)*(INDEX($BO148:$DW148,,AP$8)-INDEX($D148:$BL148,,$E$1))+INDEX($D148:$BL148,,$E$1),AP$9/(INDEX(Roky_výhled,,AP$8)-INDEX(Roky_výhled,,AP$8-1))*(INDEX($BO148:$DW148,,AP$8)-INDEX($BO148:$DW148,,AP$8-1))+INDEX($BO148:$DW148,,AP$8-1))</f>
        <v>224</v>
      </c>
      <c r="AQ148" s="173">
        <f ca="1">CHOOSE(AQ$6,SUMIFS(INDIRECT("EB[" &amp; AQ$2 &amp; "]"),EB[Zdrojový_nositel],$B148,EB[product],"5200",EB[unit],"TJ"),INDEX($BO148:$DW148,,AQ$4),AQ$9/(INDEX(Roky_výhled,,AQ$8)-Last_Bil)*(INDEX($BO148:$DW148,,AQ$8)-INDEX($D148:$BL148,,$E$1))+INDEX($D148:$BL148,,$E$1),AQ$9/(INDEX(Roky_výhled,,AQ$8)-INDEX(Roky_výhled,,AQ$8-1))*(INDEX($BO148:$DW148,,AQ$8)-INDEX($BO148:$DW148,,AQ$8-1))+INDEX($BO148:$DW148,,AQ$8-1))</f>
        <v>232</v>
      </c>
      <c r="AR148" s="173">
        <f ca="1">CHOOSE(AR$6,SUMIFS(INDIRECT("EB[" &amp; AR$2 &amp; "]"),EB[Zdrojový_nositel],$B148,EB[product],"5200",EB[unit],"TJ"),INDEX($BO148:$DW148,,AR$4),AR$9/(INDEX(Roky_výhled,,AR$8)-Last_Bil)*(INDEX($BO148:$DW148,,AR$8)-INDEX($D148:$BL148,,$E$1))+INDEX($D148:$BL148,,$E$1),AR$9/(INDEX(Roky_výhled,,AR$8)-INDEX(Roky_výhled,,AR$8-1))*(INDEX($BO148:$DW148,,AR$8)-INDEX($BO148:$DW148,,AR$8-1))+INDEX($BO148:$DW148,,AR$8-1))</f>
        <v>240</v>
      </c>
      <c r="AS148" s="173">
        <f ca="1">CHOOSE(AS$6,SUMIFS(INDIRECT("EB[" &amp; AS$2 &amp; "]"),EB[Zdrojový_nositel],$B148,EB[product],"5200",EB[unit],"TJ"),INDEX($BO148:$DW148,,AS$4),AS$9/(INDEX(Roky_výhled,,AS$8)-Last_Bil)*(INDEX($BO148:$DW148,,AS$8)-INDEX($D148:$BL148,,$E$1))+INDEX($D148:$BL148,,$E$1),AS$9/(INDEX(Roky_výhled,,AS$8)-INDEX(Roky_výhled,,AS$8-1))*(INDEX($BO148:$DW148,,AS$8)-INDEX($BO148:$DW148,,AS$8-1))+INDEX($BO148:$DW148,,AS$8-1))</f>
        <v>260</v>
      </c>
      <c r="AT148" s="173">
        <f ca="1">CHOOSE(AT$6,SUMIFS(INDIRECT("EB[" &amp; AT$2 &amp; "]"),EB[Zdrojový_nositel],$B148,EB[product],"5200",EB[unit],"TJ"),INDEX($BO148:$DW148,,AT$4),AT$9/(INDEX(Roky_výhled,,AT$8)-Last_Bil)*(INDEX($BO148:$DW148,,AT$8)-INDEX($D148:$BL148,,$E$1))+INDEX($D148:$BL148,,$E$1),AT$9/(INDEX(Roky_výhled,,AT$8)-INDEX(Roky_výhled,,AT$8-1))*(INDEX($BO148:$DW148,,AT$8)-INDEX($BO148:$DW148,,AT$8-1))+INDEX($BO148:$DW148,,AT$8-1))</f>
        <v>280</v>
      </c>
      <c r="AU148" s="173">
        <f ca="1">CHOOSE(AU$6,SUMIFS(INDIRECT("EB[" &amp; AU$2 &amp; "]"),EB[Zdrojový_nositel],$B148,EB[product],"5200",EB[unit],"TJ"),INDEX($BO148:$DW148,,AU$4),AU$9/(INDEX(Roky_výhled,,AU$8)-Last_Bil)*(INDEX($BO148:$DW148,,AU$8)-INDEX($D148:$BL148,,$E$1))+INDEX($D148:$BL148,,$E$1),AU$9/(INDEX(Roky_výhled,,AU$8)-INDEX(Roky_výhled,,AU$8-1))*(INDEX($BO148:$DW148,,AU$8)-INDEX($BO148:$DW148,,AU$8-1))+INDEX($BO148:$DW148,,AU$8-1))</f>
        <v>300</v>
      </c>
      <c r="AV148" s="173">
        <f ca="1">CHOOSE(AV$6,SUMIFS(INDIRECT("EB[" &amp; AV$2 &amp; "]"),EB[Zdrojový_nositel],$B148,EB[product],"5200",EB[unit],"TJ"),INDEX($BO148:$DW148,,AV$4),AV$9/(INDEX(Roky_výhled,,AV$8)-Last_Bil)*(INDEX($BO148:$DW148,,AV$8)-INDEX($D148:$BL148,,$E$1))+INDEX($D148:$BL148,,$E$1),AV$9/(INDEX(Roky_výhled,,AV$8)-INDEX(Roky_výhled,,AV$8-1))*(INDEX($BO148:$DW148,,AV$8)-INDEX($BO148:$DW148,,AV$8-1))+INDEX($BO148:$DW148,,AV$8-1))</f>
        <v>320</v>
      </c>
      <c r="AW148" s="173">
        <f ca="1">CHOOSE(AW$6,SUMIFS(INDIRECT("EB[" &amp; AW$2 &amp; "]"),EB[Zdrojový_nositel],$B148,EB[product],"5200",EB[unit],"TJ"),INDEX($BO148:$DW148,,AW$4),AW$9/(INDEX(Roky_výhled,,AW$8)-Last_Bil)*(INDEX($BO148:$DW148,,AW$8)-INDEX($D148:$BL148,,$E$1))+INDEX($D148:$BL148,,$E$1),AW$9/(INDEX(Roky_výhled,,AW$8)-INDEX(Roky_výhled,,AW$8-1))*(INDEX($BO148:$DW148,,AW$8)-INDEX($BO148:$DW148,,AW$8-1))+INDEX($BO148:$DW148,,AW$8-1))</f>
        <v>340</v>
      </c>
      <c r="AX148" s="173">
        <f ca="1">CHOOSE(AX$6,SUMIFS(INDIRECT("EB[" &amp; AX$2 &amp; "]"),EB[Zdrojový_nositel],$B148,EB[product],"5200",EB[unit],"TJ"),INDEX($BO148:$DW148,,AX$4),AX$9/(INDEX(Roky_výhled,,AX$8)-Last_Bil)*(INDEX($BO148:$DW148,,AX$8)-INDEX($D148:$BL148,,$E$1))+INDEX($D148:$BL148,,$E$1),AX$9/(INDEX(Roky_výhled,,AX$8)-INDEX(Roky_výhled,,AX$8-1))*(INDEX($BO148:$DW148,,AX$8)-INDEX($BO148:$DW148,,AX$8-1))+INDEX($BO148:$DW148,,AX$8-1))</f>
        <v>372</v>
      </c>
      <c r="AY148" s="173">
        <f ca="1">CHOOSE(AY$6,SUMIFS(INDIRECT("EB[" &amp; AY$2 &amp; "]"),EB[Zdrojový_nositel],$B148,EB[product],"5200",EB[unit],"TJ"),INDEX($BO148:$DW148,,AY$4),AY$9/(INDEX(Roky_výhled,,AY$8)-Last_Bil)*(INDEX($BO148:$DW148,,AY$8)-INDEX($D148:$BL148,,$E$1))+INDEX($D148:$BL148,,$E$1),AY$9/(INDEX(Roky_výhled,,AY$8)-INDEX(Roky_výhled,,AY$8-1))*(INDEX($BO148:$DW148,,AY$8)-INDEX($BO148:$DW148,,AY$8-1))+INDEX($BO148:$DW148,,AY$8-1))</f>
        <v>404</v>
      </c>
      <c r="AZ148" s="173">
        <f ca="1">CHOOSE(AZ$6,SUMIFS(INDIRECT("EB[" &amp; AZ$2 &amp; "]"),EB[Zdrojový_nositel],$B148,EB[product],"5200",EB[unit],"TJ"),INDEX($BO148:$DW148,,AZ$4),AZ$9/(INDEX(Roky_výhled,,AZ$8)-Last_Bil)*(INDEX($BO148:$DW148,,AZ$8)-INDEX($D148:$BL148,,$E$1))+INDEX($D148:$BL148,,$E$1),AZ$9/(INDEX(Roky_výhled,,AZ$8)-INDEX(Roky_výhled,,AZ$8-1))*(INDEX($BO148:$DW148,,AZ$8)-INDEX($BO148:$DW148,,AZ$8-1))+INDEX($BO148:$DW148,,AZ$8-1))</f>
        <v>436</v>
      </c>
      <c r="BA148" s="173">
        <f ca="1">CHOOSE(BA$6,SUMIFS(INDIRECT("EB[" &amp; BA$2 &amp; "]"),EB[Zdrojový_nositel],$B148,EB[product],"5200",EB[unit],"TJ"),INDEX($BO148:$DW148,,BA$4),BA$9/(INDEX(Roky_výhled,,BA$8)-Last_Bil)*(INDEX($BO148:$DW148,,BA$8)-INDEX($D148:$BL148,,$E$1))+INDEX($D148:$BL148,,$E$1),BA$9/(INDEX(Roky_výhled,,BA$8)-INDEX(Roky_výhled,,BA$8-1))*(INDEX($BO148:$DW148,,BA$8)-INDEX($BO148:$DW148,,BA$8-1))+INDEX($BO148:$DW148,,BA$8-1))</f>
        <v>468</v>
      </c>
      <c r="BB148" s="173">
        <f ca="1">CHOOSE(BB$6,SUMIFS(INDIRECT("EB[" &amp; BB$2 &amp; "]"),EB[Zdrojový_nositel],$B148,EB[product],"5200",EB[unit],"TJ"),INDEX($BO148:$DW148,,BB$4),BB$9/(INDEX(Roky_výhled,,BB$8)-Last_Bil)*(INDEX($BO148:$DW148,,BB$8)-INDEX($D148:$BL148,,$E$1))+INDEX($D148:$BL148,,$E$1),BB$9/(INDEX(Roky_výhled,,BB$8)-INDEX(Roky_výhled,,BB$8-1))*(INDEX($BO148:$DW148,,BB$8)-INDEX($BO148:$DW148,,BB$8-1))+INDEX($BO148:$DW148,,BB$8-1))</f>
        <v>500</v>
      </c>
      <c r="BC148" s="173">
        <f ca="1">CHOOSE(BC$6,SUMIFS(INDIRECT("EB[" &amp; BC$2 &amp; "]"),EB[Zdrojový_nositel],$B148,EB[product],"5200",EB[unit],"TJ"),INDEX($BO148:$DW148,,BC$4),BC$9/(INDEX(Roky_výhled,,BC$8)-Last_Bil)*(INDEX($BO148:$DW148,,BC$8)-INDEX($D148:$BL148,,$E$1))+INDEX($D148:$BL148,,$E$1),BC$9/(INDEX(Roky_výhled,,BC$8)-INDEX(Roky_výhled,,BC$8-1))*(INDEX($BO148:$DW148,,BC$8)-INDEX($BO148:$DW148,,BC$8-1))+INDEX($BO148:$DW148,,BC$8-1))</f>
        <v>536</v>
      </c>
      <c r="BD148" s="173">
        <f ca="1">CHOOSE(BD$6,SUMIFS(INDIRECT("EB[" &amp; BD$2 &amp; "]"),EB[Zdrojový_nositel],$B148,EB[product],"5200",EB[unit],"TJ"),INDEX($BO148:$DW148,,BD$4),BD$9/(INDEX(Roky_výhled,,BD$8)-Last_Bil)*(INDEX($BO148:$DW148,,BD$8)-INDEX($D148:$BL148,,$E$1))+INDEX($D148:$BL148,,$E$1),BD$9/(INDEX(Roky_výhled,,BD$8)-INDEX(Roky_výhled,,BD$8-1))*(INDEX($BO148:$DW148,,BD$8)-INDEX($BO148:$DW148,,BD$8-1))+INDEX($BO148:$DW148,,BD$8-1))</f>
        <v>572</v>
      </c>
      <c r="BE148" s="173">
        <f ca="1">CHOOSE(BE$6,SUMIFS(INDIRECT("EB[" &amp; BE$2 &amp; "]"),EB[Zdrojový_nositel],$B148,EB[product],"5200",EB[unit],"TJ"),INDEX($BO148:$DW148,,BE$4),BE$9/(INDEX(Roky_výhled,,BE$8)-Last_Bil)*(INDEX($BO148:$DW148,,BE$8)-INDEX($D148:$BL148,,$E$1))+INDEX($D148:$BL148,,$E$1),BE$9/(INDEX(Roky_výhled,,BE$8)-INDEX(Roky_výhled,,BE$8-1))*(INDEX($BO148:$DW148,,BE$8)-INDEX($BO148:$DW148,,BE$8-1))+INDEX($BO148:$DW148,,BE$8-1))</f>
        <v>608</v>
      </c>
      <c r="BF148" s="173">
        <f ca="1">CHOOSE(BF$6,SUMIFS(INDIRECT("EB[" &amp; BF$2 &amp; "]"),EB[Zdrojový_nositel],$B148,EB[product],"5200",EB[unit],"TJ"),INDEX($BO148:$DW148,,BF$4),BF$9/(INDEX(Roky_výhled,,BF$8)-Last_Bil)*(INDEX($BO148:$DW148,,BF$8)-INDEX($D148:$BL148,,$E$1))+INDEX($D148:$BL148,,$E$1),BF$9/(INDEX(Roky_výhled,,BF$8)-INDEX(Roky_výhled,,BF$8-1))*(INDEX($BO148:$DW148,,BF$8)-INDEX($BO148:$DW148,,BF$8-1))+INDEX($BO148:$DW148,,BF$8-1))</f>
        <v>644</v>
      </c>
      <c r="BG148" s="173">
        <f ca="1">CHOOSE(BG$6,SUMIFS(INDIRECT("EB[" &amp; BG$2 &amp; "]"),EB[Zdrojový_nositel],$B148,EB[product],"5200",EB[unit],"TJ"),INDEX($BO148:$DW148,,BG$4),BG$9/(INDEX(Roky_výhled,,BG$8)-Last_Bil)*(INDEX($BO148:$DW148,,BG$8)-INDEX($D148:$BL148,,$E$1))+INDEX($D148:$BL148,,$E$1),BG$9/(INDEX(Roky_výhled,,BG$8)-INDEX(Roky_výhled,,BG$8-1))*(INDEX($BO148:$DW148,,BG$8)-INDEX($BO148:$DW148,,BG$8-1))+INDEX($BO148:$DW148,,BG$8-1))</f>
        <v>680</v>
      </c>
      <c r="BH148" s="173">
        <f ca="1">CHOOSE(BH$6,SUMIFS(INDIRECT("EB[" &amp; BH$2 &amp; "]"),EB[Zdrojový_nositel],$B148,EB[product],"5200",EB[unit],"TJ"),INDEX($BO148:$DW148,,BH$4),BH$9/(INDEX(Roky_výhled,,BH$8)-Last_Bil)*(INDEX($BO148:$DW148,,BH$8)-INDEX($D148:$BL148,,$E$1))+INDEX($D148:$BL148,,$E$1),BH$9/(INDEX(Roky_výhled,,BH$8)-INDEX(Roky_výhled,,BH$8-1))*(INDEX($BO148:$DW148,,BH$8)-INDEX($BO148:$DW148,,BH$8-1))+INDEX($BO148:$DW148,,BH$8-1))</f>
        <v>720</v>
      </c>
      <c r="BI148" s="173">
        <f ca="1">CHOOSE(BI$6,SUMIFS(INDIRECT("EB[" &amp; BI$2 &amp; "]"),EB[Zdrojový_nositel],$B148,EB[product],"5200",EB[unit],"TJ"),INDEX($BO148:$DW148,,BI$4),BI$9/(INDEX(Roky_výhled,,BI$8)-Last_Bil)*(INDEX($BO148:$DW148,,BI$8)-INDEX($D148:$BL148,,$E$1))+INDEX($D148:$BL148,,$E$1),BI$9/(INDEX(Roky_výhled,,BI$8)-INDEX(Roky_výhled,,BI$8-1))*(INDEX($BO148:$DW148,,BI$8)-INDEX($BO148:$DW148,,BI$8-1))+INDEX($BO148:$DW148,,BI$8-1))</f>
        <v>760</v>
      </c>
      <c r="BJ148" s="173">
        <f ca="1">CHOOSE(BJ$6,SUMIFS(INDIRECT("EB[" &amp; BJ$2 &amp; "]"),EB[Zdrojový_nositel],$B148,EB[product],"5200",EB[unit],"TJ"),INDEX($BO148:$DW148,,BJ$4),BJ$9/(INDEX(Roky_výhled,,BJ$8)-Last_Bil)*(INDEX($BO148:$DW148,,BJ$8)-INDEX($D148:$BL148,,$E$1))+INDEX($D148:$BL148,,$E$1),BJ$9/(INDEX(Roky_výhled,,BJ$8)-INDEX(Roky_výhled,,BJ$8-1))*(INDEX($BO148:$DW148,,BJ$8)-INDEX($BO148:$DW148,,BJ$8-1))+INDEX($BO148:$DW148,,BJ$8-1))</f>
        <v>800</v>
      </c>
      <c r="BK148" s="173">
        <f ca="1">CHOOSE(BK$6,SUMIFS(INDIRECT("EB[" &amp; BK$2 &amp; "]"),EB[Zdrojový_nositel],$B148,EB[product],"5200",EB[unit],"TJ"),INDEX($BO148:$DW148,,BK$4),BK$9/(INDEX(Roky_výhled,,BK$8)-Last_Bil)*(INDEX($BO148:$DW148,,BK$8)-INDEX($D148:$BL148,,$E$1))+INDEX($D148:$BL148,,$E$1),BK$9/(INDEX(Roky_výhled,,BK$8)-INDEX(Roky_výhled,,BK$8-1))*(INDEX($BO148:$DW148,,BK$8)-INDEX($BO148:$DW148,,BK$8-1))+INDEX($BO148:$DW148,,BK$8-1))</f>
        <v>840</v>
      </c>
      <c r="BL148" s="162">
        <f ca="1">CHOOSE(BL$6,SUMIFS(INDIRECT("EB[" &amp; BL$2 &amp; "]"),EB[Zdrojový_nositel],$B148,EB[product],"5200",EB[unit],"TJ"),INDEX($BO148:$DW148,,BL$4),BL$9/(INDEX(Roky_výhled,,BL$8)-Last_Bil)*(INDEX($BO148:$DW148,,BL$8)-INDEX($D148:$BL148,,$E$1))+INDEX($D148:$BL148,,$E$1),BL$9/(INDEX(Roky_výhled,,BL$8)-INDEX(Roky_výhled,,BL$8-1))*(INDEX($BO148:$DW148,,BL$8)-INDEX($BO148:$DW148,,BL$8-1))+INDEX($BO148:$DW148,,BL$8-1))</f>
        <v>880</v>
      </c>
      <c r="BM148"/>
      <c r="BN148" s="221" t="str">
        <f t="shared" si="308"/>
        <v>OZE mimo biomasu</v>
      </c>
      <c r="BO148" s="285">
        <v>0</v>
      </c>
      <c r="BP148" s="286">
        <v>0</v>
      </c>
      <c r="BQ148" s="286">
        <v>140</v>
      </c>
      <c r="BR148" s="286">
        <v>200</v>
      </c>
      <c r="BS148" s="286">
        <v>240</v>
      </c>
      <c r="BT148" s="286">
        <v>340</v>
      </c>
      <c r="BU148" s="286">
        <v>500</v>
      </c>
      <c r="BV148" s="286">
        <v>680</v>
      </c>
      <c r="BW148" s="286">
        <v>880</v>
      </c>
      <c r="BX148" s="286">
        <v>1100</v>
      </c>
      <c r="BY148" s="287">
        <v>1340</v>
      </c>
      <c r="BZ148" s="281"/>
      <c r="CA148" s="281"/>
      <c r="CB148" s="281"/>
      <c r="CC148" s="281"/>
      <c r="CD148" s="281"/>
      <c r="CE148" s="281"/>
      <c r="CF148" s="281"/>
      <c r="CG148" s="281"/>
      <c r="CH148" s="281"/>
      <c r="CI148" s="281"/>
      <c r="CJ148" s="281"/>
      <c r="CK148" s="281"/>
      <c r="CL148" s="281"/>
      <c r="CM148" s="281"/>
      <c r="CN148" s="281"/>
      <c r="CO148" s="281"/>
      <c r="CP148" s="281"/>
      <c r="CQ148" s="281"/>
      <c r="CR148" s="281"/>
      <c r="CS148" s="281"/>
      <c r="CT148" s="281"/>
      <c r="CU148" s="281"/>
      <c r="CV148" s="281"/>
      <c r="CW148" s="281"/>
      <c r="CX148" s="281"/>
      <c r="CY148" s="281"/>
      <c r="CZ148" s="281"/>
      <c r="DA148" s="281"/>
      <c r="DB148" s="281"/>
      <c r="DC148" s="281"/>
      <c r="DD148" s="281"/>
      <c r="DE148" s="281"/>
      <c r="DF148" s="281"/>
      <c r="DG148" s="281"/>
      <c r="DH148" s="281"/>
      <c r="DI148" s="281"/>
      <c r="DJ148" s="281"/>
      <c r="DK148" s="281"/>
      <c r="DL148" s="281"/>
      <c r="DM148" s="281"/>
      <c r="DN148" s="281"/>
      <c r="DO148" s="281"/>
      <c r="DP148" s="281"/>
      <c r="DQ148" s="281"/>
      <c r="DR148" s="281"/>
      <c r="DS148" s="281"/>
      <c r="DT148" s="281"/>
      <c r="DU148" s="281"/>
      <c r="DV148" s="281"/>
      <c r="DW148" s="281"/>
    </row>
    <row r="149" spans="2:127" s="196" customFormat="1" x14ac:dyDescent="0.25">
      <c r="B149" t="s">
        <v>3153</v>
      </c>
      <c r="C149" s="221" t="str">
        <f t="shared" si="310"/>
        <v>Letecký benzín</v>
      </c>
      <c r="D149" s="215">
        <f ca="1">CHOOSE(D$6,SUMIFS(INDIRECT("EB[" &amp; D$2 &amp; "]"),EB[Zdrojový_nositel],$B149,EB[product],"5200",EB[unit],"TJ"),INDEX($BO149:$DW149,,D$4),D$9/(INDEX(Roky_výhled,,D$8)-Last_Bil)*(INDEX($BO149:$DW149,,D$8)-INDEX($D149:$BL149,,$E$1))+INDEX($D149:$BL149,,$E$1),D$9/(INDEX(Roky_výhled,,D$8)-INDEX(Roky_výhled,,D$8-1))*(INDEX($BO149:$DW149,,D$8)-INDEX($BO149:$DW149,,D$8-1))+INDEX($BO149:$DW149,,D$8-1))</f>
        <v>0</v>
      </c>
      <c r="E149" s="173">
        <f ca="1">CHOOSE(E$6,SUMIFS(INDIRECT("EB[" &amp; E$2 &amp; "]"),EB[Zdrojový_nositel],$B149,EB[product],"5200",EB[unit],"TJ"),INDEX($BO149:$DW149,,E$4),E$9/(INDEX(Roky_výhled,,E$8)-Last_Bil)*(INDEX($BO149:$DW149,,E$8)-INDEX($D149:$BL149,,$E$1))+INDEX($D149:$BL149,,$E$1),E$9/(INDEX(Roky_výhled,,E$8)-INDEX(Roky_výhled,,E$8-1))*(INDEX($BO149:$DW149,,E$8)-INDEX($BO149:$DW149,,E$8-1))+INDEX($BO149:$DW149,,E$8-1))</f>
        <v>0</v>
      </c>
      <c r="F149" s="173">
        <f ca="1">CHOOSE(F$6,SUMIFS(INDIRECT("EB[" &amp; F$2 &amp; "]"),EB[Zdrojový_nositel],$B149,EB[product],"5200",EB[unit],"TJ"),INDEX($BO149:$DW149,,F$4),F$9/(INDEX(Roky_výhled,,F$8)-Last_Bil)*(INDEX($BO149:$DW149,,F$8)-INDEX($D149:$BL149,,$E$1))+INDEX($D149:$BL149,,$E$1),F$9/(INDEX(Roky_výhled,,F$8)-INDEX(Roky_výhled,,F$8-1))*(INDEX($BO149:$DW149,,F$8)-INDEX($BO149:$DW149,,F$8-1))+INDEX($BO149:$DW149,,F$8-1))</f>
        <v>0</v>
      </c>
      <c r="G149" s="173">
        <f ca="1">CHOOSE(G$6,SUMIFS(INDIRECT("EB[" &amp; G$2 &amp; "]"),EB[Zdrojový_nositel],$B149,EB[product],"5200",EB[unit],"TJ"),INDEX($BO149:$DW149,,G$4),G$9/(INDEX(Roky_výhled,,G$8)-Last_Bil)*(INDEX($BO149:$DW149,,G$8)-INDEX($D149:$BL149,,$E$1))+INDEX($D149:$BL149,,$E$1),G$9/(INDEX(Roky_výhled,,G$8)-INDEX(Roky_výhled,,G$8-1))*(INDEX($BO149:$DW149,,G$8)-INDEX($BO149:$DW149,,G$8-1))+INDEX($BO149:$DW149,,G$8-1))</f>
        <v>0</v>
      </c>
      <c r="H149" s="173">
        <f ca="1">CHOOSE(H$6,SUMIFS(INDIRECT("EB[" &amp; H$2 &amp; "]"),EB[Zdrojový_nositel],$B149,EB[product],"5200",EB[unit],"TJ"),INDEX($BO149:$DW149,,H$4),H$9/(INDEX(Roky_výhled,,H$8)-Last_Bil)*(INDEX($BO149:$DW149,,H$8)-INDEX($D149:$BL149,,$E$1))+INDEX($D149:$BL149,,$E$1),H$9/(INDEX(Roky_výhled,,H$8)-INDEX(Roky_výhled,,H$8-1))*(INDEX($BO149:$DW149,,H$8)-INDEX($BO149:$DW149,,H$8-1))+INDEX($BO149:$DW149,,H$8-1))</f>
        <v>0</v>
      </c>
      <c r="I149" s="173">
        <f ca="1">CHOOSE(I$6,SUMIFS(INDIRECT("EB[" &amp; I$2 &amp; "]"),EB[Zdrojový_nositel],$B149,EB[product],"5200",EB[unit],"TJ"),INDEX($BO149:$DW149,,I$4),I$9/(INDEX(Roky_výhled,,I$8)-Last_Bil)*(INDEX($BO149:$DW149,,I$8)-INDEX($D149:$BL149,,$E$1))+INDEX($D149:$BL149,,$E$1),I$9/(INDEX(Roky_výhled,,I$8)-INDEX(Roky_výhled,,I$8-1))*(INDEX($BO149:$DW149,,I$8)-INDEX($BO149:$DW149,,I$8-1))+INDEX($BO149:$DW149,,I$8-1))</f>
        <v>0</v>
      </c>
      <c r="J149" s="173">
        <f ca="1">CHOOSE(J$6,SUMIFS(INDIRECT("EB[" &amp; J$2 &amp; "]"),EB[Zdrojový_nositel],$B149,EB[product],"5200",EB[unit],"TJ"),INDEX($BO149:$DW149,,J$4),J$9/(INDEX(Roky_výhled,,J$8)-Last_Bil)*(INDEX($BO149:$DW149,,J$8)-INDEX($D149:$BL149,,$E$1))+INDEX($D149:$BL149,,$E$1),J$9/(INDEX(Roky_výhled,,J$8)-INDEX(Roky_výhled,,J$8-1))*(INDEX($BO149:$DW149,,J$8)-INDEX($BO149:$DW149,,J$8-1))+INDEX($BO149:$DW149,,J$8-1))</f>
        <v>0</v>
      </c>
      <c r="K149" s="173">
        <f ca="1">CHOOSE(K$6,SUMIFS(INDIRECT("EB[" &amp; K$2 &amp; "]"),EB[Zdrojový_nositel],$B149,EB[product],"5200",EB[unit],"TJ"),INDEX($BO149:$DW149,,K$4),K$9/(INDEX(Roky_výhled,,K$8)-Last_Bil)*(INDEX($BO149:$DW149,,K$8)-INDEX($D149:$BL149,,$E$1))+INDEX($D149:$BL149,,$E$1),K$9/(INDEX(Roky_výhled,,K$8)-INDEX(Roky_výhled,,K$8-1))*(INDEX($BO149:$DW149,,K$8)-INDEX($BO149:$DW149,,K$8-1))+INDEX($BO149:$DW149,,K$8-1))</f>
        <v>0</v>
      </c>
      <c r="L149" s="173">
        <f ca="1">CHOOSE(L$6,SUMIFS(INDIRECT("EB[" &amp; L$2 &amp; "]"),EB[Zdrojový_nositel],$B149,EB[product],"5200",EB[unit],"TJ"),INDEX($BO149:$DW149,,L$4),L$9/(INDEX(Roky_výhled,,L$8)-Last_Bil)*(INDEX($BO149:$DW149,,L$8)-INDEX($D149:$BL149,,$E$1))+INDEX($D149:$BL149,,$E$1),L$9/(INDEX(Roky_výhled,,L$8)-INDEX(Roky_výhled,,L$8-1))*(INDEX($BO149:$DW149,,L$8)-INDEX($BO149:$DW149,,L$8-1))+INDEX($BO149:$DW149,,L$8-1))</f>
        <v>0</v>
      </c>
      <c r="M149" s="173">
        <f ca="1">CHOOSE(M$6,SUMIFS(INDIRECT("EB[" &amp; M$2 &amp; "]"),EB[Zdrojový_nositel],$B149,EB[product],"5200",EB[unit],"TJ"),INDEX($BO149:$DW149,,M$4),M$9/(INDEX(Roky_výhled,,M$8)-Last_Bil)*(INDEX($BO149:$DW149,,M$8)-INDEX($D149:$BL149,,$E$1))+INDEX($D149:$BL149,,$E$1),M$9/(INDEX(Roky_výhled,,M$8)-INDEX(Roky_výhled,,M$8-1))*(INDEX($BO149:$DW149,,M$8)-INDEX($BO149:$DW149,,M$8-1))+INDEX($BO149:$DW149,,M$8-1))</f>
        <v>0</v>
      </c>
      <c r="N149" s="173">
        <f ca="1">CHOOSE(N$6,SUMIFS(INDIRECT("EB[" &amp; N$2 &amp; "]"),EB[Zdrojový_nositel],$B149,EB[product],"5200",EB[unit],"TJ"),INDEX($BO149:$DW149,,N$4),N$9/(INDEX(Roky_výhled,,N$8)-Last_Bil)*(INDEX($BO149:$DW149,,N$8)-INDEX($D149:$BL149,,$E$1))+INDEX($D149:$BL149,,$E$1),N$9/(INDEX(Roky_výhled,,N$8)-INDEX(Roky_výhled,,N$8-1))*(INDEX($BO149:$DW149,,N$8)-INDEX($BO149:$DW149,,N$8-1))+INDEX($BO149:$DW149,,N$8-1))</f>
        <v>0</v>
      </c>
      <c r="O149" s="173">
        <f ca="1">CHOOSE(O$6,SUMIFS(INDIRECT("EB[" &amp; O$2 &amp; "]"),EB[Zdrojový_nositel],$B149,EB[product],"5200",EB[unit],"TJ"),INDEX($BO149:$DW149,,O$4),O$9/(INDEX(Roky_výhled,,O$8)-Last_Bil)*(INDEX($BO149:$DW149,,O$8)-INDEX($D149:$BL149,,$E$1))+INDEX($D149:$BL149,,$E$1),O$9/(INDEX(Roky_výhled,,O$8)-INDEX(Roky_výhled,,O$8-1))*(INDEX($BO149:$DW149,,O$8)-INDEX($BO149:$DW149,,O$8-1))+INDEX($BO149:$DW149,,O$8-1))</f>
        <v>0</v>
      </c>
      <c r="P149" s="173">
        <f ca="1">CHOOSE(P$6,SUMIFS(INDIRECT("EB[" &amp; P$2 &amp; "]"),EB[Zdrojový_nositel],$B149,EB[product],"5200",EB[unit],"TJ"),INDEX($BO149:$DW149,,P$4),P$9/(INDEX(Roky_výhled,,P$8)-Last_Bil)*(INDEX($BO149:$DW149,,P$8)-INDEX($D149:$BL149,,$E$1))+INDEX($D149:$BL149,,$E$1),P$9/(INDEX(Roky_výhled,,P$8)-INDEX(Roky_výhled,,P$8-1))*(INDEX($BO149:$DW149,,P$8)-INDEX($BO149:$DW149,,P$8-1))+INDEX($BO149:$DW149,,P$8-1))</f>
        <v>0</v>
      </c>
      <c r="Q149" s="173">
        <f ca="1">CHOOSE(Q$6,SUMIFS(INDIRECT("EB[" &amp; Q$2 &amp; "]"),EB[Zdrojový_nositel],$B149,EB[product],"5200",EB[unit],"TJ"),INDEX($BO149:$DW149,,Q$4),Q$9/(INDEX(Roky_výhled,,Q$8)-Last_Bil)*(INDEX($BO149:$DW149,,Q$8)-INDEX($D149:$BL149,,$E$1))+INDEX($D149:$BL149,,$E$1),Q$9/(INDEX(Roky_výhled,,Q$8)-INDEX(Roky_výhled,,Q$8-1))*(INDEX($BO149:$DW149,,Q$8)-INDEX($BO149:$DW149,,Q$8-1))+INDEX($BO149:$DW149,,Q$8-1))</f>
        <v>0</v>
      </c>
      <c r="R149" s="173">
        <f ca="1">CHOOSE(R$6,SUMIFS(INDIRECT("EB[" &amp; R$2 &amp; "]"),EB[Zdrojový_nositel],$B149,EB[product],"5200",EB[unit],"TJ"),INDEX($BO149:$DW149,,R$4),R$9/(INDEX(Roky_výhled,,R$8)-Last_Bil)*(INDEX($BO149:$DW149,,R$8)-INDEX($D149:$BL149,,$E$1))+INDEX($D149:$BL149,,$E$1),R$9/(INDEX(Roky_výhled,,R$8)-INDEX(Roky_výhled,,R$8-1))*(INDEX($BO149:$DW149,,R$8)-INDEX($BO149:$DW149,,R$8-1))+INDEX($BO149:$DW149,,R$8-1))</f>
        <v>0</v>
      </c>
      <c r="S149" s="173">
        <f ca="1">CHOOSE(S$6,SUMIFS(INDIRECT("EB[" &amp; S$2 &amp; "]"),EB[Zdrojový_nositel],$B149,EB[product],"5200",EB[unit],"TJ"),INDEX($BO149:$DW149,,S$4),S$9/(INDEX(Roky_výhled,,S$8)-Last_Bil)*(INDEX($BO149:$DW149,,S$8)-INDEX($D149:$BL149,,$E$1))+INDEX($D149:$BL149,,$E$1),S$9/(INDEX(Roky_výhled,,S$8)-INDEX(Roky_výhled,,S$8-1))*(INDEX($BO149:$DW149,,S$8)-INDEX($BO149:$DW149,,S$8-1))+INDEX($BO149:$DW149,,S$8-1))</f>
        <v>0</v>
      </c>
      <c r="T149" s="173">
        <f ca="1">CHOOSE(T$6,SUMIFS(INDIRECT("EB[" &amp; T$2 &amp; "]"),EB[Zdrojový_nositel],$B149,EB[product],"5200",EB[unit],"TJ"),INDEX($BO149:$DW149,,T$4),T$9/(INDEX(Roky_výhled,,T$8)-Last_Bil)*(INDEX($BO149:$DW149,,T$8)-INDEX($D149:$BL149,,$E$1))+INDEX($D149:$BL149,,$E$1),T$9/(INDEX(Roky_výhled,,T$8)-INDEX(Roky_výhled,,T$8-1))*(INDEX($BO149:$DW149,,T$8)-INDEX($BO149:$DW149,,T$8-1))+INDEX($BO149:$DW149,,T$8-1))</f>
        <v>0</v>
      </c>
      <c r="U149" s="173">
        <f ca="1">CHOOSE(U$6,SUMIFS(INDIRECT("EB[" &amp; U$2 &amp; "]"),EB[Zdrojový_nositel],$B149,EB[product],"5200",EB[unit],"TJ"),INDEX($BO149:$DW149,,U$4),U$9/(INDEX(Roky_výhled,,U$8)-Last_Bil)*(INDEX($BO149:$DW149,,U$8)-INDEX($D149:$BL149,,$E$1))+INDEX($D149:$BL149,,$E$1),U$9/(INDEX(Roky_výhled,,U$8)-INDEX(Roky_výhled,,U$8-1))*(INDEX($BO149:$DW149,,U$8)-INDEX($BO149:$DW149,,U$8-1))+INDEX($BO149:$DW149,,U$8-1))</f>
        <v>0</v>
      </c>
      <c r="V149" s="173">
        <f ca="1">CHOOSE(V$6,SUMIFS(INDIRECT("EB[" &amp; V$2 &amp; "]"),EB[Zdrojový_nositel],$B149,EB[product],"5200",EB[unit],"TJ"),INDEX($BO149:$DW149,,V$4),V$9/(INDEX(Roky_výhled,,V$8)-Last_Bil)*(INDEX($BO149:$DW149,,V$8)-INDEX($D149:$BL149,,$E$1))+INDEX($D149:$BL149,,$E$1),V$9/(INDEX(Roky_výhled,,V$8)-INDEX(Roky_výhled,,V$8-1))*(INDEX($BO149:$DW149,,V$8)-INDEX($BO149:$DW149,,V$8-1))+INDEX($BO149:$DW149,,V$8-1))</f>
        <v>0</v>
      </c>
      <c r="W149" s="173">
        <f ca="1">CHOOSE(W$6,SUMIFS(INDIRECT("EB[" &amp; W$2 &amp; "]"),EB[Zdrojový_nositel],$B149,EB[product],"5200",EB[unit],"TJ"),INDEX($BO149:$DW149,,W$4),W$9/(INDEX(Roky_výhled,,W$8)-Last_Bil)*(INDEX($BO149:$DW149,,W$8)-INDEX($D149:$BL149,,$E$1))+INDEX($D149:$BL149,,$E$1),W$9/(INDEX(Roky_výhled,,W$8)-INDEX(Roky_výhled,,W$8-1))*(INDEX($BO149:$DW149,,W$8)-INDEX($BO149:$DW149,,W$8-1))+INDEX($BO149:$DW149,,W$8-1))</f>
        <v>0</v>
      </c>
      <c r="X149" s="173">
        <f ca="1">CHOOSE(X$6,SUMIFS(INDIRECT("EB[" &amp; X$2 &amp; "]"),EB[Zdrojový_nositel],$B149,EB[product],"5200",EB[unit],"TJ"),INDEX($BO149:$DW149,,X$4),X$9/(INDEX(Roky_výhled,,X$8)-Last_Bil)*(INDEX($BO149:$DW149,,X$8)-INDEX($D149:$BL149,,$E$1))+INDEX($D149:$BL149,,$E$1),X$9/(INDEX(Roky_výhled,,X$8)-INDEX(Roky_výhled,,X$8-1))*(INDEX($BO149:$DW149,,X$8)-INDEX($BO149:$DW149,,X$8-1))+INDEX($BO149:$DW149,,X$8-1))</f>
        <v>0</v>
      </c>
      <c r="Y149" s="173">
        <f ca="1">CHOOSE(Y$6,SUMIFS(INDIRECT("EB[" &amp; Y$2 &amp; "]"),EB[Zdrojový_nositel],$B149,EB[product],"5200",EB[unit],"TJ"),INDEX($BO149:$DW149,,Y$4),Y$9/(INDEX(Roky_výhled,,Y$8)-Last_Bil)*(INDEX($BO149:$DW149,,Y$8)-INDEX($D149:$BL149,,$E$1))+INDEX($D149:$BL149,,$E$1),Y$9/(INDEX(Roky_výhled,,Y$8)-INDEX(Roky_výhled,,Y$8-1))*(INDEX($BO149:$DW149,,Y$8)-INDEX($BO149:$DW149,,Y$8-1))+INDEX($BO149:$DW149,,Y$8-1))</f>
        <v>0</v>
      </c>
      <c r="Z149" s="173">
        <f ca="1">CHOOSE(Z$6,SUMIFS(INDIRECT("EB[" &amp; Z$2 &amp; "]"),EB[Zdrojový_nositel],$B149,EB[product],"5200",EB[unit],"TJ"),INDEX($BO149:$DW149,,Z$4),Z$9/(INDEX(Roky_výhled,,Z$8)-Last_Bil)*(INDEX($BO149:$DW149,,Z$8)-INDEX($D149:$BL149,,$E$1))+INDEX($D149:$BL149,,$E$1),Z$9/(INDEX(Roky_výhled,,Z$8)-INDEX(Roky_výhled,,Z$8-1))*(INDEX($BO149:$DW149,,Z$8)-INDEX($BO149:$DW149,,Z$8-1))+INDEX($BO149:$DW149,,Z$8-1))</f>
        <v>0</v>
      </c>
      <c r="AA149" s="173">
        <f ca="1">CHOOSE(AA$6,SUMIFS(INDIRECT("EB[" &amp; AA$2 &amp; "]"),EB[Zdrojový_nositel],$B149,EB[product],"5200",EB[unit],"TJ"),INDEX($BO149:$DW149,,AA$4),AA$9/(INDEX(Roky_výhled,,AA$8)-Last_Bil)*(INDEX($BO149:$DW149,,AA$8)-INDEX($D149:$BL149,,$E$1))+INDEX($D149:$BL149,,$E$1),AA$9/(INDEX(Roky_výhled,,AA$8)-INDEX(Roky_výhled,,AA$8-1))*(INDEX($BO149:$DW149,,AA$8)-INDEX($BO149:$DW149,,AA$8-1))+INDEX($BO149:$DW149,,AA$8-1))</f>
        <v>0</v>
      </c>
      <c r="AB149" s="173">
        <f ca="1">CHOOSE(AB$6,SUMIFS(INDIRECT("EB[" &amp; AB$2 &amp; "]"),EB[Zdrojový_nositel],$B149,EB[product],"5200",EB[unit],"TJ"),INDEX($BO149:$DW149,,AB$4),AB$9/(INDEX(Roky_výhled,,AB$8)-Last_Bil)*(INDEX($BO149:$DW149,,AB$8)-INDEX($D149:$BL149,,$E$1))+INDEX($D149:$BL149,,$E$1),AB$9/(INDEX(Roky_výhled,,AB$8)-INDEX(Roky_výhled,,AB$8-1))*(INDEX($BO149:$DW149,,AB$8)-INDEX($BO149:$DW149,,AB$8-1))+INDEX($BO149:$DW149,,AB$8-1))</f>
        <v>0</v>
      </c>
      <c r="AC149" s="173">
        <f ca="1">CHOOSE(AC$6,SUMIFS(INDIRECT("EB[" &amp; AC$2 &amp; "]"),EB[Zdrojový_nositel],$B149,EB[product],"5200",EB[unit],"TJ"),INDEX($BO149:$DW149,,AC$4),AC$9/(INDEX(Roky_výhled,,AC$8)-Last_Bil)*(INDEX($BO149:$DW149,,AC$8)-INDEX($D149:$BL149,,$E$1))+INDEX($D149:$BL149,,$E$1),AC$9/(INDEX(Roky_výhled,,AC$8)-INDEX(Roky_výhled,,AC$8-1))*(INDEX($BO149:$DW149,,AC$8)-INDEX($BO149:$DW149,,AC$8-1))+INDEX($BO149:$DW149,,AC$8-1))</f>
        <v>0</v>
      </c>
      <c r="AD149" s="173">
        <f ca="1">CHOOSE(AD$6,SUMIFS(INDIRECT("EB[" &amp; AD$2 &amp; "]"),EB[Zdrojový_nositel],$B149,EB[product],"5200",EB[unit],"TJ"),INDEX($BO149:$DW149,,AD$4),AD$9/(INDEX(Roky_výhled,,AD$8)-Last_Bil)*(INDEX($BO149:$DW149,,AD$8)-INDEX($D149:$BL149,,$E$1))+INDEX($D149:$BL149,,$E$1),AD$9/(INDEX(Roky_výhled,,AD$8)-INDEX(Roky_výhled,,AD$8-1))*(INDEX($BO149:$DW149,,AD$8)-INDEX($BO149:$DW149,,AD$8-1))+INDEX($BO149:$DW149,,AD$8-1))</f>
        <v>0</v>
      </c>
      <c r="AE149" s="173">
        <f ca="1">CHOOSE(AE$6,SUMIFS(INDIRECT("EB[" &amp; AE$2 &amp; "]"),EB[Zdrojový_nositel],$B149,EB[product],"5200",EB[unit],"TJ"),INDEX($BO149:$DW149,,AE$4),AE$9/(INDEX(Roky_výhled,,AE$8)-Last_Bil)*(INDEX($BO149:$DW149,,AE$8)-INDEX($D149:$BL149,,$E$1))+INDEX($D149:$BL149,,$E$1),AE$9/(INDEX(Roky_výhled,,AE$8)-INDEX(Roky_výhled,,AE$8-1))*(INDEX($BO149:$DW149,,AE$8)-INDEX($BO149:$DW149,,AE$8-1))+INDEX($BO149:$DW149,,AE$8-1))</f>
        <v>0</v>
      </c>
      <c r="AF149" s="173">
        <f ca="1">CHOOSE(AF$6,SUMIFS(INDIRECT("EB[" &amp; AF$2 &amp; "]"),EB[Zdrojový_nositel],$B149,EB[product],"5200",EB[unit],"TJ"),INDEX($BO149:$DW149,,AF$4),AF$9/(INDEX(Roky_výhled,,AF$8)-Last_Bil)*(INDEX($BO149:$DW149,,AF$8)-INDEX($D149:$BL149,,$E$1))+INDEX($D149:$BL149,,$E$1),AF$9/(INDEX(Roky_výhled,,AF$8)-INDEX(Roky_výhled,,AF$8-1))*(INDEX($BO149:$DW149,,AF$8)-INDEX($BO149:$DW149,,AF$8-1))+INDEX($BO149:$DW149,,AF$8-1))</f>
        <v>0</v>
      </c>
      <c r="AG149" s="173">
        <f ca="1">CHOOSE(AG$6,SUMIFS(INDIRECT("EB[" &amp; AG$2 &amp; "]"),EB[Zdrojový_nositel],$B149,EB[product],"5200",EB[unit],"TJ"),INDEX($BO149:$DW149,,AG$4),AG$9/(INDEX(Roky_výhled,,AG$8)-Last_Bil)*(INDEX($BO149:$DW149,,AG$8)-INDEX($D149:$BL149,,$E$1))+INDEX($D149:$BL149,,$E$1),AG$9/(INDEX(Roky_výhled,,AG$8)-INDEX(Roky_výhled,,AG$8-1))*(INDEX($BO149:$DW149,,AG$8)-INDEX($BO149:$DW149,,AG$8-1))+INDEX($BO149:$DW149,,AG$8-1))</f>
        <v>0</v>
      </c>
      <c r="AH149" s="173">
        <f ca="1">CHOOSE(AH$6,SUMIFS(INDIRECT("EB[" &amp; AH$2 &amp; "]"),EB[Zdrojový_nositel],$B149,EB[product],"5200",EB[unit],"TJ"),INDEX($BO149:$DW149,,AH$4),AH$9/(INDEX(Roky_výhled,,AH$8)-Last_Bil)*(INDEX($BO149:$DW149,,AH$8)-INDEX($D149:$BL149,,$E$1))+INDEX($D149:$BL149,,$E$1),AH$9/(INDEX(Roky_výhled,,AH$8)-INDEX(Roky_výhled,,AH$8-1))*(INDEX($BO149:$DW149,,AH$8)-INDEX($BO149:$DW149,,AH$8-1))+INDEX($BO149:$DW149,,AH$8-1))</f>
        <v>0</v>
      </c>
      <c r="AI149" s="173">
        <f ca="1">CHOOSE(AI$6,SUMIFS(INDIRECT("EB[" &amp; AI$2 &amp; "]"),EB[Zdrojový_nositel],$B149,EB[product],"5200",EB[unit],"TJ"),INDEX($BO149:$DW149,,AI$4),AI$9/(INDEX(Roky_výhled,,AI$8)-Last_Bil)*(INDEX($BO149:$DW149,,AI$8)-INDEX($D149:$BL149,,$E$1))+INDEX($D149:$BL149,,$E$1),AI$9/(INDEX(Roky_výhled,,AI$8)-INDEX(Roky_výhled,,AI$8-1))*(INDEX($BO149:$DW149,,AI$8)-INDEX($BO149:$DW149,,AI$8-1))+INDEX($BO149:$DW149,,AI$8-1))</f>
        <v>0</v>
      </c>
      <c r="AJ149" s="173">
        <f ca="1">CHOOSE(AJ$6,SUMIFS(INDIRECT("EB[" &amp; AJ$2 &amp; "]"),EB[Zdrojový_nositel],$B149,EB[product],"5200",EB[unit],"TJ"),INDEX($BO149:$DW149,,AJ$4),AJ$9/(INDEX(Roky_výhled,,AJ$8)-Last_Bil)*(INDEX($BO149:$DW149,,AJ$8)-INDEX($D149:$BL149,,$E$1))+INDEX($D149:$BL149,,$E$1),AJ$9/(INDEX(Roky_výhled,,AJ$8)-INDEX(Roky_výhled,,AJ$8-1))*(INDEX($BO149:$DW149,,AJ$8)-INDEX($BO149:$DW149,,AJ$8-1))+INDEX($BO149:$DW149,,AJ$8-1))</f>
        <v>0</v>
      </c>
      <c r="AK149" s="173">
        <f ca="1">CHOOSE(AK$6,SUMIFS(INDIRECT("EB[" &amp; AK$2 &amp; "]"),EB[Zdrojový_nositel],$B149,EB[product],"5200",EB[unit],"TJ"),INDEX($BO149:$DW149,,AK$4),AK$9/(INDEX(Roky_výhled,,AK$8)-Last_Bil)*(INDEX($BO149:$DW149,,AK$8)-INDEX($D149:$BL149,,$E$1))+INDEX($D149:$BL149,,$E$1),AK$9/(INDEX(Roky_výhled,,AK$8)-INDEX(Roky_výhled,,AK$8-1))*(INDEX($BO149:$DW149,,AK$8)-INDEX($BO149:$DW149,,AK$8-1))+INDEX($BO149:$DW149,,AK$8-1))</f>
        <v>0</v>
      </c>
      <c r="AL149" s="173">
        <f ca="1">CHOOSE(AL$6,SUMIFS(INDIRECT("EB[" &amp; AL$2 &amp; "]"),EB[Zdrojový_nositel],$B149,EB[product],"5200",EB[unit],"TJ"),INDEX($BO149:$DW149,,AL$4),AL$9/(INDEX(Roky_výhled,,AL$8)-Last_Bil)*(INDEX($BO149:$DW149,,AL$8)-INDEX($D149:$BL149,,$E$1))+INDEX($D149:$BL149,,$E$1),AL$9/(INDEX(Roky_výhled,,AL$8)-INDEX(Roky_výhled,,AL$8-1))*(INDEX($BO149:$DW149,,AL$8)-INDEX($BO149:$DW149,,AL$8-1))+INDEX($BO149:$DW149,,AL$8-1))</f>
        <v>0</v>
      </c>
      <c r="AM149" s="173">
        <f ca="1">CHOOSE(AM$6,SUMIFS(INDIRECT("EB[" &amp; AM$2 &amp; "]"),EB[Zdrojový_nositel],$B149,EB[product],"5200",EB[unit],"TJ"),INDEX($BO149:$DW149,,AM$4),AM$9/(INDEX(Roky_výhled,,AM$8)-Last_Bil)*(INDEX($BO149:$DW149,,AM$8)-INDEX($D149:$BL149,,$E$1))+INDEX($D149:$BL149,,$E$1),AM$9/(INDEX(Roky_výhled,,AM$8)-INDEX(Roky_výhled,,AM$8-1))*(INDEX($BO149:$DW149,,AM$8)-INDEX($BO149:$DW149,,AM$8-1))+INDEX($BO149:$DW149,,AM$8-1))</f>
        <v>0</v>
      </c>
      <c r="AN149" s="173">
        <f ca="1">CHOOSE(AN$6,SUMIFS(INDIRECT("EB[" &amp; AN$2 &amp; "]"),EB[Zdrojový_nositel],$B149,EB[product],"5200",EB[unit],"TJ"),INDEX($BO149:$DW149,,AN$4),AN$9/(INDEX(Roky_výhled,,AN$8)-Last_Bil)*(INDEX($BO149:$DW149,,AN$8)-INDEX($D149:$BL149,,$E$1))+INDEX($D149:$BL149,,$E$1),AN$9/(INDEX(Roky_výhled,,AN$8)-INDEX(Roky_výhled,,AN$8-1))*(INDEX($BO149:$DW149,,AN$8)-INDEX($BO149:$DW149,,AN$8-1))+INDEX($BO149:$DW149,,AN$8-1))</f>
        <v>0</v>
      </c>
      <c r="AO149" s="173">
        <f ca="1">CHOOSE(AO$6,SUMIFS(INDIRECT("EB[" &amp; AO$2 &amp; "]"),EB[Zdrojový_nositel],$B149,EB[product],"5200",EB[unit],"TJ"),INDEX($BO149:$DW149,,AO$4),AO$9/(INDEX(Roky_výhled,,AO$8)-Last_Bil)*(INDEX($BO149:$DW149,,AO$8)-INDEX($D149:$BL149,,$E$1))+INDEX($D149:$BL149,,$E$1),AO$9/(INDEX(Roky_výhled,,AO$8)-INDEX(Roky_výhled,,AO$8-1))*(INDEX($BO149:$DW149,,AO$8)-INDEX($BO149:$DW149,,AO$8-1))+INDEX($BO149:$DW149,,AO$8-1))</f>
        <v>0</v>
      </c>
      <c r="AP149" s="173">
        <f ca="1">CHOOSE(AP$6,SUMIFS(INDIRECT("EB[" &amp; AP$2 &amp; "]"),EB[Zdrojový_nositel],$B149,EB[product],"5200",EB[unit],"TJ"),INDEX($BO149:$DW149,,AP$4),AP$9/(INDEX(Roky_výhled,,AP$8)-Last_Bil)*(INDEX($BO149:$DW149,,AP$8)-INDEX($D149:$BL149,,$E$1))+INDEX($D149:$BL149,,$E$1),AP$9/(INDEX(Roky_výhled,,AP$8)-INDEX(Roky_výhled,,AP$8-1))*(INDEX($BO149:$DW149,,AP$8)-INDEX($BO149:$DW149,,AP$8-1))+INDEX($BO149:$DW149,,AP$8-1))</f>
        <v>0</v>
      </c>
      <c r="AQ149" s="173">
        <f ca="1">CHOOSE(AQ$6,SUMIFS(INDIRECT("EB[" &amp; AQ$2 &amp; "]"),EB[Zdrojový_nositel],$B149,EB[product],"5200",EB[unit],"TJ"),INDEX($BO149:$DW149,,AQ$4),AQ$9/(INDEX(Roky_výhled,,AQ$8)-Last_Bil)*(INDEX($BO149:$DW149,,AQ$8)-INDEX($D149:$BL149,,$E$1))+INDEX($D149:$BL149,,$E$1),AQ$9/(INDEX(Roky_výhled,,AQ$8)-INDEX(Roky_výhled,,AQ$8-1))*(INDEX($BO149:$DW149,,AQ$8)-INDEX($BO149:$DW149,,AQ$8-1))+INDEX($BO149:$DW149,,AQ$8-1))</f>
        <v>0</v>
      </c>
      <c r="AR149" s="173">
        <f ca="1">CHOOSE(AR$6,SUMIFS(INDIRECT("EB[" &amp; AR$2 &amp; "]"),EB[Zdrojový_nositel],$B149,EB[product],"5200",EB[unit],"TJ"),INDEX($BO149:$DW149,,AR$4),AR$9/(INDEX(Roky_výhled,,AR$8)-Last_Bil)*(INDEX($BO149:$DW149,,AR$8)-INDEX($D149:$BL149,,$E$1))+INDEX($D149:$BL149,,$E$1),AR$9/(INDEX(Roky_výhled,,AR$8)-INDEX(Roky_výhled,,AR$8-1))*(INDEX($BO149:$DW149,,AR$8)-INDEX($BO149:$DW149,,AR$8-1))+INDEX($BO149:$DW149,,AR$8-1))</f>
        <v>0</v>
      </c>
      <c r="AS149" s="173">
        <f ca="1">CHOOSE(AS$6,SUMIFS(INDIRECT("EB[" &amp; AS$2 &amp; "]"),EB[Zdrojový_nositel],$B149,EB[product],"5200",EB[unit],"TJ"),INDEX($BO149:$DW149,,AS$4),AS$9/(INDEX(Roky_výhled,,AS$8)-Last_Bil)*(INDEX($BO149:$DW149,,AS$8)-INDEX($D149:$BL149,,$E$1))+INDEX($D149:$BL149,,$E$1),AS$9/(INDEX(Roky_výhled,,AS$8)-INDEX(Roky_výhled,,AS$8-1))*(INDEX($BO149:$DW149,,AS$8)-INDEX($BO149:$DW149,,AS$8-1))+INDEX($BO149:$DW149,,AS$8-1))</f>
        <v>0</v>
      </c>
      <c r="AT149" s="173">
        <f ca="1">CHOOSE(AT$6,SUMIFS(INDIRECT("EB[" &amp; AT$2 &amp; "]"),EB[Zdrojový_nositel],$B149,EB[product],"5200",EB[unit],"TJ"),INDEX($BO149:$DW149,,AT$4),AT$9/(INDEX(Roky_výhled,,AT$8)-Last_Bil)*(INDEX($BO149:$DW149,,AT$8)-INDEX($D149:$BL149,,$E$1))+INDEX($D149:$BL149,,$E$1),AT$9/(INDEX(Roky_výhled,,AT$8)-INDEX(Roky_výhled,,AT$8-1))*(INDEX($BO149:$DW149,,AT$8)-INDEX($BO149:$DW149,,AT$8-1))+INDEX($BO149:$DW149,,AT$8-1))</f>
        <v>0</v>
      </c>
      <c r="AU149" s="173">
        <f ca="1">CHOOSE(AU$6,SUMIFS(INDIRECT("EB[" &amp; AU$2 &amp; "]"),EB[Zdrojový_nositel],$B149,EB[product],"5200",EB[unit],"TJ"),INDEX($BO149:$DW149,,AU$4),AU$9/(INDEX(Roky_výhled,,AU$8)-Last_Bil)*(INDEX($BO149:$DW149,,AU$8)-INDEX($D149:$BL149,,$E$1))+INDEX($D149:$BL149,,$E$1),AU$9/(INDEX(Roky_výhled,,AU$8)-INDEX(Roky_výhled,,AU$8-1))*(INDEX($BO149:$DW149,,AU$8)-INDEX($BO149:$DW149,,AU$8-1))+INDEX($BO149:$DW149,,AU$8-1))</f>
        <v>0</v>
      </c>
      <c r="AV149" s="173">
        <f ca="1">CHOOSE(AV$6,SUMIFS(INDIRECT("EB[" &amp; AV$2 &amp; "]"),EB[Zdrojový_nositel],$B149,EB[product],"5200",EB[unit],"TJ"),INDEX($BO149:$DW149,,AV$4),AV$9/(INDEX(Roky_výhled,,AV$8)-Last_Bil)*(INDEX($BO149:$DW149,,AV$8)-INDEX($D149:$BL149,,$E$1))+INDEX($D149:$BL149,,$E$1),AV$9/(INDEX(Roky_výhled,,AV$8)-INDEX(Roky_výhled,,AV$8-1))*(INDEX($BO149:$DW149,,AV$8)-INDEX($BO149:$DW149,,AV$8-1))+INDEX($BO149:$DW149,,AV$8-1))</f>
        <v>0</v>
      </c>
      <c r="AW149" s="173">
        <f ca="1">CHOOSE(AW$6,SUMIFS(INDIRECT("EB[" &amp; AW$2 &amp; "]"),EB[Zdrojový_nositel],$B149,EB[product],"5200",EB[unit],"TJ"),INDEX($BO149:$DW149,,AW$4),AW$9/(INDEX(Roky_výhled,,AW$8)-Last_Bil)*(INDEX($BO149:$DW149,,AW$8)-INDEX($D149:$BL149,,$E$1))+INDEX($D149:$BL149,,$E$1),AW$9/(INDEX(Roky_výhled,,AW$8)-INDEX(Roky_výhled,,AW$8-1))*(INDEX($BO149:$DW149,,AW$8)-INDEX($BO149:$DW149,,AW$8-1))+INDEX($BO149:$DW149,,AW$8-1))</f>
        <v>0</v>
      </c>
      <c r="AX149" s="173">
        <f ca="1">CHOOSE(AX$6,SUMIFS(INDIRECT("EB[" &amp; AX$2 &amp; "]"),EB[Zdrojový_nositel],$B149,EB[product],"5200",EB[unit],"TJ"),INDEX($BO149:$DW149,,AX$4),AX$9/(INDEX(Roky_výhled,,AX$8)-Last_Bil)*(INDEX($BO149:$DW149,,AX$8)-INDEX($D149:$BL149,,$E$1))+INDEX($D149:$BL149,,$E$1),AX$9/(INDEX(Roky_výhled,,AX$8)-INDEX(Roky_výhled,,AX$8-1))*(INDEX($BO149:$DW149,,AX$8)-INDEX($BO149:$DW149,,AX$8-1))+INDEX($BO149:$DW149,,AX$8-1))</f>
        <v>0</v>
      </c>
      <c r="AY149" s="173">
        <f ca="1">CHOOSE(AY$6,SUMIFS(INDIRECT("EB[" &amp; AY$2 &amp; "]"),EB[Zdrojový_nositel],$B149,EB[product],"5200",EB[unit],"TJ"),INDEX($BO149:$DW149,,AY$4),AY$9/(INDEX(Roky_výhled,,AY$8)-Last_Bil)*(INDEX($BO149:$DW149,,AY$8)-INDEX($D149:$BL149,,$E$1))+INDEX($D149:$BL149,,$E$1),AY$9/(INDEX(Roky_výhled,,AY$8)-INDEX(Roky_výhled,,AY$8-1))*(INDEX($BO149:$DW149,,AY$8)-INDEX($BO149:$DW149,,AY$8-1))+INDEX($BO149:$DW149,,AY$8-1))</f>
        <v>0</v>
      </c>
      <c r="AZ149" s="173">
        <f ca="1">CHOOSE(AZ$6,SUMIFS(INDIRECT("EB[" &amp; AZ$2 &amp; "]"),EB[Zdrojový_nositel],$B149,EB[product],"5200",EB[unit],"TJ"),INDEX($BO149:$DW149,,AZ$4),AZ$9/(INDEX(Roky_výhled,,AZ$8)-Last_Bil)*(INDEX($BO149:$DW149,,AZ$8)-INDEX($D149:$BL149,,$E$1))+INDEX($D149:$BL149,,$E$1),AZ$9/(INDEX(Roky_výhled,,AZ$8)-INDEX(Roky_výhled,,AZ$8-1))*(INDEX($BO149:$DW149,,AZ$8)-INDEX($BO149:$DW149,,AZ$8-1))+INDEX($BO149:$DW149,,AZ$8-1))</f>
        <v>0</v>
      </c>
      <c r="BA149" s="173">
        <f ca="1">CHOOSE(BA$6,SUMIFS(INDIRECT("EB[" &amp; BA$2 &amp; "]"),EB[Zdrojový_nositel],$B149,EB[product],"5200",EB[unit],"TJ"),INDEX($BO149:$DW149,,BA$4),BA$9/(INDEX(Roky_výhled,,BA$8)-Last_Bil)*(INDEX($BO149:$DW149,,BA$8)-INDEX($D149:$BL149,,$E$1))+INDEX($D149:$BL149,,$E$1),BA$9/(INDEX(Roky_výhled,,BA$8)-INDEX(Roky_výhled,,BA$8-1))*(INDEX($BO149:$DW149,,BA$8)-INDEX($BO149:$DW149,,BA$8-1))+INDEX($BO149:$DW149,,BA$8-1))</f>
        <v>0</v>
      </c>
      <c r="BB149" s="173">
        <f ca="1">CHOOSE(BB$6,SUMIFS(INDIRECT("EB[" &amp; BB$2 &amp; "]"),EB[Zdrojový_nositel],$B149,EB[product],"5200",EB[unit],"TJ"),INDEX($BO149:$DW149,,BB$4),BB$9/(INDEX(Roky_výhled,,BB$8)-Last_Bil)*(INDEX($BO149:$DW149,,BB$8)-INDEX($D149:$BL149,,$E$1))+INDEX($D149:$BL149,,$E$1),BB$9/(INDEX(Roky_výhled,,BB$8)-INDEX(Roky_výhled,,BB$8-1))*(INDEX($BO149:$DW149,,BB$8)-INDEX($BO149:$DW149,,BB$8-1))+INDEX($BO149:$DW149,,BB$8-1))</f>
        <v>0</v>
      </c>
      <c r="BC149" s="173">
        <f ca="1">CHOOSE(BC$6,SUMIFS(INDIRECT("EB[" &amp; BC$2 &amp; "]"),EB[Zdrojový_nositel],$B149,EB[product],"5200",EB[unit],"TJ"),INDEX($BO149:$DW149,,BC$4),BC$9/(INDEX(Roky_výhled,,BC$8)-Last_Bil)*(INDEX($BO149:$DW149,,BC$8)-INDEX($D149:$BL149,,$E$1))+INDEX($D149:$BL149,,$E$1),BC$9/(INDEX(Roky_výhled,,BC$8)-INDEX(Roky_výhled,,BC$8-1))*(INDEX($BO149:$DW149,,BC$8)-INDEX($BO149:$DW149,,BC$8-1))+INDEX($BO149:$DW149,,BC$8-1))</f>
        <v>0</v>
      </c>
      <c r="BD149" s="173">
        <f ca="1">CHOOSE(BD$6,SUMIFS(INDIRECT("EB[" &amp; BD$2 &amp; "]"),EB[Zdrojový_nositel],$B149,EB[product],"5200",EB[unit],"TJ"),INDEX($BO149:$DW149,,BD$4),BD$9/(INDEX(Roky_výhled,,BD$8)-Last_Bil)*(INDEX($BO149:$DW149,,BD$8)-INDEX($D149:$BL149,,$E$1))+INDEX($D149:$BL149,,$E$1),BD$9/(INDEX(Roky_výhled,,BD$8)-INDEX(Roky_výhled,,BD$8-1))*(INDEX($BO149:$DW149,,BD$8)-INDEX($BO149:$DW149,,BD$8-1))+INDEX($BO149:$DW149,,BD$8-1))</f>
        <v>0</v>
      </c>
      <c r="BE149" s="173">
        <f ca="1">CHOOSE(BE$6,SUMIFS(INDIRECT("EB[" &amp; BE$2 &amp; "]"),EB[Zdrojový_nositel],$B149,EB[product],"5200",EB[unit],"TJ"),INDEX($BO149:$DW149,,BE$4),BE$9/(INDEX(Roky_výhled,,BE$8)-Last_Bil)*(INDEX($BO149:$DW149,,BE$8)-INDEX($D149:$BL149,,$E$1))+INDEX($D149:$BL149,,$E$1),BE$9/(INDEX(Roky_výhled,,BE$8)-INDEX(Roky_výhled,,BE$8-1))*(INDEX($BO149:$DW149,,BE$8)-INDEX($BO149:$DW149,,BE$8-1))+INDEX($BO149:$DW149,,BE$8-1))</f>
        <v>0</v>
      </c>
      <c r="BF149" s="173">
        <f ca="1">CHOOSE(BF$6,SUMIFS(INDIRECT("EB[" &amp; BF$2 &amp; "]"),EB[Zdrojový_nositel],$B149,EB[product],"5200",EB[unit],"TJ"),INDEX($BO149:$DW149,,BF$4),BF$9/(INDEX(Roky_výhled,,BF$8)-Last_Bil)*(INDEX($BO149:$DW149,,BF$8)-INDEX($D149:$BL149,,$E$1))+INDEX($D149:$BL149,,$E$1),BF$9/(INDEX(Roky_výhled,,BF$8)-INDEX(Roky_výhled,,BF$8-1))*(INDEX($BO149:$DW149,,BF$8)-INDEX($BO149:$DW149,,BF$8-1))+INDEX($BO149:$DW149,,BF$8-1))</f>
        <v>0</v>
      </c>
      <c r="BG149" s="173">
        <f ca="1">CHOOSE(BG$6,SUMIFS(INDIRECT("EB[" &amp; BG$2 &amp; "]"),EB[Zdrojový_nositel],$B149,EB[product],"5200",EB[unit],"TJ"),INDEX($BO149:$DW149,,BG$4),BG$9/(INDEX(Roky_výhled,,BG$8)-Last_Bil)*(INDEX($BO149:$DW149,,BG$8)-INDEX($D149:$BL149,,$E$1))+INDEX($D149:$BL149,,$E$1),BG$9/(INDEX(Roky_výhled,,BG$8)-INDEX(Roky_výhled,,BG$8-1))*(INDEX($BO149:$DW149,,BG$8)-INDEX($BO149:$DW149,,BG$8-1))+INDEX($BO149:$DW149,,BG$8-1))</f>
        <v>0</v>
      </c>
      <c r="BH149" s="173">
        <f ca="1">CHOOSE(BH$6,SUMIFS(INDIRECT("EB[" &amp; BH$2 &amp; "]"),EB[Zdrojový_nositel],$B149,EB[product],"5200",EB[unit],"TJ"),INDEX($BO149:$DW149,,BH$4),BH$9/(INDEX(Roky_výhled,,BH$8)-Last_Bil)*(INDEX($BO149:$DW149,,BH$8)-INDEX($D149:$BL149,,$E$1))+INDEX($D149:$BL149,,$E$1),BH$9/(INDEX(Roky_výhled,,BH$8)-INDEX(Roky_výhled,,BH$8-1))*(INDEX($BO149:$DW149,,BH$8)-INDEX($BO149:$DW149,,BH$8-1))+INDEX($BO149:$DW149,,BH$8-1))</f>
        <v>0</v>
      </c>
      <c r="BI149" s="173">
        <f ca="1">CHOOSE(BI$6,SUMIFS(INDIRECT("EB[" &amp; BI$2 &amp; "]"),EB[Zdrojový_nositel],$B149,EB[product],"5200",EB[unit],"TJ"),INDEX($BO149:$DW149,,BI$4),BI$9/(INDEX(Roky_výhled,,BI$8)-Last_Bil)*(INDEX($BO149:$DW149,,BI$8)-INDEX($D149:$BL149,,$E$1))+INDEX($D149:$BL149,,$E$1),BI$9/(INDEX(Roky_výhled,,BI$8)-INDEX(Roky_výhled,,BI$8-1))*(INDEX($BO149:$DW149,,BI$8)-INDEX($BO149:$DW149,,BI$8-1))+INDEX($BO149:$DW149,,BI$8-1))</f>
        <v>0</v>
      </c>
      <c r="BJ149" s="173">
        <f ca="1">CHOOSE(BJ$6,SUMIFS(INDIRECT("EB[" &amp; BJ$2 &amp; "]"),EB[Zdrojový_nositel],$B149,EB[product],"5200",EB[unit],"TJ"),INDEX($BO149:$DW149,,BJ$4),BJ$9/(INDEX(Roky_výhled,,BJ$8)-Last_Bil)*(INDEX($BO149:$DW149,,BJ$8)-INDEX($D149:$BL149,,$E$1))+INDEX($D149:$BL149,,$E$1),BJ$9/(INDEX(Roky_výhled,,BJ$8)-INDEX(Roky_výhled,,BJ$8-1))*(INDEX($BO149:$DW149,,BJ$8)-INDEX($BO149:$DW149,,BJ$8-1))+INDEX($BO149:$DW149,,BJ$8-1))</f>
        <v>0</v>
      </c>
      <c r="BK149" s="173">
        <f ca="1">CHOOSE(BK$6,SUMIFS(INDIRECT("EB[" &amp; BK$2 &amp; "]"),EB[Zdrojový_nositel],$B149,EB[product],"5200",EB[unit],"TJ"),INDEX($BO149:$DW149,,BK$4),BK$9/(INDEX(Roky_výhled,,BK$8)-Last_Bil)*(INDEX($BO149:$DW149,,BK$8)-INDEX($D149:$BL149,,$E$1))+INDEX($D149:$BL149,,$E$1),BK$9/(INDEX(Roky_výhled,,BK$8)-INDEX(Roky_výhled,,BK$8-1))*(INDEX($BO149:$DW149,,BK$8)-INDEX($BO149:$DW149,,BK$8-1))+INDEX($BO149:$DW149,,BK$8-1))</f>
        <v>0</v>
      </c>
      <c r="BL149" s="162">
        <f ca="1">CHOOSE(BL$6,SUMIFS(INDIRECT("EB[" &amp; BL$2 &amp; "]"),EB[Zdrojový_nositel],$B149,EB[product],"5200",EB[unit],"TJ"),INDEX($BO149:$DW149,,BL$4),BL$9/(INDEX(Roky_výhled,,BL$8)-Last_Bil)*(INDEX($BO149:$DW149,,BL$8)-INDEX($D149:$BL149,,$E$1))+INDEX($D149:$BL149,,$E$1),BL$9/(INDEX(Roky_výhled,,BL$8)-INDEX(Roky_výhled,,BL$8-1))*(INDEX($BO149:$DW149,,BL$8)-INDEX($BO149:$DW149,,BL$8-1))+INDEX($BO149:$DW149,,BL$8-1))</f>
        <v>0</v>
      </c>
      <c r="BM149"/>
      <c r="BN149" s="221" t="str">
        <f t="shared" si="308"/>
        <v>Letecký benzín</v>
      </c>
      <c r="BO149" s="285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7"/>
      <c r="BZ149" s="281"/>
      <c r="CA149" s="281"/>
      <c r="CB149" s="281"/>
      <c r="CC149" s="281"/>
      <c r="CD149" s="281"/>
      <c r="CE149" s="281"/>
      <c r="CF149" s="281"/>
      <c r="CG149" s="281"/>
      <c r="CH149" s="281"/>
      <c r="CI149" s="281"/>
      <c r="CJ149" s="281"/>
      <c r="CK149" s="281"/>
      <c r="CL149" s="281"/>
      <c r="CM149" s="281"/>
      <c r="CN149" s="281"/>
      <c r="CO149" s="281"/>
      <c r="CP149" s="281"/>
      <c r="CQ149" s="281"/>
      <c r="CR149" s="281"/>
      <c r="CS149" s="281"/>
      <c r="CT149" s="281"/>
      <c r="CU149" s="281"/>
      <c r="CV149" s="281"/>
      <c r="CW149" s="281"/>
      <c r="CX149" s="281"/>
      <c r="CY149" s="281"/>
      <c r="CZ149" s="281"/>
      <c r="DA149" s="281"/>
      <c r="DB149" s="281"/>
      <c r="DC149" s="281"/>
      <c r="DD149" s="281"/>
      <c r="DE149" s="281"/>
      <c r="DF149" s="281"/>
      <c r="DG149" s="281"/>
      <c r="DH149" s="281"/>
      <c r="DI149" s="281"/>
      <c r="DJ149" s="281"/>
      <c r="DK149" s="281"/>
      <c r="DL149" s="281"/>
      <c r="DM149" s="281"/>
      <c r="DN149" s="281"/>
      <c r="DO149" s="281"/>
      <c r="DP149" s="281"/>
      <c r="DQ149" s="281"/>
      <c r="DR149" s="281"/>
      <c r="DS149" s="281"/>
      <c r="DT149" s="281"/>
      <c r="DU149" s="281"/>
      <c r="DV149" s="281"/>
      <c r="DW149" s="281"/>
    </row>
    <row r="150" spans="2:127" s="196" customFormat="1" x14ac:dyDescent="0.25">
      <c r="B150" t="s">
        <v>2962</v>
      </c>
      <c r="C150" s="221" t="str">
        <f t="shared" si="310"/>
        <v>Benzín</v>
      </c>
      <c r="D150" s="215">
        <f ca="1">CHOOSE(D$6,SUMIFS(INDIRECT("EB[" &amp; D$2 &amp; "]"),EB[Zdrojový_nositel],$B150,EB[product],"5200",EB[unit],"TJ"),INDEX($BO150:$DW150,,D$4),D$9/(INDEX(Roky_výhled,,D$8)-Last_Bil)*(INDEX($BO150:$DW150,,D$8)-INDEX($D150:$BL150,,$E$1))+INDEX($D150:$BL150,,$E$1),D$9/(INDEX(Roky_výhled,,D$8)-INDEX(Roky_výhled,,D$8-1))*(INDEX($BO150:$DW150,,D$8)-INDEX($BO150:$DW150,,D$8-1))+INDEX($BO150:$DW150,,D$8-1))</f>
        <v>0</v>
      </c>
      <c r="E150" s="173">
        <f ca="1">CHOOSE(E$6,SUMIFS(INDIRECT("EB[" &amp; E$2 &amp; "]"),EB[Zdrojový_nositel],$B150,EB[product],"5200",EB[unit],"TJ"),INDEX($BO150:$DW150,,E$4),E$9/(INDEX(Roky_výhled,,E$8)-Last_Bil)*(INDEX($BO150:$DW150,,E$8)-INDEX($D150:$BL150,,$E$1))+INDEX($D150:$BL150,,$E$1),E$9/(INDEX(Roky_výhled,,E$8)-INDEX(Roky_výhled,,E$8-1))*(INDEX($BO150:$DW150,,E$8)-INDEX($BO150:$DW150,,E$8-1))+INDEX($BO150:$DW150,,E$8-1))</f>
        <v>0</v>
      </c>
      <c r="F150" s="173">
        <f ca="1">CHOOSE(F$6,SUMIFS(INDIRECT("EB[" &amp; F$2 &amp; "]"),EB[Zdrojový_nositel],$B150,EB[product],"5200",EB[unit],"TJ"),INDEX($BO150:$DW150,,F$4),F$9/(INDEX(Roky_výhled,,F$8)-Last_Bil)*(INDEX($BO150:$DW150,,F$8)-INDEX($D150:$BL150,,$E$1))+INDEX($D150:$BL150,,$E$1),F$9/(INDEX(Roky_výhled,,F$8)-INDEX(Roky_výhled,,F$8-1))*(INDEX($BO150:$DW150,,F$8)-INDEX($BO150:$DW150,,F$8-1))+INDEX($BO150:$DW150,,F$8-1))</f>
        <v>0</v>
      </c>
      <c r="G150" s="173">
        <f ca="1">CHOOSE(G$6,SUMIFS(INDIRECT("EB[" &amp; G$2 &amp; "]"),EB[Zdrojový_nositel],$B150,EB[product],"5200",EB[unit],"TJ"),INDEX($BO150:$DW150,,G$4),G$9/(INDEX(Roky_výhled,,G$8)-Last_Bil)*(INDEX($BO150:$DW150,,G$8)-INDEX($D150:$BL150,,$E$1))+INDEX($D150:$BL150,,$E$1),G$9/(INDEX(Roky_výhled,,G$8)-INDEX(Roky_výhled,,G$8-1))*(INDEX($BO150:$DW150,,G$8)-INDEX($BO150:$DW150,,G$8-1))+INDEX($BO150:$DW150,,G$8-1))</f>
        <v>0</v>
      </c>
      <c r="H150" s="173">
        <f ca="1">CHOOSE(H$6,SUMIFS(INDIRECT("EB[" &amp; H$2 &amp; "]"),EB[Zdrojový_nositel],$B150,EB[product],"5200",EB[unit],"TJ"),INDEX($BO150:$DW150,,H$4),H$9/(INDEX(Roky_výhled,,H$8)-Last_Bil)*(INDEX($BO150:$DW150,,H$8)-INDEX($D150:$BL150,,$E$1))+INDEX($D150:$BL150,,$E$1),H$9/(INDEX(Roky_výhled,,H$8)-INDEX(Roky_výhled,,H$8-1))*(INDEX($BO150:$DW150,,H$8)-INDEX($BO150:$DW150,,H$8-1))+INDEX($BO150:$DW150,,H$8-1))</f>
        <v>0</v>
      </c>
      <c r="I150" s="173">
        <f ca="1">CHOOSE(I$6,SUMIFS(INDIRECT("EB[" &amp; I$2 &amp; "]"),EB[Zdrojový_nositel],$B150,EB[product],"5200",EB[unit],"TJ"),INDEX($BO150:$DW150,,I$4),I$9/(INDEX(Roky_výhled,,I$8)-Last_Bil)*(INDEX($BO150:$DW150,,I$8)-INDEX($D150:$BL150,,$E$1))+INDEX($D150:$BL150,,$E$1),I$9/(INDEX(Roky_výhled,,I$8)-INDEX(Roky_výhled,,I$8-1))*(INDEX($BO150:$DW150,,I$8)-INDEX($BO150:$DW150,,I$8-1))+INDEX($BO150:$DW150,,I$8-1))</f>
        <v>0</v>
      </c>
      <c r="J150" s="173">
        <f ca="1">CHOOSE(J$6,SUMIFS(INDIRECT("EB[" &amp; J$2 &amp; "]"),EB[Zdrojový_nositel],$B150,EB[product],"5200",EB[unit],"TJ"),INDEX($BO150:$DW150,,J$4),J$9/(INDEX(Roky_výhled,,J$8)-Last_Bil)*(INDEX($BO150:$DW150,,J$8)-INDEX($D150:$BL150,,$E$1))+INDEX($D150:$BL150,,$E$1),J$9/(INDEX(Roky_výhled,,J$8)-INDEX(Roky_výhled,,J$8-1))*(INDEX($BO150:$DW150,,J$8)-INDEX($BO150:$DW150,,J$8-1))+INDEX($BO150:$DW150,,J$8-1))</f>
        <v>0</v>
      </c>
      <c r="K150" s="173">
        <f ca="1">CHOOSE(K$6,SUMIFS(INDIRECT("EB[" &amp; K$2 &amp; "]"),EB[Zdrojový_nositel],$B150,EB[product],"5200",EB[unit],"TJ"),INDEX($BO150:$DW150,,K$4),K$9/(INDEX(Roky_výhled,,K$8)-Last_Bil)*(INDEX($BO150:$DW150,,K$8)-INDEX($D150:$BL150,,$E$1))+INDEX($D150:$BL150,,$E$1),K$9/(INDEX(Roky_výhled,,K$8)-INDEX(Roky_výhled,,K$8-1))*(INDEX($BO150:$DW150,,K$8)-INDEX($BO150:$DW150,,K$8-1))+INDEX($BO150:$DW150,,K$8-1))</f>
        <v>0</v>
      </c>
      <c r="L150" s="173">
        <f ca="1">CHOOSE(L$6,SUMIFS(INDIRECT("EB[" &amp; L$2 &amp; "]"),EB[Zdrojový_nositel],$B150,EB[product],"5200",EB[unit],"TJ"),INDEX($BO150:$DW150,,L$4),L$9/(INDEX(Roky_výhled,,L$8)-Last_Bil)*(INDEX($BO150:$DW150,,L$8)-INDEX($D150:$BL150,,$E$1))+INDEX($D150:$BL150,,$E$1),L$9/(INDEX(Roky_výhled,,L$8)-INDEX(Roky_výhled,,L$8-1))*(INDEX($BO150:$DW150,,L$8)-INDEX($BO150:$DW150,,L$8-1))+INDEX($BO150:$DW150,,L$8-1))</f>
        <v>0</v>
      </c>
      <c r="M150" s="173">
        <f ca="1">CHOOSE(M$6,SUMIFS(INDIRECT("EB[" &amp; M$2 &amp; "]"),EB[Zdrojový_nositel],$B150,EB[product],"5200",EB[unit],"TJ"),INDEX($BO150:$DW150,,M$4),M$9/(INDEX(Roky_výhled,,M$8)-Last_Bil)*(INDEX($BO150:$DW150,,M$8)-INDEX($D150:$BL150,,$E$1))+INDEX($D150:$BL150,,$E$1),M$9/(INDEX(Roky_výhled,,M$8)-INDEX(Roky_výhled,,M$8-1))*(INDEX($BO150:$DW150,,M$8)-INDEX($BO150:$DW150,,M$8-1))+INDEX($BO150:$DW150,,M$8-1))</f>
        <v>0</v>
      </c>
      <c r="N150" s="173">
        <f ca="1">CHOOSE(N$6,SUMIFS(INDIRECT("EB[" &amp; N$2 &amp; "]"),EB[Zdrojový_nositel],$B150,EB[product],"5200",EB[unit],"TJ"),INDEX($BO150:$DW150,,N$4),N$9/(INDEX(Roky_výhled,,N$8)-Last_Bil)*(INDEX($BO150:$DW150,,N$8)-INDEX($D150:$BL150,,$E$1))+INDEX($D150:$BL150,,$E$1),N$9/(INDEX(Roky_výhled,,N$8)-INDEX(Roky_výhled,,N$8-1))*(INDEX($BO150:$DW150,,N$8)-INDEX($BO150:$DW150,,N$8-1))+INDEX($BO150:$DW150,,N$8-1))</f>
        <v>0</v>
      </c>
      <c r="O150" s="173">
        <f ca="1">CHOOSE(O$6,SUMIFS(INDIRECT("EB[" &amp; O$2 &amp; "]"),EB[Zdrojový_nositel],$B150,EB[product],"5200",EB[unit],"TJ"),INDEX($BO150:$DW150,,O$4),O$9/(INDEX(Roky_výhled,,O$8)-Last_Bil)*(INDEX($BO150:$DW150,,O$8)-INDEX($D150:$BL150,,$E$1))+INDEX($D150:$BL150,,$E$1),O$9/(INDEX(Roky_výhled,,O$8)-INDEX(Roky_výhled,,O$8-1))*(INDEX($BO150:$DW150,,O$8)-INDEX($BO150:$DW150,,O$8-1))+INDEX($BO150:$DW150,,O$8-1))</f>
        <v>0</v>
      </c>
      <c r="P150" s="173">
        <f ca="1">CHOOSE(P$6,SUMIFS(INDIRECT("EB[" &amp; P$2 &amp; "]"),EB[Zdrojový_nositel],$B150,EB[product],"5200",EB[unit],"TJ"),INDEX($BO150:$DW150,,P$4),P$9/(INDEX(Roky_výhled,,P$8)-Last_Bil)*(INDEX($BO150:$DW150,,P$8)-INDEX($D150:$BL150,,$E$1))+INDEX($D150:$BL150,,$E$1),P$9/(INDEX(Roky_výhled,,P$8)-INDEX(Roky_výhled,,P$8-1))*(INDEX($BO150:$DW150,,P$8)-INDEX($BO150:$DW150,,P$8-1))+INDEX($BO150:$DW150,,P$8-1))</f>
        <v>0</v>
      </c>
      <c r="Q150" s="173">
        <f ca="1">CHOOSE(Q$6,SUMIFS(INDIRECT("EB[" &amp; Q$2 &amp; "]"),EB[Zdrojový_nositel],$B150,EB[product],"5200",EB[unit],"TJ"),INDEX($BO150:$DW150,,Q$4),Q$9/(INDEX(Roky_výhled,,Q$8)-Last_Bil)*(INDEX($BO150:$DW150,,Q$8)-INDEX($D150:$BL150,,$E$1))+INDEX($D150:$BL150,,$E$1),Q$9/(INDEX(Roky_výhled,,Q$8)-INDEX(Roky_výhled,,Q$8-1))*(INDEX($BO150:$DW150,,Q$8)-INDEX($BO150:$DW150,,Q$8-1))+INDEX($BO150:$DW150,,Q$8-1))</f>
        <v>0</v>
      </c>
      <c r="R150" s="173">
        <f ca="1">CHOOSE(R$6,SUMIFS(INDIRECT("EB[" &amp; R$2 &amp; "]"),EB[Zdrojový_nositel],$B150,EB[product],"5200",EB[unit],"TJ"),INDEX($BO150:$DW150,,R$4),R$9/(INDEX(Roky_výhled,,R$8)-Last_Bil)*(INDEX($BO150:$DW150,,R$8)-INDEX($D150:$BL150,,$E$1))+INDEX($D150:$BL150,,$E$1),R$9/(INDEX(Roky_výhled,,R$8)-INDEX(Roky_výhled,,R$8-1))*(INDEX($BO150:$DW150,,R$8)-INDEX($BO150:$DW150,,R$8-1))+INDEX($BO150:$DW150,,R$8-1))</f>
        <v>0</v>
      </c>
      <c r="S150" s="173">
        <f ca="1">CHOOSE(S$6,SUMIFS(INDIRECT("EB[" &amp; S$2 &amp; "]"),EB[Zdrojový_nositel],$B150,EB[product],"5200",EB[unit],"TJ"),INDEX($BO150:$DW150,,S$4),S$9/(INDEX(Roky_výhled,,S$8)-Last_Bil)*(INDEX($BO150:$DW150,,S$8)-INDEX($D150:$BL150,,$E$1))+INDEX($D150:$BL150,,$E$1),S$9/(INDEX(Roky_výhled,,S$8)-INDEX(Roky_výhled,,S$8-1))*(INDEX($BO150:$DW150,,S$8)-INDEX($BO150:$DW150,,S$8-1))+INDEX($BO150:$DW150,,S$8-1))</f>
        <v>0</v>
      </c>
      <c r="T150" s="173">
        <f ca="1">CHOOSE(T$6,SUMIFS(INDIRECT("EB[" &amp; T$2 &amp; "]"),EB[Zdrojový_nositel],$B150,EB[product],"5200",EB[unit],"TJ"),INDEX($BO150:$DW150,,T$4),T$9/(INDEX(Roky_výhled,,T$8)-Last_Bil)*(INDEX($BO150:$DW150,,T$8)-INDEX($D150:$BL150,,$E$1))+INDEX($D150:$BL150,,$E$1),T$9/(INDEX(Roky_výhled,,T$8)-INDEX(Roky_výhled,,T$8-1))*(INDEX($BO150:$DW150,,T$8)-INDEX($BO150:$DW150,,T$8-1))+INDEX($BO150:$DW150,,T$8-1))</f>
        <v>0</v>
      </c>
      <c r="U150" s="173">
        <f ca="1">CHOOSE(U$6,SUMIFS(INDIRECT("EB[" &amp; U$2 &amp; "]"),EB[Zdrojový_nositel],$B150,EB[product],"5200",EB[unit],"TJ"),INDEX($BO150:$DW150,,U$4),U$9/(INDEX(Roky_výhled,,U$8)-Last_Bil)*(INDEX($BO150:$DW150,,U$8)-INDEX($D150:$BL150,,$E$1))+INDEX($D150:$BL150,,$E$1),U$9/(INDEX(Roky_výhled,,U$8)-INDEX(Roky_výhled,,U$8-1))*(INDEX($BO150:$DW150,,U$8)-INDEX($BO150:$DW150,,U$8-1))+INDEX($BO150:$DW150,,U$8-1))</f>
        <v>0</v>
      </c>
      <c r="V150" s="173">
        <f ca="1">CHOOSE(V$6,SUMIFS(INDIRECT("EB[" &amp; V$2 &amp; "]"),EB[Zdrojový_nositel],$B150,EB[product],"5200",EB[unit],"TJ"),INDEX($BO150:$DW150,,V$4),V$9/(INDEX(Roky_výhled,,V$8)-Last_Bil)*(INDEX($BO150:$DW150,,V$8)-INDEX($D150:$BL150,,$E$1))+INDEX($D150:$BL150,,$E$1),V$9/(INDEX(Roky_výhled,,V$8)-INDEX(Roky_výhled,,V$8-1))*(INDEX($BO150:$DW150,,V$8)-INDEX($BO150:$DW150,,V$8-1))+INDEX($BO150:$DW150,,V$8-1))</f>
        <v>0</v>
      </c>
      <c r="W150" s="173">
        <f ca="1">CHOOSE(W$6,SUMIFS(INDIRECT("EB[" &amp; W$2 &amp; "]"),EB[Zdrojový_nositel],$B150,EB[product],"5200",EB[unit],"TJ"),INDEX($BO150:$DW150,,W$4),W$9/(INDEX(Roky_výhled,,W$8)-Last_Bil)*(INDEX($BO150:$DW150,,W$8)-INDEX($D150:$BL150,,$E$1))+INDEX($D150:$BL150,,$E$1),W$9/(INDEX(Roky_výhled,,W$8)-INDEX(Roky_výhled,,W$8-1))*(INDEX($BO150:$DW150,,W$8)-INDEX($BO150:$DW150,,W$8-1))+INDEX($BO150:$DW150,,W$8-1))</f>
        <v>0</v>
      </c>
      <c r="X150" s="173">
        <f ca="1">CHOOSE(X$6,SUMIFS(INDIRECT("EB[" &amp; X$2 &amp; "]"),EB[Zdrojový_nositel],$B150,EB[product],"5200",EB[unit],"TJ"),INDEX($BO150:$DW150,,X$4),X$9/(INDEX(Roky_výhled,,X$8)-Last_Bil)*(INDEX($BO150:$DW150,,X$8)-INDEX($D150:$BL150,,$E$1))+INDEX($D150:$BL150,,$E$1),X$9/(INDEX(Roky_výhled,,X$8)-INDEX(Roky_výhled,,X$8-1))*(INDEX($BO150:$DW150,,X$8)-INDEX($BO150:$DW150,,X$8-1))+INDEX($BO150:$DW150,,X$8-1))</f>
        <v>0</v>
      </c>
      <c r="Y150" s="173">
        <f ca="1">CHOOSE(Y$6,SUMIFS(INDIRECT("EB[" &amp; Y$2 &amp; "]"),EB[Zdrojový_nositel],$B150,EB[product],"5200",EB[unit],"TJ"),INDEX($BO150:$DW150,,Y$4),Y$9/(INDEX(Roky_výhled,,Y$8)-Last_Bil)*(INDEX($BO150:$DW150,,Y$8)-INDEX($D150:$BL150,,$E$1))+INDEX($D150:$BL150,,$E$1),Y$9/(INDEX(Roky_výhled,,Y$8)-INDEX(Roky_výhled,,Y$8-1))*(INDEX($BO150:$DW150,,Y$8)-INDEX($BO150:$DW150,,Y$8-1))+INDEX($BO150:$DW150,,Y$8-1))</f>
        <v>0</v>
      </c>
      <c r="Z150" s="173">
        <f ca="1">CHOOSE(Z$6,SUMIFS(INDIRECT("EB[" &amp; Z$2 &amp; "]"),EB[Zdrojový_nositel],$B150,EB[product],"5200",EB[unit],"TJ"),INDEX($BO150:$DW150,,Z$4),Z$9/(INDEX(Roky_výhled,,Z$8)-Last_Bil)*(INDEX($BO150:$DW150,,Z$8)-INDEX($D150:$BL150,,$E$1))+INDEX($D150:$BL150,,$E$1),Z$9/(INDEX(Roky_výhled,,Z$8)-INDEX(Roky_výhled,,Z$8-1))*(INDEX($BO150:$DW150,,Z$8)-INDEX($BO150:$DW150,,Z$8-1))+INDEX($BO150:$DW150,,Z$8-1))</f>
        <v>0</v>
      </c>
      <c r="AA150" s="173">
        <f ca="1">CHOOSE(AA$6,SUMIFS(INDIRECT("EB[" &amp; AA$2 &amp; "]"),EB[Zdrojový_nositel],$B150,EB[product],"5200",EB[unit],"TJ"),INDEX($BO150:$DW150,,AA$4),AA$9/(INDEX(Roky_výhled,,AA$8)-Last_Bil)*(INDEX($BO150:$DW150,,AA$8)-INDEX($D150:$BL150,,$E$1))+INDEX($D150:$BL150,,$E$1),AA$9/(INDEX(Roky_výhled,,AA$8)-INDEX(Roky_výhled,,AA$8-1))*(INDEX($BO150:$DW150,,AA$8)-INDEX($BO150:$DW150,,AA$8-1))+INDEX($BO150:$DW150,,AA$8-1))</f>
        <v>0</v>
      </c>
      <c r="AB150" s="173">
        <f ca="1">CHOOSE(AB$6,SUMIFS(INDIRECT("EB[" &amp; AB$2 &amp; "]"),EB[Zdrojový_nositel],$B150,EB[product],"5200",EB[unit],"TJ"),INDEX($BO150:$DW150,,AB$4),AB$9/(INDEX(Roky_výhled,,AB$8)-Last_Bil)*(INDEX($BO150:$DW150,,AB$8)-INDEX($D150:$BL150,,$E$1))+INDEX($D150:$BL150,,$E$1),AB$9/(INDEX(Roky_výhled,,AB$8)-INDEX(Roky_výhled,,AB$8-1))*(INDEX($BO150:$DW150,,AB$8)-INDEX($BO150:$DW150,,AB$8-1))+INDEX($BO150:$DW150,,AB$8-1))</f>
        <v>0</v>
      </c>
      <c r="AC150" s="173">
        <f ca="1">CHOOSE(AC$6,SUMIFS(INDIRECT("EB[" &amp; AC$2 &amp; "]"),EB[Zdrojový_nositel],$B150,EB[product],"5200",EB[unit],"TJ"),INDEX($BO150:$DW150,,AC$4),AC$9/(INDEX(Roky_výhled,,AC$8)-Last_Bil)*(INDEX($BO150:$DW150,,AC$8)-INDEX($D150:$BL150,,$E$1))+INDEX($D150:$BL150,,$E$1),AC$9/(INDEX(Roky_výhled,,AC$8)-INDEX(Roky_výhled,,AC$8-1))*(INDEX($BO150:$DW150,,AC$8)-INDEX($BO150:$DW150,,AC$8-1))+INDEX($BO150:$DW150,,AC$8-1))</f>
        <v>0</v>
      </c>
      <c r="AD150" s="173">
        <f ca="1">CHOOSE(AD$6,SUMIFS(INDIRECT("EB[" &amp; AD$2 &amp; "]"),EB[Zdrojový_nositel],$B150,EB[product],"5200",EB[unit],"TJ"),INDEX($BO150:$DW150,,AD$4),AD$9/(INDEX(Roky_výhled,,AD$8)-Last_Bil)*(INDEX($BO150:$DW150,,AD$8)-INDEX($D150:$BL150,,$E$1))+INDEX($D150:$BL150,,$E$1),AD$9/(INDEX(Roky_výhled,,AD$8)-INDEX(Roky_výhled,,AD$8-1))*(INDEX($BO150:$DW150,,AD$8)-INDEX($BO150:$DW150,,AD$8-1))+INDEX($BO150:$DW150,,AD$8-1))</f>
        <v>0</v>
      </c>
      <c r="AE150" s="173">
        <f ca="1">CHOOSE(AE$6,SUMIFS(INDIRECT("EB[" &amp; AE$2 &amp; "]"),EB[Zdrojový_nositel],$B150,EB[product],"5200",EB[unit],"TJ"),INDEX($BO150:$DW150,,AE$4),AE$9/(INDEX(Roky_výhled,,AE$8)-Last_Bil)*(INDEX($BO150:$DW150,,AE$8)-INDEX($D150:$BL150,,$E$1))+INDEX($D150:$BL150,,$E$1),AE$9/(INDEX(Roky_výhled,,AE$8)-INDEX(Roky_výhled,,AE$8-1))*(INDEX($BO150:$DW150,,AE$8)-INDEX($BO150:$DW150,,AE$8-1))+INDEX($BO150:$DW150,,AE$8-1))</f>
        <v>0</v>
      </c>
      <c r="AF150" s="173">
        <f ca="1">CHOOSE(AF$6,SUMIFS(INDIRECT("EB[" &amp; AF$2 &amp; "]"),EB[Zdrojový_nositel],$B150,EB[product],"5200",EB[unit],"TJ"),INDEX($BO150:$DW150,,AF$4),AF$9/(INDEX(Roky_výhled,,AF$8)-Last_Bil)*(INDEX($BO150:$DW150,,AF$8)-INDEX($D150:$BL150,,$E$1))+INDEX($D150:$BL150,,$E$1),AF$9/(INDEX(Roky_výhled,,AF$8)-INDEX(Roky_výhled,,AF$8-1))*(INDEX($BO150:$DW150,,AF$8)-INDEX($BO150:$DW150,,AF$8-1))+INDEX($BO150:$DW150,,AF$8-1))</f>
        <v>0</v>
      </c>
      <c r="AG150" s="173">
        <f ca="1">CHOOSE(AG$6,SUMIFS(INDIRECT("EB[" &amp; AG$2 &amp; "]"),EB[Zdrojový_nositel],$B150,EB[product],"5200",EB[unit],"TJ"),INDEX($BO150:$DW150,,AG$4),AG$9/(INDEX(Roky_výhled,,AG$8)-Last_Bil)*(INDEX($BO150:$DW150,,AG$8)-INDEX($D150:$BL150,,$E$1))+INDEX($D150:$BL150,,$E$1),AG$9/(INDEX(Roky_výhled,,AG$8)-INDEX(Roky_výhled,,AG$8-1))*(INDEX($BO150:$DW150,,AG$8)-INDEX($BO150:$DW150,,AG$8-1))+INDEX($BO150:$DW150,,AG$8-1))</f>
        <v>0</v>
      </c>
      <c r="AH150" s="173">
        <f ca="1">CHOOSE(AH$6,SUMIFS(INDIRECT("EB[" &amp; AH$2 &amp; "]"),EB[Zdrojový_nositel],$B150,EB[product],"5200",EB[unit],"TJ"),INDEX($BO150:$DW150,,AH$4),AH$9/(INDEX(Roky_výhled,,AH$8)-Last_Bil)*(INDEX($BO150:$DW150,,AH$8)-INDEX($D150:$BL150,,$E$1))+INDEX($D150:$BL150,,$E$1),AH$9/(INDEX(Roky_výhled,,AH$8)-INDEX(Roky_výhled,,AH$8-1))*(INDEX($BO150:$DW150,,AH$8)-INDEX($BO150:$DW150,,AH$8-1))+INDEX($BO150:$DW150,,AH$8-1))</f>
        <v>0</v>
      </c>
      <c r="AI150" s="173">
        <f ca="1">CHOOSE(AI$6,SUMIFS(INDIRECT("EB[" &amp; AI$2 &amp; "]"),EB[Zdrojový_nositel],$B150,EB[product],"5200",EB[unit],"TJ"),INDEX($BO150:$DW150,,AI$4),AI$9/(INDEX(Roky_výhled,,AI$8)-Last_Bil)*(INDEX($BO150:$DW150,,AI$8)-INDEX($D150:$BL150,,$E$1))+INDEX($D150:$BL150,,$E$1),AI$9/(INDEX(Roky_výhled,,AI$8)-INDEX(Roky_výhled,,AI$8-1))*(INDEX($BO150:$DW150,,AI$8)-INDEX($BO150:$DW150,,AI$8-1))+INDEX($BO150:$DW150,,AI$8-1))</f>
        <v>0</v>
      </c>
      <c r="AJ150" s="173">
        <f ca="1">CHOOSE(AJ$6,SUMIFS(INDIRECT("EB[" &amp; AJ$2 &amp; "]"),EB[Zdrojový_nositel],$B150,EB[product],"5200",EB[unit],"TJ"),INDEX($BO150:$DW150,,AJ$4),AJ$9/(INDEX(Roky_výhled,,AJ$8)-Last_Bil)*(INDEX($BO150:$DW150,,AJ$8)-INDEX($D150:$BL150,,$E$1))+INDEX($D150:$BL150,,$E$1),AJ$9/(INDEX(Roky_výhled,,AJ$8)-INDEX(Roky_výhled,,AJ$8-1))*(INDEX($BO150:$DW150,,AJ$8)-INDEX($BO150:$DW150,,AJ$8-1))+INDEX($BO150:$DW150,,AJ$8-1))</f>
        <v>0</v>
      </c>
      <c r="AK150" s="173">
        <f ca="1">CHOOSE(AK$6,SUMIFS(INDIRECT("EB[" &amp; AK$2 &amp; "]"),EB[Zdrojový_nositel],$B150,EB[product],"5200",EB[unit],"TJ"),INDEX($BO150:$DW150,,AK$4),AK$9/(INDEX(Roky_výhled,,AK$8)-Last_Bil)*(INDEX($BO150:$DW150,,AK$8)-INDEX($D150:$BL150,,$E$1))+INDEX($D150:$BL150,,$E$1),AK$9/(INDEX(Roky_výhled,,AK$8)-INDEX(Roky_výhled,,AK$8-1))*(INDEX($BO150:$DW150,,AK$8)-INDEX($BO150:$DW150,,AK$8-1))+INDEX($BO150:$DW150,,AK$8-1))</f>
        <v>0</v>
      </c>
      <c r="AL150" s="173">
        <f ca="1">CHOOSE(AL$6,SUMIFS(INDIRECT("EB[" &amp; AL$2 &amp; "]"),EB[Zdrojový_nositel],$B150,EB[product],"5200",EB[unit],"TJ"),INDEX($BO150:$DW150,,AL$4),AL$9/(INDEX(Roky_výhled,,AL$8)-Last_Bil)*(INDEX($BO150:$DW150,,AL$8)-INDEX($D150:$BL150,,$E$1))+INDEX($D150:$BL150,,$E$1),AL$9/(INDEX(Roky_výhled,,AL$8)-INDEX(Roky_výhled,,AL$8-1))*(INDEX($BO150:$DW150,,AL$8)-INDEX($BO150:$DW150,,AL$8-1))+INDEX($BO150:$DW150,,AL$8-1))</f>
        <v>0</v>
      </c>
      <c r="AM150" s="173">
        <f ca="1">CHOOSE(AM$6,SUMIFS(INDIRECT("EB[" &amp; AM$2 &amp; "]"),EB[Zdrojový_nositel],$B150,EB[product],"5200",EB[unit],"TJ"),INDEX($BO150:$DW150,,AM$4),AM$9/(INDEX(Roky_výhled,,AM$8)-Last_Bil)*(INDEX($BO150:$DW150,,AM$8)-INDEX($D150:$BL150,,$E$1))+INDEX($D150:$BL150,,$E$1),AM$9/(INDEX(Roky_výhled,,AM$8)-INDEX(Roky_výhled,,AM$8-1))*(INDEX($BO150:$DW150,,AM$8)-INDEX($BO150:$DW150,,AM$8-1))+INDEX($BO150:$DW150,,AM$8-1))</f>
        <v>0</v>
      </c>
      <c r="AN150" s="173">
        <f ca="1">CHOOSE(AN$6,SUMIFS(INDIRECT("EB[" &amp; AN$2 &amp; "]"),EB[Zdrojový_nositel],$B150,EB[product],"5200",EB[unit],"TJ"),INDEX($BO150:$DW150,,AN$4),AN$9/(INDEX(Roky_výhled,,AN$8)-Last_Bil)*(INDEX($BO150:$DW150,,AN$8)-INDEX($D150:$BL150,,$E$1))+INDEX($D150:$BL150,,$E$1),AN$9/(INDEX(Roky_výhled,,AN$8)-INDEX(Roky_výhled,,AN$8-1))*(INDEX($BO150:$DW150,,AN$8)-INDEX($BO150:$DW150,,AN$8-1))+INDEX($BO150:$DW150,,AN$8-1))</f>
        <v>0</v>
      </c>
      <c r="AO150" s="173">
        <f ca="1">CHOOSE(AO$6,SUMIFS(INDIRECT("EB[" &amp; AO$2 &amp; "]"),EB[Zdrojový_nositel],$B150,EB[product],"5200",EB[unit],"TJ"),INDEX($BO150:$DW150,,AO$4),AO$9/(INDEX(Roky_výhled,,AO$8)-Last_Bil)*(INDEX($BO150:$DW150,,AO$8)-INDEX($D150:$BL150,,$E$1))+INDEX($D150:$BL150,,$E$1),AO$9/(INDEX(Roky_výhled,,AO$8)-INDEX(Roky_výhled,,AO$8-1))*(INDEX($BO150:$DW150,,AO$8)-INDEX($BO150:$DW150,,AO$8-1))+INDEX($BO150:$DW150,,AO$8-1))</f>
        <v>0</v>
      </c>
      <c r="AP150" s="173">
        <f ca="1">CHOOSE(AP$6,SUMIFS(INDIRECT("EB[" &amp; AP$2 &amp; "]"),EB[Zdrojový_nositel],$B150,EB[product],"5200",EB[unit],"TJ"),INDEX($BO150:$DW150,,AP$4),AP$9/(INDEX(Roky_výhled,,AP$8)-Last_Bil)*(INDEX($BO150:$DW150,,AP$8)-INDEX($D150:$BL150,,$E$1))+INDEX($D150:$BL150,,$E$1),AP$9/(INDEX(Roky_výhled,,AP$8)-INDEX(Roky_výhled,,AP$8-1))*(INDEX($BO150:$DW150,,AP$8)-INDEX($BO150:$DW150,,AP$8-1))+INDEX($BO150:$DW150,,AP$8-1))</f>
        <v>0</v>
      </c>
      <c r="AQ150" s="173">
        <f ca="1">CHOOSE(AQ$6,SUMIFS(INDIRECT("EB[" &amp; AQ$2 &amp; "]"),EB[Zdrojový_nositel],$B150,EB[product],"5200",EB[unit],"TJ"),INDEX($BO150:$DW150,,AQ$4),AQ$9/(INDEX(Roky_výhled,,AQ$8)-Last_Bil)*(INDEX($BO150:$DW150,,AQ$8)-INDEX($D150:$BL150,,$E$1))+INDEX($D150:$BL150,,$E$1),AQ$9/(INDEX(Roky_výhled,,AQ$8)-INDEX(Roky_výhled,,AQ$8-1))*(INDEX($BO150:$DW150,,AQ$8)-INDEX($BO150:$DW150,,AQ$8-1))+INDEX($BO150:$DW150,,AQ$8-1))</f>
        <v>0</v>
      </c>
      <c r="AR150" s="173">
        <f ca="1">CHOOSE(AR$6,SUMIFS(INDIRECT("EB[" &amp; AR$2 &amp; "]"),EB[Zdrojový_nositel],$B150,EB[product],"5200",EB[unit],"TJ"),INDEX($BO150:$DW150,,AR$4),AR$9/(INDEX(Roky_výhled,,AR$8)-Last_Bil)*(INDEX($BO150:$DW150,,AR$8)-INDEX($D150:$BL150,,$E$1))+INDEX($D150:$BL150,,$E$1),AR$9/(INDEX(Roky_výhled,,AR$8)-INDEX(Roky_výhled,,AR$8-1))*(INDEX($BO150:$DW150,,AR$8)-INDEX($BO150:$DW150,,AR$8-1))+INDEX($BO150:$DW150,,AR$8-1))</f>
        <v>0</v>
      </c>
      <c r="AS150" s="173">
        <f ca="1">CHOOSE(AS$6,SUMIFS(INDIRECT("EB[" &amp; AS$2 &amp; "]"),EB[Zdrojový_nositel],$B150,EB[product],"5200",EB[unit],"TJ"),INDEX($BO150:$DW150,,AS$4),AS$9/(INDEX(Roky_výhled,,AS$8)-Last_Bil)*(INDEX($BO150:$DW150,,AS$8)-INDEX($D150:$BL150,,$E$1))+INDEX($D150:$BL150,,$E$1),AS$9/(INDEX(Roky_výhled,,AS$8)-INDEX(Roky_výhled,,AS$8-1))*(INDEX($BO150:$DW150,,AS$8)-INDEX($BO150:$DW150,,AS$8-1))+INDEX($BO150:$DW150,,AS$8-1))</f>
        <v>0</v>
      </c>
      <c r="AT150" s="173">
        <f ca="1">CHOOSE(AT$6,SUMIFS(INDIRECT("EB[" &amp; AT$2 &amp; "]"),EB[Zdrojový_nositel],$B150,EB[product],"5200",EB[unit],"TJ"),INDEX($BO150:$DW150,,AT$4),AT$9/(INDEX(Roky_výhled,,AT$8)-Last_Bil)*(INDEX($BO150:$DW150,,AT$8)-INDEX($D150:$BL150,,$E$1))+INDEX($D150:$BL150,,$E$1),AT$9/(INDEX(Roky_výhled,,AT$8)-INDEX(Roky_výhled,,AT$8-1))*(INDEX($BO150:$DW150,,AT$8)-INDEX($BO150:$DW150,,AT$8-1))+INDEX($BO150:$DW150,,AT$8-1))</f>
        <v>0</v>
      </c>
      <c r="AU150" s="173">
        <f ca="1">CHOOSE(AU$6,SUMIFS(INDIRECT("EB[" &amp; AU$2 &amp; "]"),EB[Zdrojový_nositel],$B150,EB[product],"5200",EB[unit],"TJ"),INDEX($BO150:$DW150,,AU$4),AU$9/(INDEX(Roky_výhled,,AU$8)-Last_Bil)*(INDEX($BO150:$DW150,,AU$8)-INDEX($D150:$BL150,,$E$1))+INDEX($D150:$BL150,,$E$1),AU$9/(INDEX(Roky_výhled,,AU$8)-INDEX(Roky_výhled,,AU$8-1))*(INDEX($BO150:$DW150,,AU$8)-INDEX($BO150:$DW150,,AU$8-1))+INDEX($BO150:$DW150,,AU$8-1))</f>
        <v>0</v>
      </c>
      <c r="AV150" s="173">
        <f ca="1">CHOOSE(AV$6,SUMIFS(INDIRECT("EB[" &amp; AV$2 &amp; "]"),EB[Zdrojový_nositel],$B150,EB[product],"5200",EB[unit],"TJ"),INDEX($BO150:$DW150,,AV$4),AV$9/(INDEX(Roky_výhled,,AV$8)-Last_Bil)*(INDEX($BO150:$DW150,,AV$8)-INDEX($D150:$BL150,,$E$1))+INDEX($D150:$BL150,,$E$1),AV$9/(INDEX(Roky_výhled,,AV$8)-INDEX(Roky_výhled,,AV$8-1))*(INDEX($BO150:$DW150,,AV$8)-INDEX($BO150:$DW150,,AV$8-1))+INDEX($BO150:$DW150,,AV$8-1))</f>
        <v>0</v>
      </c>
      <c r="AW150" s="173">
        <f ca="1">CHOOSE(AW$6,SUMIFS(INDIRECT("EB[" &amp; AW$2 &amp; "]"),EB[Zdrojový_nositel],$B150,EB[product],"5200",EB[unit],"TJ"),INDEX($BO150:$DW150,,AW$4),AW$9/(INDEX(Roky_výhled,,AW$8)-Last_Bil)*(INDEX($BO150:$DW150,,AW$8)-INDEX($D150:$BL150,,$E$1))+INDEX($D150:$BL150,,$E$1),AW$9/(INDEX(Roky_výhled,,AW$8)-INDEX(Roky_výhled,,AW$8-1))*(INDEX($BO150:$DW150,,AW$8)-INDEX($BO150:$DW150,,AW$8-1))+INDEX($BO150:$DW150,,AW$8-1))</f>
        <v>0</v>
      </c>
      <c r="AX150" s="173">
        <f ca="1">CHOOSE(AX$6,SUMIFS(INDIRECT("EB[" &amp; AX$2 &amp; "]"),EB[Zdrojový_nositel],$B150,EB[product],"5200",EB[unit],"TJ"),INDEX($BO150:$DW150,,AX$4),AX$9/(INDEX(Roky_výhled,,AX$8)-Last_Bil)*(INDEX($BO150:$DW150,,AX$8)-INDEX($D150:$BL150,,$E$1))+INDEX($D150:$BL150,,$E$1),AX$9/(INDEX(Roky_výhled,,AX$8)-INDEX(Roky_výhled,,AX$8-1))*(INDEX($BO150:$DW150,,AX$8)-INDEX($BO150:$DW150,,AX$8-1))+INDEX($BO150:$DW150,,AX$8-1))</f>
        <v>0</v>
      </c>
      <c r="AY150" s="173">
        <f ca="1">CHOOSE(AY$6,SUMIFS(INDIRECT("EB[" &amp; AY$2 &amp; "]"),EB[Zdrojový_nositel],$B150,EB[product],"5200",EB[unit],"TJ"),INDEX($BO150:$DW150,,AY$4),AY$9/(INDEX(Roky_výhled,,AY$8)-Last_Bil)*(INDEX($BO150:$DW150,,AY$8)-INDEX($D150:$BL150,,$E$1))+INDEX($D150:$BL150,,$E$1),AY$9/(INDEX(Roky_výhled,,AY$8)-INDEX(Roky_výhled,,AY$8-1))*(INDEX($BO150:$DW150,,AY$8)-INDEX($BO150:$DW150,,AY$8-1))+INDEX($BO150:$DW150,,AY$8-1))</f>
        <v>0</v>
      </c>
      <c r="AZ150" s="173">
        <f ca="1">CHOOSE(AZ$6,SUMIFS(INDIRECT("EB[" &amp; AZ$2 &amp; "]"),EB[Zdrojový_nositel],$B150,EB[product],"5200",EB[unit],"TJ"),INDEX($BO150:$DW150,,AZ$4),AZ$9/(INDEX(Roky_výhled,,AZ$8)-Last_Bil)*(INDEX($BO150:$DW150,,AZ$8)-INDEX($D150:$BL150,,$E$1))+INDEX($D150:$BL150,,$E$1),AZ$9/(INDEX(Roky_výhled,,AZ$8)-INDEX(Roky_výhled,,AZ$8-1))*(INDEX($BO150:$DW150,,AZ$8)-INDEX($BO150:$DW150,,AZ$8-1))+INDEX($BO150:$DW150,,AZ$8-1))</f>
        <v>0</v>
      </c>
      <c r="BA150" s="173">
        <f ca="1">CHOOSE(BA$6,SUMIFS(INDIRECT("EB[" &amp; BA$2 &amp; "]"),EB[Zdrojový_nositel],$B150,EB[product],"5200",EB[unit],"TJ"),INDEX($BO150:$DW150,,BA$4),BA$9/(INDEX(Roky_výhled,,BA$8)-Last_Bil)*(INDEX($BO150:$DW150,,BA$8)-INDEX($D150:$BL150,,$E$1))+INDEX($D150:$BL150,,$E$1),BA$9/(INDEX(Roky_výhled,,BA$8)-INDEX(Roky_výhled,,BA$8-1))*(INDEX($BO150:$DW150,,BA$8)-INDEX($BO150:$DW150,,BA$8-1))+INDEX($BO150:$DW150,,BA$8-1))</f>
        <v>0</v>
      </c>
      <c r="BB150" s="173">
        <f ca="1">CHOOSE(BB$6,SUMIFS(INDIRECT("EB[" &amp; BB$2 &amp; "]"),EB[Zdrojový_nositel],$B150,EB[product],"5200",EB[unit],"TJ"),INDEX($BO150:$DW150,,BB$4),BB$9/(INDEX(Roky_výhled,,BB$8)-Last_Bil)*(INDEX($BO150:$DW150,,BB$8)-INDEX($D150:$BL150,,$E$1))+INDEX($D150:$BL150,,$E$1),BB$9/(INDEX(Roky_výhled,,BB$8)-INDEX(Roky_výhled,,BB$8-1))*(INDEX($BO150:$DW150,,BB$8)-INDEX($BO150:$DW150,,BB$8-1))+INDEX($BO150:$DW150,,BB$8-1))</f>
        <v>0</v>
      </c>
      <c r="BC150" s="173">
        <f ca="1">CHOOSE(BC$6,SUMIFS(INDIRECT("EB[" &amp; BC$2 &amp; "]"),EB[Zdrojový_nositel],$B150,EB[product],"5200",EB[unit],"TJ"),INDEX($BO150:$DW150,,BC$4),BC$9/(INDEX(Roky_výhled,,BC$8)-Last_Bil)*(INDEX($BO150:$DW150,,BC$8)-INDEX($D150:$BL150,,$E$1))+INDEX($D150:$BL150,,$E$1),BC$9/(INDEX(Roky_výhled,,BC$8)-INDEX(Roky_výhled,,BC$8-1))*(INDEX($BO150:$DW150,,BC$8)-INDEX($BO150:$DW150,,BC$8-1))+INDEX($BO150:$DW150,,BC$8-1))</f>
        <v>0</v>
      </c>
      <c r="BD150" s="173">
        <f ca="1">CHOOSE(BD$6,SUMIFS(INDIRECT("EB[" &amp; BD$2 &amp; "]"),EB[Zdrojový_nositel],$B150,EB[product],"5200",EB[unit],"TJ"),INDEX($BO150:$DW150,,BD$4),BD$9/(INDEX(Roky_výhled,,BD$8)-Last_Bil)*(INDEX($BO150:$DW150,,BD$8)-INDEX($D150:$BL150,,$E$1))+INDEX($D150:$BL150,,$E$1),BD$9/(INDEX(Roky_výhled,,BD$8)-INDEX(Roky_výhled,,BD$8-1))*(INDEX($BO150:$DW150,,BD$8)-INDEX($BO150:$DW150,,BD$8-1))+INDEX($BO150:$DW150,,BD$8-1))</f>
        <v>0</v>
      </c>
      <c r="BE150" s="173">
        <f ca="1">CHOOSE(BE$6,SUMIFS(INDIRECT("EB[" &amp; BE$2 &amp; "]"),EB[Zdrojový_nositel],$B150,EB[product],"5200",EB[unit],"TJ"),INDEX($BO150:$DW150,,BE$4),BE$9/(INDEX(Roky_výhled,,BE$8)-Last_Bil)*(INDEX($BO150:$DW150,,BE$8)-INDEX($D150:$BL150,,$E$1))+INDEX($D150:$BL150,,$E$1),BE$9/(INDEX(Roky_výhled,,BE$8)-INDEX(Roky_výhled,,BE$8-1))*(INDEX($BO150:$DW150,,BE$8)-INDEX($BO150:$DW150,,BE$8-1))+INDEX($BO150:$DW150,,BE$8-1))</f>
        <v>0</v>
      </c>
      <c r="BF150" s="173">
        <f ca="1">CHOOSE(BF$6,SUMIFS(INDIRECT("EB[" &amp; BF$2 &amp; "]"),EB[Zdrojový_nositel],$B150,EB[product],"5200",EB[unit],"TJ"),INDEX($BO150:$DW150,,BF$4),BF$9/(INDEX(Roky_výhled,,BF$8)-Last_Bil)*(INDEX($BO150:$DW150,,BF$8)-INDEX($D150:$BL150,,$E$1))+INDEX($D150:$BL150,,$E$1),BF$9/(INDEX(Roky_výhled,,BF$8)-INDEX(Roky_výhled,,BF$8-1))*(INDEX($BO150:$DW150,,BF$8)-INDEX($BO150:$DW150,,BF$8-1))+INDEX($BO150:$DW150,,BF$8-1))</f>
        <v>0</v>
      </c>
      <c r="BG150" s="173">
        <f ca="1">CHOOSE(BG$6,SUMIFS(INDIRECT("EB[" &amp; BG$2 &amp; "]"),EB[Zdrojový_nositel],$B150,EB[product],"5200",EB[unit],"TJ"),INDEX($BO150:$DW150,,BG$4),BG$9/(INDEX(Roky_výhled,,BG$8)-Last_Bil)*(INDEX($BO150:$DW150,,BG$8)-INDEX($D150:$BL150,,$E$1))+INDEX($D150:$BL150,,$E$1),BG$9/(INDEX(Roky_výhled,,BG$8)-INDEX(Roky_výhled,,BG$8-1))*(INDEX($BO150:$DW150,,BG$8)-INDEX($BO150:$DW150,,BG$8-1))+INDEX($BO150:$DW150,,BG$8-1))</f>
        <v>0</v>
      </c>
      <c r="BH150" s="173">
        <f ca="1">CHOOSE(BH$6,SUMIFS(INDIRECT("EB[" &amp; BH$2 &amp; "]"),EB[Zdrojový_nositel],$B150,EB[product],"5200",EB[unit],"TJ"),INDEX($BO150:$DW150,,BH$4),BH$9/(INDEX(Roky_výhled,,BH$8)-Last_Bil)*(INDEX($BO150:$DW150,,BH$8)-INDEX($D150:$BL150,,$E$1))+INDEX($D150:$BL150,,$E$1),BH$9/(INDEX(Roky_výhled,,BH$8)-INDEX(Roky_výhled,,BH$8-1))*(INDEX($BO150:$DW150,,BH$8)-INDEX($BO150:$DW150,,BH$8-1))+INDEX($BO150:$DW150,,BH$8-1))</f>
        <v>0</v>
      </c>
      <c r="BI150" s="173">
        <f ca="1">CHOOSE(BI$6,SUMIFS(INDIRECT("EB[" &amp; BI$2 &amp; "]"),EB[Zdrojový_nositel],$B150,EB[product],"5200",EB[unit],"TJ"),INDEX($BO150:$DW150,,BI$4),BI$9/(INDEX(Roky_výhled,,BI$8)-Last_Bil)*(INDEX($BO150:$DW150,,BI$8)-INDEX($D150:$BL150,,$E$1))+INDEX($D150:$BL150,,$E$1),BI$9/(INDEX(Roky_výhled,,BI$8)-INDEX(Roky_výhled,,BI$8-1))*(INDEX($BO150:$DW150,,BI$8)-INDEX($BO150:$DW150,,BI$8-1))+INDEX($BO150:$DW150,,BI$8-1))</f>
        <v>0</v>
      </c>
      <c r="BJ150" s="173">
        <f ca="1">CHOOSE(BJ$6,SUMIFS(INDIRECT("EB[" &amp; BJ$2 &amp; "]"),EB[Zdrojový_nositel],$B150,EB[product],"5200",EB[unit],"TJ"),INDEX($BO150:$DW150,,BJ$4),BJ$9/(INDEX(Roky_výhled,,BJ$8)-Last_Bil)*(INDEX($BO150:$DW150,,BJ$8)-INDEX($D150:$BL150,,$E$1))+INDEX($D150:$BL150,,$E$1),BJ$9/(INDEX(Roky_výhled,,BJ$8)-INDEX(Roky_výhled,,BJ$8-1))*(INDEX($BO150:$DW150,,BJ$8)-INDEX($BO150:$DW150,,BJ$8-1))+INDEX($BO150:$DW150,,BJ$8-1))</f>
        <v>0</v>
      </c>
      <c r="BK150" s="173">
        <f ca="1">CHOOSE(BK$6,SUMIFS(INDIRECT("EB[" &amp; BK$2 &amp; "]"),EB[Zdrojový_nositel],$B150,EB[product],"5200",EB[unit],"TJ"),INDEX($BO150:$DW150,,BK$4),BK$9/(INDEX(Roky_výhled,,BK$8)-Last_Bil)*(INDEX($BO150:$DW150,,BK$8)-INDEX($D150:$BL150,,$E$1))+INDEX($D150:$BL150,,$E$1),BK$9/(INDEX(Roky_výhled,,BK$8)-INDEX(Roky_výhled,,BK$8-1))*(INDEX($BO150:$DW150,,BK$8)-INDEX($BO150:$DW150,,BK$8-1))+INDEX($BO150:$DW150,,BK$8-1))</f>
        <v>0</v>
      </c>
      <c r="BL150" s="162">
        <f ca="1">CHOOSE(BL$6,SUMIFS(INDIRECT("EB[" &amp; BL$2 &amp; "]"),EB[Zdrojový_nositel],$B150,EB[product],"5200",EB[unit],"TJ"),INDEX($BO150:$DW150,,BL$4),BL$9/(INDEX(Roky_výhled,,BL$8)-Last_Bil)*(INDEX($BO150:$DW150,,BL$8)-INDEX($D150:$BL150,,$E$1))+INDEX($D150:$BL150,,$E$1),BL$9/(INDEX(Roky_výhled,,BL$8)-INDEX(Roky_výhled,,BL$8-1))*(INDEX($BO150:$DW150,,BL$8)-INDEX($BO150:$DW150,,BL$8-1))+INDEX($BO150:$DW150,,BL$8-1))</f>
        <v>0</v>
      </c>
      <c r="BM150"/>
      <c r="BN150" s="221" t="str">
        <f t="shared" si="308"/>
        <v>Benzín</v>
      </c>
      <c r="BO150" s="285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7"/>
      <c r="BZ150" s="281"/>
      <c r="CA150" s="281"/>
      <c r="CB150" s="281"/>
      <c r="CC150" s="281"/>
      <c r="CD150" s="281"/>
      <c r="CE150" s="281"/>
      <c r="CF150" s="281"/>
      <c r="CG150" s="281"/>
      <c r="CH150" s="281"/>
      <c r="CI150" s="281"/>
      <c r="CJ150" s="281"/>
      <c r="CK150" s="281"/>
      <c r="CL150" s="281"/>
      <c r="CM150" s="281"/>
      <c r="CN150" s="281"/>
      <c r="CO150" s="281"/>
      <c r="CP150" s="281"/>
      <c r="CQ150" s="281"/>
      <c r="CR150" s="281"/>
      <c r="CS150" s="281"/>
      <c r="CT150" s="281"/>
      <c r="CU150" s="281"/>
      <c r="CV150" s="281"/>
      <c r="CW150" s="281"/>
      <c r="CX150" s="281"/>
      <c r="CY150" s="281"/>
      <c r="CZ150" s="281"/>
      <c r="DA150" s="281"/>
      <c r="DB150" s="281"/>
      <c r="DC150" s="281"/>
      <c r="DD150" s="281"/>
      <c r="DE150" s="281"/>
      <c r="DF150" s="281"/>
      <c r="DG150" s="281"/>
      <c r="DH150" s="281"/>
      <c r="DI150" s="281"/>
      <c r="DJ150" s="281"/>
      <c r="DK150" s="281"/>
      <c r="DL150" s="281"/>
      <c r="DM150" s="281"/>
      <c r="DN150" s="281"/>
      <c r="DO150" s="281"/>
      <c r="DP150" s="281"/>
      <c r="DQ150" s="281"/>
      <c r="DR150" s="281"/>
      <c r="DS150" s="281"/>
      <c r="DT150" s="281"/>
      <c r="DU150" s="281"/>
      <c r="DV150" s="281"/>
      <c r="DW150" s="281"/>
    </row>
    <row r="151" spans="2:127" s="196" customFormat="1" x14ac:dyDescent="0.25">
      <c r="B151" t="s">
        <v>3156</v>
      </c>
      <c r="C151" s="221" t="str">
        <f t="shared" si="310"/>
        <v>Diesel</v>
      </c>
      <c r="D151" s="215">
        <f ca="1">CHOOSE(D$6,SUMIFS(INDIRECT("EB[" &amp; D$2 &amp; "]"),EB[Zdrojový_nositel],$B151,EB[product],"5200",EB[unit],"TJ"),INDEX($BO151:$DW151,,D$4),D$9/(INDEX(Roky_výhled,,D$8)-Last_Bil)*(INDEX($BO151:$DW151,,D$8)-INDEX($D151:$BL151,,$E$1))+INDEX($D151:$BL151,,$E$1),D$9/(INDEX(Roky_výhled,,D$8)-INDEX(Roky_výhled,,D$8-1))*(INDEX($BO151:$DW151,,D$8)-INDEX($BO151:$DW151,,D$8-1))+INDEX($BO151:$DW151,,D$8-1))</f>
        <v>650</v>
      </c>
      <c r="E151" s="173">
        <f ca="1">CHOOSE(E$6,SUMIFS(INDIRECT("EB[" &amp; E$2 &amp; "]"),EB[Zdrojový_nositel],$B151,EB[product],"5200",EB[unit],"TJ"),INDEX($BO151:$DW151,,E$4),E$9/(INDEX(Roky_výhled,,E$8)-Last_Bil)*(INDEX($BO151:$DW151,,E$8)-INDEX($D151:$BL151,,$E$1))+INDEX($D151:$BL151,,$E$1),E$9/(INDEX(Roky_výhled,,E$8)-INDEX(Roky_výhled,,E$8-1))*(INDEX($BO151:$DW151,,E$8)-INDEX($BO151:$DW151,,E$8-1))+INDEX($BO151:$DW151,,E$8-1))</f>
        <v>699</v>
      </c>
      <c r="F151" s="173">
        <f ca="1">CHOOSE(F$6,SUMIFS(INDIRECT("EB[" &amp; F$2 &amp; "]"),EB[Zdrojový_nositel],$B151,EB[product],"5200",EB[unit],"TJ"),INDEX($BO151:$DW151,,F$4),F$9/(INDEX(Roky_výhled,,F$8)-Last_Bil)*(INDEX($BO151:$DW151,,F$8)-INDEX($D151:$BL151,,$E$1))+INDEX($D151:$BL151,,$E$1),F$9/(INDEX(Roky_výhled,,F$8)-INDEX(Roky_výhled,,F$8-1))*(INDEX($BO151:$DW151,,F$8)-INDEX($BO151:$DW151,,F$8-1))+INDEX($BO151:$DW151,,F$8-1))</f>
        <v>728</v>
      </c>
      <c r="G151" s="173">
        <f ca="1">CHOOSE(G$6,SUMIFS(INDIRECT("EB[" &amp; G$2 &amp; "]"),EB[Zdrojový_nositel],$B151,EB[product],"5200",EB[unit],"TJ"),INDEX($BO151:$DW151,,G$4),G$9/(INDEX(Roky_výhled,,G$8)-Last_Bil)*(INDEX($BO151:$DW151,,G$8)-INDEX($D151:$BL151,,$E$1))+INDEX($D151:$BL151,,$E$1),G$9/(INDEX(Roky_výhled,,G$8)-INDEX(Roky_výhled,,G$8-1))*(INDEX($BO151:$DW151,,G$8)-INDEX($BO151:$DW151,,G$8-1))+INDEX($BO151:$DW151,,G$8-1))</f>
        <v>0</v>
      </c>
      <c r="H151" s="173">
        <f ca="1">CHOOSE(H$6,SUMIFS(INDIRECT("EB[" &amp; H$2 &amp; "]"),EB[Zdrojový_nositel],$B151,EB[product],"5200",EB[unit],"TJ"),INDEX($BO151:$DW151,,H$4),H$9/(INDEX(Roky_výhled,,H$8)-Last_Bil)*(INDEX($BO151:$DW151,,H$8)-INDEX($D151:$BL151,,$E$1))+INDEX($D151:$BL151,,$E$1),H$9/(INDEX(Roky_výhled,,H$8)-INDEX(Roky_výhled,,H$8-1))*(INDEX($BO151:$DW151,,H$8)-INDEX($BO151:$DW151,,H$8-1))+INDEX($BO151:$DW151,,H$8-1))</f>
        <v>598</v>
      </c>
      <c r="I151" s="173">
        <f ca="1">CHOOSE(I$6,SUMIFS(INDIRECT("EB[" &amp; I$2 &amp; "]"),EB[Zdrojový_nositel],$B151,EB[product],"5200",EB[unit],"TJ"),INDEX($BO151:$DW151,,I$4),I$9/(INDEX(Roky_výhled,,I$8)-Last_Bil)*(INDEX($BO151:$DW151,,I$8)-INDEX($D151:$BL151,,$E$1))+INDEX($D151:$BL151,,$E$1),I$9/(INDEX(Roky_výhled,,I$8)-INDEX(Roky_výhled,,I$8-1))*(INDEX($BO151:$DW151,,I$8)-INDEX($BO151:$DW151,,I$8-1))+INDEX($BO151:$DW151,,I$8-1))</f>
        <v>478</v>
      </c>
      <c r="J151" s="173">
        <f ca="1">CHOOSE(J$6,SUMIFS(INDIRECT("EB[" &amp; J$2 &amp; "]"),EB[Zdrojový_nositel],$B151,EB[product],"5200",EB[unit],"TJ"),INDEX($BO151:$DW151,,J$4),J$9/(INDEX(Roky_výhled,,J$8)-Last_Bil)*(INDEX($BO151:$DW151,,J$8)-INDEX($D151:$BL151,,$E$1))+INDEX($D151:$BL151,,$E$1),J$9/(INDEX(Roky_výhled,,J$8)-INDEX(Roky_výhled,,J$8-1))*(INDEX($BO151:$DW151,,J$8)-INDEX($BO151:$DW151,,J$8-1))+INDEX($BO151:$DW151,,J$8-1))</f>
        <v>518</v>
      </c>
      <c r="K151" s="173">
        <f ca="1">CHOOSE(K$6,SUMIFS(INDIRECT("EB[" &amp; K$2 &amp; "]"),EB[Zdrojový_nositel],$B151,EB[product],"5200",EB[unit],"TJ"),INDEX($BO151:$DW151,,K$4),K$9/(INDEX(Roky_výhled,,K$8)-Last_Bil)*(INDEX($BO151:$DW151,,K$8)-INDEX($D151:$BL151,,$E$1))+INDEX($D151:$BL151,,$E$1),K$9/(INDEX(Roky_výhled,,K$8)-INDEX(Roky_výhled,,K$8-1))*(INDEX($BO151:$DW151,,K$8)-INDEX($BO151:$DW151,,K$8-1))+INDEX($BO151:$DW151,,K$8-1))</f>
        <v>386</v>
      </c>
      <c r="L151" s="173">
        <f ca="1">CHOOSE(L$6,SUMIFS(INDIRECT("EB[" &amp; L$2 &amp; "]"),EB[Zdrojový_nositel],$B151,EB[product],"5200",EB[unit],"TJ"),INDEX($BO151:$DW151,,L$4),L$9/(INDEX(Roky_výhled,,L$8)-Last_Bil)*(INDEX($BO151:$DW151,,L$8)-INDEX($D151:$BL151,,$E$1))+INDEX($D151:$BL151,,$E$1),L$9/(INDEX(Roky_výhled,,L$8)-INDEX(Roky_výhled,,L$8-1))*(INDEX($BO151:$DW151,,L$8)-INDEX($BO151:$DW151,,L$8-1))+INDEX($BO151:$DW151,,L$8-1))</f>
        <v>0</v>
      </c>
      <c r="M151" s="173">
        <f ca="1">CHOOSE(M$6,SUMIFS(INDIRECT("EB[" &amp; M$2 &amp; "]"),EB[Zdrojový_nositel],$B151,EB[product],"5200",EB[unit],"TJ"),INDEX($BO151:$DW151,,M$4),M$9/(INDEX(Roky_výhled,,M$8)-Last_Bil)*(INDEX($BO151:$DW151,,M$8)-INDEX($D151:$BL151,,$E$1))+INDEX($D151:$BL151,,$E$1),M$9/(INDEX(Roky_výhled,,M$8)-INDEX(Roky_výhled,,M$8-1))*(INDEX($BO151:$DW151,,M$8)-INDEX($BO151:$DW151,,M$8-1))+INDEX($BO151:$DW151,,M$8-1))</f>
        <v>0</v>
      </c>
      <c r="N151" s="173">
        <f ca="1">CHOOSE(N$6,SUMIFS(INDIRECT("EB[" &amp; N$2 &amp; "]"),EB[Zdrojový_nositel],$B151,EB[product],"5200",EB[unit],"TJ"),INDEX($BO151:$DW151,,N$4),N$9/(INDEX(Roky_výhled,,N$8)-Last_Bil)*(INDEX($BO151:$DW151,,N$8)-INDEX($D151:$BL151,,$E$1))+INDEX($D151:$BL151,,$E$1),N$9/(INDEX(Roky_výhled,,N$8)-INDEX(Roky_výhled,,N$8-1))*(INDEX($BO151:$DW151,,N$8)-INDEX($BO151:$DW151,,N$8-1))+INDEX($BO151:$DW151,,N$8-1))</f>
        <v>0</v>
      </c>
      <c r="O151" s="173">
        <f ca="1">CHOOSE(O$6,SUMIFS(INDIRECT("EB[" &amp; O$2 &amp; "]"),EB[Zdrojový_nositel],$B151,EB[product],"5200",EB[unit],"TJ"),INDEX($BO151:$DW151,,O$4),O$9/(INDEX(Roky_výhled,,O$8)-Last_Bil)*(INDEX($BO151:$DW151,,O$8)-INDEX($D151:$BL151,,$E$1))+INDEX($D151:$BL151,,$E$1),O$9/(INDEX(Roky_výhled,,O$8)-INDEX(Roky_výhled,,O$8-1))*(INDEX($BO151:$DW151,,O$8)-INDEX($BO151:$DW151,,O$8-1))+INDEX($BO151:$DW151,,O$8-1))</f>
        <v>0</v>
      </c>
      <c r="P151" s="173">
        <f ca="1">CHOOSE(P$6,SUMIFS(INDIRECT("EB[" &amp; P$2 &amp; "]"),EB[Zdrojový_nositel],$B151,EB[product],"5200",EB[unit],"TJ"),INDEX($BO151:$DW151,,P$4),P$9/(INDEX(Roky_výhled,,P$8)-Last_Bil)*(INDEX($BO151:$DW151,,P$8)-INDEX($D151:$BL151,,$E$1))+INDEX($D151:$BL151,,$E$1),P$9/(INDEX(Roky_výhled,,P$8)-INDEX(Roky_výhled,,P$8-1))*(INDEX($BO151:$DW151,,P$8)-INDEX($BO151:$DW151,,P$8-1))+INDEX($BO151:$DW151,,P$8-1))</f>
        <v>0</v>
      </c>
      <c r="Q151" s="173">
        <f ca="1">CHOOSE(Q$6,SUMIFS(INDIRECT("EB[" &amp; Q$2 &amp; "]"),EB[Zdrojový_nositel],$B151,EB[product],"5200",EB[unit],"TJ"),INDEX($BO151:$DW151,,Q$4),Q$9/(INDEX(Roky_výhled,,Q$8)-Last_Bil)*(INDEX($BO151:$DW151,,Q$8)-INDEX($D151:$BL151,,$E$1))+INDEX($D151:$BL151,,$E$1),Q$9/(INDEX(Roky_výhled,,Q$8)-INDEX(Roky_výhled,,Q$8-1))*(INDEX($BO151:$DW151,,Q$8)-INDEX($BO151:$DW151,,Q$8-1))+INDEX($BO151:$DW151,,Q$8-1))</f>
        <v>0</v>
      </c>
      <c r="R151" s="173">
        <f ca="1">CHOOSE(R$6,SUMIFS(INDIRECT("EB[" &amp; R$2 &amp; "]"),EB[Zdrojový_nositel],$B151,EB[product],"5200",EB[unit],"TJ"),INDEX($BO151:$DW151,,R$4),R$9/(INDEX(Roky_výhled,,R$8)-Last_Bil)*(INDEX($BO151:$DW151,,R$8)-INDEX($D151:$BL151,,$E$1))+INDEX($D151:$BL151,,$E$1),R$9/(INDEX(Roky_výhled,,R$8)-INDEX(Roky_výhled,,R$8-1))*(INDEX($BO151:$DW151,,R$8)-INDEX($BO151:$DW151,,R$8-1))+INDEX($BO151:$DW151,,R$8-1))</f>
        <v>270</v>
      </c>
      <c r="S151" s="173">
        <f ca="1">CHOOSE(S$6,SUMIFS(INDIRECT("EB[" &amp; S$2 &amp; "]"),EB[Zdrojový_nositel],$B151,EB[product],"5200",EB[unit],"TJ"),INDEX($BO151:$DW151,,S$4),S$9/(INDEX(Roky_výhled,,S$8)-Last_Bil)*(INDEX($BO151:$DW151,,S$8)-INDEX($D151:$BL151,,$E$1))+INDEX($D151:$BL151,,$E$1),S$9/(INDEX(Roky_výhled,,S$8)-INDEX(Roky_výhled,,S$8-1))*(INDEX($BO151:$DW151,,S$8)-INDEX($BO151:$DW151,,S$8-1))+INDEX($BO151:$DW151,,S$8-1))</f>
        <v>235</v>
      </c>
      <c r="T151" s="173">
        <f ca="1">CHOOSE(T$6,SUMIFS(INDIRECT("EB[" &amp; T$2 &amp; "]"),EB[Zdrojový_nositel],$B151,EB[product],"5200",EB[unit],"TJ"),INDEX($BO151:$DW151,,T$4),T$9/(INDEX(Roky_výhled,,T$8)-Last_Bil)*(INDEX($BO151:$DW151,,T$8)-INDEX($D151:$BL151,,$E$1))+INDEX($D151:$BL151,,$E$1),T$9/(INDEX(Roky_výhled,,T$8)-INDEX(Roky_výhled,,T$8-1))*(INDEX($BO151:$DW151,,T$8)-INDEX($BO151:$DW151,,T$8-1))+INDEX($BO151:$DW151,,T$8-1))</f>
        <v>205</v>
      </c>
      <c r="U151" s="173">
        <f ca="1">CHOOSE(U$6,SUMIFS(INDIRECT("EB[" &amp; U$2 &amp; "]"),EB[Zdrojový_nositel],$B151,EB[product],"5200",EB[unit],"TJ"),INDEX($BO151:$DW151,,U$4),U$9/(INDEX(Roky_výhled,,U$8)-Last_Bil)*(INDEX($BO151:$DW151,,U$8)-INDEX($D151:$BL151,,$E$1))+INDEX($D151:$BL151,,$E$1),U$9/(INDEX(Roky_výhled,,U$8)-INDEX(Roky_výhled,,U$8-1))*(INDEX($BO151:$DW151,,U$8)-INDEX($BO151:$DW151,,U$8-1))+INDEX($BO151:$DW151,,U$8-1))</f>
        <v>49</v>
      </c>
      <c r="V151" s="173">
        <f ca="1">CHOOSE(V$6,SUMIFS(INDIRECT("EB[" &amp; V$2 &amp; "]"),EB[Zdrojový_nositel],$B151,EB[product],"5200",EB[unit],"TJ"),INDEX($BO151:$DW151,,V$4),V$9/(INDEX(Roky_výhled,,V$8)-Last_Bil)*(INDEX($BO151:$DW151,,V$8)-INDEX($D151:$BL151,,$E$1))+INDEX($D151:$BL151,,$E$1),V$9/(INDEX(Roky_výhled,,V$8)-INDEX(Roky_výhled,,V$8-1))*(INDEX($BO151:$DW151,,V$8)-INDEX($BO151:$DW151,,V$8-1))+INDEX($BO151:$DW151,,V$8-1))</f>
        <v>55</v>
      </c>
      <c r="W151" s="173">
        <f ca="1">CHOOSE(W$6,SUMIFS(INDIRECT("EB[" &amp; W$2 &amp; "]"),EB[Zdrojový_nositel],$B151,EB[product],"5200",EB[unit],"TJ"),INDEX($BO151:$DW151,,W$4),W$9/(INDEX(Roky_výhled,,W$8)-Last_Bil)*(INDEX($BO151:$DW151,,W$8)-INDEX($D151:$BL151,,$E$1))+INDEX($D151:$BL151,,$E$1),W$9/(INDEX(Roky_výhled,,W$8)-INDEX(Roky_výhled,,W$8-1))*(INDEX($BO151:$DW151,,W$8)-INDEX($BO151:$DW151,,W$8-1))+INDEX($BO151:$DW151,,W$8-1))</f>
        <v>71</v>
      </c>
      <c r="X151" s="173">
        <f ca="1">CHOOSE(X$6,SUMIFS(INDIRECT("EB[" &amp; X$2 &amp; "]"),EB[Zdrojový_nositel],$B151,EB[product],"5200",EB[unit],"TJ"),INDEX($BO151:$DW151,,X$4),X$9/(INDEX(Roky_výhled,,X$8)-Last_Bil)*(INDEX($BO151:$DW151,,X$8)-INDEX($D151:$BL151,,$E$1))+INDEX($D151:$BL151,,$E$1),X$9/(INDEX(Roky_výhled,,X$8)-INDEX(Roky_výhled,,X$8-1))*(INDEX($BO151:$DW151,,X$8)-INDEX($BO151:$DW151,,X$8-1))+INDEX($BO151:$DW151,,X$8-1))</f>
        <v>102</v>
      </c>
      <c r="Y151" s="173">
        <f ca="1">CHOOSE(Y$6,SUMIFS(INDIRECT("EB[" &amp; Y$2 &amp; "]"),EB[Zdrojový_nositel],$B151,EB[product],"5200",EB[unit],"TJ"),INDEX($BO151:$DW151,,Y$4),Y$9/(INDEX(Roky_výhled,,Y$8)-Last_Bil)*(INDEX($BO151:$DW151,,Y$8)-INDEX($D151:$BL151,,$E$1))+INDEX($D151:$BL151,,$E$1),Y$9/(INDEX(Roky_výhled,,Y$8)-INDEX(Roky_výhled,,Y$8-1))*(INDEX($BO151:$DW151,,Y$8)-INDEX($BO151:$DW151,,Y$8-1))+INDEX($BO151:$DW151,,Y$8-1))</f>
        <v>76</v>
      </c>
      <c r="Z151" s="173">
        <f ca="1">CHOOSE(Z$6,SUMIFS(INDIRECT("EB[" &amp; Z$2 &amp; "]"),EB[Zdrojový_nositel],$B151,EB[product],"5200",EB[unit],"TJ"),INDEX($BO151:$DW151,,Z$4),Z$9/(INDEX(Roky_výhled,,Z$8)-Last_Bil)*(INDEX($BO151:$DW151,,Z$8)-INDEX($D151:$BL151,,$E$1))+INDEX($D151:$BL151,,$E$1),Z$9/(INDEX(Roky_výhled,,Z$8)-INDEX(Roky_výhled,,Z$8-1))*(INDEX($BO151:$DW151,,Z$8)-INDEX($BO151:$DW151,,Z$8-1))+INDEX($BO151:$DW151,,Z$8-1))</f>
        <v>94</v>
      </c>
      <c r="AA151" s="173">
        <f ca="1">CHOOSE(AA$6,SUMIFS(INDIRECT("EB[" &amp; AA$2 &amp; "]"),EB[Zdrojový_nositel],$B151,EB[product],"5200",EB[unit],"TJ"),INDEX($BO151:$DW151,,AA$4),AA$9/(INDEX(Roky_výhled,,AA$8)-Last_Bil)*(INDEX($BO151:$DW151,,AA$8)-INDEX($D151:$BL151,,$E$1))+INDEX($D151:$BL151,,$E$1),AA$9/(INDEX(Roky_výhled,,AA$8)-INDEX(Roky_výhled,,AA$8-1))*(INDEX($BO151:$DW151,,AA$8)-INDEX($BO151:$DW151,,AA$8-1))+INDEX($BO151:$DW151,,AA$8-1))</f>
        <v>55</v>
      </c>
      <c r="AB151" s="173">
        <f ca="1">CHOOSE(AB$6,SUMIFS(INDIRECT("EB[" &amp; AB$2 &amp; "]"),EB[Zdrojový_nositel],$B151,EB[product],"5200",EB[unit],"TJ"),INDEX($BO151:$DW151,,AB$4),AB$9/(INDEX(Roky_výhled,,AB$8)-Last_Bil)*(INDEX($BO151:$DW151,,AB$8)-INDEX($D151:$BL151,,$E$1))+INDEX($D151:$BL151,,$E$1),AB$9/(INDEX(Roky_výhled,,AB$8)-INDEX(Roky_výhled,,AB$8-1))*(INDEX($BO151:$DW151,,AB$8)-INDEX($BO151:$DW151,,AB$8-1))+INDEX($BO151:$DW151,,AB$8-1))</f>
        <v>48</v>
      </c>
      <c r="AC151" s="173">
        <f ca="1">CHOOSE(AC$6,SUMIFS(INDIRECT("EB[" &amp; AC$2 &amp; "]"),EB[Zdrojový_nositel],$B151,EB[product],"5200",EB[unit],"TJ"),INDEX($BO151:$DW151,,AC$4),AC$9/(INDEX(Roky_výhled,,AC$8)-Last_Bil)*(INDEX($BO151:$DW151,,AC$8)-INDEX($D151:$BL151,,$E$1))+INDEX($D151:$BL151,,$E$1),AC$9/(INDEX(Roky_výhled,,AC$8)-INDEX(Roky_výhled,,AC$8-1))*(INDEX($BO151:$DW151,,AC$8)-INDEX($BO151:$DW151,,AC$8-1))+INDEX($BO151:$DW151,,AC$8-1))</f>
        <v>58</v>
      </c>
      <c r="AD151" s="173">
        <f ca="1">CHOOSE(AD$6,SUMIFS(INDIRECT("EB[" &amp; AD$2 &amp; "]"),EB[Zdrojový_nositel],$B151,EB[product],"5200",EB[unit],"TJ"),INDEX($BO151:$DW151,,AD$4),AD$9/(INDEX(Roky_výhled,,AD$8)-Last_Bil)*(INDEX($BO151:$DW151,,AD$8)-INDEX($D151:$BL151,,$E$1))+INDEX($D151:$BL151,,$E$1),AD$9/(INDEX(Roky_výhled,,AD$8)-INDEX(Roky_výhled,,AD$8-1))*(INDEX($BO151:$DW151,,AD$8)-INDEX($BO151:$DW151,,AD$8-1))+INDEX($BO151:$DW151,,AD$8-1))</f>
        <v>46.4</v>
      </c>
      <c r="AE151" s="173">
        <f ca="1">CHOOSE(AE$6,SUMIFS(INDIRECT("EB[" &amp; AE$2 &amp; "]"),EB[Zdrojový_nositel],$B151,EB[product],"5200",EB[unit],"TJ"),INDEX($BO151:$DW151,,AE$4),AE$9/(INDEX(Roky_výhled,,AE$8)-Last_Bil)*(INDEX($BO151:$DW151,,AE$8)-INDEX($D151:$BL151,,$E$1))+INDEX($D151:$BL151,,$E$1),AE$9/(INDEX(Roky_výhled,,AE$8)-INDEX(Roky_výhled,,AE$8-1))*(INDEX($BO151:$DW151,,AE$8)-INDEX($BO151:$DW151,,AE$8-1))+INDEX($BO151:$DW151,,AE$8-1))</f>
        <v>34.799999999999997</v>
      </c>
      <c r="AF151" s="173">
        <f ca="1">CHOOSE(AF$6,SUMIFS(INDIRECT("EB[" &amp; AF$2 &amp; "]"),EB[Zdrojový_nositel],$B151,EB[product],"5200",EB[unit],"TJ"),INDEX($BO151:$DW151,,AF$4),AF$9/(INDEX(Roky_výhled,,AF$8)-Last_Bil)*(INDEX($BO151:$DW151,,AF$8)-INDEX($D151:$BL151,,$E$1))+INDEX($D151:$BL151,,$E$1),AF$9/(INDEX(Roky_výhled,,AF$8)-INDEX(Roky_výhled,,AF$8-1))*(INDEX($BO151:$DW151,,AF$8)-INDEX($BO151:$DW151,,AF$8-1))+INDEX($BO151:$DW151,,AF$8-1))</f>
        <v>23.200000000000003</v>
      </c>
      <c r="AG151" s="173">
        <f ca="1">CHOOSE(AG$6,SUMIFS(INDIRECT("EB[" &amp; AG$2 &amp; "]"),EB[Zdrojový_nositel],$B151,EB[product],"5200",EB[unit],"TJ"),INDEX($BO151:$DW151,,AG$4),AG$9/(INDEX(Roky_výhled,,AG$8)-Last_Bil)*(INDEX($BO151:$DW151,,AG$8)-INDEX($D151:$BL151,,$E$1))+INDEX($D151:$BL151,,$E$1),AG$9/(INDEX(Roky_výhled,,AG$8)-INDEX(Roky_výhled,,AG$8-1))*(INDEX($BO151:$DW151,,AG$8)-INDEX($BO151:$DW151,,AG$8-1))+INDEX($BO151:$DW151,,AG$8-1))</f>
        <v>11.599999999999994</v>
      </c>
      <c r="AH151" s="173">
        <f ca="1">CHOOSE(AH$6,SUMIFS(INDIRECT("EB[" &amp; AH$2 &amp; "]"),EB[Zdrojový_nositel],$B151,EB[product],"5200",EB[unit],"TJ"),INDEX($BO151:$DW151,,AH$4),AH$9/(INDEX(Roky_výhled,,AH$8)-Last_Bil)*(INDEX($BO151:$DW151,,AH$8)-INDEX($D151:$BL151,,$E$1))+INDEX($D151:$BL151,,$E$1),AH$9/(INDEX(Roky_výhled,,AH$8)-INDEX(Roky_výhled,,AH$8-1))*(INDEX($BO151:$DW151,,AH$8)-INDEX($BO151:$DW151,,AH$8-1))+INDEX($BO151:$DW151,,AH$8-1))</f>
        <v>0</v>
      </c>
      <c r="AI151" s="173">
        <f ca="1">CHOOSE(AI$6,SUMIFS(INDIRECT("EB[" &amp; AI$2 &amp; "]"),EB[Zdrojový_nositel],$B151,EB[product],"5200",EB[unit],"TJ"),INDEX($BO151:$DW151,,AI$4),AI$9/(INDEX(Roky_výhled,,AI$8)-Last_Bil)*(INDEX($BO151:$DW151,,AI$8)-INDEX($D151:$BL151,,$E$1))+INDEX($D151:$BL151,,$E$1),AI$9/(INDEX(Roky_výhled,,AI$8)-INDEX(Roky_výhled,,AI$8-1))*(INDEX($BO151:$DW151,,AI$8)-INDEX($BO151:$DW151,,AI$8-1))+INDEX($BO151:$DW151,,AI$8-1))</f>
        <v>0</v>
      </c>
      <c r="AJ151" s="173">
        <f ca="1">CHOOSE(AJ$6,SUMIFS(INDIRECT("EB[" &amp; AJ$2 &amp; "]"),EB[Zdrojový_nositel],$B151,EB[product],"5200",EB[unit],"TJ"),INDEX($BO151:$DW151,,AJ$4),AJ$9/(INDEX(Roky_výhled,,AJ$8)-Last_Bil)*(INDEX($BO151:$DW151,,AJ$8)-INDEX($D151:$BL151,,$E$1))+INDEX($D151:$BL151,,$E$1),AJ$9/(INDEX(Roky_výhled,,AJ$8)-INDEX(Roky_výhled,,AJ$8-1))*(INDEX($BO151:$DW151,,AJ$8)-INDEX($BO151:$DW151,,AJ$8-1))+INDEX($BO151:$DW151,,AJ$8-1))</f>
        <v>0</v>
      </c>
      <c r="AK151" s="173">
        <f ca="1">CHOOSE(AK$6,SUMIFS(INDIRECT("EB[" &amp; AK$2 &amp; "]"),EB[Zdrojový_nositel],$B151,EB[product],"5200",EB[unit],"TJ"),INDEX($BO151:$DW151,,AK$4),AK$9/(INDEX(Roky_výhled,,AK$8)-Last_Bil)*(INDEX($BO151:$DW151,,AK$8)-INDEX($D151:$BL151,,$E$1))+INDEX($D151:$BL151,,$E$1),AK$9/(INDEX(Roky_výhled,,AK$8)-INDEX(Roky_výhled,,AK$8-1))*(INDEX($BO151:$DW151,,AK$8)-INDEX($BO151:$DW151,,AK$8-1))+INDEX($BO151:$DW151,,AK$8-1))</f>
        <v>0</v>
      </c>
      <c r="AL151" s="173">
        <f ca="1">CHOOSE(AL$6,SUMIFS(INDIRECT("EB[" &amp; AL$2 &amp; "]"),EB[Zdrojový_nositel],$B151,EB[product],"5200",EB[unit],"TJ"),INDEX($BO151:$DW151,,AL$4),AL$9/(INDEX(Roky_výhled,,AL$8)-Last_Bil)*(INDEX($BO151:$DW151,,AL$8)-INDEX($D151:$BL151,,$E$1))+INDEX($D151:$BL151,,$E$1),AL$9/(INDEX(Roky_výhled,,AL$8)-INDEX(Roky_výhled,,AL$8-1))*(INDEX($BO151:$DW151,,AL$8)-INDEX($BO151:$DW151,,AL$8-1))+INDEX($BO151:$DW151,,AL$8-1))</f>
        <v>0</v>
      </c>
      <c r="AM151" s="173">
        <f ca="1">CHOOSE(AM$6,SUMIFS(INDIRECT("EB[" &amp; AM$2 &amp; "]"),EB[Zdrojový_nositel],$B151,EB[product],"5200",EB[unit],"TJ"),INDEX($BO151:$DW151,,AM$4),AM$9/(INDEX(Roky_výhled,,AM$8)-Last_Bil)*(INDEX($BO151:$DW151,,AM$8)-INDEX($D151:$BL151,,$E$1))+INDEX($D151:$BL151,,$E$1),AM$9/(INDEX(Roky_výhled,,AM$8)-INDEX(Roky_výhled,,AM$8-1))*(INDEX($BO151:$DW151,,AM$8)-INDEX($BO151:$DW151,,AM$8-1))+INDEX($BO151:$DW151,,AM$8-1))</f>
        <v>0</v>
      </c>
      <c r="AN151" s="173">
        <f ca="1">CHOOSE(AN$6,SUMIFS(INDIRECT("EB[" &amp; AN$2 &amp; "]"),EB[Zdrojový_nositel],$B151,EB[product],"5200",EB[unit],"TJ"),INDEX($BO151:$DW151,,AN$4),AN$9/(INDEX(Roky_výhled,,AN$8)-Last_Bil)*(INDEX($BO151:$DW151,,AN$8)-INDEX($D151:$BL151,,$E$1))+INDEX($D151:$BL151,,$E$1),AN$9/(INDEX(Roky_výhled,,AN$8)-INDEX(Roky_výhled,,AN$8-1))*(INDEX($BO151:$DW151,,AN$8)-INDEX($BO151:$DW151,,AN$8-1))+INDEX($BO151:$DW151,,AN$8-1))</f>
        <v>0</v>
      </c>
      <c r="AO151" s="173">
        <f ca="1">CHOOSE(AO$6,SUMIFS(INDIRECT("EB[" &amp; AO$2 &amp; "]"),EB[Zdrojový_nositel],$B151,EB[product],"5200",EB[unit],"TJ"),INDEX($BO151:$DW151,,AO$4),AO$9/(INDEX(Roky_výhled,,AO$8)-Last_Bil)*(INDEX($BO151:$DW151,,AO$8)-INDEX($D151:$BL151,,$E$1))+INDEX($D151:$BL151,,$E$1),AO$9/(INDEX(Roky_výhled,,AO$8)-INDEX(Roky_výhled,,AO$8-1))*(INDEX($BO151:$DW151,,AO$8)-INDEX($BO151:$DW151,,AO$8-1))+INDEX($BO151:$DW151,,AO$8-1))</f>
        <v>0</v>
      </c>
      <c r="AP151" s="173">
        <f ca="1">CHOOSE(AP$6,SUMIFS(INDIRECT("EB[" &amp; AP$2 &amp; "]"),EB[Zdrojový_nositel],$B151,EB[product],"5200",EB[unit],"TJ"),INDEX($BO151:$DW151,,AP$4),AP$9/(INDEX(Roky_výhled,,AP$8)-Last_Bil)*(INDEX($BO151:$DW151,,AP$8)-INDEX($D151:$BL151,,$E$1))+INDEX($D151:$BL151,,$E$1),AP$9/(INDEX(Roky_výhled,,AP$8)-INDEX(Roky_výhled,,AP$8-1))*(INDEX($BO151:$DW151,,AP$8)-INDEX($BO151:$DW151,,AP$8-1))+INDEX($BO151:$DW151,,AP$8-1))</f>
        <v>0</v>
      </c>
      <c r="AQ151" s="173">
        <f ca="1">CHOOSE(AQ$6,SUMIFS(INDIRECT("EB[" &amp; AQ$2 &amp; "]"),EB[Zdrojový_nositel],$B151,EB[product],"5200",EB[unit],"TJ"),INDEX($BO151:$DW151,,AQ$4),AQ$9/(INDEX(Roky_výhled,,AQ$8)-Last_Bil)*(INDEX($BO151:$DW151,,AQ$8)-INDEX($D151:$BL151,,$E$1))+INDEX($D151:$BL151,,$E$1),AQ$9/(INDEX(Roky_výhled,,AQ$8)-INDEX(Roky_výhled,,AQ$8-1))*(INDEX($BO151:$DW151,,AQ$8)-INDEX($BO151:$DW151,,AQ$8-1))+INDEX($BO151:$DW151,,AQ$8-1))</f>
        <v>0</v>
      </c>
      <c r="AR151" s="173">
        <f ca="1">CHOOSE(AR$6,SUMIFS(INDIRECT("EB[" &amp; AR$2 &amp; "]"),EB[Zdrojový_nositel],$B151,EB[product],"5200",EB[unit],"TJ"),INDEX($BO151:$DW151,,AR$4),AR$9/(INDEX(Roky_výhled,,AR$8)-Last_Bil)*(INDEX($BO151:$DW151,,AR$8)-INDEX($D151:$BL151,,$E$1))+INDEX($D151:$BL151,,$E$1),AR$9/(INDEX(Roky_výhled,,AR$8)-INDEX(Roky_výhled,,AR$8-1))*(INDEX($BO151:$DW151,,AR$8)-INDEX($BO151:$DW151,,AR$8-1))+INDEX($BO151:$DW151,,AR$8-1))</f>
        <v>0</v>
      </c>
      <c r="AS151" s="173">
        <f ca="1">CHOOSE(AS$6,SUMIFS(INDIRECT("EB[" &amp; AS$2 &amp; "]"),EB[Zdrojový_nositel],$B151,EB[product],"5200",EB[unit],"TJ"),INDEX($BO151:$DW151,,AS$4),AS$9/(INDEX(Roky_výhled,,AS$8)-Last_Bil)*(INDEX($BO151:$DW151,,AS$8)-INDEX($D151:$BL151,,$E$1))+INDEX($D151:$BL151,,$E$1),AS$9/(INDEX(Roky_výhled,,AS$8)-INDEX(Roky_výhled,,AS$8-1))*(INDEX($BO151:$DW151,,AS$8)-INDEX($BO151:$DW151,,AS$8-1))+INDEX($BO151:$DW151,,AS$8-1))</f>
        <v>0</v>
      </c>
      <c r="AT151" s="173">
        <f ca="1">CHOOSE(AT$6,SUMIFS(INDIRECT("EB[" &amp; AT$2 &amp; "]"),EB[Zdrojový_nositel],$B151,EB[product],"5200",EB[unit],"TJ"),INDEX($BO151:$DW151,,AT$4),AT$9/(INDEX(Roky_výhled,,AT$8)-Last_Bil)*(INDEX($BO151:$DW151,,AT$8)-INDEX($D151:$BL151,,$E$1))+INDEX($D151:$BL151,,$E$1),AT$9/(INDEX(Roky_výhled,,AT$8)-INDEX(Roky_výhled,,AT$8-1))*(INDEX($BO151:$DW151,,AT$8)-INDEX($BO151:$DW151,,AT$8-1))+INDEX($BO151:$DW151,,AT$8-1))</f>
        <v>0</v>
      </c>
      <c r="AU151" s="173">
        <f ca="1">CHOOSE(AU$6,SUMIFS(INDIRECT("EB[" &amp; AU$2 &amp; "]"),EB[Zdrojový_nositel],$B151,EB[product],"5200",EB[unit],"TJ"),INDEX($BO151:$DW151,,AU$4),AU$9/(INDEX(Roky_výhled,,AU$8)-Last_Bil)*(INDEX($BO151:$DW151,,AU$8)-INDEX($D151:$BL151,,$E$1))+INDEX($D151:$BL151,,$E$1),AU$9/(INDEX(Roky_výhled,,AU$8)-INDEX(Roky_výhled,,AU$8-1))*(INDEX($BO151:$DW151,,AU$8)-INDEX($BO151:$DW151,,AU$8-1))+INDEX($BO151:$DW151,,AU$8-1))</f>
        <v>0</v>
      </c>
      <c r="AV151" s="173">
        <f ca="1">CHOOSE(AV$6,SUMIFS(INDIRECT("EB[" &amp; AV$2 &amp; "]"),EB[Zdrojový_nositel],$B151,EB[product],"5200",EB[unit],"TJ"),INDEX($BO151:$DW151,,AV$4),AV$9/(INDEX(Roky_výhled,,AV$8)-Last_Bil)*(INDEX($BO151:$DW151,,AV$8)-INDEX($D151:$BL151,,$E$1))+INDEX($D151:$BL151,,$E$1),AV$9/(INDEX(Roky_výhled,,AV$8)-INDEX(Roky_výhled,,AV$8-1))*(INDEX($BO151:$DW151,,AV$8)-INDEX($BO151:$DW151,,AV$8-1))+INDEX($BO151:$DW151,,AV$8-1))</f>
        <v>0</v>
      </c>
      <c r="AW151" s="173">
        <f ca="1">CHOOSE(AW$6,SUMIFS(INDIRECT("EB[" &amp; AW$2 &amp; "]"),EB[Zdrojový_nositel],$B151,EB[product],"5200",EB[unit],"TJ"),INDEX($BO151:$DW151,,AW$4),AW$9/(INDEX(Roky_výhled,,AW$8)-Last_Bil)*(INDEX($BO151:$DW151,,AW$8)-INDEX($D151:$BL151,,$E$1))+INDEX($D151:$BL151,,$E$1),AW$9/(INDEX(Roky_výhled,,AW$8)-INDEX(Roky_výhled,,AW$8-1))*(INDEX($BO151:$DW151,,AW$8)-INDEX($BO151:$DW151,,AW$8-1))+INDEX($BO151:$DW151,,AW$8-1))</f>
        <v>0</v>
      </c>
      <c r="AX151" s="173">
        <f ca="1">CHOOSE(AX$6,SUMIFS(INDIRECT("EB[" &amp; AX$2 &amp; "]"),EB[Zdrojový_nositel],$B151,EB[product],"5200",EB[unit],"TJ"),INDEX($BO151:$DW151,,AX$4),AX$9/(INDEX(Roky_výhled,,AX$8)-Last_Bil)*(INDEX($BO151:$DW151,,AX$8)-INDEX($D151:$BL151,,$E$1))+INDEX($D151:$BL151,,$E$1),AX$9/(INDEX(Roky_výhled,,AX$8)-INDEX(Roky_výhled,,AX$8-1))*(INDEX($BO151:$DW151,,AX$8)-INDEX($BO151:$DW151,,AX$8-1))+INDEX($BO151:$DW151,,AX$8-1))</f>
        <v>0</v>
      </c>
      <c r="AY151" s="173">
        <f ca="1">CHOOSE(AY$6,SUMIFS(INDIRECT("EB[" &amp; AY$2 &amp; "]"),EB[Zdrojový_nositel],$B151,EB[product],"5200",EB[unit],"TJ"),INDEX($BO151:$DW151,,AY$4),AY$9/(INDEX(Roky_výhled,,AY$8)-Last_Bil)*(INDEX($BO151:$DW151,,AY$8)-INDEX($D151:$BL151,,$E$1))+INDEX($D151:$BL151,,$E$1),AY$9/(INDEX(Roky_výhled,,AY$8)-INDEX(Roky_výhled,,AY$8-1))*(INDEX($BO151:$DW151,,AY$8)-INDEX($BO151:$DW151,,AY$8-1))+INDEX($BO151:$DW151,,AY$8-1))</f>
        <v>0</v>
      </c>
      <c r="AZ151" s="173">
        <f ca="1">CHOOSE(AZ$6,SUMIFS(INDIRECT("EB[" &amp; AZ$2 &amp; "]"),EB[Zdrojový_nositel],$B151,EB[product],"5200",EB[unit],"TJ"),INDEX($BO151:$DW151,,AZ$4),AZ$9/(INDEX(Roky_výhled,,AZ$8)-Last_Bil)*(INDEX($BO151:$DW151,,AZ$8)-INDEX($D151:$BL151,,$E$1))+INDEX($D151:$BL151,,$E$1),AZ$9/(INDEX(Roky_výhled,,AZ$8)-INDEX(Roky_výhled,,AZ$8-1))*(INDEX($BO151:$DW151,,AZ$8)-INDEX($BO151:$DW151,,AZ$8-1))+INDEX($BO151:$DW151,,AZ$8-1))</f>
        <v>0</v>
      </c>
      <c r="BA151" s="173">
        <f ca="1">CHOOSE(BA$6,SUMIFS(INDIRECT("EB[" &amp; BA$2 &amp; "]"),EB[Zdrojový_nositel],$B151,EB[product],"5200",EB[unit],"TJ"),INDEX($BO151:$DW151,,BA$4),BA$9/(INDEX(Roky_výhled,,BA$8)-Last_Bil)*(INDEX($BO151:$DW151,,BA$8)-INDEX($D151:$BL151,,$E$1))+INDEX($D151:$BL151,,$E$1),BA$9/(INDEX(Roky_výhled,,BA$8)-INDEX(Roky_výhled,,BA$8-1))*(INDEX($BO151:$DW151,,BA$8)-INDEX($BO151:$DW151,,BA$8-1))+INDEX($BO151:$DW151,,BA$8-1))</f>
        <v>0</v>
      </c>
      <c r="BB151" s="173">
        <f ca="1">CHOOSE(BB$6,SUMIFS(INDIRECT("EB[" &amp; BB$2 &amp; "]"),EB[Zdrojový_nositel],$B151,EB[product],"5200",EB[unit],"TJ"),INDEX($BO151:$DW151,,BB$4),BB$9/(INDEX(Roky_výhled,,BB$8)-Last_Bil)*(INDEX($BO151:$DW151,,BB$8)-INDEX($D151:$BL151,,$E$1))+INDEX($D151:$BL151,,$E$1),BB$9/(INDEX(Roky_výhled,,BB$8)-INDEX(Roky_výhled,,BB$8-1))*(INDEX($BO151:$DW151,,BB$8)-INDEX($BO151:$DW151,,BB$8-1))+INDEX($BO151:$DW151,,BB$8-1))</f>
        <v>0</v>
      </c>
      <c r="BC151" s="173">
        <f ca="1">CHOOSE(BC$6,SUMIFS(INDIRECT("EB[" &amp; BC$2 &amp; "]"),EB[Zdrojový_nositel],$B151,EB[product],"5200",EB[unit],"TJ"),INDEX($BO151:$DW151,,BC$4),BC$9/(INDEX(Roky_výhled,,BC$8)-Last_Bil)*(INDEX($BO151:$DW151,,BC$8)-INDEX($D151:$BL151,,$E$1))+INDEX($D151:$BL151,,$E$1),BC$9/(INDEX(Roky_výhled,,BC$8)-INDEX(Roky_výhled,,BC$8-1))*(INDEX($BO151:$DW151,,BC$8)-INDEX($BO151:$DW151,,BC$8-1))+INDEX($BO151:$DW151,,BC$8-1))</f>
        <v>0</v>
      </c>
      <c r="BD151" s="173">
        <f ca="1">CHOOSE(BD$6,SUMIFS(INDIRECT("EB[" &amp; BD$2 &amp; "]"),EB[Zdrojový_nositel],$B151,EB[product],"5200",EB[unit],"TJ"),INDEX($BO151:$DW151,,BD$4),BD$9/(INDEX(Roky_výhled,,BD$8)-Last_Bil)*(INDEX($BO151:$DW151,,BD$8)-INDEX($D151:$BL151,,$E$1))+INDEX($D151:$BL151,,$E$1),BD$9/(INDEX(Roky_výhled,,BD$8)-INDEX(Roky_výhled,,BD$8-1))*(INDEX($BO151:$DW151,,BD$8)-INDEX($BO151:$DW151,,BD$8-1))+INDEX($BO151:$DW151,,BD$8-1))</f>
        <v>0</v>
      </c>
      <c r="BE151" s="173">
        <f ca="1">CHOOSE(BE$6,SUMIFS(INDIRECT("EB[" &amp; BE$2 &amp; "]"),EB[Zdrojový_nositel],$B151,EB[product],"5200",EB[unit],"TJ"),INDEX($BO151:$DW151,,BE$4),BE$9/(INDEX(Roky_výhled,,BE$8)-Last_Bil)*(INDEX($BO151:$DW151,,BE$8)-INDEX($D151:$BL151,,$E$1))+INDEX($D151:$BL151,,$E$1),BE$9/(INDEX(Roky_výhled,,BE$8)-INDEX(Roky_výhled,,BE$8-1))*(INDEX($BO151:$DW151,,BE$8)-INDEX($BO151:$DW151,,BE$8-1))+INDEX($BO151:$DW151,,BE$8-1))</f>
        <v>0</v>
      </c>
      <c r="BF151" s="173">
        <f ca="1">CHOOSE(BF$6,SUMIFS(INDIRECT("EB[" &amp; BF$2 &amp; "]"),EB[Zdrojový_nositel],$B151,EB[product],"5200",EB[unit],"TJ"),INDEX($BO151:$DW151,,BF$4),BF$9/(INDEX(Roky_výhled,,BF$8)-Last_Bil)*(INDEX($BO151:$DW151,,BF$8)-INDEX($D151:$BL151,,$E$1))+INDEX($D151:$BL151,,$E$1),BF$9/(INDEX(Roky_výhled,,BF$8)-INDEX(Roky_výhled,,BF$8-1))*(INDEX($BO151:$DW151,,BF$8)-INDEX($BO151:$DW151,,BF$8-1))+INDEX($BO151:$DW151,,BF$8-1))</f>
        <v>0</v>
      </c>
      <c r="BG151" s="173">
        <f ca="1">CHOOSE(BG$6,SUMIFS(INDIRECT("EB[" &amp; BG$2 &amp; "]"),EB[Zdrojový_nositel],$B151,EB[product],"5200",EB[unit],"TJ"),INDEX($BO151:$DW151,,BG$4),BG$9/(INDEX(Roky_výhled,,BG$8)-Last_Bil)*(INDEX($BO151:$DW151,,BG$8)-INDEX($D151:$BL151,,$E$1))+INDEX($D151:$BL151,,$E$1),BG$9/(INDEX(Roky_výhled,,BG$8)-INDEX(Roky_výhled,,BG$8-1))*(INDEX($BO151:$DW151,,BG$8)-INDEX($BO151:$DW151,,BG$8-1))+INDEX($BO151:$DW151,,BG$8-1))</f>
        <v>0</v>
      </c>
      <c r="BH151" s="173">
        <f ca="1">CHOOSE(BH$6,SUMIFS(INDIRECT("EB[" &amp; BH$2 &amp; "]"),EB[Zdrojový_nositel],$B151,EB[product],"5200",EB[unit],"TJ"),INDEX($BO151:$DW151,,BH$4),BH$9/(INDEX(Roky_výhled,,BH$8)-Last_Bil)*(INDEX($BO151:$DW151,,BH$8)-INDEX($D151:$BL151,,$E$1))+INDEX($D151:$BL151,,$E$1),BH$9/(INDEX(Roky_výhled,,BH$8)-INDEX(Roky_výhled,,BH$8-1))*(INDEX($BO151:$DW151,,BH$8)-INDEX($BO151:$DW151,,BH$8-1))+INDEX($BO151:$DW151,,BH$8-1))</f>
        <v>0</v>
      </c>
      <c r="BI151" s="173">
        <f ca="1">CHOOSE(BI$6,SUMIFS(INDIRECT("EB[" &amp; BI$2 &amp; "]"),EB[Zdrojový_nositel],$B151,EB[product],"5200",EB[unit],"TJ"),INDEX($BO151:$DW151,,BI$4),BI$9/(INDEX(Roky_výhled,,BI$8)-Last_Bil)*(INDEX($BO151:$DW151,,BI$8)-INDEX($D151:$BL151,,$E$1))+INDEX($D151:$BL151,,$E$1),BI$9/(INDEX(Roky_výhled,,BI$8)-INDEX(Roky_výhled,,BI$8-1))*(INDEX($BO151:$DW151,,BI$8)-INDEX($BO151:$DW151,,BI$8-1))+INDEX($BO151:$DW151,,BI$8-1))</f>
        <v>0</v>
      </c>
      <c r="BJ151" s="173">
        <f ca="1">CHOOSE(BJ$6,SUMIFS(INDIRECT("EB[" &amp; BJ$2 &amp; "]"),EB[Zdrojový_nositel],$B151,EB[product],"5200",EB[unit],"TJ"),INDEX($BO151:$DW151,,BJ$4),BJ$9/(INDEX(Roky_výhled,,BJ$8)-Last_Bil)*(INDEX($BO151:$DW151,,BJ$8)-INDEX($D151:$BL151,,$E$1))+INDEX($D151:$BL151,,$E$1),BJ$9/(INDEX(Roky_výhled,,BJ$8)-INDEX(Roky_výhled,,BJ$8-1))*(INDEX($BO151:$DW151,,BJ$8)-INDEX($BO151:$DW151,,BJ$8-1))+INDEX($BO151:$DW151,,BJ$8-1))</f>
        <v>0</v>
      </c>
      <c r="BK151" s="173">
        <f ca="1">CHOOSE(BK$6,SUMIFS(INDIRECT("EB[" &amp; BK$2 &amp; "]"),EB[Zdrojový_nositel],$B151,EB[product],"5200",EB[unit],"TJ"),INDEX($BO151:$DW151,,BK$4),BK$9/(INDEX(Roky_výhled,,BK$8)-Last_Bil)*(INDEX($BO151:$DW151,,BK$8)-INDEX($D151:$BL151,,$E$1))+INDEX($D151:$BL151,,$E$1),BK$9/(INDEX(Roky_výhled,,BK$8)-INDEX(Roky_výhled,,BK$8-1))*(INDEX($BO151:$DW151,,BK$8)-INDEX($BO151:$DW151,,BK$8-1))+INDEX($BO151:$DW151,,BK$8-1))</f>
        <v>0</v>
      </c>
      <c r="BL151" s="162">
        <f ca="1">CHOOSE(BL$6,SUMIFS(INDIRECT("EB[" &amp; BL$2 &amp; "]"),EB[Zdrojový_nositel],$B151,EB[product],"5200",EB[unit],"TJ"),INDEX($BO151:$DW151,,BL$4),BL$9/(INDEX(Roky_výhled,,BL$8)-Last_Bil)*(INDEX($BO151:$DW151,,BL$8)-INDEX($D151:$BL151,,$E$1))+INDEX($D151:$BL151,,$E$1),BL$9/(INDEX(Roky_výhled,,BL$8)-INDEX(Roky_výhled,,BL$8-1))*(INDEX($BO151:$DW151,,BL$8)-INDEX($BO151:$DW151,,BL$8-1))+INDEX($BO151:$DW151,,BL$8-1))</f>
        <v>0</v>
      </c>
      <c r="BM151"/>
      <c r="BN151" s="221" t="str">
        <f t="shared" si="308"/>
        <v>Diesel</v>
      </c>
      <c r="BO151" s="285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7"/>
      <c r="BZ151" s="281"/>
      <c r="CA151" s="281"/>
      <c r="CB151" s="281"/>
      <c r="CC151" s="281"/>
      <c r="CD151" s="281"/>
      <c r="CE151" s="281"/>
      <c r="CF151" s="281"/>
      <c r="CG151" s="281"/>
      <c r="CH151" s="281"/>
      <c r="CI151" s="281"/>
      <c r="CJ151" s="281"/>
      <c r="CK151" s="281"/>
      <c r="CL151" s="281"/>
      <c r="CM151" s="281"/>
      <c r="CN151" s="281"/>
      <c r="CO151" s="281"/>
      <c r="CP151" s="281"/>
      <c r="CQ151" s="281"/>
      <c r="CR151" s="281"/>
      <c r="CS151" s="281"/>
      <c r="CT151" s="281"/>
      <c r="CU151" s="281"/>
      <c r="CV151" s="281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</row>
    <row r="152" spans="2:127" s="196" customFormat="1" x14ac:dyDescent="0.25">
      <c r="B152" t="s">
        <v>3154</v>
      </c>
      <c r="C152" s="221" t="str">
        <f t="shared" si="310"/>
        <v>Letecký petrolej</v>
      </c>
      <c r="D152" s="215">
        <f ca="1">CHOOSE(D$6,SUMIFS(INDIRECT("EB[" &amp; D$2 &amp; "]"),EB[Zdrojový_nositel],$B152,EB[product],"5200",EB[unit],"TJ"),INDEX($BO152:$DW152,,D$4),D$9/(INDEX(Roky_výhled,,D$8)-Last_Bil)*(INDEX($BO152:$DW152,,D$8)-INDEX($D152:$BL152,,$E$1))+INDEX($D152:$BL152,,$E$1),D$9/(INDEX(Roky_výhled,,D$8)-INDEX(Roky_výhled,,D$8-1))*(INDEX($BO152:$DW152,,D$8)-INDEX($BO152:$DW152,,D$8-1))+INDEX($BO152:$DW152,,D$8-1))</f>
        <v>0</v>
      </c>
      <c r="E152" s="173">
        <f ca="1">CHOOSE(E$6,SUMIFS(INDIRECT("EB[" &amp; E$2 &amp; "]"),EB[Zdrojový_nositel],$B152,EB[product],"5200",EB[unit],"TJ"),INDEX($BO152:$DW152,,E$4),E$9/(INDEX(Roky_výhled,,E$8)-Last_Bil)*(INDEX($BO152:$DW152,,E$8)-INDEX($D152:$BL152,,$E$1))+INDEX($D152:$BL152,,$E$1),E$9/(INDEX(Roky_výhled,,E$8)-INDEX(Roky_výhled,,E$8-1))*(INDEX($BO152:$DW152,,E$8)-INDEX($BO152:$DW152,,E$8-1))+INDEX($BO152:$DW152,,E$8-1))</f>
        <v>0</v>
      </c>
      <c r="F152" s="173">
        <f ca="1">CHOOSE(F$6,SUMIFS(INDIRECT("EB[" &amp; F$2 &amp; "]"),EB[Zdrojový_nositel],$B152,EB[product],"5200",EB[unit],"TJ"),INDEX($BO152:$DW152,,F$4),F$9/(INDEX(Roky_výhled,,F$8)-Last_Bil)*(INDEX($BO152:$DW152,,F$8)-INDEX($D152:$BL152,,$E$1))+INDEX($D152:$BL152,,$E$1),F$9/(INDEX(Roky_výhled,,F$8)-INDEX(Roky_výhled,,F$8-1))*(INDEX($BO152:$DW152,,F$8)-INDEX($BO152:$DW152,,F$8-1))+INDEX($BO152:$DW152,,F$8-1))</f>
        <v>0</v>
      </c>
      <c r="G152" s="173">
        <f ca="1">CHOOSE(G$6,SUMIFS(INDIRECT("EB[" &amp; G$2 &amp; "]"),EB[Zdrojový_nositel],$B152,EB[product],"5200",EB[unit],"TJ"),INDEX($BO152:$DW152,,G$4),G$9/(INDEX(Roky_výhled,,G$8)-Last_Bil)*(INDEX($BO152:$DW152,,G$8)-INDEX($D152:$BL152,,$E$1))+INDEX($D152:$BL152,,$E$1),G$9/(INDEX(Roky_výhled,,G$8)-INDEX(Roky_výhled,,G$8-1))*(INDEX($BO152:$DW152,,G$8)-INDEX($BO152:$DW152,,G$8-1))+INDEX($BO152:$DW152,,G$8-1))</f>
        <v>0</v>
      </c>
      <c r="H152" s="173">
        <f ca="1">CHOOSE(H$6,SUMIFS(INDIRECT("EB[" &amp; H$2 &amp; "]"),EB[Zdrojový_nositel],$B152,EB[product],"5200",EB[unit],"TJ"),INDEX($BO152:$DW152,,H$4),H$9/(INDEX(Roky_výhled,,H$8)-Last_Bil)*(INDEX($BO152:$DW152,,H$8)-INDEX($D152:$BL152,,$E$1))+INDEX($D152:$BL152,,$E$1),H$9/(INDEX(Roky_výhled,,H$8)-INDEX(Roky_výhled,,H$8-1))*(INDEX($BO152:$DW152,,H$8)-INDEX($BO152:$DW152,,H$8-1))+INDEX($BO152:$DW152,,H$8-1))</f>
        <v>0</v>
      </c>
      <c r="I152" s="173">
        <f ca="1">CHOOSE(I$6,SUMIFS(INDIRECT("EB[" &amp; I$2 &amp; "]"),EB[Zdrojový_nositel],$B152,EB[product],"5200",EB[unit],"TJ"),INDEX($BO152:$DW152,,I$4),I$9/(INDEX(Roky_výhled,,I$8)-Last_Bil)*(INDEX($BO152:$DW152,,I$8)-INDEX($D152:$BL152,,$E$1))+INDEX($D152:$BL152,,$E$1),I$9/(INDEX(Roky_výhled,,I$8)-INDEX(Roky_výhled,,I$8-1))*(INDEX($BO152:$DW152,,I$8)-INDEX($BO152:$DW152,,I$8-1))+INDEX($BO152:$DW152,,I$8-1))</f>
        <v>0</v>
      </c>
      <c r="J152" s="173">
        <f ca="1">CHOOSE(J$6,SUMIFS(INDIRECT("EB[" &amp; J$2 &amp; "]"),EB[Zdrojový_nositel],$B152,EB[product],"5200",EB[unit],"TJ"),INDEX($BO152:$DW152,,J$4),J$9/(INDEX(Roky_výhled,,J$8)-Last_Bil)*(INDEX($BO152:$DW152,,J$8)-INDEX($D152:$BL152,,$E$1))+INDEX($D152:$BL152,,$E$1),J$9/(INDEX(Roky_výhled,,J$8)-INDEX(Roky_výhled,,J$8-1))*(INDEX($BO152:$DW152,,J$8)-INDEX($BO152:$DW152,,J$8-1))+INDEX($BO152:$DW152,,J$8-1))</f>
        <v>0</v>
      </c>
      <c r="K152" s="173">
        <f ca="1">CHOOSE(K$6,SUMIFS(INDIRECT("EB[" &amp; K$2 &amp; "]"),EB[Zdrojový_nositel],$B152,EB[product],"5200",EB[unit],"TJ"),INDEX($BO152:$DW152,,K$4),K$9/(INDEX(Roky_výhled,,K$8)-Last_Bil)*(INDEX($BO152:$DW152,,K$8)-INDEX($D152:$BL152,,$E$1))+INDEX($D152:$BL152,,$E$1),K$9/(INDEX(Roky_výhled,,K$8)-INDEX(Roky_výhled,,K$8-1))*(INDEX($BO152:$DW152,,K$8)-INDEX($BO152:$DW152,,K$8-1))+INDEX($BO152:$DW152,,K$8-1))</f>
        <v>0</v>
      </c>
      <c r="L152" s="173">
        <f ca="1">CHOOSE(L$6,SUMIFS(INDIRECT("EB[" &amp; L$2 &amp; "]"),EB[Zdrojový_nositel],$B152,EB[product],"5200",EB[unit],"TJ"),INDEX($BO152:$DW152,,L$4),L$9/(INDEX(Roky_výhled,,L$8)-Last_Bil)*(INDEX($BO152:$DW152,,L$8)-INDEX($D152:$BL152,,$E$1))+INDEX($D152:$BL152,,$E$1),L$9/(INDEX(Roky_výhled,,L$8)-INDEX(Roky_výhled,,L$8-1))*(INDEX($BO152:$DW152,,L$8)-INDEX($BO152:$DW152,,L$8-1))+INDEX($BO152:$DW152,,L$8-1))</f>
        <v>0</v>
      </c>
      <c r="M152" s="173">
        <f ca="1">CHOOSE(M$6,SUMIFS(INDIRECT("EB[" &amp; M$2 &amp; "]"),EB[Zdrojový_nositel],$B152,EB[product],"5200",EB[unit],"TJ"),INDEX($BO152:$DW152,,M$4),M$9/(INDEX(Roky_výhled,,M$8)-Last_Bil)*(INDEX($BO152:$DW152,,M$8)-INDEX($D152:$BL152,,$E$1))+INDEX($D152:$BL152,,$E$1),M$9/(INDEX(Roky_výhled,,M$8)-INDEX(Roky_výhled,,M$8-1))*(INDEX($BO152:$DW152,,M$8)-INDEX($BO152:$DW152,,M$8-1))+INDEX($BO152:$DW152,,M$8-1))</f>
        <v>0</v>
      </c>
      <c r="N152" s="173">
        <f ca="1">CHOOSE(N$6,SUMIFS(INDIRECT("EB[" &amp; N$2 &amp; "]"),EB[Zdrojový_nositel],$B152,EB[product],"5200",EB[unit],"TJ"),INDEX($BO152:$DW152,,N$4),N$9/(INDEX(Roky_výhled,,N$8)-Last_Bil)*(INDEX($BO152:$DW152,,N$8)-INDEX($D152:$BL152,,$E$1))+INDEX($D152:$BL152,,$E$1),N$9/(INDEX(Roky_výhled,,N$8)-INDEX(Roky_výhled,,N$8-1))*(INDEX($BO152:$DW152,,N$8)-INDEX($BO152:$DW152,,N$8-1))+INDEX($BO152:$DW152,,N$8-1))</f>
        <v>0</v>
      </c>
      <c r="O152" s="173">
        <f ca="1">CHOOSE(O$6,SUMIFS(INDIRECT("EB[" &amp; O$2 &amp; "]"),EB[Zdrojový_nositel],$B152,EB[product],"5200",EB[unit],"TJ"),INDEX($BO152:$DW152,,O$4),O$9/(INDEX(Roky_výhled,,O$8)-Last_Bil)*(INDEX($BO152:$DW152,,O$8)-INDEX($D152:$BL152,,$E$1))+INDEX($D152:$BL152,,$E$1),O$9/(INDEX(Roky_výhled,,O$8)-INDEX(Roky_výhled,,O$8-1))*(INDEX($BO152:$DW152,,O$8)-INDEX($BO152:$DW152,,O$8-1))+INDEX($BO152:$DW152,,O$8-1))</f>
        <v>0</v>
      </c>
      <c r="P152" s="173">
        <f ca="1">CHOOSE(P$6,SUMIFS(INDIRECT("EB[" &amp; P$2 &amp; "]"),EB[Zdrojový_nositel],$B152,EB[product],"5200",EB[unit],"TJ"),INDEX($BO152:$DW152,,P$4),P$9/(INDEX(Roky_výhled,,P$8)-Last_Bil)*(INDEX($BO152:$DW152,,P$8)-INDEX($D152:$BL152,,$E$1))+INDEX($D152:$BL152,,$E$1),P$9/(INDEX(Roky_výhled,,P$8)-INDEX(Roky_výhled,,P$8-1))*(INDEX($BO152:$DW152,,P$8)-INDEX($BO152:$DW152,,P$8-1))+INDEX($BO152:$DW152,,P$8-1))</f>
        <v>0</v>
      </c>
      <c r="Q152" s="173">
        <f ca="1">CHOOSE(Q$6,SUMIFS(INDIRECT("EB[" &amp; Q$2 &amp; "]"),EB[Zdrojový_nositel],$B152,EB[product],"5200",EB[unit],"TJ"),INDEX($BO152:$DW152,,Q$4),Q$9/(INDEX(Roky_výhled,,Q$8)-Last_Bil)*(INDEX($BO152:$DW152,,Q$8)-INDEX($D152:$BL152,,$E$1))+INDEX($D152:$BL152,,$E$1),Q$9/(INDEX(Roky_výhled,,Q$8)-INDEX(Roky_výhled,,Q$8-1))*(INDEX($BO152:$DW152,,Q$8)-INDEX($BO152:$DW152,,Q$8-1))+INDEX($BO152:$DW152,,Q$8-1))</f>
        <v>0</v>
      </c>
      <c r="R152" s="173">
        <f ca="1">CHOOSE(R$6,SUMIFS(INDIRECT("EB[" &amp; R$2 &amp; "]"),EB[Zdrojový_nositel],$B152,EB[product],"5200",EB[unit],"TJ"),INDEX($BO152:$DW152,,R$4),R$9/(INDEX(Roky_výhled,,R$8)-Last_Bil)*(INDEX($BO152:$DW152,,R$8)-INDEX($D152:$BL152,,$E$1))+INDEX($D152:$BL152,,$E$1),R$9/(INDEX(Roky_výhled,,R$8)-INDEX(Roky_výhled,,R$8-1))*(INDEX($BO152:$DW152,,R$8)-INDEX($BO152:$DW152,,R$8-1))+INDEX($BO152:$DW152,,R$8-1))</f>
        <v>0</v>
      </c>
      <c r="S152" s="173">
        <f ca="1">CHOOSE(S$6,SUMIFS(INDIRECT("EB[" &amp; S$2 &amp; "]"),EB[Zdrojový_nositel],$B152,EB[product],"5200",EB[unit],"TJ"),INDEX($BO152:$DW152,,S$4),S$9/(INDEX(Roky_výhled,,S$8)-Last_Bil)*(INDEX($BO152:$DW152,,S$8)-INDEX($D152:$BL152,,$E$1))+INDEX($D152:$BL152,,$E$1),S$9/(INDEX(Roky_výhled,,S$8)-INDEX(Roky_výhled,,S$8-1))*(INDEX($BO152:$DW152,,S$8)-INDEX($BO152:$DW152,,S$8-1))+INDEX($BO152:$DW152,,S$8-1))</f>
        <v>0</v>
      </c>
      <c r="T152" s="173">
        <f ca="1">CHOOSE(T$6,SUMIFS(INDIRECT("EB[" &amp; T$2 &amp; "]"),EB[Zdrojový_nositel],$B152,EB[product],"5200",EB[unit],"TJ"),INDEX($BO152:$DW152,,T$4),T$9/(INDEX(Roky_výhled,,T$8)-Last_Bil)*(INDEX($BO152:$DW152,,T$8)-INDEX($D152:$BL152,,$E$1))+INDEX($D152:$BL152,,$E$1),T$9/(INDEX(Roky_výhled,,T$8)-INDEX(Roky_výhled,,T$8-1))*(INDEX($BO152:$DW152,,T$8)-INDEX($BO152:$DW152,,T$8-1))+INDEX($BO152:$DW152,,T$8-1))</f>
        <v>0</v>
      </c>
      <c r="U152" s="173">
        <f ca="1">CHOOSE(U$6,SUMIFS(INDIRECT("EB[" &amp; U$2 &amp; "]"),EB[Zdrojový_nositel],$B152,EB[product],"5200",EB[unit],"TJ"),INDEX($BO152:$DW152,,U$4),U$9/(INDEX(Roky_výhled,,U$8)-Last_Bil)*(INDEX($BO152:$DW152,,U$8)-INDEX($D152:$BL152,,$E$1))+INDEX($D152:$BL152,,$E$1),U$9/(INDEX(Roky_výhled,,U$8)-INDEX(Roky_výhled,,U$8-1))*(INDEX($BO152:$DW152,,U$8)-INDEX($BO152:$DW152,,U$8-1))+INDEX($BO152:$DW152,,U$8-1))</f>
        <v>0</v>
      </c>
      <c r="V152" s="173">
        <f ca="1">CHOOSE(V$6,SUMIFS(INDIRECT("EB[" &amp; V$2 &amp; "]"),EB[Zdrojový_nositel],$B152,EB[product],"5200",EB[unit],"TJ"),INDEX($BO152:$DW152,,V$4),V$9/(INDEX(Roky_výhled,,V$8)-Last_Bil)*(INDEX($BO152:$DW152,,V$8)-INDEX($D152:$BL152,,$E$1))+INDEX($D152:$BL152,,$E$1),V$9/(INDEX(Roky_výhled,,V$8)-INDEX(Roky_výhled,,V$8-1))*(INDEX($BO152:$DW152,,V$8)-INDEX($BO152:$DW152,,V$8-1))+INDEX($BO152:$DW152,,V$8-1))</f>
        <v>0</v>
      </c>
      <c r="W152" s="173">
        <f ca="1">CHOOSE(W$6,SUMIFS(INDIRECT("EB[" &amp; W$2 &amp; "]"),EB[Zdrojový_nositel],$B152,EB[product],"5200",EB[unit],"TJ"),INDEX($BO152:$DW152,,W$4),W$9/(INDEX(Roky_výhled,,W$8)-Last_Bil)*(INDEX($BO152:$DW152,,W$8)-INDEX($D152:$BL152,,$E$1))+INDEX($D152:$BL152,,$E$1),W$9/(INDEX(Roky_výhled,,W$8)-INDEX(Roky_výhled,,W$8-1))*(INDEX($BO152:$DW152,,W$8)-INDEX($BO152:$DW152,,W$8-1))+INDEX($BO152:$DW152,,W$8-1))</f>
        <v>0</v>
      </c>
      <c r="X152" s="173">
        <f ca="1">CHOOSE(X$6,SUMIFS(INDIRECT("EB[" &amp; X$2 &amp; "]"),EB[Zdrojový_nositel],$B152,EB[product],"5200",EB[unit],"TJ"),INDEX($BO152:$DW152,,X$4),X$9/(INDEX(Roky_výhled,,X$8)-Last_Bil)*(INDEX($BO152:$DW152,,X$8)-INDEX($D152:$BL152,,$E$1))+INDEX($D152:$BL152,,$E$1),X$9/(INDEX(Roky_výhled,,X$8)-INDEX(Roky_výhled,,X$8-1))*(INDEX($BO152:$DW152,,X$8)-INDEX($BO152:$DW152,,X$8-1))+INDEX($BO152:$DW152,,X$8-1))</f>
        <v>0</v>
      </c>
      <c r="Y152" s="173">
        <f ca="1">CHOOSE(Y$6,SUMIFS(INDIRECT("EB[" &amp; Y$2 &amp; "]"),EB[Zdrojový_nositel],$B152,EB[product],"5200",EB[unit],"TJ"),INDEX($BO152:$DW152,,Y$4),Y$9/(INDEX(Roky_výhled,,Y$8)-Last_Bil)*(INDEX($BO152:$DW152,,Y$8)-INDEX($D152:$BL152,,$E$1))+INDEX($D152:$BL152,,$E$1),Y$9/(INDEX(Roky_výhled,,Y$8)-INDEX(Roky_výhled,,Y$8-1))*(INDEX($BO152:$DW152,,Y$8)-INDEX($BO152:$DW152,,Y$8-1))+INDEX($BO152:$DW152,,Y$8-1))</f>
        <v>0</v>
      </c>
      <c r="Z152" s="173">
        <f ca="1">CHOOSE(Z$6,SUMIFS(INDIRECT("EB[" &amp; Z$2 &amp; "]"),EB[Zdrojový_nositel],$B152,EB[product],"5200",EB[unit],"TJ"),INDEX($BO152:$DW152,,Z$4),Z$9/(INDEX(Roky_výhled,,Z$8)-Last_Bil)*(INDEX($BO152:$DW152,,Z$8)-INDEX($D152:$BL152,,$E$1))+INDEX($D152:$BL152,,$E$1),Z$9/(INDEX(Roky_výhled,,Z$8)-INDEX(Roky_výhled,,Z$8-1))*(INDEX($BO152:$DW152,,Z$8)-INDEX($BO152:$DW152,,Z$8-1))+INDEX($BO152:$DW152,,Z$8-1))</f>
        <v>0</v>
      </c>
      <c r="AA152" s="173">
        <f ca="1">CHOOSE(AA$6,SUMIFS(INDIRECT("EB[" &amp; AA$2 &amp; "]"),EB[Zdrojový_nositel],$B152,EB[product],"5200",EB[unit],"TJ"),INDEX($BO152:$DW152,,AA$4),AA$9/(INDEX(Roky_výhled,,AA$8)-Last_Bil)*(INDEX($BO152:$DW152,,AA$8)-INDEX($D152:$BL152,,$E$1))+INDEX($D152:$BL152,,$E$1),AA$9/(INDEX(Roky_výhled,,AA$8)-INDEX(Roky_výhled,,AA$8-1))*(INDEX($BO152:$DW152,,AA$8)-INDEX($BO152:$DW152,,AA$8-1))+INDEX($BO152:$DW152,,AA$8-1))</f>
        <v>0</v>
      </c>
      <c r="AB152" s="173">
        <f ca="1">CHOOSE(AB$6,SUMIFS(INDIRECT("EB[" &amp; AB$2 &amp; "]"),EB[Zdrojový_nositel],$B152,EB[product],"5200",EB[unit],"TJ"),INDEX($BO152:$DW152,,AB$4),AB$9/(INDEX(Roky_výhled,,AB$8)-Last_Bil)*(INDEX($BO152:$DW152,,AB$8)-INDEX($D152:$BL152,,$E$1))+INDEX($D152:$BL152,,$E$1),AB$9/(INDEX(Roky_výhled,,AB$8)-INDEX(Roky_výhled,,AB$8-1))*(INDEX($BO152:$DW152,,AB$8)-INDEX($BO152:$DW152,,AB$8-1))+INDEX($BO152:$DW152,,AB$8-1))</f>
        <v>0</v>
      </c>
      <c r="AC152" s="173">
        <f ca="1">CHOOSE(AC$6,SUMIFS(INDIRECT("EB[" &amp; AC$2 &amp; "]"),EB[Zdrojový_nositel],$B152,EB[product],"5200",EB[unit],"TJ"),INDEX($BO152:$DW152,,AC$4),AC$9/(INDEX(Roky_výhled,,AC$8)-Last_Bil)*(INDEX($BO152:$DW152,,AC$8)-INDEX($D152:$BL152,,$E$1))+INDEX($D152:$BL152,,$E$1),AC$9/(INDEX(Roky_výhled,,AC$8)-INDEX(Roky_výhled,,AC$8-1))*(INDEX($BO152:$DW152,,AC$8)-INDEX($BO152:$DW152,,AC$8-1))+INDEX($BO152:$DW152,,AC$8-1))</f>
        <v>0</v>
      </c>
      <c r="AD152" s="173">
        <f ca="1">CHOOSE(AD$6,SUMIFS(INDIRECT("EB[" &amp; AD$2 &amp; "]"),EB[Zdrojový_nositel],$B152,EB[product],"5200",EB[unit],"TJ"),INDEX($BO152:$DW152,,AD$4),AD$9/(INDEX(Roky_výhled,,AD$8)-Last_Bil)*(INDEX($BO152:$DW152,,AD$8)-INDEX($D152:$BL152,,$E$1))+INDEX($D152:$BL152,,$E$1),AD$9/(INDEX(Roky_výhled,,AD$8)-INDEX(Roky_výhled,,AD$8-1))*(INDEX($BO152:$DW152,,AD$8)-INDEX($BO152:$DW152,,AD$8-1))+INDEX($BO152:$DW152,,AD$8-1))</f>
        <v>0</v>
      </c>
      <c r="AE152" s="173">
        <f ca="1">CHOOSE(AE$6,SUMIFS(INDIRECT("EB[" &amp; AE$2 &amp; "]"),EB[Zdrojový_nositel],$B152,EB[product],"5200",EB[unit],"TJ"),INDEX($BO152:$DW152,,AE$4),AE$9/(INDEX(Roky_výhled,,AE$8)-Last_Bil)*(INDEX($BO152:$DW152,,AE$8)-INDEX($D152:$BL152,,$E$1))+INDEX($D152:$BL152,,$E$1),AE$9/(INDEX(Roky_výhled,,AE$8)-INDEX(Roky_výhled,,AE$8-1))*(INDEX($BO152:$DW152,,AE$8)-INDEX($BO152:$DW152,,AE$8-1))+INDEX($BO152:$DW152,,AE$8-1))</f>
        <v>0</v>
      </c>
      <c r="AF152" s="173">
        <f ca="1">CHOOSE(AF$6,SUMIFS(INDIRECT("EB[" &amp; AF$2 &amp; "]"),EB[Zdrojový_nositel],$B152,EB[product],"5200",EB[unit],"TJ"),INDEX($BO152:$DW152,,AF$4),AF$9/(INDEX(Roky_výhled,,AF$8)-Last_Bil)*(INDEX($BO152:$DW152,,AF$8)-INDEX($D152:$BL152,,$E$1))+INDEX($D152:$BL152,,$E$1),AF$9/(INDEX(Roky_výhled,,AF$8)-INDEX(Roky_výhled,,AF$8-1))*(INDEX($BO152:$DW152,,AF$8)-INDEX($BO152:$DW152,,AF$8-1))+INDEX($BO152:$DW152,,AF$8-1))</f>
        <v>0</v>
      </c>
      <c r="AG152" s="173">
        <f ca="1">CHOOSE(AG$6,SUMIFS(INDIRECT("EB[" &amp; AG$2 &amp; "]"),EB[Zdrojový_nositel],$B152,EB[product],"5200",EB[unit],"TJ"),INDEX($BO152:$DW152,,AG$4),AG$9/(INDEX(Roky_výhled,,AG$8)-Last_Bil)*(INDEX($BO152:$DW152,,AG$8)-INDEX($D152:$BL152,,$E$1))+INDEX($D152:$BL152,,$E$1),AG$9/(INDEX(Roky_výhled,,AG$8)-INDEX(Roky_výhled,,AG$8-1))*(INDEX($BO152:$DW152,,AG$8)-INDEX($BO152:$DW152,,AG$8-1))+INDEX($BO152:$DW152,,AG$8-1))</f>
        <v>0</v>
      </c>
      <c r="AH152" s="173">
        <f ca="1">CHOOSE(AH$6,SUMIFS(INDIRECT("EB[" &amp; AH$2 &amp; "]"),EB[Zdrojový_nositel],$B152,EB[product],"5200",EB[unit],"TJ"),INDEX($BO152:$DW152,,AH$4),AH$9/(INDEX(Roky_výhled,,AH$8)-Last_Bil)*(INDEX($BO152:$DW152,,AH$8)-INDEX($D152:$BL152,,$E$1))+INDEX($D152:$BL152,,$E$1),AH$9/(INDEX(Roky_výhled,,AH$8)-INDEX(Roky_výhled,,AH$8-1))*(INDEX($BO152:$DW152,,AH$8)-INDEX($BO152:$DW152,,AH$8-1))+INDEX($BO152:$DW152,,AH$8-1))</f>
        <v>0</v>
      </c>
      <c r="AI152" s="173">
        <f ca="1">CHOOSE(AI$6,SUMIFS(INDIRECT("EB[" &amp; AI$2 &amp; "]"),EB[Zdrojový_nositel],$B152,EB[product],"5200",EB[unit],"TJ"),INDEX($BO152:$DW152,,AI$4),AI$9/(INDEX(Roky_výhled,,AI$8)-Last_Bil)*(INDEX($BO152:$DW152,,AI$8)-INDEX($D152:$BL152,,$E$1))+INDEX($D152:$BL152,,$E$1),AI$9/(INDEX(Roky_výhled,,AI$8)-INDEX(Roky_výhled,,AI$8-1))*(INDEX($BO152:$DW152,,AI$8)-INDEX($BO152:$DW152,,AI$8-1))+INDEX($BO152:$DW152,,AI$8-1))</f>
        <v>0</v>
      </c>
      <c r="AJ152" s="173">
        <f ca="1">CHOOSE(AJ$6,SUMIFS(INDIRECT("EB[" &amp; AJ$2 &amp; "]"),EB[Zdrojový_nositel],$B152,EB[product],"5200",EB[unit],"TJ"),INDEX($BO152:$DW152,,AJ$4),AJ$9/(INDEX(Roky_výhled,,AJ$8)-Last_Bil)*(INDEX($BO152:$DW152,,AJ$8)-INDEX($D152:$BL152,,$E$1))+INDEX($D152:$BL152,,$E$1),AJ$9/(INDEX(Roky_výhled,,AJ$8)-INDEX(Roky_výhled,,AJ$8-1))*(INDEX($BO152:$DW152,,AJ$8)-INDEX($BO152:$DW152,,AJ$8-1))+INDEX($BO152:$DW152,,AJ$8-1))</f>
        <v>0</v>
      </c>
      <c r="AK152" s="173">
        <f ca="1">CHOOSE(AK$6,SUMIFS(INDIRECT("EB[" &amp; AK$2 &amp; "]"),EB[Zdrojový_nositel],$B152,EB[product],"5200",EB[unit],"TJ"),INDEX($BO152:$DW152,,AK$4),AK$9/(INDEX(Roky_výhled,,AK$8)-Last_Bil)*(INDEX($BO152:$DW152,,AK$8)-INDEX($D152:$BL152,,$E$1))+INDEX($D152:$BL152,,$E$1),AK$9/(INDEX(Roky_výhled,,AK$8)-INDEX(Roky_výhled,,AK$8-1))*(INDEX($BO152:$DW152,,AK$8)-INDEX($BO152:$DW152,,AK$8-1))+INDEX($BO152:$DW152,,AK$8-1))</f>
        <v>0</v>
      </c>
      <c r="AL152" s="173">
        <f ca="1">CHOOSE(AL$6,SUMIFS(INDIRECT("EB[" &amp; AL$2 &amp; "]"),EB[Zdrojový_nositel],$B152,EB[product],"5200",EB[unit],"TJ"),INDEX($BO152:$DW152,,AL$4),AL$9/(INDEX(Roky_výhled,,AL$8)-Last_Bil)*(INDEX($BO152:$DW152,,AL$8)-INDEX($D152:$BL152,,$E$1))+INDEX($D152:$BL152,,$E$1),AL$9/(INDEX(Roky_výhled,,AL$8)-INDEX(Roky_výhled,,AL$8-1))*(INDEX($BO152:$DW152,,AL$8)-INDEX($BO152:$DW152,,AL$8-1))+INDEX($BO152:$DW152,,AL$8-1))</f>
        <v>0</v>
      </c>
      <c r="AM152" s="173">
        <f ca="1">CHOOSE(AM$6,SUMIFS(INDIRECT("EB[" &amp; AM$2 &amp; "]"),EB[Zdrojový_nositel],$B152,EB[product],"5200",EB[unit],"TJ"),INDEX($BO152:$DW152,,AM$4),AM$9/(INDEX(Roky_výhled,,AM$8)-Last_Bil)*(INDEX($BO152:$DW152,,AM$8)-INDEX($D152:$BL152,,$E$1))+INDEX($D152:$BL152,,$E$1),AM$9/(INDEX(Roky_výhled,,AM$8)-INDEX(Roky_výhled,,AM$8-1))*(INDEX($BO152:$DW152,,AM$8)-INDEX($BO152:$DW152,,AM$8-1))+INDEX($BO152:$DW152,,AM$8-1))</f>
        <v>0</v>
      </c>
      <c r="AN152" s="173">
        <f ca="1">CHOOSE(AN$6,SUMIFS(INDIRECT("EB[" &amp; AN$2 &amp; "]"),EB[Zdrojový_nositel],$B152,EB[product],"5200",EB[unit],"TJ"),INDEX($BO152:$DW152,,AN$4),AN$9/(INDEX(Roky_výhled,,AN$8)-Last_Bil)*(INDEX($BO152:$DW152,,AN$8)-INDEX($D152:$BL152,,$E$1))+INDEX($D152:$BL152,,$E$1),AN$9/(INDEX(Roky_výhled,,AN$8)-INDEX(Roky_výhled,,AN$8-1))*(INDEX($BO152:$DW152,,AN$8)-INDEX($BO152:$DW152,,AN$8-1))+INDEX($BO152:$DW152,,AN$8-1))</f>
        <v>0</v>
      </c>
      <c r="AO152" s="173">
        <f ca="1">CHOOSE(AO$6,SUMIFS(INDIRECT("EB[" &amp; AO$2 &amp; "]"),EB[Zdrojový_nositel],$B152,EB[product],"5200",EB[unit],"TJ"),INDEX($BO152:$DW152,,AO$4),AO$9/(INDEX(Roky_výhled,,AO$8)-Last_Bil)*(INDEX($BO152:$DW152,,AO$8)-INDEX($D152:$BL152,,$E$1))+INDEX($D152:$BL152,,$E$1),AO$9/(INDEX(Roky_výhled,,AO$8)-INDEX(Roky_výhled,,AO$8-1))*(INDEX($BO152:$DW152,,AO$8)-INDEX($BO152:$DW152,,AO$8-1))+INDEX($BO152:$DW152,,AO$8-1))</f>
        <v>0</v>
      </c>
      <c r="AP152" s="173">
        <f ca="1">CHOOSE(AP$6,SUMIFS(INDIRECT("EB[" &amp; AP$2 &amp; "]"),EB[Zdrojový_nositel],$B152,EB[product],"5200",EB[unit],"TJ"),INDEX($BO152:$DW152,,AP$4),AP$9/(INDEX(Roky_výhled,,AP$8)-Last_Bil)*(INDEX($BO152:$DW152,,AP$8)-INDEX($D152:$BL152,,$E$1))+INDEX($D152:$BL152,,$E$1),AP$9/(INDEX(Roky_výhled,,AP$8)-INDEX(Roky_výhled,,AP$8-1))*(INDEX($BO152:$DW152,,AP$8)-INDEX($BO152:$DW152,,AP$8-1))+INDEX($BO152:$DW152,,AP$8-1))</f>
        <v>0</v>
      </c>
      <c r="AQ152" s="173">
        <f ca="1">CHOOSE(AQ$6,SUMIFS(INDIRECT("EB[" &amp; AQ$2 &amp; "]"),EB[Zdrojový_nositel],$B152,EB[product],"5200",EB[unit],"TJ"),INDEX($BO152:$DW152,,AQ$4),AQ$9/(INDEX(Roky_výhled,,AQ$8)-Last_Bil)*(INDEX($BO152:$DW152,,AQ$8)-INDEX($D152:$BL152,,$E$1))+INDEX($D152:$BL152,,$E$1),AQ$9/(INDEX(Roky_výhled,,AQ$8)-INDEX(Roky_výhled,,AQ$8-1))*(INDEX($BO152:$DW152,,AQ$8)-INDEX($BO152:$DW152,,AQ$8-1))+INDEX($BO152:$DW152,,AQ$8-1))</f>
        <v>0</v>
      </c>
      <c r="AR152" s="173">
        <f ca="1">CHOOSE(AR$6,SUMIFS(INDIRECT("EB[" &amp; AR$2 &amp; "]"),EB[Zdrojový_nositel],$B152,EB[product],"5200",EB[unit],"TJ"),INDEX($BO152:$DW152,,AR$4),AR$9/(INDEX(Roky_výhled,,AR$8)-Last_Bil)*(INDEX($BO152:$DW152,,AR$8)-INDEX($D152:$BL152,,$E$1))+INDEX($D152:$BL152,,$E$1),AR$9/(INDEX(Roky_výhled,,AR$8)-INDEX(Roky_výhled,,AR$8-1))*(INDEX($BO152:$DW152,,AR$8)-INDEX($BO152:$DW152,,AR$8-1))+INDEX($BO152:$DW152,,AR$8-1))</f>
        <v>0</v>
      </c>
      <c r="AS152" s="173">
        <f ca="1">CHOOSE(AS$6,SUMIFS(INDIRECT("EB[" &amp; AS$2 &amp; "]"),EB[Zdrojový_nositel],$B152,EB[product],"5200",EB[unit],"TJ"),INDEX($BO152:$DW152,,AS$4),AS$9/(INDEX(Roky_výhled,,AS$8)-Last_Bil)*(INDEX($BO152:$DW152,,AS$8)-INDEX($D152:$BL152,,$E$1))+INDEX($D152:$BL152,,$E$1),AS$9/(INDEX(Roky_výhled,,AS$8)-INDEX(Roky_výhled,,AS$8-1))*(INDEX($BO152:$DW152,,AS$8)-INDEX($BO152:$DW152,,AS$8-1))+INDEX($BO152:$DW152,,AS$8-1))</f>
        <v>0</v>
      </c>
      <c r="AT152" s="173">
        <f ca="1">CHOOSE(AT$6,SUMIFS(INDIRECT("EB[" &amp; AT$2 &amp; "]"),EB[Zdrojový_nositel],$B152,EB[product],"5200",EB[unit],"TJ"),INDEX($BO152:$DW152,,AT$4),AT$9/(INDEX(Roky_výhled,,AT$8)-Last_Bil)*(INDEX($BO152:$DW152,,AT$8)-INDEX($D152:$BL152,,$E$1))+INDEX($D152:$BL152,,$E$1),AT$9/(INDEX(Roky_výhled,,AT$8)-INDEX(Roky_výhled,,AT$8-1))*(INDEX($BO152:$DW152,,AT$8)-INDEX($BO152:$DW152,,AT$8-1))+INDEX($BO152:$DW152,,AT$8-1))</f>
        <v>0</v>
      </c>
      <c r="AU152" s="173">
        <f ca="1">CHOOSE(AU$6,SUMIFS(INDIRECT("EB[" &amp; AU$2 &amp; "]"),EB[Zdrojový_nositel],$B152,EB[product],"5200",EB[unit],"TJ"),INDEX($BO152:$DW152,,AU$4),AU$9/(INDEX(Roky_výhled,,AU$8)-Last_Bil)*(INDEX($BO152:$DW152,,AU$8)-INDEX($D152:$BL152,,$E$1))+INDEX($D152:$BL152,,$E$1),AU$9/(INDEX(Roky_výhled,,AU$8)-INDEX(Roky_výhled,,AU$8-1))*(INDEX($BO152:$DW152,,AU$8)-INDEX($BO152:$DW152,,AU$8-1))+INDEX($BO152:$DW152,,AU$8-1))</f>
        <v>0</v>
      </c>
      <c r="AV152" s="173">
        <f ca="1">CHOOSE(AV$6,SUMIFS(INDIRECT("EB[" &amp; AV$2 &amp; "]"),EB[Zdrojový_nositel],$B152,EB[product],"5200",EB[unit],"TJ"),INDEX($BO152:$DW152,,AV$4),AV$9/(INDEX(Roky_výhled,,AV$8)-Last_Bil)*(INDEX($BO152:$DW152,,AV$8)-INDEX($D152:$BL152,,$E$1))+INDEX($D152:$BL152,,$E$1),AV$9/(INDEX(Roky_výhled,,AV$8)-INDEX(Roky_výhled,,AV$8-1))*(INDEX($BO152:$DW152,,AV$8)-INDEX($BO152:$DW152,,AV$8-1))+INDEX($BO152:$DW152,,AV$8-1))</f>
        <v>0</v>
      </c>
      <c r="AW152" s="173">
        <f ca="1">CHOOSE(AW$6,SUMIFS(INDIRECT("EB[" &amp; AW$2 &amp; "]"),EB[Zdrojový_nositel],$B152,EB[product],"5200",EB[unit],"TJ"),INDEX($BO152:$DW152,,AW$4),AW$9/(INDEX(Roky_výhled,,AW$8)-Last_Bil)*(INDEX($BO152:$DW152,,AW$8)-INDEX($D152:$BL152,,$E$1))+INDEX($D152:$BL152,,$E$1),AW$9/(INDEX(Roky_výhled,,AW$8)-INDEX(Roky_výhled,,AW$8-1))*(INDEX($BO152:$DW152,,AW$8)-INDEX($BO152:$DW152,,AW$8-1))+INDEX($BO152:$DW152,,AW$8-1))</f>
        <v>0</v>
      </c>
      <c r="AX152" s="173">
        <f ca="1">CHOOSE(AX$6,SUMIFS(INDIRECT("EB[" &amp; AX$2 &amp; "]"),EB[Zdrojový_nositel],$B152,EB[product],"5200",EB[unit],"TJ"),INDEX($BO152:$DW152,,AX$4),AX$9/(INDEX(Roky_výhled,,AX$8)-Last_Bil)*(INDEX($BO152:$DW152,,AX$8)-INDEX($D152:$BL152,,$E$1))+INDEX($D152:$BL152,,$E$1),AX$9/(INDEX(Roky_výhled,,AX$8)-INDEX(Roky_výhled,,AX$8-1))*(INDEX($BO152:$DW152,,AX$8)-INDEX($BO152:$DW152,,AX$8-1))+INDEX($BO152:$DW152,,AX$8-1))</f>
        <v>0</v>
      </c>
      <c r="AY152" s="173">
        <f ca="1">CHOOSE(AY$6,SUMIFS(INDIRECT("EB[" &amp; AY$2 &amp; "]"),EB[Zdrojový_nositel],$B152,EB[product],"5200",EB[unit],"TJ"),INDEX($BO152:$DW152,,AY$4),AY$9/(INDEX(Roky_výhled,,AY$8)-Last_Bil)*(INDEX($BO152:$DW152,,AY$8)-INDEX($D152:$BL152,,$E$1))+INDEX($D152:$BL152,,$E$1),AY$9/(INDEX(Roky_výhled,,AY$8)-INDEX(Roky_výhled,,AY$8-1))*(INDEX($BO152:$DW152,,AY$8)-INDEX($BO152:$DW152,,AY$8-1))+INDEX($BO152:$DW152,,AY$8-1))</f>
        <v>0</v>
      </c>
      <c r="AZ152" s="173">
        <f ca="1">CHOOSE(AZ$6,SUMIFS(INDIRECT("EB[" &amp; AZ$2 &amp; "]"),EB[Zdrojový_nositel],$B152,EB[product],"5200",EB[unit],"TJ"),INDEX($BO152:$DW152,,AZ$4),AZ$9/(INDEX(Roky_výhled,,AZ$8)-Last_Bil)*(INDEX($BO152:$DW152,,AZ$8)-INDEX($D152:$BL152,,$E$1))+INDEX($D152:$BL152,,$E$1),AZ$9/(INDEX(Roky_výhled,,AZ$8)-INDEX(Roky_výhled,,AZ$8-1))*(INDEX($BO152:$DW152,,AZ$8)-INDEX($BO152:$DW152,,AZ$8-1))+INDEX($BO152:$DW152,,AZ$8-1))</f>
        <v>0</v>
      </c>
      <c r="BA152" s="173">
        <f ca="1">CHOOSE(BA$6,SUMIFS(INDIRECT("EB[" &amp; BA$2 &amp; "]"),EB[Zdrojový_nositel],$B152,EB[product],"5200",EB[unit],"TJ"),INDEX($BO152:$DW152,,BA$4),BA$9/(INDEX(Roky_výhled,,BA$8)-Last_Bil)*(INDEX($BO152:$DW152,,BA$8)-INDEX($D152:$BL152,,$E$1))+INDEX($D152:$BL152,,$E$1),BA$9/(INDEX(Roky_výhled,,BA$8)-INDEX(Roky_výhled,,BA$8-1))*(INDEX($BO152:$DW152,,BA$8)-INDEX($BO152:$DW152,,BA$8-1))+INDEX($BO152:$DW152,,BA$8-1))</f>
        <v>0</v>
      </c>
      <c r="BB152" s="173">
        <f ca="1">CHOOSE(BB$6,SUMIFS(INDIRECT("EB[" &amp; BB$2 &amp; "]"),EB[Zdrojový_nositel],$B152,EB[product],"5200",EB[unit],"TJ"),INDEX($BO152:$DW152,,BB$4),BB$9/(INDEX(Roky_výhled,,BB$8)-Last_Bil)*(INDEX($BO152:$DW152,,BB$8)-INDEX($D152:$BL152,,$E$1))+INDEX($D152:$BL152,,$E$1),BB$9/(INDEX(Roky_výhled,,BB$8)-INDEX(Roky_výhled,,BB$8-1))*(INDEX($BO152:$DW152,,BB$8)-INDEX($BO152:$DW152,,BB$8-1))+INDEX($BO152:$DW152,,BB$8-1))</f>
        <v>0</v>
      </c>
      <c r="BC152" s="173">
        <f ca="1">CHOOSE(BC$6,SUMIFS(INDIRECT("EB[" &amp; BC$2 &amp; "]"),EB[Zdrojový_nositel],$B152,EB[product],"5200",EB[unit],"TJ"),INDEX($BO152:$DW152,,BC$4),BC$9/(INDEX(Roky_výhled,,BC$8)-Last_Bil)*(INDEX($BO152:$DW152,,BC$8)-INDEX($D152:$BL152,,$E$1))+INDEX($D152:$BL152,,$E$1),BC$9/(INDEX(Roky_výhled,,BC$8)-INDEX(Roky_výhled,,BC$8-1))*(INDEX($BO152:$DW152,,BC$8)-INDEX($BO152:$DW152,,BC$8-1))+INDEX($BO152:$DW152,,BC$8-1))</f>
        <v>0</v>
      </c>
      <c r="BD152" s="173">
        <f ca="1">CHOOSE(BD$6,SUMIFS(INDIRECT("EB[" &amp; BD$2 &amp; "]"),EB[Zdrojový_nositel],$B152,EB[product],"5200",EB[unit],"TJ"),INDEX($BO152:$DW152,,BD$4),BD$9/(INDEX(Roky_výhled,,BD$8)-Last_Bil)*(INDEX($BO152:$DW152,,BD$8)-INDEX($D152:$BL152,,$E$1))+INDEX($D152:$BL152,,$E$1),BD$9/(INDEX(Roky_výhled,,BD$8)-INDEX(Roky_výhled,,BD$8-1))*(INDEX($BO152:$DW152,,BD$8)-INDEX($BO152:$DW152,,BD$8-1))+INDEX($BO152:$DW152,,BD$8-1))</f>
        <v>0</v>
      </c>
      <c r="BE152" s="173">
        <f ca="1">CHOOSE(BE$6,SUMIFS(INDIRECT("EB[" &amp; BE$2 &amp; "]"),EB[Zdrojový_nositel],$B152,EB[product],"5200",EB[unit],"TJ"),INDEX($BO152:$DW152,,BE$4),BE$9/(INDEX(Roky_výhled,,BE$8)-Last_Bil)*(INDEX($BO152:$DW152,,BE$8)-INDEX($D152:$BL152,,$E$1))+INDEX($D152:$BL152,,$E$1),BE$9/(INDEX(Roky_výhled,,BE$8)-INDEX(Roky_výhled,,BE$8-1))*(INDEX($BO152:$DW152,,BE$8)-INDEX($BO152:$DW152,,BE$8-1))+INDEX($BO152:$DW152,,BE$8-1))</f>
        <v>0</v>
      </c>
      <c r="BF152" s="173">
        <f ca="1">CHOOSE(BF$6,SUMIFS(INDIRECT("EB[" &amp; BF$2 &amp; "]"),EB[Zdrojový_nositel],$B152,EB[product],"5200",EB[unit],"TJ"),INDEX($BO152:$DW152,,BF$4),BF$9/(INDEX(Roky_výhled,,BF$8)-Last_Bil)*(INDEX($BO152:$DW152,,BF$8)-INDEX($D152:$BL152,,$E$1))+INDEX($D152:$BL152,,$E$1),BF$9/(INDEX(Roky_výhled,,BF$8)-INDEX(Roky_výhled,,BF$8-1))*(INDEX($BO152:$DW152,,BF$8)-INDEX($BO152:$DW152,,BF$8-1))+INDEX($BO152:$DW152,,BF$8-1))</f>
        <v>0</v>
      </c>
      <c r="BG152" s="173">
        <f ca="1">CHOOSE(BG$6,SUMIFS(INDIRECT("EB[" &amp; BG$2 &amp; "]"),EB[Zdrojový_nositel],$B152,EB[product],"5200",EB[unit],"TJ"),INDEX($BO152:$DW152,,BG$4),BG$9/(INDEX(Roky_výhled,,BG$8)-Last_Bil)*(INDEX($BO152:$DW152,,BG$8)-INDEX($D152:$BL152,,$E$1))+INDEX($D152:$BL152,,$E$1),BG$9/(INDEX(Roky_výhled,,BG$8)-INDEX(Roky_výhled,,BG$8-1))*(INDEX($BO152:$DW152,,BG$8)-INDEX($BO152:$DW152,,BG$8-1))+INDEX($BO152:$DW152,,BG$8-1))</f>
        <v>0</v>
      </c>
      <c r="BH152" s="173">
        <f ca="1">CHOOSE(BH$6,SUMIFS(INDIRECT("EB[" &amp; BH$2 &amp; "]"),EB[Zdrojový_nositel],$B152,EB[product],"5200",EB[unit],"TJ"),INDEX($BO152:$DW152,,BH$4),BH$9/(INDEX(Roky_výhled,,BH$8)-Last_Bil)*(INDEX($BO152:$DW152,,BH$8)-INDEX($D152:$BL152,,$E$1))+INDEX($D152:$BL152,,$E$1),BH$9/(INDEX(Roky_výhled,,BH$8)-INDEX(Roky_výhled,,BH$8-1))*(INDEX($BO152:$DW152,,BH$8)-INDEX($BO152:$DW152,,BH$8-1))+INDEX($BO152:$DW152,,BH$8-1))</f>
        <v>0</v>
      </c>
      <c r="BI152" s="173">
        <f ca="1">CHOOSE(BI$6,SUMIFS(INDIRECT("EB[" &amp; BI$2 &amp; "]"),EB[Zdrojový_nositel],$B152,EB[product],"5200",EB[unit],"TJ"),INDEX($BO152:$DW152,,BI$4),BI$9/(INDEX(Roky_výhled,,BI$8)-Last_Bil)*(INDEX($BO152:$DW152,,BI$8)-INDEX($D152:$BL152,,$E$1))+INDEX($D152:$BL152,,$E$1),BI$9/(INDEX(Roky_výhled,,BI$8)-INDEX(Roky_výhled,,BI$8-1))*(INDEX($BO152:$DW152,,BI$8)-INDEX($BO152:$DW152,,BI$8-1))+INDEX($BO152:$DW152,,BI$8-1))</f>
        <v>0</v>
      </c>
      <c r="BJ152" s="173">
        <f ca="1">CHOOSE(BJ$6,SUMIFS(INDIRECT("EB[" &amp; BJ$2 &amp; "]"),EB[Zdrojový_nositel],$B152,EB[product],"5200",EB[unit],"TJ"),INDEX($BO152:$DW152,,BJ$4),BJ$9/(INDEX(Roky_výhled,,BJ$8)-Last_Bil)*(INDEX($BO152:$DW152,,BJ$8)-INDEX($D152:$BL152,,$E$1))+INDEX($D152:$BL152,,$E$1),BJ$9/(INDEX(Roky_výhled,,BJ$8)-INDEX(Roky_výhled,,BJ$8-1))*(INDEX($BO152:$DW152,,BJ$8)-INDEX($BO152:$DW152,,BJ$8-1))+INDEX($BO152:$DW152,,BJ$8-1))</f>
        <v>0</v>
      </c>
      <c r="BK152" s="173">
        <f ca="1">CHOOSE(BK$6,SUMIFS(INDIRECT("EB[" &amp; BK$2 &amp; "]"),EB[Zdrojový_nositel],$B152,EB[product],"5200",EB[unit],"TJ"),INDEX($BO152:$DW152,,BK$4),BK$9/(INDEX(Roky_výhled,,BK$8)-Last_Bil)*(INDEX($BO152:$DW152,,BK$8)-INDEX($D152:$BL152,,$E$1))+INDEX($D152:$BL152,,$E$1),BK$9/(INDEX(Roky_výhled,,BK$8)-INDEX(Roky_výhled,,BK$8-1))*(INDEX($BO152:$DW152,,BK$8)-INDEX($BO152:$DW152,,BK$8-1))+INDEX($BO152:$DW152,,BK$8-1))</f>
        <v>0</v>
      </c>
      <c r="BL152" s="162">
        <f ca="1">CHOOSE(BL$6,SUMIFS(INDIRECT("EB[" &amp; BL$2 &amp; "]"),EB[Zdrojový_nositel],$B152,EB[product],"5200",EB[unit],"TJ"),INDEX($BO152:$DW152,,BL$4),BL$9/(INDEX(Roky_výhled,,BL$8)-Last_Bil)*(INDEX($BO152:$DW152,,BL$8)-INDEX($D152:$BL152,,$E$1))+INDEX($D152:$BL152,,$E$1),BL$9/(INDEX(Roky_výhled,,BL$8)-INDEX(Roky_výhled,,BL$8-1))*(INDEX($BO152:$DW152,,BL$8)-INDEX($BO152:$DW152,,BL$8-1))+INDEX($BO152:$DW152,,BL$8-1))</f>
        <v>0</v>
      </c>
      <c r="BM152"/>
      <c r="BN152" s="221" t="str">
        <f t="shared" si="308"/>
        <v>Letecký petrolej</v>
      </c>
      <c r="BO152" s="285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7"/>
      <c r="BZ152" s="281"/>
      <c r="CA152" s="281"/>
      <c r="CB152" s="281"/>
      <c r="CC152" s="281"/>
      <c r="CD152" s="281"/>
      <c r="CE152" s="281"/>
      <c r="CF152" s="281"/>
      <c r="CG152" s="281"/>
      <c r="CH152" s="281"/>
      <c r="CI152" s="281"/>
      <c r="CJ152" s="281"/>
      <c r="CK152" s="281"/>
      <c r="CL152" s="281"/>
      <c r="CM152" s="281"/>
      <c r="CN152" s="281"/>
      <c r="CO152" s="281"/>
      <c r="CP152" s="281"/>
      <c r="CQ152" s="281"/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J152" s="281"/>
      <c r="DK152" s="281"/>
      <c r="DL152" s="281"/>
      <c r="DM152" s="281"/>
      <c r="DN152" s="281"/>
      <c r="DO152" s="281"/>
      <c r="DP152" s="281"/>
      <c r="DQ152" s="281"/>
      <c r="DR152" s="281"/>
      <c r="DS152" s="281"/>
      <c r="DT152" s="281"/>
      <c r="DU152" s="281"/>
      <c r="DV152" s="281"/>
      <c r="DW152" s="281"/>
    </row>
    <row r="153" spans="2:127" s="196" customFormat="1" x14ac:dyDescent="0.25">
      <c r="B153" t="s">
        <v>2959</v>
      </c>
      <c r="C153" s="221" t="str">
        <f t="shared" si="310"/>
        <v>LPG</v>
      </c>
      <c r="D153" s="215">
        <f ca="1">CHOOSE(D$6,SUMIFS(INDIRECT("EB[" &amp; D$2 &amp; "]"),EB[Zdrojový_nositel],$B153,EB[product],"5200",EB[unit],"TJ"),INDEX($BO153:$DW153,,D$4),D$9/(INDEX(Roky_výhled,,D$8)-Last_Bil)*(INDEX($BO153:$DW153,,D$8)-INDEX($D153:$BL153,,$E$1))+INDEX($D153:$BL153,,$E$1),D$9/(INDEX(Roky_výhled,,D$8)-INDEX(Roky_výhled,,D$8-1))*(INDEX($BO153:$DW153,,D$8)-INDEX($BO153:$DW153,,D$8-1))+INDEX($BO153:$DW153,,D$8-1))</f>
        <v>0</v>
      </c>
      <c r="E153" s="173">
        <f ca="1">CHOOSE(E$6,SUMIFS(INDIRECT("EB[" &amp; E$2 &amp; "]"),EB[Zdrojový_nositel],$B153,EB[product],"5200",EB[unit],"TJ"),INDEX($BO153:$DW153,,E$4),E$9/(INDEX(Roky_výhled,,E$8)-Last_Bil)*(INDEX($BO153:$DW153,,E$8)-INDEX($D153:$BL153,,$E$1))+INDEX($D153:$BL153,,$E$1),E$9/(INDEX(Roky_výhled,,E$8)-INDEX(Roky_výhled,,E$8-1))*(INDEX($BO153:$DW153,,E$8)-INDEX($BO153:$DW153,,E$8-1))+INDEX($BO153:$DW153,,E$8-1))</f>
        <v>0</v>
      </c>
      <c r="F153" s="173">
        <f ca="1">CHOOSE(F$6,SUMIFS(INDIRECT("EB[" &amp; F$2 &amp; "]"),EB[Zdrojový_nositel],$B153,EB[product],"5200",EB[unit],"TJ"),INDEX($BO153:$DW153,,F$4),F$9/(INDEX(Roky_výhled,,F$8)-Last_Bil)*(INDEX($BO153:$DW153,,F$8)-INDEX($D153:$BL153,,$E$1))+INDEX($D153:$BL153,,$E$1),F$9/(INDEX(Roky_výhled,,F$8)-INDEX(Roky_výhled,,F$8-1))*(INDEX($BO153:$DW153,,F$8)-INDEX($BO153:$DW153,,F$8-1))+INDEX($BO153:$DW153,,F$8-1))</f>
        <v>0</v>
      </c>
      <c r="G153" s="173">
        <f ca="1">CHOOSE(G$6,SUMIFS(INDIRECT("EB[" &amp; G$2 &amp; "]"),EB[Zdrojový_nositel],$B153,EB[product],"5200",EB[unit],"TJ"),INDEX($BO153:$DW153,,G$4),G$9/(INDEX(Roky_výhled,,G$8)-Last_Bil)*(INDEX($BO153:$DW153,,G$8)-INDEX($D153:$BL153,,$E$1))+INDEX($D153:$BL153,,$E$1),G$9/(INDEX(Roky_výhled,,G$8)-INDEX(Roky_výhled,,G$8-1))*(INDEX($BO153:$DW153,,G$8)-INDEX($BO153:$DW153,,G$8-1))+INDEX($BO153:$DW153,,G$8-1))</f>
        <v>0</v>
      </c>
      <c r="H153" s="173">
        <f ca="1">CHOOSE(H$6,SUMIFS(INDIRECT("EB[" &amp; H$2 &amp; "]"),EB[Zdrojový_nositel],$B153,EB[product],"5200",EB[unit],"TJ"),INDEX($BO153:$DW153,,H$4),H$9/(INDEX(Roky_výhled,,H$8)-Last_Bil)*(INDEX($BO153:$DW153,,H$8)-INDEX($D153:$BL153,,$E$1))+INDEX($D153:$BL153,,$E$1),H$9/(INDEX(Roky_výhled,,H$8)-INDEX(Roky_výhled,,H$8-1))*(INDEX($BO153:$DW153,,H$8)-INDEX($BO153:$DW153,,H$8-1))+INDEX($BO153:$DW153,,H$8-1))</f>
        <v>0</v>
      </c>
      <c r="I153" s="173">
        <f ca="1">CHOOSE(I$6,SUMIFS(INDIRECT("EB[" &amp; I$2 &amp; "]"),EB[Zdrojový_nositel],$B153,EB[product],"5200",EB[unit],"TJ"),INDEX($BO153:$DW153,,I$4),I$9/(INDEX(Roky_výhled,,I$8)-Last_Bil)*(INDEX($BO153:$DW153,,I$8)-INDEX($D153:$BL153,,$E$1))+INDEX($D153:$BL153,,$E$1),I$9/(INDEX(Roky_výhled,,I$8)-INDEX(Roky_výhled,,I$8-1))*(INDEX($BO153:$DW153,,I$8)-INDEX($BO153:$DW153,,I$8-1))+INDEX($BO153:$DW153,,I$8-1))</f>
        <v>0</v>
      </c>
      <c r="J153" s="173">
        <f ca="1">CHOOSE(J$6,SUMIFS(INDIRECT("EB[" &amp; J$2 &amp; "]"),EB[Zdrojový_nositel],$B153,EB[product],"5200",EB[unit],"TJ"),INDEX($BO153:$DW153,,J$4),J$9/(INDEX(Roky_výhled,,J$8)-Last_Bil)*(INDEX($BO153:$DW153,,J$8)-INDEX($D153:$BL153,,$E$1))+INDEX($D153:$BL153,,$E$1),J$9/(INDEX(Roky_výhled,,J$8)-INDEX(Roky_výhled,,J$8-1))*(INDEX($BO153:$DW153,,J$8)-INDEX($BO153:$DW153,,J$8-1))+INDEX($BO153:$DW153,,J$8-1))</f>
        <v>0</v>
      </c>
      <c r="K153" s="173">
        <f ca="1">CHOOSE(K$6,SUMIFS(INDIRECT("EB[" &amp; K$2 &amp; "]"),EB[Zdrojový_nositel],$B153,EB[product],"5200",EB[unit],"TJ"),INDEX($BO153:$DW153,,K$4),K$9/(INDEX(Roky_výhled,,K$8)-Last_Bil)*(INDEX($BO153:$DW153,,K$8)-INDEX($D153:$BL153,,$E$1))+INDEX($D153:$BL153,,$E$1),K$9/(INDEX(Roky_výhled,,K$8)-INDEX(Roky_výhled,,K$8-1))*(INDEX($BO153:$DW153,,K$8)-INDEX($BO153:$DW153,,K$8-1))+INDEX($BO153:$DW153,,K$8-1))</f>
        <v>0</v>
      </c>
      <c r="L153" s="173">
        <f ca="1">CHOOSE(L$6,SUMIFS(INDIRECT("EB[" &amp; L$2 &amp; "]"),EB[Zdrojový_nositel],$B153,EB[product],"5200",EB[unit],"TJ"),INDEX($BO153:$DW153,,L$4),L$9/(INDEX(Roky_výhled,,L$8)-Last_Bil)*(INDEX($BO153:$DW153,,L$8)-INDEX($D153:$BL153,,$E$1))+INDEX($D153:$BL153,,$E$1),L$9/(INDEX(Roky_výhled,,L$8)-INDEX(Roky_výhled,,L$8-1))*(INDEX($BO153:$DW153,,L$8)-INDEX($BO153:$DW153,,L$8-1))+INDEX($BO153:$DW153,,L$8-1))</f>
        <v>0</v>
      </c>
      <c r="M153" s="173">
        <f ca="1">CHOOSE(M$6,SUMIFS(INDIRECT("EB[" &amp; M$2 &amp; "]"),EB[Zdrojový_nositel],$B153,EB[product],"5200",EB[unit],"TJ"),INDEX($BO153:$DW153,,M$4),M$9/(INDEX(Roky_výhled,,M$8)-Last_Bil)*(INDEX($BO153:$DW153,,M$8)-INDEX($D153:$BL153,,$E$1))+INDEX($D153:$BL153,,$E$1),M$9/(INDEX(Roky_výhled,,M$8)-INDEX(Roky_výhled,,M$8-1))*(INDEX($BO153:$DW153,,M$8)-INDEX($BO153:$DW153,,M$8-1))+INDEX($BO153:$DW153,,M$8-1))</f>
        <v>0</v>
      </c>
      <c r="N153" s="173">
        <f ca="1">CHOOSE(N$6,SUMIFS(INDIRECT("EB[" &amp; N$2 &amp; "]"),EB[Zdrojový_nositel],$B153,EB[product],"5200",EB[unit],"TJ"),INDEX($BO153:$DW153,,N$4),N$9/(INDEX(Roky_výhled,,N$8)-Last_Bil)*(INDEX($BO153:$DW153,,N$8)-INDEX($D153:$BL153,,$E$1))+INDEX($D153:$BL153,,$E$1),N$9/(INDEX(Roky_výhled,,N$8)-INDEX(Roky_výhled,,N$8-1))*(INDEX($BO153:$DW153,,N$8)-INDEX($BO153:$DW153,,N$8-1))+INDEX($BO153:$DW153,,N$8-1))</f>
        <v>0</v>
      </c>
      <c r="O153" s="173">
        <f ca="1">CHOOSE(O$6,SUMIFS(INDIRECT("EB[" &amp; O$2 &amp; "]"),EB[Zdrojový_nositel],$B153,EB[product],"5200",EB[unit],"TJ"),INDEX($BO153:$DW153,,O$4),O$9/(INDEX(Roky_výhled,,O$8)-Last_Bil)*(INDEX($BO153:$DW153,,O$8)-INDEX($D153:$BL153,,$E$1))+INDEX($D153:$BL153,,$E$1),O$9/(INDEX(Roky_výhled,,O$8)-INDEX(Roky_výhled,,O$8-1))*(INDEX($BO153:$DW153,,O$8)-INDEX($BO153:$DW153,,O$8-1))+INDEX($BO153:$DW153,,O$8-1))</f>
        <v>0</v>
      </c>
      <c r="P153" s="173">
        <f ca="1">CHOOSE(P$6,SUMIFS(INDIRECT("EB[" &amp; P$2 &amp; "]"),EB[Zdrojový_nositel],$B153,EB[product],"5200",EB[unit],"TJ"),INDEX($BO153:$DW153,,P$4),P$9/(INDEX(Roky_výhled,,P$8)-Last_Bil)*(INDEX($BO153:$DW153,,P$8)-INDEX($D153:$BL153,,$E$1))+INDEX($D153:$BL153,,$E$1),P$9/(INDEX(Roky_výhled,,P$8)-INDEX(Roky_výhled,,P$8-1))*(INDEX($BO153:$DW153,,P$8)-INDEX($BO153:$DW153,,P$8-1))+INDEX($BO153:$DW153,,P$8-1))</f>
        <v>0</v>
      </c>
      <c r="Q153" s="173">
        <f ca="1">CHOOSE(Q$6,SUMIFS(INDIRECT("EB[" &amp; Q$2 &amp; "]"),EB[Zdrojový_nositel],$B153,EB[product],"5200",EB[unit],"TJ"),INDEX($BO153:$DW153,,Q$4),Q$9/(INDEX(Roky_výhled,,Q$8)-Last_Bil)*(INDEX($BO153:$DW153,,Q$8)-INDEX($D153:$BL153,,$E$1))+INDEX($D153:$BL153,,$E$1),Q$9/(INDEX(Roky_výhled,,Q$8)-INDEX(Roky_výhled,,Q$8-1))*(INDEX($BO153:$DW153,,Q$8)-INDEX($BO153:$DW153,,Q$8-1))+INDEX($BO153:$DW153,,Q$8-1))</f>
        <v>0</v>
      </c>
      <c r="R153" s="173">
        <f ca="1">CHOOSE(R$6,SUMIFS(INDIRECT("EB[" &amp; R$2 &amp; "]"),EB[Zdrojový_nositel],$B153,EB[product],"5200",EB[unit],"TJ"),INDEX($BO153:$DW153,,R$4),R$9/(INDEX(Roky_výhled,,R$8)-Last_Bil)*(INDEX($BO153:$DW153,,R$8)-INDEX($D153:$BL153,,$E$1))+INDEX($D153:$BL153,,$E$1),R$9/(INDEX(Roky_výhled,,R$8)-INDEX(Roky_výhled,,R$8-1))*(INDEX($BO153:$DW153,,R$8)-INDEX($BO153:$DW153,,R$8-1))+INDEX($BO153:$DW153,,R$8-1))</f>
        <v>0</v>
      </c>
      <c r="S153" s="173">
        <f ca="1">CHOOSE(S$6,SUMIFS(INDIRECT("EB[" &amp; S$2 &amp; "]"),EB[Zdrojový_nositel],$B153,EB[product],"5200",EB[unit],"TJ"),INDEX($BO153:$DW153,,S$4),S$9/(INDEX(Roky_výhled,,S$8)-Last_Bil)*(INDEX($BO153:$DW153,,S$8)-INDEX($D153:$BL153,,$E$1))+INDEX($D153:$BL153,,$E$1),S$9/(INDEX(Roky_výhled,,S$8)-INDEX(Roky_výhled,,S$8-1))*(INDEX($BO153:$DW153,,S$8)-INDEX($BO153:$DW153,,S$8-1))+INDEX($BO153:$DW153,,S$8-1))</f>
        <v>0</v>
      </c>
      <c r="T153" s="173">
        <f ca="1">CHOOSE(T$6,SUMIFS(INDIRECT("EB[" &amp; T$2 &amp; "]"),EB[Zdrojový_nositel],$B153,EB[product],"5200",EB[unit],"TJ"),INDEX($BO153:$DW153,,T$4),T$9/(INDEX(Roky_výhled,,T$8)-Last_Bil)*(INDEX($BO153:$DW153,,T$8)-INDEX($D153:$BL153,,$E$1))+INDEX($D153:$BL153,,$E$1),T$9/(INDEX(Roky_výhled,,T$8)-INDEX(Roky_výhled,,T$8-1))*(INDEX($BO153:$DW153,,T$8)-INDEX($BO153:$DW153,,T$8-1))+INDEX($BO153:$DW153,,T$8-1))</f>
        <v>0</v>
      </c>
      <c r="U153" s="173">
        <f ca="1">CHOOSE(U$6,SUMIFS(INDIRECT("EB[" &amp; U$2 &amp; "]"),EB[Zdrojový_nositel],$B153,EB[product],"5200",EB[unit],"TJ"),INDEX($BO153:$DW153,,U$4),U$9/(INDEX(Roky_výhled,,U$8)-Last_Bil)*(INDEX($BO153:$DW153,,U$8)-INDEX($D153:$BL153,,$E$1))+INDEX($D153:$BL153,,$E$1),U$9/(INDEX(Roky_výhled,,U$8)-INDEX(Roky_výhled,,U$8-1))*(INDEX($BO153:$DW153,,U$8)-INDEX($BO153:$DW153,,U$8-1))+INDEX($BO153:$DW153,,U$8-1))</f>
        <v>0</v>
      </c>
      <c r="V153" s="173">
        <f ca="1">CHOOSE(V$6,SUMIFS(INDIRECT("EB[" &amp; V$2 &amp; "]"),EB[Zdrojový_nositel],$B153,EB[product],"5200",EB[unit],"TJ"),INDEX($BO153:$DW153,,V$4),V$9/(INDEX(Roky_výhled,,V$8)-Last_Bil)*(INDEX($BO153:$DW153,,V$8)-INDEX($D153:$BL153,,$E$1))+INDEX($D153:$BL153,,$E$1),V$9/(INDEX(Roky_výhled,,V$8)-INDEX(Roky_výhled,,V$8-1))*(INDEX($BO153:$DW153,,V$8)-INDEX($BO153:$DW153,,V$8-1))+INDEX($BO153:$DW153,,V$8-1))</f>
        <v>0</v>
      </c>
      <c r="W153" s="173">
        <f ca="1">CHOOSE(W$6,SUMIFS(INDIRECT("EB[" &amp; W$2 &amp; "]"),EB[Zdrojový_nositel],$B153,EB[product],"5200",EB[unit],"TJ"),INDEX($BO153:$DW153,,W$4),W$9/(INDEX(Roky_výhled,,W$8)-Last_Bil)*(INDEX($BO153:$DW153,,W$8)-INDEX($D153:$BL153,,$E$1))+INDEX($D153:$BL153,,$E$1),W$9/(INDEX(Roky_výhled,,W$8)-INDEX(Roky_výhled,,W$8-1))*(INDEX($BO153:$DW153,,W$8)-INDEX($BO153:$DW153,,W$8-1))+INDEX($BO153:$DW153,,W$8-1))</f>
        <v>0</v>
      </c>
      <c r="X153" s="173">
        <f ca="1">CHOOSE(X$6,SUMIFS(INDIRECT("EB[" &amp; X$2 &amp; "]"),EB[Zdrojový_nositel],$B153,EB[product],"5200",EB[unit],"TJ"),INDEX($BO153:$DW153,,X$4),X$9/(INDEX(Roky_výhled,,X$8)-Last_Bil)*(INDEX($BO153:$DW153,,X$8)-INDEX($D153:$BL153,,$E$1))+INDEX($D153:$BL153,,$E$1),X$9/(INDEX(Roky_výhled,,X$8)-INDEX(Roky_výhled,,X$8-1))*(INDEX($BO153:$DW153,,X$8)-INDEX($BO153:$DW153,,X$8-1))+INDEX($BO153:$DW153,,X$8-1))</f>
        <v>74</v>
      </c>
      <c r="Y153" s="173">
        <f ca="1">CHOOSE(Y$6,SUMIFS(INDIRECT("EB[" &amp; Y$2 &amp; "]"),EB[Zdrojový_nositel],$B153,EB[product],"5200",EB[unit],"TJ"),INDEX($BO153:$DW153,,Y$4),Y$9/(INDEX(Roky_výhled,,Y$8)-Last_Bil)*(INDEX($BO153:$DW153,,Y$8)-INDEX($D153:$BL153,,$E$1))+INDEX($D153:$BL153,,$E$1),Y$9/(INDEX(Roky_výhled,,Y$8)-INDEX(Roky_výhled,,Y$8-1))*(INDEX($BO153:$DW153,,Y$8)-INDEX($BO153:$DW153,,Y$8-1))+INDEX($BO153:$DW153,,Y$8-1))</f>
        <v>317</v>
      </c>
      <c r="Z153" s="173">
        <f ca="1">CHOOSE(Z$6,SUMIFS(INDIRECT("EB[" &amp; Z$2 &amp; "]"),EB[Zdrojový_nositel],$B153,EB[product],"5200",EB[unit],"TJ"),INDEX($BO153:$DW153,,Z$4),Z$9/(INDEX(Roky_výhled,,Z$8)-Last_Bil)*(INDEX($BO153:$DW153,,Z$8)-INDEX($D153:$BL153,,$E$1))+INDEX($D153:$BL153,,$E$1),Z$9/(INDEX(Roky_výhled,,Z$8)-INDEX(Roky_výhled,,Z$8-1))*(INDEX($BO153:$DW153,,Z$8)-INDEX($BO153:$DW153,,Z$8-1))+INDEX($BO153:$DW153,,Z$8-1))</f>
        <v>318</v>
      </c>
      <c r="AA153" s="173">
        <f ca="1">CHOOSE(AA$6,SUMIFS(INDIRECT("EB[" &amp; AA$2 &amp; "]"),EB[Zdrojový_nositel],$B153,EB[product],"5200",EB[unit],"TJ"),INDEX($BO153:$DW153,,AA$4),AA$9/(INDEX(Roky_výhled,,AA$8)-Last_Bil)*(INDEX($BO153:$DW153,,AA$8)-INDEX($D153:$BL153,,$E$1))+INDEX($D153:$BL153,,$E$1),AA$9/(INDEX(Roky_výhled,,AA$8)-INDEX(Roky_výhled,,AA$8-1))*(INDEX($BO153:$DW153,,AA$8)-INDEX($BO153:$DW153,,AA$8-1))+INDEX($BO153:$DW153,,AA$8-1))</f>
        <v>284</v>
      </c>
      <c r="AB153" s="173">
        <f ca="1">CHOOSE(AB$6,SUMIFS(INDIRECT("EB[" &amp; AB$2 &amp; "]"),EB[Zdrojový_nositel],$B153,EB[product],"5200",EB[unit],"TJ"),INDEX($BO153:$DW153,,AB$4),AB$9/(INDEX(Roky_výhled,,AB$8)-Last_Bil)*(INDEX($BO153:$DW153,,AB$8)-INDEX($D153:$BL153,,$E$1))+INDEX($D153:$BL153,,$E$1),AB$9/(INDEX(Roky_výhled,,AB$8)-INDEX(Roky_výhled,,AB$8-1))*(INDEX($BO153:$DW153,,AB$8)-INDEX($BO153:$DW153,,AB$8-1))+INDEX($BO153:$DW153,,AB$8-1))</f>
        <v>267</v>
      </c>
      <c r="AC153" s="173">
        <f ca="1">CHOOSE(AC$6,SUMIFS(INDIRECT("EB[" &amp; AC$2 &amp; "]"),EB[Zdrojový_nositel],$B153,EB[product],"5200",EB[unit],"TJ"),INDEX($BO153:$DW153,,AC$4),AC$9/(INDEX(Roky_výhled,,AC$8)-Last_Bil)*(INDEX($BO153:$DW153,,AC$8)-INDEX($D153:$BL153,,$E$1))+INDEX($D153:$BL153,,$E$1),AC$9/(INDEX(Roky_výhled,,AC$8)-INDEX(Roky_výhled,,AC$8-1))*(INDEX($BO153:$DW153,,AC$8)-INDEX($BO153:$DW153,,AC$8-1))+INDEX($BO153:$DW153,,AC$8-1))</f>
        <v>218</v>
      </c>
      <c r="AD153" s="173">
        <f ca="1">CHOOSE(AD$6,SUMIFS(INDIRECT("EB[" &amp; AD$2 &amp; "]"),EB[Zdrojový_nositel],$B153,EB[product],"5200",EB[unit],"TJ"),INDEX($BO153:$DW153,,AD$4),AD$9/(INDEX(Roky_výhled,,AD$8)-Last_Bil)*(INDEX($BO153:$DW153,,AD$8)-INDEX($D153:$BL153,,$E$1))+INDEX($D153:$BL153,,$E$1),AD$9/(INDEX(Roky_výhled,,AD$8)-INDEX(Roky_výhled,,AD$8-1))*(INDEX($BO153:$DW153,,AD$8)-INDEX($BO153:$DW153,,AD$8-1))+INDEX($BO153:$DW153,,AD$8-1))</f>
        <v>174.4</v>
      </c>
      <c r="AE153" s="173">
        <f ca="1">CHOOSE(AE$6,SUMIFS(INDIRECT("EB[" &amp; AE$2 &amp; "]"),EB[Zdrojový_nositel],$B153,EB[product],"5200",EB[unit],"TJ"),INDEX($BO153:$DW153,,AE$4),AE$9/(INDEX(Roky_výhled,,AE$8)-Last_Bil)*(INDEX($BO153:$DW153,,AE$8)-INDEX($D153:$BL153,,$E$1))+INDEX($D153:$BL153,,$E$1),AE$9/(INDEX(Roky_výhled,,AE$8)-INDEX(Roky_výhled,,AE$8-1))*(INDEX($BO153:$DW153,,AE$8)-INDEX($BO153:$DW153,,AE$8-1))+INDEX($BO153:$DW153,,AE$8-1))</f>
        <v>130.80000000000001</v>
      </c>
      <c r="AF153" s="173">
        <f ca="1">CHOOSE(AF$6,SUMIFS(INDIRECT("EB[" &amp; AF$2 &amp; "]"),EB[Zdrojový_nositel],$B153,EB[product],"5200",EB[unit],"TJ"),INDEX($BO153:$DW153,,AF$4),AF$9/(INDEX(Roky_výhled,,AF$8)-Last_Bil)*(INDEX($BO153:$DW153,,AF$8)-INDEX($D153:$BL153,,$E$1))+INDEX($D153:$BL153,,$E$1),AF$9/(INDEX(Roky_výhled,,AF$8)-INDEX(Roky_výhled,,AF$8-1))*(INDEX($BO153:$DW153,,AF$8)-INDEX($BO153:$DW153,,AF$8-1))+INDEX($BO153:$DW153,,AF$8-1))</f>
        <v>87.200000000000017</v>
      </c>
      <c r="AG153" s="173">
        <f ca="1">CHOOSE(AG$6,SUMIFS(INDIRECT("EB[" &amp; AG$2 &amp; "]"),EB[Zdrojový_nositel],$B153,EB[product],"5200",EB[unit],"TJ"),INDEX($BO153:$DW153,,AG$4),AG$9/(INDEX(Roky_výhled,,AG$8)-Last_Bil)*(INDEX($BO153:$DW153,,AG$8)-INDEX($D153:$BL153,,$E$1))+INDEX($D153:$BL153,,$E$1),AG$9/(INDEX(Roky_výhled,,AG$8)-INDEX(Roky_výhled,,AG$8-1))*(INDEX($BO153:$DW153,,AG$8)-INDEX($BO153:$DW153,,AG$8-1))+INDEX($BO153:$DW153,,AG$8-1))</f>
        <v>43.599999999999994</v>
      </c>
      <c r="AH153" s="173">
        <f ca="1">CHOOSE(AH$6,SUMIFS(INDIRECT("EB[" &amp; AH$2 &amp; "]"),EB[Zdrojový_nositel],$B153,EB[product],"5200",EB[unit],"TJ"),INDEX($BO153:$DW153,,AH$4),AH$9/(INDEX(Roky_výhled,,AH$8)-Last_Bil)*(INDEX($BO153:$DW153,,AH$8)-INDEX($D153:$BL153,,$E$1))+INDEX($D153:$BL153,,$E$1),AH$9/(INDEX(Roky_výhled,,AH$8)-INDEX(Roky_výhled,,AH$8-1))*(INDEX($BO153:$DW153,,AH$8)-INDEX($BO153:$DW153,,AH$8-1))+INDEX($BO153:$DW153,,AH$8-1))</f>
        <v>0</v>
      </c>
      <c r="AI153" s="173">
        <f ca="1">CHOOSE(AI$6,SUMIFS(INDIRECT("EB[" &amp; AI$2 &amp; "]"),EB[Zdrojový_nositel],$B153,EB[product],"5200",EB[unit],"TJ"),INDEX($BO153:$DW153,,AI$4),AI$9/(INDEX(Roky_výhled,,AI$8)-Last_Bil)*(INDEX($BO153:$DW153,,AI$8)-INDEX($D153:$BL153,,$E$1))+INDEX($D153:$BL153,,$E$1),AI$9/(INDEX(Roky_výhled,,AI$8)-INDEX(Roky_výhled,,AI$8-1))*(INDEX($BO153:$DW153,,AI$8)-INDEX($BO153:$DW153,,AI$8-1))+INDEX($BO153:$DW153,,AI$8-1))</f>
        <v>0</v>
      </c>
      <c r="AJ153" s="173">
        <f ca="1">CHOOSE(AJ$6,SUMIFS(INDIRECT("EB[" &amp; AJ$2 &amp; "]"),EB[Zdrojový_nositel],$B153,EB[product],"5200",EB[unit],"TJ"),INDEX($BO153:$DW153,,AJ$4),AJ$9/(INDEX(Roky_výhled,,AJ$8)-Last_Bil)*(INDEX($BO153:$DW153,,AJ$8)-INDEX($D153:$BL153,,$E$1))+INDEX($D153:$BL153,,$E$1),AJ$9/(INDEX(Roky_výhled,,AJ$8)-INDEX(Roky_výhled,,AJ$8-1))*(INDEX($BO153:$DW153,,AJ$8)-INDEX($BO153:$DW153,,AJ$8-1))+INDEX($BO153:$DW153,,AJ$8-1))</f>
        <v>0</v>
      </c>
      <c r="AK153" s="173">
        <f ca="1">CHOOSE(AK$6,SUMIFS(INDIRECT("EB[" &amp; AK$2 &amp; "]"),EB[Zdrojový_nositel],$B153,EB[product],"5200",EB[unit],"TJ"),INDEX($BO153:$DW153,,AK$4),AK$9/(INDEX(Roky_výhled,,AK$8)-Last_Bil)*(INDEX($BO153:$DW153,,AK$8)-INDEX($D153:$BL153,,$E$1))+INDEX($D153:$BL153,,$E$1),AK$9/(INDEX(Roky_výhled,,AK$8)-INDEX(Roky_výhled,,AK$8-1))*(INDEX($BO153:$DW153,,AK$8)-INDEX($BO153:$DW153,,AK$8-1))+INDEX($BO153:$DW153,,AK$8-1))</f>
        <v>0</v>
      </c>
      <c r="AL153" s="173">
        <f ca="1">CHOOSE(AL$6,SUMIFS(INDIRECT("EB[" &amp; AL$2 &amp; "]"),EB[Zdrojový_nositel],$B153,EB[product],"5200",EB[unit],"TJ"),INDEX($BO153:$DW153,,AL$4),AL$9/(INDEX(Roky_výhled,,AL$8)-Last_Bil)*(INDEX($BO153:$DW153,,AL$8)-INDEX($D153:$BL153,,$E$1))+INDEX($D153:$BL153,,$E$1),AL$9/(INDEX(Roky_výhled,,AL$8)-INDEX(Roky_výhled,,AL$8-1))*(INDEX($BO153:$DW153,,AL$8)-INDEX($BO153:$DW153,,AL$8-1))+INDEX($BO153:$DW153,,AL$8-1))</f>
        <v>0</v>
      </c>
      <c r="AM153" s="173">
        <f ca="1">CHOOSE(AM$6,SUMIFS(INDIRECT("EB[" &amp; AM$2 &amp; "]"),EB[Zdrojový_nositel],$B153,EB[product],"5200",EB[unit],"TJ"),INDEX($BO153:$DW153,,AM$4),AM$9/(INDEX(Roky_výhled,,AM$8)-Last_Bil)*(INDEX($BO153:$DW153,,AM$8)-INDEX($D153:$BL153,,$E$1))+INDEX($D153:$BL153,,$E$1),AM$9/(INDEX(Roky_výhled,,AM$8)-INDEX(Roky_výhled,,AM$8-1))*(INDEX($BO153:$DW153,,AM$8)-INDEX($BO153:$DW153,,AM$8-1))+INDEX($BO153:$DW153,,AM$8-1))</f>
        <v>0</v>
      </c>
      <c r="AN153" s="173">
        <f ca="1">CHOOSE(AN$6,SUMIFS(INDIRECT("EB[" &amp; AN$2 &amp; "]"),EB[Zdrojový_nositel],$B153,EB[product],"5200",EB[unit],"TJ"),INDEX($BO153:$DW153,,AN$4),AN$9/(INDEX(Roky_výhled,,AN$8)-Last_Bil)*(INDEX($BO153:$DW153,,AN$8)-INDEX($D153:$BL153,,$E$1))+INDEX($D153:$BL153,,$E$1),AN$9/(INDEX(Roky_výhled,,AN$8)-INDEX(Roky_výhled,,AN$8-1))*(INDEX($BO153:$DW153,,AN$8)-INDEX($BO153:$DW153,,AN$8-1))+INDEX($BO153:$DW153,,AN$8-1))</f>
        <v>0</v>
      </c>
      <c r="AO153" s="173">
        <f ca="1">CHOOSE(AO$6,SUMIFS(INDIRECT("EB[" &amp; AO$2 &amp; "]"),EB[Zdrojový_nositel],$B153,EB[product],"5200",EB[unit],"TJ"),INDEX($BO153:$DW153,,AO$4),AO$9/(INDEX(Roky_výhled,,AO$8)-Last_Bil)*(INDEX($BO153:$DW153,,AO$8)-INDEX($D153:$BL153,,$E$1))+INDEX($D153:$BL153,,$E$1),AO$9/(INDEX(Roky_výhled,,AO$8)-INDEX(Roky_výhled,,AO$8-1))*(INDEX($BO153:$DW153,,AO$8)-INDEX($BO153:$DW153,,AO$8-1))+INDEX($BO153:$DW153,,AO$8-1))</f>
        <v>0</v>
      </c>
      <c r="AP153" s="173">
        <f ca="1">CHOOSE(AP$6,SUMIFS(INDIRECT("EB[" &amp; AP$2 &amp; "]"),EB[Zdrojový_nositel],$B153,EB[product],"5200",EB[unit],"TJ"),INDEX($BO153:$DW153,,AP$4),AP$9/(INDEX(Roky_výhled,,AP$8)-Last_Bil)*(INDEX($BO153:$DW153,,AP$8)-INDEX($D153:$BL153,,$E$1))+INDEX($D153:$BL153,,$E$1),AP$9/(INDEX(Roky_výhled,,AP$8)-INDEX(Roky_výhled,,AP$8-1))*(INDEX($BO153:$DW153,,AP$8)-INDEX($BO153:$DW153,,AP$8-1))+INDEX($BO153:$DW153,,AP$8-1))</f>
        <v>0</v>
      </c>
      <c r="AQ153" s="173">
        <f ca="1">CHOOSE(AQ$6,SUMIFS(INDIRECT("EB[" &amp; AQ$2 &amp; "]"),EB[Zdrojový_nositel],$B153,EB[product],"5200",EB[unit],"TJ"),INDEX($BO153:$DW153,,AQ$4),AQ$9/(INDEX(Roky_výhled,,AQ$8)-Last_Bil)*(INDEX($BO153:$DW153,,AQ$8)-INDEX($D153:$BL153,,$E$1))+INDEX($D153:$BL153,,$E$1),AQ$9/(INDEX(Roky_výhled,,AQ$8)-INDEX(Roky_výhled,,AQ$8-1))*(INDEX($BO153:$DW153,,AQ$8)-INDEX($BO153:$DW153,,AQ$8-1))+INDEX($BO153:$DW153,,AQ$8-1))</f>
        <v>0</v>
      </c>
      <c r="AR153" s="173">
        <f ca="1">CHOOSE(AR$6,SUMIFS(INDIRECT("EB[" &amp; AR$2 &amp; "]"),EB[Zdrojový_nositel],$B153,EB[product],"5200",EB[unit],"TJ"),INDEX($BO153:$DW153,,AR$4),AR$9/(INDEX(Roky_výhled,,AR$8)-Last_Bil)*(INDEX($BO153:$DW153,,AR$8)-INDEX($D153:$BL153,,$E$1))+INDEX($D153:$BL153,,$E$1),AR$9/(INDEX(Roky_výhled,,AR$8)-INDEX(Roky_výhled,,AR$8-1))*(INDEX($BO153:$DW153,,AR$8)-INDEX($BO153:$DW153,,AR$8-1))+INDEX($BO153:$DW153,,AR$8-1))</f>
        <v>0</v>
      </c>
      <c r="AS153" s="173">
        <f ca="1">CHOOSE(AS$6,SUMIFS(INDIRECT("EB[" &amp; AS$2 &amp; "]"),EB[Zdrojový_nositel],$B153,EB[product],"5200",EB[unit],"TJ"),INDEX($BO153:$DW153,,AS$4),AS$9/(INDEX(Roky_výhled,,AS$8)-Last_Bil)*(INDEX($BO153:$DW153,,AS$8)-INDEX($D153:$BL153,,$E$1))+INDEX($D153:$BL153,,$E$1),AS$9/(INDEX(Roky_výhled,,AS$8)-INDEX(Roky_výhled,,AS$8-1))*(INDEX($BO153:$DW153,,AS$8)-INDEX($BO153:$DW153,,AS$8-1))+INDEX($BO153:$DW153,,AS$8-1))</f>
        <v>0</v>
      </c>
      <c r="AT153" s="173">
        <f ca="1">CHOOSE(AT$6,SUMIFS(INDIRECT("EB[" &amp; AT$2 &amp; "]"),EB[Zdrojový_nositel],$B153,EB[product],"5200",EB[unit],"TJ"),INDEX($BO153:$DW153,,AT$4),AT$9/(INDEX(Roky_výhled,,AT$8)-Last_Bil)*(INDEX($BO153:$DW153,,AT$8)-INDEX($D153:$BL153,,$E$1))+INDEX($D153:$BL153,,$E$1),AT$9/(INDEX(Roky_výhled,,AT$8)-INDEX(Roky_výhled,,AT$8-1))*(INDEX($BO153:$DW153,,AT$8)-INDEX($BO153:$DW153,,AT$8-1))+INDEX($BO153:$DW153,,AT$8-1))</f>
        <v>0</v>
      </c>
      <c r="AU153" s="173">
        <f ca="1">CHOOSE(AU$6,SUMIFS(INDIRECT("EB[" &amp; AU$2 &amp; "]"),EB[Zdrojový_nositel],$B153,EB[product],"5200",EB[unit],"TJ"),INDEX($BO153:$DW153,,AU$4),AU$9/(INDEX(Roky_výhled,,AU$8)-Last_Bil)*(INDEX($BO153:$DW153,,AU$8)-INDEX($D153:$BL153,,$E$1))+INDEX($D153:$BL153,,$E$1),AU$9/(INDEX(Roky_výhled,,AU$8)-INDEX(Roky_výhled,,AU$8-1))*(INDEX($BO153:$DW153,,AU$8)-INDEX($BO153:$DW153,,AU$8-1))+INDEX($BO153:$DW153,,AU$8-1))</f>
        <v>0</v>
      </c>
      <c r="AV153" s="173">
        <f ca="1">CHOOSE(AV$6,SUMIFS(INDIRECT("EB[" &amp; AV$2 &amp; "]"),EB[Zdrojový_nositel],$B153,EB[product],"5200",EB[unit],"TJ"),INDEX($BO153:$DW153,,AV$4),AV$9/(INDEX(Roky_výhled,,AV$8)-Last_Bil)*(INDEX($BO153:$DW153,,AV$8)-INDEX($D153:$BL153,,$E$1))+INDEX($D153:$BL153,,$E$1),AV$9/(INDEX(Roky_výhled,,AV$8)-INDEX(Roky_výhled,,AV$8-1))*(INDEX($BO153:$DW153,,AV$8)-INDEX($BO153:$DW153,,AV$8-1))+INDEX($BO153:$DW153,,AV$8-1))</f>
        <v>0</v>
      </c>
      <c r="AW153" s="173">
        <f ca="1">CHOOSE(AW$6,SUMIFS(INDIRECT("EB[" &amp; AW$2 &amp; "]"),EB[Zdrojový_nositel],$B153,EB[product],"5200",EB[unit],"TJ"),INDEX($BO153:$DW153,,AW$4),AW$9/(INDEX(Roky_výhled,,AW$8)-Last_Bil)*(INDEX($BO153:$DW153,,AW$8)-INDEX($D153:$BL153,,$E$1))+INDEX($D153:$BL153,,$E$1),AW$9/(INDEX(Roky_výhled,,AW$8)-INDEX(Roky_výhled,,AW$8-1))*(INDEX($BO153:$DW153,,AW$8)-INDEX($BO153:$DW153,,AW$8-1))+INDEX($BO153:$DW153,,AW$8-1))</f>
        <v>0</v>
      </c>
      <c r="AX153" s="173">
        <f ca="1">CHOOSE(AX$6,SUMIFS(INDIRECT("EB[" &amp; AX$2 &amp; "]"),EB[Zdrojový_nositel],$B153,EB[product],"5200",EB[unit],"TJ"),INDEX($BO153:$DW153,,AX$4),AX$9/(INDEX(Roky_výhled,,AX$8)-Last_Bil)*(INDEX($BO153:$DW153,,AX$8)-INDEX($D153:$BL153,,$E$1))+INDEX($D153:$BL153,,$E$1),AX$9/(INDEX(Roky_výhled,,AX$8)-INDEX(Roky_výhled,,AX$8-1))*(INDEX($BO153:$DW153,,AX$8)-INDEX($BO153:$DW153,,AX$8-1))+INDEX($BO153:$DW153,,AX$8-1))</f>
        <v>0</v>
      </c>
      <c r="AY153" s="173">
        <f ca="1">CHOOSE(AY$6,SUMIFS(INDIRECT("EB[" &amp; AY$2 &amp; "]"),EB[Zdrojový_nositel],$B153,EB[product],"5200",EB[unit],"TJ"),INDEX($BO153:$DW153,,AY$4),AY$9/(INDEX(Roky_výhled,,AY$8)-Last_Bil)*(INDEX($BO153:$DW153,,AY$8)-INDEX($D153:$BL153,,$E$1))+INDEX($D153:$BL153,,$E$1),AY$9/(INDEX(Roky_výhled,,AY$8)-INDEX(Roky_výhled,,AY$8-1))*(INDEX($BO153:$DW153,,AY$8)-INDEX($BO153:$DW153,,AY$8-1))+INDEX($BO153:$DW153,,AY$8-1))</f>
        <v>0</v>
      </c>
      <c r="AZ153" s="173">
        <f ca="1">CHOOSE(AZ$6,SUMIFS(INDIRECT("EB[" &amp; AZ$2 &amp; "]"),EB[Zdrojový_nositel],$B153,EB[product],"5200",EB[unit],"TJ"),INDEX($BO153:$DW153,,AZ$4),AZ$9/(INDEX(Roky_výhled,,AZ$8)-Last_Bil)*(INDEX($BO153:$DW153,,AZ$8)-INDEX($D153:$BL153,,$E$1))+INDEX($D153:$BL153,,$E$1),AZ$9/(INDEX(Roky_výhled,,AZ$8)-INDEX(Roky_výhled,,AZ$8-1))*(INDEX($BO153:$DW153,,AZ$8)-INDEX($BO153:$DW153,,AZ$8-1))+INDEX($BO153:$DW153,,AZ$8-1))</f>
        <v>0</v>
      </c>
      <c r="BA153" s="173">
        <f ca="1">CHOOSE(BA$6,SUMIFS(INDIRECT("EB[" &amp; BA$2 &amp; "]"),EB[Zdrojový_nositel],$B153,EB[product],"5200",EB[unit],"TJ"),INDEX($BO153:$DW153,,BA$4),BA$9/(INDEX(Roky_výhled,,BA$8)-Last_Bil)*(INDEX($BO153:$DW153,,BA$8)-INDEX($D153:$BL153,,$E$1))+INDEX($D153:$BL153,,$E$1),BA$9/(INDEX(Roky_výhled,,BA$8)-INDEX(Roky_výhled,,BA$8-1))*(INDEX($BO153:$DW153,,BA$8)-INDEX($BO153:$DW153,,BA$8-1))+INDEX($BO153:$DW153,,BA$8-1))</f>
        <v>0</v>
      </c>
      <c r="BB153" s="173">
        <f ca="1">CHOOSE(BB$6,SUMIFS(INDIRECT("EB[" &amp; BB$2 &amp; "]"),EB[Zdrojový_nositel],$B153,EB[product],"5200",EB[unit],"TJ"),INDEX($BO153:$DW153,,BB$4),BB$9/(INDEX(Roky_výhled,,BB$8)-Last_Bil)*(INDEX($BO153:$DW153,,BB$8)-INDEX($D153:$BL153,,$E$1))+INDEX($D153:$BL153,,$E$1),BB$9/(INDEX(Roky_výhled,,BB$8)-INDEX(Roky_výhled,,BB$8-1))*(INDEX($BO153:$DW153,,BB$8)-INDEX($BO153:$DW153,,BB$8-1))+INDEX($BO153:$DW153,,BB$8-1))</f>
        <v>0</v>
      </c>
      <c r="BC153" s="173">
        <f ca="1">CHOOSE(BC$6,SUMIFS(INDIRECT("EB[" &amp; BC$2 &amp; "]"),EB[Zdrojový_nositel],$B153,EB[product],"5200",EB[unit],"TJ"),INDEX($BO153:$DW153,,BC$4),BC$9/(INDEX(Roky_výhled,,BC$8)-Last_Bil)*(INDEX($BO153:$DW153,,BC$8)-INDEX($D153:$BL153,,$E$1))+INDEX($D153:$BL153,,$E$1),BC$9/(INDEX(Roky_výhled,,BC$8)-INDEX(Roky_výhled,,BC$8-1))*(INDEX($BO153:$DW153,,BC$8)-INDEX($BO153:$DW153,,BC$8-1))+INDEX($BO153:$DW153,,BC$8-1))</f>
        <v>0</v>
      </c>
      <c r="BD153" s="173">
        <f ca="1">CHOOSE(BD$6,SUMIFS(INDIRECT("EB[" &amp; BD$2 &amp; "]"),EB[Zdrojový_nositel],$B153,EB[product],"5200",EB[unit],"TJ"),INDEX($BO153:$DW153,,BD$4),BD$9/(INDEX(Roky_výhled,,BD$8)-Last_Bil)*(INDEX($BO153:$DW153,,BD$8)-INDEX($D153:$BL153,,$E$1))+INDEX($D153:$BL153,,$E$1),BD$9/(INDEX(Roky_výhled,,BD$8)-INDEX(Roky_výhled,,BD$8-1))*(INDEX($BO153:$DW153,,BD$8)-INDEX($BO153:$DW153,,BD$8-1))+INDEX($BO153:$DW153,,BD$8-1))</f>
        <v>0</v>
      </c>
      <c r="BE153" s="173">
        <f ca="1">CHOOSE(BE$6,SUMIFS(INDIRECT("EB[" &amp; BE$2 &amp; "]"),EB[Zdrojový_nositel],$B153,EB[product],"5200",EB[unit],"TJ"),INDEX($BO153:$DW153,,BE$4),BE$9/(INDEX(Roky_výhled,,BE$8)-Last_Bil)*(INDEX($BO153:$DW153,,BE$8)-INDEX($D153:$BL153,,$E$1))+INDEX($D153:$BL153,,$E$1),BE$9/(INDEX(Roky_výhled,,BE$8)-INDEX(Roky_výhled,,BE$8-1))*(INDEX($BO153:$DW153,,BE$8)-INDEX($BO153:$DW153,,BE$8-1))+INDEX($BO153:$DW153,,BE$8-1))</f>
        <v>0</v>
      </c>
      <c r="BF153" s="173">
        <f ca="1">CHOOSE(BF$6,SUMIFS(INDIRECT("EB[" &amp; BF$2 &amp; "]"),EB[Zdrojový_nositel],$B153,EB[product],"5200",EB[unit],"TJ"),INDEX($BO153:$DW153,,BF$4),BF$9/(INDEX(Roky_výhled,,BF$8)-Last_Bil)*(INDEX($BO153:$DW153,,BF$8)-INDEX($D153:$BL153,,$E$1))+INDEX($D153:$BL153,,$E$1),BF$9/(INDEX(Roky_výhled,,BF$8)-INDEX(Roky_výhled,,BF$8-1))*(INDEX($BO153:$DW153,,BF$8)-INDEX($BO153:$DW153,,BF$8-1))+INDEX($BO153:$DW153,,BF$8-1))</f>
        <v>0</v>
      </c>
      <c r="BG153" s="173">
        <f ca="1">CHOOSE(BG$6,SUMIFS(INDIRECT("EB[" &amp; BG$2 &amp; "]"),EB[Zdrojový_nositel],$B153,EB[product],"5200",EB[unit],"TJ"),INDEX($BO153:$DW153,,BG$4),BG$9/(INDEX(Roky_výhled,,BG$8)-Last_Bil)*(INDEX($BO153:$DW153,,BG$8)-INDEX($D153:$BL153,,$E$1))+INDEX($D153:$BL153,,$E$1),BG$9/(INDEX(Roky_výhled,,BG$8)-INDEX(Roky_výhled,,BG$8-1))*(INDEX($BO153:$DW153,,BG$8)-INDEX($BO153:$DW153,,BG$8-1))+INDEX($BO153:$DW153,,BG$8-1))</f>
        <v>0</v>
      </c>
      <c r="BH153" s="173">
        <f ca="1">CHOOSE(BH$6,SUMIFS(INDIRECT("EB[" &amp; BH$2 &amp; "]"),EB[Zdrojový_nositel],$B153,EB[product],"5200",EB[unit],"TJ"),INDEX($BO153:$DW153,,BH$4),BH$9/(INDEX(Roky_výhled,,BH$8)-Last_Bil)*(INDEX($BO153:$DW153,,BH$8)-INDEX($D153:$BL153,,$E$1))+INDEX($D153:$BL153,,$E$1),BH$9/(INDEX(Roky_výhled,,BH$8)-INDEX(Roky_výhled,,BH$8-1))*(INDEX($BO153:$DW153,,BH$8)-INDEX($BO153:$DW153,,BH$8-1))+INDEX($BO153:$DW153,,BH$8-1))</f>
        <v>0</v>
      </c>
      <c r="BI153" s="173">
        <f ca="1">CHOOSE(BI$6,SUMIFS(INDIRECT("EB[" &amp; BI$2 &amp; "]"),EB[Zdrojový_nositel],$B153,EB[product],"5200",EB[unit],"TJ"),INDEX($BO153:$DW153,,BI$4),BI$9/(INDEX(Roky_výhled,,BI$8)-Last_Bil)*(INDEX($BO153:$DW153,,BI$8)-INDEX($D153:$BL153,,$E$1))+INDEX($D153:$BL153,,$E$1),BI$9/(INDEX(Roky_výhled,,BI$8)-INDEX(Roky_výhled,,BI$8-1))*(INDEX($BO153:$DW153,,BI$8)-INDEX($BO153:$DW153,,BI$8-1))+INDEX($BO153:$DW153,,BI$8-1))</f>
        <v>0</v>
      </c>
      <c r="BJ153" s="173">
        <f ca="1">CHOOSE(BJ$6,SUMIFS(INDIRECT("EB[" &amp; BJ$2 &amp; "]"),EB[Zdrojový_nositel],$B153,EB[product],"5200",EB[unit],"TJ"),INDEX($BO153:$DW153,,BJ$4),BJ$9/(INDEX(Roky_výhled,,BJ$8)-Last_Bil)*(INDEX($BO153:$DW153,,BJ$8)-INDEX($D153:$BL153,,$E$1))+INDEX($D153:$BL153,,$E$1),BJ$9/(INDEX(Roky_výhled,,BJ$8)-INDEX(Roky_výhled,,BJ$8-1))*(INDEX($BO153:$DW153,,BJ$8)-INDEX($BO153:$DW153,,BJ$8-1))+INDEX($BO153:$DW153,,BJ$8-1))</f>
        <v>0</v>
      </c>
      <c r="BK153" s="173">
        <f ca="1">CHOOSE(BK$6,SUMIFS(INDIRECT("EB[" &amp; BK$2 &amp; "]"),EB[Zdrojový_nositel],$B153,EB[product],"5200",EB[unit],"TJ"),INDEX($BO153:$DW153,,BK$4),BK$9/(INDEX(Roky_výhled,,BK$8)-Last_Bil)*(INDEX($BO153:$DW153,,BK$8)-INDEX($D153:$BL153,,$E$1))+INDEX($D153:$BL153,,$E$1),BK$9/(INDEX(Roky_výhled,,BK$8)-INDEX(Roky_výhled,,BK$8-1))*(INDEX($BO153:$DW153,,BK$8)-INDEX($BO153:$DW153,,BK$8-1))+INDEX($BO153:$DW153,,BK$8-1))</f>
        <v>0</v>
      </c>
      <c r="BL153" s="162">
        <f ca="1">CHOOSE(BL$6,SUMIFS(INDIRECT("EB[" &amp; BL$2 &amp; "]"),EB[Zdrojový_nositel],$B153,EB[product],"5200",EB[unit],"TJ"),INDEX($BO153:$DW153,,BL$4),BL$9/(INDEX(Roky_výhled,,BL$8)-Last_Bil)*(INDEX($BO153:$DW153,,BL$8)-INDEX($D153:$BL153,,$E$1))+INDEX($D153:$BL153,,$E$1),BL$9/(INDEX(Roky_výhled,,BL$8)-INDEX(Roky_výhled,,BL$8-1))*(INDEX($BO153:$DW153,,BL$8)-INDEX($BO153:$DW153,,BL$8-1))+INDEX($BO153:$DW153,,BL$8-1))</f>
        <v>0</v>
      </c>
      <c r="BM153"/>
      <c r="BN153" s="221" t="str">
        <f t="shared" si="308"/>
        <v>LPG</v>
      </c>
      <c r="BO153" s="285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7"/>
      <c r="BZ153" s="281"/>
      <c r="CA153" s="281"/>
      <c r="CB153" s="281"/>
      <c r="CC153" s="281"/>
      <c r="CD153" s="281"/>
      <c r="CE153" s="281"/>
      <c r="CF153" s="281"/>
      <c r="CG153" s="281"/>
      <c r="CH153" s="281"/>
      <c r="CI153" s="281"/>
      <c r="CJ153" s="281"/>
      <c r="CK153" s="281"/>
      <c r="CL153" s="281"/>
      <c r="CM153" s="281"/>
      <c r="CN153" s="281"/>
      <c r="CO153" s="281"/>
      <c r="CP153" s="281"/>
      <c r="CQ153" s="281"/>
      <c r="CR153" s="281"/>
      <c r="CS153" s="281"/>
      <c r="CT153" s="281"/>
      <c r="CU153" s="281"/>
      <c r="CV153" s="281"/>
      <c r="CW153" s="281"/>
      <c r="CX153" s="281"/>
      <c r="CY153" s="281"/>
      <c r="CZ153" s="281"/>
      <c r="DA153" s="281"/>
      <c r="DB153" s="281"/>
      <c r="DC153" s="281"/>
      <c r="DD153" s="281"/>
      <c r="DE153" s="281"/>
      <c r="DF153" s="281"/>
      <c r="DG153" s="281"/>
      <c r="DH153" s="281"/>
      <c r="DI153" s="281"/>
      <c r="DJ153" s="281"/>
      <c r="DK153" s="281"/>
      <c r="DL153" s="281"/>
      <c r="DM153" s="281"/>
      <c r="DN153" s="281"/>
      <c r="DO153" s="281"/>
      <c r="DP153" s="281"/>
      <c r="DQ153" s="281"/>
      <c r="DR153" s="281"/>
      <c r="DS153" s="281"/>
      <c r="DT153" s="281"/>
      <c r="DU153" s="281"/>
      <c r="DV153" s="281"/>
      <c r="DW153" s="281"/>
    </row>
    <row r="154" spans="2:127" s="196" customFormat="1" ht="15.75" thickBot="1" x14ac:dyDescent="0.3">
      <c r="B154" t="s">
        <v>3276</v>
      </c>
      <c r="C154" s="222" t="str">
        <f t="shared" si="310"/>
        <v>Jaderné teplo</v>
      </c>
      <c r="D154" s="167">
        <f ca="1">CHOOSE(D$6,SUMIFS(INDIRECT("EB[" &amp; D$2 &amp; "]"),EB[Zdrojový_nositel],$B154,EB[product],"5200",EB[unit],"TJ"),INDEX($BO154:$DW154,,D$4),D$9/(INDEX(Roky_výhled,,D$8)-Last_Bil)*(INDEX($BO154:$DW154,,D$8)-INDEX($D154:$BL154,,$E$1))+INDEX($D154:$BL154,,$E$1),D$9/(INDEX(Roky_výhled,,D$8)-INDEX(Roky_výhled,,D$8-1))*(INDEX($BO154:$DW154,,D$8)-INDEX($BO154:$DW154,,D$8-1))+INDEX($BO154:$DW154,,D$8-1))</f>
        <v>0</v>
      </c>
      <c r="E154" s="168">
        <f ca="1">CHOOSE(E$6,SUMIFS(INDIRECT("EB[" &amp; E$2 &amp; "]"),EB[Zdrojový_nositel],$B154,EB[product],"5200",EB[unit],"TJ"),INDEX($BO154:$DW154,,E$4),E$9/(INDEX(Roky_výhled,,E$8)-Last_Bil)*(INDEX($BO154:$DW154,,E$8)-INDEX($D154:$BL154,,$E$1))+INDEX($D154:$BL154,,$E$1),E$9/(INDEX(Roky_výhled,,E$8)-INDEX(Roky_výhled,,E$8-1))*(INDEX($BO154:$DW154,,E$8)-INDEX($BO154:$DW154,,E$8-1))+INDEX($BO154:$DW154,,E$8-1))</f>
        <v>0</v>
      </c>
      <c r="F154" s="168">
        <f ca="1">CHOOSE(F$6,SUMIFS(INDIRECT("EB[" &amp; F$2 &amp; "]"),EB[Zdrojový_nositel],$B154,EB[product],"5200",EB[unit],"TJ"),INDEX($BO154:$DW154,,F$4),F$9/(INDEX(Roky_výhled,,F$8)-Last_Bil)*(INDEX($BO154:$DW154,,F$8)-INDEX($D154:$BL154,,$E$1))+INDEX($D154:$BL154,,$E$1),F$9/(INDEX(Roky_výhled,,F$8)-INDEX(Roky_výhled,,F$8-1))*(INDEX($BO154:$DW154,,F$8)-INDEX($BO154:$DW154,,F$8-1))+INDEX($BO154:$DW154,,F$8-1))</f>
        <v>0</v>
      </c>
      <c r="G154" s="168">
        <f ca="1">CHOOSE(G$6,SUMIFS(INDIRECT("EB[" &amp; G$2 &amp; "]"),EB[Zdrojový_nositel],$B154,EB[product],"5200",EB[unit],"TJ"),INDEX($BO154:$DW154,,G$4),G$9/(INDEX(Roky_výhled,,G$8)-Last_Bil)*(INDEX($BO154:$DW154,,G$8)-INDEX($D154:$BL154,,$E$1))+INDEX($D154:$BL154,,$E$1),G$9/(INDEX(Roky_výhled,,G$8)-INDEX(Roky_výhled,,G$8-1))*(INDEX($BO154:$DW154,,G$8)-INDEX($BO154:$DW154,,G$8-1))+INDEX($BO154:$DW154,,G$8-1))</f>
        <v>0</v>
      </c>
      <c r="H154" s="168">
        <f ca="1">CHOOSE(H$6,SUMIFS(INDIRECT("EB[" &amp; H$2 &amp; "]"),EB[Zdrojový_nositel],$B154,EB[product],"5200",EB[unit],"TJ"),INDEX($BO154:$DW154,,H$4),H$9/(INDEX(Roky_výhled,,H$8)-Last_Bil)*(INDEX($BO154:$DW154,,H$8)-INDEX($D154:$BL154,,$E$1))+INDEX($D154:$BL154,,$E$1),H$9/(INDEX(Roky_výhled,,H$8)-INDEX(Roky_výhled,,H$8-1))*(INDEX($BO154:$DW154,,H$8)-INDEX($BO154:$DW154,,H$8-1))+INDEX($BO154:$DW154,,H$8-1))</f>
        <v>0</v>
      </c>
      <c r="I154" s="168">
        <f ca="1">CHOOSE(I$6,SUMIFS(INDIRECT("EB[" &amp; I$2 &amp; "]"),EB[Zdrojový_nositel],$B154,EB[product],"5200",EB[unit],"TJ"),INDEX($BO154:$DW154,,I$4),I$9/(INDEX(Roky_výhled,,I$8)-Last_Bil)*(INDEX($BO154:$DW154,,I$8)-INDEX($D154:$BL154,,$E$1))+INDEX($D154:$BL154,,$E$1),I$9/(INDEX(Roky_výhled,,I$8)-INDEX(Roky_výhled,,I$8-1))*(INDEX($BO154:$DW154,,I$8)-INDEX($BO154:$DW154,,I$8-1))+INDEX($BO154:$DW154,,I$8-1))</f>
        <v>0</v>
      </c>
      <c r="J154" s="168">
        <f ca="1">CHOOSE(J$6,SUMIFS(INDIRECT("EB[" &amp; J$2 &amp; "]"),EB[Zdrojový_nositel],$B154,EB[product],"5200",EB[unit],"TJ"),INDEX($BO154:$DW154,,J$4),J$9/(INDEX(Roky_výhled,,J$8)-Last_Bil)*(INDEX($BO154:$DW154,,J$8)-INDEX($D154:$BL154,,$E$1))+INDEX($D154:$BL154,,$E$1),J$9/(INDEX(Roky_výhled,,J$8)-INDEX(Roky_výhled,,J$8-1))*(INDEX($BO154:$DW154,,J$8)-INDEX($BO154:$DW154,,J$8-1))+INDEX($BO154:$DW154,,J$8-1))</f>
        <v>0</v>
      </c>
      <c r="K154" s="168">
        <f ca="1">CHOOSE(K$6,SUMIFS(INDIRECT("EB[" &amp; K$2 &amp; "]"),EB[Zdrojový_nositel],$B154,EB[product],"5200",EB[unit],"TJ"),INDEX($BO154:$DW154,,K$4),K$9/(INDEX(Roky_výhled,,K$8)-Last_Bil)*(INDEX($BO154:$DW154,,K$8)-INDEX($D154:$BL154,,$E$1))+INDEX($D154:$BL154,,$E$1),K$9/(INDEX(Roky_výhled,,K$8)-INDEX(Roky_výhled,,K$8-1))*(INDEX($BO154:$DW154,,K$8)-INDEX($BO154:$DW154,,K$8-1))+INDEX($BO154:$DW154,,K$8-1))</f>
        <v>0</v>
      </c>
      <c r="L154" s="168">
        <f ca="1">CHOOSE(L$6,SUMIFS(INDIRECT("EB[" &amp; L$2 &amp; "]"),EB[Zdrojový_nositel],$B154,EB[product],"5200",EB[unit],"TJ"),INDEX($BO154:$DW154,,L$4),L$9/(INDEX(Roky_výhled,,L$8)-Last_Bil)*(INDEX($BO154:$DW154,,L$8)-INDEX($D154:$BL154,,$E$1))+INDEX($D154:$BL154,,$E$1),L$9/(INDEX(Roky_výhled,,L$8)-INDEX(Roky_výhled,,L$8-1))*(INDEX($BO154:$DW154,,L$8)-INDEX($BO154:$DW154,,L$8-1))+INDEX($BO154:$DW154,,L$8-1))</f>
        <v>0</v>
      </c>
      <c r="M154" s="168">
        <f ca="1">CHOOSE(M$6,SUMIFS(INDIRECT("EB[" &amp; M$2 &amp; "]"),EB[Zdrojový_nositel],$B154,EB[product],"5200",EB[unit],"TJ"),INDEX($BO154:$DW154,,M$4),M$9/(INDEX(Roky_výhled,,M$8)-Last_Bil)*(INDEX($BO154:$DW154,,M$8)-INDEX($D154:$BL154,,$E$1))+INDEX($D154:$BL154,,$E$1),M$9/(INDEX(Roky_výhled,,M$8)-INDEX(Roky_výhled,,M$8-1))*(INDEX($BO154:$DW154,,M$8)-INDEX($BO154:$DW154,,M$8-1))+INDEX($BO154:$DW154,,M$8-1))</f>
        <v>0</v>
      </c>
      <c r="N154" s="168">
        <f ca="1">CHOOSE(N$6,SUMIFS(INDIRECT("EB[" &amp; N$2 &amp; "]"),EB[Zdrojový_nositel],$B154,EB[product],"5200",EB[unit],"TJ"),INDEX($BO154:$DW154,,N$4),N$9/(INDEX(Roky_výhled,,N$8)-Last_Bil)*(INDEX($BO154:$DW154,,N$8)-INDEX($D154:$BL154,,$E$1))+INDEX($D154:$BL154,,$E$1),N$9/(INDEX(Roky_výhled,,N$8)-INDEX(Roky_výhled,,N$8-1))*(INDEX($BO154:$DW154,,N$8)-INDEX($BO154:$DW154,,N$8-1))+INDEX($BO154:$DW154,,N$8-1))</f>
        <v>0</v>
      </c>
      <c r="O154" s="168">
        <f ca="1">CHOOSE(O$6,SUMIFS(INDIRECT("EB[" &amp; O$2 &amp; "]"),EB[Zdrojový_nositel],$B154,EB[product],"5200",EB[unit],"TJ"),INDEX($BO154:$DW154,,O$4),O$9/(INDEX(Roky_výhled,,O$8)-Last_Bil)*(INDEX($BO154:$DW154,,O$8)-INDEX($D154:$BL154,,$E$1))+INDEX($D154:$BL154,,$E$1),O$9/(INDEX(Roky_výhled,,O$8)-INDEX(Roky_výhled,,O$8-1))*(INDEX($BO154:$DW154,,O$8)-INDEX($BO154:$DW154,,O$8-1))+INDEX($BO154:$DW154,,O$8-1))</f>
        <v>0</v>
      </c>
      <c r="P154" s="168">
        <f ca="1">CHOOSE(P$6,SUMIFS(INDIRECT("EB[" &amp; P$2 &amp; "]"),EB[Zdrojový_nositel],$B154,EB[product],"5200",EB[unit],"TJ"),INDEX($BO154:$DW154,,P$4),P$9/(INDEX(Roky_výhled,,P$8)-Last_Bil)*(INDEX($BO154:$DW154,,P$8)-INDEX($D154:$BL154,,$E$1))+INDEX($D154:$BL154,,$E$1),P$9/(INDEX(Roky_výhled,,P$8)-INDEX(Roky_výhled,,P$8-1))*(INDEX($BO154:$DW154,,P$8)-INDEX($BO154:$DW154,,P$8-1))+INDEX($BO154:$DW154,,P$8-1))</f>
        <v>0</v>
      </c>
      <c r="Q154" s="168">
        <f ca="1">CHOOSE(Q$6,SUMIFS(INDIRECT("EB[" &amp; Q$2 &amp; "]"),EB[Zdrojový_nositel],$B154,EB[product],"5200",EB[unit],"TJ"),INDEX($BO154:$DW154,,Q$4),Q$9/(INDEX(Roky_výhled,,Q$8)-Last_Bil)*(INDEX($BO154:$DW154,,Q$8)-INDEX($D154:$BL154,,$E$1))+INDEX($D154:$BL154,,$E$1),Q$9/(INDEX(Roky_výhled,,Q$8)-INDEX(Roky_výhled,,Q$8-1))*(INDEX($BO154:$DW154,,Q$8)-INDEX($BO154:$DW154,,Q$8-1))+INDEX($BO154:$DW154,,Q$8-1))</f>
        <v>0</v>
      </c>
      <c r="R154" s="168">
        <f ca="1">CHOOSE(R$6,SUMIFS(INDIRECT("EB[" &amp; R$2 &amp; "]"),EB[Zdrojový_nositel],$B154,EB[product],"5200",EB[unit],"TJ"),INDEX($BO154:$DW154,,R$4),R$9/(INDEX(Roky_výhled,,R$8)-Last_Bil)*(INDEX($BO154:$DW154,,R$8)-INDEX($D154:$BL154,,$E$1))+INDEX($D154:$BL154,,$E$1),R$9/(INDEX(Roky_výhled,,R$8)-INDEX(Roky_výhled,,R$8-1))*(INDEX($BO154:$DW154,,R$8)-INDEX($BO154:$DW154,,R$8-1))+INDEX($BO154:$DW154,,R$8-1))</f>
        <v>1069</v>
      </c>
      <c r="S154" s="168">
        <f ca="1">CHOOSE(S$6,SUMIFS(INDIRECT("EB[" &amp; S$2 &amp; "]"),EB[Zdrojový_nositel],$B154,EB[product],"5200",EB[unit],"TJ"),INDEX($BO154:$DW154,,S$4),S$9/(INDEX(Roky_výhled,,S$8)-Last_Bil)*(INDEX($BO154:$DW154,,S$8)-INDEX($D154:$BL154,,$E$1))+INDEX($D154:$BL154,,$E$1),S$9/(INDEX(Roky_výhled,,S$8)-INDEX(Roky_výhled,,S$8-1))*(INDEX($BO154:$DW154,,S$8)-INDEX($BO154:$DW154,,S$8-1))+INDEX($BO154:$DW154,,S$8-1))</f>
        <v>1096</v>
      </c>
      <c r="T154" s="168">
        <f ca="1">CHOOSE(T$6,SUMIFS(INDIRECT("EB[" &amp; T$2 &amp; "]"),EB[Zdrojový_nositel],$B154,EB[product],"5200",EB[unit],"TJ"),INDEX($BO154:$DW154,,T$4),T$9/(INDEX(Roky_výhled,,T$8)-Last_Bil)*(INDEX($BO154:$DW154,,T$8)-INDEX($D154:$BL154,,$E$1))+INDEX($D154:$BL154,,$E$1),T$9/(INDEX(Roky_výhled,,T$8)-INDEX(Roky_výhled,,T$8-1))*(INDEX($BO154:$DW154,,T$8)-INDEX($BO154:$DW154,,T$8-1))+INDEX($BO154:$DW154,,T$8-1))</f>
        <v>1070</v>
      </c>
      <c r="U154" s="168">
        <f ca="1">CHOOSE(U$6,SUMIFS(INDIRECT("EB[" &amp; U$2 &amp; "]"),EB[Zdrojový_nositel],$B154,EB[product],"5200",EB[unit],"TJ"),INDEX($BO154:$DW154,,U$4),U$9/(INDEX(Roky_výhled,,U$8)-Last_Bil)*(INDEX($BO154:$DW154,,U$8)-INDEX($D154:$BL154,,$E$1))+INDEX($D154:$BL154,,$E$1),U$9/(INDEX(Roky_výhled,,U$8)-INDEX(Roky_výhled,,U$8-1))*(INDEX($BO154:$DW154,,U$8)-INDEX($BO154:$DW154,,U$8-1))+INDEX($BO154:$DW154,,U$8-1))</f>
        <v>1003</v>
      </c>
      <c r="V154" s="168">
        <f ca="1">CHOOSE(V$6,SUMIFS(INDIRECT("EB[" &amp; V$2 &amp; "]"),EB[Zdrojový_nositel],$B154,EB[product],"5200",EB[unit],"TJ"),INDEX($BO154:$DW154,,V$4),V$9/(INDEX(Roky_výhled,,V$8)-Last_Bil)*(INDEX($BO154:$DW154,,V$8)-INDEX($D154:$BL154,,$E$1))+INDEX($D154:$BL154,,$E$1),V$9/(INDEX(Roky_výhled,,V$8)-INDEX(Roky_výhled,,V$8-1))*(INDEX($BO154:$DW154,,V$8)-INDEX($BO154:$DW154,,V$8-1))+INDEX($BO154:$DW154,,V$8-1))</f>
        <v>970</v>
      </c>
      <c r="W154" s="168">
        <f ca="1">CHOOSE(W$6,SUMIFS(INDIRECT("EB[" &amp; W$2 &amp; "]"),EB[Zdrojový_nositel],$B154,EB[product],"5200",EB[unit],"TJ"),INDEX($BO154:$DW154,,W$4),W$9/(INDEX(Roky_výhled,,W$8)-Last_Bil)*(INDEX($BO154:$DW154,,W$8)-INDEX($D154:$BL154,,$E$1))+INDEX($D154:$BL154,,$E$1),W$9/(INDEX(Roky_výhled,,W$8)-INDEX(Roky_výhled,,W$8-1))*(INDEX($BO154:$DW154,,W$8)-INDEX($BO154:$DW154,,W$8-1))+INDEX($BO154:$DW154,,W$8-1))</f>
        <v>985</v>
      </c>
      <c r="X154" s="168">
        <f ca="1">CHOOSE(X$6,SUMIFS(INDIRECT("EB[" &amp; X$2 &amp; "]"),EB[Zdrojový_nositel],$B154,EB[product],"5200",EB[unit],"TJ"),INDEX($BO154:$DW154,,X$4),X$9/(INDEX(Roky_výhled,,X$8)-Last_Bil)*(INDEX($BO154:$DW154,,X$8)-INDEX($D154:$BL154,,$E$1))+INDEX($D154:$BL154,,$E$1),X$9/(INDEX(Roky_výhled,,X$8)-INDEX(Roky_výhled,,X$8-1))*(INDEX($BO154:$DW154,,X$8)-INDEX($BO154:$DW154,,X$8-1))+INDEX($BO154:$DW154,,X$8-1))</f>
        <v>1062</v>
      </c>
      <c r="Y154" s="168">
        <f ca="1">CHOOSE(Y$6,SUMIFS(INDIRECT("EB[" &amp; Y$2 &amp; "]"),EB[Zdrojový_nositel],$B154,EB[product],"5200",EB[unit],"TJ"),INDEX($BO154:$DW154,,Y$4),Y$9/(INDEX(Roky_výhled,,Y$8)-Last_Bil)*(INDEX($BO154:$DW154,,Y$8)-INDEX($D154:$BL154,,$E$1))+INDEX($D154:$BL154,,$E$1),Y$9/(INDEX(Roky_výhled,,Y$8)-INDEX(Roky_výhled,,Y$8-1))*(INDEX($BO154:$DW154,,Y$8)-INDEX($BO154:$DW154,,Y$8-1))+INDEX($BO154:$DW154,,Y$8-1))</f>
        <v>923</v>
      </c>
      <c r="Z154" s="168">
        <f ca="1">CHOOSE(Z$6,SUMIFS(INDIRECT("EB[" &amp; Z$2 &amp; "]"),EB[Zdrojový_nositel],$B154,EB[product],"5200",EB[unit],"TJ"),INDEX($BO154:$DW154,,Z$4),Z$9/(INDEX(Roky_výhled,,Z$8)-Last_Bil)*(INDEX($BO154:$DW154,,Z$8)-INDEX($D154:$BL154,,$E$1))+INDEX($D154:$BL154,,$E$1),Z$9/(INDEX(Roky_výhled,,Z$8)-INDEX(Roky_výhled,,Z$8-1))*(INDEX($BO154:$DW154,,Z$8)-INDEX($BO154:$DW154,,Z$8-1))+INDEX($BO154:$DW154,,Z$8-1))</f>
        <v>983</v>
      </c>
      <c r="AA154" s="168">
        <f ca="1">CHOOSE(AA$6,SUMIFS(INDIRECT("EB[" &amp; AA$2 &amp; "]"),EB[Zdrojový_nositel],$B154,EB[product],"5200",EB[unit],"TJ"),INDEX($BO154:$DW154,,AA$4),AA$9/(INDEX(Roky_výhled,,AA$8)-Last_Bil)*(INDEX($BO154:$DW154,,AA$8)-INDEX($D154:$BL154,,$E$1))+INDEX($D154:$BL154,,$E$1),AA$9/(INDEX(Roky_výhled,,AA$8)-INDEX(Roky_výhled,,AA$8-1))*(INDEX($BO154:$DW154,,AA$8)-INDEX($BO154:$DW154,,AA$8-1))+INDEX($BO154:$DW154,,AA$8-1))</f>
        <v>898</v>
      </c>
      <c r="AB154" s="168">
        <f ca="1">CHOOSE(AB$6,SUMIFS(INDIRECT("EB[" &amp; AB$2 &amp; "]"),EB[Zdrojový_nositel],$B154,EB[product],"5200",EB[unit],"TJ"),INDEX($BO154:$DW154,,AB$4),AB$9/(INDEX(Roky_výhled,,AB$8)-Last_Bil)*(INDEX($BO154:$DW154,,AB$8)-INDEX($D154:$BL154,,$E$1))+INDEX($D154:$BL154,,$E$1),AB$9/(INDEX(Roky_výhled,,AB$8)-INDEX(Roky_výhled,,AB$8-1))*(INDEX($BO154:$DW154,,AB$8)-INDEX($BO154:$DW154,,AB$8-1))+INDEX($BO154:$DW154,,AB$8-1))</f>
        <v>871</v>
      </c>
      <c r="AC154" s="168">
        <f ca="1">CHOOSE(AC$6,SUMIFS(INDIRECT("EB[" &amp; AC$2 &amp; "]"),EB[Zdrojový_nositel],$B154,EB[product],"5200",EB[unit],"TJ"),INDEX($BO154:$DW154,,AC$4),AC$9/(INDEX(Roky_výhled,,AC$8)-Last_Bil)*(INDEX($BO154:$DW154,,AC$8)-INDEX($D154:$BL154,,$E$1))+INDEX($D154:$BL154,,$E$1),AC$9/(INDEX(Roky_výhled,,AC$8)-INDEX(Roky_výhled,,AC$8-1))*(INDEX($BO154:$DW154,,AC$8)-INDEX($BO154:$DW154,,AC$8-1))+INDEX($BO154:$DW154,,AC$8-1))</f>
        <v>899</v>
      </c>
      <c r="AD154" s="168">
        <f ca="1">CHOOSE(AD$6,SUMIFS(INDIRECT("EB[" &amp; AD$2 &amp; "]"),EB[Zdrojový_nositel],$B154,EB[product],"5200",EB[unit],"TJ"),INDEX($BO154:$DW154,,AD$4),AD$9/(INDEX(Roky_výhled,,AD$8)-Last_Bil)*(INDEX($BO154:$DW154,,AD$8)-INDEX($D154:$BL154,,$E$1))+INDEX($D154:$BL154,,$E$1),AD$9/(INDEX(Roky_výhled,,AD$8)-INDEX(Roky_výhled,,AD$8-1))*(INDEX($BO154:$DW154,,AD$8)-INDEX($BO154:$DW154,,AD$8-1))+INDEX($BO154:$DW154,,AD$8-1))</f>
        <v>1097.2</v>
      </c>
      <c r="AE154" s="168">
        <f ca="1">CHOOSE(AE$6,SUMIFS(INDIRECT("EB[" &amp; AE$2 &amp; "]"),EB[Zdrojový_nositel],$B154,EB[product],"5200",EB[unit],"TJ"),INDEX($BO154:$DW154,,AE$4),AE$9/(INDEX(Roky_výhled,,AE$8)-Last_Bil)*(INDEX($BO154:$DW154,,AE$8)-INDEX($D154:$BL154,,$E$1))+INDEX($D154:$BL154,,$E$1),AE$9/(INDEX(Roky_výhled,,AE$8)-INDEX(Roky_výhled,,AE$8-1))*(INDEX($BO154:$DW154,,AE$8)-INDEX($BO154:$DW154,,AE$8-1))+INDEX($BO154:$DW154,,AE$8-1))</f>
        <v>1295.4000000000001</v>
      </c>
      <c r="AF154" s="168">
        <f ca="1">CHOOSE(AF$6,SUMIFS(INDIRECT("EB[" &amp; AF$2 &amp; "]"),EB[Zdrojový_nositel],$B154,EB[product],"5200",EB[unit],"TJ"),INDEX($BO154:$DW154,,AF$4),AF$9/(INDEX(Roky_výhled,,AF$8)-Last_Bil)*(INDEX($BO154:$DW154,,AF$8)-INDEX($D154:$BL154,,$E$1))+INDEX($D154:$BL154,,$E$1),AF$9/(INDEX(Roky_výhled,,AF$8)-INDEX(Roky_výhled,,AF$8-1))*(INDEX($BO154:$DW154,,AF$8)-INDEX($BO154:$DW154,,AF$8-1))+INDEX($BO154:$DW154,,AF$8-1))</f>
        <v>1493.6</v>
      </c>
      <c r="AG154" s="168">
        <f ca="1">CHOOSE(AG$6,SUMIFS(INDIRECT("EB[" &amp; AG$2 &amp; "]"),EB[Zdrojový_nositel],$B154,EB[product],"5200",EB[unit],"TJ"),INDEX($BO154:$DW154,,AG$4),AG$9/(INDEX(Roky_výhled,,AG$8)-Last_Bil)*(INDEX($BO154:$DW154,,AG$8)-INDEX($D154:$BL154,,$E$1))+INDEX($D154:$BL154,,$E$1),AG$9/(INDEX(Roky_výhled,,AG$8)-INDEX(Roky_výhled,,AG$8-1))*(INDEX($BO154:$DW154,,AG$8)-INDEX($BO154:$DW154,,AG$8-1))+INDEX($BO154:$DW154,,AG$8-1))</f>
        <v>1691.8000000000002</v>
      </c>
      <c r="AH154" s="168">
        <f ca="1">CHOOSE(AH$6,SUMIFS(INDIRECT("EB[" &amp; AH$2 &amp; "]"),EB[Zdrojový_nositel],$B154,EB[product],"5200",EB[unit],"TJ"),INDEX($BO154:$DW154,,AH$4),AH$9/(INDEX(Roky_výhled,,AH$8)-Last_Bil)*(INDEX($BO154:$DW154,,AH$8)-INDEX($D154:$BL154,,$E$1))+INDEX($D154:$BL154,,$E$1),AH$9/(INDEX(Roky_výhled,,AH$8)-INDEX(Roky_výhled,,AH$8-1))*(INDEX($BO154:$DW154,,AH$8)-INDEX($BO154:$DW154,,AH$8-1))+INDEX($BO154:$DW154,,AH$8-1))</f>
        <v>1890</v>
      </c>
      <c r="AI154" s="168">
        <f ca="1">CHOOSE(AI$6,SUMIFS(INDIRECT("EB[" &amp; AI$2 &amp; "]"),EB[Zdrojový_nositel],$B154,EB[product],"5200",EB[unit],"TJ"),INDEX($BO154:$DW154,,AI$4),AI$9/(INDEX(Roky_výhled,,AI$8)-Last_Bil)*(INDEX($BO154:$DW154,,AI$8)-INDEX($D154:$BL154,,$E$1))+INDEX($D154:$BL154,,$E$1),AI$9/(INDEX(Roky_výhled,,AI$8)-INDEX(Roky_výhled,,AI$8-1))*(INDEX($BO154:$DW154,,AI$8)-INDEX($BO154:$DW154,,AI$8-1))+INDEX($BO154:$DW154,,AI$8-1))</f>
        <v>1842</v>
      </c>
      <c r="AJ154" s="168">
        <f ca="1">CHOOSE(AJ$6,SUMIFS(INDIRECT("EB[" &amp; AJ$2 &amp; "]"),EB[Zdrojový_nositel],$B154,EB[product],"5200",EB[unit],"TJ"),INDEX($BO154:$DW154,,AJ$4),AJ$9/(INDEX(Roky_výhled,,AJ$8)-Last_Bil)*(INDEX($BO154:$DW154,,AJ$8)-INDEX($D154:$BL154,,$E$1))+INDEX($D154:$BL154,,$E$1),AJ$9/(INDEX(Roky_výhled,,AJ$8)-INDEX(Roky_výhled,,AJ$8-1))*(INDEX($BO154:$DW154,,AJ$8)-INDEX($BO154:$DW154,,AJ$8-1))+INDEX($BO154:$DW154,,AJ$8-1))</f>
        <v>1794</v>
      </c>
      <c r="AK154" s="168">
        <f ca="1">CHOOSE(AK$6,SUMIFS(INDIRECT("EB[" &amp; AK$2 &amp; "]"),EB[Zdrojový_nositel],$B154,EB[product],"5200",EB[unit],"TJ"),INDEX($BO154:$DW154,,AK$4),AK$9/(INDEX(Roky_výhled,,AK$8)-Last_Bil)*(INDEX($BO154:$DW154,,AK$8)-INDEX($D154:$BL154,,$E$1))+INDEX($D154:$BL154,,$E$1),AK$9/(INDEX(Roky_výhled,,AK$8)-INDEX(Roky_výhled,,AK$8-1))*(INDEX($BO154:$DW154,,AK$8)-INDEX($BO154:$DW154,,AK$8-1))+INDEX($BO154:$DW154,,AK$8-1))</f>
        <v>1746</v>
      </c>
      <c r="AL154" s="168">
        <f ca="1">CHOOSE(AL$6,SUMIFS(INDIRECT("EB[" &amp; AL$2 &amp; "]"),EB[Zdrojový_nositel],$B154,EB[product],"5200",EB[unit],"TJ"),INDEX($BO154:$DW154,,AL$4),AL$9/(INDEX(Roky_výhled,,AL$8)-Last_Bil)*(INDEX($BO154:$DW154,,AL$8)-INDEX($D154:$BL154,,$E$1))+INDEX($D154:$BL154,,$E$1),AL$9/(INDEX(Roky_výhled,,AL$8)-INDEX(Roky_výhled,,AL$8-1))*(INDEX($BO154:$DW154,,AL$8)-INDEX($BO154:$DW154,,AL$8-1))+INDEX($BO154:$DW154,,AL$8-1))</f>
        <v>1698</v>
      </c>
      <c r="AM154" s="168">
        <f ca="1">CHOOSE(AM$6,SUMIFS(INDIRECT("EB[" &amp; AM$2 &amp; "]"),EB[Zdrojový_nositel],$B154,EB[product],"5200",EB[unit],"TJ"),INDEX($BO154:$DW154,,AM$4),AM$9/(INDEX(Roky_výhled,,AM$8)-Last_Bil)*(INDEX($BO154:$DW154,,AM$8)-INDEX($D154:$BL154,,$E$1))+INDEX($D154:$BL154,,$E$1),AM$9/(INDEX(Roky_výhled,,AM$8)-INDEX(Roky_výhled,,AM$8-1))*(INDEX($BO154:$DW154,,AM$8)-INDEX($BO154:$DW154,,AM$8-1))+INDEX($BO154:$DW154,,AM$8-1))</f>
        <v>1650</v>
      </c>
      <c r="AN154" s="168">
        <f ca="1">CHOOSE(AN$6,SUMIFS(INDIRECT("EB[" &amp; AN$2 &amp; "]"),EB[Zdrojový_nositel],$B154,EB[product],"5200",EB[unit],"TJ"),INDEX($BO154:$DW154,,AN$4),AN$9/(INDEX(Roky_výhled,,AN$8)-Last_Bil)*(INDEX($BO154:$DW154,,AN$8)-INDEX($D154:$BL154,,$E$1))+INDEX($D154:$BL154,,$E$1),AN$9/(INDEX(Roky_výhled,,AN$8)-INDEX(Roky_výhled,,AN$8-1))*(INDEX($BO154:$DW154,,AN$8)-INDEX($BO154:$DW154,,AN$8-1))+INDEX($BO154:$DW154,,AN$8-1))</f>
        <v>1650</v>
      </c>
      <c r="AO154" s="168">
        <f ca="1">CHOOSE(AO$6,SUMIFS(INDIRECT("EB[" &amp; AO$2 &amp; "]"),EB[Zdrojový_nositel],$B154,EB[product],"5200",EB[unit],"TJ"),INDEX($BO154:$DW154,,AO$4),AO$9/(INDEX(Roky_výhled,,AO$8)-Last_Bil)*(INDEX($BO154:$DW154,,AO$8)-INDEX($D154:$BL154,,$E$1))+INDEX($D154:$BL154,,$E$1),AO$9/(INDEX(Roky_výhled,,AO$8)-INDEX(Roky_výhled,,AO$8-1))*(INDEX($BO154:$DW154,,AO$8)-INDEX($BO154:$DW154,,AO$8-1))+INDEX($BO154:$DW154,,AO$8-1))</f>
        <v>1650</v>
      </c>
      <c r="AP154" s="168">
        <f ca="1">CHOOSE(AP$6,SUMIFS(INDIRECT("EB[" &amp; AP$2 &amp; "]"),EB[Zdrojový_nositel],$B154,EB[product],"5200",EB[unit],"TJ"),INDEX($BO154:$DW154,,AP$4),AP$9/(INDEX(Roky_výhled,,AP$8)-Last_Bil)*(INDEX($BO154:$DW154,,AP$8)-INDEX($D154:$BL154,,$E$1))+INDEX($D154:$BL154,,$E$1),AP$9/(INDEX(Roky_výhled,,AP$8)-INDEX(Roky_výhled,,AP$8-1))*(INDEX($BO154:$DW154,,AP$8)-INDEX($BO154:$DW154,,AP$8-1))+INDEX($BO154:$DW154,,AP$8-1))</f>
        <v>1650</v>
      </c>
      <c r="AQ154" s="168">
        <f ca="1">CHOOSE(AQ$6,SUMIFS(INDIRECT("EB[" &amp; AQ$2 &amp; "]"),EB[Zdrojový_nositel],$B154,EB[product],"5200",EB[unit],"TJ"),INDEX($BO154:$DW154,,AQ$4),AQ$9/(INDEX(Roky_výhled,,AQ$8)-Last_Bil)*(INDEX($BO154:$DW154,,AQ$8)-INDEX($D154:$BL154,,$E$1))+INDEX($D154:$BL154,,$E$1),AQ$9/(INDEX(Roky_výhled,,AQ$8)-INDEX(Roky_výhled,,AQ$8-1))*(INDEX($BO154:$DW154,,AQ$8)-INDEX($BO154:$DW154,,AQ$8-1))+INDEX($BO154:$DW154,,AQ$8-1))</f>
        <v>1650</v>
      </c>
      <c r="AR154" s="168">
        <f ca="1">CHOOSE(AR$6,SUMIFS(INDIRECT("EB[" &amp; AR$2 &amp; "]"),EB[Zdrojový_nositel],$B154,EB[product],"5200",EB[unit],"TJ"),INDEX($BO154:$DW154,,AR$4),AR$9/(INDEX(Roky_výhled,,AR$8)-Last_Bil)*(INDEX($BO154:$DW154,,AR$8)-INDEX($D154:$BL154,,$E$1))+INDEX($D154:$BL154,,$E$1),AR$9/(INDEX(Roky_výhled,,AR$8)-INDEX(Roky_výhled,,AR$8-1))*(INDEX($BO154:$DW154,,AR$8)-INDEX($BO154:$DW154,,AR$8-1))+INDEX($BO154:$DW154,,AR$8-1))</f>
        <v>1650</v>
      </c>
      <c r="AS154" s="168">
        <f ca="1">CHOOSE(AS$6,SUMIFS(INDIRECT("EB[" &amp; AS$2 &amp; "]"),EB[Zdrojový_nositel],$B154,EB[product],"5200",EB[unit],"TJ"),INDEX($BO154:$DW154,,AS$4),AS$9/(INDEX(Roky_výhled,,AS$8)-Last_Bil)*(INDEX($BO154:$DW154,,AS$8)-INDEX($D154:$BL154,,$E$1))+INDEX($D154:$BL154,,$E$1),AS$9/(INDEX(Roky_výhled,,AS$8)-INDEX(Roky_výhled,,AS$8-1))*(INDEX($BO154:$DW154,,AS$8)-INDEX($BO154:$DW154,,AS$8-1))+INDEX($BO154:$DW154,,AS$8-1))</f>
        <v>1650</v>
      </c>
      <c r="AT154" s="168">
        <f ca="1">CHOOSE(AT$6,SUMIFS(INDIRECT("EB[" &amp; AT$2 &amp; "]"),EB[Zdrojový_nositel],$B154,EB[product],"5200",EB[unit],"TJ"),INDEX($BO154:$DW154,,AT$4),AT$9/(INDEX(Roky_výhled,,AT$8)-Last_Bil)*(INDEX($BO154:$DW154,,AT$8)-INDEX($D154:$BL154,,$E$1))+INDEX($D154:$BL154,,$E$1),AT$9/(INDEX(Roky_výhled,,AT$8)-INDEX(Roky_výhled,,AT$8-1))*(INDEX($BO154:$DW154,,AT$8)-INDEX($BO154:$DW154,,AT$8-1))+INDEX($BO154:$DW154,,AT$8-1))</f>
        <v>1650</v>
      </c>
      <c r="AU154" s="168">
        <f ca="1">CHOOSE(AU$6,SUMIFS(INDIRECT("EB[" &amp; AU$2 &amp; "]"),EB[Zdrojový_nositel],$B154,EB[product],"5200",EB[unit],"TJ"),INDEX($BO154:$DW154,,AU$4),AU$9/(INDEX(Roky_výhled,,AU$8)-Last_Bil)*(INDEX($BO154:$DW154,,AU$8)-INDEX($D154:$BL154,,$E$1))+INDEX($D154:$BL154,,$E$1),AU$9/(INDEX(Roky_výhled,,AU$8)-INDEX(Roky_výhled,,AU$8-1))*(INDEX($BO154:$DW154,,AU$8)-INDEX($BO154:$DW154,,AU$8-1))+INDEX($BO154:$DW154,,AU$8-1))</f>
        <v>1650</v>
      </c>
      <c r="AV154" s="168">
        <f ca="1">CHOOSE(AV$6,SUMIFS(INDIRECT("EB[" &amp; AV$2 &amp; "]"),EB[Zdrojový_nositel],$B154,EB[product],"5200",EB[unit],"TJ"),INDEX($BO154:$DW154,,AV$4),AV$9/(INDEX(Roky_výhled,,AV$8)-Last_Bil)*(INDEX($BO154:$DW154,,AV$8)-INDEX($D154:$BL154,,$E$1))+INDEX($D154:$BL154,,$E$1),AV$9/(INDEX(Roky_výhled,,AV$8)-INDEX(Roky_výhled,,AV$8-1))*(INDEX($BO154:$DW154,,AV$8)-INDEX($BO154:$DW154,,AV$8-1))+INDEX($BO154:$DW154,,AV$8-1))</f>
        <v>1650</v>
      </c>
      <c r="AW154" s="168">
        <f ca="1">CHOOSE(AW$6,SUMIFS(INDIRECT("EB[" &amp; AW$2 &amp; "]"),EB[Zdrojový_nositel],$B154,EB[product],"5200",EB[unit],"TJ"),INDEX($BO154:$DW154,,AW$4),AW$9/(INDEX(Roky_výhled,,AW$8)-Last_Bil)*(INDEX($BO154:$DW154,,AW$8)-INDEX($D154:$BL154,,$E$1))+INDEX($D154:$BL154,,$E$1),AW$9/(INDEX(Roky_výhled,,AW$8)-INDEX(Roky_výhled,,AW$8-1))*(INDEX($BO154:$DW154,,AW$8)-INDEX($BO154:$DW154,,AW$8-1))+INDEX($BO154:$DW154,,AW$8-1))</f>
        <v>1650</v>
      </c>
      <c r="AX154" s="168">
        <f ca="1">CHOOSE(AX$6,SUMIFS(INDIRECT("EB[" &amp; AX$2 &amp; "]"),EB[Zdrojový_nositel],$B154,EB[product],"5200",EB[unit],"TJ"),INDEX($BO154:$DW154,,AX$4),AX$9/(INDEX(Roky_výhled,,AX$8)-Last_Bil)*(INDEX($BO154:$DW154,,AX$8)-INDEX($D154:$BL154,,$E$1))+INDEX($D154:$BL154,,$E$1),AX$9/(INDEX(Roky_výhled,,AX$8)-INDEX(Roky_výhled,,AX$8-1))*(INDEX($BO154:$DW154,,AX$8)-INDEX($BO154:$DW154,,AX$8-1))+INDEX($BO154:$DW154,,AX$8-1))</f>
        <v>1508</v>
      </c>
      <c r="AY154" s="168">
        <f ca="1">CHOOSE(AY$6,SUMIFS(INDIRECT("EB[" &amp; AY$2 &amp; "]"),EB[Zdrojový_nositel],$B154,EB[product],"5200",EB[unit],"TJ"),INDEX($BO154:$DW154,,AY$4),AY$9/(INDEX(Roky_výhled,,AY$8)-Last_Bil)*(INDEX($BO154:$DW154,,AY$8)-INDEX($D154:$BL154,,$E$1))+INDEX($D154:$BL154,,$E$1),AY$9/(INDEX(Roky_výhled,,AY$8)-INDEX(Roky_výhled,,AY$8-1))*(INDEX($BO154:$DW154,,AY$8)-INDEX($BO154:$DW154,,AY$8-1))+INDEX($BO154:$DW154,,AY$8-1))</f>
        <v>1366</v>
      </c>
      <c r="AZ154" s="168">
        <f ca="1">CHOOSE(AZ$6,SUMIFS(INDIRECT("EB[" &amp; AZ$2 &amp; "]"),EB[Zdrojový_nositel],$B154,EB[product],"5200",EB[unit],"TJ"),INDEX($BO154:$DW154,,AZ$4),AZ$9/(INDEX(Roky_výhled,,AZ$8)-Last_Bil)*(INDEX($BO154:$DW154,,AZ$8)-INDEX($D154:$BL154,,$E$1))+INDEX($D154:$BL154,,$E$1),AZ$9/(INDEX(Roky_výhled,,AZ$8)-INDEX(Roky_výhled,,AZ$8-1))*(INDEX($BO154:$DW154,,AZ$8)-INDEX($BO154:$DW154,,AZ$8-1))+INDEX($BO154:$DW154,,AZ$8-1))</f>
        <v>1224</v>
      </c>
      <c r="BA154" s="168">
        <f ca="1">CHOOSE(BA$6,SUMIFS(INDIRECT("EB[" &amp; BA$2 &amp; "]"),EB[Zdrojový_nositel],$B154,EB[product],"5200",EB[unit],"TJ"),INDEX($BO154:$DW154,,BA$4),BA$9/(INDEX(Roky_výhled,,BA$8)-Last_Bil)*(INDEX($BO154:$DW154,,BA$8)-INDEX($D154:$BL154,,$E$1))+INDEX($D154:$BL154,,$E$1),BA$9/(INDEX(Roky_výhled,,BA$8)-INDEX(Roky_výhled,,BA$8-1))*(INDEX($BO154:$DW154,,BA$8)-INDEX($BO154:$DW154,,BA$8-1))+INDEX($BO154:$DW154,,BA$8-1))</f>
        <v>1082</v>
      </c>
      <c r="BB154" s="168">
        <f ca="1">CHOOSE(BB$6,SUMIFS(INDIRECT("EB[" &amp; BB$2 &amp; "]"),EB[Zdrojový_nositel],$B154,EB[product],"5200",EB[unit],"TJ"),INDEX($BO154:$DW154,,BB$4),BB$9/(INDEX(Roky_výhled,,BB$8)-Last_Bil)*(INDEX($BO154:$DW154,,BB$8)-INDEX($D154:$BL154,,$E$1))+INDEX($D154:$BL154,,$E$1),BB$9/(INDEX(Roky_výhled,,BB$8)-INDEX(Roky_výhled,,BB$8-1))*(INDEX($BO154:$DW154,,BB$8)-INDEX($BO154:$DW154,,BB$8-1))+INDEX($BO154:$DW154,,BB$8-1))</f>
        <v>940</v>
      </c>
      <c r="BC154" s="168">
        <f ca="1">CHOOSE(BC$6,SUMIFS(INDIRECT("EB[" &amp; BC$2 &amp; "]"),EB[Zdrojový_nositel],$B154,EB[product],"5200",EB[unit],"TJ"),INDEX($BO154:$DW154,,BC$4),BC$9/(INDEX(Roky_výhled,,BC$8)-Last_Bil)*(INDEX($BO154:$DW154,,BC$8)-INDEX($D154:$BL154,,$E$1))+INDEX($D154:$BL154,,$E$1),BC$9/(INDEX(Roky_výhled,,BC$8)-INDEX(Roky_výhled,,BC$8-1))*(INDEX($BO154:$DW154,,BC$8)-INDEX($BO154:$DW154,,BC$8-1))+INDEX($BO154:$DW154,,BC$8-1))</f>
        <v>924</v>
      </c>
      <c r="BD154" s="168">
        <f ca="1">CHOOSE(BD$6,SUMIFS(INDIRECT("EB[" &amp; BD$2 &amp; "]"),EB[Zdrojový_nositel],$B154,EB[product],"5200",EB[unit],"TJ"),INDEX($BO154:$DW154,,BD$4),BD$9/(INDEX(Roky_výhled,,BD$8)-Last_Bil)*(INDEX($BO154:$DW154,,BD$8)-INDEX($D154:$BL154,,$E$1))+INDEX($D154:$BL154,,$E$1),BD$9/(INDEX(Roky_výhled,,BD$8)-INDEX(Roky_výhled,,BD$8-1))*(INDEX($BO154:$DW154,,BD$8)-INDEX($BO154:$DW154,,BD$8-1))+INDEX($BO154:$DW154,,BD$8-1))</f>
        <v>908</v>
      </c>
      <c r="BE154" s="168">
        <f ca="1">CHOOSE(BE$6,SUMIFS(INDIRECT("EB[" &amp; BE$2 &amp; "]"),EB[Zdrojový_nositel],$B154,EB[product],"5200",EB[unit],"TJ"),INDEX($BO154:$DW154,,BE$4),BE$9/(INDEX(Roky_výhled,,BE$8)-Last_Bil)*(INDEX($BO154:$DW154,,BE$8)-INDEX($D154:$BL154,,$E$1))+INDEX($D154:$BL154,,$E$1),BE$9/(INDEX(Roky_výhled,,BE$8)-INDEX(Roky_výhled,,BE$8-1))*(INDEX($BO154:$DW154,,BE$8)-INDEX($BO154:$DW154,,BE$8-1))+INDEX($BO154:$DW154,,BE$8-1))</f>
        <v>892</v>
      </c>
      <c r="BF154" s="168">
        <f ca="1">CHOOSE(BF$6,SUMIFS(INDIRECT("EB[" &amp; BF$2 &amp; "]"),EB[Zdrojový_nositel],$B154,EB[product],"5200",EB[unit],"TJ"),INDEX($BO154:$DW154,,BF$4),BF$9/(INDEX(Roky_výhled,,BF$8)-Last_Bil)*(INDEX($BO154:$DW154,,BF$8)-INDEX($D154:$BL154,,$E$1))+INDEX($D154:$BL154,,$E$1),BF$9/(INDEX(Roky_výhled,,BF$8)-INDEX(Roky_výhled,,BF$8-1))*(INDEX($BO154:$DW154,,BF$8)-INDEX($BO154:$DW154,,BF$8-1))+INDEX($BO154:$DW154,,BF$8-1))</f>
        <v>876</v>
      </c>
      <c r="BG154" s="168">
        <f ca="1">CHOOSE(BG$6,SUMIFS(INDIRECT("EB[" &amp; BG$2 &amp; "]"),EB[Zdrojový_nositel],$B154,EB[product],"5200",EB[unit],"TJ"),INDEX($BO154:$DW154,,BG$4),BG$9/(INDEX(Roky_výhled,,BG$8)-Last_Bil)*(INDEX($BO154:$DW154,,BG$8)-INDEX($D154:$BL154,,$E$1))+INDEX($D154:$BL154,,$E$1),BG$9/(INDEX(Roky_výhled,,BG$8)-INDEX(Roky_výhled,,BG$8-1))*(INDEX($BO154:$DW154,,BG$8)-INDEX($BO154:$DW154,,BG$8-1))+INDEX($BO154:$DW154,,BG$8-1))</f>
        <v>860</v>
      </c>
      <c r="BH154" s="168">
        <f ca="1">CHOOSE(BH$6,SUMIFS(INDIRECT("EB[" &amp; BH$2 &amp; "]"),EB[Zdrojový_nositel],$B154,EB[product],"5200",EB[unit],"TJ"),INDEX($BO154:$DW154,,BH$4),BH$9/(INDEX(Roky_výhled,,BH$8)-Last_Bil)*(INDEX($BO154:$DW154,,BH$8)-INDEX($D154:$BL154,,$E$1))+INDEX($D154:$BL154,,$E$1),BH$9/(INDEX(Roky_výhled,,BH$8)-INDEX(Roky_výhled,,BH$8-1))*(INDEX($BO154:$DW154,,BH$8)-INDEX($BO154:$DW154,,BH$8-1))+INDEX($BO154:$DW154,,BH$8-1))</f>
        <v>860</v>
      </c>
      <c r="BI154" s="168">
        <f ca="1">CHOOSE(BI$6,SUMIFS(INDIRECT("EB[" &amp; BI$2 &amp; "]"),EB[Zdrojový_nositel],$B154,EB[product],"5200",EB[unit],"TJ"),INDEX($BO154:$DW154,,BI$4),BI$9/(INDEX(Roky_výhled,,BI$8)-Last_Bil)*(INDEX($BO154:$DW154,,BI$8)-INDEX($D154:$BL154,,$E$1))+INDEX($D154:$BL154,,$E$1),BI$9/(INDEX(Roky_výhled,,BI$8)-INDEX(Roky_výhled,,BI$8-1))*(INDEX($BO154:$DW154,,BI$8)-INDEX($BO154:$DW154,,BI$8-1))+INDEX($BO154:$DW154,,BI$8-1))</f>
        <v>860</v>
      </c>
      <c r="BJ154" s="168">
        <f ca="1">CHOOSE(BJ$6,SUMIFS(INDIRECT("EB[" &amp; BJ$2 &amp; "]"),EB[Zdrojový_nositel],$B154,EB[product],"5200",EB[unit],"TJ"),INDEX($BO154:$DW154,,BJ$4),BJ$9/(INDEX(Roky_výhled,,BJ$8)-Last_Bil)*(INDEX($BO154:$DW154,,BJ$8)-INDEX($D154:$BL154,,$E$1))+INDEX($D154:$BL154,,$E$1),BJ$9/(INDEX(Roky_výhled,,BJ$8)-INDEX(Roky_výhled,,BJ$8-1))*(INDEX($BO154:$DW154,,BJ$8)-INDEX($BO154:$DW154,,BJ$8-1))+INDEX($BO154:$DW154,,BJ$8-1))</f>
        <v>860</v>
      </c>
      <c r="BK154" s="168">
        <f ca="1">CHOOSE(BK$6,SUMIFS(INDIRECT("EB[" &amp; BK$2 &amp; "]"),EB[Zdrojový_nositel],$B154,EB[product],"5200",EB[unit],"TJ"),INDEX($BO154:$DW154,,BK$4),BK$9/(INDEX(Roky_výhled,,BK$8)-Last_Bil)*(INDEX($BO154:$DW154,,BK$8)-INDEX($D154:$BL154,,$E$1))+INDEX($D154:$BL154,,$E$1),BK$9/(INDEX(Roky_výhled,,BK$8)-INDEX(Roky_výhled,,BK$8-1))*(INDEX($BO154:$DW154,,BK$8)-INDEX($BO154:$DW154,,BK$8-1))+INDEX($BO154:$DW154,,BK$8-1))</f>
        <v>860</v>
      </c>
      <c r="BL154" s="169">
        <f ca="1">CHOOSE(BL$6,SUMIFS(INDIRECT("EB[" &amp; BL$2 &amp; "]"),EB[Zdrojový_nositel],$B154,EB[product],"5200",EB[unit],"TJ"),INDEX($BO154:$DW154,,BL$4),BL$9/(INDEX(Roky_výhled,,BL$8)-Last_Bil)*(INDEX($BO154:$DW154,,BL$8)-INDEX($D154:$BL154,,$E$1))+INDEX($D154:$BL154,,$E$1),BL$9/(INDEX(Roky_výhled,,BL$8)-INDEX(Roky_výhled,,BL$8-1))*(INDEX($BO154:$DW154,,BL$8)-INDEX($BO154:$DW154,,BL$8-1))+INDEX($BO154:$DW154,,BL$8-1))</f>
        <v>860</v>
      </c>
      <c r="BM154"/>
      <c r="BN154" s="222" t="str">
        <f t="shared" ref="BN154:BN155" si="311">C154</f>
        <v>Jaderné teplo</v>
      </c>
      <c r="BO154" s="288">
        <v>980</v>
      </c>
      <c r="BP154" s="289">
        <v>1040</v>
      </c>
      <c r="BQ154" s="289">
        <v>1890</v>
      </c>
      <c r="BR154" s="289">
        <v>1650</v>
      </c>
      <c r="BS154" s="289">
        <v>1650</v>
      </c>
      <c r="BT154" s="289">
        <v>1650</v>
      </c>
      <c r="BU154" s="289">
        <v>940</v>
      </c>
      <c r="BV154" s="289">
        <v>860</v>
      </c>
      <c r="BW154" s="289">
        <v>860</v>
      </c>
      <c r="BX154" s="289">
        <v>1000</v>
      </c>
      <c r="BY154" s="290">
        <v>860</v>
      </c>
      <c r="BZ154" s="281"/>
      <c r="CA154" s="281"/>
      <c r="CB154" s="281"/>
      <c r="CC154" s="281"/>
      <c r="CD154" s="281"/>
      <c r="CE154" s="281"/>
      <c r="CF154" s="281"/>
      <c r="CG154" s="281"/>
      <c r="CH154" s="281"/>
      <c r="CI154" s="281"/>
      <c r="CJ154" s="281"/>
      <c r="CK154" s="281"/>
      <c r="CL154" s="281"/>
      <c r="CM154" s="281"/>
      <c r="CN154" s="281"/>
      <c r="CO154" s="281"/>
      <c r="CP154" s="281"/>
      <c r="CQ154" s="281"/>
      <c r="CR154" s="281"/>
      <c r="CS154" s="281"/>
      <c r="CT154" s="281"/>
      <c r="CU154" s="281"/>
      <c r="CV154" s="281"/>
      <c r="CW154" s="281"/>
      <c r="CX154" s="281"/>
      <c r="CY154" s="281"/>
      <c r="CZ154" s="281"/>
      <c r="DA154" s="281"/>
      <c r="DB154" s="281"/>
      <c r="DC154" s="281"/>
      <c r="DD154" s="281"/>
      <c r="DE154" s="281"/>
      <c r="DF154" s="281"/>
      <c r="DG154" s="281"/>
      <c r="DH154" s="281"/>
      <c r="DI154" s="281"/>
      <c r="DJ154" s="281"/>
      <c r="DK154" s="281"/>
      <c r="DL154" s="281"/>
      <c r="DM154" s="281"/>
      <c r="DN154" s="281"/>
      <c r="DO154" s="281"/>
      <c r="DP154" s="281"/>
      <c r="DQ154" s="281"/>
      <c r="DR154" s="281"/>
      <c r="DS154" s="281"/>
      <c r="DT154" s="281"/>
      <c r="DU154" s="281"/>
      <c r="DV154" s="281"/>
      <c r="DW154" s="281"/>
    </row>
    <row r="155" spans="2:127" s="196" customFormat="1" ht="15.75" thickBot="1" x14ac:dyDescent="0.3">
      <c r="B155"/>
      <c r="C155" s="181" t="str">
        <f t="shared" si="310"/>
        <v>Celkem</v>
      </c>
      <c r="D155" s="170">
        <f ca="1">SUM(D141:D154)</f>
        <v>154981</v>
      </c>
      <c r="E155" s="171">
        <f t="shared" ref="E155" ca="1" si="312">SUM(E141:E154)</f>
        <v>160187</v>
      </c>
      <c r="F155" s="171">
        <f t="shared" ref="F155" ca="1" si="313">SUM(F141:F154)</f>
        <v>163758</v>
      </c>
      <c r="G155" s="171">
        <f t="shared" ref="G155" ca="1" si="314">SUM(G141:G154)</f>
        <v>167306</v>
      </c>
      <c r="H155" s="171">
        <f t="shared" ref="H155" ca="1" si="315">SUM(H141:H154)</f>
        <v>161364</v>
      </c>
      <c r="I155" s="171">
        <f t="shared" ref="I155" ca="1" si="316">SUM(I141:I154)</f>
        <v>175941</v>
      </c>
      <c r="J155" s="171">
        <f t="shared" ref="J155" ca="1" si="317">SUM(J141:J154)</f>
        <v>191084</v>
      </c>
      <c r="K155" s="171">
        <f t="shared" ref="K155" ca="1" si="318">SUM(K141:K154)</f>
        <v>180370</v>
      </c>
      <c r="L155" s="171">
        <f t="shared" ref="L155" ca="1" si="319">SUM(L141:L154)</f>
        <v>158048</v>
      </c>
      <c r="M155" s="171">
        <f t="shared" ref="M155" ca="1" si="320">SUM(M141:M154)</f>
        <v>147301</v>
      </c>
      <c r="N155" s="171">
        <f t="shared" ref="N155" ca="1" si="321">SUM(N141:N154)</f>
        <v>139216</v>
      </c>
      <c r="O155" s="171">
        <f t="shared" ref="O155" ca="1" si="322">SUM(O141:O154)</f>
        <v>149239</v>
      </c>
      <c r="P155" s="171">
        <f t="shared" ref="P155" ca="1" si="323">SUM(P141:P154)</f>
        <v>142437</v>
      </c>
      <c r="Q155" s="171">
        <f t="shared" ref="Q155" ca="1" si="324">SUM(Q141:Q154)</f>
        <v>147281</v>
      </c>
      <c r="R155" s="171">
        <f t="shared" ref="R155" ca="1" si="325">SUM(R141:R154)</f>
        <v>144397</v>
      </c>
      <c r="S155" s="171">
        <f t="shared" ref="S155" ca="1" si="326">SUM(S141:S154)</f>
        <v>138924</v>
      </c>
      <c r="T155" s="171">
        <f t="shared" ref="T155" ca="1" si="327">SUM(T141:T154)</f>
        <v>130623</v>
      </c>
      <c r="U155" s="171">
        <f t="shared" ref="U155" ca="1" si="328">SUM(U141:U154)</f>
        <v>128080</v>
      </c>
      <c r="V155" s="171">
        <f t="shared" ref="V155" ca="1" si="329">SUM(V141:V154)</f>
        <v>128532</v>
      </c>
      <c r="W155" s="171">
        <f t="shared" ref="W155" ca="1" si="330">SUM(W141:W154)</f>
        <v>120291</v>
      </c>
      <c r="X155" s="171">
        <f t="shared" ref="X155" ca="1" si="331">SUM(X141:X154)</f>
        <v>146860</v>
      </c>
      <c r="Y155" s="171">
        <f t="shared" ref="Y155" ca="1" si="332">SUM(Y141:Y154)</f>
        <v>134366</v>
      </c>
      <c r="Z155" s="171">
        <f t="shared" ref="Z155" ca="1" si="333">SUM(Z141:Z154)</f>
        <v>134311</v>
      </c>
      <c r="AA155" s="171">
        <f t="shared" ref="AA155" ca="1" si="334">SUM(AA141:AA154)</f>
        <v>135402</v>
      </c>
      <c r="AB155" s="171">
        <f t="shared" ref="AB155" ca="1" si="335">SUM(AB141:AB154)</f>
        <v>117776</v>
      </c>
      <c r="AC155" s="171">
        <f t="shared" ref="AC155" ca="1" si="336">SUM(AC141:AC154)</f>
        <v>119366</v>
      </c>
      <c r="AD155" s="171">
        <f t="shared" ref="AD155" ca="1" si="337">SUM(AD141:AD154)</f>
        <v>118362.79999999997</v>
      </c>
      <c r="AE155" s="171">
        <f t="shared" ref="AE155" ca="1" si="338">SUM(AE141:AE154)</f>
        <v>117359.6</v>
      </c>
      <c r="AF155" s="171">
        <f t="shared" ref="AF155" ca="1" si="339">SUM(AF141:AF154)</f>
        <v>116356.4</v>
      </c>
      <c r="AG155" s="171">
        <f t="shared" ref="AG155" ca="1" si="340">SUM(AG141:AG154)</f>
        <v>115353.20000000003</v>
      </c>
      <c r="AH155" s="171">
        <f t="shared" ref="AH155" ca="1" si="341">SUM(AH141:AH154)</f>
        <v>114350</v>
      </c>
      <c r="AI155" s="171">
        <f t="shared" ref="AI155" ca="1" si="342">SUM(AI141:AI154)</f>
        <v>113156</v>
      </c>
      <c r="AJ155" s="171">
        <f t="shared" ref="AJ155" ca="1" si="343">SUM(AJ141:AJ154)</f>
        <v>111962</v>
      </c>
      <c r="AK155" s="171">
        <f t="shared" ref="AK155" ca="1" si="344">SUM(AK141:AK154)</f>
        <v>110768</v>
      </c>
      <c r="AL155" s="171">
        <f t="shared" ref="AL155" ca="1" si="345">SUM(AL141:AL154)</f>
        <v>109574</v>
      </c>
      <c r="AM155" s="171">
        <f t="shared" ref="AM155" ca="1" si="346">SUM(AM141:AM154)</f>
        <v>108380</v>
      </c>
      <c r="AN155" s="171">
        <f t="shared" ref="AN155" ca="1" si="347">SUM(AN141:AN154)</f>
        <v>108402</v>
      </c>
      <c r="AO155" s="171">
        <f t="shared" ref="AO155" ca="1" si="348">SUM(AO141:AO154)</f>
        <v>108424</v>
      </c>
      <c r="AP155" s="171">
        <f t="shared" ref="AP155" ca="1" si="349">SUM(AP141:AP154)</f>
        <v>108446</v>
      </c>
      <c r="AQ155" s="171">
        <f t="shared" ref="AQ155" ca="1" si="350">SUM(AQ141:AQ154)</f>
        <v>108468</v>
      </c>
      <c r="AR155" s="171">
        <f t="shared" ref="AR155" ca="1" si="351">SUM(AR141:AR154)</f>
        <v>108490</v>
      </c>
      <c r="AS155" s="171">
        <f t="shared" ref="AS155" ca="1" si="352">SUM(AS141:AS154)</f>
        <v>108602</v>
      </c>
      <c r="AT155" s="171">
        <f t="shared" ref="AT155" ca="1" si="353">SUM(AT141:AT154)</f>
        <v>108714</v>
      </c>
      <c r="AU155" s="171">
        <f t="shared" ref="AU155" ca="1" si="354">SUM(AU141:AU154)</f>
        <v>108826</v>
      </c>
      <c r="AV155" s="171">
        <f t="shared" ref="AV155" ca="1" si="355">SUM(AV141:AV154)</f>
        <v>108938</v>
      </c>
      <c r="AW155" s="171">
        <f t="shared" ref="AW155" ca="1" si="356">SUM(AW141:AW154)</f>
        <v>109050</v>
      </c>
      <c r="AX155" s="171">
        <f t="shared" ref="AX155" ca="1" si="357">SUM(AX141:AX154)</f>
        <v>107840</v>
      </c>
      <c r="AY155" s="171">
        <f t="shared" ref="AY155" ca="1" si="358">SUM(AY141:AY154)</f>
        <v>106630</v>
      </c>
      <c r="AZ155" s="171">
        <f t="shared" ref="AZ155" ca="1" si="359">SUM(AZ141:AZ154)</f>
        <v>105420</v>
      </c>
      <c r="BA155" s="171">
        <f t="shared" ref="BA155" ca="1" si="360">SUM(BA141:BA154)</f>
        <v>104210</v>
      </c>
      <c r="BB155" s="171">
        <f t="shared" ref="BB155" ca="1" si="361">SUM(BB141:BB154)</f>
        <v>103000</v>
      </c>
      <c r="BC155" s="171">
        <f t="shared" ref="BC155" ca="1" si="362">SUM(BC141:BC154)</f>
        <v>100880.00000000001</v>
      </c>
      <c r="BD155" s="171">
        <f t="shared" ref="BD155" ca="1" si="363">SUM(BD141:BD154)</f>
        <v>98760</v>
      </c>
      <c r="BE155" s="171">
        <f t="shared" ref="BE155" ca="1" si="364">SUM(BE141:BE154)</f>
        <v>96640</v>
      </c>
      <c r="BF155" s="171">
        <f t="shared" ref="BF155" ca="1" si="365">SUM(BF141:BF154)</f>
        <v>94520</v>
      </c>
      <c r="BG155" s="171">
        <f t="shared" ref="BG155" ca="1" si="366">SUM(BG141:BG154)</f>
        <v>92400</v>
      </c>
      <c r="BH155" s="171">
        <f t="shared" ref="BH155" ca="1" si="367">SUM(BH141:BH154)</f>
        <v>91910</v>
      </c>
      <c r="BI155" s="171">
        <f t="shared" ref="BI155" ca="1" si="368">SUM(BI141:BI154)</f>
        <v>91420</v>
      </c>
      <c r="BJ155" s="171">
        <f t="shared" ref="BJ155" ca="1" si="369">SUM(BJ141:BJ154)</f>
        <v>90929.999999999985</v>
      </c>
      <c r="BK155" s="171">
        <f t="shared" ref="BK155" ca="1" si="370">SUM(BK141:BK154)</f>
        <v>90439.999999999985</v>
      </c>
      <c r="BL155" s="172">
        <f t="shared" ref="BL155" ca="1" si="371">SUM(BL141:BL154)</f>
        <v>89949.999999999985</v>
      </c>
      <c r="BM155"/>
      <c r="BN155" s="181" t="str">
        <f t="shared" si="311"/>
        <v>Celkem</v>
      </c>
      <c r="BO155" s="300">
        <f>SUM(BO141:BO154)</f>
        <v>124000</v>
      </c>
      <c r="BP155" s="301">
        <f t="shared" ref="BP155" si="372">SUM(BP141:BP154)</f>
        <v>117050</v>
      </c>
      <c r="BQ155" s="301">
        <f t="shared" ref="BQ155" si="373">SUM(BQ141:BQ154)</f>
        <v>114350</v>
      </c>
      <c r="BR155" s="301">
        <f t="shared" ref="BR155" si="374">SUM(BR141:BR154)</f>
        <v>108380</v>
      </c>
      <c r="BS155" s="301">
        <f t="shared" ref="BS155" si="375">SUM(BS141:BS154)</f>
        <v>108490</v>
      </c>
      <c r="BT155" s="301">
        <f t="shared" ref="BT155" si="376">SUM(BT141:BT154)</f>
        <v>109050</v>
      </c>
      <c r="BU155" s="301">
        <f t="shared" ref="BU155" si="377">SUM(BU141:BU154)</f>
        <v>103000</v>
      </c>
      <c r="BV155" s="301">
        <f t="shared" ref="BV155" si="378">SUM(BV141:BV154)</f>
        <v>92400</v>
      </c>
      <c r="BW155" s="301">
        <f t="shared" ref="BW155" si="379">SUM(BW141:BW154)</f>
        <v>89949.999999999985</v>
      </c>
      <c r="BX155" s="301">
        <f t="shared" ref="BX155" si="380">SUM(BX141:BX154)</f>
        <v>86530</v>
      </c>
      <c r="BY155" s="302">
        <f t="shared" ref="BY155" si="381">SUM(BY141:BY154)</f>
        <v>85040</v>
      </c>
      <c r="BZ155" s="281"/>
      <c r="CA155" s="281"/>
      <c r="CB155" s="281"/>
      <c r="CC155" s="281"/>
      <c r="CD155" s="281"/>
      <c r="CE155" s="281"/>
      <c r="CF155" s="281"/>
      <c r="CG155" s="281"/>
      <c r="CH155" s="281"/>
      <c r="CI155" s="281"/>
      <c r="CJ155" s="281"/>
      <c r="CK155" s="281"/>
      <c r="CL155" s="281"/>
      <c r="CM155" s="281"/>
      <c r="CN155" s="281"/>
      <c r="CO155" s="281"/>
      <c r="CP155" s="281"/>
      <c r="CQ155" s="281"/>
      <c r="CR155" s="281"/>
      <c r="CS155" s="281"/>
      <c r="CT155" s="281"/>
      <c r="CU155" s="281"/>
      <c r="CV155" s="281"/>
      <c r="CW155" s="281"/>
      <c r="CX155" s="281"/>
      <c r="CY155" s="281"/>
      <c r="CZ155" s="281"/>
      <c r="DA155" s="281"/>
      <c r="DB155" s="281"/>
      <c r="DC155" s="281"/>
      <c r="DD155" s="281"/>
      <c r="DE155" s="281"/>
      <c r="DF155" s="281"/>
      <c r="DG155" s="281"/>
      <c r="DH155" s="281"/>
      <c r="DI155" s="281"/>
      <c r="DJ155" s="281"/>
      <c r="DK155" s="281"/>
      <c r="DL155" s="281"/>
      <c r="DM155" s="281"/>
      <c r="DN155" s="281"/>
      <c r="DO155" s="281"/>
      <c r="DP155" s="281"/>
      <c r="DQ155" s="281"/>
      <c r="DR155" s="281"/>
      <c r="DS155" s="281"/>
      <c r="DT155" s="281"/>
      <c r="DU155" s="281"/>
      <c r="DV155" s="281"/>
      <c r="DW155" s="281"/>
    </row>
    <row r="157" spans="2:127" ht="15.75" thickBot="1" x14ac:dyDescent="0.3"/>
    <row r="158" spans="2:127" s="196" customFormat="1" ht="15.75" thickBot="1" x14ac:dyDescent="0.3">
      <c r="B158"/>
      <c r="C158" s="181" t="s">
        <v>3367</v>
      </c>
      <c r="D158" s="161">
        <f t="array" ref="D158">MIN(IFERROR(VALUE(EB[#Headers]),1000000))</f>
        <v>1990</v>
      </c>
      <c r="E158" s="159">
        <f t="shared" ref="E158" si="382">D158+1</f>
        <v>1991</v>
      </c>
      <c r="F158" s="159">
        <f t="shared" ref="F158" si="383">E158+1</f>
        <v>1992</v>
      </c>
      <c r="G158" s="159">
        <f t="shared" ref="G158" si="384">F158+1</f>
        <v>1993</v>
      </c>
      <c r="H158" s="159">
        <f t="shared" ref="H158" si="385">G158+1</f>
        <v>1994</v>
      </c>
      <c r="I158" s="159">
        <f t="shared" ref="I158" si="386">H158+1</f>
        <v>1995</v>
      </c>
      <c r="J158" s="159">
        <f t="shared" ref="J158" si="387">I158+1</f>
        <v>1996</v>
      </c>
      <c r="K158" s="159">
        <f t="shared" ref="K158" si="388">J158+1</f>
        <v>1997</v>
      </c>
      <c r="L158" s="159">
        <f t="shared" ref="L158" si="389">K158+1</f>
        <v>1998</v>
      </c>
      <c r="M158" s="159">
        <f t="shared" ref="M158" si="390">L158+1</f>
        <v>1999</v>
      </c>
      <c r="N158" s="159">
        <f t="shared" ref="N158" si="391">M158+1</f>
        <v>2000</v>
      </c>
      <c r="O158" s="159">
        <f t="shared" ref="O158" si="392">N158+1</f>
        <v>2001</v>
      </c>
      <c r="P158" s="159">
        <f t="shared" ref="P158" si="393">O158+1</f>
        <v>2002</v>
      </c>
      <c r="Q158" s="159">
        <f t="shared" ref="Q158" si="394">P158+1</f>
        <v>2003</v>
      </c>
      <c r="R158" s="159">
        <f t="shared" ref="R158" si="395">Q158+1</f>
        <v>2004</v>
      </c>
      <c r="S158" s="159">
        <f t="shared" ref="S158" si="396">R158+1</f>
        <v>2005</v>
      </c>
      <c r="T158" s="159">
        <f t="shared" ref="T158" si="397">S158+1</f>
        <v>2006</v>
      </c>
      <c r="U158" s="159">
        <f t="shared" ref="U158" si="398">T158+1</f>
        <v>2007</v>
      </c>
      <c r="V158" s="159">
        <f t="shared" ref="V158" si="399">U158+1</f>
        <v>2008</v>
      </c>
      <c r="W158" s="159">
        <f t="shared" ref="W158" si="400">V158+1</f>
        <v>2009</v>
      </c>
      <c r="X158" s="159">
        <f>S158+5</f>
        <v>2010</v>
      </c>
      <c r="Y158" s="159">
        <f>X158+1</f>
        <v>2011</v>
      </c>
      <c r="Z158" s="159">
        <f>Y158+1</f>
        <v>2012</v>
      </c>
      <c r="AA158" s="159">
        <f>Z158+1</f>
        <v>2013</v>
      </c>
      <c r="AB158" s="159">
        <f>AA158+1</f>
        <v>2014</v>
      </c>
      <c r="AC158" s="159">
        <f>AB158+1</f>
        <v>2015</v>
      </c>
      <c r="AD158" s="159">
        <f>Y158+5</f>
        <v>2016</v>
      </c>
      <c r="AE158" s="159">
        <f t="shared" ref="AE158" si="401">Z158+5</f>
        <v>2017</v>
      </c>
      <c r="AF158" s="159">
        <f t="shared" ref="AF158" si="402">AA158+5</f>
        <v>2018</v>
      </c>
      <c r="AG158" s="159">
        <f t="shared" ref="AG158" si="403">AB158+5</f>
        <v>2019</v>
      </c>
      <c r="AH158" s="159">
        <f t="shared" ref="AH158" si="404">AC158+5</f>
        <v>2020</v>
      </c>
      <c r="AI158" s="159">
        <f t="shared" ref="AI158" si="405">AD158+5</f>
        <v>2021</v>
      </c>
      <c r="AJ158" s="159">
        <f t="shared" ref="AJ158" si="406">AE158+5</f>
        <v>2022</v>
      </c>
      <c r="AK158" s="159">
        <f t="shared" ref="AK158" si="407">AF158+5</f>
        <v>2023</v>
      </c>
      <c r="AL158" s="159">
        <f t="shared" ref="AL158" si="408">AG158+5</f>
        <v>2024</v>
      </c>
      <c r="AM158" s="159">
        <f t="shared" ref="AM158" si="409">AH158+5</f>
        <v>2025</v>
      </c>
      <c r="AN158" s="159">
        <f t="shared" ref="AN158" si="410">AI158+5</f>
        <v>2026</v>
      </c>
      <c r="AO158" s="159">
        <f t="shared" ref="AO158" si="411">AJ158+5</f>
        <v>2027</v>
      </c>
      <c r="AP158" s="159">
        <f t="shared" ref="AP158" si="412">AK158+5</f>
        <v>2028</v>
      </c>
      <c r="AQ158" s="159">
        <f t="shared" ref="AQ158" si="413">AL158+5</f>
        <v>2029</v>
      </c>
      <c r="AR158" s="159">
        <f t="shared" ref="AR158" si="414">AM158+5</f>
        <v>2030</v>
      </c>
      <c r="AS158" s="159">
        <f t="shared" ref="AS158" si="415">AN158+5</f>
        <v>2031</v>
      </c>
      <c r="AT158" s="159">
        <f t="shared" ref="AT158" si="416">AO158+5</f>
        <v>2032</v>
      </c>
      <c r="AU158" s="159">
        <f t="shared" ref="AU158" si="417">AP158+5</f>
        <v>2033</v>
      </c>
      <c r="AV158" s="159">
        <f t="shared" ref="AV158" si="418">AQ158+5</f>
        <v>2034</v>
      </c>
      <c r="AW158" s="159">
        <f t="shared" ref="AW158" si="419">AR158+5</f>
        <v>2035</v>
      </c>
      <c r="AX158" s="159">
        <f t="shared" ref="AX158" si="420">AS158+5</f>
        <v>2036</v>
      </c>
      <c r="AY158" s="159">
        <f t="shared" ref="AY158" si="421">AT158+5</f>
        <v>2037</v>
      </c>
      <c r="AZ158" s="159">
        <f t="shared" ref="AZ158" si="422">AU158+5</f>
        <v>2038</v>
      </c>
      <c r="BA158" s="159">
        <f t="shared" ref="BA158" si="423">AV158+5</f>
        <v>2039</v>
      </c>
      <c r="BB158" s="159">
        <f t="shared" ref="BB158" si="424">AW158+5</f>
        <v>2040</v>
      </c>
      <c r="BC158" s="159">
        <f t="shared" ref="BC158" si="425">AX158+5</f>
        <v>2041</v>
      </c>
      <c r="BD158" s="159">
        <f t="shared" ref="BD158" si="426">AY158+5</f>
        <v>2042</v>
      </c>
      <c r="BE158" s="159">
        <f t="shared" ref="BE158" si="427">AZ158+5</f>
        <v>2043</v>
      </c>
      <c r="BF158" s="159">
        <f t="shared" ref="BF158" si="428">BA158+5</f>
        <v>2044</v>
      </c>
      <c r="BG158" s="159">
        <f t="shared" ref="BG158" si="429">BB158+5</f>
        <v>2045</v>
      </c>
      <c r="BH158" s="159">
        <f t="shared" ref="BH158" si="430">BC158+5</f>
        <v>2046</v>
      </c>
      <c r="BI158" s="159">
        <f t="shared" ref="BI158" si="431">BD158+5</f>
        <v>2047</v>
      </c>
      <c r="BJ158" s="159">
        <f t="shared" ref="BJ158" si="432">BE158+5</f>
        <v>2048</v>
      </c>
      <c r="BK158" s="159">
        <f t="shared" ref="BK158" si="433">BF158+5</f>
        <v>2049</v>
      </c>
      <c r="BL158" s="160">
        <f t="shared" ref="BL158" si="434">BG158+5</f>
        <v>2050</v>
      </c>
      <c r="BM158"/>
      <c r="BN158" s="181" t="str">
        <f t="shared" ref="BN158:BN173" si="435">C158</f>
        <v>Spotřeba paliv na výrobu elektřiny [PJ]</v>
      </c>
      <c r="BO158" s="223">
        <f>BO$2</f>
        <v>2012</v>
      </c>
      <c r="BP158" s="191">
        <f t="shared" ref="BP158:BY158" si="436">BP$2</f>
        <v>2015</v>
      </c>
      <c r="BQ158" s="191">
        <f t="shared" si="436"/>
        <v>2020</v>
      </c>
      <c r="BR158" s="191">
        <f t="shared" si="436"/>
        <v>2025</v>
      </c>
      <c r="BS158" s="191">
        <f t="shared" si="436"/>
        <v>2030</v>
      </c>
      <c r="BT158" s="191">
        <f t="shared" si="436"/>
        <v>2035</v>
      </c>
      <c r="BU158" s="191">
        <f t="shared" si="436"/>
        <v>2040</v>
      </c>
      <c r="BV158" s="191">
        <f t="shared" si="436"/>
        <v>2045</v>
      </c>
      <c r="BW158" s="191">
        <f t="shared" si="436"/>
        <v>2050</v>
      </c>
      <c r="BX158" s="191">
        <f t="shared" si="436"/>
        <v>2055</v>
      </c>
      <c r="BY158" s="192">
        <f t="shared" si="436"/>
        <v>2060</v>
      </c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  <c r="DK158" s="202"/>
      <c r="DL158" s="202"/>
      <c r="DM158" s="202"/>
      <c r="DN158" s="202"/>
      <c r="DO158" s="202"/>
      <c r="DP158" s="202"/>
      <c r="DQ158" s="202"/>
      <c r="DR158" s="202"/>
      <c r="DS158" s="202"/>
      <c r="DT158" s="202"/>
      <c r="DU158" s="202"/>
      <c r="DV158" s="202"/>
      <c r="DW158" s="202"/>
    </row>
    <row r="159" spans="2:127" s="196" customFormat="1" x14ac:dyDescent="0.25">
      <c r="B159" t="s">
        <v>3130</v>
      </c>
      <c r="C159" s="178" t="str">
        <f t="shared" ref="C159:C173" si="437">C31</f>
        <v>Tuhá paliva</v>
      </c>
      <c r="D159" s="164">
        <f ca="1">CHOOSE(D$6,Statistika_paliv_E_a_T!D115,INDEX($BO159:$DW159,,D$4),D$9/(INDEX(Roky_výhled,,D$8)-Last_Bil)*(INDEX($BO159:$DW159,,D$8)-INDEX($D159:$BL159,,$E$1))+INDEX($D159:$BL159,,$E$1),D$9/(INDEX(Roky_výhled,,D$8)-INDEX(Roky_výhled,,D$8-1))*(INDEX($BO159:$DW159,,D$8)-INDEX($BO159:$DW159,,D$8-1))+INDEX($BO159:$DW159,,D$8-1))</f>
        <v>496423.36842105264</v>
      </c>
      <c r="E159" s="165">
        <f ca="1">CHOOSE(E$6,Statistika_paliv_E_a_T!E115,INDEX($BO159:$DW159,,E$4),E$9/(INDEX(Roky_výhled,,E$8)-Last_Bil)*(INDEX($BO159:$DW159,,E$8)-INDEX($D159:$BL159,,$E$1))+INDEX($D159:$BL159,,$E$1),E$9/(INDEX(Roky_výhled,,E$8)-INDEX(Roky_výhled,,E$8-1))*(INDEX($BO159:$DW159,,E$8)-INDEX($BO159:$DW159,,E$8-1))+INDEX($BO159:$DW159,,E$8-1))</f>
        <v>478766.89473684208</v>
      </c>
      <c r="F159" s="165">
        <f ca="1">CHOOSE(F$6,Statistika_paliv_E_a_T!F115,INDEX($BO159:$DW159,,F$4),F$9/(INDEX(Roky_výhled,,F$8)-Last_Bil)*(INDEX($BO159:$DW159,,F$8)-INDEX($D159:$BL159,,$E$1))+INDEX($D159:$BL159,,$E$1),F$9/(INDEX(Roky_výhled,,F$8)-INDEX(Roky_výhled,,F$8-1))*(INDEX($BO159:$DW159,,F$8)-INDEX($BO159:$DW159,,F$8-1))+INDEX($BO159:$DW159,,F$8-1))</f>
        <v>469395.94736842107</v>
      </c>
      <c r="G159" s="165">
        <f ca="1">CHOOSE(G$6,Statistika_paliv_E_a_T!G115,INDEX($BO159:$DW159,,G$4),G$9/(INDEX(Roky_výhled,,G$8)-Last_Bil)*(INDEX($BO159:$DW159,,G$8)-INDEX($D159:$BL159,,$E$1))+INDEX($D159:$BL159,,$E$1),G$9/(INDEX(Roky_výhled,,G$8)-INDEX(Roky_výhled,,G$8-1))*(INDEX($BO159:$DW159,,G$8)-INDEX($BO159:$DW159,,G$8-1))+INDEX($BO159:$DW159,,G$8-1))</f>
        <v>469826.15789473685</v>
      </c>
      <c r="H159" s="165">
        <f ca="1">CHOOSE(H$6,Statistika_paliv_E_a_T!H115,INDEX($BO159:$DW159,,H$4),H$9/(INDEX(Roky_výhled,,H$8)-Last_Bil)*(INDEX($BO159:$DW159,,H$8)-INDEX($D159:$BL159,,$E$1))+INDEX($D159:$BL159,,$E$1),H$9/(INDEX(Roky_výhled,,H$8)-INDEX(Roky_výhled,,H$8-1))*(INDEX($BO159:$DW159,,H$8)-INDEX($BO159:$DW159,,H$8-1))+INDEX($BO159:$DW159,,H$8-1))</f>
        <v>470309.10526315786</v>
      </c>
      <c r="I159" s="165">
        <f ca="1">CHOOSE(I$6,Statistika_paliv_E_a_T!I115,INDEX($BO159:$DW159,,I$4),I$9/(INDEX(Roky_výhled,,I$8)-Last_Bil)*(INDEX($BO159:$DW159,,I$8)-INDEX($D159:$BL159,,$E$1))+INDEX($D159:$BL159,,$E$1),I$9/(INDEX(Roky_výhled,,I$8)-INDEX(Roky_výhled,,I$8-1))*(INDEX($BO159:$DW159,,I$8)-INDEX($BO159:$DW159,,I$8-1))+INDEX($BO159:$DW159,,I$8-1))</f>
        <v>495358.36842105264</v>
      </c>
      <c r="J159" s="165">
        <f ca="1">CHOOSE(J$6,Statistika_paliv_E_a_T!J115,INDEX($BO159:$DW159,,J$4),J$9/(INDEX(Roky_výhled,,J$8)-Last_Bil)*(INDEX($BO159:$DW159,,J$8)-INDEX($D159:$BL159,,$E$1))+INDEX($D159:$BL159,,$E$1),J$9/(INDEX(Roky_výhled,,J$8)-INDEX(Roky_výhled,,J$8-1))*(INDEX($BO159:$DW159,,J$8)-INDEX($BO159:$DW159,,J$8-1))+INDEX($BO159:$DW159,,J$8-1))</f>
        <v>511964.21052631579</v>
      </c>
      <c r="K159" s="165">
        <f ca="1">CHOOSE(K$6,Statistika_paliv_E_a_T!K115,INDEX($BO159:$DW159,,K$4),K$9/(INDEX(Roky_výhled,,K$8)-Last_Bil)*(INDEX($BO159:$DW159,,K$8)-INDEX($D159:$BL159,,$E$1))+INDEX($D159:$BL159,,$E$1),K$9/(INDEX(Roky_výhled,,K$8)-INDEX(Roky_výhled,,K$8-1))*(INDEX($BO159:$DW159,,K$8)-INDEX($BO159:$DW159,,K$8-1))+INDEX($BO159:$DW159,,K$8-1))</f>
        <v>477544.73684210528</v>
      </c>
      <c r="L159" s="165">
        <f ca="1">CHOOSE(L$6,Statistika_paliv_E_a_T!L115,INDEX($BO159:$DW159,,L$4),L$9/(INDEX(Roky_výhled,,L$8)-Last_Bil)*(INDEX($BO159:$DW159,,L$8)-INDEX($D159:$BL159,,$E$1))+INDEX($D159:$BL159,,$E$1),L$9/(INDEX(Roky_výhled,,L$8)-INDEX(Roky_výhled,,L$8-1))*(INDEX($BO159:$DW159,,L$8)-INDEX($BO159:$DW159,,L$8-1))+INDEX($BO159:$DW159,,L$8-1))</f>
        <v>475953.05263157893</v>
      </c>
      <c r="M159" s="165">
        <f ca="1">CHOOSE(M$6,Statistika_paliv_E_a_T!M115,INDEX($BO159:$DW159,,M$4),M$9/(INDEX(Roky_výhled,,M$8)-Last_Bil)*(INDEX($BO159:$DW159,,M$8)-INDEX($D159:$BL159,,$E$1))+INDEX($D159:$BL159,,$E$1),M$9/(INDEX(Roky_výhled,,M$8)-INDEX(Roky_výhled,,M$8-1))*(INDEX($BO159:$DW159,,M$8)-INDEX($BO159:$DW159,,M$8-1))+INDEX($BO159:$DW159,,M$8-1))</f>
        <v>443987.36842105264</v>
      </c>
      <c r="N159" s="165">
        <f ca="1">CHOOSE(N$6,Statistika_paliv_E_a_T!N115,INDEX($BO159:$DW159,,N$4),N$9/(INDEX(Roky_výhled,,N$8)-Last_Bil)*(INDEX($BO159:$DW159,,N$8)-INDEX($D159:$BL159,,$E$1))+INDEX($D159:$BL159,,$E$1),N$9/(INDEX(Roky_výhled,,N$8)-INDEX(Roky_výhled,,N$8-1))*(INDEX($BO159:$DW159,,N$8)-INDEX($BO159:$DW159,,N$8-1))+INDEX($BO159:$DW159,,N$8-1))</f>
        <v>503649.78947368421</v>
      </c>
      <c r="O159" s="165">
        <f ca="1">CHOOSE(O$6,Statistika_paliv_E_a_T!O115,INDEX($BO159:$DW159,,O$4),O$9/(INDEX(Roky_výhled,,O$8)-Last_Bil)*(INDEX($BO159:$DW159,,O$8)-INDEX($D159:$BL159,,$E$1))+INDEX($D159:$BL159,,$E$1),O$9/(INDEX(Roky_výhled,,O$8)-INDEX(Roky_výhled,,O$8-1))*(INDEX($BO159:$DW159,,O$8)-INDEX($BO159:$DW159,,O$8-1))+INDEX($BO159:$DW159,,O$8-1))</f>
        <v>512162.21052631579</v>
      </c>
      <c r="P159" s="165">
        <f ca="1">CHOOSE(P$6,Statistika_paliv_E_a_T!P115,INDEX($BO159:$DW159,,P$4),P$9/(INDEX(Roky_výhled,,P$8)-Last_Bil)*(INDEX($BO159:$DW159,,P$8)-INDEX($D159:$BL159,,$E$1))+INDEX($D159:$BL159,,$E$1),P$9/(INDEX(Roky_výhled,,P$8)-INDEX(Roky_výhled,,P$8-1))*(INDEX($BO159:$DW159,,P$8)-INDEX($BO159:$DW159,,P$8-1))+INDEX($BO159:$DW159,,P$8-1))</f>
        <v>505637.57894736843</v>
      </c>
      <c r="Q159" s="165">
        <f ca="1">CHOOSE(Q$6,Statistika_paliv_E_a_T!Q115,INDEX($BO159:$DW159,,Q$4),Q$9/(INDEX(Roky_výhled,,Q$8)-Last_Bil)*(INDEX($BO159:$DW159,,Q$8)-INDEX($D159:$BL159,,$E$1))+INDEX($D159:$BL159,,$E$1),Q$9/(INDEX(Roky_výhled,,Q$8)-INDEX(Roky_výhled,,Q$8-1))*(INDEX($BO159:$DW159,,Q$8)-INDEX($BO159:$DW159,,Q$8-1))+INDEX($BO159:$DW159,,Q$8-1))</f>
        <v>498593.21052631579</v>
      </c>
      <c r="R159" s="165">
        <f ca="1">CHOOSE(R$6,Statistika_paliv_E_a_T!R115,INDEX($BO159:$DW159,,R$4),R$9/(INDEX(Roky_výhled,,R$8)-Last_Bil)*(INDEX($BO159:$DW159,,R$8)-INDEX($D159:$BL159,,$E$1))+INDEX($D159:$BL159,,$E$1),R$9/(INDEX(Roky_výhled,,R$8)-INDEX(Roky_výhled,,R$8-1))*(INDEX($BO159:$DW159,,R$8)-INDEX($BO159:$DW159,,R$8-1))+INDEX($BO159:$DW159,,R$8-1))</f>
        <v>499649.57894736843</v>
      </c>
      <c r="S159" s="165">
        <f ca="1">CHOOSE(S$6,Statistika_paliv_E_a_T!S115,INDEX($BO159:$DW159,,S$4),S$9/(INDEX(Roky_výhled,,S$8)-Last_Bil)*(INDEX($BO159:$DW159,,S$8)-INDEX($D159:$BL159,,$E$1))+INDEX($D159:$BL159,,$E$1),S$9/(INDEX(Roky_výhled,,S$8)-INDEX(Roky_výhled,,S$8-1))*(INDEX($BO159:$DW159,,S$8)-INDEX($BO159:$DW159,,S$8-1))+INDEX($BO159:$DW159,,S$8-1))</f>
        <v>503692.89473684214</v>
      </c>
      <c r="T159" s="165">
        <f ca="1">CHOOSE(T$6,Statistika_paliv_E_a_T!T115,INDEX($BO159:$DW159,,T$4),T$9/(INDEX(Roky_výhled,,T$8)-Last_Bil)*(INDEX($BO159:$DW159,,T$8)-INDEX($D159:$BL159,,$E$1))+INDEX($D159:$BL159,,$E$1),T$9/(INDEX(Roky_výhled,,T$8)-INDEX(Roky_výhled,,T$8-1))*(INDEX($BO159:$DW159,,T$8)-INDEX($BO159:$DW159,,T$8-1))+INDEX($BO159:$DW159,,T$8-1))</f>
        <v>505002.78947368421</v>
      </c>
      <c r="U159" s="165">
        <f ca="1">CHOOSE(U$6,Statistika_paliv_E_a_T!U115,INDEX($BO159:$DW159,,U$4),U$9/(INDEX(Roky_výhled,,U$8)-Last_Bil)*(INDEX($BO159:$DW159,,U$8)-INDEX($D159:$BL159,,$E$1))+INDEX($D159:$BL159,,$E$1),U$9/(INDEX(Roky_výhled,,U$8)-INDEX(Roky_výhled,,U$8-1))*(INDEX($BO159:$DW159,,U$8)-INDEX($BO159:$DW159,,U$8-1))+INDEX($BO159:$DW159,,U$8-1))</f>
        <v>544273.73684210528</v>
      </c>
      <c r="V159" s="165">
        <f ca="1">CHOOSE(V$6,Statistika_paliv_E_a_T!V115,INDEX($BO159:$DW159,,V$4),V$9/(INDEX(Roky_výhled,,V$8)-Last_Bil)*(INDEX($BO159:$DW159,,V$8)-INDEX($D159:$BL159,,$E$1))+INDEX($D159:$BL159,,$E$1),V$9/(INDEX(Roky_výhled,,V$8)-INDEX(Roky_výhled,,V$8-1))*(INDEX($BO159:$DW159,,V$8)-INDEX($BO159:$DW159,,V$8-1))+INDEX($BO159:$DW159,,V$8-1))</f>
        <v>497404.63157894736</v>
      </c>
      <c r="W159" s="165">
        <f ca="1">CHOOSE(W$6,Statistika_paliv_E_a_T!W115,INDEX($BO159:$DW159,,W$4),W$9/(INDEX(Roky_výhled,,W$8)-Last_Bil)*(INDEX($BO159:$DW159,,W$8)-INDEX($D159:$BL159,,$E$1))+INDEX($D159:$BL159,,$E$1),W$9/(INDEX(Roky_výhled,,W$8)-INDEX(Roky_výhled,,W$8-1))*(INDEX($BO159:$DW159,,W$8)-INDEX($BO159:$DW159,,W$8-1))+INDEX($BO159:$DW159,,W$8-1))</f>
        <v>463428.52631578944</v>
      </c>
      <c r="X159" s="165">
        <f ca="1">CHOOSE(X$6,Statistika_paliv_E_a_T!X115,INDEX($BO159:$DW159,,X$4),X$9/(INDEX(Roky_výhled,,X$8)-Last_Bil)*(INDEX($BO159:$DW159,,X$8)-INDEX($D159:$BL159,,$E$1))+INDEX($D159:$BL159,,$E$1),X$9/(INDEX(Roky_výhled,,X$8)-INDEX(Roky_výhled,,X$8-1))*(INDEX($BO159:$DW159,,X$8)-INDEX($BO159:$DW159,,X$8-1))+INDEX($BO159:$DW159,,X$8-1))</f>
        <v>469372.78947368421</v>
      </c>
      <c r="Y159" s="165">
        <f ca="1">CHOOSE(Y$6,Statistika_paliv_E_a_T!Y115,INDEX($BO159:$DW159,,Y$4),Y$9/(INDEX(Roky_výhled,,Y$8)-Last_Bil)*(INDEX($BO159:$DW159,,Y$8)-INDEX($D159:$BL159,,$E$1))+INDEX($D159:$BL159,,$E$1),Y$9/(INDEX(Roky_výhled,,Y$8)-INDEX(Roky_výhled,,Y$8-1))*(INDEX($BO159:$DW159,,Y$8)-INDEX($BO159:$DW159,,Y$8-1))+INDEX($BO159:$DW159,,Y$8-1))</f>
        <v>471913.57894736843</v>
      </c>
      <c r="Z159" s="165">
        <f ca="1">CHOOSE(Z$6,Statistika_paliv_E_a_T!Z115,INDEX($BO159:$DW159,,Z$4),Z$9/(INDEX(Roky_výhled,,Z$8)-Last_Bil)*(INDEX($BO159:$DW159,,Z$8)-INDEX($D159:$BL159,,$E$1))+INDEX($D159:$BL159,,$E$1),Z$9/(INDEX(Roky_výhled,,Z$8)-INDEX(Roky_výhled,,Z$8-1))*(INDEX($BO159:$DW159,,Z$8)-INDEX($BO159:$DW159,,Z$8-1))+INDEX($BO159:$DW159,,Z$8-1))</f>
        <v>447811.94736842107</v>
      </c>
      <c r="AA159" s="165">
        <f ca="1">CHOOSE(AA$6,Statistika_paliv_E_a_T!AA115,INDEX($BO159:$DW159,,AA$4),AA$9/(INDEX(Roky_výhled,,AA$8)-Last_Bil)*(INDEX($BO159:$DW159,,AA$8)-INDEX($D159:$BL159,,$E$1))+INDEX($D159:$BL159,,$E$1),AA$9/(INDEX(Roky_výhled,,AA$8)-INDEX(Roky_výhled,,AA$8-1))*(INDEX($BO159:$DW159,,AA$8)-INDEX($BO159:$DW159,,AA$8-1))+INDEX($BO159:$DW159,,AA$8-1))</f>
        <v>423182.73684210528</v>
      </c>
      <c r="AB159" s="165">
        <f ca="1">CHOOSE(AB$6,Statistika_paliv_E_a_T!AB115,INDEX($BO159:$DW159,,AB$4),AB$9/(INDEX(Roky_výhled,,AB$8)-Last_Bil)*(INDEX($BO159:$DW159,,AB$8)-INDEX($D159:$BL159,,$E$1))+INDEX($D159:$BL159,,$E$1),AB$9/(INDEX(Roky_výhled,,AB$8)-INDEX(Roky_výhled,,AB$8-1))*(INDEX($BO159:$DW159,,AB$8)-INDEX($BO159:$DW159,,AB$8-1))+INDEX($BO159:$DW159,,AB$8-1))</f>
        <v>406304.42105263157</v>
      </c>
      <c r="AC159" s="165">
        <f ca="1">CHOOSE(AC$6,Statistika_paliv_E_a_T!AC115,INDEX($BO159:$DW159,,AC$4),AC$9/(INDEX(Roky_výhled,,AC$8)-Last_Bil)*(INDEX($BO159:$DW159,,AC$8)-INDEX($D159:$BL159,,$E$1))+INDEX($D159:$BL159,,$E$1),AC$9/(INDEX(Roky_výhled,,AC$8)-INDEX(Roky_výhled,,AC$8-1))*(INDEX($BO159:$DW159,,AC$8)-INDEX($BO159:$DW159,,AC$8-1))+INDEX($BO159:$DW159,,AC$8-1))</f>
        <v>403926.26315789472</v>
      </c>
      <c r="AD159" s="165">
        <f ca="1">CHOOSE(AD$6,Statistika_paliv_E_a_T!AD115,INDEX($BO159:$DW159,,AD$4),AD$9/(INDEX(Roky_výhled,,AD$8)-Last_Bil)*(INDEX($BO159:$DW159,,AD$8)-INDEX($D159:$BL159,,$E$1))+INDEX($D159:$BL159,,$E$1),AD$9/(INDEX(Roky_výhled,,AD$8)-INDEX(Roky_výhled,,AD$8-1))*(INDEX($BO159:$DW159,,AD$8)-INDEX($BO159:$DW159,,AD$8-1))+INDEX($BO159:$DW159,,AD$8-1))</f>
        <v>395592.06315789471</v>
      </c>
      <c r="AE159" s="165">
        <f ca="1">CHOOSE(AE$6,Statistika_paliv_E_a_T!AE115,INDEX($BO159:$DW159,,AE$4),AE$9/(INDEX(Roky_výhled,,AE$8)-Last_Bil)*(INDEX($BO159:$DW159,,AE$8)-INDEX($D159:$BL159,,$E$1))+INDEX($D159:$BL159,,$E$1),AE$9/(INDEX(Roky_výhled,,AE$8)-INDEX(Roky_výhled,,AE$8-1))*(INDEX($BO159:$DW159,,AE$8)-INDEX($BO159:$DW159,,AE$8-1))+INDEX($BO159:$DW159,,AE$8-1))</f>
        <v>387257.8631578947</v>
      </c>
      <c r="AF159" s="165">
        <f ca="1">CHOOSE(AF$6,Statistika_paliv_E_a_T!AF115,INDEX($BO159:$DW159,,AF$4),AF$9/(INDEX(Roky_výhled,,AF$8)-Last_Bil)*(INDEX($BO159:$DW159,,AF$8)-INDEX($D159:$BL159,,$E$1))+INDEX($D159:$BL159,,$E$1),AF$9/(INDEX(Roky_výhled,,AF$8)-INDEX(Roky_výhled,,AF$8-1))*(INDEX($BO159:$DW159,,AF$8)-INDEX($BO159:$DW159,,AF$8-1))+INDEX($BO159:$DW159,,AF$8-1))</f>
        <v>378923.66315789474</v>
      </c>
      <c r="AG159" s="165">
        <f ca="1">CHOOSE(AG$6,Statistika_paliv_E_a_T!AG115,INDEX($BO159:$DW159,,AG$4),AG$9/(INDEX(Roky_výhled,,AG$8)-Last_Bil)*(INDEX($BO159:$DW159,,AG$8)-INDEX($D159:$BL159,,$E$1))+INDEX($D159:$BL159,,$E$1),AG$9/(INDEX(Roky_výhled,,AG$8)-INDEX(Roky_výhled,,AG$8-1))*(INDEX($BO159:$DW159,,AG$8)-INDEX($BO159:$DW159,,AG$8-1))+INDEX($BO159:$DW159,,AG$8-1))</f>
        <v>370589.46315789473</v>
      </c>
      <c r="AH159" s="165">
        <f>CHOOSE(AH$6,Statistika_paliv_E_a_T!AH115,INDEX($BO159:$DW159,,AH$4),AH$9/(INDEX(Roky_výhled,,AH$8)-Last_Bil)*(INDEX($BO159:$DW159,,AH$8)-INDEX($D159:$BL159,,$E$1))+INDEX($D159:$BL159,,$E$1),AH$9/(INDEX(Roky_výhled,,AH$8)-INDEX(Roky_výhled,,AH$8-1))*(INDEX($BO159:$DW159,,AH$8)-INDEX($BO159:$DW159,,AH$8-1))+INDEX($BO159:$DW159,,AH$8-1))</f>
        <v>362255.26315789472</v>
      </c>
      <c r="AI159" s="165">
        <f>CHOOSE(AI$6,Statistika_paliv_E_a_T!AI115,INDEX($BO159:$DW159,,AI$4),AI$9/(INDEX(Roky_výhled,,AI$8)-Last_Bil)*(INDEX($BO159:$DW159,,AI$8)-INDEX($D159:$BL159,,$E$1))+INDEX($D159:$BL159,,$E$1),AI$9/(INDEX(Roky_výhled,,AI$8)-INDEX(Roky_výhled,,AI$8-1))*(INDEX($BO159:$DW159,,AI$8)-INDEX($BO159:$DW159,,AI$8-1))+INDEX($BO159:$DW159,,AI$8-1))</f>
        <v>354326.10526315786</v>
      </c>
      <c r="AJ159" s="165">
        <f>CHOOSE(AJ$6,Statistika_paliv_E_a_T!AJ115,INDEX($BO159:$DW159,,AJ$4),AJ$9/(INDEX(Roky_výhled,,AJ$8)-Last_Bil)*(INDEX($BO159:$DW159,,AJ$8)-INDEX($D159:$BL159,,$E$1))+INDEX($D159:$BL159,,$E$1),AJ$9/(INDEX(Roky_výhled,,AJ$8)-INDEX(Roky_výhled,,AJ$8-1))*(INDEX($BO159:$DW159,,AJ$8)-INDEX($BO159:$DW159,,AJ$8-1))+INDEX($BO159:$DW159,,AJ$8-1))</f>
        <v>346396.94736842101</v>
      </c>
      <c r="AK159" s="165">
        <f>CHOOSE(AK$6,Statistika_paliv_E_a_T!AK115,INDEX($BO159:$DW159,,AK$4),AK$9/(INDEX(Roky_výhled,,AK$8)-Last_Bil)*(INDEX($BO159:$DW159,,AK$8)-INDEX($D159:$BL159,,$E$1))+INDEX($D159:$BL159,,$E$1),AK$9/(INDEX(Roky_výhled,,AK$8)-INDEX(Roky_výhled,,AK$8-1))*(INDEX($BO159:$DW159,,AK$8)-INDEX($BO159:$DW159,,AK$8-1))+INDEX($BO159:$DW159,,AK$8-1))</f>
        <v>338467.78947368416</v>
      </c>
      <c r="AL159" s="165">
        <f>CHOOSE(AL$6,Statistika_paliv_E_a_T!AL115,INDEX($BO159:$DW159,,AL$4),AL$9/(INDEX(Roky_výhled,,AL$8)-Last_Bil)*(INDEX($BO159:$DW159,,AL$8)-INDEX($D159:$BL159,,$E$1))+INDEX($D159:$BL159,,$E$1),AL$9/(INDEX(Roky_výhled,,AL$8)-INDEX(Roky_výhled,,AL$8-1))*(INDEX($BO159:$DW159,,AL$8)-INDEX($BO159:$DW159,,AL$8-1))+INDEX($BO159:$DW159,,AL$8-1))</f>
        <v>330538.6315789473</v>
      </c>
      <c r="AM159" s="165">
        <f>CHOOSE(AM$6,Statistika_paliv_E_a_T!AM115,INDEX($BO159:$DW159,,AM$4),AM$9/(INDEX(Roky_výhled,,AM$8)-Last_Bil)*(INDEX($BO159:$DW159,,AM$8)-INDEX($D159:$BL159,,$E$1))+INDEX($D159:$BL159,,$E$1),AM$9/(INDEX(Roky_výhled,,AM$8)-INDEX(Roky_výhled,,AM$8-1))*(INDEX($BO159:$DW159,,AM$8)-INDEX($BO159:$DW159,,AM$8-1))+INDEX($BO159:$DW159,,AM$8-1))</f>
        <v>322609.47368421045</v>
      </c>
      <c r="AN159" s="165">
        <f>CHOOSE(AN$6,Statistika_paliv_E_a_T!AN115,INDEX($BO159:$DW159,,AN$4),AN$9/(INDEX(Roky_výhled,,AN$8)-Last_Bil)*(INDEX($BO159:$DW159,,AN$8)-INDEX($D159:$BL159,,$E$1))+INDEX($D159:$BL159,,$E$1),AN$9/(INDEX(Roky_výhled,,AN$8)-INDEX(Roky_výhled,,AN$8-1))*(INDEX($BO159:$DW159,,AN$8)-INDEX($BO159:$DW159,,AN$8-1))+INDEX($BO159:$DW159,,AN$8-1))</f>
        <v>319701.1578947368</v>
      </c>
      <c r="AO159" s="165">
        <f>CHOOSE(AO$6,Statistika_paliv_E_a_T!AO115,INDEX($BO159:$DW159,,AO$4),AO$9/(INDEX(Roky_výhled,,AO$8)-Last_Bil)*(INDEX($BO159:$DW159,,AO$8)-INDEX($D159:$BL159,,$E$1))+INDEX($D159:$BL159,,$E$1),AO$9/(INDEX(Roky_výhled,,AO$8)-INDEX(Roky_výhled,,AO$8-1))*(INDEX($BO159:$DW159,,AO$8)-INDEX($BO159:$DW159,,AO$8-1))+INDEX($BO159:$DW159,,AO$8-1))</f>
        <v>316792.84210526315</v>
      </c>
      <c r="AP159" s="165">
        <f>CHOOSE(AP$6,Statistika_paliv_E_a_T!AP115,INDEX($BO159:$DW159,,AP$4),AP$9/(INDEX(Roky_výhled,,AP$8)-Last_Bil)*(INDEX($BO159:$DW159,,AP$8)-INDEX($D159:$BL159,,$E$1))+INDEX($D159:$BL159,,$E$1),AP$9/(INDEX(Roky_výhled,,AP$8)-INDEX(Roky_výhled,,AP$8-1))*(INDEX($BO159:$DW159,,AP$8)-INDEX($BO159:$DW159,,AP$8-1))+INDEX($BO159:$DW159,,AP$8-1))</f>
        <v>313884.52631578944</v>
      </c>
      <c r="AQ159" s="165">
        <f>CHOOSE(AQ$6,Statistika_paliv_E_a_T!AQ115,INDEX($BO159:$DW159,,AQ$4),AQ$9/(INDEX(Roky_výhled,,AQ$8)-Last_Bil)*(INDEX($BO159:$DW159,,AQ$8)-INDEX($D159:$BL159,,$E$1))+INDEX($D159:$BL159,,$E$1),AQ$9/(INDEX(Roky_výhled,,AQ$8)-INDEX(Roky_výhled,,AQ$8-1))*(INDEX($BO159:$DW159,,AQ$8)-INDEX($BO159:$DW159,,AQ$8-1))+INDEX($BO159:$DW159,,AQ$8-1))</f>
        <v>310976.21052631579</v>
      </c>
      <c r="AR159" s="165">
        <f>CHOOSE(AR$6,Statistika_paliv_E_a_T!AR115,INDEX($BO159:$DW159,,AR$4),AR$9/(INDEX(Roky_výhled,,AR$8)-Last_Bil)*(INDEX($BO159:$DW159,,AR$8)-INDEX($D159:$BL159,,$E$1))+INDEX($D159:$BL159,,$E$1),AR$9/(INDEX(Roky_výhled,,AR$8)-INDEX(Roky_výhled,,AR$8-1))*(INDEX($BO159:$DW159,,AR$8)-INDEX($BO159:$DW159,,AR$8-1))+INDEX($BO159:$DW159,,AR$8-1))</f>
        <v>308067.89473684214</v>
      </c>
      <c r="AS159" s="165">
        <f>CHOOSE(AS$6,Statistika_paliv_E_a_T!AS115,INDEX($BO159:$DW159,,AS$4),AS$9/(INDEX(Roky_výhled,,AS$8)-Last_Bil)*(INDEX($BO159:$DW159,,AS$8)-INDEX($D159:$BL159,,$E$1))+INDEX($D159:$BL159,,$E$1),AS$9/(INDEX(Roky_výhled,,AS$8)-INDEX(Roky_výhled,,AS$8-1))*(INDEX($BO159:$DW159,,AS$8)-INDEX($BO159:$DW159,,AS$8-1))+INDEX($BO159:$DW159,,AS$8-1))</f>
        <v>298847.05263157899</v>
      </c>
      <c r="AT159" s="165">
        <f>CHOOSE(AT$6,Statistika_paliv_E_a_T!AT115,INDEX($BO159:$DW159,,AT$4),AT$9/(INDEX(Roky_výhled,,AT$8)-Last_Bil)*(INDEX($BO159:$DW159,,AT$8)-INDEX($D159:$BL159,,$E$1))+INDEX($D159:$BL159,,$E$1),AT$9/(INDEX(Roky_výhled,,AT$8)-INDEX(Roky_výhled,,AT$8-1))*(INDEX($BO159:$DW159,,AT$8)-INDEX($BO159:$DW159,,AT$8-1))+INDEX($BO159:$DW159,,AT$8-1))</f>
        <v>289626.21052631579</v>
      </c>
      <c r="AU159" s="165">
        <f>CHOOSE(AU$6,Statistika_paliv_E_a_T!AU115,INDEX($BO159:$DW159,,AU$4),AU$9/(INDEX(Roky_výhled,,AU$8)-Last_Bil)*(INDEX($BO159:$DW159,,AU$8)-INDEX($D159:$BL159,,$E$1))+INDEX($D159:$BL159,,$E$1),AU$9/(INDEX(Roky_výhled,,AU$8)-INDEX(Roky_výhled,,AU$8-1))*(INDEX($BO159:$DW159,,AU$8)-INDEX($BO159:$DW159,,AU$8-1))+INDEX($BO159:$DW159,,AU$8-1))</f>
        <v>280405.36842105264</v>
      </c>
      <c r="AV159" s="165">
        <f>CHOOSE(AV$6,Statistika_paliv_E_a_T!AV115,INDEX($BO159:$DW159,,AV$4),AV$9/(INDEX(Roky_výhled,,AV$8)-Last_Bil)*(INDEX($BO159:$DW159,,AV$8)-INDEX($D159:$BL159,,$E$1))+INDEX($D159:$BL159,,$E$1),AV$9/(INDEX(Roky_výhled,,AV$8)-INDEX(Roky_výhled,,AV$8-1))*(INDEX($BO159:$DW159,,AV$8)-INDEX($BO159:$DW159,,AV$8-1))+INDEX($BO159:$DW159,,AV$8-1))</f>
        <v>271184.5263157895</v>
      </c>
      <c r="AW159" s="165">
        <f>CHOOSE(AW$6,Statistika_paliv_E_a_T!AW115,INDEX($BO159:$DW159,,AW$4),AW$9/(INDEX(Roky_výhled,,AW$8)-Last_Bil)*(INDEX($BO159:$DW159,,AW$8)-INDEX($D159:$BL159,,$E$1))+INDEX($D159:$BL159,,$E$1),AW$9/(INDEX(Roky_výhled,,AW$8)-INDEX(Roky_výhled,,AW$8-1))*(INDEX($BO159:$DW159,,AW$8)-INDEX($BO159:$DW159,,AW$8-1))+INDEX($BO159:$DW159,,AW$8-1))</f>
        <v>261963.68421052632</v>
      </c>
      <c r="AX159" s="165">
        <f>CHOOSE(AX$6,Statistika_paliv_E_a_T!AX115,INDEX($BO159:$DW159,,AX$4),AX$9/(INDEX(Roky_výhled,,AX$8)-Last_Bil)*(INDEX($BO159:$DW159,,AX$8)-INDEX($D159:$BL159,,$E$1))+INDEX($D159:$BL159,,$E$1),AX$9/(INDEX(Roky_výhled,,AX$8)-INDEX(Roky_výhled,,AX$8-1))*(INDEX($BO159:$DW159,,AX$8)-INDEX($BO159:$DW159,,AX$8-1))+INDEX($BO159:$DW159,,AX$8-1))</f>
        <v>246604</v>
      </c>
      <c r="AY159" s="165">
        <f>CHOOSE(AY$6,Statistika_paliv_E_a_T!AY115,INDEX($BO159:$DW159,,AY$4),AY$9/(INDEX(Roky_výhled,,AY$8)-Last_Bil)*(INDEX($BO159:$DW159,,AY$8)-INDEX($D159:$BL159,,$E$1))+INDEX($D159:$BL159,,$E$1),AY$9/(INDEX(Roky_výhled,,AY$8)-INDEX(Roky_výhled,,AY$8-1))*(INDEX($BO159:$DW159,,AY$8)-INDEX($BO159:$DW159,,AY$8-1))+INDEX($BO159:$DW159,,AY$8-1))</f>
        <v>231244.31578947371</v>
      </c>
      <c r="AZ159" s="165">
        <f>CHOOSE(AZ$6,Statistika_paliv_E_a_T!AZ115,INDEX($BO159:$DW159,,AZ$4),AZ$9/(INDEX(Roky_výhled,,AZ$8)-Last_Bil)*(INDEX($BO159:$DW159,,AZ$8)-INDEX($D159:$BL159,,$E$1))+INDEX($D159:$BL159,,$E$1),AZ$9/(INDEX(Roky_výhled,,AZ$8)-INDEX(Roky_výhled,,AZ$8-1))*(INDEX($BO159:$DW159,,AZ$8)-INDEX($BO159:$DW159,,AZ$8-1))+INDEX($BO159:$DW159,,AZ$8-1))</f>
        <v>215884.63157894739</v>
      </c>
      <c r="BA159" s="165">
        <f>CHOOSE(BA$6,Statistika_paliv_E_a_T!BA115,INDEX($BO159:$DW159,,BA$4),BA$9/(INDEX(Roky_výhled,,BA$8)-Last_Bil)*(INDEX($BO159:$DW159,,BA$8)-INDEX($D159:$BL159,,$E$1))+INDEX($D159:$BL159,,$E$1),BA$9/(INDEX(Roky_výhled,,BA$8)-INDEX(Roky_výhled,,BA$8-1))*(INDEX($BO159:$DW159,,BA$8)-INDEX($BO159:$DW159,,BA$8-1))+INDEX($BO159:$DW159,,BA$8-1))</f>
        <v>200524.94736842107</v>
      </c>
      <c r="BB159" s="165">
        <f>CHOOSE(BB$6,Statistika_paliv_E_a_T!BB115,INDEX($BO159:$DW159,,BB$4),BB$9/(INDEX(Roky_výhled,,BB$8)-Last_Bil)*(INDEX($BO159:$DW159,,BB$8)-INDEX($D159:$BL159,,$E$1))+INDEX($D159:$BL159,,$E$1),BB$9/(INDEX(Roky_výhled,,BB$8)-INDEX(Roky_výhled,,BB$8-1))*(INDEX($BO159:$DW159,,BB$8)-INDEX($BO159:$DW159,,BB$8-1))+INDEX($BO159:$DW159,,BB$8-1))</f>
        <v>185165.26315789478</v>
      </c>
      <c r="BC159" s="165">
        <f>CHOOSE(BC$6,Statistika_paliv_E_a_T!BC115,INDEX($BO159:$DW159,,BC$4),BC$9/(INDEX(Roky_výhled,,BC$8)-Last_Bil)*(INDEX($BO159:$DW159,,BC$8)-INDEX($D159:$BL159,,$E$1))+INDEX($D159:$BL159,,$E$1),BC$9/(INDEX(Roky_výhled,,BC$8)-INDEX(Roky_výhled,,BC$8-1))*(INDEX($BO159:$DW159,,BC$8)-INDEX($BO159:$DW159,,BC$8-1))+INDEX($BO159:$DW159,,BC$8-1))</f>
        <v>182129.47368421056</v>
      </c>
      <c r="BD159" s="165">
        <f>CHOOSE(BD$6,Statistika_paliv_E_a_T!BD115,INDEX($BO159:$DW159,,BD$4),BD$9/(INDEX(Roky_výhled,,BD$8)-Last_Bil)*(INDEX($BO159:$DW159,,BD$8)-INDEX($D159:$BL159,,$E$1))+INDEX($D159:$BL159,,$E$1),BD$9/(INDEX(Roky_výhled,,BD$8)-INDEX(Roky_výhled,,BD$8-1))*(INDEX($BO159:$DW159,,BD$8)-INDEX($BO159:$DW159,,BD$8-1))+INDEX($BO159:$DW159,,BD$8-1))</f>
        <v>179093.68421052635</v>
      </c>
      <c r="BE159" s="165">
        <f>CHOOSE(BE$6,Statistika_paliv_E_a_T!BE115,INDEX($BO159:$DW159,,BE$4),BE$9/(INDEX(Roky_výhled,,BE$8)-Last_Bil)*(INDEX($BO159:$DW159,,BE$8)-INDEX($D159:$BL159,,$E$1))+INDEX($D159:$BL159,,$E$1),BE$9/(INDEX(Roky_výhled,,BE$8)-INDEX(Roky_výhled,,BE$8-1))*(INDEX($BO159:$DW159,,BE$8)-INDEX($BO159:$DW159,,BE$8-1))+INDEX($BO159:$DW159,,BE$8-1))</f>
        <v>176057.89473684214</v>
      </c>
      <c r="BF159" s="165">
        <f>CHOOSE(BF$6,Statistika_paliv_E_a_T!BF115,INDEX($BO159:$DW159,,BF$4),BF$9/(INDEX(Roky_výhled,,BF$8)-Last_Bil)*(INDEX($BO159:$DW159,,BF$8)-INDEX($D159:$BL159,,$E$1))+INDEX($D159:$BL159,,$E$1),BF$9/(INDEX(Roky_výhled,,BF$8)-INDEX(Roky_výhled,,BF$8-1))*(INDEX($BO159:$DW159,,BF$8)-INDEX($BO159:$DW159,,BF$8-1))+INDEX($BO159:$DW159,,BF$8-1))</f>
        <v>173022.10526315792</v>
      </c>
      <c r="BG159" s="165">
        <f>CHOOSE(BG$6,Statistika_paliv_E_a_T!BG115,INDEX($BO159:$DW159,,BG$4),BG$9/(INDEX(Roky_výhled,,BG$8)-Last_Bil)*(INDEX($BO159:$DW159,,BG$8)-INDEX($D159:$BL159,,$E$1))+INDEX($D159:$BL159,,$E$1),BG$9/(INDEX(Roky_výhled,,BG$8)-INDEX(Roky_výhled,,BG$8-1))*(INDEX($BO159:$DW159,,BG$8)-INDEX($BO159:$DW159,,BG$8-1))+INDEX($BO159:$DW159,,BG$8-1))</f>
        <v>169986.31578947371</v>
      </c>
      <c r="BH159" s="165">
        <f>CHOOSE(BH$6,Statistika_paliv_E_a_T!BH115,INDEX($BO159:$DW159,,BH$4),BH$9/(INDEX(Roky_výhled,,BH$8)-Last_Bil)*(INDEX($BO159:$DW159,,BH$8)-INDEX($D159:$BL159,,$E$1))+INDEX($D159:$BL159,,$E$1),BH$9/(INDEX(Roky_výhled,,BH$8)-INDEX(Roky_výhled,,BH$8-1))*(INDEX($BO159:$DW159,,BH$8)-INDEX($BO159:$DW159,,BH$8-1))+INDEX($BO159:$DW159,,BH$8-1))</f>
        <v>169896.5263157895</v>
      </c>
      <c r="BI159" s="165">
        <f>CHOOSE(BI$6,Statistika_paliv_E_a_T!BI115,INDEX($BO159:$DW159,,BI$4),BI$9/(INDEX(Roky_výhled,,BI$8)-Last_Bil)*(INDEX($BO159:$DW159,,BI$8)-INDEX($D159:$BL159,,$E$1))+INDEX($D159:$BL159,,$E$1),BI$9/(INDEX(Roky_výhled,,BI$8)-INDEX(Roky_výhled,,BI$8-1))*(INDEX($BO159:$DW159,,BI$8)-INDEX($BO159:$DW159,,BI$8-1))+INDEX($BO159:$DW159,,BI$8-1))</f>
        <v>169806.73684210528</v>
      </c>
      <c r="BJ159" s="165">
        <f>CHOOSE(BJ$6,Statistika_paliv_E_a_T!BJ115,INDEX($BO159:$DW159,,BJ$4),BJ$9/(INDEX(Roky_výhled,,BJ$8)-Last_Bil)*(INDEX($BO159:$DW159,,BJ$8)-INDEX($D159:$BL159,,$E$1))+INDEX($D159:$BL159,,$E$1),BJ$9/(INDEX(Roky_výhled,,BJ$8)-INDEX(Roky_výhled,,BJ$8-1))*(INDEX($BO159:$DW159,,BJ$8)-INDEX($BO159:$DW159,,BJ$8-1))+INDEX($BO159:$DW159,,BJ$8-1))</f>
        <v>169716.9473684211</v>
      </c>
      <c r="BK159" s="165">
        <f>CHOOSE(BK$6,Statistika_paliv_E_a_T!BK115,INDEX($BO159:$DW159,,BK$4),BK$9/(INDEX(Roky_výhled,,BK$8)-Last_Bil)*(INDEX($BO159:$DW159,,BK$8)-INDEX($D159:$BL159,,$E$1))+INDEX($D159:$BL159,,$E$1),BK$9/(INDEX(Roky_výhled,,BK$8)-INDEX(Roky_výhled,,BK$8-1))*(INDEX($BO159:$DW159,,BK$8)-INDEX($BO159:$DW159,,BK$8-1))+INDEX($BO159:$DW159,,BK$8-1))</f>
        <v>169627.15789473688</v>
      </c>
      <c r="BL159" s="166">
        <f>CHOOSE(BL$6,Statistika_paliv_E_a_T!BL115,INDEX($BO159:$DW159,,BL$4),BL$9/(INDEX(Roky_výhled,,BL$8)-Last_Bil)*(INDEX($BO159:$DW159,,BL$8)-INDEX($D159:$BL159,,$E$1))+INDEX($D159:$BL159,,$E$1),BL$9/(INDEX(Roky_výhled,,BL$8)-INDEX(Roky_výhled,,BL$8-1))*(INDEX($BO159:$DW159,,BL$8)-INDEX($BO159:$DW159,,BL$8-1))+INDEX($BO159:$DW159,,BL$8-1))</f>
        <v>169537.36842105267</v>
      </c>
      <c r="BM159"/>
      <c r="BN159" s="178" t="str">
        <f t="shared" si="435"/>
        <v>Tuhá paliva</v>
      </c>
      <c r="BO159" s="282">
        <v>461854.21052631579</v>
      </c>
      <c r="BP159" s="283">
        <v>424721.05263157899</v>
      </c>
      <c r="BQ159" s="283">
        <v>362255.26315789472</v>
      </c>
      <c r="BR159" s="283">
        <v>322609.47368421045</v>
      </c>
      <c r="BS159" s="283">
        <v>308067.89473684214</v>
      </c>
      <c r="BT159" s="283">
        <v>261963.68421052632</v>
      </c>
      <c r="BU159" s="283">
        <v>185165.26315789478</v>
      </c>
      <c r="BV159" s="283">
        <v>169986.31578947371</v>
      </c>
      <c r="BW159" s="283">
        <v>169537.36842105267</v>
      </c>
      <c r="BX159" s="283">
        <v>78251.052631578947</v>
      </c>
      <c r="BY159" s="284">
        <v>70820</v>
      </c>
      <c r="BZ159" s="281"/>
      <c r="CA159" s="281"/>
      <c r="CB159" s="281"/>
      <c r="CC159" s="281"/>
      <c r="CD159" s="281"/>
      <c r="CE159" s="281"/>
      <c r="CF159" s="281"/>
      <c r="CG159" s="281"/>
      <c r="CH159" s="281"/>
      <c r="CI159" s="281"/>
      <c r="CJ159" s="281"/>
      <c r="CK159" s="281"/>
      <c r="CL159" s="281"/>
      <c r="CM159" s="281"/>
      <c r="CN159" s="281"/>
      <c r="CO159" s="281"/>
      <c r="CP159" s="281"/>
      <c r="CQ159" s="281"/>
      <c r="CR159" s="281"/>
      <c r="CS159" s="281"/>
      <c r="CT159" s="281"/>
      <c r="CU159" s="281"/>
      <c r="CV159" s="281"/>
      <c r="CW159" s="281"/>
      <c r="CX159" s="281"/>
      <c r="CY159" s="281"/>
      <c r="CZ159" s="281"/>
      <c r="DA159" s="281"/>
      <c r="DB159" s="281"/>
      <c r="DC159" s="281"/>
      <c r="DD159" s="281"/>
      <c r="DE159" s="281"/>
      <c r="DF159" s="281"/>
      <c r="DG159" s="281"/>
      <c r="DH159" s="281"/>
      <c r="DI159" s="281"/>
      <c r="DJ159" s="281"/>
      <c r="DK159" s="281"/>
      <c r="DL159" s="281"/>
      <c r="DM159" s="281"/>
      <c r="DN159" s="281"/>
      <c r="DO159" s="281"/>
      <c r="DP159" s="281"/>
      <c r="DQ159" s="281"/>
      <c r="DR159" s="281"/>
      <c r="DS159" s="281"/>
      <c r="DT159" s="281"/>
      <c r="DU159" s="281"/>
      <c r="DV159" s="281"/>
      <c r="DW159" s="281"/>
    </row>
    <row r="160" spans="2:127" s="196" customFormat="1" x14ac:dyDescent="0.25">
      <c r="B160" t="s">
        <v>3129</v>
      </c>
      <c r="C160" s="221" t="str">
        <f t="shared" si="437"/>
        <v>Kapalná paliva</v>
      </c>
      <c r="D160" s="215">
        <f ca="1">CHOOSE(D$6,Statistika_paliv_E_a_T!D116,INDEX($BO160:$DW160,,D$4),D$9/(INDEX(Roky_výhled,,D$8)-Last_Bil)*(INDEX($BO160:$DW160,,D$8)-INDEX($D160:$BL160,,$E$1))+INDEX($D160:$BL160,,$E$1),D$9/(INDEX(Roky_výhled,,D$8)-INDEX(Roky_výhled,,D$8-1))*(INDEX($BO160:$DW160,,D$8)-INDEX($BO160:$DW160,,D$8-1))+INDEX($BO160:$DW160,,D$8-1))</f>
        <v>9894.5</v>
      </c>
      <c r="E160" s="173">
        <f ca="1">CHOOSE(E$6,Statistika_paliv_E_a_T!E116,INDEX($BO160:$DW160,,E$4),E$9/(INDEX(Roky_výhled,,E$8)-Last_Bil)*(INDEX($BO160:$DW160,,E$8)-INDEX($D160:$BL160,,$E$1))+INDEX($D160:$BL160,,$E$1),E$9/(INDEX(Roky_výhled,,E$8)-INDEX(Roky_výhled,,E$8-1))*(INDEX($BO160:$DW160,,E$8)-INDEX($BO160:$DW160,,E$8-1))+INDEX($BO160:$DW160,,E$8-1))</f>
        <v>10363.875</v>
      </c>
      <c r="F160" s="173">
        <f ca="1">CHOOSE(F$6,Statistika_paliv_E_a_T!F116,INDEX($BO160:$DW160,,F$4),F$9/(INDEX(Roky_výhled,,F$8)-Last_Bil)*(INDEX($BO160:$DW160,,F$8)-INDEX($D160:$BL160,,$E$1))+INDEX($D160:$BL160,,$E$1),F$9/(INDEX(Roky_výhled,,F$8)-INDEX(Roky_výhled,,F$8-1))*(INDEX($BO160:$DW160,,F$8)-INDEX($BO160:$DW160,,F$8-1))+INDEX($BO160:$DW160,,F$8-1))</f>
        <v>10543.5</v>
      </c>
      <c r="G160" s="173">
        <f ca="1">CHOOSE(G$6,Statistika_paliv_E_a_T!G116,INDEX($BO160:$DW160,,G$4),G$9/(INDEX(Roky_výhled,,G$8)-Last_Bil)*(INDEX($BO160:$DW160,,G$8)-INDEX($D160:$BL160,,$E$1))+INDEX($D160:$BL160,,$E$1),G$9/(INDEX(Roky_výhled,,G$8)-INDEX(Roky_výhled,,G$8-1))*(INDEX($BO160:$DW160,,G$8)-INDEX($BO160:$DW160,,G$8-1))+INDEX($BO160:$DW160,,G$8-1))</f>
        <v>5176.6666666666661</v>
      </c>
      <c r="H160" s="173">
        <f ca="1">CHOOSE(H$6,Statistika_paliv_E_a_T!H116,INDEX($BO160:$DW160,,H$4),H$9/(INDEX(Roky_výhled,,H$8)-Last_Bil)*(INDEX($BO160:$DW160,,H$8)-INDEX($D160:$BL160,,$E$1))+INDEX($D160:$BL160,,$E$1),H$9/(INDEX(Roky_výhled,,H$8)-INDEX(Roky_výhled,,H$8-1))*(INDEX($BO160:$DW160,,H$8)-INDEX($BO160:$DW160,,H$8-1))+INDEX($BO160:$DW160,,H$8-1))</f>
        <v>6267.875</v>
      </c>
      <c r="I160" s="173">
        <f ca="1">CHOOSE(I$6,Statistika_paliv_E_a_T!I116,INDEX($BO160:$DW160,,I$4),I$9/(INDEX(Roky_výhled,,I$8)-Last_Bil)*(INDEX($BO160:$DW160,,I$8)-INDEX($D160:$BL160,,$E$1))+INDEX($D160:$BL160,,$E$1),I$9/(INDEX(Roky_výhled,,I$8)-INDEX(Roky_výhled,,I$8-1))*(INDEX($BO160:$DW160,,I$8)-INDEX($BO160:$DW160,,I$8-1))+INDEX($BO160:$DW160,,I$8-1))</f>
        <v>6875.25</v>
      </c>
      <c r="J160" s="173">
        <f ca="1">CHOOSE(J$6,Statistika_paliv_E_a_T!J116,INDEX($BO160:$DW160,,J$4),J$9/(INDEX(Roky_výhled,,J$8)-Last_Bil)*(INDEX($BO160:$DW160,,J$8)-INDEX($D160:$BL160,,$E$1))+INDEX($D160:$BL160,,$E$1),J$9/(INDEX(Roky_výhled,,J$8)-INDEX(Roky_výhled,,J$8-1))*(INDEX($BO160:$DW160,,J$8)-INDEX($BO160:$DW160,,J$8-1))+INDEX($BO160:$DW160,,J$8-1))</f>
        <v>7804.75</v>
      </c>
      <c r="K160" s="173">
        <f ca="1">CHOOSE(K$6,Statistika_paliv_E_a_T!K116,INDEX($BO160:$DW160,,K$4),K$9/(INDEX(Roky_výhled,,K$8)-Last_Bil)*(INDEX($BO160:$DW160,,K$8)-INDEX($D160:$BL160,,$E$1))+INDEX($D160:$BL160,,$E$1),K$9/(INDEX(Roky_výhled,,K$8)-INDEX(Roky_výhled,,K$8-1))*(INDEX($BO160:$DW160,,K$8)-INDEX($BO160:$DW160,,K$8-1))+INDEX($BO160:$DW160,,K$8-1))</f>
        <v>7608.125</v>
      </c>
      <c r="L160" s="173">
        <f ca="1">CHOOSE(L$6,Statistika_paliv_E_a_T!L116,INDEX($BO160:$DW160,,L$4),L$9/(INDEX(Roky_výhled,,L$8)-Last_Bil)*(INDEX($BO160:$DW160,,L$8)-INDEX($D160:$BL160,,$E$1))+INDEX($D160:$BL160,,$E$1),L$9/(INDEX(Roky_výhled,,L$8)-INDEX(Roky_výhled,,L$8-1))*(INDEX($BO160:$DW160,,L$8)-INDEX($BO160:$DW160,,L$8-1))+INDEX($BO160:$DW160,,L$8-1))</f>
        <v>4925.9166666666661</v>
      </c>
      <c r="M160" s="173">
        <f ca="1">CHOOSE(M$6,Statistika_paliv_E_a_T!M116,INDEX($BO160:$DW160,,M$4),M$9/(INDEX(Roky_výhled,,M$8)-Last_Bil)*(INDEX($BO160:$DW160,,M$8)-INDEX($D160:$BL160,,$E$1))+INDEX($D160:$BL160,,$E$1),M$9/(INDEX(Roky_výhled,,M$8)-INDEX(Roky_výhled,,M$8-1))*(INDEX($BO160:$DW160,,M$8)-INDEX($BO160:$DW160,,M$8-1))+INDEX($BO160:$DW160,,M$8-1))</f>
        <v>5055.7083333333321</v>
      </c>
      <c r="N160" s="173">
        <f ca="1">CHOOSE(N$6,Statistika_paliv_E_a_T!N116,INDEX($BO160:$DW160,,N$4),N$9/(INDEX(Roky_výhled,,N$8)-Last_Bil)*(INDEX($BO160:$DW160,,N$8)-INDEX($D160:$BL160,,$E$1))+INDEX($D160:$BL160,,$E$1),N$9/(INDEX(Roky_výhled,,N$8)-INDEX(Roky_výhled,,N$8-1))*(INDEX($BO160:$DW160,,N$8)-INDEX($BO160:$DW160,,N$8-1))+INDEX($BO160:$DW160,,N$8-1))</f>
        <v>5045.2916666666661</v>
      </c>
      <c r="O160" s="173">
        <f ca="1">CHOOSE(O$6,Statistika_paliv_E_a_T!O116,INDEX($BO160:$DW160,,O$4),O$9/(INDEX(Roky_výhled,,O$8)-Last_Bil)*(INDEX($BO160:$DW160,,O$8)-INDEX($D160:$BL160,,$E$1))+INDEX($D160:$BL160,,$E$1),O$9/(INDEX(Roky_výhled,,O$8)-INDEX(Roky_výhled,,O$8-1))*(INDEX($BO160:$DW160,,O$8)-INDEX($BO160:$DW160,,O$8-1))+INDEX($BO160:$DW160,,O$8-1))</f>
        <v>5170.625</v>
      </c>
      <c r="P160" s="173">
        <f ca="1">CHOOSE(P$6,Statistika_paliv_E_a_T!P116,INDEX($BO160:$DW160,,P$4),P$9/(INDEX(Roky_výhled,,P$8)-Last_Bil)*(INDEX($BO160:$DW160,,P$8)-INDEX($D160:$BL160,,$E$1))+INDEX($D160:$BL160,,$E$1),P$9/(INDEX(Roky_výhled,,P$8)-INDEX(Roky_výhled,,P$8-1))*(INDEX($BO160:$DW160,,P$8)-INDEX($BO160:$DW160,,P$8-1))+INDEX($BO160:$DW160,,P$8-1))</f>
        <v>5548.375</v>
      </c>
      <c r="Q160" s="173">
        <f ca="1">CHOOSE(Q$6,Statistika_paliv_E_a_T!Q116,INDEX($BO160:$DW160,,Q$4),Q$9/(INDEX(Roky_výhled,,Q$8)-Last_Bil)*(INDEX($BO160:$DW160,,Q$8)-INDEX($D160:$BL160,,$E$1))+INDEX($D160:$BL160,,$E$1),Q$9/(INDEX(Roky_výhled,,Q$8)-INDEX(Roky_výhled,,Q$8-1))*(INDEX($BO160:$DW160,,Q$8)-INDEX($BO160:$DW160,,Q$8-1))+INDEX($BO160:$DW160,,Q$8-1))</f>
        <v>5436.083333333333</v>
      </c>
      <c r="R160" s="173">
        <f ca="1">CHOOSE(R$6,Statistika_paliv_E_a_T!R116,INDEX($BO160:$DW160,,R$4),R$9/(INDEX(Roky_výhled,,R$8)-Last_Bil)*(INDEX($BO160:$DW160,,R$8)-INDEX($D160:$BL160,,$E$1))+INDEX($D160:$BL160,,$E$1),R$9/(INDEX(Roky_výhled,,R$8)-INDEX(Roky_výhled,,R$8-1))*(INDEX($BO160:$DW160,,R$8)-INDEX($BO160:$DW160,,R$8-1))+INDEX($BO160:$DW160,,R$8-1))</f>
        <v>4887.25</v>
      </c>
      <c r="S160" s="173">
        <f ca="1">CHOOSE(S$6,Statistika_paliv_E_a_T!S116,INDEX($BO160:$DW160,,S$4),S$9/(INDEX(Roky_výhled,,S$8)-Last_Bil)*(INDEX($BO160:$DW160,,S$8)-INDEX($D160:$BL160,,$E$1))+INDEX($D160:$BL160,,$E$1),S$9/(INDEX(Roky_výhled,,S$8)-INDEX(Roky_výhled,,S$8-1))*(INDEX($BO160:$DW160,,S$8)-INDEX($BO160:$DW160,,S$8-1))+INDEX($BO160:$DW160,,S$8-1))</f>
        <v>4421.625</v>
      </c>
      <c r="T160" s="173">
        <f ca="1">CHOOSE(T$6,Statistika_paliv_E_a_T!T116,INDEX($BO160:$DW160,,T$4),T$9/(INDEX(Roky_výhled,,T$8)-Last_Bil)*(INDEX($BO160:$DW160,,T$8)-INDEX($D160:$BL160,,$E$1))+INDEX($D160:$BL160,,$E$1),T$9/(INDEX(Roky_výhled,,T$8)-INDEX(Roky_výhled,,T$8-1))*(INDEX($BO160:$DW160,,T$8)-INDEX($BO160:$DW160,,T$8-1))+INDEX($BO160:$DW160,,T$8-1))</f>
        <v>3309.7916666666665</v>
      </c>
      <c r="U160" s="173">
        <f ca="1">CHOOSE(U$6,Statistika_paliv_E_a_T!U116,INDEX($BO160:$DW160,,U$4),U$9/(INDEX(Roky_výhled,,U$8)-Last_Bil)*(INDEX($BO160:$DW160,,U$8)-INDEX($D160:$BL160,,$E$1))+INDEX($D160:$BL160,,$E$1),U$9/(INDEX(Roky_výhled,,U$8)-INDEX(Roky_výhled,,U$8-1))*(INDEX($BO160:$DW160,,U$8)-INDEX($BO160:$DW160,,U$8-1))+INDEX($BO160:$DW160,,U$8-1))</f>
        <v>2056.333333333333</v>
      </c>
      <c r="V160" s="173">
        <f ca="1">CHOOSE(V$6,Statistika_paliv_E_a_T!V116,INDEX($BO160:$DW160,,V$4),V$9/(INDEX(Roky_výhled,,V$8)-Last_Bil)*(INDEX($BO160:$DW160,,V$8)-INDEX($D160:$BL160,,$E$1))+INDEX($D160:$BL160,,$E$1),V$9/(INDEX(Roky_výhled,,V$8)-INDEX(Roky_výhled,,V$8-1))*(INDEX($BO160:$DW160,,V$8)-INDEX($BO160:$DW160,,V$8-1))+INDEX($BO160:$DW160,,V$8-1))</f>
        <v>2497.125</v>
      </c>
      <c r="W160" s="173">
        <f ca="1">CHOOSE(W$6,Statistika_paliv_E_a_T!W116,INDEX($BO160:$DW160,,W$4),W$9/(INDEX(Roky_výhled,,W$8)-Last_Bil)*(INDEX($BO160:$DW160,,W$8)-INDEX($D160:$BL160,,$E$1))+INDEX($D160:$BL160,,$E$1),W$9/(INDEX(Roky_výhled,,W$8)-INDEX(Roky_výhled,,W$8-1))*(INDEX($BO160:$DW160,,W$8)-INDEX($BO160:$DW160,,W$8-1))+INDEX($BO160:$DW160,,W$8-1))</f>
        <v>2957.333333333333</v>
      </c>
      <c r="X160" s="173">
        <f ca="1">CHOOSE(X$6,Statistika_paliv_E_a_T!X116,INDEX($BO160:$DW160,,X$4),X$9/(INDEX(Roky_výhled,,X$8)-Last_Bil)*(INDEX($BO160:$DW160,,X$8)-INDEX($D160:$BL160,,$E$1))+INDEX($D160:$BL160,,$E$1),X$9/(INDEX(Roky_výhled,,X$8)-INDEX(Roky_výhled,,X$8-1))*(INDEX($BO160:$DW160,,X$8)-INDEX($BO160:$DW160,,X$8-1))+INDEX($BO160:$DW160,,X$8-1))</f>
        <v>1568.9166666666665</v>
      </c>
      <c r="Y160" s="173">
        <f ca="1">CHOOSE(Y$6,Statistika_paliv_E_a_T!Y116,INDEX($BO160:$DW160,,Y$4),Y$9/(INDEX(Roky_výhled,,Y$8)-Last_Bil)*(INDEX($BO160:$DW160,,Y$8)-INDEX($D160:$BL160,,$E$1))+INDEX($D160:$BL160,,$E$1),Y$9/(INDEX(Roky_výhled,,Y$8)-INDEX(Roky_výhled,,Y$8-1))*(INDEX($BO160:$DW160,,Y$8)-INDEX($BO160:$DW160,,Y$8-1))+INDEX($BO160:$DW160,,Y$8-1))</f>
        <v>1620.75</v>
      </c>
      <c r="Z160" s="173">
        <f ca="1">CHOOSE(Z$6,Statistika_paliv_E_a_T!Z116,INDEX($BO160:$DW160,,Z$4),Z$9/(INDEX(Roky_výhled,,Z$8)-Last_Bil)*(INDEX($BO160:$DW160,,Z$8)-INDEX($D160:$BL160,,$E$1))+INDEX($D160:$BL160,,$E$1),Z$9/(INDEX(Roky_výhled,,Z$8)-INDEX(Roky_výhled,,Z$8-1))*(INDEX($BO160:$DW160,,Z$8)-INDEX($BO160:$DW160,,Z$8-1))+INDEX($BO160:$DW160,,Z$8-1))</f>
        <v>1323.5</v>
      </c>
      <c r="AA160" s="173">
        <f ca="1">CHOOSE(AA$6,Statistika_paliv_E_a_T!AA116,INDEX($BO160:$DW160,,AA$4),AA$9/(INDEX(Roky_výhled,,AA$8)-Last_Bil)*(INDEX($BO160:$DW160,,AA$8)-INDEX($D160:$BL160,,$E$1))+INDEX($D160:$BL160,,$E$1),AA$9/(INDEX(Roky_výhled,,AA$8)-INDEX(Roky_výhled,,AA$8-1))*(INDEX($BO160:$DW160,,AA$8)-INDEX($BO160:$DW160,,AA$8-1))+INDEX($BO160:$DW160,,AA$8-1))</f>
        <v>1026.7916666666665</v>
      </c>
      <c r="AB160" s="173">
        <f ca="1">CHOOSE(AB$6,Statistika_paliv_E_a_T!AB116,INDEX($BO160:$DW160,,AB$4),AB$9/(INDEX(Roky_výhled,,AB$8)-Last_Bil)*(INDEX($BO160:$DW160,,AB$8)-INDEX($D160:$BL160,,$E$1))+INDEX($D160:$BL160,,$E$1),AB$9/(INDEX(Roky_výhled,,AB$8)-INDEX(Roky_výhled,,AB$8-1))*(INDEX($BO160:$DW160,,AB$8)-INDEX($BO160:$DW160,,AB$8-1))+INDEX($BO160:$DW160,,AB$8-1))</f>
        <v>1161.5</v>
      </c>
      <c r="AC160" s="173">
        <f ca="1">CHOOSE(AC$6,Statistika_paliv_E_a_T!AC116,INDEX($BO160:$DW160,,AC$4),AC$9/(INDEX(Roky_výhled,,AC$8)-Last_Bil)*(INDEX($BO160:$DW160,,AC$8)-INDEX($D160:$BL160,,$E$1))+INDEX($D160:$BL160,,$E$1),AC$9/(INDEX(Roky_výhled,,AC$8)-INDEX(Roky_výhled,,AC$8-1))*(INDEX($BO160:$DW160,,AC$8)-INDEX($BO160:$DW160,,AC$8-1))+INDEX($BO160:$DW160,,AC$8-1))</f>
        <v>1257.75</v>
      </c>
      <c r="AD160" s="173">
        <f ca="1">CHOOSE(AD$6,Statistika_paliv_E_a_T!AD116,INDEX($BO160:$DW160,,AD$4),AD$9/(INDEX(Roky_výhled,,AD$8)-Last_Bil)*(INDEX($BO160:$DW160,,AD$8)-INDEX($D160:$BL160,,$E$1))+INDEX($D160:$BL160,,$E$1),AD$9/(INDEX(Roky_výhled,,AD$8)-INDEX(Roky_výhled,,AD$8-1))*(INDEX($BO160:$DW160,,AD$8)-INDEX($BO160:$DW160,,AD$8-1))+INDEX($BO160:$DW160,,AD$8-1))</f>
        <v>1081.3666666666668</v>
      </c>
      <c r="AE160" s="173">
        <f ca="1">CHOOSE(AE$6,Statistika_paliv_E_a_T!AE116,INDEX($BO160:$DW160,,AE$4),AE$9/(INDEX(Roky_výhled,,AE$8)-Last_Bil)*(INDEX($BO160:$DW160,,AE$8)-INDEX($D160:$BL160,,$E$1))+INDEX($D160:$BL160,,$E$1),AE$9/(INDEX(Roky_výhled,,AE$8)-INDEX(Roky_výhled,,AE$8-1))*(INDEX($BO160:$DW160,,AE$8)-INDEX($BO160:$DW160,,AE$8-1))+INDEX($BO160:$DW160,,AE$8-1))</f>
        <v>904.98333333333335</v>
      </c>
      <c r="AF160" s="173">
        <f ca="1">CHOOSE(AF$6,Statistika_paliv_E_a_T!AF116,INDEX($BO160:$DW160,,AF$4),AF$9/(INDEX(Roky_výhled,,AF$8)-Last_Bil)*(INDEX($BO160:$DW160,,AF$8)-INDEX($D160:$BL160,,$E$1))+INDEX($D160:$BL160,,$E$1),AF$9/(INDEX(Roky_výhled,,AF$8)-INDEX(Roky_výhled,,AF$8-1))*(INDEX($BO160:$DW160,,AF$8)-INDEX($BO160:$DW160,,AF$8-1))+INDEX($BO160:$DW160,,AF$8-1))</f>
        <v>728.6</v>
      </c>
      <c r="AG160" s="173">
        <f ca="1">CHOOSE(AG$6,Statistika_paliv_E_a_T!AG116,INDEX($BO160:$DW160,,AG$4),AG$9/(INDEX(Roky_výhled,,AG$8)-Last_Bil)*(INDEX($BO160:$DW160,,AG$8)-INDEX($D160:$BL160,,$E$1))+INDEX($D160:$BL160,,$E$1),AG$9/(INDEX(Roky_výhled,,AG$8)-INDEX(Roky_výhled,,AG$8-1))*(INDEX($BO160:$DW160,,AG$8)-INDEX($BO160:$DW160,,AG$8-1))+INDEX($BO160:$DW160,,AG$8-1))</f>
        <v>552.2166666666667</v>
      </c>
      <c r="AH160" s="173">
        <f>CHOOSE(AH$6,Statistika_paliv_E_a_T!AH116,INDEX($BO160:$DW160,,AH$4),AH$9/(INDEX(Roky_výhled,,AH$8)-Last_Bil)*(INDEX($BO160:$DW160,,AH$8)-INDEX($D160:$BL160,,$E$1))+INDEX($D160:$BL160,,$E$1),AH$9/(INDEX(Roky_výhled,,AH$8)-INDEX(Roky_výhled,,AH$8-1))*(INDEX($BO160:$DW160,,AH$8)-INDEX($BO160:$DW160,,AH$8-1))+INDEX($BO160:$DW160,,AH$8-1))</f>
        <v>375.83333333333337</v>
      </c>
      <c r="AI160" s="173">
        <f>CHOOSE(AI$6,Statistika_paliv_E_a_T!AI116,INDEX($BO160:$DW160,,AI$4),AI$9/(INDEX(Roky_výhled,,AI$8)-Last_Bil)*(INDEX($BO160:$DW160,,AI$8)-INDEX($D160:$BL160,,$E$1))+INDEX($D160:$BL160,,$E$1),AI$9/(INDEX(Roky_výhled,,AI$8)-INDEX(Roky_výhled,,AI$8-1))*(INDEX($BO160:$DW160,,AI$8)-INDEX($BO160:$DW160,,AI$8-1))+INDEX($BO160:$DW160,,AI$8-1))</f>
        <v>357.25</v>
      </c>
      <c r="AJ160" s="173">
        <f>CHOOSE(AJ$6,Statistika_paliv_E_a_T!AJ116,INDEX($BO160:$DW160,,AJ$4),AJ$9/(INDEX(Roky_výhled,,AJ$8)-Last_Bil)*(INDEX($BO160:$DW160,,AJ$8)-INDEX($D160:$BL160,,$E$1))+INDEX($D160:$BL160,,$E$1),AJ$9/(INDEX(Roky_výhled,,AJ$8)-INDEX(Roky_výhled,,AJ$8-1))*(INDEX($BO160:$DW160,,AJ$8)-INDEX($BO160:$DW160,,AJ$8-1))+INDEX($BO160:$DW160,,AJ$8-1))</f>
        <v>338.66666666666669</v>
      </c>
      <c r="AK160" s="173">
        <f>CHOOSE(AK$6,Statistika_paliv_E_a_T!AK116,INDEX($BO160:$DW160,,AK$4),AK$9/(INDEX(Roky_výhled,,AK$8)-Last_Bil)*(INDEX($BO160:$DW160,,AK$8)-INDEX($D160:$BL160,,$E$1))+INDEX($D160:$BL160,,$E$1),AK$9/(INDEX(Roky_výhled,,AK$8)-INDEX(Roky_výhled,,AK$8-1))*(INDEX($BO160:$DW160,,AK$8)-INDEX($BO160:$DW160,,AK$8-1))+INDEX($BO160:$DW160,,AK$8-1))</f>
        <v>320.08333333333331</v>
      </c>
      <c r="AL160" s="173">
        <f>CHOOSE(AL$6,Statistika_paliv_E_a_T!AL116,INDEX($BO160:$DW160,,AL$4),AL$9/(INDEX(Roky_výhled,,AL$8)-Last_Bil)*(INDEX($BO160:$DW160,,AL$8)-INDEX($D160:$BL160,,$E$1))+INDEX($D160:$BL160,,$E$1),AL$9/(INDEX(Roky_výhled,,AL$8)-INDEX(Roky_výhled,,AL$8-1))*(INDEX($BO160:$DW160,,AL$8)-INDEX($BO160:$DW160,,AL$8-1))+INDEX($BO160:$DW160,,AL$8-1))</f>
        <v>301.5</v>
      </c>
      <c r="AM160" s="173">
        <f>CHOOSE(AM$6,Statistika_paliv_E_a_T!AM116,INDEX($BO160:$DW160,,AM$4),AM$9/(INDEX(Roky_výhled,,AM$8)-Last_Bil)*(INDEX($BO160:$DW160,,AM$8)-INDEX($D160:$BL160,,$E$1))+INDEX($D160:$BL160,,$E$1),AM$9/(INDEX(Roky_výhled,,AM$8)-INDEX(Roky_výhled,,AM$8-1))*(INDEX($BO160:$DW160,,AM$8)-INDEX($BO160:$DW160,,AM$8-1))+INDEX($BO160:$DW160,,AM$8-1))</f>
        <v>282.91666666666663</v>
      </c>
      <c r="AN160" s="173">
        <f>CHOOSE(AN$6,Statistika_paliv_E_a_T!AN116,INDEX($BO160:$DW160,,AN$4),AN$9/(INDEX(Roky_výhled,,AN$8)-Last_Bil)*(INDEX($BO160:$DW160,,AN$8)-INDEX($D160:$BL160,,$E$1))+INDEX($D160:$BL160,,$E$1),AN$9/(INDEX(Roky_výhled,,AN$8)-INDEX(Roky_výhled,,AN$8-1))*(INDEX($BO160:$DW160,,AN$8)-INDEX($BO160:$DW160,,AN$8-1))+INDEX($BO160:$DW160,,AN$8-1))</f>
        <v>268.16666666666663</v>
      </c>
      <c r="AO160" s="173">
        <f>CHOOSE(AO$6,Statistika_paliv_E_a_T!AO116,INDEX($BO160:$DW160,,AO$4),AO$9/(INDEX(Roky_výhled,,AO$8)-Last_Bil)*(INDEX($BO160:$DW160,,AO$8)-INDEX($D160:$BL160,,$E$1))+INDEX($D160:$BL160,,$E$1),AO$9/(INDEX(Roky_výhled,,AO$8)-INDEX(Roky_výhled,,AO$8-1))*(INDEX($BO160:$DW160,,AO$8)-INDEX($BO160:$DW160,,AO$8-1))+INDEX($BO160:$DW160,,AO$8-1))</f>
        <v>253.41666666666663</v>
      </c>
      <c r="AP160" s="173">
        <f>CHOOSE(AP$6,Statistika_paliv_E_a_T!AP116,INDEX($BO160:$DW160,,AP$4),AP$9/(INDEX(Roky_výhled,,AP$8)-Last_Bil)*(INDEX($BO160:$DW160,,AP$8)-INDEX($D160:$BL160,,$E$1))+INDEX($D160:$BL160,,$E$1),AP$9/(INDEX(Roky_výhled,,AP$8)-INDEX(Roky_výhled,,AP$8-1))*(INDEX($BO160:$DW160,,AP$8)-INDEX($BO160:$DW160,,AP$8-1))+INDEX($BO160:$DW160,,AP$8-1))</f>
        <v>238.66666666666666</v>
      </c>
      <c r="AQ160" s="173">
        <f>CHOOSE(AQ$6,Statistika_paliv_E_a_T!AQ116,INDEX($BO160:$DW160,,AQ$4),AQ$9/(INDEX(Roky_výhled,,AQ$8)-Last_Bil)*(INDEX($BO160:$DW160,,AQ$8)-INDEX($D160:$BL160,,$E$1))+INDEX($D160:$BL160,,$E$1),AQ$9/(INDEX(Roky_výhled,,AQ$8)-INDEX(Roky_výhled,,AQ$8-1))*(INDEX($BO160:$DW160,,AQ$8)-INDEX($BO160:$DW160,,AQ$8-1))+INDEX($BO160:$DW160,,AQ$8-1))</f>
        <v>223.91666666666666</v>
      </c>
      <c r="AR160" s="173">
        <f>CHOOSE(AR$6,Statistika_paliv_E_a_T!AR116,INDEX($BO160:$DW160,,AR$4),AR$9/(INDEX(Roky_výhled,,AR$8)-Last_Bil)*(INDEX($BO160:$DW160,,AR$8)-INDEX($D160:$BL160,,$E$1))+INDEX($D160:$BL160,,$E$1),AR$9/(INDEX(Roky_výhled,,AR$8)-INDEX(Roky_výhled,,AR$8-1))*(INDEX($BO160:$DW160,,AR$8)-INDEX($BO160:$DW160,,AR$8-1))+INDEX($BO160:$DW160,,AR$8-1))</f>
        <v>209.16666666666666</v>
      </c>
      <c r="AS160" s="173">
        <f>CHOOSE(AS$6,Statistika_paliv_E_a_T!AS116,INDEX($BO160:$DW160,,AS$4),AS$9/(INDEX(Roky_výhled,,AS$8)-Last_Bil)*(INDEX($BO160:$DW160,,AS$8)-INDEX($D160:$BL160,,$E$1))+INDEX($D160:$BL160,,$E$1),AS$9/(INDEX(Roky_výhled,,AS$8)-INDEX(Roky_výhled,,AS$8-1))*(INDEX($BO160:$DW160,,AS$8)-INDEX($BO160:$DW160,,AS$8-1))+INDEX($BO160:$DW160,,AS$8-1))</f>
        <v>187.16666666666666</v>
      </c>
      <c r="AT160" s="173">
        <f>CHOOSE(AT$6,Statistika_paliv_E_a_T!AT116,INDEX($BO160:$DW160,,AT$4),AT$9/(INDEX(Roky_výhled,,AT$8)-Last_Bil)*(INDEX($BO160:$DW160,,AT$8)-INDEX($D160:$BL160,,$E$1))+INDEX($D160:$BL160,,$E$1),AT$9/(INDEX(Roky_výhled,,AT$8)-INDEX(Roky_výhled,,AT$8-1))*(INDEX($BO160:$DW160,,AT$8)-INDEX($BO160:$DW160,,AT$8-1))+INDEX($BO160:$DW160,,AT$8-1))</f>
        <v>165.16666666666666</v>
      </c>
      <c r="AU160" s="173">
        <f>CHOOSE(AU$6,Statistika_paliv_E_a_T!AU116,INDEX($BO160:$DW160,,AU$4),AU$9/(INDEX(Roky_výhled,,AU$8)-Last_Bil)*(INDEX($BO160:$DW160,,AU$8)-INDEX($D160:$BL160,,$E$1))+INDEX($D160:$BL160,,$E$1),AU$9/(INDEX(Roky_výhled,,AU$8)-INDEX(Roky_výhled,,AU$8-1))*(INDEX($BO160:$DW160,,AU$8)-INDEX($BO160:$DW160,,AU$8-1))+INDEX($BO160:$DW160,,AU$8-1))</f>
        <v>143.16666666666666</v>
      </c>
      <c r="AV160" s="173">
        <f>CHOOSE(AV$6,Statistika_paliv_E_a_T!AV116,INDEX($BO160:$DW160,,AV$4),AV$9/(INDEX(Roky_výhled,,AV$8)-Last_Bil)*(INDEX($BO160:$DW160,,AV$8)-INDEX($D160:$BL160,,$E$1))+INDEX($D160:$BL160,,$E$1),AV$9/(INDEX(Roky_výhled,,AV$8)-INDEX(Roky_výhled,,AV$8-1))*(INDEX($BO160:$DW160,,AV$8)-INDEX($BO160:$DW160,,AV$8-1))+INDEX($BO160:$DW160,,AV$8-1))</f>
        <v>121.16666666666666</v>
      </c>
      <c r="AW160" s="173">
        <f>CHOOSE(AW$6,Statistika_paliv_E_a_T!AW116,INDEX($BO160:$DW160,,AW$4),AW$9/(INDEX(Roky_výhled,,AW$8)-Last_Bil)*(INDEX($BO160:$DW160,,AW$8)-INDEX($D160:$BL160,,$E$1))+INDEX($D160:$BL160,,$E$1),AW$9/(INDEX(Roky_výhled,,AW$8)-INDEX(Roky_výhled,,AW$8-1))*(INDEX($BO160:$DW160,,AW$8)-INDEX($BO160:$DW160,,AW$8-1))+INDEX($BO160:$DW160,,AW$8-1))</f>
        <v>99.166666666666657</v>
      </c>
      <c r="AX160" s="173">
        <f>CHOOSE(AX$6,Statistika_paliv_E_a_T!AX116,INDEX($BO160:$DW160,,AX$4),AX$9/(INDEX(Roky_výhled,,AX$8)-Last_Bil)*(INDEX($BO160:$DW160,,AX$8)-INDEX($D160:$BL160,,$E$1))+INDEX($D160:$BL160,,$E$1),AX$9/(INDEX(Roky_výhled,,AX$8)-INDEX(Roky_výhled,,AX$8-1))*(INDEX($BO160:$DW160,,AX$8)-INDEX($BO160:$DW160,,AX$8-1))+INDEX($BO160:$DW160,,AX$8-1))</f>
        <v>97.249999999999986</v>
      </c>
      <c r="AY160" s="173">
        <f>CHOOSE(AY$6,Statistika_paliv_E_a_T!AY116,INDEX($BO160:$DW160,,AY$4),AY$9/(INDEX(Roky_výhled,,AY$8)-Last_Bil)*(INDEX($BO160:$DW160,,AY$8)-INDEX($D160:$BL160,,$E$1))+INDEX($D160:$BL160,,$E$1),AY$9/(INDEX(Roky_výhled,,AY$8)-INDEX(Roky_výhled,,AY$8-1))*(INDEX($BO160:$DW160,,AY$8)-INDEX($BO160:$DW160,,AY$8-1))+INDEX($BO160:$DW160,,AY$8-1))</f>
        <v>95.333333333333329</v>
      </c>
      <c r="AZ160" s="173">
        <f>CHOOSE(AZ$6,Statistika_paliv_E_a_T!AZ116,INDEX($BO160:$DW160,,AZ$4),AZ$9/(INDEX(Roky_výhled,,AZ$8)-Last_Bil)*(INDEX($BO160:$DW160,,AZ$8)-INDEX($D160:$BL160,,$E$1))+INDEX($D160:$BL160,,$E$1),AZ$9/(INDEX(Roky_výhled,,AZ$8)-INDEX(Roky_výhled,,AZ$8-1))*(INDEX($BO160:$DW160,,AZ$8)-INDEX($BO160:$DW160,,AZ$8-1))+INDEX($BO160:$DW160,,AZ$8-1))</f>
        <v>93.416666666666657</v>
      </c>
      <c r="BA160" s="173">
        <f>CHOOSE(BA$6,Statistika_paliv_E_a_T!BA116,INDEX($BO160:$DW160,,BA$4),BA$9/(INDEX(Roky_výhled,,BA$8)-Last_Bil)*(INDEX($BO160:$DW160,,BA$8)-INDEX($D160:$BL160,,$E$1))+INDEX($D160:$BL160,,$E$1),BA$9/(INDEX(Roky_výhled,,BA$8)-INDEX(Roky_výhled,,BA$8-1))*(INDEX($BO160:$DW160,,BA$8)-INDEX($BO160:$DW160,,BA$8-1))+INDEX($BO160:$DW160,,BA$8-1))</f>
        <v>91.5</v>
      </c>
      <c r="BB160" s="173">
        <f>CHOOSE(BB$6,Statistika_paliv_E_a_T!BB116,INDEX($BO160:$DW160,,BB$4),BB$9/(INDEX(Roky_výhled,,BB$8)-Last_Bil)*(INDEX($BO160:$DW160,,BB$8)-INDEX($D160:$BL160,,$E$1))+INDEX($D160:$BL160,,$E$1),BB$9/(INDEX(Roky_výhled,,BB$8)-INDEX(Roky_výhled,,BB$8-1))*(INDEX($BO160:$DW160,,BB$8)-INDEX($BO160:$DW160,,BB$8-1))+INDEX($BO160:$DW160,,BB$8-1))</f>
        <v>89.583333333333329</v>
      </c>
      <c r="BC160" s="173">
        <f>CHOOSE(BC$6,Statistika_paliv_E_a_T!BC116,INDEX($BO160:$DW160,,BC$4),BC$9/(INDEX(Roky_výhled,,BC$8)-Last_Bil)*(INDEX($BO160:$DW160,,BC$8)-INDEX($D160:$BL160,,$E$1))+INDEX($D160:$BL160,,$E$1),BC$9/(INDEX(Roky_výhled,,BC$8)-INDEX(Roky_výhled,,BC$8-1))*(INDEX($BO160:$DW160,,BC$8)-INDEX($BO160:$DW160,,BC$8-1))+INDEX($BO160:$DW160,,BC$8-1))</f>
        <v>89.583333333333329</v>
      </c>
      <c r="BD160" s="173">
        <f>CHOOSE(BD$6,Statistika_paliv_E_a_T!BD116,INDEX($BO160:$DW160,,BD$4),BD$9/(INDEX(Roky_výhled,,BD$8)-Last_Bil)*(INDEX($BO160:$DW160,,BD$8)-INDEX($D160:$BL160,,$E$1))+INDEX($D160:$BL160,,$E$1),BD$9/(INDEX(Roky_výhled,,BD$8)-INDEX(Roky_výhled,,BD$8-1))*(INDEX($BO160:$DW160,,BD$8)-INDEX($BO160:$DW160,,BD$8-1))+INDEX($BO160:$DW160,,BD$8-1))</f>
        <v>89.583333333333329</v>
      </c>
      <c r="BE160" s="173">
        <f>CHOOSE(BE$6,Statistika_paliv_E_a_T!BE116,INDEX($BO160:$DW160,,BE$4),BE$9/(INDEX(Roky_výhled,,BE$8)-Last_Bil)*(INDEX($BO160:$DW160,,BE$8)-INDEX($D160:$BL160,,$E$1))+INDEX($D160:$BL160,,$E$1),BE$9/(INDEX(Roky_výhled,,BE$8)-INDEX(Roky_výhled,,BE$8-1))*(INDEX($BO160:$DW160,,BE$8)-INDEX($BO160:$DW160,,BE$8-1))+INDEX($BO160:$DW160,,BE$8-1))</f>
        <v>89.583333333333329</v>
      </c>
      <c r="BF160" s="173">
        <f>CHOOSE(BF$6,Statistika_paliv_E_a_T!BF116,INDEX($BO160:$DW160,,BF$4),BF$9/(INDEX(Roky_výhled,,BF$8)-Last_Bil)*(INDEX($BO160:$DW160,,BF$8)-INDEX($D160:$BL160,,$E$1))+INDEX($D160:$BL160,,$E$1),BF$9/(INDEX(Roky_výhled,,BF$8)-INDEX(Roky_výhled,,BF$8-1))*(INDEX($BO160:$DW160,,BF$8)-INDEX($BO160:$DW160,,BF$8-1))+INDEX($BO160:$DW160,,BF$8-1))</f>
        <v>89.583333333333329</v>
      </c>
      <c r="BG160" s="173">
        <f>CHOOSE(BG$6,Statistika_paliv_E_a_T!BG116,INDEX($BO160:$DW160,,BG$4),BG$9/(INDEX(Roky_výhled,,BG$8)-Last_Bil)*(INDEX($BO160:$DW160,,BG$8)-INDEX($D160:$BL160,,$E$1))+INDEX($D160:$BL160,,$E$1),BG$9/(INDEX(Roky_výhled,,BG$8)-INDEX(Roky_výhled,,BG$8-1))*(INDEX($BO160:$DW160,,BG$8)-INDEX($BO160:$DW160,,BG$8-1))+INDEX($BO160:$DW160,,BG$8-1))</f>
        <v>89.583333333333329</v>
      </c>
      <c r="BH160" s="173">
        <f>CHOOSE(BH$6,Statistika_paliv_E_a_T!BH116,INDEX($BO160:$DW160,,BH$4),BH$9/(INDEX(Roky_výhled,,BH$8)-Last_Bil)*(INDEX($BO160:$DW160,,BH$8)-INDEX($D160:$BL160,,$E$1))+INDEX($D160:$BL160,,$E$1),BH$9/(INDEX(Roky_výhled,,BH$8)-INDEX(Roky_výhled,,BH$8-1))*(INDEX($BO160:$DW160,,BH$8)-INDEX($BO160:$DW160,,BH$8-1))+INDEX($BO160:$DW160,,BH$8-1))</f>
        <v>89.583333333333329</v>
      </c>
      <c r="BI160" s="173">
        <f>CHOOSE(BI$6,Statistika_paliv_E_a_T!BI116,INDEX($BO160:$DW160,,BI$4),BI$9/(INDEX(Roky_výhled,,BI$8)-Last_Bil)*(INDEX($BO160:$DW160,,BI$8)-INDEX($D160:$BL160,,$E$1))+INDEX($D160:$BL160,,$E$1),BI$9/(INDEX(Roky_výhled,,BI$8)-INDEX(Roky_výhled,,BI$8-1))*(INDEX($BO160:$DW160,,BI$8)-INDEX($BO160:$DW160,,BI$8-1))+INDEX($BO160:$DW160,,BI$8-1))</f>
        <v>89.583333333333329</v>
      </c>
      <c r="BJ160" s="173">
        <f>CHOOSE(BJ$6,Statistika_paliv_E_a_T!BJ116,INDEX($BO160:$DW160,,BJ$4),BJ$9/(INDEX(Roky_výhled,,BJ$8)-Last_Bil)*(INDEX($BO160:$DW160,,BJ$8)-INDEX($D160:$BL160,,$E$1))+INDEX($D160:$BL160,,$E$1),BJ$9/(INDEX(Roky_výhled,,BJ$8)-INDEX(Roky_výhled,,BJ$8-1))*(INDEX($BO160:$DW160,,BJ$8)-INDEX($BO160:$DW160,,BJ$8-1))+INDEX($BO160:$DW160,,BJ$8-1))</f>
        <v>89.583333333333329</v>
      </c>
      <c r="BK160" s="173">
        <f>CHOOSE(BK$6,Statistika_paliv_E_a_T!BK116,INDEX($BO160:$DW160,,BK$4),BK$9/(INDEX(Roky_výhled,,BK$8)-Last_Bil)*(INDEX($BO160:$DW160,,BK$8)-INDEX($D160:$BL160,,$E$1))+INDEX($D160:$BL160,,$E$1),BK$9/(INDEX(Roky_výhled,,BK$8)-INDEX(Roky_výhled,,BK$8-1))*(INDEX($BO160:$DW160,,BK$8)-INDEX($BO160:$DW160,,BK$8-1))+INDEX($BO160:$DW160,,BK$8-1))</f>
        <v>89.583333333333329</v>
      </c>
      <c r="BL160" s="162">
        <f>CHOOSE(BL$6,Statistika_paliv_E_a_T!BL116,INDEX($BO160:$DW160,,BL$4),BL$9/(INDEX(Roky_výhled,,BL$8)-Last_Bil)*(INDEX($BO160:$DW160,,BL$8)-INDEX($D160:$BL160,,$E$1))+INDEX($D160:$BL160,,$E$1),BL$9/(INDEX(Roky_výhled,,BL$8)-INDEX(Roky_výhled,,BL$8-1))*(INDEX($BO160:$DW160,,BL$8)-INDEX($BO160:$DW160,,BL$8-1))+INDEX($BO160:$DW160,,BL$8-1))</f>
        <v>89.583333333333329</v>
      </c>
      <c r="BM160"/>
      <c r="BN160" s="221" t="str">
        <f t="shared" si="435"/>
        <v>Kapalná paliva</v>
      </c>
      <c r="BO160" s="285">
        <v>1573.75</v>
      </c>
      <c r="BP160" s="286">
        <v>482.49999999999983</v>
      </c>
      <c r="BQ160" s="286">
        <v>375.83333333333337</v>
      </c>
      <c r="BR160" s="286">
        <v>282.91666666666663</v>
      </c>
      <c r="BS160" s="286">
        <v>209.16666666666666</v>
      </c>
      <c r="BT160" s="286">
        <v>99.166666666666657</v>
      </c>
      <c r="BU160" s="286">
        <v>89.583333333333329</v>
      </c>
      <c r="BV160" s="286">
        <v>89.583333333333329</v>
      </c>
      <c r="BW160" s="286">
        <v>89.583333333333329</v>
      </c>
      <c r="BX160" s="286">
        <v>9.1666666666666288</v>
      </c>
      <c r="BY160" s="287">
        <v>11.666666666666686</v>
      </c>
      <c r="BZ160" s="281"/>
      <c r="CA160" s="281"/>
      <c r="CB160" s="281"/>
      <c r="CC160" s="281"/>
      <c r="CD160" s="281"/>
      <c r="CE160" s="281"/>
      <c r="CF160" s="281"/>
      <c r="CG160" s="281"/>
      <c r="CH160" s="281"/>
      <c r="CI160" s="281"/>
      <c r="CJ160" s="281"/>
      <c r="CK160" s="281"/>
      <c r="CL160" s="281"/>
      <c r="CM160" s="281"/>
      <c r="CN160" s="281"/>
      <c r="CO160" s="281"/>
      <c r="CP160" s="281"/>
      <c r="CQ160" s="281"/>
      <c r="CR160" s="281"/>
      <c r="CS160" s="281"/>
      <c r="CT160" s="281"/>
      <c r="CU160" s="281"/>
      <c r="CV160" s="281"/>
      <c r="CW160" s="281"/>
      <c r="CX160" s="281"/>
      <c r="CY160" s="281"/>
      <c r="CZ160" s="281"/>
      <c r="DA160" s="281"/>
      <c r="DB160" s="281"/>
      <c r="DC160" s="281"/>
      <c r="DD160" s="281"/>
      <c r="DE160" s="281"/>
      <c r="DF160" s="281"/>
      <c r="DG160" s="281"/>
      <c r="DH160" s="281"/>
      <c r="DI160" s="281"/>
      <c r="DJ160" s="281"/>
      <c r="DK160" s="281"/>
      <c r="DL160" s="281"/>
      <c r="DM160" s="281"/>
      <c r="DN160" s="281"/>
      <c r="DO160" s="281"/>
      <c r="DP160" s="281"/>
      <c r="DQ160" s="281"/>
      <c r="DR160" s="281"/>
      <c r="DS160" s="281"/>
      <c r="DT160" s="281"/>
      <c r="DU160" s="281"/>
      <c r="DV160" s="281"/>
      <c r="DW160" s="281"/>
    </row>
    <row r="161" spans="2:127" s="196" customFormat="1" x14ac:dyDescent="0.25">
      <c r="B161" t="s">
        <v>3131</v>
      </c>
      <c r="C161" s="221" t="str">
        <f t="shared" si="437"/>
        <v>Plynná paliva</v>
      </c>
      <c r="D161" s="215">
        <f ca="1">CHOOSE(D$6,Statistika_paliv_E_a_T!D117,INDEX($BO161:$DW161,,D$4),D$9/(INDEX(Roky_výhled,,D$8)-Last_Bil)*(INDEX($BO161:$DW161,,D$8)-INDEX($D161:$BL161,,$E$1))+INDEX($D161:$BL161,,$E$1),D$9/(INDEX(Roky_výhled,,D$8)-INDEX(Roky_výhled,,D$8-1))*(INDEX($BO161:$DW161,,D$8)-INDEX($BO161:$DW161,,D$8-1))+INDEX($BO161:$DW161,,D$8-1))</f>
        <v>10883.734693877552</v>
      </c>
      <c r="E161" s="173">
        <f ca="1">CHOOSE(E$6,Statistika_paliv_E_a_T!E117,INDEX($BO161:$DW161,,E$4),E$9/(INDEX(Roky_výhled,,E$8)-Last_Bil)*(INDEX($BO161:$DW161,,E$8)-INDEX($D161:$BL161,,$E$1))+INDEX($D161:$BL161,,$E$1),E$9/(INDEX(Roky_výhled,,E$8)-INDEX(Roky_výhled,,E$8-1))*(INDEX($BO161:$DW161,,E$8)-INDEX($BO161:$DW161,,E$8-1))+INDEX($BO161:$DW161,,E$8-1))</f>
        <v>10867.244897959183</v>
      </c>
      <c r="F161" s="173">
        <f ca="1">CHOOSE(F$6,Statistika_paliv_E_a_T!F117,INDEX($BO161:$DW161,,F$4),F$9/(INDEX(Roky_výhled,,F$8)-Last_Bil)*(INDEX($BO161:$DW161,,F$8)-INDEX($D161:$BL161,,$E$1))+INDEX($D161:$BL161,,$E$1),F$9/(INDEX(Roky_výhled,,F$8)-INDEX(Roky_výhled,,F$8-1))*(INDEX($BO161:$DW161,,F$8)-INDEX($BO161:$DW161,,F$8-1))+INDEX($BO161:$DW161,,F$8-1))</f>
        <v>11684.326530612245</v>
      </c>
      <c r="G161" s="173">
        <f ca="1">CHOOSE(G$6,Statistika_paliv_E_a_T!G117,INDEX($BO161:$DW161,,G$4),G$9/(INDEX(Roky_výhled,,G$8)-Last_Bil)*(INDEX($BO161:$DW161,,G$8)-INDEX($D161:$BL161,,$E$1))+INDEX($D161:$BL161,,$E$1),G$9/(INDEX(Roky_výhled,,G$8)-INDEX(Roky_výhled,,G$8-1))*(INDEX($BO161:$DW161,,G$8)-INDEX($BO161:$DW161,,G$8-1))+INDEX($BO161:$DW161,,G$8-1))</f>
        <v>9589.2448979591827</v>
      </c>
      <c r="H161" s="173">
        <f ca="1">CHOOSE(H$6,Statistika_paliv_E_a_T!H117,INDEX($BO161:$DW161,,H$4),H$9/(INDEX(Roky_výhled,,H$8)-Last_Bil)*(INDEX($BO161:$DW161,,H$8)-INDEX($D161:$BL161,,$E$1))+INDEX($D161:$BL161,,$E$1),H$9/(INDEX(Roky_výhled,,H$8)-INDEX(Roky_výhled,,H$8-1))*(INDEX($BO161:$DW161,,H$8)-INDEX($BO161:$DW161,,H$8-1))+INDEX($BO161:$DW161,,H$8-1))</f>
        <v>9669.2653061224482</v>
      </c>
      <c r="I161" s="173">
        <f ca="1">CHOOSE(I$6,Statistika_paliv_E_a_T!I117,INDEX($BO161:$DW161,,I$4),I$9/(INDEX(Roky_výhled,,I$8)-Last_Bil)*(INDEX($BO161:$DW161,,I$8)-INDEX($D161:$BL161,,$E$1))+INDEX($D161:$BL161,,$E$1),I$9/(INDEX(Roky_výhled,,I$8)-INDEX(Roky_výhled,,I$8-1))*(INDEX($BO161:$DW161,,I$8)-INDEX($BO161:$DW161,,I$8-1))+INDEX($BO161:$DW161,,I$8-1))</f>
        <v>11015.571428571428</v>
      </c>
      <c r="J161" s="173">
        <f ca="1">CHOOSE(J$6,Statistika_paliv_E_a_T!J117,INDEX($BO161:$DW161,,J$4),J$9/(INDEX(Roky_výhled,,J$8)-Last_Bil)*(INDEX($BO161:$DW161,,J$8)-INDEX($D161:$BL161,,$E$1))+INDEX($D161:$BL161,,$E$1),J$9/(INDEX(Roky_výhled,,J$8)-INDEX(Roky_výhled,,J$8-1))*(INDEX($BO161:$DW161,,J$8)-INDEX($BO161:$DW161,,J$8-1))+INDEX($BO161:$DW161,,J$8-1))</f>
        <v>25967.448979591834</v>
      </c>
      <c r="K161" s="173">
        <f ca="1">CHOOSE(K$6,Statistika_paliv_E_a_T!K117,INDEX($BO161:$DW161,,K$4),K$9/(INDEX(Roky_výhled,,K$8)-Last_Bil)*(INDEX($BO161:$DW161,,K$8)-INDEX($D161:$BL161,,$E$1))+INDEX($D161:$BL161,,$E$1),K$9/(INDEX(Roky_výhled,,K$8)-INDEX(Roky_výhled,,K$8-1))*(INDEX($BO161:$DW161,,K$8)-INDEX($BO161:$DW161,,K$8-1))+INDEX($BO161:$DW161,,K$8-1))</f>
        <v>30215.28571428571</v>
      </c>
      <c r="L161" s="173">
        <f ca="1">CHOOSE(L$6,Statistika_paliv_E_a_T!L117,INDEX($BO161:$DW161,,L$4),L$9/(INDEX(Roky_výhled,,L$8)-Last_Bil)*(INDEX($BO161:$DW161,,L$8)-INDEX($D161:$BL161,,$E$1))+INDEX($D161:$BL161,,$E$1),L$9/(INDEX(Roky_výhled,,L$8)-INDEX(Roky_výhled,,L$8-1))*(INDEX($BO161:$DW161,,L$8)-INDEX($BO161:$DW161,,L$8-1))+INDEX($BO161:$DW161,,L$8-1))</f>
        <v>29147.775510204083</v>
      </c>
      <c r="M161" s="173">
        <f ca="1">CHOOSE(M$6,Statistika_paliv_E_a_T!M117,INDEX($BO161:$DW161,,M$4),M$9/(INDEX(Roky_výhled,,M$8)-Last_Bil)*(INDEX($BO161:$DW161,,M$8)-INDEX($D161:$BL161,,$E$1))+INDEX($D161:$BL161,,$E$1),M$9/(INDEX(Roky_výhled,,M$8)-INDEX(Roky_výhled,,M$8-1))*(INDEX($BO161:$DW161,,M$8)-INDEX($BO161:$DW161,,M$8-1))+INDEX($BO161:$DW161,,M$8-1))</f>
        <v>37371.510204081635</v>
      </c>
      <c r="N161" s="173">
        <f ca="1">CHOOSE(N$6,Statistika_paliv_E_a_T!N117,INDEX($BO161:$DW161,,N$4),N$9/(INDEX(Roky_výhled,,N$8)-Last_Bil)*(INDEX($BO161:$DW161,,N$8)-INDEX($D161:$BL161,,$E$1))+INDEX($D161:$BL161,,$E$1),N$9/(INDEX(Roky_výhled,,N$8)-INDEX(Roky_výhled,,N$8-1))*(INDEX($BO161:$DW161,,N$8)-INDEX($BO161:$DW161,,N$8-1))+INDEX($BO161:$DW161,,N$8-1))</f>
        <v>35671.530612244896</v>
      </c>
      <c r="O161" s="173">
        <f ca="1">CHOOSE(O$6,Statistika_paliv_E_a_T!O117,INDEX($BO161:$DW161,,O$4),O$9/(INDEX(Roky_výhled,,O$8)-Last_Bil)*(INDEX($BO161:$DW161,,O$8)-INDEX($D161:$BL161,,$E$1))+INDEX($D161:$BL161,,$E$1),O$9/(INDEX(Roky_výhled,,O$8)-INDEX(Roky_výhled,,O$8-1))*(INDEX($BO161:$DW161,,O$8)-INDEX($BO161:$DW161,,O$8-1))+INDEX($BO161:$DW161,,O$8-1))</f>
        <v>35337.428571428572</v>
      </c>
      <c r="P161" s="173">
        <f ca="1">CHOOSE(P$6,Statistika_paliv_E_a_T!P117,INDEX($BO161:$DW161,,P$4),P$9/(INDEX(Roky_výhled,,P$8)-Last_Bil)*(INDEX($BO161:$DW161,,P$8)-INDEX($D161:$BL161,,$E$1))+INDEX($D161:$BL161,,$E$1),P$9/(INDEX(Roky_výhled,,P$8)-INDEX(Roky_výhled,,P$8-1))*(INDEX($BO161:$DW161,,P$8)-INDEX($BO161:$DW161,,P$8-1))+INDEX($BO161:$DW161,,P$8-1))</f>
        <v>35657.530612244896</v>
      </c>
      <c r="Q161" s="173">
        <f ca="1">CHOOSE(Q$6,Statistika_paliv_E_a_T!Q117,INDEX($BO161:$DW161,,Q$4),Q$9/(INDEX(Roky_výhled,,Q$8)-Last_Bil)*(INDEX($BO161:$DW161,,Q$8)-INDEX($D161:$BL161,,$E$1))+INDEX($D161:$BL161,,$E$1),Q$9/(INDEX(Roky_výhled,,Q$8)-INDEX(Roky_výhled,,Q$8-1))*(INDEX($BO161:$DW161,,Q$8)-INDEX($BO161:$DW161,,Q$8-1))+INDEX($BO161:$DW161,,Q$8-1))</f>
        <v>34519.918367346938</v>
      </c>
      <c r="R161" s="173">
        <f ca="1">CHOOSE(R$6,Statistika_paliv_E_a_T!R117,INDEX($BO161:$DW161,,R$4),R$9/(INDEX(Roky_výhled,,R$8)-Last_Bil)*(INDEX($BO161:$DW161,,R$8)-INDEX($D161:$BL161,,$E$1))+INDEX($D161:$BL161,,$E$1),R$9/(INDEX(Roky_výhled,,R$8)-INDEX(Roky_výhled,,R$8-1))*(INDEX($BO161:$DW161,,R$8)-INDEX($BO161:$DW161,,R$8-1))+INDEX($BO161:$DW161,,R$8-1))</f>
        <v>40775.183673469386</v>
      </c>
      <c r="S161" s="173">
        <f ca="1">CHOOSE(S$6,Statistika_paliv_E_a_T!S117,INDEX($BO161:$DW161,,S$4),S$9/(INDEX(Roky_výhled,,S$8)-Last_Bil)*(INDEX($BO161:$DW161,,S$8)-INDEX($D161:$BL161,,$E$1))+INDEX($D161:$BL161,,$E$1),S$9/(INDEX(Roky_výhled,,S$8)-INDEX(Roky_výhled,,S$8-1))*(INDEX($BO161:$DW161,,S$8)-INDEX($BO161:$DW161,,S$8-1))+INDEX($BO161:$DW161,,S$8-1))</f>
        <v>37371.714285714283</v>
      </c>
      <c r="T161" s="173">
        <f ca="1">CHOOSE(T$6,Statistika_paliv_E_a_T!T117,INDEX($BO161:$DW161,,T$4),T$9/(INDEX(Roky_výhled,,T$8)-Last_Bil)*(INDEX($BO161:$DW161,,T$8)-INDEX($D161:$BL161,,$E$1))+INDEX($D161:$BL161,,$E$1),T$9/(INDEX(Roky_výhled,,T$8)-INDEX(Roky_výhled,,T$8-1))*(INDEX($BO161:$DW161,,T$8)-INDEX($BO161:$DW161,,T$8-1))+INDEX($BO161:$DW161,,T$8-1))</f>
        <v>39411.551020408166</v>
      </c>
      <c r="U161" s="173">
        <f ca="1">CHOOSE(U$6,Statistika_paliv_E_a_T!U117,INDEX($BO161:$DW161,,U$4),U$9/(INDEX(Roky_výhled,,U$8)-Last_Bil)*(INDEX($BO161:$DW161,,U$8)-INDEX($D161:$BL161,,$E$1))+INDEX($D161:$BL161,,$E$1),U$9/(INDEX(Roky_výhled,,U$8)-INDEX(Roky_výhled,,U$8-1))*(INDEX($BO161:$DW161,,U$8)-INDEX($BO161:$DW161,,U$8-1))+INDEX($BO161:$DW161,,U$8-1))</f>
        <v>34877.020408163262</v>
      </c>
      <c r="V161" s="173">
        <f ca="1">CHOOSE(V$6,Statistika_paliv_E_a_T!V117,INDEX($BO161:$DW161,,V$4),V$9/(INDEX(Roky_výhled,,V$8)-Last_Bil)*(INDEX($BO161:$DW161,,V$8)-INDEX($D161:$BL161,,$E$1))+INDEX($D161:$BL161,,$E$1),V$9/(INDEX(Roky_výhled,,V$8)-INDEX(Roky_výhled,,V$8-1))*(INDEX($BO161:$DW161,,V$8)-INDEX($BO161:$DW161,,V$8-1))+INDEX($BO161:$DW161,,V$8-1))</f>
        <v>36520.28571428571</v>
      </c>
      <c r="W161" s="173">
        <f ca="1">CHOOSE(W$6,Statistika_paliv_E_a_T!W117,INDEX($BO161:$DW161,,W$4),W$9/(INDEX(Roky_výhled,,W$8)-Last_Bil)*(INDEX($BO161:$DW161,,W$8)-INDEX($D161:$BL161,,$E$1))+INDEX($D161:$BL161,,$E$1),W$9/(INDEX(Roky_výhled,,W$8)-INDEX(Roky_výhled,,W$8-1))*(INDEX($BO161:$DW161,,W$8)-INDEX($BO161:$DW161,,W$8-1))+INDEX($BO161:$DW161,,W$8-1))</f>
        <v>32766.306122448979</v>
      </c>
      <c r="X161" s="173">
        <f ca="1">CHOOSE(X$6,Statistika_paliv_E_a_T!X117,INDEX($BO161:$DW161,,X$4),X$9/(INDEX(Roky_výhled,,X$8)-Last_Bil)*(INDEX($BO161:$DW161,,X$8)-INDEX($D161:$BL161,,$E$1))+INDEX($D161:$BL161,,$E$1),X$9/(INDEX(Roky_výhled,,X$8)-INDEX(Roky_výhled,,X$8-1))*(INDEX($BO161:$DW161,,X$8)-INDEX($BO161:$DW161,,X$8-1))+INDEX($BO161:$DW161,,X$8-1))</f>
        <v>34887.714285714283</v>
      </c>
      <c r="Y161" s="173">
        <f ca="1">CHOOSE(Y$6,Statistika_paliv_E_a_T!Y117,INDEX($BO161:$DW161,,Y$4),Y$9/(INDEX(Roky_výhled,,Y$8)-Last_Bil)*(INDEX($BO161:$DW161,,Y$8)-INDEX($D161:$BL161,,$E$1))+INDEX($D161:$BL161,,$E$1),Y$9/(INDEX(Roky_výhled,,Y$8)-INDEX(Roky_výhled,,Y$8-1))*(INDEX($BO161:$DW161,,Y$8)-INDEX($BO161:$DW161,,Y$8-1))+INDEX($BO161:$DW161,,Y$8-1))</f>
        <v>35523.34693877551</v>
      </c>
      <c r="Z161" s="173">
        <f ca="1">CHOOSE(Z$6,Statistika_paliv_E_a_T!Z117,INDEX($BO161:$DW161,,Z$4),Z$9/(INDEX(Roky_výhled,,Z$8)-Last_Bil)*(INDEX($BO161:$DW161,,Z$8)-INDEX($D161:$BL161,,$E$1))+INDEX($D161:$BL161,,$E$1),Z$9/(INDEX(Roky_výhled,,Z$8)-INDEX(Roky_výhled,,Z$8-1))*(INDEX($BO161:$DW161,,Z$8)-INDEX($BO161:$DW161,,Z$8-1))+INDEX($BO161:$DW161,,Z$8-1))</f>
        <v>33213.183673469386</v>
      </c>
      <c r="AA161" s="173">
        <f ca="1">CHOOSE(AA$6,Statistika_paliv_E_a_T!AA117,INDEX($BO161:$DW161,,AA$4),AA$9/(INDEX(Roky_výhled,,AA$8)-Last_Bil)*(INDEX($BO161:$DW161,,AA$8)-INDEX($D161:$BL161,,$E$1))+INDEX($D161:$BL161,,$E$1),AA$9/(INDEX(Roky_výhled,,AA$8)-INDEX(Roky_výhled,,AA$8-1))*(INDEX($BO161:$DW161,,AA$8)-INDEX($BO161:$DW161,,AA$8-1))+INDEX($BO161:$DW161,,AA$8-1))</f>
        <v>37452.551020408166</v>
      </c>
      <c r="AB161" s="173">
        <f ca="1">CHOOSE(AB$6,Statistika_paliv_E_a_T!AB117,INDEX($BO161:$DW161,,AB$4),AB$9/(INDEX(Roky_výhled,,AB$8)-Last_Bil)*(INDEX($BO161:$DW161,,AB$8)-INDEX($D161:$BL161,,$E$1))+INDEX($D161:$BL161,,$E$1),AB$9/(INDEX(Roky_výhled,,AB$8)-INDEX(Roky_výhled,,AB$8-1))*(INDEX($BO161:$DW161,,AB$8)-INDEX($BO161:$DW161,,AB$8-1))+INDEX($BO161:$DW161,,AB$8-1))</f>
        <v>37265.163265306124</v>
      </c>
      <c r="AC161" s="173">
        <f ca="1">CHOOSE(AC$6,Statistika_paliv_E_a_T!AC117,INDEX($BO161:$DW161,,AC$4),AC$9/(INDEX(Roky_výhled,,AC$8)-Last_Bil)*(INDEX($BO161:$DW161,,AC$8)-INDEX($D161:$BL161,,$E$1))+INDEX($D161:$BL161,,$E$1),AC$9/(INDEX(Roky_výhled,,AC$8)-INDEX(Roky_výhled,,AC$8-1))*(INDEX($BO161:$DW161,,AC$8)-INDEX($BO161:$DW161,,AC$8-1))+INDEX($BO161:$DW161,,AC$8-1))</f>
        <v>38859.551020408166</v>
      </c>
      <c r="AD161" s="173">
        <f ca="1">CHOOSE(AD$6,Statistika_paliv_E_a_T!AD117,INDEX($BO161:$DW161,,AD$4),AD$9/(INDEX(Roky_výhled,,AD$8)-Last_Bil)*(INDEX($BO161:$DW161,,AD$8)-INDEX($D161:$BL161,,$E$1))+INDEX($D161:$BL161,,$E$1),AD$9/(INDEX(Roky_výhled,,AD$8)-INDEX(Roky_výhled,,AD$8-1))*(INDEX($BO161:$DW161,,AD$8)-INDEX($BO161:$DW161,,AD$8-1))+INDEX($BO161:$DW161,,AD$8-1))</f>
        <v>41995.273469387757</v>
      </c>
      <c r="AE161" s="173">
        <f ca="1">CHOOSE(AE$6,Statistika_paliv_E_a_T!AE117,INDEX($BO161:$DW161,,AE$4),AE$9/(INDEX(Roky_výhled,,AE$8)-Last_Bil)*(INDEX($BO161:$DW161,,AE$8)-INDEX($D161:$BL161,,$E$1))+INDEX($D161:$BL161,,$E$1),AE$9/(INDEX(Roky_výhled,,AE$8)-INDEX(Roky_výhled,,AE$8-1))*(INDEX($BO161:$DW161,,AE$8)-INDEX($BO161:$DW161,,AE$8-1))+INDEX($BO161:$DW161,,AE$8-1))</f>
        <v>45130.995918367356</v>
      </c>
      <c r="AF161" s="173">
        <f ca="1">CHOOSE(AF$6,Statistika_paliv_E_a_T!AF117,INDEX($BO161:$DW161,,AF$4),AF$9/(INDEX(Roky_výhled,,AF$8)-Last_Bil)*(INDEX($BO161:$DW161,,AF$8)-INDEX($D161:$BL161,,$E$1))+INDEX($D161:$BL161,,$E$1),AF$9/(INDEX(Roky_výhled,,AF$8)-INDEX(Roky_výhled,,AF$8-1))*(INDEX($BO161:$DW161,,AF$8)-INDEX($BO161:$DW161,,AF$8-1))+INDEX($BO161:$DW161,,AF$8-1))</f>
        <v>48266.718367346948</v>
      </c>
      <c r="AG161" s="173">
        <f ca="1">CHOOSE(AG$6,Statistika_paliv_E_a_T!AG117,INDEX($BO161:$DW161,,AG$4),AG$9/(INDEX(Roky_výhled,,AG$8)-Last_Bil)*(INDEX($BO161:$DW161,,AG$8)-INDEX($D161:$BL161,,$E$1))+INDEX($D161:$BL161,,$E$1),AG$9/(INDEX(Roky_výhled,,AG$8)-INDEX(Roky_výhled,,AG$8-1))*(INDEX($BO161:$DW161,,AG$8)-INDEX($BO161:$DW161,,AG$8-1))+INDEX($BO161:$DW161,,AG$8-1))</f>
        <v>51402.440816326547</v>
      </c>
      <c r="AH161" s="173">
        <f>CHOOSE(AH$6,Statistika_paliv_E_a_T!AH117,INDEX($BO161:$DW161,,AH$4),AH$9/(INDEX(Roky_výhled,,AH$8)-Last_Bil)*(INDEX($BO161:$DW161,,AH$8)-INDEX($D161:$BL161,,$E$1))+INDEX($D161:$BL161,,$E$1),AH$9/(INDEX(Roky_výhled,,AH$8)-INDEX(Roky_výhled,,AH$8-1))*(INDEX($BO161:$DW161,,AH$8)-INDEX($BO161:$DW161,,AH$8-1))+INDEX($BO161:$DW161,,AH$8-1))</f>
        <v>54538.163265306139</v>
      </c>
      <c r="AI161" s="173">
        <f>CHOOSE(AI$6,Statistika_paliv_E_a_T!AI117,INDEX($BO161:$DW161,,AI$4),AI$9/(INDEX(Roky_výhled,,AI$8)-Last_Bil)*(INDEX($BO161:$DW161,,AI$8)-INDEX($D161:$BL161,,$E$1))+INDEX($D161:$BL161,,$E$1),AI$9/(INDEX(Roky_výhled,,AI$8)-INDEX(Roky_výhled,,AI$8-1))*(INDEX($BO161:$DW161,,AI$8)-INDEX($BO161:$DW161,,AI$8-1))+INDEX($BO161:$DW161,,AI$8-1))</f>
        <v>54422.244897959201</v>
      </c>
      <c r="AJ161" s="173">
        <f>CHOOSE(AJ$6,Statistika_paliv_E_a_T!AJ117,INDEX($BO161:$DW161,,AJ$4),AJ$9/(INDEX(Roky_výhled,,AJ$8)-Last_Bil)*(INDEX($BO161:$DW161,,AJ$8)-INDEX($D161:$BL161,,$E$1))+INDEX($D161:$BL161,,$E$1),AJ$9/(INDEX(Roky_výhled,,AJ$8)-INDEX(Roky_výhled,,AJ$8-1))*(INDEX($BO161:$DW161,,AJ$8)-INDEX($BO161:$DW161,,AJ$8-1))+INDEX($BO161:$DW161,,AJ$8-1))</f>
        <v>54306.326530612256</v>
      </c>
      <c r="AK161" s="173">
        <f>CHOOSE(AK$6,Statistika_paliv_E_a_T!AK117,INDEX($BO161:$DW161,,AK$4),AK$9/(INDEX(Roky_výhled,,AK$8)-Last_Bil)*(INDEX($BO161:$DW161,,AK$8)-INDEX($D161:$BL161,,$E$1))+INDEX($D161:$BL161,,$E$1),AK$9/(INDEX(Roky_výhled,,AK$8)-INDEX(Roky_výhled,,AK$8-1))*(INDEX($BO161:$DW161,,AK$8)-INDEX($BO161:$DW161,,AK$8-1))+INDEX($BO161:$DW161,,AK$8-1))</f>
        <v>54190.408163265318</v>
      </c>
      <c r="AL161" s="173">
        <f>CHOOSE(AL$6,Statistika_paliv_E_a_T!AL117,INDEX($BO161:$DW161,,AL$4),AL$9/(INDEX(Roky_výhled,,AL$8)-Last_Bil)*(INDEX($BO161:$DW161,,AL$8)-INDEX($D161:$BL161,,$E$1))+INDEX($D161:$BL161,,$E$1),AL$9/(INDEX(Roky_výhled,,AL$8)-INDEX(Roky_výhled,,AL$8-1))*(INDEX($BO161:$DW161,,AL$8)-INDEX($BO161:$DW161,,AL$8-1))+INDEX($BO161:$DW161,,AL$8-1))</f>
        <v>54074.489795918373</v>
      </c>
      <c r="AM161" s="173">
        <f>CHOOSE(AM$6,Statistika_paliv_E_a_T!AM117,INDEX($BO161:$DW161,,AM$4),AM$9/(INDEX(Roky_výhled,,AM$8)-Last_Bil)*(INDEX($BO161:$DW161,,AM$8)-INDEX($D161:$BL161,,$E$1))+INDEX($D161:$BL161,,$E$1),AM$9/(INDEX(Roky_výhled,,AM$8)-INDEX(Roky_výhled,,AM$8-1))*(INDEX($BO161:$DW161,,AM$8)-INDEX($BO161:$DW161,,AM$8-1))+INDEX($BO161:$DW161,,AM$8-1))</f>
        <v>53958.571428571435</v>
      </c>
      <c r="AN161" s="173">
        <f>CHOOSE(AN$6,Statistika_paliv_E_a_T!AN117,INDEX($BO161:$DW161,,AN$4),AN$9/(INDEX(Roky_výhled,,AN$8)-Last_Bil)*(INDEX($BO161:$DW161,,AN$8)-INDEX($D161:$BL161,,$E$1))+INDEX($D161:$BL161,,$E$1),AN$9/(INDEX(Roky_výhled,,AN$8)-INDEX(Roky_výhled,,AN$8-1))*(INDEX($BO161:$DW161,,AN$8)-INDEX($BO161:$DW161,,AN$8-1))+INDEX($BO161:$DW161,,AN$8-1))</f>
        <v>53324.979591836738</v>
      </c>
      <c r="AO161" s="173">
        <f>CHOOSE(AO$6,Statistika_paliv_E_a_T!AO117,INDEX($BO161:$DW161,,AO$4),AO$9/(INDEX(Roky_výhled,,AO$8)-Last_Bil)*(INDEX($BO161:$DW161,,AO$8)-INDEX($D161:$BL161,,$E$1))+INDEX($D161:$BL161,,$E$1),AO$9/(INDEX(Roky_výhled,,AO$8)-INDEX(Roky_výhled,,AO$8-1))*(INDEX($BO161:$DW161,,AO$8)-INDEX($BO161:$DW161,,AO$8-1))+INDEX($BO161:$DW161,,AO$8-1))</f>
        <v>52691.387755102041</v>
      </c>
      <c r="AP161" s="173">
        <f>CHOOSE(AP$6,Statistika_paliv_E_a_T!AP117,INDEX($BO161:$DW161,,AP$4),AP$9/(INDEX(Roky_výhled,,AP$8)-Last_Bil)*(INDEX($BO161:$DW161,,AP$8)-INDEX($D161:$BL161,,$E$1))+INDEX($D161:$BL161,,$E$1),AP$9/(INDEX(Roky_výhled,,AP$8)-INDEX(Roky_výhled,,AP$8-1))*(INDEX($BO161:$DW161,,AP$8)-INDEX($BO161:$DW161,,AP$8-1))+INDEX($BO161:$DW161,,AP$8-1))</f>
        <v>52057.795918367337</v>
      </c>
      <c r="AQ161" s="173">
        <f>CHOOSE(AQ$6,Statistika_paliv_E_a_T!AQ117,INDEX($BO161:$DW161,,AQ$4),AQ$9/(INDEX(Roky_výhled,,AQ$8)-Last_Bil)*(INDEX($BO161:$DW161,,AQ$8)-INDEX($D161:$BL161,,$E$1))+INDEX($D161:$BL161,,$E$1),AQ$9/(INDEX(Roky_výhled,,AQ$8)-INDEX(Roky_výhled,,AQ$8-1))*(INDEX($BO161:$DW161,,AQ$8)-INDEX($BO161:$DW161,,AQ$8-1))+INDEX($BO161:$DW161,,AQ$8-1))</f>
        <v>51424.204081632641</v>
      </c>
      <c r="AR161" s="173">
        <f>CHOOSE(AR$6,Statistika_paliv_E_a_T!AR117,INDEX($BO161:$DW161,,AR$4),AR$9/(INDEX(Roky_výhled,,AR$8)-Last_Bil)*(INDEX($BO161:$DW161,,AR$8)-INDEX($D161:$BL161,,$E$1))+INDEX($D161:$BL161,,$E$1),AR$9/(INDEX(Roky_výhled,,AR$8)-INDEX(Roky_výhled,,AR$8-1))*(INDEX($BO161:$DW161,,AR$8)-INDEX($BO161:$DW161,,AR$8-1))+INDEX($BO161:$DW161,,AR$8-1))</f>
        <v>50790.612244897944</v>
      </c>
      <c r="AS161" s="173">
        <f>CHOOSE(AS$6,Statistika_paliv_E_a_T!AS117,INDEX($BO161:$DW161,,AS$4),AS$9/(INDEX(Roky_výhled,,AS$8)-Last_Bil)*(INDEX($BO161:$DW161,,AS$8)-INDEX($D161:$BL161,,$E$1))+INDEX($D161:$BL161,,$E$1),AS$9/(INDEX(Roky_výhled,,AS$8)-INDEX(Roky_výhled,,AS$8-1))*(INDEX($BO161:$DW161,,AS$8)-INDEX($BO161:$DW161,,AS$8-1))+INDEX($BO161:$DW161,,AS$8-1))</f>
        <v>50316.448979591827</v>
      </c>
      <c r="AT161" s="173">
        <f>CHOOSE(AT$6,Statistika_paliv_E_a_T!AT117,INDEX($BO161:$DW161,,AT$4),AT$9/(INDEX(Roky_výhled,,AT$8)-Last_Bil)*(INDEX($BO161:$DW161,,AT$8)-INDEX($D161:$BL161,,$E$1))+INDEX($D161:$BL161,,$E$1),AT$9/(INDEX(Roky_výhled,,AT$8)-INDEX(Roky_výhled,,AT$8-1))*(INDEX($BO161:$DW161,,AT$8)-INDEX($BO161:$DW161,,AT$8-1))+INDEX($BO161:$DW161,,AT$8-1))</f>
        <v>49842.285714285703</v>
      </c>
      <c r="AU161" s="173">
        <f>CHOOSE(AU$6,Statistika_paliv_E_a_T!AU117,INDEX($BO161:$DW161,,AU$4),AU$9/(INDEX(Roky_výhled,,AU$8)-Last_Bil)*(INDEX($BO161:$DW161,,AU$8)-INDEX($D161:$BL161,,$E$1))+INDEX($D161:$BL161,,$E$1),AU$9/(INDEX(Roky_výhled,,AU$8)-INDEX(Roky_výhled,,AU$8-1))*(INDEX($BO161:$DW161,,AU$8)-INDEX($BO161:$DW161,,AU$8-1))+INDEX($BO161:$DW161,,AU$8-1))</f>
        <v>49368.122448979586</v>
      </c>
      <c r="AV161" s="173">
        <f>CHOOSE(AV$6,Statistika_paliv_E_a_T!AV117,INDEX($BO161:$DW161,,AV$4),AV$9/(INDEX(Roky_výhled,,AV$8)-Last_Bil)*(INDEX($BO161:$DW161,,AV$8)-INDEX($D161:$BL161,,$E$1))+INDEX($D161:$BL161,,$E$1),AV$9/(INDEX(Roky_výhled,,AV$8)-INDEX(Roky_výhled,,AV$8-1))*(INDEX($BO161:$DW161,,AV$8)-INDEX($BO161:$DW161,,AV$8-1))+INDEX($BO161:$DW161,,AV$8-1))</f>
        <v>48893.959183673462</v>
      </c>
      <c r="AW161" s="173">
        <f>CHOOSE(AW$6,Statistika_paliv_E_a_T!AW117,INDEX($BO161:$DW161,,AW$4),AW$9/(INDEX(Roky_výhled,,AW$8)-Last_Bil)*(INDEX($BO161:$DW161,,AW$8)-INDEX($D161:$BL161,,$E$1))+INDEX($D161:$BL161,,$E$1),AW$9/(INDEX(Roky_výhled,,AW$8)-INDEX(Roky_výhled,,AW$8-1))*(INDEX($BO161:$DW161,,AW$8)-INDEX($BO161:$DW161,,AW$8-1))+INDEX($BO161:$DW161,,AW$8-1))</f>
        <v>48419.795918367345</v>
      </c>
      <c r="AX161" s="173">
        <f>CHOOSE(AX$6,Statistika_paliv_E_a_T!AX117,INDEX($BO161:$DW161,,AX$4),AX$9/(INDEX(Roky_výhled,,AX$8)-Last_Bil)*(INDEX($BO161:$DW161,,AX$8)-INDEX($D161:$BL161,,$E$1))+INDEX($D161:$BL161,,$E$1),AX$9/(INDEX(Roky_výhled,,AX$8)-INDEX(Roky_výhled,,AX$8-1))*(INDEX($BO161:$DW161,,AX$8)-INDEX($BO161:$DW161,,AX$8-1))+INDEX($BO161:$DW161,,AX$8-1))</f>
        <v>48513.142857142855</v>
      </c>
      <c r="AY161" s="173">
        <f>CHOOSE(AY$6,Statistika_paliv_E_a_T!AY117,INDEX($BO161:$DW161,,AY$4),AY$9/(INDEX(Roky_výhled,,AY$8)-Last_Bil)*(INDEX($BO161:$DW161,,AY$8)-INDEX($D161:$BL161,,$E$1))+INDEX($D161:$BL161,,$E$1),AY$9/(INDEX(Roky_výhled,,AY$8)-INDEX(Roky_výhled,,AY$8-1))*(INDEX($BO161:$DW161,,AY$8)-INDEX($BO161:$DW161,,AY$8-1))+INDEX($BO161:$DW161,,AY$8-1))</f>
        <v>48606.489795918365</v>
      </c>
      <c r="AZ161" s="173">
        <f>CHOOSE(AZ$6,Statistika_paliv_E_a_T!AZ117,INDEX($BO161:$DW161,,AZ$4),AZ$9/(INDEX(Roky_výhled,,AZ$8)-Last_Bil)*(INDEX($BO161:$DW161,,AZ$8)-INDEX($D161:$BL161,,$E$1))+INDEX($D161:$BL161,,$E$1),AZ$9/(INDEX(Roky_výhled,,AZ$8)-INDEX(Roky_výhled,,AZ$8-1))*(INDEX($BO161:$DW161,,AZ$8)-INDEX($BO161:$DW161,,AZ$8-1))+INDEX($BO161:$DW161,,AZ$8-1))</f>
        <v>48699.836734693876</v>
      </c>
      <c r="BA161" s="173">
        <f>CHOOSE(BA$6,Statistika_paliv_E_a_T!BA117,INDEX($BO161:$DW161,,BA$4),BA$9/(INDEX(Roky_výhled,,BA$8)-Last_Bil)*(INDEX($BO161:$DW161,,BA$8)-INDEX($D161:$BL161,,$E$1))+INDEX($D161:$BL161,,$E$1),BA$9/(INDEX(Roky_výhled,,BA$8)-INDEX(Roky_výhled,,BA$8-1))*(INDEX($BO161:$DW161,,BA$8)-INDEX($BO161:$DW161,,BA$8-1))+INDEX($BO161:$DW161,,BA$8-1))</f>
        <v>48793.183673469386</v>
      </c>
      <c r="BB161" s="173">
        <f>CHOOSE(BB$6,Statistika_paliv_E_a_T!BB117,INDEX($BO161:$DW161,,BB$4),BB$9/(INDEX(Roky_výhled,,BB$8)-Last_Bil)*(INDEX($BO161:$DW161,,BB$8)-INDEX($D161:$BL161,,$E$1))+INDEX($D161:$BL161,,$E$1),BB$9/(INDEX(Roky_výhled,,BB$8)-INDEX(Roky_výhled,,BB$8-1))*(INDEX($BO161:$DW161,,BB$8)-INDEX($BO161:$DW161,,BB$8-1))+INDEX($BO161:$DW161,,BB$8-1))</f>
        <v>48886.530612244896</v>
      </c>
      <c r="BC161" s="173">
        <f>CHOOSE(BC$6,Statistika_paliv_E_a_T!BC117,INDEX($BO161:$DW161,,BC$4),BC$9/(INDEX(Roky_výhled,,BC$8)-Last_Bil)*(INDEX($BO161:$DW161,,BC$8)-INDEX($D161:$BL161,,$E$1))+INDEX($D161:$BL161,,$E$1),BC$9/(INDEX(Roky_výhled,,BC$8)-INDEX(Roky_výhled,,BC$8-1))*(INDEX($BO161:$DW161,,BC$8)-INDEX($BO161:$DW161,,BC$8-1))+INDEX($BO161:$DW161,,BC$8-1))</f>
        <v>45070.244897959186</v>
      </c>
      <c r="BD161" s="173">
        <f>CHOOSE(BD$6,Statistika_paliv_E_a_T!BD117,INDEX($BO161:$DW161,,BD$4),BD$9/(INDEX(Roky_výhled,,BD$8)-Last_Bil)*(INDEX($BO161:$DW161,,BD$8)-INDEX($D161:$BL161,,$E$1))+INDEX($D161:$BL161,,$E$1),BD$9/(INDEX(Roky_výhled,,BD$8)-INDEX(Roky_výhled,,BD$8-1))*(INDEX($BO161:$DW161,,BD$8)-INDEX($BO161:$DW161,,BD$8-1))+INDEX($BO161:$DW161,,BD$8-1))</f>
        <v>41253.959183673469</v>
      </c>
      <c r="BE161" s="173">
        <f>CHOOSE(BE$6,Statistika_paliv_E_a_T!BE117,INDEX($BO161:$DW161,,BE$4),BE$9/(INDEX(Roky_výhled,,BE$8)-Last_Bil)*(INDEX($BO161:$DW161,,BE$8)-INDEX($D161:$BL161,,$E$1))+INDEX($D161:$BL161,,$E$1),BE$9/(INDEX(Roky_výhled,,BE$8)-INDEX(Roky_výhled,,BE$8-1))*(INDEX($BO161:$DW161,,BE$8)-INDEX($BO161:$DW161,,BE$8-1))+INDEX($BO161:$DW161,,BE$8-1))</f>
        <v>37437.673469387752</v>
      </c>
      <c r="BF161" s="173">
        <f>CHOOSE(BF$6,Statistika_paliv_E_a_T!BF117,INDEX($BO161:$DW161,,BF$4),BF$9/(INDEX(Roky_výhled,,BF$8)-Last_Bil)*(INDEX($BO161:$DW161,,BF$8)-INDEX($D161:$BL161,,$E$1))+INDEX($D161:$BL161,,$E$1),BF$9/(INDEX(Roky_výhled,,BF$8)-INDEX(Roky_výhled,,BF$8-1))*(INDEX($BO161:$DW161,,BF$8)-INDEX($BO161:$DW161,,BF$8-1))+INDEX($BO161:$DW161,,BF$8-1))</f>
        <v>33621.387755102041</v>
      </c>
      <c r="BG161" s="173">
        <f>CHOOSE(BG$6,Statistika_paliv_E_a_T!BG117,INDEX($BO161:$DW161,,BG$4),BG$9/(INDEX(Roky_výhled,,BG$8)-Last_Bil)*(INDEX($BO161:$DW161,,BG$8)-INDEX($D161:$BL161,,$E$1))+INDEX($D161:$BL161,,$E$1),BG$9/(INDEX(Roky_výhled,,BG$8)-INDEX(Roky_výhled,,BG$8-1))*(INDEX($BO161:$DW161,,BG$8)-INDEX($BO161:$DW161,,BG$8-1))+INDEX($BO161:$DW161,,BG$8-1))</f>
        <v>29805.102040816328</v>
      </c>
      <c r="BH161" s="173">
        <f>CHOOSE(BH$6,Statistika_paliv_E_a_T!BH117,INDEX($BO161:$DW161,,BH$4),BH$9/(INDEX(Roky_výhled,,BH$8)-Last_Bil)*(INDEX($BO161:$DW161,,BH$8)-INDEX($D161:$BL161,,$E$1))+INDEX($D161:$BL161,,$E$1),BH$9/(INDEX(Roky_výhled,,BH$8)-INDEX(Roky_výhled,,BH$8-1))*(INDEX($BO161:$DW161,,BH$8)-INDEX($BO161:$DW161,,BH$8-1))+INDEX($BO161:$DW161,,BH$8-1))</f>
        <v>27614.938775510203</v>
      </c>
      <c r="BI161" s="173">
        <f>CHOOSE(BI$6,Statistika_paliv_E_a_T!BI117,INDEX($BO161:$DW161,,BI$4),BI$9/(INDEX(Roky_výhled,,BI$8)-Last_Bil)*(INDEX($BO161:$DW161,,BI$8)-INDEX($D161:$BL161,,$E$1))+INDEX($D161:$BL161,,$E$1),BI$9/(INDEX(Roky_výhled,,BI$8)-INDEX(Roky_výhled,,BI$8-1))*(INDEX($BO161:$DW161,,BI$8)-INDEX($BO161:$DW161,,BI$8-1))+INDEX($BO161:$DW161,,BI$8-1))</f>
        <v>25424.775510204079</v>
      </c>
      <c r="BJ161" s="173">
        <f>CHOOSE(BJ$6,Statistika_paliv_E_a_T!BJ117,INDEX($BO161:$DW161,,BJ$4),BJ$9/(INDEX(Roky_výhled,,BJ$8)-Last_Bil)*(INDEX($BO161:$DW161,,BJ$8)-INDEX($D161:$BL161,,$E$1))+INDEX($D161:$BL161,,$E$1),BJ$9/(INDEX(Roky_výhled,,BJ$8)-INDEX(Roky_výhled,,BJ$8-1))*(INDEX($BO161:$DW161,,BJ$8)-INDEX($BO161:$DW161,,BJ$8-1))+INDEX($BO161:$DW161,,BJ$8-1))</f>
        <v>23234.612244897955</v>
      </c>
      <c r="BK161" s="173">
        <f>CHOOSE(BK$6,Statistika_paliv_E_a_T!BK117,INDEX($BO161:$DW161,,BK$4),BK$9/(INDEX(Roky_výhled,,BK$8)-Last_Bil)*(INDEX($BO161:$DW161,,BK$8)-INDEX($D161:$BL161,,$E$1))+INDEX($D161:$BL161,,$E$1),BK$9/(INDEX(Roky_výhled,,BK$8)-INDEX(Roky_výhled,,BK$8-1))*(INDEX($BO161:$DW161,,BK$8)-INDEX($BO161:$DW161,,BK$8-1))+INDEX($BO161:$DW161,,BK$8-1))</f>
        <v>21044.448979591831</v>
      </c>
      <c r="BL161" s="162">
        <f>CHOOSE(BL$6,Statistika_paliv_E_a_T!BL117,INDEX($BO161:$DW161,,BL$4),BL$9/(INDEX(Roky_výhled,,BL$8)-Last_Bil)*(INDEX($BO161:$DW161,,BL$8)-INDEX($D161:$BL161,,$E$1))+INDEX($D161:$BL161,,$E$1),BL$9/(INDEX(Roky_výhled,,BL$8)-INDEX(Roky_výhled,,BL$8-1))*(INDEX($BO161:$DW161,,BL$8)-INDEX($BO161:$DW161,,BL$8-1))+INDEX($BO161:$DW161,,BL$8-1))</f>
        <v>18854.285714285706</v>
      </c>
      <c r="BM161"/>
      <c r="BN161" s="221" t="str">
        <f t="shared" si="435"/>
        <v>Plynná paliva</v>
      </c>
      <c r="BO161" s="285">
        <v>39512.857142857145</v>
      </c>
      <c r="BP161" s="286">
        <v>62620.408163265303</v>
      </c>
      <c r="BQ161" s="286">
        <v>54538.163265306139</v>
      </c>
      <c r="BR161" s="286">
        <v>53958.571428571435</v>
      </c>
      <c r="BS161" s="286">
        <v>50790.612244897944</v>
      </c>
      <c r="BT161" s="286">
        <v>48419.795918367345</v>
      </c>
      <c r="BU161" s="286">
        <v>48886.530612244896</v>
      </c>
      <c r="BV161" s="286">
        <v>29805.102040816328</v>
      </c>
      <c r="BW161" s="286">
        <v>18854.285714285706</v>
      </c>
      <c r="BX161" s="286">
        <v>3190.8163265306084</v>
      </c>
      <c r="BY161" s="287">
        <v>33260.204081632648</v>
      </c>
      <c r="BZ161" s="281"/>
      <c r="CA161" s="281"/>
      <c r="CB161" s="281"/>
      <c r="CC161" s="281"/>
      <c r="CD161" s="281"/>
      <c r="CE161" s="281"/>
      <c r="CF161" s="281"/>
      <c r="CG161" s="281"/>
      <c r="CH161" s="281"/>
      <c r="CI161" s="281"/>
      <c r="CJ161" s="281"/>
      <c r="CK161" s="281"/>
      <c r="CL161" s="281"/>
      <c r="CM161" s="281"/>
      <c r="CN161" s="281"/>
      <c r="CO161" s="281"/>
      <c r="CP161" s="281"/>
      <c r="CQ161" s="281"/>
      <c r="CR161" s="281"/>
      <c r="CS161" s="281"/>
      <c r="CT161" s="281"/>
      <c r="CU161" s="281"/>
      <c r="CV161" s="281"/>
      <c r="CW161" s="281"/>
      <c r="CX161" s="281"/>
      <c r="CY161" s="281"/>
      <c r="CZ161" s="281"/>
      <c r="DA161" s="281"/>
      <c r="DB161" s="281"/>
      <c r="DC161" s="281"/>
      <c r="DD161" s="281"/>
      <c r="DE161" s="281"/>
      <c r="DF161" s="281"/>
      <c r="DG161" s="281"/>
      <c r="DH161" s="281"/>
      <c r="DI161" s="281"/>
      <c r="DJ161" s="281"/>
      <c r="DK161" s="281"/>
      <c r="DL161" s="281"/>
      <c r="DM161" s="281"/>
      <c r="DN161" s="281"/>
      <c r="DO161" s="281"/>
      <c r="DP161" s="281"/>
      <c r="DQ161" s="281"/>
      <c r="DR161" s="281"/>
      <c r="DS161" s="281"/>
      <c r="DT161" s="281"/>
      <c r="DU161" s="281"/>
      <c r="DV161" s="281"/>
      <c r="DW161" s="281"/>
    </row>
    <row r="162" spans="2:127" s="196" customFormat="1" x14ac:dyDescent="0.25">
      <c r="B162" t="s">
        <v>3134</v>
      </c>
      <c r="C162" s="221" t="str">
        <f t="shared" si="437"/>
        <v>Biomasa</v>
      </c>
      <c r="D162" s="215">
        <f ca="1">CHOOSE(D$6,Statistika_paliv_E_a_T!D118,INDEX($BO162:$DW162,,D$4),D$9/(INDEX(Roky_výhled,,D$8)-Last_Bil)*(INDEX($BO162:$DW162,,D$8)-INDEX($D162:$BL162,,$E$1))+INDEX($D162:$BL162,,$E$1),D$9/(INDEX(Roky_výhled,,D$8)-INDEX(Roky_výhled,,D$8-1))*(INDEX($BO162:$DW162,,D$8)-INDEX($BO162:$DW162,,D$8-1))+INDEX($BO162:$DW162,,D$8-1))</f>
        <v>237.63157894736838</v>
      </c>
      <c r="E162" s="173">
        <f ca="1">CHOOSE(E$6,Statistika_paliv_E_a_T!E118,INDEX($BO162:$DW162,,E$4),E$9/(INDEX(Roky_výhled,,E$8)-Last_Bil)*(INDEX($BO162:$DW162,,E$8)-INDEX($D162:$BL162,,$E$1))+INDEX($D162:$BL162,,$E$1),E$9/(INDEX(Roky_výhled,,E$8)-INDEX(Roky_výhled,,E$8-1))*(INDEX($BO162:$DW162,,E$8)-INDEX($BO162:$DW162,,E$8-1))+INDEX($BO162:$DW162,,E$8-1))</f>
        <v>172.63157894736838</v>
      </c>
      <c r="F162" s="173">
        <f ca="1">CHOOSE(F$6,Statistika_paliv_E_a_T!F118,INDEX($BO162:$DW162,,F$4),F$9/(INDEX(Roky_výhled,,F$8)-Last_Bil)*(INDEX($BO162:$DW162,,F$8)-INDEX($D162:$BL162,,$E$1))+INDEX($D162:$BL162,,$E$1),F$9/(INDEX(Roky_výhled,,F$8)-INDEX(Roky_výhled,,F$8-1))*(INDEX($BO162:$DW162,,F$8)-INDEX($BO162:$DW162,,F$8-1))+INDEX($BO162:$DW162,,F$8-1))</f>
        <v>214.57894736842104</v>
      </c>
      <c r="G162" s="173">
        <f ca="1">CHOOSE(G$6,Statistika_paliv_E_a_T!G118,INDEX($BO162:$DW162,,G$4),G$9/(INDEX(Roky_výhled,,G$8)-Last_Bil)*(INDEX($BO162:$DW162,,G$8)-INDEX($D162:$BL162,,$E$1))+INDEX($D162:$BL162,,$E$1),G$9/(INDEX(Roky_výhled,,G$8)-INDEX(Roky_výhled,,G$8-1))*(INDEX($BO162:$DW162,,G$8)-INDEX($BO162:$DW162,,G$8-1))+INDEX($BO162:$DW162,,G$8-1))</f>
        <v>1768.3684210526314</v>
      </c>
      <c r="H162" s="173">
        <f ca="1">CHOOSE(H$6,Statistika_paliv_E_a_T!H118,INDEX($BO162:$DW162,,H$4),H$9/(INDEX(Roky_výhled,,H$8)-Last_Bil)*(INDEX($BO162:$DW162,,H$8)-INDEX($D162:$BL162,,$E$1))+INDEX($D162:$BL162,,$E$1),H$9/(INDEX(Roky_výhled,,H$8)-INDEX(Roky_výhled,,H$8-1))*(INDEX($BO162:$DW162,,H$8)-INDEX($BO162:$DW162,,H$8-1))+INDEX($BO162:$DW162,,H$8-1))</f>
        <v>3083.9473684210525</v>
      </c>
      <c r="I162" s="173">
        <f ca="1">CHOOSE(I$6,Statistika_paliv_E_a_T!I118,INDEX($BO162:$DW162,,I$4),I$9/(INDEX(Roky_výhled,,I$8)-Last_Bil)*(INDEX($BO162:$DW162,,I$8)-INDEX($D162:$BL162,,$E$1))+INDEX($D162:$BL162,,$E$1),I$9/(INDEX(Roky_výhled,,I$8)-INDEX(Roky_výhled,,I$8-1))*(INDEX($BO162:$DW162,,I$8)-INDEX($BO162:$DW162,,I$8-1))+INDEX($BO162:$DW162,,I$8-1))</f>
        <v>3735.894736842105</v>
      </c>
      <c r="J162" s="173">
        <f ca="1">CHOOSE(J$6,Statistika_paliv_E_a_T!J118,INDEX($BO162:$DW162,,J$4),J$9/(INDEX(Roky_výhled,,J$8)-Last_Bil)*(INDEX($BO162:$DW162,,J$8)-INDEX($D162:$BL162,,$E$1))+INDEX($D162:$BL162,,$E$1),J$9/(INDEX(Roky_výhled,,J$8)-INDEX(Roky_výhled,,J$8-1))*(INDEX($BO162:$DW162,,J$8)-INDEX($BO162:$DW162,,J$8-1))+INDEX($BO162:$DW162,,J$8-1))</f>
        <v>2938.5263157894738</v>
      </c>
      <c r="K162" s="173">
        <f ca="1">CHOOSE(K$6,Statistika_paliv_E_a_T!K118,INDEX($BO162:$DW162,,K$4),K$9/(INDEX(Roky_výhled,,K$8)-Last_Bil)*(INDEX($BO162:$DW162,,K$8)-INDEX($D162:$BL162,,$E$1))+INDEX($D162:$BL162,,$E$1),K$9/(INDEX(Roky_výhled,,K$8)-INDEX(Roky_výhled,,K$8-1))*(INDEX($BO162:$DW162,,K$8)-INDEX($BO162:$DW162,,K$8-1))+INDEX($BO162:$DW162,,K$8-1))</f>
        <v>5356.1052631578941</v>
      </c>
      <c r="L162" s="173">
        <f ca="1">CHOOSE(L$6,Statistika_paliv_E_a_T!L118,INDEX($BO162:$DW162,,L$4),L$9/(INDEX(Roky_výhled,,L$8)-Last_Bil)*(INDEX($BO162:$DW162,,L$8)-INDEX($D162:$BL162,,$E$1))+INDEX($D162:$BL162,,$E$1),L$9/(INDEX(Roky_výhled,,L$8)-INDEX(Roky_výhled,,L$8-1))*(INDEX($BO162:$DW162,,L$8)-INDEX($BO162:$DW162,,L$8-1))+INDEX($BO162:$DW162,,L$8-1))</f>
        <v>5830.4210526315783</v>
      </c>
      <c r="M162" s="173">
        <f ca="1">CHOOSE(M$6,Statistika_paliv_E_a_T!M118,INDEX($BO162:$DW162,,M$4),M$9/(INDEX(Roky_výhled,,M$8)-Last_Bil)*(INDEX($BO162:$DW162,,M$8)-INDEX($D162:$BL162,,$E$1))+INDEX($D162:$BL162,,$E$1),M$9/(INDEX(Roky_výhled,,M$8)-INDEX(Roky_výhled,,M$8-1))*(INDEX($BO162:$DW162,,M$8)-INDEX($BO162:$DW162,,M$8-1))+INDEX($BO162:$DW162,,M$8-1))</f>
        <v>6121.3157894736842</v>
      </c>
      <c r="N162" s="173">
        <f ca="1">CHOOSE(N$6,Statistika_paliv_E_a_T!N118,INDEX($BO162:$DW162,,N$4),N$9/(INDEX(Roky_výhled,,N$8)-Last_Bil)*(INDEX($BO162:$DW162,,N$8)-INDEX($D162:$BL162,,$E$1))+INDEX($D162:$BL162,,$E$1),N$9/(INDEX(Roky_výhled,,N$8)-INDEX(Roky_výhled,,N$8-1))*(INDEX($BO162:$DW162,,N$8)-INDEX($BO162:$DW162,,N$8-1))+INDEX($BO162:$DW162,,N$8-1))</f>
        <v>5880.1578947368416</v>
      </c>
      <c r="O162" s="173">
        <f ca="1">CHOOSE(O$6,Statistika_paliv_E_a_T!O118,INDEX($BO162:$DW162,,O$4),O$9/(INDEX(Roky_výhled,,O$8)-Last_Bil)*(INDEX($BO162:$DW162,,O$8)-INDEX($D162:$BL162,,$E$1))+INDEX($D162:$BL162,,$E$1),O$9/(INDEX(Roky_výhled,,O$8)-INDEX(Roky_výhled,,O$8-1))*(INDEX($BO162:$DW162,,O$8)-INDEX($BO162:$DW162,,O$8-1))+INDEX($BO162:$DW162,,O$8-1))</f>
        <v>5965.0526315789475</v>
      </c>
      <c r="P162" s="173">
        <f ca="1">CHOOSE(P$6,Statistika_paliv_E_a_T!P118,INDEX($BO162:$DW162,,P$4),P$9/(INDEX(Roky_výhled,,P$8)-Last_Bil)*(INDEX($BO162:$DW162,,P$8)-INDEX($D162:$BL162,,$E$1))+INDEX($D162:$BL162,,$E$1),P$9/(INDEX(Roky_výhled,,P$8)-INDEX(Roky_výhled,,P$8-1))*(INDEX($BO162:$DW162,,P$8)-INDEX($BO162:$DW162,,P$8-1))+INDEX($BO162:$DW162,,P$8-1))</f>
        <v>5836.8421052631575</v>
      </c>
      <c r="Q162" s="173">
        <f ca="1">CHOOSE(Q$6,Statistika_paliv_E_a_T!Q118,INDEX($BO162:$DW162,,Q$4),Q$9/(INDEX(Roky_výhled,,Q$8)-Last_Bil)*(INDEX($BO162:$DW162,,Q$8)-INDEX($D162:$BL162,,$E$1))+INDEX($D162:$BL162,,$E$1),Q$9/(INDEX(Roky_výhled,,Q$8)-INDEX(Roky_výhled,,Q$8-1))*(INDEX($BO162:$DW162,,Q$8)-INDEX($BO162:$DW162,,Q$8-1))+INDEX($BO162:$DW162,,Q$8-1))</f>
        <v>3619.6315789473683</v>
      </c>
      <c r="R162" s="173">
        <f ca="1">CHOOSE(R$6,Statistika_paliv_E_a_T!R118,INDEX($BO162:$DW162,,R$4),R$9/(INDEX(Roky_výhled,,R$8)-Last_Bil)*(INDEX($BO162:$DW162,,R$8)-INDEX($D162:$BL162,,$E$1))+INDEX($D162:$BL162,,$E$1),R$9/(INDEX(Roky_výhled,,R$8)-INDEX(Roky_výhled,,R$8-1))*(INDEX($BO162:$DW162,,R$8)-INDEX($BO162:$DW162,,R$8-1))+INDEX($BO162:$DW162,,R$8-1))</f>
        <v>5920.3157894736833</v>
      </c>
      <c r="S162" s="173">
        <f ca="1">CHOOSE(S$6,Statistika_paliv_E_a_T!S118,INDEX($BO162:$DW162,,S$4),S$9/(INDEX(Roky_výhled,,S$8)-Last_Bil)*(INDEX($BO162:$DW162,,S$8)-INDEX($D162:$BL162,,$E$1))+INDEX($D162:$BL162,,$E$1),S$9/(INDEX(Roky_výhled,,S$8)-INDEX(Roky_výhled,,S$8-1))*(INDEX($BO162:$DW162,,S$8)-INDEX($BO162:$DW162,,S$8-1))+INDEX($BO162:$DW162,,S$8-1))</f>
        <v>6341.3684210526317</v>
      </c>
      <c r="T162" s="173">
        <f ca="1">CHOOSE(T$6,Statistika_paliv_E_a_T!T118,INDEX($BO162:$DW162,,T$4),T$9/(INDEX(Roky_výhled,,T$8)-Last_Bil)*(INDEX($BO162:$DW162,,T$8)-INDEX($D162:$BL162,,$E$1))+INDEX($D162:$BL162,,$E$1),T$9/(INDEX(Roky_výhled,,T$8)-INDEX(Roky_výhled,,T$8-1))*(INDEX($BO162:$DW162,,T$8)-INDEX($BO162:$DW162,,T$8-1))+INDEX($BO162:$DW162,,T$8-1))</f>
        <v>7872.1578947368416</v>
      </c>
      <c r="U162" s="173">
        <f ca="1">CHOOSE(U$6,Statistika_paliv_E_a_T!U118,INDEX($BO162:$DW162,,U$4),U$9/(INDEX(Roky_výhled,,U$8)-Last_Bil)*(INDEX($BO162:$DW162,,U$8)-INDEX($D162:$BL162,,$E$1))+INDEX($D162:$BL162,,$E$1),U$9/(INDEX(Roky_výhled,,U$8)-INDEX(Roky_výhled,,U$8-1))*(INDEX($BO162:$DW162,,U$8)-INDEX($BO162:$DW162,,U$8-1))+INDEX($BO162:$DW162,,U$8-1))</f>
        <v>10432.473684210527</v>
      </c>
      <c r="V162" s="173">
        <f ca="1">CHOOSE(V$6,Statistika_paliv_E_a_T!V118,INDEX($BO162:$DW162,,V$4),V$9/(INDEX(Roky_výhled,,V$8)-Last_Bil)*(INDEX($BO162:$DW162,,V$8)-INDEX($D162:$BL162,,$E$1))+INDEX($D162:$BL162,,$E$1),V$9/(INDEX(Roky_výhled,,V$8)-INDEX(Roky_výhled,,V$8-1))*(INDEX($BO162:$DW162,,V$8)-INDEX($BO162:$DW162,,V$8-1))+INDEX($BO162:$DW162,,V$8-1))</f>
        <v>12969.368421052632</v>
      </c>
      <c r="W162" s="173">
        <f ca="1">CHOOSE(W$6,Statistika_paliv_E_a_T!W118,INDEX($BO162:$DW162,,W$4),W$9/(INDEX(Roky_výhled,,W$8)-Last_Bil)*(INDEX($BO162:$DW162,,W$8)-INDEX($D162:$BL162,,$E$1))+INDEX($D162:$BL162,,$E$1),W$9/(INDEX(Roky_výhled,,W$8)-INDEX(Roky_výhled,,W$8-1))*(INDEX($BO162:$DW162,,W$8)-INDEX($BO162:$DW162,,W$8-1))+INDEX($BO162:$DW162,,W$8-1))</f>
        <v>16720.842105263157</v>
      </c>
      <c r="X162" s="173">
        <f ca="1">CHOOSE(X$6,Statistika_paliv_E_a_T!X118,INDEX($BO162:$DW162,,X$4),X$9/(INDEX(Roky_výhled,,X$8)-Last_Bil)*(INDEX($BO162:$DW162,,X$8)-INDEX($D162:$BL162,,$E$1))+INDEX($D162:$BL162,,$E$1),X$9/(INDEX(Roky_výhled,,X$8)-INDEX(Roky_výhled,,X$8-1))*(INDEX($BO162:$DW162,,X$8)-INDEX($BO162:$DW162,,X$8-1))+INDEX($BO162:$DW162,,X$8-1))</f>
        <v>19900.368421052633</v>
      </c>
      <c r="Y162" s="173">
        <f ca="1">CHOOSE(Y$6,Statistika_paliv_E_a_T!Y118,INDEX($BO162:$DW162,,Y$4),Y$9/(INDEX(Roky_výhled,,Y$8)-Last_Bil)*(INDEX($BO162:$DW162,,Y$8)-INDEX($D162:$BL162,,$E$1))+INDEX($D162:$BL162,,$E$1),Y$9/(INDEX(Roky_výhled,,Y$8)-INDEX(Roky_výhled,,Y$8-1))*(INDEX($BO162:$DW162,,Y$8)-INDEX($BO162:$DW162,,Y$8-1))+INDEX($BO162:$DW162,,Y$8-1))</f>
        <v>24543.78947368421</v>
      </c>
      <c r="Z162" s="173">
        <f ca="1">CHOOSE(Z$6,Statistika_paliv_E_a_T!Z118,INDEX($BO162:$DW162,,Z$4),Z$9/(INDEX(Roky_výhled,,Z$8)-Last_Bil)*(INDEX($BO162:$DW162,,Z$8)-INDEX($D162:$BL162,,$E$1))+INDEX($D162:$BL162,,$E$1),Z$9/(INDEX(Roky_výhled,,Z$8)-INDEX(Roky_výhled,,Z$8-1))*(INDEX($BO162:$DW162,,Z$8)-INDEX($BO162:$DW162,,Z$8-1))+INDEX($BO162:$DW162,,Z$8-1))</f>
        <v>30168.947368421053</v>
      </c>
      <c r="AA162" s="173">
        <f ca="1">CHOOSE(AA$6,Statistika_paliv_E_a_T!AA118,INDEX($BO162:$DW162,,AA$4),AA$9/(INDEX(Roky_výhled,,AA$8)-Last_Bil)*(INDEX($BO162:$DW162,,AA$8)-INDEX($D162:$BL162,,$E$1))+INDEX($D162:$BL162,,$E$1),AA$9/(INDEX(Roky_výhled,,AA$8)-INDEX(Roky_výhled,,AA$8-1))*(INDEX($BO162:$DW162,,AA$8)-INDEX($BO162:$DW162,,AA$8-1))+INDEX($BO162:$DW162,,AA$8-1))</f>
        <v>34994.631578947367</v>
      </c>
      <c r="AB162" s="173">
        <f ca="1">CHOOSE(AB$6,Statistika_paliv_E_a_T!AB118,INDEX($BO162:$DW162,,AB$4),AB$9/(INDEX(Roky_výhled,,AB$8)-Last_Bil)*(INDEX($BO162:$DW162,,AB$8)-INDEX($D162:$BL162,,$E$1))+INDEX($D162:$BL162,,$E$1),AB$9/(INDEX(Roky_výhled,,AB$8)-INDEX(Roky_výhled,,AB$8-1))*(INDEX($BO162:$DW162,,AB$8)-INDEX($BO162:$DW162,,AB$8-1))+INDEX($BO162:$DW162,,AB$8-1))</f>
        <v>38223.15789473684</v>
      </c>
      <c r="AC162" s="173">
        <f ca="1">CHOOSE(AC$6,Statistika_paliv_E_a_T!AC118,INDEX($BO162:$DW162,,AC$4),AC$9/(INDEX(Roky_výhled,,AC$8)-Last_Bil)*(INDEX($BO162:$DW162,,AC$8)-INDEX($D162:$BL162,,$E$1))+INDEX($D162:$BL162,,$E$1),AC$9/(INDEX(Roky_výhled,,AC$8)-INDEX(Roky_výhled,,AC$8-1))*(INDEX($BO162:$DW162,,AC$8)-INDEX($BO162:$DW162,,AC$8-1))+INDEX($BO162:$DW162,,AC$8-1))</f>
        <v>39682.57894736842</v>
      </c>
      <c r="AD162" s="173">
        <f ca="1">CHOOSE(AD$6,Statistika_paliv_E_a_T!AD118,INDEX($BO162:$DW162,,AD$4),AD$9/(INDEX(Roky_výhled,,AD$8)-Last_Bil)*(INDEX($BO162:$DW162,,AD$8)-INDEX($D162:$BL162,,$E$1))+INDEX($D162:$BL162,,$E$1),AD$9/(INDEX(Roky_výhled,,AD$8)-INDEX(Roky_výhled,,AD$8-1))*(INDEX($BO162:$DW162,,AD$8)-INDEX($BO162:$DW162,,AD$8-1))+INDEX($BO162:$DW162,,AD$8-1))</f>
        <v>40358.27368421053</v>
      </c>
      <c r="AE162" s="173">
        <f ca="1">CHOOSE(AE$6,Statistika_paliv_E_a_T!AE118,INDEX($BO162:$DW162,,AE$4),AE$9/(INDEX(Roky_výhled,,AE$8)-Last_Bil)*(INDEX($BO162:$DW162,,AE$8)-INDEX($D162:$BL162,,$E$1))+INDEX($D162:$BL162,,$E$1),AE$9/(INDEX(Roky_výhled,,AE$8)-INDEX(Roky_výhled,,AE$8-1))*(INDEX($BO162:$DW162,,AE$8)-INDEX($BO162:$DW162,,AE$8-1))+INDEX($BO162:$DW162,,AE$8-1))</f>
        <v>41033.968421052632</v>
      </c>
      <c r="AF162" s="173">
        <f ca="1">CHOOSE(AF$6,Statistika_paliv_E_a_T!AF118,INDEX($BO162:$DW162,,AF$4),AF$9/(INDEX(Roky_výhled,,AF$8)-Last_Bil)*(INDEX($BO162:$DW162,,AF$8)-INDEX($D162:$BL162,,$E$1))+INDEX($D162:$BL162,,$E$1),AF$9/(INDEX(Roky_výhled,,AF$8)-INDEX(Roky_výhled,,AF$8-1))*(INDEX($BO162:$DW162,,AF$8)-INDEX($BO162:$DW162,,AF$8-1))+INDEX($BO162:$DW162,,AF$8-1))</f>
        <v>41709.663157894742</v>
      </c>
      <c r="AG162" s="173">
        <f ca="1">CHOOSE(AG$6,Statistika_paliv_E_a_T!AG118,INDEX($BO162:$DW162,,AG$4),AG$9/(INDEX(Roky_výhled,,AG$8)-Last_Bil)*(INDEX($BO162:$DW162,,AG$8)-INDEX($D162:$BL162,,$E$1))+INDEX($D162:$BL162,,$E$1),AG$9/(INDEX(Roky_výhled,,AG$8)-INDEX(Roky_výhled,,AG$8-1))*(INDEX($BO162:$DW162,,AG$8)-INDEX($BO162:$DW162,,AG$8-1))+INDEX($BO162:$DW162,,AG$8-1))</f>
        <v>42385.357894736844</v>
      </c>
      <c r="AH162" s="173">
        <f>CHOOSE(AH$6,Statistika_paliv_E_a_T!AH118,INDEX($BO162:$DW162,,AH$4),AH$9/(INDEX(Roky_výhled,,AH$8)-Last_Bil)*(INDEX($BO162:$DW162,,AH$8)-INDEX($D162:$BL162,,$E$1))+INDEX($D162:$BL162,,$E$1),AH$9/(INDEX(Roky_výhled,,AH$8)-INDEX(Roky_výhled,,AH$8-1))*(INDEX($BO162:$DW162,,AH$8)-INDEX($BO162:$DW162,,AH$8-1))+INDEX($BO162:$DW162,,AH$8-1))</f>
        <v>43061.052631578954</v>
      </c>
      <c r="AI162" s="173">
        <f>CHOOSE(AI$6,Statistika_paliv_E_a_T!AI118,INDEX($BO162:$DW162,,AI$4),AI$9/(INDEX(Roky_výhled,,AI$8)-Last_Bil)*(INDEX($BO162:$DW162,,AI$8)-INDEX($D162:$BL162,,$E$1))+INDEX($D162:$BL162,,$E$1),AI$9/(INDEX(Roky_výhled,,AI$8)-INDEX(Roky_výhled,,AI$8-1))*(INDEX($BO162:$DW162,,AI$8)-INDEX($BO162:$DW162,,AI$8-1))+INDEX($BO162:$DW162,,AI$8-1))</f>
        <v>44893.26315789474</v>
      </c>
      <c r="AJ162" s="173">
        <f>CHOOSE(AJ$6,Statistika_paliv_E_a_T!AJ118,INDEX($BO162:$DW162,,AJ$4),AJ$9/(INDEX(Roky_výhled,,AJ$8)-Last_Bil)*(INDEX($BO162:$DW162,,AJ$8)-INDEX($D162:$BL162,,$E$1))+INDEX($D162:$BL162,,$E$1),AJ$9/(INDEX(Roky_výhled,,AJ$8)-INDEX(Roky_výhled,,AJ$8-1))*(INDEX($BO162:$DW162,,AJ$8)-INDEX($BO162:$DW162,,AJ$8-1))+INDEX($BO162:$DW162,,AJ$8-1))</f>
        <v>46725.473684210527</v>
      </c>
      <c r="AK162" s="173">
        <f>CHOOSE(AK$6,Statistika_paliv_E_a_T!AK118,INDEX($BO162:$DW162,,AK$4),AK$9/(INDEX(Roky_výhled,,AK$8)-Last_Bil)*(INDEX($BO162:$DW162,,AK$8)-INDEX($D162:$BL162,,$E$1))+INDEX($D162:$BL162,,$E$1),AK$9/(INDEX(Roky_výhled,,AK$8)-INDEX(Roky_výhled,,AK$8-1))*(INDEX($BO162:$DW162,,AK$8)-INDEX($BO162:$DW162,,AK$8-1))+INDEX($BO162:$DW162,,AK$8-1))</f>
        <v>48557.68421052632</v>
      </c>
      <c r="AL162" s="173">
        <f>CHOOSE(AL$6,Statistika_paliv_E_a_T!AL118,INDEX($BO162:$DW162,,AL$4),AL$9/(INDEX(Roky_výhled,,AL$8)-Last_Bil)*(INDEX($BO162:$DW162,,AL$8)-INDEX($D162:$BL162,,$E$1))+INDEX($D162:$BL162,,$E$1),AL$9/(INDEX(Roky_výhled,,AL$8)-INDEX(Roky_výhled,,AL$8-1))*(INDEX($BO162:$DW162,,AL$8)-INDEX($BO162:$DW162,,AL$8-1))+INDEX($BO162:$DW162,,AL$8-1))</f>
        <v>50389.894736842107</v>
      </c>
      <c r="AM162" s="173">
        <f>CHOOSE(AM$6,Statistika_paliv_E_a_T!AM118,INDEX($BO162:$DW162,,AM$4),AM$9/(INDEX(Roky_výhled,,AM$8)-Last_Bil)*(INDEX($BO162:$DW162,,AM$8)-INDEX($D162:$BL162,,$E$1))+INDEX($D162:$BL162,,$E$1),AM$9/(INDEX(Roky_výhled,,AM$8)-INDEX(Roky_výhled,,AM$8-1))*(INDEX($BO162:$DW162,,AM$8)-INDEX($BO162:$DW162,,AM$8-1))+INDEX($BO162:$DW162,,AM$8-1))</f>
        <v>52222.105263157893</v>
      </c>
      <c r="AN162" s="173">
        <f>CHOOSE(AN$6,Statistika_paliv_E_a_T!AN118,INDEX($BO162:$DW162,,AN$4),AN$9/(INDEX(Roky_výhled,,AN$8)-Last_Bil)*(INDEX($BO162:$DW162,,AN$8)-INDEX($D162:$BL162,,$E$1))+INDEX($D162:$BL162,,$E$1),AN$9/(INDEX(Roky_výhled,,AN$8)-INDEX(Roky_výhled,,AN$8-1))*(INDEX($BO162:$DW162,,AN$8)-INDEX($BO162:$DW162,,AN$8-1))+INDEX($BO162:$DW162,,AN$8-1))</f>
        <v>54198.105263157893</v>
      </c>
      <c r="AO162" s="173">
        <f>CHOOSE(AO$6,Statistika_paliv_E_a_T!AO118,INDEX($BO162:$DW162,,AO$4),AO$9/(INDEX(Roky_výhled,,AO$8)-Last_Bil)*(INDEX($BO162:$DW162,,AO$8)-INDEX($D162:$BL162,,$E$1))+INDEX($D162:$BL162,,$E$1),AO$9/(INDEX(Roky_výhled,,AO$8)-INDEX(Roky_výhled,,AO$8-1))*(INDEX($BO162:$DW162,,AO$8)-INDEX($BO162:$DW162,,AO$8-1))+INDEX($BO162:$DW162,,AO$8-1))</f>
        <v>56174.105263157893</v>
      </c>
      <c r="AP162" s="173">
        <f>CHOOSE(AP$6,Statistika_paliv_E_a_T!AP118,INDEX($BO162:$DW162,,AP$4),AP$9/(INDEX(Roky_výhled,,AP$8)-Last_Bil)*(INDEX($BO162:$DW162,,AP$8)-INDEX($D162:$BL162,,$E$1))+INDEX($D162:$BL162,,$E$1),AP$9/(INDEX(Roky_výhled,,AP$8)-INDEX(Roky_výhled,,AP$8-1))*(INDEX($BO162:$DW162,,AP$8)-INDEX($BO162:$DW162,,AP$8-1))+INDEX($BO162:$DW162,,AP$8-1))</f>
        <v>58150.105263157893</v>
      </c>
      <c r="AQ162" s="173">
        <f>CHOOSE(AQ$6,Statistika_paliv_E_a_T!AQ118,INDEX($BO162:$DW162,,AQ$4),AQ$9/(INDEX(Roky_výhled,,AQ$8)-Last_Bil)*(INDEX($BO162:$DW162,,AQ$8)-INDEX($D162:$BL162,,$E$1))+INDEX($D162:$BL162,,$E$1),AQ$9/(INDEX(Roky_výhled,,AQ$8)-INDEX(Roky_výhled,,AQ$8-1))*(INDEX($BO162:$DW162,,AQ$8)-INDEX($BO162:$DW162,,AQ$8-1))+INDEX($BO162:$DW162,,AQ$8-1))</f>
        <v>60126.105263157893</v>
      </c>
      <c r="AR162" s="173">
        <f>CHOOSE(AR$6,Statistika_paliv_E_a_T!AR118,INDEX($BO162:$DW162,,AR$4),AR$9/(INDEX(Roky_výhled,,AR$8)-Last_Bil)*(INDEX($BO162:$DW162,,AR$8)-INDEX($D162:$BL162,,$E$1))+INDEX($D162:$BL162,,$E$1),AR$9/(INDEX(Roky_výhled,,AR$8)-INDEX(Roky_výhled,,AR$8-1))*(INDEX($BO162:$DW162,,AR$8)-INDEX($BO162:$DW162,,AR$8-1))+INDEX($BO162:$DW162,,AR$8-1))</f>
        <v>62102.105263157893</v>
      </c>
      <c r="AS162" s="173">
        <f>CHOOSE(AS$6,Statistika_paliv_E_a_T!AS118,INDEX($BO162:$DW162,,AS$4),AS$9/(INDEX(Roky_výhled,,AS$8)-Last_Bil)*(INDEX($BO162:$DW162,,AS$8)-INDEX($D162:$BL162,,$E$1))+INDEX($D162:$BL162,,$E$1),AS$9/(INDEX(Roky_výhled,,AS$8)-INDEX(Roky_výhled,,AS$8-1))*(INDEX($BO162:$DW162,,AS$8)-INDEX($BO162:$DW162,,AS$8-1))+INDEX($BO162:$DW162,,AS$8-1))</f>
        <v>63764.105263157893</v>
      </c>
      <c r="AT162" s="173">
        <f>CHOOSE(AT$6,Statistika_paliv_E_a_T!AT118,INDEX($BO162:$DW162,,AT$4),AT$9/(INDEX(Roky_výhled,,AT$8)-Last_Bil)*(INDEX($BO162:$DW162,,AT$8)-INDEX($D162:$BL162,,$E$1))+INDEX($D162:$BL162,,$E$1),AT$9/(INDEX(Roky_výhled,,AT$8)-INDEX(Roky_výhled,,AT$8-1))*(INDEX($BO162:$DW162,,AT$8)-INDEX($BO162:$DW162,,AT$8-1))+INDEX($BO162:$DW162,,AT$8-1))</f>
        <v>65426.105263157893</v>
      </c>
      <c r="AU162" s="173">
        <f>CHOOSE(AU$6,Statistika_paliv_E_a_T!AU118,INDEX($BO162:$DW162,,AU$4),AU$9/(INDEX(Roky_výhled,,AU$8)-Last_Bil)*(INDEX($BO162:$DW162,,AU$8)-INDEX($D162:$BL162,,$E$1))+INDEX($D162:$BL162,,$E$1),AU$9/(INDEX(Roky_výhled,,AU$8)-INDEX(Roky_výhled,,AU$8-1))*(INDEX($BO162:$DW162,,AU$8)-INDEX($BO162:$DW162,,AU$8-1))+INDEX($BO162:$DW162,,AU$8-1))</f>
        <v>67088.105263157893</v>
      </c>
      <c r="AV162" s="173">
        <f>CHOOSE(AV$6,Statistika_paliv_E_a_T!AV118,INDEX($BO162:$DW162,,AV$4),AV$9/(INDEX(Roky_výhled,,AV$8)-Last_Bil)*(INDEX($BO162:$DW162,,AV$8)-INDEX($D162:$BL162,,$E$1))+INDEX($D162:$BL162,,$E$1),AV$9/(INDEX(Roky_výhled,,AV$8)-INDEX(Roky_výhled,,AV$8-1))*(INDEX($BO162:$DW162,,AV$8)-INDEX($BO162:$DW162,,AV$8-1))+INDEX($BO162:$DW162,,AV$8-1))</f>
        <v>68750.105263157893</v>
      </c>
      <c r="AW162" s="173">
        <f>CHOOSE(AW$6,Statistika_paliv_E_a_T!AW118,INDEX($BO162:$DW162,,AW$4),AW$9/(INDEX(Roky_výhled,,AW$8)-Last_Bil)*(INDEX($BO162:$DW162,,AW$8)-INDEX($D162:$BL162,,$E$1))+INDEX($D162:$BL162,,$E$1),AW$9/(INDEX(Roky_výhled,,AW$8)-INDEX(Roky_výhled,,AW$8-1))*(INDEX($BO162:$DW162,,AW$8)-INDEX($BO162:$DW162,,AW$8-1))+INDEX($BO162:$DW162,,AW$8-1))</f>
        <v>70412.105263157893</v>
      </c>
      <c r="AX162" s="173">
        <f>CHOOSE(AX$6,Statistika_paliv_E_a_T!AX118,INDEX($BO162:$DW162,,AX$4),AX$9/(INDEX(Roky_výhled,,AX$8)-Last_Bil)*(INDEX($BO162:$DW162,,AX$8)-INDEX($D162:$BL162,,$E$1))+INDEX($D162:$BL162,,$E$1),AX$9/(INDEX(Roky_výhled,,AX$8)-INDEX(Roky_výhled,,AX$8-1))*(INDEX($BO162:$DW162,,AX$8)-INDEX($BO162:$DW162,,AX$8-1))+INDEX($BO162:$DW162,,AX$8-1))</f>
        <v>72840</v>
      </c>
      <c r="AY162" s="173">
        <f>CHOOSE(AY$6,Statistika_paliv_E_a_T!AY118,INDEX($BO162:$DW162,,AY$4),AY$9/(INDEX(Roky_výhled,,AY$8)-Last_Bil)*(INDEX($BO162:$DW162,,AY$8)-INDEX($D162:$BL162,,$E$1))+INDEX($D162:$BL162,,$E$1),AY$9/(INDEX(Roky_výhled,,AY$8)-INDEX(Roky_výhled,,AY$8-1))*(INDEX($BO162:$DW162,,AY$8)-INDEX($BO162:$DW162,,AY$8-1))+INDEX($BO162:$DW162,,AY$8-1))</f>
        <v>75267.894736842107</v>
      </c>
      <c r="AZ162" s="173">
        <f>CHOOSE(AZ$6,Statistika_paliv_E_a_T!AZ118,INDEX($BO162:$DW162,,AZ$4),AZ$9/(INDEX(Roky_výhled,,AZ$8)-Last_Bil)*(INDEX($BO162:$DW162,,AZ$8)-INDEX($D162:$BL162,,$E$1))+INDEX($D162:$BL162,,$E$1),AZ$9/(INDEX(Roky_výhled,,AZ$8)-INDEX(Roky_výhled,,AZ$8-1))*(INDEX($BO162:$DW162,,AZ$8)-INDEX($BO162:$DW162,,AZ$8-1))+INDEX($BO162:$DW162,,AZ$8-1))</f>
        <v>77695.789473684199</v>
      </c>
      <c r="BA162" s="173">
        <f>CHOOSE(BA$6,Statistika_paliv_E_a_T!BA118,INDEX($BO162:$DW162,,BA$4),BA$9/(INDEX(Roky_výhled,,BA$8)-Last_Bil)*(INDEX($BO162:$DW162,,BA$8)-INDEX($D162:$BL162,,$E$1))+INDEX($D162:$BL162,,$E$1),BA$9/(INDEX(Roky_výhled,,BA$8)-INDEX(Roky_výhled,,BA$8-1))*(INDEX($BO162:$DW162,,BA$8)-INDEX($BO162:$DW162,,BA$8-1))+INDEX($BO162:$DW162,,BA$8-1))</f>
        <v>80123.684210526306</v>
      </c>
      <c r="BB162" s="173">
        <f>CHOOSE(BB$6,Statistika_paliv_E_a_T!BB118,INDEX($BO162:$DW162,,BB$4),BB$9/(INDEX(Roky_výhled,,BB$8)-Last_Bil)*(INDEX($BO162:$DW162,,BB$8)-INDEX($D162:$BL162,,$E$1))+INDEX($D162:$BL162,,$E$1),BB$9/(INDEX(Roky_výhled,,BB$8)-INDEX(Roky_výhled,,BB$8-1))*(INDEX($BO162:$DW162,,BB$8)-INDEX($BO162:$DW162,,BB$8-1))+INDEX($BO162:$DW162,,BB$8-1))</f>
        <v>82551.578947368413</v>
      </c>
      <c r="BC162" s="173">
        <f>CHOOSE(BC$6,Statistika_paliv_E_a_T!BC118,INDEX($BO162:$DW162,,BC$4),BC$9/(INDEX(Roky_výhled,,BC$8)-Last_Bil)*(INDEX($BO162:$DW162,,BC$8)-INDEX($D162:$BL162,,$E$1))+INDEX($D162:$BL162,,$E$1),BC$9/(INDEX(Roky_výhled,,BC$8)-INDEX(Roky_výhled,,BC$8-1))*(INDEX($BO162:$DW162,,BC$8)-INDEX($BO162:$DW162,,BC$8-1))+INDEX($BO162:$DW162,,BC$8-1))</f>
        <v>83974.736842105267</v>
      </c>
      <c r="BD162" s="173">
        <f>CHOOSE(BD$6,Statistika_paliv_E_a_T!BD118,INDEX($BO162:$DW162,,BD$4),BD$9/(INDEX(Roky_výhled,,BD$8)-Last_Bil)*(INDEX($BO162:$DW162,,BD$8)-INDEX($D162:$BL162,,$E$1))+INDEX($D162:$BL162,,$E$1),BD$9/(INDEX(Roky_výhled,,BD$8)-INDEX(Roky_výhled,,BD$8-1))*(INDEX($BO162:$DW162,,BD$8)-INDEX($BO162:$DW162,,BD$8-1))+INDEX($BO162:$DW162,,BD$8-1))</f>
        <v>85397.894736842121</v>
      </c>
      <c r="BE162" s="173">
        <f>CHOOSE(BE$6,Statistika_paliv_E_a_T!BE118,INDEX($BO162:$DW162,,BE$4),BE$9/(INDEX(Roky_výhled,,BE$8)-Last_Bil)*(INDEX($BO162:$DW162,,BE$8)-INDEX($D162:$BL162,,$E$1))+INDEX($D162:$BL162,,$E$1),BE$9/(INDEX(Roky_výhled,,BE$8)-INDEX(Roky_výhled,,BE$8-1))*(INDEX($BO162:$DW162,,BE$8)-INDEX($BO162:$DW162,,BE$8-1))+INDEX($BO162:$DW162,,BE$8-1))</f>
        <v>86821.052631578961</v>
      </c>
      <c r="BF162" s="173">
        <f>CHOOSE(BF$6,Statistika_paliv_E_a_T!BF118,INDEX($BO162:$DW162,,BF$4),BF$9/(INDEX(Roky_výhled,,BF$8)-Last_Bil)*(INDEX($BO162:$DW162,,BF$8)-INDEX($D162:$BL162,,$E$1))+INDEX($D162:$BL162,,$E$1),BF$9/(INDEX(Roky_výhled,,BF$8)-INDEX(Roky_výhled,,BF$8-1))*(INDEX($BO162:$DW162,,BF$8)-INDEX($BO162:$DW162,,BF$8-1))+INDEX($BO162:$DW162,,BF$8-1))</f>
        <v>88244.210526315816</v>
      </c>
      <c r="BG162" s="173">
        <f>CHOOSE(BG$6,Statistika_paliv_E_a_T!BG118,INDEX($BO162:$DW162,,BG$4),BG$9/(INDEX(Roky_výhled,,BG$8)-Last_Bil)*(INDEX($BO162:$DW162,,BG$8)-INDEX($D162:$BL162,,$E$1))+INDEX($D162:$BL162,,$E$1),BG$9/(INDEX(Roky_výhled,,BG$8)-INDEX(Roky_výhled,,BG$8-1))*(INDEX($BO162:$DW162,,BG$8)-INDEX($BO162:$DW162,,BG$8-1))+INDEX($BO162:$DW162,,BG$8-1))</f>
        <v>89667.36842105267</v>
      </c>
      <c r="BH162" s="173">
        <f>CHOOSE(BH$6,Statistika_paliv_E_a_T!BH118,INDEX($BO162:$DW162,,BH$4),BH$9/(INDEX(Roky_výhled,,BH$8)-Last_Bil)*(INDEX($BO162:$DW162,,BH$8)-INDEX($D162:$BL162,,$E$1))+INDEX($D162:$BL162,,$E$1),BH$9/(INDEX(Roky_výhled,,BH$8)-INDEX(Roky_výhled,,BH$8-1))*(INDEX($BO162:$DW162,,BH$8)-INDEX($BO162:$DW162,,BH$8-1))+INDEX($BO162:$DW162,,BH$8-1))</f>
        <v>89135.578947368456</v>
      </c>
      <c r="BI162" s="173">
        <f>CHOOSE(BI$6,Statistika_paliv_E_a_T!BI118,INDEX($BO162:$DW162,,BI$4),BI$9/(INDEX(Roky_výhled,,BI$8)-Last_Bil)*(INDEX($BO162:$DW162,,BI$8)-INDEX($D162:$BL162,,$E$1))+INDEX($D162:$BL162,,$E$1),BI$9/(INDEX(Roky_výhled,,BI$8)-INDEX(Roky_výhled,,BI$8-1))*(INDEX($BO162:$DW162,,BI$8)-INDEX($BO162:$DW162,,BI$8-1))+INDEX($BO162:$DW162,,BI$8-1))</f>
        <v>88603.789473684228</v>
      </c>
      <c r="BJ162" s="173">
        <f>CHOOSE(BJ$6,Statistika_paliv_E_a_T!BJ118,INDEX($BO162:$DW162,,BJ$4),BJ$9/(INDEX(Roky_výhled,,BJ$8)-Last_Bil)*(INDEX($BO162:$DW162,,BJ$8)-INDEX($D162:$BL162,,$E$1))+INDEX($D162:$BL162,,$E$1),BJ$9/(INDEX(Roky_výhled,,BJ$8)-INDEX(Roky_výhled,,BJ$8-1))*(INDEX($BO162:$DW162,,BJ$8)-INDEX($BO162:$DW162,,BJ$8-1))+INDEX($BO162:$DW162,,BJ$8-1))</f>
        <v>88072.000000000015</v>
      </c>
      <c r="BK162" s="173">
        <f>CHOOSE(BK$6,Statistika_paliv_E_a_T!BK118,INDEX($BO162:$DW162,,BK$4),BK$9/(INDEX(Roky_výhled,,BK$8)-Last_Bil)*(INDEX($BO162:$DW162,,BK$8)-INDEX($D162:$BL162,,$E$1))+INDEX($D162:$BL162,,$E$1),BK$9/(INDEX(Roky_výhled,,BK$8)-INDEX(Roky_výhled,,BK$8-1))*(INDEX($BO162:$DW162,,BK$8)-INDEX($BO162:$DW162,,BK$8-1))+INDEX($BO162:$DW162,,BK$8-1))</f>
        <v>87540.210526315786</v>
      </c>
      <c r="BL162" s="162">
        <f>CHOOSE(BL$6,Statistika_paliv_E_a_T!BL118,INDEX($BO162:$DW162,,BL$4),BL$9/(INDEX(Roky_výhled,,BL$8)-Last_Bil)*(INDEX($BO162:$DW162,,BL$8)-INDEX($D162:$BL162,,$E$1))+INDEX($D162:$BL162,,$E$1),BL$9/(INDEX(Roky_výhled,,BL$8)-INDEX(Roky_výhled,,BL$8-1))*(INDEX($BO162:$DW162,,BL$8)-INDEX($BO162:$DW162,,BL$8-1))+INDEX($BO162:$DW162,,BL$8-1))</f>
        <v>87008.421052631573</v>
      </c>
      <c r="BM162"/>
      <c r="BN162" s="221" t="str">
        <f t="shared" si="435"/>
        <v>Biomasa</v>
      </c>
      <c r="BO162" s="285">
        <v>27662.631578947374</v>
      </c>
      <c r="BP162" s="286">
        <v>35747.368421052626</v>
      </c>
      <c r="BQ162" s="286">
        <v>43061.052631578954</v>
      </c>
      <c r="BR162" s="286">
        <v>52222.105263157893</v>
      </c>
      <c r="BS162" s="286">
        <v>62102.105263157893</v>
      </c>
      <c r="BT162" s="286">
        <v>70412.105263157893</v>
      </c>
      <c r="BU162" s="286">
        <v>82551.578947368413</v>
      </c>
      <c r="BV162" s="286">
        <v>89667.36842105267</v>
      </c>
      <c r="BW162" s="286">
        <v>87008.421052631573</v>
      </c>
      <c r="BX162" s="286">
        <v>97786.842105263146</v>
      </c>
      <c r="BY162" s="287">
        <v>100209.47368421053</v>
      </c>
      <c r="BZ162" s="281"/>
      <c r="CA162" s="281"/>
      <c r="CB162" s="281"/>
      <c r="CC162" s="281"/>
      <c r="CD162" s="281"/>
      <c r="CE162" s="281"/>
      <c r="CF162" s="281"/>
      <c r="CG162" s="281"/>
      <c r="CH162" s="281"/>
      <c r="CI162" s="281"/>
      <c r="CJ162" s="281"/>
      <c r="CK162" s="281"/>
      <c r="CL162" s="281"/>
      <c r="CM162" s="281"/>
      <c r="CN162" s="281"/>
      <c r="CO162" s="281"/>
      <c r="CP162" s="281"/>
      <c r="CQ162" s="281"/>
      <c r="CR162" s="281"/>
      <c r="CS162" s="281"/>
      <c r="CT162" s="281"/>
      <c r="CU162" s="281"/>
      <c r="CV162" s="281"/>
      <c r="CW162" s="281"/>
      <c r="CX162" s="281"/>
      <c r="CY162" s="281"/>
      <c r="CZ162" s="281"/>
      <c r="DA162" s="281"/>
      <c r="DB162" s="281"/>
      <c r="DC162" s="281"/>
      <c r="DD162" s="281"/>
      <c r="DE162" s="281"/>
      <c r="DF162" s="281"/>
      <c r="DG162" s="281"/>
      <c r="DH162" s="281"/>
      <c r="DI162" s="281"/>
      <c r="DJ162" s="281"/>
      <c r="DK162" s="281"/>
      <c r="DL162" s="281"/>
      <c r="DM162" s="281"/>
      <c r="DN162" s="281"/>
      <c r="DO162" s="281"/>
      <c r="DP162" s="281"/>
      <c r="DQ162" s="281"/>
      <c r="DR162" s="281"/>
      <c r="DS162" s="281"/>
      <c r="DT162" s="281"/>
      <c r="DU162" s="281"/>
      <c r="DV162" s="281"/>
      <c r="DW162" s="281"/>
    </row>
    <row r="163" spans="2:127" s="196" customFormat="1" x14ac:dyDescent="0.25">
      <c r="B163" t="s">
        <v>3132</v>
      </c>
      <c r="C163" s="221" t="str">
        <f t="shared" si="437"/>
        <v>Ostatní paliva</v>
      </c>
      <c r="D163" s="215">
        <f ca="1">CHOOSE(D$6,Statistika_paliv_E_a_T!D119,INDEX($BO163:$DW163,,D$4),D$9/(INDEX(Roky_výhled,,D$8)-Last_Bil)*(INDEX($BO163:$DW163,,D$8)-INDEX($D163:$BL163,,$E$1))+INDEX($D163:$BL163,,$E$1),D$9/(INDEX(Roky_výhled,,D$8)-INDEX(Roky_výhled,,D$8-1))*(INDEX($BO163:$DW163,,D$8)-INDEX($BO163:$DW163,,D$8-1))+INDEX($BO163:$DW163,,D$8-1))</f>
        <v>1.2222222222222223</v>
      </c>
      <c r="E163" s="173">
        <f ca="1">CHOOSE(E$6,Statistika_paliv_E_a_T!E119,INDEX($BO163:$DW163,,E$4),E$9/(INDEX(Roky_výhled,,E$8)-Last_Bil)*(INDEX($BO163:$DW163,,E$8)-INDEX($D163:$BL163,,$E$1))+INDEX($D163:$BL163,,$E$1),E$9/(INDEX(Roky_výhled,,E$8)-INDEX(Roky_výhled,,E$8-1))*(INDEX($BO163:$DW163,,E$8)-INDEX($BO163:$DW163,,E$8-1))+INDEX($BO163:$DW163,,E$8-1))</f>
        <v>1.2222222222222223</v>
      </c>
      <c r="F163" s="173">
        <f ca="1">CHOOSE(F$6,Statistika_paliv_E_a_T!F119,INDEX($BO163:$DW163,,F$4),F$9/(INDEX(Roky_výhled,,F$8)-Last_Bil)*(INDEX($BO163:$DW163,,F$8)-INDEX($D163:$BL163,,$E$1))+INDEX($D163:$BL163,,$E$1),F$9/(INDEX(Roky_výhled,,F$8)-INDEX(Roky_výhled,,F$8-1))*(INDEX($BO163:$DW163,,F$8)-INDEX($BO163:$DW163,,F$8-1))+INDEX($BO163:$DW163,,F$8-1))</f>
        <v>1.7777777777777786</v>
      </c>
      <c r="G163" s="173">
        <f ca="1">CHOOSE(G$6,Statistika_paliv_E_a_T!G119,INDEX($BO163:$DW163,,G$4),G$9/(INDEX(Roky_výhled,,G$8)-Last_Bil)*(INDEX($BO163:$DW163,,G$8)-INDEX($D163:$BL163,,$E$1))+INDEX($D163:$BL163,,$E$1),G$9/(INDEX(Roky_výhled,,G$8)-INDEX(Roky_výhled,,G$8-1))*(INDEX($BO163:$DW163,,G$8)-INDEX($BO163:$DW163,,G$8-1))+INDEX($BO163:$DW163,,G$8-1))</f>
        <v>10.111111111111114</v>
      </c>
      <c r="H163" s="173">
        <f ca="1">CHOOSE(H$6,Statistika_paliv_E_a_T!H119,INDEX($BO163:$DW163,,H$4),H$9/(INDEX(Roky_výhled,,H$8)-Last_Bil)*(INDEX($BO163:$DW163,,H$8)-INDEX($D163:$BL163,,$E$1))+INDEX($D163:$BL163,,$E$1),H$9/(INDEX(Roky_výhled,,H$8)-INDEX(Roky_výhled,,H$8-1))*(INDEX($BO163:$DW163,,H$8)-INDEX($BO163:$DW163,,H$8-1))+INDEX($BO163:$DW163,,H$8-1))</f>
        <v>18.111111111111114</v>
      </c>
      <c r="I163" s="173">
        <f ca="1">CHOOSE(I$6,Statistika_paliv_E_a_T!I119,INDEX($BO163:$DW163,,I$4),I$9/(INDEX(Roky_výhled,,I$8)-Last_Bil)*(INDEX($BO163:$DW163,,I$8)-INDEX($D163:$BL163,,$E$1))+INDEX($D163:$BL163,,$E$1),I$9/(INDEX(Roky_výhled,,I$8)-INDEX(Roky_výhled,,I$8-1))*(INDEX($BO163:$DW163,,I$8)-INDEX($BO163:$DW163,,I$8-1))+INDEX($BO163:$DW163,,I$8-1))</f>
        <v>19.333333333333343</v>
      </c>
      <c r="J163" s="173">
        <f ca="1">CHOOSE(J$6,Statistika_paliv_E_a_T!J119,INDEX($BO163:$DW163,,J$4),J$9/(INDEX(Roky_výhled,,J$8)-Last_Bil)*(INDEX($BO163:$DW163,,J$8)-INDEX($D163:$BL163,,$E$1))+INDEX($D163:$BL163,,$E$1),J$9/(INDEX(Roky_výhled,,J$8)-INDEX(Roky_výhled,,J$8-1))*(INDEX($BO163:$DW163,,J$8)-INDEX($BO163:$DW163,,J$8-1))+INDEX($BO163:$DW163,,J$8-1))</f>
        <v>19.777777777777786</v>
      </c>
      <c r="K163" s="173">
        <f ca="1">CHOOSE(K$6,Statistika_paliv_E_a_T!K119,INDEX($BO163:$DW163,,K$4),K$9/(INDEX(Roky_výhled,,K$8)-Last_Bil)*(INDEX($BO163:$DW163,,K$8)-INDEX($D163:$BL163,,$E$1))+INDEX($D163:$BL163,,$E$1),K$9/(INDEX(Roky_výhled,,K$8)-INDEX(Roky_výhled,,K$8-1))*(INDEX($BO163:$DW163,,K$8)-INDEX($BO163:$DW163,,K$8-1))+INDEX($BO163:$DW163,,K$8-1))</f>
        <v>20</v>
      </c>
      <c r="L163" s="173">
        <f ca="1">CHOOSE(L$6,Statistika_paliv_E_a_T!L119,INDEX($BO163:$DW163,,L$4),L$9/(INDEX(Roky_výhled,,L$8)-Last_Bil)*(INDEX($BO163:$DW163,,L$8)-INDEX($D163:$BL163,,$E$1))+INDEX($D163:$BL163,,$E$1),L$9/(INDEX(Roky_výhled,,L$8)-INDEX(Roky_výhled,,L$8-1))*(INDEX($BO163:$DW163,,L$8)-INDEX($BO163:$DW163,,L$8-1))+INDEX($BO163:$DW163,,L$8-1))</f>
        <v>21.555555555555557</v>
      </c>
      <c r="M163" s="173">
        <f ca="1">CHOOSE(M$6,Statistika_paliv_E_a_T!M119,INDEX($BO163:$DW163,,M$4),M$9/(INDEX(Roky_výhled,,M$8)-Last_Bil)*(INDEX($BO163:$DW163,,M$8)-INDEX($D163:$BL163,,$E$1))+INDEX($D163:$BL163,,$E$1),M$9/(INDEX(Roky_výhled,,M$8)-INDEX(Roky_výhled,,M$8-1))*(INDEX($BO163:$DW163,,M$8)-INDEX($BO163:$DW163,,M$8-1))+INDEX($BO163:$DW163,,M$8-1))</f>
        <v>22.444444444444443</v>
      </c>
      <c r="N163" s="173">
        <f ca="1">CHOOSE(N$6,Statistika_paliv_E_a_T!N119,INDEX($BO163:$DW163,,N$4),N$9/(INDEX(Roky_výhled,,N$8)-Last_Bil)*(INDEX($BO163:$DW163,,N$8)-INDEX($D163:$BL163,,$E$1))+INDEX($D163:$BL163,,$E$1),N$9/(INDEX(Roky_výhled,,N$8)-INDEX(Roky_výhled,,N$8-1))*(INDEX($BO163:$DW163,,N$8)-INDEX($BO163:$DW163,,N$8-1))+INDEX($BO163:$DW163,,N$8-1))</f>
        <v>17.888888888888886</v>
      </c>
      <c r="O163" s="173">
        <f ca="1">CHOOSE(O$6,Statistika_paliv_E_a_T!O119,INDEX($BO163:$DW163,,O$4),O$9/(INDEX(Roky_výhled,,O$8)-Last_Bil)*(INDEX($BO163:$DW163,,O$8)-INDEX($D163:$BL163,,$E$1))+INDEX($D163:$BL163,,$E$1),O$9/(INDEX(Roky_výhled,,O$8)-INDEX(Roky_výhled,,O$8-1))*(INDEX($BO163:$DW163,,O$8)-INDEX($BO163:$DW163,,O$8-1))+INDEX($BO163:$DW163,,O$8-1))</f>
        <v>33.888888888888886</v>
      </c>
      <c r="P163" s="173">
        <f ca="1">CHOOSE(P$6,Statistika_paliv_E_a_T!P119,INDEX($BO163:$DW163,,P$4),P$9/(INDEX(Roky_výhled,,P$8)-Last_Bil)*(INDEX($BO163:$DW163,,P$8)-INDEX($D163:$BL163,,$E$1))+INDEX($D163:$BL163,,$E$1),P$9/(INDEX(Roky_výhled,,P$8)-INDEX(Roky_výhled,,P$8-1))*(INDEX($BO163:$DW163,,P$8)-INDEX($BO163:$DW163,,P$8-1))+INDEX($BO163:$DW163,,P$8-1))</f>
        <v>62.333333333333343</v>
      </c>
      <c r="Q163" s="173">
        <f ca="1">CHOOSE(Q$6,Statistika_paliv_E_a_T!Q119,INDEX($BO163:$DW163,,Q$4),Q$9/(INDEX(Roky_výhled,,Q$8)-Last_Bil)*(INDEX($BO163:$DW163,,Q$8)-INDEX($D163:$BL163,,$E$1))+INDEX($D163:$BL163,,$E$1),Q$9/(INDEX(Roky_výhled,,Q$8)-INDEX(Roky_výhled,,Q$8-1))*(INDEX($BO163:$DW163,,Q$8)-INDEX($BO163:$DW163,,Q$8-1))+INDEX($BO163:$DW163,,Q$8-1))</f>
        <v>50.555555555555571</v>
      </c>
      <c r="R163" s="173">
        <f ca="1">CHOOSE(R$6,Statistika_paliv_E_a_T!R119,INDEX($BO163:$DW163,,R$4),R$9/(INDEX(Roky_výhled,,R$8)-Last_Bil)*(INDEX($BO163:$DW163,,R$8)-INDEX($D163:$BL163,,$E$1))+INDEX($D163:$BL163,,$E$1),R$9/(INDEX(Roky_výhled,,R$8)-INDEX(Roky_výhled,,R$8-1))*(INDEX($BO163:$DW163,,R$8)-INDEX($BO163:$DW163,,R$8-1))+INDEX($BO163:$DW163,,R$8-1))</f>
        <v>145.44444444444446</v>
      </c>
      <c r="S163" s="173">
        <f ca="1">CHOOSE(S$6,Statistika_paliv_E_a_T!S119,INDEX($BO163:$DW163,,S$4),S$9/(INDEX(Roky_výhled,,S$8)-Last_Bil)*(INDEX($BO163:$DW163,,S$8)-INDEX($D163:$BL163,,$E$1))+INDEX($D163:$BL163,,$E$1),S$9/(INDEX(Roky_výhled,,S$8)-INDEX(Roky_výhled,,S$8-1))*(INDEX($BO163:$DW163,,S$8)-INDEX($BO163:$DW163,,S$8-1))+INDEX($BO163:$DW163,,S$8-1))</f>
        <v>214.55555555555557</v>
      </c>
      <c r="T163" s="173">
        <f ca="1">CHOOSE(T$6,Statistika_paliv_E_a_T!T119,INDEX($BO163:$DW163,,T$4),T$9/(INDEX(Roky_výhled,,T$8)-Last_Bil)*(INDEX($BO163:$DW163,,T$8)-INDEX($D163:$BL163,,$E$1))+INDEX($D163:$BL163,,$E$1),T$9/(INDEX(Roky_výhled,,T$8)-INDEX(Roky_výhled,,T$8-1))*(INDEX($BO163:$DW163,,T$8)-INDEX($BO163:$DW163,,T$8-1))+INDEX($BO163:$DW163,,T$8-1))</f>
        <v>199.66666666666669</v>
      </c>
      <c r="U163" s="173">
        <f ca="1">CHOOSE(U$6,Statistika_paliv_E_a_T!U119,INDEX($BO163:$DW163,,U$4),U$9/(INDEX(Roky_výhled,,U$8)-Last_Bil)*(INDEX($BO163:$DW163,,U$8)-INDEX($D163:$BL163,,$E$1))+INDEX($D163:$BL163,,$E$1),U$9/(INDEX(Roky_výhled,,U$8)-INDEX(Roky_výhled,,U$8-1))*(INDEX($BO163:$DW163,,U$8)-INDEX($BO163:$DW163,,U$8-1))+INDEX($BO163:$DW163,,U$8-1))</f>
        <v>218.66666666666669</v>
      </c>
      <c r="V163" s="173">
        <f ca="1">CHOOSE(V$6,Statistika_paliv_E_a_T!V119,INDEX($BO163:$DW163,,V$4),V$9/(INDEX(Roky_výhled,,V$8)-Last_Bil)*(INDEX($BO163:$DW163,,V$8)-INDEX($D163:$BL163,,$E$1))+INDEX($D163:$BL163,,$E$1),V$9/(INDEX(Roky_výhled,,V$8)-INDEX(Roky_výhled,,V$8-1))*(INDEX($BO163:$DW163,,V$8)-INDEX($BO163:$DW163,,V$8-1))+INDEX($BO163:$DW163,,V$8-1))</f>
        <v>206.33333333333334</v>
      </c>
      <c r="W163" s="173">
        <f ca="1">CHOOSE(W$6,Statistika_paliv_E_a_T!W119,INDEX($BO163:$DW163,,W$4),W$9/(INDEX(Roky_výhled,,W$8)-Last_Bil)*(INDEX($BO163:$DW163,,W$8)-INDEX($D163:$BL163,,$E$1))+INDEX($D163:$BL163,,$E$1),W$9/(INDEX(Roky_výhled,,W$8)-INDEX(Roky_výhled,,W$8-1))*(INDEX($BO163:$DW163,,W$8)-INDEX($BO163:$DW163,,W$8-1))+INDEX($BO163:$DW163,,W$8-1))</f>
        <v>142.66666666666669</v>
      </c>
      <c r="X163" s="173">
        <f ca="1">CHOOSE(X$6,Statistika_paliv_E_a_T!X119,INDEX($BO163:$DW163,,X$4),X$9/(INDEX(Roky_výhled,,X$8)-Last_Bil)*(INDEX($BO163:$DW163,,X$8)-INDEX($D163:$BL163,,$E$1))+INDEX($D163:$BL163,,$E$1),X$9/(INDEX(Roky_výhled,,X$8)-INDEX(Roky_výhled,,X$8-1))*(INDEX($BO163:$DW163,,X$8)-INDEX($BO163:$DW163,,X$8-1))+INDEX($BO163:$DW163,,X$8-1))</f>
        <v>209.11111111111114</v>
      </c>
      <c r="Y163" s="173">
        <f ca="1">CHOOSE(Y$6,Statistika_paliv_E_a_T!Y119,INDEX($BO163:$DW163,,Y$4),Y$9/(INDEX(Roky_výhled,,Y$8)-Last_Bil)*(INDEX($BO163:$DW163,,Y$8)-INDEX($D163:$BL163,,$E$1))+INDEX($D163:$BL163,,$E$1),Y$9/(INDEX(Roky_výhled,,Y$8)-INDEX(Roky_výhled,,Y$8-1))*(INDEX($BO163:$DW163,,Y$8)-INDEX($BO163:$DW163,,Y$8-1))+INDEX($BO163:$DW163,,Y$8-1))</f>
        <v>289.88888888888891</v>
      </c>
      <c r="Z163" s="173">
        <f ca="1">CHOOSE(Z$6,Statistika_paliv_E_a_T!Z119,INDEX($BO163:$DW163,,Z$4),Z$9/(INDEX(Roky_výhled,,Z$8)-Last_Bil)*(INDEX($BO163:$DW163,,Z$8)-INDEX($D163:$BL163,,$E$1))+INDEX($D163:$BL163,,$E$1),Z$9/(INDEX(Roky_výhled,,Z$8)-INDEX(Roky_výhled,,Z$8-1))*(INDEX($BO163:$DW163,,Z$8)-INDEX($BO163:$DW163,,Z$8-1))+INDEX($BO163:$DW163,,Z$8-1))</f>
        <v>246.33333333333331</v>
      </c>
      <c r="AA163" s="173">
        <f ca="1">CHOOSE(AA$6,Statistika_paliv_E_a_T!AA119,INDEX($BO163:$DW163,,AA$4),AA$9/(INDEX(Roky_výhled,,AA$8)-Last_Bil)*(INDEX($BO163:$DW163,,AA$8)-INDEX($D163:$BL163,,$E$1))+INDEX($D163:$BL163,,$E$1),AA$9/(INDEX(Roky_výhled,,AA$8)-INDEX(Roky_výhled,,AA$8-1))*(INDEX($BO163:$DW163,,AA$8)-INDEX($BO163:$DW163,,AA$8-1))+INDEX($BO163:$DW163,,AA$8-1))</f>
        <v>201.77777777777777</v>
      </c>
      <c r="AB163" s="173">
        <f ca="1">CHOOSE(AB$6,Statistika_paliv_E_a_T!AB119,INDEX($BO163:$DW163,,AB$4),AB$9/(INDEX(Roky_výhled,,AB$8)-Last_Bil)*(INDEX($BO163:$DW163,,AB$8)-INDEX($D163:$BL163,,$E$1))+INDEX($D163:$BL163,,$E$1),AB$9/(INDEX(Roky_výhled,,AB$8)-INDEX(Roky_výhled,,AB$8-1))*(INDEX($BO163:$DW163,,AB$8)-INDEX($BO163:$DW163,,AB$8-1))+INDEX($BO163:$DW163,,AB$8-1))</f>
        <v>205.11111111111114</v>
      </c>
      <c r="AC163" s="173">
        <f ca="1">CHOOSE(AC$6,Statistika_paliv_E_a_T!AC119,INDEX($BO163:$DW163,,AC$4),AC$9/(INDEX(Roky_výhled,,AC$8)-Last_Bil)*(INDEX($BO163:$DW163,,AC$8)-INDEX($D163:$BL163,,$E$1))+INDEX($D163:$BL163,,$E$1),AC$9/(INDEX(Roky_výhled,,AC$8)-INDEX(Roky_výhled,,AC$8-1))*(INDEX($BO163:$DW163,,AC$8)-INDEX($BO163:$DW163,,AC$8-1))+INDEX($BO163:$DW163,,AC$8-1))</f>
        <v>364.11111111111114</v>
      </c>
      <c r="AD163" s="173">
        <f ca="1">CHOOSE(AD$6,Statistika_paliv_E_a_T!AD119,INDEX($BO163:$DW163,,AD$4),AD$9/(INDEX(Roky_výhled,,AD$8)-Last_Bil)*(INDEX($BO163:$DW163,,AD$8)-INDEX($D163:$BL163,,$E$1))+INDEX($D163:$BL163,,$E$1),AD$9/(INDEX(Roky_výhled,,AD$8)-INDEX(Roky_výhled,,AD$8-1))*(INDEX($BO163:$DW163,,AD$8)-INDEX($BO163:$DW163,,AD$8-1))+INDEX($BO163:$DW163,,AD$8-1))</f>
        <v>357.73333333333335</v>
      </c>
      <c r="AE163" s="173">
        <f ca="1">CHOOSE(AE$6,Statistika_paliv_E_a_T!AE119,INDEX($BO163:$DW163,,AE$4),AE$9/(INDEX(Roky_výhled,,AE$8)-Last_Bil)*(INDEX($BO163:$DW163,,AE$8)-INDEX($D163:$BL163,,$E$1))+INDEX($D163:$BL163,,$E$1),AE$9/(INDEX(Roky_výhled,,AE$8)-INDEX(Roky_výhled,,AE$8-1))*(INDEX($BO163:$DW163,,AE$8)-INDEX($BO163:$DW163,,AE$8-1))+INDEX($BO163:$DW163,,AE$8-1))</f>
        <v>351.35555555555555</v>
      </c>
      <c r="AF163" s="173">
        <f ca="1">CHOOSE(AF$6,Statistika_paliv_E_a_T!AF119,INDEX($BO163:$DW163,,AF$4),AF$9/(INDEX(Roky_výhled,,AF$8)-Last_Bil)*(INDEX($BO163:$DW163,,AF$8)-INDEX($D163:$BL163,,$E$1))+INDEX($D163:$BL163,,$E$1),AF$9/(INDEX(Roky_výhled,,AF$8)-INDEX(Roky_výhled,,AF$8-1))*(INDEX($BO163:$DW163,,AF$8)-INDEX($BO163:$DW163,,AF$8-1))+INDEX($BO163:$DW163,,AF$8-1))</f>
        <v>344.97777777777776</v>
      </c>
      <c r="AG163" s="173">
        <f ca="1">CHOOSE(AG$6,Statistika_paliv_E_a_T!AG119,INDEX($BO163:$DW163,,AG$4),AG$9/(INDEX(Roky_výhled,,AG$8)-Last_Bil)*(INDEX($BO163:$DW163,,AG$8)-INDEX($D163:$BL163,,$E$1))+INDEX($D163:$BL163,,$E$1),AG$9/(INDEX(Roky_výhled,,AG$8)-INDEX(Roky_výhled,,AG$8-1))*(INDEX($BO163:$DW163,,AG$8)-INDEX($BO163:$DW163,,AG$8-1))+INDEX($BO163:$DW163,,AG$8-1))</f>
        <v>338.59999999999997</v>
      </c>
      <c r="AH163" s="173">
        <f>CHOOSE(AH$6,Statistika_paliv_E_a_T!AH119,INDEX($BO163:$DW163,,AH$4),AH$9/(INDEX(Roky_výhled,,AH$8)-Last_Bil)*(INDEX($BO163:$DW163,,AH$8)-INDEX($D163:$BL163,,$E$1))+INDEX($D163:$BL163,,$E$1),AH$9/(INDEX(Roky_výhled,,AH$8)-INDEX(Roky_výhled,,AH$8-1))*(INDEX($BO163:$DW163,,AH$8)-INDEX($BO163:$DW163,,AH$8-1))+INDEX($BO163:$DW163,,AH$8-1))</f>
        <v>332.22222222222217</v>
      </c>
      <c r="AI163" s="173">
        <f>CHOOSE(AI$6,Statistika_paliv_E_a_T!AI119,INDEX($BO163:$DW163,,AI$4),AI$9/(INDEX(Roky_výhled,,AI$8)-Last_Bil)*(INDEX($BO163:$DW163,,AI$8)-INDEX($D163:$BL163,,$E$1))+INDEX($D163:$BL163,,$E$1),AI$9/(INDEX(Roky_výhled,,AI$8)-INDEX(Roky_výhled,,AI$8-1))*(INDEX($BO163:$DW163,,AI$8)-INDEX($BO163:$DW163,,AI$8-1))+INDEX($BO163:$DW163,,AI$8-1))</f>
        <v>466.66666666666663</v>
      </c>
      <c r="AJ163" s="173">
        <f>CHOOSE(AJ$6,Statistika_paliv_E_a_T!AJ119,INDEX($BO163:$DW163,,AJ$4),AJ$9/(INDEX(Roky_výhled,,AJ$8)-Last_Bil)*(INDEX($BO163:$DW163,,AJ$8)-INDEX($D163:$BL163,,$E$1))+INDEX($D163:$BL163,,$E$1),AJ$9/(INDEX(Roky_výhled,,AJ$8)-INDEX(Roky_výhled,,AJ$8-1))*(INDEX($BO163:$DW163,,AJ$8)-INDEX($BO163:$DW163,,AJ$8-1))+INDEX($BO163:$DW163,,AJ$8-1))</f>
        <v>601.11111111111109</v>
      </c>
      <c r="AK163" s="173">
        <f>CHOOSE(AK$6,Statistika_paliv_E_a_T!AK119,INDEX($BO163:$DW163,,AK$4),AK$9/(INDEX(Roky_výhled,,AK$8)-Last_Bil)*(INDEX($BO163:$DW163,,AK$8)-INDEX($D163:$BL163,,$E$1))+INDEX($D163:$BL163,,$E$1),AK$9/(INDEX(Roky_výhled,,AK$8)-INDEX(Roky_výhled,,AK$8-1))*(INDEX($BO163:$DW163,,AK$8)-INDEX($BO163:$DW163,,AK$8-1))+INDEX($BO163:$DW163,,AK$8-1))</f>
        <v>735.55555555555543</v>
      </c>
      <c r="AL163" s="173">
        <f>CHOOSE(AL$6,Statistika_paliv_E_a_T!AL119,INDEX($BO163:$DW163,,AL$4),AL$9/(INDEX(Roky_výhled,,AL$8)-Last_Bil)*(INDEX($BO163:$DW163,,AL$8)-INDEX($D163:$BL163,,$E$1))+INDEX($D163:$BL163,,$E$1),AL$9/(INDEX(Roky_výhled,,AL$8)-INDEX(Roky_výhled,,AL$8-1))*(INDEX($BO163:$DW163,,AL$8)-INDEX($BO163:$DW163,,AL$8-1))+INDEX($BO163:$DW163,,AL$8-1))</f>
        <v>869.99999999999989</v>
      </c>
      <c r="AM163" s="173">
        <f>CHOOSE(AM$6,Statistika_paliv_E_a_T!AM119,INDEX($BO163:$DW163,,AM$4),AM$9/(INDEX(Roky_výhled,,AM$8)-Last_Bil)*(INDEX($BO163:$DW163,,AM$8)-INDEX($D163:$BL163,,$E$1))+INDEX($D163:$BL163,,$E$1),AM$9/(INDEX(Roky_výhled,,AM$8)-INDEX(Roky_výhled,,AM$8-1))*(INDEX($BO163:$DW163,,AM$8)-INDEX($BO163:$DW163,,AM$8-1))+INDEX($BO163:$DW163,,AM$8-1))</f>
        <v>1004.4444444444443</v>
      </c>
      <c r="AN163" s="173">
        <f>CHOOSE(AN$6,Statistika_paliv_E_a_T!AN119,INDEX($BO163:$DW163,,AN$4),AN$9/(INDEX(Roky_výhled,,AN$8)-Last_Bil)*(INDEX($BO163:$DW163,,AN$8)-INDEX($D163:$BL163,,$E$1))+INDEX($D163:$BL163,,$E$1),AN$9/(INDEX(Roky_výhled,,AN$8)-INDEX(Roky_výhled,,AN$8-1))*(INDEX($BO163:$DW163,,AN$8)-INDEX($BO163:$DW163,,AN$8-1))+INDEX($BO163:$DW163,,AN$8-1))</f>
        <v>980.8888888888888</v>
      </c>
      <c r="AO163" s="173">
        <f>CHOOSE(AO$6,Statistika_paliv_E_a_T!AO119,INDEX($BO163:$DW163,,AO$4),AO$9/(INDEX(Roky_výhled,,AO$8)-Last_Bil)*(INDEX($BO163:$DW163,,AO$8)-INDEX($D163:$BL163,,$E$1))+INDEX($D163:$BL163,,$E$1),AO$9/(INDEX(Roky_výhled,,AO$8)-INDEX(Roky_výhled,,AO$8-1))*(INDEX($BO163:$DW163,,AO$8)-INDEX($BO163:$DW163,,AO$8-1))+INDEX($BO163:$DW163,,AO$8-1))</f>
        <v>957.33333333333326</v>
      </c>
      <c r="AP163" s="173">
        <f>CHOOSE(AP$6,Statistika_paliv_E_a_T!AP119,INDEX($BO163:$DW163,,AP$4),AP$9/(INDEX(Roky_výhled,,AP$8)-Last_Bil)*(INDEX($BO163:$DW163,,AP$8)-INDEX($D163:$BL163,,$E$1))+INDEX($D163:$BL163,,$E$1),AP$9/(INDEX(Roky_výhled,,AP$8)-INDEX(Roky_výhled,,AP$8-1))*(INDEX($BO163:$DW163,,AP$8)-INDEX($BO163:$DW163,,AP$8-1))+INDEX($BO163:$DW163,,AP$8-1))</f>
        <v>933.77777777777783</v>
      </c>
      <c r="AQ163" s="173">
        <f>CHOOSE(AQ$6,Statistika_paliv_E_a_T!AQ119,INDEX($BO163:$DW163,,AQ$4),AQ$9/(INDEX(Roky_výhled,,AQ$8)-Last_Bil)*(INDEX($BO163:$DW163,,AQ$8)-INDEX($D163:$BL163,,$E$1))+INDEX($D163:$BL163,,$E$1),AQ$9/(INDEX(Roky_výhled,,AQ$8)-INDEX(Roky_výhled,,AQ$8-1))*(INDEX($BO163:$DW163,,AQ$8)-INDEX($BO163:$DW163,,AQ$8-1))+INDEX($BO163:$DW163,,AQ$8-1))</f>
        <v>910.22222222222229</v>
      </c>
      <c r="AR163" s="173">
        <f>CHOOSE(AR$6,Statistika_paliv_E_a_T!AR119,INDEX($BO163:$DW163,,AR$4),AR$9/(INDEX(Roky_výhled,,AR$8)-Last_Bil)*(INDEX($BO163:$DW163,,AR$8)-INDEX($D163:$BL163,,$E$1))+INDEX($D163:$BL163,,$E$1),AR$9/(INDEX(Roky_výhled,,AR$8)-INDEX(Roky_výhled,,AR$8-1))*(INDEX($BO163:$DW163,,AR$8)-INDEX($BO163:$DW163,,AR$8-1))+INDEX($BO163:$DW163,,AR$8-1))</f>
        <v>886.66666666666674</v>
      </c>
      <c r="AS163" s="173">
        <f>CHOOSE(AS$6,Statistika_paliv_E_a_T!AS119,INDEX($BO163:$DW163,,AS$4),AS$9/(INDEX(Roky_výhled,,AS$8)-Last_Bil)*(INDEX($BO163:$DW163,,AS$8)-INDEX($D163:$BL163,,$E$1))+INDEX($D163:$BL163,,$E$1),AS$9/(INDEX(Roky_výhled,,AS$8)-INDEX(Roky_výhled,,AS$8-1))*(INDEX($BO163:$DW163,,AS$8)-INDEX($BO163:$DW163,,AS$8-1))+INDEX($BO163:$DW163,,AS$8-1))</f>
        <v>750</v>
      </c>
      <c r="AT163" s="173">
        <f>CHOOSE(AT$6,Statistika_paliv_E_a_T!AT119,INDEX($BO163:$DW163,,AT$4),AT$9/(INDEX(Roky_výhled,,AT$8)-Last_Bil)*(INDEX($BO163:$DW163,,AT$8)-INDEX($D163:$BL163,,$E$1))+INDEX($D163:$BL163,,$E$1),AT$9/(INDEX(Roky_výhled,,AT$8)-INDEX(Roky_výhled,,AT$8-1))*(INDEX($BO163:$DW163,,AT$8)-INDEX($BO163:$DW163,,AT$8-1))+INDEX($BO163:$DW163,,AT$8-1))</f>
        <v>613.33333333333326</v>
      </c>
      <c r="AU163" s="173">
        <f>CHOOSE(AU$6,Statistika_paliv_E_a_T!AU119,INDEX($BO163:$DW163,,AU$4),AU$9/(INDEX(Roky_výhled,,AU$8)-Last_Bil)*(INDEX($BO163:$DW163,,AU$8)-INDEX($D163:$BL163,,$E$1))+INDEX($D163:$BL163,,$E$1),AU$9/(INDEX(Roky_výhled,,AU$8)-INDEX(Roky_výhled,,AU$8-1))*(INDEX($BO163:$DW163,,AU$8)-INDEX($BO163:$DW163,,AU$8-1))+INDEX($BO163:$DW163,,AU$8-1))</f>
        <v>476.66666666666669</v>
      </c>
      <c r="AV163" s="173">
        <f>CHOOSE(AV$6,Statistika_paliv_E_a_T!AV119,INDEX($BO163:$DW163,,AV$4),AV$9/(INDEX(Roky_výhled,,AV$8)-Last_Bil)*(INDEX($BO163:$DW163,,AV$8)-INDEX($D163:$BL163,,$E$1))+INDEX($D163:$BL163,,$E$1),AV$9/(INDEX(Roky_výhled,,AV$8)-INDEX(Roky_výhled,,AV$8-1))*(INDEX($BO163:$DW163,,AV$8)-INDEX($BO163:$DW163,,AV$8-1))+INDEX($BO163:$DW163,,AV$8-1))</f>
        <v>339.99999999999989</v>
      </c>
      <c r="AW163" s="173">
        <f>CHOOSE(AW$6,Statistika_paliv_E_a_T!AW119,INDEX($BO163:$DW163,,AW$4),AW$9/(INDEX(Roky_výhled,,AW$8)-Last_Bil)*(INDEX($BO163:$DW163,,AW$8)-INDEX($D163:$BL163,,$E$1))+INDEX($D163:$BL163,,$E$1),AW$9/(INDEX(Roky_výhled,,AW$8)-INDEX(Roky_výhled,,AW$8-1))*(INDEX($BO163:$DW163,,AW$8)-INDEX($BO163:$DW163,,AW$8-1))+INDEX($BO163:$DW163,,AW$8-1))</f>
        <v>203.33333333333326</v>
      </c>
      <c r="AX163" s="173">
        <f>CHOOSE(AX$6,Statistika_paliv_E_a_T!AX119,INDEX($BO163:$DW163,,AX$4),AX$9/(INDEX(Roky_výhled,,AX$8)-Last_Bil)*(INDEX($BO163:$DW163,,AX$8)-INDEX($D163:$BL163,,$E$1))+INDEX($D163:$BL163,,$E$1),AX$9/(INDEX(Roky_výhled,,AX$8)-INDEX(Roky_výhled,,AX$8-1))*(INDEX($BO163:$DW163,,AX$8)-INDEX($BO163:$DW163,,AX$8-1))+INDEX($BO163:$DW163,,AX$8-1))</f>
        <v>185.99999999999994</v>
      </c>
      <c r="AY163" s="173">
        <f>CHOOSE(AY$6,Statistika_paliv_E_a_T!AY119,INDEX($BO163:$DW163,,AY$4),AY$9/(INDEX(Roky_výhled,,AY$8)-Last_Bil)*(INDEX($BO163:$DW163,,AY$8)-INDEX($D163:$BL163,,$E$1))+INDEX($D163:$BL163,,$E$1),AY$9/(INDEX(Roky_výhled,,AY$8)-INDEX(Roky_výhled,,AY$8-1))*(INDEX($BO163:$DW163,,AY$8)-INDEX($BO163:$DW163,,AY$8-1))+INDEX($BO163:$DW163,,AY$8-1))</f>
        <v>168.6666666666666</v>
      </c>
      <c r="AZ163" s="173">
        <f>CHOOSE(AZ$6,Statistika_paliv_E_a_T!AZ119,INDEX($BO163:$DW163,,AZ$4),AZ$9/(INDEX(Roky_výhled,,AZ$8)-Last_Bil)*(INDEX($BO163:$DW163,,AZ$8)-INDEX($D163:$BL163,,$E$1))+INDEX($D163:$BL163,,$E$1),AZ$9/(INDEX(Roky_výhled,,AZ$8)-INDEX(Roky_výhled,,AZ$8-1))*(INDEX($BO163:$DW163,,AZ$8)-INDEX($BO163:$DW163,,AZ$8-1))+INDEX($BO163:$DW163,,AZ$8-1))</f>
        <v>151.33333333333329</v>
      </c>
      <c r="BA163" s="173">
        <f>CHOOSE(BA$6,Statistika_paliv_E_a_T!BA119,INDEX($BO163:$DW163,,BA$4),BA$9/(INDEX(Roky_výhled,,BA$8)-Last_Bil)*(INDEX($BO163:$DW163,,BA$8)-INDEX($D163:$BL163,,$E$1))+INDEX($D163:$BL163,,$E$1),BA$9/(INDEX(Roky_výhled,,BA$8)-INDEX(Roky_výhled,,BA$8-1))*(INDEX($BO163:$DW163,,BA$8)-INDEX($BO163:$DW163,,BA$8-1))+INDEX($BO163:$DW163,,BA$8-1))</f>
        <v>133.99999999999994</v>
      </c>
      <c r="BB163" s="173">
        <f>CHOOSE(BB$6,Statistika_paliv_E_a_T!BB119,INDEX($BO163:$DW163,,BB$4),BB$9/(INDEX(Roky_výhled,,BB$8)-Last_Bil)*(INDEX($BO163:$DW163,,BB$8)-INDEX($D163:$BL163,,$E$1))+INDEX($D163:$BL163,,$E$1),BB$9/(INDEX(Roky_výhled,,BB$8)-INDEX(Roky_výhled,,BB$8-1))*(INDEX($BO163:$DW163,,BB$8)-INDEX($BO163:$DW163,,BB$8-1))+INDEX($BO163:$DW163,,BB$8-1))</f>
        <v>116.66666666666663</v>
      </c>
      <c r="BC163" s="173">
        <f>CHOOSE(BC$6,Statistika_paliv_E_a_T!BC119,INDEX($BO163:$DW163,,BC$4),BC$9/(INDEX(Roky_výhled,,BC$8)-Last_Bil)*(INDEX($BO163:$DW163,,BC$8)-INDEX($D163:$BL163,,$E$1))+INDEX($D163:$BL163,,$E$1),BC$9/(INDEX(Roky_výhled,,BC$8)-INDEX(Roky_výhled,,BC$8-1))*(INDEX($BO163:$DW163,,BC$8)-INDEX($BO163:$DW163,,BC$8-1))+INDEX($BO163:$DW163,,BC$8-1))</f>
        <v>153.11111111111109</v>
      </c>
      <c r="BD163" s="173">
        <f>CHOOSE(BD$6,Statistika_paliv_E_a_T!BD119,INDEX($BO163:$DW163,,BD$4),BD$9/(INDEX(Roky_výhled,,BD$8)-Last_Bil)*(INDEX($BO163:$DW163,,BD$8)-INDEX($D163:$BL163,,$E$1))+INDEX($D163:$BL163,,$E$1),BD$9/(INDEX(Roky_výhled,,BD$8)-INDEX(Roky_výhled,,BD$8-1))*(INDEX($BO163:$DW163,,BD$8)-INDEX($BO163:$DW163,,BD$8-1))+INDEX($BO163:$DW163,,BD$8-1))</f>
        <v>189.55555555555554</v>
      </c>
      <c r="BE163" s="173">
        <f>CHOOSE(BE$6,Statistika_paliv_E_a_T!BE119,INDEX($BO163:$DW163,,BE$4),BE$9/(INDEX(Roky_výhled,,BE$8)-Last_Bil)*(INDEX($BO163:$DW163,,BE$8)-INDEX($D163:$BL163,,$E$1))+INDEX($D163:$BL163,,$E$1),BE$9/(INDEX(Roky_výhled,,BE$8)-INDEX(Roky_výhled,,BE$8-1))*(INDEX($BO163:$DW163,,BE$8)-INDEX($BO163:$DW163,,BE$8-1))+INDEX($BO163:$DW163,,BE$8-1))</f>
        <v>225.99999999999994</v>
      </c>
      <c r="BF163" s="173">
        <f>CHOOSE(BF$6,Statistika_paliv_E_a_T!BF119,INDEX($BO163:$DW163,,BF$4),BF$9/(INDEX(Roky_výhled,,BF$8)-Last_Bil)*(INDEX($BO163:$DW163,,BF$8)-INDEX($D163:$BL163,,$E$1))+INDEX($D163:$BL163,,$E$1),BF$9/(INDEX(Roky_výhled,,BF$8)-INDEX(Roky_výhled,,BF$8-1))*(INDEX($BO163:$DW163,,BF$8)-INDEX($BO163:$DW163,,BF$8-1))+INDEX($BO163:$DW163,,BF$8-1))</f>
        <v>262.44444444444446</v>
      </c>
      <c r="BG163" s="173">
        <f>CHOOSE(BG$6,Statistika_paliv_E_a_T!BG119,INDEX($BO163:$DW163,,BG$4),BG$9/(INDEX(Roky_výhled,,BG$8)-Last_Bil)*(INDEX($BO163:$DW163,,BG$8)-INDEX($D163:$BL163,,$E$1))+INDEX($D163:$BL163,,$E$1),BG$9/(INDEX(Roky_výhled,,BG$8)-INDEX(Roky_výhled,,BG$8-1))*(INDEX($BO163:$DW163,,BG$8)-INDEX($BO163:$DW163,,BG$8-1))+INDEX($BO163:$DW163,,BG$8-1))</f>
        <v>298.88888888888886</v>
      </c>
      <c r="BH163" s="173">
        <f>CHOOSE(BH$6,Statistika_paliv_E_a_T!BH119,INDEX($BO163:$DW163,,BH$4),BH$9/(INDEX(Roky_výhled,,BH$8)-Last_Bil)*(INDEX($BO163:$DW163,,BH$8)-INDEX($D163:$BL163,,$E$1))+INDEX($D163:$BL163,,$E$1),BH$9/(INDEX(Roky_výhled,,BH$8)-INDEX(Roky_výhled,,BH$8-1))*(INDEX($BO163:$DW163,,BH$8)-INDEX($BO163:$DW163,,BH$8-1))+INDEX($BO163:$DW163,,BH$8-1))</f>
        <v>324.22222222222217</v>
      </c>
      <c r="BI163" s="173">
        <f>CHOOSE(BI$6,Statistika_paliv_E_a_T!BI119,INDEX($BO163:$DW163,,BI$4),BI$9/(INDEX(Roky_výhled,,BI$8)-Last_Bil)*(INDEX($BO163:$DW163,,BI$8)-INDEX($D163:$BL163,,$E$1))+INDEX($D163:$BL163,,$E$1),BI$9/(INDEX(Roky_výhled,,BI$8)-INDEX(Roky_výhled,,BI$8-1))*(INDEX($BO163:$DW163,,BI$8)-INDEX($BO163:$DW163,,BI$8-1))+INDEX($BO163:$DW163,,BI$8-1))</f>
        <v>349.55555555555554</v>
      </c>
      <c r="BJ163" s="173">
        <f>CHOOSE(BJ$6,Statistika_paliv_E_a_T!BJ119,INDEX($BO163:$DW163,,BJ$4),BJ$9/(INDEX(Roky_výhled,,BJ$8)-Last_Bil)*(INDEX($BO163:$DW163,,BJ$8)-INDEX($D163:$BL163,,$E$1))+INDEX($D163:$BL163,,$E$1),BJ$9/(INDEX(Roky_výhled,,BJ$8)-INDEX(Roky_výhled,,BJ$8-1))*(INDEX($BO163:$DW163,,BJ$8)-INDEX($BO163:$DW163,,BJ$8-1))+INDEX($BO163:$DW163,,BJ$8-1))</f>
        <v>374.88888888888886</v>
      </c>
      <c r="BK163" s="173">
        <f>CHOOSE(BK$6,Statistika_paliv_E_a_T!BK119,INDEX($BO163:$DW163,,BK$4),BK$9/(INDEX(Roky_výhled,,BK$8)-Last_Bil)*(INDEX($BO163:$DW163,,BK$8)-INDEX($D163:$BL163,,$E$1))+INDEX($D163:$BL163,,$E$1),BK$9/(INDEX(Roky_výhled,,BK$8)-INDEX(Roky_výhled,,BK$8-1))*(INDEX($BO163:$DW163,,BK$8)-INDEX($BO163:$DW163,,BK$8-1))+INDEX($BO163:$DW163,,BK$8-1))</f>
        <v>400.22222222222223</v>
      </c>
      <c r="BL163" s="162">
        <f>CHOOSE(BL$6,Statistika_paliv_E_a_T!BL119,INDEX($BO163:$DW163,,BL$4),BL$9/(INDEX(Roky_výhled,,BL$8)-Last_Bil)*(INDEX($BO163:$DW163,,BL$8)-INDEX($D163:$BL163,,$E$1))+INDEX($D163:$BL163,,$E$1),BL$9/(INDEX(Roky_výhled,,BL$8)-INDEX(Roky_výhled,,BL$8-1))*(INDEX($BO163:$DW163,,BL$8)-INDEX($BO163:$DW163,,BL$8-1))+INDEX($BO163:$DW163,,BL$8-1))</f>
        <v>425.55555555555554</v>
      </c>
      <c r="BM163"/>
      <c r="BN163" s="221" t="str">
        <f t="shared" si="435"/>
        <v>Ostatní paliva</v>
      </c>
      <c r="BO163" s="285">
        <v>737.7777777777776</v>
      </c>
      <c r="BP163" s="286">
        <v>800.00000000000023</v>
      </c>
      <c r="BQ163" s="286">
        <v>332.22222222222217</v>
      </c>
      <c r="BR163" s="286">
        <v>1004.4444444444443</v>
      </c>
      <c r="BS163" s="286">
        <v>886.66666666666674</v>
      </c>
      <c r="BT163" s="286">
        <v>203.33333333333326</v>
      </c>
      <c r="BU163" s="286">
        <v>116.66666666666663</v>
      </c>
      <c r="BV163" s="286">
        <v>298.88888888888886</v>
      </c>
      <c r="BW163" s="286">
        <v>425.55555555555554</v>
      </c>
      <c r="BX163" s="286">
        <v>1194.4444444444448</v>
      </c>
      <c r="BY163" s="287">
        <v>578.8888888888888</v>
      </c>
      <c r="BZ163" s="281"/>
      <c r="CA163" s="281"/>
      <c r="CB163" s="281"/>
      <c r="CC163" s="281"/>
      <c r="CD163" s="281"/>
      <c r="CE163" s="281"/>
      <c r="CF163" s="281"/>
      <c r="CG163" s="281"/>
      <c r="CH163" s="281"/>
      <c r="CI163" s="281"/>
      <c r="CJ163" s="281"/>
      <c r="CK163" s="281"/>
      <c r="CL163" s="281"/>
      <c r="CM163" s="281"/>
      <c r="CN163" s="281"/>
      <c r="CO163" s="281"/>
      <c r="CP163" s="281"/>
      <c r="CQ163" s="281"/>
      <c r="CR163" s="281"/>
      <c r="CS163" s="281"/>
      <c r="CT163" s="281"/>
      <c r="CU163" s="281"/>
      <c r="CV163" s="281"/>
      <c r="CW163" s="281"/>
      <c r="CX163" s="281"/>
      <c r="CY163" s="281"/>
      <c r="CZ163" s="281"/>
      <c r="DA163" s="281"/>
      <c r="DB163" s="281"/>
      <c r="DC163" s="281"/>
      <c r="DD163" s="281"/>
      <c r="DE163" s="281"/>
      <c r="DF163" s="281"/>
      <c r="DG163" s="281"/>
      <c r="DH163" s="281"/>
      <c r="DI163" s="281"/>
      <c r="DJ163" s="281"/>
      <c r="DK163" s="281"/>
      <c r="DL163" s="281"/>
      <c r="DM163" s="281"/>
      <c r="DN163" s="281"/>
      <c r="DO163" s="281"/>
      <c r="DP163" s="281"/>
      <c r="DQ163" s="281"/>
      <c r="DR163" s="281"/>
      <c r="DS163" s="281"/>
      <c r="DT163" s="281"/>
      <c r="DU163" s="281"/>
      <c r="DV163" s="281"/>
      <c r="DW163" s="281"/>
    </row>
    <row r="164" spans="2:127" s="196" customFormat="1" x14ac:dyDescent="0.25">
      <c r="B164" t="s">
        <v>3277</v>
      </c>
      <c r="C164" s="221" t="str">
        <f t="shared" si="437"/>
        <v>Elektřina</v>
      </c>
      <c r="D164" s="215">
        <f>CHOOSE(D$6,Statistika_paliv_E_a_T!D120,INDEX($BO164:$DW164,,D$4),D$9/(INDEX(Roky_výhled,,D$8)-Last_Bil)*(INDEX($BO164:$DW164,,D$8)-INDEX($D164:$BL164,,$E$1))+INDEX($D164:$BL164,,$E$1),D$9/(INDEX(Roky_výhled,,D$8)-INDEX(Roky_výhled,,D$8-1))*(INDEX($BO164:$DW164,,D$8)-INDEX($BO164:$DW164,,D$8-1))+INDEX($BO164:$DW164,,D$8-1))</f>
        <v>0</v>
      </c>
      <c r="E164" s="173">
        <f>CHOOSE(E$6,Statistika_paliv_E_a_T!E120,INDEX($BO164:$DW164,,E$4),E$9/(INDEX(Roky_výhled,,E$8)-Last_Bil)*(INDEX($BO164:$DW164,,E$8)-INDEX($D164:$BL164,,$E$1))+INDEX($D164:$BL164,,$E$1),E$9/(INDEX(Roky_výhled,,E$8)-INDEX(Roky_výhled,,E$8-1))*(INDEX($BO164:$DW164,,E$8)-INDEX($BO164:$DW164,,E$8-1))+INDEX($BO164:$DW164,,E$8-1))</f>
        <v>0</v>
      </c>
      <c r="F164" s="173">
        <f>CHOOSE(F$6,Statistika_paliv_E_a_T!F120,INDEX($BO164:$DW164,,F$4),F$9/(INDEX(Roky_výhled,,F$8)-Last_Bil)*(INDEX($BO164:$DW164,,F$8)-INDEX($D164:$BL164,,$E$1))+INDEX($D164:$BL164,,$E$1),F$9/(INDEX(Roky_výhled,,F$8)-INDEX(Roky_výhled,,F$8-1))*(INDEX($BO164:$DW164,,F$8)-INDEX($BO164:$DW164,,F$8-1))+INDEX($BO164:$DW164,,F$8-1))</f>
        <v>0</v>
      </c>
      <c r="G164" s="173">
        <f>CHOOSE(G$6,Statistika_paliv_E_a_T!G120,INDEX($BO164:$DW164,,G$4),G$9/(INDEX(Roky_výhled,,G$8)-Last_Bil)*(INDEX($BO164:$DW164,,G$8)-INDEX($D164:$BL164,,$E$1))+INDEX($D164:$BL164,,$E$1),G$9/(INDEX(Roky_výhled,,G$8)-INDEX(Roky_výhled,,G$8-1))*(INDEX($BO164:$DW164,,G$8)-INDEX($BO164:$DW164,,G$8-1))+INDEX($BO164:$DW164,,G$8-1))</f>
        <v>0</v>
      </c>
      <c r="H164" s="173">
        <f>CHOOSE(H$6,Statistika_paliv_E_a_T!H120,INDEX($BO164:$DW164,,H$4),H$9/(INDEX(Roky_výhled,,H$8)-Last_Bil)*(INDEX($BO164:$DW164,,H$8)-INDEX($D164:$BL164,,$E$1))+INDEX($D164:$BL164,,$E$1),H$9/(INDEX(Roky_výhled,,H$8)-INDEX(Roky_výhled,,H$8-1))*(INDEX($BO164:$DW164,,H$8)-INDEX($BO164:$DW164,,H$8-1))+INDEX($BO164:$DW164,,H$8-1))</f>
        <v>0</v>
      </c>
      <c r="I164" s="173">
        <f>CHOOSE(I$6,Statistika_paliv_E_a_T!I120,INDEX($BO164:$DW164,,I$4),I$9/(INDEX(Roky_výhled,,I$8)-Last_Bil)*(INDEX($BO164:$DW164,,I$8)-INDEX($D164:$BL164,,$E$1))+INDEX($D164:$BL164,,$E$1),I$9/(INDEX(Roky_výhled,,I$8)-INDEX(Roky_výhled,,I$8-1))*(INDEX($BO164:$DW164,,I$8)-INDEX($BO164:$DW164,,I$8-1))+INDEX($BO164:$DW164,,I$8-1))</f>
        <v>0</v>
      </c>
      <c r="J164" s="173">
        <f>CHOOSE(J$6,Statistika_paliv_E_a_T!J120,INDEX($BO164:$DW164,,J$4),J$9/(INDEX(Roky_výhled,,J$8)-Last_Bil)*(INDEX($BO164:$DW164,,J$8)-INDEX($D164:$BL164,,$E$1))+INDEX($D164:$BL164,,$E$1),J$9/(INDEX(Roky_výhled,,J$8)-INDEX(Roky_výhled,,J$8-1))*(INDEX($BO164:$DW164,,J$8)-INDEX($BO164:$DW164,,J$8-1))+INDEX($BO164:$DW164,,J$8-1))</f>
        <v>0</v>
      </c>
      <c r="K164" s="173">
        <f>CHOOSE(K$6,Statistika_paliv_E_a_T!K120,INDEX($BO164:$DW164,,K$4),K$9/(INDEX(Roky_výhled,,K$8)-Last_Bil)*(INDEX($BO164:$DW164,,K$8)-INDEX($D164:$BL164,,$E$1))+INDEX($D164:$BL164,,$E$1),K$9/(INDEX(Roky_výhled,,K$8)-INDEX(Roky_výhled,,K$8-1))*(INDEX($BO164:$DW164,,K$8)-INDEX($BO164:$DW164,,K$8-1))+INDEX($BO164:$DW164,,K$8-1))</f>
        <v>0</v>
      </c>
      <c r="L164" s="173">
        <f>CHOOSE(L$6,Statistika_paliv_E_a_T!L120,INDEX($BO164:$DW164,,L$4),L$9/(INDEX(Roky_výhled,,L$8)-Last_Bil)*(INDEX($BO164:$DW164,,L$8)-INDEX($D164:$BL164,,$E$1))+INDEX($D164:$BL164,,$E$1),L$9/(INDEX(Roky_výhled,,L$8)-INDEX(Roky_výhled,,L$8-1))*(INDEX($BO164:$DW164,,L$8)-INDEX($BO164:$DW164,,L$8-1))+INDEX($BO164:$DW164,,L$8-1))</f>
        <v>0</v>
      </c>
      <c r="M164" s="173">
        <f>CHOOSE(M$6,Statistika_paliv_E_a_T!M120,INDEX($BO164:$DW164,,M$4),M$9/(INDEX(Roky_výhled,,M$8)-Last_Bil)*(INDEX($BO164:$DW164,,M$8)-INDEX($D164:$BL164,,$E$1))+INDEX($D164:$BL164,,$E$1),M$9/(INDEX(Roky_výhled,,M$8)-INDEX(Roky_výhled,,M$8-1))*(INDEX($BO164:$DW164,,M$8)-INDEX($BO164:$DW164,,M$8-1))+INDEX($BO164:$DW164,,M$8-1))</f>
        <v>0</v>
      </c>
      <c r="N164" s="173">
        <f>CHOOSE(N$6,Statistika_paliv_E_a_T!N120,INDEX($BO164:$DW164,,N$4),N$9/(INDEX(Roky_výhled,,N$8)-Last_Bil)*(INDEX($BO164:$DW164,,N$8)-INDEX($D164:$BL164,,$E$1))+INDEX($D164:$BL164,,$E$1),N$9/(INDEX(Roky_výhled,,N$8)-INDEX(Roky_výhled,,N$8-1))*(INDEX($BO164:$DW164,,N$8)-INDEX($BO164:$DW164,,N$8-1))+INDEX($BO164:$DW164,,N$8-1))</f>
        <v>0</v>
      </c>
      <c r="O164" s="173">
        <f>CHOOSE(O$6,Statistika_paliv_E_a_T!O120,INDEX($BO164:$DW164,,O$4),O$9/(INDEX(Roky_výhled,,O$8)-Last_Bil)*(INDEX($BO164:$DW164,,O$8)-INDEX($D164:$BL164,,$E$1))+INDEX($D164:$BL164,,$E$1),O$9/(INDEX(Roky_výhled,,O$8)-INDEX(Roky_výhled,,O$8-1))*(INDEX($BO164:$DW164,,O$8)-INDEX($BO164:$DW164,,O$8-1))+INDEX($BO164:$DW164,,O$8-1))</f>
        <v>0</v>
      </c>
      <c r="P164" s="173">
        <f>CHOOSE(P$6,Statistika_paliv_E_a_T!P120,INDEX($BO164:$DW164,,P$4),P$9/(INDEX(Roky_výhled,,P$8)-Last_Bil)*(INDEX($BO164:$DW164,,P$8)-INDEX($D164:$BL164,,$E$1))+INDEX($D164:$BL164,,$E$1),P$9/(INDEX(Roky_výhled,,P$8)-INDEX(Roky_výhled,,P$8-1))*(INDEX($BO164:$DW164,,P$8)-INDEX($BO164:$DW164,,P$8-1))+INDEX($BO164:$DW164,,P$8-1))</f>
        <v>0</v>
      </c>
      <c r="Q164" s="173">
        <f>CHOOSE(Q$6,Statistika_paliv_E_a_T!Q120,INDEX($BO164:$DW164,,Q$4),Q$9/(INDEX(Roky_výhled,,Q$8)-Last_Bil)*(INDEX($BO164:$DW164,,Q$8)-INDEX($D164:$BL164,,$E$1))+INDEX($D164:$BL164,,$E$1),Q$9/(INDEX(Roky_výhled,,Q$8)-INDEX(Roky_výhled,,Q$8-1))*(INDEX($BO164:$DW164,,Q$8)-INDEX($BO164:$DW164,,Q$8-1))+INDEX($BO164:$DW164,,Q$8-1))</f>
        <v>0</v>
      </c>
      <c r="R164" s="173">
        <f>CHOOSE(R$6,Statistika_paliv_E_a_T!R120,INDEX($BO164:$DW164,,R$4),R$9/(INDEX(Roky_výhled,,R$8)-Last_Bil)*(INDEX($BO164:$DW164,,R$8)-INDEX($D164:$BL164,,$E$1))+INDEX($D164:$BL164,,$E$1),R$9/(INDEX(Roky_výhled,,R$8)-INDEX(Roky_výhled,,R$8-1))*(INDEX($BO164:$DW164,,R$8)-INDEX($BO164:$DW164,,R$8-1))+INDEX($BO164:$DW164,,R$8-1))</f>
        <v>0</v>
      </c>
      <c r="S164" s="173">
        <f>CHOOSE(S$6,Statistika_paliv_E_a_T!S120,INDEX($BO164:$DW164,,S$4),S$9/(INDEX(Roky_výhled,,S$8)-Last_Bil)*(INDEX($BO164:$DW164,,S$8)-INDEX($D164:$BL164,,$E$1))+INDEX($D164:$BL164,,$E$1),S$9/(INDEX(Roky_výhled,,S$8)-INDEX(Roky_výhled,,S$8-1))*(INDEX($BO164:$DW164,,S$8)-INDEX($BO164:$DW164,,S$8-1))+INDEX($BO164:$DW164,,S$8-1))</f>
        <v>0</v>
      </c>
      <c r="T164" s="173">
        <f>CHOOSE(T$6,Statistika_paliv_E_a_T!T120,INDEX($BO164:$DW164,,T$4),T$9/(INDEX(Roky_výhled,,T$8)-Last_Bil)*(INDEX($BO164:$DW164,,T$8)-INDEX($D164:$BL164,,$E$1))+INDEX($D164:$BL164,,$E$1),T$9/(INDEX(Roky_výhled,,T$8)-INDEX(Roky_výhled,,T$8-1))*(INDEX($BO164:$DW164,,T$8)-INDEX($BO164:$DW164,,T$8-1))+INDEX($BO164:$DW164,,T$8-1))</f>
        <v>0</v>
      </c>
      <c r="U164" s="173">
        <f>CHOOSE(U$6,Statistika_paliv_E_a_T!U120,INDEX($BO164:$DW164,,U$4),U$9/(INDEX(Roky_výhled,,U$8)-Last_Bil)*(INDEX($BO164:$DW164,,U$8)-INDEX($D164:$BL164,,$E$1))+INDEX($D164:$BL164,,$E$1),U$9/(INDEX(Roky_výhled,,U$8)-INDEX(Roky_výhled,,U$8-1))*(INDEX($BO164:$DW164,,U$8)-INDEX($BO164:$DW164,,U$8-1))+INDEX($BO164:$DW164,,U$8-1))</f>
        <v>0</v>
      </c>
      <c r="V164" s="173">
        <f>CHOOSE(V$6,Statistika_paliv_E_a_T!V120,INDEX($BO164:$DW164,,V$4),V$9/(INDEX(Roky_výhled,,V$8)-Last_Bil)*(INDEX($BO164:$DW164,,V$8)-INDEX($D164:$BL164,,$E$1))+INDEX($D164:$BL164,,$E$1),V$9/(INDEX(Roky_výhled,,V$8)-INDEX(Roky_výhled,,V$8-1))*(INDEX($BO164:$DW164,,V$8)-INDEX($BO164:$DW164,,V$8-1))+INDEX($BO164:$DW164,,V$8-1))</f>
        <v>0</v>
      </c>
      <c r="W164" s="173">
        <f>CHOOSE(W$6,Statistika_paliv_E_a_T!W120,INDEX($BO164:$DW164,,W$4),W$9/(INDEX(Roky_výhled,,W$8)-Last_Bil)*(INDEX($BO164:$DW164,,W$8)-INDEX($D164:$BL164,,$E$1))+INDEX($D164:$BL164,,$E$1),W$9/(INDEX(Roky_výhled,,W$8)-INDEX(Roky_výhled,,W$8-1))*(INDEX($BO164:$DW164,,W$8)-INDEX($BO164:$DW164,,W$8-1))+INDEX($BO164:$DW164,,W$8-1))</f>
        <v>0</v>
      </c>
      <c r="X164" s="173">
        <f>CHOOSE(X$6,Statistika_paliv_E_a_T!X120,INDEX($BO164:$DW164,,X$4),X$9/(INDEX(Roky_výhled,,X$8)-Last_Bil)*(INDEX($BO164:$DW164,,X$8)-INDEX($D164:$BL164,,$E$1))+INDEX($D164:$BL164,,$E$1),X$9/(INDEX(Roky_výhled,,X$8)-INDEX(Roky_výhled,,X$8-1))*(INDEX($BO164:$DW164,,X$8)-INDEX($BO164:$DW164,,X$8-1))+INDEX($BO164:$DW164,,X$8-1))</f>
        <v>0</v>
      </c>
      <c r="Y164" s="173">
        <f>CHOOSE(Y$6,Statistika_paliv_E_a_T!Y120,INDEX($BO164:$DW164,,Y$4),Y$9/(INDEX(Roky_výhled,,Y$8)-Last_Bil)*(INDEX($BO164:$DW164,,Y$8)-INDEX($D164:$BL164,,$E$1))+INDEX($D164:$BL164,,$E$1),Y$9/(INDEX(Roky_výhled,,Y$8)-INDEX(Roky_výhled,,Y$8-1))*(INDEX($BO164:$DW164,,Y$8)-INDEX($BO164:$DW164,,Y$8-1))+INDEX($BO164:$DW164,,Y$8-1))</f>
        <v>0</v>
      </c>
      <c r="Z164" s="173">
        <f>CHOOSE(Z$6,Statistika_paliv_E_a_T!Z120,INDEX($BO164:$DW164,,Z$4),Z$9/(INDEX(Roky_výhled,,Z$8)-Last_Bil)*(INDEX($BO164:$DW164,,Z$8)-INDEX($D164:$BL164,,$E$1))+INDEX($D164:$BL164,,$E$1),Z$9/(INDEX(Roky_výhled,,Z$8)-INDEX(Roky_výhled,,Z$8-1))*(INDEX($BO164:$DW164,,Z$8)-INDEX($BO164:$DW164,,Z$8-1))+INDEX($BO164:$DW164,,Z$8-1))</f>
        <v>0</v>
      </c>
      <c r="AA164" s="173">
        <f>CHOOSE(AA$6,Statistika_paliv_E_a_T!AA120,INDEX($BO164:$DW164,,AA$4),AA$9/(INDEX(Roky_výhled,,AA$8)-Last_Bil)*(INDEX($BO164:$DW164,,AA$8)-INDEX($D164:$BL164,,$E$1))+INDEX($D164:$BL164,,$E$1),AA$9/(INDEX(Roky_výhled,,AA$8)-INDEX(Roky_výhled,,AA$8-1))*(INDEX($BO164:$DW164,,AA$8)-INDEX($BO164:$DW164,,AA$8-1))+INDEX($BO164:$DW164,,AA$8-1))</f>
        <v>0</v>
      </c>
      <c r="AB164" s="173">
        <f>CHOOSE(AB$6,Statistika_paliv_E_a_T!AB120,INDEX($BO164:$DW164,,AB$4),AB$9/(INDEX(Roky_výhled,,AB$8)-Last_Bil)*(INDEX($BO164:$DW164,,AB$8)-INDEX($D164:$BL164,,$E$1))+INDEX($D164:$BL164,,$E$1),AB$9/(INDEX(Roky_výhled,,AB$8)-INDEX(Roky_výhled,,AB$8-1))*(INDEX($BO164:$DW164,,AB$8)-INDEX($BO164:$DW164,,AB$8-1))+INDEX($BO164:$DW164,,AB$8-1))</f>
        <v>0</v>
      </c>
      <c r="AC164" s="173">
        <f>CHOOSE(AC$6,Statistika_paliv_E_a_T!AC120,INDEX($BO164:$DW164,,AC$4),AC$9/(INDEX(Roky_výhled,,AC$8)-Last_Bil)*(INDEX($BO164:$DW164,,AC$8)-INDEX($D164:$BL164,,$E$1))+INDEX($D164:$BL164,,$E$1),AC$9/(INDEX(Roky_výhled,,AC$8)-INDEX(Roky_výhled,,AC$8-1))*(INDEX($BO164:$DW164,,AC$8)-INDEX($BO164:$DW164,,AC$8-1))+INDEX($BO164:$DW164,,AC$8-1))</f>
        <v>0</v>
      </c>
      <c r="AD164" s="173">
        <f>CHOOSE(AD$6,Statistika_paliv_E_a_T!AD120,INDEX($BO164:$DW164,,AD$4),AD$9/(INDEX(Roky_výhled,,AD$8)-Last_Bil)*(INDEX($BO164:$DW164,,AD$8)-INDEX($D164:$BL164,,$E$1))+INDEX($D164:$BL164,,$E$1),AD$9/(INDEX(Roky_výhled,,AD$8)-INDEX(Roky_výhled,,AD$8-1))*(INDEX($BO164:$DW164,,AD$8)-INDEX($BO164:$DW164,,AD$8-1))+INDEX($BO164:$DW164,,AD$8-1))</f>
        <v>0</v>
      </c>
      <c r="AE164" s="173">
        <f>CHOOSE(AE$6,Statistika_paliv_E_a_T!AE120,INDEX($BO164:$DW164,,AE$4),AE$9/(INDEX(Roky_výhled,,AE$8)-Last_Bil)*(INDEX($BO164:$DW164,,AE$8)-INDEX($D164:$BL164,,$E$1))+INDEX($D164:$BL164,,$E$1),AE$9/(INDEX(Roky_výhled,,AE$8)-INDEX(Roky_výhled,,AE$8-1))*(INDEX($BO164:$DW164,,AE$8)-INDEX($BO164:$DW164,,AE$8-1))+INDEX($BO164:$DW164,,AE$8-1))</f>
        <v>0</v>
      </c>
      <c r="AF164" s="173">
        <f>CHOOSE(AF$6,Statistika_paliv_E_a_T!AF120,INDEX($BO164:$DW164,,AF$4),AF$9/(INDEX(Roky_výhled,,AF$8)-Last_Bil)*(INDEX($BO164:$DW164,,AF$8)-INDEX($D164:$BL164,,$E$1))+INDEX($D164:$BL164,,$E$1),AF$9/(INDEX(Roky_výhled,,AF$8)-INDEX(Roky_výhled,,AF$8-1))*(INDEX($BO164:$DW164,,AF$8)-INDEX($BO164:$DW164,,AF$8-1))+INDEX($BO164:$DW164,,AF$8-1))</f>
        <v>0</v>
      </c>
      <c r="AG164" s="173">
        <f>CHOOSE(AG$6,Statistika_paliv_E_a_T!AG120,INDEX($BO164:$DW164,,AG$4),AG$9/(INDEX(Roky_výhled,,AG$8)-Last_Bil)*(INDEX($BO164:$DW164,,AG$8)-INDEX($D164:$BL164,,$E$1))+INDEX($D164:$BL164,,$E$1),AG$9/(INDEX(Roky_výhled,,AG$8)-INDEX(Roky_výhled,,AG$8-1))*(INDEX($BO164:$DW164,,AG$8)-INDEX($BO164:$DW164,,AG$8-1))+INDEX($BO164:$DW164,,AG$8-1))</f>
        <v>0</v>
      </c>
      <c r="AH164" s="173">
        <f>CHOOSE(AH$6,Statistika_paliv_E_a_T!AH120,INDEX($BO164:$DW164,,AH$4),AH$9/(INDEX(Roky_výhled,,AH$8)-Last_Bil)*(INDEX($BO164:$DW164,,AH$8)-INDEX($D164:$BL164,,$E$1))+INDEX($D164:$BL164,,$E$1),AH$9/(INDEX(Roky_výhled,,AH$8)-INDEX(Roky_výhled,,AH$8-1))*(INDEX($BO164:$DW164,,AH$8)-INDEX($BO164:$DW164,,AH$8-1))+INDEX($BO164:$DW164,,AH$8-1))</f>
        <v>0</v>
      </c>
      <c r="AI164" s="173">
        <f>CHOOSE(AI$6,Statistika_paliv_E_a_T!AI120,INDEX($BO164:$DW164,,AI$4),AI$9/(INDEX(Roky_výhled,,AI$8)-Last_Bil)*(INDEX($BO164:$DW164,,AI$8)-INDEX($D164:$BL164,,$E$1))+INDEX($D164:$BL164,,$E$1),AI$9/(INDEX(Roky_výhled,,AI$8)-INDEX(Roky_výhled,,AI$8-1))*(INDEX($BO164:$DW164,,AI$8)-INDEX($BO164:$DW164,,AI$8-1))+INDEX($BO164:$DW164,,AI$8-1))</f>
        <v>0</v>
      </c>
      <c r="AJ164" s="173">
        <f>CHOOSE(AJ$6,Statistika_paliv_E_a_T!AJ120,INDEX($BO164:$DW164,,AJ$4),AJ$9/(INDEX(Roky_výhled,,AJ$8)-Last_Bil)*(INDEX($BO164:$DW164,,AJ$8)-INDEX($D164:$BL164,,$E$1))+INDEX($D164:$BL164,,$E$1),AJ$9/(INDEX(Roky_výhled,,AJ$8)-INDEX(Roky_výhled,,AJ$8-1))*(INDEX($BO164:$DW164,,AJ$8)-INDEX($BO164:$DW164,,AJ$8-1))+INDEX($BO164:$DW164,,AJ$8-1))</f>
        <v>0</v>
      </c>
      <c r="AK164" s="173">
        <f>CHOOSE(AK$6,Statistika_paliv_E_a_T!AK120,INDEX($BO164:$DW164,,AK$4),AK$9/(INDEX(Roky_výhled,,AK$8)-Last_Bil)*(INDEX($BO164:$DW164,,AK$8)-INDEX($D164:$BL164,,$E$1))+INDEX($D164:$BL164,,$E$1),AK$9/(INDEX(Roky_výhled,,AK$8)-INDEX(Roky_výhled,,AK$8-1))*(INDEX($BO164:$DW164,,AK$8)-INDEX($BO164:$DW164,,AK$8-1))+INDEX($BO164:$DW164,,AK$8-1))</f>
        <v>0</v>
      </c>
      <c r="AL164" s="173">
        <f>CHOOSE(AL$6,Statistika_paliv_E_a_T!AL120,INDEX($BO164:$DW164,,AL$4),AL$9/(INDEX(Roky_výhled,,AL$8)-Last_Bil)*(INDEX($BO164:$DW164,,AL$8)-INDEX($D164:$BL164,,$E$1))+INDEX($D164:$BL164,,$E$1),AL$9/(INDEX(Roky_výhled,,AL$8)-INDEX(Roky_výhled,,AL$8-1))*(INDEX($BO164:$DW164,,AL$8)-INDEX($BO164:$DW164,,AL$8-1))+INDEX($BO164:$DW164,,AL$8-1))</f>
        <v>0</v>
      </c>
      <c r="AM164" s="173">
        <f>CHOOSE(AM$6,Statistika_paliv_E_a_T!AM120,INDEX($BO164:$DW164,,AM$4),AM$9/(INDEX(Roky_výhled,,AM$8)-Last_Bil)*(INDEX($BO164:$DW164,,AM$8)-INDEX($D164:$BL164,,$E$1))+INDEX($D164:$BL164,,$E$1),AM$9/(INDEX(Roky_výhled,,AM$8)-INDEX(Roky_výhled,,AM$8-1))*(INDEX($BO164:$DW164,,AM$8)-INDEX($BO164:$DW164,,AM$8-1))+INDEX($BO164:$DW164,,AM$8-1))</f>
        <v>0</v>
      </c>
      <c r="AN164" s="173">
        <f>CHOOSE(AN$6,Statistika_paliv_E_a_T!AN120,INDEX($BO164:$DW164,,AN$4),AN$9/(INDEX(Roky_výhled,,AN$8)-Last_Bil)*(INDEX($BO164:$DW164,,AN$8)-INDEX($D164:$BL164,,$E$1))+INDEX($D164:$BL164,,$E$1),AN$9/(INDEX(Roky_výhled,,AN$8)-INDEX(Roky_výhled,,AN$8-1))*(INDEX($BO164:$DW164,,AN$8)-INDEX($BO164:$DW164,,AN$8-1))+INDEX($BO164:$DW164,,AN$8-1))</f>
        <v>0</v>
      </c>
      <c r="AO164" s="173">
        <f>CHOOSE(AO$6,Statistika_paliv_E_a_T!AO120,INDEX($BO164:$DW164,,AO$4),AO$9/(INDEX(Roky_výhled,,AO$8)-Last_Bil)*(INDEX($BO164:$DW164,,AO$8)-INDEX($D164:$BL164,,$E$1))+INDEX($D164:$BL164,,$E$1),AO$9/(INDEX(Roky_výhled,,AO$8)-INDEX(Roky_výhled,,AO$8-1))*(INDEX($BO164:$DW164,,AO$8)-INDEX($BO164:$DW164,,AO$8-1))+INDEX($BO164:$DW164,,AO$8-1))</f>
        <v>0</v>
      </c>
      <c r="AP164" s="173">
        <f>CHOOSE(AP$6,Statistika_paliv_E_a_T!AP120,INDEX($BO164:$DW164,,AP$4),AP$9/(INDEX(Roky_výhled,,AP$8)-Last_Bil)*(INDEX($BO164:$DW164,,AP$8)-INDEX($D164:$BL164,,$E$1))+INDEX($D164:$BL164,,$E$1),AP$9/(INDEX(Roky_výhled,,AP$8)-INDEX(Roky_výhled,,AP$8-1))*(INDEX($BO164:$DW164,,AP$8)-INDEX($BO164:$DW164,,AP$8-1))+INDEX($BO164:$DW164,,AP$8-1))</f>
        <v>0</v>
      </c>
      <c r="AQ164" s="173">
        <f>CHOOSE(AQ$6,Statistika_paliv_E_a_T!AQ120,INDEX($BO164:$DW164,,AQ$4),AQ$9/(INDEX(Roky_výhled,,AQ$8)-Last_Bil)*(INDEX($BO164:$DW164,,AQ$8)-INDEX($D164:$BL164,,$E$1))+INDEX($D164:$BL164,,$E$1),AQ$9/(INDEX(Roky_výhled,,AQ$8)-INDEX(Roky_výhled,,AQ$8-1))*(INDEX($BO164:$DW164,,AQ$8)-INDEX($BO164:$DW164,,AQ$8-1))+INDEX($BO164:$DW164,,AQ$8-1))</f>
        <v>0</v>
      </c>
      <c r="AR164" s="173">
        <f>CHOOSE(AR$6,Statistika_paliv_E_a_T!AR120,INDEX($BO164:$DW164,,AR$4),AR$9/(INDEX(Roky_výhled,,AR$8)-Last_Bil)*(INDEX($BO164:$DW164,,AR$8)-INDEX($D164:$BL164,,$E$1))+INDEX($D164:$BL164,,$E$1),AR$9/(INDEX(Roky_výhled,,AR$8)-INDEX(Roky_výhled,,AR$8-1))*(INDEX($BO164:$DW164,,AR$8)-INDEX($BO164:$DW164,,AR$8-1))+INDEX($BO164:$DW164,,AR$8-1))</f>
        <v>0</v>
      </c>
      <c r="AS164" s="173">
        <f>CHOOSE(AS$6,Statistika_paliv_E_a_T!AS120,INDEX($BO164:$DW164,,AS$4),AS$9/(INDEX(Roky_výhled,,AS$8)-Last_Bil)*(INDEX($BO164:$DW164,,AS$8)-INDEX($D164:$BL164,,$E$1))+INDEX($D164:$BL164,,$E$1),AS$9/(INDEX(Roky_výhled,,AS$8)-INDEX(Roky_výhled,,AS$8-1))*(INDEX($BO164:$DW164,,AS$8)-INDEX($BO164:$DW164,,AS$8-1))+INDEX($BO164:$DW164,,AS$8-1))</f>
        <v>0</v>
      </c>
      <c r="AT164" s="173">
        <f>CHOOSE(AT$6,Statistika_paliv_E_a_T!AT120,INDEX($BO164:$DW164,,AT$4),AT$9/(INDEX(Roky_výhled,,AT$8)-Last_Bil)*(INDEX($BO164:$DW164,,AT$8)-INDEX($D164:$BL164,,$E$1))+INDEX($D164:$BL164,,$E$1),AT$9/(INDEX(Roky_výhled,,AT$8)-INDEX(Roky_výhled,,AT$8-1))*(INDEX($BO164:$DW164,,AT$8)-INDEX($BO164:$DW164,,AT$8-1))+INDEX($BO164:$DW164,,AT$8-1))</f>
        <v>0</v>
      </c>
      <c r="AU164" s="173">
        <f>CHOOSE(AU$6,Statistika_paliv_E_a_T!AU120,INDEX($BO164:$DW164,,AU$4),AU$9/(INDEX(Roky_výhled,,AU$8)-Last_Bil)*(INDEX($BO164:$DW164,,AU$8)-INDEX($D164:$BL164,,$E$1))+INDEX($D164:$BL164,,$E$1),AU$9/(INDEX(Roky_výhled,,AU$8)-INDEX(Roky_výhled,,AU$8-1))*(INDEX($BO164:$DW164,,AU$8)-INDEX($BO164:$DW164,,AU$8-1))+INDEX($BO164:$DW164,,AU$8-1))</f>
        <v>0</v>
      </c>
      <c r="AV164" s="173">
        <f>CHOOSE(AV$6,Statistika_paliv_E_a_T!AV120,INDEX($BO164:$DW164,,AV$4),AV$9/(INDEX(Roky_výhled,,AV$8)-Last_Bil)*(INDEX($BO164:$DW164,,AV$8)-INDEX($D164:$BL164,,$E$1))+INDEX($D164:$BL164,,$E$1),AV$9/(INDEX(Roky_výhled,,AV$8)-INDEX(Roky_výhled,,AV$8-1))*(INDEX($BO164:$DW164,,AV$8)-INDEX($BO164:$DW164,,AV$8-1))+INDEX($BO164:$DW164,,AV$8-1))</f>
        <v>0</v>
      </c>
      <c r="AW164" s="173">
        <f>CHOOSE(AW$6,Statistika_paliv_E_a_T!AW120,INDEX($BO164:$DW164,,AW$4),AW$9/(INDEX(Roky_výhled,,AW$8)-Last_Bil)*(INDEX($BO164:$DW164,,AW$8)-INDEX($D164:$BL164,,$E$1))+INDEX($D164:$BL164,,$E$1),AW$9/(INDEX(Roky_výhled,,AW$8)-INDEX(Roky_výhled,,AW$8-1))*(INDEX($BO164:$DW164,,AW$8)-INDEX($BO164:$DW164,,AW$8-1))+INDEX($BO164:$DW164,,AW$8-1))</f>
        <v>0</v>
      </c>
      <c r="AX164" s="173">
        <f>CHOOSE(AX$6,Statistika_paliv_E_a_T!AX120,INDEX($BO164:$DW164,,AX$4),AX$9/(INDEX(Roky_výhled,,AX$8)-Last_Bil)*(INDEX($BO164:$DW164,,AX$8)-INDEX($D164:$BL164,,$E$1))+INDEX($D164:$BL164,,$E$1),AX$9/(INDEX(Roky_výhled,,AX$8)-INDEX(Roky_výhled,,AX$8-1))*(INDEX($BO164:$DW164,,AX$8)-INDEX($BO164:$DW164,,AX$8-1))+INDEX($BO164:$DW164,,AX$8-1))</f>
        <v>0</v>
      </c>
      <c r="AY164" s="173">
        <f>CHOOSE(AY$6,Statistika_paliv_E_a_T!AY120,INDEX($BO164:$DW164,,AY$4),AY$9/(INDEX(Roky_výhled,,AY$8)-Last_Bil)*(INDEX($BO164:$DW164,,AY$8)-INDEX($D164:$BL164,,$E$1))+INDEX($D164:$BL164,,$E$1),AY$9/(INDEX(Roky_výhled,,AY$8)-INDEX(Roky_výhled,,AY$8-1))*(INDEX($BO164:$DW164,,AY$8)-INDEX($BO164:$DW164,,AY$8-1))+INDEX($BO164:$DW164,,AY$8-1))</f>
        <v>0</v>
      </c>
      <c r="AZ164" s="173">
        <f>CHOOSE(AZ$6,Statistika_paliv_E_a_T!AZ120,INDEX($BO164:$DW164,,AZ$4),AZ$9/(INDEX(Roky_výhled,,AZ$8)-Last_Bil)*(INDEX($BO164:$DW164,,AZ$8)-INDEX($D164:$BL164,,$E$1))+INDEX($D164:$BL164,,$E$1),AZ$9/(INDEX(Roky_výhled,,AZ$8)-INDEX(Roky_výhled,,AZ$8-1))*(INDEX($BO164:$DW164,,AZ$8)-INDEX($BO164:$DW164,,AZ$8-1))+INDEX($BO164:$DW164,,AZ$8-1))</f>
        <v>0</v>
      </c>
      <c r="BA164" s="173">
        <f>CHOOSE(BA$6,Statistika_paliv_E_a_T!BA120,INDEX($BO164:$DW164,,BA$4),BA$9/(INDEX(Roky_výhled,,BA$8)-Last_Bil)*(INDEX($BO164:$DW164,,BA$8)-INDEX($D164:$BL164,,$E$1))+INDEX($D164:$BL164,,$E$1),BA$9/(INDEX(Roky_výhled,,BA$8)-INDEX(Roky_výhled,,BA$8-1))*(INDEX($BO164:$DW164,,BA$8)-INDEX($BO164:$DW164,,BA$8-1))+INDEX($BO164:$DW164,,BA$8-1))</f>
        <v>0</v>
      </c>
      <c r="BB164" s="173">
        <f>CHOOSE(BB$6,Statistika_paliv_E_a_T!BB120,INDEX($BO164:$DW164,,BB$4),BB$9/(INDEX(Roky_výhled,,BB$8)-Last_Bil)*(INDEX($BO164:$DW164,,BB$8)-INDEX($D164:$BL164,,$E$1))+INDEX($D164:$BL164,,$E$1),BB$9/(INDEX(Roky_výhled,,BB$8)-INDEX(Roky_výhled,,BB$8-1))*(INDEX($BO164:$DW164,,BB$8)-INDEX($BO164:$DW164,,BB$8-1))+INDEX($BO164:$DW164,,BB$8-1))</f>
        <v>0</v>
      </c>
      <c r="BC164" s="173">
        <f>CHOOSE(BC$6,Statistika_paliv_E_a_T!BC120,INDEX($BO164:$DW164,,BC$4),BC$9/(INDEX(Roky_výhled,,BC$8)-Last_Bil)*(INDEX($BO164:$DW164,,BC$8)-INDEX($D164:$BL164,,$E$1))+INDEX($D164:$BL164,,$E$1),BC$9/(INDEX(Roky_výhled,,BC$8)-INDEX(Roky_výhled,,BC$8-1))*(INDEX($BO164:$DW164,,BC$8)-INDEX($BO164:$DW164,,BC$8-1))+INDEX($BO164:$DW164,,BC$8-1))</f>
        <v>0</v>
      </c>
      <c r="BD164" s="173">
        <f>CHOOSE(BD$6,Statistika_paliv_E_a_T!BD120,INDEX($BO164:$DW164,,BD$4),BD$9/(INDEX(Roky_výhled,,BD$8)-Last_Bil)*(INDEX($BO164:$DW164,,BD$8)-INDEX($D164:$BL164,,$E$1))+INDEX($D164:$BL164,,$E$1),BD$9/(INDEX(Roky_výhled,,BD$8)-INDEX(Roky_výhled,,BD$8-1))*(INDEX($BO164:$DW164,,BD$8)-INDEX($BO164:$DW164,,BD$8-1))+INDEX($BO164:$DW164,,BD$8-1))</f>
        <v>0</v>
      </c>
      <c r="BE164" s="173">
        <f>CHOOSE(BE$6,Statistika_paliv_E_a_T!BE120,INDEX($BO164:$DW164,,BE$4),BE$9/(INDEX(Roky_výhled,,BE$8)-Last_Bil)*(INDEX($BO164:$DW164,,BE$8)-INDEX($D164:$BL164,,$E$1))+INDEX($D164:$BL164,,$E$1),BE$9/(INDEX(Roky_výhled,,BE$8)-INDEX(Roky_výhled,,BE$8-1))*(INDEX($BO164:$DW164,,BE$8)-INDEX($BO164:$DW164,,BE$8-1))+INDEX($BO164:$DW164,,BE$8-1))</f>
        <v>0</v>
      </c>
      <c r="BF164" s="173">
        <f>CHOOSE(BF$6,Statistika_paliv_E_a_T!BF120,INDEX($BO164:$DW164,,BF$4),BF$9/(INDEX(Roky_výhled,,BF$8)-Last_Bil)*(INDEX($BO164:$DW164,,BF$8)-INDEX($D164:$BL164,,$E$1))+INDEX($D164:$BL164,,$E$1),BF$9/(INDEX(Roky_výhled,,BF$8)-INDEX(Roky_výhled,,BF$8-1))*(INDEX($BO164:$DW164,,BF$8)-INDEX($BO164:$DW164,,BF$8-1))+INDEX($BO164:$DW164,,BF$8-1))</f>
        <v>0</v>
      </c>
      <c r="BG164" s="173">
        <f>CHOOSE(BG$6,Statistika_paliv_E_a_T!BG120,INDEX($BO164:$DW164,,BG$4),BG$9/(INDEX(Roky_výhled,,BG$8)-Last_Bil)*(INDEX($BO164:$DW164,,BG$8)-INDEX($D164:$BL164,,$E$1))+INDEX($D164:$BL164,,$E$1),BG$9/(INDEX(Roky_výhled,,BG$8)-INDEX(Roky_výhled,,BG$8-1))*(INDEX($BO164:$DW164,,BG$8)-INDEX($BO164:$DW164,,BG$8-1))+INDEX($BO164:$DW164,,BG$8-1))</f>
        <v>0</v>
      </c>
      <c r="BH164" s="173">
        <f>CHOOSE(BH$6,Statistika_paliv_E_a_T!BH120,INDEX($BO164:$DW164,,BH$4),BH$9/(INDEX(Roky_výhled,,BH$8)-Last_Bil)*(INDEX($BO164:$DW164,,BH$8)-INDEX($D164:$BL164,,$E$1))+INDEX($D164:$BL164,,$E$1),BH$9/(INDEX(Roky_výhled,,BH$8)-INDEX(Roky_výhled,,BH$8-1))*(INDEX($BO164:$DW164,,BH$8)-INDEX($BO164:$DW164,,BH$8-1))+INDEX($BO164:$DW164,,BH$8-1))</f>
        <v>0</v>
      </c>
      <c r="BI164" s="173">
        <f>CHOOSE(BI$6,Statistika_paliv_E_a_T!BI120,INDEX($BO164:$DW164,,BI$4),BI$9/(INDEX(Roky_výhled,,BI$8)-Last_Bil)*(INDEX($BO164:$DW164,,BI$8)-INDEX($D164:$BL164,,$E$1))+INDEX($D164:$BL164,,$E$1),BI$9/(INDEX(Roky_výhled,,BI$8)-INDEX(Roky_výhled,,BI$8-1))*(INDEX($BO164:$DW164,,BI$8)-INDEX($BO164:$DW164,,BI$8-1))+INDEX($BO164:$DW164,,BI$8-1))</f>
        <v>0</v>
      </c>
      <c r="BJ164" s="173">
        <f>CHOOSE(BJ$6,Statistika_paliv_E_a_T!BJ120,INDEX($BO164:$DW164,,BJ$4),BJ$9/(INDEX(Roky_výhled,,BJ$8)-Last_Bil)*(INDEX($BO164:$DW164,,BJ$8)-INDEX($D164:$BL164,,$E$1))+INDEX($D164:$BL164,,$E$1),BJ$9/(INDEX(Roky_výhled,,BJ$8)-INDEX(Roky_výhled,,BJ$8-1))*(INDEX($BO164:$DW164,,BJ$8)-INDEX($BO164:$DW164,,BJ$8-1))+INDEX($BO164:$DW164,,BJ$8-1))</f>
        <v>0</v>
      </c>
      <c r="BK164" s="173">
        <f>CHOOSE(BK$6,Statistika_paliv_E_a_T!BK120,INDEX($BO164:$DW164,,BK$4),BK$9/(INDEX(Roky_výhled,,BK$8)-Last_Bil)*(INDEX($BO164:$DW164,,BK$8)-INDEX($D164:$BL164,,$E$1))+INDEX($D164:$BL164,,$E$1),BK$9/(INDEX(Roky_výhled,,BK$8)-INDEX(Roky_výhled,,BK$8-1))*(INDEX($BO164:$DW164,,BK$8)-INDEX($BO164:$DW164,,BK$8-1))+INDEX($BO164:$DW164,,BK$8-1))</f>
        <v>0</v>
      </c>
      <c r="BL164" s="162">
        <f>CHOOSE(BL$6,Statistika_paliv_E_a_T!BL120,INDEX($BO164:$DW164,,BL$4),BL$9/(INDEX(Roky_výhled,,BL$8)-Last_Bil)*(INDEX($BO164:$DW164,,BL$8)-INDEX($D164:$BL164,,$E$1))+INDEX($D164:$BL164,,$E$1),BL$9/(INDEX(Roky_výhled,,BL$8)-INDEX(Roky_výhled,,BL$8-1))*(INDEX($BO164:$DW164,,BL$8)-INDEX($BO164:$DW164,,BL$8-1))+INDEX($BO164:$DW164,,BL$8-1))</f>
        <v>0</v>
      </c>
      <c r="BM164"/>
      <c r="BN164" s="221" t="str">
        <f t="shared" si="435"/>
        <v>Elektřina</v>
      </c>
      <c r="BO164" s="285">
        <v>0</v>
      </c>
      <c r="BP164" s="286">
        <v>0</v>
      </c>
      <c r="BQ164" s="286">
        <v>0</v>
      </c>
      <c r="BR164" s="286">
        <v>0</v>
      </c>
      <c r="BS164" s="286">
        <v>0</v>
      </c>
      <c r="BT164" s="286">
        <v>0</v>
      </c>
      <c r="BU164" s="286">
        <v>0</v>
      </c>
      <c r="BV164" s="286">
        <v>0</v>
      </c>
      <c r="BW164" s="286">
        <v>0</v>
      </c>
      <c r="BX164" s="286">
        <v>0</v>
      </c>
      <c r="BY164" s="287">
        <v>0</v>
      </c>
      <c r="BZ164" s="281"/>
      <c r="CA164" s="281"/>
      <c r="CB164" s="281"/>
      <c r="CC164" s="281"/>
      <c r="CD164" s="281"/>
      <c r="CE164" s="281"/>
      <c r="CF164" s="281"/>
      <c r="CG164" s="281"/>
      <c r="CH164" s="281"/>
      <c r="CI164" s="281"/>
      <c r="CJ164" s="281"/>
      <c r="CK164" s="281"/>
      <c r="CL164" s="281"/>
      <c r="CM164" s="281"/>
      <c r="CN164" s="281"/>
      <c r="CO164" s="281"/>
      <c r="CP164" s="281"/>
      <c r="CQ164" s="281"/>
      <c r="CR164" s="281"/>
      <c r="CS164" s="281"/>
      <c r="CT164" s="281"/>
      <c r="CU164" s="281"/>
      <c r="CV164" s="281"/>
      <c r="CW164" s="281"/>
      <c r="CX164" s="281"/>
      <c r="CY164" s="281"/>
      <c r="CZ164" s="281"/>
      <c r="DA164" s="281"/>
      <c r="DB164" s="281"/>
      <c r="DC164" s="281"/>
      <c r="DD164" s="281"/>
      <c r="DE164" s="281"/>
      <c r="DF164" s="281"/>
      <c r="DG164" s="281"/>
      <c r="DH164" s="281"/>
      <c r="DI164" s="281"/>
      <c r="DJ164" s="281"/>
      <c r="DK164" s="281"/>
      <c r="DL164" s="281"/>
      <c r="DM164" s="281"/>
      <c r="DN164" s="281"/>
      <c r="DO164" s="281"/>
      <c r="DP164" s="281"/>
      <c r="DQ164" s="281"/>
      <c r="DR164" s="281"/>
      <c r="DS164" s="281"/>
      <c r="DT164" s="281"/>
      <c r="DU164" s="281"/>
      <c r="DV164" s="281"/>
      <c r="DW164" s="281"/>
    </row>
    <row r="165" spans="2:127" s="196" customFormat="1" x14ac:dyDescent="0.25">
      <c r="B165" t="s">
        <v>3255</v>
      </c>
      <c r="C165" s="221" t="str">
        <f t="shared" si="437"/>
        <v>Teplo</v>
      </c>
      <c r="D165" s="215">
        <f>CHOOSE(D$6,Statistika_paliv_E_a_T!D121,INDEX($BO165:$DW165,,D$4),D$9/(INDEX(Roky_výhled,,D$8)-Last_Bil)*(INDEX($BO165:$DW165,,D$8)-INDEX($D165:$BL165,,$E$1))+INDEX($D165:$BL165,,$E$1),D$9/(INDEX(Roky_výhled,,D$8)-INDEX(Roky_výhled,,D$8-1))*(INDEX($BO165:$DW165,,D$8)-INDEX($BO165:$DW165,,D$8-1))+INDEX($BO165:$DW165,,D$8-1))</f>
        <v>0</v>
      </c>
      <c r="E165" s="173">
        <f>CHOOSE(E$6,Statistika_paliv_E_a_T!E121,INDEX($BO165:$DW165,,E$4),E$9/(INDEX(Roky_výhled,,E$8)-Last_Bil)*(INDEX($BO165:$DW165,,E$8)-INDEX($D165:$BL165,,$E$1))+INDEX($D165:$BL165,,$E$1),E$9/(INDEX(Roky_výhled,,E$8)-INDEX(Roky_výhled,,E$8-1))*(INDEX($BO165:$DW165,,E$8)-INDEX($BO165:$DW165,,E$8-1))+INDEX($BO165:$DW165,,E$8-1))</f>
        <v>0</v>
      </c>
      <c r="F165" s="173">
        <f>CHOOSE(F$6,Statistika_paliv_E_a_T!F121,INDEX($BO165:$DW165,,F$4),F$9/(INDEX(Roky_výhled,,F$8)-Last_Bil)*(INDEX($BO165:$DW165,,F$8)-INDEX($D165:$BL165,,$E$1))+INDEX($D165:$BL165,,$E$1),F$9/(INDEX(Roky_výhled,,F$8)-INDEX(Roky_výhled,,F$8-1))*(INDEX($BO165:$DW165,,F$8)-INDEX($BO165:$DW165,,F$8-1))+INDEX($BO165:$DW165,,F$8-1))</f>
        <v>0</v>
      </c>
      <c r="G165" s="173">
        <f>CHOOSE(G$6,Statistika_paliv_E_a_T!G121,INDEX($BO165:$DW165,,G$4),G$9/(INDEX(Roky_výhled,,G$8)-Last_Bil)*(INDEX($BO165:$DW165,,G$8)-INDEX($D165:$BL165,,$E$1))+INDEX($D165:$BL165,,$E$1),G$9/(INDEX(Roky_výhled,,G$8)-INDEX(Roky_výhled,,G$8-1))*(INDEX($BO165:$DW165,,G$8)-INDEX($BO165:$DW165,,G$8-1))+INDEX($BO165:$DW165,,G$8-1))</f>
        <v>0</v>
      </c>
      <c r="H165" s="173">
        <f>CHOOSE(H$6,Statistika_paliv_E_a_T!H121,INDEX($BO165:$DW165,,H$4),H$9/(INDEX(Roky_výhled,,H$8)-Last_Bil)*(INDEX($BO165:$DW165,,H$8)-INDEX($D165:$BL165,,$E$1))+INDEX($D165:$BL165,,$E$1),H$9/(INDEX(Roky_výhled,,H$8)-INDEX(Roky_výhled,,H$8-1))*(INDEX($BO165:$DW165,,H$8)-INDEX($BO165:$DW165,,H$8-1))+INDEX($BO165:$DW165,,H$8-1))</f>
        <v>0</v>
      </c>
      <c r="I165" s="173">
        <f>CHOOSE(I$6,Statistika_paliv_E_a_T!I121,INDEX($BO165:$DW165,,I$4),I$9/(INDEX(Roky_výhled,,I$8)-Last_Bil)*(INDEX($BO165:$DW165,,I$8)-INDEX($D165:$BL165,,$E$1))+INDEX($D165:$BL165,,$E$1),I$9/(INDEX(Roky_výhled,,I$8)-INDEX(Roky_výhled,,I$8-1))*(INDEX($BO165:$DW165,,I$8)-INDEX($BO165:$DW165,,I$8-1))+INDEX($BO165:$DW165,,I$8-1))</f>
        <v>0</v>
      </c>
      <c r="J165" s="173">
        <f>CHOOSE(J$6,Statistika_paliv_E_a_T!J121,INDEX($BO165:$DW165,,J$4),J$9/(INDEX(Roky_výhled,,J$8)-Last_Bil)*(INDEX($BO165:$DW165,,J$8)-INDEX($D165:$BL165,,$E$1))+INDEX($D165:$BL165,,$E$1),J$9/(INDEX(Roky_výhled,,J$8)-INDEX(Roky_výhled,,J$8-1))*(INDEX($BO165:$DW165,,J$8)-INDEX($BO165:$DW165,,J$8-1))+INDEX($BO165:$DW165,,J$8-1))</f>
        <v>0</v>
      </c>
      <c r="K165" s="173">
        <f>CHOOSE(K$6,Statistika_paliv_E_a_T!K121,INDEX($BO165:$DW165,,K$4),K$9/(INDEX(Roky_výhled,,K$8)-Last_Bil)*(INDEX($BO165:$DW165,,K$8)-INDEX($D165:$BL165,,$E$1))+INDEX($D165:$BL165,,$E$1),K$9/(INDEX(Roky_výhled,,K$8)-INDEX(Roky_výhled,,K$8-1))*(INDEX($BO165:$DW165,,K$8)-INDEX($BO165:$DW165,,K$8-1))+INDEX($BO165:$DW165,,K$8-1))</f>
        <v>0</v>
      </c>
      <c r="L165" s="173">
        <f>CHOOSE(L$6,Statistika_paliv_E_a_T!L121,INDEX($BO165:$DW165,,L$4),L$9/(INDEX(Roky_výhled,,L$8)-Last_Bil)*(INDEX($BO165:$DW165,,L$8)-INDEX($D165:$BL165,,$E$1))+INDEX($D165:$BL165,,$E$1),L$9/(INDEX(Roky_výhled,,L$8)-INDEX(Roky_výhled,,L$8-1))*(INDEX($BO165:$DW165,,L$8)-INDEX($BO165:$DW165,,L$8-1))+INDEX($BO165:$DW165,,L$8-1))</f>
        <v>0</v>
      </c>
      <c r="M165" s="173">
        <f>CHOOSE(M$6,Statistika_paliv_E_a_T!M121,INDEX($BO165:$DW165,,M$4),M$9/(INDEX(Roky_výhled,,M$8)-Last_Bil)*(INDEX($BO165:$DW165,,M$8)-INDEX($D165:$BL165,,$E$1))+INDEX($D165:$BL165,,$E$1),M$9/(INDEX(Roky_výhled,,M$8)-INDEX(Roky_výhled,,M$8-1))*(INDEX($BO165:$DW165,,M$8)-INDEX($BO165:$DW165,,M$8-1))+INDEX($BO165:$DW165,,M$8-1))</f>
        <v>0</v>
      </c>
      <c r="N165" s="173">
        <f>CHOOSE(N$6,Statistika_paliv_E_a_T!N121,INDEX($BO165:$DW165,,N$4),N$9/(INDEX(Roky_výhled,,N$8)-Last_Bil)*(INDEX($BO165:$DW165,,N$8)-INDEX($D165:$BL165,,$E$1))+INDEX($D165:$BL165,,$E$1),N$9/(INDEX(Roky_výhled,,N$8)-INDEX(Roky_výhled,,N$8-1))*(INDEX($BO165:$DW165,,N$8)-INDEX($BO165:$DW165,,N$8-1))+INDEX($BO165:$DW165,,N$8-1))</f>
        <v>0</v>
      </c>
      <c r="O165" s="173">
        <f>CHOOSE(O$6,Statistika_paliv_E_a_T!O121,INDEX($BO165:$DW165,,O$4),O$9/(INDEX(Roky_výhled,,O$8)-Last_Bil)*(INDEX($BO165:$DW165,,O$8)-INDEX($D165:$BL165,,$E$1))+INDEX($D165:$BL165,,$E$1),O$9/(INDEX(Roky_výhled,,O$8)-INDEX(Roky_výhled,,O$8-1))*(INDEX($BO165:$DW165,,O$8)-INDEX($BO165:$DW165,,O$8-1))+INDEX($BO165:$DW165,,O$8-1))</f>
        <v>0</v>
      </c>
      <c r="P165" s="173">
        <f>CHOOSE(P$6,Statistika_paliv_E_a_T!P121,INDEX($BO165:$DW165,,P$4),P$9/(INDEX(Roky_výhled,,P$8)-Last_Bil)*(INDEX($BO165:$DW165,,P$8)-INDEX($D165:$BL165,,$E$1))+INDEX($D165:$BL165,,$E$1),P$9/(INDEX(Roky_výhled,,P$8)-INDEX(Roky_výhled,,P$8-1))*(INDEX($BO165:$DW165,,P$8)-INDEX($BO165:$DW165,,P$8-1))+INDEX($BO165:$DW165,,P$8-1))</f>
        <v>0</v>
      </c>
      <c r="Q165" s="173">
        <f>CHOOSE(Q$6,Statistika_paliv_E_a_T!Q121,INDEX($BO165:$DW165,,Q$4),Q$9/(INDEX(Roky_výhled,,Q$8)-Last_Bil)*(INDEX($BO165:$DW165,,Q$8)-INDEX($D165:$BL165,,$E$1))+INDEX($D165:$BL165,,$E$1),Q$9/(INDEX(Roky_výhled,,Q$8)-INDEX(Roky_výhled,,Q$8-1))*(INDEX($BO165:$DW165,,Q$8)-INDEX($BO165:$DW165,,Q$8-1))+INDEX($BO165:$DW165,,Q$8-1))</f>
        <v>0</v>
      </c>
      <c r="R165" s="173">
        <f>CHOOSE(R$6,Statistika_paliv_E_a_T!R121,INDEX($BO165:$DW165,,R$4),R$9/(INDEX(Roky_výhled,,R$8)-Last_Bil)*(INDEX($BO165:$DW165,,R$8)-INDEX($D165:$BL165,,$E$1))+INDEX($D165:$BL165,,$E$1),R$9/(INDEX(Roky_výhled,,R$8)-INDEX(Roky_výhled,,R$8-1))*(INDEX($BO165:$DW165,,R$8)-INDEX($BO165:$DW165,,R$8-1))+INDEX($BO165:$DW165,,R$8-1))</f>
        <v>0</v>
      </c>
      <c r="S165" s="173">
        <f>CHOOSE(S$6,Statistika_paliv_E_a_T!S121,INDEX($BO165:$DW165,,S$4),S$9/(INDEX(Roky_výhled,,S$8)-Last_Bil)*(INDEX($BO165:$DW165,,S$8)-INDEX($D165:$BL165,,$E$1))+INDEX($D165:$BL165,,$E$1),S$9/(INDEX(Roky_výhled,,S$8)-INDEX(Roky_výhled,,S$8-1))*(INDEX($BO165:$DW165,,S$8)-INDEX($BO165:$DW165,,S$8-1))+INDEX($BO165:$DW165,,S$8-1))</f>
        <v>0</v>
      </c>
      <c r="T165" s="173">
        <f>CHOOSE(T$6,Statistika_paliv_E_a_T!T121,INDEX($BO165:$DW165,,T$4),T$9/(INDEX(Roky_výhled,,T$8)-Last_Bil)*(INDEX($BO165:$DW165,,T$8)-INDEX($D165:$BL165,,$E$1))+INDEX($D165:$BL165,,$E$1),T$9/(INDEX(Roky_výhled,,T$8)-INDEX(Roky_výhled,,T$8-1))*(INDEX($BO165:$DW165,,T$8)-INDEX($BO165:$DW165,,T$8-1))+INDEX($BO165:$DW165,,T$8-1))</f>
        <v>0</v>
      </c>
      <c r="U165" s="173">
        <f>CHOOSE(U$6,Statistika_paliv_E_a_T!U121,INDEX($BO165:$DW165,,U$4),U$9/(INDEX(Roky_výhled,,U$8)-Last_Bil)*(INDEX($BO165:$DW165,,U$8)-INDEX($D165:$BL165,,$E$1))+INDEX($D165:$BL165,,$E$1),U$9/(INDEX(Roky_výhled,,U$8)-INDEX(Roky_výhled,,U$8-1))*(INDEX($BO165:$DW165,,U$8)-INDEX($BO165:$DW165,,U$8-1))+INDEX($BO165:$DW165,,U$8-1))</f>
        <v>0</v>
      </c>
      <c r="V165" s="173">
        <f>CHOOSE(V$6,Statistika_paliv_E_a_T!V121,INDEX($BO165:$DW165,,V$4),V$9/(INDEX(Roky_výhled,,V$8)-Last_Bil)*(INDEX($BO165:$DW165,,V$8)-INDEX($D165:$BL165,,$E$1))+INDEX($D165:$BL165,,$E$1),V$9/(INDEX(Roky_výhled,,V$8)-INDEX(Roky_výhled,,V$8-1))*(INDEX($BO165:$DW165,,V$8)-INDEX($BO165:$DW165,,V$8-1))+INDEX($BO165:$DW165,,V$8-1))</f>
        <v>0</v>
      </c>
      <c r="W165" s="173">
        <f>CHOOSE(W$6,Statistika_paliv_E_a_T!W121,INDEX($BO165:$DW165,,W$4),W$9/(INDEX(Roky_výhled,,W$8)-Last_Bil)*(INDEX($BO165:$DW165,,W$8)-INDEX($D165:$BL165,,$E$1))+INDEX($D165:$BL165,,$E$1),W$9/(INDEX(Roky_výhled,,W$8)-INDEX(Roky_výhled,,W$8-1))*(INDEX($BO165:$DW165,,W$8)-INDEX($BO165:$DW165,,W$8-1))+INDEX($BO165:$DW165,,W$8-1))</f>
        <v>0</v>
      </c>
      <c r="X165" s="173">
        <f>CHOOSE(X$6,Statistika_paliv_E_a_T!X121,INDEX($BO165:$DW165,,X$4),X$9/(INDEX(Roky_výhled,,X$8)-Last_Bil)*(INDEX($BO165:$DW165,,X$8)-INDEX($D165:$BL165,,$E$1))+INDEX($D165:$BL165,,$E$1),X$9/(INDEX(Roky_výhled,,X$8)-INDEX(Roky_výhled,,X$8-1))*(INDEX($BO165:$DW165,,X$8)-INDEX($BO165:$DW165,,X$8-1))+INDEX($BO165:$DW165,,X$8-1))</f>
        <v>0</v>
      </c>
      <c r="Y165" s="173">
        <f>CHOOSE(Y$6,Statistika_paliv_E_a_T!Y121,INDEX($BO165:$DW165,,Y$4),Y$9/(INDEX(Roky_výhled,,Y$8)-Last_Bil)*(INDEX($BO165:$DW165,,Y$8)-INDEX($D165:$BL165,,$E$1))+INDEX($D165:$BL165,,$E$1),Y$9/(INDEX(Roky_výhled,,Y$8)-INDEX(Roky_výhled,,Y$8-1))*(INDEX($BO165:$DW165,,Y$8)-INDEX($BO165:$DW165,,Y$8-1))+INDEX($BO165:$DW165,,Y$8-1))</f>
        <v>0</v>
      </c>
      <c r="Z165" s="173">
        <f>CHOOSE(Z$6,Statistika_paliv_E_a_T!Z121,INDEX($BO165:$DW165,,Z$4),Z$9/(INDEX(Roky_výhled,,Z$8)-Last_Bil)*(INDEX($BO165:$DW165,,Z$8)-INDEX($D165:$BL165,,$E$1))+INDEX($D165:$BL165,,$E$1),Z$9/(INDEX(Roky_výhled,,Z$8)-INDEX(Roky_výhled,,Z$8-1))*(INDEX($BO165:$DW165,,Z$8)-INDEX($BO165:$DW165,,Z$8-1))+INDEX($BO165:$DW165,,Z$8-1))</f>
        <v>0</v>
      </c>
      <c r="AA165" s="173">
        <f>CHOOSE(AA$6,Statistika_paliv_E_a_T!AA121,INDEX($BO165:$DW165,,AA$4),AA$9/(INDEX(Roky_výhled,,AA$8)-Last_Bil)*(INDEX($BO165:$DW165,,AA$8)-INDEX($D165:$BL165,,$E$1))+INDEX($D165:$BL165,,$E$1),AA$9/(INDEX(Roky_výhled,,AA$8)-INDEX(Roky_výhled,,AA$8-1))*(INDEX($BO165:$DW165,,AA$8)-INDEX($BO165:$DW165,,AA$8-1))+INDEX($BO165:$DW165,,AA$8-1))</f>
        <v>0</v>
      </c>
      <c r="AB165" s="173">
        <f>CHOOSE(AB$6,Statistika_paliv_E_a_T!AB121,INDEX($BO165:$DW165,,AB$4),AB$9/(INDEX(Roky_výhled,,AB$8)-Last_Bil)*(INDEX($BO165:$DW165,,AB$8)-INDEX($D165:$BL165,,$E$1))+INDEX($D165:$BL165,,$E$1),AB$9/(INDEX(Roky_výhled,,AB$8)-INDEX(Roky_výhled,,AB$8-1))*(INDEX($BO165:$DW165,,AB$8)-INDEX($BO165:$DW165,,AB$8-1))+INDEX($BO165:$DW165,,AB$8-1))</f>
        <v>0</v>
      </c>
      <c r="AC165" s="173">
        <f>CHOOSE(AC$6,Statistika_paliv_E_a_T!AC121,INDEX($BO165:$DW165,,AC$4),AC$9/(INDEX(Roky_výhled,,AC$8)-Last_Bil)*(INDEX($BO165:$DW165,,AC$8)-INDEX($D165:$BL165,,$E$1))+INDEX($D165:$BL165,,$E$1),AC$9/(INDEX(Roky_výhled,,AC$8)-INDEX(Roky_výhled,,AC$8-1))*(INDEX($BO165:$DW165,,AC$8)-INDEX($BO165:$DW165,,AC$8-1))+INDEX($BO165:$DW165,,AC$8-1))</f>
        <v>0</v>
      </c>
      <c r="AD165" s="173">
        <f>CHOOSE(AD$6,Statistika_paliv_E_a_T!AD121,INDEX($BO165:$DW165,,AD$4),AD$9/(INDEX(Roky_výhled,,AD$8)-Last_Bil)*(INDEX($BO165:$DW165,,AD$8)-INDEX($D165:$BL165,,$E$1))+INDEX($D165:$BL165,,$E$1),AD$9/(INDEX(Roky_výhled,,AD$8)-INDEX(Roky_výhled,,AD$8-1))*(INDEX($BO165:$DW165,,AD$8)-INDEX($BO165:$DW165,,AD$8-1))+INDEX($BO165:$DW165,,AD$8-1))</f>
        <v>0</v>
      </c>
      <c r="AE165" s="173">
        <f>CHOOSE(AE$6,Statistika_paliv_E_a_T!AE121,INDEX($BO165:$DW165,,AE$4),AE$9/(INDEX(Roky_výhled,,AE$8)-Last_Bil)*(INDEX($BO165:$DW165,,AE$8)-INDEX($D165:$BL165,,$E$1))+INDEX($D165:$BL165,,$E$1),AE$9/(INDEX(Roky_výhled,,AE$8)-INDEX(Roky_výhled,,AE$8-1))*(INDEX($BO165:$DW165,,AE$8)-INDEX($BO165:$DW165,,AE$8-1))+INDEX($BO165:$DW165,,AE$8-1))</f>
        <v>0</v>
      </c>
      <c r="AF165" s="173">
        <f>CHOOSE(AF$6,Statistika_paliv_E_a_T!AF121,INDEX($BO165:$DW165,,AF$4),AF$9/(INDEX(Roky_výhled,,AF$8)-Last_Bil)*(INDEX($BO165:$DW165,,AF$8)-INDEX($D165:$BL165,,$E$1))+INDEX($D165:$BL165,,$E$1),AF$9/(INDEX(Roky_výhled,,AF$8)-INDEX(Roky_výhled,,AF$8-1))*(INDEX($BO165:$DW165,,AF$8)-INDEX($BO165:$DW165,,AF$8-1))+INDEX($BO165:$DW165,,AF$8-1))</f>
        <v>0</v>
      </c>
      <c r="AG165" s="173">
        <f>CHOOSE(AG$6,Statistika_paliv_E_a_T!AG121,INDEX($BO165:$DW165,,AG$4),AG$9/(INDEX(Roky_výhled,,AG$8)-Last_Bil)*(INDEX($BO165:$DW165,,AG$8)-INDEX($D165:$BL165,,$E$1))+INDEX($D165:$BL165,,$E$1),AG$9/(INDEX(Roky_výhled,,AG$8)-INDEX(Roky_výhled,,AG$8-1))*(INDEX($BO165:$DW165,,AG$8)-INDEX($BO165:$DW165,,AG$8-1))+INDEX($BO165:$DW165,,AG$8-1))</f>
        <v>0</v>
      </c>
      <c r="AH165" s="173">
        <f>CHOOSE(AH$6,Statistika_paliv_E_a_T!AH121,INDEX($BO165:$DW165,,AH$4),AH$9/(INDEX(Roky_výhled,,AH$8)-Last_Bil)*(INDEX($BO165:$DW165,,AH$8)-INDEX($D165:$BL165,,$E$1))+INDEX($D165:$BL165,,$E$1),AH$9/(INDEX(Roky_výhled,,AH$8)-INDEX(Roky_výhled,,AH$8-1))*(INDEX($BO165:$DW165,,AH$8)-INDEX($BO165:$DW165,,AH$8-1))+INDEX($BO165:$DW165,,AH$8-1))</f>
        <v>0</v>
      </c>
      <c r="AI165" s="173">
        <f>CHOOSE(AI$6,Statistika_paliv_E_a_T!AI121,INDEX($BO165:$DW165,,AI$4),AI$9/(INDEX(Roky_výhled,,AI$8)-Last_Bil)*(INDEX($BO165:$DW165,,AI$8)-INDEX($D165:$BL165,,$E$1))+INDEX($D165:$BL165,,$E$1),AI$9/(INDEX(Roky_výhled,,AI$8)-INDEX(Roky_výhled,,AI$8-1))*(INDEX($BO165:$DW165,,AI$8)-INDEX($BO165:$DW165,,AI$8-1))+INDEX($BO165:$DW165,,AI$8-1))</f>
        <v>0</v>
      </c>
      <c r="AJ165" s="173">
        <f>CHOOSE(AJ$6,Statistika_paliv_E_a_T!AJ121,INDEX($BO165:$DW165,,AJ$4),AJ$9/(INDEX(Roky_výhled,,AJ$8)-Last_Bil)*(INDEX($BO165:$DW165,,AJ$8)-INDEX($D165:$BL165,,$E$1))+INDEX($D165:$BL165,,$E$1),AJ$9/(INDEX(Roky_výhled,,AJ$8)-INDEX(Roky_výhled,,AJ$8-1))*(INDEX($BO165:$DW165,,AJ$8)-INDEX($BO165:$DW165,,AJ$8-1))+INDEX($BO165:$DW165,,AJ$8-1))</f>
        <v>0</v>
      </c>
      <c r="AK165" s="173">
        <f>CHOOSE(AK$6,Statistika_paliv_E_a_T!AK121,INDEX($BO165:$DW165,,AK$4),AK$9/(INDEX(Roky_výhled,,AK$8)-Last_Bil)*(INDEX($BO165:$DW165,,AK$8)-INDEX($D165:$BL165,,$E$1))+INDEX($D165:$BL165,,$E$1),AK$9/(INDEX(Roky_výhled,,AK$8)-INDEX(Roky_výhled,,AK$8-1))*(INDEX($BO165:$DW165,,AK$8)-INDEX($BO165:$DW165,,AK$8-1))+INDEX($BO165:$DW165,,AK$8-1))</f>
        <v>0</v>
      </c>
      <c r="AL165" s="173">
        <f>CHOOSE(AL$6,Statistika_paliv_E_a_T!AL121,INDEX($BO165:$DW165,,AL$4),AL$9/(INDEX(Roky_výhled,,AL$8)-Last_Bil)*(INDEX($BO165:$DW165,,AL$8)-INDEX($D165:$BL165,,$E$1))+INDEX($D165:$BL165,,$E$1),AL$9/(INDEX(Roky_výhled,,AL$8)-INDEX(Roky_výhled,,AL$8-1))*(INDEX($BO165:$DW165,,AL$8)-INDEX($BO165:$DW165,,AL$8-1))+INDEX($BO165:$DW165,,AL$8-1))</f>
        <v>0</v>
      </c>
      <c r="AM165" s="173">
        <f>CHOOSE(AM$6,Statistika_paliv_E_a_T!AM121,INDEX($BO165:$DW165,,AM$4),AM$9/(INDEX(Roky_výhled,,AM$8)-Last_Bil)*(INDEX($BO165:$DW165,,AM$8)-INDEX($D165:$BL165,,$E$1))+INDEX($D165:$BL165,,$E$1),AM$9/(INDEX(Roky_výhled,,AM$8)-INDEX(Roky_výhled,,AM$8-1))*(INDEX($BO165:$DW165,,AM$8)-INDEX($BO165:$DW165,,AM$8-1))+INDEX($BO165:$DW165,,AM$8-1))</f>
        <v>0</v>
      </c>
      <c r="AN165" s="173">
        <f>CHOOSE(AN$6,Statistika_paliv_E_a_T!AN121,INDEX($BO165:$DW165,,AN$4),AN$9/(INDEX(Roky_výhled,,AN$8)-Last_Bil)*(INDEX($BO165:$DW165,,AN$8)-INDEX($D165:$BL165,,$E$1))+INDEX($D165:$BL165,,$E$1),AN$9/(INDEX(Roky_výhled,,AN$8)-INDEX(Roky_výhled,,AN$8-1))*(INDEX($BO165:$DW165,,AN$8)-INDEX($BO165:$DW165,,AN$8-1))+INDEX($BO165:$DW165,,AN$8-1))</f>
        <v>0</v>
      </c>
      <c r="AO165" s="173">
        <f>CHOOSE(AO$6,Statistika_paliv_E_a_T!AO121,INDEX($BO165:$DW165,,AO$4),AO$9/(INDEX(Roky_výhled,,AO$8)-Last_Bil)*(INDEX($BO165:$DW165,,AO$8)-INDEX($D165:$BL165,,$E$1))+INDEX($D165:$BL165,,$E$1),AO$9/(INDEX(Roky_výhled,,AO$8)-INDEX(Roky_výhled,,AO$8-1))*(INDEX($BO165:$DW165,,AO$8)-INDEX($BO165:$DW165,,AO$8-1))+INDEX($BO165:$DW165,,AO$8-1))</f>
        <v>0</v>
      </c>
      <c r="AP165" s="173">
        <f>CHOOSE(AP$6,Statistika_paliv_E_a_T!AP121,INDEX($BO165:$DW165,,AP$4),AP$9/(INDEX(Roky_výhled,,AP$8)-Last_Bil)*(INDEX($BO165:$DW165,,AP$8)-INDEX($D165:$BL165,,$E$1))+INDEX($D165:$BL165,,$E$1),AP$9/(INDEX(Roky_výhled,,AP$8)-INDEX(Roky_výhled,,AP$8-1))*(INDEX($BO165:$DW165,,AP$8)-INDEX($BO165:$DW165,,AP$8-1))+INDEX($BO165:$DW165,,AP$8-1))</f>
        <v>0</v>
      </c>
      <c r="AQ165" s="173">
        <f>CHOOSE(AQ$6,Statistika_paliv_E_a_T!AQ121,INDEX($BO165:$DW165,,AQ$4),AQ$9/(INDEX(Roky_výhled,,AQ$8)-Last_Bil)*(INDEX($BO165:$DW165,,AQ$8)-INDEX($D165:$BL165,,$E$1))+INDEX($D165:$BL165,,$E$1),AQ$9/(INDEX(Roky_výhled,,AQ$8)-INDEX(Roky_výhled,,AQ$8-1))*(INDEX($BO165:$DW165,,AQ$8)-INDEX($BO165:$DW165,,AQ$8-1))+INDEX($BO165:$DW165,,AQ$8-1))</f>
        <v>0</v>
      </c>
      <c r="AR165" s="173">
        <f>CHOOSE(AR$6,Statistika_paliv_E_a_T!AR121,INDEX($BO165:$DW165,,AR$4),AR$9/(INDEX(Roky_výhled,,AR$8)-Last_Bil)*(INDEX($BO165:$DW165,,AR$8)-INDEX($D165:$BL165,,$E$1))+INDEX($D165:$BL165,,$E$1),AR$9/(INDEX(Roky_výhled,,AR$8)-INDEX(Roky_výhled,,AR$8-1))*(INDEX($BO165:$DW165,,AR$8)-INDEX($BO165:$DW165,,AR$8-1))+INDEX($BO165:$DW165,,AR$8-1))</f>
        <v>0</v>
      </c>
      <c r="AS165" s="173">
        <f>CHOOSE(AS$6,Statistika_paliv_E_a_T!AS121,INDEX($BO165:$DW165,,AS$4),AS$9/(INDEX(Roky_výhled,,AS$8)-Last_Bil)*(INDEX($BO165:$DW165,,AS$8)-INDEX($D165:$BL165,,$E$1))+INDEX($D165:$BL165,,$E$1),AS$9/(INDEX(Roky_výhled,,AS$8)-INDEX(Roky_výhled,,AS$8-1))*(INDEX($BO165:$DW165,,AS$8)-INDEX($BO165:$DW165,,AS$8-1))+INDEX($BO165:$DW165,,AS$8-1))</f>
        <v>0</v>
      </c>
      <c r="AT165" s="173">
        <f>CHOOSE(AT$6,Statistika_paliv_E_a_T!AT121,INDEX($BO165:$DW165,,AT$4),AT$9/(INDEX(Roky_výhled,,AT$8)-Last_Bil)*(INDEX($BO165:$DW165,,AT$8)-INDEX($D165:$BL165,,$E$1))+INDEX($D165:$BL165,,$E$1),AT$9/(INDEX(Roky_výhled,,AT$8)-INDEX(Roky_výhled,,AT$8-1))*(INDEX($BO165:$DW165,,AT$8)-INDEX($BO165:$DW165,,AT$8-1))+INDEX($BO165:$DW165,,AT$8-1))</f>
        <v>0</v>
      </c>
      <c r="AU165" s="173">
        <f>CHOOSE(AU$6,Statistika_paliv_E_a_T!AU121,INDEX($BO165:$DW165,,AU$4),AU$9/(INDEX(Roky_výhled,,AU$8)-Last_Bil)*(INDEX($BO165:$DW165,,AU$8)-INDEX($D165:$BL165,,$E$1))+INDEX($D165:$BL165,,$E$1),AU$9/(INDEX(Roky_výhled,,AU$8)-INDEX(Roky_výhled,,AU$8-1))*(INDEX($BO165:$DW165,,AU$8)-INDEX($BO165:$DW165,,AU$8-1))+INDEX($BO165:$DW165,,AU$8-1))</f>
        <v>0</v>
      </c>
      <c r="AV165" s="173">
        <f>CHOOSE(AV$6,Statistika_paliv_E_a_T!AV121,INDEX($BO165:$DW165,,AV$4),AV$9/(INDEX(Roky_výhled,,AV$8)-Last_Bil)*(INDEX($BO165:$DW165,,AV$8)-INDEX($D165:$BL165,,$E$1))+INDEX($D165:$BL165,,$E$1),AV$9/(INDEX(Roky_výhled,,AV$8)-INDEX(Roky_výhled,,AV$8-1))*(INDEX($BO165:$DW165,,AV$8)-INDEX($BO165:$DW165,,AV$8-1))+INDEX($BO165:$DW165,,AV$8-1))</f>
        <v>0</v>
      </c>
      <c r="AW165" s="173">
        <f>CHOOSE(AW$6,Statistika_paliv_E_a_T!AW121,INDEX($BO165:$DW165,,AW$4),AW$9/(INDEX(Roky_výhled,,AW$8)-Last_Bil)*(INDEX($BO165:$DW165,,AW$8)-INDEX($D165:$BL165,,$E$1))+INDEX($D165:$BL165,,$E$1),AW$9/(INDEX(Roky_výhled,,AW$8)-INDEX(Roky_výhled,,AW$8-1))*(INDEX($BO165:$DW165,,AW$8)-INDEX($BO165:$DW165,,AW$8-1))+INDEX($BO165:$DW165,,AW$8-1))</f>
        <v>0</v>
      </c>
      <c r="AX165" s="173">
        <f>CHOOSE(AX$6,Statistika_paliv_E_a_T!AX121,INDEX($BO165:$DW165,,AX$4),AX$9/(INDEX(Roky_výhled,,AX$8)-Last_Bil)*(INDEX($BO165:$DW165,,AX$8)-INDEX($D165:$BL165,,$E$1))+INDEX($D165:$BL165,,$E$1),AX$9/(INDEX(Roky_výhled,,AX$8)-INDEX(Roky_výhled,,AX$8-1))*(INDEX($BO165:$DW165,,AX$8)-INDEX($BO165:$DW165,,AX$8-1))+INDEX($BO165:$DW165,,AX$8-1))</f>
        <v>0</v>
      </c>
      <c r="AY165" s="173">
        <f>CHOOSE(AY$6,Statistika_paliv_E_a_T!AY121,INDEX($BO165:$DW165,,AY$4),AY$9/(INDEX(Roky_výhled,,AY$8)-Last_Bil)*(INDEX($BO165:$DW165,,AY$8)-INDEX($D165:$BL165,,$E$1))+INDEX($D165:$BL165,,$E$1),AY$9/(INDEX(Roky_výhled,,AY$8)-INDEX(Roky_výhled,,AY$8-1))*(INDEX($BO165:$DW165,,AY$8)-INDEX($BO165:$DW165,,AY$8-1))+INDEX($BO165:$DW165,,AY$8-1))</f>
        <v>0</v>
      </c>
      <c r="AZ165" s="173">
        <f>CHOOSE(AZ$6,Statistika_paliv_E_a_T!AZ121,INDEX($BO165:$DW165,,AZ$4),AZ$9/(INDEX(Roky_výhled,,AZ$8)-Last_Bil)*(INDEX($BO165:$DW165,,AZ$8)-INDEX($D165:$BL165,,$E$1))+INDEX($D165:$BL165,,$E$1),AZ$9/(INDEX(Roky_výhled,,AZ$8)-INDEX(Roky_výhled,,AZ$8-1))*(INDEX($BO165:$DW165,,AZ$8)-INDEX($BO165:$DW165,,AZ$8-1))+INDEX($BO165:$DW165,,AZ$8-1))</f>
        <v>0</v>
      </c>
      <c r="BA165" s="173">
        <f>CHOOSE(BA$6,Statistika_paliv_E_a_T!BA121,INDEX($BO165:$DW165,,BA$4),BA$9/(INDEX(Roky_výhled,,BA$8)-Last_Bil)*(INDEX($BO165:$DW165,,BA$8)-INDEX($D165:$BL165,,$E$1))+INDEX($D165:$BL165,,$E$1),BA$9/(INDEX(Roky_výhled,,BA$8)-INDEX(Roky_výhled,,BA$8-1))*(INDEX($BO165:$DW165,,BA$8)-INDEX($BO165:$DW165,,BA$8-1))+INDEX($BO165:$DW165,,BA$8-1))</f>
        <v>0</v>
      </c>
      <c r="BB165" s="173">
        <f>CHOOSE(BB$6,Statistika_paliv_E_a_T!BB121,INDEX($BO165:$DW165,,BB$4),BB$9/(INDEX(Roky_výhled,,BB$8)-Last_Bil)*(INDEX($BO165:$DW165,,BB$8)-INDEX($D165:$BL165,,$E$1))+INDEX($D165:$BL165,,$E$1),BB$9/(INDEX(Roky_výhled,,BB$8)-INDEX(Roky_výhled,,BB$8-1))*(INDEX($BO165:$DW165,,BB$8)-INDEX($BO165:$DW165,,BB$8-1))+INDEX($BO165:$DW165,,BB$8-1))</f>
        <v>0</v>
      </c>
      <c r="BC165" s="173">
        <f>CHOOSE(BC$6,Statistika_paliv_E_a_T!BC121,INDEX($BO165:$DW165,,BC$4),BC$9/(INDEX(Roky_výhled,,BC$8)-Last_Bil)*(INDEX($BO165:$DW165,,BC$8)-INDEX($D165:$BL165,,$E$1))+INDEX($D165:$BL165,,$E$1),BC$9/(INDEX(Roky_výhled,,BC$8)-INDEX(Roky_výhled,,BC$8-1))*(INDEX($BO165:$DW165,,BC$8)-INDEX($BO165:$DW165,,BC$8-1))+INDEX($BO165:$DW165,,BC$8-1))</f>
        <v>0</v>
      </c>
      <c r="BD165" s="173">
        <f>CHOOSE(BD$6,Statistika_paliv_E_a_T!BD121,INDEX($BO165:$DW165,,BD$4),BD$9/(INDEX(Roky_výhled,,BD$8)-Last_Bil)*(INDEX($BO165:$DW165,,BD$8)-INDEX($D165:$BL165,,$E$1))+INDEX($D165:$BL165,,$E$1),BD$9/(INDEX(Roky_výhled,,BD$8)-INDEX(Roky_výhled,,BD$8-1))*(INDEX($BO165:$DW165,,BD$8)-INDEX($BO165:$DW165,,BD$8-1))+INDEX($BO165:$DW165,,BD$8-1))</f>
        <v>0</v>
      </c>
      <c r="BE165" s="173">
        <f>CHOOSE(BE$6,Statistika_paliv_E_a_T!BE121,INDEX($BO165:$DW165,,BE$4),BE$9/(INDEX(Roky_výhled,,BE$8)-Last_Bil)*(INDEX($BO165:$DW165,,BE$8)-INDEX($D165:$BL165,,$E$1))+INDEX($D165:$BL165,,$E$1),BE$9/(INDEX(Roky_výhled,,BE$8)-INDEX(Roky_výhled,,BE$8-1))*(INDEX($BO165:$DW165,,BE$8)-INDEX($BO165:$DW165,,BE$8-1))+INDEX($BO165:$DW165,,BE$8-1))</f>
        <v>0</v>
      </c>
      <c r="BF165" s="173">
        <f>CHOOSE(BF$6,Statistika_paliv_E_a_T!BF121,INDEX($BO165:$DW165,,BF$4),BF$9/(INDEX(Roky_výhled,,BF$8)-Last_Bil)*(INDEX($BO165:$DW165,,BF$8)-INDEX($D165:$BL165,,$E$1))+INDEX($D165:$BL165,,$E$1),BF$9/(INDEX(Roky_výhled,,BF$8)-INDEX(Roky_výhled,,BF$8-1))*(INDEX($BO165:$DW165,,BF$8)-INDEX($BO165:$DW165,,BF$8-1))+INDEX($BO165:$DW165,,BF$8-1))</f>
        <v>0</v>
      </c>
      <c r="BG165" s="173">
        <f>CHOOSE(BG$6,Statistika_paliv_E_a_T!BG121,INDEX($BO165:$DW165,,BG$4),BG$9/(INDEX(Roky_výhled,,BG$8)-Last_Bil)*(INDEX($BO165:$DW165,,BG$8)-INDEX($D165:$BL165,,$E$1))+INDEX($D165:$BL165,,$E$1),BG$9/(INDEX(Roky_výhled,,BG$8)-INDEX(Roky_výhled,,BG$8-1))*(INDEX($BO165:$DW165,,BG$8)-INDEX($BO165:$DW165,,BG$8-1))+INDEX($BO165:$DW165,,BG$8-1))</f>
        <v>0</v>
      </c>
      <c r="BH165" s="173">
        <f>CHOOSE(BH$6,Statistika_paliv_E_a_T!BH121,INDEX($BO165:$DW165,,BH$4),BH$9/(INDEX(Roky_výhled,,BH$8)-Last_Bil)*(INDEX($BO165:$DW165,,BH$8)-INDEX($D165:$BL165,,$E$1))+INDEX($D165:$BL165,,$E$1),BH$9/(INDEX(Roky_výhled,,BH$8)-INDEX(Roky_výhled,,BH$8-1))*(INDEX($BO165:$DW165,,BH$8)-INDEX($BO165:$DW165,,BH$8-1))+INDEX($BO165:$DW165,,BH$8-1))</f>
        <v>0</v>
      </c>
      <c r="BI165" s="173">
        <f>CHOOSE(BI$6,Statistika_paliv_E_a_T!BI121,INDEX($BO165:$DW165,,BI$4),BI$9/(INDEX(Roky_výhled,,BI$8)-Last_Bil)*(INDEX($BO165:$DW165,,BI$8)-INDEX($D165:$BL165,,$E$1))+INDEX($D165:$BL165,,$E$1),BI$9/(INDEX(Roky_výhled,,BI$8)-INDEX(Roky_výhled,,BI$8-1))*(INDEX($BO165:$DW165,,BI$8)-INDEX($BO165:$DW165,,BI$8-1))+INDEX($BO165:$DW165,,BI$8-1))</f>
        <v>0</v>
      </c>
      <c r="BJ165" s="173">
        <f>CHOOSE(BJ$6,Statistika_paliv_E_a_T!BJ121,INDEX($BO165:$DW165,,BJ$4),BJ$9/(INDEX(Roky_výhled,,BJ$8)-Last_Bil)*(INDEX($BO165:$DW165,,BJ$8)-INDEX($D165:$BL165,,$E$1))+INDEX($D165:$BL165,,$E$1),BJ$9/(INDEX(Roky_výhled,,BJ$8)-INDEX(Roky_výhled,,BJ$8-1))*(INDEX($BO165:$DW165,,BJ$8)-INDEX($BO165:$DW165,,BJ$8-1))+INDEX($BO165:$DW165,,BJ$8-1))</f>
        <v>0</v>
      </c>
      <c r="BK165" s="173">
        <f>CHOOSE(BK$6,Statistika_paliv_E_a_T!BK121,INDEX($BO165:$DW165,,BK$4),BK$9/(INDEX(Roky_výhled,,BK$8)-Last_Bil)*(INDEX($BO165:$DW165,,BK$8)-INDEX($D165:$BL165,,$E$1))+INDEX($D165:$BL165,,$E$1),BK$9/(INDEX(Roky_výhled,,BK$8)-INDEX(Roky_výhled,,BK$8-1))*(INDEX($BO165:$DW165,,BK$8)-INDEX($BO165:$DW165,,BK$8-1))+INDEX($BO165:$DW165,,BK$8-1))</f>
        <v>0</v>
      </c>
      <c r="BL165" s="162">
        <f>CHOOSE(BL$6,Statistika_paliv_E_a_T!BL121,INDEX($BO165:$DW165,,BL$4),BL$9/(INDEX(Roky_výhled,,BL$8)-Last_Bil)*(INDEX($BO165:$DW165,,BL$8)-INDEX($D165:$BL165,,$E$1))+INDEX($D165:$BL165,,$E$1),BL$9/(INDEX(Roky_výhled,,BL$8)-INDEX(Roky_výhled,,BL$8-1))*(INDEX($BO165:$DW165,,BL$8)-INDEX($BO165:$DW165,,BL$8-1))+INDEX($BO165:$DW165,,BL$8-1))</f>
        <v>0</v>
      </c>
      <c r="BM165"/>
      <c r="BN165" s="221" t="str">
        <f t="shared" si="435"/>
        <v>Teplo</v>
      </c>
      <c r="BO165" s="285">
        <v>0</v>
      </c>
      <c r="BP165" s="286">
        <v>0</v>
      </c>
      <c r="BQ165" s="286">
        <v>0</v>
      </c>
      <c r="BR165" s="286">
        <v>0</v>
      </c>
      <c r="BS165" s="286">
        <v>0</v>
      </c>
      <c r="BT165" s="286">
        <v>0</v>
      </c>
      <c r="BU165" s="286">
        <v>0</v>
      </c>
      <c r="BV165" s="286">
        <v>0</v>
      </c>
      <c r="BW165" s="286">
        <v>0</v>
      </c>
      <c r="BX165" s="286">
        <v>0</v>
      </c>
      <c r="BY165" s="287">
        <v>0</v>
      </c>
      <c r="BZ165" s="281"/>
      <c r="CA165" s="281"/>
      <c r="CB165" s="281"/>
      <c r="CC165" s="281"/>
      <c r="CD165" s="281"/>
      <c r="CE165" s="281"/>
      <c r="CF165" s="281"/>
      <c r="CG165" s="281"/>
      <c r="CH165" s="281"/>
      <c r="CI165" s="281"/>
      <c r="CJ165" s="281"/>
      <c r="CK165" s="281"/>
      <c r="CL165" s="281"/>
      <c r="CM165" s="281"/>
      <c r="CN165" s="281"/>
      <c r="CO165" s="281"/>
      <c r="CP165" s="281"/>
      <c r="CQ165" s="281"/>
      <c r="CR165" s="281"/>
      <c r="CS165" s="281"/>
      <c r="CT165" s="281"/>
      <c r="CU165" s="281"/>
      <c r="CV165" s="281"/>
      <c r="CW165" s="281"/>
      <c r="CX165" s="281"/>
      <c r="CY165" s="281"/>
      <c r="CZ165" s="281"/>
      <c r="DA165" s="281"/>
      <c r="DB165" s="281"/>
      <c r="DC165" s="281"/>
      <c r="DD165" s="281"/>
      <c r="DE165" s="281"/>
      <c r="DF165" s="281"/>
      <c r="DG165" s="281"/>
      <c r="DH165" s="281"/>
      <c r="DI165" s="281"/>
      <c r="DJ165" s="281"/>
      <c r="DK165" s="281"/>
      <c r="DL165" s="281"/>
      <c r="DM165" s="281"/>
      <c r="DN165" s="281"/>
      <c r="DO165" s="281"/>
      <c r="DP165" s="281"/>
      <c r="DQ165" s="281"/>
      <c r="DR165" s="281"/>
      <c r="DS165" s="281"/>
      <c r="DT165" s="281"/>
      <c r="DU165" s="281"/>
      <c r="DV165" s="281"/>
      <c r="DW165" s="281"/>
    </row>
    <row r="166" spans="2:127" s="196" customFormat="1" x14ac:dyDescent="0.25">
      <c r="B166" t="s">
        <v>3256</v>
      </c>
      <c r="C166" s="221" t="str">
        <f t="shared" si="437"/>
        <v>OZE mimo biomasu</v>
      </c>
      <c r="D166" s="215">
        <f ca="1">CHOOSE(D$6,Statistika_paliv_E_a_T!D122,INDEX($BO166:$DW166,,D$4),D$9/(INDEX(Roky_výhled,,D$8)-Last_Bil)*(INDEX($BO166:$DW166,,D$8)-INDEX($D166:$BL166,,$E$1))+INDEX($D166:$BL166,,$E$1),D$9/(INDEX(Roky_výhled,,D$8)-INDEX(Roky_výhled,,D$8-1))*(INDEX($BO166:$DW166,,D$8)-INDEX($BO166:$DW166,,D$8-1))+INDEX($BO166:$DW166,,D$8-1))</f>
        <v>4180</v>
      </c>
      <c r="E166" s="173">
        <f ca="1">CHOOSE(E$6,Statistika_paliv_E_a_T!E122,INDEX($BO166:$DW166,,E$4),E$9/(INDEX(Roky_výhled,,E$8)-Last_Bil)*(INDEX($BO166:$DW166,,E$8)-INDEX($D166:$BL166,,$E$1))+INDEX($D166:$BL166,,$E$1),E$9/(INDEX(Roky_výhled,,E$8)-INDEX(Roky_výhled,,E$8-1))*(INDEX($BO166:$DW166,,E$8)-INDEX($BO166:$DW166,,E$8-1))+INDEX($BO166:$DW166,,E$8-1))</f>
        <v>3920</v>
      </c>
      <c r="F166" s="173">
        <f ca="1">CHOOSE(F$6,Statistika_paliv_E_a_T!F122,INDEX($BO166:$DW166,,F$4),F$9/(INDEX(Roky_výhled,,F$8)-Last_Bil)*(INDEX($BO166:$DW166,,F$8)-INDEX($D166:$BL166,,$E$1))+INDEX($D166:$BL166,,$E$1),F$9/(INDEX(Roky_výhled,,F$8)-INDEX(Roky_výhled,,F$8-1))*(INDEX($BO166:$DW166,,F$8)-INDEX($BO166:$DW166,,F$8-1))+INDEX($BO166:$DW166,,F$8-1))</f>
        <v>5047</v>
      </c>
      <c r="G166" s="173">
        <f ca="1">CHOOSE(G$6,Statistika_paliv_E_a_T!G122,INDEX($BO166:$DW166,,G$4),G$9/(INDEX(Roky_výhled,,G$8)-Last_Bil)*(INDEX($BO166:$DW166,,G$8)-INDEX($D166:$BL166,,$E$1))+INDEX($D166:$BL166,,$E$1),G$9/(INDEX(Roky_výhled,,G$8)-INDEX(Roky_výhled,,G$8-1))*(INDEX($BO166:$DW166,,G$8)-INDEX($BO166:$DW166,,G$8-1))+INDEX($BO166:$DW166,,G$8-1))</f>
        <v>4929</v>
      </c>
      <c r="H166" s="173">
        <f ca="1">CHOOSE(H$6,Statistika_paliv_E_a_T!H122,INDEX($BO166:$DW166,,H$4),H$9/(INDEX(Roky_výhled,,H$8)-Last_Bil)*(INDEX($BO166:$DW166,,H$8)-INDEX($D166:$BL166,,$E$1))+INDEX($D166:$BL166,,$E$1),H$9/(INDEX(Roky_výhled,,H$8)-INDEX(Roky_výhled,,H$8-1))*(INDEX($BO166:$DW166,,H$8)-INDEX($BO166:$DW166,,H$8-1))+INDEX($BO166:$DW166,,H$8-1))</f>
        <v>5256</v>
      </c>
      <c r="I166" s="173">
        <f ca="1">CHOOSE(I$6,Statistika_paliv_E_a_T!I122,INDEX($BO166:$DW166,,I$4),I$9/(INDEX(Roky_výhled,,I$8)-Last_Bil)*(INDEX($BO166:$DW166,,I$8)-INDEX($D166:$BL166,,$E$1))+INDEX($D166:$BL166,,$E$1),I$9/(INDEX(Roky_výhled,,I$8)-INDEX(Roky_výhled,,I$8-1))*(INDEX($BO166:$DW166,,I$8)-INDEX($BO166:$DW166,,I$8-1))+INDEX($BO166:$DW166,,I$8-1))</f>
        <v>7207</v>
      </c>
      <c r="J166" s="173">
        <f ca="1">CHOOSE(J$6,Statistika_paliv_E_a_T!J122,INDEX($BO166:$DW166,,J$4),J$9/(INDEX(Roky_výhled,,J$8)-Last_Bil)*(INDEX($BO166:$DW166,,J$8)-INDEX($D166:$BL166,,$E$1))+INDEX($D166:$BL166,,$E$1),J$9/(INDEX(Roky_výhled,,J$8)-INDEX(Roky_výhled,,J$8-1))*(INDEX($BO166:$DW166,,J$8)-INDEX($BO166:$DW166,,J$8-1))+INDEX($BO166:$DW166,,J$8-1))</f>
        <v>7088</v>
      </c>
      <c r="K166" s="173">
        <f ca="1">CHOOSE(K$6,Statistika_paliv_E_a_T!K122,INDEX($BO166:$DW166,,K$4),K$9/(INDEX(Roky_výhled,,K$8)-Last_Bil)*(INDEX($BO166:$DW166,,K$8)-INDEX($D166:$BL166,,$E$1))+INDEX($D166:$BL166,,$E$1),K$9/(INDEX(Roky_výhled,,K$8)-INDEX(Roky_výhled,,K$8-1))*(INDEX($BO166:$DW166,,K$8)-INDEX($BO166:$DW166,,K$8-1))+INDEX($BO166:$DW166,,K$8-1))</f>
        <v>6116</v>
      </c>
      <c r="L166" s="173">
        <f ca="1">CHOOSE(L$6,Statistika_paliv_E_a_T!L122,INDEX($BO166:$DW166,,L$4),L$9/(INDEX(Roky_výhled,,L$8)-Last_Bil)*(INDEX($BO166:$DW166,,L$8)-INDEX($D166:$BL166,,$E$1))+INDEX($D166:$BL166,,$E$1),L$9/(INDEX(Roky_výhled,,L$8)-INDEX(Roky_výhled,,L$8-1))*(INDEX($BO166:$DW166,,L$8)-INDEX($BO166:$DW166,,L$8-1))+INDEX($BO166:$DW166,,L$8-1))</f>
        <v>5025</v>
      </c>
      <c r="M166" s="173">
        <f ca="1">CHOOSE(M$6,Statistika_paliv_E_a_T!M122,INDEX($BO166:$DW166,,M$4),M$9/(INDEX(Roky_výhled,,M$8)-Last_Bil)*(INDEX($BO166:$DW166,,M$8)-INDEX($D166:$BL166,,$E$1))+INDEX($D166:$BL166,,$E$1),M$9/(INDEX(Roky_výhled,,M$8)-INDEX(Roky_výhled,,M$8-1))*(INDEX($BO166:$DW166,,M$8)-INDEX($BO166:$DW166,,M$8-1))+INDEX($BO166:$DW166,,M$8-1))</f>
        <v>6052</v>
      </c>
      <c r="N166" s="173">
        <f ca="1">CHOOSE(N$6,Statistika_paliv_E_a_T!N122,INDEX($BO166:$DW166,,N$4),N$9/(INDEX(Roky_výhled,,N$8)-Last_Bil)*(INDEX($BO166:$DW166,,N$8)-INDEX($D166:$BL166,,$E$1))+INDEX($D166:$BL166,,$E$1),N$9/(INDEX(Roky_výhled,,N$8)-INDEX(Roky_výhled,,N$8-1))*(INDEX($BO166:$DW166,,N$8)-INDEX($BO166:$DW166,,N$8-1))+INDEX($BO166:$DW166,,N$8-1))</f>
        <v>6333</v>
      </c>
      <c r="O166" s="173">
        <f ca="1">CHOOSE(O$6,Statistika_paliv_E_a_T!O122,INDEX($BO166:$DW166,,O$4),O$9/(INDEX(Roky_výhled,,O$8)-Last_Bil)*(INDEX($BO166:$DW166,,O$8)-INDEX($D166:$BL166,,$E$1))+INDEX($D166:$BL166,,$E$1),O$9/(INDEX(Roky_výhled,,O$8)-INDEX(Roky_výhled,,O$8-1))*(INDEX($BO166:$DW166,,O$8)-INDEX($BO166:$DW166,,O$8-1))+INDEX($BO166:$DW166,,O$8-1))</f>
        <v>7395</v>
      </c>
      <c r="P166" s="173">
        <f ca="1">CHOOSE(P$6,Statistika_paliv_E_a_T!P122,INDEX($BO166:$DW166,,P$4),P$9/(INDEX(Roky_výhled,,P$8)-Last_Bil)*(INDEX($BO166:$DW166,,P$8)-INDEX($D166:$BL166,,$E$1))+INDEX($D166:$BL166,,$E$1),P$9/(INDEX(Roky_výhled,,P$8)-INDEX(Roky_výhled,,P$8-1))*(INDEX($BO166:$DW166,,P$8)-INDEX($BO166:$DW166,,P$8-1))+INDEX($BO166:$DW166,,P$8-1))</f>
        <v>8978</v>
      </c>
      <c r="Q166" s="173">
        <f ca="1">CHOOSE(Q$6,Statistika_paliv_E_a_T!Q122,INDEX($BO166:$DW166,,Q$4),Q$9/(INDEX(Roky_výhled,,Q$8)-Last_Bil)*(INDEX($BO166:$DW166,,Q$8)-INDEX($D166:$BL166,,$E$1))+INDEX($D166:$BL166,,$E$1),Q$9/(INDEX(Roky_výhled,,Q$8)-INDEX(Roky_výhled,,Q$8-1))*(INDEX($BO166:$DW166,,Q$8)-INDEX($BO166:$DW166,,Q$8-1))+INDEX($BO166:$DW166,,Q$8-1))</f>
        <v>4998</v>
      </c>
      <c r="R166" s="173">
        <f ca="1">CHOOSE(R$6,Statistika_paliv_E_a_T!R122,INDEX($BO166:$DW166,,R$4),R$9/(INDEX(Roky_výhled,,R$8)-Last_Bil)*(INDEX($BO166:$DW166,,R$8)-INDEX($D166:$BL166,,$E$1))+INDEX($D166:$BL166,,$E$1),R$9/(INDEX(Roky_výhled,,R$8)-INDEX(Roky_výhled,,R$8-1))*(INDEX($BO166:$DW166,,R$8)-INDEX($BO166:$DW166,,R$8-1))+INDEX($BO166:$DW166,,R$8-1))</f>
        <v>7305</v>
      </c>
      <c r="S166" s="173">
        <f ca="1">CHOOSE(S$6,Statistika_paliv_E_a_T!S122,INDEX($BO166:$DW166,,S$4),S$9/(INDEX(Roky_výhled,,S$8)-Last_Bil)*(INDEX($BO166:$DW166,,S$8)-INDEX($D166:$BL166,,$E$1))+INDEX($D166:$BL166,,$E$1),S$9/(INDEX(Roky_výhled,,S$8)-INDEX(Roky_výhled,,S$8-1))*(INDEX($BO166:$DW166,,S$8)-INDEX($BO166:$DW166,,S$8-1))+INDEX($BO166:$DW166,,S$8-1))</f>
        <v>8644</v>
      </c>
      <c r="T166" s="173">
        <f ca="1">CHOOSE(T$6,Statistika_paliv_E_a_T!T122,INDEX($BO166:$DW166,,T$4),T$9/(INDEX(Roky_výhled,,T$8)-Last_Bil)*(INDEX($BO166:$DW166,,T$8)-INDEX($D166:$BL166,,$E$1))+INDEX($D166:$BL166,,$E$1),T$9/(INDEX(Roky_výhled,,T$8)-INDEX(Roky_výhled,,T$8-1))*(INDEX($BO166:$DW166,,T$8)-INDEX($BO166:$DW166,,T$8-1))+INDEX($BO166:$DW166,,T$8-1))</f>
        <v>9361</v>
      </c>
      <c r="U166" s="173">
        <f ca="1">CHOOSE(U$6,Statistika_paliv_E_a_T!U122,INDEX($BO166:$DW166,,U$4),U$9/(INDEX(Roky_výhled,,U$8)-Last_Bil)*(INDEX($BO166:$DW166,,U$8)-INDEX($D166:$BL166,,$E$1))+INDEX($D166:$BL166,,$E$1),U$9/(INDEX(Roky_výhled,,U$8)-INDEX(Roky_výhled,,U$8-1))*(INDEX($BO166:$DW166,,U$8)-INDEX($BO166:$DW166,,U$8-1))+INDEX($BO166:$DW166,,U$8-1))</f>
        <v>7981</v>
      </c>
      <c r="V166" s="173">
        <f ca="1">CHOOSE(V$6,Statistika_paliv_E_a_T!V122,INDEX($BO166:$DW166,,V$4),V$9/(INDEX(Roky_výhled,,V$8)-Last_Bil)*(INDEX($BO166:$DW166,,V$8)-INDEX($D166:$BL166,,$E$1))+INDEX($D166:$BL166,,$E$1),V$9/(INDEX(Roky_výhled,,V$8)-INDEX(Roky_výhled,,V$8-1))*(INDEX($BO166:$DW166,,V$8)-INDEX($BO166:$DW166,,V$8-1))+INDEX($BO166:$DW166,,V$8-1))</f>
        <v>8218</v>
      </c>
      <c r="W166" s="173">
        <f ca="1">CHOOSE(W$6,Statistika_paliv_E_a_T!W122,INDEX($BO166:$DW166,,W$4),W$9/(INDEX(Roky_výhled,,W$8)-Last_Bil)*(INDEX($BO166:$DW166,,W$8)-INDEX($D166:$BL166,,$E$1))+INDEX($D166:$BL166,,$E$1),W$9/(INDEX(Roky_výhled,,W$8)-INDEX(Roky_výhled,,W$8-1))*(INDEX($BO166:$DW166,,W$8)-INDEX($BO166:$DW166,,W$8-1))+INDEX($BO166:$DW166,,W$8-1))</f>
        <v>10102</v>
      </c>
      <c r="X166" s="173">
        <f ca="1">CHOOSE(X$6,Statistika_paliv_E_a_T!X122,INDEX($BO166:$DW166,,X$4),X$9/(INDEX(Roky_výhled,,X$8)-Last_Bil)*(INDEX($BO166:$DW166,,X$8)-INDEX($D166:$BL166,,$E$1))+INDEX($D166:$BL166,,$E$1),X$9/(INDEX(Roky_výhled,,X$8)-INDEX(Roky_výhled,,X$8-1))*(INDEX($BO166:$DW166,,X$8)-INDEX($BO166:$DW166,,X$8-1))+INDEX($BO166:$DW166,,X$8-1))</f>
        <v>13466</v>
      </c>
      <c r="Y166" s="173">
        <f ca="1">CHOOSE(Y$6,Statistika_paliv_E_a_T!Y122,INDEX($BO166:$DW166,,Y$4),Y$9/(INDEX(Roky_výhled,,Y$8)-Last_Bil)*(INDEX($BO166:$DW166,,Y$8)-INDEX($D166:$BL166,,$E$1))+INDEX($D166:$BL166,,$E$1),Y$9/(INDEX(Roky_výhled,,Y$8)-INDEX(Roky_výhled,,Y$8-1))*(INDEX($BO166:$DW166,,Y$8)-INDEX($BO166:$DW166,,Y$8-1))+INDEX($BO166:$DW166,,Y$8-1))</f>
        <v>16351</v>
      </c>
      <c r="Z166" s="173">
        <f ca="1">CHOOSE(Z$6,Statistika_paliv_E_a_T!Z122,INDEX($BO166:$DW166,,Z$4),Z$9/(INDEX(Roky_výhled,,Z$8)-Last_Bil)*(INDEX($BO166:$DW166,,Z$8)-INDEX($D166:$BL166,,$E$1))+INDEX($D166:$BL166,,$E$1),Z$9/(INDEX(Roky_výhled,,Z$8)-INDEX(Roky_výhled,,Z$8-1))*(INDEX($BO166:$DW166,,Z$8)-INDEX($BO166:$DW166,,Z$8-1))+INDEX($BO166:$DW166,,Z$8-1))</f>
        <v>16898</v>
      </c>
      <c r="AA166" s="173">
        <f ca="1">CHOOSE(AA$6,Statistika_paliv_E_a_T!AA122,INDEX($BO166:$DW166,,AA$4),AA$9/(INDEX(Roky_výhled,,AA$8)-Last_Bil)*(INDEX($BO166:$DW166,,AA$8)-INDEX($D166:$BL166,,$E$1))+INDEX($D166:$BL166,,$E$1),AA$9/(INDEX(Roky_výhled,,AA$8)-INDEX(Roky_výhled,,AA$8-1))*(INDEX($BO166:$DW166,,AA$8)-INDEX($BO166:$DW166,,AA$8-1))+INDEX($BO166:$DW166,,AA$8-1))</f>
        <v>18894</v>
      </c>
      <c r="AB166" s="173">
        <f ca="1">CHOOSE(AB$6,Statistika_paliv_E_a_T!AB122,INDEX($BO166:$DW166,,AB$4),AB$9/(INDEX(Roky_výhled,,AB$8)-Last_Bil)*(INDEX($BO166:$DW166,,AB$8)-INDEX($D166:$BL166,,$E$1))+INDEX($D166:$BL166,,$E$1),AB$9/(INDEX(Roky_výhled,,AB$8)-INDEX(Roky_výhled,,AB$8-1))*(INDEX($BO166:$DW166,,AB$8)-INDEX($BO166:$DW166,,AB$8-1))+INDEX($BO166:$DW166,,AB$8-1))</f>
        <v>16232</v>
      </c>
      <c r="AC166" s="173">
        <f ca="1">CHOOSE(AC$6,Statistika_paliv_E_a_T!AC122,INDEX($BO166:$DW166,,AC$4),AC$9/(INDEX(Roky_výhled,,AC$8)-Last_Bil)*(INDEX($BO166:$DW166,,AC$8)-INDEX($D166:$BL166,,$E$1))+INDEX($D166:$BL166,,$E$1),AC$9/(INDEX(Roky_výhled,,AC$8)-INDEX(Roky_výhled,,AC$8-1))*(INDEX($BO166:$DW166,,AC$8)-INDEX($BO166:$DW166,,AC$8-1))+INDEX($BO166:$DW166,,AC$8-1))</f>
        <v>16675</v>
      </c>
      <c r="AD166" s="173">
        <f ca="1">CHOOSE(AD$6,Statistika_paliv_E_a_T!AD122,INDEX($BO166:$DW166,,AD$4),AD$9/(INDEX(Roky_výhled,,AD$8)-Last_Bil)*(INDEX($BO166:$DW166,,AD$8)-INDEX($D166:$BL166,,$E$1))+INDEX($D166:$BL166,,$E$1),AD$9/(INDEX(Roky_výhled,,AD$8)-INDEX(Roky_výhled,,AD$8-1))*(INDEX($BO166:$DW166,,AD$8)-INDEX($BO166:$DW166,,AD$8-1))+INDEX($BO166:$DW166,,AD$8-1))</f>
        <v>17592</v>
      </c>
      <c r="AE166" s="173">
        <f ca="1">CHOOSE(AE$6,Statistika_paliv_E_a_T!AE122,INDEX($BO166:$DW166,,AE$4),AE$9/(INDEX(Roky_výhled,,AE$8)-Last_Bil)*(INDEX($BO166:$DW166,,AE$8)-INDEX($D166:$BL166,,$E$1))+INDEX($D166:$BL166,,$E$1),AE$9/(INDEX(Roky_výhled,,AE$8)-INDEX(Roky_výhled,,AE$8-1))*(INDEX($BO166:$DW166,,AE$8)-INDEX($BO166:$DW166,,AE$8-1))+INDEX($BO166:$DW166,,AE$8-1))</f>
        <v>18509</v>
      </c>
      <c r="AF166" s="173">
        <f ca="1">CHOOSE(AF$6,Statistika_paliv_E_a_T!AF122,INDEX($BO166:$DW166,,AF$4),AF$9/(INDEX(Roky_výhled,,AF$8)-Last_Bil)*(INDEX($BO166:$DW166,,AF$8)-INDEX($D166:$BL166,,$E$1))+INDEX($D166:$BL166,,$E$1),AF$9/(INDEX(Roky_výhled,,AF$8)-INDEX(Roky_výhled,,AF$8-1))*(INDEX($BO166:$DW166,,AF$8)-INDEX($BO166:$DW166,,AF$8-1))+INDEX($BO166:$DW166,,AF$8-1))</f>
        <v>19426</v>
      </c>
      <c r="AG166" s="173">
        <f ca="1">CHOOSE(AG$6,Statistika_paliv_E_a_T!AG122,INDEX($BO166:$DW166,,AG$4),AG$9/(INDEX(Roky_výhled,,AG$8)-Last_Bil)*(INDEX($BO166:$DW166,,AG$8)-INDEX($D166:$BL166,,$E$1))+INDEX($D166:$BL166,,$E$1),AG$9/(INDEX(Roky_výhled,,AG$8)-INDEX(Roky_výhled,,AG$8-1))*(INDEX($BO166:$DW166,,AG$8)-INDEX($BO166:$DW166,,AG$8-1))+INDEX($BO166:$DW166,,AG$8-1))</f>
        <v>20343</v>
      </c>
      <c r="AH166" s="173">
        <f>CHOOSE(AH$6,Statistika_paliv_E_a_T!AH122,INDEX($BO166:$DW166,,AH$4),AH$9/(INDEX(Roky_výhled,,AH$8)-Last_Bil)*(INDEX($BO166:$DW166,,AH$8)-INDEX($D166:$BL166,,$E$1))+INDEX($D166:$BL166,,$E$1),AH$9/(INDEX(Roky_výhled,,AH$8)-INDEX(Roky_výhled,,AH$8-1))*(INDEX($BO166:$DW166,,AH$8)-INDEX($BO166:$DW166,,AH$8-1))+INDEX($BO166:$DW166,,AH$8-1))</f>
        <v>21260</v>
      </c>
      <c r="AI166" s="173">
        <f>CHOOSE(AI$6,Statistika_paliv_E_a_T!AI122,INDEX($BO166:$DW166,,AI$4),AI$9/(INDEX(Roky_výhled,,AI$8)-Last_Bil)*(INDEX($BO166:$DW166,,AI$8)-INDEX($D166:$BL166,,$E$1))+INDEX($D166:$BL166,,$E$1),AI$9/(INDEX(Roky_výhled,,AI$8)-INDEX(Roky_výhled,,AI$8-1))*(INDEX($BO166:$DW166,,AI$8)-INDEX($BO166:$DW166,,AI$8-1))+INDEX($BO166:$DW166,,AI$8-1))</f>
        <v>22308</v>
      </c>
      <c r="AJ166" s="173">
        <f>CHOOSE(AJ$6,Statistika_paliv_E_a_T!AJ122,INDEX($BO166:$DW166,,AJ$4),AJ$9/(INDEX(Roky_výhled,,AJ$8)-Last_Bil)*(INDEX($BO166:$DW166,,AJ$8)-INDEX($D166:$BL166,,$E$1))+INDEX($D166:$BL166,,$E$1),AJ$9/(INDEX(Roky_výhled,,AJ$8)-INDEX(Roky_výhled,,AJ$8-1))*(INDEX($BO166:$DW166,,AJ$8)-INDEX($BO166:$DW166,,AJ$8-1))+INDEX($BO166:$DW166,,AJ$8-1))</f>
        <v>23356</v>
      </c>
      <c r="AK166" s="173">
        <f>CHOOSE(AK$6,Statistika_paliv_E_a_T!AK122,INDEX($BO166:$DW166,,AK$4),AK$9/(INDEX(Roky_výhled,,AK$8)-Last_Bil)*(INDEX($BO166:$DW166,,AK$8)-INDEX($D166:$BL166,,$E$1))+INDEX($D166:$BL166,,$E$1),AK$9/(INDEX(Roky_výhled,,AK$8)-INDEX(Roky_výhled,,AK$8-1))*(INDEX($BO166:$DW166,,AK$8)-INDEX($BO166:$DW166,,AK$8-1))+INDEX($BO166:$DW166,,AK$8-1))</f>
        <v>24404.000000000004</v>
      </c>
      <c r="AL166" s="173">
        <f>CHOOSE(AL$6,Statistika_paliv_E_a_T!AL122,INDEX($BO166:$DW166,,AL$4),AL$9/(INDEX(Roky_výhled,,AL$8)-Last_Bil)*(INDEX($BO166:$DW166,,AL$8)-INDEX($D166:$BL166,,$E$1))+INDEX($D166:$BL166,,$E$1),AL$9/(INDEX(Roky_výhled,,AL$8)-INDEX(Roky_výhled,,AL$8-1))*(INDEX($BO166:$DW166,,AL$8)-INDEX($BO166:$DW166,,AL$8-1))+INDEX($BO166:$DW166,,AL$8-1))</f>
        <v>25452.000000000004</v>
      </c>
      <c r="AM166" s="173">
        <f>CHOOSE(AM$6,Statistika_paliv_E_a_T!AM122,INDEX($BO166:$DW166,,AM$4),AM$9/(INDEX(Roky_výhled,,AM$8)-Last_Bil)*(INDEX($BO166:$DW166,,AM$8)-INDEX($D166:$BL166,,$E$1))+INDEX($D166:$BL166,,$E$1),AM$9/(INDEX(Roky_výhled,,AM$8)-INDEX(Roky_výhled,,AM$8-1))*(INDEX($BO166:$DW166,,AM$8)-INDEX($BO166:$DW166,,AM$8-1))+INDEX($BO166:$DW166,,AM$8-1))</f>
        <v>26500.000000000004</v>
      </c>
      <c r="AN166" s="173">
        <f>CHOOSE(AN$6,Statistika_paliv_E_a_T!AN122,INDEX($BO166:$DW166,,AN$4),AN$9/(INDEX(Roky_výhled,,AN$8)-Last_Bil)*(INDEX($BO166:$DW166,,AN$8)-INDEX($D166:$BL166,,$E$1))+INDEX($D166:$BL166,,$E$1),AN$9/(INDEX(Roky_výhled,,AN$8)-INDEX(Roky_výhled,,AN$8-1))*(INDEX($BO166:$DW166,,AN$8)-INDEX($BO166:$DW166,,AN$8-1))+INDEX($BO166:$DW166,,AN$8-1))</f>
        <v>26692.000000000004</v>
      </c>
      <c r="AO166" s="173">
        <f>CHOOSE(AO$6,Statistika_paliv_E_a_T!AO122,INDEX($BO166:$DW166,,AO$4),AO$9/(INDEX(Roky_výhled,,AO$8)-Last_Bil)*(INDEX($BO166:$DW166,,AO$8)-INDEX($D166:$BL166,,$E$1))+INDEX($D166:$BL166,,$E$1),AO$9/(INDEX(Roky_výhled,,AO$8)-INDEX(Roky_výhled,,AO$8-1))*(INDEX($BO166:$DW166,,AO$8)-INDEX($BO166:$DW166,,AO$8-1))+INDEX($BO166:$DW166,,AO$8-1))</f>
        <v>26884.000000000004</v>
      </c>
      <c r="AP166" s="173">
        <f>CHOOSE(AP$6,Statistika_paliv_E_a_T!AP122,INDEX($BO166:$DW166,,AP$4),AP$9/(INDEX(Roky_výhled,,AP$8)-Last_Bil)*(INDEX($BO166:$DW166,,AP$8)-INDEX($D166:$BL166,,$E$1))+INDEX($D166:$BL166,,$E$1),AP$9/(INDEX(Roky_výhled,,AP$8)-INDEX(Roky_výhled,,AP$8-1))*(INDEX($BO166:$DW166,,AP$8)-INDEX($BO166:$DW166,,AP$8-1))+INDEX($BO166:$DW166,,AP$8-1))</f>
        <v>27076.000000000004</v>
      </c>
      <c r="AQ166" s="173">
        <f>CHOOSE(AQ$6,Statistika_paliv_E_a_T!AQ122,INDEX($BO166:$DW166,,AQ$4),AQ$9/(INDEX(Roky_výhled,,AQ$8)-Last_Bil)*(INDEX($BO166:$DW166,,AQ$8)-INDEX($D166:$BL166,,$E$1))+INDEX($D166:$BL166,,$E$1),AQ$9/(INDEX(Roky_výhled,,AQ$8)-INDEX(Roky_výhled,,AQ$8-1))*(INDEX($BO166:$DW166,,AQ$8)-INDEX($BO166:$DW166,,AQ$8-1))+INDEX($BO166:$DW166,,AQ$8-1))</f>
        <v>27268.000000000004</v>
      </c>
      <c r="AR166" s="173">
        <f>CHOOSE(AR$6,Statistika_paliv_E_a_T!AR122,INDEX($BO166:$DW166,,AR$4),AR$9/(INDEX(Roky_výhled,,AR$8)-Last_Bil)*(INDEX($BO166:$DW166,,AR$8)-INDEX($D166:$BL166,,$E$1))+INDEX($D166:$BL166,,$E$1),AR$9/(INDEX(Roky_výhled,,AR$8)-INDEX(Roky_výhled,,AR$8-1))*(INDEX($BO166:$DW166,,AR$8)-INDEX($BO166:$DW166,,AR$8-1))+INDEX($BO166:$DW166,,AR$8-1))</f>
        <v>27460.000000000004</v>
      </c>
      <c r="AS166" s="173">
        <f>CHOOSE(AS$6,Statistika_paliv_E_a_T!AS122,INDEX($BO166:$DW166,,AS$4),AS$9/(INDEX(Roky_výhled,,AS$8)-Last_Bil)*(INDEX($BO166:$DW166,,AS$8)-INDEX($D166:$BL166,,$E$1))+INDEX($D166:$BL166,,$E$1),AS$9/(INDEX(Roky_výhled,,AS$8)-INDEX(Roky_výhled,,AS$8-1))*(INDEX($BO166:$DW166,,AS$8)-INDEX($BO166:$DW166,,AS$8-1))+INDEX($BO166:$DW166,,AS$8-1))</f>
        <v>28520.000000000004</v>
      </c>
      <c r="AT166" s="173">
        <f>CHOOSE(AT$6,Statistika_paliv_E_a_T!AT122,INDEX($BO166:$DW166,,AT$4),AT$9/(INDEX(Roky_výhled,,AT$8)-Last_Bil)*(INDEX($BO166:$DW166,,AT$8)-INDEX($D166:$BL166,,$E$1))+INDEX($D166:$BL166,,$E$1),AT$9/(INDEX(Roky_výhled,,AT$8)-INDEX(Roky_výhled,,AT$8-1))*(INDEX($BO166:$DW166,,AT$8)-INDEX($BO166:$DW166,,AT$8-1))+INDEX($BO166:$DW166,,AT$8-1))</f>
        <v>29580.000000000004</v>
      </c>
      <c r="AU166" s="173">
        <f>CHOOSE(AU$6,Statistika_paliv_E_a_T!AU122,INDEX($BO166:$DW166,,AU$4),AU$9/(INDEX(Roky_výhled,,AU$8)-Last_Bil)*(INDEX($BO166:$DW166,,AU$8)-INDEX($D166:$BL166,,$E$1))+INDEX($D166:$BL166,,$E$1),AU$9/(INDEX(Roky_výhled,,AU$8)-INDEX(Roky_výhled,,AU$8-1))*(INDEX($BO166:$DW166,,AU$8)-INDEX($BO166:$DW166,,AU$8-1))+INDEX($BO166:$DW166,,AU$8-1))</f>
        <v>30640</v>
      </c>
      <c r="AV166" s="173">
        <f>CHOOSE(AV$6,Statistika_paliv_E_a_T!AV122,INDEX($BO166:$DW166,,AV$4),AV$9/(INDEX(Roky_výhled,,AV$8)-Last_Bil)*(INDEX($BO166:$DW166,,AV$8)-INDEX($D166:$BL166,,$E$1))+INDEX($D166:$BL166,,$E$1),AV$9/(INDEX(Roky_výhled,,AV$8)-INDEX(Roky_výhled,,AV$8-1))*(INDEX($BO166:$DW166,,AV$8)-INDEX($BO166:$DW166,,AV$8-1))+INDEX($BO166:$DW166,,AV$8-1))</f>
        <v>31700</v>
      </c>
      <c r="AW166" s="173">
        <f>CHOOSE(AW$6,Statistika_paliv_E_a_T!AW122,INDEX($BO166:$DW166,,AW$4),AW$9/(INDEX(Roky_výhled,,AW$8)-Last_Bil)*(INDEX($BO166:$DW166,,AW$8)-INDEX($D166:$BL166,,$E$1))+INDEX($D166:$BL166,,$E$1),AW$9/(INDEX(Roky_výhled,,AW$8)-INDEX(Roky_výhled,,AW$8-1))*(INDEX($BO166:$DW166,,AW$8)-INDEX($BO166:$DW166,,AW$8-1))+INDEX($BO166:$DW166,,AW$8-1))</f>
        <v>32760</v>
      </c>
      <c r="AX166" s="173">
        <f>CHOOSE(AX$6,Statistika_paliv_E_a_T!AX122,INDEX($BO166:$DW166,,AX$4),AX$9/(INDEX(Roky_výhled,,AX$8)-Last_Bil)*(INDEX($BO166:$DW166,,AX$8)-INDEX($D166:$BL166,,$E$1))+INDEX($D166:$BL166,,$E$1),AX$9/(INDEX(Roky_výhled,,AX$8)-INDEX(Roky_výhled,,AX$8-1))*(INDEX($BO166:$DW166,,AX$8)-INDEX($BO166:$DW166,,AX$8-1))+INDEX($BO166:$DW166,,AX$8-1))</f>
        <v>33808</v>
      </c>
      <c r="AY166" s="173">
        <f>CHOOSE(AY$6,Statistika_paliv_E_a_T!AY122,INDEX($BO166:$DW166,,AY$4),AY$9/(INDEX(Roky_výhled,,AY$8)-Last_Bil)*(INDEX($BO166:$DW166,,AY$8)-INDEX($D166:$BL166,,$E$1))+INDEX($D166:$BL166,,$E$1),AY$9/(INDEX(Roky_výhled,,AY$8)-INDEX(Roky_výhled,,AY$8-1))*(INDEX($BO166:$DW166,,AY$8)-INDEX($BO166:$DW166,,AY$8-1))+INDEX($BO166:$DW166,,AY$8-1))</f>
        <v>34856</v>
      </c>
      <c r="AZ166" s="173">
        <f>CHOOSE(AZ$6,Statistika_paliv_E_a_T!AZ122,INDEX($BO166:$DW166,,AZ$4),AZ$9/(INDEX(Roky_výhled,,AZ$8)-Last_Bil)*(INDEX($BO166:$DW166,,AZ$8)-INDEX($D166:$BL166,,$E$1))+INDEX($D166:$BL166,,$E$1),AZ$9/(INDEX(Roky_výhled,,AZ$8)-INDEX(Roky_výhled,,AZ$8-1))*(INDEX($BO166:$DW166,,AZ$8)-INDEX($BO166:$DW166,,AZ$8-1))+INDEX($BO166:$DW166,,AZ$8-1))</f>
        <v>35904</v>
      </c>
      <c r="BA166" s="173">
        <f>CHOOSE(BA$6,Statistika_paliv_E_a_T!BA122,INDEX($BO166:$DW166,,BA$4),BA$9/(INDEX(Roky_výhled,,BA$8)-Last_Bil)*(INDEX($BO166:$DW166,,BA$8)-INDEX($D166:$BL166,,$E$1))+INDEX($D166:$BL166,,$E$1),BA$9/(INDEX(Roky_výhled,,BA$8)-INDEX(Roky_výhled,,BA$8-1))*(INDEX($BO166:$DW166,,BA$8)-INDEX($BO166:$DW166,,BA$8-1))+INDEX($BO166:$DW166,,BA$8-1))</f>
        <v>36952</v>
      </c>
      <c r="BB166" s="173">
        <f>CHOOSE(BB$6,Statistika_paliv_E_a_T!BB122,INDEX($BO166:$DW166,,BB$4),BB$9/(INDEX(Roky_výhled,,BB$8)-Last_Bil)*(INDEX($BO166:$DW166,,BB$8)-INDEX($D166:$BL166,,$E$1))+INDEX($D166:$BL166,,$E$1),BB$9/(INDEX(Roky_výhled,,BB$8)-INDEX(Roky_výhled,,BB$8-1))*(INDEX($BO166:$DW166,,BB$8)-INDEX($BO166:$DW166,,BB$8-1))+INDEX($BO166:$DW166,,BB$8-1))</f>
        <v>38000</v>
      </c>
      <c r="BC166" s="173">
        <f>CHOOSE(BC$6,Statistika_paliv_E_a_T!BC122,INDEX($BO166:$DW166,,BC$4),BC$9/(INDEX(Roky_výhled,,BC$8)-Last_Bil)*(INDEX($BO166:$DW166,,BC$8)-INDEX($D166:$BL166,,$E$1))+INDEX($D166:$BL166,,$E$1),BC$9/(INDEX(Roky_výhled,,BC$8)-INDEX(Roky_výhled,,BC$8-1))*(INDEX($BO166:$DW166,,BC$8)-INDEX($BO166:$DW166,,BC$8-1))+INDEX($BO166:$DW166,,BC$8-1))</f>
        <v>37964</v>
      </c>
      <c r="BD166" s="173">
        <f>CHOOSE(BD$6,Statistika_paliv_E_a_T!BD122,INDEX($BO166:$DW166,,BD$4),BD$9/(INDEX(Roky_výhled,,BD$8)-Last_Bil)*(INDEX($BO166:$DW166,,BD$8)-INDEX($D166:$BL166,,$E$1))+INDEX($D166:$BL166,,$E$1),BD$9/(INDEX(Roky_výhled,,BD$8)-INDEX(Roky_výhled,,BD$8-1))*(INDEX($BO166:$DW166,,BD$8)-INDEX($BO166:$DW166,,BD$8-1))+INDEX($BO166:$DW166,,BD$8-1))</f>
        <v>37928</v>
      </c>
      <c r="BE166" s="173">
        <f>CHOOSE(BE$6,Statistika_paliv_E_a_T!BE122,INDEX($BO166:$DW166,,BE$4),BE$9/(INDEX(Roky_výhled,,BE$8)-Last_Bil)*(INDEX($BO166:$DW166,,BE$8)-INDEX($D166:$BL166,,$E$1))+INDEX($D166:$BL166,,$E$1),BE$9/(INDEX(Roky_výhled,,BE$8)-INDEX(Roky_výhled,,BE$8-1))*(INDEX($BO166:$DW166,,BE$8)-INDEX($BO166:$DW166,,BE$8-1))+INDEX($BO166:$DW166,,BE$8-1))</f>
        <v>37892</v>
      </c>
      <c r="BF166" s="173">
        <f>CHOOSE(BF$6,Statistika_paliv_E_a_T!BF122,INDEX($BO166:$DW166,,BF$4),BF$9/(INDEX(Roky_výhled,,BF$8)-Last_Bil)*(INDEX($BO166:$DW166,,BF$8)-INDEX($D166:$BL166,,$E$1))+INDEX($D166:$BL166,,$E$1),BF$9/(INDEX(Roky_výhled,,BF$8)-INDEX(Roky_výhled,,BF$8-1))*(INDEX($BO166:$DW166,,BF$8)-INDEX($BO166:$DW166,,BF$8-1))+INDEX($BO166:$DW166,,BF$8-1))</f>
        <v>37856</v>
      </c>
      <c r="BG166" s="173">
        <f>CHOOSE(BG$6,Statistika_paliv_E_a_T!BG122,INDEX($BO166:$DW166,,BG$4),BG$9/(INDEX(Roky_výhled,,BG$8)-Last_Bil)*(INDEX($BO166:$DW166,,BG$8)-INDEX($D166:$BL166,,$E$1))+INDEX($D166:$BL166,,$E$1),BG$9/(INDEX(Roky_výhled,,BG$8)-INDEX(Roky_výhled,,BG$8-1))*(INDEX($BO166:$DW166,,BG$8)-INDEX($BO166:$DW166,,BG$8-1))+INDEX($BO166:$DW166,,BG$8-1))</f>
        <v>37820</v>
      </c>
      <c r="BH166" s="173">
        <f>CHOOSE(BH$6,Statistika_paliv_E_a_T!BH122,INDEX($BO166:$DW166,,BH$4),BH$9/(INDEX(Roky_výhled,,BH$8)-Last_Bil)*(INDEX($BO166:$DW166,,BH$8)-INDEX($D166:$BL166,,$E$1))+INDEX($D166:$BL166,,$E$1),BH$9/(INDEX(Roky_výhled,,BH$8)-INDEX(Roky_výhled,,BH$8-1))*(INDEX($BO166:$DW166,,BH$8)-INDEX($BO166:$DW166,,BH$8-1))+INDEX($BO166:$DW166,,BH$8-1))</f>
        <v>38680</v>
      </c>
      <c r="BI166" s="173">
        <f>CHOOSE(BI$6,Statistika_paliv_E_a_T!BI122,INDEX($BO166:$DW166,,BI$4),BI$9/(INDEX(Roky_výhled,,BI$8)-Last_Bil)*(INDEX($BO166:$DW166,,BI$8)-INDEX($D166:$BL166,,$E$1))+INDEX($D166:$BL166,,$E$1),BI$9/(INDEX(Roky_výhled,,BI$8)-INDEX(Roky_výhled,,BI$8-1))*(INDEX($BO166:$DW166,,BI$8)-INDEX($BO166:$DW166,,BI$8-1))+INDEX($BO166:$DW166,,BI$8-1))</f>
        <v>39540</v>
      </c>
      <c r="BJ166" s="173">
        <f>CHOOSE(BJ$6,Statistika_paliv_E_a_T!BJ122,INDEX($BO166:$DW166,,BJ$4),BJ$9/(INDEX(Roky_výhled,,BJ$8)-Last_Bil)*(INDEX($BO166:$DW166,,BJ$8)-INDEX($D166:$BL166,,$E$1))+INDEX($D166:$BL166,,$E$1),BJ$9/(INDEX(Roky_výhled,,BJ$8)-INDEX(Roky_výhled,,BJ$8-1))*(INDEX($BO166:$DW166,,BJ$8)-INDEX($BO166:$DW166,,BJ$8-1))+INDEX($BO166:$DW166,,BJ$8-1))</f>
        <v>40400</v>
      </c>
      <c r="BK166" s="173">
        <f>CHOOSE(BK$6,Statistika_paliv_E_a_T!BK122,INDEX($BO166:$DW166,,BK$4),BK$9/(INDEX(Roky_výhled,,BK$8)-Last_Bil)*(INDEX($BO166:$DW166,,BK$8)-INDEX($D166:$BL166,,$E$1))+INDEX($D166:$BL166,,$E$1),BK$9/(INDEX(Roky_výhled,,BK$8)-INDEX(Roky_výhled,,BK$8-1))*(INDEX($BO166:$DW166,,BK$8)-INDEX($BO166:$DW166,,BK$8-1))+INDEX($BO166:$DW166,,BK$8-1))</f>
        <v>41260</v>
      </c>
      <c r="BL166" s="162">
        <f>CHOOSE(BL$6,Statistika_paliv_E_a_T!BL122,INDEX($BO166:$DW166,,BL$4),BL$9/(INDEX(Roky_výhled,,BL$8)-Last_Bil)*(INDEX($BO166:$DW166,,BL$8)-INDEX($D166:$BL166,,$E$1))+INDEX($D166:$BL166,,$E$1),BL$9/(INDEX(Roky_výhled,,BL$8)-INDEX(Roky_výhled,,BL$8-1))*(INDEX($BO166:$DW166,,BL$8)-INDEX($BO166:$DW166,,BL$8-1))+INDEX($BO166:$DW166,,BL$8-1))</f>
        <v>42120</v>
      </c>
      <c r="BM166"/>
      <c r="BN166" s="221" t="str">
        <f t="shared" si="435"/>
        <v>OZE mimo biomasu</v>
      </c>
      <c r="BO166" s="285">
        <v>16840</v>
      </c>
      <c r="BP166" s="286">
        <v>19400</v>
      </c>
      <c r="BQ166" s="286">
        <v>21260</v>
      </c>
      <c r="BR166" s="286">
        <v>26500.000000000004</v>
      </c>
      <c r="BS166" s="286">
        <v>27460.000000000004</v>
      </c>
      <c r="BT166" s="286">
        <v>32760</v>
      </c>
      <c r="BU166" s="286">
        <v>38000</v>
      </c>
      <c r="BV166" s="286">
        <v>37820</v>
      </c>
      <c r="BW166" s="286">
        <v>42120</v>
      </c>
      <c r="BX166" s="286">
        <v>46900</v>
      </c>
      <c r="BY166" s="287">
        <v>46660</v>
      </c>
      <c r="BZ166" s="281"/>
      <c r="CA166" s="281"/>
      <c r="CB166" s="281"/>
      <c r="CC166" s="281"/>
      <c r="CD166" s="281"/>
      <c r="CE166" s="281"/>
      <c r="CF166" s="281"/>
      <c r="CG166" s="281"/>
      <c r="CH166" s="281"/>
      <c r="CI166" s="281"/>
      <c r="CJ166" s="281"/>
      <c r="CK166" s="281"/>
      <c r="CL166" s="281"/>
      <c r="CM166" s="281"/>
      <c r="CN166" s="281"/>
      <c r="CO166" s="281"/>
      <c r="CP166" s="281"/>
      <c r="CQ166" s="281"/>
      <c r="CR166" s="281"/>
      <c r="CS166" s="281"/>
      <c r="CT166" s="281"/>
      <c r="CU166" s="281"/>
      <c r="CV166" s="281"/>
      <c r="CW166" s="281"/>
      <c r="CX166" s="281"/>
      <c r="CY166" s="281"/>
      <c r="CZ166" s="281"/>
      <c r="DA166" s="281"/>
      <c r="DB166" s="281"/>
      <c r="DC166" s="281"/>
      <c r="DD166" s="281"/>
      <c r="DE166" s="281"/>
      <c r="DF166" s="281"/>
      <c r="DG166" s="281"/>
      <c r="DH166" s="281"/>
      <c r="DI166" s="281"/>
      <c r="DJ166" s="281"/>
      <c r="DK166" s="281"/>
      <c r="DL166" s="281"/>
      <c r="DM166" s="281"/>
      <c r="DN166" s="281"/>
      <c r="DO166" s="281"/>
      <c r="DP166" s="281"/>
      <c r="DQ166" s="281"/>
      <c r="DR166" s="281"/>
      <c r="DS166" s="281"/>
      <c r="DT166" s="281"/>
      <c r="DU166" s="281"/>
      <c r="DV166" s="281"/>
      <c r="DW166" s="281"/>
    </row>
    <row r="167" spans="2:127" s="196" customFormat="1" x14ac:dyDescent="0.25">
      <c r="B167" t="s">
        <v>3153</v>
      </c>
      <c r="C167" s="221" t="str">
        <f t="shared" si="437"/>
        <v>Letecký benzín</v>
      </c>
      <c r="D167" s="215">
        <f>CHOOSE(D$6,Statistika_paliv_E_a_T!D123,INDEX($BO167:$DW167,,D$4),D$9/(INDEX(Roky_výhled,,D$8)-Last_Bil)*(INDEX($BO167:$DW167,,D$8)-INDEX($D167:$BL167,,$E$1))+INDEX($D167:$BL167,,$E$1),D$9/(INDEX(Roky_výhled,,D$8)-INDEX(Roky_výhled,,D$8-1))*(INDEX($BO167:$DW167,,D$8)-INDEX($BO167:$DW167,,D$8-1))+INDEX($BO167:$DW167,,D$8-1))</f>
        <v>0</v>
      </c>
      <c r="E167" s="173">
        <f>CHOOSE(E$6,Statistika_paliv_E_a_T!E123,INDEX($BO167:$DW167,,E$4),E$9/(INDEX(Roky_výhled,,E$8)-Last_Bil)*(INDEX($BO167:$DW167,,E$8)-INDEX($D167:$BL167,,$E$1))+INDEX($D167:$BL167,,$E$1),E$9/(INDEX(Roky_výhled,,E$8)-INDEX(Roky_výhled,,E$8-1))*(INDEX($BO167:$DW167,,E$8)-INDEX($BO167:$DW167,,E$8-1))+INDEX($BO167:$DW167,,E$8-1))</f>
        <v>0</v>
      </c>
      <c r="F167" s="173">
        <f>CHOOSE(F$6,Statistika_paliv_E_a_T!F123,INDEX($BO167:$DW167,,F$4),F$9/(INDEX(Roky_výhled,,F$8)-Last_Bil)*(INDEX($BO167:$DW167,,F$8)-INDEX($D167:$BL167,,$E$1))+INDEX($D167:$BL167,,$E$1),F$9/(INDEX(Roky_výhled,,F$8)-INDEX(Roky_výhled,,F$8-1))*(INDEX($BO167:$DW167,,F$8)-INDEX($BO167:$DW167,,F$8-1))+INDEX($BO167:$DW167,,F$8-1))</f>
        <v>0</v>
      </c>
      <c r="G167" s="173">
        <f>CHOOSE(G$6,Statistika_paliv_E_a_T!G123,INDEX($BO167:$DW167,,G$4),G$9/(INDEX(Roky_výhled,,G$8)-Last_Bil)*(INDEX($BO167:$DW167,,G$8)-INDEX($D167:$BL167,,$E$1))+INDEX($D167:$BL167,,$E$1),G$9/(INDEX(Roky_výhled,,G$8)-INDEX(Roky_výhled,,G$8-1))*(INDEX($BO167:$DW167,,G$8)-INDEX($BO167:$DW167,,G$8-1))+INDEX($BO167:$DW167,,G$8-1))</f>
        <v>0</v>
      </c>
      <c r="H167" s="173">
        <f>CHOOSE(H$6,Statistika_paliv_E_a_T!H123,INDEX($BO167:$DW167,,H$4),H$9/(INDEX(Roky_výhled,,H$8)-Last_Bil)*(INDEX($BO167:$DW167,,H$8)-INDEX($D167:$BL167,,$E$1))+INDEX($D167:$BL167,,$E$1),H$9/(INDEX(Roky_výhled,,H$8)-INDEX(Roky_výhled,,H$8-1))*(INDEX($BO167:$DW167,,H$8)-INDEX($BO167:$DW167,,H$8-1))+INDEX($BO167:$DW167,,H$8-1))</f>
        <v>0</v>
      </c>
      <c r="I167" s="173">
        <f>CHOOSE(I$6,Statistika_paliv_E_a_T!I123,INDEX($BO167:$DW167,,I$4),I$9/(INDEX(Roky_výhled,,I$8)-Last_Bil)*(INDEX($BO167:$DW167,,I$8)-INDEX($D167:$BL167,,$E$1))+INDEX($D167:$BL167,,$E$1),I$9/(INDEX(Roky_výhled,,I$8)-INDEX(Roky_výhled,,I$8-1))*(INDEX($BO167:$DW167,,I$8)-INDEX($BO167:$DW167,,I$8-1))+INDEX($BO167:$DW167,,I$8-1))</f>
        <v>0</v>
      </c>
      <c r="J167" s="173">
        <f>CHOOSE(J$6,Statistika_paliv_E_a_T!J123,INDEX($BO167:$DW167,,J$4),J$9/(INDEX(Roky_výhled,,J$8)-Last_Bil)*(INDEX($BO167:$DW167,,J$8)-INDEX($D167:$BL167,,$E$1))+INDEX($D167:$BL167,,$E$1),J$9/(INDEX(Roky_výhled,,J$8)-INDEX(Roky_výhled,,J$8-1))*(INDEX($BO167:$DW167,,J$8)-INDEX($BO167:$DW167,,J$8-1))+INDEX($BO167:$DW167,,J$8-1))</f>
        <v>0</v>
      </c>
      <c r="K167" s="173">
        <f>CHOOSE(K$6,Statistika_paliv_E_a_T!K123,INDEX($BO167:$DW167,,K$4),K$9/(INDEX(Roky_výhled,,K$8)-Last_Bil)*(INDEX($BO167:$DW167,,K$8)-INDEX($D167:$BL167,,$E$1))+INDEX($D167:$BL167,,$E$1),K$9/(INDEX(Roky_výhled,,K$8)-INDEX(Roky_výhled,,K$8-1))*(INDEX($BO167:$DW167,,K$8)-INDEX($BO167:$DW167,,K$8-1))+INDEX($BO167:$DW167,,K$8-1))</f>
        <v>0</v>
      </c>
      <c r="L167" s="173">
        <f>CHOOSE(L$6,Statistika_paliv_E_a_T!L123,INDEX($BO167:$DW167,,L$4),L$9/(INDEX(Roky_výhled,,L$8)-Last_Bil)*(INDEX($BO167:$DW167,,L$8)-INDEX($D167:$BL167,,$E$1))+INDEX($D167:$BL167,,$E$1),L$9/(INDEX(Roky_výhled,,L$8)-INDEX(Roky_výhled,,L$8-1))*(INDEX($BO167:$DW167,,L$8)-INDEX($BO167:$DW167,,L$8-1))+INDEX($BO167:$DW167,,L$8-1))</f>
        <v>0</v>
      </c>
      <c r="M167" s="173">
        <f>CHOOSE(M$6,Statistika_paliv_E_a_T!M123,INDEX($BO167:$DW167,,M$4),M$9/(INDEX(Roky_výhled,,M$8)-Last_Bil)*(INDEX($BO167:$DW167,,M$8)-INDEX($D167:$BL167,,$E$1))+INDEX($D167:$BL167,,$E$1),M$9/(INDEX(Roky_výhled,,M$8)-INDEX(Roky_výhled,,M$8-1))*(INDEX($BO167:$DW167,,M$8)-INDEX($BO167:$DW167,,M$8-1))+INDEX($BO167:$DW167,,M$8-1))</f>
        <v>0</v>
      </c>
      <c r="N167" s="173">
        <f>CHOOSE(N$6,Statistika_paliv_E_a_T!N123,INDEX($BO167:$DW167,,N$4),N$9/(INDEX(Roky_výhled,,N$8)-Last_Bil)*(INDEX($BO167:$DW167,,N$8)-INDEX($D167:$BL167,,$E$1))+INDEX($D167:$BL167,,$E$1),N$9/(INDEX(Roky_výhled,,N$8)-INDEX(Roky_výhled,,N$8-1))*(INDEX($BO167:$DW167,,N$8)-INDEX($BO167:$DW167,,N$8-1))+INDEX($BO167:$DW167,,N$8-1))</f>
        <v>0</v>
      </c>
      <c r="O167" s="173">
        <f>CHOOSE(O$6,Statistika_paliv_E_a_T!O123,INDEX($BO167:$DW167,,O$4),O$9/(INDEX(Roky_výhled,,O$8)-Last_Bil)*(INDEX($BO167:$DW167,,O$8)-INDEX($D167:$BL167,,$E$1))+INDEX($D167:$BL167,,$E$1),O$9/(INDEX(Roky_výhled,,O$8)-INDEX(Roky_výhled,,O$8-1))*(INDEX($BO167:$DW167,,O$8)-INDEX($BO167:$DW167,,O$8-1))+INDEX($BO167:$DW167,,O$8-1))</f>
        <v>0</v>
      </c>
      <c r="P167" s="173">
        <f>CHOOSE(P$6,Statistika_paliv_E_a_T!P123,INDEX($BO167:$DW167,,P$4),P$9/(INDEX(Roky_výhled,,P$8)-Last_Bil)*(INDEX($BO167:$DW167,,P$8)-INDEX($D167:$BL167,,$E$1))+INDEX($D167:$BL167,,$E$1),P$9/(INDEX(Roky_výhled,,P$8)-INDEX(Roky_výhled,,P$8-1))*(INDEX($BO167:$DW167,,P$8)-INDEX($BO167:$DW167,,P$8-1))+INDEX($BO167:$DW167,,P$8-1))</f>
        <v>0</v>
      </c>
      <c r="Q167" s="173">
        <f>CHOOSE(Q$6,Statistika_paliv_E_a_T!Q123,INDEX($BO167:$DW167,,Q$4),Q$9/(INDEX(Roky_výhled,,Q$8)-Last_Bil)*(INDEX($BO167:$DW167,,Q$8)-INDEX($D167:$BL167,,$E$1))+INDEX($D167:$BL167,,$E$1),Q$9/(INDEX(Roky_výhled,,Q$8)-INDEX(Roky_výhled,,Q$8-1))*(INDEX($BO167:$DW167,,Q$8)-INDEX($BO167:$DW167,,Q$8-1))+INDEX($BO167:$DW167,,Q$8-1))</f>
        <v>0</v>
      </c>
      <c r="R167" s="173">
        <f>CHOOSE(R$6,Statistika_paliv_E_a_T!R123,INDEX($BO167:$DW167,,R$4),R$9/(INDEX(Roky_výhled,,R$8)-Last_Bil)*(INDEX($BO167:$DW167,,R$8)-INDEX($D167:$BL167,,$E$1))+INDEX($D167:$BL167,,$E$1),R$9/(INDEX(Roky_výhled,,R$8)-INDEX(Roky_výhled,,R$8-1))*(INDEX($BO167:$DW167,,R$8)-INDEX($BO167:$DW167,,R$8-1))+INDEX($BO167:$DW167,,R$8-1))</f>
        <v>0</v>
      </c>
      <c r="S167" s="173">
        <f>CHOOSE(S$6,Statistika_paliv_E_a_T!S123,INDEX($BO167:$DW167,,S$4),S$9/(INDEX(Roky_výhled,,S$8)-Last_Bil)*(INDEX($BO167:$DW167,,S$8)-INDEX($D167:$BL167,,$E$1))+INDEX($D167:$BL167,,$E$1),S$9/(INDEX(Roky_výhled,,S$8)-INDEX(Roky_výhled,,S$8-1))*(INDEX($BO167:$DW167,,S$8)-INDEX($BO167:$DW167,,S$8-1))+INDEX($BO167:$DW167,,S$8-1))</f>
        <v>0</v>
      </c>
      <c r="T167" s="173">
        <f>CHOOSE(T$6,Statistika_paliv_E_a_T!T123,INDEX($BO167:$DW167,,T$4),T$9/(INDEX(Roky_výhled,,T$8)-Last_Bil)*(INDEX($BO167:$DW167,,T$8)-INDEX($D167:$BL167,,$E$1))+INDEX($D167:$BL167,,$E$1),T$9/(INDEX(Roky_výhled,,T$8)-INDEX(Roky_výhled,,T$8-1))*(INDEX($BO167:$DW167,,T$8)-INDEX($BO167:$DW167,,T$8-1))+INDEX($BO167:$DW167,,T$8-1))</f>
        <v>0</v>
      </c>
      <c r="U167" s="173">
        <f>CHOOSE(U$6,Statistika_paliv_E_a_T!U123,INDEX($BO167:$DW167,,U$4),U$9/(INDEX(Roky_výhled,,U$8)-Last_Bil)*(INDEX($BO167:$DW167,,U$8)-INDEX($D167:$BL167,,$E$1))+INDEX($D167:$BL167,,$E$1),U$9/(INDEX(Roky_výhled,,U$8)-INDEX(Roky_výhled,,U$8-1))*(INDEX($BO167:$DW167,,U$8)-INDEX($BO167:$DW167,,U$8-1))+INDEX($BO167:$DW167,,U$8-1))</f>
        <v>0</v>
      </c>
      <c r="V167" s="173">
        <f>CHOOSE(V$6,Statistika_paliv_E_a_T!V123,INDEX($BO167:$DW167,,V$4),V$9/(INDEX(Roky_výhled,,V$8)-Last_Bil)*(INDEX($BO167:$DW167,,V$8)-INDEX($D167:$BL167,,$E$1))+INDEX($D167:$BL167,,$E$1),V$9/(INDEX(Roky_výhled,,V$8)-INDEX(Roky_výhled,,V$8-1))*(INDEX($BO167:$DW167,,V$8)-INDEX($BO167:$DW167,,V$8-1))+INDEX($BO167:$DW167,,V$8-1))</f>
        <v>0</v>
      </c>
      <c r="W167" s="173">
        <f>CHOOSE(W$6,Statistika_paliv_E_a_T!W123,INDEX($BO167:$DW167,,W$4),W$9/(INDEX(Roky_výhled,,W$8)-Last_Bil)*(INDEX($BO167:$DW167,,W$8)-INDEX($D167:$BL167,,$E$1))+INDEX($D167:$BL167,,$E$1),W$9/(INDEX(Roky_výhled,,W$8)-INDEX(Roky_výhled,,W$8-1))*(INDEX($BO167:$DW167,,W$8)-INDEX($BO167:$DW167,,W$8-1))+INDEX($BO167:$DW167,,W$8-1))</f>
        <v>0</v>
      </c>
      <c r="X167" s="173">
        <f>CHOOSE(X$6,Statistika_paliv_E_a_T!X123,INDEX($BO167:$DW167,,X$4),X$9/(INDEX(Roky_výhled,,X$8)-Last_Bil)*(INDEX($BO167:$DW167,,X$8)-INDEX($D167:$BL167,,$E$1))+INDEX($D167:$BL167,,$E$1),X$9/(INDEX(Roky_výhled,,X$8)-INDEX(Roky_výhled,,X$8-1))*(INDEX($BO167:$DW167,,X$8)-INDEX($BO167:$DW167,,X$8-1))+INDEX($BO167:$DW167,,X$8-1))</f>
        <v>0</v>
      </c>
      <c r="Y167" s="173">
        <f>CHOOSE(Y$6,Statistika_paliv_E_a_T!Y123,INDEX($BO167:$DW167,,Y$4),Y$9/(INDEX(Roky_výhled,,Y$8)-Last_Bil)*(INDEX($BO167:$DW167,,Y$8)-INDEX($D167:$BL167,,$E$1))+INDEX($D167:$BL167,,$E$1),Y$9/(INDEX(Roky_výhled,,Y$8)-INDEX(Roky_výhled,,Y$8-1))*(INDEX($BO167:$DW167,,Y$8)-INDEX($BO167:$DW167,,Y$8-1))+INDEX($BO167:$DW167,,Y$8-1))</f>
        <v>0</v>
      </c>
      <c r="Z167" s="173">
        <f>CHOOSE(Z$6,Statistika_paliv_E_a_T!Z123,INDEX($BO167:$DW167,,Z$4),Z$9/(INDEX(Roky_výhled,,Z$8)-Last_Bil)*(INDEX($BO167:$DW167,,Z$8)-INDEX($D167:$BL167,,$E$1))+INDEX($D167:$BL167,,$E$1),Z$9/(INDEX(Roky_výhled,,Z$8)-INDEX(Roky_výhled,,Z$8-1))*(INDEX($BO167:$DW167,,Z$8)-INDEX($BO167:$DW167,,Z$8-1))+INDEX($BO167:$DW167,,Z$8-1))</f>
        <v>0</v>
      </c>
      <c r="AA167" s="173">
        <f>CHOOSE(AA$6,Statistika_paliv_E_a_T!AA123,INDEX($BO167:$DW167,,AA$4),AA$9/(INDEX(Roky_výhled,,AA$8)-Last_Bil)*(INDEX($BO167:$DW167,,AA$8)-INDEX($D167:$BL167,,$E$1))+INDEX($D167:$BL167,,$E$1),AA$9/(INDEX(Roky_výhled,,AA$8)-INDEX(Roky_výhled,,AA$8-1))*(INDEX($BO167:$DW167,,AA$8)-INDEX($BO167:$DW167,,AA$8-1))+INDEX($BO167:$DW167,,AA$8-1))</f>
        <v>0</v>
      </c>
      <c r="AB167" s="173">
        <f>CHOOSE(AB$6,Statistika_paliv_E_a_T!AB123,INDEX($BO167:$DW167,,AB$4),AB$9/(INDEX(Roky_výhled,,AB$8)-Last_Bil)*(INDEX($BO167:$DW167,,AB$8)-INDEX($D167:$BL167,,$E$1))+INDEX($D167:$BL167,,$E$1),AB$9/(INDEX(Roky_výhled,,AB$8)-INDEX(Roky_výhled,,AB$8-1))*(INDEX($BO167:$DW167,,AB$8)-INDEX($BO167:$DW167,,AB$8-1))+INDEX($BO167:$DW167,,AB$8-1))</f>
        <v>0</v>
      </c>
      <c r="AC167" s="173">
        <f>CHOOSE(AC$6,Statistika_paliv_E_a_T!AC123,INDEX($BO167:$DW167,,AC$4),AC$9/(INDEX(Roky_výhled,,AC$8)-Last_Bil)*(INDEX($BO167:$DW167,,AC$8)-INDEX($D167:$BL167,,$E$1))+INDEX($D167:$BL167,,$E$1),AC$9/(INDEX(Roky_výhled,,AC$8)-INDEX(Roky_výhled,,AC$8-1))*(INDEX($BO167:$DW167,,AC$8)-INDEX($BO167:$DW167,,AC$8-1))+INDEX($BO167:$DW167,,AC$8-1))</f>
        <v>0</v>
      </c>
      <c r="AD167" s="173">
        <f>CHOOSE(AD$6,Statistika_paliv_E_a_T!AD123,INDEX($BO167:$DW167,,AD$4),AD$9/(INDEX(Roky_výhled,,AD$8)-Last_Bil)*(INDEX($BO167:$DW167,,AD$8)-INDEX($D167:$BL167,,$E$1))+INDEX($D167:$BL167,,$E$1),AD$9/(INDEX(Roky_výhled,,AD$8)-INDEX(Roky_výhled,,AD$8-1))*(INDEX($BO167:$DW167,,AD$8)-INDEX($BO167:$DW167,,AD$8-1))+INDEX($BO167:$DW167,,AD$8-1))</f>
        <v>0</v>
      </c>
      <c r="AE167" s="173">
        <f>CHOOSE(AE$6,Statistika_paliv_E_a_T!AE123,INDEX($BO167:$DW167,,AE$4),AE$9/(INDEX(Roky_výhled,,AE$8)-Last_Bil)*(INDEX($BO167:$DW167,,AE$8)-INDEX($D167:$BL167,,$E$1))+INDEX($D167:$BL167,,$E$1),AE$9/(INDEX(Roky_výhled,,AE$8)-INDEX(Roky_výhled,,AE$8-1))*(INDEX($BO167:$DW167,,AE$8)-INDEX($BO167:$DW167,,AE$8-1))+INDEX($BO167:$DW167,,AE$8-1))</f>
        <v>0</v>
      </c>
      <c r="AF167" s="173">
        <f>CHOOSE(AF$6,Statistika_paliv_E_a_T!AF123,INDEX($BO167:$DW167,,AF$4),AF$9/(INDEX(Roky_výhled,,AF$8)-Last_Bil)*(INDEX($BO167:$DW167,,AF$8)-INDEX($D167:$BL167,,$E$1))+INDEX($D167:$BL167,,$E$1),AF$9/(INDEX(Roky_výhled,,AF$8)-INDEX(Roky_výhled,,AF$8-1))*(INDEX($BO167:$DW167,,AF$8)-INDEX($BO167:$DW167,,AF$8-1))+INDEX($BO167:$DW167,,AF$8-1))</f>
        <v>0</v>
      </c>
      <c r="AG167" s="173">
        <f>CHOOSE(AG$6,Statistika_paliv_E_a_T!AG123,INDEX($BO167:$DW167,,AG$4),AG$9/(INDEX(Roky_výhled,,AG$8)-Last_Bil)*(INDEX($BO167:$DW167,,AG$8)-INDEX($D167:$BL167,,$E$1))+INDEX($D167:$BL167,,$E$1),AG$9/(INDEX(Roky_výhled,,AG$8)-INDEX(Roky_výhled,,AG$8-1))*(INDEX($BO167:$DW167,,AG$8)-INDEX($BO167:$DW167,,AG$8-1))+INDEX($BO167:$DW167,,AG$8-1))</f>
        <v>0</v>
      </c>
      <c r="AH167" s="173">
        <f>CHOOSE(AH$6,Statistika_paliv_E_a_T!AH123,INDEX($BO167:$DW167,,AH$4),AH$9/(INDEX(Roky_výhled,,AH$8)-Last_Bil)*(INDEX($BO167:$DW167,,AH$8)-INDEX($D167:$BL167,,$E$1))+INDEX($D167:$BL167,,$E$1),AH$9/(INDEX(Roky_výhled,,AH$8)-INDEX(Roky_výhled,,AH$8-1))*(INDEX($BO167:$DW167,,AH$8)-INDEX($BO167:$DW167,,AH$8-1))+INDEX($BO167:$DW167,,AH$8-1))</f>
        <v>0</v>
      </c>
      <c r="AI167" s="173">
        <f>CHOOSE(AI$6,Statistika_paliv_E_a_T!AI123,INDEX($BO167:$DW167,,AI$4),AI$9/(INDEX(Roky_výhled,,AI$8)-Last_Bil)*(INDEX($BO167:$DW167,,AI$8)-INDEX($D167:$BL167,,$E$1))+INDEX($D167:$BL167,,$E$1),AI$9/(INDEX(Roky_výhled,,AI$8)-INDEX(Roky_výhled,,AI$8-1))*(INDEX($BO167:$DW167,,AI$8)-INDEX($BO167:$DW167,,AI$8-1))+INDEX($BO167:$DW167,,AI$8-1))</f>
        <v>0</v>
      </c>
      <c r="AJ167" s="173">
        <f>CHOOSE(AJ$6,Statistika_paliv_E_a_T!AJ123,INDEX($BO167:$DW167,,AJ$4),AJ$9/(INDEX(Roky_výhled,,AJ$8)-Last_Bil)*(INDEX($BO167:$DW167,,AJ$8)-INDEX($D167:$BL167,,$E$1))+INDEX($D167:$BL167,,$E$1),AJ$9/(INDEX(Roky_výhled,,AJ$8)-INDEX(Roky_výhled,,AJ$8-1))*(INDEX($BO167:$DW167,,AJ$8)-INDEX($BO167:$DW167,,AJ$8-1))+INDEX($BO167:$DW167,,AJ$8-1))</f>
        <v>0</v>
      </c>
      <c r="AK167" s="173">
        <f>CHOOSE(AK$6,Statistika_paliv_E_a_T!AK123,INDEX($BO167:$DW167,,AK$4),AK$9/(INDEX(Roky_výhled,,AK$8)-Last_Bil)*(INDEX($BO167:$DW167,,AK$8)-INDEX($D167:$BL167,,$E$1))+INDEX($D167:$BL167,,$E$1),AK$9/(INDEX(Roky_výhled,,AK$8)-INDEX(Roky_výhled,,AK$8-1))*(INDEX($BO167:$DW167,,AK$8)-INDEX($BO167:$DW167,,AK$8-1))+INDEX($BO167:$DW167,,AK$8-1))</f>
        <v>0</v>
      </c>
      <c r="AL167" s="173">
        <f>CHOOSE(AL$6,Statistika_paliv_E_a_T!AL123,INDEX($BO167:$DW167,,AL$4),AL$9/(INDEX(Roky_výhled,,AL$8)-Last_Bil)*(INDEX($BO167:$DW167,,AL$8)-INDEX($D167:$BL167,,$E$1))+INDEX($D167:$BL167,,$E$1),AL$9/(INDEX(Roky_výhled,,AL$8)-INDEX(Roky_výhled,,AL$8-1))*(INDEX($BO167:$DW167,,AL$8)-INDEX($BO167:$DW167,,AL$8-1))+INDEX($BO167:$DW167,,AL$8-1))</f>
        <v>0</v>
      </c>
      <c r="AM167" s="173">
        <f>CHOOSE(AM$6,Statistika_paliv_E_a_T!AM123,INDEX($BO167:$DW167,,AM$4),AM$9/(INDEX(Roky_výhled,,AM$8)-Last_Bil)*(INDEX($BO167:$DW167,,AM$8)-INDEX($D167:$BL167,,$E$1))+INDEX($D167:$BL167,,$E$1),AM$9/(INDEX(Roky_výhled,,AM$8)-INDEX(Roky_výhled,,AM$8-1))*(INDEX($BO167:$DW167,,AM$8)-INDEX($BO167:$DW167,,AM$8-1))+INDEX($BO167:$DW167,,AM$8-1))</f>
        <v>0</v>
      </c>
      <c r="AN167" s="173">
        <f>CHOOSE(AN$6,Statistika_paliv_E_a_T!AN123,INDEX($BO167:$DW167,,AN$4),AN$9/(INDEX(Roky_výhled,,AN$8)-Last_Bil)*(INDEX($BO167:$DW167,,AN$8)-INDEX($D167:$BL167,,$E$1))+INDEX($D167:$BL167,,$E$1),AN$9/(INDEX(Roky_výhled,,AN$8)-INDEX(Roky_výhled,,AN$8-1))*(INDEX($BO167:$DW167,,AN$8)-INDEX($BO167:$DW167,,AN$8-1))+INDEX($BO167:$DW167,,AN$8-1))</f>
        <v>0</v>
      </c>
      <c r="AO167" s="173">
        <f>CHOOSE(AO$6,Statistika_paliv_E_a_T!AO123,INDEX($BO167:$DW167,,AO$4),AO$9/(INDEX(Roky_výhled,,AO$8)-Last_Bil)*(INDEX($BO167:$DW167,,AO$8)-INDEX($D167:$BL167,,$E$1))+INDEX($D167:$BL167,,$E$1),AO$9/(INDEX(Roky_výhled,,AO$8)-INDEX(Roky_výhled,,AO$8-1))*(INDEX($BO167:$DW167,,AO$8)-INDEX($BO167:$DW167,,AO$8-1))+INDEX($BO167:$DW167,,AO$8-1))</f>
        <v>0</v>
      </c>
      <c r="AP167" s="173">
        <f>CHOOSE(AP$6,Statistika_paliv_E_a_T!AP123,INDEX($BO167:$DW167,,AP$4),AP$9/(INDEX(Roky_výhled,,AP$8)-Last_Bil)*(INDEX($BO167:$DW167,,AP$8)-INDEX($D167:$BL167,,$E$1))+INDEX($D167:$BL167,,$E$1),AP$9/(INDEX(Roky_výhled,,AP$8)-INDEX(Roky_výhled,,AP$8-1))*(INDEX($BO167:$DW167,,AP$8)-INDEX($BO167:$DW167,,AP$8-1))+INDEX($BO167:$DW167,,AP$8-1))</f>
        <v>0</v>
      </c>
      <c r="AQ167" s="173">
        <f>CHOOSE(AQ$6,Statistika_paliv_E_a_T!AQ123,INDEX($BO167:$DW167,,AQ$4),AQ$9/(INDEX(Roky_výhled,,AQ$8)-Last_Bil)*(INDEX($BO167:$DW167,,AQ$8)-INDEX($D167:$BL167,,$E$1))+INDEX($D167:$BL167,,$E$1),AQ$9/(INDEX(Roky_výhled,,AQ$8)-INDEX(Roky_výhled,,AQ$8-1))*(INDEX($BO167:$DW167,,AQ$8)-INDEX($BO167:$DW167,,AQ$8-1))+INDEX($BO167:$DW167,,AQ$8-1))</f>
        <v>0</v>
      </c>
      <c r="AR167" s="173">
        <f>CHOOSE(AR$6,Statistika_paliv_E_a_T!AR123,INDEX($BO167:$DW167,,AR$4),AR$9/(INDEX(Roky_výhled,,AR$8)-Last_Bil)*(INDEX($BO167:$DW167,,AR$8)-INDEX($D167:$BL167,,$E$1))+INDEX($D167:$BL167,,$E$1),AR$9/(INDEX(Roky_výhled,,AR$8)-INDEX(Roky_výhled,,AR$8-1))*(INDEX($BO167:$DW167,,AR$8)-INDEX($BO167:$DW167,,AR$8-1))+INDEX($BO167:$DW167,,AR$8-1))</f>
        <v>0</v>
      </c>
      <c r="AS167" s="173">
        <f>CHOOSE(AS$6,Statistika_paliv_E_a_T!AS123,INDEX($BO167:$DW167,,AS$4),AS$9/(INDEX(Roky_výhled,,AS$8)-Last_Bil)*(INDEX($BO167:$DW167,,AS$8)-INDEX($D167:$BL167,,$E$1))+INDEX($D167:$BL167,,$E$1),AS$9/(INDEX(Roky_výhled,,AS$8)-INDEX(Roky_výhled,,AS$8-1))*(INDEX($BO167:$DW167,,AS$8)-INDEX($BO167:$DW167,,AS$8-1))+INDEX($BO167:$DW167,,AS$8-1))</f>
        <v>0</v>
      </c>
      <c r="AT167" s="173">
        <f>CHOOSE(AT$6,Statistika_paliv_E_a_T!AT123,INDEX($BO167:$DW167,,AT$4),AT$9/(INDEX(Roky_výhled,,AT$8)-Last_Bil)*(INDEX($BO167:$DW167,,AT$8)-INDEX($D167:$BL167,,$E$1))+INDEX($D167:$BL167,,$E$1),AT$9/(INDEX(Roky_výhled,,AT$8)-INDEX(Roky_výhled,,AT$8-1))*(INDEX($BO167:$DW167,,AT$8)-INDEX($BO167:$DW167,,AT$8-1))+INDEX($BO167:$DW167,,AT$8-1))</f>
        <v>0</v>
      </c>
      <c r="AU167" s="173">
        <f>CHOOSE(AU$6,Statistika_paliv_E_a_T!AU123,INDEX($BO167:$DW167,,AU$4),AU$9/(INDEX(Roky_výhled,,AU$8)-Last_Bil)*(INDEX($BO167:$DW167,,AU$8)-INDEX($D167:$BL167,,$E$1))+INDEX($D167:$BL167,,$E$1),AU$9/(INDEX(Roky_výhled,,AU$8)-INDEX(Roky_výhled,,AU$8-1))*(INDEX($BO167:$DW167,,AU$8)-INDEX($BO167:$DW167,,AU$8-1))+INDEX($BO167:$DW167,,AU$8-1))</f>
        <v>0</v>
      </c>
      <c r="AV167" s="173">
        <f>CHOOSE(AV$6,Statistika_paliv_E_a_T!AV123,INDEX($BO167:$DW167,,AV$4),AV$9/(INDEX(Roky_výhled,,AV$8)-Last_Bil)*(INDEX($BO167:$DW167,,AV$8)-INDEX($D167:$BL167,,$E$1))+INDEX($D167:$BL167,,$E$1),AV$9/(INDEX(Roky_výhled,,AV$8)-INDEX(Roky_výhled,,AV$8-1))*(INDEX($BO167:$DW167,,AV$8)-INDEX($BO167:$DW167,,AV$8-1))+INDEX($BO167:$DW167,,AV$8-1))</f>
        <v>0</v>
      </c>
      <c r="AW167" s="173">
        <f>CHOOSE(AW$6,Statistika_paliv_E_a_T!AW123,INDEX($BO167:$DW167,,AW$4),AW$9/(INDEX(Roky_výhled,,AW$8)-Last_Bil)*(INDEX($BO167:$DW167,,AW$8)-INDEX($D167:$BL167,,$E$1))+INDEX($D167:$BL167,,$E$1),AW$9/(INDEX(Roky_výhled,,AW$8)-INDEX(Roky_výhled,,AW$8-1))*(INDEX($BO167:$DW167,,AW$8)-INDEX($BO167:$DW167,,AW$8-1))+INDEX($BO167:$DW167,,AW$8-1))</f>
        <v>0</v>
      </c>
      <c r="AX167" s="173">
        <f>CHOOSE(AX$6,Statistika_paliv_E_a_T!AX123,INDEX($BO167:$DW167,,AX$4),AX$9/(INDEX(Roky_výhled,,AX$8)-Last_Bil)*(INDEX($BO167:$DW167,,AX$8)-INDEX($D167:$BL167,,$E$1))+INDEX($D167:$BL167,,$E$1),AX$9/(INDEX(Roky_výhled,,AX$8)-INDEX(Roky_výhled,,AX$8-1))*(INDEX($BO167:$DW167,,AX$8)-INDEX($BO167:$DW167,,AX$8-1))+INDEX($BO167:$DW167,,AX$8-1))</f>
        <v>0</v>
      </c>
      <c r="AY167" s="173">
        <f>CHOOSE(AY$6,Statistika_paliv_E_a_T!AY123,INDEX($BO167:$DW167,,AY$4),AY$9/(INDEX(Roky_výhled,,AY$8)-Last_Bil)*(INDEX($BO167:$DW167,,AY$8)-INDEX($D167:$BL167,,$E$1))+INDEX($D167:$BL167,,$E$1),AY$9/(INDEX(Roky_výhled,,AY$8)-INDEX(Roky_výhled,,AY$8-1))*(INDEX($BO167:$DW167,,AY$8)-INDEX($BO167:$DW167,,AY$8-1))+INDEX($BO167:$DW167,,AY$8-1))</f>
        <v>0</v>
      </c>
      <c r="AZ167" s="173">
        <f>CHOOSE(AZ$6,Statistika_paliv_E_a_T!AZ123,INDEX($BO167:$DW167,,AZ$4),AZ$9/(INDEX(Roky_výhled,,AZ$8)-Last_Bil)*(INDEX($BO167:$DW167,,AZ$8)-INDEX($D167:$BL167,,$E$1))+INDEX($D167:$BL167,,$E$1),AZ$9/(INDEX(Roky_výhled,,AZ$8)-INDEX(Roky_výhled,,AZ$8-1))*(INDEX($BO167:$DW167,,AZ$8)-INDEX($BO167:$DW167,,AZ$8-1))+INDEX($BO167:$DW167,,AZ$8-1))</f>
        <v>0</v>
      </c>
      <c r="BA167" s="173">
        <f>CHOOSE(BA$6,Statistika_paliv_E_a_T!BA123,INDEX($BO167:$DW167,,BA$4),BA$9/(INDEX(Roky_výhled,,BA$8)-Last_Bil)*(INDEX($BO167:$DW167,,BA$8)-INDEX($D167:$BL167,,$E$1))+INDEX($D167:$BL167,,$E$1),BA$9/(INDEX(Roky_výhled,,BA$8)-INDEX(Roky_výhled,,BA$8-1))*(INDEX($BO167:$DW167,,BA$8)-INDEX($BO167:$DW167,,BA$8-1))+INDEX($BO167:$DW167,,BA$8-1))</f>
        <v>0</v>
      </c>
      <c r="BB167" s="173">
        <f>CHOOSE(BB$6,Statistika_paliv_E_a_T!BB123,INDEX($BO167:$DW167,,BB$4),BB$9/(INDEX(Roky_výhled,,BB$8)-Last_Bil)*(INDEX($BO167:$DW167,,BB$8)-INDEX($D167:$BL167,,$E$1))+INDEX($D167:$BL167,,$E$1),BB$9/(INDEX(Roky_výhled,,BB$8)-INDEX(Roky_výhled,,BB$8-1))*(INDEX($BO167:$DW167,,BB$8)-INDEX($BO167:$DW167,,BB$8-1))+INDEX($BO167:$DW167,,BB$8-1))</f>
        <v>0</v>
      </c>
      <c r="BC167" s="173">
        <f>CHOOSE(BC$6,Statistika_paliv_E_a_T!BC123,INDEX($BO167:$DW167,,BC$4),BC$9/(INDEX(Roky_výhled,,BC$8)-Last_Bil)*(INDEX($BO167:$DW167,,BC$8)-INDEX($D167:$BL167,,$E$1))+INDEX($D167:$BL167,,$E$1),BC$9/(INDEX(Roky_výhled,,BC$8)-INDEX(Roky_výhled,,BC$8-1))*(INDEX($BO167:$DW167,,BC$8)-INDEX($BO167:$DW167,,BC$8-1))+INDEX($BO167:$DW167,,BC$8-1))</f>
        <v>0</v>
      </c>
      <c r="BD167" s="173">
        <f>CHOOSE(BD$6,Statistika_paliv_E_a_T!BD123,INDEX($BO167:$DW167,,BD$4),BD$9/(INDEX(Roky_výhled,,BD$8)-Last_Bil)*(INDEX($BO167:$DW167,,BD$8)-INDEX($D167:$BL167,,$E$1))+INDEX($D167:$BL167,,$E$1),BD$9/(INDEX(Roky_výhled,,BD$8)-INDEX(Roky_výhled,,BD$8-1))*(INDEX($BO167:$DW167,,BD$8)-INDEX($BO167:$DW167,,BD$8-1))+INDEX($BO167:$DW167,,BD$8-1))</f>
        <v>0</v>
      </c>
      <c r="BE167" s="173">
        <f>CHOOSE(BE$6,Statistika_paliv_E_a_T!BE123,INDEX($BO167:$DW167,,BE$4),BE$9/(INDEX(Roky_výhled,,BE$8)-Last_Bil)*(INDEX($BO167:$DW167,,BE$8)-INDEX($D167:$BL167,,$E$1))+INDEX($D167:$BL167,,$E$1),BE$9/(INDEX(Roky_výhled,,BE$8)-INDEX(Roky_výhled,,BE$8-1))*(INDEX($BO167:$DW167,,BE$8)-INDEX($BO167:$DW167,,BE$8-1))+INDEX($BO167:$DW167,,BE$8-1))</f>
        <v>0</v>
      </c>
      <c r="BF167" s="173">
        <f>CHOOSE(BF$6,Statistika_paliv_E_a_T!BF123,INDEX($BO167:$DW167,,BF$4),BF$9/(INDEX(Roky_výhled,,BF$8)-Last_Bil)*(INDEX($BO167:$DW167,,BF$8)-INDEX($D167:$BL167,,$E$1))+INDEX($D167:$BL167,,$E$1),BF$9/(INDEX(Roky_výhled,,BF$8)-INDEX(Roky_výhled,,BF$8-1))*(INDEX($BO167:$DW167,,BF$8)-INDEX($BO167:$DW167,,BF$8-1))+INDEX($BO167:$DW167,,BF$8-1))</f>
        <v>0</v>
      </c>
      <c r="BG167" s="173">
        <f>CHOOSE(BG$6,Statistika_paliv_E_a_T!BG123,INDEX($BO167:$DW167,,BG$4),BG$9/(INDEX(Roky_výhled,,BG$8)-Last_Bil)*(INDEX($BO167:$DW167,,BG$8)-INDEX($D167:$BL167,,$E$1))+INDEX($D167:$BL167,,$E$1),BG$9/(INDEX(Roky_výhled,,BG$8)-INDEX(Roky_výhled,,BG$8-1))*(INDEX($BO167:$DW167,,BG$8)-INDEX($BO167:$DW167,,BG$8-1))+INDEX($BO167:$DW167,,BG$8-1))</f>
        <v>0</v>
      </c>
      <c r="BH167" s="173">
        <f>CHOOSE(BH$6,Statistika_paliv_E_a_T!BH123,INDEX($BO167:$DW167,,BH$4),BH$9/(INDEX(Roky_výhled,,BH$8)-Last_Bil)*(INDEX($BO167:$DW167,,BH$8)-INDEX($D167:$BL167,,$E$1))+INDEX($D167:$BL167,,$E$1),BH$9/(INDEX(Roky_výhled,,BH$8)-INDEX(Roky_výhled,,BH$8-1))*(INDEX($BO167:$DW167,,BH$8)-INDEX($BO167:$DW167,,BH$8-1))+INDEX($BO167:$DW167,,BH$8-1))</f>
        <v>0</v>
      </c>
      <c r="BI167" s="173">
        <f>CHOOSE(BI$6,Statistika_paliv_E_a_T!BI123,INDEX($BO167:$DW167,,BI$4),BI$9/(INDEX(Roky_výhled,,BI$8)-Last_Bil)*(INDEX($BO167:$DW167,,BI$8)-INDEX($D167:$BL167,,$E$1))+INDEX($D167:$BL167,,$E$1),BI$9/(INDEX(Roky_výhled,,BI$8)-INDEX(Roky_výhled,,BI$8-1))*(INDEX($BO167:$DW167,,BI$8)-INDEX($BO167:$DW167,,BI$8-1))+INDEX($BO167:$DW167,,BI$8-1))</f>
        <v>0</v>
      </c>
      <c r="BJ167" s="173">
        <f>CHOOSE(BJ$6,Statistika_paliv_E_a_T!BJ123,INDEX($BO167:$DW167,,BJ$4),BJ$9/(INDEX(Roky_výhled,,BJ$8)-Last_Bil)*(INDEX($BO167:$DW167,,BJ$8)-INDEX($D167:$BL167,,$E$1))+INDEX($D167:$BL167,,$E$1),BJ$9/(INDEX(Roky_výhled,,BJ$8)-INDEX(Roky_výhled,,BJ$8-1))*(INDEX($BO167:$DW167,,BJ$8)-INDEX($BO167:$DW167,,BJ$8-1))+INDEX($BO167:$DW167,,BJ$8-1))</f>
        <v>0</v>
      </c>
      <c r="BK167" s="173">
        <f>CHOOSE(BK$6,Statistika_paliv_E_a_T!BK123,INDEX($BO167:$DW167,,BK$4),BK$9/(INDEX(Roky_výhled,,BK$8)-Last_Bil)*(INDEX($BO167:$DW167,,BK$8)-INDEX($D167:$BL167,,$E$1))+INDEX($D167:$BL167,,$E$1),BK$9/(INDEX(Roky_výhled,,BK$8)-INDEX(Roky_výhled,,BK$8-1))*(INDEX($BO167:$DW167,,BK$8)-INDEX($BO167:$DW167,,BK$8-1))+INDEX($BO167:$DW167,,BK$8-1))</f>
        <v>0</v>
      </c>
      <c r="BL167" s="162">
        <f>CHOOSE(BL$6,Statistika_paliv_E_a_T!BL123,INDEX($BO167:$DW167,,BL$4),BL$9/(INDEX(Roky_výhled,,BL$8)-Last_Bil)*(INDEX($BO167:$DW167,,BL$8)-INDEX($D167:$BL167,,$E$1))+INDEX($D167:$BL167,,$E$1),BL$9/(INDEX(Roky_výhled,,BL$8)-INDEX(Roky_výhled,,BL$8-1))*(INDEX($BO167:$DW167,,BL$8)-INDEX($BO167:$DW167,,BL$8-1))+INDEX($BO167:$DW167,,BL$8-1))</f>
        <v>0</v>
      </c>
      <c r="BM167"/>
      <c r="BN167" s="221" t="str">
        <f t="shared" si="435"/>
        <v>Letecký benzín</v>
      </c>
      <c r="BO167" s="285">
        <v>0</v>
      </c>
      <c r="BP167" s="286">
        <v>0</v>
      </c>
      <c r="BQ167" s="286">
        <v>0</v>
      </c>
      <c r="BR167" s="286">
        <v>0</v>
      </c>
      <c r="BS167" s="286">
        <v>0</v>
      </c>
      <c r="BT167" s="286">
        <v>0</v>
      </c>
      <c r="BU167" s="286">
        <v>0</v>
      </c>
      <c r="BV167" s="286">
        <v>0</v>
      </c>
      <c r="BW167" s="286">
        <v>0</v>
      </c>
      <c r="BX167" s="286">
        <v>0</v>
      </c>
      <c r="BY167" s="287">
        <v>0</v>
      </c>
      <c r="BZ167" s="281"/>
      <c r="CA167" s="281"/>
      <c r="CB167" s="281"/>
      <c r="CC167" s="281"/>
      <c r="CD167" s="281"/>
      <c r="CE167" s="281"/>
      <c r="CF167" s="281"/>
      <c r="CG167" s="281"/>
      <c r="CH167" s="281"/>
      <c r="CI167" s="281"/>
      <c r="CJ167" s="281"/>
      <c r="CK167" s="281"/>
      <c r="CL167" s="281"/>
      <c r="CM167" s="281"/>
      <c r="CN167" s="281"/>
      <c r="CO167" s="281"/>
      <c r="CP167" s="281"/>
      <c r="CQ167" s="281"/>
      <c r="CR167" s="281"/>
      <c r="CS167" s="281"/>
      <c r="CT167" s="281"/>
      <c r="CU167" s="281"/>
      <c r="CV167" s="281"/>
      <c r="CW167" s="281"/>
      <c r="CX167" s="281"/>
      <c r="CY167" s="281"/>
      <c r="CZ167" s="281"/>
      <c r="DA167" s="281"/>
      <c r="DB167" s="281"/>
      <c r="DC167" s="281"/>
      <c r="DD167" s="281"/>
      <c r="DE167" s="281"/>
      <c r="DF167" s="281"/>
      <c r="DG167" s="281"/>
      <c r="DH167" s="281"/>
      <c r="DI167" s="281"/>
      <c r="DJ167" s="281"/>
      <c r="DK167" s="281"/>
      <c r="DL167" s="281"/>
      <c r="DM167" s="281"/>
      <c r="DN167" s="281"/>
      <c r="DO167" s="281"/>
      <c r="DP167" s="281"/>
      <c r="DQ167" s="281"/>
      <c r="DR167" s="281"/>
      <c r="DS167" s="281"/>
      <c r="DT167" s="281"/>
      <c r="DU167" s="281"/>
      <c r="DV167" s="281"/>
      <c r="DW167" s="281"/>
    </row>
    <row r="168" spans="2:127" s="196" customFormat="1" x14ac:dyDescent="0.25">
      <c r="B168" t="s">
        <v>2962</v>
      </c>
      <c r="C168" s="221" t="str">
        <f t="shared" si="437"/>
        <v>Benzín</v>
      </c>
      <c r="D168" s="215">
        <f>CHOOSE(D$6,Statistika_paliv_E_a_T!D124,INDEX($BO168:$DW168,,D$4),D$9/(INDEX(Roky_výhled,,D$8)-Last_Bil)*(INDEX($BO168:$DW168,,D$8)-INDEX($D168:$BL168,,$E$1))+INDEX($D168:$BL168,,$E$1),D$9/(INDEX(Roky_výhled,,D$8)-INDEX(Roky_výhled,,D$8-1))*(INDEX($BO168:$DW168,,D$8)-INDEX($BO168:$DW168,,D$8-1))+INDEX($BO168:$DW168,,D$8-1))</f>
        <v>0</v>
      </c>
      <c r="E168" s="173">
        <f>CHOOSE(E$6,Statistika_paliv_E_a_T!E124,INDEX($BO168:$DW168,,E$4),E$9/(INDEX(Roky_výhled,,E$8)-Last_Bil)*(INDEX($BO168:$DW168,,E$8)-INDEX($D168:$BL168,,$E$1))+INDEX($D168:$BL168,,$E$1),E$9/(INDEX(Roky_výhled,,E$8)-INDEX(Roky_výhled,,E$8-1))*(INDEX($BO168:$DW168,,E$8)-INDEX($BO168:$DW168,,E$8-1))+INDEX($BO168:$DW168,,E$8-1))</f>
        <v>0</v>
      </c>
      <c r="F168" s="173">
        <f>CHOOSE(F$6,Statistika_paliv_E_a_T!F124,INDEX($BO168:$DW168,,F$4),F$9/(INDEX(Roky_výhled,,F$8)-Last_Bil)*(INDEX($BO168:$DW168,,F$8)-INDEX($D168:$BL168,,$E$1))+INDEX($D168:$BL168,,$E$1),F$9/(INDEX(Roky_výhled,,F$8)-INDEX(Roky_výhled,,F$8-1))*(INDEX($BO168:$DW168,,F$8)-INDEX($BO168:$DW168,,F$8-1))+INDEX($BO168:$DW168,,F$8-1))</f>
        <v>0</v>
      </c>
      <c r="G168" s="173">
        <f>CHOOSE(G$6,Statistika_paliv_E_a_T!G124,INDEX($BO168:$DW168,,G$4),G$9/(INDEX(Roky_výhled,,G$8)-Last_Bil)*(INDEX($BO168:$DW168,,G$8)-INDEX($D168:$BL168,,$E$1))+INDEX($D168:$BL168,,$E$1),G$9/(INDEX(Roky_výhled,,G$8)-INDEX(Roky_výhled,,G$8-1))*(INDEX($BO168:$DW168,,G$8)-INDEX($BO168:$DW168,,G$8-1))+INDEX($BO168:$DW168,,G$8-1))</f>
        <v>0</v>
      </c>
      <c r="H168" s="173">
        <f>CHOOSE(H$6,Statistika_paliv_E_a_T!H124,INDEX($BO168:$DW168,,H$4),H$9/(INDEX(Roky_výhled,,H$8)-Last_Bil)*(INDEX($BO168:$DW168,,H$8)-INDEX($D168:$BL168,,$E$1))+INDEX($D168:$BL168,,$E$1),H$9/(INDEX(Roky_výhled,,H$8)-INDEX(Roky_výhled,,H$8-1))*(INDEX($BO168:$DW168,,H$8)-INDEX($BO168:$DW168,,H$8-1))+INDEX($BO168:$DW168,,H$8-1))</f>
        <v>0</v>
      </c>
      <c r="I168" s="173">
        <f>CHOOSE(I$6,Statistika_paliv_E_a_T!I124,INDEX($BO168:$DW168,,I$4),I$9/(INDEX(Roky_výhled,,I$8)-Last_Bil)*(INDEX($BO168:$DW168,,I$8)-INDEX($D168:$BL168,,$E$1))+INDEX($D168:$BL168,,$E$1),I$9/(INDEX(Roky_výhled,,I$8)-INDEX(Roky_výhled,,I$8-1))*(INDEX($BO168:$DW168,,I$8)-INDEX($BO168:$DW168,,I$8-1))+INDEX($BO168:$DW168,,I$8-1))</f>
        <v>0</v>
      </c>
      <c r="J168" s="173">
        <f>CHOOSE(J$6,Statistika_paliv_E_a_T!J124,INDEX($BO168:$DW168,,J$4),J$9/(INDEX(Roky_výhled,,J$8)-Last_Bil)*(INDEX($BO168:$DW168,,J$8)-INDEX($D168:$BL168,,$E$1))+INDEX($D168:$BL168,,$E$1),J$9/(INDEX(Roky_výhled,,J$8)-INDEX(Roky_výhled,,J$8-1))*(INDEX($BO168:$DW168,,J$8)-INDEX($BO168:$DW168,,J$8-1))+INDEX($BO168:$DW168,,J$8-1))</f>
        <v>0</v>
      </c>
      <c r="K168" s="173">
        <f>CHOOSE(K$6,Statistika_paliv_E_a_T!K124,INDEX($BO168:$DW168,,K$4),K$9/(INDEX(Roky_výhled,,K$8)-Last_Bil)*(INDEX($BO168:$DW168,,K$8)-INDEX($D168:$BL168,,$E$1))+INDEX($D168:$BL168,,$E$1),K$9/(INDEX(Roky_výhled,,K$8)-INDEX(Roky_výhled,,K$8-1))*(INDEX($BO168:$DW168,,K$8)-INDEX($BO168:$DW168,,K$8-1))+INDEX($BO168:$DW168,,K$8-1))</f>
        <v>0</v>
      </c>
      <c r="L168" s="173">
        <f>CHOOSE(L$6,Statistika_paliv_E_a_T!L124,INDEX($BO168:$DW168,,L$4),L$9/(INDEX(Roky_výhled,,L$8)-Last_Bil)*(INDEX($BO168:$DW168,,L$8)-INDEX($D168:$BL168,,$E$1))+INDEX($D168:$BL168,,$E$1),L$9/(INDEX(Roky_výhled,,L$8)-INDEX(Roky_výhled,,L$8-1))*(INDEX($BO168:$DW168,,L$8)-INDEX($BO168:$DW168,,L$8-1))+INDEX($BO168:$DW168,,L$8-1))</f>
        <v>0</v>
      </c>
      <c r="M168" s="173">
        <f>CHOOSE(M$6,Statistika_paliv_E_a_T!M124,INDEX($BO168:$DW168,,M$4),M$9/(INDEX(Roky_výhled,,M$8)-Last_Bil)*(INDEX($BO168:$DW168,,M$8)-INDEX($D168:$BL168,,$E$1))+INDEX($D168:$BL168,,$E$1),M$9/(INDEX(Roky_výhled,,M$8)-INDEX(Roky_výhled,,M$8-1))*(INDEX($BO168:$DW168,,M$8)-INDEX($BO168:$DW168,,M$8-1))+INDEX($BO168:$DW168,,M$8-1))</f>
        <v>0</v>
      </c>
      <c r="N168" s="173">
        <f>CHOOSE(N$6,Statistika_paliv_E_a_T!N124,INDEX($BO168:$DW168,,N$4),N$9/(INDEX(Roky_výhled,,N$8)-Last_Bil)*(INDEX($BO168:$DW168,,N$8)-INDEX($D168:$BL168,,$E$1))+INDEX($D168:$BL168,,$E$1),N$9/(INDEX(Roky_výhled,,N$8)-INDEX(Roky_výhled,,N$8-1))*(INDEX($BO168:$DW168,,N$8)-INDEX($BO168:$DW168,,N$8-1))+INDEX($BO168:$DW168,,N$8-1))</f>
        <v>0</v>
      </c>
      <c r="O168" s="173">
        <f>CHOOSE(O$6,Statistika_paliv_E_a_T!O124,INDEX($BO168:$DW168,,O$4),O$9/(INDEX(Roky_výhled,,O$8)-Last_Bil)*(INDEX($BO168:$DW168,,O$8)-INDEX($D168:$BL168,,$E$1))+INDEX($D168:$BL168,,$E$1),O$9/(INDEX(Roky_výhled,,O$8)-INDEX(Roky_výhled,,O$8-1))*(INDEX($BO168:$DW168,,O$8)-INDEX($BO168:$DW168,,O$8-1))+INDEX($BO168:$DW168,,O$8-1))</f>
        <v>0</v>
      </c>
      <c r="P168" s="173">
        <f>CHOOSE(P$6,Statistika_paliv_E_a_T!P124,INDEX($BO168:$DW168,,P$4),P$9/(INDEX(Roky_výhled,,P$8)-Last_Bil)*(INDEX($BO168:$DW168,,P$8)-INDEX($D168:$BL168,,$E$1))+INDEX($D168:$BL168,,$E$1),P$9/(INDEX(Roky_výhled,,P$8)-INDEX(Roky_výhled,,P$8-1))*(INDEX($BO168:$DW168,,P$8)-INDEX($BO168:$DW168,,P$8-1))+INDEX($BO168:$DW168,,P$8-1))</f>
        <v>0</v>
      </c>
      <c r="Q168" s="173">
        <f>CHOOSE(Q$6,Statistika_paliv_E_a_T!Q124,INDEX($BO168:$DW168,,Q$4),Q$9/(INDEX(Roky_výhled,,Q$8)-Last_Bil)*(INDEX($BO168:$DW168,,Q$8)-INDEX($D168:$BL168,,$E$1))+INDEX($D168:$BL168,,$E$1),Q$9/(INDEX(Roky_výhled,,Q$8)-INDEX(Roky_výhled,,Q$8-1))*(INDEX($BO168:$DW168,,Q$8)-INDEX($BO168:$DW168,,Q$8-1))+INDEX($BO168:$DW168,,Q$8-1))</f>
        <v>0</v>
      </c>
      <c r="R168" s="173">
        <f>CHOOSE(R$6,Statistika_paliv_E_a_T!R124,INDEX($BO168:$DW168,,R$4),R$9/(INDEX(Roky_výhled,,R$8)-Last_Bil)*(INDEX($BO168:$DW168,,R$8)-INDEX($D168:$BL168,,$E$1))+INDEX($D168:$BL168,,$E$1),R$9/(INDEX(Roky_výhled,,R$8)-INDEX(Roky_výhled,,R$8-1))*(INDEX($BO168:$DW168,,R$8)-INDEX($BO168:$DW168,,R$8-1))+INDEX($BO168:$DW168,,R$8-1))</f>
        <v>0</v>
      </c>
      <c r="S168" s="173">
        <f>CHOOSE(S$6,Statistika_paliv_E_a_T!S124,INDEX($BO168:$DW168,,S$4),S$9/(INDEX(Roky_výhled,,S$8)-Last_Bil)*(INDEX($BO168:$DW168,,S$8)-INDEX($D168:$BL168,,$E$1))+INDEX($D168:$BL168,,$E$1),S$9/(INDEX(Roky_výhled,,S$8)-INDEX(Roky_výhled,,S$8-1))*(INDEX($BO168:$DW168,,S$8)-INDEX($BO168:$DW168,,S$8-1))+INDEX($BO168:$DW168,,S$8-1))</f>
        <v>0</v>
      </c>
      <c r="T168" s="173">
        <f>CHOOSE(T$6,Statistika_paliv_E_a_T!T124,INDEX($BO168:$DW168,,T$4),T$9/(INDEX(Roky_výhled,,T$8)-Last_Bil)*(INDEX($BO168:$DW168,,T$8)-INDEX($D168:$BL168,,$E$1))+INDEX($D168:$BL168,,$E$1),T$9/(INDEX(Roky_výhled,,T$8)-INDEX(Roky_výhled,,T$8-1))*(INDEX($BO168:$DW168,,T$8)-INDEX($BO168:$DW168,,T$8-1))+INDEX($BO168:$DW168,,T$8-1))</f>
        <v>0</v>
      </c>
      <c r="U168" s="173">
        <f>CHOOSE(U$6,Statistika_paliv_E_a_T!U124,INDEX($BO168:$DW168,,U$4),U$9/(INDEX(Roky_výhled,,U$8)-Last_Bil)*(INDEX($BO168:$DW168,,U$8)-INDEX($D168:$BL168,,$E$1))+INDEX($D168:$BL168,,$E$1),U$9/(INDEX(Roky_výhled,,U$8)-INDEX(Roky_výhled,,U$8-1))*(INDEX($BO168:$DW168,,U$8)-INDEX($BO168:$DW168,,U$8-1))+INDEX($BO168:$DW168,,U$8-1))</f>
        <v>0</v>
      </c>
      <c r="V168" s="173">
        <f>CHOOSE(V$6,Statistika_paliv_E_a_T!V124,INDEX($BO168:$DW168,,V$4),V$9/(INDEX(Roky_výhled,,V$8)-Last_Bil)*(INDEX($BO168:$DW168,,V$8)-INDEX($D168:$BL168,,$E$1))+INDEX($D168:$BL168,,$E$1),V$9/(INDEX(Roky_výhled,,V$8)-INDEX(Roky_výhled,,V$8-1))*(INDEX($BO168:$DW168,,V$8)-INDEX($BO168:$DW168,,V$8-1))+INDEX($BO168:$DW168,,V$8-1))</f>
        <v>0</v>
      </c>
      <c r="W168" s="173">
        <f>CHOOSE(W$6,Statistika_paliv_E_a_T!W124,INDEX($BO168:$DW168,,W$4),W$9/(INDEX(Roky_výhled,,W$8)-Last_Bil)*(INDEX($BO168:$DW168,,W$8)-INDEX($D168:$BL168,,$E$1))+INDEX($D168:$BL168,,$E$1),W$9/(INDEX(Roky_výhled,,W$8)-INDEX(Roky_výhled,,W$8-1))*(INDEX($BO168:$DW168,,W$8)-INDEX($BO168:$DW168,,W$8-1))+INDEX($BO168:$DW168,,W$8-1))</f>
        <v>0</v>
      </c>
      <c r="X168" s="173">
        <f>CHOOSE(X$6,Statistika_paliv_E_a_T!X124,INDEX($BO168:$DW168,,X$4),X$9/(INDEX(Roky_výhled,,X$8)-Last_Bil)*(INDEX($BO168:$DW168,,X$8)-INDEX($D168:$BL168,,$E$1))+INDEX($D168:$BL168,,$E$1),X$9/(INDEX(Roky_výhled,,X$8)-INDEX(Roky_výhled,,X$8-1))*(INDEX($BO168:$DW168,,X$8)-INDEX($BO168:$DW168,,X$8-1))+INDEX($BO168:$DW168,,X$8-1))</f>
        <v>0</v>
      </c>
      <c r="Y168" s="173">
        <f>CHOOSE(Y$6,Statistika_paliv_E_a_T!Y124,INDEX($BO168:$DW168,,Y$4),Y$9/(INDEX(Roky_výhled,,Y$8)-Last_Bil)*(INDEX($BO168:$DW168,,Y$8)-INDEX($D168:$BL168,,$E$1))+INDEX($D168:$BL168,,$E$1),Y$9/(INDEX(Roky_výhled,,Y$8)-INDEX(Roky_výhled,,Y$8-1))*(INDEX($BO168:$DW168,,Y$8)-INDEX($BO168:$DW168,,Y$8-1))+INDEX($BO168:$DW168,,Y$8-1))</f>
        <v>0</v>
      </c>
      <c r="Z168" s="173">
        <f>CHOOSE(Z$6,Statistika_paliv_E_a_T!Z124,INDEX($BO168:$DW168,,Z$4),Z$9/(INDEX(Roky_výhled,,Z$8)-Last_Bil)*(INDEX($BO168:$DW168,,Z$8)-INDEX($D168:$BL168,,$E$1))+INDEX($D168:$BL168,,$E$1),Z$9/(INDEX(Roky_výhled,,Z$8)-INDEX(Roky_výhled,,Z$8-1))*(INDEX($BO168:$DW168,,Z$8)-INDEX($BO168:$DW168,,Z$8-1))+INDEX($BO168:$DW168,,Z$8-1))</f>
        <v>0</v>
      </c>
      <c r="AA168" s="173">
        <f>CHOOSE(AA$6,Statistika_paliv_E_a_T!AA124,INDEX($BO168:$DW168,,AA$4),AA$9/(INDEX(Roky_výhled,,AA$8)-Last_Bil)*(INDEX($BO168:$DW168,,AA$8)-INDEX($D168:$BL168,,$E$1))+INDEX($D168:$BL168,,$E$1),AA$9/(INDEX(Roky_výhled,,AA$8)-INDEX(Roky_výhled,,AA$8-1))*(INDEX($BO168:$DW168,,AA$8)-INDEX($BO168:$DW168,,AA$8-1))+INDEX($BO168:$DW168,,AA$8-1))</f>
        <v>0</v>
      </c>
      <c r="AB168" s="173">
        <f>CHOOSE(AB$6,Statistika_paliv_E_a_T!AB124,INDEX($BO168:$DW168,,AB$4),AB$9/(INDEX(Roky_výhled,,AB$8)-Last_Bil)*(INDEX($BO168:$DW168,,AB$8)-INDEX($D168:$BL168,,$E$1))+INDEX($D168:$BL168,,$E$1),AB$9/(INDEX(Roky_výhled,,AB$8)-INDEX(Roky_výhled,,AB$8-1))*(INDEX($BO168:$DW168,,AB$8)-INDEX($BO168:$DW168,,AB$8-1))+INDEX($BO168:$DW168,,AB$8-1))</f>
        <v>0</v>
      </c>
      <c r="AC168" s="173">
        <f>CHOOSE(AC$6,Statistika_paliv_E_a_T!AC124,INDEX($BO168:$DW168,,AC$4),AC$9/(INDEX(Roky_výhled,,AC$8)-Last_Bil)*(INDEX($BO168:$DW168,,AC$8)-INDEX($D168:$BL168,,$E$1))+INDEX($D168:$BL168,,$E$1),AC$9/(INDEX(Roky_výhled,,AC$8)-INDEX(Roky_výhled,,AC$8-1))*(INDEX($BO168:$DW168,,AC$8)-INDEX($BO168:$DW168,,AC$8-1))+INDEX($BO168:$DW168,,AC$8-1))</f>
        <v>0</v>
      </c>
      <c r="AD168" s="173">
        <f>CHOOSE(AD$6,Statistika_paliv_E_a_T!AD124,INDEX($BO168:$DW168,,AD$4),AD$9/(INDEX(Roky_výhled,,AD$8)-Last_Bil)*(INDEX($BO168:$DW168,,AD$8)-INDEX($D168:$BL168,,$E$1))+INDEX($D168:$BL168,,$E$1),AD$9/(INDEX(Roky_výhled,,AD$8)-INDEX(Roky_výhled,,AD$8-1))*(INDEX($BO168:$DW168,,AD$8)-INDEX($BO168:$DW168,,AD$8-1))+INDEX($BO168:$DW168,,AD$8-1))</f>
        <v>0</v>
      </c>
      <c r="AE168" s="173">
        <f>CHOOSE(AE$6,Statistika_paliv_E_a_T!AE124,INDEX($BO168:$DW168,,AE$4),AE$9/(INDEX(Roky_výhled,,AE$8)-Last_Bil)*(INDEX($BO168:$DW168,,AE$8)-INDEX($D168:$BL168,,$E$1))+INDEX($D168:$BL168,,$E$1),AE$9/(INDEX(Roky_výhled,,AE$8)-INDEX(Roky_výhled,,AE$8-1))*(INDEX($BO168:$DW168,,AE$8)-INDEX($BO168:$DW168,,AE$8-1))+INDEX($BO168:$DW168,,AE$8-1))</f>
        <v>0</v>
      </c>
      <c r="AF168" s="173">
        <f>CHOOSE(AF$6,Statistika_paliv_E_a_T!AF124,INDEX($BO168:$DW168,,AF$4),AF$9/(INDEX(Roky_výhled,,AF$8)-Last_Bil)*(INDEX($BO168:$DW168,,AF$8)-INDEX($D168:$BL168,,$E$1))+INDEX($D168:$BL168,,$E$1),AF$9/(INDEX(Roky_výhled,,AF$8)-INDEX(Roky_výhled,,AF$8-1))*(INDEX($BO168:$DW168,,AF$8)-INDEX($BO168:$DW168,,AF$8-1))+INDEX($BO168:$DW168,,AF$8-1))</f>
        <v>0</v>
      </c>
      <c r="AG168" s="173">
        <f>CHOOSE(AG$6,Statistika_paliv_E_a_T!AG124,INDEX($BO168:$DW168,,AG$4),AG$9/(INDEX(Roky_výhled,,AG$8)-Last_Bil)*(INDEX($BO168:$DW168,,AG$8)-INDEX($D168:$BL168,,$E$1))+INDEX($D168:$BL168,,$E$1),AG$9/(INDEX(Roky_výhled,,AG$8)-INDEX(Roky_výhled,,AG$8-1))*(INDEX($BO168:$DW168,,AG$8)-INDEX($BO168:$DW168,,AG$8-1))+INDEX($BO168:$DW168,,AG$8-1))</f>
        <v>0</v>
      </c>
      <c r="AH168" s="173">
        <f>CHOOSE(AH$6,Statistika_paliv_E_a_T!AH124,INDEX($BO168:$DW168,,AH$4),AH$9/(INDEX(Roky_výhled,,AH$8)-Last_Bil)*(INDEX($BO168:$DW168,,AH$8)-INDEX($D168:$BL168,,$E$1))+INDEX($D168:$BL168,,$E$1),AH$9/(INDEX(Roky_výhled,,AH$8)-INDEX(Roky_výhled,,AH$8-1))*(INDEX($BO168:$DW168,,AH$8)-INDEX($BO168:$DW168,,AH$8-1))+INDEX($BO168:$DW168,,AH$8-1))</f>
        <v>0</v>
      </c>
      <c r="AI168" s="173">
        <f>CHOOSE(AI$6,Statistika_paliv_E_a_T!AI124,INDEX($BO168:$DW168,,AI$4),AI$9/(INDEX(Roky_výhled,,AI$8)-Last_Bil)*(INDEX($BO168:$DW168,,AI$8)-INDEX($D168:$BL168,,$E$1))+INDEX($D168:$BL168,,$E$1),AI$9/(INDEX(Roky_výhled,,AI$8)-INDEX(Roky_výhled,,AI$8-1))*(INDEX($BO168:$DW168,,AI$8)-INDEX($BO168:$DW168,,AI$8-1))+INDEX($BO168:$DW168,,AI$8-1))</f>
        <v>0</v>
      </c>
      <c r="AJ168" s="173">
        <f>CHOOSE(AJ$6,Statistika_paliv_E_a_T!AJ124,INDEX($BO168:$DW168,,AJ$4),AJ$9/(INDEX(Roky_výhled,,AJ$8)-Last_Bil)*(INDEX($BO168:$DW168,,AJ$8)-INDEX($D168:$BL168,,$E$1))+INDEX($D168:$BL168,,$E$1),AJ$9/(INDEX(Roky_výhled,,AJ$8)-INDEX(Roky_výhled,,AJ$8-1))*(INDEX($BO168:$DW168,,AJ$8)-INDEX($BO168:$DW168,,AJ$8-1))+INDEX($BO168:$DW168,,AJ$8-1))</f>
        <v>0</v>
      </c>
      <c r="AK168" s="173">
        <f>CHOOSE(AK$6,Statistika_paliv_E_a_T!AK124,INDEX($BO168:$DW168,,AK$4),AK$9/(INDEX(Roky_výhled,,AK$8)-Last_Bil)*(INDEX($BO168:$DW168,,AK$8)-INDEX($D168:$BL168,,$E$1))+INDEX($D168:$BL168,,$E$1),AK$9/(INDEX(Roky_výhled,,AK$8)-INDEX(Roky_výhled,,AK$8-1))*(INDEX($BO168:$DW168,,AK$8)-INDEX($BO168:$DW168,,AK$8-1))+INDEX($BO168:$DW168,,AK$8-1))</f>
        <v>0</v>
      </c>
      <c r="AL168" s="173">
        <f>CHOOSE(AL$6,Statistika_paliv_E_a_T!AL124,INDEX($BO168:$DW168,,AL$4),AL$9/(INDEX(Roky_výhled,,AL$8)-Last_Bil)*(INDEX($BO168:$DW168,,AL$8)-INDEX($D168:$BL168,,$E$1))+INDEX($D168:$BL168,,$E$1),AL$9/(INDEX(Roky_výhled,,AL$8)-INDEX(Roky_výhled,,AL$8-1))*(INDEX($BO168:$DW168,,AL$8)-INDEX($BO168:$DW168,,AL$8-1))+INDEX($BO168:$DW168,,AL$8-1))</f>
        <v>0</v>
      </c>
      <c r="AM168" s="173">
        <f>CHOOSE(AM$6,Statistika_paliv_E_a_T!AM124,INDEX($BO168:$DW168,,AM$4),AM$9/(INDEX(Roky_výhled,,AM$8)-Last_Bil)*(INDEX($BO168:$DW168,,AM$8)-INDEX($D168:$BL168,,$E$1))+INDEX($D168:$BL168,,$E$1),AM$9/(INDEX(Roky_výhled,,AM$8)-INDEX(Roky_výhled,,AM$8-1))*(INDEX($BO168:$DW168,,AM$8)-INDEX($BO168:$DW168,,AM$8-1))+INDEX($BO168:$DW168,,AM$8-1))</f>
        <v>0</v>
      </c>
      <c r="AN168" s="173">
        <f>CHOOSE(AN$6,Statistika_paliv_E_a_T!AN124,INDEX($BO168:$DW168,,AN$4),AN$9/(INDEX(Roky_výhled,,AN$8)-Last_Bil)*(INDEX($BO168:$DW168,,AN$8)-INDEX($D168:$BL168,,$E$1))+INDEX($D168:$BL168,,$E$1),AN$9/(INDEX(Roky_výhled,,AN$8)-INDEX(Roky_výhled,,AN$8-1))*(INDEX($BO168:$DW168,,AN$8)-INDEX($BO168:$DW168,,AN$8-1))+INDEX($BO168:$DW168,,AN$8-1))</f>
        <v>0</v>
      </c>
      <c r="AO168" s="173">
        <f>CHOOSE(AO$6,Statistika_paliv_E_a_T!AO124,INDEX($BO168:$DW168,,AO$4),AO$9/(INDEX(Roky_výhled,,AO$8)-Last_Bil)*(INDEX($BO168:$DW168,,AO$8)-INDEX($D168:$BL168,,$E$1))+INDEX($D168:$BL168,,$E$1),AO$9/(INDEX(Roky_výhled,,AO$8)-INDEX(Roky_výhled,,AO$8-1))*(INDEX($BO168:$DW168,,AO$8)-INDEX($BO168:$DW168,,AO$8-1))+INDEX($BO168:$DW168,,AO$8-1))</f>
        <v>0</v>
      </c>
      <c r="AP168" s="173">
        <f>CHOOSE(AP$6,Statistika_paliv_E_a_T!AP124,INDEX($BO168:$DW168,,AP$4),AP$9/(INDEX(Roky_výhled,,AP$8)-Last_Bil)*(INDEX($BO168:$DW168,,AP$8)-INDEX($D168:$BL168,,$E$1))+INDEX($D168:$BL168,,$E$1),AP$9/(INDEX(Roky_výhled,,AP$8)-INDEX(Roky_výhled,,AP$8-1))*(INDEX($BO168:$DW168,,AP$8)-INDEX($BO168:$DW168,,AP$8-1))+INDEX($BO168:$DW168,,AP$8-1))</f>
        <v>0</v>
      </c>
      <c r="AQ168" s="173">
        <f>CHOOSE(AQ$6,Statistika_paliv_E_a_T!AQ124,INDEX($BO168:$DW168,,AQ$4),AQ$9/(INDEX(Roky_výhled,,AQ$8)-Last_Bil)*(INDEX($BO168:$DW168,,AQ$8)-INDEX($D168:$BL168,,$E$1))+INDEX($D168:$BL168,,$E$1),AQ$9/(INDEX(Roky_výhled,,AQ$8)-INDEX(Roky_výhled,,AQ$8-1))*(INDEX($BO168:$DW168,,AQ$8)-INDEX($BO168:$DW168,,AQ$8-1))+INDEX($BO168:$DW168,,AQ$8-1))</f>
        <v>0</v>
      </c>
      <c r="AR168" s="173">
        <f>CHOOSE(AR$6,Statistika_paliv_E_a_T!AR124,INDEX($BO168:$DW168,,AR$4),AR$9/(INDEX(Roky_výhled,,AR$8)-Last_Bil)*(INDEX($BO168:$DW168,,AR$8)-INDEX($D168:$BL168,,$E$1))+INDEX($D168:$BL168,,$E$1),AR$9/(INDEX(Roky_výhled,,AR$8)-INDEX(Roky_výhled,,AR$8-1))*(INDEX($BO168:$DW168,,AR$8)-INDEX($BO168:$DW168,,AR$8-1))+INDEX($BO168:$DW168,,AR$8-1))</f>
        <v>0</v>
      </c>
      <c r="AS168" s="173">
        <f>CHOOSE(AS$6,Statistika_paliv_E_a_T!AS124,INDEX($BO168:$DW168,,AS$4),AS$9/(INDEX(Roky_výhled,,AS$8)-Last_Bil)*(INDEX($BO168:$DW168,,AS$8)-INDEX($D168:$BL168,,$E$1))+INDEX($D168:$BL168,,$E$1),AS$9/(INDEX(Roky_výhled,,AS$8)-INDEX(Roky_výhled,,AS$8-1))*(INDEX($BO168:$DW168,,AS$8)-INDEX($BO168:$DW168,,AS$8-1))+INDEX($BO168:$DW168,,AS$8-1))</f>
        <v>0</v>
      </c>
      <c r="AT168" s="173">
        <f>CHOOSE(AT$6,Statistika_paliv_E_a_T!AT124,INDEX($BO168:$DW168,,AT$4),AT$9/(INDEX(Roky_výhled,,AT$8)-Last_Bil)*(INDEX($BO168:$DW168,,AT$8)-INDEX($D168:$BL168,,$E$1))+INDEX($D168:$BL168,,$E$1),AT$9/(INDEX(Roky_výhled,,AT$8)-INDEX(Roky_výhled,,AT$8-1))*(INDEX($BO168:$DW168,,AT$8)-INDEX($BO168:$DW168,,AT$8-1))+INDEX($BO168:$DW168,,AT$8-1))</f>
        <v>0</v>
      </c>
      <c r="AU168" s="173">
        <f>CHOOSE(AU$6,Statistika_paliv_E_a_T!AU124,INDEX($BO168:$DW168,,AU$4),AU$9/(INDEX(Roky_výhled,,AU$8)-Last_Bil)*(INDEX($BO168:$DW168,,AU$8)-INDEX($D168:$BL168,,$E$1))+INDEX($D168:$BL168,,$E$1),AU$9/(INDEX(Roky_výhled,,AU$8)-INDEX(Roky_výhled,,AU$8-1))*(INDEX($BO168:$DW168,,AU$8)-INDEX($BO168:$DW168,,AU$8-1))+INDEX($BO168:$DW168,,AU$8-1))</f>
        <v>0</v>
      </c>
      <c r="AV168" s="173">
        <f>CHOOSE(AV$6,Statistika_paliv_E_a_T!AV124,INDEX($BO168:$DW168,,AV$4),AV$9/(INDEX(Roky_výhled,,AV$8)-Last_Bil)*(INDEX($BO168:$DW168,,AV$8)-INDEX($D168:$BL168,,$E$1))+INDEX($D168:$BL168,,$E$1),AV$9/(INDEX(Roky_výhled,,AV$8)-INDEX(Roky_výhled,,AV$8-1))*(INDEX($BO168:$DW168,,AV$8)-INDEX($BO168:$DW168,,AV$8-1))+INDEX($BO168:$DW168,,AV$8-1))</f>
        <v>0</v>
      </c>
      <c r="AW168" s="173">
        <f>CHOOSE(AW$6,Statistika_paliv_E_a_T!AW124,INDEX($BO168:$DW168,,AW$4),AW$9/(INDEX(Roky_výhled,,AW$8)-Last_Bil)*(INDEX($BO168:$DW168,,AW$8)-INDEX($D168:$BL168,,$E$1))+INDEX($D168:$BL168,,$E$1),AW$9/(INDEX(Roky_výhled,,AW$8)-INDEX(Roky_výhled,,AW$8-1))*(INDEX($BO168:$DW168,,AW$8)-INDEX($BO168:$DW168,,AW$8-1))+INDEX($BO168:$DW168,,AW$8-1))</f>
        <v>0</v>
      </c>
      <c r="AX168" s="173">
        <f>CHOOSE(AX$6,Statistika_paliv_E_a_T!AX124,INDEX($BO168:$DW168,,AX$4),AX$9/(INDEX(Roky_výhled,,AX$8)-Last_Bil)*(INDEX($BO168:$DW168,,AX$8)-INDEX($D168:$BL168,,$E$1))+INDEX($D168:$BL168,,$E$1),AX$9/(INDEX(Roky_výhled,,AX$8)-INDEX(Roky_výhled,,AX$8-1))*(INDEX($BO168:$DW168,,AX$8)-INDEX($BO168:$DW168,,AX$8-1))+INDEX($BO168:$DW168,,AX$8-1))</f>
        <v>0</v>
      </c>
      <c r="AY168" s="173">
        <f>CHOOSE(AY$6,Statistika_paliv_E_a_T!AY124,INDEX($BO168:$DW168,,AY$4),AY$9/(INDEX(Roky_výhled,,AY$8)-Last_Bil)*(INDEX($BO168:$DW168,,AY$8)-INDEX($D168:$BL168,,$E$1))+INDEX($D168:$BL168,,$E$1),AY$9/(INDEX(Roky_výhled,,AY$8)-INDEX(Roky_výhled,,AY$8-1))*(INDEX($BO168:$DW168,,AY$8)-INDEX($BO168:$DW168,,AY$8-1))+INDEX($BO168:$DW168,,AY$8-1))</f>
        <v>0</v>
      </c>
      <c r="AZ168" s="173">
        <f>CHOOSE(AZ$6,Statistika_paliv_E_a_T!AZ124,INDEX($BO168:$DW168,,AZ$4),AZ$9/(INDEX(Roky_výhled,,AZ$8)-Last_Bil)*(INDEX($BO168:$DW168,,AZ$8)-INDEX($D168:$BL168,,$E$1))+INDEX($D168:$BL168,,$E$1),AZ$9/(INDEX(Roky_výhled,,AZ$8)-INDEX(Roky_výhled,,AZ$8-1))*(INDEX($BO168:$DW168,,AZ$8)-INDEX($BO168:$DW168,,AZ$8-1))+INDEX($BO168:$DW168,,AZ$8-1))</f>
        <v>0</v>
      </c>
      <c r="BA168" s="173">
        <f>CHOOSE(BA$6,Statistika_paliv_E_a_T!BA124,INDEX($BO168:$DW168,,BA$4),BA$9/(INDEX(Roky_výhled,,BA$8)-Last_Bil)*(INDEX($BO168:$DW168,,BA$8)-INDEX($D168:$BL168,,$E$1))+INDEX($D168:$BL168,,$E$1),BA$9/(INDEX(Roky_výhled,,BA$8)-INDEX(Roky_výhled,,BA$8-1))*(INDEX($BO168:$DW168,,BA$8)-INDEX($BO168:$DW168,,BA$8-1))+INDEX($BO168:$DW168,,BA$8-1))</f>
        <v>0</v>
      </c>
      <c r="BB168" s="173">
        <f>CHOOSE(BB$6,Statistika_paliv_E_a_T!BB124,INDEX($BO168:$DW168,,BB$4),BB$9/(INDEX(Roky_výhled,,BB$8)-Last_Bil)*(INDEX($BO168:$DW168,,BB$8)-INDEX($D168:$BL168,,$E$1))+INDEX($D168:$BL168,,$E$1),BB$9/(INDEX(Roky_výhled,,BB$8)-INDEX(Roky_výhled,,BB$8-1))*(INDEX($BO168:$DW168,,BB$8)-INDEX($BO168:$DW168,,BB$8-1))+INDEX($BO168:$DW168,,BB$8-1))</f>
        <v>0</v>
      </c>
      <c r="BC168" s="173">
        <f>CHOOSE(BC$6,Statistika_paliv_E_a_T!BC124,INDEX($BO168:$DW168,,BC$4),BC$9/(INDEX(Roky_výhled,,BC$8)-Last_Bil)*(INDEX($BO168:$DW168,,BC$8)-INDEX($D168:$BL168,,$E$1))+INDEX($D168:$BL168,,$E$1),BC$9/(INDEX(Roky_výhled,,BC$8)-INDEX(Roky_výhled,,BC$8-1))*(INDEX($BO168:$DW168,,BC$8)-INDEX($BO168:$DW168,,BC$8-1))+INDEX($BO168:$DW168,,BC$8-1))</f>
        <v>0</v>
      </c>
      <c r="BD168" s="173">
        <f>CHOOSE(BD$6,Statistika_paliv_E_a_T!BD124,INDEX($BO168:$DW168,,BD$4),BD$9/(INDEX(Roky_výhled,,BD$8)-Last_Bil)*(INDEX($BO168:$DW168,,BD$8)-INDEX($D168:$BL168,,$E$1))+INDEX($D168:$BL168,,$E$1),BD$9/(INDEX(Roky_výhled,,BD$8)-INDEX(Roky_výhled,,BD$8-1))*(INDEX($BO168:$DW168,,BD$8)-INDEX($BO168:$DW168,,BD$8-1))+INDEX($BO168:$DW168,,BD$8-1))</f>
        <v>0</v>
      </c>
      <c r="BE168" s="173">
        <f>CHOOSE(BE$6,Statistika_paliv_E_a_T!BE124,INDEX($BO168:$DW168,,BE$4),BE$9/(INDEX(Roky_výhled,,BE$8)-Last_Bil)*(INDEX($BO168:$DW168,,BE$8)-INDEX($D168:$BL168,,$E$1))+INDEX($D168:$BL168,,$E$1),BE$9/(INDEX(Roky_výhled,,BE$8)-INDEX(Roky_výhled,,BE$8-1))*(INDEX($BO168:$DW168,,BE$8)-INDEX($BO168:$DW168,,BE$8-1))+INDEX($BO168:$DW168,,BE$8-1))</f>
        <v>0</v>
      </c>
      <c r="BF168" s="173">
        <f>CHOOSE(BF$6,Statistika_paliv_E_a_T!BF124,INDEX($BO168:$DW168,,BF$4),BF$9/(INDEX(Roky_výhled,,BF$8)-Last_Bil)*(INDEX($BO168:$DW168,,BF$8)-INDEX($D168:$BL168,,$E$1))+INDEX($D168:$BL168,,$E$1),BF$9/(INDEX(Roky_výhled,,BF$8)-INDEX(Roky_výhled,,BF$8-1))*(INDEX($BO168:$DW168,,BF$8)-INDEX($BO168:$DW168,,BF$8-1))+INDEX($BO168:$DW168,,BF$8-1))</f>
        <v>0</v>
      </c>
      <c r="BG168" s="173">
        <f>CHOOSE(BG$6,Statistika_paliv_E_a_T!BG124,INDEX($BO168:$DW168,,BG$4),BG$9/(INDEX(Roky_výhled,,BG$8)-Last_Bil)*(INDEX($BO168:$DW168,,BG$8)-INDEX($D168:$BL168,,$E$1))+INDEX($D168:$BL168,,$E$1),BG$9/(INDEX(Roky_výhled,,BG$8)-INDEX(Roky_výhled,,BG$8-1))*(INDEX($BO168:$DW168,,BG$8)-INDEX($BO168:$DW168,,BG$8-1))+INDEX($BO168:$DW168,,BG$8-1))</f>
        <v>0</v>
      </c>
      <c r="BH168" s="173">
        <f>CHOOSE(BH$6,Statistika_paliv_E_a_T!BH124,INDEX($BO168:$DW168,,BH$4),BH$9/(INDEX(Roky_výhled,,BH$8)-Last_Bil)*(INDEX($BO168:$DW168,,BH$8)-INDEX($D168:$BL168,,$E$1))+INDEX($D168:$BL168,,$E$1),BH$9/(INDEX(Roky_výhled,,BH$8)-INDEX(Roky_výhled,,BH$8-1))*(INDEX($BO168:$DW168,,BH$8)-INDEX($BO168:$DW168,,BH$8-1))+INDEX($BO168:$DW168,,BH$8-1))</f>
        <v>0</v>
      </c>
      <c r="BI168" s="173">
        <f>CHOOSE(BI$6,Statistika_paliv_E_a_T!BI124,INDEX($BO168:$DW168,,BI$4),BI$9/(INDEX(Roky_výhled,,BI$8)-Last_Bil)*(INDEX($BO168:$DW168,,BI$8)-INDEX($D168:$BL168,,$E$1))+INDEX($D168:$BL168,,$E$1),BI$9/(INDEX(Roky_výhled,,BI$8)-INDEX(Roky_výhled,,BI$8-1))*(INDEX($BO168:$DW168,,BI$8)-INDEX($BO168:$DW168,,BI$8-1))+INDEX($BO168:$DW168,,BI$8-1))</f>
        <v>0</v>
      </c>
      <c r="BJ168" s="173">
        <f>CHOOSE(BJ$6,Statistika_paliv_E_a_T!BJ124,INDEX($BO168:$DW168,,BJ$4),BJ$9/(INDEX(Roky_výhled,,BJ$8)-Last_Bil)*(INDEX($BO168:$DW168,,BJ$8)-INDEX($D168:$BL168,,$E$1))+INDEX($D168:$BL168,,$E$1),BJ$9/(INDEX(Roky_výhled,,BJ$8)-INDEX(Roky_výhled,,BJ$8-1))*(INDEX($BO168:$DW168,,BJ$8)-INDEX($BO168:$DW168,,BJ$8-1))+INDEX($BO168:$DW168,,BJ$8-1))</f>
        <v>0</v>
      </c>
      <c r="BK168" s="173">
        <f>CHOOSE(BK$6,Statistika_paliv_E_a_T!BK124,INDEX($BO168:$DW168,,BK$4),BK$9/(INDEX(Roky_výhled,,BK$8)-Last_Bil)*(INDEX($BO168:$DW168,,BK$8)-INDEX($D168:$BL168,,$E$1))+INDEX($D168:$BL168,,$E$1),BK$9/(INDEX(Roky_výhled,,BK$8)-INDEX(Roky_výhled,,BK$8-1))*(INDEX($BO168:$DW168,,BK$8)-INDEX($BO168:$DW168,,BK$8-1))+INDEX($BO168:$DW168,,BK$8-1))</f>
        <v>0</v>
      </c>
      <c r="BL168" s="162">
        <f>CHOOSE(BL$6,Statistika_paliv_E_a_T!BL124,INDEX($BO168:$DW168,,BL$4),BL$9/(INDEX(Roky_výhled,,BL$8)-Last_Bil)*(INDEX($BO168:$DW168,,BL$8)-INDEX($D168:$BL168,,$E$1))+INDEX($D168:$BL168,,$E$1),BL$9/(INDEX(Roky_výhled,,BL$8)-INDEX(Roky_výhled,,BL$8-1))*(INDEX($BO168:$DW168,,BL$8)-INDEX($BO168:$DW168,,BL$8-1))+INDEX($BO168:$DW168,,BL$8-1))</f>
        <v>0</v>
      </c>
      <c r="BM168"/>
      <c r="BN168" s="221" t="str">
        <f t="shared" si="435"/>
        <v>Benzín</v>
      </c>
      <c r="BO168" s="285">
        <v>0</v>
      </c>
      <c r="BP168" s="286">
        <v>0</v>
      </c>
      <c r="BQ168" s="286">
        <v>0</v>
      </c>
      <c r="BR168" s="286">
        <v>0</v>
      </c>
      <c r="BS168" s="286">
        <v>0</v>
      </c>
      <c r="BT168" s="286">
        <v>0</v>
      </c>
      <c r="BU168" s="286">
        <v>0</v>
      </c>
      <c r="BV168" s="286">
        <v>0</v>
      </c>
      <c r="BW168" s="286">
        <v>0</v>
      </c>
      <c r="BX168" s="286">
        <v>0</v>
      </c>
      <c r="BY168" s="287">
        <v>0</v>
      </c>
      <c r="BZ168" s="281"/>
      <c r="CA168" s="281"/>
      <c r="CB168" s="281"/>
      <c r="CC168" s="281"/>
      <c r="CD168" s="281"/>
      <c r="CE168" s="281"/>
      <c r="CF168" s="281"/>
      <c r="CG168" s="281"/>
      <c r="CH168" s="281"/>
      <c r="CI168" s="281"/>
      <c r="CJ168" s="281"/>
      <c r="CK168" s="281"/>
      <c r="CL168" s="281"/>
      <c r="CM168" s="281"/>
      <c r="CN168" s="281"/>
      <c r="CO168" s="281"/>
      <c r="CP168" s="281"/>
      <c r="CQ168" s="281"/>
      <c r="CR168" s="281"/>
      <c r="CS168" s="281"/>
      <c r="CT168" s="281"/>
      <c r="CU168" s="281"/>
      <c r="CV168" s="281"/>
      <c r="CW168" s="281"/>
      <c r="CX168" s="281"/>
      <c r="CY168" s="281"/>
      <c r="CZ168" s="281"/>
      <c r="DA168" s="281"/>
      <c r="DB168" s="281"/>
      <c r="DC168" s="281"/>
      <c r="DD168" s="281"/>
      <c r="DE168" s="281"/>
      <c r="DF168" s="281"/>
      <c r="DG168" s="281"/>
      <c r="DH168" s="281"/>
      <c r="DI168" s="281"/>
      <c r="DJ168" s="281"/>
      <c r="DK168" s="281"/>
      <c r="DL168" s="281"/>
      <c r="DM168" s="281"/>
      <c r="DN168" s="281"/>
      <c r="DO168" s="281"/>
      <c r="DP168" s="281"/>
      <c r="DQ168" s="281"/>
      <c r="DR168" s="281"/>
      <c r="DS168" s="281"/>
      <c r="DT168" s="281"/>
      <c r="DU168" s="281"/>
      <c r="DV168" s="281"/>
      <c r="DW168" s="281"/>
    </row>
    <row r="169" spans="2:127" s="196" customFormat="1" x14ac:dyDescent="0.25">
      <c r="B169" t="s">
        <v>3156</v>
      </c>
      <c r="C169" s="221" t="str">
        <f t="shared" si="437"/>
        <v>Diesel</v>
      </c>
      <c r="D169" s="215">
        <f>CHOOSE(D$6,Statistika_paliv_E_a_T!D125,INDEX($BO169:$DW169,,D$4),D$9/(INDEX(Roky_výhled,,D$8)-Last_Bil)*(INDEX($BO169:$DW169,,D$8)-INDEX($D169:$BL169,,$E$1))+INDEX($D169:$BL169,,$E$1),D$9/(INDEX(Roky_výhled,,D$8)-INDEX(Roky_výhled,,D$8-1))*(INDEX($BO169:$DW169,,D$8)-INDEX($BO169:$DW169,,D$8-1))+INDEX($BO169:$DW169,,D$8-1))</f>
        <v>0</v>
      </c>
      <c r="E169" s="173">
        <f>CHOOSE(E$6,Statistika_paliv_E_a_T!E125,INDEX($BO169:$DW169,,E$4),E$9/(INDEX(Roky_výhled,,E$8)-Last_Bil)*(INDEX($BO169:$DW169,,E$8)-INDEX($D169:$BL169,,$E$1))+INDEX($D169:$BL169,,$E$1),E$9/(INDEX(Roky_výhled,,E$8)-INDEX(Roky_výhled,,E$8-1))*(INDEX($BO169:$DW169,,E$8)-INDEX($BO169:$DW169,,E$8-1))+INDEX($BO169:$DW169,,E$8-1))</f>
        <v>0</v>
      </c>
      <c r="F169" s="173">
        <f>CHOOSE(F$6,Statistika_paliv_E_a_T!F125,INDEX($BO169:$DW169,,F$4),F$9/(INDEX(Roky_výhled,,F$8)-Last_Bil)*(INDEX($BO169:$DW169,,F$8)-INDEX($D169:$BL169,,$E$1))+INDEX($D169:$BL169,,$E$1),F$9/(INDEX(Roky_výhled,,F$8)-INDEX(Roky_výhled,,F$8-1))*(INDEX($BO169:$DW169,,F$8)-INDEX($BO169:$DW169,,F$8-1))+INDEX($BO169:$DW169,,F$8-1))</f>
        <v>0</v>
      </c>
      <c r="G169" s="173">
        <f>CHOOSE(G$6,Statistika_paliv_E_a_T!G125,INDEX($BO169:$DW169,,G$4),G$9/(INDEX(Roky_výhled,,G$8)-Last_Bil)*(INDEX($BO169:$DW169,,G$8)-INDEX($D169:$BL169,,$E$1))+INDEX($D169:$BL169,,$E$1),G$9/(INDEX(Roky_výhled,,G$8)-INDEX(Roky_výhled,,G$8-1))*(INDEX($BO169:$DW169,,G$8)-INDEX($BO169:$DW169,,G$8-1))+INDEX($BO169:$DW169,,G$8-1))</f>
        <v>0</v>
      </c>
      <c r="H169" s="173">
        <f>CHOOSE(H$6,Statistika_paliv_E_a_T!H125,INDEX($BO169:$DW169,,H$4),H$9/(INDEX(Roky_výhled,,H$8)-Last_Bil)*(INDEX($BO169:$DW169,,H$8)-INDEX($D169:$BL169,,$E$1))+INDEX($D169:$BL169,,$E$1),H$9/(INDEX(Roky_výhled,,H$8)-INDEX(Roky_výhled,,H$8-1))*(INDEX($BO169:$DW169,,H$8)-INDEX($BO169:$DW169,,H$8-1))+INDEX($BO169:$DW169,,H$8-1))</f>
        <v>0</v>
      </c>
      <c r="I169" s="173">
        <f>CHOOSE(I$6,Statistika_paliv_E_a_T!I125,INDEX($BO169:$DW169,,I$4),I$9/(INDEX(Roky_výhled,,I$8)-Last_Bil)*(INDEX($BO169:$DW169,,I$8)-INDEX($D169:$BL169,,$E$1))+INDEX($D169:$BL169,,$E$1),I$9/(INDEX(Roky_výhled,,I$8)-INDEX(Roky_výhled,,I$8-1))*(INDEX($BO169:$DW169,,I$8)-INDEX($BO169:$DW169,,I$8-1))+INDEX($BO169:$DW169,,I$8-1))</f>
        <v>0</v>
      </c>
      <c r="J169" s="173">
        <f>CHOOSE(J$6,Statistika_paliv_E_a_T!J125,INDEX($BO169:$DW169,,J$4),J$9/(INDEX(Roky_výhled,,J$8)-Last_Bil)*(INDEX($BO169:$DW169,,J$8)-INDEX($D169:$BL169,,$E$1))+INDEX($D169:$BL169,,$E$1),J$9/(INDEX(Roky_výhled,,J$8)-INDEX(Roky_výhled,,J$8-1))*(INDEX($BO169:$DW169,,J$8)-INDEX($BO169:$DW169,,J$8-1))+INDEX($BO169:$DW169,,J$8-1))</f>
        <v>0</v>
      </c>
      <c r="K169" s="173">
        <f>CHOOSE(K$6,Statistika_paliv_E_a_T!K125,INDEX($BO169:$DW169,,K$4),K$9/(INDEX(Roky_výhled,,K$8)-Last_Bil)*(INDEX($BO169:$DW169,,K$8)-INDEX($D169:$BL169,,$E$1))+INDEX($D169:$BL169,,$E$1),K$9/(INDEX(Roky_výhled,,K$8)-INDEX(Roky_výhled,,K$8-1))*(INDEX($BO169:$DW169,,K$8)-INDEX($BO169:$DW169,,K$8-1))+INDEX($BO169:$DW169,,K$8-1))</f>
        <v>0</v>
      </c>
      <c r="L169" s="173">
        <f>CHOOSE(L$6,Statistika_paliv_E_a_T!L125,INDEX($BO169:$DW169,,L$4),L$9/(INDEX(Roky_výhled,,L$8)-Last_Bil)*(INDEX($BO169:$DW169,,L$8)-INDEX($D169:$BL169,,$E$1))+INDEX($D169:$BL169,,$E$1),L$9/(INDEX(Roky_výhled,,L$8)-INDEX(Roky_výhled,,L$8-1))*(INDEX($BO169:$DW169,,L$8)-INDEX($BO169:$DW169,,L$8-1))+INDEX($BO169:$DW169,,L$8-1))</f>
        <v>0</v>
      </c>
      <c r="M169" s="173">
        <f>CHOOSE(M$6,Statistika_paliv_E_a_T!M125,INDEX($BO169:$DW169,,M$4),M$9/(INDEX(Roky_výhled,,M$8)-Last_Bil)*(INDEX($BO169:$DW169,,M$8)-INDEX($D169:$BL169,,$E$1))+INDEX($D169:$BL169,,$E$1),M$9/(INDEX(Roky_výhled,,M$8)-INDEX(Roky_výhled,,M$8-1))*(INDEX($BO169:$DW169,,M$8)-INDEX($BO169:$DW169,,M$8-1))+INDEX($BO169:$DW169,,M$8-1))</f>
        <v>0</v>
      </c>
      <c r="N169" s="173">
        <f>CHOOSE(N$6,Statistika_paliv_E_a_T!N125,INDEX($BO169:$DW169,,N$4),N$9/(INDEX(Roky_výhled,,N$8)-Last_Bil)*(INDEX($BO169:$DW169,,N$8)-INDEX($D169:$BL169,,$E$1))+INDEX($D169:$BL169,,$E$1),N$9/(INDEX(Roky_výhled,,N$8)-INDEX(Roky_výhled,,N$8-1))*(INDEX($BO169:$DW169,,N$8)-INDEX($BO169:$DW169,,N$8-1))+INDEX($BO169:$DW169,,N$8-1))</f>
        <v>0</v>
      </c>
      <c r="O169" s="173">
        <f>CHOOSE(O$6,Statistika_paliv_E_a_T!O125,INDEX($BO169:$DW169,,O$4),O$9/(INDEX(Roky_výhled,,O$8)-Last_Bil)*(INDEX($BO169:$DW169,,O$8)-INDEX($D169:$BL169,,$E$1))+INDEX($D169:$BL169,,$E$1),O$9/(INDEX(Roky_výhled,,O$8)-INDEX(Roky_výhled,,O$8-1))*(INDEX($BO169:$DW169,,O$8)-INDEX($BO169:$DW169,,O$8-1))+INDEX($BO169:$DW169,,O$8-1))</f>
        <v>0</v>
      </c>
      <c r="P169" s="173">
        <f>CHOOSE(P$6,Statistika_paliv_E_a_T!P125,INDEX($BO169:$DW169,,P$4),P$9/(INDEX(Roky_výhled,,P$8)-Last_Bil)*(INDEX($BO169:$DW169,,P$8)-INDEX($D169:$BL169,,$E$1))+INDEX($D169:$BL169,,$E$1),P$9/(INDEX(Roky_výhled,,P$8)-INDEX(Roky_výhled,,P$8-1))*(INDEX($BO169:$DW169,,P$8)-INDEX($BO169:$DW169,,P$8-1))+INDEX($BO169:$DW169,,P$8-1))</f>
        <v>0</v>
      </c>
      <c r="Q169" s="173">
        <f>CHOOSE(Q$6,Statistika_paliv_E_a_T!Q125,INDEX($BO169:$DW169,,Q$4),Q$9/(INDEX(Roky_výhled,,Q$8)-Last_Bil)*(INDEX($BO169:$DW169,,Q$8)-INDEX($D169:$BL169,,$E$1))+INDEX($D169:$BL169,,$E$1),Q$9/(INDEX(Roky_výhled,,Q$8)-INDEX(Roky_výhled,,Q$8-1))*(INDEX($BO169:$DW169,,Q$8)-INDEX($BO169:$DW169,,Q$8-1))+INDEX($BO169:$DW169,,Q$8-1))</f>
        <v>0</v>
      </c>
      <c r="R169" s="173">
        <f>CHOOSE(R$6,Statistika_paliv_E_a_T!R125,INDEX($BO169:$DW169,,R$4),R$9/(INDEX(Roky_výhled,,R$8)-Last_Bil)*(INDEX($BO169:$DW169,,R$8)-INDEX($D169:$BL169,,$E$1))+INDEX($D169:$BL169,,$E$1),R$9/(INDEX(Roky_výhled,,R$8)-INDEX(Roky_výhled,,R$8-1))*(INDEX($BO169:$DW169,,R$8)-INDEX($BO169:$DW169,,R$8-1))+INDEX($BO169:$DW169,,R$8-1))</f>
        <v>0</v>
      </c>
      <c r="S169" s="173">
        <f>CHOOSE(S$6,Statistika_paliv_E_a_T!S125,INDEX($BO169:$DW169,,S$4),S$9/(INDEX(Roky_výhled,,S$8)-Last_Bil)*(INDEX($BO169:$DW169,,S$8)-INDEX($D169:$BL169,,$E$1))+INDEX($D169:$BL169,,$E$1),S$9/(INDEX(Roky_výhled,,S$8)-INDEX(Roky_výhled,,S$8-1))*(INDEX($BO169:$DW169,,S$8)-INDEX($BO169:$DW169,,S$8-1))+INDEX($BO169:$DW169,,S$8-1))</f>
        <v>0</v>
      </c>
      <c r="T169" s="173">
        <f>CHOOSE(T$6,Statistika_paliv_E_a_T!T125,INDEX($BO169:$DW169,,T$4),T$9/(INDEX(Roky_výhled,,T$8)-Last_Bil)*(INDEX($BO169:$DW169,,T$8)-INDEX($D169:$BL169,,$E$1))+INDEX($D169:$BL169,,$E$1),T$9/(INDEX(Roky_výhled,,T$8)-INDEX(Roky_výhled,,T$8-1))*(INDEX($BO169:$DW169,,T$8)-INDEX($BO169:$DW169,,T$8-1))+INDEX($BO169:$DW169,,T$8-1))</f>
        <v>0</v>
      </c>
      <c r="U169" s="173">
        <f>CHOOSE(U$6,Statistika_paliv_E_a_T!U125,INDEX($BO169:$DW169,,U$4),U$9/(INDEX(Roky_výhled,,U$8)-Last_Bil)*(INDEX($BO169:$DW169,,U$8)-INDEX($D169:$BL169,,$E$1))+INDEX($D169:$BL169,,$E$1),U$9/(INDEX(Roky_výhled,,U$8)-INDEX(Roky_výhled,,U$8-1))*(INDEX($BO169:$DW169,,U$8)-INDEX($BO169:$DW169,,U$8-1))+INDEX($BO169:$DW169,,U$8-1))</f>
        <v>0</v>
      </c>
      <c r="V169" s="173">
        <f>CHOOSE(V$6,Statistika_paliv_E_a_T!V125,INDEX($BO169:$DW169,,V$4),V$9/(INDEX(Roky_výhled,,V$8)-Last_Bil)*(INDEX($BO169:$DW169,,V$8)-INDEX($D169:$BL169,,$E$1))+INDEX($D169:$BL169,,$E$1),V$9/(INDEX(Roky_výhled,,V$8)-INDEX(Roky_výhled,,V$8-1))*(INDEX($BO169:$DW169,,V$8)-INDEX($BO169:$DW169,,V$8-1))+INDEX($BO169:$DW169,,V$8-1))</f>
        <v>0</v>
      </c>
      <c r="W169" s="173">
        <f>CHOOSE(W$6,Statistika_paliv_E_a_T!W125,INDEX($BO169:$DW169,,W$4),W$9/(INDEX(Roky_výhled,,W$8)-Last_Bil)*(INDEX($BO169:$DW169,,W$8)-INDEX($D169:$BL169,,$E$1))+INDEX($D169:$BL169,,$E$1),W$9/(INDEX(Roky_výhled,,W$8)-INDEX(Roky_výhled,,W$8-1))*(INDEX($BO169:$DW169,,W$8)-INDEX($BO169:$DW169,,W$8-1))+INDEX($BO169:$DW169,,W$8-1))</f>
        <v>0</v>
      </c>
      <c r="X169" s="173">
        <f>CHOOSE(X$6,Statistika_paliv_E_a_T!X125,INDEX($BO169:$DW169,,X$4),X$9/(INDEX(Roky_výhled,,X$8)-Last_Bil)*(INDEX($BO169:$DW169,,X$8)-INDEX($D169:$BL169,,$E$1))+INDEX($D169:$BL169,,$E$1),X$9/(INDEX(Roky_výhled,,X$8)-INDEX(Roky_výhled,,X$8-1))*(INDEX($BO169:$DW169,,X$8)-INDEX($BO169:$DW169,,X$8-1))+INDEX($BO169:$DW169,,X$8-1))</f>
        <v>0</v>
      </c>
      <c r="Y169" s="173">
        <f>CHOOSE(Y$6,Statistika_paliv_E_a_T!Y125,INDEX($BO169:$DW169,,Y$4),Y$9/(INDEX(Roky_výhled,,Y$8)-Last_Bil)*(INDEX($BO169:$DW169,,Y$8)-INDEX($D169:$BL169,,$E$1))+INDEX($D169:$BL169,,$E$1),Y$9/(INDEX(Roky_výhled,,Y$8)-INDEX(Roky_výhled,,Y$8-1))*(INDEX($BO169:$DW169,,Y$8)-INDEX($BO169:$DW169,,Y$8-1))+INDEX($BO169:$DW169,,Y$8-1))</f>
        <v>0</v>
      </c>
      <c r="Z169" s="173">
        <f>CHOOSE(Z$6,Statistika_paliv_E_a_T!Z125,INDEX($BO169:$DW169,,Z$4),Z$9/(INDEX(Roky_výhled,,Z$8)-Last_Bil)*(INDEX($BO169:$DW169,,Z$8)-INDEX($D169:$BL169,,$E$1))+INDEX($D169:$BL169,,$E$1),Z$9/(INDEX(Roky_výhled,,Z$8)-INDEX(Roky_výhled,,Z$8-1))*(INDEX($BO169:$DW169,,Z$8)-INDEX($BO169:$DW169,,Z$8-1))+INDEX($BO169:$DW169,,Z$8-1))</f>
        <v>0</v>
      </c>
      <c r="AA169" s="173">
        <f>CHOOSE(AA$6,Statistika_paliv_E_a_T!AA125,INDEX($BO169:$DW169,,AA$4),AA$9/(INDEX(Roky_výhled,,AA$8)-Last_Bil)*(INDEX($BO169:$DW169,,AA$8)-INDEX($D169:$BL169,,$E$1))+INDEX($D169:$BL169,,$E$1),AA$9/(INDEX(Roky_výhled,,AA$8)-INDEX(Roky_výhled,,AA$8-1))*(INDEX($BO169:$DW169,,AA$8)-INDEX($BO169:$DW169,,AA$8-1))+INDEX($BO169:$DW169,,AA$8-1))</f>
        <v>0</v>
      </c>
      <c r="AB169" s="173">
        <f>CHOOSE(AB$6,Statistika_paliv_E_a_T!AB125,INDEX($BO169:$DW169,,AB$4),AB$9/(INDEX(Roky_výhled,,AB$8)-Last_Bil)*(INDEX($BO169:$DW169,,AB$8)-INDEX($D169:$BL169,,$E$1))+INDEX($D169:$BL169,,$E$1),AB$9/(INDEX(Roky_výhled,,AB$8)-INDEX(Roky_výhled,,AB$8-1))*(INDEX($BO169:$DW169,,AB$8)-INDEX($BO169:$DW169,,AB$8-1))+INDEX($BO169:$DW169,,AB$8-1))</f>
        <v>0</v>
      </c>
      <c r="AC169" s="173">
        <f>CHOOSE(AC$6,Statistika_paliv_E_a_T!AC125,INDEX($BO169:$DW169,,AC$4),AC$9/(INDEX(Roky_výhled,,AC$8)-Last_Bil)*(INDEX($BO169:$DW169,,AC$8)-INDEX($D169:$BL169,,$E$1))+INDEX($D169:$BL169,,$E$1),AC$9/(INDEX(Roky_výhled,,AC$8)-INDEX(Roky_výhled,,AC$8-1))*(INDEX($BO169:$DW169,,AC$8)-INDEX($BO169:$DW169,,AC$8-1))+INDEX($BO169:$DW169,,AC$8-1))</f>
        <v>0</v>
      </c>
      <c r="AD169" s="173">
        <f>CHOOSE(AD$6,Statistika_paliv_E_a_T!AD125,INDEX($BO169:$DW169,,AD$4),AD$9/(INDEX(Roky_výhled,,AD$8)-Last_Bil)*(INDEX($BO169:$DW169,,AD$8)-INDEX($D169:$BL169,,$E$1))+INDEX($D169:$BL169,,$E$1),AD$9/(INDEX(Roky_výhled,,AD$8)-INDEX(Roky_výhled,,AD$8-1))*(INDEX($BO169:$DW169,,AD$8)-INDEX($BO169:$DW169,,AD$8-1))+INDEX($BO169:$DW169,,AD$8-1))</f>
        <v>0</v>
      </c>
      <c r="AE169" s="173">
        <f>CHOOSE(AE$6,Statistika_paliv_E_a_T!AE125,INDEX($BO169:$DW169,,AE$4),AE$9/(INDEX(Roky_výhled,,AE$8)-Last_Bil)*(INDEX($BO169:$DW169,,AE$8)-INDEX($D169:$BL169,,$E$1))+INDEX($D169:$BL169,,$E$1),AE$9/(INDEX(Roky_výhled,,AE$8)-INDEX(Roky_výhled,,AE$8-1))*(INDEX($BO169:$DW169,,AE$8)-INDEX($BO169:$DW169,,AE$8-1))+INDEX($BO169:$DW169,,AE$8-1))</f>
        <v>0</v>
      </c>
      <c r="AF169" s="173">
        <f>CHOOSE(AF$6,Statistika_paliv_E_a_T!AF125,INDEX($BO169:$DW169,,AF$4),AF$9/(INDEX(Roky_výhled,,AF$8)-Last_Bil)*(INDEX($BO169:$DW169,,AF$8)-INDEX($D169:$BL169,,$E$1))+INDEX($D169:$BL169,,$E$1),AF$9/(INDEX(Roky_výhled,,AF$8)-INDEX(Roky_výhled,,AF$8-1))*(INDEX($BO169:$DW169,,AF$8)-INDEX($BO169:$DW169,,AF$8-1))+INDEX($BO169:$DW169,,AF$8-1))</f>
        <v>0</v>
      </c>
      <c r="AG169" s="173">
        <f>CHOOSE(AG$6,Statistika_paliv_E_a_T!AG125,INDEX($BO169:$DW169,,AG$4),AG$9/(INDEX(Roky_výhled,,AG$8)-Last_Bil)*(INDEX($BO169:$DW169,,AG$8)-INDEX($D169:$BL169,,$E$1))+INDEX($D169:$BL169,,$E$1),AG$9/(INDEX(Roky_výhled,,AG$8)-INDEX(Roky_výhled,,AG$8-1))*(INDEX($BO169:$DW169,,AG$8)-INDEX($BO169:$DW169,,AG$8-1))+INDEX($BO169:$DW169,,AG$8-1))</f>
        <v>0</v>
      </c>
      <c r="AH169" s="173">
        <f>CHOOSE(AH$6,Statistika_paliv_E_a_T!AH125,INDEX($BO169:$DW169,,AH$4),AH$9/(INDEX(Roky_výhled,,AH$8)-Last_Bil)*(INDEX($BO169:$DW169,,AH$8)-INDEX($D169:$BL169,,$E$1))+INDEX($D169:$BL169,,$E$1),AH$9/(INDEX(Roky_výhled,,AH$8)-INDEX(Roky_výhled,,AH$8-1))*(INDEX($BO169:$DW169,,AH$8)-INDEX($BO169:$DW169,,AH$8-1))+INDEX($BO169:$DW169,,AH$8-1))</f>
        <v>0</v>
      </c>
      <c r="AI169" s="173">
        <f>CHOOSE(AI$6,Statistika_paliv_E_a_T!AI125,INDEX($BO169:$DW169,,AI$4),AI$9/(INDEX(Roky_výhled,,AI$8)-Last_Bil)*(INDEX($BO169:$DW169,,AI$8)-INDEX($D169:$BL169,,$E$1))+INDEX($D169:$BL169,,$E$1),AI$9/(INDEX(Roky_výhled,,AI$8)-INDEX(Roky_výhled,,AI$8-1))*(INDEX($BO169:$DW169,,AI$8)-INDEX($BO169:$DW169,,AI$8-1))+INDEX($BO169:$DW169,,AI$8-1))</f>
        <v>0</v>
      </c>
      <c r="AJ169" s="173">
        <f>CHOOSE(AJ$6,Statistika_paliv_E_a_T!AJ125,INDEX($BO169:$DW169,,AJ$4),AJ$9/(INDEX(Roky_výhled,,AJ$8)-Last_Bil)*(INDEX($BO169:$DW169,,AJ$8)-INDEX($D169:$BL169,,$E$1))+INDEX($D169:$BL169,,$E$1),AJ$9/(INDEX(Roky_výhled,,AJ$8)-INDEX(Roky_výhled,,AJ$8-1))*(INDEX($BO169:$DW169,,AJ$8)-INDEX($BO169:$DW169,,AJ$8-1))+INDEX($BO169:$DW169,,AJ$8-1))</f>
        <v>0</v>
      </c>
      <c r="AK169" s="173">
        <f>CHOOSE(AK$6,Statistika_paliv_E_a_T!AK125,INDEX($BO169:$DW169,,AK$4),AK$9/(INDEX(Roky_výhled,,AK$8)-Last_Bil)*(INDEX($BO169:$DW169,,AK$8)-INDEX($D169:$BL169,,$E$1))+INDEX($D169:$BL169,,$E$1),AK$9/(INDEX(Roky_výhled,,AK$8)-INDEX(Roky_výhled,,AK$8-1))*(INDEX($BO169:$DW169,,AK$8)-INDEX($BO169:$DW169,,AK$8-1))+INDEX($BO169:$DW169,,AK$8-1))</f>
        <v>0</v>
      </c>
      <c r="AL169" s="173">
        <f>CHOOSE(AL$6,Statistika_paliv_E_a_T!AL125,INDEX($BO169:$DW169,,AL$4),AL$9/(INDEX(Roky_výhled,,AL$8)-Last_Bil)*(INDEX($BO169:$DW169,,AL$8)-INDEX($D169:$BL169,,$E$1))+INDEX($D169:$BL169,,$E$1),AL$9/(INDEX(Roky_výhled,,AL$8)-INDEX(Roky_výhled,,AL$8-1))*(INDEX($BO169:$DW169,,AL$8)-INDEX($BO169:$DW169,,AL$8-1))+INDEX($BO169:$DW169,,AL$8-1))</f>
        <v>0</v>
      </c>
      <c r="AM169" s="173">
        <f>CHOOSE(AM$6,Statistika_paliv_E_a_T!AM125,INDEX($BO169:$DW169,,AM$4),AM$9/(INDEX(Roky_výhled,,AM$8)-Last_Bil)*(INDEX($BO169:$DW169,,AM$8)-INDEX($D169:$BL169,,$E$1))+INDEX($D169:$BL169,,$E$1),AM$9/(INDEX(Roky_výhled,,AM$8)-INDEX(Roky_výhled,,AM$8-1))*(INDEX($BO169:$DW169,,AM$8)-INDEX($BO169:$DW169,,AM$8-1))+INDEX($BO169:$DW169,,AM$8-1))</f>
        <v>0</v>
      </c>
      <c r="AN169" s="173">
        <f>CHOOSE(AN$6,Statistika_paliv_E_a_T!AN125,INDEX($BO169:$DW169,,AN$4),AN$9/(INDEX(Roky_výhled,,AN$8)-Last_Bil)*(INDEX($BO169:$DW169,,AN$8)-INDEX($D169:$BL169,,$E$1))+INDEX($D169:$BL169,,$E$1),AN$9/(INDEX(Roky_výhled,,AN$8)-INDEX(Roky_výhled,,AN$8-1))*(INDEX($BO169:$DW169,,AN$8)-INDEX($BO169:$DW169,,AN$8-1))+INDEX($BO169:$DW169,,AN$8-1))</f>
        <v>0</v>
      </c>
      <c r="AO169" s="173">
        <f>CHOOSE(AO$6,Statistika_paliv_E_a_T!AO125,INDEX($BO169:$DW169,,AO$4),AO$9/(INDEX(Roky_výhled,,AO$8)-Last_Bil)*(INDEX($BO169:$DW169,,AO$8)-INDEX($D169:$BL169,,$E$1))+INDEX($D169:$BL169,,$E$1),AO$9/(INDEX(Roky_výhled,,AO$8)-INDEX(Roky_výhled,,AO$8-1))*(INDEX($BO169:$DW169,,AO$8)-INDEX($BO169:$DW169,,AO$8-1))+INDEX($BO169:$DW169,,AO$8-1))</f>
        <v>0</v>
      </c>
      <c r="AP169" s="173">
        <f>CHOOSE(AP$6,Statistika_paliv_E_a_T!AP125,INDEX($BO169:$DW169,,AP$4),AP$9/(INDEX(Roky_výhled,,AP$8)-Last_Bil)*(INDEX($BO169:$DW169,,AP$8)-INDEX($D169:$BL169,,$E$1))+INDEX($D169:$BL169,,$E$1),AP$9/(INDEX(Roky_výhled,,AP$8)-INDEX(Roky_výhled,,AP$8-1))*(INDEX($BO169:$DW169,,AP$8)-INDEX($BO169:$DW169,,AP$8-1))+INDEX($BO169:$DW169,,AP$8-1))</f>
        <v>0</v>
      </c>
      <c r="AQ169" s="173">
        <f>CHOOSE(AQ$6,Statistika_paliv_E_a_T!AQ125,INDEX($BO169:$DW169,,AQ$4),AQ$9/(INDEX(Roky_výhled,,AQ$8)-Last_Bil)*(INDEX($BO169:$DW169,,AQ$8)-INDEX($D169:$BL169,,$E$1))+INDEX($D169:$BL169,,$E$1),AQ$9/(INDEX(Roky_výhled,,AQ$8)-INDEX(Roky_výhled,,AQ$8-1))*(INDEX($BO169:$DW169,,AQ$8)-INDEX($BO169:$DW169,,AQ$8-1))+INDEX($BO169:$DW169,,AQ$8-1))</f>
        <v>0</v>
      </c>
      <c r="AR169" s="173">
        <f>CHOOSE(AR$6,Statistika_paliv_E_a_T!AR125,INDEX($BO169:$DW169,,AR$4),AR$9/(INDEX(Roky_výhled,,AR$8)-Last_Bil)*(INDEX($BO169:$DW169,,AR$8)-INDEX($D169:$BL169,,$E$1))+INDEX($D169:$BL169,,$E$1),AR$9/(INDEX(Roky_výhled,,AR$8)-INDEX(Roky_výhled,,AR$8-1))*(INDEX($BO169:$DW169,,AR$8)-INDEX($BO169:$DW169,,AR$8-1))+INDEX($BO169:$DW169,,AR$8-1))</f>
        <v>0</v>
      </c>
      <c r="AS169" s="173">
        <f>CHOOSE(AS$6,Statistika_paliv_E_a_T!AS125,INDEX($BO169:$DW169,,AS$4),AS$9/(INDEX(Roky_výhled,,AS$8)-Last_Bil)*(INDEX($BO169:$DW169,,AS$8)-INDEX($D169:$BL169,,$E$1))+INDEX($D169:$BL169,,$E$1),AS$9/(INDEX(Roky_výhled,,AS$8)-INDEX(Roky_výhled,,AS$8-1))*(INDEX($BO169:$DW169,,AS$8)-INDEX($BO169:$DW169,,AS$8-1))+INDEX($BO169:$DW169,,AS$8-1))</f>
        <v>0</v>
      </c>
      <c r="AT169" s="173">
        <f>CHOOSE(AT$6,Statistika_paliv_E_a_T!AT125,INDEX($BO169:$DW169,,AT$4),AT$9/(INDEX(Roky_výhled,,AT$8)-Last_Bil)*(INDEX($BO169:$DW169,,AT$8)-INDEX($D169:$BL169,,$E$1))+INDEX($D169:$BL169,,$E$1),AT$9/(INDEX(Roky_výhled,,AT$8)-INDEX(Roky_výhled,,AT$8-1))*(INDEX($BO169:$DW169,,AT$8)-INDEX($BO169:$DW169,,AT$8-1))+INDEX($BO169:$DW169,,AT$8-1))</f>
        <v>0</v>
      </c>
      <c r="AU169" s="173">
        <f>CHOOSE(AU$6,Statistika_paliv_E_a_T!AU125,INDEX($BO169:$DW169,,AU$4),AU$9/(INDEX(Roky_výhled,,AU$8)-Last_Bil)*(INDEX($BO169:$DW169,,AU$8)-INDEX($D169:$BL169,,$E$1))+INDEX($D169:$BL169,,$E$1),AU$9/(INDEX(Roky_výhled,,AU$8)-INDEX(Roky_výhled,,AU$8-1))*(INDEX($BO169:$DW169,,AU$8)-INDEX($BO169:$DW169,,AU$8-1))+INDEX($BO169:$DW169,,AU$8-1))</f>
        <v>0</v>
      </c>
      <c r="AV169" s="173">
        <f>CHOOSE(AV$6,Statistika_paliv_E_a_T!AV125,INDEX($BO169:$DW169,,AV$4),AV$9/(INDEX(Roky_výhled,,AV$8)-Last_Bil)*(INDEX($BO169:$DW169,,AV$8)-INDEX($D169:$BL169,,$E$1))+INDEX($D169:$BL169,,$E$1),AV$9/(INDEX(Roky_výhled,,AV$8)-INDEX(Roky_výhled,,AV$8-1))*(INDEX($BO169:$DW169,,AV$8)-INDEX($BO169:$DW169,,AV$8-1))+INDEX($BO169:$DW169,,AV$8-1))</f>
        <v>0</v>
      </c>
      <c r="AW169" s="173">
        <f>CHOOSE(AW$6,Statistika_paliv_E_a_T!AW125,INDEX($BO169:$DW169,,AW$4),AW$9/(INDEX(Roky_výhled,,AW$8)-Last_Bil)*(INDEX($BO169:$DW169,,AW$8)-INDEX($D169:$BL169,,$E$1))+INDEX($D169:$BL169,,$E$1),AW$9/(INDEX(Roky_výhled,,AW$8)-INDEX(Roky_výhled,,AW$8-1))*(INDEX($BO169:$DW169,,AW$8)-INDEX($BO169:$DW169,,AW$8-1))+INDEX($BO169:$DW169,,AW$8-1))</f>
        <v>0</v>
      </c>
      <c r="AX169" s="173">
        <f>CHOOSE(AX$6,Statistika_paliv_E_a_T!AX125,INDEX($BO169:$DW169,,AX$4),AX$9/(INDEX(Roky_výhled,,AX$8)-Last_Bil)*(INDEX($BO169:$DW169,,AX$8)-INDEX($D169:$BL169,,$E$1))+INDEX($D169:$BL169,,$E$1),AX$9/(INDEX(Roky_výhled,,AX$8)-INDEX(Roky_výhled,,AX$8-1))*(INDEX($BO169:$DW169,,AX$8)-INDEX($BO169:$DW169,,AX$8-1))+INDEX($BO169:$DW169,,AX$8-1))</f>
        <v>0</v>
      </c>
      <c r="AY169" s="173">
        <f>CHOOSE(AY$6,Statistika_paliv_E_a_T!AY125,INDEX($BO169:$DW169,,AY$4),AY$9/(INDEX(Roky_výhled,,AY$8)-Last_Bil)*(INDEX($BO169:$DW169,,AY$8)-INDEX($D169:$BL169,,$E$1))+INDEX($D169:$BL169,,$E$1),AY$9/(INDEX(Roky_výhled,,AY$8)-INDEX(Roky_výhled,,AY$8-1))*(INDEX($BO169:$DW169,,AY$8)-INDEX($BO169:$DW169,,AY$8-1))+INDEX($BO169:$DW169,,AY$8-1))</f>
        <v>0</v>
      </c>
      <c r="AZ169" s="173">
        <f>CHOOSE(AZ$6,Statistika_paliv_E_a_T!AZ125,INDEX($BO169:$DW169,,AZ$4),AZ$9/(INDEX(Roky_výhled,,AZ$8)-Last_Bil)*(INDEX($BO169:$DW169,,AZ$8)-INDEX($D169:$BL169,,$E$1))+INDEX($D169:$BL169,,$E$1),AZ$9/(INDEX(Roky_výhled,,AZ$8)-INDEX(Roky_výhled,,AZ$8-1))*(INDEX($BO169:$DW169,,AZ$8)-INDEX($BO169:$DW169,,AZ$8-1))+INDEX($BO169:$DW169,,AZ$8-1))</f>
        <v>0</v>
      </c>
      <c r="BA169" s="173">
        <f>CHOOSE(BA$6,Statistika_paliv_E_a_T!BA125,INDEX($BO169:$DW169,,BA$4),BA$9/(INDEX(Roky_výhled,,BA$8)-Last_Bil)*(INDEX($BO169:$DW169,,BA$8)-INDEX($D169:$BL169,,$E$1))+INDEX($D169:$BL169,,$E$1),BA$9/(INDEX(Roky_výhled,,BA$8)-INDEX(Roky_výhled,,BA$8-1))*(INDEX($BO169:$DW169,,BA$8)-INDEX($BO169:$DW169,,BA$8-1))+INDEX($BO169:$DW169,,BA$8-1))</f>
        <v>0</v>
      </c>
      <c r="BB169" s="173">
        <f>CHOOSE(BB$6,Statistika_paliv_E_a_T!BB125,INDEX($BO169:$DW169,,BB$4),BB$9/(INDEX(Roky_výhled,,BB$8)-Last_Bil)*(INDEX($BO169:$DW169,,BB$8)-INDEX($D169:$BL169,,$E$1))+INDEX($D169:$BL169,,$E$1),BB$9/(INDEX(Roky_výhled,,BB$8)-INDEX(Roky_výhled,,BB$8-1))*(INDEX($BO169:$DW169,,BB$8)-INDEX($BO169:$DW169,,BB$8-1))+INDEX($BO169:$DW169,,BB$8-1))</f>
        <v>0</v>
      </c>
      <c r="BC169" s="173">
        <f>CHOOSE(BC$6,Statistika_paliv_E_a_T!BC125,INDEX($BO169:$DW169,,BC$4),BC$9/(INDEX(Roky_výhled,,BC$8)-Last_Bil)*(INDEX($BO169:$DW169,,BC$8)-INDEX($D169:$BL169,,$E$1))+INDEX($D169:$BL169,,$E$1),BC$9/(INDEX(Roky_výhled,,BC$8)-INDEX(Roky_výhled,,BC$8-1))*(INDEX($BO169:$DW169,,BC$8)-INDEX($BO169:$DW169,,BC$8-1))+INDEX($BO169:$DW169,,BC$8-1))</f>
        <v>0</v>
      </c>
      <c r="BD169" s="173">
        <f>CHOOSE(BD$6,Statistika_paliv_E_a_T!BD125,INDEX($BO169:$DW169,,BD$4),BD$9/(INDEX(Roky_výhled,,BD$8)-Last_Bil)*(INDEX($BO169:$DW169,,BD$8)-INDEX($D169:$BL169,,$E$1))+INDEX($D169:$BL169,,$E$1),BD$9/(INDEX(Roky_výhled,,BD$8)-INDEX(Roky_výhled,,BD$8-1))*(INDEX($BO169:$DW169,,BD$8)-INDEX($BO169:$DW169,,BD$8-1))+INDEX($BO169:$DW169,,BD$8-1))</f>
        <v>0</v>
      </c>
      <c r="BE169" s="173">
        <f>CHOOSE(BE$6,Statistika_paliv_E_a_T!BE125,INDEX($BO169:$DW169,,BE$4),BE$9/(INDEX(Roky_výhled,,BE$8)-Last_Bil)*(INDEX($BO169:$DW169,,BE$8)-INDEX($D169:$BL169,,$E$1))+INDEX($D169:$BL169,,$E$1),BE$9/(INDEX(Roky_výhled,,BE$8)-INDEX(Roky_výhled,,BE$8-1))*(INDEX($BO169:$DW169,,BE$8)-INDEX($BO169:$DW169,,BE$8-1))+INDEX($BO169:$DW169,,BE$8-1))</f>
        <v>0</v>
      </c>
      <c r="BF169" s="173">
        <f>CHOOSE(BF$6,Statistika_paliv_E_a_T!BF125,INDEX($BO169:$DW169,,BF$4),BF$9/(INDEX(Roky_výhled,,BF$8)-Last_Bil)*(INDEX($BO169:$DW169,,BF$8)-INDEX($D169:$BL169,,$E$1))+INDEX($D169:$BL169,,$E$1),BF$9/(INDEX(Roky_výhled,,BF$8)-INDEX(Roky_výhled,,BF$8-1))*(INDEX($BO169:$DW169,,BF$8)-INDEX($BO169:$DW169,,BF$8-1))+INDEX($BO169:$DW169,,BF$8-1))</f>
        <v>0</v>
      </c>
      <c r="BG169" s="173">
        <f>CHOOSE(BG$6,Statistika_paliv_E_a_T!BG125,INDEX($BO169:$DW169,,BG$4),BG$9/(INDEX(Roky_výhled,,BG$8)-Last_Bil)*(INDEX($BO169:$DW169,,BG$8)-INDEX($D169:$BL169,,$E$1))+INDEX($D169:$BL169,,$E$1),BG$9/(INDEX(Roky_výhled,,BG$8)-INDEX(Roky_výhled,,BG$8-1))*(INDEX($BO169:$DW169,,BG$8)-INDEX($BO169:$DW169,,BG$8-1))+INDEX($BO169:$DW169,,BG$8-1))</f>
        <v>0</v>
      </c>
      <c r="BH169" s="173">
        <f>CHOOSE(BH$6,Statistika_paliv_E_a_T!BH125,INDEX($BO169:$DW169,,BH$4),BH$9/(INDEX(Roky_výhled,,BH$8)-Last_Bil)*(INDEX($BO169:$DW169,,BH$8)-INDEX($D169:$BL169,,$E$1))+INDEX($D169:$BL169,,$E$1),BH$9/(INDEX(Roky_výhled,,BH$8)-INDEX(Roky_výhled,,BH$8-1))*(INDEX($BO169:$DW169,,BH$8)-INDEX($BO169:$DW169,,BH$8-1))+INDEX($BO169:$DW169,,BH$8-1))</f>
        <v>0</v>
      </c>
      <c r="BI169" s="173">
        <f>CHOOSE(BI$6,Statistika_paliv_E_a_T!BI125,INDEX($BO169:$DW169,,BI$4),BI$9/(INDEX(Roky_výhled,,BI$8)-Last_Bil)*(INDEX($BO169:$DW169,,BI$8)-INDEX($D169:$BL169,,$E$1))+INDEX($D169:$BL169,,$E$1),BI$9/(INDEX(Roky_výhled,,BI$8)-INDEX(Roky_výhled,,BI$8-1))*(INDEX($BO169:$DW169,,BI$8)-INDEX($BO169:$DW169,,BI$8-1))+INDEX($BO169:$DW169,,BI$8-1))</f>
        <v>0</v>
      </c>
      <c r="BJ169" s="173">
        <f>CHOOSE(BJ$6,Statistika_paliv_E_a_T!BJ125,INDEX($BO169:$DW169,,BJ$4),BJ$9/(INDEX(Roky_výhled,,BJ$8)-Last_Bil)*(INDEX($BO169:$DW169,,BJ$8)-INDEX($D169:$BL169,,$E$1))+INDEX($D169:$BL169,,$E$1),BJ$9/(INDEX(Roky_výhled,,BJ$8)-INDEX(Roky_výhled,,BJ$8-1))*(INDEX($BO169:$DW169,,BJ$8)-INDEX($BO169:$DW169,,BJ$8-1))+INDEX($BO169:$DW169,,BJ$8-1))</f>
        <v>0</v>
      </c>
      <c r="BK169" s="173">
        <f>CHOOSE(BK$6,Statistika_paliv_E_a_T!BK125,INDEX($BO169:$DW169,,BK$4),BK$9/(INDEX(Roky_výhled,,BK$8)-Last_Bil)*(INDEX($BO169:$DW169,,BK$8)-INDEX($D169:$BL169,,$E$1))+INDEX($D169:$BL169,,$E$1),BK$9/(INDEX(Roky_výhled,,BK$8)-INDEX(Roky_výhled,,BK$8-1))*(INDEX($BO169:$DW169,,BK$8)-INDEX($BO169:$DW169,,BK$8-1))+INDEX($BO169:$DW169,,BK$8-1))</f>
        <v>0</v>
      </c>
      <c r="BL169" s="162">
        <f>CHOOSE(BL$6,Statistika_paliv_E_a_T!BL125,INDEX($BO169:$DW169,,BL$4),BL$9/(INDEX(Roky_výhled,,BL$8)-Last_Bil)*(INDEX($BO169:$DW169,,BL$8)-INDEX($D169:$BL169,,$E$1))+INDEX($D169:$BL169,,$E$1),BL$9/(INDEX(Roky_výhled,,BL$8)-INDEX(Roky_výhled,,BL$8-1))*(INDEX($BO169:$DW169,,BL$8)-INDEX($BO169:$DW169,,BL$8-1))+INDEX($BO169:$DW169,,BL$8-1))</f>
        <v>0</v>
      </c>
      <c r="BM169"/>
      <c r="BN169" s="221" t="str">
        <f t="shared" si="435"/>
        <v>Diesel</v>
      </c>
      <c r="BO169" s="285">
        <v>0</v>
      </c>
      <c r="BP169" s="286">
        <v>0</v>
      </c>
      <c r="BQ169" s="286">
        <v>0</v>
      </c>
      <c r="BR169" s="286">
        <v>0</v>
      </c>
      <c r="BS169" s="286">
        <v>0</v>
      </c>
      <c r="BT169" s="286">
        <v>0</v>
      </c>
      <c r="BU169" s="286">
        <v>0</v>
      </c>
      <c r="BV169" s="286">
        <v>0</v>
      </c>
      <c r="BW169" s="286">
        <v>0</v>
      </c>
      <c r="BX169" s="286">
        <v>0</v>
      </c>
      <c r="BY169" s="287">
        <v>0</v>
      </c>
      <c r="BZ169" s="281"/>
      <c r="CA169" s="281"/>
      <c r="CB169" s="281"/>
      <c r="CC169" s="281"/>
      <c r="CD169" s="281"/>
      <c r="CE169" s="281"/>
      <c r="CF169" s="281"/>
      <c r="CG169" s="281"/>
      <c r="CH169" s="281"/>
      <c r="CI169" s="281"/>
      <c r="CJ169" s="281"/>
      <c r="CK169" s="281"/>
      <c r="CL169" s="281"/>
      <c r="CM169" s="281"/>
      <c r="CN169" s="281"/>
      <c r="CO169" s="281"/>
      <c r="CP169" s="281"/>
      <c r="CQ169" s="281"/>
      <c r="CR169" s="281"/>
      <c r="CS169" s="281"/>
      <c r="CT169" s="281"/>
      <c r="CU169" s="281"/>
      <c r="CV169" s="281"/>
      <c r="CW169" s="281"/>
      <c r="CX169" s="281"/>
      <c r="CY169" s="281"/>
      <c r="CZ169" s="281"/>
      <c r="DA169" s="281"/>
      <c r="DB169" s="281"/>
      <c r="DC169" s="281"/>
      <c r="DD169" s="281"/>
      <c r="DE169" s="281"/>
      <c r="DF169" s="281"/>
      <c r="DG169" s="281"/>
      <c r="DH169" s="281"/>
      <c r="DI169" s="281"/>
      <c r="DJ169" s="281"/>
      <c r="DK169" s="281"/>
      <c r="DL169" s="281"/>
      <c r="DM169" s="281"/>
      <c r="DN169" s="281"/>
      <c r="DO169" s="281"/>
      <c r="DP169" s="281"/>
      <c r="DQ169" s="281"/>
      <c r="DR169" s="281"/>
      <c r="DS169" s="281"/>
      <c r="DT169" s="281"/>
      <c r="DU169" s="281"/>
      <c r="DV169" s="281"/>
      <c r="DW169" s="281"/>
    </row>
    <row r="170" spans="2:127" s="196" customFormat="1" x14ac:dyDescent="0.25">
      <c r="B170" t="s">
        <v>3154</v>
      </c>
      <c r="C170" s="221" t="str">
        <f t="shared" si="437"/>
        <v>Letecký petrolej</v>
      </c>
      <c r="D170" s="215">
        <f>CHOOSE(D$6,Statistika_paliv_E_a_T!D126,INDEX($BO170:$DW170,,D$4),D$9/(INDEX(Roky_výhled,,D$8)-Last_Bil)*(INDEX($BO170:$DW170,,D$8)-INDEX($D170:$BL170,,$E$1))+INDEX($D170:$BL170,,$E$1),D$9/(INDEX(Roky_výhled,,D$8)-INDEX(Roky_výhled,,D$8-1))*(INDEX($BO170:$DW170,,D$8)-INDEX($BO170:$DW170,,D$8-1))+INDEX($BO170:$DW170,,D$8-1))</f>
        <v>0</v>
      </c>
      <c r="E170" s="173">
        <f>CHOOSE(E$6,Statistika_paliv_E_a_T!E126,INDEX($BO170:$DW170,,E$4),E$9/(INDEX(Roky_výhled,,E$8)-Last_Bil)*(INDEX($BO170:$DW170,,E$8)-INDEX($D170:$BL170,,$E$1))+INDEX($D170:$BL170,,$E$1),E$9/(INDEX(Roky_výhled,,E$8)-INDEX(Roky_výhled,,E$8-1))*(INDEX($BO170:$DW170,,E$8)-INDEX($BO170:$DW170,,E$8-1))+INDEX($BO170:$DW170,,E$8-1))</f>
        <v>0</v>
      </c>
      <c r="F170" s="173">
        <f>CHOOSE(F$6,Statistika_paliv_E_a_T!F126,INDEX($BO170:$DW170,,F$4),F$9/(INDEX(Roky_výhled,,F$8)-Last_Bil)*(INDEX($BO170:$DW170,,F$8)-INDEX($D170:$BL170,,$E$1))+INDEX($D170:$BL170,,$E$1),F$9/(INDEX(Roky_výhled,,F$8)-INDEX(Roky_výhled,,F$8-1))*(INDEX($BO170:$DW170,,F$8)-INDEX($BO170:$DW170,,F$8-1))+INDEX($BO170:$DW170,,F$8-1))</f>
        <v>0</v>
      </c>
      <c r="G170" s="173">
        <f>CHOOSE(G$6,Statistika_paliv_E_a_T!G126,INDEX($BO170:$DW170,,G$4),G$9/(INDEX(Roky_výhled,,G$8)-Last_Bil)*(INDEX($BO170:$DW170,,G$8)-INDEX($D170:$BL170,,$E$1))+INDEX($D170:$BL170,,$E$1),G$9/(INDEX(Roky_výhled,,G$8)-INDEX(Roky_výhled,,G$8-1))*(INDEX($BO170:$DW170,,G$8)-INDEX($BO170:$DW170,,G$8-1))+INDEX($BO170:$DW170,,G$8-1))</f>
        <v>0</v>
      </c>
      <c r="H170" s="173">
        <f>CHOOSE(H$6,Statistika_paliv_E_a_T!H126,INDEX($BO170:$DW170,,H$4),H$9/(INDEX(Roky_výhled,,H$8)-Last_Bil)*(INDEX($BO170:$DW170,,H$8)-INDEX($D170:$BL170,,$E$1))+INDEX($D170:$BL170,,$E$1),H$9/(INDEX(Roky_výhled,,H$8)-INDEX(Roky_výhled,,H$8-1))*(INDEX($BO170:$DW170,,H$8)-INDEX($BO170:$DW170,,H$8-1))+INDEX($BO170:$DW170,,H$8-1))</f>
        <v>0</v>
      </c>
      <c r="I170" s="173">
        <f>CHOOSE(I$6,Statistika_paliv_E_a_T!I126,INDEX($BO170:$DW170,,I$4),I$9/(INDEX(Roky_výhled,,I$8)-Last_Bil)*(INDEX($BO170:$DW170,,I$8)-INDEX($D170:$BL170,,$E$1))+INDEX($D170:$BL170,,$E$1),I$9/(INDEX(Roky_výhled,,I$8)-INDEX(Roky_výhled,,I$8-1))*(INDEX($BO170:$DW170,,I$8)-INDEX($BO170:$DW170,,I$8-1))+INDEX($BO170:$DW170,,I$8-1))</f>
        <v>0</v>
      </c>
      <c r="J170" s="173">
        <f>CHOOSE(J$6,Statistika_paliv_E_a_T!J126,INDEX($BO170:$DW170,,J$4),J$9/(INDEX(Roky_výhled,,J$8)-Last_Bil)*(INDEX($BO170:$DW170,,J$8)-INDEX($D170:$BL170,,$E$1))+INDEX($D170:$BL170,,$E$1),J$9/(INDEX(Roky_výhled,,J$8)-INDEX(Roky_výhled,,J$8-1))*(INDEX($BO170:$DW170,,J$8)-INDEX($BO170:$DW170,,J$8-1))+INDEX($BO170:$DW170,,J$8-1))</f>
        <v>0</v>
      </c>
      <c r="K170" s="173">
        <f>CHOOSE(K$6,Statistika_paliv_E_a_T!K126,INDEX($BO170:$DW170,,K$4),K$9/(INDEX(Roky_výhled,,K$8)-Last_Bil)*(INDEX($BO170:$DW170,,K$8)-INDEX($D170:$BL170,,$E$1))+INDEX($D170:$BL170,,$E$1),K$9/(INDEX(Roky_výhled,,K$8)-INDEX(Roky_výhled,,K$8-1))*(INDEX($BO170:$DW170,,K$8)-INDEX($BO170:$DW170,,K$8-1))+INDEX($BO170:$DW170,,K$8-1))</f>
        <v>0</v>
      </c>
      <c r="L170" s="173">
        <f>CHOOSE(L$6,Statistika_paliv_E_a_T!L126,INDEX($BO170:$DW170,,L$4),L$9/(INDEX(Roky_výhled,,L$8)-Last_Bil)*(INDEX($BO170:$DW170,,L$8)-INDEX($D170:$BL170,,$E$1))+INDEX($D170:$BL170,,$E$1),L$9/(INDEX(Roky_výhled,,L$8)-INDEX(Roky_výhled,,L$8-1))*(INDEX($BO170:$DW170,,L$8)-INDEX($BO170:$DW170,,L$8-1))+INDEX($BO170:$DW170,,L$8-1))</f>
        <v>0</v>
      </c>
      <c r="M170" s="173">
        <f>CHOOSE(M$6,Statistika_paliv_E_a_T!M126,INDEX($BO170:$DW170,,M$4),M$9/(INDEX(Roky_výhled,,M$8)-Last_Bil)*(INDEX($BO170:$DW170,,M$8)-INDEX($D170:$BL170,,$E$1))+INDEX($D170:$BL170,,$E$1),M$9/(INDEX(Roky_výhled,,M$8)-INDEX(Roky_výhled,,M$8-1))*(INDEX($BO170:$DW170,,M$8)-INDEX($BO170:$DW170,,M$8-1))+INDEX($BO170:$DW170,,M$8-1))</f>
        <v>0</v>
      </c>
      <c r="N170" s="173">
        <f>CHOOSE(N$6,Statistika_paliv_E_a_T!N126,INDEX($BO170:$DW170,,N$4),N$9/(INDEX(Roky_výhled,,N$8)-Last_Bil)*(INDEX($BO170:$DW170,,N$8)-INDEX($D170:$BL170,,$E$1))+INDEX($D170:$BL170,,$E$1),N$9/(INDEX(Roky_výhled,,N$8)-INDEX(Roky_výhled,,N$8-1))*(INDEX($BO170:$DW170,,N$8)-INDEX($BO170:$DW170,,N$8-1))+INDEX($BO170:$DW170,,N$8-1))</f>
        <v>0</v>
      </c>
      <c r="O170" s="173">
        <f>CHOOSE(O$6,Statistika_paliv_E_a_T!O126,INDEX($BO170:$DW170,,O$4),O$9/(INDEX(Roky_výhled,,O$8)-Last_Bil)*(INDEX($BO170:$DW170,,O$8)-INDEX($D170:$BL170,,$E$1))+INDEX($D170:$BL170,,$E$1),O$9/(INDEX(Roky_výhled,,O$8)-INDEX(Roky_výhled,,O$8-1))*(INDEX($BO170:$DW170,,O$8)-INDEX($BO170:$DW170,,O$8-1))+INDEX($BO170:$DW170,,O$8-1))</f>
        <v>0</v>
      </c>
      <c r="P170" s="173">
        <f>CHOOSE(P$6,Statistika_paliv_E_a_T!P126,INDEX($BO170:$DW170,,P$4),P$9/(INDEX(Roky_výhled,,P$8)-Last_Bil)*(INDEX($BO170:$DW170,,P$8)-INDEX($D170:$BL170,,$E$1))+INDEX($D170:$BL170,,$E$1),P$9/(INDEX(Roky_výhled,,P$8)-INDEX(Roky_výhled,,P$8-1))*(INDEX($BO170:$DW170,,P$8)-INDEX($BO170:$DW170,,P$8-1))+INDEX($BO170:$DW170,,P$8-1))</f>
        <v>0</v>
      </c>
      <c r="Q170" s="173">
        <f>CHOOSE(Q$6,Statistika_paliv_E_a_T!Q126,INDEX($BO170:$DW170,,Q$4),Q$9/(INDEX(Roky_výhled,,Q$8)-Last_Bil)*(INDEX($BO170:$DW170,,Q$8)-INDEX($D170:$BL170,,$E$1))+INDEX($D170:$BL170,,$E$1),Q$9/(INDEX(Roky_výhled,,Q$8)-INDEX(Roky_výhled,,Q$8-1))*(INDEX($BO170:$DW170,,Q$8)-INDEX($BO170:$DW170,,Q$8-1))+INDEX($BO170:$DW170,,Q$8-1))</f>
        <v>0</v>
      </c>
      <c r="R170" s="173">
        <f>CHOOSE(R$6,Statistika_paliv_E_a_T!R126,INDEX($BO170:$DW170,,R$4),R$9/(INDEX(Roky_výhled,,R$8)-Last_Bil)*(INDEX($BO170:$DW170,,R$8)-INDEX($D170:$BL170,,$E$1))+INDEX($D170:$BL170,,$E$1),R$9/(INDEX(Roky_výhled,,R$8)-INDEX(Roky_výhled,,R$8-1))*(INDEX($BO170:$DW170,,R$8)-INDEX($BO170:$DW170,,R$8-1))+INDEX($BO170:$DW170,,R$8-1))</f>
        <v>0</v>
      </c>
      <c r="S170" s="173">
        <f>CHOOSE(S$6,Statistika_paliv_E_a_T!S126,INDEX($BO170:$DW170,,S$4),S$9/(INDEX(Roky_výhled,,S$8)-Last_Bil)*(INDEX($BO170:$DW170,,S$8)-INDEX($D170:$BL170,,$E$1))+INDEX($D170:$BL170,,$E$1),S$9/(INDEX(Roky_výhled,,S$8)-INDEX(Roky_výhled,,S$8-1))*(INDEX($BO170:$DW170,,S$8)-INDEX($BO170:$DW170,,S$8-1))+INDEX($BO170:$DW170,,S$8-1))</f>
        <v>0</v>
      </c>
      <c r="T170" s="173">
        <f>CHOOSE(T$6,Statistika_paliv_E_a_T!T126,INDEX($BO170:$DW170,,T$4),T$9/(INDEX(Roky_výhled,,T$8)-Last_Bil)*(INDEX($BO170:$DW170,,T$8)-INDEX($D170:$BL170,,$E$1))+INDEX($D170:$BL170,,$E$1),T$9/(INDEX(Roky_výhled,,T$8)-INDEX(Roky_výhled,,T$8-1))*(INDEX($BO170:$DW170,,T$8)-INDEX($BO170:$DW170,,T$8-1))+INDEX($BO170:$DW170,,T$8-1))</f>
        <v>0</v>
      </c>
      <c r="U170" s="173">
        <f>CHOOSE(U$6,Statistika_paliv_E_a_T!U126,INDEX($BO170:$DW170,,U$4),U$9/(INDEX(Roky_výhled,,U$8)-Last_Bil)*(INDEX($BO170:$DW170,,U$8)-INDEX($D170:$BL170,,$E$1))+INDEX($D170:$BL170,,$E$1),U$9/(INDEX(Roky_výhled,,U$8)-INDEX(Roky_výhled,,U$8-1))*(INDEX($BO170:$DW170,,U$8)-INDEX($BO170:$DW170,,U$8-1))+INDEX($BO170:$DW170,,U$8-1))</f>
        <v>0</v>
      </c>
      <c r="V170" s="173">
        <f>CHOOSE(V$6,Statistika_paliv_E_a_T!V126,INDEX($BO170:$DW170,,V$4),V$9/(INDEX(Roky_výhled,,V$8)-Last_Bil)*(INDEX($BO170:$DW170,,V$8)-INDEX($D170:$BL170,,$E$1))+INDEX($D170:$BL170,,$E$1),V$9/(INDEX(Roky_výhled,,V$8)-INDEX(Roky_výhled,,V$8-1))*(INDEX($BO170:$DW170,,V$8)-INDEX($BO170:$DW170,,V$8-1))+INDEX($BO170:$DW170,,V$8-1))</f>
        <v>0</v>
      </c>
      <c r="W170" s="173">
        <f>CHOOSE(W$6,Statistika_paliv_E_a_T!W126,INDEX($BO170:$DW170,,W$4),W$9/(INDEX(Roky_výhled,,W$8)-Last_Bil)*(INDEX($BO170:$DW170,,W$8)-INDEX($D170:$BL170,,$E$1))+INDEX($D170:$BL170,,$E$1),W$9/(INDEX(Roky_výhled,,W$8)-INDEX(Roky_výhled,,W$8-1))*(INDEX($BO170:$DW170,,W$8)-INDEX($BO170:$DW170,,W$8-1))+INDEX($BO170:$DW170,,W$8-1))</f>
        <v>0</v>
      </c>
      <c r="X170" s="173">
        <f>CHOOSE(X$6,Statistika_paliv_E_a_T!X126,INDEX($BO170:$DW170,,X$4),X$9/(INDEX(Roky_výhled,,X$8)-Last_Bil)*(INDEX($BO170:$DW170,,X$8)-INDEX($D170:$BL170,,$E$1))+INDEX($D170:$BL170,,$E$1),X$9/(INDEX(Roky_výhled,,X$8)-INDEX(Roky_výhled,,X$8-1))*(INDEX($BO170:$DW170,,X$8)-INDEX($BO170:$DW170,,X$8-1))+INDEX($BO170:$DW170,,X$8-1))</f>
        <v>0</v>
      </c>
      <c r="Y170" s="173">
        <f>CHOOSE(Y$6,Statistika_paliv_E_a_T!Y126,INDEX($BO170:$DW170,,Y$4),Y$9/(INDEX(Roky_výhled,,Y$8)-Last_Bil)*(INDEX($BO170:$DW170,,Y$8)-INDEX($D170:$BL170,,$E$1))+INDEX($D170:$BL170,,$E$1),Y$9/(INDEX(Roky_výhled,,Y$8)-INDEX(Roky_výhled,,Y$8-1))*(INDEX($BO170:$DW170,,Y$8)-INDEX($BO170:$DW170,,Y$8-1))+INDEX($BO170:$DW170,,Y$8-1))</f>
        <v>0</v>
      </c>
      <c r="Z170" s="173">
        <f>CHOOSE(Z$6,Statistika_paliv_E_a_T!Z126,INDEX($BO170:$DW170,,Z$4),Z$9/(INDEX(Roky_výhled,,Z$8)-Last_Bil)*(INDEX($BO170:$DW170,,Z$8)-INDEX($D170:$BL170,,$E$1))+INDEX($D170:$BL170,,$E$1),Z$9/(INDEX(Roky_výhled,,Z$8)-INDEX(Roky_výhled,,Z$8-1))*(INDEX($BO170:$DW170,,Z$8)-INDEX($BO170:$DW170,,Z$8-1))+INDEX($BO170:$DW170,,Z$8-1))</f>
        <v>0</v>
      </c>
      <c r="AA170" s="173">
        <f>CHOOSE(AA$6,Statistika_paliv_E_a_T!AA126,INDEX($BO170:$DW170,,AA$4),AA$9/(INDEX(Roky_výhled,,AA$8)-Last_Bil)*(INDEX($BO170:$DW170,,AA$8)-INDEX($D170:$BL170,,$E$1))+INDEX($D170:$BL170,,$E$1),AA$9/(INDEX(Roky_výhled,,AA$8)-INDEX(Roky_výhled,,AA$8-1))*(INDEX($BO170:$DW170,,AA$8)-INDEX($BO170:$DW170,,AA$8-1))+INDEX($BO170:$DW170,,AA$8-1))</f>
        <v>0</v>
      </c>
      <c r="AB170" s="173">
        <f>CHOOSE(AB$6,Statistika_paliv_E_a_T!AB126,INDEX($BO170:$DW170,,AB$4),AB$9/(INDEX(Roky_výhled,,AB$8)-Last_Bil)*(INDEX($BO170:$DW170,,AB$8)-INDEX($D170:$BL170,,$E$1))+INDEX($D170:$BL170,,$E$1),AB$9/(INDEX(Roky_výhled,,AB$8)-INDEX(Roky_výhled,,AB$8-1))*(INDEX($BO170:$DW170,,AB$8)-INDEX($BO170:$DW170,,AB$8-1))+INDEX($BO170:$DW170,,AB$8-1))</f>
        <v>0</v>
      </c>
      <c r="AC170" s="173">
        <f>CHOOSE(AC$6,Statistika_paliv_E_a_T!AC126,INDEX($BO170:$DW170,,AC$4),AC$9/(INDEX(Roky_výhled,,AC$8)-Last_Bil)*(INDEX($BO170:$DW170,,AC$8)-INDEX($D170:$BL170,,$E$1))+INDEX($D170:$BL170,,$E$1),AC$9/(INDEX(Roky_výhled,,AC$8)-INDEX(Roky_výhled,,AC$8-1))*(INDEX($BO170:$DW170,,AC$8)-INDEX($BO170:$DW170,,AC$8-1))+INDEX($BO170:$DW170,,AC$8-1))</f>
        <v>0</v>
      </c>
      <c r="AD170" s="173">
        <f>CHOOSE(AD$6,Statistika_paliv_E_a_T!AD126,INDEX($BO170:$DW170,,AD$4),AD$9/(INDEX(Roky_výhled,,AD$8)-Last_Bil)*(INDEX($BO170:$DW170,,AD$8)-INDEX($D170:$BL170,,$E$1))+INDEX($D170:$BL170,,$E$1),AD$9/(INDEX(Roky_výhled,,AD$8)-INDEX(Roky_výhled,,AD$8-1))*(INDEX($BO170:$DW170,,AD$8)-INDEX($BO170:$DW170,,AD$8-1))+INDEX($BO170:$DW170,,AD$8-1))</f>
        <v>0</v>
      </c>
      <c r="AE170" s="173">
        <f>CHOOSE(AE$6,Statistika_paliv_E_a_T!AE126,INDEX($BO170:$DW170,,AE$4),AE$9/(INDEX(Roky_výhled,,AE$8)-Last_Bil)*(INDEX($BO170:$DW170,,AE$8)-INDEX($D170:$BL170,,$E$1))+INDEX($D170:$BL170,,$E$1),AE$9/(INDEX(Roky_výhled,,AE$8)-INDEX(Roky_výhled,,AE$8-1))*(INDEX($BO170:$DW170,,AE$8)-INDEX($BO170:$DW170,,AE$8-1))+INDEX($BO170:$DW170,,AE$8-1))</f>
        <v>0</v>
      </c>
      <c r="AF170" s="173">
        <f>CHOOSE(AF$6,Statistika_paliv_E_a_T!AF126,INDEX($BO170:$DW170,,AF$4),AF$9/(INDEX(Roky_výhled,,AF$8)-Last_Bil)*(INDEX($BO170:$DW170,,AF$8)-INDEX($D170:$BL170,,$E$1))+INDEX($D170:$BL170,,$E$1),AF$9/(INDEX(Roky_výhled,,AF$8)-INDEX(Roky_výhled,,AF$8-1))*(INDEX($BO170:$DW170,,AF$8)-INDEX($BO170:$DW170,,AF$8-1))+INDEX($BO170:$DW170,,AF$8-1))</f>
        <v>0</v>
      </c>
      <c r="AG170" s="173">
        <f>CHOOSE(AG$6,Statistika_paliv_E_a_T!AG126,INDEX($BO170:$DW170,,AG$4),AG$9/(INDEX(Roky_výhled,,AG$8)-Last_Bil)*(INDEX($BO170:$DW170,,AG$8)-INDEX($D170:$BL170,,$E$1))+INDEX($D170:$BL170,,$E$1),AG$9/(INDEX(Roky_výhled,,AG$8)-INDEX(Roky_výhled,,AG$8-1))*(INDEX($BO170:$DW170,,AG$8)-INDEX($BO170:$DW170,,AG$8-1))+INDEX($BO170:$DW170,,AG$8-1))</f>
        <v>0</v>
      </c>
      <c r="AH170" s="173">
        <f>CHOOSE(AH$6,Statistika_paliv_E_a_T!AH126,INDEX($BO170:$DW170,,AH$4),AH$9/(INDEX(Roky_výhled,,AH$8)-Last_Bil)*(INDEX($BO170:$DW170,,AH$8)-INDEX($D170:$BL170,,$E$1))+INDEX($D170:$BL170,,$E$1),AH$9/(INDEX(Roky_výhled,,AH$8)-INDEX(Roky_výhled,,AH$8-1))*(INDEX($BO170:$DW170,,AH$8)-INDEX($BO170:$DW170,,AH$8-1))+INDEX($BO170:$DW170,,AH$8-1))</f>
        <v>0</v>
      </c>
      <c r="AI170" s="173">
        <f>CHOOSE(AI$6,Statistika_paliv_E_a_T!AI126,INDEX($BO170:$DW170,,AI$4),AI$9/(INDEX(Roky_výhled,,AI$8)-Last_Bil)*(INDEX($BO170:$DW170,,AI$8)-INDEX($D170:$BL170,,$E$1))+INDEX($D170:$BL170,,$E$1),AI$9/(INDEX(Roky_výhled,,AI$8)-INDEX(Roky_výhled,,AI$8-1))*(INDEX($BO170:$DW170,,AI$8)-INDEX($BO170:$DW170,,AI$8-1))+INDEX($BO170:$DW170,,AI$8-1))</f>
        <v>0</v>
      </c>
      <c r="AJ170" s="173">
        <f>CHOOSE(AJ$6,Statistika_paliv_E_a_T!AJ126,INDEX($BO170:$DW170,,AJ$4),AJ$9/(INDEX(Roky_výhled,,AJ$8)-Last_Bil)*(INDEX($BO170:$DW170,,AJ$8)-INDEX($D170:$BL170,,$E$1))+INDEX($D170:$BL170,,$E$1),AJ$9/(INDEX(Roky_výhled,,AJ$8)-INDEX(Roky_výhled,,AJ$8-1))*(INDEX($BO170:$DW170,,AJ$8)-INDEX($BO170:$DW170,,AJ$8-1))+INDEX($BO170:$DW170,,AJ$8-1))</f>
        <v>0</v>
      </c>
      <c r="AK170" s="173">
        <f>CHOOSE(AK$6,Statistika_paliv_E_a_T!AK126,INDEX($BO170:$DW170,,AK$4),AK$9/(INDEX(Roky_výhled,,AK$8)-Last_Bil)*(INDEX($BO170:$DW170,,AK$8)-INDEX($D170:$BL170,,$E$1))+INDEX($D170:$BL170,,$E$1),AK$9/(INDEX(Roky_výhled,,AK$8)-INDEX(Roky_výhled,,AK$8-1))*(INDEX($BO170:$DW170,,AK$8)-INDEX($BO170:$DW170,,AK$8-1))+INDEX($BO170:$DW170,,AK$8-1))</f>
        <v>0</v>
      </c>
      <c r="AL170" s="173">
        <f>CHOOSE(AL$6,Statistika_paliv_E_a_T!AL126,INDEX($BO170:$DW170,,AL$4),AL$9/(INDEX(Roky_výhled,,AL$8)-Last_Bil)*(INDEX($BO170:$DW170,,AL$8)-INDEX($D170:$BL170,,$E$1))+INDEX($D170:$BL170,,$E$1),AL$9/(INDEX(Roky_výhled,,AL$8)-INDEX(Roky_výhled,,AL$8-1))*(INDEX($BO170:$DW170,,AL$8)-INDEX($BO170:$DW170,,AL$8-1))+INDEX($BO170:$DW170,,AL$8-1))</f>
        <v>0</v>
      </c>
      <c r="AM170" s="173">
        <f>CHOOSE(AM$6,Statistika_paliv_E_a_T!AM126,INDEX($BO170:$DW170,,AM$4),AM$9/(INDEX(Roky_výhled,,AM$8)-Last_Bil)*(INDEX($BO170:$DW170,,AM$8)-INDEX($D170:$BL170,,$E$1))+INDEX($D170:$BL170,,$E$1),AM$9/(INDEX(Roky_výhled,,AM$8)-INDEX(Roky_výhled,,AM$8-1))*(INDEX($BO170:$DW170,,AM$8)-INDEX($BO170:$DW170,,AM$8-1))+INDEX($BO170:$DW170,,AM$8-1))</f>
        <v>0</v>
      </c>
      <c r="AN170" s="173">
        <f>CHOOSE(AN$6,Statistika_paliv_E_a_T!AN126,INDEX($BO170:$DW170,,AN$4),AN$9/(INDEX(Roky_výhled,,AN$8)-Last_Bil)*(INDEX($BO170:$DW170,,AN$8)-INDEX($D170:$BL170,,$E$1))+INDEX($D170:$BL170,,$E$1),AN$9/(INDEX(Roky_výhled,,AN$8)-INDEX(Roky_výhled,,AN$8-1))*(INDEX($BO170:$DW170,,AN$8)-INDEX($BO170:$DW170,,AN$8-1))+INDEX($BO170:$DW170,,AN$8-1))</f>
        <v>0</v>
      </c>
      <c r="AO170" s="173">
        <f>CHOOSE(AO$6,Statistika_paliv_E_a_T!AO126,INDEX($BO170:$DW170,,AO$4),AO$9/(INDEX(Roky_výhled,,AO$8)-Last_Bil)*(INDEX($BO170:$DW170,,AO$8)-INDEX($D170:$BL170,,$E$1))+INDEX($D170:$BL170,,$E$1),AO$9/(INDEX(Roky_výhled,,AO$8)-INDEX(Roky_výhled,,AO$8-1))*(INDEX($BO170:$DW170,,AO$8)-INDEX($BO170:$DW170,,AO$8-1))+INDEX($BO170:$DW170,,AO$8-1))</f>
        <v>0</v>
      </c>
      <c r="AP170" s="173">
        <f>CHOOSE(AP$6,Statistika_paliv_E_a_T!AP126,INDEX($BO170:$DW170,,AP$4),AP$9/(INDEX(Roky_výhled,,AP$8)-Last_Bil)*(INDEX($BO170:$DW170,,AP$8)-INDEX($D170:$BL170,,$E$1))+INDEX($D170:$BL170,,$E$1),AP$9/(INDEX(Roky_výhled,,AP$8)-INDEX(Roky_výhled,,AP$8-1))*(INDEX($BO170:$DW170,,AP$8)-INDEX($BO170:$DW170,,AP$8-1))+INDEX($BO170:$DW170,,AP$8-1))</f>
        <v>0</v>
      </c>
      <c r="AQ170" s="173">
        <f>CHOOSE(AQ$6,Statistika_paliv_E_a_T!AQ126,INDEX($BO170:$DW170,,AQ$4),AQ$9/(INDEX(Roky_výhled,,AQ$8)-Last_Bil)*(INDEX($BO170:$DW170,,AQ$8)-INDEX($D170:$BL170,,$E$1))+INDEX($D170:$BL170,,$E$1),AQ$9/(INDEX(Roky_výhled,,AQ$8)-INDEX(Roky_výhled,,AQ$8-1))*(INDEX($BO170:$DW170,,AQ$8)-INDEX($BO170:$DW170,,AQ$8-1))+INDEX($BO170:$DW170,,AQ$8-1))</f>
        <v>0</v>
      </c>
      <c r="AR170" s="173">
        <f>CHOOSE(AR$6,Statistika_paliv_E_a_T!AR126,INDEX($BO170:$DW170,,AR$4),AR$9/(INDEX(Roky_výhled,,AR$8)-Last_Bil)*(INDEX($BO170:$DW170,,AR$8)-INDEX($D170:$BL170,,$E$1))+INDEX($D170:$BL170,,$E$1),AR$9/(INDEX(Roky_výhled,,AR$8)-INDEX(Roky_výhled,,AR$8-1))*(INDEX($BO170:$DW170,,AR$8)-INDEX($BO170:$DW170,,AR$8-1))+INDEX($BO170:$DW170,,AR$8-1))</f>
        <v>0</v>
      </c>
      <c r="AS170" s="173">
        <f>CHOOSE(AS$6,Statistika_paliv_E_a_T!AS126,INDEX($BO170:$DW170,,AS$4),AS$9/(INDEX(Roky_výhled,,AS$8)-Last_Bil)*(INDEX($BO170:$DW170,,AS$8)-INDEX($D170:$BL170,,$E$1))+INDEX($D170:$BL170,,$E$1),AS$9/(INDEX(Roky_výhled,,AS$8)-INDEX(Roky_výhled,,AS$8-1))*(INDEX($BO170:$DW170,,AS$8)-INDEX($BO170:$DW170,,AS$8-1))+INDEX($BO170:$DW170,,AS$8-1))</f>
        <v>0</v>
      </c>
      <c r="AT170" s="173">
        <f>CHOOSE(AT$6,Statistika_paliv_E_a_T!AT126,INDEX($BO170:$DW170,,AT$4),AT$9/(INDEX(Roky_výhled,,AT$8)-Last_Bil)*(INDEX($BO170:$DW170,,AT$8)-INDEX($D170:$BL170,,$E$1))+INDEX($D170:$BL170,,$E$1),AT$9/(INDEX(Roky_výhled,,AT$8)-INDEX(Roky_výhled,,AT$8-1))*(INDEX($BO170:$DW170,,AT$8)-INDEX($BO170:$DW170,,AT$8-1))+INDEX($BO170:$DW170,,AT$8-1))</f>
        <v>0</v>
      </c>
      <c r="AU170" s="173">
        <f>CHOOSE(AU$6,Statistika_paliv_E_a_T!AU126,INDEX($BO170:$DW170,,AU$4),AU$9/(INDEX(Roky_výhled,,AU$8)-Last_Bil)*(INDEX($BO170:$DW170,,AU$8)-INDEX($D170:$BL170,,$E$1))+INDEX($D170:$BL170,,$E$1),AU$9/(INDEX(Roky_výhled,,AU$8)-INDEX(Roky_výhled,,AU$8-1))*(INDEX($BO170:$DW170,,AU$8)-INDEX($BO170:$DW170,,AU$8-1))+INDEX($BO170:$DW170,,AU$8-1))</f>
        <v>0</v>
      </c>
      <c r="AV170" s="173">
        <f>CHOOSE(AV$6,Statistika_paliv_E_a_T!AV126,INDEX($BO170:$DW170,,AV$4),AV$9/(INDEX(Roky_výhled,,AV$8)-Last_Bil)*(INDEX($BO170:$DW170,,AV$8)-INDEX($D170:$BL170,,$E$1))+INDEX($D170:$BL170,,$E$1),AV$9/(INDEX(Roky_výhled,,AV$8)-INDEX(Roky_výhled,,AV$8-1))*(INDEX($BO170:$DW170,,AV$8)-INDEX($BO170:$DW170,,AV$8-1))+INDEX($BO170:$DW170,,AV$8-1))</f>
        <v>0</v>
      </c>
      <c r="AW170" s="173">
        <f>CHOOSE(AW$6,Statistika_paliv_E_a_T!AW126,INDEX($BO170:$DW170,,AW$4),AW$9/(INDEX(Roky_výhled,,AW$8)-Last_Bil)*(INDEX($BO170:$DW170,,AW$8)-INDEX($D170:$BL170,,$E$1))+INDEX($D170:$BL170,,$E$1),AW$9/(INDEX(Roky_výhled,,AW$8)-INDEX(Roky_výhled,,AW$8-1))*(INDEX($BO170:$DW170,,AW$8)-INDEX($BO170:$DW170,,AW$8-1))+INDEX($BO170:$DW170,,AW$8-1))</f>
        <v>0</v>
      </c>
      <c r="AX170" s="173">
        <f>CHOOSE(AX$6,Statistika_paliv_E_a_T!AX126,INDEX($BO170:$DW170,,AX$4),AX$9/(INDEX(Roky_výhled,,AX$8)-Last_Bil)*(INDEX($BO170:$DW170,,AX$8)-INDEX($D170:$BL170,,$E$1))+INDEX($D170:$BL170,,$E$1),AX$9/(INDEX(Roky_výhled,,AX$8)-INDEX(Roky_výhled,,AX$8-1))*(INDEX($BO170:$DW170,,AX$8)-INDEX($BO170:$DW170,,AX$8-1))+INDEX($BO170:$DW170,,AX$8-1))</f>
        <v>0</v>
      </c>
      <c r="AY170" s="173">
        <f>CHOOSE(AY$6,Statistika_paliv_E_a_T!AY126,INDEX($BO170:$DW170,,AY$4),AY$9/(INDEX(Roky_výhled,,AY$8)-Last_Bil)*(INDEX($BO170:$DW170,,AY$8)-INDEX($D170:$BL170,,$E$1))+INDEX($D170:$BL170,,$E$1),AY$9/(INDEX(Roky_výhled,,AY$8)-INDEX(Roky_výhled,,AY$8-1))*(INDEX($BO170:$DW170,,AY$8)-INDEX($BO170:$DW170,,AY$8-1))+INDEX($BO170:$DW170,,AY$8-1))</f>
        <v>0</v>
      </c>
      <c r="AZ170" s="173">
        <f>CHOOSE(AZ$6,Statistika_paliv_E_a_T!AZ126,INDEX($BO170:$DW170,,AZ$4),AZ$9/(INDEX(Roky_výhled,,AZ$8)-Last_Bil)*(INDEX($BO170:$DW170,,AZ$8)-INDEX($D170:$BL170,,$E$1))+INDEX($D170:$BL170,,$E$1),AZ$9/(INDEX(Roky_výhled,,AZ$8)-INDEX(Roky_výhled,,AZ$8-1))*(INDEX($BO170:$DW170,,AZ$8)-INDEX($BO170:$DW170,,AZ$8-1))+INDEX($BO170:$DW170,,AZ$8-1))</f>
        <v>0</v>
      </c>
      <c r="BA170" s="173">
        <f>CHOOSE(BA$6,Statistika_paliv_E_a_T!BA126,INDEX($BO170:$DW170,,BA$4),BA$9/(INDEX(Roky_výhled,,BA$8)-Last_Bil)*(INDEX($BO170:$DW170,,BA$8)-INDEX($D170:$BL170,,$E$1))+INDEX($D170:$BL170,,$E$1),BA$9/(INDEX(Roky_výhled,,BA$8)-INDEX(Roky_výhled,,BA$8-1))*(INDEX($BO170:$DW170,,BA$8)-INDEX($BO170:$DW170,,BA$8-1))+INDEX($BO170:$DW170,,BA$8-1))</f>
        <v>0</v>
      </c>
      <c r="BB170" s="173">
        <f>CHOOSE(BB$6,Statistika_paliv_E_a_T!BB126,INDEX($BO170:$DW170,,BB$4),BB$9/(INDEX(Roky_výhled,,BB$8)-Last_Bil)*(INDEX($BO170:$DW170,,BB$8)-INDEX($D170:$BL170,,$E$1))+INDEX($D170:$BL170,,$E$1),BB$9/(INDEX(Roky_výhled,,BB$8)-INDEX(Roky_výhled,,BB$8-1))*(INDEX($BO170:$DW170,,BB$8)-INDEX($BO170:$DW170,,BB$8-1))+INDEX($BO170:$DW170,,BB$8-1))</f>
        <v>0</v>
      </c>
      <c r="BC170" s="173">
        <f>CHOOSE(BC$6,Statistika_paliv_E_a_T!BC126,INDEX($BO170:$DW170,,BC$4),BC$9/(INDEX(Roky_výhled,,BC$8)-Last_Bil)*(INDEX($BO170:$DW170,,BC$8)-INDEX($D170:$BL170,,$E$1))+INDEX($D170:$BL170,,$E$1),BC$9/(INDEX(Roky_výhled,,BC$8)-INDEX(Roky_výhled,,BC$8-1))*(INDEX($BO170:$DW170,,BC$8)-INDEX($BO170:$DW170,,BC$8-1))+INDEX($BO170:$DW170,,BC$8-1))</f>
        <v>0</v>
      </c>
      <c r="BD170" s="173">
        <f>CHOOSE(BD$6,Statistika_paliv_E_a_T!BD126,INDEX($BO170:$DW170,,BD$4),BD$9/(INDEX(Roky_výhled,,BD$8)-Last_Bil)*(INDEX($BO170:$DW170,,BD$8)-INDEX($D170:$BL170,,$E$1))+INDEX($D170:$BL170,,$E$1),BD$9/(INDEX(Roky_výhled,,BD$8)-INDEX(Roky_výhled,,BD$8-1))*(INDEX($BO170:$DW170,,BD$8)-INDEX($BO170:$DW170,,BD$8-1))+INDEX($BO170:$DW170,,BD$8-1))</f>
        <v>0</v>
      </c>
      <c r="BE170" s="173">
        <f>CHOOSE(BE$6,Statistika_paliv_E_a_T!BE126,INDEX($BO170:$DW170,,BE$4),BE$9/(INDEX(Roky_výhled,,BE$8)-Last_Bil)*(INDEX($BO170:$DW170,,BE$8)-INDEX($D170:$BL170,,$E$1))+INDEX($D170:$BL170,,$E$1),BE$9/(INDEX(Roky_výhled,,BE$8)-INDEX(Roky_výhled,,BE$8-1))*(INDEX($BO170:$DW170,,BE$8)-INDEX($BO170:$DW170,,BE$8-1))+INDEX($BO170:$DW170,,BE$8-1))</f>
        <v>0</v>
      </c>
      <c r="BF170" s="173">
        <f>CHOOSE(BF$6,Statistika_paliv_E_a_T!BF126,INDEX($BO170:$DW170,,BF$4),BF$9/(INDEX(Roky_výhled,,BF$8)-Last_Bil)*(INDEX($BO170:$DW170,,BF$8)-INDEX($D170:$BL170,,$E$1))+INDEX($D170:$BL170,,$E$1),BF$9/(INDEX(Roky_výhled,,BF$8)-INDEX(Roky_výhled,,BF$8-1))*(INDEX($BO170:$DW170,,BF$8)-INDEX($BO170:$DW170,,BF$8-1))+INDEX($BO170:$DW170,,BF$8-1))</f>
        <v>0</v>
      </c>
      <c r="BG170" s="173">
        <f>CHOOSE(BG$6,Statistika_paliv_E_a_T!BG126,INDEX($BO170:$DW170,,BG$4),BG$9/(INDEX(Roky_výhled,,BG$8)-Last_Bil)*(INDEX($BO170:$DW170,,BG$8)-INDEX($D170:$BL170,,$E$1))+INDEX($D170:$BL170,,$E$1),BG$9/(INDEX(Roky_výhled,,BG$8)-INDEX(Roky_výhled,,BG$8-1))*(INDEX($BO170:$DW170,,BG$8)-INDEX($BO170:$DW170,,BG$8-1))+INDEX($BO170:$DW170,,BG$8-1))</f>
        <v>0</v>
      </c>
      <c r="BH170" s="173">
        <f>CHOOSE(BH$6,Statistika_paliv_E_a_T!BH126,INDEX($BO170:$DW170,,BH$4),BH$9/(INDEX(Roky_výhled,,BH$8)-Last_Bil)*(INDEX($BO170:$DW170,,BH$8)-INDEX($D170:$BL170,,$E$1))+INDEX($D170:$BL170,,$E$1),BH$9/(INDEX(Roky_výhled,,BH$8)-INDEX(Roky_výhled,,BH$8-1))*(INDEX($BO170:$DW170,,BH$8)-INDEX($BO170:$DW170,,BH$8-1))+INDEX($BO170:$DW170,,BH$8-1))</f>
        <v>0</v>
      </c>
      <c r="BI170" s="173">
        <f>CHOOSE(BI$6,Statistika_paliv_E_a_T!BI126,INDEX($BO170:$DW170,,BI$4),BI$9/(INDEX(Roky_výhled,,BI$8)-Last_Bil)*(INDEX($BO170:$DW170,,BI$8)-INDEX($D170:$BL170,,$E$1))+INDEX($D170:$BL170,,$E$1),BI$9/(INDEX(Roky_výhled,,BI$8)-INDEX(Roky_výhled,,BI$8-1))*(INDEX($BO170:$DW170,,BI$8)-INDEX($BO170:$DW170,,BI$8-1))+INDEX($BO170:$DW170,,BI$8-1))</f>
        <v>0</v>
      </c>
      <c r="BJ170" s="173">
        <f>CHOOSE(BJ$6,Statistika_paliv_E_a_T!BJ126,INDEX($BO170:$DW170,,BJ$4),BJ$9/(INDEX(Roky_výhled,,BJ$8)-Last_Bil)*(INDEX($BO170:$DW170,,BJ$8)-INDEX($D170:$BL170,,$E$1))+INDEX($D170:$BL170,,$E$1),BJ$9/(INDEX(Roky_výhled,,BJ$8)-INDEX(Roky_výhled,,BJ$8-1))*(INDEX($BO170:$DW170,,BJ$8)-INDEX($BO170:$DW170,,BJ$8-1))+INDEX($BO170:$DW170,,BJ$8-1))</f>
        <v>0</v>
      </c>
      <c r="BK170" s="173">
        <f>CHOOSE(BK$6,Statistika_paliv_E_a_T!BK126,INDEX($BO170:$DW170,,BK$4),BK$9/(INDEX(Roky_výhled,,BK$8)-Last_Bil)*(INDEX($BO170:$DW170,,BK$8)-INDEX($D170:$BL170,,$E$1))+INDEX($D170:$BL170,,$E$1),BK$9/(INDEX(Roky_výhled,,BK$8)-INDEX(Roky_výhled,,BK$8-1))*(INDEX($BO170:$DW170,,BK$8)-INDEX($BO170:$DW170,,BK$8-1))+INDEX($BO170:$DW170,,BK$8-1))</f>
        <v>0</v>
      </c>
      <c r="BL170" s="162">
        <f>CHOOSE(BL$6,Statistika_paliv_E_a_T!BL126,INDEX($BO170:$DW170,,BL$4),BL$9/(INDEX(Roky_výhled,,BL$8)-Last_Bil)*(INDEX($BO170:$DW170,,BL$8)-INDEX($D170:$BL170,,$E$1))+INDEX($D170:$BL170,,$E$1),BL$9/(INDEX(Roky_výhled,,BL$8)-INDEX(Roky_výhled,,BL$8-1))*(INDEX($BO170:$DW170,,BL$8)-INDEX($BO170:$DW170,,BL$8-1))+INDEX($BO170:$DW170,,BL$8-1))</f>
        <v>0</v>
      </c>
      <c r="BM170"/>
      <c r="BN170" s="221" t="str">
        <f t="shared" si="435"/>
        <v>Letecký petrolej</v>
      </c>
      <c r="BO170" s="285">
        <v>0</v>
      </c>
      <c r="BP170" s="286">
        <v>0</v>
      </c>
      <c r="BQ170" s="286">
        <v>0</v>
      </c>
      <c r="BR170" s="286">
        <v>0</v>
      </c>
      <c r="BS170" s="286">
        <v>0</v>
      </c>
      <c r="BT170" s="286">
        <v>0</v>
      </c>
      <c r="BU170" s="286">
        <v>0</v>
      </c>
      <c r="BV170" s="286">
        <v>0</v>
      </c>
      <c r="BW170" s="286">
        <v>0</v>
      </c>
      <c r="BX170" s="286">
        <v>0</v>
      </c>
      <c r="BY170" s="287">
        <v>0</v>
      </c>
      <c r="BZ170" s="281"/>
      <c r="CA170" s="281"/>
      <c r="CB170" s="281"/>
      <c r="CC170" s="281"/>
      <c r="CD170" s="281"/>
      <c r="CE170" s="281"/>
      <c r="CF170" s="281"/>
      <c r="CG170" s="281"/>
      <c r="CH170" s="281"/>
      <c r="CI170" s="281"/>
      <c r="CJ170" s="281"/>
      <c r="CK170" s="281"/>
      <c r="CL170" s="281"/>
      <c r="CM170" s="281"/>
      <c r="CN170" s="281"/>
      <c r="CO170" s="281"/>
      <c r="CP170" s="281"/>
      <c r="CQ170" s="281"/>
      <c r="CR170" s="281"/>
      <c r="CS170" s="281"/>
      <c r="CT170" s="281"/>
      <c r="CU170" s="281"/>
      <c r="CV170" s="281"/>
      <c r="CW170" s="281"/>
      <c r="CX170" s="281"/>
      <c r="CY170" s="281"/>
      <c r="CZ170" s="281"/>
      <c r="DA170" s="281"/>
      <c r="DB170" s="281"/>
      <c r="DC170" s="281"/>
      <c r="DD170" s="281"/>
      <c r="DE170" s="281"/>
      <c r="DF170" s="281"/>
      <c r="DG170" s="281"/>
      <c r="DH170" s="281"/>
      <c r="DI170" s="281"/>
      <c r="DJ170" s="281"/>
      <c r="DK170" s="281"/>
      <c r="DL170" s="281"/>
      <c r="DM170" s="281"/>
      <c r="DN170" s="281"/>
      <c r="DO170" s="281"/>
      <c r="DP170" s="281"/>
      <c r="DQ170" s="281"/>
      <c r="DR170" s="281"/>
      <c r="DS170" s="281"/>
      <c r="DT170" s="281"/>
      <c r="DU170" s="281"/>
      <c r="DV170" s="281"/>
      <c r="DW170" s="281"/>
    </row>
    <row r="171" spans="2:127" s="196" customFormat="1" x14ac:dyDescent="0.25">
      <c r="B171" t="s">
        <v>2959</v>
      </c>
      <c r="C171" s="221" t="str">
        <f t="shared" si="437"/>
        <v>LPG</v>
      </c>
      <c r="D171" s="215">
        <f>CHOOSE(D$6,Statistika_paliv_E_a_T!D127,INDEX($BO171:$DW171,,D$4),D$9/(INDEX(Roky_výhled,,D$8)-Last_Bil)*(INDEX($BO171:$DW171,,D$8)-INDEX($D171:$BL171,,$E$1))+INDEX($D171:$BL171,,$E$1),D$9/(INDEX(Roky_výhled,,D$8)-INDEX(Roky_výhled,,D$8-1))*(INDEX($BO171:$DW171,,D$8)-INDEX($BO171:$DW171,,D$8-1))+INDEX($BO171:$DW171,,D$8-1))</f>
        <v>0</v>
      </c>
      <c r="E171" s="173">
        <f>CHOOSE(E$6,Statistika_paliv_E_a_T!E127,INDEX($BO171:$DW171,,E$4),E$9/(INDEX(Roky_výhled,,E$8)-Last_Bil)*(INDEX($BO171:$DW171,,E$8)-INDEX($D171:$BL171,,$E$1))+INDEX($D171:$BL171,,$E$1),E$9/(INDEX(Roky_výhled,,E$8)-INDEX(Roky_výhled,,E$8-1))*(INDEX($BO171:$DW171,,E$8)-INDEX($BO171:$DW171,,E$8-1))+INDEX($BO171:$DW171,,E$8-1))</f>
        <v>0</v>
      </c>
      <c r="F171" s="173">
        <f>CHOOSE(F$6,Statistika_paliv_E_a_T!F127,INDEX($BO171:$DW171,,F$4),F$9/(INDEX(Roky_výhled,,F$8)-Last_Bil)*(INDEX($BO171:$DW171,,F$8)-INDEX($D171:$BL171,,$E$1))+INDEX($D171:$BL171,,$E$1),F$9/(INDEX(Roky_výhled,,F$8)-INDEX(Roky_výhled,,F$8-1))*(INDEX($BO171:$DW171,,F$8)-INDEX($BO171:$DW171,,F$8-1))+INDEX($BO171:$DW171,,F$8-1))</f>
        <v>0</v>
      </c>
      <c r="G171" s="173">
        <f>CHOOSE(G$6,Statistika_paliv_E_a_T!G127,INDEX($BO171:$DW171,,G$4),G$9/(INDEX(Roky_výhled,,G$8)-Last_Bil)*(INDEX($BO171:$DW171,,G$8)-INDEX($D171:$BL171,,$E$1))+INDEX($D171:$BL171,,$E$1),G$9/(INDEX(Roky_výhled,,G$8)-INDEX(Roky_výhled,,G$8-1))*(INDEX($BO171:$DW171,,G$8)-INDEX($BO171:$DW171,,G$8-1))+INDEX($BO171:$DW171,,G$8-1))</f>
        <v>0</v>
      </c>
      <c r="H171" s="173">
        <f>CHOOSE(H$6,Statistika_paliv_E_a_T!H127,INDEX($BO171:$DW171,,H$4),H$9/(INDEX(Roky_výhled,,H$8)-Last_Bil)*(INDEX($BO171:$DW171,,H$8)-INDEX($D171:$BL171,,$E$1))+INDEX($D171:$BL171,,$E$1),H$9/(INDEX(Roky_výhled,,H$8)-INDEX(Roky_výhled,,H$8-1))*(INDEX($BO171:$DW171,,H$8)-INDEX($BO171:$DW171,,H$8-1))+INDEX($BO171:$DW171,,H$8-1))</f>
        <v>0</v>
      </c>
      <c r="I171" s="173">
        <f>CHOOSE(I$6,Statistika_paliv_E_a_T!I127,INDEX($BO171:$DW171,,I$4),I$9/(INDEX(Roky_výhled,,I$8)-Last_Bil)*(INDEX($BO171:$DW171,,I$8)-INDEX($D171:$BL171,,$E$1))+INDEX($D171:$BL171,,$E$1),I$9/(INDEX(Roky_výhled,,I$8)-INDEX(Roky_výhled,,I$8-1))*(INDEX($BO171:$DW171,,I$8)-INDEX($BO171:$DW171,,I$8-1))+INDEX($BO171:$DW171,,I$8-1))</f>
        <v>0</v>
      </c>
      <c r="J171" s="173">
        <f>CHOOSE(J$6,Statistika_paliv_E_a_T!J127,INDEX($BO171:$DW171,,J$4),J$9/(INDEX(Roky_výhled,,J$8)-Last_Bil)*(INDEX($BO171:$DW171,,J$8)-INDEX($D171:$BL171,,$E$1))+INDEX($D171:$BL171,,$E$1),J$9/(INDEX(Roky_výhled,,J$8)-INDEX(Roky_výhled,,J$8-1))*(INDEX($BO171:$DW171,,J$8)-INDEX($BO171:$DW171,,J$8-1))+INDEX($BO171:$DW171,,J$8-1))</f>
        <v>0</v>
      </c>
      <c r="K171" s="173">
        <f>CHOOSE(K$6,Statistika_paliv_E_a_T!K127,INDEX($BO171:$DW171,,K$4),K$9/(INDEX(Roky_výhled,,K$8)-Last_Bil)*(INDEX($BO171:$DW171,,K$8)-INDEX($D171:$BL171,,$E$1))+INDEX($D171:$BL171,,$E$1),K$9/(INDEX(Roky_výhled,,K$8)-INDEX(Roky_výhled,,K$8-1))*(INDEX($BO171:$DW171,,K$8)-INDEX($BO171:$DW171,,K$8-1))+INDEX($BO171:$DW171,,K$8-1))</f>
        <v>0</v>
      </c>
      <c r="L171" s="173">
        <f>CHOOSE(L$6,Statistika_paliv_E_a_T!L127,INDEX($BO171:$DW171,,L$4),L$9/(INDEX(Roky_výhled,,L$8)-Last_Bil)*(INDEX($BO171:$DW171,,L$8)-INDEX($D171:$BL171,,$E$1))+INDEX($D171:$BL171,,$E$1),L$9/(INDEX(Roky_výhled,,L$8)-INDEX(Roky_výhled,,L$8-1))*(INDEX($BO171:$DW171,,L$8)-INDEX($BO171:$DW171,,L$8-1))+INDEX($BO171:$DW171,,L$8-1))</f>
        <v>0</v>
      </c>
      <c r="M171" s="173">
        <f>CHOOSE(M$6,Statistika_paliv_E_a_T!M127,INDEX($BO171:$DW171,,M$4),M$9/(INDEX(Roky_výhled,,M$8)-Last_Bil)*(INDEX($BO171:$DW171,,M$8)-INDEX($D171:$BL171,,$E$1))+INDEX($D171:$BL171,,$E$1),M$9/(INDEX(Roky_výhled,,M$8)-INDEX(Roky_výhled,,M$8-1))*(INDEX($BO171:$DW171,,M$8)-INDEX($BO171:$DW171,,M$8-1))+INDEX($BO171:$DW171,,M$8-1))</f>
        <v>0</v>
      </c>
      <c r="N171" s="173">
        <f>CHOOSE(N$6,Statistika_paliv_E_a_T!N127,INDEX($BO171:$DW171,,N$4),N$9/(INDEX(Roky_výhled,,N$8)-Last_Bil)*(INDEX($BO171:$DW171,,N$8)-INDEX($D171:$BL171,,$E$1))+INDEX($D171:$BL171,,$E$1),N$9/(INDEX(Roky_výhled,,N$8)-INDEX(Roky_výhled,,N$8-1))*(INDEX($BO171:$DW171,,N$8)-INDEX($BO171:$DW171,,N$8-1))+INDEX($BO171:$DW171,,N$8-1))</f>
        <v>0</v>
      </c>
      <c r="O171" s="173">
        <f>CHOOSE(O$6,Statistika_paliv_E_a_T!O127,INDEX($BO171:$DW171,,O$4),O$9/(INDEX(Roky_výhled,,O$8)-Last_Bil)*(INDEX($BO171:$DW171,,O$8)-INDEX($D171:$BL171,,$E$1))+INDEX($D171:$BL171,,$E$1),O$9/(INDEX(Roky_výhled,,O$8)-INDEX(Roky_výhled,,O$8-1))*(INDEX($BO171:$DW171,,O$8)-INDEX($BO171:$DW171,,O$8-1))+INDEX($BO171:$DW171,,O$8-1))</f>
        <v>0</v>
      </c>
      <c r="P171" s="173">
        <f>CHOOSE(P$6,Statistika_paliv_E_a_T!P127,INDEX($BO171:$DW171,,P$4),P$9/(INDEX(Roky_výhled,,P$8)-Last_Bil)*(INDEX($BO171:$DW171,,P$8)-INDEX($D171:$BL171,,$E$1))+INDEX($D171:$BL171,,$E$1),P$9/(INDEX(Roky_výhled,,P$8)-INDEX(Roky_výhled,,P$8-1))*(INDEX($BO171:$DW171,,P$8)-INDEX($BO171:$DW171,,P$8-1))+INDEX($BO171:$DW171,,P$8-1))</f>
        <v>0</v>
      </c>
      <c r="Q171" s="173">
        <f>CHOOSE(Q$6,Statistika_paliv_E_a_T!Q127,INDEX($BO171:$DW171,,Q$4),Q$9/(INDEX(Roky_výhled,,Q$8)-Last_Bil)*(INDEX($BO171:$DW171,,Q$8)-INDEX($D171:$BL171,,$E$1))+INDEX($D171:$BL171,,$E$1),Q$9/(INDEX(Roky_výhled,,Q$8)-INDEX(Roky_výhled,,Q$8-1))*(INDEX($BO171:$DW171,,Q$8)-INDEX($BO171:$DW171,,Q$8-1))+INDEX($BO171:$DW171,,Q$8-1))</f>
        <v>0</v>
      </c>
      <c r="R171" s="173">
        <f>CHOOSE(R$6,Statistika_paliv_E_a_T!R127,INDEX($BO171:$DW171,,R$4),R$9/(INDEX(Roky_výhled,,R$8)-Last_Bil)*(INDEX($BO171:$DW171,,R$8)-INDEX($D171:$BL171,,$E$1))+INDEX($D171:$BL171,,$E$1),R$9/(INDEX(Roky_výhled,,R$8)-INDEX(Roky_výhled,,R$8-1))*(INDEX($BO171:$DW171,,R$8)-INDEX($BO171:$DW171,,R$8-1))+INDEX($BO171:$DW171,,R$8-1))</f>
        <v>0</v>
      </c>
      <c r="S171" s="173">
        <f>CHOOSE(S$6,Statistika_paliv_E_a_T!S127,INDEX($BO171:$DW171,,S$4),S$9/(INDEX(Roky_výhled,,S$8)-Last_Bil)*(INDEX($BO171:$DW171,,S$8)-INDEX($D171:$BL171,,$E$1))+INDEX($D171:$BL171,,$E$1),S$9/(INDEX(Roky_výhled,,S$8)-INDEX(Roky_výhled,,S$8-1))*(INDEX($BO171:$DW171,,S$8)-INDEX($BO171:$DW171,,S$8-1))+INDEX($BO171:$DW171,,S$8-1))</f>
        <v>0</v>
      </c>
      <c r="T171" s="173">
        <f>CHOOSE(T$6,Statistika_paliv_E_a_T!T127,INDEX($BO171:$DW171,,T$4),T$9/(INDEX(Roky_výhled,,T$8)-Last_Bil)*(INDEX($BO171:$DW171,,T$8)-INDEX($D171:$BL171,,$E$1))+INDEX($D171:$BL171,,$E$1),T$9/(INDEX(Roky_výhled,,T$8)-INDEX(Roky_výhled,,T$8-1))*(INDEX($BO171:$DW171,,T$8)-INDEX($BO171:$DW171,,T$8-1))+INDEX($BO171:$DW171,,T$8-1))</f>
        <v>0</v>
      </c>
      <c r="U171" s="173">
        <f>CHOOSE(U$6,Statistika_paliv_E_a_T!U127,INDEX($BO171:$DW171,,U$4),U$9/(INDEX(Roky_výhled,,U$8)-Last_Bil)*(INDEX($BO171:$DW171,,U$8)-INDEX($D171:$BL171,,$E$1))+INDEX($D171:$BL171,,$E$1),U$9/(INDEX(Roky_výhled,,U$8)-INDEX(Roky_výhled,,U$8-1))*(INDEX($BO171:$DW171,,U$8)-INDEX($BO171:$DW171,,U$8-1))+INDEX($BO171:$DW171,,U$8-1))</f>
        <v>0</v>
      </c>
      <c r="V171" s="173">
        <f>CHOOSE(V$6,Statistika_paliv_E_a_T!V127,INDEX($BO171:$DW171,,V$4),V$9/(INDEX(Roky_výhled,,V$8)-Last_Bil)*(INDEX($BO171:$DW171,,V$8)-INDEX($D171:$BL171,,$E$1))+INDEX($D171:$BL171,,$E$1),V$9/(INDEX(Roky_výhled,,V$8)-INDEX(Roky_výhled,,V$8-1))*(INDEX($BO171:$DW171,,V$8)-INDEX($BO171:$DW171,,V$8-1))+INDEX($BO171:$DW171,,V$8-1))</f>
        <v>0</v>
      </c>
      <c r="W171" s="173">
        <f>CHOOSE(W$6,Statistika_paliv_E_a_T!W127,INDEX($BO171:$DW171,,W$4),W$9/(INDEX(Roky_výhled,,W$8)-Last_Bil)*(INDEX($BO171:$DW171,,W$8)-INDEX($D171:$BL171,,$E$1))+INDEX($D171:$BL171,,$E$1),W$9/(INDEX(Roky_výhled,,W$8)-INDEX(Roky_výhled,,W$8-1))*(INDEX($BO171:$DW171,,W$8)-INDEX($BO171:$DW171,,W$8-1))+INDEX($BO171:$DW171,,W$8-1))</f>
        <v>0</v>
      </c>
      <c r="X171" s="173">
        <f>CHOOSE(X$6,Statistika_paliv_E_a_T!X127,INDEX($BO171:$DW171,,X$4),X$9/(INDEX(Roky_výhled,,X$8)-Last_Bil)*(INDEX($BO171:$DW171,,X$8)-INDEX($D171:$BL171,,$E$1))+INDEX($D171:$BL171,,$E$1),X$9/(INDEX(Roky_výhled,,X$8)-INDEX(Roky_výhled,,X$8-1))*(INDEX($BO171:$DW171,,X$8)-INDEX($BO171:$DW171,,X$8-1))+INDEX($BO171:$DW171,,X$8-1))</f>
        <v>0</v>
      </c>
      <c r="Y171" s="173">
        <f>CHOOSE(Y$6,Statistika_paliv_E_a_T!Y127,INDEX($BO171:$DW171,,Y$4),Y$9/(INDEX(Roky_výhled,,Y$8)-Last_Bil)*(INDEX($BO171:$DW171,,Y$8)-INDEX($D171:$BL171,,$E$1))+INDEX($D171:$BL171,,$E$1),Y$9/(INDEX(Roky_výhled,,Y$8)-INDEX(Roky_výhled,,Y$8-1))*(INDEX($BO171:$DW171,,Y$8)-INDEX($BO171:$DW171,,Y$8-1))+INDEX($BO171:$DW171,,Y$8-1))</f>
        <v>0</v>
      </c>
      <c r="Z171" s="173">
        <f>CHOOSE(Z$6,Statistika_paliv_E_a_T!Z127,INDEX($BO171:$DW171,,Z$4),Z$9/(INDEX(Roky_výhled,,Z$8)-Last_Bil)*(INDEX($BO171:$DW171,,Z$8)-INDEX($D171:$BL171,,$E$1))+INDEX($D171:$BL171,,$E$1),Z$9/(INDEX(Roky_výhled,,Z$8)-INDEX(Roky_výhled,,Z$8-1))*(INDEX($BO171:$DW171,,Z$8)-INDEX($BO171:$DW171,,Z$8-1))+INDEX($BO171:$DW171,,Z$8-1))</f>
        <v>0</v>
      </c>
      <c r="AA171" s="173">
        <f>CHOOSE(AA$6,Statistika_paliv_E_a_T!AA127,INDEX($BO171:$DW171,,AA$4),AA$9/(INDEX(Roky_výhled,,AA$8)-Last_Bil)*(INDEX($BO171:$DW171,,AA$8)-INDEX($D171:$BL171,,$E$1))+INDEX($D171:$BL171,,$E$1),AA$9/(INDEX(Roky_výhled,,AA$8)-INDEX(Roky_výhled,,AA$8-1))*(INDEX($BO171:$DW171,,AA$8)-INDEX($BO171:$DW171,,AA$8-1))+INDEX($BO171:$DW171,,AA$8-1))</f>
        <v>0</v>
      </c>
      <c r="AB171" s="173">
        <f>CHOOSE(AB$6,Statistika_paliv_E_a_T!AB127,INDEX($BO171:$DW171,,AB$4),AB$9/(INDEX(Roky_výhled,,AB$8)-Last_Bil)*(INDEX($BO171:$DW171,,AB$8)-INDEX($D171:$BL171,,$E$1))+INDEX($D171:$BL171,,$E$1),AB$9/(INDEX(Roky_výhled,,AB$8)-INDEX(Roky_výhled,,AB$8-1))*(INDEX($BO171:$DW171,,AB$8)-INDEX($BO171:$DW171,,AB$8-1))+INDEX($BO171:$DW171,,AB$8-1))</f>
        <v>0</v>
      </c>
      <c r="AC171" s="173">
        <f>CHOOSE(AC$6,Statistika_paliv_E_a_T!AC127,INDEX($BO171:$DW171,,AC$4),AC$9/(INDEX(Roky_výhled,,AC$8)-Last_Bil)*(INDEX($BO171:$DW171,,AC$8)-INDEX($D171:$BL171,,$E$1))+INDEX($D171:$BL171,,$E$1),AC$9/(INDEX(Roky_výhled,,AC$8)-INDEX(Roky_výhled,,AC$8-1))*(INDEX($BO171:$DW171,,AC$8)-INDEX($BO171:$DW171,,AC$8-1))+INDEX($BO171:$DW171,,AC$8-1))</f>
        <v>0</v>
      </c>
      <c r="AD171" s="173">
        <f>CHOOSE(AD$6,Statistika_paliv_E_a_T!AD127,INDEX($BO171:$DW171,,AD$4),AD$9/(INDEX(Roky_výhled,,AD$8)-Last_Bil)*(INDEX($BO171:$DW171,,AD$8)-INDEX($D171:$BL171,,$E$1))+INDEX($D171:$BL171,,$E$1),AD$9/(INDEX(Roky_výhled,,AD$8)-INDEX(Roky_výhled,,AD$8-1))*(INDEX($BO171:$DW171,,AD$8)-INDEX($BO171:$DW171,,AD$8-1))+INDEX($BO171:$DW171,,AD$8-1))</f>
        <v>0</v>
      </c>
      <c r="AE171" s="173">
        <f>CHOOSE(AE$6,Statistika_paliv_E_a_T!AE127,INDEX($BO171:$DW171,,AE$4),AE$9/(INDEX(Roky_výhled,,AE$8)-Last_Bil)*(INDEX($BO171:$DW171,,AE$8)-INDEX($D171:$BL171,,$E$1))+INDEX($D171:$BL171,,$E$1),AE$9/(INDEX(Roky_výhled,,AE$8)-INDEX(Roky_výhled,,AE$8-1))*(INDEX($BO171:$DW171,,AE$8)-INDEX($BO171:$DW171,,AE$8-1))+INDEX($BO171:$DW171,,AE$8-1))</f>
        <v>0</v>
      </c>
      <c r="AF171" s="173">
        <f>CHOOSE(AF$6,Statistika_paliv_E_a_T!AF127,INDEX($BO171:$DW171,,AF$4),AF$9/(INDEX(Roky_výhled,,AF$8)-Last_Bil)*(INDEX($BO171:$DW171,,AF$8)-INDEX($D171:$BL171,,$E$1))+INDEX($D171:$BL171,,$E$1),AF$9/(INDEX(Roky_výhled,,AF$8)-INDEX(Roky_výhled,,AF$8-1))*(INDEX($BO171:$DW171,,AF$8)-INDEX($BO171:$DW171,,AF$8-1))+INDEX($BO171:$DW171,,AF$8-1))</f>
        <v>0</v>
      </c>
      <c r="AG171" s="173">
        <f>CHOOSE(AG$6,Statistika_paliv_E_a_T!AG127,INDEX($BO171:$DW171,,AG$4),AG$9/(INDEX(Roky_výhled,,AG$8)-Last_Bil)*(INDEX($BO171:$DW171,,AG$8)-INDEX($D171:$BL171,,$E$1))+INDEX($D171:$BL171,,$E$1),AG$9/(INDEX(Roky_výhled,,AG$8)-INDEX(Roky_výhled,,AG$8-1))*(INDEX($BO171:$DW171,,AG$8)-INDEX($BO171:$DW171,,AG$8-1))+INDEX($BO171:$DW171,,AG$8-1))</f>
        <v>0</v>
      </c>
      <c r="AH171" s="173">
        <f>CHOOSE(AH$6,Statistika_paliv_E_a_T!AH127,INDEX($BO171:$DW171,,AH$4),AH$9/(INDEX(Roky_výhled,,AH$8)-Last_Bil)*(INDEX($BO171:$DW171,,AH$8)-INDEX($D171:$BL171,,$E$1))+INDEX($D171:$BL171,,$E$1),AH$9/(INDEX(Roky_výhled,,AH$8)-INDEX(Roky_výhled,,AH$8-1))*(INDEX($BO171:$DW171,,AH$8)-INDEX($BO171:$DW171,,AH$8-1))+INDEX($BO171:$DW171,,AH$8-1))</f>
        <v>0</v>
      </c>
      <c r="AI171" s="173">
        <f>CHOOSE(AI$6,Statistika_paliv_E_a_T!AI127,INDEX($BO171:$DW171,,AI$4),AI$9/(INDEX(Roky_výhled,,AI$8)-Last_Bil)*(INDEX($BO171:$DW171,,AI$8)-INDEX($D171:$BL171,,$E$1))+INDEX($D171:$BL171,,$E$1),AI$9/(INDEX(Roky_výhled,,AI$8)-INDEX(Roky_výhled,,AI$8-1))*(INDEX($BO171:$DW171,,AI$8)-INDEX($BO171:$DW171,,AI$8-1))+INDEX($BO171:$DW171,,AI$8-1))</f>
        <v>0</v>
      </c>
      <c r="AJ171" s="173">
        <f>CHOOSE(AJ$6,Statistika_paliv_E_a_T!AJ127,INDEX($BO171:$DW171,,AJ$4),AJ$9/(INDEX(Roky_výhled,,AJ$8)-Last_Bil)*(INDEX($BO171:$DW171,,AJ$8)-INDEX($D171:$BL171,,$E$1))+INDEX($D171:$BL171,,$E$1),AJ$9/(INDEX(Roky_výhled,,AJ$8)-INDEX(Roky_výhled,,AJ$8-1))*(INDEX($BO171:$DW171,,AJ$8)-INDEX($BO171:$DW171,,AJ$8-1))+INDEX($BO171:$DW171,,AJ$8-1))</f>
        <v>0</v>
      </c>
      <c r="AK171" s="173">
        <f>CHOOSE(AK$6,Statistika_paliv_E_a_T!AK127,INDEX($BO171:$DW171,,AK$4),AK$9/(INDEX(Roky_výhled,,AK$8)-Last_Bil)*(INDEX($BO171:$DW171,,AK$8)-INDEX($D171:$BL171,,$E$1))+INDEX($D171:$BL171,,$E$1),AK$9/(INDEX(Roky_výhled,,AK$8)-INDEX(Roky_výhled,,AK$8-1))*(INDEX($BO171:$DW171,,AK$8)-INDEX($BO171:$DW171,,AK$8-1))+INDEX($BO171:$DW171,,AK$8-1))</f>
        <v>0</v>
      </c>
      <c r="AL171" s="173">
        <f>CHOOSE(AL$6,Statistika_paliv_E_a_T!AL127,INDEX($BO171:$DW171,,AL$4),AL$9/(INDEX(Roky_výhled,,AL$8)-Last_Bil)*(INDEX($BO171:$DW171,,AL$8)-INDEX($D171:$BL171,,$E$1))+INDEX($D171:$BL171,,$E$1),AL$9/(INDEX(Roky_výhled,,AL$8)-INDEX(Roky_výhled,,AL$8-1))*(INDEX($BO171:$DW171,,AL$8)-INDEX($BO171:$DW171,,AL$8-1))+INDEX($BO171:$DW171,,AL$8-1))</f>
        <v>0</v>
      </c>
      <c r="AM171" s="173">
        <f>CHOOSE(AM$6,Statistika_paliv_E_a_T!AM127,INDEX($BO171:$DW171,,AM$4),AM$9/(INDEX(Roky_výhled,,AM$8)-Last_Bil)*(INDEX($BO171:$DW171,,AM$8)-INDEX($D171:$BL171,,$E$1))+INDEX($D171:$BL171,,$E$1),AM$9/(INDEX(Roky_výhled,,AM$8)-INDEX(Roky_výhled,,AM$8-1))*(INDEX($BO171:$DW171,,AM$8)-INDEX($BO171:$DW171,,AM$8-1))+INDEX($BO171:$DW171,,AM$8-1))</f>
        <v>0</v>
      </c>
      <c r="AN171" s="173">
        <f>CHOOSE(AN$6,Statistika_paliv_E_a_T!AN127,INDEX($BO171:$DW171,,AN$4),AN$9/(INDEX(Roky_výhled,,AN$8)-Last_Bil)*(INDEX($BO171:$DW171,,AN$8)-INDEX($D171:$BL171,,$E$1))+INDEX($D171:$BL171,,$E$1),AN$9/(INDEX(Roky_výhled,,AN$8)-INDEX(Roky_výhled,,AN$8-1))*(INDEX($BO171:$DW171,,AN$8)-INDEX($BO171:$DW171,,AN$8-1))+INDEX($BO171:$DW171,,AN$8-1))</f>
        <v>0</v>
      </c>
      <c r="AO171" s="173">
        <f>CHOOSE(AO$6,Statistika_paliv_E_a_T!AO127,INDEX($BO171:$DW171,,AO$4),AO$9/(INDEX(Roky_výhled,,AO$8)-Last_Bil)*(INDEX($BO171:$DW171,,AO$8)-INDEX($D171:$BL171,,$E$1))+INDEX($D171:$BL171,,$E$1),AO$9/(INDEX(Roky_výhled,,AO$8)-INDEX(Roky_výhled,,AO$8-1))*(INDEX($BO171:$DW171,,AO$8)-INDEX($BO171:$DW171,,AO$8-1))+INDEX($BO171:$DW171,,AO$8-1))</f>
        <v>0</v>
      </c>
      <c r="AP171" s="173">
        <f>CHOOSE(AP$6,Statistika_paliv_E_a_T!AP127,INDEX($BO171:$DW171,,AP$4),AP$9/(INDEX(Roky_výhled,,AP$8)-Last_Bil)*(INDEX($BO171:$DW171,,AP$8)-INDEX($D171:$BL171,,$E$1))+INDEX($D171:$BL171,,$E$1),AP$9/(INDEX(Roky_výhled,,AP$8)-INDEX(Roky_výhled,,AP$8-1))*(INDEX($BO171:$DW171,,AP$8)-INDEX($BO171:$DW171,,AP$8-1))+INDEX($BO171:$DW171,,AP$8-1))</f>
        <v>0</v>
      </c>
      <c r="AQ171" s="173">
        <f>CHOOSE(AQ$6,Statistika_paliv_E_a_T!AQ127,INDEX($BO171:$DW171,,AQ$4),AQ$9/(INDEX(Roky_výhled,,AQ$8)-Last_Bil)*(INDEX($BO171:$DW171,,AQ$8)-INDEX($D171:$BL171,,$E$1))+INDEX($D171:$BL171,,$E$1),AQ$9/(INDEX(Roky_výhled,,AQ$8)-INDEX(Roky_výhled,,AQ$8-1))*(INDEX($BO171:$DW171,,AQ$8)-INDEX($BO171:$DW171,,AQ$8-1))+INDEX($BO171:$DW171,,AQ$8-1))</f>
        <v>0</v>
      </c>
      <c r="AR171" s="173">
        <f>CHOOSE(AR$6,Statistika_paliv_E_a_T!AR127,INDEX($BO171:$DW171,,AR$4),AR$9/(INDEX(Roky_výhled,,AR$8)-Last_Bil)*(INDEX($BO171:$DW171,,AR$8)-INDEX($D171:$BL171,,$E$1))+INDEX($D171:$BL171,,$E$1),AR$9/(INDEX(Roky_výhled,,AR$8)-INDEX(Roky_výhled,,AR$8-1))*(INDEX($BO171:$DW171,,AR$8)-INDEX($BO171:$DW171,,AR$8-1))+INDEX($BO171:$DW171,,AR$8-1))</f>
        <v>0</v>
      </c>
      <c r="AS171" s="173">
        <f>CHOOSE(AS$6,Statistika_paliv_E_a_T!AS127,INDEX($BO171:$DW171,,AS$4),AS$9/(INDEX(Roky_výhled,,AS$8)-Last_Bil)*(INDEX($BO171:$DW171,,AS$8)-INDEX($D171:$BL171,,$E$1))+INDEX($D171:$BL171,,$E$1),AS$9/(INDEX(Roky_výhled,,AS$8)-INDEX(Roky_výhled,,AS$8-1))*(INDEX($BO171:$DW171,,AS$8)-INDEX($BO171:$DW171,,AS$8-1))+INDEX($BO171:$DW171,,AS$8-1))</f>
        <v>0</v>
      </c>
      <c r="AT171" s="173">
        <f>CHOOSE(AT$6,Statistika_paliv_E_a_T!AT127,INDEX($BO171:$DW171,,AT$4),AT$9/(INDEX(Roky_výhled,,AT$8)-Last_Bil)*(INDEX($BO171:$DW171,,AT$8)-INDEX($D171:$BL171,,$E$1))+INDEX($D171:$BL171,,$E$1),AT$9/(INDEX(Roky_výhled,,AT$8)-INDEX(Roky_výhled,,AT$8-1))*(INDEX($BO171:$DW171,,AT$8)-INDEX($BO171:$DW171,,AT$8-1))+INDEX($BO171:$DW171,,AT$8-1))</f>
        <v>0</v>
      </c>
      <c r="AU171" s="173">
        <f>CHOOSE(AU$6,Statistika_paliv_E_a_T!AU127,INDEX($BO171:$DW171,,AU$4),AU$9/(INDEX(Roky_výhled,,AU$8)-Last_Bil)*(INDEX($BO171:$DW171,,AU$8)-INDEX($D171:$BL171,,$E$1))+INDEX($D171:$BL171,,$E$1),AU$9/(INDEX(Roky_výhled,,AU$8)-INDEX(Roky_výhled,,AU$8-1))*(INDEX($BO171:$DW171,,AU$8)-INDEX($BO171:$DW171,,AU$8-1))+INDEX($BO171:$DW171,,AU$8-1))</f>
        <v>0</v>
      </c>
      <c r="AV171" s="173">
        <f>CHOOSE(AV$6,Statistika_paliv_E_a_T!AV127,INDEX($BO171:$DW171,,AV$4),AV$9/(INDEX(Roky_výhled,,AV$8)-Last_Bil)*(INDEX($BO171:$DW171,,AV$8)-INDEX($D171:$BL171,,$E$1))+INDEX($D171:$BL171,,$E$1),AV$9/(INDEX(Roky_výhled,,AV$8)-INDEX(Roky_výhled,,AV$8-1))*(INDEX($BO171:$DW171,,AV$8)-INDEX($BO171:$DW171,,AV$8-1))+INDEX($BO171:$DW171,,AV$8-1))</f>
        <v>0</v>
      </c>
      <c r="AW171" s="173">
        <f>CHOOSE(AW$6,Statistika_paliv_E_a_T!AW127,INDEX($BO171:$DW171,,AW$4),AW$9/(INDEX(Roky_výhled,,AW$8)-Last_Bil)*(INDEX($BO171:$DW171,,AW$8)-INDEX($D171:$BL171,,$E$1))+INDEX($D171:$BL171,,$E$1),AW$9/(INDEX(Roky_výhled,,AW$8)-INDEX(Roky_výhled,,AW$8-1))*(INDEX($BO171:$DW171,,AW$8)-INDEX($BO171:$DW171,,AW$8-1))+INDEX($BO171:$DW171,,AW$8-1))</f>
        <v>0</v>
      </c>
      <c r="AX171" s="173">
        <f>CHOOSE(AX$6,Statistika_paliv_E_a_T!AX127,INDEX($BO171:$DW171,,AX$4),AX$9/(INDEX(Roky_výhled,,AX$8)-Last_Bil)*(INDEX($BO171:$DW171,,AX$8)-INDEX($D171:$BL171,,$E$1))+INDEX($D171:$BL171,,$E$1),AX$9/(INDEX(Roky_výhled,,AX$8)-INDEX(Roky_výhled,,AX$8-1))*(INDEX($BO171:$DW171,,AX$8)-INDEX($BO171:$DW171,,AX$8-1))+INDEX($BO171:$DW171,,AX$8-1))</f>
        <v>0</v>
      </c>
      <c r="AY171" s="173">
        <f>CHOOSE(AY$6,Statistika_paliv_E_a_T!AY127,INDEX($BO171:$DW171,,AY$4),AY$9/(INDEX(Roky_výhled,,AY$8)-Last_Bil)*(INDEX($BO171:$DW171,,AY$8)-INDEX($D171:$BL171,,$E$1))+INDEX($D171:$BL171,,$E$1),AY$9/(INDEX(Roky_výhled,,AY$8)-INDEX(Roky_výhled,,AY$8-1))*(INDEX($BO171:$DW171,,AY$8)-INDEX($BO171:$DW171,,AY$8-1))+INDEX($BO171:$DW171,,AY$8-1))</f>
        <v>0</v>
      </c>
      <c r="AZ171" s="173">
        <f>CHOOSE(AZ$6,Statistika_paliv_E_a_T!AZ127,INDEX($BO171:$DW171,,AZ$4),AZ$9/(INDEX(Roky_výhled,,AZ$8)-Last_Bil)*(INDEX($BO171:$DW171,,AZ$8)-INDEX($D171:$BL171,,$E$1))+INDEX($D171:$BL171,,$E$1),AZ$9/(INDEX(Roky_výhled,,AZ$8)-INDEX(Roky_výhled,,AZ$8-1))*(INDEX($BO171:$DW171,,AZ$8)-INDEX($BO171:$DW171,,AZ$8-1))+INDEX($BO171:$DW171,,AZ$8-1))</f>
        <v>0</v>
      </c>
      <c r="BA171" s="173">
        <f>CHOOSE(BA$6,Statistika_paliv_E_a_T!BA127,INDEX($BO171:$DW171,,BA$4),BA$9/(INDEX(Roky_výhled,,BA$8)-Last_Bil)*(INDEX($BO171:$DW171,,BA$8)-INDEX($D171:$BL171,,$E$1))+INDEX($D171:$BL171,,$E$1),BA$9/(INDEX(Roky_výhled,,BA$8)-INDEX(Roky_výhled,,BA$8-1))*(INDEX($BO171:$DW171,,BA$8)-INDEX($BO171:$DW171,,BA$8-1))+INDEX($BO171:$DW171,,BA$8-1))</f>
        <v>0</v>
      </c>
      <c r="BB171" s="173">
        <f>CHOOSE(BB$6,Statistika_paliv_E_a_T!BB127,INDEX($BO171:$DW171,,BB$4),BB$9/(INDEX(Roky_výhled,,BB$8)-Last_Bil)*(INDEX($BO171:$DW171,,BB$8)-INDEX($D171:$BL171,,$E$1))+INDEX($D171:$BL171,,$E$1),BB$9/(INDEX(Roky_výhled,,BB$8)-INDEX(Roky_výhled,,BB$8-1))*(INDEX($BO171:$DW171,,BB$8)-INDEX($BO171:$DW171,,BB$8-1))+INDEX($BO171:$DW171,,BB$8-1))</f>
        <v>0</v>
      </c>
      <c r="BC171" s="173">
        <f>CHOOSE(BC$6,Statistika_paliv_E_a_T!BC127,INDEX($BO171:$DW171,,BC$4),BC$9/(INDEX(Roky_výhled,,BC$8)-Last_Bil)*(INDEX($BO171:$DW171,,BC$8)-INDEX($D171:$BL171,,$E$1))+INDEX($D171:$BL171,,$E$1),BC$9/(INDEX(Roky_výhled,,BC$8)-INDEX(Roky_výhled,,BC$8-1))*(INDEX($BO171:$DW171,,BC$8)-INDEX($BO171:$DW171,,BC$8-1))+INDEX($BO171:$DW171,,BC$8-1))</f>
        <v>0</v>
      </c>
      <c r="BD171" s="173">
        <f>CHOOSE(BD$6,Statistika_paliv_E_a_T!BD127,INDEX($BO171:$DW171,,BD$4),BD$9/(INDEX(Roky_výhled,,BD$8)-Last_Bil)*(INDEX($BO171:$DW171,,BD$8)-INDEX($D171:$BL171,,$E$1))+INDEX($D171:$BL171,,$E$1),BD$9/(INDEX(Roky_výhled,,BD$8)-INDEX(Roky_výhled,,BD$8-1))*(INDEX($BO171:$DW171,,BD$8)-INDEX($BO171:$DW171,,BD$8-1))+INDEX($BO171:$DW171,,BD$8-1))</f>
        <v>0</v>
      </c>
      <c r="BE171" s="173">
        <f>CHOOSE(BE$6,Statistika_paliv_E_a_T!BE127,INDEX($BO171:$DW171,,BE$4),BE$9/(INDEX(Roky_výhled,,BE$8)-Last_Bil)*(INDEX($BO171:$DW171,,BE$8)-INDEX($D171:$BL171,,$E$1))+INDEX($D171:$BL171,,$E$1),BE$9/(INDEX(Roky_výhled,,BE$8)-INDEX(Roky_výhled,,BE$8-1))*(INDEX($BO171:$DW171,,BE$8)-INDEX($BO171:$DW171,,BE$8-1))+INDEX($BO171:$DW171,,BE$8-1))</f>
        <v>0</v>
      </c>
      <c r="BF171" s="173">
        <f>CHOOSE(BF$6,Statistika_paliv_E_a_T!BF127,INDEX($BO171:$DW171,,BF$4),BF$9/(INDEX(Roky_výhled,,BF$8)-Last_Bil)*(INDEX($BO171:$DW171,,BF$8)-INDEX($D171:$BL171,,$E$1))+INDEX($D171:$BL171,,$E$1),BF$9/(INDEX(Roky_výhled,,BF$8)-INDEX(Roky_výhled,,BF$8-1))*(INDEX($BO171:$DW171,,BF$8)-INDEX($BO171:$DW171,,BF$8-1))+INDEX($BO171:$DW171,,BF$8-1))</f>
        <v>0</v>
      </c>
      <c r="BG171" s="173">
        <f>CHOOSE(BG$6,Statistika_paliv_E_a_T!BG127,INDEX($BO171:$DW171,,BG$4),BG$9/(INDEX(Roky_výhled,,BG$8)-Last_Bil)*(INDEX($BO171:$DW171,,BG$8)-INDEX($D171:$BL171,,$E$1))+INDEX($D171:$BL171,,$E$1),BG$9/(INDEX(Roky_výhled,,BG$8)-INDEX(Roky_výhled,,BG$8-1))*(INDEX($BO171:$DW171,,BG$8)-INDEX($BO171:$DW171,,BG$8-1))+INDEX($BO171:$DW171,,BG$8-1))</f>
        <v>0</v>
      </c>
      <c r="BH171" s="173">
        <f>CHOOSE(BH$6,Statistika_paliv_E_a_T!BH127,INDEX($BO171:$DW171,,BH$4),BH$9/(INDEX(Roky_výhled,,BH$8)-Last_Bil)*(INDEX($BO171:$DW171,,BH$8)-INDEX($D171:$BL171,,$E$1))+INDEX($D171:$BL171,,$E$1),BH$9/(INDEX(Roky_výhled,,BH$8)-INDEX(Roky_výhled,,BH$8-1))*(INDEX($BO171:$DW171,,BH$8)-INDEX($BO171:$DW171,,BH$8-1))+INDEX($BO171:$DW171,,BH$8-1))</f>
        <v>0</v>
      </c>
      <c r="BI171" s="173">
        <f>CHOOSE(BI$6,Statistika_paliv_E_a_T!BI127,INDEX($BO171:$DW171,,BI$4),BI$9/(INDEX(Roky_výhled,,BI$8)-Last_Bil)*(INDEX($BO171:$DW171,,BI$8)-INDEX($D171:$BL171,,$E$1))+INDEX($D171:$BL171,,$E$1),BI$9/(INDEX(Roky_výhled,,BI$8)-INDEX(Roky_výhled,,BI$8-1))*(INDEX($BO171:$DW171,,BI$8)-INDEX($BO171:$DW171,,BI$8-1))+INDEX($BO171:$DW171,,BI$8-1))</f>
        <v>0</v>
      </c>
      <c r="BJ171" s="173">
        <f>CHOOSE(BJ$6,Statistika_paliv_E_a_T!BJ127,INDEX($BO171:$DW171,,BJ$4),BJ$9/(INDEX(Roky_výhled,,BJ$8)-Last_Bil)*(INDEX($BO171:$DW171,,BJ$8)-INDEX($D171:$BL171,,$E$1))+INDEX($D171:$BL171,,$E$1),BJ$9/(INDEX(Roky_výhled,,BJ$8)-INDEX(Roky_výhled,,BJ$8-1))*(INDEX($BO171:$DW171,,BJ$8)-INDEX($BO171:$DW171,,BJ$8-1))+INDEX($BO171:$DW171,,BJ$8-1))</f>
        <v>0</v>
      </c>
      <c r="BK171" s="173">
        <f>CHOOSE(BK$6,Statistika_paliv_E_a_T!BK127,INDEX($BO171:$DW171,,BK$4),BK$9/(INDEX(Roky_výhled,,BK$8)-Last_Bil)*(INDEX($BO171:$DW171,,BK$8)-INDEX($D171:$BL171,,$E$1))+INDEX($D171:$BL171,,$E$1),BK$9/(INDEX(Roky_výhled,,BK$8)-INDEX(Roky_výhled,,BK$8-1))*(INDEX($BO171:$DW171,,BK$8)-INDEX($BO171:$DW171,,BK$8-1))+INDEX($BO171:$DW171,,BK$8-1))</f>
        <v>0</v>
      </c>
      <c r="BL171" s="162">
        <f>CHOOSE(BL$6,Statistika_paliv_E_a_T!BL127,INDEX($BO171:$DW171,,BL$4),BL$9/(INDEX(Roky_výhled,,BL$8)-Last_Bil)*(INDEX($BO171:$DW171,,BL$8)-INDEX($D171:$BL171,,$E$1))+INDEX($D171:$BL171,,$E$1),BL$9/(INDEX(Roky_výhled,,BL$8)-INDEX(Roky_výhled,,BL$8-1))*(INDEX($BO171:$DW171,,BL$8)-INDEX($BO171:$DW171,,BL$8-1))+INDEX($BO171:$DW171,,BL$8-1))</f>
        <v>0</v>
      </c>
      <c r="BM171"/>
      <c r="BN171" s="221" t="str">
        <f t="shared" si="435"/>
        <v>LPG</v>
      </c>
      <c r="BO171" s="285">
        <v>0</v>
      </c>
      <c r="BP171" s="286">
        <v>0</v>
      </c>
      <c r="BQ171" s="286">
        <v>0</v>
      </c>
      <c r="BR171" s="286">
        <v>0</v>
      </c>
      <c r="BS171" s="286">
        <v>0</v>
      </c>
      <c r="BT171" s="286">
        <v>0</v>
      </c>
      <c r="BU171" s="286">
        <v>0</v>
      </c>
      <c r="BV171" s="286">
        <v>0</v>
      </c>
      <c r="BW171" s="286">
        <v>0</v>
      </c>
      <c r="BX171" s="286">
        <v>0</v>
      </c>
      <c r="BY171" s="287">
        <v>0</v>
      </c>
      <c r="BZ171" s="281"/>
      <c r="CA171" s="281"/>
      <c r="CB171" s="281"/>
      <c r="CC171" s="281"/>
      <c r="CD171" s="281"/>
      <c r="CE171" s="281"/>
      <c r="CF171" s="281"/>
      <c r="CG171" s="281"/>
      <c r="CH171" s="281"/>
      <c r="CI171" s="281"/>
      <c r="CJ171" s="281"/>
      <c r="CK171" s="281"/>
      <c r="CL171" s="281"/>
      <c r="CM171" s="281"/>
      <c r="CN171" s="281"/>
      <c r="CO171" s="281"/>
      <c r="CP171" s="281"/>
      <c r="CQ171" s="281"/>
      <c r="CR171" s="281"/>
      <c r="CS171" s="281"/>
      <c r="CT171" s="281"/>
      <c r="CU171" s="281"/>
      <c r="CV171" s="281"/>
      <c r="CW171" s="281"/>
      <c r="CX171" s="281"/>
      <c r="CY171" s="281"/>
      <c r="CZ171" s="281"/>
      <c r="DA171" s="281"/>
      <c r="DB171" s="281"/>
      <c r="DC171" s="281"/>
      <c r="DD171" s="281"/>
      <c r="DE171" s="281"/>
      <c r="DF171" s="281"/>
      <c r="DG171" s="281"/>
      <c r="DH171" s="281"/>
      <c r="DI171" s="281"/>
      <c r="DJ171" s="281"/>
      <c r="DK171" s="281"/>
      <c r="DL171" s="281"/>
      <c r="DM171" s="281"/>
      <c r="DN171" s="281"/>
      <c r="DO171" s="281"/>
      <c r="DP171" s="281"/>
      <c r="DQ171" s="281"/>
      <c r="DR171" s="281"/>
      <c r="DS171" s="281"/>
      <c r="DT171" s="281"/>
      <c r="DU171" s="281"/>
      <c r="DV171" s="281"/>
      <c r="DW171" s="281"/>
    </row>
    <row r="172" spans="2:127" s="196" customFormat="1" ht="15.75" thickBot="1" x14ac:dyDescent="0.3">
      <c r="B172" t="s">
        <v>3276</v>
      </c>
      <c r="C172" s="222" t="str">
        <f t="shared" si="437"/>
        <v>Jaderné teplo</v>
      </c>
      <c r="D172" s="167">
        <f ca="1">CHOOSE(D$6,Statistika_paliv_E_a_T!D128,INDEX($BO172:$DW172,,D$4),D$9/(INDEX(Roky_výhled,,D$8)-Last_Bil)*(INDEX($BO172:$DW172,,D$8)-INDEX($D172:$BL172,,$E$1))+INDEX($D172:$BL172,,$E$1),D$9/(INDEX(Roky_výhled,,D$8)-INDEX(Roky_výhled,,D$8-1))*(INDEX($BO172:$DW172,,D$8)-INDEX($BO172:$DW172,,D$8-1))+INDEX($BO172:$DW172,,D$8-1))</f>
        <v>135918</v>
      </c>
      <c r="E172" s="168">
        <f ca="1">CHOOSE(E$6,Statistika_paliv_E_a_T!E128,INDEX($BO172:$DW172,,E$4),E$9/(INDEX(Roky_výhled,,E$8)-Last_Bil)*(INDEX($BO172:$DW172,,E$8)-INDEX($D172:$BL172,,$E$1))+INDEX($D172:$BL172,,$E$1),E$9/(INDEX(Roky_výhled,,E$8)-INDEX(Roky_výhled,,E$8-1))*(INDEX($BO172:$DW172,,E$8)-INDEX($BO172:$DW172,,E$8-1))+INDEX($BO172:$DW172,,E$8-1))</f>
        <v>131026</v>
      </c>
      <c r="F172" s="168">
        <f ca="1">CHOOSE(F$6,Statistika_paliv_E_a_T!F128,INDEX($BO172:$DW172,,F$4),F$9/(INDEX(Roky_výhled,,F$8)-Last_Bil)*(INDEX($BO172:$DW172,,F$8)-INDEX($D172:$BL172,,$E$1))+INDEX($D172:$BL172,,$E$1),F$9/(INDEX(Roky_výhled,,F$8)-INDEX(Roky_výhled,,F$8-1))*(INDEX($BO172:$DW172,,F$8)-INDEX($BO172:$DW172,,F$8-1))+INDEX($BO172:$DW172,,F$8-1))</f>
        <v>132300</v>
      </c>
      <c r="G172" s="168">
        <f ca="1">CHOOSE(G$6,Statistika_paliv_E_a_T!G128,INDEX($BO172:$DW172,,G$4),G$9/(INDEX(Roky_výhled,,G$8)-Last_Bil)*(INDEX($BO172:$DW172,,G$8)-INDEX($D172:$BL172,,$E$1))+INDEX($D172:$BL172,,$E$1),G$9/(INDEX(Roky_výhled,,G$8)-INDEX(Roky_výhled,,G$8-1))*(INDEX($BO172:$DW172,,G$8)-INDEX($BO172:$DW172,,G$8-1))+INDEX($BO172:$DW172,,G$8-1))</f>
        <v>136372</v>
      </c>
      <c r="H172" s="168">
        <f ca="1">CHOOSE(H$6,Statistika_paliv_E_a_T!H128,INDEX($BO172:$DW172,,H$4),H$9/(INDEX(Roky_výhled,,H$8)-Last_Bil)*(INDEX($BO172:$DW172,,H$8)-INDEX($D172:$BL172,,$E$1))+INDEX($D172:$BL172,,$E$1),H$9/(INDEX(Roky_výhled,,H$8)-INDEX(Roky_výhled,,H$8-1))*(INDEX($BO172:$DW172,,H$8)-INDEX($BO172:$DW172,,H$8-1))+INDEX($BO172:$DW172,,H$8-1))</f>
        <v>140152</v>
      </c>
      <c r="I172" s="168">
        <f ca="1">CHOOSE(I$6,Statistika_paliv_E_a_T!I128,INDEX($BO172:$DW172,,I$4),I$9/(INDEX(Roky_výhled,,I$8)-Last_Bil)*(INDEX($BO172:$DW172,,I$8)-INDEX($D172:$BL172,,$E$1))+INDEX($D172:$BL172,,$E$1),I$9/(INDEX(Roky_výhled,,I$8)-INDEX(Roky_výhled,,I$8-1))*(INDEX($BO172:$DW172,,I$8)-INDEX($BO172:$DW172,,I$8-1))+INDEX($BO172:$DW172,,I$8-1))</f>
        <v>132084</v>
      </c>
      <c r="J172" s="168">
        <f ca="1">CHOOSE(J$6,Statistika_paliv_E_a_T!J128,INDEX($BO172:$DW172,,J$4),J$9/(INDEX(Roky_výhled,,J$8)-Last_Bil)*(INDEX($BO172:$DW172,,J$8)-INDEX($D172:$BL172,,$E$1))+INDEX($D172:$BL172,,$E$1),J$9/(INDEX(Roky_výhled,,J$8)-INDEX(Roky_výhled,,J$8-1))*(INDEX($BO172:$DW172,,J$8)-INDEX($BO172:$DW172,,J$8-1))+INDEX($BO172:$DW172,,J$8-1))</f>
        <v>138780</v>
      </c>
      <c r="K172" s="168">
        <f ca="1">CHOOSE(K$6,Statistika_paliv_E_a_T!K128,INDEX($BO172:$DW172,,K$4),K$9/(INDEX(Roky_výhled,,K$8)-Last_Bil)*(INDEX($BO172:$DW172,,K$8)-INDEX($D172:$BL172,,$E$1))+INDEX($D172:$BL172,,$E$1),K$9/(INDEX(Roky_výhled,,K$8)-INDEX(Roky_výhled,,K$8-1))*(INDEX($BO172:$DW172,,K$8)-INDEX($BO172:$DW172,,K$8-1))+INDEX($BO172:$DW172,,K$8-1))</f>
        <v>134935</v>
      </c>
      <c r="L172" s="168">
        <f ca="1">CHOOSE(L$6,Statistika_paliv_E_a_T!L128,INDEX($BO172:$DW172,,L$4),L$9/(INDEX(Roky_výhled,,L$8)-Last_Bil)*(INDEX($BO172:$DW172,,L$8)-INDEX($D172:$BL172,,$E$1))+INDEX($D172:$BL172,,$E$1),L$9/(INDEX(Roky_výhled,,L$8)-INDEX(Roky_výhled,,L$8-1))*(INDEX($BO172:$DW172,,L$8)-INDEX($BO172:$DW172,,L$8-1))+INDEX($BO172:$DW172,,L$8-1))</f>
        <v>142322</v>
      </c>
      <c r="M172" s="168">
        <f ca="1">CHOOSE(M$6,Statistika_paliv_E_a_T!M128,INDEX($BO172:$DW172,,M$4),M$9/(INDEX(Roky_výhled,,M$8)-Last_Bil)*(INDEX($BO172:$DW172,,M$8)-INDEX($D172:$BL172,,$E$1))+INDEX($D172:$BL172,,$E$1),M$9/(INDEX(Roky_výhled,,M$8)-INDEX(Roky_výhled,,M$8-1))*(INDEX($BO172:$DW172,,M$8)-INDEX($BO172:$DW172,,M$8-1))+INDEX($BO172:$DW172,,M$8-1))</f>
        <v>144256</v>
      </c>
      <c r="N172" s="168">
        <f ca="1">CHOOSE(N$6,Statistika_paliv_E_a_T!N128,INDEX($BO172:$DW172,,N$4),N$9/(INDEX(Roky_výhled,,N$8)-Last_Bil)*(INDEX($BO172:$DW172,,N$8)-INDEX($D172:$BL172,,$E$1))+INDEX($D172:$BL172,,$E$1),N$9/(INDEX(Roky_výhled,,N$8)-INDEX(Roky_výhled,,N$8-1))*(INDEX($BO172:$DW172,,N$8)-INDEX($BO172:$DW172,,N$8-1))+INDEX($BO172:$DW172,,N$8-1))</f>
        <v>146772</v>
      </c>
      <c r="O172" s="168">
        <f ca="1">CHOOSE(O$6,Statistika_paliv_E_a_T!O128,INDEX($BO172:$DW172,,O$4),O$9/(INDEX(Roky_výhled,,O$8)-Last_Bil)*(INDEX($BO172:$DW172,,O$8)-INDEX($D172:$BL172,,$E$1))+INDEX($D172:$BL172,,$E$1),O$9/(INDEX(Roky_výhled,,O$8)-INDEX(Roky_výhled,,O$8-1))*(INDEX($BO172:$DW172,,O$8)-INDEX($BO172:$DW172,,O$8-1))+INDEX($BO172:$DW172,,O$8-1))</f>
        <v>159289</v>
      </c>
      <c r="P172" s="168">
        <f ca="1">CHOOSE(P$6,Statistika_paliv_E_a_T!P128,INDEX($BO172:$DW172,,P$4),P$9/(INDEX(Roky_výhled,,P$8)-Last_Bil)*(INDEX($BO172:$DW172,,P$8)-INDEX($D172:$BL172,,$E$1))+INDEX($D172:$BL172,,$E$1),P$9/(INDEX(Roky_výhled,,P$8)-INDEX(Roky_výhled,,P$8-1))*(INDEX($BO172:$DW172,,P$8)-INDEX($BO172:$DW172,,P$8-1))+INDEX($BO172:$DW172,,P$8-1))</f>
        <v>202370</v>
      </c>
      <c r="Q172" s="168">
        <f ca="1">CHOOSE(Q$6,Statistika_paliv_E_a_T!Q128,INDEX($BO172:$DW172,,Q$4),Q$9/(INDEX(Roky_výhled,,Q$8)-Last_Bil)*(INDEX($BO172:$DW172,,Q$8)-INDEX($D172:$BL172,,$E$1))+INDEX($D172:$BL172,,$E$1),Q$9/(INDEX(Roky_výhled,,Q$8)-INDEX(Roky_výhled,,Q$8-1))*(INDEX($BO172:$DW172,,Q$8)-INDEX($BO172:$DW172,,Q$8-1))+INDEX($BO172:$DW172,,Q$8-1))</f>
        <v>279418</v>
      </c>
      <c r="R172" s="168">
        <f ca="1">CHOOSE(R$6,Statistika_paliv_E_a_T!R128,INDEX($BO172:$DW172,,R$4),R$9/(INDEX(Roky_výhled,,R$8)-Last_Bil)*(INDEX($BO172:$DW172,,R$8)-INDEX($D172:$BL172,,$E$1))+INDEX($D172:$BL172,,$E$1),R$9/(INDEX(Roky_výhled,,R$8)-INDEX(Roky_výhled,,R$8-1))*(INDEX($BO172:$DW172,,R$8)-INDEX($BO172:$DW172,,R$8-1))+INDEX($BO172:$DW172,,R$8-1))</f>
        <v>284253.73684210528</v>
      </c>
      <c r="S172" s="168">
        <f ca="1">CHOOSE(S$6,Statistika_paliv_E_a_T!S128,INDEX($BO172:$DW172,,S$4),S$9/(INDEX(Roky_výhled,,S$8)-Last_Bil)*(INDEX($BO172:$DW172,,S$8)-INDEX($D172:$BL172,,$E$1))+INDEX($D172:$BL172,,$E$1),S$9/(INDEX(Roky_výhled,,S$8)-INDEX(Roky_výhled,,S$8-1))*(INDEX($BO172:$DW172,,S$8)-INDEX($BO172:$DW172,,S$8-1))+INDEX($BO172:$DW172,,S$8-1))</f>
        <v>267004.31578947371</v>
      </c>
      <c r="T172" s="168">
        <f ca="1">CHOOSE(T$6,Statistika_paliv_E_a_T!T128,INDEX($BO172:$DW172,,T$4),T$9/(INDEX(Roky_výhled,,T$8)-Last_Bil)*(INDEX($BO172:$DW172,,T$8)-INDEX($D172:$BL172,,$E$1))+INDEX($D172:$BL172,,$E$1),T$9/(INDEX(Roky_výhled,,T$8)-INDEX(Roky_výhled,,T$8-1))*(INDEX($BO172:$DW172,,T$8)-INDEX($BO172:$DW172,,T$8-1))+INDEX($BO172:$DW172,,T$8-1))</f>
        <v>281240.68421052629</v>
      </c>
      <c r="U172" s="168">
        <f ca="1">CHOOSE(U$6,Statistika_paliv_E_a_T!U128,INDEX($BO172:$DW172,,U$4),U$9/(INDEX(Roky_výhled,,U$8)-Last_Bil)*(INDEX($BO172:$DW172,,U$8)-INDEX($D172:$BL172,,$E$1))+INDEX($D172:$BL172,,$E$1),U$9/(INDEX(Roky_výhled,,U$8)-INDEX(Roky_výhled,,U$8-1))*(INDEX($BO172:$DW172,,U$8)-INDEX($BO172:$DW172,,U$8-1))+INDEX($BO172:$DW172,,U$8-1))</f>
        <v>282605.21052631579</v>
      </c>
      <c r="V172" s="168">
        <f ca="1">CHOOSE(V$6,Statistika_paliv_E_a_T!V128,INDEX($BO172:$DW172,,V$4),V$9/(INDEX(Roky_výhled,,V$8)-Last_Bil)*(INDEX($BO172:$DW172,,V$8)-INDEX($D172:$BL172,,$E$1))+INDEX($D172:$BL172,,$E$1),V$9/(INDEX(Roky_výhled,,V$8)-INDEX(Roky_výhled,,V$8-1))*(INDEX($BO172:$DW172,,V$8)-INDEX($BO172:$DW172,,V$8-1))+INDEX($BO172:$DW172,,V$8-1))</f>
        <v>286699.94736842107</v>
      </c>
      <c r="W172" s="168">
        <f ca="1">CHOOSE(W$6,Statistika_paliv_E_a_T!W128,INDEX($BO172:$DW172,,W$4),W$9/(INDEX(Roky_výhled,,W$8)-Last_Bil)*(INDEX($BO172:$DW172,,W$8)-INDEX($D172:$BL172,,$E$1))+INDEX($D172:$BL172,,$E$1),W$9/(INDEX(Roky_výhled,,W$8)-INDEX(Roky_výhled,,W$8-1))*(INDEX($BO172:$DW172,,W$8)-INDEX($BO172:$DW172,,W$8-1))+INDEX($BO172:$DW172,,W$8-1))</f>
        <v>293794.15789473685</v>
      </c>
      <c r="X172" s="168">
        <f ca="1">CHOOSE(X$6,Statistika_paliv_E_a_T!X128,INDEX($BO172:$DW172,,X$4),X$9/(INDEX(Roky_výhled,,X$8)-Last_Bil)*(INDEX($BO172:$DW172,,X$8)-INDEX($D172:$BL172,,$E$1))+INDEX($D172:$BL172,,$E$1),X$9/(INDEX(Roky_výhled,,X$8)-INDEX(Roky_výhled,,X$8-1))*(INDEX($BO172:$DW172,,X$8)-INDEX($BO172:$DW172,,X$8-1))+INDEX($BO172:$DW172,,X$8-1))</f>
        <v>302322.10526315792</v>
      </c>
      <c r="Y172" s="168">
        <f ca="1">CHOOSE(Y$6,Statistika_paliv_E_a_T!Y128,INDEX($BO172:$DW172,,Y$4),Y$9/(INDEX(Roky_výhled,,Y$8)-Last_Bil)*(INDEX($BO172:$DW172,,Y$8)-INDEX($D172:$BL172,,$E$1))+INDEX($D172:$BL172,,$E$1),Y$9/(INDEX(Roky_výhled,,Y$8)-INDEX(Roky_výhled,,Y$8-1))*(INDEX($BO172:$DW172,,Y$8)-INDEX($BO172:$DW172,,Y$8-1))+INDEX($BO172:$DW172,,Y$8-1))</f>
        <v>305407.42105263157</v>
      </c>
      <c r="Z172" s="168">
        <f ca="1">CHOOSE(Z$6,Statistika_paliv_E_a_T!Z128,INDEX($BO172:$DW172,,Z$4),Z$9/(INDEX(Roky_výhled,,Z$8)-Last_Bil)*(INDEX($BO172:$DW172,,Z$8)-INDEX($D172:$BL172,,$E$1))+INDEX($D172:$BL172,,$E$1),Z$9/(INDEX(Roky_výhled,,Z$8)-INDEX(Roky_výhled,,Z$8-1))*(INDEX($BO172:$DW172,,Z$8)-INDEX($BO172:$DW172,,Z$8-1))+INDEX($BO172:$DW172,,Z$8-1))</f>
        <v>327447.26315789472</v>
      </c>
      <c r="AA172" s="168">
        <f ca="1">CHOOSE(AA$6,Statistika_paliv_E_a_T!AA128,INDEX($BO172:$DW172,,AA$4),AA$9/(INDEX(Roky_výhled,,AA$8)-Last_Bil)*(INDEX($BO172:$DW172,,AA$8)-INDEX($D172:$BL172,,$E$1))+INDEX($D172:$BL172,,$E$1),AA$9/(INDEX(Roky_výhled,,AA$8)-INDEX(Roky_výhled,,AA$8-1))*(INDEX($BO172:$DW172,,AA$8)-INDEX($BO172:$DW172,,AA$8-1))+INDEX($BO172:$DW172,,AA$8-1))</f>
        <v>331998.73684210528</v>
      </c>
      <c r="AB172" s="168">
        <f ca="1">CHOOSE(AB$6,Statistika_paliv_E_a_T!AB128,INDEX($BO172:$DW172,,AB$4),AB$9/(INDEX(Roky_výhled,,AB$8)-Last_Bil)*(INDEX($BO172:$DW172,,AB$8)-INDEX($D172:$BL172,,$E$1))+INDEX($D172:$BL172,,$E$1),AB$9/(INDEX(Roky_výhled,,AB$8)-INDEX(Roky_výhled,,AB$8-1))*(INDEX($BO172:$DW172,,AB$8)-INDEX($BO172:$DW172,,AB$8-1))+INDEX($BO172:$DW172,,AB$8-1))</f>
        <v>327464.15789473685</v>
      </c>
      <c r="AC172" s="168">
        <f ca="1">CHOOSE(AC$6,Statistika_paliv_E_a_T!AC128,INDEX($BO172:$DW172,,AC$4),AC$9/(INDEX(Roky_výhled,,AC$8)-Last_Bil)*(INDEX($BO172:$DW172,,AC$8)-INDEX($D172:$BL172,,$E$1))+INDEX($D172:$BL172,,$E$1),AC$9/(INDEX(Roky_výhled,,AC$8)-INDEX(Roky_výhled,,AC$8-1))*(INDEX($BO172:$DW172,,AC$8)-INDEX($BO172:$DW172,,AC$8-1))+INDEX($BO172:$DW172,,AC$8-1))</f>
        <v>289835.68421052629</v>
      </c>
      <c r="AD172" s="168">
        <f ca="1">CHOOSE(AD$6,Statistika_paliv_E_a_T!AD128,INDEX($BO172:$DW172,,AD$4),AD$9/(INDEX(Roky_výhled,,AD$8)-Last_Bil)*(INDEX($BO172:$DW172,,AD$8)-INDEX($D172:$BL172,,$E$1))+INDEX($D172:$BL172,,$E$1),AD$9/(INDEX(Roky_výhled,,AD$8)-INDEX(Roky_výhled,,AD$8-1))*(INDEX($BO172:$DW172,,AD$8)-INDEX($BO172:$DW172,,AD$8-1))+INDEX($BO172:$DW172,,AD$8-1))</f>
        <v>306718.65263157891</v>
      </c>
      <c r="AE172" s="168">
        <f ca="1">CHOOSE(AE$6,Statistika_paliv_E_a_T!AE128,INDEX($BO172:$DW172,,AE$4),AE$9/(INDEX(Roky_výhled,,AE$8)-Last_Bil)*(INDEX($BO172:$DW172,,AE$8)-INDEX($D172:$BL172,,$E$1))+INDEX($D172:$BL172,,$E$1),AE$9/(INDEX(Roky_výhled,,AE$8)-INDEX(Roky_výhled,,AE$8-1))*(INDEX($BO172:$DW172,,AE$8)-INDEX($BO172:$DW172,,AE$8-1))+INDEX($BO172:$DW172,,AE$8-1))</f>
        <v>323601.62105263158</v>
      </c>
      <c r="AF172" s="168">
        <f ca="1">CHOOSE(AF$6,Statistika_paliv_E_a_T!AF128,INDEX($BO172:$DW172,,AF$4),AF$9/(INDEX(Roky_výhled,,AF$8)-Last_Bil)*(INDEX($BO172:$DW172,,AF$8)-INDEX($D172:$BL172,,$E$1))+INDEX($D172:$BL172,,$E$1),AF$9/(INDEX(Roky_výhled,,AF$8)-INDEX(Roky_výhled,,AF$8-1))*(INDEX($BO172:$DW172,,AF$8)-INDEX($BO172:$DW172,,AF$8-1))+INDEX($BO172:$DW172,,AF$8-1))</f>
        <v>340484.5894736842</v>
      </c>
      <c r="AG172" s="168">
        <f ca="1">CHOOSE(AG$6,Statistika_paliv_E_a_T!AG128,INDEX($BO172:$DW172,,AG$4),AG$9/(INDEX(Roky_výhled,,AG$8)-Last_Bil)*(INDEX($BO172:$DW172,,AG$8)-INDEX($D172:$BL172,,$E$1))+INDEX($D172:$BL172,,$E$1),AG$9/(INDEX(Roky_výhled,,AG$8)-INDEX(Roky_výhled,,AG$8-1))*(INDEX($BO172:$DW172,,AG$8)-INDEX($BO172:$DW172,,AG$8-1))+INDEX($BO172:$DW172,,AG$8-1))</f>
        <v>357367.55789473688</v>
      </c>
      <c r="AH172" s="168">
        <f>CHOOSE(AH$6,Statistika_paliv_E_a_T!AH128,INDEX($BO172:$DW172,,AH$4),AH$9/(INDEX(Roky_výhled,,AH$8)-Last_Bil)*(INDEX($BO172:$DW172,,AH$8)-INDEX($D172:$BL172,,$E$1))+INDEX($D172:$BL172,,$E$1),AH$9/(INDEX(Roky_výhled,,AH$8)-INDEX(Roky_výhled,,AH$8-1))*(INDEX($BO172:$DW172,,AH$8)-INDEX($BO172:$DW172,,AH$8-1))+INDEX($BO172:$DW172,,AH$8-1))</f>
        <v>374250.5263157895</v>
      </c>
      <c r="AI172" s="168">
        <f>CHOOSE(AI$6,Statistika_paliv_E_a_T!AI128,INDEX($BO172:$DW172,,AI$4),AI$9/(INDEX(Roky_výhled,,AI$8)-Last_Bil)*(INDEX($BO172:$DW172,,AI$8)-INDEX($D172:$BL172,,$E$1))+INDEX($D172:$BL172,,$E$1),AI$9/(INDEX(Roky_výhled,,AI$8)-INDEX(Roky_výhled,,AI$8-1))*(INDEX($BO172:$DW172,,AI$8)-INDEX($BO172:$DW172,,AI$8-1))+INDEX($BO172:$DW172,,AI$8-1))</f>
        <v>364465.05263157899</v>
      </c>
      <c r="AJ172" s="168">
        <f>CHOOSE(AJ$6,Statistika_paliv_E_a_T!AJ128,INDEX($BO172:$DW172,,AJ$4),AJ$9/(INDEX(Roky_výhled,,AJ$8)-Last_Bil)*(INDEX($BO172:$DW172,,AJ$8)-INDEX($D172:$BL172,,$E$1))+INDEX($D172:$BL172,,$E$1),AJ$9/(INDEX(Roky_výhled,,AJ$8)-INDEX(Roky_výhled,,AJ$8-1))*(INDEX($BO172:$DW172,,AJ$8)-INDEX($BO172:$DW172,,AJ$8-1))+INDEX($BO172:$DW172,,AJ$8-1))</f>
        <v>354679.57894736843</v>
      </c>
      <c r="AK172" s="168">
        <f>CHOOSE(AK$6,Statistika_paliv_E_a_T!AK128,INDEX($BO172:$DW172,,AK$4),AK$9/(INDEX(Roky_výhled,,AK$8)-Last_Bil)*(INDEX($BO172:$DW172,,AK$8)-INDEX($D172:$BL172,,$E$1))+INDEX($D172:$BL172,,$E$1),AK$9/(INDEX(Roky_výhled,,AK$8)-INDEX(Roky_výhled,,AK$8-1))*(INDEX($BO172:$DW172,,AK$8)-INDEX($BO172:$DW172,,AK$8-1))+INDEX($BO172:$DW172,,AK$8-1))</f>
        <v>344894.10526315792</v>
      </c>
      <c r="AL172" s="168">
        <f>CHOOSE(AL$6,Statistika_paliv_E_a_T!AL128,INDEX($BO172:$DW172,,AL$4),AL$9/(INDEX(Roky_výhled,,AL$8)-Last_Bil)*(INDEX($BO172:$DW172,,AL$8)-INDEX($D172:$BL172,,$E$1))+INDEX($D172:$BL172,,$E$1),AL$9/(INDEX(Roky_výhled,,AL$8)-INDEX(Roky_výhled,,AL$8-1))*(INDEX($BO172:$DW172,,AL$8)-INDEX($BO172:$DW172,,AL$8-1))+INDEX($BO172:$DW172,,AL$8-1))</f>
        <v>335108.63157894736</v>
      </c>
      <c r="AM172" s="168">
        <f>CHOOSE(AM$6,Statistika_paliv_E_a_T!AM128,INDEX($BO172:$DW172,,AM$4),AM$9/(INDEX(Roky_výhled,,AM$8)-Last_Bil)*(INDEX($BO172:$DW172,,AM$8)-INDEX($D172:$BL172,,$E$1))+INDEX($D172:$BL172,,$E$1),AM$9/(INDEX(Roky_výhled,,AM$8)-INDEX(Roky_výhled,,AM$8-1))*(INDEX($BO172:$DW172,,AM$8)-INDEX($BO172:$DW172,,AM$8-1))+INDEX($BO172:$DW172,,AM$8-1))</f>
        <v>325323.15789473685</v>
      </c>
      <c r="AN172" s="168">
        <f>CHOOSE(AN$6,Statistika_paliv_E_a_T!AN128,INDEX($BO172:$DW172,,AN$4),AN$9/(INDEX(Roky_výhled,,AN$8)-Last_Bil)*(INDEX($BO172:$DW172,,AN$8)-INDEX($D172:$BL172,,$E$1))+INDEX($D172:$BL172,,$E$1),AN$9/(INDEX(Roky_výhled,,AN$8)-INDEX(Roky_výhled,,AN$8-1))*(INDEX($BO172:$DW172,,AN$8)-INDEX($BO172:$DW172,,AN$8-1))+INDEX($BO172:$DW172,,AN$8-1))</f>
        <v>325323.15789473685</v>
      </c>
      <c r="AO172" s="168">
        <f>CHOOSE(AO$6,Statistika_paliv_E_a_T!AO128,INDEX($BO172:$DW172,,AO$4),AO$9/(INDEX(Roky_výhled,,AO$8)-Last_Bil)*(INDEX($BO172:$DW172,,AO$8)-INDEX($D172:$BL172,,$E$1))+INDEX($D172:$BL172,,$E$1),AO$9/(INDEX(Roky_výhled,,AO$8)-INDEX(Roky_výhled,,AO$8-1))*(INDEX($BO172:$DW172,,AO$8)-INDEX($BO172:$DW172,,AO$8-1))+INDEX($BO172:$DW172,,AO$8-1))</f>
        <v>325323.15789473685</v>
      </c>
      <c r="AP172" s="168">
        <f>CHOOSE(AP$6,Statistika_paliv_E_a_T!AP128,INDEX($BO172:$DW172,,AP$4),AP$9/(INDEX(Roky_výhled,,AP$8)-Last_Bil)*(INDEX($BO172:$DW172,,AP$8)-INDEX($D172:$BL172,,$E$1))+INDEX($D172:$BL172,,$E$1),AP$9/(INDEX(Roky_výhled,,AP$8)-INDEX(Roky_výhled,,AP$8-1))*(INDEX($BO172:$DW172,,AP$8)-INDEX($BO172:$DW172,,AP$8-1))+INDEX($BO172:$DW172,,AP$8-1))</f>
        <v>325323.15789473685</v>
      </c>
      <c r="AQ172" s="168">
        <f>CHOOSE(AQ$6,Statistika_paliv_E_a_T!AQ128,INDEX($BO172:$DW172,,AQ$4),AQ$9/(INDEX(Roky_výhled,,AQ$8)-Last_Bil)*(INDEX($BO172:$DW172,,AQ$8)-INDEX($D172:$BL172,,$E$1))+INDEX($D172:$BL172,,$E$1),AQ$9/(INDEX(Roky_výhled,,AQ$8)-INDEX(Roky_výhled,,AQ$8-1))*(INDEX($BO172:$DW172,,AQ$8)-INDEX($BO172:$DW172,,AQ$8-1))+INDEX($BO172:$DW172,,AQ$8-1))</f>
        <v>325323.15789473685</v>
      </c>
      <c r="AR172" s="168">
        <f>CHOOSE(AR$6,Statistika_paliv_E_a_T!AR128,INDEX($BO172:$DW172,,AR$4),AR$9/(INDEX(Roky_výhled,,AR$8)-Last_Bil)*(INDEX($BO172:$DW172,,AR$8)-INDEX($D172:$BL172,,$E$1))+INDEX($D172:$BL172,,$E$1),AR$9/(INDEX(Roky_výhled,,AR$8)-INDEX(Roky_výhled,,AR$8-1))*(INDEX($BO172:$DW172,,AR$8)-INDEX($BO172:$DW172,,AR$8-1))+INDEX($BO172:$DW172,,AR$8-1))</f>
        <v>325323.15789473685</v>
      </c>
      <c r="AS172" s="168">
        <f>CHOOSE(AS$6,Statistika_paliv_E_a_T!AS128,INDEX($BO172:$DW172,,AS$4),AS$9/(INDEX(Roky_výhled,,AS$8)-Last_Bil)*(INDEX($BO172:$DW172,,AS$8)-INDEX($D172:$BL172,,$E$1))+INDEX($D172:$BL172,,$E$1),AS$9/(INDEX(Roky_výhled,,AS$8)-INDEX(Roky_výhled,,AS$8-1))*(INDEX($BO172:$DW172,,AS$8)-INDEX($BO172:$DW172,,AS$8-1))+INDEX($BO172:$DW172,,AS$8-1))</f>
        <v>349803.15789473685</v>
      </c>
      <c r="AT172" s="168">
        <f>CHOOSE(AT$6,Statistika_paliv_E_a_T!AT128,INDEX($BO172:$DW172,,AT$4),AT$9/(INDEX(Roky_výhled,,AT$8)-Last_Bil)*(INDEX($BO172:$DW172,,AT$8)-INDEX($D172:$BL172,,$E$1))+INDEX($D172:$BL172,,$E$1),AT$9/(INDEX(Roky_výhled,,AT$8)-INDEX(Roky_výhled,,AT$8-1))*(INDEX($BO172:$DW172,,AT$8)-INDEX($BO172:$DW172,,AT$8-1))+INDEX($BO172:$DW172,,AT$8-1))</f>
        <v>374283.15789473685</v>
      </c>
      <c r="AU172" s="168">
        <f>CHOOSE(AU$6,Statistika_paliv_E_a_T!AU128,INDEX($BO172:$DW172,,AU$4),AU$9/(INDEX(Roky_výhled,,AU$8)-Last_Bil)*(INDEX($BO172:$DW172,,AU$8)-INDEX($D172:$BL172,,$E$1))+INDEX($D172:$BL172,,$E$1),AU$9/(INDEX(Roky_výhled,,AU$8)-INDEX(Roky_výhled,,AU$8-1))*(INDEX($BO172:$DW172,,AU$8)-INDEX($BO172:$DW172,,AU$8-1))+INDEX($BO172:$DW172,,AU$8-1))</f>
        <v>398763.15789473685</v>
      </c>
      <c r="AV172" s="168">
        <f>CHOOSE(AV$6,Statistika_paliv_E_a_T!AV128,INDEX($BO172:$DW172,,AV$4),AV$9/(INDEX(Roky_výhled,,AV$8)-Last_Bil)*(INDEX($BO172:$DW172,,AV$8)-INDEX($D172:$BL172,,$E$1))+INDEX($D172:$BL172,,$E$1),AV$9/(INDEX(Roky_výhled,,AV$8)-INDEX(Roky_výhled,,AV$8-1))*(INDEX($BO172:$DW172,,AV$8)-INDEX($BO172:$DW172,,AV$8-1))+INDEX($BO172:$DW172,,AV$8-1))</f>
        <v>423243.15789473685</v>
      </c>
      <c r="AW172" s="168">
        <f>CHOOSE(AW$6,Statistika_paliv_E_a_T!AW128,INDEX($BO172:$DW172,,AW$4),AW$9/(INDEX(Roky_výhled,,AW$8)-Last_Bil)*(INDEX($BO172:$DW172,,AW$8)-INDEX($D172:$BL172,,$E$1))+INDEX($D172:$BL172,,$E$1),AW$9/(INDEX(Roky_výhled,,AW$8)-INDEX(Roky_výhled,,AW$8-1))*(INDEX($BO172:$DW172,,AW$8)-INDEX($BO172:$DW172,,AW$8-1))+INDEX($BO172:$DW172,,AW$8-1))</f>
        <v>447723.15789473685</v>
      </c>
      <c r="AX172" s="168">
        <f>CHOOSE(AX$6,Statistika_paliv_E_a_T!AX128,INDEX($BO172:$DW172,,AX$4),AX$9/(INDEX(Roky_výhled,,AX$8)-Last_Bil)*(INDEX($BO172:$DW172,,AX$8)-INDEX($D172:$BL172,,$E$1))+INDEX($D172:$BL172,,$E$1),AX$9/(INDEX(Roky_výhled,,AX$8)-INDEX(Roky_výhled,,AX$8-1))*(INDEX($BO172:$DW172,,AX$8)-INDEX($BO172:$DW172,,AX$8-1))+INDEX($BO172:$DW172,,AX$8-1))</f>
        <v>449850.63157894736</v>
      </c>
      <c r="AY172" s="168">
        <f>CHOOSE(AY$6,Statistika_paliv_E_a_T!AY128,INDEX($BO172:$DW172,,AY$4),AY$9/(INDEX(Roky_výhled,,AY$8)-Last_Bil)*(INDEX($BO172:$DW172,,AY$8)-INDEX($D172:$BL172,,$E$1))+INDEX($D172:$BL172,,$E$1),AY$9/(INDEX(Roky_výhled,,AY$8)-INDEX(Roky_výhled,,AY$8-1))*(INDEX($BO172:$DW172,,AY$8)-INDEX($BO172:$DW172,,AY$8-1))+INDEX($BO172:$DW172,,AY$8-1))</f>
        <v>451978.10526315792</v>
      </c>
      <c r="AZ172" s="168">
        <f>CHOOSE(AZ$6,Statistika_paliv_E_a_T!AZ128,INDEX($BO172:$DW172,,AZ$4),AZ$9/(INDEX(Roky_výhled,,AZ$8)-Last_Bil)*(INDEX($BO172:$DW172,,AZ$8)-INDEX($D172:$BL172,,$E$1))+INDEX($D172:$BL172,,$E$1),AZ$9/(INDEX(Roky_výhled,,AZ$8)-INDEX(Roky_výhled,,AZ$8-1))*(INDEX($BO172:$DW172,,AZ$8)-INDEX($BO172:$DW172,,AZ$8-1))+INDEX($BO172:$DW172,,AZ$8-1))</f>
        <v>454105.57894736843</v>
      </c>
      <c r="BA172" s="168">
        <f>CHOOSE(BA$6,Statistika_paliv_E_a_T!BA128,INDEX($BO172:$DW172,,BA$4),BA$9/(INDEX(Roky_výhled,,BA$8)-Last_Bil)*(INDEX($BO172:$DW172,,BA$8)-INDEX($D172:$BL172,,$E$1))+INDEX($D172:$BL172,,$E$1),BA$9/(INDEX(Roky_výhled,,BA$8)-INDEX(Roky_výhled,,BA$8-1))*(INDEX($BO172:$DW172,,BA$8)-INDEX($BO172:$DW172,,BA$8-1))+INDEX($BO172:$DW172,,BA$8-1))</f>
        <v>456233.05263157899</v>
      </c>
      <c r="BB172" s="168">
        <f>CHOOSE(BB$6,Statistika_paliv_E_a_T!BB128,INDEX($BO172:$DW172,,BB$4),BB$9/(INDEX(Roky_výhled,,BB$8)-Last_Bil)*(INDEX($BO172:$DW172,,BB$8)-INDEX($D172:$BL172,,$E$1))+INDEX($D172:$BL172,,$E$1),BB$9/(INDEX(Roky_výhled,,BB$8)-INDEX(Roky_výhled,,BB$8-1))*(INDEX($BO172:$DW172,,BB$8)-INDEX($BO172:$DW172,,BB$8-1))+INDEX($BO172:$DW172,,BB$8-1))</f>
        <v>458360.5263157895</v>
      </c>
      <c r="BC172" s="168">
        <f>CHOOSE(BC$6,Statistika_paliv_E_a_T!BC128,INDEX($BO172:$DW172,,BC$4),BC$9/(INDEX(Roky_výhled,,BC$8)-Last_Bil)*(INDEX($BO172:$DW172,,BC$8)-INDEX($D172:$BL172,,$E$1))+INDEX($D172:$BL172,,$E$1),BC$9/(INDEX(Roky_výhled,,BC$8)-INDEX(Roky_výhled,,BC$8-1))*(INDEX($BO172:$DW172,,BC$8)-INDEX($BO172:$DW172,,BC$8-1))+INDEX($BO172:$DW172,,BC$8-1))</f>
        <v>473627.36842105264</v>
      </c>
      <c r="BD172" s="168">
        <f>CHOOSE(BD$6,Statistika_paliv_E_a_T!BD128,INDEX($BO172:$DW172,,BD$4),BD$9/(INDEX(Roky_výhled,,BD$8)-Last_Bil)*(INDEX($BO172:$DW172,,BD$8)-INDEX($D172:$BL172,,$E$1))+INDEX($D172:$BL172,,$E$1),BD$9/(INDEX(Roky_výhled,,BD$8)-INDEX(Roky_výhled,,BD$8-1))*(INDEX($BO172:$DW172,,BD$8)-INDEX($BO172:$DW172,,BD$8-1))+INDEX($BO172:$DW172,,BD$8-1))</f>
        <v>488894.21052631579</v>
      </c>
      <c r="BE172" s="168">
        <f>CHOOSE(BE$6,Statistika_paliv_E_a_T!BE128,INDEX($BO172:$DW172,,BE$4),BE$9/(INDEX(Roky_výhled,,BE$8)-Last_Bil)*(INDEX($BO172:$DW172,,BE$8)-INDEX($D172:$BL172,,$E$1))+INDEX($D172:$BL172,,$E$1),BE$9/(INDEX(Roky_výhled,,BE$8)-INDEX(Roky_výhled,,BE$8-1))*(INDEX($BO172:$DW172,,BE$8)-INDEX($BO172:$DW172,,BE$8-1))+INDEX($BO172:$DW172,,BE$8-1))</f>
        <v>504161.05263157899</v>
      </c>
      <c r="BF172" s="168">
        <f>CHOOSE(BF$6,Statistika_paliv_E_a_T!BF128,INDEX($BO172:$DW172,,BF$4),BF$9/(INDEX(Roky_výhled,,BF$8)-Last_Bil)*(INDEX($BO172:$DW172,,BF$8)-INDEX($D172:$BL172,,$E$1))+INDEX($D172:$BL172,,$E$1),BF$9/(INDEX(Roky_výhled,,BF$8)-INDEX(Roky_výhled,,BF$8-1))*(INDEX($BO172:$DW172,,BF$8)-INDEX($BO172:$DW172,,BF$8-1))+INDEX($BO172:$DW172,,BF$8-1))</f>
        <v>519427.89473684214</v>
      </c>
      <c r="BG172" s="168">
        <f>CHOOSE(BG$6,Statistika_paliv_E_a_T!BG128,INDEX($BO172:$DW172,,BG$4),BG$9/(INDEX(Roky_výhled,,BG$8)-Last_Bil)*(INDEX($BO172:$DW172,,BG$8)-INDEX($D172:$BL172,,$E$1))+INDEX($D172:$BL172,,$E$1),BG$9/(INDEX(Roky_výhled,,BG$8)-INDEX(Roky_výhled,,BG$8-1))*(INDEX($BO172:$DW172,,BG$8)-INDEX($BO172:$DW172,,BG$8-1))+INDEX($BO172:$DW172,,BG$8-1))</f>
        <v>534694.73684210528</v>
      </c>
      <c r="BH172" s="168">
        <f>CHOOSE(BH$6,Statistika_paliv_E_a_T!BH128,INDEX($BO172:$DW172,,BH$4),BH$9/(INDEX(Roky_výhled,,BH$8)-Last_Bil)*(INDEX($BO172:$DW172,,BH$8)-INDEX($D172:$BL172,,$E$1))+INDEX($D172:$BL172,,$E$1),BH$9/(INDEX(Roky_výhled,,BH$8)-INDEX(Roky_výhled,,BH$8-1))*(INDEX($BO172:$DW172,,BH$8)-INDEX($BO172:$DW172,,BH$8-1))+INDEX($BO172:$DW172,,BH$8-1))</f>
        <v>534694.73684210528</v>
      </c>
      <c r="BI172" s="168">
        <f>CHOOSE(BI$6,Statistika_paliv_E_a_T!BI128,INDEX($BO172:$DW172,,BI$4),BI$9/(INDEX(Roky_výhled,,BI$8)-Last_Bil)*(INDEX($BO172:$DW172,,BI$8)-INDEX($D172:$BL172,,$E$1))+INDEX($D172:$BL172,,$E$1),BI$9/(INDEX(Roky_výhled,,BI$8)-INDEX(Roky_výhled,,BI$8-1))*(INDEX($BO172:$DW172,,BI$8)-INDEX($BO172:$DW172,,BI$8-1))+INDEX($BO172:$DW172,,BI$8-1))</f>
        <v>534694.73684210528</v>
      </c>
      <c r="BJ172" s="168">
        <f>CHOOSE(BJ$6,Statistika_paliv_E_a_T!BJ128,INDEX($BO172:$DW172,,BJ$4),BJ$9/(INDEX(Roky_výhled,,BJ$8)-Last_Bil)*(INDEX($BO172:$DW172,,BJ$8)-INDEX($D172:$BL172,,$E$1))+INDEX($D172:$BL172,,$E$1),BJ$9/(INDEX(Roky_výhled,,BJ$8)-INDEX(Roky_výhled,,BJ$8-1))*(INDEX($BO172:$DW172,,BJ$8)-INDEX($BO172:$DW172,,BJ$8-1))+INDEX($BO172:$DW172,,BJ$8-1))</f>
        <v>534694.73684210528</v>
      </c>
      <c r="BK172" s="168">
        <f>CHOOSE(BK$6,Statistika_paliv_E_a_T!BK128,INDEX($BO172:$DW172,,BK$4),BK$9/(INDEX(Roky_výhled,,BK$8)-Last_Bil)*(INDEX($BO172:$DW172,,BK$8)-INDEX($D172:$BL172,,$E$1))+INDEX($D172:$BL172,,$E$1),BK$9/(INDEX(Roky_výhled,,BK$8)-INDEX(Roky_výhled,,BK$8-1))*(INDEX($BO172:$DW172,,BK$8)-INDEX($BO172:$DW172,,BK$8-1))+INDEX($BO172:$DW172,,BK$8-1))</f>
        <v>534694.73684210528</v>
      </c>
      <c r="BL172" s="169">
        <f>CHOOSE(BL$6,Statistika_paliv_E_a_T!BL128,INDEX($BO172:$DW172,,BL$4),BL$9/(INDEX(Roky_výhled,,BL$8)-Last_Bil)*(INDEX($BO172:$DW172,,BL$8)-INDEX($D172:$BL172,,$E$1))+INDEX($D172:$BL172,,$E$1),BL$9/(INDEX(Roky_výhled,,BL$8)-INDEX(Roky_výhled,,BL$8-1))*(INDEX($BO172:$DW172,,BL$8)-INDEX($BO172:$DW172,,BL$8-1))+INDEX($BO172:$DW172,,BL$8-1))</f>
        <v>534694.73684210528</v>
      </c>
      <c r="BM172"/>
      <c r="BN172" s="222" t="str">
        <f t="shared" si="435"/>
        <v>Jaderné teplo</v>
      </c>
      <c r="BO172" s="288">
        <v>327448.42105263157</v>
      </c>
      <c r="BP172" s="289">
        <v>348905.26315789472</v>
      </c>
      <c r="BQ172" s="289">
        <v>374250.5263157895</v>
      </c>
      <c r="BR172" s="289">
        <v>325323.15789473685</v>
      </c>
      <c r="BS172" s="289">
        <v>325323.15789473685</v>
      </c>
      <c r="BT172" s="289">
        <v>447723.15789473685</v>
      </c>
      <c r="BU172" s="289">
        <v>458360.5263157895</v>
      </c>
      <c r="BV172" s="289">
        <v>534694.73684210528</v>
      </c>
      <c r="BW172" s="289">
        <v>534694.73684210528</v>
      </c>
      <c r="BX172" s="289">
        <v>607807.36842105258</v>
      </c>
      <c r="BY172" s="290">
        <v>578164.73684210528</v>
      </c>
      <c r="BZ172" s="281"/>
      <c r="CA172" s="281"/>
      <c r="CB172" s="281"/>
      <c r="CC172" s="281"/>
      <c r="CD172" s="281"/>
      <c r="CE172" s="281"/>
      <c r="CF172" s="281"/>
      <c r="CG172" s="281"/>
      <c r="CH172" s="281"/>
      <c r="CI172" s="281"/>
      <c r="CJ172" s="281"/>
      <c r="CK172" s="281"/>
      <c r="CL172" s="281"/>
      <c r="CM172" s="281"/>
      <c r="CN172" s="281"/>
      <c r="CO172" s="281"/>
      <c r="CP172" s="281"/>
      <c r="CQ172" s="281"/>
      <c r="CR172" s="281"/>
      <c r="CS172" s="281"/>
      <c r="CT172" s="281"/>
      <c r="CU172" s="281"/>
      <c r="CV172" s="281"/>
      <c r="CW172" s="281"/>
      <c r="CX172" s="281"/>
      <c r="CY172" s="281"/>
      <c r="CZ172" s="281"/>
      <c r="DA172" s="281"/>
      <c r="DB172" s="281"/>
      <c r="DC172" s="281"/>
      <c r="DD172" s="281"/>
      <c r="DE172" s="281"/>
      <c r="DF172" s="281"/>
      <c r="DG172" s="281"/>
      <c r="DH172" s="281"/>
      <c r="DI172" s="281"/>
      <c r="DJ172" s="281"/>
      <c r="DK172" s="281"/>
      <c r="DL172" s="281"/>
      <c r="DM172" s="281"/>
      <c r="DN172" s="281"/>
      <c r="DO172" s="281"/>
      <c r="DP172" s="281"/>
      <c r="DQ172" s="281"/>
      <c r="DR172" s="281"/>
      <c r="DS172" s="281"/>
      <c r="DT172" s="281"/>
      <c r="DU172" s="281"/>
      <c r="DV172" s="281"/>
      <c r="DW172" s="281"/>
    </row>
    <row r="173" spans="2:127" s="196" customFormat="1" ht="15.75" thickBot="1" x14ac:dyDescent="0.3">
      <c r="B173"/>
      <c r="C173" s="181" t="str">
        <f t="shared" si="437"/>
        <v>Celkem</v>
      </c>
      <c r="D173" s="170">
        <f ca="1">SUM(D159:D172)</f>
        <v>657538.45691609988</v>
      </c>
      <c r="E173" s="171">
        <f t="shared" ref="E173:BL173" ca="1" si="438">SUM(E159:E172)</f>
        <v>635117.86843597086</v>
      </c>
      <c r="F173" s="171">
        <f t="shared" ca="1" si="438"/>
        <v>629187.1306241795</v>
      </c>
      <c r="G173" s="171">
        <f t="shared" ca="1" si="438"/>
        <v>627671.54899152648</v>
      </c>
      <c r="H173" s="171">
        <f t="shared" ca="1" si="438"/>
        <v>634756.30404881248</v>
      </c>
      <c r="I173" s="171">
        <f t="shared" ca="1" si="438"/>
        <v>656295.41791979945</v>
      </c>
      <c r="J173" s="171">
        <f t="shared" ca="1" si="438"/>
        <v>694562.71359947487</v>
      </c>
      <c r="K173" s="171">
        <f t="shared" ca="1" si="438"/>
        <v>661795.25281954883</v>
      </c>
      <c r="L173" s="171">
        <f t="shared" ca="1" si="438"/>
        <v>663225.72141663684</v>
      </c>
      <c r="M173" s="171">
        <f t="shared" ca="1" si="438"/>
        <v>642866.3471923857</v>
      </c>
      <c r="N173" s="171">
        <f t="shared" ca="1" si="438"/>
        <v>703369.65853622148</v>
      </c>
      <c r="O173" s="171">
        <f t="shared" ca="1" si="438"/>
        <v>725353.20561821223</v>
      </c>
      <c r="P173" s="171">
        <f t="shared" ca="1" si="438"/>
        <v>764090.6599982098</v>
      </c>
      <c r="Q173" s="171">
        <f t="shared" ca="1" si="438"/>
        <v>826635.399361499</v>
      </c>
      <c r="R173" s="171">
        <f t="shared" ca="1" si="438"/>
        <v>842936.50969686126</v>
      </c>
      <c r="S173" s="171">
        <f t="shared" ca="1" si="438"/>
        <v>827690.47378863825</v>
      </c>
      <c r="T173" s="171">
        <f t="shared" ca="1" si="438"/>
        <v>846397.64093268884</v>
      </c>
      <c r="U173" s="171">
        <f t="shared" ca="1" si="438"/>
        <v>882444.441460795</v>
      </c>
      <c r="V173" s="171">
        <f t="shared" ca="1" si="438"/>
        <v>844515.69141604006</v>
      </c>
      <c r="W173" s="171">
        <f t="shared" ca="1" si="438"/>
        <v>819911.83243823843</v>
      </c>
      <c r="X173" s="171">
        <f t="shared" ca="1" si="438"/>
        <v>841727.00522138691</v>
      </c>
      <c r="Y173" s="171">
        <f t="shared" ca="1" si="438"/>
        <v>855649.77530134853</v>
      </c>
      <c r="Z173" s="171">
        <f t="shared" ca="1" si="438"/>
        <v>857109.17490153958</v>
      </c>
      <c r="AA173" s="171">
        <f t="shared" ca="1" si="438"/>
        <v>847751.22572801053</v>
      </c>
      <c r="AB173" s="171">
        <f t="shared" ca="1" si="438"/>
        <v>826855.51121852256</v>
      </c>
      <c r="AC173" s="171">
        <f t="shared" ca="1" si="438"/>
        <v>790600.93844730873</v>
      </c>
      <c r="AD173" s="171">
        <f t="shared" ca="1" si="438"/>
        <v>803695.36294307187</v>
      </c>
      <c r="AE173" s="171">
        <f t="shared" ca="1" si="438"/>
        <v>816789.78743883513</v>
      </c>
      <c r="AF173" s="171">
        <f t="shared" ca="1" si="438"/>
        <v>829884.2119345984</v>
      </c>
      <c r="AG173" s="171">
        <f t="shared" ca="1" si="438"/>
        <v>842978.63643036166</v>
      </c>
      <c r="AH173" s="171">
        <f t="shared" si="438"/>
        <v>856073.06092612492</v>
      </c>
      <c r="AI173" s="171">
        <f t="shared" si="438"/>
        <v>841238.58261725749</v>
      </c>
      <c r="AJ173" s="171">
        <f t="shared" si="438"/>
        <v>826404.10430839006</v>
      </c>
      <c r="AK173" s="171">
        <f t="shared" si="438"/>
        <v>811569.62599952263</v>
      </c>
      <c r="AL173" s="171">
        <f t="shared" si="438"/>
        <v>796735.1476906552</v>
      </c>
      <c r="AM173" s="171">
        <f t="shared" si="438"/>
        <v>781900.66938178777</v>
      </c>
      <c r="AN173" s="171">
        <f t="shared" si="438"/>
        <v>780488.45620002388</v>
      </c>
      <c r="AO173" s="171">
        <f t="shared" si="438"/>
        <v>779076.24301825999</v>
      </c>
      <c r="AP173" s="171">
        <f t="shared" si="438"/>
        <v>777664.02983649599</v>
      </c>
      <c r="AQ173" s="171">
        <f t="shared" si="438"/>
        <v>776251.8166547321</v>
      </c>
      <c r="AR173" s="171">
        <f t="shared" si="438"/>
        <v>774839.6034729681</v>
      </c>
      <c r="AS173" s="171">
        <f t="shared" si="438"/>
        <v>792187.93143573229</v>
      </c>
      <c r="AT173" s="171">
        <f t="shared" si="438"/>
        <v>809536.25939849624</v>
      </c>
      <c r="AU173" s="171">
        <f t="shared" si="438"/>
        <v>826884.58736126032</v>
      </c>
      <c r="AV173" s="171">
        <f t="shared" si="438"/>
        <v>844232.91532402439</v>
      </c>
      <c r="AW173" s="171">
        <f t="shared" si="438"/>
        <v>861581.24328678846</v>
      </c>
      <c r="AX173" s="171">
        <f t="shared" si="438"/>
        <v>851899.02443609014</v>
      </c>
      <c r="AY173" s="171">
        <f t="shared" si="438"/>
        <v>842216.80558539217</v>
      </c>
      <c r="AZ173" s="171">
        <f t="shared" si="438"/>
        <v>832534.58673469385</v>
      </c>
      <c r="BA173" s="171">
        <f t="shared" si="438"/>
        <v>822852.36788399576</v>
      </c>
      <c r="BB173" s="171">
        <f t="shared" si="438"/>
        <v>813170.14903329755</v>
      </c>
      <c r="BC173" s="171">
        <f t="shared" si="438"/>
        <v>823008.5182897721</v>
      </c>
      <c r="BD173" s="171">
        <f t="shared" si="438"/>
        <v>832846.88754624664</v>
      </c>
      <c r="BE173" s="171">
        <f t="shared" si="438"/>
        <v>842685.25680272118</v>
      </c>
      <c r="BF173" s="171">
        <f t="shared" si="438"/>
        <v>852523.62605919573</v>
      </c>
      <c r="BG173" s="171">
        <f t="shared" si="438"/>
        <v>862361.99531567027</v>
      </c>
      <c r="BH173" s="171">
        <f t="shared" si="438"/>
        <v>860435.58643632906</v>
      </c>
      <c r="BI173" s="171">
        <f t="shared" si="438"/>
        <v>858509.17755698785</v>
      </c>
      <c r="BJ173" s="171">
        <f t="shared" si="438"/>
        <v>856582.76867764653</v>
      </c>
      <c r="BK173" s="171">
        <f t="shared" si="438"/>
        <v>854656.35979830544</v>
      </c>
      <c r="BL173" s="172">
        <f t="shared" si="438"/>
        <v>852729.95091896411</v>
      </c>
      <c r="BM173"/>
      <c r="BN173" s="181" t="str">
        <f t="shared" si="435"/>
        <v>Celkem</v>
      </c>
      <c r="BO173" s="300">
        <f>SUM(BO159:BO172)</f>
        <v>875629.64807852963</v>
      </c>
      <c r="BP173" s="301">
        <f t="shared" ref="BP173:BY173" si="439">SUM(BP159:BP172)</f>
        <v>892676.59237379173</v>
      </c>
      <c r="BQ173" s="301">
        <f t="shared" si="439"/>
        <v>856073.06092612492</v>
      </c>
      <c r="BR173" s="301">
        <f t="shared" si="439"/>
        <v>781900.66938178777</v>
      </c>
      <c r="BS173" s="301">
        <f t="shared" si="439"/>
        <v>774839.6034729681</v>
      </c>
      <c r="BT173" s="301">
        <f t="shared" si="439"/>
        <v>861581.24328678846</v>
      </c>
      <c r="BU173" s="301">
        <f t="shared" si="439"/>
        <v>813170.14903329755</v>
      </c>
      <c r="BV173" s="301">
        <f t="shared" si="439"/>
        <v>862361.99531567027</v>
      </c>
      <c r="BW173" s="301">
        <f t="shared" si="439"/>
        <v>852729.95091896411</v>
      </c>
      <c r="BX173" s="301">
        <f t="shared" si="439"/>
        <v>835139.69059553638</v>
      </c>
      <c r="BY173" s="302">
        <f t="shared" si="439"/>
        <v>829704.97016350401</v>
      </c>
      <c r="BZ173" s="281"/>
      <c r="CA173" s="281"/>
      <c r="CB173" s="281"/>
      <c r="CC173" s="281"/>
      <c r="CD173" s="281"/>
      <c r="CE173" s="281"/>
      <c r="CF173" s="281"/>
      <c r="CG173" s="281"/>
      <c r="CH173" s="281"/>
      <c r="CI173" s="281"/>
      <c r="CJ173" s="281"/>
      <c r="CK173" s="281"/>
      <c r="CL173" s="281"/>
      <c r="CM173" s="281"/>
      <c r="CN173" s="281"/>
      <c r="CO173" s="281"/>
      <c r="CP173" s="281"/>
      <c r="CQ173" s="281"/>
      <c r="CR173" s="281"/>
      <c r="CS173" s="281"/>
      <c r="CT173" s="281"/>
      <c r="CU173" s="281"/>
      <c r="CV173" s="281"/>
      <c r="CW173" s="281"/>
      <c r="CX173" s="281"/>
      <c r="CY173" s="281"/>
      <c r="CZ173" s="281"/>
      <c r="DA173" s="281"/>
      <c r="DB173" s="281"/>
      <c r="DC173" s="281"/>
      <c r="DD173" s="281"/>
      <c r="DE173" s="281"/>
      <c r="DF173" s="281"/>
      <c r="DG173" s="281"/>
      <c r="DH173" s="281"/>
      <c r="DI173" s="281"/>
      <c r="DJ173" s="281"/>
      <c r="DK173" s="281"/>
      <c r="DL173" s="281"/>
      <c r="DM173" s="281"/>
      <c r="DN173" s="281"/>
      <c r="DO173" s="281"/>
      <c r="DP173" s="281"/>
      <c r="DQ173" s="281"/>
      <c r="DR173" s="281"/>
      <c r="DS173" s="281"/>
      <c r="DT173" s="281"/>
      <c r="DU173" s="281"/>
      <c r="DV173" s="281"/>
      <c r="DW173" s="281"/>
    </row>
    <row r="175" spans="2:127" ht="15.75" thickBot="1" x14ac:dyDescent="0.3"/>
    <row r="176" spans="2:127" s="196" customFormat="1" ht="15.75" thickBot="1" x14ac:dyDescent="0.3">
      <c r="B176"/>
      <c r="C176" s="181" t="s">
        <v>3368</v>
      </c>
      <c r="D176" s="161">
        <f t="array" ref="D176">MIN(IFERROR(VALUE(EB[#Headers]),1000000))</f>
        <v>1990</v>
      </c>
      <c r="E176" s="159">
        <f t="shared" ref="E176" si="440">D176+1</f>
        <v>1991</v>
      </c>
      <c r="F176" s="159">
        <f t="shared" ref="F176" si="441">E176+1</f>
        <v>1992</v>
      </c>
      <c r="G176" s="159">
        <f t="shared" ref="G176" si="442">F176+1</f>
        <v>1993</v>
      </c>
      <c r="H176" s="159">
        <f t="shared" ref="H176" si="443">G176+1</f>
        <v>1994</v>
      </c>
      <c r="I176" s="159">
        <f t="shared" ref="I176" si="444">H176+1</f>
        <v>1995</v>
      </c>
      <c r="J176" s="159">
        <f t="shared" ref="J176" si="445">I176+1</f>
        <v>1996</v>
      </c>
      <c r="K176" s="159">
        <f t="shared" ref="K176" si="446">J176+1</f>
        <v>1997</v>
      </c>
      <c r="L176" s="159">
        <f t="shared" ref="L176" si="447">K176+1</f>
        <v>1998</v>
      </c>
      <c r="M176" s="159">
        <f t="shared" ref="M176" si="448">L176+1</f>
        <v>1999</v>
      </c>
      <c r="N176" s="159">
        <f t="shared" ref="N176" si="449">M176+1</f>
        <v>2000</v>
      </c>
      <c r="O176" s="159">
        <f t="shared" ref="O176" si="450">N176+1</f>
        <v>2001</v>
      </c>
      <c r="P176" s="159">
        <f t="shared" ref="P176" si="451">O176+1</f>
        <v>2002</v>
      </c>
      <c r="Q176" s="159">
        <f t="shared" ref="Q176" si="452">P176+1</f>
        <v>2003</v>
      </c>
      <c r="R176" s="159">
        <f t="shared" ref="R176" si="453">Q176+1</f>
        <v>2004</v>
      </c>
      <c r="S176" s="159">
        <f t="shared" ref="S176" si="454">R176+1</f>
        <v>2005</v>
      </c>
      <c r="T176" s="159">
        <f t="shared" ref="T176" si="455">S176+1</f>
        <v>2006</v>
      </c>
      <c r="U176" s="159">
        <f t="shared" ref="U176" si="456">T176+1</f>
        <v>2007</v>
      </c>
      <c r="V176" s="159">
        <f t="shared" ref="V176" si="457">U176+1</f>
        <v>2008</v>
      </c>
      <c r="W176" s="159">
        <f t="shared" ref="W176" si="458">V176+1</f>
        <v>2009</v>
      </c>
      <c r="X176" s="159">
        <f>S176+5</f>
        <v>2010</v>
      </c>
      <c r="Y176" s="159">
        <f>X176+1</f>
        <v>2011</v>
      </c>
      <c r="Z176" s="159">
        <f>Y176+1</f>
        <v>2012</v>
      </c>
      <c r="AA176" s="159">
        <f>Z176+1</f>
        <v>2013</v>
      </c>
      <c r="AB176" s="159">
        <f>AA176+1</f>
        <v>2014</v>
      </c>
      <c r="AC176" s="159">
        <f>AB176+1</f>
        <v>2015</v>
      </c>
      <c r="AD176" s="159">
        <f>Y176+5</f>
        <v>2016</v>
      </c>
      <c r="AE176" s="159">
        <f t="shared" ref="AE176" si="459">Z176+5</f>
        <v>2017</v>
      </c>
      <c r="AF176" s="159">
        <f t="shared" ref="AF176" si="460">AA176+5</f>
        <v>2018</v>
      </c>
      <c r="AG176" s="159">
        <f t="shared" ref="AG176" si="461">AB176+5</f>
        <v>2019</v>
      </c>
      <c r="AH176" s="159">
        <f t="shared" ref="AH176" si="462">AC176+5</f>
        <v>2020</v>
      </c>
      <c r="AI176" s="159">
        <f t="shared" ref="AI176" si="463">AD176+5</f>
        <v>2021</v>
      </c>
      <c r="AJ176" s="159">
        <f t="shared" ref="AJ176" si="464">AE176+5</f>
        <v>2022</v>
      </c>
      <c r="AK176" s="159">
        <f t="shared" ref="AK176" si="465">AF176+5</f>
        <v>2023</v>
      </c>
      <c r="AL176" s="159">
        <f t="shared" ref="AL176" si="466">AG176+5</f>
        <v>2024</v>
      </c>
      <c r="AM176" s="159">
        <f t="shared" ref="AM176" si="467">AH176+5</f>
        <v>2025</v>
      </c>
      <c r="AN176" s="159">
        <f t="shared" ref="AN176" si="468">AI176+5</f>
        <v>2026</v>
      </c>
      <c r="AO176" s="159">
        <f t="shared" ref="AO176" si="469">AJ176+5</f>
        <v>2027</v>
      </c>
      <c r="AP176" s="159">
        <f t="shared" ref="AP176" si="470">AK176+5</f>
        <v>2028</v>
      </c>
      <c r="AQ176" s="159">
        <f t="shared" ref="AQ176" si="471">AL176+5</f>
        <v>2029</v>
      </c>
      <c r="AR176" s="159">
        <f t="shared" ref="AR176" si="472">AM176+5</f>
        <v>2030</v>
      </c>
      <c r="AS176" s="159">
        <f t="shared" ref="AS176" si="473">AN176+5</f>
        <v>2031</v>
      </c>
      <c r="AT176" s="159">
        <f t="shared" ref="AT176" si="474">AO176+5</f>
        <v>2032</v>
      </c>
      <c r="AU176" s="159">
        <f t="shared" ref="AU176" si="475">AP176+5</f>
        <v>2033</v>
      </c>
      <c r="AV176" s="159">
        <f t="shared" ref="AV176" si="476">AQ176+5</f>
        <v>2034</v>
      </c>
      <c r="AW176" s="159">
        <f t="shared" ref="AW176" si="477">AR176+5</f>
        <v>2035</v>
      </c>
      <c r="AX176" s="159">
        <f t="shared" ref="AX176" si="478">AS176+5</f>
        <v>2036</v>
      </c>
      <c r="AY176" s="159">
        <f t="shared" ref="AY176" si="479">AT176+5</f>
        <v>2037</v>
      </c>
      <c r="AZ176" s="159">
        <f t="shared" ref="AZ176" si="480">AU176+5</f>
        <v>2038</v>
      </c>
      <c r="BA176" s="159">
        <f t="shared" ref="BA176" si="481">AV176+5</f>
        <v>2039</v>
      </c>
      <c r="BB176" s="159">
        <f t="shared" ref="BB176" si="482">AW176+5</f>
        <v>2040</v>
      </c>
      <c r="BC176" s="159">
        <f t="shared" ref="BC176" si="483">AX176+5</f>
        <v>2041</v>
      </c>
      <c r="BD176" s="159">
        <f t="shared" ref="BD176" si="484">AY176+5</f>
        <v>2042</v>
      </c>
      <c r="BE176" s="159">
        <f t="shared" ref="BE176" si="485">AZ176+5</f>
        <v>2043</v>
      </c>
      <c r="BF176" s="159">
        <f t="shared" ref="BF176" si="486">BA176+5</f>
        <v>2044</v>
      </c>
      <c r="BG176" s="159">
        <f t="shared" ref="BG176" si="487">BB176+5</f>
        <v>2045</v>
      </c>
      <c r="BH176" s="159">
        <f t="shared" ref="BH176" si="488">BC176+5</f>
        <v>2046</v>
      </c>
      <c r="BI176" s="159">
        <f t="shared" ref="BI176" si="489">BD176+5</f>
        <v>2047</v>
      </c>
      <c r="BJ176" s="159">
        <f t="shared" ref="BJ176" si="490">BE176+5</f>
        <v>2048</v>
      </c>
      <c r="BK176" s="159">
        <f t="shared" ref="BK176" si="491">BF176+5</f>
        <v>2049</v>
      </c>
      <c r="BL176" s="160">
        <f t="shared" ref="BL176" si="492">BG176+5</f>
        <v>2050</v>
      </c>
      <c r="BM176"/>
      <c r="BN176" s="181" t="str">
        <f t="shared" ref="BN176:BN191" si="493">C176</f>
        <v>Spotřeba paliv na výrobu tepla [PJ]</v>
      </c>
      <c r="BO176" s="223">
        <f>BO$2</f>
        <v>2012</v>
      </c>
      <c r="BP176" s="191">
        <f t="shared" ref="BP176:BY176" si="494">BP$2</f>
        <v>2015</v>
      </c>
      <c r="BQ176" s="191">
        <f t="shared" si="494"/>
        <v>2020</v>
      </c>
      <c r="BR176" s="191">
        <f t="shared" si="494"/>
        <v>2025</v>
      </c>
      <c r="BS176" s="191">
        <f t="shared" si="494"/>
        <v>2030</v>
      </c>
      <c r="BT176" s="191">
        <f t="shared" si="494"/>
        <v>2035</v>
      </c>
      <c r="BU176" s="191">
        <f t="shared" si="494"/>
        <v>2040</v>
      </c>
      <c r="BV176" s="191">
        <f t="shared" si="494"/>
        <v>2045</v>
      </c>
      <c r="BW176" s="191">
        <f t="shared" si="494"/>
        <v>2050</v>
      </c>
      <c r="BX176" s="191">
        <f t="shared" si="494"/>
        <v>2055</v>
      </c>
      <c r="BY176" s="192">
        <f t="shared" si="494"/>
        <v>2060</v>
      </c>
      <c r="BZ176" s="202"/>
      <c r="CA176" s="202"/>
      <c r="CB176" s="202"/>
      <c r="CC176" s="202"/>
      <c r="CD176" s="202"/>
      <c r="CE176" s="202"/>
      <c r="CF176" s="202"/>
      <c r="CG176" s="202"/>
      <c r="CH176" s="202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2"/>
      <c r="CX176" s="202"/>
      <c r="CY176" s="202"/>
      <c r="CZ176" s="202"/>
      <c r="DA176" s="202"/>
      <c r="DB176" s="202"/>
      <c r="DC176" s="202"/>
      <c r="DD176" s="202"/>
      <c r="DE176" s="202"/>
      <c r="DF176" s="202"/>
      <c r="DG176" s="202"/>
      <c r="DH176" s="202"/>
      <c r="DI176" s="202"/>
      <c r="DJ176" s="202"/>
      <c r="DK176" s="202"/>
      <c r="DL176" s="202"/>
      <c r="DM176" s="202"/>
      <c r="DN176" s="202"/>
      <c r="DO176" s="202"/>
      <c r="DP176" s="202"/>
      <c r="DQ176" s="202"/>
      <c r="DR176" s="202"/>
      <c r="DS176" s="202"/>
      <c r="DT176" s="202"/>
      <c r="DU176" s="202"/>
      <c r="DV176" s="202"/>
      <c r="DW176" s="202"/>
    </row>
    <row r="177" spans="2:127" s="196" customFormat="1" x14ac:dyDescent="0.25">
      <c r="B177" t="s">
        <v>3130</v>
      </c>
      <c r="C177" s="178" t="str">
        <f t="shared" ref="C177:C191" si="495">C49</f>
        <v>Tuhá paliva</v>
      </c>
      <c r="D177" s="164">
        <f ca="1">CHOOSE(D$6,Statistika_paliv_E_a_T!D133,INDEX($BO177:$DW177,,D$4),D$9/(INDEX(Roky_výhled,,D$8)-Last_Bil)*(INDEX($BO177:$DW177,,D$8)-INDEX($D177:$BL177,,$E$1))+INDEX($D177:$BL177,,$E$1),D$9/(INDEX(Roky_výhled,,D$8)-INDEX(Roky_výhled,,D$8-1))*(INDEX($BO177:$DW177,,D$8)-INDEX($BO177:$DW177,,D$8-1))+INDEX($BO177:$DW177,,D$8-1))</f>
        <v>120372.63157894737</v>
      </c>
      <c r="E177" s="165">
        <f ca="1">CHOOSE(E$6,Statistika_paliv_E_a_T!E133,INDEX($BO177:$DW177,,E$4),E$9/(INDEX(Roky_výhled,,E$8)-Last_Bil)*(INDEX($BO177:$DW177,,E$8)-INDEX($D177:$BL177,,$E$1))+INDEX($D177:$BL177,,$E$1),E$9/(INDEX(Roky_výhled,,E$8)-INDEX(Roky_výhled,,E$8-1))*(INDEX($BO177:$DW177,,E$8)-INDEX($BO177:$DW177,,E$8-1))+INDEX($BO177:$DW177,,E$8-1))</f>
        <v>123142.10526315791</v>
      </c>
      <c r="F177" s="165">
        <f ca="1">CHOOSE(F$6,Statistika_paliv_E_a_T!F133,INDEX($BO177:$DW177,,F$4),F$9/(INDEX(Roky_výhled,,F$8)-Last_Bil)*(INDEX($BO177:$DW177,,F$8)-INDEX($D177:$BL177,,$E$1))+INDEX($D177:$BL177,,$E$1),F$9/(INDEX(Roky_výhled,,F$8)-INDEX(Roky_výhled,,F$8-1))*(INDEX($BO177:$DW177,,F$8)-INDEX($BO177:$DW177,,F$8-1))+INDEX($BO177:$DW177,,F$8-1))</f>
        <v>124801.05263157895</v>
      </c>
      <c r="G177" s="165">
        <f ca="1">CHOOSE(G$6,Statistika_paliv_E_a_T!G133,INDEX($BO177:$DW177,,G$4),G$9/(INDEX(Roky_výhled,,G$8)-Last_Bil)*(INDEX($BO177:$DW177,,G$8)-INDEX($D177:$BL177,,$E$1))+INDEX($D177:$BL177,,$E$1),G$9/(INDEX(Roky_výhled,,G$8)-INDEX(Roky_výhled,,G$8-1))*(INDEX($BO177:$DW177,,G$8)-INDEX($BO177:$DW177,,G$8-1))+INDEX($BO177:$DW177,,G$8-1))</f>
        <v>124816.84210526316</v>
      </c>
      <c r="H177" s="165">
        <f ca="1">CHOOSE(H$6,Statistika_paliv_E_a_T!H133,INDEX($BO177:$DW177,,H$4),H$9/(INDEX(Roky_výhled,,H$8)-Last_Bil)*(INDEX($BO177:$DW177,,H$8)-INDEX($D177:$BL177,,$E$1))+INDEX($D177:$BL177,,$E$1),H$9/(INDEX(Roky_výhled,,H$8)-INDEX(Roky_výhled,,H$8-1))*(INDEX($BO177:$DW177,,H$8)-INDEX($BO177:$DW177,,H$8-1))+INDEX($BO177:$DW177,,H$8-1))</f>
        <v>117757.89473684211</v>
      </c>
      <c r="I177" s="165">
        <f ca="1">CHOOSE(I$6,Statistika_paliv_E_a_T!I133,INDEX($BO177:$DW177,,I$4),I$9/(INDEX(Roky_výhled,,I$8)-Last_Bil)*(INDEX($BO177:$DW177,,I$8)-INDEX($D177:$BL177,,$E$1))+INDEX($D177:$BL177,,$E$1),I$9/(INDEX(Roky_výhled,,I$8)-INDEX(Roky_výhled,,I$8-1))*(INDEX($BO177:$DW177,,I$8)-INDEX($BO177:$DW177,,I$8-1))+INDEX($BO177:$DW177,,I$8-1))</f>
        <v>125952.63157894737</v>
      </c>
      <c r="J177" s="165">
        <f ca="1">CHOOSE(J$6,Statistika_paliv_E_a_T!J133,INDEX($BO177:$DW177,,J$4),J$9/(INDEX(Roky_výhled,,J$8)-Last_Bil)*(INDEX($BO177:$DW177,,J$8)-INDEX($D177:$BL177,,$E$1))+INDEX($D177:$BL177,,$E$1),J$9/(INDEX(Roky_výhled,,J$8)-INDEX(Roky_výhled,,J$8-1))*(INDEX($BO177:$DW177,,J$8)-INDEX($BO177:$DW177,,J$8-1))+INDEX($BO177:$DW177,,J$8-1))</f>
        <v>134175.78947368421</v>
      </c>
      <c r="K177" s="165">
        <f ca="1">CHOOSE(K$6,Statistika_paliv_E_a_T!K133,INDEX($BO177:$DW177,,K$4),K$9/(INDEX(Roky_výhled,,K$8)-Last_Bil)*(INDEX($BO177:$DW177,,K$8)-INDEX($D177:$BL177,,$E$1))+INDEX($D177:$BL177,,$E$1),K$9/(INDEX(Roky_výhled,,K$8)-INDEX(Roky_výhled,,K$8-1))*(INDEX($BO177:$DW177,,K$8)-INDEX($BO177:$DW177,,K$8-1))+INDEX($BO177:$DW177,,K$8-1))</f>
        <v>131025.26315789475</v>
      </c>
      <c r="L177" s="165">
        <f ca="1">CHOOSE(L$6,Statistika_paliv_E_a_T!L133,INDEX($BO177:$DW177,,L$4),L$9/(INDEX(Roky_výhled,,L$8)-Last_Bil)*(INDEX($BO177:$DW177,,L$8)-INDEX($D177:$BL177,,$E$1))+INDEX($D177:$BL177,,$E$1),L$9/(INDEX(Roky_výhled,,L$8)-INDEX(Roky_výhled,,L$8-1))*(INDEX($BO177:$DW177,,L$8)-INDEX($BO177:$DW177,,L$8-1))+INDEX($BO177:$DW177,,L$8-1))</f>
        <v>108818.94736842105</v>
      </c>
      <c r="M177" s="165">
        <f ca="1">CHOOSE(M$6,Statistika_paliv_E_a_T!M133,INDEX($BO177:$DW177,,M$4),M$9/(INDEX(Roky_výhled,,M$8)-Last_Bil)*(INDEX($BO177:$DW177,,M$8)-INDEX($D177:$BL177,,$E$1))+INDEX($D177:$BL177,,$E$1),M$9/(INDEX(Roky_výhled,,M$8)-INDEX(Roky_výhled,,M$8-1))*(INDEX($BO177:$DW177,,M$8)-INDEX($BO177:$DW177,,M$8-1))+INDEX($BO177:$DW177,,M$8-1))</f>
        <v>99352.631578947374</v>
      </c>
      <c r="N177" s="165">
        <f ca="1">CHOOSE(N$6,Statistika_paliv_E_a_T!N133,INDEX($BO177:$DW177,,N$4),N$9/(INDEX(Roky_výhled,,N$8)-Last_Bil)*(INDEX($BO177:$DW177,,N$8)-INDEX($D177:$BL177,,$E$1))+INDEX($D177:$BL177,,$E$1),N$9/(INDEX(Roky_výhled,,N$8)-INDEX(Roky_výhled,,N$8-1))*(INDEX($BO177:$DW177,,N$8)-INDEX($BO177:$DW177,,N$8-1))+INDEX($BO177:$DW177,,N$8-1))</f>
        <v>91124.210526315801</v>
      </c>
      <c r="O177" s="165">
        <f ca="1">CHOOSE(O$6,Statistika_paliv_E_a_T!O133,INDEX($BO177:$DW177,,O$4),O$9/(INDEX(Roky_výhled,,O$8)-Last_Bil)*(INDEX($BO177:$DW177,,O$8)-INDEX($D177:$BL177,,$E$1))+INDEX($D177:$BL177,,$E$1),O$9/(INDEX(Roky_výhled,,O$8)-INDEX(Roky_výhled,,O$8-1))*(INDEX($BO177:$DW177,,O$8)-INDEX($BO177:$DW177,,O$8-1))+INDEX($BO177:$DW177,,O$8-1))</f>
        <v>98235.789473684214</v>
      </c>
      <c r="P177" s="165">
        <f ca="1">CHOOSE(P$6,Statistika_paliv_E_a_T!P133,INDEX($BO177:$DW177,,P$4),P$9/(INDEX(Roky_výhled,,P$8)-Last_Bil)*(INDEX($BO177:$DW177,,P$8)-INDEX($D177:$BL177,,$E$1))+INDEX($D177:$BL177,,$E$1),P$9/(INDEX(Roky_výhled,,P$8)-INDEX(Roky_výhled,,P$8-1))*(INDEX($BO177:$DW177,,P$8)-INDEX($BO177:$DW177,,P$8-1))+INDEX($BO177:$DW177,,P$8-1))</f>
        <v>92048.421052631587</v>
      </c>
      <c r="Q177" s="165">
        <f ca="1">CHOOSE(Q$6,Statistika_paliv_E_a_T!Q133,INDEX($BO177:$DW177,,Q$4),Q$9/(INDEX(Roky_výhled,,Q$8)-Last_Bil)*(INDEX($BO177:$DW177,,Q$8)-INDEX($D177:$BL177,,$E$1))+INDEX($D177:$BL177,,$E$1),Q$9/(INDEX(Roky_výhled,,Q$8)-INDEX(Roky_výhled,,Q$8-1))*(INDEX($BO177:$DW177,,Q$8)-INDEX($BO177:$DW177,,Q$8-1))+INDEX($BO177:$DW177,,Q$8-1))</f>
        <v>93935.789473684214</v>
      </c>
      <c r="R177" s="165">
        <f ca="1">CHOOSE(R$6,Statistika_paliv_E_a_T!R133,INDEX($BO177:$DW177,,R$4),R$9/(INDEX(Roky_výhled,,R$8)-Last_Bil)*(INDEX($BO177:$DW177,,R$8)-INDEX($D177:$BL177,,$E$1))+INDEX($D177:$BL177,,$E$1),R$9/(INDEX(Roky_výhled,,R$8)-INDEX(Roky_výhled,,R$8-1))*(INDEX($BO177:$DW177,,R$8)-INDEX($BO177:$DW177,,R$8-1))+INDEX($BO177:$DW177,,R$8-1))</f>
        <v>90048.421052631587</v>
      </c>
      <c r="S177" s="165">
        <f ca="1">CHOOSE(S$6,Statistika_paliv_E_a_T!S133,INDEX($BO177:$DW177,,S$4),S$9/(INDEX(Roky_výhled,,S$8)-Last_Bil)*(INDEX($BO177:$DW177,,S$8)-INDEX($D177:$BL177,,$E$1))+INDEX($D177:$BL177,,$E$1),S$9/(INDEX(Roky_výhled,,S$8)-INDEX(Roky_výhled,,S$8-1))*(INDEX($BO177:$DW177,,S$8)-INDEX($BO177:$DW177,,S$8-1))+INDEX($BO177:$DW177,,S$8-1))</f>
        <v>89682.105263157893</v>
      </c>
      <c r="T177" s="165">
        <f ca="1">CHOOSE(T$6,Statistika_paliv_E_a_T!T133,INDEX($BO177:$DW177,,T$4),T$9/(INDEX(Roky_výhled,,T$8)-Last_Bil)*(INDEX($BO177:$DW177,,T$8)-INDEX($D177:$BL177,,$E$1))+INDEX($D177:$BL177,,$E$1),T$9/(INDEX(Roky_výhled,,T$8)-INDEX(Roky_výhled,,T$8-1))*(INDEX($BO177:$DW177,,T$8)-INDEX($BO177:$DW177,,T$8-1))+INDEX($BO177:$DW177,,T$8-1))</f>
        <v>88004.210526315786</v>
      </c>
      <c r="U177" s="165">
        <f ca="1">CHOOSE(U$6,Statistika_paliv_E_a_T!U133,INDEX($BO177:$DW177,,U$4),U$9/(INDEX(Roky_výhled,,U$8)-Last_Bil)*(INDEX($BO177:$DW177,,U$8)-INDEX($D177:$BL177,,$E$1))+INDEX($D177:$BL177,,$E$1),U$9/(INDEX(Roky_výhled,,U$8)-INDEX(Roky_výhled,,U$8-1))*(INDEX($BO177:$DW177,,U$8)-INDEX($BO177:$DW177,,U$8-1))+INDEX($BO177:$DW177,,U$8-1))</f>
        <v>87065.263157894748</v>
      </c>
      <c r="V177" s="165">
        <f ca="1">CHOOSE(V$6,Statistika_paliv_E_a_T!V133,INDEX($BO177:$DW177,,V$4),V$9/(INDEX(Roky_výhled,,V$8)-Last_Bil)*(INDEX($BO177:$DW177,,V$8)-INDEX($D177:$BL177,,$E$1))+INDEX($D177:$BL177,,$E$1),V$9/(INDEX(Roky_výhled,,V$8)-INDEX(Roky_výhled,,V$8-1))*(INDEX($BO177:$DW177,,V$8)-INDEX($BO177:$DW177,,V$8-1))+INDEX($BO177:$DW177,,V$8-1))</f>
        <v>91247.368421052641</v>
      </c>
      <c r="W177" s="165">
        <f ca="1">CHOOSE(W$6,Statistika_paliv_E_a_T!W133,INDEX($BO177:$DW177,,W$4),W$9/(INDEX(Roky_výhled,,W$8)-Last_Bil)*(INDEX($BO177:$DW177,,W$8)-INDEX($D177:$BL177,,$E$1))+INDEX($D177:$BL177,,$E$1),W$9/(INDEX(Roky_výhled,,W$8)-INDEX(Roky_výhled,,W$8-1))*(INDEX($BO177:$DW177,,W$8)-INDEX($BO177:$DW177,,W$8-1))+INDEX($BO177:$DW177,,W$8-1))</f>
        <v>83549.473684210534</v>
      </c>
      <c r="X177" s="165">
        <f ca="1">CHOOSE(X$6,Statistika_paliv_E_a_T!X133,INDEX($BO177:$DW177,,X$4),X$9/(INDEX(Roky_výhled,,X$8)-Last_Bil)*(INDEX($BO177:$DW177,,X$8)-INDEX($D177:$BL177,,$E$1))+INDEX($D177:$BL177,,$E$1),X$9/(INDEX(Roky_výhled,,X$8)-INDEX(Roky_výhled,,X$8-1))*(INDEX($BO177:$DW177,,X$8)-INDEX($BO177:$DW177,,X$8-1))+INDEX($BO177:$DW177,,X$8-1))</f>
        <v>98584.210526315801</v>
      </c>
      <c r="Y177" s="165">
        <f ca="1">CHOOSE(Y$6,Statistika_paliv_E_a_T!Y133,INDEX($BO177:$DW177,,Y$4),Y$9/(INDEX(Roky_výhled,,Y$8)-Last_Bil)*(INDEX($BO177:$DW177,,Y$8)-INDEX($D177:$BL177,,$E$1))+INDEX($D177:$BL177,,$E$1),Y$9/(INDEX(Roky_výhled,,Y$8)-INDEX(Roky_výhled,,Y$8-1))*(INDEX($BO177:$DW177,,Y$8)-INDEX($BO177:$DW177,,Y$8-1))+INDEX($BO177:$DW177,,Y$8-1))</f>
        <v>86908.421052631587</v>
      </c>
      <c r="Z177" s="165">
        <f ca="1">CHOOSE(Z$6,Statistika_paliv_E_a_T!Z133,INDEX($BO177:$DW177,,Z$4),Z$9/(INDEX(Roky_výhled,,Z$8)-Last_Bil)*(INDEX($BO177:$DW177,,Z$8)-INDEX($D177:$BL177,,$E$1))+INDEX($D177:$BL177,,$E$1),Z$9/(INDEX(Roky_výhled,,Z$8)-INDEX(Roky_výhled,,Z$8-1))*(INDEX($BO177:$DW177,,Z$8)-INDEX($BO177:$DW177,,Z$8-1))+INDEX($BO177:$DW177,,Z$8-1))</f>
        <v>86461.052631578947</v>
      </c>
      <c r="AA177" s="165">
        <f ca="1">CHOOSE(AA$6,Statistika_paliv_E_a_T!AA133,INDEX($BO177:$DW177,,AA$4),AA$9/(INDEX(Roky_výhled,,AA$8)-Last_Bil)*(INDEX($BO177:$DW177,,AA$8)-INDEX($D177:$BL177,,$E$1))+INDEX($D177:$BL177,,$E$1),AA$9/(INDEX(Roky_výhled,,AA$8)-INDEX(Roky_výhled,,AA$8-1))*(INDEX($BO177:$DW177,,AA$8)-INDEX($BO177:$DW177,,AA$8-1))+INDEX($BO177:$DW177,,AA$8-1))</f>
        <v>84405.263157894748</v>
      </c>
      <c r="AB177" s="165">
        <f ca="1">CHOOSE(AB$6,Statistika_paliv_E_a_T!AB133,INDEX($BO177:$DW177,,AB$4),AB$9/(INDEX(Roky_výhled,,AB$8)-Last_Bil)*(INDEX($BO177:$DW177,,AB$8)-INDEX($D177:$BL177,,$E$1))+INDEX($D177:$BL177,,$E$1),AB$9/(INDEX(Roky_výhled,,AB$8)-INDEX(Roky_výhled,,AB$8-1))*(INDEX($BO177:$DW177,,AB$8)-INDEX($BO177:$DW177,,AB$8-1))+INDEX($BO177:$DW177,,AB$8-1))</f>
        <v>72111.578947368427</v>
      </c>
      <c r="AC177" s="165">
        <f ca="1">CHOOSE(AC$6,Statistika_paliv_E_a_T!AC133,INDEX($BO177:$DW177,,AC$4),AC$9/(INDEX(Roky_výhled,,AC$8)-Last_Bil)*(INDEX($BO177:$DW177,,AC$8)-INDEX($D177:$BL177,,$E$1))+INDEX($D177:$BL177,,$E$1),AC$9/(INDEX(Roky_výhled,,AC$8)-INDEX(Roky_výhled,,AC$8-1))*(INDEX($BO177:$DW177,,AC$8)-INDEX($BO177:$DW177,,AC$8-1))+INDEX($BO177:$DW177,,AC$8-1))</f>
        <v>73934.736842105267</v>
      </c>
      <c r="AD177" s="165">
        <f ca="1">CHOOSE(AD$6,Statistika_paliv_E_a_T!AD133,INDEX($BO177:$DW177,,AD$4),AD$9/(INDEX(Roky_výhled,,AD$8)-Last_Bil)*(INDEX($BO177:$DW177,,AD$8)-INDEX($D177:$BL177,,$E$1))+INDEX($D177:$BL177,,$E$1),AD$9/(INDEX(Roky_výhled,,AD$8)-INDEX(Roky_výhled,,AD$8-1))*(INDEX($BO177:$DW177,,AD$8)-INDEX($BO177:$DW177,,AD$8-1))+INDEX($BO177:$DW177,,AD$8-1))</f>
        <v>74486.736842105267</v>
      </c>
      <c r="AE177" s="165">
        <f ca="1">CHOOSE(AE$6,Statistika_paliv_E_a_T!AE133,INDEX($BO177:$DW177,,AE$4),AE$9/(INDEX(Roky_výhled,,AE$8)-Last_Bil)*(INDEX($BO177:$DW177,,AE$8)-INDEX($D177:$BL177,,$E$1))+INDEX($D177:$BL177,,$E$1),AE$9/(INDEX(Roky_výhled,,AE$8)-INDEX(Roky_výhled,,AE$8-1))*(INDEX($BO177:$DW177,,AE$8)-INDEX($BO177:$DW177,,AE$8-1))+INDEX($BO177:$DW177,,AE$8-1))</f>
        <v>75038.736842105267</v>
      </c>
      <c r="AF177" s="165">
        <f ca="1">CHOOSE(AF$6,Statistika_paliv_E_a_T!AF133,INDEX($BO177:$DW177,,AF$4),AF$9/(INDEX(Roky_výhled,,AF$8)-Last_Bil)*(INDEX($BO177:$DW177,,AF$8)-INDEX($D177:$BL177,,$E$1))+INDEX($D177:$BL177,,$E$1),AF$9/(INDEX(Roky_výhled,,AF$8)-INDEX(Roky_výhled,,AF$8-1))*(INDEX($BO177:$DW177,,AF$8)-INDEX($BO177:$DW177,,AF$8-1))+INDEX($BO177:$DW177,,AF$8-1))</f>
        <v>75590.736842105267</v>
      </c>
      <c r="AG177" s="165">
        <f ca="1">CHOOSE(AG$6,Statistika_paliv_E_a_T!AG133,INDEX($BO177:$DW177,,AG$4),AG$9/(INDEX(Roky_výhled,,AG$8)-Last_Bil)*(INDEX($BO177:$DW177,,AG$8)-INDEX($D177:$BL177,,$E$1))+INDEX($D177:$BL177,,$E$1),AG$9/(INDEX(Roky_výhled,,AG$8)-INDEX(Roky_výhled,,AG$8-1))*(INDEX($BO177:$DW177,,AG$8)-INDEX($BO177:$DW177,,AG$8-1))+INDEX($BO177:$DW177,,AG$8-1))</f>
        <v>76142.736842105267</v>
      </c>
      <c r="AH177" s="165">
        <f>CHOOSE(AH$6,Statistika_paliv_E_a_T!AH133,INDEX($BO177:$DW177,,AH$4),AH$9/(INDEX(Roky_výhled,,AH$8)-Last_Bil)*(INDEX($BO177:$DW177,,AH$8)-INDEX($D177:$BL177,,$E$1))+INDEX($D177:$BL177,,$E$1),AH$9/(INDEX(Roky_výhled,,AH$8)-INDEX(Roky_výhled,,AH$8-1))*(INDEX($BO177:$DW177,,AH$8)-INDEX($BO177:$DW177,,AH$8-1))+INDEX($BO177:$DW177,,AH$8-1))</f>
        <v>76694.736842105267</v>
      </c>
      <c r="AI177" s="165">
        <f>CHOOSE(AI$6,Statistika_paliv_E_a_T!AI133,INDEX($BO177:$DW177,,AI$4),AI$9/(INDEX(Roky_výhled,,AI$8)-Last_Bil)*(INDEX($BO177:$DW177,,AI$8)-INDEX($D177:$BL177,,$E$1))+INDEX($D177:$BL177,,$E$1),AI$9/(INDEX(Roky_výhled,,AI$8)-INDEX(Roky_výhled,,AI$8-1))*(INDEX($BO177:$DW177,,AI$8)-INDEX($BO177:$DW177,,AI$8-1))+INDEX($BO177:$DW177,,AI$8-1))</f>
        <v>73677.894736842107</v>
      </c>
      <c r="AJ177" s="165">
        <f>CHOOSE(AJ$6,Statistika_paliv_E_a_T!AJ133,INDEX($BO177:$DW177,,AJ$4),AJ$9/(INDEX(Roky_výhled,,AJ$8)-Last_Bil)*(INDEX($BO177:$DW177,,AJ$8)-INDEX($D177:$BL177,,$E$1))+INDEX($D177:$BL177,,$E$1),AJ$9/(INDEX(Roky_výhled,,AJ$8)-INDEX(Roky_výhled,,AJ$8-1))*(INDEX($BO177:$DW177,,AJ$8)-INDEX($BO177:$DW177,,AJ$8-1))+INDEX($BO177:$DW177,,AJ$8-1))</f>
        <v>70661.052631578947</v>
      </c>
      <c r="AK177" s="165">
        <f>CHOOSE(AK$6,Statistika_paliv_E_a_T!AK133,INDEX($BO177:$DW177,,AK$4),AK$9/(INDEX(Roky_výhled,,AK$8)-Last_Bil)*(INDEX($BO177:$DW177,,AK$8)-INDEX($D177:$BL177,,$E$1))+INDEX($D177:$BL177,,$E$1),AK$9/(INDEX(Roky_výhled,,AK$8)-INDEX(Roky_výhled,,AK$8-1))*(INDEX($BO177:$DW177,,AK$8)-INDEX($BO177:$DW177,,AK$8-1))+INDEX($BO177:$DW177,,AK$8-1))</f>
        <v>67644.210526315801</v>
      </c>
      <c r="AL177" s="165">
        <f>CHOOSE(AL$6,Statistika_paliv_E_a_T!AL133,INDEX($BO177:$DW177,,AL$4),AL$9/(INDEX(Roky_výhled,,AL$8)-Last_Bil)*(INDEX($BO177:$DW177,,AL$8)-INDEX($D177:$BL177,,$E$1))+INDEX($D177:$BL177,,$E$1),AL$9/(INDEX(Roky_výhled,,AL$8)-INDEX(Roky_výhled,,AL$8-1))*(INDEX($BO177:$DW177,,AL$8)-INDEX($BO177:$DW177,,AL$8-1))+INDEX($BO177:$DW177,,AL$8-1))</f>
        <v>64627.368421052641</v>
      </c>
      <c r="AM177" s="165">
        <f>CHOOSE(AM$6,Statistika_paliv_E_a_T!AM133,INDEX($BO177:$DW177,,AM$4),AM$9/(INDEX(Roky_výhled,,AM$8)-Last_Bil)*(INDEX($BO177:$DW177,,AM$8)-INDEX($D177:$BL177,,$E$1))+INDEX($D177:$BL177,,$E$1),AM$9/(INDEX(Roky_výhled,,AM$8)-INDEX(Roky_výhled,,AM$8-1))*(INDEX($BO177:$DW177,,AM$8)-INDEX($BO177:$DW177,,AM$8-1))+INDEX($BO177:$DW177,,AM$8-1))</f>
        <v>61610.526315789481</v>
      </c>
      <c r="AN177" s="165">
        <f>CHOOSE(AN$6,Statistika_paliv_E_a_T!AN133,INDEX($BO177:$DW177,,AN$4),AN$9/(INDEX(Roky_výhled,,AN$8)-Last_Bil)*(INDEX($BO177:$DW177,,AN$8)-INDEX($D177:$BL177,,$E$1))+INDEX($D177:$BL177,,$E$1),AN$9/(INDEX(Roky_výhled,,AN$8)-INDEX(Roky_výhled,,AN$8-1))*(INDEX($BO177:$DW177,,AN$8)-INDEX($BO177:$DW177,,AN$8-1))+INDEX($BO177:$DW177,,AN$8-1))</f>
        <v>60936.84210526316</v>
      </c>
      <c r="AO177" s="165">
        <f>CHOOSE(AO$6,Statistika_paliv_E_a_T!AO133,INDEX($BO177:$DW177,,AO$4),AO$9/(INDEX(Roky_výhled,,AO$8)-Last_Bil)*(INDEX($BO177:$DW177,,AO$8)-INDEX($D177:$BL177,,$E$1))+INDEX($D177:$BL177,,$E$1),AO$9/(INDEX(Roky_výhled,,AO$8)-INDEX(Roky_výhled,,AO$8-1))*(INDEX($BO177:$DW177,,AO$8)-INDEX($BO177:$DW177,,AO$8-1))+INDEX($BO177:$DW177,,AO$8-1))</f>
        <v>60263.157894736847</v>
      </c>
      <c r="AP177" s="165">
        <f>CHOOSE(AP$6,Statistika_paliv_E_a_T!AP133,INDEX($BO177:$DW177,,AP$4),AP$9/(INDEX(Roky_výhled,,AP$8)-Last_Bil)*(INDEX($BO177:$DW177,,AP$8)-INDEX($D177:$BL177,,$E$1))+INDEX($D177:$BL177,,$E$1),AP$9/(INDEX(Roky_výhled,,AP$8)-INDEX(Roky_výhled,,AP$8-1))*(INDEX($BO177:$DW177,,AP$8)-INDEX($BO177:$DW177,,AP$8-1))+INDEX($BO177:$DW177,,AP$8-1))</f>
        <v>59589.473684210527</v>
      </c>
      <c r="AQ177" s="165">
        <f>CHOOSE(AQ$6,Statistika_paliv_E_a_T!AQ133,INDEX($BO177:$DW177,,AQ$4),AQ$9/(INDEX(Roky_výhled,,AQ$8)-Last_Bil)*(INDEX($BO177:$DW177,,AQ$8)-INDEX($D177:$BL177,,$E$1))+INDEX($D177:$BL177,,$E$1),AQ$9/(INDEX(Roky_výhled,,AQ$8)-INDEX(Roky_výhled,,AQ$8-1))*(INDEX($BO177:$DW177,,AQ$8)-INDEX($BO177:$DW177,,AQ$8-1))+INDEX($BO177:$DW177,,AQ$8-1))</f>
        <v>58915.789473684214</v>
      </c>
      <c r="AR177" s="165">
        <f>CHOOSE(AR$6,Statistika_paliv_E_a_T!AR133,INDEX($BO177:$DW177,,AR$4),AR$9/(INDEX(Roky_výhled,,AR$8)-Last_Bil)*(INDEX($BO177:$DW177,,AR$8)-INDEX($D177:$BL177,,$E$1))+INDEX($D177:$BL177,,$E$1),AR$9/(INDEX(Roky_výhled,,AR$8)-INDEX(Roky_výhled,,AR$8-1))*(INDEX($BO177:$DW177,,AR$8)-INDEX($BO177:$DW177,,AR$8-1))+INDEX($BO177:$DW177,,AR$8-1))</f>
        <v>58242.105263157893</v>
      </c>
      <c r="AS177" s="165">
        <f>CHOOSE(AS$6,Statistika_paliv_E_a_T!AS133,INDEX($BO177:$DW177,,AS$4),AS$9/(INDEX(Roky_výhled,,AS$8)-Last_Bil)*(INDEX($BO177:$DW177,,AS$8)-INDEX($D177:$BL177,,$E$1))+INDEX($D177:$BL177,,$E$1),AS$9/(INDEX(Roky_výhled,,AS$8)-INDEX(Roky_výhled,,AS$8-1))*(INDEX($BO177:$DW177,,AS$8)-INDEX($BO177:$DW177,,AS$8-1))+INDEX($BO177:$DW177,,AS$8-1))</f>
        <v>57258.947368421053</v>
      </c>
      <c r="AT177" s="165">
        <f>CHOOSE(AT$6,Statistika_paliv_E_a_T!AT133,INDEX($BO177:$DW177,,AT$4),AT$9/(INDEX(Roky_výhled,,AT$8)-Last_Bil)*(INDEX($BO177:$DW177,,AT$8)-INDEX($D177:$BL177,,$E$1))+INDEX($D177:$BL177,,$E$1),AT$9/(INDEX(Roky_výhled,,AT$8)-INDEX(Roky_výhled,,AT$8-1))*(INDEX($BO177:$DW177,,AT$8)-INDEX($BO177:$DW177,,AT$8-1))+INDEX($BO177:$DW177,,AT$8-1))</f>
        <v>56275.789473684206</v>
      </c>
      <c r="AU177" s="165">
        <f>CHOOSE(AU$6,Statistika_paliv_E_a_T!AU133,INDEX($BO177:$DW177,,AU$4),AU$9/(INDEX(Roky_výhled,,AU$8)-Last_Bil)*(INDEX($BO177:$DW177,,AU$8)-INDEX($D177:$BL177,,$E$1))+INDEX($D177:$BL177,,$E$1),AU$9/(INDEX(Roky_výhled,,AU$8)-INDEX(Roky_výhled,,AU$8-1))*(INDEX($BO177:$DW177,,AU$8)-INDEX($BO177:$DW177,,AU$8-1))+INDEX($BO177:$DW177,,AU$8-1))</f>
        <v>55292.631578947367</v>
      </c>
      <c r="AV177" s="165">
        <f>CHOOSE(AV$6,Statistika_paliv_E_a_T!AV133,INDEX($BO177:$DW177,,AV$4),AV$9/(INDEX(Roky_výhled,,AV$8)-Last_Bil)*(INDEX($BO177:$DW177,,AV$8)-INDEX($D177:$BL177,,$E$1))+INDEX($D177:$BL177,,$E$1),AV$9/(INDEX(Roky_výhled,,AV$8)-INDEX(Roky_výhled,,AV$8-1))*(INDEX($BO177:$DW177,,AV$8)-INDEX($BO177:$DW177,,AV$8-1))+INDEX($BO177:$DW177,,AV$8-1))</f>
        <v>54309.473684210519</v>
      </c>
      <c r="AW177" s="165">
        <f>CHOOSE(AW$6,Statistika_paliv_E_a_T!AW133,INDEX($BO177:$DW177,,AW$4),AW$9/(INDEX(Roky_výhled,,AW$8)-Last_Bil)*(INDEX($BO177:$DW177,,AW$8)-INDEX($D177:$BL177,,$E$1))+INDEX($D177:$BL177,,$E$1),AW$9/(INDEX(Roky_výhled,,AW$8)-INDEX(Roky_výhled,,AW$8-1))*(INDEX($BO177:$DW177,,AW$8)-INDEX($BO177:$DW177,,AW$8-1))+INDEX($BO177:$DW177,,AW$8-1))</f>
        <v>53326.31578947368</v>
      </c>
      <c r="AX177" s="165">
        <f>CHOOSE(AX$6,Statistika_paliv_E_a_T!AX133,INDEX($BO177:$DW177,,AX$4),AX$9/(INDEX(Roky_výhled,,AX$8)-Last_Bil)*(INDEX($BO177:$DW177,,AX$8)-INDEX($D177:$BL177,,$E$1))+INDEX($D177:$BL177,,$E$1),AX$9/(INDEX(Roky_výhled,,AX$8)-INDEX(Roky_výhled,,AX$8-1))*(INDEX($BO177:$DW177,,AX$8)-INDEX($BO177:$DW177,,AX$8-1))+INDEX($BO177:$DW177,,AX$8-1))</f>
        <v>51760</v>
      </c>
      <c r="AY177" s="165">
        <f>CHOOSE(AY$6,Statistika_paliv_E_a_T!AY133,INDEX($BO177:$DW177,,AY$4),AY$9/(INDEX(Roky_výhled,,AY$8)-Last_Bil)*(INDEX($BO177:$DW177,,AY$8)-INDEX($D177:$BL177,,$E$1))+INDEX($D177:$BL177,,$E$1),AY$9/(INDEX(Roky_výhled,,AY$8)-INDEX(Roky_výhled,,AY$8-1))*(INDEX($BO177:$DW177,,AY$8)-INDEX($BO177:$DW177,,AY$8-1))+INDEX($BO177:$DW177,,AY$8-1))</f>
        <v>50193.684210526313</v>
      </c>
      <c r="AZ177" s="165">
        <f>CHOOSE(AZ$6,Statistika_paliv_E_a_T!AZ133,INDEX($BO177:$DW177,,AZ$4),AZ$9/(INDEX(Roky_výhled,,AZ$8)-Last_Bil)*(INDEX($BO177:$DW177,,AZ$8)-INDEX($D177:$BL177,,$E$1))+INDEX($D177:$BL177,,$E$1),AZ$9/(INDEX(Roky_výhled,,AZ$8)-INDEX(Roky_výhled,,AZ$8-1))*(INDEX($BO177:$DW177,,AZ$8)-INDEX($BO177:$DW177,,AZ$8-1))+INDEX($BO177:$DW177,,AZ$8-1))</f>
        <v>48627.368421052633</v>
      </c>
      <c r="BA177" s="165">
        <f>CHOOSE(BA$6,Statistika_paliv_E_a_T!BA133,INDEX($BO177:$DW177,,BA$4),BA$9/(INDEX(Roky_výhled,,BA$8)-Last_Bil)*(INDEX($BO177:$DW177,,BA$8)-INDEX($D177:$BL177,,$E$1))+INDEX($D177:$BL177,,$E$1),BA$9/(INDEX(Roky_výhled,,BA$8)-INDEX(Roky_výhled,,BA$8-1))*(INDEX($BO177:$DW177,,BA$8)-INDEX($BO177:$DW177,,BA$8-1))+INDEX($BO177:$DW177,,BA$8-1))</f>
        <v>47061.052631578947</v>
      </c>
      <c r="BB177" s="165">
        <f>CHOOSE(BB$6,Statistika_paliv_E_a_T!BB133,INDEX($BO177:$DW177,,BB$4),BB$9/(INDEX(Roky_výhled,,BB$8)-Last_Bil)*(INDEX($BO177:$DW177,,BB$8)-INDEX($D177:$BL177,,$E$1))+INDEX($D177:$BL177,,$E$1),BB$9/(INDEX(Roky_výhled,,BB$8)-INDEX(Roky_výhled,,BB$8-1))*(INDEX($BO177:$DW177,,BB$8)-INDEX($BO177:$DW177,,BB$8-1))+INDEX($BO177:$DW177,,BB$8-1))</f>
        <v>45494.736842105267</v>
      </c>
      <c r="BC177" s="165">
        <f>CHOOSE(BC$6,Statistika_paliv_E_a_T!BC133,INDEX($BO177:$DW177,,BC$4),BC$9/(INDEX(Roky_výhled,,BC$8)-Last_Bil)*(INDEX($BO177:$DW177,,BC$8)-INDEX($D177:$BL177,,$E$1))+INDEX($D177:$BL177,,$E$1),BC$9/(INDEX(Roky_výhled,,BC$8)-INDEX(Roky_výhled,,BC$8-1))*(INDEX($BO177:$DW177,,BC$8)-INDEX($BO177:$DW177,,BC$8-1))+INDEX($BO177:$DW177,,BC$8-1))</f>
        <v>44610.526315789473</v>
      </c>
      <c r="BD177" s="165">
        <f>CHOOSE(BD$6,Statistika_paliv_E_a_T!BD133,INDEX($BO177:$DW177,,BD$4),BD$9/(INDEX(Roky_výhled,,BD$8)-Last_Bil)*(INDEX($BO177:$DW177,,BD$8)-INDEX($D177:$BL177,,$E$1))+INDEX($D177:$BL177,,$E$1),BD$9/(INDEX(Roky_výhled,,BD$8)-INDEX(Roky_výhled,,BD$8-1))*(INDEX($BO177:$DW177,,BD$8)-INDEX($BO177:$DW177,,BD$8-1))+INDEX($BO177:$DW177,,BD$8-1))</f>
        <v>43726.315789473687</v>
      </c>
      <c r="BE177" s="165">
        <f>CHOOSE(BE$6,Statistika_paliv_E_a_T!BE133,INDEX($BO177:$DW177,,BE$4),BE$9/(INDEX(Roky_výhled,,BE$8)-Last_Bil)*(INDEX($BO177:$DW177,,BE$8)-INDEX($D177:$BL177,,$E$1))+INDEX($D177:$BL177,,$E$1),BE$9/(INDEX(Roky_výhled,,BE$8)-INDEX(Roky_výhled,,BE$8-1))*(INDEX($BO177:$DW177,,BE$8)-INDEX($BO177:$DW177,,BE$8-1))+INDEX($BO177:$DW177,,BE$8-1))</f>
        <v>42842.105263157893</v>
      </c>
      <c r="BF177" s="165">
        <f>CHOOSE(BF$6,Statistika_paliv_E_a_T!BF133,INDEX($BO177:$DW177,,BF$4),BF$9/(INDEX(Roky_výhled,,BF$8)-Last_Bil)*(INDEX($BO177:$DW177,,BF$8)-INDEX($D177:$BL177,,$E$1))+INDEX($D177:$BL177,,$E$1),BF$9/(INDEX(Roky_výhled,,BF$8)-INDEX(Roky_výhled,,BF$8-1))*(INDEX($BO177:$DW177,,BF$8)-INDEX($BO177:$DW177,,BF$8-1))+INDEX($BO177:$DW177,,BF$8-1))</f>
        <v>41957.894736842107</v>
      </c>
      <c r="BG177" s="165">
        <f>CHOOSE(BG$6,Statistika_paliv_E_a_T!BG133,INDEX($BO177:$DW177,,BG$4),BG$9/(INDEX(Roky_výhled,,BG$8)-Last_Bil)*(INDEX($BO177:$DW177,,BG$8)-INDEX($D177:$BL177,,$E$1))+INDEX($D177:$BL177,,$E$1),BG$9/(INDEX(Roky_výhled,,BG$8)-INDEX(Roky_výhled,,BG$8-1))*(INDEX($BO177:$DW177,,BG$8)-INDEX($BO177:$DW177,,BG$8-1))+INDEX($BO177:$DW177,,BG$8-1))</f>
        <v>41073.684210526313</v>
      </c>
      <c r="BH177" s="165">
        <f>CHOOSE(BH$6,Statistika_paliv_E_a_T!BH133,INDEX($BO177:$DW177,,BH$4),BH$9/(INDEX(Roky_výhled,,BH$8)-Last_Bil)*(INDEX($BO177:$DW177,,BH$8)-INDEX($D177:$BL177,,$E$1))+INDEX($D177:$BL177,,$E$1),BH$9/(INDEX(Roky_výhled,,BH$8)-INDEX(Roky_výhled,,BH$8-1))*(INDEX($BO177:$DW177,,BH$8)-INDEX($BO177:$DW177,,BH$8-1))+INDEX($BO177:$DW177,,BH$8-1))</f>
        <v>41029.473684210527</v>
      </c>
      <c r="BI177" s="165">
        <f>CHOOSE(BI$6,Statistika_paliv_E_a_T!BI133,INDEX($BO177:$DW177,,BI$4),BI$9/(INDEX(Roky_výhled,,BI$8)-Last_Bil)*(INDEX($BO177:$DW177,,BI$8)-INDEX($D177:$BL177,,$E$1))+INDEX($D177:$BL177,,$E$1),BI$9/(INDEX(Roky_výhled,,BI$8)-INDEX(Roky_výhled,,BI$8-1))*(INDEX($BO177:$DW177,,BI$8)-INDEX($BO177:$DW177,,BI$8-1))+INDEX($BO177:$DW177,,BI$8-1))</f>
        <v>40985.263157894733</v>
      </c>
      <c r="BJ177" s="165">
        <f>CHOOSE(BJ$6,Statistika_paliv_E_a_T!BJ133,INDEX($BO177:$DW177,,BJ$4),BJ$9/(INDEX(Roky_výhled,,BJ$8)-Last_Bil)*(INDEX($BO177:$DW177,,BJ$8)-INDEX($D177:$BL177,,$E$1))+INDEX($D177:$BL177,,$E$1),BJ$9/(INDEX(Roky_výhled,,BJ$8)-INDEX(Roky_výhled,,BJ$8-1))*(INDEX($BO177:$DW177,,BJ$8)-INDEX($BO177:$DW177,,BJ$8-1))+INDEX($BO177:$DW177,,BJ$8-1))</f>
        <v>40941.052631578947</v>
      </c>
      <c r="BK177" s="165">
        <f>CHOOSE(BK$6,Statistika_paliv_E_a_T!BK133,INDEX($BO177:$DW177,,BK$4),BK$9/(INDEX(Roky_výhled,,BK$8)-Last_Bil)*(INDEX($BO177:$DW177,,BK$8)-INDEX($D177:$BL177,,$E$1))+INDEX($D177:$BL177,,$E$1),BK$9/(INDEX(Roky_výhled,,BK$8)-INDEX(Roky_výhled,,BK$8-1))*(INDEX($BO177:$DW177,,BK$8)-INDEX($BO177:$DW177,,BK$8-1))+INDEX($BO177:$DW177,,BK$8-1))</f>
        <v>40896.842105263153</v>
      </c>
      <c r="BL177" s="166">
        <f>CHOOSE(BL$6,Statistika_paliv_E_a_T!BL133,INDEX($BO177:$DW177,,BL$4),BL$9/(INDEX(Roky_výhled,,BL$8)-Last_Bil)*(INDEX($BO177:$DW177,,BL$8)-INDEX($D177:$BL177,,$E$1))+INDEX($D177:$BL177,,$E$1),BL$9/(INDEX(Roky_výhled,,BL$8)-INDEX(Roky_výhled,,BL$8-1))*(INDEX($BO177:$DW177,,BL$8)-INDEX($BO177:$DW177,,BL$8-1))+INDEX($BO177:$DW177,,BL$8-1))</f>
        <v>40852.631578947367</v>
      </c>
      <c r="BM177"/>
      <c r="BN177" s="178" t="str">
        <f t="shared" si="493"/>
        <v>Tuhá paliva</v>
      </c>
      <c r="BO177" s="282">
        <v>87515.789473684214</v>
      </c>
      <c r="BP177" s="283">
        <v>81578.947368421053</v>
      </c>
      <c r="BQ177" s="283">
        <v>76694.736842105267</v>
      </c>
      <c r="BR177" s="283">
        <v>61610.526315789481</v>
      </c>
      <c r="BS177" s="283">
        <v>58242.105263157893</v>
      </c>
      <c r="BT177" s="283">
        <v>53326.31578947368</v>
      </c>
      <c r="BU177" s="283">
        <v>45494.736842105267</v>
      </c>
      <c r="BV177" s="283">
        <v>41073.684210526313</v>
      </c>
      <c r="BW177" s="283">
        <v>40852.631578947367</v>
      </c>
      <c r="BX177" s="283">
        <v>31378.947368421057</v>
      </c>
      <c r="BY177" s="284">
        <v>32600</v>
      </c>
      <c r="BZ177" s="281"/>
      <c r="CA177" s="281"/>
      <c r="CB177" s="281"/>
      <c r="CC177" s="281"/>
      <c r="CD177" s="281"/>
      <c r="CE177" s="281"/>
      <c r="CF177" s="281"/>
      <c r="CG177" s="281"/>
      <c r="CH177" s="281"/>
      <c r="CI177" s="281"/>
      <c r="CJ177" s="281"/>
      <c r="CK177" s="281"/>
      <c r="CL177" s="281"/>
      <c r="CM177" s="281"/>
      <c r="CN177" s="281"/>
      <c r="CO177" s="281"/>
      <c r="CP177" s="281"/>
      <c r="CQ177" s="281"/>
      <c r="CR177" s="281"/>
      <c r="CS177" s="281"/>
      <c r="CT177" s="281"/>
      <c r="CU177" s="281"/>
      <c r="CV177" s="281"/>
      <c r="CW177" s="281"/>
      <c r="CX177" s="281"/>
      <c r="CY177" s="281"/>
      <c r="CZ177" s="281"/>
      <c r="DA177" s="281"/>
      <c r="DB177" s="281"/>
      <c r="DC177" s="281"/>
      <c r="DD177" s="281"/>
      <c r="DE177" s="281"/>
      <c r="DF177" s="281"/>
      <c r="DG177" s="281"/>
      <c r="DH177" s="281"/>
      <c r="DI177" s="281"/>
      <c r="DJ177" s="281"/>
      <c r="DK177" s="281"/>
      <c r="DL177" s="281"/>
      <c r="DM177" s="281"/>
      <c r="DN177" s="281"/>
      <c r="DO177" s="281"/>
      <c r="DP177" s="281"/>
      <c r="DQ177" s="281"/>
      <c r="DR177" s="281"/>
      <c r="DS177" s="281"/>
      <c r="DT177" s="281"/>
      <c r="DU177" s="281"/>
      <c r="DV177" s="281"/>
      <c r="DW177" s="281"/>
    </row>
    <row r="178" spans="2:127" s="196" customFormat="1" x14ac:dyDescent="0.25">
      <c r="B178" t="s">
        <v>3129</v>
      </c>
      <c r="C178" s="221" t="str">
        <f t="shared" si="495"/>
        <v>Kapalná paliva</v>
      </c>
      <c r="D178" s="215">
        <f ca="1">CHOOSE(D$6,Statistika_paliv_E_a_T!D134,INDEX($BO178:$DW178,,D$4),D$9/(INDEX(Roky_výhled,,D$8)-Last_Bil)*(INDEX($BO178:$DW178,,D$8)-INDEX($D178:$BL178,,$E$1))+INDEX($D178:$BL178,,$E$1),D$9/(INDEX(Roky_výhled,,D$8)-INDEX(Roky_výhled,,D$8-1))*(INDEX($BO178:$DW178,,D$8)-INDEX($BO178:$DW178,,D$8-1))+INDEX($BO178:$DW178,,D$8-1))</f>
        <v>11662.5</v>
      </c>
      <c r="E178" s="173">
        <f ca="1">CHOOSE(E$6,Statistika_paliv_E_a_T!E134,INDEX($BO178:$DW178,,E$4),E$9/(INDEX(Roky_výhled,,E$8)-Last_Bil)*(INDEX($BO178:$DW178,,E$8)-INDEX($D178:$BL178,,$E$1))+INDEX($D178:$BL178,,$E$1),E$9/(INDEX(Roky_výhled,,E$8)-INDEX(Roky_výhled,,E$8-1))*(INDEX($BO178:$DW178,,E$8)-INDEX($BO178:$DW178,,E$8-1))+INDEX($BO178:$DW178,,E$8-1))</f>
        <v>12278.125</v>
      </c>
      <c r="F178" s="173">
        <f ca="1">CHOOSE(F$6,Statistika_paliv_E_a_T!F134,INDEX($BO178:$DW178,,F$4),F$9/(INDEX(Roky_výhled,,F$8)-Last_Bil)*(INDEX($BO178:$DW178,,F$8)-INDEX($D178:$BL178,,$E$1))+INDEX($D178:$BL178,,$E$1),F$9/(INDEX(Roky_výhled,,F$8)-INDEX(Roky_výhled,,F$8-1))*(INDEX($BO178:$DW178,,F$8)-INDEX($BO178:$DW178,,F$8-1))+INDEX($BO178:$DW178,,F$8-1))</f>
        <v>12737.5</v>
      </c>
      <c r="G178" s="173">
        <f ca="1">CHOOSE(G$6,Statistika_paliv_E_a_T!G134,INDEX($BO178:$DW178,,G$4),G$9/(INDEX(Roky_výhled,,G$8)-Last_Bil)*(INDEX($BO178:$DW178,,G$8)-INDEX($D178:$BL178,,$E$1))+INDEX($D178:$BL178,,$E$1),G$9/(INDEX(Roky_výhled,,G$8)-INDEX(Roky_výhled,,G$8-1))*(INDEX($BO178:$DW178,,G$8)-INDEX($BO178:$DW178,,G$8-1))+INDEX($BO178:$DW178,,G$8-1))</f>
        <v>15983.333333333334</v>
      </c>
      <c r="H178" s="173">
        <f ca="1">CHOOSE(H$6,Statistika_paliv_E_a_T!H134,INDEX($BO178:$DW178,,H$4),H$9/(INDEX(Roky_výhled,,H$8)-Last_Bil)*(INDEX($BO178:$DW178,,H$8)-INDEX($D178:$BL178,,$E$1))+INDEX($D178:$BL178,,$E$1),H$9/(INDEX(Roky_výhled,,H$8)-INDEX(Roky_výhled,,H$8-1))*(INDEX($BO178:$DW178,,H$8)-INDEX($BO178:$DW178,,H$8-1))+INDEX($BO178:$DW178,,H$8-1))</f>
        <v>15078.125</v>
      </c>
      <c r="I178" s="173">
        <f ca="1">CHOOSE(I$6,Statistika_paliv_E_a_T!I134,INDEX($BO178:$DW178,,I$4),I$9/(INDEX(Roky_výhled,,I$8)-Last_Bil)*(INDEX($BO178:$DW178,,I$8)-INDEX($D178:$BL178,,$E$1))+INDEX($D178:$BL178,,$E$1),I$9/(INDEX(Roky_výhled,,I$8)-INDEX(Roky_výhled,,I$8-1))*(INDEX($BO178:$DW178,,I$8)-INDEX($BO178:$DW178,,I$8-1))+INDEX($BO178:$DW178,,I$8-1))</f>
        <v>15743.75</v>
      </c>
      <c r="J178" s="173">
        <f ca="1">CHOOSE(J$6,Statistika_paliv_E_a_T!J134,INDEX($BO178:$DW178,,J$4),J$9/(INDEX(Roky_výhled,,J$8)-Last_Bil)*(INDEX($BO178:$DW178,,J$8)-INDEX($D178:$BL178,,$E$1))+INDEX($D178:$BL178,,$E$1),J$9/(INDEX(Roky_výhled,,J$8)-INDEX(Roky_výhled,,J$8-1))*(INDEX($BO178:$DW178,,J$8)-INDEX($BO178:$DW178,,J$8-1))+INDEX($BO178:$DW178,,J$8-1))</f>
        <v>14456.25</v>
      </c>
      <c r="K178" s="173">
        <f ca="1">CHOOSE(K$6,Statistika_paliv_E_a_T!K134,INDEX($BO178:$DW178,,K$4),K$9/(INDEX(Roky_výhled,,K$8)-Last_Bil)*(INDEX($BO178:$DW178,,K$8)-INDEX($D178:$BL178,,$E$1))+INDEX($D178:$BL178,,$E$1),K$9/(INDEX(Roky_výhled,,K$8)-INDEX(Roky_výhled,,K$8-1))*(INDEX($BO178:$DW178,,K$8)-INDEX($BO178:$DW178,,K$8-1))+INDEX($BO178:$DW178,,K$8-1))</f>
        <v>10796.875</v>
      </c>
      <c r="L178" s="173">
        <f ca="1">CHOOSE(L$6,Statistika_paliv_E_a_T!L134,INDEX($BO178:$DW178,,L$4),L$9/(INDEX(Roky_výhled,,L$8)-Last_Bil)*(INDEX($BO178:$DW178,,L$8)-INDEX($D178:$BL178,,$E$1))+INDEX($D178:$BL178,,$E$1),L$9/(INDEX(Roky_výhled,,L$8)-INDEX(Roky_výhled,,L$8-1))*(INDEX($BO178:$DW178,,L$8)-INDEX($BO178:$DW178,,L$8-1))+INDEX($BO178:$DW178,,L$8-1))</f>
        <v>9877.0833333333339</v>
      </c>
      <c r="M178" s="173">
        <f ca="1">CHOOSE(M$6,Statistika_paliv_E_a_T!M134,INDEX($BO178:$DW178,,M$4),M$9/(INDEX(Roky_výhled,,M$8)-Last_Bil)*(INDEX($BO178:$DW178,,M$8)-INDEX($D178:$BL178,,$E$1))+INDEX($D178:$BL178,,$E$1),M$9/(INDEX(Roky_výhled,,M$8)-INDEX(Roky_výhled,,M$8-1))*(INDEX($BO178:$DW178,,M$8)-INDEX($BO178:$DW178,,M$8-1))+INDEX($BO178:$DW178,,M$8-1))</f>
        <v>8907.2916666666679</v>
      </c>
      <c r="N178" s="173">
        <f ca="1">CHOOSE(N$6,Statistika_paliv_E_a_T!N134,INDEX($BO178:$DW178,,N$4),N$9/(INDEX(Roky_výhled,,N$8)-Last_Bil)*(INDEX($BO178:$DW178,,N$8)-INDEX($D178:$BL178,,$E$1))+INDEX($D178:$BL178,,$E$1),N$9/(INDEX(Roky_výhled,,N$8)-INDEX(Roky_výhled,,N$8-1))*(INDEX($BO178:$DW178,,N$8)-INDEX($BO178:$DW178,,N$8-1))+INDEX($BO178:$DW178,,N$8-1))</f>
        <v>7517.7083333333339</v>
      </c>
      <c r="O178" s="173">
        <f ca="1">CHOOSE(O$6,Statistika_paliv_E_a_T!O134,INDEX($BO178:$DW178,,O$4),O$9/(INDEX(Roky_výhled,,O$8)-Last_Bil)*(INDEX($BO178:$DW178,,O$8)-INDEX($D178:$BL178,,$E$1))+INDEX($D178:$BL178,,$E$1),O$9/(INDEX(Roky_výhled,,O$8)-INDEX(Roky_výhled,,O$8-1))*(INDEX($BO178:$DW178,,O$8)-INDEX($BO178:$DW178,,O$8-1))+INDEX($BO178:$DW178,,O$8-1))</f>
        <v>7909.375</v>
      </c>
      <c r="P178" s="173">
        <f ca="1">CHOOSE(P$6,Statistika_paliv_E_a_T!P134,INDEX($BO178:$DW178,,P$4),P$9/(INDEX(Roky_výhled,,P$8)-Last_Bil)*(INDEX($BO178:$DW178,,P$8)-INDEX($D178:$BL178,,$E$1))+INDEX($D178:$BL178,,$E$1),P$9/(INDEX(Roky_výhled,,P$8)-INDEX(Roky_výhled,,P$8-1))*(INDEX($BO178:$DW178,,P$8)-INDEX($BO178:$DW178,,P$8-1))+INDEX($BO178:$DW178,,P$8-1))</f>
        <v>7290.625</v>
      </c>
      <c r="Q178" s="173">
        <f ca="1">CHOOSE(Q$6,Statistika_paliv_E_a_T!Q134,INDEX($BO178:$DW178,,Q$4),Q$9/(INDEX(Roky_výhled,,Q$8)-Last_Bil)*(INDEX($BO178:$DW178,,Q$8)-INDEX($D178:$BL178,,$E$1))+INDEX($D178:$BL178,,$E$1),Q$9/(INDEX(Roky_výhled,,Q$8)-INDEX(Roky_výhled,,Q$8-1))*(INDEX($BO178:$DW178,,Q$8)-INDEX($BO178:$DW178,,Q$8-1))+INDEX($BO178:$DW178,,Q$8-1))</f>
        <v>6972.916666666667</v>
      </c>
      <c r="R178" s="173">
        <f ca="1">CHOOSE(R$6,Statistika_paliv_E_a_T!R134,INDEX($BO178:$DW178,,R$4),R$9/(INDEX(Roky_výhled,,R$8)-Last_Bil)*(INDEX($BO178:$DW178,,R$8)-INDEX($D178:$BL178,,$E$1))+INDEX($D178:$BL178,,$E$1),R$9/(INDEX(Roky_výhled,,R$8)-INDEX(Roky_výhled,,R$8-1))*(INDEX($BO178:$DW178,,R$8)-INDEX($BO178:$DW178,,R$8-1))+INDEX($BO178:$DW178,,R$8-1))</f>
        <v>5743.75</v>
      </c>
      <c r="S178" s="173">
        <f ca="1">CHOOSE(S$6,Statistika_paliv_E_a_T!S134,INDEX($BO178:$DW178,,S$4),S$9/(INDEX(Roky_výhled,,S$8)-Last_Bil)*(INDEX($BO178:$DW178,,S$8)-INDEX($D178:$BL178,,$E$1))+INDEX($D178:$BL178,,$E$1),S$9/(INDEX(Roky_výhled,,S$8)-INDEX(Roky_výhled,,S$8-1))*(INDEX($BO178:$DW178,,S$8)-INDEX($BO178:$DW178,,S$8-1))+INDEX($BO178:$DW178,,S$8-1))</f>
        <v>5659.375</v>
      </c>
      <c r="T178" s="173">
        <f ca="1">CHOOSE(T$6,Statistika_paliv_E_a_T!T134,INDEX($BO178:$DW178,,T$4),T$9/(INDEX(Roky_výhled,,T$8)-Last_Bil)*(INDEX($BO178:$DW178,,T$8)-INDEX($D178:$BL178,,$E$1))+INDEX($D178:$BL178,,$E$1),T$9/(INDEX(Roky_výhled,,T$8)-INDEX(Roky_výhled,,T$8-1))*(INDEX($BO178:$DW178,,T$8)-INDEX($BO178:$DW178,,T$8-1))+INDEX($BO178:$DW178,,T$8-1))</f>
        <v>3855.2083333333335</v>
      </c>
      <c r="U178" s="173">
        <f ca="1">CHOOSE(U$6,Statistika_paliv_E_a_T!U134,INDEX($BO178:$DW178,,U$4),U$9/(INDEX(Roky_výhled,,U$8)-Last_Bil)*(INDEX($BO178:$DW178,,U$8)-INDEX($D178:$BL178,,$E$1))+INDEX($D178:$BL178,,$E$1),U$9/(INDEX(Roky_výhled,,U$8)-INDEX(Roky_výhled,,U$8-1))*(INDEX($BO178:$DW178,,U$8)-INDEX($BO178:$DW178,,U$8-1))+INDEX($BO178:$DW178,,U$8-1))</f>
        <v>3066.666666666667</v>
      </c>
      <c r="V178" s="173">
        <f ca="1">CHOOSE(V$6,Statistika_paliv_E_a_T!V134,INDEX($BO178:$DW178,,V$4),V$9/(INDEX(Roky_výhled,,V$8)-Last_Bil)*(INDEX($BO178:$DW178,,V$8)-INDEX($D178:$BL178,,$E$1))+INDEX($D178:$BL178,,$E$1),V$9/(INDEX(Roky_výhled,,V$8)-INDEX(Roky_výhled,,V$8-1))*(INDEX($BO178:$DW178,,V$8)-INDEX($BO178:$DW178,,V$8-1))+INDEX($BO178:$DW178,,V$8-1))</f>
        <v>3271.875</v>
      </c>
      <c r="W178" s="173">
        <f ca="1">CHOOSE(W$6,Statistika_paliv_E_a_T!W134,INDEX($BO178:$DW178,,W$4),W$9/(INDEX(Roky_výhled,,W$8)-Last_Bil)*(INDEX($BO178:$DW178,,W$8)-INDEX($D178:$BL178,,$E$1))+INDEX($D178:$BL178,,$E$1),W$9/(INDEX(Roky_výhled,,W$8)-INDEX(Roky_výhled,,W$8-1))*(INDEX($BO178:$DW178,,W$8)-INDEX($BO178:$DW178,,W$8-1))+INDEX($BO178:$DW178,,W$8-1))</f>
        <v>2891.666666666667</v>
      </c>
      <c r="X178" s="173">
        <f ca="1">CHOOSE(X$6,Statistika_paliv_E_a_T!X134,INDEX($BO178:$DW178,,X$4),X$9/(INDEX(Roky_výhled,,X$8)-Last_Bil)*(INDEX($BO178:$DW178,,X$8)-INDEX($D178:$BL178,,$E$1))+INDEX($D178:$BL178,,$E$1),X$9/(INDEX(Roky_výhled,,X$8)-INDEX(Roky_výhled,,X$8-1))*(INDEX($BO178:$DW178,,X$8)-INDEX($BO178:$DW178,,X$8-1))+INDEX($BO178:$DW178,,X$8-1))</f>
        <v>2327.0833333333335</v>
      </c>
      <c r="Y178" s="173">
        <f ca="1">CHOOSE(Y$6,Statistika_paliv_E_a_T!Y134,INDEX($BO178:$DW178,,Y$4),Y$9/(INDEX(Roky_výhled,,Y$8)-Last_Bil)*(INDEX($BO178:$DW178,,Y$8)-INDEX($D178:$BL178,,$E$1))+INDEX($D178:$BL178,,$E$1),Y$9/(INDEX(Roky_výhled,,Y$8)-INDEX(Roky_výhled,,Y$8-1))*(INDEX($BO178:$DW178,,Y$8)-INDEX($BO178:$DW178,,Y$8-1))+INDEX($BO178:$DW178,,Y$8-1))</f>
        <v>2881.25</v>
      </c>
      <c r="Z178" s="173">
        <f ca="1">CHOOSE(Z$6,Statistika_paliv_E_a_T!Z134,INDEX($BO178:$DW178,,Z$4),Z$9/(INDEX(Roky_výhled,,Z$8)-Last_Bil)*(INDEX($BO178:$DW178,,Z$8)-INDEX($D178:$BL178,,$E$1))+INDEX($D178:$BL178,,$E$1),Z$9/(INDEX(Roky_výhled,,Z$8)-INDEX(Roky_výhled,,Z$8-1))*(INDEX($BO178:$DW178,,Z$8)-INDEX($BO178:$DW178,,Z$8-1))+INDEX($BO178:$DW178,,Z$8-1))</f>
        <v>2012.5</v>
      </c>
      <c r="AA178" s="173">
        <f ca="1">CHOOSE(AA$6,Statistika_paliv_E_a_T!AA134,INDEX($BO178:$DW178,,AA$4),AA$9/(INDEX(Roky_výhled,,AA$8)-Last_Bil)*(INDEX($BO178:$DW178,,AA$8)-INDEX($D178:$BL178,,$E$1))+INDEX($D178:$BL178,,$E$1),AA$9/(INDEX(Roky_výhled,,AA$8)-INDEX(Roky_výhled,,AA$8-1))*(INDEX($BO178:$DW178,,AA$8)-INDEX($BO178:$DW178,,AA$8-1))+INDEX($BO178:$DW178,,AA$8-1))</f>
        <v>1105.2083333333335</v>
      </c>
      <c r="AB178" s="173">
        <f ca="1">CHOOSE(AB$6,Statistika_paliv_E_a_T!AB134,INDEX($BO178:$DW178,,AB$4),AB$9/(INDEX(Roky_výhled,,AB$8)-Last_Bil)*(INDEX($BO178:$DW178,,AB$8)-INDEX($D178:$BL178,,$E$1))+INDEX($D178:$BL178,,$E$1),AB$9/(INDEX(Roky_výhled,,AB$8)-INDEX(Roky_výhled,,AB$8-1))*(INDEX($BO178:$DW178,,AB$8)-INDEX($BO178:$DW178,,AB$8-1))+INDEX($BO178:$DW178,,AB$8-1))</f>
        <v>1037.5</v>
      </c>
      <c r="AC178" s="173">
        <f ca="1">CHOOSE(AC$6,Statistika_paliv_E_a_T!AC134,INDEX($BO178:$DW178,,AC$4),AC$9/(INDEX(Roky_výhled,,AC$8)-Last_Bil)*(INDEX($BO178:$DW178,,AC$8)-INDEX($D178:$BL178,,$E$1))+INDEX($D178:$BL178,,$E$1),AC$9/(INDEX(Roky_výhled,,AC$8)-INDEX(Roky_výhled,,AC$8-1))*(INDEX($BO178:$DW178,,AC$8)-INDEX($BO178:$DW178,,AC$8-1))+INDEX($BO178:$DW178,,AC$8-1))</f>
        <v>831.25</v>
      </c>
      <c r="AD178" s="173">
        <f ca="1">CHOOSE(AD$6,Statistika_paliv_E_a_T!AD134,INDEX($BO178:$DW178,,AD$4),AD$9/(INDEX(Roky_výhled,,AD$8)-Last_Bil)*(INDEX($BO178:$DW178,,AD$8)-INDEX($D178:$BL178,,$E$1))+INDEX($D178:$BL178,,$E$1),AD$9/(INDEX(Roky_výhled,,AD$8)-INDEX(Roky_výhled,,AD$8-1))*(INDEX($BO178:$DW178,,AD$8)-INDEX($BO178:$DW178,,AD$8-1))+INDEX($BO178:$DW178,,AD$8-1))</f>
        <v>735.83333333333326</v>
      </c>
      <c r="AE178" s="173">
        <f ca="1">CHOOSE(AE$6,Statistika_paliv_E_a_T!AE134,INDEX($BO178:$DW178,,AE$4),AE$9/(INDEX(Roky_výhled,,AE$8)-Last_Bil)*(INDEX($BO178:$DW178,,AE$8)-INDEX($D178:$BL178,,$E$1))+INDEX($D178:$BL178,,$E$1),AE$9/(INDEX(Roky_výhled,,AE$8)-INDEX(Roky_výhled,,AE$8-1))*(INDEX($BO178:$DW178,,AE$8)-INDEX($BO178:$DW178,,AE$8-1))+INDEX($BO178:$DW178,,AE$8-1))</f>
        <v>640.41666666666663</v>
      </c>
      <c r="AF178" s="173">
        <f ca="1">CHOOSE(AF$6,Statistika_paliv_E_a_T!AF134,INDEX($BO178:$DW178,,AF$4),AF$9/(INDEX(Roky_výhled,,AF$8)-Last_Bil)*(INDEX($BO178:$DW178,,AF$8)-INDEX($D178:$BL178,,$E$1))+INDEX($D178:$BL178,,$E$1),AF$9/(INDEX(Roky_výhled,,AF$8)-INDEX(Roky_výhled,,AF$8-1))*(INDEX($BO178:$DW178,,AF$8)-INDEX($BO178:$DW178,,AF$8-1))+INDEX($BO178:$DW178,,AF$8-1))</f>
        <v>545</v>
      </c>
      <c r="AG178" s="173">
        <f ca="1">CHOOSE(AG$6,Statistika_paliv_E_a_T!AG134,INDEX($BO178:$DW178,,AG$4),AG$9/(INDEX(Roky_výhled,,AG$8)-Last_Bil)*(INDEX($BO178:$DW178,,AG$8)-INDEX($D178:$BL178,,$E$1))+INDEX($D178:$BL178,,$E$1),AG$9/(INDEX(Roky_výhled,,AG$8)-INDEX(Roky_výhled,,AG$8-1))*(INDEX($BO178:$DW178,,AG$8)-INDEX($BO178:$DW178,,AG$8-1))+INDEX($BO178:$DW178,,AG$8-1))</f>
        <v>449.58333333333326</v>
      </c>
      <c r="AH178" s="173">
        <f>CHOOSE(AH$6,Statistika_paliv_E_a_T!AH134,INDEX($BO178:$DW178,,AH$4),AH$9/(INDEX(Roky_výhled,,AH$8)-Last_Bil)*(INDEX($BO178:$DW178,,AH$8)-INDEX($D178:$BL178,,$E$1))+INDEX($D178:$BL178,,$E$1),AH$9/(INDEX(Roky_výhled,,AH$8)-INDEX(Roky_výhled,,AH$8-1))*(INDEX($BO178:$DW178,,AH$8)-INDEX($BO178:$DW178,,AH$8-1))+INDEX($BO178:$DW178,,AH$8-1))</f>
        <v>354.16666666666663</v>
      </c>
      <c r="AI178" s="173">
        <f>CHOOSE(AI$6,Statistika_paliv_E_a_T!AI134,INDEX($BO178:$DW178,,AI$4),AI$9/(INDEX(Roky_výhled,,AI$8)-Last_Bil)*(INDEX($BO178:$DW178,,AI$8)-INDEX($D178:$BL178,,$E$1))+INDEX($D178:$BL178,,$E$1),AI$9/(INDEX(Roky_výhled,,AI$8)-INDEX(Roky_výhled,,AI$8-1))*(INDEX($BO178:$DW178,,AI$8)-INDEX($BO178:$DW178,,AI$8-1))+INDEX($BO178:$DW178,,AI$8-1))</f>
        <v>318.75</v>
      </c>
      <c r="AJ178" s="173">
        <f>CHOOSE(AJ$6,Statistika_paliv_E_a_T!AJ134,INDEX($BO178:$DW178,,AJ$4),AJ$9/(INDEX(Roky_výhled,,AJ$8)-Last_Bil)*(INDEX($BO178:$DW178,,AJ$8)-INDEX($D178:$BL178,,$E$1))+INDEX($D178:$BL178,,$E$1),AJ$9/(INDEX(Roky_výhled,,AJ$8)-INDEX(Roky_výhled,,AJ$8-1))*(INDEX($BO178:$DW178,,AJ$8)-INDEX($BO178:$DW178,,AJ$8-1))+INDEX($BO178:$DW178,,AJ$8-1))</f>
        <v>283.33333333333331</v>
      </c>
      <c r="AK178" s="173">
        <f>CHOOSE(AK$6,Statistika_paliv_E_a_T!AK134,INDEX($BO178:$DW178,,AK$4),AK$9/(INDEX(Roky_výhled,,AK$8)-Last_Bil)*(INDEX($BO178:$DW178,,AK$8)-INDEX($D178:$BL178,,$E$1))+INDEX($D178:$BL178,,$E$1),AK$9/(INDEX(Roky_výhled,,AK$8)-INDEX(Roky_výhled,,AK$8-1))*(INDEX($BO178:$DW178,,AK$8)-INDEX($BO178:$DW178,,AK$8-1))+INDEX($BO178:$DW178,,AK$8-1))</f>
        <v>247.91666666666666</v>
      </c>
      <c r="AL178" s="173">
        <f>CHOOSE(AL$6,Statistika_paliv_E_a_T!AL134,INDEX($BO178:$DW178,,AL$4),AL$9/(INDEX(Roky_výhled,,AL$8)-Last_Bil)*(INDEX($BO178:$DW178,,AL$8)-INDEX($D178:$BL178,,$E$1))+INDEX($D178:$BL178,,$E$1),AL$9/(INDEX(Roky_výhled,,AL$8)-INDEX(Roky_výhled,,AL$8-1))*(INDEX($BO178:$DW178,,AL$8)-INDEX($BO178:$DW178,,AL$8-1))+INDEX($BO178:$DW178,,AL$8-1))</f>
        <v>212.5</v>
      </c>
      <c r="AM178" s="173">
        <f>CHOOSE(AM$6,Statistika_paliv_E_a_T!AM134,INDEX($BO178:$DW178,,AM$4),AM$9/(INDEX(Roky_výhled,,AM$8)-Last_Bil)*(INDEX($BO178:$DW178,,AM$8)-INDEX($D178:$BL178,,$E$1))+INDEX($D178:$BL178,,$E$1),AM$9/(INDEX(Roky_výhled,,AM$8)-INDEX(Roky_výhled,,AM$8-1))*(INDEX($BO178:$DW178,,AM$8)-INDEX($BO178:$DW178,,AM$8-1))+INDEX($BO178:$DW178,,AM$8-1))</f>
        <v>177.08333333333334</v>
      </c>
      <c r="AN178" s="173">
        <f>CHOOSE(AN$6,Statistika_paliv_E_a_T!AN134,INDEX($BO178:$DW178,,AN$4),AN$9/(INDEX(Roky_výhled,,AN$8)-Last_Bil)*(INDEX($BO178:$DW178,,AN$8)-INDEX($D178:$BL178,,$E$1))+INDEX($D178:$BL178,,$E$1),AN$9/(INDEX(Roky_výhled,,AN$8)-INDEX(Roky_výhled,,AN$8-1))*(INDEX($BO178:$DW178,,AN$8)-INDEX($BO178:$DW178,,AN$8-1))+INDEX($BO178:$DW178,,AN$8-1))</f>
        <v>145.83333333333334</v>
      </c>
      <c r="AO178" s="173">
        <f>CHOOSE(AO$6,Statistika_paliv_E_a_T!AO134,INDEX($BO178:$DW178,,AO$4),AO$9/(INDEX(Roky_výhled,,AO$8)-Last_Bil)*(INDEX($BO178:$DW178,,AO$8)-INDEX($D178:$BL178,,$E$1))+INDEX($D178:$BL178,,$E$1),AO$9/(INDEX(Roky_výhled,,AO$8)-INDEX(Roky_výhled,,AO$8-1))*(INDEX($BO178:$DW178,,AO$8)-INDEX($BO178:$DW178,,AO$8-1))+INDEX($BO178:$DW178,,AO$8-1))</f>
        <v>114.58333333333334</v>
      </c>
      <c r="AP178" s="173">
        <f>CHOOSE(AP$6,Statistika_paliv_E_a_T!AP134,INDEX($BO178:$DW178,,AP$4),AP$9/(INDEX(Roky_výhled,,AP$8)-Last_Bil)*(INDEX($BO178:$DW178,,AP$8)-INDEX($D178:$BL178,,$E$1))+INDEX($D178:$BL178,,$E$1),AP$9/(INDEX(Roky_výhled,,AP$8)-INDEX(Roky_výhled,,AP$8-1))*(INDEX($BO178:$DW178,,AP$8)-INDEX($BO178:$DW178,,AP$8-1))+INDEX($BO178:$DW178,,AP$8-1))</f>
        <v>83.333333333333343</v>
      </c>
      <c r="AQ178" s="173">
        <f>CHOOSE(AQ$6,Statistika_paliv_E_a_T!AQ134,INDEX($BO178:$DW178,,AQ$4),AQ$9/(INDEX(Roky_výhled,,AQ$8)-Last_Bil)*(INDEX($BO178:$DW178,,AQ$8)-INDEX($D178:$BL178,,$E$1))+INDEX($D178:$BL178,,$E$1),AQ$9/(INDEX(Roky_výhled,,AQ$8)-INDEX(Roky_výhled,,AQ$8-1))*(INDEX($BO178:$DW178,,AQ$8)-INDEX($BO178:$DW178,,AQ$8-1))+INDEX($BO178:$DW178,,AQ$8-1))</f>
        <v>52.083333333333343</v>
      </c>
      <c r="AR178" s="173">
        <f>CHOOSE(AR$6,Statistika_paliv_E_a_T!AR134,INDEX($BO178:$DW178,,AR$4),AR$9/(INDEX(Roky_výhled,,AR$8)-Last_Bil)*(INDEX($BO178:$DW178,,AR$8)-INDEX($D178:$BL178,,$E$1))+INDEX($D178:$BL178,,$E$1),AR$9/(INDEX(Roky_výhled,,AR$8)-INDEX(Roky_výhled,,AR$8-1))*(INDEX($BO178:$DW178,,AR$8)-INDEX($BO178:$DW178,,AR$8-1))+INDEX($BO178:$DW178,,AR$8-1))</f>
        <v>20.833333333333336</v>
      </c>
      <c r="AS178" s="173">
        <f>CHOOSE(AS$6,Statistika_paliv_E_a_T!AS134,INDEX($BO178:$DW178,,AS$4),AS$9/(INDEX(Roky_výhled,,AS$8)-Last_Bil)*(INDEX($BO178:$DW178,,AS$8)-INDEX($D178:$BL178,,$E$1))+INDEX($D178:$BL178,,$E$1),AS$9/(INDEX(Roky_výhled,,AS$8)-INDEX(Roky_výhled,,AS$8-1))*(INDEX($BO178:$DW178,,AS$8)-INDEX($BO178:$DW178,,AS$8-1))+INDEX($BO178:$DW178,,AS$8-1))</f>
        <v>20.833333333333336</v>
      </c>
      <c r="AT178" s="173">
        <f>CHOOSE(AT$6,Statistika_paliv_E_a_T!AT134,INDEX($BO178:$DW178,,AT$4),AT$9/(INDEX(Roky_výhled,,AT$8)-Last_Bil)*(INDEX($BO178:$DW178,,AT$8)-INDEX($D178:$BL178,,$E$1))+INDEX($D178:$BL178,,$E$1),AT$9/(INDEX(Roky_výhled,,AT$8)-INDEX(Roky_výhled,,AT$8-1))*(INDEX($BO178:$DW178,,AT$8)-INDEX($BO178:$DW178,,AT$8-1))+INDEX($BO178:$DW178,,AT$8-1))</f>
        <v>20.833333333333336</v>
      </c>
      <c r="AU178" s="173">
        <f>CHOOSE(AU$6,Statistika_paliv_E_a_T!AU134,INDEX($BO178:$DW178,,AU$4),AU$9/(INDEX(Roky_výhled,,AU$8)-Last_Bil)*(INDEX($BO178:$DW178,,AU$8)-INDEX($D178:$BL178,,$E$1))+INDEX($D178:$BL178,,$E$1),AU$9/(INDEX(Roky_výhled,,AU$8)-INDEX(Roky_výhled,,AU$8-1))*(INDEX($BO178:$DW178,,AU$8)-INDEX($BO178:$DW178,,AU$8-1))+INDEX($BO178:$DW178,,AU$8-1))</f>
        <v>20.833333333333336</v>
      </c>
      <c r="AV178" s="173">
        <f>CHOOSE(AV$6,Statistika_paliv_E_a_T!AV134,INDEX($BO178:$DW178,,AV$4),AV$9/(INDEX(Roky_výhled,,AV$8)-Last_Bil)*(INDEX($BO178:$DW178,,AV$8)-INDEX($D178:$BL178,,$E$1))+INDEX($D178:$BL178,,$E$1),AV$9/(INDEX(Roky_výhled,,AV$8)-INDEX(Roky_výhled,,AV$8-1))*(INDEX($BO178:$DW178,,AV$8)-INDEX($BO178:$DW178,,AV$8-1))+INDEX($BO178:$DW178,,AV$8-1))</f>
        <v>20.833333333333336</v>
      </c>
      <c r="AW178" s="173">
        <f>CHOOSE(AW$6,Statistika_paliv_E_a_T!AW134,INDEX($BO178:$DW178,,AW$4),AW$9/(INDEX(Roky_výhled,,AW$8)-Last_Bil)*(INDEX($BO178:$DW178,,AW$8)-INDEX($D178:$BL178,,$E$1))+INDEX($D178:$BL178,,$E$1),AW$9/(INDEX(Roky_výhled,,AW$8)-INDEX(Roky_výhled,,AW$8-1))*(INDEX($BO178:$DW178,,AW$8)-INDEX($BO178:$DW178,,AW$8-1))+INDEX($BO178:$DW178,,AW$8-1))</f>
        <v>20.833333333333336</v>
      </c>
      <c r="AX178" s="173">
        <f>CHOOSE(AX$6,Statistika_paliv_E_a_T!AX134,INDEX($BO178:$DW178,,AX$4),AX$9/(INDEX(Roky_výhled,,AX$8)-Last_Bil)*(INDEX($BO178:$DW178,,AX$8)-INDEX($D178:$BL178,,$E$1))+INDEX($D178:$BL178,,$E$1),AX$9/(INDEX(Roky_výhled,,AX$8)-INDEX(Roky_výhled,,AX$8-1))*(INDEX($BO178:$DW178,,AX$8)-INDEX($BO178:$DW178,,AX$8-1))+INDEX($BO178:$DW178,,AX$8-1))</f>
        <v>18.750000000000004</v>
      </c>
      <c r="AY178" s="173">
        <f>CHOOSE(AY$6,Statistika_paliv_E_a_T!AY134,INDEX($BO178:$DW178,,AY$4),AY$9/(INDEX(Roky_výhled,,AY$8)-Last_Bil)*(INDEX($BO178:$DW178,,AY$8)-INDEX($D178:$BL178,,$E$1))+INDEX($D178:$BL178,,$E$1),AY$9/(INDEX(Roky_výhled,,AY$8)-INDEX(Roky_výhled,,AY$8-1))*(INDEX($BO178:$DW178,,AY$8)-INDEX($BO178:$DW178,,AY$8-1))+INDEX($BO178:$DW178,,AY$8-1))</f>
        <v>16.666666666666668</v>
      </c>
      <c r="AZ178" s="173">
        <f>CHOOSE(AZ$6,Statistika_paliv_E_a_T!AZ134,INDEX($BO178:$DW178,,AZ$4),AZ$9/(INDEX(Roky_výhled,,AZ$8)-Last_Bil)*(INDEX($BO178:$DW178,,AZ$8)-INDEX($D178:$BL178,,$E$1))+INDEX($D178:$BL178,,$E$1),AZ$9/(INDEX(Roky_výhled,,AZ$8)-INDEX(Roky_výhled,,AZ$8-1))*(INDEX($BO178:$DW178,,AZ$8)-INDEX($BO178:$DW178,,AZ$8-1))+INDEX($BO178:$DW178,,AZ$8-1))</f>
        <v>14.583333333333336</v>
      </c>
      <c r="BA178" s="173">
        <f>CHOOSE(BA$6,Statistika_paliv_E_a_T!BA134,INDEX($BO178:$DW178,,BA$4),BA$9/(INDEX(Roky_výhled,,BA$8)-Last_Bil)*(INDEX($BO178:$DW178,,BA$8)-INDEX($D178:$BL178,,$E$1))+INDEX($D178:$BL178,,$E$1),BA$9/(INDEX(Roky_výhled,,BA$8)-INDEX(Roky_výhled,,BA$8-1))*(INDEX($BO178:$DW178,,BA$8)-INDEX($BO178:$DW178,,BA$8-1))+INDEX($BO178:$DW178,,BA$8-1))</f>
        <v>12.500000000000002</v>
      </c>
      <c r="BB178" s="173">
        <f>CHOOSE(BB$6,Statistika_paliv_E_a_T!BB134,INDEX($BO178:$DW178,,BB$4),BB$9/(INDEX(Roky_výhled,,BB$8)-Last_Bil)*(INDEX($BO178:$DW178,,BB$8)-INDEX($D178:$BL178,,$E$1))+INDEX($D178:$BL178,,$E$1),BB$9/(INDEX(Roky_výhled,,BB$8)-INDEX(Roky_výhled,,BB$8-1))*(INDEX($BO178:$DW178,,BB$8)-INDEX($BO178:$DW178,,BB$8-1))+INDEX($BO178:$DW178,,BB$8-1))</f>
        <v>10.416666666666668</v>
      </c>
      <c r="BC178" s="173">
        <f>CHOOSE(BC$6,Statistika_paliv_E_a_T!BC134,INDEX($BO178:$DW178,,BC$4),BC$9/(INDEX(Roky_výhled,,BC$8)-Last_Bil)*(INDEX($BO178:$DW178,,BC$8)-INDEX($D178:$BL178,,$E$1))+INDEX($D178:$BL178,,$E$1),BC$9/(INDEX(Roky_výhled,,BC$8)-INDEX(Roky_výhled,,BC$8-1))*(INDEX($BO178:$DW178,,BC$8)-INDEX($BO178:$DW178,,BC$8-1))+INDEX($BO178:$DW178,,BC$8-1))</f>
        <v>10.416666666666668</v>
      </c>
      <c r="BD178" s="173">
        <f>CHOOSE(BD$6,Statistika_paliv_E_a_T!BD134,INDEX($BO178:$DW178,,BD$4),BD$9/(INDEX(Roky_výhled,,BD$8)-Last_Bil)*(INDEX($BO178:$DW178,,BD$8)-INDEX($D178:$BL178,,$E$1))+INDEX($D178:$BL178,,$E$1),BD$9/(INDEX(Roky_výhled,,BD$8)-INDEX(Roky_výhled,,BD$8-1))*(INDEX($BO178:$DW178,,BD$8)-INDEX($BO178:$DW178,,BD$8-1))+INDEX($BO178:$DW178,,BD$8-1))</f>
        <v>10.416666666666668</v>
      </c>
      <c r="BE178" s="173">
        <f>CHOOSE(BE$6,Statistika_paliv_E_a_T!BE134,INDEX($BO178:$DW178,,BE$4),BE$9/(INDEX(Roky_výhled,,BE$8)-Last_Bil)*(INDEX($BO178:$DW178,,BE$8)-INDEX($D178:$BL178,,$E$1))+INDEX($D178:$BL178,,$E$1),BE$9/(INDEX(Roky_výhled,,BE$8)-INDEX(Roky_výhled,,BE$8-1))*(INDEX($BO178:$DW178,,BE$8)-INDEX($BO178:$DW178,,BE$8-1))+INDEX($BO178:$DW178,,BE$8-1))</f>
        <v>10.416666666666668</v>
      </c>
      <c r="BF178" s="173">
        <f>CHOOSE(BF$6,Statistika_paliv_E_a_T!BF134,INDEX($BO178:$DW178,,BF$4),BF$9/(INDEX(Roky_výhled,,BF$8)-Last_Bil)*(INDEX($BO178:$DW178,,BF$8)-INDEX($D178:$BL178,,$E$1))+INDEX($D178:$BL178,,$E$1),BF$9/(INDEX(Roky_výhled,,BF$8)-INDEX(Roky_výhled,,BF$8-1))*(INDEX($BO178:$DW178,,BF$8)-INDEX($BO178:$DW178,,BF$8-1))+INDEX($BO178:$DW178,,BF$8-1))</f>
        <v>10.416666666666668</v>
      </c>
      <c r="BG178" s="173">
        <f>CHOOSE(BG$6,Statistika_paliv_E_a_T!BG134,INDEX($BO178:$DW178,,BG$4),BG$9/(INDEX(Roky_výhled,,BG$8)-Last_Bil)*(INDEX($BO178:$DW178,,BG$8)-INDEX($D178:$BL178,,$E$1))+INDEX($D178:$BL178,,$E$1),BG$9/(INDEX(Roky_výhled,,BG$8)-INDEX(Roky_výhled,,BG$8-1))*(INDEX($BO178:$DW178,,BG$8)-INDEX($BO178:$DW178,,BG$8-1))+INDEX($BO178:$DW178,,BG$8-1))</f>
        <v>10.416666666666668</v>
      </c>
      <c r="BH178" s="173">
        <f>CHOOSE(BH$6,Statistika_paliv_E_a_T!BH134,INDEX($BO178:$DW178,,BH$4),BH$9/(INDEX(Roky_výhled,,BH$8)-Last_Bil)*(INDEX($BO178:$DW178,,BH$8)-INDEX($D178:$BL178,,$E$1))+INDEX($D178:$BL178,,$E$1),BH$9/(INDEX(Roky_výhled,,BH$8)-INDEX(Roky_výhled,,BH$8-1))*(INDEX($BO178:$DW178,,BH$8)-INDEX($BO178:$DW178,,BH$8-1))+INDEX($BO178:$DW178,,BH$8-1))</f>
        <v>10.416666666666668</v>
      </c>
      <c r="BI178" s="173">
        <f>CHOOSE(BI$6,Statistika_paliv_E_a_T!BI134,INDEX($BO178:$DW178,,BI$4),BI$9/(INDEX(Roky_výhled,,BI$8)-Last_Bil)*(INDEX($BO178:$DW178,,BI$8)-INDEX($D178:$BL178,,$E$1))+INDEX($D178:$BL178,,$E$1),BI$9/(INDEX(Roky_výhled,,BI$8)-INDEX(Roky_výhled,,BI$8-1))*(INDEX($BO178:$DW178,,BI$8)-INDEX($BO178:$DW178,,BI$8-1))+INDEX($BO178:$DW178,,BI$8-1))</f>
        <v>10.416666666666668</v>
      </c>
      <c r="BJ178" s="173">
        <f>CHOOSE(BJ$6,Statistika_paliv_E_a_T!BJ134,INDEX($BO178:$DW178,,BJ$4),BJ$9/(INDEX(Roky_výhled,,BJ$8)-Last_Bil)*(INDEX($BO178:$DW178,,BJ$8)-INDEX($D178:$BL178,,$E$1))+INDEX($D178:$BL178,,$E$1),BJ$9/(INDEX(Roky_výhled,,BJ$8)-INDEX(Roky_výhled,,BJ$8-1))*(INDEX($BO178:$DW178,,BJ$8)-INDEX($BO178:$DW178,,BJ$8-1))+INDEX($BO178:$DW178,,BJ$8-1))</f>
        <v>10.416666666666668</v>
      </c>
      <c r="BK178" s="173">
        <f>CHOOSE(BK$6,Statistika_paliv_E_a_T!BK134,INDEX($BO178:$DW178,,BK$4),BK$9/(INDEX(Roky_výhled,,BK$8)-Last_Bil)*(INDEX($BO178:$DW178,,BK$8)-INDEX($D178:$BL178,,$E$1))+INDEX($D178:$BL178,,$E$1),BK$9/(INDEX(Roky_výhled,,BK$8)-INDEX(Roky_výhled,,BK$8-1))*(INDEX($BO178:$DW178,,BK$8)-INDEX($BO178:$DW178,,BK$8-1))+INDEX($BO178:$DW178,,BK$8-1))</f>
        <v>10.416666666666668</v>
      </c>
      <c r="BL178" s="162">
        <f>CHOOSE(BL$6,Statistika_paliv_E_a_T!BL134,INDEX($BO178:$DW178,,BL$4),BL$9/(INDEX(Roky_výhled,,BL$8)-Last_Bil)*(INDEX($BO178:$DW178,,BL$8)-INDEX($D178:$BL178,,$E$1))+INDEX($D178:$BL178,,$E$1),BL$9/(INDEX(Roky_výhled,,BL$8)-INDEX(Roky_výhled,,BL$8-1))*(INDEX($BO178:$DW178,,BL$8)-INDEX($BO178:$DW178,,BL$8-1))+INDEX($BO178:$DW178,,BL$8-1))</f>
        <v>10.416666666666668</v>
      </c>
      <c r="BM178"/>
      <c r="BN178" s="221" t="str">
        <f t="shared" si="493"/>
        <v>Kapalná paliva</v>
      </c>
      <c r="BO178" s="285">
        <v>906.25</v>
      </c>
      <c r="BP178" s="286">
        <v>437.50000000000006</v>
      </c>
      <c r="BQ178" s="286">
        <v>354.16666666666663</v>
      </c>
      <c r="BR178" s="286">
        <v>177.08333333333334</v>
      </c>
      <c r="BS178" s="286">
        <v>20.833333333333336</v>
      </c>
      <c r="BT178" s="286">
        <v>20.833333333333336</v>
      </c>
      <c r="BU178" s="286">
        <v>10.416666666666668</v>
      </c>
      <c r="BV178" s="286">
        <v>10.416666666666668</v>
      </c>
      <c r="BW178" s="286">
        <v>10.416666666666668</v>
      </c>
      <c r="BX178" s="286">
        <v>270.83333333333337</v>
      </c>
      <c r="BY178" s="287">
        <v>208.33333333333331</v>
      </c>
      <c r="BZ178" s="281"/>
      <c r="CA178" s="281"/>
      <c r="CB178" s="281"/>
      <c r="CC178" s="281"/>
      <c r="CD178" s="281"/>
      <c r="CE178" s="281"/>
      <c r="CF178" s="281"/>
      <c r="CG178" s="281"/>
      <c r="CH178" s="281"/>
      <c r="CI178" s="281"/>
      <c r="CJ178" s="281"/>
      <c r="CK178" s="281"/>
      <c r="CL178" s="281"/>
      <c r="CM178" s="281"/>
      <c r="CN178" s="281"/>
      <c r="CO178" s="281"/>
      <c r="CP178" s="281"/>
      <c r="CQ178" s="281"/>
      <c r="CR178" s="281"/>
      <c r="CS178" s="281"/>
      <c r="CT178" s="281"/>
      <c r="CU178" s="281"/>
      <c r="CV178" s="281"/>
      <c r="CW178" s="281"/>
      <c r="CX178" s="281"/>
      <c r="CY178" s="281"/>
      <c r="CZ178" s="281"/>
      <c r="DA178" s="281"/>
      <c r="DB178" s="281"/>
      <c r="DC178" s="281"/>
      <c r="DD178" s="281"/>
      <c r="DE178" s="281"/>
      <c r="DF178" s="281"/>
      <c r="DG178" s="281"/>
      <c r="DH178" s="281"/>
      <c r="DI178" s="281"/>
      <c r="DJ178" s="281"/>
      <c r="DK178" s="281"/>
      <c r="DL178" s="281"/>
      <c r="DM178" s="281"/>
      <c r="DN178" s="281"/>
      <c r="DO178" s="281"/>
      <c r="DP178" s="281"/>
      <c r="DQ178" s="281"/>
      <c r="DR178" s="281"/>
      <c r="DS178" s="281"/>
      <c r="DT178" s="281"/>
      <c r="DU178" s="281"/>
      <c r="DV178" s="281"/>
      <c r="DW178" s="281"/>
    </row>
    <row r="179" spans="2:127" s="196" customFormat="1" x14ac:dyDescent="0.25">
      <c r="B179" t="s">
        <v>3131</v>
      </c>
      <c r="C179" s="221" t="str">
        <f t="shared" si="495"/>
        <v>Plynná paliva</v>
      </c>
      <c r="D179" s="215">
        <f ca="1">CHOOSE(D$6,Statistika_paliv_E_a_T!D135,INDEX($BO179:$DW179,,D$4),D$9/(INDEX(Roky_výhled,,D$8)-Last_Bil)*(INDEX($BO179:$DW179,,D$8)-INDEX($D179:$BL179,,$E$1))+INDEX($D179:$BL179,,$E$1),D$9/(INDEX(Roky_výhled,,D$8)-INDEX(Roky_výhled,,D$8-1))*(INDEX($BO179:$DW179,,D$8)-INDEX($BO179:$DW179,,D$8-1))+INDEX($BO179:$DW179,,D$8-1))</f>
        <v>29063.265306122448</v>
      </c>
      <c r="E179" s="173">
        <f ca="1">CHOOSE(E$6,Statistika_paliv_E_a_T!E135,INDEX($BO179:$DW179,,E$4),E$9/(INDEX(Roky_výhled,,E$8)-Last_Bil)*(INDEX($BO179:$DW179,,E$8)-INDEX($D179:$BL179,,$E$1))+INDEX($D179:$BL179,,$E$1),E$9/(INDEX(Roky_výhled,,E$8)-INDEX(Roky_výhled,,E$8-1))*(INDEX($BO179:$DW179,,E$8)-INDEX($BO179:$DW179,,E$8-1))+INDEX($BO179:$DW179,,E$8-1))</f>
        <v>31037.755102040817</v>
      </c>
      <c r="F179" s="173">
        <f ca="1">CHOOSE(F$6,Statistika_paliv_E_a_T!F135,INDEX($BO179:$DW179,,F$4),F$9/(INDEX(Roky_výhled,,F$8)-Last_Bil)*(INDEX($BO179:$DW179,,F$8)-INDEX($D179:$BL179,,$E$1))+INDEX($D179:$BL179,,$E$1),F$9/(INDEX(Roky_výhled,,F$8)-INDEX(Roky_výhled,,F$8-1))*(INDEX($BO179:$DW179,,F$8)-INDEX($BO179:$DW179,,F$8-1))+INDEX($BO179:$DW179,,F$8-1))</f>
        <v>32433.673469387755</v>
      </c>
      <c r="G179" s="173">
        <f ca="1">CHOOSE(G$6,Statistika_paliv_E_a_T!G135,INDEX($BO179:$DW179,,G$4),G$9/(INDEX(Roky_výhled,,G$8)-Last_Bil)*(INDEX($BO179:$DW179,,G$8)-INDEX($D179:$BL179,,$E$1))+INDEX($D179:$BL179,,$E$1),G$9/(INDEX(Roky_výhled,,G$8)-INDEX(Roky_výhled,,G$8-1))*(INDEX($BO179:$DW179,,G$8)-INDEX($BO179:$DW179,,G$8-1))+INDEX($BO179:$DW179,,G$8-1))</f>
        <v>32187.755102040817</v>
      </c>
      <c r="H179" s="173">
        <f ca="1">CHOOSE(H$6,Statistika_paliv_E_a_T!H135,INDEX($BO179:$DW179,,H$4),H$9/(INDEX(Roky_výhled,,H$8)-Last_Bil)*(INDEX($BO179:$DW179,,H$8)-INDEX($D179:$BL179,,$E$1))+INDEX($D179:$BL179,,$E$1),H$9/(INDEX(Roky_výhled,,H$8)-INDEX(Roky_výhled,,H$8-1))*(INDEX($BO179:$DW179,,H$8)-INDEX($BO179:$DW179,,H$8-1))+INDEX($BO179:$DW179,,H$8-1))</f>
        <v>32636.734693877552</v>
      </c>
      <c r="I179" s="173">
        <f ca="1">CHOOSE(I$6,Statistika_paliv_E_a_T!I135,INDEX($BO179:$DW179,,I$4),I$9/(INDEX(Roky_výhled,,I$8)-Last_Bil)*(INDEX($BO179:$DW179,,I$8)-INDEX($D179:$BL179,,$E$1))+INDEX($D179:$BL179,,$E$1),I$9/(INDEX(Roky_výhled,,I$8)-INDEX(Roky_výhled,,I$8-1))*(INDEX($BO179:$DW179,,I$8)-INDEX($BO179:$DW179,,I$8-1))+INDEX($BO179:$DW179,,I$8-1))</f>
        <v>38971.428571428572</v>
      </c>
      <c r="J179" s="173">
        <f ca="1">CHOOSE(J$6,Statistika_paliv_E_a_T!J135,INDEX($BO179:$DW179,,J$4),J$9/(INDEX(Roky_výhled,,J$8)-Last_Bil)*(INDEX($BO179:$DW179,,J$8)-INDEX($D179:$BL179,,$E$1))+INDEX($D179:$BL179,,$E$1),J$9/(INDEX(Roky_výhled,,J$8)-INDEX(Roky_výhled,,J$8-1))*(INDEX($BO179:$DW179,,J$8)-INDEX($BO179:$DW179,,J$8-1))+INDEX($BO179:$DW179,,J$8-1))</f>
        <v>47427.551020408166</v>
      </c>
      <c r="K179" s="173">
        <f ca="1">CHOOSE(K$6,Statistika_paliv_E_a_T!K135,INDEX($BO179:$DW179,,K$4),K$9/(INDEX(Roky_výhled,,K$8)-Last_Bil)*(INDEX($BO179:$DW179,,K$8)-INDEX($D179:$BL179,,$E$1))+INDEX($D179:$BL179,,$E$1),K$9/(INDEX(Roky_výhled,,K$8)-INDEX(Roky_výhled,,K$8-1))*(INDEX($BO179:$DW179,,K$8)-INDEX($BO179:$DW179,,K$8-1))+INDEX($BO179:$DW179,,K$8-1))</f>
        <v>41885.71428571429</v>
      </c>
      <c r="L179" s="173">
        <f ca="1">CHOOSE(L$6,Statistika_paliv_E_a_T!L135,INDEX($BO179:$DW179,,L$4),L$9/(INDEX(Roky_výhled,,L$8)-Last_Bil)*(INDEX($BO179:$DW179,,L$8)-INDEX($D179:$BL179,,$E$1))+INDEX($D179:$BL179,,$E$1),L$9/(INDEX(Roky_výhled,,L$8)-INDEX(Roky_výhled,,L$8-1))*(INDEX($BO179:$DW179,,L$8)-INDEX($BO179:$DW179,,L$8-1))+INDEX($BO179:$DW179,,L$8-1))</f>
        <v>41311.224489795917</v>
      </c>
      <c r="M179" s="173">
        <f ca="1">CHOOSE(M$6,Statistika_paliv_E_a_T!M135,INDEX($BO179:$DW179,,M$4),M$9/(INDEX(Roky_výhled,,M$8)-Last_Bil)*(INDEX($BO179:$DW179,,M$8)-INDEX($D179:$BL179,,$E$1))+INDEX($D179:$BL179,,$E$1),M$9/(INDEX(Roky_výhled,,M$8)-INDEX(Roky_výhled,,M$8-1))*(INDEX($BO179:$DW179,,M$8)-INDEX($BO179:$DW179,,M$8-1))+INDEX($BO179:$DW179,,M$8-1))</f>
        <v>38074.489795918365</v>
      </c>
      <c r="N179" s="173">
        <f ca="1">CHOOSE(N$6,Statistika_paliv_E_a_T!N135,INDEX($BO179:$DW179,,N$4),N$9/(INDEX(Roky_výhled,,N$8)-Last_Bil)*(INDEX($BO179:$DW179,,N$8)-INDEX($D179:$BL179,,$E$1))+INDEX($D179:$BL179,,$E$1),N$9/(INDEX(Roky_výhled,,N$8)-INDEX(Roky_výhled,,N$8-1))*(INDEX($BO179:$DW179,,N$8)-INDEX($BO179:$DW179,,N$8-1))+INDEX($BO179:$DW179,,N$8-1))</f>
        <v>40073.469387755104</v>
      </c>
      <c r="O179" s="173">
        <f ca="1">CHOOSE(O$6,Statistika_paliv_E_a_T!O135,INDEX($BO179:$DW179,,O$4),O$9/(INDEX(Roky_výhled,,O$8)-Last_Bil)*(INDEX($BO179:$DW179,,O$8)-INDEX($D179:$BL179,,$E$1))+INDEX($D179:$BL179,,$E$1),O$9/(INDEX(Roky_výhled,,O$8)-INDEX(Roky_výhled,,O$8-1))*(INDEX($BO179:$DW179,,O$8)-INDEX($BO179:$DW179,,O$8-1))+INDEX($BO179:$DW179,,O$8-1))</f>
        <v>42928.571428571428</v>
      </c>
      <c r="P179" s="173">
        <f ca="1">CHOOSE(P$6,Statistika_paliv_E_a_T!P135,INDEX($BO179:$DW179,,P$4),P$9/(INDEX(Roky_výhled,,P$8)-Last_Bil)*(INDEX($BO179:$DW179,,P$8)-INDEX($D179:$BL179,,$E$1))+INDEX($D179:$BL179,,$E$1),P$9/(INDEX(Roky_výhled,,P$8)-INDEX(Roky_výhled,,P$8-1))*(INDEX($BO179:$DW179,,P$8)-INDEX($BO179:$DW179,,P$8-1))+INDEX($BO179:$DW179,,P$8-1))</f>
        <v>42323.469387755104</v>
      </c>
      <c r="Q179" s="173">
        <f ca="1">CHOOSE(Q$6,Statistika_paliv_E_a_T!Q135,INDEX($BO179:$DW179,,Q$4),Q$9/(INDEX(Roky_výhled,,Q$8)-Last_Bil)*(INDEX($BO179:$DW179,,Q$8)-INDEX($D179:$BL179,,$E$1))+INDEX($D179:$BL179,,$E$1),Q$9/(INDEX(Roky_výhled,,Q$8)-INDEX(Roky_výhled,,Q$8-1))*(INDEX($BO179:$DW179,,Q$8)-INDEX($BO179:$DW179,,Q$8-1))+INDEX($BO179:$DW179,,Q$8-1))</f>
        <v>43854.081632653062</v>
      </c>
      <c r="R179" s="173">
        <f ca="1">CHOOSE(R$6,Statistika_paliv_E_a_T!R135,INDEX($BO179:$DW179,,R$4),R$9/(INDEX(Roky_výhled,,R$8)-Last_Bil)*(INDEX($BO179:$DW179,,R$8)-INDEX($D179:$BL179,,$E$1))+INDEX($D179:$BL179,,$E$1),R$9/(INDEX(Roky_výhled,,R$8)-INDEX(Roky_výhled,,R$8-1))*(INDEX($BO179:$DW179,,R$8)-INDEX($BO179:$DW179,,R$8-1))+INDEX($BO179:$DW179,,R$8-1))</f>
        <v>43940.816326530614</v>
      </c>
      <c r="S179" s="173">
        <f ca="1">CHOOSE(S$6,Statistika_paliv_E_a_T!S135,INDEX($BO179:$DW179,,S$4),S$9/(INDEX(Roky_výhled,,S$8)-Last_Bil)*(INDEX($BO179:$DW179,,S$8)-INDEX($D179:$BL179,,$E$1))+INDEX($D179:$BL179,,$E$1),S$9/(INDEX(Roky_výhled,,S$8)-INDEX(Roky_výhled,,S$8-1))*(INDEX($BO179:$DW179,,S$8)-INDEX($BO179:$DW179,,S$8-1))+INDEX($BO179:$DW179,,S$8-1))</f>
        <v>42864.285714285717</v>
      </c>
      <c r="T179" s="173">
        <f ca="1">CHOOSE(T$6,Statistika_paliv_E_a_T!T135,INDEX($BO179:$DW179,,T$4),T$9/(INDEX(Roky_výhled,,T$8)-Last_Bil)*(INDEX($BO179:$DW179,,T$8)-INDEX($D179:$BL179,,$E$1))+INDEX($D179:$BL179,,$E$1),T$9/(INDEX(Roky_výhled,,T$8)-INDEX(Roky_výhled,,T$8-1))*(INDEX($BO179:$DW179,,T$8)-INDEX($BO179:$DW179,,T$8-1))+INDEX($BO179:$DW179,,T$8-1))</f>
        <v>38422.448979591834</v>
      </c>
      <c r="U179" s="173">
        <f ca="1">CHOOSE(U$6,Statistika_paliv_E_a_T!U135,INDEX($BO179:$DW179,,U$4),U$9/(INDEX(Roky_výhled,,U$8)-Last_Bil)*(INDEX($BO179:$DW179,,U$8)-INDEX($D179:$BL179,,$E$1))+INDEX($D179:$BL179,,$E$1),U$9/(INDEX(Roky_výhled,,U$8)-INDEX(Roky_výhled,,U$8-1))*(INDEX($BO179:$DW179,,U$8)-INDEX($BO179:$DW179,,U$8-1))+INDEX($BO179:$DW179,,U$8-1))</f>
        <v>37448.979591836738</v>
      </c>
      <c r="V179" s="173">
        <f ca="1">CHOOSE(V$6,Statistika_paliv_E_a_T!V135,INDEX($BO179:$DW179,,V$4),V$9/(INDEX(Roky_výhled,,V$8)-Last_Bil)*(INDEX($BO179:$DW179,,V$8)-INDEX($D179:$BL179,,$E$1))+INDEX($D179:$BL179,,$E$1),V$9/(INDEX(Roky_výhled,,V$8)-INDEX(Roky_výhled,,V$8-1))*(INDEX($BO179:$DW179,,V$8)-INDEX($BO179:$DW179,,V$8-1))+INDEX($BO179:$DW179,,V$8-1))</f>
        <v>33585.71428571429</v>
      </c>
      <c r="W179" s="173">
        <f ca="1">CHOOSE(W$6,Statistika_paliv_E_a_T!W135,INDEX($BO179:$DW179,,W$4),W$9/(INDEX(Roky_výhled,,W$8)-Last_Bil)*(INDEX($BO179:$DW179,,W$8)-INDEX($D179:$BL179,,$E$1))+INDEX($D179:$BL179,,$E$1),W$9/(INDEX(Roky_výhled,,W$8)-INDEX(Roky_výhled,,W$8-1))*(INDEX($BO179:$DW179,,W$8)-INDEX($BO179:$DW179,,W$8-1))+INDEX($BO179:$DW179,,W$8-1))</f>
        <v>32934.693877551021</v>
      </c>
      <c r="X179" s="173">
        <f ca="1">CHOOSE(X$6,Statistika_paliv_E_a_T!X135,INDEX($BO179:$DW179,,X$4),X$9/(INDEX(Roky_výhled,,X$8)-Last_Bil)*(INDEX($BO179:$DW179,,X$8)-INDEX($D179:$BL179,,$E$1))+INDEX($D179:$BL179,,$E$1),X$9/(INDEX(Roky_výhled,,X$8)-INDEX(Roky_výhled,,X$8-1))*(INDEX($BO179:$DW179,,X$8)-INDEX($BO179:$DW179,,X$8-1))+INDEX($BO179:$DW179,,X$8-1))</f>
        <v>45914.285714285717</v>
      </c>
      <c r="Y179" s="173">
        <f ca="1">CHOOSE(Y$6,Statistika_paliv_E_a_T!Y135,INDEX($BO179:$DW179,,Y$4),Y$9/(INDEX(Roky_výhled,,Y$8)-Last_Bil)*(INDEX($BO179:$DW179,,Y$8)-INDEX($D179:$BL179,,$E$1))+INDEX($D179:$BL179,,$E$1),Y$9/(INDEX(Roky_výhled,,Y$8)-INDEX(Roky_výhled,,Y$8-1))*(INDEX($BO179:$DW179,,Y$8)-INDEX($BO179:$DW179,,Y$8-1))+INDEX($BO179:$DW179,,Y$8-1))</f>
        <v>42582.65306122449</v>
      </c>
      <c r="Z179" s="173">
        <f ca="1">CHOOSE(Z$6,Statistika_paliv_E_a_T!Z135,INDEX($BO179:$DW179,,Z$4),Z$9/(INDEX(Roky_výhled,,Z$8)-Last_Bil)*(INDEX($BO179:$DW179,,Z$8)-INDEX($D179:$BL179,,$E$1))+INDEX($D179:$BL179,,$E$1),Z$9/(INDEX(Roky_výhled,,Z$8)-INDEX(Roky_výhled,,Z$8-1))*(INDEX($BO179:$DW179,,Z$8)-INDEX($BO179:$DW179,,Z$8-1))+INDEX($BO179:$DW179,,Z$8-1))</f>
        <v>43590.816326530614</v>
      </c>
      <c r="AA179" s="173">
        <f ca="1">CHOOSE(AA$6,Statistika_paliv_E_a_T!AA135,INDEX($BO179:$DW179,,AA$4),AA$9/(INDEX(Roky_výhled,,AA$8)-Last_Bil)*(INDEX($BO179:$DW179,,AA$8)-INDEX($D179:$BL179,,$E$1))+INDEX($D179:$BL179,,$E$1),AA$9/(INDEX(Roky_výhled,,AA$8)-INDEX(Roky_výhled,,AA$8-1))*(INDEX($BO179:$DW179,,AA$8)-INDEX($BO179:$DW179,,AA$8-1))+INDEX($BO179:$DW179,,AA$8-1))</f>
        <v>45572.448979591834</v>
      </c>
      <c r="AB179" s="173">
        <f ca="1">CHOOSE(AB$6,Statistika_paliv_E_a_T!AB135,INDEX($BO179:$DW179,,AB$4),AB$9/(INDEX(Roky_výhled,,AB$8)-Last_Bil)*(INDEX($BO179:$DW179,,AB$8)-INDEX($D179:$BL179,,$E$1))+INDEX($D179:$BL179,,$E$1),AB$9/(INDEX(Roky_výhled,,AB$8)-INDEX(Roky_výhled,,AB$8-1))*(INDEX($BO179:$DW179,,AB$8)-INDEX($BO179:$DW179,,AB$8-1))+INDEX($BO179:$DW179,,AB$8-1))</f>
        <v>38541.836734693876</v>
      </c>
      <c r="AC179" s="173">
        <f ca="1">CHOOSE(AC$6,Statistika_paliv_E_a_T!AC135,INDEX($BO179:$DW179,,AC$4),AC$9/(INDEX(Roky_výhled,,AC$8)-Last_Bil)*(INDEX($BO179:$DW179,,AC$8)-INDEX($D179:$BL179,,$E$1))+INDEX($D179:$BL179,,$E$1),AC$9/(INDEX(Roky_výhled,,AC$8)-INDEX(Roky_výhled,,AC$8-1))*(INDEX($BO179:$DW179,,AC$8)-INDEX($BO179:$DW179,,AC$8-1))+INDEX($BO179:$DW179,,AC$8-1))</f>
        <v>37922.448979591834</v>
      </c>
      <c r="AD179" s="173">
        <f ca="1">CHOOSE(AD$6,Statistika_paliv_E_a_T!AD135,INDEX($BO179:$DW179,,AD$4),AD$9/(INDEX(Roky_výhled,,AD$8)-Last_Bil)*(INDEX($BO179:$DW179,,AD$8)-INDEX($D179:$BL179,,$E$1))+INDEX($D179:$BL179,,$E$1),AD$9/(INDEX(Roky_výhled,,AD$8)-INDEX(Roky_výhled,,AD$8-1))*(INDEX($BO179:$DW179,,AD$8)-INDEX($BO179:$DW179,,AD$8-1))+INDEX($BO179:$DW179,,AD$8-1))</f>
        <v>35456.326530612241</v>
      </c>
      <c r="AE179" s="173">
        <f ca="1">CHOOSE(AE$6,Statistika_paliv_E_a_T!AE135,INDEX($BO179:$DW179,,AE$4),AE$9/(INDEX(Roky_výhled,,AE$8)-Last_Bil)*(INDEX($BO179:$DW179,,AE$8)-INDEX($D179:$BL179,,$E$1))+INDEX($D179:$BL179,,$E$1),AE$9/(INDEX(Roky_výhled,,AE$8)-INDEX(Roky_výhled,,AE$8-1))*(INDEX($BO179:$DW179,,AE$8)-INDEX($BO179:$DW179,,AE$8-1))+INDEX($BO179:$DW179,,AE$8-1))</f>
        <v>32990.204081632648</v>
      </c>
      <c r="AF179" s="173">
        <f ca="1">CHOOSE(AF$6,Statistika_paliv_E_a_T!AF135,INDEX($BO179:$DW179,,AF$4),AF$9/(INDEX(Roky_výhled,,AF$8)-Last_Bil)*(INDEX($BO179:$DW179,,AF$8)-INDEX($D179:$BL179,,$E$1))+INDEX($D179:$BL179,,$E$1),AF$9/(INDEX(Roky_výhled,,AF$8)-INDEX(Roky_výhled,,AF$8-1))*(INDEX($BO179:$DW179,,AF$8)-INDEX($BO179:$DW179,,AF$8-1))+INDEX($BO179:$DW179,,AF$8-1))</f>
        <v>30524.081632653062</v>
      </c>
      <c r="AG179" s="173">
        <f ca="1">CHOOSE(AG$6,Statistika_paliv_E_a_T!AG135,INDEX($BO179:$DW179,,AG$4),AG$9/(INDEX(Roky_výhled,,AG$8)-Last_Bil)*(INDEX($BO179:$DW179,,AG$8)-INDEX($D179:$BL179,,$E$1))+INDEX($D179:$BL179,,$E$1),AG$9/(INDEX(Roky_výhled,,AG$8)-INDEX(Roky_výhled,,AG$8-1))*(INDEX($BO179:$DW179,,AG$8)-INDEX($BO179:$DW179,,AG$8-1))+INDEX($BO179:$DW179,,AG$8-1))</f>
        <v>28057.959183673469</v>
      </c>
      <c r="AH179" s="173">
        <f>CHOOSE(AH$6,Statistika_paliv_E_a_T!AH135,INDEX($BO179:$DW179,,AH$4),AH$9/(INDEX(Roky_výhled,,AH$8)-Last_Bil)*(INDEX($BO179:$DW179,,AH$8)-INDEX($D179:$BL179,,$E$1))+INDEX($D179:$BL179,,$E$1),AH$9/(INDEX(Roky_výhled,,AH$8)-INDEX(Roky_výhled,,AH$8-1))*(INDEX($BO179:$DW179,,AH$8)-INDEX($BO179:$DW179,,AH$8-1))+INDEX($BO179:$DW179,,AH$8-1))</f>
        <v>25591.836734693879</v>
      </c>
      <c r="AI179" s="173">
        <f>CHOOSE(AI$6,Statistika_paliv_E_a_T!AI135,INDEX($BO179:$DW179,,AI$4),AI$9/(INDEX(Roky_výhled,,AI$8)-Last_Bil)*(INDEX($BO179:$DW179,,AI$8)-INDEX($D179:$BL179,,$E$1))+INDEX($D179:$BL179,,$E$1),AI$9/(INDEX(Roky_výhled,,AI$8)-INDEX(Roky_výhled,,AI$8-1))*(INDEX($BO179:$DW179,,AI$8)-INDEX($BO179:$DW179,,AI$8-1))+INDEX($BO179:$DW179,,AI$8-1))</f>
        <v>26287.755102040817</v>
      </c>
      <c r="AJ179" s="173">
        <f>CHOOSE(AJ$6,Statistika_paliv_E_a_T!AJ135,INDEX($BO179:$DW179,,AJ$4),AJ$9/(INDEX(Roky_výhled,,AJ$8)-Last_Bil)*(INDEX($BO179:$DW179,,AJ$8)-INDEX($D179:$BL179,,$E$1))+INDEX($D179:$BL179,,$E$1),AJ$9/(INDEX(Roky_výhled,,AJ$8)-INDEX(Roky_výhled,,AJ$8-1))*(INDEX($BO179:$DW179,,AJ$8)-INDEX($BO179:$DW179,,AJ$8-1))+INDEX($BO179:$DW179,,AJ$8-1))</f>
        <v>26983.673469387755</v>
      </c>
      <c r="AK179" s="173">
        <f>CHOOSE(AK$6,Statistika_paliv_E_a_T!AK135,INDEX($BO179:$DW179,,AK$4),AK$9/(INDEX(Roky_výhled,,AK$8)-Last_Bil)*(INDEX($BO179:$DW179,,AK$8)-INDEX($D179:$BL179,,$E$1))+INDEX($D179:$BL179,,$E$1),AK$9/(INDEX(Roky_výhled,,AK$8)-INDEX(Roky_výhled,,AK$8-1))*(INDEX($BO179:$DW179,,AK$8)-INDEX($BO179:$DW179,,AK$8-1))+INDEX($BO179:$DW179,,AK$8-1))</f>
        <v>27679.591836734693</v>
      </c>
      <c r="AL179" s="173">
        <f>CHOOSE(AL$6,Statistika_paliv_E_a_T!AL135,INDEX($BO179:$DW179,,AL$4),AL$9/(INDEX(Roky_výhled,,AL$8)-Last_Bil)*(INDEX($BO179:$DW179,,AL$8)-INDEX($D179:$BL179,,$E$1))+INDEX($D179:$BL179,,$E$1),AL$9/(INDEX(Roky_výhled,,AL$8)-INDEX(Roky_výhled,,AL$8-1))*(INDEX($BO179:$DW179,,AL$8)-INDEX($BO179:$DW179,,AL$8-1))+INDEX($BO179:$DW179,,AL$8-1))</f>
        <v>28375.510204081631</v>
      </c>
      <c r="AM179" s="173">
        <f>CHOOSE(AM$6,Statistika_paliv_E_a_T!AM135,INDEX($BO179:$DW179,,AM$4),AM$9/(INDEX(Roky_výhled,,AM$8)-Last_Bil)*(INDEX($BO179:$DW179,,AM$8)-INDEX($D179:$BL179,,$E$1))+INDEX($D179:$BL179,,$E$1),AM$9/(INDEX(Roky_výhled,,AM$8)-INDEX(Roky_výhled,,AM$8-1))*(INDEX($BO179:$DW179,,AM$8)-INDEX($BO179:$DW179,,AM$8-1))+INDEX($BO179:$DW179,,AM$8-1))</f>
        <v>29071.428571428569</v>
      </c>
      <c r="AN179" s="173">
        <f>CHOOSE(AN$6,Statistika_paliv_E_a_T!AN135,INDEX($BO179:$DW179,,AN$4),AN$9/(INDEX(Roky_výhled,,AN$8)-Last_Bil)*(INDEX($BO179:$DW179,,AN$8)-INDEX($D179:$BL179,,$E$1))+INDEX($D179:$BL179,,$E$1),AN$9/(INDEX(Roky_výhled,,AN$8)-INDEX(Roky_výhled,,AN$8-1))*(INDEX($BO179:$DW179,,AN$8)-INDEX($BO179:$DW179,,AN$8-1))+INDEX($BO179:$DW179,,AN$8-1))</f>
        <v>28551.020408163266</v>
      </c>
      <c r="AO179" s="173">
        <f>CHOOSE(AO$6,Statistika_paliv_E_a_T!AO135,INDEX($BO179:$DW179,,AO$4),AO$9/(INDEX(Roky_výhled,,AO$8)-Last_Bil)*(INDEX($BO179:$DW179,,AO$8)-INDEX($D179:$BL179,,$E$1))+INDEX($D179:$BL179,,$E$1),AO$9/(INDEX(Roky_výhled,,AO$8)-INDEX(Roky_výhled,,AO$8-1))*(INDEX($BO179:$DW179,,AO$8)-INDEX($BO179:$DW179,,AO$8-1))+INDEX($BO179:$DW179,,AO$8-1))</f>
        <v>28030.612244897959</v>
      </c>
      <c r="AP179" s="173">
        <f>CHOOSE(AP$6,Statistika_paliv_E_a_T!AP135,INDEX($BO179:$DW179,,AP$4),AP$9/(INDEX(Roky_výhled,,AP$8)-Last_Bil)*(INDEX($BO179:$DW179,,AP$8)-INDEX($D179:$BL179,,$E$1))+INDEX($D179:$BL179,,$E$1),AP$9/(INDEX(Roky_výhled,,AP$8)-INDEX(Roky_výhled,,AP$8-1))*(INDEX($BO179:$DW179,,AP$8)-INDEX($BO179:$DW179,,AP$8-1))+INDEX($BO179:$DW179,,AP$8-1))</f>
        <v>27510.204081632655</v>
      </c>
      <c r="AQ179" s="173">
        <f>CHOOSE(AQ$6,Statistika_paliv_E_a_T!AQ135,INDEX($BO179:$DW179,,AQ$4),AQ$9/(INDEX(Roky_výhled,,AQ$8)-Last_Bil)*(INDEX($BO179:$DW179,,AQ$8)-INDEX($D179:$BL179,,$E$1))+INDEX($D179:$BL179,,$E$1),AQ$9/(INDEX(Roky_výhled,,AQ$8)-INDEX(Roky_výhled,,AQ$8-1))*(INDEX($BO179:$DW179,,AQ$8)-INDEX($BO179:$DW179,,AQ$8-1))+INDEX($BO179:$DW179,,AQ$8-1))</f>
        <v>26989.795918367348</v>
      </c>
      <c r="AR179" s="173">
        <f>CHOOSE(AR$6,Statistika_paliv_E_a_T!AR135,INDEX($BO179:$DW179,,AR$4),AR$9/(INDEX(Roky_výhled,,AR$8)-Last_Bil)*(INDEX($BO179:$DW179,,AR$8)-INDEX($D179:$BL179,,$E$1))+INDEX($D179:$BL179,,$E$1),AR$9/(INDEX(Roky_výhled,,AR$8)-INDEX(Roky_výhled,,AR$8-1))*(INDEX($BO179:$DW179,,AR$8)-INDEX($BO179:$DW179,,AR$8-1))+INDEX($BO179:$DW179,,AR$8-1))</f>
        <v>26469.387755102045</v>
      </c>
      <c r="AS179" s="173">
        <f>CHOOSE(AS$6,Statistika_paliv_E_a_T!AS135,INDEX($BO179:$DW179,,AS$4),AS$9/(INDEX(Roky_výhled,,AS$8)-Last_Bil)*(INDEX($BO179:$DW179,,AS$8)-INDEX($D179:$BL179,,$E$1))+INDEX($D179:$BL179,,$E$1),AS$9/(INDEX(Roky_výhled,,AS$8)-INDEX(Roky_výhled,,AS$8-1))*(INDEX($BO179:$DW179,,AS$8)-INDEX($BO179:$DW179,,AS$8-1))+INDEX($BO179:$DW179,,AS$8-1))</f>
        <v>26077.551020408166</v>
      </c>
      <c r="AT179" s="173">
        <f>CHOOSE(AT$6,Statistika_paliv_E_a_T!AT135,INDEX($BO179:$DW179,,AT$4),AT$9/(INDEX(Roky_výhled,,AT$8)-Last_Bil)*(INDEX($BO179:$DW179,,AT$8)-INDEX($D179:$BL179,,$E$1))+INDEX($D179:$BL179,,$E$1),AT$9/(INDEX(Roky_výhled,,AT$8)-INDEX(Roky_výhled,,AT$8-1))*(INDEX($BO179:$DW179,,AT$8)-INDEX($BO179:$DW179,,AT$8-1))+INDEX($BO179:$DW179,,AT$8-1))</f>
        <v>25685.71428571429</v>
      </c>
      <c r="AU179" s="173">
        <f>CHOOSE(AU$6,Statistika_paliv_E_a_T!AU135,INDEX($BO179:$DW179,,AU$4),AU$9/(INDEX(Roky_výhled,,AU$8)-Last_Bil)*(INDEX($BO179:$DW179,,AU$8)-INDEX($D179:$BL179,,$E$1))+INDEX($D179:$BL179,,$E$1),AU$9/(INDEX(Roky_výhled,,AU$8)-INDEX(Roky_výhled,,AU$8-1))*(INDEX($BO179:$DW179,,AU$8)-INDEX($BO179:$DW179,,AU$8-1))+INDEX($BO179:$DW179,,AU$8-1))</f>
        <v>25293.87755102041</v>
      </c>
      <c r="AV179" s="173">
        <f>CHOOSE(AV$6,Statistika_paliv_E_a_T!AV135,INDEX($BO179:$DW179,,AV$4),AV$9/(INDEX(Roky_výhled,,AV$8)-Last_Bil)*(INDEX($BO179:$DW179,,AV$8)-INDEX($D179:$BL179,,$E$1))+INDEX($D179:$BL179,,$E$1),AV$9/(INDEX(Roky_výhled,,AV$8)-INDEX(Roky_výhled,,AV$8-1))*(INDEX($BO179:$DW179,,AV$8)-INDEX($BO179:$DW179,,AV$8-1))+INDEX($BO179:$DW179,,AV$8-1))</f>
        <v>24902.040816326535</v>
      </c>
      <c r="AW179" s="173">
        <f>CHOOSE(AW$6,Statistika_paliv_E_a_T!AW135,INDEX($BO179:$DW179,,AW$4),AW$9/(INDEX(Roky_výhled,,AW$8)-Last_Bil)*(INDEX($BO179:$DW179,,AW$8)-INDEX($D179:$BL179,,$E$1))+INDEX($D179:$BL179,,$E$1),AW$9/(INDEX(Roky_výhled,,AW$8)-INDEX(Roky_výhled,,AW$8-1))*(INDEX($BO179:$DW179,,AW$8)-INDEX($BO179:$DW179,,AW$8-1))+INDEX($BO179:$DW179,,AW$8-1))</f>
        <v>24510.204081632655</v>
      </c>
      <c r="AX179" s="173">
        <f>CHOOSE(AX$6,Statistika_paliv_E_a_T!AX135,INDEX($BO179:$DW179,,AX$4),AX$9/(INDEX(Roky_výhled,,AX$8)-Last_Bil)*(INDEX($BO179:$DW179,,AX$8)-INDEX($D179:$BL179,,$E$1))+INDEX($D179:$BL179,,$E$1),AX$9/(INDEX(Roky_výhled,,AX$8)-INDEX(Roky_výhled,,AX$8-1))*(INDEX($BO179:$DW179,,AX$8)-INDEX($BO179:$DW179,,AX$8-1))+INDEX($BO179:$DW179,,AX$8-1))</f>
        <v>24442.857142857145</v>
      </c>
      <c r="AY179" s="173">
        <f>CHOOSE(AY$6,Statistika_paliv_E_a_T!AY135,INDEX($BO179:$DW179,,AY$4),AY$9/(INDEX(Roky_výhled,,AY$8)-Last_Bil)*(INDEX($BO179:$DW179,,AY$8)-INDEX($D179:$BL179,,$E$1))+INDEX($D179:$BL179,,$E$1),AY$9/(INDEX(Roky_výhled,,AY$8)-INDEX(Roky_výhled,,AY$8-1))*(INDEX($BO179:$DW179,,AY$8)-INDEX($BO179:$DW179,,AY$8-1))+INDEX($BO179:$DW179,,AY$8-1))</f>
        <v>24375.510204081635</v>
      </c>
      <c r="AZ179" s="173">
        <f>CHOOSE(AZ$6,Statistika_paliv_E_a_T!AZ135,INDEX($BO179:$DW179,,AZ$4),AZ$9/(INDEX(Roky_výhled,,AZ$8)-Last_Bil)*(INDEX($BO179:$DW179,,AZ$8)-INDEX($D179:$BL179,,$E$1))+INDEX($D179:$BL179,,$E$1),AZ$9/(INDEX(Roky_výhled,,AZ$8)-INDEX(Roky_výhled,,AZ$8-1))*(INDEX($BO179:$DW179,,AZ$8)-INDEX($BO179:$DW179,,AZ$8-1))+INDEX($BO179:$DW179,,AZ$8-1))</f>
        <v>24308.163265306124</v>
      </c>
      <c r="BA179" s="173">
        <f>CHOOSE(BA$6,Statistika_paliv_E_a_T!BA135,INDEX($BO179:$DW179,,BA$4),BA$9/(INDEX(Roky_výhled,,BA$8)-Last_Bil)*(INDEX($BO179:$DW179,,BA$8)-INDEX($D179:$BL179,,$E$1))+INDEX($D179:$BL179,,$E$1),BA$9/(INDEX(Roky_výhled,,BA$8)-INDEX(Roky_výhled,,BA$8-1))*(INDEX($BO179:$DW179,,BA$8)-INDEX($BO179:$DW179,,BA$8-1))+INDEX($BO179:$DW179,,BA$8-1))</f>
        <v>24240.816326530614</v>
      </c>
      <c r="BB179" s="173">
        <f>CHOOSE(BB$6,Statistika_paliv_E_a_T!BB135,INDEX($BO179:$DW179,,BB$4),BB$9/(INDEX(Roky_výhled,,BB$8)-Last_Bil)*(INDEX($BO179:$DW179,,BB$8)-INDEX($D179:$BL179,,$E$1))+INDEX($D179:$BL179,,$E$1),BB$9/(INDEX(Roky_výhled,,BB$8)-INDEX(Roky_výhled,,BB$8-1))*(INDEX($BO179:$DW179,,BB$8)-INDEX($BO179:$DW179,,BB$8-1))+INDEX($BO179:$DW179,,BB$8-1))</f>
        <v>24173.469387755104</v>
      </c>
      <c r="BC179" s="173">
        <f>CHOOSE(BC$6,Statistika_paliv_E_a_T!BC135,INDEX($BO179:$DW179,,BC$4),BC$9/(INDEX(Roky_výhled,,BC$8)-Last_Bil)*(INDEX($BO179:$DW179,,BC$8)-INDEX($D179:$BL179,,$E$1))+INDEX($D179:$BL179,,$E$1),BC$9/(INDEX(Roky_výhled,,BC$8)-INDEX(Roky_výhled,,BC$8-1))*(INDEX($BO179:$DW179,,BC$8)-INDEX($BO179:$DW179,,BC$8-1))+INDEX($BO179:$DW179,,BC$8-1))</f>
        <v>22287.755102040817</v>
      </c>
      <c r="BD179" s="173">
        <f>CHOOSE(BD$6,Statistika_paliv_E_a_T!BD135,INDEX($BO179:$DW179,,BD$4),BD$9/(INDEX(Roky_výhled,,BD$8)-Last_Bil)*(INDEX($BO179:$DW179,,BD$8)-INDEX($D179:$BL179,,$E$1))+INDEX($D179:$BL179,,$E$1),BD$9/(INDEX(Roky_výhled,,BD$8)-INDEX(Roky_výhled,,BD$8-1))*(INDEX($BO179:$DW179,,BD$8)-INDEX($BO179:$DW179,,BD$8-1))+INDEX($BO179:$DW179,,BD$8-1))</f>
        <v>20402.040816326531</v>
      </c>
      <c r="BE179" s="173">
        <f>CHOOSE(BE$6,Statistika_paliv_E_a_T!BE135,INDEX($BO179:$DW179,,BE$4),BE$9/(INDEX(Roky_výhled,,BE$8)-Last_Bil)*(INDEX($BO179:$DW179,,BE$8)-INDEX($D179:$BL179,,$E$1))+INDEX($D179:$BL179,,$E$1),BE$9/(INDEX(Roky_výhled,,BE$8)-INDEX(Roky_výhled,,BE$8-1))*(INDEX($BO179:$DW179,,BE$8)-INDEX($BO179:$DW179,,BE$8-1))+INDEX($BO179:$DW179,,BE$8-1))</f>
        <v>18516.326530612245</v>
      </c>
      <c r="BF179" s="173">
        <f>CHOOSE(BF$6,Statistika_paliv_E_a_T!BF135,INDEX($BO179:$DW179,,BF$4),BF$9/(INDEX(Roky_výhled,,BF$8)-Last_Bil)*(INDEX($BO179:$DW179,,BF$8)-INDEX($D179:$BL179,,$E$1))+INDEX($D179:$BL179,,$E$1),BF$9/(INDEX(Roky_výhled,,BF$8)-INDEX(Roky_výhled,,BF$8-1))*(INDEX($BO179:$DW179,,BF$8)-INDEX($BO179:$DW179,,BF$8-1))+INDEX($BO179:$DW179,,BF$8-1))</f>
        <v>16630.612244897959</v>
      </c>
      <c r="BG179" s="173">
        <f>CHOOSE(BG$6,Statistika_paliv_E_a_T!BG135,INDEX($BO179:$DW179,,BG$4),BG$9/(INDEX(Roky_výhled,,BG$8)-Last_Bil)*(INDEX($BO179:$DW179,,BG$8)-INDEX($D179:$BL179,,$E$1))+INDEX($D179:$BL179,,$E$1),BG$9/(INDEX(Roky_výhled,,BG$8)-INDEX(Roky_výhled,,BG$8-1))*(INDEX($BO179:$DW179,,BG$8)-INDEX($BO179:$DW179,,BG$8-1))+INDEX($BO179:$DW179,,BG$8-1))</f>
        <v>14744.897959183672</v>
      </c>
      <c r="BH179" s="173">
        <f>CHOOSE(BH$6,Statistika_paliv_E_a_T!BH135,INDEX($BO179:$DW179,,BH$4),BH$9/(INDEX(Roky_výhled,,BH$8)-Last_Bil)*(INDEX($BO179:$DW179,,BH$8)-INDEX($D179:$BL179,,$E$1))+INDEX($D179:$BL179,,$E$1),BH$9/(INDEX(Roky_výhled,,BH$8)-INDEX(Roky_výhled,,BH$8-1))*(INDEX($BO179:$DW179,,BH$8)-INDEX($BO179:$DW179,,BH$8-1))+INDEX($BO179:$DW179,,BH$8-1))</f>
        <v>14653.061224489795</v>
      </c>
      <c r="BI179" s="173">
        <f>CHOOSE(BI$6,Statistika_paliv_E_a_T!BI135,INDEX($BO179:$DW179,,BI$4),BI$9/(INDEX(Roky_výhled,,BI$8)-Last_Bil)*(INDEX($BO179:$DW179,,BI$8)-INDEX($D179:$BL179,,$E$1))+INDEX($D179:$BL179,,$E$1),BI$9/(INDEX(Roky_výhled,,BI$8)-INDEX(Roky_výhled,,BI$8-1))*(INDEX($BO179:$DW179,,BI$8)-INDEX($BO179:$DW179,,BI$8-1))+INDEX($BO179:$DW179,,BI$8-1))</f>
        <v>14561.224489795917</v>
      </c>
      <c r="BJ179" s="173">
        <f>CHOOSE(BJ$6,Statistika_paliv_E_a_T!BJ135,INDEX($BO179:$DW179,,BJ$4),BJ$9/(INDEX(Roky_výhled,,BJ$8)-Last_Bil)*(INDEX($BO179:$DW179,,BJ$8)-INDEX($D179:$BL179,,$E$1))+INDEX($D179:$BL179,,$E$1),BJ$9/(INDEX(Roky_výhled,,BJ$8)-INDEX(Roky_výhled,,BJ$8-1))*(INDEX($BO179:$DW179,,BJ$8)-INDEX($BO179:$DW179,,BJ$8-1))+INDEX($BO179:$DW179,,BJ$8-1))</f>
        <v>14469.387755102041</v>
      </c>
      <c r="BK179" s="173">
        <f>CHOOSE(BK$6,Statistika_paliv_E_a_T!BK135,INDEX($BO179:$DW179,,BK$4),BK$9/(INDEX(Roky_výhled,,BK$8)-Last_Bil)*(INDEX($BO179:$DW179,,BK$8)-INDEX($D179:$BL179,,$E$1))+INDEX($D179:$BL179,,$E$1),BK$9/(INDEX(Roky_výhled,,BK$8)-INDEX(Roky_výhled,,BK$8-1))*(INDEX($BO179:$DW179,,BK$8)-INDEX($BO179:$DW179,,BK$8-1))+INDEX($BO179:$DW179,,BK$8-1))</f>
        <v>14377.551020408164</v>
      </c>
      <c r="BL179" s="162">
        <f>CHOOSE(BL$6,Statistika_paliv_E_a_T!BL135,INDEX($BO179:$DW179,,BL$4),BL$9/(INDEX(Roky_výhled,,BL$8)-Last_Bil)*(INDEX($BO179:$DW179,,BL$8)-INDEX($D179:$BL179,,$E$1))+INDEX($D179:$BL179,,$E$1),BL$9/(INDEX(Roky_výhled,,BL$8)-INDEX(Roky_výhled,,BL$8-1))*(INDEX($BO179:$DW179,,BL$8)-INDEX($BO179:$DW179,,BL$8-1))+INDEX($BO179:$DW179,,BL$8-1))</f>
        <v>14285.714285714286</v>
      </c>
      <c r="BM179"/>
      <c r="BN179" s="221" t="str">
        <f t="shared" si="493"/>
        <v>Plynná paliva</v>
      </c>
      <c r="BO179" s="285">
        <v>31357.142857142859</v>
      </c>
      <c r="BP179" s="286">
        <v>29479.591836734697</v>
      </c>
      <c r="BQ179" s="286">
        <v>25591.836734693879</v>
      </c>
      <c r="BR179" s="286">
        <v>29071.428571428569</v>
      </c>
      <c r="BS179" s="286">
        <v>26469.387755102045</v>
      </c>
      <c r="BT179" s="286">
        <v>24510.204081632655</v>
      </c>
      <c r="BU179" s="286">
        <v>24173.469387755104</v>
      </c>
      <c r="BV179" s="286">
        <v>14744.897959183672</v>
      </c>
      <c r="BW179" s="286">
        <v>14285.714285714286</v>
      </c>
      <c r="BX179" s="286">
        <v>12959.18367346939</v>
      </c>
      <c r="BY179" s="287">
        <v>12989.795918367348</v>
      </c>
      <c r="BZ179" s="281"/>
      <c r="CA179" s="281"/>
      <c r="CB179" s="281"/>
      <c r="CC179" s="281"/>
      <c r="CD179" s="281"/>
      <c r="CE179" s="281"/>
      <c r="CF179" s="281"/>
      <c r="CG179" s="281"/>
      <c r="CH179" s="281"/>
      <c r="CI179" s="281"/>
      <c r="CJ179" s="281"/>
      <c r="CK179" s="281"/>
      <c r="CL179" s="281"/>
      <c r="CM179" s="281"/>
      <c r="CN179" s="281"/>
      <c r="CO179" s="281"/>
      <c r="CP179" s="281"/>
      <c r="CQ179" s="281"/>
      <c r="CR179" s="281"/>
      <c r="CS179" s="281"/>
      <c r="CT179" s="281"/>
      <c r="CU179" s="281"/>
      <c r="CV179" s="281"/>
      <c r="CW179" s="281"/>
      <c r="CX179" s="281"/>
      <c r="CY179" s="281"/>
      <c r="CZ179" s="281"/>
      <c r="DA179" s="281"/>
      <c r="DB179" s="281"/>
      <c r="DC179" s="281"/>
      <c r="DD179" s="281"/>
      <c r="DE179" s="281"/>
      <c r="DF179" s="281"/>
      <c r="DG179" s="281"/>
      <c r="DH179" s="281"/>
      <c r="DI179" s="281"/>
      <c r="DJ179" s="281"/>
      <c r="DK179" s="281"/>
      <c r="DL179" s="281"/>
      <c r="DM179" s="281"/>
      <c r="DN179" s="281"/>
      <c r="DO179" s="281"/>
      <c r="DP179" s="281"/>
      <c r="DQ179" s="281"/>
      <c r="DR179" s="281"/>
      <c r="DS179" s="281"/>
      <c r="DT179" s="281"/>
      <c r="DU179" s="281"/>
      <c r="DV179" s="281"/>
      <c r="DW179" s="281"/>
    </row>
    <row r="180" spans="2:127" s="196" customFormat="1" x14ac:dyDescent="0.25">
      <c r="B180" t="s">
        <v>3134</v>
      </c>
      <c r="C180" s="221" t="str">
        <f t="shared" si="495"/>
        <v>Biomasa</v>
      </c>
      <c r="D180" s="215">
        <f ca="1">CHOOSE(D$6,Statistika_paliv_E_a_T!D136,INDEX($BO180:$DW180,,D$4),D$9/(INDEX(Roky_výhled,,D$8)-Last_Bil)*(INDEX($BO180:$DW180,,D$8)-INDEX($D180:$BL180,,$E$1))+INDEX($D180:$BL180,,$E$1),D$9/(INDEX(Roky_výhled,,D$8)-INDEX(Roky_výhled,,D$8-1))*(INDEX($BO180:$DW180,,D$8)-INDEX($BO180:$DW180,,D$8-1))+INDEX($BO180:$DW180,,D$8-1))</f>
        <v>307.36842105263162</v>
      </c>
      <c r="E180" s="173">
        <f ca="1">CHOOSE(E$6,Statistika_paliv_E_a_T!E136,INDEX($BO180:$DW180,,E$4),E$9/(INDEX(Roky_výhled,,E$8)-Last_Bil)*(INDEX($BO180:$DW180,,E$8)-INDEX($D180:$BL180,,$E$1))+INDEX($D180:$BL180,,$E$1),E$9/(INDEX(Roky_výhled,,E$8)-INDEX(Roky_výhled,,E$8-1))*(INDEX($BO180:$DW180,,E$8)-INDEX($BO180:$DW180,,E$8-1))+INDEX($BO180:$DW180,,E$8-1))</f>
        <v>307.36842105263162</v>
      </c>
      <c r="F180" s="173">
        <f ca="1">CHOOSE(F$6,Statistika_paliv_E_a_T!F136,INDEX($BO180:$DW180,,F$4),F$9/(INDEX(Roky_výhled,,F$8)-Last_Bil)*(INDEX($BO180:$DW180,,F$8)-INDEX($D180:$BL180,,$E$1))+INDEX($D180:$BL180,,$E$1),F$9/(INDEX(Roky_výhled,,F$8)-INDEX(Roky_výhled,,F$8-1))*(INDEX($BO180:$DW180,,F$8)-INDEX($BO180:$DW180,,F$8-1))+INDEX($BO180:$DW180,,F$8-1))</f>
        <v>468.42105263157896</v>
      </c>
      <c r="G180" s="173">
        <f ca="1">CHOOSE(G$6,Statistika_paliv_E_a_T!G136,INDEX($BO180:$DW180,,G$4),G$9/(INDEX(Roky_výhled,,G$8)-Last_Bil)*(INDEX($BO180:$DW180,,G$8)-INDEX($D180:$BL180,,$E$1))+INDEX($D180:$BL180,,$E$1),G$9/(INDEX(Roky_výhled,,G$8)-INDEX(Roky_výhled,,G$8-1))*(INDEX($BO180:$DW180,,G$8)-INDEX($BO180:$DW180,,G$8-1))+INDEX($BO180:$DW180,,G$8-1))</f>
        <v>1892.6315789473686</v>
      </c>
      <c r="H180" s="173">
        <f ca="1">CHOOSE(H$6,Statistika_paliv_E_a_T!H136,INDEX($BO180:$DW180,,H$4),H$9/(INDEX(Roky_výhled,,H$8)-Last_Bil)*(INDEX($BO180:$DW180,,H$8)-INDEX($D180:$BL180,,$E$1))+INDEX($D180:$BL180,,$E$1),H$9/(INDEX(Roky_výhled,,H$8)-INDEX(Roky_výhled,,H$8-1))*(INDEX($BO180:$DW180,,H$8)-INDEX($BO180:$DW180,,H$8-1))+INDEX($BO180:$DW180,,H$8-1))</f>
        <v>2481.0526315789475</v>
      </c>
      <c r="I180" s="173">
        <f ca="1">CHOOSE(I$6,Statistika_paliv_E_a_T!I136,INDEX($BO180:$DW180,,I$4),I$9/(INDEX(Roky_výhled,,I$8)-Last_Bil)*(INDEX($BO180:$DW180,,I$8)-INDEX($D180:$BL180,,$E$1))+INDEX($D180:$BL180,,$E$1),I$9/(INDEX(Roky_výhled,,I$8)-INDEX(Roky_výhled,,I$8-1))*(INDEX($BO180:$DW180,,I$8)-INDEX($BO180:$DW180,,I$8-1))+INDEX($BO180:$DW180,,I$8-1))</f>
        <v>2542.105263157895</v>
      </c>
      <c r="J180" s="173">
        <f ca="1">CHOOSE(J$6,Statistika_paliv_E_a_T!J136,INDEX($BO180:$DW180,,J$4),J$9/(INDEX(Roky_výhled,,J$8)-Last_Bil)*(INDEX($BO180:$DW180,,J$8)-INDEX($D180:$BL180,,$E$1))+INDEX($D180:$BL180,,$E$1),J$9/(INDEX(Roky_výhled,,J$8)-INDEX(Roky_výhled,,J$8-1))*(INDEX($BO180:$DW180,,J$8)-INDEX($BO180:$DW180,,J$8-1))+INDEX($BO180:$DW180,,J$8-1))</f>
        <v>2789.4736842105262</v>
      </c>
      <c r="K180" s="173">
        <f ca="1">CHOOSE(K$6,Statistika_paliv_E_a_T!K136,INDEX($BO180:$DW180,,K$4),K$9/(INDEX(Roky_výhled,,K$8)-Last_Bil)*(INDEX($BO180:$DW180,,K$8)-INDEX($D180:$BL180,,$E$1))+INDEX($D180:$BL180,,$E$1),K$9/(INDEX(Roky_výhled,,K$8)-INDEX(Roky_výhled,,K$8-1))*(INDEX($BO180:$DW180,,K$8)-INDEX($BO180:$DW180,,K$8-1))+INDEX($BO180:$DW180,,K$8-1))</f>
        <v>4217.8947368421059</v>
      </c>
      <c r="L180" s="173">
        <f ca="1">CHOOSE(L$6,Statistika_paliv_E_a_T!L136,INDEX($BO180:$DW180,,L$4),L$9/(INDEX(Roky_výhled,,L$8)-Last_Bil)*(INDEX($BO180:$DW180,,L$8)-INDEX($D180:$BL180,,$E$1))+INDEX($D180:$BL180,,$E$1),L$9/(INDEX(Roky_výhled,,L$8)-INDEX(Roky_výhled,,L$8-1))*(INDEX($BO180:$DW180,,L$8)-INDEX($BO180:$DW180,,L$8-1))+INDEX($BO180:$DW180,,L$8-1))</f>
        <v>4851.5789473684217</v>
      </c>
      <c r="M180" s="173">
        <f ca="1">CHOOSE(M$6,Statistika_paliv_E_a_T!M136,INDEX($BO180:$DW180,,M$4),M$9/(INDEX(Roky_výhled,,M$8)-Last_Bil)*(INDEX($BO180:$DW180,,M$8)-INDEX($D180:$BL180,,$E$1))+INDEX($D180:$BL180,,$E$1),M$9/(INDEX(Roky_výhled,,M$8)-INDEX(Roky_výhled,,M$8-1))*(INDEX($BO180:$DW180,,M$8)-INDEX($BO180:$DW180,,M$8-1))+INDEX($BO180:$DW180,,M$8-1))</f>
        <v>7313.6842105263158</v>
      </c>
      <c r="N180" s="173">
        <f ca="1">CHOOSE(N$6,Statistika_paliv_E_a_T!N136,INDEX($BO180:$DW180,,N$4),N$9/(INDEX(Roky_výhled,,N$8)-Last_Bil)*(INDEX($BO180:$DW180,,N$8)-INDEX($D180:$BL180,,$E$1))+INDEX($D180:$BL180,,$E$1),N$9/(INDEX(Roky_výhled,,N$8)-INDEX(Roky_výhled,,N$8-1))*(INDEX($BO180:$DW180,,N$8)-INDEX($BO180:$DW180,,N$8-1))+INDEX($BO180:$DW180,,N$8-1))</f>
        <v>6396.8421052631584</v>
      </c>
      <c r="O180" s="173">
        <f ca="1">CHOOSE(O$6,Statistika_paliv_E_a_T!O136,INDEX($BO180:$DW180,,O$4),O$9/(INDEX(Roky_výhled,,O$8)-Last_Bil)*(INDEX($BO180:$DW180,,O$8)-INDEX($D180:$BL180,,$E$1))+INDEX($D180:$BL180,,$E$1),O$9/(INDEX(Roky_výhled,,O$8)-INDEX(Roky_výhled,,O$8-1))*(INDEX($BO180:$DW180,,O$8)-INDEX($BO180:$DW180,,O$8-1))+INDEX($BO180:$DW180,,O$8-1))</f>
        <v>6418.9473684210525</v>
      </c>
      <c r="P180" s="173">
        <f ca="1">CHOOSE(P$6,Statistika_paliv_E_a_T!P136,INDEX($BO180:$DW180,,P$4),P$9/(INDEX(Roky_výhled,,P$8)-Last_Bil)*(INDEX($BO180:$DW180,,P$8)-INDEX($D180:$BL180,,$E$1))+INDEX($D180:$BL180,,$E$1),P$9/(INDEX(Roky_výhled,,P$8)-INDEX(Roky_výhled,,P$8-1))*(INDEX($BO180:$DW180,,P$8)-INDEX($BO180:$DW180,,P$8-1))+INDEX($BO180:$DW180,,P$8-1))</f>
        <v>6643.1578947368425</v>
      </c>
      <c r="Q180" s="173">
        <f ca="1">CHOOSE(Q$6,Statistika_paliv_E_a_T!Q136,INDEX($BO180:$DW180,,Q$4),Q$9/(INDEX(Roky_výhled,,Q$8)-Last_Bil)*(INDEX($BO180:$DW180,,Q$8)-INDEX($D180:$BL180,,$E$1))+INDEX($D180:$BL180,,$E$1),Q$9/(INDEX(Roky_výhled,,Q$8)-INDEX(Roky_výhled,,Q$8-1))*(INDEX($BO180:$DW180,,Q$8)-INDEX($BO180:$DW180,,Q$8-1))+INDEX($BO180:$DW180,,Q$8-1))</f>
        <v>8627.3684210526317</v>
      </c>
      <c r="R180" s="173">
        <f ca="1">CHOOSE(R$6,Statistika_paliv_E_a_T!R136,INDEX($BO180:$DW180,,R$4),R$9/(INDEX(Roky_výhled,,R$8)-Last_Bil)*(INDEX($BO180:$DW180,,R$8)-INDEX($D180:$BL180,,$E$1))+INDEX($D180:$BL180,,$E$1),R$9/(INDEX(Roky_výhled,,R$8)-INDEX(Roky_výhled,,R$8-1))*(INDEX($BO180:$DW180,,R$8)-INDEX($BO180:$DW180,,R$8-1))+INDEX($BO180:$DW180,,R$8-1))</f>
        <v>9173.6842105263167</v>
      </c>
      <c r="S180" s="173">
        <f ca="1">CHOOSE(S$6,Statistika_paliv_E_a_T!S136,INDEX($BO180:$DW180,,S$4),S$9/(INDEX(Roky_výhled,,S$8)-Last_Bil)*(INDEX($BO180:$DW180,,S$8)-INDEX($D180:$BL180,,$E$1))+INDEX($D180:$BL180,,$E$1),S$9/(INDEX(Roky_výhled,,S$8)-INDEX(Roky_výhled,,S$8-1))*(INDEX($BO180:$DW180,,S$8)-INDEX($BO180:$DW180,,S$8-1))+INDEX($BO180:$DW180,,S$8-1))</f>
        <v>5012.6315789473683</v>
      </c>
      <c r="T180" s="173">
        <f ca="1">CHOOSE(T$6,Statistika_paliv_E_a_T!T136,INDEX($BO180:$DW180,,T$4),T$9/(INDEX(Roky_výhled,,T$8)-Last_Bil)*(INDEX($BO180:$DW180,,T$8)-INDEX($D180:$BL180,,$E$1))+INDEX($D180:$BL180,,$E$1),T$9/(INDEX(Roky_výhled,,T$8)-INDEX(Roky_výhled,,T$8-1))*(INDEX($BO180:$DW180,,T$8)-INDEX($BO180:$DW180,,T$8-1))+INDEX($BO180:$DW180,,T$8-1))</f>
        <v>4436.8421052631584</v>
      </c>
      <c r="U180" s="173">
        <f ca="1">CHOOSE(U$6,Statistika_paliv_E_a_T!U136,INDEX($BO180:$DW180,,U$4),U$9/(INDEX(Roky_výhled,,U$8)-Last_Bil)*(INDEX($BO180:$DW180,,U$8)-INDEX($D180:$BL180,,$E$1))+INDEX($D180:$BL180,,$E$1),U$9/(INDEX(Roky_výhled,,U$8)-INDEX(Roky_výhled,,U$8-1))*(INDEX($BO180:$DW180,,U$8)-INDEX($BO180:$DW180,,U$8-1))+INDEX($BO180:$DW180,,U$8-1))</f>
        <v>4630.5263157894742</v>
      </c>
      <c r="V180" s="173">
        <f ca="1">CHOOSE(V$6,Statistika_paliv_E_a_T!V136,INDEX($BO180:$DW180,,V$4),V$9/(INDEX(Roky_výhled,,V$8)-Last_Bil)*(INDEX($BO180:$DW180,,V$8)-INDEX($D180:$BL180,,$E$1))+INDEX($D180:$BL180,,$E$1),V$9/(INDEX(Roky_výhled,,V$8)-INDEX(Roky_výhled,,V$8-1))*(INDEX($BO180:$DW180,,V$8)-INDEX($BO180:$DW180,,V$8-1))+INDEX($BO180:$DW180,,V$8-1))</f>
        <v>4812.6315789473683</v>
      </c>
      <c r="W180" s="173">
        <f ca="1">CHOOSE(W$6,Statistika_paliv_E_a_T!W136,INDEX($BO180:$DW180,,W$4),W$9/(INDEX(Roky_výhled,,W$8)-Last_Bil)*(INDEX($BO180:$DW180,,W$8)-INDEX($D180:$BL180,,$E$1))+INDEX($D180:$BL180,,$E$1),W$9/(INDEX(Roky_výhled,,W$8)-INDEX(Roky_výhled,,W$8-1))*(INDEX($BO180:$DW180,,W$8)-INDEX($BO180:$DW180,,W$8-1))+INDEX($BO180:$DW180,,W$8-1))</f>
        <v>4843.1578947368425</v>
      </c>
      <c r="X180" s="173">
        <f ca="1">CHOOSE(X$6,Statistika_paliv_E_a_T!X136,INDEX($BO180:$DW180,,X$4),X$9/(INDEX(Roky_výhled,,X$8)-Last_Bil)*(INDEX($BO180:$DW180,,X$8)-INDEX($D180:$BL180,,$E$1))+INDEX($D180:$BL180,,$E$1),X$9/(INDEX(Roky_výhled,,X$8)-INDEX(Roky_výhled,,X$8-1))*(INDEX($BO180:$DW180,,X$8)-INDEX($BO180:$DW180,,X$8-1))+INDEX($BO180:$DW180,,X$8-1))</f>
        <v>4712.6315789473683</v>
      </c>
      <c r="Y180" s="173">
        <f ca="1">CHOOSE(Y$6,Statistika_paliv_E_a_T!Y136,INDEX($BO180:$DW180,,Y$4),Y$9/(INDEX(Roky_výhled,,Y$8)-Last_Bil)*(INDEX($BO180:$DW180,,Y$8)-INDEX($D180:$BL180,,$E$1))+INDEX($D180:$BL180,,$E$1),Y$9/(INDEX(Roky_výhled,,Y$8)-INDEX(Roky_výhled,,Y$8-1))*(INDEX($BO180:$DW180,,Y$8)-INDEX($BO180:$DW180,,Y$8-1))+INDEX($BO180:$DW180,,Y$8-1))</f>
        <v>5944.21052631579</v>
      </c>
      <c r="Z180" s="173">
        <f ca="1">CHOOSE(Z$6,Statistika_paliv_E_a_T!Z136,INDEX($BO180:$DW180,,Z$4),Z$9/(INDEX(Roky_výhled,,Z$8)-Last_Bil)*(INDEX($BO180:$DW180,,Z$8)-INDEX($D180:$BL180,,$E$1))+INDEX($D180:$BL180,,$E$1),Z$9/(INDEX(Roky_výhled,,Z$8)-INDEX(Roky_výhled,,Z$8-1))*(INDEX($BO180:$DW180,,Z$8)-INDEX($BO180:$DW180,,Z$8-1))+INDEX($BO180:$DW180,,Z$8-1))</f>
        <v>6121.0526315789475</v>
      </c>
      <c r="AA180" s="173">
        <f ca="1">CHOOSE(AA$6,Statistika_paliv_E_a_T!AA136,INDEX($BO180:$DW180,,AA$4),AA$9/(INDEX(Roky_výhled,,AA$8)-Last_Bil)*(INDEX($BO180:$DW180,,AA$8)-INDEX($D180:$BL180,,$E$1))+INDEX($D180:$BL180,,$E$1),AA$9/(INDEX(Roky_výhled,,AA$8)-INDEX(Roky_výhled,,AA$8-1))*(INDEX($BO180:$DW180,,AA$8)-INDEX($BO180:$DW180,,AA$8-1))+INDEX($BO180:$DW180,,AA$8-1))</f>
        <v>8387.3684210526317</v>
      </c>
      <c r="AB180" s="173">
        <f ca="1">CHOOSE(AB$6,Statistika_paliv_E_a_T!AB136,INDEX($BO180:$DW180,,AB$4),AB$9/(INDEX(Roky_výhled,,AB$8)-Last_Bil)*(INDEX($BO180:$DW180,,AB$8)-INDEX($D180:$BL180,,$E$1))+INDEX($D180:$BL180,,$E$1),AB$9/(INDEX(Roky_výhled,,AB$8)-INDEX(Roky_výhled,,AB$8-1))*(INDEX($BO180:$DW180,,AB$8)-INDEX($BO180:$DW180,,AB$8-1))+INDEX($BO180:$DW180,,AB$8-1))</f>
        <v>9476.8421052631584</v>
      </c>
      <c r="AC180" s="173">
        <f ca="1">CHOOSE(AC$6,Statistika_paliv_E_a_T!AC136,INDEX($BO180:$DW180,,AC$4),AC$9/(INDEX(Roky_výhled,,AC$8)-Last_Bil)*(INDEX($BO180:$DW180,,AC$8)-INDEX($D180:$BL180,,$E$1))+INDEX($D180:$BL180,,$E$1),AC$9/(INDEX(Roky_výhled,,AC$8)-INDEX(Roky_výhled,,AC$8-1))*(INDEX($BO180:$DW180,,AC$8)-INDEX($BO180:$DW180,,AC$8-1))+INDEX($BO180:$DW180,,AC$8-1))</f>
        <v>10148.42105263158</v>
      </c>
      <c r="AD180" s="173">
        <f ca="1">CHOOSE(AD$6,Statistika_paliv_E_a_T!AD136,INDEX($BO180:$DW180,,AD$4),AD$9/(INDEX(Roky_výhled,,AD$8)-Last_Bil)*(INDEX($BO180:$DW180,,AD$8)-INDEX($D180:$BL180,,$E$1))+INDEX($D180:$BL180,,$E$1),AD$9/(INDEX(Roky_výhled,,AD$8)-INDEX(Roky_výhled,,AD$8-1))*(INDEX($BO180:$DW180,,AD$8)-INDEX($BO180:$DW180,,AD$8-1))+INDEX($BO180:$DW180,,AD$8-1))</f>
        <v>10794.526315789475</v>
      </c>
      <c r="AE180" s="173">
        <f ca="1">CHOOSE(AE$6,Statistika_paliv_E_a_T!AE136,INDEX($BO180:$DW180,,AE$4),AE$9/(INDEX(Roky_výhled,,AE$8)-Last_Bil)*(INDEX($BO180:$DW180,,AE$8)-INDEX($D180:$BL180,,$E$1))+INDEX($D180:$BL180,,$E$1),AE$9/(INDEX(Roky_výhled,,AE$8)-INDEX(Roky_výhled,,AE$8-1))*(INDEX($BO180:$DW180,,AE$8)-INDEX($BO180:$DW180,,AE$8-1))+INDEX($BO180:$DW180,,AE$8-1))</f>
        <v>11440.631578947368</v>
      </c>
      <c r="AF180" s="173">
        <f ca="1">CHOOSE(AF$6,Statistika_paliv_E_a_T!AF136,INDEX($BO180:$DW180,,AF$4),AF$9/(INDEX(Roky_výhled,,AF$8)-Last_Bil)*(INDEX($BO180:$DW180,,AF$8)-INDEX($D180:$BL180,,$E$1))+INDEX($D180:$BL180,,$E$1),AF$9/(INDEX(Roky_výhled,,AF$8)-INDEX(Roky_výhled,,AF$8-1))*(INDEX($BO180:$DW180,,AF$8)-INDEX($BO180:$DW180,,AF$8-1))+INDEX($BO180:$DW180,,AF$8-1))</f>
        <v>12086.736842105263</v>
      </c>
      <c r="AG180" s="173">
        <f ca="1">CHOOSE(AG$6,Statistika_paliv_E_a_T!AG136,INDEX($BO180:$DW180,,AG$4),AG$9/(INDEX(Roky_výhled,,AG$8)-Last_Bil)*(INDEX($BO180:$DW180,,AG$8)-INDEX($D180:$BL180,,$E$1))+INDEX($D180:$BL180,,$E$1),AG$9/(INDEX(Roky_výhled,,AG$8)-INDEX(Roky_výhled,,AG$8-1))*(INDEX($BO180:$DW180,,AG$8)-INDEX($BO180:$DW180,,AG$8-1))+INDEX($BO180:$DW180,,AG$8-1))</f>
        <v>12732.842105263157</v>
      </c>
      <c r="AH180" s="173">
        <f>CHOOSE(AH$6,Statistika_paliv_E_a_T!AH136,INDEX($BO180:$DW180,,AH$4),AH$9/(INDEX(Roky_výhled,,AH$8)-Last_Bil)*(INDEX($BO180:$DW180,,AH$8)-INDEX($D180:$BL180,,$E$1))+INDEX($D180:$BL180,,$E$1),AH$9/(INDEX(Roky_výhled,,AH$8)-INDEX(Roky_výhled,,AH$8-1))*(INDEX($BO180:$DW180,,AH$8)-INDEX($BO180:$DW180,,AH$8-1))+INDEX($BO180:$DW180,,AH$8-1))</f>
        <v>13378.947368421052</v>
      </c>
      <c r="AI180" s="173">
        <f>CHOOSE(AI$6,Statistika_paliv_E_a_T!AI136,INDEX($BO180:$DW180,,AI$4),AI$9/(INDEX(Roky_výhled,,AI$8)-Last_Bil)*(INDEX($BO180:$DW180,,AI$8)-INDEX($D180:$BL180,,$E$1))+INDEX($D180:$BL180,,$E$1),AI$9/(INDEX(Roky_výhled,,AI$8)-INDEX(Roky_výhled,,AI$8-1))*(INDEX($BO180:$DW180,,AI$8)-INDEX($BO180:$DW180,,AI$8-1))+INDEX($BO180:$DW180,,AI$8-1))</f>
        <v>14574.736842105262</v>
      </c>
      <c r="AJ180" s="173">
        <f>CHOOSE(AJ$6,Statistika_paliv_E_a_T!AJ136,INDEX($BO180:$DW180,,AJ$4),AJ$9/(INDEX(Roky_výhled,,AJ$8)-Last_Bil)*(INDEX($BO180:$DW180,,AJ$8)-INDEX($D180:$BL180,,$E$1))+INDEX($D180:$BL180,,$E$1),AJ$9/(INDEX(Roky_výhled,,AJ$8)-INDEX(Roky_výhled,,AJ$8-1))*(INDEX($BO180:$DW180,,AJ$8)-INDEX($BO180:$DW180,,AJ$8-1))+INDEX($BO180:$DW180,,AJ$8-1))</f>
        <v>15770.526315789473</v>
      </c>
      <c r="AK180" s="173">
        <f>CHOOSE(AK$6,Statistika_paliv_E_a_T!AK136,INDEX($BO180:$DW180,,AK$4),AK$9/(INDEX(Roky_výhled,,AK$8)-Last_Bil)*(INDEX($BO180:$DW180,,AK$8)-INDEX($D180:$BL180,,$E$1))+INDEX($D180:$BL180,,$E$1),AK$9/(INDEX(Roky_výhled,,AK$8)-INDEX(Roky_výhled,,AK$8-1))*(INDEX($BO180:$DW180,,AK$8)-INDEX($BO180:$DW180,,AK$8-1))+INDEX($BO180:$DW180,,AK$8-1))</f>
        <v>16966.315789473683</v>
      </c>
      <c r="AL180" s="173">
        <f>CHOOSE(AL$6,Statistika_paliv_E_a_T!AL136,INDEX($BO180:$DW180,,AL$4),AL$9/(INDEX(Roky_výhled,,AL$8)-Last_Bil)*(INDEX($BO180:$DW180,,AL$8)-INDEX($D180:$BL180,,$E$1))+INDEX($D180:$BL180,,$E$1),AL$9/(INDEX(Roky_výhled,,AL$8)-INDEX(Roky_výhled,,AL$8-1))*(INDEX($BO180:$DW180,,AL$8)-INDEX($BO180:$DW180,,AL$8-1))+INDEX($BO180:$DW180,,AL$8-1))</f>
        <v>18162.105263157893</v>
      </c>
      <c r="AM180" s="173">
        <f>CHOOSE(AM$6,Statistika_paliv_E_a_T!AM136,INDEX($BO180:$DW180,,AM$4),AM$9/(INDEX(Roky_výhled,,AM$8)-Last_Bil)*(INDEX($BO180:$DW180,,AM$8)-INDEX($D180:$BL180,,$E$1))+INDEX($D180:$BL180,,$E$1),AM$9/(INDEX(Roky_výhled,,AM$8)-INDEX(Roky_výhled,,AM$8-1))*(INDEX($BO180:$DW180,,AM$8)-INDEX($BO180:$DW180,,AM$8-1))+INDEX($BO180:$DW180,,AM$8-1))</f>
        <v>19357.894736842103</v>
      </c>
      <c r="AN180" s="173">
        <f>CHOOSE(AN$6,Statistika_paliv_E_a_T!AN136,INDEX($BO180:$DW180,,AN$4),AN$9/(INDEX(Roky_výhled,,AN$8)-Last_Bil)*(INDEX($BO180:$DW180,,AN$8)-INDEX($D180:$BL180,,$E$1))+INDEX($D180:$BL180,,$E$1),AN$9/(INDEX(Roky_výhled,,AN$8)-INDEX(Roky_výhled,,AN$8-1))*(INDEX($BO180:$DW180,,AN$8)-INDEX($BO180:$DW180,,AN$8-1))+INDEX($BO180:$DW180,,AN$8-1))</f>
        <v>20637.894736842103</v>
      </c>
      <c r="AO180" s="173">
        <f>CHOOSE(AO$6,Statistika_paliv_E_a_T!AO136,INDEX($BO180:$DW180,,AO$4),AO$9/(INDEX(Roky_výhled,,AO$8)-Last_Bil)*(INDEX($BO180:$DW180,,AO$8)-INDEX($D180:$BL180,,$E$1))+INDEX($D180:$BL180,,$E$1),AO$9/(INDEX(Roky_výhled,,AO$8)-INDEX(Roky_výhled,,AO$8-1))*(INDEX($BO180:$DW180,,AO$8)-INDEX($BO180:$DW180,,AO$8-1))+INDEX($BO180:$DW180,,AO$8-1))</f>
        <v>21917.894736842103</v>
      </c>
      <c r="AP180" s="173">
        <f>CHOOSE(AP$6,Statistika_paliv_E_a_T!AP136,INDEX($BO180:$DW180,,AP$4),AP$9/(INDEX(Roky_výhled,,AP$8)-Last_Bil)*(INDEX($BO180:$DW180,,AP$8)-INDEX($D180:$BL180,,$E$1))+INDEX($D180:$BL180,,$E$1),AP$9/(INDEX(Roky_výhled,,AP$8)-INDEX(Roky_výhled,,AP$8-1))*(INDEX($BO180:$DW180,,AP$8)-INDEX($BO180:$DW180,,AP$8-1))+INDEX($BO180:$DW180,,AP$8-1))</f>
        <v>23197.894736842103</v>
      </c>
      <c r="AQ180" s="173">
        <f>CHOOSE(AQ$6,Statistika_paliv_E_a_T!AQ136,INDEX($BO180:$DW180,,AQ$4),AQ$9/(INDEX(Roky_výhled,,AQ$8)-Last_Bil)*(INDEX($BO180:$DW180,,AQ$8)-INDEX($D180:$BL180,,$E$1))+INDEX($D180:$BL180,,$E$1),AQ$9/(INDEX(Roky_výhled,,AQ$8)-INDEX(Roky_výhled,,AQ$8-1))*(INDEX($BO180:$DW180,,AQ$8)-INDEX($BO180:$DW180,,AQ$8-1))+INDEX($BO180:$DW180,,AQ$8-1))</f>
        <v>24477.894736842103</v>
      </c>
      <c r="AR180" s="173">
        <f>CHOOSE(AR$6,Statistika_paliv_E_a_T!AR136,INDEX($BO180:$DW180,,AR$4),AR$9/(INDEX(Roky_výhled,,AR$8)-Last_Bil)*(INDEX($BO180:$DW180,,AR$8)-INDEX($D180:$BL180,,$E$1))+INDEX($D180:$BL180,,$E$1),AR$9/(INDEX(Roky_výhled,,AR$8)-INDEX(Roky_výhled,,AR$8-1))*(INDEX($BO180:$DW180,,AR$8)-INDEX($BO180:$DW180,,AR$8-1))+INDEX($BO180:$DW180,,AR$8-1))</f>
        <v>25757.894736842103</v>
      </c>
      <c r="AS180" s="173">
        <f>CHOOSE(AS$6,Statistika_paliv_E_a_T!AS136,INDEX($BO180:$DW180,,AS$4),AS$9/(INDEX(Roky_výhled,,AS$8)-Last_Bil)*(INDEX($BO180:$DW180,,AS$8)-INDEX($D180:$BL180,,$E$1))+INDEX($D180:$BL180,,$E$1),AS$9/(INDEX(Roky_výhled,,AS$8)-INDEX(Roky_výhled,,AS$8-1))*(INDEX($BO180:$DW180,,AS$8)-INDEX($BO180:$DW180,,AS$8-1))+INDEX($BO180:$DW180,,AS$8-1))</f>
        <v>27197.894736842103</v>
      </c>
      <c r="AT180" s="173">
        <f>CHOOSE(AT$6,Statistika_paliv_E_a_T!AT136,INDEX($BO180:$DW180,,AT$4),AT$9/(INDEX(Roky_výhled,,AT$8)-Last_Bil)*(INDEX($BO180:$DW180,,AT$8)-INDEX($D180:$BL180,,$E$1))+INDEX($D180:$BL180,,$E$1),AT$9/(INDEX(Roky_výhled,,AT$8)-INDEX(Roky_výhled,,AT$8-1))*(INDEX($BO180:$DW180,,AT$8)-INDEX($BO180:$DW180,,AT$8-1))+INDEX($BO180:$DW180,,AT$8-1))</f>
        <v>28637.894736842107</v>
      </c>
      <c r="AU180" s="173">
        <f>CHOOSE(AU$6,Statistika_paliv_E_a_T!AU136,INDEX($BO180:$DW180,,AU$4),AU$9/(INDEX(Roky_výhled,,AU$8)-Last_Bil)*(INDEX($BO180:$DW180,,AU$8)-INDEX($D180:$BL180,,$E$1))+INDEX($D180:$BL180,,$E$1),AU$9/(INDEX(Roky_výhled,,AU$8)-INDEX(Roky_výhled,,AU$8-1))*(INDEX($BO180:$DW180,,AU$8)-INDEX($BO180:$DW180,,AU$8-1))+INDEX($BO180:$DW180,,AU$8-1))</f>
        <v>30077.894736842107</v>
      </c>
      <c r="AV180" s="173">
        <f>CHOOSE(AV$6,Statistika_paliv_E_a_T!AV136,INDEX($BO180:$DW180,,AV$4),AV$9/(INDEX(Roky_výhled,,AV$8)-Last_Bil)*(INDEX($BO180:$DW180,,AV$8)-INDEX($D180:$BL180,,$E$1))+INDEX($D180:$BL180,,$E$1),AV$9/(INDEX(Roky_výhled,,AV$8)-INDEX(Roky_výhled,,AV$8-1))*(INDEX($BO180:$DW180,,AV$8)-INDEX($BO180:$DW180,,AV$8-1))+INDEX($BO180:$DW180,,AV$8-1))</f>
        <v>31517.894736842107</v>
      </c>
      <c r="AW180" s="173">
        <f>CHOOSE(AW$6,Statistika_paliv_E_a_T!AW136,INDEX($BO180:$DW180,,AW$4),AW$9/(INDEX(Roky_výhled,,AW$8)-Last_Bil)*(INDEX($BO180:$DW180,,AW$8)-INDEX($D180:$BL180,,$E$1))+INDEX($D180:$BL180,,$E$1),AW$9/(INDEX(Roky_výhled,,AW$8)-INDEX(Roky_výhled,,AW$8-1))*(INDEX($BO180:$DW180,,AW$8)-INDEX($BO180:$DW180,,AW$8-1))+INDEX($BO180:$DW180,,AW$8-1))</f>
        <v>32957.894736842107</v>
      </c>
      <c r="AX180" s="173">
        <f>CHOOSE(AX$6,Statistika_paliv_E_a_T!AX136,INDEX($BO180:$DW180,,AX$4),AX$9/(INDEX(Roky_výhled,,AX$8)-Last_Bil)*(INDEX($BO180:$DW180,,AX$8)-INDEX($D180:$BL180,,$E$1))+INDEX($D180:$BL180,,$E$1),AX$9/(INDEX(Roky_výhled,,AX$8)-INDEX(Roky_výhled,,AX$8-1))*(INDEX($BO180:$DW180,,AX$8)-INDEX($BO180:$DW180,,AX$8-1))+INDEX($BO180:$DW180,,AX$8-1))</f>
        <v>33520</v>
      </c>
      <c r="AY180" s="173">
        <f>CHOOSE(AY$6,Statistika_paliv_E_a_T!AY136,INDEX($BO180:$DW180,,AY$4),AY$9/(INDEX(Roky_výhled,,AY$8)-Last_Bil)*(INDEX($BO180:$DW180,,AY$8)-INDEX($D180:$BL180,,$E$1))+INDEX($D180:$BL180,,$E$1),AY$9/(INDEX(Roky_výhled,,AY$8)-INDEX(Roky_výhled,,AY$8-1))*(INDEX($BO180:$DW180,,AY$8)-INDEX($BO180:$DW180,,AY$8-1))+INDEX($BO180:$DW180,,AY$8-1))</f>
        <v>34082.1052631579</v>
      </c>
      <c r="AZ180" s="173">
        <f>CHOOSE(AZ$6,Statistika_paliv_E_a_T!AZ136,INDEX($BO180:$DW180,,AZ$4),AZ$9/(INDEX(Roky_výhled,,AZ$8)-Last_Bil)*(INDEX($BO180:$DW180,,AZ$8)-INDEX($D180:$BL180,,$E$1))+INDEX($D180:$BL180,,$E$1),AZ$9/(INDEX(Roky_výhled,,AZ$8)-INDEX(Roky_výhled,,AZ$8-1))*(INDEX($BO180:$DW180,,AZ$8)-INDEX($BO180:$DW180,,AZ$8-1))+INDEX($BO180:$DW180,,AZ$8-1))</f>
        <v>34644.210526315794</v>
      </c>
      <c r="BA180" s="173">
        <f>CHOOSE(BA$6,Statistika_paliv_E_a_T!BA136,INDEX($BO180:$DW180,,BA$4),BA$9/(INDEX(Roky_výhled,,BA$8)-Last_Bil)*(INDEX($BO180:$DW180,,BA$8)-INDEX($D180:$BL180,,$E$1))+INDEX($D180:$BL180,,$E$1),BA$9/(INDEX(Roky_výhled,,BA$8)-INDEX(Roky_výhled,,BA$8-1))*(INDEX($BO180:$DW180,,BA$8)-INDEX($BO180:$DW180,,BA$8-1))+INDEX($BO180:$DW180,,BA$8-1))</f>
        <v>35206.315789473694</v>
      </c>
      <c r="BB180" s="173">
        <f>CHOOSE(BB$6,Statistika_paliv_E_a_T!BB136,INDEX($BO180:$DW180,,BB$4),BB$9/(INDEX(Roky_výhled,,BB$8)-Last_Bil)*(INDEX($BO180:$DW180,,BB$8)-INDEX($D180:$BL180,,$E$1))+INDEX($D180:$BL180,,$E$1),BB$9/(INDEX(Roky_výhled,,BB$8)-INDEX(Roky_výhled,,BB$8-1))*(INDEX($BO180:$DW180,,BB$8)-INDEX($BO180:$DW180,,BB$8-1))+INDEX($BO180:$DW180,,BB$8-1))</f>
        <v>35768.421052631587</v>
      </c>
      <c r="BC180" s="173">
        <f>CHOOSE(BC$6,Statistika_paliv_E_a_T!BC136,INDEX($BO180:$DW180,,BC$4),BC$9/(INDEX(Roky_výhled,,BC$8)-Last_Bil)*(INDEX($BO180:$DW180,,BC$8)-INDEX($D180:$BL180,,$E$1))+INDEX($D180:$BL180,,$E$1),BC$9/(INDEX(Roky_výhled,,BC$8)-INDEX(Roky_výhled,,BC$8-1))*(INDEX($BO180:$DW180,,BC$8)-INDEX($BO180:$DW180,,BC$8-1))+INDEX($BO180:$DW180,,BC$8-1))</f>
        <v>36425.26315789474</v>
      </c>
      <c r="BD180" s="173">
        <f>CHOOSE(BD$6,Statistika_paliv_E_a_T!BD136,INDEX($BO180:$DW180,,BD$4),BD$9/(INDEX(Roky_výhled,,BD$8)-Last_Bil)*(INDEX($BO180:$DW180,,BD$8)-INDEX($D180:$BL180,,$E$1))+INDEX($D180:$BL180,,$E$1),BD$9/(INDEX(Roky_výhled,,BD$8)-INDEX(Roky_výhled,,BD$8-1))*(INDEX($BO180:$DW180,,BD$8)-INDEX($BO180:$DW180,,BD$8-1))+INDEX($BO180:$DW180,,BD$8-1))</f>
        <v>37082.1052631579</v>
      </c>
      <c r="BE180" s="173">
        <f>CHOOSE(BE$6,Statistika_paliv_E_a_T!BE136,INDEX($BO180:$DW180,,BE$4),BE$9/(INDEX(Roky_výhled,,BE$8)-Last_Bil)*(INDEX($BO180:$DW180,,BE$8)-INDEX($D180:$BL180,,$E$1))+INDEX($D180:$BL180,,$E$1),BE$9/(INDEX(Roky_výhled,,BE$8)-INDEX(Roky_výhled,,BE$8-1))*(INDEX($BO180:$DW180,,BE$8)-INDEX($BO180:$DW180,,BE$8-1))+INDEX($BO180:$DW180,,BE$8-1))</f>
        <v>37738.947368421053</v>
      </c>
      <c r="BF180" s="173">
        <f>CHOOSE(BF$6,Statistika_paliv_E_a_T!BF136,INDEX($BO180:$DW180,,BF$4),BF$9/(INDEX(Roky_výhled,,BF$8)-Last_Bil)*(INDEX($BO180:$DW180,,BF$8)-INDEX($D180:$BL180,,$E$1))+INDEX($D180:$BL180,,$E$1),BF$9/(INDEX(Roky_výhled,,BF$8)-INDEX(Roky_výhled,,BF$8-1))*(INDEX($BO180:$DW180,,BF$8)-INDEX($BO180:$DW180,,BF$8-1))+INDEX($BO180:$DW180,,BF$8-1))</f>
        <v>38395.789473684214</v>
      </c>
      <c r="BG180" s="173">
        <f>CHOOSE(BG$6,Statistika_paliv_E_a_T!BG136,INDEX($BO180:$DW180,,BG$4),BG$9/(INDEX(Roky_výhled,,BG$8)-Last_Bil)*(INDEX($BO180:$DW180,,BG$8)-INDEX($D180:$BL180,,$E$1))+INDEX($D180:$BL180,,$E$1),BG$9/(INDEX(Roky_výhled,,BG$8)-INDEX(Roky_výhled,,BG$8-1))*(INDEX($BO180:$DW180,,BG$8)-INDEX($BO180:$DW180,,BG$8-1))+INDEX($BO180:$DW180,,BG$8-1))</f>
        <v>39052.631578947367</v>
      </c>
      <c r="BH180" s="173">
        <f>CHOOSE(BH$6,Statistika_paliv_E_a_T!BH136,INDEX($BO180:$DW180,,BH$4),BH$9/(INDEX(Roky_výhled,,BH$8)-Last_Bil)*(INDEX($BO180:$DW180,,BH$8)-INDEX($D180:$BL180,,$E$1))+INDEX($D180:$BL180,,$E$1),BH$9/(INDEX(Roky_výhled,,BH$8)-INDEX(Roky_výhled,,BH$8-1))*(INDEX($BO180:$DW180,,BH$8)-INDEX($BO180:$DW180,,BH$8-1))+INDEX($BO180:$DW180,,BH$8-1))</f>
        <v>38608.42105263158</v>
      </c>
      <c r="BI180" s="173">
        <f>CHOOSE(BI$6,Statistika_paliv_E_a_T!BI136,INDEX($BO180:$DW180,,BI$4),BI$9/(INDEX(Roky_výhled,,BI$8)-Last_Bil)*(INDEX($BO180:$DW180,,BI$8)-INDEX($D180:$BL180,,$E$1))+INDEX($D180:$BL180,,$E$1),BI$9/(INDEX(Roky_výhled,,BI$8)-INDEX(Roky_výhled,,BI$8-1))*(INDEX($BO180:$DW180,,BI$8)-INDEX($BO180:$DW180,,BI$8-1))+INDEX($BO180:$DW180,,BI$8-1))</f>
        <v>38164.210526315786</v>
      </c>
      <c r="BJ180" s="173">
        <f>CHOOSE(BJ$6,Statistika_paliv_E_a_T!BJ136,INDEX($BO180:$DW180,,BJ$4),BJ$9/(INDEX(Roky_výhled,,BJ$8)-Last_Bil)*(INDEX($BO180:$DW180,,BJ$8)-INDEX($D180:$BL180,,$E$1))+INDEX($D180:$BL180,,$E$1),BJ$9/(INDEX(Roky_výhled,,BJ$8)-INDEX(Roky_výhled,,BJ$8-1))*(INDEX($BO180:$DW180,,BJ$8)-INDEX($BO180:$DW180,,BJ$8-1))+INDEX($BO180:$DW180,,BJ$8-1))</f>
        <v>37720</v>
      </c>
      <c r="BK180" s="173">
        <f>CHOOSE(BK$6,Statistika_paliv_E_a_T!BK136,INDEX($BO180:$DW180,,BK$4),BK$9/(INDEX(Roky_výhled,,BK$8)-Last_Bil)*(INDEX($BO180:$DW180,,BK$8)-INDEX($D180:$BL180,,$E$1))+INDEX($D180:$BL180,,$E$1),BK$9/(INDEX(Roky_výhled,,BK$8)-INDEX(Roky_výhled,,BK$8-1))*(INDEX($BO180:$DW180,,BK$8)-INDEX($BO180:$DW180,,BK$8-1))+INDEX($BO180:$DW180,,BK$8-1))</f>
        <v>37275.789473684206</v>
      </c>
      <c r="BL180" s="162">
        <f>CHOOSE(BL$6,Statistika_paliv_E_a_T!BL136,INDEX($BO180:$DW180,,BL$4),BL$9/(INDEX(Roky_výhled,,BL$8)-Last_Bil)*(INDEX($BO180:$DW180,,BL$8)-INDEX($D180:$BL180,,$E$1))+INDEX($D180:$BL180,,$E$1),BL$9/(INDEX(Roky_výhled,,BL$8)-INDEX(Roky_výhled,,BL$8-1))*(INDEX($BO180:$DW180,,BL$8)-INDEX($BO180:$DW180,,BL$8-1))+INDEX($BO180:$DW180,,BL$8-1))</f>
        <v>36831.57894736842</v>
      </c>
      <c r="BM180"/>
      <c r="BN180" s="221" t="str">
        <f t="shared" si="493"/>
        <v>Biomasa</v>
      </c>
      <c r="BO180" s="285">
        <v>7747.3684210526317</v>
      </c>
      <c r="BP180" s="286">
        <v>8452.6315789473701</v>
      </c>
      <c r="BQ180" s="286">
        <v>13378.947368421052</v>
      </c>
      <c r="BR180" s="286">
        <v>19357.894736842103</v>
      </c>
      <c r="BS180" s="286">
        <v>25757.894736842103</v>
      </c>
      <c r="BT180" s="286">
        <v>32957.894736842107</v>
      </c>
      <c r="BU180" s="286">
        <v>35768.421052631587</v>
      </c>
      <c r="BV180" s="286">
        <v>39052.631578947367</v>
      </c>
      <c r="BW180" s="286">
        <v>36831.57894736842</v>
      </c>
      <c r="BX180" s="286">
        <v>42663.157894736847</v>
      </c>
      <c r="BY180" s="287">
        <v>40410.526315789473</v>
      </c>
      <c r="BZ180" s="281"/>
      <c r="CA180" s="281"/>
      <c r="CB180" s="281"/>
      <c r="CC180" s="281"/>
      <c r="CD180" s="281"/>
      <c r="CE180" s="281"/>
      <c r="CF180" s="281"/>
      <c r="CG180" s="281"/>
      <c r="CH180" s="281"/>
      <c r="CI180" s="281"/>
      <c r="CJ180" s="281"/>
      <c r="CK180" s="281"/>
      <c r="CL180" s="281"/>
      <c r="CM180" s="281"/>
      <c r="CN180" s="281"/>
      <c r="CO180" s="281"/>
      <c r="CP180" s="281"/>
      <c r="CQ180" s="281"/>
      <c r="CR180" s="281"/>
      <c r="CS180" s="281"/>
      <c r="CT180" s="281"/>
      <c r="CU180" s="281"/>
      <c r="CV180" s="281"/>
      <c r="CW180" s="281"/>
      <c r="CX180" s="281"/>
      <c r="CY180" s="281"/>
      <c r="CZ180" s="281"/>
      <c r="DA180" s="281"/>
      <c r="DB180" s="281"/>
      <c r="DC180" s="281"/>
      <c r="DD180" s="281"/>
      <c r="DE180" s="281"/>
      <c r="DF180" s="281"/>
      <c r="DG180" s="281"/>
      <c r="DH180" s="281"/>
      <c r="DI180" s="281"/>
      <c r="DJ180" s="281"/>
      <c r="DK180" s="281"/>
      <c r="DL180" s="281"/>
      <c r="DM180" s="281"/>
      <c r="DN180" s="281"/>
      <c r="DO180" s="281"/>
      <c r="DP180" s="281"/>
      <c r="DQ180" s="281"/>
      <c r="DR180" s="281"/>
      <c r="DS180" s="281"/>
      <c r="DT180" s="281"/>
      <c r="DU180" s="281"/>
      <c r="DV180" s="281"/>
      <c r="DW180" s="281"/>
    </row>
    <row r="181" spans="2:127" s="196" customFormat="1" x14ac:dyDescent="0.25">
      <c r="B181" t="s">
        <v>3132</v>
      </c>
      <c r="C181" s="221" t="str">
        <f t="shared" si="495"/>
        <v>Ostatní paliva</v>
      </c>
      <c r="D181" s="215">
        <f ca="1">CHOOSE(D$6,Statistika_paliv_E_a_T!D137,INDEX($BO181:$DW181,,D$4),D$9/(INDEX(Roky_výhled,,D$8)-Last_Bil)*(INDEX($BO181:$DW181,,D$8)-INDEX($D181:$BL181,,$E$1))+INDEX($D181:$BL181,,$E$1),D$9/(INDEX(Roky_výhled,,D$8)-INDEX(Roky_výhled,,D$8-1))*(INDEX($BO181:$DW181,,D$8)-INDEX($BO181:$DW181,,D$8-1))+INDEX($BO181:$DW181,,D$8-1))</f>
        <v>7.7777777777777777</v>
      </c>
      <c r="E181" s="173">
        <f ca="1">CHOOSE(E$6,Statistika_paliv_E_a_T!E137,INDEX($BO181:$DW181,,E$4),E$9/(INDEX(Roky_výhled,,E$8)-Last_Bil)*(INDEX($BO181:$DW181,,E$8)-INDEX($D181:$BL181,,$E$1))+INDEX($D181:$BL181,,$E$1),E$9/(INDEX(Roky_výhled,,E$8)-INDEX(Roky_výhled,,E$8-1))*(INDEX($BO181:$DW181,,E$8)-INDEX($BO181:$DW181,,E$8-1))+INDEX($BO181:$DW181,,E$8-1))</f>
        <v>7.7777777777777777</v>
      </c>
      <c r="F181" s="173">
        <f ca="1">CHOOSE(F$6,Statistika_paliv_E_a_T!F137,INDEX($BO181:$DW181,,F$4),F$9/(INDEX(Roky_výhled,,F$8)-Last_Bil)*(INDEX($BO181:$DW181,,F$8)-INDEX($D181:$BL181,,$E$1))+INDEX($D181:$BL181,,$E$1),F$9/(INDEX(Roky_výhled,,F$8)-INDEX(Roky_výhled,,F$8-1))*(INDEX($BO181:$DW181,,F$8)-INDEX($BO181:$DW181,,F$8-1))+INDEX($BO181:$DW181,,F$8-1))</f>
        <v>12.222222222222221</v>
      </c>
      <c r="G181" s="173">
        <f ca="1">CHOOSE(G$6,Statistika_paliv_E_a_T!G137,INDEX($BO181:$DW181,,G$4),G$9/(INDEX(Roky_výhled,,G$8)-Last_Bil)*(INDEX($BO181:$DW181,,G$8)-INDEX($D181:$BL181,,$E$1))+INDEX($D181:$BL181,,$E$1),G$9/(INDEX(Roky_výhled,,G$8)-INDEX(Roky_výhled,,G$8-1))*(INDEX($BO181:$DW181,,G$8)-INDEX($BO181:$DW181,,G$8-1))+INDEX($BO181:$DW181,,G$8-1))</f>
        <v>48.888888888888886</v>
      </c>
      <c r="H181" s="173">
        <f ca="1">CHOOSE(H$6,Statistika_paliv_E_a_T!H137,INDEX($BO181:$DW181,,H$4),H$9/(INDEX(Roky_výhled,,H$8)-Last_Bil)*(INDEX($BO181:$DW181,,H$8)-INDEX($D181:$BL181,,$E$1))+INDEX($D181:$BL181,,$E$1),H$9/(INDEX(Roky_výhled,,H$8)-INDEX(Roky_výhled,,H$8-1))*(INDEX($BO181:$DW181,,H$8)-INDEX($BO181:$DW181,,H$8-1))+INDEX($BO181:$DW181,,H$8-1))</f>
        <v>88.888888888888886</v>
      </c>
      <c r="I181" s="173">
        <f ca="1">CHOOSE(I$6,Statistika_paliv_E_a_T!I137,INDEX($BO181:$DW181,,I$4),I$9/(INDEX(Roky_výhled,,I$8)-Last_Bil)*(INDEX($BO181:$DW181,,I$8)-INDEX($D181:$BL181,,$E$1))+INDEX($D181:$BL181,,$E$1),I$9/(INDEX(Roky_výhled,,I$8)-INDEX(Roky_výhled,,I$8-1))*(INDEX($BO181:$DW181,,I$8)-INDEX($BO181:$DW181,,I$8-1))+INDEX($BO181:$DW181,,I$8-1))</f>
        <v>96.666666666666657</v>
      </c>
      <c r="J181" s="173">
        <f ca="1">CHOOSE(J$6,Statistika_paliv_E_a_T!J137,INDEX($BO181:$DW181,,J$4),J$9/(INDEX(Roky_výhled,,J$8)-Last_Bil)*(INDEX($BO181:$DW181,,J$8)-INDEX($D181:$BL181,,$E$1))+INDEX($D181:$BL181,,$E$1),J$9/(INDEX(Roky_výhled,,J$8)-INDEX(Roky_výhled,,J$8-1))*(INDEX($BO181:$DW181,,J$8)-INDEX($BO181:$DW181,,J$8-1))+INDEX($BO181:$DW181,,J$8-1))</f>
        <v>102.22222222222221</v>
      </c>
      <c r="K181" s="173">
        <f ca="1">CHOOSE(K$6,Statistika_paliv_E_a_T!K137,INDEX($BO181:$DW181,,K$4),K$9/(INDEX(Roky_výhled,,K$8)-Last_Bil)*(INDEX($BO181:$DW181,,K$8)-INDEX($D181:$BL181,,$E$1))+INDEX($D181:$BL181,,$E$1),K$9/(INDEX(Roky_výhled,,K$8)-INDEX(Roky_výhled,,K$8-1))*(INDEX($BO181:$DW181,,K$8)-INDEX($BO181:$DW181,,K$8-1))+INDEX($BO181:$DW181,,K$8-1))</f>
        <v>100</v>
      </c>
      <c r="L181" s="173">
        <f ca="1">CHOOSE(L$6,Statistika_paliv_E_a_T!L137,INDEX($BO181:$DW181,,L$4),L$9/(INDEX(Roky_výhled,,L$8)-Last_Bil)*(INDEX($BO181:$DW181,,L$8)-INDEX($D181:$BL181,,$E$1))+INDEX($D181:$BL181,,$E$1),L$9/(INDEX(Roky_výhled,,L$8)-INDEX(Roky_výhled,,L$8-1))*(INDEX($BO181:$DW181,,L$8)-INDEX($BO181:$DW181,,L$8-1))+INDEX($BO181:$DW181,,L$8-1))</f>
        <v>104.44444444444444</v>
      </c>
      <c r="M181" s="173">
        <f ca="1">CHOOSE(M$6,Statistika_paliv_E_a_T!M137,INDEX($BO181:$DW181,,M$4),M$9/(INDEX(Roky_výhled,,M$8)-Last_Bil)*(INDEX($BO181:$DW181,,M$8)-INDEX($D181:$BL181,,$E$1))+INDEX($D181:$BL181,,$E$1),M$9/(INDEX(Roky_výhled,,M$8)-INDEX(Roky_výhled,,M$8-1))*(INDEX($BO181:$DW181,,M$8)-INDEX($BO181:$DW181,,M$8-1))+INDEX($BO181:$DW181,,M$8-1))</f>
        <v>115.55555555555556</v>
      </c>
      <c r="N181" s="173">
        <f ca="1">CHOOSE(N$6,Statistika_paliv_E_a_T!N137,INDEX($BO181:$DW181,,N$4),N$9/(INDEX(Roky_výhled,,N$8)-Last_Bil)*(INDEX($BO181:$DW181,,N$8)-INDEX($D181:$BL181,,$E$1))+INDEX($D181:$BL181,,$E$1),N$9/(INDEX(Roky_výhled,,N$8)-INDEX(Roky_výhled,,N$8-1))*(INDEX($BO181:$DW181,,N$8)-INDEX($BO181:$DW181,,N$8-1))+INDEX($BO181:$DW181,,N$8-1))</f>
        <v>91.111111111111114</v>
      </c>
      <c r="O181" s="173">
        <f ca="1">CHOOSE(O$6,Statistika_paliv_E_a_T!O137,INDEX($BO181:$DW181,,O$4),O$9/(INDEX(Roky_výhled,,O$8)-Last_Bil)*(INDEX($BO181:$DW181,,O$8)-INDEX($D181:$BL181,,$E$1))+INDEX($D181:$BL181,,$E$1),O$9/(INDEX(Roky_výhled,,O$8)-INDEX(Roky_výhled,,O$8-1))*(INDEX($BO181:$DW181,,O$8)-INDEX($BO181:$DW181,,O$8-1))+INDEX($BO181:$DW181,,O$8-1))</f>
        <v>171.11111111111111</v>
      </c>
      <c r="P181" s="173">
        <f ca="1">CHOOSE(P$6,Statistika_paliv_E_a_T!P137,INDEX($BO181:$DW181,,P$4),P$9/(INDEX(Roky_výhled,,P$8)-Last_Bil)*(INDEX($BO181:$DW181,,P$8)-INDEX($D181:$BL181,,$E$1))+INDEX($D181:$BL181,,$E$1),P$9/(INDEX(Roky_výhled,,P$8)-INDEX(Roky_výhled,,P$8-1))*(INDEX($BO181:$DW181,,P$8)-INDEX($BO181:$DW181,,P$8-1))+INDEX($BO181:$DW181,,P$8-1))</f>
        <v>226.66666666666666</v>
      </c>
      <c r="Q181" s="173">
        <f ca="1">CHOOSE(Q$6,Statistika_paliv_E_a_T!Q137,INDEX($BO181:$DW181,,Q$4),Q$9/(INDEX(Roky_výhled,,Q$8)-Last_Bil)*(INDEX($BO181:$DW181,,Q$8)-INDEX($D181:$BL181,,$E$1))+INDEX($D181:$BL181,,$E$1),Q$9/(INDEX(Roky_výhled,,Q$8)-INDEX(Roky_výhled,,Q$8-1))*(INDEX($BO181:$DW181,,Q$8)-INDEX($BO181:$DW181,,Q$8-1))+INDEX($BO181:$DW181,,Q$8-1))</f>
        <v>194.44444444444443</v>
      </c>
      <c r="R181" s="173">
        <f ca="1">CHOOSE(R$6,Statistika_paliv_E_a_T!R137,INDEX($BO181:$DW181,,R$4),R$9/(INDEX(Roky_výhled,,R$8)-Last_Bil)*(INDEX($BO181:$DW181,,R$8)-INDEX($D181:$BL181,,$E$1))+INDEX($D181:$BL181,,$E$1),R$9/(INDEX(Roky_výhled,,R$8)-INDEX(Roky_výhled,,R$8-1))*(INDEX($BO181:$DW181,,R$8)-INDEX($BO181:$DW181,,R$8-1))+INDEX($BO181:$DW181,,R$8-1))</f>
        <v>245.55555555555554</v>
      </c>
      <c r="S181" s="173">
        <f ca="1">CHOOSE(S$6,Statistika_paliv_E_a_T!S137,INDEX($BO181:$DW181,,S$4),S$9/(INDEX(Roky_výhled,,S$8)-Last_Bil)*(INDEX($BO181:$DW181,,S$8)-INDEX($D181:$BL181,,$E$1))+INDEX($D181:$BL181,,$E$1),S$9/(INDEX(Roky_výhled,,S$8)-INDEX(Roky_výhled,,S$8-1))*(INDEX($BO181:$DW181,,S$8)-INDEX($BO181:$DW181,,S$8-1))+INDEX($BO181:$DW181,,S$8-1))</f>
        <v>214.44444444444443</v>
      </c>
      <c r="T181" s="173">
        <f ca="1">CHOOSE(T$6,Statistika_paliv_E_a_T!T137,INDEX($BO181:$DW181,,T$4),T$9/(INDEX(Roky_výhled,,T$8)-Last_Bil)*(INDEX($BO181:$DW181,,T$8)-INDEX($D181:$BL181,,$E$1))+INDEX($D181:$BL181,,$E$1),T$9/(INDEX(Roky_výhled,,T$8)-INDEX(Roky_výhled,,T$8-1))*(INDEX($BO181:$DW181,,T$8)-INDEX($BO181:$DW181,,T$8-1))+INDEX($BO181:$DW181,,T$8-1))</f>
        <v>193.33333333333331</v>
      </c>
      <c r="U181" s="173">
        <f ca="1">CHOOSE(U$6,Statistika_paliv_E_a_T!U137,INDEX($BO181:$DW181,,U$4),U$9/(INDEX(Roky_výhled,,U$8)-Last_Bil)*(INDEX($BO181:$DW181,,U$8)-INDEX($D181:$BL181,,$E$1))+INDEX($D181:$BL181,,$E$1),U$9/(INDEX(Roky_výhled,,U$8)-INDEX(Roky_výhled,,U$8-1))*(INDEX($BO181:$DW181,,U$8)-INDEX($BO181:$DW181,,U$8-1))+INDEX($BO181:$DW181,,U$8-1))</f>
        <v>303.33333333333331</v>
      </c>
      <c r="V181" s="173">
        <f ca="1">CHOOSE(V$6,Statistika_paliv_E_a_T!V137,INDEX($BO181:$DW181,,V$4),V$9/(INDEX(Roky_výhled,,V$8)-Last_Bil)*(INDEX($BO181:$DW181,,V$8)-INDEX($D181:$BL181,,$E$1))+INDEX($D181:$BL181,,$E$1),V$9/(INDEX(Roky_výhled,,V$8)-INDEX(Roky_výhled,,V$8-1))*(INDEX($BO181:$DW181,,V$8)-INDEX($BO181:$DW181,,V$8-1))+INDEX($BO181:$DW181,,V$8-1))</f>
        <v>216.66666666666666</v>
      </c>
      <c r="W181" s="173">
        <f ca="1">CHOOSE(W$6,Statistika_paliv_E_a_T!W137,INDEX($BO181:$DW181,,W$4),W$9/(INDEX(Roky_výhled,,W$8)-Last_Bil)*(INDEX($BO181:$DW181,,W$8)-INDEX($D181:$BL181,,$E$1))+INDEX($D181:$BL181,,$E$1),W$9/(INDEX(Roky_výhled,,W$8)-INDEX(Roky_výhled,,W$8-1))*(INDEX($BO181:$DW181,,W$8)-INDEX($BO181:$DW181,,W$8-1))+INDEX($BO181:$DW181,,W$8-1))</f>
        <v>233.33333333333331</v>
      </c>
      <c r="X181" s="173">
        <f ca="1">CHOOSE(X$6,Statistika_paliv_E_a_T!X137,INDEX($BO181:$DW181,,X$4),X$9/(INDEX(Roky_výhled,,X$8)-Last_Bil)*(INDEX($BO181:$DW181,,X$8)-INDEX($D181:$BL181,,$E$1))+INDEX($D181:$BL181,,$E$1),X$9/(INDEX(Roky_výhled,,X$8)-INDEX(Roky_výhled,,X$8-1))*(INDEX($BO181:$DW181,,X$8)-INDEX($BO181:$DW181,,X$8-1))+INDEX($BO181:$DW181,,X$8-1))</f>
        <v>288.88888888888886</v>
      </c>
      <c r="Y181" s="173">
        <f ca="1">CHOOSE(Y$6,Statistika_paliv_E_a_T!Y137,INDEX($BO181:$DW181,,Y$4),Y$9/(INDEX(Roky_výhled,,Y$8)-Last_Bil)*(INDEX($BO181:$DW181,,Y$8)-INDEX($D181:$BL181,,$E$1))+INDEX($D181:$BL181,,$E$1),Y$9/(INDEX(Roky_výhled,,Y$8)-INDEX(Roky_výhled,,Y$8-1))*(INDEX($BO181:$DW181,,Y$8)-INDEX($BO181:$DW181,,Y$8-1))+INDEX($BO181:$DW181,,Y$8-1))</f>
        <v>381.11111111111109</v>
      </c>
      <c r="Z181" s="173">
        <f ca="1">CHOOSE(Z$6,Statistika_paliv_E_a_T!Z137,INDEX($BO181:$DW181,,Z$4),Z$9/(INDEX(Roky_výhled,,Z$8)-Last_Bil)*(INDEX($BO181:$DW181,,Z$8)-INDEX($D181:$BL181,,$E$1))+INDEX($D181:$BL181,,$E$1),Z$9/(INDEX(Roky_výhled,,Z$8)-INDEX(Roky_výhled,,Z$8-1))*(INDEX($BO181:$DW181,,Z$8)-INDEX($BO181:$DW181,,Z$8-1))+INDEX($BO181:$DW181,,Z$8-1))</f>
        <v>346.66666666666669</v>
      </c>
      <c r="AA181" s="173">
        <f ca="1">CHOOSE(AA$6,Statistika_paliv_E_a_T!AA137,INDEX($BO181:$DW181,,AA$4),AA$9/(INDEX(Roky_výhled,,AA$8)-Last_Bil)*(INDEX($BO181:$DW181,,AA$8)-INDEX($D181:$BL181,,$E$1))+INDEX($D181:$BL181,,$E$1),AA$9/(INDEX(Roky_výhled,,AA$8)-INDEX(Roky_výhled,,AA$8-1))*(INDEX($BO181:$DW181,,AA$8)-INDEX($BO181:$DW181,,AA$8-1))+INDEX($BO181:$DW181,,AA$8-1))</f>
        <v>322.22222222222223</v>
      </c>
      <c r="AB181" s="173">
        <f ca="1">CHOOSE(AB$6,Statistika_paliv_E_a_T!AB137,INDEX($BO181:$DW181,,AB$4),AB$9/(INDEX(Roky_výhled,,AB$8)-Last_Bil)*(INDEX($BO181:$DW181,,AB$8)-INDEX($D181:$BL181,,$E$1))+INDEX($D181:$BL181,,$E$1),AB$9/(INDEX(Roky_výhled,,AB$8)-INDEX(Roky_výhled,,AB$8-1))*(INDEX($BO181:$DW181,,AB$8)-INDEX($BO181:$DW181,,AB$8-1))+INDEX($BO181:$DW181,,AB$8-1))</f>
        <v>348.88888888888886</v>
      </c>
      <c r="AC181" s="173">
        <f ca="1">CHOOSE(AC$6,Statistika_paliv_E_a_T!AC137,INDEX($BO181:$DW181,,AC$4),AC$9/(INDEX(Roky_výhled,,AC$8)-Last_Bil)*(INDEX($BO181:$DW181,,AC$8)-INDEX($D181:$BL181,,$E$1))+INDEX($D181:$BL181,,$E$1),AC$9/(INDEX(Roky_výhled,,AC$8)-INDEX(Roky_výhled,,AC$8-1))*(INDEX($BO181:$DW181,,AC$8)-INDEX($BO181:$DW181,,AC$8-1))+INDEX($BO181:$DW181,,AC$8-1))</f>
        <v>388.88888888888886</v>
      </c>
      <c r="AD181" s="173">
        <f ca="1">CHOOSE(AD$6,Statistika_paliv_E_a_T!AD137,INDEX($BO181:$DW181,,AD$4),AD$9/(INDEX(Roky_výhled,,AD$8)-Last_Bil)*(INDEX($BO181:$DW181,,AD$8)-INDEX($D181:$BL181,,$E$1))+INDEX($D181:$BL181,,$E$1),AD$9/(INDEX(Roky_výhled,,AD$8)-INDEX(Roky_výhled,,AD$8-1))*(INDEX($BO181:$DW181,,AD$8)-INDEX($BO181:$DW181,,AD$8-1))+INDEX($BO181:$DW181,,AD$8-1))</f>
        <v>606.66666666666663</v>
      </c>
      <c r="AE181" s="173">
        <f ca="1">CHOOSE(AE$6,Statistika_paliv_E_a_T!AE137,INDEX($BO181:$DW181,,AE$4),AE$9/(INDEX(Roky_výhled,,AE$8)-Last_Bil)*(INDEX($BO181:$DW181,,AE$8)-INDEX($D181:$BL181,,$E$1))+INDEX($D181:$BL181,,$E$1),AE$9/(INDEX(Roky_výhled,,AE$8)-INDEX(Roky_výhled,,AE$8-1))*(INDEX($BO181:$DW181,,AE$8)-INDEX($BO181:$DW181,,AE$8-1))+INDEX($BO181:$DW181,,AE$8-1))</f>
        <v>824.44444444444446</v>
      </c>
      <c r="AF181" s="173">
        <f ca="1">CHOOSE(AF$6,Statistika_paliv_E_a_T!AF137,INDEX($BO181:$DW181,,AF$4),AF$9/(INDEX(Roky_výhled,,AF$8)-Last_Bil)*(INDEX($BO181:$DW181,,AF$8)-INDEX($D181:$BL181,,$E$1))+INDEX($D181:$BL181,,$E$1),AF$9/(INDEX(Roky_výhled,,AF$8)-INDEX(Roky_výhled,,AF$8-1))*(INDEX($BO181:$DW181,,AF$8)-INDEX($BO181:$DW181,,AF$8-1))+INDEX($BO181:$DW181,,AF$8-1))</f>
        <v>1042.2222222222222</v>
      </c>
      <c r="AG181" s="173">
        <f ca="1">CHOOSE(AG$6,Statistika_paliv_E_a_T!AG137,INDEX($BO181:$DW181,,AG$4),AG$9/(INDEX(Roky_výhled,,AG$8)-Last_Bil)*(INDEX($BO181:$DW181,,AG$8)-INDEX($D181:$BL181,,$E$1))+INDEX($D181:$BL181,,$E$1),AG$9/(INDEX(Roky_výhled,,AG$8)-INDEX(Roky_výhled,,AG$8-1))*(INDEX($BO181:$DW181,,AG$8)-INDEX($BO181:$DW181,,AG$8-1))+INDEX($BO181:$DW181,,AG$8-1))</f>
        <v>1260</v>
      </c>
      <c r="AH181" s="173">
        <f>CHOOSE(AH$6,Statistika_paliv_E_a_T!AH137,INDEX($BO181:$DW181,,AH$4),AH$9/(INDEX(Roky_výhled,,AH$8)-Last_Bil)*(INDEX($BO181:$DW181,,AH$8)-INDEX($D181:$BL181,,$E$1))+INDEX($D181:$BL181,,$E$1),AH$9/(INDEX(Roky_výhled,,AH$8)-INDEX(Roky_výhled,,AH$8-1))*(INDEX($BO181:$DW181,,AH$8)-INDEX($BO181:$DW181,,AH$8-1))+INDEX($BO181:$DW181,,AH$8-1))</f>
        <v>1477.7777777777778</v>
      </c>
      <c r="AI181" s="173">
        <f>CHOOSE(AI$6,Statistika_paliv_E_a_T!AI137,INDEX($BO181:$DW181,,AI$4),AI$9/(INDEX(Roky_výhled,,AI$8)-Last_Bil)*(INDEX($BO181:$DW181,,AI$8)-INDEX($D181:$BL181,,$E$1))+INDEX($D181:$BL181,,$E$1),AI$9/(INDEX(Roky_výhled,,AI$8)-INDEX(Roky_výhled,,AI$8-1))*(INDEX($BO181:$DW181,,AI$8)-INDEX($BO181:$DW181,,AI$8-1))+INDEX($BO181:$DW181,,AI$8-1))</f>
        <v>1393.3333333333335</v>
      </c>
      <c r="AJ181" s="173">
        <f>CHOOSE(AJ$6,Statistika_paliv_E_a_T!AJ137,INDEX($BO181:$DW181,,AJ$4),AJ$9/(INDEX(Roky_výhled,,AJ$8)-Last_Bil)*(INDEX($BO181:$DW181,,AJ$8)-INDEX($D181:$BL181,,$E$1))+INDEX($D181:$BL181,,$E$1),AJ$9/(INDEX(Roky_výhled,,AJ$8)-INDEX(Roky_výhled,,AJ$8-1))*(INDEX($BO181:$DW181,,AJ$8)-INDEX($BO181:$DW181,,AJ$8-1))+INDEX($BO181:$DW181,,AJ$8-1))</f>
        <v>1308.8888888888889</v>
      </c>
      <c r="AK181" s="173">
        <f>CHOOSE(AK$6,Statistika_paliv_E_a_T!AK137,INDEX($BO181:$DW181,,AK$4),AK$9/(INDEX(Roky_výhled,,AK$8)-Last_Bil)*(INDEX($BO181:$DW181,,AK$8)-INDEX($D181:$BL181,,$E$1))+INDEX($D181:$BL181,,$E$1),AK$9/(INDEX(Roky_výhled,,AK$8)-INDEX(Roky_výhled,,AK$8-1))*(INDEX($BO181:$DW181,,AK$8)-INDEX($BO181:$DW181,,AK$8-1))+INDEX($BO181:$DW181,,AK$8-1))</f>
        <v>1224.4444444444446</v>
      </c>
      <c r="AL181" s="173">
        <f>CHOOSE(AL$6,Statistika_paliv_E_a_T!AL137,INDEX($BO181:$DW181,,AL$4),AL$9/(INDEX(Roky_výhled,,AL$8)-Last_Bil)*(INDEX($BO181:$DW181,,AL$8)-INDEX($D181:$BL181,,$E$1))+INDEX($D181:$BL181,,$E$1),AL$9/(INDEX(Roky_výhled,,AL$8)-INDEX(Roky_výhled,,AL$8-1))*(INDEX($BO181:$DW181,,AL$8)-INDEX($BO181:$DW181,,AL$8-1))+INDEX($BO181:$DW181,,AL$8-1))</f>
        <v>1140</v>
      </c>
      <c r="AM181" s="173">
        <f>CHOOSE(AM$6,Statistika_paliv_E_a_T!AM137,INDEX($BO181:$DW181,,AM$4),AM$9/(INDEX(Roky_výhled,,AM$8)-Last_Bil)*(INDEX($BO181:$DW181,,AM$8)-INDEX($D181:$BL181,,$E$1))+INDEX($D181:$BL181,,$E$1),AM$9/(INDEX(Roky_výhled,,AM$8)-INDEX(Roky_výhled,,AM$8-1))*(INDEX($BO181:$DW181,,AM$8)-INDEX($BO181:$DW181,,AM$8-1))+INDEX($BO181:$DW181,,AM$8-1))</f>
        <v>1055.5555555555557</v>
      </c>
      <c r="AN181" s="173">
        <f>CHOOSE(AN$6,Statistika_paliv_E_a_T!AN137,INDEX($BO181:$DW181,,AN$4),AN$9/(INDEX(Roky_výhled,,AN$8)-Last_Bil)*(INDEX($BO181:$DW181,,AN$8)-INDEX($D181:$BL181,,$E$1))+INDEX($D181:$BL181,,$E$1),AN$9/(INDEX(Roky_výhled,,AN$8)-INDEX(Roky_výhled,,AN$8-1))*(INDEX($BO181:$DW181,,AN$8)-INDEX($BO181:$DW181,,AN$8-1))+INDEX($BO181:$DW181,,AN$8-1))</f>
        <v>1031.1111111111111</v>
      </c>
      <c r="AO181" s="173">
        <f>CHOOSE(AO$6,Statistika_paliv_E_a_T!AO137,INDEX($BO181:$DW181,,AO$4),AO$9/(INDEX(Roky_výhled,,AO$8)-Last_Bil)*(INDEX($BO181:$DW181,,AO$8)-INDEX($D181:$BL181,,$E$1))+INDEX($D181:$BL181,,$E$1),AO$9/(INDEX(Roky_výhled,,AO$8)-INDEX(Roky_výhled,,AO$8-1))*(INDEX($BO181:$DW181,,AO$8)-INDEX($BO181:$DW181,,AO$8-1))+INDEX($BO181:$DW181,,AO$8-1))</f>
        <v>1006.6666666666667</v>
      </c>
      <c r="AP181" s="173">
        <f>CHOOSE(AP$6,Statistika_paliv_E_a_T!AP137,INDEX($BO181:$DW181,,AP$4),AP$9/(INDEX(Roky_výhled,,AP$8)-Last_Bil)*(INDEX($BO181:$DW181,,AP$8)-INDEX($D181:$BL181,,$E$1))+INDEX($D181:$BL181,,$E$1),AP$9/(INDEX(Roky_výhled,,AP$8)-INDEX(Roky_výhled,,AP$8-1))*(INDEX($BO181:$DW181,,AP$8)-INDEX($BO181:$DW181,,AP$8-1))+INDEX($BO181:$DW181,,AP$8-1))</f>
        <v>982.22222222222217</v>
      </c>
      <c r="AQ181" s="173">
        <f>CHOOSE(AQ$6,Statistika_paliv_E_a_T!AQ137,INDEX($BO181:$DW181,,AQ$4),AQ$9/(INDEX(Roky_výhled,,AQ$8)-Last_Bil)*(INDEX($BO181:$DW181,,AQ$8)-INDEX($D181:$BL181,,$E$1))+INDEX($D181:$BL181,,$E$1),AQ$9/(INDEX(Roky_výhled,,AQ$8)-INDEX(Roky_výhled,,AQ$8-1))*(INDEX($BO181:$DW181,,AQ$8)-INDEX($BO181:$DW181,,AQ$8-1))+INDEX($BO181:$DW181,,AQ$8-1))</f>
        <v>957.77777777777771</v>
      </c>
      <c r="AR181" s="173">
        <f>CHOOSE(AR$6,Statistika_paliv_E_a_T!AR137,INDEX($BO181:$DW181,,AR$4),AR$9/(INDEX(Roky_výhled,,AR$8)-Last_Bil)*(INDEX($BO181:$DW181,,AR$8)-INDEX($D181:$BL181,,$E$1))+INDEX($D181:$BL181,,$E$1),AR$9/(INDEX(Roky_výhled,,AR$8)-INDEX(Roky_výhled,,AR$8-1))*(INDEX($BO181:$DW181,,AR$8)-INDEX($BO181:$DW181,,AR$8-1))+INDEX($BO181:$DW181,,AR$8-1))</f>
        <v>933.33333333333326</v>
      </c>
      <c r="AS181" s="173">
        <f>CHOOSE(AS$6,Statistika_paliv_E_a_T!AS137,INDEX($BO181:$DW181,,AS$4),AS$9/(INDEX(Roky_výhled,,AS$8)-Last_Bil)*(INDEX($BO181:$DW181,,AS$8)-INDEX($D181:$BL181,,$E$1))+INDEX($D181:$BL181,,$E$1),AS$9/(INDEX(Roky_výhled,,AS$8)-INDEX(Roky_výhled,,AS$8-1))*(INDEX($BO181:$DW181,,AS$8)-INDEX($BO181:$DW181,,AS$8-1))+INDEX($BO181:$DW181,,AS$8-1))</f>
        <v>980</v>
      </c>
      <c r="AT181" s="173">
        <f>CHOOSE(AT$6,Statistika_paliv_E_a_T!AT137,INDEX($BO181:$DW181,,AT$4),AT$9/(INDEX(Roky_výhled,,AT$8)-Last_Bil)*(INDEX($BO181:$DW181,,AT$8)-INDEX($D181:$BL181,,$E$1))+INDEX($D181:$BL181,,$E$1),AT$9/(INDEX(Roky_výhled,,AT$8)-INDEX(Roky_výhled,,AT$8-1))*(INDEX($BO181:$DW181,,AT$8)-INDEX($BO181:$DW181,,AT$8-1))+INDEX($BO181:$DW181,,AT$8-1))</f>
        <v>1026.6666666666667</v>
      </c>
      <c r="AU181" s="173">
        <f>CHOOSE(AU$6,Statistika_paliv_E_a_T!AU137,INDEX($BO181:$DW181,,AU$4),AU$9/(INDEX(Roky_výhled,,AU$8)-Last_Bil)*(INDEX($BO181:$DW181,,AU$8)-INDEX($D181:$BL181,,$E$1))+INDEX($D181:$BL181,,$E$1),AU$9/(INDEX(Roky_výhled,,AU$8)-INDEX(Roky_výhled,,AU$8-1))*(INDEX($BO181:$DW181,,AU$8)-INDEX($BO181:$DW181,,AU$8-1))+INDEX($BO181:$DW181,,AU$8-1))</f>
        <v>1073.3333333333333</v>
      </c>
      <c r="AV181" s="173">
        <f>CHOOSE(AV$6,Statistika_paliv_E_a_T!AV137,INDEX($BO181:$DW181,,AV$4),AV$9/(INDEX(Roky_výhled,,AV$8)-Last_Bil)*(INDEX($BO181:$DW181,,AV$8)-INDEX($D181:$BL181,,$E$1))+INDEX($D181:$BL181,,$E$1),AV$9/(INDEX(Roky_výhled,,AV$8)-INDEX(Roky_výhled,,AV$8-1))*(INDEX($BO181:$DW181,,AV$8)-INDEX($BO181:$DW181,,AV$8-1))+INDEX($BO181:$DW181,,AV$8-1))</f>
        <v>1120</v>
      </c>
      <c r="AW181" s="173">
        <f>CHOOSE(AW$6,Statistika_paliv_E_a_T!AW137,INDEX($BO181:$DW181,,AW$4),AW$9/(INDEX(Roky_výhled,,AW$8)-Last_Bil)*(INDEX($BO181:$DW181,,AW$8)-INDEX($D181:$BL181,,$E$1))+INDEX($D181:$BL181,,$E$1),AW$9/(INDEX(Roky_výhled,,AW$8)-INDEX(Roky_výhled,,AW$8-1))*(INDEX($BO181:$DW181,,AW$8)-INDEX($BO181:$DW181,,AW$8-1))+INDEX($BO181:$DW181,,AW$8-1))</f>
        <v>1166.6666666666667</v>
      </c>
      <c r="AX181" s="173">
        <f>CHOOSE(AX$6,Statistika_paliv_E_a_T!AX137,INDEX($BO181:$DW181,,AX$4),AX$9/(INDEX(Roky_výhled,,AX$8)-Last_Bil)*(INDEX($BO181:$DW181,,AX$8)-INDEX($D181:$BL181,,$E$1))+INDEX($D181:$BL181,,$E$1),AX$9/(INDEX(Roky_výhled,,AX$8)-INDEX(Roky_výhled,,AX$8-1))*(INDEX($BO181:$DW181,,AX$8)-INDEX($BO181:$DW181,,AX$8-1))+INDEX($BO181:$DW181,,AX$8-1))</f>
        <v>1080</v>
      </c>
      <c r="AY181" s="173">
        <f>CHOOSE(AY$6,Statistika_paliv_E_a_T!AY137,INDEX($BO181:$DW181,,AY$4),AY$9/(INDEX(Roky_výhled,,AY$8)-Last_Bil)*(INDEX($BO181:$DW181,,AY$8)-INDEX($D181:$BL181,,$E$1))+INDEX($D181:$BL181,,$E$1),AY$9/(INDEX(Roky_výhled,,AY$8)-INDEX(Roky_výhled,,AY$8-1))*(INDEX($BO181:$DW181,,AY$8)-INDEX($BO181:$DW181,,AY$8-1))+INDEX($BO181:$DW181,,AY$8-1))</f>
        <v>993.33333333333337</v>
      </c>
      <c r="AZ181" s="173">
        <f>CHOOSE(AZ$6,Statistika_paliv_E_a_T!AZ137,INDEX($BO181:$DW181,,AZ$4),AZ$9/(INDEX(Roky_výhled,,AZ$8)-Last_Bil)*(INDEX($BO181:$DW181,,AZ$8)-INDEX($D181:$BL181,,$E$1))+INDEX($D181:$BL181,,$E$1),AZ$9/(INDEX(Roky_výhled,,AZ$8)-INDEX(Roky_výhled,,AZ$8-1))*(INDEX($BO181:$DW181,,AZ$8)-INDEX($BO181:$DW181,,AZ$8-1))+INDEX($BO181:$DW181,,AZ$8-1))</f>
        <v>906.66666666666674</v>
      </c>
      <c r="BA181" s="173">
        <f>CHOOSE(BA$6,Statistika_paliv_E_a_T!BA137,INDEX($BO181:$DW181,,BA$4),BA$9/(INDEX(Roky_výhled,,BA$8)-Last_Bil)*(INDEX($BO181:$DW181,,BA$8)-INDEX($D181:$BL181,,$E$1))+INDEX($D181:$BL181,,$E$1),BA$9/(INDEX(Roky_výhled,,BA$8)-INDEX(Roky_výhled,,BA$8-1))*(INDEX($BO181:$DW181,,BA$8)-INDEX($BO181:$DW181,,BA$8-1))+INDEX($BO181:$DW181,,BA$8-1))</f>
        <v>820</v>
      </c>
      <c r="BB181" s="173">
        <f>CHOOSE(BB$6,Statistika_paliv_E_a_T!BB137,INDEX($BO181:$DW181,,BB$4),BB$9/(INDEX(Roky_výhled,,BB$8)-Last_Bil)*(INDEX($BO181:$DW181,,BB$8)-INDEX($D181:$BL181,,$E$1))+INDEX($D181:$BL181,,$E$1),BB$9/(INDEX(Roky_výhled,,BB$8)-INDEX(Roky_výhled,,BB$8-1))*(INDEX($BO181:$DW181,,BB$8)-INDEX($BO181:$DW181,,BB$8-1))+INDEX($BO181:$DW181,,BB$8-1))</f>
        <v>733.33333333333337</v>
      </c>
      <c r="BC181" s="173">
        <f>CHOOSE(BC$6,Statistika_paliv_E_a_T!BC137,INDEX($BO181:$DW181,,BC$4),BC$9/(INDEX(Roky_výhled,,BC$8)-Last_Bil)*(INDEX($BO181:$DW181,,BC$8)-INDEX($D181:$BL181,,$E$1))+INDEX($D181:$BL181,,$E$1),BC$9/(INDEX(Roky_výhled,,BC$8)-INDEX(Roky_výhled,,BC$8-1))*(INDEX($BO181:$DW181,,BC$8)-INDEX($BO181:$DW181,,BC$8-1))+INDEX($BO181:$DW181,,BC$8-1))</f>
        <v>648.88888888888891</v>
      </c>
      <c r="BD181" s="173">
        <f>CHOOSE(BD$6,Statistika_paliv_E_a_T!BD137,INDEX($BO181:$DW181,,BD$4),BD$9/(INDEX(Roky_výhled,,BD$8)-Last_Bil)*(INDEX($BO181:$DW181,,BD$8)-INDEX($D181:$BL181,,$E$1))+INDEX($D181:$BL181,,$E$1),BD$9/(INDEX(Roky_výhled,,BD$8)-INDEX(Roky_výhled,,BD$8-1))*(INDEX($BO181:$DW181,,BD$8)-INDEX($BO181:$DW181,,BD$8-1))+INDEX($BO181:$DW181,,BD$8-1))</f>
        <v>564.44444444444446</v>
      </c>
      <c r="BE181" s="173">
        <f>CHOOSE(BE$6,Statistika_paliv_E_a_T!BE137,INDEX($BO181:$DW181,,BE$4),BE$9/(INDEX(Roky_výhled,,BE$8)-Last_Bil)*(INDEX($BO181:$DW181,,BE$8)-INDEX($D181:$BL181,,$E$1))+INDEX($D181:$BL181,,$E$1),BE$9/(INDEX(Roky_výhled,,BE$8)-INDEX(Roky_výhled,,BE$8-1))*(INDEX($BO181:$DW181,,BE$8)-INDEX($BO181:$DW181,,BE$8-1))+INDEX($BO181:$DW181,,BE$8-1))</f>
        <v>480.00000000000006</v>
      </c>
      <c r="BF181" s="173">
        <f>CHOOSE(BF$6,Statistika_paliv_E_a_T!BF137,INDEX($BO181:$DW181,,BF$4),BF$9/(INDEX(Roky_výhled,,BF$8)-Last_Bil)*(INDEX($BO181:$DW181,,BF$8)-INDEX($D181:$BL181,,$E$1))+INDEX($D181:$BL181,,$E$1),BF$9/(INDEX(Roky_výhled,,BF$8)-INDEX(Roky_výhled,,BF$8-1))*(INDEX($BO181:$DW181,,BF$8)-INDEX($BO181:$DW181,,BF$8-1))+INDEX($BO181:$DW181,,BF$8-1))</f>
        <v>395.55555555555554</v>
      </c>
      <c r="BG181" s="173">
        <f>CHOOSE(BG$6,Statistika_paliv_E_a_T!BG137,INDEX($BO181:$DW181,,BG$4),BG$9/(INDEX(Roky_výhled,,BG$8)-Last_Bil)*(INDEX($BO181:$DW181,,BG$8)-INDEX($D181:$BL181,,$E$1))+INDEX($D181:$BL181,,$E$1),BG$9/(INDEX(Roky_výhled,,BG$8)-INDEX(Roky_výhled,,BG$8-1))*(INDEX($BO181:$DW181,,BG$8)-INDEX($BO181:$DW181,,BG$8-1))+INDEX($BO181:$DW181,,BG$8-1))</f>
        <v>311.11111111111114</v>
      </c>
      <c r="BH181" s="173">
        <f>CHOOSE(BH$6,Statistika_paliv_E_a_T!BH137,INDEX($BO181:$DW181,,BH$4),BH$9/(INDEX(Roky_výhled,,BH$8)-Last_Bil)*(INDEX($BO181:$DW181,,BH$8)-INDEX($D181:$BL181,,$E$1))+INDEX($D181:$BL181,,$E$1),BH$9/(INDEX(Roky_výhled,,BH$8)-INDEX(Roky_výhled,,BH$8-1))*(INDEX($BO181:$DW181,,BH$8)-INDEX($BO181:$DW181,,BH$8-1))+INDEX($BO181:$DW181,,BH$8-1))</f>
        <v>337.77777777777783</v>
      </c>
      <c r="BI181" s="173">
        <f>CHOOSE(BI$6,Statistika_paliv_E_a_T!BI137,INDEX($BO181:$DW181,,BI$4),BI$9/(INDEX(Roky_výhled,,BI$8)-Last_Bil)*(INDEX($BO181:$DW181,,BI$8)-INDEX($D181:$BL181,,$E$1))+INDEX($D181:$BL181,,$E$1),BI$9/(INDEX(Roky_výhled,,BI$8)-INDEX(Roky_výhled,,BI$8-1))*(INDEX($BO181:$DW181,,BI$8)-INDEX($BO181:$DW181,,BI$8-1))+INDEX($BO181:$DW181,,BI$8-1))</f>
        <v>364.44444444444446</v>
      </c>
      <c r="BJ181" s="173">
        <f>CHOOSE(BJ$6,Statistika_paliv_E_a_T!BJ137,INDEX($BO181:$DW181,,BJ$4),BJ$9/(INDEX(Roky_výhled,,BJ$8)-Last_Bil)*(INDEX($BO181:$DW181,,BJ$8)-INDEX($D181:$BL181,,$E$1))+INDEX($D181:$BL181,,$E$1),BJ$9/(INDEX(Roky_výhled,,BJ$8)-INDEX(Roky_výhled,,BJ$8-1))*(INDEX($BO181:$DW181,,BJ$8)-INDEX($BO181:$DW181,,BJ$8-1))+INDEX($BO181:$DW181,,BJ$8-1))</f>
        <v>391.11111111111114</v>
      </c>
      <c r="BK181" s="173">
        <f>CHOOSE(BK$6,Statistika_paliv_E_a_T!BK137,INDEX($BO181:$DW181,,BK$4),BK$9/(INDEX(Roky_výhled,,BK$8)-Last_Bil)*(INDEX($BO181:$DW181,,BK$8)-INDEX($D181:$BL181,,$E$1))+INDEX($D181:$BL181,,$E$1),BK$9/(INDEX(Roky_výhled,,BK$8)-INDEX(Roky_výhled,,BK$8-1))*(INDEX($BO181:$DW181,,BK$8)-INDEX($BO181:$DW181,,BK$8-1))+INDEX($BO181:$DW181,,BK$8-1))</f>
        <v>417.77777777777783</v>
      </c>
      <c r="BL181" s="162">
        <f>CHOOSE(BL$6,Statistika_paliv_E_a_T!BL137,INDEX($BO181:$DW181,,BL$4),BL$9/(INDEX(Roky_výhled,,BL$8)-Last_Bil)*(INDEX($BO181:$DW181,,BL$8)-INDEX($D181:$BL181,,$E$1))+INDEX($D181:$BL181,,$E$1),BL$9/(INDEX(Roky_výhled,,BL$8)-INDEX(Roky_výhled,,BL$8-1))*(INDEX($BO181:$DW181,,BL$8)-INDEX($BO181:$DW181,,BL$8-1))+INDEX($BO181:$DW181,,BL$8-1))</f>
        <v>444.44444444444446</v>
      </c>
      <c r="BM181"/>
      <c r="BN181" s="221" t="str">
        <f t="shared" si="493"/>
        <v>Ostatní paliva</v>
      </c>
      <c r="BO181" s="285">
        <v>1022.2222222222222</v>
      </c>
      <c r="BP181" s="286">
        <v>1299.9999999999998</v>
      </c>
      <c r="BQ181" s="286">
        <v>1477.7777777777778</v>
      </c>
      <c r="BR181" s="286">
        <v>1055.5555555555557</v>
      </c>
      <c r="BS181" s="286">
        <v>933.33333333333326</v>
      </c>
      <c r="BT181" s="286">
        <v>1166.6666666666667</v>
      </c>
      <c r="BU181" s="286">
        <v>733.33333333333337</v>
      </c>
      <c r="BV181" s="286">
        <v>311.11111111111114</v>
      </c>
      <c r="BW181" s="286">
        <v>444.44444444444446</v>
      </c>
      <c r="BX181" s="286">
        <v>1255.5555555555552</v>
      </c>
      <c r="BY181" s="287">
        <v>611.1111111111112</v>
      </c>
      <c r="BZ181" s="281"/>
      <c r="CA181" s="281"/>
      <c r="CB181" s="281"/>
      <c r="CC181" s="281"/>
      <c r="CD181" s="281"/>
      <c r="CE181" s="281"/>
      <c r="CF181" s="281"/>
      <c r="CG181" s="281"/>
      <c r="CH181" s="281"/>
      <c r="CI181" s="281"/>
      <c r="CJ181" s="281"/>
      <c r="CK181" s="281"/>
      <c r="CL181" s="281"/>
      <c r="CM181" s="281"/>
      <c r="CN181" s="281"/>
      <c r="CO181" s="281"/>
      <c r="CP181" s="281"/>
      <c r="CQ181" s="281"/>
      <c r="CR181" s="281"/>
      <c r="CS181" s="281"/>
      <c r="CT181" s="281"/>
      <c r="CU181" s="281"/>
      <c r="CV181" s="28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</row>
    <row r="182" spans="2:127" s="196" customFormat="1" x14ac:dyDescent="0.25">
      <c r="B182" t="s">
        <v>3277</v>
      </c>
      <c r="C182" s="221" t="str">
        <f t="shared" si="495"/>
        <v>Elektřina</v>
      </c>
      <c r="D182" s="215">
        <f>CHOOSE(D$6,Statistika_paliv_E_a_T!D138,INDEX($BO182:$DW182,,D$4),D$9/(INDEX(Roky_výhled,,D$8)-Last_Bil)*(INDEX($BO182:$DW182,,D$8)-INDEX($D182:$BL182,,$E$1))+INDEX($D182:$BL182,,$E$1),D$9/(INDEX(Roky_výhled,,D$8)-INDEX(Roky_výhled,,D$8-1))*(INDEX($BO182:$DW182,,D$8)-INDEX($BO182:$DW182,,D$8-1))+INDEX($BO182:$DW182,,D$8-1))</f>
        <v>0</v>
      </c>
      <c r="E182" s="173">
        <f>CHOOSE(E$6,Statistika_paliv_E_a_T!E138,INDEX($BO182:$DW182,,E$4),E$9/(INDEX(Roky_výhled,,E$8)-Last_Bil)*(INDEX($BO182:$DW182,,E$8)-INDEX($D182:$BL182,,$E$1))+INDEX($D182:$BL182,,$E$1),E$9/(INDEX(Roky_výhled,,E$8)-INDEX(Roky_výhled,,E$8-1))*(INDEX($BO182:$DW182,,E$8)-INDEX($BO182:$DW182,,E$8-1))+INDEX($BO182:$DW182,,E$8-1))</f>
        <v>0</v>
      </c>
      <c r="F182" s="173">
        <f>CHOOSE(F$6,Statistika_paliv_E_a_T!F138,INDEX($BO182:$DW182,,F$4),F$9/(INDEX(Roky_výhled,,F$8)-Last_Bil)*(INDEX($BO182:$DW182,,F$8)-INDEX($D182:$BL182,,$E$1))+INDEX($D182:$BL182,,$E$1),F$9/(INDEX(Roky_výhled,,F$8)-INDEX(Roky_výhled,,F$8-1))*(INDEX($BO182:$DW182,,F$8)-INDEX($BO182:$DW182,,F$8-1))+INDEX($BO182:$DW182,,F$8-1))</f>
        <v>0</v>
      </c>
      <c r="G182" s="173">
        <f>CHOOSE(G$6,Statistika_paliv_E_a_T!G138,INDEX($BO182:$DW182,,G$4),G$9/(INDEX(Roky_výhled,,G$8)-Last_Bil)*(INDEX($BO182:$DW182,,G$8)-INDEX($D182:$BL182,,$E$1))+INDEX($D182:$BL182,,$E$1),G$9/(INDEX(Roky_výhled,,G$8)-INDEX(Roky_výhled,,G$8-1))*(INDEX($BO182:$DW182,,G$8)-INDEX($BO182:$DW182,,G$8-1))+INDEX($BO182:$DW182,,G$8-1))</f>
        <v>0</v>
      </c>
      <c r="H182" s="173">
        <f>CHOOSE(H$6,Statistika_paliv_E_a_T!H138,INDEX($BO182:$DW182,,H$4),H$9/(INDEX(Roky_výhled,,H$8)-Last_Bil)*(INDEX($BO182:$DW182,,H$8)-INDEX($D182:$BL182,,$E$1))+INDEX($D182:$BL182,,$E$1),H$9/(INDEX(Roky_výhled,,H$8)-INDEX(Roky_výhled,,H$8-1))*(INDEX($BO182:$DW182,,H$8)-INDEX($BO182:$DW182,,H$8-1))+INDEX($BO182:$DW182,,H$8-1))</f>
        <v>0</v>
      </c>
      <c r="I182" s="173">
        <f>CHOOSE(I$6,Statistika_paliv_E_a_T!I138,INDEX($BO182:$DW182,,I$4),I$9/(INDEX(Roky_výhled,,I$8)-Last_Bil)*(INDEX($BO182:$DW182,,I$8)-INDEX($D182:$BL182,,$E$1))+INDEX($D182:$BL182,,$E$1),I$9/(INDEX(Roky_výhled,,I$8)-INDEX(Roky_výhled,,I$8-1))*(INDEX($BO182:$DW182,,I$8)-INDEX($BO182:$DW182,,I$8-1))+INDEX($BO182:$DW182,,I$8-1))</f>
        <v>0</v>
      </c>
      <c r="J182" s="173">
        <f>CHOOSE(J$6,Statistika_paliv_E_a_T!J138,INDEX($BO182:$DW182,,J$4),J$9/(INDEX(Roky_výhled,,J$8)-Last_Bil)*(INDEX($BO182:$DW182,,J$8)-INDEX($D182:$BL182,,$E$1))+INDEX($D182:$BL182,,$E$1),J$9/(INDEX(Roky_výhled,,J$8)-INDEX(Roky_výhled,,J$8-1))*(INDEX($BO182:$DW182,,J$8)-INDEX($BO182:$DW182,,J$8-1))+INDEX($BO182:$DW182,,J$8-1))</f>
        <v>0</v>
      </c>
      <c r="K182" s="173">
        <f>CHOOSE(K$6,Statistika_paliv_E_a_T!K138,INDEX($BO182:$DW182,,K$4),K$9/(INDEX(Roky_výhled,,K$8)-Last_Bil)*(INDEX($BO182:$DW182,,K$8)-INDEX($D182:$BL182,,$E$1))+INDEX($D182:$BL182,,$E$1),K$9/(INDEX(Roky_výhled,,K$8)-INDEX(Roky_výhled,,K$8-1))*(INDEX($BO182:$DW182,,K$8)-INDEX($BO182:$DW182,,K$8-1))+INDEX($BO182:$DW182,,K$8-1))</f>
        <v>0</v>
      </c>
      <c r="L182" s="173">
        <f>CHOOSE(L$6,Statistika_paliv_E_a_T!L138,INDEX($BO182:$DW182,,L$4),L$9/(INDEX(Roky_výhled,,L$8)-Last_Bil)*(INDEX($BO182:$DW182,,L$8)-INDEX($D182:$BL182,,$E$1))+INDEX($D182:$BL182,,$E$1),L$9/(INDEX(Roky_výhled,,L$8)-INDEX(Roky_výhled,,L$8-1))*(INDEX($BO182:$DW182,,L$8)-INDEX($BO182:$DW182,,L$8-1))+INDEX($BO182:$DW182,,L$8-1))</f>
        <v>0</v>
      </c>
      <c r="M182" s="173">
        <f>CHOOSE(M$6,Statistika_paliv_E_a_T!M138,INDEX($BO182:$DW182,,M$4),M$9/(INDEX(Roky_výhled,,M$8)-Last_Bil)*(INDEX($BO182:$DW182,,M$8)-INDEX($D182:$BL182,,$E$1))+INDEX($D182:$BL182,,$E$1),M$9/(INDEX(Roky_výhled,,M$8)-INDEX(Roky_výhled,,M$8-1))*(INDEX($BO182:$DW182,,M$8)-INDEX($BO182:$DW182,,M$8-1))+INDEX($BO182:$DW182,,M$8-1))</f>
        <v>0</v>
      </c>
      <c r="N182" s="173">
        <f>CHOOSE(N$6,Statistika_paliv_E_a_T!N138,INDEX($BO182:$DW182,,N$4),N$9/(INDEX(Roky_výhled,,N$8)-Last_Bil)*(INDEX($BO182:$DW182,,N$8)-INDEX($D182:$BL182,,$E$1))+INDEX($D182:$BL182,,$E$1),N$9/(INDEX(Roky_výhled,,N$8)-INDEX(Roky_výhled,,N$8-1))*(INDEX($BO182:$DW182,,N$8)-INDEX($BO182:$DW182,,N$8-1))+INDEX($BO182:$DW182,,N$8-1))</f>
        <v>0</v>
      </c>
      <c r="O182" s="173">
        <f>CHOOSE(O$6,Statistika_paliv_E_a_T!O138,INDEX($BO182:$DW182,,O$4),O$9/(INDEX(Roky_výhled,,O$8)-Last_Bil)*(INDEX($BO182:$DW182,,O$8)-INDEX($D182:$BL182,,$E$1))+INDEX($D182:$BL182,,$E$1),O$9/(INDEX(Roky_výhled,,O$8)-INDEX(Roky_výhled,,O$8-1))*(INDEX($BO182:$DW182,,O$8)-INDEX($BO182:$DW182,,O$8-1))+INDEX($BO182:$DW182,,O$8-1))</f>
        <v>0</v>
      </c>
      <c r="P182" s="173">
        <f>CHOOSE(P$6,Statistika_paliv_E_a_T!P138,INDEX($BO182:$DW182,,P$4),P$9/(INDEX(Roky_výhled,,P$8)-Last_Bil)*(INDEX($BO182:$DW182,,P$8)-INDEX($D182:$BL182,,$E$1))+INDEX($D182:$BL182,,$E$1),P$9/(INDEX(Roky_výhled,,P$8)-INDEX(Roky_výhled,,P$8-1))*(INDEX($BO182:$DW182,,P$8)-INDEX($BO182:$DW182,,P$8-1))+INDEX($BO182:$DW182,,P$8-1))</f>
        <v>0</v>
      </c>
      <c r="Q182" s="173">
        <f>CHOOSE(Q$6,Statistika_paliv_E_a_T!Q138,INDEX($BO182:$DW182,,Q$4),Q$9/(INDEX(Roky_výhled,,Q$8)-Last_Bil)*(INDEX($BO182:$DW182,,Q$8)-INDEX($D182:$BL182,,$E$1))+INDEX($D182:$BL182,,$E$1),Q$9/(INDEX(Roky_výhled,,Q$8)-INDEX(Roky_výhled,,Q$8-1))*(INDEX($BO182:$DW182,,Q$8)-INDEX($BO182:$DW182,,Q$8-1))+INDEX($BO182:$DW182,,Q$8-1))</f>
        <v>0</v>
      </c>
      <c r="R182" s="173">
        <f>CHOOSE(R$6,Statistika_paliv_E_a_T!R138,INDEX($BO182:$DW182,,R$4),R$9/(INDEX(Roky_výhled,,R$8)-Last_Bil)*(INDEX($BO182:$DW182,,R$8)-INDEX($D182:$BL182,,$E$1))+INDEX($D182:$BL182,,$E$1),R$9/(INDEX(Roky_výhled,,R$8)-INDEX(Roky_výhled,,R$8-1))*(INDEX($BO182:$DW182,,R$8)-INDEX($BO182:$DW182,,R$8-1))+INDEX($BO182:$DW182,,R$8-1))</f>
        <v>0</v>
      </c>
      <c r="S182" s="173">
        <f>CHOOSE(S$6,Statistika_paliv_E_a_T!S138,INDEX($BO182:$DW182,,S$4),S$9/(INDEX(Roky_výhled,,S$8)-Last_Bil)*(INDEX($BO182:$DW182,,S$8)-INDEX($D182:$BL182,,$E$1))+INDEX($D182:$BL182,,$E$1),S$9/(INDEX(Roky_výhled,,S$8)-INDEX(Roky_výhled,,S$8-1))*(INDEX($BO182:$DW182,,S$8)-INDEX($BO182:$DW182,,S$8-1))+INDEX($BO182:$DW182,,S$8-1))</f>
        <v>0</v>
      </c>
      <c r="T182" s="173">
        <f>CHOOSE(T$6,Statistika_paliv_E_a_T!T138,INDEX($BO182:$DW182,,T$4),T$9/(INDEX(Roky_výhled,,T$8)-Last_Bil)*(INDEX($BO182:$DW182,,T$8)-INDEX($D182:$BL182,,$E$1))+INDEX($D182:$BL182,,$E$1),T$9/(INDEX(Roky_výhled,,T$8)-INDEX(Roky_výhled,,T$8-1))*(INDEX($BO182:$DW182,,T$8)-INDEX($BO182:$DW182,,T$8-1))+INDEX($BO182:$DW182,,T$8-1))</f>
        <v>0</v>
      </c>
      <c r="U182" s="173">
        <f>CHOOSE(U$6,Statistika_paliv_E_a_T!U138,INDEX($BO182:$DW182,,U$4),U$9/(INDEX(Roky_výhled,,U$8)-Last_Bil)*(INDEX($BO182:$DW182,,U$8)-INDEX($D182:$BL182,,$E$1))+INDEX($D182:$BL182,,$E$1),U$9/(INDEX(Roky_výhled,,U$8)-INDEX(Roky_výhled,,U$8-1))*(INDEX($BO182:$DW182,,U$8)-INDEX($BO182:$DW182,,U$8-1))+INDEX($BO182:$DW182,,U$8-1))</f>
        <v>0</v>
      </c>
      <c r="V182" s="173">
        <f>CHOOSE(V$6,Statistika_paliv_E_a_T!V138,INDEX($BO182:$DW182,,V$4),V$9/(INDEX(Roky_výhled,,V$8)-Last_Bil)*(INDEX($BO182:$DW182,,V$8)-INDEX($D182:$BL182,,$E$1))+INDEX($D182:$BL182,,$E$1),V$9/(INDEX(Roky_výhled,,V$8)-INDEX(Roky_výhled,,V$8-1))*(INDEX($BO182:$DW182,,V$8)-INDEX($BO182:$DW182,,V$8-1))+INDEX($BO182:$DW182,,V$8-1))</f>
        <v>0</v>
      </c>
      <c r="W182" s="173">
        <f>CHOOSE(W$6,Statistika_paliv_E_a_T!W138,INDEX($BO182:$DW182,,W$4),W$9/(INDEX(Roky_výhled,,W$8)-Last_Bil)*(INDEX($BO182:$DW182,,W$8)-INDEX($D182:$BL182,,$E$1))+INDEX($D182:$BL182,,$E$1),W$9/(INDEX(Roky_výhled,,W$8)-INDEX(Roky_výhled,,W$8-1))*(INDEX($BO182:$DW182,,W$8)-INDEX($BO182:$DW182,,W$8-1))+INDEX($BO182:$DW182,,W$8-1))</f>
        <v>0</v>
      </c>
      <c r="X182" s="173">
        <f>CHOOSE(X$6,Statistika_paliv_E_a_T!X138,INDEX($BO182:$DW182,,X$4),X$9/(INDEX(Roky_výhled,,X$8)-Last_Bil)*(INDEX($BO182:$DW182,,X$8)-INDEX($D182:$BL182,,$E$1))+INDEX($D182:$BL182,,$E$1),X$9/(INDEX(Roky_výhled,,X$8)-INDEX(Roky_výhled,,X$8-1))*(INDEX($BO182:$DW182,,X$8)-INDEX($BO182:$DW182,,X$8-1))+INDEX($BO182:$DW182,,X$8-1))</f>
        <v>0</v>
      </c>
      <c r="Y182" s="173">
        <f>CHOOSE(Y$6,Statistika_paliv_E_a_T!Y138,INDEX($BO182:$DW182,,Y$4),Y$9/(INDEX(Roky_výhled,,Y$8)-Last_Bil)*(INDEX($BO182:$DW182,,Y$8)-INDEX($D182:$BL182,,$E$1))+INDEX($D182:$BL182,,$E$1),Y$9/(INDEX(Roky_výhled,,Y$8)-INDEX(Roky_výhled,,Y$8-1))*(INDEX($BO182:$DW182,,Y$8)-INDEX($BO182:$DW182,,Y$8-1))+INDEX($BO182:$DW182,,Y$8-1))</f>
        <v>0</v>
      </c>
      <c r="Z182" s="173">
        <f>CHOOSE(Z$6,Statistika_paliv_E_a_T!Z138,INDEX($BO182:$DW182,,Z$4),Z$9/(INDEX(Roky_výhled,,Z$8)-Last_Bil)*(INDEX($BO182:$DW182,,Z$8)-INDEX($D182:$BL182,,$E$1))+INDEX($D182:$BL182,,$E$1),Z$9/(INDEX(Roky_výhled,,Z$8)-INDEX(Roky_výhled,,Z$8-1))*(INDEX($BO182:$DW182,,Z$8)-INDEX($BO182:$DW182,,Z$8-1))+INDEX($BO182:$DW182,,Z$8-1))</f>
        <v>0</v>
      </c>
      <c r="AA182" s="173">
        <f>CHOOSE(AA$6,Statistika_paliv_E_a_T!AA138,INDEX($BO182:$DW182,,AA$4),AA$9/(INDEX(Roky_výhled,,AA$8)-Last_Bil)*(INDEX($BO182:$DW182,,AA$8)-INDEX($D182:$BL182,,$E$1))+INDEX($D182:$BL182,,$E$1),AA$9/(INDEX(Roky_výhled,,AA$8)-INDEX(Roky_výhled,,AA$8-1))*(INDEX($BO182:$DW182,,AA$8)-INDEX($BO182:$DW182,,AA$8-1))+INDEX($BO182:$DW182,,AA$8-1))</f>
        <v>0</v>
      </c>
      <c r="AB182" s="173">
        <f>CHOOSE(AB$6,Statistika_paliv_E_a_T!AB138,INDEX($BO182:$DW182,,AB$4),AB$9/(INDEX(Roky_výhled,,AB$8)-Last_Bil)*(INDEX($BO182:$DW182,,AB$8)-INDEX($D182:$BL182,,$E$1))+INDEX($D182:$BL182,,$E$1),AB$9/(INDEX(Roky_výhled,,AB$8)-INDEX(Roky_výhled,,AB$8-1))*(INDEX($BO182:$DW182,,AB$8)-INDEX($BO182:$DW182,,AB$8-1))+INDEX($BO182:$DW182,,AB$8-1))</f>
        <v>0</v>
      </c>
      <c r="AC182" s="173">
        <f>CHOOSE(AC$6,Statistika_paliv_E_a_T!AC138,INDEX($BO182:$DW182,,AC$4),AC$9/(INDEX(Roky_výhled,,AC$8)-Last_Bil)*(INDEX($BO182:$DW182,,AC$8)-INDEX($D182:$BL182,,$E$1))+INDEX($D182:$BL182,,$E$1),AC$9/(INDEX(Roky_výhled,,AC$8)-INDEX(Roky_výhled,,AC$8-1))*(INDEX($BO182:$DW182,,AC$8)-INDEX($BO182:$DW182,,AC$8-1))+INDEX($BO182:$DW182,,AC$8-1))</f>
        <v>0</v>
      </c>
      <c r="AD182" s="173">
        <f>CHOOSE(AD$6,Statistika_paliv_E_a_T!AD138,INDEX($BO182:$DW182,,AD$4),AD$9/(INDEX(Roky_výhled,,AD$8)-Last_Bil)*(INDEX($BO182:$DW182,,AD$8)-INDEX($D182:$BL182,,$E$1))+INDEX($D182:$BL182,,$E$1),AD$9/(INDEX(Roky_výhled,,AD$8)-INDEX(Roky_výhled,,AD$8-1))*(INDEX($BO182:$DW182,,AD$8)-INDEX($BO182:$DW182,,AD$8-1))+INDEX($BO182:$DW182,,AD$8-1))</f>
        <v>0</v>
      </c>
      <c r="AE182" s="173">
        <f>CHOOSE(AE$6,Statistika_paliv_E_a_T!AE138,INDEX($BO182:$DW182,,AE$4),AE$9/(INDEX(Roky_výhled,,AE$8)-Last_Bil)*(INDEX($BO182:$DW182,,AE$8)-INDEX($D182:$BL182,,$E$1))+INDEX($D182:$BL182,,$E$1),AE$9/(INDEX(Roky_výhled,,AE$8)-INDEX(Roky_výhled,,AE$8-1))*(INDEX($BO182:$DW182,,AE$8)-INDEX($BO182:$DW182,,AE$8-1))+INDEX($BO182:$DW182,,AE$8-1))</f>
        <v>0</v>
      </c>
      <c r="AF182" s="173">
        <f>CHOOSE(AF$6,Statistika_paliv_E_a_T!AF138,INDEX($BO182:$DW182,,AF$4),AF$9/(INDEX(Roky_výhled,,AF$8)-Last_Bil)*(INDEX($BO182:$DW182,,AF$8)-INDEX($D182:$BL182,,$E$1))+INDEX($D182:$BL182,,$E$1),AF$9/(INDEX(Roky_výhled,,AF$8)-INDEX(Roky_výhled,,AF$8-1))*(INDEX($BO182:$DW182,,AF$8)-INDEX($BO182:$DW182,,AF$8-1))+INDEX($BO182:$DW182,,AF$8-1))</f>
        <v>0</v>
      </c>
      <c r="AG182" s="173">
        <f>CHOOSE(AG$6,Statistika_paliv_E_a_T!AG138,INDEX($BO182:$DW182,,AG$4),AG$9/(INDEX(Roky_výhled,,AG$8)-Last_Bil)*(INDEX($BO182:$DW182,,AG$8)-INDEX($D182:$BL182,,$E$1))+INDEX($D182:$BL182,,$E$1),AG$9/(INDEX(Roky_výhled,,AG$8)-INDEX(Roky_výhled,,AG$8-1))*(INDEX($BO182:$DW182,,AG$8)-INDEX($BO182:$DW182,,AG$8-1))+INDEX($BO182:$DW182,,AG$8-1))</f>
        <v>0</v>
      </c>
      <c r="AH182" s="173">
        <f>CHOOSE(AH$6,Statistika_paliv_E_a_T!AH138,INDEX($BO182:$DW182,,AH$4),AH$9/(INDEX(Roky_výhled,,AH$8)-Last_Bil)*(INDEX($BO182:$DW182,,AH$8)-INDEX($D182:$BL182,,$E$1))+INDEX($D182:$BL182,,$E$1),AH$9/(INDEX(Roky_výhled,,AH$8)-INDEX(Roky_výhled,,AH$8-1))*(INDEX($BO182:$DW182,,AH$8)-INDEX($BO182:$DW182,,AH$8-1))+INDEX($BO182:$DW182,,AH$8-1))</f>
        <v>0</v>
      </c>
      <c r="AI182" s="173">
        <f>CHOOSE(AI$6,Statistika_paliv_E_a_T!AI138,INDEX($BO182:$DW182,,AI$4),AI$9/(INDEX(Roky_výhled,,AI$8)-Last_Bil)*(INDEX($BO182:$DW182,,AI$8)-INDEX($D182:$BL182,,$E$1))+INDEX($D182:$BL182,,$E$1),AI$9/(INDEX(Roky_výhled,,AI$8)-INDEX(Roky_výhled,,AI$8-1))*(INDEX($BO182:$DW182,,AI$8)-INDEX($BO182:$DW182,,AI$8-1))+INDEX($BO182:$DW182,,AI$8-1))</f>
        <v>0</v>
      </c>
      <c r="AJ182" s="173">
        <f>CHOOSE(AJ$6,Statistika_paliv_E_a_T!AJ138,INDEX($BO182:$DW182,,AJ$4),AJ$9/(INDEX(Roky_výhled,,AJ$8)-Last_Bil)*(INDEX($BO182:$DW182,,AJ$8)-INDEX($D182:$BL182,,$E$1))+INDEX($D182:$BL182,,$E$1),AJ$9/(INDEX(Roky_výhled,,AJ$8)-INDEX(Roky_výhled,,AJ$8-1))*(INDEX($BO182:$DW182,,AJ$8)-INDEX($BO182:$DW182,,AJ$8-1))+INDEX($BO182:$DW182,,AJ$8-1))</f>
        <v>0</v>
      </c>
      <c r="AK182" s="173">
        <f>CHOOSE(AK$6,Statistika_paliv_E_a_T!AK138,INDEX($BO182:$DW182,,AK$4),AK$9/(INDEX(Roky_výhled,,AK$8)-Last_Bil)*(INDEX($BO182:$DW182,,AK$8)-INDEX($D182:$BL182,,$E$1))+INDEX($D182:$BL182,,$E$1),AK$9/(INDEX(Roky_výhled,,AK$8)-INDEX(Roky_výhled,,AK$8-1))*(INDEX($BO182:$DW182,,AK$8)-INDEX($BO182:$DW182,,AK$8-1))+INDEX($BO182:$DW182,,AK$8-1))</f>
        <v>0</v>
      </c>
      <c r="AL182" s="173">
        <f>CHOOSE(AL$6,Statistika_paliv_E_a_T!AL138,INDEX($BO182:$DW182,,AL$4),AL$9/(INDEX(Roky_výhled,,AL$8)-Last_Bil)*(INDEX($BO182:$DW182,,AL$8)-INDEX($D182:$BL182,,$E$1))+INDEX($D182:$BL182,,$E$1),AL$9/(INDEX(Roky_výhled,,AL$8)-INDEX(Roky_výhled,,AL$8-1))*(INDEX($BO182:$DW182,,AL$8)-INDEX($BO182:$DW182,,AL$8-1))+INDEX($BO182:$DW182,,AL$8-1))</f>
        <v>0</v>
      </c>
      <c r="AM182" s="173">
        <f>CHOOSE(AM$6,Statistika_paliv_E_a_T!AM138,INDEX($BO182:$DW182,,AM$4),AM$9/(INDEX(Roky_výhled,,AM$8)-Last_Bil)*(INDEX($BO182:$DW182,,AM$8)-INDEX($D182:$BL182,,$E$1))+INDEX($D182:$BL182,,$E$1),AM$9/(INDEX(Roky_výhled,,AM$8)-INDEX(Roky_výhled,,AM$8-1))*(INDEX($BO182:$DW182,,AM$8)-INDEX($BO182:$DW182,,AM$8-1))+INDEX($BO182:$DW182,,AM$8-1))</f>
        <v>0</v>
      </c>
      <c r="AN182" s="173">
        <f>CHOOSE(AN$6,Statistika_paliv_E_a_T!AN138,INDEX($BO182:$DW182,,AN$4),AN$9/(INDEX(Roky_výhled,,AN$8)-Last_Bil)*(INDEX($BO182:$DW182,,AN$8)-INDEX($D182:$BL182,,$E$1))+INDEX($D182:$BL182,,$E$1),AN$9/(INDEX(Roky_výhled,,AN$8)-INDEX(Roky_výhled,,AN$8-1))*(INDEX($BO182:$DW182,,AN$8)-INDEX($BO182:$DW182,,AN$8-1))+INDEX($BO182:$DW182,,AN$8-1))</f>
        <v>0</v>
      </c>
      <c r="AO182" s="173">
        <f>CHOOSE(AO$6,Statistika_paliv_E_a_T!AO138,INDEX($BO182:$DW182,,AO$4),AO$9/(INDEX(Roky_výhled,,AO$8)-Last_Bil)*(INDEX($BO182:$DW182,,AO$8)-INDEX($D182:$BL182,,$E$1))+INDEX($D182:$BL182,,$E$1),AO$9/(INDEX(Roky_výhled,,AO$8)-INDEX(Roky_výhled,,AO$8-1))*(INDEX($BO182:$DW182,,AO$8)-INDEX($BO182:$DW182,,AO$8-1))+INDEX($BO182:$DW182,,AO$8-1))</f>
        <v>0</v>
      </c>
      <c r="AP182" s="173">
        <f>CHOOSE(AP$6,Statistika_paliv_E_a_T!AP138,INDEX($BO182:$DW182,,AP$4),AP$9/(INDEX(Roky_výhled,,AP$8)-Last_Bil)*(INDEX($BO182:$DW182,,AP$8)-INDEX($D182:$BL182,,$E$1))+INDEX($D182:$BL182,,$E$1),AP$9/(INDEX(Roky_výhled,,AP$8)-INDEX(Roky_výhled,,AP$8-1))*(INDEX($BO182:$DW182,,AP$8)-INDEX($BO182:$DW182,,AP$8-1))+INDEX($BO182:$DW182,,AP$8-1))</f>
        <v>0</v>
      </c>
      <c r="AQ182" s="173">
        <f>CHOOSE(AQ$6,Statistika_paliv_E_a_T!AQ138,INDEX($BO182:$DW182,,AQ$4),AQ$9/(INDEX(Roky_výhled,,AQ$8)-Last_Bil)*(INDEX($BO182:$DW182,,AQ$8)-INDEX($D182:$BL182,,$E$1))+INDEX($D182:$BL182,,$E$1),AQ$9/(INDEX(Roky_výhled,,AQ$8)-INDEX(Roky_výhled,,AQ$8-1))*(INDEX($BO182:$DW182,,AQ$8)-INDEX($BO182:$DW182,,AQ$8-1))+INDEX($BO182:$DW182,,AQ$8-1))</f>
        <v>0</v>
      </c>
      <c r="AR182" s="173">
        <f>CHOOSE(AR$6,Statistika_paliv_E_a_T!AR138,INDEX($BO182:$DW182,,AR$4),AR$9/(INDEX(Roky_výhled,,AR$8)-Last_Bil)*(INDEX($BO182:$DW182,,AR$8)-INDEX($D182:$BL182,,$E$1))+INDEX($D182:$BL182,,$E$1),AR$9/(INDEX(Roky_výhled,,AR$8)-INDEX(Roky_výhled,,AR$8-1))*(INDEX($BO182:$DW182,,AR$8)-INDEX($BO182:$DW182,,AR$8-1))+INDEX($BO182:$DW182,,AR$8-1))</f>
        <v>0</v>
      </c>
      <c r="AS182" s="173">
        <f>CHOOSE(AS$6,Statistika_paliv_E_a_T!AS138,INDEX($BO182:$DW182,,AS$4),AS$9/(INDEX(Roky_výhled,,AS$8)-Last_Bil)*(INDEX($BO182:$DW182,,AS$8)-INDEX($D182:$BL182,,$E$1))+INDEX($D182:$BL182,,$E$1),AS$9/(INDEX(Roky_výhled,,AS$8)-INDEX(Roky_výhled,,AS$8-1))*(INDEX($BO182:$DW182,,AS$8)-INDEX($BO182:$DW182,,AS$8-1))+INDEX($BO182:$DW182,,AS$8-1))</f>
        <v>0</v>
      </c>
      <c r="AT182" s="173">
        <f>CHOOSE(AT$6,Statistika_paliv_E_a_T!AT138,INDEX($BO182:$DW182,,AT$4),AT$9/(INDEX(Roky_výhled,,AT$8)-Last_Bil)*(INDEX($BO182:$DW182,,AT$8)-INDEX($D182:$BL182,,$E$1))+INDEX($D182:$BL182,,$E$1),AT$9/(INDEX(Roky_výhled,,AT$8)-INDEX(Roky_výhled,,AT$8-1))*(INDEX($BO182:$DW182,,AT$8)-INDEX($BO182:$DW182,,AT$8-1))+INDEX($BO182:$DW182,,AT$8-1))</f>
        <v>0</v>
      </c>
      <c r="AU182" s="173">
        <f>CHOOSE(AU$6,Statistika_paliv_E_a_T!AU138,INDEX($BO182:$DW182,,AU$4),AU$9/(INDEX(Roky_výhled,,AU$8)-Last_Bil)*(INDEX($BO182:$DW182,,AU$8)-INDEX($D182:$BL182,,$E$1))+INDEX($D182:$BL182,,$E$1),AU$9/(INDEX(Roky_výhled,,AU$8)-INDEX(Roky_výhled,,AU$8-1))*(INDEX($BO182:$DW182,,AU$8)-INDEX($BO182:$DW182,,AU$8-1))+INDEX($BO182:$DW182,,AU$8-1))</f>
        <v>0</v>
      </c>
      <c r="AV182" s="173">
        <f>CHOOSE(AV$6,Statistika_paliv_E_a_T!AV138,INDEX($BO182:$DW182,,AV$4),AV$9/(INDEX(Roky_výhled,,AV$8)-Last_Bil)*(INDEX($BO182:$DW182,,AV$8)-INDEX($D182:$BL182,,$E$1))+INDEX($D182:$BL182,,$E$1),AV$9/(INDEX(Roky_výhled,,AV$8)-INDEX(Roky_výhled,,AV$8-1))*(INDEX($BO182:$DW182,,AV$8)-INDEX($BO182:$DW182,,AV$8-1))+INDEX($BO182:$DW182,,AV$8-1))</f>
        <v>0</v>
      </c>
      <c r="AW182" s="173">
        <f>CHOOSE(AW$6,Statistika_paliv_E_a_T!AW138,INDEX($BO182:$DW182,,AW$4),AW$9/(INDEX(Roky_výhled,,AW$8)-Last_Bil)*(INDEX($BO182:$DW182,,AW$8)-INDEX($D182:$BL182,,$E$1))+INDEX($D182:$BL182,,$E$1),AW$9/(INDEX(Roky_výhled,,AW$8)-INDEX(Roky_výhled,,AW$8-1))*(INDEX($BO182:$DW182,,AW$8)-INDEX($BO182:$DW182,,AW$8-1))+INDEX($BO182:$DW182,,AW$8-1))</f>
        <v>0</v>
      </c>
      <c r="AX182" s="173">
        <f>CHOOSE(AX$6,Statistika_paliv_E_a_T!AX138,INDEX($BO182:$DW182,,AX$4),AX$9/(INDEX(Roky_výhled,,AX$8)-Last_Bil)*(INDEX($BO182:$DW182,,AX$8)-INDEX($D182:$BL182,,$E$1))+INDEX($D182:$BL182,,$E$1),AX$9/(INDEX(Roky_výhled,,AX$8)-INDEX(Roky_výhled,,AX$8-1))*(INDEX($BO182:$DW182,,AX$8)-INDEX($BO182:$DW182,,AX$8-1))+INDEX($BO182:$DW182,,AX$8-1))</f>
        <v>0</v>
      </c>
      <c r="AY182" s="173">
        <f>CHOOSE(AY$6,Statistika_paliv_E_a_T!AY138,INDEX($BO182:$DW182,,AY$4),AY$9/(INDEX(Roky_výhled,,AY$8)-Last_Bil)*(INDEX($BO182:$DW182,,AY$8)-INDEX($D182:$BL182,,$E$1))+INDEX($D182:$BL182,,$E$1),AY$9/(INDEX(Roky_výhled,,AY$8)-INDEX(Roky_výhled,,AY$8-1))*(INDEX($BO182:$DW182,,AY$8)-INDEX($BO182:$DW182,,AY$8-1))+INDEX($BO182:$DW182,,AY$8-1))</f>
        <v>0</v>
      </c>
      <c r="AZ182" s="173">
        <f>CHOOSE(AZ$6,Statistika_paliv_E_a_T!AZ138,INDEX($BO182:$DW182,,AZ$4),AZ$9/(INDEX(Roky_výhled,,AZ$8)-Last_Bil)*(INDEX($BO182:$DW182,,AZ$8)-INDEX($D182:$BL182,,$E$1))+INDEX($D182:$BL182,,$E$1),AZ$9/(INDEX(Roky_výhled,,AZ$8)-INDEX(Roky_výhled,,AZ$8-1))*(INDEX($BO182:$DW182,,AZ$8)-INDEX($BO182:$DW182,,AZ$8-1))+INDEX($BO182:$DW182,,AZ$8-1))</f>
        <v>0</v>
      </c>
      <c r="BA182" s="173">
        <f>CHOOSE(BA$6,Statistika_paliv_E_a_T!BA138,INDEX($BO182:$DW182,,BA$4),BA$9/(INDEX(Roky_výhled,,BA$8)-Last_Bil)*(INDEX($BO182:$DW182,,BA$8)-INDEX($D182:$BL182,,$E$1))+INDEX($D182:$BL182,,$E$1),BA$9/(INDEX(Roky_výhled,,BA$8)-INDEX(Roky_výhled,,BA$8-1))*(INDEX($BO182:$DW182,,BA$8)-INDEX($BO182:$DW182,,BA$8-1))+INDEX($BO182:$DW182,,BA$8-1))</f>
        <v>0</v>
      </c>
      <c r="BB182" s="173">
        <f>CHOOSE(BB$6,Statistika_paliv_E_a_T!BB138,INDEX($BO182:$DW182,,BB$4),BB$9/(INDEX(Roky_výhled,,BB$8)-Last_Bil)*(INDEX($BO182:$DW182,,BB$8)-INDEX($D182:$BL182,,$E$1))+INDEX($D182:$BL182,,$E$1),BB$9/(INDEX(Roky_výhled,,BB$8)-INDEX(Roky_výhled,,BB$8-1))*(INDEX($BO182:$DW182,,BB$8)-INDEX($BO182:$DW182,,BB$8-1))+INDEX($BO182:$DW182,,BB$8-1))</f>
        <v>0</v>
      </c>
      <c r="BC182" s="173">
        <f>CHOOSE(BC$6,Statistika_paliv_E_a_T!BC138,INDEX($BO182:$DW182,,BC$4),BC$9/(INDEX(Roky_výhled,,BC$8)-Last_Bil)*(INDEX($BO182:$DW182,,BC$8)-INDEX($D182:$BL182,,$E$1))+INDEX($D182:$BL182,,$E$1),BC$9/(INDEX(Roky_výhled,,BC$8)-INDEX(Roky_výhled,,BC$8-1))*(INDEX($BO182:$DW182,,BC$8)-INDEX($BO182:$DW182,,BC$8-1))+INDEX($BO182:$DW182,,BC$8-1))</f>
        <v>0</v>
      </c>
      <c r="BD182" s="173">
        <f>CHOOSE(BD$6,Statistika_paliv_E_a_T!BD138,INDEX($BO182:$DW182,,BD$4),BD$9/(INDEX(Roky_výhled,,BD$8)-Last_Bil)*(INDEX($BO182:$DW182,,BD$8)-INDEX($D182:$BL182,,$E$1))+INDEX($D182:$BL182,,$E$1),BD$9/(INDEX(Roky_výhled,,BD$8)-INDEX(Roky_výhled,,BD$8-1))*(INDEX($BO182:$DW182,,BD$8)-INDEX($BO182:$DW182,,BD$8-1))+INDEX($BO182:$DW182,,BD$8-1))</f>
        <v>0</v>
      </c>
      <c r="BE182" s="173">
        <f>CHOOSE(BE$6,Statistika_paliv_E_a_T!BE138,INDEX($BO182:$DW182,,BE$4),BE$9/(INDEX(Roky_výhled,,BE$8)-Last_Bil)*(INDEX($BO182:$DW182,,BE$8)-INDEX($D182:$BL182,,$E$1))+INDEX($D182:$BL182,,$E$1),BE$9/(INDEX(Roky_výhled,,BE$8)-INDEX(Roky_výhled,,BE$8-1))*(INDEX($BO182:$DW182,,BE$8)-INDEX($BO182:$DW182,,BE$8-1))+INDEX($BO182:$DW182,,BE$8-1))</f>
        <v>0</v>
      </c>
      <c r="BF182" s="173">
        <f>CHOOSE(BF$6,Statistika_paliv_E_a_T!BF138,INDEX($BO182:$DW182,,BF$4),BF$9/(INDEX(Roky_výhled,,BF$8)-Last_Bil)*(INDEX($BO182:$DW182,,BF$8)-INDEX($D182:$BL182,,$E$1))+INDEX($D182:$BL182,,$E$1),BF$9/(INDEX(Roky_výhled,,BF$8)-INDEX(Roky_výhled,,BF$8-1))*(INDEX($BO182:$DW182,,BF$8)-INDEX($BO182:$DW182,,BF$8-1))+INDEX($BO182:$DW182,,BF$8-1))</f>
        <v>0</v>
      </c>
      <c r="BG182" s="173">
        <f>CHOOSE(BG$6,Statistika_paliv_E_a_T!BG138,INDEX($BO182:$DW182,,BG$4),BG$9/(INDEX(Roky_výhled,,BG$8)-Last_Bil)*(INDEX($BO182:$DW182,,BG$8)-INDEX($D182:$BL182,,$E$1))+INDEX($D182:$BL182,,$E$1),BG$9/(INDEX(Roky_výhled,,BG$8)-INDEX(Roky_výhled,,BG$8-1))*(INDEX($BO182:$DW182,,BG$8)-INDEX($BO182:$DW182,,BG$8-1))+INDEX($BO182:$DW182,,BG$8-1))</f>
        <v>0</v>
      </c>
      <c r="BH182" s="173">
        <f>CHOOSE(BH$6,Statistika_paliv_E_a_T!BH138,INDEX($BO182:$DW182,,BH$4),BH$9/(INDEX(Roky_výhled,,BH$8)-Last_Bil)*(INDEX($BO182:$DW182,,BH$8)-INDEX($D182:$BL182,,$E$1))+INDEX($D182:$BL182,,$E$1),BH$9/(INDEX(Roky_výhled,,BH$8)-INDEX(Roky_výhled,,BH$8-1))*(INDEX($BO182:$DW182,,BH$8)-INDEX($BO182:$DW182,,BH$8-1))+INDEX($BO182:$DW182,,BH$8-1))</f>
        <v>0</v>
      </c>
      <c r="BI182" s="173">
        <f>CHOOSE(BI$6,Statistika_paliv_E_a_T!BI138,INDEX($BO182:$DW182,,BI$4),BI$9/(INDEX(Roky_výhled,,BI$8)-Last_Bil)*(INDEX($BO182:$DW182,,BI$8)-INDEX($D182:$BL182,,$E$1))+INDEX($D182:$BL182,,$E$1),BI$9/(INDEX(Roky_výhled,,BI$8)-INDEX(Roky_výhled,,BI$8-1))*(INDEX($BO182:$DW182,,BI$8)-INDEX($BO182:$DW182,,BI$8-1))+INDEX($BO182:$DW182,,BI$8-1))</f>
        <v>0</v>
      </c>
      <c r="BJ182" s="173">
        <f>CHOOSE(BJ$6,Statistika_paliv_E_a_T!BJ138,INDEX($BO182:$DW182,,BJ$4),BJ$9/(INDEX(Roky_výhled,,BJ$8)-Last_Bil)*(INDEX($BO182:$DW182,,BJ$8)-INDEX($D182:$BL182,,$E$1))+INDEX($D182:$BL182,,$E$1),BJ$9/(INDEX(Roky_výhled,,BJ$8)-INDEX(Roky_výhled,,BJ$8-1))*(INDEX($BO182:$DW182,,BJ$8)-INDEX($BO182:$DW182,,BJ$8-1))+INDEX($BO182:$DW182,,BJ$8-1))</f>
        <v>0</v>
      </c>
      <c r="BK182" s="173">
        <f>CHOOSE(BK$6,Statistika_paliv_E_a_T!BK138,INDEX($BO182:$DW182,,BK$4),BK$9/(INDEX(Roky_výhled,,BK$8)-Last_Bil)*(INDEX($BO182:$DW182,,BK$8)-INDEX($D182:$BL182,,$E$1))+INDEX($D182:$BL182,,$E$1),BK$9/(INDEX(Roky_výhled,,BK$8)-INDEX(Roky_výhled,,BK$8-1))*(INDEX($BO182:$DW182,,BK$8)-INDEX($BO182:$DW182,,BK$8-1))+INDEX($BO182:$DW182,,BK$8-1))</f>
        <v>0</v>
      </c>
      <c r="BL182" s="162">
        <f>CHOOSE(BL$6,Statistika_paliv_E_a_T!BL138,INDEX($BO182:$DW182,,BL$4),BL$9/(INDEX(Roky_výhled,,BL$8)-Last_Bil)*(INDEX($BO182:$DW182,,BL$8)-INDEX($D182:$BL182,,$E$1))+INDEX($D182:$BL182,,$E$1),BL$9/(INDEX(Roky_výhled,,BL$8)-INDEX(Roky_výhled,,BL$8-1))*(INDEX($BO182:$DW182,,BL$8)-INDEX($BO182:$DW182,,BL$8-1))+INDEX($BO182:$DW182,,BL$8-1))</f>
        <v>0</v>
      </c>
      <c r="BM182"/>
      <c r="BN182" s="221" t="str">
        <f t="shared" si="493"/>
        <v>Elektřina</v>
      </c>
      <c r="BO182" s="285">
        <v>0</v>
      </c>
      <c r="BP182" s="286">
        <v>0</v>
      </c>
      <c r="BQ182" s="286">
        <v>0</v>
      </c>
      <c r="BR182" s="286">
        <v>0</v>
      </c>
      <c r="BS182" s="286">
        <v>0</v>
      </c>
      <c r="BT182" s="286">
        <v>0</v>
      </c>
      <c r="BU182" s="286">
        <v>0</v>
      </c>
      <c r="BV182" s="286">
        <v>0</v>
      </c>
      <c r="BW182" s="286">
        <v>0</v>
      </c>
      <c r="BX182" s="286">
        <v>0</v>
      </c>
      <c r="BY182" s="287">
        <v>0</v>
      </c>
      <c r="BZ182" s="281"/>
      <c r="CA182" s="281"/>
      <c r="CB182" s="281"/>
      <c r="CC182" s="281"/>
      <c r="CD182" s="281"/>
      <c r="CE182" s="281"/>
      <c r="CF182" s="281"/>
      <c r="CG182" s="281"/>
      <c r="CH182" s="281"/>
      <c r="CI182" s="281"/>
      <c r="CJ182" s="281"/>
      <c r="CK182" s="281"/>
      <c r="CL182" s="281"/>
      <c r="CM182" s="281"/>
      <c r="CN182" s="281"/>
      <c r="CO182" s="281"/>
      <c r="CP182" s="281"/>
      <c r="CQ182" s="281"/>
      <c r="CR182" s="281"/>
      <c r="CS182" s="281"/>
      <c r="CT182" s="281"/>
      <c r="CU182" s="281"/>
      <c r="CV182" s="281"/>
      <c r="CW182" s="281"/>
      <c r="CX182" s="281"/>
      <c r="CY182" s="281"/>
      <c r="CZ182" s="281"/>
      <c r="DA182" s="281"/>
      <c r="DB182" s="281"/>
      <c r="DC182" s="281"/>
      <c r="DD182" s="281"/>
      <c r="DE182" s="281"/>
      <c r="DF182" s="281"/>
      <c r="DG182" s="281"/>
      <c r="DH182" s="281"/>
      <c r="DI182" s="281"/>
      <c r="DJ182" s="281"/>
      <c r="DK182" s="281"/>
      <c r="DL182" s="281"/>
      <c r="DM182" s="281"/>
      <c r="DN182" s="281"/>
      <c r="DO182" s="281"/>
      <c r="DP182" s="281"/>
      <c r="DQ182" s="281"/>
      <c r="DR182" s="281"/>
      <c r="DS182" s="281"/>
      <c r="DT182" s="281"/>
      <c r="DU182" s="281"/>
      <c r="DV182" s="281"/>
      <c r="DW182" s="281"/>
    </row>
    <row r="183" spans="2:127" s="196" customFormat="1" x14ac:dyDescent="0.25">
      <c r="B183" t="s">
        <v>3255</v>
      </c>
      <c r="C183" s="221" t="str">
        <f t="shared" si="495"/>
        <v>Teplo</v>
      </c>
      <c r="D183" s="215">
        <f>CHOOSE(D$6,Statistika_paliv_E_a_T!D139,INDEX($BO183:$DW183,,D$4),D$9/(INDEX(Roky_výhled,,D$8)-Last_Bil)*(INDEX($BO183:$DW183,,D$8)-INDEX($D183:$BL183,,$E$1))+INDEX($D183:$BL183,,$E$1),D$9/(INDEX(Roky_výhled,,D$8)-INDEX(Roky_výhled,,D$8-1))*(INDEX($BO183:$DW183,,D$8)-INDEX($BO183:$DW183,,D$8-1))+INDEX($BO183:$DW183,,D$8-1))</f>
        <v>0</v>
      </c>
      <c r="E183" s="173">
        <f>CHOOSE(E$6,Statistika_paliv_E_a_T!E139,INDEX($BO183:$DW183,,E$4),E$9/(INDEX(Roky_výhled,,E$8)-Last_Bil)*(INDEX($BO183:$DW183,,E$8)-INDEX($D183:$BL183,,$E$1))+INDEX($D183:$BL183,,$E$1),E$9/(INDEX(Roky_výhled,,E$8)-INDEX(Roky_výhled,,E$8-1))*(INDEX($BO183:$DW183,,E$8)-INDEX($BO183:$DW183,,E$8-1))+INDEX($BO183:$DW183,,E$8-1))</f>
        <v>0</v>
      </c>
      <c r="F183" s="173">
        <f>CHOOSE(F$6,Statistika_paliv_E_a_T!F139,INDEX($BO183:$DW183,,F$4),F$9/(INDEX(Roky_výhled,,F$8)-Last_Bil)*(INDEX($BO183:$DW183,,F$8)-INDEX($D183:$BL183,,$E$1))+INDEX($D183:$BL183,,$E$1),F$9/(INDEX(Roky_výhled,,F$8)-INDEX(Roky_výhled,,F$8-1))*(INDEX($BO183:$DW183,,F$8)-INDEX($BO183:$DW183,,F$8-1))+INDEX($BO183:$DW183,,F$8-1))</f>
        <v>0</v>
      </c>
      <c r="G183" s="173">
        <f>CHOOSE(G$6,Statistika_paliv_E_a_T!G139,INDEX($BO183:$DW183,,G$4),G$9/(INDEX(Roky_výhled,,G$8)-Last_Bil)*(INDEX($BO183:$DW183,,G$8)-INDEX($D183:$BL183,,$E$1))+INDEX($D183:$BL183,,$E$1),G$9/(INDEX(Roky_výhled,,G$8)-INDEX(Roky_výhled,,G$8-1))*(INDEX($BO183:$DW183,,G$8)-INDEX($BO183:$DW183,,G$8-1))+INDEX($BO183:$DW183,,G$8-1))</f>
        <v>0</v>
      </c>
      <c r="H183" s="173">
        <f>CHOOSE(H$6,Statistika_paliv_E_a_T!H139,INDEX($BO183:$DW183,,H$4),H$9/(INDEX(Roky_výhled,,H$8)-Last_Bil)*(INDEX($BO183:$DW183,,H$8)-INDEX($D183:$BL183,,$E$1))+INDEX($D183:$BL183,,$E$1),H$9/(INDEX(Roky_výhled,,H$8)-INDEX(Roky_výhled,,H$8-1))*(INDEX($BO183:$DW183,,H$8)-INDEX($BO183:$DW183,,H$8-1))+INDEX($BO183:$DW183,,H$8-1))</f>
        <v>0</v>
      </c>
      <c r="I183" s="173">
        <f>CHOOSE(I$6,Statistika_paliv_E_a_T!I139,INDEX($BO183:$DW183,,I$4),I$9/(INDEX(Roky_výhled,,I$8)-Last_Bil)*(INDEX($BO183:$DW183,,I$8)-INDEX($D183:$BL183,,$E$1))+INDEX($D183:$BL183,,$E$1),I$9/(INDEX(Roky_výhled,,I$8)-INDEX(Roky_výhled,,I$8-1))*(INDEX($BO183:$DW183,,I$8)-INDEX($BO183:$DW183,,I$8-1))+INDEX($BO183:$DW183,,I$8-1))</f>
        <v>0</v>
      </c>
      <c r="J183" s="173">
        <f>CHOOSE(J$6,Statistika_paliv_E_a_T!J139,INDEX($BO183:$DW183,,J$4),J$9/(INDEX(Roky_výhled,,J$8)-Last_Bil)*(INDEX($BO183:$DW183,,J$8)-INDEX($D183:$BL183,,$E$1))+INDEX($D183:$BL183,,$E$1),J$9/(INDEX(Roky_výhled,,J$8)-INDEX(Roky_výhled,,J$8-1))*(INDEX($BO183:$DW183,,J$8)-INDEX($BO183:$DW183,,J$8-1))+INDEX($BO183:$DW183,,J$8-1))</f>
        <v>0</v>
      </c>
      <c r="K183" s="173">
        <f>CHOOSE(K$6,Statistika_paliv_E_a_T!K139,INDEX($BO183:$DW183,,K$4),K$9/(INDEX(Roky_výhled,,K$8)-Last_Bil)*(INDEX($BO183:$DW183,,K$8)-INDEX($D183:$BL183,,$E$1))+INDEX($D183:$BL183,,$E$1),K$9/(INDEX(Roky_výhled,,K$8)-INDEX(Roky_výhled,,K$8-1))*(INDEX($BO183:$DW183,,K$8)-INDEX($BO183:$DW183,,K$8-1))+INDEX($BO183:$DW183,,K$8-1))</f>
        <v>0</v>
      </c>
      <c r="L183" s="173">
        <f>CHOOSE(L$6,Statistika_paliv_E_a_T!L139,INDEX($BO183:$DW183,,L$4),L$9/(INDEX(Roky_výhled,,L$8)-Last_Bil)*(INDEX($BO183:$DW183,,L$8)-INDEX($D183:$BL183,,$E$1))+INDEX($D183:$BL183,,$E$1),L$9/(INDEX(Roky_výhled,,L$8)-INDEX(Roky_výhled,,L$8-1))*(INDEX($BO183:$DW183,,L$8)-INDEX($BO183:$DW183,,L$8-1))+INDEX($BO183:$DW183,,L$8-1))</f>
        <v>0</v>
      </c>
      <c r="M183" s="173">
        <f>CHOOSE(M$6,Statistika_paliv_E_a_T!M139,INDEX($BO183:$DW183,,M$4),M$9/(INDEX(Roky_výhled,,M$8)-Last_Bil)*(INDEX($BO183:$DW183,,M$8)-INDEX($D183:$BL183,,$E$1))+INDEX($D183:$BL183,,$E$1),M$9/(INDEX(Roky_výhled,,M$8)-INDEX(Roky_výhled,,M$8-1))*(INDEX($BO183:$DW183,,M$8)-INDEX($BO183:$DW183,,M$8-1))+INDEX($BO183:$DW183,,M$8-1))</f>
        <v>0</v>
      </c>
      <c r="N183" s="173">
        <f>CHOOSE(N$6,Statistika_paliv_E_a_T!N139,INDEX($BO183:$DW183,,N$4),N$9/(INDEX(Roky_výhled,,N$8)-Last_Bil)*(INDEX($BO183:$DW183,,N$8)-INDEX($D183:$BL183,,$E$1))+INDEX($D183:$BL183,,$E$1),N$9/(INDEX(Roky_výhled,,N$8)-INDEX(Roky_výhled,,N$8-1))*(INDEX($BO183:$DW183,,N$8)-INDEX($BO183:$DW183,,N$8-1))+INDEX($BO183:$DW183,,N$8-1))</f>
        <v>0</v>
      </c>
      <c r="O183" s="173">
        <f>CHOOSE(O$6,Statistika_paliv_E_a_T!O139,INDEX($BO183:$DW183,,O$4),O$9/(INDEX(Roky_výhled,,O$8)-Last_Bil)*(INDEX($BO183:$DW183,,O$8)-INDEX($D183:$BL183,,$E$1))+INDEX($D183:$BL183,,$E$1),O$9/(INDEX(Roky_výhled,,O$8)-INDEX(Roky_výhled,,O$8-1))*(INDEX($BO183:$DW183,,O$8)-INDEX($BO183:$DW183,,O$8-1))+INDEX($BO183:$DW183,,O$8-1))</f>
        <v>0</v>
      </c>
      <c r="P183" s="173">
        <f>CHOOSE(P$6,Statistika_paliv_E_a_T!P139,INDEX($BO183:$DW183,,P$4),P$9/(INDEX(Roky_výhled,,P$8)-Last_Bil)*(INDEX($BO183:$DW183,,P$8)-INDEX($D183:$BL183,,$E$1))+INDEX($D183:$BL183,,$E$1),P$9/(INDEX(Roky_výhled,,P$8)-INDEX(Roky_výhled,,P$8-1))*(INDEX($BO183:$DW183,,P$8)-INDEX($BO183:$DW183,,P$8-1))+INDEX($BO183:$DW183,,P$8-1))</f>
        <v>0</v>
      </c>
      <c r="Q183" s="173">
        <f>CHOOSE(Q$6,Statistika_paliv_E_a_T!Q139,INDEX($BO183:$DW183,,Q$4),Q$9/(INDEX(Roky_výhled,,Q$8)-Last_Bil)*(INDEX($BO183:$DW183,,Q$8)-INDEX($D183:$BL183,,$E$1))+INDEX($D183:$BL183,,$E$1),Q$9/(INDEX(Roky_výhled,,Q$8)-INDEX(Roky_výhled,,Q$8-1))*(INDEX($BO183:$DW183,,Q$8)-INDEX($BO183:$DW183,,Q$8-1))+INDEX($BO183:$DW183,,Q$8-1))</f>
        <v>0</v>
      </c>
      <c r="R183" s="173">
        <f>CHOOSE(R$6,Statistika_paliv_E_a_T!R139,INDEX($BO183:$DW183,,R$4),R$9/(INDEX(Roky_výhled,,R$8)-Last_Bil)*(INDEX($BO183:$DW183,,R$8)-INDEX($D183:$BL183,,$E$1))+INDEX($D183:$BL183,,$E$1),R$9/(INDEX(Roky_výhled,,R$8)-INDEX(Roky_výhled,,R$8-1))*(INDEX($BO183:$DW183,,R$8)-INDEX($BO183:$DW183,,R$8-1))+INDEX($BO183:$DW183,,R$8-1))</f>
        <v>0</v>
      </c>
      <c r="S183" s="173">
        <f>CHOOSE(S$6,Statistika_paliv_E_a_T!S139,INDEX($BO183:$DW183,,S$4),S$9/(INDEX(Roky_výhled,,S$8)-Last_Bil)*(INDEX($BO183:$DW183,,S$8)-INDEX($D183:$BL183,,$E$1))+INDEX($D183:$BL183,,$E$1),S$9/(INDEX(Roky_výhled,,S$8)-INDEX(Roky_výhled,,S$8-1))*(INDEX($BO183:$DW183,,S$8)-INDEX($BO183:$DW183,,S$8-1))+INDEX($BO183:$DW183,,S$8-1))</f>
        <v>0</v>
      </c>
      <c r="T183" s="173">
        <f>CHOOSE(T$6,Statistika_paliv_E_a_T!T139,INDEX($BO183:$DW183,,T$4),T$9/(INDEX(Roky_výhled,,T$8)-Last_Bil)*(INDEX($BO183:$DW183,,T$8)-INDEX($D183:$BL183,,$E$1))+INDEX($D183:$BL183,,$E$1),T$9/(INDEX(Roky_výhled,,T$8)-INDEX(Roky_výhled,,T$8-1))*(INDEX($BO183:$DW183,,T$8)-INDEX($BO183:$DW183,,T$8-1))+INDEX($BO183:$DW183,,T$8-1))</f>
        <v>0</v>
      </c>
      <c r="U183" s="173">
        <f>CHOOSE(U$6,Statistika_paliv_E_a_T!U139,INDEX($BO183:$DW183,,U$4),U$9/(INDEX(Roky_výhled,,U$8)-Last_Bil)*(INDEX($BO183:$DW183,,U$8)-INDEX($D183:$BL183,,$E$1))+INDEX($D183:$BL183,,$E$1),U$9/(INDEX(Roky_výhled,,U$8)-INDEX(Roky_výhled,,U$8-1))*(INDEX($BO183:$DW183,,U$8)-INDEX($BO183:$DW183,,U$8-1))+INDEX($BO183:$DW183,,U$8-1))</f>
        <v>0</v>
      </c>
      <c r="V183" s="173">
        <f>CHOOSE(V$6,Statistika_paliv_E_a_T!V139,INDEX($BO183:$DW183,,V$4),V$9/(INDEX(Roky_výhled,,V$8)-Last_Bil)*(INDEX($BO183:$DW183,,V$8)-INDEX($D183:$BL183,,$E$1))+INDEX($D183:$BL183,,$E$1),V$9/(INDEX(Roky_výhled,,V$8)-INDEX(Roky_výhled,,V$8-1))*(INDEX($BO183:$DW183,,V$8)-INDEX($BO183:$DW183,,V$8-1))+INDEX($BO183:$DW183,,V$8-1))</f>
        <v>0</v>
      </c>
      <c r="W183" s="173">
        <f>CHOOSE(W$6,Statistika_paliv_E_a_T!W139,INDEX($BO183:$DW183,,W$4),W$9/(INDEX(Roky_výhled,,W$8)-Last_Bil)*(INDEX($BO183:$DW183,,W$8)-INDEX($D183:$BL183,,$E$1))+INDEX($D183:$BL183,,$E$1),W$9/(INDEX(Roky_výhled,,W$8)-INDEX(Roky_výhled,,W$8-1))*(INDEX($BO183:$DW183,,W$8)-INDEX($BO183:$DW183,,W$8-1))+INDEX($BO183:$DW183,,W$8-1))</f>
        <v>0</v>
      </c>
      <c r="X183" s="173">
        <f>CHOOSE(X$6,Statistika_paliv_E_a_T!X139,INDEX($BO183:$DW183,,X$4),X$9/(INDEX(Roky_výhled,,X$8)-Last_Bil)*(INDEX($BO183:$DW183,,X$8)-INDEX($D183:$BL183,,$E$1))+INDEX($D183:$BL183,,$E$1),X$9/(INDEX(Roky_výhled,,X$8)-INDEX(Roky_výhled,,X$8-1))*(INDEX($BO183:$DW183,,X$8)-INDEX($BO183:$DW183,,X$8-1))+INDEX($BO183:$DW183,,X$8-1))</f>
        <v>0</v>
      </c>
      <c r="Y183" s="173">
        <f>CHOOSE(Y$6,Statistika_paliv_E_a_T!Y139,INDEX($BO183:$DW183,,Y$4),Y$9/(INDEX(Roky_výhled,,Y$8)-Last_Bil)*(INDEX($BO183:$DW183,,Y$8)-INDEX($D183:$BL183,,$E$1))+INDEX($D183:$BL183,,$E$1),Y$9/(INDEX(Roky_výhled,,Y$8)-INDEX(Roky_výhled,,Y$8-1))*(INDEX($BO183:$DW183,,Y$8)-INDEX($BO183:$DW183,,Y$8-1))+INDEX($BO183:$DW183,,Y$8-1))</f>
        <v>0</v>
      </c>
      <c r="Z183" s="173">
        <f>CHOOSE(Z$6,Statistika_paliv_E_a_T!Z139,INDEX($BO183:$DW183,,Z$4),Z$9/(INDEX(Roky_výhled,,Z$8)-Last_Bil)*(INDEX($BO183:$DW183,,Z$8)-INDEX($D183:$BL183,,$E$1))+INDEX($D183:$BL183,,$E$1),Z$9/(INDEX(Roky_výhled,,Z$8)-INDEX(Roky_výhled,,Z$8-1))*(INDEX($BO183:$DW183,,Z$8)-INDEX($BO183:$DW183,,Z$8-1))+INDEX($BO183:$DW183,,Z$8-1))</f>
        <v>0</v>
      </c>
      <c r="AA183" s="173">
        <f>CHOOSE(AA$6,Statistika_paliv_E_a_T!AA139,INDEX($BO183:$DW183,,AA$4),AA$9/(INDEX(Roky_výhled,,AA$8)-Last_Bil)*(INDEX($BO183:$DW183,,AA$8)-INDEX($D183:$BL183,,$E$1))+INDEX($D183:$BL183,,$E$1),AA$9/(INDEX(Roky_výhled,,AA$8)-INDEX(Roky_výhled,,AA$8-1))*(INDEX($BO183:$DW183,,AA$8)-INDEX($BO183:$DW183,,AA$8-1))+INDEX($BO183:$DW183,,AA$8-1))</f>
        <v>0</v>
      </c>
      <c r="AB183" s="173">
        <f>CHOOSE(AB$6,Statistika_paliv_E_a_T!AB139,INDEX($BO183:$DW183,,AB$4),AB$9/(INDEX(Roky_výhled,,AB$8)-Last_Bil)*(INDEX($BO183:$DW183,,AB$8)-INDEX($D183:$BL183,,$E$1))+INDEX($D183:$BL183,,$E$1),AB$9/(INDEX(Roky_výhled,,AB$8)-INDEX(Roky_výhled,,AB$8-1))*(INDEX($BO183:$DW183,,AB$8)-INDEX($BO183:$DW183,,AB$8-1))+INDEX($BO183:$DW183,,AB$8-1))</f>
        <v>0</v>
      </c>
      <c r="AC183" s="173">
        <f>CHOOSE(AC$6,Statistika_paliv_E_a_T!AC139,INDEX($BO183:$DW183,,AC$4),AC$9/(INDEX(Roky_výhled,,AC$8)-Last_Bil)*(INDEX($BO183:$DW183,,AC$8)-INDEX($D183:$BL183,,$E$1))+INDEX($D183:$BL183,,$E$1),AC$9/(INDEX(Roky_výhled,,AC$8)-INDEX(Roky_výhled,,AC$8-1))*(INDEX($BO183:$DW183,,AC$8)-INDEX($BO183:$DW183,,AC$8-1))+INDEX($BO183:$DW183,,AC$8-1))</f>
        <v>0</v>
      </c>
      <c r="AD183" s="173">
        <f>CHOOSE(AD$6,Statistika_paliv_E_a_T!AD139,INDEX($BO183:$DW183,,AD$4),AD$9/(INDEX(Roky_výhled,,AD$8)-Last_Bil)*(INDEX($BO183:$DW183,,AD$8)-INDEX($D183:$BL183,,$E$1))+INDEX($D183:$BL183,,$E$1),AD$9/(INDEX(Roky_výhled,,AD$8)-INDEX(Roky_výhled,,AD$8-1))*(INDEX($BO183:$DW183,,AD$8)-INDEX($BO183:$DW183,,AD$8-1))+INDEX($BO183:$DW183,,AD$8-1))</f>
        <v>0</v>
      </c>
      <c r="AE183" s="173">
        <f>CHOOSE(AE$6,Statistika_paliv_E_a_T!AE139,INDEX($BO183:$DW183,,AE$4),AE$9/(INDEX(Roky_výhled,,AE$8)-Last_Bil)*(INDEX($BO183:$DW183,,AE$8)-INDEX($D183:$BL183,,$E$1))+INDEX($D183:$BL183,,$E$1),AE$9/(INDEX(Roky_výhled,,AE$8)-INDEX(Roky_výhled,,AE$8-1))*(INDEX($BO183:$DW183,,AE$8)-INDEX($BO183:$DW183,,AE$8-1))+INDEX($BO183:$DW183,,AE$8-1))</f>
        <v>0</v>
      </c>
      <c r="AF183" s="173">
        <f>CHOOSE(AF$6,Statistika_paliv_E_a_T!AF139,INDEX($BO183:$DW183,,AF$4),AF$9/(INDEX(Roky_výhled,,AF$8)-Last_Bil)*(INDEX($BO183:$DW183,,AF$8)-INDEX($D183:$BL183,,$E$1))+INDEX($D183:$BL183,,$E$1),AF$9/(INDEX(Roky_výhled,,AF$8)-INDEX(Roky_výhled,,AF$8-1))*(INDEX($BO183:$DW183,,AF$8)-INDEX($BO183:$DW183,,AF$8-1))+INDEX($BO183:$DW183,,AF$8-1))</f>
        <v>0</v>
      </c>
      <c r="AG183" s="173">
        <f>CHOOSE(AG$6,Statistika_paliv_E_a_T!AG139,INDEX($BO183:$DW183,,AG$4),AG$9/(INDEX(Roky_výhled,,AG$8)-Last_Bil)*(INDEX($BO183:$DW183,,AG$8)-INDEX($D183:$BL183,,$E$1))+INDEX($D183:$BL183,,$E$1),AG$9/(INDEX(Roky_výhled,,AG$8)-INDEX(Roky_výhled,,AG$8-1))*(INDEX($BO183:$DW183,,AG$8)-INDEX($BO183:$DW183,,AG$8-1))+INDEX($BO183:$DW183,,AG$8-1))</f>
        <v>0</v>
      </c>
      <c r="AH183" s="173">
        <f>CHOOSE(AH$6,Statistika_paliv_E_a_T!AH139,INDEX($BO183:$DW183,,AH$4),AH$9/(INDEX(Roky_výhled,,AH$8)-Last_Bil)*(INDEX($BO183:$DW183,,AH$8)-INDEX($D183:$BL183,,$E$1))+INDEX($D183:$BL183,,$E$1),AH$9/(INDEX(Roky_výhled,,AH$8)-INDEX(Roky_výhled,,AH$8-1))*(INDEX($BO183:$DW183,,AH$8)-INDEX($BO183:$DW183,,AH$8-1))+INDEX($BO183:$DW183,,AH$8-1))</f>
        <v>0</v>
      </c>
      <c r="AI183" s="173">
        <f>CHOOSE(AI$6,Statistika_paliv_E_a_T!AI139,INDEX($BO183:$DW183,,AI$4),AI$9/(INDEX(Roky_výhled,,AI$8)-Last_Bil)*(INDEX($BO183:$DW183,,AI$8)-INDEX($D183:$BL183,,$E$1))+INDEX($D183:$BL183,,$E$1),AI$9/(INDEX(Roky_výhled,,AI$8)-INDEX(Roky_výhled,,AI$8-1))*(INDEX($BO183:$DW183,,AI$8)-INDEX($BO183:$DW183,,AI$8-1))+INDEX($BO183:$DW183,,AI$8-1))</f>
        <v>0</v>
      </c>
      <c r="AJ183" s="173">
        <f>CHOOSE(AJ$6,Statistika_paliv_E_a_T!AJ139,INDEX($BO183:$DW183,,AJ$4),AJ$9/(INDEX(Roky_výhled,,AJ$8)-Last_Bil)*(INDEX($BO183:$DW183,,AJ$8)-INDEX($D183:$BL183,,$E$1))+INDEX($D183:$BL183,,$E$1),AJ$9/(INDEX(Roky_výhled,,AJ$8)-INDEX(Roky_výhled,,AJ$8-1))*(INDEX($BO183:$DW183,,AJ$8)-INDEX($BO183:$DW183,,AJ$8-1))+INDEX($BO183:$DW183,,AJ$8-1))</f>
        <v>0</v>
      </c>
      <c r="AK183" s="173">
        <f>CHOOSE(AK$6,Statistika_paliv_E_a_T!AK139,INDEX($BO183:$DW183,,AK$4),AK$9/(INDEX(Roky_výhled,,AK$8)-Last_Bil)*(INDEX($BO183:$DW183,,AK$8)-INDEX($D183:$BL183,,$E$1))+INDEX($D183:$BL183,,$E$1),AK$9/(INDEX(Roky_výhled,,AK$8)-INDEX(Roky_výhled,,AK$8-1))*(INDEX($BO183:$DW183,,AK$8)-INDEX($BO183:$DW183,,AK$8-1))+INDEX($BO183:$DW183,,AK$8-1))</f>
        <v>0</v>
      </c>
      <c r="AL183" s="173">
        <f>CHOOSE(AL$6,Statistika_paliv_E_a_T!AL139,INDEX($BO183:$DW183,,AL$4),AL$9/(INDEX(Roky_výhled,,AL$8)-Last_Bil)*(INDEX($BO183:$DW183,,AL$8)-INDEX($D183:$BL183,,$E$1))+INDEX($D183:$BL183,,$E$1),AL$9/(INDEX(Roky_výhled,,AL$8)-INDEX(Roky_výhled,,AL$8-1))*(INDEX($BO183:$DW183,,AL$8)-INDEX($BO183:$DW183,,AL$8-1))+INDEX($BO183:$DW183,,AL$8-1))</f>
        <v>0</v>
      </c>
      <c r="AM183" s="173">
        <f>CHOOSE(AM$6,Statistika_paliv_E_a_T!AM139,INDEX($BO183:$DW183,,AM$4),AM$9/(INDEX(Roky_výhled,,AM$8)-Last_Bil)*(INDEX($BO183:$DW183,,AM$8)-INDEX($D183:$BL183,,$E$1))+INDEX($D183:$BL183,,$E$1),AM$9/(INDEX(Roky_výhled,,AM$8)-INDEX(Roky_výhled,,AM$8-1))*(INDEX($BO183:$DW183,,AM$8)-INDEX($BO183:$DW183,,AM$8-1))+INDEX($BO183:$DW183,,AM$8-1))</f>
        <v>0</v>
      </c>
      <c r="AN183" s="173">
        <f>CHOOSE(AN$6,Statistika_paliv_E_a_T!AN139,INDEX($BO183:$DW183,,AN$4),AN$9/(INDEX(Roky_výhled,,AN$8)-Last_Bil)*(INDEX($BO183:$DW183,,AN$8)-INDEX($D183:$BL183,,$E$1))+INDEX($D183:$BL183,,$E$1),AN$9/(INDEX(Roky_výhled,,AN$8)-INDEX(Roky_výhled,,AN$8-1))*(INDEX($BO183:$DW183,,AN$8)-INDEX($BO183:$DW183,,AN$8-1))+INDEX($BO183:$DW183,,AN$8-1))</f>
        <v>0</v>
      </c>
      <c r="AO183" s="173">
        <f>CHOOSE(AO$6,Statistika_paliv_E_a_T!AO139,INDEX($BO183:$DW183,,AO$4),AO$9/(INDEX(Roky_výhled,,AO$8)-Last_Bil)*(INDEX($BO183:$DW183,,AO$8)-INDEX($D183:$BL183,,$E$1))+INDEX($D183:$BL183,,$E$1),AO$9/(INDEX(Roky_výhled,,AO$8)-INDEX(Roky_výhled,,AO$8-1))*(INDEX($BO183:$DW183,,AO$8)-INDEX($BO183:$DW183,,AO$8-1))+INDEX($BO183:$DW183,,AO$8-1))</f>
        <v>0</v>
      </c>
      <c r="AP183" s="173">
        <f>CHOOSE(AP$6,Statistika_paliv_E_a_T!AP139,INDEX($BO183:$DW183,,AP$4),AP$9/(INDEX(Roky_výhled,,AP$8)-Last_Bil)*(INDEX($BO183:$DW183,,AP$8)-INDEX($D183:$BL183,,$E$1))+INDEX($D183:$BL183,,$E$1),AP$9/(INDEX(Roky_výhled,,AP$8)-INDEX(Roky_výhled,,AP$8-1))*(INDEX($BO183:$DW183,,AP$8)-INDEX($BO183:$DW183,,AP$8-1))+INDEX($BO183:$DW183,,AP$8-1))</f>
        <v>0</v>
      </c>
      <c r="AQ183" s="173">
        <f>CHOOSE(AQ$6,Statistika_paliv_E_a_T!AQ139,INDEX($BO183:$DW183,,AQ$4),AQ$9/(INDEX(Roky_výhled,,AQ$8)-Last_Bil)*(INDEX($BO183:$DW183,,AQ$8)-INDEX($D183:$BL183,,$E$1))+INDEX($D183:$BL183,,$E$1),AQ$9/(INDEX(Roky_výhled,,AQ$8)-INDEX(Roky_výhled,,AQ$8-1))*(INDEX($BO183:$DW183,,AQ$8)-INDEX($BO183:$DW183,,AQ$8-1))+INDEX($BO183:$DW183,,AQ$8-1))</f>
        <v>0</v>
      </c>
      <c r="AR183" s="173">
        <f>CHOOSE(AR$6,Statistika_paliv_E_a_T!AR139,INDEX($BO183:$DW183,,AR$4),AR$9/(INDEX(Roky_výhled,,AR$8)-Last_Bil)*(INDEX($BO183:$DW183,,AR$8)-INDEX($D183:$BL183,,$E$1))+INDEX($D183:$BL183,,$E$1),AR$9/(INDEX(Roky_výhled,,AR$8)-INDEX(Roky_výhled,,AR$8-1))*(INDEX($BO183:$DW183,,AR$8)-INDEX($BO183:$DW183,,AR$8-1))+INDEX($BO183:$DW183,,AR$8-1))</f>
        <v>0</v>
      </c>
      <c r="AS183" s="173">
        <f>CHOOSE(AS$6,Statistika_paliv_E_a_T!AS139,INDEX($BO183:$DW183,,AS$4),AS$9/(INDEX(Roky_výhled,,AS$8)-Last_Bil)*(INDEX($BO183:$DW183,,AS$8)-INDEX($D183:$BL183,,$E$1))+INDEX($D183:$BL183,,$E$1),AS$9/(INDEX(Roky_výhled,,AS$8)-INDEX(Roky_výhled,,AS$8-1))*(INDEX($BO183:$DW183,,AS$8)-INDEX($BO183:$DW183,,AS$8-1))+INDEX($BO183:$DW183,,AS$8-1))</f>
        <v>0</v>
      </c>
      <c r="AT183" s="173">
        <f>CHOOSE(AT$6,Statistika_paliv_E_a_T!AT139,INDEX($BO183:$DW183,,AT$4),AT$9/(INDEX(Roky_výhled,,AT$8)-Last_Bil)*(INDEX($BO183:$DW183,,AT$8)-INDEX($D183:$BL183,,$E$1))+INDEX($D183:$BL183,,$E$1),AT$9/(INDEX(Roky_výhled,,AT$8)-INDEX(Roky_výhled,,AT$8-1))*(INDEX($BO183:$DW183,,AT$8)-INDEX($BO183:$DW183,,AT$8-1))+INDEX($BO183:$DW183,,AT$8-1))</f>
        <v>0</v>
      </c>
      <c r="AU183" s="173">
        <f>CHOOSE(AU$6,Statistika_paliv_E_a_T!AU139,INDEX($BO183:$DW183,,AU$4),AU$9/(INDEX(Roky_výhled,,AU$8)-Last_Bil)*(INDEX($BO183:$DW183,,AU$8)-INDEX($D183:$BL183,,$E$1))+INDEX($D183:$BL183,,$E$1),AU$9/(INDEX(Roky_výhled,,AU$8)-INDEX(Roky_výhled,,AU$8-1))*(INDEX($BO183:$DW183,,AU$8)-INDEX($BO183:$DW183,,AU$8-1))+INDEX($BO183:$DW183,,AU$8-1))</f>
        <v>0</v>
      </c>
      <c r="AV183" s="173">
        <f>CHOOSE(AV$6,Statistika_paliv_E_a_T!AV139,INDEX($BO183:$DW183,,AV$4),AV$9/(INDEX(Roky_výhled,,AV$8)-Last_Bil)*(INDEX($BO183:$DW183,,AV$8)-INDEX($D183:$BL183,,$E$1))+INDEX($D183:$BL183,,$E$1),AV$9/(INDEX(Roky_výhled,,AV$8)-INDEX(Roky_výhled,,AV$8-1))*(INDEX($BO183:$DW183,,AV$8)-INDEX($BO183:$DW183,,AV$8-1))+INDEX($BO183:$DW183,,AV$8-1))</f>
        <v>0</v>
      </c>
      <c r="AW183" s="173">
        <f>CHOOSE(AW$6,Statistika_paliv_E_a_T!AW139,INDEX($BO183:$DW183,,AW$4),AW$9/(INDEX(Roky_výhled,,AW$8)-Last_Bil)*(INDEX($BO183:$DW183,,AW$8)-INDEX($D183:$BL183,,$E$1))+INDEX($D183:$BL183,,$E$1),AW$9/(INDEX(Roky_výhled,,AW$8)-INDEX(Roky_výhled,,AW$8-1))*(INDEX($BO183:$DW183,,AW$8)-INDEX($BO183:$DW183,,AW$8-1))+INDEX($BO183:$DW183,,AW$8-1))</f>
        <v>0</v>
      </c>
      <c r="AX183" s="173">
        <f>CHOOSE(AX$6,Statistika_paliv_E_a_T!AX139,INDEX($BO183:$DW183,,AX$4),AX$9/(INDEX(Roky_výhled,,AX$8)-Last_Bil)*(INDEX($BO183:$DW183,,AX$8)-INDEX($D183:$BL183,,$E$1))+INDEX($D183:$BL183,,$E$1),AX$9/(INDEX(Roky_výhled,,AX$8)-INDEX(Roky_výhled,,AX$8-1))*(INDEX($BO183:$DW183,,AX$8)-INDEX($BO183:$DW183,,AX$8-1))+INDEX($BO183:$DW183,,AX$8-1))</f>
        <v>0</v>
      </c>
      <c r="AY183" s="173">
        <f>CHOOSE(AY$6,Statistika_paliv_E_a_T!AY139,INDEX($BO183:$DW183,,AY$4),AY$9/(INDEX(Roky_výhled,,AY$8)-Last_Bil)*(INDEX($BO183:$DW183,,AY$8)-INDEX($D183:$BL183,,$E$1))+INDEX($D183:$BL183,,$E$1),AY$9/(INDEX(Roky_výhled,,AY$8)-INDEX(Roky_výhled,,AY$8-1))*(INDEX($BO183:$DW183,,AY$8)-INDEX($BO183:$DW183,,AY$8-1))+INDEX($BO183:$DW183,,AY$8-1))</f>
        <v>0</v>
      </c>
      <c r="AZ183" s="173">
        <f>CHOOSE(AZ$6,Statistika_paliv_E_a_T!AZ139,INDEX($BO183:$DW183,,AZ$4),AZ$9/(INDEX(Roky_výhled,,AZ$8)-Last_Bil)*(INDEX($BO183:$DW183,,AZ$8)-INDEX($D183:$BL183,,$E$1))+INDEX($D183:$BL183,,$E$1),AZ$9/(INDEX(Roky_výhled,,AZ$8)-INDEX(Roky_výhled,,AZ$8-1))*(INDEX($BO183:$DW183,,AZ$8)-INDEX($BO183:$DW183,,AZ$8-1))+INDEX($BO183:$DW183,,AZ$8-1))</f>
        <v>0</v>
      </c>
      <c r="BA183" s="173">
        <f>CHOOSE(BA$6,Statistika_paliv_E_a_T!BA139,INDEX($BO183:$DW183,,BA$4),BA$9/(INDEX(Roky_výhled,,BA$8)-Last_Bil)*(INDEX($BO183:$DW183,,BA$8)-INDEX($D183:$BL183,,$E$1))+INDEX($D183:$BL183,,$E$1),BA$9/(INDEX(Roky_výhled,,BA$8)-INDEX(Roky_výhled,,BA$8-1))*(INDEX($BO183:$DW183,,BA$8)-INDEX($BO183:$DW183,,BA$8-1))+INDEX($BO183:$DW183,,BA$8-1))</f>
        <v>0</v>
      </c>
      <c r="BB183" s="173">
        <f>CHOOSE(BB$6,Statistika_paliv_E_a_T!BB139,INDEX($BO183:$DW183,,BB$4),BB$9/(INDEX(Roky_výhled,,BB$8)-Last_Bil)*(INDEX($BO183:$DW183,,BB$8)-INDEX($D183:$BL183,,$E$1))+INDEX($D183:$BL183,,$E$1),BB$9/(INDEX(Roky_výhled,,BB$8)-INDEX(Roky_výhled,,BB$8-1))*(INDEX($BO183:$DW183,,BB$8)-INDEX($BO183:$DW183,,BB$8-1))+INDEX($BO183:$DW183,,BB$8-1))</f>
        <v>0</v>
      </c>
      <c r="BC183" s="173">
        <f>CHOOSE(BC$6,Statistika_paliv_E_a_T!BC139,INDEX($BO183:$DW183,,BC$4),BC$9/(INDEX(Roky_výhled,,BC$8)-Last_Bil)*(INDEX($BO183:$DW183,,BC$8)-INDEX($D183:$BL183,,$E$1))+INDEX($D183:$BL183,,$E$1),BC$9/(INDEX(Roky_výhled,,BC$8)-INDEX(Roky_výhled,,BC$8-1))*(INDEX($BO183:$DW183,,BC$8)-INDEX($BO183:$DW183,,BC$8-1))+INDEX($BO183:$DW183,,BC$8-1))</f>
        <v>0</v>
      </c>
      <c r="BD183" s="173">
        <f>CHOOSE(BD$6,Statistika_paliv_E_a_T!BD139,INDEX($BO183:$DW183,,BD$4),BD$9/(INDEX(Roky_výhled,,BD$8)-Last_Bil)*(INDEX($BO183:$DW183,,BD$8)-INDEX($D183:$BL183,,$E$1))+INDEX($D183:$BL183,,$E$1),BD$9/(INDEX(Roky_výhled,,BD$8)-INDEX(Roky_výhled,,BD$8-1))*(INDEX($BO183:$DW183,,BD$8)-INDEX($BO183:$DW183,,BD$8-1))+INDEX($BO183:$DW183,,BD$8-1))</f>
        <v>0</v>
      </c>
      <c r="BE183" s="173">
        <f>CHOOSE(BE$6,Statistika_paliv_E_a_T!BE139,INDEX($BO183:$DW183,,BE$4),BE$9/(INDEX(Roky_výhled,,BE$8)-Last_Bil)*(INDEX($BO183:$DW183,,BE$8)-INDEX($D183:$BL183,,$E$1))+INDEX($D183:$BL183,,$E$1),BE$9/(INDEX(Roky_výhled,,BE$8)-INDEX(Roky_výhled,,BE$8-1))*(INDEX($BO183:$DW183,,BE$8)-INDEX($BO183:$DW183,,BE$8-1))+INDEX($BO183:$DW183,,BE$8-1))</f>
        <v>0</v>
      </c>
      <c r="BF183" s="173">
        <f>CHOOSE(BF$6,Statistika_paliv_E_a_T!BF139,INDEX($BO183:$DW183,,BF$4),BF$9/(INDEX(Roky_výhled,,BF$8)-Last_Bil)*(INDEX($BO183:$DW183,,BF$8)-INDEX($D183:$BL183,,$E$1))+INDEX($D183:$BL183,,$E$1),BF$9/(INDEX(Roky_výhled,,BF$8)-INDEX(Roky_výhled,,BF$8-1))*(INDEX($BO183:$DW183,,BF$8)-INDEX($BO183:$DW183,,BF$8-1))+INDEX($BO183:$DW183,,BF$8-1))</f>
        <v>0</v>
      </c>
      <c r="BG183" s="173">
        <f>CHOOSE(BG$6,Statistika_paliv_E_a_T!BG139,INDEX($BO183:$DW183,,BG$4),BG$9/(INDEX(Roky_výhled,,BG$8)-Last_Bil)*(INDEX($BO183:$DW183,,BG$8)-INDEX($D183:$BL183,,$E$1))+INDEX($D183:$BL183,,$E$1),BG$9/(INDEX(Roky_výhled,,BG$8)-INDEX(Roky_výhled,,BG$8-1))*(INDEX($BO183:$DW183,,BG$8)-INDEX($BO183:$DW183,,BG$8-1))+INDEX($BO183:$DW183,,BG$8-1))</f>
        <v>0</v>
      </c>
      <c r="BH183" s="173">
        <f>CHOOSE(BH$6,Statistika_paliv_E_a_T!BH139,INDEX($BO183:$DW183,,BH$4),BH$9/(INDEX(Roky_výhled,,BH$8)-Last_Bil)*(INDEX($BO183:$DW183,,BH$8)-INDEX($D183:$BL183,,$E$1))+INDEX($D183:$BL183,,$E$1),BH$9/(INDEX(Roky_výhled,,BH$8)-INDEX(Roky_výhled,,BH$8-1))*(INDEX($BO183:$DW183,,BH$8)-INDEX($BO183:$DW183,,BH$8-1))+INDEX($BO183:$DW183,,BH$8-1))</f>
        <v>0</v>
      </c>
      <c r="BI183" s="173">
        <f>CHOOSE(BI$6,Statistika_paliv_E_a_T!BI139,INDEX($BO183:$DW183,,BI$4),BI$9/(INDEX(Roky_výhled,,BI$8)-Last_Bil)*(INDEX($BO183:$DW183,,BI$8)-INDEX($D183:$BL183,,$E$1))+INDEX($D183:$BL183,,$E$1),BI$9/(INDEX(Roky_výhled,,BI$8)-INDEX(Roky_výhled,,BI$8-1))*(INDEX($BO183:$DW183,,BI$8)-INDEX($BO183:$DW183,,BI$8-1))+INDEX($BO183:$DW183,,BI$8-1))</f>
        <v>0</v>
      </c>
      <c r="BJ183" s="173">
        <f>CHOOSE(BJ$6,Statistika_paliv_E_a_T!BJ139,INDEX($BO183:$DW183,,BJ$4),BJ$9/(INDEX(Roky_výhled,,BJ$8)-Last_Bil)*(INDEX($BO183:$DW183,,BJ$8)-INDEX($D183:$BL183,,$E$1))+INDEX($D183:$BL183,,$E$1),BJ$9/(INDEX(Roky_výhled,,BJ$8)-INDEX(Roky_výhled,,BJ$8-1))*(INDEX($BO183:$DW183,,BJ$8)-INDEX($BO183:$DW183,,BJ$8-1))+INDEX($BO183:$DW183,,BJ$8-1))</f>
        <v>0</v>
      </c>
      <c r="BK183" s="173">
        <f>CHOOSE(BK$6,Statistika_paliv_E_a_T!BK139,INDEX($BO183:$DW183,,BK$4),BK$9/(INDEX(Roky_výhled,,BK$8)-Last_Bil)*(INDEX($BO183:$DW183,,BK$8)-INDEX($D183:$BL183,,$E$1))+INDEX($D183:$BL183,,$E$1),BK$9/(INDEX(Roky_výhled,,BK$8)-INDEX(Roky_výhled,,BK$8-1))*(INDEX($BO183:$DW183,,BK$8)-INDEX($BO183:$DW183,,BK$8-1))+INDEX($BO183:$DW183,,BK$8-1))</f>
        <v>0</v>
      </c>
      <c r="BL183" s="162">
        <f>CHOOSE(BL$6,Statistika_paliv_E_a_T!BL139,INDEX($BO183:$DW183,,BL$4),BL$9/(INDEX(Roky_výhled,,BL$8)-Last_Bil)*(INDEX($BO183:$DW183,,BL$8)-INDEX($D183:$BL183,,$E$1))+INDEX($D183:$BL183,,$E$1),BL$9/(INDEX(Roky_výhled,,BL$8)-INDEX(Roky_výhled,,BL$8-1))*(INDEX($BO183:$DW183,,BL$8)-INDEX($BO183:$DW183,,BL$8-1))+INDEX($BO183:$DW183,,BL$8-1))</f>
        <v>0</v>
      </c>
      <c r="BM183"/>
      <c r="BN183" s="221" t="str">
        <f t="shared" si="493"/>
        <v>Teplo</v>
      </c>
      <c r="BO183" s="285">
        <v>0</v>
      </c>
      <c r="BP183" s="286">
        <v>0</v>
      </c>
      <c r="BQ183" s="286">
        <v>0</v>
      </c>
      <c r="BR183" s="286">
        <v>0</v>
      </c>
      <c r="BS183" s="286">
        <v>0</v>
      </c>
      <c r="BT183" s="286">
        <v>0</v>
      </c>
      <c r="BU183" s="286">
        <v>0</v>
      </c>
      <c r="BV183" s="286">
        <v>0</v>
      </c>
      <c r="BW183" s="286">
        <v>0</v>
      </c>
      <c r="BX183" s="286">
        <v>0</v>
      </c>
      <c r="BY183" s="287">
        <v>0</v>
      </c>
      <c r="BZ183" s="281"/>
      <c r="CA183" s="281"/>
      <c r="CB183" s="281"/>
      <c r="CC183" s="281"/>
      <c r="CD183" s="281"/>
      <c r="CE183" s="281"/>
      <c r="CF183" s="281"/>
      <c r="CG183" s="281"/>
      <c r="CH183" s="281"/>
      <c r="CI183" s="281"/>
      <c r="CJ183" s="281"/>
      <c r="CK183" s="281"/>
      <c r="CL183" s="281"/>
      <c r="CM183" s="281"/>
      <c r="CN183" s="281"/>
      <c r="CO183" s="281"/>
      <c r="CP183" s="281"/>
      <c r="CQ183" s="281"/>
      <c r="CR183" s="281"/>
      <c r="CS183" s="281"/>
      <c r="CT183" s="281"/>
      <c r="CU183" s="281"/>
      <c r="CV183" s="281"/>
      <c r="CW183" s="281"/>
      <c r="CX183" s="281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</row>
    <row r="184" spans="2:127" s="196" customFormat="1" x14ac:dyDescent="0.25">
      <c r="B184" t="s">
        <v>3256</v>
      </c>
      <c r="C184" s="221" t="str">
        <f t="shared" si="495"/>
        <v>OZE mimo biomasu</v>
      </c>
      <c r="D184" s="215">
        <f ca="1">CHOOSE(D$6,Statistika_paliv_E_a_T!D140,INDEX($BO184:$DW184,,D$4),D$9/(INDEX(Roky_výhled,,D$8)-Last_Bil)*(INDEX($BO184:$DW184,,D$8)-INDEX($D184:$BL184,,$E$1))+INDEX($D184:$BL184,,$E$1),D$9/(INDEX(Roky_výhled,,D$8)-INDEX(Roky_výhled,,D$8-1))*(INDEX($BO184:$DW184,,D$8)-INDEX($BO184:$DW184,,D$8-1))+INDEX($BO184:$DW184,,D$8-1))</f>
        <v>0</v>
      </c>
      <c r="E184" s="173">
        <f ca="1">CHOOSE(E$6,Statistika_paliv_E_a_T!E140,INDEX($BO184:$DW184,,E$4),E$9/(INDEX(Roky_výhled,,E$8)-Last_Bil)*(INDEX($BO184:$DW184,,E$8)-INDEX($D184:$BL184,,$E$1))+INDEX($D184:$BL184,,$E$1),E$9/(INDEX(Roky_výhled,,E$8)-INDEX(Roky_výhled,,E$8-1))*(INDEX($BO184:$DW184,,E$8)-INDEX($BO184:$DW184,,E$8-1))+INDEX($BO184:$DW184,,E$8-1))</f>
        <v>0</v>
      </c>
      <c r="F184" s="173">
        <f ca="1">CHOOSE(F$6,Statistika_paliv_E_a_T!F140,INDEX($BO184:$DW184,,F$4),F$9/(INDEX(Roky_výhled,,F$8)-Last_Bil)*(INDEX($BO184:$DW184,,F$8)-INDEX($D184:$BL184,,$E$1))+INDEX($D184:$BL184,,$E$1),F$9/(INDEX(Roky_výhled,,F$8)-INDEX(Roky_výhled,,F$8-1))*(INDEX($BO184:$DW184,,F$8)-INDEX($BO184:$DW184,,F$8-1))+INDEX($BO184:$DW184,,F$8-1))</f>
        <v>0</v>
      </c>
      <c r="G184" s="173">
        <f ca="1">CHOOSE(G$6,Statistika_paliv_E_a_T!G140,INDEX($BO184:$DW184,,G$4),G$9/(INDEX(Roky_výhled,,G$8)-Last_Bil)*(INDEX($BO184:$DW184,,G$8)-INDEX($D184:$BL184,,$E$1))+INDEX($D184:$BL184,,$E$1),G$9/(INDEX(Roky_výhled,,G$8)-INDEX(Roky_výhled,,G$8-1))*(INDEX($BO184:$DW184,,G$8)-INDEX($BO184:$DW184,,G$8-1))+INDEX($BO184:$DW184,,G$8-1))</f>
        <v>0</v>
      </c>
      <c r="H184" s="173">
        <f ca="1">CHOOSE(H$6,Statistika_paliv_E_a_T!H140,INDEX($BO184:$DW184,,H$4),H$9/(INDEX(Roky_výhled,,H$8)-Last_Bil)*(INDEX($BO184:$DW184,,H$8)-INDEX($D184:$BL184,,$E$1))+INDEX($D184:$BL184,,$E$1),H$9/(INDEX(Roky_výhled,,H$8)-INDEX(Roky_výhled,,H$8-1))*(INDEX($BO184:$DW184,,H$8)-INDEX($BO184:$DW184,,H$8-1))+INDEX($BO184:$DW184,,H$8-1))</f>
        <v>0</v>
      </c>
      <c r="I184" s="173">
        <f ca="1">CHOOSE(I$6,Statistika_paliv_E_a_T!I140,INDEX($BO184:$DW184,,I$4),I$9/(INDEX(Roky_výhled,,I$8)-Last_Bil)*(INDEX($BO184:$DW184,,I$8)-INDEX($D184:$BL184,,$E$1))+INDEX($D184:$BL184,,$E$1),I$9/(INDEX(Roky_výhled,,I$8)-INDEX(Roky_výhled,,I$8-1))*(INDEX($BO184:$DW184,,I$8)-INDEX($BO184:$DW184,,I$8-1))+INDEX($BO184:$DW184,,I$8-1))</f>
        <v>0</v>
      </c>
      <c r="J184" s="173">
        <f ca="1">CHOOSE(J$6,Statistika_paliv_E_a_T!J140,INDEX($BO184:$DW184,,J$4),J$9/(INDEX(Roky_výhled,,J$8)-Last_Bil)*(INDEX($BO184:$DW184,,J$8)-INDEX($D184:$BL184,,$E$1))+INDEX($D184:$BL184,,$E$1),J$9/(INDEX(Roky_výhled,,J$8)-INDEX(Roky_výhled,,J$8-1))*(INDEX($BO184:$DW184,,J$8)-INDEX($BO184:$DW184,,J$8-1))+INDEX($BO184:$DW184,,J$8-1))</f>
        <v>0</v>
      </c>
      <c r="K184" s="173">
        <f ca="1">CHOOSE(K$6,Statistika_paliv_E_a_T!K140,INDEX($BO184:$DW184,,K$4),K$9/(INDEX(Roky_výhled,,K$8)-Last_Bil)*(INDEX($BO184:$DW184,,K$8)-INDEX($D184:$BL184,,$E$1))+INDEX($D184:$BL184,,$E$1),K$9/(INDEX(Roky_výhled,,K$8)-INDEX(Roky_výhled,,K$8-1))*(INDEX($BO184:$DW184,,K$8)-INDEX($BO184:$DW184,,K$8-1))+INDEX($BO184:$DW184,,K$8-1))</f>
        <v>0</v>
      </c>
      <c r="L184" s="173">
        <f ca="1">CHOOSE(L$6,Statistika_paliv_E_a_T!L140,INDEX($BO184:$DW184,,L$4),L$9/(INDEX(Roky_výhled,,L$8)-Last_Bil)*(INDEX($BO184:$DW184,,L$8)-INDEX($D184:$BL184,,$E$1))+INDEX($D184:$BL184,,$E$1),L$9/(INDEX(Roky_výhled,,L$8)-INDEX(Roky_výhled,,L$8-1))*(INDEX($BO184:$DW184,,L$8)-INDEX($BO184:$DW184,,L$8-1))+INDEX($BO184:$DW184,,L$8-1))</f>
        <v>0</v>
      </c>
      <c r="M184" s="173">
        <f ca="1">CHOOSE(M$6,Statistika_paliv_E_a_T!M140,INDEX($BO184:$DW184,,M$4),M$9/(INDEX(Roky_výhled,,M$8)-Last_Bil)*(INDEX($BO184:$DW184,,M$8)-INDEX($D184:$BL184,,$E$1))+INDEX($D184:$BL184,,$E$1),M$9/(INDEX(Roky_výhled,,M$8)-INDEX(Roky_výhled,,M$8-1))*(INDEX($BO184:$DW184,,M$8)-INDEX($BO184:$DW184,,M$8-1))+INDEX($BO184:$DW184,,M$8-1))</f>
        <v>0</v>
      </c>
      <c r="N184" s="173">
        <f ca="1">CHOOSE(N$6,Statistika_paliv_E_a_T!N140,INDEX($BO184:$DW184,,N$4),N$9/(INDEX(Roky_výhled,,N$8)-Last_Bil)*(INDEX($BO184:$DW184,,N$8)-INDEX($D184:$BL184,,$E$1))+INDEX($D184:$BL184,,$E$1),N$9/(INDEX(Roky_výhled,,N$8)-INDEX(Roky_výhled,,N$8-1))*(INDEX($BO184:$DW184,,N$8)-INDEX($BO184:$DW184,,N$8-1))+INDEX($BO184:$DW184,,N$8-1))</f>
        <v>0</v>
      </c>
      <c r="O184" s="173">
        <f ca="1">CHOOSE(O$6,Statistika_paliv_E_a_T!O140,INDEX($BO184:$DW184,,O$4),O$9/(INDEX(Roky_výhled,,O$8)-Last_Bil)*(INDEX($BO184:$DW184,,O$8)-INDEX($D184:$BL184,,$E$1))+INDEX($D184:$BL184,,$E$1),O$9/(INDEX(Roky_výhled,,O$8)-INDEX(Roky_výhled,,O$8-1))*(INDEX($BO184:$DW184,,O$8)-INDEX($BO184:$DW184,,O$8-1))+INDEX($BO184:$DW184,,O$8-1))</f>
        <v>0</v>
      </c>
      <c r="P184" s="173">
        <f ca="1">CHOOSE(P$6,Statistika_paliv_E_a_T!P140,INDEX($BO184:$DW184,,P$4),P$9/(INDEX(Roky_výhled,,P$8)-Last_Bil)*(INDEX($BO184:$DW184,,P$8)-INDEX($D184:$BL184,,$E$1))+INDEX($D184:$BL184,,$E$1),P$9/(INDEX(Roky_výhled,,P$8)-INDEX(Roky_výhled,,P$8-1))*(INDEX($BO184:$DW184,,P$8)-INDEX($BO184:$DW184,,P$8-1))+INDEX($BO184:$DW184,,P$8-1))</f>
        <v>0</v>
      </c>
      <c r="Q184" s="173">
        <f ca="1">CHOOSE(Q$6,Statistika_paliv_E_a_T!Q140,INDEX($BO184:$DW184,,Q$4),Q$9/(INDEX(Roky_výhled,,Q$8)-Last_Bil)*(INDEX($BO184:$DW184,,Q$8)-INDEX($D184:$BL184,,$E$1))+INDEX($D184:$BL184,,$E$1),Q$9/(INDEX(Roky_výhled,,Q$8)-INDEX(Roky_výhled,,Q$8-1))*(INDEX($BO184:$DW184,,Q$8)-INDEX($BO184:$DW184,,Q$8-1))+INDEX($BO184:$DW184,,Q$8-1))</f>
        <v>0</v>
      </c>
      <c r="R184" s="173">
        <f ca="1">CHOOSE(R$6,Statistika_paliv_E_a_T!R140,INDEX($BO184:$DW184,,R$4),R$9/(INDEX(Roky_výhled,,R$8)-Last_Bil)*(INDEX($BO184:$DW184,,R$8)-INDEX($D184:$BL184,,$E$1))+INDEX($D184:$BL184,,$E$1),R$9/(INDEX(Roky_výhled,,R$8)-INDEX(Roky_výhled,,R$8-1))*(INDEX($BO184:$DW184,,R$8)-INDEX($BO184:$DW184,,R$8-1))+INDEX($BO184:$DW184,,R$8-1))</f>
        <v>0</v>
      </c>
      <c r="S184" s="173">
        <f ca="1">CHOOSE(S$6,Statistika_paliv_E_a_T!S140,INDEX($BO184:$DW184,,S$4),S$9/(INDEX(Roky_výhled,,S$8)-Last_Bil)*(INDEX($BO184:$DW184,,S$8)-INDEX($D184:$BL184,,$E$1))+INDEX($D184:$BL184,,$E$1),S$9/(INDEX(Roky_výhled,,S$8)-INDEX(Roky_výhled,,S$8-1))*(INDEX($BO184:$DW184,,S$8)-INDEX($BO184:$DW184,,S$8-1))+INDEX($BO184:$DW184,,S$8-1))</f>
        <v>0</v>
      </c>
      <c r="T184" s="173">
        <f ca="1">CHOOSE(T$6,Statistika_paliv_E_a_T!T140,INDEX($BO184:$DW184,,T$4),T$9/(INDEX(Roky_výhled,,T$8)-Last_Bil)*(INDEX($BO184:$DW184,,T$8)-INDEX($D184:$BL184,,$E$1))+INDEX($D184:$BL184,,$E$1),T$9/(INDEX(Roky_výhled,,T$8)-INDEX(Roky_výhled,,T$8-1))*(INDEX($BO184:$DW184,,T$8)-INDEX($BO184:$DW184,,T$8-1))+INDEX($BO184:$DW184,,T$8-1))</f>
        <v>0</v>
      </c>
      <c r="U184" s="173">
        <f ca="1">CHOOSE(U$6,Statistika_paliv_E_a_T!U140,INDEX($BO184:$DW184,,U$4),U$9/(INDEX(Roky_výhled,,U$8)-Last_Bil)*(INDEX($BO184:$DW184,,U$8)-INDEX($D184:$BL184,,$E$1))+INDEX($D184:$BL184,,$E$1),U$9/(INDEX(Roky_výhled,,U$8)-INDEX(Roky_výhled,,U$8-1))*(INDEX($BO184:$DW184,,U$8)-INDEX($BO184:$DW184,,U$8-1))+INDEX($BO184:$DW184,,U$8-1))</f>
        <v>0</v>
      </c>
      <c r="V184" s="173">
        <f ca="1">CHOOSE(V$6,Statistika_paliv_E_a_T!V140,INDEX($BO184:$DW184,,V$4),V$9/(INDEX(Roky_výhled,,V$8)-Last_Bil)*(INDEX($BO184:$DW184,,V$8)-INDEX($D184:$BL184,,$E$1))+INDEX($D184:$BL184,,$E$1),V$9/(INDEX(Roky_výhled,,V$8)-INDEX(Roky_výhled,,V$8-1))*(INDEX($BO184:$DW184,,V$8)-INDEX($BO184:$DW184,,V$8-1))+INDEX($BO184:$DW184,,V$8-1))</f>
        <v>0</v>
      </c>
      <c r="W184" s="173">
        <f ca="1">CHOOSE(W$6,Statistika_paliv_E_a_T!W140,INDEX($BO184:$DW184,,W$4),W$9/(INDEX(Roky_výhled,,W$8)-Last_Bil)*(INDEX($BO184:$DW184,,W$8)-INDEX($D184:$BL184,,$E$1))+INDEX($D184:$BL184,,$E$1),W$9/(INDEX(Roky_výhled,,W$8)-INDEX(Roky_výhled,,W$8-1))*(INDEX($BO184:$DW184,,W$8)-INDEX($BO184:$DW184,,W$8-1))+INDEX($BO184:$DW184,,W$8-1))</f>
        <v>0</v>
      </c>
      <c r="X184" s="173">
        <f ca="1">CHOOSE(X$6,Statistika_paliv_E_a_T!X140,INDEX($BO184:$DW184,,X$4),X$9/(INDEX(Roky_výhled,,X$8)-Last_Bil)*(INDEX($BO184:$DW184,,X$8)-INDEX($D184:$BL184,,$E$1))+INDEX($D184:$BL184,,$E$1),X$9/(INDEX(Roky_výhled,,X$8)-INDEX(Roky_výhled,,X$8-1))*(INDEX($BO184:$DW184,,X$8)-INDEX($BO184:$DW184,,X$8-1))+INDEX($BO184:$DW184,,X$8-1))</f>
        <v>0</v>
      </c>
      <c r="Y184" s="173">
        <f ca="1">CHOOSE(Y$6,Statistika_paliv_E_a_T!Y140,INDEX($BO184:$DW184,,Y$4),Y$9/(INDEX(Roky_výhled,,Y$8)-Last_Bil)*(INDEX($BO184:$DW184,,Y$8)-INDEX($D184:$BL184,,$E$1))+INDEX($D184:$BL184,,$E$1),Y$9/(INDEX(Roky_výhled,,Y$8)-INDEX(Roky_výhled,,Y$8-1))*(INDEX($BO184:$DW184,,Y$8)-INDEX($BO184:$DW184,,Y$8-1))+INDEX($BO184:$DW184,,Y$8-1))</f>
        <v>0</v>
      </c>
      <c r="Z184" s="173">
        <f ca="1">CHOOSE(Z$6,Statistika_paliv_E_a_T!Z140,INDEX($BO184:$DW184,,Z$4),Z$9/(INDEX(Roky_výhled,,Z$8)-Last_Bil)*(INDEX($BO184:$DW184,,Z$8)-INDEX($D184:$BL184,,$E$1))+INDEX($D184:$BL184,,$E$1),Z$9/(INDEX(Roky_výhled,,Z$8)-INDEX(Roky_výhled,,Z$8-1))*(INDEX($BO184:$DW184,,Z$8)-INDEX($BO184:$DW184,,Z$8-1))+INDEX($BO184:$DW184,,Z$8-1))</f>
        <v>0</v>
      </c>
      <c r="AA184" s="173">
        <f ca="1">CHOOSE(AA$6,Statistika_paliv_E_a_T!AA140,INDEX($BO184:$DW184,,AA$4),AA$9/(INDEX(Roky_výhled,,AA$8)-Last_Bil)*(INDEX($BO184:$DW184,,AA$8)-INDEX($D184:$BL184,,$E$1))+INDEX($D184:$BL184,,$E$1),AA$9/(INDEX(Roky_výhled,,AA$8)-INDEX(Roky_výhled,,AA$8-1))*(INDEX($BO184:$DW184,,AA$8)-INDEX($BO184:$DW184,,AA$8-1))+INDEX($BO184:$DW184,,AA$8-1))</f>
        <v>0</v>
      </c>
      <c r="AB184" s="173">
        <f ca="1">CHOOSE(AB$6,Statistika_paliv_E_a_T!AB140,INDEX($BO184:$DW184,,AB$4),AB$9/(INDEX(Roky_výhled,,AB$8)-Last_Bil)*(INDEX($BO184:$DW184,,AB$8)-INDEX($D184:$BL184,,$E$1))+INDEX($D184:$BL184,,$E$1),AB$9/(INDEX(Roky_výhled,,AB$8)-INDEX(Roky_výhled,,AB$8-1))*(INDEX($BO184:$DW184,,AB$8)-INDEX($BO184:$DW184,,AB$8-1))+INDEX($BO184:$DW184,,AB$8-1))</f>
        <v>0</v>
      </c>
      <c r="AC184" s="173">
        <f ca="1">CHOOSE(AC$6,Statistika_paliv_E_a_T!AC140,INDEX($BO184:$DW184,,AC$4),AC$9/(INDEX(Roky_výhled,,AC$8)-Last_Bil)*(INDEX($BO184:$DW184,,AC$8)-INDEX($D184:$BL184,,$E$1))+INDEX($D184:$BL184,,$E$1),AC$9/(INDEX(Roky_výhled,,AC$8)-INDEX(Roky_výhled,,AC$8-1))*(INDEX($BO184:$DW184,,AC$8)-INDEX($BO184:$DW184,,AC$8-1))+INDEX($BO184:$DW184,,AC$8-1))</f>
        <v>0</v>
      </c>
      <c r="AD184" s="173">
        <f ca="1">CHOOSE(AD$6,Statistika_paliv_E_a_T!AD140,INDEX($BO184:$DW184,,AD$4),AD$9/(INDEX(Roky_výhled,,AD$8)-Last_Bil)*(INDEX($BO184:$DW184,,AD$8)-INDEX($D184:$BL184,,$E$1))+INDEX($D184:$BL184,,$E$1),AD$9/(INDEX(Roky_výhled,,AD$8)-INDEX(Roky_výhled,,AD$8-1))*(INDEX($BO184:$DW184,,AD$8)-INDEX($BO184:$DW184,,AD$8-1))+INDEX($BO184:$DW184,,AD$8-1))</f>
        <v>28</v>
      </c>
      <c r="AE184" s="173">
        <f ca="1">CHOOSE(AE$6,Statistika_paliv_E_a_T!AE140,INDEX($BO184:$DW184,,AE$4),AE$9/(INDEX(Roky_výhled,,AE$8)-Last_Bil)*(INDEX($BO184:$DW184,,AE$8)-INDEX($D184:$BL184,,$E$1))+INDEX($D184:$BL184,,$E$1),AE$9/(INDEX(Roky_výhled,,AE$8)-INDEX(Roky_výhled,,AE$8-1))*(INDEX($BO184:$DW184,,AE$8)-INDEX($BO184:$DW184,,AE$8-1))+INDEX($BO184:$DW184,,AE$8-1))</f>
        <v>56</v>
      </c>
      <c r="AF184" s="173">
        <f ca="1">CHOOSE(AF$6,Statistika_paliv_E_a_T!AF140,INDEX($BO184:$DW184,,AF$4),AF$9/(INDEX(Roky_výhled,,AF$8)-Last_Bil)*(INDEX($BO184:$DW184,,AF$8)-INDEX($D184:$BL184,,$E$1))+INDEX($D184:$BL184,,$E$1),AF$9/(INDEX(Roky_výhled,,AF$8)-INDEX(Roky_výhled,,AF$8-1))*(INDEX($BO184:$DW184,,AF$8)-INDEX($BO184:$DW184,,AF$8-1))+INDEX($BO184:$DW184,,AF$8-1))</f>
        <v>84</v>
      </c>
      <c r="AG184" s="173">
        <f ca="1">CHOOSE(AG$6,Statistika_paliv_E_a_T!AG140,INDEX($BO184:$DW184,,AG$4),AG$9/(INDEX(Roky_výhled,,AG$8)-Last_Bil)*(INDEX($BO184:$DW184,,AG$8)-INDEX($D184:$BL184,,$E$1))+INDEX($D184:$BL184,,$E$1),AG$9/(INDEX(Roky_výhled,,AG$8)-INDEX(Roky_výhled,,AG$8-1))*(INDEX($BO184:$DW184,,AG$8)-INDEX($BO184:$DW184,,AG$8-1))+INDEX($BO184:$DW184,,AG$8-1))</f>
        <v>112</v>
      </c>
      <c r="AH184" s="173">
        <f>CHOOSE(AH$6,Statistika_paliv_E_a_T!AH140,INDEX($BO184:$DW184,,AH$4),AH$9/(INDEX(Roky_výhled,,AH$8)-Last_Bil)*(INDEX($BO184:$DW184,,AH$8)-INDEX($D184:$BL184,,$E$1))+INDEX($D184:$BL184,,$E$1),AH$9/(INDEX(Roky_výhled,,AH$8)-INDEX(Roky_výhled,,AH$8-1))*(INDEX($BO184:$DW184,,AH$8)-INDEX($BO184:$DW184,,AH$8-1))+INDEX($BO184:$DW184,,AH$8-1))</f>
        <v>140</v>
      </c>
      <c r="AI184" s="173">
        <f>CHOOSE(AI$6,Statistika_paliv_E_a_T!AI140,INDEX($BO184:$DW184,,AI$4),AI$9/(INDEX(Roky_výhled,,AI$8)-Last_Bil)*(INDEX($BO184:$DW184,,AI$8)-INDEX($D184:$BL184,,$E$1))+INDEX($D184:$BL184,,$E$1),AI$9/(INDEX(Roky_výhled,,AI$8)-INDEX(Roky_výhled,,AI$8-1))*(INDEX($BO184:$DW184,,AI$8)-INDEX($BO184:$DW184,,AI$8-1))+INDEX($BO184:$DW184,,AI$8-1))</f>
        <v>152</v>
      </c>
      <c r="AJ184" s="173">
        <f>CHOOSE(AJ$6,Statistika_paliv_E_a_T!AJ140,INDEX($BO184:$DW184,,AJ$4),AJ$9/(INDEX(Roky_výhled,,AJ$8)-Last_Bil)*(INDEX($BO184:$DW184,,AJ$8)-INDEX($D184:$BL184,,$E$1))+INDEX($D184:$BL184,,$E$1),AJ$9/(INDEX(Roky_výhled,,AJ$8)-INDEX(Roky_výhled,,AJ$8-1))*(INDEX($BO184:$DW184,,AJ$8)-INDEX($BO184:$DW184,,AJ$8-1))+INDEX($BO184:$DW184,,AJ$8-1))</f>
        <v>164</v>
      </c>
      <c r="AK184" s="173">
        <f>CHOOSE(AK$6,Statistika_paliv_E_a_T!AK140,INDEX($BO184:$DW184,,AK$4),AK$9/(INDEX(Roky_výhled,,AK$8)-Last_Bil)*(INDEX($BO184:$DW184,,AK$8)-INDEX($D184:$BL184,,$E$1))+INDEX($D184:$BL184,,$E$1),AK$9/(INDEX(Roky_výhled,,AK$8)-INDEX(Roky_výhled,,AK$8-1))*(INDEX($BO184:$DW184,,AK$8)-INDEX($BO184:$DW184,,AK$8-1))+INDEX($BO184:$DW184,,AK$8-1))</f>
        <v>176</v>
      </c>
      <c r="AL184" s="173">
        <f>CHOOSE(AL$6,Statistika_paliv_E_a_T!AL140,INDEX($BO184:$DW184,,AL$4),AL$9/(INDEX(Roky_výhled,,AL$8)-Last_Bil)*(INDEX($BO184:$DW184,,AL$8)-INDEX($D184:$BL184,,$E$1))+INDEX($D184:$BL184,,$E$1),AL$9/(INDEX(Roky_výhled,,AL$8)-INDEX(Roky_výhled,,AL$8-1))*(INDEX($BO184:$DW184,,AL$8)-INDEX($BO184:$DW184,,AL$8-1))+INDEX($BO184:$DW184,,AL$8-1))</f>
        <v>188</v>
      </c>
      <c r="AM184" s="173">
        <f>CHOOSE(AM$6,Statistika_paliv_E_a_T!AM140,INDEX($BO184:$DW184,,AM$4),AM$9/(INDEX(Roky_výhled,,AM$8)-Last_Bil)*(INDEX($BO184:$DW184,,AM$8)-INDEX($D184:$BL184,,$E$1))+INDEX($D184:$BL184,,$E$1),AM$9/(INDEX(Roky_výhled,,AM$8)-INDEX(Roky_výhled,,AM$8-1))*(INDEX($BO184:$DW184,,AM$8)-INDEX($BO184:$DW184,,AM$8-1))+INDEX($BO184:$DW184,,AM$8-1))</f>
        <v>200</v>
      </c>
      <c r="AN184" s="173">
        <f>CHOOSE(AN$6,Statistika_paliv_E_a_T!AN140,INDEX($BO184:$DW184,,AN$4),AN$9/(INDEX(Roky_výhled,,AN$8)-Last_Bil)*(INDEX($BO184:$DW184,,AN$8)-INDEX($D184:$BL184,,$E$1))+INDEX($D184:$BL184,,$E$1),AN$9/(INDEX(Roky_výhled,,AN$8)-INDEX(Roky_výhled,,AN$8-1))*(INDEX($BO184:$DW184,,AN$8)-INDEX($BO184:$DW184,,AN$8-1))+INDEX($BO184:$DW184,,AN$8-1))</f>
        <v>208</v>
      </c>
      <c r="AO184" s="173">
        <f>CHOOSE(AO$6,Statistika_paliv_E_a_T!AO140,INDEX($BO184:$DW184,,AO$4),AO$9/(INDEX(Roky_výhled,,AO$8)-Last_Bil)*(INDEX($BO184:$DW184,,AO$8)-INDEX($D184:$BL184,,$E$1))+INDEX($D184:$BL184,,$E$1),AO$9/(INDEX(Roky_výhled,,AO$8)-INDEX(Roky_výhled,,AO$8-1))*(INDEX($BO184:$DW184,,AO$8)-INDEX($BO184:$DW184,,AO$8-1))+INDEX($BO184:$DW184,,AO$8-1))</f>
        <v>216</v>
      </c>
      <c r="AP184" s="173">
        <f>CHOOSE(AP$6,Statistika_paliv_E_a_T!AP140,INDEX($BO184:$DW184,,AP$4),AP$9/(INDEX(Roky_výhled,,AP$8)-Last_Bil)*(INDEX($BO184:$DW184,,AP$8)-INDEX($D184:$BL184,,$E$1))+INDEX($D184:$BL184,,$E$1),AP$9/(INDEX(Roky_výhled,,AP$8)-INDEX(Roky_výhled,,AP$8-1))*(INDEX($BO184:$DW184,,AP$8)-INDEX($BO184:$DW184,,AP$8-1))+INDEX($BO184:$DW184,,AP$8-1))</f>
        <v>224</v>
      </c>
      <c r="AQ184" s="173">
        <f>CHOOSE(AQ$6,Statistika_paliv_E_a_T!AQ140,INDEX($BO184:$DW184,,AQ$4),AQ$9/(INDEX(Roky_výhled,,AQ$8)-Last_Bil)*(INDEX($BO184:$DW184,,AQ$8)-INDEX($D184:$BL184,,$E$1))+INDEX($D184:$BL184,,$E$1),AQ$9/(INDEX(Roky_výhled,,AQ$8)-INDEX(Roky_výhled,,AQ$8-1))*(INDEX($BO184:$DW184,,AQ$8)-INDEX($BO184:$DW184,,AQ$8-1))+INDEX($BO184:$DW184,,AQ$8-1))</f>
        <v>232</v>
      </c>
      <c r="AR184" s="173">
        <f>CHOOSE(AR$6,Statistika_paliv_E_a_T!AR140,INDEX($BO184:$DW184,,AR$4),AR$9/(INDEX(Roky_výhled,,AR$8)-Last_Bil)*(INDEX($BO184:$DW184,,AR$8)-INDEX($D184:$BL184,,$E$1))+INDEX($D184:$BL184,,$E$1),AR$9/(INDEX(Roky_výhled,,AR$8)-INDEX(Roky_výhled,,AR$8-1))*(INDEX($BO184:$DW184,,AR$8)-INDEX($BO184:$DW184,,AR$8-1))+INDEX($BO184:$DW184,,AR$8-1))</f>
        <v>240</v>
      </c>
      <c r="AS184" s="173">
        <f>CHOOSE(AS$6,Statistika_paliv_E_a_T!AS140,INDEX($BO184:$DW184,,AS$4),AS$9/(INDEX(Roky_výhled,,AS$8)-Last_Bil)*(INDEX($BO184:$DW184,,AS$8)-INDEX($D184:$BL184,,$E$1))+INDEX($D184:$BL184,,$E$1),AS$9/(INDEX(Roky_výhled,,AS$8)-INDEX(Roky_výhled,,AS$8-1))*(INDEX($BO184:$DW184,,AS$8)-INDEX($BO184:$DW184,,AS$8-1))+INDEX($BO184:$DW184,,AS$8-1))</f>
        <v>260</v>
      </c>
      <c r="AT184" s="173">
        <f>CHOOSE(AT$6,Statistika_paliv_E_a_T!AT140,INDEX($BO184:$DW184,,AT$4),AT$9/(INDEX(Roky_výhled,,AT$8)-Last_Bil)*(INDEX($BO184:$DW184,,AT$8)-INDEX($D184:$BL184,,$E$1))+INDEX($D184:$BL184,,$E$1),AT$9/(INDEX(Roky_výhled,,AT$8)-INDEX(Roky_výhled,,AT$8-1))*(INDEX($BO184:$DW184,,AT$8)-INDEX($BO184:$DW184,,AT$8-1))+INDEX($BO184:$DW184,,AT$8-1))</f>
        <v>280</v>
      </c>
      <c r="AU184" s="173">
        <f>CHOOSE(AU$6,Statistika_paliv_E_a_T!AU140,INDEX($BO184:$DW184,,AU$4),AU$9/(INDEX(Roky_výhled,,AU$8)-Last_Bil)*(INDEX($BO184:$DW184,,AU$8)-INDEX($D184:$BL184,,$E$1))+INDEX($D184:$BL184,,$E$1),AU$9/(INDEX(Roky_výhled,,AU$8)-INDEX(Roky_výhled,,AU$8-1))*(INDEX($BO184:$DW184,,AU$8)-INDEX($BO184:$DW184,,AU$8-1))+INDEX($BO184:$DW184,,AU$8-1))</f>
        <v>300</v>
      </c>
      <c r="AV184" s="173">
        <f>CHOOSE(AV$6,Statistika_paliv_E_a_T!AV140,INDEX($BO184:$DW184,,AV$4),AV$9/(INDEX(Roky_výhled,,AV$8)-Last_Bil)*(INDEX($BO184:$DW184,,AV$8)-INDEX($D184:$BL184,,$E$1))+INDEX($D184:$BL184,,$E$1),AV$9/(INDEX(Roky_výhled,,AV$8)-INDEX(Roky_výhled,,AV$8-1))*(INDEX($BO184:$DW184,,AV$8)-INDEX($BO184:$DW184,,AV$8-1))+INDEX($BO184:$DW184,,AV$8-1))</f>
        <v>320</v>
      </c>
      <c r="AW184" s="173">
        <f>CHOOSE(AW$6,Statistika_paliv_E_a_T!AW140,INDEX($BO184:$DW184,,AW$4),AW$9/(INDEX(Roky_výhled,,AW$8)-Last_Bil)*(INDEX($BO184:$DW184,,AW$8)-INDEX($D184:$BL184,,$E$1))+INDEX($D184:$BL184,,$E$1),AW$9/(INDEX(Roky_výhled,,AW$8)-INDEX(Roky_výhled,,AW$8-1))*(INDEX($BO184:$DW184,,AW$8)-INDEX($BO184:$DW184,,AW$8-1))+INDEX($BO184:$DW184,,AW$8-1))</f>
        <v>340</v>
      </c>
      <c r="AX184" s="173">
        <f>CHOOSE(AX$6,Statistika_paliv_E_a_T!AX140,INDEX($BO184:$DW184,,AX$4),AX$9/(INDEX(Roky_výhled,,AX$8)-Last_Bil)*(INDEX($BO184:$DW184,,AX$8)-INDEX($D184:$BL184,,$E$1))+INDEX($D184:$BL184,,$E$1),AX$9/(INDEX(Roky_výhled,,AX$8)-INDEX(Roky_výhled,,AX$8-1))*(INDEX($BO184:$DW184,,AX$8)-INDEX($BO184:$DW184,,AX$8-1))+INDEX($BO184:$DW184,,AX$8-1))</f>
        <v>372</v>
      </c>
      <c r="AY184" s="173">
        <f>CHOOSE(AY$6,Statistika_paliv_E_a_T!AY140,INDEX($BO184:$DW184,,AY$4),AY$9/(INDEX(Roky_výhled,,AY$8)-Last_Bil)*(INDEX($BO184:$DW184,,AY$8)-INDEX($D184:$BL184,,$E$1))+INDEX($D184:$BL184,,$E$1),AY$9/(INDEX(Roky_výhled,,AY$8)-INDEX(Roky_výhled,,AY$8-1))*(INDEX($BO184:$DW184,,AY$8)-INDEX($BO184:$DW184,,AY$8-1))+INDEX($BO184:$DW184,,AY$8-1))</f>
        <v>404</v>
      </c>
      <c r="AZ184" s="173">
        <f>CHOOSE(AZ$6,Statistika_paliv_E_a_T!AZ140,INDEX($BO184:$DW184,,AZ$4),AZ$9/(INDEX(Roky_výhled,,AZ$8)-Last_Bil)*(INDEX($BO184:$DW184,,AZ$8)-INDEX($D184:$BL184,,$E$1))+INDEX($D184:$BL184,,$E$1),AZ$9/(INDEX(Roky_výhled,,AZ$8)-INDEX(Roky_výhled,,AZ$8-1))*(INDEX($BO184:$DW184,,AZ$8)-INDEX($BO184:$DW184,,AZ$8-1))+INDEX($BO184:$DW184,,AZ$8-1))</f>
        <v>436</v>
      </c>
      <c r="BA184" s="173">
        <f>CHOOSE(BA$6,Statistika_paliv_E_a_T!BA140,INDEX($BO184:$DW184,,BA$4),BA$9/(INDEX(Roky_výhled,,BA$8)-Last_Bil)*(INDEX($BO184:$DW184,,BA$8)-INDEX($D184:$BL184,,$E$1))+INDEX($D184:$BL184,,$E$1),BA$9/(INDEX(Roky_výhled,,BA$8)-INDEX(Roky_výhled,,BA$8-1))*(INDEX($BO184:$DW184,,BA$8)-INDEX($BO184:$DW184,,BA$8-1))+INDEX($BO184:$DW184,,BA$8-1))</f>
        <v>468</v>
      </c>
      <c r="BB184" s="173">
        <f>CHOOSE(BB$6,Statistika_paliv_E_a_T!BB140,INDEX($BO184:$DW184,,BB$4),BB$9/(INDEX(Roky_výhled,,BB$8)-Last_Bil)*(INDEX($BO184:$DW184,,BB$8)-INDEX($D184:$BL184,,$E$1))+INDEX($D184:$BL184,,$E$1),BB$9/(INDEX(Roky_výhled,,BB$8)-INDEX(Roky_výhled,,BB$8-1))*(INDEX($BO184:$DW184,,BB$8)-INDEX($BO184:$DW184,,BB$8-1))+INDEX($BO184:$DW184,,BB$8-1))</f>
        <v>500</v>
      </c>
      <c r="BC184" s="173">
        <f>CHOOSE(BC$6,Statistika_paliv_E_a_T!BC140,INDEX($BO184:$DW184,,BC$4),BC$9/(INDEX(Roky_výhled,,BC$8)-Last_Bil)*(INDEX($BO184:$DW184,,BC$8)-INDEX($D184:$BL184,,$E$1))+INDEX($D184:$BL184,,$E$1),BC$9/(INDEX(Roky_výhled,,BC$8)-INDEX(Roky_výhled,,BC$8-1))*(INDEX($BO184:$DW184,,BC$8)-INDEX($BO184:$DW184,,BC$8-1))+INDEX($BO184:$DW184,,BC$8-1))</f>
        <v>536</v>
      </c>
      <c r="BD184" s="173">
        <f>CHOOSE(BD$6,Statistika_paliv_E_a_T!BD140,INDEX($BO184:$DW184,,BD$4),BD$9/(INDEX(Roky_výhled,,BD$8)-Last_Bil)*(INDEX($BO184:$DW184,,BD$8)-INDEX($D184:$BL184,,$E$1))+INDEX($D184:$BL184,,$E$1),BD$9/(INDEX(Roky_výhled,,BD$8)-INDEX(Roky_výhled,,BD$8-1))*(INDEX($BO184:$DW184,,BD$8)-INDEX($BO184:$DW184,,BD$8-1))+INDEX($BO184:$DW184,,BD$8-1))</f>
        <v>572</v>
      </c>
      <c r="BE184" s="173">
        <f>CHOOSE(BE$6,Statistika_paliv_E_a_T!BE140,INDEX($BO184:$DW184,,BE$4),BE$9/(INDEX(Roky_výhled,,BE$8)-Last_Bil)*(INDEX($BO184:$DW184,,BE$8)-INDEX($D184:$BL184,,$E$1))+INDEX($D184:$BL184,,$E$1),BE$9/(INDEX(Roky_výhled,,BE$8)-INDEX(Roky_výhled,,BE$8-1))*(INDEX($BO184:$DW184,,BE$8)-INDEX($BO184:$DW184,,BE$8-1))+INDEX($BO184:$DW184,,BE$8-1))</f>
        <v>608</v>
      </c>
      <c r="BF184" s="173">
        <f>CHOOSE(BF$6,Statistika_paliv_E_a_T!BF140,INDEX($BO184:$DW184,,BF$4),BF$9/(INDEX(Roky_výhled,,BF$8)-Last_Bil)*(INDEX($BO184:$DW184,,BF$8)-INDEX($D184:$BL184,,$E$1))+INDEX($D184:$BL184,,$E$1),BF$9/(INDEX(Roky_výhled,,BF$8)-INDEX(Roky_výhled,,BF$8-1))*(INDEX($BO184:$DW184,,BF$8)-INDEX($BO184:$DW184,,BF$8-1))+INDEX($BO184:$DW184,,BF$8-1))</f>
        <v>644</v>
      </c>
      <c r="BG184" s="173">
        <f>CHOOSE(BG$6,Statistika_paliv_E_a_T!BG140,INDEX($BO184:$DW184,,BG$4),BG$9/(INDEX(Roky_výhled,,BG$8)-Last_Bil)*(INDEX($BO184:$DW184,,BG$8)-INDEX($D184:$BL184,,$E$1))+INDEX($D184:$BL184,,$E$1),BG$9/(INDEX(Roky_výhled,,BG$8)-INDEX(Roky_výhled,,BG$8-1))*(INDEX($BO184:$DW184,,BG$8)-INDEX($BO184:$DW184,,BG$8-1))+INDEX($BO184:$DW184,,BG$8-1))</f>
        <v>680</v>
      </c>
      <c r="BH184" s="173">
        <f>CHOOSE(BH$6,Statistika_paliv_E_a_T!BH140,INDEX($BO184:$DW184,,BH$4),BH$9/(INDEX(Roky_výhled,,BH$8)-Last_Bil)*(INDEX($BO184:$DW184,,BH$8)-INDEX($D184:$BL184,,$E$1))+INDEX($D184:$BL184,,$E$1),BH$9/(INDEX(Roky_výhled,,BH$8)-INDEX(Roky_výhled,,BH$8-1))*(INDEX($BO184:$DW184,,BH$8)-INDEX($BO184:$DW184,,BH$8-1))+INDEX($BO184:$DW184,,BH$8-1))</f>
        <v>720</v>
      </c>
      <c r="BI184" s="173">
        <f>CHOOSE(BI$6,Statistika_paliv_E_a_T!BI140,INDEX($BO184:$DW184,,BI$4),BI$9/(INDEX(Roky_výhled,,BI$8)-Last_Bil)*(INDEX($BO184:$DW184,,BI$8)-INDEX($D184:$BL184,,$E$1))+INDEX($D184:$BL184,,$E$1),BI$9/(INDEX(Roky_výhled,,BI$8)-INDEX(Roky_výhled,,BI$8-1))*(INDEX($BO184:$DW184,,BI$8)-INDEX($BO184:$DW184,,BI$8-1))+INDEX($BO184:$DW184,,BI$8-1))</f>
        <v>760</v>
      </c>
      <c r="BJ184" s="173">
        <f>CHOOSE(BJ$6,Statistika_paliv_E_a_T!BJ140,INDEX($BO184:$DW184,,BJ$4),BJ$9/(INDEX(Roky_výhled,,BJ$8)-Last_Bil)*(INDEX($BO184:$DW184,,BJ$8)-INDEX($D184:$BL184,,$E$1))+INDEX($D184:$BL184,,$E$1),BJ$9/(INDEX(Roky_výhled,,BJ$8)-INDEX(Roky_výhled,,BJ$8-1))*(INDEX($BO184:$DW184,,BJ$8)-INDEX($BO184:$DW184,,BJ$8-1))+INDEX($BO184:$DW184,,BJ$8-1))</f>
        <v>800</v>
      </c>
      <c r="BK184" s="173">
        <f>CHOOSE(BK$6,Statistika_paliv_E_a_T!BK140,INDEX($BO184:$DW184,,BK$4),BK$9/(INDEX(Roky_výhled,,BK$8)-Last_Bil)*(INDEX($BO184:$DW184,,BK$8)-INDEX($D184:$BL184,,$E$1))+INDEX($D184:$BL184,,$E$1),BK$9/(INDEX(Roky_výhled,,BK$8)-INDEX(Roky_výhled,,BK$8-1))*(INDEX($BO184:$DW184,,BK$8)-INDEX($BO184:$DW184,,BK$8-1))+INDEX($BO184:$DW184,,BK$8-1))</f>
        <v>840</v>
      </c>
      <c r="BL184" s="162">
        <f>CHOOSE(BL$6,Statistika_paliv_E_a_T!BL140,INDEX($BO184:$DW184,,BL$4),BL$9/(INDEX(Roky_výhled,,BL$8)-Last_Bil)*(INDEX($BO184:$DW184,,BL$8)-INDEX($D184:$BL184,,$E$1))+INDEX($D184:$BL184,,$E$1),BL$9/(INDEX(Roky_výhled,,BL$8)-INDEX(Roky_výhled,,BL$8-1))*(INDEX($BO184:$DW184,,BL$8)-INDEX($BO184:$DW184,,BL$8-1))+INDEX($BO184:$DW184,,BL$8-1))</f>
        <v>880</v>
      </c>
      <c r="BM184"/>
      <c r="BN184" s="221" t="str">
        <f t="shared" si="493"/>
        <v>OZE mimo biomasu</v>
      </c>
      <c r="BO184" s="285">
        <v>0</v>
      </c>
      <c r="BP184" s="286">
        <v>0</v>
      </c>
      <c r="BQ184" s="286">
        <v>140</v>
      </c>
      <c r="BR184" s="286">
        <v>200</v>
      </c>
      <c r="BS184" s="286">
        <v>240</v>
      </c>
      <c r="BT184" s="286">
        <v>340</v>
      </c>
      <c r="BU184" s="286">
        <v>500</v>
      </c>
      <c r="BV184" s="286">
        <v>680</v>
      </c>
      <c r="BW184" s="286">
        <v>880</v>
      </c>
      <c r="BX184" s="286">
        <v>1100</v>
      </c>
      <c r="BY184" s="287">
        <v>1340</v>
      </c>
      <c r="BZ184" s="281"/>
      <c r="CA184" s="281"/>
      <c r="CB184" s="281"/>
      <c r="CC184" s="281"/>
      <c r="CD184" s="281"/>
      <c r="CE184" s="281"/>
      <c r="CF184" s="281"/>
      <c r="CG184" s="281"/>
      <c r="CH184" s="281"/>
      <c r="CI184" s="281"/>
      <c r="CJ184" s="281"/>
      <c r="CK184" s="281"/>
      <c r="CL184" s="281"/>
      <c r="CM184" s="281"/>
      <c r="CN184" s="281"/>
      <c r="CO184" s="281"/>
      <c r="CP184" s="281"/>
      <c r="CQ184" s="281"/>
      <c r="CR184" s="281"/>
      <c r="CS184" s="281"/>
      <c r="CT184" s="281"/>
      <c r="CU184" s="281"/>
      <c r="CV184" s="281"/>
      <c r="CW184" s="281"/>
      <c r="CX184" s="281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</row>
    <row r="185" spans="2:127" s="196" customFormat="1" x14ac:dyDescent="0.25">
      <c r="B185" t="s">
        <v>3153</v>
      </c>
      <c r="C185" s="221" t="str">
        <f t="shared" si="495"/>
        <v>Letecký benzín</v>
      </c>
      <c r="D185" s="215">
        <f>CHOOSE(D$6,Statistika_paliv_E_a_T!D141,INDEX($BO185:$DW185,,D$4),D$9/(INDEX(Roky_výhled,,D$8)-Last_Bil)*(INDEX($BO185:$DW185,,D$8)-INDEX($D185:$BL185,,$E$1))+INDEX($D185:$BL185,,$E$1),D$9/(INDEX(Roky_výhled,,D$8)-INDEX(Roky_výhled,,D$8-1))*(INDEX($BO185:$DW185,,D$8)-INDEX($BO185:$DW185,,D$8-1))+INDEX($BO185:$DW185,,D$8-1))</f>
        <v>0</v>
      </c>
      <c r="E185" s="173">
        <f>CHOOSE(E$6,Statistika_paliv_E_a_T!E141,INDEX($BO185:$DW185,,E$4),E$9/(INDEX(Roky_výhled,,E$8)-Last_Bil)*(INDEX($BO185:$DW185,,E$8)-INDEX($D185:$BL185,,$E$1))+INDEX($D185:$BL185,,$E$1),E$9/(INDEX(Roky_výhled,,E$8)-INDEX(Roky_výhled,,E$8-1))*(INDEX($BO185:$DW185,,E$8)-INDEX($BO185:$DW185,,E$8-1))+INDEX($BO185:$DW185,,E$8-1))</f>
        <v>0</v>
      </c>
      <c r="F185" s="173">
        <f>CHOOSE(F$6,Statistika_paliv_E_a_T!F141,INDEX($BO185:$DW185,,F$4),F$9/(INDEX(Roky_výhled,,F$8)-Last_Bil)*(INDEX($BO185:$DW185,,F$8)-INDEX($D185:$BL185,,$E$1))+INDEX($D185:$BL185,,$E$1),F$9/(INDEX(Roky_výhled,,F$8)-INDEX(Roky_výhled,,F$8-1))*(INDEX($BO185:$DW185,,F$8)-INDEX($BO185:$DW185,,F$8-1))+INDEX($BO185:$DW185,,F$8-1))</f>
        <v>0</v>
      </c>
      <c r="G185" s="173">
        <f>CHOOSE(G$6,Statistika_paliv_E_a_T!G141,INDEX($BO185:$DW185,,G$4),G$9/(INDEX(Roky_výhled,,G$8)-Last_Bil)*(INDEX($BO185:$DW185,,G$8)-INDEX($D185:$BL185,,$E$1))+INDEX($D185:$BL185,,$E$1),G$9/(INDEX(Roky_výhled,,G$8)-INDEX(Roky_výhled,,G$8-1))*(INDEX($BO185:$DW185,,G$8)-INDEX($BO185:$DW185,,G$8-1))+INDEX($BO185:$DW185,,G$8-1))</f>
        <v>0</v>
      </c>
      <c r="H185" s="173">
        <f>CHOOSE(H$6,Statistika_paliv_E_a_T!H141,INDEX($BO185:$DW185,,H$4),H$9/(INDEX(Roky_výhled,,H$8)-Last_Bil)*(INDEX($BO185:$DW185,,H$8)-INDEX($D185:$BL185,,$E$1))+INDEX($D185:$BL185,,$E$1),H$9/(INDEX(Roky_výhled,,H$8)-INDEX(Roky_výhled,,H$8-1))*(INDEX($BO185:$DW185,,H$8)-INDEX($BO185:$DW185,,H$8-1))+INDEX($BO185:$DW185,,H$8-1))</f>
        <v>0</v>
      </c>
      <c r="I185" s="173">
        <f>CHOOSE(I$6,Statistika_paliv_E_a_T!I141,INDEX($BO185:$DW185,,I$4),I$9/(INDEX(Roky_výhled,,I$8)-Last_Bil)*(INDEX($BO185:$DW185,,I$8)-INDEX($D185:$BL185,,$E$1))+INDEX($D185:$BL185,,$E$1),I$9/(INDEX(Roky_výhled,,I$8)-INDEX(Roky_výhled,,I$8-1))*(INDEX($BO185:$DW185,,I$8)-INDEX($BO185:$DW185,,I$8-1))+INDEX($BO185:$DW185,,I$8-1))</f>
        <v>0</v>
      </c>
      <c r="J185" s="173">
        <f>CHOOSE(J$6,Statistika_paliv_E_a_T!J141,INDEX($BO185:$DW185,,J$4),J$9/(INDEX(Roky_výhled,,J$8)-Last_Bil)*(INDEX($BO185:$DW185,,J$8)-INDEX($D185:$BL185,,$E$1))+INDEX($D185:$BL185,,$E$1),J$9/(INDEX(Roky_výhled,,J$8)-INDEX(Roky_výhled,,J$8-1))*(INDEX($BO185:$DW185,,J$8)-INDEX($BO185:$DW185,,J$8-1))+INDEX($BO185:$DW185,,J$8-1))</f>
        <v>0</v>
      </c>
      <c r="K185" s="173">
        <f>CHOOSE(K$6,Statistika_paliv_E_a_T!K141,INDEX($BO185:$DW185,,K$4),K$9/(INDEX(Roky_výhled,,K$8)-Last_Bil)*(INDEX($BO185:$DW185,,K$8)-INDEX($D185:$BL185,,$E$1))+INDEX($D185:$BL185,,$E$1),K$9/(INDEX(Roky_výhled,,K$8)-INDEX(Roky_výhled,,K$8-1))*(INDEX($BO185:$DW185,,K$8)-INDEX($BO185:$DW185,,K$8-1))+INDEX($BO185:$DW185,,K$8-1))</f>
        <v>0</v>
      </c>
      <c r="L185" s="173">
        <f>CHOOSE(L$6,Statistika_paliv_E_a_T!L141,INDEX($BO185:$DW185,,L$4),L$9/(INDEX(Roky_výhled,,L$8)-Last_Bil)*(INDEX($BO185:$DW185,,L$8)-INDEX($D185:$BL185,,$E$1))+INDEX($D185:$BL185,,$E$1),L$9/(INDEX(Roky_výhled,,L$8)-INDEX(Roky_výhled,,L$8-1))*(INDEX($BO185:$DW185,,L$8)-INDEX($BO185:$DW185,,L$8-1))+INDEX($BO185:$DW185,,L$8-1))</f>
        <v>0</v>
      </c>
      <c r="M185" s="173">
        <f>CHOOSE(M$6,Statistika_paliv_E_a_T!M141,INDEX($BO185:$DW185,,M$4),M$9/(INDEX(Roky_výhled,,M$8)-Last_Bil)*(INDEX($BO185:$DW185,,M$8)-INDEX($D185:$BL185,,$E$1))+INDEX($D185:$BL185,,$E$1),M$9/(INDEX(Roky_výhled,,M$8)-INDEX(Roky_výhled,,M$8-1))*(INDEX($BO185:$DW185,,M$8)-INDEX($BO185:$DW185,,M$8-1))+INDEX($BO185:$DW185,,M$8-1))</f>
        <v>0</v>
      </c>
      <c r="N185" s="173">
        <f>CHOOSE(N$6,Statistika_paliv_E_a_T!N141,INDEX($BO185:$DW185,,N$4),N$9/(INDEX(Roky_výhled,,N$8)-Last_Bil)*(INDEX($BO185:$DW185,,N$8)-INDEX($D185:$BL185,,$E$1))+INDEX($D185:$BL185,,$E$1),N$9/(INDEX(Roky_výhled,,N$8)-INDEX(Roky_výhled,,N$8-1))*(INDEX($BO185:$DW185,,N$8)-INDEX($BO185:$DW185,,N$8-1))+INDEX($BO185:$DW185,,N$8-1))</f>
        <v>0</v>
      </c>
      <c r="O185" s="173">
        <f>CHOOSE(O$6,Statistika_paliv_E_a_T!O141,INDEX($BO185:$DW185,,O$4),O$9/(INDEX(Roky_výhled,,O$8)-Last_Bil)*(INDEX($BO185:$DW185,,O$8)-INDEX($D185:$BL185,,$E$1))+INDEX($D185:$BL185,,$E$1),O$9/(INDEX(Roky_výhled,,O$8)-INDEX(Roky_výhled,,O$8-1))*(INDEX($BO185:$DW185,,O$8)-INDEX($BO185:$DW185,,O$8-1))+INDEX($BO185:$DW185,,O$8-1))</f>
        <v>0</v>
      </c>
      <c r="P185" s="173">
        <f>CHOOSE(P$6,Statistika_paliv_E_a_T!P141,INDEX($BO185:$DW185,,P$4),P$9/(INDEX(Roky_výhled,,P$8)-Last_Bil)*(INDEX($BO185:$DW185,,P$8)-INDEX($D185:$BL185,,$E$1))+INDEX($D185:$BL185,,$E$1),P$9/(INDEX(Roky_výhled,,P$8)-INDEX(Roky_výhled,,P$8-1))*(INDEX($BO185:$DW185,,P$8)-INDEX($BO185:$DW185,,P$8-1))+INDEX($BO185:$DW185,,P$8-1))</f>
        <v>0</v>
      </c>
      <c r="Q185" s="173">
        <f>CHOOSE(Q$6,Statistika_paliv_E_a_T!Q141,INDEX($BO185:$DW185,,Q$4),Q$9/(INDEX(Roky_výhled,,Q$8)-Last_Bil)*(INDEX($BO185:$DW185,,Q$8)-INDEX($D185:$BL185,,$E$1))+INDEX($D185:$BL185,,$E$1),Q$9/(INDEX(Roky_výhled,,Q$8)-INDEX(Roky_výhled,,Q$8-1))*(INDEX($BO185:$DW185,,Q$8)-INDEX($BO185:$DW185,,Q$8-1))+INDEX($BO185:$DW185,,Q$8-1))</f>
        <v>0</v>
      </c>
      <c r="R185" s="173">
        <f>CHOOSE(R$6,Statistika_paliv_E_a_T!R141,INDEX($BO185:$DW185,,R$4),R$9/(INDEX(Roky_výhled,,R$8)-Last_Bil)*(INDEX($BO185:$DW185,,R$8)-INDEX($D185:$BL185,,$E$1))+INDEX($D185:$BL185,,$E$1),R$9/(INDEX(Roky_výhled,,R$8)-INDEX(Roky_výhled,,R$8-1))*(INDEX($BO185:$DW185,,R$8)-INDEX($BO185:$DW185,,R$8-1))+INDEX($BO185:$DW185,,R$8-1))</f>
        <v>0</v>
      </c>
      <c r="S185" s="173">
        <f>CHOOSE(S$6,Statistika_paliv_E_a_T!S141,INDEX($BO185:$DW185,,S$4),S$9/(INDEX(Roky_výhled,,S$8)-Last_Bil)*(INDEX($BO185:$DW185,,S$8)-INDEX($D185:$BL185,,$E$1))+INDEX($D185:$BL185,,$E$1),S$9/(INDEX(Roky_výhled,,S$8)-INDEX(Roky_výhled,,S$8-1))*(INDEX($BO185:$DW185,,S$8)-INDEX($BO185:$DW185,,S$8-1))+INDEX($BO185:$DW185,,S$8-1))</f>
        <v>0</v>
      </c>
      <c r="T185" s="173">
        <f>CHOOSE(T$6,Statistika_paliv_E_a_T!T141,INDEX($BO185:$DW185,,T$4),T$9/(INDEX(Roky_výhled,,T$8)-Last_Bil)*(INDEX($BO185:$DW185,,T$8)-INDEX($D185:$BL185,,$E$1))+INDEX($D185:$BL185,,$E$1),T$9/(INDEX(Roky_výhled,,T$8)-INDEX(Roky_výhled,,T$8-1))*(INDEX($BO185:$DW185,,T$8)-INDEX($BO185:$DW185,,T$8-1))+INDEX($BO185:$DW185,,T$8-1))</f>
        <v>0</v>
      </c>
      <c r="U185" s="173">
        <f>CHOOSE(U$6,Statistika_paliv_E_a_T!U141,INDEX($BO185:$DW185,,U$4),U$9/(INDEX(Roky_výhled,,U$8)-Last_Bil)*(INDEX($BO185:$DW185,,U$8)-INDEX($D185:$BL185,,$E$1))+INDEX($D185:$BL185,,$E$1),U$9/(INDEX(Roky_výhled,,U$8)-INDEX(Roky_výhled,,U$8-1))*(INDEX($BO185:$DW185,,U$8)-INDEX($BO185:$DW185,,U$8-1))+INDEX($BO185:$DW185,,U$8-1))</f>
        <v>0</v>
      </c>
      <c r="V185" s="173">
        <f>CHOOSE(V$6,Statistika_paliv_E_a_T!V141,INDEX($BO185:$DW185,,V$4),V$9/(INDEX(Roky_výhled,,V$8)-Last_Bil)*(INDEX($BO185:$DW185,,V$8)-INDEX($D185:$BL185,,$E$1))+INDEX($D185:$BL185,,$E$1),V$9/(INDEX(Roky_výhled,,V$8)-INDEX(Roky_výhled,,V$8-1))*(INDEX($BO185:$DW185,,V$8)-INDEX($BO185:$DW185,,V$8-1))+INDEX($BO185:$DW185,,V$8-1))</f>
        <v>0</v>
      </c>
      <c r="W185" s="173">
        <f>CHOOSE(W$6,Statistika_paliv_E_a_T!W141,INDEX($BO185:$DW185,,W$4),W$9/(INDEX(Roky_výhled,,W$8)-Last_Bil)*(INDEX($BO185:$DW185,,W$8)-INDEX($D185:$BL185,,$E$1))+INDEX($D185:$BL185,,$E$1),W$9/(INDEX(Roky_výhled,,W$8)-INDEX(Roky_výhled,,W$8-1))*(INDEX($BO185:$DW185,,W$8)-INDEX($BO185:$DW185,,W$8-1))+INDEX($BO185:$DW185,,W$8-1))</f>
        <v>0</v>
      </c>
      <c r="X185" s="173">
        <f>CHOOSE(X$6,Statistika_paliv_E_a_T!X141,INDEX($BO185:$DW185,,X$4),X$9/(INDEX(Roky_výhled,,X$8)-Last_Bil)*(INDEX($BO185:$DW185,,X$8)-INDEX($D185:$BL185,,$E$1))+INDEX($D185:$BL185,,$E$1),X$9/(INDEX(Roky_výhled,,X$8)-INDEX(Roky_výhled,,X$8-1))*(INDEX($BO185:$DW185,,X$8)-INDEX($BO185:$DW185,,X$8-1))+INDEX($BO185:$DW185,,X$8-1))</f>
        <v>0</v>
      </c>
      <c r="Y185" s="173">
        <f>CHOOSE(Y$6,Statistika_paliv_E_a_T!Y141,INDEX($BO185:$DW185,,Y$4),Y$9/(INDEX(Roky_výhled,,Y$8)-Last_Bil)*(INDEX($BO185:$DW185,,Y$8)-INDEX($D185:$BL185,,$E$1))+INDEX($D185:$BL185,,$E$1),Y$9/(INDEX(Roky_výhled,,Y$8)-INDEX(Roky_výhled,,Y$8-1))*(INDEX($BO185:$DW185,,Y$8)-INDEX($BO185:$DW185,,Y$8-1))+INDEX($BO185:$DW185,,Y$8-1))</f>
        <v>0</v>
      </c>
      <c r="Z185" s="173">
        <f>CHOOSE(Z$6,Statistika_paliv_E_a_T!Z141,INDEX($BO185:$DW185,,Z$4),Z$9/(INDEX(Roky_výhled,,Z$8)-Last_Bil)*(INDEX($BO185:$DW185,,Z$8)-INDEX($D185:$BL185,,$E$1))+INDEX($D185:$BL185,,$E$1),Z$9/(INDEX(Roky_výhled,,Z$8)-INDEX(Roky_výhled,,Z$8-1))*(INDEX($BO185:$DW185,,Z$8)-INDEX($BO185:$DW185,,Z$8-1))+INDEX($BO185:$DW185,,Z$8-1))</f>
        <v>0</v>
      </c>
      <c r="AA185" s="173">
        <f>CHOOSE(AA$6,Statistika_paliv_E_a_T!AA141,INDEX($BO185:$DW185,,AA$4),AA$9/(INDEX(Roky_výhled,,AA$8)-Last_Bil)*(INDEX($BO185:$DW185,,AA$8)-INDEX($D185:$BL185,,$E$1))+INDEX($D185:$BL185,,$E$1),AA$9/(INDEX(Roky_výhled,,AA$8)-INDEX(Roky_výhled,,AA$8-1))*(INDEX($BO185:$DW185,,AA$8)-INDEX($BO185:$DW185,,AA$8-1))+INDEX($BO185:$DW185,,AA$8-1))</f>
        <v>0</v>
      </c>
      <c r="AB185" s="173">
        <f>CHOOSE(AB$6,Statistika_paliv_E_a_T!AB141,INDEX($BO185:$DW185,,AB$4),AB$9/(INDEX(Roky_výhled,,AB$8)-Last_Bil)*(INDEX($BO185:$DW185,,AB$8)-INDEX($D185:$BL185,,$E$1))+INDEX($D185:$BL185,,$E$1),AB$9/(INDEX(Roky_výhled,,AB$8)-INDEX(Roky_výhled,,AB$8-1))*(INDEX($BO185:$DW185,,AB$8)-INDEX($BO185:$DW185,,AB$8-1))+INDEX($BO185:$DW185,,AB$8-1))</f>
        <v>0</v>
      </c>
      <c r="AC185" s="173">
        <f>CHOOSE(AC$6,Statistika_paliv_E_a_T!AC141,INDEX($BO185:$DW185,,AC$4),AC$9/(INDEX(Roky_výhled,,AC$8)-Last_Bil)*(INDEX($BO185:$DW185,,AC$8)-INDEX($D185:$BL185,,$E$1))+INDEX($D185:$BL185,,$E$1),AC$9/(INDEX(Roky_výhled,,AC$8)-INDEX(Roky_výhled,,AC$8-1))*(INDEX($BO185:$DW185,,AC$8)-INDEX($BO185:$DW185,,AC$8-1))+INDEX($BO185:$DW185,,AC$8-1))</f>
        <v>0</v>
      </c>
      <c r="AD185" s="173">
        <f>CHOOSE(AD$6,Statistika_paliv_E_a_T!AD141,INDEX($BO185:$DW185,,AD$4),AD$9/(INDEX(Roky_výhled,,AD$8)-Last_Bil)*(INDEX($BO185:$DW185,,AD$8)-INDEX($D185:$BL185,,$E$1))+INDEX($D185:$BL185,,$E$1),AD$9/(INDEX(Roky_výhled,,AD$8)-INDEX(Roky_výhled,,AD$8-1))*(INDEX($BO185:$DW185,,AD$8)-INDEX($BO185:$DW185,,AD$8-1))+INDEX($BO185:$DW185,,AD$8-1))</f>
        <v>0</v>
      </c>
      <c r="AE185" s="173">
        <f>CHOOSE(AE$6,Statistika_paliv_E_a_T!AE141,INDEX($BO185:$DW185,,AE$4),AE$9/(INDEX(Roky_výhled,,AE$8)-Last_Bil)*(INDEX($BO185:$DW185,,AE$8)-INDEX($D185:$BL185,,$E$1))+INDEX($D185:$BL185,,$E$1),AE$9/(INDEX(Roky_výhled,,AE$8)-INDEX(Roky_výhled,,AE$8-1))*(INDEX($BO185:$DW185,,AE$8)-INDEX($BO185:$DW185,,AE$8-1))+INDEX($BO185:$DW185,,AE$8-1))</f>
        <v>0</v>
      </c>
      <c r="AF185" s="173">
        <f>CHOOSE(AF$6,Statistika_paliv_E_a_T!AF141,INDEX($BO185:$DW185,,AF$4),AF$9/(INDEX(Roky_výhled,,AF$8)-Last_Bil)*(INDEX($BO185:$DW185,,AF$8)-INDEX($D185:$BL185,,$E$1))+INDEX($D185:$BL185,,$E$1),AF$9/(INDEX(Roky_výhled,,AF$8)-INDEX(Roky_výhled,,AF$8-1))*(INDEX($BO185:$DW185,,AF$8)-INDEX($BO185:$DW185,,AF$8-1))+INDEX($BO185:$DW185,,AF$8-1))</f>
        <v>0</v>
      </c>
      <c r="AG185" s="173">
        <f>CHOOSE(AG$6,Statistika_paliv_E_a_T!AG141,INDEX($BO185:$DW185,,AG$4),AG$9/(INDEX(Roky_výhled,,AG$8)-Last_Bil)*(INDEX($BO185:$DW185,,AG$8)-INDEX($D185:$BL185,,$E$1))+INDEX($D185:$BL185,,$E$1),AG$9/(INDEX(Roky_výhled,,AG$8)-INDEX(Roky_výhled,,AG$8-1))*(INDEX($BO185:$DW185,,AG$8)-INDEX($BO185:$DW185,,AG$8-1))+INDEX($BO185:$DW185,,AG$8-1))</f>
        <v>0</v>
      </c>
      <c r="AH185" s="173">
        <f>CHOOSE(AH$6,Statistika_paliv_E_a_T!AH141,INDEX($BO185:$DW185,,AH$4),AH$9/(INDEX(Roky_výhled,,AH$8)-Last_Bil)*(INDEX($BO185:$DW185,,AH$8)-INDEX($D185:$BL185,,$E$1))+INDEX($D185:$BL185,,$E$1),AH$9/(INDEX(Roky_výhled,,AH$8)-INDEX(Roky_výhled,,AH$8-1))*(INDEX($BO185:$DW185,,AH$8)-INDEX($BO185:$DW185,,AH$8-1))+INDEX($BO185:$DW185,,AH$8-1))</f>
        <v>0</v>
      </c>
      <c r="AI185" s="173">
        <f>CHOOSE(AI$6,Statistika_paliv_E_a_T!AI141,INDEX($BO185:$DW185,,AI$4),AI$9/(INDEX(Roky_výhled,,AI$8)-Last_Bil)*(INDEX($BO185:$DW185,,AI$8)-INDEX($D185:$BL185,,$E$1))+INDEX($D185:$BL185,,$E$1),AI$9/(INDEX(Roky_výhled,,AI$8)-INDEX(Roky_výhled,,AI$8-1))*(INDEX($BO185:$DW185,,AI$8)-INDEX($BO185:$DW185,,AI$8-1))+INDEX($BO185:$DW185,,AI$8-1))</f>
        <v>0</v>
      </c>
      <c r="AJ185" s="173">
        <f>CHOOSE(AJ$6,Statistika_paliv_E_a_T!AJ141,INDEX($BO185:$DW185,,AJ$4),AJ$9/(INDEX(Roky_výhled,,AJ$8)-Last_Bil)*(INDEX($BO185:$DW185,,AJ$8)-INDEX($D185:$BL185,,$E$1))+INDEX($D185:$BL185,,$E$1),AJ$9/(INDEX(Roky_výhled,,AJ$8)-INDEX(Roky_výhled,,AJ$8-1))*(INDEX($BO185:$DW185,,AJ$8)-INDEX($BO185:$DW185,,AJ$8-1))+INDEX($BO185:$DW185,,AJ$8-1))</f>
        <v>0</v>
      </c>
      <c r="AK185" s="173">
        <f>CHOOSE(AK$6,Statistika_paliv_E_a_T!AK141,INDEX($BO185:$DW185,,AK$4),AK$9/(INDEX(Roky_výhled,,AK$8)-Last_Bil)*(INDEX($BO185:$DW185,,AK$8)-INDEX($D185:$BL185,,$E$1))+INDEX($D185:$BL185,,$E$1),AK$9/(INDEX(Roky_výhled,,AK$8)-INDEX(Roky_výhled,,AK$8-1))*(INDEX($BO185:$DW185,,AK$8)-INDEX($BO185:$DW185,,AK$8-1))+INDEX($BO185:$DW185,,AK$8-1))</f>
        <v>0</v>
      </c>
      <c r="AL185" s="173">
        <f>CHOOSE(AL$6,Statistika_paliv_E_a_T!AL141,INDEX($BO185:$DW185,,AL$4),AL$9/(INDEX(Roky_výhled,,AL$8)-Last_Bil)*(INDEX($BO185:$DW185,,AL$8)-INDEX($D185:$BL185,,$E$1))+INDEX($D185:$BL185,,$E$1),AL$9/(INDEX(Roky_výhled,,AL$8)-INDEX(Roky_výhled,,AL$8-1))*(INDEX($BO185:$DW185,,AL$8)-INDEX($BO185:$DW185,,AL$8-1))+INDEX($BO185:$DW185,,AL$8-1))</f>
        <v>0</v>
      </c>
      <c r="AM185" s="173">
        <f>CHOOSE(AM$6,Statistika_paliv_E_a_T!AM141,INDEX($BO185:$DW185,,AM$4),AM$9/(INDEX(Roky_výhled,,AM$8)-Last_Bil)*(INDEX($BO185:$DW185,,AM$8)-INDEX($D185:$BL185,,$E$1))+INDEX($D185:$BL185,,$E$1),AM$9/(INDEX(Roky_výhled,,AM$8)-INDEX(Roky_výhled,,AM$8-1))*(INDEX($BO185:$DW185,,AM$8)-INDEX($BO185:$DW185,,AM$8-1))+INDEX($BO185:$DW185,,AM$8-1))</f>
        <v>0</v>
      </c>
      <c r="AN185" s="173">
        <f>CHOOSE(AN$6,Statistika_paliv_E_a_T!AN141,INDEX($BO185:$DW185,,AN$4),AN$9/(INDEX(Roky_výhled,,AN$8)-Last_Bil)*(INDEX($BO185:$DW185,,AN$8)-INDEX($D185:$BL185,,$E$1))+INDEX($D185:$BL185,,$E$1),AN$9/(INDEX(Roky_výhled,,AN$8)-INDEX(Roky_výhled,,AN$8-1))*(INDEX($BO185:$DW185,,AN$8)-INDEX($BO185:$DW185,,AN$8-1))+INDEX($BO185:$DW185,,AN$8-1))</f>
        <v>0</v>
      </c>
      <c r="AO185" s="173">
        <f>CHOOSE(AO$6,Statistika_paliv_E_a_T!AO141,INDEX($BO185:$DW185,,AO$4),AO$9/(INDEX(Roky_výhled,,AO$8)-Last_Bil)*(INDEX($BO185:$DW185,,AO$8)-INDEX($D185:$BL185,,$E$1))+INDEX($D185:$BL185,,$E$1),AO$9/(INDEX(Roky_výhled,,AO$8)-INDEX(Roky_výhled,,AO$8-1))*(INDEX($BO185:$DW185,,AO$8)-INDEX($BO185:$DW185,,AO$8-1))+INDEX($BO185:$DW185,,AO$8-1))</f>
        <v>0</v>
      </c>
      <c r="AP185" s="173">
        <f>CHOOSE(AP$6,Statistika_paliv_E_a_T!AP141,INDEX($BO185:$DW185,,AP$4),AP$9/(INDEX(Roky_výhled,,AP$8)-Last_Bil)*(INDEX($BO185:$DW185,,AP$8)-INDEX($D185:$BL185,,$E$1))+INDEX($D185:$BL185,,$E$1),AP$9/(INDEX(Roky_výhled,,AP$8)-INDEX(Roky_výhled,,AP$8-1))*(INDEX($BO185:$DW185,,AP$8)-INDEX($BO185:$DW185,,AP$8-1))+INDEX($BO185:$DW185,,AP$8-1))</f>
        <v>0</v>
      </c>
      <c r="AQ185" s="173">
        <f>CHOOSE(AQ$6,Statistika_paliv_E_a_T!AQ141,INDEX($BO185:$DW185,,AQ$4),AQ$9/(INDEX(Roky_výhled,,AQ$8)-Last_Bil)*(INDEX($BO185:$DW185,,AQ$8)-INDEX($D185:$BL185,,$E$1))+INDEX($D185:$BL185,,$E$1),AQ$9/(INDEX(Roky_výhled,,AQ$8)-INDEX(Roky_výhled,,AQ$8-1))*(INDEX($BO185:$DW185,,AQ$8)-INDEX($BO185:$DW185,,AQ$8-1))+INDEX($BO185:$DW185,,AQ$8-1))</f>
        <v>0</v>
      </c>
      <c r="AR185" s="173">
        <f>CHOOSE(AR$6,Statistika_paliv_E_a_T!AR141,INDEX($BO185:$DW185,,AR$4),AR$9/(INDEX(Roky_výhled,,AR$8)-Last_Bil)*(INDEX($BO185:$DW185,,AR$8)-INDEX($D185:$BL185,,$E$1))+INDEX($D185:$BL185,,$E$1),AR$9/(INDEX(Roky_výhled,,AR$8)-INDEX(Roky_výhled,,AR$8-1))*(INDEX($BO185:$DW185,,AR$8)-INDEX($BO185:$DW185,,AR$8-1))+INDEX($BO185:$DW185,,AR$8-1))</f>
        <v>0</v>
      </c>
      <c r="AS185" s="173">
        <f>CHOOSE(AS$6,Statistika_paliv_E_a_T!AS141,INDEX($BO185:$DW185,,AS$4),AS$9/(INDEX(Roky_výhled,,AS$8)-Last_Bil)*(INDEX($BO185:$DW185,,AS$8)-INDEX($D185:$BL185,,$E$1))+INDEX($D185:$BL185,,$E$1),AS$9/(INDEX(Roky_výhled,,AS$8)-INDEX(Roky_výhled,,AS$8-1))*(INDEX($BO185:$DW185,,AS$8)-INDEX($BO185:$DW185,,AS$8-1))+INDEX($BO185:$DW185,,AS$8-1))</f>
        <v>0</v>
      </c>
      <c r="AT185" s="173">
        <f>CHOOSE(AT$6,Statistika_paliv_E_a_T!AT141,INDEX($BO185:$DW185,,AT$4),AT$9/(INDEX(Roky_výhled,,AT$8)-Last_Bil)*(INDEX($BO185:$DW185,,AT$8)-INDEX($D185:$BL185,,$E$1))+INDEX($D185:$BL185,,$E$1),AT$9/(INDEX(Roky_výhled,,AT$8)-INDEX(Roky_výhled,,AT$8-1))*(INDEX($BO185:$DW185,,AT$8)-INDEX($BO185:$DW185,,AT$8-1))+INDEX($BO185:$DW185,,AT$8-1))</f>
        <v>0</v>
      </c>
      <c r="AU185" s="173">
        <f>CHOOSE(AU$6,Statistika_paliv_E_a_T!AU141,INDEX($BO185:$DW185,,AU$4),AU$9/(INDEX(Roky_výhled,,AU$8)-Last_Bil)*(INDEX($BO185:$DW185,,AU$8)-INDEX($D185:$BL185,,$E$1))+INDEX($D185:$BL185,,$E$1),AU$9/(INDEX(Roky_výhled,,AU$8)-INDEX(Roky_výhled,,AU$8-1))*(INDEX($BO185:$DW185,,AU$8)-INDEX($BO185:$DW185,,AU$8-1))+INDEX($BO185:$DW185,,AU$8-1))</f>
        <v>0</v>
      </c>
      <c r="AV185" s="173">
        <f>CHOOSE(AV$6,Statistika_paliv_E_a_T!AV141,INDEX($BO185:$DW185,,AV$4),AV$9/(INDEX(Roky_výhled,,AV$8)-Last_Bil)*(INDEX($BO185:$DW185,,AV$8)-INDEX($D185:$BL185,,$E$1))+INDEX($D185:$BL185,,$E$1),AV$9/(INDEX(Roky_výhled,,AV$8)-INDEX(Roky_výhled,,AV$8-1))*(INDEX($BO185:$DW185,,AV$8)-INDEX($BO185:$DW185,,AV$8-1))+INDEX($BO185:$DW185,,AV$8-1))</f>
        <v>0</v>
      </c>
      <c r="AW185" s="173">
        <f>CHOOSE(AW$6,Statistika_paliv_E_a_T!AW141,INDEX($BO185:$DW185,,AW$4),AW$9/(INDEX(Roky_výhled,,AW$8)-Last_Bil)*(INDEX($BO185:$DW185,,AW$8)-INDEX($D185:$BL185,,$E$1))+INDEX($D185:$BL185,,$E$1),AW$9/(INDEX(Roky_výhled,,AW$8)-INDEX(Roky_výhled,,AW$8-1))*(INDEX($BO185:$DW185,,AW$8)-INDEX($BO185:$DW185,,AW$8-1))+INDEX($BO185:$DW185,,AW$8-1))</f>
        <v>0</v>
      </c>
      <c r="AX185" s="173">
        <f>CHOOSE(AX$6,Statistika_paliv_E_a_T!AX141,INDEX($BO185:$DW185,,AX$4),AX$9/(INDEX(Roky_výhled,,AX$8)-Last_Bil)*(INDEX($BO185:$DW185,,AX$8)-INDEX($D185:$BL185,,$E$1))+INDEX($D185:$BL185,,$E$1),AX$9/(INDEX(Roky_výhled,,AX$8)-INDEX(Roky_výhled,,AX$8-1))*(INDEX($BO185:$DW185,,AX$8)-INDEX($BO185:$DW185,,AX$8-1))+INDEX($BO185:$DW185,,AX$8-1))</f>
        <v>0</v>
      </c>
      <c r="AY185" s="173">
        <f>CHOOSE(AY$6,Statistika_paliv_E_a_T!AY141,INDEX($BO185:$DW185,,AY$4),AY$9/(INDEX(Roky_výhled,,AY$8)-Last_Bil)*(INDEX($BO185:$DW185,,AY$8)-INDEX($D185:$BL185,,$E$1))+INDEX($D185:$BL185,,$E$1),AY$9/(INDEX(Roky_výhled,,AY$8)-INDEX(Roky_výhled,,AY$8-1))*(INDEX($BO185:$DW185,,AY$8)-INDEX($BO185:$DW185,,AY$8-1))+INDEX($BO185:$DW185,,AY$8-1))</f>
        <v>0</v>
      </c>
      <c r="AZ185" s="173">
        <f>CHOOSE(AZ$6,Statistika_paliv_E_a_T!AZ141,INDEX($BO185:$DW185,,AZ$4),AZ$9/(INDEX(Roky_výhled,,AZ$8)-Last_Bil)*(INDEX($BO185:$DW185,,AZ$8)-INDEX($D185:$BL185,,$E$1))+INDEX($D185:$BL185,,$E$1),AZ$9/(INDEX(Roky_výhled,,AZ$8)-INDEX(Roky_výhled,,AZ$8-1))*(INDEX($BO185:$DW185,,AZ$8)-INDEX($BO185:$DW185,,AZ$8-1))+INDEX($BO185:$DW185,,AZ$8-1))</f>
        <v>0</v>
      </c>
      <c r="BA185" s="173">
        <f>CHOOSE(BA$6,Statistika_paliv_E_a_T!BA141,INDEX($BO185:$DW185,,BA$4),BA$9/(INDEX(Roky_výhled,,BA$8)-Last_Bil)*(INDEX($BO185:$DW185,,BA$8)-INDEX($D185:$BL185,,$E$1))+INDEX($D185:$BL185,,$E$1),BA$9/(INDEX(Roky_výhled,,BA$8)-INDEX(Roky_výhled,,BA$8-1))*(INDEX($BO185:$DW185,,BA$8)-INDEX($BO185:$DW185,,BA$8-1))+INDEX($BO185:$DW185,,BA$8-1))</f>
        <v>0</v>
      </c>
      <c r="BB185" s="173">
        <f>CHOOSE(BB$6,Statistika_paliv_E_a_T!BB141,INDEX($BO185:$DW185,,BB$4),BB$9/(INDEX(Roky_výhled,,BB$8)-Last_Bil)*(INDEX($BO185:$DW185,,BB$8)-INDEX($D185:$BL185,,$E$1))+INDEX($D185:$BL185,,$E$1),BB$9/(INDEX(Roky_výhled,,BB$8)-INDEX(Roky_výhled,,BB$8-1))*(INDEX($BO185:$DW185,,BB$8)-INDEX($BO185:$DW185,,BB$8-1))+INDEX($BO185:$DW185,,BB$8-1))</f>
        <v>0</v>
      </c>
      <c r="BC185" s="173">
        <f>CHOOSE(BC$6,Statistika_paliv_E_a_T!BC141,INDEX($BO185:$DW185,,BC$4),BC$9/(INDEX(Roky_výhled,,BC$8)-Last_Bil)*(INDEX($BO185:$DW185,,BC$8)-INDEX($D185:$BL185,,$E$1))+INDEX($D185:$BL185,,$E$1),BC$9/(INDEX(Roky_výhled,,BC$8)-INDEX(Roky_výhled,,BC$8-1))*(INDEX($BO185:$DW185,,BC$8)-INDEX($BO185:$DW185,,BC$8-1))+INDEX($BO185:$DW185,,BC$8-1))</f>
        <v>0</v>
      </c>
      <c r="BD185" s="173">
        <f>CHOOSE(BD$6,Statistika_paliv_E_a_T!BD141,INDEX($BO185:$DW185,,BD$4),BD$9/(INDEX(Roky_výhled,,BD$8)-Last_Bil)*(INDEX($BO185:$DW185,,BD$8)-INDEX($D185:$BL185,,$E$1))+INDEX($D185:$BL185,,$E$1),BD$9/(INDEX(Roky_výhled,,BD$8)-INDEX(Roky_výhled,,BD$8-1))*(INDEX($BO185:$DW185,,BD$8)-INDEX($BO185:$DW185,,BD$8-1))+INDEX($BO185:$DW185,,BD$8-1))</f>
        <v>0</v>
      </c>
      <c r="BE185" s="173">
        <f>CHOOSE(BE$6,Statistika_paliv_E_a_T!BE141,INDEX($BO185:$DW185,,BE$4),BE$9/(INDEX(Roky_výhled,,BE$8)-Last_Bil)*(INDEX($BO185:$DW185,,BE$8)-INDEX($D185:$BL185,,$E$1))+INDEX($D185:$BL185,,$E$1),BE$9/(INDEX(Roky_výhled,,BE$8)-INDEX(Roky_výhled,,BE$8-1))*(INDEX($BO185:$DW185,,BE$8)-INDEX($BO185:$DW185,,BE$8-1))+INDEX($BO185:$DW185,,BE$8-1))</f>
        <v>0</v>
      </c>
      <c r="BF185" s="173">
        <f>CHOOSE(BF$6,Statistika_paliv_E_a_T!BF141,INDEX($BO185:$DW185,,BF$4),BF$9/(INDEX(Roky_výhled,,BF$8)-Last_Bil)*(INDEX($BO185:$DW185,,BF$8)-INDEX($D185:$BL185,,$E$1))+INDEX($D185:$BL185,,$E$1),BF$9/(INDEX(Roky_výhled,,BF$8)-INDEX(Roky_výhled,,BF$8-1))*(INDEX($BO185:$DW185,,BF$8)-INDEX($BO185:$DW185,,BF$8-1))+INDEX($BO185:$DW185,,BF$8-1))</f>
        <v>0</v>
      </c>
      <c r="BG185" s="173">
        <f>CHOOSE(BG$6,Statistika_paliv_E_a_T!BG141,INDEX($BO185:$DW185,,BG$4),BG$9/(INDEX(Roky_výhled,,BG$8)-Last_Bil)*(INDEX($BO185:$DW185,,BG$8)-INDEX($D185:$BL185,,$E$1))+INDEX($D185:$BL185,,$E$1),BG$9/(INDEX(Roky_výhled,,BG$8)-INDEX(Roky_výhled,,BG$8-1))*(INDEX($BO185:$DW185,,BG$8)-INDEX($BO185:$DW185,,BG$8-1))+INDEX($BO185:$DW185,,BG$8-1))</f>
        <v>0</v>
      </c>
      <c r="BH185" s="173">
        <f>CHOOSE(BH$6,Statistika_paliv_E_a_T!BH141,INDEX($BO185:$DW185,,BH$4),BH$9/(INDEX(Roky_výhled,,BH$8)-Last_Bil)*(INDEX($BO185:$DW185,,BH$8)-INDEX($D185:$BL185,,$E$1))+INDEX($D185:$BL185,,$E$1),BH$9/(INDEX(Roky_výhled,,BH$8)-INDEX(Roky_výhled,,BH$8-1))*(INDEX($BO185:$DW185,,BH$8)-INDEX($BO185:$DW185,,BH$8-1))+INDEX($BO185:$DW185,,BH$8-1))</f>
        <v>0</v>
      </c>
      <c r="BI185" s="173">
        <f>CHOOSE(BI$6,Statistika_paliv_E_a_T!BI141,INDEX($BO185:$DW185,,BI$4),BI$9/(INDEX(Roky_výhled,,BI$8)-Last_Bil)*(INDEX($BO185:$DW185,,BI$8)-INDEX($D185:$BL185,,$E$1))+INDEX($D185:$BL185,,$E$1),BI$9/(INDEX(Roky_výhled,,BI$8)-INDEX(Roky_výhled,,BI$8-1))*(INDEX($BO185:$DW185,,BI$8)-INDEX($BO185:$DW185,,BI$8-1))+INDEX($BO185:$DW185,,BI$8-1))</f>
        <v>0</v>
      </c>
      <c r="BJ185" s="173">
        <f>CHOOSE(BJ$6,Statistika_paliv_E_a_T!BJ141,INDEX($BO185:$DW185,,BJ$4),BJ$9/(INDEX(Roky_výhled,,BJ$8)-Last_Bil)*(INDEX($BO185:$DW185,,BJ$8)-INDEX($D185:$BL185,,$E$1))+INDEX($D185:$BL185,,$E$1),BJ$9/(INDEX(Roky_výhled,,BJ$8)-INDEX(Roky_výhled,,BJ$8-1))*(INDEX($BO185:$DW185,,BJ$8)-INDEX($BO185:$DW185,,BJ$8-1))+INDEX($BO185:$DW185,,BJ$8-1))</f>
        <v>0</v>
      </c>
      <c r="BK185" s="173">
        <f>CHOOSE(BK$6,Statistika_paliv_E_a_T!BK141,INDEX($BO185:$DW185,,BK$4),BK$9/(INDEX(Roky_výhled,,BK$8)-Last_Bil)*(INDEX($BO185:$DW185,,BK$8)-INDEX($D185:$BL185,,$E$1))+INDEX($D185:$BL185,,$E$1),BK$9/(INDEX(Roky_výhled,,BK$8)-INDEX(Roky_výhled,,BK$8-1))*(INDEX($BO185:$DW185,,BK$8)-INDEX($BO185:$DW185,,BK$8-1))+INDEX($BO185:$DW185,,BK$8-1))</f>
        <v>0</v>
      </c>
      <c r="BL185" s="162">
        <f>CHOOSE(BL$6,Statistika_paliv_E_a_T!BL141,INDEX($BO185:$DW185,,BL$4),BL$9/(INDEX(Roky_výhled,,BL$8)-Last_Bil)*(INDEX($BO185:$DW185,,BL$8)-INDEX($D185:$BL185,,$E$1))+INDEX($D185:$BL185,,$E$1),BL$9/(INDEX(Roky_výhled,,BL$8)-INDEX(Roky_výhled,,BL$8-1))*(INDEX($BO185:$DW185,,BL$8)-INDEX($BO185:$DW185,,BL$8-1))+INDEX($BO185:$DW185,,BL$8-1))</f>
        <v>0</v>
      </c>
      <c r="BM185"/>
      <c r="BN185" s="221" t="str">
        <f t="shared" si="493"/>
        <v>Letecký benzín</v>
      </c>
      <c r="BO185" s="285">
        <v>0</v>
      </c>
      <c r="BP185" s="286">
        <v>0</v>
      </c>
      <c r="BQ185" s="286">
        <v>0</v>
      </c>
      <c r="BR185" s="286">
        <v>0</v>
      </c>
      <c r="BS185" s="286">
        <v>0</v>
      </c>
      <c r="BT185" s="286">
        <v>0</v>
      </c>
      <c r="BU185" s="286">
        <v>0</v>
      </c>
      <c r="BV185" s="286">
        <v>0</v>
      </c>
      <c r="BW185" s="286">
        <v>0</v>
      </c>
      <c r="BX185" s="286">
        <v>0</v>
      </c>
      <c r="BY185" s="287">
        <v>0</v>
      </c>
      <c r="BZ185" s="281"/>
      <c r="CA185" s="281"/>
      <c r="CB185" s="281"/>
      <c r="CC185" s="281"/>
      <c r="CD185" s="281"/>
      <c r="CE185" s="281"/>
      <c r="CF185" s="281"/>
      <c r="CG185" s="281"/>
      <c r="CH185" s="281"/>
      <c r="CI185" s="281"/>
      <c r="CJ185" s="281"/>
      <c r="CK185" s="281"/>
      <c r="CL185" s="281"/>
      <c r="CM185" s="281"/>
      <c r="CN185" s="281"/>
      <c r="CO185" s="281"/>
      <c r="CP185" s="281"/>
      <c r="CQ185" s="281"/>
      <c r="CR185" s="281"/>
      <c r="CS185" s="281"/>
      <c r="CT185" s="281"/>
      <c r="CU185" s="281"/>
      <c r="CV185" s="281"/>
      <c r="CW185" s="281"/>
      <c r="CX185" s="281"/>
      <c r="CY185" s="281"/>
      <c r="CZ185" s="281"/>
      <c r="DA185" s="281"/>
      <c r="DB185" s="281"/>
      <c r="DC185" s="281"/>
      <c r="DD185" s="281"/>
      <c r="DE185" s="281"/>
      <c r="DF185" s="281"/>
      <c r="DG185" s="281"/>
      <c r="DH185" s="281"/>
      <c r="DI185" s="281"/>
      <c r="DJ185" s="281"/>
      <c r="DK185" s="281"/>
      <c r="DL185" s="281"/>
      <c r="DM185" s="281"/>
      <c r="DN185" s="281"/>
      <c r="DO185" s="281"/>
      <c r="DP185" s="281"/>
      <c r="DQ185" s="281"/>
      <c r="DR185" s="281"/>
      <c r="DS185" s="281"/>
      <c r="DT185" s="281"/>
      <c r="DU185" s="281"/>
      <c r="DV185" s="281"/>
      <c r="DW185" s="281"/>
    </row>
    <row r="186" spans="2:127" s="196" customFormat="1" x14ac:dyDescent="0.25">
      <c r="B186" t="s">
        <v>2962</v>
      </c>
      <c r="C186" s="221" t="str">
        <f t="shared" si="495"/>
        <v>Benzín</v>
      </c>
      <c r="D186" s="215">
        <f>CHOOSE(D$6,Statistika_paliv_E_a_T!D142,INDEX($BO186:$DW186,,D$4),D$9/(INDEX(Roky_výhled,,D$8)-Last_Bil)*(INDEX($BO186:$DW186,,D$8)-INDEX($D186:$BL186,,$E$1))+INDEX($D186:$BL186,,$E$1),D$9/(INDEX(Roky_výhled,,D$8)-INDEX(Roky_výhled,,D$8-1))*(INDEX($BO186:$DW186,,D$8)-INDEX($BO186:$DW186,,D$8-1))+INDEX($BO186:$DW186,,D$8-1))</f>
        <v>0</v>
      </c>
      <c r="E186" s="173">
        <f>CHOOSE(E$6,Statistika_paliv_E_a_T!E142,INDEX($BO186:$DW186,,E$4),E$9/(INDEX(Roky_výhled,,E$8)-Last_Bil)*(INDEX($BO186:$DW186,,E$8)-INDEX($D186:$BL186,,$E$1))+INDEX($D186:$BL186,,$E$1),E$9/(INDEX(Roky_výhled,,E$8)-INDEX(Roky_výhled,,E$8-1))*(INDEX($BO186:$DW186,,E$8)-INDEX($BO186:$DW186,,E$8-1))+INDEX($BO186:$DW186,,E$8-1))</f>
        <v>0</v>
      </c>
      <c r="F186" s="173">
        <f>CHOOSE(F$6,Statistika_paliv_E_a_T!F142,INDEX($BO186:$DW186,,F$4),F$9/(INDEX(Roky_výhled,,F$8)-Last_Bil)*(INDEX($BO186:$DW186,,F$8)-INDEX($D186:$BL186,,$E$1))+INDEX($D186:$BL186,,$E$1),F$9/(INDEX(Roky_výhled,,F$8)-INDEX(Roky_výhled,,F$8-1))*(INDEX($BO186:$DW186,,F$8)-INDEX($BO186:$DW186,,F$8-1))+INDEX($BO186:$DW186,,F$8-1))</f>
        <v>0</v>
      </c>
      <c r="G186" s="173">
        <f>CHOOSE(G$6,Statistika_paliv_E_a_T!G142,INDEX($BO186:$DW186,,G$4),G$9/(INDEX(Roky_výhled,,G$8)-Last_Bil)*(INDEX($BO186:$DW186,,G$8)-INDEX($D186:$BL186,,$E$1))+INDEX($D186:$BL186,,$E$1),G$9/(INDEX(Roky_výhled,,G$8)-INDEX(Roky_výhled,,G$8-1))*(INDEX($BO186:$DW186,,G$8)-INDEX($BO186:$DW186,,G$8-1))+INDEX($BO186:$DW186,,G$8-1))</f>
        <v>0</v>
      </c>
      <c r="H186" s="173">
        <f>CHOOSE(H$6,Statistika_paliv_E_a_T!H142,INDEX($BO186:$DW186,,H$4),H$9/(INDEX(Roky_výhled,,H$8)-Last_Bil)*(INDEX($BO186:$DW186,,H$8)-INDEX($D186:$BL186,,$E$1))+INDEX($D186:$BL186,,$E$1),H$9/(INDEX(Roky_výhled,,H$8)-INDEX(Roky_výhled,,H$8-1))*(INDEX($BO186:$DW186,,H$8)-INDEX($BO186:$DW186,,H$8-1))+INDEX($BO186:$DW186,,H$8-1))</f>
        <v>0</v>
      </c>
      <c r="I186" s="173">
        <f>CHOOSE(I$6,Statistika_paliv_E_a_T!I142,INDEX($BO186:$DW186,,I$4),I$9/(INDEX(Roky_výhled,,I$8)-Last_Bil)*(INDEX($BO186:$DW186,,I$8)-INDEX($D186:$BL186,,$E$1))+INDEX($D186:$BL186,,$E$1),I$9/(INDEX(Roky_výhled,,I$8)-INDEX(Roky_výhled,,I$8-1))*(INDEX($BO186:$DW186,,I$8)-INDEX($BO186:$DW186,,I$8-1))+INDEX($BO186:$DW186,,I$8-1))</f>
        <v>0</v>
      </c>
      <c r="J186" s="173">
        <f>CHOOSE(J$6,Statistika_paliv_E_a_T!J142,INDEX($BO186:$DW186,,J$4),J$9/(INDEX(Roky_výhled,,J$8)-Last_Bil)*(INDEX($BO186:$DW186,,J$8)-INDEX($D186:$BL186,,$E$1))+INDEX($D186:$BL186,,$E$1),J$9/(INDEX(Roky_výhled,,J$8)-INDEX(Roky_výhled,,J$8-1))*(INDEX($BO186:$DW186,,J$8)-INDEX($BO186:$DW186,,J$8-1))+INDEX($BO186:$DW186,,J$8-1))</f>
        <v>0</v>
      </c>
      <c r="K186" s="173">
        <f>CHOOSE(K$6,Statistika_paliv_E_a_T!K142,INDEX($BO186:$DW186,,K$4),K$9/(INDEX(Roky_výhled,,K$8)-Last_Bil)*(INDEX($BO186:$DW186,,K$8)-INDEX($D186:$BL186,,$E$1))+INDEX($D186:$BL186,,$E$1),K$9/(INDEX(Roky_výhled,,K$8)-INDEX(Roky_výhled,,K$8-1))*(INDEX($BO186:$DW186,,K$8)-INDEX($BO186:$DW186,,K$8-1))+INDEX($BO186:$DW186,,K$8-1))</f>
        <v>0</v>
      </c>
      <c r="L186" s="173">
        <f>CHOOSE(L$6,Statistika_paliv_E_a_T!L142,INDEX($BO186:$DW186,,L$4),L$9/(INDEX(Roky_výhled,,L$8)-Last_Bil)*(INDEX($BO186:$DW186,,L$8)-INDEX($D186:$BL186,,$E$1))+INDEX($D186:$BL186,,$E$1),L$9/(INDEX(Roky_výhled,,L$8)-INDEX(Roky_výhled,,L$8-1))*(INDEX($BO186:$DW186,,L$8)-INDEX($BO186:$DW186,,L$8-1))+INDEX($BO186:$DW186,,L$8-1))</f>
        <v>0</v>
      </c>
      <c r="M186" s="173">
        <f>CHOOSE(M$6,Statistika_paliv_E_a_T!M142,INDEX($BO186:$DW186,,M$4),M$9/(INDEX(Roky_výhled,,M$8)-Last_Bil)*(INDEX($BO186:$DW186,,M$8)-INDEX($D186:$BL186,,$E$1))+INDEX($D186:$BL186,,$E$1),M$9/(INDEX(Roky_výhled,,M$8)-INDEX(Roky_výhled,,M$8-1))*(INDEX($BO186:$DW186,,M$8)-INDEX($BO186:$DW186,,M$8-1))+INDEX($BO186:$DW186,,M$8-1))</f>
        <v>0</v>
      </c>
      <c r="N186" s="173">
        <f>CHOOSE(N$6,Statistika_paliv_E_a_T!N142,INDEX($BO186:$DW186,,N$4),N$9/(INDEX(Roky_výhled,,N$8)-Last_Bil)*(INDEX($BO186:$DW186,,N$8)-INDEX($D186:$BL186,,$E$1))+INDEX($D186:$BL186,,$E$1),N$9/(INDEX(Roky_výhled,,N$8)-INDEX(Roky_výhled,,N$8-1))*(INDEX($BO186:$DW186,,N$8)-INDEX($BO186:$DW186,,N$8-1))+INDEX($BO186:$DW186,,N$8-1))</f>
        <v>0</v>
      </c>
      <c r="O186" s="173">
        <f>CHOOSE(O$6,Statistika_paliv_E_a_T!O142,INDEX($BO186:$DW186,,O$4),O$9/(INDEX(Roky_výhled,,O$8)-Last_Bil)*(INDEX($BO186:$DW186,,O$8)-INDEX($D186:$BL186,,$E$1))+INDEX($D186:$BL186,,$E$1),O$9/(INDEX(Roky_výhled,,O$8)-INDEX(Roky_výhled,,O$8-1))*(INDEX($BO186:$DW186,,O$8)-INDEX($BO186:$DW186,,O$8-1))+INDEX($BO186:$DW186,,O$8-1))</f>
        <v>0</v>
      </c>
      <c r="P186" s="173">
        <f>CHOOSE(P$6,Statistika_paliv_E_a_T!P142,INDEX($BO186:$DW186,,P$4),P$9/(INDEX(Roky_výhled,,P$8)-Last_Bil)*(INDEX($BO186:$DW186,,P$8)-INDEX($D186:$BL186,,$E$1))+INDEX($D186:$BL186,,$E$1),P$9/(INDEX(Roky_výhled,,P$8)-INDEX(Roky_výhled,,P$8-1))*(INDEX($BO186:$DW186,,P$8)-INDEX($BO186:$DW186,,P$8-1))+INDEX($BO186:$DW186,,P$8-1))</f>
        <v>0</v>
      </c>
      <c r="Q186" s="173">
        <f>CHOOSE(Q$6,Statistika_paliv_E_a_T!Q142,INDEX($BO186:$DW186,,Q$4),Q$9/(INDEX(Roky_výhled,,Q$8)-Last_Bil)*(INDEX($BO186:$DW186,,Q$8)-INDEX($D186:$BL186,,$E$1))+INDEX($D186:$BL186,,$E$1),Q$9/(INDEX(Roky_výhled,,Q$8)-INDEX(Roky_výhled,,Q$8-1))*(INDEX($BO186:$DW186,,Q$8)-INDEX($BO186:$DW186,,Q$8-1))+INDEX($BO186:$DW186,,Q$8-1))</f>
        <v>0</v>
      </c>
      <c r="R186" s="173">
        <f>CHOOSE(R$6,Statistika_paliv_E_a_T!R142,INDEX($BO186:$DW186,,R$4),R$9/(INDEX(Roky_výhled,,R$8)-Last_Bil)*(INDEX($BO186:$DW186,,R$8)-INDEX($D186:$BL186,,$E$1))+INDEX($D186:$BL186,,$E$1),R$9/(INDEX(Roky_výhled,,R$8)-INDEX(Roky_výhled,,R$8-1))*(INDEX($BO186:$DW186,,R$8)-INDEX($BO186:$DW186,,R$8-1))+INDEX($BO186:$DW186,,R$8-1))</f>
        <v>0</v>
      </c>
      <c r="S186" s="173">
        <f>CHOOSE(S$6,Statistika_paliv_E_a_T!S142,INDEX($BO186:$DW186,,S$4),S$9/(INDEX(Roky_výhled,,S$8)-Last_Bil)*(INDEX($BO186:$DW186,,S$8)-INDEX($D186:$BL186,,$E$1))+INDEX($D186:$BL186,,$E$1),S$9/(INDEX(Roky_výhled,,S$8)-INDEX(Roky_výhled,,S$8-1))*(INDEX($BO186:$DW186,,S$8)-INDEX($BO186:$DW186,,S$8-1))+INDEX($BO186:$DW186,,S$8-1))</f>
        <v>0</v>
      </c>
      <c r="T186" s="173">
        <f>CHOOSE(T$6,Statistika_paliv_E_a_T!T142,INDEX($BO186:$DW186,,T$4),T$9/(INDEX(Roky_výhled,,T$8)-Last_Bil)*(INDEX($BO186:$DW186,,T$8)-INDEX($D186:$BL186,,$E$1))+INDEX($D186:$BL186,,$E$1),T$9/(INDEX(Roky_výhled,,T$8)-INDEX(Roky_výhled,,T$8-1))*(INDEX($BO186:$DW186,,T$8)-INDEX($BO186:$DW186,,T$8-1))+INDEX($BO186:$DW186,,T$8-1))</f>
        <v>0</v>
      </c>
      <c r="U186" s="173">
        <f>CHOOSE(U$6,Statistika_paliv_E_a_T!U142,INDEX($BO186:$DW186,,U$4),U$9/(INDEX(Roky_výhled,,U$8)-Last_Bil)*(INDEX($BO186:$DW186,,U$8)-INDEX($D186:$BL186,,$E$1))+INDEX($D186:$BL186,,$E$1),U$9/(INDEX(Roky_výhled,,U$8)-INDEX(Roky_výhled,,U$8-1))*(INDEX($BO186:$DW186,,U$8)-INDEX($BO186:$DW186,,U$8-1))+INDEX($BO186:$DW186,,U$8-1))</f>
        <v>0</v>
      </c>
      <c r="V186" s="173">
        <f>CHOOSE(V$6,Statistika_paliv_E_a_T!V142,INDEX($BO186:$DW186,,V$4),V$9/(INDEX(Roky_výhled,,V$8)-Last_Bil)*(INDEX($BO186:$DW186,,V$8)-INDEX($D186:$BL186,,$E$1))+INDEX($D186:$BL186,,$E$1),V$9/(INDEX(Roky_výhled,,V$8)-INDEX(Roky_výhled,,V$8-1))*(INDEX($BO186:$DW186,,V$8)-INDEX($BO186:$DW186,,V$8-1))+INDEX($BO186:$DW186,,V$8-1))</f>
        <v>0</v>
      </c>
      <c r="W186" s="173">
        <f>CHOOSE(W$6,Statistika_paliv_E_a_T!W142,INDEX($BO186:$DW186,,W$4),W$9/(INDEX(Roky_výhled,,W$8)-Last_Bil)*(INDEX($BO186:$DW186,,W$8)-INDEX($D186:$BL186,,$E$1))+INDEX($D186:$BL186,,$E$1),W$9/(INDEX(Roky_výhled,,W$8)-INDEX(Roky_výhled,,W$8-1))*(INDEX($BO186:$DW186,,W$8)-INDEX($BO186:$DW186,,W$8-1))+INDEX($BO186:$DW186,,W$8-1))</f>
        <v>0</v>
      </c>
      <c r="X186" s="173">
        <f>CHOOSE(X$6,Statistika_paliv_E_a_T!X142,INDEX($BO186:$DW186,,X$4),X$9/(INDEX(Roky_výhled,,X$8)-Last_Bil)*(INDEX($BO186:$DW186,,X$8)-INDEX($D186:$BL186,,$E$1))+INDEX($D186:$BL186,,$E$1),X$9/(INDEX(Roky_výhled,,X$8)-INDEX(Roky_výhled,,X$8-1))*(INDEX($BO186:$DW186,,X$8)-INDEX($BO186:$DW186,,X$8-1))+INDEX($BO186:$DW186,,X$8-1))</f>
        <v>0</v>
      </c>
      <c r="Y186" s="173">
        <f>CHOOSE(Y$6,Statistika_paliv_E_a_T!Y142,INDEX($BO186:$DW186,,Y$4),Y$9/(INDEX(Roky_výhled,,Y$8)-Last_Bil)*(INDEX($BO186:$DW186,,Y$8)-INDEX($D186:$BL186,,$E$1))+INDEX($D186:$BL186,,$E$1),Y$9/(INDEX(Roky_výhled,,Y$8)-INDEX(Roky_výhled,,Y$8-1))*(INDEX($BO186:$DW186,,Y$8)-INDEX($BO186:$DW186,,Y$8-1))+INDEX($BO186:$DW186,,Y$8-1))</f>
        <v>0</v>
      </c>
      <c r="Z186" s="173">
        <f>CHOOSE(Z$6,Statistika_paliv_E_a_T!Z142,INDEX($BO186:$DW186,,Z$4),Z$9/(INDEX(Roky_výhled,,Z$8)-Last_Bil)*(INDEX($BO186:$DW186,,Z$8)-INDEX($D186:$BL186,,$E$1))+INDEX($D186:$BL186,,$E$1),Z$9/(INDEX(Roky_výhled,,Z$8)-INDEX(Roky_výhled,,Z$8-1))*(INDEX($BO186:$DW186,,Z$8)-INDEX($BO186:$DW186,,Z$8-1))+INDEX($BO186:$DW186,,Z$8-1))</f>
        <v>0</v>
      </c>
      <c r="AA186" s="173">
        <f>CHOOSE(AA$6,Statistika_paliv_E_a_T!AA142,INDEX($BO186:$DW186,,AA$4),AA$9/(INDEX(Roky_výhled,,AA$8)-Last_Bil)*(INDEX($BO186:$DW186,,AA$8)-INDEX($D186:$BL186,,$E$1))+INDEX($D186:$BL186,,$E$1),AA$9/(INDEX(Roky_výhled,,AA$8)-INDEX(Roky_výhled,,AA$8-1))*(INDEX($BO186:$DW186,,AA$8)-INDEX($BO186:$DW186,,AA$8-1))+INDEX($BO186:$DW186,,AA$8-1))</f>
        <v>0</v>
      </c>
      <c r="AB186" s="173">
        <f>CHOOSE(AB$6,Statistika_paliv_E_a_T!AB142,INDEX($BO186:$DW186,,AB$4),AB$9/(INDEX(Roky_výhled,,AB$8)-Last_Bil)*(INDEX($BO186:$DW186,,AB$8)-INDEX($D186:$BL186,,$E$1))+INDEX($D186:$BL186,,$E$1),AB$9/(INDEX(Roky_výhled,,AB$8)-INDEX(Roky_výhled,,AB$8-1))*(INDEX($BO186:$DW186,,AB$8)-INDEX($BO186:$DW186,,AB$8-1))+INDEX($BO186:$DW186,,AB$8-1))</f>
        <v>0</v>
      </c>
      <c r="AC186" s="173">
        <f>CHOOSE(AC$6,Statistika_paliv_E_a_T!AC142,INDEX($BO186:$DW186,,AC$4),AC$9/(INDEX(Roky_výhled,,AC$8)-Last_Bil)*(INDEX($BO186:$DW186,,AC$8)-INDEX($D186:$BL186,,$E$1))+INDEX($D186:$BL186,,$E$1),AC$9/(INDEX(Roky_výhled,,AC$8)-INDEX(Roky_výhled,,AC$8-1))*(INDEX($BO186:$DW186,,AC$8)-INDEX($BO186:$DW186,,AC$8-1))+INDEX($BO186:$DW186,,AC$8-1))</f>
        <v>0</v>
      </c>
      <c r="AD186" s="173">
        <f>CHOOSE(AD$6,Statistika_paliv_E_a_T!AD142,INDEX($BO186:$DW186,,AD$4),AD$9/(INDEX(Roky_výhled,,AD$8)-Last_Bil)*(INDEX($BO186:$DW186,,AD$8)-INDEX($D186:$BL186,,$E$1))+INDEX($D186:$BL186,,$E$1),AD$9/(INDEX(Roky_výhled,,AD$8)-INDEX(Roky_výhled,,AD$8-1))*(INDEX($BO186:$DW186,,AD$8)-INDEX($BO186:$DW186,,AD$8-1))+INDEX($BO186:$DW186,,AD$8-1))</f>
        <v>0</v>
      </c>
      <c r="AE186" s="173">
        <f>CHOOSE(AE$6,Statistika_paliv_E_a_T!AE142,INDEX($BO186:$DW186,,AE$4),AE$9/(INDEX(Roky_výhled,,AE$8)-Last_Bil)*(INDEX($BO186:$DW186,,AE$8)-INDEX($D186:$BL186,,$E$1))+INDEX($D186:$BL186,,$E$1),AE$9/(INDEX(Roky_výhled,,AE$8)-INDEX(Roky_výhled,,AE$8-1))*(INDEX($BO186:$DW186,,AE$8)-INDEX($BO186:$DW186,,AE$8-1))+INDEX($BO186:$DW186,,AE$8-1))</f>
        <v>0</v>
      </c>
      <c r="AF186" s="173">
        <f>CHOOSE(AF$6,Statistika_paliv_E_a_T!AF142,INDEX($BO186:$DW186,,AF$4),AF$9/(INDEX(Roky_výhled,,AF$8)-Last_Bil)*(INDEX($BO186:$DW186,,AF$8)-INDEX($D186:$BL186,,$E$1))+INDEX($D186:$BL186,,$E$1),AF$9/(INDEX(Roky_výhled,,AF$8)-INDEX(Roky_výhled,,AF$8-1))*(INDEX($BO186:$DW186,,AF$8)-INDEX($BO186:$DW186,,AF$8-1))+INDEX($BO186:$DW186,,AF$8-1))</f>
        <v>0</v>
      </c>
      <c r="AG186" s="173">
        <f>CHOOSE(AG$6,Statistika_paliv_E_a_T!AG142,INDEX($BO186:$DW186,,AG$4),AG$9/(INDEX(Roky_výhled,,AG$8)-Last_Bil)*(INDEX($BO186:$DW186,,AG$8)-INDEX($D186:$BL186,,$E$1))+INDEX($D186:$BL186,,$E$1),AG$9/(INDEX(Roky_výhled,,AG$8)-INDEX(Roky_výhled,,AG$8-1))*(INDEX($BO186:$DW186,,AG$8)-INDEX($BO186:$DW186,,AG$8-1))+INDEX($BO186:$DW186,,AG$8-1))</f>
        <v>0</v>
      </c>
      <c r="AH186" s="173">
        <f>CHOOSE(AH$6,Statistika_paliv_E_a_T!AH142,INDEX($BO186:$DW186,,AH$4),AH$9/(INDEX(Roky_výhled,,AH$8)-Last_Bil)*(INDEX($BO186:$DW186,,AH$8)-INDEX($D186:$BL186,,$E$1))+INDEX($D186:$BL186,,$E$1),AH$9/(INDEX(Roky_výhled,,AH$8)-INDEX(Roky_výhled,,AH$8-1))*(INDEX($BO186:$DW186,,AH$8)-INDEX($BO186:$DW186,,AH$8-1))+INDEX($BO186:$DW186,,AH$8-1))</f>
        <v>0</v>
      </c>
      <c r="AI186" s="173">
        <f>CHOOSE(AI$6,Statistika_paliv_E_a_T!AI142,INDEX($BO186:$DW186,,AI$4),AI$9/(INDEX(Roky_výhled,,AI$8)-Last_Bil)*(INDEX($BO186:$DW186,,AI$8)-INDEX($D186:$BL186,,$E$1))+INDEX($D186:$BL186,,$E$1),AI$9/(INDEX(Roky_výhled,,AI$8)-INDEX(Roky_výhled,,AI$8-1))*(INDEX($BO186:$DW186,,AI$8)-INDEX($BO186:$DW186,,AI$8-1))+INDEX($BO186:$DW186,,AI$8-1))</f>
        <v>0</v>
      </c>
      <c r="AJ186" s="173">
        <f>CHOOSE(AJ$6,Statistika_paliv_E_a_T!AJ142,INDEX($BO186:$DW186,,AJ$4),AJ$9/(INDEX(Roky_výhled,,AJ$8)-Last_Bil)*(INDEX($BO186:$DW186,,AJ$8)-INDEX($D186:$BL186,,$E$1))+INDEX($D186:$BL186,,$E$1),AJ$9/(INDEX(Roky_výhled,,AJ$8)-INDEX(Roky_výhled,,AJ$8-1))*(INDEX($BO186:$DW186,,AJ$8)-INDEX($BO186:$DW186,,AJ$8-1))+INDEX($BO186:$DW186,,AJ$8-1))</f>
        <v>0</v>
      </c>
      <c r="AK186" s="173">
        <f>CHOOSE(AK$6,Statistika_paliv_E_a_T!AK142,INDEX($BO186:$DW186,,AK$4),AK$9/(INDEX(Roky_výhled,,AK$8)-Last_Bil)*(INDEX($BO186:$DW186,,AK$8)-INDEX($D186:$BL186,,$E$1))+INDEX($D186:$BL186,,$E$1),AK$9/(INDEX(Roky_výhled,,AK$8)-INDEX(Roky_výhled,,AK$8-1))*(INDEX($BO186:$DW186,,AK$8)-INDEX($BO186:$DW186,,AK$8-1))+INDEX($BO186:$DW186,,AK$8-1))</f>
        <v>0</v>
      </c>
      <c r="AL186" s="173">
        <f>CHOOSE(AL$6,Statistika_paliv_E_a_T!AL142,INDEX($BO186:$DW186,,AL$4),AL$9/(INDEX(Roky_výhled,,AL$8)-Last_Bil)*(INDEX($BO186:$DW186,,AL$8)-INDEX($D186:$BL186,,$E$1))+INDEX($D186:$BL186,,$E$1),AL$9/(INDEX(Roky_výhled,,AL$8)-INDEX(Roky_výhled,,AL$8-1))*(INDEX($BO186:$DW186,,AL$8)-INDEX($BO186:$DW186,,AL$8-1))+INDEX($BO186:$DW186,,AL$8-1))</f>
        <v>0</v>
      </c>
      <c r="AM186" s="173">
        <f>CHOOSE(AM$6,Statistika_paliv_E_a_T!AM142,INDEX($BO186:$DW186,,AM$4),AM$9/(INDEX(Roky_výhled,,AM$8)-Last_Bil)*(INDEX($BO186:$DW186,,AM$8)-INDEX($D186:$BL186,,$E$1))+INDEX($D186:$BL186,,$E$1),AM$9/(INDEX(Roky_výhled,,AM$8)-INDEX(Roky_výhled,,AM$8-1))*(INDEX($BO186:$DW186,,AM$8)-INDEX($BO186:$DW186,,AM$8-1))+INDEX($BO186:$DW186,,AM$8-1))</f>
        <v>0</v>
      </c>
      <c r="AN186" s="173">
        <f>CHOOSE(AN$6,Statistika_paliv_E_a_T!AN142,INDEX($BO186:$DW186,,AN$4),AN$9/(INDEX(Roky_výhled,,AN$8)-Last_Bil)*(INDEX($BO186:$DW186,,AN$8)-INDEX($D186:$BL186,,$E$1))+INDEX($D186:$BL186,,$E$1),AN$9/(INDEX(Roky_výhled,,AN$8)-INDEX(Roky_výhled,,AN$8-1))*(INDEX($BO186:$DW186,,AN$8)-INDEX($BO186:$DW186,,AN$8-1))+INDEX($BO186:$DW186,,AN$8-1))</f>
        <v>0</v>
      </c>
      <c r="AO186" s="173">
        <f>CHOOSE(AO$6,Statistika_paliv_E_a_T!AO142,INDEX($BO186:$DW186,,AO$4),AO$9/(INDEX(Roky_výhled,,AO$8)-Last_Bil)*(INDEX($BO186:$DW186,,AO$8)-INDEX($D186:$BL186,,$E$1))+INDEX($D186:$BL186,,$E$1),AO$9/(INDEX(Roky_výhled,,AO$8)-INDEX(Roky_výhled,,AO$8-1))*(INDEX($BO186:$DW186,,AO$8)-INDEX($BO186:$DW186,,AO$8-1))+INDEX($BO186:$DW186,,AO$8-1))</f>
        <v>0</v>
      </c>
      <c r="AP186" s="173">
        <f>CHOOSE(AP$6,Statistika_paliv_E_a_T!AP142,INDEX($BO186:$DW186,,AP$4),AP$9/(INDEX(Roky_výhled,,AP$8)-Last_Bil)*(INDEX($BO186:$DW186,,AP$8)-INDEX($D186:$BL186,,$E$1))+INDEX($D186:$BL186,,$E$1),AP$9/(INDEX(Roky_výhled,,AP$8)-INDEX(Roky_výhled,,AP$8-1))*(INDEX($BO186:$DW186,,AP$8)-INDEX($BO186:$DW186,,AP$8-1))+INDEX($BO186:$DW186,,AP$8-1))</f>
        <v>0</v>
      </c>
      <c r="AQ186" s="173">
        <f>CHOOSE(AQ$6,Statistika_paliv_E_a_T!AQ142,INDEX($BO186:$DW186,,AQ$4),AQ$9/(INDEX(Roky_výhled,,AQ$8)-Last_Bil)*(INDEX($BO186:$DW186,,AQ$8)-INDEX($D186:$BL186,,$E$1))+INDEX($D186:$BL186,,$E$1),AQ$9/(INDEX(Roky_výhled,,AQ$8)-INDEX(Roky_výhled,,AQ$8-1))*(INDEX($BO186:$DW186,,AQ$8)-INDEX($BO186:$DW186,,AQ$8-1))+INDEX($BO186:$DW186,,AQ$8-1))</f>
        <v>0</v>
      </c>
      <c r="AR186" s="173">
        <f>CHOOSE(AR$6,Statistika_paliv_E_a_T!AR142,INDEX($BO186:$DW186,,AR$4),AR$9/(INDEX(Roky_výhled,,AR$8)-Last_Bil)*(INDEX($BO186:$DW186,,AR$8)-INDEX($D186:$BL186,,$E$1))+INDEX($D186:$BL186,,$E$1),AR$9/(INDEX(Roky_výhled,,AR$8)-INDEX(Roky_výhled,,AR$8-1))*(INDEX($BO186:$DW186,,AR$8)-INDEX($BO186:$DW186,,AR$8-1))+INDEX($BO186:$DW186,,AR$8-1))</f>
        <v>0</v>
      </c>
      <c r="AS186" s="173">
        <f>CHOOSE(AS$6,Statistika_paliv_E_a_T!AS142,INDEX($BO186:$DW186,,AS$4),AS$9/(INDEX(Roky_výhled,,AS$8)-Last_Bil)*(INDEX($BO186:$DW186,,AS$8)-INDEX($D186:$BL186,,$E$1))+INDEX($D186:$BL186,,$E$1),AS$9/(INDEX(Roky_výhled,,AS$8)-INDEX(Roky_výhled,,AS$8-1))*(INDEX($BO186:$DW186,,AS$8)-INDEX($BO186:$DW186,,AS$8-1))+INDEX($BO186:$DW186,,AS$8-1))</f>
        <v>0</v>
      </c>
      <c r="AT186" s="173">
        <f>CHOOSE(AT$6,Statistika_paliv_E_a_T!AT142,INDEX($BO186:$DW186,,AT$4),AT$9/(INDEX(Roky_výhled,,AT$8)-Last_Bil)*(INDEX($BO186:$DW186,,AT$8)-INDEX($D186:$BL186,,$E$1))+INDEX($D186:$BL186,,$E$1),AT$9/(INDEX(Roky_výhled,,AT$8)-INDEX(Roky_výhled,,AT$8-1))*(INDEX($BO186:$DW186,,AT$8)-INDEX($BO186:$DW186,,AT$8-1))+INDEX($BO186:$DW186,,AT$8-1))</f>
        <v>0</v>
      </c>
      <c r="AU186" s="173">
        <f>CHOOSE(AU$6,Statistika_paliv_E_a_T!AU142,INDEX($BO186:$DW186,,AU$4),AU$9/(INDEX(Roky_výhled,,AU$8)-Last_Bil)*(INDEX($BO186:$DW186,,AU$8)-INDEX($D186:$BL186,,$E$1))+INDEX($D186:$BL186,,$E$1),AU$9/(INDEX(Roky_výhled,,AU$8)-INDEX(Roky_výhled,,AU$8-1))*(INDEX($BO186:$DW186,,AU$8)-INDEX($BO186:$DW186,,AU$8-1))+INDEX($BO186:$DW186,,AU$8-1))</f>
        <v>0</v>
      </c>
      <c r="AV186" s="173">
        <f>CHOOSE(AV$6,Statistika_paliv_E_a_T!AV142,INDEX($BO186:$DW186,,AV$4),AV$9/(INDEX(Roky_výhled,,AV$8)-Last_Bil)*(INDEX($BO186:$DW186,,AV$8)-INDEX($D186:$BL186,,$E$1))+INDEX($D186:$BL186,,$E$1),AV$9/(INDEX(Roky_výhled,,AV$8)-INDEX(Roky_výhled,,AV$8-1))*(INDEX($BO186:$DW186,,AV$8)-INDEX($BO186:$DW186,,AV$8-1))+INDEX($BO186:$DW186,,AV$8-1))</f>
        <v>0</v>
      </c>
      <c r="AW186" s="173">
        <f>CHOOSE(AW$6,Statistika_paliv_E_a_T!AW142,INDEX($BO186:$DW186,,AW$4),AW$9/(INDEX(Roky_výhled,,AW$8)-Last_Bil)*(INDEX($BO186:$DW186,,AW$8)-INDEX($D186:$BL186,,$E$1))+INDEX($D186:$BL186,,$E$1),AW$9/(INDEX(Roky_výhled,,AW$8)-INDEX(Roky_výhled,,AW$8-1))*(INDEX($BO186:$DW186,,AW$8)-INDEX($BO186:$DW186,,AW$8-1))+INDEX($BO186:$DW186,,AW$8-1))</f>
        <v>0</v>
      </c>
      <c r="AX186" s="173">
        <f>CHOOSE(AX$6,Statistika_paliv_E_a_T!AX142,INDEX($BO186:$DW186,,AX$4),AX$9/(INDEX(Roky_výhled,,AX$8)-Last_Bil)*(INDEX($BO186:$DW186,,AX$8)-INDEX($D186:$BL186,,$E$1))+INDEX($D186:$BL186,,$E$1),AX$9/(INDEX(Roky_výhled,,AX$8)-INDEX(Roky_výhled,,AX$8-1))*(INDEX($BO186:$DW186,,AX$8)-INDEX($BO186:$DW186,,AX$8-1))+INDEX($BO186:$DW186,,AX$8-1))</f>
        <v>0</v>
      </c>
      <c r="AY186" s="173">
        <f>CHOOSE(AY$6,Statistika_paliv_E_a_T!AY142,INDEX($BO186:$DW186,,AY$4),AY$9/(INDEX(Roky_výhled,,AY$8)-Last_Bil)*(INDEX($BO186:$DW186,,AY$8)-INDEX($D186:$BL186,,$E$1))+INDEX($D186:$BL186,,$E$1),AY$9/(INDEX(Roky_výhled,,AY$8)-INDEX(Roky_výhled,,AY$8-1))*(INDEX($BO186:$DW186,,AY$8)-INDEX($BO186:$DW186,,AY$8-1))+INDEX($BO186:$DW186,,AY$8-1))</f>
        <v>0</v>
      </c>
      <c r="AZ186" s="173">
        <f>CHOOSE(AZ$6,Statistika_paliv_E_a_T!AZ142,INDEX($BO186:$DW186,,AZ$4),AZ$9/(INDEX(Roky_výhled,,AZ$8)-Last_Bil)*(INDEX($BO186:$DW186,,AZ$8)-INDEX($D186:$BL186,,$E$1))+INDEX($D186:$BL186,,$E$1),AZ$9/(INDEX(Roky_výhled,,AZ$8)-INDEX(Roky_výhled,,AZ$8-1))*(INDEX($BO186:$DW186,,AZ$8)-INDEX($BO186:$DW186,,AZ$8-1))+INDEX($BO186:$DW186,,AZ$8-1))</f>
        <v>0</v>
      </c>
      <c r="BA186" s="173">
        <f>CHOOSE(BA$6,Statistika_paliv_E_a_T!BA142,INDEX($BO186:$DW186,,BA$4),BA$9/(INDEX(Roky_výhled,,BA$8)-Last_Bil)*(INDEX($BO186:$DW186,,BA$8)-INDEX($D186:$BL186,,$E$1))+INDEX($D186:$BL186,,$E$1),BA$9/(INDEX(Roky_výhled,,BA$8)-INDEX(Roky_výhled,,BA$8-1))*(INDEX($BO186:$DW186,,BA$8)-INDEX($BO186:$DW186,,BA$8-1))+INDEX($BO186:$DW186,,BA$8-1))</f>
        <v>0</v>
      </c>
      <c r="BB186" s="173">
        <f>CHOOSE(BB$6,Statistika_paliv_E_a_T!BB142,INDEX($BO186:$DW186,,BB$4),BB$9/(INDEX(Roky_výhled,,BB$8)-Last_Bil)*(INDEX($BO186:$DW186,,BB$8)-INDEX($D186:$BL186,,$E$1))+INDEX($D186:$BL186,,$E$1),BB$9/(INDEX(Roky_výhled,,BB$8)-INDEX(Roky_výhled,,BB$8-1))*(INDEX($BO186:$DW186,,BB$8)-INDEX($BO186:$DW186,,BB$8-1))+INDEX($BO186:$DW186,,BB$8-1))</f>
        <v>0</v>
      </c>
      <c r="BC186" s="173">
        <f>CHOOSE(BC$6,Statistika_paliv_E_a_T!BC142,INDEX($BO186:$DW186,,BC$4),BC$9/(INDEX(Roky_výhled,,BC$8)-Last_Bil)*(INDEX($BO186:$DW186,,BC$8)-INDEX($D186:$BL186,,$E$1))+INDEX($D186:$BL186,,$E$1),BC$9/(INDEX(Roky_výhled,,BC$8)-INDEX(Roky_výhled,,BC$8-1))*(INDEX($BO186:$DW186,,BC$8)-INDEX($BO186:$DW186,,BC$8-1))+INDEX($BO186:$DW186,,BC$8-1))</f>
        <v>0</v>
      </c>
      <c r="BD186" s="173">
        <f>CHOOSE(BD$6,Statistika_paliv_E_a_T!BD142,INDEX($BO186:$DW186,,BD$4),BD$9/(INDEX(Roky_výhled,,BD$8)-Last_Bil)*(INDEX($BO186:$DW186,,BD$8)-INDEX($D186:$BL186,,$E$1))+INDEX($D186:$BL186,,$E$1),BD$9/(INDEX(Roky_výhled,,BD$8)-INDEX(Roky_výhled,,BD$8-1))*(INDEX($BO186:$DW186,,BD$8)-INDEX($BO186:$DW186,,BD$8-1))+INDEX($BO186:$DW186,,BD$8-1))</f>
        <v>0</v>
      </c>
      <c r="BE186" s="173">
        <f>CHOOSE(BE$6,Statistika_paliv_E_a_T!BE142,INDEX($BO186:$DW186,,BE$4),BE$9/(INDEX(Roky_výhled,,BE$8)-Last_Bil)*(INDEX($BO186:$DW186,,BE$8)-INDEX($D186:$BL186,,$E$1))+INDEX($D186:$BL186,,$E$1),BE$9/(INDEX(Roky_výhled,,BE$8)-INDEX(Roky_výhled,,BE$8-1))*(INDEX($BO186:$DW186,,BE$8)-INDEX($BO186:$DW186,,BE$8-1))+INDEX($BO186:$DW186,,BE$8-1))</f>
        <v>0</v>
      </c>
      <c r="BF186" s="173">
        <f>CHOOSE(BF$6,Statistika_paliv_E_a_T!BF142,INDEX($BO186:$DW186,,BF$4),BF$9/(INDEX(Roky_výhled,,BF$8)-Last_Bil)*(INDEX($BO186:$DW186,,BF$8)-INDEX($D186:$BL186,,$E$1))+INDEX($D186:$BL186,,$E$1),BF$9/(INDEX(Roky_výhled,,BF$8)-INDEX(Roky_výhled,,BF$8-1))*(INDEX($BO186:$DW186,,BF$8)-INDEX($BO186:$DW186,,BF$8-1))+INDEX($BO186:$DW186,,BF$8-1))</f>
        <v>0</v>
      </c>
      <c r="BG186" s="173">
        <f>CHOOSE(BG$6,Statistika_paliv_E_a_T!BG142,INDEX($BO186:$DW186,,BG$4),BG$9/(INDEX(Roky_výhled,,BG$8)-Last_Bil)*(INDEX($BO186:$DW186,,BG$8)-INDEX($D186:$BL186,,$E$1))+INDEX($D186:$BL186,,$E$1),BG$9/(INDEX(Roky_výhled,,BG$8)-INDEX(Roky_výhled,,BG$8-1))*(INDEX($BO186:$DW186,,BG$8)-INDEX($BO186:$DW186,,BG$8-1))+INDEX($BO186:$DW186,,BG$8-1))</f>
        <v>0</v>
      </c>
      <c r="BH186" s="173">
        <f>CHOOSE(BH$6,Statistika_paliv_E_a_T!BH142,INDEX($BO186:$DW186,,BH$4),BH$9/(INDEX(Roky_výhled,,BH$8)-Last_Bil)*(INDEX($BO186:$DW186,,BH$8)-INDEX($D186:$BL186,,$E$1))+INDEX($D186:$BL186,,$E$1),BH$9/(INDEX(Roky_výhled,,BH$8)-INDEX(Roky_výhled,,BH$8-1))*(INDEX($BO186:$DW186,,BH$8)-INDEX($BO186:$DW186,,BH$8-1))+INDEX($BO186:$DW186,,BH$8-1))</f>
        <v>0</v>
      </c>
      <c r="BI186" s="173">
        <f>CHOOSE(BI$6,Statistika_paliv_E_a_T!BI142,INDEX($BO186:$DW186,,BI$4),BI$9/(INDEX(Roky_výhled,,BI$8)-Last_Bil)*(INDEX($BO186:$DW186,,BI$8)-INDEX($D186:$BL186,,$E$1))+INDEX($D186:$BL186,,$E$1),BI$9/(INDEX(Roky_výhled,,BI$8)-INDEX(Roky_výhled,,BI$8-1))*(INDEX($BO186:$DW186,,BI$8)-INDEX($BO186:$DW186,,BI$8-1))+INDEX($BO186:$DW186,,BI$8-1))</f>
        <v>0</v>
      </c>
      <c r="BJ186" s="173">
        <f>CHOOSE(BJ$6,Statistika_paliv_E_a_T!BJ142,INDEX($BO186:$DW186,,BJ$4),BJ$9/(INDEX(Roky_výhled,,BJ$8)-Last_Bil)*(INDEX($BO186:$DW186,,BJ$8)-INDEX($D186:$BL186,,$E$1))+INDEX($D186:$BL186,,$E$1),BJ$9/(INDEX(Roky_výhled,,BJ$8)-INDEX(Roky_výhled,,BJ$8-1))*(INDEX($BO186:$DW186,,BJ$8)-INDEX($BO186:$DW186,,BJ$8-1))+INDEX($BO186:$DW186,,BJ$8-1))</f>
        <v>0</v>
      </c>
      <c r="BK186" s="173">
        <f>CHOOSE(BK$6,Statistika_paliv_E_a_T!BK142,INDEX($BO186:$DW186,,BK$4),BK$9/(INDEX(Roky_výhled,,BK$8)-Last_Bil)*(INDEX($BO186:$DW186,,BK$8)-INDEX($D186:$BL186,,$E$1))+INDEX($D186:$BL186,,$E$1),BK$9/(INDEX(Roky_výhled,,BK$8)-INDEX(Roky_výhled,,BK$8-1))*(INDEX($BO186:$DW186,,BK$8)-INDEX($BO186:$DW186,,BK$8-1))+INDEX($BO186:$DW186,,BK$8-1))</f>
        <v>0</v>
      </c>
      <c r="BL186" s="162">
        <f>CHOOSE(BL$6,Statistika_paliv_E_a_T!BL142,INDEX($BO186:$DW186,,BL$4),BL$9/(INDEX(Roky_výhled,,BL$8)-Last_Bil)*(INDEX($BO186:$DW186,,BL$8)-INDEX($D186:$BL186,,$E$1))+INDEX($D186:$BL186,,$E$1),BL$9/(INDEX(Roky_výhled,,BL$8)-INDEX(Roky_výhled,,BL$8-1))*(INDEX($BO186:$DW186,,BL$8)-INDEX($BO186:$DW186,,BL$8-1))+INDEX($BO186:$DW186,,BL$8-1))</f>
        <v>0</v>
      </c>
      <c r="BM186"/>
      <c r="BN186" s="221" t="str">
        <f t="shared" si="493"/>
        <v>Benzín</v>
      </c>
      <c r="BO186" s="285">
        <v>0</v>
      </c>
      <c r="BP186" s="286">
        <v>0</v>
      </c>
      <c r="BQ186" s="286">
        <v>0</v>
      </c>
      <c r="BR186" s="286">
        <v>0</v>
      </c>
      <c r="BS186" s="286">
        <v>0</v>
      </c>
      <c r="BT186" s="286">
        <v>0</v>
      </c>
      <c r="BU186" s="286">
        <v>0</v>
      </c>
      <c r="BV186" s="286">
        <v>0</v>
      </c>
      <c r="BW186" s="286">
        <v>0</v>
      </c>
      <c r="BX186" s="286">
        <v>0</v>
      </c>
      <c r="BY186" s="287">
        <v>0</v>
      </c>
      <c r="BZ186" s="281"/>
      <c r="CA186" s="281"/>
      <c r="CB186" s="281"/>
      <c r="CC186" s="281"/>
      <c r="CD186" s="281"/>
      <c r="CE186" s="281"/>
      <c r="CF186" s="281"/>
      <c r="CG186" s="281"/>
      <c r="CH186" s="281"/>
      <c r="CI186" s="281"/>
      <c r="CJ186" s="281"/>
      <c r="CK186" s="281"/>
      <c r="CL186" s="281"/>
      <c r="CM186" s="281"/>
      <c r="CN186" s="281"/>
      <c r="CO186" s="281"/>
      <c r="CP186" s="281"/>
      <c r="CQ186" s="281"/>
      <c r="CR186" s="281"/>
      <c r="CS186" s="281"/>
      <c r="CT186" s="281"/>
      <c r="CU186" s="281"/>
      <c r="CV186" s="281"/>
      <c r="CW186" s="281"/>
      <c r="CX186" s="281"/>
      <c r="CY186" s="281"/>
      <c r="CZ186" s="281"/>
      <c r="DA186" s="281"/>
      <c r="DB186" s="281"/>
      <c r="DC186" s="281"/>
      <c r="DD186" s="281"/>
      <c r="DE186" s="281"/>
      <c r="DF186" s="281"/>
      <c r="DG186" s="281"/>
      <c r="DH186" s="281"/>
      <c r="DI186" s="281"/>
      <c r="DJ186" s="281"/>
      <c r="DK186" s="281"/>
      <c r="DL186" s="281"/>
      <c r="DM186" s="281"/>
      <c r="DN186" s="281"/>
      <c r="DO186" s="281"/>
      <c r="DP186" s="281"/>
      <c r="DQ186" s="281"/>
      <c r="DR186" s="281"/>
      <c r="DS186" s="281"/>
      <c r="DT186" s="281"/>
      <c r="DU186" s="281"/>
      <c r="DV186" s="281"/>
      <c r="DW186" s="281"/>
    </row>
    <row r="187" spans="2:127" s="196" customFormat="1" x14ac:dyDescent="0.25">
      <c r="B187" t="s">
        <v>3156</v>
      </c>
      <c r="C187" s="221" t="str">
        <f t="shared" si="495"/>
        <v>Diesel</v>
      </c>
      <c r="D187" s="215">
        <f>CHOOSE(D$6,Statistika_paliv_E_a_T!D143,INDEX($BO187:$DW187,,D$4),D$9/(INDEX(Roky_výhled,,D$8)-Last_Bil)*(INDEX($BO187:$DW187,,D$8)-INDEX($D187:$BL187,,$E$1))+INDEX($D187:$BL187,,$E$1),D$9/(INDEX(Roky_výhled,,D$8)-INDEX(Roky_výhled,,D$8-1))*(INDEX($BO187:$DW187,,D$8)-INDEX($BO187:$DW187,,D$8-1))+INDEX($BO187:$DW187,,D$8-1))</f>
        <v>0</v>
      </c>
      <c r="E187" s="173">
        <f>CHOOSE(E$6,Statistika_paliv_E_a_T!E143,INDEX($BO187:$DW187,,E$4),E$9/(INDEX(Roky_výhled,,E$8)-Last_Bil)*(INDEX($BO187:$DW187,,E$8)-INDEX($D187:$BL187,,$E$1))+INDEX($D187:$BL187,,$E$1),E$9/(INDEX(Roky_výhled,,E$8)-INDEX(Roky_výhled,,E$8-1))*(INDEX($BO187:$DW187,,E$8)-INDEX($BO187:$DW187,,E$8-1))+INDEX($BO187:$DW187,,E$8-1))</f>
        <v>0</v>
      </c>
      <c r="F187" s="173">
        <f>CHOOSE(F$6,Statistika_paliv_E_a_T!F143,INDEX($BO187:$DW187,,F$4),F$9/(INDEX(Roky_výhled,,F$8)-Last_Bil)*(INDEX($BO187:$DW187,,F$8)-INDEX($D187:$BL187,,$E$1))+INDEX($D187:$BL187,,$E$1),F$9/(INDEX(Roky_výhled,,F$8)-INDEX(Roky_výhled,,F$8-1))*(INDEX($BO187:$DW187,,F$8)-INDEX($BO187:$DW187,,F$8-1))+INDEX($BO187:$DW187,,F$8-1))</f>
        <v>0</v>
      </c>
      <c r="G187" s="173">
        <f>CHOOSE(G$6,Statistika_paliv_E_a_T!G143,INDEX($BO187:$DW187,,G$4),G$9/(INDEX(Roky_výhled,,G$8)-Last_Bil)*(INDEX($BO187:$DW187,,G$8)-INDEX($D187:$BL187,,$E$1))+INDEX($D187:$BL187,,$E$1),G$9/(INDEX(Roky_výhled,,G$8)-INDEX(Roky_výhled,,G$8-1))*(INDEX($BO187:$DW187,,G$8)-INDEX($BO187:$DW187,,G$8-1))+INDEX($BO187:$DW187,,G$8-1))</f>
        <v>0</v>
      </c>
      <c r="H187" s="173">
        <f>CHOOSE(H$6,Statistika_paliv_E_a_T!H143,INDEX($BO187:$DW187,,H$4),H$9/(INDEX(Roky_výhled,,H$8)-Last_Bil)*(INDEX($BO187:$DW187,,H$8)-INDEX($D187:$BL187,,$E$1))+INDEX($D187:$BL187,,$E$1),H$9/(INDEX(Roky_výhled,,H$8)-INDEX(Roky_výhled,,H$8-1))*(INDEX($BO187:$DW187,,H$8)-INDEX($BO187:$DW187,,H$8-1))+INDEX($BO187:$DW187,,H$8-1))</f>
        <v>0</v>
      </c>
      <c r="I187" s="173">
        <f>CHOOSE(I$6,Statistika_paliv_E_a_T!I143,INDEX($BO187:$DW187,,I$4),I$9/(INDEX(Roky_výhled,,I$8)-Last_Bil)*(INDEX($BO187:$DW187,,I$8)-INDEX($D187:$BL187,,$E$1))+INDEX($D187:$BL187,,$E$1),I$9/(INDEX(Roky_výhled,,I$8)-INDEX(Roky_výhled,,I$8-1))*(INDEX($BO187:$DW187,,I$8)-INDEX($BO187:$DW187,,I$8-1))+INDEX($BO187:$DW187,,I$8-1))</f>
        <v>0</v>
      </c>
      <c r="J187" s="173">
        <f>CHOOSE(J$6,Statistika_paliv_E_a_T!J143,INDEX($BO187:$DW187,,J$4),J$9/(INDEX(Roky_výhled,,J$8)-Last_Bil)*(INDEX($BO187:$DW187,,J$8)-INDEX($D187:$BL187,,$E$1))+INDEX($D187:$BL187,,$E$1),J$9/(INDEX(Roky_výhled,,J$8)-INDEX(Roky_výhled,,J$8-1))*(INDEX($BO187:$DW187,,J$8)-INDEX($BO187:$DW187,,J$8-1))+INDEX($BO187:$DW187,,J$8-1))</f>
        <v>0</v>
      </c>
      <c r="K187" s="173">
        <f>CHOOSE(K$6,Statistika_paliv_E_a_T!K143,INDEX($BO187:$DW187,,K$4),K$9/(INDEX(Roky_výhled,,K$8)-Last_Bil)*(INDEX($BO187:$DW187,,K$8)-INDEX($D187:$BL187,,$E$1))+INDEX($D187:$BL187,,$E$1),K$9/(INDEX(Roky_výhled,,K$8)-INDEX(Roky_výhled,,K$8-1))*(INDEX($BO187:$DW187,,K$8)-INDEX($BO187:$DW187,,K$8-1))+INDEX($BO187:$DW187,,K$8-1))</f>
        <v>0</v>
      </c>
      <c r="L187" s="173">
        <f>CHOOSE(L$6,Statistika_paliv_E_a_T!L143,INDEX($BO187:$DW187,,L$4),L$9/(INDEX(Roky_výhled,,L$8)-Last_Bil)*(INDEX($BO187:$DW187,,L$8)-INDEX($D187:$BL187,,$E$1))+INDEX($D187:$BL187,,$E$1),L$9/(INDEX(Roky_výhled,,L$8)-INDEX(Roky_výhled,,L$8-1))*(INDEX($BO187:$DW187,,L$8)-INDEX($BO187:$DW187,,L$8-1))+INDEX($BO187:$DW187,,L$8-1))</f>
        <v>0</v>
      </c>
      <c r="M187" s="173">
        <f>CHOOSE(M$6,Statistika_paliv_E_a_T!M143,INDEX($BO187:$DW187,,M$4),M$9/(INDEX(Roky_výhled,,M$8)-Last_Bil)*(INDEX($BO187:$DW187,,M$8)-INDEX($D187:$BL187,,$E$1))+INDEX($D187:$BL187,,$E$1),M$9/(INDEX(Roky_výhled,,M$8)-INDEX(Roky_výhled,,M$8-1))*(INDEX($BO187:$DW187,,M$8)-INDEX($BO187:$DW187,,M$8-1))+INDEX($BO187:$DW187,,M$8-1))</f>
        <v>0</v>
      </c>
      <c r="N187" s="173">
        <f>CHOOSE(N$6,Statistika_paliv_E_a_T!N143,INDEX($BO187:$DW187,,N$4),N$9/(INDEX(Roky_výhled,,N$8)-Last_Bil)*(INDEX($BO187:$DW187,,N$8)-INDEX($D187:$BL187,,$E$1))+INDEX($D187:$BL187,,$E$1),N$9/(INDEX(Roky_výhled,,N$8)-INDEX(Roky_výhled,,N$8-1))*(INDEX($BO187:$DW187,,N$8)-INDEX($BO187:$DW187,,N$8-1))+INDEX($BO187:$DW187,,N$8-1))</f>
        <v>0</v>
      </c>
      <c r="O187" s="173">
        <f>CHOOSE(O$6,Statistika_paliv_E_a_T!O143,INDEX($BO187:$DW187,,O$4),O$9/(INDEX(Roky_výhled,,O$8)-Last_Bil)*(INDEX($BO187:$DW187,,O$8)-INDEX($D187:$BL187,,$E$1))+INDEX($D187:$BL187,,$E$1),O$9/(INDEX(Roky_výhled,,O$8)-INDEX(Roky_výhled,,O$8-1))*(INDEX($BO187:$DW187,,O$8)-INDEX($BO187:$DW187,,O$8-1))+INDEX($BO187:$DW187,,O$8-1))</f>
        <v>0</v>
      </c>
      <c r="P187" s="173">
        <f>CHOOSE(P$6,Statistika_paliv_E_a_T!P143,INDEX($BO187:$DW187,,P$4),P$9/(INDEX(Roky_výhled,,P$8)-Last_Bil)*(INDEX($BO187:$DW187,,P$8)-INDEX($D187:$BL187,,$E$1))+INDEX($D187:$BL187,,$E$1),P$9/(INDEX(Roky_výhled,,P$8)-INDEX(Roky_výhled,,P$8-1))*(INDEX($BO187:$DW187,,P$8)-INDEX($BO187:$DW187,,P$8-1))+INDEX($BO187:$DW187,,P$8-1))</f>
        <v>0</v>
      </c>
      <c r="Q187" s="173">
        <f>CHOOSE(Q$6,Statistika_paliv_E_a_T!Q143,INDEX($BO187:$DW187,,Q$4),Q$9/(INDEX(Roky_výhled,,Q$8)-Last_Bil)*(INDEX($BO187:$DW187,,Q$8)-INDEX($D187:$BL187,,$E$1))+INDEX($D187:$BL187,,$E$1),Q$9/(INDEX(Roky_výhled,,Q$8)-INDEX(Roky_výhled,,Q$8-1))*(INDEX($BO187:$DW187,,Q$8)-INDEX($BO187:$DW187,,Q$8-1))+INDEX($BO187:$DW187,,Q$8-1))</f>
        <v>0</v>
      </c>
      <c r="R187" s="173">
        <f>CHOOSE(R$6,Statistika_paliv_E_a_T!R143,INDEX($BO187:$DW187,,R$4),R$9/(INDEX(Roky_výhled,,R$8)-Last_Bil)*(INDEX($BO187:$DW187,,R$8)-INDEX($D187:$BL187,,$E$1))+INDEX($D187:$BL187,,$E$1),R$9/(INDEX(Roky_výhled,,R$8)-INDEX(Roky_výhled,,R$8-1))*(INDEX($BO187:$DW187,,R$8)-INDEX($BO187:$DW187,,R$8-1))+INDEX($BO187:$DW187,,R$8-1))</f>
        <v>0</v>
      </c>
      <c r="S187" s="173">
        <f>CHOOSE(S$6,Statistika_paliv_E_a_T!S143,INDEX($BO187:$DW187,,S$4),S$9/(INDEX(Roky_výhled,,S$8)-Last_Bil)*(INDEX($BO187:$DW187,,S$8)-INDEX($D187:$BL187,,$E$1))+INDEX($D187:$BL187,,$E$1),S$9/(INDEX(Roky_výhled,,S$8)-INDEX(Roky_výhled,,S$8-1))*(INDEX($BO187:$DW187,,S$8)-INDEX($BO187:$DW187,,S$8-1))+INDEX($BO187:$DW187,,S$8-1))</f>
        <v>0</v>
      </c>
      <c r="T187" s="173">
        <f>CHOOSE(T$6,Statistika_paliv_E_a_T!T143,INDEX($BO187:$DW187,,T$4),T$9/(INDEX(Roky_výhled,,T$8)-Last_Bil)*(INDEX($BO187:$DW187,,T$8)-INDEX($D187:$BL187,,$E$1))+INDEX($D187:$BL187,,$E$1),T$9/(INDEX(Roky_výhled,,T$8)-INDEX(Roky_výhled,,T$8-1))*(INDEX($BO187:$DW187,,T$8)-INDEX($BO187:$DW187,,T$8-1))+INDEX($BO187:$DW187,,T$8-1))</f>
        <v>0</v>
      </c>
      <c r="U187" s="173">
        <f>CHOOSE(U$6,Statistika_paliv_E_a_T!U143,INDEX($BO187:$DW187,,U$4),U$9/(INDEX(Roky_výhled,,U$8)-Last_Bil)*(INDEX($BO187:$DW187,,U$8)-INDEX($D187:$BL187,,$E$1))+INDEX($D187:$BL187,,$E$1),U$9/(INDEX(Roky_výhled,,U$8)-INDEX(Roky_výhled,,U$8-1))*(INDEX($BO187:$DW187,,U$8)-INDEX($BO187:$DW187,,U$8-1))+INDEX($BO187:$DW187,,U$8-1))</f>
        <v>0</v>
      </c>
      <c r="V187" s="173">
        <f>CHOOSE(V$6,Statistika_paliv_E_a_T!V143,INDEX($BO187:$DW187,,V$4),V$9/(INDEX(Roky_výhled,,V$8)-Last_Bil)*(INDEX($BO187:$DW187,,V$8)-INDEX($D187:$BL187,,$E$1))+INDEX($D187:$BL187,,$E$1),V$9/(INDEX(Roky_výhled,,V$8)-INDEX(Roky_výhled,,V$8-1))*(INDEX($BO187:$DW187,,V$8)-INDEX($BO187:$DW187,,V$8-1))+INDEX($BO187:$DW187,,V$8-1))</f>
        <v>0</v>
      </c>
      <c r="W187" s="173">
        <f>CHOOSE(W$6,Statistika_paliv_E_a_T!W143,INDEX($BO187:$DW187,,W$4),W$9/(INDEX(Roky_výhled,,W$8)-Last_Bil)*(INDEX($BO187:$DW187,,W$8)-INDEX($D187:$BL187,,$E$1))+INDEX($D187:$BL187,,$E$1),W$9/(INDEX(Roky_výhled,,W$8)-INDEX(Roky_výhled,,W$8-1))*(INDEX($BO187:$DW187,,W$8)-INDEX($BO187:$DW187,,W$8-1))+INDEX($BO187:$DW187,,W$8-1))</f>
        <v>0</v>
      </c>
      <c r="X187" s="173">
        <f>CHOOSE(X$6,Statistika_paliv_E_a_T!X143,INDEX($BO187:$DW187,,X$4),X$9/(INDEX(Roky_výhled,,X$8)-Last_Bil)*(INDEX($BO187:$DW187,,X$8)-INDEX($D187:$BL187,,$E$1))+INDEX($D187:$BL187,,$E$1),X$9/(INDEX(Roky_výhled,,X$8)-INDEX(Roky_výhled,,X$8-1))*(INDEX($BO187:$DW187,,X$8)-INDEX($BO187:$DW187,,X$8-1))+INDEX($BO187:$DW187,,X$8-1))</f>
        <v>0</v>
      </c>
      <c r="Y187" s="173">
        <f>CHOOSE(Y$6,Statistika_paliv_E_a_T!Y143,INDEX($BO187:$DW187,,Y$4),Y$9/(INDEX(Roky_výhled,,Y$8)-Last_Bil)*(INDEX($BO187:$DW187,,Y$8)-INDEX($D187:$BL187,,$E$1))+INDEX($D187:$BL187,,$E$1),Y$9/(INDEX(Roky_výhled,,Y$8)-INDEX(Roky_výhled,,Y$8-1))*(INDEX($BO187:$DW187,,Y$8)-INDEX($BO187:$DW187,,Y$8-1))+INDEX($BO187:$DW187,,Y$8-1))</f>
        <v>0</v>
      </c>
      <c r="Z187" s="173">
        <f>CHOOSE(Z$6,Statistika_paliv_E_a_T!Z143,INDEX($BO187:$DW187,,Z$4),Z$9/(INDEX(Roky_výhled,,Z$8)-Last_Bil)*(INDEX($BO187:$DW187,,Z$8)-INDEX($D187:$BL187,,$E$1))+INDEX($D187:$BL187,,$E$1),Z$9/(INDEX(Roky_výhled,,Z$8)-INDEX(Roky_výhled,,Z$8-1))*(INDEX($BO187:$DW187,,Z$8)-INDEX($BO187:$DW187,,Z$8-1))+INDEX($BO187:$DW187,,Z$8-1))</f>
        <v>0</v>
      </c>
      <c r="AA187" s="173">
        <f>CHOOSE(AA$6,Statistika_paliv_E_a_T!AA143,INDEX($BO187:$DW187,,AA$4),AA$9/(INDEX(Roky_výhled,,AA$8)-Last_Bil)*(INDEX($BO187:$DW187,,AA$8)-INDEX($D187:$BL187,,$E$1))+INDEX($D187:$BL187,,$E$1),AA$9/(INDEX(Roky_výhled,,AA$8)-INDEX(Roky_výhled,,AA$8-1))*(INDEX($BO187:$DW187,,AA$8)-INDEX($BO187:$DW187,,AA$8-1))+INDEX($BO187:$DW187,,AA$8-1))</f>
        <v>0</v>
      </c>
      <c r="AB187" s="173">
        <f>CHOOSE(AB$6,Statistika_paliv_E_a_T!AB143,INDEX($BO187:$DW187,,AB$4),AB$9/(INDEX(Roky_výhled,,AB$8)-Last_Bil)*(INDEX($BO187:$DW187,,AB$8)-INDEX($D187:$BL187,,$E$1))+INDEX($D187:$BL187,,$E$1),AB$9/(INDEX(Roky_výhled,,AB$8)-INDEX(Roky_výhled,,AB$8-1))*(INDEX($BO187:$DW187,,AB$8)-INDEX($BO187:$DW187,,AB$8-1))+INDEX($BO187:$DW187,,AB$8-1))</f>
        <v>0</v>
      </c>
      <c r="AC187" s="173">
        <f>CHOOSE(AC$6,Statistika_paliv_E_a_T!AC143,INDEX($BO187:$DW187,,AC$4),AC$9/(INDEX(Roky_výhled,,AC$8)-Last_Bil)*(INDEX($BO187:$DW187,,AC$8)-INDEX($D187:$BL187,,$E$1))+INDEX($D187:$BL187,,$E$1),AC$9/(INDEX(Roky_výhled,,AC$8)-INDEX(Roky_výhled,,AC$8-1))*(INDEX($BO187:$DW187,,AC$8)-INDEX($BO187:$DW187,,AC$8-1))+INDEX($BO187:$DW187,,AC$8-1))</f>
        <v>0</v>
      </c>
      <c r="AD187" s="173">
        <f>CHOOSE(AD$6,Statistika_paliv_E_a_T!AD143,INDEX($BO187:$DW187,,AD$4),AD$9/(INDEX(Roky_výhled,,AD$8)-Last_Bil)*(INDEX($BO187:$DW187,,AD$8)-INDEX($D187:$BL187,,$E$1))+INDEX($D187:$BL187,,$E$1),AD$9/(INDEX(Roky_výhled,,AD$8)-INDEX(Roky_výhled,,AD$8-1))*(INDEX($BO187:$DW187,,AD$8)-INDEX($BO187:$DW187,,AD$8-1))+INDEX($BO187:$DW187,,AD$8-1))</f>
        <v>0</v>
      </c>
      <c r="AE187" s="173">
        <f>CHOOSE(AE$6,Statistika_paliv_E_a_T!AE143,INDEX($BO187:$DW187,,AE$4),AE$9/(INDEX(Roky_výhled,,AE$8)-Last_Bil)*(INDEX($BO187:$DW187,,AE$8)-INDEX($D187:$BL187,,$E$1))+INDEX($D187:$BL187,,$E$1),AE$9/(INDEX(Roky_výhled,,AE$8)-INDEX(Roky_výhled,,AE$8-1))*(INDEX($BO187:$DW187,,AE$8)-INDEX($BO187:$DW187,,AE$8-1))+INDEX($BO187:$DW187,,AE$8-1))</f>
        <v>0</v>
      </c>
      <c r="AF187" s="173">
        <f>CHOOSE(AF$6,Statistika_paliv_E_a_T!AF143,INDEX($BO187:$DW187,,AF$4),AF$9/(INDEX(Roky_výhled,,AF$8)-Last_Bil)*(INDEX($BO187:$DW187,,AF$8)-INDEX($D187:$BL187,,$E$1))+INDEX($D187:$BL187,,$E$1),AF$9/(INDEX(Roky_výhled,,AF$8)-INDEX(Roky_výhled,,AF$8-1))*(INDEX($BO187:$DW187,,AF$8)-INDEX($BO187:$DW187,,AF$8-1))+INDEX($BO187:$DW187,,AF$8-1))</f>
        <v>0</v>
      </c>
      <c r="AG187" s="173">
        <f>CHOOSE(AG$6,Statistika_paliv_E_a_T!AG143,INDEX($BO187:$DW187,,AG$4),AG$9/(INDEX(Roky_výhled,,AG$8)-Last_Bil)*(INDEX($BO187:$DW187,,AG$8)-INDEX($D187:$BL187,,$E$1))+INDEX($D187:$BL187,,$E$1),AG$9/(INDEX(Roky_výhled,,AG$8)-INDEX(Roky_výhled,,AG$8-1))*(INDEX($BO187:$DW187,,AG$8)-INDEX($BO187:$DW187,,AG$8-1))+INDEX($BO187:$DW187,,AG$8-1))</f>
        <v>0</v>
      </c>
      <c r="AH187" s="173">
        <f>CHOOSE(AH$6,Statistika_paliv_E_a_T!AH143,INDEX($BO187:$DW187,,AH$4),AH$9/(INDEX(Roky_výhled,,AH$8)-Last_Bil)*(INDEX($BO187:$DW187,,AH$8)-INDEX($D187:$BL187,,$E$1))+INDEX($D187:$BL187,,$E$1),AH$9/(INDEX(Roky_výhled,,AH$8)-INDEX(Roky_výhled,,AH$8-1))*(INDEX($BO187:$DW187,,AH$8)-INDEX($BO187:$DW187,,AH$8-1))+INDEX($BO187:$DW187,,AH$8-1))</f>
        <v>0</v>
      </c>
      <c r="AI187" s="173">
        <f>CHOOSE(AI$6,Statistika_paliv_E_a_T!AI143,INDEX($BO187:$DW187,,AI$4),AI$9/(INDEX(Roky_výhled,,AI$8)-Last_Bil)*(INDEX($BO187:$DW187,,AI$8)-INDEX($D187:$BL187,,$E$1))+INDEX($D187:$BL187,,$E$1),AI$9/(INDEX(Roky_výhled,,AI$8)-INDEX(Roky_výhled,,AI$8-1))*(INDEX($BO187:$DW187,,AI$8)-INDEX($BO187:$DW187,,AI$8-1))+INDEX($BO187:$DW187,,AI$8-1))</f>
        <v>0</v>
      </c>
      <c r="AJ187" s="173">
        <f>CHOOSE(AJ$6,Statistika_paliv_E_a_T!AJ143,INDEX($BO187:$DW187,,AJ$4),AJ$9/(INDEX(Roky_výhled,,AJ$8)-Last_Bil)*(INDEX($BO187:$DW187,,AJ$8)-INDEX($D187:$BL187,,$E$1))+INDEX($D187:$BL187,,$E$1),AJ$9/(INDEX(Roky_výhled,,AJ$8)-INDEX(Roky_výhled,,AJ$8-1))*(INDEX($BO187:$DW187,,AJ$8)-INDEX($BO187:$DW187,,AJ$8-1))+INDEX($BO187:$DW187,,AJ$8-1))</f>
        <v>0</v>
      </c>
      <c r="AK187" s="173">
        <f>CHOOSE(AK$6,Statistika_paliv_E_a_T!AK143,INDEX($BO187:$DW187,,AK$4),AK$9/(INDEX(Roky_výhled,,AK$8)-Last_Bil)*(INDEX($BO187:$DW187,,AK$8)-INDEX($D187:$BL187,,$E$1))+INDEX($D187:$BL187,,$E$1),AK$9/(INDEX(Roky_výhled,,AK$8)-INDEX(Roky_výhled,,AK$8-1))*(INDEX($BO187:$DW187,,AK$8)-INDEX($BO187:$DW187,,AK$8-1))+INDEX($BO187:$DW187,,AK$8-1))</f>
        <v>0</v>
      </c>
      <c r="AL187" s="173">
        <f>CHOOSE(AL$6,Statistika_paliv_E_a_T!AL143,INDEX($BO187:$DW187,,AL$4),AL$9/(INDEX(Roky_výhled,,AL$8)-Last_Bil)*(INDEX($BO187:$DW187,,AL$8)-INDEX($D187:$BL187,,$E$1))+INDEX($D187:$BL187,,$E$1),AL$9/(INDEX(Roky_výhled,,AL$8)-INDEX(Roky_výhled,,AL$8-1))*(INDEX($BO187:$DW187,,AL$8)-INDEX($BO187:$DW187,,AL$8-1))+INDEX($BO187:$DW187,,AL$8-1))</f>
        <v>0</v>
      </c>
      <c r="AM187" s="173">
        <f>CHOOSE(AM$6,Statistika_paliv_E_a_T!AM143,INDEX($BO187:$DW187,,AM$4),AM$9/(INDEX(Roky_výhled,,AM$8)-Last_Bil)*(INDEX($BO187:$DW187,,AM$8)-INDEX($D187:$BL187,,$E$1))+INDEX($D187:$BL187,,$E$1),AM$9/(INDEX(Roky_výhled,,AM$8)-INDEX(Roky_výhled,,AM$8-1))*(INDEX($BO187:$DW187,,AM$8)-INDEX($BO187:$DW187,,AM$8-1))+INDEX($BO187:$DW187,,AM$8-1))</f>
        <v>0</v>
      </c>
      <c r="AN187" s="173">
        <f>CHOOSE(AN$6,Statistika_paliv_E_a_T!AN143,INDEX($BO187:$DW187,,AN$4),AN$9/(INDEX(Roky_výhled,,AN$8)-Last_Bil)*(INDEX($BO187:$DW187,,AN$8)-INDEX($D187:$BL187,,$E$1))+INDEX($D187:$BL187,,$E$1),AN$9/(INDEX(Roky_výhled,,AN$8)-INDEX(Roky_výhled,,AN$8-1))*(INDEX($BO187:$DW187,,AN$8)-INDEX($BO187:$DW187,,AN$8-1))+INDEX($BO187:$DW187,,AN$8-1))</f>
        <v>0</v>
      </c>
      <c r="AO187" s="173">
        <f>CHOOSE(AO$6,Statistika_paliv_E_a_T!AO143,INDEX($BO187:$DW187,,AO$4),AO$9/(INDEX(Roky_výhled,,AO$8)-Last_Bil)*(INDEX($BO187:$DW187,,AO$8)-INDEX($D187:$BL187,,$E$1))+INDEX($D187:$BL187,,$E$1),AO$9/(INDEX(Roky_výhled,,AO$8)-INDEX(Roky_výhled,,AO$8-1))*(INDEX($BO187:$DW187,,AO$8)-INDEX($BO187:$DW187,,AO$8-1))+INDEX($BO187:$DW187,,AO$8-1))</f>
        <v>0</v>
      </c>
      <c r="AP187" s="173">
        <f>CHOOSE(AP$6,Statistika_paliv_E_a_T!AP143,INDEX($BO187:$DW187,,AP$4),AP$9/(INDEX(Roky_výhled,,AP$8)-Last_Bil)*(INDEX($BO187:$DW187,,AP$8)-INDEX($D187:$BL187,,$E$1))+INDEX($D187:$BL187,,$E$1),AP$9/(INDEX(Roky_výhled,,AP$8)-INDEX(Roky_výhled,,AP$8-1))*(INDEX($BO187:$DW187,,AP$8)-INDEX($BO187:$DW187,,AP$8-1))+INDEX($BO187:$DW187,,AP$8-1))</f>
        <v>0</v>
      </c>
      <c r="AQ187" s="173">
        <f>CHOOSE(AQ$6,Statistika_paliv_E_a_T!AQ143,INDEX($BO187:$DW187,,AQ$4),AQ$9/(INDEX(Roky_výhled,,AQ$8)-Last_Bil)*(INDEX($BO187:$DW187,,AQ$8)-INDEX($D187:$BL187,,$E$1))+INDEX($D187:$BL187,,$E$1),AQ$9/(INDEX(Roky_výhled,,AQ$8)-INDEX(Roky_výhled,,AQ$8-1))*(INDEX($BO187:$DW187,,AQ$8)-INDEX($BO187:$DW187,,AQ$8-1))+INDEX($BO187:$DW187,,AQ$8-1))</f>
        <v>0</v>
      </c>
      <c r="AR187" s="173">
        <f>CHOOSE(AR$6,Statistika_paliv_E_a_T!AR143,INDEX($BO187:$DW187,,AR$4),AR$9/(INDEX(Roky_výhled,,AR$8)-Last_Bil)*(INDEX($BO187:$DW187,,AR$8)-INDEX($D187:$BL187,,$E$1))+INDEX($D187:$BL187,,$E$1),AR$9/(INDEX(Roky_výhled,,AR$8)-INDEX(Roky_výhled,,AR$8-1))*(INDEX($BO187:$DW187,,AR$8)-INDEX($BO187:$DW187,,AR$8-1))+INDEX($BO187:$DW187,,AR$8-1))</f>
        <v>0</v>
      </c>
      <c r="AS187" s="173">
        <f>CHOOSE(AS$6,Statistika_paliv_E_a_T!AS143,INDEX($BO187:$DW187,,AS$4),AS$9/(INDEX(Roky_výhled,,AS$8)-Last_Bil)*(INDEX($BO187:$DW187,,AS$8)-INDEX($D187:$BL187,,$E$1))+INDEX($D187:$BL187,,$E$1),AS$9/(INDEX(Roky_výhled,,AS$8)-INDEX(Roky_výhled,,AS$8-1))*(INDEX($BO187:$DW187,,AS$8)-INDEX($BO187:$DW187,,AS$8-1))+INDEX($BO187:$DW187,,AS$8-1))</f>
        <v>0</v>
      </c>
      <c r="AT187" s="173">
        <f>CHOOSE(AT$6,Statistika_paliv_E_a_T!AT143,INDEX($BO187:$DW187,,AT$4),AT$9/(INDEX(Roky_výhled,,AT$8)-Last_Bil)*(INDEX($BO187:$DW187,,AT$8)-INDEX($D187:$BL187,,$E$1))+INDEX($D187:$BL187,,$E$1),AT$9/(INDEX(Roky_výhled,,AT$8)-INDEX(Roky_výhled,,AT$8-1))*(INDEX($BO187:$DW187,,AT$8)-INDEX($BO187:$DW187,,AT$8-1))+INDEX($BO187:$DW187,,AT$8-1))</f>
        <v>0</v>
      </c>
      <c r="AU187" s="173">
        <f>CHOOSE(AU$6,Statistika_paliv_E_a_T!AU143,INDEX($BO187:$DW187,,AU$4),AU$9/(INDEX(Roky_výhled,,AU$8)-Last_Bil)*(INDEX($BO187:$DW187,,AU$8)-INDEX($D187:$BL187,,$E$1))+INDEX($D187:$BL187,,$E$1),AU$9/(INDEX(Roky_výhled,,AU$8)-INDEX(Roky_výhled,,AU$8-1))*(INDEX($BO187:$DW187,,AU$8)-INDEX($BO187:$DW187,,AU$8-1))+INDEX($BO187:$DW187,,AU$8-1))</f>
        <v>0</v>
      </c>
      <c r="AV187" s="173">
        <f>CHOOSE(AV$6,Statistika_paliv_E_a_T!AV143,INDEX($BO187:$DW187,,AV$4),AV$9/(INDEX(Roky_výhled,,AV$8)-Last_Bil)*(INDEX($BO187:$DW187,,AV$8)-INDEX($D187:$BL187,,$E$1))+INDEX($D187:$BL187,,$E$1),AV$9/(INDEX(Roky_výhled,,AV$8)-INDEX(Roky_výhled,,AV$8-1))*(INDEX($BO187:$DW187,,AV$8)-INDEX($BO187:$DW187,,AV$8-1))+INDEX($BO187:$DW187,,AV$8-1))</f>
        <v>0</v>
      </c>
      <c r="AW187" s="173">
        <f>CHOOSE(AW$6,Statistika_paliv_E_a_T!AW143,INDEX($BO187:$DW187,,AW$4),AW$9/(INDEX(Roky_výhled,,AW$8)-Last_Bil)*(INDEX($BO187:$DW187,,AW$8)-INDEX($D187:$BL187,,$E$1))+INDEX($D187:$BL187,,$E$1),AW$9/(INDEX(Roky_výhled,,AW$8)-INDEX(Roky_výhled,,AW$8-1))*(INDEX($BO187:$DW187,,AW$8)-INDEX($BO187:$DW187,,AW$8-1))+INDEX($BO187:$DW187,,AW$8-1))</f>
        <v>0</v>
      </c>
      <c r="AX187" s="173">
        <f>CHOOSE(AX$6,Statistika_paliv_E_a_T!AX143,INDEX($BO187:$DW187,,AX$4),AX$9/(INDEX(Roky_výhled,,AX$8)-Last_Bil)*(INDEX($BO187:$DW187,,AX$8)-INDEX($D187:$BL187,,$E$1))+INDEX($D187:$BL187,,$E$1),AX$9/(INDEX(Roky_výhled,,AX$8)-INDEX(Roky_výhled,,AX$8-1))*(INDEX($BO187:$DW187,,AX$8)-INDEX($BO187:$DW187,,AX$8-1))+INDEX($BO187:$DW187,,AX$8-1))</f>
        <v>0</v>
      </c>
      <c r="AY187" s="173">
        <f>CHOOSE(AY$6,Statistika_paliv_E_a_T!AY143,INDEX($BO187:$DW187,,AY$4),AY$9/(INDEX(Roky_výhled,,AY$8)-Last_Bil)*(INDEX($BO187:$DW187,,AY$8)-INDEX($D187:$BL187,,$E$1))+INDEX($D187:$BL187,,$E$1),AY$9/(INDEX(Roky_výhled,,AY$8)-INDEX(Roky_výhled,,AY$8-1))*(INDEX($BO187:$DW187,,AY$8)-INDEX($BO187:$DW187,,AY$8-1))+INDEX($BO187:$DW187,,AY$8-1))</f>
        <v>0</v>
      </c>
      <c r="AZ187" s="173">
        <f>CHOOSE(AZ$6,Statistika_paliv_E_a_T!AZ143,INDEX($BO187:$DW187,,AZ$4),AZ$9/(INDEX(Roky_výhled,,AZ$8)-Last_Bil)*(INDEX($BO187:$DW187,,AZ$8)-INDEX($D187:$BL187,,$E$1))+INDEX($D187:$BL187,,$E$1),AZ$9/(INDEX(Roky_výhled,,AZ$8)-INDEX(Roky_výhled,,AZ$8-1))*(INDEX($BO187:$DW187,,AZ$8)-INDEX($BO187:$DW187,,AZ$8-1))+INDEX($BO187:$DW187,,AZ$8-1))</f>
        <v>0</v>
      </c>
      <c r="BA187" s="173">
        <f>CHOOSE(BA$6,Statistika_paliv_E_a_T!BA143,INDEX($BO187:$DW187,,BA$4),BA$9/(INDEX(Roky_výhled,,BA$8)-Last_Bil)*(INDEX($BO187:$DW187,,BA$8)-INDEX($D187:$BL187,,$E$1))+INDEX($D187:$BL187,,$E$1),BA$9/(INDEX(Roky_výhled,,BA$8)-INDEX(Roky_výhled,,BA$8-1))*(INDEX($BO187:$DW187,,BA$8)-INDEX($BO187:$DW187,,BA$8-1))+INDEX($BO187:$DW187,,BA$8-1))</f>
        <v>0</v>
      </c>
      <c r="BB187" s="173">
        <f>CHOOSE(BB$6,Statistika_paliv_E_a_T!BB143,INDEX($BO187:$DW187,,BB$4),BB$9/(INDEX(Roky_výhled,,BB$8)-Last_Bil)*(INDEX($BO187:$DW187,,BB$8)-INDEX($D187:$BL187,,$E$1))+INDEX($D187:$BL187,,$E$1),BB$9/(INDEX(Roky_výhled,,BB$8)-INDEX(Roky_výhled,,BB$8-1))*(INDEX($BO187:$DW187,,BB$8)-INDEX($BO187:$DW187,,BB$8-1))+INDEX($BO187:$DW187,,BB$8-1))</f>
        <v>0</v>
      </c>
      <c r="BC187" s="173">
        <f>CHOOSE(BC$6,Statistika_paliv_E_a_T!BC143,INDEX($BO187:$DW187,,BC$4),BC$9/(INDEX(Roky_výhled,,BC$8)-Last_Bil)*(INDEX($BO187:$DW187,,BC$8)-INDEX($D187:$BL187,,$E$1))+INDEX($D187:$BL187,,$E$1),BC$9/(INDEX(Roky_výhled,,BC$8)-INDEX(Roky_výhled,,BC$8-1))*(INDEX($BO187:$DW187,,BC$8)-INDEX($BO187:$DW187,,BC$8-1))+INDEX($BO187:$DW187,,BC$8-1))</f>
        <v>0</v>
      </c>
      <c r="BD187" s="173">
        <f>CHOOSE(BD$6,Statistika_paliv_E_a_T!BD143,INDEX($BO187:$DW187,,BD$4),BD$9/(INDEX(Roky_výhled,,BD$8)-Last_Bil)*(INDEX($BO187:$DW187,,BD$8)-INDEX($D187:$BL187,,$E$1))+INDEX($D187:$BL187,,$E$1),BD$9/(INDEX(Roky_výhled,,BD$8)-INDEX(Roky_výhled,,BD$8-1))*(INDEX($BO187:$DW187,,BD$8)-INDEX($BO187:$DW187,,BD$8-1))+INDEX($BO187:$DW187,,BD$8-1))</f>
        <v>0</v>
      </c>
      <c r="BE187" s="173">
        <f>CHOOSE(BE$6,Statistika_paliv_E_a_T!BE143,INDEX($BO187:$DW187,,BE$4),BE$9/(INDEX(Roky_výhled,,BE$8)-Last_Bil)*(INDEX($BO187:$DW187,,BE$8)-INDEX($D187:$BL187,,$E$1))+INDEX($D187:$BL187,,$E$1),BE$9/(INDEX(Roky_výhled,,BE$8)-INDEX(Roky_výhled,,BE$8-1))*(INDEX($BO187:$DW187,,BE$8)-INDEX($BO187:$DW187,,BE$8-1))+INDEX($BO187:$DW187,,BE$8-1))</f>
        <v>0</v>
      </c>
      <c r="BF187" s="173">
        <f>CHOOSE(BF$6,Statistika_paliv_E_a_T!BF143,INDEX($BO187:$DW187,,BF$4),BF$9/(INDEX(Roky_výhled,,BF$8)-Last_Bil)*(INDEX($BO187:$DW187,,BF$8)-INDEX($D187:$BL187,,$E$1))+INDEX($D187:$BL187,,$E$1),BF$9/(INDEX(Roky_výhled,,BF$8)-INDEX(Roky_výhled,,BF$8-1))*(INDEX($BO187:$DW187,,BF$8)-INDEX($BO187:$DW187,,BF$8-1))+INDEX($BO187:$DW187,,BF$8-1))</f>
        <v>0</v>
      </c>
      <c r="BG187" s="173">
        <f>CHOOSE(BG$6,Statistika_paliv_E_a_T!BG143,INDEX($BO187:$DW187,,BG$4),BG$9/(INDEX(Roky_výhled,,BG$8)-Last_Bil)*(INDEX($BO187:$DW187,,BG$8)-INDEX($D187:$BL187,,$E$1))+INDEX($D187:$BL187,,$E$1),BG$9/(INDEX(Roky_výhled,,BG$8)-INDEX(Roky_výhled,,BG$8-1))*(INDEX($BO187:$DW187,,BG$8)-INDEX($BO187:$DW187,,BG$8-1))+INDEX($BO187:$DW187,,BG$8-1))</f>
        <v>0</v>
      </c>
      <c r="BH187" s="173">
        <f>CHOOSE(BH$6,Statistika_paliv_E_a_T!BH143,INDEX($BO187:$DW187,,BH$4),BH$9/(INDEX(Roky_výhled,,BH$8)-Last_Bil)*(INDEX($BO187:$DW187,,BH$8)-INDEX($D187:$BL187,,$E$1))+INDEX($D187:$BL187,,$E$1),BH$9/(INDEX(Roky_výhled,,BH$8)-INDEX(Roky_výhled,,BH$8-1))*(INDEX($BO187:$DW187,,BH$8)-INDEX($BO187:$DW187,,BH$8-1))+INDEX($BO187:$DW187,,BH$8-1))</f>
        <v>0</v>
      </c>
      <c r="BI187" s="173">
        <f>CHOOSE(BI$6,Statistika_paliv_E_a_T!BI143,INDEX($BO187:$DW187,,BI$4),BI$9/(INDEX(Roky_výhled,,BI$8)-Last_Bil)*(INDEX($BO187:$DW187,,BI$8)-INDEX($D187:$BL187,,$E$1))+INDEX($D187:$BL187,,$E$1),BI$9/(INDEX(Roky_výhled,,BI$8)-INDEX(Roky_výhled,,BI$8-1))*(INDEX($BO187:$DW187,,BI$8)-INDEX($BO187:$DW187,,BI$8-1))+INDEX($BO187:$DW187,,BI$8-1))</f>
        <v>0</v>
      </c>
      <c r="BJ187" s="173">
        <f>CHOOSE(BJ$6,Statistika_paliv_E_a_T!BJ143,INDEX($BO187:$DW187,,BJ$4),BJ$9/(INDEX(Roky_výhled,,BJ$8)-Last_Bil)*(INDEX($BO187:$DW187,,BJ$8)-INDEX($D187:$BL187,,$E$1))+INDEX($D187:$BL187,,$E$1),BJ$9/(INDEX(Roky_výhled,,BJ$8)-INDEX(Roky_výhled,,BJ$8-1))*(INDEX($BO187:$DW187,,BJ$8)-INDEX($BO187:$DW187,,BJ$8-1))+INDEX($BO187:$DW187,,BJ$8-1))</f>
        <v>0</v>
      </c>
      <c r="BK187" s="173">
        <f>CHOOSE(BK$6,Statistika_paliv_E_a_T!BK143,INDEX($BO187:$DW187,,BK$4),BK$9/(INDEX(Roky_výhled,,BK$8)-Last_Bil)*(INDEX($BO187:$DW187,,BK$8)-INDEX($D187:$BL187,,$E$1))+INDEX($D187:$BL187,,$E$1),BK$9/(INDEX(Roky_výhled,,BK$8)-INDEX(Roky_výhled,,BK$8-1))*(INDEX($BO187:$DW187,,BK$8)-INDEX($BO187:$DW187,,BK$8-1))+INDEX($BO187:$DW187,,BK$8-1))</f>
        <v>0</v>
      </c>
      <c r="BL187" s="162">
        <f>CHOOSE(BL$6,Statistika_paliv_E_a_T!BL143,INDEX($BO187:$DW187,,BL$4),BL$9/(INDEX(Roky_výhled,,BL$8)-Last_Bil)*(INDEX($BO187:$DW187,,BL$8)-INDEX($D187:$BL187,,$E$1))+INDEX($D187:$BL187,,$E$1),BL$9/(INDEX(Roky_výhled,,BL$8)-INDEX(Roky_výhled,,BL$8-1))*(INDEX($BO187:$DW187,,BL$8)-INDEX($BO187:$DW187,,BL$8-1))+INDEX($BO187:$DW187,,BL$8-1))</f>
        <v>0</v>
      </c>
      <c r="BM187"/>
      <c r="BN187" s="221" t="str">
        <f t="shared" si="493"/>
        <v>Diesel</v>
      </c>
      <c r="BO187" s="285">
        <v>0</v>
      </c>
      <c r="BP187" s="286">
        <v>0</v>
      </c>
      <c r="BQ187" s="286">
        <v>0</v>
      </c>
      <c r="BR187" s="286">
        <v>0</v>
      </c>
      <c r="BS187" s="286">
        <v>0</v>
      </c>
      <c r="BT187" s="286">
        <v>0</v>
      </c>
      <c r="BU187" s="286">
        <v>0</v>
      </c>
      <c r="BV187" s="286">
        <v>0</v>
      </c>
      <c r="BW187" s="286">
        <v>0</v>
      </c>
      <c r="BX187" s="286">
        <v>0</v>
      </c>
      <c r="BY187" s="287">
        <v>0</v>
      </c>
      <c r="BZ187" s="281"/>
      <c r="CA187" s="281"/>
      <c r="CB187" s="281"/>
      <c r="CC187" s="281"/>
      <c r="CD187" s="281"/>
      <c r="CE187" s="281"/>
      <c r="CF187" s="281"/>
      <c r="CG187" s="281"/>
      <c r="CH187" s="281"/>
      <c r="CI187" s="281"/>
      <c r="CJ187" s="281"/>
      <c r="CK187" s="281"/>
      <c r="CL187" s="281"/>
      <c r="CM187" s="281"/>
      <c r="CN187" s="281"/>
      <c r="CO187" s="281"/>
      <c r="CP187" s="281"/>
      <c r="CQ187" s="281"/>
      <c r="CR187" s="281"/>
      <c r="CS187" s="281"/>
      <c r="CT187" s="281"/>
      <c r="CU187" s="281"/>
      <c r="CV187" s="281"/>
      <c r="CW187" s="281"/>
      <c r="CX187" s="281"/>
      <c r="CY187" s="281"/>
      <c r="CZ187" s="281"/>
      <c r="DA187" s="281"/>
      <c r="DB187" s="281"/>
      <c r="DC187" s="281"/>
      <c r="DD187" s="281"/>
      <c r="DE187" s="281"/>
      <c r="DF187" s="281"/>
      <c r="DG187" s="281"/>
      <c r="DH187" s="281"/>
      <c r="DI187" s="281"/>
      <c r="DJ187" s="281"/>
      <c r="DK187" s="281"/>
      <c r="DL187" s="281"/>
      <c r="DM187" s="281"/>
      <c r="DN187" s="281"/>
      <c r="DO187" s="281"/>
      <c r="DP187" s="281"/>
      <c r="DQ187" s="281"/>
      <c r="DR187" s="281"/>
      <c r="DS187" s="281"/>
      <c r="DT187" s="281"/>
      <c r="DU187" s="281"/>
      <c r="DV187" s="281"/>
      <c r="DW187" s="281"/>
    </row>
    <row r="188" spans="2:127" s="196" customFormat="1" x14ac:dyDescent="0.25">
      <c r="B188" t="s">
        <v>3154</v>
      </c>
      <c r="C188" s="221" t="str">
        <f t="shared" si="495"/>
        <v>Letecký petrolej</v>
      </c>
      <c r="D188" s="215">
        <f>CHOOSE(D$6,Statistika_paliv_E_a_T!D144,INDEX($BO188:$DW188,,D$4),D$9/(INDEX(Roky_výhled,,D$8)-Last_Bil)*(INDEX($BO188:$DW188,,D$8)-INDEX($D188:$BL188,,$E$1))+INDEX($D188:$BL188,,$E$1),D$9/(INDEX(Roky_výhled,,D$8)-INDEX(Roky_výhled,,D$8-1))*(INDEX($BO188:$DW188,,D$8)-INDEX($BO188:$DW188,,D$8-1))+INDEX($BO188:$DW188,,D$8-1))</f>
        <v>0</v>
      </c>
      <c r="E188" s="173">
        <f>CHOOSE(E$6,Statistika_paliv_E_a_T!E144,INDEX($BO188:$DW188,,E$4),E$9/(INDEX(Roky_výhled,,E$8)-Last_Bil)*(INDEX($BO188:$DW188,,E$8)-INDEX($D188:$BL188,,$E$1))+INDEX($D188:$BL188,,$E$1),E$9/(INDEX(Roky_výhled,,E$8)-INDEX(Roky_výhled,,E$8-1))*(INDEX($BO188:$DW188,,E$8)-INDEX($BO188:$DW188,,E$8-1))+INDEX($BO188:$DW188,,E$8-1))</f>
        <v>0</v>
      </c>
      <c r="F188" s="173">
        <f>CHOOSE(F$6,Statistika_paliv_E_a_T!F144,INDEX($BO188:$DW188,,F$4),F$9/(INDEX(Roky_výhled,,F$8)-Last_Bil)*(INDEX($BO188:$DW188,,F$8)-INDEX($D188:$BL188,,$E$1))+INDEX($D188:$BL188,,$E$1),F$9/(INDEX(Roky_výhled,,F$8)-INDEX(Roky_výhled,,F$8-1))*(INDEX($BO188:$DW188,,F$8)-INDEX($BO188:$DW188,,F$8-1))+INDEX($BO188:$DW188,,F$8-1))</f>
        <v>0</v>
      </c>
      <c r="G188" s="173">
        <f>CHOOSE(G$6,Statistika_paliv_E_a_T!G144,INDEX($BO188:$DW188,,G$4),G$9/(INDEX(Roky_výhled,,G$8)-Last_Bil)*(INDEX($BO188:$DW188,,G$8)-INDEX($D188:$BL188,,$E$1))+INDEX($D188:$BL188,,$E$1),G$9/(INDEX(Roky_výhled,,G$8)-INDEX(Roky_výhled,,G$8-1))*(INDEX($BO188:$DW188,,G$8)-INDEX($BO188:$DW188,,G$8-1))+INDEX($BO188:$DW188,,G$8-1))</f>
        <v>0</v>
      </c>
      <c r="H188" s="173">
        <f>CHOOSE(H$6,Statistika_paliv_E_a_T!H144,INDEX($BO188:$DW188,,H$4),H$9/(INDEX(Roky_výhled,,H$8)-Last_Bil)*(INDEX($BO188:$DW188,,H$8)-INDEX($D188:$BL188,,$E$1))+INDEX($D188:$BL188,,$E$1),H$9/(INDEX(Roky_výhled,,H$8)-INDEX(Roky_výhled,,H$8-1))*(INDEX($BO188:$DW188,,H$8)-INDEX($BO188:$DW188,,H$8-1))+INDEX($BO188:$DW188,,H$8-1))</f>
        <v>0</v>
      </c>
      <c r="I188" s="173">
        <f>CHOOSE(I$6,Statistika_paliv_E_a_T!I144,INDEX($BO188:$DW188,,I$4),I$9/(INDEX(Roky_výhled,,I$8)-Last_Bil)*(INDEX($BO188:$DW188,,I$8)-INDEX($D188:$BL188,,$E$1))+INDEX($D188:$BL188,,$E$1),I$9/(INDEX(Roky_výhled,,I$8)-INDEX(Roky_výhled,,I$8-1))*(INDEX($BO188:$DW188,,I$8)-INDEX($BO188:$DW188,,I$8-1))+INDEX($BO188:$DW188,,I$8-1))</f>
        <v>0</v>
      </c>
      <c r="J188" s="173">
        <f>CHOOSE(J$6,Statistika_paliv_E_a_T!J144,INDEX($BO188:$DW188,,J$4),J$9/(INDEX(Roky_výhled,,J$8)-Last_Bil)*(INDEX($BO188:$DW188,,J$8)-INDEX($D188:$BL188,,$E$1))+INDEX($D188:$BL188,,$E$1),J$9/(INDEX(Roky_výhled,,J$8)-INDEX(Roky_výhled,,J$8-1))*(INDEX($BO188:$DW188,,J$8)-INDEX($BO188:$DW188,,J$8-1))+INDEX($BO188:$DW188,,J$8-1))</f>
        <v>0</v>
      </c>
      <c r="K188" s="173">
        <f>CHOOSE(K$6,Statistika_paliv_E_a_T!K144,INDEX($BO188:$DW188,,K$4),K$9/(INDEX(Roky_výhled,,K$8)-Last_Bil)*(INDEX($BO188:$DW188,,K$8)-INDEX($D188:$BL188,,$E$1))+INDEX($D188:$BL188,,$E$1),K$9/(INDEX(Roky_výhled,,K$8)-INDEX(Roky_výhled,,K$8-1))*(INDEX($BO188:$DW188,,K$8)-INDEX($BO188:$DW188,,K$8-1))+INDEX($BO188:$DW188,,K$8-1))</f>
        <v>0</v>
      </c>
      <c r="L188" s="173">
        <f>CHOOSE(L$6,Statistika_paliv_E_a_T!L144,INDEX($BO188:$DW188,,L$4),L$9/(INDEX(Roky_výhled,,L$8)-Last_Bil)*(INDEX($BO188:$DW188,,L$8)-INDEX($D188:$BL188,,$E$1))+INDEX($D188:$BL188,,$E$1),L$9/(INDEX(Roky_výhled,,L$8)-INDEX(Roky_výhled,,L$8-1))*(INDEX($BO188:$DW188,,L$8)-INDEX($BO188:$DW188,,L$8-1))+INDEX($BO188:$DW188,,L$8-1))</f>
        <v>0</v>
      </c>
      <c r="M188" s="173">
        <f>CHOOSE(M$6,Statistika_paliv_E_a_T!M144,INDEX($BO188:$DW188,,M$4),M$9/(INDEX(Roky_výhled,,M$8)-Last_Bil)*(INDEX($BO188:$DW188,,M$8)-INDEX($D188:$BL188,,$E$1))+INDEX($D188:$BL188,,$E$1),M$9/(INDEX(Roky_výhled,,M$8)-INDEX(Roky_výhled,,M$8-1))*(INDEX($BO188:$DW188,,M$8)-INDEX($BO188:$DW188,,M$8-1))+INDEX($BO188:$DW188,,M$8-1))</f>
        <v>0</v>
      </c>
      <c r="N188" s="173">
        <f>CHOOSE(N$6,Statistika_paliv_E_a_T!N144,INDEX($BO188:$DW188,,N$4),N$9/(INDEX(Roky_výhled,,N$8)-Last_Bil)*(INDEX($BO188:$DW188,,N$8)-INDEX($D188:$BL188,,$E$1))+INDEX($D188:$BL188,,$E$1),N$9/(INDEX(Roky_výhled,,N$8)-INDEX(Roky_výhled,,N$8-1))*(INDEX($BO188:$DW188,,N$8)-INDEX($BO188:$DW188,,N$8-1))+INDEX($BO188:$DW188,,N$8-1))</f>
        <v>0</v>
      </c>
      <c r="O188" s="173">
        <f>CHOOSE(O$6,Statistika_paliv_E_a_T!O144,INDEX($BO188:$DW188,,O$4),O$9/(INDEX(Roky_výhled,,O$8)-Last_Bil)*(INDEX($BO188:$DW188,,O$8)-INDEX($D188:$BL188,,$E$1))+INDEX($D188:$BL188,,$E$1),O$9/(INDEX(Roky_výhled,,O$8)-INDEX(Roky_výhled,,O$8-1))*(INDEX($BO188:$DW188,,O$8)-INDEX($BO188:$DW188,,O$8-1))+INDEX($BO188:$DW188,,O$8-1))</f>
        <v>0</v>
      </c>
      <c r="P188" s="173">
        <f>CHOOSE(P$6,Statistika_paliv_E_a_T!P144,INDEX($BO188:$DW188,,P$4),P$9/(INDEX(Roky_výhled,,P$8)-Last_Bil)*(INDEX($BO188:$DW188,,P$8)-INDEX($D188:$BL188,,$E$1))+INDEX($D188:$BL188,,$E$1),P$9/(INDEX(Roky_výhled,,P$8)-INDEX(Roky_výhled,,P$8-1))*(INDEX($BO188:$DW188,,P$8)-INDEX($BO188:$DW188,,P$8-1))+INDEX($BO188:$DW188,,P$8-1))</f>
        <v>0</v>
      </c>
      <c r="Q188" s="173">
        <f>CHOOSE(Q$6,Statistika_paliv_E_a_T!Q144,INDEX($BO188:$DW188,,Q$4),Q$9/(INDEX(Roky_výhled,,Q$8)-Last_Bil)*(INDEX($BO188:$DW188,,Q$8)-INDEX($D188:$BL188,,$E$1))+INDEX($D188:$BL188,,$E$1),Q$9/(INDEX(Roky_výhled,,Q$8)-INDEX(Roky_výhled,,Q$8-1))*(INDEX($BO188:$DW188,,Q$8)-INDEX($BO188:$DW188,,Q$8-1))+INDEX($BO188:$DW188,,Q$8-1))</f>
        <v>0</v>
      </c>
      <c r="R188" s="173">
        <f>CHOOSE(R$6,Statistika_paliv_E_a_T!R144,INDEX($BO188:$DW188,,R$4),R$9/(INDEX(Roky_výhled,,R$8)-Last_Bil)*(INDEX($BO188:$DW188,,R$8)-INDEX($D188:$BL188,,$E$1))+INDEX($D188:$BL188,,$E$1),R$9/(INDEX(Roky_výhled,,R$8)-INDEX(Roky_výhled,,R$8-1))*(INDEX($BO188:$DW188,,R$8)-INDEX($BO188:$DW188,,R$8-1))+INDEX($BO188:$DW188,,R$8-1))</f>
        <v>0</v>
      </c>
      <c r="S188" s="173">
        <f>CHOOSE(S$6,Statistika_paliv_E_a_T!S144,INDEX($BO188:$DW188,,S$4),S$9/(INDEX(Roky_výhled,,S$8)-Last_Bil)*(INDEX($BO188:$DW188,,S$8)-INDEX($D188:$BL188,,$E$1))+INDEX($D188:$BL188,,$E$1),S$9/(INDEX(Roky_výhled,,S$8)-INDEX(Roky_výhled,,S$8-1))*(INDEX($BO188:$DW188,,S$8)-INDEX($BO188:$DW188,,S$8-1))+INDEX($BO188:$DW188,,S$8-1))</f>
        <v>0</v>
      </c>
      <c r="T188" s="173">
        <f>CHOOSE(T$6,Statistika_paliv_E_a_T!T144,INDEX($BO188:$DW188,,T$4),T$9/(INDEX(Roky_výhled,,T$8)-Last_Bil)*(INDEX($BO188:$DW188,,T$8)-INDEX($D188:$BL188,,$E$1))+INDEX($D188:$BL188,,$E$1),T$9/(INDEX(Roky_výhled,,T$8)-INDEX(Roky_výhled,,T$8-1))*(INDEX($BO188:$DW188,,T$8)-INDEX($BO188:$DW188,,T$8-1))+INDEX($BO188:$DW188,,T$8-1))</f>
        <v>0</v>
      </c>
      <c r="U188" s="173">
        <f>CHOOSE(U$6,Statistika_paliv_E_a_T!U144,INDEX($BO188:$DW188,,U$4),U$9/(INDEX(Roky_výhled,,U$8)-Last_Bil)*(INDEX($BO188:$DW188,,U$8)-INDEX($D188:$BL188,,$E$1))+INDEX($D188:$BL188,,$E$1),U$9/(INDEX(Roky_výhled,,U$8)-INDEX(Roky_výhled,,U$8-1))*(INDEX($BO188:$DW188,,U$8)-INDEX($BO188:$DW188,,U$8-1))+INDEX($BO188:$DW188,,U$8-1))</f>
        <v>0</v>
      </c>
      <c r="V188" s="173">
        <f>CHOOSE(V$6,Statistika_paliv_E_a_T!V144,INDEX($BO188:$DW188,,V$4),V$9/(INDEX(Roky_výhled,,V$8)-Last_Bil)*(INDEX($BO188:$DW188,,V$8)-INDEX($D188:$BL188,,$E$1))+INDEX($D188:$BL188,,$E$1),V$9/(INDEX(Roky_výhled,,V$8)-INDEX(Roky_výhled,,V$8-1))*(INDEX($BO188:$DW188,,V$8)-INDEX($BO188:$DW188,,V$8-1))+INDEX($BO188:$DW188,,V$8-1))</f>
        <v>0</v>
      </c>
      <c r="W188" s="173">
        <f>CHOOSE(W$6,Statistika_paliv_E_a_T!W144,INDEX($BO188:$DW188,,W$4),W$9/(INDEX(Roky_výhled,,W$8)-Last_Bil)*(INDEX($BO188:$DW188,,W$8)-INDEX($D188:$BL188,,$E$1))+INDEX($D188:$BL188,,$E$1),W$9/(INDEX(Roky_výhled,,W$8)-INDEX(Roky_výhled,,W$8-1))*(INDEX($BO188:$DW188,,W$8)-INDEX($BO188:$DW188,,W$8-1))+INDEX($BO188:$DW188,,W$8-1))</f>
        <v>0</v>
      </c>
      <c r="X188" s="173">
        <f>CHOOSE(X$6,Statistika_paliv_E_a_T!X144,INDEX($BO188:$DW188,,X$4),X$9/(INDEX(Roky_výhled,,X$8)-Last_Bil)*(INDEX($BO188:$DW188,,X$8)-INDEX($D188:$BL188,,$E$1))+INDEX($D188:$BL188,,$E$1),X$9/(INDEX(Roky_výhled,,X$8)-INDEX(Roky_výhled,,X$8-1))*(INDEX($BO188:$DW188,,X$8)-INDEX($BO188:$DW188,,X$8-1))+INDEX($BO188:$DW188,,X$8-1))</f>
        <v>0</v>
      </c>
      <c r="Y188" s="173">
        <f>CHOOSE(Y$6,Statistika_paliv_E_a_T!Y144,INDEX($BO188:$DW188,,Y$4),Y$9/(INDEX(Roky_výhled,,Y$8)-Last_Bil)*(INDEX($BO188:$DW188,,Y$8)-INDEX($D188:$BL188,,$E$1))+INDEX($D188:$BL188,,$E$1),Y$9/(INDEX(Roky_výhled,,Y$8)-INDEX(Roky_výhled,,Y$8-1))*(INDEX($BO188:$DW188,,Y$8)-INDEX($BO188:$DW188,,Y$8-1))+INDEX($BO188:$DW188,,Y$8-1))</f>
        <v>0</v>
      </c>
      <c r="Z188" s="173">
        <f>CHOOSE(Z$6,Statistika_paliv_E_a_T!Z144,INDEX($BO188:$DW188,,Z$4),Z$9/(INDEX(Roky_výhled,,Z$8)-Last_Bil)*(INDEX($BO188:$DW188,,Z$8)-INDEX($D188:$BL188,,$E$1))+INDEX($D188:$BL188,,$E$1),Z$9/(INDEX(Roky_výhled,,Z$8)-INDEX(Roky_výhled,,Z$8-1))*(INDEX($BO188:$DW188,,Z$8)-INDEX($BO188:$DW188,,Z$8-1))+INDEX($BO188:$DW188,,Z$8-1))</f>
        <v>0</v>
      </c>
      <c r="AA188" s="173">
        <f>CHOOSE(AA$6,Statistika_paliv_E_a_T!AA144,INDEX($BO188:$DW188,,AA$4),AA$9/(INDEX(Roky_výhled,,AA$8)-Last_Bil)*(INDEX($BO188:$DW188,,AA$8)-INDEX($D188:$BL188,,$E$1))+INDEX($D188:$BL188,,$E$1),AA$9/(INDEX(Roky_výhled,,AA$8)-INDEX(Roky_výhled,,AA$8-1))*(INDEX($BO188:$DW188,,AA$8)-INDEX($BO188:$DW188,,AA$8-1))+INDEX($BO188:$DW188,,AA$8-1))</f>
        <v>0</v>
      </c>
      <c r="AB188" s="173">
        <f>CHOOSE(AB$6,Statistika_paliv_E_a_T!AB144,INDEX($BO188:$DW188,,AB$4),AB$9/(INDEX(Roky_výhled,,AB$8)-Last_Bil)*(INDEX($BO188:$DW188,,AB$8)-INDEX($D188:$BL188,,$E$1))+INDEX($D188:$BL188,,$E$1),AB$9/(INDEX(Roky_výhled,,AB$8)-INDEX(Roky_výhled,,AB$8-1))*(INDEX($BO188:$DW188,,AB$8)-INDEX($BO188:$DW188,,AB$8-1))+INDEX($BO188:$DW188,,AB$8-1))</f>
        <v>0</v>
      </c>
      <c r="AC188" s="173">
        <f>CHOOSE(AC$6,Statistika_paliv_E_a_T!AC144,INDEX($BO188:$DW188,,AC$4),AC$9/(INDEX(Roky_výhled,,AC$8)-Last_Bil)*(INDEX($BO188:$DW188,,AC$8)-INDEX($D188:$BL188,,$E$1))+INDEX($D188:$BL188,,$E$1),AC$9/(INDEX(Roky_výhled,,AC$8)-INDEX(Roky_výhled,,AC$8-1))*(INDEX($BO188:$DW188,,AC$8)-INDEX($BO188:$DW188,,AC$8-1))+INDEX($BO188:$DW188,,AC$8-1))</f>
        <v>0</v>
      </c>
      <c r="AD188" s="173">
        <f>CHOOSE(AD$6,Statistika_paliv_E_a_T!AD144,INDEX($BO188:$DW188,,AD$4),AD$9/(INDEX(Roky_výhled,,AD$8)-Last_Bil)*(INDEX($BO188:$DW188,,AD$8)-INDEX($D188:$BL188,,$E$1))+INDEX($D188:$BL188,,$E$1),AD$9/(INDEX(Roky_výhled,,AD$8)-INDEX(Roky_výhled,,AD$8-1))*(INDEX($BO188:$DW188,,AD$8)-INDEX($BO188:$DW188,,AD$8-1))+INDEX($BO188:$DW188,,AD$8-1))</f>
        <v>0</v>
      </c>
      <c r="AE188" s="173">
        <f>CHOOSE(AE$6,Statistika_paliv_E_a_T!AE144,INDEX($BO188:$DW188,,AE$4),AE$9/(INDEX(Roky_výhled,,AE$8)-Last_Bil)*(INDEX($BO188:$DW188,,AE$8)-INDEX($D188:$BL188,,$E$1))+INDEX($D188:$BL188,,$E$1),AE$9/(INDEX(Roky_výhled,,AE$8)-INDEX(Roky_výhled,,AE$8-1))*(INDEX($BO188:$DW188,,AE$8)-INDEX($BO188:$DW188,,AE$8-1))+INDEX($BO188:$DW188,,AE$8-1))</f>
        <v>0</v>
      </c>
      <c r="AF188" s="173">
        <f>CHOOSE(AF$6,Statistika_paliv_E_a_T!AF144,INDEX($BO188:$DW188,,AF$4),AF$9/(INDEX(Roky_výhled,,AF$8)-Last_Bil)*(INDEX($BO188:$DW188,,AF$8)-INDEX($D188:$BL188,,$E$1))+INDEX($D188:$BL188,,$E$1),AF$9/(INDEX(Roky_výhled,,AF$8)-INDEX(Roky_výhled,,AF$8-1))*(INDEX($BO188:$DW188,,AF$8)-INDEX($BO188:$DW188,,AF$8-1))+INDEX($BO188:$DW188,,AF$8-1))</f>
        <v>0</v>
      </c>
      <c r="AG188" s="173">
        <f>CHOOSE(AG$6,Statistika_paliv_E_a_T!AG144,INDEX($BO188:$DW188,,AG$4),AG$9/(INDEX(Roky_výhled,,AG$8)-Last_Bil)*(INDEX($BO188:$DW188,,AG$8)-INDEX($D188:$BL188,,$E$1))+INDEX($D188:$BL188,,$E$1),AG$9/(INDEX(Roky_výhled,,AG$8)-INDEX(Roky_výhled,,AG$8-1))*(INDEX($BO188:$DW188,,AG$8)-INDEX($BO188:$DW188,,AG$8-1))+INDEX($BO188:$DW188,,AG$8-1))</f>
        <v>0</v>
      </c>
      <c r="AH188" s="173">
        <f>CHOOSE(AH$6,Statistika_paliv_E_a_T!AH144,INDEX($BO188:$DW188,,AH$4),AH$9/(INDEX(Roky_výhled,,AH$8)-Last_Bil)*(INDEX($BO188:$DW188,,AH$8)-INDEX($D188:$BL188,,$E$1))+INDEX($D188:$BL188,,$E$1),AH$9/(INDEX(Roky_výhled,,AH$8)-INDEX(Roky_výhled,,AH$8-1))*(INDEX($BO188:$DW188,,AH$8)-INDEX($BO188:$DW188,,AH$8-1))+INDEX($BO188:$DW188,,AH$8-1))</f>
        <v>0</v>
      </c>
      <c r="AI188" s="173">
        <f>CHOOSE(AI$6,Statistika_paliv_E_a_T!AI144,INDEX($BO188:$DW188,,AI$4),AI$9/(INDEX(Roky_výhled,,AI$8)-Last_Bil)*(INDEX($BO188:$DW188,,AI$8)-INDEX($D188:$BL188,,$E$1))+INDEX($D188:$BL188,,$E$1),AI$9/(INDEX(Roky_výhled,,AI$8)-INDEX(Roky_výhled,,AI$8-1))*(INDEX($BO188:$DW188,,AI$8)-INDEX($BO188:$DW188,,AI$8-1))+INDEX($BO188:$DW188,,AI$8-1))</f>
        <v>0</v>
      </c>
      <c r="AJ188" s="173">
        <f>CHOOSE(AJ$6,Statistika_paliv_E_a_T!AJ144,INDEX($BO188:$DW188,,AJ$4),AJ$9/(INDEX(Roky_výhled,,AJ$8)-Last_Bil)*(INDEX($BO188:$DW188,,AJ$8)-INDEX($D188:$BL188,,$E$1))+INDEX($D188:$BL188,,$E$1),AJ$9/(INDEX(Roky_výhled,,AJ$8)-INDEX(Roky_výhled,,AJ$8-1))*(INDEX($BO188:$DW188,,AJ$8)-INDEX($BO188:$DW188,,AJ$8-1))+INDEX($BO188:$DW188,,AJ$8-1))</f>
        <v>0</v>
      </c>
      <c r="AK188" s="173">
        <f>CHOOSE(AK$6,Statistika_paliv_E_a_T!AK144,INDEX($BO188:$DW188,,AK$4),AK$9/(INDEX(Roky_výhled,,AK$8)-Last_Bil)*(INDEX($BO188:$DW188,,AK$8)-INDEX($D188:$BL188,,$E$1))+INDEX($D188:$BL188,,$E$1),AK$9/(INDEX(Roky_výhled,,AK$8)-INDEX(Roky_výhled,,AK$8-1))*(INDEX($BO188:$DW188,,AK$8)-INDEX($BO188:$DW188,,AK$8-1))+INDEX($BO188:$DW188,,AK$8-1))</f>
        <v>0</v>
      </c>
      <c r="AL188" s="173">
        <f>CHOOSE(AL$6,Statistika_paliv_E_a_T!AL144,INDEX($BO188:$DW188,,AL$4),AL$9/(INDEX(Roky_výhled,,AL$8)-Last_Bil)*(INDEX($BO188:$DW188,,AL$8)-INDEX($D188:$BL188,,$E$1))+INDEX($D188:$BL188,,$E$1),AL$9/(INDEX(Roky_výhled,,AL$8)-INDEX(Roky_výhled,,AL$8-1))*(INDEX($BO188:$DW188,,AL$8)-INDEX($BO188:$DW188,,AL$8-1))+INDEX($BO188:$DW188,,AL$8-1))</f>
        <v>0</v>
      </c>
      <c r="AM188" s="173">
        <f>CHOOSE(AM$6,Statistika_paliv_E_a_T!AM144,INDEX($BO188:$DW188,,AM$4),AM$9/(INDEX(Roky_výhled,,AM$8)-Last_Bil)*(INDEX($BO188:$DW188,,AM$8)-INDEX($D188:$BL188,,$E$1))+INDEX($D188:$BL188,,$E$1),AM$9/(INDEX(Roky_výhled,,AM$8)-INDEX(Roky_výhled,,AM$8-1))*(INDEX($BO188:$DW188,,AM$8)-INDEX($BO188:$DW188,,AM$8-1))+INDEX($BO188:$DW188,,AM$8-1))</f>
        <v>0</v>
      </c>
      <c r="AN188" s="173">
        <f>CHOOSE(AN$6,Statistika_paliv_E_a_T!AN144,INDEX($BO188:$DW188,,AN$4),AN$9/(INDEX(Roky_výhled,,AN$8)-Last_Bil)*(INDEX($BO188:$DW188,,AN$8)-INDEX($D188:$BL188,,$E$1))+INDEX($D188:$BL188,,$E$1),AN$9/(INDEX(Roky_výhled,,AN$8)-INDEX(Roky_výhled,,AN$8-1))*(INDEX($BO188:$DW188,,AN$8)-INDEX($BO188:$DW188,,AN$8-1))+INDEX($BO188:$DW188,,AN$8-1))</f>
        <v>0</v>
      </c>
      <c r="AO188" s="173">
        <f>CHOOSE(AO$6,Statistika_paliv_E_a_T!AO144,INDEX($BO188:$DW188,,AO$4),AO$9/(INDEX(Roky_výhled,,AO$8)-Last_Bil)*(INDEX($BO188:$DW188,,AO$8)-INDEX($D188:$BL188,,$E$1))+INDEX($D188:$BL188,,$E$1),AO$9/(INDEX(Roky_výhled,,AO$8)-INDEX(Roky_výhled,,AO$8-1))*(INDEX($BO188:$DW188,,AO$8)-INDEX($BO188:$DW188,,AO$8-1))+INDEX($BO188:$DW188,,AO$8-1))</f>
        <v>0</v>
      </c>
      <c r="AP188" s="173">
        <f>CHOOSE(AP$6,Statistika_paliv_E_a_T!AP144,INDEX($BO188:$DW188,,AP$4),AP$9/(INDEX(Roky_výhled,,AP$8)-Last_Bil)*(INDEX($BO188:$DW188,,AP$8)-INDEX($D188:$BL188,,$E$1))+INDEX($D188:$BL188,,$E$1),AP$9/(INDEX(Roky_výhled,,AP$8)-INDEX(Roky_výhled,,AP$8-1))*(INDEX($BO188:$DW188,,AP$8)-INDEX($BO188:$DW188,,AP$8-1))+INDEX($BO188:$DW188,,AP$8-1))</f>
        <v>0</v>
      </c>
      <c r="AQ188" s="173">
        <f>CHOOSE(AQ$6,Statistika_paliv_E_a_T!AQ144,INDEX($BO188:$DW188,,AQ$4),AQ$9/(INDEX(Roky_výhled,,AQ$8)-Last_Bil)*(INDEX($BO188:$DW188,,AQ$8)-INDEX($D188:$BL188,,$E$1))+INDEX($D188:$BL188,,$E$1),AQ$9/(INDEX(Roky_výhled,,AQ$8)-INDEX(Roky_výhled,,AQ$8-1))*(INDEX($BO188:$DW188,,AQ$8)-INDEX($BO188:$DW188,,AQ$8-1))+INDEX($BO188:$DW188,,AQ$8-1))</f>
        <v>0</v>
      </c>
      <c r="AR188" s="173">
        <f>CHOOSE(AR$6,Statistika_paliv_E_a_T!AR144,INDEX($BO188:$DW188,,AR$4),AR$9/(INDEX(Roky_výhled,,AR$8)-Last_Bil)*(INDEX($BO188:$DW188,,AR$8)-INDEX($D188:$BL188,,$E$1))+INDEX($D188:$BL188,,$E$1),AR$9/(INDEX(Roky_výhled,,AR$8)-INDEX(Roky_výhled,,AR$8-1))*(INDEX($BO188:$DW188,,AR$8)-INDEX($BO188:$DW188,,AR$8-1))+INDEX($BO188:$DW188,,AR$8-1))</f>
        <v>0</v>
      </c>
      <c r="AS188" s="173">
        <f>CHOOSE(AS$6,Statistika_paliv_E_a_T!AS144,INDEX($BO188:$DW188,,AS$4),AS$9/(INDEX(Roky_výhled,,AS$8)-Last_Bil)*(INDEX($BO188:$DW188,,AS$8)-INDEX($D188:$BL188,,$E$1))+INDEX($D188:$BL188,,$E$1),AS$9/(INDEX(Roky_výhled,,AS$8)-INDEX(Roky_výhled,,AS$8-1))*(INDEX($BO188:$DW188,,AS$8)-INDEX($BO188:$DW188,,AS$8-1))+INDEX($BO188:$DW188,,AS$8-1))</f>
        <v>0</v>
      </c>
      <c r="AT188" s="173">
        <f>CHOOSE(AT$6,Statistika_paliv_E_a_T!AT144,INDEX($BO188:$DW188,,AT$4),AT$9/(INDEX(Roky_výhled,,AT$8)-Last_Bil)*(INDEX($BO188:$DW188,,AT$8)-INDEX($D188:$BL188,,$E$1))+INDEX($D188:$BL188,,$E$1),AT$9/(INDEX(Roky_výhled,,AT$8)-INDEX(Roky_výhled,,AT$8-1))*(INDEX($BO188:$DW188,,AT$8)-INDEX($BO188:$DW188,,AT$8-1))+INDEX($BO188:$DW188,,AT$8-1))</f>
        <v>0</v>
      </c>
      <c r="AU188" s="173">
        <f>CHOOSE(AU$6,Statistika_paliv_E_a_T!AU144,INDEX($BO188:$DW188,,AU$4),AU$9/(INDEX(Roky_výhled,,AU$8)-Last_Bil)*(INDEX($BO188:$DW188,,AU$8)-INDEX($D188:$BL188,,$E$1))+INDEX($D188:$BL188,,$E$1),AU$9/(INDEX(Roky_výhled,,AU$8)-INDEX(Roky_výhled,,AU$8-1))*(INDEX($BO188:$DW188,,AU$8)-INDEX($BO188:$DW188,,AU$8-1))+INDEX($BO188:$DW188,,AU$8-1))</f>
        <v>0</v>
      </c>
      <c r="AV188" s="173">
        <f>CHOOSE(AV$6,Statistika_paliv_E_a_T!AV144,INDEX($BO188:$DW188,,AV$4),AV$9/(INDEX(Roky_výhled,,AV$8)-Last_Bil)*(INDEX($BO188:$DW188,,AV$8)-INDEX($D188:$BL188,,$E$1))+INDEX($D188:$BL188,,$E$1),AV$9/(INDEX(Roky_výhled,,AV$8)-INDEX(Roky_výhled,,AV$8-1))*(INDEX($BO188:$DW188,,AV$8)-INDEX($BO188:$DW188,,AV$8-1))+INDEX($BO188:$DW188,,AV$8-1))</f>
        <v>0</v>
      </c>
      <c r="AW188" s="173">
        <f>CHOOSE(AW$6,Statistika_paliv_E_a_T!AW144,INDEX($BO188:$DW188,,AW$4),AW$9/(INDEX(Roky_výhled,,AW$8)-Last_Bil)*(INDEX($BO188:$DW188,,AW$8)-INDEX($D188:$BL188,,$E$1))+INDEX($D188:$BL188,,$E$1),AW$9/(INDEX(Roky_výhled,,AW$8)-INDEX(Roky_výhled,,AW$8-1))*(INDEX($BO188:$DW188,,AW$8)-INDEX($BO188:$DW188,,AW$8-1))+INDEX($BO188:$DW188,,AW$8-1))</f>
        <v>0</v>
      </c>
      <c r="AX188" s="173">
        <f>CHOOSE(AX$6,Statistika_paliv_E_a_T!AX144,INDEX($BO188:$DW188,,AX$4),AX$9/(INDEX(Roky_výhled,,AX$8)-Last_Bil)*(INDEX($BO188:$DW188,,AX$8)-INDEX($D188:$BL188,,$E$1))+INDEX($D188:$BL188,,$E$1),AX$9/(INDEX(Roky_výhled,,AX$8)-INDEX(Roky_výhled,,AX$8-1))*(INDEX($BO188:$DW188,,AX$8)-INDEX($BO188:$DW188,,AX$8-1))+INDEX($BO188:$DW188,,AX$8-1))</f>
        <v>0</v>
      </c>
      <c r="AY188" s="173">
        <f>CHOOSE(AY$6,Statistika_paliv_E_a_T!AY144,INDEX($BO188:$DW188,,AY$4),AY$9/(INDEX(Roky_výhled,,AY$8)-Last_Bil)*(INDEX($BO188:$DW188,,AY$8)-INDEX($D188:$BL188,,$E$1))+INDEX($D188:$BL188,,$E$1),AY$9/(INDEX(Roky_výhled,,AY$8)-INDEX(Roky_výhled,,AY$8-1))*(INDEX($BO188:$DW188,,AY$8)-INDEX($BO188:$DW188,,AY$8-1))+INDEX($BO188:$DW188,,AY$8-1))</f>
        <v>0</v>
      </c>
      <c r="AZ188" s="173">
        <f>CHOOSE(AZ$6,Statistika_paliv_E_a_T!AZ144,INDEX($BO188:$DW188,,AZ$4),AZ$9/(INDEX(Roky_výhled,,AZ$8)-Last_Bil)*(INDEX($BO188:$DW188,,AZ$8)-INDEX($D188:$BL188,,$E$1))+INDEX($D188:$BL188,,$E$1),AZ$9/(INDEX(Roky_výhled,,AZ$8)-INDEX(Roky_výhled,,AZ$8-1))*(INDEX($BO188:$DW188,,AZ$8)-INDEX($BO188:$DW188,,AZ$8-1))+INDEX($BO188:$DW188,,AZ$8-1))</f>
        <v>0</v>
      </c>
      <c r="BA188" s="173">
        <f>CHOOSE(BA$6,Statistika_paliv_E_a_T!BA144,INDEX($BO188:$DW188,,BA$4),BA$9/(INDEX(Roky_výhled,,BA$8)-Last_Bil)*(INDEX($BO188:$DW188,,BA$8)-INDEX($D188:$BL188,,$E$1))+INDEX($D188:$BL188,,$E$1),BA$9/(INDEX(Roky_výhled,,BA$8)-INDEX(Roky_výhled,,BA$8-1))*(INDEX($BO188:$DW188,,BA$8)-INDEX($BO188:$DW188,,BA$8-1))+INDEX($BO188:$DW188,,BA$8-1))</f>
        <v>0</v>
      </c>
      <c r="BB188" s="173">
        <f>CHOOSE(BB$6,Statistika_paliv_E_a_T!BB144,INDEX($BO188:$DW188,,BB$4),BB$9/(INDEX(Roky_výhled,,BB$8)-Last_Bil)*(INDEX($BO188:$DW188,,BB$8)-INDEX($D188:$BL188,,$E$1))+INDEX($D188:$BL188,,$E$1),BB$9/(INDEX(Roky_výhled,,BB$8)-INDEX(Roky_výhled,,BB$8-1))*(INDEX($BO188:$DW188,,BB$8)-INDEX($BO188:$DW188,,BB$8-1))+INDEX($BO188:$DW188,,BB$8-1))</f>
        <v>0</v>
      </c>
      <c r="BC188" s="173">
        <f>CHOOSE(BC$6,Statistika_paliv_E_a_T!BC144,INDEX($BO188:$DW188,,BC$4),BC$9/(INDEX(Roky_výhled,,BC$8)-Last_Bil)*(INDEX($BO188:$DW188,,BC$8)-INDEX($D188:$BL188,,$E$1))+INDEX($D188:$BL188,,$E$1),BC$9/(INDEX(Roky_výhled,,BC$8)-INDEX(Roky_výhled,,BC$8-1))*(INDEX($BO188:$DW188,,BC$8)-INDEX($BO188:$DW188,,BC$8-1))+INDEX($BO188:$DW188,,BC$8-1))</f>
        <v>0</v>
      </c>
      <c r="BD188" s="173">
        <f>CHOOSE(BD$6,Statistika_paliv_E_a_T!BD144,INDEX($BO188:$DW188,,BD$4),BD$9/(INDEX(Roky_výhled,,BD$8)-Last_Bil)*(INDEX($BO188:$DW188,,BD$8)-INDEX($D188:$BL188,,$E$1))+INDEX($D188:$BL188,,$E$1),BD$9/(INDEX(Roky_výhled,,BD$8)-INDEX(Roky_výhled,,BD$8-1))*(INDEX($BO188:$DW188,,BD$8)-INDEX($BO188:$DW188,,BD$8-1))+INDEX($BO188:$DW188,,BD$8-1))</f>
        <v>0</v>
      </c>
      <c r="BE188" s="173">
        <f>CHOOSE(BE$6,Statistika_paliv_E_a_T!BE144,INDEX($BO188:$DW188,,BE$4),BE$9/(INDEX(Roky_výhled,,BE$8)-Last_Bil)*(INDEX($BO188:$DW188,,BE$8)-INDEX($D188:$BL188,,$E$1))+INDEX($D188:$BL188,,$E$1),BE$9/(INDEX(Roky_výhled,,BE$8)-INDEX(Roky_výhled,,BE$8-1))*(INDEX($BO188:$DW188,,BE$8)-INDEX($BO188:$DW188,,BE$8-1))+INDEX($BO188:$DW188,,BE$8-1))</f>
        <v>0</v>
      </c>
      <c r="BF188" s="173">
        <f>CHOOSE(BF$6,Statistika_paliv_E_a_T!BF144,INDEX($BO188:$DW188,,BF$4),BF$9/(INDEX(Roky_výhled,,BF$8)-Last_Bil)*(INDEX($BO188:$DW188,,BF$8)-INDEX($D188:$BL188,,$E$1))+INDEX($D188:$BL188,,$E$1),BF$9/(INDEX(Roky_výhled,,BF$8)-INDEX(Roky_výhled,,BF$8-1))*(INDEX($BO188:$DW188,,BF$8)-INDEX($BO188:$DW188,,BF$8-1))+INDEX($BO188:$DW188,,BF$8-1))</f>
        <v>0</v>
      </c>
      <c r="BG188" s="173">
        <f>CHOOSE(BG$6,Statistika_paliv_E_a_T!BG144,INDEX($BO188:$DW188,,BG$4),BG$9/(INDEX(Roky_výhled,,BG$8)-Last_Bil)*(INDEX($BO188:$DW188,,BG$8)-INDEX($D188:$BL188,,$E$1))+INDEX($D188:$BL188,,$E$1),BG$9/(INDEX(Roky_výhled,,BG$8)-INDEX(Roky_výhled,,BG$8-1))*(INDEX($BO188:$DW188,,BG$8)-INDEX($BO188:$DW188,,BG$8-1))+INDEX($BO188:$DW188,,BG$8-1))</f>
        <v>0</v>
      </c>
      <c r="BH188" s="173">
        <f>CHOOSE(BH$6,Statistika_paliv_E_a_T!BH144,INDEX($BO188:$DW188,,BH$4),BH$9/(INDEX(Roky_výhled,,BH$8)-Last_Bil)*(INDEX($BO188:$DW188,,BH$8)-INDEX($D188:$BL188,,$E$1))+INDEX($D188:$BL188,,$E$1),BH$9/(INDEX(Roky_výhled,,BH$8)-INDEX(Roky_výhled,,BH$8-1))*(INDEX($BO188:$DW188,,BH$8)-INDEX($BO188:$DW188,,BH$8-1))+INDEX($BO188:$DW188,,BH$8-1))</f>
        <v>0</v>
      </c>
      <c r="BI188" s="173">
        <f>CHOOSE(BI$6,Statistika_paliv_E_a_T!BI144,INDEX($BO188:$DW188,,BI$4),BI$9/(INDEX(Roky_výhled,,BI$8)-Last_Bil)*(INDEX($BO188:$DW188,,BI$8)-INDEX($D188:$BL188,,$E$1))+INDEX($D188:$BL188,,$E$1),BI$9/(INDEX(Roky_výhled,,BI$8)-INDEX(Roky_výhled,,BI$8-1))*(INDEX($BO188:$DW188,,BI$8)-INDEX($BO188:$DW188,,BI$8-1))+INDEX($BO188:$DW188,,BI$8-1))</f>
        <v>0</v>
      </c>
      <c r="BJ188" s="173">
        <f>CHOOSE(BJ$6,Statistika_paliv_E_a_T!BJ144,INDEX($BO188:$DW188,,BJ$4),BJ$9/(INDEX(Roky_výhled,,BJ$8)-Last_Bil)*(INDEX($BO188:$DW188,,BJ$8)-INDEX($D188:$BL188,,$E$1))+INDEX($D188:$BL188,,$E$1),BJ$9/(INDEX(Roky_výhled,,BJ$8)-INDEX(Roky_výhled,,BJ$8-1))*(INDEX($BO188:$DW188,,BJ$8)-INDEX($BO188:$DW188,,BJ$8-1))+INDEX($BO188:$DW188,,BJ$8-1))</f>
        <v>0</v>
      </c>
      <c r="BK188" s="173">
        <f>CHOOSE(BK$6,Statistika_paliv_E_a_T!BK144,INDEX($BO188:$DW188,,BK$4),BK$9/(INDEX(Roky_výhled,,BK$8)-Last_Bil)*(INDEX($BO188:$DW188,,BK$8)-INDEX($D188:$BL188,,$E$1))+INDEX($D188:$BL188,,$E$1),BK$9/(INDEX(Roky_výhled,,BK$8)-INDEX(Roky_výhled,,BK$8-1))*(INDEX($BO188:$DW188,,BK$8)-INDEX($BO188:$DW188,,BK$8-1))+INDEX($BO188:$DW188,,BK$8-1))</f>
        <v>0</v>
      </c>
      <c r="BL188" s="162">
        <f>CHOOSE(BL$6,Statistika_paliv_E_a_T!BL144,INDEX($BO188:$DW188,,BL$4),BL$9/(INDEX(Roky_výhled,,BL$8)-Last_Bil)*(INDEX($BO188:$DW188,,BL$8)-INDEX($D188:$BL188,,$E$1))+INDEX($D188:$BL188,,$E$1),BL$9/(INDEX(Roky_výhled,,BL$8)-INDEX(Roky_výhled,,BL$8-1))*(INDEX($BO188:$DW188,,BL$8)-INDEX($BO188:$DW188,,BL$8-1))+INDEX($BO188:$DW188,,BL$8-1))</f>
        <v>0</v>
      </c>
      <c r="BM188"/>
      <c r="BN188" s="221" t="str">
        <f t="shared" si="493"/>
        <v>Letecký petrolej</v>
      </c>
      <c r="BO188" s="285">
        <v>0</v>
      </c>
      <c r="BP188" s="286">
        <v>0</v>
      </c>
      <c r="BQ188" s="286">
        <v>0</v>
      </c>
      <c r="BR188" s="286">
        <v>0</v>
      </c>
      <c r="BS188" s="286">
        <v>0</v>
      </c>
      <c r="BT188" s="286">
        <v>0</v>
      </c>
      <c r="BU188" s="286">
        <v>0</v>
      </c>
      <c r="BV188" s="286">
        <v>0</v>
      </c>
      <c r="BW188" s="286">
        <v>0</v>
      </c>
      <c r="BX188" s="286">
        <v>0</v>
      </c>
      <c r="BY188" s="287">
        <v>0</v>
      </c>
      <c r="BZ188" s="281"/>
      <c r="CA188" s="281"/>
      <c r="CB188" s="281"/>
      <c r="CC188" s="281"/>
      <c r="CD188" s="281"/>
      <c r="CE188" s="281"/>
      <c r="CF188" s="281"/>
      <c r="CG188" s="281"/>
      <c r="CH188" s="281"/>
      <c r="CI188" s="281"/>
      <c r="CJ188" s="281"/>
      <c r="CK188" s="281"/>
      <c r="CL188" s="281"/>
      <c r="CM188" s="281"/>
      <c r="CN188" s="281"/>
      <c r="CO188" s="281"/>
      <c r="CP188" s="281"/>
      <c r="CQ188" s="281"/>
      <c r="CR188" s="281"/>
      <c r="CS188" s="281"/>
      <c r="CT188" s="281"/>
      <c r="CU188" s="281"/>
      <c r="CV188" s="281"/>
      <c r="CW188" s="281"/>
      <c r="CX188" s="281"/>
      <c r="CY188" s="281"/>
      <c r="CZ188" s="281"/>
      <c r="DA188" s="281"/>
      <c r="DB188" s="281"/>
      <c r="DC188" s="281"/>
      <c r="DD188" s="281"/>
      <c r="DE188" s="281"/>
      <c r="DF188" s="281"/>
      <c r="DG188" s="281"/>
      <c r="DH188" s="281"/>
      <c r="DI188" s="281"/>
      <c r="DJ188" s="281"/>
      <c r="DK188" s="281"/>
      <c r="DL188" s="281"/>
      <c r="DM188" s="281"/>
      <c r="DN188" s="281"/>
      <c r="DO188" s="281"/>
      <c r="DP188" s="281"/>
      <c r="DQ188" s="281"/>
      <c r="DR188" s="281"/>
      <c r="DS188" s="281"/>
      <c r="DT188" s="281"/>
      <c r="DU188" s="281"/>
      <c r="DV188" s="281"/>
      <c r="DW188" s="281"/>
    </row>
    <row r="189" spans="2:127" s="196" customFormat="1" x14ac:dyDescent="0.25">
      <c r="B189" t="s">
        <v>2959</v>
      </c>
      <c r="C189" s="221" t="str">
        <f t="shared" si="495"/>
        <v>LPG</v>
      </c>
      <c r="D189" s="215">
        <f>CHOOSE(D$6,Statistika_paliv_E_a_T!D145,INDEX($BO189:$DW189,,D$4),D$9/(INDEX(Roky_výhled,,D$8)-Last_Bil)*(INDEX($BO189:$DW189,,D$8)-INDEX($D189:$BL189,,$E$1))+INDEX($D189:$BL189,,$E$1),D$9/(INDEX(Roky_výhled,,D$8)-INDEX(Roky_výhled,,D$8-1))*(INDEX($BO189:$DW189,,D$8)-INDEX($BO189:$DW189,,D$8-1))+INDEX($BO189:$DW189,,D$8-1))</f>
        <v>0</v>
      </c>
      <c r="E189" s="173">
        <f>CHOOSE(E$6,Statistika_paliv_E_a_T!E145,INDEX($BO189:$DW189,,E$4),E$9/(INDEX(Roky_výhled,,E$8)-Last_Bil)*(INDEX($BO189:$DW189,,E$8)-INDEX($D189:$BL189,,$E$1))+INDEX($D189:$BL189,,$E$1),E$9/(INDEX(Roky_výhled,,E$8)-INDEX(Roky_výhled,,E$8-1))*(INDEX($BO189:$DW189,,E$8)-INDEX($BO189:$DW189,,E$8-1))+INDEX($BO189:$DW189,,E$8-1))</f>
        <v>0</v>
      </c>
      <c r="F189" s="173">
        <f>CHOOSE(F$6,Statistika_paliv_E_a_T!F145,INDEX($BO189:$DW189,,F$4),F$9/(INDEX(Roky_výhled,,F$8)-Last_Bil)*(INDEX($BO189:$DW189,,F$8)-INDEX($D189:$BL189,,$E$1))+INDEX($D189:$BL189,,$E$1),F$9/(INDEX(Roky_výhled,,F$8)-INDEX(Roky_výhled,,F$8-1))*(INDEX($BO189:$DW189,,F$8)-INDEX($BO189:$DW189,,F$8-1))+INDEX($BO189:$DW189,,F$8-1))</f>
        <v>0</v>
      </c>
      <c r="G189" s="173">
        <f>CHOOSE(G$6,Statistika_paliv_E_a_T!G145,INDEX($BO189:$DW189,,G$4),G$9/(INDEX(Roky_výhled,,G$8)-Last_Bil)*(INDEX($BO189:$DW189,,G$8)-INDEX($D189:$BL189,,$E$1))+INDEX($D189:$BL189,,$E$1),G$9/(INDEX(Roky_výhled,,G$8)-INDEX(Roky_výhled,,G$8-1))*(INDEX($BO189:$DW189,,G$8)-INDEX($BO189:$DW189,,G$8-1))+INDEX($BO189:$DW189,,G$8-1))</f>
        <v>0</v>
      </c>
      <c r="H189" s="173">
        <f>CHOOSE(H$6,Statistika_paliv_E_a_T!H145,INDEX($BO189:$DW189,,H$4),H$9/(INDEX(Roky_výhled,,H$8)-Last_Bil)*(INDEX($BO189:$DW189,,H$8)-INDEX($D189:$BL189,,$E$1))+INDEX($D189:$BL189,,$E$1),H$9/(INDEX(Roky_výhled,,H$8)-INDEX(Roky_výhled,,H$8-1))*(INDEX($BO189:$DW189,,H$8)-INDEX($BO189:$DW189,,H$8-1))+INDEX($BO189:$DW189,,H$8-1))</f>
        <v>0</v>
      </c>
      <c r="I189" s="173">
        <f>CHOOSE(I$6,Statistika_paliv_E_a_T!I145,INDEX($BO189:$DW189,,I$4),I$9/(INDEX(Roky_výhled,,I$8)-Last_Bil)*(INDEX($BO189:$DW189,,I$8)-INDEX($D189:$BL189,,$E$1))+INDEX($D189:$BL189,,$E$1),I$9/(INDEX(Roky_výhled,,I$8)-INDEX(Roky_výhled,,I$8-1))*(INDEX($BO189:$DW189,,I$8)-INDEX($BO189:$DW189,,I$8-1))+INDEX($BO189:$DW189,,I$8-1))</f>
        <v>0</v>
      </c>
      <c r="J189" s="173">
        <f>CHOOSE(J$6,Statistika_paliv_E_a_T!J145,INDEX($BO189:$DW189,,J$4),J$9/(INDEX(Roky_výhled,,J$8)-Last_Bil)*(INDEX($BO189:$DW189,,J$8)-INDEX($D189:$BL189,,$E$1))+INDEX($D189:$BL189,,$E$1),J$9/(INDEX(Roky_výhled,,J$8)-INDEX(Roky_výhled,,J$8-1))*(INDEX($BO189:$DW189,,J$8)-INDEX($BO189:$DW189,,J$8-1))+INDEX($BO189:$DW189,,J$8-1))</f>
        <v>0</v>
      </c>
      <c r="K189" s="173">
        <f>CHOOSE(K$6,Statistika_paliv_E_a_T!K145,INDEX($BO189:$DW189,,K$4),K$9/(INDEX(Roky_výhled,,K$8)-Last_Bil)*(INDEX($BO189:$DW189,,K$8)-INDEX($D189:$BL189,,$E$1))+INDEX($D189:$BL189,,$E$1),K$9/(INDEX(Roky_výhled,,K$8)-INDEX(Roky_výhled,,K$8-1))*(INDEX($BO189:$DW189,,K$8)-INDEX($BO189:$DW189,,K$8-1))+INDEX($BO189:$DW189,,K$8-1))</f>
        <v>0</v>
      </c>
      <c r="L189" s="173">
        <f>CHOOSE(L$6,Statistika_paliv_E_a_T!L145,INDEX($BO189:$DW189,,L$4),L$9/(INDEX(Roky_výhled,,L$8)-Last_Bil)*(INDEX($BO189:$DW189,,L$8)-INDEX($D189:$BL189,,$E$1))+INDEX($D189:$BL189,,$E$1),L$9/(INDEX(Roky_výhled,,L$8)-INDEX(Roky_výhled,,L$8-1))*(INDEX($BO189:$DW189,,L$8)-INDEX($BO189:$DW189,,L$8-1))+INDEX($BO189:$DW189,,L$8-1))</f>
        <v>0</v>
      </c>
      <c r="M189" s="173">
        <f>CHOOSE(M$6,Statistika_paliv_E_a_T!M145,INDEX($BO189:$DW189,,M$4),M$9/(INDEX(Roky_výhled,,M$8)-Last_Bil)*(INDEX($BO189:$DW189,,M$8)-INDEX($D189:$BL189,,$E$1))+INDEX($D189:$BL189,,$E$1),M$9/(INDEX(Roky_výhled,,M$8)-INDEX(Roky_výhled,,M$8-1))*(INDEX($BO189:$DW189,,M$8)-INDEX($BO189:$DW189,,M$8-1))+INDEX($BO189:$DW189,,M$8-1))</f>
        <v>0</v>
      </c>
      <c r="N189" s="173">
        <f>CHOOSE(N$6,Statistika_paliv_E_a_T!N145,INDEX($BO189:$DW189,,N$4),N$9/(INDEX(Roky_výhled,,N$8)-Last_Bil)*(INDEX($BO189:$DW189,,N$8)-INDEX($D189:$BL189,,$E$1))+INDEX($D189:$BL189,,$E$1),N$9/(INDEX(Roky_výhled,,N$8)-INDEX(Roky_výhled,,N$8-1))*(INDEX($BO189:$DW189,,N$8)-INDEX($BO189:$DW189,,N$8-1))+INDEX($BO189:$DW189,,N$8-1))</f>
        <v>0</v>
      </c>
      <c r="O189" s="173">
        <f>CHOOSE(O$6,Statistika_paliv_E_a_T!O145,INDEX($BO189:$DW189,,O$4),O$9/(INDEX(Roky_výhled,,O$8)-Last_Bil)*(INDEX($BO189:$DW189,,O$8)-INDEX($D189:$BL189,,$E$1))+INDEX($D189:$BL189,,$E$1),O$9/(INDEX(Roky_výhled,,O$8)-INDEX(Roky_výhled,,O$8-1))*(INDEX($BO189:$DW189,,O$8)-INDEX($BO189:$DW189,,O$8-1))+INDEX($BO189:$DW189,,O$8-1))</f>
        <v>0</v>
      </c>
      <c r="P189" s="173">
        <f>CHOOSE(P$6,Statistika_paliv_E_a_T!P145,INDEX($BO189:$DW189,,P$4),P$9/(INDEX(Roky_výhled,,P$8)-Last_Bil)*(INDEX($BO189:$DW189,,P$8)-INDEX($D189:$BL189,,$E$1))+INDEX($D189:$BL189,,$E$1),P$9/(INDEX(Roky_výhled,,P$8)-INDEX(Roky_výhled,,P$8-1))*(INDEX($BO189:$DW189,,P$8)-INDEX($BO189:$DW189,,P$8-1))+INDEX($BO189:$DW189,,P$8-1))</f>
        <v>0</v>
      </c>
      <c r="Q189" s="173">
        <f>CHOOSE(Q$6,Statistika_paliv_E_a_T!Q145,INDEX($BO189:$DW189,,Q$4),Q$9/(INDEX(Roky_výhled,,Q$8)-Last_Bil)*(INDEX($BO189:$DW189,,Q$8)-INDEX($D189:$BL189,,$E$1))+INDEX($D189:$BL189,,$E$1),Q$9/(INDEX(Roky_výhled,,Q$8)-INDEX(Roky_výhled,,Q$8-1))*(INDEX($BO189:$DW189,,Q$8)-INDEX($BO189:$DW189,,Q$8-1))+INDEX($BO189:$DW189,,Q$8-1))</f>
        <v>0</v>
      </c>
      <c r="R189" s="173">
        <f>CHOOSE(R$6,Statistika_paliv_E_a_T!R145,INDEX($BO189:$DW189,,R$4),R$9/(INDEX(Roky_výhled,,R$8)-Last_Bil)*(INDEX($BO189:$DW189,,R$8)-INDEX($D189:$BL189,,$E$1))+INDEX($D189:$BL189,,$E$1),R$9/(INDEX(Roky_výhled,,R$8)-INDEX(Roky_výhled,,R$8-1))*(INDEX($BO189:$DW189,,R$8)-INDEX($BO189:$DW189,,R$8-1))+INDEX($BO189:$DW189,,R$8-1))</f>
        <v>0</v>
      </c>
      <c r="S189" s="173">
        <f>CHOOSE(S$6,Statistika_paliv_E_a_T!S145,INDEX($BO189:$DW189,,S$4),S$9/(INDEX(Roky_výhled,,S$8)-Last_Bil)*(INDEX($BO189:$DW189,,S$8)-INDEX($D189:$BL189,,$E$1))+INDEX($D189:$BL189,,$E$1),S$9/(INDEX(Roky_výhled,,S$8)-INDEX(Roky_výhled,,S$8-1))*(INDEX($BO189:$DW189,,S$8)-INDEX($BO189:$DW189,,S$8-1))+INDEX($BO189:$DW189,,S$8-1))</f>
        <v>0</v>
      </c>
      <c r="T189" s="173">
        <f>CHOOSE(T$6,Statistika_paliv_E_a_T!T145,INDEX($BO189:$DW189,,T$4),T$9/(INDEX(Roky_výhled,,T$8)-Last_Bil)*(INDEX($BO189:$DW189,,T$8)-INDEX($D189:$BL189,,$E$1))+INDEX($D189:$BL189,,$E$1),T$9/(INDEX(Roky_výhled,,T$8)-INDEX(Roky_výhled,,T$8-1))*(INDEX($BO189:$DW189,,T$8)-INDEX($BO189:$DW189,,T$8-1))+INDEX($BO189:$DW189,,T$8-1))</f>
        <v>0</v>
      </c>
      <c r="U189" s="173">
        <f>CHOOSE(U$6,Statistika_paliv_E_a_T!U145,INDEX($BO189:$DW189,,U$4),U$9/(INDEX(Roky_výhled,,U$8)-Last_Bil)*(INDEX($BO189:$DW189,,U$8)-INDEX($D189:$BL189,,$E$1))+INDEX($D189:$BL189,,$E$1),U$9/(INDEX(Roky_výhled,,U$8)-INDEX(Roky_výhled,,U$8-1))*(INDEX($BO189:$DW189,,U$8)-INDEX($BO189:$DW189,,U$8-1))+INDEX($BO189:$DW189,,U$8-1))</f>
        <v>0</v>
      </c>
      <c r="V189" s="173">
        <f>CHOOSE(V$6,Statistika_paliv_E_a_T!V145,INDEX($BO189:$DW189,,V$4),V$9/(INDEX(Roky_výhled,,V$8)-Last_Bil)*(INDEX($BO189:$DW189,,V$8)-INDEX($D189:$BL189,,$E$1))+INDEX($D189:$BL189,,$E$1),V$9/(INDEX(Roky_výhled,,V$8)-INDEX(Roky_výhled,,V$8-1))*(INDEX($BO189:$DW189,,V$8)-INDEX($BO189:$DW189,,V$8-1))+INDEX($BO189:$DW189,,V$8-1))</f>
        <v>0</v>
      </c>
      <c r="W189" s="173">
        <f>CHOOSE(W$6,Statistika_paliv_E_a_T!W145,INDEX($BO189:$DW189,,W$4),W$9/(INDEX(Roky_výhled,,W$8)-Last_Bil)*(INDEX($BO189:$DW189,,W$8)-INDEX($D189:$BL189,,$E$1))+INDEX($D189:$BL189,,$E$1),W$9/(INDEX(Roky_výhled,,W$8)-INDEX(Roky_výhled,,W$8-1))*(INDEX($BO189:$DW189,,W$8)-INDEX($BO189:$DW189,,W$8-1))+INDEX($BO189:$DW189,,W$8-1))</f>
        <v>0</v>
      </c>
      <c r="X189" s="173">
        <f>CHOOSE(X$6,Statistika_paliv_E_a_T!X145,INDEX($BO189:$DW189,,X$4),X$9/(INDEX(Roky_výhled,,X$8)-Last_Bil)*(INDEX($BO189:$DW189,,X$8)-INDEX($D189:$BL189,,$E$1))+INDEX($D189:$BL189,,$E$1),X$9/(INDEX(Roky_výhled,,X$8)-INDEX(Roky_výhled,,X$8-1))*(INDEX($BO189:$DW189,,X$8)-INDEX($BO189:$DW189,,X$8-1))+INDEX($BO189:$DW189,,X$8-1))</f>
        <v>0</v>
      </c>
      <c r="Y189" s="173">
        <f>CHOOSE(Y$6,Statistika_paliv_E_a_T!Y145,INDEX($BO189:$DW189,,Y$4),Y$9/(INDEX(Roky_výhled,,Y$8)-Last_Bil)*(INDEX($BO189:$DW189,,Y$8)-INDEX($D189:$BL189,,$E$1))+INDEX($D189:$BL189,,$E$1),Y$9/(INDEX(Roky_výhled,,Y$8)-INDEX(Roky_výhled,,Y$8-1))*(INDEX($BO189:$DW189,,Y$8)-INDEX($BO189:$DW189,,Y$8-1))+INDEX($BO189:$DW189,,Y$8-1))</f>
        <v>0</v>
      </c>
      <c r="Z189" s="173">
        <f>CHOOSE(Z$6,Statistika_paliv_E_a_T!Z145,INDEX($BO189:$DW189,,Z$4),Z$9/(INDEX(Roky_výhled,,Z$8)-Last_Bil)*(INDEX($BO189:$DW189,,Z$8)-INDEX($D189:$BL189,,$E$1))+INDEX($D189:$BL189,,$E$1),Z$9/(INDEX(Roky_výhled,,Z$8)-INDEX(Roky_výhled,,Z$8-1))*(INDEX($BO189:$DW189,,Z$8)-INDEX($BO189:$DW189,,Z$8-1))+INDEX($BO189:$DW189,,Z$8-1))</f>
        <v>0</v>
      </c>
      <c r="AA189" s="173">
        <f>CHOOSE(AA$6,Statistika_paliv_E_a_T!AA145,INDEX($BO189:$DW189,,AA$4),AA$9/(INDEX(Roky_výhled,,AA$8)-Last_Bil)*(INDEX($BO189:$DW189,,AA$8)-INDEX($D189:$BL189,,$E$1))+INDEX($D189:$BL189,,$E$1),AA$9/(INDEX(Roky_výhled,,AA$8)-INDEX(Roky_výhled,,AA$8-1))*(INDEX($BO189:$DW189,,AA$8)-INDEX($BO189:$DW189,,AA$8-1))+INDEX($BO189:$DW189,,AA$8-1))</f>
        <v>0</v>
      </c>
      <c r="AB189" s="173">
        <f>CHOOSE(AB$6,Statistika_paliv_E_a_T!AB145,INDEX($BO189:$DW189,,AB$4),AB$9/(INDEX(Roky_výhled,,AB$8)-Last_Bil)*(INDEX($BO189:$DW189,,AB$8)-INDEX($D189:$BL189,,$E$1))+INDEX($D189:$BL189,,$E$1),AB$9/(INDEX(Roky_výhled,,AB$8)-INDEX(Roky_výhled,,AB$8-1))*(INDEX($BO189:$DW189,,AB$8)-INDEX($BO189:$DW189,,AB$8-1))+INDEX($BO189:$DW189,,AB$8-1))</f>
        <v>0</v>
      </c>
      <c r="AC189" s="173">
        <f>CHOOSE(AC$6,Statistika_paliv_E_a_T!AC145,INDEX($BO189:$DW189,,AC$4),AC$9/(INDEX(Roky_výhled,,AC$8)-Last_Bil)*(INDEX($BO189:$DW189,,AC$8)-INDEX($D189:$BL189,,$E$1))+INDEX($D189:$BL189,,$E$1),AC$9/(INDEX(Roky_výhled,,AC$8)-INDEX(Roky_výhled,,AC$8-1))*(INDEX($BO189:$DW189,,AC$8)-INDEX($BO189:$DW189,,AC$8-1))+INDEX($BO189:$DW189,,AC$8-1))</f>
        <v>0</v>
      </c>
      <c r="AD189" s="173">
        <f>CHOOSE(AD$6,Statistika_paliv_E_a_T!AD145,INDEX($BO189:$DW189,,AD$4),AD$9/(INDEX(Roky_výhled,,AD$8)-Last_Bil)*(INDEX($BO189:$DW189,,AD$8)-INDEX($D189:$BL189,,$E$1))+INDEX($D189:$BL189,,$E$1),AD$9/(INDEX(Roky_výhled,,AD$8)-INDEX(Roky_výhled,,AD$8-1))*(INDEX($BO189:$DW189,,AD$8)-INDEX($BO189:$DW189,,AD$8-1))+INDEX($BO189:$DW189,,AD$8-1))</f>
        <v>0</v>
      </c>
      <c r="AE189" s="173">
        <f>CHOOSE(AE$6,Statistika_paliv_E_a_T!AE145,INDEX($BO189:$DW189,,AE$4),AE$9/(INDEX(Roky_výhled,,AE$8)-Last_Bil)*(INDEX($BO189:$DW189,,AE$8)-INDEX($D189:$BL189,,$E$1))+INDEX($D189:$BL189,,$E$1),AE$9/(INDEX(Roky_výhled,,AE$8)-INDEX(Roky_výhled,,AE$8-1))*(INDEX($BO189:$DW189,,AE$8)-INDEX($BO189:$DW189,,AE$8-1))+INDEX($BO189:$DW189,,AE$8-1))</f>
        <v>0</v>
      </c>
      <c r="AF189" s="173">
        <f>CHOOSE(AF$6,Statistika_paliv_E_a_T!AF145,INDEX($BO189:$DW189,,AF$4),AF$9/(INDEX(Roky_výhled,,AF$8)-Last_Bil)*(INDEX($BO189:$DW189,,AF$8)-INDEX($D189:$BL189,,$E$1))+INDEX($D189:$BL189,,$E$1),AF$9/(INDEX(Roky_výhled,,AF$8)-INDEX(Roky_výhled,,AF$8-1))*(INDEX($BO189:$DW189,,AF$8)-INDEX($BO189:$DW189,,AF$8-1))+INDEX($BO189:$DW189,,AF$8-1))</f>
        <v>0</v>
      </c>
      <c r="AG189" s="173">
        <f>CHOOSE(AG$6,Statistika_paliv_E_a_T!AG145,INDEX($BO189:$DW189,,AG$4),AG$9/(INDEX(Roky_výhled,,AG$8)-Last_Bil)*(INDEX($BO189:$DW189,,AG$8)-INDEX($D189:$BL189,,$E$1))+INDEX($D189:$BL189,,$E$1),AG$9/(INDEX(Roky_výhled,,AG$8)-INDEX(Roky_výhled,,AG$8-1))*(INDEX($BO189:$DW189,,AG$8)-INDEX($BO189:$DW189,,AG$8-1))+INDEX($BO189:$DW189,,AG$8-1))</f>
        <v>0</v>
      </c>
      <c r="AH189" s="173">
        <f>CHOOSE(AH$6,Statistika_paliv_E_a_T!AH145,INDEX($BO189:$DW189,,AH$4),AH$9/(INDEX(Roky_výhled,,AH$8)-Last_Bil)*(INDEX($BO189:$DW189,,AH$8)-INDEX($D189:$BL189,,$E$1))+INDEX($D189:$BL189,,$E$1),AH$9/(INDEX(Roky_výhled,,AH$8)-INDEX(Roky_výhled,,AH$8-1))*(INDEX($BO189:$DW189,,AH$8)-INDEX($BO189:$DW189,,AH$8-1))+INDEX($BO189:$DW189,,AH$8-1))</f>
        <v>0</v>
      </c>
      <c r="AI189" s="173">
        <f>CHOOSE(AI$6,Statistika_paliv_E_a_T!AI145,INDEX($BO189:$DW189,,AI$4),AI$9/(INDEX(Roky_výhled,,AI$8)-Last_Bil)*(INDEX($BO189:$DW189,,AI$8)-INDEX($D189:$BL189,,$E$1))+INDEX($D189:$BL189,,$E$1),AI$9/(INDEX(Roky_výhled,,AI$8)-INDEX(Roky_výhled,,AI$8-1))*(INDEX($BO189:$DW189,,AI$8)-INDEX($BO189:$DW189,,AI$8-1))+INDEX($BO189:$DW189,,AI$8-1))</f>
        <v>0</v>
      </c>
      <c r="AJ189" s="173">
        <f>CHOOSE(AJ$6,Statistika_paliv_E_a_T!AJ145,INDEX($BO189:$DW189,,AJ$4),AJ$9/(INDEX(Roky_výhled,,AJ$8)-Last_Bil)*(INDEX($BO189:$DW189,,AJ$8)-INDEX($D189:$BL189,,$E$1))+INDEX($D189:$BL189,,$E$1),AJ$9/(INDEX(Roky_výhled,,AJ$8)-INDEX(Roky_výhled,,AJ$8-1))*(INDEX($BO189:$DW189,,AJ$8)-INDEX($BO189:$DW189,,AJ$8-1))+INDEX($BO189:$DW189,,AJ$8-1))</f>
        <v>0</v>
      </c>
      <c r="AK189" s="173">
        <f>CHOOSE(AK$6,Statistika_paliv_E_a_T!AK145,INDEX($BO189:$DW189,,AK$4),AK$9/(INDEX(Roky_výhled,,AK$8)-Last_Bil)*(INDEX($BO189:$DW189,,AK$8)-INDEX($D189:$BL189,,$E$1))+INDEX($D189:$BL189,,$E$1),AK$9/(INDEX(Roky_výhled,,AK$8)-INDEX(Roky_výhled,,AK$8-1))*(INDEX($BO189:$DW189,,AK$8)-INDEX($BO189:$DW189,,AK$8-1))+INDEX($BO189:$DW189,,AK$8-1))</f>
        <v>0</v>
      </c>
      <c r="AL189" s="173">
        <f>CHOOSE(AL$6,Statistika_paliv_E_a_T!AL145,INDEX($BO189:$DW189,,AL$4),AL$9/(INDEX(Roky_výhled,,AL$8)-Last_Bil)*(INDEX($BO189:$DW189,,AL$8)-INDEX($D189:$BL189,,$E$1))+INDEX($D189:$BL189,,$E$1),AL$9/(INDEX(Roky_výhled,,AL$8)-INDEX(Roky_výhled,,AL$8-1))*(INDEX($BO189:$DW189,,AL$8)-INDEX($BO189:$DW189,,AL$8-1))+INDEX($BO189:$DW189,,AL$8-1))</f>
        <v>0</v>
      </c>
      <c r="AM189" s="173">
        <f>CHOOSE(AM$6,Statistika_paliv_E_a_T!AM145,INDEX($BO189:$DW189,,AM$4),AM$9/(INDEX(Roky_výhled,,AM$8)-Last_Bil)*(INDEX($BO189:$DW189,,AM$8)-INDEX($D189:$BL189,,$E$1))+INDEX($D189:$BL189,,$E$1),AM$9/(INDEX(Roky_výhled,,AM$8)-INDEX(Roky_výhled,,AM$8-1))*(INDEX($BO189:$DW189,,AM$8)-INDEX($BO189:$DW189,,AM$8-1))+INDEX($BO189:$DW189,,AM$8-1))</f>
        <v>0</v>
      </c>
      <c r="AN189" s="173">
        <f>CHOOSE(AN$6,Statistika_paliv_E_a_T!AN145,INDEX($BO189:$DW189,,AN$4),AN$9/(INDEX(Roky_výhled,,AN$8)-Last_Bil)*(INDEX($BO189:$DW189,,AN$8)-INDEX($D189:$BL189,,$E$1))+INDEX($D189:$BL189,,$E$1),AN$9/(INDEX(Roky_výhled,,AN$8)-INDEX(Roky_výhled,,AN$8-1))*(INDEX($BO189:$DW189,,AN$8)-INDEX($BO189:$DW189,,AN$8-1))+INDEX($BO189:$DW189,,AN$8-1))</f>
        <v>0</v>
      </c>
      <c r="AO189" s="173">
        <f>CHOOSE(AO$6,Statistika_paliv_E_a_T!AO145,INDEX($BO189:$DW189,,AO$4),AO$9/(INDEX(Roky_výhled,,AO$8)-Last_Bil)*(INDEX($BO189:$DW189,,AO$8)-INDEX($D189:$BL189,,$E$1))+INDEX($D189:$BL189,,$E$1),AO$9/(INDEX(Roky_výhled,,AO$8)-INDEX(Roky_výhled,,AO$8-1))*(INDEX($BO189:$DW189,,AO$8)-INDEX($BO189:$DW189,,AO$8-1))+INDEX($BO189:$DW189,,AO$8-1))</f>
        <v>0</v>
      </c>
      <c r="AP189" s="173">
        <f>CHOOSE(AP$6,Statistika_paliv_E_a_T!AP145,INDEX($BO189:$DW189,,AP$4),AP$9/(INDEX(Roky_výhled,,AP$8)-Last_Bil)*(INDEX($BO189:$DW189,,AP$8)-INDEX($D189:$BL189,,$E$1))+INDEX($D189:$BL189,,$E$1),AP$9/(INDEX(Roky_výhled,,AP$8)-INDEX(Roky_výhled,,AP$8-1))*(INDEX($BO189:$DW189,,AP$8)-INDEX($BO189:$DW189,,AP$8-1))+INDEX($BO189:$DW189,,AP$8-1))</f>
        <v>0</v>
      </c>
      <c r="AQ189" s="173">
        <f>CHOOSE(AQ$6,Statistika_paliv_E_a_T!AQ145,INDEX($BO189:$DW189,,AQ$4),AQ$9/(INDEX(Roky_výhled,,AQ$8)-Last_Bil)*(INDEX($BO189:$DW189,,AQ$8)-INDEX($D189:$BL189,,$E$1))+INDEX($D189:$BL189,,$E$1),AQ$9/(INDEX(Roky_výhled,,AQ$8)-INDEX(Roky_výhled,,AQ$8-1))*(INDEX($BO189:$DW189,,AQ$8)-INDEX($BO189:$DW189,,AQ$8-1))+INDEX($BO189:$DW189,,AQ$8-1))</f>
        <v>0</v>
      </c>
      <c r="AR189" s="173">
        <f>CHOOSE(AR$6,Statistika_paliv_E_a_T!AR145,INDEX($BO189:$DW189,,AR$4),AR$9/(INDEX(Roky_výhled,,AR$8)-Last_Bil)*(INDEX($BO189:$DW189,,AR$8)-INDEX($D189:$BL189,,$E$1))+INDEX($D189:$BL189,,$E$1),AR$9/(INDEX(Roky_výhled,,AR$8)-INDEX(Roky_výhled,,AR$8-1))*(INDEX($BO189:$DW189,,AR$8)-INDEX($BO189:$DW189,,AR$8-1))+INDEX($BO189:$DW189,,AR$8-1))</f>
        <v>0</v>
      </c>
      <c r="AS189" s="173">
        <f>CHOOSE(AS$6,Statistika_paliv_E_a_T!AS145,INDEX($BO189:$DW189,,AS$4),AS$9/(INDEX(Roky_výhled,,AS$8)-Last_Bil)*(INDEX($BO189:$DW189,,AS$8)-INDEX($D189:$BL189,,$E$1))+INDEX($D189:$BL189,,$E$1),AS$9/(INDEX(Roky_výhled,,AS$8)-INDEX(Roky_výhled,,AS$8-1))*(INDEX($BO189:$DW189,,AS$8)-INDEX($BO189:$DW189,,AS$8-1))+INDEX($BO189:$DW189,,AS$8-1))</f>
        <v>0</v>
      </c>
      <c r="AT189" s="173">
        <f>CHOOSE(AT$6,Statistika_paliv_E_a_T!AT145,INDEX($BO189:$DW189,,AT$4),AT$9/(INDEX(Roky_výhled,,AT$8)-Last_Bil)*(INDEX($BO189:$DW189,,AT$8)-INDEX($D189:$BL189,,$E$1))+INDEX($D189:$BL189,,$E$1),AT$9/(INDEX(Roky_výhled,,AT$8)-INDEX(Roky_výhled,,AT$8-1))*(INDEX($BO189:$DW189,,AT$8)-INDEX($BO189:$DW189,,AT$8-1))+INDEX($BO189:$DW189,,AT$8-1))</f>
        <v>0</v>
      </c>
      <c r="AU189" s="173">
        <f>CHOOSE(AU$6,Statistika_paliv_E_a_T!AU145,INDEX($BO189:$DW189,,AU$4),AU$9/(INDEX(Roky_výhled,,AU$8)-Last_Bil)*(INDEX($BO189:$DW189,,AU$8)-INDEX($D189:$BL189,,$E$1))+INDEX($D189:$BL189,,$E$1),AU$9/(INDEX(Roky_výhled,,AU$8)-INDEX(Roky_výhled,,AU$8-1))*(INDEX($BO189:$DW189,,AU$8)-INDEX($BO189:$DW189,,AU$8-1))+INDEX($BO189:$DW189,,AU$8-1))</f>
        <v>0</v>
      </c>
      <c r="AV189" s="173">
        <f>CHOOSE(AV$6,Statistika_paliv_E_a_T!AV145,INDEX($BO189:$DW189,,AV$4),AV$9/(INDEX(Roky_výhled,,AV$8)-Last_Bil)*(INDEX($BO189:$DW189,,AV$8)-INDEX($D189:$BL189,,$E$1))+INDEX($D189:$BL189,,$E$1),AV$9/(INDEX(Roky_výhled,,AV$8)-INDEX(Roky_výhled,,AV$8-1))*(INDEX($BO189:$DW189,,AV$8)-INDEX($BO189:$DW189,,AV$8-1))+INDEX($BO189:$DW189,,AV$8-1))</f>
        <v>0</v>
      </c>
      <c r="AW189" s="173">
        <f>CHOOSE(AW$6,Statistika_paliv_E_a_T!AW145,INDEX($BO189:$DW189,,AW$4),AW$9/(INDEX(Roky_výhled,,AW$8)-Last_Bil)*(INDEX($BO189:$DW189,,AW$8)-INDEX($D189:$BL189,,$E$1))+INDEX($D189:$BL189,,$E$1),AW$9/(INDEX(Roky_výhled,,AW$8)-INDEX(Roky_výhled,,AW$8-1))*(INDEX($BO189:$DW189,,AW$8)-INDEX($BO189:$DW189,,AW$8-1))+INDEX($BO189:$DW189,,AW$8-1))</f>
        <v>0</v>
      </c>
      <c r="AX189" s="173">
        <f>CHOOSE(AX$6,Statistika_paliv_E_a_T!AX145,INDEX($BO189:$DW189,,AX$4),AX$9/(INDEX(Roky_výhled,,AX$8)-Last_Bil)*(INDEX($BO189:$DW189,,AX$8)-INDEX($D189:$BL189,,$E$1))+INDEX($D189:$BL189,,$E$1),AX$9/(INDEX(Roky_výhled,,AX$8)-INDEX(Roky_výhled,,AX$8-1))*(INDEX($BO189:$DW189,,AX$8)-INDEX($BO189:$DW189,,AX$8-1))+INDEX($BO189:$DW189,,AX$8-1))</f>
        <v>0</v>
      </c>
      <c r="AY189" s="173">
        <f>CHOOSE(AY$6,Statistika_paliv_E_a_T!AY145,INDEX($BO189:$DW189,,AY$4),AY$9/(INDEX(Roky_výhled,,AY$8)-Last_Bil)*(INDEX($BO189:$DW189,,AY$8)-INDEX($D189:$BL189,,$E$1))+INDEX($D189:$BL189,,$E$1),AY$9/(INDEX(Roky_výhled,,AY$8)-INDEX(Roky_výhled,,AY$8-1))*(INDEX($BO189:$DW189,,AY$8)-INDEX($BO189:$DW189,,AY$8-1))+INDEX($BO189:$DW189,,AY$8-1))</f>
        <v>0</v>
      </c>
      <c r="AZ189" s="173">
        <f>CHOOSE(AZ$6,Statistika_paliv_E_a_T!AZ145,INDEX($BO189:$DW189,,AZ$4),AZ$9/(INDEX(Roky_výhled,,AZ$8)-Last_Bil)*(INDEX($BO189:$DW189,,AZ$8)-INDEX($D189:$BL189,,$E$1))+INDEX($D189:$BL189,,$E$1),AZ$9/(INDEX(Roky_výhled,,AZ$8)-INDEX(Roky_výhled,,AZ$8-1))*(INDEX($BO189:$DW189,,AZ$8)-INDEX($BO189:$DW189,,AZ$8-1))+INDEX($BO189:$DW189,,AZ$8-1))</f>
        <v>0</v>
      </c>
      <c r="BA189" s="173">
        <f>CHOOSE(BA$6,Statistika_paliv_E_a_T!BA145,INDEX($BO189:$DW189,,BA$4),BA$9/(INDEX(Roky_výhled,,BA$8)-Last_Bil)*(INDEX($BO189:$DW189,,BA$8)-INDEX($D189:$BL189,,$E$1))+INDEX($D189:$BL189,,$E$1),BA$9/(INDEX(Roky_výhled,,BA$8)-INDEX(Roky_výhled,,BA$8-1))*(INDEX($BO189:$DW189,,BA$8)-INDEX($BO189:$DW189,,BA$8-1))+INDEX($BO189:$DW189,,BA$8-1))</f>
        <v>0</v>
      </c>
      <c r="BB189" s="173">
        <f>CHOOSE(BB$6,Statistika_paliv_E_a_T!BB145,INDEX($BO189:$DW189,,BB$4),BB$9/(INDEX(Roky_výhled,,BB$8)-Last_Bil)*(INDEX($BO189:$DW189,,BB$8)-INDEX($D189:$BL189,,$E$1))+INDEX($D189:$BL189,,$E$1),BB$9/(INDEX(Roky_výhled,,BB$8)-INDEX(Roky_výhled,,BB$8-1))*(INDEX($BO189:$DW189,,BB$8)-INDEX($BO189:$DW189,,BB$8-1))+INDEX($BO189:$DW189,,BB$8-1))</f>
        <v>0</v>
      </c>
      <c r="BC189" s="173">
        <f>CHOOSE(BC$6,Statistika_paliv_E_a_T!BC145,INDEX($BO189:$DW189,,BC$4),BC$9/(INDEX(Roky_výhled,,BC$8)-Last_Bil)*(INDEX($BO189:$DW189,,BC$8)-INDEX($D189:$BL189,,$E$1))+INDEX($D189:$BL189,,$E$1),BC$9/(INDEX(Roky_výhled,,BC$8)-INDEX(Roky_výhled,,BC$8-1))*(INDEX($BO189:$DW189,,BC$8)-INDEX($BO189:$DW189,,BC$8-1))+INDEX($BO189:$DW189,,BC$8-1))</f>
        <v>0</v>
      </c>
      <c r="BD189" s="173">
        <f>CHOOSE(BD$6,Statistika_paliv_E_a_T!BD145,INDEX($BO189:$DW189,,BD$4),BD$9/(INDEX(Roky_výhled,,BD$8)-Last_Bil)*(INDEX($BO189:$DW189,,BD$8)-INDEX($D189:$BL189,,$E$1))+INDEX($D189:$BL189,,$E$1),BD$9/(INDEX(Roky_výhled,,BD$8)-INDEX(Roky_výhled,,BD$8-1))*(INDEX($BO189:$DW189,,BD$8)-INDEX($BO189:$DW189,,BD$8-1))+INDEX($BO189:$DW189,,BD$8-1))</f>
        <v>0</v>
      </c>
      <c r="BE189" s="173">
        <f>CHOOSE(BE$6,Statistika_paliv_E_a_T!BE145,INDEX($BO189:$DW189,,BE$4),BE$9/(INDEX(Roky_výhled,,BE$8)-Last_Bil)*(INDEX($BO189:$DW189,,BE$8)-INDEX($D189:$BL189,,$E$1))+INDEX($D189:$BL189,,$E$1),BE$9/(INDEX(Roky_výhled,,BE$8)-INDEX(Roky_výhled,,BE$8-1))*(INDEX($BO189:$DW189,,BE$8)-INDEX($BO189:$DW189,,BE$8-1))+INDEX($BO189:$DW189,,BE$8-1))</f>
        <v>0</v>
      </c>
      <c r="BF189" s="173">
        <f>CHOOSE(BF$6,Statistika_paliv_E_a_T!BF145,INDEX($BO189:$DW189,,BF$4),BF$9/(INDEX(Roky_výhled,,BF$8)-Last_Bil)*(INDEX($BO189:$DW189,,BF$8)-INDEX($D189:$BL189,,$E$1))+INDEX($D189:$BL189,,$E$1),BF$9/(INDEX(Roky_výhled,,BF$8)-INDEX(Roky_výhled,,BF$8-1))*(INDEX($BO189:$DW189,,BF$8)-INDEX($BO189:$DW189,,BF$8-1))+INDEX($BO189:$DW189,,BF$8-1))</f>
        <v>0</v>
      </c>
      <c r="BG189" s="173">
        <f>CHOOSE(BG$6,Statistika_paliv_E_a_T!BG145,INDEX($BO189:$DW189,,BG$4),BG$9/(INDEX(Roky_výhled,,BG$8)-Last_Bil)*(INDEX($BO189:$DW189,,BG$8)-INDEX($D189:$BL189,,$E$1))+INDEX($D189:$BL189,,$E$1),BG$9/(INDEX(Roky_výhled,,BG$8)-INDEX(Roky_výhled,,BG$8-1))*(INDEX($BO189:$DW189,,BG$8)-INDEX($BO189:$DW189,,BG$8-1))+INDEX($BO189:$DW189,,BG$8-1))</f>
        <v>0</v>
      </c>
      <c r="BH189" s="173">
        <f>CHOOSE(BH$6,Statistika_paliv_E_a_T!BH145,INDEX($BO189:$DW189,,BH$4),BH$9/(INDEX(Roky_výhled,,BH$8)-Last_Bil)*(INDEX($BO189:$DW189,,BH$8)-INDEX($D189:$BL189,,$E$1))+INDEX($D189:$BL189,,$E$1),BH$9/(INDEX(Roky_výhled,,BH$8)-INDEX(Roky_výhled,,BH$8-1))*(INDEX($BO189:$DW189,,BH$8)-INDEX($BO189:$DW189,,BH$8-1))+INDEX($BO189:$DW189,,BH$8-1))</f>
        <v>0</v>
      </c>
      <c r="BI189" s="173">
        <f>CHOOSE(BI$6,Statistika_paliv_E_a_T!BI145,INDEX($BO189:$DW189,,BI$4),BI$9/(INDEX(Roky_výhled,,BI$8)-Last_Bil)*(INDEX($BO189:$DW189,,BI$8)-INDEX($D189:$BL189,,$E$1))+INDEX($D189:$BL189,,$E$1),BI$9/(INDEX(Roky_výhled,,BI$8)-INDEX(Roky_výhled,,BI$8-1))*(INDEX($BO189:$DW189,,BI$8)-INDEX($BO189:$DW189,,BI$8-1))+INDEX($BO189:$DW189,,BI$8-1))</f>
        <v>0</v>
      </c>
      <c r="BJ189" s="173">
        <f>CHOOSE(BJ$6,Statistika_paliv_E_a_T!BJ145,INDEX($BO189:$DW189,,BJ$4),BJ$9/(INDEX(Roky_výhled,,BJ$8)-Last_Bil)*(INDEX($BO189:$DW189,,BJ$8)-INDEX($D189:$BL189,,$E$1))+INDEX($D189:$BL189,,$E$1),BJ$9/(INDEX(Roky_výhled,,BJ$8)-INDEX(Roky_výhled,,BJ$8-1))*(INDEX($BO189:$DW189,,BJ$8)-INDEX($BO189:$DW189,,BJ$8-1))+INDEX($BO189:$DW189,,BJ$8-1))</f>
        <v>0</v>
      </c>
      <c r="BK189" s="173">
        <f>CHOOSE(BK$6,Statistika_paliv_E_a_T!BK145,INDEX($BO189:$DW189,,BK$4),BK$9/(INDEX(Roky_výhled,,BK$8)-Last_Bil)*(INDEX($BO189:$DW189,,BK$8)-INDEX($D189:$BL189,,$E$1))+INDEX($D189:$BL189,,$E$1),BK$9/(INDEX(Roky_výhled,,BK$8)-INDEX(Roky_výhled,,BK$8-1))*(INDEX($BO189:$DW189,,BK$8)-INDEX($BO189:$DW189,,BK$8-1))+INDEX($BO189:$DW189,,BK$8-1))</f>
        <v>0</v>
      </c>
      <c r="BL189" s="162">
        <f>CHOOSE(BL$6,Statistika_paliv_E_a_T!BL145,INDEX($BO189:$DW189,,BL$4),BL$9/(INDEX(Roky_výhled,,BL$8)-Last_Bil)*(INDEX($BO189:$DW189,,BL$8)-INDEX($D189:$BL189,,$E$1))+INDEX($D189:$BL189,,$E$1),BL$9/(INDEX(Roky_výhled,,BL$8)-INDEX(Roky_výhled,,BL$8-1))*(INDEX($BO189:$DW189,,BL$8)-INDEX($BO189:$DW189,,BL$8-1))+INDEX($BO189:$DW189,,BL$8-1))</f>
        <v>0</v>
      </c>
      <c r="BM189"/>
      <c r="BN189" s="221" t="str">
        <f t="shared" si="493"/>
        <v>LPG</v>
      </c>
      <c r="BO189" s="285">
        <v>0</v>
      </c>
      <c r="BP189" s="286">
        <v>0</v>
      </c>
      <c r="BQ189" s="286">
        <v>0</v>
      </c>
      <c r="BR189" s="286">
        <v>0</v>
      </c>
      <c r="BS189" s="286">
        <v>0</v>
      </c>
      <c r="BT189" s="286">
        <v>0</v>
      </c>
      <c r="BU189" s="286">
        <v>0</v>
      </c>
      <c r="BV189" s="286">
        <v>0</v>
      </c>
      <c r="BW189" s="286">
        <v>0</v>
      </c>
      <c r="BX189" s="286">
        <v>0</v>
      </c>
      <c r="BY189" s="287">
        <v>0</v>
      </c>
      <c r="BZ189" s="281"/>
      <c r="CA189" s="281"/>
      <c r="CB189" s="281"/>
      <c r="CC189" s="281"/>
      <c r="CD189" s="281"/>
      <c r="CE189" s="281"/>
      <c r="CF189" s="281"/>
      <c r="CG189" s="281"/>
      <c r="CH189" s="281"/>
      <c r="CI189" s="281"/>
      <c r="CJ189" s="281"/>
      <c r="CK189" s="281"/>
      <c r="CL189" s="281"/>
      <c r="CM189" s="281"/>
      <c r="CN189" s="281"/>
      <c r="CO189" s="281"/>
      <c r="CP189" s="281"/>
      <c r="CQ189" s="281"/>
      <c r="CR189" s="281"/>
      <c r="CS189" s="281"/>
      <c r="CT189" s="281"/>
      <c r="CU189" s="281"/>
      <c r="CV189" s="281"/>
      <c r="CW189" s="281"/>
      <c r="CX189" s="281"/>
      <c r="CY189" s="281"/>
      <c r="CZ189" s="281"/>
      <c r="DA189" s="281"/>
      <c r="DB189" s="281"/>
      <c r="DC189" s="281"/>
      <c r="DD189" s="281"/>
      <c r="DE189" s="281"/>
      <c r="DF189" s="281"/>
      <c r="DG189" s="281"/>
      <c r="DH189" s="281"/>
      <c r="DI189" s="281"/>
      <c r="DJ189" s="281"/>
      <c r="DK189" s="281"/>
      <c r="DL189" s="281"/>
      <c r="DM189" s="281"/>
      <c r="DN189" s="281"/>
      <c r="DO189" s="281"/>
      <c r="DP189" s="281"/>
      <c r="DQ189" s="281"/>
      <c r="DR189" s="281"/>
      <c r="DS189" s="281"/>
      <c r="DT189" s="281"/>
      <c r="DU189" s="281"/>
      <c r="DV189" s="281"/>
      <c r="DW189" s="281"/>
    </row>
    <row r="190" spans="2:127" s="196" customFormat="1" ht="15.75" thickBot="1" x14ac:dyDescent="0.3">
      <c r="B190" t="s">
        <v>3276</v>
      </c>
      <c r="C190" s="222" t="str">
        <f t="shared" si="495"/>
        <v>Jaderné teplo</v>
      </c>
      <c r="D190" s="167">
        <f ca="1">CHOOSE(D$6,Statistika_paliv_E_a_T!D146,INDEX($BO190:$DW190,,D$4),D$9/(INDEX(Roky_výhled,,D$8)-Last_Bil)*(INDEX($BO190:$DW190,,D$8)-INDEX($D190:$BL190,,$E$1))+INDEX($D190:$BL190,,$E$1),D$9/(INDEX(Roky_výhled,,D$8)-INDEX(Roky_výhled,,D$8-1))*(INDEX($BO190:$DW190,,D$8)-INDEX($BO190:$DW190,,D$8-1))+INDEX($BO190:$DW190,,D$8-1))</f>
        <v>0</v>
      </c>
      <c r="E190" s="168">
        <f ca="1">CHOOSE(E$6,Statistika_paliv_E_a_T!E146,INDEX($BO190:$DW190,,E$4),E$9/(INDEX(Roky_výhled,,E$8)-Last_Bil)*(INDEX($BO190:$DW190,,E$8)-INDEX($D190:$BL190,,$E$1))+INDEX($D190:$BL190,,$E$1),E$9/(INDEX(Roky_výhled,,E$8)-INDEX(Roky_výhled,,E$8-1))*(INDEX($BO190:$DW190,,E$8)-INDEX($BO190:$DW190,,E$8-1))+INDEX($BO190:$DW190,,E$8-1))</f>
        <v>0</v>
      </c>
      <c r="F190" s="168">
        <f ca="1">CHOOSE(F$6,Statistika_paliv_E_a_T!F146,INDEX($BO190:$DW190,,F$4),F$9/(INDEX(Roky_výhled,,F$8)-Last_Bil)*(INDEX($BO190:$DW190,,F$8)-INDEX($D190:$BL190,,$E$1))+INDEX($D190:$BL190,,$E$1),F$9/(INDEX(Roky_výhled,,F$8)-INDEX(Roky_výhled,,F$8-1))*(INDEX($BO190:$DW190,,F$8)-INDEX($BO190:$DW190,,F$8-1))+INDEX($BO190:$DW190,,F$8-1))</f>
        <v>0</v>
      </c>
      <c r="G190" s="168">
        <f ca="1">CHOOSE(G$6,Statistika_paliv_E_a_T!G146,INDEX($BO190:$DW190,,G$4),G$9/(INDEX(Roky_výhled,,G$8)-Last_Bil)*(INDEX($BO190:$DW190,,G$8)-INDEX($D190:$BL190,,$E$1))+INDEX($D190:$BL190,,$E$1),G$9/(INDEX(Roky_výhled,,G$8)-INDEX(Roky_výhled,,G$8-1))*(INDEX($BO190:$DW190,,G$8)-INDEX($BO190:$DW190,,G$8-1))+INDEX($BO190:$DW190,,G$8-1))</f>
        <v>0</v>
      </c>
      <c r="H190" s="168">
        <f ca="1">CHOOSE(H$6,Statistika_paliv_E_a_T!H146,INDEX($BO190:$DW190,,H$4),H$9/(INDEX(Roky_výhled,,H$8)-Last_Bil)*(INDEX($BO190:$DW190,,H$8)-INDEX($D190:$BL190,,$E$1))+INDEX($D190:$BL190,,$E$1),H$9/(INDEX(Roky_výhled,,H$8)-INDEX(Roky_výhled,,H$8-1))*(INDEX($BO190:$DW190,,H$8)-INDEX($BO190:$DW190,,H$8-1))+INDEX($BO190:$DW190,,H$8-1))</f>
        <v>0</v>
      </c>
      <c r="I190" s="168">
        <f ca="1">CHOOSE(I$6,Statistika_paliv_E_a_T!I146,INDEX($BO190:$DW190,,I$4),I$9/(INDEX(Roky_výhled,,I$8)-Last_Bil)*(INDEX($BO190:$DW190,,I$8)-INDEX($D190:$BL190,,$E$1))+INDEX($D190:$BL190,,$E$1),I$9/(INDEX(Roky_výhled,,I$8)-INDEX(Roky_výhled,,I$8-1))*(INDEX($BO190:$DW190,,I$8)-INDEX($BO190:$DW190,,I$8-1))+INDEX($BO190:$DW190,,I$8-1))</f>
        <v>0</v>
      </c>
      <c r="J190" s="168">
        <f ca="1">CHOOSE(J$6,Statistika_paliv_E_a_T!J146,INDEX($BO190:$DW190,,J$4),J$9/(INDEX(Roky_výhled,,J$8)-Last_Bil)*(INDEX($BO190:$DW190,,J$8)-INDEX($D190:$BL190,,$E$1))+INDEX($D190:$BL190,,$E$1),J$9/(INDEX(Roky_výhled,,J$8)-INDEX(Roky_výhled,,J$8-1))*(INDEX($BO190:$DW190,,J$8)-INDEX($BO190:$DW190,,J$8-1))+INDEX($BO190:$DW190,,J$8-1))</f>
        <v>0</v>
      </c>
      <c r="K190" s="168">
        <f ca="1">CHOOSE(K$6,Statistika_paliv_E_a_T!K146,INDEX($BO190:$DW190,,K$4),K$9/(INDEX(Roky_výhled,,K$8)-Last_Bil)*(INDEX($BO190:$DW190,,K$8)-INDEX($D190:$BL190,,$E$1))+INDEX($D190:$BL190,,$E$1),K$9/(INDEX(Roky_výhled,,K$8)-INDEX(Roky_výhled,,K$8-1))*(INDEX($BO190:$DW190,,K$8)-INDEX($BO190:$DW190,,K$8-1))+INDEX($BO190:$DW190,,K$8-1))</f>
        <v>0</v>
      </c>
      <c r="L190" s="168">
        <f ca="1">CHOOSE(L$6,Statistika_paliv_E_a_T!L146,INDEX($BO190:$DW190,,L$4),L$9/(INDEX(Roky_výhled,,L$8)-Last_Bil)*(INDEX($BO190:$DW190,,L$8)-INDEX($D190:$BL190,,$E$1))+INDEX($D190:$BL190,,$E$1),L$9/(INDEX(Roky_výhled,,L$8)-INDEX(Roky_výhled,,L$8-1))*(INDEX($BO190:$DW190,,L$8)-INDEX($BO190:$DW190,,L$8-1))+INDEX($BO190:$DW190,,L$8-1))</f>
        <v>0</v>
      </c>
      <c r="M190" s="168">
        <f ca="1">CHOOSE(M$6,Statistika_paliv_E_a_T!M146,INDEX($BO190:$DW190,,M$4),M$9/(INDEX(Roky_výhled,,M$8)-Last_Bil)*(INDEX($BO190:$DW190,,M$8)-INDEX($D190:$BL190,,$E$1))+INDEX($D190:$BL190,,$E$1),M$9/(INDEX(Roky_výhled,,M$8)-INDEX(Roky_výhled,,M$8-1))*(INDEX($BO190:$DW190,,M$8)-INDEX($BO190:$DW190,,M$8-1))+INDEX($BO190:$DW190,,M$8-1))</f>
        <v>0</v>
      </c>
      <c r="N190" s="168">
        <f ca="1">CHOOSE(N$6,Statistika_paliv_E_a_T!N146,INDEX($BO190:$DW190,,N$4),N$9/(INDEX(Roky_výhled,,N$8)-Last_Bil)*(INDEX($BO190:$DW190,,N$8)-INDEX($D190:$BL190,,$E$1))+INDEX($D190:$BL190,,$E$1),N$9/(INDEX(Roky_výhled,,N$8)-INDEX(Roky_výhled,,N$8-1))*(INDEX($BO190:$DW190,,N$8)-INDEX($BO190:$DW190,,N$8-1))+INDEX($BO190:$DW190,,N$8-1))</f>
        <v>0</v>
      </c>
      <c r="O190" s="168">
        <f ca="1">CHOOSE(O$6,Statistika_paliv_E_a_T!O146,INDEX($BO190:$DW190,,O$4),O$9/(INDEX(Roky_výhled,,O$8)-Last_Bil)*(INDEX($BO190:$DW190,,O$8)-INDEX($D190:$BL190,,$E$1))+INDEX($D190:$BL190,,$E$1),O$9/(INDEX(Roky_výhled,,O$8)-INDEX(Roky_výhled,,O$8-1))*(INDEX($BO190:$DW190,,O$8)-INDEX($BO190:$DW190,,O$8-1))+INDEX($BO190:$DW190,,O$8-1))</f>
        <v>0</v>
      </c>
      <c r="P190" s="168">
        <f ca="1">CHOOSE(P$6,Statistika_paliv_E_a_T!P146,INDEX($BO190:$DW190,,P$4),P$9/(INDEX(Roky_výhled,,P$8)-Last_Bil)*(INDEX($BO190:$DW190,,P$8)-INDEX($D190:$BL190,,$E$1))+INDEX($D190:$BL190,,$E$1),P$9/(INDEX(Roky_výhled,,P$8)-INDEX(Roky_výhled,,P$8-1))*(INDEX($BO190:$DW190,,P$8)-INDEX($BO190:$DW190,,P$8-1))+INDEX($BO190:$DW190,,P$8-1))</f>
        <v>0</v>
      </c>
      <c r="Q190" s="168">
        <f ca="1">CHOOSE(Q$6,Statistika_paliv_E_a_T!Q146,INDEX($BO190:$DW190,,Q$4),Q$9/(INDEX(Roky_výhled,,Q$8)-Last_Bil)*(INDEX($BO190:$DW190,,Q$8)-INDEX($D190:$BL190,,$E$1))+INDEX($D190:$BL190,,$E$1),Q$9/(INDEX(Roky_výhled,,Q$8)-INDEX(Roky_výhled,,Q$8-1))*(INDEX($BO190:$DW190,,Q$8)-INDEX($BO190:$DW190,,Q$8-1))+INDEX($BO190:$DW190,,Q$8-1))</f>
        <v>0</v>
      </c>
      <c r="R190" s="168">
        <f ca="1">CHOOSE(R$6,Statistika_paliv_E_a_T!R146,INDEX($BO190:$DW190,,R$4),R$9/(INDEX(Roky_výhled,,R$8)-Last_Bil)*(INDEX($BO190:$DW190,,R$8)-INDEX($D190:$BL190,,$E$1))+INDEX($D190:$BL190,,$E$1),R$9/(INDEX(Roky_výhled,,R$8)-INDEX(Roky_výhled,,R$8-1))*(INDEX($BO190:$DW190,,R$8)-INDEX($BO190:$DW190,,R$8-1))+INDEX($BO190:$DW190,,R$8-1))</f>
        <v>1125.2631578947369</v>
      </c>
      <c r="S190" s="168">
        <f ca="1">CHOOSE(S$6,Statistika_paliv_E_a_T!S146,INDEX($BO190:$DW190,,S$4),S$9/(INDEX(Roky_výhled,,S$8)-Last_Bil)*(INDEX($BO190:$DW190,,S$8)-INDEX($D190:$BL190,,$E$1))+INDEX($D190:$BL190,,$E$1),S$9/(INDEX(Roky_výhled,,S$8)-INDEX(Roky_výhled,,S$8-1))*(INDEX($BO190:$DW190,,S$8)-INDEX($BO190:$DW190,,S$8-1))+INDEX($BO190:$DW190,,S$8-1))</f>
        <v>1153.6842105263158</v>
      </c>
      <c r="T190" s="168">
        <f ca="1">CHOOSE(T$6,Statistika_paliv_E_a_T!T146,INDEX($BO190:$DW190,,T$4),T$9/(INDEX(Roky_výhled,,T$8)-Last_Bil)*(INDEX($BO190:$DW190,,T$8)-INDEX($D190:$BL190,,$E$1))+INDEX($D190:$BL190,,$E$1),T$9/(INDEX(Roky_výhled,,T$8)-INDEX(Roky_výhled,,T$8-1))*(INDEX($BO190:$DW190,,T$8)-INDEX($BO190:$DW190,,T$8-1))+INDEX($BO190:$DW190,,T$8-1))</f>
        <v>1126.3157894736842</v>
      </c>
      <c r="U190" s="168">
        <f ca="1">CHOOSE(U$6,Statistika_paliv_E_a_T!U146,INDEX($BO190:$DW190,,U$4),U$9/(INDEX(Roky_výhled,,U$8)-Last_Bil)*(INDEX($BO190:$DW190,,U$8)-INDEX($D190:$BL190,,$E$1))+INDEX($D190:$BL190,,$E$1),U$9/(INDEX(Roky_výhled,,U$8)-INDEX(Roky_výhled,,U$8-1))*(INDEX($BO190:$DW190,,U$8)-INDEX($BO190:$DW190,,U$8-1))+INDEX($BO190:$DW190,,U$8-1))</f>
        <v>1055.7894736842106</v>
      </c>
      <c r="V190" s="168">
        <f ca="1">CHOOSE(V$6,Statistika_paliv_E_a_T!V146,INDEX($BO190:$DW190,,V$4),V$9/(INDEX(Roky_výhled,,V$8)-Last_Bil)*(INDEX($BO190:$DW190,,V$8)-INDEX($D190:$BL190,,$E$1))+INDEX($D190:$BL190,,$E$1),V$9/(INDEX(Roky_výhled,,V$8)-INDEX(Roky_výhled,,V$8-1))*(INDEX($BO190:$DW190,,V$8)-INDEX($BO190:$DW190,,V$8-1))+INDEX($BO190:$DW190,,V$8-1))</f>
        <v>1021.0526315789474</v>
      </c>
      <c r="W190" s="168">
        <f ca="1">CHOOSE(W$6,Statistika_paliv_E_a_T!W146,INDEX($BO190:$DW190,,W$4),W$9/(INDEX(Roky_výhled,,W$8)-Last_Bil)*(INDEX($BO190:$DW190,,W$8)-INDEX($D190:$BL190,,$E$1))+INDEX($D190:$BL190,,$E$1),W$9/(INDEX(Roky_výhled,,W$8)-INDEX(Roky_výhled,,W$8-1))*(INDEX($BO190:$DW190,,W$8)-INDEX($BO190:$DW190,,W$8-1))+INDEX($BO190:$DW190,,W$8-1))</f>
        <v>1036.8421052631579</v>
      </c>
      <c r="X190" s="168">
        <f ca="1">CHOOSE(X$6,Statistika_paliv_E_a_T!X146,INDEX($BO190:$DW190,,X$4),X$9/(INDEX(Roky_výhled,,X$8)-Last_Bil)*(INDEX($BO190:$DW190,,X$8)-INDEX($D190:$BL190,,$E$1))+INDEX($D190:$BL190,,$E$1),X$9/(INDEX(Roky_výhled,,X$8)-INDEX(Roky_výhled,,X$8-1))*(INDEX($BO190:$DW190,,X$8)-INDEX($BO190:$DW190,,X$8-1))+INDEX($BO190:$DW190,,X$8-1))</f>
        <v>1117.8947368421052</v>
      </c>
      <c r="Y190" s="168">
        <f ca="1">CHOOSE(Y$6,Statistika_paliv_E_a_T!Y146,INDEX($BO190:$DW190,,Y$4),Y$9/(INDEX(Roky_výhled,,Y$8)-Last_Bil)*(INDEX($BO190:$DW190,,Y$8)-INDEX($D190:$BL190,,$E$1))+INDEX($D190:$BL190,,$E$1),Y$9/(INDEX(Roky_výhled,,Y$8)-INDEX(Roky_výhled,,Y$8-1))*(INDEX($BO190:$DW190,,Y$8)-INDEX($BO190:$DW190,,Y$8-1))+INDEX($BO190:$DW190,,Y$8-1))</f>
        <v>971.57894736842115</v>
      </c>
      <c r="Z190" s="168">
        <f ca="1">CHOOSE(Z$6,Statistika_paliv_E_a_T!Z146,INDEX($BO190:$DW190,,Z$4),Z$9/(INDEX(Roky_výhled,,Z$8)-Last_Bil)*(INDEX($BO190:$DW190,,Z$8)-INDEX($D190:$BL190,,$E$1))+INDEX($D190:$BL190,,$E$1),Z$9/(INDEX(Roky_výhled,,Z$8)-INDEX(Roky_výhled,,Z$8-1))*(INDEX($BO190:$DW190,,Z$8)-INDEX($BO190:$DW190,,Z$8-1))+INDEX($BO190:$DW190,,Z$8-1))</f>
        <v>1034.7368421052631</v>
      </c>
      <c r="AA190" s="168">
        <f ca="1">CHOOSE(AA$6,Statistika_paliv_E_a_T!AA146,INDEX($BO190:$DW190,,AA$4),AA$9/(INDEX(Roky_výhled,,AA$8)-Last_Bil)*(INDEX($BO190:$DW190,,AA$8)-INDEX($D190:$BL190,,$E$1))+INDEX($D190:$BL190,,$E$1),AA$9/(INDEX(Roky_výhled,,AA$8)-INDEX(Roky_výhled,,AA$8-1))*(INDEX($BO190:$DW190,,AA$8)-INDEX($BO190:$DW190,,AA$8-1))+INDEX($BO190:$DW190,,AA$8-1))</f>
        <v>945.26315789473688</v>
      </c>
      <c r="AB190" s="168">
        <f ca="1">CHOOSE(AB$6,Statistika_paliv_E_a_T!AB146,INDEX($BO190:$DW190,,AB$4),AB$9/(INDEX(Roky_výhled,,AB$8)-Last_Bil)*(INDEX($BO190:$DW190,,AB$8)-INDEX($D190:$BL190,,$E$1))+INDEX($D190:$BL190,,$E$1),AB$9/(INDEX(Roky_výhled,,AB$8)-INDEX(Roky_výhled,,AB$8-1))*(INDEX($BO190:$DW190,,AB$8)-INDEX($BO190:$DW190,,AB$8-1))+INDEX($BO190:$DW190,,AB$8-1))</f>
        <v>916.84210526315792</v>
      </c>
      <c r="AC190" s="168">
        <f ca="1">CHOOSE(AC$6,Statistika_paliv_E_a_T!AC146,INDEX($BO190:$DW190,,AC$4),AC$9/(INDEX(Roky_výhled,,AC$8)-Last_Bil)*(INDEX($BO190:$DW190,,AC$8)-INDEX($D190:$BL190,,$E$1))+INDEX($D190:$BL190,,$E$1),AC$9/(INDEX(Roky_výhled,,AC$8)-INDEX(Roky_výhled,,AC$8-1))*(INDEX($BO190:$DW190,,AC$8)-INDEX($BO190:$DW190,,AC$8-1))+INDEX($BO190:$DW190,,AC$8-1))</f>
        <v>946.31578947368428</v>
      </c>
      <c r="AD190" s="168">
        <f ca="1">CHOOSE(AD$6,Statistika_paliv_E_a_T!AD146,INDEX($BO190:$DW190,,AD$4),AD$9/(INDEX(Roky_výhled,,AD$8)-Last_Bil)*(INDEX($BO190:$DW190,,AD$8)-INDEX($D190:$BL190,,$E$1))+INDEX($D190:$BL190,,$E$1),AD$9/(INDEX(Roky_výhled,,AD$8)-INDEX(Roky_výhled,,AD$8-1))*(INDEX($BO190:$DW190,,AD$8)-INDEX($BO190:$DW190,,AD$8-1))+INDEX($BO190:$DW190,,AD$8-1))</f>
        <v>1154.9473684210527</v>
      </c>
      <c r="AE190" s="168">
        <f ca="1">CHOOSE(AE$6,Statistika_paliv_E_a_T!AE146,INDEX($BO190:$DW190,,AE$4),AE$9/(INDEX(Roky_výhled,,AE$8)-Last_Bil)*(INDEX($BO190:$DW190,,AE$8)-INDEX($D190:$BL190,,$E$1))+INDEX($D190:$BL190,,$E$1),AE$9/(INDEX(Roky_výhled,,AE$8)-INDEX(Roky_výhled,,AE$8-1))*(INDEX($BO190:$DW190,,AE$8)-INDEX($BO190:$DW190,,AE$8-1))+INDEX($BO190:$DW190,,AE$8-1))</f>
        <v>1363.5789473684213</v>
      </c>
      <c r="AF190" s="168">
        <f ca="1">CHOOSE(AF$6,Statistika_paliv_E_a_T!AF146,INDEX($BO190:$DW190,,AF$4),AF$9/(INDEX(Roky_výhled,,AF$8)-Last_Bil)*(INDEX($BO190:$DW190,,AF$8)-INDEX($D190:$BL190,,$E$1))+INDEX($D190:$BL190,,$E$1),AF$9/(INDEX(Roky_výhled,,AF$8)-INDEX(Roky_výhled,,AF$8-1))*(INDEX($BO190:$DW190,,AF$8)-INDEX($BO190:$DW190,,AF$8-1))+INDEX($BO190:$DW190,,AF$8-1))</f>
        <v>1572.2105263157896</v>
      </c>
      <c r="AG190" s="168">
        <f ca="1">CHOOSE(AG$6,Statistika_paliv_E_a_T!AG146,INDEX($BO190:$DW190,,AG$4),AG$9/(INDEX(Roky_výhled,,AG$8)-Last_Bil)*(INDEX($BO190:$DW190,,AG$8)-INDEX($D190:$BL190,,$E$1))+INDEX($D190:$BL190,,$E$1),AG$9/(INDEX(Roky_výhled,,AG$8)-INDEX(Roky_výhled,,AG$8-1))*(INDEX($BO190:$DW190,,AG$8)-INDEX($BO190:$DW190,,AG$8-1))+INDEX($BO190:$DW190,,AG$8-1))</f>
        <v>1780.8421052631579</v>
      </c>
      <c r="AH190" s="168">
        <f>CHOOSE(AH$6,Statistika_paliv_E_a_T!AH146,INDEX($BO190:$DW190,,AH$4),AH$9/(INDEX(Roky_výhled,,AH$8)-Last_Bil)*(INDEX($BO190:$DW190,,AH$8)-INDEX($D190:$BL190,,$E$1))+INDEX($D190:$BL190,,$E$1),AH$9/(INDEX(Roky_výhled,,AH$8)-INDEX(Roky_výhled,,AH$8-1))*(INDEX($BO190:$DW190,,AH$8)-INDEX($BO190:$DW190,,AH$8-1))+INDEX($BO190:$DW190,,AH$8-1))</f>
        <v>1989.4736842105262</v>
      </c>
      <c r="AI190" s="168">
        <f>CHOOSE(AI$6,Statistika_paliv_E_a_T!AI146,INDEX($BO190:$DW190,,AI$4),AI$9/(INDEX(Roky_výhled,,AI$8)-Last_Bil)*(INDEX($BO190:$DW190,,AI$8)-INDEX($D190:$BL190,,$E$1))+INDEX($D190:$BL190,,$E$1),AI$9/(INDEX(Roky_výhled,,AI$8)-INDEX(Roky_výhled,,AI$8-1))*(INDEX($BO190:$DW190,,AI$8)-INDEX($BO190:$DW190,,AI$8-1))+INDEX($BO190:$DW190,,AI$8-1))</f>
        <v>1938.9473684210525</v>
      </c>
      <c r="AJ190" s="168">
        <f>CHOOSE(AJ$6,Statistika_paliv_E_a_T!AJ146,INDEX($BO190:$DW190,,AJ$4),AJ$9/(INDEX(Roky_výhled,,AJ$8)-Last_Bil)*(INDEX($BO190:$DW190,,AJ$8)-INDEX($D190:$BL190,,$E$1))+INDEX($D190:$BL190,,$E$1),AJ$9/(INDEX(Roky_výhled,,AJ$8)-INDEX(Roky_výhled,,AJ$8-1))*(INDEX($BO190:$DW190,,AJ$8)-INDEX($BO190:$DW190,,AJ$8-1))+INDEX($BO190:$DW190,,AJ$8-1))</f>
        <v>1888.421052631579</v>
      </c>
      <c r="AK190" s="168">
        <f>CHOOSE(AK$6,Statistika_paliv_E_a_T!AK146,INDEX($BO190:$DW190,,AK$4),AK$9/(INDEX(Roky_výhled,,AK$8)-Last_Bil)*(INDEX($BO190:$DW190,,AK$8)-INDEX($D190:$BL190,,$E$1))+INDEX($D190:$BL190,,$E$1),AK$9/(INDEX(Roky_výhled,,AK$8)-INDEX(Roky_výhled,,AK$8-1))*(INDEX($BO190:$DW190,,AK$8)-INDEX($BO190:$DW190,,AK$8-1))+INDEX($BO190:$DW190,,AK$8-1))</f>
        <v>1837.8947368421052</v>
      </c>
      <c r="AL190" s="168">
        <f>CHOOSE(AL$6,Statistika_paliv_E_a_T!AL146,INDEX($BO190:$DW190,,AL$4),AL$9/(INDEX(Roky_výhled,,AL$8)-Last_Bil)*(INDEX($BO190:$DW190,,AL$8)-INDEX($D190:$BL190,,$E$1))+INDEX($D190:$BL190,,$E$1),AL$9/(INDEX(Roky_výhled,,AL$8)-INDEX(Roky_výhled,,AL$8-1))*(INDEX($BO190:$DW190,,AL$8)-INDEX($BO190:$DW190,,AL$8-1))+INDEX($BO190:$DW190,,AL$8-1))</f>
        <v>1787.3684210526317</v>
      </c>
      <c r="AM190" s="168">
        <f>CHOOSE(AM$6,Statistika_paliv_E_a_T!AM146,INDEX($BO190:$DW190,,AM$4),AM$9/(INDEX(Roky_výhled,,AM$8)-Last_Bil)*(INDEX($BO190:$DW190,,AM$8)-INDEX($D190:$BL190,,$E$1))+INDEX($D190:$BL190,,$E$1),AM$9/(INDEX(Roky_výhled,,AM$8)-INDEX(Roky_výhled,,AM$8-1))*(INDEX($BO190:$DW190,,AM$8)-INDEX($BO190:$DW190,,AM$8-1))+INDEX($BO190:$DW190,,AM$8-1))</f>
        <v>1736.8421052631579</v>
      </c>
      <c r="AN190" s="168">
        <f>CHOOSE(AN$6,Statistika_paliv_E_a_T!AN146,INDEX($BO190:$DW190,,AN$4),AN$9/(INDEX(Roky_výhled,,AN$8)-Last_Bil)*(INDEX($BO190:$DW190,,AN$8)-INDEX($D190:$BL190,,$E$1))+INDEX($D190:$BL190,,$E$1),AN$9/(INDEX(Roky_výhled,,AN$8)-INDEX(Roky_výhled,,AN$8-1))*(INDEX($BO190:$DW190,,AN$8)-INDEX($BO190:$DW190,,AN$8-1))+INDEX($BO190:$DW190,,AN$8-1))</f>
        <v>1736.8421052631579</v>
      </c>
      <c r="AO190" s="168">
        <f>CHOOSE(AO$6,Statistika_paliv_E_a_T!AO146,INDEX($BO190:$DW190,,AO$4),AO$9/(INDEX(Roky_výhled,,AO$8)-Last_Bil)*(INDEX($BO190:$DW190,,AO$8)-INDEX($D190:$BL190,,$E$1))+INDEX($D190:$BL190,,$E$1),AO$9/(INDEX(Roky_výhled,,AO$8)-INDEX(Roky_výhled,,AO$8-1))*(INDEX($BO190:$DW190,,AO$8)-INDEX($BO190:$DW190,,AO$8-1))+INDEX($BO190:$DW190,,AO$8-1))</f>
        <v>1736.8421052631579</v>
      </c>
      <c r="AP190" s="168">
        <f>CHOOSE(AP$6,Statistika_paliv_E_a_T!AP146,INDEX($BO190:$DW190,,AP$4),AP$9/(INDEX(Roky_výhled,,AP$8)-Last_Bil)*(INDEX($BO190:$DW190,,AP$8)-INDEX($D190:$BL190,,$E$1))+INDEX($D190:$BL190,,$E$1),AP$9/(INDEX(Roky_výhled,,AP$8)-INDEX(Roky_výhled,,AP$8-1))*(INDEX($BO190:$DW190,,AP$8)-INDEX($BO190:$DW190,,AP$8-1))+INDEX($BO190:$DW190,,AP$8-1))</f>
        <v>1736.8421052631579</v>
      </c>
      <c r="AQ190" s="168">
        <f>CHOOSE(AQ$6,Statistika_paliv_E_a_T!AQ146,INDEX($BO190:$DW190,,AQ$4),AQ$9/(INDEX(Roky_výhled,,AQ$8)-Last_Bil)*(INDEX($BO190:$DW190,,AQ$8)-INDEX($D190:$BL190,,$E$1))+INDEX($D190:$BL190,,$E$1),AQ$9/(INDEX(Roky_výhled,,AQ$8)-INDEX(Roky_výhled,,AQ$8-1))*(INDEX($BO190:$DW190,,AQ$8)-INDEX($BO190:$DW190,,AQ$8-1))+INDEX($BO190:$DW190,,AQ$8-1))</f>
        <v>1736.8421052631579</v>
      </c>
      <c r="AR190" s="168">
        <f>CHOOSE(AR$6,Statistika_paliv_E_a_T!AR146,INDEX($BO190:$DW190,,AR$4),AR$9/(INDEX(Roky_výhled,,AR$8)-Last_Bil)*(INDEX($BO190:$DW190,,AR$8)-INDEX($D190:$BL190,,$E$1))+INDEX($D190:$BL190,,$E$1),AR$9/(INDEX(Roky_výhled,,AR$8)-INDEX(Roky_výhled,,AR$8-1))*(INDEX($BO190:$DW190,,AR$8)-INDEX($BO190:$DW190,,AR$8-1))+INDEX($BO190:$DW190,,AR$8-1))</f>
        <v>1736.8421052631579</v>
      </c>
      <c r="AS190" s="168">
        <f>CHOOSE(AS$6,Statistika_paliv_E_a_T!AS146,INDEX($BO190:$DW190,,AS$4),AS$9/(INDEX(Roky_výhled,,AS$8)-Last_Bil)*(INDEX($BO190:$DW190,,AS$8)-INDEX($D190:$BL190,,$E$1))+INDEX($D190:$BL190,,$E$1),AS$9/(INDEX(Roky_výhled,,AS$8)-INDEX(Roky_výhled,,AS$8-1))*(INDEX($BO190:$DW190,,AS$8)-INDEX($BO190:$DW190,,AS$8-1))+INDEX($BO190:$DW190,,AS$8-1))</f>
        <v>1736.8421052631579</v>
      </c>
      <c r="AT190" s="168">
        <f>CHOOSE(AT$6,Statistika_paliv_E_a_T!AT146,INDEX($BO190:$DW190,,AT$4),AT$9/(INDEX(Roky_výhled,,AT$8)-Last_Bil)*(INDEX($BO190:$DW190,,AT$8)-INDEX($D190:$BL190,,$E$1))+INDEX($D190:$BL190,,$E$1),AT$9/(INDEX(Roky_výhled,,AT$8)-INDEX(Roky_výhled,,AT$8-1))*(INDEX($BO190:$DW190,,AT$8)-INDEX($BO190:$DW190,,AT$8-1))+INDEX($BO190:$DW190,,AT$8-1))</f>
        <v>1736.8421052631579</v>
      </c>
      <c r="AU190" s="168">
        <f>CHOOSE(AU$6,Statistika_paliv_E_a_T!AU146,INDEX($BO190:$DW190,,AU$4),AU$9/(INDEX(Roky_výhled,,AU$8)-Last_Bil)*(INDEX($BO190:$DW190,,AU$8)-INDEX($D190:$BL190,,$E$1))+INDEX($D190:$BL190,,$E$1),AU$9/(INDEX(Roky_výhled,,AU$8)-INDEX(Roky_výhled,,AU$8-1))*(INDEX($BO190:$DW190,,AU$8)-INDEX($BO190:$DW190,,AU$8-1))+INDEX($BO190:$DW190,,AU$8-1))</f>
        <v>1736.8421052631579</v>
      </c>
      <c r="AV190" s="168">
        <f>CHOOSE(AV$6,Statistika_paliv_E_a_T!AV146,INDEX($BO190:$DW190,,AV$4),AV$9/(INDEX(Roky_výhled,,AV$8)-Last_Bil)*(INDEX($BO190:$DW190,,AV$8)-INDEX($D190:$BL190,,$E$1))+INDEX($D190:$BL190,,$E$1),AV$9/(INDEX(Roky_výhled,,AV$8)-INDEX(Roky_výhled,,AV$8-1))*(INDEX($BO190:$DW190,,AV$8)-INDEX($BO190:$DW190,,AV$8-1))+INDEX($BO190:$DW190,,AV$8-1))</f>
        <v>1736.8421052631579</v>
      </c>
      <c r="AW190" s="168">
        <f>CHOOSE(AW$6,Statistika_paliv_E_a_T!AW146,INDEX($BO190:$DW190,,AW$4),AW$9/(INDEX(Roky_výhled,,AW$8)-Last_Bil)*(INDEX($BO190:$DW190,,AW$8)-INDEX($D190:$BL190,,$E$1))+INDEX($D190:$BL190,,$E$1),AW$9/(INDEX(Roky_výhled,,AW$8)-INDEX(Roky_výhled,,AW$8-1))*(INDEX($BO190:$DW190,,AW$8)-INDEX($BO190:$DW190,,AW$8-1))+INDEX($BO190:$DW190,,AW$8-1))</f>
        <v>1736.8421052631579</v>
      </c>
      <c r="AX190" s="168">
        <f>CHOOSE(AX$6,Statistika_paliv_E_a_T!AX146,INDEX($BO190:$DW190,,AX$4),AX$9/(INDEX(Roky_výhled,,AX$8)-Last_Bil)*(INDEX($BO190:$DW190,,AX$8)-INDEX($D190:$BL190,,$E$1))+INDEX($D190:$BL190,,$E$1),AX$9/(INDEX(Roky_výhled,,AX$8)-INDEX(Roky_výhled,,AX$8-1))*(INDEX($BO190:$DW190,,AX$8)-INDEX($BO190:$DW190,,AX$8-1))+INDEX($BO190:$DW190,,AX$8-1))</f>
        <v>1587.3684210526317</v>
      </c>
      <c r="AY190" s="168">
        <f>CHOOSE(AY$6,Statistika_paliv_E_a_T!AY146,INDEX($BO190:$DW190,,AY$4),AY$9/(INDEX(Roky_výhled,,AY$8)-Last_Bil)*(INDEX($BO190:$DW190,,AY$8)-INDEX($D190:$BL190,,$E$1))+INDEX($D190:$BL190,,$E$1),AY$9/(INDEX(Roky_výhled,,AY$8)-INDEX(Roky_výhled,,AY$8-1))*(INDEX($BO190:$DW190,,AY$8)-INDEX($BO190:$DW190,,AY$8-1))+INDEX($BO190:$DW190,,AY$8-1))</f>
        <v>1437.8947368421052</v>
      </c>
      <c r="AZ190" s="168">
        <f>CHOOSE(AZ$6,Statistika_paliv_E_a_T!AZ146,INDEX($BO190:$DW190,,AZ$4),AZ$9/(INDEX(Roky_výhled,,AZ$8)-Last_Bil)*(INDEX($BO190:$DW190,,AZ$8)-INDEX($D190:$BL190,,$E$1))+INDEX($D190:$BL190,,$E$1),AZ$9/(INDEX(Roky_výhled,,AZ$8)-INDEX(Roky_výhled,,AZ$8-1))*(INDEX($BO190:$DW190,,AZ$8)-INDEX($BO190:$DW190,,AZ$8-1))+INDEX($BO190:$DW190,,AZ$8-1))</f>
        <v>1288.421052631579</v>
      </c>
      <c r="BA190" s="168">
        <f>CHOOSE(BA$6,Statistika_paliv_E_a_T!BA146,INDEX($BO190:$DW190,,BA$4),BA$9/(INDEX(Roky_výhled,,BA$8)-Last_Bil)*(INDEX($BO190:$DW190,,BA$8)-INDEX($D190:$BL190,,$E$1))+INDEX($D190:$BL190,,$E$1),BA$9/(INDEX(Roky_výhled,,BA$8)-INDEX(Roky_výhled,,BA$8-1))*(INDEX($BO190:$DW190,,BA$8)-INDEX($BO190:$DW190,,BA$8-1))+INDEX($BO190:$DW190,,BA$8-1))</f>
        <v>1138.9473684210525</v>
      </c>
      <c r="BB190" s="168">
        <f>CHOOSE(BB$6,Statistika_paliv_E_a_T!BB146,INDEX($BO190:$DW190,,BB$4),BB$9/(INDEX(Roky_výhled,,BB$8)-Last_Bil)*(INDEX($BO190:$DW190,,BB$8)-INDEX($D190:$BL190,,$E$1))+INDEX($D190:$BL190,,$E$1),BB$9/(INDEX(Roky_výhled,,BB$8)-INDEX(Roky_výhled,,BB$8-1))*(INDEX($BO190:$DW190,,BB$8)-INDEX($BO190:$DW190,,BB$8-1))+INDEX($BO190:$DW190,,BB$8-1))</f>
        <v>989.47368421052624</v>
      </c>
      <c r="BC190" s="168">
        <f>CHOOSE(BC$6,Statistika_paliv_E_a_T!BC146,INDEX($BO190:$DW190,,BC$4),BC$9/(INDEX(Roky_výhled,,BC$8)-Last_Bil)*(INDEX($BO190:$DW190,,BC$8)-INDEX($D190:$BL190,,$E$1))+INDEX($D190:$BL190,,$E$1),BC$9/(INDEX(Roky_výhled,,BC$8)-INDEX(Roky_výhled,,BC$8-1))*(INDEX($BO190:$DW190,,BC$8)-INDEX($BO190:$DW190,,BC$8-1))+INDEX($BO190:$DW190,,BC$8-1))</f>
        <v>972.63157894736833</v>
      </c>
      <c r="BD190" s="168">
        <f>CHOOSE(BD$6,Statistika_paliv_E_a_T!BD146,INDEX($BO190:$DW190,,BD$4),BD$9/(INDEX(Roky_výhled,,BD$8)-Last_Bil)*(INDEX($BO190:$DW190,,BD$8)-INDEX($D190:$BL190,,$E$1))+INDEX($D190:$BL190,,$E$1),BD$9/(INDEX(Roky_výhled,,BD$8)-INDEX(Roky_výhled,,BD$8-1))*(INDEX($BO190:$DW190,,BD$8)-INDEX($BO190:$DW190,,BD$8-1))+INDEX($BO190:$DW190,,BD$8-1))</f>
        <v>955.78947368421052</v>
      </c>
      <c r="BE190" s="168">
        <f>CHOOSE(BE$6,Statistika_paliv_E_a_T!BE146,INDEX($BO190:$DW190,,BE$4),BE$9/(INDEX(Roky_výhled,,BE$8)-Last_Bil)*(INDEX($BO190:$DW190,,BE$8)-INDEX($D190:$BL190,,$E$1))+INDEX($D190:$BL190,,$E$1),BE$9/(INDEX(Roky_výhled,,BE$8)-INDEX(Roky_výhled,,BE$8-1))*(INDEX($BO190:$DW190,,BE$8)-INDEX($BO190:$DW190,,BE$8-1))+INDEX($BO190:$DW190,,BE$8-1))</f>
        <v>938.9473684210526</v>
      </c>
      <c r="BF190" s="168">
        <f>CHOOSE(BF$6,Statistika_paliv_E_a_T!BF146,INDEX($BO190:$DW190,,BF$4),BF$9/(INDEX(Roky_výhled,,BF$8)-Last_Bil)*(INDEX($BO190:$DW190,,BF$8)-INDEX($D190:$BL190,,$E$1))+INDEX($D190:$BL190,,$E$1),BF$9/(INDEX(Roky_výhled,,BF$8)-INDEX(Roky_výhled,,BF$8-1))*(INDEX($BO190:$DW190,,BF$8)-INDEX($BO190:$DW190,,BF$8-1))+INDEX($BO190:$DW190,,BF$8-1))</f>
        <v>922.1052631578948</v>
      </c>
      <c r="BG190" s="168">
        <f>CHOOSE(BG$6,Statistika_paliv_E_a_T!BG146,INDEX($BO190:$DW190,,BG$4),BG$9/(INDEX(Roky_výhled,,BG$8)-Last_Bil)*(INDEX($BO190:$DW190,,BG$8)-INDEX($D190:$BL190,,$E$1))+INDEX($D190:$BL190,,$E$1),BG$9/(INDEX(Roky_výhled,,BG$8)-INDEX(Roky_výhled,,BG$8-1))*(INDEX($BO190:$DW190,,BG$8)-INDEX($BO190:$DW190,,BG$8-1))+INDEX($BO190:$DW190,,BG$8-1))</f>
        <v>905.26315789473688</v>
      </c>
      <c r="BH190" s="168">
        <f>CHOOSE(BH$6,Statistika_paliv_E_a_T!BH146,INDEX($BO190:$DW190,,BH$4),BH$9/(INDEX(Roky_výhled,,BH$8)-Last_Bil)*(INDEX($BO190:$DW190,,BH$8)-INDEX($D190:$BL190,,$E$1))+INDEX($D190:$BL190,,$E$1),BH$9/(INDEX(Roky_výhled,,BH$8)-INDEX(Roky_výhled,,BH$8-1))*(INDEX($BO190:$DW190,,BH$8)-INDEX($BO190:$DW190,,BH$8-1))+INDEX($BO190:$DW190,,BH$8-1))</f>
        <v>905.26315789473688</v>
      </c>
      <c r="BI190" s="168">
        <f>CHOOSE(BI$6,Statistika_paliv_E_a_T!BI146,INDEX($BO190:$DW190,,BI$4),BI$9/(INDEX(Roky_výhled,,BI$8)-Last_Bil)*(INDEX($BO190:$DW190,,BI$8)-INDEX($D190:$BL190,,$E$1))+INDEX($D190:$BL190,,$E$1),BI$9/(INDEX(Roky_výhled,,BI$8)-INDEX(Roky_výhled,,BI$8-1))*(INDEX($BO190:$DW190,,BI$8)-INDEX($BO190:$DW190,,BI$8-1))+INDEX($BO190:$DW190,,BI$8-1))</f>
        <v>905.26315789473688</v>
      </c>
      <c r="BJ190" s="168">
        <f>CHOOSE(BJ$6,Statistika_paliv_E_a_T!BJ146,INDEX($BO190:$DW190,,BJ$4),BJ$9/(INDEX(Roky_výhled,,BJ$8)-Last_Bil)*(INDEX($BO190:$DW190,,BJ$8)-INDEX($D190:$BL190,,$E$1))+INDEX($D190:$BL190,,$E$1),BJ$9/(INDEX(Roky_výhled,,BJ$8)-INDEX(Roky_výhled,,BJ$8-1))*(INDEX($BO190:$DW190,,BJ$8)-INDEX($BO190:$DW190,,BJ$8-1))+INDEX($BO190:$DW190,,BJ$8-1))</f>
        <v>905.26315789473688</v>
      </c>
      <c r="BK190" s="168">
        <f>CHOOSE(BK$6,Statistika_paliv_E_a_T!BK146,INDEX($BO190:$DW190,,BK$4),BK$9/(INDEX(Roky_výhled,,BK$8)-Last_Bil)*(INDEX($BO190:$DW190,,BK$8)-INDEX($D190:$BL190,,$E$1))+INDEX($D190:$BL190,,$E$1),BK$9/(INDEX(Roky_výhled,,BK$8)-INDEX(Roky_výhled,,BK$8-1))*(INDEX($BO190:$DW190,,BK$8)-INDEX($BO190:$DW190,,BK$8-1))+INDEX($BO190:$DW190,,BK$8-1))</f>
        <v>905.26315789473688</v>
      </c>
      <c r="BL190" s="169">
        <f>CHOOSE(BL$6,Statistika_paliv_E_a_T!BL146,INDEX($BO190:$DW190,,BL$4),BL$9/(INDEX(Roky_výhled,,BL$8)-Last_Bil)*(INDEX($BO190:$DW190,,BL$8)-INDEX($D190:$BL190,,$E$1))+INDEX($D190:$BL190,,$E$1),BL$9/(INDEX(Roky_výhled,,BL$8)-INDEX(Roky_výhled,,BL$8-1))*(INDEX($BO190:$DW190,,BL$8)-INDEX($BO190:$DW190,,BL$8-1))+INDEX($BO190:$DW190,,BL$8-1))</f>
        <v>905.26315789473688</v>
      </c>
      <c r="BM190"/>
      <c r="BN190" s="222" t="str">
        <f t="shared" si="493"/>
        <v>Jaderné teplo</v>
      </c>
      <c r="BO190" s="288">
        <v>1031.578947368421</v>
      </c>
      <c r="BP190" s="289">
        <v>1094.7368421052631</v>
      </c>
      <c r="BQ190" s="289">
        <v>1989.4736842105262</v>
      </c>
      <c r="BR190" s="289">
        <v>1736.8421052631579</v>
      </c>
      <c r="BS190" s="289">
        <v>1736.8421052631579</v>
      </c>
      <c r="BT190" s="289">
        <v>1736.8421052631579</v>
      </c>
      <c r="BU190" s="289">
        <v>989.47368421052624</v>
      </c>
      <c r="BV190" s="289">
        <v>905.26315789473688</v>
      </c>
      <c r="BW190" s="289">
        <v>905.26315789473688</v>
      </c>
      <c r="BX190" s="289">
        <v>1052.6315789473683</v>
      </c>
      <c r="BY190" s="290">
        <v>905.26315789473688</v>
      </c>
      <c r="BZ190" s="281"/>
      <c r="CA190" s="281"/>
      <c r="CB190" s="281"/>
      <c r="CC190" s="281"/>
      <c r="CD190" s="281"/>
      <c r="CE190" s="281"/>
      <c r="CF190" s="281"/>
      <c r="CG190" s="281"/>
      <c r="CH190" s="281"/>
      <c r="CI190" s="281"/>
      <c r="CJ190" s="281"/>
      <c r="CK190" s="281"/>
      <c r="CL190" s="281"/>
      <c r="CM190" s="281"/>
      <c r="CN190" s="281"/>
      <c r="CO190" s="281"/>
      <c r="CP190" s="281"/>
      <c r="CQ190" s="281"/>
      <c r="CR190" s="281"/>
      <c r="CS190" s="281"/>
      <c r="CT190" s="281"/>
      <c r="CU190" s="281"/>
      <c r="CV190" s="281"/>
      <c r="CW190" s="281"/>
      <c r="CX190" s="281"/>
      <c r="CY190" s="281"/>
      <c r="CZ190" s="281"/>
      <c r="DA190" s="281"/>
      <c r="DB190" s="281"/>
      <c r="DC190" s="281"/>
      <c r="DD190" s="281"/>
      <c r="DE190" s="281"/>
      <c r="DF190" s="281"/>
      <c r="DG190" s="281"/>
      <c r="DH190" s="281"/>
      <c r="DI190" s="281"/>
      <c r="DJ190" s="281"/>
      <c r="DK190" s="281"/>
      <c r="DL190" s="281"/>
      <c r="DM190" s="281"/>
      <c r="DN190" s="281"/>
      <c r="DO190" s="281"/>
      <c r="DP190" s="281"/>
      <c r="DQ190" s="281"/>
      <c r="DR190" s="281"/>
      <c r="DS190" s="281"/>
      <c r="DT190" s="281"/>
      <c r="DU190" s="281"/>
      <c r="DV190" s="281"/>
      <c r="DW190" s="281"/>
    </row>
    <row r="191" spans="2:127" s="196" customFormat="1" ht="15.75" thickBot="1" x14ac:dyDescent="0.3">
      <c r="B191"/>
      <c r="C191" s="181" t="str">
        <f t="shared" si="495"/>
        <v>Celkem</v>
      </c>
      <c r="D191" s="170">
        <f ca="1">SUM(D177:D190)</f>
        <v>161413.54308390024</v>
      </c>
      <c r="E191" s="171">
        <f t="shared" ref="E191:BL191" ca="1" si="496">SUM(E177:E190)</f>
        <v>166773.13156402917</v>
      </c>
      <c r="F191" s="171">
        <f t="shared" ca="1" si="496"/>
        <v>170452.86937582048</v>
      </c>
      <c r="G191" s="171">
        <f t="shared" ca="1" si="496"/>
        <v>174929.45100847355</v>
      </c>
      <c r="H191" s="171">
        <f t="shared" ca="1" si="496"/>
        <v>168042.69595118749</v>
      </c>
      <c r="I191" s="171">
        <f t="shared" ca="1" si="496"/>
        <v>183306.58208020049</v>
      </c>
      <c r="J191" s="171">
        <f t="shared" ca="1" si="496"/>
        <v>198951.28640052513</v>
      </c>
      <c r="K191" s="171">
        <f t="shared" ca="1" si="496"/>
        <v>188025.74718045114</v>
      </c>
      <c r="L191" s="171">
        <f t="shared" ca="1" si="496"/>
        <v>164963.27858336316</v>
      </c>
      <c r="M191" s="171">
        <f t="shared" ca="1" si="496"/>
        <v>153763.6528076143</v>
      </c>
      <c r="N191" s="171">
        <f t="shared" ca="1" si="496"/>
        <v>145203.34146377852</v>
      </c>
      <c r="O191" s="171">
        <f t="shared" ca="1" si="496"/>
        <v>155663.7943817878</v>
      </c>
      <c r="P191" s="171">
        <f t="shared" ca="1" si="496"/>
        <v>148532.3400017902</v>
      </c>
      <c r="Q191" s="171">
        <f t="shared" ca="1" si="496"/>
        <v>153584.60063850103</v>
      </c>
      <c r="R191" s="171">
        <f t="shared" ca="1" si="496"/>
        <v>150277.49030313882</v>
      </c>
      <c r="S191" s="171">
        <f t="shared" ca="1" si="496"/>
        <v>144586.52621136172</v>
      </c>
      <c r="T191" s="171">
        <f t="shared" ca="1" si="496"/>
        <v>136038.35906731113</v>
      </c>
      <c r="U191" s="171">
        <f t="shared" ca="1" si="496"/>
        <v>133570.55853920517</v>
      </c>
      <c r="V191" s="171">
        <f t="shared" ca="1" si="496"/>
        <v>134155.30858395991</v>
      </c>
      <c r="W191" s="171">
        <f t="shared" ca="1" si="496"/>
        <v>125489.16756176155</v>
      </c>
      <c r="X191" s="171">
        <f t="shared" ca="1" si="496"/>
        <v>152944.99477861318</v>
      </c>
      <c r="Y191" s="171">
        <f t="shared" ca="1" si="496"/>
        <v>139669.22469865141</v>
      </c>
      <c r="Z191" s="171">
        <f t="shared" ca="1" si="496"/>
        <v>139566.82509846042</v>
      </c>
      <c r="AA191" s="171">
        <f t="shared" ca="1" si="496"/>
        <v>140737.77427198953</v>
      </c>
      <c r="AB191" s="171">
        <f t="shared" ca="1" si="496"/>
        <v>122433.48878147751</v>
      </c>
      <c r="AC191" s="171">
        <f t="shared" ca="1" si="496"/>
        <v>124172.06155269126</v>
      </c>
      <c r="AD191" s="171">
        <f t="shared" ca="1" si="496"/>
        <v>123263.03705692805</v>
      </c>
      <c r="AE191" s="171">
        <f t="shared" ca="1" si="496"/>
        <v>122354.01256116483</v>
      </c>
      <c r="AF191" s="171">
        <f t="shared" ca="1" si="496"/>
        <v>121444.9880654016</v>
      </c>
      <c r="AG191" s="171">
        <f t="shared" ca="1" si="496"/>
        <v>120535.96356963838</v>
      </c>
      <c r="AH191" s="171">
        <f t="shared" si="496"/>
        <v>119626.93907387517</v>
      </c>
      <c r="AI191" s="171">
        <f t="shared" si="496"/>
        <v>118343.41738274257</v>
      </c>
      <c r="AJ191" s="171">
        <f t="shared" si="496"/>
        <v>117059.89569160996</v>
      </c>
      <c r="AK191" s="171">
        <f t="shared" si="496"/>
        <v>115776.37400047739</v>
      </c>
      <c r="AL191" s="171">
        <f t="shared" si="496"/>
        <v>114492.85230934479</v>
      </c>
      <c r="AM191" s="171">
        <f t="shared" si="496"/>
        <v>113209.33061821222</v>
      </c>
      <c r="AN191" s="171">
        <f t="shared" si="496"/>
        <v>113247.54379997613</v>
      </c>
      <c r="AO191" s="171">
        <f t="shared" si="496"/>
        <v>113285.75698174008</v>
      </c>
      <c r="AP191" s="171">
        <f t="shared" si="496"/>
        <v>113323.970163504</v>
      </c>
      <c r="AQ191" s="171">
        <f t="shared" si="496"/>
        <v>113362.18334526794</v>
      </c>
      <c r="AR191" s="171">
        <f t="shared" si="496"/>
        <v>113400.39652703187</v>
      </c>
      <c r="AS191" s="171">
        <f t="shared" si="496"/>
        <v>113532.06856426781</v>
      </c>
      <c r="AT191" s="171">
        <f t="shared" si="496"/>
        <v>113663.74060150377</v>
      </c>
      <c r="AU191" s="171">
        <f t="shared" si="496"/>
        <v>113795.41263873971</v>
      </c>
      <c r="AV191" s="171">
        <f t="shared" si="496"/>
        <v>113927.08467597565</v>
      </c>
      <c r="AW191" s="171">
        <f t="shared" si="496"/>
        <v>114058.75671321161</v>
      </c>
      <c r="AX191" s="171">
        <f t="shared" si="496"/>
        <v>112780.97556390977</v>
      </c>
      <c r="AY191" s="171">
        <f t="shared" si="496"/>
        <v>111503.19441460793</v>
      </c>
      <c r="AZ191" s="171">
        <f t="shared" si="496"/>
        <v>110225.41326530614</v>
      </c>
      <c r="BA191" s="171">
        <f t="shared" si="496"/>
        <v>108947.6321160043</v>
      </c>
      <c r="BB191" s="171">
        <f t="shared" si="496"/>
        <v>107669.85096670246</v>
      </c>
      <c r="BC191" s="171">
        <f t="shared" si="496"/>
        <v>105491.48171022796</v>
      </c>
      <c r="BD191" s="171">
        <f t="shared" si="496"/>
        <v>103313.11245375343</v>
      </c>
      <c r="BE191" s="171">
        <f t="shared" si="496"/>
        <v>101134.74319727891</v>
      </c>
      <c r="BF191" s="171">
        <f t="shared" si="496"/>
        <v>98956.373940804391</v>
      </c>
      <c r="BG191" s="171">
        <f t="shared" si="496"/>
        <v>96778.004684329848</v>
      </c>
      <c r="BH191" s="171">
        <f t="shared" si="496"/>
        <v>96264.413563671071</v>
      </c>
      <c r="BI191" s="171">
        <f t="shared" si="496"/>
        <v>95750.822443012279</v>
      </c>
      <c r="BJ191" s="171">
        <f t="shared" si="496"/>
        <v>95237.231322353502</v>
      </c>
      <c r="BK191" s="171">
        <f t="shared" si="496"/>
        <v>94723.640201694696</v>
      </c>
      <c r="BL191" s="172">
        <f t="shared" si="496"/>
        <v>94210.049081035904</v>
      </c>
      <c r="BM191"/>
      <c r="BN191" s="181" t="str">
        <f t="shared" si="493"/>
        <v>Celkem</v>
      </c>
      <c r="BO191" s="300">
        <f>SUM(BO177:BO190)</f>
        <v>129580.35192147034</v>
      </c>
      <c r="BP191" s="301">
        <f t="shared" ref="BP191:BY191" si="497">SUM(BP177:BP190)</f>
        <v>122343.40762620838</v>
      </c>
      <c r="BQ191" s="301">
        <f t="shared" si="497"/>
        <v>119626.93907387517</v>
      </c>
      <c r="BR191" s="301">
        <f t="shared" si="497"/>
        <v>113209.33061821222</v>
      </c>
      <c r="BS191" s="301">
        <f t="shared" si="497"/>
        <v>113400.39652703187</v>
      </c>
      <c r="BT191" s="301">
        <f t="shared" si="497"/>
        <v>114058.75671321161</v>
      </c>
      <c r="BU191" s="301">
        <f t="shared" si="497"/>
        <v>107669.85096670246</v>
      </c>
      <c r="BV191" s="301">
        <f t="shared" si="497"/>
        <v>96778.004684329848</v>
      </c>
      <c r="BW191" s="301">
        <f t="shared" si="497"/>
        <v>94210.049081035904</v>
      </c>
      <c r="BX191" s="301">
        <f t="shared" si="497"/>
        <v>90680.309404463551</v>
      </c>
      <c r="BY191" s="302">
        <f t="shared" si="497"/>
        <v>89065.029836495989</v>
      </c>
      <c r="BZ191" s="281"/>
      <c r="CA191" s="281"/>
      <c r="CB191" s="281"/>
      <c r="CC191" s="281"/>
      <c r="CD191" s="281"/>
      <c r="CE191" s="281"/>
      <c r="CF191" s="281"/>
      <c r="CG191" s="281"/>
      <c r="CH191" s="281"/>
      <c r="CI191" s="281"/>
      <c r="CJ191" s="281"/>
      <c r="CK191" s="281"/>
      <c r="CL191" s="281"/>
      <c r="CM191" s="281"/>
      <c r="CN191" s="281"/>
      <c r="CO191" s="281"/>
      <c r="CP191" s="281"/>
      <c r="CQ191" s="281"/>
      <c r="CR191" s="281"/>
      <c r="CS191" s="281"/>
      <c r="CT191" s="281"/>
      <c r="CU191" s="281"/>
      <c r="CV191" s="281"/>
      <c r="CW191" s="281"/>
      <c r="CX191" s="281"/>
      <c r="CY191" s="281"/>
      <c r="CZ191" s="281"/>
      <c r="DA191" s="281"/>
      <c r="DB191" s="281"/>
      <c r="DC191" s="281"/>
      <c r="DD191" s="281"/>
      <c r="DE191" s="281"/>
      <c r="DF191" s="281"/>
      <c r="DG191" s="281"/>
      <c r="DH191" s="281"/>
      <c r="DI191" s="281"/>
      <c r="DJ191" s="281"/>
      <c r="DK191" s="281"/>
      <c r="DL191" s="281"/>
      <c r="DM191" s="281"/>
      <c r="DN191" s="281"/>
      <c r="DO191" s="281"/>
      <c r="DP191" s="281"/>
      <c r="DQ191" s="281"/>
      <c r="DR191" s="281"/>
      <c r="DS191" s="281"/>
      <c r="DT191" s="281"/>
      <c r="DU191" s="281"/>
      <c r="DV191" s="281"/>
      <c r="DW191" s="281"/>
    </row>
  </sheetData>
  <dataConsolidate/>
  <conditionalFormatting sqref="D1 D102:BL109 AD110:BL111 D12:BL27 AD10:BL11 F1:H1 J1:BL1 AD28:BL29 D112:BL119 D122:BL137 AD46:BL47 AD64:BL65 AD82:BL83 AD100:BL101 AD120:BL121 AD138:BL139 D30:BL45 D48:BL63 D66:BL81 D84:BL99 D140:BL155 D158:BL173 D176:BL191 D2:BL9">
    <cfRule type="expression" dxfId="11" priority="29">
      <formula>D$2&lt;=$D$1</formula>
    </cfRule>
  </conditionalFormatting>
  <conditionalFormatting sqref="E1">
    <cfRule type="expression" dxfId="10" priority="37">
      <formula>I$2&lt;=$D$1</formula>
    </cfRule>
  </conditionalFormatting>
  <conditionalFormatting sqref="I1">
    <cfRule type="expression" dxfId="9" priority="1">
      <formula>I$2&lt;=$D$1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T166"/>
  <sheetViews>
    <sheetView topLeftCell="A73" workbookViewId="0">
      <selection activeCell="AG105" sqref="AG105"/>
    </sheetView>
  </sheetViews>
  <sheetFormatPr defaultRowHeight="15" outlineLevelCol="1" x14ac:dyDescent="0.25"/>
  <cols>
    <col min="1" max="1" width="15.7109375" style="196" customWidth="1"/>
    <col min="2" max="2" width="39.140625" style="196" bestFit="1" customWidth="1"/>
    <col min="3" max="3" width="9.140625" style="196" customWidth="1"/>
    <col min="4" max="7" width="9.140625" style="196" hidden="1" customWidth="1" outlineLevel="1"/>
    <col min="8" max="8" width="9.140625" style="196" customWidth="1" collapsed="1"/>
    <col min="9" max="12" width="9.140625" style="196" hidden="1" customWidth="1" outlineLevel="1"/>
    <col min="13" max="13" width="9.140625" style="196" customWidth="1" collapsed="1"/>
    <col min="14" max="17" width="9.140625" style="196" hidden="1" customWidth="1" outlineLevel="1"/>
    <col min="18" max="18" width="9.140625" style="196" customWidth="1" collapsed="1"/>
    <col min="19" max="22" width="9.140625" style="196" hidden="1" customWidth="1" outlineLevel="1"/>
    <col min="23" max="23" width="9.140625" style="196" customWidth="1" collapsed="1"/>
    <col min="24" max="27" width="9.140625" style="196" hidden="1" customWidth="1" outlineLevel="1"/>
    <col min="28" max="28" width="9.140625" style="196" customWidth="1" collapsed="1"/>
    <col min="29" max="32" width="9.140625" style="196" hidden="1" customWidth="1" outlineLevel="1"/>
    <col min="33" max="33" width="9.140625" style="196" customWidth="1" collapsed="1"/>
    <col min="34" max="37" width="9.140625" style="196" hidden="1" customWidth="1" outlineLevel="1"/>
    <col min="38" max="38" width="9.140625" style="196" customWidth="1" collapsed="1"/>
    <col min="39" max="42" width="9.140625" style="196" hidden="1" customWidth="1" outlineLevel="1"/>
    <col min="43" max="43" width="9.140625" style="196" customWidth="1" collapsed="1"/>
    <col min="44" max="47" width="9.140625" style="196" hidden="1" customWidth="1" outlineLevel="1"/>
    <col min="48" max="48" width="9.140625" style="196" customWidth="1" collapsed="1"/>
    <col min="49" max="52" width="9.140625" style="196" hidden="1" customWidth="1" outlineLevel="1"/>
    <col min="53" max="53" width="9.140625" style="196" customWidth="1" collapsed="1"/>
    <col min="54" max="57" width="9.140625" style="196" hidden="1" customWidth="1" outlineLevel="1"/>
    <col min="58" max="58" width="9.140625" style="196" customWidth="1" collapsed="1"/>
    <col min="59" max="62" width="9.140625" style="196" hidden="1" customWidth="1" outlineLevel="1"/>
    <col min="63" max="63" width="9.140625" style="196" customWidth="1" collapsed="1"/>
    <col min="64" max="64" width="9.140625" style="194"/>
    <col min="65" max="65" width="33" style="194" bestFit="1" customWidth="1"/>
    <col min="66" max="66" width="10.85546875" style="194" bestFit="1" customWidth="1"/>
    <col min="67" max="68" width="11.85546875" style="194" bestFit="1" customWidth="1"/>
    <col min="69" max="16384" width="9.140625" style="194"/>
  </cols>
  <sheetData>
    <row r="1" spans="1:66" x14ac:dyDescent="0.25">
      <c r="A1"/>
      <c r="B1" t="s">
        <v>3366</v>
      </c>
      <c r="C1">
        <f>VLOOKUP(Emisní_faktory!B5,TBL_KS_sektory_zúžený[[Sektor]:[Řádek]],4,FALSE)</f>
        <v>36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</row>
    <row r="2" spans="1:6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</row>
    <row r="3" spans="1:66" s="196" customFormat="1" ht="15.75" thickBot="1" x14ac:dyDescent="0.3">
      <c r="A3" t="s">
        <v>35</v>
      </c>
      <c r="B3" s="211" t="str">
        <f>Emisní_faktory!B5 &amp; " [TJ]"</f>
        <v>Doprava celkem [TJ]</v>
      </c>
      <c r="C3" s="260">
        <v>1990</v>
      </c>
      <c r="D3" s="261">
        <v>1991</v>
      </c>
      <c r="E3" s="261">
        <v>1992</v>
      </c>
      <c r="F3" s="261">
        <v>1993</v>
      </c>
      <c r="G3" s="261">
        <v>1994</v>
      </c>
      <c r="H3" s="261">
        <v>1995</v>
      </c>
      <c r="I3" s="261">
        <v>1996</v>
      </c>
      <c r="J3" s="261">
        <v>1997</v>
      </c>
      <c r="K3" s="261">
        <v>1998</v>
      </c>
      <c r="L3" s="261">
        <v>1999</v>
      </c>
      <c r="M3" s="261">
        <v>2000</v>
      </c>
      <c r="N3" s="261">
        <v>2001</v>
      </c>
      <c r="O3" s="261">
        <v>2002</v>
      </c>
      <c r="P3" s="261">
        <v>2003</v>
      </c>
      <c r="Q3" s="261">
        <v>2004</v>
      </c>
      <c r="R3" s="261">
        <v>2005</v>
      </c>
      <c r="S3" s="261">
        <v>2006</v>
      </c>
      <c r="T3" s="261">
        <v>2007</v>
      </c>
      <c r="U3" s="261">
        <v>2008</v>
      </c>
      <c r="V3" s="261">
        <v>2009</v>
      </c>
      <c r="W3" s="261">
        <v>2010</v>
      </c>
      <c r="X3" s="261">
        <v>2011</v>
      </c>
      <c r="Y3" s="261">
        <v>2012</v>
      </c>
      <c r="Z3" s="261">
        <v>2013</v>
      </c>
      <c r="AA3" s="261">
        <v>2014</v>
      </c>
      <c r="AB3" s="261">
        <v>2015</v>
      </c>
      <c r="AC3" s="261">
        <v>2016</v>
      </c>
      <c r="AD3" s="261">
        <v>2017</v>
      </c>
      <c r="AE3" s="261">
        <v>2018</v>
      </c>
      <c r="AF3" s="261">
        <v>2019</v>
      </c>
      <c r="AG3" s="261">
        <v>2020</v>
      </c>
      <c r="AH3" s="261">
        <v>2021</v>
      </c>
      <c r="AI3" s="261">
        <v>2022</v>
      </c>
      <c r="AJ3" s="261">
        <v>2023</v>
      </c>
      <c r="AK3" s="261">
        <v>2024</v>
      </c>
      <c r="AL3" s="261">
        <v>2025</v>
      </c>
      <c r="AM3" s="261">
        <v>2026</v>
      </c>
      <c r="AN3" s="261">
        <v>2027</v>
      </c>
      <c r="AO3" s="261">
        <v>2028</v>
      </c>
      <c r="AP3" s="261">
        <v>2029</v>
      </c>
      <c r="AQ3" s="261">
        <v>2030</v>
      </c>
      <c r="AR3" s="261">
        <v>2031</v>
      </c>
      <c r="AS3" s="261">
        <v>2032</v>
      </c>
      <c r="AT3" s="261">
        <v>2033</v>
      </c>
      <c r="AU3" s="261">
        <v>2034</v>
      </c>
      <c r="AV3" s="261">
        <v>2035</v>
      </c>
      <c r="AW3" s="261">
        <v>2036</v>
      </c>
      <c r="AX3" s="261">
        <v>2037</v>
      </c>
      <c r="AY3" s="261">
        <v>2038</v>
      </c>
      <c r="AZ3" s="261">
        <v>2039</v>
      </c>
      <c r="BA3" s="261">
        <v>2040</v>
      </c>
      <c r="BB3" s="261">
        <v>2041</v>
      </c>
      <c r="BC3" s="261">
        <v>2042</v>
      </c>
      <c r="BD3" s="261">
        <v>2043</v>
      </c>
      <c r="BE3" s="261">
        <v>2044</v>
      </c>
      <c r="BF3" s="261">
        <v>2045</v>
      </c>
      <c r="BG3" s="261">
        <v>2046</v>
      </c>
      <c r="BH3" s="261">
        <v>2047</v>
      </c>
      <c r="BI3" s="261">
        <v>2048</v>
      </c>
      <c r="BJ3" s="261">
        <v>2049</v>
      </c>
      <c r="BK3" s="262">
        <v>2050</v>
      </c>
      <c r="BN3" s="227">
        <f>Rok</f>
        <v>2015</v>
      </c>
    </row>
    <row r="4" spans="1:66" s="196" customFormat="1" x14ac:dyDescent="0.25">
      <c r="A4" t="s">
        <v>3130</v>
      </c>
      <c r="B4" s="179" t="s">
        <v>3267</v>
      </c>
      <c r="C4" s="215">
        <f ca="1">OFFSET(Projekce!D13,$C$1,0,1,1)</f>
        <v>0</v>
      </c>
      <c r="D4" s="173">
        <f ca="1">OFFSET(Projekce!E13,$C$1,0,1,1)</f>
        <v>0</v>
      </c>
      <c r="E4" s="173">
        <f ca="1">OFFSET(Projekce!F13,$C$1,0,1,1)</f>
        <v>0</v>
      </c>
      <c r="F4" s="173">
        <f ca="1">OFFSET(Projekce!G13,$C$1,0,1,1)</f>
        <v>0</v>
      </c>
      <c r="G4" s="173">
        <f ca="1">OFFSET(Projekce!H13,$C$1,0,1,1)</f>
        <v>0</v>
      </c>
      <c r="H4" s="173">
        <f ca="1">OFFSET(Projekce!I13,$C$1,0,1,1)</f>
        <v>0</v>
      </c>
      <c r="I4" s="173">
        <f ca="1">OFFSET(Projekce!J13,$C$1,0,1,1)</f>
        <v>0</v>
      </c>
      <c r="J4" s="173">
        <f ca="1">OFFSET(Projekce!K13,$C$1,0,1,1)</f>
        <v>0</v>
      </c>
      <c r="K4" s="173">
        <f ca="1">OFFSET(Projekce!L13,$C$1,0,1,1)</f>
        <v>0</v>
      </c>
      <c r="L4" s="173">
        <f ca="1">OFFSET(Projekce!M13,$C$1,0,1,1)</f>
        <v>0</v>
      </c>
      <c r="M4" s="173">
        <f ca="1">OFFSET(Projekce!N13,$C$1,0,1,1)</f>
        <v>0</v>
      </c>
      <c r="N4" s="173">
        <f ca="1">OFFSET(Projekce!O13,$C$1,0,1,1)</f>
        <v>0</v>
      </c>
      <c r="O4" s="173">
        <f ca="1">OFFSET(Projekce!P13,$C$1,0,1,1)</f>
        <v>28</v>
      </c>
      <c r="P4" s="173">
        <f ca="1">OFFSET(Projekce!Q13,$C$1,0,1,1)</f>
        <v>28</v>
      </c>
      <c r="Q4" s="173">
        <f ca="1">OFFSET(Projekce!R13,$C$1,0,1,1)</f>
        <v>0</v>
      </c>
      <c r="R4" s="173">
        <f ca="1">OFFSET(Projekce!S13,$C$1,0,1,1)</f>
        <v>14</v>
      </c>
      <c r="S4" s="173">
        <f ca="1">OFFSET(Projekce!T13,$C$1,0,1,1)</f>
        <v>37</v>
      </c>
      <c r="T4" s="173">
        <f ca="1">OFFSET(Projekce!U13,$C$1,0,1,1)</f>
        <v>34</v>
      </c>
      <c r="U4" s="173">
        <f ca="1">OFFSET(Projekce!V13,$C$1,0,1,1)</f>
        <v>37</v>
      </c>
      <c r="V4" s="173">
        <f ca="1">OFFSET(Projekce!W13,$C$1,0,1,1)</f>
        <v>14</v>
      </c>
      <c r="W4" s="173">
        <f ca="1">OFFSET(Projekce!X13,$C$1,0,1,1)</f>
        <v>14</v>
      </c>
      <c r="X4" s="173">
        <f ca="1">OFFSET(Projekce!Y13,$C$1,0,1,1)</f>
        <v>12</v>
      </c>
      <c r="Y4" s="173">
        <f ca="1">OFFSET(Projekce!Z13,$C$1,0,1,1)</f>
        <v>13</v>
      </c>
      <c r="Z4" s="173">
        <f ca="1">OFFSET(Projekce!AA13,$C$1,0,1,1)</f>
        <v>15</v>
      </c>
      <c r="AA4" s="173">
        <f ca="1">OFFSET(Projekce!AB13,$C$1,0,1,1)</f>
        <v>37</v>
      </c>
      <c r="AB4" s="173">
        <f ca="1">OFFSET(Projekce!AC13,$C$1,0,1,1)</f>
        <v>38</v>
      </c>
      <c r="AC4" s="173">
        <f ca="1">OFFSET(Projekce!AD13,$C$1,0,1,1)</f>
        <v>30.4</v>
      </c>
      <c r="AD4" s="173">
        <f ca="1">OFFSET(Projekce!AE13,$C$1,0,1,1)</f>
        <v>22.799999999999997</v>
      </c>
      <c r="AE4" s="173">
        <f ca="1">OFFSET(Projekce!AF13,$C$1,0,1,1)</f>
        <v>15.2</v>
      </c>
      <c r="AF4" s="173">
        <f ca="1">OFFSET(Projekce!AG13,$C$1,0,1,1)</f>
        <v>7.5999999999999979</v>
      </c>
      <c r="AG4" s="173">
        <f ca="1">OFFSET(Projekce!AH13,$C$1,0,1,1)</f>
        <v>0</v>
      </c>
      <c r="AH4" s="173">
        <f ca="1">OFFSET(Projekce!AI13,$C$1,0,1,1)</f>
        <v>0</v>
      </c>
      <c r="AI4" s="173">
        <f ca="1">OFFSET(Projekce!AJ13,$C$1,0,1,1)</f>
        <v>0</v>
      </c>
      <c r="AJ4" s="173">
        <f ca="1">OFFSET(Projekce!AK13,$C$1,0,1,1)</f>
        <v>0</v>
      </c>
      <c r="AK4" s="173">
        <f ca="1">OFFSET(Projekce!AL13,$C$1,0,1,1)</f>
        <v>0</v>
      </c>
      <c r="AL4" s="173">
        <f ca="1">OFFSET(Projekce!AM13,$C$1,0,1,1)</f>
        <v>0</v>
      </c>
      <c r="AM4" s="173">
        <f ca="1">OFFSET(Projekce!AN13,$C$1,0,1,1)</f>
        <v>0</v>
      </c>
      <c r="AN4" s="173">
        <f ca="1">OFFSET(Projekce!AO13,$C$1,0,1,1)</f>
        <v>0</v>
      </c>
      <c r="AO4" s="173">
        <f ca="1">OFFSET(Projekce!AP13,$C$1,0,1,1)</f>
        <v>0</v>
      </c>
      <c r="AP4" s="173">
        <f ca="1">OFFSET(Projekce!AQ13,$C$1,0,1,1)</f>
        <v>0</v>
      </c>
      <c r="AQ4" s="173">
        <f ca="1">OFFSET(Projekce!AR13,$C$1,0,1,1)</f>
        <v>0</v>
      </c>
      <c r="AR4" s="173">
        <f ca="1">OFFSET(Projekce!AS13,$C$1,0,1,1)</f>
        <v>0</v>
      </c>
      <c r="AS4" s="173">
        <f ca="1">OFFSET(Projekce!AT13,$C$1,0,1,1)</f>
        <v>0</v>
      </c>
      <c r="AT4" s="173">
        <f ca="1">OFFSET(Projekce!AU13,$C$1,0,1,1)</f>
        <v>0</v>
      </c>
      <c r="AU4" s="173">
        <f ca="1">OFFSET(Projekce!AV13,$C$1,0,1,1)</f>
        <v>0</v>
      </c>
      <c r="AV4" s="173">
        <f ca="1">OFFSET(Projekce!AW13,$C$1,0,1,1)</f>
        <v>0</v>
      </c>
      <c r="AW4" s="173">
        <f ca="1">OFFSET(Projekce!AX13,$C$1,0,1,1)</f>
        <v>0</v>
      </c>
      <c r="AX4" s="173">
        <f ca="1">OFFSET(Projekce!AY13,$C$1,0,1,1)</f>
        <v>0</v>
      </c>
      <c r="AY4" s="173">
        <f ca="1">OFFSET(Projekce!AZ13,$C$1,0,1,1)</f>
        <v>0</v>
      </c>
      <c r="AZ4" s="173">
        <f ca="1">OFFSET(Projekce!BA13,$C$1,0,1,1)</f>
        <v>0</v>
      </c>
      <c r="BA4" s="173">
        <f ca="1">OFFSET(Projekce!BB13,$C$1,0,1,1)</f>
        <v>0</v>
      </c>
      <c r="BB4" s="173">
        <f ca="1">OFFSET(Projekce!BC13,$C$1,0,1,1)</f>
        <v>0</v>
      </c>
      <c r="BC4" s="173">
        <f ca="1">OFFSET(Projekce!BD13,$C$1,0,1,1)</f>
        <v>0</v>
      </c>
      <c r="BD4" s="173">
        <f ca="1">OFFSET(Projekce!BE13,$C$1,0,1,1)</f>
        <v>0</v>
      </c>
      <c r="BE4" s="173">
        <f ca="1">OFFSET(Projekce!BF13,$C$1,0,1,1)</f>
        <v>0</v>
      </c>
      <c r="BF4" s="173">
        <f ca="1">OFFSET(Projekce!BG13,$C$1,0,1,1)</f>
        <v>0</v>
      </c>
      <c r="BG4" s="173">
        <f ca="1">OFFSET(Projekce!BH13,$C$1,0,1,1)</f>
        <v>0</v>
      </c>
      <c r="BH4" s="173">
        <f ca="1">OFFSET(Projekce!BI13,$C$1,0,1,1)</f>
        <v>0</v>
      </c>
      <c r="BI4" s="173">
        <f ca="1">OFFSET(Projekce!BJ13,$C$1,0,1,1)</f>
        <v>0</v>
      </c>
      <c r="BJ4" s="173">
        <f ca="1">OFFSET(Projekce!BK13,$C$1,0,1,1)</f>
        <v>0</v>
      </c>
      <c r="BK4" s="174">
        <f ca="1">OFFSET(Projekce!BL13,$C$1,0,1,1)</f>
        <v>0</v>
      </c>
      <c r="BN4" s="196">
        <f ca="1">INDEX($C4:$BK4,,$BN$3-1990+1)</f>
        <v>38</v>
      </c>
    </row>
    <row r="5" spans="1:66" s="196" customFormat="1" x14ac:dyDescent="0.25">
      <c r="A5" t="s">
        <v>3129</v>
      </c>
      <c r="B5" s="179" t="s">
        <v>3268</v>
      </c>
      <c r="C5" s="215">
        <f ca="1">OFFSET(Projekce!D14,$C$1,0,1,1)</f>
        <v>105519</v>
      </c>
      <c r="D5" s="173">
        <f ca="1">OFFSET(Projekce!E14,$C$1,0,1,1)</f>
        <v>92146</v>
      </c>
      <c r="E5" s="173">
        <f ca="1">OFFSET(Projekce!F14,$C$1,0,1,1)</f>
        <v>114823</v>
      </c>
      <c r="F5" s="173">
        <f ca="1">OFFSET(Projekce!G14,$C$1,0,1,1)</f>
        <v>114577</v>
      </c>
      <c r="G5" s="173">
        <f ca="1">OFFSET(Projekce!H14,$C$1,0,1,1)</f>
        <v>125810</v>
      </c>
      <c r="H5" s="173">
        <f ca="1">OFFSET(Projekce!I14,$C$1,0,1,1)</f>
        <v>108920</v>
      </c>
      <c r="I5" s="173">
        <f ca="1">OFFSET(Projekce!J14,$C$1,0,1,1)</f>
        <v>144566</v>
      </c>
      <c r="J5" s="173">
        <f ca="1">OFFSET(Projekce!K14,$C$1,0,1,1)</f>
        <v>148932</v>
      </c>
      <c r="K5" s="173">
        <f ca="1">OFFSET(Projekce!L14,$C$1,0,1,1)</f>
        <v>152444</v>
      </c>
      <c r="L5" s="173">
        <f ca="1">OFFSET(Projekce!M14,$C$1,0,1,1)</f>
        <v>168268</v>
      </c>
      <c r="M5" s="173">
        <f ca="1">OFFSET(Projekce!N14,$C$1,0,1,1)</f>
        <v>170668</v>
      </c>
      <c r="N5" s="173">
        <f ca="1">OFFSET(Projekce!O14,$C$1,0,1,1)</f>
        <v>180867</v>
      </c>
      <c r="O5" s="173">
        <f ca="1">OFFSET(Projekce!P14,$C$1,0,1,1)</f>
        <v>188279</v>
      </c>
      <c r="P5" s="173">
        <f ca="1">OFFSET(Projekce!Q14,$C$1,0,1,1)</f>
        <v>214584</v>
      </c>
      <c r="Q5" s="173">
        <f ca="1">OFFSET(Projekce!R14,$C$1,0,1,1)</f>
        <v>227646</v>
      </c>
      <c r="R5" s="173">
        <f ca="1">OFFSET(Projekce!S14,$C$1,0,1,1)</f>
        <v>245593</v>
      </c>
      <c r="S5" s="173">
        <f ca="1">OFFSET(Projekce!T14,$C$1,0,1,1)</f>
        <v>254666</v>
      </c>
      <c r="T5" s="173">
        <f ca="1">OFFSET(Projekce!U14,$C$1,0,1,1)</f>
        <v>267817</v>
      </c>
      <c r="U5" s="173">
        <f ca="1">OFFSET(Projekce!V14,$C$1,0,1,1)</f>
        <v>265975</v>
      </c>
      <c r="V5" s="173">
        <f ca="1">OFFSET(Projekce!W14,$C$1,0,1,1)</f>
        <v>257566</v>
      </c>
      <c r="W5" s="173">
        <f ca="1">OFFSET(Projekce!X14,$C$1,0,1,1)</f>
        <v>242155</v>
      </c>
      <c r="X5" s="173">
        <f ca="1">OFFSET(Projekce!Y14,$C$1,0,1,1)</f>
        <v>240083</v>
      </c>
      <c r="Y5" s="173">
        <f ca="1">OFFSET(Projekce!Z14,$C$1,0,1,1)</f>
        <v>235180</v>
      </c>
      <c r="Z5" s="173">
        <f ca="1">OFFSET(Projekce!AA14,$C$1,0,1,1)</f>
        <v>232548</v>
      </c>
      <c r="AA5" s="173">
        <f ca="1">OFFSET(Projekce!AB14,$C$1,0,1,1)</f>
        <v>239859</v>
      </c>
      <c r="AB5" s="173">
        <f ca="1">OFFSET(Projekce!AC14,$C$1,0,1,1)</f>
        <v>250650</v>
      </c>
      <c r="AC5" s="173">
        <f ca="1">OFFSET(Projekce!AD14,$C$1,0,1,1)</f>
        <v>200520</v>
      </c>
      <c r="AD5" s="173">
        <f ca="1">OFFSET(Projekce!AE14,$C$1,0,1,1)</f>
        <v>150390</v>
      </c>
      <c r="AE5" s="173">
        <f ca="1">OFFSET(Projekce!AF14,$C$1,0,1,1)</f>
        <v>100260</v>
      </c>
      <c r="AF5" s="173">
        <f ca="1">OFFSET(Projekce!AG14,$C$1,0,1,1)</f>
        <v>50130</v>
      </c>
      <c r="AG5" s="173">
        <f ca="1">OFFSET(Projekce!AH14,$C$1,0,1,1)</f>
        <v>0</v>
      </c>
      <c r="AH5" s="173">
        <f ca="1">OFFSET(Projekce!AI14,$C$1,0,1,1)</f>
        <v>0</v>
      </c>
      <c r="AI5" s="173">
        <f ca="1">OFFSET(Projekce!AJ14,$C$1,0,1,1)</f>
        <v>0</v>
      </c>
      <c r="AJ5" s="173">
        <f ca="1">OFFSET(Projekce!AK14,$C$1,0,1,1)</f>
        <v>0</v>
      </c>
      <c r="AK5" s="173">
        <f ca="1">OFFSET(Projekce!AL14,$C$1,0,1,1)</f>
        <v>0</v>
      </c>
      <c r="AL5" s="173">
        <f ca="1">OFFSET(Projekce!AM14,$C$1,0,1,1)</f>
        <v>0</v>
      </c>
      <c r="AM5" s="173">
        <f ca="1">OFFSET(Projekce!AN14,$C$1,0,1,1)</f>
        <v>0</v>
      </c>
      <c r="AN5" s="173">
        <f ca="1">OFFSET(Projekce!AO14,$C$1,0,1,1)</f>
        <v>0</v>
      </c>
      <c r="AO5" s="173">
        <f ca="1">OFFSET(Projekce!AP14,$C$1,0,1,1)</f>
        <v>0</v>
      </c>
      <c r="AP5" s="173">
        <f ca="1">OFFSET(Projekce!AQ14,$C$1,0,1,1)</f>
        <v>0</v>
      </c>
      <c r="AQ5" s="173">
        <f ca="1">OFFSET(Projekce!AR14,$C$1,0,1,1)</f>
        <v>0</v>
      </c>
      <c r="AR5" s="173">
        <f ca="1">OFFSET(Projekce!AS14,$C$1,0,1,1)</f>
        <v>0</v>
      </c>
      <c r="AS5" s="173">
        <f ca="1">OFFSET(Projekce!AT14,$C$1,0,1,1)</f>
        <v>0</v>
      </c>
      <c r="AT5" s="173">
        <f ca="1">OFFSET(Projekce!AU14,$C$1,0,1,1)</f>
        <v>0</v>
      </c>
      <c r="AU5" s="173">
        <f ca="1">OFFSET(Projekce!AV14,$C$1,0,1,1)</f>
        <v>0</v>
      </c>
      <c r="AV5" s="173">
        <f ca="1">OFFSET(Projekce!AW14,$C$1,0,1,1)</f>
        <v>0</v>
      </c>
      <c r="AW5" s="173">
        <f ca="1">OFFSET(Projekce!AX14,$C$1,0,1,1)</f>
        <v>0</v>
      </c>
      <c r="AX5" s="173">
        <f ca="1">OFFSET(Projekce!AY14,$C$1,0,1,1)</f>
        <v>0</v>
      </c>
      <c r="AY5" s="173">
        <f ca="1">OFFSET(Projekce!AZ14,$C$1,0,1,1)</f>
        <v>0</v>
      </c>
      <c r="AZ5" s="173">
        <f ca="1">OFFSET(Projekce!BA14,$C$1,0,1,1)</f>
        <v>0</v>
      </c>
      <c r="BA5" s="173">
        <f ca="1">OFFSET(Projekce!BB14,$C$1,0,1,1)</f>
        <v>0</v>
      </c>
      <c r="BB5" s="173">
        <f ca="1">OFFSET(Projekce!BC14,$C$1,0,1,1)</f>
        <v>0</v>
      </c>
      <c r="BC5" s="173">
        <f ca="1">OFFSET(Projekce!BD14,$C$1,0,1,1)</f>
        <v>0</v>
      </c>
      <c r="BD5" s="173">
        <f ca="1">OFFSET(Projekce!BE14,$C$1,0,1,1)</f>
        <v>0</v>
      </c>
      <c r="BE5" s="173">
        <f ca="1">OFFSET(Projekce!BF14,$C$1,0,1,1)</f>
        <v>0</v>
      </c>
      <c r="BF5" s="173">
        <f ca="1">OFFSET(Projekce!BG14,$C$1,0,1,1)</f>
        <v>0</v>
      </c>
      <c r="BG5" s="173">
        <f ca="1">OFFSET(Projekce!BH14,$C$1,0,1,1)</f>
        <v>0</v>
      </c>
      <c r="BH5" s="173">
        <f ca="1">OFFSET(Projekce!BI14,$C$1,0,1,1)</f>
        <v>0</v>
      </c>
      <c r="BI5" s="173">
        <f ca="1">OFFSET(Projekce!BJ14,$C$1,0,1,1)</f>
        <v>0</v>
      </c>
      <c r="BJ5" s="173">
        <f ca="1">OFFSET(Projekce!BK14,$C$1,0,1,1)</f>
        <v>0</v>
      </c>
      <c r="BK5" s="174">
        <f ca="1">OFFSET(Projekce!BL14,$C$1,0,1,1)</f>
        <v>0</v>
      </c>
      <c r="BN5" s="196">
        <f t="shared" ref="BN5:BN17" ca="1" si="0">INDEX($C5:$BK5,,$BN$3-1990+1)</f>
        <v>250650</v>
      </c>
    </row>
    <row r="6" spans="1:66" s="196" customFormat="1" x14ac:dyDescent="0.25">
      <c r="A6" t="s">
        <v>3131</v>
      </c>
      <c r="B6" s="179" t="s">
        <v>3273</v>
      </c>
      <c r="C6" s="215">
        <f ca="1">OFFSET(Projekce!D15,$C$1,0,1,1)</f>
        <v>0</v>
      </c>
      <c r="D6" s="173">
        <f ca="1">OFFSET(Projekce!E15,$C$1,0,1,1)</f>
        <v>0</v>
      </c>
      <c r="E6" s="173">
        <f ca="1">OFFSET(Projekce!F15,$C$1,0,1,1)</f>
        <v>3400</v>
      </c>
      <c r="F6" s="173">
        <f ca="1">OFFSET(Projekce!G15,$C$1,0,1,1)</f>
        <v>2479</v>
      </c>
      <c r="G6" s="173">
        <f ca="1">OFFSET(Projekce!H15,$C$1,0,1,1)</f>
        <v>379</v>
      </c>
      <c r="H6" s="173">
        <f ca="1">OFFSET(Projekce!I15,$C$1,0,1,1)</f>
        <v>654</v>
      </c>
      <c r="I6" s="173">
        <f ca="1">OFFSET(Projekce!J15,$C$1,0,1,1)</f>
        <v>1591</v>
      </c>
      <c r="J6" s="173">
        <f ca="1">OFFSET(Projekce!K15,$C$1,0,1,1)</f>
        <v>1365</v>
      </c>
      <c r="K6" s="173">
        <f ca="1">OFFSET(Projekce!L15,$C$1,0,1,1)</f>
        <v>1157</v>
      </c>
      <c r="L6" s="173">
        <f ca="1">OFFSET(Projekce!M15,$C$1,0,1,1)</f>
        <v>1238</v>
      </c>
      <c r="M6" s="173">
        <f ca="1">OFFSET(Projekce!N15,$C$1,0,1,1)</f>
        <v>1223</v>
      </c>
      <c r="N6" s="173">
        <f ca="1">OFFSET(Projekce!O15,$C$1,0,1,1)</f>
        <v>1282</v>
      </c>
      <c r="O6" s="173">
        <f ca="1">OFFSET(Projekce!P15,$C$1,0,1,1)</f>
        <v>1390</v>
      </c>
      <c r="P6" s="173">
        <f ca="1">OFFSET(Projekce!Q15,$C$1,0,1,1)</f>
        <v>1361</v>
      </c>
      <c r="Q6" s="173">
        <f ca="1">OFFSET(Projekce!R15,$C$1,0,1,1)</f>
        <v>1460</v>
      </c>
      <c r="R6" s="173">
        <f ca="1">OFFSET(Projekce!S15,$C$1,0,1,1)</f>
        <v>1620</v>
      </c>
      <c r="S6" s="173">
        <f ca="1">OFFSET(Projekce!T15,$C$1,0,1,1)</f>
        <v>1836</v>
      </c>
      <c r="T6" s="173">
        <f ca="1">OFFSET(Projekce!U15,$C$1,0,1,1)</f>
        <v>2352</v>
      </c>
      <c r="U6" s="173">
        <f ca="1">OFFSET(Projekce!V15,$C$1,0,1,1)</f>
        <v>2876</v>
      </c>
      <c r="V6" s="173">
        <f ca="1">OFFSET(Projekce!W15,$C$1,0,1,1)</f>
        <v>3021</v>
      </c>
      <c r="W6" s="173">
        <f ca="1">OFFSET(Projekce!X15,$C$1,0,1,1)</f>
        <v>3099</v>
      </c>
      <c r="X6" s="173">
        <f ca="1">OFFSET(Projekce!Y15,$C$1,0,1,1)</f>
        <v>3057</v>
      </c>
      <c r="Y6" s="173">
        <f ca="1">OFFSET(Projekce!Z15,$C$1,0,1,1)</f>
        <v>2137</v>
      </c>
      <c r="Z6" s="173">
        <f ca="1">OFFSET(Projekce!AA15,$C$1,0,1,1)</f>
        <v>2234</v>
      </c>
      <c r="AA6" s="173">
        <f ca="1">OFFSET(Projekce!AB15,$C$1,0,1,1)</f>
        <v>2541</v>
      </c>
      <c r="AB6" s="173">
        <f ca="1">OFFSET(Projekce!AC15,$C$1,0,1,1)</f>
        <v>2779</v>
      </c>
      <c r="AC6" s="173">
        <f ca="1">OFFSET(Projekce!AD15,$C$1,0,1,1)</f>
        <v>6983.2</v>
      </c>
      <c r="AD6" s="173">
        <f ca="1">OFFSET(Projekce!AE15,$C$1,0,1,1)</f>
        <v>11187.4</v>
      </c>
      <c r="AE6" s="173">
        <f ca="1">OFFSET(Projekce!AF15,$C$1,0,1,1)</f>
        <v>15391.6</v>
      </c>
      <c r="AF6" s="173">
        <f ca="1">OFFSET(Projekce!AG15,$C$1,0,1,1)</f>
        <v>19595.8</v>
      </c>
      <c r="AG6" s="173">
        <f ca="1">OFFSET(Projekce!AH15,$C$1,0,1,1)</f>
        <v>23800</v>
      </c>
      <c r="AH6" s="173">
        <f ca="1">OFFSET(Projekce!AI15,$C$1,0,1,1)</f>
        <v>26060</v>
      </c>
      <c r="AI6" s="173">
        <f ca="1">OFFSET(Projekce!AJ15,$C$1,0,1,1)</f>
        <v>28320</v>
      </c>
      <c r="AJ6" s="173">
        <f ca="1">OFFSET(Projekce!AK15,$C$1,0,1,1)</f>
        <v>30580</v>
      </c>
      <c r="AK6" s="173">
        <f ca="1">OFFSET(Projekce!AL15,$C$1,0,1,1)</f>
        <v>32840</v>
      </c>
      <c r="AL6" s="173">
        <f ca="1">OFFSET(Projekce!AM15,$C$1,0,1,1)</f>
        <v>35100</v>
      </c>
      <c r="AM6" s="173">
        <f ca="1">OFFSET(Projekce!AN15,$C$1,0,1,1)</f>
        <v>36900</v>
      </c>
      <c r="AN6" s="173">
        <f ca="1">OFFSET(Projekce!AO15,$C$1,0,1,1)</f>
        <v>38700</v>
      </c>
      <c r="AO6" s="173">
        <f ca="1">OFFSET(Projekce!AP15,$C$1,0,1,1)</f>
        <v>40500</v>
      </c>
      <c r="AP6" s="173">
        <f ca="1">OFFSET(Projekce!AQ15,$C$1,0,1,1)</f>
        <v>42300</v>
      </c>
      <c r="AQ6" s="173">
        <f ca="1">OFFSET(Projekce!AR15,$C$1,0,1,1)</f>
        <v>44100</v>
      </c>
      <c r="AR6" s="173">
        <f ca="1">OFFSET(Projekce!AS15,$C$1,0,1,1)</f>
        <v>44900</v>
      </c>
      <c r="AS6" s="173">
        <f ca="1">OFFSET(Projekce!AT15,$C$1,0,1,1)</f>
        <v>45700</v>
      </c>
      <c r="AT6" s="173">
        <f ca="1">OFFSET(Projekce!AU15,$C$1,0,1,1)</f>
        <v>46500</v>
      </c>
      <c r="AU6" s="173">
        <f ca="1">OFFSET(Projekce!AV15,$C$1,0,1,1)</f>
        <v>47300</v>
      </c>
      <c r="AV6" s="173">
        <f ca="1">OFFSET(Projekce!AW15,$C$1,0,1,1)</f>
        <v>48100</v>
      </c>
      <c r="AW6" s="173">
        <f ca="1">OFFSET(Projekce!AX15,$C$1,0,1,1)</f>
        <v>48700</v>
      </c>
      <c r="AX6" s="173">
        <f ca="1">OFFSET(Projekce!AY15,$C$1,0,1,1)</f>
        <v>49300</v>
      </c>
      <c r="AY6" s="173">
        <f ca="1">OFFSET(Projekce!AZ15,$C$1,0,1,1)</f>
        <v>49900</v>
      </c>
      <c r="AZ6" s="173">
        <f ca="1">OFFSET(Projekce!BA15,$C$1,0,1,1)</f>
        <v>50500</v>
      </c>
      <c r="BA6" s="173">
        <f ca="1">OFFSET(Projekce!BB15,$C$1,0,1,1)</f>
        <v>51100</v>
      </c>
      <c r="BB6" s="173">
        <f ca="1">OFFSET(Projekce!BC15,$C$1,0,1,1)</f>
        <v>50940</v>
      </c>
      <c r="BC6" s="173">
        <f ca="1">OFFSET(Projekce!BD15,$C$1,0,1,1)</f>
        <v>50780</v>
      </c>
      <c r="BD6" s="173">
        <f ca="1">OFFSET(Projekce!BE15,$C$1,0,1,1)</f>
        <v>50620</v>
      </c>
      <c r="BE6" s="173">
        <f ca="1">OFFSET(Projekce!BF15,$C$1,0,1,1)</f>
        <v>50460</v>
      </c>
      <c r="BF6" s="173">
        <f ca="1">OFFSET(Projekce!BG15,$C$1,0,1,1)</f>
        <v>50300</v>
      </c>
      <c r="BG6" s="173">
        <f ca="1">OFFSET(Projekce!BH15,$C$1,0,1,1)</f>
        <v>50060</v>
      </c>
      <c r="BH6" s="173">
        <f ca="1">OFFSET(Projekce!BI15,$C$1,0,1,1)</f>
        <v>49820</v>
      </c>
      <c r="BI6" s="173">
        <f ca="1">OFFSET(Projekce!BJ15,$C$1,0,1,1)</f>
        <v>49580</v>
      </c>
      <c r="BJ6" s="173">
        <f ca="1">OFFSET(Projekce!BK15,$C$1,0,1,1)</f>
        <v>49340</v>
      </c>
      <c r="BK6" s="174">
        <f ca="1">OFFSET(Projekce!BL15,$C$1,0,1,1)</f>
        <v>49100</v>
      </c>
      <c r="BN6" s="196">
        <f t="shared" ca="1" si="0"/>
        <v>2779</v>
      </c>
    </row>
    <row r="7" spans="1:66" s="196" customFormat="1" x14ac:dyDescent="0.25">
      <c r="A7" t="s">
        <v>3134</v>
      </c>
      <c r="B7" s="179" t="s">
        <v>3253</v>
      </c>
      <c r="C7" s="215">
        <f ca="1">OFFSET(Projekce!D16,$C$1,0,1,1)</f>
        <v>0</v>
      </c>
      <c r="D7" s="173">
        <f ca="1">OFFSET(Projekce!E16,$C$1,0,1,1)</f>
        <v>0</v>
      </c>
      <c r="E7" s="173">
        <f ca="1">OFFSET(Projekce!F16,$C$1,0,1,1)</f>
        <v>111</v>
      </c>
      <c r="F7" s="173">
        <f ca="1">OFFSET(Projekce!G16,$C$1,0,1,1)</f>
        <v>222</v>
      </c>
      <c r="G7" s="173">
        <f ca="1">OFFSET(Projekce!H16,$C$1,0,1,1)</f>
        <v>407</v>
      </c>
      <c r="H7" s="173">
        <f ca="1">OFFSET(Projekce!I16,$C$1,0,1,1)</f>
        <v>666</v>
      </c>
      <c r="I7" s="173">
        <f ca="1">OFFSET(Projekce!J16,$C$1,0,1,1)</f>
        <v>925</v>
      </c>
      <c r="J7" s="173">
        <f ca="1">OFFSET(Projekce!K16,$C$1,0,1,1)</f>
        <v>1406</v>
      </c>
      <c r="K7" s="173">
        <f ca="1">OFFSET(Projekce!L16,$C$1,0,1,1)</f>
        <v>1517</v>
      </c>
      <c r="L7" s="173">
        <f ca="1">OFFSET(Projekce!M16,$C$1,0,1,1)</f>
        <v>1887</v>
      </c>
      <c r="M7" s="173">
        <f ca="1">OFFSET(Projekce!N16,$C$1,0,1,1)</f>
        <v>2590</v>
      </c>
      <c r="N7" s="173">
        <f ca="1">OFFSET(Projekce!O16,$C$1,0,1,1)</f>
        <v>1924</v>
      </c>
      <c r="O7" s="173">
        <f ca="1">OFFSET(Projekce!P16,$C$1,0,1,1)</f>
        <v>2701</v>
      </c>
      <c r="P7" s="173">
        <f ca="1">OFFSET(Projekce!Q16,$C$1,0,1,1)</f>
        <v>2590</v>
      </c>
      <c r="Q7" s="173">
        <f ca="1">OFFSET(Projekce!R16,$C$1,0,1,1)</f>
        <v>1332</v>
      </c>
      <c r="R7" s="173">
        <f ca="1">OFFSET(Projekce!S16,$C$1,0,1,1)</f>
        <v>111</v>
      </c>
      <c r="S7" s="173">
        <f ca="1">OFFSET(Projekce!T16,$C$1,0,1,1)</f>
        <v>757</v>
      </c>
      <c r="T7" s="173">
        <f ca="1">OFFSET(Projekce!U16,$C$1,0,1,1)</f>
        <v>1258</v>
      </c>
      <c r="U7" s="173">
        <f ca="1">OFFSET(Projekce!V16,$C$1,0,1,1)</f>
        <v>4603</v>
      </c>
      <c r="V7" s="173">
        <f ca="1">OFFSET(Projekce!W16,$C$1,0,1,1)</f>
        <v>8155</v>
      </c>
      <c r="W7" s="173">
        <f ca="1">OFFSET(Projekce!X16,$C$1,0,1,1)</f>
        <v>9682</v>
      </c>
      <c r="X7" s="173">
        <f ca="1">OFFSET(Projekce!Y16,$C$1,0,1,1)</f>
        <v>12565</v>
      </c>
      <c r="Y7" s="173">
        <f ca="1">OFFSET(Projekce!Z16,$C$1,0,1,1)</f>
        <v>11525</v>
      </c>
      <c r="Z7" s="173">
        <f ca="1">OFFSET(Projekce!AA16,$C$1,0,1,1)</f>
        <v>11602</v>
      </c>
      <c r="AA7" s="173">
        <f ca="1">OFFSET(Projekce!AB16,$C$1,0,1,1)</f>
        <v>13262</v>
      </c>
      <c r="AB7" s="173">
        <f ca="1">OFFSET(Projekce!AC16,$C$1,0,1,1)</f>
        <v>12414</v>
      </c>
      <c r="AC7" s="173">
        <f ca="1">OFFSET(Projekce!AD16,$C$1,0,1,1)</f>
        <v>15751.2</v>
      </c>
      <c r="AD7" s="173">
        <f ca="1">OFFSET(Projekce!AE16,$C$1,0,1,1)</f>
        <v>19088.400000000001</v>
      </c>
      <c r="AE7" s="173">
        <f ca="1">OFFSET(Projekce!AF16,$C$1,0,1,1)</f>
        <v>22425.599999999999</v>
      </c>
      <c r="AF7" s="173">
        <f ca="1">OFFSET(Projekce!AG16,$C$1,0,1,1)</f>
        <v>25762.800000000003</v>
      </c>
      <c r="AG7" s="173">
        <f ca="1">OFFSET(Projekce!AH16,$C$1,0,1,1)</f>
        <v>29100</v>
      </c>
      <c r="AH7" s="173">
        <f ca="1">OFFSET(Projekce!AI16,$C$1,0,1,1)</f>
        <v>29100</v>
      </c>
      <c r="AI7" s="173">
        <f ca="1">OFFSET(Projekce!AJ16,$C$1,0,1,1)</f>
        <v>29100</v>
      </c>
      <c r="AJ7" s="173">
        <f ca="1">OFFSET(Projekce!AK16,$C$1,0,1,1)</f>
        <v>29100</v>
      </c>
      <c r="AK7" s="173">
        <f ca="1">OFFSET(Projekce!AL16,$C$1,0,1,1)</f>
        <v>29100</v>
      </c>
      <c r="AL7" s="173">
        <f ca="1">OFFSET(Projekce!AM16,$C$1,0,1,1)</f>
        <v>29100</v>
      </c>
      <c r="AM7" s="173">
        <f ca="1">OFFSET(Projekce!AN16,$C$1,0,1,1)</f>
        <v>28900</v>
      </c>
      <c r="AN7" s="173">
        <f ca="1">OFFSET(Projekce!AO16,$C$1,0,1,1)</f>
        <v>28700</v>
      </c>
      <c r="AO7" s="173">
        <f ca="1">OFFSET(Projekce!AP16,$C$1,0,1,1)</f>
        <v>28500</v>
      </c>
      <c r="AP7" s="173">
        <f ca="1">OFFSET(Projekce!AQ16,$C$1,0,1,1)</f>
        <v>28300</v>
      </c>
      <c r="AQ7" s="173">
        <f ca="1">OFFSET(Projekce!AR16,$C$1,0,1,1)</f>
        <v>28100</v>
      </c>
      <c r="AR7" s="173">
        <f ca="1">OFFSET(Projekce!AS16,$C$1,0,1,1)</f>
        <v>28100</v>
      </c>
      <c r="AS7" s="173">
        <f ca="1">OFFSET(Projekce!AT16,$C$1,0,1,1)</f>
        <v>28100</v>
      </c>
      <c r="AT7" s="173">
        <f ca="1">OFFSET(Projekce!AU16,$C$1,0,1,1)</f>
        <v>28100</v>
      </c>
      <c r="AU7" s="173">
        <f ca="1">OFFSET(Projekce!AV16,$C$1,0,1,1)</f>
        <v>28100</v>
      </c>
      <c r="AV7" s="173">
        <f ca="1">OFFSET(Projekce!AW16,$C$1,0,1,1)</f>
        <v>28100</v>
      </c>
      <c r="AW7" s="173">
        <f ca="1">OFFSET(Projekce!AX16,$C$1,0,1,1)</f>
        <v>28100</v>
      </c>
      <c r="AX7" s="173">
        <f ca="1">OFFSET(Projekce!AY16,$C$1,0,1,1)</f>
        <v>28100</v>
      </c>
      <c r="AY7" s="173">
        <f ca="1">OFFSET(Projekce!AZ16,$C$1,0,1,1)</f>
        <v>28100</v>
      </c>
      <c r="AZ7" s="173">
        <f ca="1">OFFSET(Projekce!BA16,$C$1,0,1,1)</f>
        <v>28100</v>
      </c>
      <c r="BA7" s="173">
        <f ca="1">OFFSET(Projekce!BB16,$C$1,0,1,1)</f>
        <v>28100</v>
      </c>
      <c r="BB7" s="173">
        <f ca="1">OFFSET(Projekce!BC16,$C$1,0,1,1)</f>
        <v>28100</v>
      </c>
      <c r="BC7" s="173">
        <f ca="1">OFFSET(Projekce!BD16,$C$1,0,1,1)</f>
        <v>28100</v>
      </c>
      <c r="BD7" s="173">
        <f ca="1">OFFSET(Projekce!BE16,$C$1,0,1,1)</f>
        <v>28100</v>
      </c>
      <c r="BE7" s="173">
        <f ca="1">OFFSET(Projekce!BF16,$C$1,0,1,1)</f>
        <v>28100</v>
      </c>
      <c r="BF7" s="173">
        <f ca="1">OFFSET(Projekce!BG16,$C$1,0,1,1)</f>
        <v>28100</v>
      </c>
      <c r="BG7" s="173">
        <f ca="1">OFFSET(Projekce!BH16,$C$1,0,1,1)</f>
        <v>28100</v>
      </c>
      <c r="BH7" s="173">
        <f ca="1">OFFSET(Projekce!BI16,$C$1,0,1,1)</f>
        <v>28100</v>
      </c>
      <c r="BI7" s="173">
        <f ca="1">OFFSET(Projekce!BJ16,$C$1,0,1,1)</f>
        <v>28100</v>
      </c>
      <c r="BJ7" s="173">
        <f ca="1">OFFSET(Projekce!BK16,$C$1,0,1,1)</f>
        <v>28100</v>
      </c>
      <c r="BK7" s="174">
        <f ca="1">OFFSET(Projekce!BL16,$C$1,0,1,1)</f>
        <v>28100</v>
      </c>
      <c r="BN7" s="196">
        <f t="shared" ca="1" si="0"/>
        <v>12414</v>
      </c>
    </row>
    <row r="8" spans="1:66" s="196" customFormat="1" x14ac:dyDescent="0.25">
      <c r="A8" t="s">
        <v>3132</v>
      </c>
      <c r="B8" s="179" t="s">
        <v>3274</v>
      </c>
      <c r="C8" s="215">
        <f ca="1">OFFSET(Projekce!D17,$C$1,0,1,1)</f>
        <v>0</v>
      </c>
      <c r="D8" s="173">
        <f ca="1">OFFSET(Projekce!E17,$C$1,0,1,1)</f>
        <v>0</v>
      </c>
      <c r="E8" s="173">
        <f ca="1">OFFSET(Projekce!F17,$C$1,0,1,1)</f>
        <v>0</v>
      </c>
      <c r="F8" s="173">
        <f ca="1">OFFSET(Projekce!G17,$C$1,0,1,1)</f>
        <v>0</v>
      </c>
      <c r="G8" s="173">
        <f ca="1">OFFSET(Projekce!H17,$C$1,0,1,1)</f>
        <v>0</v>
      </c>
      <c r="H8" s="173">
        <f ca="1">OFFSET(Projekce!I17,$C$1,0,1,1)</f>
        <v>0</v>
      </c>
      <c r="I8" s="173">
        <f ca="1">OFFSET(Projekce!J17,$C$1,0,1,1)</f>
        <v>0</v>
      </c>
      <c r="J8" s="173">
        <f ca="1">OFFSET(Projekce!K17,$C$1,0,1,1)</f>
        <v>0</v>
      </c>
      <c r="K8" s="173">
        <f ca="1">OFFSET(Projekce!L17,$C$1,0,1,1)</f>
        <v>0</v>
      </c>
      <c r="L8" s="173">
        <f ca="1">OFFSET(Projekce!M17,$C$1,0,1,1)</f>
        <v>0</v>
      </c>
      <c r="M8" s="173">
        <f ca="1">OFFSET(Projekce!N17,$C$1,0,1,1)</f>
        <v>0</v>
      </c>
      <c r="N8" s="173">
        <f ca="1">OFFSET(Projekce!O17,$C$1,0,1,1)</f>
        <v>0</v>
      </c>
      <c r="O8" s="173">
        <f ca="1">OFFSET(Projekce!P17,$C$1,0,1,1)</f>
        <v>0</v>
      </c>
      <c r="P8" s="173">
        <f ca="1">OFFSET(Projekce!Q17,$C$1,0,1,1)</f>
        <v>0</v>
      </c>
      <c r="Q8" s="173">
        <f ca="1">OFFSET(Projekce!R17,$C$1,0,1,1)</f>
        <v>0</v>
      </c>
      <c r="R8" s="173">
        <f ca="1">OFFSET(Projekce!S17,$C$1,0,1,1)</f>
        <v>0</v>
      </c>
      <c r="S8" s="173">
        <f ca="1">OFFSET(Projekce!T17,$C$1,0,1,1)</f>
        <v>0</v>
      </c>
      <c r="T8" s="173">
        <f ca="1">OFFSET(Projekce!U17,$C$1,0,1,1)</f>
        <v>0</v>
      </c>
      <c r="U8" s="173">
        <f ca="1">OFFSET(Projekce!V17,$C$1,0,1,1)</f>
        <v>0</v>
      </c>
      <c r="V8" s="173">
        <f ca="1">OFFSET(Projekce!W17,$C$1,0,1,1)</f>
        <v>0</v>
      </c>
      <c r="W8" s="173">
        <f ca="1">OFFSET(Projekce!X17,$C$1,0,1,1)</f>
        <v>0</v>
      </c>
      <c r="X8" s="173">
        <f ca="1">OFFSET(Projekce!Y17,$C$1,0,1,1)</f>
        <v>0</v>
      </c>
      <c r="Y8" s="173">
        <f ca="1">OFFSET(Projekce!Z17,$C$1,0,1,1)</f>
        <v>0</v>
      </c>
      <c r="Z8" s="173">
        <f ca="1">OFFSET(Projekce!AA17,$C$1,0,1,1)</f>
        <v>0</v>
      </c>
      <c r="AA8" s="173">
        <f ca="1">OFFSET(Projekce!AB17,$C$1,0,1,1)</f>
        <v>0</v>
      </c>
      <c r="AB8" s="173">
        <f ca="1">OFFSET(Projekce!AC17,$C$1,0,1,1)</f>
        <v>0</v>
      </c>
      <c r="AC8" s="173">
        <f ca="1">OFFSET(Projekce!AD17,$C$1,0,1,1)</f>
        <v>0</v>
      </c>
      <c r="AD8" s="173">
        <f ca="1">OFFSET(Projekce!AE17,$C$1,0,1,1)</f>
        <v>0</v>
      </c>
      <c r="AE8" s="173">
        <f ca="1">OFFSET(Projekce!AF17,$C$1,0,1,1)</f>
        <v>0</v>
      </c>
      <c r="AF8" s="173">
        <f ca="1">OFFSET(Projekce!AG17,$C$1,0,1,1)</f>
        <v>0</v>
      </c>
      <c r="AG8" s="173">
        <f ca="1">OFFSET(Projekce!AH17,$C$1,0,1,1)</f>
        <v>0</v>
      </c>
      <c r="AH8" s="173">
        <f ca="1">OFFSET(Projekce!AI17,$C$1,0,1,1)</f>
        <v>0</v>
      </c>
      <c r="AI8" s="173">
        <f ca="1">OFFSET(Projekce!AJ17,$C$1,0,1,1)</f>
        <v>0</v>
      </c>
      <c r="AJ8" s="173">
        <f ca="1">OFFSET(Projekce!AK17,$C$1,0,1,1)</f>
        <v>0</v>
      </c>
      <c r="AK8" s="173">
        <f ca="1">OFFSET(Projekce!AL17,$C$1,0,1,1)</f>
        <v>0</v>
      </c>
      <c r="AL8" s="173">
        <f ca="1">OFFSET(Projekce!AM17,$C$1,0,1,1)</f>
        <v>0</v>
      </c>
      <c r="AM8" s="173">
        <f ca="1">OFFSET(Projekce!AN17,$C$1,0,1,1)</f>
        <v>0</v>
      </c>
      <c r="AN8" s="173">
        <f ca="1">OFFSET(Projekce!AO17,$C$1,0,1,1)</f>
        <v>0</v>
      </c>
      <c r="AO8" s="173">
        <f ca="1">OFFSET(Projekce!AP17,$C$1,0,1,1)</f>
        <v>0</v>
      </c>
      <c r="AP8" s="173">
        <f ca="1">OFFSET(Projekce!AQ17,$C$1,0,1,1)</f>
        <v>0</v>
      </c>
      <c r="AQ8" s="173">
        <f ca="1">OFFSET(Projekce!AR17,$C$1,0,1,1)</f>
        <v>0</v>
      </c>
      <c r="AR8" s="173">
        <f ca="1">OFFSET(Projekce!AS17,$C$1,0,1,1)</f>
        <v>0</v>
      </c>
      <c r="AS8" s="173">
        <f ca="1">OFFSET(Projekce!AT17,$C$1,0,1,1)</f>
        <v>0</v>
      </c>
      <c r="AT8" s="173">
        <f ca="1">OFFSET(Projekce!AU17,$C$1,0,1,1)</f>
        <v>0</v>
      </c>
      <c r="AU8" s="173">
        <f ca="1">OFFSET(Projekce!AV17,$C$1,0,1,1)</f>
        <v>0</v>
      </c>
      <c r="AV8" s="173">
        <f ca="1">OFFSET(Projekce!AW17,$C$1,0,1,1)</f>
        <v>0</v>
      </c>
      <c r="AW8" s="173">
        <f ca="1">OFFSET(Projekce!AX17,$C$1,0,1,1)</f>
        <v>0</v>
      </c>
      <c r="AX8" s="173">
        <f ca="1">OFFSET(Projekce!AY17,$C$1,0,1,1)</f>
        <v>0</v>
      </c>
      <c r="AY8" s="173">
        <f ca="1">OFFSET(Projekce!AZ17,$C$1,0,1,1)</f>
        <v>0</v>
      </c>
      <c r="AZ8" s="173">
        <f ca="1">OFFSET(Projekce!BA17,$C$1,0,1,1)</f>
        <v>0</v>
      </c>
      <c r="BA8" s="173">
        <f ca="1">OFFSET(Projekce!BB17,$C$1,0,1,1)</f>
        <v>0</v>
      </c>
      <c r="BB8" s="173">
        <f ca="1">OFFSET(Projekce!BC17,$C$1,0,1,1)</f>
        <v>0</v>
      </c>
      <c r="BC8" s="173">
        <f ca="1">OFFSET(Projekce!BD17,$C$1,0,1,1)</f>
        <v>0</v>
      </c>
      <c r="BD8" s="173">
        <f ca="1">OFFSET(Projekce!BE17,$C$1,0,1,1)</f>
        <v>0</v>
      </c>
      <c r="BE8" s="173">
        <f ca="1">OFFSET(Projekce!BF17,$C$1,0,1,1)</f>
        <v>0</v>
      </c>
      <c r="BF8" s="173">
        <f ca="1">OFFSET(Projekce!BG17,$C$1,0,1,1)</f>
        <v>0</v>
      </c>
      <c r="BG8" s="173">
        <f ca="1">OFFSET(Projekce!BH17,$C$1,0,1,1)</f>
        <v>0</v>
      </c>
      <c r="BH8" s="173">
        <f ca="1">OFFSET(Projekce!BI17,$C$1,0,1,1)</f>
        <v>0</v>
      </c>
      <c r="BI8" s="173">
        <f ca="1">OFFSET(Projekce!BJ17,$C$1,0,1,1)</f>
        <v>0</v>
      </c>
      <c r="BJ8" s="173">
        <f ca="1">OFFSET(Projekce!BK17,$C$1,0,1,1)</f>
        <v>0</v>
      </c>
      <c r="BK8" s="174">
        <f ca="1">OFFSET(Projekce!BL17,$C$1,0,1,1)</f>
        <v>0</v>
      </c>
      <c r="BN8" s="196">
        <f t="shared" ca="1" si="0"/>
        <v>0</v>
      </c>
    </row>
    <row r="9" spans="1:66" s="196" customFormat="1" x14ac:dyDescent="0.25">
      <c r="A9" t="s">
        <v>3277</v>
      </c>
      <c r="B9" s="179" t="s">
        <v>3209</v>
      </c>
      <c r="C9" s="215">
        <f ca="1">OFFSET(Projekce!D18,$C$1,0,1,1)</f>
        <v>11401</v>
      </c>
      <c r="D9" s="173">
        <f ca="1">OFFSET(Projekce!E18,$C$1,0,1,1)</f>
        <v>8500</v>
      </c>
      <c r="E9" s="173">
        <f ca="1">OFFSET(Projekce!F18,$C$1,0,1,1)</f>
        <v>9724</v>
      </c>
      <c r="F9" s="173">
        <f ca="1">OFFSET(Projekce!G18,$C$1,0,1,1)</f>
        <v>9576</v>
      </c>
      <c r="G9" s="173">
        <f ca="1">OFFSET(Projekce!H18,$C$1,0,1,1)</f>
        <v>9140</v>
      </c>
      <c r="H9" s="173">
        <f ca="1">OFFSET(Projekce!I18,$C$1,0,1,1)</f>
        <v>8579</v>
      </c>
      <c r="I9" s="173">
        <f ca="1">OFFSET(Projekce!J18,$C$1,0,1,1)</f>
        <v>8957</v>
      </c>
      <c r="J9" s="173">
        <f ca="1">OFFSET(Projekce!K18,$C$1,0,1,1)</f>
        <v>8208</v>
      </c>
      <c r="K9" s="173">
        <f ca="1">OFFSET(Projekce!L18,$C$1,0,1,1)</f>
        <v>8320</v>
      </c>
      <c r="L9" s="173">
        <f ca="1">OFFSET(Projekce!M18,$C$1,0,1,1)</f>
        <v>7855</v>
      </c>
      <c r="M9" s="173">
        <f ca="1">OFFSET(Projekce!N18,$C$1,0,1,1)</f>
        <v>8406</v>
      </c>
      <c r="N9" s="173">
        <f ca="1">OFFSET(Projekce!O18,$C$1,0,1,1)</f>
        <v>7621</v>
      </c>
      <c r="O9" s="173">
        <f ca="1">OFFSET(Projekce!P18,$C$1,0,1,1)</f>
        <v>7751</v>
      </c>
      <c r="P9" s="173">
        <f ca="1">OFFSET(Projekce!Q18,$C$1,0,1,1)</f>
        <v>7967</v>
      </c>
      <c r="Q9" s="173">
        <f ca="1">OFFSET(Projekce!R18,$C$1,0,1,1)</f>
        <v>7916</v>
      </c>
      <c r="R9" s="173">
        <f ca="1">OFFSET(Projekce!S18,$C$1,0,1,1)</f>
        <v>7852</v>
      </c>
      <c r="S9" s="173">
        <f ca="1">OFFSET(Projekce!T18,$C$1,0,1,1)</f>
        <v>7931</v>
      </c>
      <c r="T9" s="173">
        <f ca="1">OFFSET(Projekce!U18,$C$1,0,1,1)</f>
        <v>8251</v>
      </c>
      <c r="U9" s="173">
        <f ca="1">OFFSET(Projekce!V18,$C$1,0,1,1)</f>
        <v>7679</v>
      </c>
      <c r="V9" s="173">
        <f ca="1">OFFSET(Projekce!W18,$C$1,0,1,1)</f>
        <v>7362</v>
      </c>
      <c r="W9" s="173">
        <f ca="1">OFFSET(Projekce!X18,$C$1,0,1,1)</f>
        <v>5864</v>
      </c>
      <c r="X9" s="173">
        <f ca="1">OFFSET(Projekce!Y18,$C$1,0,1,1)</f>
        <v>5782</v>
      </c>
      <c r="Y9" s="173">
        <f ca="1">OFFSET(Projekce!Z18,$C$1,0,1,1)</f>
        <v>5810</v>
      </c>
      <c r="Z9" s="173">
        <f ca="1">OFFSET(Projekce!AA18,$C$1,0,1,1)</f>
        <v>5731</v>
      </c>
      <c r="AA9" s="173">
        <f ca="1">OFFSET(Projekce!AB18,$C$1,0,1,1)</f>
        <v>5612</v>
      </c>
      <c r="AB9" s="173">
        <f ca="1">OFFSET(Projekce!AC18,$C$1,0,1,1)</f>
        <v>5792</v>
      </c>
      <c r="AC9" s="173">
        <f ca="1">OFFSET(Projekce!AD18,$C$1,0,1,1)</f>
        <v>6573.6</v>
      </c>
      <c r="AD9" s="173">
        <f ca="1">OFFSET(Projekce!AE18,$C$1,0,1,1)</f>
        <v>7355.2</v>
      </c>
      <c r="AE9" s="173">
        <f ca="1">OFFSET(Projekce!AF18,$C$1,0,1,1)</f>
        <v>8136.7999999999993</v>
      </c>
      <c r="AF9" s="173">
        <f ca="1">OFFSET(Projekce!AG18,$C$1,0,1,1)</f>
        <v>8918.4</v>
      </c>
      <c r="AG9" s="173">
        <f ca="1">OFFSET(Projekce!AH18,$C$1,0,1,1)</f>
        <v>9700</v>
      </c>
      <c r="AH9" s="173">
        <f ca="1">OFFSET(Projekce!AI18,$C$1,0,1,1)</f>
        <v>10180</v>
      </c>
      <c r="AI9" s="173">
        <f ca="1">OFFSET(Projekce!AJ18,$C$1,0,1,1)</f>
        <v>10660</v>
      </c>
      <c r="AJ9" s="173">
        <f ca="1">OFFSET(Projekce!AK18,$C$1,0,1,1)</f>
        <v>11140</v>
      </c>
      <c r="AK9" s="173">
        <f ca="1">OFFSET(Projekce!AL18,$C$1,0,1,1)</f>
        <v>11620</v>
      </c>
      <c r="AL9" s="173">
        <f ca="1">OFFSET(Projekce!AM18,$C$1,0,1,1)</f>
        <v>12100</v>
      </c>
      <c r="AM9" s="173">
        <f ca="1">OFFSET(Projekce!AN18,$C$1,0,1,1)</f>
        <v>12800</v>
      </c>
      <c r="AN9" s="173">
        <f ca="1">OFFSET(Projekce!AO18,$C$1,0,1,1)</f>
        <v>13500</v>
      </c>
      <c r="AO9" s="173">
        <f ca="1">OFFSET(Projekce!AP18,$C$1,0,1,1)</f>
        <v>14200</v>
      </c>
      <c r="AP9" s="173">
        <f ca="1">OFFSET(Projekce!AQ18,$C$1,0,1,1)</f>
        <v>14900</v>
      </c>
      <c r="AQ9" s="173">
        <f ca="1">OFFSET(Projekce!AR18,$C$1,0,1,1)</f>
        <v>15600</v>
      </c>
      <c r="AR9" s="173">
        <f ca="1">OFFSET(Projekce!AS18,$C$1,0,1,1)</f>
        <v>16560</v>
      </c>
      <c r="AS9" s="173">
        <f ca="1">OFFSET(Projekce!AT18,$C$1,0,1,1)</f>
        <v>17520</v>
      </c>
      <c r="AT9" s="173">
        <f ca="1">OFFSET(Projekce!AU18,$C$1,0,1,1)</f>
        <v>18480</v>
      </c>
      <c r="AU9" s="173">
        <f ca="1">OFFSET(Projekce!AV18,$C$1,0,1,1)</f>
        <v>19440</v>
      </c>
      <c r="AV9" s="173">
        <f ca="1">OFFSET(Projekce!AW18,$C$1,0,1,1)</f>
        <v>20400</v>
      </c>
      <c r="AW9" s="173">
        <f ca="1">OFFSET(Projekce!AX18,$C$1,0,1,1)</f>
        <v>21300</v>
      </c>
      <c r="AX9" s="173">
        <f ca="1">OFFSET(Projekce!AY18,$C$1,0,1,1)</f>
        <v>22200</v>
      </c>
      <c r="AY9" s="173">
        <f ca="1">OFFSET(Projekce!AZ18,$C$1,0,1,1)</f>
        <v>23100</v>
      </c>
      <c r="AZ9" s="173">
        <f ca="1">OFFSET(Projekce!BA18,$C$1,0,1,1)</f>
        <v>24000</v>
      </c>
      <c r="BA9" s="173">
        <f ca="1">OFFSET(Projekce!BB18,$C$1,0,1,1)</f>
        <v>24900</v>
      </c>
      <c r="BB9" s="173">
        <f ca="1">OFFSET(Projekce!BC18,$C$1,0,1,1)</f>
        <v>25640</v>
      </c>
      <c r="BC9" s="173">
        <f ca="1">OFFSET(Projekce!BD18,$C$1,0,1,1)</f>
        <v>26380</v>
      </c>
      <c r="BD9" s="173">
        <f ca="1">OFFSET(Projekce!BE18,$C$1,0,1,1)</f>
        <v>27120</v>
      </c>
      <c r="BE9" s="173">
        <f ca="1">OFFSET(Projekce!BF18,$C$1,0,1,1)</f>
        <v>27860</v>
      </c>
      <c r="BF9" s="173">
        <f ca="1">OFFSET(Projekce!BG18,$C$1,0,1,1)</f>
        <v>28600</v>
      </c>
      <c r="BG9" s="173">
        <f ca="1">OFFSET(Projekce!BH18,$C$1,0,1,1)</f>
        <v>29360</v>
      </c>
      <c r="BH9" s="173">
        <f ca="1">OFFSET(Projekce!BI18,$C$1,0,1,1)</f>
        <v>30120</v>
      </c>
      <c r="BI9" s="173">
        <f ca="1">OFFSET(Projekce!BJ18,$C$1,0,1,1)</f>
        <v>30880</v>
      </c>
      <c r="BJ9" s="173">
        <f ca="1">OFFSET(Projekce!BK18,$C$1,0,1,1)</f>
        <v>31640</v>
      </c>
      <c r="BK9" s="174">
        <f ca="1">OFFSET(Projekce!BL18,$C$1,0,1,1)</f>
        <v>32400</v>
      </c>
      <c r="BN9" s="196">
        <f t="shared" ca="1" si="0"/>
        <v>5792</v>
      </c>
    </row>
    <row r="10" spans="1:66" s="196" customFormat="1" x14ac:dyDescent="0.25">
      <c r="A10" t="s">
        <v>3255</v>
      </c>
      <c r="B10" s="179" t="s">
        <v>3210</v>
      </c>
      <c r="C10" s="215">
        <f ca="1">OFFSET(Projekce!D19,$C$1,0,1,1)</f>
        <v>0</v>
      </c>
      <c r="D10" s="173">
        <f ca="1">OFFSET(Projekce!E19,$C$1,0,1,1)</f>
        <v>0</v>
      </c>
      <c r="E10" s="173">
        <f ca="1">OFFSET(Projekce!F19,$C$1,0,1,1)</f>
        <v>0</v>
      </c>
      <c r="F10" s="173">
        <f ca="1">OFFSET(Projekce!G19,$C$1,0,1,1)</f>
        <v>0</v>
      </c>
      <c r="G10" s="173">
        <f ca="1">OFFSET(Projekce!H19,$C$1,0,1,1)</f>
        <v>0</v>
      </c>
      <c r="H10" s="173">
        <f ca="1">OFFSET(Projekce!I19,$C$1,0,1,1)</f>
        <v>0</v>
      </c>
      <c r="I10" s="173">
        <f ca="1">OFFSET(Projekce!J19,$C$1,0,1,1)</f>
        <v>0</v>
      </c>
      <c r="J10" s="173">
        <f ca="1">OFFSET(Projekce!K19,$C$1,0,1,1)</f>
        <v>0</v>
      </c>
      <c r="K10" s="173">
        <f ca="1">OFFSET(Projekce!L19,$C$1,0,1,1)</f>
        <v>0</v>
      </c>
      <c r="L10" s="173">
        <f ca="1">OFFSET(Projekce!M19,$C$1,0,1,1)</f>
        <v>0</v>
      </c>
      <c r="M10" s="173">
        <f ca="1">OFFSET(Projekce!N19,$C$1,0,1,1)</f>
        <v>0</v>
      </c>
      <c r="N10" s="173">
        <f ca="1">OFFSET(Projekce!O19,$C$1,0,1,1)</f>
        <v>0</v>
      </c>
      <c r="O10" s="173">
        <f ca="1">OFFSET(Projekce!P19,$C$1,0,1,1)</f>
        <v>0</v>
      </c>
      <c r="P10" s="173">
        <f ca="1">OFFSET(Projekce!Q19,$C$1,0,1,1)</f>
        <v>0</v>
      </c>
      <c r="Q10" s="173">
        <f ca="1">OFFSET(Projekce!R19,$C$1,0,1,1)</f>
        <v>0</v>
      </c>
      <c r="R10" s="173">
        <f ca="1">OFFSET(Projekce!S19,$C$1,0,1,1)</f>
        <v>0</v>
      </c>
      <c r="S10" s="173">
        <f ca="1">OFFSET(Projekce!T19,$C$1,0,1,1)</f>
        <v>0</v>
      </c>
      <c r="T10" s="173">
        <f ca="1">OFFSET(Projekce!U19,$C$1,0,1,1)</f>
        <v>0</v>
      </c>
      <c r="U10" s="173">
        <f ca="1">OFFSET(Projekce!V19,$C$1,0,1,1)</f>
        <v>0</v>
      </c>
      <c r="V10" s="173">
        <f ca="1">OFFSET(Projekce!W19,$C$1,0,1,1)</f>
        <v>0</v>
      </c>
      <c r="W10" s="173">
        <f ca="1">OFFSET(Projekce!X19,$C$1,0,1,1)</f>
        <v>0</v>
      </c>
      <c r="X10" s="173">
        <f ca="1">OFFSET(Projekce!Y19,$C$1,0,1,1)</f>
        <v>0</v>
      </c>
      <c r="Y10" s="173">
        <f ca="1">OFFSET(Projekce!Z19,$C$1,0,1,1)</f>
        <v>0</v>
      </c>
      <c r="Z10" s="173">
        <f ca="1">OFFSET(Projekce!AA19,$C$1,0,1,1)</f>
        <v>0</v>
      </c>
      <c r="AA10" s="173">
        <f ca="1">OFFSET(Projekce!AB19,$C$1,0,1,1)</f>
        <v>0</v>
      </c>
      <c r="AB10" s="173">
        <f ca="1">OFFSET(Projekce!AC19,$C$1,0,1,1)</f>
        <v>0</v>
      </c>
      <c r="AC10" s="173">
        <f ca="1">OFFSET(Projekce!AD19,$C$1,0,1,1)</f>
        <v>0</v>
      </c>
      <c r="AD10" s="173">
        <f ca="1">OFFSET(Projekce!AE19,$C$1,0,1,1)</f>
        <v>0</v>
      </c>
      <c r="AE10" s="173">
        <f ca="1">OFFSET(Projekce!AF19,$C$1,0,1,1)</f>
        <v>0</v>
      </c>
      <c r="AF10" s="173">
        <f ca="1">OFFSET(Projekce!AG19,$C$1,0,1,1)</f>
        <v>0</v>
      </c>
      <c r="AG10" s="173">
        <f ca="1">OFFSET(Projekce!AH19,$C$1,0,1,1)</f>
        <v>0</v>
      </c>
      <c r="AH10" s="173">
        <f ca="1">OFFSET(Projekce!AI19,$C$1,0,1,1)</f>
        <v>0</v>
      </c>
      <c r="AI10" s="173">
        <f ca="1">OFFSET(Projekce!AJ19,$C$1,0,1,1)</f>
        <v>0</v>
      </c>
      <c r="AJ10" s="173">
        <f ca="1">OFFSET(Projekce!AK19,$C$1,0,1,1)</f>
        <v>0</v>
      </c>
      <c r="AK10" s="173">
        <f ca="1">OFFSET(Projekce!AL19,$C$1,0,1,1)</f>
        <v>0</v>
      </c>
      <c r="AL10" s="173">
        <f ca="1">OFFSET(Projekce!AM19,$C$1,0,1,1)</f>
        <v>0</v>
      </c>
      <c r="AM10" s="173">
        <f ca="1">OFFSET(Projekce!AN19,$C$1,0,1,1)</f>
        <v>0</v>
      </c>
      <c r="AN10" s="173">
        <f ca="1">OFFSET(Projekce!AO19,$C$1,0,1,1)</f>
        <v>0</v>
      </c>
      <c r="AO10" s="173">
        <f ca="1">OFFSET(Projekce!AP19,$C$1,0,1,1)</f>
        <v>0</v>
      </c>
      <c r="AP10" s="173">
        <f ca="1">OFFSET(Projekce!AQ19,$C$1,0,1,1)</f>
        <v>0</v>
      </c>
      <c r="AQ10" s="173">
        <f ca="1">OFFSET(Projekce!AR19,$C$1,0,1,1)</f>
        <v>0</v>
      </c>
      <c r="AR10" s="173">
        <f ca="1">OFFSET(Projekce!AS19,$C$1,0,1,1)</f>
        <v>0</v>
      </c>
      <c r="AS10" s="173">
        <f ca="1">OFFSET(Projekce!AT19,$C$1,0,1,1)</f>
        <v>0</v>
      </c>
      <c r="AT10" s="173">
        <f ca="1">OFFSET(Projekce!AU19,$C$1,0,1,1)</f>
        <v>0</v>
      </c>
      <c r="AU10" s="173">
        <f ca="1">OFFSET(Projekce!AV19,$C$1,0,1,1)</f>
        <v>0</v>
      </c>
      <c r="AV10" s="173">
        <f ca="1">OFFSET(Projekce!AW19,$C$1,0,1,1)</f>
        <v>0</v>
      </c>
      <c r="AW10" s="173">
        <f ca="1">OFFSET(Projekce!AX19,$C$1,0,1,1)</f>
        <v>0</v>
      </c>
      <c r="AX10" s="173">
        <f ca="1">OFFSET(Projekce!AY19,$C$1,0,1,1)</f>
        <v>0</v>
      </c>
      <c r="AY10" s="173">
        <f ca="1">OFFSET(Projekce!AZ19,$C$1,0,1,1)</f>
        <v>0</v>
      </c>
      <c r="AZ10" s="173">
        <f ca="1">OFFSET(Projekce!BA19,$C$1,0,1,1)</f>
        <v>0</v>
      </c>
      <c r="BA10" s="173">
        <f ca="1">OFFSET(Projekce!BB19,$C$1,0,1,1)</f>
        <v>0</v>
      </c>
      <c r="BB10" s="173">
        <f ca="1">OFFSET(Projekce!BC19,$C$1,0,1,1)</f>
        <v>0</v>
      </c>
      <c r="BC10" s="173">
        <f ca="1">OFFSET(Projekce!BD19,$C$1,0,1,1)</f>
        <v>0</v>
      </c>
      <c r="BD10" s="173">
        <f ca="1">OFFSET(Projekce!BE19,$C$1,0,1,1)</f>
        <v>0</v>
      </c>
      <c r="BE10" s="173">
        <f ca="1">OFFSET(Projekce!BF19,$C$1,0,1,1)</f>
        <v>0</v>
      </c>
      <c r="BF10" s="173">
        <f ca="1">OFFSET(Projekce!BG19,$C$1,0,1,1)</f>
        <v>0</v>
      </c>
      <c r="BG10" s="173">
        <f ca="1">OFFSET(Projekce!BH19,$C$1,0,1,1)</f>
        <v>0</v>
      </c>
      <c r="BH10" s="173">
        <f ca="1">OFFSET(Projekce!BI19,$C$1,0,1,1)</f>
        <v>0</v>
      </c>
      <c r="BI10" s="173">
        <f ca="1">OFFSET(Projekce!BJ19,$C$1,0,1,1)</f>
        <v>0</v>
      </c>
      <c r="BJ10" s="173">
        <f ca="1">OFFSET(Projekce!BK19,$C$1,0,1,1)</f>
        <v>0</v>
      </c>
      <c r="BK10" s="174">
        <f ca="1">OFFSET(Projekce!BL19,$C$1,0,1,1)</f>
        <v>0</v>
      </c>
      <c r="BN10" s="196">
        <f t="shared" ca="1" si="0"/>
        <v>0</v>
      </c>
    </row>
    <row r="11" spans="1:66" s="196" customFormat="1" x14ac:dyDescent="0.25">
      <c r="A11" t="s">
        <v>3256</v>
      </c>
      <c r="B11" s="179" t="s">
        <v>3252</v>
      </c>
      <c r="C11" s="215">
        <f ca="1">OFFSET(Projekce!D20,$C$1,0,1,1)</f>
        <v>0</v>
      </c>
      <c r="D11" s="173">
        <f ca="1">OFFSET(Projekce!E20,$C$1,0,1,1)</f>
        <v>0</v>
      </c>
      <c r="E11" s="173">
        <f ca="1">OFFSET(Projekce!F20,$C$1,0,1,1)</f>
        <v>0</v>
      </c>
      <c r="F11" s="173">
        <f ca="1">OFFSET(Projekce!G20,$C$1,0,1,1)</f>
        <v>0</v>
      </c>
      <c r="G11" s="173">
        <f ca="1">OFFSET(Projekce!H20,$C$1,0,1,1)</f>
        <v>0</v>
      </c>
      <c r="H11" s="173">
        <f ca="1">OFFSET(Projekce!I20,$C$1,0,1,1)</f>
        <v>0</v>
      </c>
      <c r="I11" s="173">
        <f ca="1">OFFSET(Projekce!J20,$C$1,0,1,1)</f>
        <v>0</v>
      </c>
      <c r="J11" s="173">
        <f ca="1">OFFSET(Projekce!K20,$C$1,0,1,1)</f>
        <v>0</v>
      </c>
      <c r="K11" s="173">
        <f ca="1">OFFSET(Projekce!L20,$C$1,0,1,1)</f>
        <v>0</v>
      </c>
      <c r="L11" s="173">
        <f ca="1">OFFSET(Projekce!M20,$C$1,0,1,1)</f>
        <v>0</v>
      </c>
      <c r="M11" s="173">
        <f ca="1">OFFSET(Projekce!N20,$C$1,0,1,1)</f>
        <v>0</v>
      </c>
      <c r="N11" s="173">
        <f ca="1">OFFSET(Projekce!O20,$C$1,0,1,1)</f>
        <v>0</v>
      </c>
      <c r="O11" s="173">
        <f ca="1">OFFSET(Projekce!P20,$C$1,0,1,1)</f>
        <v>0</v>
      </c>
      <c r="P11" s="173">
        <f ca="1">OFFSET(Projekce!Q20,$C$1,0,1,1)</f>
        <v>0</v>
      </c>
      <c r="Q11" s="173">
        <f ca="1">OFFSET(Projekce!R20,$C$1,0,1,1)</f>
        <v>0</v>
      </c>
      <c r="R11" s="173">
        <f ca="1">OFFSET(Projekce!S20,$C$1,0,1,1)</f>
        <v>0</v>
      </c>
      <c r="S11" s="173">
        <f ca="1">OFFSET(Projekce!T20,$C$1,0,1,1)</f>
        <v>0</v>
      </c>
      <c r="T11" s="173">
        <f ca="1">OFFSET(Projekce!U20,$C$1,0,1,1)</f>
        <v>0</v>
      </c>
      <c r="U11" s="173">
        <f ca="1">OFFSET(Projekce!V20,$C$1,0,1,1)</f>
        <v>0</v>
      </c>
      <c r="V11" s="173">
        <f ca="1">OFFSET(Projekce!W20,$C$1,0,1,1)</f>
        <v>0</v>
      </c>
      <c r="W11" s="173">
        <f ca="1">OFFSET(Projekce!X20,$C$1,0,1,1)</f>
        <v>0</v>
      </c>
      <c r="X11" s="173">
        <f ca="1">OFFSET(Projekce!Y20,$C$1,0,1,1)</f>
        <v>0</v>
      </c>
      <c r="Y11" s="173">
        <f ca="1">OFFSET(Projekce!Z20,$C$1,0,1,1)</f>
        <v>0</v>
      </c>
      <c r="Z11" s="173">
        <f ca="1">OFFSET(Projekce!AA20,$C$1,0,1,1)</f>
        <v>0</v>
      </c>
      <c r="AA11" s="173">
        <f ca="1">OFFSET(Projekce!AB20,$C$1,0,1,1)</f>
        <v>0</v>
      </c>
      <c r="AB11" s="173">
        <f ca="1">OFFSET(Projekce!AC20,$C$1,0,1,1)</f>
        <v>0</v>
      </c>
      <c r="AC11" s="173">
        <f ca="1">OFFSET(Projekce!AD20,$C$1,0,1,1)</f>
        <v>0</v>
      </c>
      <c r="AD11" s="173">
        <f ca="1">OFFSET(Projekce!AE20,$C$1,0,1,1)</f>
        <v>0</v>
      </c>
      <c r="AE11" s="173">
        <f ca="1">OFFSET(Projekce!AF20,$C$1,0,1,1)</f>
        <v>0</v>
      </c>
      <c r="AF11" s="173">
        <f ca="1">OFFSET(Projekce!AG20,$C$1,0,1,1)</f>
        <v>0</v>
      </c>
      <c r="AG11" s="173">
        <f ca="1">OFFSET(Projekce!AH20,$C$1,0,1,1)</f>
        <v>0</v>
      </c>
      <c r="AH11" s="173">
        <f ca="1">OFFSET(Projekce!AI20,$C$1,0,1,1)</f>
        <v>0</v>
      </c>
      <c r="AI11" s="173">
        <f ca="1">OFFSET(Projekce!AJ20,$C$1,0,1,1)</f>
        <v>0</v>
      </c>
      <c r="AJ11" s="173">
        <f ca="1">OFFSET(Projekce!AK20,$C$1,0,1,1)</f>
        <v>0</v>
      </c>
      <c r="AK11" s="173">
        <f ca="1">OFFSET(Projekce!AL20,$C$1,0,1,1)</f>
        <v>0</v>
      </c>
      <c r="AL11" s="173">
        <f ca="1">OFFSET(Projekce!AM20,$C$1,0,1,1)</f>
        <v>0</v>
      </c>
      <c r="AM11" s="173">
        <f ca="1">OFFSET(Projekce!AN20,$C$1,0,1,1)</f>
        <v>0</v>
      </c>
      <c r="AN11" s="173">
        <f ca="1">OFFSET(Projekce!AO20,$C$1,0,1,1)</f>
        <v>0</v>
      </c>
      <c r="AO11" s="173">
        <f ca="1">OFFSET(Projekce!AP20,$C$1,0,1,1)</f>
        <v>0</v>
      </c>
      <c r="AP11" s="173">
        <f ca="1">OFFSET(Projekce!AQ20,$C$1,0,1,1)</f>
        <v>0</v>
      </c>
      <c r="AQ11" s="173">
        <f ca="1">OFFSET(Projekce!AR20,$C$1,0,1,1)</f>
        <v>0</v>
      </c>
      <c r="AR11" s="173">
        <f ca="1">OFFSET(Projekce!AS20,$C$1,0,1,1)</f>
        <v>0</v>
      </c>
      <c r="AS11" s="173">
        <f ca="1">OFFSET(Projekce!AT20,$C$1,0,1,1)</f>
        <v>0</v>
      </c>
      <c r="AT11" s="173">
        <f ca="1">OFFSET(Projekce!AU20,$C$1,0,1,1)</f>
        <v>0</v>
      </c>
      <c r="AU11" s="173">
        <f ca="1">OFFSET(Projekce!AV20,$C$1,0,1,1)</f>
        <v>0</v>
      </c>
      <c r="AV11" s="173">
        <f ca="1">OFFSET(Projekce!AW20,$C$1,0,1,1)</f>
        <v>0</v>
      </c>
      <c r="AW11" s="173">
        <f ca="1">OFFSET(Projekce!AX20,$C$1,0,1,1)</f>
        <v>0</v>
      </c>
      <c r="AX11" s="173">
        <f ca="1">OFFSET(Projekce!AY20,$C$1,0,1,1)</f>
        <v>0</v>
      </c>
      <c r="AY11" s="173">
        <f ca="1">OFFSET(Projekce!AZ20,$C$1,0,1,1)</f>
        <v>0</v>
      </c>
      <c r="AZ11" s="173">
        <f ca="1">OFFSET(Projekce!BA20,$C$1,0,1,1)</f>
        <v>0</v>
      </c>
      <c r="BA11" s="173">
        <f ca="1">OFFSET(Projekce!BB20,$C$1,0,1,1)</f>
        <v>0</v>
      </c>
      <c r="BB11" s="173">
        <f ca="1">OFFSET(Projekce!BC20,$C$1,0,1,1)</f>
        <v>0</v>
      </c>
      <c r="BC11" s="173">
        <f ca="1">OFFSET(Projekce!BD20,$C$1,0,1,1)</f>
        <v>0</v>
      </c>
      <c r="BD11" s="173">
        <f ca="1">OFFSET(Projekce!BE20,$C$1,0,1,1)</f>
        <v>0</v>
      </c>
      <c r="BE11" s="173">
        <f ca="1">OFFSET(Projekce!BF20,$C$1,0,1,1)</f>
        <v>0</v>
      </c>
      <c r="BF11" s="173">
        <f ca="1">OFFSET(Projekce!BG20,$C$1,0,1,1)</f>
        <v>0</v>
      </c>
      <c r="BG11" s="173">
        <f ca="1">OFFSET(Projekce!BH20,$C$1,0,1,1)</f>
        <v>0</v>
      </c>
      <c r="BH11" s="173">
        <f ca="1">OFFSET(Projekce!BI20,$C$1,0,1,1)</f>
        <v>0</v>
      </c>
      <c r="BI11" s="173">
        <f ca="1">OFFSET(Projekce!BJ20,$C$1,0,1,1)</f>
        <v>0</v>
      </c>
      <c r="BJ11" s="173">
        <f ca="1">OFFSET(Projekce!BK20,$C$1,0,1,1)</f>
        <v>0</v>
      </c>
      <c r="BK11" s="174">
        <f ca="1">OFFSET(Projekce!BL20,$C$1,0,1,1)</f>
        <v>0</v>
      </c>
      <c r="BN11" s="196">
        <f t="shared" ca="1" si="0"/>
        <v>0</v>
      </c>
    </row>
    <row r="12" spans="1:66" s="196" customFormat="1" x14ac:dyDescent="0.25">
      <c r="A12" t="s">
        <v>3153</v>
      </c>
      <c r="B12" s="179" t="s">
        <v>3269</v>
      </c>
      <c r="C12" s="215">
        <f ca="1">OFFSET(Projekce!D21,$C$1,0,1,1)</f>
        <v>0</v>
      </c>
      <c r="D12" s="173">
        <f ca="1">OFFSET(Projekce!E21,$C$1,0,1,1)</f>
        <v>0</v>
      </c>
      <c r="E12" s="173">
        <f ca="1">OFFSET(Projekce!F21,$C$1,0,1,1)</f>
        <v>0</v>
      </c>
      <c r="F12" s="173">
        <f ca="1">OFFSET(Projekce!G21,$C$1,0,1,1)</f>
        <v>0</v>
      </c>
      <c r="G12" s="173">
        <f ca="1">OFFSET(Projekce!H21,$C$1,0,1,1)</f>
        <v>0</v>
      </c>
      <c r="H12" s="173">
        <f ca="1">OFFSET(Projekce!I21,$C$1,0,1,1)</f>
        <v>0</v>
      </c>
      <c r="I12" s="173">
        <f ca="1">OFFSET(Projekce!J21,$C$1,0,1,1)</f>
        <v>0</v>
      </c>
      <c r="J12" s="173">
        <f ca="1">OFFSET(Projekce!K21,$C$1,0,1,1)</f>
        <v>0</v>
      </c>
      <c r="K12" s="173">
        <f ca="1">OFFSET(Projekce!L21,$C$1,0,1,1)</f>
        <v>0</v>
      </c>
      <c r="L12" s="173">
        <f ca="1">OFFSET(Projekce!M21,$C$1,0,1,1)</f>
        <v>0</v>
      </c>
      <c r="M12" s="173">
        <f ca="1">OFFSET(Projekce!N21,$C$1,0,1,1)</f>
        <v>0</v>
      </c>
      <c r="N12" s="173">
        <f ca="1">OFFSET(Projekce!O21,$C$1,0,1,1)</f>
        <v>0</v>
      </c>
      <c r="O12" s="173">
        <f ca="1">OFFSET(Projekce!P21,$C$1,0,1,1)</f>
        <v>0</v>
      </c>
      <c r="P12" s="173">
        <f ca="1">OFFSET(Projekce!Q21,$C$1,0,1,1)</f>
        <v>0</v>
      </c>
      <c r="Q12" s="173">
        <f ca="1">OFFSET(Projekce!R21,$C$1,0,1,1)</f>
        <v>0</v>
      </c>
      <c r="R12" s="173">
        <f ca="1">OFFSET(Projekce!S21,$C$1,0,1,1)</f>
        <v>0</v>
      </c>
      <c r="S12" s="173">
        <f ca="1">OFFSET(Projekce!T21,$C$1,0,1,1)</f>
        <v>0</v>
      </c>
      <c r="T12" s="173">
        <f ca="1">OFFSET(Projekce!U21,$C$1,0,1,1)</f>
        <v>0</v>
      </c>
      <c r="U12" s="173">
        <f ca="1">OFFSET(Projekce!V21,$C$1,0,1,1)</f>
        <v>0</v>
      </c>
      <c r="V12" s="173">
        <f ca="1">OFFSET(Projekce!W21,$C$1,0,1,1)</f>
        <v>0</v>
      </c>
      <c r="W12" s="173">
        <f ca="1">OFFSET(Projekce!X21,$C$1,0,1,1)</f>
        <v>0</v>
      </c>
      <c r="X12" s="173">
        <f ca="1">OFFSET(Projekce!Y21,$C$1,0,1,1)</f>
        <v>0</v>
      </c>
      <c r="Y12" s="173">
        <f ca="1">OFFSET(Projekce!Z21,$C$1,0,1,1)</f>
        <v>0</v>
      </c>
      <c r="Z12" s="173">
        <f ca="1">OFFSET(Projekce!AA21,$C$1,0,1,1)</f>
        <v>0</v>
      </c>
      <c r="AA12" s="173">
        <f ca="1">OFFSET(Projekce!AB21,$C$1,0,1,1)</f>
        <v>0</v>
      </c>
      <c r="AB12" s="173">
        <f ca="1">OFFSET(Projekce!AC21,$C$1,0,1,1)</f>
        <v>0</v>
      </c>
      <c r="AC12" s="173">
        <f ca="1">OFFSET(Projekce!AD21,$C$1,0,1,1)</f>
        <v>0</v>
      </c>
      <c r="AD12" s="173">
        <f ca="1">OFFSET(Projekce!AE21,$C$1,0,1,1)</f>
        <v>0</v>
      </c>
      <c r="AE12" s="173">
        <f ca="1">OFFSET(Projekce!AF21,$C$1,0,1,1)</f>
        <v>0</v>
      </c>
      <c r="AF12" s="173">
        <f ca="1">OFFSET(Projekce!AG21,$C$1,0,1,1)</f>
        <v>0</v>
      </c>
      <c r="AG12" s="173">
        <f ca="1">OFFSET(Projekce!AH21,$C$1,0,1,1)</f>
        <v>0</v>
      </c>
      <c r="AH12" s="173">
        <f ca="1">OFFSET(Projekce!AI21,$C$1,0,1,1)</f>
        <v>0</v>
      </c>
      <c r="AI12" s="173">
        <f ca="1">OFFSET(Projekce!AJ21,$C$1,0,1,1)</f>
        <v>0</v>
      </c>
      <c r="AJ12" s="173">
        <f ca="1">OFFSET(Projekce!AK21,$C$1,0,1,1)</f>
        <v>0</v>
      </c>
      <c r="AK12" s="173">
        <f ca="1">OFFSET(Projekce!AL21,$C$1,0,1,1)</f>
        <v>0</v>
      </c>
      <c r="AL12" s="173">
        <f ca="1">OFFSET(Projekce!AM21,$C$1,0,1,1)</f>
        <v>0</v>
      </c>
      <c r="AM12" s="173">
        <f ca="1">OFFSET(Projekce!AN21,$C$1,0,1,1)</f>
        <v>0</v>
      </c>
      <c r="AN12" s="173">
        <f ca="1">OFFSET(Projekce!AO21,$C$1,0,1,1)</f>
        <v>0</v>
      </c>
      <c r="AO12" s="173">
        <f ca="1">OFFSET(Projekce!AP21,$C$1,0,1,1)</f>
        <v>0</v>
      </c>
      <c r="AP12" s="173">
        <f ca="1">OFFSET(Projekce!AQ21,$C$1,0,1,1)</f>
        <v>0</v>
      </c>
      <c r="AQ12" s="173">
        <f ca="1">OFFSET(Projekce!AR21,$C$1,0,1,1)</f>
        <v>0</v>
      </c>
      <c r="AR12" s="173">
        <f ca="1">OFFSET(Projekce!AS21,$C$1,0,1,1)</f>
        <v>0</v>
      </c>
      <c r="AS12" s="173">
        <f ca="1">OFFSET(Projekce!AT21,$C$1,0,1,1)</f>
        <v>0</v>
      </c>
      <c r="AT12" s="173">
        <f ca="1">OFFSET(Projekce!AU21,$C$1,0,1,1)</f>
        <v>0</v>
      </c>
      <c r="AU12" s="173">
        <f ca="1">OFFSET(Projekce!AV21,$C$1,0,1,1)</f>
        <v>0</v>
      </c>
      <c r="AV12" s="173">
        <f ca="1">OFFSET(Projekce!AW21,$C$1,0,1,1)</f>
        <v>0</v>
      </c>
      <c r="AW12" s="173">
        <f ca="1">OFFSET(Projekce!AX21,$C$1,0,1,1)</f>
        <v>0</v>
      </c>
      <c r="AX12" s="173">
        <f ca="1">OFFSET(Projekce!AY21,$C$1,0,1,1)</f>
        <v>0</v>
      </c>
      <c r="AY12" s="173">
        <f ca="1">OFFSET(Projekce!AZ21,$C$1,0,1,1)</f>
        <v>0</v>
      </c>
      <c r="AZ12" s="173">
        <f ca="1">OFFSET(Projekce!BA21,$C$1,0,1,1)</f>
        <v>0</v>
      </c>
      <c r="BA12" s="173">
        <f ca="1">OFFSET(Projekce!BB21,$C$1,0,1,1)</f>
        <v>0</v>
      </c>
      <c r="BB12" s="173">
        <f ca="1">OFFSET(Projekce!BC21,$C$1,0,1,1)</f>
        <v>0</v>
      </c>
      <c r="BC12" s="173">
        <f ca="1">OFFSET(Projekce!BD21,$C$1,0,1,1)</f>
        <v>0</v>
      </c>
      <c r="BD12" s="173">
        <f ca="1">OFFSET(Projekce!BE21,$C$1,0,1,1)</f>
        <v>0</v>
      </c>
      <c r="BE12" s="173">
        <f ca="1">OFFSET(Projekce!BF21,$C$1,0,1,1)</f>
        <v>0</v>
      </c>
      <c r="BF12" s="173">
        <f ca="1">OFFSET(Projekce!BG21,$C$1,0,1,1)</f>
        <v>0</v>
      </c>
      <c r="BG12" s="173">
        <f ca="1">OFFSET(Projekce!BH21,$C$1,0,1,1)</f>
        <v>0</v>
      </c>
      <c r="BH12" s="173">
        <f ca="1">OFFSET(Projekce!BI21,$C$1,0,1,1)</f>
        <v>0</v>
      </c>
      <c r="BI12" s="173">
        <f ca="1">OFFSET(Projekce!BJ21,$C$1,0,1,1)</f>
        <v>0</v>
      </c>
      <c r="BJ12" s="173">
        <f ca="1">OFFSET(Projekce!BK21,$C$1,0,1,1)</f>
        <v>0</v>
      </c>
      <c r="BK12" s="174">
        <f ca="1">OFFSET(Projekce!BL21,$C$1,0,1,1)</f>
        <v>0</v>
      </c>
      <c r="BN12" s="196">
        <f t="shared" ca="1" si="0"/>
        <v>0</v>
      </c>
    </row>
    <row r="13" spans="1:66" s="196" customFormat="1" x14ac:dyDescent="0.25">
      <c r="A13" t="s">
        <v>2962</v>
      </c>
      <c r="B13" s="179" t="s">
        <v>3270</v>
      </c>
      <c r="C13" s="215">
        <f ca="1">OFFSET(Projekce!D22,$C$1,0,1,1)</f>
        <v>0</v>
      </c>
      <c r="D13" s="173">
        <f ca="1">OFFSET(Projekce!E22,$C$1,0,1,1)</f>
        <v>0</v>
      </c>
      <c r="E13" s="173">
        <f ca="1">OFFSET(Projekce!F22,$C$1,0,1,1)</f>
        <v>0</v>
      </c>
      <c r="F13" s="173">
        <f ca="1">OFFSET(Projekce!G22,$C$1,0,1,1)</f>
        <v>0</v>
      </c>
      <c r="G13" s="173">
        <f ca="1">OFFSET(Projekce!H22,$C$1,0,1,1)</f>
        <v>0</v>
      </c>
      <c r="H13" s="173">
        <f ca="1">OFFSET(Projekce!I22,$C$1,0,1,1)</f>
        <v>0</v>
      </c>
      <c r="I13" s="173">
        <f ca="1">OFFSET(Projekce!J22,$C$1,0,1,1)</f>
        <v>0</v>
      </c>
      <c r="J13" s="173">
        <f ca="1">OFFSET(Projekce!K22,$C$1,0,1,1)</f>
        <v>0</v>
      </c>
      <c r="K13" s="173">
        <f ca="1">OFFSET(Projekce!L22,$C$1,0,1,1)</f>
        <v>0</v>
      </c>
      <c r="L13" s="173">
        <f ca="1">OFFSET(Projekce!M22,$C$1,0,1,1)</f>
        <v>0</v>
      </c>
      <c r="M13" s="173">
        <f ca="1">OFFSET(Projekce!N22,$C$1,0,1,1)</f>
        <v>0</v>
      </c>
      <c r="N13" s="173">
        <f ca="1">OFFSET(Projekce!O22,$C$1,0,1,1)</f>
        <v>0</v>
      </c>
      <c r="O13" s="173">
        <f ca="1">OFFSET(Projekce!P22,$C$1,0,1,1)</f>
        <v>0</v>
      </c>
      <c r="P13" s="173">
        <f ca="1">OFFSET(Projekce!Q22,$C$1,0,1,1)</f>
        <v>0</v>
      </c>
      <c r="Q13" s="173">
        <f ca="1">OFFSET(Projekce!R22,$C$1,0,1,1)</f>
        <v>0</v>
      </c>
      <c r="R13" s="173">
        <f ca="1">OFFSET(Projekce!S22,$C$1,0,1,1)</f>
        <v>0</v>
      </c>
      <c r="S13" s="173">
        <f ca="1">OFFSET(Projekce!T22,$C$1,0,1,1)</f>
        <v>0</v>
      </c>
      <c r="T13" s="173">
        <f ca="1">OFFSET(Projekce!U22,$C$1,0,1,1)</f>
        <v>0</v>
      </c>
      <c r="U13" s="173">
        <f ca="1">OFFSET(Projekce!V22,$C$1,0,1,1)</f>
        <v>0</v>
      </c>
      <c r="V13" s="173">
        <f ca="1">OFFSET(Projekce!W22,$C$1,0,1,1)</f>
        <v>0</v>
      </c>
      <c r="W13" s="173">
        <f ca="1">OFFSET(Projekce!X22,$C$1,0,1,1)</f>
        <v>0</v>
      </c>
      <c r="X13" s="173">
        <f ca="1">OFFSET(Projekce!Y22,$C$1,0,1,1)</f>
        <v>0</v>
      </c>
      <c r="Y13" s="173">
        <f ca="1">OFFSET(Projekce!Z22,$C$1,0,1,1)</f>
        <v>0</v>
      </c>
      <c r="Z13" s="173">
        <f ca="1">OFFSET(Projekce!AA22,$C$1,0,1,1)</f>
        <v>0</v>
      </c>
      <c r="AA13" s="173">
        <f ca="1">OFFSET(Projekce!AB22,$C$1,0,1,1)</f>
        <v>0</v>
      </c>
      <c r="AB13" s="173">
        <f ca="1">OFFSET(Projekce!AC22,$C$1,0,1,1)</f>
        <v>0</v>
      </c>
      <c r="AC13" s="173">
        <f ca="1">OFFSET(Projekce!AD22,$C$1,0,1,1)</f>
        <v>10784</v>
      </c>
      <c r="AD13" s="173">
        <f ca="1">OFFSET(Projekce!AE22,$C$1,0,1,1)</f>
        <v>21568</v>
      </c>
      <c r="AE13" s="173">
        <f ca="1">OFFSET(Projekce!AF22,$C$1,0,1,1)</f>
        <v>32352</v>
      </c>
      <c r="AF13" s="173">
        <f ca="1">OFFSET(Projekce!AG22,$C$1,0,1,1)</f>
        <v>43136</v>
      </c>
      <c r="AG13" s="173">
        <f ca="1">OFFSET(Projekce!AH22,$C$1,0,1,1)</f>
        <v>53920</v>
      </c>
      <c r="AH13" s="173">
        <f ca="1">OFFSET(Projekce!AI22,$C$1,0,1,1)</f>
        <v>53174</v>
      </c>
      <c r="AI13" s="173">
        <f ca="1">OFFSET(Projekce!AJ22,$C$1,0,1,1)</f>
        <v>52428</v>
      </c>
      <c r="AJ13" s="173">
        <f ca="1">OFFSET(Projekce!AK22,$C$1,0,1,1)</f>
        <v>51682</v>
      </c>
      <c r="AK13" s="173">
        <f ca="1">OFFSET(Projekce!AL22,$C$1,0,1,1)</f>
        <v>50936</v>
      </c>
      <c r="AL13" s="173">
        <f ca="1">OFFSET(Projekce!AM22,$C$1,0,1,1)</f>
        <v>50190</v>
      </c>
      <c r="AM13" s="173">
        <f ca="1">OFFSET(Projekce!AN22,$C$1,0,1,1)</f>
        <v>50242</v>
      </c>
      <c r="AN13" s="173">
        <f ca="1">OFFSET(Projekce!AO22,$C$1,0,1,1)</f>
        <v>50294</v>
      </c>
      <c r="AO13" s="173">
        <f ca="1">OFFSET(Projekce!AP22,$C$1,0,1,1)</f>
        <v>50346</v>
      </c>
      <c r="AP13" s="173">
        <f ca="1">OFFSET(Projekce!AQ22,$C$1,0,1,1)</f>
        <v>50398</v>
      </c>
      <c r="AQ13" s="173">
        <f ca="1">OFFSET(Projekce!AR22,$C$1,0,1,1)</f>
        <v>50450</v>
      </c>
      <c r="AR13" s="173">
        <f ca="1">OFFSET(Projekce!AS22,$C$1,0,1,1)</f>
        <v>49698</v>
      </c>
      <c r="AS13" s="173">
        <f ca="1">OFFSET(Projekce!AT22,$C$1,0,1,1)</f>
        <v>48946</v>
      </c>
      <c r="AT13" s="173">
        <f ca="1">OFFSET(Projekce!AU22,$C$1,0,1,1)</f>
        <v>48194</v>
      </c>
      <c r="AU13" s="173">
        <f ca="1">OFFSET(Projekce!AV22,$C$1,0,1,1)</f>
        <v>47442</v>
      </c>
      <c r="AV13" s="173">
        <f ca="1">OFFSET(Projekce!AW22,$C$1,0,1,1)</f>
        <v>46690</v>
      </c>
      <c r="AW13" s="173">
        <f ca="1">OFFSET(Projekce!AX22,$C$1,0,1,1)</f>
        <v>46444</v>
      </c>
      <c r="AX13" s="173">
        <f ca="1">OFFSET(Projekce!AY22,$C$1,0,1,1)</f>
        <v>46198</v>
      </c>
      <c r="AY13" s="173">
        <f ca="1">OFFSET(Projekce!AZ22,$C$1,0,1,1)</f>
        <v>45952</v>
      </c>
      <c r="AZ13" s="173">
        <f ca="1">OFFSET(Projekce!BA22,$C$1,0,1,1)</f>
        <v>45706</v>
      </c>
      <c r="BA13" s="173">
        <f ca="1">OFFSET(Projekce!BB22,$C$1,0,1,1)</f>
        <v>45460</v>
      </c>
      <c r="BB13" s="173">
        <f ca="1">OFFSET(Projekce!BC22,$C$1,0,1,1)</f>
        <v>45214</v>
      </c>
      <c r="BC13" s="173">
        <f ca="1">OFFSET(Projekce!BD22,$C$1,0,1,1)</f>
        <v>44968</v>
      </c>
      <c r="BD13" s="173">
        <f ca="1">OFFSET(Projekce!BE22,$C$1,0,1,1)</f>
        <v>44722</v>
      </c>
      <c r="BE13" s="173">
        <f ca="1">OFFSET(Projekce!BF22,$C$1,0,1,1)</f>
        <v>44476</v>
      </c>
      <c r="BF13" s="173">
        <f ca="1">OFFSET(Projekce!BG22,$C$1,0,1,1)</f>
        <v>44230</v>
      </c>
      <c r="BG13" s="173">
        <f ca="1">OFFSET(Projekce!BH22,$C$1,0,1,1)</f>
        <v>43984</v>
      </c>
      <c r="BH13" s="173">
        <f ca="1">OFFSET(Projekce!BI22,$C$1,0,1,1)</f>
        <v>43738</v>
      </c>
      <c r="BI13" s="173">
        <f ca="1">OFFSET(Projekce!BJ22,$C$1,0,1,1)</f>
        <v>43492</v>
      </c>
      <c r="BJ13" s="173">
        <f ca="1">OFFSET(Projekce!BK22,$C$1,0,1,1)</f>
        <v>43246</v>
      </c>
      <c r="BK13" s="174">
        <f ca="1">OFFSET(Projekce!BL22,$C$1,0,1,1)</f>
        <v>43000</v>
      </c>
      <c r="BN13" s="196">
        <f t="shared" ca="1" si="0"/>
        <v>0</v>
      </c>
    </row>
    <row r="14" spans="1:66" s="196" customFormat="1" x14ac:dyDescent="0.25">
      <c r="A14" t="s">
        <v>3156</v>
      </c>
      <c r="B14" s="179" t="s">
        <v>3271</v>
      </c>
      <c r="C14" s="215">
        <f ca="1">OFFSET(Projekce!D23,$C$1,0,1,1)</f>
        <v>0</v>
      </c>
      <c r="D14" s="173">
        <f ca="1">OFFSET(Projekce!E23,$C$1,0,1,1)</f>
        <v>0</v>
      </c>
      <c r="E14" s="173">
        <f ca="1">OFFSET(Projekce!F23,$C$1,0,1,1)</f>
        <v>0</v>
      </c>
      <c r="F14" s="173">
        <f ca="1">OFFSET(Projekce!G23,$C$1,0,1,1)</f>
        <v>0</v>
      </c>
      <c r="G14" s="173">
        <f ca="1">OFFSET(Projekce!H23,$C$1,0,1,1)</f>
        <v>0</v>
      </c>
      <c r="H14" s="173">
        <f ca="1">OFFSET(Projekce!I23,$C$1,0,1,1)</f>
        <v>0</v>
      </c>
      <c r="I14" s="173">
        <f ca="1">OFFSET(Projekce!J23,$C$1,0,1,1)</f>
        <v>0</v>
      </c>
      <c r="J14" s="173">
        <f ca="1">OFFSET(Projekce!K23,$C$1,0,1,1)</f>
        <v>0</v>
      </c>
      <c r="K14" s="173">
        <f ca="1">OFFSET(Projekce!L23,$C$1,0,1,1)</f>
        <v>0</v>
      </c>
      <c r="L14" s="173">
        <f ca="1">OFFSET(Projekce!M23,$C$1,0,1,1)</f>
        <v>0</v>
      </c>
      <c r="M14" s="173">
        <f ca="1">OFFSET(Projekce!N23,$C$1,0,1,1)</f>
        <v>0</v>
      </c>
      <c r="N14" s="173">
        <f ca="1">OFFSET(Projekce!O23,$C$1,0,1,1)</f>
        <v>0</v>
      </c>
      <c r="O14" s="173">
        <f ca="1">OFFSET(Projekce!P23,$C$1,0,1,1)</f>
        <v>0</v>
      </c>
      <c r="P14" s="173">
        <f ca="1">OFFSET(Projekce!Q23,$C$1,0,1,1)</f>
        <v>0</v>
      </c>
      <c r="Q14" s="173">
        <f ca="1">OFFSET(Projekce!R23,$C$1,0,1,1)</f>
        <v>0</v>
      </c>
      <c r="R14" s="173">
        <f ca="1">OFFSET(Projekce!S23,$C$1,0,1,1)</f>
        <v>0</v>
      </c>
      <c r="S14" s="173">
        <f ca="1">OFFSET(Projekce!T23,$C$1,0,1,1)</f>
        <v>0</v>
      </c>
      <c r="T14" s="173">
        <f ca="1">OFFSET(Projekce!U23,$C$1,0,1,1)</f>
        <v>0</v>
      </c>
      <c r="U14" s="173">
        <f ca="1">OFFSET(Projekce!V23,$C$1,0,1,1)</f>
        <v>0</v>
      </c>
      <c r="V14" s="173">
        <f ca="1">OFFSET(Projekce!W23,$C$1,0,1,1)</f>
        <v>0</v>
      </c>
      <c r="W14" s="173">
        <f ca="1">OFFSET(Projekce!X23,$C$1,0,1,1)</f>
        <v>0</v>
      </c>
      <c r="X14" s="173">
        <f ca="1">OFFSET(Projekce!Y23,$C$1,0,1,1)</f>
        <v>0</v>
      </c>
      <c r="Y14" s="173">
        <f ca="1">OFFSET(Projekce!Z23,$C$1,0,1,1)</f>
        <v>0</v>
      </c>
      <c r="Z14" s="173">
        <f ca="1">OFFSET(Projekce!AA23,$C$1,0,1,1)</f>
        <v>0</v>
      </c>
      <c r="AA14" s="173">
        <f ca="1">OFFSET(Projekce!AB23,$C$1,0,1,1)</f>
        <v>0</v>
      </c>
      <c r="AB14" s="173">
        <f ca="1">OFFSET(Projekce!AC23,$C$1,0,1,1)</f>
        <v>0</v>
      </c>
      <c r="AC14" s="173">
        <f ca="1">OFFSET(Projekce!AD23,$C$1,0,1,1)</f>
        <v>23894</v>
      </c>
      <c r="AD14" s="173">
        <f ca="1">OFFSET(Projekce!AE23,$C$1,0,1,1)</f>
        <v>47788</v>
      </c>
      <c r="AE14" s="173">
        <f ca="1">OFFSET(Projekce!AF23,$C$1,0,1,1)</f>
        <v>71682</v>
      </c>
      <c r="AF14" s="173">
        <f ca="1">OFFSET(Projekce!AG23,$C$1,0,1,1)</f>
        <v>95576</v>
      </c>
      <c r="AG14" s="173">
        <f ca="1">OFFSET(Projekce!AH23,$C$1,0,1,1)</f>
        <v>119470</v>
      </c>
      <c r="AH14" s="173">
        <f ca="1">OFFSET(Projekce!AI23,$C$1,0,1,1)</f>
        <v>115486</v>
      </c>
      <c r="AI14" s="173">
        <f ca="1">OFFSET(Projekce!AJ23,$C$1,0,1,1)</f>
        <v>111502</v>
      </c>
      <c r="AJ14" s="173">
        <f ca="1">OFFSET(Projekce!AK23,$C$1,0,1,1)</f>
        <v>107518</v>
      </c>
      <c r="AK14" s="173">
        <f ca="1">OFFSET(Projekce!AL23,$C$1,0,1,1)</f>
        <v>103534</v>
      </c>
      <c r="AL14" s="173">
        <f ca="1">OFFSET(Projekce!AM23,$C$1,0,1,1)</f>
        <v>99550</v>
      </c>
      <c r="AM14" s="173">
        <f ca="1">OFFSET(Projekce!AN23,$C$1,0,1,1)</f>
        <v>98118</v>
      </c>
      <c r="AN14" s="173">
        <f ca="1">OFFSET(Projekce!AO23,$C$1,0,1,1)</f>
        <v>96686</v>
      </c>
      <c r="AO14" s="173">
        <f ca="1">OFFSET(Projekce!AP23,$C$1,0,1,1)</f>
        <v>95254</v>
      </c>
      <c r="AP14" s="173">
        <f ca="1">OFFSET(Projekce!AQ23,$C$1,0,1,1)</f>
        <v>93822</v>
      </c>
      <c r="AQ14" s="173">
        <f ca="1">OFFSET(Projekce!AR23,$C$1,0,1,1)</f>
        <v>92390</v>
      </c>
      <c r="AR14" s="173">
        <f ca="1">OFFSET(Projekce!AS23,$C$1,0,1,1)</f>
        <v>93052</v>
      </c>
      <c r="AS14" s="173">
        <f ca="1">OFFSET(Projekce!AT23,$C$1,0,1,1)</f>
        <v>93714</v>
      </c>
      <c r="AT14" s="173">
        <f ca="1">OFFSET(Projekce!AU23,$C$1,0,1,1)</f>
        <v>94376</v>
      </c>
      <c r="AU14" s="173">
        <f ca="1">OFFSET(Projekce!AV23,$C$1,0,1,1)</f>
        <v>95038</v>
      </c>
      <c r="AV14" s="173">
        <f ca="1">OFFSET(Projekce!AW23,$C$1,0,1,1)</f>
        <v>95700</v>
      </c>
      <c r="AW14" s="173">
        <f ca="1">OFFSET(Projekce!AX23,$C$1,0,1,1)</f>
        <v>95670</v>
      </c>
      <c r="AX14" s="173">
        <f ca="1">OFFSET(Projekce!AY23,$C$1,0,1,1)</f>
        <v>95640</v>
      </c>
      <c r="AY14" s="173">
        <f ca="1">OFFSET(Projekce!AZ23,$C$1,0,1,1)</f>
        <v>95610</v>
      </c>
      <c r="AZ14" s="173">
        <f ca="1">OFFSET(Projekce!BA23,$C$1,0,1,1)</f>
        <v>95580</v>
      </c>
      <c r="BA14" s="173">
        <f ca="1">OFFSET(Projekce!BB23,$C$1,0,1,1)</f>
        <v>95550</v>
      </c>
      <c r="BB14" s="173">
        <f ca="1">OFFSET(Projekce!BC23,$C$1,0,1,1)</f>
        <v>95484</v>
      </c>
      <c r="BC14" s="173">
        <f ca="1">OFFSET(Projekce!BD23,$C$1,0,1,1)</f>
        <v>95418</v>
      </c>
      <c r="BD14" s="173">
        <f ca="1">OFFSET(Projekce!BE23,$C$1,0,1,1)</f>
        <v>95352</v>
      </c>
      <c r="BE14" s="173">
        <f ca="1">OFFSET(Projekce!BF23,$C$1,0,1,1)</f>
        <v>95286</v>
      </c>
      <c r="BF14" s="173">
        <f ca="1">OFFSET(Projekce!BG23,$C$1,0,1,1)</f>
        <v>95220</v>
      </c>
      <c r="BG14" s="173">
        <f ca="1">OFFSET(Projekce!BH23,$C$1,0,1,1)</f>
        <v>95016</v>
      </c>
      <c r="BH14" s="173">
        <f ca="1">OFFSET(Projekce!BI23,$C$1,0,1,1)</f>
        <v>94812</v>
      </c>
      <c r="BI14" s="173">
        <f ca="1">OFFSET(Projekce!BJ23,$C$1,0,1,1)</f>
        <v>94608</v>
      </c>
      <c r="BJ14" s="173">
        <f ca="1">OFFSET(Projekce!BK23,$C$1,0,1,1)</f>
        <v>94404</v>
      </c>
      <c r="BK14" s="174">
        <f ca="1">OFFSET(Projekce!BL23,$C$1,0,1,1)</f>
        <v>94200</v>
      </c>
      <c r="BN14" s="196">
        <f t="shared" ca="1" si="0"/>
        <v>0</v>
      </c>
    </row>
    <row r="15" spans="1:66" s="196" customFormat="1" x14ac:dyDescent="0.25">
      <c r="A15" t="s">
        <v>3154</v>
      </c>
      <c r="B15" s="179" t="s">
        <v>3272</v>
      </c>
      <c r="C15" s="215">
        <f ca="1">OFFSET(Projekce!D24,$C$1,0,1,1)</f>
        <v>0</v>
      </c>
      <c r="D15" s="173">
        <f ca="1">OFFSET(Projekce!E24,$C$1,0,1,1)</f>
        <v>0</v>
      </c>
      <c r="E15" s="173">
        <f ca="1">OFFSET(Projekce!F24,$C$1,0,1,1)</f>
        <v>0</v>
      </c>
      <c r="F15" s="173">
        <f ca="1">OFFSET(Projekce!G24,$C$1,0,1,1)</f>
        <v>0</v>
      </c>
      <c r="G15" s="173">
        <f ca="1">OFFSET(Projekce!H24,$C$1,0,1,1)</f>
        <v>0</v>
      </c>
      <c r="H15" s="173">
        <f ca="1">OFFSET(Projekce!I24,$C$1,0,1,1)</f>
        <v>0</v>
      </c>
      <c r="I15" s="173">
        <f ca="1">OFFSET(Projekce!J24,$C$1,0,1,1)</f>
        <v>0</v>
      </c>
      <c r="J15" s="173">
        <f ca="1">OFFSET(Projekce!K24,$C$1,0,1,1)</f>
        <v>0</v>
      </c>
      <c r="K15" s="173">
        <f ca="1">OFFSET(Projekce!L24,$C$1,0,1,1)</f>
        <v>0</v>
      </c>
      <c r="L15" s="173">
        <f ca="1">OFFSET(Projekce!M24,$C$1,0,1,1)</f>
        <v>0</v>
      </c>
      <c r="M15" s="173">
        <f ca="1">OFFSET(Projekce!N24,$C$1,0,1,1)</f>
        <v>0</v>
      </c>
      <c r="N15" s="173">
        <f ca="1">OFFSET(Projekce!O24,$C$1,0,1,1)</f>
        <v>0</v>
      </c>
      <c r="O15" s="173">
        <f ca="1">OFFSET(Projekce!P24,$C$1,0,1,1)</f>
        <v>0</v>
      </c>
      <c r="P15" s="173">
        <f ca="1">OFFSET(Projekce!Q24,$C$1,0,1,1)</f>
        <v>0</v>
      </c>
      <c r="Q15" s="173">
        <f ca="1">OFFSET(Projekce!R24,$C$1,0,1,1)</f>
        <v>0</v>
      </c>
      <c r="R15" s="173">
        <f ca="1">OFFSET(Projekce!S24,$C$1,0,1,1)</f>
        <v>0</v>
      </c>
      <c r="S15" s="173">
        <f ca="1">OFFSET(Projekce!T24,$C$1,0,1,1)</f>
        <v>0</v>
      </c>
      <c r="T15" s="173">
        <f ca="1">OFFSET(Projekce!U24,$C$1,0,1,1)</f>
        <v>0</v>
      </c>
      <c r="U15" s="173">
        <f ca="1">OFFSET(Projekce!V24,$C$1,0,1,1)</f>
        <v>0</v>
      </c>
      <c r="V15" s="173">
        <f ca="1">OFFSET(Projekce!W24,$C$1,0,1,1)</f>
        <v>0</v>
      </c>
      <c r="W15" s="173">
        <f ca="1">OFFSET(Projekce!X24,$C$1,0,1,1)</f>
        <v>0</v>
      </c>
      <c r="X15" s="173">
        <f ca="1">OFFSET(Projekce!Y24,$C$1,0,1,1)</f>
        <v>0</v>
      </c>
      <c r="Y15" s="173">
        <f ca="1">OFFSET(Projekce!Z24,$C$1,0,1,1)</f>
        <v>0</v>
      </c>
      <c r="Z15" s="173">
        <f ca="1">OFFSET(Projekce!AA24,$C$1,0,1,1)</f>
        <v>0</v>
      </c>
      <c r="AA15" s="173">
        <f ca="1">OFFSET(Projekce!AB24,$C$1,0,1,1)</f>
        <v>0</v>
      </c>
      <c r="AB15" s="173">
        <f ca="1">OFFSET(Projekce!AC24,$C$1,0,1,1)</f>
        <v>0</v>
      </c>
      <c r="AC15" s="173">
        <f ca="1">OFFSET(Projekce!AD24,$C$1,0,1,1)</f>
        <v>3114</v>
      </c>
      <c r="AD15" s="173">
        <f ca="1">OFFSET(Projekce!AE24,$C$1,0,1,1)</f>
        <v>6228</v>
      </c>
      <c r="AE15" s="173">
        <f ca="1">OFFSET(Projekce!AF24,$C$1,0,1,1)</f>
        <v>9342</v>
      </c>
      <c r="AF15" s="173">
        <f ca="1">OFFSET(Projekce!AG24,$C$1,0,1,1)</f>
        <v>12456</v>
      </c>
      <c r="AG15" s="173">
        <f ca="1">OFFSET(Projekce!AH24,$C$1,0,1,1)</f>
        <v>15570</v>
      </c>
      <c r="AH15" s="173">
        <f ca="1">OFFSET(Projekce!AI24,$C$1,0,1,1)</f>
        <v>15742</v>
      </c>
      <c r="AI15" s="173">
        <f ca="1">OFFSET(Projekce!AJ24,$C$1,0,1,1)</f>
        <v>15914</v>
      </c>
      <c r="AJ15" s="173">
        <f ca="1">OFFSET(Projekce!AK24,$C$1,0,1,1)</f>
        <v>16086</v>
      </c>
      <c r="AK15" s="173">
        <f ca="1">OFFSET(Projekce!AL24,$C$1,0,1,1)</f>
        <v>16258</v>
      </c>
      <c r="AL15" s="173">
        <f ca="1">OFFSET(Projekce!AM24,$C$1,0,1,1)</f>
        <v>16430</v>
      </c>
      <c r="AM15" s="173">
        <f ca="1">OFFSET(Projekce!AN24,$C$1,0,1,1)</f>
        <v>16476</v>
      </c>
      <c r="AN15" s="173">
        <f ca="1">OFFSET(Projekce!AO24,$C$1,0,1,1)</f>
        <v>16522</v>
      </c>
      <c r="AO15" s="173">
        <f ca="1">OFFSET(Projekce!AP24,$C$1,0,1,1)</f>
        <v>16568</v>
      </c>
      <c r="AP15" s="173">
        <f ca="1">OFFSET(Projekce!AQ24,$C$1,0,1,1)</f>
        <v>16614</v>
      </c>
      <c r="AQ15" s="173">
        <f ca="1">OFFSET(Projekce!AR24,$C$1,0,1,1)</f>
        <v>16660</v>
      </c>
      <c r="AR15" s="173">
        <f ca="1">OFFSET(Projekce!AS24,$C$1,0,1,1)</f>
        <v>16770</v>
      </c>
      <c r="AS15" s="173">
        <f ca="1">OFFSET(Projekce!AT24,$C$1,0,1,1)</f>
        <v>16880</v>
      </c>
      <c r="AT15" s="173">
        <f ca="1">OFFSET(Projekce!AU24,$C$1,0,1,1)</f>
        <v>16990</v>
      </c>
      <c r="AU15" s="173">
        <f ca="1">OFFSET(Projekce!AV24,$C$1,0,1,1)</f>
        <v>17100</v>
      </c>
      <c r="AV15" s="173">
        <f ca="1">OFFSET(Projekce!AW24,$C$1,0,1,1)</f>
        <v>17210</v>
      </c>
      <c r="AW15" s="173">
        <f ca="1">OFFSET(Projekce!AX24,$C$1,0,1,1)</f>
        <v>17134</v>
      </c>
      <c r="AX15" s="173">
        <f ca="1">OFFSET(Projekce!AY24,$C$1,0,1,1)</f>
        <v>17058</v>
      </c>
      <c r="AY15" s="173">
        <f ca="1">OFFSET(Projekce!AZ24,$C$1,0,1,1)</f>
        <v>16982</v>
      </c>
      <c r="AZ15" s="173">
        <f ca="1">OFFSET(Projekce!BA24,$C$1,0,1,1)</f>
        <v>16906</v>
      </c>
      <c r="BA15" s="173">
        <f ca="1">OFFSET(Projekce!BB24,$C$1,0,1,1)</f>
        <v>16830</v>
      </c>
      <c r="BB15" s="173">
        <f ca="1">OFFSET(Projekce!BC24,$C$1,0,1,1)</f>
        <v>16864</v>
      </c>
      <c r="BC15" s="173">
        <f ca="1">OFFSET(Projekce!BD24,$C$1,0,1,1)</f>
        <v>16898</v>
      </c>
      <c r="BD15" s="173">
        <f ca="1">OFFSET(Projekce!BE24,$C$1,0,1,1)</f>
        <v>16932</v>
      </c>
      <c r="BE15" s="173">
        <f ca="1">OFFSET(Projekce!BF24,$C$1,0,1,1)</f>
        <v>16966</v>
      </c>
      <c r="BF15" s="173">
        <f ca="1">OFFSET(Projekce!BG24,$C$1,0,1,1)</f>
        <v>17000</v>
      </c>
      <c r="BG15" s="173">
        <f ca="1">OFFSET(Projekce!BH24,$C$1,0,1,1)</f>
        <v>17024</v>
      </c>
      <c r="BH15" s="173">
        <f ca="1">OFFSET(Projekce!BI24,$C$1,0,1,1)</f>
        <v>17048</v>
      </c>
      <c r="BI15" s="173">
        <f ca="1">OFFSET(Projekce!BJ24,$C$1,0,1,1)</f>
        <v>17072</v>
      </c>
      <c r="BJ15" s="173">
        <f ca="1">OFFSET(Projekce!BK24,$C$1,0,1,1)</f>
        <v>17096</v>
      </c>
      <c r="BK15" s="174">
        <f ca="1">OFFSET(Projekce!BL24,$C$1,0,1,1)</f>
        <v>17120</v>
      </c>
      <c r="BN15" s="196">
        <f t="shared" ca="1" si="0"/>
        <v>0</v>
      </c>
    </row>
    <row r="16" spans="1:66" s="196" customFormat="1" x14ac:dyDescent="0.25">
      <c r="A16" t="s">
        <v>2959</v>
      </c>
      <c r="B16" s="179" t="s">
        <v>2959</v>
      </c>
      <c r="C16" s="215">
        <f ca="1">OFFSET(Projekce!D25,$C$1,0,1,1)</f>
        <v>0</v>
      </c>
      <c r="D16" s="173">
        <f ca="1">OFFSET(Projekce!E25,$C$1,0,1,1)</f>
        <v>0</v>
      </c>
      <c r="E16" s="173">
        <f ca="1">OFFSET(Projekce!F25,$C$1,0,1,1)</f>
        <v>0</v>
      </c>
      <c r="F16" s="173">
        <f ca="1">OFFSET(Projekce!G25,$C$1,0,1,1)</f>
        <v>0</v>
      </c>
      <c r="G16" s="173">
        <f ca="1">OFFSET(Projekce!H25,$C$1,0,1,1)</f>
        <v>0</v>
      </c>
      <c r="H16" s="173">
        <f ca="1">OFFSET(Projekce!I25,$C$1,0,1,1)</f>
        <v>0</v>
      </c>
      <c r="I16" s="173">
        <f ca="1">OFFSET(Projekce!J25,$C$1,0,1,1)</f>
        <v>0</v>
      </c>
      <c r="J16" s="173">
        <f ca="1">OFFSET(Projekce!K25,$C$1,0,1,1)</f>
        <v>0</v>
      </c>
      <c r="K16" s="173">
        <f ca="1">OFFSET(Projekce!L25,$C$1,0,1,1)</f>
        <v>0</v>
      </c>
      <c r="L16" s="173">
        <f ca="1">OFFSET(Projekce!M25,$C$1,0,1,1)</f>
        <v>0</v>
      </c>
      <c r="M16" s="173">
        <f ca="1">OFFSET(Projekce!N25,$C$1,0,1,1)</f>
        <v>0</v>
      </c>
      <c r="N16" s="173">
        <f ca="1">OFFSET(Projekce!O25,$C$1,0,1,1)</f>
        <v>0</v>
      </c>
      <c r="O16" s="173">
        <f ca="1">OFFSET(Projekce!P25,$C$1,0,1,1)</f>
        <v>0</v>
      </c>
      <c r="P16" s="173">
        <f ca="1">OFFSET(Projekce!Q25,$C$1,0,1,1)</f>
        <v>0</v>
      </c>
      <c r="Q16" s="173">
        <f ca="1">OFFSET(Projekce!R25,$C$1,0,1,1)</f>
        <v>0</v>
      </c>
      <c r="R16" s="173">
        <f ca="1">OFFSET(Projekce!S25,$C$1,0,1,1)</f>
        <v>0</v>
      </c>
      <c r="S16" s="173">
        <f ca="1">OFFSET(Projekce!T25,$C$1,0,1,1)</f>
        <v>0</v>
      </c>
      <c r="T16" s="173">
        <f ca="1">OFFSET(Projekce!U25,$C$1,0,1,1)</f>
        <v>0</v>
      </c>
      <c r="U16" s="173">
        <f ca="1">OFFSET(Projekce!V25,$C$1,0,1,1)</f>
        <v>0</v>
      </c>
      <c r="V16" s="173">
        <f ca="1">OFFSET(Projekce!W25,$C$1,0,1,1)</f>
        <v>0</v>
      </c>
      <c r="W16" s="173">
        <f ca="1">OFFSET(Projekce!X25,$C$1,0,1,1)</f>
        <v>0</v>
      </c>
      <c r="X16" s="173">
        <f ca="1">OFFSET(Projekce!Y25,$C$1,0,1,1)</f>
        <v>0</v>
      </c>
      <c r="Y16" s="173">
        <f ca="1">OFFSET(Projekce!Z25,$C$1,0,1,1)</f>
        <v>0</v>
      </c>
      <c r="Z16" s="173">
        <f ca="1">OFFSET(Projekce!AA25,$C$1,0,1,1)</f>
        <v>0</v>
      </c>
      <c r="AA16" s="173">
        <f ca="1">OFFSET(Projekce!AB25,$C$1,0,1,1)</f>
        <v>0</v>
      </c>
      <c r="AB16" s="173">
        <f ca="1">OFFSET(Projekce!AC25,$C$1,0,1,1)</f>
        <v>0</v>
      </c>
      <c r="AC16" s="173">
        <f ca="1">OFFSET(Projekce!AD25,$C$1,0,1,1)</f>
        <v>510</v>
      </c>
      <c r="AD16" s="173">
        <f ca="1">OFFSET(Projekce!AE25,$C$1,0,1,1)</f>
        <v>1020</v>
      </c>
      <c r="AE16" s="173">
        <f ca="1">OFFSET(Projekce!AF25,$C$1,0,1,1)</f>
        <v>1530</v>
      </c>
      <c r="AF16" s="173">
        <f ca="1">OFFSET(Projekce!AG25,$C$1,0,1,1)</f>
        <v>2040</v>
      </c>
      <c r="AG16" s="173">
        <f ca="1">OFFSET(Projekce!AH25,$C$1,0,1,1)</f>
        <v>2550</v>
      </c>
      <c r="AH16" s="173">
        <f ca="1">OFFSET(Projekce!AI25,$C$1,0,1,1)</f>
        <v>2588</v>
      </c>
      <c r="AI16" s="173">
        <f ca="1">OFFSET(Projekce!AJ25,$C$1,0,1,1)</f>
        <v>2626</v>
      </c>
      <c r="AJ16" s="173">
        <f ca="1">OFFSET(Projekce!AK25,$C$1,0,1,1)</f>
        <v>2664</v>
      </c>
      <c r="AK16" s="173">
        <f ca="1">OFFSET(Projekce!AL25,$C$1,0,1,1)</f>
        <v>2702</v>
      </c>
      <c r="AL16" s="173">
        <f ca="1">OFFSET(Projekce!AM25,$C$1,0,1,1)</f>
        <v>2740</v>
      </c>
      <c r="AM16" s="173">
        <f ca="1">OFFSET(Projekce!AN25,$C$1,0,1,1)</f>
        <v>2950</v>
      </c>
      <c r="AN16" s="173">
        <f ca="1">OFFSET(Projekce!AO25,$C$1,0,1,1)</f>
        <v>3160</v>
      </c>
      <c r="AO16" s="173">
        <f ca="1">OFFSET(Projekce!AP25,$C$1,0,1,1)</f>
        <v>3370</v>
      </c>
      <c r="AP16" s="173">
        <f ca="1">OFFSET(Projekce!AQ25,$C$1,0,1,1)</f>
        <v>3580</v>
      </c>
      <c r="AQ16" s="173">
        <f ca="1">OFFSET(Projekce!AR25,$C$1,0,1,1)</f>
        <v>3790</v>
      </c>
      <c r="AR16" s="173">
        <f ca="1">OFFSET(Projekce!AS25,$C$1,0,1,1)</f>
        <v>3754</v>
      </c>
      <c r="AS16" s="173">
        <f ca="1">OFFSET(Projekce!AT25,$C$1,0,1,1)</f>
        <v>3718</v>
      </c>
      <c r="AT16" s="173">
        <f ca="1">OFFSET(Projekce!AU25,$C$1,0,1,1)</f>
        <v>3682</v>
      </c>
      <c r="AU16" s="173">
        <f ca="1">OFFSET(Projekce!AV25,$C$1,0,1,1)</f>
        <v>3646</v>
      </c>
      <c r="AV16" s="173">
        <f ca="1">OFFSET(Projekce!AW25,$C$1,0,1,1)</f>
        <v>3610</v>
      </c>
      <c r="AW16" s="173">
        <f ca="1">OFFSET(Projekce!AX25,$C$1,0,1,1)</f>
        <v>3574</v>
      </c>
      <c r="AX16" s="173">
        <f ca="1">OFFSET(Projekce!AY25,$C$1,0,1,1)</f>
        <v>3538</v>
      </c>
      <c r="AY16" s="173">
        <f ca="1">OFFSET(Projekce!AZ25,$C$1,0,1,1)</f>
        <v>3502</v>
      </c>
      <c r="AZ16" s="173">
        <f ca="1">OFFSET(Projekce!BA25,$C$1,0,1,1)</f>
        <v>3466</v>
      </c>
      <c r="BA16" s="173">
        <f ca="1">OFFSET(Projekce!BB25,$C$1,0,1,1)</f>
        <v>3430</v>
      </c>
      <c r="BB16" s="173">
        <f ca="1">OFFSET(Projekce!BC25,$C$1,0,1,1)</f>
        <v>3394</v>
      </c>
      <c r="BC16" s="173">
        <f ca="1">OFFSET(Projekce!BD25,$C$1,0,1,1)</f>
        <v>3358</v>
      </c>
      <c r="BD16" s="173">
        <f ca="1">OFFSET(Projekce!BE25,$C$1,0,1,1)</f>
        <v>3322</v>
      </c>
      <c r="BE16" s="173">
        <f ca="1">OFFSET(Projekce!BF25,$C$1,0,1,1)</f>
        <v>3286</v>
      </c>
      <c r="BF16" s="173">
        <f ca="1">OFFSET(Projekce!BG25,$C$1,0,1,1)</f>
        <v>3250</v>
      </c>
      <c r="BG16" s="173">
        <f ca="1">OFFSET(Projekce!BH25,$C$1,0,1,1)</f>
        <v>3210</v>
      </c>
      <c r="BH16" s="173">
        <f ca="1">OFFSET(Projekce!BI25,$C$1,0,1,1)</f>
        <v>3170</v>
      </c>
      <c r="BI16" s="173">
        <f ca="1">OFFSET(Projekce!BJ25,$C$1,0,1,1)</f>
        <v>3130</v>
      </c>
      <c r="BJ16" s="173">
        <f ca="1">OFFSET(Projekce!BK25,$C$1,0,1,1)</f>
        <v>3090</v>
      </c>
      <c r="BK16" s="174">
        <f ca="1">OFFSET(Projekce!BL25,$C$1,0,1,1)</f>
        <v>3050</v>
      </c>
      <c r="BN16" s="196">
        <f t="shared" ca="1" si="0"/>
        <v>0</v>
      </c>
    </row>
    <row r="17" spans="1:16322" s="196" customFormat="1" ht="15.75" thickBot="1" x14ac:dyDescent="0.3">
      <c r="A17" t="s">
        <v>3276</v>
      </c>
      <c r="B17" s="216" t="s">
        <v>3364</v>
      </c>
      <c r="C17" s="167">
        <f ca="1">OFFSET(Projekce!D26,$C$1,0,1,1)</f>
        <v>0</v>
      </c>
      <c r="D17" s="168">
        <f ca="1">OFFSET(Projekce!E26,$C$1,0,1,1)</f>
        <v>0</v>
      </c>
      <c r="E17" s="168">
        <f ca="1">OFFSET(Projekce!F26,$C$1,0,1,1)</f>
        <v>0</v>
      </c>
      <c r="F17" s="168">
        <f ca="1">OFFSET(Projekce!G26,$C$1,0,1,1)</f>
        <v>0</v>
      </c>
      <c r="G17" s="168">
        <f ca="1">OFFSET(Projekce!H26,$C$1,0,1,1)</f>
        <v>0</v>
      </c>
      <c r="H17" s="168">
        <f ca="1">OFFSET(Projekce!I26,$C$1,0,1,1)</f>
        <v>0</v>
      </c>
      <c r="I17" s="168">
        <f ca="1">OFFSET(Projekce!J26,$C$1,0,1,1)</f>
        <v>0</v>
      </c>
      <c r="J17" s="168">
        <f ca="1">OFFSET(Projekce!K26,$C$1,0,1,1)</f>
        <v>0</v>
      </c>
      <c r="K17" s="168">
        <f ca="1">OFFSET(Projekce!L26,$C$1,0,1,1)</f>
        <v>0</v>
      </c>
      <c r="L17" s="168">
        <f ca="1">OFFSET(Projekce!M26,$C$1,0,1,1)</f>
        <v>0</v>
      </c>
      <c r="M17" s="168">
        <f ca="1">OFFSET(Projekce!N26,$C$1,0,1,1)</f>
        <v>0</v>
      </c>
      <c r="N17" s="168">
        <f ca="1">OFFSET(Projekce!O26,$C$1,0,1,1)</f>
        <v>0</v>
      </c>
      <c r="O17" s="168">
        <f ca="1">OFFSET(Projekce!P26,$C$1,0,1,1)</f>
        <v>0</v>
      </c>
      <c r="P17" s="168">
        <f ca="1">OFFSET(Projekce!Q26,$C$1,0,1,1)</f>
        <v>0</v>
      </c>
      <c r="Q17" s="168">
        <f ca="1">OFFSET(Projekce!R26,$C$1,0,1,1)</f>
        <v>0</v>
      </c>
      <c r="R17" s="168">
        <f ca="1">OFFSET(Projekce!S26,$C$1,0,1,1)</f>
        <v>0</v>
      </c>
      <c r="S17" s="168">
        <f ca="1">OFFSET(Projekce!T26,$C$1,0,1,1)</f>
        <v>0</v>
      </c>
      <c r="T17" s="168">
        <f ca="1">OFFSET(Projekce!U26,$C$1,0,1,1)</f>
        <v>0</v>
      </c>
      <c r="U17" s="168">
        <f ca="1">OFFSET(Projekce!V26,$C$1,0,1,1)</f>
        <v>0</v>
      </c>
      <c r="V17" s="168">
        <f ca="1">OFFSET(Projekce!W26,$C$1,0,1,1)</f>
        <v>0</v>
      </c>
      <c r="W17" s="168">
        <f ca="1">OFFSET(Projekce!X26,$C$1,0,1,1)</f>
        <v>0</v>
      </c>
      <c r="X17" s="168">
        <f ca="1">OFFSET(Projekce!Y26,$C$1,0,1,1)</f>
        <v>0</v>
      </c>
      <c r="Y17" s="168">
        <f ca="1">OFFSET(Projekce!Z26,$C$1,0,1,1)</f>
        <v>0</v>
      </c>
      <c r="Z17" s="168">
        <f ca="1">OFFSET(Projekce!AA26,$C$1,0,1,1)</f>
        <v>0</v>
      </c>
      <c r="AA17" s="168">
        <f ca="1">OFFSET(Projekce!AB26,$C$1,0,1,1)</f>
        <v>0</v>
      </c>
      <c r="AB17" s="168">
        <f ca="1">OFFSET(Projekce!AC26,$C$1,0,1,1)</f>
        <v>0</v>
      </c>
      <c r="AC17" s="168">
        <f ca="1">OFFSET(Projekce!AD26,$C$1,0,1,1)</f>
        <v>0</v>
      </c>
      <c r="AD17" s="168">
        <f ca="1">OFFSET(Projekce!AE26,$C$1,0,1,1)</f>
        <v>0</v>
      </c>
      <c r="AE17" s="168">
        <f ca="1">OFFSET(Projekce!AF26,$C$1,0,1,1)</f>
        <v>0</v>
      </c>
      <c r="AF17" s="168">
        <f ca="1">OFFSET(Projekce!AG26,$C$1,0,1,1)</f>
        <v>0</v>
      </c>
      <c r="AG17" s="168">
        <f ca="1">OFFSET(Projekce!AH26,$C$1,0,1,1)</f>
        <v>0</v>
      </c>
      <c r="AH17" s="168">
        <f ca="1">OFFSET(Projekce!AI26,$C$1,0,1,1)</f>
        <v>0</v>
      </c>
      <c r="AI17" s="168">
        <f ca="1">OFFSET(Projekce!AJ26,$C$1,0,1,1)</f>
        <v>0</v>
      </c>
      <c r="AJ17" s="168">
        <f ca="1">OFFSET(Projekce!AK26,$C$1,0,1,1)</f>
        <v>0</v>
      </c>
      <c r="AK17" s="168">
        <f ca="1">OFFSET(Projekce!AL26,$C$1,0,1,1)</f>
        <v>0</v>
      </c>
      <c r="AL17" s="168">
        <f ca="1">OFFSET(Projekce!AM26,$C$1,0,1,1)</f>
        <v>0</v>
      </c>
      <c r="AM17" s="168">
        <f ca="1">OFFSET(Projekce!AN26,$C$1,0,1,1)</f>
        <v>0</v>
      </c>
      <c r="AN17" s="168">
        <f ca="1">OFFSET(Projekce!AO26,$C$1,0,1,1)</f>
        <v>0</v>
      </c>
      <c r="AO17" s="168">
        <f ca="1">OFFSET(Projekce!AP26,$C$1,0,1,1)</f>
        <v>0</v>
      </c>
      <c r="AP17" s="168">
        <f ca="1">OFFSET(Projekce!AQ26,$C$1,0,1,1)</f>
        <v>0</v>
      </c>
      <c r="AQ17" s="168">
        <f ca="1">OFFSET(Projekce!AR26,$C$1,0,1,1)</f>
        <v>0</v>
      </c>
      <c r="AR17" s="168">
        <f ca="1">OFFSET(Projekce!AS26,$C$1,0,1,1)</f>
        <v>0</v>
      </c>
      <c r="AS17" s="168">
        <f ca="1">OFFSET(Projekce!AT26,$C$1,0,1,1)</f>
        <v>0</v>
      </c>
      <c r="AT17" s="168">
        <f ca="1">OFFSET(Projekce!AU26,$C$1,0,1,1)</f>
        <v>0</v>
      </c>
      <c r="AU17" s="168">
        <f ca="1">OFFSET(Projekce!AV26,$C$1,0,1,1)</f>
        <v>0</v>
      </c>
      <c r="AV17" s="168">
        <f ca="1">OFFSET(Projekce!AW26,$C$1,0,1,1)</f>
        <v>0</v>
      </c>
      <c r="AW17" s="168">
        <f ca="1">OFFSET(Projekce!AX26,$C$1,0,1,1)</f>
        <v>0</v>
      </c>
      <c r="AX17" s="168">
        <f ca="1">OFFSET(Projekce!AY26,$C$1,0,1,1)</f>
        <v>0</v>
      </c>
      <c r="AY17" s="168">
        <f ca="1">OFFSET(Projekce!AZ26,$C$1,0,1,1)</f>
        <v>0</v>
      </c>
      <c r="AZ17" s="168">
        <f ca="1">OFFSET(Projekce!BA26,$C$1,0,1,1)</f>
        <v>0</v>
      </c>
      <c r="BA17" s="168">
        <f ca="1">OFFSET(Projekce!BB26,$C$1,0,1,1)</f>
        <v>0</v>
      </c>
      <c r="BB17" s="168">
        <f ca="1">OFFSET(Projekce!BC26,$C$1,0,1,1)</f>
        <v>0</v>
      </c>
      <c r="BC17" s="168">
        <f ca="1">OFFSET(Projekce!BD26,$C$1,0,1,1)</f>
        <v>0</v>
      </c>
      <c r="BD17" s="168">
        <f ca="1">OFFSET(Projekce!BE26,$C$1,0,1,1)</f>
        <v>0</v>
      </c>
      <c r="BE17" s="168">
        <f ca="1">OFFSET(Projekce!BF26,$C$1,0,1,1)</f>
        <v>0</v>
      </c>
      <c r="BF17" s="168">
        <f ca="1">OFFSET(Projekce!BG26,$C$1,0,1,1)</f>
        <v>0</v>
      </c>
      <c r="BG17" s="168">
        <f ca="1">OFFSET(Projekce!BH26,$C$1,0,1,1)</f>
        <v>0</v>
      </c>
      <c r="BH17" s="168">
        <f ca="1">OFFSET(Projekce!BI26,$C$1,0,1,1)</f>
        <v>0</v>
      </c>
      <c r="BI17" s="168">
        <f ca="1">OFFSET(Projekce!BJ26,$C$1,0,1,1)</f>
        <v>0</v>
      </c>
      <c r="BJ17" s="168">
        <f ca="1">OFFSET(Projekce!BK26,$C$1,0,1,1)</f>
        <v>0</v>
      </c>
      <c r="BK17" s="169">
        <f ca="1">OFFSET(Projekce!BL26,$C$1,0,1,1)</f>
        <v>0</v>
      </c>
      <c r="BN17" s="196">
        <f t="shared" ca="1" si="0"/>
        <v>0</v>
      </c>
    </row>
    <row r="18" spans="1:16322" s="196" customFormat="1" ht="15.75" thickBot="1" x14ac:dyDescent="0.3">
      <c r="A18"/>
      <c r="B18" s="181" t="s">
        <v>134</v>
      </c>
      <c r="C18" s="170">
        <f t="shared" ref="C18:V18" ca="1" si="1">SUM(C4:C16)</f>
        <v>116920</v>
      </c>
      <c r="D18" s="171">
        <f t="shared" ca="1" si="1"/>
        <v>100646</v>
      </c>
      <c r="E18" s="171">
        <f t="shared" ca="1" si="1"/>
        <v>128058</v>
      </c>
      <c r="F18" s="171">
        <f t="shared" ca="1" si="1"/>
        <v>126854</v>
      </c>
      <c r="G18" s="171">
        <f t="shared" ca="1" si="1"/>
        <v>135736</v>
      </c>
      <c r="H18" s="171">
        <f t="shared" ca="1" si="1"/>
        <v>118819</v>
      </c>
      <c r="I18" s="171">
        <f t="shared" ca="1" si="1"/>
        <v>156039</v>
      </c>
      <c r="J18" s="171">
        <f t="shared" ca="1" si="1"/>
        <v>159911</v>
      </c>
      <c r="K18" s="171">
        <f t="shared" ca="1" si="1"/>
        <v>163438</v>
      </c>
      <c r="L18" s="171">
        <f t="shared" ca="1" si="1"/>
        <v>179248</v>
      </c>
      <c r="M18" s="171">
        <f t="shared" ca="1" si="1"/>
        <v>182887</v>
      </c>
      <c r="N18" s="171">
        <f t="shared" ca="1" si="1"/>
        <v>191694</v>
      </c>
      <c r="O18" s="171">
        <f t="shared" ca="1" si="1"/>
        <v>200149</v>
      </c>
      <c r="P18" s="171">
        <f t="shared" ca="1" si="1"/>
        <v>226530</v>
      </c>
      <c r="Q18" s="171">
        <f t="shared" ca="1" si="1"/>
        <v>238354</v>
      </c>
      <c r="R18" s="171">
        <f t="shared" ca="1" si="1"/>
        <v>255190</v>
      </c>
      <c r="S18" s="171">
        <f t="shared" ca="1" si="1"/>
        <v>265227</v>
      </c>
      <c r="T18" s="171">
        <f t="shared" ca="1" si="1"/>
        <v>279712</v>
      </c>
      <c r="U18" s="171">
        <f t="shared" ca="1" si="1"/>
        <v>281170</v>
      </c>
      <c r="V18" s="171">
        <f t="shared" ca="1" si="1"/>
        <v>276118</v>
      </c>
      <c r="W18" s="171">
        <f t="shared" ref="W18" ca="1" si="2">SUM(W4:W16)</f>
        <v>260814</v>
      </c>
      <c r="X18" s="171">
        <f ca="1">SUM(X4:X16)</f>
        <v>261499</v>
      </c>
      <c r="Y18" s="171">
        <f ca="1">SUM(Y4:Y16)</f>
        <v>254665</v>
      </c>
      <c r="Z18" s="171">
        <f ca="1">SUM(Z4:Z16)</f>
        <v>252130</v>
      </c>
      <c r="AA18" s="171">
        <f ca="1">SUM(AA4:AA16)</f>
        <v>261311</v>
      </c>
      <c r="AB18" s="171">
        <f ca="1">SUM(AB4:AB16)</f>
        <v>271673</v>
      </c>
      <c r="AC18" s="171">
        <f t="shared" ref="AC18:BK18" ca="1" si="3">SUM(AC4:AC16)</f>
        <v>268160.40000000002</v>
      </c>
      <c r="AD18" s="171">
        <f t="shared" ca="1" si="3"/>
        <v>264647.8</v>
      </c>
      <c r="AE18" s="171">
        <f t="shared" ca="1" si="3"/>
        <v>261135.19999999998</v>
      </c>
      <c r="AF18" s="171">
        <f t="shared" ca="1" si="3"/>
        <v>257622.59999999998</v>
      </c>
      <c r="AG18" s="171">
        <f t="shared" ca="1" si="3"/>
        <v>254110</v>
      </c>
      <c r="AH18" s="171">
        <f t="shared" ca="1" si="3"/>
        <v>252330</v>
      </c>
      <c r="AI18" s="171">
        <f t="shared" ca="1" si="3"/>
        <v>250550</v>
      </c>
      <c r="AJ18" s="171">
        <f t="shared" ca="1" si="3"/>
        <v>248770</v>
      </c>
      <c r="AK18" s="171">
        <f t="shared" ca="1" si="3"/>
        <v>246990</v>
      </c>
      <c r="AL18" s="171">
        <f t="shared" ca="1" si="3"/>
        <v>245210</v>
      </c>
      <c r="AM18" s="171">
        <f t="shared" ca="1" si="3"/>
        <v>246386</v>
      </c>
      <c r="AN18" s="171">
        <f t="shared" ca="1" si="3"/>
        <v>247562</v>
      </c>
      <c r="AO18" s="171">
        <f t="shared" ca="1" si="3"/>
        <v>248738</v>
      </c>
      <c r="AP18" s="171">
        <f t="shared" ca="1" si="3"/>
        <v>249914</v>
      </c>
      <c r="AQ18" s="171">
        <f t="shared" ca="1" si="3"/>
        <v>251090</v>
      </c>
      <c r="AR18" s="171">
        <f t="shared" ca="1" si="3"/>
        <v>252834</v>
      </c>
      <c r="AS18" s="171">
        <f t="shared" ca="1" si="3"/>
        <v>254578</v>
      </c>
      <c r="AT18" s="171">
        <f t="shared" ca="1" si="3"/>
        <v>256322</v>
      </c>
      <c r="AU18" s="171">
        <f t="shared" ca="1" si="3"/>
        <v>258066</v>
      </c>
      <c r="AV18" s="171">
        <f t="shared" ca="1" si="3"/>
        <v>259810</v>
      </c>
      <c r="AW18" s="171">
        <f t="shared" ca="1" si="3"/>
        <v>260922</v>
      </c>
      <c r="AX18" s="171">
        <f t="shared" ca="1" si="3"/>
        <v>262034</v>
      </c>
      <c r="AY18" s="171">
        <f t="shared" ca="1" si="3"/>
        <v>263146</v>
      </c>
      <c r="AZ18" s="171">
        <f t="shared" ca="1" si="3"/>
        <v>264258</v>
      </c>
      <c r="BA18" s="171">
        <f t="shared" ca="1" si="3"/>
        <v>265370</v>
      </c>
      <c r="BB18" s="171">
        <f t="shared" ca="1" si="3"/>
        <v>265636</v>
      </c>
      <c r="BC18" s="171">
        <f t="shared" ca="1" si="3"/>
        <v>265902</v>
      </c>
      <c r="BD18" s="171">
        <f t="shared" ca="1" si="3"/>
        <v>266168</v>
      </c>
      <c r="BE18" s="171">
        <f t="shared" ca="1" si="3"/>
        <v>266434</v>
      </c>
      <c r="BF18" s="171">
        <f t="shared" ca="1" si="3"/>
        <v>266700</v>
      </c>
      <c r="BG18" s="171">
        <f t="shared" ca="1" si="3"/>
        <v>266754</v>
      </c>
      <c r="BH18" s="171">
        <f t="shared" ca="1" si="3"/>
        <v>266808</v>
      </c>
      <c r="BI18" s="171">
        <f t="shared" ca="1" si="3"/>
        <v>266862</v>
      </c>
      <c r="BJ18" s="171">
        <f t="shared" ca="1" si="3"/>
        <v>266916</v>
      </c>
      <c r="BK18" s="172">
        <f t="shared" ca="1" si="3"/>
        <v>266970</v>
      </c>
    </row>
    <row r="19" spans="1:16322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</row>
    <row r="20" spans="1:16322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</row>
    <row r="21" spans="1:16322" ht="15.75" thickBot="1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</row>
    <row r="22" spans="1:16322" s="196" customFormat="1" ht="15.75" thickBot="1" x14ac:dyDescent="0.3">
      <c r="A22"/>
      <c r="B22" s="181" t="s">
        <v>3380</v>
      </c>
      <c r="C22" s="260">
        <v>1990</v>
      </c>
      <c r="D22" s="261">
        <v>1991</v>
      </c>
      <c r="E22" s="261">
        <v>1992</v>
      </c>
      <c r="F22" s="261">
        <v>1993</v>
      </c>
      <c r="G22" s="261">
        <v>1994</v>
      </c>
      <c r="H22" s="261">
        <v>1995</v>
      </c>
      <c r="I22" s="261">
        <v>1996</v>
      </c>
      <c r="J22" s="261">
        <v>1997</v>
      </c>
      <c r="K22" s="261">
        <v>1998</v>
      </c>
      <c r="L22" s="261">
        <v>1999</v>
      </c>
      <c r="M22" s="261">
        <v>2000</v>
      </c>
      <c r="N22" s="261">
        <v>2001</v>
      </c>
      <c r="O22" s="261">
        <v>2002</v>
      </c>
      <c r="P22" s="261">
        <v>2003</v>
      </c>
      <c r="Q22" s="261">
        <v>2004</v>
      </c>
      <c r="R22" s="261">
        <v>2005</v>
      </c>
      <c r="S22" s="261">
        <v>2006</v>
      </c>
      <c r="T22" s="261">
        <v>2007</v>
      </c>
      <c r="U22" s="261">
        <v>2008</v>
      </c>
      <c r="V22" s="261">
        <v>2009</v>
      </c>
      <c r="W22" s="261">
        <v>2010</v>
      </c>
      <c r="X22" s="261">
        <v>2011</v>
      </c>
      <c r="Y22" s="261">
        <v>2012</v>
      </c>
      <c r="Z22" s="261">
        <v>2013</v>
      </c>
      <c r="AA22" s="261">
        <v>2014</v>
      </c>
      <c r="AB22" s="261">
        <v>2015</v>
      </c>
      <c r="AC22" s="261">
        <v>2016</v>
      </c>
      <c r="AD22" s="261">
        <v>2017</v>
      </c>
      <c r="AE22" s="261">
        <v>2018</v>
      </c>
      <c r="AF22" s="261">
        <v>2019</v>
      </c>
      <c r="AG22" s="261">
        <v>2020</v>
      </c>
      <c r="AH22" s="261">
        <v>2021</v>
      </c>
      <c r="AI22" s="261">
        <v>2022</v>
      </c>
      <c r="AJ22" s="261">
        <v>2023</v>
      </c>
      <c r="AK22" s="261">
        <v>2024</v>
      </c>
      <c r="AL22" s="261">
        <v>2025</v>
      </c>
      <c r="AM22" s="261">
        <v>2026</v>
      </c>
      <c r="AN22" s="261">
        <v>2027</v>
      </c>
      <c r="AO22" s="261">
        <v>2028</v>
      </c>
      <c r="AP22" s="261">
        <v>2029</v>
      </c>
      <c r="AQ22" s="261">
        <v>2030</v>
      </c>
      <c r="AR22" s="261">
        <v>2031</v>
      </c>
      <c r="AS22" s="261">
        <v>2032</v>
      </c>
      <c r="AT22" s="261">
        <v>2033</v>
      </c>
      <c r="AU22" s="261">
        <v>2034</v>
      </c>
      <c r="AV22" s="261">
        <v>2035</v>
      </c>
      <c r="AW22" s="261">
        <v>2036</v>
      </c>
      <c r="AX22" s="261">
        <v>2037</v>
      </c>
      <c r="AY22" s="261">
        <v>2038</v>
      </c>
      <c r="AZ22" s="261">
        <v>2039</v>
      </c>
      <c r="BA22" s="261">
        <v>2040</v>
      </c>
      <c r="BB22" s="261">
        <v>2041</v>
      </c>
      <c r="BC22" s="261">
        <v>2042</v>
      </c>
      <c r="BD22" s="261">
        <v>2043</v>
      </c>
      <c r="BE22" s="261">
        <v>2044</v>
      </c>
      <c r="BF22" s="261">
        <v>2045</v>
      </c>
      <c r="BG22" s="261">
        <v>2046</v>
      </c>
      <c r="BH22" s="261">
        <v>2047</v>
      </c>
      <c r="BI22" s="261">
        <v>2048</v>
      </c>
      <c r="BJ22" s="261">
        <v>2049</v>
      </c>
      <c r="BK22" s="262">
        <v>2050</v>
      </c>
    </row>
    <row r="23" spans="1:16322" s="196" customFormat="1" x14ac:dyDescent="0.25">
      <c r="A23" t="s">
        <v>265</v>
      </c>
      <c r="B23" s="178" t="s">
        <v>3381</v>
      </c>
      <c r="C23" s="164">
        <f ca="1">Projekce!D103</f>
        <v>225212</v>
      </c>
      <c r="D23" s="165">
        <f ca="1">Projekce!E103</f>
        <v>217901</v>
      </c>
      <c r="E23" s="165">
        <f ca="1">Projekce!F103</f>
        <v>213455</v>
      </c>
      <c r="F23" s="165">
        <f ca="1">Projekce!G103</f>
        <v>211972</v>
      </c>
      <c r="G23" s="165">
        <f ca="1">Projekce!H103</f>
        <v>211338</v>
      </c>
      <c r="H23" s="165">
        <f ca="1">Projekce!I103</f>
        <v>219049</v>
      </c>
      <c r="I23" s="165">
        <f ca="1">Projekce!J103</f>
        <v>231325</v>
      </c>
      <c r="J23" s="165">
        <f ca="1">Projekce!K103</f>
        <v>232553</v>
      </c>
      <c r="K23" s="165">
        <f ca="1">Projekce!L103</f>
        <v>234403</v>
      </c>
      <c r="L23" s="165">
        <f ca="1">Projekce!M103</f>
        <v>232898</v>
      </c>
      <c r="M23" s="165">
        <f ca="1">Projekce!N103</f>
        <v>264478</v>
      </c>
      <c r="N23" s="165">
        <f ca="1">Projekce!O103</f>
        <v>268729</v>
      </c>
      <c r="O23" s="165">
        <f ca="1">Projekce!P103</f>
        <v>274853</v>
      </c>
      <c r="P23" s="165">
        <f ca="1">Projekce!Q103</f>
        <v>299617</v>
      </c>
      <c r="Q23" s="165">
        <f ca="1">Projekce!R103</f>
        <v>303599</v>
      </c>
      <c r="R23" s="165">
        <f ca="1">Projekce!S103</f>
        <v>297281</v>
      </c>
      <c r="S23" s="165">
        <f ca="1">Projekce!T103</f>
        <v>303700</v>
      </c>
      <c r="T23" s="165">
        <f ca="1">Projekce!U103</f>
        <v>317513</v>
      </c>
      <c r="U23" s="165">
        <f ca="1">Projekce!V103</f>
        <v>301129</v>
      </c>
      <c r="V23" s="165">
        <f ca="1">Projekce!W103</f>
        <v>295866</v>
      </c>
      <c r="W23" s="165">
        <f ca="1">Projekce!X103</f>
        <v>309251</v>
      </c>
      <c r="X23" s="165">
        <f ca="1">Projekce!Y103</f>
        <v>314917</v>
      </c>
      <c r="Y23" s="165">
        <f ca="1">Projekce!Z103</f>
        <v>314705</v>
      </c>
      <c r="Z23" s="165">
        <f ca="1">Projekce!AA103</f>
        <v>312887</v>
      </c>
      <c r="AA23" s="165">
        <f ca="1">Projekce!AB103</f>
        <v>310133</v>
      </c>
      <c r="AB23" s="165">
        <f ca="1">Projekce!AC103</f>
        <v>302011</v>
      </c>
      <c r="AC23" s="165">
        <f ca="1">Projekce!AD103</f>
        <v>305912.8</v>
      </c>
      <c r="AD23" s="165">
        <f ca="1">Projekce!AE103</f>
        <v>309814.59999999998</v>
      </c>
      <c r="AE23" s="165">
        <f ca="1">Projekce!AF103</f>
        <v>313716.39999999997</v>
      </c>
      <c r="AF23" s="165">
        <f ca="1">Projekce!AG103</f>
        <v>317618.19999999995</v>
      </c>
      <c r="AG23" s="165">
        <f ca="1">Projekce!AH103</f>
        <v>321519.99999999994</v>
      </c>
      <c r="AH23" s="165">
        <f ca="1">Projekce!AI103</f>
        <v>317505.99999999994</v>
      </c>
      <c r="AI23" s="165">
        <f ca="1">Projekce!AJ103</f>
        <v>313491.99999999994</v>
      </c>
      <c r="AJ23" s="165">
        <f ca="1">Projekce!AK103</f>
        <v>309477.99999999994</v>
      </c>
      <c r="AK23" s="165">
        <f ca="1">Projekce!AL103</f>
        <v>305463.99999999994</v>
      </c>
      <c r="AL23" s="165">
        <f ca="1">Projekce!AM103</f>
        <v>301449.99999999994</v>
      </c>
      <c r="AM23" s="165">
        <f ca="1">Projekce!AN103</f>
        <v>301591.99999999994</v>
      </c>
      <c r="AN23" s="165">
        <f ca="1">Projekce!AO103</f>
        <v>301733.99999999994</v>
      </c>
      <c r="AO23" s="165">
        <f ca="1">Projekce!AP103</f>
        <v>301876</v>
      </c>
      <c r="AP23" s="165">
        <f ca="1">Projekce!AQ103</f>
        <v>302018</v>
      </c>
      <c r="AQ23" s="165">
        <f ca="1">Projekce!AR103</f>
        <v>302160</v>
      </c>
      <c r="AR23" s="165">
        <f ca="1">Projekce!AS103</f>
        <v>309148</v>
      </c>
      <c r="AS23" s="165">
        <f ca="1">Projekce!AT103</f>
        <v>316136</v>
      </c>
      <c r="AT23" s="165">
        <f ca="1">Projekce!AU103</f>
        <v>323124.00000000006</v>
      </c>
      <c r="AU23" s="165">
        <f ca="1">Projekce!AV103</f>
        <v>330112.00000000006</v>
      </c>
      <c r="AV23" s="165">
        <f ca="1">Projekce!AW103</f>
        <v>337100.00000000006</v>
      </c>
      <c r="AW23" s="165">
        <f ca="1">Projekce!AX103</f>
        <v>335340.00000000006</v>
      </c>
      <c r="AX23" s="165">
        <f ca="1">Projekce!AY103</f>
        <v>333580.00000000006</v>
      </c>
      <c r="AY23" s="165">
        <f ca="1">Projekce!AZ103</f>
        <v>331820</v>
      </c>
      <c r="AZ23" s="165">
        <f ca="1">Projekce!BA103</f>
        <v>330060</v>
      </c>
      <c r="BA23" s="165">
        <f ca="1">Projekce!BB103</f>
        <v>328300</v>
      </c>
      <c r="BB23" s="165">
        <f ca="1">Projekce!BC103</f>
        <v>331632</v>
      </c>
      <c r="BC23" s="165">
        <f ca="1">Projekce!BD103</f>
        <v>334964</v>
      </c>
      <c r="BD23" s="165">
        <f ca="1">Projekce!BE103</f>
        <v>338295.99999999994</v>
      </c>
      <c r="BE23" s="165">
        <f ca="1">Projekce!BF103</f>
        <v>341627.99999999994</v>
      </c>
      <c r="BF23" s="165">
        <f ca="1">Projekce!BG103</f>
        <v>344959.99999999994</v>
      </c>
      <c r="BG23" s="165">
        <f ca="1">Projekce!BH103</f>
        <v>344533.99999999994</v>
      </c>
      <c r="BH23" s="165">
        <f ca="1">Projekce!BI103</f>
        <v>344107.99999999994</v>
      </c>
      <c r="BI23" s="165">
        <f ca="1">Projekce!BJ103</f>
        <v>343682</v>
      </c>
      <c r="BJ23" s="165">
        <f ca="1">Projekce!BK103</f>
        <v>343256</v>
      </c>
      <c r="BK23" s="166">
        <f ca="1">Projekce!BL103</f>
        <v>342830</v>
      </c>
    </row>
    <row r="24" spans="1:16322" s="196" customFormat="1" x14ac:dyDescent="0.25">
      <c r="A24" t="s">
        <v>591</v>
      </c>
      <c r="B24" s="179" t="s">
        <v>3382</v>
      </c>
      <c r="C24" s="163">
        <f ca="1">Projekce!D104</f>
        <v>15962</v>
      </c>
      <c r="D24" s="173">
        <f ca="1">Projekce!E104</f>
        <v>14944</v>
      </c>
      <c r="E24" s="173">
        <f ca="1">Projekce!F104</f>
        <v>14123</v>
      </c>
      <c r="F24" s="173">
        <f ca="1">Projekce!G104</f>
        <v>14029</v>
      </c>
      <c r="G24" s="173">
        <f ca="1">Projekce!H104</f>
        <v>13867</v>
      </c>
      <c r="H24" s="173">
        <f ca="1">Projekce!I104</f>
        <v>14281</v>
      </c>
      <c r="I24" s="173">
        <f ca="1">Projekce!J104</f>
        <v>15689</v>
      </c>
      <c r="J24" s="173">
        <f ca="1">Projekce!K104</f>
        <v>16711</v>
      </c>
      <c r="K24" s="173">
        <f ca="1">Projekce!L104</f>
        <v>17453</v>
      </c>
      <c r="L24" s="173">
        <f ca="1">Projekce!M104</f>
        <v>16567</v>
      </c>
      <c r="M24" s="173">
        <f ca="1">Projekce!N104</f>
        <v>19627</v>
      </c>
      <c r="N24" s="173">
        <f ca="1">Projekce!O104</f>
        <v>21121</v>
      </c>
      <c r="O24" s="173">
        <f ca="1">Projekce!P104</f>
        <v>21438</v>
      </c>
      <c r="P24" s="173">
        <f ca="1">Projekce!Q104</f>
        <v>23645</v>
      </c>
      <c r="Q24" s="173">
        <f ca="1">Projekce!R104</f>
        <v>23090</v>
      </c>
      <c r="R24" s="173">
        <f ca="1">Projekce!S104</f>
        <v>22990</v>
      </c>
      <c r="S24" s="173">
        <f ca="1">Projekce!T104</f>
        <v>23317</v>
      </c>
      <c r="T24" s="173">
        <f ca="1">Projekce!U104</f>
        <v>24430</v>
      </c>
      <c r="U24" s="173">
        <f ca="1">Projekce!V104</f>
        <v>23623</v>
      </c>
      <c r="V24" s="173">
        <f ca="1">Projekce!W104</f>
        <v>22302</v>
      </c>
      <c r="W24" s="173">
        <f ca="1">Projekce!X104</f>
        <v>27364</v>
      </c>
      <c r="X24" s="173">
        <f ca="1">Projekce!Y104</f>
        <v>27248</v>
      </c>
      <c r="Y24" s="173">
        <f ca="1">Projekce!Z104</f>
        <v>25592</v>
      </c>
      <c r="Z24" s="173">
        <f ca="1">Projekce!AA104</f>
        <v>25690</v>
      </c>
      <c r="AA24" s="173">
        <f ca="1">Projekce!AB104</f>
        <v>25315</v>
      </c>
      <c r="AB24" s="173">
        <f ca="1">Projekce!AC104</f>
        <v>25114</v>
      </c>
      <c r="AC24" s="173">
        <f ca="1">Projekce!AD104</f>
        <v>24893.199999999997</v>
      </c>
      <c r="AD24" s="173">
        <f ca="1">Projekce!AE104</f>
        <v>24672.399999999991</v>
      </c>
      <c r="AE24" s="173">
        <f ca="1">Projekce!AF104</f>
        <v>24451.599999999988</v>
      </c>
      <c r="AF24" s="173">
        <f ca="1">Projekce!AG104</f>
        <v>24230.799999999981</v>
      </c>
      <c r="AG24" s="173">
        <f ca="1">Projekce!AH104</f>
        <v>24009.999999999978</v>
      </c>
      <c r="AH24" s="173">
        <f ca="1">Projekce!AI104</f>
        <v>23711.999999999978</v>
      </c>
      <c r="AI24" s="173">
        <f ca="1">Projekce!AJ104</f>
        <v>23413.999999999975</v>
      </c>
      <c r="AJ24" s="173">
        <f ca="1">Projekce!AK104</f>
        <v>23115.999999999975</v>
      </c>
      <c r="AK24" s="173">
        <f ca="1">Projekce!AL104</f>
        <v>22817.999999999971</v>
      </c>
      <c r="AL24" s="173">
        <f ca="1">Projekce!AM104</f>
        <v>22519.999999999971</v>
      </c>
      <c r="AM24" s="173">
        <f ca="1">Projekce!AN104</f>
        <v>22529.999999999982</v>
      </c>
      <c r="AN24" s="173">
        <f ca="1">Projekce!AO104</f>
        <v>22539.999999999993</v>
      </c>
      <c r="AO24" s="173">
        <f ca="1">Projekce!AP104</f>
        <v>22550.000000000007</v>
      </c>
      <c r="AP24" s="173">
        <f ca="1">Projekce!AQ104</f>
        <v>22560.000000000018</v>
      </c>
      <c r="AQ24" s="173">
        <f ca="1">Projekce!AR104</f>
        <v>22570.000000000029</v>
      </c>
      <c r="AR24" s="173">
        <f ca="1">Projekce!AS104</f>
        <v>23090.000000000036</v>
      </c>
      <c r="AS24" s="173">
        <f ca="1">Projekce!AT104</f>
        <v>23610.000000000044</v>
      </c>
      <c r="AT24" s="173">
        <f ca="1">Projekce!AU104</f>
        <v>24130.000000000055</v>
      </c>
      <c r="AU24" s="173">
        <f ca="1">Projekce!AV104</f>
        <v>24650.000000000062</v>
      </c>
      <c r="AV24" s="173">
        <f ca="1">Projekce!AW104</f>
        <v>25170.000000000069</v>
      </c>
      <c r="AW24" s="173">
        <f ca="1">Projekce!AX104</f>
        <v>25038.000000000062</v>
      </c>
      <c r="AX24" s="173">
        <f ca="1">Projekce!AY104</f>
        <v>24906.000000000055</v>
      </c>
      <c r="AY24" s="173">
        <f ca="1">Projekce!AZ104</f>
        <v>24774.000000000051</v>
      </c>
      <c r="AZ24" s="173">
        <f ca="1">Projekce!BA104</f>
        <v>24642.000000000044</v>
      </c>
      <c r="BA24" s="173">
        <f ca="1">Projekce!BB104</f>
        <v>24510.000000000036</v>
      </c>
      <c r="BB24" s="173">
        <f ca="1">Projekce!BC104</f>
        <v>24760.000000000015</v>
      </c>
      <c r="BC24" s="173">
        <f ca="1">Projekce!BD104</f>
        <v>25009.999999999989</v>
      </c>
      <c r="BD24" s="173">
        <f ca="1">Projekce!BE104</f>
        <v>25259.999999999967</v>
      </c>
      <c r="BE24" s="173">
        <f ca="1">Projekce!BF104</f>
        <v>25509.999999999942</v>
      </c>
      <c r="BF24" s="173">
        <f ca="1">Projekce!BG104</f>
        <v>25759.99999999992</v>
      </c>
      <c r="BG24" s="173">
        <f ca="1">Projekce!BH104</f>
        <v>25729.999999999927</v>
      </c>
      <c r="BH24" s="173">
        <f ca="1">Projekce!BI104</f>
        <v>25699.999999999935</v>
      </c>
      <c r="BI24" s="173">
        <f ca="1">Projekce!BJ104</f>
        <v>25669.999999999938</v>
      </c>
      <c r="BJ24" s="173">
        <f ca="1">Projekce!BK104</f>
        <v>25639.999999999945</v>
      </c>
      <c r="BK24" s="174">
        <f ca="1">Projekce!BL104</f>
        <v>25609.999999999953</v>
      </c>
    </row>
    <row r="25" spans="1:16322" s="196" customFormat="1" x14ac:dyDescent="0.25">
      <c r="A25" t="s">
        <v>267</v>
      </c>
      <c r="B25" s="179" t="s">
        <v>3383</v>
      </c>
      <c r="C25" s="163">
        <f ca="1">Projekce!D105</f>
        <v>209250</v>
      </c>
      <c r="D25" s="173">
        <f ca="1">Projekce!E105</f>
        <v>202957</v>
      </c>
      <c r="E25" s="173">
        <f ca="1">Projekce!F105</f>
        <v>199332</v>
      </c>
      <c r="F25" s="173">
        <f ca="1">Projekce!G105</f>
        <v>197942</v>
      </c>
      <c r="G25" s="173">
        <f ca="1">Projekce!H105</f>
        <v>197471</v>
      </c>
      <c r="H25" s="173">
        <f ca="1">Projekce!I105</f>
        <v>204768</v>
      </c>
      <c r="I25" s="173">
        <f ca="1">Projekce!J105</f>
        <v>215636</v>
      </c>
      <c r="J25" s="173">
        <f ca="1">Projekce!K105</f>
        <v>215842</v>
      </c>
      <c r="K25" s="173">
        <f ca="1">Projekce!L105</f>
        <v>216950</v>
      </c>
      <c r="L25" s="173">
        <f ca="1">Projekce!M105</f>
        <v>216331</v>
      </c>
      <c r="M25" s="173">
        <f ca="1">Projekce!N105</f>
        <v>244850</v>
      </c>
      <c r="N25" s="173">
        <f ca="1">Projekce!O105</f>
        <v>247608</v>
      </c>
      <c r="O25" s="173">
        <f ca="1">Projekce!P105</f>
        <v>253415</v>
      </c>
      <c r="P25" s="173">
        <f ca="1">Projekce!Q105</f>
        <v>275972</v>
      </c>
      <c r="Q25" s="173">
        <f ca="1">Projekce!R105</f>
        <v>280508</v>
      </c>
      <c r="R25" s="173">
        <f ca="1">Projekce!S105</f>
        <v>274291</v>
      </c>
      <c r="S25" s="173">
        <f ca="1">Projekce!T105</f>
        <v>280382</v>
      </c>
      <c r="T25" s="173">
        <f ca="1">Projekce!U105</f>
        <v>293083</v>
      </c>
      <c r="U25" s="173">
        <f ca="1">Projekce!V105</f>
        <v>277506</v>
      </c>
      <c r="V25" s="173">
        <f ca="1">Projekce!W105</f>
        <v>273564</v>
      </c>
      <c r="W25" s="173">
        <f ca="1">Projekce!X105</f>
        <v>281887</v>
      </c>
      <c r="X25" s="173">
        <f ca="1">Projekce!Y105</f>
        <v>287669</v>
      </c>
      <c r="Y25" s="173">
        <f ca="1">Projekce!Z105</f>
        <v>289112</v>
      </c>
      <c r="Z25" s="173">
        <f ca="1">Projekce!AA105</f>
        <v>287197</v>
      </c>
      <c r="AA25" s="173">
        <f ca="1">Projekce!AB105</f>
        <v>284818</v>
      </c>
      <c r="AB25" s="173">
        <f ca="1">Projekce!AC105</f>
        <v>276898</v>
      </c>
      <c r="AC25" s="173">
        <f ca="1">Projekce!AD105</f>
        <v>281020.39999999997</v>
      </c>
      <c r="AD25" s="173">
        <f ca="1">Projekce!AE105</f>
        <v>285142.8</v>
      </c>
      <c r="AE25" s="173">
        <f ca="1">Projekce!AF105</f>
        <v>289265.19999999995</v>
      </c>
      <c r="AF25" s="173">
        <f ca="1">Projekce!AG105</f>
        <v>293387.59999999998</v>
      </c>
      <c r="AG25" s="173">
        <f ca="1">Projekce!AH105</f>
        <v>297509.99999999994</v>
      </c>
      <c r="AH25" s="173">
        <f ca="1">Projekce!AI105</f>
        <v>293793.99999999994</v>
      </c>
      <c r="AI25" s="173">
        <f ca="1">Projekce!AJ105</f>
        <v>290077.99999999994</v>
      </c>
      <c r="AJ25" s="173">
        <f ca="1">Projekce!AK105</f>
        <v>286362</v>
      </c>
      <c r="AK25" s="173">
        <f ca="1">Projekce!AL105</f>
        <v>282646</v>
      </c>
      <c r="AL25" s="173">
        <f ca="1">Projekce!AM105</f>
        <v>278930</v>
      </c>
      <c r="AM25" s="173">
        <f ca="1">Projekce!AN105</f>
        <v>279062</v>
      </c>
      <c r="AN25" s="173">
        <f ca="1">Projekce!AO105</f>
        <v>279194</v>
      </c>
      <c r="AO25" s="173">
        <f ca="1">Projekce!AP105</f>
        <v>279326</v>
      </c>
      <c r="AP25" s="173">
        <f ca="1">Projekce!AQ105</f>
        <v>279458</v>
      </c>
      <c r="AQ25" s="173">
        <f ca="1">Projekce!AR105</f>
        <v>279590</v>
      </c>
      <c r="AR25" s="173">
        <f ca="1">Projekce!AS105</f>
        <v>286058</v>
      </c>
      <c r="AS25" s="173">
        <f ca="1">Projekce!AT105</f>
        <v>292526</v>
      </c>
      <c r="AT25" s="173">
        <f ca="1">Projekce!AU105</f>
        <v>298994</v>
      </c>
      <c r="AU25" s="173">
        <f ca="1">Projekce!AV105</f>
        <v>305462</v>
      </c>
      <c r="AV25" s="173">
        <f ca="1">Projekce!AW105</f>
        <v>311930</v>
      </c>
      <c r="AW25" s="173">
        <f ca="1">Projekce!AX105</f>
        <v>310302</v>
      </c>
      <c r="AX25" s="173">
        <f ca="1">Projekce!AY105</f>
        <v>308674</v>
      </c>
      <c r="AY25" s="173">
        <f ca="1">Projekce!AZ105</f>
        <v>307045.99999999994</v>
      </c>
      <c r="AZ25" s="173">
        <f ca="1">Projekce!BA105</f>
        <v>305417.99999999994</v>
      </c>
      <c r="BA25" s="173">
        <f ca="1">Projekce!BB105</f>
        <v>303789.99999999994</v>
      </c>
      <c r="BB25" s="173">
        <f ca="1">Projekce!BC105</f>
        <v>306871.99999999994</v>
      </c>
      <c r="BC25" s="173">
        <f ca="1">Projekce!BD105</f>
        <v>309953.99999999994</v>
      </c>
      <c r="BD25" s="173">
        <f ca="1">Projekce!BE105</f>
        <v>313036</v>
      </c>
      <c r="BE25" s="173">
        <f ca="1">Projekce!BF105</f>
        <v>316118</v>
      </c>
      <c r="BF25" s="173">
        <f ca="1">Projekce!BG105</f>
        <v>319200</v>
      </c>
      <c r="BG25" s="173">
        <f ca="1">Projekce!BH105</f>
        <v>318804</v>
      </c>
      <c r="BH25" s="173">
        <f ca="1">Projekce!BI105</f>
        <v>318408</v>
      </c>
      <c r="BI25" s="173">
        <f ca="1">Projekce!BJ105</f>
        <v>318012.00000000006</v>
      </c>
      <c r="BJ25" s="173">
        <f ca="1">Projekce!BK105</f>
        <v>317616.00000000006</v>
      </c>
      <c r="BK25" s="174">
        <f ca="1">Projekce!BL105</f>
        <v>317220.00000000006</v>
      </c>
    </row>
    <row r="26" spans="1:16322" s="196" customFormat="1" x14ac:dyDescent="0.25">
      <c r="A26" t="s">
        <v>629</v>
      </c>
      <c r="B26" s="179" t="s">
        <v>3384</v>
      </c>
      <c r="C26" s="163">
        <f ca="1">Projekce!D106</f>
        <v>14386</v>
      </c>
      <c r="D26" s="173">
        <f ca="1">Projekce!E106</f>
        <v>13727</v>
      </c>
      <c r="E26" s="173">
        <f ca="1">Projekce!F106</f>
        <v>13896</v>
      </c>
      <c r="F26" s="173">
        <f ca="1">Projekce!G106</f>
        <v>17255</v>
      </c>
      <c r="G26" s="173">
        <f ca="1">Projekce!H106</f>
        <v>16776</v>
      </c>
      <c r="H26" s="173">
        <f ca="1">Projekce!I106</f>
        <v>17165</v>
      </c>
      <c r="I26" s="173">
        <f ca="1">Projekce!J106</f>
        <v>18554</v>
      </c>
      <c r="J26" s="173">
        <f ca="1">Projekce!K106</f>
        <v>18317</v>
      </c>
      <c r="K26" s="173">
        <f ca="1">Projekce!L106</f>
        <v>17831</v>
      </c>
      <c r="L26" s="173">
        <f ca="1">Projekce!M106</f>
        <v>17716</v>
      </c>
      <c r="M26" s="173">
        <f ca="1">Projekce!N106</f>
        <v>17842</v>
      </c>
      <c r="N26" s="173">
        <f ca="1">Projekce!O106</f>
        <v>17676</v>
      </c>
      <c r="O26" s="173">
        <f ca="1">Projekce!P106</f>
        <v>17489</v>
      </c>
      <c r="P26" s="173">
        <f ca="1">Projekce!Q106</f>
        <v>18313</v>
      </c>
      <c r="Q26" s="173">
        <f ca="1">Projekce!R106</f>
        <v>18302</v>
      </c>
      <c r="R26" s="173">
        <f ca="1">Projekce!S106</f>
        <v>18097</v>
      </c>
      <c r="S26" s="173">
        <f ca="1">Projekce!T106</f>
        <v>17586</v>
      </c>
      <c r="T26" s="173">
        <f ca="1">Projekce!U106</f>
        <v>17694</v>
      </c>
      <c r="U26" s="173">
        <f ca="1">Projekce!V106</f>
        <v>16783</v>
      </c>
      <c r="V26" s="173">
        <f ca="1">Projekce!W106</f>
        <v>16153</v>
      </c>
      <c r="W26" s="173">
        <f ca="1">Projekce!X106</f>
        <v>16078</v>
      </c>
      <c r="X26" s="173">
        <f ca="1">Projekce!Y106</f>
        <v>15858</v>
      </c>
      <c r="Y26" s="173">
        <f ca="1">Projekce!Z106</f>
        <v>15073</v>
      </c>
      <c r="Z26" s="173">
        <f ca="1">Projekce!AA106</f>
        <v>14753</v>
      </c>
      <c r="AA26" s="173">
        <f ca="1">Projekce!AB106</f>
        <v>13849</v>
      </c>
      <c r="AB26" s="173">
        <f ca="1">Projekce!AC106</f>
        <v>14641</v>
      </c>
      <c r="AC26" s="173">
        <f ca="1">Projekce!AD106</f>
        <v>14900.783730543506</v>
      </c>
      <c r="AD26" s="173">
        <f ca="1">Projekce!AE106</f>
        <v>15160.56746108701</v>
      </c>
      <c r="AE26" s="173">
        <f ca="1">Projekce!AF106</f>
        <v>15420.351191630516</v>
      </c>
      <c r="AF26" s="173">
        <f ca="1">Projekce!AG106</f>
        <v>15680.13492217402</v>
      </c>
      <c r="AG26" s="173">
        <f ca="1">Projekce!AH106</f>
        <v>15939.918652717526</v>
      </c>
      <c r="AH26" s="173">
        <f ca="1">Projekce!AI106</f>
        <v>16201.609624904309</v>
      </c>
      <c r="AI26" s="173">
        <f ca="1">Projekce!AJ106</f>
        <v>16463.300597091093</v>
      </c>
      <c r="AJ26" s="173">
        <f ca="1">Projekce!AK106</f>
        <v>16724.991569277874</v>
      </c>
      <c r="AK26" s="173">
        <f ca="1">Projekce!AL106</f>
        <v>16986.682541464659</v>
      </c>
      <c r="AL26" s="173">
        <f ca="1">Projekce!AM106</f>
        <v>17248.373513651441</v>
      </c>
      <c r="AM26" s="173">
        <f ca="1">Projekce!AN106</f>
        <v>17395.911222250572</v>
      </c>
      <c r="AN26" s="173">
        <f ca="1">Projekce!AO106</f>
        <v>17543.448930849703</v>
      </c>
      <c r="AO26" s="173">
        <f ca="1">Projekce!AP106</f>
        <v>17690.986639448834</v>
      </c>
      <c r="AP26" s="173">
        <f ca="1">Projekce!AQ106</f>
        <v>17838.524348047966</v>
      </c>
      <c r="AQ26" s="173">
        <f ca="1">Projekce!AR106</f>
        <v>17986.062056647097</v>
      </c>
      <c r="AR26" s="173">
        <f ca="1">Projekce!AS106</f>
        <v>18194.368685889251</v>
      </c>
      <c r="AS26" s="173">
        <f ca="1">Projekce!AT106</f>
        <v>18402.675315131408</v>
      </c>
      <c r="AT26" s="173">
        <f ca="1">Projekce!AU106</f>
        <v>18610.981944373561</v>
      </c>
      <c r="AU26" s="173">
        <f ca="1">Projekce!AV106</f>
        <v>18819.288573615719</v>
      </c>
      <c r="AV26" s="173">
        <f ca="1">Projekce!AW106</f>
        <v>19027.595202857872</v>
      </c>
      <c r="AW26" s="173">
        <f ca="1">Projekce!AX106</f>
        <v>19165.902189334014</v>
      </c>
      <c r="AX26" s="173">
        <f ca="1">Projekce!AY106</f>
        <v>19304.209175810156</v>
      </c>
      <c r="AY26" s="173">
        <f ca="1">Projekce!AZ106</f>
        <v>19442.516162286294</v>
      </c>
      <c r="AZ26" s="173">
        <f ca="1">Projekce!BA106</f>
        <v>19580.823148762436</v>
      </c>
      <c r="BA26" s="173">
        <f ca="1">Projekce!BB106</f>
        <v>19719.130135238578</v>
      </c>
      <c r="BB26" s="173">
        <f ca="1">Projekce!BC106</f>
        <v>19847.283327379431</v>
      </c>
      <c r="BC26" s="173">
        <f ca="1">Projekce!BD106</f>
        <v>19975.436519520281</v>
      </c>
      <c r="BD26" s="173">
        <f ca="1">Projekce!BE106</f>
        <v>20103.589711661134</v>
      </c>
      <c r="BE26" s="173">
        <f ca="1">Projekce!BF106</f>
        <v>20231.742903801984</v>
      </c>
      <c r="BF26" s="173">
        <f ca="1">Projekce!BG106</f>
        <v>20359.896095942837</v>
      </c>
      <c r="BG26" s="173">
        <f ca="1">Projekce!BH106</f>
        <v>20486.203143659091</v>
      </c>
      <c r="BH26" s="173">
        <f ca="1">Projekce!BI106</f>
        <v>20612.510191375346</v>
      </c>
      <c r="BI26" s="173">
        <f ca="1">Projekce!BJ106</f>
        <v>20738.817239091604</v>
      </c>
      <c r="BJ26" s="173">
        <f ca="1">Projekce!BK106</f>
        <v>20865.124286807859</v>
      </c>
      <c r="BK26" s="174">
        <f ca="1">Projekce!BL106</f>
        <v>20991.431334524113</v>
      </c>
    </row>
    <row r="27" spans="1:16322" s="196" customFormat="1" x14ac:dyDescent="0.25">
      <c r="A27" t="s">
        <v>589</v>
      </c>
      <c r="B27" s="179" t="s">
        <v>3385</v>
      </c>
      <c r="C27" s="163">
        <f ca="1">Projekce!D107</f>
        <v>33862</v>
      </c>
      <c r="D27" s="173">
        <f ca="1">Projekce!E107</f>
        <v>34160</v>
      </c>
      <c r="E27" s="173">
        <f ca="1">Projekce!F107</f>
        <v>31594</v>
      </c>
      <c r="F27" s="173">
        <f ca="1">Projekce!G107</f>
        <v>31442</v>
      </c>
      <c r="G27" s="173">
        <f ca="1">Projekce!H107</f>
        <v>29938</v>
      </c>
      <c r="H27" s="173">
        <f ca="1">Projekce!I107</f>
        <v>29315</v>
      </c>
      <c r="I27" s="173">
        <f ca="1">Projekce!J107</f>
        <v>30175</v>
      </c>
      <c r="J27" s="173">
        <f ca="1">Projekce!K107</f>
        <v>29902</v>
      </c>
      <c r="K27" s="173">
        <f ca="1">Projekce!L107</f>
        <v>30006</v>
      </c>
      <c r="L27" s="173">
        <f ca="1">Projekce!M107</f>
        <v>28228</v>
      </c>
      <c r="M27" s="173">
        <f ca="1">Projekce!N107</f>
        <v>30805</v>
      </c>
      <c r="N27" s="173">
        <f ca="1">Projekce!O107</f>
        <v>32054</v>
      </c>
      <c r="O27" s="173">
        <f ca="1">Projekce!P107</f>
        <v>32137</v>
      </c>
      <c r="P27" s="173">
        <f ca="1">Projekce!Q107</f>
        <v>32792</v>
      </c>
      <c r="Q27" s="173">
        <f ca="1">Projekce!R107</f>
        <v>32965</v>
      </c>
      <c r="R27" s="173">
        <f ca="1">Projekce!S107</f>
        <v>32324</v>
      </c>
      <c r="S27" s="173">
        <f ca="1">Projekce!T107</f>
        <v>32839</v>
      </c>
      <c r="T27" s="173">
        <f ca="1">Projekce!U107</f>
        <v>34042</v>
      </c>
      <c r="U27" s="173">
        <f ca="1">Projekce!V107</f>
        <v>32846</v>
      </c>
      <c r="V27" s="173">
        <f ca="1">Projekce!W107</f>
        <v>30917</v>
      </c>
      <c r="W27" s="173">
        <f ca="1">Projekce!X107</f>
        <v>34960</v>
      </c>
      <c r="X27" s="173">
        <f ca="1">Projekce!Y107</f>
        <v>35467</v>
      </c>
      <c r="Y27" s="173">
        <f ca="1">Projekce!Z107</f>
        <v>33880</v>
      </c>
      <c r="Z27" s="173">
        <f ca="1">Projekce!AA107</f>
        <v>33502</v>
      </c>
      <c r="AA27" s="173">
        <f ca="1">Projekce!AB107</f>
        <v>33012</v>
      </c>
      <c r="AB27" s="173">
        <f ca="1">Projekce!AC107</f>
        <v>33174</v>
      </c>
      <c r="AC27" s="173">
        <f ca="1">Projekce!AD107</f>
        <v>26539.200000000001</v>
      </c>
      <c r="AD27" s="173">
        <f ca="1">Projekce!AE107</f>
        <v>19904.400000000001</v>
      </c>
      <c r="AE27" s="173">
        <f ca="1">Projekce!AF107</f>
        <v>13269.600000000002</v>
      </c>
      <c r="AF27" s="173">
        <f ca="1">Projekce!AG107</f>
        <v>6634.7999999999993</v>
      </c>
      <c r="AG27" s="173">
        <f ca="1">Projekce!AH107</f>
        <v>0</v>
      </c>
      <c r="AH27" s="173">
        <f ca="1">Projekce!AI107</f>
        <v>0</v>
      </c>
      <c r="AI27" s="173">
        <f ca="1">Projekce!AJ107</f>
        <v>0</v>
      </c>
      <c r="AJ27" s="173">
        <f ca="1">Projekce!AK107</f>
        <v>0</v>
      </c>
      <c r="AK27" s="173">
        <f ca="1">Projekce!AL107</f>
        <v>0</v>
      </c>
      <c r="AL27" s="173">
        <f ca="1">Projekce!AM107</f>
        <v>0</v>
      </c>
      <c r="AM27" s="173">
        <f ca="1">Projekce!AN107</f>
        <v>0</v>
      </c>
      <c r="AN27" s="173">
        <f ca="1">Projekce!AO107</f>
        <v>0</v>
      </c>
      <c r="AO27" s="173">
        <f ca="1">Projekce!AP107</f>
        <v>0</v>
      </c>
      <c r="AP27" s="173">
        <f ca="1">Projekce!AQ107</f>
        <v>0</v>
      </c>
      <c r="AQ27" s="173">
        <f ca="1">Projekce!AR107</f>
        <v>0</v>
      </c>
      <c r="AR27" s="173">
        <f ca="1">Projekce!AS107</f>
        <v>0</v>
      </c>
      <c r="AS27" s="173">
        <f ca="1">Projekce!AT107</f>
        <v>0</v>
      </c>
      <c r="AT27" s="173">
        <f ca="1">Projekce!AU107</f>
        <v>0</v>
      </c>
      <c r="AU27" s="173">
        <f ca="1">Projekce!AV107</f>
        <v>0</v>
      </c>
      <c r="AV27" s="173">
        <f ca="1">Projekce!AW107</f>
        <v>0</v>
      </c>
      <c r="AW27" s="173">
        <f ca="1">Projekce!AX107</f>
        <v>0</v>
      </c>
      <c r="AX27" s="173">
        <f ca="1">Projekce!AY107</f>
        <v>0</v>
      </c>
      <c r="AY27" s="173">
        <f ca="1">Projekce!AZ107</f>
        <v>0</v>
      </c>
      <c r="AZ27" s="173">
        <f ca="1">Projekce!BA107</f>
        <v>0</v>
      </c>
      <c r="BA27" s="173">
        <f ca="1">Projekce!BB107</f>
        <v>0</v>
      </c>
      <c r="BB27" s="173">
        <f ca="1">Projekce!BC107</f>
        <v>0</v>
      </c>
      <c r="BC27" s="173">
        <f ca="1">Projekce!BD107</f>
        <v>0</v>
      </c>
      <c r="BD27" s="173">
        <f ca="1">Projekce!BE107</f>
        <v>0</v>
      </c>
      <c r="BE27" s="173">
        <f ca="1">Projekce!BF107</f>
        <v>0</v>
      </c>
      <c r="BF27" s="173">
        <f ca="1">Projekce!BG107</f>
        <v>0</v>
      </c>
      <c r="BG27" s="173">
        <f ca="1">Projekce!BH107</f>
        <v>0</v>
      </c>
      <c r="BH27" s="173">
        <f ca="1">Projekce!BI107</f>
        <v>0</v>
      </c>
      <c r="BI27" s="173">
        <f ca="1">Projekce!BJ107</f>
        <v>0</v>
      </c>
      <c r="BJ27" s="173">
        <f ca="1">Projekce!BK107</f>
        <v>0</v>
      </c>
      <c r="BK27" s="174">
        <f ca="1">Projekce!BL107</f>
        <v>0</v>
      </c>
    </row>
    <row r="28" spans="1:16322" s="196" customFormat="1" ht="15.75" thickBot="1" x14ac:dyDescent="0.3">
      <c r="A28" t="s">
        <v>633</v>
      </c>
      <c r="B28" s="180" t="s">
        <v>3386</v>
      </c>
      <c r="C28" s="167">
        <f ca="1">Projekce!D108</f>
        <v>173437</v>
      </c>
      <c r="D28" s="168">
        <f ca="1">Projekce!E108</f>
        <v>160078</v>
      </c>
      <c r="E28" s="168">
        <f ca="1">Projekce!F108</f>
        <v>156186</v>
      </c>
      <c r="F28" s="168">
        <f ca="1">Projekce!G108</f>
        <v>154883</v>
      </c>
      <c r="G28" s="168">
        <f ca="1">Projekce!H108</f>
        <v>161885</v>
      </c>
      <c r="H28" s="168">
        <f ca="1">Projekce!I108</f>
        <v>173095</v>
      </c>
      <c r="I28" s="168">
        <f ca="1">Projekce!J108</f>
        <v>181022</v>
      </c>
      <c r="J28" s="168">
        <f ca="1">Projekce!K108</f>
        <v>178686</v>
      </c>
      <c r="K28" s="168">
        <f ca="1">Projekce!L108</f>
        <v>175950</v>
      </c>
      <c r="L28" s="168">
        <f ca="1">Projekce!M108</f>
        <v>173239</v>
      </c>
      <c r="M28" s="168">
        <f ca="1">Projekce!N108</f>
        <v>177772</v>
      </c>
      <c r="N28" s="168">
        <f ca="1">Projekce!O108</f>
        <v>183172</v>
      </c>
      <c r="O28" s="168">
        <f ca="1">Projekce!P108</f>
        <v>182963</v>
      </c>
      <c r="P28" s="168">
        <f ca="1">Projekce!Q108</f>
        <v>188665</v>
      </c>
      <c r="Q28" s="168">
        <f ca="1">Projekce!R108</f>
        <v>193795</v>
      </c>
      <c r="R28" s="168">
        <f ca="1">Projekce!S108</f>
        <v>199048</v>
      </c>
      <c r="S28" s="168">
        <f ca="1">Projekce!T108</f>
        <v>205258</v>
      </c>
      <c r="T28" s="168">
        <f ca="1">Projekce!U108</f>
        <v>206042</v>
      </c>
      <c r="U28" s="168">
        <f ca="1">Projekce!V108</f>
        <v>208919</v>
      </c>
      <c r="V28" s="168">
        <f ca="1">Projekce!W108</f>
        <v>197662</v>
      </c>
      <c r="W28" s="168">
        <f ca="1">Projekce!X108</f>
        <v>195203</v>
      </c>
      <c r="X28" s="168">
        <f ca="1">Projekce!Y108</f>
        <v>193144</v>
      </c>
      <c r="Y28" s="168">
        <f ca="1">Projekce!Z108</f>
        <v>193982</v>
      </c>
      <c r="Z28" s="168">
        <f ca="1">Projekce!AA108</f>
        <v>192913</v>
      </c>
      <c r="AA28" s="168">
        <f ca="1">Projekce!AB108</f>
        <v>192780</v>
      </c>
      <c r="AB28" s="168">
        <f ca="1">Projekce!AC108</f>
        <v>198040</v>
      </c>
      <c r="AC28" s="168">
        <f ca="1">Projekce!AD108</f>
        <v>201464</v>
      </c>
      <c r="AD28" s="168">
        <f ca="1">Projekce!AE108</f>
        <v>204888</v>
      </c>
      <c r="AE28" s="168">
        <f ca="1">Projekce!AF108</f>
        <v>208312</v>
      </c>
      <c r="AF28" s="168">
        <f ca="1">Projekce!AG108</f>
        <v>211736</v>
      </c>
      <c r="AG28" s="168">
        <f ca="1">Projekce!AH108</f>
        <v>215160</v>
      </c>
      <c r="AH28" s="168">
        <f ca="1">Projekce!AI108</f>
        <v>218564</v>
      </c>
      <c r="AI28" s="168">
        <f ca="1">Projekce!AJ108</f>
        <v>221968</v>
      </c>
      <c r="AJ28" s="168">
        <f ca="1">Projekce!AK108</f>
        <v>225372</v>
      </c>
      <c r="AK28" s="168">
        <f ca="1">Projekce!AL108</f>
        <v>228776</v>
      </c>
      <c r="AL28" s="168">
        <f ca="1">Projekce!AM108</f>
        <v>232180</v>
      </c>
      <c r="AM28" s="168">
        <f ca="1">Projekce!AN108</f>
        <v>234098</v>
      </c>
      <c r="AN28" s="168">
        <f ca="1">Projekce!AO108</f>
        <v>236016</v>
      </c>
      <c r="AO28" s="168">
        <f ca="1">Projekce!AP108</f>
        <v>237934</v>
      </c>
      <c r="AP28" s="168">
        <f ca="1">Projekce!AQ108</f>
        <v>239852</v>
      </c>
      <c r="AQ28" s="168">
        <f ca="1">Projekce!AR108</f>
        <v>241770</v>
      </c>
      <c r="AR28" s="168">
        <f ca="1">Projekce!AS108</f>
        <v>244476</v>
      </c>
      <c r="AS28" s="168">
        <f ca="1">Projekce!AT108</f>
        <v>247182</v>
      </c>
      <c r="AT28" s="168">
        <f ca="1">Projekce!AU108</f>
        <v>249888</v>
      </c>
      <c r="AU28" s="168">
        <f ca="1">Projekce!AV108</f>
        <v>252594</v>
      </c>
      <c r="AV28" s="168">
        <f ca="1">Projekce!AW108</f>
        <v>255300</v>
      </c>
      <c r="AW28" s="168">
        <f ca="1">Projekce!AX108</f>
        <v>257100</v>
      </c>
      <c r="AX28" s="168">
        <f ca="1">Projekce!AY108</f>
        <v>258900</v>
      </c>
      <c r="AY28" s="168">
        <f ca="1">Projekce!AZ108</f>
        <v>260700</v>
      </c>
      <c r="AZ28" s="168">
        <f ca="1">Projekce!BA108</f>
        <v>262500</v>
      </c>
      <c r="BA28" s="168">
        <f ca="1">Projekce!BB108</f>
        <v>264300</v>
      </c>
      <c r="BB28" s="168">
        <f ca="1">Projekce!BC108</f>
        <v>265964</v>
      </c>
      <c r="BC28" s="168">
        <f ca="1">Projekce!BD108</f>
        <v>267628</v>
      </c>
      <c r="BD28" s="168">
        <f ca="1">Projekce!BE108</f>
        <v>269292</v>
      </c>
      <c r="BE28" s="168">
        <f ca="1">Projekce!BF108</f>
        <v>270956</v>
      </c>
      <c r="BF28" s="168">
        <f ca="1">Projekce!BG108</f>
        <v>272620</v>
      </c>
      <c r="BG28" s="168">
        <f ca="1">Projekce!BH108</f>
        <v>274264</v>
      </c>
      <c r="BH28" s="168">
        <f ca="1">Projekce!BI108</f>
        <v>275908</v>
      </c>
      <c r="BI28" s="168">
        <f ca="1">Projekce!BJ108</f>
        <v>277552</v>
      </c>
      <c r="BJ28" s="168">
        <f ca="1">Projekce!BK108</f>
        <v>279196</v>
      </c>
      <c r="BK28" s="169">
        <f ca="1">Projekce!BL108</f>
        <v>280840</v>
      </c>
    </row>
    <row r="29" spans="1:16322" s="196" customFormat="1" ht="15.75" thickBot="1" x14ac:dyDescent="0.3">
      <c r="A29"/>
      <c r="B29" s="181" t="s">
        <v>3358</v>
      </c>
      <c r="C29" s="175">
        <f ca="1">C23/(C27+C28)</f>
        <v>1.0864114153951538</v>
      </c>
      <c r="D29" s="176">
        <f t="shared" ref="D29:BK29" ca="1" si="4">D23/(D27+D28)</f>
        <v>1.1218247716718666</v>
      </c>
      <c r="E29" s="176">
        <f t="shared" ca="1" si="4"/>
        <v>1.1367291511343061</v>
      </c>
      <c r="F29" s="176">
        <f t="shared" ca="1" si="4"/>
        <v>1.1376465852676774</v>
      </c>
      <c r="G29" s="176">
        <f t="shared" ca="1" si="4"/>
        <v>1.101734411410519</v>
      </c>
      <c r="H29" s="176">
        <f t="shared" ca="1" si="4"/>
        <v>1.0822044365396966</v>
      </c>
      <c r="I29" s="176">
        <f t="shared" ca="1" si="4"/>
        <v>1.0953043840584857</v>
      </c>
      <c r="J29" s="176">
        <f t="shared" ca="1" si="4"/>
        <v>1.1148915565612596</v>
      </c>
      <c r="K29" s="176">
        <f t="shared" ca="1" si="4"/>
        <v>1.138121734739459</v>
      </c>
      <c r="L29" s="176">
        <f t="shared" ca="1" si="4"/>
        <v>1.1560106617957284</v>
      </c>
      <c r="M29" s="176">
        <f t="shared" ca="1" si="4"/>
        <v>1.2680113339438193</v>
      </c>
      <c r="N29" s="176">
        <f t="shared" ca="1" si="4"/>
        <v>1.2485898543856226</v>
      </c>
      <c r="O29" s="176">
        <f t="shared" ca="1" si="4"/>
        <v>1.2777917247791726</v>
      </c>
      <c r="P29" s="176">
        <f t="shared" ca="1" si="4"/>
        <v>1.3529353328185607</v>
      </c>
      <c r="Q29" s="176">
        <f t="shared" ca="1" si="4"/>
        <v>1.3388560592697125</v>
      </c>
      <c r="R29" s="176">
        <f t="shared" ca="1" si="4"/>
        <v>1.2848616081461888</v>
      </c>
      <c r="S29" s="176">
        <f t="shared" ca="1" si="4"/>
        <v>1.2755305610738481</v>
      </c>
      <c r="T29" s="176">
        <f t="shared" ca="1" si="4"/>
        <v>1.3225079555488912</v>
      </c>
      <c r="U29" s="176">
        <f t="shared" ca="1" si="4"/>
        <v>1.2455442268318409</v>
      </c>
      <c r="V29" s="176">
        <f t="shared" ca="1" si="4"/>
        <v>1.2943708739647999</v>
      </c>
      <c r="W29" s="176">
        <f t="shared" ca="1" si="4"/>
        <v>1.3436173494436552</v>
      </c>
      <c r="X29" s="176">
        <f t="shared" ca="1" si="4"/>
        <v>1.3775233912628877</v>
      </c>
      <c r="Y29" s="176">
        <f t="shared" ca="1" si="4"/>
        <v>1.3811210293949847</v>
      </c>
      <c r="Z29" s="176">
        <f t="shared" ca="1" si="4"/>
        <v>1.3819181591325662</v>
      </c>
      <c r="AA29" s="176">
        <f t="shared" ca="1" si="4"/>
        <v>1.3735340490362811</v>
      </c>
      <c r="AB29" s="176">
        <f t="shared" ca="1" si="4"/>
        <v>1.3061968565917288</v>
      </c>
      <c r="AC29" s="176">
        <f t="shared" ca="1" si="4"/>
        <v>1.3417039760845462</v>
      </c>
      <c r="AD29" s="176">
        <f t="shared" ca="1" si="4"/>
        <v>1.3782254204323634</v>
      </c>
      <c r="AE29" s="176">
        <f t="shared" ca="1" si="4"/>
        <v>1.4158052834711905</v>
      </c>
      <c r="AF29" s="176">
        <f t="shared" ca="1" si="4"/>
        <v>1.4544902523597476</v>
      </c>
      <c r="AG29" s="176">
        <f t="shared" ca="1" si="4"/>
        <v>1.4943298010782671</v>
      </c>
      <c r="AH29" s="176">
        <f t="shared" ca="1" si="4"/>
        <v>1.4526912025768193</v>
      </c>
      <c r="AI29" s="176">
        <f t="shared" ca="1" si="4"/>
        <v>1.4123297051827288</v>
      </c>
      <c r="AJ29" s="176">
        <f t="shared" ca="1" si="4"/>
        <v>1.3731874412083132</v>
      </c>
      <c r="AK29" s="176">
        <f t="shared" ca="1" si="4"/>
        <v>1.3352099870615797</v>
      </c>
      <c r="AL29" s="176">
        <f t="shared" ca="1" si="4"/>
        <v>1.2983461107761218</v>
      </c>
      <c r="AM29" s="176">
        <f t="shared" ca="1" si="4"/>
        <v>1.2883151500653569</v>
      </c>
      <c r="AN29" s="176">
        <f t="shared" ca="1" si="4"/>
        <v>1.2784472239170224</v>
      </c>
      <c r="AO29" s="176">
        <f t="shared" ca="1" si="4"/>
        <v>1.2687383896374624</v>
      </c>
      <c r="AP29" s="176">
        <f t="shared" ca="1" si="4"/>
        <v>1.2591848306455649</v>
      </c>
      <c r="AQ29" s="176">
        <f t="shared" ca="1" si="4"/>
        <v>1.2497828514704057</v>
      </c>
      <c r="AR29" s="176">
        <f t="shared" ca="1" si="4"/>
        <v>1.2645331239058231</v>
      </c>
      <c r="AS29" s="176">
        <f t="shared" ca="1" si="4"/>
        <v>1.2789604421033893</v>
      </c>
      <c r="AT29" s="176">
        <f t="shared" ca="1" si="4"/>
        <v>1.2930752977333848</v>
      </c>
      <c r="AU29" s="176">
        <f t="shared" ca="1" si="4"/>
        <v>1.3068877328835999</v>
      </c>
      <c r="AV29" s="176">
        <f t="shared" ca="1" si="4"/>
        <v>1.3204073638856251</v>
      </c>
      <c r="AW29" s="176">
        <f t="shared" ca="1" si="4"/>
        <v>1.3043173862310387</v>
      </c>
      <c r="AX29" s="176">
        <f t="shared" ca="1" si="4"/>
        <v>1.288451139436076</v>
      </c>
      <c r="AY29" s="176">
        <f t="shared" ca="1" si="4"/>
        <v>1.2728039892596854</v>
      </c>
      <c r="AZ29" s="176">
        <f t="shared" ca="1" si="4"/>
        <v>1.2573714285714286</v>
      </c>
      <c r="BA29" s="176">
        <f t="shared" ca="1" si="4"/>
        <v>1.2421490730230798</v>
      </c>
      <c r="BB29" s="176">
        <f t="shared" ca="1" si="4"/>
        <v>1.2469055962461084</v>
      </c>
      <c r="BC29" s="176">
        <f t="shared" ca="1" si="4"/>
        <v>1.2516029712885048</v>
      </c>
      <c r="BD29" s="176">
        <f t="shared" ca="1" si="4"/>
        <v>1.2562422946095686</v>
      </c>
      <c r="BE29" s="176">
        <f t="shared" ca="1" si="4"/>
        <v>1.260824635734215</v>
      </c>
      <c r="BF29" s="176">
        <f t="shared" ca="1" si="4"/>
        <v>1.265351038074976</v>
      </c>
      <c r="BG29" s="176">
        <f t="shared" ca="1" si="4"/>
        <v>1.2562129918618554</v>
      </c>
      <c r="BH29" s="176">
        <f t="shared" ca="1" si="4"/>
        <v>1.247183843889992</v>
      </c>
      <c r="BI29" s="176">
        <f t="shared" ca="1" si="4"/>
        <v>1.2382616590764974</v>
      </c>
      <c r="BJ29" s="176">
        <f t="shared" ca="1" si="4"/>
        <v>1.2294445479161593</v>
      </c>
      <c r="BK29" s="177">
        <f t="shared" ca="1" si="4"/>
        <v>1.2207306651474148</v>
      </c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  <c r="RH29" s="197"/>
      <c r="RI29" s="197"/>
      <c r="RJ29" s="197"/>
      <c r="RK29" s="197"/>
      <c r="RL29" s="197"/>
      <c r="RM29" s="197"/>
      <c r="RN29" s="197"/>
      <c r="RO29" s="197"/>
      <c r="RP29" s="197"/>
      <c r="RQ29" s="197"/>
      <c r="RR29" s="197"/>
      <c r="RS29" s="197"/>
      <c r="RT29" s="197"/>
      <c r="RU29" s="197"/>
      <c r="RV29" s="197"/>
      <c r="RW29" s="197"/>
      <c r="RX29" s="197"/>
      <c r="RY29" s="197"/>
      <c r="RZ29" s="197"/>
      <c r="SA29" s="197"/>
      <c r="SB29" s="197"/>
      <c r="SC29" s="197"/>
      <c r="SD29" s="197"/>
      <c r="SE29" s="197"/>
      <c r="SF29" s="197"/>
      <c r="SG29" s="197"/>
      <c r="SH29" s="197"/>
      <c r="SI29" s="197"/>
      <c r="SJ29" s="197"/>
      <c r="SK29" s="197"/>
      <c r="SL29" s="197"/>
      <c r="SM29" s="197"/>
      <c r="SN29" s="197"/>
      <c r="SO29" s="197"/>
      <c r="SP29" s="197"/>
      <c r="SQ29" s="197"/>
      <c r="SR29" s="197"/>
      <c r="SS29" s="197"/>
      <c r="ST29" s="197"/>
      <c r="SU29" s="197"/>
      <c r="SV29" s="197"/>
      <c r="SW29" s="197"/>
      <c r="SX29" s="197"/>
      <c r="SY29" s="197"/>
      <c r="SZ29" s="197"/>
      <c r="TA29" s="197"/>
      <c r="TB29" s="197"/>
      <c r="TC29" s="197"/>
      <c r="TD29" s="197"/>
      <c r="TE29" s="197"/>
      <c r="TF29" s="197"/>
      <c r="TG29" s="197"/>
      <c r="TH29" s="197"/>
      <c r="TI29" s="197"/>
      <c r="TJ29" s="197"/>
      <c r="TK29" s="197"/>
      <c r="TL29" s="197"/>
      <c r="TM29" s="197"/>
      <c r="TN29" s="197"/>
      <c r="TO29" s="197"/>
      <c r="TP29" s="197"/>
      <c r="TQ29" s="197"/>
      <c r="TR29" s="197"/>
      <c r="TS29" s="197"/>
      <c r="TT29" s="197"/>
      <c r="TU29" s="197"/>
      <c r="TV29" s="197"/>
      <c r="TW29" s="197"/>
      <c r="TX29" s="197"/>
      <c r="TY29" s="197"/>
      <c r="TZ29" s="197"/>
      <c r="UA29" s="197"/>
      <c r="UB29" s="197"/>
      <c r="UC29" s="197"/>
      <c r="UD29" s="197"/>
      <c r="UE29" s="197"/>
      <c r="UF29" s="197"/>
      <c r="UG29" s="197"/>
      <c r="UH29" s="197"/>
      <c r="UI29" s="197"/>
      <c r="UJ29" s="197"/>
      <c r="UK29" s="197"/>
      <c r="UL29" s="197"/>
      <c r="UM29" s="197"/>
      <c r="UN29" s="197"/>
      <c r="UO29" s="197"/>
      <c r="UP29" s="197"/>
      <c r="UQ29" s="197"/>
      <c r="UR29" s="197"/>
      <c r="US29" s="197"/>
      <c r="UT29" s="197"/>
      <c r="UU29" s="197"/>
      <c r="UV29" s="197"/>
      <c r="UW29" s="197"/>
      <c r="UX29" s="197"/>
      <c r="UY29" s="197"/>
      <c r="UZ29" s="197"/>
      <c r="VA29" s="197"/>
      <c r="VB29" s="197"/>
      <c r="VC29" s="197"/>
      <c r="VD29" s="197"/>
      <c r="VE29" s="197"/>
      <c r="VF29" s="197"/>
      <c r="VG29" s="197"/>
      <c r="VH29" s="197"/>
      <c r="VI29" s="197"/>
      <c r="VJ29" s="197"/>
      <c r="VK29" s="197"/>
      <c r="VL29" s="197"/>
      <c r="VM29" s="197"/>
      <c r="VN29" s="197"/>
      <c r="VO29" s="197"/>
      <c r="VP29" s="197"/>
      <c r="VQ29" s="197"/>
      <c r="VR29" s="197"/>
      <c r="VS29" s="197"/>
      <c r="VT29" s="197"/>
      <c r="VU29" s="197"/>
      <c r="VV29" s="197"/>
      <c r="VW29" s="197"/>
      <c r="VX29" s="197"/>
      <c r="VY29" s="197"/>
      <c r="VZ29" s="197"/>
      <c r="WA29" s="197"/>
      <c r="WB29" s="197"/>
      <c r="WC29" s="197"/>
      <c r="WD29" s="197"/>
      <c r="WE29" s="197"/>
      <c r="WF29" s="197"/>
      <c r="WG29" s="197"/>
      <c r="WH29" s="197"/>
      <c r="WI29" s="197"/>
      <c r="WJ29" s="197"/>
      <c r="WK29" s="197"/>
      <c r="WL29" s="197"/>
      <c r="WM29" s="197"/>
      <c r="WN29" s="197"/>
      <c r="WO29" s="197"/>
      <c r="WP29" s="197"/>
      <c r="WQ29" s="197"/>
      <c r="WR29" s="197"/>
      <c r="WS29" s="197"/>
      <c r="WT29" s="197"/>
      <c r="WU29" s="197"/>
      <c r="WV29" s="197"/>
      <c r="WW29" s="197"/>
      <c r="WX29" s="197"/>
      <c r="WY29" s="197"/>
      <c r="WZ29" s="197"/>
      <c r="XA29" s="197"/>
      <c r="XB29" s="197"/>
      <c r="XC29" s="197"/>
      <c r="XD29" s="197"/>
      <c r="XE29" s="197"/>
      <c r="XF29" s="197"/>
      <c r="XG29" s="197"/>
      <c r="XH29" s="197"/>
      <c r="XI29" s="197"/>
      <c r="XJ29" s="197"/>
      <c r="XK29" s="197"/>
      <c r="XL29" s="197"/>
      <c r="XM29" s="197"/>
      <c r="XN29" s="197"/>
      <c r="XO29" s="197"/>
      <c r="XP29" s="197"/>
      <c r="XQ29" s="197"/>
      <c r="XR29" s="197"/>
      <c r="XS29" s="197"/>
      <c r="XT29" s="197"/>
      <c r="XU29" s="197"/>
      <c r="XV29" s="197"/>
      <c r="XW29" s="197"/>
      <c r="XX29" s="197"/>
      <c r="XY29" s="197"/>
      <c r="XZ29" s="197"/>
      <c r="YA29" s="197"/>
      <c r="YB29" s="197"/>
      <c r="YC29" s="197"/>
      <c r="YD29" s="197"/>
      <c r="YE29" s="197"/>
      <c r="YF29" s="197"/>
      <c r="YG29" s="197"/>
      <c r="YH29" s="197"/>
      <c r="YI29" s="197"/>
      <c r="YJ29" s="197"/>
      <c r="YK29" s="197"/>
      <c r="YL29" s="197"/>
      <c r="YM29" s="197"/>
      <c r="YN29" s="197"/>
      <c r="YO29" s="197"/>
      <c r="YP29" s="197"/>
      <c r="YQ29" s="197"/>
      <c r="YR29" s="197"/>
      <c r="YS29" s="197"/>
      <c r="YT29" s="197"/>
      <c r="YU29" s="197"/>
      <c r="YV29" s="197"/>
      <c r="YW29" s="197"/>
      <c r="YX29" s="197"/>
      <c r="YY29" s="197"/>
      <c r="YZ29" s="197"/>
      <c r="ZA29" s="197"/>
      <c r="ZB29" s="197"/>
      <c r="ZC29" s="197"/>
      <c r="ZD29" s="197"/>
      <c r="ZE29" s="197"/>
      <c r="ZF29" s="197"/>
      <c r="ZG29" s="197"/>
      <c r="ZH29" s="197"/>
      <c r="ZI29" s="197"/>
      <c r="ZJ29" s="197"/>
      <c r="ZK29" s="197"/>
      <c r="ZL29" s="197"/>
      <c r="ZM29" s="197"/>
      <c r="ZN29" s="197"/>
      <c r="ZO29" s="197"/>
      <c r="ZP29" s="197"/>
      <c r="ZQ29" s="197"/>
      <c r="ZR29" s="197"/>
      <c r="ZS29" s="197"/>
      <c r="ZT29" s="197"/>
      <c r="ZU29" s="197"/>
      <c r="ZV29" s="197"/>
      <c r="ZW29" s="197"/>
      <c r="ZX29" s="197"/>
      <c r="ZY29" s="197"/>
      <c r="ZZ29" s="197"/>
      <c r="AAA29" s="197"/>
      <c r="AAB29" s="197"/>
      <c r="AAC29" s="197"/>
      <c r="AAD29" s="197"/>
      <c r="AAE29" s="197"/>
      <c r="AAF29" s="197"/>
      <c r="AAG29" s="197"/>
      <c r="AAH29" s="197"/>
      <c r="AAI29" s="197"/>
      <c r="AAJ29" s="197"/>
      <c r="AAK29" s="197"/>
      <c r="AAL29" s="197"/>
      <c r="AAM29" s="197"/>
      <c r="AAN29" s="197"/>
      <c r="AAO29" s="197"/>
      <c r="AAP29" s="197"/>
      <c r="AAQ29" s="197"/>
      <c r="AAR29" s="197"/>
      <c r="AAS29" s="197"/>
      <c r="AAT29" s="197"/>
      <c r="AAU29" s="197"/>
      <c r="AAV29" s="197"/>
      <c r="AAW29" s="197"/>
      <c r="AAX29" s="197"/>
      <c r="AAY29" s="197"/>
      <c r="AAZ29" s="197"/>
      <c r="ABA29" s="197"/>
      <c r="ABB29" s="197"/>
      <c r="ABC29" s="197"/>
      <c r="ABD29" s="197"/>
      <c r="ABE29" s="197"/>
      <c r="ABF29" s="197"/>
      <c r="ABG29" s="197"/>
      <c r="ABH29" s="197"/>
      <c r="ABI29" s="197"/>
      <c r="ABJ29" s="197"/>
      <c r="ABK29" s="197"/>
      <c r="ABL29" s="197"/>
      <c r="ABM29" s="197"/>
      <c r="ABN29" s="197"/>
      <c r="ABO29" s="197"/>
      <c r="ABP29" s="197"/>
      <c r="ABQ29" s="197"/>
      <c r="ABR29" s="197"/>
      <c r="ABS29" s="197"/>
      <c r="ABT29" s="197"/>
      <c r="ABU29" s="197"/>
      <c r="ABV29" s="197"/>
      <c r="ABW29" s="197"/>
      <c r="ABX29" s="197"/>
      <c r="ABY29" s="197"/>
      <c r="ABZ29" s="197"/>
      <c r="ACA29" s="197"/>
      <c r="ACB29" s="197"/>
      <c r="ACC29" s="197"/>
      <c r="ACD29" s="197"/>
      <c r="ACE29" s="197"/>
      <c r="ACF29" s="197"/>
      <c r="ACG29" s="197"/>
      <c r="ACH29" s="197"/>
      <c r="ACI29" s="197"/>
      <c r="ACJ29" s="197"/>
      <c r="ACK29" s="197"/>
      <c r="ACL29" s="197"/>
      <c r="ACM29" s="197"/>
      <c r="ACN29" s="197"/>
      <c r="ACO29" s="197"/>
      <c r="ACP29" s="197"/>
      <c r="ACQ29" s="197"/>
      <c r="ACR29" s="197"/>
      <c r="ACS29" s="197"/>
      <c r="ACT29" s="197"/>
      <c r="ACU29" s="197"/>
      <c r="ACV29" s="197"/>
      <c r="ACW29" s="197"/>
      <c r="ACX29" s="197"/>
      <c r="ACY29" s="197"/>
      <c r="ACZ29" s="197"/>
      <c r="ADA29" s="197"/>
      <c r="ADB29" s="197"/>
      <c r="ADC29" s="197"/>
      <c r="ADD29" s="197"/>
      <c r="ADE29" s="197"/>
      <c r="ADF29" s="197"/>
      <c r="ADG29" s="197"/>
      <c r="ADH29" s="197"/>
      <c r="ADI29" s="197"/>
      <c r="ADJ29" s="197"/>
      <c r="ADK29" s="197"/>
      <c r="ADL29" s="197"/>
      <c r="ADM29" s="197"/>
      <c r="ADN29" s="197"/>
      <c r="ADO29" s="197"/>
      <c r="ADP29" s="197"/>
      <c r="ADQ29" s="197"/>
      <c r="ADR29" s="197"/>
      <c r="ADS29" s="197"/>
      <c r="ADT29" s="197"/>
      <c r="ADU29" s="197"/>
      <c r="ADV29" s="197"/>
      <c r="ADW29" s="197"/>
      <c r="ADX29" s="197"/>
      <c r="ADY29" s="197"/>
      <c r="ADZ29" s="197"/>
      <c r="AEA29" s="197"/>
      <c r="AEB29" s="197"/>
      <c r="AEC29" s="197"/>
      <c r="AED29" s="197"/>
      <c r="AEE29" s="197"/>
      <c r="AEF29" s="197"/>
      <c r="AEG29" s="197"/>
      <c r="AEH29" s="197"/>
      <c r="AEI29" s="197"/>
      <c r="AEJ29" s="197"/>
      <c r="AEK29" s="197"/>
      <c r="AEL29" s="197"/>
      <c r="AEM29" s="197"/>
      <c r="AEN29" s="197"/>
      <c r="AEO29" s="197"/>
      <c r="AEP29" s="197"/>
      <c r="AEQ29" s="197"/>
      <c r="AER29" s="197"/>
      <c r="AES29" s="197"/>
      <c r="AET29" s="197"/>
      <c r="AEU29" s="197"/>
      <c r="AEV29" s="197"/>
      <c r="AEW29" s="197"/>
      <c r="AEX29" s="197"/>
      <c r="AEY29" s="197"/>
      <c r="AEZ29" s="197"/>
      <c r="AFA29" s="197"/>
      <c r="AFB29" s="197"/>
      <c r="AFC29" s="197"/>
      <c r="AFD29" s="197"/>
      <c r="AFE29" s="197"/>
      <c r="AFF29" s="197"/>
      <c r="AFG29" s="197"/>
      <c r="AFH29" s="197"/>
      <c r="AFI29" s="197"/>
      <c r="AFJ29" s="197"/>
      <c r="AFK29" s="197"/>
      <c r="AFL29" s="197"/>
      <c r="AFM29" s="197"/>
      <c r="AFN29" s="197"/>
      <c r="AFO29" s="197"/>
      <c r="AFP29" s="197"/>
      <c r="AFQ29" s="197"/>
      <c r="AFR29" s="197"/>
      <c r="AFS29" s="197"/>
      <c r="AFT29" s="197"/>
      <c r="AFU29" s="197"/>
      <c r="AFV29" s="197"/>
      <c r="AFW29" s="197"/>
      <c r="AFX29" s="197"/>
      <c r="AFY29" s="197"/>
      <c r="AFZ29" s="197"/>
      <c r="AGA29" s="197"/>
      <c r="AGB29" s="197"/>
      <c r="AGC29" s="197"/>
      <c r="AGD29" s="197"/>
      <c r="AGE29" s="197"/>
      <c r="AGF29" s="197"/>
      <c r="AGG29" s="197"/>
      <c r="AGH29" s="197"/>
      <c r="AGI29" s="197"/>
      <c r="AGJ29" s="197"/>
      <c r="AGK29" s="197"/>
      <c r="AGL29" s="197"/>
      <c r="AGM29" s="197"/>
      <c r="AGN29" s="197"/>
      <c r="AGO29" s="197"/>
      <c r="AGP29" s="197"/>
      <c r="AGQ29" s="197"/>
      <c r="AGR29" s="197"/>
      <c r="AGS29" s="197"/>
      <c r="AGT29" s="197"/>
      <c r="AGU29" s="197"/>
      <c r="AGV29" s="197"/>
      <c r="AGW29" s="197"/>
      <c r="AGX29" s="197"/>
      <c r="AGY29" s="197"/>
      <c r="AGZ29" s="197"/>
      <c r="AHA29" s="197"/>
      <c r="AHB29" s="197"/>
      <c r="AHC29" s="197"/>
      <c r="AHD29" s="197"/>
      <c r="AHE29" s="197"/>
      <c r="AHF29" s="197"/>
      <c r="AHG29" s="197"/>
      <c r="AHH29" s="197"/>
      <c r="AHI29" s="197"/>
      <c r="AHJ29" s="197"/>
      <c r="AHK29" s="197"/>
      <c r="AHL29" s="197"/>
      <c r="AHM29" s="197"/>
      <c r="AHN29" s="197"/>
      <c r="AHO29" s="197"/>
      <c r="AHP29" s="197"/>
      <c r="AHQ29" s="197"/>
      <c r="AHR29" s="197"/>
      <c r="AHS29" s="197"/>
      <c r="AHT29" s="197"/>
      <c r="AHU29" s="197"/>
      <c r="AHV29" s="197"/>
      <c r="AHW29" s="197"/>
      <c r="AHX29" s="197"/>
      <c r="AHY29" s="197"/>
      <c r="AHZ29" s="197"/>
      <c r="AIA29" s="197"/>
      <c r="AIB29" s="197"/>
      <c r="AIC29" s="197"/>
      <c r="AID29" s="197"/>
      <c r="AIE29" s="197"/>
      <c r="AIF29" s="197"/>
      <c r="AIG29" s="197"/>
      <c r="AIH29" s="197"/>
      <c r="AII29" s="197"/>
      <c r="AIJ29" s="197"/>
      <c r="AIK29" s="197"/>
      <c r="AIL29" s="197"/>
      <c r="AIM29" s="197"/>
      <c r="AIN29" s="197"/>
      <c r="AIO29" s="197"/>
      <c r="AIP29" s="197"/>
      <c r="AIQ29" s="197"/>
      <c r="AIR29" s="197"/>
      <c r="AIS29" s="197"/>
      <c r="AIT29" s="197"/>
      <c r="AIU29" s="197"/>
      <c r="AIV29" s="197"/>
      <c r="AIW29" s="197"/>
      <c r="AIX29" s="197"/>
      <c r="AIY29" s="197"/>
      <c r="AIZ29" s="197"/>
      <c r="AJA29" s="197"/>
      <c r="AJB29" s="197"/>
      <c r="AJC29" s="197"/>
      <c r="AJD29" s="197"/>
      <c r="AJE29" s="197"/>
      <c r="AJF29" s="197"/>
      <c r="AJG29" s="197"/>
      <c r="AJH29" s="197"/>
      <c r="AJI29" s="197"/>
      <c r="AJJ29" s="197"/>
      <c r="AJK29" s="197"/>
      <c r="AJL29" s="197"/>
      <c r="AJM29" s="197"/>
      <c r="AJN29" s="197"/>
      <c r="AJO29" s="197"/>
      <c r="AJP29" s="197"/>
      <c r="AJQ29" s="197"/>
      <c r="AJR29" s="197"/>
      <c r="AJS29" s="197"/>
      <c r="AJT29" s="197"/>
      <c r="AJU29" s="197"/>
      <c r="AJV29" s="197"/>
      <c r="AJW29" s="197"/>
      <c r="AJX29" s="197"/>
      <c r="AJY29" s="197"/>
      <c r="AJZ29" s="197"/>
      <c r="AKA29" s="197"/>
      <c r="AKB29" s="197"/>
      <c r="AKC29" s="197"/>
      <c r="AKD29" s="197"/>
      <c r="AKE29" s="197"/>
      <c r="AKF29" s="197"/>
      <c r="AKG29" s="197"/>
      <c r="AKH29" s="197"/>
      <c r="AKI29" s="197"/>
      <c r="AKJ29" s="197"/>
      <c r="AKK29" s="197"/>
      <c r="AKL29" s="197"/>
      <c r="AKM29" s="197"/>
      <c r="AKN29" s="197"/>
      <c r="AKO29" s="197"/>
      <c r="AKP29" s="197"/>
      <c r="AKQ29" s="197"/>
      <c r="AKR29" s="197"/>
      <c r="AKS29" s="197"/>
      <c r="AKT29" s="197"/>
      <c r="AKU29" s="197"/>
      <c r="AKV29" s="197"/>
      <c r="AKW29" s="197"/>
      <c r="AKX29" s="197"/>
      <c r="AKY29" s="197"/>
      <c r="AKZ29" s="197"/>
      <c r="ALA29" s="197"/>
      <c r="ALB29" s="197"/>
      <c r="ALC29" s="197"/>
      <c r="ALD29" s="197"/>
      <c r="ALE29" s="197"/>
      <c r="ALF29" s="197"/>
      <c r="ALG29" s="197"/>
      <c r="ALH29" s="197"/>
      <c r="ALI29" s="197"/>
      <c r="ALJ29" s="197"/>
      <c r="ALK29" s="197"/>
      <c r="ALL29" s="197"/>
      <c r="ALM29" s="197"/>
      <c r="ALN29" s="197"/>
      <c r="ALO29" s="197"/>
      <c r="ALP29" s="197"/>
      <c r="ALQ29" s="197"/>
      <c r="ALR29" s="197"/>
      <c r="ALS29" s="197"/>
      <c r="ALT29" s="197"/>
      <c r="ALU29" s="197"/>
      <c r="ALV29" s="197"/>
      <c r="ALW29" s="197"/>
      <c r="ALX29" s="197"/>
      <c r="ALY29" s="197"/>
      <c r="ALZ29" s="197"/>
      <c r="AMA29" s="197"/>
      <c r="AMB29" s="197"/>
      <c r="AMC29" s="197"/>
      <c r="AMD29" s="197"/>
      <c r="AME29" s="197"/>
      <c r="AMF29" s="197"/>
      <c r="AMG29" s="197"/>
      <c r="AMH29" s="197"/>
      <c r="AMI29" s="197"/>
      <c r="AMJ29" s="197"/>
      <c r="AMK29" s="197"/>
      <c r="AML29" s="197"/>
      <c r="AMM29" s="197"/>
      <c r="AMN29" s="197"/>
      <c r="AMO29" s="197"/>
      <c r="AMP29" s="197"/>
      <c r="AMQ29" s="197"/>
      <c r="AMR29" s="197"/>
      <c r="AMS29" s="197"/>
      <c r="AMT29" s="197"/>
      <c r="AMU29" s="197"/>
      <c r="AMV29" s="197"/>
      <c r="AMW29" s="197"/>
      <c r="AMX29" s="197"/>
      <c r="AMY29" s="197"/>
      <c r="AMZ29" s="197"/>
      <c r="ANA29" s="197"/>
      <c r="ANB29" s="197"/>
      <c r="ANC29" s="197"/>
      <c r="AND29" s="197"/>
      <c r="ANE29" s="197"/>
      <c r="ANF29" s="197"/>
      <c r="ANG29" s="197"/>
      <c r="ANH29" s="197"/>
      <c r="ANI29" s="197"/>
      <c r="ANJ29" s="197"/>
      <c r="ANK29" s="197"/>
      <c r="ANL29" s="197"/>
      <c r="ANM29" s="197"/>
      <c r="ANN29" s="197"/>
      <c r="ANO29" s="197"/>
      <c r="ANP29" s="197"/>
      <c r="ANQ29" s="197"/>
      <c r="ANR29" s="197"/>
      <c r="ANS29" s="197"/>
      <c r="ANT29" s="197"/>
      <c r="ANU29" s="197"/>
      <c r="ANV29" s="197"/>
      <c r="ANW29" s="197"/>
      <c r="ANX29" s="197"/>
      <c r="ANY29" s="197"/>
      <c r="ANZ29" s="197"/>
      <c r="AOA29" s="197"/>
      <c r="AOB29" s="197"/>
      <c r="AOC29" s="197"/>
      <c r="AOD29" s="197"/>
      <c r="AOE29" s="197"/>
      <c r="AOF29" s="197"/>
      <c r="AOG29" s="197"/>
      <c r="AOH29" s="197"/>
      <c r="AOI29" s="197"/>
      <c r="AOJ29" s="197"/>
      <c r="AOK29" s="197"/>
      <c r="AOL29" s="197"/>
      <c r="AOM29" s="197"/>
      <c r="AON29" s="197"/>
      <c r="AOO29" s="197"/>
      <c r="AOP29" s="197"/>
      <c r="AOQ29" s="197"/>
      <c r="AOR29" s="197"/>
      <c r="AOS29" s="197"/>
      <c r="AOT29" s="197"/>
      <c r="AOU29" s="197"/>
      <c r="AOV29" s="197"/>
      <c r="AOW29" s="197"/>
      <c r="AOX29" s="197"/>
      <c r="AOY29" s="197"/>
      <c r="AOZ29" s="197"/>
      <c r="APA29" s="197"/>
      <c r="APB29" s="197"/>
      <c r="APC29" s="197"/>
      <c r="APD29" s="197"/>
      <c r="APE29" s="197"/>
      <c r="APF29" s="197"/>
      <c r="APG29" s="197"/>
      <c r="APH29" s="197"/>
      <c r="API29" s="197"/>
      <c r="APJ29" s="197"/>
      <c r="APK29" s="197"/>
      <c r="APL29" s="197"/>
      <c r="APM29" s="197"/>
      <c r="APN29" s="197"/>
      <c r="APO29" s="197"/>
      <c r="APP29" s="197"/>
      <c r="APQ29" s="197"/>
      <c r="APR29" s="197"/>
      <c r="APS29" s="197"/>
      <c r="APT29" s="197"/>
      <c r="APU29" s="197"/>
      <c r="APV29" s="197"/>
      <c r="APW29" s="197"/>
      <c r="APX29" s="197"/>
      <c r="APY29" s="197"/>
      <c r="APZ29" s="197"/>
      <c r="AQA29" s="197"/>
      <c r="AQB29" s="197"/>
      <c r="AQC29" s="197"/>
      <c r="AQD29" s="197"/>
      <c r="AQE29" s="197"/>
      <c r="AQF29" s="197"/>
      <c r="AQG29" s="197"/>
      <c r="AQH29" s="197"/>
      <c r="AQI29" s="197"/>
      <c r="AQJ29" s="197"/>
      <c r="AQK29" s="197"/>
      <c r="AQL29" s="197"/>
      <c r="AQM29" s="197"/>
      <c r="AQN29" s="197"/>
      <c r="AQO29" s="197"/>
      <c r="AQP29" s="197"/>
      <c r="AQQ29" s="197"/>
      <c r="AQR29" s="197"/>
      <c r="AQS29" s="197"/>
      <c r="AQT29" s="197"/>
      <c r="AQU29" s="197"/>
      <c r="AQV29" s="197"/>
      <c r="AQW29" s="197"/>
      <c r="AQX29" s="197"/>
      <c r="AQY29" s="197"/>
      <c r="AQZ29" s="197"/>
      <c r="ARA29" s="197"/>
      <c r="ARB29" s="197"/>
      <c r="ARC29" s="197"/>
      <c r="ARD29" s="197"/>
      <c r="ARE29" s="197"/>
      <c r="ARF29" s="197"/>
      <c r="ARG29" s="197"/>
      <c r="ARH29" s="197"/>
      <c r="ARI29" s="197"/>
      <c r="ARJ29" s="197"/>
      <c r="ARK29" s="197"/>
      <c r="ARL29" s="197"/>
      <c r="ARM29" s="197"/>
      <c r="ARN29" s="197"/>
      <c r="ARO29" s="197"/>
      <c r="ARP29" s="197"/>
      <c r="ARQ29" s="197"/>
      <c r="ARR29" s="197"/>
      <c r="ARS29" s="197"/>
      <c r="ART29" s="197"/>
      <c r="ARU29" s="197"/>
      <c r="ARV29" s="197"/>
      <c r="ARW29" s="197"/>
      <c r="ARX29" s="197"/>
      <c r="ARY29" s="197"/>
      <c r="ARZ29" s="197"/>
      <c r="ASA29" s="197"/>
      <c r="ASB29" s="197"/>
      <c r="ASC29" s="197"/>
      <c r="ASD29" s="197"/>
      <c r="ASE29" s="197"/>
      <c r="ASF29" s="197"/>
      <c r="ASG29" s="197"/>
      <c r="ASH29" s="197"/>
      <c r="ASI29" s="197"/>
      <c r="ASJ29" s="197"/>
      <c r="ASK29" s="197"/>
      <c r="ASL29" s="197"/>
      <c r="ASM29" s="197"/>
      <c r="ASN29" s="197"/>
      <c r="ASO29" s="197"/>
      <c r="ASP29" s="197"/>
      <c r="ASQ29" s="197"/>
      <c r="ASR29" s="197"/>
      <c r="ASS29" s="197"/>
      <c r="AST29" s="197"/>
      <c r="ASU29" s="197"/>
      <c r="ASV29" s="197"/>
      <c r="ASW29" s="197"/>
      <c r="ASX29" s="197"/>
      <c r="ASY29" s="197"/>
      <c r="ASZ29" s="197"/>
      <c r="ATA29" s="197"/>
      <c r="ATB29" s="197"/>
      <c r="ATC29" s="197"/>
      <c r="ATD29" s="197"/>
      <c r="ATE29" s="197"/>
      <c r="ATF29" s="197"/>
      <c r="ATG29" s="197"/>
      <c r="ATH29" s="197"/>
      <c r="ATI29" s="197"/>
      <c r="ATJ29" s="197"/>
      <c r="ATK29" s="197"/>
      <c r="ATL29" s="197"/>
      <c r="ATM29" s="197"/>
      <c r="ATN29" s="197"/>
      <c r="ATO29" s="197"/>
      <c r="ATP29" s="197"/>
      <c r="ATQ29" s="197"/>
      <c r="ATR29" s="197"/>
      <c r="ATS29" s="197"/>
      <c r="ATT29" s="197"/>
      <c r="ATU29" s="197"/>
      <c r="ATV29" s="197"/>
      <c r="ATW29" s="197"/>
      <c r="ATX29" s="197"/>
      <c r="ATY29" s="197"/>
      <c r="ATZ29" s="197"/>
      <c r="AUA29" s="197"/>
      <c r="AUB29" s="197"/>
      <c r="AUC29" s="197"/>
      <c r="AUD29" s="197"/>
      <c r="AUE29" s="197"/>
      <c r="AUF29" s="197"/>
      <c r="AUG29" s="197"/>
      <c r="AUH29" s="197"/>
      <c r="AUI29" s="197"/>
      <c r="AUJ29" s="197"/>
      <c r="AUK29" s="197"/>
      <c r="AUL29" s="197"/>
      <c r="AUM29" s="197"/>
      <c r="AUN29" s="197"/>
      <c r="AUO29" s="197"/>
      <c r="AUP29" s="197"/>
      <c r="AUQ29" s="197"/>
      <c r="AUR29" s="197"/>
      <c r="AUS29" s="197"/>
      <c r="AUT29" s="197"/>
      <c r="AUU29" s="197"/>
      <c r="AUV29" s="197"/>
      <c r="AUW29" s="197"/>
      <c r="AUX29" s="197"/>
      <c r="AUY29" s="197"/>
      <c r="AUZ29" s="197"/>
      <c r="AVA29" s="197"/>
      <c r="AVB29" s="197"/>
      <c r="AVC29" s="197"/>
      <c r="AVD29" s="197"/>
      <c r="AVE29" s="197"/>
      <c r="AVF29" s="197"/>
      <c r="AVG29" s="197"/>
      <c r="AVH29" s="197"/>
      <c r="AVI29" s="197"/>
      <c r="AVJ29" s="197"/>
      <c r="AVK29" s="197"/>
      <c r="AVL29" s="197"/>
      <c r="AVM29" s="197"/>
      <c r="AVN29" s="197"/>
      <c r="AVO29" s="197"/>
      <c r="AVP29" s="197"/>
      <c r="AVQ29" s="197"/>
      <c r="AVR29" s="197"/>
      <c r="AVS29" s="197"/>
      <c r="AVT29" s="197"/>
      <c r="AVU29" s="197"/>
      <c r="AVV29" s="197"/>
      <c r="AVW29" s="197"/>
      <c r="AVX29" s="197"/>
      <c r="AVY29" s="197"/>
      <c r="AVZ29" s="197"/>
      <c r="AWA29" s="197"/>
      <c r="AWB29" s="197"/>
      <c r="AWC29" s="197"/>
      <c r="AWD29" s="197"/>
      <c r="AWE29" s="197"/>
      <c r="AWF29" s="197"/>
      <c r="AWG29" s="197"/>
      <c r="AWH29" s="197"/>
      <c r="AWI29" s="197"/>
      <c r="AWJ29" s="197"/>
      <c r="AWK29" s="197"/>
      <c r="AWL29" s="197"/>
      <c r="AWM29" s="197"/>
      <c r="AWN29" s="197"/>
      <c r="AWO29" s="197"/>
      <c r="AWP29" s="197"/>
      <c r="AWQ29" s="197"/>
      <c r="AWR29" s="197"/>
      <c r="AWS29" s="197"/>
      <c r="AWT29" s="197"/>
      <c r="AWU29" s="197"/>
      <c r="AWV29" s="197"/>
      <c r="AWW29" s="197"/>
      <c r="AWX29" s="197"/>
      <c r="AWY29" s="197"/>
      <c r="AWZ29" s="197"/>
      <c r="AXA29" s="197"/>
      <c r="AXB29" s="197"/>
      <c r="AXC29" s="197"/>
      <c r="AXD29" s="197"/>
      <c r="AXE29" s="197"/>
      <c r="AXF29" s="197"/>
      <c r="AXG29" s="197"/>
      <c r="AXH29" s="197"/>
      <c r="AXI29" s="197"/>
      <c r="AXJ29" s="197"/>
      <c r="AXK29" s="197"/>
      <c r="AXL29" s="197"/>
      <c r="AXM29" s="197"/>
      <c r="AXN29" s="197"/>
      <c r="AXO29" s="197"/>
      <c r="AXP29" s="197"/>
      <c r="AXQ29" s="197"/>
      <c r="AXR29" s="197"/>
      <c r="AXS29" s="197"/>
      <c r="AXT29" s="197"/>
      <c r="AXU29" s="197"/>
      <c r="AXV29" s="197"/>
      <c r="AXW29" s="197"/>
      <c r="AXX29" s="197"/>
      <c r="AXY29" s="197"/>
      <c r="AXZ29" s="197"/>
      <c r="AYA29" s="197"/>
      <c r="AYB29" s="197"/>
      <c r="AYC29" s="197"/>
      <c r="AYD29" s="197"/>
      <c r="AYE29" s="197"/>
      <c r="AYF29" s="197"/>
      <c r="AYG29" s="197"/>
      <c r="AYH29" s="197"/>
      <c r="AYI29" s="197"/>
      <c r="AYJ29" s="197"/>
      <c r="AYK29" s="197"/>
      <c r="AYL29" s="197"/>
      <c r="AYM29" s="197"/>
      <c r="AYN29" s="197"/>
      <c r="AYO29" s="197"/>
      <c r="AYP29" s="197"/>
      <c r="AYQ29" s="197"/>
      <c r="AYR29" s="197"/>
      <c r="AYS29" s="197"/>
      <c r="AYT29" s="197"/>
      <c r="AYU29" s="197"/>
      <c r="AYV29" s="197"/>
      <c r="AYW29" s="197"/>
      <c r="AYX29" s="197"/>
      <c r="AYY29" s="197"/>
      <c r="AYZ29" s="197"/>
      <c r="AZA29" s="197"/>
      <c r="AZB29" s="197"/>
      <c r="AZC29" s="197"/>
      <c r="AZD29" s="197"/>
      <c r="AZE29" s="197"/>
      <c r="AZF29" s="197"/>
      <c r="AZG29" s="197"/>
      <c r="AZH29" s="197"/>
      <c r="AZI29" s="197"/>
      <c r="AZJ29" s="197"/>
      <c r="AZK29" s="197"/>
      <c r="AZL29" s="197"/>
      <c r="AZM29" s="197"/>
      <c r="AZN29" s="197"/>
      <c r="AZO29" s="197"/>
      <c r="AZP29" s="197"/>
      <c r="AZQ29" s="197"/>
      <c r="AZR29" s="197"/>
      <c r="AZS29" s="197"/>
      <c r="AZT29" s="197"/>
      <c r="AZU29" s="197"/>
      <c r="AZV29" s="197"/>
      <c r="AZW29" s="197"/>
      <c r="AZX29" s="197"/>
      <c r="AZY29" s="197"/>
      <c r="AZZ29" s="197"/>
      <c r="BAA29" s="197"/>
      <c r="BAB29" s="197"/>
      <c r="BAC29" s="197"/>
      <c r="BAD29" s="197"/>
      <c r="BAE29" s="197"/>
      <c r="BAF29" s="197"/>
      <c r="BAG29" s="197"/>
      <c r="BAH29" s="197"/>
      <c r="BAI29" s="197"/>
      <c r="BAJ29" s="197"/>
      <c r="BAK29" s="197"/>
      <c r="BAL29" s="197"/>
      <c r="BAM29" s="197"/>
      <c r="BAN29" s="197"/>
      <c r="BAO29" s="197"/>
      <c r="BAP29" s="197"/>
      <c r="BAQ29" s="197"/>
      <c r="BAR29" s="197"/>
      <c r="BAS29" s="197"/>
      <c r="BAT29" s="197"/>
      <c r="BAU29" s="197"/>
      <c r="BAV29" s="197"/>
      <c r="BAW29" s="197"/>
      <c r="BAX29" s="197"/>
      <c r="BAY29" s="197"/>
      <c r="BAZ29" s="197"/>
      <c r="BBA29" s="197"/>
      <c r="BBB29" s="197"/>
      <c r="BBC29" s="197"/>
      <c r="BBD29" s="197"/>
      <c r="BBE29" s="197"/>
      <c r="BBF29" s="197"/>
      <c r="BBG29" s="197"/>
      <c r="BBH29" s="197"/>
      <c r="BBI29" s="197"/>
      <c r="BBJ29" s="197"/>
      <c r="BBK29" s="197"/>
      <c r="BBL29" s="197"/>
      <c r="BBM29" s="197"/>
      <c r="BBN29" s="197"/>
      <c r="BBO29" s="197"/>
      <c r="BBP29" s="197"/>
      <c r="BBQ29" s="197"/>
      <c r="BBR29" s="197"/>
      <c r="BBS29" s="197"/>
      <c r="BBT29" s="197"/>
      <c r="BBU29" s="197"/>
      <c r="BBV29" s="197"/>
      <c r="BBW29" s="197"/>
      <c r="BBX29" s="197"/>
      <c r="BBY29" s="197"/>
      <c r="BBZ29" s="197"/>
      <c r="BCA29" s="197"/>
      <c r="BCB29" s="197"/>
      <c r="BCC29" s="197"/>
      <c r="BCD29" s="197"/>
      <c r="BCE29" s="197"/>
      <c r="BCF29" s="197"/>
      <c r="BCG29" s="197"/>
      <c r="BCH29" s="197"/>
      <c r="BCI29" s="197"/>
      <c r="BCJ29" s="197"/>
      <c r="BCK29" s="197"/>
      <c r="BCL29" s="197"/>
      <c r="BCM29" s="197"/>
      <c r="BCN29" s="197"/>
      <c r="BCO29" s="197"/>
      <c r="BCP29" s="197"/>
      <c r="BCQ29" s="197"/>
      <c r="BCR29" s="197"/>
      <c r="BCS29" s="197"/>
      <c r="BCT29" s="197"/>
      <c r="BCU29" s="197"/>
      <c r="BCV29" s="197"/>
      <c r="BCW29" s="197"/>
      <c r="BCX29" s="197"/>
      <c r="BCY29" s="197"/>
      <c r="BCZ29" s="197"/>
      <c r="BDA29" s="197"/>
      <c r="BDB29" s="197"/>
      <c r="BDC29" s="197"/>
      <c r="BDD29" s="197"/>
      <c r="BDE29" s="197"/>
      <c r="BDF29" s="197"/>
      <c r="BDG29" s="197"/>
      <c r="BDH29" s="197"/>
      <c r="BDI29" s="197"/>
      <c r="BDJ29" s="197"/>
      <c r="BDK29" s="197"/>
      <c r="BDL29" s="197"/>
      <c r="BDM29" s="197"/>
      <c r="BDN29" s="197"/>
      <c r="BDO29" s="197"/>
      <c r="BDP29" s="197"/>
      <c r="BDQ29" s="197"/>
      <c r="BDR29" s="197"/>
      <c r="BDS29" s="197"/>
      <c r="BDT29" s="197"/>
      <c r="BDU29" s="197"/>
      <c r="BDV29" s="197"/>
      <c r="BDW29" s="197"/>
      <c r="BDX29" s="197"/>
      <c r="BDY29" s="197"/>
      <c r="BDZ29" s="197"/>
      <c r="BEA29" s="197"/>
      <c r="BEB29" s="197"/>
      <c r="BEC29" s="197"/>
      <c r="BED29" s="197"/>
      <c r="BEE29" s="197"/>
      <c r="BEF29" s="197"/>
      <c r="BEG29" s="197"/>
      <c r="BEH29" s="197"/>
      <c r="BEI29" s="197"/>
      <c r="BEJ29" s="197"/>
      <c r="BEK29" s="197"/>
      <c r="BEL29" s="197"/>
      <c r="BEM29" s="197"/>
      <c r="BEN29" s="197"/>
      <c r="BEO29" s="197"/>
      <c r="BEP29" s="197"/>
      <c r="BEQ29" s="197"/>
      <c r="BER29" s="197"/>
      <c r="BES29" s="197"/>
      <c r="BET29" s="197"/>
      <c r="BEU29" s="197"/>
      <c r="BEV29" s="197"/>
      <c r="BEW29" s="197"/>
      <c r="BEX29" s="197"/>
      <c r="BEY29" s="197"/>
      <c r="BEZ29" s="197"/>
      <c r="BFA29" s="197"/>
      <c r="BFB29" s="197"/>
      <c r="BFC29" s="197"/>
      <c r="BFD29" s="197"/>
      <c r="BFE29" s="197"/>
      <c r="BFF29" s="197"/>
      <c r="BFG29" s="197"/>
      <c r="BFH29" s="197"/>
      <c r="BFI29" s="197"/>
      <c r="BFJ29" s="197"/>
      <c r="BFK29" s="197"/>
      <c r="BFL29" s="197"/>
      <c r="BFM29" s="197"/>
      <c r="BFN29" s="197"/>
      <c r="BFO29" s="197"/>
      <c r="BFP29" s="197"/>
      <c r="BFQ29" s="197"/>
      <c r="BFR29" s="197"/>
      <c r="BFS29" s="197"/>
      <c r="BFT29" s="197"/>
      <c r="BFU29" s="197"/>
      <c r="BFV29" s="197"/>
      <c r="BFW29" s="197"/>
      <c r="BFX29" s="197"/>
      <c r="BFY29" s="197"/>
      <c r="BFZ29" s="197"/>
      <c r="BGA29" s="197"/>
      <c r="BGB29" s="197"/>
      <c r="BGC29" s="197"/>
      <c r="BGD29" s="197"/>
      <c r="BGE29" s="197"/>
      <c r="BGF29" s="197"/>
      <c r="BGG29" s="197"/>
      <c r="BGH29" s="197"/>
      <c r="BGI29" s="197"/>
      <c r="BGJ29" s="197"/>
      <c r="BGK29" s="197"/>
      <c r="BGL29" s="197"/>
      <c r="BGM29" s="197"/>
      <c r="BGN29" s="197"/>
      <c r="BGO29" s="197"/>
      <c r="BGP29" s="197"/>
      <c r="BGQ29" s="197"/>
      <c r="BGR29" s="197"/>
      <c r="BGS29" s="197"/>
      <c r="BGT29" s="197"/>
      <c r="BGU29" s="197"/>
      <c r="BGV29" s="197"/>
      <c r="BGW29" s="197"/>
      <c r="BGX29" s="197"/>
      <c r="BGY29" s="197"/>
      <c r="BGZ29" s="197"/>
      <c r="BHA29" s="197"/>
      <c r="BHB29" s="197"/>
      <c r="BHC29" s="197"/>
      <c r="BHD29" s="197"/>
      <c r="BHE29" s="197"/>
      <c r="BHF29" s="197"/>
      <c r="BHG29" s="197"/>
      <c r="BHH29" s="197"/>
      <c r="BHI29" s="197"/>
      <c r="BHJ29" s="197"/>
      <c r="BHK29" s="197"/>
      <c r="BHL29" s="197"/>
      <c r="BHM29" s="197"/>
      <c r="BHN29" s="197"/>
      <c r="BHO29" s="197"/>
      <c r="BHP29" s="197"/>
      <c r="BHQ29" s="197"/>
      <c r="BHR29" s="197"/>
      <c r="BHS29" s="197"/>
      <c r="BHT29" s="197"/>
      <c r="BHU29" s="197"/>
      <c r="BHV29" s="197"/>
      <c r="BHW29" s="197"/>
      <c r="BHX29" s="197"/>
      <c r="BHY29" s="197"/>
      <c r="BHZ29" s="197"/>
      <c r="BIA29" s="197"/>
      <c r="BIB29" s="197"/>
      <c r="BIC29" s="197"/>
      <c r="BID29" s="197"/>
      <c r="BIE29" s="197"/>
      <c r="BIF29" s="197"/>
      <c r="BIG29" s="197"/>
      <c r="BIH29" s="197"/>
      <c r="BII29" s="197"/>
      <c r="BIJ29" s="197"/>
      <c r="BIK29" s="197"/>
      <c r="BIL29" s="197"/>
      <c r="BIM29" s="197"/>
      <c r="BIN29" s="197"/>
      <c r="BIO29" s="197"/>
      <c r="BIP29" s="197"/>
      <c r="BIQ29" s="197"/>
      <c r="BIR29" s="197"/>
      <c r="BIS29" s="197"/>
      <c r="BIT29" s="197"/>
      <c r="BIU29" s="197"/>
      <c r="BIV29" s="197"/>
      <c r="BIW29" s="197"/>
      <c r="BIX29" s="197"/>
      <c r="BIY29" s="197"/>
      <c r="BIZ29" s="197"/>
      <c r="BJA29" s="197"/>
      <c r="BJB29" s="197"/>
      <c r="BJC29" s="197"/>
      <c r="BJD29" s="197"/>
      <c r="BJE29" s="197"/>
      <c r="BJF29" s="197"/>
      <c r="BJG29" s="197"/>
      <c r="BJH29" s="197"/>
      <c r="BJI29" s="197"/>
      <c r="BJJ29" s="197"/>
      <c r="BJK29" s="197"/>
      <c r="BJL29" s="197"/>
      <c r="BJM29" s="197"/>
      <c r="BJN29" s="197"/>
      <c r="BJO29" s="197"/>
      <c r="BJP29" s="197"/>
      <c r="BJQ29" s="197"/>
      <c r="BJR29" s="197"/>
      <c r="BJS29" s="197"/>
      <c r="BJT29" s="197"/>
      <c r="BJU29" s="197"/>
      <c r="BJV29" s="197"/>
      <c r="BJW29" s="197"/>
      <c r="BJX29" s="197"/>
      <c r="BJY29" s="197"/>
      <c r="BJZ29" s="197"/>
      <c r="BKA29" s="197"/>
      <c r="BKB29" s="197"/>
      <c r="BKC29" s="197"/>
      <c r="BKD29" s="197"/>
      <c r="BKE29" s="197"/>
      <c r="BKF29" s="197"/>
      <c r="BKG29" s="197"/>
      <c r="BKH29" s="197"/>
      <c r="BKI29" s="197"/>
      <c r="BKJ29" s="197"/>
      <c r="BKK29" s="197"/>
      <c r="BKL29" s="197"/>
      <c r="BKM29" s="197"/>
      <c r="BKN29" s="197"/>
      <c r="BKO29" s="197"/>
      <c r="BKP29" s="197"/>
      <c r="BKQ29" s="197"/>
      <c r="BKR29" s="197"/>
      <c r="BKS29" s="197"/>
      <c r="BKT29" s="197"/>
      <c r="BKU29" s="197"/>
      <c r="BKV29" s="197"/>
      <c r="BKW29" s="197"/>
      <c r="BKX29" s="197"/>
      <c r="BKY29" s="197"/>
      <c r="BKZ29" s="197"/>
      <c r="BLA29" s="197"/>
      <c r="BLB29" s="197"/>
      <c r="BLC29" s="197"/>
      <c r="BLD29" s="197"/>
      <c r="BLE29" s="197"/>
      <c r="BLF29" s="197"/>
      <c r="BLG29" s="197"/>
      <c r="BLH29" s="197"/>
      <c r="BLI29" s="197"/>
      <c r="BLJ29" s="197"/>
      <c r="BLK29" s="197"/>
      <c r="BLL29" s="197"/>
      <c r="BLM29" s="197"/>
      <c r="BLN29" s="197"/>
      <c r="BLO29" s="197"/>
      <c r="BLP29" s="197"/>
      <c r="BLQ29" s="197"/>
      <c r="BLR29" s="197"/>
      <c r="BLS29" s="197"/>
      <c r="BLT29" s="197"/>
      <c r="BLU29" s="197"/>
      <c r="BLV29" s="197"/>
      <c r="BLW29" s="197"/>
      <c r="BLX29" s="197"/>
      <c r="BLY29" s="197"/>
      <c r="BLZ29" s="197"/>
      <c r="BMA29" s="197"/>
      <c r="BMB29" s="197"/>
      <c r="BMC29" s="197"/>
      <c r="BMD29" s="197"/>
      <c r="BME29" s="197"/>
      <c r="BMF29" s="197"/>
      <c r="BMG29" s="197"/>
      <c r="BMH29" s="197"/>
      <c r="BMI29" s="197"/>
      <c r="BMJ29" s="197"/>
      <c r="BMK29" s="197"/>
      <c r="BML29" s="197"/>
      <c r="BMM29" s="197"/>
      <c r="BMN29" s="197"/>
      <c r="BMO29" s="197"/>
      <c r="BMP29" s="197"/>
      <c r="BMQ29" s="197"/>
      <c r="BMR29" s="197"/>
      <c r="BMS29" s="197"/>
      <c r="BMT29" s="197"/>
      <c r="BMU29" s="197"/>
      <c r="BMV29" s="197"/>
      <c r="BMW29" s="197"/>
      <c r="BMX29" s="197"/>
      <c r="BMY29" s="197"/>
      <c r="BMZ29" s="197"/>
      <c r="BNA29" s="197"/>
      <c r="BNB29" s="197"/>
      <c r="BNC29" s="197"/>
      <c r="BND29" s="197"/>
      <c r="BNE29" s="197"/>
      <c r="BNF29" s="197"/>
      <c r="BNG29" s="197"/>
      <c r="BNH29" s="197"/>
      <c r="BNI29" s="197"/>
      <c r="BNJ29" s="197"/>
      <c r="BNK29" s="197"/>
      <c r="BNL29" s="197"/>
      <c r="BNM29" s="197"/>
      <c r="BNN29" s="197"/>
      <c r="BNO29" s="197"/>
      <c r="BNP29" s="197"/>
      <c r="BNQ29" s="197"/>
      <c r="BNR29" s="197"/>
      <c r="BNS29" s="197"/>
      <c r="BNT29" s="197"/>
      <c r="BNU29" s="197"/>
      <c r="BNV29" s="197"/>
      <c r="BNW29" s="197"/>
      <c r="BNX29" s="197"/>
      <c r="BNY29" s="197"/>
      <c r="BNZ29" s="197"/>
      <c r="BOA29" s="197"/>
      <c r="BOB29" s="197"/>
      <c r="BOC29" s="197"/>
      <c r="BOD29" s="197"/>
      <c r="BOE29" s="197"/>
      <c r="BOF29" s="197"/>
      <c r="BOG29" s="197"/>
      <c r="BOH29" s="197"/>
      <c r="BOI29" s="197"/>
      <c r="BOJ29" s="197"/>
      <c r="BOK29" s="197"/>
      <c r="BOL29" s="197"/>
      <c r="BOM29" s="197"/>
      <c r="BON29" s="197"/>
      <c r="BOO29" s="197"/>
      <c r="BOP29" s="197"/>
      <c r="BOQ29" s="197"/>
      <c r="BOR29" s="197"/>
      <c r="BOS29" s="197"/>
      <c r="BOT29" s="197"/>
      <c r="BOU29" s="197"/>
      <c r="BOV29" s="197"/>
      <c r="BOW29" s="197"/>
      <c r="BOX29" s="197"/>
      <c r="BOY29" s="197"/>
      <c r="BOZ29" s="197"/>
      <c r="BPA29" s="197"/>
      <c r="BPB29" s="197"/>
      <c r="BPC29" s="197"/>
      <c r="BPD29" s="197"/>
      <c r="BPE29" s="197"/>
      <c r="BPF29" s="197"/>
      <c r="BPG29" s="197"/>
      <c r="BPH29" s="197"/>
      <c r="BPI29" s="197"/>
      <c r="BPJ29" s="197"/>
      <c r="BPK29" s="197"/>
      <c r="BPL29" s="197"/>
      <c r="BPM29" s="197"/>
      <c r="BPN29" s="197"/>
      <c r="BPO29" s="197"/>
      <c r="BPP29" s="197"/>
      <c r="BPQ29" s="197"/>
      <c r="BPR29" s="197"/>
      <c r="BPS29" s="197"/>
      <c r="BPT29" s="197"/>
      <c r="BPU29" s="197"/>
      <c r="BPV29" s="197"/>
      <c r="BPW29" s="197"/>
      <c r="BPX29" s="197"/>
      <c r="BPY29" s="197"/>
      <c r="BPZ29" s="197"/>
      <c r="BQA29" s="197"/>
      <c r="BQB29" s="197"/>
      <c r="BQC29" s="197"/>
      <c r="BQD29" s="197"/>
      <c r="BQE29" s="197"/>
      <c r="BQF29" s="197"/>
      <c r="BQG29" s="197"/>
      <c r="BQH29" s="197"/>
      <c r="BQI29" s="197"/>
      <c r="BQJ29" s="197"/>
      <c r="BQK29" s="197"/>
      <c r="BQL29" s="197"/>
      <c r="BQM29" s="197"/>
      <c r="BQN29" s="197"/>
      <c r="BQO29" s="197"/>
      <c r="BQP29" s="197"/>
      <c r="BQQ29" s="197"/>
      <c r="BQR29" s="197"/>
      <c r="BQS29" s="197"/>
      <c r="BQT29" s="197"/>
      <c r="BQU29" s="197"/>
      <c r="BQV29" s="197"/>
      <c r="BQW29" s="197"/>
      <c r="BQX29" s="197"/>
      <c r="BQY29" s="197"/>
      <c r="BQZ29" s="197"/>
      <c r="BRA29" s="197"/>
      <c r="BRB29" s="197"/>
      <c r="BRC29" s="197"/>
      <c r="BRD29" s="197"/>
      <c r="BRE29" s="197"/>
      <c r="BRF29" s="197"/>
      <c r="BRG29" s="197"/>
      <c r="BRH29" s="197"/>
      <c r="BRI29" s="197"/>
      <c r="BRJ29" s="197"/>
      <c r="BRK29" s="197"/>
      <c r="BRL29" s="197"/>
      <c r="BRM29" s="197"/>
      <c r="BRN29" s="197"/>
      <c r="BRO29" s="197"/>
      <c r="BRP29" s="197"/>
      <c r="BRQ29" s="197"/>
      <c r="BRR29" s="197"/>
      <c r="BRS29" s="197"/>
      <c r="BRT29" s="197"/>
      <c r="BRU29" s="197"/>
      <c r="BRV29" s="197"/>
      <c r="BRW29" s="197"/>
      <c r="BRX29" s="197"/>
      <c r="BRY29" s="197"/>
      <c r="BRZ29" s="197"/>
      <c r="BSA29" s="197"/>
      <c r="BSB29" s="197"/>
      <c r="BSC29" s="197"/>
      <c r="BSD29" s="197"/>
      <c r="BSE29" s="197"/>
      <c r="BSF29" s="197"/>
      <c r="BSG29" s="197"/>
      <c r="BSH29" s="197"/>
      <c r="BSI29" s="197"/>
      <c r="BSJ29" s="197"/>
      <c r="BSK29" s="197"/>
      <c r="BSL29" s="197"/>
      <c r="BSM29" s="197"/>
      <c r="BSN29" s="197"/>
      <c r="BSO29" s="197"/>
      <c r="BSP29" s="197"/>
      <c r="BSQ29" s="197"/>
      <c r="BSR29" s="197"/>
      <c r="BSS29" s="197"/>
      <c r="BST29" s="197"/>
      <c r="BSU29" s="197"/>
      <c r="BSV29" s="197"/>
      <c r="BSW29" s="197"/>
      <c r="BSX29" s="197"/>
      <c r="BSY29" s="197"/>
      <c r="BSZ29" s="197"/>
      <c r="BTA29" s="197"/>
      <c r="BTB29" s="197"/>
      <c r="BTC29" s="197"/>
      <c r="BTD29" s="197"/>
      <c r="BTE29" s="197"/>
      <c r="BTF29" s="197"/>
      <c r="BTG29" s="197"/>
      <c r="BTH29" s="197"/>
      <c r="BTI29" s="197"/>
      <c r="BTJ29" s="197"/>
      <c r="BTK29" s="197"/>
      <c r="BTL29" s="197"/>
      <c r="BTM29" s="197"/>
      <c r="BTN29" s="197"/>
      <c r="BTO29" s="197"/>
      <c r="BTP29" s="197"/>
      <c r="BTQ29" s="197"/>
      <c r="BTR29" s="197"/>
      <c r="BTS29" s="197"/>
      <c r="BTT29" s="197"/>
      <c r="BTU29" s="197"/>
      <c r="BTV29" s="197"/>
      <c r="BTW29" s="197"/>
      <c r="BTX29" s="197"/>
      <c r="BTY29" s="197"/>
      <c r="BTZ29" s="197"/>
      <c r="BUA29" s="197"/>
      <c r="BUB29" s="197"/>
      <c r="BUC29" s="197"/>
      <c r="BUD29" s="197"/>
      <c r="BUE29" s="197"/>
      <c r="BUF29" s="197"/>
      <c r="BUG29" s="197"/>
      <c r="BUH29" s="197"/>
      <c r="BUI29" s="197"/>
      <c r="BUJ29" s="197"/>
      <c r="BUK29" s="197"/>
      <c r="BUL29" s="197"/>
      <c r="BUM29" s="197"/>
      <c r="BUN29" s="197"/>
      <c r="BUO29" s="197"/>
      <c r="BUP29" s="197"/>
      <c r="BUQ29" s="197"/>
      <c r="BUR29" s="197"/>
      <c r="BUS29" s="197"/>
      <c r="BUT29" s="197"/>
      <c r="BUU29" s="197"/>
      <c r="BUV29" s="197"/>
      <c r="BUW29" s="197"/>
      <c r="BUX29" s="197"/>
      <c r="BUY29" s="197"/>
      <c r="BUZ29" s="197"/>
      <c r="BVA29" s="197"/>
      <c r="BVB29" s="197"/>
      <c r="BVC29" s="197"/>
      <c r="BVD29" s="197"/>
      <c r="BVE29" s="197"/>
      <c r="BVF29" s="197"/>
      <c r="BVG29" s="197"/>
      <c r="BVH29" s="197"/>
      <c r="BVI29" s="197"/>
      <c r="BVJ29" s="197"/>
      <c r="BVK29" s="197"/>
      <c r="BVL29" s="197"/>
      <c r="BVM29" s="197"/>
      <c r="BVN29" s="197"/>
      <c r="BVO29" s="197"/>
      <c r="BVP29" s="197"/>
      <c r="BVQ29" s="197"/>
      <c r="BVR29" s="197"/>
      <c r="BVS29" s="197"/>
      <c r="BVT29" s="197"/>
      <c r="BVU29" s="197"/>
      <c r="BVV29" s="197"/>
      <c r="BVW29" s="197"/>
      <c r="BVX29" s="197"/>
      <c r="BVY29" s="197"/>
      <c r="BVZ29" s="197"/>
      <c r="BWA29" s="197"/>
      <c r="BWB29" s="197"/>
      <c r="BWC29" s="197"/>
      <c r="BWD29" s="197"/>
      <c r="BWE29" s="197"/>
      <c r="BWF29" s="197"/>
      <c r="BWG29" s="197"/>
      <c r="BWH29" s="197"/>
      <c r="BWI29" s="197"/>
      <c r="BWJ29" s="197"/>
      <c r="BWK29" s="197"/>
      <c r="BWL29" s="197"/>
      <c r="BWM29" s="197"/>
      <c r="BWN29" s="197"/>
      <c r="BWO29" s="197"/>
      <c r="BWP29" s="197"/>
      <c r="BWQ29" s="197"/>
      <c r="BWR29" s="197"/>
      <c r="BWS29" s="197"/>
      <c r="BWT29" s="197"/>
      <c r="BWU29" s="197"/>
      <c r="BWV29" s="197"/>
      <c r="BWW29" s="197"/>
      <c r="BWX29" s="197"/>
      <c r="BWY29" s="197"/>
      <c r="BWZ29" s="197"/>
      <c r="BXA29" s="197"/>
      <c r="BXB29" s="197"/>
      <c r="BXC29" s="197"/>
      <c r="BXD29" s="197"/>
      <c r="BXE29" s="197"/>
      <c r="BXF29" s="197"/>
      <c r="BXG29" s="197"/>
      <c r="BXH29" s="197"/>
      <c r="BXI29" s="197"/>
      <c r="BXJ29" s="197"/>
      <c r="BXK29" s="197"/>
      <c r="BXL29" s="197"/>
      <c r="BXM29" s="197"/>
      <c r="BXN29" s="197"/>
      <c r="BXO29" s="197"/>
      <c r="BXP29" s="197"/>
      <c r="BXQ29" s="197"/>
      <c r="BXR29" s="197"/>
      <c r="BXS29" s="197"/>
      <c r="BXT29" s="197"/>
      <c r="BXU29" s="197"/>
      <c r="BXV29" s="197"/>
      <c r="BXW29" s="197"/>
      <c r="BXX29" s="197"/>
      <c r="BXY29" s="197"/>
      <c r="BXZ29" s="197"/>
      <c r="BYA29" s="197"/>
      <c r="BYB29" s="197"/>
      <c r="BYC29" s="197"/>
      <c r="BYD29" s="197"/>
      <c r="BYE29" s="197"/>
      <c r="BYF29" s="197"/>
      <c r="BYG29" s="197"/>
      <c r="BYH29" s="197"/>
      <c r="BYI29" s="197"/>
      <c r="BYJ29" s="197"/>
      <c r="BYK29" s="197"/>
      <c r="BYL29" s="197"/>
      <c r="BYM29" s="197"/>
      <c r="BYN29" s="197"/>
      <c r="BYO29" s="197"/>
      <c r="BYP29" s="197"/>
      <c r="BYQ29" s="197"/>
      <c r="BYR29" s="197"/>
      <c r="BYS29" s="197"/>
      <c r="BYT29" s="197"/>
      <c r="BYU29" s="197"/>
      <c r="BYV29" s="197"/>
      <c r="BYW29" s="197"/>
      <c r="BYX29" s="197"/>
      <c r="BYY29" s="197"/>
      <c r="BYZ29" s="197"/>
      <c r="BZA29" s="197"/>
      <c r="BZB29" s="197"/>
      <c r="BZC29" s="197"/>
      <c r="BZD29" s="197"/>
      <c r="BZE29" s="197"/>
      <c r="BZF29" s="197"/>
      <c r="BZG29" s="197"/>
      <c r="BZH29" s="197"/>
      <c r="BZI29" s="197"/>
      <c r="BZJ29" s="197"/>
      <c r="BZK29" s="197"/>
      <c r="BZL29" s="197"/>
      <c r="BZM29" s="197"/>
      <c r="BZN29" s="197"/>
      <c r="BZO29" s="197"/>
      <c r="BZP29" s="197"/>
      <c r="BZQ29" s="197"/>
      <c r="BZR29" s="197"/>
      <c r="BZS29" s="197"/>
      <c r="BZT29" s="197"/>
      <c r="BZU29" s="197"/>
      <c r="BZV29" s="197"/>
      <c r="BZW29" s="197"/>
      <c r="BZX29" s="197"/>
      <c r="BZY29" s="197"/>
      <c r="BZZ29" s="197"/>
      <c r="CAA29" s="197"/>
      <c r="CAB29" s="197"/>
      <c r="CAC29" s="197"/>
      <c r="CAD29" s="197"/>
      <c r="CAE29" s="197"/>
      <c r="CAF29" s="197"/>
      <c r="CAG29" s="197"/>
      <c r="CAH29" s="197"/>
      <c r="CAI29" s="197"/>
      <c r="CAJ29" s="197"/>
      <c r="CAK29" s="197"/>
      <c r="CAL29" s="197"/>
      <c r="CAM29" s="197"/>
      <c r="CAN29" s="197"/>
      <c r="CAO29" s="197"/>
      <c r="CAP29" s="197"/>
      <c r="CAQ29" s="197"/>
      <c r="CAR29" s="197"/>
      <c r="CAS29" s="197"/>
      <c r="CAT29" s="197"/>
      <c r="CAU29" s="197"/>
      <c r="CAV29" s="197"/>
      <c r="CAW29" s="197"/>
      <c r="CAX29" s="197"/>
      <c r="CAY29" s="197"/>
      <c r="CAZ29" s="197"/>
      <c r="CBA29" s="197"/>
      <c r="CBB29" s="197"/>
      <c r="CBC29" s="197"/>
      <c r="CBD29" s="197"/>
      <c r="CBE29" s="197"/>
      <c r="CBF29" s="197"/>
      <c r="CBG29" s="197"/>
      <c r="CBH29" s="197"/>
      <c r="CBI29" s="197"/>
      <c r="CBJ29" s="197"/>
      <c r="CBK29" s="197"/>
      <c r="CBL29" s="197"/>
      <c r="CBM29" s="197"/>
      <c r="CBN29" s="197"/>
      <c r="CBO29" s="197"/>
      <c r="CBP29" s="197"/>
      <c r="CBQ29" s="197"/>
      <c r="CBR29" s="197"/>
      <c r="CBS29" s="197"/>
      <c r="CBT29" s="197"/>
      <c r="CBU29" s="197"/>
      <c r="CBV29" s="197"/>
      <c r="CBW29" s="197"/>
      <c r="CBX29" s="197"/>
      <c r="CBY29" s="197"/>
      <c r="CBZ29" s="197"/>
      <c r="CCA29" s="197"/>
      <c r="CCB29" s="197"/>
      <c r="CCC29" s="197"/>
      <c r="CCD29" s="197"/>
      <c r="CCE29" s="197"/>
      <c r="CCF29" s="197"/>
      <c r="CCG29" s="197"/>
      <c r="CCH29" s="197"/>
      <c r="CCI29" s="197"/>
      <c r="CCJ29" s="197"/>
      <c r="CCK29" s="197"/>
      <c r="CCL29" s="197"/>
      <c r="CCM29" s="197"/>
      <c r="CCN29" s="197"/>
      <c r="CCO29" s="197"/>
      <c r="CCP29" s="197"/>
      <c r="CCQ29" s="197"/>
      <c r="CCR29" s="197"/>
      <c r="CCS29" s="197"/>
      <c r="CCT29" s="197"/>
      <c r="CCU29" s="197"/>
      <c r="CCV29" s="197"/>
      <c r="CCW29" s="197"/>
      <c r="CCX29" s="197"/>
      <c r="CCY29" s="197"/>
      <c r="CCZ29" s="197"/>
      <c r="CDA29" s="197"/>
      <c r="CDB29" s="197"/>
      <c r="CDC29" s="197"/>
      <c r="CDD29" s="197"/>
      <c r="CDE29" s="197"/>
      <c r="CDF29" s="197"/>
      <c r="CDG29" s="197"/>
      <c r="CDH29" s="197"/>
      <c r="CDI29" s="197"/>
      <c r="CDJ29" s="197"/>
      <c r="CDK29" s="197"/>
      <c r="CDL29" s="197"/>
      <c r="CDM29" s="197"/>
      <c r="CDN29" s="197"/>
      <c r="CDO29" s="197"/>
      <c r="CDP29" s="197"/>
      <c r="CDQ29" s="197"/>
      <c r="CDR29" s="197"/>
      <c r="CDS29" s="197"/>
      <c r="CDT29" s="197"/>
      <c r="CDU29" s="197"/>
      <c r="CDV29" s="197"/>
      <c r="CDW29" s="197"/>
      <c r="CDX29" s="197"/>
      <c r="CDY29" s="197"/>
      <c r="CDZ29" s="197"/>
      <c r="CEA29" s="197"/>
      <c r="CEB29" s="197"/>
      <c r="CEC29" s="197"/>
      <c r="CED29" s="197"/>
      <c r="CEE29" s="197"/>
      <c r="CEF29" s="197"/>
      <c r="CEG29" s="197"/>
      <c r="CEH29" s="197"/>
      <c r="CEI29" s="197"/>
      <c r="CEJ29" s="197"/>
      <c r="CEK29" s="197"/>
      <c r="CEL29" s="197"/>
      <c r="CEM29" s="197"/>
      <c r="CEN29" s="197"/>
      <c r="CEO29" s="197"/>
      <c r="CEP29" s="197"/>
      <c r="CEQ29" s="197"/>
      <c r="CER29" s="197"/>
      <c r="CES29" s="197"/>
      <c r="CET29" s="197"/>
      <c r="CEU29" s="197"/>
      <c r="CEV29" s="197"/>
      <c r="CEW29" s="197"/>
      <c r="CEX29" s="197"/>
      <c r="CEY29" s="197"/>
      <c r="CEZ29" s="197"/>
      <c r="CFA29" s="197"/>
      <c r="CFB29" s="197"/>
      <c r="CFC29" s="197"/>
      <c r="CFD29" s="197"/>
      <c r="CFE29" s="197"/>
      <c r="CFF29" s="197"/>
      <c r="CFG29" s="197"/>
      <c r="CFH29" s="197"/>
      <c r="CFI29" s="197"/>
      <c r="CFJ29" s="197"/>
      <c r="CFK29" s="197"/>
      <c r="CFL29" s="197"/>
      <c r="CFM29" s="197"/>
      <c r="CFN29" s="197"/>
      <c r="CFO29" s="197"/>
      <c r="CFP29" s="197"/>
      <c r="CFQ29" s="197"/>
      <c r="CFR29" s="197"/>
      <c r="CFS29" s="197"/>
      <c r="CFT29" s="197"/>
      <c r="CFU29" s="197"/>
      <c r="CFV29" s="197"/>
      <c r="CFW29" s="197"/>
      <c r="CFX29" s="197"/>
      <c r="CFY29" s="197"/>
      <c r="CFZ29" s="197"/>
      <c r="CGA29" s="197"/>
      <c r="CGB29" s="197"/>
      <c r="CGC29" s="197"/>
      <c r="CGD29" s="197"/>
      <c r="CGE29" s="197"/>
      <c r="CGF29" s="197"/>
      <c r="CGG29" s="197"/>
      <c r="CGH29" s="197"/>
      <c r="CGI29" s="197"/>
      <c r="CGJ29" s="197"/>
      <c r="CGK29" s="197"/>
      <c r="CGL29" s="197"/>
      <c r="CGM29" s="197"/>
      <c r="CGN29" s="197"/>
      <c r="CGO29" s="197"/>
      <c r="CGP29" s="197"/>
      <c r="CGQ29" s="197"/>
      <c r="CGR29" s="197"/>
      <c r="CGS29" s="197"/>
      <c r="CGT29" s="197"/>
      <c r="CGU29" s="197"/>
      <c r="CGV29" s="197"/>
      <c r="CGW29" s="197"/>
      <c r="CGX29" s="197"/>
      <c r="CGY29" s="197"/>
      <c r="CGZ29" s="197"/>
      <c r="CHA29" s="197"/>
      <c r="CHB29" s="197"/>
      <c r="CHC29" s="197"/>
      <c r="CHD29" s="197"/>
      <c r="CHE29" s="197"/>
      <c r="CHF29" s="197"/>
      <c r="CHG29" s="197"/>
      <c r="CHH29" s="197"/>
      <c r="CHI29" s="197"/>
      <c r="CHJ29" s="197"/>
      <c r="CHK29" s="197"/>
      <c r="CHL29" s="197"/>
      <c r="CHM29" s="197"/>
      <c r="CHN29" s="197"/>
      <c r="CHO29" s="197"/>
      <c r="CHP29" s="197"/>
      <c r="CHQ29" s="197"/>
      <c r="CHR29" s="197"/>
      <c r="CHS29" s="197"/>
      <c r="CHT29" s="197"/>
      <c r="CHU29" s="197"/>
      <c r="CHV29" s="197"/>
      <c r="CHW29" s="197"/>
      <c r="CHX29" s="197"/>
      <c r="CHY29" s="197"/>
      <c r="CHZ29" s="197"/>
      <c r="CIA29" s="197"/>
      <c r="CIB29" s="197"/>
      <c r="CIC29" s="197"/>
      <c r="CID29" s="197"/>
      <c r="CIE29" s="197"/>
      <c r="CIF29" s="197"/>
      <c r="CIG29" s="197"/>
      <c r="CIH29" s="197"/>
      <c r="CII29" s="197"/>
      <c r="CIJ29" s="197"/>
      <c r="CIK29" s="197"/>
      <c r="CIL29" s="197"/>
      <c r="CIM29" s="197"/>
      <c r="CIN29" s="197"/>
      <c r="CIO29" s="197"/>
      <c r="CIP29" s="197"/>
      <c r="CIQ29" s="197"/>
      <c r="CIR29" s="197"/>
      <c r="CIS29" s="197"/>
      <c r="CIT29" s="197"/>
      <c r="CIU29" s="197"/>
      <c r="CIV29" s="197"/>
      <c r="CIW29" s="197"/>
      <c r="CIX29" s="197"/>
      <c r="CIY29" s="197"/>
      <c r="CIZ29" s="197"/>
      <c r="CJA29" s="197"/>
      <c r="CJB29" s="197"/>
      <c r="CJC29" s="197"/>
      <c r="CJD29" s="197"/>
      <c r="CJE29" s="197"/>
      <c r="CJF29" s="197"/>
      <c r="CJG29" s="197"/>
      <c r="CJH29" s="197"/>
      <c r="CJI29" s="197"/>
      <c r="CJJ29" s="197"/>
      <c r="CJK29" s="197"/>
      <c r="CJL29" s="197"/>
      <c r="CJM29" s="197"/>
      <c r="CJN29" s="197"/>
      <c r="CJO29" s="197"/>
      <c r="CJP29" s="197"/>
      <c r="CJQ29" s="197"/>
      <c r="CJR29" s="197"/>
      <c r="CJS29" s="197"/>
      <c r="CJT29" s="197"/>
      <c r="CJU29" s="197"/>
      <c r="CJV29" s="197"/>
      <c r="CJW29" s="197"/>
      <c r="CJX29" s="197"/>
      <c r="CJY29" s="197"/>
      <c r="CJZ29" s="197"/>
      <c r="CKA29" s="197"/>
      <c r="CKB29" s="197"/>
      <c r="CKC29" s="197"/>
      <c r="CKD29" s="197"/>
      <c r="CKE29" s="197"/>
      <c r="CKF29" s="197"/>
      <c r="CKG29" s="197"/>
      <c r="CKH29" s="197"/>
      <c r="CKI29" s="197"/>
      <c r="CKJ29" s="197"/>
      <c r="CKK29" s="197"/>
      <c r="CKL29" s="197"/>
      <c r="CKM29" s="197"/>
      <c r="CKN29" s="197"/>
      <c r="CKO29" s="197"/>
      <c r="CKP29" s="197"/>
      <c r="CKQ29" s="197"/>
      <c r="CKR29" s="197"/>
      <c r="CKS29" s="197"/>
      <c r="CKT29" s="197"/>
      <c r="CKU29" s="197"/>
      <c r="CKV29" s="197"/>
      <c r="CKW29" s="197"/>
      <c r="CKX29" s="197"/>
      <c r="CKY29" s="197"/>
      <c r="CKZ29" s="197"/>
      <c r="CLA29" s="197"/>
      <c r="CLB29" s="197"/>
      <c r="CLC29" s="197"/>
      <c r="CLD29" s="197"/>
      <c r="CLE29" s="197"/>
      <c r="CLF29" s="197"/>
      <c r="CLG29" s="197"/>
      <c r="CLH29" s="197"/>
      <c r="CLI29" s="197"/>
      <c r="CLJ29" s="197"/>
      <c r="CLK29" s="197"/>
      <c r="CLL29" s="197"/>
      <c r="CLM29" s="197"/>
      <c r="CLN29" s="197"/>
      <c r="CLO29" s="197"/>
      <c r="CLP29" s="197"/>
      <c r="CLQ29" s="197"/>
      <c r="CLR29" s="197"/>
      <c r="CLS29" s="197"/>
      <c r="CLT29" s="197"/>
      <c r="CLU29" s="197"/>
      <c r="CLV29" s="197"/>
      <c r="CLW29" s="197"/>
      <c r="CLX29" s="197"/>
      <c r="CLY29" s="197"/>
      <c r="CLZ29" s="197"/>
      <c r="CMA29" s="197"/>
      <c r="CMB29" s="197"/>
      <c r="CMC29" s="197"/>
      <c r="CMD29" s="197"/>
      <c r="CME29" s="197"/>
      <c r="CMF29" s="197"/>
      <c r="CMG29" s="197"/>
      <c r="CMH29" s="197"/>
      <c r="CMI29" s="197"/>
      <c r="CMJ29" s="197"/>
      <c r="CMK29" s="197"/>
      <c r="CML29" s="197"/>
      <c r="CMM29" s="197"/>
      <c r="CMN29" s="197"/>
      <c r="CMO29" s="197"/>
      <c r="CMP29" s="197"/>
      <c r="CMQ29" s="197"/>
      <c r="CMR29" s="197"/>
      <c r="CMS29" s="197"/>
      <c r="CMT29" s="197"/>
      <c r="CMU29" s="197"/>
      <c r="CMV29" s="197"/>
      <c r="CMW29" s="197"/>
      <c r="CMX29" s="197"/>
      <c r="CMY29" s="197"/>
      <c r="CMZ29" s="197"/>
      <c r="CNA29" s="197"/>
      <c r="CNB29" s="197"/>
      <c r="CNC29" s="197"/>
      <c r="CND29" s="197"/>
      <c r="CNE29" s="197"/>
      <c r="CNF29" s="197"/>
      <c r="CNG29" s="197"/>
      <c r="CNH29" s="197"/>
      <c r="CNI29" s="197"/>
      <c r="CNJ29" s="197"/>
      <c r="CNK29" s="197"/>
      <c r="CNL29" s="197"/>
      <c r="CNM29" s="197"/>
      <c r="CNN29" s="197"/>
      <c r="CNO29" s="197"/>
      <c r="CNP29" s="197"/>
      <c r="CNQ29" s="197"/>
      <c r="CNR29" s="197"/>
      <c r="CNS29" s="197"/>
      <c r="CNT29" s="197"/>
      <c r="CNU29" s="197"/>
      <c r="CNV29" s="197"/>
      <c r="CNW29" s="197"/>
      <c r="CNX29" s="197"/>
      <c r="CNY29" s="197"/>
      <c r="CNZ29" s="197"/>
      <c r="COA29" s="197"/>
      <c r="COB29" s="197"/>
      <c r="COC29" s="197"/>
      <c r="COD29" s="197"/>
      <c r="COE29" s="197"/>
      <c r="COF29" s="197"/>
      <c r="COG29" s="197"/>
      <c r="COH29" s="197"/>
      <c r="COI29" s="197"/>
      <c r="COJ29" s="197"/>
      <c r="COK29" s="197"/>
      <c r="COL29" s="197"/>
      <c r="COM29" s="197"/>
      <c r="CON29" s="197"/>
      <c r="COO29" s="197"/>
      <c r="COP29" s="197"/>
      <c r="COQ29" s="197"/>
      <c r="COR29" s="197"/>
      <c r="COS29" s="197"/>
      <c r="COT29" s="197"/>
      <c r="COU29" s="197"/>
      <c r="COV29" s="197"/>
      <c r="COW29" s="197"/>
      <c r="COX29" s="197"/>
      <c r="COY29" s="197"/>
      <c r="COZ29" s="197"/>
      <c r="CPA29" s="197"/>
      <c r="CPB29" s="197"/>
      <c r="CPC29" s="197"/>
      <c r="CPD29" s="197"/>
      <c r="CPE29" s="197"/>
      <c r="CPF29" s="197"/>
      <c r="CPG29" s="197"/>
      <c r="CPH29" s="197"/>
      <c r="CPI29" s="197"/>
      <c r="CPJ29" s="197"/>
      <c r="CPK29" s="197"/>
      <c r="CPL29" s="197"/>
      <c r="CPM29" s="197"/>
      <c r="CPN29" s="197"/>
      <c r="CPO29" s="197"/>
      <c r="CPP29" s="197"/>
      <c r="CPQ29" s="197"/>
      <c r="CPR29" s="197"/>
      <c r="CPS29" s="197"/>
      <c r="CPT29" s="197"/>
      <c r="CPU29" s="197"/>
      <c r="CPV29" s="197"/>
      <c r="CPW29" s="197"/>
      <c r="CPX29" s="197"/>
      <c r="CPY29" s="197"/>
      <c r="CPZ29" s="197"/>
      <c r="CQA29" s="197"/>
      <c r="CQB29" s="197"/>
      <c r="CQC29" s="197"/>
      <c r="CQD29" s="197"/>
      <c r="CQE29" s="197"/>
      <c r="CQF29" s="197"/>
      <c r="CQG29" s="197"/>
      <c r="CQH29" s="197"/>
      <c r="CQI29" s="197"/>
      <c r="CQJ29" s="197"/>
      <c r="CQK29" s="197"/>
      <c r="CQL29" s="197"/>
      <c r="CQM29" s="197"/>
      <c r="CQN29" s="197"/>
      <c r="CQO29" s="197"/>
      <c r="CQP29" s="197"/>
      <c r="CQQ29" s="197"/>
      <c r="CQR29" s="197"/>
      <c r="CQS29" s="197"/>
      <c r="CQT29" s="197"/>
      <c r="CQU29" s="197"/>
      <c r="CQV29" s="197"/>
      <c r="CQW29" s="197"/>
      <c r="CQX29" s="197"/>
      <c r="CQY29" s="197"/>
      <c r="CQZ29" s="197"/>
      <c r="CRA29" s="197"/>
      <c r="CRB29" s="197"/>
      <c r="CRC29" s="197"/>
      <c r="CRD29" s="197"/>
      <c r="CRE29" s="197"/>
      <c r="CRF29" s="197"/>
      <c r="CRG29" s="197"/>
      <c r="CRH29" s="197"/>
      <c r="CRI29" s="197"/>
      <c r="CRJ29" s="197"/>
      <c r="CRK29" s="197"/>
      <c r="CRL29" s="197"/>
      <c r="CRM29" s="197"/>
      <c r="CRN29" s="197"/>
      <c r="CRO29" s="197"/>
      <c r="CRP29" s="197"/>
      <c r="CRQ29" s="197"/>
      <c r="CRR29" s="197"/>
      <c r="CRS29" s="197"/>
      <c r="CRT29" s="197"/>
      <c r="CRU29" s="197"/>
      <c r="CRV29" s="197"/>
      <c r="CRW29" s="197"/>
      <c r="CRX29" s="197"/>
      <c r="CRY29" s="197"/>
      <c r="CRZ29" s="197"/>
      <c r="CSA29" s="197"/>
      <c r="CSB29" s="197"/>
      <c r="CSC29" s="197"/>
      <c r="CSD29" s="197"/>
      <c r="CSE29" s="197"/>
      <c r="CSF29" s="197"/>
      <c r="CSG29" s="197"/>
      <c r="CSH29" s="197"/>
      <c r="CSI29" s="197"/>
      <c r="CSJ29" s="197"/>
      <c r="CSK29" s="197"/>
      <c r="CSL29" s="197"/>
      <c r="CSM29" s="197"/>
      <c r="CSN29" s="197"/>
      <c r="CSO29" s="197"/>
      <c r="CSP29" s="197"/>
      <c r="CSQ29" s="197"/>
      <c r="CSR29" s="197"/>
      <c r="CSS29" s="197"/>
      <c r="CST29" s="197"/>
      <c r="CSU29" s="197"/>
      <c r="CSV29" s="197"/>
      <c r="CSW29" s="197"/>
      <c r="CSX29" s="197"/>
      <c r="CSY29" s="197"/>
      <c r="CSZ29" s="197"/>
      <c r="CTA29" s="197"/>
      <c r="CTB29" s="197"/>
      <c r="CTC29" s="197"/>
      <c r="CTD29" s="197"/>
      <c r="CTE29" s="197"/>
      <c r="CTF29" s="197"/>
      <c r="CTG29" s="197"/>
      <c r="CTH29" s="197"/>
      <c r="CTI29" s="197"/>
      <c r="CTJ29" s="197"/>
      <c r="CTK29" s="197"/>
      <c r="CTL29" s="197"/>
      <c r="CTM29" s="197"/>
      <c r="CTN29" s="197"/>
      <c r="CTO29" s="197"/>
      <c r="CTP29" s="197"/>
      <c r="CTQ29" s="197"/>
      <c r="CTR29" s="197"/>
      <c r="CTS29" s="197"/>
      <c r="CTT29" s="197"/>
      <c r="CTU29" s="197"/>
      <c r="CTV29" s="197"/>
      <c r="CTW29" s="197"/>
      <c r="CTX29" s="197"/>
      <c r="CTY29" s="197"/>
      <c r="CTZ29" s="197"/>
      <c r="CUA29" s="197"/>
      <c r="CUB29" s="197"/>
      <c r="CUC29" s="197"/>
      <c r="CUD29" s="197"/>
      <c r="CUE29" s="197"/>
      <c r="CUF29" s="197"/>
      <c r="CUG29" s="197"/>
      <c r="CUH29" s="197"/>
      <c r="CUI29" s="197"/>
      <c r="CUJ29" s="197"/>
      <c r="CUK29" s="197"/>
      <c r="CUL29" s="197"/>
      <c r="CUM29" s="197"/>
      <c r="CUN29" s="197"/>
      <c r="CUO29" s="197"/>
      <c r="CUP29" s="197"/>
      <c r="CUQ29" s="197"/>
      <c r="CUR29" s="197"/>
      <c r="CUS29" s="197"/>
      <c r="CUT29" s="197"/>
      <c r="CUU29" s="197"/>
      <c r="CUV29" s="197"/>
      <c r="CUW29" s="197"/>
      <c r="CUX29" s="197"/>
      <c r="CUY29" s="197"/>
      <c r="CUZ29" s="197"/>
      <c r="CVA29" s="197"/>
      <c r="CVB29" s="197"/>
      <c r="CVC29" s="197"/>
      <c r="CVD29" s="197"/>
      <c r="CVE29" s="197"/>
      <c r="CVF29" s="197"/>
      <c r="CVG29" s="197"/>
      <c r="CVH29" s="197"/>
      <c r="CVI29" s="197"/>
      <c r="CVJ29" s="197"/>
      <c r="CVK29" s="197"/>
      <c r="CVL29" s="197"/>
      <c r="CVM29" s="197"/>
      <c r="CVN29" s="197"/>
      <c r="CVO29" s="197"/>
      <c r="CVP29" s="197"/>
      <c r="CVQ29" s="197"/>
      <c r="CVR29" s="197"/>
      <c r="CVS29" s="197"/>
      <c r="CVT29" s="197"/>
      <c r="CVU29" s="197"/>
      <c r="CVV29" s="197"/>
      <c r="CVW29" s="197"/>
      <c r="CVX29" s="197"/>
      <c r="CVY29" s="197"/>
      <c r="CVZ29" s="197"/>
      <c r="CWA29" s="197"/>
      <c r="CWB29" s="197"/>
      <c r="CWC29" s="197"/>
      <c r="CWD29" s="197"/>
      <c r="CWE29" s="197"/>
      <c r="CWF29" s="197"/>
      <c r="CWG29" s="197"/>
      <c r="CWH29" s="197"/>
      <c r="CWI29" s="197"/>
      <c r="CWJ29" s="197"/>
      <c r="CWK29" s="197"/>
      <c r="CWL29" s="197"/>
      <c r="CWM29" s="197"/>
      <c r="CWN29" s="197"/>
      <c r="CWO29" s="197"/>
      <c r="CWP29" s="197"/>
      <c r="CWQ29" s="197"/>
      <c r="CWR29" s="197"/>
      <c r="CWS29" s="197"/>
      <c r="CWT29" s="197"/>
      <c r="CWU29" s="197"/>
      <c r="CWV29" s="197"/>
      <c r="CWW29" s="197"/>
      <c r="CWX29" s="197"/>
      <c r="CWY29" s="197"/>
      <c r="CWZ29" s="197"/>
      <c r="CXA29" s="197"/>
      <c r="CXB29" s="197"/>
      <c r="CXC29" s="197"/>
      <c r="CXD29" s="197"/>
      <c r="CXE29" s="197"/>
      <c r="CXF29" s="197"/>
      <c r="CXG29" s="197"/>
      <c r="CXH29" s="197"/>
      <c r="CXI29" s="197"/>
      <c r="CXJ29" s="197"/>
      <c r="CXK29" s="197"/>
      <c r="CXL29" s="197"/>
      <c r="CXM29" s="197"/>
      <c r="CXN29" s="197"/>
      <c r="CXO29" s="197"/>
      <c r="CXP29" s="197"/>
      <c r="CXQ29" s="197"/>
      <c r="CXR29" s="197"/>
      <c r="CXS29" s="197"/>
      <c r="CXT29" s="197"/>
      <c r="CXU29" s="197"/>
      <c r="CXV29" s="197"/>
      <c r="CXW29" s="197"/>
      <c r="CXX29" s="197"/>
      <c r="CXY29" s="197"/>
      <c r="CXZ29" s="197"/>
      <c r="CYA29" s="197"/>
      <c r="CYB29" s="197"/>
      <c r="CYC29" s="197"/>
      <c r="CYD29" s="197"/>
      <c r="CYE29" s="197"/>
      <c r="CYF29" s="197"/>
      <c r="CYG29" s="197"/>
      <c r="CYH29" s="197"/>
      <c r="CYI29" s="197"/>
      <c r="CYJ29" s="197"/>
      <c r="CYK29" s="197"/>
      <c r="CYL29" s="197"/>
      <c r="CYM29" s="197"/>
      <c r="CYN29" s="197"/>
      <c r="CYO29" s="197"/>
      <c r="CYP29" s="197"/>
      <c r="CYQ29" s="197"/>
      <c r="CYR29" s="197"/>
      <c r="CYS29" s="197"/>
      <c r="CYT29" s="197"/>
      <c r="CYU29" s="197"/>
      <c r="CYV29" s="197"/>
      <c r="CYW29" s="197"/>
      <c r="CYX29" s="197"/>
      <c r="CYY29" s="197"/>
      <c r="CYZ29" s="197"/>
      <c r="CZA29" s="197"/>
      <c r="CZB29" s="197"/>
      <c r="CZC29" s="197"/>
      <c r="CZD29" s="197"/>
      <c r="CZE29" s="197"/>
      <c r="CZF29" s="197"/>
      <c r="CZG29" s="197"/>
      <c r="CZH29" s="197"/>
      <c r="CZI29" s="197"/>
      <c r="CZJ29" s="197"/>
      <c r="CZK29" s="197"/>
      <c r="CZL29" s="197"/>
      <c r="CZM29" s="197"/>
      <c r="CZN29" s="197"/>
      <c r="CZO29" s="197"/>
      <c r="CZP29" s="197"/>
      <c r="CZQ29" s="197"/>
      <c r="CZR29" s="197"/>
      <c r="CZS29" s="197"/>
      <c r="CZT29" s="197"/>
      <c r="CZU29" s="197"/>
      <c r="CZV29" s="197"/>
      <c r="CZW29" s="197"/>
      <c r="CZX29" s="197"/>
      <c r="CZY29" s="197"/>
      <c r="CZZ29" s="197"/>
      <c r="DAA29" s="197"/>
      <c r="DAB29" s="197"/>
      <c r="DAC29" s="197"/>
      <c r="DAD29" s="197"/>
      <c r="DAE29" s="197"/>
      <c r="DAF29" s="197"/>
      <c r="DAG29" s="197"/>
      <c r="DAH29" s="197"/>
      <c r="DAI29" s="197"/>
      <c r="DAJ29" s="197"/>
      <c r="DAK29" s="197"/>
      <c r="DAL29" s="197"/>
      <c r="DAM29" s="197"/>
      <c r="DAN29" s="197"/>
      <c r="DAO29" s="197"/>
      <c r="DAP29" s="197"/>
      <c r="DAQ29" s="197"/>
      <c r="DAR29" s="197"/>
      <c r="DAS29" s="197"/>
      <c r="DAT29" s="197"/>
      <c r="DAU29" s="197"/>
      <c r="DAV29" s="197"/>
      <c r="DAW29" s="197"/>
      <c r="DAX29" s="197"/>
      <c r="DAY29" s="197"/>
      <c r="DAZ29" s="197"/>
      <c r="DBA29" s="197"/>
      <c r="DBB29" s="197"/>
      <c r="DBC29" s="197"/>
      <c r="DBD29" s="197"/>
      <c r="DBE29" s="197"/>
      <c r="DBF29" s="197"/>
      <c r="DBG29" s="197"/>
      <c r="DBH29" s="197"/>
      <c r="DBI29" s="197"/>
      <c r="DBJ29" s="197"/>
      <c r="DBK29" s="197"/>
      <c r="DBL29" s="197"/>
      <c r="DBM29" s="197"/>
      <c r="DBN29" s="197"/>
      <c r="DBO29" s="197"/>
      <c r="DBP29" s="197"/>
      <c r="DBQ29" s="197"/>
      <c r="DBR29" s="197"/>
      <c r="DBS29" s="197"/>
      <c r="DBT29" s="197"/>
      <c r="DBU29" s="197"/>
      <c r="DBV29" s="197"/>
      <c r="DBW29" s="197"/>
      <c r="DBX29" s="197"/>
      <c r="DBY29" s="197"/>
      <c r="DBZ29" s="197"/>
      <c r="DCA29" s="197"/>
      <c r="DCB29" s="197"/>
      <c r="DCC29" s="197"/>
      <c r="DCD29" s="197"/>
      <c r="DCE29" s="197"/>
      <c r="DCF29" s="197"/>
      <c r="DCG29" s="197"/>
      <c r="DCH29" s="197"/>
      <c r="DCI29" s="197"/>
      <c r="DCJ29" s="197"/>
      <c r="DCK29" s="197"/>
      <c r="DCL29" s="197"/>
      <c r="DCM29" s="197"/>
      <c r="DCN29" s="197"/>
      <c r="DCO29" s="197"/>
      <c r="DCP29" s="197"/>
      <c r="DCQ29" s="197"/>
      <c r="DCR29" s="197"/>
      <c r="DCS29" s="197"/>
      <c r="DCT29" s="197"/>
      <c r="DCU29" s="197"/>
      <c r="DCV29" s="197"/>
      <c r="DCW29" s="197"/>
      <c r="DCX29" s="197"/>
      <c r="DCY29" s="197"/>
      <c r="DCZ29" s="197"/>
      <c r="DDA29" s="197"/>
      <c r="DDB29" s="197"/>
      <c r="DDC29" s="197"/>
      <c r="DDD29" s="197"/>
      <c r="DDE29" s="197"/>
      <c r="DDF29" s="197"/>
      <c r="DDG29" s="197"/>
      <c r="DDH29" s="197"/>
      <c r="DDI29" s="197"/>
      <c r="DDJ29" s="197"/>
      <c r="DDK29" s="197"/>
      <c r="DDL29" s="197"/>
      <c r="DDM29" s="197"/>
      <c r="DDN29" s="197"/>
      <c r="DDO29" s="197"/>
      <c r="DDP29" s="197"/>
      <c r="DDQ29" s="197"/>
      <c r="DDR29" s="197"/>
      <c r="DDS29" s="197"/>
      <c r="DDT29" s="197"/>
      <c r="DDU29" s="197"/>
      <c r="DDV29" s="197"/>
      <c r="DDW29" s="197"/>
      <c r="DDX29" s="197"/>
      <c r="DDY29" s="197"/>
      <c r="DDZ29" s="197"/>
      <c r="DEA29" s="197"/>
      <c r="DEB29" s="197"/>
      <c r="DEC29" s="197"/>
      <c r="DED29" s="197"/>
      <c r="DEE29" s="197"/>
      <c r="DEF29" s="197"/>
      <c r="DEG29" s="197"/>
      <c r="DEH29" s="197"/>
      <c r="DEI29" s="197"/>
      <c r="DEJ29" s="197"/>
      <c r="DEK29" s="197"/>
      <c r="DEL29" s="197"/>
      <c r="DEM29" s="197"/>
      <c r="DEN29" s="197"/>
      <c r="DEO29" s="197"/>
      <c r="DEP29" s="197"/>
      <c r="DEQ29" s="197"/>
      <c r="DER29" s="197"/>
      <c r="DES29" s="197"/>
      <c r="DET29" s="197"/>
      <c r="DEU29" s="197"/>
      <c r="DEV29" s="197"/>
      <c r="DEW29" s="197"/>
      <c r="DEX29" s="197"/>
      <c r="DEY29" s="197"/>
      <c r="DEZ29" s="197"/>
      <c r="DFA29" s="197"/>
      <c r="DFB29" s="197"/>
      <c r="DFC29" s="197"/>
      <c r="DFD29" s="197"/>
      <c r="DFE29" s="197"/>
      <c r="DFF29" s="197"/>
      <c r="DFG29" s="197"/>
      <c r="DFH29" s="197"/>
      <c r="DFI29" s="197"/>
      <c r="DFJ29" s="197"/>
      <c r="DFK29" s="197"/>
      <c r="DFL29" s="197"/>
      <c r="DFM29" s="197"/>
      <c r="DFN29" s="197"/>
      <c r="DFO29" s="197"/>
      <c r="DFP29" s="197"/>
      <c r="DFQ29" s="197"/>
      <c r="DFR29" s="197"/>
      <c r="DFS29" s="197"/>
      <c r="DFT29" s="197"/>
      <c r="DFU29" s="197"/>
      <c r="DFV29" s="197"/>
      <c r="DFW29" s="197"/>
      <c r="DFX29" s="197"/>
      <c r="DFY29" s="197"/>
      <c r="DFZ29" s="197"/>
      <c r="DGA29" s="197"/>
      <c r="DGB29" s="197"/>
      <c r="DGC29" s="197"/>
      <c r="DGD29" s="197"/>
      <c r="DGE29" s="197"/>
      <c r="DGF29" s="197"/>
      <c r="DGG29" s="197"/>
      <c r="DGH29" s="197"/>
      <c r="DGI29" s="197"/>
      <c r="DGJ29" s="197"/>
      <c r="DGK29" s="197"/>
      <c r="DGL29" s="197"/>
      <c r="DGM29" s="197"/>
      <c r="DGN29" s="197"/>
      <c r="DGO29" s="197"/>
      <c r="DGP29" s="197"/>
      <c r="DGQ29" s="197"/>
      <c r="DGR29" s="197"/>
      <c r="DGS29" s="197"/>
      <c r="DGT29" s="197"/>
      <c r="DGU29" s="197"/>
      <c r="DGV29" s="197"/>
      <c r="DGW29" s="197"/>
      <c r="DGX29" s="197"/>
      <c r="DGY29" s="197"/>
      <c r="DGZ29" s="197"/>
      <c r="DHA29" s="197"/>
      <c r="DHB29" s="197"/>
      <c r="DHC29" s="197"/>
      <c r="DHD29" s="197"/>
      <c r="DHE29" s="197"/>
      <c r="DHF29" s="197"/>
      <c r="DHG29" s="197"/>
      <c r="DHH29" s="197"/>
      <c r="DHI29" s="197"/>
      <c r="DHJ29" s="197"/>
      <c r="DHK29" s="197"/>
      <c r="DHL29" s="197"/>
      <c r="DHM29" s="197"/>
      <c r="DHN29" s="197"/>
      <c r="DHO29" s="197"/>
      <c r="DHP29" s="197"/>
      <c r="DHQ29" s="197"/>
      <c r="DHR29" s="197"/>
      <c r="DHS29" s="197"/>
      <c r="DHT29" s="197"/>
      <c r="DHU29" s="197"/>
      <c r="DHV29" s="197"/>
      <c r="DHW29" s="197"/>
      <c r="DHX29" s="197"/>
      <c r="DHY29" s="197"/>
      <c r="DHZ29" s="197"/>
      <c r="DIA29" s="197"/>
      <c r="DIB29" s="197"/>
      <c r="DIC29" s="197"/>
      <c r="DID29" s="197"/>
      <c r="DIE29" s="197"/>
      <c r="DIF29" s="197"/>
      <c r="DIG29" s="197"/>
      <c r="DIH29" s="197"/>
      <c r="DII29" s="197"/>
      <c r="DIJ29" s="197"/>
      <c r="DIK29" s="197"/>
      <c r="DIL29" s="197"/>
      <c r="DIM29" s="197"/>
      <c r="DIN29" s="197"/>
      <c r="DIO29" s="197"/>
      <c r="DIP29" s="197"/>
      <c r="DIQ29" s="197"/>
      <c r="DIR29" s="197"/>
      <c r="DIS29" s="197"/>
      <c r="DIT29" s="197"/>
      <c r="DIU29" s="197"/>
      <c r="DIV29" s="197"/>
      <c r="DIW29" s="197"/>
      <c r="DIX29" s="197"/>
      <c r="DIY29" s="197"/>
      <c r="DIZ29" s="197"/>
      <c r="DJA29" s="197"/>
      <c r="DJB29" s="197"/>
      <c r="DJC29" s="197"/>
      <c r="DJD29" s="197"/>
      <c r="DJE29" s="197"/>
      <c r="DJF29" s="197"/>
      <c r="DJG29" s="197"/>
      <c r="DJH29" s="197"/>
      <c r="DJI29" s="197"/>
      <c r="DJJ29" s="197"/>
      <c r="DJK29" s="197"/>
      <c r="DJL29" s="197"/>
      <c r="DJM29" s="197"/>
      <c r="DJN29" s="197"/>
      <c r="DJO29" s="197"/>
      <c r="DJP29" s="197"/>
      <c r="DJQ29" s="197"/>
      <c r="DJR29" s="197"/>
      <c r="DJS29" s="197"/>
      <c r="DJT29" s="197"/>
      <c r="DJU29" s="197"/>
      <c r="DJV29" s="197"/>
      <c r="DJW29" s="197"/>
      <c r="DJX29" s="197"/>
      <c r="DJY29" s="197"/>
      <c r="DJZ29" s="197"/>
      <c r="DKA29" s="197"/>
      <c r="DKB29" s="197"/>
      <c r="DKC29" s="197"/>
      <c r="DKD29" s="197"/>
      <c r="DKE29" s="197"/>
      <c r="DKF29" s="197"/>
      <c r="DKG29" s="197"/>
      <c r="DKH29" s="197"/>
      <c r="DKI29" s="197"/>
      <c r="DKJ29" s="197"/>
      <c r="DKK29" s="197"/>
      <c r="DKL29" s="197"/>
      <c r="DKM29" s="197"/>
      <c r="DKN29" s="197"/>
      <c r="DKO29" s="197"/>
      <c r="DKP29" s="197"/>
      <c r="DKQ29" s="197"/>
      <c r="DKR29" s="197"/>
      <c r="DKS29" s="197"/>
      <c r="DKT29" s="197"/>
      <c r="DKU29" s="197"/>
      <c r="DKV29" s="197"/>
      <c r="DKW29" s="197"/>
      <c r="DKX29" s="197"/>
      <c r="DKY29" s="197"/>
      <c r="DKZ29" s="197"/>
      <c r="DLA29" s="197"/>
      <c r="DLB29" s="197"/>
      <c r="DLC29" s="197"/>
      <c r="DLD29" s="197"/>
      <c r="DLE29" s="197"/>
      <c r="DLF29" s="197"/>
      <c r="DLG29" s="197"/>
      <c r="DLH29" s="197"/>
      <c r="DLI29" s="197"/>
      <c r="DLJ29" s="197"/>
      <c r="DLK29" s="197"/>
      <c r="DLL29" s="197"/>
      <c r="DLM29" s="197"/>
      <c r="DLN29" s="197"/>
      <c r="DLO29" s="197"/>
      <c r="DLP29" s="197"/>
      <c r="DLQ29" s="197"/>
      <c r="DLR29" s="197"/>
      <c r="DLS29" s="197"/>
      <c r="DLT29" s="197"/>
      <c r="DLU29" s="197"/>
      <c r="DLV29" s="197"/>
      <c r="DLW29" s="197"/>
      <c r="DLX29" s="197"/>
      <c r="DLY29" s="197"/>
      <c r="DLZ29" s="197"/>
      <c r="DMA29" s="197"/>
      <c r="DMB29" s="197"/>
      <c r="DMC29" s="197"/>
      <c r="DMD29" s="197"/>
      <c r="DME29" s="197"/>
      <c r="DMF29" s="197"/>
      <c r="DMG29" s="197"/>
      <c r="DMH29" s="197"/>
      <c r="DMI29" s="197"/>
      <c r="DMJ29" s="197"/>
      <c r="DMK29" s="197"/>
      <c r="DML29" s="197"/>
      <c r="DMM29" s="197"/>
      <c r="DMN29" s="197"/>
      <c r="DMO29" s="197"/>
      <c r="DMP29" s="197"/>
      <c r="DMQ29" s="197"/>
      <c r="DMR29" s="197"/>
      <c r="DMS29" s="197"/>
      <c r="DMT29" s="197"/>
      <c r="DMU29" s="197"/>
      <c r="DMV29" s="197"/>
      <c r="DMW29" s="197"/>
      <c r="DMX29" s="197"/>
      <c r="DMY29" s="197"/>
      <c r="DMZ29" s="197"/>
      <c r="DNA29" s="197"/>
      <c r="DNB29" s="197"/>
      <c r="DNC29" s="197"/>
      <c r="DND29" s="197"/>
      <c r="DNE29" s="197"/>
      <c r="DNF29" s="197"/>
      <c r="DNG29" s="197"/>
      <c r="DNH29" s="197"/>
      <c r="DNI29" s="197"/>
      <c r="DNJ29" s="197"/>
      <c r="DNK29" s="197"/>
      <c r="DNL29" s="197"/>
      <c r="DNM29" s="197"/>
      <c r="DNN29" s="197"/>
      <c r="DNO29" s="197"/>
      <c r="DNP29" s="197"/>
      <c r="DNQ29" s="197"/>
      <c r="DNR29" s="197"/>
      <c r="DNS29" s="197"/>
      <c r="DNT29" s="197"/>
      <c r="DNU29" s="197"/>
      <c r="DNV29" s="197"/>
      <c r="DNW29" s="197"/>
      <c r="DNX29" s="197"/>
      <c r="DNY29" s="197"/>
      <c r="DNZ29" s="197"/>
      <c r="DOA29" s="197"/>
      <c r="DOB29" s="197"/>
      <c r="DOC29" s="197"/>
      <c r="DOD29" s="197"/>
      <c r="DOE29" s="197"/>
      <c r="DOF29" s="197"/>
      <c r="DOG29" s="197"/>
      <c r="DOH29" s="197"/>
      <c r="DOI29" s="197"/>
      <c r="DOJ29" s="197"/>
      <c r="DOK29" s="197"/>
      <c r="DOL29" s="197"/>
      <c r="DOM29" s="197"/>
      <c r="DON29" s="197"/>
      <c r="DOO29" s="197"/>
      <c r="DOP29" s="197"/>
      <c r="DOQ29" s="197"/>
      <c r="DOR29" s="197"/>
      <c r="DOS29" s="197"/>
      <c r="DOT29" s="197"/>
      <c r="DOU29" s="197"/>
      <c r="DOV29" s="197"/>
      <c r="DOW29" s="197"/>
      <c r="DOX29" s="197"/>
      <c r="DOY29" s="197"/>
      <c r="DOZ29" s="197"/>
      <c r="DPA29" s="197"/>
      <c r="DPB29" s="197"/>
      <c r="DPC29" s="197"/>
      <c r="DPD29" s="197"/>
      <c r="DPE29" s="197"/>
      <c r="DPF29" s="197"/>
      <c r="DPG29" s="197"/>
      <c r="DPH29" s="197"/>
      <c r="DPI29" s="197"/>
      <c r="DPJ29" s="197"/>
      <c r="DPK29" s="197"/>
      <c r="DPL29" s="197"/>
      <c r="DPM29" s="197"/>
      <c r="DPN29" s="197"/>
      <c r="DPO29" s="197"/>
      <c r="DPP29" s="197"/>
      <c r="DPQ29" s="197"/>
      <c r="DPR29" s="197"/>
      <c r="DPS29" s="197"/>
      <c r="DPT29" s="197"/>
      <c r="DPU29" s="197"/>
      <c r="DPV29" s="197"/>
      <c r="DPW29" s="197"/>
      <c r="DPX29" s="197"/>
      <c r="DPY29" s="197"/>
      <c r="DPZ29" s="197"/>
      <c r="DQA29" s="197"/>
      <c r="DQB29" s="197"/>
      <c r="DQC29" s="197"/>
      <c r="DQD29" s="197"/>
      <c r="DQE29" s="197"/>
      <c r="DQF29" s="197"/>
      <c r="DQG29" s="197"/>
      <c r="DQH29" s="197"/>
      <c r="DQI29" s="197"/>
      <c r="DQJ29" s="197"/>
      <c r="DQK29" s="197"/>
      <c r="DQL29" s="197"/>
      <c r="DQM29" s="197"/>
      <c r="DQN29" s="197"/>
      <c r="DQO29" s="197"/>
      <c r="DQP29" s="197"/>
      <c r="DQQ29" s="197"/>
      <c r="DQR29" s="197"/>
      <c r="DQS29" s="197"/>
      <c r="DQT29" s="197"/>
      <c r="DQU29" s="197"/>
      <c r="DQV29" s="197"/>
      <c r="DQW29" s="197"/>
      <c r="DQX29" s="197"/>
      <c r="DQY29" s="197"/>
      <c r="DQZ29" s="197"/>
      <c r="DRA29" s="197"/>
      <c r="DRB29" s="197"/>
      <c r="DRC29" s="197"/>
      <c r="DRD29" s="197"/>
      <c r="DRE29" s="197"/>
      <c r="DRF29" s="197"/>
      <c r="DRG29" s="197"/>
      <c r="DRH29" s="197"/>
      <c r="DRI29" s="197"/>
      <c r="DRJ29" s="197"/>
      <c r="DRK29" s="197"/>
      <c r="DRL29" s="197"/>
      <c r="DRM29" s="197"/>
      <c r="DRN29" s="197"/>
      <c r="DRO29" s="197"/>
      <c r="DRP29" s="197"/>
      <c r="DRQ29" s="197"/>
      <c r="DRR29" s="197"/>
      <c r="DRS29" s="197"/>
      <c r="DRT29" s="197"/>
      <c r="DRU29" s="197"/>
      <c r="DRV29" s="197"/>
      <c r="DRW29" s="197"/>
      <c r="DRX29" s="197"/>
      <c r="DRY29" s="197"/>
      <c r="DRZ29" s="197"/>
      <c r="DSA29" s="197"/>
      <c r="DSB29" s="197"/>
      <c r="DSC29" s="197"/>
      <c r="DSD29" s="197"/>
      <c r="DSE29" s="197"/>
      <c r="DSF29" s="197"/>
      <c r="DSG29" s="197"/>
      <c r="DSH29" s="197"/>
      <c r="DSI29" s="197"/>
      <c r="DSJ29" s="197"/>
      <c r="DSK29" s="197"/>
      <c r="DSL29" s="197"/>
      <c r="DSM29" s="197"/>
      <c r="DSN29" s="197"/>
      <c r="DSO29" s="197"/>
      <c r="DSP29" s="197"/>
      <c r="DSQ29" s="197"/>
      <c r="DSR29" s="197"/>
      <c r="DSS29" s="197"/>
      <c r="DST29" s="197"/>
      <c r="DSU29" s="197"/>
      <c r="DSV29" s="197"/>
      <c r="DSW29" s="197"/>
      <c r="DSX29" s="197"/>
      <c r="DSY29" s="197"/>
      <c r="DSZ29" s="197"/>
      <c r="DTA29" s="197"/>
      <c r="DTB29" s="197"/>
      <c r="DTC29" s="197"/>
      <c r="DTD29" s="197"/>
      <c r="DTE29" s="197"/>
      <c r="DTF29" s="197"/>
      <c r="DTG29" s="197"/>
      <c r="DTH29" s="197"/>
      <c r="DTI29" s="197"/>
      <c r="DTJ29" s="197"/>
      <c r="DTK29" s="197"/>
      <c r="DTL29" s="197"/>
      <c r="DTM29" s="197"/>
      <c r="DTN29" s="197"/>
      <c r="DTO29" s="197"/>
      <c r="DTP29" s="197"/>
      <c r="DTQ29" s="197"/>
      <c r="DTR29" s="197"/>
      <c r="DTS29" s="197"/>
      <c r="DTT29" s="197"/>
      <c r="DTU29" s="197"/>
      <c r="DTV29" s="197"/>
      <c r="DTW29" s="197"/>
      <c r="DTX29" s="197"/>
      <c r="DTY29" s="197"/>
      <c r="DTZ29" s="197"/>
      <c r="DUA29" s="197"/>
      <c r="DUB29" s="197"/>
      <c r="DUC29" s="197"/>
      <c r="DUD29" s="197"/>
      <c r="DUE29" s="197"/>
      <c r="DUF29" s="197"/>
      <c r="DUG29" s="197"/>
      <c r="DUH29" s="197"/>
      <c r="DUI29" s="197"/>
      <c r="DUJ29" s="197"/>
      <c r="DUK29" s="197"/>
      <c r="DUL29" s="197"/>
      <c r="DUM29" s="197"/>
      <c r="DUN29" s="197"/>
      <c r="DUO29" s="197"/>
      <c r="DUP29" s="197"/>
      <c r="DUQ29" s="197"/>
      <c r="DUR29" s="197"/>
      <c r="DUS29" s="197"/>
      <c r="DUT29" s="197"/>
      <c r="DUU29" s="197"/>
      <c r="DUV29" s="197"/>
      <c r="DUW29" s="197"/>
      <c r="DUX29" s="197"/>
      <c r="DUY29" s="197"/>
      <c r="DUZ29" s="197"/>
      <c r="DVA29" s="197"/>
      <c r="DVB29" s="197"/>
      <c r="DVC29" s="197"/>
      <c r="DVD29" s="197"/>
      <c r="DVE29" s="197"/>
      <c r="DVF29" s="197"/>
      <c r="DVG29" s="197"/>
      <c r="DVH29" s="197"/>
      <c r="DVI29" s="197"/>
      <c r="DVJ29" s="197"/>
      <c r="DVK29" s="197"/>
      <c r="DVL29" s="197"/>
      <c r="DVM29" s="197"/>
      <c r="DVN29" s="197"/>
      <c r="DVO29" s="197"/>
      <c r="DVP29" s="197"/>
      <c r="DVQ29" s="197"/>
      <c r="DVR29" s="197"/>
      <c r="DVS29" s="197"/>
      <c r="DVT29" s="197"/>
      <c r="DVU29" s="197"/>
      <c r="DVV29" s="197"/>
      <c r="DVW29" s="197"/>
      <c r="DVX29" s="197"/>
      <c r="DVY29" s="197"/>
      <c r="DVZ29" s="197"/>
      <c r="DWA29" s="197"/>
      <c r="DWB29" s="197"/>
      <c r="DWC29" s="197"/>
      <c r="DWD29" s="197"/>
      <c r="DWE29" s="197"/>
      <c r="DWF29" s="197"/>
      <c r="DWG29" s="197"/>
      <c r="DWH29" s="197"/>
      <c r="DWI29" s="197"/>
      <c r="DWJ29" s="197"/>
      <c r="DWK29" s="197"/>
      <c r="DWL29" s="197"/>
      <c r="DWM29" s="197"/>
      <c r="DWN29" s="197"/>
      <c r="DWO29" s="197"/>
      <c r="DWP29" s="197"/>
      <c r="DWQ29" s="197"/>
      <c r="DWR29" s="197"/>
      <c r="DWS29" s="197"/>
      <c r="DWT29" s="197"/>
      <c r="DWU29" s="197"/>
      <c r="DWV29" s="197"/>
      <c r="DWW29" s="197"/>
      <c r="DWX29" s="197"/>
      <c r="DWY29" s="197"/>
      <c r="DWZ29" s="197"/>
      <c r="DXA29" s="197"/>
      <c r="DXB29" s="197"/>
      <c r="DXC29" s="197"/>
      <c r="DXD29" s="197"/>
      <c r="DXE29" s="197"/>
      <c r="DXF29" s="197"/>
      <c r="DXG29" s="197"/>
      <c r="DXH29" s="197"/>
      <c r="DXI29" s="197"/>
      <c r="DXJ29" s="197"/>
      <c r="DXK29" s="197"/>
      <c r="DXL29" s="197"/>
      <c r="DXM29" s="197"/>
      <c r="DXN29" s="197"/>
      <c r="DXO29" s="197"/>
      <c r="DXP29" s="197"/>
      <c r="DXQ29" s="197"/>
      <c r="DXR29" s="197"/>
      <c r="DXS29" s="197"/>
      <c r="DXT29" s="197"/>
      <c r="DXU29" s="197"/>
      <c r="DXV29" s="197"/>
      <c r="DXW29" s="197"/>
      <c r="DXX29" s="197"/>
      <c r="DXY29" s="197"/>
      <c r="DXZ29" s="197"/>
      <c r="DYA29" s="197"/>
      <c r="DYB29" s="197"/>
      <c r="DYC29" s="197"/>
      <c r="DYD29" s="197"/>
      <c r="DYE29" s="197"/>
      <c r="DYF29" s="197"/>
      <c r="DYG29" s="197"/>
      <c r="DYH29" s="197"/>
      <c r="DYI29" s="197"/>
      <c r="DYJ29" s="197"/>
      <c r="DYK29" s="197"/>
      <c r="DYL29" s="197"/>
      <c r="DYM29" s="197"/>
      <c r="DYN29" s="197"/>
      <c r="DYO29" s="197"/>
      <c r="DYP29" s="197"/>
      <c r="DYQ29" s="197"/>
      <c r="DYR29" s="197"/>
      <c r="DYS29" s="197"/>
      <c r="DYT29" s="197"/>
      <c r="DYU29" s="197"/>
      <c r="DYV29" s="197"/>
      <c r="DYW29" s="197"/>
      <c r="DYX29" s="197"/>
      <c r="DYY29" s="197"/>
      <c r="DYZ29" s="197"/>
      <c r="DZA29" s="197"/>
      <c r="DZB29" s="197"/>
      <c r="DZC29" s="197"/>
      <c r="DZD29" s="197"/>
      <c r="DZE29" s="197"/>
      <c r="DZF29" s="197"/>
      <c r="DZG29" s="197"/>
      <c r="DZH29" s="197"/>
      <c r="DZI29" s="197"/>
      <c r="DZJ29" s="197"/>
      <c r="DZK29" s="197"/>
      <c r="DZL29" s="197"/>
      <c r="DZM29" s="197"/>
      <c r="DZN29" s="197"/>
      <c r="DZO29" s="197"/>
      <c r="DZP29" s="197"/>
      <c r="DZQ29" s="197"/>
      <c r="DZR29" s="197"/>
      <c r="DZS29" s="197"/>
      <c r="DZT29" s="197"/>
      <c r="DZU29" s="197"/>
      <c r="DZV29" s="197"/>
      <c r="DZW29" s="197"/>
      <c r="DZX29" s="197"/>
      <c r="DZY29" s="197"/>
      <c r="DZZ29" s="197"/>
      <c r="EAA29" s="197"/>
      <c r="EAB29" s="197"/>
      <c r="EAC29" s="197"/>
      <c r="EAD29" s="197"/>
      <c r="EAE29" s="197"/>
      <c r="EAF29" s="197"/>
      <c r="EAG29" s="197"/>
      <c r="EAH29" s="197"/>
      <c r="EAI29" s="197"/>
      <c r="EAJ29" s="197"/>
      <c r="EAK29" s="197"/>
      <c r="EAL29" s="197"/>
      <c r="EAM29" s="197"/>
      <c r="EAN29" s="197"/>
      <c r="EAO29" s="197"/>
      <c r="EAP29" s="197"/>
      <c r="EAQ29" s="197"/>
      <c r="EAR29" s="197"/>
      <c r="EAS29" s="197"/>
      <c r="EAT29" s="197"/>
      <c r="EAU29" s="197"/>
      <c r="EAV29" s="197"/>
      <c r="EAW29" s="197"/>
      <c r="EAX29" s="197"/>
      <c r="EAY29" s="197"/>
      <c r="EAZ29" s="197"/>
      <c r="EBA29" s="197"/>
      <c r="EBB29" s="197"/>
      <c r="EBC29" s="197"/>
      <c r="EBD29" s="197"/>
      <c r="EBE29" s="197"/>
      <c r="EBF29" s="197"/>
      <c r="EBG29" s="197"/>
      <c r="EBH29" s="197"/>
      <c r="EBI29" s="197"/>
      <c r="EBJ29" s="197"/>
      <c r="EBK29" s="197"/>
      <c r="EBL29" s="197"/>
      <c r="EBM29" s="197"/>
      <c r="EBN29" s="197"/>
      <c r="EBO29" s="197"/>
      <c r="EBP29" s="197"/>
      <c r="EBQ29" s="197"/>
      <c r="EBR29" s="197"/>
      <c r="EBS29" s="197"/>
      <c r="EBT29" s="197"/>
      <c r="EBU29" s="197"/>
      <c r="EBV29" s="197"/>
      <c r="EBW29" s="197"/>
      <c r="EBX29" s="197"/>
      <c r="EBY29" s="197"/>
      <c r="EBZ29" s="197"/>
      <c r="ECA29" s="197"/>
      <c r="ECB29" s="197"/>
      <c r="ECC29" s="197"/>
      <c r="ECD29" s="197"/>
      <c r="ECE29" s="197"/>
      <c r="ECF29" s="197"/>
      <c r="ECG29" s="197"/>
      <c r="ECH29" s="197"/>
      <c r="ECI29" s="197"/>
      <c r="ECJ29" s="197"/>
      <c r="ECK29" s="197"/>
      <c r="ECL29" s="197"/>
      <c r="ECM29" s="197"/>
      <c r="ECN29" s="197"/>
      <c r="ECO29" s="197"/>
      <c r="ECP29" s="197"/>
      <c r="ECQ29" s="197"/>
      <c r="ECR29" s="197"/>
      <c r="ECS29" s="197"/>
      <c r="ECT29" s="197"/>
      <c r="ECU29" s="197"/>
      <c r="ECV29" s="197"/>
      <c r="ECW29" s="197"/>
      <c r="ECX29" s="197"/>
      <c r="ECY29" s="197"/>
      <c r="ECZ29" s="197"/>
      <c r="EDA29" s="197"/>
      <c r="EDB29" s="197"/>
      <c r="EDC29" s="197"/>
      <c r="EDD29" s="197"/>
      <c r="EDE29" s="197"/>
      <c r="EDF29" s="197"/>
      <c r="EDG29" s="197"/>
      <c r="EDH29" s="197"/>
      <c r="EDI29" s="197"/>
      <c r="EDJ29" s="197"/>
      <c r="EDK29" s="197"/>
      <c r="EDL29" s="197"/>
      <c r="EDM29" s="197"/>
      <c r="EDN29" s="197"/>
      <c r="EDO29" s="197"/>
      <c r="EDP29" s="197"/>
      <c r="EDQ29" s="197"/>
      <c r="EDR29" s="197"/>
      <c r="EDS29" s="197"/>
      <c r="EDT29" s="197"/>
      <c r="EDU29" s="197"/>
      <c r="EDV29" s="197"/>
      <c r="EDW29" s="197"/>
      <c r="EDX29" s="197"/>
      <c r="EDY29" s="197"/>
      <c r="EDZ29" s="197"/>
      <c r="EEA29" s="197"/>
      <c r="EEB29" s="197"/>
      <c r="EEC29" s="197"/>
      <c r="EED29" s="197"/>
      <c r="EEE29" s="197"/>
      <c r="EEF29" s="197"/>
      <c r="EEG29" s="197"/>
      <c r="EEH29" s="197"/>
      <c r="EEI29" s="197"/>
      <c r="EEJ29" s="197"/>
      <c r="EEK29" s="197"/>
      <c r="EEL29" s="197"/>
      <c r="EEM29" s="197"/>
      <c r="EEN29" s="197"/>
      <c r="EEO29" s="197"/>
      <c r="EEP29" s="197"/>
      <c r="EEQ29" s="197"/>
      <c r="EER29" s="197"/>
      <c r="EES29" s="197"/>
      <c r="EET29" s="197"/>
      <c r="EEU29" s="197"/>
      <c r="EEV29" s="197"/>
      <c r="EEW29" s="197"/>
      <c r="EEX29" s="197"/>
      <c r="EEY29" s="197"/>
      <c r="EEZ29" s="197"/>
      <c r="EFA29" s="197"/>
      <c r="EFB29" s="197"/>
      <c r="EFC29" s="197"/>
      <c r="EFD29" s="197"/>
      <c r="EFE29" s="197"/>
      <c r="EFF29" s="197"/>
      <c r="EFG29" s="197"/>
      <c r="EFH29" s="197"/>
      <c r="EFI29" s="197"/>
      <c r="EFJ29" s="197"/>
      <c r="EFK29" s="197"/>
      <c r="EFL29" s="197"/>
      <c r="EFM29" s="197"/>
      <c r="EFN29" s="197"/>
      <c r="EFO29" s="197"/>
      <c r="EFP29" s="197"/>
      <c r="EFQ29" s="197"/>
      <c r="EFR29" s="197"/>
      <c r="EFS29" s="197"/>
      <c r="EFT29" s="197"/>
      <c r="EFU29" s="197"/>
      <c r="EFV29" s="197"/>
      <c r="EFW29" s="197"/>
      <c r="EFX29" s="197"/>
      <c r="EFY29" s="197"/>
      <c r="EFZ29" s="197"/>
      <c r="EGA29" s="197"/>
      <c r="EGB29" s="197"/>
      <c r="EGC29" s="197"/>
      <c r="EGD29" s="197"/>
      <c r="EGE29" s="197"/>
      <c r="EGF29" s="197"/>
      <c r="EGG29" s="197"/>
      <c r="EGH29" s="197"/>
      <c r="EGI29" s="197"/>
      <c r="EGJ29" s="197"/>
      <c r="EGK29" s="197"/>
      <c r="EGL29" s="197"/>
      <c r="EGM29" s="197"/>
      <c r="EGN29" s="197"/>
      <c r="EGO29" s="197"/>
      <c r="EGP29" s="197"/>
      <c r="EGQ29" s="197"/>
      <c r="EGR29" s="197"/>
      <c r="EGS29" s="197"/>
      <c r="EGT29" s="197"/>
      <c r="EGU29" s="197"/>
      <c r="EGV29" s="197"/>
      <c r="EGW29" s="197"/>
      <c r="EGX29" s="197"/>
      <c r="EGY29" s="197"/>
      <c r="EGZ29" s="197"/>
      <c r="EHA29" s="197"/>
      <c r="EHB29" s="197"/>
      <c r="EHC29" s="197"/>
      <c r="EHD29" s="197"/>
      <c r="EHE29" s="197"/>
      <c r="EHF29" s="197"/>
      <c r="EHG29" s="197"/>
      <c r="EHH29" s="197"/>
      <c r="EHI29" s="197"/>
      <c r="EHJ29" s="197"/>
      <c r="EHK29" s="197"/>
      <c r="EHL29" s="197"/>
      <c r="EHM29" s="197"/>
      <c r="EHN29" s="197"/>
      <c r="EHO29" s="197"/>
      <c r="EHP29" s="197"/>
      <c r="EHQ29" s="197"/>
      <c r="EHR29" s="197"/>
      <c r="EHS29" s="197"/>
      <c r="EHT29" s="197"/>
      <c r="EHU29" s="197"/>
      <c r="EHV29" s="197"/>
      <c r="EHW29" s="197"/>
      <c r="EHX29" s="197"/>
      <c r="EHY29" s="197"/>
      <c r="EHZ29" s="197"/>
      <c r="EIA29" s="197"/>
      <c r="EIB29" s="197"/>
      <c r="EIC29" s="197"/>
      <c r="EID29" s="197"/>
      <c r="EIE29" s="197"/>
      <c r="EIF29" s="197"/>
      <c r="EIG29" s="197"/>
      <c r="EIH29" s="197"/>
      <c r="EII29" s="197"/>
      <c r="EIJ29" s="197"/>
      <c r="EIK29" s="197"/>
      <c r="EIL29" s="197"/>
      <c r="EIM29" s="197"/>
      <c r="EIN29" s="197"/>
      <c r="EIO29" s="197"/>
      <c r="EIP29" s="197"/>
      <c r="EIQ29" s="197"/>
      <c r="EIR29" s="197"/>
      <c r="EIS29" s="197"/>
      <c r="EIT29" s="197"/>
      <c r="EIU29" s="197"/>
      <c r="EIV29" s="197"/>
      <c r="EIW29" s="197"/>
      <c r="EIX29" s="197"/>
      <c r="EIY29" s="197"/>
      <c r="EIZ29" s="197"/>
      <c r="EJA29" s="197"/>
      <c r="EJB29" s="197"/>
      <c r="EJC29" s="197"/>
      <c r="EJD29" s="197"/>
      <c r="EJE29" s="197"/>
      <c r="EJF29" s="197"/>
      <c r="EJG29" s="197"/>
      <c r="EJH29" s="197"/>
      <c r="EJI29" s="197"/>
      <c r="EJJ29" s="197"/>
      <c r="EJK29" s="197"/>
      <c r="EJL29" s="197"/>
      <c r="EJM29" s="197"/>
      <c r="EJN29" s="197"/>
      <c r="EJO29" s="197"/>
      <c r="EJP29" s="197"/>
      <c r="EJQ29" s="197"/>
      <c r="EJR29" s="197"/>
      <c r="EJS29" s="197"/>
      <c r="EJT29" s="197"/>
      <c r="EJU29" s="197"/>
      <c r="EJV29" s="197"/>
      <c r="EJW29" s="197"/>
      <c r="EJX29" s="197"/>
      <c r="EJY29" s="197"/>
      <c r="EJZ29" s="197"/>
      <c r="EKA29" s="197"/>
      <c r="EKB29" s="197"/>
      <c r="EKC29" s="197"/>
      <c r="EKD29" s="197"/>
      <c r="EKE29" s="197"/>
      <c r="EKF29" s="197"/>
      <c r="EKG29" s="197"/>
      <c r="EKH29" s="197"/>
      <c r="EKI29" s="197"/>
      <c r="EKJ29" s="197"/>
      <c r="EKK29" s="197"/>
      <c r="EKL29" s="197"/>
      <c r="EKM29" s="197"/>
      <c r="EKN29" s="197"/>
      <c r="EKO29" s="197"/>
      <c r="EKP29" s="197"/>
      <c r="EKQ29" s="197"/>
      <c r="EKR29" s="197"/>
      <c r="EKS29" s="197"/>
      <c r="EKT29" s="197"/>
      <c r="EKU29" s="197"/>
      <c r="EKV29" s="197"/>
      <c r="EKW29" s="197"/>
      <c r="EKX29" s="197"/>
      <c r="EKY29" s="197"/>
      <c r="EKZ29" s="197"/>
      <c r="ELA29" s="197"/>
      <c r="ELB29" s="197"/>
      <c r="ELC29" s="197"/>
      <c r="ELD29" s="197"/>
      <c r="ELE29" s="197"/>
      <c r="ELF29" s="197"/>
      <c r="ELG29" s="197"/>
      <c r="ELH29" s="197"/>
      <c r="ELI29" s="197"/>
      <c r="ELJ29" s="197"/>
      <c r="ELK29" s="197"/>
      <c r="ELL29" s="197"/>
      <c r="ELM29" s="197"/>
      <c r="ELN29" s="197"/>
      <c r="ELO29" s="197"/>
      <c r="ELP29" s="197"/>
      <c r="ELQ29" s="197"/>
      <c r="ELR29" s="197"/>
      <c r="ELS29" s="197"/>
      <c r="ELT29" s="197"/>
      <c r="ELU29" s="197"/>
      <c r="ELV29" s="197"/>
      <c r="ELW29" s="197"/>
      <c r="ELX29" s="197"/>
      <c r="ELY29" s="197"/>
      <c r="ELZ29" s="197"/>
      <c r="EMA29" s="197"/>
      <c r="EMB29" s="197"/>
      <c r="EMC29" s="197"/>
      <c r="EMD29" s="197"/>
      <c r="EME29" s="197"/>
      <c r="EMF29" s="197"/>
      <c r="EMG29" s="197"/>
      <c r="EMH29" s="197"/>
      <c r="EMI29" s="197"/>
      <c r="EMJ29" s="197"/>
      <c r="EMK29" s="197"/>
      <c r="EML29" s="197"/>
      <c r="EMM29" s="197"/>
      <c r="EMN29" s="197"/>
      <c r="EMO29" s="197"/>
      <c r="EMP29" s="197"/>
      <c r="EMQ29" s="197"/>
      <c r="EMR29" s="197"/>
      <c r="EMS29" s="197"/>
      <c r="EMT29" s="197"/>
      <c r="EMU29" s="197"/>
      <c r="EMV29" s="197"/>
      <c r="EMW29" s="197"/>
      <c r="EMX29" s="197"/>
      <c r="EMY29" s="197"/>
      <c r="EMZ29" s="197"/>
      <c r="ENA29" s="197"/>
      <c r="ENB29" s="197"/>
      <c r="ENC29" s="197"/>
      <c r="END29" s="197"/>
      <c r="ENE29" s="197"/>
      <c r="ENF29" s="197"/>
      <c r="ENG29" s="197"/>
      <c r="ENH29" s="197"/>
      <c r="ENI29" s="197"/>
      <c r="ENJ29" s="197"/>
      <c r="ENK29" s="197"/>
      <c r="ENL29" s="197"/>
      <c r="ENM29" s="197"/>
      <c r="ENN29" s="197"/>
      <c r="ENO29" s="197"/>
      <c r="ENP29" s="197"/>
      <c r="ENQ29" s="197"/>
      <c r="ENR29" s="197"/>
      <c r="ENS29" s="197"/>
      <c r="ENT29" s="197"/>
      <c r="ENU29" s="197"/>
      <c r="ENV29" s="197"/>
      <c r="ENW29" s="197"/>
      <c r="ENX29" s="197"/>
      <c r="ENY29" s="197"/>
      <c r="ENZ29" s="197"/>
      <c r="EOA29" s="197"/>
      <c r="EOB29" s="197"/>
      <c r="EOC29" s="197"/>
      <c r="EOD29" s="197"/>
      <c r="EOE29" s="197"/>
      <c r="EOF29" s="197"/>
      <c r="EOG29" s="197"/>
      <c r="EOH29" s="197"/>
      <c r="EOI29" s="197"/>
      <c r="EOJ29" s="197"/>
      <c r="EOK29" s="197"/>
      <c r="EOL29" s="197"/>
      <c r="EOM29" s="197"/>
      <c r="EON29" s="197"/>
      <c r="EOO29" s="197"/>
      <c r="EOP29" s="197"/>
      <c r="EOQ29" s="197"/>
      <c r="EOR29" s="197"/>
      <c r="EOS29" s="197"/>
      <c r="EOT29" s="197"/>
      <c r="EOU29" s="197"/>
      <c r="EOV29" s="197"/>
      <c r="EOW29" s="197"/>
      <c r="EOX29" s="197"/>
      <c r="EOY29" s="197"/>
      <c r="EOZ29" s="197"/>
      <c r="EPA29" s="197"/>
      <c r="EPB29" s="197"/>
      <c r="EPC29" s="197"/>
      <c r="EPD29" s="197"/>
      <c r="EPE29" s="197"/>
      <c r="EPF29" s="197"/>
      <c r="EPG29" s="197"/>
      <c r="EPH29" s="197"/>
      <c r="EPI29" s="197"/>
      <c r="EPJ29" s="197"/>
      <c r="EPK29" s="197"/>
      <c r="EPL29" s="197"/>
      <c r="EPM29" s="197"/>
      <c r="EPN29" s="197"/>
      <c r="EPO29" s="197"/>
      <c r="EPP29" s="197"/>
      <c r="EPQ29" s="197"/>
      <c r="EPR29" s="197"/>
      <c r="EPS29" s="197"/>
      <c r="EPT29" s="197"/>
      <c r="EPU29" s="197"/>
      <c r="EPV29" s="197"/>
      <c r="EPW29" s="197"/>
      <c r="EPX29" s="197"/>
      <c r="EPY29" s="197"/>
      <c r="EPZ29" s="197"/>
      <c r="EQA29" s="197"/>
      <c r="EQB29" s="197"/>
      <c r="EQC29" s="197"/>
      <c r="EQD29" s="197"/>
      <c r="EQE29" s="197"/>
      <c r="EQF29" s="197"/>
      <c r="EQG29" s="197"/>
      <c r="EQH29" s="197"/>
      <c r="EQI29" s="197"/>
      <c r="EQJ29" s="197"/>
      <c r="EQK29" s="197"/>
      <c r="EQL29" s="197"/>
      <c r="EQM29" s="197"/>
      <c r="EQN29" s="197"/>
      <c r="EQO29" s="197"/>
      <c r="EQP29" s="197"/>
      <c r="EQQ29" s="197"/>
      <c r="EQR29" s="197"/>
      <c r="EQS29" s="197"/>
      <c r="EQT29" s="197"/>
      <c r="EQU29" s="197"/>
      <c r="EQV29" s="197"/>
      <c r="EQW29" s="197"/>
      <c r="EQX29" s="197"/>
      <c r="EQY29" s="197"/>
      <c r="EQZ29" s="197"/>
      <c r="ERA29" s="197"/>
      <c r="ERB29" s="197"/>
      <c r="ERC29" s="197"/>
      <c r="ERD29" s="197"/>
      <c r="ERE29" s="197"/>
      <c r="ERF29" s="197"/>
      <c r="ERG29" s="197"/>
      <c r="ERH29" s="197"/>
      <c r="ERI29" s="197"/>
      <c r="ERJ29" s="197"/>
      <c r="ERK29" s="197"/>
      <c r="ERL29" s="197"/>
      <c r="ERM29" s="197"/>
      <c r="ERN29" s="197"/>
      <c r="ERO29" s="197"/>
      <c r="ERP29" s="197"/>
      <c r="ERQ29" s="197"/>
      <c r="ERR29" s="197"/>
      <c r="ERS29" s="197"/>
      <c r="ERT29" s="197"/>
      <c r="ERU29" s="197"/>
      <c r="ERV29" s="197"/>
      <c r="ERW29" s="197"/>
      <c r="ERX29" s="197"/>
      <c r="ERY29" s="197"/>
      <c r="ERZ29" s="197"/>
      <c r="ESA29" s="197"/>
      <c r="ESB29" s="197"/>
      <c r="ESC29" s="197"/>
      <c r="ESD29" s="197"/>
      <c r="ESE29" s="197"/>
      <c r="ESF29" s="197"/>
      <c r="ESG29" s="197"/>
      <c r="ESH29" s="197"/>
      <c r="ESI29" s="197"/>
      <c r="ESJ29" s="197"/>
      <c r="ESK29" s="197"/>
      <c r="ESL29" s="197"/>
      <c r="ESM29" s="197"/>
      <c r="ESN29" s="197"/>
      <c r="ESO29" s="197"/>
      <c r="ESP29" s="197"/>
      <c r="ESQ29" s="197"/>
      <c r="ESR29" s="197"/>
      <c r="ESS29" s="197"/>
      <c r="EST29" s="197"/>
      <c r="ESU29" s="197"/>
      <c r="ESV29" s="197"/>
      <c r="ESW29" s="197"/>
      <c r="ESX29" s="197"/>
      <c r="ESY29" s="197"/>
      <c r="ESZ29" s="197"/>
      <c r="ETA29" s="197"/>
      <c r="ETB29" s="197"/>
      <c r="ETC29" s="197"/>
      <c r="ETD29" s="197"/>
      <c r="ETE29" s="197"/>
      <c r="ETF29" s="197"/>
      <c r="ETG29" s="197"/>
      <c r="ETH29" s="197"/>
      <c r="ETI29" s="197"/>
      <c r="ETJ29" s="197"/>
      <c r="ETK29" s="197"/>
      <c r="ETL29" s="197"/>
      <c r="ETM29" s="197"/>
      <c r="ETN29" s="197"/>
      <c r="ETO29" s="197"/>
      <c r="ETP29" s="197"/>
      <c r="ETQ29" s="197"/>
      <c r="ETR29" s="197"/>
      <c r="ETS29" s="197"/>
      <c r="ETT29" s="197"/>
      <c r="ETU29" s="197"/>
      <c r="ETV29" s="197"/>
      <c r="ETW29" s="197"/>
      <c r="ETX29" s="197"/>
      <c r="ETY29" s="197"/>
      <c r="ETZ29" s="197"/>
      <c r="EUA29" s="197"/>
      <c r="EUB29" s="197"/>
      <c r="EUC29" s="197"/>
      <c r="EUD29" s="197"/>
      <c r="EUE29" s="197"/>
      <c r="EUF29" s="197"/>
      <c r="EUG29" s="197"/>
      <c r="EUH29" s="197"/>
      <c r="EUI29" s="197"/>
      <c r="EUJ29" s="197"/>
      <c r="EUK29" s="197"/>
      <c r="EUL29" s="197"/>
      <c r="EUM29" s="197"/>
      <c r="EUN29" s="197"/>
      <c r="EUO29" s="197"/>
      <c r="EUP29" s="197"/>
      <c r="EUQ29" s="197"/>
      <c r="EUR29" s="197"/>
      <c r="EUS29" s="197"/>
      <c r="EUT29" s="197"/>
      <c r="EUU29" s="197"/>
      <c r="EUV29" s="197"/>
      <c r="EUW29" s="197"/>
      <c r="EUX29" s="197"/>
      <c r="EUY29" s="197"/>
      <c r="EUZ29" s="197"/>
      <c r="EVA29" s="197"/>
      <c r="EVB29" s="197"/>
      <c r="EVC29" s="197"/>
      <c r="EVD29" s="197"/>
      <c r="EVE29" s="197"/>
      <c r="EVF29" s="197"/>
      <c r="EVG29" s="197"/>
      <c r="EVH29" s="197"/>
      <c r="EVI29" s="197"/>
      <c r="EVJ29" s="197"/>
      <c r="EVK29" s="197"/>
      <c r="EVL29" s="197"/>
      <c r="EVM29" s="197"/>
      <c r="EVN29" s="197"/>
      <c r="EVO29" s="197"/>
      <c r="EVP29" s="197"/>
      <c r="EVQ29" s="197"/>
      <c r="EVR29" s="197"/>
      <c r="EVS29" s="197"/>
      <c r="EVT29" s="197"/>
      <c r="EVU29" s="197"/>
      <c r="EVV29" s="197"/>
      <c r="EVW29" s="197"/>
      <c r="EVX29" s="197"/>
      <c r="EVY29" s="197"/>
      <c r="EVZ29" s="197"/>
      <c r="EWA29" s="197"/>
      <c r="EWB29" s="197"/>
      <c r="EWC29" s="197"/>
      <c r="EWD29" s="197"/>
      <c r="EWE29" s="197"/>
      <c r="EWF29" s="197"/>
      <c r="EWG29" s="197"/>
      <c r="EWH29" s="197"/>
      <c r="EWI29" s="197"/>
      <c r="EWJ29" s="197"/>
      <c r="EWK29" s="197"/>
      <c r="EWL29" s="197"/>
      <c r="EWM29" s="197"/>
      <c r="EWN29" s="197"/>
      <c r="EWO29" s="197"/>
      <c r="EWP29" s="197"/>
      <c r="EWQ29" s="197"/>
      <c r="EWR29" s="197"/>
      <c r="EWS29" s="197"/>
      <c r="EWT29" s="197"/>
      <c r="EWU29" s="197"/>
      <c r="EWV29" s="197"/>
      <c r="EWW29" s="197"/>
      <c r="EWX29" s="197"/>
      <c r="EWY29" s="197"/>
      <c r="EWZ29" s="197"/>
      <c r="EXA29" s="197"/>
      <c r="EXB29" s="197"/>
      <c r="EXC29" s="197"/>
      <c r="EXD29" s="197"/>
      <c r="EXE29" s="197"/>
      <c r="EXF29" s="197"/>
      <c r="EXG29" s="197"/>
      <c r="EXH29" s="197"/>
      <c r="EXI29" s="197"/>
      <c r="EXJ29" s="197"/>
      <c r="EXK29" s="197"/>
      <c r="EXL29" s="197"/>
      <c r="EXM29" s="197"/>
      <c r="EXN29" s="197"/>
      <c r="EXO29" s="197"/>
      <c r="EXP29" s="197"/>
      <c r="EXQ29" s="197"/>
      <c r="EXR29" s="197"/>
      <c r="EXS29" s="197"/>
      <c r="EXT29" s="197"/>
      <c r="EXU29" s="197"/>
      <c r="EXV29" s="197"/>
      <c r="EXW29" s="197"/>
      <c r="EXX29" s="197"/>
      <c r="EXY29" s="197"/>
      <c r="EXZ29" s="197"/>
      <c r="EYA29" s="197"/>
      <c r="EYB29" s="197"/>
      <c r="EYC29" s="197"/>
      <c r="EYD29" s="197"/>
      <c r="EYE29" s="197"/>
      <c r="EYF29" s="197"/>
      <c r="EYG29" s="197"/>
      <c r="EYH29" s="197"/>
      <c r="EYI29" s="197"/>
      <c r="EYJ29" s="197"/>
      <c r="EYK29" s="197"/>
      <c r="EYL29" s="197"/>
      <c r="EYM29" s="197"/>
      <c r="EYN29" s="197"/>
      <c r="EYO29" s="197"/>
      <c r="EYP29" s="197"/>
      <c r="EYQ29" s="197"/>
      <c r="EYR29" s="197"/>
      <c r="EYS29" s="197"/>
      <c r="EYT29" s="197"/>
      <c r="EYU29" s="197"/>
      <c r="EYV29" s="197"/>
      <c r="EYW29" s="197"/>
      <c r="EYX29" s="197"/>
      <c r="EYY29" s="197"/>
      <c r="EYZ29" s="197"/>
      <c r="EZA29" s="197"/>
      <c r="EZB29" s="197"/>
      <c r="EZC29" s="197"/>
      <c r="EZD29" s="197"/>
      <c r="EZE29" s="197"/>
      <c r="EZF29" s="197"/>
      <c r="EZG29" s="197"/>
      <c r="EZH29" s="197"/>
      <c r="EZI29" s="197"/>
      <c r="EZJ29" s="197"/>
      <c r="EZK29" s="197"/>
      <c r="EZL29" s="197"/>
      <c r="EZM29" s="197"/>
      <c r="EZN29" s="197"/>
      <c r="EZO29" s="197"/>
      <c r="EZP29" s="197"/>
      <c r="EZQ29" s="197"/>
      <c r="EZR29" s="197"/>
      <c r="EZS29" s="197"/>
      <c r="EZT29" s="197"/>
      <c r="EZU29" s="197"/>
      <c r="EZV29" s="197"/>
      <c r="EZW29" s="197"/>
      <c r="EZX29" s="197"/>
      <c r="EZY29" s="197"/>
      <c r="EZZ29" s="197"/>
      <c r="FAA29" s="197"/>
      <c r="FAB29" s="197"/>
      <c r="FAC29" s="197"/>
      <c r="FAD29" s="197"/>
      <c r="FAE29" s="197"/>
      <c r="FAF29" s="197"/>
      <c r="FAG29" s="197"/>
      <c r="FAH29" s="197"/>
      <c r="FAI29" s="197"/>
      <c r="FAJ29" s="197"/>
      <c r="FAK29" s="197"/>
      <c r="FAL29" s="197"/>
      <c r="FAM29" s="197"/>
      <c r="FAN29" s="197"/>
      <c r="FAO29" s="197"/>
      <c r="FAP29" s="197"/>
      <c r="FAQ29" s="197"/>
      <c r="FAR29" s="197"/>
      <c r="FAS29" s="197"/>
      <c r="FAT29" s="197"/>
      <c r="FAU29" s="197"/>
      <c r="FAV29" s="197"/>
      <c r="FAW29" s="197"/>
      <c r="FAX29" s="197"/>
      <c r="FAY29" s="197"/>
      <c r="FAZ29" s="197"/>
      <c r="FBA29" s="197"/>
      <c r="FBB29" s="197"/>
      <c r="FBC29" s="197"/>
      <c r="FBD29" s="197"/>
      <c r="FBE29" s="197"/>
      <c r="FBF29" s="197"/>
      <c r="FBG29" s="197"/>
      <c r="FBH29" s="197"/>
      <c r="FBI29" s="197"/>
      <c r="FBJ29" s="197"/>
      <c r="FBK29" s="197"/>
      <c r="FBL29" s="197"/>
      <c r="FBM29" s="197"/>
      <c r="FBN29" s="197"/>
      <c r="FBO29" s="197"/>
      <c r="FBP29" s="197"/>
      <c r="FBQ29" s="197"/>
      <c r="FBR29" s="197"/>
      <c r="FBS29" s="197"/>
      <c r="FBT29" s="197"/>
      <c r="FBU29" s="197"/>
      <c r="FBV29" s="197"/>
      <c r="FBW29" s="197"/>
      <c r="FBX29" s="197"/>
      <c r="FBY29" s="197"/>
      <c r="FBZ29" s="197"/>
      <c r="FCA29" s="197"/>
      <c r="FCB29" s="197"/>
      <c r="FCC29" s="197"/>
      <c r="FCD29" s="197"/>
      <c r="FCE29" s="197"/>
      <c r="FCF29" s="197"/>
      <c r="FCG29" s="197"/>
      <c r="FCH29" s="197"/>
      <c r="FCI29" s="197"/>
      <c r="FCJ29" s="197"/>
      <c r="FCK29" s="197"/>
      <c r="FCL29" s="197"/>
      <c r="FCM29" s="197"/>
      <c r="FCN29" s="197"/>
      <c r="FCO29" s="197"/>
      <c r="FCP29" s="197"/>
      <c r="FCQ29" s="197"/>
      <c r="FCR29" s="197"/>
      <c r="FCS29" s="197"/>
      <c r="FCT29" s="197"/>
      <c r="FCU29" s="197"/>
      <c r="FCV29" s="197"/>
      <c r="FCW29" s="197"/>
      <c r="FCX29" s="197"/>
      <c r="FCY29" s="197"/>
      <c r="FCZ29" s="197"/>
      <c r="FDA29" s="197"/>
      <c r="FDB29" s="197"/>
      <c r="FDC29" s="197"/>
      <c r="FDD29" s="197"/>
      <c r="FDE29" s="197"/>
      <c r="FDF29" s="197"/>
      <c r="FDG29" s="197"/>
      <c r="FDH29" s="197"/>
      <c r="FDI29" s="197"/>
      <c r="FDJ29" s="197"/>
      <c r="FDK29" s="197"/>
      <c r="FDL29" s="197"/>
      <c r="FDM29" s="197"/>
      <c r="FDN29" s="197"/>
      <c r="FDO29" s="197"/>
      <c r="FDP29" s="197"/>
      <c r="FDQ29" s="197"/>
      <c r="FDR29" s="197"/>
      <c r="FDS29" s="197"/>
      <c r="FDT29" s="197"/>
      <c r="FDU29" s="197"/>
      <c r="FDV29" s="197"/>
      <c r="FDW29" s="197"/>
      <c r="FDX29" s="197"/>
      <c r="FDY29" s="197"/>
      <c r="FDZ29" s="197"/>
      <c r="FEA29" s="197"/>
      <c r="FEB29" s="197"/>
      <c r="FEC29" s="197"/>
      <c r="FED29" s="197"/>
      <c r="FEE29" s="197"/>
      <c r="FEF29" s="197"/>
      <c r="FEG29" s="197"/>
      <c r="FEH29" s="197"/>
      <c r="FEI29" s="197"/>
      <c r="FEJ29" s="197"/>
      <c r="FEK29" s="197"/>
      <c r="FEL29" s="197"/>
      <c r="FEM29" s="197"/>
      <c r="FEN29" s="197"/>
      <c r="FEO29" s="197"/>
      <c r="FEP29" s="197"/>
      <c r="FEQ29" s="197"/>
      <c r="FER29" s="197"/>
      <c r="FES29" s="197"/>
      <c r="FET29" s="197"/>
      <c r="FEU29" s="197"/>
      <c r="FEV29" s="197"/>
      <c r="FEW29" s="197"/>
      <c r="FEX29" s="197"/>
      <c r="FEY29" s="197"/>
      <c r="FEZ29" s="197"/>
      <c r="FFA29" s="197"/>
      <c r="FFB29" s="197"/>
      <c r="FFC29" s="197"/>
      <c r="FFD29" s="197"/>
      <c r="FFE29" s="197"/>
      <c r="FFF29" s="197"/>
      <c r="FFG29" s="197"/>
      <c r="FFH29" s="197"/>
      <c r="FFI29" s="197"/>
      <c r="FFJ29" s="197"/>
      <c r="FFK29" s="197"/>
      <c r="FFL29" s="197"/>
      <c r="FFM29" s="197"/>
      <c r="FFN29" s="197"/>
      <c r="FFO29" s="197"/>
      <c r="FFP29" s="197"/>
      <c r="FFQ29" s="197"/>
      <c r="FFR29" s="197"/>
      <c r="FFS29" s="197"/>
      <c r="FFT29" s="197"/>
      <c r="FFU29" s="197"/>
      <c r="FFV29" s="197"/>
      <c r="FFW29" s="197"/>
      <c r="FFX29" s="197"/>
      <c r="FFY29" s="197"/>
      <c r="FFZ29" s="197"/>
      <c r="FGA29" s="197"/>
      <c r="FGB29" s="197"/>
      <c r="FGC29" s="197"/>
      <c r="FGD29" s="197"/>
      <c r="FGE29" s="197"/>
      <c r="FGF29" s="197"/>
      <c r="FGG29" s="197"/>
      <c r="FGH29" s="197"/>
      <c r="FGI29" s="197"/>
      <c r="FGJ29" s="197"/>
      <c r="FGK29" s="197"/>
      <c r="FGL29" s="197"/>
      <c r="FGM29" s="197"/>
      <c r="FGN29" s="197"/>
      <c r="FGO29" s="197"/>
      <c r="FGP29" s="197"/>
      <c r="FGQ29" s="197"/>
      <c r="FGR29" s="197"/>
      <c r="FGS29" s="197"/>
      <c r="FGT29" s="197"/>
      <c r="FGU29" s="197"/>
      <c r="FGV29" s="197"/>
      <c r="FGW29" s="197"/>
      <c r="FGX29" s="197"/>
      <c r="FGY29" s="197"/>
      <c r="FGZ29" s="197"/>
      <c r="FHA29" s="197"/>
      <c r="FHB29" s="197"/>
      <c r="FHC29" s="197"/>
      <c r="FHD29" s="197"/>
      <c r="FHE29" s="197"/>
      <c r="FHF29" s="197"/>
      <c r="FHG29" s="197"/>
      <c r="FHH29" s="197"/>
      <c r="FHI29" s="197"/>
      <c r="FHJ29" s="197"/>
      <c r="FHK29" s="197"/>
      <c r="FHL29" s="197"/>
      <c r="FHM29" s="197"/>
      <c r="FHN29" s="197"/>
      <c r="FHO29" s="197"/>
      <c r="FHP29" s="197"/>
      <c r="FHQ29" s="197"/>
      <c r="FHR29" s="197"/>
      <c r="FHS29" s="197"/>
      <c r="FHT29" s="197"/>
      <c r="FHU29" s="197"/>
      <c r="FHV29" s="197"/>
      <c r="FHW29" s="197"/>
      <c r="FHX29" s="197"/>
      <c r="FHY29" s="197"/>
      <c r="FHZ29" s="197"/>
      <c r="FIA29" s="197"/>
      <c r="FIB29" s="197"/>
      <c r="FIC29" s="197"/>
      <c r="FID29" s="197"/>
      <c r="FIE29" s="197"/>
      <c r="FIF29" s="197"/>
      <c r="FIG29" s="197"/>
      <c r="FIH29" s="197"/>
      <c r="FII29" s="197"/>
      <c r="FIJ29" s="197"/>
      <c r="FIK29" s="197"/>
      <c r="FIL29" s="197"/>
      <c r="FIM29" s="197"/>
      <c r="FIN29" s="197"/>
      <c r="FIO29" s="197"/>
      <c r="FIP29" s="197"/>
      <c r="FIQ29" s="197"/>
      <c r="FIR29" s="197"/>
      <c r="FIS29" s="197"/>
      <c r="FIT29" s="197"/>
      <c r="FIU29" s="197"/>
      <c r="FIV29" s="197"/>
      <c r="FIW29" s="197"/>
      <c r="FIX29" s="197"/>
      <c r="FIY29" s="197"/>
      <c r="FIZ29" s="197"/>
      <c r="FJA29" s="197"/>
      <c r="FJB29" s="197"/>
      <c r="FJC29" s="197"/>
      <c r="FJD29" s="197"/>
      <c r="FJE29" s="197"/>
      <c r="FJF29" s="197"/>
      <c r="FJG29" s="197"/>
      <c r="FJH29" s="197"/>
      <c r="FJI29" s="197"/>
      <c r="FJJ29" s="197"/>
      <c r="FJK29" s="197"/>
      <c r="FJL29" s="197"/>
      <c r="FJM29" s="197"/>
      <c r="FJN29" s="197"/>
      <c r="FJO29" s="197"/>
      <c r="FJP29" s="197"/>
      <c r="FJQ29" s="197"/>
      <c r="FJR29" s="197"/>
      <c r="FJS29" s="197"/>
      <c r="FJT29" s="197"/>
      <c r="FJU29" s="197"/>
      <c r="FJV29" s="197"/>
      <c r="FJW29" s="197"/>
      <c r="FJX29" s="197"/>
      <c r="FJY29" s="197"/>
      <c r="FJZ29" s="197"/>
      <c r="FKA29" s="197"/>
      <c r="FKB29" s="197"/>
      <c r="FKC29" s="197"/>
      <c r="FKD29" s="197"/>
      <c r="FKE29" s="197"/>
      <c r="FKF29" s="197"/>
      <c r="FKG29" s="197"/>
      <c r="FKH29" s="197"/>
      <c r="FKI29" s="197"/>
      <c r="FKJ29" s="197"/>
      <c r="FKK29" s="197"/>
      <c r="FKL29" s="197"/>
      <c r="FKM29" s="197"/>
      <c r="FKN29" s="197"/>
      <c r="FKO29" s="197"/>
      <c r="FKP29" s="197"/>
      <c r="FKQ29" s="197"/>
      <c r="FKR29" s="197"/>
      <c r="FKS29" s="197"/>
      <c r="FKT29" s="197"/>
      <c r="FKU29" s="197"/>
      <c r="FKV29" s="197"/>
      <c r="FKW29" s="197"/>
      <c r="FKX29" s="197"/>
      <c r="FKY29" s="197"/>
      <c r="FKZ29" s="197"/>
      <c r="FLA29" s="197"/>
      <c r="FLB29" s="197"/>
      <c r="FLC29" s="197"/>
      <c r="FLD29" s="197"/>
      <c r="FLE29" s="197"/>
      <c r="FLF29" s="197"/>
      <c r="FLG29" s="197"/>
      <c r="FLH29" s="197"/>
      <c r="FLI29" s="197"/>
      <c r="FLJ29" s="197"/>
      <c r="FLK29" s="197"/>
      <c r="FLL29" s="197"/>
      <c r="FLM29" s="197"/>
      <c r="FLN29" s="197"/>
      <c r="FLO29" s="197"/>
      <c r="FLP29" s="197"/>
      <c r="FLQ29" s="197"/>
      <c r="FLR29" s="197"/>
      <c r="FLS29" s="197"/>
      <c r="FLT29" s="197"/>
      <c r="FLU29" s="197"/>
      <c r="FLV29" s="197"/>
      <c r="FLW29" s="197"/>
      <c r="FLX29" s="197"/>
      <c r="FLY29" s="197"/>
      <c r="FLZ29" s="197"/>
      <c r="FMA29" s="197"/>
      <c r="FMB29" s="197"/>
      <c r="FMC29" s="197"/>
      <c r="FMD29" s="197"/>
      <c r="FME29" s="197"/>
      <c r="FMF29" s="197"/>
      <c r="FMG29" s="197"/>
      <c r="FMH29" s="197"/>
      <c r="FMI29" s="197"/>
      <c r="FMJ29" s="197"/>
      <c r="FMK29" s="197"/>
      <c r="FML29" s="197"/>
      <c r="FMM29" s="197"/>
      <c r="FMN29" s="197"/>
      <c r="FMO29" s="197"/>
      <c r="FMP29" s="197"/>
      <c r="FMQ29" s="197"/>
      <c r="FMR29" s="197"/>
      <c r="FMS29" s="197"/>
      <c r="FMT29" s="197"/>
      <c r="FMU29" s="197"/>
      <c r="FMV29" s="197"/>
      <c r="FMW29" s="197"/>
      <c r="FMX29" s="197"/>
      <c r="FMY29" s="197"/>
      <c r="FMZ29" s="197"/>
      <c r="FNA29" s="197"/>
      <c r="FNB29" s="197"/>
      <c r="FNC29" s="197"/>
      <c r="FND29" s="197"/>
      <c r="FNE29" s="197"/>
      <c r="FNF29" s="197"/>
      <c r="FNG29" s="197"/>
      <c r="FNH29" s="197"/>
      <c r="FNI29" s="197"/>
      <c r="FNJ29" s="197"/>
      <c r="FNK29" s="197"/>
      <c r="FNL29" s="197"/>
      <c r="FNM29" s="197"/>
      <c r="FNN29" s="197"/>
      <c r="FNO29" s="197"/>
      <c r="FNP29" s="197"/>
      <c r="FNQ29" s="197"/>
      <c r="FNR29" s="197"/>
      <c r="FNS29" s="197"/>
      <c r="FNT29" s="197"/>
      <c r="FNU29" s="197"/>
      <c r="FNV29" s="197"/>
      <c r="FNW29" s="197"/>
      <c r="FNX29" s="197"/>
      <c r="FNY29" s="197"/>
      <c r="FNZ29" s="197"/>
      <c r="FOA29" s="197"/>
      <c r="FOB29" s="197"/>
      <c r="FOC29" s="197"/>
      <c r="FOD29" s="197"/>
      <c r="FOE29" s="197"/>
      <c r="FOF29" s="197"/>
      <c r="FOG29" s="197"/>
      <c r="FOH29" s="197"/>
      <c r="FOI29" s="197"/>
      <c r="FOJ29" s="197"/>
      <c r="FOK29" s="197"/>
      <c r="FOL29" s="197"/>
      <c r="FOM29" s="197"/>
      <c r="FON29" s="197"/>
      <c r="FOO29" s="197"/>
      <c r="FOP29" s="197"/>
      <c r="FOQ29" s="197"/>
      <c r="FOR29" s="197"/>
      <c r="FOS29" s="197"/>
      <c r="FOT29" s="197"/>
      <c r="FOU29" s="197"/>
      <c r="FOV29" s="197"/>
      <c r="FOW29" s="197"/>
      <c r="FOX29" s="197"/>
      <c r="FOY29" s="197"/>
      <c r="FOZ29" s="197"/>
      <c r="FPA29" s="197"/>
      <c r="FPB29" s="197"/>
      <c r="FPC29" s="197"/>
      <c r="FPD29" s="197"/>
      <c r="FPE29" s="197"/>
      <c r="FPF29" s="197"/>
      <c r="FPG29" s="197"/>
      <c r="FPH29" s="197"/>
      <c r="FPI29" s="197"/>
      <c r="FPJ29" s="197"/>
      <c r="FPK29" s="197"/>
      <c r="FPL29" s="197"/>
      <c r="FPM29" s="197"/>
      <c r="FPN29" s="197"/>
      <c r="FPO29" s="197"/>
      <c r="FPP29" s="197"/>
      <c r="FPQ29" s="197"/>
      <c r="FPR29" s="197"/>
      <c r="FPS29" s="197"/>
      <c r="FPT29" s="197"/>
      <c r="FPU29" s="197"/>
      <c r="FPV29" s="197"/>
      <c r="FPW29" s="197"/>
      <c r="FPX29" s="197"/>
      <c r="FPY29" s="197"/>
      <c r="FPZ29" s="197"/>
      <c r="FQA29" s="197"/>
      <c r="FQB29" s="197"/>
      <c r="FQC29" s="197"/>
      <c r="FQD29" s="197"/>
      <c r="FQE29" s="197"/>
      <c r="FQF29" s="197"/>
      <c r="FQG29" s="197"/>
      <c r="FQH29" s="197"/>
      <c r="FQI29" s="197"/>
      <c r="FQJ29" s="197"/>
      <c r="FQK29" s="197"/>
      <c r="FQL29" s="197"/>
      <c r="FQM29" s="197"/>
      <c r="FQN29" s="197"/>
      <c r="FQO29" s="197"/>
      <c r="FQP29" s="197"/>
      <c r="FQQ29" s="197"/>
      <c r="FQR29" s="197"/>
      <c r="FQS29" s="197"/>
      <c r="FQT29" s="197"/>
      <c r="FQU29" s="197"/>
      <c r="FQV29" s="197"/>
      <c r="FQW29" s="197"/>
      <c r="FQX29" s="197"/>
      <c r="FQY29" s="197"/>
      <c r="FQZ29" s="197"/>
      <c r="FRA29" s="197"/>
      <c r="FRB29" s="197"/>
      <c r="FRC29" s="197"/>
      <c r="FRD29" s="197"/>
      <c r="FRE29" s="197"/>
      <c r="FRF29" s="197"/>
      <c r="FRG29" s="197"/>
      <c r="FRH29" s="197"/>
      <c r="FRI29" s="197"/>
      <c r="FRJ29" s="197"/>
      <c r="FRK29" s="197"/>
      <c r="FRL29" s="197"/>
      <c r="FRM29" s="197"/>
      <c r="FRN29" s="197"/>
      <c r="FRO29" s="197"/>
      <c r="FRP29" s="197"/>
      <c r="FRQ29" s="197"/>
      <c r="FRR29" s="197"/>
      <c r="FRS29" s="197"/>
      <c r="FRT29" s="197"/>
      <c r="FRU29" s="197"/>
      <c r="FRV29" s="197"/>
      <c r="FRW29" s="197"/>
      <c r="FRX29" s="197"/>
      <c r="FRY29" s="197"/>
      <c r="FRZ29" s="197"/>
      <c r="FSA29" s="197"/>
      <c r="FSB29" s="197"/>
      <c r="FSC29" s="197"/>
      <c r="FSD29" s="197"/>
      <c r="FSE29" s="197"/>
      <c r="FSF29" s="197"/>
      <c r="FSG29" s="197"/>
      <c r="FSH29" s="197"/>
      <c r="FSI29" s="197"/>
      <c r="FSJ29" s="197"/>
      <c r="FSK29" s="197"/>
      <c r="FSL29" s="197"/>
      <c r="FSM29" s="197"/>
      <c r="FSN29" s="197"/>
      <c r="FSO29" s="197"/>
      <c r="FSP29" s="197"/>
      <c r="FSQ29" s="197"/>
      <c r="FSR29" s="197"/>
      <c r="FSS29" s="197"/>
      <c r="FST29" s="197"/>
      <c r="FSU29" s="197"/>
      <c r="FSV29" s="197"/>
      <c r="FSW29" s="197"/>
      <c r="FSX29" s="197"/>
      <c r="FSY29" s="197"/>
      <c r="FSZ29" s="197"/>
      <c r="FTA29" s="197"/>
      <c r="FTB29" s="197"/>
      <c r="FTC29" s="197"/>
      <c r="FTD29" s="197"/>
      <c r="FTE29" s="197"/>
      <c r="FTF29" s="197"/>
      <c r="FTG29" s="197"/>
      <c r="FTH29" s="197"/>
      <c r="FTI29" s="197"/>
      <c r="FTJ29" s="197"/>
      <c r="FTK29" s="197"/>
      <c r="FTL29" s="197"/>
      <c r="FTM29" s="197"/>
      <c r="FTN29" s="197"/>
      <c r="FTO29" s="197"/>
      <c r="FTP29" s="197"/>
      <c r="FTQ29" s="197"/>
      <c r="FTR29" s="197"/>
      <c r="FTS29" s="197"/>
      <c r="FTT29" s="197"/>
      <c r="FTU29" s="197"/>
      <c r="FTV29" s="197"/>
      <c r="FTW29" s="197"/>
      <c r="FTX29" s="197"/>
      <c r="FTY29" s="197"/>
      <c r="FTZ29" s="197"/>
      <c r="FUA29" s="197"/>
      <c r="FUB29" s="197"/>
      <c r="FUC29" s="197"/>
      <c r="FUD29" s="197"/>
      <c r="FUE29" s="197"/>
      <c r="FUF29" s="197"/>
      <c r="FUG29" s="197"/>
      <c r="FUH29" s="197"/>
      <c r="FUI29" s="197"/>
      <c r="FUJ29" s="197"/>
      <c r="FUK29" s="197"/>
      <c r="FUL29" s="197"/>
      <c r="FUM29" s="197"/>
      <c r="FUN29" s="197"/>
      <c r="FUO29" s="197"/>
      <c r="FUP29" s="197"/>
      <c r="FUQ29" s="197"/>
      <c r="FUR29" s="197"/>
      <c r="FUS29" s="197"/>
      <c r="FUT29" s="197"/>
      <c r="FUU29" s="197"/>
      <c r="FUV29" s="197"/>
      <c r="FUW29" s="197"/>
      <c r="FUX29" s="197"/>
      <c r="FUY29" s="197"/>
      <c r="FUZ29" s="197"/>
      <c r="FVA29" s="197"/>
      <c r="FVB29" s="197"/>
      <c r="FVC29" s="197"/>
      <c r="FVD29" s="197"/>
      <c r="FVE29" s="197"/>
      <c r="FVF29" s="197"/>
      <c r="FVG29" s="197"/>
      <c r="FVH29" s="197"/>
      <c r="FVI29" s="197"/>
      <c r="FVJ29" s="197"/>
      <c r="FVK29" s="197"/>
      <c r="FVL29" s="197"/>
      <c r="FVM29" s="197"/>
      <c r="FVN29" s="197"/>
      <c r="FVO29" s="197"/>
      <c r="FVP29" s="197"/>
      <c r="FVQ29" s="197"/>
      <c r="FVR29" s="197"/>
      <c r="FVS29" s="197"/>
      <c r="FVT29" s="197"/>
      <c r="FVU29" s="197"/>
      <c r="FVV29" s="197"/>
      <c r="FVW29" s="197"/>
      <c r="FVX29" s="197"/>
      <c r="FVY29" s="197"/>
      <c r="FVZ29" s="197"/>
      <c r="FWA29" s="197"/>
      <c r="FWB29" s="197"/>
      <c r="FWC29" s="197"/>
      <c r="FWD29" s="197"/>
      <c r="FWE29" s="197"/>
      <c r="FWF29" s="197"/>
      <c r="FWG29" s="197"/>
      <c r="FWH29" s="197"/>
      <c r="FWI29" s="197"/>
      <c r="FWJ29" s="197"/>
      <c r="FWK29" s="197"/>
      <c r="FWL29" s="197"/>
      <c r="FWM29" s="197"/>
      <c r="FWN29" s="197"/>
      <c r="FWO29" s="197"/>
      <c r="FWP29" s="197"/>
      <c r="FWQ29" s="197"/>
      <c r="FWR29" s="197"/>
      <c r="FWS29" s="197"/>
      <c r="FWT29" s="197"/>
      <c r="FWU29" s="197"/>
      <c r="FWV29" s="197"/>
      <c r="FWW29" s="197"/>
      <c r="FWX29" s="197"/>
      <c r="FWY29" s="197"/>
      <c r="FWZ29" s="197"/>
      <c r="FXA29" s="197"/>
      <c r="FXB29" s="197"/>
      <c r="FXC29" s="197"/>
      <c r="FXD29" s="197"/>
      <c r="FXE29" s="197"/>
      <c r="FXF29" s="197"/>
      <c r="FXG29" s="197"/>
      <c r="FXH29" s="197"/>
      <c r="FXI29" s="197"/>
      <c r="FXJ29" s="197"/>
      <c r="FXK29" s="197"/>
      <c r="FXL29" s="197"/>
      <c r="FXM29" s="197"/>
      <c r="FXN29" s="197"/>
      <c r="FXO29" s="197"/>
      <c r="FXP29" s="197"/>
      <c r="FXQ29" s="197"/>
      <c r="FXR29" s="197"/>
      <c r="FXS29" s="197"/>
      <c r="FXT29" s="197"/>
      <c r="FXU29" s="197"/>
      <c r="FXV29" s="197"/>
      <c r="FXW29" s="197"/>
      <c r="FXX29" s="197"/>
      <c r="FXY29" s="197"/>
      <c r="FXZ29" s="197"/>
      <c r="FYA29" s="197"/>
      <c r="FYB29" s="197"/>
      <c r="FYC29" s="197"/>
      <c r="FYD29" s="197"/>
      <c r="FYE29" s="197"/>
      <c r="FYF29" s="197"/>
      <c r="FYG29" s="197"/>
      <c r="FYH29" s="197"/>
      <c r="FYI29" s="197"/>
      <c r="FYJ29" s="197"/>
      <c r="FYK29" s="197"/>
      <c r="FYL29" s="197"/>
      <c r="FYM29" s="197"/>
      <c r="FYN29" s="197"/>
      <c r="FYO29" s="197"/>
      <c r="FYP29" s="197"/>
      <c r="FYQ29" s="197"/>
      <c r="FYR29" s="197"/>
      <c r="FYS29" s="197"/>
      <c r="FYT29" s="197"/>
      <c r="FYU29" s="197"/>
      <c r="FYV29" s="197"/>
      <c r="FYW29" s="197"/>
      <c r="FYX29" s="197"/>
      <c r="FYY29" s="197"/>
      <c r="FYZ29" s="197"/>
      <c r="FZA29" s="197"/>
      <c r="FZB29" s="197"/>
      <c r="FZC29" s="197"/>
      <c r="FZD29" s="197"/>
      <c r="FZE29" s="197"/>
      <c r="FZF29" s="197"/>
      <c r="FZG29" s="197"/>
      <c r="FZH29" s="197"/>
      <c r="FZI29" s="197"/>
      <c r="FZJ29" s="197"/>
      <c r="FZK29" s="197"/>
      <c r="FZL29" s="197"/>
      <c r="FZM29" s="197"/>
      <c r="FZN29" s="197"/>
      <c r="FZO29" s="197"/>
      <c r="FZP29" s="197"/>
      <c r="FZQ29" s="197"/>
      <c r="FZR29" s="197"/>
      <c r="FZS29" s="197"/>
      <c r="FZT29" s="197"/>
      <c r="FZU29" s="197"/>
      <c r="FZV29" s="197"/>
      <c r="FZW29" s="197"/>
      <c r="FZX29" s="197"/>
      <c r="FZY29" s="197"/>
      <c r="FZZ29" s="197"/>
      <c r="GAA29" s="197"/>
      <c r="GAB29" s="197"/>
      <c r="GAC29" s="197"/>
      <c r="GAD29" s="197"/>
      <c r="GAE29" s="197"/>
      <c r="GAF29" s="197"/>
      <c r="GAG29" s="197"/>
      <c r="GAH29" s="197"/>
      <c r="GAI29" s="197"/>
      <c r="GAJ29" s="197"/>
      <c r="GAK29" s="197"/>
      <c r="GAL29" s="197"/>
      <c r="GAM29" s="197"/>
      <c r="GAN29" s="197"/>
      <c r="GAO29" s="197"/>
      <c r="GAP29" s="197"/>
      <c r="GAQ29" s="197"/>
      <c r="GAR29" s="197"/>
      <c r="GAS29" s="197"/>
      <c r="GAT29" s="197"/>
      <c r="GAU29" s="197"/>
      <c r="GAV29" s="197"/>
      <c r="GAW29" s="197"/>
      <c r="GAX29" s="197"/>
      <c r="GAY29" s="197"/>
      <c r="GAZ29" s="197"/>
      <c r="GBA29" s="197"/>
      <c r="GBB29" s="197"/>
      <c r="GBC29" s="197"/>
      <c r="GBD29" s="197"/>
      <c r="GBE29" s="197"/>
      <c r="GBF29" s="197"/>
      <c r="GBG29" s="197"/>
      <c r="GBH29" s="197"/>
      <c r="GBI29" s="197"/>
      <c r="GBJ29" s="197"/>
      <c r="GBK29" s="197"/>
      <c r="GBL29" s="197"/>
      <c r="GBM29" s="197"/>
      <c r="GBN29" s="197"/>
      <c r="GBO29" s="197"/>
      <c r="GBP29" s="197"/>
      <c r="GBQ29" s="197"/>
      <c r="GBR29" s="197"/>
      <c r="GBS29" s="197"/>
      <c r="GBT29" s="197"/>
      <c r="GBU29" s="197"/>
      <c r="GBV29" s="197"/>
      <c r="GBW29" s="197"/>
      <c r="GBX29" s="197"/>
      <c r="GBY29" s="197"/>
      <c r="GBZ29" s="197"/>
      <c r="GCA29" s="197"/>
      <c r="GCB29" s="197"/>
      <c r="GCC29" s="197"/>
      <c r="GCD29" s="197"/>
      <c r="GCE29" s="197"/>
      <c r="GCF29" s="197"/>
      <c r="GCG29" s="197"/>
      <c r="GCH29" s="197"/>
      <c r="GCI29" s="197"/>
      <c r="GCJ29" s="197"/>
      <c r="GCK29" s="197"/>
      <c r="GCL29" s="197"/>
      <c r="GCM29" s="197"/>
      <c r="GCN29" s="197"/>
      <c r="GCO29" s="197"/>
      <c r="GCP29" s="197"/>
      <c r="GCQ29" s="197"/>
      <c r="GCR29" s="197"/>
      <c r="GCS29" s="197"/>
      <c r="GCT29" s="197"/>
      <c r="GCU29" s="197"/>
      <c r="GCV29" s="197"/>
      <c r="GCW29" s="197"/>
      <c r="GCX29" s="197"/>
      <c r="GCY29" s="197"/>
      <c r="GCZ29" s="197"/>
      <c r="GDA29" s="197"/>
      <c r="GDB29" s="197"/>
      <c r="GDC29" s="197"/>
      <c r="GDD29" s="197"/>
      <c r="GDE29" s="197"/>
      <c r="GDF29" s="197"/>
      <c r="GDG29" s="197"/>
      <c r="GDH29" s="197"/>
      <c r="GDI29" s="197"/>
      <c r="GDJ29" s="197"/>
      <c r="GDK29" s="197"/>
      <c r="GDL29" s="197"/>
      <c r="GDM29" s="197"/>
      <c r="GDN29" s="197"/>
      <c r="GDO29" s="197"/>
      <c r="GDP29" s="197"/>
      <c r="GDQ29" s="197"/>
      <c r="GDR29" s="197"/>
      <c r="GDS29" s="197"/>
      <c r="GDT29" s="197"/>
      <c r="GDU29" s="197"/>
      <c r="GDV29" s="197"/>
      <c r="GDW29" s="197"/>
      <c r="GDX29" s="197"/>
      <c r="GDY29" s="197"/>
      <c r="GDZ29" s="197"/>
      <c r="GEA29" s="197"/>
      <c r="GEB29" s="197"/>
      <c r="GEC29" s="197"/>
      <c r="GED29" s="197"/>
      <c r="GEE29" s="197"/>
      <c r="GEF29" s="197"/>
      <c r="GEG29" s="197"/>
      <c r="GEH29" s="197"/>
      <c r="GEI29" s="197"/>
      <c r="GEJ29" s="197"/>
      <c r="GEK29" s="197"/>
      <c r="GEL29" s="197"/>
      <c r="GEM29" s="197"/>
      <c r="GEN29" s="197"/>
      <c r="GEO29" s="197"/>
      <c r="GEP29" s="197"/>
      <c r="GEQ29" s="197"/>
      <c r="GER29" s="197"/>
      <c r="GES29" s="197"/>
      <c r="GET29" s="197"/>
      <c r="GEU29" s="197"/>
      <c r="GEV29" s="197"/>
      <c r="GEW29" s="197"/>
      <c r="GEX29" s="197"/>
      <c r="GEY29" s="197"/>
      <c r="GEZ29" s="197"/>
      <c r="GFA29" s="197"/>
      <c r="GFB29" s="197"/>
      <c r="GFC29" s="197"/>
      <c r="GFD29" s="197"/>
      <c r="GFE29" s="197"/>
      <c r="GFF29" s="197"/>
      <c r="GFG29" s="197"/>
      <c r="GFH29" s="197"/>
      <c r="GFI29" s="197"/>
      <c r="GFJ29" s="197"/>
      <c r="GFK29" s="197"/>
      <c r="GFL29" s="197"/>
      <c r="GFM29" s="197"/>
      <c r="GFN29" s="197"/>
      <c r="GFO29" s="197"/>
      <c r="GFP29" s="197"/>
      <c r="GFQ29" s="197"/>
      <c r="GFR29" s="197"/>
      <c r="GFS29" s="197"/>
      <c r="GFT29" s="197"/>
      <c r="GFU29" s="197"/>
      <c r="GFV29" s="197"/>
      <c r="GFW29" s="197"/>
      <c r="GFX29" s="197"/>
      <c r="GFY29" s="197"/>
      <c r="GFZ29" s="197"/>
      <c r="GGA29" s="197"/>
      <c r="GGB29" s="197"/>
      <c r="GGC29" s="197"/>
      <c r="GGD29" s="197"/>
      <c r="GGE29" s="197"/>
      <c r="GGF29" s="197"/>
      <c r="GGG29" s="197"/>
      <c r="GGH29" s="197"/>
      <c r="GGI29" s="197"/>
      <c r="GGJ29" s="197"/>
      <c r="GGK29" s="197"/>
      <c r="GGL29" s="197"/>
      <c r="GGM29" s="197"/>
      <c r="GGN29" s="197"/>
      <c r="GGO29" s="197"/>
      <c r="GGP29" s="197"/>
      <c r="GGQ29" s="197"/>
      <c r="GGR29" s="197"/>
      <c r="GGS29" s="197"/>
      <c r="GGT29" s="197"/>
      <c r="GGU29" s="197"/>
      <c r="GGV29" s="197"/>
      <c r="GGW29" s="197"/>
      <c r="GGX29" s="197"/>
      <c r="GGY29" s="197"/>
      <c r="GGZ29" s="197"/>
      <c r="GHA29" s="197"/>
      <c r="GHB29" s="197"/>
      <c r="GHC29" s="197"/>
      <c r="GHD29" s="197"/>
      <c r="GHE29" s="197"/>
      <c r="GHF29" s="197"/>
      <c r="GHG29" s="197"/>
      <c r="GHH29" s="197"/>
      <c r="GHI29" s="197"/>
      <c r="GHJ29" s="197"/>
      <c r="GHK29" s="197"/>
      <c r="GHL29" s="197"/>
      <c r="GHM29" s="197"/>
      <c r="GHN29" s="197"/>
      <c r="GHO29" s="197"/>
      <c r="GHP29" s="197"/>
      <c r="GHQ29" s="197"/>
      <c r="GHR29" s="197"/>
      <c r="GHS29" s="197"/>
      <c r="GHT29" s="197"/>
      <c r="GHU29" s="197"/>
      <c r="GHV29" s="197"/>
      <c r="GHW29" s="197"/>
      <c r="GHX29" s="197"/>
      <c r="GHY29" s="197"/>
      <c r="GHZ29" s="197"/>
      <c r="GIA29" s="197"/>
      <c r="GIB29" s="197"/>
      <c r="GIC29" s="197"/>
      <c r="GID29" s="197"/>
      <c r="GIE29" s="197"/>
      <c r="GIF29" s="197"/>
      <c r="GIG29" s="197"/>
      <c r="GIH29" s="197"/>
      <c r="GII29" s="197"/>
      <c r="GIJ29" s="197"/>
      <c r="GIK29" s="197"/>
      <c r="GIL29" s="197"/>
      <c r="GIM29" s="197"/>
      <c r="GIN29" s="197"/>
      <c r="GIO29" s="197"/>
      <c r="GIP29" s="197"/>
      <c r="GIQ29" s="197"/>
      <c r="GIR29" s="197"/>
      <c r="GIS29" s="197"/>
      <c r="GIT29" s="197"/>
      <c r="GIU29" s="197"/>
      <c r="GIV29" s="197"/>
      <c r="GIW29" s="197"/>
      <c r="GIX29" s="197"/>
      <c r="GIY29" s="197"/>
      <c r="GIZ29" s="197"/>
      <c r="GJA29" s="197"/>
      <c r="GJB29" s="197"/>
      <c r="GJC29" s="197"/>
      <c r="GJD29" s="197"/>
      <c r="GJE29" s="197"/>
      <c r="GJF29" s="197"/>
      <c r="GJG29" s="197"/>
      <c r="GJH29" s="197"/>
      <c r="GJI29" s="197"/>
      <c r="GJJ29" s="197"/>
      <c r="GJK29" s="197"/>
      <c r="GJL29" s="197"/>
      <c r="GJM29" s="197"/>
      <c r="GJN29" s="197"/>
      <c r="GJO29" s="197"/>
      <c r="GJP29" s="197"/>
      <c r="GJQ29" s="197"/>
      <c r="GJR29" s="197"/>
      <c r="GJS29" s="197"/>
      <c r="GJT29" s="197"/>
      <c r="GJU29" s="197"/>
      <c r="GJV29" s="197"/>
      <c r="GJW29" s="197"/>
      <c r="GJX29" s="197"/>
      <c r="GJY29" s="197"/>
      <c r="GJZ29" s="197"/>
      <c r="GKA29" s="197"/>
      <c r="GKB29" s="197"/>
      <c r="GKC29" s="197"/>
      <c r="GKD29" s="197"/>
      <c r="GKE29" s="197"/>
      <c r="GKF29" s="197"/>
      <c r="GKG29" s="197"/>
      <c r="GKH29" s="197"/>
      <c r="GKI29" s="197"/>
      <c r="GKJ29" s="197"/>
      <c r="GKK29" s="197"/>
      <c r="GKL29" s="197"/>
      <c r="GKM29" s="197"/>
      <c r="GKN29" s="197"/>
      <c r="GKO29" s="197"/>
      <c r="GKP29" s="197"/>
      <c r="GKQ29" s="197"/>
      <c r="GKR29" s="197"/>
      <c r="GKS29" s="197"/>
      <c r="GKT29" s="197"/>
      <c r="GKU29" s="197"/>
      <c r="GKV29" s="197"/>
      <c r="GKW29" s="197"/>
      <c r="GKX29" s="197"/>
      <c r="GKY29" s="197"/>
      <c r="GKZ29" s="197"/>
      <c r="GLA29" s="197"/>
      <c r="GLB29" s="197"/>
      <c r="GLC29" s="197"/>
      <c r="GLD29" s="197"/>
      <c r="GLE29" s="197"/>
      <c r="GLF29" s="197"/>
      <c r="GLG29" s="197"/>
      <c r="GLH29" s="197"/>
      <c r="GLI29" s="197"/>
      <c r="GLJ29" s="197"/>
      <c r="GLK29" s="197"/>
      <c r="GLL29" s="197"/>
      <c r="GLM29" s="197"/>
      <c r="GLN29" s="197"/>
      <c r="GLO29" s="197"/>
      <c r="GLP29" s="197"/>
      <c r="GLQ29" s="197"/>
      <c r="GLR29" s="197"/>
      <c r="GLS29" s="197"/>
      <c r="GLT29" s="197"/>
      <c r="GLU29" s="197"/>
      <c r="GLV29" s="197"/>
      <c r="GLW29" s="197"/>
      <c r="GLX29" s="197"/>
      <c r="GLY29" s="197"/>
      <c r="GLZ29" s="197"/>
      <c r="GMA29" s="197"/>
      <c r="GMB29" s="197"/>
      <c r="GMC29" s="197"/>
      <c r="GMD29" s="197"/>
      <c r="GME29" s="197"/>
      <c r="GMF29" s="197"/>
      <c r="GMG29" s="197"/>
      <c r="GMH29" s="197"/>
      <c r="GMI29" s="197"/>
      <c r="GMJ29" s="197"/>
      <c r="GMK29" s="197"/>
      <c r="GML29" s="197"/>
      <c r="GMM29" s="197"/>
      <c r="GMN29" s="197"/>
      <c r="GMO29" s="197"/>
      <c r="GMP29" s="197"/>
      <c r="GMQ29" s="197"/>
      <c r="GMR29" s="197"/>
      <c r="GMS29" s="197"/>
      <c r="GMT29" s="197"/>
      <c r="GMU29" s="197"/>
      <c r="GMV29" s="197"/>
      <c r="GMW29" s="197"/>
      <c r="GMX29" s="197"/>
      <c r="GMY29" s="197"/>
      <c r="GMZ29" s="197"/>
      <c r="GNA29" s="197"/>
      <c r="GNB29" s="197"/>
      <c r="GNC29" s="197"/>
      <c r="GND29" s="197"/>
      <c r="GNE29" s="197"/>
      <c r="GNF29" s="197"/>
      <c r="GNG29" s="197"/>
      <c r="GNH29" s="197"/>
      <c r="GNI29" s="197"/>
      <c r="GNJ29" s="197"/>
      <c r="GNK29" s="197"/>
      <c r="GNL29" s="197"/>
      <c r="GNM29" s="197"/>
      <c r="GNN29" s="197"/>
      <c r="GNO29" s="197"/>
      <c r="GNP29" s="197"/>
      <c r="GNQ29" s="197"/>
      <c r="GNR29" s="197"/>
      <c r="GNS29" s="197"/>
      <c r="GNT29" s="197"/>
      <c r="GNU29" s="197"/>
      <c r="GNV29" s="197"/>
      <c r="GNW29" s="197"/>
      <c r="GNX29" s="197"/>
      <c r="GNY29" s="197"/>
      <c r="GNZ29" s="197"/>
      <c r="GOA29" s="197"/>
      <c r="GOB29" s="197"/>
      <c r="GOC29" s="197"/>
      <c r="GOD29" s="197"/>
      <c r="GOE29" s="197"/>
      <c r="GOF29" s="197"/>
      <c r="GOG29" s="197"/>
      <c r="GOH29" s="197"/>
      <c r="GOI29" s="197"/>
      <c r="GOJ29" s="197"/>
      <c r="GOK29" s="197"/>
      <c r="GOL29" s="197"/>
      <c r="GOM29" s="197"/>
      <c r="GON29" s="197"/>
      <c r="GOO29" s="197"/>
      <c r="GOP29" s="197"/>
      <c r="GOQ29" s="197"/>
      <c r="GOR29" s="197"/>
      <c r="GOS29" s="197"/>
      <c r="GOT29" s="197"/>
      <c r="GOU29" s="197"/>
      <c r="GOV29" s="197"/>
      <c r="GOW29" s="197"/>
      <c r="GOX29" s="197"/>
      <c r="GOY29" s="197"/>
      <c r="GOZ29" s="197"/>
      <c r="GPA29" s="197"/>
      <c r="GPB29" s="197"/>
      <c r="GPC29" s="197"/>
      <c r="GPD29" s="197"/>
      <c r="GPE29" s="197"/>
      <c r="GPF29" s="197"/>
      <c r="GPG29" s="197"/>
      <c r="GPH29" s="197"/>
      <c r="GPI29" s="197"/>
      <c r="GPJ29" s="197"/>
      <c r="GPK29" s="197"/>
      <c r="GPL29" s="197"/>
      <c r="GPM29" s="197"/>
      <c r="GPN29" s="197"/>
      <c r="GPO29" s="197"/>
      <c r="GPP29" s="197"/>
      <c r="GPQ29" s="197"/>
      <c r="GPR29" s="197"/>
      <c r="GPS29" s="197"/>
      <c r="GPT29" s="197"/>
      <c r="GPU29" s="197"/>
      <c r="GPV29" s="197"/>
      <c r="GPW29" s="197"/>
      <c r="GPX29" s="197"/>
      <c r="GPY29" s="197"/>
      <c r="GPZ29" s="197"/>
      <c r="GQA29" s="197"/>
      <c r="GQB29" s="197"/>
      <c r="GQC29" s="197"/>
      <c r="GQD29" s="197"/>
      <c r="GQE29" s="197"/>
      <c r="GQF29" s="197"/>
      <c r="GQG29" s="197"/>
      <c r="GQH29" s="197"/>
      <c r="GQI29" s="197"/>
      <c r="GQJ29" s="197"/>
      <c r="GQK29" s="197"/>
      <c r="GQL29" s="197"/>
      <c r="GQM29" s="197"/>
      <c r="GQN29" s="197"/>
      <c r="GQO29" s="197"/>
      <c r="GQP29" s="197"/>
      <c r="GQQ29" s="197"/>
      <c r="GQR29" s="197"/>
      <c r="GQS29" s="197"/>
      <c r="GQT29" s="197"/>
      <c r="GQU29" s="197"/>
      <c r="GQV29" s="197"/>
      <c r="GQW29" s="197"/>
      <c r="GQX29" s="197"/>
      <c r="GQY29" s="197"/>
      <c r="GQZ29" s="197"/>
      <c r="GRA29" s="197"/>
      <c r="GRB29" s="197"/>
      <c r="GRC29" s="197"/>
      <c r="GRD29" s="197"/>
      <c r="GRE29" s="197"/>
      <c r="GRF29" s="197"/>
      <c r="GRG29" s="197"/>
      <c r="GRH29" s="197"/>
      <c r="GRI29" s="197"/>
      <c r="GRJ29" s="197"/>
      <c r="GRK29" s="197"/>
      <c r="GRL29" s="197"/>
      <c r="GRM29" s="197"/>
      <c r="GRN29" s="197"/>
      <c r="GRO29" s="197"/>
      <c r="GRP29" s="197"/>
      <c r="GRQ29" s="197"/>
      <c r="GRR29" s="197"/>
      <c r="GRS29" s="197"/>
      <c r="GRT29" s="197"/>
      <c r="GRU29" s="197"/>
      <c r="GRV29" s="197"/>
      <c r="GRW29" s="197"/>
      <c r="GRX29" s="197"/>
      <c r="GRY29" s="197"/>
      <c r="GRZ29" s="197"/>
      <c r="GSA29" s="197"/>
      <c r="GSB29" s="197"/>
      <c r="GSC29" s="197"/>
      <c r="GSD29" s="197"/>
      <c r="GSE29" s="197"/>
      <c r="GSF29" s="197"/>
      <c r="GSG29" s="197"/>
      <c r="GSH29" s="197"/>
      <c r="GSI29" s="197"/>
      <c r="GSJ29" s="197"/>
      <c r="GSK29" s="197"/>
      <c r="GSL29" s="197"/>
      <c r="GSM29" s="197"/>
      <c r="GSN29" s="197"/>
      <c r="GSO29" s="197"/>
      <c r="GSP29" s="197"/>
      <c r="GSQ29" s="197"/>
      <c r="GSR29" s="197"/>
      <c r="GSS29" s="197"/>
      <c r="GST29" s="197"/>
      <c r="GSU29" s="197"/>
      <c r="GSV29" s="197"/>
      <c r="GSW29" s="197"/>
      <c r="GSX29" s="197"/>
      <c r="GSY29" s="197"/>
      <c r="GSZ29" s="197"/>
      <c r="GTA29" s="197"/>
      <c r="GTB29" s="197"/>
      <c r="GTC29" s="197"/>
      <c r="GTD29" s="197"/>
      <c r="GTE29" s="197"/>
      <c r="GTF29" s="197"/>
      <c r="GTG29" s="197"/>
      <c r="GTH29" s="197"/>
      <c r="GTI29" s="197"/>
      <c r="GTJ29" s="197"/>
      <c r="GTK29" s="197"/>
      <c r="GTL29" s="197"/>
      <c r="GTM29" s="197"/>
      <c r="GTN29" s="197"/>
      <c r="GTO29" s="197"/>
      <c r="GTP29" s="197"/>
      <c r="GTQ29" s="197"/>
      <c r="GTR29" s="197"/>
      <c r="GTS29" s="197"/>
      <c r="GTT29" s="197"/>
      <c r="GTU29" s="197"/>
      <c r="GTV29" s="197"/>
      <c r="GTW29" s="197"/>
      <c r="GTX29" s="197"/>
      <c r="GTY29" s="197"/>
      <c r="GTZ29" s="197"/>
      <c r="GUA29" s="197"/>
      <c r="GUB29" s="197"/>
      <c r="GUC29" s="197"/>
      <c r="GUD29" s="197"/>
      <c r="GUE29" s="197"/>
      <c r="GUF29" s="197"/>
      <c r="GUG29" s="197"/>
      <c r="GUH29" s="197"/>
      <c r="GUI29" s="197"/>
      <c r="GUJ29" s="197"/>
      <c r="GUK29" s="197"/>
      <c r="GUL29" s="197"/>
      <c r="GUM29" s="197"/>
      <c r="GUN29" s="197"/>
      <c r="GUO29" s="197"/>
      <c r="GUP29" s="197"/>
      <c r="GUQ29" s="197"/>
      <c r="GUR29" s="197"/>
      <c r="GUS29" s="197"/>
      <c r="GUT29" s="197"/>
      <c r="GUU29" s="197"/>
      <c r="GUV29" s="197"/>
      <c r="GUW29" s="197"/>
      <c r="GUX29" s="197"/>
      <c r="GUY29" s="197"/>
      <c r="GUZ29" s="197"/>
      <c r="GVA29" s="197"/>
      <c r="GVB29" s="197"/>
      <c r="GVC29" s="197"/>
      <c r="GVD29" s="197"/>
      <c r="GVE29" s="197"/>
      <c r="GVF29" s="197"/>
      <c r="GVG29" s="197"/>
      <c r="GVH29" s="197"/>
      <c r="GVI29" s="197"/>
      <c r="GVJ29" s="197"/>
      <c r="GVK29" s="197"/>
      <c r="GVL29" s="197"/>
      <c r="GVM29" s="197"/>
      <c r="GVN29" s="197"/>
      <c r="GVO29" s="197"/>
      <c r="GVP29" s="197"/>
      <c r="GVQ29" s="197"/>
      <c r="GVR29" s="197"/>
      <c r="GVS29" s="197"/>
      <c r="GVT29" s="197"/>
      <c r="GVU29" s="197"/>
      <c r="GVV29" s="197"/>
      <c r="GVW29" s="197"/>
      <c r="GVX29" s="197"/>
      <c r="GVY29" s="197"/>
      <c r="GVZ29" s="197"/>
      <c r="GWA29" s="197"/>
      <c r="GWB29" s="197"/>
      <c r="GWC29" s="197"/>
      <c r="GWD29" s="197"/>
      <c r="GWE29" s="197"/>
      <c r="GWF29" s="197"/>
      <c r="GWG29" s="197"/>
      <c r="GWH29" s="197"/>
      <c r="GWI29" s="197"/>
      <c r="GWJ29" s="197"/>
      <c r="GWK29" s="197"/>
      <c r="GWL29" s="197"/>
      <c r="GWM29" s="197"/>
      <c r="GWN29" s="197"/>
      <c r="GWO29" s="197"/>
      <c r="GWP29" s="197"/>
      <c r="GWQ29" s="197"/>
      <c r="GWR29" s="197"/>
      <c r="GWS29" s="197"/>
      <c r="GWT29" s="197"/>
      <c r="GWU29" s="197"/>
      <c r="GWV29" s="197"/>
      <c r="GWW29" s="197"/>
      <c r="GWX29" s="197"/>
      <c r="GWY29" s="197"/>
      <c r="GWZ29" s="197"/>
      <c r="GXA29" s="197"/>
      <c r="GXB29" s="197"/>
      <c r="GXC29" s="197"/>
      <c r="GXD29" s="197"/>
      <c r="GXE29" s="197"/>
      <c r="GXF29" s="197"/>
      <c r="GXG29" s="197"/>
      <c r="GXH29" s="197"/>
      <c r="GXI29" s="197"/>
      <c r="GXJ29" s="197"/>
      <c r="GXK29" s="197"/>
      <c r="GXL29" s="197"/>
      <c r="GXM29" s="197"/>
      <c r="GXN29" s="197"/>
      <c r="GXO29" s="197"/>
      <c r="GXP29" s="197"/>
      <c r="GXQ29" s="197"/>
      <c r="GXR29" s="197"/>
      <c r="GXS29" s="197"/>
      <c r="GXT29" s="197"/>
      <c r="GXU29" s="197"/>
      <c r="GXV29" s="197"/>
      <c r="GXW29" s="197"/>
      <c r="GXX29" s="197"/>
      <c r="GXY29" s="197"/>
      <c r="GXZ29" s="197"/>
      <c r="GYA29" s="197"/>
      <c r="GYB29" s="197"/>
      <c r="GYC29" s="197"/>
      <c r="GYD29" s="197"/>
      <c r="GYE29" s="197"/>
      <c r="GYF29" s="197"/>
      <c r="GYG29" s="197"/>
      <c r="GYH29" s="197"/>
      <c r="GYI29" s="197"/>
      <c r="GYJ29" s="197"/>
      <c r="GYK29" s="197"/>
      <c r="GYL29" s="197"/>
      <c r="GYM29" s="197"/>
      <c r="GYN29" s="197"/>
      <c r="GYO29" s="197"/>
      <c r="GYP29" s="197"/>
      <c r="GYQ29" s="197"/>
      <c r="GYR29" s="197"/>
      <c r="GYS29" s="197"/>
      <c r="GYT29" s="197"/>
      <c r="GYU29" s="197"/>
      <c r="GYV29" s="197"/>
      <c r="GYW29" s="197"/>
      <c r="GYX29" s="197"/>
      <c r="GYY29" s="197"/>
      <c r="GYZ29" s="197"/>
      <c r="GZA29" s="197"/>
      <c r="GZB29" s="197"/>
      <c r="GZC29" s="197"/>
      <c r="GZD29" s="197"/>
      <c r="GZE29" s="197"/>
      <c r="GZF29" s="197"/>
      <c r="GZG29" s="197"/>
      <c r="GZH29" s="197"/>
      <c r="GZI29" s="197"/>
      <c r="GZJ29" s="197"/>
      <c r="GZK29" s="197"/>
      <c r="GZL29" s="197"/>
      <c r="GZM29" s="197"/>
      <c r="GZN29" s="197"/>
      <c r="GZO29" s="197"/>
      <c r="GZP29" s="197"/>
      <c r="GZQ29" s="197"/>
      <c r="GZR29" s="197"/>
      <c r="GZS29" s="197"/>
      <c r="GZT29" s="197"/>
      <c r="GZU29" s="197"/>
      <c r="GZV29" s="197"/>
      <c r="GZW29" s="197"/>
      <c r="GZX29" s="197"/>
      <c r="GZY29" s="197"/>
      <c r="GZZ29" s="197"/>
      <c r="HAA29" s="197"/>
      <c r="HAB29" s="197"/>
      <c r="HAC29" s="197"/>
      <c r="HAD29" s="197"/>
      <c r="HAE29" s="197"/>
      <c r="HAF29" s="197"/>
      <c r="HAG29" s="197"/>
      <c r="HAH29" s="197"/>
      <c r="HAI29" s="197"/>
      <c r="HAJ29" s="197"/>
      <c r="HAK29" s="197"/>
      <c r="HAL29" s="197"/>
      <c r="HAM29" s="197"/>
      <c r="HAN29" s="197"/>
      <c r="HAO29" s="197"/>
      <c r="HAP29" s="197"/>
      <c r="HAQ29" s="197"/>
      <c r="HAR29" s="197"/>
      <c r="HAS29" s="197"/>
      <c r="HAT29" s="197"/>
      <c r="HAU29" s="197"/>
      <c r="HAV29" s="197"/>
      <c r="HAW29" s="197"/>
      <c r="HAX29" s="197"/>
      <c r="HAY29" s="197"/>
      <c r="HAZ29" s="197"/>
      <c r="HBA29" s="197"/>
      <c r="HBB29" s="197"/>
      <c r="HBC29" s="197"/>
      <c r="HBD29" s="197"/>
      <c r="HBE29" s="197"/>
      <c r="HBF29" s="197"/>
      <c r="HBG29" s="197"/>
      <c r="HBH29" s="197"/>
      <c r="HBI29" s="197"/>
      <c r="HBJ29" s="197"/>
      <c r="HBK29" s="197"/>
      <c r="HBL29" s="197"/>
      <c r="HBM29" s="197"/>
      <c r="HBN29" s="197"/>
      <c r="HBO29" s="197"/>
      <c r="HBP29" s="197"/>
      <c r="HBQ29" s="197"/>
      <c r="HBR29" s="197"/>
      <c r="HBS29" s="197"/>
      <c r="HBT29" s="197"/>
      <c r="HBU29" s="197"/>
      <c r="HBV29" s="197"/>
      <c r="HBW29" s="197"/>
      <c r="HBX29" s="197"/>
      <c r="HBY29" s="197"/>
      <c r="HBZ29" s="197"/>
      <c r="HCA29" s="197"/>
      <c r="HCB29" s="197"/>
      <c r="HCC29" s="197"/>
      <c r="HCD29" s="197"/>
      <c r="HCE29" s="197"/>
      <c r="HCF29" s="197"/>
      <c r="HCG29" s="197"/>
      <c r="HCH29" s="197"/>
      <c r="HCI29" s="197"/>
      <c r="HCJ29" s="197"/>
      <c r="HCK29" s="197"/>
      <c r="HCL29" s="197"/>
      <c r="HCM29" s="197"/>
      <c r="HCN29" s="197"/>
      <c r="HCO29" s="197"/>
      <c r="HCP29" s="197"/>
      <c r="HCQ29" s="197"/>
      <c r="HCR29" s="197"/>
      <c r="HCS29" s="197"/>
      <c r="HCT29" s="197"/>
      <c r="HCU29" s="197"/>
      <c r="HCV29" s="197"/>
      <c r="HCW29" s="197"/>
      <c r="HCX29" s="197"/>
      <c r="HCY29" s="197"/>
      <c r="HCZ29" s="197"/>
      <c r="HDA29" s="197"/>
      <c r="HDB29" s="197"/>
      <c r="HDC29" s="197"/>
      <c r="HDD29" s="197"/>
      <c r="HDE29" s="197"/>
      <c r="HDF29" s="197"/>
      <c r="HDG29" s="197"/>
      <c r="HDH29" s="197"/>
      <c r="HDI29" s="197"/>
      <c r="HDJ29" s="197"/>
      <c r="HDK29" s="197"/>
      <c r="HDL29" s="197"/>
      <c r="HDM29" s="197"/>
      <c r="HDN29" s="197"/>
      <c r="HDO29" s="197"/>
      <c r="HDP29" s="197"/>
      <c r="HDQ29" s="197"/>
      <c r="HDR29" s="197"/>
      <c r="HDS29" s="197"/>
      <c r="HDT29" s="197"/>
      <c r="HDU29" s="197"/>
      <c r="HDV29" s="197"/>
      <c r="HDW29" s="197"/>
      <c r="HDX29" s="197"/>
      <c r="HDY29" s="197"/>
      <c r="HDZ29" s="197"/>
      <c r="HEA29" s="197"/>
      <c r="HEB29" s="197"/>
      <c r="HEC29" s="197"/>
      <c r="HED29" s="197"/>
      <c r="HEE29" s="197"/>
      <c r="HEF29" s="197"/>
      <c r="HEG29" s="197"/>
      <c r="HEH29" s="197"/>
      <c r="HEI29" s="197"/>
      <c r="HEJ29" s="197"/>
      <c r="HEK29" s="197"/>
      <c r="HEL29" s="197"/>
      <c r="HEM29" s="197"/>
      <c r="HEN29" s="197"/>
      <c r="HEO29" s="197"/>
      <c r="HEP29" s="197"/>
      <c r="HEQ29" s="197"/>
      <c r="HER29" s="197"/>
      <c r="HES29" s="197"/>
      <c r="HET29" s="197"/>
      <c r="HEU29" s="197"/>
      <c r="HEV29" s="197"/>
      <c r="HEW29" s="197"/>
      <c r="HEX29" s="197"/>
      <c r="HEY29" s="197"/>
      <c r="HEZ29" s="197"/>
      <c r="HFA29" s="197"/>
      <c r="HFB29" s="197"/>
      <c r="HFC29" s="197"/>
      <c r="HFD29" s="197"/>
      <c r="HFE29" s="197"/>
      <c r="HFF29" s="197"/>
      <c r="HFG29" s="197"/>
      <c r="HFH29" s="197"/>
      <c r="HFI29" s="197"/>
      <c r="HFJ29" s="197"/>
      <c r="HFK29" s="197"/>
      <c r="HFL29" s="197"/>
      <c r="HFM29" s="197"/>
      <c r="HFN29" s="197"/>
      <c r="HFO29" s="197"/>
      <c r="HFP29" s="197"/>
      <c r="HFQ29" s="197"/>
      <c r="HFR29" s="197"/>
      <c r="HFS29" s="197"/>
      <c r="HFT29" s="197"/>
      <c r="HFU29" s="197"/>
      <c r="HFV29" s="197"/>
      <c r="HFW29" s="197"/>
      <c r="HFX29" s="197"/>
      <c r="HFY29" s="197"/>
      <c r="HFZ29" s="197"/>
      <c r="HGA29" s="197"/>
      <c r="HGB29" s="197"/>
      <c r="HGC29" s="197"/>
      <c r="HGD29" s="197"/>
      <c r="HGE29" s="197"/>
      <c r="HGF29" s="197"/>
      <c r="HGG29" s="197"/>
      <c r="HGH29" s="197"/>
      <c r="HGI29" s="197"/>
      <c r="HGJ29" s="197"/>
      <c r="HGK29" s="197"/>
      <c r="HGL29" s="197"/>
      <c r="HGM29" s="197"/>
      <c r="HGN29" s="197"/>
      <c r="HGO29" s="197"/>
      <c r="HGP29" s="197"/>
      <c r="HGQ29" s="197"/>
      <c r="HGR29" s="197"/>
      <c r="HGS29" s="197"/>
      <c r="HGT29" s="197"/>
      <c r="HGU29" s="197"/>
      <c r="HGV29" s="197"/>
      <c r="HGW29" s="197"/>
      <c r="HGX29" s="197"/>
      <c r="HGY29" s="197"/>
      <c r="HGZ29" s="197"/>
      <c r="HHA29" s="197"/>
      <c r="HHB29" s="197"/>
      <c r="HHC29" s="197"/>
      <c r="HHD29" s="197"/>
      <c r="HHE29" s="197"/>
      <c r="HHF29" s="197"/>
      <c r="HHG29" s="197"/>
      <c r="HHH29" s="197"/>
      <c r="HHI29" s="197"/>
      <c r="HHJ29" s="197"/>
      <c r="HHK29" s="197"/>
      <c r="HHL29" s="197"/>
      <c r="HHM29" s="197"/>
      <c r="HHN29" s="197"/>
      <c r="HHO29" s="197"/>
      <c r="HHP29" s="197"/>
      <c r="HHQ29" s="197"/>
      <c r="HHR29" s="197"/>
      <c r="HHS29" s="197"/>
      <c r="HHT29" s="197"/>
      <c r="HHU29" s="197"/>
      <c r="HHV29" s="197"/>
      <c r="HHW29" s="197"/>
      <c r="HHX29" s="197"/>
      <c r="HHY29" s="197"/>
      <c r="HHZ29" s="197"/>
      <c r="HIA29" s="197"/>
      <c r="HIB29" s="197"/>
      <c r="HIC29" s="197"/>
      <c r="HID29" s="197"/>
      <c r="HIE29" s="197"/>
      <c r="HIF29" s="197"/>
      <c r="HIG29" s="197"/>
      <c r="HIH29" s="197"/>
      <c r="HII29" s="197"/>
      <c r="HIJ29" s="197"/>
      <c r="HIK29" s="197"/>
      <c r="HIL29" s="197"/>
      <c r="HIM29" s="197"/>
      <c r="HIN29" s="197"/>
      <c r="HIO29" s="197"/>
      <c r="HIP29" s="197"/>
      <c r="HIQ29" s="197"/>
      <c r="HIR29" s="197"/>
      <c r="HIS29" s="197"/>
      <c r="HIT29" s="197"/>
      <c r="HIU29" s="197"/>
      <c r="HIV29" s="197"/>
      <c r="HIW29" s="197"/>
      <c r="HIX29" s="197"/>
      <c r="HIY29" s="197"/>
      <c r="HIZ29" s="197"/>
      <c r="HJA29" s="197"/>
      <c r="HJB29" s="197"/>
      <c r="HJC29" s="197"/>
      <c r="HJD29" s="197"/>
      <c r="HJE29" s="197"/>
      <c r="HJF29" s="197"/>
      <c r="HJG29" s="197"/>
      <c r="HJH29" s="197"/>
      <c r="HJI29" s="197"/>
      <c r="HJJ29" s="197"/>
      <c r="HJK29" s="197"/>
      <c r="HJL29" s="197"/>
      <c r="HJM29" s="197"/>
      <c r="HJN29" s="197"/>
      <c r="HJO29" s="197"/>
      <c r="HJP29" s="197"/>
      <c r="HJQ29" s="197"/>
      <c r="HJR29" s="197"/>
      <c r="HJS29" s="197"/>
      <c r="HJT29" s="197"/>
      <c r="HJU29" s="197"/>
      <c r="HJV29" s="197"/>
      <c r="HJW29" s="197"/>
      <c r="HJX29" s="197"/>
      <c r="HJY29" s="197"/>
      <c r="HJZ29" s="197"/>
      <c r="HKA29" s="197"/>
      <c r="HKB29" s="197"/>
      <c r="HKC29" s="197"/>
      <c r="HKD29" s="197"/>
      <c r="HKE29" s="197"/>
      <c r="HKF29" s="197"/>
      <c r="HKG29" s="197"/>
      <c r="HKH29" s="197"/>
      <c r="HKI29" s="197"/>
      <c r="HKJ29" s="197"/>
      <c r="HKK29" s="197"/>
      <c r="HKL29" s="197"/>
      <c r="HKM29" s="197"/>
      <c r="HKN29" s="197"/>
      <c r="HKO29" s="197"/>
      <c r="HKP29" s="197"/>
      <c r="HKQ29" s="197"/>
      <c r="HKR29" s="197"/>
      <c r="HKS29" s="197"/>
      <c r="HKT29" s="197"/>
      <c r="HKU29" s="197"/>
      <c r="HKV29" s="197"/>
      <c r="HKW29" s="197"/>
      <c r="HKX29" s="197"/>
      <c r="HKY29" s="197"/>
      <c r="HKZ29" s="197"/>
      <c r="HLA29" s="197"/>
      <c r="HLB29" s="197"/>
      <c r="HLC29" s="197"/>
      <c r="HLD29" s="197"/>
      <c r="HLE29" s="197"/>
      <c r="HLF29" s="197"/>
      <c r="HLG29" s="197"/>
      <c r="HLH29" s="197"/>
      <c r="HLI29" s="197"/>
      <c r="HLJ29" s="197"/>
      <c r="HLK29" s="197"/>
      <c r="HLL29" s="197"/>
      <c r="HLM29" s="197"/>
      <c r="HLN29" s="197"/>
      <c r="HLO29" s="197"/>
      <c r="HLP29" s="197"/>
      <c r="HLQ29" s="197"/>
      <c r="HLR29" s="197"/>
      <c r="HLS29" s="197"/>
      <c r="HLT29" s="197"/>
      <c r="HLU29" s="197"/>
      <c r="HLV29" s="197"/>
      <c r="HLW29" s="197"/>
      <c r="HLX29" s="197"/>
      <c r="HLY29" s="197"/>
      <c r="HLZ29" s="197"/>
      <c r="HMA29" s="197"/>
      <c r="HMB29" s="197"/>
      <c r="HMC29" s="197"/>
      <c r="HMD29" s="197"/>
      <c r="HME29" s="197"/>
      <c r="HMF29" s="197"/>
      <c r="HMG29" s="197"/>
      <c r="HMH29" s="197"/>
      <c r="HMI29" s="197"/>
      <c r="HMJ29" s="197"/>
      <c r="HMK29" s="197"/>
      <c r="HML29" s="197"/>
      <c r="HMM29" s="197"/>
      <c r="HMN29" s="197"/>
      <c r="HMO29" s="197"/>
      <c r="HMP29" s="197"/>
      <c r="HMQ29" s="197"/>
      <c r="HMR29" s="197"/>
      <c r="HMS29" s="197"/>
      <c r="HMT29" s="197"/>
      <c r="HMU29" s="197"/>
      <c r="HMV29" s="197"/>
      <c r="HMW29" s="197"/>
      <c r="HMX29" s="197"/>
      <c r="HMY29" s="197"/>
      <c r="HMZ29" s="197"/>
      <c r="HNA29" s="197"/>
      <c r="HNB29" s="197"/>
      <c r="HNC29" s="197"/>
      <c r="HND29" s="197"/>
      <c r="HNE29" s="197"/>
      <c r="HNF29" s="197"/>
      <c r="HNG29" s="197"/>
      <c r="HNH29" s="197"/>
      <c r="HNI29" s="197"/>
      <c r="HNJ29" s="197"/>
      <c r="HNK29" s="197"/>
      <c r="HNL29" s="197"/>
      <c r="HNM29" s="197"/>
      <c r="HNN29" s="197"/>
      <c r="HNO29" s="197"/>
      <c r="HNP29" s="197"/>
      <c r="HNQ29" s="197"/>
      <c r="HNR29" s="197"/>
      <c r="HNS29" s="197"/>
      <c r="HNT29" s="197"/>
      <c r="HNU29" s="197"/>
      <c r="HNV29" s="197"/>
      <c r="HNW29" s="197"/>
      <c r="HNX29" s="197"/>
      <c r="HNY29" s="197"/>
      <c r="HNZ29" s="197"/>
      <c r="HOA29" s="197"/>
      <c r="HOB29" s="197"/>
      <c r="HOC29" s="197"/>
      <c r="HOD29" s="197"/>
      <c r="HOE29" s="197"/>
      <c r="HOF29" s="197"/>
      <c r="HOG29" s="197"/>
      <c r="HOH29" s="197"/>
      <c r="HOI29" s="197"/>
      <c r="HOJ29" s="197"/>
      <c r="HOK29" s="197"/>
      <c r="HOL29" s="197"/>
      <c r="HOM29" s="197"/>
      <c r="HON29" s="197"/>
      <c r="HOO29" s="197"/>
      <c r="HOP29" s="197"/>
      <c r="HOQ29" s="197"/>
      <c r="HOR29" s="197"/>
      <c r="HOS29" s="197"/>
      <c r="HOT29" s="197"/>
      <c r="HOU29" s="197"/>
      <c r="HOV29" s="197"/>
      <c r="HOW29" s="197"/>
      <c r="HOX29" s="197"/>
      <c r="HOY29" s="197"/>
      <c r="HOZ29" s="197"/>
      <c r="HPA29" s="197"/>
      <c r="HPB29" s="197"/>
      <c r="HPC29" s="197"/>
      <c r="HPD29" s="197"/>
      <c r="HPE29" s="197"/>
      <c r="HPF29" s="197"/>
      <c r="HPG29" s="197"/>
      <c r="HPH29" s="197"/>
      <c r="HPI29" s="197"/>
      <c r="HPJ29" s="197"/>
      <c r="HPK29" s="197"/>
      <c r="HPL29" s="197"/>
      <c r="HPM29" s="197"/>
      <c r="HPN29" s="197"/>
      <c r="HPO29" s="197"/>
      <c r="HPP29" s="197"/>
      <c r="HPQ29" s="197"/>
      <c r="HPR29" s="197"/>
      <c r="HPS29" s="197"/>
      <c r="HPT29" s="197"/>
      <c r="HPU29" s="197"/>
      <c r="HPV29" s="197"/>
      <c r="HPW29" s="197"/>
      <c r="HPX29" s="197"/>
      <c r="HPY29" s="197"/>
      <c r="HPZ29" s="197"/>
      <c r="HQA29" s="197"/>
      <c r="HQB29" s="197"/>
      <c r="HQC29" s="197"/>
      <c r="HQD29" s="197"/>
      <c r="HQE29" s="197"/>
      <c r="HQF29" s="197"/>
      <c r="HQG29" s="197"/>
      <c r="HQH29" s="197"/>
      <c r="HQI29" s="197"/>
      <c r="HQJ29" s="197"/>
      <c r="HQK29" s="197"/>
      <c r="HQL29" s="197"/>
      <c r="HQM29" s="197"/>
      <c r="HQN29" s="197"/>
      <c r="HQO29" s="197"/>
      <c r="HQP29" s="197"/>
      <c r="HQQ29" s="197"/>
      <c r="HQR29" s="197"/>
      <c r="HQS29" s="197"/>
      <c r="HQT29" s="197"/>
      <c r="HQU29" s="197"/>
      <c r="HQV29" s="197"/>
      <c r="HQW29" s="197"/>
      <c r="HQX29" s="197"/>
      <c r="HQY29" s="197"/>
      <c r="HQZ29" s="197"/>
      <c r="HRA29" s="197"/>
      <c r="HRB29" s="197"/>
      <c r="HRC29" s="197"/>
      <c r="HRD29" s="197"/>
      <c r="HRE29" s="197"/>
      <c r="HRF29" s="197"/>
      <c r="HRG29" s="197"/>
      <c r="HRH29" s="197"/>
      <c r="HRI29" s="197"/>
      <c r="HRJ29" s="197"/>
      <c r="HRK29" s="197"/>
      <c r="HRL29" s="197"/>
      <c r="HRM29" s="197"/>
      <c r="HRN29" s="197"/>
      <c r="HRO29" s="197"/>
      <c r="HRP29" s="197"/>
      <c r="HRQ29" s="197"/>
      <c r="HRR29" s="197"/>
      <c r="HRS29" s="197"/>
      <c r="HRT29" s="197"/>
      <c r="HRU29" s="197"/>
      <c r="HRV29" s="197"/>
      <c r="HRW29" s="197"/>
      <c r="HRX29" s="197"/>
      <c r="HRY29" s="197"/>
      <c r="HRZ29" s="197"/>
      <c r="HSA29" s="197"/>
      <c r="HSB29" s="197"/>
      <c r="HSC29" s="197"/>
      <c r="HSD29" s="197"/>
      <c r="HSE29" s="197"/>
      <c r="HSF29" s="197"/>
      <c r="HSG29" s="197"/>
      <c r="HSH29" s="197"/>
      <c r="HSI29" s="197"/>
      <c r="HSJ29" s="197"/>
      <c r="HSK29" s="197"/>
      <c r="HSL29" s="197"/>
      <c r="HSM29" s="197"/>
      <c r="HSN29" s="197"/>
      <c r="HSO29" s="197"/>
      <c r="HSP29" s="197"/>
      <c r="HSQ29" s="197"/>
      <c r="HSR29" s="197"/>
      <c r="HSS29" s="197"/>
      <c r="HST29" s="197"/>
      <c r="HSU29" s="197"/>
      <c r="HSV29" s="197"/>
      <c r="HSW29" s="197"/>
      <c r="HSX29" s="197"/>
      <c r="HSY29" s="197"/>
      <c r="HSZ29" s="197"/>
      <c r="HTA29" s="197"/>
      <c r="HTB29" s="197"/>
      <c r="HTC29" s="197"/>
      <c r="HTD29" s="197"/>
      <c r="HTE29" s="197"/>
      <c r="HTF29" s="197"/>
      <c r="HTG29" s="197"/>
      <c r="HTH29" s="197"/>
      <c r="HTI29" s="197"/>
      <c r="HTJ29" s="197"/>
      <c r="HTK29" s="197"/>
      <c r="HTL29" s="197"/>
      <c r="HTM29" s="197"/>
      <c r="HTN29" s="197"/>
      <c r="HTO29" s="197"/>
      <c r="HTP29" s="197"/>
      <c r="HTQ29" s="197"/>
      <c r="HTR29" s="197"/>
      <c r="HTS29" s="197"/>
      <c r="HTT29" s="197"/>
      <c r="HTU29" s="197"/>
      <c r="HTV29" s="197"/>
      <c r="HTW29" s="197"/>
      <c r="HTX29" s="197"/>
      <c r="HTY29" s="197"/>
      <c r="HTZ29" s="197"/>
      <c r="HUA29" s="197"/>
      <c r="HUB29" s="197"/>
      <c r="HUC29" s="197"/>
      <c r="HUD29" s="197"/>
      <c r="HUE29" s="197"/>
      <c r="HUF29" s="197"/>
      <c r="HUG29" s="197"/>
      <c r="HUH29" s="197"/>
      <c r="HUI29" s="197"/>
      <c r="HUJ29" s="197"/>
      <c r="HUK29" s="197"/>
      <c r="HUL29" s="197"/>
      <c r="HUM29" s="197"/>
      <c r="HUN29" s="197"/>
      <c r="HUO29" s="197"/>
      <c r="HUP29" s="197"/>
      <c r="HUQ29" s="197"/>
      <c r="HUR29" s="197"/>
      <c r="HUS29" s="197"/>
      <c r="HUT29" s="197"/>
      <c r="HUU29" s="197"/>
      <c r="HUV29" s="197"/>
      <c r="HUW29" s="197"/>
      <c r="HUX29" s="197"/>
      <c r="HUY29" s="197"/>
      <c r="HUZ29" s="197"/>
      <c r="HVA29" s="197"/>
      <c r="HVB29" s="197"/>
      <c r="HVC29" s="197"/>
      <c r="HVD29" s="197"/>
      <c r="HVE29" s="197"/>
      <c r="HVF29" s="197"/>
      <c r="HVG29" s="197"/>
      <c r="HVH29" s="197"/>
      <c r="HVI29" s="197"/>
      <c r="HVJ29" s="197"/>
      <c r="HVK29" s="197"/>
      <c r="HVL29" s="197"/>
      <c r="HVM29" s="197"/>
      <c r="HVN29" s="197"/>
      <c r="HVO29" s="197"/>
      <c r="HVP29" s="197"/>
      <c r="HVQ29" s="197"/>
      <c r="HVR29" s="197"/>
      <c r="HVS29" s="197"/>
      <c r="HVT29" s="197"/>
      <c r="HVU29" s="197"/>
      <c r="HVV29" s="197"/>
      <c r="HVW29" s="197"/>
      <c r="HVX29" s="197"/>
      <c r="HVY29" s="197"/>
      <c r="HVZ29" s="197"/>
      <c r="HWA29" s="197"/>
      <c r="HWB29" s="197"/>
      <c r="HWC29" s="197"/>
      <c r="HWD29" s="197"/>
      <c r="HWE29" s="197"/>
      <c r="HWF29" s="197"/>
      <c r="HWG29" s="197"/>
      <c r="HWH29" s="197"/>
      <c r="HWI29" s="197"/>
      <c r="HWJ29" s="197"/>
      <c r="HWK29" s="197"/>
      <c r="HWL29" s="197"/>
      <c r="HWM29" s="197"/>
      <c r="HWN29" s="197"/>
      <c r="HWO29" s="197"/>
      <c r="HWP29" s="197"/>
      <c r="HWQ29" s="197"/>
      <c r="HWR29" s="197"/>
      <c r="HWS29" s="197"/>
      <c r="HWT29" s="197"/>
      <c r="HWU29" s="197"/>
      <c r="HWV29" s="197"/>
      <c r="HWW29" s="197"/>
      <c r="HWX29" s="197"/>
      <c r="HWY29" s="197"/>
      <c r="HWZ29" s="197"/>
      <c r="HXA29" s="197"/>
      <c r="HXB29" s="197"/>
      <c r="HXC29" s="197"/>
      <c r="HXD29" s="197"/>
      <c r="HXE29" s="197"/>
      <c r="HXF29" s="197"/>
      <c r="HXG29" s="197"/>
      <c r="HXH29" s="197"/>
      <c r="HXI29" s="197"/>
      <c r="HXJ29" s="197"/>
      <c r="HXK29" s="197"/>
      <c r="HXL29" s="197"/>
      <c r="HXM29" s="197"/>
      <c r="HXN29" s="197"/>
      <c r="HXO29" s="197"/>
      <c r="HXP29" s="197"/>
      <c r="HXQ29" s="197"/>
      <c r="HXR29" s="197"/>
      <c r="HXS29" s="197"/>
      <c r="HXT29" s="197"/>
      <c r="HXU29" s="197"/>
      <c r="HXV29" s="197"/>
      <c r="HXW29" s="197"/>
      <c r="HXX29" s="197"/>
      <c r="HXY29" s="197"/>
      <c r="HXZ29" s="197"/>
      <c r="HYA29" s="197"/>
      <c r="HYB29" s="197"/>
      <c r="HYC29" s="197"/>
      <c r="HYD29" s="197"/>
      <c r="HYE29" s="197"/>
      <c r="HYF29" s="197"/>
      <c r="HYG29" s="197"/>
      <c r="HYH29" s="197"/>
      <c r="HYI29" s="197"/>
      <c r="HYJ29" s="197"/>
      <c r="HYK29" s="197"/>
      <c r="HYL29" s="197"/>
      <c r="HYM29" s="197"/>
      <c r="HYN29" s="197"/>
      <c r="HYO29" s="197"/>
      <c r="HYP29" s="197"/>
      <c r="HYQ29" s="197"/>
      <c r="HYR29" s="197"/>
      <c r="HYS29" s="197"/>
      <c r="HYT29" s="197"/>
      <c r="HYU29" s="197"/>
      <c r="HYV29" s="197"/>
      <c r="HYW29" s="197"/>
      <c r="HYX29" s="197"/>
      <c r="HYY29" s="197"/>
      <c r="HYZ29" s="197"/>
      <c r="HZA29" s="197"/>
      <c r="HZB29" s="197"/>
      <c r="HZC29" s="197"/>
      <c r="HZD29" s="197"/>
      <c r="HZE29" s="197"/>
      <c r="HZF29" s="197"/>
      <c r="HZG29" s="197"/>
      <c r="HZH29" s="197"/>
      <c r="HZI29" s="197"/>
      <c r="HZJ29" s="197"/>
      <c r="HZK29" s="197"/>
      <c r="HZL29" s="197"/>
      <c r="HZM29" s="197"/>
      <c r="HZN29" s="197"/>
      <c r="HZO29" s="197"/>
      <c r="HZP29" s="197"/>
      <c r="HZQ29" s="197"/>
      <c r="HZR29" s="197"/>
      <c r="HZS29" s="197"/>
      <c r="HZT29" s="197"/>
      <c r="HZU29" s="197"/>
      <c r="HZV29" s="197"/>
      <c r="HZW29" s="197"/>
      <c r="HZX29" s="197"/>
      <c r="HZY29" s="197"/>
      <c r="HZZ29" s="197"/>
      <c r="IAA29" s="197"/>
      <c r="IAB29" s="197"/>
      <c r="IAC29" s="197"/>
      <c r="IAD29" s="197"/>
      <c r="IAE29" s="197"/>
      <c r="IAF29" s="197"/>
      <c r="IAG29" s="197"/>
      <c r="IAH29" s="197"/>
      <c r="IAI29" s="197"/>
      <c r="IAJ29" s="197"/>
      <c r="IAK29" s="197"/>
      <c r="IAL29" s="197"/>
      <c r="IAM29" s="197"/>
      <c r="IAN29" s="197"/>
      <c r="IAO29" s="197"/>
      <c r="IAP29" s="197"/>
      <c r="IAQ29" s="197"/>
      <c r="IAR29" s="197"/>
      <c r="IAS29" s="197"/>
      <c r="IAT29" s="197"/>
      <c r="IAU29" s="197"/>
      <c r="IAV29" s="197"/>
      <c r="IAW29" s="197"/>
      <c r="IAX29" s="197"/>
      <c r="IAY29" s="197"/>
      <c r="IAZ29" s="197"/>
      <c r="IBA29" s="197"/>
      <c r="IBB29" s="197"/>
      <c r="IBC29" s="197"/>
      <c r="IBD29" s="197"/>
      <c r="IBE29" s="197"/>
      <c r="IBF29" s="197"/>
      <c r="IBG29" s="197"/>
      <c r="IBH29" s="197"/>
      <c r="IBI29" s="197"/>
      <c r="IBJ29" s="197"/>
      <c r="IBK29" s="197"/>
      <c r="IBL29" s="197"/>
      <c r="IBM29" s="197"/>
      <c r="IBN29" s="197"/>
      <c r="IBO29" s="197"/>
      <c r="IBP29" s="197"/>
      <c r="IBQ29" s="197"/>
      <c r="IBR29" s="197"/>
      <c r="IBS29" s="197"/>
      <c r="IBT29" s="197"/>
      <c r="IBU29" s="197"/>
      <c r="IBV29" s="197"/>
      <c r="IBW29" s="197"/>
      <c r="IBX29" s="197"/>
      <c r="IBY29" s="197"/>
      <c r="IBZ29" s="197"/>
      <c r="ICA29" s="197"/>
      <c r="ICB29" s="197"/>
      <c r="ICC29" s="197"/>
      <c r="ICD29" s="197"/>
      <c r="ICE29" s="197"/>
      <c r="ICF29" s="197"/>
      <c r="ICG29" s="197"/>
      <c r="ICH29" s="197"/>
      <c r="ICI29" s="197"/>
      <c r="ICJ29" s="197"/>
      <c r="ICK29" s="197"/>
      <c r="ICL29" s="197"/>
      <c r="ICM29" s="197"/>
      <c r="ICN29" s="197"/>
      <c r="ICO29" s="197"/>
      <c r="ICP29" s="197"/>
      <c r="ICQ29" s="197"/>
      <c r="ICR29" s="197"/>
      <c r="ICS29" s="197"/>
      <c r="ICT29" s="197"/>
      <c r="ICU29" s="197"/>
      <c r="ICV29" s="197"/>
      <c r="ICW29" s="197"/>
      <c r="ICX29" s="197"/>
      <c r="ICY29" s="197"/>
      <c r="ICZ29" s="197"/>
      <c r="IDA29" s="197"/>
      <c r="IDB29" s="197"/>
      <c r="IDC29" s="197"/>
      <c r="IDD29" s="197"/>
      <c r="IDE29" s="197"/>
      <c r="IDF29" s="197"/>
      <c r="IDG29" s="197"/>
      <c r="IDH29" s="197"/>
      <c r="IDI29" s="197"/>
      <c r="IDJ29" s="197"/>
      <c r="IDK29" s="197"/>
      <c r="IDL29" s="197"/>
      <c r="IDM29" s="197"/>
      <c r="IDN29" s="197"/>
      <c r="IDO29" s="197"/>
      <c r="IDP29" s="197"/>
      <c r="IDQ29" s="197"/>
      <c r="IDR29" s="197"/>
      <c r="IDS29" s="197"/>
      <c r="IDT29" s="197"/>
      <c r="IDU29" s="197"/>
      <c r="IDV29" s="197"/>
      <c r="IDW29" s="197"/>
      <c r="IDX29" s="197"/>
      <c r="IDY29" s="197"/>
      <c r="IDZ29" s="197"/>
      <c r="IEA29" s="197"/>
      <c r="IEB29" s="197"/>
      <c r="IEC29" s="197"/>
      <c r="IED29" s="197"/>
      <c r="IEE29" s="197"/>
      <c r="IEF29" s="197"/>
      <c r="IEG29" s="197"/>
      <c r="IEH29" s="197"/>
      <c r="IEI29" s="197"/>
      <c r="IEJ29" s="197"/>
      <c r="IEK29" s="197"/>
      <c r="IEL29" s="197"/>
      <c r="IEM29" s="197"/>
      <c r="IEN29" s="197"/>
      <c r="IEO29" s="197"/>
      <c r="IEP29" s="197"/>
      <c r="IEQ29" s="197"/>
      <c r="IER29" s="197"/>
      <c r="IES29" s="197"/>
      <c r="IET29" s="197"/>
      <c r="IEU29" s="197"/>
      <c r="IEV29" s="197"/>
      <c r="IEW29" s="197"/>
      <c r="IEX29" s="197"/>
      <c r="IEY29" s="197"/>
      <c r="IEZ29" s="197"/>
      <c r="IFA29" s="197"/>
      <c r="IFB29" s="197"/>
      <c r="IFC29" s="197"/>
      <c r="IFD29" s="197"/>
      <c r="IFE29" s="197"/>
      <c r="IFF29" s="197"/>
      <c r="IFG29" s="197"/>
      <c r="IFH29" s="197"/>
      <c r="IFI29" s="197"/>
      <c r="IFJ29" s="197"/>
      <c r="IFK29" s="197"/>
      <c r="IFL29" s="197"/>
      <c r="IFM29" s="197"/>
      <c r="IFN29" s="197"/>
      <c r="IFO29" s="197"/>
      <c r="IFP29" s="197"/>
      <c r="IFQ29" s="197"/>
      <c r="IFR29" s="197"/>
      <c r="IFS29" s="197"/>
      <c r="IFT29" s="197"/>
      <c r="IFU29" s="197"/>
      <c r="IFV29" s="197"/>
      <c r="IFW29" s="197"/>
      <c r="IFX29" s="197"/>
      <c r="IFY29" s="197"/>
      <c r="IFZ29" s="197"/>
      <c r="IGA29" s="197"/>
      <c r="IGB29" s="197"/>
      <c r="IGC29" s="197"/>
      <c r="IGD29" s="197"/>
      <c r="IGE29" s="197"/>
      <c r="IGF29" s="197"/>
      <c r="IGG29" s="197"/>
      <c r="IGH29" s="197"/>
      <c r="IGI29" s="197"/>
      <c r="IGJ29" s="197"/>
      <c r="IGK29" s="197"/>
      <c r="IGL29" s="197"/>
      <c r="IGM29" s="197"/>
      <c r="IGN29" s="197"/>
      <c r="IGO29" s="197"/>
      <c r="IGP29" s="197"/>
      <c r="IGQ29" s="197"/>
      <c r="IGR29" s="197"/>
      <c r="IGS29" s="197"/>
      <c r="IGT29" s="197"/>
      <c r="IGU29" s="197"/>
      <c r="IGV29" s="197"/>
      <c r="IGW29" s="197"/>
      <c r="IGX29" s="197"/>
      <c r="IGY29" s="197"/>
      <c r="IGZ29" s="197"/>
      <c r="IHA29" s="197"/>
      <c r="IHB29" s="197"/>
      <c r="IHC29" s="197"/>
      <c r="IHD29" s="197"/>
      <c r="IHE29" s="197"/>
      <c r="IHF29" s="197"/>
      <c r="IHG29" s="197"/>
      <c r="IHH29" s="197"/>
      <c r="IHI29" s="197"/>
      <c r="IHJ29" s="197"/>
      <c r="IHK29" s="197"/>
      <c r="IHL29" s="197"/>
      <c r="IHM29" s="197"/>
      <c r="IHN29" s="197"/>
      <c r="IHO29" s="197"/>
      <c r="IHP29" s="197"/>
      <c r="IHQ29" s="197"/>
      <c r="IHR29" s="197"/>
      <c r="IHS29" s="197"/>
      <c r="IHT29" s="197"/>
      <c r="IHU29" s="197"/>
      <c r="IHV29" s="197"/>
      <c r="IHW29" s="197"/>
      <c r="IHX29" s="197"/>
      <c r="IHY29" s="197"/>
      <c r="IHZ29" s="197"/>
      <c r="IIA29" s="197"/>
      <c r="IIB29" s="197"/>
      <c r="IIC29" s="197"/>
      <c r="IID29" s="197"/>
      <c r="IIE29" s="197"/>
      <c r="IIF29" s="197"/>
      <c r="IIG29" s="197"/>
      <c r="IIH29" s="197"/>
      <c r="III29" s="197"/>
      <c r="IIJ29" s="197"/>
      <c r="IIK29" s="197"/>
      <c r="IIL29" s="197"/>
      <c r="IIM29" s="197"/>
      <c r="IIN29" s="197"/>
      <c r="IIO29" s="197"/>
      <c r="IIP29" s="197"/>
      <c r="IIQ29" s="197"/>
      <c r="IIR29" s="197"/>
      <c r="IIS29" s="197"/>
      <c r="IIT29" s="197"/>
      <c r="IIU29" s="197"/>
      <c r="IIV29" s="197"/>
      <c r="IIW29" s="197"/>
      <c r="IIX29" s="197"/>
      <c r="IIY29" s="197"/>
      <c r="IIZ29" s="197"/>
      <c r="IJA29" s="197"/>
      <c r="IJB29" s="197"/>
      <c r="IJC29" s="197"/>
      <c r="IJD29" s="197"/>
      <c r="IJE29" s="197"/>
      <c r="IJF29" s="197"/>
      <c r="IJG29" s="197"/>
      <c r="IJH29" s="197"/>
      <c r="IJI29" s="197"/>
      <c r="IJJ29" s="197"/>
      <c r="IJK29" s="197"/>
      <c r="IJL29" s="197"/>
      <c r="IJM29" s="197"/>
      <c r="IJN29" s="197"/>
      <c r="IJO29" s="197"/>
      <c r="IJP29" s="197"/>
      <c r="IJQ29" s="197"/>
      <c r="IJR29" s="197"/>
      <c r="IJS29" s="197"/>
      <c r="IJT29" s="197"/>
      <c r="IJU29" s="197"/>
      <c r="IJV29" s="197"/>
      <c r="IJW29" s="197"/>
      <c r="IJX29" s="197"/>
      <c r="IJY29" s="197"/>
      <c r="IJZ29" s="197"/>
      <c r="IKA29" s="197"/>
      <c r="IKB29" s="197"/>
      <c r="IKC29" s="197"/>
      <c r="IKD29" s="197"/>
      <c r="IKE29" s="197"/>
      <c r="IKF29" s="197"/>
      <c r="IKG29" s="197"/>
      <c r="IKH29" s="197"/>
      <c r="IKI29" s="197"/>
      <c r="IKJ29" s="197"/>
      <c r="IKK29" s="197"/>
      <c r="IKL29" s="197"/>
      <c r="IKM29" s="197"/>
      <c r="IKN29" s="197"/>
      <c r="IKO29" s="197"/>
      <c r="IKP29" s="197"/>
      <c r="IKQ29" s="197"/>
      <c r="IKR29" s="197"/>
      <c r="IKS29" s="197"/>
      <c r="IKT29" s="197"/>
      <c r="IKU29" s="197"/>
      <c r="IKV29" s="197"/>
      <c r="IKW29" s="197"/>
      <c r="IKX29" s="197"/>
      <c r="IKY29" s="197"/>
      <c r="IKZ29" s="197"/>
      <c r="ILA29" s="197"/>
      <c r="ILB29" s="197"/>
      <c r="ILC29" s="197"/>
      <c r="ILD29" s="197"/>
      <c r="ILE29" s="197"/>
      <c r="ILF29" s="197"/>
      <c r="ILG29" s="197"/>
      <c r="ILH29" s="197"/>
      <c r="ILI29" s="197"/>
      <c r="ILJ29" s="197"/>
      <c r="ILK29" s="197"/>
      <c r="ILL29" s="197"/>
      <c r="ILM29" s="197"/>
      <c r="ILN29" s="197"/>
      <c r="ILO29" s="197"/>
      <c r="ILP29" s="197"/>
      <c r="ILQ29" s="197"/>
      <c r="ILR29" s="197"/>
      <c r="ILS29" s="197"/>
      <c r="ILT29" s="197"/>
      <c r="ILU29" s="197"/>
      <c r="ILV29" s="197"/>
      <c r="ILW29" s="197"/>
      <c r="ILX29" s="197"/>
      <c r="ILY29" s="197"/>
      <c r="ILZ29" s="197"/>
      <c r="IMA29" s="197"/>
      <c r="IMB29" s="197"/>
      <c r="IMC29" s="197"/>
      <c r="IMD29" s="197"/>
      <c r="IME29" s="197"/>
      <c r="IMF29" s="197"/>
      <c r="IMG29" s="197"/>
      <c r="IMH29" s="197"/>
      <c r="IMI29" s="197"/>
      <c r="IMJ29" s="197"/>
      <c r="IMK29" s="197"/>
      <c r="IML29" s="197"/>
      <c r="IMM29" s="197"/>
      <c r="IMN29" s="197"/>
      <c r="IMO29" s="197"/>
      <c r="IMP29" s="197"/>
      <c r="IMQ29" s="197"/>
      <c r="IMR29" s="197"/>
      <c r="IMS29" s="197"/>
      <c r="IMT29" s="197"/>
      <c r="IMU29" s="197"/>
      <c r="IMV29" s="197"/>
      <c r="IMW29" s="197"/>
      <c r="IMX29" s="197"/>
      <c r="IMY29" s="197"/>
      <c r="IMZ29" s="197"/>
      <c r="INA29" s="197"/>
      <c r="INB29" s="197"/>
      <c r="INC29" s="197"/>
      <c r="IND29" s="197"/>
      <c r="INE29" s="197"/>
      <c r="INF29" s="197"/>
      <c r="ING29" s="197"/>
      <c r="INH29" s="197"/>
      <c r="INI29" s="197"/>
      <c r="INJ29" s="197"/>
      <c r="INK29" s="197"/>
      <c r="INL29" s="197"/>
      <c r="INM29" s="197"/>
      <c r="INN29" s="197"/>
      <c r="INO29" s="197"/>
      <c r="INP29" s="197"/>
      <c r="INQ29" s="197"/>
      <c r="INR29" s="197"/>
      <c r="INS29" s="197"/>
      <c r="INT29" s="197"/>
      <c r="INU29" s="197"/>
      <c r="INV29" s="197"/>
      <c r="INW29" s="197"/>
      <c r="INX29" s="197"/>
      <c r="INY29" s="197"/>
      <c r="INZ29" s="197"/>
      <c r="IOA29" s="197"/>
      <c r="IOB29" s="197"/>
      <c r="IOC29" s="197"/>
      <c r="IOD29" s="197"/>
      <c r="IOE29" s="197"/>
      <c r="IOF29" s="197"/>
      <c r="IOG29" s="197"/>
      <c r="IOH29" s="197"/>
      <c r="IOI29" s="197"/>
      <c r="IOJ29" s="197"/>
      <c r="IOK29" s="197"/>
      <c r="IOL29" s="197"/>
      <c r="IOM29" s="197"/>
      <c r="ION29" s="197"/>
      <c r="IOO29" s="197"/>
      <c r="IOP29" s="197"/>
      <c r="IOQ29" s="197"/>
      <c r="IOR29" s="197"/>
      <c r="IOS29" s="197"/>
      <c r="IOT29" s="197"/>
      <c r="IOU29" s="197"/>
      <c r="IOV29" s="197"/>
      <c r="IOW29" s="197"/>
      <c r="IOX29" s="197"/>
      <c r="IOY29" s="197"/>
      <c r="IOZ29" s="197"/>
      <c r="IPA29" s="197"/>
      <c r="IPB29" s="197"/>
      <c r="IPC29" s="197"/>
      <c r="IPD29" s="197"/>
      <c r="IPE29" s="197"/>
      <c r="IPF29" s="197"/>
      <c r="IPG29" s="197"/>
      <c r="IPH29" s="197"/>
      <c r="IPI29" s="197"/>
      <c r="IPJ29" s="197"/>
      <c r="IPK29" s="197"/>
      <c r="IPL29" s="197"/>
      <c r="IPM29" s="197"/>
      <c r="IPN29" s="197"/>
      <c r="IPO29" s="197"/>
      <c r="IPP29" s="197"/>
      <c r="IPQ29" s="197"/>
      <c r="IPR29" s="197"/>
      <c r="IPS29" s="197"/>
      <c r="IPT29" s="197"/>
      <c r="IPU29" s="197"/>
      <c r="IPV29" s="197"/>
      <c r="IPW29" s="197"/>
      <c r="IPX29" s="197"/>
      <c r="IPY29" s="197"/>
      <c r="IPZ29" s="197"/>
      <c r="IQA29" s="197"/>
      <c r="IQB29" s="197"/>
      <c r="IQC29" s="197"/>
      <c r="IQD29" s="197"/>
      <c r="IQE29" s="197"/>
      <c r="IQF29" s="197"/>
      <c r="IQG29" s="197"/>
      <c r="IQH29" s="197"/>
      <c r="IQI29" s="197"/>
      <c r="IQJ29" s="197"/>
      <c r="IQK29" s="197"/>
      <c r="IQL29" s="197"/>
      <c r="IQM29" s="197"/>
      <c r="IQN29" s="197"/>
      <c r="IQO29" s="197"/>
      <c r="IQP29" s="197"/>
      <c r="IQQ29" s="197"/>
      <c r="IQR29" s="197"/>
      <c r="IQS29" s="197"/>
      <c r="IQT29" s="197"/>
      <c r="IQU29" s="197"/>
      <c r="IQV29" s="197"/>
      <c r="IQW29" s="197"/>
      <c r="IQX29" s="197"/>
      <c r="IQY29" s="197"/>
      <c r="IQZ29" s="197"/>
      <c r="IRA29" s="197"/>
      <c r="IRB29" s="197"/>
      <c r="IRC29" s="197"/>
      <c r="IRD29" s="197"/>
      <c r="IRE29" s="197"/>
      <c r="IRF29" s="197"/>
      <c r="IRG29" s="197"/>
      <c r="IRH29" s="197"/>
      <c r="IRI29" s="197"/>
      <c r="IRJ29" s="197"/>
      <c r="IRK29" s="197"/>
      <c r="IRL29" s="197"/>
      <c r="IRM29" s="197"/>
      <c r="IRN29" s="197"/>
      <c r="IRO29" s="197"/>
      <c r="IRP29" s="197"/>
      <c r="IRQ29" s="197"/>
      <c r="IRR29" s="197"/>
      <c r="IRS29" s="197"/>
      <c r="IRT29" s="197"/>
      <c r="IRU29" s="197"/>
      <c r="IRV29" s="197"/>
      <c r="IRW29" s="197"/>
      <c r="IRX29" s="197"/>
      <c r="IRY29" s="197"/>
      <c r="IRZ29" s="197"/>
      <c r="ISA29" s="197"/>
      <c r="ISB29" s="197"/>
      <c r="ISC29" s="197"/>
      <c r="ISD29" s="197"/>
      <c r="ISE29" s="197"/>
      <c r="ISF29" s="197"/>
      <c r="ISG29" s="197"/>
      <c r="ISH29" s="197"/>
      <c r="ISI29" s="197"/>
      <c r="ISJ29" s="197"/>
      <c r="ISK29" s="197"/>
      <c r="ISL29" s="197"/>
      <c r="ISM29" s="197"/>
      <c r="ISN29" s="197"/>
      <c r="ISO29" s="197"/>
      <c r="ISP29" s="197"/>
      <c r="ISQ29" s="197"/>
      <c r="ISR29" s="197"/>
      <c r="ISS29" s="197"/>
      <c r="IST29" s="197"/>
      <c r="ISU29" s="197"/>
      <c r="ISV29" s="197"/>
      <c r="ISW29" s="197"/>
      <c r="ISX29" s="197"/>
      <c r="ISY29" s="197"/>
      <c r="ISZ29" s="197"/>
      <c r="ITA29" s="197"/>
      <c r="ITB29" s="197"/>
      <c r="ITC29" s="197"/>
      <c r="ITD29" s="197"/>
      <c r="ITE29" s="197"/>
      <c r="ITF29" s="197"/>
      <c r="ITG29" s="197"/>
      <c r="ITH29" s="197"/>
      <c r="ITI29" s="197"/>
      <c r="ITJ29" s="197"/>
      <c r="ITK29" s="197"/>
      <c r="ITL29" s="197"/>
      <c r="ITM29" s="197"/>
      <c r="ITN29" s="197"/>
      <c r="ITO29" s="197"/>
      <c r="ITP29" s="197"/>
      <c r="ITQ29" s="197"/>
      <c r="ITR29" s="197"/>
      <c r="ITS29" s="197"/>
      <c r="ITT29" s="197"/>
      <c r="ITU29" s="197"/>
      <c r="ITV29" s="197"/>
      <c r="ITW29" s="197"/>
      <c r="ITX29" s="197"/>
      <c r="ITY29" s="197"/>
      <c r="ITZ29" s="197"/>
      <c r="IUA29" s="197"/>
      <c r="IUB29" s="197"/>
      <c r="IUC29" s="197"/>
      <c r="IUD29" s="197"/>
      <c r="IUE29" s="197"/>
      <c r="IUF29" s="197"/>
      <c r="IUG29" s="197"/>
      <c r="IUH29" s="197"/>
      <c r="IUI29" s="197"/>
      <c r="IUJ29" s="197"/>
      <c r="IUK29" s="197"/>
      <c r="IUL29" s="197"/>
      <c r="IUM29" s="197"/>
      <c r="IUN29" s="197"/>
      <c r="IUO29" s="197"/>
      <c r="IUP29" s="197"/>
      <c r="IUQ29" s="197"/>
      <c r="IUR29" s="197"/>
      <c r="IUS29" s="197"/>
      <c r="IUT29" s="197"/>
      <c r="IUU29" s="197"/>
      <c r="IUV29" s="197"/>
      <c r="IUW29" s="197"/>
      <c r="IUX29" s="197"/>
      <c r="IUY29" s="197"/>
      <c r="IUZ29" s="197"/>
      <c r="IVA29" s="197"/>
      <c r="IVB29" s="197"/>
      <c r="IVC29" s="197"/>
      <c r="IVD29" s="197"/>
      <c r="IVE29" s="197"/>
      <c r="IVF29" s="197"/>
      <c r="IVG29" s="197"/>
      <c r="IVH29" s="197"/>
      <c r="IVI29" s="197"/>
      <c r="IVJ29" s="197"/>
      <c r="IVK29" s="197"/>
      <c r="IVL29" s="197"/>
      <c r="IVM29" s="197"/>
      <c r="IVN29" s="197"/>
      <c r="IVO29" s="197"/>
      <c r="IVP29" s="197"/>
      <c r="IVQ29" s="197"/>
      <c r="IVR29" s="197"/>
      <c r="IVS29" s="197"/>
      <c r="IVT29" s="197"/>
      <c r="IVU29" s="197"/>
      <c r="IVV29" s="197"/>
      <c r="IVW29" s="197"/>
      <c r="IVX29" s="197"/>
      <c r="IVY29" s="197"/>
      <c r="IVZ29" s="197"/>
      <c r="IWA29" s="197"/>
      <c r="IWB29" s="197"/>
      <c r="IWC29" s="197"/>
      <c r="IWD29" s="197"/>
      <c r="IWE29" s="197"/>
      <c r="IWF29" s="197"/>
      <c r="IWG29" s="197"/>
      <c r="IWH29" s="197"/>
      <c r="IWI29" s="197"/>
      <c r="IWJ29" s="197"/>
      <c r="IWK29" s="197"/>
      <c r="IWL29" s="197"/>
      <c r="IWM29" s="197"/>
      <c r="IWN29" s="197"/>
      <c r="IWO29" s="197"/>
      <c r="IWP29" s="197"/>
      <c r="IWQ29" s="197"/>
      <c r="IWR29" s="197"/>
      <c r="IWS29" s="197"/>
      <c r="IWT29" s="197"/>
      <c r="IWU29" s="197"/>
      <c r="IWV29" s="197"/>
      <c r="IWW29" s="197"/>
      <c r="IWX29" s="197"/>
      <c r="IWY29" s="197"/>
      <c r="IWZ29" s="197"/>
      <c r="IXA29" s="197"/>
      <c r="IXB29" s="197"/>
      <c r="IXC29" s="197"/>
      <c r="IXD29" s="197"/>
      <c r="IXE29" s="197"/>
      <c r="IXF29" s="197"/>
      <c r="IXG29" s="197"/>
      <c r="IXH29" s="197"/>
      <c r="IXI29" s="197"/>
      <c r="IXJ29" s="197"/>
      <c r="IXK29" s="197"/>
      <c r="IXL29" s="197"/>
      <c r="IXM29" s="197"/>
      <c r="IXN29" s="197"/>
      <c r="IXO29" s="197"/>
      <c r="IXP29" s="197"/>
      <c r="IXQ29" s="197"/>
      <c r="IXR29" s="197"/>
      <c r="IXS29" s="197"/>
      <c r="IXT29" s="197"/>
      <c r="IXU29" s="197"/>
      <c r="IXV29" s="197"/>
      <c r="IXW29" s="197"/>
      <c r="IXX29" s="197"/>
      <c r="IXY29" s="197"/>
      <c r="IXZ29" s="197"/>
      <c r="IYA29" s="197"/>
      <c r="IYB29" s="197"/>
      <c r="IYC29" s="197"/>
      <c r="IYD29" s="197"/>
      <c r="IYE29" s="197"/>
      <c r="IYF29" s="197"/>
      <c r="IYG29" s="197"/>
      <c r="IYH29" s="197"/>
      <c r="IYI29" s="197"/>
      <c r="IYJ29" s="197"/>
      <c r="IYK29" s="197"/>
      <c r="IYL29" s="197"/>
      <c r="IYM29" s="197"/>
      <c r="IYN29" s="197"/>
      <c r="IYO29" s="197"/>
      <c r="IYP29" s="197"/>
      <c r="IYQ29" s="197"/>
      <c r="IYR29" s="197"/>
      <c r="IYS29" s="197"/>
      <c r="IYT29" s="197"/>
      <c r="IYU29" s="197"/>
      <c r="IYV29" s="197"/>
      <c r="IYW29" s="197"/>
      <c r="IYX29" s="197"/>
      <c r="IYY29" s="197"/>
      <c r="IYZ29" s="197"/>
      <c r="IZA29" s="197"/>
      <c r="IZB29" s="197"/>
      <c r="IZC29" s="197"/>
      <c r="IZD29" s="197"/>
      <c r="IZE29" s="197"/>
      <c r="IZF29" s="197"/>
      <c r="IZG29" s="197"/>
      <c r="IZH29" s="197"/>
      <c r="IZI29" s="197"/>
      <c r="IZJ29" s="197"/>
      <c r="IZK29" s="197"/>
      <c r="IZL29" s="197"/>
      <c r="IZM29" s="197"/>
      <c r="IZN29" s="197"/>
      <c r="IZO29" s="197"/>
      <c r="IZP29" s="197"/>
      <c r="IZQ29" s="197"/>
      <c r="IZR29" s="197"/>
      <c r="IZS29" s="197"/>
      <c r="IZT29" s="197"/>
      <c r="IZU29" s="197"/>
      <c r="IZV29" s="197"/>
      <c r="IZW29" s="197"/>
      <c r="IZX29" s="197"/>
      <c r="IZY29" s="197"/>
      <c r="IZZ29" s="197"/>
      <c r="JAA29" s="197"/>
      <c r="JAB29" s="197"/>
      <c r="JAC29" s="197"/>
      <c r="JAD29" s="197"/>
      <c r="JAE29" s="197"/>
      <c r="JAF29" s="197"/>
      <c r="JAG29" s="197"/>
      <c r="JAH29" s="197"/>
      <c r="JAI29" s="197"/>
      <c r="JAJ29" s="197"/>
      <c r="JAK29" s="197"/>
      <c r="JAL29" s="197"/>
      <c r="JAM29" s="197"/>
      <c r="JAN29" s="197"/>
      <c r="JAO29" s="197"/>
      <c r="JAP29" s="197"/>
      <c r="JAQ29" s="197"/>
      <c r="JAR29" s="197"/>
      <c r="JAS29" s="197"/>
      <c r="JAT29" s="197"/>
      <c r="JAU29" s="197"/>
      <c r="JAV29" s="197"/>
      <c r="JAW29" s="197"/>
      <c r="JAX29" s="197"/>
      <c r="JAY29" s="197"/>
      <c r="JAZ29" s="197"/>
      <c r="JBA29" s="197"/>
      <c r="JBB29" s="197"/>
      <c r="JBC29" s="197"/>
      <c r="JBD29" s="197"/>
      <c r="JBE29" s="197"/>
      <c r="JBF29" s="197"/>
      <c r="JBG29" s="197"/>
      <c r="JBH29" s="197"/>
      <c r="JBI29" s="197"/>
      <c r="JBJ29" s="197"/>
      <c r="JBK29" s="197"/>
      <c r="JBL29" s="197"/>
      <c r="JBM29" s="197"/>
      <c r="JBN29" s="197"/>
      <c r="JBO29" s="197"/>
      <c r="JBP29" s="197"/>
      <c r="JBQ29" s="197"/>
      <c r="JBR29" s="197"/>
      <c r="JBS29" s="197"/>
      <c r="JBT29" s="197"/>
      <c r="JBU29" s="197"/>
      <c r="JBV29" s="197"/>
      <c r="JBW29" s="197"/>
      <c r="JBX29" s="197"/>
      <c r="JBY29" s="197"/>
      <c r="JBZ29" s="197"/>
      <c r="JCA29" s="197"/>
      <c r="JCB29" s="197"/>
      <c r="JCC29" s="197"/>
      <c r="JCD29" s="197"/>
      <c r="JCE29" s="197"/>
      <c r="JCF29" s="197"/>
      <c r="JCG29" s="197"/>
      <c r="JCH29" s="197"/>
      <c r="JCI29" s="197"/>
      <c r="JCJ29" s="197"/>
      <c r="JCK29" s="197"/>
      <c r="JCL29" s="197"/>
      <c r="JCM29" s="197"/>
      <c r="JCN29" s="197"/>
      <c r="JCO29" s="197"/>
      <c r="JCP29" s="197"/>
      <c r="JCQ29" s="197"/>
      <c r="JCR29" s="197"/>
      <c r="JCS29" s="197"/>
      <c r="JCT29" s="197"/>
      <c r="JCU29" s="197"/>
      <c r="JCV29" s="197"/>
      <c r="JCW29" s="197"/>
      <c r="JCX29" s="197"/>
      <c r="JCY29" s="197"/>
      <c r="JCZ29" s="197"/>
      <c r="JDA29" s="197"/>
      <c r="JDB29" s="197"/>
      <c r="JDC29" s="197"/>
      <c r="JDD29" s="197"/>
      <c r="JDE29" s="197"/>
      <c r="JDF29" s="197"/>
      <c r="JDG29" s="197"/>
      <c r="JDH29" s="197"/>
      <c r="JDI29" s="197"/>
      <c r="JDJ29" s="197"/>
      <c r="JDK29" s="197"/>
      <c r="JDL29" s="197"/>
      <c r="JDM29" s="197"/>
      <c r="JDN29" s="197"/>
      <c r="JDO29" s="197"/>
      <c r="JDP29" s="197"/>
      <c r="JDQ29" s="197"/>
      <c r="JDR29" s="197"/>
      <c r="JDS29" s="197"/>
      <c r="JDT29" s="197"/>
      <c r="JDU29" s="197"/>
      <c r="JDV29" s="197"/>
      <c r="JDW29" s="197"/>
      <c r="JDX29" s="197"/>
      <c r="JDY29" s="197"/>
      <c r="JDZ29" s="197"/>
      <c r="JEA29" s="197"/>
      <c r="JEB29" s="197"/>
      <c r="JEC29" s="197"/>
      <c r="JED29" s="197"/>
      <c r="JEE29" s="197"/>
      <c r="JEF29" s="197"/>
      <c r="JEG29" s="197"/>
      <c r="JEH29" s="197"/>
      <c r="JEI29" s="197"/>
      <c r="JEJ29" s="197"/>
      <c r="JEK29" s="197"/>
      <c r="JEL29" s="197"/>
      <c r="JEM29" s="197"/>
      <c r="JEN29" s="197"/>
      <c r="JEO29" s="197"/>
      <c r="JEP29" s="197"/>
      <c r="JEQ29" s="197"/>
      <c r="JER29" s="197"/>
      <c r="JES29" s="197"/>
      <c r="JET29" s="197"/>
      <c r="JEU29" s="197"/>
      <c r="JEV29" s="197"/>
      <c r="JEW29" s="197"/>
      <c r="JEX29" s="197"/>
      <c r="JEY29" s="197"/>
      <c r="JEZ29" s="197"/>
      <c r="JFA29" s="197"/>
      <c r="JFB29" s="197"/>
      <c r="JFC29" s="197"/>
      <c r="JFD29" s="197"/>
      <c r="JFE29" s="197"/>
      <c r="JFF29" s="197"/>
      <c r="JFG29" s="197"/>
      <c r="JFH29" s="197"/>
      <c r="JFI29" s="197"/>
      <c r="JFJ29" s="197"/>
      <c r="JFK29" s="197"/>
      <c r="JFL29" s="197"/>
      <c r="JFM29" s="197"/>
      <c r="JFN29" s="197"/>
      <c r="JFO29" s="197"/>
      <c r="JFP29" s="197"/>
      <c r="JFQ29" s="197"/>
      <c r="JFR29" s="197"/>
      <c r="JFS29" s="197"/>
      <c r="JFT29" s="197"/>
      <c r="JFU29" s="197"/>
      <c r="JFV29" s="197"/>
      <c r="JFW29" s="197"/>
      <c r="JFX29" s="197"/>
      <c r="JFY29" s="197"/>
      <c r="JFZ29" s="197"/>
      <c r="JGA29" s="197"/>
      <c r="JGB29" s="197"/>
      <c r="JGC29" s="197"/>
      <c r="JGD29" s="197"/>
      <c r="JGE29" s="197"/>
      <c r="JGF29" s="197"/>
      <c r="JGG29" s="197"/>
      <c r="JGH29" s="197"/>
      <c r="JGI29" s="197"/>
      <c r="JGJ29" s="197"/>
      <c r="JGK29" s="197"/>
      <c r="JGL29" s="197"/>
      <c r="JGM29" s="197"/>
      <c r="JGN29" s="197"/>
      <c r="JGO29" s="197"/>
      <c r="JGP29" s="197"/>
      <c r="JGQ29" s="197"/>
      <c r="JGR29" s="197"/>
      <c r="JGS29" s="197"/>
      <c r="JGT29" s="197"/>
      <c r="JGU29" s="197"/>
      <c r="JGV29" s="197"/>
      <c r="JGW29" s="197"/>
      <c r="JGX29" s="197"/>
      <c r="JGY29" s="197"/>
      <c r="JGZ29" s="197"/>
      <c r="JHA29" s="197"/>
      <c r="JHB29" s="197"/>
      <c r="JHC29" s="197"/>
      <c r="JHD29" s="197"/>
      <c r="JHE29" s="197"/>
      <c r="JHF29" s="197"/>
      <c r="JHG29" s="197"/>
      <c r="JHH29" s="197"/>
      <c r="JHI29" s="197"/>
      <c r="JHJ29" s="197"/>
      <c r="JHK29" s="197"/>
      <c r="JHL29" s="197"/>
      <c r="JHM29" s="197"/>
      <c r="JHN29" s="197"/>
      <c r="JHO29" s="197"/>
      <c r="JHP29" s="197"/>
      <c r="JHQ29" s="197"/>
      <c r="JHR29" s="197"/>
      <c r="JHS29" s="197"/>
      <c r="JHT29" s="197"/>
      <c r="JHU29" s="197"/>
      <c r="JHV29" s="197"/>
      <c r="JHW29" s="197"/>
      <c r="JHX29" s="197"/>
      <c r="JHY29" s="197"/>
      <c r="JHZ29" s="197"/>
      <c r="JIA29" s="197"/>
      <c r="JIB29" s="197"/>
      <c r="JIC29" s="197"/>
      <c r="JID29" s="197"/>
      <c r="JIE29" s="197"/>
      <c r="JIF29" s="197"/>
      <c r="JIG29" s="197"/>
      <c r="JIH29" s="197"/>
      <c r="JII29" s="197"/>
      <c r="JIJ29" s="197"/>
      <c r="JIK29" s="197"/>
      <c r="JIL29" s="197"/>
      <c r="JIM29" s="197"/>
      <c r="JIN29" s="197"/>
      <c r="JIO29" s="197"/>
      <c r="JIP29" s="197"/>
      <c r="JIQ29" s="197"/>
      <c r="JIR29" s="197"/>
      <c r="JIS29" s="197"/>
      <c r="JIT29" s="197"/>
      <c r="JIU29" s="197"/>
      <c r="JIV29" s="197"/>
      <c r="JIW29" s="197"/>
      <c r="JIX29" s="197"/>
      <c r="JIY29" s="197"/>
      <c r="JIZ29" s="197"/>
      <c r="JJA29" s="197"/>
      <c r="JJB29" s="197"/>
      <c r="JJC29" s="197"/>
      <c r="JJD29" s="197"/>
      <c r="JJE29" s="197"/>
      <c r="JJF29" s="197"/>
      <c r="JJG29" s="197"/>
      <c r="JJH29" s="197"/>
      <c r="JJI29" s="197"/>
      <c r="JJJ29" s="197"/>
      <c r="JJK29" s="197"/>
      <c r="JJL29" s="197"/>
      <c r="JJM29" s="197"/>
      <c r="JJN29" s="197"/>
      <c r="JJO29" s="197"/>
      <c r="JJP29" s="197"/>
      <c r="JJQ29" s="197"/>
      <c r="JJR29" s="197"/>
      <c r="JJS29" s="197"/>
      <c r="JJT29" s="197"/>
      <c r="JJU29" s="197"/>
      <c r="JJV29" s="197"/>
      <c r="JJW29" s="197"/>
      <c r="JJX29" s="197"/>
      <c r="JJY29" s="197"/>
      <c r="JJZ29" s="197"/>
      <c r="JKA29" s="197"/>
      <c r="JKB29" s="197"/>
      <c r="JKC29" s="197"/>
      <c r="JKD29" s="197"/>
      <c r="JKE29" s="197"/>
      <c r="JKF29" s="197"/>
      <c r="JKG29" s="197"/>
      <c r="JKH29" s="197"/>
      <c r="JKI29" s="197"/>
      <c r="JKJ29" s="197"/>
      <c r="JKK29" s="197"/>
      <c r="JKL29" s="197"/>
      <c r="JKM29" s="197"/>
      <c r="JKN29" s="197"/>
      <c r="JKO29" s="197"/>
      <c r="JKP29" s="197"/>
      <c r="JKQ29" s="197"/>
      <c r="JKR29" s="197"/>
      <c r="JKS29" s="197"/>
      <c r="JKT29" s="197"/>
      <c r="JKU29" s="197"/>
      <c r="JKV29" s="197"/>
      <c r="JKW29" s="197"/>
      <c r="JKX29" s="197"/>
      <c r="JKY29" s="197"/>
      <c r="JKZ29" s="197"/>
      <c r="JLA29" s="197"/>
      <c r="JLB29" s="197"/>
      <c r="JLC29" s="197"/>
      <c r="JLD29" s="197"/>
      <c r="JLE29" s="197"/>
      <c r="JLF29" s="197"/>
      <c r="JLG29" s="197"/>
      <c r="JLH29" s="197"/>
      <c r="JLI29" s="197"/>
      <c r="JLJ29" s="197"/>
      <c r="JLK29" s="197"/>
      <c r="JLL29" s="197"/>
      <c r="JLM29" s="197"/>
      <c r="JLN29" s="197"/>
      <c r="JLO29" s="197"/>
      <c r="JLP29" s="197"/>
      <c r="JLQ29" s="197"/>
      <c r="JLR29" s="197"/>
      <c r="JLS29" s="197"/>
      <c r="JLT29" s="197"/>
      <c r="JLU29" s="197"/>
      <c r="JLV29" s="197"/>
      <c r="JLW29" s="197"/>
      <c r="JLX29" s="197"/>
      <c r="JLY29" s="197"/>
      <c r="JLZ29" s="197"/>
      <c r="JMA29" s="197"/>
      <c r="JMB29" s="197"/>
      <c r="JMC29" s="197"/>
      <c r="JMD29" s="197"/>
      <c r="JME29" s="197"/>
      <c r="JMF29" s="197"/>
      <c r="JMG29" s="197"/>
      <c r="JMH29" s="197"/>
      <c r="JMI29" s="197"/>
      <c r="JMJ29" s="197"/>
      <c r="JMK29" s="197"/>
      <c r="JML29" s="197"/>
      <c r="JMM29" s="197"/>
      <c r="JMN29" s="197"/>
      <c r="JMO29" s="197"/>
      <c r="JMP29" s="197"/>
      <c r="JMQ29" s="197"/>
      <c r="JMR29" s="197"/>
      <c r="JMS29" s="197"/>
      <c r="JMT29" s="197"/>
      <c r="JMU29" s="197"/>
      <c r="JMV29" s="197"/>
      <c r="JMW29" s="197"/>
      <c r="JMX29" s="197"/>
      <c r="JMY29" s="197"/>
      <c r="JMZ29" s="197"/>
      <c r="JNA29" s="197"/>
      <c r="JNB29" s="197"/>
      <c r="JNC29" s="197"/>
      <c r="JND29" s="197"/>
      <c r="JNE29" s="197"/>
      <c r="JNF29" s="197"/>
      <c r="JNG29" s="197"/>
      <c r="JNH29" s="197"/>
      <c r="JNI29" s="197"/>
      <c r="JNJ29" s="197"/>
      <c r="JNK29" s="197"/>
      <c r="JNL29" s="197"/>
      <c r="JNM29" s="197"/>
      <c r="JNN29" s="197"/>
      <c r="JNO29" s="197"/>
      <c r="JNP29" s="197"/>
      <c r="JNQ29" s="197"/>
      <c r="JNR29" s="197"/>
      <c r="JNS29" s="197"/>
      <c r="JNT29" s="197"/>
      <c r="JNU29" s="197"/>
      <c r="JNV29" s="197"/>
      <c r="JNW29" s="197"/>
      <c r="JNX29" s="197"/>
      <c r="JNY29" s="197"/>
      <c r="JNZ29" s="197"/>
      <c r="JOA29" s="197"/>
      <c r="JOB29" s="197"/>
      <c r="JOC29" s="197"/>
      <c r="JOD29" s="197"/>
      <c r="JOE29" s="197"/>
      <c r="JOF29" s="197"/>
      <c r="JOG29" s="197"/>
      <c r="JOH29" s="197"/>
      <c r="JOI29" s="197"/>
      <c r="JOJ29" s="197"/>
      <c r="JOK29" s="197"/>
      <c r="JOL29" s="197"/>
      <c r="JOM29" s="197"/>
      <c r="JON29" s="197"/>
      <c r="JOO29" s="197"/>
      <c r="JOP29" s="197"/>
      <c r="JOQ29" s="197"/>
      <c r="JOR29" s="197"/>
      <c r="JOS29" s="197"/>
      <c r="JOT29" s="197"/>
      <c r="JOU29" s="197"/>
      <c r="JOV29" s="197"/>
      <c r="JOW29" s="197"/>
      <c r="JOX29" s="197"/>
      <c r="JOY29" s="197"/>
      <c r="JOZ29" s="197"/>
      <c r="JPA29" s="197"/>
      <c r="JPB29" s="197"/>
      <c r="JPC29" s="197"/>
      <c r="JPD29" s="197"/>
      <c r="JPE29" s="197"/>
      <c r="JPF29" s="197"/>
      <c r="JPG29" s="197"/>
      <c r="JPH29" s="197"/>
      <c r="JPI29" s="197"/>
      <c r="JPJ29" s="197"/>
      <c r="JPK29" s="197"/>
      <c r="JPL29" s="197"/>
      <c r="JPM29" s="197"/>
      <c r="JPN29" s="197"/>
      <c r="JPO29" s="197"/>
      <c r="JPP29" s="197"/>
      <c r="JPQ29" s="197"/>
      <c r="JPR29" s="197"/>
      <c r="JPS29" s="197"/>
      <c r="JPT29" s="197"/>
      <c r="JPU29" s="197"/>
      <c r="JPV29" s="197"/>
      <c r="JPW29" s="197"/>
      <c r="JPX29" s="197"/>
      <c r="JPY29" s="197"/>
      <c r="JPZ29" s="197"/>
      <c r="JQA29" s="197"/>
      <c r="JQB29" s="197"/>
      <c r="JQC29" s="197"/>
      <c r="JQD29" s="197"/>
      <c r="JQE29" s="197"/>
      <c r="JQF29" s="197"/>
      <c r="JQG29" s="197"/>
      <c r="JQH29" s="197"/>
      <c r="JQI29" s="197"/>
      <c r="JQJ29" s="197"/>
      <c r="JQK29" s="197"/>
      <c r="JQL29" s="197"/>
      <c r="JQM29" s="197"/>
      <c r="JQN29" s="197"/>
      <c r="JQO29" s="197"/>
      <c r="JQP29" s="197"/>
      <c r="JQQ29" s="197"/>
      <c r="JQR29" s="197"/>
      <c r="JQS29" s="197"/>
      <c r="JQT29" s="197"/>
      <c r="JQU29" s="197"/>
      <c r="JQV29" s="197"/>
      <c r="JQW29" s="197"/>
      <c r="JQX29" s="197"/>
      <c r="JQY29" s="197"/>
      <c r="JQZ29" s="197"/>
      <c r="JRA29" s="197"/>
      <c r="JRB29" s="197"/>
      <c r="JRC29" s="197"/>
      <c r="JRD29" s="197"/>
      <c r="JRE29" s="197"/>
      <c r="JRF29" s="197"/>
      <c r="JRG29" s="197"/>
      <c r="JRH29" s="197"/>
      <c r="JRI29" s="197"/>
      <c r="JRJ29" s="197"/>
      <c r="JRK29" s="197"/>
      <c r="JRL29" s="197"/>
      <c r="JRM29" s="197"/>
      <c r="JRN29" s="197"/>
      <c r="JRO29" s="197"/>
      <c r="JRP29" s="197"/>
      <c r="JRQ29" s="197"/>
      <c r="JRR29" s="197"/>
      <c r="JRS29" s="197"/>
      <c r="JRT29" s="197"/>
      <c r="JRU29" s="197"/>
      <c r="JRV29" s="197"/>
      <c r="JRW29" s="197"/>
      <c r="JRX29" s="197"/>
      <c r="JRY29" s="197"/>
      <c r="JRZ29" s="197"/>
      <c r="JSA29" s="197"/>
      <c r="JSB29" s="197"/>
      <c r="JSC29" s="197"/>
      <c r="JSD29" s="197"/>
      <c r="JSE29" s="197"/>
      <c r="JSF29" s="197"/>
      <c r="JSG29" s="197"/>
      <c r="JSH29" s="197"/>
      <c r="JSI29" s="197"/>
      <c r="JSJ29" s="197"/>
      <c r="JSK29" s="197"/>
      <c r="JSL29" s="197"/>
      <c r="JSM29" s="197"/>
      <c r="JSN29" s="197"/>
      <c r="JSO29" s="197"/>
      <c r="JSP29" s="197"/>
      <c r="JSQ29" s="197"/>
      <c r="JSR29" s="197"/>
      <c r="JSS29" s="197"/>
      <c r="JST29" s="197"/>
      <c r="JSU29" s="197"/>
      <c r="JSV29" s="197"/>
      <c r="JSW29" s="197"/>
      <c r="JSX29" s="197"/>
      <c r="JSY29" s="197"/>
      <c r="JSZ29" s="197"/>
      <c r="JTA29" s="197"/>
      <c r="JTB29" s="197"/>
      <c r="JTC29" s="197"/>
      <c r="JTD29" s="197"/>
      <c r="JTE29" s="197"/>
      <c r="JTF29" s="197"/>
      <c r="JTG29" s="197"/>
      <c r="JTH29" s="197"/>
      <c r="JTI29" s="197"/>
      <c r="JTJ29" s="197"/>
      <c r="JTK29" s="197"/>
      <c r="JTL29" s="197"/>
      <c r="JTM29" s="197"/>
      <c r="JTN29" s="197"/>
      <c r="JTO29" s="197"/>
      <c r="JTP29" s="197"/>
      <c r="JTQ29" s="197"/>
      <c r="JTR29" s="197"/>
      <c r="JTS29" s="197"/>
      <c r="JTT29" s="197"/>
      <c r="JTU29" s="197"/>
      <c r="JTV29" s="197"/>
      <c r="JTW29" s="197"/>
      <c r="JTX29" s="197"/>
      <c r="JTY29" s="197"/>
      <c r="JTZ29" s="197"/>
      <c r="JUA29" s="197"/>
      <c r="JUB29" s="197"/>
      <c r="JUC29" s="197"/>
      <c r="JUD29" s="197"/>
      <c r="JUE29" s="197"/>
      <c r="JUF29" s="197"/>
      <c r="JUG29" s="197"/>
      <c r="JUH29" s="197"/>
      <c r="JUI29" s="197"/>
      <c r="JUJ29" s="197"/>
      <c r="JUK29" s="197"/>
      <c r="JUL29" s="197"/>
      <c r="JUM29" s="197"/>
      <c r="JUN29" s="197"/>
      <c r="JUO29" s="197"/>
      <c r="JUP29" s="197"/>
      <c r="JUQ29" s="197"/>
      <c r="JUR29" s="197"/>
      <c r="JUS29" s="197"/>
      <c r="JUT29" s="197"/>
      <c r="JUU29" s="197"/>
      <c r="JUV29" s="197"/>
      <c r="JUW29" s="197"/>
      <c r="JUX29" s="197"/>
      <c r="JUY29" s="197"/>
      <c r="JUZ29" s="197"/>
      <c r="JVA29" s="197"/>
      <c r="JVB29" s="197"/>
      <c r="JVC29" s="197"/>
      <c r="JVD29" s="197"/>
      <c r="JVE29" s="197"/>
      <c r="JVF29" s="197"/>
      <c r="JVG29" s="197"/>
      <c r="JVH29" s="197"/>
      <c r="JVI29" s="197"/>
      <c r="JVJ29" s="197"/>
      <c r="JVK29" s="197"/>
      <c r="JVL29" s="197"/>
      <c r="JVM29" s="197"/>
      <c r="JVN29" s="197"/>
      <c r="JVO29" s="197"/>
      <c r="JVP29" s="197"/>
      <c r="JVQ29" s="197"/>
      <c r="JVR29" s="197"/>
      <c r="JVS29" s="197"/>
      <c r="JVT29" s="197"/>
      <c r="JVU29" s="197"/>
      <c r="JVV29" s="197"/>
      <c r="JVW29" s="197"/>
      <c r="JVX29" s="197"/>
      <c r="JVY29" s="197"/>
      <c r="JVZ29" s="197"/>
      <c r="JWA29" s="197"/>
      <c r="JWB29" s="197"/>
      <c r="JWC29" s="197"/>
      <c r="JWD29" s="197"/>
      <c r="JWE29" s="197"/>
      <c r="JWF29" s="197"/>
      <c r="JWG29" s="197"/>
      <c r="JWH29" s="197"/>
      <c r="JWI29" s="197"/>
      <c r="JWJ29" s="197"/>
      <c r="JWK29" s="197"/>
      <c r="JWL29" s="197"/>
      <c r="JWM29" s="197"/>
      <c r="JWN29" s="197"/>
      <c r="JWO29" s="197"/>
      <c r="JWP29" s="197"/>
      <c r="JWQ29" s="197"/>
      <c r="JWR29" s="197"/>
      <c r="JWS29" s="197"/>
      <c r="JWT29" s="197"/>
      <c r="JWU29" s="197"/>
      <c r="JWV29" s="197"/>
      <c r="JWW29" s="197"/>
      <c r="JWX29" s="197"/>
      <c r="JWY29" s="197"/>
      <c r="JWZ29" s="197"/>
      <c r="JXA29" s="197"/>
      <c r="JXB29" s="197"/>
      <c r="JXC29" s="197"/>
      <c r="JXD29" s="197"/>
      <c r="JXE29" s="197"/>
      <c r="JXF29" s="197"/>
      <c r="JXG29" s="197"/>
      <c r="JXH29" s="197"/>
      <c r="JXI29" s="197"/>
      <c r="JXJ29" s="197"/>
      <c r="JXK29" s="197"/>
      <c r="JXL29" s="197"/>
      <c r="JXM29" s="197"/>
      <c r="JXN29" s="197"/>
      <c r="JXO29" s="197"/>
      <c r="JXP29" s="197"/>
      <c r="JXQ29" s="197"/>
      <c r="JXR29" s="197"/>
      <c r="JXS29" s="197"/>
      <c r="JXT29" s="197"/>
      <c r="JXU29" s="197"/>
      <c r="JXV29" s="197"/>
      <c r="JXW29" s="197"/>
      <c r="JXX29" s="197"/>
      <c r="JXY29" s="197"/>
      <c r="JXZ29" s="197"/>
      <c r="JYA29" s="197"/>
      <c r="JYB29" s="197"/>
      <c r="JYC29" s="197"/>
      <c r="JYD29" s="197"/>
      <c r="JYE29" s="197"/>
      <c r="JYF29" s="197"/>
      <c r="JYG29" s="197"/>
      <c r="JYH29" s="197"/>
      <c r="JYI29" s="197"/>
      <c r="JYJ29" s="197"/>
      <c r="JYK29" s="197"/>
      <c r="JYL29" s="197"/>
      <c r="JYM29" s="197"/>
      <c r="JYN29" s="197"/>
      <c r="JYO29" s="197"/>
      <c r="JYP29" s="197"/>
      <c r="JYQ29" s="197"/>
      <c r="JYR29" s="197"/>
      <c r="JYS29" s="197"/>
      <c r="JYT29" s="197"/>
      <c r="JYU29" s="197"/>
      <c r="JYV29" s="197"/>
      <c r="JYW29" s="197"/>
      <c r="JYX29" s="197"/>
      <c r="JYY29" s="197"/>
      <c r="JYZ29" s="197"/>
      <c r="JZA29" s="197"/>
      <c r="JZB29" s="197"/>
      <c r="JZC29" s="197"/>
      <c r="JZD29" s="197"/>
      <c r="JZE29" s="197"/>
      <c r="JZF29" s="197"/>
      <c r="JZG29" s="197"/>
      <c r="JZH29" s="197"/>
      <c r="JZI29" s="197"/>
      <c r="JZJ29" s="197"/>
      <c r="JZK29" s="197"/>
      <c r="JZL29" s="197"/>
      <c r="JZM29" s="197"/>
      <c r="JZN29" s="197"/>
      <c r="JZO29" s="197"/>
      <c r="JZP29" s="197"/>
      <c r="JZQ29" s="197"/>
      <c r="JZR29" s="197"/>
      <c r="JZS29" s="197"/>
      <c r="JZT29" s="197"/>
      <c r="JZU29" s="197"/>
      <c r="JZV29" s="197"/>
      <c r="JZW29" s="197"/>
      <c r="JZX29" s="197"/>
      <c r="JZY29" s="197"/>
      <c r="JZZ29" s="197"/>
      <c r="KAA29" s="197"/>
      <c r="KAB29" s="197"/>
      <c r="KAC29" s="197"/>
      <c r="KAD29" s="197"/>
      <c r="KAE29" s="197"/>
      <c r="KAF29" s="197"/>
      <c r="KAG29" s="197"/>
      <c r="KAH29" s="197"/>
      <c r="KAI29" s="197"/>
      <c r="KAJ29" s="197"/>
      <c r="KAK29" s="197"/>
      <c r="KAL29" s="197"/>
      <c r="KAM29" s="197"/>
      <c r="KAN29" s="197"/>
      <c r="KAO29" s="197"/>
      <c r="KAP29" s="197"/>
      <c r="KAQ29" s="197"/>
      <c r="KAR29" s="197"/>
      <c r="KAS29" s="197"/>
      <c r="KAT29" s="197"/>
      <c r="KAU29" s="197"/>
      <c r="KAV29" s="197"/>
      <c r="KAW29" s="197"/>
      <c r="KAX29" s="197"/>
      <c r="KAY29" s="197"/>
      <c r="KAZ29" s="197"/>
      <c r="KBA29" s="197"/>
      <c r="KBB29" s="197"/>
      <c r="KBC29" s="197"/>
      <c r="KBD29" s="197"/>
      <c r="KBE29" s="197"/>
      <c r="KBF29" s="197"/>
      <c r="KBG29" s="197"/>
      <c r="KBH29" s="197"/>
      <c r="KBI29" s="197"/>
      <c r="KBJ29" s="197"/>
      <c r="KBK29" s="197"/>
      <c r="KBL29" s="197"/>
      <c r="KBM29" s="197"/>
      <c r="KBN29" s="197"/>
      <c r="KBO29" s="197"/>
      <c r="KBP29" s="197"/>
      <c r="KBQ29" s="197"/>
      <c r="KBR29" s="197"/>
      <c r="KBS29" s="197"/>
      <c r="KBT29" s="197"/>
      <c r="KBU29" s="197"/>
      <c r="KBV29" s="197"/>
      <c r="KBW29" s="197"/>
      <c r="KBX29" s="197"/>
      <c r="KBY29" s="197"/>
      <c r="KBZ29" s="197"/>
      <c r="KCA29" s="197"/>
      <c r="KCB29" s="197"/>
      <c r="KCC29" s="197"/>
      <c r="KCD29" s="197"/>
      <c r="KCE29" s="197"/>
      <c r="KCF29" s="197"/>
      <c r="KCG29" s="197"/>
      <c r="KCH29" s="197"/>
      <c r="KCI29" s="197"/>
      <c r="KCJ29" s="197"/>
      <c r="KCK29" s="197"/>
      <c r="KCL29" s="197"/>
      <c r="KCM29" s="197"/>
      <c r="KCN29" s="197"/>
      <c r="KCO29" s="197"/>
      <c r="KCP29" s="197"/>
      <c r="KCQ29" s="197"/>
      <c r="KCR29" s="197"/>
      <c r="KCS29" s="197"/>
      <c r="KCT29" s="197"/>
      <c r="KCU29" s="197"/>
      <c r="KCV29" s="197"/>
      <c r="KCW29" s="197"/>
      <c r="KCX29" s="197"/>
      <c r="KCY29" s="197"/>
      <c r="KCZ29" s="197"/>
      <c r="KDA29" s="197"/>
      <c r="KDB29" s="197"/>
      <c r="KDC29" s="197"/>
      <c r="KDD29" s="197"/>
      <c r="KDE29" s="197"/>
      <c r="KDF29" s="197"/>
      <c r="KDG29" s="197"/>
      <c r="KDH29" s="197"/>
      <c r="KDI29" s="197"/>
      <c r="KDJ29" s="197"/>
      <c r="KDK29" s="197"/>
      <c r="KDL29" s="197"/>
      <c r="KDM29" s="197"/>
      <c r="KDN29" s="197"/>
      <c r="KDO29" s="197"/>
      <c r="KDP29" s="197"/>
      <c r="KDQ29" s="197"/>
      <c r="KDR29" s="197"/>
      <c r="KDS29" s="197"/>
      <c r="KDT29" s="197"/>
      <c r="KDU29" s="197"/>
      <c r="KDV29" s="197"/>
      <c r="KDW29" s="197"/>
      <c r="KDX29" s="197"/>
      <c r="KDY29" s="197"/>
      <c r="KDZ29" s="197"/>
      <c r="KEA29" s="197"/>
      <c r="KEB29" s="197"/>
      <c r="KEC29" s="197"/>
      <c r="KED29" s="197"/>
      <c r="KEE29" s="197"/>
      <c r="KEF29" s="197"/>
      <c r="KEG29" s="197"/>
      <c r="KEH29" s="197"/>
      <c r="KEI29" s="197"/>
      <c r="KEJ29" s="197"/>
      <c r="KEK29" s="197"/>
      <c r="KEL29" s="197"/>
      <c r="KEM29" s="197"/>
      <c r="KEN29" s="197"/>
      <c r="KEO29" s="197"/>
      <c r="KEP29" s="197"/>
      <c r="KEQ29" s="197"/>
      <c r="KER29" s="197"/>
      <c r="KES29" s="197"/>
      <c r="KET29" s="197"/>
      <c r="KEU29" s="197"/>
      <c r="KEV29" s="197"/>
      <c r="KEW29" s="197"/>
      <c r="KEX29" s="197"/>
      <c r="KEY29" s="197"/>
      <c r="KEZ29" s="197"/>
      <c r="KFA29" s="197"/>
      <c r="KFB29" s="197"/>
      <c r="KFC29" s="197"/>
      <c r="KFD29" s="197"/>
      <c r="KFE29" s="197"/>
      <c r="KFF29" s="197"/>
      <c r="KFG29" s="197"/>
      <c r="KFH29" s="197"/>
      <c r="KFI29" s="197"/>
      <c r="KFJ29" s="197"/>
      <c r="KFK29" s="197"/>
      <c r="KFL29" s="197"/>
      <c r="KFM29" s="197"/>
      <c r="KFN29" s="197"/>
      <c r="KFO29" s="197"/>
      <c r="KFP29" s="197"/>
      <c r="KFQ29" s="197"/>
      <c r="KFR29" s="197"/>
      <c r="KFS29" s="197"/>
      <c r="KFT29" s="197"/>
      <c r="KFU29" s="197"/>
      <c r="KFV29" s="197"/>
      <c r="KFW29" s="197"/>
      <c r="KFX29" s="197"/>
      <c r="KFY29" s="197"/>
      <c r="KFZ29" s="197"/>
      <c r="KGA29" s="197"/>
      <c r="KGB29" s="197"/>
      <c r="KGC29" s="197"/>
      <c r="KGD29" s="197"/>
      <c r="KGE29" s="197"/>
      <c r="KGF29" s="197"/>
      <c r="KGG29" s="197"/>
      <c r="KGH29" s="197"/>
      <c r="KGI29" s="197"/>
      <c r="KGJ29" s="197"/>
      <c r="KGK29" s="197"/>
      <c r="KGL29" s="197"/>
      <c r="KGM29" s="197"/>
      <c r="KGN29" s="197"/>
      <c r="KGO29" s="197"/>
      <c r="KGP29" s="197"/>
      <c r="KGQ29" s="197"/>
      <c r="KGR29" s="197"/>
      <c r="KGS29" s="197"/>
      <c r="KGT29" s="197"/>
      <c r="KGU29" s="197"/>
      <c r="KGV29" s="197"/>
      <c r="KGW29" s="197"/>
      <c r="KGX29" s="197"/>
      <c r="KGY29" s="197"/>
      <c r="KGZ29" s="197"/>
      <c r="KHA29" s="197"/>
      <c r="KHB29" s="197"/>
      <c r="KHC29" s="197"/>
      <c r="KHD29" s="197"/>
      <c r="KHE29" s="197"/>
      <c r="KHF29" s="197"/>
      <c r="KHG29" s="197"/>
      <c r="KHH29" s="197"/>
      <c r="KHI29" s="197"/>
      <c r="KHJ29" s="197"/>
      <c r="KHK29" s="197"/>
      <c r="KHL29" s="197"/>
      <c r="KHM29" s="197"/>
      <c r="KHN29" s="197"/>
      <c r="KHO29" s="197"/>
      <c r="KHP29" s="197"/>
      <c r="KHQ29" s="197"/>
      <c r="KHR29" s="197"/>
      <c r="KHS29" s="197"/>
      <c r="KHT29" s="197"/>
      <c r="KHU29" s="197"/>
      <c r="KHV29" s="197"/>
      <c r="KHW29" s="197"/>
      <c r="KHX29" s="197"/>
      <c r="KHY29" s="197"/>
      <c r="KHZ29" s="197"/>
      <c r="KIA29" s="197"/>
      <c r="KIB29" s="197"/>
      <c r="KIC29" s="197"/>
      <c r="KID29" s="197"/>
      <c r="KIE29" s="197"/>
      <c r="KIF29" s="197"/>
      <c r="KIG29" s="197"/>
      <c r="KIH29" s="197"/>
      <c r="KII29" s="197"/>
      <c r="KIJ29" s="197"/>
      <c r="KIK29" s="197"/>
      <c r="KIL29" s="197"/>
      <c r="KIM29" s="197"/>
      <c r="KIN29" s="197"/>
      <c r="KIO29" s="197"/>
      <c r="KIP29" s="197"/>
      <c r="KIQ29" s="197"/>
      <c r="KIR29" s="197"/>
      <c r="KIS29" s="197"/>
      <c r="KIT29" s="197"/>
      <c r="KIU29" s="197"/>
      <c r="KIV29" s="197"/>
      <c r="KIW29" s="197"/>
      <c r="KIX29" s="197"/>
      <c r="KIY29" s="197"/>
      <c r="KIZ29" s="197"/>
      <c r="KJA29" s="197"/>
      <c r="KJB29" s="197"/>
      <c r="KJC29" s="197"/>
      <c r="KJD29" s="197"/>
      <c r="KJE29" s="197"/>
      <c r="KJF29" s="197"/>
      <c r="KJG29" s="197"/>
      <c r="KJH29" s="197"/>
      <c r="KJI29" s="197"/>
      <c r="KJJ29" s="197"/>
      <c r="KJK29" s="197"/>
      <c r="KJL29" s="197"/>
      <c r="KJM29" s="197"/>
      <c r="KJN29" s="197"/>
      <c r="KJO29" s="197"/>
      <c r="KJP29" s="197"/>
      <c r="KJQ29" s="197"/>
      <c r="KJR29" s="197"/>
      <c r="KJS29" s="197"/>
      <c r="KJT29" s="197"/>
      <c r="KJU29" s="197"/>
      <c r="KJV29" s="197"/>
      <c r="KJW29" s="197"/>
      <c r="KJX29" s="197"/>
      <c r="KJY29" s="197"/>
      <c r="KJZ29" s="197"/>
      <c r="KKA29" s="197"/>
      <c r="KKB29" s="197"/>
      <c r="KKC29" s="197"/>
      <c r="KKD29" s="197"/>
      <c r="KKE29" s="197"/>
      <c r="KKF29" s="197"/>
      <c r="KKG29" s="197"/>
      <c r="KKH29" s="197"/>
      <c r="KKI29" s="197"/>
      <c r="KKJ29" s="197"/>
      <c r="KKK29" s="197"/>
      <c r="KKL29" s="197"/>
      <c r="KKM29" s="197"/>
      <c r="KKN29" s="197"/>
      <c r="KKO29" s="197"/>
      <c r="KKP29" s="197"/>
      <c r="KKQ29" s="197"/>
      <c r="KKR29" s="197"/>
      <c r="KKS29" s="197"/>
      <c r="KKT29" s="197"/>
      <c r="KKU29" s="197"/>
      <c r="KKV29" s="197"/>
      <c r="KKW29" s="197"/>
      <c r="KKX29" s="197"/>
      <c r="KKY29" s="197"/>
      <c r="KKZ29" s="197"/>
      <c r="KLA29" s="197"/>
      <c r="KLB29" s="197"/>
      <c r="KLC29" s="197"/>
      <c r="KLD29" s="197"/>
      <c r="KLE29" s="197"/>
      <c r="KLF29" s="197"/>
      <c r="KLG29" s="197"/>
      <c r="KLH29" s="197"/>
      <c r="KLI29" s="197"/>
      <c r="KLJ29" s="197"/>
      <c r="KLK29" s="197"/>
      <c r="KLL29" s="197"/>
      <c r="KLM29" s="197"/>
      <c r="KLN29" s="197"/>
      <c r="KLO29" s="197"/>
      <c r="KLP29" s="197"/>
      <c r="KLQ29" s="197"/>
      <c r="KLR29" s="197"/>
      <c r="KLS29" s="197"/>
      <c r="KLT29" s="197"/>
      <c r="KLU29" s="197"/>
      <c r="KLV29" s="197"/>
      <c r="KLW29" s="197"/>
      <c r="KLX29" s="197"/>
      <c r="KLY29" s="197"/>
      <c r="KLZ29" s="197"/>
      <c r="KMA29" s="197"/>
      <c r="KMB29" s="197"/>
      <c r="KMC29" s="197"/>
      <c r="KMD29" s="197"/>
      <c r="KME29" s="197"/>
      <c r="KMF29" s="197"/>
      <c r="KMG29" s="197"/>
      <c r="KMH29" s="197"/>
      <c r="KMI29" s="197"/>
      <c r="KMJ29" s="197"/>
      <c r="KMK29" s="197"/>
      <c r="KML29" s="197"/>
      <c r="KMM29" s="197"/>
      <c r="KMN29" s="197"/>
      <c r="KMO29" s="197"/>
      <c r="KMP29" s="197"/>
      <c r="KMQ29" s="197"/>
      <c r="KMR29" s="197"/>
      <c r="KMS29" s="197"/>
      <c r="KMT29" s="197"/>
      <c r="KMU29" s="197"/>
      <c r="KMV29" s="197"/>
      <c r="KMW29" s="197"/>
      <c r="KMX29" s="197"/>
      <c r="KMY29" s="197"/>
      <c r="KMZ29" s="197"/>
      <c r="KNA29" s="197"/>
      <c r="KNB29" s="197"/>
      <c r="KNC29" s="197"/>
      <c r="KND29" s="197"/>
      <c r="KNE29" s="197"/>
      <c r="KNF29" s="197"/>
      <c r="KNG29" s="197"/>
      <c r="KNH29" s="197"/>
      <c r="KNI29" s="197"/>
      <c r="KNJ29" s="197"/>
      <c r="KNK29" s="197"/>
      <c r="KNL29" s="197"/>
      <c r="KNM29" s="197"/>
      <c r="KNN29" s="197"/>
      <c r="KNO29" s="197"/>
      <c r="KNP29" s="197"/>
      <c r="KNQ29" s="197"/>
      <c r="KNR29" s="197"/>
      <c r="KNS29" s="197"/>
      <c r="KNT29" s="197"/>
      <c r="KNU29" s="197"/>
      <c r="KNV29" s="197"/>
      <c r="KNW29" s="197"/>
      <c r="KNX29" s="197"/>
      <c r="KNY29" s="197"/>
      <c r="KNZ29" s="197"/>
      <c r="KOA29" s="197"/>
      <c r="KOB29" s="197"/>
      <c r="KOC29" s="197"/>
      <c r="KOD29" s="197"/>
      <c r="KOE29" s="197"/>
      <c r="KOF29" s="197"/>
      <c r="KOG29" s="197"/>
      <c r="KOH29" s="197"/>
      <c r="KOI29" s="197"/>
      <c r="KOJ29" s="197"/>
      <c r="KOK29" s="197"/>
      <c r="KOL29" s="197"/>
      <c r="KOM29" s="197"/>
      <c r="KON29" s="197"/>
      <c r="KOO29" s="197"/>
      <c r="KOP29" s="197"/>
      <c r="KOQ29" s="197"/>
      <c r="KOR29" s="197"/>
      <c r="KOS29" s="197"/>
      <c r="KOT29" s="197"/>
      <c r="KOU29" s="197"/>
      <c r="KOV29" s="197"/>
      <c r="KOW29" s="197"/>
      <c r="KOX29" s="197"/>
      <c r="KOY29" s="197"/>
      <c r="KOZ29" s="197"/>
      <c r="KPA29" s="197"/>
      <c r="KPB29" s="197"/>
      <c r="KPC29" s="197"/>
      <c r="KPD29" s="197"/>
      <c r="KPE29" s="197"/>
      <c r="KPF29" s="197"/>
      <c r="KPG29" s="197"/>
      <c r="KPH29" s="197"/>
      <c r="KPI29" s="197"/>
      <c r="KPJ29" s="197"/>
      <c r="KPK29" s="197"/>
      <c r="KPL29" s="197"/>
      <c r="KPM29" s="197"/>
      <c r="KPN29" s="197"/>
      <c r="KPO29" s="197"/>
      <c r="KPP29" s="197"/>
      <c r="KPQ29" s="197"/>
      <c r="KPR29" s="197"/>
      <c r="KPS29" s="197"/>
      <c r="KPT29" s="197"/>
      <c r="KPU29" s="197"/>
      <c r="KPV29" s="197"/>
      <c r="KPW29" s="197"/>
      <c r="KPX29" s="197"/>
      <c r="KPY29" s="197"/>
      <c r="KPZ29" s="197"/>
      <c r="KQA29" s="197"/>
      <c r="KQB29" s="197"/>
      <c r="KQC29" s="197"/>
      <c r="KQD29" s="197"/>
      <c r="KQE29" s="197"/>
      <c r="KQF29" s="197"/>
      <c r="KQG29" s="197"/>
      <c r="KQH29" s="197"/>
      <c r="KQI29" s="197"/>
      <c r="KQJ29" s="197"/>
      <c r="KQK29" s="197"/>
      <c r="KQL29" s="197"/>
      <c r="KQM29" s="197"/>
      <c r="KQN29" s="197"/>
      <c r="KQO29" s="197"/>
      <c r="KQP29" s="197"/>
      <c r="KQQ29" s="197"/>
      <c r="KQR29" s="197"/>
      <c r="KQS29" s="197"/>
      <c r="KQT29" s="197"/>
      <c r="KQU29" s="197"/>
      <c r="KQV29" s="197"/>
      <c r="KQW29" s="197"/>
      <c r="KQX29" s="197"/>
      <c r="KQY29" s="197"/>
      <c r="KQZ29" s="197"/>
      <c r="KRA29" s="197"/>
      <c r="KRB29" s="197"/>
      <c r="KRC29" s="197"/>
      <c r="KRD29" s="197"/>
      <c r="KRE29" s="197"/>
      <c r="KRF29" s="197"/>
      <c r="KRG29" s="197"/>
      <c r="KRH29" s="197"/>
      <c r="KRI29" s="197"/>
      <c r="KRJ29" s="197"/>
      <c r="KRK29" s="197"/>
      <c r="KRL29" s="197"/>
      <c r="KRM29" s="197"/>
      <c r="KRN29" s="197"/>
      <c r="KRO29" s="197"/>
      <c r="KRP29" s="197"/>
      <c r="KRQ29" s="197"/>
      <c r="KRR29" s="197"/>
      <c r="KRS29" s="197"/>
      <c r="KRT29" s="197"/>
      <c r="KRU29" s="197"/>
      <c r="KRV29" s="197"/>
      <c r="KRW29" s="197"/>
      <c r="KRX29" s="197"/>
      <c r="KRY29" s="197"/>
      <c r="KRZ29" s="197"/>
      <c r="KSA29" s="197"/>
      <c r="KSB29" s="197"/>
      <c r="KSC29" s="197"/>
      <c r="KSD29" s="197"/>
      <c r="KSE29" s="197"/>
      <c r="KSF29" s="197"/>
      <c r="KSG29" s="197"/>
      <c r="KSH29" s="197"/>
      <c r="KSI29" s="197"/>
      <c r="KSJ29" s="197"/>
      <c r="KSK29" s="197"/>
      <c r="KSL29" s="197"/>
      <c r="KSM29" s="197"/>
      <c r="KSN29" s="197"/>
      <c r="KSO29" s="197"/>
      <c r="KSP29" s="197"/>
      <c r="KSQ29" s="197"/>
      <c r="KSR29" s="197"/>
      <c r="KSS29" s="197"/>
      <c r="KST29" s="197"/>
      <c r="KSU29" s="197"/>
      <c r="KSV29" s="197"/>
      <c r="KSW29" s="197"/>
      <c r="KSX29" s="197"/>
      <c r="KSY29" s="197"/>
      <c r="KSZ29" s="197"/>
      <c r="KTA29" s="197"/>
      <c r="KTB29" s="197"/>
      <c r="KTC29" s="197"/>
      <c r="KTD29" s="197"/>
      <c r="KTE29" s="197"/>
      <c r="KTF29" s="197"/>
      <c r="KTG29" s="197"/>
      <c r="KTH29" s="197"/>
      <c r="KTI29" s="197"/>
      <c r="KTJ29" s="197"/>
      <c r="KTK29" s="197"/>
      <c r="KTL29" s="197"/>
      <c r="KTM29" s="197"/>
      <c r="KTN29" s="197"/>
      <c r="KTO29" s="197"/>
      <c r="KTP29" s="197"/>
      <c r="KTQ29" s="197"/>
      <c r="KTR29" s="197"/>
      <c r="KTS29" s="197"/>
      <c r="KTT29" s="197"/>
      <c r="KTU29" s="197"/>
      <c r="KTV29" s="197"/>
      <c r="KTW29" s="197"/>
      <c r="KTX29" s="197"/>
      <c r="KTY29" s="197"/>
      <c r="KTZ29" s="197"/>
      <c r="KUA29" s="197"/>
      <c r="KUB29" s="197"/>
      <c r="KUC29" s="197"/>
      <c r="KUD29" s="197"/>
      <c r="KUE29" s="197"/>
      <c r="KUF29" s="197"/>
      <c r="KUG29" s="197"/>
      <c r="KUH29" s="197"/>
      <c r="KUI29" s="197"/>
      <c r="KUJ29" s="197"/>
      <c r="KUK29" s="197"/>
      <c r="KUL29" s="197"/>
      <c r="KUM29" s="197"/>
      <c r="KUN29" s="197"/>
      <c r="KUO29" s="197"/>
      <c r="KUP29" s="197"/>
      <c r="KUQ29" s="197"/>
      <c r="KUR29" s="197"/>
      <c r="KUS29" s="197"/>
      <c r="KUT29" s="197"/>
      <c r="KUU29" s="197"/>
      <c r="KUV29" s="197"/>
      <c r="KUW29" s="197"/>
      <c r="KUX29" s="197"/>
      <c r="KUY29" s="197"/>
      <c r="KUZ29" s="197"/>
      <c r="KVA29" s="197"/>
      <c r="KVB29" s="197"/>
      <c r="KVC29" s="197"/>
      <c r="KVD29" s="197"/>
      <c r="KVE29" s="197"/>
      <c r="KVF29" s="197"/>
      <c r="KVG29" s="197"/>
      <c r="KVH29" s="197"/>
      <c r="KVI29" s="197"/>
      <c r="KVJ29" s="197"/>
      <c r="KVK29" s="197"/>
      <c r="KVL29" s="197"/>
      <c r="KVM29" s="197"/>
      <c r="KVN29" s="197"/>
      <c r="KVO29" s="197"/>
      <c r="KVP29" s="197"/>
      <c r="KVQ29" s="197"/>
      <c r="KVR29" s="197"/>
      <c r="KVS29" s="197"/>
      <c r="KVT29" s="197"/>
      <c r="KVU29" s="197"/>
      <c r="KVV29" s="197"/>
      <c r="KVW29" s="197"/>
      <c r="KVX29" s="197"/>
      <c r="KVY29" s="197"/>
      <c r="KVZ29" s="197"/>
      <c r="KWA29" s="197"/>
      <c r="KWB29" s="197"/>
      <c r="KWC29" s="197"/>
      <c r="KWD29" s="197"/>
      <c r="KWE29" s="197"/>
      <c r="KWF29" s="197"/>
      <c r="KWG29" s="197"/>
      <c r="KWH29" s="197"/>
      <c r="KWI29" s="197"/>
      <c r="KWJ29" s="197"/>
      <c r="KWK29" s="197"/>
      <c r="KWL29" s="197"/>
      <c r="KWM29" s="197"/>
      <c r="KWN29" s="197"/>
      <c r="KWO29" s="197"/>
      <c r="KWP29" s="197"/>
      <c r="KWQ29" s="197"/>
      <c r="KWR29" s="197"/>
      <c r="KWS29" s="197"/>
      <c r="KWT29" s="197"/>
      <c r="KWU29" s="197"/>
      <c r="KWV29" s="197"/>
      <c r="KWW29" s="197"/>
      <c r="KWX29" s="197"/>
      <c r="KWY29" s="197"/>
      <c r="KWZ29" s="197"/>
      <c r="KXA29" s="197"/>
      <c r="KXB29" s="197"/>
      <c r="KXC29" s="197"/>
      <c r="KXD29" s="197"/>
      <c r="KXE29" s="197"/>
      <c r="KXF29" s="197"/>
      <c r="KXG29" s="197"/>
      <c r="KXH29" s="197"/>
      <c r="KXI29" s="197"/>
      <c r="KXJ29" s="197"/>
      <c r="KXK29" s="197"/>
      <c r="KXL29" s="197"/>
      <c r="KXM29" s="197"/>
      <c r="KXN29" s="197"/>
      <c r="KXO29" s="197"/>
      <c r="KXP29" s="197"/>
      <c r="KXQ29" s="197"/>
      <c r="KXR29" s="197"/>
      <c r="KXS29" s="197"/>
      <c r="KXT29" s="197"/>
      <c r="KXU29" s="197"/>
      <c r="KXV29" s="197"/>
      <c r="KXW29" s="197"/>
      <c r="KXX29" s="197"/>
      <c r="KXY29" s="197"/>
      <c r="KXZ29" s="197"/>
      <c r="KYA29" s="197"/>
      <c r="KYB29" s="197"/>
      <c r="KYC29" s="197"/>
      <c r="KYD29" s="197"/>
      <c r="KYE29" s="197"/>
      <c r="KYF29" s="197"/>
      <c r="KYG29" s="197"/>
      <c r="KYH29" s="197"/>
      <c r="KYI29" s="197"/>
      <c r="KYJ29" s="197"/>
      <c r="KYK29" s="197"/>
      <c r="KYL29" s="197"/>
      <c r="KYM29" s="197"/>
      <c r="KYN29" s="197"/>
      <c r="KYO29" s="197"/>
      <c r="KYP29" s="197"/>
      <c r="KYQ29" s="197"/>
      <c r="KYR29" s="197"/>
      <c r="KYS29" s="197"/>
      <c r="KYT29" s="197"/>
      <c r="KYU29" s="197"/>
      <c r="KYV29" s="197"/>
      <c r="KYW29" s="197"/>
      <c r="KYX29" s="197"/>
      <c r="KYY29" s="197"/>
      <c r="KYZ29" s="197"/>
      <c r="KZA29" s="197"/>
      <c r="KZB29" s="197"/>
      <c r="KZC29" s="197"/>
      <c r="KZD29" s="197"/>
      <c r="KZE29" s="197"/>
      <c r="KZF29" s="197"/>
      <c r="KZG29" s="197"/>
      <c r="KZH29" s="197"/>
      <c r="KZI29" s="197"/>
      <c r="KZJ29" s="197"/>
      <c r="KZK29" s="197"/>
      <c r="KZL29" s="197"/>
      <c r="KZM29" s="197"/>
      <c r="KZN29" s="197"/>
      <c r="KZO29" s="197"/>
      <c r="KZP29" s="197"/>
      <c r="KZQ29" s="197"/>
      <c r="KZR29" s="197"/>
      <c r="KZS29" s="197"/>
      <c r="KZT29" s="197"/>
      <c r="KZU29" s="197"/>
      <c r="KZV29" s="197"/>
      <c r="KZW29" s="197"/>
      <c r="KZX29" s="197"/>
      <c r="KZY29" s="197"/>
      <c r="KZZ29" s="197"/>
      <c r="LAA29" s="197"/>
      <c r="LAB29" s="197"/>
      <c r="LAC29" s="197"/>
      <c r="LAD29" s="197"/>
      <c r="LAE29" s="197"/>
      <c r="LAF29" s="197"/>
      <c r="LAG29" s="197"/>
      <c r="LAH29" s="197"/>
      <c r="LAI29" s="197"/>
      <c r="LAJ29" s="197"/>
      <c r="LAK29" s="197"/>
      <c r="LAL29" s="197"/>
      <c r="LAM29" s="197"/>
      <c r="LAN29" s="197"/>
      <c r="LAO29" s="197"/>
      <c r="LAP29" s="197"/>
      <c r="LAQ29" s="197"/>
      <c r="LAR29" s="197"/>
      <c r="LAS29" s="197"/>
      <c r="LAT29" s="197"/>
      <c r="LAU29" s="197"/>
      <c r="LAV29" s="197"/>
      <c r="LAW29" s="197"/>
      <c r="LAX29" s="197"/>
      <c r="LAY29" s="197"/>
      <c r="LAZ29" s="197"/>
      <c r="LBA29" s="197"/>
      <c r="LBB29" s="197"/>
      <c r="LBC29" s="197"/>
      <c r="LBD29" s="197"/>
      <c r="LBE29" s="197"/>
      <c r="LBF29" s="197"/>
      <c r="LBG29" s="197"/>
      <c r="LBH29" s="197"/>
      <c r="LBI29" s="197"/>
      <c r="LBJ29" s="197"/>
      <c r="LBK29" s="197"/>
      <c r="LBL29" s="197"/>
      <c r="LBM29" s="197"/>
      <c r="LBN29" s="197"/>
      <c r="LBO29" s="197"/>
      <c r="LBP29" s="197"/>
      <c r="LBQ29" s="197"/>
      <c r="LBR29" s="197"/>
      <c r="LBS29" s="197"/>
      <c r="LBT29" s="197"/>
      <c r="LBU29" s="197"/>
      <c r="LBV29" s="197"/>
      <c r="LBW29" s="197"/>
      <c r="LBX29" s="197"/>
      <c r="LBY29" s="197"/>
      <c r="LBZ29" s="197"/>
      <c r="LCA29" s="197"/>
      <c r="LCB29" s="197"/>
      <c r="LCC29" s="197"/>
      <c r="LCD29" s="197"/>
      <c r="LCE29" s="197"/>
      <c r="LCF29" s="197"/>
      <c r="LCG29" s="197"/>
      <c r="LCH29" s="197"/>
      <c r="LCI29" s="197"/>
      <c r="LCJ29" s="197"/>
      <c r="LCK29" s="197"/>
      <c r="LCL29" s="197"/>
      <c r="LCM29" s="197"/>
      <c r="LCN29" s="197"/>
      <c r="LCO29" s="197"/>
      <c r="LCP29" s="197"/>
      <c r="LCQ29" s="197"/>
      <c r="LCR29" s="197"/>
      <c r="LCS29" s="197"/>
      <c r="LCT29" s="197"/>
      <c r="LCU29" s="197"/>
      <c r="LCV29" s="197"/>
      <c r="LCW29" s="197"/>
      <c r="LCX29" s="197"/>
      <c r="LCY29" s="197"/>
      <c r="LCZ29" s="197"/>
      <c r="LDA29" s="197"/>
      <c r="LDB29" s="197"/>
      <c r="LDC29" s="197"/>
      <c r="LDD29" s="197"/>
      <c r="LDE29" s="197"/>
      <c r="LDF29" s="197"/>
      <c r="LDG29" s="197"/>
      <c r="LDH29" s="197"/>
      <c r="LDI29" s="197"/>
      <c r="LDJ29" s="197"/>
      <c r="LDK29" s="197"/>
      <c r="LDL29" s="197"/>
      <c r="LDM29" s="197"/>
      <c r="LDN29" s="197"/>
      <c r="LDO29" s="197"/>
      <c r="LDP29" s="197"/>
      <c r="LDQ29" s="197"/>
      <c r="LDR29" s="197"/>
      <c r="LDS29" s="197"/>
      <c r="LDT29" s="197"/>
      <c r="LDU29" s="197"/>
      <c r="LDV29" s="197"/>
      <c r="LDW29" s="197"/>
      <c r="LDX29" s="197"/>
      <c r="LDY29" s="197"/>
      <c r="LDZ29" s="197"/>
      <c r="LEA29" s="197"/>
      <c r="LEB29" s="197"/>
      <c r="LEC29" s="197"/>
      <c r="LED29" s="197"/>
      <c r="LEE29" s="197"/>
      <c r="LEF29" s="197"/>
      <c r="LEG29" s="197"/>
      <c r="LEH29" s="197"/>
      <c r="LEI29" s="197"/>
      <c r="LEJ29" s="197"/>
      <c r="LEK29" s="197"/>
      <c r="LEL29" s="197"/>
      <c r="LEM29" s="197"/>
      <c r="LEN29" s="197"/>
      <c r="LEO29" s="197"/>
      <c r="LEP29" s="197"/>
      <c r="LEQ29" s="197"/>
      <c r="LER29" s="197"/>
      <c r="LES29" s="197"/>
      <c r="LET29" s="197"/>
      <c r="LEU29" s="197"/>
      <c r="LEV29" s="197"/>
      <c r="LEW29" s="197"/>
      <c r="LEX29" s="197"/>
      <c r="LEY29" s="197"/>
      <c r="LEZ29" s="197"/>
      <c r="LFA29" s="197"/>
      <c r="LFB29" s="197"/>
      <c r="LFC29" s="197"/>
      <c r="LFD29" s="197"/>
      <c r="LFE29" s="197"/>
      <c r="LFF29" s="197"/>
      <c r="LFG29" s="197"/>
      <c r="LFH29" s="197"/>
      <c r="LFI29" s="197"/>
      <c r="LFJ29" s="197"/>
      <c r="LFK29" s="197"/>
      <c r="LFL29" s="197"/>
      <c r="LFM29" s="197"/>
      <c r="LFN29" s="197"/>
      <c r="LFO29" s="197"/>
      <c r="LFP29" s="197"/>
      <c r="LFQ29" s="197"/>
      <c r="LFR29" s="197"/>
      <c r="LFS29" s="197"/>
      <c r="LFT29" s="197"/>
      <c r="LFU29" s="197"/>
      <c r="LFV29" s="197"/>
      <c r="LFW29" s="197"/>
      <c r="LFX29" s="197"/>
      <c r="LFY29" s="197"/>
      <c r="LFZ29" s="197"/>
      <c r="LGA29" s="197"/>
      <c r="LGB29" s="197"/>
      <c r="LGC29" s="197"/>
      <c r="LGD29" s="197"/>
      <c r="LGE29" s="197"/>
      <c r="LGF29" s="197"/>
      <c r="LGG29" s="197"/>
      <c r="LGH29" s="197"/>
      <c r="LGI29" s="197"/>
      <c r="LGJ29" s="197"/>
      <c r="LGK29" s="197"/>
      <c r="LGL29" s="197"/>
      <c r="LGM29" s="197"/>
      <c r="LGN29" s="197"/>
      <c r="LGO29" s="197"/>
      <c r="LGP29" s="197"/>
      <c r="LGQ29" s="197"/>
      <c r="LGR29" s="197"/>
      <c r="LGS29" s="197"/>
      <c r="LGT29" s="197"/>
      <c r="LGU29" s="197"/>
      <c r="LGV29" s="197"/>
      <c r="LGW29" s="197"/>
      <c r="LGX29" s="197"/>
      <c r="LGY29" s="197"/>
      <c r="LGZ29" s="197"/>
      <c r="LHA29" s="197"/>
      <c r="LHB29" s="197"/>
      <c r="LHC29" s="197"/>
      <c r="LHD29" s="197"/>
      <c r="LHE29" s="197"/>
      <c r="LHF29" s="197"/>
      <c r="LHG29" s="197"/>
      <c r="LHH29" s="197"/>
      <c r="LHI29" s="197"/>
      <c r="LHJ29" s="197"/>
      <c r="LHK29" s="197"/>
      <c r="LHL29" s="197"/>
      <c r="LHM29" s="197"/>
      <c r="LHN29" s="197"/>
      <c r="LHO29" s="197"/>
      <c r="LHP29" s="197"/>
      <c r="LHQ29" s="197"/>
      <c r="LHR29" s="197"/>
      <c r="LHS29" s="197"/>
      <c r="LHT29" s="197"/>
      <c r="LHU29" s="197"/>
      <c r="LHV29" s="197"/>
      <c r="LHW29" s="197"/>
      <c r="LHX29" s="197"/>
      <c r="LHY29" s="197"/>
      <c r="LHZ29" s="197"/>
      <c r="LIA29" s="197"/>
      <c r="LIB29" s="197"/>
      <c r="LIC29" s="197"/>
      <c r="LID29" s="197"/>
      <c r="LIE29" s="197"/>
      <c r="LIF29" s="197"/>
      <c r="LIG29" s="197"/>
      <c r="LIH29" s="197"/>
      <c r="LII29" s="197"/>
      <c r="LIJ29" s="197"/>
      <c r="LIK29" s="197"/>
      <c r="LIL29" s="197"/>
      <c r="LIM29" s="197"/>
      <c r="LIN29" s="197"/>
      <c r="LIO29" s="197"/>
      <c r="LIP29" s="197"/>
      <c r="LIQ29" s="197"/>
      <c r="LIR29" s="197"/>
      <c r="LIS29" s="197"/>
      <c r="LIT29" s="197"/>
      <c r="LIU29" s="197"/>
      <c r="LIV29" s="197"/>
      <c r="LIW29" s="197"/>
      <c r="LIX29" s="197"/>
      <c r="LIY29" s="197"/>
      <c r="LIZ29" s="197"/>
      <c r="LJA29" s="197"/>
      <c r="LJB29" s="197"/>
      <c r="LJC29" s="197"/>
      <c r="LJD29" s="197"/>
      <c r="LJE29" s="197"/>
      <c r="LJF29" s="197"/>
      <c r="LJG29" s="197"/>
      <c r="LJH29" s="197"/>
      <c r="LJI29" s="197"/>
      <c r="LJJ29" s="197"/>
      <c r="LJK29" s="197"/>
      <c r="LJL29" s="197"/>
      <c r="LJM29" s="197"/>
      <c r="LJN29" s="197"/>
      <c r="LJO29" s="197"/>
      <c r="LJP29" s="197"/>
      <c r="LJQ29" s="197"/>
      <c r="LJR29" s="197"/>
      <c r="LJS29" s="197"/>
      <c r="LJT29" s="197"/>
      <c r="LJU29" s="197"/>
      <c r="LJV29" s="197"/>
      <c r="LJW29" s="197"/>
      <c r="LJX29" s="197"/>
      <c r="LJY29" s="197"/>
      <c r="LJZ29" s="197"/>
      <c r="LKA29" s="197"/>
      <c r="LKB29" s="197"/>
      <c r="LKC29" s="197"/>
      <c r="LKD29" s="197"/>
      <c r="LKE29" s="197"/>
      <c r="LKF29" s="197"/>
      <c r="LKG29" s="197"/>
      <c r="LKH29" s="197"/>
      <c r="LKI29" s="197"/>
      <c r="LKJ29" s="197"/>
      <c r="LKK29" s="197"/>
      <c r="LKL29" s="197"/>
      <c r="LKM29" s="197"/>
      <c r="LKN29" s="197"/>
      <c r="LKO29" s="197"/>
      <c r="LKP29" s="197"/>
      <c r="LKQ29" s="197"/>
      <c r="LKR29" s="197"/>
      <c r="LKS29" s="197"/>
      <c r="LKT29" s="197"/>
      <c r="LKU29" s="197"/>
      <c r="LKV29" s="197"/>
      <c r="LKW29" s="197"/>
      <c r="LKX29" s="197"/>
      <c r="LKY29" s="197"/>
      <c r="LKZ29" s="197"/>
      <c r="LLA29" s="197"/>
      <c r="LLB29" s="197"/>
      <c r="LLC29" s="197"/>
      <c r="LLD29" s="197"/>
      <c r="LLE29" s="197"/>
      <c r="LLF29" s="197"/>
      <c r="LLG29" s="197"/>
      <c r="LLH29" s="197"/>
      <c r="LLI29" s="197"/>
      <c r="LLJ29" s="197"/>
      <c r="LLK29" s="197"/>
      <c r="LLL29" s="197"/>
      <c r="LLM29" s="197"/>
      <c r="LLN29" s="197"/>
      <c r="LLO29" s="197"/>
      <c r="LLP29" s="197"/>
      <c r="LLQ29" s="197"/>
      <c r="LLR29" s="197"/>
      <c r="LLS29" s="197"/>
      <c r="LLT29" s="197"/>
      <c r="LLU29" s="197"/>
      <c r="LLV29" s="197"/>
      <c r="LLW29" s="197"/>
      <c r="LLX29" s="197"/>
      <c r="LLY29" s="197"/>
      <c r="LLZ29" s="197"/>
      <c r="LMA29" s="197"/>
      <c r="LMB29" s="197"/>
      <c r="LMC29" s="197"/>
      <c r="LMD29" s="197"/>
      <c r="LME29" s="197"/>
      <c r="LMF29" s="197"/>
      <c r="LMG29" s="197"/>
      <c r="LMH29" s="197"/>
      <c r="LMI29" s="197"/>
      <c r="LMJ29" s="197"/>
      <c r="LMK29" s="197"/>
      <c r="LML29" s="197"/>
      <c r="LMM29" s="197"/>
      <c r="LMN29" s="197"/>
      <c r="LMO29" s="197"/>
      <c r="LMP29" s="197"/>
      <c r="LMQ29" s="197"/>
      <c r="LMR29" s="197"/>
      <c r="LMS29" s="197"/>
      <c r="LMT29" s="197"/>
      <c r="LMU29" s="197"/>
      <c r="LMV29" s="197"/>
      <c r="LMW29" s="197"/>
      <c r="LMX29" s="197"/>
      <c r="LMY29" s="197"/>
      <c r="LMZ29" s="197"/>
      <c r="LNA29" s="197"/>
      <c r="LNB29" s="197"/>
      <c r="LNC29" s="197"/>
      <c r="LND29" s="197"/>
      <c r="LNE29" s="197"/>
      <c r="LNF29" s="197"/>
      <c r="LNG29" s="197"/>
      <c r="LNH29" s="197"/>
      <c r="LNI29" s="197"/>
      <c r="LNJ29" s="197"/>
      <c r="LNK29" s="197"/>
      <c r="LNL29" s="197"/>
      <c r="LNM29" s="197"/>
      <c r="LNN29" s="197"/>
      <c r="LNO29" s="197"/>
      <c r="LNP29" s="197"/>
      <c r="LNQ29" s="197"/>
      <c r="LNR29" s="197"/>
      <c r="LNS29" s="197"/>
      <c r="LNT29" s="197"/>
      <c r="LNU29" s="197"/>
      <c r="LNV29" s="197"/>
      <c r="LNW29" s="197"/>
      <c r="LNX29" s="197"/>
      <c r="LNY29" s="197"/>
      <c r="LNZ29" s="197"/>
      <c r="LOA29" s="197"/>
      <c r="LOB29" s="197"/>
      <c r="LOC29" s="197"/>
      <c r="LOD29" s="197"/>
      <c r="LOE29" s="197"/>
      <c r="LOF29" s="197"/>
      <c r="LOG29" s="197"/>
      <c r="LOH29" s="197"/>
      <c r="LOI29" s="197"/>
      <c r="LOJ29" s="197"/>
      <c r="LOK29" s="197"/>
      <c r="LOL29" s="197"/>
      <c r="LOM29" s="197"/>
      <c r="LON29" s="197"/>
      <c r="LOO29" s="197"/>
      <c r="LOP29" s="197"/>
      <c r="LOQ29" s="197"/>
      <c r="LOR29" s="197"/>
      <c r="LOS29" s="197"/>
      <c r="LOT29" s="197"/>
      <c r="LOU29" s="197"/>
      <c r="LOV29" s="197"/>
      <c r="LOW29" s="197"/>
      <c r="LOX29" s="197"/>
      <c r="LOY29" s="197"/>
      <c r="LOZ29" s="197"/>
      <c r="LPA29" s="197"/>
      <c r="LPB29" s="197"/>
      <c r="LPC29" s="197"/>
      <c r="LPD29" s="197"/>
      <c r="LPE29" s="197"/>
      <c r="LPF29" s="197"/>
      <c r="LPG29" s="197"/>
      <c r="LPH29" s="197"/>
      <c r="LPI29" s="197"/>
      <c r="LPJ29" s="197"/>
      <c r="LPK29" s="197"/>
      <c r="LPL29" s="197"/>
      <c r="LPM29" s="197"/>
      <c r="LPN29" s="197"/>
      <c r="LPO29" s="197"/>
      <c r="LPP29" s="197"/>
      <c r="LPQ29" s="197"/>
      <c r="LPR29" s="197"/>
      <c r="LPS29" s="197"/>
      <c r="LPT29" s="197"/>
      <c r="LPU29" s="197"/>
      <c r="LPV29" s="197"/>
      <c r="LPW29" s="197"/>
      <c r="LPX29" s="197"/>
      <c r="LPY29" s="197"/>
      <c r="LPZ29" s="197"/>
      <c r="LQA29" s="197"/>
      <c r="LQB29" s="197"/>
      <c r="LQC29" s="197"/>
      <c r="LQD29" s="197"/>
      <c r="LQE29" s="197"/>
      <c r="LQF29" s="197"/>
      <c r="LQG29" s="197"/>
      <c r="LQH29" s="197"/>
      <c r="LQI29" s="197"/>
      <c r="LQJ29" s="197"/>
      <c r="LQK29" s="197"/>
      <c r="LQL29" s="197"/>
      <c r="LQM29" s="197"/>
      <c r="LQN29" s="197"/>
      <c r="LQO29" s="197"/>
      <c r="LQP29" s="197"/>
      <c r="LQQ29" s="197"/>
      <c r="LQR29" s="197"/>
      <c r="LQS29" s="197"/>
      <c r="LQT29" s="197"/>
      <c r="LQU29" s="197"/>
      <c r="LQV29" s="197"/>
      <c r="LQW29" s="197"/>
      <c r="LQX29" s="197"/>
      <c r="LQY29" s="197"/>
      <c r="LQZ29" s="197"/>
      <c r="LRA29" s="197"/>
      <c r="LRB29" s="197"/>
      <c r="LRC29" s="197"/>
      <c r="LRD29" s="197"/>
      <c r="LRE29" s="197"/>
      <c r="LRF29" s="197"/>
      <c r="LRG29" s="197"/>
      <c r="LRH29" s="197"/>
      <c r="LRI29" s="197"/>
      <c r="LRJ29" s="197"/>
      <c r="LRK29" s="197"/>
      <c r="LRL29" s="197"/>
      <c r="LRM29" s="197"/>
      <c r="LRN29" s="197"/>
      <c r="LRO29" s="197"/>
      <c r="LRP29" s="197"/>
      <c r="LRQ29" s="197"/>
      <c r="LRR29" s="197"/>
      <c r="LRS29" s="197"/>
      <c r="LRT29" s="197"/>
      <c r="LRU29" s="197"/>
      <c r="LRV29" s="197"/>
      <c r="LRW29" s="197"/>
      <c r="LRX29" s="197"/>
      <c r="LRY29" s="197"/>
      <c r="LRZ29" s="197"/>
      <c r="LSA29" s="197"/>
      <c r="LSB29" s="197"/>
      <c r="LSC29" s="197"/>
      <c r="LSD29" s="197"/>
      <c r="LSE29" s="197"/>
      <c r="LSF29" s="197"/>
      <c r="LSG29" s="197"/>
      <c r="LSH29" s="197"/>
      <c r="LSI29" s="197"/>
      <c r="LSJ29" s="197"/>
      <c r="LSK29" s="197"/>
      <c r="LSL29" s="197"/>
      <c r="LSM29" s="197"/>
      <c r="LSN29" s="197"/>
      <c r="LSO29" s="197"/>
      <c r="LSP29" s="197"/>
      <c r="LSQ29" s="197"/>
      <c r="LSR29" s="197"/>
      <c r="LSS29" s="197"/>
      <c r="LST29" s="197"/>
      <c r="LSU29" s="197"/>
      <c r="LSV29" s="197"/>
      <c r="LSW29" s="197"/>
      <c r="LSX29" s="197"/>
      <c r="LSY29" s="197"/>
      <c r="LSZ29" s="197"/>
      <c r="LTA29" s="197"/>
      <c r="LTB29" s="197"/>
      <c r="LTC29" s="197"/>
      <c r="LTD29" s="197"/>
      <c r="LTE29" s="197"/>
      <c r="LTF29" s="197"/>
      <c r="LTG29" s="197"/>
      <c r="LTH29" s="197"/>
      <c r="LTI29" s="197"/>
      <c r="LTJ29" s="197"/>
      <c r="LTK29" s="197"/>
      <c r="LTL29" s="197"/>
      <c r="LTM29" s="197"/>
      <c r="LTN29" s="197"/>
      <c r="LTO29" s="197"/>
      <c r="LTP29" s="197"/>
      <c r="LTQ29" s="197"/>
      <c r="LTR29" s="197"/>
      <c r="LTS29" s="197"/>
      <c r="LTT29" s="197"/>
      <c r="LTU29" s="197"/>
      <c r="LTV29" s="197"/>
      <c r="LTW29" s="197"/>
      <c r="LTX29" s="197"/>
      <c r="LTY29" s="197"/>
      <c r="LTZ29" s="197"/>
      <c r="LUA29" s="197"/>
      <c r="LUB29" s="197"/>
      <c r="LUC29" s="197"/>
      <c r="LUD29" s="197"/>
      <c r="LUE29" s="197"/>
      <c r="LUF29" s="197"/>
      <c r="LUG29" s="197"/>
      <c r="LUH29" s="197"/>
      <c r="LUI29" s="197"/>
      <c r="LUJ29" s="197"/>
      <c r="LUK29" s="197"/>
      <c r="LUL29" s="197"/>
      <c r="LUM29" s="197"/>
      <c r="LUN29" s="197"/>
      <c r="LUO29" s="197"/>
      <c r="LUP29" s="197"/>
      <c r="LUQ29" s="197"/>
      <c r="LUR29" s="197"/>
      <c r="LUS29" s="197"/>
      <c r="LUT29" s="197"/>
      <c r="LUU29" s="197"/>
      <c r="LUV29" s="197"/>
      <c r="LUW29" s="197"/>
      <c r="LUX29" s="197"/>
      <c r="LUY29" s="197"/>
      <c r="LUZ29" s="197"/>
      <c r="LVA29" s="197"/>
      <c r="LVB29" s="197"/>
      <c r="LVC29" s="197"/>
      <c r="LVD29" s="197"/>
      <c r="LVE29" s="197"/>
      <c r="LVF29" s="197"/>
      <c r="LVG29" s="197"/>
      <c r="LVH29" s="197"/>
      <c r="LVI29" s="197"/>
      <c r="LVJ29" s="197"/>
      <c r="LVK29" s="197"/>
      <c r="LVL29" s="197"/>
      <c r="LVM29" s="197"/>
      <c r="LVN29" s="197"/>
      <c r="LVO29" s="197"/>
      <c r="LVP29" s="197"/>
      <c r="LVQ29" s="197"/>
      <c r="LVR29" s="197"/>
      <c r="LVS29" s="197"/>
      <c r="LVT29" s="197"/>
      <c r="LVU29" s="197"/>
      <c r="LVV29" s="197"/>
      <c r="LVW29" s="197"/>
      <c r="LVX29" s="197"/>
      <c r="LVY29" s="197"/>
      <c r="LVZ29" s="197"/>
      <c r="LWA29" s="197"/>
      <c r="LWB29" s="197"/>
      <c r="LWC29" s="197"/>
      <c r="LWD29" s="197"/>
      <c r="LWE29" s="197"/>
      <c r="LWF29" s="197"/>
      <c r="LWG29" s="197"/>
      <c r="LWH29" s="197"/>
      <c r="LWI29" s="197"/>
      <c r="LWJ29" s="197"/>
      <c r="LWK29" s="197"/>
      <c r="LWL29" s="197"/>
      <c r="LWM29" s="197"/>
      <c r="LWN29" s="197"/>
      <c r="LWO29" s="197"/>
      <c r="LWP29" s="197"/>
      <c r="LWQ29" s="197"/>
      <c r="LWR29" s="197"/>
      <c r="LWS29" s="197"/>
      <c r="LWT29" s="197"/>
      <c r="LWU29" s="197"/>
      <c r="LWV29" s="197"/>
      <c r="LWW29" s="197"/>
      <c r="LWX29" s="197"/>
      <c r="LWY29" s="197"/>
      <c r="LWZ29" s="197"/>
      <c r="LXA29" s="197"/>
      <c r="LXB29" s="197"/>
      <c r="LXC29" s="197"/>
      <c r="LXD29" s="197"/>
      <c r="LXE29" s="197"/>
      <c r="LXF29" s="197"/>
      <c r="LXG29" s="197"/>
      <c r="LXH29" s="197"/>
      <c r="LXI29" s="197"/>
      <c r="LXJ29" s="197"/>
      <c r="LXK29" s="197"/>
      <c r="LXL29" s="197"/>
      <c r="LXM29" s="197"/>
      <c r="LXN29" s="197"/>
      <c r="LXO29" s="197"/>
      <c r="LXP29" s="197"/>
      <c r="LXQ29" s="197"/>
      <c r="LXR29" s="197"/>
      <c r="LXS29" s="197"/>
      <c r="LXT29" s="197"/>
      <c r="LXU29" s="197"/>
      <c r="LXV29" s="197"/>
      <c r="LXW29" s="197"/>
      <c r="LXX29" s="197"/>
      <c r="LXY29" s="197"/>
      <c r="LXZ29" s="197"/>
      <c r="LYA29" s="197"/>
      <c r="LYB29" s="197"/>
      <c r="LYC29" s="197"/>
      <c r="LYD29" s="197"/>
      <c r="LYE29" s="197"/>
      <c r="LYF29" s="197"/>
      <c r="LYG29" s="197"/>
      <c r="LYH29" s="197"/>
      <c r="LYI29" s="197"/>
      <c r="LYJ29" s="197"/>
      <c r="LYK29" s="197"/>
      <c r="LYL29" s="197"/>
      <c r="LYM29" s="197"/>
      <c r="LYN29" s="197"/>
      <c r="LYO29" s="197"/>
      <c r="LYP29" s="197"/>
      <c r="LYQ29" s="197"/>
      <c r="LYR29" s="197"/>
      <c r="LYS29" s="197"/>
      <c r="LYT29" s="197"/>
      <c r="LYU29" s="197"/>
      <c r="LYV29" s="197"/>
      <c r="LYW29" s="197"/>
      <c r="LYX29" s="197"/>
      <c r="LYY29" s="197"/>
      <c r="LYZ29" s="197"/>
      <c r="LZA29" s="197"/>
      <c r="LZB29" s="197"/>
      <c r="LZC29" s="197"/>
      <c r="LZD29" s="197"/>
      <c r="LZE29" s="197"/>
      <c r="LZF29" s="197"/>
      <c r="LZG29" s="197"/>
      <c r="LZH29" s="197"/>
      <c r="LZI29" s="197"/>
      <c r="LZJ29" s="197"/>
      <c r="LZK29" s="197"/>
      <c r="LZL29" s="197"/>
      <c r="LZM29" s="197"/>
      <c r="LZN29" s="197"/>
      <c r="LZO29" s="197"/>
      <c r="LZP29" s="197"/>
      <c r="LZQ29" s="197"/>
      <c r="LZR29" s="197"/>
      <c r="LZS29" s="197"/>
      <c r="LZT29" s="197"/>
      <c r="LZU29" s="197"/>
      <c r="LZV29" s="197"/>
      <c r="LZW29" s="197"/>
      <c r="LZX29" s="197"/>
      <c r="LZY29" s="197"/>
      <c r="LZZ29" s="197"/>
      <c r="MAA29" s="197"/>
      <c r="MAB29" s="197"/>
      <c r="MAC29" s="197"/>
      <c r="MAD29" s="197"/>
      <c r="MAE29" s="197"/>
      <c r="MAF29" s="197"/>
      <c r="MAG29" s="197"/>
      <c r="MAH29" s="197"/>
      <c r="MAI29" s="197"/>
      <c r="MAJ29" s="197"/>
      <c r="MAK29" s="197"/>
      <c r="MAL29" s="197"/>
      <c r="MAM29" s="197"/>
      <c r="MAN29" s="197"/>
      <c r="MAO29" s="197"/>
      <c r="MAP29" s="197"/>
      <c r="MAQ29" s="197"/>
      <c r="MAR29" s="197"/>
      <c r="MAS29" s="197"/>
      <c r="MAT29" s="197"/>
      <c r="MAU29" s="197"/>
      <c r="MAV29" s="197"/>
      <c r="MAW29" s="197"/>
      <c r="MAX29" s="197"/>
      <c r="MAY29" s="197"/>
      <c r="MAZ29" s="197"/>
      <c r="MBA29" s="197"/>
      <c r="MBB29" s="197"/>
      <c r="MBC29" s="197"/>
      <c r="MBD29" s="197"/>
      <c r="MBE29" s="197"/>
      <c r="MBF29" s="197"/>
      <c r="MBG29" s="197"/>
      <c r="MBH29" s="197"/>
      <c r="MBI29" s="197"/>
      <c r="MBJ29" s="197"/>
      <c r="MBK29" s="197"/>
      <c r="MBL29" s="197"/>
      <c r="MBM29" s="197"/>
      <c r="MBN29" s="197"/>
      <c r="MBO29" s="197"/>
      <c r="MBP29" s="197"/>
      <c r="MBQ29" s="197"/>
      <c r="MBR29" s="197"/>
      <c r="MBS29" s="197"/>
      <c r="MBT29" s="197"/>
      <c r="MBU29" s="197"/>
      <c r="MBV29" s="197"/>
      <c r="MBW29" s="197"/>
      <c r="MBX29" s="197"/>
      <c r="MBY29" s="197"/>
      <c r="MBZ29" s="197"/>
      <c r="MCA29" s="197"/>
      <c r="MCB29" s="197"/>
      <c r="MCC29" s="197"/>
      <c r="MCD29" s="197"/>
      <c r="MCE29" s="197"/>
      <c r="MCF29" s="197"/>
      <c r="MCG29" s="197"/>
      <c r="MCH29" s="197"/>
      <c r="MCI29" s="197"/>
      <c r="MCJ29" s="197"/>
      <c r="MCK29" s="197"/>
      <c r="MCL29" s="197"/>
      <c r="MCM29" s="197"/>
      <c r="MCN29" s="197"/>
      <c r="MCO29" s="197"/>
      <c r="MCP29" s="197"/>
      <c r="MCQ29" s="197"/>
      <c r="MCR29" s="197"/>
      <c r="MCS29" s="197"/>
      <c r="MCT29" s="197"/>
      <c r="MCU29" s="197"/>
      <c r="MCV29" s="197"/>
      <c r="MCW29" s="197"/>
      <c r="MCX29" s="197"/>
      <c r="MCY29" s="197"/>
      <c r="MCZ29" s="197"/>
      <c r="MDA29" s="197"/>
      <c r="MDB29" s="197"/>
      <c r="MDC29" s="197"/>
      <c r="MDD29" s="197"/>
      <c r="MDE29" s="197"/>
      <c r="MDF29" s="197"/>
      <c r="MDG29" s="197"/>
      <c r="MDH29" s="197"/>
      <c r="MDI29" s="197"/>
      <c r="MDJ29" s="197"/>
      <c r="MDK29" s="197"/>
      <c r="MDL29" s="197"/>
      <c r="MDM29" s="197"/>
      <c r="MDN29" s="197"/>
      <c r="MDO29" s="197"/>
      <c r="MDP29" s="197"/>
      <c r="MDQ29" s="197"/>
      <c r="MDR29" s="197"/>
      <c r="MDS29" s="197"/>
      <c r="MDT29" s="197"/>
      <c r="MDU29" s="197"/>
      <c r="MDV29" s="197"/>
      <c r="MDW29" s="197"/>
      <c r="MDX29" s="197"/>
      <c r="MDY29" s="197"/>
      <c r="MDZ29" s="197"/>
      <c r="MEA29" s="197"/>
      <c r="MEB29" s="197"/>
      <c r="MEC29" s="197"/>
      <c r="MED29" s="197"/>
      <c r="MEE29" s="197"/>
      <c r="MEF29" s="197"/>
      <c r="MEG29" s="197"/>
      <c r="MEH29" s="197"/>
      <c r="MEI29" s="197"/>
      <c r="MEJ29" s="197"/>
      <c r="MEK29" s="197"/>
      <c r="MEL29" s="197"/>
      <c r="MEM29" s="197"/>
      <c r="MEN29" s="197"/>
      <c r="MEO29" s="197"/>
      <c r="MEP29" s="197"/>
      <c r="MEQ29" s="197"/>
      <c r="MER29" s="197"/>
      <c r="MES29" s="197"/>
      <c r="MET29" s="197"/>
      <c r="MEU29" s="197"/>
      <c r="MEV29" s="197"/>
      <c r="MEW29" s="197"/>
      <c r="MEX29" s="197"/>
      <c r="MEY29" s="197"/>
      <c r="MEZ29" s="197"/>
      <c r="MFA29" s="197"/>
      <c r="MFB29" s="197"/>
      <c r="MFC29" s="197"/>
      <c r="MFD29" s="197"/>
      <c r="MFE29" s="197"/>
      <c r="MFF29" s="197"/>
      <c r="MFG29" s="197"/>
      <c r="MFH29" s="197"/>
      <c r="MFI29" s="197"/>
      <c r="MFJ29" s="197"/>
      <c r="MFK29" s="197"/>
      <c r="MFL29" s="197"/>
      <c r="MFM29" s="197"/>
      <c r="MFN29" s="197"/>
      <c r="MFO29" s="197"/>
      <c r="MFP29" s="197"/>
      <c r="MFQ29" s="197"/>
      <c r="MFR29" s="197"/>
      <c r="MFS29" s="197"/>
      <c r="MFT29" s="197"/>
      <c r="MFU29" s="197"/>
      <c r="MFV29" s="197"/>
      <c r="MFW29" s="197"/>
      <c r="MFX29" s="197"/>
      <c r="MFY29" s="197"/>
      <c r="MFZ29" s="197"/>
      <c r="MGA29" s="197"/>
      <c r="MGB29" s="197"/>
      <c r="MGC29" s="197"/>
      <c r="MGD29" s="197"/>
      <c r="MGE29" s="197"/>
      <c r="MGF29" s="197"/>
      <c r="MGG29" s="197"/>
      <c r="MGH29" s="197"/>
      <c r="MGI29" s="197"/>
      <c r="MGJ29" s="197"/>
      <c r="MGK29" s="197"/>
      <c r="MGL29" s="197"/>
      <c r="MGM29" s="197"/>
      <c r="MGN29" s="197"/>
      <c r="MGO29" s="197"/>
      <c r="MGP29" s="197"/>
      <c r="MGQ29" s="197"/>
      <c r="MGR29" s="197"/>
      <c r="MGS29" s="197"/>
      <c r="MGT29" s="197"/>
      <c r="MGU29" s="197"/>
      <c r="MGV29" s="197"/>
      <c r="MGW29" s="197"/>
      <c r="MGX29" s="197"/>
      <c r="MGY29" s="197"/>
      <c r="MGZ29" s="197"/>
      <c r="MHA29" s="197"/>
      <c r="MHB29" s="197"/>
      <c r="MHC29" s="197"/>
      <c r="MHD29" s="197"/>
      <c r="MHE29" s="197"/>
      <c r="MHF29" s="197"/>
      <c r="MHG29" s="197"/>
      <c r="MHH29" s="197"/>
      <c r="MHI29" s="197"/>
      <c r="MHJ29" s="197"/>
      <c r="MHK29" s="197"/>
      <c r="MHL29" s="197"/>
      <c r="MHM29" s="197"/>
      <c r="MHN29" s="197"/>
      <c r="MHO29" s="197"/>
      <c r="MHP29" s="197"/>
      <c r="MHQ29" s="197"/>
      <c r="MHR29" s="197"/>
      <c r="MHS29" s="197"/>
      <c r="MHT29" s="197"/>
      <c r="MHU29" s="197"/>
      <c r="MHV29" s="197"/>
      <c r="MHW29" s="197"/>
      <c r="MHX29" s="197"/>
      <c r="MHY29" s="197"/>
      <c r="MHZ29" s="197"/>
      <c r="MIA29" s="197"/>
      <c r="MIB29" s="197"/>
      <c r="MIC29" s="197"/>
      <c r="MID29" s="197"/>
      <c r="MIE29" s="197"/>
      <c r="MIF29" s="197"/>
      <c r="MIG29" s="197"/>
      <c r="MIH29" s="197"/>
      <c r="MII29" s="197"/>
      <c r="MIJ29" s="197"/>
      <c r="MIK29" s="197"/>
      <c r="MIL29" s="197"/>
      <c r="MIM29" s="197"/>
      <c r="MIN29" s="197"/>
      <c r="MIO29" s="197"/>
      <c r="MIP29" s="197"/>
      <c r="MIQ29" s="197"/>
      <c r="MIR29" s="197"/>
      <c r="MIS29" s="197"/>
      <c r="MIT29" s="197"/>
      <c r="MIU29" s="197"/>
      <c r="MIV29" s="197"/>
      <c r="MIW29" s="197"/>
      <c r="MIX29" s="197"/>
      <c r="MIY29" s="197"/>
      <c r="MIZ29" s="197"/>
      <c r="MJA29" s="197"/>
      <c r="MJB29" s="197"/>
      <c r="MJC29" s="197"/>
      <c r="MJD29" s="197"/>
      <c r="MJE29" s="197"/>
      <c r="MJF29" s="197"/>
      <c r="MJG29" s="197"/>
      <c r="MJH29" s="197"/>
      <c r="MJI29" s="197"/>
      <c r="MJJ29" s="197"/>
      <c r="MJK29" s="197"/>
      <c r="MJL29" s="197"/>
      <c r="MJM29" s="197"/>
      <c r="MJN29" s="197"/>
      <c r="MJO29" s="197"/>
      <c r="MJP29" s="197"/>
      <c r="MJQ29" s="197"/>
      <c r="MJR29" s="197"/>
      <c r="MJS29" s="197"/>
      <c r="MJT29" s="197"/>
      <c r="MJU29" s="197"/>
      <c r="MJV29" s="197"/>
      <c r="MJW29" s="197"/>
      <c r="MJX29" s="197"/>
      <c r="MJY29" s="197"/>
      <c r="MJZ29" s="197"/>
      <c r="MKA29" s="197"/>
      <c r="MKB29" s="197"/>
      <c r="MKC29" s="197"/>
      <c r="MKD29" s="197"/>
      <c r="MKE29" s="197"/>
      <c r="MKF29" s="197"/>
      <c r="MKG29" s="197"/>
      <c r="MKH29" s="197"/>
      <c r="MKI29" s="197"/>
      <c r="MKJ29" s="197"/>
      <c r="MKK29" s="197"/>
      <c r="MKL29" s="197"/>
      <c r="MKM29" s="197"/>
      <c r="MKN29" s="197"/>
      <c r="MKO29" s="197"/>
      <c r="MKP29" s="197"/>
      <c r="MKQ29" s="197"/>
      <c r="MKR29" s="197"/>
      <c r="MKS29" s="197"/>
      <c r="MKT29" s="197"/>
      <c r="MKU29" s="197"/>
      <c r="MKV29" s="197"/>
      <c r="MKW29" s="197"/>
      <c r="MKX29" s="197"/>
      <c r="MKY29" s="197"/>
      <c r="MKZ29" s="197"/>
      <c r="MLA29" s="197"/>
      <c r="MLB29" s="197"/>
      <c r="MLC29" s="197"/>
      <c r="MLD29" s="197"/>
      <c r="MLE29" s="197"/>
      <c r="MLF29" s="197"/>
      <c r="MLG29" s="197"/>
      <c r="MLH29" s="197"/>
      <c r="MLI29" s="197"/>
      <c r="MLJ29" s="197"/>
      <c r="MLK29" s="197"/>
      <c r="MLL29" s="197"/>
      <c r="MLM29" s="197"/>
      <c r="MLN29" s="197"/>
      <c r="MLO29" s="197"/>
      <c r="MLP29" s="197"/>
      <c r="MLQ29" s="197"/>
      <c r="MLR29" s="197"/>
      <c r="MLS29" s="197"/>
      <c r="MLT29" s="197"/>
      <c r="MLU29" s="197"/>
      <c r="MLV29" s="197"/>
      <c r="MLW29" s="197"/>
      <c r="MLX29" s="197"/>
      <c r="MLY29" s="197"/>
      <c r="MLZ29" s="197"/>
      <c r="MMA29" s="197"/>
      <c r="MMB29" s="197"/>
      <c r="MMC29" s="197"/>
      <c r="MMD29" s="197"/>
      <c r="MME29" s="197"/>
      <c r="MMF29" s="197"/>
      <c r="MMG29" s="197"/>
      <c r="MMH29" s="197"/>
      <c r="MMI29" s="197"/>
      <c r="MMJ29" s="197"/>
      <c r="MMK29" s="197"/>
      <c r="MML29" s="197"/>
      <c r="MMM29" s="197"/>
      <c r="MMN29" s="197"/>
      <c r="MMO29" s="197"/>
      <c r="MMP29" s="197"/>
      <c r="MMQ29" s="197"/>
      <c r="MMR29" s="197"/>
      <c r="MMS29" s="197"/>
      <c r="MMT29" s="197"/>
      <c r="MMU29" s="197"/>
      <c r="MMV29" s="197"/>
      <c r="MMW29" s="197"/>
      <c r="MMX29" s="197"/>
      <c r="MMY29" s="197"/>
      <c r="MMZ29" s="197"/>
      <c r="MNA29" s="197"/>
      <c r="MNB29" s="197"/>
      <c r="MNC29" s="197"/>
      <c r="MND29" s="197"/>
      <c r="MNE29" s="197"/>
      <c r="MNF29" s="197"/>
      <c r="MNG29" s="197"/>
      <c r="MNH29" s="197"/>
      <c r="MNI29" s="197"/>
      <c r="MNJ29" s="197"/>
      <c r="MNK29" s="197"/>
      <c r="MNL29" s="197"/>
      <c r="MNM29" s="197"/>
      <c r="MNN29" s="197"/>
      <c r="MNO29" s="197"/>
      <c r="MNP29" s="197"/>
      <c r="MNQ29" s="197"/>
      <c r="MNR29" s="197"/>
      <c r="MNS29" s="197"/>
      <c r="MNT29" s="197"/>
      <c r="MNU29" s="197"/>
      <c r="MNV29" s="197"/>
      <c r="MNW29" s="197"/>
      <c r="MNX29" s="197"/>
      <c r="MNY29" s="197"/>
      <c r="MNZ29" s="197"/>
      <c r="MOA29" s="197"/>
      <c r="MOB29" s="197"/>
      <c r="MOC29" s="197"/>
      <c r="MOD29" s="197"/>
      <c r="MOE29" s="197"/>
      <c r="MOF29" s="197"/>
      <c r="MOG29" s="197"/>
      <c r="MOH29" s="197"/>
      <c r="MOI29" s="197"/>
      <c r="MOJ29" s="197"/>
      <c r="MOK29" s="197"/>
      <c r="MOL29" s="197"/>
      <c r="MOM29" s="197"/>
      <c r="MON29" s="197"/>
      <c r="MOO29" s="197"/>
      <c r="MOP29" s="197"/>
      <c r="MOQ29" s="197"/>
      <c r="MOR29" s="197"/>
      <c r="MOS29" s="197"/>
      <c r="MOT29" s="197"/>
      <c r="MOU29" s="197"/>
      <c r="MOV29" s="197"/>
      <c r="MOW29" s="197"/>
      <c r="MOX29" s="197"/>
      <c r="MOY29" s="197"/>
      <c r="MOZ29" s="197"/>
      <c r="MPA29" s="197"/>
      <c r="MPB29" s="197"/>
      <c r="MPC29" s="197"/>
      <c r="MPD29" s="197"/>
      <c r="MPE29" s="197"/>
      <c r="MPF29" s="197"/>
      <c r="MPG29" s="197"/>
      <c r="MPH29" s="197"/>
      <c r="MPI29" s="197"/>
      <c r="MPJ29" s="197"/>
      <c r="MPK29" s="197"/>
      <c r="MPL29" s="197"/>
      <c r="MPM29" s="197"/>
      <c r="MPN29" s="197"/>
      <c r="MPO29" s="197"/>
      <c r="MPP29" s="197"/>
      <c r="MPQ29" s="197"/>
      <c r="MPR29" s="197"/>
      <c r="MPS29" s="197"/>
      <c r="MPT29" s="197"/>
      <c r="MPU29" s="197"/>
      <c r="MPV29" s="197"/>
      <c r="MPW29" s="197"/>
      <c r="MPX29" s="197"/>
      <c r="MPY29" s="197"/>
      <c r="MPZ29" s="197"/>
      <c r="MQA29" s="197"/>
      <c r="MQB29" s="197"/>
      <c r="MQC29" s="197"/>
      <c r="MQD29" s="197"/>
      <c r="MQE29" s="197"/>
      <c r="MQF29" s="197"/>
      <c r="MQG29" s="197"/>
      <c r="MQH29" s="197"/>
      <c r="MQI29" s="197"/>
      <c r="MQJ29" s="197"/>
      <c r="MQK29" s="197"/>
      <c r="MQL29" s="197"/>
      <c r="MQM29" s="197"/>
      <c r="MQN29" s="197"/>
      <c r="MQO29" s="197"/>
      <c r="MQP29" s="197"/>
      <c r="MQQ29" s="197"/>
      <c r="MQR29" s="197"/>
      <c r="MQS29" s="197"/>
      <c r="MQT29" s="197"/>
      <c r="MQU29" s="197"/>
      <c r="MQV29" s="197"/>
      <c r="MQW29" s="197"/>
      <c r="MQX29" s="197"/>
      <c r="MQY29" s="197"/>
      <c r="MQZ29" s="197"/>
      <c r="MRA29" s="197"/>
      <c r="MRB29" s="197"/>
      <c r="MRC29" s="197"/>
      <c r="MRD29" s="197"/>
      <c r="MRE29" s="197"/>
      <c r="MRF29" s="197"/>
      <c r="MRG29" s="197"/>
      <c r="MRH29" s="197"/>
      <c r="MRI29" s="197"/>
      <c r="MRJ29" s="197"/>
      <c r="MRK29" s="197"/>
      <c r="MRL29" s="197"/>
      <c r="MRM29" s="197"/>
      <c r="MRN29" s="197"/>
      <c r="MRO29" s="197"/>
      <c r="MRP29" s="197"/>
      <c r="MRQ29" s="197"/>
      <c r="MRR29" s="197"/>
      <c r="MRS29" s="197"/>
      <c r="MRT29" s="197"/>
      <c r="MRU29" s="197"/>
      <c r="MRV29" s="197"/>
      <c r="MRW29" s="197"/>
      <c r="MRX29" s="197"/>
      <c r="MRY29" s="197"/>
      <c r="MRZ29" s="197"/>
      <c r="MSA29" s="197"/>
      <c r="MSB29" s="197"/>
      <c r="MSC29" s="197"/>
      <c r="MSD29" s="197"/>
      <c r="MSE29" s="197"/>
      <c r="MSF29" s="197"/>
      <c r="MSG29" s="197"/>
      <c r="MSH29" s="197"/>
      <c r="MSI29" s="197"/>
      <c r="MSJ29" s="197"/>
      <c r="MSK29" s="197"/>
      <c r="MSL29" s="197"/>
      <c r="MSM29" s="197"/>
      <c r="MSN29" s="197"/>
      <c r="MSO29" s="197"/>
      <c r="MSP29" s="197"/>
      <c r="MSQ29" s="197"/>
      <c r="MSR29" s="197"/>
      <c r="MSS29" s="197"/>
      <c r="MST29" s="197"/>
      <c r="MSU29" s="197"/>
      <c r="MSV29" s="197"/>
      <c r="MSW29" s="197"/>
      <c r="MSX29" s="197"/>
      <c r="MSY29" s="197"/>
      <c r="MSZ29" s="197"/>
      <c r="MTA29" s="197"/>
      <c r="MTB29" s="197"/>
      <c r="MTC29" s="197"/>
      <c r="MTD29" s="197"/>
      <c r="MTE29" s="197"/>
      <c r="MTF29" s="197"/>
      <c r="MTG29" s="197"/>
      <c r="MTH29" s="197"/>
      <c r="MTI29" s="197"/>
      <c r="MTJ29" s="197"/>
      <c r="MTK29" s="197"/>
      <c r="MTL29" s="197"/>
      <c r="MTM29" s="197"/>
      <c r="MTN29" s="197"/>
      <c r="MTO29" s="197"/>
      <c r="MTP29" s="197"/>
      <c r="MTQ29" s="197"/>
      <c r="MTR29" s="197"/>
      <c r="MTS29" s="197"/>
      <c r="MTT29" s="197"/>
      <c r="MTU29" s="197"/>
      <c r="MTV29" s="197"/>
      <c r="MTW29" s="197"/>
      <c r="MTX29" s="197"/>
      <c r="MTY29" s="197"/>
      <c r="MTZ29" s="197"/>
      <c r="MUA29" s="197"/>
      <c r="MUB29" s="197"/>
      <c r="MUC29" s="197"/>
      <c r="MUD29" s="197"/>
      <c r="MUE29" s="197"/>
      <c r="MUF29" s="197"/>
      <c r="MUG29" s="197"/>
      <c r="MUH29" s="197"/>
      <c r="MUI29" s="197"/>
      <c r="MUJ29" s="197"/>
      <c r="MUK29" s="197"/>
      <c r="MUL29" s="197"/>
      <c r="MUM29" s="197"/>
      <c r="MUN29" s="197"/>
      <c r="MUO29" s="197"/>
      <c r="MUP29" s="197"/>
      <c r="MUQ29" s="197"/>
      <c r="MUR29" s="197"/>
      <c r="MUS29" s="197"/>
      <c r="MUT29" s="197"/>
      <c r="MUU29" s="197"/>
      <c r="MUV29" s="197"/>
      <c r="MUW29" s="197"/>
      <c r="MUX29" s="197"/>
      <c r="MUY29" s="197"/>
      <c r="MUZ29" s="197"/>
      <c r="MVA29" s="197"/>
      <c r="MVB29" s="197"/>
      <c r="MVC29" s="197"/>
      <c r="MVD29" s="197"/>
      <c r="MVE29" s="197"/>
      <c r="MVF29" s="197"/>
      <c r="MVG29" s="197"/>
      <c r="MVH29" s="197"/>
      <c r="MVI29" s="197"/>
      <c r="MVJ29" s="197"/>
      <c r="MVK29" s="197"/>
      <c r="MVL29" s="197"/>
      <c r="MVM29" s="197"/>
      <c r="MVN29" s="197"/>
      <c r="MVO29" s="197"/>
      <c r="MVP29" s="197"/>
      <c r="MVQ29" s="197"/>
      <c r="MVR29" s="197"/>
      <c r="MVS29" s="197"/>
      <c r="MVT29" s="197"/>
      <c r="MVU29" s="197"/>
      <c r="MVV29" s="197"/>
      <c r="MVW29" s="197"/>
      <c r="MVX29" s="197"/>
      <c r="MVY29" s="197"/>
      <c r="MVZ29" s="197"/>
      <c r="MWA29" s="197"/>
      <c r="MWB29" s="197"/>
      <c r="MWC29" s="197"/>
      <c r="MWD29" s="197"/>
      <c r="MWE29" s="197"/>
      <c r="MWF29" s="197"/>
      <c r="MWG29" s="197"/>
      <c r="MWH29" s="197"/>
      <c r="MWI29" s="197"/>
      <c r="MWJ29" s="197"/>
      <c r="MWK29" s="197"/>
      <c r="MWL29" s="197"/>
      <c r="MWM29" s="197"/>
      <c r="MWN29" s="197"/>
      <c r="MWO29" s="197"/>
      <c r="MWP29" s="197"/>
      <c r="MWQ29" s="197"/>
      <c r="MWR29" s="197"/>
      <c r="MWS29" s="197"/>
      <c r="MWT29" s="197"/>
      <c r="MWU29" s="197"/>
      <c r="MWV29" s="197"/>
      <c r="MWW29" s="197"/>
      <c r="MWX29" s="197"/>
      <c r="MWY29" s="197"/>
      <c r="MWZ29" s="197"/>
      <c r="MXA29" s="197"/>
      <c r="MXB29" s="197"/>
      <c r="MXC29" s="197"/>
      <c r="MXD29" s="197"/>
      <c r="MXE29" s="197"/>
      <c r="MXF29" s="197"/>
      <c r="MXG29" s="197"/>
      <c r="MXH29" s="197"/>
      <c r="MXI29" s="197"/>
      <c r="MXJ29" s="197"/>
      <c r="MXK29" s="197"/>
      <c r="MXL29" s="197"/>
      <c r="MXM29" s="197"/>
      <c r="MXN29" s="197"/>
      <c r="MXO29" s="197"/>
      <c r="MXP29" s="197"/>
      <c r="MXQ29" s="197"/>
      <c r="MXR29" s="197"/>
      <c r="MXS29" s="197"/>
      <c r="MXT29" s="197"/>
      <c r="MXU29" s="197"/>
      <c r="MXV29" s="197"/>
      <c r="MXW29" s="197"/>
      <c r="MXX29" s="197"/>
      <c r="MXY29" s="197"/>
      <c r="MXZ29" s="197"/>
      <c r="MYA29" s="197"/>
      <c r="MYB29" s="197"/>
      <c r="MYC29" s="197"/>
      <c r="MYD29" s="197"/>
      <c r="MYE29" s="197"/>
      <c r="MYF29" s="197"/>
      <c r="MYG29" s="197"/>
      <c r="MYH29" s="197"/>
      <c r="MYI29" s="197"/>
      <c r="MYJ29" s="197"/>
      <c r="MYK29" s="197"/>
      <c r="MYL29" s="197"/>
      <c r="MYM29" s="197"/>
      <c r="MYN29" s="197"/>
      <c r="MYO29" s="197"/>
      <c r="MYP29" s="197"/>
      <c r="MYQ29" s="197"/>
      <c r="MYR29" s="197"/>
      <c r="MYS29" s="197"/>
      <c r="MYT29" s="197"/>
      <c r="MYU29" s="197"/>
      <c r="MYV29" s="197"/>
      <c r="MYW29" s="197"/>
      <c r="MYX29" s="197"/>
      <c r="MYY29" s="197"/>
      <c r="MYZ29" s="197"/>
      <c r="MZA29" s="197"/>
      <c r="MZB29" s="197"/>
      <c r="MZC29" s="197"/>
      <c r="MZD29" s="197"/>
      <c r="MZE29" s="197"/>
      <c r="MZF29" s="197"/>
      <c r="MZG29" s="197"/>
      <c r="MZH29" s="197"/>
      <c r="MZI29" s="197"/>
      <c r="MZJ29" s="197"/>
      <c r="MZK29" s="197"/>
      <c r="MZL29" s="197"/>
      <c r="MZM29" s="197"/>
      <c r="MZN29" s="197"/>
      <c r="MZO29" s="197"/>
      <c r="MZP29" s="197"/>
      <c r="MZQ29" s="197"/>
      <c r="MZR29" s="197"/>
      <c r="MZS29" s="197"/>
      <c r="MZT29" s="197"/>
      <c r="MZU29" s="197"/>
      <c r="MZV29" s="197"/>
      <c r="MZW29" s="197"/>
      <c r="MZX29" s="197"/>
      <c r="MZY29" s="197"/>
      <c r="MZZ29" s="197"/>
      <c r="NAA29" s="197"/>
      <c r="NAB29" s="197"/>
      <c r="NAC29" s="197"/>
      <c r="NAD29" s="197"/>
      <c r="NAE29" s="197"/>
      <c r="NAF29" s="197"/>
      <c r="NAG29" s="197"/>
      <c r="NAH29" s="197"/>
      <c r="NAI29" s="197"/>
      <c r="NAJ29" s="197"/>
      <c r="NAK29" s="197"/>
      <c r="NAL29" s="197"/>
      <c r="NAM29" s="197"/>
      <c r="NAN29" s="197"/>
      <c r="NAO29" s="197"/>
      <c r="NAP29" s="197"/>
      <c r="NAQ29" s="197"/>
      <c r="NAR29" s="197"/>
      <c r="NAS29" s="197"/>
      <c r="NAT29" s="197"/>
      <c r="NAU29" s="197"/>
      <c r="NAV29" s="197"/>
      <c r="NAW29" s="197"/>
      <c r="NAX29" s="197"/>
      <c r="NAY29" s="197"/>
      <c r="NAZ29" s="197"/>
      <c r="NBA29" s="197"/>
      <c r="NBB29" s="197"/>
      <c r="NBC29" s="197"/>
      <c r="NBD29" s="197"/>
      <c r="NBE29" s="197"/>
      <c r="NBF29" s="197"/>
      <c r="NBG29" s="197"/>
      <c r="NBH29" s="197"/>
      <c r="NBI29" s="197"/>
      <c r="NBJ29" s="197"/>
      <c r="NBK29" s="197"/>
      <c r="NBL29" s="197"/>
      <c r="NBM29" s="197"/>
      <c r="NBN29" s="197"/>
      <c r="NBO29" s="197"/>
      <c r="NBP29" s="197"/>
      <c r="NBQ29" s="197"/>
      <c r="NBR29" s="197"/>
      <c r="NBS29" s="197"/>
      <c r="NBT29" s="197"/>
      <c r="NBU29" s="197"/>
      <c r="NBV29" s="197"/>
      <c r="NBW29" s="197"/>
      <c r="NBX29" s="197"/>
      <c r="NBY29" s="197"/>
      <c r="NBZ29" s="197"/>
      <c r="NCA29" s="197"/>
      <c r="NCB29" s="197"/>
      <c r="NCC29" s="197"/>
      <c r="NCD29" s="197"/>
      <c r="NCE29" s="197"/>
      <c r="NCF29" s="197"/>
      <c r="NCG29" s="197"/>
      <c r="NCH29" s="197"/>
      <c r="NCI29" s="197"/>
      <c r="NCJ29" s="197"/>
      <c r="NCK29" s="197"/>
      <c r="NCL29" s="197"/>
      <c r="NCM29" s="197"/>
      <c r="NCN29" s="197"/>
      <c r="NCO29" s="197"/>
      <c r="NCP29" s="197"/>
      <c r="NCQ29" s="197"/>
      <c r="NCR29" s="197"/>
      <c r="NCS29" s="197"/>
      <c r="NCT29" s="197"/>
      <c r="NCU29" s="197"/>
      <c r="NCV29" s="197"/>
      <c r="NCW29" s="197"/>
      <c r="NCX29" s="197"/>
      <c r="NCY29" s="197"/>
      <c r="NCZ29" s="197"/>
      <c r="NDA29" s="197"/>
      <c r="NDB29" s="197"/>
      <c r="NDC29" s="197"/>
      <c r="NDD29" s="197"/>
      <c r="NDE29" s="197"/>
      <c r="NDF29" s="197"/>
      <c r="NDG29" s="197"/>
      <c r="NDH29" s="197"/>
      <c r="NDI29" s="197"/>
      <c r="NDJ29" s="197"/>
      <c r="NDK29" s="197"/>
      <c r="NDL29" s="197"/>
      <c r="NDM29" s="197"/>
      <c r="NDN29" s="197"/>
      <c r="NDO29" s="197"/>
      <c r="NDP29" s="197"/>
      <c r="NDQ29" s="197"/>
      <c r="NDR29" s="197"/>
      <c r="NDS29" s="197"/>
      <c r="NDT29" s="197"/>
      <c r="NDU29" s="197"/>
      <c r="NDV29" s="197"/>
      <c r="NDW29" s="197"/>
      <c r="NDX29" s="197"/>
      <c r="NDY29" s="197"/>
      <c r="NDZ29" s="197"/>
      <c r="NEA29" s="197"/>
      <c r="NEB29" s="197"/>
      <c r="NEC29" s="197"/>
      <c r="NED29" s="197"/>
      <c r="NEE29" s="197"/>
      <c r="NEF29" s="197"/>
      <c r="NEG29" s="197"/>
      <c r="NEH29" s="197"/>
      <c r="NEI29" s="197"/>
      <c r="NEJ29" s="197"/>
      <c r="NEK29" s="197"/>
      <c r="NEL29" s="197"/>
      <c r="NEM29" s="197"/>
      <c r="NEN29" s="197"/>
      <c r="NEO29" s="197"/>
      <c r="NEP29" s="197"/>
      <c r="NEQ29" s="197"/>
      <c r="NER29" s="197"/>
      <c r="NES29" s="197"/>
      <c r="NET29" s="197"/>
      <c r="NEU29" s="197"/>
      <c r="NEV29" s="197"/>
      <c r="NEW29" s="197"/>
      <c r="NEX29" s="197"/>
      <c r="NEY29" s="197"/>
      <c r="NEZ29" s="197"/>
      <c r="NFA29" s="197"/>
      <c r="NFB29" s="197"/>
      <c r="NFC29" s="197"/>
      <c r="NFD29" s="197"/>
      <c r="NFE29" s="197"/>
      <c r="NFF29" s="197"/>
      <c r="NFG29" s="197"/>
      <c r="NFH29" s="197"/>
      <c r="NFI29" s="197"/>
      <c r="NFJ29" s="197"/>
      <c r="NFK29" s="197"/>
      <c r="NFL29" s="197"/>
      <c r="NFM29" s="197"/>
      <c r="NFN29" s="197"/>
      <c r="NFO29" s="197"/>
      <c r="NFP29" s="197"/>
      <c r="NFQ29" s="197"/>
      <c r="NFR29" s="197"/>
      <c r="NFS29" s="197"/>
      <c r="NFT29" s="197"/>
      <c r="NFU29" s="197"/>
      <c r="NFV29" s="197"/>
      <c r="NFW29" s="197"/>
      <c r="NFX29" s="197"/>
      <c r="NFY29" s="197"/>
      <c r="NFZ29" s="197"/>
      <c r="NGA29" s="197"/>
      <c r="NGB29" s="197"/>
      <c r="NGC29" s="197"/>
      <c r="NGD29" s="197"/>
      <c r="NGE29" s="197"/>
      <c r="NGF29" s="197"/>
      <c r="NGG29" s="197"/>
      <c r="NGH29" s="197"/>
      <c r="NGI29" s="197"/>
      <c r="NGJ29" s="197"/>
      <c r="NGK29" s="197"/>
      <c r="NGL29" s="197"/>
      <c r="NGM29" s="197"/>
      <c r="NGN29" s="197"/>
      <c r="NGO29" s="197"/>
      <c r="NGP29" s="197"/>
      <c r="NGQ29" s="197"/>
      <c r="NGR29" s="197"/>
      <c r="NGS29" s="197"/>
      <c r="NGT29" s="197"/>
      <c r="NGU29" s="197"/>
      <c r="NGV29" s="197"/>
      <c r="NGW29" s="197"/>
      <c r="NGX29" s="197"/>
      <c r="NGY29" s="197"/>
      <c r="NGZ29" s="197"/>
      <c r="NHA29" s="197"/>
      <c r="NHB29" s="197"/>
      <c r="NHC29" s="197"/>
      <c r="NHD29" s="197"/>
      <c r="NHE29" s="197"/>
      <c r="NHF29" s="197"/>
      <c r="NHG29" s="197"/>
      <c r="NHH29" s="197"/>
      <c r="NHI29" s="197"/>
      <c r="NHJ29" s="197"/>
      <c r="NHK29" s="197"/>
      <c r="NHL29" s="197"/>
      <c r="NHM29" s="197"/>
      <c r="NHN29" s="197"/>
      <c r="NHO29" s="197"/>
      <c r="NHP29" s="197"/>
      <c r="NHQ29" s="197"/>
      <c r="NHR29" s="197"/>
      <c r="NHS29" s="197"/>
      <c r="NHT29" s="197"/>
      <c r="NHU29" s="197"/>
      <c r="NHV29" s="197"/>
      <c r="NHW29" s="197"/>
      <c r="NHX29" s="197"/>
      <c r="NHY29" s="197"/>
      <c r="NHZ29" s="197"/>
      <c r="NIA29" s="197"/>
      <c r="NIB29" s="197"/>
      <c r="NIC29" s="197"/>
      <c r="NID29" s="197"/>
      <c r="NIE29" s="197"/>
      <c r="NIF29" s="197"/>
      <c r="NIG29" s="197"/>
      <c r="NIH29" s="197"/>
      <c r="NII29" s="197"/>
      <c r="NIJ29" s="197"/>
      <c r="NIK29" s="197"/>
      <c r="NIL29" s="197"/>
      <c r="NIM29" s="197"/>
      <c r="NIN29" s="197"/>
      <c r="NIO29" s="197"/>
      <c r="NIP29" s="197"/>
      <c r="NIQ29" s="197"/>
      <c r="NIR29" s="197"/>
      <c r="NIS29" s="197"/>
      <c r="NIT29" s="197"/>
      <c r="NIU29" s="197"/>
      <c r="NIV29" s="197"/>
      <c r="NIW29" s="197"/>
      <c r="NIX29" s="197"/>
      <c r="NIY29" s="197"/>
      <c r="NIZ29" s="197"/>
      <c r="NJA29" s="197"/>
      <c r="NJB29" s="197"/>
      <c r="NJC29" s="197"/>
      <c r="NJD29" s="197"/>
      <c r="NJE29" s="197"/>
      <c r="NJF29" s="197"/>
      <c r="NJG29" s="197"/>
      <c r="NJH29" s="197"/>
      <c r="NJI29" s="197"/>
      <c r="NJJ29" s="197"/>
      <c r="NJK29" s="197"/>
      <c r="NJL29" s="197"/>
      <c r="NJM29" s="197"/>
      <c r="NJN29" s="197"/>
      <c r="NJO29" s="197"/>
      <c r="NJP29" s="197"/>
      <c r="NJQ29" s="197"/>
      <c r="NJR29" s="197"/>
      <c r="NJS29" s="197"/>
      <c r="NJT29" s="197"/>
      <c r="NJU29" s="197"/>
      <c r="NJV29" s="197"/>
      <c r="NJW29" s="197"/>
      <c r="NJX29" s="197"/>
      <c r="NJY29" s="197"/>
      <c r="NJZ29" s="197"/>
      <c r="NKA29" s="197"/>
      <c r="NKB29" s="197"/>
      <c r="NKC29" s="197"/>
      <c r="NKD29" s="197"/>
      <c r="NKE29" s="197"/>
      <c r="NKF29" s="197"/>
      <c r="NKG29" s="197"/>
      <c r="NKH29" s="197"/>
      <c r="NKI29" s="197"/>
      <c r="NKJ29" s="197"/>
      <c r="NKK29" s="197"/>
      <c r="NKL29" s="197"/>
      <c r="NKM29" s="197"/>
      <c r="NKN29" s="197"/>
      <c r="NKO29" s="197"/>
      <c r="NKP29" s="197"/>
      <c r="NKQ29" s="197"/>
      <c r="NKR29" s="197"/>
      <c r="NKS29" s="197"/>
      <c r="NKT29" s="197"/>
      <c r="NKU29" s="197"/>
      <c r="NKV29" s="197"/>
      <c r="NKW29" s="197"/>
      <c r="NKX29" s="197"/>
      <c r="NKY29" s="197"/>
      <c r="NKZ29" s="197"/>
      <c r="NLA29" s="197"/>
      <c r="NLB29" s="197"/>
      <c r="NLC29" s="197"/>
      <c r="NLD29" s="197"/>
      <c r="NLE29" s="197"/>
      <c r="NLF29" s="197"/>
      <c r="NLG29" s="197"/>
      <c r="NLH29" s="197"/>
      <c r="NLI29" s="197"/>
      <c r="NLJ29" s="197"/>
      <c r="NLK29" s="197"/>
      <c r="NLL29" s="197"/>
      <c r="NLM29" s="197"/>
      <c r="NLN29" s="197"/>
      <c r="NLO29" s="197"/>
      <c r="NLP29" s="197"/>
      <c r="NLQ29" s="197"/>
      <c r="NLR29" s="197"/>
      <c r="NLS29" s="197"/>
      <c r="NLT29" s="197"/>
      <c r="NLU29" s="197"/>
      <c r="NLV29" s="197"/>
      <c r="NLW29" s="197"/>
      <c r="NLX29" s="197"/>
      <c r="NLY29" s="197"/>
      <c r="NLZ29" s="197"/>
      <c r="NMA29" s="197"/>
      <c r="NMB29" s="197"/>
      <c r="NMC29" s="197"/>
      <c r="NMD29" s="197"/>
      <c r="NME29" s="197"/>
      <c r="NMF29" s="197"/>
      <c r="NMG29" s="197"/>
      <c r="NMH29" s="197"/>
      <c r="NMI29" s="197"/>
      <c r="NMJ29" s="197"/>
      <c r="NMK29" s="197"/>
      <c r="NML29" s="197"/>
      <c r="NMM29" s="197"/>
      <c r="NMN29" s="197"/>
      <c r="NMO29" s="197"/>
      <c r="NMP29" s="197"/>
      <c r="NMQ29" s="197"/>
      <c r="NMR29" s="197"/>
      <c r="NMS29" s="197"/>
      <c r="NMT29" s="197"/>
      <c r="NMU29" s="197"/>
      <c r="NMV29" s="197"/>
      <c r="NMW29" s="197"/>
      <c r="NMX29" s="197"/>
      <c r="NMY29" s="197"/>
      <c r="NMZ29" s="197"/>
      <c r="NNA29" s="197"/>
      <c r="NNB29" s="197"/>
      <c r="NNC29" s="197"/>
      <c r="NND29" s="197"/>
      <c r="NNE29" s="197"/>
      <c r="NNF29" s="197"/>
      <c r="NNG29" s="197"/>
      <c r="NNH29" s="197"/>
      <c r="NNI29" s="197"/>
      <c r="NNJ29" s="197"/>
      <c r="NNK29" s="197"/>
      <c r="NNL29" s="197"/>
      <c r="NNM29" s="197"/>
      <c r="NNN29" s="197"/>
      <c r="NNO29" s="197"/>
      <c r="NNP29" s="197"/>
      <c r="NNQ29" s="197"/>
      <c r="NNR29" s="197"/>
      <c r="NNS29" s="197"/>
      <c r="NNT29" s="197"/>
      <c r="NNU29" s="197"/>
      <c r="NNV29" s="197"/>
      <c r="NNW29" s="197"/>
      <c r="NNX29" s="197"/>
      <c r="NNY29" s="197"/>
      <c r="NNZ29" s="197"/>
      <c r="NOA29" s="197"/>
      <c r="NOB29" s="197"/>
      <c r="NOC29" s="197"/>
      <c r="NOD29" s="197"/>
      <c r="NOE29" s="197"/>
      <c r="NOF29" s="197"/>
      <c r="NOG29" s="197"/>
      <c r="NOH29" s="197"/>
      <c r="NOI29" s="197"/>
      <c r="NOJ29" s="197"/>
      <c r="NOK29" s="197"/>
      <c r="NOL29" s="197"/>
      <c r="NOM29" s="197"/>
      <c r="NON29" s="197"/>
      <c r="NOO29" s="197"/>
      <c r="NOP29" s="197"/>
      <c r="NOQ29" s="197"/>
      <c r="NOR29" s="197"/>
      <c r="NOS29" s="197"/>
      <c r="NOT29" s="197"/>
      <c r="NOU29" s="197"/>
      <c r="NOV29" s="197"/>
      <c r="NOW29" s="197"/>
      <c r="NOX29" s="197"/>
      <c r="NOY29" s="197"/>
      <c r="NOZ29" s="197"/>
      <c r="NPA29" s="197"/>
      <c r="NPB29" s="197"/>
      <c r="NPC29" s="197"/>
      <c r="NPD29" s="197"/>
      <c r="NPE29" s="197"/>
      <c r="NPF29" s="197"/>
      <c r="NPG29" s="197"/>
      <c r="NPH29" s="197"/>
      <c r="NPI29" s="197"/>
      <c r="NPJ29" s="197"/>
      <c r="NPK29" s="197"/>
      <c r="NPL29" s="197"/>
      <c r="NPM29" s="197"/>
      <c r="NPN29" s="197"/>
      <c r="NPO29" s="197"/>
      <c r="NPP29" s="197"/>
      <c r="NPQ29" s="197"/>
      <c r="NPR29" s="197"/>
      <c r="NPS29" s="197"/>
      <c r="NPT29" s="197"/>
      <c r="NPU29" s="197"/>
      <c r="NPV29" s="197"/>
      <c r="NPW29" s="197"/>
      <c r="NPX29" s="197"/>
      <c r="NPY29" s="197"/>
      <c r="NPZ29" s="197"/>
      <c r="NQA29" s="197"/>
      <c r="NQB29" s="197"/>
      <c r="NQC29" s="197"/>
      <c r="NQD29" s="197"/>
      <c r="NQE29" s="197"/>
      <c r="NQF29" s="197"/>
      <c r="NQG29" s="197"/>
      <c r="NQH29" s="197"/>
      <c r="NQI29" s="197"/>
      <c r="NQJ29" s="197"/>
      <c r="NQK29" s="197"/>
      <c r="NQL29" s="197"/>
      <c r="NQM29" s="197"/>
      <c r="NQN29" s="197"/>
      <c r="NQO29" s="197"/>
      <c r="NQP29" s="197"/>
      <c r="NQQ29" s="197"/>
      <c r="NQR29" s="197"/>
      <c r="NQS29" s="197"/>
      <c r="NQT29" s="197"/>
      <c r="NQU29" s="197"/>
      <c r="NQV29" s="197"/>
      <c r="NQW29" s="197"/>
      <c r="NQX29" s="197"/>
      <c r="NQY29" s="197"/>
      <c r="NQZ29" s="197"/>
      <c r="NRA29" s="197"/>
      <c r="NRB29" s="197"/>
      <c r="NRC29" s="197"/>
      <c r="NRD29" s="197"/>
      <c r="NRE29" s="197"/>
      <c r="NRF29" s="197"/>
      <c r="NRG29" s="197"/>
      <c r="NRH29" s="197"/>
      <c r="NRI29" s="197"/>
      <c r="NRJ29" s="197"/>
      <c r="NRK29" s="197"/>
      <c r="NRL29" s="197"/>
      <c r="NRM29" s="197"/>
      <c r="NRN29" s="197"/>
      <c r="NRO29" s="197"/>
      <c r="NRP29" s="197"/>
      <c r="NRQ29" s="197"/>
      <c r="NRR29" s="197"/>
      <c r="NRS29" s="197"/>
      <c r="NRT29" s="197"/>
      <c r="NRU29" s="197"/>
      <c r="NRV29" s="197"/>
      <c r="NRW29" s="197"/>
      <c r="NRX29" s="197"/>
      <c r="NRY29" s="197"/>
      <c r="NRZ29" s="197"/>
      <c r="NSA29" s="197"/>
      <c r="NSB29" s="197"/>
      <c r="NSC29" s="197"/>
      <c r="NSD29" s="197"/>
      <c r="NSE29" s="197"/>
      <c r="NSF29" s="197"/>
      <c r="NSG29" s="197"/>
      <c r="NSH29" s="197"/>
      <c r="NSI29" s="197"/>
      <c r="NSJ29" s="197"/>
      <c r="NSK29" s="197"/>
      <c r="NSL29" s="197"/>
      <c r="NSM29" s="197"/>
      <c r="NSN29" s="197"/>
      <c r="NSO29" s="197"/>
      <c r="NSP29" s="197"/>
      <c r="NSQ29" s="197"/>
      <c r="NSR29" s="197"/>
      <c r="NSS29" s="197"/>
      <c r="NST29" s="197"/>
      <c r="NSU29" s="197"/>
      <c r="NSV29" s="197"/>
      <c r="NSW29" s="197"/>
      <c r="NSX29" s="197"/>
      <c r="NSY29" s="197"/>
      <c r="NSZ29" s="197"/>
      <c r="NTA29" s="197"/>
      <c r="NTB29" s="197"/>
      <c r="NTC29" s="197"/>
      <c r="NTD29" s="197"/>
      <c r="NTE29" s="197"/>
      <c r="NTF29" s="197"/>
      <c r="NTG29" s="197"/>
      <c r="NTH29" s="197"/>
      <c r="NTI29" s="197"/>
      <c r="NTJ29" s="197"/>
      <c r="NTK29" s="197"/>
      <c r="NTL29" s="197"/>
      <c r="NTM29" s="197"/>
      <c r="NTN29" s="197"/>
      <c r="NTO29" s="197"/>
      <c r="NTP29" s="197"/>
      <c r="NTQ29" s="197"/>
      <c r="NTR29" s="197"/>
      <c r="NTS29" s="197"/>
      <c r="NTT29" s="197"/>
      <c r="NTU29" s="197"/>
      <c r="NTV29" s="197"/>
      <c r="NTW29" s="197"/>
      <c r="NTX29" s="197"/>
      <c r="NTY29" s="197"/>
      <c r="NTZ29" s="197"/>
      <c r="NUA29" s="197"/>
      <c r="NUB29" s="197"/>
      <c r="NUC29" s="197"/>
      <c r="NUD29" s="197"/>
      <c r="NUE29" s="197"/>
      <c r="NUF29" s="197"/>
      <c r="NUG29" s="197"/>
      <c r="NUH29" s="197"/>
      <c r="NUI29" s="197"/>
      <c r="NUJ29" s="197"/>
      <c r="NUK29" s="197"/>
      <c r="NUL29" s="197"/>
      <c r="NUM29" s="197"/>
      <c r="NUN29" s="197"/>
      <c r="NUO29" s="197"/>
      <c r="NUP29" s="197"/>
      <c r="NUQ29" s="197"/>
      <c r="NUR29" s="197"/>
      <c r="NUS29" s="197"/>
      <c r="NUT29" s="197"/>
      <c r="NUU29" s="197"/>
      <c r="NUV29" s="197"/>
      <c r="NUW29" s="197"/>
      <c r="NUX29" s="197"/>
      <c r="NUY29" s="197"/>
      <c r="NUZ29" s="197"/>
      <c r="NVA29" s="197"/>
      <c r="NVB29" s="197"/>
      <c r="NVC29" s="197"/>
      <c r="NVD29" s="197"/>
      <c r="NVE29" s="197"/>
      <c r="NVF29" s="197"/>
      <c r="NVG29" s="197"/>
      <c r="NVH29" s="197"/>
      <c r="NVI29" s="197"/>
      <c r="NVJ29" s="197"/>
      <c r="NVK29" s="197"/>
      <c r="NVL29" s="197"/>
      <c r="NVM29" s="197"/>
      <c r="NVN29" s="197"/>
      <c r="NVO29" s="197"/>
      <c r="NVP29" s="197"/>
      <c r="NVQ29" s="197"/>
      <c r="NVR29" s="197"/>
      <c r="NVS29" s="197"/>
      <c r="NVT29" s="197"/>
      <c r="NVU29" s="197"/>
      <c r="NVV29" s="197"/>
      <c r="NVW29" s="197"/>
      <c r="NVX29" s="197"/>
      <c r="NVY29" s="197"/>
      <c r="NVZ29" s="197"/>
      <c r="NWA29" s="197"/>
      <c r="NWB29" s="197"/>
      <c r="NWC29" s="197"/>
      <c r="NWD29" s="197"/>
      <c r="NWE29" s="197"/>
      <c r="NWF29" s="197"/>
      <c r="NWG29" s="197"/>
      <c r="NWH29" s="197"/>
      <c r="NWI29" s="197"/>
      <c r="NWJ29" s="197"/>
      <c r="NWK29" s="197"/>
      <c r="NWL29" s="197"/>
      <c r="NWM29" s="197"/>
      <c r="NWN29" s="197"/>
      <c r="NWO29" s="197"/>
      <c r="NWP29" s="197"/>
      <c r="NWQ29" s="197"/>
      <c r="NWR29" s="197"/>
      <c r="NWS29" s="197"/>
      <c r="NWT29" s="197"/>
      <c r="NWU29" s="197"/>
      <c r="NWV29" s="197"/>
      <c r="NWW29" s="197"/>
      <c r="NWX29" s="197"/>
      <c r="NWY29" s="197"/>
      <c r="NWZ29" s="197"/>
      <c r="NXA29" s="197"/>
      <c r="NXB29" s="197"/>
      <c r="NXC29" s="197"/>
      <c r="NXD29" s="197"/>
      <c r="NXE29" s="197"/>
      <c r="NXF29" s="197"/>
      <c r="NXG29" s="197"/>
      <c r="NXH29" s="197"/>
      <c r="NXI29" s="197"/>
      <c r="NXJ29" s="197"/>
      <c r="NXK29" s="197"/>
      <c r="NXL29" s="197"/>
      <c r="NXM29" s="197"/>
      <c r="NXN29" s="197"/>
      <c r="NXO29" s="197"/>
      <c r="NXP29" s="197"/>
      <c r="NXQ29" s="197"/>
      <c r="NXR29" s="197"/>
      <c r="NXS29" s="197"/>
      <c r="NXT29" s="197"/>
      <c r="NXU29" s="197"/>
      <c r="NXV29" s="197"/>
      <c r="NXW29" s="197"/>
      <c r="NXX29" s="197"/>
      <c r="NXY29" s="197"/>
      <c r="NXZ29" s="197"/>
      <c r="NYA29" s="197"/>
      <c r="NYB29" s="197"/>
      <c r="NYC29" s="197"/>
      <c r="NYD29" s="197"/>
      <c r="NYE29" s="197"/>
      <c r="NYF29" s="197"/>
      <c r="NYG29" s="197"/>
      <c r="NYH29" s="197"/>
      <c r="NYI29" s="197"/>
      <c r="NYJ29" s="197"/>
      <c r="NYK29" s="197"/>
      <c r="NYL29" s="197"/>
      <c r="NYM29" s="197"/>
      <c r="NYN29" s="197"/>
      <c r="NYO29" s="197"/>
      <c r="NYP29" s="197"/>
      <c r="NYQ29" s="197"/>
      <c r="NYR29" s="197"/>
      <c r="NYS29" s="197"/>
      <c r="NYT29" s="197"/>
      <c r="NYU29" s="197"/>
      <c r="NYV29" s="197"/>
      <c r="NYW29" s="197"/>
      <c r="NYX29" s="197"/>
      <c r="NYY29" s="197"/>
      <c r="NYZ29" s="197"/>
      <c r="NZA29" s="197"/>
      <c r="NZB29" s="197"/>
      <c r="NZC29" s="197"/>
      <c r="NZD29" s="197"/>
      <c r="NZE29" s="197"/>
      <c r="NZF29" s="197"/>
      <c r="NZG29" s="197"/>
      <c r="NZH29" s="197"/>
      <c r="NZI29" s="197"/>
      <c r="NZJ29" s="197"/>
      <c r="NZK29" s="197"/>
      <c r="NZL29" s="197"/>
      <c r="NZM29" s="197"/>
      <c r="NZN29" s="197"/>
      <c r="NZO29" s="197"/>
      <c r="NZP29" s="197"/>
      <c r="NZQ29" s="197"/>
      <c r="NZR29" s="197"/>
      <c r="NZS29" s="197"/>
      <c r="NZT29" s="197"/>
      <c r="NZU29" s="197"/>
      <c r="NZV29" s="197"/>
      <c r="NZW29" s="197"/>
      <c r="NZX29" s="197"/>
      <c r="NZY29" s="197"/>
      <c r="NZZ29" s="197"/>
      <c r="OAA29" s="197"/>
      <c r="OAB29" s="197"/>
      <c r="OAC29" s="197"/>
      <c r="OAD29" s="197"/>
      <c r="OAE29" s="197"/>
      <c r="OAF29" s="197"/>
      <c r="OAG29" s="197"/>
      <c r="OAH29" s="197"/>
      <c r="OAI29" s="197"/>
      <c r="OAJ29" s="197"/>
      <c r="OAK29" s="197"/>
      <c r="OAL29" s="197"/>
      <c r="OAM29" s="197"/>
      <c r="OAN29" s="197"/>
      <c r="OAO29" s="197"/>
      <c r="OAP29" s="197"/>
      <c r="OAQ29" s="197"/>
      <c r="OAR29" s="197"/>
      <c r="OAS29" s="197"/>
      <c r="OAT29" s="197"/>
      <c r="OAU29" s="197"/>
      <c r="OAV29" s="197"/>
      <c r="OAW29" s="197"/>
      <c r="OAX29" s="197"/>
      <c r="OAY29" s="197"/>
      <c r="OAZ29" s="197"/>
      <c r="OBA29" s="197"/>
      <c r="OBB29" s="197"/>
      <c r="OBC29" s="197"/>
      <c r="OBD29" s="197"/>
      <c r="OBE29" s="197"/>
      <c r="OBF29" s="197"/>
      <c r="OBG29" s="197"/>
      <c r="OBH29" s="197"/>
      <c r="OBI29" s="197"/>
      <c r="OBJ29" s="197"/>
      <c r="OBK29" s="197"/>
      <c r="OBL29" s="197"/>
      <c r="OBM29" s="197"/>
      <c r="OBN29" s="197"/>
      <c r="OBO29" s="197"/>
      <c r="OBP29" s="197"/>
      <c r="OBQ29" s="197"/>
      <c r="OBR29" s="197"/>
      <c r="OBS29" s="197"/>
      <c r="OBT29" s="197"/>
      <c r="OBU29" s="197"/>
      <c r="OBV29" s="197"/>
      <c r="OBW29" s="197"/>
      <c r="OBX29" s="197"/>
      <c r="OBY29" s="197"/>
      <c r="OBZ29" s="197"/>
      <c r="OCA29" s="197"/>
      <c r="OCB29" s="197"/>
      <c r="OCC29" s="197"/>
      <c r="OCD29" s="197"/>
      <c r="OCE29" s="197"/>
      <c r="OCF29" s="197"/>
      <c r="OCG29" s="197"/>
      <c r="OCH29" s="197"/>
      <c r="OCI29" s="197"/>
      <c r="OCJ29" s="197"/>
      <c r="OCK29" s="197"/>
      <c r="OCL29" s="197"/>
      <c r="OCM29" s="197"/>
      <c r="OCN29" s="197"/>
      <c r="OCO29" s="197"/>
      <c r="OCP29" s="197"/>
      <c r="OCQ29" s="197"/>
      <c r="OCR29" s="197"/>
      <c r="OCS29" s="197"/>
      <c r="OCT29" s="197"/>
      <c r="OCU29" s="197"/>
      <c r="OCV29" s="197"/>
      <c r="OCW29" s="197"/>
      <c r="OCX29" s="197"/>
      <c r="OCY29" s="197"/>
      <c r="OCZ29" s="197"/>
      <c r="ODA29" s="197"/>
      <c r="ODB29" s="197"/>
      <c r="ODC29" s="197"/>
      <c r="ODD29" s="197"/>
      <c r="ODE29" s="197"/>
      <c r="ODF29" s="197"/>
      <c r="ODG29" s="197"/>
      <c r="ODH29" s="197"/>
      <c r="ODI29" s="197"/>
      <c r="ODJ29" s="197"/>
      <c r="ODK29" s="197"/>
      <c r="ODL29" s="197"/>
      <c r="ODM29" s="197"/>
      <c r="ODN29" s="197"/>
      <c r="ODO29" s="197"/>
      <c r="ODP29" s="197"/>
      <c r="ODQ29" s="197"/>
      <c r="ODR29" s="197"/>
      <c r="ODS29" s="197"/>
      <c r="ODT29" s="197"/>
      <c r="ODU29" s="197"/>
      <c r="ODV29" s="197"/>
      <c r="ODW29" s="197"/>
      <c r="ODX29" s="197"/>
      <c r="ODY29" s="197"/>
      <c r="ODZ29" s="197"/>
      <c r="OEA29" s="197"/>
      <c r="OEB29" s="197"/>
      <c r="OEC29" s="197"/>
      <c r="OED29" s="197"/>
      <c r="OEE29" s="197"/>
      <c r="OEF29" s="197"/>
      <c r="OEG29" s="197"/>
      <c r="OEH29" s="197"/>
      <c r="OEI29" s="197"/>
      <c r="OEJ29" s="197"/>
      <c r="OEK29" s="197"/>
      <c r="OEL29" s="197"/>
      <c r="OEM29" s="197"/>
      <c r="OEN29" s="197"/>
      <c r="OEO29" s="197"/>
      <c r="OEP29" s="197"/>
      <c r="OEQ29" s="197"/>
      <c r="OER29" s="197"/>
      <c r="OES29" s="197"/>
      <c r="OET29" s="197"/>
      <c r="OEU29" s="197"/>
      <c r="OEV29" s="197"/>
      <c r="OEW29" s="197"/>
      <c r="OEX29" s="197"/>
      <c r="OEY29" s="197"/>
      <c r="OEZ29" s="197"/>
      <c r="OFA29" s="197"/>
      <c r="OFB29" s="197"/>
      <c r="OFC29" s="197"/>
      <c r="OFD29" s="197"/>
      <c r="OFE29" s="197"/>
      <c r="OFF29" s="197"/>
      <c r="OFG29" s="197"/>
      <c r="OFH29" s="197"/>
      <c r="OFI29" s="197"/>
      <c r="OFJ29" s="197"/>
      <c r="OFK29" s="197"/>
      <c r="OFL29" s="197"/>
      <c r="OFM29" s="197"/>
      <c r="OFN29" s="197"/>
      <c r="OFO29" s="197"/>
      <c r="OFP29" s="197"/>
      <c r="OFQ29" s="197"/>
      <c r="OFR29" s="197"/>
      <c r="OFS29" s="197"/>
      <c r="OFT29" s="197"/>
      <c r="OFU29" s="197"/>
      <c r="OFV29" s="197"/>
      <c r="OFW29" s="197"/>
      <c r="OFX29" s="197"/>
      <c r="OFY29" s="197"/>
      <c r="OFZ29" s="197"/>
      <c r="OGA29" s="197"/>
      <c r="OGB29" s="197"/>
      <c r="OGC29" s="197"/>
      <c r="OGD29" s="197"/>
      <c r="OGE29" s="197"/>
      <c r="OGF29" s="197"/>
      <c r="OGG29" s="197"/>
      <c r="OGH29" s="197"/>
      <c r="OGI29" s="197"/>
      <c r="OGJ29" s="197"/>
      <c r="OGK29" s="197"/>
      <c r="OGL29" s="197"/>
      <c r="OGM29" s="197"/>
      <c r="OGN29" s="197"/>
      <c r="OGO29" s="197"/>
      <c r="OGP29" s="197"/>
      <c r="OGQ29" s="197"/>
      <c r="OGR29" s="197"/>
      <c r="OGS29" s="197"/>
      <c r="OGT29" s="197"/>
      <c r="OGU29" s="197"/>
      <c r="OGV29" s="197"/>
      <c r="OGW29" s="197"/>
      <c r="OGX29" s="197"/>
      <c r="OGY29" s="197"/>
      <c r="OGZ29" s="197"/>
      <c r="OHA29" s="197"/>
      <c r="OHB29" s="197"/>
      <c r="OHC29" s="197"/>
      <c r="OHD29" s="197"/>
      <c r="OHE29" s="197"/>
      <c r="OHF29" s="197"/>
      <c r="OHG29" s="197"/>
      <c r="OHH29" s="197"/>
      <c r="OHI29" s="197"/>
      <c r="OHJ29" s="197"/>
      <c r="OHK29" s="197"/>
      <c r="OHL29" s="197"/>
      <c r="OHM29" s="197"/>
      <c r="OHN29" s="197"/>
      <c r="OHO29" s="197"/>
      <c r="OHP29" s="197"/>
      <c r="OHQ29" s="197"/>
      <c r="OHR29" s="197"/>
      <c r="OHS29" s="197"/>
      <c r="OHT29" s="197"/>
      <c r="OHU29" s="197"/>
      <c r="OHV29" s="197"/>
      <c r="OHW29" s="197"/>
      <c r="OHX29" s="197"/>
      <c r="OHY29" s="197"/>
      <c r="OHZ29" s="197"/>
      <c r="OIA29" s="197"/>
      <c r="OIB29" s="197"/>
      <c r="OIC29" s="197"/>
      <c r="OID29" s="197"/>
      <c r="OIE29" s="197"/>
      <c r="OIF29" s="197"/>
      <c r="OIG29" s="197"/>
      <c r="OIH29" s="197"/>
      <c r="OII29" s="197"/>
      <c r="OIJ29" s="197"/>
      <c r="OIK29" s="197"/>
      <c r="OIL29" s="197"/>
      <c r="OIM29" s="197"/>
      <c r="OIN29" s="197"/>
      <c r="OIO29" s="197"/>
      <c r="OIP29" s="197"/>
      <c r="OIQ29" s="197"/>
      <c r="OIR29" s="197"/>
      <c r="OIS29" s="197"/>
      <c r="OIT29" s="197"/>
      <c r="OIU29" s="197"/>
      <c r="OIV29" s="197"/>
      <c r="OIW29" s="197"/>
      <c r="OIX29" s="197"/>
      <c r="OIY29" s="197"/>
      <c r="OIZ29" s="197"/>
      <c r="OJA29" s="197"/>
      <c r="OJB29" s="197"/>
      <c r="OJC29" s="197"/>
      <c r="OJD29" s="197"/>
      <c r="OJE29" s="197"/>
      <c r="OJF29" s="197"/>
      <c r="OJG29" s="197"/>
      <c r="OJH29" s="197"/>
      <c r="OJI29" s="197"/>
      <c r="OJJ29" s="197"/>
      <c r="OJK29" s="197"/>
      <c r="OJL29" s="197"/>
      <c r="OJM29" s="197"/>
      <c r="OJN29" s="197"/>
      <c r="OJO29" s="197"/>
      <c r="OJP29" s="197"/>
      <c r="OJQ29" s="197"/>
      <c r="OJR29" s="197"/>
      <c r="OJS29" s="197"/>
      <c r="OJT29" s="197"/>
      <c r="OJU29" s="197"/>
      <c r="OJV29" s="197"/>
      <c r="OJW29" s="197"/>
      <c r="OJX29" s="197"/>
      <c r="OJY29" s="197"/>
      <c r="OJZ29" s="197"/>
      <c r="OKA29" s="197"/>
      <c r="OKB29" s="197"/>
      <c r="OKC29" s="197"/>
      <c r="OKD29" s="197"/>
      <c r="OKE29" s="197"/>
      <c r="OKF29" s="197"/>
      <c r="OKG29" s="197"/>
      <c r="OKH29" s="197"/>
      <c r="OKI29" s="197"/>
      <c r="OKJ29" s="197"/>
      <c r="OKK29" s="197"/>
      <c r="OKL29" s="197"/>
      <c r="OKM29" s="197"/>
      <c r="OKN29" s="197"/>
      <c r="OKO29" s="197"/>
      <c r="OKP29" s="197"/>
      <c r="OKQ29" s="197"/>
      <c r="OKR29" s="197"/>
      <c r="OKS29" s="197"/>
      <c r="OKT29" s="197"/>
      <c r="OKU29" s="197"/>
      <c r="OKV29" s="197"/>
      <c r="OKW29" s="197"/>
      <c r="OKX29" s="197"/>
      <c r="OKY29" s="197"/>
      <c r="OKZ29" s="197"/>
      <c r="OLA29" s="197"/>
      <c r="OLB29" s="197"/>
      <c r="OLC29" s="197"/>
      <c r="OLD29" s="197"/>
      <c r="OLE29" s="197"/>
      <c r="OLF29" s="197"/>
      <c r="OLG29" s="197"/>
      <c r="OLH29" s="197"/>
      <c r="OLI29" s="197"/>
      <c r="OLJ29" s="197"/>
      <c r="OLK29" s="197"/>
      <c r="OLL29" s="197"/>
      <c r="OLM29" s="197"/>
      <c r="OLN29" s="197"/>
      <c r="OLO29" s="197"/>
      <c r="OLP29" s="197"/>
      <c r="OLQ29" s="197"/>
      <c r="OLR29" s="197"/>
      <c r="OLS29" s="197"/>
      <c r="OLT29" s="197"/>
      <c r="OLU29" s="197"/>
      <c r="OLV29" s="197"/>
      <c r="OLW29" s="197"/>
      <c r="OLX29" s="197"/>
      <c r="OLY29" s="197"/>
      <c r="OLZ29" s="197"/>
      <c r="OMA29" s="197"/>
      <c r="OMB29" s="197"/>
      <c r="OMC29" s="197"/>
      <c r="OMD29" s="197"/>
      <c r="OME29" s="197"/>
      <c r="OMF29" s="197"/>
      <c r="OMG29" s="197"/>
      <c r="OMH29" s="197"/>
      <c r="OMI29" s="197"/>
      <c r="OMJ29" s="197"/>
      <c r="OMK29" s="197"/>
      <c r="OML29" s="197"/>
      <c r="OMM29" s="197"/>
      <c r="OMN29" s="197"/>
      <c r="OMO29" s="197"/>
      <c r="OMP29" s="197"/>
      <c r="OMQ29" s="197"/>
      <c r="OMR29" s="197"/>
      <c r="OMS29" s="197"/>
      <c r="OMT29" s="197"/>
      <c r="OMU29" s="197"/>
      <c r="OMV29" s="197"/>
      <c r="OMW29" s="197"/>
      <c r="OMX29" s="197"/>
      <c r="OMY29" s="197"/>
      <c r="OMZ29" s="197"/>
      <c r="ONA29" s="197"/>
      <c r="ONB29" s="197"/>
      <c r="ONC29" s="197"/>
      <c r="OND29" s="197"/>
      <c r="ONE29" s="197"/>
      <c r="ONF29" s="197"/>
      <c r="ONG29" s="197"/>
      <c r="ONH29" s="197"/>
      <c r="ONI29" s="197"/>
      <c r="ONJ29" s="197"/>
      <c r="ONK29" s="197"/>
      <c r="ONL29" s="197"/>
      <c r="ONM29" s="197"/>
      <c r="ONN29" s="197"/>
      <c r="ONO29" s="197"/>
      <c r="ONP29" s="197"/>
      <c r="ONQ29" s="197"/>
      <c r="ONR29" s="197"/>
      <c r="ONS29" s="197"/>
      <c r="ONT29" s="197"/>
      <c r="ONU29" s="197"/>
      <c r="ONV29" s="197"/>
      <c r="ONW29" s="197"/>
      <c r="ONX29" s="197"/>
      <c r="ONY29" s="197"/>
      <c r="ONZ29" s="197"/>
      <c r="OOA29" s="197"/>
      <c r="OOB29" s="197"/>
      <c r="OOC29" s="197"/>
      <c r="OOD29" s="197"/>
      <c r="OOE29" s="197"/>
      <c r="OOF29" s="197"/>
      <c r="OOG29" s="197"/>
      <c r="OOH29" s="197"/>
      <c r="OOI29" s="197"/>
      <c r="OOJ29" s="197"/>
      <c r="OOK29" s="197"/>
      <c r="OOL29" s="197"/>
      <c r="OOM29" s="197"/>
      <c r="OON29" s="197"/>
      <c r="OOO29" s="197"/>
      <c r="OOP29" s="197"/>
      <c r="OOQ29" s="197"/>
      <c r="OOR29" s="197"/>
      <c r="OOS29" s="197"/>
      <c r="OOT29" s="197"/>
      <c r="OOU29" s="197"/>
      <c r="OOV29" s="197"/>
      <c r="OOW29" s="197"/>
      <c r="OOX29" s="197"/>
      <c r="OOY29" s="197"/>
      <c r="OOZ29" s="197"/>
      <c r="OPA29" s="197"/>
      <c r="OPB29" s="197"/>
      <c r="OPC29" s="197"/>
      <c r="OPD29" s="197"/>
      <c r="OPE29" s="197"/>
      <c r="OPF29" s="197"/>
      <c r="OPG29" s="197"/>
      <c r="OPH29" s="197"/>
      <c r="OPI29" s="197"/>
      <c r="OPJ29" s="197"/>
      <c r="OPK29" s="197"/>
      <c r="OPL29" s="197"/>
      <c r="OPM29" s="197"/>
      <c r="OPN29" s="197"/>
      <c r="OPO29" s="197"/>
      <c r="OPP29" s="197"/>
      <c r="OPQ29" s="197"/>
      <c r="OPR29" s="197"/>
      <c r="OPS29" s="197"/>
      <c r="OPT29" s="197"/>
      <c r="OPU29" s="197"/>
      <c r="OPV29" s="197"/>
      <c r="OPW29" s="197"/>
      <c r="OPX29" s="197"/>
      <c r="OPY29" s="197"/>
      <c r="OPZ29" s="197"/>
      <c r="OQA29" s="197"/>
      <c r="OQB29" s="197"/>
      <c r="OQC29" s="197"/>
      <c r="OQD29" s="197"/>
      <c r="OQE29" s="197"/>
      <c r="OQF29" s="197"/>
      <c r="OQG29" s="197"/>
      <c r="OQH29" s="197"/>
      <c r="OQI29" s="197"/>
      <c r="OQJ29" s="197"/>
      <c r="OQK29" s="197"/>
      <c r="OQL29" s="197"/>
      <c r="OQM29" s="197"/>
      <c r="OQN29" s="197"/>
      <c r="OQO29" s="197"/>
      <c r="OQP29" s="197"/>
      <c r="OQQ29" s="197"/>
      <c r="OQR29" s="197"/>
      <c r="OQS29" s="197"/>
      <c r="OQT29" s="197"/>
      <c r="OQU29" s="197"/>
      <c r="OQV29" s="197"/>
      <c r="OQW29" s="197"/>
      <c r="OQX29" s="197"/>
      <c r="OQY29" s="197"/>
      <c r="OQZ29" s="197"/>
      <c r="ORA29" s="197"/>
      <c r="ORB29" s="197"/>
      <c r="ORC29" s="197"/>
      <c r="ORD29" s="197"/>
      <c r="ORE29" s="197"/>
      <c r="ORF29" s="197"/>
      <c r="ORG29" s="197"/>
      <c r="ORH29" s="197"/>
      <c r="ORI29" s="197"/>
      <c r="ORJ29" s="197"/>
      <c r="ORK29" s="197"/>
      <c r="ORL29" s="197"/>
      <c r="ORM29" s="197"/>
      <c r="ORN29" s="197"/>
      <c r="ORO29" s="197"/>
      <c r="ORP29" s="197"/>
      <c r="ORQ29" s="197"/>
      <c r="ORR29" s="197"/>
      <c r="ORS29" s="197"/>
      <c r="ORT29" s="197"/>
      <c r="ORU29" s="197"/>
      <c r="ORV29" s="197"/>
      <c r="ORW29" s="197"/>
      <c r="ORX29" s="197"/>
      <c r="ORY29" s="197"/>
      <c r="ORZ29" s="197"/>
      <c r="OSA29" s="197"/>
      <c r="OSB29" s="197"/>
      <c r="OSC29" s="197"/>
      <c r="OSD29" s="197"/>
      <c r="OSE29" s="197"/>
      <c r="OSF29" s="197"/>
      <c r="OSG29" s="197"/>
      <c r="OSH29" s="197"/>
      <c r="OSI29" s="197"/>
      <c r="OSJ29" s="197"/>
      <c r="OSK29" s="197"/>
      <c r="OSL29" s="197"/>
      <c r="OSM29" s="197"/>
      <c r="OSN29" s="197"/>
      <c r="OSO29" s="197"/>
      <c r="OSP29" s="197"/>
      <c r="OSQ29" s="197"/>
      <c r="OSR29" s="197"/>
      <c r="OSS29" s="197"/>
      <c r="OST29" s="197"/>
      <c r="OSU29" s="197"/>
      <c r="OSV29" s="197"/>
      <c r="OSW29" s="197"/>
      <c r="OSX29" s="197"/>
      <c r="OSY29" s="197"/>
      <c r="OSZ29" s="197"/>
      <c r="OTA29" s="197"/>
      <c r="OTB29" s="197"/>
      <c r="OTC29" s="197"/>
      <c r="OTD29" s="197"/>
      <c r="OTE29" s="197"/>
      <c r="OTF29" s="197"/>
      <c r="OTG29" s="197"/>
      <c r="OTH29" s="197"/>
      <c r="OTI29" s="197"/>
      <c r="OTJ29" s="197"/>
      <c r="OTK29" s="197"/>
      <c r="OTL29" s="197"/>
      <c r="OTM29" s="197"/>
      <c r="OTN29" s="197"/>
      <c r="OTO29" s="197"/>
      <c r="OTP29" s="197"/>
      <c r="OTQ29" s="197"/>
      <c r="OTR29" s="197"/>
      <c r="OTS29" s="197"/>
      <c r="OTT29" s="197"/>
      <c r="OTU29" s="197"/>
      <c r="OTV29" s="197"/>
      <c r="OTW29" s="197"/>
      <c r="OTX29" s="197"/>
      <c r="OTY29" s="197"/>
      <c r="OTZ29" s="197"/>
      <c r="OUA29" s="197"/>
      <c r="OUB29" s="197"/>
      <c r="OUC29" s="197"/>
      <c r="OUD29" s="197"/>
      <c r="OUE29" s="197"/>
      <c r="OUF29" s="197"/>
      <c r="OUG29" s="197"/>
      <c r="OUH29" s="197"/>
      <c r="OUI29" s="197"/>
      <c r="OUJ29" s="197"/>
      <c r="OUK29" s="197"/>
      <c r="OUL29" s="197"/>
      <c r="OUM29" s="197"/>
      <c r="OUN29" s="197"/>
      <c r="OUO29" s="197"/>
      <c r="OUP29" s="197"/>
      <c r="OUQ29" s="197"/>
      <c r="OUR29" s="197"/>
      <c r="OUS29" s="197"/>
      <c r="OUT29" s="197"/>
      <c r="OUU29" s="197"/>
      <c r="OUV29" s="197"/>
      <c r="OUW29" s="197"/>
      <c r="OUX29" s="197"/>
      <c r="OUY29" s="197"/>
      <c r="OUZ29" s="197"/>
      <c r="OVA29" s="197"/>
      <c r="OVB29" s="197"/>
      <c r="OVC29" s="197"/>
      <c r="OVD29" s="197"/>
      <c r="OVE29" s="197"/>
      <c r="OVF29" s="197"/>
      <c r="OVG29" s="197"/>
      <c r="OVH29" s="197"/>
      <c r="OVI29" s="197"/>
      <c r="OVJ29" s="197"/>
      <c r="OVK29" s="197"/>
      <c r="OVL29" s="197"/>
      <c r="OVM29" s="197"/>
      <c r="OVN29" s="197"/>
      <c r="OVO29" s="197"/>
      <c r="OVP29" s="197"/>
      <c r="OVQ29" s="197"/>
      <c r="OVR29" s="197"/>
      <c r="OVS29" s="197"/>
      <c r="OVT29" s="197"/>
      <c r="OVU29" s="197"/>
      <c r="OVV29" s="197"/>
      <c r="OVW29" s="197"/>
      <c r="OVX29" s="197"/>
      <c r="OVY29" s="197"/>
      <c r="OVZ29" s="197"/>
      <c r="OWA29" s="197"/>
      <c r="OWB29" s="197"/>
      <c r="OWC29" s="197"/>
      <c r="OWD29" s="197"/>
      <c r="OWE29" s="197"/>
      <c r="OWF29" s="197"/>
      <c r="OWG29" s="197"/>
      <c r="OWH29" s="197"/>
      <c r="OWI29" s="197"/>
      <c r="OWJ29" s="197"/>
      <c r="OWK29" s="197"/>
      <c r="OWL29" s="197"/>
      <c r="OWM29" s="197"/>
      <c r="OWN29" s="197"/>
      <c r="OWO29" s="197"/>
      <c r="OWP29" s="197"/>
      <c r="OWQ29" s="197"/>
      <c r="OWR29" s="197"/>
      <c r="OWS29" s="197"/>
      <c r="OWT29" s="197"/>
      <c r="OWU29" s="197"/>
      <c r="OWV29" s="197"/>
      <c r="OWW29" s="197"/>
      <c r="OWX29" s="197"/>
      <c r="OWY29" s="197"/>
      <c r="OWZ29" s="197"/>
      <c r="OXA29" s="197"/>
      <c r="OXB29" s="197"/>
      <c r="OXC29" s="197"/>
      <c r="OXD29" s="197"/>
      <c r="OXE29" s="197"/>
      <c r="OXF29" s="197"/>
      <c r="OXG29" s="197"/>
      <c r="OXH29" s="197"/>
      <c r="OXI29" s="197"/>
      <c r="OXJ29" s="197"/>
      <c r="OXK29" s="197"/>
      <c r="OXL29" s="197"/>
      <c r="OXM29" s="197"/>
      <c r="OXN29" s="197"/>
      <c r="OXO29" s="197"/>
      <c r="OXP29" s="197"/>
      <c r="OXQ29" s="197"/>
      <c r="OXR29" s="197"/>
      <c r="OXS29" s="197"/>
      <c r="OXT29" s="197"/>
      <c r="OXU29" s="197"/>
      <c r="OXV29" s="197"/>
      <c r="OXW29" s="197"/>
      <c r="OXX29" s="197"/>
      <c r="OXY29" s="197"/>
      <c r="OXZ29" s="197"/>
      <c r="OYA29" s="197"/>
      <c r="OYB29" s="197"/>
      <c r="OYC29" s="197"/>
      <c r="OYD29" s="197"/>
      <c r="OYE29" s="197"/>
      <c r="OYF29" s="197"/>
      <c r="OYG29" s="197"/>
      <c r="OYH29" s="197"/>
      <c r="OYI29" s="197"/>
      <c r="OYJ29" s="197"/>
      <c r="OYK29" s="197"/>
      <c r="OYL29" s="197"/>
      <c r="OYM29" s="197"/>
      <c r="OYN29" s="197"/>
      <c r="OYO29" s="197"/>
      <c r="OYP29" s="197"/>
      <c r="OYQ29" s="197"/>
      <c r="OYR29" s="197"/>
      <c r="OYS29" s="197"/>
      <c r="OYT29" s="197"/>
      <c r="OYU29" s="197"/>
      <c r="OYV29" s="197"/>
      <c r="OYW29" s="197"/>
      <c r="OYX29" s="197"/>
      <c r="OYY29" s="197"/>
      <c r="OYZ29" s="197"/>
      <c r="OZA29" s="197"/>
      <c r="OZB29" s="197"/>
      <c r="OZC29" s="197"/>
      <c r="OZD29" s="197"/>
      <c r="OZE29" s="197"/>
      <c r="OZF29" s="197"/>
      <c r="OZG29" s="197"/>
      <c r="OZH29" s="197"/>
      <c r="OZI29" s="197"/>
      <c r="OZJ29" s="197"/>
      <c r="OZK29" s="197"/>
      <c r="OZL29" s="197"/>
      <c r="OZM29" s="197"/>
      <c r="OZN29" s="197"/>
      <c r="OZO29" s="197"/>
      <c r="OZP29" s="197"/>
      <c r="OZQ29" s="197"/>
      <c r="OZR29" s="197"/>
      <c r="OZS29" s="197"/>
      <c r="OZT29" s="197"/>
      <c r="OZU29" s="197"/>
      <c r="OZV29" s="197"/>
      <c r="OZW29" s="197"/>
      <c r="OZX29" s="197"/>
      <c r="OZY29" s="197"/>
      <c r="OZZ29" s="197"/>
      <c r="PAA29" s="197"/>
      <c r="PAB29" s="197"/>
      <c r="PAC29" s="197"/>
      <c r="PAD29" s="197"/>
      <c r="PAE29" s="197"/>
      <c r="PAF29" s="197"/>
      <c r="PAG29" s="197"/>
      <c r="PAH29" s="197"/>
      <c r="PAI29" s="197"/>
      <c r="PAJ29" s="197"/>
      <c r="PAK29" s="197"/>
      <c r="PAL29" s="197"/>
      <c r="PAM29" s="197"/>
      <c r="PAN29" s="197"/>
      <c r="PAO29" s="197"/>
      <c r="PAP29" s="197"/>
      <c r="PAQ29" s="197"/>
      <c r="PAR29" s="197"/>
      <c r="PAS29" s="197"/>
      <c r="PAT29" s="197"/>
      <c r="PAU29" s="197"/>
      <c r="PAV29" s="197"/>
      <c r="PAW29" s="197"/>
      <c r="PAX29" s="197"/>
      <c r="PAY29" s="197"/>
      <c r="PAZ29" s="197"/>
      <c r="PBA29" s="197"/>
      <c r="PBB29" s="197"/>
      <c r="PBC29" s="197"/>
      <c r="PBD29" s="197"/>
      <c r="PBE29" s="197"/>
      <c r="PBF29" s="197"/>
      <c r="PBG29" s="197"/>
      <c r="PBH29" s="197"/>
      <c r="PBI29" s="197"/>
      <c r="PBJ29" s="197"/>
      <c r="PBK29" s="197"/>
      <c r="PBL29" s="197"/>
      <c r="PBM29" s="197"/>
      <c r="PBN29" s="197"/>
      <c r="PBO29" s="197"/>
      <c r="PBP29" s="197"/>
      <c r="PBQ29" s="197"/>
      <c r="PBR29" s="197"/>
      <c r="PBS29" s="197"/>
      <c r="PBT29" s="197"/>
      <c r="PBU29" s="197"/>
      <c r="PBV29" s="197"/>
      <c r="PBW29" s="197"/>
      <c r="PBX29" s="197"/>
      <c r="PBY29" s="197"/>
      <c r="PBZ29" s="197"/>
      <c r="PCA29" s="197"/>
      <c r="PCB29" s="197"/>
      <c r="PCC29" s="197"/>
      <c r="PCD29" s="197"/>
      <c r="PCE29" s="197"/>
      <c r="PCF29" s="197"/>
      <c r="PCG29" s="197"/>
      <c r="PCH29" s="197"/>
      <c r="PCI29" s="197"/>
      <c r="PCJ29" s="197"/>
      <c r="PCK29" s="197"/>
      <c r="PCL29" s="197"/>
      <c r="PCM29" s="197"/>
      <c r="PCN29" s="197"/>
      <c r="PCO29" s="197"/>
      <c r="PCP29" s="197"/>
      <c r="PCQ29" s="197"/>
      <c r="PCR29" s="197"/>
      <c r="PCS29" s="197"/>
      <c r="PCT29" s="197"/>
      <c r="PCU29" s="197"/>
      <c r="PCV29" s="197"/>
      <c r="PCW29" s="197"/>
      <c r="PCX29" s="197"/>
      <c r="PCY29" s="197"/>
      <c r="PCZ29" s="197"/>
      <c r="PDA29" s="197"/>
      <c r="PDB29" s="197"/>
      <c r="PDC29" s="197"/>
      <c r="PDD29" s="197"/>
      <c r="PDE29" s="197"/>
      <c r="PDF29" s="197"/>
      <c r="PDG29" s="197"/>
      <c r="PDH29" s="197"/>
      <c r="PDI29" s="197"/>
      <c r="PDJ29" s="197"/>
      <c r="PDK29" s="197"/>
      <c r="PDL29" s="197"/>
      <c r="PDM29" s="197"/>
      <c r="PDN29" s="197"/>
      <c r="PDO29" s="197"/>
      <c r="PDP29" s="197"/>
      <c r="PDQ29" s="197"/>
      <c r="PDR29" s="197"/>
      <c r="PDS29" s="197"/>
      <c r="PDT29" s="197"/>
      <c r="PDU29" s="197"/>
      <c r="PDV29" s="197"/>
      <c r="PDW29" s="197"/>
      <c r="PDX29" s="197"/>
      <c r="PDY29" s="197"/>
      <c r="PDZ29" s="197"/>
      <c r="PEA29" s="197"/>
      <c r="PEB29" s="197"/>
      <c r="PEC29" s="197"/>
      <c r="PED29" s="197"/>
      <c r="PEE29" s="197"/>
      <c r="PEF29" s="197"/>
      <c r="PEG29" s="197"/>
      <c r="PEH29" s="197"/>
      <c r="PEI29" s="197"/>
      <c r="PEJ29" s="197"/>
      <c r="PEK29" s="197"/>
      <c r="PEL29" s="197"/>
      <c r="PEM29" s="197"/>
      <c r="PEN29" s="197"/>
      <c r="PEO29" s="197"/>
      <c r="PEP29" s="197"/>
      <c r="PEQ29" s="197"/>
      <c r="PER29" s="197"/>
      <c r="PES29" s="197"/>
      <c r="PET29" s="197"/>
      <c r="PEU29" s="197"/>
      <c r="PEV29" s="197"/>
      <c r="PEW29" s="197"/>
      <c r="PEX29" s="197"/>
      <c r="PEY29" s="197"/>
      <c r="PEZ29" s="197"/>
      <c r="PFA29" s="197"/>
      <c r="PFB29" s="197"/>
      <c r="PFC29" s="197"/>
      <c r="PFD29" s="197"/>
      <c r="PFE29" s="197"/>
      <c r="PFF29" s="197"/>
      <c r="PFG29" s="197"/>
      <c r="PFH29" s="197"/>
      <c r="PFI29" s="197"/>
      <c r="PFJ29" s="197"/>
      <c r="PFK29" s="197"/>
      <c r="PFL29" s="197"/>
      <c r="PFM29" s="197"/>
      <c r="PFN29" s="197"/>
      <c r="PFO29" s="197"/>
      <c r="PFP29" s="197"/>
      <c r="PFQ29" s="197"/>
      <c r="PFR29" s="197"/>
      <c r="PFS29" s="197"/>
      <c r="PFT29" s="197"/>
      <c r="PFU29" s="197"/>
      <c r="PFV29" s="197"/>
      <c r="PFW29" s="197"/>
      <c r="PFX29" s="197"/>
      <c r="PFY29" s="197"/>
      <c r="PFZ29" s="197"/>
      <c r="PGA29" s="197"/>
      <c r="PGB29" s="197"/>
      <c r="PGC29" s="197"/>
      <c r="PGD29" s="197"/>
      <c r="PGE29" s="197"/>
      <c r="PGF29" s="197"/>
      <c r="PGG29" s="197"/>
      <c r="PGH29" s="197"/>
      <c r="PGI29" s="197"/>
      <c r="PGJ29" s="197"/>
      <c r="PGK29" s="197"/>
      <c r="PGL29" s="197"/>
      <c r="PGM29" s="197"/>
      <c r="PGN29" s="197"/>
      <c r="PGO29" s="197"/>
      <c r="PGP29" s="197"/>
      <c r="PGQ29" s="197"/>
      <c r="PGR29" s="197"/>
      <c r="PGS29" s="197"/>
      <c r="PGT29" s="197"/>
      <c r="PGU29" s="197"/>
      <c r="PGV29" s="197"/>
      <c r="PGW29" s="197"/>
      <c r="PGX29" s="197"/>
      <c r="PGY29" s="197"/>
      <c r="PGZ29" s="197"/>
      <c r="PHA29" s="197"/>
      <c r="PHB29" s="197"/>
      <c r="PHC29" s="197"/>
      <c r="PHD29" s="197"/>
      <c r="PHE29" s="197"/>
      <c r="PHF29" s="197"/>
      <c r="PHG29" s="197"/>
      <c r="PHH29" s="197"/>
      <c r="PHI29" s="197"/>
      <c r="PHJ29" s="197"/>
      <c r="PHK29" s="197"/>
      <c r="PHL29" s="197"/>
      <c r="PHM29" s="197"/>
      <c r="PHN29" s="197"/>
      <c r="PHO29" s="197"/>
      <c r="PHP29" s="197"/>
      <c r="PHQ29" s="197"/>
      <c r="PHR29" s="197"/>
      <c r="PHS29" s="197"/>
      <c r="PHT29" s="197"/>
      <c r="PHU29" s="197"/>
      <c r="PHV29" s="197"/>
      <c r="PHW29" s="197"/>
      <c r="PHX29" s="197"/>
      <c r="PHY29" s="197"/>
      <c r="PHZ29" s="197"/>
      <c r="PIA29" s="197"/>
      <c r="PIB29" s="197"/>
      <c r="PIC29" s="197"/>
      <c r="PID29" s="197"/>
      <c r="PIE29" s="197"/>
      <c r="PIF29" s="197"/>
      <c r="PIG29" s="197"/>
      <c r="PIH29" s="197"/>
      <c r="PII29" s="197"/>
      <c r="PIJ29" s="197"/>
      <c r="PIK29" s="197"/>
      <c r="PIL29" s="197"/>
      <c r="PIM29" s="197"/>
      <c r="PIN29" s="197"/>
      <c r="PIO29" s="197"/>
      <c r="PIP29" s="197"/>
      <c r="PIQ29" s="197"/>
      <c r="PIR29" s="197"/>
      <c r="PIS29" s="197"/>
      <c r="PIT29" s="197"/>
      <c r="PIU29" s="197"/>
      <c r="PIV29" s="197"/>
      <c r="PIW29" s="197"/>
      <c r="PIX29" s="197"/>
      <c r="PIY29" s="197"/>
      <c r="PIZ29" s="197"/>
      <c r="PJA29" s="197"/>
      <c r="PJB29" s="197"/>
      <c r="PJC29" s="197"/>
      <c r="PJD29" s="197"/>
      <c r="PJE29" s="197"/>
      <c r="PJF29" s="197"/>
      <c r="PJG29" s="197"/>
      <c r="PJH29" s="197"/>
      <c r="PJI29" s="197"/>
      <c r="PJJ29" s="197"/>
      <c r="PJK29" s="197"/>
      <c r="PJL29" s="197"/>
      <c r="PJM29" s="197"/>
      <c r="PJN29" s="197"/>
      <c r="PJO29" s="197"/>
      <c r="PJP29" s="197"/>
      <c r="PJQ29" s="197"/>
      <c r="PJR29" s="197"/>
      <c r="PJS29" s="197"/>
      <c r="PJT29" s="197"/>
      <c r="PJU29" s="197"/>
      <c r="PJV29" s="197"/>
      <c r="PJW29" s="197"/>
      <c r="PJX29" s="197"/>
      <c r="PJY29" s="197"/>
      <c r="PJZ29" s="197"/>
      <c r="PKA29" s="197"/>
      <c r="PKB29" s="197"/>
      <c r="PKC29" s="197"/>
      <c r="PKD29" s="197"/>
      <c r="PKE29" s="197"/>
      <c r="PKF29" s="197"/>
      <c r="PKG29" s="197"/>
      <c r="PKH29" s="197"/>
      <c r="PKI29" s="197"/>
      <c r="PKJ29" s="197"/>
      <c r="PKK29" s="197"/>
      <c r="PKL29" s="197"/>
      <c r="PKM29" s="197"/>
      <c r="PKN29" s="197"/>
      <c r="PKO29" s="197"/>
      <c r="PKP29" s="197"/>
      <c r="PKQ29" s="197"/>
      <c r="PKR29" s="197"/>
      <c r="PKS29" s="197"/>
      <c r="PKT29" s="197"/>
      <c r="PKU29" s="197"/>
      <c r="PKV29" s="197"/>
      <c r="PKW29" s="197"/>
      <c r="PKX29" s="197"/>
      <c r="PKY29" s="197"/>
      <c r="PKZ29" s="197"/>
      <c r="PLA29" s="197"/>
      <c r="PLB29" s="197"/>
      <c r="PLC29" s="197"/>
      <c r="PLD29" s="197"/>
      <c r="PLE29" s="197"/>
      <c r="PLF29" s="197"/>
      <c r="PLG29" s="197"/>
      <c r="PLH29" s="197"/>
      <c r="PLI29" s="197"/>
      <c r="PLJ29" s="197"/>
      <c r="PLK29" s="197"/>
      <c r="PLL29" s="197"/>
      <c r="PLM29" s="197"/>
      <c r="PLN29" s="197"/>
      <c r="PLO29" s="197"/>
      <c r="PLP29" s="197"/>
      <c r="PLQ29" s="197"/>
      <c r="PLR29" s="197"/>
      <c r="PLS29" s="197"/>
      <c r="PLT29" s="197"/>
      <c r="PLU29" s="197"/>
      <c r="PLV29" s="197"/>
      <c r="PLW29" s="197"/>
      <c r="PLX29" s="197"/>
      <c r="PLY29" s="197"/>
      <c r="PLZ29" s="197"/>
      <c r="PMA29" s="197"/>
      <c r="PMB29" s="197"/>
      <c r="PMC29" s="197"/>
      <c r="PMD29" s="197"/>
      <c r="PME29" s="197"/>
      <c r="PMF29" s="197"/>
      <c r="PMG29" s="197"/>
      <c r="PMH29" s="197"/>
      <c r="PMI29" s="197"/>
      <c r="PMJ29" s="197"/>
      <c r="PMK29" s="197"/>
      <c r="PML29" s="197"/>
      <c r="PMM29" s="197"/>
      <c r="PMN29" s="197"/>
      <c r="PMO29" s="197"/>
      <c r="PMP29" s="197"/>
      <c r="PMQ29" s="197"/>
      <c r="PMR29" s="197"/>
      <c r="PMS29" s="197"/>
      <c r="PMT29" s="197"/>
      <c r="PMU29" s="197"/>
      <c r="PMV29" s="197"/>
      <c r="PMW29" s="197"/>
      <c r="PMX29" s="197"/>
      <c r="PMY29" s="197"/>
      <c r="PMZ29" s="197"/>
      <c r="PNA29" s="197"/>
      <c r="PNB29" s="197"/>
      <c r="PNC29" s="197"/>
      <c r="PND29" s="197"/>
      <c r="PNE29" s="197"/>
      <c r="PNF29" s="197"/>
      <c r="PNG29" s="197"/>
      <c r="PNH29" s="197"/>
      <c r="PNI29" s="197"/>
      <c r="PNJ29" s="197"/>
      <c r="PNK29" s="197"/>
      <c r="PNL29" s="197"/>
      <c r="PNM29" s="197"/>
      <c r="PNN29" s="197"/>
      <c r="PNO29" s="197"/>
      <c r="PNP29" s="197"/>
      <c r="PNQ29" s="197"/>
      <c r="PNR29" s="197"/>
      <c r="PNS29" s="197"/>
      <c r="PNT29" s="197"/>
      <c r="PNU29" s="197"/>
      <c r="PNV29" s="197"/>
      <c r="PNW29" s="197"/>
      <c r="PNX29" s="197"/>
      <c r="PNY29" s="197"/>
      <c r="PNZ29" s="197"/>
      <c r="POA29" s="197"/>
      <c r="POB29" s="197"/>
      <c r="POC29" s="197"/>
      <c r="POD29" s="197"/>
      <c r="POE29" s="197"/>
      <c r="POF29" s="197"/>
      <c r="POG29" s="197"/>
      <c r="POH29" s="197"/>
      <c r="POI29" s="197"/>
      <c r="POJ29" s="197"/>
      <c r="POK29" s="197"/>
      <c r="POL29" s="197"/>
      <c r="POM29" s="197"/>
      <c r="PON29" s="197"/>
      <c r="POO29" s="197"/>
      <c r="POP29" s="197"/>
      <c r="POQ29" s="197"/>
      <c r="POR29" s="197"/>
      <c r="POS29" s="197"/>
      <c r="POT29" s="197"/>
      <c r="POU29" s="197"/>
      <c r="POV29" s="197"/>
      <c r="POW29" s="197"/>
      <c r="POX29" s="197"/>
      <c r="POY29" s="197"/>
      <c r="POZ29" s="197"/>
      <c r="PPA29" s="197"/>
      <c r="PPB29" s="197"/>
      <c r="PPC29" s="197"/>
      <c r="PPD29" s="197"/>
      <c r="PPE29" s="197"/>
      <c r="PPF29" s="197"/>
      <c r="PPG29" s="197"/>
      <c r="PPH29" s="197"/>
      <c r="PPI29" s="197"/>
      <c r="PPJ29" s="197"/>
      <c r="PPK29" s="197"/>
      <c r="PPL29" s="197"/>
      <c r="PPM29" s="197"/>
      <c r="PPN29" s="197"/>
      <c r="PPO29" s="197"/>
      <c r="PPP29" s="197"/>
      <c r="PPQ29" s="197"/>
      <c r="PPR29" s="197"/>
      <c r="PPS29" s="197"/>
      <c r="PPT29" s="197"/>
      <c r="PPU29" s="197"/>
      <c r="PPV29" s="197"/>
      <c r="PPW29" s="197"/>
      <c r="PPX29" s="197"/>
      <c r="PPY29" s="197"/>
      <c r="PPZ29" s="197"/>
      <c r="PQA29" s="197"/>
      <c r="PQB29" s="197"/>
      <c r="PQC29" s="197"/>
      <c r="PQD29" s="197"/>
      <c r="PQE29" s="197"/>
      <c r="PQF29" s="197"/>
      <c r="PQG29" s="197"/>
      <c r="PQH29" s="197"/>
      <c r="PQI29" s="197"/>
      <c r="PQJ29" s="197"/>
      <c r="PQK29" s="197"/>
      <c r="PQL29" s="197"/>
      <c r="PQM29" s="197"/>
      <c r="PQN29" s="197"/>
      <c r="PQO29" s="197"/>
      <c r="PQP29" s="197"/>
      <c r="PQQ29" s="197"/>
      <c r="PQR29" s="197"/>
      <c r="PQS29" s="197"/>
      <c r="PQT29" s="197"/>
      <c r="PQU29" s="197"/>
      <c r="PQV29" s="197"/>
      <c r="PQW29" s="197"/>
      <c r="PQX29" s="197"/>
      <c r="PQY29" s="197"/>
      <c r="PQZ29" s="197"/>
      <c r="PRA29" s="197"/>
      <c r="PRB29" s="197"/>
      <c r="PRC29" s="197"/>
      <c r="PRD29" s="197"/>
      <c r="PRE29" s="197"/>
      <c r="PRF29" s="197"/>
      <c r="PRG29" s="197"/>
      <c r="PRH29" s="197"/>
      <c r="PRI29" s="197"/>
      <c r="PRJ29" s="197"/>
      <c r="PRK29" s="197"/>
      <c r="PRL29" s="197"/>
      <c r="PRM29" s="197"/>
      <c r="PRN29" s="197"/>
      <c r="PRO29" s="197"/>
      <c r="PRP29" s="197"/>
      <c r="PRQ29" s="197"/>
      <c r="PRR29" s="197"/>
      <c r="PRS29" s="197"/>
      <c r="PRT29" s="197"/>
      <c r="PRU29" s="197"/>
      <c r="PRV29" s="197"/>
      <c r="PRW29" s="197"/>
      <c r="PRX29" s="197"/>
      <c r="PRY29" s="197"/>
      <c r="PRZ29" s="197"/>
      <c r="PSA29" s="197"/>
      <c r="PSB29" s="197"/>
      <c r="PSC29" s="197"/>
      <c r="PSD29" s="197"/>
      <c r="PSE29" s="197"/>
      <c r="PSF29" s="197"/>
      <c r="PSG29" s="197"/>
      <c r="PSH29" s="197"/>
      <c r="PSI29" s="197"/>
      <c r="PSJ29" s="197"/>
      <c r="PSK29" s="197"/>
      <c r="PSL29" s="197"/>
      <c r="PSM29" s="197"/>
      <c r="PSN29" s="197"/>
      <c r="PSO29" s="197"/>
      <c r="PSP29" s="197"/>
      <c r="PSQ29" s="197"/>
      <c r="PSR29" s="197"/>
      <c r="PSS29" s="197"/>
      <c r="PST29" s="197"/>
      <c r="PSU29" s="197"/>
      <c r="PSV29" s="197"/>
      <c r="PSW29" s="197"/>
      <c r="PSX29" s="197"/>
      <c r="PSY29" s="197"/>
      <c r="PSZ29" s="197"/>
      <c r="PTA29" s="197"/>
      <c r="PTB29" s="197"/>
      <c r="PTC29" s="197"/>
      <c r="PTD29" s="197"/>
      <c r="PTE29" s="197"/>
      <c r="PTF29" s="197"/>
      <c r="PTG29" s="197"/>
      <c r="PTH29" s="197"/>
      <c r="PTI29" s="197"/>
      <c r="PTJ29" s="197"/>
      <c r="PTK29" s="197"/>
      <c r="PTL29" s="197"/>
      <c r="PTM29" s="197"/>
      <c r="PTN29" s="197"/>
      <c r="PTO29" s="197"/>
      <c r="PTP29" s="197"/>
      <c r="PTQ29" s="197"/>
      <c r="PTR29" s="197"/>
      <c r="PTS29" s="197"/>
      <c r="PTT29" s="197"/>
      <c r="PTU29" s="197"/>
      <c r="PTV29" s="197"/>
      <c r="PTW29" s="197"/>
      <c r="PTX29" s="197"/>
      <c r="PTY29" s="197"/>
      <c r="PTZ29" s="197"/>
      <c r="PUA29" s="197"/>
      <c r="PUB29" s="197"/>
      <c r="PUC29" s="197"/>
      <c r="PUD29" s="197"/>
      <c r="PUE29" s="197"/>
      <c r="PUF29" s="197"/>
      <c r="PUG29" s="197"/>
      <c r="PUH29" s="197"/>
      <c r="PUI29" s="197"/>
      <c r="PUJ29" s="197"/>
      <c r="PUK29" s="197"/>
      <c r="PUL29" s="197"/>
      <c r="PUM29" s="197"/>
      <c r="PUN29" s="197"/>
      <c r="PUO29" s="197"/>
      <c r="PUP29" s="197"/>
      <c r="PUQ29" s="197"/>
      <c r="PUR29" s="197"/>
      <c r="PUS29" s="197"/>
      <c r="PUT29" s="197"/>
      <c r="PUU29" s="197"/>
      <c r="PUV29" s="197"/>
      <c r="PUW29" s="197"/>
      <c r="PUX29" s="197"/>
      <c r="PUY29" s="197"/>
      <c r="PUZ29" s="197"/>
      <c r="PVA29" s="197"/>
      <c r="PVB29" s="197"/>
      <c r="PVC29" s="197"/>
      <c r="PVD29" s="197"/>
      <c r="PVE29" s="197"/>
      <c r="PVF29" s="197"/>
      <c r="PVG29" s="197"/>
      <c r="PVH29" s="197"/>
      <c r="PVI29" s="197"/>
      <c r="PVJ29" s="197"/>
      <c r="PVK29" s="197"/>
      <c r="PVL29" s="197"/>
      <c r="PVM29" s="197"/>
      <c r="PVN29" s="197"/>
      <c r="PVO29" s="197"/>
      <c r="PVP29" s="197"/>
      <c r="PVQ29" s="197"/>
      <c r="PVR29" s="197"/>
      <c r="PVS29" s="197"/>
      <c r="PVT29" s="197"/>
      <c r="PVU29" s="197"/>
      <c r="PVV29" s="197"/>
      <c r="PVW29" s="197"/>
      <c r="PVX29" s="197"/>
      <c r="PVY29" s="197"/>
      <c r="PVZ29" s="197"/>
      <c r="PWA29" s="197"/>
      <c r="PWB29" s="197"/>
      <c r="PWC29" s="197"/>
      <c r="PWD29" s="197"/>
      <c r="PWE29" s="197"/>
      <c r="PWF29" s="197"/>
      <c r="PWG29" s="197"/>
      <c r="PWH29" s="197"/>
      <c r="PWI29" s="197"/>
      <c r="PWJ29" s="197"/>
      <c r="PWK29" s="197"/>
      <c r="PWL29" s="197"/>
      <c r="PWM29" s="197"/>
      <c r="PWN29" s="197"/>
      <c r="PWO29" s="197"/>
      <c r="PWP29" s="197"/>
      <c r="PWQ29" s="197"/>
      <c r="PWR29" s="197"/>
      <c r="PWS29" s="197"/>
      <c r="PWT29" s="197"/>
      <c r="PWU29" s="197"/>
      <c r="PWV29" s="197"/>
      <c r="PWW29" s="197"/>
      <c r="PWX29" s="197"/>
      <c r="PWY29" s="197"/>
      <c r="PWZ29" s="197"/>
      <c r="PXA29" s="197"/>
      <c r="PXB29" s="197"/>
      <c r="PXC29" s="197"/>
      <c r="PXD29" s="197"/>
      <c r="PXE29" s="197"/>
      <c r="PXF29" s="197"/>
      <c r="PXG29" s="197"/>
      <c r="PXH29" s="197"/>
      <c r="PXI29" s="197"/>
      <c r="PXJ29" s="197"/>
      <c r="PXK29" s="197"/>
      <c r="PXL29" s="197"/>
      <c r="PXM29" s="197"/>
      <c r="PXN29" s="197"/>
      <c r="PXO29" s="197"/>
      <c r="PXP29" s="197"/>
      <c r="PXQ29" s="197"/>
      <c r="PXR29" s="197"/>
      <c r="PXS29" s="197"/>
      <c r="PXT29" s="197"/>
      <c r="PXU29" s="197"/>
      <c r="PXV29" s="197"/>
      <c r="PXW29" s="197"/>
      <c r="PXX29" s="197"/>
      <c r="PXY29" s="197"/>
      <c r="PXZ29" s="197"/>
      <c r="PYA29" s="197"/>
      <c r="PYB29" s="197"/>
      <c r="PYC29" s="197"/>
      <c r="PYD29" s="197"/>
      <c r="PYE29" s="197"/>
      <c r="PYF29" s="197"/>
      <c r="PYG29" s="197"/>
      <c r="PYH29" s="197"/>
      <c r="PYI29" s="197"/>
      <c r="PYJ29" s="197"/>
      <c r="PYK29" s="197"/>
      <c r="PYL29" s="197"/>
      <c r="PYM29" s="197"/>
      <c r="PYN29" s="197"/>
      <c r="PYO29" s="197"/>
      <c r="PYP29" s="197"/>
      <c r="PYQ29" s="197"/>
      <c r="PYR29" s="197"/>
      <c r="PYS29" s="197"/>
      <c r="PYT29" s="197"/>
      <c r="PYU29" s="197"/>
      <c r="PYV29" s="197"/>
      <c r="PYW29" s="197"/>
      <c r="PYX29" s="197"/>
      <c r="PYY29" s="197"/>
      <c r="PYZ29" s="197"/>
      <c r="PZA29" s="197"/>
      <c r="PZB29" s="197"/>
      <c r="PZC29" s="197"/>
      <c r="PZD29" s="197"/>
      <c r="PZE29" s="197"/>
      <c r="PZF29" s="197"/>
      <c r="PZG29" s="197"/>
      <c r="PZH29" s="197"/>
      <c r="PZI29" s="197"/>
      <c r="PZJ29" s="197"/>
      <c r="PZK29" s="197"/>
      <c r="PZL29" s="197"/>
      <c r="PZM29" s="197"/>
      <c r="PZN29" s="197"/>
      <c r="PZO29" s="197"/>
      <c r="PZP29" s="197"/>
      <c r="PZQ29" s="197"/>
      <c r="PZR29" s="197"/>
      <c r="PZS29" s="197"/>
      <c r="PZT29" s="197"/>
      <c r="PZU29" s="197"/>
      <c r="PZV29" s="197"/>
      <c r="PZW29" s="197"/>
      <c r="PZX29" s="197"/>
      <c r="PZY29" s="197"/>
      <c r="PZZ29" s="197"/>
      <c r="QAA29" s="197"/>
      <c r="QAB29" s="197"/>
      <c r="QAC29" s="197"/>
      <c r="QAD29" s="197"/>
      <c r="QAE29" s="197"/>
      <c r="QAF29" s="197"/>
      <c r="QAG29" s="197"/>
      <c r="QAH29" s="197"/>
      <c r="QAI29" s="197"/>
      <c r="QAJ29" s="197"/>
      <c r="QAK29" s="197"/>
      <c r="QAL29" s="197"/>
      <c r="QAM29" s="197"/>
      <c r="QAN29" s="197"/>
      <c r="QAO29" s="197"/>
      <c r="QAP29" s="197"/>
      <c r="QAQ29" s="197"/>
      <c r="QAR29" s="197"/>
      <c r="QAS29" s="197"/>
      <c r="QAT29" s="197"/>
      <c r="QAU29" s="197"/>
      <c r="QAV29" s="197"/>
      <c r="QAW29" s="197"/>
      <c r="QAX29" s="197"/>
      <c r="QAY29" s="197"/>
      <c r="QAZ29" s="197"/>
      <c r="QBA29" s="197"/>
      <c r="QBB29" s="197"/>
      <c r="QBC29" s="197"/>
      <c r="QBD29" s="197"/>
      <c r="QBE29" s="197"/>
      <c r="QBF29" s="197"/>
      <c r="QBG29" s="197"/>
      <c r="QBH29" s="197"/>
      <c r="QBI29" s="197"/>
      <c r="QBJ29" s="197"/>
      <c r="QBK29" s="197"/>
      <c r="QBL29" s="197"/>
      <c r="QBM29" s="197"/>
      <c r="QBN29" s="197"/>
      <c r="QBO29" s="197"/>
      <c r="QBP29" s="197"/>
      <c r="QBQ29" s="197"/>
      <c r="QBR29" s="197"/>
      <c r="QBS29" s="197"/>
      <c r="QBT29" s="197"/>
      <c r="QBU29" s="197"/>
      <c r="QBV29" s="197"/>
      <c r="QBW29" s="197"/>
      <c r="QBX29" s="197"/>
      <c r="QBY29" s="197"/>
      <c r="QBZ29" s="197"/>
      <c r="QCA29" s="197"/>
      <c r="QCB29" s="197"/>
      <c r="QCC29" s="197"/>
      <c r="QCD29" s="197"/>
      <c r="QCE29" s="197"/>
      <c r="QCF29" s="197"/>
      <c r="QCG29" s="197"/>
      <c r="QCH29" s="197"/>
      <c r="QCI29" s="197"/>
      <c r="QCJ29" s="197"/>
      <c r="QCK29" s="197"/>
      <c r="QCL29" s="197"/>
      <c r="QCM29" s="197"/>
      <c r="QCN29" s="197"/>
      <c r="QCO29" s="197"/>
      <c r="QCP29" s="197"/>
      <c r="QCQ29" s="197"/>
      <c r="QCR29" s="197"/>
      <c r="QCS29" s="197"/>
      <c r="QCT29" s="197"/>
      <c r="QCU29" s="197"/>
      <c r="QCV29" s="197"/>
      <c r="QCW29" s="197"/>
      <c r="QCX29" s="197"/>
      <c r="QCY29" s="197"/>
      <c r="QCZ29" s="197"/>
      <c r="QDA29" s="197"/>
      <c r="QDB29" s="197"/>
      <c r="QDC29" s="197"/>
      <c r="QDD29" s="197"/>
      <c r="QDE29" s="197"/>
      <c r="QDF29" s="197"/>
      <c r="QDG29" s="197"/>
      <c r="QDH29" s="197"/>
      <c r="QDI29" s="197"/>
      <c r="QDJ29" s="197"/>
      <c r="QDK29" s="197"/>
      <c r="QDL29" s="197"/>
      <c r="QDM29" s="197"/>
      <c r="QDN29" s="197"/>
      <c r="QDO29" s="197"/>
      <c r="QDP29" s="197"/>
      <c r="QDQ29" s="197"/>
      <c r="QDR29" s="197"/>
      <c r="QDS29" s="197"/>
      <c r="QDT29" s="197"/>
      <c r="QDU29" s="197"/>
      <c r="QDV29" s="197"/>
      <c r="QDW29" s="197"/>
      <c r="QDX29" s="197"/>
      <c r="QDY29" s="197"/>
      <c r="QDZ29" s="197"/>
      <c r="QEA29" s="197"/>
      <c r="QEB29" s="197"/>
      <c r="QEC29" s="197"/>
      <c r="QED29" s="197"/>
      <c r="QEE29" s="197"/>
      <c r="QEF29" s="197"/>
      <c r="QEG29" s="197"/>
      <c r="QEH29" s="197"/>
      <c r="QEI29" s="197"/>
      <c r="QEJ29" s="197"/>
      <c r="QEK29" s="197"/>
      <c r="QEL29" s="197"/>
      <c r="QEM29" s="197"/>
      <c r="QEN29" s="197"/>
      <c r="QEO29" s="197"/>
      <c r="QEP29" s="197"/>
      <c r="QEQ29" s="197"/>
      <c r="QER29" s="197"/>
      <c r="QES29" s="197"/>
      <c r="QET29" s="197"/>
      <c r="QEU29" s="197"/>
      <c r="QEV29" s="197"/>
      <c r="QEW29" s="197"/>
      <c r="QEX29" s="197"/>
      <c r="QEY29" s="197"/>
      <c r="QEZ29" s="197"/>
      <c r="QFA29" s="197"/>
      <c r="QFB29" s="197"/>
      <c r="QFC29" s="197"/>
      <c r="QFD29" s="197"/>
      <c r="QFE29" s="197"/>
      <c r="QFF29" s="197"/>
      <c r="QFG29" s="197"/>
      <c r="QFH29" s="197"/>
      <c r="QFI29" s="197"/>
      <c r="QFJ29" s="197"/>
      <c r="QFK29" s="197"/>
      <c r="QFL29" s="197"/>
      <c r="QFM29" s="197"/>
      <c r="QFN29" s="197"/>
      <c r="QFO29" s="197"/>
      <c r="QFP29" s="197"/>
      <c r="QFQ29" s="197"/>
      <c r="QFR29" s="197"/>
      <c r="QFS29" s="197"/>
      <c r="QFT29" s="197"/>
      <c r="QFU29" s="197"/>
      <c r="QFV29" s="197"/>
      <c r="QFW29" s="197"/>
      <c r="QFX29" s="197"/>
      <c r="QFY29" s="197"/>
      <c r="QFZ29" s="197"/>
      <c r="QGA29" s="197"/>
      <c r="QGB29" s="197"/>
      <c r="QGC29" s="197"/>
      <c r="QGD29" s="197"/>
      <c r="QGE29" s="197"/>
      <c r="QGF29" s="197"/>
      <c r="QGG29" s="197"/>
      <c r="QGH29" s="197"/>
      <c r="QGI29" s="197"/>
      <c r="QGJ29" s="197"/>
      <c r="QGK29" s="197"/>
      <c r="QGL29" s="197"/>
      <c r="QGM29" s="197"/>
      <c r="QGN29" s="197"/>
      <c r="QGO29" s="197"/>
      <c r="QGP29" s="197"/>
      <c r="QGQ29" s="197"/>
      <c r="QGR29" s="197"/>
      <c r="QGS29" s="197"/>
      <c r="QGT29" s="197"/>
      <c r="QGU29" s="197"/>
      <c r="QGV29" s="197"/>
      <c r="QGW29" s="197"/>
      <c r="QGX29" s="197"/>
      <c r="QGY29" s="197"/>
      <c r="QGZ29" s="197"/>
      <c r="QHA29" s="197"/>
      <c r="QHB29" s="197"/>
      <c r="QHC29" s="197"/>
      <c r="QHD29" s="197"/>
      <c r="QHE29" s="197"/>
      <c r="QHF29" s="197"/>
      <c r="QHG29" s="197"/>
      <c r="QHH29" s="197"/>
      <c r="QHI29" s="197"/>
      <c r="QHJ29" s="197"/>
      <c r="QHK29" s="197"/>
      <c r="QHL29" s="197"/>
      <c r="QHM29" s="197"/>
      <c r="QHN29" s="197"/>
      <c r="QHO29" s="197"/>
      <c r="QHP29" s="197"/>
      <c r="QHQ29" s="197"/>
      <c r="QHR29" s="197"/>
      <c r="QHS29" s="197"/>
      <c r="QHT29" s="197"/>
      <c r="QHU29" s="197"/>
      <c r="QHV29" s="197"/>
      <c r="QHW29" s="197"/>
      <c r="QHX29" s="197"/>
      <c r="QHY29" s="197"/>
      <c r="QHZ29" s="197"/>
      <c r="QIA29" s="197"/>
      <c r="QIB29" s="197"/>
      <c r="QIC29" s="197"/>
      <c r="QID29" s="197"/>
      <c r="QIE29" s="197"/>
      <c r="QIF29" s="197"/>
      <c r="QIG29" s="197"/>
      <c r="QIH29" s="197"/>
      <c r="QII29" s="197"/>
      <c r="QIJ29" s="197"/>
      <c r="QIK29" s="197"/>
      <c r="QIL29" s="197"/>
      <c r="QIM29" s="197"/>
      <c r="QIN29" s="197"/>
      <c r="QIO29" s="197"/>
      <c r="QIP29" s="197"/>
      <c r="QIQ29" s="197"/>
      <c r="QIR29" s="197"/>
      <c r="QIS29" s="197"/>
      <c r="QIT29" s="197"/>
      <c r="QIU29" s="197"/>
      <c r="QIV29" s="197"/>
      <c r="QIW29" s="197"/>
      <c r="QIX29" s="197"/>
      <c r="QIY29" s="197"/>
      <c r="QIZ29" s="197"/>
      <c r="QJA29" s="197"/>
      <c r="QJB29" s="197"/>
      <c r="QJC29" s="197"/>
      <c r="QJD29" s="197"/>
      <c r="QJE29" s="197"/>
      <c r="QJF29" s="197"/>
      <c r="QJG29" s="197"/>
      <c r="QJH29" s="197"/>
      <c r="QJI29" s="197"/>
      <c r="QJJ29" s="197"/>
      <c r="QJK29" s="197"/>
      <c r="QJL29" s="197"/>
      <c r="QJM29" s="197"/>
      <c r="QJN29" s="197"/>
      <c r="QJO29" s="197"/>
      <c r="QJP29" s="197"/>
      <c r="QJQ29" s="197"/>
      <c r="QJR29" s="197"/>
      <c r="QJS29" s="197"/>
      <c r="QJT29" s="197"/>
      <c r="QJU29" s="197"/>
      <c r="QJV29" s="197"/>
      <c r="QJW29" s="197"/>
      <c r="QJX29" s="197"/>
      <c r="QJY29" s="197"/>
      <c r="QJZ29" s="197"/>
      <c r="QKA29" s="197"/>
      <c r="QKB29" s="197"/>
      <c r="QKC29" s="197"/>
      <c r="QKD29" s="197"/>
      <c r="QKE29" s="197"/>
      <c r="QKF29" s="197"/>
      <c r="QKG29" s="197"/>
      <c r="QKH29" s="197"/>
      <c r="QKI29" s="197"/>
      <c r="QKJ29" s="197"/>
      <c r="QKK29" s="197"/>
      <c r="QKL29" s="197"/>
      <c r="QKM29" s="197"/>
      <c r="QKN29" s="197"/>
      <c r="QKO29" s="197"/>
      <c r="QKP29" s="197"/>
      <c r="QKQ29" s="197"/>
      <c r="QKR29" s="197"/>
      <c r="QKS29" s="197"/>
      <c r="QKT29" s="197"/>
      <c r="QKU29" s="197"/>
      <c r="QKV29" s="197"/>
      <c r="QKW29" s="197"/>
      <c r="QKX29" s="197"/>
      <c r="QKY29" s="197"/>
      <c r="QKZ29" s="197"/>
      <c r="QLA29" s="197"/>
      <c r="QLB29" s="197"/>
      <c r="QLC29" s="197"/>
      <c r="QLD29" s="197"/>
      <c r="QLE29" s="197"/>
      <c r="QLF29" s="197"/>
      <c r="QLG29" s="197"/>
      <c r="QLH29" s="197"/>
      <c r="QLI29" s="197"/>
      <c r="QLJ29" s="197"/>
      <c r="QLK29" s="197"/>
      <c r="QLL29" s="197"/>
      <c r="QLM29" s="197"/>
      <c r="QLN29" s="197"/>
      <c r="QLO29" s="197"/>
      <c r="QLP29" s="197"/>
      <c r="QLQ29" s="197"/>
      <c r="QLR29" s="197"/>
      <c r="QLS29" s="197"/>
      <c r="QLT29" s="197"/>
      <c r="QLU29" s="197"/>
      <c r="QLV29" s="197"/>
      <c r="QLW29" s="197"/>
      <c r="QLX29" s="197"/>
      <c r="QLY29" s="197"/>
      <c r="QLZ29" s="197"/>
      <c r="QMA29" s="197"/>
      <c r="QMB29" s="197"/>
      <c r="QMC29" s="197"/>
      <c r="QMD29" s="197"/>
      <c r="QME29" s="197"/>
      <c r="QMF29" s="197"/>
      <c r="QMG29" s="197"/>
      <c r="QMH29" s="197"/>
      <c r="QMI29" s="197"/>
      <c r="QMJ29" s="197"/>
      <c r="QMK29" s="197"/>
      <c r="QML29" s="197"/>
      <c r="QMM29" s="197"/>
      <c r="QMN29" s="197"/>
      <c r="QMO29" s="197"/>
      <c r="QMP29" s="197"/>
      <c r="QMQ29" s="197"/>
      <c r="QMR29" s="197"/>
      <c r="QMS29" s="197"/>
      <c r="QMT29" s="197"/>
      <c r="QMU29" s="197"/>
      <c r="QMV29" s="197"/>
      <c r="QMW29" s="197"/>
      <c r="QMX29" s="197"/>
      <c r="QMY29" s="197"/>
      <c r="QMZ29" s="197"/>
      <c r="QNA29" s="197"/>
      <c r="QNB29" s="197"/>
      <c r="QNC29" s="197"/>
      <c r="QND29" s="197"/>
      <c r="QNE29" s="197"/>
      <c r="QNF29" s="197"/>
      <c r="QNG29" s="197"/>
      <c r="QNH29" s="197"/>
      <c r="QNI29" s="197"/>
      <c r="QNJ29" s="197"/>
      <c r="QNK29" s="197"/>
      <c r="QNL29" s="197"/>
      <c r="QNM29" s="197"/>
      <c r="QNN29" s="197"/>
      <c r="QNO29" s="197"/>
      <c r="QNP29" s="197"/>
      <c r="QNQ29" s="197"/>
      <c r="QNR29" s="197"/>
      <c r="QNS29" s="197"/>
      <c r="QNT29" s="197"/>
      <c r="QNU29" s="197"/>
      <c r="QNV29" s="197"/>
      <c r="QNW29" s="197"/>
      <c r="QNX29" s="197"/>
      <c r="QNY29" s="197"/>
      <c r="QNZ29" s="197"/>
      <c r="QOA29" s="197"/>
      <c r="QOB29" s="197"/>
      <c r="QOC29" s="197"/>
      <c r="QOD29" s="197"/>
      <c r="QOE29" s="197"/>
      <c r="QOF29" s="197"/>
      <c r="QOG29" s="197"/>
      <c r="QOH29" s="197"/>
      <c r="QOI29" s="197"/>
      <c r="QOJ29" s="197"/>
      <c r="QOK29" s="197"/>
      <c r="QOL29" s="197"/>
      <c r="QOM29" s="197"/>
      <c r="QON29" s="197"/>
      <c r="QOO29" s="197"/>
      <c r="QOP29" s="197"/>
      <c r="QOQ29" s="197"/>
      <c r="QOR29" s="197"/>
      <c r="QOS29" s="197"/>
      <c r="QOT29" s="197"/>
      <c r="QOU29" s="197"/>
      <c r="QOV29" s="197"/>
      <c r="QOW29" s="197"/>
      <c r="QOX29" s="197"/>
      <c r="QOY29" s="197"/>
      <c r="QOZ29" s="197"/>
      <c r="QPA29" s="197"/>
      <c r="QPB29" s="197"/>
      <c r="QPC29" s="197"/>
      <c r="QPD29" s="197"/>
      <c r="QPE29" s="197"/>
      <c r="QPF29" s="197"/>
      <c r="QPG29" s="197"/>
      <c r="QPH29" s="197"/>
      <c r="QPI29" s="197"/>
      <c r="QPJ29" s="197"/>
      <c r="QPK29" s="197"/>
      <c r="QPL29" s="197"/>
      <c r="QPM29" s="197"/>
      <c r="QPN29" s="197"/>
      <c r="QPO29" s="197"/>
      <c r="QPP29" s="197"/>
      <c r="QPQ29" s="197"/>
      <c r="QPR29" s="197"/>
      <c r="QPS29" s="197"/>
      <c r="QPT29" s="197"/>
      <c r="QPU29" s="197"/>
      <c r="QPV29" s="197"/>
      <c r="QPW29" s="197"/>
      <c r="QPX29" s="197"/>
      <c r="QPY29" s="197"/>
      <c r="QPZ29" s="197"/>
      <c r="QQA29" s="197"/>
      <c r="QQB29" s="197"/>
      <c r="QQC29" s="197"/>
      <c r="QQD29" s="197"/>
      <c r="QQE29" s="197"/>
      <c r="QQF29" s="197"/>
      <c r="QQG29" s="197"/>
      <c r="QQH29" s="197"/>
      <c r="QQI29" s="197"/>
      <c r="QQJ29" s="197"/>
      <c r="QQK29" s="197"/>
      <c r="QQL29" s="197"/>
      <c r="QQM29" s="197"/>
      <c r="QQN29" s="197"/>
      <c r="QQO29" s="197"/>
      <c r="QQP29" s="197"/>
      <c r="QQQ29" s="197"/>
      <c r="QQR29" s="197"/>
      <c r="QQS29" s="197"/>
      <c r="QQT29" s="197"/>
      <c r="QQU29" s="197"/>
      <c r="QQV29" s="197"/>
      <c r="QQW29" s="197"/>
      <c r="QQX29" s="197"/>
      <c r="QQY29" s="197"/>
      <c r="QQZ29" s="197"/>
      <c r="QRA29" s="197"/>
      <c r="QRB29" s="197"/>
      <c r="QRC29" s="197"/>
      <c r="QRD29" s="197"/>
      <c r="QRE29" s="197"/>
      <c r="QRF29" s="197"/>
      <c r="QRG29" s="197"/>
      <c r="QRH29" s="197"/>
      <c r="QRI29" s="197"/>
      <c r="QRJ29" s="197"/>
      <c r="QRK29" s="197"/>
      <c r="QRL29" s="197"/>
      <c r="QRM29" s="197"/>
      <c r="QRN29" s="197"/>
      <c r="QRO29" s="197"/>
      <c r="QRP29" s="197"/>
      <c r="QRQ29" s="197"/>
      <c r="QRR29" s="197"/>
      <c r="QRS29" s="197"/>
      <c r="QRT29" s="197"/>
      <c r="QRU29" s="197"/>
      <c r="QRV29" s="197"/>
      <c r="QRW29" s="197"/>
      <c r="QRX29" s="197"/>
      <c r="QRY29" s="197"/>
      <c r="QRZ29" s="197"/>
      <c r="QSA29" s="197"/>
      <c r="QSB29" s="197"/>
      <c r="QSC29" s="197"/>
      <c r="QSD29" s="197"/>
      <c r="QSE29" s="197"/>
      <c r="QSF29" s="197"/>
      <c r="QSG29" s="197"/>
      <c r="QSH29" s="197"/>
      <c r="QSI29" s="197"/>
      <c r="QSJ29" s="197"/>
      <c r="QSK29" s="197"/>
      <c r="QSL29" s="197"/>
      <c r="QSM29" s="197"/>
      <c r="QSN29" s="197"/>
      <c r="QSO29" s="197"/>
      <c r="QSP29" s="197"/>
      <c r="QSQ29" s="197"/>
      <c r="QSR29" s="197"/>
      <c r="QSS29" s="197"/>
      <c r="QST29" s="197"/>
      <c r="QSU29" s="197"/>
      <c r="QSV29" s="197"/>
      <c r="QSW29" s="197"/>
      <c r="QSX29" s="197"/>
      <c r="QSY29" s="197"/>
      <c r="QSZ29" s="197"/>
      <c r="QTA29" s="197"/>
      <c r="QTB29" s="197"/>
      <c r="QTC29" s="197"/>
      <c r="QTD29" s="197"/>
      <c r="QTE29" s="197"/>
      <c r="QTF29" s="197"/>
      <c r="QTG29" s="197"/>
      <c r="QTH29" s="197"/>
      <c r="QTI29" s="197"/>
      <c r="QTJ29" s="197"/>
      <c r="QTK29" s="197"/>
      <c r="QTL29" s="197"/>
      <c r="QTM29" s="197"/>
      <c r="QTN29" s="197"/>
      <c r="QTO29" s="197"/>
      <c r="QTP29" s="197"/>
      <c r="QTQ29" s="197"/>
      <c r="QTR29" s="197"/>
      <c r="QTS29" s="197"/>
      <c r="QTT29" s="197"/>
      <c r="QTU29" s="197"/>
      <c r="QTV29" s="197"/>
      <c r="QTW29" s="197"/>
      <c r="QTX29" s="197"/>
      <c r="QTY29" s="197"/>
      <c r="QTZ29" s="197"/>
      <c r="QUA29" s="197"/>
      <c r="QUB29" s="197"/>
      <c r="QUC29" s="197"/>
      <c r="QUD29" s="197"/>
      <c r="QUE29" s="197"/>
      <c r="QUF29" s="197"/>
      <c r="QUG29" s="197"/>
      <c r="QUH29" s="197"/>
      <c r="QUI29" s="197"/>
      <c r="QUJ29" s="197"/>
      <c r="QUK29" s="197"/>
      <c r="QUL29" s="197"/>
      <c r="QUM29" s="197"/>
      <c r="QUN29" s="197"/>
      <c r="QUO29" s="197"/>
      <c r="QUP29" s="197"/>
      <c r="QUQ29" s="197"/>
      <c r="QUR29" s="197"/>
      <c r="QUS29" s="197"/>
      <c r="QUT29" s="197"/>
      <c r="QUU29" s="197"/>
      <c r="QUV29" s="197"/>
      <c r="QUW29" s="197"/>
      <c r="QUX29" s="197"/>
      <c r="QUY29" s="197"/>
      <c r="QUZ29" s="197"/>
      <c r="QVA29" s="197"/>
      <c r="QVB29" s="197"/>
      <c r="QVC29" s="197"/>
      <c r="QVD29" s="197"/>
      <c r="QVE29" s="197"/>
      <c r="QVF29" s="197"/>
      <c r="QVG29" s="197"/>
      <c r="QVH29" s="197"/>
      <c r="QVI29" s="197"/>
      <c r="QVJ29" s="197"/>
      <c r="QVK29" s="197"/>
      <c r="QVL29" s="197"/>
      <c r="QVM29" s="197"/>
      <c r="QVN29" s="197"/>
      <c r="QVO29" s="197"/>
      <c r="QVP29" s="197"/>
      <c r="QVQ29" s="197"/>
      <c r="QVR29" s="197"/>
      <c r="QVS29" s="197"/>
      <c r="QVT29" s="197"/>
      <c r="QVU29" s="197"/>
      <c r="QVV29" s="197"/>
      <c r="QVW29" s="197"/>
      <c r="QVX29" s="197"/>
      <c r="QVY29" s="197"/>
      <c r="QVZ29" s="197"/>
      <c r="QWA29" s="197"/>
      <c r="QWB29" s="197"/>
      <c r="QWC29" s="197"/>
      <c r="QWD29" s="197"/>
      <c r="QWE29" s="197"/>
      <c r="QWF29" s="197"/>
      <c r="QWG29" s="197"/>
      <c r="QWH29" s="197"/>
      <c r="QWI29" s="197"/>
      <c r="QWJ29" s="197"/>
      <c r="QWK29" s="197"/>
      <c r="QWL29" s="197"/>
      <c r="QWM29" s="197"/>
      <c r="QWN29" s="197"/>
      <c r="QWO29" s="197"/>
      <c r="QWP29" s="197"/>
      <c r="QWQ29" s="197"/>
      <c r="QWR29" s="197"/>
      <c r="QWS29" s="197"/>
      <c r="QWT29" s="197"/>
      <c r="QWU29" s="197"/>
      <c r="QWV29" s="197"/>
      <c r="QWW29" s="197"/>
      <c r="QWX29" s="197"/>
      <c r="QWY29" s="197"/>
      <c r="QWZ29" s="197"/>
      <c r="QXA29" s="197"/>
      <c r="QXB29" s="197"/>
      <c r="QXC29" s="197"/>
      <c r="QXD29" s="197"/>
      <c r="QXE29" s="197"/>
      <c r="QXF29" s="197"/>
      <c r="QXG29" s="197"/>
      <c r="QXH29" s="197"/>
      <c r="QXI29" s="197"/>
      <c r="QXJ29" s="197"/>
      <c r="QXK29" s="197"/>
      <c r="QXL29" s="197"/>
      <c r="QXM29" s="197"/>
      <c r="QXN29" s="197"/>
      <c r="QXO29" s="197"/>
      <c r="QXP29" s="197"/>
      <c r="QXQ29" s="197"/>
      <c r="QXR29" s="197"/>
      <c r="QXS29" s="197"/>
      <c r="QXT29" s="197"/>
      <c r="QXU29" s="197"/>
      <c r="QXV29" s="197"/>
      <c r="QXW29" s="197"/>
      <c r="QXX29" s="197"/>
      <c r="QXY29" s="197"/>
      <c r="QXZ29" s="197"/>
      <c r="QYA29" s="197"/>
      <c r="QYB29" s="197"/>
      <c r="QYC29" s="197"/>
      <c r="QYD29" s="197"/>
      <c r="QYE29" s="197"/>
      <c r="QYF29" s="197"/>
      <c r="QYG29" s="197"/>
      <c r="QYH29" s="197"/>
      <c r="QYI29" s="197"/>
      <c r="QYJ29" s="197"/>
      <c r="QYK29" s="197"/>
      <c r="QYL29" s="197"/>
      <c r="QYM29" s="197"/>
      <c r="QYN29" s="197"/>
      <c r="QYO29" s="197"/>
      <c r="QYP29" s="197"/>
      <c r="QYQ29" s="197"/>
      <c r="QYR29" s="197"/>
      <c r="QYS29" s="197"/>
      <c r="QYT29" s="197"/>
      <c r="QYU29" s="197"/>
      <c r="QYV29" s="197"/>
      <c r="QYW29" s="197"/>
      <c r="QYX29" s="197"/>
      <c r="QYY29" s="197"/>
      <c r="QYZ29" s="197"/>
      <c r="QZA29" s="197"/>
      <c r="QZB29" s="197"/>
      <c r="QZC29" s="197"/>
      <c r="QZD29" s="197"/>
      <c r="QZE29" s="197"/>
      <c r="QZF29" s="197"/>
      <c r="QZG29" s="197"/>
      <c r="QZH29" s="197"/>
      <c r="QZI29" s="197"/>
      <c r="QZJ29" s="197"/>
      <c r="QZK29" s="197"/>
      <c r="QZL29" s="197"/>
      <c r="QZM29" s="197"/>
      <c r="QZN29" s="197"/>
      <c r="QZO29" s="197"/>
      <c r="QZP29" s="197"/>
      <c r="QZQ29" s="197"/>
      <c r="QZR29" s="197"/>
      <c r="QZS29" s="197"/>
      <c r="QZT29" s="197"/>
      <c r="QZU29" s="197"/>
      <c r="QZV29" s="197"/>
      <c r="QZW29" s="197"/>
      <c r="QZX29" s="197"/>
      <c r="QZY29" s="197"/>
      <c r="QZZ29" s="197"/>
      <c r="RAA29" s="197"/>
      <c r="RAB29" s="197"/>
      <c r="RAC29" s="197"/>
      <c r="RAD29" s="197"/>
      <c r="RAE29" s="197"/>
      <c r="RAF29" s="197"/>
      <c r="RAG29" s="197"/>
      <c r="RAH29" s="197"/>
      <c r="RAI29" s="197"/>
      <c r="RAJ29" s="197"/>
      <c r="RAK29" s="197"/>
      <c r="RAL29" s="197"/>
      <c r="RAM29" s="197"/>
      <c r="RAN29" s="197"/>
      <c r="RAO29" s="197"/>
      <c r="RAP29" s="197"/>
      <c r="RAQ29" s="197"/>
      <c r="RAR29" s="197"/>
      <c r="RAS29" s="197"/>
      <c r="RAT29" s="197"/>
      <c r="RAU29" s="197"/>
      <c r="RAV29" s="197"/>
      <c r="RAW29" s="197"/>
      <c r="RAX29" s="197"/>
      <c r="RAY29" s="197"/>
      <c r="RAZ29" s="197"/>
      <c r="RBA29" s="197"/>
      <c r="RBB29" s="197"/>
      <c r="RBC29" s="197"/>
      <c r="RBD29" s="197"/>
      <c r="RBE29" s="197"/>
      <c r="RBF29" s="197"/>
      <c r="RBG29" s="197"/>
      <c r="RBH29" s="197"/>
      <c r="RBI29" s="197"/>
      <c r="RBJ29" s="197"/>
      <c r="RBK29" s="197"/>
      <c r="RBL29" s="197"/>
      <c r="RBM29" s="197"/>
      <c r="RBN29" s="197"/>
      <c r="RBO29" s="197"/>
      <c r="RBP29" s="197"/>
      <c r="RBQ29" s="197"/>
      <c r="RBR29" s="197"/>
      <c r="RBS29" s="197"/>
      <c r="RBT29" s="197"/>
      <c r="RBU29" s="197"/>
      <c r="RBV29" s="197"/>
      <c r="RBW29" s="197"/>
      <c r="RBX29" s="197"/>
      <c r="RBY29" s="197"/>
      <c r="RBZ29" s="197"/>
      <c r="RCA29" s="197"/>
      <c r="RCB29" s="197"/>
      <c r="RCC29" s="197"/>
      <c r="RCD29" s="197"/>
      <c r="RCE29" s="197"/>
      <c r="RCF29" s="197"/>
      <c r="RCG29" s="197"/>
      <c r="RCH29" s="197"/>
      <c r="RCI29" s="197"/>
      <c r="RCJ29" s="197"/>
      <c r="RCK29" s="197"/>
      <c r="RCL29" s="197"/>
      <c r="RCM29" s="197"/>
      <c r="RCN29" s="197"/>
      <c r="RCO29" s="197"/>
      <c r="RCP29" s="197"/>
      <c r="RCQ29" s="197"/>
      <c r="RCR29" s="197"/>
      <c r="RCS29" s="197"/>
      <c r="RCT29" s="197"/>
      <c r="RCU29" s="197"/>
      <c r="RCV29" s="197"/>
      <c r="RCW29" s="197"/>
      <c r="RCX29" s="197"/>
      <c r="RCY29" s="197"/>
      <c r="RCZ29" s="197"/>
      <c r="RDA29" s="197"/>
      <c r="RDB29" s="197"/>
      <c r="RDC29" s="197"/>
      <c r="RDD29" s="197"/>
      <c r="RDE29" s="197"/>
      <c r="RDF29" s="197"/>
      <c r="RDG29" s="197"/>
      <c r="RDH29" s="197"/>
      <c r="RDI29" s="197"/>
      <c r="RDJ29" s="197"/>
      <c r="RDK29" s="197"/>
      <c r="RDL29" s="197"/>
      <c r="RDM29" s="197"/>
      <c r="RDN29" s="197"/>
      <c r="RDO29" s="197"/>
      <c r="RDP29" s="197"/>
      <c r="RDQ29" s="197"/>
      <c r="RDR29" s="197"/>
      <c r="RDS29" s="197"/>
      <c r="RDT29" s="197"/>
      <c r="RDU29" s="197"/>
      <c r="RDV29" s="197"/>
      <c r="RDW29" s="197"/>
      <c r="RDX29" s="197"/>
      <c r="RDY29" s="197"/>
      <c r="RDZ29" s="197"/>
      <c r="REA29" s="197"/>
      <c r="REB29" s="197"/>
      <c r="REC29" s="197"/>
      <c r="RED29" s="197"/>
      <c r="REE29" s="197"/>
      <c r="REF29" s="197"/>
      <c r="REG29" s="197"/>
      <c r="REH29" s="197"/>
      <c r="REI29" s="197"/>
      <c r="REJ29" s="197"/>
      <c r="REK29" s="197"/>
      <c r="REL29" s="197"/>
      <c r="REM29" s="197"/>
      <c r="REN29" s="197"/>
      <c r="REO29" s="197"/>
      <c r="REP29" s="197"/>
      <c r="REQ29" s="197"/>
      <c r="RER29" s="197"/>
      <c r="RES29" s="197"/>
      <c r="RET29" s="197"/>
      <c r="REU29" s="197"/>
      <c r="REV29" s="197"/>
      <c r="REW29" s="197"/>
      <c r="REX29" s="197"/>
      <c r="REY29" s="197"/>
      <c r="REZ29" s="197"/>
      <c r="RFA29" s="197"/>
      <c r="RFB29" s="197"/>
      <c r="RFC29" s="197"/>
      <c r="RFD29" s="197"/>
      <c r="RFE29" s="197"/>
      <c r="RFF29" s="197"/>
      <c r="RFG29" s="197"/>
      <c r="RFH29" s="197"/>
      <c r="RFI29" s="197"/>
      <c r="RFJ29" s="197"/>
      <c r="RFK29" s="197"/>
      <c r="RFL29" s="197"/>
      <c r="RFM29" s="197"/>
      <c r="RFN29" s="197"/>
      <c r="RFO29" s="197"/>
      <c r="RFP29" s="197"/>
      <c r="RFQ29" s="197"/>
      <c r="RFR29" s="197"/>
      <c r="RFS29" s="197"/>
      <c r="RFT29" s="197"/>
      <c r="RFU29" s="197"/>
      <c r="RFV29" s="197"/>
      <c r="RFW29" s="197"/>
      <c r="RFX29" s="197"/>
      <c r="RFY29" s="197"/>
      <c r="RFZ29" s="197"/>
      <c r="RGA29" s="197"/>
      <c r="RGB29" s="197"/>
      <c r="RGC29" s="197"/>
      <c r="RGD29" s="197"/>
      <c r="RGE29" s="197"/>
      <c r="RGF29" s="197"/>
      <c r="RGG29" s="197"/>
      <c r="RGH29" s="197"/>
      <c r="RGI29" s="197"/>
      <c r="RGJ29" s="197"/>
      <c r="RGK29" s="197"/>
      <c r="RGL29" s="197"/>
      <c r="RGM29" s="197"/>
      <c r="RGN29" s="197"/>
      <c r="RGO29" s="197"/>
      <c r="RGP29" s="197"/>
      <c r="RGQ29" s="197"/>
      <c r="RGR29" s="197"/>
      <c r="RGS29" s="197"/>
      <c r="RGT29" s="197"/>
      <c r="RGU29" s="197"/>
      <c r="RGV29" s="197"/>
      <c r="RGW29" s="197"/>
      <c r="RGX29" s="197"/>
      <c r="RGY29" s="197"/>
      <c r="RGZ29" s="197"/>
      <c r="RHA29" s="197"/>
      <c r="RHB29" s="197"/>
      <c r="RHC29" s="197"/>
      <c r="RHD29" s="197"/>
      <c r="RHE29" s="197"/>
      <c r="RHF29" s="197"/>
      <c r="RHG29" s="197"/>
      <c r="RHH29" s="197"/>
      <c r="RHI29" s="197"/>
      <c r="RHJ29" s="197"/>
      <c r="RHK29" s="197"/>
      <c r="RHL29" s="197"/>
      <c r="RHM29" s="197"/>
      <c r="RHN29" s="197"/>
      <c r="RHO29" s="197"/>
      <c r="RHP29" s="197"/>
      <c r="RHQ29" s="197"/>
      <c r="RHR29" s="197"/>
      <c r="RHS29" s="197"/>
      <c r="RHT29" s="197"/>
      <c r="RHU29" s="197"/>
      <c r="RHV29" s="197"/>
      <c r="RHW29" s="197"/>
      <c r="RHX29" s="197"/>
      <c r="RHY29" s="197"/>
      <c r="RHZ29" s="197"/>
      <c r="RIA29" s="197"/>
      <c r="RIB29" s="197"/>
      <c r="RIC29" s="197"/>
      <c r="RID29" s="197"/>
      <c r="RIE29" s="197"/>
      <c r="RIF29" s="197"/>
      <c r="RIG29" s="197"/>
      <c r="RIH29" s="197"/>
      <c r="RII29" s="197"/>
      <c r="RIJ29" s="197"/>
      <c r="RIK29" s="197"/>
      <c r="RIL29" s="197"/>
      <c r="RIM29" s="197"/>
      <c r="RIN29" s="197"/>
      <c r="RIO29" s="197"/>
      <c r="RIP29" s="197"/>
      <c r="RIQ29" s="197"/>
      <c r="RIR29" s="197"/>
      <c r="RIS29" s="197"/>
      <c r="RIT29" s="197"/>
      <c r="RIU29" s="197"/>
      <c r="RIV29" s="197"/>
      <c r="RIW29" s="197"/>
      <c r="RIX29" s="197"/>
      <c r="RIY29" s="197"/>
      <c r="RIZ29" s="197"/>
      <c r="RJA29" s="197"/>
      <c r="RJB29" s="197"/>
      <c r="RJC29" s="197"/>
      <c r="RJD29" s="197"/>
      <c r="RJE29" s="197"/>
      <c r="RJF29" s="197"/>
      <c r="RJG29" s="197"/>
      <c r="RJH29" s="197"/>
      <c r="RJI29" s="197"/>
      <c r="RJJ29" s="197"/>
      <c r="RJK29" s="197"/>
      <c r="RJL29" s="197"/>
      <c r="RJM29" s="197"/>
      <c r="RJN29" s="197"/>
      <c r="RJO29" s="197"/>
      <c r="RJP29" s="197"/>
      <c r="RJQ29" s="197"/>
      <c r="RJR29" s="197"/>
      <c r="RJS29" s="197"/>
      <c r="RJT29" s="197"/>
      <c r="RJU29" s="197"/>
      <c r="RJV29" s="197"/>
      <c r="RJW29" s="197"/>
      <c r="RJX29" s="197"/>
      <c r="RJY29" s="197"/>
      <c r="RJZ29" s="197"/>
      <c r="RKA29" s="197"/>
      <c r="RKB29" s="197"/>
      <c r="RKC29" s="197"/>
      <c r="RKD29" s="197"/>
      <c r="RKE29" s="197"/>
      <c r="RKF29" s="197"/>
      <c r="RKG29" s="197"/>
      <c r="RKH29" s="197"/>
      <c r="RKI29" s="197"/>
      <c r="RKJ29" s="197"/>
      <c r="RKK29" s="197"/>
      <c r="RKL29" s="197"/>
      <c r="RKM29" s="197"/>
      <c r="RKN29" s="197"/>
      <c r="RKO29" s="197"/>
      <c r="RKP29" s="197"/>
      <c r="RKQ29" s="197"/>
      <c r="RKR29" s="197"/>
      <c r="RKS29" s="197"/>
      <c r="RKT29" s="197"/>
      <c r="RKU29" s="197"/>
      <c r="RKV29" s="197"/>
      <c r="RKW29" s="197"/>
      <c r="RKX29" s="197"/>
      <c r="RKY29" s="197"/>
      <c r="RKZ29" s="197"/>
      <c r="RLA29" s="197"/>
      <c r="RLB29" s="197"/>
      <c r="RLC29" s="197"/>
      <c r="RLD29" s="197"/>
      <c r="RLE29" s="197"/>
      <c r="RLF29" s="197"/>
      <c r="RLG29" s="197"/>
      <c r="RLH29" s="197"/>
      <c r="RLI29" s="197"/>
      <c r="RLJ29" s="197"/>
      <c r="RLK29" s="197"/>
      <c r="RLL29" s="197"/>
      <c r="RLM29" s="197"/>
      <c r="RLN29" s="197"/>
      <c r="RLO29" s="197"/>
      <c r="RLP29" s="197"/>
      <c r="RLQ29" s="197"/>
      <c r="RLR29" s="197"/>
      <c r="RLS29" s="197"/>
      <c r="RLT29" s="197"/>
      <c r="RLU29" s="197"/>
      <c r="RLV29" s="197"/>
      <c r="RLW29" s="197"/>
      <c r="RLX29" s="197"/>
      <c r="RLY29" s="197"/>
      <c r="RLZ29" s="197"/>
      <c r="RMA29" s="197"/>
      <c r="RMB29" s="197"/>
      <c r="RMC29" s="197"/>
      <c r="RMD29" s="197"/>
      <c r="RME29" s="197"/>
      <c r="RMF29" s="197"/>
      <c r="RMG29" s="197"/>
      <c r="RMH29" s="197"/>
      <c r="RMI29" s="197"/>
      <c r="RMJ29" s="197"/>
      <c r="RMK29" s="197"/>
      <c r="RML29" s="197"/>
      <c r="RMM29" s="197"/>
      <c r="RMN29" s="197"/>
      <c r="RMO29" s="197"/>
      <c r="RMP29" s="197"/>
      <c r="RMQ29" s="197"/>
      <c r="RMR29" s="197"/>
      <c r="RMS29" s="197"/>
      <c r="RMT29" s="197"/>
      <c r="RMU29" s="197"/>
      <c r="RMV29" s="197"/>
      <c r="RMW29" s="197"/>
      <c r="RMX29" s="197"/>
      <c r="RMY29" s="197"/>
      <c r="RMZ29" s="197"/>
      <c r="RNA29" s="197"/>
      <c r="RNB29" s="197"/>
      <c r="RNC29" s="197"/>
      <c r="RND29" s="197"/>
      <c r="RNE29" s="197"/>
      <c r="RNF29" s="197"/>
      <c r="RNG29" s="197"/>
      <c r="RNH29" s="197"/>
      <c r="RNI29" s="197"/>
      <c r="RNJ29" s="197"/>
      <c r="RNK29" s="197"/>
      <c r="RNL29" s="197"/>
      <c r="RNM29" s="197"/>
      <c r="RNN29" s="197"/>
      <c r="RNO29" s="197"/>
      <c r="RNP29" s="197"/>
      <c r="RNQ29" s="197"/>
      <c r="RNR29" s="197"/>
      <c r="RNS29" s="197"/>
      <c r="RNT29" s="197"/>
      <c r="RNU29" s="197"/>
      <c r="RNV29" s="197"/>
      <c r="RNW29" s="197"/>
      <c r="RNX29" s="197"/>
      <c r="RNY29" s="197"/>
      <c r="RNZ29" s="197"/>
      <c r="ROA29" s="197"/>
      <c r="ROB29" s="197"/>
      <c r="ROC29" s="197"/>
      <c r="ROD29" s="197"/>
      <c r="ROE29" s="197"/>
      <c r="ROF29" s="197"/>
      <c r="ROG29" s="197"/>
      <c r="ROH29" s="197"/>
      <c r="ROI29" s="197"/>
      <c r="ROJ29" s="197"/>
      <c r="ROK29" s="197"/>
      <c r="ROL29" s="197"/>
      <c r="ROM29" s="197"/>
      <c r="RON29" s="197"/>
      <c r="ROO29" s="197"/>
      <c r="ROP29" s="197"/>
      <c r="ROQ29" s="197"/>
      <c r="ROR29" s="197"/>
      <c r="ROS29" s="197"/>
      <c r="ROT29" s="197"/>
      <c r="ROU29" s="197"/>
      <c r="ROV29" s="197"/>
      <c r="ROW29" s="197"/>
      <c r="ROX29" s="197"/>
      <c r="ROY29" s="197"/>
      <c r="ROZ29" s="197"/>
      <c r="RPA29" s="197"/>
      <c r="RPB29" s="197"/>
      <c r="RPC29" s="197"/>
      <c r="RPD29" s="197"/>
      <c r="RPE29" s="197"/>
      <c r="RPF29" s="197"/>
      <c r="RPG29" s="197"/>
      <c r="RPH29" s="197"/>
      <c r="RPI29" s="197"/>
      <c r="RPJ29" s="197"/>
      <c r="RPK29" s="197"/>
      <c r="RPL29" s="197"/>
      <c r="RPM29" s="197"/>
      <c r="RPN29" s="197"/>
      <c r="RPO29" s="197"/>
      <c r="RPP29" s="197"/>
      <c r="RPQ29" s="197"/>
      <c r="RPR29" s="197"/>
      <c r="RPS29" s="197"/>
      <c r="RPT29" s="197"/>
      <c r="RPU29" s="197"/>
      <c r="RPV29" s="197"/>
      <c r="RPW29" s="197"/>
      <c r="RPX29" s="197"/>
      <c r="RPY29" s="197"/>
      <c r="RPZ29" s="197"/>
      <c r="RQA29" s="197"/>
      <c r="RQB29" s="197"/>
      <c r="RQC29" s="197"/>
      <c r="RQD29" s="197"/>
      <c r="RQE29" s="197"/>
      <c r="RQF29" s="197"/>
      <c r="RQG29" s="197"/>
      <c r="RQH29" s="197"/>
      <c r="RQI29" s="197"/>
      <c r="RQJ29" s="197"/>
      <c r="RQK29" s="197"/>
      <c r="RQL29" s="197"/>
      <c r="RQM29" s="197"/>
      <c r="RQN29" s="197"/>
      <c r="RQO29" s="197"/>
      <c r="RQP29" s="197"/>
      <c r="RQQ29" s="197"/>
      <c r="RQR29" s="197"/>
      <c r="RQS29" s="197"/>
      <c r="RQT29" s="197"/>
      <c r="RQU29" s="197"/>
      <c r="RQV29" s="197"/>
      <c r="RQW29" s="197"/>
      <c r="RQX29" s="197"/>
      <c r="RQY29" s="197"/>
      <c r="RQZ29" s="197"/>
      <c r="RRA29" s="197"/>
      <c r="RRB29" s="197"/>
      <c r="RRC29" s="197"/>
      <c r="RRD29" s="197"/>
      <c r="RRE29" s="197"/>
      <c r="RRF29" s="197"/>
      <c r="RRG29" s="197"/>
      <c r="RRH29" s="197"/>
      <c r="RRI29" s="197"/>
      <c r="RRJ29" s="197"/>
      <c r="RRK29" s="197"/>
      <c r="RRL29" s="197"/>
      <c r="RRM29" s="197"/>
      <c r="RRN29" s="197"/>
      <c r="RRO29" s="197"/>
      <c r="RRP29" s="197"/>
      <c r="RRQ29" s="197"/>
      <c r="RRR29" s="197"/>
      <c r="RRS29" s="197"/>
      <c r="RRT29" s="197"/>
      <c r="RRU29" s="197"/>
      <c r="RRV29" s="197"/>
      <c r="RRW29" s="197"/>
      <c r="RRX29" s="197"/>
      <c r="RRY29" s="197"/>
      <c r="RRZ29" s="197"/>
      <c r="RSA29" s="197"/>
      <c r="RSB29" s="197"/>
      <c r="RSC29" s="197"/>
      <c r="RSD29" s="197"/>
      <c r="RSE29" s="197"/>
      <c r="RSF29" s="197"/>
      <c r="RSG29" s="197"/>
      <c r="RSH29" s="197"/>
      <c r="RSI29" s="197"/>
      <c r="RSJ29" s="197"/>
      <c r="RSK29" s="197"/>
      <c r="RSL29" s="197"/>
      <c r="RSM29" s="197"/>
      <c r="RSN29" s="197"/>
      <c r="RSO29" s="197"/>
      <c r="RSP29" s="197"/>
      <c r="RSQ29" s="197"/>
      <c r="RSR29" s="197"/>
      <c r="RSS29" s="197"/>
      <c r="RST29" s="197"/>
      <c r="RSU29" s="197"/>
      <c r="RSV29" s="197"/>
      <c r="RSW29" s="197"/>
      <c r="RSX29" s="197"/>
      <c r="RSY29" s="197"/>
      <c r="RSZ29" s="197"/>
      <c r="RTA29" s="197"/>
      <c r="RTB29" s="197"/>
      <c r="RTC29" s="197"/>
      <c r="RTD29" s="197"/>
      <c r="RTE29" s="197"/>
      <c r="RTF29" s="197"/>
      <c r="RTG29" s="197"/>
      <c r="RTH29" s="197"/>
      <c r="RTI29" s="197"/>
      <c r="RTJ29" s="197"/>
      <c r="RTK29" s="197"/>
      <c r="RTL29" s="197"/>
      <c r="RTM29" s="197"/>
      <c r="RTN29" s="197"/>
      <c r="RTO29" s="197"/>
      <c r="RTP29" s="197"/>
      <c r="RTQ29" s="197"/>
      <c r="RTR29" s="197"/>
      <c r="RTS29" s="197"/>
      <c r="RTT29" s="197"/>
      <c r="RTU29" s="197"/>
      <c r="RTV29" s="197"/>
      <c r="RTW29" s="197"/>
      <c r="RTX29" s="197"/>
      <c r="RTY29" s="197"/>
      <c r="RTZ29" s="197"/>
      <c r="RUA29" s="197"/>
      <c r="RUB29" s="197"/>
      <c r="RUC29" s="197"/>
      <c r="RUD29" s="197"/>
      <c r="RUE29" s="197"/>
      <c r="RUF29" s="197"/>
      <c r="RUG29" s="197"/>
      <c r="RUH29" s="197"/>
      <c r="RUI29" s="197"/>
      <c r="RUJ29" s="197"/>
      <c r="RUK29" s="197"/>
      <c r="RUL29" s="197"/>
      <c r="RUM29" s="197"/>
      <c r="RUN29" s="197"/>
      <c r="RUO29" s="197"/>
      <c r="RUP29" s="197"/>
      <c r="RUQ29" s="197"/>
      <c r="RUR29" s="197"/>
      <c r="RUS29" s="197"/>
      <c r="RUT29" s="197"/>
      <c r="RUU29" s="197"/>
      <c r="RUV29" s="197"/>
      <c r="RUW29" s="197"/>
      <c r="RUX29" s="197"/>
      <c r="RUY29" s="197"/>
      <c r="RUZ29" s="197"/>
      <c r="RVA29" s="197"/>
      <c r="RVB29" s="197"/>
      <c r="RVC29" s="197"/>
      <c r="RVD29" s="197"/>
      <c r="RVE29" s="197"/>
      <c r="RVF29" s="197"/>
      <c r="RVG29" s="197"/>
      <c r="RVH29" s="197"/>
      <c r="RVI29" s="197"/>
      <c r="RVJ29" s="197"/>
      <c r="RVK29" s="197"/>
      <c r="RVL29" s="197"/>
      <c r="RVM29" s="197"/>
      <c r="RVN29" s="197"/>
      <c r="RVO29" s="197"/>
      <c r="RVP29" s="197"/>
      <c r="RVQ29" s="197"/>
      <c r="RVR29" s="197"/>
      <c r="RVS29" s="197"/>
      <c r="RVT29" s="197"/>
      <c r="RVU29" s="197"/>
      <c r="RVV29" s="197"/>
      <c r="RVW29" s="197"/>
      <c r="RVX29" s="197"/>
      <c r="RVY29" s="197"/>
      <c r="RVZ29" s="197"/>
      <c r="RWA29" s="197"/>
      <c r="RWB29" s="197"/>
      <c r="RWC29" s="197"/>
      <c r="RWD29" s="197"/>
      <c r="RWE29" s="197"/>
      <c r="RWF29" s="197"/>
      <c r="RWG29" s="197"/>
      <c r="RWH29" s="197"/>
      <c r="RWI29" s="197"/>
      <c r="RWJ29" s="197"/>
      <c r="RWK29" s="197"/>
      <c r="RWL29" s="197"/>
      <c r="RWM29" s="197"/>
      <c r="RWN29" s="197"/>
      <c r="RWO29" s="197"/>
      <c r="RWP29" s="197"/>
      <c r="RWQ29" s="197"/>
      <c r="RWR29" s="197"/>
      <c r="RWS29" s="197"/>
      <c r="RWT29" s="197"/>
      <c r="RWU29" s="197"/>
      <c r="RWV29" s="197"/>
      <c r="RWW29" s="197"/>
      <c r="RWX29" s="197"/>
      <c r="RWY29" s="197"/>
      <c r="RWZ29" s="197"/>
      <c r="RXA29" s="197"/>
      <c r="RXB29" s="197"/>
      <c r="RXC29" s="197"/>
      <c r="RXD29" s="197"/>
      <c r="RXE29" s="197"/>
      <c r="RXF29" s="197"/>
      <c r="RXG29" s="197"/>
      <c r="RXH29" s="197"/>
      <c r="RXI29" s="197"/>
      <c r="RXJ29" s="197"/>
      <c r="RXK29" s="197"/>
      <c r="RXL29" s="197"/>
      <c r="RXM29" s="197"/>
      <c r="RXN29" s="197"/>
      <c r="RXO29" s="197"/>
      <c r="RXP29" s="197"/>
      <c r="RXQ29" s="197"/>
      <c r="RXR29" s="197"/>
      <c r="RXS29" s="197"/>
      <c r="RXT29" s="197"/>
      <c r="RXU29" s="197"/>
      <c r="RXV29" s="197"/>
      <c r="RXW29" s="197"/>
      <c r="RXX29" s="197"/>
      <c r="RXY29" s="197"/>
      <c r="RXZ29" s="197"/>
      <c r="RYA29" s="197"/>
      <c r="RYB29" s="197"/>
      <c r="RYC29" s="197"/>
      <c r="RYD29" s="197"/>
      <c r="RYE29" s="197"/>
      <c r="RYF29" s="197"/>
      <c r="RYG29" s="197"/>
      <c r="RYH29" s="197"/>
      <c r="RYI29" s="197"/>
      <c r="RYJ29" s="197"/>
      <c r="RYK29" s="197"/>
      <c r="RYL29" s="197"/>
      <c r="RYM29" s="197"/>
      <c r="RYN29" s="197"/>
      <c r="RYO29" s="197"/>
      <c r="RYP29" s="197"/>
      <c r="RYQ29" s="197"/>
      <c r="RYR29" s="197"/>
      <c r="RYS29" s="197"/>
      <c r="RYT29" s="197"/>
      <c r="RYU29" s="197"/>
      <c r="RYV29" s="197"/>
      <c r="RYW29" s="197"/>
      <c r="RYX29" s="197"/>
      <c r="RYY29" s="197"/>
      <c r="RYZ29" s="197"/>
      <c r="RZA29" s="197"/>
      <c r="RZB29" s="197"/>
      <c r="RZC29" s="197"/>
      <c r="RZD29" s="197"/>
      <c r="RZE29" s="197"/>
      <c r="RZF29" s="197"/>
      <c r="RZG29" s="197"/>
      <c r="RZH29" s="197"/>
      <c r="RZI29" s="197"/>
      <c r="RZJ29" s="197"/>
      <c r="RZK29" s="197"/>
      <c r="RZL29" s="197"/>
      <c r="RZM29" s="197"/>
      <c r="RZN29" s="197"/>
      <c r="RZO29" s="197"/>
      <c r="RZP29" s="197"/>
      <c r="RZQ29" s="197"/>
      <c r="RZR29" s="197"/>
      <c r="RZS29" s="197"/>
      <c r="RZT29" s="197"/>
      <c r="RZU29" s="197"/>
      <c r="RZV29" s="197"/>
      <c r="RZW29" s="197"/>
      <c r="RZX29" s="197"/>
      <c r="RZY29" s="197"/>
      <c r="RZZ29" s="197"/>
      <c r="SAA29" s="197"/>
      <c r="SAB29" s="197"/>
      <c r="SAC29" s="197"/>
      <c r="SAD29" s="197"/>
      <c r="SAE29" s="197"/>
      <c r="SAF29" s="197"/>
      <c r="SAG29" s="197"/>
      <c r="SAH29" s="197"/>
      <c r="SAI29" s="197"/>
      <c r="SAJ29" s="197"/>
      <c r="SAK29" s="197"/>
      <c r="SAL29" s="197"/>
      <c r="SAM29" s="197"/>
      <c r="SAN29" s="197"/>
      <c r="SAO29" s="197"/>
      <c r="SAP29" s="197"/>
      <c r="SAQ29" s="197"/>
      <c r="SAR29" s="197"/>
      <c r="SAS29" s="197"/>
      <c r="SAT29" s="197"/>
      <c r="SAU29" s="197"/>
      <c r="SAV29" s="197"/>
      <c r="SAW29" s="197"/>
      <c r="SAX29" s="197"/>
      <c r="SAY29" s="197"/>
      <c r="SAZ29" s="197"/>
      <c r="SBA29" s="197"/>
      <c r="SBB29" s="197"/>
      <c r="SBC29" s="197"/>
      <c r="SBD29" s="197"/>
      <c r="SBE29" s="197"/>
      <c r="SBF29" s="197"/>
      <c r="SBG29" s="197"/>
      <c r="SBH29" s="197"/>
      <c r="SBI29" s="197"/>
      <c r="SBJ29" s="197"/>
      <c r="SBK29" s="197"/>
      <c r="SBL29" s="197"/>
      <c r="SBM29" s="197"/>
      <c r="SBN29" s="197"/>
      <c r="SBO29" s="197"/>
      <c r="SBP29" s="197"/>
      <c r="SBQ29" s="197"/>
      <c r="SBR29" s="197"/>
      <c r="SBS29" s="197"/>
      <c r="SBT29" s="197"/>
      <c r="SBU29" s="197"/>
      <c r="SBV29" s="197"/>
      <c r="SBW29" s="197"/>
      <c r="SBX29" s="197"/>
      <c r="SBY29" s="197"/>
      <c r="SBZ29" s="197"/>
      <c r="SCA29" s="197"/>
      <c r="SCB29" s="197"/>
      <c r="SCC29" s="197"/>
      <c r="SCD29" s="197"/>
      <c r="SCE29" s="197"/>
      <c r="SCF29" s="197"/>
      <c r="SCG29" s="197"/>
      <c r="SCH29" s="197"/>
      <c r="SCI29" s="197"/>
      <c r="SCJ29" s="197"/>
      <c r="SCK29" s="197"/>
      <c r="SCL29" s="197"/>
      <c r="SCM29" s="197"/>
      <c r="SCN29" s="197"/>
      <c r="SCO29" s="197"/>
      <c r="SCP29" s="197"/>
      <c r="SCQ29" s="197"/>
      <c r="SCR29" s="197"/>
      <c r="SCS29" s="197"/>
      <c r="SCT29" s="197"/>
      <c r="SCU29" s="197"/>
      <c r="SCV29" s="197"/>
      <c r="SCW29" s="197"/>
      <c r="SCX29" s="197"/>
      <c r="SCY29" s="197"/>
      <c r="SCZ29" s="197"/>
      <c r="SDA29" s="197"/>
      <c r="SDB29" s="197"/>
      <c r="SDC29" s="197"/>
      <c r="SDD29" s="197"/>
      <c r="SDE29" s="197"/>
      <c r="SDF29" s="197"/>
      <c r="SDG29" s="197"/>
      <c r="SDH29" s="197"/>
      <c r="SDI29" s="197"/>
      <c r="SDJ29" s="197"/>
      <c r="SDK29" s="197"/>
      <c r="SDL29" s="197"/>
      <c r="SDM29" s="197"/>
      <c r="SDN29" s="197"/>
      <c r="SDO29" s="197"/>
      <c r="SDP29" s="197"/>
      <c r="SDQ29" s="197"/>
      <c r="SDR29" s="197"/>
      <c r="SDS29" s="197"/>
      <c r="SDT29" s="197"/>
      <c r="SDU29" s="197"/>
      <c r="SDV29" s="197"/>
      <c r="SDW29" s="197"/>
      <c r="SDX29" s="197"/>
      <c r="SDY29" s="197"/>
      <c r="SDZ29" s="197"/>
      <c r="SEA29" s="197"/>
      <c r="SEB29" s="197"/>
      <c r="SEC29" s="197"/>
      <c r="SED29" s="197"/>
      <c r="SEE29" s="197"/>
      <c r="SEF29" s="197"/>
      <c r="SEG29" s="197"/>
      <c r="SEH29" s="197"/>
      <c r="SEI29" s="197"/>
      <c r="SEJ29" s="197"/>
      <c r="SEK29" s="197"/>
      <c r="SEL29" s="197"/>
      <c r="SEM29" s="197"/>
      <c r="SEN29" s="197"/>
      <c r="SEO29" s="197"/>
      <c r="SEP29" s="197"/>
      <c r="SEQ29" s="197"/>
      <c r="SER29" s="197"/>
      <c r="SES29" s="197"/>
      <c r="SET29" s="197"/>
      <c r="SEU29" s="197"/>
      <c r="SEV29" s="197"/>
      <c r="SEW29" s="197"/>
      <c r="SEX29" s="197"/>
      <c r="SEY29" s="197"/>
      <c r="SEZ29" s="197"/>
      <c r="SFA29" s="197"/>
      <c r="SFB29" s="197"/>
      <c r="SFC29" s="197"/>
      <c r="SFD29" s="197"/>
      <c r="SFE29" s="197"/>
      <c r="SFF29" s="197"/>
      <c r="SFG29" s="197"/>
      <c r="SFH29" s="197"/>
      <c r="SFI29" s="197"/>
      <c r="SFJ29" s="197"/>
      <c r="SFK29" s="197"/>
      <c r="SFL29" s="197"/>
      <c r="SFM29" s="197"/>
      <c r="SFN29" s="197"/>
      <c r="SFO29" s="197"/>
      <c r="SFP29" s="197"/>
      <c r="SFQ29" s="197"/>
      <c r="SFR29" s="197"/>
      <c r="SFS29" s="197"/>
      <c r="SFT29" s="197"/>
      <c r="SFU29" s="197"/>
      <c r="SFV29" s="197"/>
      <c r="SFW29" s="197"/>
      <c r="SFX29" s="197"/>
      <c r="SFY29" s="197"/>
      <c r="SFZ29" s="197"/>
      <c r="SGA29" s="197"/>
      <c r="SGB29" s="197"/>
      <c r="SGC29" s="197"/>
      <c r="SGD29" s="197"/>
      <c r="SGE29" s="197"/>
      <c r="SGF29" s="197"/>
      <c r="SGG29" s="197"/>
      <c r="SGH29" s="197"/>
      <c r="SGI29" s="197"/>
      <c r="SGJ29" s="197"/>
      <c r="SGK29" s="197"/>
      <c r="SGL29" s="197"/>
      <c r="SGM29" s="197"/>
      <c r="SGN29" s="197"/>
      <c r="SGO29" s="197"/>
      <c r="SGP29" s="197"/>
      <c r="SGQ29" s="197"/>
      <c r="SGR29" s="197"/>
      <c r="SGS29" s="197"/>
      <c r="SGT29" s="197"/>
      <c r="SGU29" s="197"/>
      <c r="SGV29" s="197"/>
      <c r="SGW29" s="197"/>
      <c r="SGX29" s="197"/>
      <c r="SGY29" s="197"/>
      <c r="SGZ29" s="197"/>
      <c r="SHA29" s="197"/>
      <c r="SHB29" s="197"/>
      <c r="SHC29" s="197"/>
      <c r="SHD29" s="197"/>
      <c r="SHE29" s="197"/>
      <c r="SHF29" s="197"/>
      <c r="SHG29" s="197"/>
      <c r="SHH29" s="197"/>
      <c r="SHI29" s="197"/>
      <c r="SHJ29" s="197"/>
      <c r="SHK29" s="197"/>
      <c r="SHL29" s="197"/>
      <c r="SHM29" s="197"/>
      <c r="SHN29" s="197"/>
      <c r="SHO29" s="197"/>
      <c r="SHP29" s="197"/>
      <c r="SHQ29" s="197"/>
      <c r="SHR29" s="197"/>
      <c r="SHS29" s="197"/>
      <c r="SHT29" s="197"/>
      <c r="SHU29" s="197"/>
      <c r="SHV29" s="197"/>
      <c r="SHW29" s="197"/>
      <c r="SHX29" s="197"/>
      <c r="SHY29" s="197"/>
      <c r="SHZ29" s="197"/>
      <c r="SIA29" s="197"/>
      <c r="SIB29" s="197"/>
      <c r="SIC29" s="197"/>
      <c r="SID29" s="197"/>
      <c r="SIE29" s="197"/>
      <c r="SIF29" s="197"/>
      <c r="SIG29" s="197"/>
      <c r="SIH29" s="197"/>
      <c r="SII29" s="197"/>
      <c r="SIJ29" s="197"/>
      <c r="SIK29" s="197"/>
      <c r="SIL29" s="197"/>
      <c r="SIM29" s="197"/>
      <c r="SIN29" s="197"/>
      <c r="SIO29" s="197"/>
      <c r="SIP29" s="197"/>
      <c r="SIQ29" s="197"/>
      <c r="SIR29" s="197"/>
      <c r="SIS29" s="197"/>
      <c r="SIT29" s="197"/>
      <c r="SIU29" s="197"/>
      <c r="SIV29" s="197"/>
      <c r="SIW29" s="197"/>
      <c r="SIX29" s="197"/>
      <c r="SIY29" s="197"/>
      <c r="SIZ29" s="197"/>
      <c r="SJA29" s="197"/>
      <c r="SJB29" s="197"/>
      <c r="SJC29" s="197"/>
      <c r="SJD29" s="197"/>
      <c r="SJE29" s="197"/>
      <c r="SJF29" s="197"/>
      <c r="SJG29" s="197"/>
      <c r="SJH29" s="197"/>
      <c r="SJI29" s="197"/>
      <c r="SJJ29" s="197"/>
      <c r="SJK29" s="197"/>
      <c r="SJL29" s="197"/>
      <c r="SJM29" s="197"/>
      <c r="SJN29" s="197"/>
      <c r="SJO29" s="197"/>
      <c r="SJP29" s="197"/>
      <c r="SJQ29" s="197"/>
      <c r="SJR29" s="197"/>
      <c r="SJS29" s="197"/>
      <c r="SJT29" s="197"/>
      <c r="SJU29" s="197"/>
      <c r="SJV29" s="197"/>
      <c r="SJW29" s="197"/>
      <c r="SJX29" s="197"/>
      <c r="SJY29" s="197"/>
      <c r="SJZ29" s="197"/>
      <c r="SKA29" s="197"/>
      <c r="SKB29" s="197"/>
      <c r="SKC29" s="197"/>
      <c r="SKD29" s="197"/>
      <c r="SKE29" s="197"/>
      <c r="SKF29" s="197"/>
      <c r="SKG29" s="197"/>
      <c r="SKH29" s="197"/>
      <c r="SKI29" s="197"/>
      <c r="SKJ29" s="197"/>
      <c r="SKK29" s="197"/>
      <c r="SKL29" s="197"/>
      <c r="SKM29" s="197"/>
      <c r="SKN29" s="197"/>
      <c r="SKO29" s="197"/>
      <c r="SKP29" s="197"/>
      <c r="SKQ29" s="197"/>
      <c r="SKR29" s="197"/>
      <c r="SKS29" s="197"/>
      <c r="SKT29" s="197"/>
      <c r="SKU29" s="197"/>
      <c r="SKV29" s="197"/>
      <c r="SKW29" s="197"/>
      <c r="SKX29" s="197"/>
      <c r="SKY29" s="197"/>
      <c r="SKZ29" s="197"/>
      <c r="SLA29" s="197"/>
      <c r="SLB29" s="197"/>
      <c r="SLC29" s="197"/>
      <c r="SLD29" s="197"/>
      <c r="SLE29" s="197"/>
      <c r="SLF29" s="197"/>
      <c r="SLG29" s="197"/>
      <c r="SLH29" s="197"/>
      <c r="SLI29" s="197"/>
      <c r="SLJ29" s="197"/>
      <c r="SLK29" s="197"/>
      <c r="SLL29" s="197"/>
      <c r="SLM29" s="197"/>
      <c r="SLN29" s="197"/>
      <c r="SLO29" s="197"/>
      <c r="SLP29" s="197"/>
      <c r="SLQ29" s="197"/>
      <c r="SLR29" s="197"/>
      <c r="SLS29" s="197"/>
      <c r="SLT29" s="197"/>
      <c r="SLU29" s="197"/>
      <c r="SLV29" s="197"/>
      <c r="SLW29" s="197"/>
      <c r="SLX29" s="197"/>
      <c r="SLY29" s="197"/>
      <c r="SLZ29" s="197"/>
      <c r="SMA29" s="197"/>
      <c r="SMB29" s="197"/>
      <c r="SMC29" s="197"/>
      <c r="SMD29" s="197"/>
      <c r="SME29" s="197"/>
      <c r="SMF29" s="197"/>
      <c r="SMG29" s="197"/>
      <c r="SMH29" s="197"/>
      <c r="SMI29" s="197"/>
      <c r="SMJ29" s="197"/>
      <c r="SMK29" s="197"/>
      <c r="SML29" s="197"/>
      <c r="SMM29" s="197"/>
      <c r="SMN29" s="197"/>
      <c r="SMO29" s="197"/>
      <c r="SMP29" s="197"/>
      <c r="SMQ29" s="197"/>
      <c r="SMR29" s="197"/>
      <c r="SMS29" s="197"/>
      <c r="SMT29" s="197"/>
      <c r="SMU29" s="197"/>
      <c r="SMV29" s="197"/>
      <c r="SMW29" s="197"/>
      <c r="SMX29" s="197"/>
      <c r="SMY29" s="197"/>
      <c r="SMZ29" s="197"/>
      <c r="SNA29" s="197"/>
      <c r="SNB29" s="197"/>
      <c r="SNC29" s="197"/>
      <c r="SND29" s="197"/>
      <c r="SNE29" s="197"/>
      <c r="SNF29" s="197"/>
      <c r="SNG29" s="197"/>
      <c r="SNH29" s="197"/>
      <c r="SNI29" s="197"/>
      <c r="SNJ29" s="197"/>
      <c r="SNK29" s="197"/>
      <c r="SNL29" s="197"/>
      <c r="SNM29" s="197"/>
      <c r="SNN29" s="197"/>
      <c r="SNO29" s="197"/>
      <c r="SNP29" s="197"/>
      <c r="SNQ29" s="197"/>
      <c r="SNR29" s="197"/>
      <c r="SNS29" s="197"/>
      <c r="SNT29" s="197"/>
      <c r="SNU29" s="197"/>
      <c r="SNV29" s="197"/>
      <c r="SNW29" s="197"/>
      <c r="SNX29" s="197"/>
      <c r="SNY29" s="197"/>
      <c r="SNZ29" s="197"/>
      <c r="SOA29" s="197"/>
      <c r="SOB29" s="197"/>
      <c r="SOC29" s="197"/>
      <c r="SOD29" s="197"/>
      <c r="SOE29" s="197"/>
      <c r="SOF29" s="197"/>
      <c r="SOG29" s="197"/>
      <c r="SOH29" s="197"/>
      <c r="SOI29" s="197"/>
      <c r="SOJ29" s="197"/>
      <c r="SOK29" s="197"/>
      <c r="SOL29" s="197"/>
      <c r="SOM29" s="197"/>
      <c r="SON29" s="197"/>
      <c r="SOO29" s="197"/>
      <c r="SOP29" s="197"/>
      <c r="SOQ29" s="197"/>
      <c r="SOR29" s="197"/>
      <c r="SOS29" s="197"/>
      <c r="SOT29" s="197"/>
      <c r="SOU29" s="197"/>
      <c r="SOV29" s="197"/>
      <c r="SOW29" s="197"/>
      <c r="SOX29" s="197"/>
      <c r="SOY29" s="197"/>
      <c r="SOZ29" s="197"/>
      <c r="SPA29" s="197"/>
      <c r="SPB29" s="197"/>
      <c r="SPC29" s="197"/>
      <c r="SPD29" s="197"/>
      <c r="SPE29" s="197"/>
      <c r="SPF29" s="197"/>
      <c r="SPG29" s="197"/>
      <c r="SPH29" s="197"/>
      <c r="SPI29" s="197"/>
      <c r="SPJ29" s="197"/>
      <c r="SPK29" s="197"/>
      <c r="SPL29" s="197"/>
      <c r="SPM29" s="197"/>
      <c r="SPN29" s="197"/>
      <c r="SPO29" s="197"/>
      <c r="SPP29" s="197"/>
      <c r="SPQ29" s="197"/>
      <c r="SPR29" s="197"/>
      <c r="SPS29" s="197"/>
      <c r="SPT29" s="197"/>
      <c r="SPU29" s="197"/>
      <c r="SPV29" s="197"/>
      <c r="SPW29" s="197"/>
      <c r="SPX29" s="197"/>
      <c r="SPY29" s="197"/>
      <c r="SPZ29" s="197"/>
      <c r="SQA29" s="197"/>
      <c r="SQB29" s="197"/>
      <c r="SQC29" s="197"/>
      <c r="SQD29" s="197"/>
      <c r="SQE29" s="197"/>
      <c r="SQF29" s="197"/>
      <c r="SQG29" s="197"/>
      <c r="SQH29" s="197"/>
      <c r="SQI29" s="197"/>
      <c r="SQJ29" s="197"/>
      <c r="SQK29" s="197"/>
      <c r="SQL29" s="197"/>
      <c r="SQM29" s="197"/>
      <c r="SQN29" s="197"/>
      <c r="SQO29" s="197"/>
      <c r="SQP29" s="197"/>
      <c r="SQQ29" s="197"/>
      <c r="SQR29" s="197"/>
      <c r="SQS29" s="197"/>
      <c r="SQT29" s="197"/>
      <c r="SQU29" s="197"/>
      <c r="SQV29" s="197"/>
      <c r="SQW29" s="197"/>
      <c r="SQX29" s="197"/>
      <c r="SQY29" s="197"/>
      <c r="SQZ29" s="197"/>
      <c r="SRA29" s="197"/>
      <c r="SRB29" s="197"/>
      <c r="SRC29" s="197"/>
      <c r="SRD29" s="197"/>
      <c r="SRE29" s="197"/>
      <c r="SRF29" s="197"/>
      <c r="SRG29" s="197"/>
      <c r="SRH29" s="197"/>
      <c r="SRI29" s="197"/>
      <c r="SRJ29" s="197"/>
      <c r="SRK29" s="197"/>
      <c r="SRL29" s="197"/>
      <c r="SRM29" s="197"/>
      <c r="SRN29" s="197"/>
      <c r="SRO29" s="197"/>
      <c r="SRP29" s="197"/>
      <c r="SRQ29" s="197"/>
      <c r="SRR29" s="197"/>
      <c r="SRS29" s="197"/>
      <c r="SRT29" s="197"/>
      <c r="SRU29" s="197"/>
      <c r="SRV29" s="197"/>
      <c r="SRW29" s="197"/>
      <c r="SRX29" s="197"/>
      <c r="SRY29" s="197"/>
      <c r="SRZ29" s="197"/>
      <c r="SSA29" s="197"/>
      <c r="SSB29" s="197"/>
      <c r="SSC29" s="197"/>
      <c r="SSD29" s="197"/>
      <c r="SSE29" s="197"/>
      <c r="SSF29" s="197"/>
      <c r="SSG29" s="197"/>
      <c r="SSH29" s="197"/>
      <c r="SSI29" s="197"/>
      <c r="SSJ29" s="197"/>
      <c r="SSK29" s="197"/>
      <c r="SSL29" s="197"/>
      <c r="SSM29" s="197"/>
      <c r="SSN29" s="197"/>
      <c r="SSO29" s="197"/>
      <c r="SSP29" s="197"/>
      <c r="SSQ29" s="197"/>
      <c r="SSR29" s="197"/>
      <c r="SSS29" s="197"/>
      <c r="SST29" s="197"/>
      <c r="SSU29" s="197"/>
      <c r="SSV29" s="197"/>
      <c r="SSW29" s="197"/>
      <c r="SSX29" s="197"/>
      <c r="SSY29" s="197"/>
      <c r="SSZ29" s="197"/>
      <c r="STA29" s="197"/>
      <c r="STB29" s="197"/>
      <c r="STC29" s="197"/>
      <c r="STD29" s="197"/>
      <c r="STE29" s="197"/>
      <c r="STF29" s="197"/>
      <c r="STG29" s="197"/>
      <c r="STH29" s="197"/>
      <c r="STI29" s="197"/>
      <c r="STJ29" s="197"/>
      <c r="STK29" s="197"/>
      <c r="STL29" s="197"/>
      <c r="STM29" s="197"/>
      <c r="STN29" s="197"/>
      <c r="STO29" s="197"/>
      <c r="STP29" s="197"/>
      <c r="STQ29" s="197"/>
      <c r="STR29" s="197"/>
      <c r="STS29" s="197"/>
      <c r="STT29" s="197"/>
      <c r="STU29" s="197"/>
      <c r="STV29" s="197"/>
      <c r="STW29" s="197"/>
      <c r="STX29" s="197"/>
      <c r="STY29" s="197"/>
      <c r="STZ29" s="197"/>
      <c r="SUA29" s="197"/>
      <c r="SUB29" s="197"/>
      <c r="SUC29" s="197"/>
      <c r="SUD29" s="197"/>
      <c r="SUE29" s="197"/>
      <c r="SUF29" s="197"/>
      <c r="SUG29" s="197"/>
      <c r="SUH29" s="197"/>
      <c r="SUI29" s="197"/>
      <c r="SUJ29" s="197"/>
      <c r="SUK29" s="197"/>
      <c r="SUL29" s="197"/>
      <c r="SUM29" s="197"/>
      <c r="SUN29" s="197"/>
      <c r="SUO29" s="197"/>
      <c r="SUP29" s="197"/>
      <c r="SUQ29" s="197"/>
      <c r="SUR29" s="197"/>
      <c r="SUS29" s="197"/>
      <c r="SUT29" s="197"/>
      <c r="SUU29" s="197"/>
      <c r="SUV29" s="197"/>
      <c r="SUW29" s="197"/>
      <c r="SUX29" s="197"/>
      <c r="SUY29" s="197"/>
      <c r="SUZ29" s="197"/>
      <c r="SVA29" s="197"/>
      <c r="SVB29" s="197"/>
      <c r="SVC29" s="197"/>
      <c r="SVD29" s="197"/>
      <c r="SVE29" s="197"/>
      <c r="SVF29" s="197"/>
      <c r="SVG29" s="197"/>
      <c r="SVH29" s="197"/>
      <c r="SVI29" s="197"/>
      <c r="SVJ29" s="197"/>
      <c r="SVK29" s="197"/>
      <c r="SVL29" s="197"/>
      <c r="SVM29" s="197"/>
      <c r="SVN29" s="197"/>
      <c r="SVO29" s="197"/>
      <c r="SVP29" s="197"/>
      <c r="SVQ29" s="197"/>
      <c r="SVR29" s="197"/>
      <c r="SVS29" s="197"/>
      <c r="SVT29" s="197"/>
      <c r="SVU29" s="197"/>
      <c r="SVV29" s="197"/>
      <c r="SVW29" s="197"/>
      <c r="SVX29" s="197"/>
      <c r="SVY29" s="197"/>
      <c r="SVZ29" s="197"/>
      <c r="SWA29" s="197"/>
      <c r="SWB29" s="197"/>
      <c r="SWC29" s="197"/>
      <c r="SWD29" s="197"/>
      <c r="SWE29" s="197"/>
      <c r="SWF29" s="197"/>
      <c r="SWG29" s="197"/>
      <c r="SWH29" s="197"/>
      <c r="SWI29" s="197"/>
      <c r="SWJ29" s="197"/>
      <c r="SWK29" s="197"/>
      <c r="SWL29" s="197"/>
      <c r="SWM29" s="197"/>
      <c r="SWN29" s="197"/>
      <c r="SWO29" s="197"/>
      <c r="SWP29" s="197"/>
      <c r="SWQ29" s="197"/>
      <c r="SWR29" s="197"/>
      <c r="SWS29" s="197"/>
      <c r="SWT29" s="197"/>
      <c r="SWU29" s="197"/>
      <c r="SWV29" s="197"/>
      <c r="SWW29" s="197"/>
      <c r="SWX29" s="197"/>
      <c r="SWY29" s="197"/>
      <c r="SWZ29" s="197"/>
      <c r="SXA29" s="197"/>
      <c r="SXB29" s="197"/>
      <c r="SXC29" s="197"/>
      <c r="SXD29" s="197"/>
      <c r="SXE29" s="197"/>
      <c r="SXF29" s="197"/>
      <c r="SXG29" s="197"/>
      <c r="SXH29" s="197"/>
      <c r="SXI29" s="197"/>
      <c r="SXJ29" s="197"/>
      <c r="SXK29" s="197"/>
      <c r="SXL29" s="197"/>
      <c r="SXM29" s="197"/>
      <c r="SXN29" s="197"/>
      <c r="SXO29" s="197"/>
      <c r="SXP29" s="197"/>
      <c r="SXQ29" s="197"/>
      <c r="SXR29" s="197"/>
      <c r="SXS29" s="197"/>
      <c r="SXT29" s="197"/>
      <c r="SXU29" s="197"/>
      <c r="SXV29" s="197"/>
      <c r="SXW29" s="197"/>
      <c r="SXX29" s="197"/>
      <c r="SXY29" s="197"/>
      <c r="SXZ29" s="197"/>
      <c r="SYA29" s="197"/>
      <c r="SYB29" s="197"/>
      <c r="SYC29" s="197"/>
      <c r="SYD29" s="197"/>
      <c r="SYE29" s="197"/>
      <c r="SYF29" s="197"/>
      <c r="SYG29" s="197"/>
      <c r="SYH29" s="197"/>
      <c r="SYI29" s="197"/>
      <c r="SYJ29" s="197"/>
      <c r="SYK29" s="197"/>
      <c r="SYL29" s="197"/>
      <c r="SYM29" s="197"/>
      <c r="SYN29" s="197"/>
      <c r="SYO29" s="197"/>
      <c r="SYP29" s="197"/>
      <c r="SYQ29" s="197"/>
      <c r="SYR29" s="197"/>
      <c r="SYS29" s="197"/>
      <c r="SYT29" s="197"/>
      <c r="SYU29" s="197"/>
      <c r="SYV29" s="197"/>
      <c r="SYW29" s="197"/>
      <c r="SYX29" s="197"/>
      <c r="SYY29" s="197"/>
      <c r="SYZ29" s="197"/>
      <c r="SZA29" s="197"/>
      <c r="SZB29" s="197"/>
      <c r="SZC29" s="197"/>
      <c r="SZD29" s="197"/>
      <c r="SZE29" s="197"/>
      <c r="SZF29" s="197"/>
      <c r="SZG29" s="197"/>
      <c r="SZH29" s="197"/>
      <c r="SZI29" s="197"/>
      <c r="SZJ29" s="197"/>
      <c r="SZK29" s="197"/>
      <c r="SZL29" s="197"/>
      <c r="SZM29" s="197"/>
      <c r="SZN29" s="197"/>
      <c r="SZO29" s="197"/>
      <c r="SZP29" s="197"/>
      <c r="SZQ29" s="197"/>
      <c r="SZR29" s="197"/>
      <c r="SZS29" s="197"/>
      <c r="SZT29" s="197"/>
      <c r="SZU29" s="197"/>
      <c r="SZV29" s="197"/>
      <c r="SZW29" s="197"/>
      <c r="SZX29" s="197"/>
      <c r="SZY29" s="197"/>
      <c r="SZZ29" s="197"/>
      <c r="TAA29" s="197"/>
      <c r="TAB29" s="197"/>
      <c r="TAC29" s="197"/>
      <c r="TAD29" s="197"/>
      <c r="TAE29" s="197"/>
      <c r="TAF29" s="197"/>
      <c r="TAG29" s="197"/>
      <c r="TAH29" s="197"/>
      <c r="TAI29" s="197"/>
      <c r="TAJ29" s="197"/>
      <c r="TAK29" s="197"/>
      <c r="TAL29" s="197"/>
      <c r="TAM29" s="197"/>
      <c r="TAN29" s="197"/>
      <c r="TAO29" s="197"/>
      <c r="TAP29" s="197"/>
      <c r="TAQ29" s="197"/>
      <c r="TAR29" s="197"/>
      <c r="TAS29" s="197"/>
      <c r="TAT29" s="197"/>
      <c r="TAU29" s="197"/>
      <c r="TAV29" s="197"/>
      <c r="TAW29" s="197"/>
      <c r="TAX29" s="197"/>
      <c r="TAY29" s="197"/>
      <c r="TAZ29" s="197"/>
      <c r="TBA29" s="197"/>
      <c r="TBB29" s="197"/>
      <c r="TBC29" s="197"/>
      <c r="TBD29" s="197"/>
      <c r="TBE29" s="197"/>
      <c r="TBF29" s="197"/>
      <c r="TBG29" s="197"/>
      <c r="TBH29" s="197"/>
      <c r="TBI29" s="197"/>
      <c r="TBJ29" s="197"/>
      <c r="TBK29" s="197"/>
      <c r="TBL29" s="197"/>
      <c r="TBM29" s="197"/>
      <c r="TBN29" s="197"/>
      <c r="TBO29" s="197"/>
      <c r="TBP29" s="197"/>
      <c r="TBQ29" s="197"/>
      <c r="TBR29" s="197"/>
      <c r="TBS29" s="197"/>
      <c r="TBT29" s="197"/>
      <c r="TBU29" s="197"/>
      <c r="TBV29" s="197"/>
      <c r="TBW29" s="197"/>
      <c r="TBX29" s="197"/>
      <c r="TBY29" s="197"/>
      <c r="TBZ29" s="197"/>
      <c r="TCA29" s="197"/>
      <c r="TCB29" s="197"/>
      <c r="TCC29" s="197"/>
      <c r="TCD29" s="197"/>
      <c r="TCE29" s="197"/>
      <c r="TCF29" s="197"/>
      <c r="TCG29" s="197"/>
      <c r="TCH29" s="197"/>
      <c r="TCI29" s="197"/>
      <c r="TCJ29" s="197"/>
      <c r="TCK29" s="197"/>
      <c r="TCL29" s="197"/>
      <c r="TCM29" s="197"/>
      <c r="TCN29" s="197"/>
      <c r="TCO29" s="197"/>
      <c r="TCP29" s="197"/>
      <c r="TCQ29" s="197"/>
      <c r="TCR29" s="197"/>
      <c r="TCS29" s="197"/>
      <c r="TCT29" s="197"/>
      <c r="TCU29" s="197"/>
      <c r="TCV29" s="197"/>
      <c r="TCW29" s="197"/>
      <c r="TCX29" s="197"/>
      <c r="TCY29" s="197"/>
      <c r="TCZ29" s="197"/>
      <c r="TDA29" s="197"/>
      <c r="TDB29" s="197"/>
      <c r="TDC29" s="197"/>
      <c r="TDD29" s="197"/>
      <c r="TDE29" s="197"/>
      <c r="TDF29" s="197"/>
      <c r="TDG29" s="197"/>
      <c r="TDH29" s="197"/>
      <c r="TDI29" s="197"/>
      <c r="TDJ29" s="197"/>
      <c r="TDK29" s="197"/>
      <c r="TDL29" s="197"/>
      <c r="TDM29" s="197"/>
      <c r="TDN29" s="197"/>
      <c r="TDO29" s="197"/>
      <c r="TDP29" s="197"/>
      <c r="TDQ29" s="197"/>
      <c r="TDR29" s="197"/>
      <c r="TDS29" s="197"/>
      <c r="TDT29" s="197"/>
      <c r="TDU29" s="197"/>
      <c r="TDV29" s="197"/>
      <c r="TDW29" s="197"/>
      <c r="TDX29" s="197"/>
      <c r="TDY29" s="197"/>
      <c r="TDZ29" s="197"/>
      <c r="TEA29" s="197"/>
      <c r="TEB29" s="197"/>
      <c r="TEC29" s="197"/>
      <c r="TED29" s="197"/>
      <c r="TEE29" s="197"/>
      <c r="TEF29" s="197"/>
      <c r="TEG29" s="197"/>
      <c r="TEH29" s="197"/>
      <c r="TEI29" s="197"/>
      <c r="TEJ29" s="197"/>
      <c r="TEK29" s="197"/>
      <c r="TEL29" s="197"/>
      <c r="TEM29" s="197"/>
      <c r="TEN29" s="197"/>
      <c r="TEO29" s="197"/>
      <c r="TEP29" s="197"/>
      <c r="TEQ29" s="197"/>
      <c r="TER29" s="197"/>
      <c r="TES29" s="197"/>
      <c r="TET29" s="197"/>
      <c r="TEU29" s="197"/>
      <c r="TEV29" s="197"/>
      <c r="TEW29" s="197"/>
      <c r="TEX29" s="197"/>
      <c r="TEY29" s="197"/>
      <c r="TEZ29" s="197"/>
      <c r="TFA29" s="197"/>
      <c r="TFB29" s="197"/>
      <c r="TFC29" s="197"/>
      <c r="TFD29" s="197"/>
      <c r="TFE29" s="197"/>
      <c r="TFF29" s="197"/>
      <c r="TFG29" s="197"/>
      <c r="TFH29" s="197"/>
      <c r="TFI29" s="197"/>
      <c r="TFJ29" s="197"/>
      <c r="TFK29" s="197"/>
      <c r="TFL29" s="197"/>
      <c r="TFM29" s="197"/>
      <c r="TFN29" s="197"/>
      <c r="TFO29" s="197"/>
      <c r="TFP29" s="197"/>
      <c r="TFQ29" s="197"/>
      <c r="TFR29" s="197"/>
      <c r="TFS29" s="197"/>
      <c r="TFT29" s="197"/>
      <c r="TFU29" s="197"/>
      <c r="TFV29" s="197"/>
      <c r="TFW29" s="197"/>
      <c r="TFX29" s="197"/>
      <c r="TFY29" s="197"/>
      <c r="TFZ29" s="197"/>
      <c r="TGA29" s="197"/>
      <c r="TGB29" s="197"/>
      <c r="TGC29" s="197"/>
      <c r="TGD29" s="197"/>
      <c r="TGE29" s="197"/>
      <c r="TGF29" s="197"/>
      <c r="TGG29" s="197"/>
      <c r="TGH29" s="197"/>
      <c r="TGI29" s="197"/>
      <c r="TGJ29" s="197"/>
      <c r="TGK29" s="197"/>
      <c r="TGL29" s="197"/>
      <c r="TGM29" s="197"/>
      <c r="TGN29" s="197"/>
      <c r="TGO29" s="197"/>
      <c r="TGP29" s="197"/>
      <c r="TGQ29" s="197"/>
      <c r="TGR29" s="197"/>
      <c r="TGS29" s="197"/>
      <c r="TGT29" s="197"/>
      <c r="TGU29" s="197"/>
      <c r="TGV29" s="197"/>
      <c r="TGW29" s="197"/>
      <c r="TGX29" s="197"/>
      <c r="TGY29" s="197"/>
      <c r="TGZ29" s="197"/>
      <c r="THA29" s="197"/>
      <c r="THB29" s="197"/>
      <c r="THC29" s="197"/>
      <c r="THD29" s="197"/>
      <c r="THE29" s="197"/>
      <c r="THF29" s="197"/>
      <c r="THG29" s="197"/>
      <c r="THH29" s="197"/>
      <c r="THI29" s="197"/>
      <c r="THJ29" s="197"/>
      <c r="THK29" s="197"/>
      <c r="THL29" s="197"/>
      <c r="THM29" s="197"/>
      <c r="THN29" s="197"/>
      <c r="THO29" s="197"/>
      <c r="THP29" s="197"/>
      <c r="THQ29" s="197"/>
      <c r="THR29" s="197"/>
      <c r="THS29" s="197"/>
      <c r="THT29" s="197"/>
      <c r="THU29" s="197"/>
      <c r="THV29" s="197"/>
      <c r="THW29" s="197"/>
      <c r="THX29" s="197"/>
      <c r="THY29" s="197"/>
      <c r="THZ29" s="197"/>
      <c r="TIA29" s="197"/>
      <c r="TIB29" s="197"/>
      <c r="TIC29" s="197"/>
      <c r="TID29" s="197"/>
      <c r="TIE29" s="197"/>
      <c r="TIF29" s="197"/>
      <c r="TIG29" s="197"/>
      <c r="TIH29" s="197"/>
      <c r="TII29" s="197"/>
      <c r="TIJ29" s="197"/>
      <c r="TIK29" s="197"/>
      <c r="TIL29" s="197"/>
      <c r="TIM29" s="197"/>
      <c r="TIN29" s="197"/>
      <c r="TIO29" s="197"/>
      <c r="TIP29" s="197"/>
      <c r="TIQ29" s="197"/>
      <c r="TIR29" s="197"/>
      <c r="TIS29" s="197"/>
      <c r="TIT29" s="197"/>
      <c r="TIU29" s="197"/>
      <c r="TIV29" s="197"/>
      <c r="TIW29" s="197"/>
      <c r="TIX29" s="197"/>
      <c r="TIY29" s="197"/>
      <c r="TIZ29" s="197"/>
      <c r="TJA29" s="197"/>
      <c r="TJB29" s="197"/>
      <c r="TJC29" s="197"/>
      <c r="TJD29" s="197"/>
      <c r="TJE29" s="197"/>
      <c r="TJF29" s="197"/>
      <c r="TJG29" s="197"/>
      <c r="TJH29" s="197"/>
      <c r="TJI29" s="197"/>
      <c r="TJJ29" s="197"/>
      <c r="TJK29" s="197"/>
      <c r="TJL29" s="197"/>
      <c r="TJM29" s="197"/>
      <c r="TJN29" s="197"/>
      <c r="TJO29" s="197"/>
      <c r="TJP29" s="197"/>
      <c r="TJQ29" s="197"/>
      <c r="TJR29" s="197"/>
      <c r="TJS29" s="197"/>
      <c r="TJT29" s="197"/>
      <c r="TJU29" s="197"/>
      <c r="TJV29" s="197"/>
      <c r="TJW29" s="197"/>
      <c r="TJX29" s="197"/>
      <c r="TJY29" s="197"/>
      <c r="TJZ29" s="197"/>
      <c r="TKA29" s="197"/>
      <c r="TKB29" s="197"/>
      <c r="TKC29" s="197"/>
      <c r="TKD29" s="197"/>
      <c r="TKE29" s="197"/>
      <c r="TKF29" s="197"/>
      <c r="TKG29" s="197"/>
      <c r="TKH29" s="197"/>
      <c r="TKI29" s="197"/>
      <c r="TKJ29" s="197"/>
      <c r="TKK29" s="197"/>
      <c r="TKL29" s="197"/>
      <c r="TKM29" s="197"/>
      <c r="TKN29" s="197"/>
      <c r="TKO29" s="197"/>
      <c r="TKP29" s="197"/>
      <c r="TKQ29" s="197"/>
      <c r="TKR29" s="197"/>
      <c r="TKS29" s="197"/>
      <c r="TKT29" s="197"/>
      <c r="TKU29" s="197"/>
      <c r="TKV29" s="197"/>
      <c r="TKW29" s="197"/>
      <c r="TKX29" s="197"/>
      <c r="TKY29" s="197"/>
      <c r="TKZ29" s="197"/>
      <c r="TLA29" s="197"/>
      <c r="TLB29" s="197"/>
      <c r="TLC29" s="197"/>
      <c r="TLD29" s="197"/>
      <c r="TLE29" s="197"/>
      <c r="TLF29" s="197"/>
      <c r="TLG29" s="197"/>
      <c r="TLH29" s="197"/>
      <c r="TLI29" s="197"/>
      <c r="TLJ29" s="197"/>
      <c r="TLK29" s="197"/>
      <c r="TLL29" s="197"/>
      <c r="TLM29" s="197"/>
      <c r="TLN29" s="197"/>
      <c r="TLO29" s="197"/>
      <c r="TLP29" s="197"/>
      <c r="TLQ29" s="197"/>
      <c r="TLR29" s="197"/>
      <c r="TLS29" s="197"/>
      <c r="TLT29" s="197"/>
      <c r="TLU29" s="197"/>
      <c r="TLV29" s="197"/>
      <c r="TLW29" s="197"/>
      <c r="TLX29" s="197"/>
      <c r="TLY29" s="197"/>
      <c r="TLZ29" s="197"/>
      <c r="TMA29" s="197"/>
      <c r="TMB29" s="197"/>
      <c r="TMC29" s="197"/>
      <c r="TMD29" s="197"/>
      <c r="TME29" s="197"/>
      <c r="TMF29" s="197"/>
      <c r="TMG29" s="197"/>
      <c r="TMH29" s="197"/>
      <c r="TMI29" s="197"/>
      <c r="TMJ29" s="197"/>
      <c r="TMK29" s="197"/>
      <c r="TML29" s="197"/>
      <c r="TMM29" s="197"/>
      <c r="TMN29" s="197"/>
      <c r="TMO29" s="197"/>
      <c r="TMP29" s="197"/>
      <c r="TMQ29" s="197"/>
      <c r="TMR29" s="197"/>
      <c r="TMS29" s="197"/>
      <c r="TMT29" s="197"/>
      <c r="TMU29" s="197"/>
      <c r="TMV29" s="197"/>
      <c r="TMW29" s="197"/>
      <c r="TMX29" s="197"/>
      <c r="TMY29" s="197"/>
      <c r="TMZ29" s="197"/>
      <c r="TNA29" s="197"/>
      <c r="TNB29" s="197"/>
      <c r="TNC29" s="197"/>
      <c r="TND29" s="197"/>
      <c r="TNE29" s="197"/>
      <c r="TNF29" s="197"/>
      <c r="TNG29" s="197"/>
      <c r="TNH29" s="197"/>
      <c r="TNI29" s="197"/>
      <c r="TNJ29" s="197"/>
      <c r="TNK29" s="197"/>
      <c r="TNL29" s="197"/>
      <c r="TNM29" s="197"/>
      <c r="TNN29" s="197"/>
      <c r="TNO29" s="197"/>
      <c r="TNP29" s="197"/>
      <c r="TNQ29" s="197"/>
      <c r="TNR29" s="197"/>
      <c r="TNS29" s="197"/>
      <c r="TNT29" s="197"/>
      <c r="TNU29" s="197"/>
      <c r="TNV29" s="197"/>
      <c r="TNW29" s="197"/>
      <c r="TNX29" s="197"/>
      <c r="TNY29" s="197"/>
      <c r="TNZ29" s="197"/>
      <c r="TOA29" s="197"/>
      <c r="TOB29" s="197"/>
      <c r="TOC29" s="197"/>
      <c r="TOD29" s="197"/>
      <c r="TOE29" s="197"/>
      <c r="TOF29" s="197"/>
      <c r="TOG29" s="197"/>
      <c r="TOH29" s="197"/>
      <c r="TOI29" s="197"/>
      <c r="TOJ29" s="197"/>
      <c r="TOK29" s="197"/>
      <c r="TOL29" s="197"/>
      <c r="TOM29" s="197"/>
      <c r="TON29" s="197"/>
      <c r="TOO29" s="197"/>
      <c r="TOP29" s="197"/>
      <c r="TOQ29" s="197"/>
      <c r="TOR29" s="197"/>
      <c r="TOS29" s="197"/>
      <c r="TOT29" s="197"/>
      <c r="TOU29" s="197"/>
      <c r="TOV29" s="197"/>
      <c r="TOW29" s="197"/>
      <c r="TOX29" s="197"/>
      <c r="TOY29" s="197"/>
      <c r="TOZ29" s="197"/>
      <c r="TPA29" s="197"/>
      <c r="TPB29" s="197"/>
      <c r="TPC29" s="197"/>
      <c r="TPD29" s="197"/>
      <c r="TPE29" s="197"/>
      <c r="TPF29" s="197"/>
      <c r="TPG29" s="197"/>
      <c r="TPH29" s="197"/>
      <c r="TPI29" s="197"/>
      <c r="TPJ29" s="197"/>
      <c r="TPK29" s="197"/>
      <c r="TPL29" s="197"/>
      <c r="TPM29" s="197"/>
      <c r="TPN29" s="197"/>
      <c r="TPO29" s="197"/>
      <c r="TPP29" s="197"/>
      <c r="TPQ29" s="197"/>
      <c r="TPR29" s="197"/>
      <c r="TPS29" s="197"/>
      <c r="TPT29" s="197"/>
      <c r="TPU29" s="197"/>
      <c r="TPV29" s="197"/>
      <c r="TPW29" s="197"/>
      <c r="TPX29" s="197"/>
      <c r="TPY29" s="197"/>
      <c r="TPZ29" s="197"/>
      <c r="TQA29" s="197"/>
      <c r="TQB29" s="197"/>
      <c r="TQC29" s="197"/>
      <c r="TQD29" s="197"/>
      <c r="TQE29" s="197"/>
      <c r="TQF29" s="197"/>
      <c r="TQG29" s="197"/>
      <c r="TQH29" s="197"/>
      <c r="TQI29" s="197"/>
      <c r="TQJ29" s="197"/>
      <c r="TQK29" s="197"/>
      <c r="TQL29" s="197"/>
      <c r="TQM29" s="197"/>
      <c r="TQN29" s="197"/>
      <c r="TQO29" s="197"/>
      <c r="TQP29" s="197"/>
      <c r="TQQ29" s="197"/>
      <c r="TQR29" s="197"/>
      <c r="TQS29" s="197"/>
      <c r="TQT29" s="197"/>
      <c r="TQU29" s="197"/>
      <c r="TQV29" s="197"/>
      <c r="TQW29" s="197"/>
      <c r="TQX29" s="197"/>
      <c r="TQY29" s="197"/>
      <c r="TQZ29" s="197"/>
      <c r="TRA29" s="197"/>
      <c r="TRB29" s="197"/>
      <c r="TRC29" s="197"/>
      <c r="TRD29" s="197"/>
      <c r="TRE29" s="197"/>
      <c r="TRF29" s="197"/>
      <c r="TRG29" s="197"/>
      <c r="TRH29" s="197"/>
      <c r="TRI29" s="197"/>
      <c r="TRJ29" s="197"/>
      <c r="TRK29" s="197"/>
      <c r="TRL29" s="197"/>
      <c r="TRM29" s="197"/>
      <c r="TRN29" s="197"/>
      <c r="TRO29" s="197"/>
      <c r="TRP29" s="197"/>
      <c r="TRQ29" s="197"/>
      <c r="TRR29" s="197"/>
      <c r="TRS29" s="197"/>
      <c r="TRT29" s="197"/>
      <c r="TRU29" s="197"/>
      <c r="TRV29" s="197"/>
      <c r="TRW29" s="197"/>
      <c r="TRX29" s="197"/>
      <c r="TRY29" s="197"/>
      <c r="TRZ29" s="197"/>
      <c r="TSA29" s="197"/>
      <c r="TSB29" s="197"/>
      <c r="TSC29" s="197"/>
      <c r="TSD29" s="197"/>
      <c r="TSE29" s="197"/>
      <c r="TSF29" s="197"/>
      <c r="TSG29" s="197"/>
      <c r="TSH29" s="197"/>
      <c r="TSI29" s="197"/>
      <c r="TSJ29" s="197"/>
      <c r="TSK29" s="197"/>
      <c r="TSL29" s="197"/>
      <c r="TSM29" s="197"/>
      <c r="TSN29" s="197"/>
      <c r="TSO29" s="197"/>
      <c r="TSP29" s="197"/>
      <c r="TSQ29" s="197"/>
      <c r="TSR29" s="197"/>
      <c r="TSS29" s="197"/>
      <c r="TST29" s="197"/>
      <c r="TSU29" s="197"/>
      <c r="TSV29" s="197"/>
      <c r="TSW29" s="197"/>
      <c r="TSX29" s="197"/>
      <c r="TSY29" s="197"/>
      <c r="TSZ29" s="197"/>
      <c r="TTA29" s="197"/>
      <c r="TTB29" s="197"/>
      <c r="TTC29" s="197"/>
      <c r="TTD29" s="197"/>
      <c r="TTE29" s="197"/>
      <c r="TTF29" s="197"/>
      <c r="TTG29" s="197"/>
      <c r="TTH29" s="197"/>
      <c r="TTI29" s="197"/>
      <c r="TTJ29" s="197"/>
      <c r="TTK29" s="197"/>
      <c r="TTL29" s="197"/>
      <c r="TTM29" s="197"/>
      <c r="TTN29" s="197"/>
      <c r="TTO29" s="197"/>
      <c r="TTP29" s="197"/>
      <c r="TTQ29" s="197"/>
      <c r="TTR29" s="197"/>
      <c r="TTS29" s="197"/>
      <c r="TTT29" s="197"/>
      <c r="TTU29" s="197"/>
      <c r="TTV29" s="197"/>
      <c r="TTW29" s="197"/>
      <c r="TTX29" s="197"/>
      <c r="TTY29" s="197"/>
      <c r="TTZ29" s="197"/>
      <c r="TUA29" s="197"/>
      <c r="TUB29" s="197"/>
      <c r="TUC29" s="197"/>
      <c r="TUD29" s="197"/>
      <c r="TUE29" s="197"/>
      <c r="TUF29" s="197"/>
      <c r="TUG29" s="197"/>
      <c r="TUH29" s="197"/>
      <c r="TUI29" s="197"/>
      <c r="TUJ29" s="197"/>
      <c r="TUK29" s="197"/>
      <c r="TUL29" s="197"/>
      <c r="TUM29" s="197"/>
      <c r="TUN29" s="197"/>
      <c r="TUO29" s="197"/>
      <c r="TUP29" s="197"/>
      <c r="TUQ29" s="197"/>
      <c r="TUR29" s="197"/>
      <c r="TUS29" s="197"/>
      <c r="TUT29" s="197"/>
      <c r="TUU29" s="197"/>
      <c r="TUV29" s="197"/>
      <c r="TUW29" s="197"/>
      <c r="TUX29" s="197"/>
      <c r="TUY29" s="197"/>
      <c r="TUZ29" s="197"/>
      <c r="TVA29" s="197"/>
      <c r="TVB29" s="197"/>
      <c r="TVC29" s="197"/>
      <c r="TVD29" s="197"/>
      <c r="TVE29" s="197"/>
      <c r="TVF29" s="197"/>
      <c r="TVG29" s="197"/>
      <c r="TVH29" s="197"/>
      <c r="TVI29" s="197"/>
      <c r="TVJ29" s="197"/>
      <c r="TVK29" s="197"/>
      <c r="TVL29" s="197"/>
      <c r="TVM29" s="197"/>
      <c r="TVN29" s="197"/>
      <c r="TVO29" s="197"/>
      <c r="TVP29" s="197"/>
      <c r="TVQ29" s="197"/>
      <c r="TVR29" s="197"/>
      <c r="TVS29" s="197"/>
      <c r="TVT29" s="197"/>
      <c r="TVU29" s="197"/>
      <c r="TVV29" s="197"/>
      <c r="TVW29" s="197"/>
      <c r="TVX29" s="197"/>
      <c r="TVY29" s="197"/>
      <c r="TVZ29" s="197"/>
      <c r="TWA29" s="197"/>
      <c r="TWB29" s="197"/>
      <c r="TWC29" s="197"/>
      <c r="TWD29" s="197"/>
      <c r="TWE29" s="197"/>
      <c r="TWF29" s="197"/>
      <c r="TWG29" s="197"/>
      <c r="TWH29" s="197"/>
      <c r="TWI29" s="197"/>
      <c r="TWJ29" s="197"/>
      <c r="TWK29" s="197"/>
      <c r="TWL29" s="197"/>
      <c r="TWM29" s="197"/>
      <c r="TWN29" s="197"/>
      <c r="TWO29" s="197"/>
      <c r="TWP29" s="197"/>
      <c r="TWQ29" s="197"/>
      <c r="TWR29" s="197"/>
      <c r="TWS29" s="197"/>
      <c r="TWT29" s="197"/>
      <c r="TWU29" s="197"/>
      <c r="TWV29" s="197"/>
      <c r="TWW29" s="197"/>
      <c r="TWX29" s="197"/>
      <c r="TWY29" s="197"/>
      <c r="TWZ29" s="197"/>
      <c r="TXA29" s="197"/>
      <c r="TXB29" s="197"/>
      <c r="TXC29" s="197"/>
      <c r="TXD29" s="197"/>
      <c r="TXE29" s="197"/>
      <c r="TXF29" s="197"/>
      <c r="TXG29" s="197"/>
      <c r="TXH29" s="197"/>
      <c r="TXI29" s="197"/>
      <c r="TXJ29" s="197"/>
      <c r="TXK29" s="197"/>
      <c r="TXL29" s="197"/>
      <c r="TXM29" s="197"/>
      <c r="TXN29" s="197"/>
      <c r="TXO29" s="197"/>
      <c r="TXP29" s="197"/>
      <c r="TXQ29" s="197"/>
      <c r="TXR29" s="197"/>
      <c r="TXS29" s="197"/>
      <c r="TXT29" s="197"/>
      <c r="TXU29" s="197"/>
      <c r="TXV29" s="197"/>
      <c r="TXW29" s="197"/>
      <c r="TXX29" s="197"/>
      <c r="TXY29" s="197"/>
      <c r="TXZ29" s="197"/>
      <c r="TYA29" s="197"/>
      <c r="TYB29" s="197"/>
      <c r="TYC29" s="197"/>
      <c r="TYD29" s="197"/>
      <c r="TYE29" s="197"/>
      <c r="TYF29" s="197"/>
      <c r="TYG29" s="197"/>
      <c r="TYH29" s="197"/>
      <c r="TYI29" s="197"/>
      <c r="TYJ29" s="197"/>
      <c r="TYK29" s="197"/>
      <c r="TYL29" s="197"/>
      <c r="TYM29" s="197"/>
      <c r="TYN29" s="197"/>
      <c r="TYO29" s="197"/>
      <c r="TYP29" s="197"/>
      <c r="TYQ29" s="197"/>
      <c r="TYR29" s="197"/>
      <c r="TYS29" s="197"/>
      <c r="TYT29" s="197"/>
      <c r="TYU29" s="197"/>
      <c r="TYV29" s="197"/>
      <c r="TYW29" s="197"/>
      <c r="TYX29" s="197"/>
      <c r="TYY29" s="197"/>
      <c r="TYZ29" s="197"/>
      <c r="TZA29" s="197"/>
      <c r="TZB29" s="197"/>
      <c r="TZC29" s="197"/>
      <c r="TZD29" s="197"/>
      <c r="TZE29" s="197"/>
      <c r="TZF29" s="197"/>
      <c r="TZG29" s="197"/>
      <c r="TZH29" s="197"/>
      <c r="TZI29" s="197"/>
      <c r="TZJ29" s="197"/>
      <c r="TZK29" s="197"/>
      <c r="TZL29" s="197"/>
      <c r="TZM29" s="197"/>
      <c r="TZN29" s="197"/>
      <c r="TZO29" s="197"/>
      <c r="TZP29" s="197"/>
      <c r="TZQ29" s="197"/>
      <c r="TZR29" s="197"/>
      <c r="TZS29" s="197"/>
      <c r="TZT29" s="197"/>
      <c r="TZU29" s="197"/>
      <c r="TZV29" s="197"/>
      <c r="TZW29" s="197"/>
      <c r="TZX29" s="197"/>
      <c r="TZY29" s="197"/>
      <c r="TZZ29" s="197"/>
      <c r="UAA29" s="197"/>
      <c r="UAB29" s="197"/>
      <c r="UAC29" s="197"/>
      <c r="UAD29" s="197"/>
      <c r="UAE29" s="197"/>
      <c r="UAF29" s="197"/>
      <c r="UAG29" s="197"/>
      <c r="UAH29" s="197"/>
      <c r="UAI29" s="197"/>
      <c r="UAJ29" s="197"/>
      <c r="UAK29" s="197"/>
      <c r="UAL29" s="197"/>
      <c r="UAM29" s="197"/>
      <c r="UAN29" s="197"/>
      <c r="UAO29" s="197"/>
      <c r="UAP29" s="197"/>
      <c r="UAQ29" s="197"/>
      <c r="UAR29" s="197"/>
      <c r="UAS29" s="197"/>
      <c r="UAT29" s="197"/>
      <c r="UAU29" s="197"/>
      <c r="UAV29" s="197"/>
      <c r="UAW29" s="197"/>
      <c r="UAX29" s="197"/>
      <c r="UAY29" s="197"/>
      <c r="UAZ29" s="197"/>
      <c r="UBA29" s="197"/>
      <c r="UBB29" s="197"/>
      <c r="UBC29" s="197"/>
      <c r="UBD29" s="197"/>
      <c r="UBE29" s="197"/>
      <c r="UBF29" s="197"/>
      <c r="UBG29" s="197"/>
      <c r="UBH29" s="197"/>
      <c r="UBI29" s="197"/>
      <c r="UBJ29" s="197"/>
      <c r="UBK29" s="197"/>
      <c r="UBL29" s="197"/>
      <c r="UBM29" s="197"/>
      <c r="UBN29" s="197"/>
      <c r="UBO29" s="197"/>
      <c r="UBP29" s="197"/>
      <c r="UBQ29" s="197"/>
      <c r="UBR29" s="197"/>
      <c r="UBS29" s="197"/>
      <c r="UBT29" s="197"/>
      <c r="UBU29" s="197"/>
      <c r="UBV29" s="197"/>
      <c r="UBW29" s="197"/>
      <c r="UBX29" s="197"/>
      <c r="UBY29" s="197"/>
      <c r="UBZ29" s="197"/>
      <c r="UCA29" s="197"/>
      <c r="UCB29" s="197"/>
      <c r="UCC29" s="197"/>
      <c r="UCD29" s="197"/>
      <c r="UCE29" s="197"/>
      <c r="UCF29" s="197"/>
      <c r="UCG29" s="197"/>
      <c r="UCH29" s="197"/>
      <c r="UCI29" s="197"/>
      <c r="UCJ29" s="197"/>
      <c r="UCK29" s="197"/>
      <c r="UCL29" s="197"/>
      <c r="UCM29" s="197"/>
      <c r="UCN29" s="197"/>
      <c r="UCO29" s="197"/>
      <c r="UCP29" s="197"/>
      <c r="UCQ29" s="197"/>
      <c r="UCR29" s="197"/>
      <c r="UCS29" s="197"/>
      <c r="UCT29" s="197"/>
      <c r="UCU29" s="197"/>
      <c r="UCV29" s="197"/>
      <c r="UCW29" s="197"/>
      <c r="UCX29" s="197"/>
      <c r="UCY29" s="197"/>
      <c r="UCZ29" s="197"/>
      <c r="UDA29" s="197"/>
      <c r="UDB29" s="197"/>
      <c r="UDC29" s="197"/>
      <c r="UDD29" s="197"/>
      <c r="UDE29" s="197"/>
      <c r="UDF29" s="197"/>
      <c r="UDG29" s="197"/>
      <c r="UDH29" s="197"/>
      <c r="UDI29" s="197"/>
      <c r="UDJ29" s="197"/>
      <c r="UDK29" s="197"/>
      <c r="UDL29" s="197"/>
      <c r="UDM29" s="197"/>
      <c r="UDN29" s="197"/>
      <c r="UDO29" s="197"/>
      <c r="UDP29" s="197"/>
      <c r="UDQ29" s="197"/>
      <c r="UDR29" s="197"/>
      <c r="UDS29" s="197"/>
      <c r="UDT29" s="197"/>
      <c r="UDU29" s="197"/>
      <c r="UDV29" s="197"/>
      <c r="UDW29" s="197"/>
      <c r="UDX29" s="197"/>
      <c r="UDY29" s="197"/>
      <c r="UDZ29" s="197"/>
      <c r="UEA29" s="197"/>
      <c r="UEB29" s="197"/>
      <c r="UEC29" s="197"/>
      <c r="UED29" s="197"/>
      <c r="UEE29" s="197"/>
      <c r="UEF29" s="197"/>
      <c r="UEG29" s="197"/>
      <c r="UEH29" s="197"/>
      <c r="UEI29" s="197"/>
      <c r="UEJ29" s="197"/>
      <c r="UEK29" s="197"/>
      <c r="UEL29" s="197"/>
      <c r="UEM29" s="197"/>
      <c r="UEN29" s="197"/>
      <c r="UEO29" s="197"/>
      <c r="UEP29" s="197"/>
      <c r="UEQ29" s="197"/>
      <c r="UER29" s="197"/>
      <c r="UES29" s="197"/>
      <c r="UET29" s="197"/>
      <c r="UEU29" s="197"/>
      <c r="UEV29" s="197"/>
      <c r="UEW29" s="197"/>
      <c r="UEX29" s="197"/>
      <c r="UEY29" s="197"/>
      <c r="UEZ29" s="197"/>
      <c r="UFA29" s="197"/>
      <c r="UFB29" s="197"/>
      <c r="UFC29" s="197"/>
      <c r="UFD29" s="197"/>
      <c r="UFE29" s="197"/>
      <c r="UFF29" s="197"/>
      <c r="UFG29" s="197"/>
      <c r="UFH29" s="197"/>
      <c r="UFI29" s="197"/>
      <c r="UFJ29" s="197"/>
      <c r="UFK29" s="197"/>
      <c r="UFL29" s="197"/>
      <c r="UFM29" s="197"/>
      <c r="UFN29" s="197"/>
      <c r="UFO29" s="197"/>
      <c r="UFP29" s="197"/>
      <c r="UFQ29" s="197"/>
      <c r="UFR29" s="197"/>
      <c r="UFS29" s="197"/>
      <c r="UFT29" s="197"/>
      <c r="UFU29" s="197"/>
      <c r="UFV29" s="197"/>
      <c r="UFW29" s="197"/>
      <c r="UFX29" s="197"/>
      <c r="UFY29" s="197"/>
      <c r="UFZ29" s="197"/>
      <c r="UGA29" s="197"/>
      <c r="UGB29" s="197"/>
      <c r="UGC29" s="197"/>
      <c r="UGD29" s="197"/>
      <c r="UGE29" s="197"/>
      <c r="UGF29" s="197"/>
      <c r="UGG29" s="197"/>
      <c r="UGH29" s="197"/>
      <c r="UGI29" s="197"/>
      <c r="UGJ29" s="197"/>
      <c r="UGK29" s="197"/>
      <c r="UGL29" s="197"/>
      <c r="UGM29" s="197"/>
      <c r="UGN29" s="197"/>
      <c r="UGO29" s="197"/>
      <c r="UGP29" s="197"/>
      <c r="UGQ29" s="197"/>
      <c r="UGR29" s="197"/>
      <c r="UGS29" s="197"/>
      <c r="UGT29" s="197"/>
      <c r="UGU29" s="197"/>
      <c r="UGV29" s="197"/>
      <c r="UGW29" s="197"/>
      <c r="UGX29" s="197"/>
      <c r="UGY29" s="197"/>
      <c r="UGZ29" s="197"/>
      <c r="UHA29" s="197"/>
      <c r="UHB29" s="197"/>
      <c r="UHC29" s="197"/>
      <c r="UHD29" s="197"/>
      <c r="UHE29" s="197"/>
      <c r="UHF29" s="197"/>
      <c r="UHG29" s="197"/>
      <c r="UHH29" s="197"/>
      <c r="UHI29" s="197"/>
      <c r="UHJ29" s="197"/>
      <c r="UHK29" s="197"/>
      <c r="UHL29" s="197"/>
      <c r="UHM29" s="197"/>
      <c r="UHN29" s="197"/>
      <c r="UHO29" s="197"/>
      <c r="UHP29" s="197"/>
      <c r="UHQ29" s="197"/>
      <c r="UHR29" s="197"/>
      <c r="UHS29" s="197"/>
      <c r="UHT29" s="197"/>
      <c r="UHU29" s="197"/>
      <c r="UHV29" s="197"/>
      <c r="UHW29" s="197"/>
      <c r="UHX29" s="197"/>
      <c r="UHY29" s="197"/>
      <c r="UHZ29" s="197"/>
      <c r="UIA29" s="197"/>
      <c r="UIB29" s="197"/>
      <c r="UIC29" s="197"/>
      <c r="UID29" s="197"/>
      <c r="UIE29" s="197"/>
      <c r="UIF29" s="197"/>
      <c r="UIG29" s="197"/>
      <c r="UIH29" s="197"/>
      <c r="UII29" s="197"/>
      <c r="UIJ29" s="197"/>
      <c r="UIK29" s="197"/>
      <c r="UIL29" s="197"/>
      <c r="UIM29" s="197"/>
      <c r="UIN29" s="197"/>
      <c r="UIO29" s="197"/>
      <c r="UIP29" s="197"/>
      <c r="UIQ29" s="197"/>
      <c r="UIR29" s="197"/>
      <c r="UIS29" s="197"/>
      <c r="UIT29" s="197"/>
      <c r="UIU29" s="197"/>
      <c r="UIV29" s="197"/>
      <c r="UIW29" s="197"/>
      <c r="UIX29" s="197"/>
      <c r="UIY29" s="197"/>
      <c r="UIZ29" s="197"/>
      <c r="UJA29" s="197"/>
      <c r="UJB29" s="197"/>
      <c r="UJC29" s="197"/>
      <c r="UJD29" s="197"/>
      <c r="UJE29" s="197"/>
      <c r="UJF29" s="197"/>
      <c r="UJG29" s="197"/>
      <c r="UJH29" s="197"/>
      <c r="UJI29" s="197"/>
      <c r="UJJ29" s="197"/>
      <c r="UJK29" s="197"/>
      <c r="UJL29" s="197"/>
      <c r="UJM29" s="197"/>
      <c r="UJN29" s="197"/>
      <c r="UJO29" s="197"/>
      <c r="UJP29" s="197"/>
      <c r="UJQ29" s="197"/>
      <c r="UJR29" s="197"/>
      <c r="UJS29" s="197"/>
      <c r="UJT29" s="197"/>
      <c r="UJU29" s="197"/>
      <c r="UJV29" s="197"/>
      <c r="UJW29" s="197"/>
      <c r="UJX29" s="197"/>
      <c r="UJY29" s="197"/>
      <c r="UJZ29" s="197"/>
      <c r="UKA29" s="197"/>
      <c r="UKB29" s="197"/>
      <c r="UKC29" s="197"/>
      <c r="UKD29" s="197"/>
      <c r="UKE29" s="197"/>
      <c r="UKF29" s="197"/>
      <c r="UKG29" s="197"/>
      <c r="UKH29" s="197"/>
      <c r="UKI29" s="197"/>
      <c r="UKJ29" s="197"/>
      <c r="UKK29" s="197"/>
      <c r="UKL29" s="197"/>
      <c r="UKM29" s="197"/>
      <c r="UKN29" s="197"/>
      <c r="UKO29" s="197"/>
      <c r="UKP29" s="197"/>
      <c r="UKQ29" s="197"/>
      <c r="UKR29" s="197"/>
      <c r="UKS29" s="197"/>
      <c r="UKT29" s="197"/>
      <c r="UKU29" s="197"/>
      <c r="UKV29" s="197"/>
      <c r="UKW29" s="197"/>
      <c r="UKX29" s="197"/>
      <c r="UKY29" s="197"/>
      <c r="UKZ29" s="197"/>
      <c r="ULA29" s="197"/>
      <c r="ULB29" s="197"/>
      <c r="ULC29" s="197"/>
      <c r="ULD29" s="197"/>
      <c r="ULE29" s="197"/>
      <c r="ULF29" s="197"/>
      <c r="ULG29" s="197"/>
      <c r="ULH29" s="197"/>
      <c r="ULI29" s="197"/>
      <c r="ULJ29" s="197"/>
      <c r="ULK29" s="197"/>
      <c r="ULL29" s="197"/>
      <c r="ULM29" s="197"/>
      <c r="ULN29" s="197"/>
      <c r="ULO29" s="197"/>
      <c r="ULP29" s="197"/>
      <c r="ULQ29" s="197"/>
      <c r="ULR29" s="197"/>
      <c r="ULS29" s="197"/>
      <c r="ULT29" s="197"/>
      <c r="ULU29" s="197"/>
      <c r="ULV29" s="197"/>
      <c r="ULW29" s="197"/>
      <c r="ULX29" s="197"/>
      <c r="ULY29" s="197"/>
      <c r="ULZ29" s="197"/>
      <c r="UMA29" s="197"/>
      <c r="UMB29" s="197"/>
      <c r="UMC29" s="197"/>
      <c r="UMD29" s="197"/>
      <c r="UME29" s="197"/>
      <c r="UMF29" s="197"/>
      <c r="UMG29" s="197"/>
      <c r="UMH29" s="197"/>
      <c r="UMI29" s="197"/>
      <c r="UMJ29" s="197"/>
      <c r="UMK29" s="197"/>
      <c r="UML29" s="197"/>
      <c r="UMM29" s="197"/>
      <c r="UMN29" s="197"/>
      <c r="UMO29" s="197"/>
      <c r="UMP29" s="197"/>
      <c r="UMQ29" s="197"/>
      <c r="UMR29" s="197"/>
      <c r="UMS29" s="197"/>
      <c r="UMT29" s="197"/>
      <c r="UMU29" s="197"/>
      <c r="UMV29" s="197"/>
      <c r="UMW29" s="197"/>
      <c r="UMX29" s="197"/>
      <c r="UMY29" s="197"/>
      <c r="UMZ29" s="197"/>
      <c r="UNA29" s="197"/>
      <c r="UNB29" s="197"/>
      <c r="UNC29" s="197"/>
      <c r="UND29" s="197"/>
      <c r="UNE29" s="197"/>
      <c r="UNF29" s="197"/>
      <c r="UNG29" s="197"/>
      <c r="UNH29" s="197"/>
      <c r="UNI29" s="197"/>
      <c r="UNJ29" s="197"/>
      <c r="UNK29" s="197"/>
      <c r="UNL29" s="197"/>
      <c r="UNM29" s="197"/>
      <c r="UNN29" s="197"/>
      <c r="UNO29" s="197"/>
      <c r="UNP29" s="197"/>
      <c r="UNQ29" s="197"/>
      <c r="UNR29" s="197"/>
      <c r="UNS29" s="197"/>
      <c r="UNT29" s="197"/>
      <c r="UNU29" s="197"/>
      <c r="UNV29" s="197"/>
      <c r="UNW29" s="197"/>
      <c r="UNX29" s="197"/>
      <c r="UNY29" s="197"/>
      <c r="UNZ29" s="197"/>
      <c r="UOA29" s="197"/>
      <c r="UOB29" s="197"/>
      <c r="UOC29" s="197"/>
      <c r="UOD29" s="197"/>
      <c r="UOE29" s="197"/>
      <c r="UOF29" s="197"/>
      <c r="UOG29" s="197"/>
      <c r="UOH29" s="197"/>
      <c r="UOI29" s="197"/>
      <c r="UOJ29" s="197"/>
      <c r="UOK29" s="197"/>
      <c r="UOL29" s="197"/>
      <c r="UOM29" s="197"/>
      <c r="UON29" s="197"/>
      <c r="UOO29" s="197"/>
      <c r="UOP29" s="197"/>
      <c r="UOQ29" s="197"/>
      <c r="UOR29" s="197"/>
      <c r="UOS29" s="197"/>
      <c r="UOT29" s="197"/>
      <c r="UOU29" s="197"/>
      <c r="UOV29" s="197"/>
      <c r="UOW29" s="197"/>
      <c r="UOX29" s="197"/>
      <c r="UOY29" s="197"/>
      <c r="UOZ29" s="197"/>
      <c r="UPA29" s="197"/>
      <c r="UPB29" s="197"/>
      <c r="UPC29" s="197"/>
      <c r="UPD29" s="197"/>
      <c r="UPE29" s="197"/>
      <c r="UPF29" s="197"/>
      <c r="UPG29" s="197"/>
      <c r="UPH29" s="197"/>
      <c r="UPI29" s="197"/>
      <c r="UPJ29" s="197"/>
      <c r="UPK29" s="197"/>
      <c r="UPL29" s="197"/>
      <c r="UPM29" s="197"/>
      <c r="UPN29" s="197"/>
      <c r="UPO29" s="197"/>
      <c r="UPP29" s="197"/>
      <c r="UPQ29" s="197"/>
      <c r="UPR29" s="197"/>
      <c r="UPS29" s="197"/>
      <c r="UPT29" s="197"/>
      <c r="UPU29" s="197"/>
      <c r="UPV29" s="197"/>
      <c r="UPW29" s="197"/>
      <c r="UPX29" s="197"/>
      <c r="UPY29" s="197"/>
      <c r="UPZ29" s="197"/>
      <c r="UQA29" s="197"/>
      <c r="UQB29" s="197"/>
      <c r="UQC29" s="197"/>
      <c r="UQD29" s="197"/>
      <c r="UQE29" s="197"/>
      <c r="UQF29" s="197"/>
      <c r="UQG29" s="197"/>
      <c r="UQH29" s="197"/>
      <c r="UQI29" s="197"/>
      <c r="UQJ29" s="197"/>
      <c r="UQK29" s="197"/>
      <c r="UQL29" s="197"/>
      <c r="UQM29" s="197"/>
      <c r="UQN29" s="197"/>
      <c r="UQO29" s="197"/>
      <c r="UQP29" s="197"/>
      <c r="UQQ29" s="197"/>
      <c r="UQR29" s="197"/>
      <c r="UQS29" s="197"/>
      <c r="UQT29" s="197"/>
      <c r="UQU29" s="197"/>
      <c r="UQV29" s="197"/>
      <c r="UQW29" s="197"/>
      <c r="UQX29" s="197"/>
      <c r="UQY29" s="197"/>
      <c r="UQZ29" s="197"/>
      <c r="URA29" s="197"/>
      <c r="URB29" s="197"/>
      <c r="URC29" s="197"/>
      <c r="URD29" s="197"/>
      <c r="URE29" s="197"/>
      <c r="URF29" s="197"/>
      <c r="URG29" s="197"/>
      <c r="URH29" s="197"/>
      <c r="URI29" s="197"/>
      <c r="URJ29" s="197"/>
      <c r="URK29" s="197"/>
      <c r="URL29" s="197"/>
      <c r="URM29" s="197"/>
      <c r="URN29" s="197"/>
      <c r="URO29" s="197"/>
      <c r="URP29" s="197"/>
      <c r="URQ29" s="197"/>
      <c r="URR29" s="197"/>
      <c r="URS29" s="197"/>
      <c r="URT29" s="197"/>
      <c r="URU29" s="197"/>
      <c r="URV29" s="197"/>
      <c r="URW29" s="197"/>
      <c r="URX29" s="197"/>
      <c r="URY29" s="197"/>
      <c r="URZ29" s="197"/>
      <c r="USA29" s="197"/>
      <c r="USB29" s="197"/>
      <c r="USC29" s="197"/>
      <c r="USD29" s="197"/>
      <c r="USE29" s="197"/>
      <c r="USF29" s="197"/>
      <c r="USG29" s="197"/>
      <c r="USH29" s="197"/>
      <c r="USI29" s="197"/>
      <c r="USJ29" s="197"/>
      <c r="USK29" s="197"/>
      <c r="USL29" s="197"/>
      <c r="USM29" s="197"/>
      <c r="USN29" s="197"/>
      <c r="USO29" s="197"/>
      <c r="USP29" s="197"/>
      <c r="USQ29" s="197"/>
      <c r="USR29" s="197"/>
      <c r="USS29" s="197"/>
      <c r="UST29" s="197"/>
      <c r="USU29" s="197"/>
      <c r="USV29" s="197"/>
      <c r="USW29" s="197"/>
      <c r="USX29" s="197"/>
      <c r="USY29" s="197"/>
      <c r="USZ29" s="197"/>
      <c r="UTA29" s="197"/>
      <c r="UTB29" s="197"/>
      <c r="UTC29" s="197"/>
      <c r="UTD29" s="197"/>
      <c r="UTE29" s="197"/>
      <c r="UTF29" s="197"/>
      <c r="UTG29" s="197"/>
      <c r="UTH29" s="197"/>
      <c r="UTI29" s="197"/>
      <c r="UTJ29" s="197"/>
      <c r="UTK29" s="197"/>
      <c r="UTL29" s="197"/>
      <c r="UTM29" s="197"/>
      <c r="UTN29" s="197"/>
      <c r="UTO29" s="197"/>
      <c r="UTP29" s="197"/>
      <c r="UTQ29" s="197"/>
      <c r="UTR29" s="197"/>
      <c r="UTS29" s="197"/>
      <c r="UTT29" s="197"/>
      <c r="UTU29" s="197"/>
      <c r="UTV29" s="197"/>
      <c r="UTW29" s="197"/>
      <c r="UTX29" s="197"/>
      <c r="UTY29" s="197"/>
      <c r="UTZ29" s="197"/>
      <c r="UUA29" s="197"/>
      <c r="UUB29" s="197"/>
      <c r="UUC29" s="197"/>
      <c r="UUD29" s="197"/>
      <c r="UUE29" s="197"/>
      <c r="UUF29" s="197"/>
      <c r="UUG29" s="197"/>
      <c r="UUH29" s="197"/>
      <c r="UUI29" s="197"/>
      <c r="UUJ29" s="197"/>
      <c r="UUK29" s="197"/>
      <c r="UUL29" s="197"/>
      <c r="UUM29" s="197"/>
      <c r="UUN29" s="197"/>
      <c r="UUO29" s="197"/>
      <c r="UUP29" s="197"/>
      <c r="UUQ29" s="197"/>
      <c r="UUR29" s="197"/>
      <c r="UUS29" s="197"/>
      <c r="UUT29" s="197"/>
      <c r="UUU29" s="197"/>
      <c r="UUV29" s="197"/>
      <c r="UUW29" s="197"/>
      <c r="UUX29" s="197"/>
      <c r="UUY29" s="197"/>
      <c r="UUZ29" s="197"/>
      <c r="UVA29" s="197"/>
      <c r="UVB29" s="197"/>
      <c r="UVC29" s="197"/>
      <c r="UVD29" s="197"/>
      <c r="UVE29" s="197"/>
      <c r="UVF29" s="197"/>
      <c r="UVG29" s="197"/>
      <c r="UVH29" s="197"/>
      <c r="UVI29" s="197"/>
      <c r="UVJ29" s="197"/>
      <c r="UVK29" s="197"/>
      <c r="UVL29" s="197"/>
      <c r="UVM29" s="197"/>
      <c r="UVN29" s="197"/>
      <c r="UVO29" s="197"/>
      <c r="UVP29" s="197"/>
      <c r="UVQ29" s="197"/>
      <c r="UVR29" s="197"/>
      <c r="UVS29" s="197"/>
      <c r="UVT29" s="197"/>
      <c r="UVU29" s="197"/>
      <c r="UVV29" s="197"/>
      <c r="UVW29" s="197"/>
      <c r="UVX29" s="197"/>
      <c r="UVY29" s="197"/>
      <c r="UVZ29" s="197"/>
      <c r="UWA29" s="197"/>
      <c r="UWB29" s="197"/>
      <c r="UWC29" s="197"/>
      <c r="UWD29" s="197"/>
      <c r="UWE29" s="197"/>
      <c r="UWF29" s="197"/>
      <c r="UWG29" s="197"/>
      <c r="UWH29" s="197"/>
      <c r="UWI29" s="197"/>
      <c r="UWJ29" s="197"/>
      <c r="UWK29" s="197"/>
      <c r="UWL29" s="197"/>
      <c r="UWM29" s="197"/>
      <c r="UWN29" s="197"/>
      <c r="UWO29" s="197"/>
      <c r="UWP29" s="197"/>
      <c r="UWQ29" s="197"/>
      <c r="UWR29" s="197"/>
      <c r="UWS29" s="197"/>
      <c r="UWT29" s="197"/>
      <c r="UWU29" s="197"/>
      <c r="UWV29" s="197"/>
      <c r="UWW29" s="197"/>
      <c r="UWX29" s="197"/>
      <c r="UWY29" s="197"/>
      <c r="UWZ29" s="197"/>
      <c r="UXA29" s="197"/>
      <c r="UXB29" s="197"/>
      <c r="UXC29" s="197"/>
      <c r="UXD29" s="197"/>
      <c r="UXE29" s="197"/>
      <c r="UXF29" s="197"/>
      <c r="UXG29" s="197"/>
      <c r="UXH29" s="197"/>
      <c r="UXI29" s="197"/>
      <c r="UXJ29" s="197"/>
      <c r="UXK29" s="197"/>
      <c r="UXL29" s="197"/>
      <c r="UXM29" s="197"/>
      <c r="UXN29" s="197"/>
      <c r="UXO29" s="197"/>
      <c r="UXP29" s="197"/>
      <c r="UXQ29" s="197"/>
      <c r="UXR29" s="197"/>
      <c r="UXS29" s="197"/>
      <c r="UXT29" s="197"/>
      <c r="UXU29" s="197"/>
      <c r="UXV29" s="197"/>
      <c r="UXW29" s="197"/>
      <c r="UXX29" s="197"/>
      <c r="UXY29" s="197"/>
      <c r="UXZ29" s="197"/>
      <c r="UYA29" s="197"/>
      <c r="UYB29" s="197"/>
      <c r="UYC29" s="197"/>
      <c r="UYD29" s="197"/>
      <c r="UYE29" s="197"/>
      <c r="UYF29" s="197"/>
      <c r="UYG29" s="197"/>
      <c r="UYH29" s="197"/>
      <c r="UYI29" s="197"/>
      <c r="UYJ29" s="197"/>
      <c r="UYK29" s="197"/>
      <c r="UYL29" s="197"/>
      <c r="UYM29" s="197"/>
      <c r="UYN29" s="197"/>
      <c r="UYO29" s="197"/>
      <c r="UYP29" s="197"/>
      <c r="UYQ29" s="197"/>
      <c r="UYR29" s="197"/>
      <c r="UYS29" s="197"/>
      <c r="UYT29" s="197"/>
      <c r="UYU29" s="197"/>
      <c r="UYV29" s="197"/>
      <c r="UYW29" s="197"/>
      <c r="UYX29" s="197"/>
      <c r="UYY29" s="197"/>
      <c r="UYZ29" s="197"/>
      <c r="UZA29" s="197"/>
      <c r="UZB29" s="197"/>
      <c r="UZC29" s="197"/>
      <c r="UZD29" s="197"/>
      <c r="UZE29" s="197"/>
      <c r="UZF29" s="197"/>
      <c r="UZG29" s="197"/>
      <c r="UZH29" s="197"/>
      <c r="UZI29" s="197"/>
      <c r="UZJ29" s="197"/>
      <c r="UZK29" s="197"/>
      <c r="UZL29" s="197"/>
      <c r="UZM29" s="197"/>
      <c r="UZN29" s="197"/>
      <c r="UZO29" s="197"/>
      <c r="UZP29" s="197"/>
      <c r="UZQ29" s="197"/>
      <c r="UZR29" s="197"/>
      <c r="UZS29" s="197"/>
      <c r="UZT29" s="197"/>
      <c r="UZU29" s="197"/>
      <c r="UZV29" s="197"/>
      <c r="UZW29" s="197"/>
      <c r="UZX29" s="197"/>
      <c r="UZY29" s="197"/>
      <c r="UZZ29" s="197"/>
      <c r="VAA29" s="197"/>
      <c r="VAB29" s="197"/>
      <c r="VAC29" s="197"/>
      <c r="VAD29" s="197"/>
      <c r="VAE29" s="197"/>
      <c r="VAF29" s="197"/>
      <c r="VAG29" s="197"/>
      <c r="VAH29" s="197"/>
      <c r="VAI29" s="197"/>
      <c r="VAJ29" s="197"/>
      <c r="VAK29" s="197"/>
      <c r="VAL29" s="197"/>
      <c r="VAM29" s="197"/>
      <c r="VAN29" s="197"/>
      <c r="VAO29" s="197"/>
      <c r="VAP29" s="197"/>
      <c r="VAQ29" s="197"/>
      <c r="VAR29" s="197"/>
      <c r="VAS29" s="197"/>
      <c r="VAT29" s="197"/>
      <c r="VAU29" s="197"/>
      <c r="VAV29" s="197"/>
      <c r="VAW29" s="197"/>
      <c r="VAX29" s="197"/>
      <c r="VAY29" s="197"/>
      <c r="VAZ29" s="197"/>
      <c r="VBA29" s="197"/>
      <c r="VBB29" s="197"/>
      <c r="VBC29" s="197"/>
      <c r="VBD29" s="197"/>
      <c r="VBE29" s="197"/>
      <c r="VBF29" s="197"/>
      <c r="VBG29" s="197"/>
      <c r="VBH29" s="197"/>
      <c r="VBI29" s="197"/>
      <c r="VBJ29" s="197"/>
      <c r="VBK29" s="197"/>
      <c r="VBL29" s="197"/>
      <c r="VBM29" s="197"/>
      <c r="VBN29" s="197"/>
      <c r="VBO29" s="197"/>
      <c r="VBP29" s="197"/>
      <c r="VBQ29" s="197"/>
      <c r="VBR29" s="197"/>
      <c r="VBS29" s="197"/>
      <c r="VBT29" s="197"/>
      <c r="VBU29" s="197"/>
      <c r="VBV29" s="197"/>
      <c r="VBW29" s="197"/>
      <c r="VBX29" s="197"/>
      <c r="VBY29" s="197"/>
      <c r="VBZ29" s="197"/>
      <c r="VCA29" s="197"/>
      <c r="VCB29" s="197"/>
      <c r="VCC29" s="197"/>
      <c r="VCD29" s="197"/>
      <c r="VCE29" s="197"/>
      <c r="VCF29" s="197"/>
      <c r="VCG29" s="197"/>
      <c r="VCH29" s="197"/>
      <c r="VCI29" s="197"/>
      <c r="VCJ29" s="197"/>
      <c r="VCK29" s="197"/>
      <c r="VCL29" s="197"/>
      <c r="VCM29" s="197"/>
      <c r="VCN29" s="197"/>
      <c r="VCO29" s="197"/>
      <c r="VCP29" s="197"/>
      <c r="VCQ29" s="197"/>
      <c r="VCR29" s="197"/>
      <c r="VCS29" s="197"/>
      <c r="VCT29" s="197"/>
      <c r="VCU29" s="197"/>
      <c r="VCV29" s="197"/>
      <c r="VCW29" s="197"/>
      <c r="VCX29" s="197"/>
      <c r="VCY29" s="197"/>
      <c r="VCZ29" s="197"/>
      <c r="VDA29" s="197"/>
      <c r="VDB29" s="197"/>
      <c r="VDC29" s="197"/>
      <c r="VDD29" s="197"/>
      <c r="VDE29" s="197"/>
      <c r="VDF29" s="197"/>
      <c r="VDG29" s="197"/>
      <c r="VDH29" s="197"/>
      <c r="VDI29" s="197"/>
      <c r="VDJ29" s="197"/>
      <c r="VDK29" s="197"/>
      <c r="VDL29" s="197"/>
      <c r="VDM29" s="197"/>
      <c r="VDN29" s="197"/>
      <c r="VDO29" s="197"/>
      <c r="VDP29" s="197"/>
      <c r="VDQ29" s="197"/>
      <c r="VDR29" s="197"/>
      <c r="VDS29" s="197"/>
      <c r="VDT29" s="197"/>
      <c r="VDU29" s="197"/>
      <c r="VDV29" s="197"/>
      <c r="VDW29" s="197"/>
      <c r="VDX29" s="197"/>
      <c r="VDY29" s="197"/>
      <c r="VDZ29" s="197"/>
      <c r="VEA29" s="197"/>
      <c r="VEB29" s="197"/>
      <c r="VEC29" s="197"/>
      <c r="VED29" s="197"/>
      <c r="VEE29" s="197"/>
      <c r="VEF29" s="197"/>
      <c r="VEG29" s="197"/>
      <c r="VEH29" s="197"/>
      <c r="VEI29" s="197"/>
      <c r="VEJ29" s="197"/>
      <c r="VEK29" s="197"/>
      <c r="VEL29" s="197"/>
      <c r="VEM29" s="197"/>
      <c r="VEN29" s="197"/>
      <c r="VEO29" s="197"/>
      <c r="VEP29" s="197"/>
      <c r="VEQ29" s="197"/>
      <c r="VER29" s="197"/>
      <c r="VES29" s="197"/>
      <c r="VET29" s="197"/>
      <c r="VEU29" s="197"/>
      <c r="VEV29" s="197"/>
      <c r="VEW29" s="197"/>
      <c r="VEX29" s="197"/>
      <c r="VEY29" s="197"/>
      <c r="VEZ29" s="197"/>
      <c r="VFA29" s="197"/>
      <c r="VFB29" s="197"/>
      <c r="VFC29" s="197"/>
      <c r="VFD29" s="197"/>
      <c r="VFE29" s="197"/>
      <c r="VFF29" s="197"/>
      <c r="VFG29" s="197"/>
      <c r="VFH29" s="197"/>
      <c r="VFI29" s="197"/>
      <c r="VFJ29" s="197"/>
      <c r="VFK29" s="197"/>
      <c r="VFL29" s="197"/>
      <c r="VFM29" s="197"/>
      <c r="VFN29" s="197"/>
      <c r="VFO29" s="197"/>
      <c r="VFP29" s="197"/>
      <c r="VFQ29" s="197"/>
      <c r="VFR29" s="197"/>
      <c r="VFS29" s="197"/>
      <c r="VFT29" s="197"/>
      <c r="VFU29" s="197"/>
      <c r="VFV29" s="197"/>
      <c r="VFW29" s="197"/>
      <c r="VFX29" s="197"/>
      <c r="VFY29" s="197"/>
      <c r="VFZ29" s="197"/>
      <c r="VGA29" s="197"/>
      <c r="VGB29" s="197"/>
      <c r="VGC29" s="197"/>
      <c r="VGD29" s="197"/>
      <c r="VGE29" s="197"/>
      <c r="VGF29" s="197"/>
      <c r="VGG29" s="197"/>
      <c r="VGH29" s="197"/>
      <c r="VGI29" s="197"/>
      <c r="VGJ29" s="197"/>
      <c r="VGK29" s="197"/>
      <c r="VGL29" s="197"/>
      <c r="VGM29" s="197"/>
      <c r="VGN29" s="197"/>
      <c r="VGO29" s="197"/>
      <c r="VGP29" s="197"/>
      <c r="VGQ29" s="197"/>
      <c r="VGR29" s="197"/>
      <c r="VGS29" s="197"/>
      <c r="VGT29" s="197"/>
      <c r="VGU29" s="197"/>
      <c r="VGV29" s="197"/>
      <c r="VGW29" s="197"/>
      <c r="VGX29" s="197"/>
      <c r="VGY29" s="197"/>
      <c r="VGZ29" s="197"/>
      <c r="VHA29" s="197"/>
      <c r="VHB29" s="197"/>
      <c r="VHC29" s="197"/>
      <c r="VHD29" s="197"/>
      <c r="VHE29" s="197"/>
      <c r="VHF29" s="197"/>
      <c r="VHG29" s="197"/>
      <c r="VHH29" s="197"/>
      <c r="VHI29" s="197"/>
      <c r="VHJ29" s="197"/>
      <c r="VHK29" s="197"/>
      <c r="VHL29" s="197"/>
      <c r="VHM29" s="197"/>
      <c r="VHN29" s="197"/>
      <c r="VHO29" s="197"/>
      <c r="VHP29" s="197"/>
      <c r="VHQ29" s="197"/>
      <c r="VHR29" s="197"/>
      <c r="VHS29" s="197"/>
      <c r="VHT29" s="197"/>
      <c r="VHU29" s="197"/>
      <c r="VHV29" s="197"/>
      <c r="VHW29" s="197"/>
      <c r="VHX29" s="197"/>
      <c r="VHY29" s="197"/>
      <c r="VHZ29" s="197"/>
      <c r="VIA29" s="197"/>
      <c r="VIB29" s="197"/>
      <c r="VIC29" s="197"/>
      <c r="VID29" s="197"/>
      <c r="VIE29" s="197"/>
      <c r="VIF29" s="197"/>
      <c r="VIG29" s="197"/>
      <c r="VIH29" s="197"/>
      <c r="VII29" s="197"/>
      <c r="VIJ29" s="197"/>
      <c r="VIK29" s="197"/>
      <c r="VIL29" s="197"/>
      <c r="VIM29" s="197"/>
      <c r="VIN29" s="197"/>
      <c r="VIO29" s="197"/>
      <c r="VIP29" s="197"/>
      <c r="VIQ29" s="197"/>
      <c r="VIR29" s="197"/>
      <c r="VIS29" s="197"/>
      <c r="VIT29" s="197"/>
      <c r="VIU29" s="197"/>
      <c r="VIV29" s="197"/>
      <c r="VIW29" s="197"/>
      <c r="VIX29" s="197"/>
      <c r="VIY29" s="197"/>
      <c r="VIZ29" s="197"/>
      <c r="VJA29" s="197"/>
      <c r="VJB29" s="197"/>
      <c r="VJC29" s="197"/>
      <c r="VJD29" s="197"/>
      <c r="VJE29" s="197"/>
      <c r="VJF29" s="197"/>
      <c r="VJG29" s="197"/>
      <c r="VJH29" s="197"/>
      <c r="VJI29" s="197"/>
      <c r="VJJ29" s="197"/>
      <c r="VJK29" s="197"/>
      <c r="VJL29" s="197"/>
      <c r="VJM29" s="197"/>
      <c r="VJN29" s="197"/>
      <c r="VJO29" s="197"/>
      <c r="VJP29" s="197"/>
      <c r="VJQ29" s="197"/>
      <c r="VJR29" s="197"/>
      <c r="VJS29" s="197"/>
      <c r="VJT29" s="197"/>
      <c r="VJU29" s="197"/>
      <c r="VJV29" s="197"/>
      <c r="VJW29" s="197"/>
      <c r="VJX29" s="197"/>
      <c r="VJY29" s="197"/>
      <c r="VJZ29" s="197"/>
      <c r="VKA29" s="197"/>
      <c r="VKB29" s="197"/>
      <c r="VKC29" s="197"/>
      <c r="VKD29" s="197"/>
      <c r="VKE29" s="197"/>
      <c r="VKF29" s="197"/>
      <c r="VKG29" s="197"/>
      <c r="VKH29" s="197"/>
      <c r="VKI29" s="197"/>
      <c r="VKJ29" s="197"/>
      <c r="VKK29" s="197"/>
      <c r="VKL29" s="197"/>
      <c r="VKM29" s="197"/>
      <c r="VKN29" s="197"/>
      <c r="VKO29" s="197"/>
      <c r="VKP29" s="197"/>
      <c r="VKQ29" s="197"/>
      <c r="VKR29" s="197"/>
      <c r="VKS29" s="197"/>
      <c r="VKT29" s="197"/>
      <c r="VKU29" s="197"/>
      <c r="VKV29" s="197"/>
      <c r="VKW29" s="197"/>
      <c r="VKX29" s="197"/>
      <c r="VKY29" s="197"/>
      <c r="VKZ29" s="197"/>
      <c r="VLA29" s="197"/>
      <c r="VLB29" s="197"/>
      <c r="VLC29" s="197"/>
      <c r="VLD29" s="197"/>
      <c r="VLE29" s="197"/>
      <c r="VLF29" s="197"/>
      <c r="VLG29" s="197"/>
      <c r="VLH29" s="197"/>
      <c r="VLI29" s="197"/>
      <c r="VLJ29" s="197"/>
      <c r="VLK29" s="197"/>
      <c r="VLL29" s="197"/>
      <c r="VLM29" s="197"/>
      <c r="VLN29" s="197"/>
      <c r="VLO29" s="197"/>
      <c r="VLP29" s="197"/>
      <c r="VLQ29" s="197"/>
      <c r="VLR29" s="197"/>
      <c r="VLS29" s="197"/>
      <c r="VLT29" s="197"/>
      <c r="VLU29" s="197"/>
      <c r="VLV29" s="197"/>
      <c r="VLW29" s="197"/>
      <c r="VLX29" s="197"/>
      <c r="VLY29" s="197"/>
      <c r="VLZ29" s="197"/>
      <c r="VMA29" s="197"/>
      <c r="VMB29" s="197"/>
      <c r="VMC29" s="197"/>
      <c r="VMD29" s="197"/>
      <c r="VME29" s="197"/>
      <c r="VMF29" s="197"/>
      <c r="VMG29" s="197"/>
      <c r="VMH29" s="197"/>
      <c r="VMI29" s="197"/>
      <c r="VMJ29" s="197"/>
      <c r="VMK29" s="197"/>
      <c r="VML29" s="197"/>
      <c r="VMM29" s="197"/>
      <c r="VMN29" s="197"/>
      <c r="VMO29" s="197"/>
      <c r="VMP29" s="197"/>
      <c r="VMQ29" s="197"/>
      <c r="VMR29" s="197"/>
      <c r="VMS29" s="197"/>
      <c r="VMT29" s="197"/>
      <c r="VMU29" s="197"/>
      <c r="VMV29" s="197"/>
      <c r="VMW29" s="197"/>
      <c r="VMX29" s="197"/>
      <c r="VMY29" s="197"/>
      <c r="VMZ29" s="197"/>
      <c r="VNA29" s="197"/>
      <c r="VNB29" s="197"/>
      <c r="VNC29" s="197"/>
      <c r="VND29" s="197"/>
      <c r="VNE29" s="197"/>
      <c r="VNF29" s="197"/>
      <c r="VNG29" s="197"/>
      <c r="VNH29" s="197"/>
      <c r="VNI29" s="197"/>
      <c r="VNJ29" s="197"/>
      <c r="VNK29" s="197"/>
      <c r="VNL29" s="197"/>
      <c r="VNM29" s="197"/>
      <c r="VNN29" s="197"/>
      <c r="VNO29" s="197"/>
      <c r="VNP29" s="197"/>
      <c r="VNQ29" s="197"/>
      <c r="VNR29" s="197"/>
      <c r="VNS29" s="197"/>
      <c r="VNT29" s="197"/>
      <c r="VNU29" s="197"/>
      <c r="VNV29" s="197"/>
      <c r="VNW29" s="197"/>
      <c r="VNX29" s="197"/>
      <c r="VNY29" s="197"/>
      <c r="VNZ29" s="197"/>
      <c r="VOA29" s="197"/>
      <c r="VOB29" s="197"/>
      <c r="VOC29" s="197"/>
      <c r="VOD29" s="197"/>
      <c r="VOE29" s="197"/>
      <c r="VOF29" s="197"/>
      <c r="VOG29" s="197"/>
      <c r="VOH29" s="197"/>
      <c r="VOI29" s="197"/>
      <c r="VOJ29" s="197"/>
      <c r="VOK29" s="197"/>
      <c r="VOL29" s="197"/>
      <c r="VOM29" s="197"/>
      <c r="VON29" s="197"/>
      <c r="VOO29" s="197"/>
      <c r="VOP29" s="197"/>
      <c r="VOQ29" s="197"/>
      <c r="VOR29" s="197"/>
      <c r="VOS29" s="197"/>
      <c r="VOT29" s="197"/>
      <c r="VOU29" s="197"/>
      <c r="VOV29" s="197"/>
      <c r="VOW29" s="197"/>
      <c r="VOX29" s="197"/>
      <c r="VOY29" s="197"/>
      <c r="VOZ29" s="197"/>
      <c r="VPA29" s="197"/>
      <c r="VPB29" s="197"/>
      <c r="VPC29" s="197"/>
      <c r="VPD29" s="197"/>
      <c r="VPE29" s="197"/>
      <c r="VPF29" s="197"/>
      <c r="VPG29" s="197"/>
      <c r="VPH29" s="197"/>
      <c r="VPI29" s="197"/>
      <c r="VPJ29" s="197"/>
      <c r="VPK29" s="197"/>
      <c r="VPL29" s="197"/>
      <c r="VPM29" s="197"/>
      <c r="VPN29" s="197"/>
      <c r="VPO29" s="197"/>
      <c r="VPP29" s="197"/>
      <c r="VPQ29" s="197"/>
      <c r="VPR29" s="197"/>
      <c r="VPS29" s="197"/>
      <c r="VPT29" s="197"/>
      <c r="VPU29" s="197"/>
      <c r="VPV29" s="197"/>
      <c r="VPW29" s="197"/>
      <c r="VPX29" s="197"/>
      <c r="VPY29" s="197"/>
      <c r="VPZ29" s="197"/>
      <c r="VQA29" s="197"/>
      <c r="VQB29" s="197"/>
      <c r="VQC29" s="197"/>
      <c r="VQD29" s="197"/>
      <c r="VQE29" s="197"/>
      <c r="VQF29" s="197"/>
      <c r="VQG29" s="197"/>
      <c r="VQH29" s="197"/>
      <c r="VQI29" s="197"/>
      <c r="VQJ29" s="197"/>
      <c r="VQK29" s="197"/>
      <c r="VQL29" s="197"/>
      <c r="VQM29" s="197"/>
      <c r="VQN29" s="197"/>
      <c r="VQO29" s="197"/>
      <c r="VQP29" s="197"/>
      <c r="VQQ29" s="197"/>
      <c r="VQR29" s="197"/>
      <c r="VQS29" s="197"/>
      <c r="VQT29" s="197"/>
      <c r="VQU29" s="197"/>
      <c r="VQV29" s="197"/>
      <c r="VQW29" s="197"/>
      <c r="VQX29" s="197"/>
      <c r="VQY29" s="197"/>
      <c r="VQZ29" s="197"/>
      <c r="VRA29" s="197"/>
      <c r="VRB29" s="197"/>
      <c r="VRC29" s="197"/>
      <c r="VRD29" s="197"/>
      <c r="VRE29" s="197"/>
      <c r="VRF29" s="197"/>
      <c r="VRG29" s="197"/>
      <c r="VRH29" s="197"/>
      <c r="VRI29" s="197"/>
      <c r="VRJ29" s="197"/>
      <c r="VRK29" s="197"/>
      <c r="VRL29" s="197"/>
      <c r="VRM29" s="197"/>
      <c r="VRN29" s="197"/>
      <c r="VRO29" s="197"/>
      <c r="VRP29" s="197"/>
      <c r="VRQ29" s="197"/>
      <c r="VRR29" s="197"/>
      <c r="VRS29" s="197"/>
      <c r="VRT29" s="197"/>
      <c r="VRU29" s="197"/>
      <c r="VRV29" s="197"/>
      <c r="VRW29" s="197"/>
      <c r="VRX29" s="197"/>
      <c r="VRY29" s="197"/>
      <c r="VRZ29" s="197"/>
      <c r="VSA29" s="197"/>
      <c r="VSB29" s="197"/>
      <c r="VSC29" s="197"/>
      <c r="VSD29" s="197"/>
      <c r="VSE29" s="197"/>
      <c r="VSF29" s="197"/>
      <c r="VSG29" s="197"/>
      <c r="VSH29" s="197"/>
      <c r="VSI29" s="197"/>
      <c r="VSJ29" s="197"/>
      <c r="VSK29" s="197"/>
      <c r="VSL29" s="197"/>
      <c r="VSM29" s="197"/>
      <c r="VSN29" s="197"/>
      <c r="VSO29" s="197"/>
      <c r="VSP29" s="197"/>
      <c r="VSQ29" s="197"/>
      <c r="VSR29" s="197"/>
      <c r="VSS29" s="197"/>
      <c r="VST29" s="197"/>
      <c r="VSU29" s="197"/>
      <c r="VSV29" s="197"/>
      <c r="VSW29" s="197"/>
      <c r="VSX29" s="197"/>
      <c r="VSY29" s="197"/>
      <c r="VSZ29" s="197"/>
      <c r="VTA29" s="197"/>
      <c r="VTB29" s="197"/>
      <c r="VTC29" s="197"/>
      <c r="VTD29" s="197"/>
      <c r="VTE29" s="197"/>
      <c r="VTF29" s="197"/>
      <c r="VTG29" s="197"/>
      <c r="VTH29" s="197"/>
      <c r="VTI29" s="197"/>
      <c r="VTJ29" s="197"/>
      <c r="VTK29" s="197"/>
      <c r="VTL29" s="197"/>
      <c r="VTM29" s="197"/>
      <c r="VTN29" s="197"/>
      <c r="VTO29" s="197"/>
      <c r="VTP29" s="197"/>
      <c r="VTQ29" s="197"/>
      <c r="VTR29" s="197"/>
      <c r="VTS29" s="197"/>
      <c r="VTT29" s="197"/>
      <c r="VTU29" s="197"/>
      <c r="VTV29" s="197"/>
      <c r="VTW29" s="197"/>
      <c r="VTX29" s="197"/>
      <c r="VTY29" s="197"/>
      <c r="VTZ29" s="197"/>
      <c r="VUA29" s="197"/>
      <c r="VUB29" s="197"/>
      <c r="VUC29" s="197"/>
      <c r="VUD29" s="197"/>
      <c r="VUE29" s="197"/>
      <c r="VUF29" s="197"/>
      <c r="VUG29" s="197"/>
      <c r="VUH29" s="197"/>
      <c r="VUI29" s="197"/>
      <c r="VUJ29" s="197"/>
      <c r="VUK29" s="197"/>
      <c r="VUL29" s="197"/>
      <c r="VUM29" s="197"/>
      <c r="VUN29" s="197"/>
      <c r="VUO29" s="197"/>
      <c r="VUP29" s="197"/>
      <c r="VUQ29" s="197"/>
      <c r="VUR29" s="197"/>
      <c r="VUS29" s="197"/>
      <c r="VUT29" s="197"/>
      <c r="VUU29" s="197"/>
      <c r="VUV29" s="197"/>
      <c r="VUW29" s="197"/>
      <c r="VUX29" s="197"/>
      <c r="VUY29" s="197"/>
      <c r="VUZ29" s="197"/>
      <c r="VVA29" s="197"/>
      <c r="VVB29" s="197"/>
      <c r="VVC29" s="197"/>
      <c r="VVD29" s="197"/>
      <c r="VVE29" s="197"/>
      <c r="VVF29" s="197"/>
      <c r="VVG29" s="197"/>
      <c r="VVH29" s="197"/>
      <c r="VVI29" s="197"/>
      <c r="VVJ29" s="197"/>
      <c r="VVK29" s="197"/>
      <c r="VVL29" s="197"/>
      <c r="VVM29" s="197"/>
      <c r="VVN29" s="197"/>
      <c r="VVO29" s="197"/>
      <c r="VVP29" s="197"/>
      <c r="VVQ29" s="197"/>
      <c r="VVR29" s="197"/>
      <c r="VVS29" s="197"/>
      <c r="VVT29" s="197"/>
      <c r="VVU29" s="197"/>
      <c r="VVV29" s="197"/>
      <c r="VVW29" s="197"/>
      <c r="VVX29" s="197"/>
      <c r="VVY29" s="197"/>
      <c r="VVZ29" s="197"/>
      <c r="VWA29" s="197"/>
      <c r="VWB29" s="197"/>
      <c r="VWC29" s="197"/>
      <c r="VWD29" s="197"/>
      <c r="VWE29" s="197"/>
      <c r="VWF29" s="197"/>
      <c r="VWG29" s="197"/>
      <c r="VWH29" s="197"/>
      <c r="VWI29" s="197"/>
      <c r="VWJ29" s="197"/>
      <c r="VWK29" s="197"/>
      <c r="VWL29" s="197"/>
      <c r="VWM29" s="197"/>
      <c r="VWN29" s="197"/>
      <c r="VWO29" s="197"/>
      <c r="VWP29" s="197"/>
      <c r="VWQ29" s="197"/>
      <c r="VWR29" s="197"/>
      <c r="VWS29" s="197"/>
      <c r="VWT29" s="197"/>
      <c r="VWU29" s="197"/>
      <c r="VWV29" s="197"/>
      <c r="VWW29" s="197"/>
      <c r="VWX29" s="197"/>
      <c r="VWY29" s="197"/>
      <c r="VWZ29" s="197"/>
      <c r="VXA29" s="197"/>
      <c r="VXB29" s="197"/>
      <c r="VXC29" s="197"/>
      <c r="VXD29" s="197"/>
      <c r="VXE29" s="197"/>
      <c r="VXF29" s="197"/>
      <c r="VXG29" s="197"/>
      <c r="VXH29" s="197"/>
      <c r="VXI29" s="197"/>
      <c r="VXJ29" s="197"/>
      <c r="VXK29" s="197"/>
      <c r="VXL29" s="197"/>
      <c r="VXM29" s="197"/>
      <c r="VXN29" s="197"/>
      <c r="VXO29" s="197"/>
      <c r="VXP29" s="197"/>
      <c r="VXQ29" s="197"/>
      <c r="VXR29" s="197"/>
      <c r="VXS29" s="197"/>
      <c r="VXT29" s="197"/>
      <c r="VXU29" s="197"/>
      <c r="VXV29" s="197"/>
      <c r="VXW29" s="197"/>
      <c r="VXX29" s="197"/>
      <c r="VXY29" s="197"/>
      <c r="VXZ29" s="197"/>
      <c r="VYA29" s="197"/>
      <c r="VYB29" s="197"/>
      <c r="VYC29" s="197"/>
      <c r="VYD29" s="197"/>
      <c r="VYE29" s="197"/>
      <c r="VYF29" s="197"/>
      <c r="VYG29" s="197"/>
      <c r="VYH29" s="197"/>
      <c r="VYI29" s="197"/>
      <c r="VYJ29" s="197"/>
      <c r="VYK29" s="197"/>
      <c r="VYL29" s="197"/>
      <c r="VYM29" s="197"/>
      <c r="VYN29" s="197"/>
      <c r="VYO29" s="197"/>
      <c r="VYP29" s="197"/>
      <c r="VYQ29" s="197"/>
      <c r="VYR29" s="197"/>
      <c r="VYS29" s="197"/>
      <c r="VYT29" s="197"/>
      <c r="VYU29" s="197"/>
      <c r="VYV29" s="197"/>
      <c r="VYW29" s="197"/>
      <c r="VYX29" s="197"/>
      <c r="VYY29" s="197"/>
      <c r="VYZ29" s="197"/>
      <c r="VZA29" s="197"/>
      <c r="VZB29" s="197"/>
      <c r="VZC29" s="197"/>
      <c r="VZD29" s="197"/>
      <c r="VZE29" s="197"/>
      <c r="VZF29" s="197"/>
      <c r="VZG29" s="197"/>
      <c r="VZH29" s="197"/>
      <c r="VZI29" s="197"/>
      <c r="VZJ29" s="197"/>
      <c r="VZK29" s="197"/>
      <c r="VZL29" s="197"/>
      <c r="VZM29" s="197"/>
      <c r="VZN29" s="197"/>
      <c r="VZO29" s="197"/>
      <c r="VZP29" s="197"/>
      <c r="VZQ29" s="197"/>
      <c r="VZR29" s="197"/>
      <c r="VZS29" s="197"/>
      <c r="VZT29" s="197"/>
      <c r="VZU29" s="197"/>
      <c r="VZV29" s="197"/>
      <c r="VZW29" s="197"/>
      <c r="VZX29" s="197"/>
      <c r="VZY29" s="197"/>
      <c r="VZZ29" s="197"/>
      <c r="WAA29" s="197"/>
      <c r="WAB29" s="197"/>
      <c r="WAC29" s="197"/>
      <c r="WAD29" s="197"/>
      <c r="WAE29" s="197"/>
      <c r="WAF29" s="197"/>
      <c r="WAG29" s="197"/>
      <c r="WAH29" s="197"/>
      <c r="WAI29" s="197"/>
      <c r="WAJ29" s="197"/>
      <c r="WAK29" s="197"/>
      <c r="WAL29" s="197"/>
      <c r="WAM29" s="197"/>
      <c r="WAN29" s="197"/>
      <c r="WAO29" s="197"/>
      <c r="WAP29" s="197"/>
      <c r="WAQ29" s="197"/>
      <c r="WAR29" s="197"/>
      <c r="WAS29" s="197"/>
      <c r="WAT29" s="197"/>
      <c r="WAU29" s="197"/>
      <c r="WAV29" s="197"/>
      <c r="WAW29" s="197"/>
      <c r="WAX29" s="197"/>
      <c r="WAY29" s="197"/>
      <c r="WAZ29" s="197"/>
      <c r="WBA29" s="197"/>
      <c r="WBB29" s="197"/>
      <c r="WBC29" s="197"/>
      <c r="WBD29" s="197"/>
      <c r="WBE29" s="197"/>
      <c r="WBF29" s="197"/>
      <c r="WBG29" s="197"/>
      <c r="WBH29" s="197"/>
      <c r="WBI29" s="197"/>
      <c r="WBJ29" s="197"/>
      <c r="WBK29" s="197"/>
      <c r="WBL29" s="197"/>
      <c r="WBM29" s="197"/>
      <c r="WBN29" s="197"/>
      <c r="WBO29" s="197"/>
      <c r="WBP29" s="197"/>
      <c r="WBQ29" s="197"/>
      <c r="WBR29" s="197"/>
      <c r="WBS29" s="197"/>
      <c r="WBT29" s="197"/>
      <c r="WBU29" s="197"/>
      <c r="WBV29" s="197"/>
      <c r="WBW29" s="197"/>
      <c r="WBX29" s="197"/>
      <c r="WBY29" s="197"/>
      <c r="WBZ29" s="197"/>
      <c r="WCA29" s="197"/>
      <c r="WCB29" s="197"/>
      <c r="WCC29" s="197"/>
      <c r="WCD29" s="197"/>
      <c r="WCE29" s="197"/>
      <c r="WCF29" s="197"/>
      <c r="WCG29" s="197"/>
      <c r="WCH29" s="197"/>
      <c r="WCI29" s="197"/>
      <c r="WCJ29" s="197"/>
      <c r="WCK29" s="197"/>
      <c r="WCL29" s="197"/>
      <c r="WCM29" s="197"/>
      <c r="WCN29" s="197"/>
      <c r="WCO29" s="197"/>
      <c r="WCP29" s="197"/>
      <c r="WCQ29" s="197"/>
      <c r="WCR29" s="197"/>
      <c r="WCS29" s="197"/>
      <c r="WCT29" s="197"/>
      <c r="WCU29" s="197"/>
      <c r="WCV29" s="197"/>
      <c r="WCW29" s="197"/>
      <c r="WCX29" s="197"/>
      <c r="WCY29" s="197"/>
      <c r="WCZ29" s="197"/>
      <c r="WDA29" s="197"/>
      <c r="WDB29" s="197"/>
      <c r="WDC29" s="197"/>
      <c r="WDD29" s="197"/>
      <c r="WDE29" s="197"/>
      <c r="WDF29" s="197"/>
      <c r="WDG29" s="197"/>
      <c r="WDH29" s="197"/>
      <c r="WDI29" s="197"/>
      <c r="WDJ29" s="197"/>
      <c r="WDK29" s="197"/>
      <c r="WDL29" s="197"/>
      <c r="WDM29" s="197"/>
      <c r="WDN29" s="197"/>
      <c r="WDO29" s="197"/>
      <c r="WDP29" s="197"/>
      <c r="WDQ29" s="197"/>
      <c r="WDR29" s="197"/>
      <c r="WDS29" s="197"/>
      <c r="WDT29" s="197"/>
      <c r="WDU29" s="197"/>
      <c r="WDV29" s="197"/>
      <c r="WDW29" s="197"/>
      <c r="WDX29" s="197"/>
      <c r="WDY29" s="197"/>
      <c r="WDZ29" s="197"/>
      <c r="WEA29" s="197"/>
      <c r="WEB29" s="197"/>
      <c r="WEC29" s="197"/>
      <c r="WED29" s="197"/>
      <c r="WEE29" s="197"/>
      <c r="WEF29" s="197"/>
      <c r="WEG29" s="197"/>
      <c r="WEH29" s="197"/>
      <c r="WEI29" s="197"/>
      <c r="WEJ29" s="197"/>
      <c r="WEK29" s="197"/>
      <c r="WEL29" s="197"/>
      <c r="WEM29" s="197"/>
      <c r="WEN29" s="197"/>
      <c r="WEO29" s="197"/>
      <c r="WEP29" s="197"/>
      <c r="WEQ29" s="197"/>
      <c r="WER29" s="197"/>
      <c r="WES29" s="197"/>
      <c r="WET29" s="197"/>
      <c r="WEU29" s="197"/>
      <c r="WEV29" s="197"/>
      <c r="WEW29" s="197"/>
      <c r="WEX29" s="197"/>
      <c r="WEY29" s="197"/>
      <c r="WEZ29" s="197"/>
      <c r="WFA29" s="197"/>
      <c r="WFB29" s="197"/>
      <c r="WFC29" s="197"/>
      <c r="WFD29" s="197"/>
      <c r="WFE29" s="197"/>
      <c r="WFF29" s="197"/>
      <c r="WFG29" s="197"/>
      <c r="WFH29" s="197"/>
      <c r="WFI29" s="197"/>
      <c r="WFJ29" s="197"/>
      <c r="WFK29" s="197"/>
      <c r="WFL29" s="197"/>
      <c r="WFM29" s="197"/>
      <c r="WFN29" s="197"/>
      <c r="WFO29" s="197"/>
      <c r="WFP29" s="197"/>
      <c r="WFQ29" s="197"/>
      <c r="WFR29" s="197"/>
      <c r="WFS29" s="197"/>
      <c r="WFT29" s="197"/>
      <c r="WFU29" s="197"/>
      <c r="WFV29" s="197"/>
      <c r="WFW29" s="197"/>
      <c r="WFX29" s="197"/>
      <c r="WFY29" s="197"/>
      <c r="WFZ29" s="197"/>
      <c r="WGA29" s="197"/>
      <c r="WGB29" s="197"/>
      <c r="WGC29" s="197"/>
      <c r="WGD29" s="197"/>
      <c r="WGE29" s="197"/>
      <c r="WGF29" s="197"/>
      <c r="WGG29" s="197"/>
      <c r="WGH29" s="197"/>
      <c r="WGI29" s="197"/>
      <c r="WGJ29" s="197"/>
      <c r="WGK29" s="197"/>
      <c r="WGL29" s="197"/>
      <c r="WGM29" s="197"/>
      <c r="WGN29" s="197"/>
      <c r="WGO29" s="197"/>
      <c r="WGP29" s="197"/>
      <c r="WGQ29" s="197"/>
      <c r="WGR29" s="197"/>
      <c r="WGS29" s="197"/>
      <c r="WGT29" s="197"/>
      <c r="WGU29" s="197"/>
      <c r="WGV29" s="197"/>
      <c r="WGW29" s="197"/>
      <c r="WGX29" s="197"/>
      <c r="WGY29" s="197"/>
      <c r="WGZ29" s="197"/>
      <c r="WHA29" s="197"/>
      <c r="WHB29" s="197"/>
      <c r="WHC29" s="197"/>
      <c r="WHD29" s="197"/>
      <c r="WHE29" s="197"/>
      <c r="WHF29" s="197"/>
      <c r="WHG29" s="197"/>
      <c r="WHH29" s="197"/>
      <c r="WHI29" s="197"/>
      <c r="WHJ29" s="197"/>
      <c r="WHK29" s="197"/>
      <c r="WHL29" s="197"/>
      <c r="WHM29" s="197"/>
      <c r="WHN29" s="197"/>
      <c r="WHO29" s="197"/>
      <c r="WHP29" s="197"/>
      <c r="WHQ29" s="197"/>
      <c r="WHR29" s="197"/>
      <c r="WHS29" s="197"/>
      <c r="WHT29" s="197"/>
      <c r="WHU29" s="197"/>
      <c r="WHV29" s="197"/>
      <c r="WHW29" s="197"/>
      <c r="WHX29" s="197"/>
      <c r="WHY29" s="197"/>
      <c r="WHZ29" s="197"/>
      <c r="WIA29" s="197"/>
      <c r="WIB29" s="197"/>
      <c r="WIC29" s="197"/>
      <c r="WID29" s="197"/>
      <c r="WIE29" s="197"/>
      <c r="WIF29" s="197"/>
      <c r="WIG29" s="197"/>
      <c r="WIH29" s="197"/>
      <c r="WII29" s="197"/>
      <c r="WIJ29" s="197"/>
      <c r="WIK29" s="197"/>
      <c r="WIL29" s="197"/>
      <c r="WIM29" s="197"/>
      <c r="WIN29" s="197"/>
      <c r="WIO29" s="197"/>
      <c r="WIP29" s="197"/>
      <c r="WIQ29" s="197"/>
      <c r="WIR29" s="197"/>
      <c r="WIS29" s="197"/>
      <c r="WIT29" s="197"/>
      <c r="WIU29" s="197"/>
      <c r="WIV29" s="197"/>
      <c r="WIW29" s="197"/>
      <c r="WIX29" s="197"/>
      <c r="WIY29" s="197"/>
      <c r="WIZ29" s="197"/>
      <c r="WJA29" s="197"/>
      <c r="WJB29" s="197"/>
      <c r="WJC29" s="197"/>
      <c r="WJD29" s="197"/>
      <c r="WJE29" s="197"/>
      <c r="WJF29" s="197"/>
      <c r="WJG29" s="197"/>
      <c r="WJH29" s="197"/>
      <c r="WJI29" s="197"/>
      <c r="WJJ29" s="197"/>
      <c r="WJK29" s="197"/>
      <c r="WJL29" s="197"/>
      <c r="WJM29" s="197"/>
      <c r="WJN29" s="197"/>
      <c r="WJO29" s="197"/>
      <c r="WJP29" s="197"/>
      <c r="WJQ29" s="197"/>
      <c r="WJR29" s="197"/>
      <c r="WJS29" s="197"/>
      <c r="WJT29" s="197"/>
      <c r="WJU29" s="197"/>
      <c r="WJV29" s="197"/>
      <c r="WJW29" s="197"/>
      <c r="WJX29" s="197"/>
      <c r="WJY29" s="197"/>
      <c r="WJZ29" s="197"/>
      <c r="WKA29" s="197"/>
      <c r="WKB29" s="197"/>
      <c r="WKC29" s="197"/>
      <c r="WKD29" s="197"/>
      <c r="WKE29" s="197"/>
      <c r="WKF29" s="197"/>
      <c r="WKG29" s="197"/>
      <c r="WKH29" s="197"/>
      <c r="WKI29" s="197"/>
      <c r="WKJ29" s="197"/>
      <c r="WKK29" s="197"/>
      <c r="WKL29" s="197"/>
      <c r="WKM29" s="197"/>
      <c r="WKN29" s="197"/>
      <c r="WKO29" s="197"/>
      <c r="WKP29" s="197"/>
      <c r="WKQ29" s="197"/>
      <c r="WKR29" s="197"/>
      <c r="WKS29" s="197"/>
      <c r="WKT29" s="197"/>
      <c r="WKU29" s="197"/>
      <c r="WKV29" s="197"/>
      <c r="WKW29" s="197"/>
      <c r="WKX29" s="197"/>
      <c r="WKY29" s="197"/>
      <c r="WKZ29" s="197"/>
      <c r="WLA29" s="197"/>
      <c r="WLB29" s="197"/>
      <c r="WLC29" s="197"/>
      <c r="WLD29" s="197"/>
      <c r="WLE29" s="197"/>
      <c r="WLF29" s="197"/>
      <c r="WLG29" s="197"/>
      <c r="WLH29" s="197"/>
      <c r="WLI29" s="197"/>
      <c r="WLJ29" s="197"/>
      <c r="WLK29" s="197"/>
      <c r="WLL29" s="197"/>
      <c r="WLM29" s="197"/>
      <c r="WLN29" s="197"/>
      <c r="WLO29" s="197"/>
      <c r="WLP29" s="197"/>
      <c r="WLQ29" s="197"/>
      <c r="WLR29" s="197"/>
      <c r="WLS29" s="197"/>
      <c r="WLT29" s="197"/>
      <c r="WLU29" s="197"/>
      <c r="WLV29" s="197"/>
      <c r="WLW29" s="197"/>
      <c r="WLX29" s="197"/>
      <c r="WLY29" s="197"/>
      <c r="WLZ29" s="197"/>
      <c r="WMA29" s="197"/>
      <c r="WMB29" s="197"/>
      <c r="WMC29" s="197"/>
      <c r="WMD29" s="197"/>
      <c r="WME29" s="197"/>
      <c r="WMF29" s="197"/>
      <c r="WMG29" s="197"/>
      <c r="WMH29" s="197"/>
      <c r="WMI29" s="197"/>
      <c r="WMJ29" s="197"/>
      <c r="WMK29" s="197"/>
      <c r="WML29" s="197"/>
      <c r="WMM29" s="197"/>
      <c r="WMN29" s="197"/>
      <c r="WMO29" s="197"/>
      <c r="WMP29" s="197"/>
      <c r="WMQ29" s="197"/>
      <c r="WMR29" s="197"/>
      <c r="WMS29" s="197"/>
      <c r="WMT29" s="197"/>
      <c r="WMU29" s="197"/>
      <c r="WMV29" s="197"/>
      <c r="WMW29" s="197"/>
      <c r="WMX29" s="197"/>
      <c r="WMY29" s="197"/>
      <c r="WMZ29" s="197"/>
      <c r="WNA29" s="197"/>
      <c r="WNB29" s="197"/>
      <c r="WNC29" s="197"/>
      <c r="WND29" s="197"/>
      <c r="WNE29" s="197"/>
      <c r="WNF29" s="197"/>
      <c r="WNG29" s="197"/>
      <c r="WNH29" s="197"/>
      <c r="WNI29" s="197"/>
      <c r="WNJ29" s="197"/>
      <c r="WNK29" s="197"/>
      <c r="WNL29" s="197"/>
      <c r="WNM29" s="197"/>
      <c r="WNN29" s="197"/>
      <c r="WNO29" s="197"/>
      <c r="WNP29" s="197"/>
      <c r="WNQ29" s="197"/>
      <c r="WNR29" s="197"/>
      <c r="WNS29" s="197"/>
      <c r="WNT29" s="197"/>
      <c r="WNU29" s="197"/>
      <c r="WNV29" s="197"/>
      <c r="WNW29" s="197"/>
      <c r="WNX29" s="197"/>
      <c r="WNY29" s="197"/>
      <c r="WNZ29" s="197"/>
      <c r="WOA29" s="197"/>
      <c r="WOB29" s="197"/>
      <c r="WOC29" s="197"/>
      <c r="WOD29" s="197"/>
      <c r="WOE29" s="197"/>
      <c r="WOF29" s="197"/>
      <c r="WOG29" s="197"/>
      <c r="WOH29" s="197"/>
      <c r="WOI29" s="197"/>
      <c r="WOJ29" s="197"/>
      <c r="WOK29" s="197"/>
      <c r="WOL29" s="197"/>
      <c r="WOM29" s="197"/>
      <c r="WON29" s="197"/>
      <c r="WOO29" s="197"/>
      <c r="WOP29" s="197"/>
      <c r="WOQ29" s="197"/>
      <c r="WOR29" s="197"/>
      <c r="WOS29" s="197"/>
      <c r="WOT29" s="197"/>
      <c r="WOU29" s="197"/>
      <c r="WOV29" s="197"/>
      <c r="WOW29" s="197"/>
      <c r="WOX29" s="197"/>
      <c r="WOY29" s="197"/>
      <c r="WOZ29" s="197"/>
      <c r="WPA29" s="197"/>
      <c r="WPB29" s="197"/>
      <c r="WPC29" s="197"/>
      <c r="WPD29" s="197"/>
      <c r="WPE29" s="197"/>
      <c r="WPF29" s="197"/>
      <c r="WPG29" s="197"/>
      <c r="WPH29" s="197"/>
      <c r="WPI29" s="197"/>
      <c r="WPJ29" s="197"/>
      <c r="WPK29" s="197"/>
      <c r="WPL29" s="197"/>
      <c r="WPM29" s="197"/>
      <c r="WPN29" s="197"/>
      <c r="WPO29" s="197"/>
      <c r="WPP29" s="197"/>
      <c r="WPQ29" s="197"/>
      <c r="WPR29" s="197"/>
      <c r="WPS29" s="197"/>
      <c r="WPT29" s="197"/>
      <c r="WPU29" s="197"/>
      <c r="WPV29" s="197"/>
      <c r="WPW29" s="197"/>
      <c r="WPX29" s="197"/>
      <c r="WPY29" s="197"/>
      <c r="WPZ29" s="197"/>
      <c r="WQA29" s="197"/>
      <c r="WQB29" s="197"/>
      <c r="WQC29" s="197"/>
      <c r="WQD29" s="197"/>
      <c r="WQE29" s="197"/>
      <c r="WQF29" s="197"/>
      <c r="WQG29" s="197"/>
      <c r="WQH29" s="197"/>
      <c r="WQI29" s="197"/>
      <c r="WQJ29" s="197"/>
      <c r="WQK29" s="197"/>
      <c r="WQL29" s="197"/>
      <c r="WQM29" s="197"/>
      <c r="WQN29" s="197"/>
      <c r="WQO29" s="197"/>
      <c r="WQP29" s="197"/>
      <c r="WQQ29" s="197"/>
      <c r="WQR29" s="197"/>
      <c r="WQS29" s="197"/>
      <c r="WQT29" s="197"/>
      <c r="WQU29" s="197"/>
      <c r="WQV29" s="197"/>
      <c r="WQW29" s="197"/>
      <c r="WQX29" s="197"/>
      <c r="WQY29" s="197"/>
      <c r="WQZ29" s="197"/>
      <c r="WRA29" s="197"/>
      <c r="WRB29" s="197"/>
      <c r="WRC29" s="197"/>
      <c r="WRD29" s="197"/>
      <c r="WRE29" s="197"/>
      <c r="WRF29" s="197"/>
      <c r="WRG29" s="197"/>
      <c r="WRH29" s="197"/>
      <c r="WRI29" s="197"/>
      <c r="WRJ29" s="197"/>
      <c r="WRK29" s="197"/>
      <c r="WRL29" s="197"/>
      <c r="WRM29" s="197"/>
      <c r="WRN29" s="197"/>
      <c r="WRO29" s="197"/>
      <c r="WRP29" s="197"/>
      <c r="WRQ29" s="197"/>
      <c r="WRR29" s="197"/>
      <c r="WRS29" s="197"/>
      <c r="WRT29" s="197"/>
      <c r="WRU29" s="197"/>
      <c r="WRV29" s="197"/>
      <c r="WRW29" s="197"/>
      <c r="WRX29" s="197"/>
      <c r="WRY29" s="197"/>
      <c r="WRZ29" s="197"/>
      <c r="WSA29" s="197"/>
      <c r="WSB29" s="197"/>
      <c r="WSC29" s="197"/>
      <c r="WSD29" s="197"/>
      <c r="WSE29" s="197"/>
      <c r="WSF29" s="197"/>
      <c r="WSG29" s="197"/>
      <c r="WSH29" s="197"/>
      <c r="WSI29" s="197"/>
      <c r="WSJ29" s="197"/>
      <c r="WSK29" s="197"/>
      <c r="WSL29" s="197"/>
      <c r="WSM29" s="197"/>
      <c r="WSN29" s="197"/>
      <c r="WSO29" s="197"/>
      <c r="WSP29" s="197"/>
      <c r="WSQ29" s="197"/>
      <c r="WSR29" s="197"/>
      <c r="WSS29" s="197"/>
      <c r="WST29" s="197"/>
      <c r="WSU29" s="197"/>
      <c r="WSV29" s="197"/>
      <c r="WSW29" s="197"/>
      <c r="WSX29" s="197"/>
      <c r="WSY29" s="197"/>
      <c r="WSZ29" s="197"/>
      <c r="WTA29" s="197"/>
      <c r="WTB29" s="197"/>
      <c r="WTC29" s="197"/>
      <c r="WTD29" s="197"/>
      <c r="WTE29" s="197"/>
      <c r="WTF29" s="197"/>
      <c r="WTG29" s="197"/>
      <c r="WTH29" s="197"/>
      <c r="WTI29" s="197"/>
      <c r="WTJ29" s="197"/>
      <c r="WTK29" s="197"/>
      <c r="WTL29" s="197"/>
      <c r="WTM29" s="197"/>
      <c r="WTN29" s="197"/>
      <c r="WTO29" s="197"/>
      <c r="WTP29" s="197"/>
      <c r="WTQ29" s="197"/>
      <c r="WTR29" s="197"/>
      <c r="WTS29" s="197"/>
      <c r="WTT29" s="197"/>
      <c r="WTU29" s="197"/>
      <c r="WTV29" s="197"/>
      <c r="WTW29" s="197"/>
      <c r="WTX29" s="197"/>
      <c r="WTY29" s="197"/>
      <c r="WTZ29" s="197"/>
      <c r="WUA29" s="197"/>
      <c r="WUB29" s="197"/>
      <c r="WUC29" s="197"/>
      <c r="WUD29" s="197"/>
      <c r="WUE29" s="197"/>
      <c r="WUF29" s="197"/>
      <c r="WUG29" s="197"/>
      <c r="WUH29" s="197"/>
      <c r="WUI29" s="197"/>
      <c r="WUJ29" s="197"/>
      <c r="WUK29" s="197"/>
      <c r="WUL29" s="197"/>
      <c r="WUM29" s="197"/>
      <c r="WUN29" s="197"/>
      <c r="WUO29" s="197"/>
      <c r="WUP29" s="197"/>
      <c r="WUQ29" s="197"/>
      <c r="WUR29" s="197"/>
      <c r="WUS29" s="197"/>
      <c r="WUT29" s="197"/>
      <c r="WUU29" s="197"/>
      <c r="WUV29" s="197"/>
      <c r="WUW29" s="197"/>
      <c r="WUX29" s="197"/>
      <c r="WUY29" s="197"/>
      <c r="WUZ29" s="197"/>
      <c r="WVA29" s="197"/>
      <c r="WVB29" s="197"/>
      <c r="WVC29" s="197"/>
      <c r="WVD29" s="197"/>
      <c r="WVE29" s="197"/>
      <c r="WVF29" s="197"/>
      <c r="WVG29" s="197"/>
      <c r="WVH29" s="197"/>
      <c r="WVI29" s="197"/>
      <c r="WVJ29" s="197"/>
      <c r="WVK29" s="197"/>
      <c r="WVL29" s="197"/>
      <c r="WVM29" s="197"/>
      <c r="WVN29" s="197"/>
      <c r="WVO29" s="197"/>
      <c r="WVP29" s="197"/>
      <c r="WVQ29" s="197"/>
      <c r="WVR29" s="197"/>
      <c r="WVS29" s="197"/>
      <c r="WVT29" s="197"/>
      <c r="WVU29" s="197"/>
      <c r="WVV29" s="197"/>
      <c r="WVW29" s="197"/>
      <c r="WVX29" s="197"/>
      <c r="WVY29" s="197"/>
      <c r="WVZ29" s="197"/>
      <c r="WWA29" s="197"/>
      <c r="WWB29" s="197"/>
      <c r="WWC29" s="197"/>
      <c r="WWD29" s="197"/>
      <c r="WWE29" s="197"/>
      <c r="WWF29" s="197"/>
      <c r="WWG29" s="197"/>
      <c r="WWH29" s="197"/>
      <c r="WWI29" s="197"/>
      <c r="WWJ29" s="197"/>
      <c r="WWK29" s="197"/>
      <c r="WWL29" s="197"/>
      <c r="WWM29" s="197"/>
      <c r="WWN29" s="197"/>
      <c r="WWO29" s="197"/>
      <c r="WWP29" s="197"/>
      <c r="WWQ29" s="197"/>
      <c r="WWR29" s="197"/>
      <c r="WWS29" s="197"/>
      <c r="WWT29" s="197"/>
      <c r="WWU29" s="197"/>
      <c r="WWV29" s="197"/>
      <c r="WWW29" s="197"/>
      <c r="WWX29" s="197"/>
      <c r="WWY29" s="197"/>
      <c r="WWZ29" s="197"/>
      <c r="WXA29" s="197"/>
      <c r="WXB29" s="197"/>
      <c r="WXC29" s="197"/>
      <c r="WXD29" s="197"/>
      <c r="WXE29" s="197"/>
      <c r="WXF29" s="197"/>
      <c r="WXG29" s="197"/>
      <c r="WXH29" s="197"/>
      <c r="WXI29" s="197"/>
      <c r="WXJ29" s="197"/>
      <c r="WXK29" s="197"/>
      <c r="WXL29" s="197"/>
      <c r="WXM29" s="197"/>
      <c r="WXN29" s="197"/>
      <c r="WXO29" s="197"/>
      <c r="WXP29" s="197"/>
      <c r="WXQ29" s="197"/>
      <c r="WXR29" s="197"/>
      <c r="WXS29" s="197"/>
      <c r="WXT29" s="197"/>
      <c r="WXU29" s="197"/>
      <c r="WXV29" s="197"/>
      <c r="WXW29" s="197"/>
      <c r="WXX29" s="197"/>
      <c r="WXY29" s="197"/>
      <c r="WXZ29" s="197"/>
      <c r="WYA29" s="197"/>
      <c r="WYB29" s="197"/>
      <c r="WYC29" s="197"/>
      <c r="WYD29" s="197"/>
      <c r="WYE29" s="197"/>
      <c r="WYF29" s="197"/>
      <c r="WYG29" s="197"/>
      <c r="WYH29" s="197"/>
      <c r="WYI29" s="197"/>
      <c r="WYJ29" s="197"/>
      <c r="WYK29" s="197"/>
      <c r="WYL29" s="197"/>
      <c r="WYM29" s="197"/>
      <c r="WYN29" s="197"/>
      <c r="WYO29" s="197"/>
      <c r="WYP29" s="197"/>
      <c r="WYQ29" s="197"/>
      <c r="WYR29" s="197"/>
      <c r="WYS29" s="197"/>
      <c r="WYT29" s="197"/>
      <c r="WYU29" s="197"/>
      <c r="WYV29" s="197"/>
      <c r="WYW29" s="197"/>
      <c r="WYX29" s="197"/>
      <c r="WYY29" s="197"/>
      <c r="WYZ29" s="197"/>
      <c r="WZA29" s="197"/>
      <c r="WZB29" s="197"/>
      <c r="WZC29" s="197"/>
      <c r="WZD29" s="197"/>
      <c r="WZE29" s="197"/>
      <c r="WZF29" s="197"/>
      <c r="WZG29" s="197"/>
      <c r="WZH29" s="197"/>
      <c r="WZI29" s="197"/>
      <c r="WZJ29" s="197"/>
      <c r="WZK29" s="197"/>
      <c r="WZL29" s="197"/>
      <c r="WZM29" s="197"/>
      <c r="WZN29" s="197"/>
      <c r="WZO29" s="197"/>
      <c r="WZP29" s="197"/>
      <c r="WZQ29" s="197"/>
      <c r="WZR29" s="197"/>
      <c r="WZS29" s="197"/>
      <c r="WZT29" s="197"/>
      <c r="WZU29" s="197"/>
      <c r="WZV29" s="197"/>
      <c r="WZW29" s="197"/>
      <c r="WZX29" s="197"/>
      <c r="WZY29" s="197"/>
      <c r="WZZ29" s="197"/>
      <c r="XAA29" s="197"/>
      <c r="XAB29" s="197"/>
      <c r="XAC29" s="197"/>
      <c r="XAD29" s="197"/>
      <c r="XAE29" s="197"/>
      <c r="XAF29" s="197"/>
      <c r="XAG29" s="197"/>
      <c r="XAH29" s="197"/>
      <c r="XAI29" s="197"/>
      <c r="XAJ29" s="197"/>
      <c r="XAK29" s="197"/>
      <c r="XAL29" s="197"/>
      <c r="XAM29" s="197"/>
      <c r="XAN29" s="197"/>
      <c r="XAO29" s="197"/>
      <c r="XAP29" s="197"/>
      <c r="XAQ29" s="197"/>
      <c r="XAR29" s="197"/>
      <c r="XAS29" s="197"/>
      <c r="XAT29" s="197"/>
      <c r="XAU29" s="197"/>
      <c r="XAV29" s="197"/>
      <c r="XAW29" s="197"/>
      <c r="XAX29" s="197"/>
      <c r="XAY29" s="197"/>
      <c r="XAZ29" s="197"/>
      <c r="XBA29" s="197"/>
      <c r="XBB29" s="197"/>
      <c r="XBC29" s="197"/>
      <c r="XBD29" s="197"/>
      <c r="XBE29" s="197"/>
      <c r="XBF29" s="197"/>
      <c r="XBG29" s="197"/>
      <c r="XBH29" s="197"/>
      <c r="XBI29" s="197"/>
      <c r="XBJ29" s="197"/>
      <c r="XBK29" s="197"/>
      <c r="XBL29" s="197"/>
      <c r="XBM29" s="197"/>
      <c r="XBN29" s="197"/>
      <c r="XBO29" s="197"/>
      <c r="XBP29" s="197"/>
      <c r="XBQ29" s="197"/>
      <c r="XBR29" s="197"/>
      <c r="XBS29" s="197"/>
      <c r="XBT29" s="197"/>
      <c r="XBU29" s="197"/>
      <c r="XBV29" s="197"/>
      <c r="XBW29" s="197"/>
      <c r="XBX29" s="197"/>
      <c r="XBY29" s="197"/>
      <c r="XBZ29" s="197"/>
      <c r="XCA29" s="197"/>
      <c r="XCB29" s="197"/>
      <c r="XCC29" s="197"/>
      <c r="XCD29" s="197"/>
      <c r="XCE29" s="197"/>
      <c r="XCF29" s="197"/>
      <c r="XCG29" s="197"/>
      <c r="XCH29" s="197"/>
      <c r="XCI29" s="197"/>
      <c r="XCJ29" s="197"/>
      <c r="XCK29" s="197"/>
      <c r="XCL29" s="197"/>
      <c r="XCM29" s="197"/>
      <c r="XCN29" s="197"/>
      <c r="XCO29" s="197"/>
      <c r="XCP29" s="197"/>
      <c r="XCQ29" s="197"/>
      <c r="XCR29" s="197"/>
      <c r="XCS29" s="197"/>
      <c r="XCT29" s="197"/>
    </row>
    <row r="30" spans="1:16322" s="196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  <c r="RH30" s="197"/>
      <c r="RI30" s="197"/>
      <c r="RJ30" s="197"/>
      <c r="RK30" s="197"/>
      <c r="RL30" s="197"/>
      <c r="RM30" s="197"/>
      <c r="RN30" s="197"/>
      <c r="RO30" s="197"/>
      <c r="RP30" s="197"/>
      <c r="RQ30" s="197"/>
      <c r="RR30" s="197"/>
      <c r="RS30" s="197"/>
      <c r="RT30" s="197"/>
      <c r="RU30" s="197"/>
      <c r="RV30" s="197"/>
      <c r="RW30" s="197"/>
      <c r="RX30" s="197"/>
      <c r="RY30" s="197"/>
      <c r="RZ30" s="197"/>
      <c r="SA30" s="197"/>
      <c r="SB30" s="197"/>
      <c r="SC30" s="197"/>
      <c r="SD30" s="197"/>
      <c r="SE30" s="197"/>
      <c r="SF30" s="197"/>
      <c r="SG30" s="197"/>
      <c r="SH30" s="197"/>
      <c r="SI30" s="197"/>
      <c r="SJ30" s="197"/>
      <c r="SK30" s="197"/>
      <c r="SL30" s="197"/>
      <c r="SM30" s="197"/>
      <c r="SN30" s="197"/>
      <c r="SO30" s="197"/>
      <c r="SP30" s="197"/>
      <c r="SQ30" s="197"/>
      <c r="SR30" s="197"/>
      <c r="SS30" s="197"/>
      <c r="ST30" s="197"/>
      <c r="SU30" s="197"/>
      <c r="SV30" s="197"/>
      <c r="SW30" s="197"/>
      <c r="SX30" s="197"/>
      <c r="SY30" s="197"/>
      <c r="SZ30" s="197"/>
      <c r="TA30" s="197"/>
      <c r="TB30" s="197"/>
      <c r="TC30" s="197"/>
      <c r="TD30" s="197"/>
      <c r="TE30" s="197"/>
      <c r="TF30" s="197"/>
      <c r="TG30" s="197"/>
      <c r="TH30" s="197"/>
      <c r="TI30" s="197"/>
      <c r="TJ30" s="197"/>
      <c r="TK30" s="197"/>
      <c r="TL30" s="197"/>
      <c r="TM30" s="197"/>
      <c r="TN30" s="197"/>
      <c r="TO30" s="197"/>
      <c r="TP30" s="197"/>
      <c r="TQ30" s="197"/>
      <c r="TR30" s="197"/>
      <c r="TS30" s="197"/>
      <c r="TT30" s="197"/>
      <c r="TU30" s="197"/>
      <c r="TV30" s="197"/>
      <c r="TW30" s="197"/>
      <c r="TX30" s="197"/>
      <c r="TY30" s="197"/>
      <c r="TZ30" s="197"/>
      <c r="UA30" s="197"/>
      <c r="UB30" s="197"/>
      <c r="UC30" s="197"/>
      <c r="UD30" s="197"/>
      <c r="UE30" s="197"/>
      <c r="UF30" s="197"/>
      <c r="UG30" s="197"/>
      <c r="UH30" s="197"/>
      <c r="UI30" s="197"/>
      <c r="UJ30" s="197"/>
      <c r="UK30" s="197"/>
      <c r="UL30" s="197"/>
      <c r="UM30" s="197"/>
      <c r="UN30" s="197"/>
      <c r="UO30" s="197"/>
      <c r="UP30" s="197"/>
      <c r="UQ30" s="197"/>
      <c r="UR30" s="197"/>
      <c r="US30" s="197"/>
      <c r="UT30" s="197"/>
      <c r="UU30" s="197"/>
      <c r="UV30" s="197"/>
      <c r="UW30" s="197"/>
      <c r="UX30" s="197"/>
      <c r="UY30" s="197"/>
      <c r="UZ30" s="197"/>
      <c r="VA30" s="197"/>
      <c r="VB30" s="197"/>
      <c r="VC30" s="197"/>
      <c r="VD30" s="197"/>
      <c r="VE30" s="197"/>
      <c r="VF30" s="197"/>
      <c r="VG30" s="197"/>
      <c r="VH30" s="197"/>
      <c r="VI30" s="197"/>
      <c r="VJ30" s="197"/>
      <c r="VK30" s="197"/>
      <c r="VL30" s="197"/>
      <c r="VM30" s="197"/>
      <c r="VN30" s="197"/>
      <c r="VO30" s="197"/>
      <c r="VP30" s="197"/>
      <c r="VQ30" s="197"/>
      <c r="VR30" s="197"/>
      <c r="VS30" s="197"/>
      <c r="VT30" s="197"/>
      <c r="VU30" s="197"/>
      <c r="VV30" s="197"/>
      <c r="VW30" s="197"/>
      <c r="VX30" s="197"/>
      <c r="VY30" s="197"/>
      <c r="VZ30" s="197"/>
      <c r="WA30" s="197"/>
      <c r="WB30" s="197"/>
      <c r="WC30" s="197"/>
      <c r="WD30" s="197"/>
      <c r="WE30" s="197"/>
      <c r="WF30" s="197"/>
      <c r="WG30" s="197"/>
      <c r="WH30" s="197"/>
      <c r="WI30" s="197"/>
      <c r="WJ30" s="197"/>
      <c r="WK30" s="197"/>
      <c r="WL30" s="197"/>
      <c r="WM30" s="197"/>
      <c r="WN30" s="197"/>
      <c r="WO30" s="197"/>
      <c r="WP30" s="197"/>
      <c r="WQ30" s="197"/>
      <c r="WR30" s="197"/>
      <c r="WS30" s="197"/>
      <c r="WT30" s="197"/>
      <c r="WU30" s="197"/>
      <c r="WV30" s="197"/>
      <c r="WW30" s="197"/>
      <c r="WX30" s="197"/>
      <c r="WY30" s="197"/>
      <c r="WZ30" s="197"/>
      <c r="XA30" s="197"/>
      <c r="XB30" s="197"/>
      <c r="XC30" s="197"/>
      <c r="XD30" s="197"/>
      <c r="XE30" s="197"/>
      <c r="XF30" s="197"/>
      <c r="XG30" s="197"/>
      <c r="XH30" s="197"/>
      <c r="XI30" s="197"/>
      <c r="XJ30" s="197"/>
      <c r="XK30" s="197"/>
      <c r="XL30" s="197"/>
      <c r="XM30" s="197"/>
      <c r="XN30" s="197"/>
      <c r="XO30" s="197"/>
      <c r="XP30" s="197"/>
      <c r="XQ30" s="197"/>
      <c r="XR30" s="197"/>
      <c r="XS30" s="197"/>
      <c r="XT30" s="197"/>
      <c r="XU30" s="197"/>
      <c r="XV30" s="197"/>
      <c r="XW30" s="197"/>
      <c r="XX30" s="197"/>
      <c r="XY30" s="197"/>
      <c r="XZ30" s="197"/>
      <c r="YA30" s="197"/>
      <c r="YB30" s="197"/>
      <c r="YC30" s="197"/>
      <c r="YD30" s="197"/>
      <c r="YE30" s="197"/>
      <c r="YF30" s="197"/>
      <c r="YG30" s="197"/>
      <c r="YH30" s="197"/>
      <c r="YI30" s="197"/>
      <c r="YJ30" s="197"/>
      <c r="YK30" s="197"/>
      <c r="YL30" s="197"/>
      <c r="YM30" s="197"/>
      <c r="YN30" s="197"/>
      <c r="YO30" s="197"/>
      <c r="YP30" s="197"/>
      <c r="YQ30" s="197"/>
      <c r="YR30" s="197"/>
      <c r="YS30" s="197"/>
      <c r="YT30" s="197"/>
      <c r="YU30" s="197"/>
      <c r="YV30" s="197"/>
      <c r="YW30" s="197"/>
      <c r="YX30" s="197"/>
      <c r="YY30" s="197"/>
      <c r="YZ30" s="197"/>
      <c r="ZA30" s="197"/>
      <c r="ZB30" s="197"/>
      <c r="ZC30" s="197"/>
      <c r="ZD30" s="197"/>
      <c r="ZE30" s="197"/>
      <c r="ZF30" s="197"/>
      <c r="ZG30" s="197"/>
      <c r="ZH30" s="197"/>
      <c r="ZI30" s="197"/>
      <c r="ZJ30" s="197"/>
      <c r="ZK30" s="197"/>
      <c r="ZL30" s="197"/>
      <c r="ZM30" s="197"/>
      <c r="ZN30" s="197"/>
      <c r="ZO30" s="197"/>
      <c r="ZP30" s="197"/>
      <c r="ZQ30" s="197"/>
      <c r="ZR30" s="197"/>
      <c r="ZS30" s="197"/>
      <c r="ZT30" s="197"/>
      <c r="ZU30" s="197"/>
      <c r="ZV30" s="197"/>
      <c r="ZW30" s="197"/>
      <c r="ZX30" s="197"/>
      <c r="ZY30" s="197"/>
      <c r="ZZ30" s="197"/>
      <c r="AAA30" s="197"/>
      <c r="AAB30" s="197"/>
      <c r="AAC30" s="197"/>
      <c r="AAD30" s="197"/>
      <c r="AAE30" s="197"/>
      <c r="AAF30" s="197"/>
      <c r="AAG30" s="197"/>
      <c r="AAH30" s="197"/>
      <c r="AAI30" s="197"/>
      <c r="AAJ30" s="197"/>
      <c r="AAK30" s="197"/>
      <c r="AAL30" s="197"/>
      <c r="AAM30" s="197"/>
      <c r="AAN30" s="197"/>
      <c r="AAO30" s="197"/>
      <c r="AAP30" s="197"/>
      <c r="AAQ30" s="197"/>
      <c r="AAR30" s="197"/>
      <c r="AAS30" s="197"/>
      <c r="AAT30" s="197"/>
      <c r="AAU30" s="197"/>
      <c r="AAV30" s="197"/>
      <c r="AAW30" s="197"/>
      <c r="AAX30" s="197"/>
      <c r="AAY30" s="197"/>
      <c r="AAZ30" s="197"/>
      <c r="ABA30" s="197"/>
      <c r="ABB30" s="197"/>
      <c r="ABC30" s="197"/>
      <c r="ABD30" s="197"/>
      <c r="ABE30" s="197"/>
      <c r="ABF30" s="197"/>
      <c r="ABG30" s="197"/>
      <c r="ABH30" s="197"/>
      <c r="ABI30" s="197"/>
      <c r="ABJ30" s="197"/>
      <c r="ABK30" s="197"/>
      <c r="ABL30" s="197"/>
      <c r="ABM30" s="197"/>
      <c r="ABN30" s="197"/>
      <c r="ABO30" s="197"/>
      <c r="ABP30" s="197"/>
      <c r="ABQ30" s="197"/>
      <c r="ABR30" s="197"/>
      <c r="ABS30" s="197"/>
      <c r="ABT30" s="197"/>
      <c r="ABU30" s="197"/>
      <c r="ABV30" s="197"/>
      <c r="ABW30" s="197"/>
      <c r="ABX30" s="197"/>
      <c r="ABY30" s="197"/>
      <c r="ABZ30" s="197"/>
      <c r="ACA30" s="197"/>
      <c r="ACB30" s="197"/>
      <c r="ACC30" s="197"/>
      <c r="ACD30" s="197"/>
      <c r="ACE30" s="197"/>
      <c r="ACF30" s="197"/>
      <c r="ACG30" s="197"/>
      <c r="ACH30" s="197"/>
      <c r="ACI30" s="197"/>
      <c r="ACJ30" s="197"/>
      <c r="ACK30" s="197"/>
      <c r="ACL30" s="197"/>
      <c r="ACM30" s="197"/>
      <c r="ACN30" s="197"/>
      <c r="ACO30" s="197"/>
      <c r="ACP30" s="197"/>
      <c r="ACQ30" s="197"/>
      <c r="ACR30" s="197"/>
      <c r="ACS30" s="197"/>
      <c r="ACT30" s="197"/>
      <c r="ACU30" s="197"/>
      <c r="ACV30" s="197"/>
      <c r="ACW30" s="197"/>
      <c r="ACX30" s="197"/>
      <c r="ACY30" s="197"/>
      <c r="ACZ30" s="197"/>
      <c r="ADA30" s="197"/>
      <c r="ADB30" s="197"/>
      <c r="ADC30" s="197"/>
      <c r="ADD30" s="197"/>
      <c r="ADE30" s="197"/>
      <c r="ADF30" s="197"/>
      <c r="ADG30" s="197"/>
      <c r="ADH30" s="197"/>
      <c r="ADI30" s="197"/>
      <c r="ADJ30" s="197"/>
      <c r="ADK30" s="197"/>
      <c r="ADL30" s="197"/>
      <c r="ADM30" s="197"/>
      <c r="ADN30" s="197"/>
      <c r="ADO30" s="197"/>
      <c r="ADP30" s="197"/>
      <c r="ADQ30" s="197"/>
      <c r="ADR30" s="197"/>
      <c r="ADS30" s="197"/>
      <c r="ADT30" s="197"/>
      <c r="ADU30" s="197"/>
      <c r="ADV30" s="197"/>
      <c r="ADW30" s="197"/>
      <c r="ADX30" s="197"/>
      <c r="ADY30" s="197"/>
      <c r="ADZ30" s="197"/>
      <c r="AEA30" s="197"/>
      <c r="AEB30" s="197"/>
      <c r="AEC30" s="197"/>
      <c r="AED30" s="197"/>
      <c r="AEE30" s="197"/>
      <c r="AEF30" s="197"/>
      <c r="AEG30" s="197"/>
      <c r="AEH30" s="197"/>
      <c r="AEI30" s="197"/>
      <c r="AEJ30" s="197"/>
      <c r="AEK30" s="197"/>
      <c r="AEL30" s="197"/>
      <c r="AEM30" s="197"/>
      <c r="AEN30" s="197"/>
      <c r="AEO30" s="197"/>
      <c r="AEP30" s="197"/>
      <c r="AEQ30" s="197"/>
      <c r="AER30" s="197"/>
      <c r="AES30" s="197"/>
      <c r="AET30" s="197"/>
      <c r="AEU30" s="197"/>
      <c r="AEV30" s="197"/>
      <c r="AEW30" s="197"/>
      <c r="AEX30" s="197"/>
      <c r="AEY30" s="197"/>
      <c r="AEZ30" s="197"/>
      <c r="AFA30" s="197"/>
      <c r="AFB30" s="197"/>
      <c r="AFC30" s="197"/>
      <c r="AFD30" s="197"/>
      <c r="AFE30" s="197"/>
      <c r="AFF30" s="197"/>
      <c r="AFG30" s="197"/>
      <c r="AFH30" s="197"/>
      <c r="AFI30" s="197"/>
      <c r="AFJ30" s="197"/>
      <c r="AFK30" s="197"/>
      <c r="AFL30" s="197"/>
      <c r="AFM30" s="197"/>
      <c r="AFN30" s="197"/>
      <c r="AFO30" s="197"/>
      <c r="AFP30" s="197"/>
      <c r="AFQ30" s="197"/>
      <c r="AFR30" s="197"/>
      <c r="AFS30" s="197"/>
      <c r="AFT30" s="197"/>
      <c r="AFU30" s="197"/>
      <c r="AFV30" s="197"/>
      <c r="AFW30" s="197"/>
      <c r="AFX30" s="197"/>
      <c r="AFY30" s="197"/>
      <c r="AFZ30" s="197"/>
      <c r="AGA30" s="197"/>
      <c r="AGB30" s="197"/>
      <c r="AGC30" s="197"/>
      <c r="AGD30" s="197"/>
      <c r="AGE30" s="197"/>
      <c r="AGF30" s="197"/>
      <c r="AGG30" s="197"/>
      <c r="AGH30" s="197"/>
      <c r="AGI30" s="197"/>
      <c r="AGJ30" s="197"/>
      <c r="AGK30" s="197"/>
      <c r="AGL30" s="197"/>
      <c r="AGM30" s="197"/>
      <c r="AGN30" s="197"/>
      <c r="AGO30" s="197"/>
      <c r="AGP30" s="197"/>
      <c r="AGQ30" s="197"/>
      <c r="AGR30" s="197"/>
      <c r="AGS30" s="197"/>
      <c r="AGT30" s="197"/>
      <c r="AGU30" s="197"/>
      <c r="AGV30" s="197"/>
      <c r="AGW30" s="197"/>
      <c r="AGX30" s="197"/>
      <c r="AGY30" s="197"/>
      <c r="AGZ30" s="197"/>
      <c r="AHA30" s="197"/>
      <c r="AHB30" s="197"/>
      <c r="AHC30" s="197"/>
      <c r="AHD30" s="197"/>
      <c r="AHE30" s="197"/>
      <c r="AHF30" s="197"/>
      <c r="AHG30" s="197"/>
      <c r="AHH30" s="197"/>
      <c r="AHI30" s="197"/>
      <c r="AHJ30" s="197"/>
      <c r="AHK30" s="197"/>
      <c r="AHL30" s="197"/>
      <c r="AHM30" s="197"/>
      <c r="AHN30" s="197"/>
      <c r="AHO30" s="197"/>
      <c r="AHP30" s="197"/>
      <c r="AHQ30" s="197"/>
      <c r="AHR30" s="197"/>
      <c r="AHS30" s="197"/>
      <c r="AHT30" s="197"/>
      <c r="AHU30" s="197"/>
      <c r="AHV30" s="197"/>
      <c r="AHW30" s="197"/>
      <c r="AHX30" s="197"/>
      <c r="AHY30" s="197"/>
      <c r="AHZ30" s="197"/>
      <c r="AIA30" s="197"/>
      <c r="AIB30" s="197"/>
      <c r="AIC30" s="197"/>
      <c r="AID30" s="197"/>
      <c r="AIE30" s="197"/>
      <c r="AIF30" s="197"/>
      <c r="AIG30" s="197"/>
      <c r="AIH30" s="197"/>
      <c r="AII30" s="197"/>
      <c r="AIJ30" s="197"/>
      <c r="AIK30" s="197"/>
      <c r="AIL30" s="197"/>
      <c r="AIM30" s="197"/>
      <c r="AIN30" s="197"/>
      <c r="AIO30" s="197"/>
      <c r="AIP30" s="197"/>
      <c r="AIQ30" s="197"/>
      <c r="AIR30" s="197"/>
      <c r="AIS30" s="197"/>
      <c r="AIT30" s="197"/>
      <c r="AIU30" s="197"/>
      <c r="AIV30" s="197"/>
      <c r="AIW30" s="197"/>
      <c r="AIX30" s="197"/>
      <c r="AIY30" s="197"/>
      <c r="AIZ30" s="197"/>
      <c r="AJA30" s="197"/>
      <c r="AJB30" s="197"/>
      <c r="AJC30" s="197"/>
      <c r="AJD30" s="197"/>
      <c r="AJE30" s="197"/>
      <c r="AJF30" s="197"/>
      <c r="AJG30" s="197"/>
      <c r="AJH30" s="197"/>
      <c r="AJI30" s="197"/>
      <c r="AJJ30" s="197"/>
      <c r="AJK30" s="197"/>
      <c r="AJL30" s="197"/>
      <c r="AJM30" s="197"/>
      <c r="AJN30" s="197"/>
      <c r="AJO30" s="197"/>
      <c r="AJP30" s="197"/>
      <c r="AJQ30" s="197"/>
      <c r="AJR30" s="197"/>
      <c r="AJS30" s="197"/>
      <c r="AJT30" s="197"/>
      <c r="AJU30" s="197"/>
      <c r="AJV30" s="197"/>
      <c r="AJW30" s="197"/>
      <c r="AJX30" s="197"/>
      <c r="AJY30" s="197"/>
      <c r="AJZ30" s="197"/>
      <c r="AKA30" s="197"/>
      <c r="AKB30" s="197"/>
      <c r="AKC30" s="197"/>
      <c r="AKD30" s="197"/>
      <c r="AKE30" s="197"/>
      <c r="AKF30" s="197"/>
      <c r="AKG30" s="197"/>
      <c r="AKH30" s="197"/>
      <c r="AKI30" s="197"/>
      <c r="AKJ30" s="197"/>
      <c r="AKK30" s="197"/>
      <c r="AKL30" s="197"/>
      <c r="AKM30" s="197"/>
      <c r="AKN30" s="197"/>
      <c r="AKO30" s="197"/>
      <c r="AKP30" s="197"/>
      <c r="AKQ30" s="197"/>
      <c r="AKR30" s="197"/>
      <c r="AKS30" s="197"/>
      <c r="AKT30" s="197"/>
      <c r="AKU30" s="197"/>
      <c r="AKV30" s="197"/>
      <c r="AKW30" s="197"/>
      <c r="AKX30" s="197"/>
      <c r="AKY30" s="197"/>
      <c r="AKZ30" s="197"/>
      <c r="ALA30" s="197"/>
      <c r="ALB30" s="197"/>
      <c r="ALC30" s="197"/>
      <c r="ALD30" s="197"/>
      <c r="ALE30" s="197"/>
      <c r="ALF30" s="197"/>
      <c r="ALG30" s="197"/>
      <c r="ALH30" s="197"/>
      <c r="ALI30" s="197"/>
      <c r="ALJ30" s="197"/>
      <c r="ALK30" s="197"/>
      <c r="ALL30" s="197"/>
      <c r="ALM30" s="197"/>
      <c r="ALN30" s="197"/>
      <c r="ALO30" s="197"/>
      <c r="ALP30" s="197"/>
      <c r="ALQ30" s="197"/>
      <c r="ALR30" s="197"/>
      <c r="ALS30" s="197"/>
      <c r="ALT30" s="197"/>
      <c r="ALU30" s="197"/>
      <c r="ALV30" s="197"/>
      <c r="ALW30" s="197"/>
      <c r="ALX30" s="197"/>
      <c r="ALY30" s="197"/>
      <c r="ALZ30" s="197"/>
      <c r="AMA30" s="197"/>
      <c r="AMB30" s="197"/>
      <c r="AMC30" s="197"/>
      <c r="AMD30" s="197"/>
      <c r="AME30" s="197"/>
      <c r="AMF30" s="197"/>
      <c r="AMG30" s="197"/>
      <c r="AMH30" s="197"/>
      <c r="AMI30" s="197"/>
      <c r="AMJ30" s="197"/>
      <c r="AMK30" s="197"/>
      <c r="AML30" s="197"/>
      <c r="AMM30" s="197"/>
      <c r="AMN30" s="197"/>
      <c r="AMO30" s="197"/>
      <c r="AMP30" s="197"/>
      <c r="AMQ30" s="197"/>
      <c r="AMR30" s="197"/>
      <c r="AMS30" s="197"/>
      <c r="AMT30" s="197"/>
      <c r="AMU30" s="197"/>
      <c r="AMV30" s="197"/>
      <c r="AMW30" s="197"/>
      <c r="AMX30" s="197"/>
      <c r="AMY30" s="197"/>
      <c r="AMZ30" s="197"/>
      <c r="ANA30" s="197"/>
      <c r="ANB30" s="197"/>
      <c r="ANC30" s="197"/>
      <c r="AND30" s="197"/>
      <c r="ANE30" s="197"/>
      <c r="ANF30" s="197"/>
      <c r="ANG30" s="197"/>
      <c r="ANH30" s="197"/>
      <c r="ANI30" s="197"/>
      <c r="ANJ30" s="197"/>
      <c r="ANK30" s="197"/>
      <c r="ANL30" s="197"/>
      <c r="ANM30" s="197"/>
      <c r="ANN30" s="197"/>
      <c r="ANO30" s="197"/>
      <c r="ANP30" s="197"/>
      <c r="ANQ30" s="197"/>
      <c r="ANR30" s="197"/>
      <c r="ANS30" s="197"/>
      <c r="ANT30" s="197"/>
      <c r="ANU30" s="197"/>
      <c r="ANV30" s="197"/>
      <c r="ANW30" s="197"/>
      <c r="ANX30" s="197"/>
      <c r="ANY30" s="197"/>
      <c r="ANZ30" s="197"/>
      <c r="AOA30" s="197"/>
      <c r="AOB30" s="197"/>
      <c r="AOC30" s="197"/>
      <c r="AOD30" s="197"/>
      <c r="AOE30" s="197"/>
      <c r="AOF30" s="197"/>
      <c r="AOG30" s="197"/>
      <c r="AOH30" s="197"/>
      <c r="AOI30" s="197"/>
      <c r="AOJ30" s="197"/>
      <c r="AOK30" s="197"/>
      <c r="AOL30" s="197"/>
      <c r="AOM30" s="197"/>
      <c r="AON30" s="197"/>
      <c r="AOO30" s="197"/>
      <c r="AOP30" s="197"/>
      <c r="AOQ30" s="197"/>
      <c r="AOR30" s="197"/>
      <c r="AOS30" s="197"/>
      <c r="AOT30" s="197"/>
      <c r="AOU30" s="197"/>
      <c r="AOV30" s="197"/>
      <c r="AOW30" s="197"/>
      <c r="AOX30" s="197"/>
      <c r="AOY30" s="197"/>
      <c r="AOZ30" s="197"/>
      <c r="APA30" s="197"/>
      <c r="APB30" s="197"/>
      <c r="APC30" s="197"/>
      <c r="APD30" s="197"/>
      <c r="APE30" s="197"/>
      <c r="APF30" s="197"/>
      <c r="APG30" s="197"/>
      <c r="APH30" s="197"/>
      <c r="API30" s="197"/>
      <c r="APJ30" s="197"/>
      <c r="APK30" s="197"/>
      <c r="APL30" s="197"/>
      <c r="APM30" s="197"/>
      <c r="APN30" s="197"/>
      <c r="APO30" s="197"/>
      <c r="APP30" s="197"/>
      <c r="APQ30" s="197"/>
      <c r="APR30" s="197"/>
      <c r="APS30" s="197"/>
      <c r="APT30" s="197"/>
      <c r="APU30" s="197"/>
      <c r="APV30" s="197"/>
      <c r="APW30" s="197"/>
      <c r="APX30" s="197"/>
      <c r="APY30" s="197"/>
      <c r="APZ30" s="197"/>
      <c r="AQA30" s="197"/>
      <c r="AQB30" s="197"/>
      <c r="AQC30" s="197"/>
      <c r="AQD30" s="197"/>
      <c r="AQE30" s="197"/>
      <c r="AQF30" s="197"/>
      <c r="AQG30" s="197"/>
      <c r="AQH30" s="197"/>
      <c r="AQI30" s="197"/>
      <c r="AQJ30" s="197"/>
      <c r="AQK30" s="197"/>
      <c r="AQL30" s="197"/>
      <c r="AQM30" s="197"/>
      <c r="AQN30" s="197"/>
      <c r="AQO30" s="197"/>
      <c r="AQP30" s="197"/>
      <c r="AQQ30" s="197"/>
      <c r="AQR30" s="197"/>
      <c r="AQS30" s="197"/>
      <c r="AQT30" s="197"/>
      <c r="AQU30" s="197"/>
      <c r="AQV30" s="197"/>
      <c r="AQW30" s="197"/>
      <c r="AQX30" s="197"/>
      <c r="AQY30" s="197"/>
      <c r="AQZ30" s="197"/>
      <c r="ARA30" s="197"/>
      <c r="ARB30" s="197"/>
      <c r="ARC30" s="197"/>
      <c r="ARD30" s="197"/>
      <c r="ARE30" s="197"/>
      <c r="ARF30" s="197"/>
      <c r="ARG30" s="197"/>
      <c r="ARH30" s="197"/>
      <c r="ARI30" s="197"/>
      <c r="ARJ30" s="197"/>
      <c r="ARK30" s="197"/>
      <c r="ARL30" s="197"/>
      <c r="ARM30" s="197"/>
      <c r="ARN30" s="197"/>
      <c r="ARO30" s="197"/>
      <c r="ARP30" s="197"/>
      <c r="ARQ30" s="197"/>
      <c r="ARR30" s="197"/>
      <c r="ARS30" s="197"/>
      <c r="ART30" s="197"/>
      <c r="ARU30" s="197"/>
      <c r="ARV30" s="197"/>
      <c r="ARW30" s="197"/>
      <c r="ARX30" s="197"/>
      <c r="ARY30" s="197"/>
      <c r="ARZ30" s="197"/>
      <c r="ASA30" s="197"/>
      <c r="ASB30" s="197"/>
      <c r="ASC30" s="197"/>
      <c r="ASD30" s="197"/>
      <c r="ASE30" s="197"/>
      <c r="ASF30" s="197"/>
      <c r="ASG30" s="197"/>
      <c r="ASH30" s="197"/>
      <c r="ASI30" s="197"/>
      <c r="ASJ30" s="197"/>
      <c r="ASK30" s="197"/>
      <c r="ASL30" s="197"/>
      <c r="ASM30" s="197"/>
      <c r="ASN30" s="197"/>
      <c r="ASO30" s="197"/>
      <c r="ASP30" s="197"/>
      <c r="ASQ30" s="197"/>
      <c r="ASR30" s="197"/>
      <c r="ASS30" s="197"/>
      <c r="AST30" s="197"/>
      <c r="ASU30" s="197"/>
      <c r="ASV30" s="197"/>
      <c r="ASW30" s="197"/>
      <c r="ASX30" s="197"/>
      <c r="ASY30" s="197"/>
      <c r="ASZ30" s="197"/>
      <c r="ATA30" s="197"/>
      <c r="ATB30" s="197"/>
      <c r="ATC30" s="197"/>
      <c r="ATD30" s="197"/>
      <c r="ATE30" s="197"/>
      <c r="ATF30" s="197"/>
      <c r="ATG30" s="197"/>
      <c r="ATH30" s="197"/>
      <c r="ATI30" s="197"/>
      <c r="ATJ30" s="197"/>
      <c r="ATK30" s="197"/>
      <c r="ATL30" s="197"/>
      <c r="ATM30" s="197"/>
      <c r="ATN30" s="197"/>
      <c r="ATO30" s="197"/>
      <c r="ATP30" s="197"/>
      <c r="ATQ30" s="197"/>
      <c r="ATR30" s="197"/>
      <c r="ATS30" s="197"/>
      <c r="ATT30" s="197"/>
      <c r="ATU30" s="197"/>
      <c r="ATV30" s="197"/>
      <c r="ATW30" s="197"/>
      <c r="ATX30" s="197"/>
      <c r="ATY30" s="197"/>
      <c r="ATZ30" s="197"/>
      <c r="AUA30" s="197"/>
      <c r="AUB30" s="197"/>
      <c r="AUC30" s="197"/>
      <c r="AUD30" s="197"/>
      <c r="AUE30" s="197"/>
      <c r="AUF30" s="197"/>
      <c r="AUG30" s="197"/>
      <c r="AUH30" s="197"/>
      <c r="AUI30" s="197"/>
      <c r="AUJ30" s="197"/>
      <c r="AUK30" s="197"/>
      <c r="AUL30" s="197"/>
      <c r="AUM30" s="197"/>
      <c r="AUN30" s="197"/>
      <c r="AUO30" s="197"/>
      <c r="AUP30" s="197"/>
      <c r="AUQ30" s="197"/>
      <c r="AUR30" s="197"/>
      <c r="AUS30" s="197"/>
      <c r="AUT30" s="197"/>
      <c r="AUU30" s="197"/>
      <c r="AUV30" s="197"/>
      <c r="AUW30" s="197"/>
      <c r="AUX30" s="197"/>
      <c r="AUY30" s="197"/>
      <c r="AUZ30" s="197"/>
      <c r="AVA30" s="197"/>
      <c r="AVB30" s="197"/>
      <c r="AVC30" s="197"/>
      <c r="AVD30" s="197"/>
      <c r="AVE30" s="197"/>
      <c r="AVF30" s="197"/>
      <c r="AVG30" s="197"/>
      <c r="AVH30" s="197"/>
      <c r="AVI30" s="197"/>
      <c r="AVJ30" s="197"/>
      <c r="AVK30" s="197"/>
      <c r="AVL30" s="197"/>
      <c r="AVM30" s="197"/>
      <c r="AVN30" s="197"/>
      <c r="AVO30" s="197"/>
      <c r="AVP30" s="197"/>
      <c r="AVQ30" s="197"/>
      <c r="AVR30" s="197"/>
      <c r="AVS30" s="197"/>
      <c r="AVT30" s="197"/>
      <c r="AVU30" s="197"/>
      <c r="AVV30" s="197"/>
      <c r="AVW30" s="197"/>
      <c r="AVX30" s="197"/>
      <c r="AVY30" s="197"/>
      <c r="AVZ30" s="197"/>
      <c r="AWA30" s="197"/>
      <c r="AWB30" s="197"/>
      <c r="AWC30" s="197"/>
      <c r="AWD30" s="197"/>
      <c r="AWE30" s="197"/>
      <c r="AWF30" s="197"/>
      <c r="AWG30" s="197"/>
      <c r="AWH30" s="197"/>
      <c r="AWI30" s="197"/>
      <c r="AWJ30" s="197"/>
      <c r="AWK30" s="197"/>
      <c r="AWL30" s="197"/>
      <c r="AWM30" s="197"/>
      <c r="AWN30" s="197"/>
      <c r="AWO30" s="197"/>
      <c r="AWP30" s="197"/>
      <c r="AWQ30" s="197"/>
      <c r="AWR30" s="197"/>
      <c r="AWS30" s="197"/>
      <c r="AWT30" s="197"/>
      <c r="AWU30" s="197"/>
      <c r="AWV30" s="197"/>
      <c r="AWW30" s="197"/>
      <c r="AWX30" s="197"/>
      <c r="AWY30" s="197"/>
      <c r="AWZ30" s="197"/>
      <c r="AXA30" s="197"/>
      <c r="AXB30" s="197"/>
      <c r="AXC30" s="197"/>
      <c r="AXD30" s="197"/>
      <c r="AXE30" s="197"/>
      <c r="AXF30" s="197"/>
      <c r="AXG30" s="197"/>
      <c r="AXH30" s="197"/>
      <c r="AXI30" s="197"/>
      <c r="AXJ30" s="197"/>
      <c r="AXK30" s="197"/>
      <c r="AXL30" s="197"/>
      <c r="AXM30" s="197"/>
      <c r="AXN30" s="197"/>
      <c r="AXO30" s="197"/>
      <c r="AXP30" s="197"/>
      <c r="AXQ30" s="197"/>
      <c r="AXR30" s="197"/>
      <c r="AXS30" s="197"/>
      <c r="AXT30" s="197"/>
      <c r="AXU30" s="197"/>
      <c r="AXV30" s="197"/>
      <c r="AXW30" s="197"/>
      <c r="AXX30" s="197"/>
      <c r="AXY30" s="197"/>
      <c r="AXZ30" s="197"/>
      <c r="AYA30" s="197"/>
      <c r="AYB30" s="197"/>
      <c r="AYC30" s="197"/>
      <c r="AYD30" s="197"/>
      <c r="AYE30" s="197"/>
      <c r="AYF30" s="197"/>
      <c r="AYG30" s="197"/>
      <c r="AYH30" s="197"/>
      <c r="AYI30" s="197"/>
      <c r="AYJ30" s="197"/>
      <c r="AYK30" s="197"/>
      <c r="AYL30" s="197"/>
      <c r="AYM30" s="197"/>
      <c r="AYN30" s="197"/>
      <c r="AYO30" s="197"/>
      <c r="AYP30" s="197"/>
      <c r="AYQ30" s="197"/>
      <c r="AYR30" s="197"/>
      <c r="AYS30" s="197"/>
      <c r="AYT30" s="197"/>
      <c r="AYU30" s="197"/>
      <c r="AYV30" s="197"/>
      <c r="AYW30" s="197"/>
      <c r="AYX30" s="197"/>
      <c r="AYY30" s="197"/>
      <c r="AYZ30" s="197"/>
      <c r="AZA30" s="197"/>
      <c r="AZB30" s="197"/>
      <c r="AZC30" s="197"/>
      <c r="AZD30" s="197"/>
      <c r="AZE30" s="197"/>
      <c r="AZF30" s="197"/>
      <c r="AZG30" s="197"/>
      <c r="AZH30" s="197"/>
      <c r="AZI30" s="197"/>
      <c r="AZJ30" s="197"/>
      <c r="AZK30" s="197"/>
      <c r="AZL30" s="197"/>
      <c r="AZM30" s="197"/>
      <c r="AZN30" s="197"/>
      <c r="AZO30" s="197"/>
      <c r="AZP30" s="197"/>
      <c r="AZQ30" s="197"/>
      <c r="AZR30" s="197"/>
      <c r="AZS30" s="197"/>
      <c r="AZT30" s="197"/>
      <c r="AZU30" s="197"/>
      <c r="AZV30" s="197"/>
      <c r="AZW30" s="197"/>
      <c r="AZX30" s="197"/>
      <c r="AZY30" s="197"/>
      <c r="AZZ30" s="197"/>
      <c r="BAA30" s="197"/>
      <c r="BAB30" s="197"/>
      <c r="BAC30" s="197"/>
      <c r="BAD30" s="197"/>
      <c r="BAE30" s="197"/>
      <c r="BAF30" s="197"/>
      <c r="BAG30" s="197"/>
      <c r="BAH30" s="197"/>
      <c r="BAI30" s="197"/>
      <c r="BAJ30" s="197"/>
      <c r="BAK30" s="197"/>
      <c r="BAL30" s="197"/>
      <c r="BAM30" s="197"/>
      <c r="BAN30" s="197"/>
      <c r="BAO30" s="197"/>
      <c r="BAP30" s="197"/>
      <c r="BAQ30" s="197"/>
      <c r="BAR30" s="197"/>
      <c r="BAS30" s="197"/>
      <c r="BAT30" s="197"/>
      <c r="BAU30" s="197"/>
      <c r="BAV30" s="197"/>
      <c r="BAW30" s="197"/>
      <c r="BAX30" s="197"/>
      <c r="BAY30" s="197"/>
      <c r="BAZ30" s="197"/>
      <c r="BBA30" s="197"/>
      <c r="BBB30" s="197"/>
      <c r="BBC30" s="197"/>
      <c r="BBD30" s="197"/>
      <c r="BBE30" s="197"/>
      <c r="BBF30" s="197"/>
      <c r="BBG30" s="197"/>
      <c r="BBH30" s="197"/>
      <c r="BBI30" s="197"/>
      <c r="BBJ30" s="197"/>
      <c r="BBK30" s="197"/>
      <c r="BBL30" s="197"/>
      <c r="BBM30" s="197"/>
      <c r="BBN30" s="197"/>
      <c r="BBO30" s="197"/>
      <c r="BBP30" s="197"/>
      <c r="BBQ30" s="197"/>
      <c r="BBR30" s="197"/>
      <c r="BBS30" s="197"/>
      <c r="BBT30" s="197"/>
      <c r="BBU30" s="197"/>
      <c r="BBV30" s="197"/>
      <c r="BBW30" s="197"/>
      <c r="BBX30" s="197"/>
      <c r="BBY30" s="197"/>
      <c r="BBZ30" s="197"/>
      <c r="BCA30" s="197"/>
      <c r="BCB30" s="197"/>
      <c r="BCC30" s="197"/>
      <c r="BCD30" s="197"/>
      <c r="BCE30" s="197"/>
      <c r="BCF30" s="197"/>
      <c r="BCG30" s="197"/>
      <c r="BCH30" s="197"/>
      <c r="BCI30" s="197"/>
      <c r="BCJ30" s="197"/>
      <c r="BCK30" s="197"/>
      <c r="BCL30" s="197"/>
      <c r="BCM30" s="197"/>
      <c r="BCN30" s="197"/>
      <c r="BCO30" s="197"/>
      <c r="BCP30" s="197"/>
      <c r="BCQ30" s="197"/>
      <c r="BCR30" s="197"/>
      <c r="BCS30" s="197"/>
      <c r="BCT30" s="197"/>
      <c r="BCU30" s="197"/>
      <c r="BCV30" s="197"/>
      <c r="BCW30" s="197"/>
      <c r="BCX30" s="197"/>
      <c r="BCY30" s="197"/>
      <c r="BCZ30" s="197"/>
      <c r="BDA30" s="197"/>
      <c r="BDB30" s="197"/>
      <c r="BDC30" s="197"/>
      <c r="BDD30" s="197"/>
      <c r="BDE30" s="197"/>
      <c r="BDF30" s="197"/>
      <c r="BDG30" s="197"/>
      <c r="BDH30" s="197"/>
      <c r="BDI30" s="197"/>
      <c r="BDJ30" s="197"/>
      <c r="BDK30" s="197"/>
      <c r="BDL30" s="197"/>
      <c r="BDM30" s="197"/>
      <c r="BDN30" s="197"/>
      <c r="BDO30" s="197"/>
      <c r="BDP30" s="197"/>
      <c r="BDQ30" s="197"/>
      <c r="BDR30" s="197"/>
      <c r="BDS30" s="197"/>
      <c r="BDT30" s="197"/>
      <c r="BDU30" s="197"/>
      <c r="BDV30" s="197"/>
      <c r="BDW30" s="197"/>
      <c r="BDX30" s="197"/>
      <c r="BDY30" s="197"/>
      <c r="BDZ30" s="197"/>
      <c r="BEA30" s="197"/>
      <c r="BEB30" s="197"/>
      <c r="BEC30" s="197"/>
      <c r="BED30" s="197"/>
      <c r="BEE30" s="197"/>
      <c r="BEF30" s="197"/>
      <c r="BEG30" s="197"/>
      <c r="BEH30" s="197"/>
      <c r="BEI30" s="197"/>
      <c r="BEJ30" s="197"/>
      <c r="BEK30" s="197"/>
      <c r="BEL30" s="197"/>
      <c r="BEM30" s="197"/>
      <c r="BEN30" s="197"/>
      <c r="BEO30" s="197"/>
      <c r="BEP30" s="197"/>
      <c r="BEQ30" s="197"/>
      <c r="BER30" s="197"/>
      <c r="BES30" s="197"/>
      <c r="BET30" s="197"/>
      <c r="BEU30" s="197"/>
      <c r="BEV30" s="197"/>
      <c r="BEW30" s="197"/>
      <c r="BEX30" s="197"/>
      <c r="BEY30" s="197"/>
      <c r="BEZ30" s="197"/>
      <c r="BFA30" s="197"/>
      <c r="BFB30" s="197"/>
      <c r="BFC30" s="197"/>
      <c r="BFD30" s="197"/>
      <c r="BFE30" s="197"/>
      <c r="BFF30" s="197"/>
      <c r="BFG30" s="197"/>
      <c r="BFH30" s="197"/>
      <c r="BFI30" s="197"/>
      <c r="BFJ30" s="197"/>
      <c r="BFK30" s="197"/>
      <c r="BFL30" s="197"/>
      <c r="BFM30" s="197"/>
      <c r="BFN30" s="197"/>
      <c r="BFO30" s="197"/>
      <c r="BFP30" s="197"/>
      <c r="BFQ30" s="197"/>
      <c r="BFR30" s="197"/>
      <c r="BFS30" s="197"/>
      <c r="BFT30" s="197"/>
      <c r="BFU30" s="197"/>
      <c r="BFV30" s="197"/>
      <c r="BFW30" s="197"/>
      <c r="BFX30" s="197"/>
      <c r="BFY30" s="197"/>
      <c r="BFZ30" s="197"/>
      <c r="BGA30" s="197"/>
      <c r="BGB30" s="197"/>
      <c r="BGC30" s="197"/>
      <c r="BGD30" s="197"/>
      <c r="BGE30" s="197"/>
      <c r="BGF30" s="197"/>
      <c r="BGG30" s="197"/>
      <c r="BGH30" s="197"/>
      <c r="BGI30" s="197"/>
      <c r="BGJ30" s="197"/>
      <c r="BGK30" s="197"/>
      <c r="BGL30" s="197"/>
      <c r="BGM30" s="197"/>
      <c r="BGN30" s="197"/>
      <c r="BGO30" s="197"/>
      <c r="BGP30" s="197"/>
      <c r="BGQ30" s="197"/>
      <c r="BGR30" s="197"/>
      <c r="BGS30" s="197"/>
      <c r="BGT30" s="197"/>
      <c r="BGU30" s="197"/>
      <c r="BGV30" s="197"/>
      <c r="BGW30" s="197"/>
      <c r="BGX30" s="197"/>
      <c r="BGY30" s="197"/>
      <c r="BGZ30" s="197"/>
      <c r="BHA30" s="197"/>
      <c r="BHB30" s="197"/>
      <c r="BHC30" s="197"/>
      <c r="BHD30" s="197"/>
      <c r="BHE30" s="197"/>
      <c r="BHF30" s="197"/>
      <c r="BHG30" s="197"/>
      <c r="BHH30" s="197"/>
      <c r="BHI30" s="197"/>
      <c r="BHJ30" s="197"/>
      <c r="BHK30" s="197"/>
      <c r="BHL30" s="197"/>
      <c r="BHM30" s="197"/>
      <c r="BHN30" s="197"/>
      <c r="BHO30" s="197"/>
      <c r="BHP30" s="197"/>
      <c r="BHQ30" s="197"/>
      <c r="BHR30" s="197"/>
      <c r="BHS30" s="197"/>
      <c r="BHT30" s="197"/>
      <c r="BHU30" s="197"/>
      <c r="BHV30" s="197"/>
      <c r="BHW30" s="197"/>
      <c r="BHX30" s="197"/>
      <c r="BHY30" s="197"/>
      <c r="BHZ30" s="197"/>
      <c r="BIA30" s="197"/>
      <c r="BIB30" s="197"/>
      <c r="BIC30" s="197"/>
      <c r="BID30" s="197"/>
      <c r="BIE30" s="197"/>
      <c r="BIF30" s="197"/>
      <c r="BIG30" s="197"/>
      <c r="BIH30" s="197"/>
      <c r="BII30" s="197"/>
      <c r="BIJ30" s="197"/>
      <c r="BIK30" s="197"/>
      <c r="BIL30" s="197"/>
      <c r="BIM30" s="197"/>
      <c r="BIN30" s="197"/>
      <c r="BIO30" s="197"/>
      <c r="BIP30" s="197"/>
      <c r="BIQ30" s="197"/>
      <c r="BIR30" s="197"/>
      <c r="BIS30" s="197"/>
      <c r="BIT30" s="197"/>
      <c r="BIU30" s="197"/>
      <c r="BIV30" s="197"/>
      <c r="BIW30" s="197"/>
      <c r="BIX30" s="197"/>
      <c r="BIY30" s="197"/>
      <c r="BIZ30" s="197"/>
      <c r="BJA30" s="197"/>
      <c r="BJB30" s="197"/>
      <c r="BJC30" s="197"/>
      <c r="BJD30" s="197"/>
      <c r="BJE30" s="197"/>
      <c r="BJF30" s="197"/>
      <c r="BJG30" s="197"/>
      <c r="BJH30" s="197"/>
      <c r="BJI30" s="197"/>
      <c r="BJJ30" s="197"/>
      <c r="BJK30" s="197"/>
      <c r="BJL30" s="197"/>
      <c r="BJM30" s="197"/>
      <c r="BJN30" s="197"/>
      <c r="BJO30" s="197"/>
      <c r="BJP30" s="197"/>
      <c r="BJQ30" s="197"/>
      <c r="BJR30" s="197"/>
      <c r="BJS30" s="197"/>
      <c r="BJT30" s="197"/>
      <c r="BJU30" s="197"/>
      <c r="BJV30" s="197"/>
      <c r="BJW30" s="197"/>
      <c r="BJX30" s="197"/>
      <c r="BJY30" s="197"/>
      <c r="BJZ30" s="197"/>
      <c r="BKA30" s="197"/>
      <c r="BKB30" s="197"/>
      <c r="BKC30" s="197"/>
      <c r="BKD30" s="197"/>
      <c r="BKE30" s="197"/>
      <c r="BKF30" s="197"/>
      <c r="BKG30" s="197"/>
      <c r="BKH30" s="197"/>
      <c r="BKI30" s="197"/>
      <c r="BKJ30" s="197"/>
      <c r="BKK30" s="197"/>
      <c r="BKL30" s="197"/>
      <c r="BKM30" s="197"/>
      <c r="BKN30" s="197"/>
      <c r="BKO30" s="197"/>
      <c r="BKP30" s="197"/>
      <c r="BKQ30" s="197"/>
      <c r="BKR30" s="197"/>
      <c r="BKS30" s="197"/>
      <c r="BKT30" s="197"/>
      <c r="BKU30" s="197"/>
      <c r="BKV30" s="197"/>
      <c r="BKW30" s="197"/>
      <c r="BKX30" s="197"/>
      <c r="BKY30" s="197"/>
      <c r="BKZ30" s="197"/>
      <c r="BLA30" s="197"/>
      <c r="BLB30" s="197"/>
      <c r="BLC30" s="197"/>
      <c r="BLD30" s="197"/>
      <c r="BLE30" s="197"/>
      <c r="BLF30" s="197"/>
      <c r="BLG30" s="197"/>
      <c r="BLH30" s="197"/>
      <c r="BLI30" s="197"/>
      <c r="BLJ30" s="197"/>
      <c r="BLK30" s="197"/>
      <c r="BLL30" s="197"/>
      <c r="BLM30" s="197"/>
      <c r="BLN30" s="197"/>
      <c r="BLO30" s="197"/>
      <c r="BLP30" s="197"/>
      <c r="BLQ30" s="197"/>
      <c r="BLR30" s="197"/>
      <c r="BLS30" s="197"/>
      <c r="BLT30" s="197"/>
      <c r="BLU30" s="197"/>
      <c r="BLV30" s="197"/>
      <c r="BLW30" s="197"/>
      <c r="BLX30" s="197"/>
      <c r="BLY30" s="197"/>
      <c r="BLZ30" s="197"/>
      <c r="BMA30" s="197"/>
      <c r="BMB30" s="197"/>
      <c r="BMC30" s="197"/>
      <c r="BMD30" s="197"/>
      <c r="BME30" s="197"/>
      <c r="BMF30" s="197"/>
      <c r="BMG30" s="197"/>
      <c r="BMH30" s="197"/>
      <c r="BMI30" s="197"/>
      <c r="BMJ30" s="197"/>
      <c r="BMK30" s="197"/>
      <c r="BML30" s="197"/>
      <c r="BMM30" s="197"/>
      <c r="BMN30" s="197"/>
      <c r="BMO30" s="197"/>
      <c r="BMP30" s="197"/>
      <c r="BMQ30" s="197"/>
      <c r="BMR30" s="197"/>
      <c r="BMS30" s="197"/>
      <c r="BMT30" s="197"/>
      <c r="BMU30" s="197"/>
      <c r="BMV30" s="197"/>
      <c r="BMW30" s="197"/>
      <c r="BMX30" s="197"/>
      <c r="BMY30" s="197"/>
      <c r="BMZ30" s="197"/>
      <c r="BNA30" s="197"/>
      <c r="BNB30" s="197"/>
      <c r="BNC30" s="197"/>
      <c r="BND30" s="197"/>
      <c r="BNE30" s="197"/>
      <c r="BNF30" s="197"/>
      <c r="BNG30" s="197"/>
      <c r="BNH30" s="197"/>
      <c r="BNI30" s="197"/>
      <c r="BNJ30" s="197"/>
      <c r="BNK30" s="197"/>
      <c r="BNL30" s="197"/>
      <c r="BNM30" s="197"/>
      <c r="BNN30" s="197"/>
      <c r="BNO30" s="197"/>
      <c r="BNP30" s="197"/>
      <c r="BNQ30" s="197"/>
      <c r="BNR30" s="197"/>
      <c r="BNS30" s="197"/>
      <c r="BNT30" s="197"/>
      <c r="BNU30" s="197"/>
      <c r="BNV30" s="197"/>
      <c r="BNW30" s="197"/>
      <c r="BNX30" s="197"/>
      <c r="BNY30" s="197"/>
      <c r="BNZ30" s="197"/>
      <c r="BOA30" s="197"/>
      <c r="BOB30" s="197"/>
      <c r="BOC30" s="197"/>
      <c r="BOD30" s="197"/>
      <c r="BOE30" s="197"/>
      <c r="BOF30" s="197"/>
      <c r="BOG30" s="197"/>
      <c r="BOH30" s="197"/>
      <c r="BOI30" s="197"/>
      <c r="BOJ30" s="197"/>
      <c r="BOK30" s="197"/>
      <c r="BOL30" s="197"/>
      <c r="BOM30" s="197"/>
      <c r="BON30" s="197"/>
      <c r="BOO30" s="197"/>
      <c r="BOP30" s="197"/>
      <c r="BOQ30" s="197"/>
      <c r="BOR30" s="197"/>
      <c r="BOS30" s="197"/>
      <c r="BOT30" s="197"/>
      <c r="BOU30" s="197"/>
      <c r="BOV30" s="197"/>
      <c r="BOW30" s="197"/>
      <c r="BOX30" s="197"/>
      <c r="BOY30" s="197"/>
      <c r="BOZ30" s="197"/>
      <c r="BPA30" s="197"/>
      <c r="BPB30" s="197"/>
      <c r="BPC30" s="197"/>
      <c r="BPD30" s="197"/>
      <c r="BPE30" s="197"/>
      <c r="BPF30" s="197"/>
      <c r="BPG30" s="197"/>
      <c r="BPH30" s="197"/>
      <c r="BPI30" s="197"/>
      <c r="BPJ30" s="197"/>
      <c r="BPK30" s="197"/>
      <c r="BPL30" s="197"/>
      <c r="BPM30" s="197"/>
      <c r="BPN30" s="197"/>
      <c r="BPO30" s="197"/>
      <c r="BPP30" s="197"/>
      <c r="BPQ30" s="197"/>
      <c r="BPR30" s="197"/>
      <c r="BPS30" s="197"/>
      <c r="BPT30" s="197"/>
      <c r="BPU30" s="197"/>
      <c r="BPV30" s="197"/>
      <c r="BPW30" s="197"/>
      <c r="BPX30" s="197"/>
      <c r="BPY30" s="197"/>
      <c r="BPZ30" s="197"/>
      <c r="BQA30" s="197"/>
      <c r="BQB30" s="197"/>
      <c r="BQC30" s="197"/>
      <c r="BQD30" s="197"/>
      <c r="BQE30" s="197"/>
      <c r="BQF30" s="197"/>
      <c r="BQG30" s="197"/>
      <c r="BQH30" s="197"/>
      <c r="BQI30" s="197"/>
      <c r="BQJ30" s="197"/>
      <c r="BQK30" s="197"/>
      <c r="BQL30" s="197"/>
      <c r="BQM30" s="197"/>
      <c r="BQN30" s="197"/>
      <c r="BQO30" s="197"/>
      <c r="BQP30" s="197"/>
      <c r="BQQ30" s="197"/>
      <c r="BQR30" s="197"/>
      <c r="BQS30" s="197"/>
      <c r="BQT30" s="197"/>
      <c r="BQU30" s="197"/>
      <c r="BQV30" s="197"/>
      <c r="BQW30" s="197"/>
      <c r="BQX30" s="197"/>
      <c r="BQY30" s="197"/>
      <c r="BQZ30" s="197"/>
      <c r="BRA30" s="197"/>
      <c r="BRB30" s="197"/>
      <c r="BRC30" s="197"/>
      <c r="BRD30" s="197"/>
      <c r="BRE30" s="197"/>
      <c r="BRF30" s="197"/>
      <c r="BRG30" s="197"/>
      <c r="BRH30" s="197"/>
      <c r="BRI30" s="197"/>
      <c r="BRJ30" s="197"/>
      <c r="BRK30" s="197"/>
      <c r="BRL30" s="197"/>
      <c r="BRM30" s="197"/>
      <c r="BRN30" s="197"/>
      <c r="BRO30" s="197"/>
      <c r="BRP30" s="197"/>
      <c r="BRQ30" s="197"/>
      <c r="BRR30" s="197"/>
      <c r="BRS30" s="197"/>
      <c r="BRT30" s="197"/>
      <c r="BRU30" s="197"/>
      <c r="BRV30" s="197"/>
      <c r="BRW30" s="197"/>
      <c r="BRX30" s="197"/>
      <c r="BRY30" s="197"/>
      <c r="BRZ30" s="197"/>
      <c r="BSA30" s="197"/>
      <c r="BSB30" s="197"/>
      <c r="BSC30" s="197"/>
      <c r="BSD30" s="197"/>
      <c r="BSE30" s="197"/>
      <c r="BSF30" s="197"/>
      <c r="BSG30" s="197"/>
      <c r="BSH30" s="197"/>
      <c r="BSI30" s="197"/>
      <c r="BSJ30" s="197"/>
      <c r="BSK30" s="197"/>
      <c r="BSL30" s="197"/>
      <c r="BSM30" s="197"/>
      <c r="BSN30" s="197"/>
      <c r="BSO30" s="197"/>
      <c r="BSP30" s="197"/>
      <c r="BSQ30" s="197"/>
      <c r="BSR30" s="197"/>
      <c r="BSS30" s="197"/>
      <c r="BST30" s="197"/>
      <c r="BSU30" s="197"/>
      <c r="BSV30" s="197"/>
      <c r="BSW30" s="197"/>
      <c r="BSX30" s="197"/>
      <c r="BSY30" s="197"/>
      <c r="BSZ30" s="197"/>
      <c r="BTA30" s="197"/>
      <c r="BTB30" s="197"/>
      <c r="BTC30" s="197"/>
      <c r="BTD30" s="197"/>
      <c r="BTE30" s="197"/>
      <c r="BTF30" s="197"/>
      <c r="BTG30" s="197"/>
      <c r="BTH30" s="197"/>
      <c r="BTI30" s="197"/>
      <c r="BTJ30" s="197"/>
      <c r="BTK30" s="197"/>
      <c r="BTL30" s="197"/>
      <c r="BTM30" s="197"/>
      <c r="BTN30" s="197"/>
      <c r="BTO30" s="197"/>
      <c r="BTP30" s="197"/>
      <c r="BTQ30" s="197"/>
      <c r="BTR30" s="197"/>
      <c r="BTS30" s="197"/>
      <c r="BTT30" s="197"/>
      <c r="BTU30" s="197"/>
      <c r="BTV30" s="197"/>
      <c r="BTW30" s="197"/>
      <c r="BTX30" s="197"/>
      <c r="BTY30" s="197"/>
      <c r="BTZ30" s="197"/>
      <c r="BUA30" s="197"/>
      <c r="BUB30" s="197"/>
      <c r="BUC30" s="197"/>
      <c r="BUD30" s="197"/>
      <c r="BUE30" s="197"/>
      <c r="BUF30" s="197"/>
      <c r="BUG30" s="197"/>
      <c r="BUH30" s="197"/>
      <c r="BUI30" s="197"/>
      <c r="BUJ30" s="197"/>
      <c r="BUK30" s="197"/>
      <c r="BUL30" s="197"/>
      <c r="BUM30" s="197"/>
      <c r="BUN30" s="197"/>
      <c r="BUO30" s="197"/>
      <c r="BUP30" s="197"/>
      <c r="BUQ30" s="197"/>
      <c r="BUR30" s="197"/>
      <c r="BUS30" s="197"/>
      <c r="BUT30" s="197"/>
      <c r="BUU30" s="197"/>
      <c r="BUV30" s="197"/>
      <c r="BUW30" s="197"/>
      <c r="BUX30" s="197"/>
      <c r="BUY30" s="197"/>
      <c r="BUZ30" s="197"/>
      <c r="BVA30" s="197"/>
      <c r="BVB30" s="197"/>
      <c r="BVC30" s="197"/>
      <c r="BVD30" s="197"/>
      <c r="BVE30" s="197"/>
      <c r="BVF30" s="197"/>
      <c r="BVG30" s="197"/>
      <c r="BVH30" s="197"/>
      <c r="BVI30" s="197"/>
      <c r="BVJ30" s="197"/>
      <c r="BVK30" s="197"/>
      <c r="BVL30" s="197"/>
      <c r="BVM30" s="197"/>
      <c r="BVN30" s="197"/>
      <c r="BVO30" s="197"/>
      <c r="BVP30" s="197"/>
      <c r="BVQ30" s="197"/>
      <c r="BVR30" s="197"/>
      <c r="BVS30" s="197"/>
      <c r="BVT30" s="197"/>
      <c r="BVU30" s="197"/>
      <c r="BVV30" s="197"/>
      <c r="BVW30" s="197"/>
      <c r="BVX30" s="197"/>
      <c r="BVY30" s="197"/>
      <c r="BVZ30" s="197"/>
      <c r="BWA30" s="197"/>
      <c r="BWB30" s="197"/>
      <c r="BWC30" s="197"/>
      <c r="BWD30" s="197"/>
      <c r="BWE30" s="197"/>
      <c r="BWF30" s="197"/>
      <c r="BWG30" s="197"/>
      <c r="BWH30" s="197"/>
      <c r="BWI30" s="197"/>
      <c r="BWJ30" s="197"/>
      <c r="BWK30" s="197"/>
      <c r="BWL30" s="197"/>
      <c r="BWM30" s="197"/>
      <c r="BWN30" s="197"/>
      <c r="BWO30" s="197"/>
      <c r="BWP30" s="197"/>
      <c r="BWQ30" s="197"/>
      <c r="BWR30" s="197"/>
      <c r="BWS30" s="197"/>
      <c r="BWT30" s="197"/>
      <c r="BWU30" s="197"/>
      <c r="BWV30" s="197"/>
      <c r="BWW30" s="197"/>
      <c r="BWX30" s="197"/>
      <c r="BWY30" s="197"/>
      <c r="BWZ30" s="197"/>
      <c r="BXA30" s="197"/>
      <c r="BXB30" s="197"/>
      <c r="BXC30" s="197"/>
      <c r="BXD30" s="197"/>
      <c r="BXE30" s="197"/>
      <c r="BXF30" s="197"/>
      <c r="BXG30" s="197"/>
      <c r="BXH30" s="197"/>
      <c r="BXI30" s="197"/>
      <c r="BXJ30" s="197"/>
      <c r="BXK30" s="197"/>
      <c r="BXL30" s="197"/>
      <c r="BXM30" s="197"/>
      <c r="BXN30" s="197"/>
      <c r="BXO30" s="197"/>
      <c r="BXP30" s="197"/>
      <c r="BXQ30" s="197"/>
      <c r="BXR30" s="197"/>
      <c r="BXS30" s="197"/>
      <c r="BXT30" s="197"/>
      <c r="BXU30" s="197"/>
      <c r="BXV30" s="197"/>
      <c r="BXW30" s="197"/>
      <c r="BXX30" s="197"/>
      <c r="BXY30" s="197"/>
      <c r="BXZ30" s="197"/>
      <c r="BYA30" s="197"/>
      <c r="BYB30" s="197"/>
      <c r="BYC30" s="197"/>
      <c r="BYD30" s="197"/>
      <c r="BYE30" s="197"/>
      <c r="BYF30" s="197"/>
      <c r="BYG30" s="197"/>
      <c r="BYH30" s="197"/>
      <c r="BYI30" s="197"/>
      <c r="BYJ30" s="197"/>
      <c r="BYK30" s="197"/>
      <c r="BYL30" s="197"/>
      <c r="BYM30" s="197"/>
      <c r="BYN30" s="197"/>
      <c r="BYO30" s="197"/>
      <c r="BYP30" s="197"/>
      <c r="BYQ30" s="197"/>
      <c r="BYR30" s="197"/>
      <c r="BYS30" s="197"/>
      <c r="BYT30" s="197"/>
      <c r="BYU30" s="197"/>
      <c r="BYV30" s="197"/>
      <c r="BYW30" s="197"/>
      <c r="BYX30" s="197"/>
      <c r="BYY30" s="197"/>
      <c r="BYZ30" s="197"/>
      <c r="BZA30" s="197"/>
      <c r="BZB30" s="197"/>
      <c r="BZC30" s="197"/>
      <c r="BZD30" s="197"/>
      <c r="BZE30" s="197"/>
      <c r="BZF30" s="197"/>
      <c r="BZG30" s="197"/>
      <c r="BZH30" s="197"/>
      <c r="BZI30" s="197"/>
      <c r="BZJ30" s="197"/>
      <c r="BZK30" s="197"/>
      <c r="BZL30" s="197"/>
      <c r="BZM30" s="197"/>
      <c r="BZN30" s="197"/>
      <c r="BZO30" s="197"/>
      <c r="BZP30" s="197"/>
      <c r="BZQ30" s="197"/>
      <c r="BZR30" s="197"/>
      <c r="BZS30" s="197"/>
      <c r="BZT30" s="197"/>
      <c r="BZU30" s="197"/>
      <c r="BZV30" s="197"/>
      <c r="BZW30" s="197"/>
      <c r="BZX30" s="197"/>
      <c r="BZY30" s="197"/>
      <c r="BZZ30" s="197"/>
      <c r="CAA30" s="197"/>
      <c r="CAB30" s="197"/>
      <c r="CAC30" s="197"/>
      <c r="CAD30" s="197"/>
      <c r="CAE30" s="197"/>
      <c r="CAF30" s="197"/>
      <c r="CAG30" s="197"/>
      <c r="CAH30" s="197"/>
      <c r="CAI30" s="197"/>
      <c r="CAJ30" s="197"/>
      <c r="CAK30" s="197"/>
      <c r="CAL30" s="197"/>
      <c r="CAM30" s="197"/>
      <c r="CAN30" s="197"/>
      <c r="CAO30" s="197"/>
      <c r="CAP30" s="197"/>
      <c r="CAQ30" s="197"/>
      <c r="CAR30" s="197"/>
      <c r="CAS30" s="197"/>
      <c r="CAT30" s="197"/>
      <c r="CAU30" s="197"/>
      <c r="CAV30" s="197"/>
      <c r="CAW30" s="197"/>
      <c r="CAX30" s="197"/>
      <c r="CAY30" s="197"/>
      <c r="CAZ30" s="197"/>
      <c r="CBA30" s="197"/>
      <c r="CBB30" s="197"/>
      <c r="CBC30" s="197"/>
      <c r="CBD30" s="197"/>
      <c r="CBE30" s="197"/>
      <c r="CBF30" s="197"/>
      <c r="CBG30" s="197"/>
      <c r="CBH30" s="197"/>
      <c r="CBI30" s="197"/>
      <c r="CBJ30" s="197"/>
      <c r="CBK30" s="197"/>
      <c r="CBL30" s="197"/>
      <c r="CBM30" s="197"/>
      <c r="CBN30" s="197"/>
      <c r="CBO30" s="197"/>
      <c r="CBP30" s="197"/>
      <c r="CBQ30" s="197"/>
      <c r="CBR30" s="197"/>
      <c r="CBS30" s="197"/>
      <c r="CBT30" s="197"/>
      <c r="CBU30" s="197"/>
      <c r="CBV30" s="197"/>
      <c r="CBW30" s="197"/>
      <c r="CBX30" s="197"/>
      <c r="CBY30" s="197"/>
      <c r="CBZ30" s="197"/>
      <c r="CCA30" s="197"/>
      <c r="CCB30" s="197"/>
      <c r="CCC30" s="197"/>
      <c r="CCD30" s="197"/>
      <c r="CCE30" s="197"/>
      <c r="CCF30" s="197"/>
      <c r="CCG30" s="197"/>
      <c r="CCH30" s="197"/>
      <c r="CCI30" s="197"/>
      <c r="CCJ30" s="197"/>
      <c r="CCK30" s="197"/>
      <c r="CCL30" s="197"/>
      <c r="CCM30" s="197"/>
      <c r="CCN30" s="197"/>
      <c r="CCO30" s="197"/>
      <c r="CCP30" s="197"/>
      <c r="CCQ30" s="197"/>
      <c r="CCR30" s="197"/>
      <c r="CCS30" s="197"/>
      <c r="CCT30" s="197"/>
      <c r="CCU30" s="197"/>
      <c r="CCV30" s="197"/>
      <c r="CCW30" s="197"/>
      <c r="CCX30" s="197"/>
      <c r="CCY30" s="197"/>
      <c r="CCZ30" s="197"/>
      <c r="CDA30" s="197"/>
      <c r="CDB30" s="197"/>
      <c r="CDC30" s="197"/>
      <c r="CDD30" s="197"/>
      <c r="CDE30" s="197"/>
      <c r="CDF30" s="197"/>
      <c r="CDG30" s="197"/>
      <c r="CDH30" s="197"/>
      <c r="CDI30" s="197"/>
      <c r="CDJ30" s="197"/>
      <c r="CDK30" s="197"/>
      <c r="CDL30" s="197"/>
      <c r="CDM30" s="197"/>
      <c r="CDN30" s="197"/>
      <c r="CDO30" s="197"/>
      <c r="CDP30" s="197"/>
      <c r="CDQ30" s="197"/>
      <c r="CDR30" s="197"/>
      <c r="CDS30" s="197"/>
      <c r="CDT30" s="197"/>
      <c r="CDU30" s="197"/>
      <c r="CDV30" s="197"/>
      <c r="CDW30" s="197"/>
      <c r="CDX30" s="197"/>
      <c r="CDY30" s="197"/>
      <c r="CDZ30" s="197"/>
      <c r="CEA30" s="197"/>
      <c r="CEB30" s="197"/>
      <c r="CEC30" s="197"/>
      <c r="CED30" s="197"/>
      <c r="CEE30" s="197"/>
      <c r="CEF30" s="197"/>
      <c r="CEG30" s="197"/>
      <c r="CEH30" s="197"/>
      <c r="CEI30" s="197"/>
      <c r="CEJ30" s="197"/>
      <c r="CEK30" s="197"/>
      <c r="CEL30" s="197"/>
      <c r="CEM30" s="197"/>
      <c r="CEN30" s="197"/>
      <c r="CEO30" s="197"/>
      <c r="CEP30" s="197"/>
      <c r="CEQ30" s="197"/>
      <c r="CER30" s="197"/>
      <c r="CES30" s="197"/>
      <c r="CET30" s="197"/>
      <c r="CEU30" s="197"/>
      <c r="CEV30" s="197"/>
      <c r="CEW30" s="197"/>
      <c r="CEX30" s="197"/>
      <c r="CEY30" s="197"/>
      <c r="CEZ30" s="197"/>
      <c r="CFA30" s="197"/>
      <c r="CFB30" s="197"/>
      <c r="CFC30" s="197"/>
      <c r="CFD30" s="197"/>
      <c r="CFE30" s="197"/>
      <c r="CFF30" s="197"/>
      <c r="CFG30" s="197"/>
      <c r="CFH30" s="197"/>
      <c r="CFI30" s="197"/>
      <c r="CFJ30" s="197"/>
      <c r="CFK30" s="197"/>
      <c r="CFL30" s="197"/>
      <c r="CFM30" s="197"/>
      <c r="CFN30" s="197"/>
      <c r="CFO30" s="197"/>
      <c r="CFP30" s="197"/>
      <c r="CFQ30" s="197"/>
      <c r="CFR30" s="197"/>
      <c r="CFS30" s="197"/>
      <c r="CFT30" s="197"/>
      <c r="CFU30" s="197"/>
      <c r="CFV30" s="197"/>
      <c r="CFW30" s="197"/>
      <c r="CFX30" s="197"/>
      <c r="CFY30" s="197"/>
      <c r="CFZ30" s="197"/>
      <c r="CGA30" s="197"/>
      <c r="CGB30" s="197"/>
      <c r="CGC30" s="197"/>
      <c r="CGD30" s="197"/>
      <c r="CGE30" s="197"/>
      <c r="CGF30" s="197"/>
      <c r="CGG30" s="197"/>
      <c r="CGH30" s="197"/>
      <c r="CGI30" s="197"/>
      <c r="CGJ30" s="197"/>
      <c r="CGK30" s="197"/>
      <c r="CGL30" s="197"/>
      <c r="CGM30" s="197"/>
      <c r="CGN30" s="197"/>
      <c r="CGO30" s="197"/>
      <c r="CGP30" s="197"/>
      <c r="CGQ30" s="197"/>
      <c r="CGR30" s="197"/>
      <c r="CGS30" s="197"/>
      <c r="CGT30" s="197"/>
      <c r="CGU30" s="197"/>
      <c r="CGV30" s="197"/>
      <c r="CGW30" s="197"/>
      <c r="CGX30" s="197"/>
      <c r="CGY30" s="197"/>
      <c r="CGZ30" s="197"/>
      <c r="CHA30" s="197"/>
      <c r="CHB30" s="197"/>
      <c r="CHC30" s="197"/>
      <c r="CHD30" s="197"/>
      <c r="CHE30" s="197"/>
      <c r="CHF30" s="197"/>
      <c r="CHG30" s="197"/>
      <c r="CHH30" s="197"/>
      <c r="CHI30" s="197"/>
      <c r="CHJ30" s="197"/>
      <c r="CHK30" s="197"/>
      <c r="CHL30" s="197"/>
      <c r="CHM30" s="197"/>
      <c r="CHN30" s="197"/>
      <c r="CHO30" s="197"/>
      <c r="CHP30" s="197"/>
      <c r="CHQ30" s="197"/>
      <c r="CHR30" s="197"/>
      <c r="CHS30" s="197"/>
      <c r="CHT30" s="197"/>
      <c r="CHU30" s="197"/>
      <c r="CHV30" s="197"/>
      <c r="CHW30" s="197"/>
      <c r="CHX30" s="197"/>
      <c r="CHY30" s="197"/>
      <c r="CHZ30" s="197"/>
      <c r="CIA30" s="197"/>
      <c r="CIB30" s="197"/>
      <c r="CIC30" s="197"/>
      <c r="CID30" s="197"/>
      <c r="CIE30" s="197"/>
      <c r="CIF30" s="197"/>
      <c r="CIG30" s="197"/>
      <c r="CIH30" s="197"/>
      <c r="CII30" s="197"/>
      <c r="CIJ30" s="197"/>
      <c r="CIK30" s="197"/>
      <c r="CIL30" s="197"/>
      <c r="CIM30" s="197"/>
      <c r="CIN30" s="197"/>
      <c r="CIO30" s="197"/>
      <c r="CIP30" s="197"/>
      <c r="CIQ30" s="197"/>
      <c r="CIR30" s="197"/>
      <c r="CIS30" s="197"/>
      <c r="CIT30" s="197"/>
      <c r="CIU30" s="197"/>
      <c r="CIV30" s="197"/>
      <c r="CIW30" s="197"/>
      <c r="CIX30" s="197"/>
      <c r="CIY30" s="197"/>
      <c r="CIZ30" s="197"/>
      <c r="CJA30" s="197"/>
      <c r="CJB30" s="197"/>
      <c r="CJC30" s="197"/>
      <c r="CJD30" s="197"/>
      <c r="CJE30" s="197"/>
      <c r="CJF30" s="197"/>
      <c r="CJG30" s="197"/>
      <c r="CJH30" s="197"/>
      <c r="CJI30" s="197"/>
      <c r="CJJ30" s="197"/>
      <c r="CJK30" s="197"/>
      <c r="CJL30" s="197"/>
      <c r="CJM30" s="197"/>
      <c r="CJN30" s="197"/>
      <c r="CJO30" s="197"/>
      <c r="CJP30" s="197"/>
      <c r="CJQ30" s="197"/>
      <c r="CJR30" s="197"/>
      <c r="CJS30" s="197"/>
      <c r="CJT30" s="197"/>
      <c r="CJU30" s="197"/>
      <c r="CJV30" s="197"/>
      <c r="CJW30" s="197"/>
      <c r="CJX30" s="197"/>
      <c r="CJY30" s="197"/>
      <c r="CJZ30" s="197"/>
      <c r="CKA30" s="197"/>
      <c r="CKB30" s="197"/>
      <c r="CKC30" s="197"/>
      <c r="CKD30" s="197"/>
      <c r="CKE30" s="197"/>
      <c r="CKF30" s="197"/>
      <c r="CKG30" s="197"/>
      <c r="CKH30" s="197"/>
      <c r="CKI30" s="197"/>
      <c r="CKJ30" s="197"/>
      <c r="CKK30" s="197"/>
      <c r="CKL30" s="197"/>
      <c r="CKM30" s="197"/>
      <c r="CKN30" s="197"/>
      <c r="CKO30" s="197"/>
      <c r="CKP30" s="197"/>
      <c r="CKQ30" s="197"/>
      <c r="CKR30" s="197"/>
      <c r="CKS30" s="197"/>
      <c r="CKT30" s="197"/>
      <c r="CKU30" s="197"/>
      <c r="CKV30" s="197"/>
      <c r="CKW30" s="197"/>
      <c r="CKX30" s="197"/>
      <c r="CKY30" s="197"/>
      <c r="CKZ30" s="197"/>
      <c r="CLA30" s="197"/>
      <c r="CLB30" s="197"/>
      <c r="CLC30" s="197"/>
      <c r="CLD30" s="197"/>
      <c r="CLE30" s="197"/>
      <c r="CLF30" s="197"/>
      <c r="CLG30" s="197"/>
      <c r="CLH30" s="197"/>
      <c r="CLI30" s="197"/>
      <c r="CLJ30" s="197"/>
      <c r="CLK30" s="197"/>
      <c r="CLL30" s="197"/>
      <c r="CLM30" s="197"/>
      <c r="CLN30" s="197"/>
      <c r="CLO30" s="197"/>
      <c r="CLP30" s="197"/>
      <c r="CLQ30" s="197"/>
      <c r="CLR30" s="197"/>
      <c r="CLS30" s="197"/>
      <c r="CLT30" s="197"/>
      <c r="CLU30" s="197"/>
      <c r="CLV30" s="197"/>
      <c r="CLW30" s="197"/>
      <c r="CLX30" s="197"/>
      <c r="CLY30" s="197"/>
      <c r="CLZ30" s="197"/>
      <c r="CMA30" s="197"/>
      <c r="CMB30" s="197"/>
      <c r="CMC30" s="197"/>
      <c r="CMD30" s="197"/>
      <c r="CME30" s="197"/>
      <c r="CMF30" s="197"/>
      <c r="CMG30" s="197"/>
      <c r="CMH30" s="197"/>
      <c r="CMI30" s="197"/>
      <c r="CMJ30" s="197"/>
      <c r="CMK30" s="197"/>
      <c r="CML30" s="197"/>
      <c r="CMM30" s="197"/>
      <c r="CMN30" s="197"/>
      <c r="CMO30" s="197"/>
      <c r="CMP30" s="197"/>
      <c r="CMQ30" s="197"/>
      <c r="CMR30" s="197"/>
      <c r="CMS30" s="197"/>
      <c r="CMT30" s="197"/>
      <c r="CMU30" s="197"/>
      <c r="CMV30" s="197"/>
      <c r="CMW30" s="197"/>
      <c r="CMX30" s="197"/>
      <c r="CMY30" s="197"/>
      <c r="CMZ30" s="197"/>
      <c r="CNA30" s="197"/>
      <c r="CNB30" s="197"/>
      <c r="CNC30" s="197"/>
      <c r="CND30" s="197"/>
      <c r="CNE30" s="197"/>
      <c r="CNF30" s="197"/>
      <c r="CNG30" s="197"/>
      <c r="CNH30" s="197"/>
      <c r="CNI30" s="197"/>
      <c r="CNJ30" s="197"/>
      <c r="CNK30" s="197"/>
      <c r="CNL30" s="197"/>
      <c r="CNM30" s="197"/>
      <c r="CNN30" s="197"/>
      <c r="CNO30" s="197"/>
      <c r="CNP30" s="197"/>
      <c r="CNQ30" s="197"/>
      <c r="CNR30" s="197"/>
      <c r="CNS30" s="197"/>
      <c r="CNT30" s="197"/>
      <c r="CNU30" s="197"/>
      <c r="CNV30" s="197"/>
      <c r="CNW30" s="197"/>
      <c r="CNX30" s="197"/>
      <c r="CNY30" s="197"/>
      <c r="CNZ30" s="197"/>
      <c r="COA30" s="197"/>
      <c r="COB30" s="197"/>
      <c r="COC30" s="197"/>
      <c r="COD30" s="197"/>
      <c r="COE30" s="197"/>
      <c r="COF30" s="197"/>
      <c r="COG30" s="197"/>
      <c r="COH30" s="197"/>
      <c r="COI30" s="197"/>
      <c r="COJ30" s="197"/>
      <c r="COK30" s="197"/>
      <c r="COL30" s="197"/>
      <c r="COM30" s="197"/>
      <c r="CON30" s="197"/>
      <c r="COO30" s="197"/>
      <c r="COP30" s="197"/>
      <c r="COQ30" s="197"/>
      <c r="COR30" s="197"/>
      <c r="COS30" s="197"/>
      <c r="COT30" s="197"/>
      <c r="COU30" s="197"/>
      <c r="COV30" s="197"/>
      <c r="COW30" s="197"/>
      <c r="COX30" s="197"/>
      <c r="COY30" s="197"/>
      <c r="COZ30" s="197"/>
      <c r="CPA30" s="197"/>
      <c r="CPB30" s="197"/>
      <c r="CPC30" s="197"/>
      <c r="CPD30" s="197"/>
      <c r="CPE30" s="197"/>
      <c r="CPF30" s="197"/>
      <c r="CPG30" s="197"/>
      <c r="CPH30" s="197"/>
      <c r="CPI30" s="197"/>
      <c r="CPJ30" s="197"/>
      <c r="CPK30" s="197"/>
      <c r="CPL30" s="197"/>
      <c r="CPM30" s="197"/>
      <c r="CPN30" s="197"/>
      <c r="CPO30" s="197"/>
      <c r="CPP30" s="197"/>
      <c r="CPQ30" s="197"/>
      <c r="CPR30" s="197"/>
      <c r="CPS30" s="197"/>
      <c r="CPT30" s="197"/>
      <c r="CPU30" s="197"/>
      <c r="CPV30" s="197"/>
      <c r="CPW30" s="197"/>
      <c r="CPX30" s="197"/>
      <c r="CPY30" s="197"/>
      <c r="CPZ30" s="197"/>
      <c r="CQA30" s="197"/>
      <c r="CQB30" s="197"/>
      <c r="CQC30" s="197"/>
      <c r="CQD30" s="197"/>
      <c r="CQE30" s="197"/>
      <c r="CQF30" s="197"/>
      <c r="CQG30" s="197"/>
      <c r="CQH30" s="197"/>
      <c r="CQI30" s="197"/>
      <c r="CQJ30" s="197"/>
      <c r="CQK30" s="197"/>
      <c r="CQL30" s="197"/>
      <c r="CQM30" s="197"/>
      <c r="CQN30" s="197"/>
      <c r="CQO30" s="197"/>
      <c r="CQP30" s="197"/>
      <c r="CQQ30" s="197"/>
      <c r="CQR30" s="197"/>
      <c r="CQS30" s="197"/>
      <c r="CQT30" s="197"/>
      <c r="CQU30" s="197"/>
      <c r="CQV30" s="197"/>
      <c r="CQW30" s="197"/>
      <c r="CQX30" s="197"/>
      <c r="CQY30" s="197"/>
      <c r="CQZ30" s="197"/>
      <c r="CRA30" s="197"/>
      <c r="CRB30" s="197"/>
      <c r="CRC30" s="197"/>
      <c r="CRD30" s="197"/>
      <c r="CRE30" s="197"/>
      <c r="CRF30" s="197"/>
      <c r="CRG30" s="197"/>
      <c r="CRH30" s="197"/>
      <c r="CRI30" s="197"/>
      <c r="CRJ30" s="197"/>
      <c r="CRK30" s="197"/>
      <c r="CRL30" s="197"/>
      <c r="CRM30" s="197"/>
      <c r="CRN30" s="197"/>
      <c r="CRO30" s="197"/>
      <c r="CRP30" s="197"/>
      <c r="CRQ30" s="197"/>
      <c r="CRR30" s="197"/>
      <c r="CRS30" s="197"/>
      <c r="CRT30" s="197"/>
      <c r="CRU30" s="197"/>
      <c r="CRV30" s="197"/>
      <c r="CRW30" s="197"/>
      <c r="CRX30" s="197"/>
      <c r="CRY30" s="197"/>
      <c r="CRZ30" s="197"/>
      <c r="CSA30" s="197"/>
      <c r="CSB30" s="197"/>
      <c r="CSC30" s="197"/>
      <c r="CSD30" s="197"/>
      <c r="CSE30" s="197"/>
      <c r="CSF30" s="197"/>
      <c r="CSG30" s="197"/>
      <c r="CSH30" s="197"/>
      <c r="CSI30" s="197"/>
      <c r="CSJ30" s="197"/>
      <c r="CSK30" s="197"/>
      <c r="CSL30" s="197"/>
      <c r="CSM30" s="197"/>
      <c r="CSN30" s="197"/>
      <c r="CSO30" s="197"/>
      <c r="CSP30" s="197"/>
      <c r="CSQ30" s="197"/>
      <c r="CSR30" s="197"/>
      <c r="CSS30" s="197"/>
      <c r="CST30" s="197"/>
      <c r="CSU30" s="197"/>
      <c r="CSV30" s="197"/>
      <c r="CSW30" s="197"/>
      <c r="CSX30" s="197"/>
      <c r="CSY30" s="197"/>
      <c r="CSZ30" s="197"/>
      <c r="CTA30" s="197"/>
      <c r="CTB30" s="197"/>
      <c r="CTC30" s="197"/>
      <c r="CTD30" s="197"/>
      <c r="CTE30" s="197"/>
      <c r="CTF30" s="197"/>
      <c r="CTG30" s="197"/>
      <c r="CTH30" s="197"/>
      <c r="CTI30" s="197"/>
      <c r="CTJ30" s="197"/>
      <c r="CTK30" s="197"/>
      <c r="CTL30" s="197"/>
      <c r="CTM30" s="197"/>
      <c r="CTN30" s="197"/>
      <c r="CTO30" s="197"/>
      <c r="CTP30" s="197"/>
      <c r="CTQ30" s="197"/>
      <c r="CTR30" s="197"/>
      <c r="CTS30" s="197"/>
      <c r="CTT30" s="197"/>
      <c r="CTU30" s="197"/>
      <c r="CTV30" s="197"/>
      <c r="CTW30" s="197"/>
      <c r="CTX30" s="197"/>
      <c r="CTY30" s="197"/>
      <c r="CTZ30" s="197"/>
      <c r="CUA30" s="197"/>
      <c r="CUB30" s="197"/>
      <c r="CUC30" s="197"/>
      <c r="CUD30" s="197"/>
      <c r="CUE30" s="197"/>
      <c r="CUF30" s="197"/>
      <c r="CUG30" s="197"/>
      <c r="CUH30" s="197"/>
      <c r="CUI30" s="197"/>
      <c r="CUJ30" s="197"/>
      <c r="CUK30" s="197"/>
      <c r="CUL30" s="197"/>
      <c r="CUM30" s="197"/>
      <c r="CUN30" s="197"/>
      <c r="CUO30" s="197"/>
      <c r="CUP30" s="197"/>
      <c r="CUQ30" s="197"/>
      <c r="CUR30" s="197"/>
      <c r="CUS30" s="197"/>
      <c r="CUT30" s="197"/>
      <c r="CUU30" s="197"/>
      <c r="CUV30" s="197"/>
      <c r="CUW30" s="197"/>
      <c r="CUX30" s="197"/>
      <c r="CUY30" s="197"/>
      <c r="CUZ30" s="197"/>
      <c r="CVA30" s="197"/>
      <c r="CVB30" s="197"/>
      <c r="CVC30" s="197"/>
      <c r="CVD30" s="197"/>
      <c r="CVE30" s="197"/>
      <c r="CVF30" s="197"/>
      <c r="CVG30" s="197"/>
      <c r="CVH30" s="197"/>
      <c r="CVI30" s="197"/>
      <c r="CVJ30" s="197"/>
      <c r="CVK30" s="197"/>
      <c r="CVL30" s="197"/>
      <c r="CVM30" s="197"/>
      <c r="CVN30" s="197"/>
      <c r="CVO30" s="197"/>
      <c r="CVP30" s="197"/>
      <c r="CVQ30" s="197"/>
      <c r="CVR30" s="197"/>
      <c r="CVS30" s="197"/>
      <c r="CVT30" s="197"/>
      <c r="CVU30" s="197"/>
      <c r="CVV30" s="197"/>
      <c r="CVW30" s="197"/>
      <c r="CVX30" s="197"/>
      <c r="CVY30" s="197"/>
      <c r="CVZ30" s="197"/>
      <c r="CWA30" s="197"/>
      <c r="CWB30" s="197"/>
      <c r="CWC30" s="197"/>
      <c r="CWD30" s="197"/>
      <c r="CWE30" s="197"/>
      <c r="CWF30" s="197"/>
      <c r="CWG30" s="197"/>
      <c r="CWH30" s="197"/>
      <c r="CWI30" s="197"/>
      <c r="CWJ30" s="197"/>
      <c r="CWK30" s="197"/>
      <c r="CWL30" s="197"/>
      <c r="CWM30" s="197"/>
      <c r="CWN30" s="197"/>
      <c r="CWO30" s="197"/>
      <c r="CWP30" s="197"/>
      <c r="CWQ30" s="197"/>
      <c r="CWR30" s="197"/>
      <c r="CWS30" s="197"/>
      <c r="CWT30" s="197"/>
      <c r="CWU30" s="197"/>
      <c r="CWV30" s="197"/>
      <c r="CWW30" s="197"/>
      <c r="CWX30" s="197"/>
      <c r="CWY30" s="197"/>
      <c r="CWZ30" s="197"/>
      <c r="CXA30" s="197"/>
      <c r="CXB30" s="197"/>
      <c r="CXC30" s="197"/>
      <c r="CXD30" s="197"/>
      <c r="CXE30" s="197"/>
      <c r="CXF30" s="197"/>
      <c r="CXG30" s="197"/>
      <c r="CXH30" s="197"/>
      <c r="CXI30" s="197"/>
      <c r="CXJ30" s="197"/>
      <c r="CXK30" s="197"/>
      <c r="CXL30" s="197"/>
      <c r="CXM30" s="197"/>
      <c r="CXN30" s="197"/>
      <c r="CXO30" s="197"/>
      <c r="CXP30" s="197"/>
      <c r="CXQ30" s="197"/>
      <c r="CXR30" s="197"/>
      <c r="CXS30" s="197"/>
      <c r="CXT30" s="197"/>
      <c r="CXU30" s="197"/>
      <c r="CXV30" s="197"/>
      <c r="CXW30" s="197"/>
      <c r="CXX30" s="197"/>
      <c r="CXY30" s="197"/>
      <c r="CXZ30" s="197"/>
      <c r="CYA30" s="197"/>
      <c r="CYB30" s="197"/>
      <c r="CYC30" s="197"/>
      <c r="CYD30" s="197"/>
      <c r="CYE30" s="197"/>
      <c r="CYF30" s="197"/>
      <c r="CYG30" s="197"/>
      <c r="CYH30" s="197"/>
      <c r="CYI30" s="197"/>
      <c r="CYJ30" s="197"/>
      <c r="CYK30" s="197"/>
      <c r="CYL30" s="197"/>
      <c r="CYM30" s="197"/>
      <c r="CYN30" s="197"/>
      <c r="CYO30" s="197"/>
      <c r="CYP30" s="197"/>
      <c r="CYQ30" s="197"/>
      <c r="CYR30" s="197"/>
      <c r="CYS30" s="197"/>
      <c r="CYT30" s="197"/>
      <c r="CYU30" s="197"/>
      <c r="CYV30" s="197"/>
      <c r="CYW30" s="197"/>
      <c r="CYX30" s="197"/>
      <c r="CYY30" s="197"/>
      <c r="CYZ30" s="197"/>
      <c r="CZA30" s="197"/>
      <c r="CZB30" s="197"/>
      <c r="CZC30" s="197"/>
      <c r="CZD30" s="197"/>
      <c r="CZE30" s="197"/>
      <c r="CZF30" s="197"/>
      <c r="CZG30" s="197"/>
      <c r="CZH30" s="197"/>
      <c r="CZI30" s="197"/>
      <c r="CZJ30" s="197"/>
      <c r="CZK30" s="197"/>
      <c r="CZL30" s="197"/>
      <c r="CZM30" s="197"/>
      <c r="CZN30" s="197"/>
      <c r="CZO30" s="197"/>
      <c r="CZP30" s="197"/>
      <c r="CZQ30" s="197"/>
      <c r="CZR30" s="197"/>
      <c r="CZS30" s="197"/>
      <c r="CZT30" s="197"/>
      <c r="CZU30" s="197"/>
      <c r="CZV30" s="197"/>
      <c r="CZW30" s="197"/>
      <c r="CZX30" s="197"/>
      <c r="CZY30" s="197"/>
      <c r="CZZ30" s="197"/>
      <c r="DAA30" s="197"/>
      <c r="DAB30" s="197"/>
      <c r="DAC30" s="197"/>
      <c r="DAD30" s="197"/>
      <c r="DAE30" s="197"/>
      <c r="DAF30" s="197"/>
      <c r="DAG30" s="197"/>
      <c r="DAH30" s="197"/>
      <c r="DAI30" s="197"/>
      <c r="DAJ30" s="197"/>
      <c r="DAK30" s="197"/>
      <c r="DAL30" s="197"/>
      <c r="DAM30" s="197"/>
      <c r="DAN30" s="197"/>
      <c r="DAO30" s="197"/>
      <c r="DAP30" s="197"/>
      <c r="DAQ30" s="197"/>
      <c r="DAR30" s="197"/>
      <c r="DAS30" s="197"/>
      <c r="DAT30" s="197"/>
      <c r="DAU30" s="197"/>
      <c r="DAV30" s="197"/>
      <c r="DAW30" s="197"/>
      <c r="DAX30" s="197"/>
      <c r="DAY30" s="197"/>
      <c r="DAZ30" s="197"/>
      <c r="DBA30" s="197"/>
      <c r="DBB30" s="197"/>
      <c r="DBC30" s="197"/>
      <c r="DBD30" s="197"/>
      <c r="DBE30" s="197"/>
      <c r="DBF30" s="197"/>
      <c r="DBG30" s="197"/>
      <c r="DBH30" s="197"/>
      <c r="DBI30" s="197"/>
      <c r="DBJ30" s="197"/>
      <c r="DBK30" s="197"/>
      <c r="DBL30" s="197"/>
      <c r="DBM30" s="197"/>
      <c r="DBN30" s="197"/>
      <c r="DBO30" s="197"/>
      <c r="DBP30" s="197"/>
      <c r="DBQ30" s="197"/>
      <c r="DBR30" s="197"/>
      <c r="DBS30" s="197"/>
      <c r="DBT30" s="197"/>
      <c r="DBU30" s="197"/>
      <c r="DBV30" s="197"/>
      <c r="DBW30" s="197"/>
      <c r="DBX30" s="197"/>
      <c r="DBY30" s="197"/>
      <c r="DBZ30" s="197"/>
      <c r="DCA30" s="197"/>
      <c r="DCB30" s="197"/>
      <c r="DCC30" s="197"/>
      <c r="DCD30" s="197"/>
      <c r="DCE30" s="197"/>
      <c r="DCF30" s="197"/>
      <c r="DCG30" s="197"/>
      <c r="DCH30" s="197"/>
      <c r="DCI30" s="197"/>
      <c r="DCJ30" s="197"/>
      <c r="DCK30" s="197"/>
      <c r="DCL30" s="197"/>
      <c r="DCM30" s="197"/>
      <c r="DCN30" s="197"/>
      <c r="DCO30" s="197"/>
      <c r="DCP30" s="197"/>
      <c r="DCQ30" s="197"/>
      <c r="DCR30" s="197"/>
      <c r="DCS30" s="197"/>
      <c r="DCT30" s="197"/>
      <c r="DCU30" s="197"/>
      <c r="DCV30" s="197"/>
      <c r="DCW30" s="197"/>
      <c r="DCX30" s="197"/>
      <c r="DCY30" s="197"/>
      <c r="DCZ30" s="197"/>
      <c r="DDA30" s="197"/>
      <c r="DDB30" s="197"/>
      <c r="DDC30" s="197"/>
      <c r="DDD30" s="197"/>
      <c r="DDE30" s="197"/>
      <c r="DDF30" s="197"/>
      <c r="DDG30" s="197"/>
      <c r="DDH30" s="197"/>
      <c r="DDI30" s="197"/>
      <c r="DDJ30" s="197"/>
      <c r="DDK30" s="197"/>
      <c r="DDL30" s="197"/>
      <c r="DDM30" s="197"/>
      <c r="DDN30" s="197"/>
      <c r="DDO30" s="197"/>
      <c r="DDP30" s="197"/>
      <c r="DDQ30" s="197"/>
      <c r="DDR30" s="197"/>
      <c r="DDS30" s="197"/>
      <c r="DDT30" s="197"/>
      <c r="DDU30" s="197"/>
      <c r="DDV30" s="197"/>
      <c r="DDW30" s="197"/>
      <c r="DDX30" s="197"/>
      <c r="DDY30" s="197"/>
      <c r="DDZ30" s="197"/>
      <c r="DEA30" s="197"/>
      <c r="DEB30" s="197"/>
      <c r="DEC30" s="197"/>
      <c r="DED30" s="197"/>
      <c r="DEE30" s="197"/>
      <c r="DEF30" s="197"/>
      <c r="DEG30" s="197"/>
      <c r="DEH30" s="197"/>
      <c r="DEI30" s="197"/>
      <c r="DEJ30" s="197"/>
      <c r="DEK30" s="197"/>
      <c r="DEL30" s="197"/>
      <c r="DEM30" s="197"/>
      <c r="DEN30" s="197"/>
      <c r="DEO30" s="197"/>
      <c r="DEP30" s="197"/>
      <c r="DEQ30" s="197"/>
      <c r="DER30" s="197"/>
      <c r="DES30" s="197"/>
      <c r="DET30" s="197"/>
      <c r="DEU30" s="197"/>
      <c r="DEV30" s="197"/>
      <c r="DEW30" s="197"/>
      <c r="DEX30" s="197"/>
      <c r="DEY30" s="197"/>
      <c r="DEZ30" s="197"/>
      <c r="DFA30" s="197"/>
      <c r="DFB30" s="197"/>
      <c r="DFC30" s="197"/>
      <c r="DFD30" s="197"/>
      <c r="DFE30" s="197"/>
      <c r="DFF30" s="197"/>
      <c r="DFG30" s="197"/>
      <c r="DFH30" s="197"/>
      <c r="DFI30" s="197"/>
      <c r="DFJ30" s="197"/>
      <c r="DFK30" s="197"/>
      <c r="DFL30" s="197"/>
      <c r="DFM30" s="197"/>
      <c r="DFN30" s="197"/>
      <c r="DFO30" s="197"/>
      <c r="DFP30" s="197"/>
      <c r="DFQ30" s="197"/>
      <c r="DFR30" s="197"/>
      <c r="DFS30" s="197"/>
      <c r="DFT30" s="197"/>
      <c r="DFU30" s="197"/>
      <c r="DFV30" s="197"/>
      <c r="DFW30" s="197"/>
      <c r="DFX30" s="197"/>
      <c r="DFY30" s="197"/>
      <c r="DFZ30" s="197"/>
      <c r="DGA30" s="197"/>
      <c r="DGB30" s="197"/>
      <c r="DGC30" s="197"/>
      <c r="DGD30" s="197"/>
      <c r="DGE30" s="197"/>
      <c r="DGF30" s="197"/>
      <c r="DGG30" s="197"/>
      <c r="DGH30" s="197"/>
      <c r="DGI30" s="197"/>
      <c r="DGJ30" s="197"/>
      <c r="DGK30" s="197"/>
      <c r="DGL30" s="197"/>
      <c r="DGM30" s="197"/>
      <c r="DGN30" s="197"/>
      <c r="DGO30" s="197"/>
      <c r="DGP30" s="197"/>
      <c r="DGQ30" s="197"/>
      <c r="DGR30" s="197"/>
      <c r="DGS30" s="197"/>
      <c r="DGT30" s="197"/>
      <c r="DGU30" s="197"/>
      <c r="DGV30" s="197"/>
      <c r="DGW30" s="197"/>
      <c r="DGX30" s="197"/>
      <c r="DGY30" s="197"/>
      <c r="DGZ30" s="197"/>
      <c r="DHA30" s="197"/>
      <c r="DHB30" s="197"/>
      <c r="DHC30" s="197"/>
      <c r="DHD30" s="197"/>
      <c r="DHE30" s="197"/>
      <c r="DHF30" s="197"/>
      <c r="DHG30" s="197"/>
      <c r="DHH30" s="197"/>
      <c r="DHI30" s="197"/>
      <c r="DHJ30" s="197"/>
      <c r="DHK30" s="197"/>
      <c r="DHL30" s="197"/>
      <c r="DHM30" s="197"/>
      <c r="DHN30" s="197"/>
      <c r="DHO30" s="197"/>
      <c r="DHP30" s="197"/>
      <c r="DHQ30" s="197"/>
      <c r="DHR30" s="197"/>
      <c r="DHS30" s="197"/>
      <c r="DHT30" s="197"/>
      <c r="DHU30" s="197"/>
      <c r="DHV30" s="197"/>
      <c r="DHW30" s="197"/>
      <c r="DHX30" s="197"/>
      <c r="DHY30" s="197"/>
      <c r="DHZ30" s="197"/>
      <c r="DIA30" s="197"/>
      <c r="DIB30" s="197"/>
      <c r="DIC30" s="197"/>
      <c r="DID30" s="197"/>
      <c r="DIE30" s="197"/>
      <c r="DIF30" s="197"/>
      <c r="DIG30" s="197"/>
      <c r="DIH30" s="197"/>
      <c r="DII30" s="197"/>
      <c r="DIJ30" s="197"/>
      <c r="DIK30" s="197"/>
      <c r="DIL30" s="197"/>
      <c r="DIM30" s="197"/>
      <c r="DIN30" s="197"/>
      <c r="DIO30" s="197"/>
      <c r="DIP30" s="197"/>
      <c r="DIQ30" s="197"/>
      <c r="DIR30" s="197"/>
      <c r="DIS30" s="197"/>
      <c r="DIT30" s="197"/>
      <c r="DIU30" s="197"/>
      <c r="DIV30" s="197"/>
      <c r="DIW30" s="197"/>
      <c r="DIX30" s="197"/>
      <c r="DIY30" s="197"/>
      <c r="DIZ30" s="197"/>
      <c r="DJA30" s="197"/>
      <c r="DJB30" s="197"/>
      <c r="DJC30" s="197"/>
      <c r="DJD30" s="197"/>
      <c r="DJE30" s="197"/>
      <c r="DJF30" s="197"/>
      <c r="DJG30" s="197"/>
      <c r="DJH30" s="197"/>
      <c r="DJI30" s="197"/>
      <c r="DJJ30" s="197"/>
      <c r="DJK30" s="197"/>
      <c r="DJL30" s="197"/>
      <c r="DJM30" s="197"/>
      <c r="DJN30" s="197"/>
      <c r="DJO30" s="197"/>
      <c r="DJP30" s="197"/>
      <c r="DJQ30" s="197"/>
      <c r="DJR30" s="197"/>
      <c r="DJS30" s="197"/>
      <c r="DJT30" s="197"/>
      <c r="DJU30" s="197"/>
      <c r="DJV30" s="197"/>
      <c r="DJW30" s="197"/>
      <c r="DJX30" s="197"/>
      <c r="DJY30" s="197"/>
      <c r="DJZ30" s="197"/>
      <c r="DKA30" s="197"/>
      <c r="DKB30" s="197"/>
      <c r="DKC30" s="197"/>
      <c r="DKD30" s="197"/>
      <c r="DKE30" s="197"/>
      <c r="DKF30" s="197"/>
      <c r="DKG30" s="197"/>
      <c r="DKH30" s="197"/>
      <c r="DKI30" s="197"/>
      <c r="DKJ30" s="197"/>
      <c r="DKK30" s="197"/>
      <c r="DKL30" s="197"/>
      <c r="DKM30" s="197"/>
      <c r="DKN30" s="197"/>
      <c r="DKO30" s="197"/>
      <c r="DKP30" s="197"/>
      <c r="DKQ30" s="197"/>
      <c r="DKR30" s="197"/>
      <c r="DKS30" s="197"/>
      <c r="DKT30" s="197"/>
      <c r="DKU30" s="197"/>
      <c r="DKV30" s="197"/>
      <c r="DKW30" s="197"/>
      <c r="DKX30" s="197"/>
      <c r="DKY30" s="197"/>
      <c r="DKZ30" s="197"/>
      <c r="DLA30" s="197"/>
      <c r="DLB30" s="197"/>
      <c r="DLC30" s="197"/>
      <c r="DLD30" s="197"/>
      <c r="DLE30" s="197"/>
      <c r="DLF30" s="197"/>
      <c r="DLG30" s="197"/>
      <c r="DLH30" s="197"/>
      <c r="DLI30" s="197"/>
      <c r="DLJ30" s="197"/>
      <c r="DLK30" s="197"/>
      <c r="DLL30" s="197"/>
      <c r="DLM30" s="197"/>
      <c r="DLN30" s="197"/>
      <c r="DLO30" s="197"/>
      <c r="DLP30" s="197"/>
      <c r="DLQ30" s="197"/>
      <c r="DLR30" s="197"/>
      <c r="DLS30" s="197"/>
      <c r="DLT30" s="197"/>
      <c r="DLU30" s="197"/>
      <c r="DLV30" s="197"/>
      <c r="DLW30" s="197"/>
      <c r="DLX30" s="197"/>
      <c r="DLY30" s="197"/>
      <c r="DLZ30" s="197"/>
      <c r="DMA30" s="197"/>
      <c r="DMB30" s="197"/>
      <c r="DMC30" s="197"/>
      <c r="DMD30" s="197"/>
      <c r="DME30" s="197"/>
      <c r="DMF30" s="197"/>
      <c r="DMG30" s="197"/>
      <c r="DMH30" s="197"/>
      <c r="DMI30" s="197"/>
      <c r="DMJ30" s="197"/>
      <c r="DMK30" s="197"/>
      <c r="DML30" s="197"/>
      <c r="DMM30" s="197"/>
      <c r="DMN30" s="197"/>
      <c r="DMO30" s="197"/>
      <c r="DMP30" s="197"/>
      <c r="DMQ30" s="197"/>
      <c r="DMR30" s="197"/>
      <c r="DMS30" s="197"/>
      <c r="DMT30" s="197"/>
      <c r="DMU30" s="197"/>
      <c r="DMV30" s="197"/>
      <c r="DMW30" s="197"/>
      <c r="DMX30" s="197"/>
      <c r="DMY30" s="197"/>
      <c r="DMZ30" s="197"/>
      <c r="DNA30" s="197"/>
      <c r="DNB30" s="197"/>
      <c r="DNC30" s="197"/>
      <c r="DND30" s="197"/>
      <c r="DNE30" s="197"/>
      <c r="DNF30" s="197"/>
      <c r="DNG30" s="197"/>
      <c r="DNH30" s="197"/>
      <c r="DNI30" s="197"/>
      <c r="DNJ30" s="197"/>
      <c r="DNK30" s="197"/>
      <c r="DNL30" s="197"/>
      <c r="DNM30" s="197"/>
      <c r="DNN30" s="197"/>
      <c r="DNO30" s="197"/>
      <c r="DNP30" s="197"/>
      <c r="DNQ30" s="197"/>
      <c r="DNR30" s="197"/>
      <c r="DNS30" s="197"/>
      <c r="DNT30" s="197"/>
      <c r="DNU30" s="197"/>
      <c r="DNV30" s="197"/>
      <c r="DNW30" s="197"/>
      <c r="DNX30" s="197"/>
      <c r="DNY30" s="197"/>
      <c r="DNZ30" s="197"/>
      <c r="DOA30" s="197"/>
      <c r="DOB30" s="197"/>
      <c r="DOC30" s="197"/>
      <c r="DOD30" s="197"/>
      <c r="DOE30" s="197"/>
      <c r="DOF30" s="197"/>
      <c r="DOG30" s="197"/>
      <c r="DOH30" s="197"/>
      <c r="DOI30" s="197"/>
      <c r="DOJ30" s="197"/>
      <c r="DOK30" s="197"/>
      <c r="DOL30" s="197"/>
      <c r="DOM30" s="197"/>
      <c r="DON30" s="197"/>
      <c r="DOO30" s="197"/>
      <c r="DOP30" s="197"/>
      <c r="DOQ30" s="197"/>
      <c r="DOR30" s="197"/>
      <c r="DOS30" s="197"/>
      <c r="DOT30" s="197"/>
      <c r="DOU30" s="197"/>
      <c r="DOV30" s="197"/>
      <c r="DOW30" s="197"/>
      <c r="DOX30" s="197"/>
      <c r="DOY30" s="197"/>
      <c r="DOZ30" s="197"/>
      <c r="DPA30" s="197"/>
      <c r="DPB30" s="197"/>
      <c r="DPC30" s="197"/>
      <c r="DPD30" s="197"/>
      <c r="DPE30" s="197"/>
      <c r="DPF30" s="197"/>
      <c r="DPG30" s="197"/>
      <c r="DPH30" s="197"/>
      <c r="DPI30" s="197"/>
      <c r="DPJ30" s="197"/>
      <c r="DPK30" s="197"/>
      <c r="DPL30" s="197"/>
      <c r="DPM30" s="197"/>
      <c r="DPN30" s="197"/>
      <c r="DPO30" s="197"/>
      <c r="DPP30" s="197"/>
      <c r="DPQ30" s="197"/>
      <c r="DPR30" s="197"/>
      <c r="DPS30" s="197"/>
      <c r="DPT30" s="197"/>
      <c r="DPU30" s="197"/>
      <c r="DPV30" s="197"/>
      <c r="DPW30" s="197"/>
      <c r="DPX30" s="197"/>
      <c r="DPY30" s="197"/>
      <c r="DPZ30" s="197"/>
      <c r="DQA30" s="197"/>
      <c r="DQB30" s="197"/>
      <c r="DQC30" s="197"/>
      <c r="DQD30" s="197"/>
      <c r="DQE30" s="197"/>
      <c r="DQF30" s="197"/>
      <c r="DQG30" s="197"/>
      <c r="DQH30" s="197"/>
      <c r="DQI30" s="197"/>
      <c r="DQJ30" s="197"/>
      <c r="DQK30" s="197"/>
      <c r="DQL30" s="197"/>
      <c r="DQM30" s="197"/>
      <c r="DQN30" s="197"/>
      <c r="DQO30" s="197"/>
      <c r="DQP30" s="197"/>
      <c r="DQQ30" s="197"/>
      <c r="DQR30" s="197"/>
      <c r="DQS30" s="197"/>
      <c r="DQT30" s="197"/>
      <c r="DQU30" s="197"/>
      <c r="DQV30" s="197"/>
      <c r="DQW30" s="197"/>
      <c r="DQX30" s="197"/>
      <c r="DQY30" s="197"/>
      <c r="DQZ30" s="197"/>
      <c r="DRA30" s="197"/>
      <c r="DRB30" s="197"/>
      <c r="DRC30" s="197"/>
      <c r="DRD30" s="197"/>
      <c r="DRE30" s="197"/>
      <c r="DRF30" s="197"/>
      <c r="DRG30" s="197"/>
      <c r="DRH30" s="197"/>
      <c r="DRI30" s="197"/>
      <c r="DRJ30" s="197"/>
      <c r="DRK30" s="197"/>
      <c r="DRL30" s="197"/>
      <c r="DRM30" s="197"/>
      <c r="DRN30" s="197"/>
      <c r="DRO30" s="197"/>
      <c r="DRP30" s="197"/>
      <c r="DRQ30" s="197"/>
      <c r="DRR30" s="197"/>
      <c r="DRS30" s="197"/>
      <c r="DRT30" s="197"/>
      <c r="DRU30" s="197"/>
      <c r="DRV30" s="197"/>
      <c r="DRW30" s="197"/>
      <c r="DRX30" s="197"/>
      <c r="DRY30" s="197"/>
      <c r="DRZ30" s="197"/>
      <c r="DSA30" s="197"/>
      <c r="DSB30" s="197"/>
      <c r="DSC30" s="197"/>
      <c r="DSD30" s="197"/>
      <c r="DSE30" s="197"/>
      <c r="DSF30" s="197"/>
      <c r="DSG30" s="197"/>
      <c r="DSH30" s="197"/>
      <c r="DSI30" s="197"/>
      <c r="DSJ30" s="197"/>
      <c r="DSK30" s="197"/>
      <c r="DSL30" s="197"/>
      <c r="DSM30" s="197"/>
      <c r="DSN30" s="197"/>
      <c r="DSO30" s="197"/>
      <c r="DSP30" s="197"/>
      <c r="DSQ30" s="197"/>
      <c r="DSR30" s="197"/>
      <c r="DSS30" s="197"/>
      <c r="DST30" s="197"/>
      <c r="DSU30" s="197"/>
      <c r="DSV30" s="197"/>
      <c r="DSW30" s="197"/>
      <c r="DSX30" s="197"/>
      <c r="DSY30" s="197"/>
      <c r="DSZ30" s="197"/>
      <c r="DTA30" s="197"/>
      <c r="DTB30" s="197"/>
      <c r="DTC30" s="197"/>
      <c r="DTD30" s="197"/>
      <c r="DTE30" s="197"/>
      <c r="DTF30" s="197"/>
      <c r="DTG30" s="197"/>
      <c r="DTH30" s="197"/>
      <c r="DTI30" s="197"/>
      <c r="DTJ30" s="197"/>
      <c r="DTK30" s="197"/>
      <c r="DTL30" s="197"/>
      <c r="DTM30" s="197"/>
      <c r="DTN30" s="197"/>
      <c r="DTO30" s="197"/>
      <c r="DTP30" s="197"/>
      <c r="DTQ30" s="197"/>
      <c r="DTR30" s="197"/>
      <c r="DTS30" s="197"/>
      <c r="DTT30" s="197"/>
      <c r="DTU30" s="197"/>
      <c r="DTV30" s="197"/>
      <c r="DTW30" s="197"/>
      <c r="DTX30" s="197"/>
      <c r="DTY30" s="197"/>
      <c r="DTZ30" s="197"/>
      <c r="DUA30" s="197"/>
      <c r="DUB30" s="197"/>
      <c r="DUC30" s="197"/>
      <c r="DUD30" s="197"/>
      <c r="DUE30" s="197"/>
      <c r="DUF30" s="197"/>
      <c r="DUG30" s="197"/>
      <c r="DUH30" s="197"/>
      <c r="DUI30" s="197"/>
      <c r="DUJ30" s="197"/>
      <c r="DUK30" s="197"/>
      <c r="DUL30" s="197"/>
      <c r="DUM30" s="197"/>
      <c r="DUN30" s="197"/>
      <c r="DUO30" s="197"/>
      <c r="DUP30" s="197"/>
      <c r="DUQ30" s="197"/>
      <c r="DUR30" s="197"/>
      <c r="DUS30" s="197"/>
      <c r="DUT30" s="197"/>
      <c r="DUU30" s="197"/>
      <c r="DUV30" s="197"/>
      <c r="DUW30" s="197"/>
      <c r="DUX30" s="197"/>
      <c r="DUY30" s="197"/>
      <c r="DUZ30" s="197"/>
      <c r="DVA30" s="197"/>
      <c r="DVB30" s="197"/>
      <c r="DVC30" s="197"/>
      <c r="DVD30" s="197"/>
      <c r="DVE30" s="197"/>
      <c r="DVF30" s="197"/>
      <c r="DVG30" s="197"/>
      <c r="DVH30" s="197"/>
      <c r="DVI30" s="197"/>
      <c r="DVJ30" s="197"/>
      <c r="DVK30" s="197"/>
      <c r="DVL30" s="197"/>
      <c r="DVM30" s="197"/>
      <c r="DVN30" s="197"/>
      <c r="DVO30" s="197"/>
      <c r="DVP30" s="197"/>
      <c r="DVQ30" s="197"/>
      <c r="DVR30" s="197"/>
      <c r="DVS30" s="197"/>
      <c r="DVT30" s="197"/>
      <c r="DVU30" s="197"/>
      <c r="DVV30" s="197"/>
      <c r="DVW30" s="197"/>
      <c r="DVX30" s="197"/>
      <c r="DVY30" s="197"/>
      <c r="DVZ30" s="197"/>
      <c r="DWA30" s="197"/>
      <c r="DWB30" s="197"/>
      <c r="DWC30" s="197"/>
      <c r="DWD30" s="197"/>
      <c r="DWE30" s="197"/>
      <c r="DWF30" s="197"/>
      <c r="DWG30" s="197"/>
      <c r="DWH30" s="197"/>
      <c r="DWI30" s="197"/>
      <c r="DWJ30" s="197"/>
      <c r="DWK30" s="197"/>
      <c r="DWL30" s="197"/>
      <c r="DWM30" s="197"/>
      <c r="DWN30" s="197"/>
      <c r="DWO30" s="197"/>
      <c r="DWP30" s="197"/>
      <c r="DWQ30" s="197"/>
      <c r="DWR30" s="197"/>
      <c r="DWS30" s="197"/>
      <c r="DWT30" s="197"/>
      <c r="DWU30" s="197"/>
      <c r="DWV30" s="197"/>
      <c r="DWW30" s="197"/>
      <c r="DWX30" s="197"/>
      <c r="DWY30" s="197"/>
      <c r="DWZ30" s="197"/>
      <c r="DXA30" s="197"/>
      <c r="DXB30" s="197"/>
      <c r="DXC30" s="197"/>
      <c r="DXD30" s="197"/>
      <c r="DXE30" s="197"/>
      <c r="DXF30" s="197"/>
      <c r="DXG30" s="197"/>
      <c r="DXH30" s="197"/>
      <c r="DXI30" s="197"/>
      <c r="DXJ30" s="197"/>
      <c r="DXK30" s="197"/>
      <c r="DXL30" s="197"/>
      <c r="DXM30" s="197"/>
      <c r="DXN30" s="197"/>
      <c r="DXO30" s="197"/>
      <c r="DXP30" s="197"/>
      <c r="DXQ30" s="197"/>
      <c r="DXR30" s="197"/>
      <c r="DXS30" s="197"/>
      <c r="DXT30" s="197"/>
      <c r="DXU30" s="197"/>
      <c r="DXV30" s="197"/>
      <c r="DXW30" s="197"/>
      <c r="DXX30" s="197"/>
      <c r="DXY30" s="197"/>
      <c r="DXZ30" s="197"/>
      <c r="DYA30" s="197"/>
      <c r="DYB30" s="197"/>
      <c r="DYC30" s="197"/>
      <c r="DYD30" s="197"/>
      <c r="DYE30" s="197"/>
      <c r="DYF30" s="197"/>
      <c r="DYG30" s="197"/>
      <c r="DYH30" s="197"/>
      <c r="DYI30" s="197"/>
      <c r="DYJ30" s="197"/>
      <c r="DYK30" s="197"/>
      <c r="DYL30" s="197"/>
      <c r="DYM30" s="197"/>
      <c r="DYN30" s="197"/>
      <c r="DYO30" s="197"/>
      <c r="DYP30" s="197"/>
      <c r="DYQ30" s="197"/>
      <c r="DYR30" s="197"/>
      <c r="DYS30" s="197"/>
      <c r="DYT30" s="197"/>
      <c r="DYU30" s="197"/>
      <c r="DYV30" s="197"/>
      <c r="DYW30" s="197"/>
      <c r="DYX30" s="197"/>
      <c r="DYY30" s="197"/>
      <c r="DYZ30" s="197"/>
      <c r="DZA30" s="197"/>
      <c r="DZB30" s="197"/>
      <c r="DZC30" s="197"/>
      <c r="DZD30" s="197"/>
      <c r="DZE30" s="197"/>
      <c r="DZF30" s="197"/>
      <c r="DZG30" s="197"/>
      <c r="DZH30" s="197"/>
      <c r="DZI30" s="197"/>
      <c r="DZJ30" s="197"/>
      <c r="DZK30" s="197"/>
      <c r="DZL30" s="197"/>
      <c r="DZM30" s="197"/>
      <c r="DZN30" s="197"/>
      <c r="DZO30" s="197"/>
      <c r="DZP30" s="197"/>
      <c r="DZQ30" s="197"/>
      <c r="DZR30" s="197"/>
      <c r="DZS30" s="197"/>
      <c r="DZT30" s="197"/>
      <c r="DZU30" s="197"/>
      <c r="DZV30" s="197"/>
      <c r="DZW30" s="197"/>
      <c r="DZX30" s="197"/>
      <c r="DZY30" s="197"/>
      <c r="DZZ30" s="197"/>
      <c r="EAA30" s="197"/>
      <c r="EAB30" s="197"/>
      <c r="EAC30" s="197"/>
      <c r="EAD30" s="197"/>
      <c r="EAE30" s="197"/>
      <c r="EAF30" s="197"/>
      <c r="EAG30" s="197"/>
      <c r="EAH30" s="197"/>
      <c r="EAI30" s="197"/>
      <c r="EAJ30" s="197"/>
      <c r="EAK30" s="197"/>
      <c r="EAL30" s="197"/>
      <c r="EAM30" s="197"/>
      <c r="EAN30" s="197"/>
      <c r="EAO30" s="197"/>
      <c r="EAP30" s="197"/>
      <c r="EAQ30" s="197"/>
      <c r="EAR30" s="197"/>
      <c r="EAS30" s="197"/>
      <c r="EAT30" s="197"/>
      <c r="EAU30" s="197"/>
      <c r="EAV30" s="197"/>
      <c r="EAW30" s="197"/>
      <c r="EAX30" s="197"/>
      <c r="EAY30" s="197"/>
      <c r="EAZ30" s="197"/>
      <c r="EBA30" s="197"/>
      <c r="EBB30" s="197"/>
      <c r="EBC30" s="197"/>
      <c r="EBD30" s="197"/>
      <c r="EBE30" s="197"/>
      <c r="EBF30" s="197"/>
      <c r="EBG30" s="197"/>
      <c r="EBH30" s="197"/>
      <c r="EBI30" s="197"/>
      <c r="EBJ30" s="197"/>
      <c r="EBK30" s="197"/>
      <c r="EBL30" s="197"/>
      <c r="EBM30" s="197"/>
      <c r="EBN30" s="197"/>
      <c r="EBO30" s="197"/>
      <c r="EBP30" s="197"/>
      <c r="EBQ30" s="197"/>
      <c r="EBR30" s="197"/>
      <c r="EBS30" s="197"/>
      <c r="EBT30" s="197"/>
      <c r="EBU30" s="197"/>
      <c r="EBV30" s="197"/>
      <c r="EBW30" s="197"/>
      <c r="EBX30" s="197"/>
      <c r="EBY30" s="197"/>
      <c r="EBZ30" s="197"/>
      <c r="ECA30" s="197"/>
      <c r="ECB30" s="197"/>
      <c r="ECC30" s="197"/>
      <c r="ECD30" s="197"/>
      <c r="ECE30" s="197"/>
      <c r="ECF30" s="197"/>
      <c r="ECG30" s="197"/>
      <c r="ECH30" s="197"/>
      <c r="ECI30" s="197"/>
      <c r="ECJ30" s="197"/>
      <c r="ECK30" s="197"/>
      <c r="ECL30" s="197"/>
      <c r="ECM30" s="197"/>
      <c r="ECN30" s="197"/>
      <c r="ECO30" s="197"/>
      <c r="ECP30" s="197"/>
      <c r="ECQ30" s="197"/>
      <c r="ECR30" s="197"/>
      <c r="ECS30" s="197"/>
      <c r="ECT30" s="197"/>
      <c r="ECU30" s="197"/>
      <c r="ECV30" s="197"/>
      <c r="ECW30" s="197"/>
      <c r="ECX30" s="197"/>
      <c r="ECY30" s="197"/>
      <c r="ECZ30" s="197"/>
      <c r="EDA30" s="197"/>
      <c r="EDB30" s="197"/>
      <c r="EDC30" s="197"/>
      <c r="EDD30" s="197"/>
      <c r="EDE30" s="197"/>
      <c r="EDF30" s="197"/>
      <c r="EDG30" s="197"/>
      <c r="EDH30" s="197"/>
      <c r="EDI30" s="197"/>
      <c r="EDJ30" s="197"/>
      <c r="EDK30" s="197"/>
      <c r="EDL30" s="197"/>
      <c r="EDM30" s="197"/>
      <c r="EDN30" s="197"/>
      <c r="EDO30" s="197"/>
      <c r="EDP30" s="197"/>
      <c r="EDQ30" s="197"/>
      <c r="EDR30" s="197"/>
      <c r="EDS30" s="197"/>
      <c r="EDT30" s="197"/>
      <c r="EDU30" s="197"/>
      <c r="EDV30" s="197"/>
      <c r="EDW30" s="197"/>
      <c r="EDX30" s="197"/>
      <c r="EDY30" s="197"/>
      <c r="EDZ30" s="197"/>
      <c r="EEA30" s="197"/>
      <c r="EEB30" s="197"/>
      <c r="EEC30" s="197"/>
      <c r="EED30" s="197"/>
      <c r="EEE30" s="197"/>
      <c r="EEF30" s="197"/>
      <c r="EEG30" s="197"/>
      <c r="EEH30" s="197"/>
      <c r="EEI30" s="197"/>
      <c r="EEJ30" s="197"/>
      <c r="EEK30" s="197"/>
      <c r="EEL30" s="197"/>
      <c r="EEM30" s="197"/>
      <c r="EEN30" s="197"/>
      <c r="EEO30" s="197"/>
      <c r="EEP30" s="197"/>
      <c r="EEQ30" s="197"/>
      <c r="EER30" s="197"/>
      <c r="EES30" s="197"/>
      <c r="EET30" s="197"/>
      <c r="EEU30" s="197"/>
      <c r="EEV30" s="197"/>
      <c r="EEW30" s="197"/>
      <c r="EEX30" s="197"/>
      <c r="EEY30" s="197"/>
      <c r="EEZ30" s="197"/>
      <c r="EFA30" s="197"/>
      <c r="EFB30" s="197"/>
      <c r="EFC30" s="197"/>
      <c r="EFD30" s="197"/>
      <c r="EFE30" s="197"/>
      <c r="EFF30" s="197"/>
      <c r="EFG30" s="197"/>
      <c r="EFH30" s="197"/>
      <c r="EFI30" s="197"/>
      <c r="EFJ30" s="197"/>
      <c r="EFK30" s="197"/>
      <c r="EFL30" s="197"/>
      <c r="EFM30" s="197"/>
      <c r="EFN30" s="197"/>
      <c r="EFO30" s="197"/>
      <c r="EFP30" s="197"/>
      <c r="EFQ30" s="197"/>
      <c r="EFR30" s="197"/>
      <c r="EFS30" s="197"/>
      <c r="EFT30" s="197"/>
      <c r="EFU30" s="197"/>
      <c r="EFV30" s="197"/>
      <c r="EFW30" s="197"/>
      <c r="EFX30" s="197"/>
      <c r="EFY30" s="197"/>
      <c r="EFZ30" s="197"/>
      <c r="EGA30" s="197"/>
      <c r="EGB30" s="197"/>
      <c r="EGC30" s="197"/>
      <c r="EGD30" s="197"/>
      <c r="EGE30" s="197"/>
      <c r="EGF30" s="197"/>
      <c r="EGG30" s="197"/>
      <c r="EGH30" s="197"/>
      <c r="EGI30" s="197"/>
      <c r="EGJ30" s="197"/>
      <c r="EGK30" s="197"/>
      <c r="EGL30" s="197"/>
      <c r="EGM30" s="197"/>
      <c r="EGN30" s="197"/>
      <c r="EGO30" s="197"/>
      <c r="EGP30" s="197"/>
      <c r="EGQ30" s="197"/>
      <c r="EGR30" s="197"/>
      <c r="EGS30" s="197"/>
      <c r="EGT30" s="197"/>
      <c r="EGU30" s="197"/>
      <c r="EGV30" s="197"/>
      <c r="EGW30" s="197"/>
      <c r="EGX30" s="197"/>
      <c r="EGY30" s="197"/>
      <c r="EGZ30" s="197"/>
      <c r="EHA30" s="197"/>
      <c r="EHB30" s="197"/>
      <c r="EHC30" s="197"/>
      <c r="EHD30" s="197"/>
      <c r="EHE30" s="197"/>
      <c r="EHF30" s="197"/>
      <c r="EHG30" s="197"/>
      <c r="EHH30" s="197"/>
      <c r="EHI30" s="197"/>
      <c r="EHJ30" s="197"/>
      <c r="EHK30" s="197"/>
      <c r="EHL30" s="197"/>
      <c r="EHM30" s="197"/>
      <c r="EHN30" s="197"/>
      <c r="EHO30" s="197"/>
      <c r="EHP30" s="197"/>
      <c r="EHQ30" s="197"/>
      <c r="EHR30" s="197"/>
      <c r="EHS30" s="197"/>
      <c r="EHT30" s="197"/>
      <c r="EHU30" s="197"/>
      <c r="EHV30" s="197"/>
      <c r="EHW30" s="197"/>
      <c r="EHX30" s="197"/>
      <c r="EHY30" s="197"/>
      <c r="EHZ30" s="197"/>
      <c r="EIA30" s="197"/>
      <c r="EIB30" s="197"/>
      <c r="EIC30" s="197"/>
      <c r="EID30" s="197"/>
      <c r="EIE30" s="197"/>
      <c r="EIF30" s="197"/>
      <c r="EIG30" s="197"/>
      <c r="EIH30" s="197"/>
      <c r="EII30" s="197"/>
      <c r="EIJ30" s="197"/>
      <c r="EIK30" s="197"/>
      <c r="EIL30" s="197"/>
      <c r="EIM30" s="197"/>
      <c r="EIN30" s="197"/>
      <c r="EIO30" s="197"/>
      <c r="EIP30" s="197"/>
      <c r="EIQ30" s="197"/>
      <c r="EIR30" s="197"/>
      <c r="EIS30" s="197"/>
      <c r="EIT30" s="197"/>
      <c r="EIU30" s="197"/>
      <c r="EIV30" s="197"/>
      <c r="EIW30" s="197"/>
      <c r="EIX30" s="197"/>
      <c r="EIY30" s="197"/>
      <c r="EIZ30" s="197"/>
      <c r="EJA30" s="197"/>
      <c r="EJB30" s="197"/>
      <c r="EJC30" s="197"/>
      <c r="EJD30" s="197"/>
      <c r="EJE30" s="197"/>
      <c r="EJF30" s="197"/>
      <c r="EJG30" s="197"/>
      <c r="EJH30" s="197"/>
      <c r="EJI30" s="197"/>
      <c r="EJJ30" s="197"/>
      <c r="EJK30" s="197"/>
      <c r="EJL30" s="197"/>
      <c r="EJM30" s="197"/>
      <c r="EJN30" s="197"/>
      <c r="EJO30" s="197"/>
      <c r="EJP30" s="197"/>
      <c r="EJQ30" s="197"/>
      <c r="EJR30" s="197"/>
      <c r="EJS30" s="197"/>
      <c r="EJT30" s="197"/>
      <c r="EJU30" s="197"/>
      <c r="EJV30" s="197"/>
      <c r="EJW30" s="197"/>
      <c r="EJX30" s="197"/>
      <c r="EJY30" s="197"/>
      <c r="EJZ30" s="197"/>
      <c r="EKA30" s="197"/>
      <c r="EKB30" s="197"/>
      <c r="EKC30" s="197"/>
      <c r="EKD30" s="197"/>
      <c r="EKE30" s="197"/>
      <c r="EKF30" s="197"/>
      <c r="EKG30" s="197"/>
      <c r="EKH30" s="197"/>
      <c r="EKI30" s="197"/>
      <c r="EKJ30" s="197"/>
      <c r="EKK30" s="197"/>
      <c r="EKL30" s="197"/>
      <c r="EKM30" s="197"/>
      <c r="EKN30" s="197"/>
      <c r="EKO30" s="197"/>
      <c r="EKP30" s="197"/>
      <c r="EKQ30" s="197"/>
      <c r="EKR30" s="197"/>
      <c r="EKS30" s="197"/>
      <c r="EKT30" s="197"/>
      <c r="EKU30" s="197"/>
      <c r="EKV30" s="197"/>
      <c r="EKW30" s="197"/>
      <c r="EKX30" s="197"/>
      <c r="EKY30" s="197"/>
      <c r="EKZ30" s="197"/>
      <c r="ELA30" s="197"/>
      <c r="ELB30" s="197"/>
      <c r="ELC30" s="197"/>
      <c r="ELD30" s="197"/>
      <c r="ELE30" s="197"/>
      <c r="ELF30" s="197"/>
      <c r="ELG30" s="197"/>
      <c r="ELH30" s="197"/>
      <c r="ELI30" s="197"/>
      <c r="ELJ30" s="197"/>
      <c r="ELK30" s="197"/>
      <c r="ELL30" s="197"/>
      <c r="ELM30" s="197"/>
      <c r="ELN30" s="197"/>
      <c r="ELO30" s="197"/>
      <c r="ELP30" s="197"/>
      <c r="ELQ30" s="197"/>
      <c r="ELR30" s="197"/>
      <c r="ELS30" s="197"/>
      <c r="ELT30" s="197"/>
      <c r="ELU30" s="197"/>
      <c r="ELV30" s="197"/>
      <c r="ELW30" s="197"/>
      <c r="ELX30" s="197"/>
      <c r="ELY30" s="197"/>
      <c r="ELZ30" s="197"/>
      <c r="EMA30" s="197"/>
      <c r="EMB30" s="197"/>
      <c r="EMC30" s="197"/>
      <c r="EMD30" s="197"/>
      <c r="EME30" s="197"/>
      <c r="EMF30" s="197"/>
      <c r="EMG30" s="197"/>
      <c r="EMH30" s="197"/>
      <c r="EMI30" s="197"/>
      <c r="EMJ30" s="197"/>
      <c r="EMK30" s="197"/>
      <c r="EML30" s="197"/>
      <c r="EMM30" s="197"/>
      <c r="EMN30" s="197"/>
      <c r="EMO30" s="197"/>
      <c r="EMP30" s="197"/>
      <c r="EMQ30" s="197"/>
      <c r="EMR30" s="197"/>
      <c r="EMS30" s="197"/>
      <c r="EMT30" s="197"/>
      <c r="EMU30" s="197"/>
      <c r="EMV30" s="197"/>
      <c r="EMW30" s="197"/>
      <c r="EMX30" s="197"/>
      <c r="EMY30" s="197"/>
      <c r="EMZ30" s="197"/>
      <c r="ENA30" s="197"/>
      <c r="ENB30" s="197"/>
      <c r="ENC30" s="197"/>
      <c r="END30" s="197"/>
      <c r="ENE30" s="197"/>
      <c r="ENF30" s="197"/>
      <c r="ENG30" s="197"/>
      <c r="ENH30" s="197"/>
      <c r="ENI30" s="197"/>
      <c r="ENJ30" s="197"/>
      <c r="ENK30" s="197"/>
      <c r="ENL30" s="197"/>
      <c r="ENM30" s="197"/>
      <c r="ENN30" s="197"/>
      <c r="ENO30" s="197"/>
      <c r="ENP30" s="197"/>
      <c r="ENQ30" s="197"/>
      <c r="ENR30" s="197"/>
      <c r="ENS30" s="197"/>
      <c r="ENT30" s="197"/>
      <c r="ENU30" s="197"/>
      <c r="ENV30" s="197"/>
      <c r="ENW30" s="197"/>
      <c r="ENX30" s="197"/>
      <c r="ENY30" s="197"/>
      <c r="ENZ30" s="197"/>
      <c r="EOA30" s="197"/>
      <c r="EOB30" s="197"/>
      <c r="EOC30" s="197"/>
      <c r="EOD30" s="197"/>
      <c r="EOE30" s="197"/>
      <c r="EOF30" s="197"/>
      <c r="EOG30" s="197"/>
      <c r="EOH30" s="197"/>
      <c r="EOI30" s="197"/>
      <c r="EOJ30" s="197"/>
      <c r="EOK30" s="197"/>
      <c r="EOL30" s="197"/>
      <c r="EOM30" s="197"/>
      <c r="EON30" s="197"/>
      <c r="EOO30" s="197"/>
      <c r="EOP30" s="197"/>
      <c r="EOQ30" s="197"/>
      <c r="EOR30" s="197"/>
      <c r="EOS30" s="197"/>
      <c r="EOT30" s="197"/>
      <c r="EOU30" s="197"/>
      <c r="EOV30" s="197"/>
      <c r="EOW30" s="197"/>
      <c r="EOX30" s="197"/>
      <c r="EOY30" s="197"/>
      <c r="EOZ30" s="197"/>
      <c r="EPA30" s="197"/>
      <c r="EPB30" s="197"/>
      <c r="EPC30" s="197"/>
      <c r="EPD30" s="197"/>
      <c r="EPE30" s="197"/>
      <c r="EPF30" s="197"/>
      <c r="EPG30" s="197"/>
      <c r="EPH30" s="197"/>
      <c r="EPI30" s="197"/>
      <c r="EPJ30" s="197"/>
      <c r="EPK30" s="197"/>
      <c r="EPL30" s="197"/>
      <c r="EPM30" s="197"/>
      <c r="EPN30" s="197"/>
      <c r="EPO30" s="197"/>
      <c r="EPP30" s="197"/>
      <c r="EPQ30" s="197"/>
      <c r="EPR30" s="197"/>
      <c r="EPS30" s="197"/>
      <c r="EPT30" s="197"/>
      <c r="EPU30" s="197"/>
      <c r="EPV30" s="197"/>
      <c r="EPW30" s="197"/>
      <c r="EPX30" s="197"/>
      <c r="EPY30" s="197"/>
      <c r="EPZ30" s="197"/>
      <c r="EQA30" s="197"/>
      <c r="EQB30" s="197"/>
      <c r="EQC30" s="197"/>
      <c r="EQD30" s="197"/>
      <c r="EQE30" s="197"/>
      <c r="EQF30" s="197"/>
      <c r="EQG30" s="197"/>
      <c r="EQH30" s="197"/>
      <c r="EQI30" s="197"/>
      <c r="EQJ30" s="197"/>
      <c r="EQK30" s="197"/>
      <c r="EQL30" s="197"/>
      <c r="EQM30" s="197"/>
      <c r="EQN30" s="197"/>
      <c r="EQO30" s="197"/>
      <c r="EQP30" s="197"/>
      <c r="EQQ30" s="197"/>
      <c r="EQR30" s="197"/>
      <c r="EQS30" s="197"/>
      <c r="EQT30" s="197"/>
      <c r="EQU30" s="197"/>
      <c r="EQV30" s="197"/>
      <c r="EQW30" s="197"/>
      <c r="EQX30" s="197"/>
      <c r="EQY30" s="197"/>
      <c r="EQZ30" s="197"/>
      <c r="ERA30" s="197"/>
      <c r="ERB30" s="197"/>
      <c r="ERC30" s="197"/>
      <c r="ERD30" s="197"/>
      <c r="ERE30" s="197"/>
      <c r="ERF30" s="197"/>
      <c r="ERG30" s="197"/>
      <c r="ERH30" s="197"/>
      <c r="ERI30" s="197"/>
      <c r="ERJ30" s="197"/>
      <c r="ERK30" s="197"/>
      <c r="ERL30" s="197"/>
      <c r="ERM30" s="197"/>
      <c r="ERN30" s="197"/>
      <c r="ERO30" s="197"/>
      <c r="ERP30" s="197"/>
      <c r="ERQ30" s="197"/>
      <c r="ERR30" s="197"/>
      <c r="ERS30" s="197"/>
      <c r="ERT30" s="197"/>
      <c r="ERU30" s="197"/>
      <c r="ERV30" s="197"/>
      <c r="ERW30" s="197"/>
      <c r="ERX30" s="197"/>
      <c r="ERY30" s="197"/>
      <c r="ERZ30" s="197"/>
      <c r="ESA30" s="197"/>
      <c r="ESB30" s="197"/>
      <c r="ESC30" s="197"/>
      <c r="ESD30" s="197"/>
      <c r="ESE30" s="197"/>
      <c r="ESF30" s="197"/>
      <c r="ESG30" s="197"/>
      <c r="ESH30" s="197"/>
      <c r="ESI30" s="197"/>
      <c r="ESJ30" s="197"/>
      <c r="ESK30" s="197"/>
      <c r="ESL30" s="197"/>
      <c r="ESM30" s="197"/>
      <c r="ESN30" s="197"/>
      <c r="ESO30" s="197"/>
      <c r="ESP30" s="197"/>
      <c r="ESQ30" s="197"/>
      <c r="ESR30" s="197"/>
      <c r="ESS30" s="197"/>
      <c r="EST30" s="197"/>
      <c r="ESU30" s="197"/>
      <c r="ESV30" s="197"/>
      <c r="ESW30" s="197"/>
      <c r="ESX30" s="197"/>
      <c r="ESY30" s="197"/>
      <c r="ESZ30" s="197"/>
      <c r="ETA30" s="197"/>
      <c r="ETB30" s="197"/>
      <c r="ETC30" s="197"/>
      <c r="ETD30" s="197"/>
      <c r="ETE30" s="197"/>
      <c r="ETF30" s="197"/>
      <c r="ETG30" s="197"/>
      <c r="ETH30" s="197"/>
      <c r="ETI30" s="197"/>
      <c r="ETJ30" s="197"/>
      <c r="ETK30" s="197"/>
      <c r="ETL30" s="197"/>
      <c r="ETM30" s="197"/>
      <c r="ETN30" s="197"/>
      <c r="ETO30" s="197"/>
      <c r="ETP30" s="197"/>
      <c r="ETQ30" s="197"/>
      <c r="ETR30" s="197"/>
      <c r="ETS30" s="197"/>
      <c r="ETT30" s="197"/>
      <c r="ETU30" s="197"/>
      <c r="ETV30" s="197"/>
      <c r="ETW30" s="197"/>
      <c r="ETX30" s="197"/>
      <c r="ETY30" s="197"/>
      <c r="ETZ30" s="197"/>
      <c r="EUA30" s="197"/>
      <c r="EUB30" s="197"/>
      <c r="EUC30" s="197"/>
      <c r="EUD30" s="197"/>
      <c r="EUE30" s="197"/>
      <c r="EUF30" s="197"/>
      <c r="EUG30" s="197"/>
      <c r="EUH30" s="197"/>
      <c r="EUI30" s="197"/>
      <c r="EUJ30" s="197"/>
      <c r="EUK30" s="197"/>
      <c r="EUL30" s="197"/>
      <c r="EUM30" s="197"/>
      <c r="EUN30" s="197"/>
      <c r="EUO30" s="197"/>
      <c r="EUP30" s="197"/>
      <c r="EUQ30" s="197"/>
      <c r="EUR30" s="197"/>
      <c r="EUS30" s="197"/>
      <c r="EUT30" s="197"/>
      <c r="EUU30" s="197"/>
      <c r="EUV30" s="197"/>
      <c r="EUW30" s="197"/>
      <c r="EUX30" s="197"/>
      <c r="EUY30" s="197"/>
      <c r="EUZ30" s="197"/>
      <c r="EVA30" s="197"/>
      <c r="EVB30" s="197"/>
      <c r="EVC30" s="197"/>
      <c r="EVD30" s="197"/>
      <c r="EVE30" s="197"/>
      <c r="EVF30" s="197"/>
      <c r="EVG30" s="197"/>
      <c r="EVH30" s="197"/>
      <c r="EVI30" s="197"/>
      <c r="EVJ30" s="197"/>
      <c r="EVK30" s="197"/>
      <c r="EVL30" s="197"/>
      <c r="EVM30" s="197"/>
      <c r="EVN30" s="197"/>
      <c r="EVO30" s="197"/>
      <c r="EVP30" s="197"/>
      <c r="EVQ30" s="197"/>
      <c r="EVR30" s="197"/>
      <c r="EVS30" s="197"/>
      <c r="EVT30" s="197"/>
      <c r="EVU30" s="197"/>
      <c r="EVV30" s="197"/>
      <c r="EVW30" s="197"/>
      <c r="EVX30" s="197"/>
      <c r="EVY30" s="197"/>
      <c r="EVZ30" s="197"/>
      <c r="EWA30" s="197"/>
      <c r="EWB30" s="197"/>
      <c r="EWC30" s="197"/>
      <c r="EWD30" s="197"/>
      <c r="EWE30" s="197"/>
      <c r="EWF30" s="197"/>
      <c r="EWG30" s="197"/>
      <c r="EWH30" s="197"/>
      <c r="EWI30" s="197"/>
      <c r="EWJ30" s="197"/>
      <c r="EWK30" s="197"/>
      <c r="EWL30" s="197"/>
      <c r="EWM30" s="197"/>
      <c r="EWN30" s="197"/>
      <c r="EWO30" s="197"/>
      <c r="EWP30" s="197"/>
      <c r="EWQ30" s="197"/>
      <c r="EWR30" s="197"/>
      <c r="EWS30" s="197"/>
      <c r="EWT30" s="197"/>
      <c r="EWU30" s="197"/>
      <c r="EWV30" s="197"/>
      <c r="EWW30" s="197"/>
      <c r="EWX30" s="197"/>
      <c r="EWY30" s="197"/>
      <c r="EWZ30" s="197"/>
      <c r="EXA30" s="197"/>
      <c r="EXB30" s="197"/>
      <c r="EXC30" s="197"/>
      <c r="EXD30" s="197"/>
      <c r="EXE30" s="197"/>
      <c r="EXF30" s="197"/>
      <c r="EXG30" s="197"/>
      <c r="EXH30" s="197"/>
      <c r="EXI30" s="197"/>
      <c r="EXJ30" s="197"/>
      <c r="EXK30" s="197"/>
      <c r="EXL30" s="197"/>
      <c r="EXM30" s="197"/>
      <c r="EXN30" s="197"/>
      <c r="EXO30" s="197"/>
      <c r="EXP30" s="197"/>
      <c r="EXQ30" s="197"/>
      <c r="EXR30" s="197"/>
      <c r="EXS30" s="197"/>
      <c r="EXT30" s="197"/>
      <c r="EXU30" s="197"/>
      <c r="EXV30" s="197"/>
      <c r="EXW30" s="197"/>
      <c r="EXX30" s="197"/>
      <c r="EXY30" s="197"/>
      <c r="EXZ30" s="197"/>
      <c r="EYA30" s="197"/>
      <c r="EYB30" s="197"/>
      <c r="EYC30" s="197"/>
      <c r="EYD30" s="197"/>
      <c r="EYE30" s="197"/>
      <c r="EYF30" s="197"/>
      <c r="EYG30" s="197"/>
      <c r="EYH30" s="197"/>
      <c r="EYI30" s="197"/>
      <c r="EYJ30" s="197"/>
      <c r="EYK30" s="197"/>
      <c r="EYL30" s="197"/>
      <c r="EYM30" s="197"/>
      <c r="EYN30" s="197"/>
      <c r="EYO30" s="197"/>
      <c r="EYP30" s="197"/>
      <c r="EYQ30" s="197"/>
      <c r="EYR30" s="197"/>
      <c r="EYS30" s="197"/>
      <c r="EYT30" s="197"/>
      <c r="EYU30" s="197"/>
      <c r="EYV30" s="197"/>
      <c r="EYW30" s="197"/>
      <c r="EYX30" s="197"/>
      <c r="EYY30" s="197"/>
      <c r="EYZ30" s="197"/>
      <c r="EZA30" s="197"/>
      <c r="EZB30" s="197"/>
      <c r="EZC30" s="197"/>
      <c r="EZD30" s="197"/>
      <c r="EZE30" s="197"/>
      <c r="EZF30" s="197"/>
      <c r="EZG30" s="197"/>
      <c r="EZH30" s="197"/>
      <c r="EZI30" s="197"/>
      <c r="EZJ30" s="197"/>
      <c r="EZK30" s="197"/>
      <c r="EZL30" s="197"/>
      <c r="EZM30" s="197"/>
      <c r="EZN30" s="197"/>
      <c r="EZO30" s="197"/>
      <c r="EZP30" s="197"/>
      <c r="EZQ30" s="197"/>
      <c r="EZR30" s="197"/>
      <c r="EZS30" s="197"/>
      <c r="EZT30" s="197"/>
      <c r="EZU30" s="197"/>
      <c r="EZV30" s="197"/>
      <c r="EZW30" s="197"/>
      <c r="EZX30" s="197"/>
      <c r="EZY30" s="197"/>
      <c r="EZZ30" s="197"/>
      <c r="FAA30" s="197"/>
      <c r="FAB30" s="197"/>
      <c r="FAC30" s="197"/>
      <c r="FAD30" s="197"/>
      <c r="FAE30" s="197"/>
      <c r="FAF30" s="197"/>
      <c r="FAG30" s="197"/>
      <c r="FAH30" s="197"/>
      <c r="FAI30" s="197"/>
      <c r="FAJ30" s="197"/>
      <c r="FAK30" s="197"/>
      <c r="FAL30" s="197"/>
      <c r="FAM30" s="197"/>
      <c r="FAN30" s="197"/>
      <c r="FAO30" s="197"/>
      <c r="FAP30" s="197"/>
      <c r="FAQ30" s="197"/>
      <c r="FAR30" s="197"/>
      <c r="FAS30" s="197"/>
      <c r="FAT30" s="197"/>
      <c r="FAU30" s="197"/>
      <c r="FAV30" s="197"/>
      <c r="FAW30" s="197"/>
      <c r="FAX30" s="197"/>
      <c r="FAY30" s="197"/>
      <c r="FAZ30" s="197"/>
      <c r="FBA30" s="197"/>
      <c r="FBB30" s="197"/>
      <c r="FBC30" s="197"/>
      <c r="FBD30" s="197"/>
      <c r="FBE30" s="197"/>
      <c r="FBF30" s="197"/>
      <c r="FBG30" s="197"/>
      <c r="FBH30" s="197"/>
      <c r="FBI30" s="197"/>
      <c r="FBJ30" s="197"/>
      <c r="FBK30" s="197"/>
      <c r="FBL30" s="197"/>
      <c r="FBM30" s="197"/>
      <c r="FBN30" s="197"/>
      <c r="FBO30" s="197"/>
      <c r="FBP30" s="197"/>
      <c r="FBQ30" s="197"/>
      <c r="FBR30" s="197"/>
      <c r="FBS30" s="197"/>
      <c r="FBT30" s="197"/>
      <c r="FBU30" s="197"/>
      <c r="FBV30" s="197"/>
      <c r="FBW30" s="197"/>
      <c r="FBX30" s="197"/>
      <c r="FBY30" s="197"/>
      <c r="FBZ30" s="197"/>
      <c r="FCA30" s="197"/>
      <c r="FCB30" s="197"/>
      <c r="FCC30" s="197"/>
      <c r="FCD30" s="197"/>
      <c r="FCE30" s="197"/>
      <c r="FCF30" s="197"/>
      <c r="FCG30" s="197"/>
      <c r="FCH30" s="197"/>
      <c r="FCI30" s="197"/>
      <c r="FCJ30" s="197"/>
      <c r="FCK30" s="197"/>
      <c r="FCL30" s="197"/>
      <c r="FCM30" s="197"/>
      <c r="FCN30" s="197"/>
      <c r="FCO30" s="197"/>
      <c r="FCP30" s="197"/>
      <c r="FCQ30" s="197"/>
      <c r="FCR30" s="197"/>
      <c r="FCS30" s="197"/>
      <c r="FCT30" s="197"/>
      <c r="FCU30" s="197"/>
      <c r="FCV30" s="197"/>
      <c r="FCW30" s="197"/>
      <c r="FCX30" s="197"/>
      <c r="FCY30" s="197"/>
      <c r="FCZ30" s="197"/>
      <c r="FDA30" s="197"/>
      <c r="FDB30" s="197"/>
      <c r="FDC30" s="197"/>
      <c r="FDD30" s="197"/>
      <c r="FDE30" s="197"/>
      <c r="FDF30" s="197"/>
      <c r="FDG30" s="197"/>
      <c r="FDH30" s="197"/>
      <c r="FDI30" s="197"/>
      <c r="FDJ30" s="197"/>
      <c r="FDK30" s="197"/>
      <c r="FDL30" s="197"/>
      <c r="FDM30" s="197"/>
      <c r="FDN30" s="197"/>
      <c r="FDO30" s="197"/>
      <c r="FDP30" s="197"/>
      <c r="FDQ30" s="197"/>
      <c r="FDR30" s="197"/>
      <c r="FDS30" s="197"/>
      <c r="FDT30" s="197"/>
      <c r="FDU30" s="197"/>
      <c r="FDV30" s="197"/>
      <c r="FDW30" s="197"/>
      <c r="FDX30" s="197"/>
      <c r="FDY30" s="197"/>
      <c r="FDZ30" s="197"/>
      <c r="FEA30" s="197"/>
      <c r="FEB30" s="197"/>
      <c r="FEC30" s="197"/>
      <c r="FED30" s="197"/>
      <c r="FEE30" s="197"/>
      <c r="FEF30" s="197"/>
      <c r="FEG30" s="197"/>
      <c r="FEH30" s="197"/>
      <c r="FEI30" s="197"/>
      <c r="FEJ30" s="197"/>
      <c r="FEK30" s="197"/>
      <c r="FEL30" s="197"/>
      <c r="FEM30" s="197"/>
      <c r="FEN30" s="197"/>
      <c r="FEO30" s="197"/>
      <c r="FEP30" s="197"/>
      <c r="FEQ30" s="197"/>
      <c r="FER30" s="197"/>
      <c r="FES30" s="197"/>
      <c r="FET30" s="197"/>
      <c r="FEU30" s="197"/>
      <c r="FEV30" s="197"/>
      <c r="FEW30" s="197"/>
      <c r="FEX30" s="197"/>
      <c r="FEY30" s="197"/>
      <c r="FEZ30" s="197"/>
      <c r="FFA30" s="197"/>
      <c r="FFB30" s="197"/>
      <c r="FFC30" s="197"/>
      <c r="FFD30" s="197"/>
      <c r="FFE30" s="197"/>
      <c r="FFF30" s="197"/>
      <c r="FFG30" s="197"/>
      <c r="FFH30" s="197"/>
      <c r="FFI30" s="197"/>
      <c r="FFJ30" s="197"/>
      <c r="FFK30" s="197"/>
      <c r="FFL30" s="197"/>
      <c r="FFM30" s="197"/>
      <c r="FFN30" s="197"/>
      <c r="FFO30" s="197"/>
      <c r="FFP30" s="197"/>
      <c r="FFQ30" s="197"/>
      <c r="FFR30" s="197"/>
      <c r="FFS30" s="197"/>
      <c r="FFT30" s="197"/>
      <c r="FFU30" s="197"/>
      <c r="FFV30" s="197"/>
      <c r="FFW30" s="197"/>
      <c r="FFX30" s="197"/>
      <c r="FFY30" s="197"/>
      <c r="FFZ30" s="197"/>
      <c r="FGA30" s="197"/>
      <c r="FGB30" s="197"/>
      <c r="FGC30" s="197"/>
      <c r="FGD30" s="197"/>
      <c r="FGE30" s="197"/>
      <c r="FGF30" s="197"/>
      <c r="FGG30" s="197"/>
      <c r="FGH30" s="197"/>
      <c r="FGI30" s="197"/>
      <c r="FGJ30" s="197"/>
      <c r="FGK30" s="197"/>
      <c r="FGL30" s="197"/>
      <c r="FGM30" s="197"/>
      <c r="FGN30" s="197"/>
      <c r="FGO30" s="197"/>
      <c r="FGP30" s="197"/>
      <c r="FGQ30" s="197"/>
      <c r="FGR30" s="197"/>
      <c r="FGS30" s="197"/>
      <c r="FGT30" s="197"/>
      <c r="FGU30" s="197"/>
      <c r="FGV30" s="197"/>
      <c r="FGW30" s="197"/>
      <c r="FGX30" s="197"/>
      <c r="FGY30" s="197"/>
      <c r="FGZ30" s="197"/>
      <c r="FHA30" s="197"/>
      <c r="FHB30" s="197"/>
      <c r="FHC30" s="197"/>
      <c r="FHD30" s="197"/>
      <c r="FHE30" s="197"/>
      <c r="FHF30" s="197"/>
      <c r="FHG30" s="197"/>
      <c r="FHH30" s="197"/>
      <c r="FHI30" s="197"/>
      <c r="FHJ30" s="197"/>
      <c r="FHK30" s="197"/>
      <c r="FHL30" s="197"/>
      <c r="FHM30" s="197"/>
      <c r="FHN30" s="197"/>
      <c r="FHO30" s="197"/>
      <c r="FHP30" s="197"/>
      <c r="FHQ30" s="197"/>
      <c r="FHR30" s="197"/>
      <c r="FHS30" s="197"/>
      <c r="FHT30" s="197"/>
      <c r="FHU30" s="197"/>
      <c r="FHV30" s="197"/>
      <c r="FHW30" s="197"/>
      <c r="FHX30" s="197"/>
      <c r="FHY30" s="197"/>
      <c r="FHZ30" s="197"/>
      <c r="FIA30" s="197"/>
      <c r="FIB30" s="197"/>
      <c r="FIC30" s="197"/>
      <c r="FID30" s="197"/>
      <c r="FIE30" s="197"/>
      <c r="FIF30" s="197"/>
      <c r="FIG30" s="197"/>
      <c r="FIH30" s="197"/>
      <c r="FII30" s="197"/>
      <c r="FIJ30" s="197"/>
      <c r="FIK30" s="197"/>
      <c r="FIL30" s="197"/>
      <c r="FIM30" s="197"/>
      <c r="FIN30" s="197"/>
      <c r="FIO30" s="197"/>
      <c r="FIP30" s="197"/>
      <c r="FIQ30" s="197"/>
      <c r="FIR30" s="197"/>
      <c r="FIS30" s="197"/>
      <c r="FIT30" s="197"/>
      <c r="FIU30" s="197"/>
      <c r="FIV30" s="197"/>
      <c r="FIW30" s="197"/>
      <c r="FIX30" s="197"/>
      <c r="FIY30" s="197"/>
      <c r="FIZ30" s="197"/>
      <c r="FJA30" s="197"/>
      <c r="FJB30" s="197"/>
      <c r="FJC30" s="197"/>
      <c r="FJD30" s="197"/>
      <c r="FJE30" s="197"/>
      <c r="FJF30" s="197"/>
      <c r="FJG30" s="197"/>
      <c r="FJH30" s="197"/>
      <c r="FJI30" s="197"/>
      <c r="FJJ30" s="197"/>
      <c r="FJK30" s="197"/>
      <c r="FJL30" s="197"/>
      <c r="FJM30" s="197"/>
      <c r="FJN30" s="197"/>
      <c r="FJO30" s="197"/>
      <c r="FJP30" s="197"/>
      <c r="FJQ30" s="197"/>
      <c r="FJR30" s="197"/>
      <c r="FJS30" s="197"/>
      <c r="FJT30" s="197"/>
      <c r="FJU30" s="197"/>
      <c r="FJV30" s="197"/>
      <c r="FJW30" s="197"/>
      <c r="FJX30" s="197"/>
      <c r="FJY30" s="197"/>
      <c r="FJZ30" s="197"/>
      <c r="FKA30" s="197"/>
      <c r="FKB30" s="197"/>
      <c r="FKC30" s="197"/>
      <c r="FKD30" s="197"/>
      <c r="FKE30" s="197"/>
      <c r="FKF30" s="197"/>
      <c r="FKG30" s="197"/>
      <c r="FKH30" s="197"/>
      <c r="FKI30" s="197"/>
      <c r="FKJ30" s="197"/>
      <c r="FKK30" s="197"/>
      <c r="FKL30" s="197"/>
      <c r="FKM30" s="197"/>
      <c r="FKN30" s="197"/>
      <c r="FKO30" s="197"/>
      <c r="FKP30" s="197"/>
      <c r="FKQ30" s="197"/>
      <c r="FKR30" s="197"/>
      <c r="FKS30" s="197"/>
      <c r="FKT30" s="197"/>
      <c r="FKU30" s="197"/>
      <c r="FKV30" s="197"/>
      <c r="FKW30" s="197"/>
      <c r="FKX30" s="197"/>
      <c r="FKY30" s="197"/>
      <c r="FKZ30" s="197"/>
      <c r="FLA30" s="197"/>
      <c r="FLB30" s="197"/>
      <c r="FLC30" s="197"/>
      <c r="FLD30" s="197"/>
      <c r="FLE30" s="197"/>
      <c r="FLF30" s="197"/>
      <c r="FLG30" s="197"/>
      <c r="FLH30" s="197"/>
      <c r="FLI30" s="197"/>
      <c r="FLJ30" s="197"/>
      <c r="FLK30" s="197"/>
      <c r="FLL30" s="197"/>
      <c r="FLM30" s="197"/>
      <c r="FLN30" s="197"/>
      <c r="FLO30" s="197"/>
      <c r="FLP30" s="197"/>
      <c r="FLQ30" s="197"/>
      <c r="FLR30" s="197"/>
      <c r="FLS30" s="197"/>
      <c r="FLT30" s="197"/>
      <c r="FLU30" s="197"/>
      <c r="FLV30" s="197"/>
      <c r="FLW30" s="197"/>
      <c r="FLX30" s="197"/>
      <c r="FLY30" s="197"/>
      <c r="FLZ30" s="197"/>
      <c r="FMA30" s="197"/>
      <c r="FMB30" s="197"/>
      <c r="FMC30" s="197"/>
      <c r="FMD30" s="197"/>
      <c r="FME30" s="197"/>
      <c r="FMF30" s="197"/>
      <c r="FMG30" s="197"/>
      <c r="FMH30" s="197"/>
      <c r="FMI30" s="197"/>
      <c r="FMJ30" s="197"/>
      <c r="FMK30" s="197"/>
      <c r="FML30" s="197"/>
      <c r="FMM30" s="197"/>
      <c r="FMN30" s="197"/>
      <c r="FMO30" s="197"/>
      <c r="FMP30" s="197"/>
      <c r="FMQ30" s="197"/>
      <c r="FMR30" s="197"/>
      <c r="FMS30" s="197"/>
      <c r="FMT30" s="197"/>
      <c r="FMU30" s="197"/>
      <c r="FMV30" s="197"/>
      <c r="FMW30" s="197"/>
      <c r="FMX30" s="197"/>
      <c r="FMY30" s="197"/>
      <c r="FMZ30" s="197"/>
      <c r="FNA30" s="197"/>
      <c r="FNB30" s="197"/>
      <c r="FNC30" s="197"/>
      <c r="FND30" s="197"/>
      <c r="FNE30" s="197"/>
      <c r="FNF30" s="197"/>
      <c r="FNG30" s="197"/>
      <c r="FNH30" s="197"/>
      <c r="FNI30" s="197"/>
      <c r="FNJ30" s="197"/>
      <c r="FNK30" s="197"/>
      <c r="FNL30" s="197"/>
      <c r="FNM30" s="197"/>
      <c r="FNN30" s="197"/>
      <c r="FNO30" s="197"/>
      <c r="FNP30" s="197"/>
      <c r="FNQ30" s="197"/>
      <c r="FNR30" s="197"/>
      <c r="FNS30" s="197"/>
      <c r="FNT30" s="197"/>
      <c r="FNU30" s="197"/>
      <c r="FNV30" s="197"/>
      <c r="FNW30" s="197"/>
      <c r="FNX30" s="197"/>
      <c r="FNY30" s="197"/>
      <c r="FNZ30" s="197"/>
      <c r="FOA30" s="197"/>
      <c r="FOB30" s="197"/>
      <c r="FOC30" s="197"/>
      <c r="FOD30" s="197"/>
      <c r="FOE30" s="197"/>
      <c r="FOF30" s="197"/>
      <c r="FOG30" s="197"/>
      <c r="FOH30" s="197"/>
      <c r="FOI30" s="197"/>
      <c r="FOJ30" s="197"/>
      <c r="FOK30" s="197"/>
      <c r="FOL30" s="197"/>
      <c r="FOM30" s="197"/>
      <c r="FON30" s="197"/>
      <c r="FOO30" s="197"/>
      <c r="FOP30" s="197"/>
      <c r="FOQ30" s="197"/>
      <c r="FOR30" s="197"/>
      <c r="FOS30" s="197"/>
      <c r="FOT30" s="197"/>
      <c r="FOU30" s="197"/>
      <c r="FOV30" s="197"/>
      <c r="FOW30" s="197"/>
      <c r="FOX30" s="197"/>
      <c r="FOY30" s="197"/>
      <c r="FOZ30" s="197"/>
      <c r="FPA30" s="197"/>
      <c r="FPB30" s="197"/>
      <c r="FPC30" s="197"/>
      <c r="FPD30" s="197"/>
      <c r="FPE30" s="197"/>
      <c r="FPF30" s="197"/>
      <c r="FPG30" s="197"/>
      <c r="FPH30" s="197"/>
      <c r="FPI30" s="197"/>
      <c r="FPJ30" s="197"/>
      <c r="FPK30" s="197"/>
      <c r="FPL30" s="197"/>
      <c r="FPM30" s="197"/>
      <c r="FPN30" s="197"/>
      <c r="FPO30" s="197"/>
      <c r="FPP30" s="197"/>
      <c r="FPQ30" s="197"/>
      <c r="FPR30" s="197"/>
      <c r="FPS30" s="197"/>
      <c r="FPT30" s="197"/>
      <c r="FPU30" s="197"/>
      <c r="FPV30" s="197"/>
      <c r="FPW30" s="197"/>
      <c r="FPX30" s="197"/>
      <c r="FPY30" s="197"/>
      <c r="FPZ30" s="197"/>
      <c r="FQA30" s="197"/>
      <c r="FQB30" s="197"/>
      <c r="FQC30" s="197"/>
      <c r="FQD30" s="197"/>
      <c r="FQE30" s="197"/>
      <c r="FQF30" s="197"/>
      <c r="FQG30" s="197"/>
      <c r="FQH30" s="197"/>
      <c r="FQI30" s="197"/>
      <c r="FQJ30" s="197"/>
      <c r="FQK30" s="197"/>
      <c r="FQL30" s="197"/>
      <c r="FQM30" s="197"/>
      <c r="FQN30" s="197"/>
      <c r="FQO30" s="197"/>
      <c r="FQP30" s="197"/>
      <c r="FQQ30" s="197"/>
      <c r="FQR30" s="197"/>
      <c r="FQS30" s="197"/>
      <c r="FQT30" s="197"/>
      <c r="FQU30" s="197"/>
      <c r="FQV30" s="197"/>
      <c r="FQW30" s="197"/>
      <c r="FQX30" s="197"/>
      <c r="FQY30" s="197"/>
      <c r="FQZ30" s="197"/>
      <c r="FRA30" s="197"/>
      <c r="FRB30" s="197"/>
      <c r="FRC30" s="197"/>
      <c r="FRD30" s="197"/>
      <c r="FRE30" s="197"/>
      <c r="FRF30" s="197"/>
      <c r="FRG30" s="197"/>
      <c r="FRH30" s="197"/>
      <c r="FRI30" s="197"/>
      <c r="FRJ30" s="197"/>
      <c r="FRK30" s="197"/>
      <c r="FRL30" s="197"/>
      <c r="FRM30" s="197"/>
      <c r="FRN30" s="197"/>
      <c r="FRO30" s="197"/>
      <c r="FRP30" s="197"/>
      <c r="FRQ30" s="197"/>
      <c r="FRR30" s="197"/>
      <c r="FRS30" s="197"/>
      <c r="FRT30" s="197"/>
      <c r="FRU30" s="197"/>
      <c r="FRV30" s="197"/>
      <c r="FRW30" s="197"/>
      <c r="FRX30" s="197"/>
      <c r="FRY30" s="197"/>
      <c r="FRZ30" s="197"/>
      <c r="FSA30" s="197"/>
      <c r="FSB30" s="197"/>
      <c r="FSC30" s="197"/>
      <c r="FSD30" s="197"/>
      <c r="FSE30" s="197"/>
      <c r="FSF30" s="197"/>
      <c r="FSG30" s="197"/>
      <c r="FSH30" s="197"/>
      <c r="FSI30" s="197"/>
      <c r="FSJ30" s="197"/>
      <c r="FSK30" s="197"/>
      <c r="FSL30" s="197"/>
      <c r="FSM30" s="197"/>
      <c r="FSN30" s="197"/>
      <c r="FSO30" s="197"/>
      <c r="FSP30" s="197"/>
      <c r="FSQ30" s="197"/>
      <c r="FSR30" s="197"/>
      <c r="FSS30" s="197"/>
      <c r="FST30" s="197"/>
      <c r="FSU30" s="197"/>
      <c r="FSV30" s="197"/>
      <c r="FSW30" s="197"/>
      <c r="FSX30" s="197"/>
      <c r="FSY30" s="197"/>
      <c r="FSZ30" s="197"/>
      <c r="FTA30" s="197"/>
      <c r="FTB30" s="197"/>
      <c r="FTC30" s="197"/>
      <c r="FTD30" s="197"/>
      <c r="FTE30" s="197"/>
      <c r="FTF30" s="197"/>
      <c r="FTG30" s="197"/>
      <c r="FTH30" s="197"/>
      <c r="FTI30" s="197"/>
      <c r="FTJ30" s="197"/>
      <c r="FTK30" s="197"/>
      <c r="FTL30" s="197"/>
      <c r="FTM30" s="197"/>
      <c r="FTN30" s="197"/>
      <c r="FTO30" s="197"/>
      <c r="FTP30" s="197"/>
      <c r="FTQ30" s="197"/>
      <c r="FTR30" s="197"/>
      <c r="FTS30" s="197"/>
      <c r="FTT30" s="197"/>
      <c r="FTU30" s="197"/>
      <c r="FTV30" s="197"/>
      <c r="FTW30" s="197"/>
      <c r="FTX30" s="197"/>
      <c r="FTY30" s="197"/>
      <c r="FTZ30" s="197"/>
      <c r="FUA30" s="197"/>
      <c r="FUB30" s="197"/>
      <c r="FUC30" s="197"/>
      <c r="FUD30" s="197"/>
      <c r="FUE30" s="197"/>
      <c r="FUF30" s="197"/>
      <c r="FUG30" s="197"/>
      <c r="FUH30" s="197"/>
      <c r="FUI30" s="197"/>
      <c r="FUJ30" s="197"/>
      <c r="FUK30" s="197"/>
      <c r="FUL30" s="197"/>
      <c r="FUM30" s="197"/>
      <c r="FUN30" s="197"/>
      <c r="FUO30" s="197"/>
      <c r="FUP30" s="197"/>
      <c r="FUQ30" s="197"/>
      <c r="FUR30" s="197"/>
      <c r="FUS30" s="197"/>
      <c r="FUT30" s="197"/>
      <c r="FUU30" s="197"/>
      <c r="FUV30" s="197"/>
      <c r="FUW30" s="197"/>
      <c r="FUX30" s="197"/>
      <c r="FUY30" s="197"/>
      <c r="FUZ30" s="197"/>
      <c r="FVA30" s="197"/>
      <c r="FVB30" s="197"/>
      <c r="FVC30" s="197"/>
      <c r="FVD30" s="197"/>
      <c r="FVE30" s="197"/>
      <c r="FVF30" s="197"/>
      <c r="FVG30" s="197"/>
      <c r="FVH30" s="197"/>
      <c r="FVI30" s="197"/>
      <c r="FVJ30" s="197"/>
      <c r="FVK30" s="197"/>
      <c r="FVL30" s="197"/>
      <c r="FVM30" s="197"/>
      <c r="FVN30" s="197"/>
      <c r="FVO30" s="197"/>
      <c r="FVP30" s="197"/>
      <c r="FVQ30" s="197"/>
      <c r="FVR30" s="197"/>
      <c r="FVS30" s="197"/>
      <c r="FVT30" s="197"/>
      <c r="FVU30" s="197"/>
      <c r="FVV30" s="197"/>
      <c r="FVW30" s="197"/>
      <c r="FVX30" s="197"/>
      <c r="FVY30" s="197"/>
      <c r="FVZ30" s="197"/>
      <c r="FWA30" s="197"/>
      <c r="FWB30" s="197"/>
      <c r="FWC30" s="197"/>
      <c r="FWD30" s="197"/>
      <c r="FWE30" s="197"/>
      <c r="FWF30" s="197"/>
      <c r="FWG30" s="197"/>
      <c r="FWH30" s="197"/>
      <c r="FWI30" s="197"/>
      <c r="FWJ30" s="197"/>
      <c r="FWK30" s="197"/>
      <c r="FWL30" s="197"/>
      <c r="FWM30" s="197"/>
      <c r="FWN30" s="197"/>
      <c r="FWO30" s="197"/>
      <c r="FWP30" s="197"/>
      <c r="FWQ30" s="197"/>
      <c r="FWR30" s="197"/>
      <c r="FWS30" s="197"/>
      <c r="FWT30" s="197"/>
      <c r="FWU30" s="197"/>
      <c r="FWV30" s="197"/>
      <c r="FWW30" s="197"/>
      <c r="FWX30" s="197"/>
      <c r="FWY30" s="197"/>
      <c r="FWZ30" s="197"/>
      <c r="FXA30" s="197"/>
      <c r="FXB30" s="197"/>
      <c r="FXC30" s="197"/>
      <c r="FXD30" s="197"/>
      <c r="FXE30" s="197"/>
      <c r="FXF30" s="197"/>
      <c r="FXG30" s="197"/>
      <c r="FXH30" s="197"/>
      <c r="FXI30" s="197"/>
      <c r="FXJ30" s="197"/>
      <c r="FXK30" s="197"/>
      <c r="FXL30" s="197"/>
      <c r="FXM30" s="197"/>
      <c r="FXN30" s="197"/>
      <c r="FXO30" s="197"/>
      <c r="FXP30" s="197"/>
      <c r="FXQ30" s="197"/>
      <c r="FXR30" s="197"/>
      <c r="FXS30" s="197"/>
      <c r="FXT30" s="197"/>
      <c r="FXU30" s="197"/>
      <c r="FXV30" s="197"/>
      <c r="FXW30" s="197"/>
      <c r="FXX30" s="197"/>
      <c r="FXY30" s="197"/>
      <c r="FXZ30" s="197"/>
      <c r="FYA30" s="197"/>
      <c r="FYB30" s="197"/>
      <c r="FYC30" s="197"/>
      <c r="FYD30" s="197"/>
      <c r="FYE30" s="197"/>
      <c r="FYF30" s="197"/>
      <c r="FYG30" s="197"/>
      <c r="FYH30" s="197"/>
      <c r="FYI30" s="197"/>
      <c r="FYJ30" s="197"/>
      <c r="FYK30" s="197"/>
      <c r="FYL30" s="197"/>
      <c r="FYM30" s="197"/>
      <c r="FYN30" s="197"/>
      <c r="FYO30" s="197"/>
      <c r="FYP30" s="197"/>
      <c r="FYQ30" s="197"/>
      <c r="FYR30" s="197"/>
      <c r="FYS30" s="197"/>
      <c r="FYT30" s="197"/>
      <c r="FYU30" s="197"/>
      <c r="FYV30" s="197"/>
      <c r="FYW30" s="197"/>
      <c r="FYX30" s="197"/>
      <c r="FYY30" s="197"/>
      <c r="FYZ30" s="197"/>
      <c r="FZA30" s="197"/>
      <c r="FZB30" s="197"/>
      <c r="FZC30" s="197"/>
      <c r="FZD30" s="197"/>
      <c r="FZE30" s="197"/>
      <c r="FZF30" s="197"/>
      <c r="FZG30" s="197"/>
      <c r="FZH30" s="197"/>
      <c r="FZI30" s="197"/>
      <c r="FZJ30" s="197"/>
      <c r="FZK30" s="197"/>
      <c r="FZL30" s="197"/>
      <c r="FZM30" s="197"/>
      <c r="FZN30" s="197"/>
      <c r="FZO30" s="197"/>
      <c r="FZP30" s="197"/>
      <c r="FZQ30" s="197"/>
      <c r="FZR30" s="197"/>
      <c r="FZS30" s="197"/>
      <c r="FZT30" s="197"/>
      <c r="FZU30" s="197"/>
      <c r="FZV30" s="197"/>
      <c r="FZW30" s="197"/>
      <c r="FZX30" s="197"/>
      <c r="FZY30" s="197"/>
      <c r="FZZ30" s="197"/>
      <c r="GAA30" s="197"/>
      <c r="GAB30" s="197"/>
      <c r="GAC30" s="197"/>
      <c r="GAD30" s="197"/>
      <c r="GAE30" s="197"/>
      <c r="GAF30" s="197"/>
      <c r="GAG30" s="197"/>
      <c r="GAH30" s="197"/>
      <c r="GAI30" s="197"/>
      <c r="GAJ30" s="197"/>
      <c r="GAK30" s="197"/>
      <c r="GAL30" s="197"/>
      <c r="GAM30" s="197"/>
      <c r="GAN30" s="197"/>
      <c r="GAO30" s="197"/>
      <c r="GAP30" s="197"/>
      <c r="GAQ30" s="197"/>
      <c r="GAR30" s="197"/>
      <c r="GAS30" s="197"/>
      <c r="GAT30" s="197"/>
      <c r="GAU30" s="197"/>
      <c r="GAV30" s="197"/>
      <c r="GAW30" s="197"/>
      <c r="GAX30" s="197"/>
      <c r="GAY30" s="197"/>
      <c r="GAZ30" s="197"/>
      <c r="GBA30" s="197"/>
      <c r="GBB30" s="197"/>
      <c r="GBC30" s="197"/>
      <c r="GBD30" s="197"/>
      <c r="GBE30" s="197"/>
      <c r="GBF30" s="197"/>
      <c r="GBG30" s="197"/>
      <c r="GBH30" s="197"/>
      <c r="GBI30" s="197"/>
      <c r="GBJ30" s="197"/>
      <c r="GBK30" s="197"/>
      <c r="GBL30" s="197"/>
      <c r="GBM30" s="197"/>
      <c r="GBN30" s="197"/>
      <c r="GBO30" s="197"/>
      <c r="GBP30" s="197"/>
      <c r="GBQ30" s="197"/>
      <c r="GBR30" s="197"/>
      <c r="GBS30" s="197"/>
      <c r="GBT30" s="197"/>
      <c r="GBU30" s="197"/>
      <c r="GBV30" s="197"/>
      <c r="GBW30" s="197"/>
      <c r="GBX30" s="197"/>
      <c r="GBY30" s="197"/>
      <c r="GBZ30" s="197"/>
      <c r="GCA30" s="197"/>
      <c r="GCB30" s="197"/>
      <c r="GCC30" s="197"/>
      <c r="GCD30" s="197"/>
      <c r="GCE30" s="197"/>
      <c r="GCF30" s="197"/>
      <c r="GCG30" s="197"/>
      <c r="GCH30" s="197"/>
      <c r="GCI30" s="197"/>
      <c r="GCJ30" s="197"/>
      <c r="GCK30" s="197"/>
      <c r="GCL30" s="197"/>
      <c r="GCM30" s="197"/>
      <c r="GCN30" s="197"/>
      <c r="GCO30" s="197"/>
      <c r="GCP30" s="197"/>
      <c r="GCQ30" s="197"/>
      <c r="GCR30" s="197"/>
      <c r="GCS30" s="197"/>
      <c r="GCT30" s="197"/>
      <c r="GCU30" s="197"/>
      <c r="GCV30" s="197"/>
      <c r="GCW30" s="197"/>
      <c r="GCX30" s="197"/>
      <c r="GCY30" s="197"/>
      <c r="GCZ30" s="197"/>
      <c r="GDA30" s="197"/>
      <c r="GDB30" s="197"/>
      <c r="GDC30" s="197"/>
      <c r="GDD30" s="197"/>
      <c r="GDE30" s="197"/>
      <c r="GDF30" s="197"/>
      <c r="GDG30" s="197"/>
      <c r="GDH30" s="197"/>
      <c r="GDI30" s="197"/>
      <c r="GDJ30" s="197"/>
      <c r="GDK30" s="197"/>
      <c r="GDL30" s="197"/>
      <c r="GDM30" s="197"/>
      <c r="GDN30" s="197"/>
      <c r="GDO30" s="197"/>
      <c r="GDP30" s="197"/>
      <c r="GDQ30" s="197"/>
      <c r="GDR30" s="197"/>
      <c r="GDS30" s="197"/>
      <c r="GDT30" s="197"/>
      <c r="GDU30" s="197"/>
      <c r="GDV30" s="197"/>
      <c r="GDW30" s="197"/>
      <c r="GDX30" s="197"/>
      <c r="GDY30" s="197"/>
      <c r="GDZ30" s="197"/>
      <c r="GEA30" s="197"/>
      <c r="GEB30" s="197"/>
      <c r="GEC30" s="197"/>
      <c r="GED30" s="197"/>
      <c r="GEE30" s="197"/>
      <c r="GEF30" s="197"/>
      <c r="GEG30" s="197"/>
      <c r="GEH30" s="197"/>
      <c r="GEI30" s="197"/>
      <c r="GEJ30" s="197"/>
      <c r="GEK30" s="197"/>
      <c r="GEL30" s="197"/>
      <c r="GEM30" s="197"/>
      <c r="GEN30" s="197"/>
      <c r="GEO30" s="197"/>
      <c r="GEP30" s="197"/>
      <c r="GEQ30" s="197"/>
      <c r="GER30" s="197"/>
      <c r="GES30" s="197"/>
      <c r="GET30" s="197"/>
      <c r="GEU30" s="197"/>
      <c r="GEV30" s="197"/>
      <c r="GEW30" s="197"/>
      <c r="GEX30" s="197"/>
      <c r="GEY30" s="197"/>
      <c r="GEZ30" s="197"/>
      <c r="GFA30" s="197"/>
      <c r="GFB30" s="197"/>
      <c r="GFC30" s="197"/>
      <c r="GFD30" s="197"/>
      <c r="GFE30" s="197"/>
      <c r="GFF30" s="197"/>
      <c r="GFG30" s="197"/>
      <c r="GFH30" s="197"/>
      <c r="GFI30" s="197"/>
      <c r="GFJ30" s="197"/>
      <c r="GFK30" s="197"/>
      <c r="GFL30" s="197"/>
      <c r="GFM30" s="197"/>
      <c r="GFN30" s="197"/>
      <c r="GFO30" s="197"/>
      <c r="GFP30" s="197"/>
      <c r="GFQ30" s="197"/>
      <c r="GFR30" s="197"/>
      <c r="GFS30" s="197"/>
      <c r="GFT30" s="197"/>
      <c r="GFU30" s="197"/>
      <c r="GFV30" s="197"/>
      <c r="GFW30" s="197"/>
      <c r="GFX30" s="197"/>
      <c r="GFY30" s="197"/>
      <c r="GFZ30" s="197"/>
      <c r="GGA30" s="197"/>
      <c r="GGB30" s="197"/>
      <c r="GGC30" s="197"/>
      <c r="GGD30" s="197"/>
      <c r="GGE30" s="197"/>
      <c r="GGF30" s="197"/>
      <c r="GGG30" s="197"/>
      <c r="GGH30" s="197"/>
      <c r="GGI30" s="197"/>
      <c r="GGJ30" s="197"/>
      <c r="GGK30" s="197"/>
      <c r="GGL30" s="197"/>
      <c r="GGM30" s="197"/>
      <c r="GGN30" s="197"/>
      <c r="GGO30" s="197"/>
      <c r="GGP30" s="197"/>
      <c r="GGQ30" s="197"/>
      <c r="GGR30" s="197"/>
      <c r="GGS30" s="197"/>
      <c r="GGT30" s="197"/>
      <c r="GGU30" s="197"/>
      <c r="GGV30" s="197"/>
      <c r="GGW30" s="197"/>
      <c r="GGX30" s="197"/>
      <c r="GGY30" s="197"/>
      <c r="GGZ30" s="197"/>
      <c r="GHA30" s="197"/>
      <c r="GHB30" s="197"/>
      <c r="GHC30" s="197"/>
      <c r="GHD30" s="197"/>
      <c r="GHE30" s="197"/>
      <c r="GHF30" s="197"/>
      <c r="GHG30" s="197"/>
      <c r="GHH30" s="197"/>
      <c r="GHI30" s="197"/>
      <c r="GHJ30" s="197"/>
      <c r="GHK30" s="197"/>
      <c r="GHL30" s="197"/>
      <c r="GHM30" s="197"/>
      <c r="GHN30" s="197"/>
      <c r="GHO30" s="197"/>
      <c r="GHP30" s="197"/>
      <c r="GHQ30" s="197"/>
      <c r="GHR30" s="197"/>
      <c r="GHS30" s="197"/>
      <c r="GHT30" s="197"/>
      <c r="GHU30" s="197"/>
      <c r="GHV30" s="197"/>
      <c r="GHW30" s="197"/>
      <c r="GHX30" s="197"/>
      <c r="GHY30" s="197"/>
      <c r="GHZ30" s="197"/>
      <c r="GIA30" s="197"/>
      <c r="GIB30" s="197"/>
      <c r="GIC30" s="197"/>
      <c r="GID30" s="197"/>
      <c r="GIE30" s="197"/>
      <c r="GIF30" s="197"/>
      <c r="GIG30" s="197"/>
      <c r="GIH30" s="197"/>
      <c r="GII30" s="197"/>
      <c r="GIJ30" s="197"/>
      <c r="GIK30" s="197"/>
      <c r="GIL30" s="197"/>
      <c r="GIM30" s="197"/>
      <c r="GIN30" s="197"/>
      <c r="GIO30" s="197"/>
      <c r="GIP30" s="197"/>
      <c r="GIQ30" s="197"/>
      <c r="GIR30" s="197"/>
      <c r="GIS30" s="197"/>
      <c r="GIT30" s="197"/>
      <c r="GIU30" s="197"/>
      <c r="GIV30" s="197"/>
      <c r="GIW30" s="197"/>
      <c r="GIX30" s="197"/>
      <c r="GIY30" s="197"/>
      <c r="GIZ30" s="197"/>
      <c r="GJA30" s="197"/>
      <c r="GJB30" s="197"/>
      <c r="GJC30" s="197"/>
      <c r="GJD30" s="197"/>
      <c r="GJE30" s="197"/>
      <c r="GJF30" s="197"/>
      <c r="GJG30" s="197"/>
      <c r="GJH30" s="197"/>
      <c r="GJI30" s="197"/>
      <c r="GJJ30" s="197"/>
      <c r="GJK30" s="197"/>
      <c r="GJL30" s="197"/>
      <c r="GJM30" s="197"/>
      <c r="GJN30" s="197"/>
      <c r="GJO30" s="197"/>
      <c r="GJP30" s="197"/>
      <c r="GJQ30" s="197"/>
      <c r="GJR30" s="197"/>
      <c r="GJS30" s="197"/>
      <c r="GJT30" s="197"/>
      <c r="GJU30" s="197"/>
      <c r="GJV30" s="197"/>
      <c r="GJW30" s="197"/>
      <c r="GJX30" s="197"/>
      <c r="GJY30" s="197"/>
      <c r="GJZ30" s="197"/>
      <c r="GKA30" s="197"/>
      <c r="GKB30" s="197"/>
      <c r="GKC30" s="197"/>
      <c r="GKD30" s="197"/>
      <c r="GKE30" s="197"/>
      <c r="GKF30" s="197"/>
      <c r="GKG30" s="197"/>
      <c r="GKH30" s="197"/>
      <c r="GKI30" s="197"/>
      <c r="GKJ30" s="197"/>
      <c r="GKK30" s="197"/>
      <c r="GKL30" s="197"/>
      <c r="GKM30" s="197"/>
      <c r="GKN30" s="197"/>
      <c r="GKO30" s="197"/>
      <c r="GKP30" s="197"/>
      <c r="GKQ30" s="197"/>
      <c r="GKR30" s="197"/>
      <c r="GKS30" s="197"/>
      <c r="GKT30" s="197"/>
      <c r="GKU30" s="197"/>
      <c r="GKV30" s="197"/>
      <c r="GKW30" s="197"/>
      <c r="GKX30" s="197"/>
      <c r="GKY30" s="197"/>
      <c r="GKZ30" s="197"/>
      <c r="GLA30" s="197"/>
      <c r="GLB30" s="197"/>
      <c r="GLC30" s="197"/>
      <c r="GLD30" s="197"/>
      <c r="GLE30" s="197"/>
      <c r="GLF30" s="197"/>
      <c r="GLG30" s="197"/>
      <c r="GLH30" s="197"/>
      <c r="GLI30" s="197"/>
      <c r="GLJ30" s="197"/>
      <c r="GLK30" s="197"/>
      <c r="GLL30" s="197"/>
      <c r="GLM30" s="197"/>
      <c r="GLN30" s="197"/>
      <c r="GLO30" s="197"/>
      <c r="GLP30" s="197"/>
      <c r="GLQ30" s="197"/>
      <c r="GLR30" s="197"/>
      <c r="GLS30" s="197"/>
      <c r="GLT30" s="197"/>
      <c r="GLU30" s="197"/>
      <c r="GLV30" s="197"/>
      <c r="GLW30" s="197"/>
      <c r="GLX30" s="197"/>
      <c r="GLY30" s="197"/>
      <c r="GLZ30" s="197"/>
      <c r="GMA30" s="197"/>
      <c r="GMB30" s="197"/>
      <c r="GMC30" s="197"/>
      <c r="GMD30" s="197"/>
      <c r="GME30" s="197"/>
      <c r="GMF30" s="197"/>
      <c r="GMG30" s="197"/>
      <c r="GMH30" s="197"/>
      <c r="GMI30" s="197"/>
      <c r="GMJ30" s="197"/>
      <c r="GMK30" s="197"/>
      <c r="GML30" s="197"/>
      <c r="GMM30" s="197"/>
      <c r="GMN30" s="197"/>
      <c r="GMO30" s="197"/>
      <c r="GMP30" s="197"/>
      <c r="GMQ30" s="197"/>
      <c r="GMR30" s="197"/>
      <c r="GMS30" s="197"/>
      <c r="GMT30" s="197"/>
      <c r="GMU30" s="197"/>
      <c r="GMV30" s="197"/>
      <c r="GMW30" s="197"/>
      <c r="GMX30" s="197"/>
      <c r="GMY30" s="197"/>
      <c r="GMZ30" s="197"/>
      <c r="GNA30" s="197"/>
      <c r="GNB30" s="197"/>
      <c r="GNC30" s="197"/>
      <c r="GND30" s="197"/>
      <c r="GNE30" s="197"/>
      <c r="GNF30" s="197"/>
      <c r="GNG30" s="197"/>
      <c r="GNH30" s="197"/>
      <c r="GNI30" s="197"/>
      <c r="GNJ30" s="197"/>
      <c r="GNK30" s="197"/>
      <c r="GNL30" s="197"/>
      <c r="GNM30" s="197"/>
      <c r="GNN30" s="197"/>
      <c r="GNO30" s="197"/>
      <c r="GNP30" s="197"/>
      <c r="GNQ30" s="197"/>
      <c r="GNR30" s="197"/>
      <c r="GNS30" s="197"/>
      <c r="GNT30" s="197"/>
      <c r="GNU30" s="197"/>
      <c r="GNV30" s="197"/>
      <c r="GNW30" s="197"/>
      <c r="GNX30" s="197"/>
      <c r="GNY30" s="197"/>
      <c r="GNZ30" s="197"/>
      <c r="GOA30" s="197"/>
      <c r="GOB30" s="197"/>
      <c r="GOC30" s="197"/>
      <c r="GOD30" s="197"/>
      <c r="GOE30" s="197"/>
      <c r="GOF30" s="197"/>
      <c r="GOG30" s="197"/>
      <c r="GOH30" s="197"/>
      <c r="GOI30" s="197"/>
      <c r="GOJ30" s="197"/>
      <c r="GOK30" s="197"/>
      <c r="GOL30" s="197"/>
      <c r="GOM30" s="197"/>
      <c r="GON30" s="197"/>
      <c r="GOO30" s="197"/>
      <c r="GOP30" s="197"/>
      <c r="GOQ30" s="197"/>
      <c r="GOR30" s="197"/>
      <c r="GOS30" s="197"/>
      <c r="GOT30" s="197"/>
      <c r="GOU30" s="197"/>
      <c r="GOV30" s="197"/>
      <c r="GOW30" s="197"/>
      <c r="GOX30" s="197"/>
      <c r="GOY30" s="197"/>
      <c r="GOZ30" s="197"/>
      <c r="GPA30" s="197"/>
      <c r="GPB30" s="197"/>
      <c r="GPC30" s="197"/>
      <c r="GPD30" s="197"/>
      <c r="GPE30" s="197"/>
      <c r="GPF30" s="197"/>
      <c r="GPG30" s="197"/>
      <c r="GPH30" s="197"/>
      <c r="GPI30" s="197"/>
      <c r="GPJ30" s="197"/>
      <c r="GPK30" s="197"/>
      <c r="GPL30" s="197"/>
      <c r="GPM30" s="197"/>
      <c r="GPN30" s="197"/>
      <c r="GPO30" s="197"/>
      <c r="GPP30" s="197"/>
      <c r="GPQ30" s="197"/>
      <c r="GPR30" s="197"/>
      <c r="GPS30" s="197"/>
      <c r="GPT30" s="197"/>
      <c r="GPU30" s="197"/>
      <c r="GPV30" s="197"/>
      <c r="GPW30" s="197"/>
      <c r="GPX30" s="197"/>
      <c r="GPY30" s="197"/>
      <c r="GPZ30" s="197"/>
      <c r="GQA30" s="197"/>
      <c r="GQB30" s="197"/>
      <c r="GQC30" s="197"/>
      <c r="GQD30" s="197"/>
      <c r="GQE30" s="197"/>
      <c r="GQF30" s="197"/>
      <c r="GQG30" s="197"/>
      <c r="GQH30" s="197"/>
      <c r="GQI30" s="197"/>
      <c r="GQJ30" s="197"/>
      <c r="GQK30" s="197"/>
      <c r="GQL30" s="197"/>
      <c r="GQM30" s="197"/>
      <c r="GQN30" s="197"/>
      <c r="GQO30" s="197"/>
      <c r="GQP30" s="197"/>
      <c r="GQQ30" s="197"/>
      <c r="GQR30" s="197"/>
      <c r="GQS30" s="197"/>
      <c r="GQT30" s="197"/>
      <c r="GQU30" s="197"/>
      <c r="GQV30" s="197"/>
      <c r="GQW30" s="197"/>
      <c r="GQX30" s="197"/>
      <c r="GQY30" s="197"/>
      <c r="GQZ30" s="197"/>
      <c r="GRA30" s="197"/>
      <c r="GRB30" s="197"/>
      <c r="GRC30" s="197"/>
      <c r="GRD30" s="197"/>
      <c r="GRE30" s="197"/>
      <c r="GRF30" s="197"/>
      <c r="GRG30" s="197"/>
      <c r="GRH30" s="197"/>
      <c r="GRI30" s="197"/>
      <c r="GRJ30" s="197"/>
      <c r="GRK30" s="197"/>
      <c r="GRL30" s="197"/>
      <c r="GRM30" s="197"/>
      <c r="GRN30" s="197"/>
      <c r="GRO30" s="197"/>
      <c r="GRP30" s="197"/>
      <c r="GRQ30" s="197"/>
      <c r="GRR30" s="197"/>
      <c r="GRS30" s="197"/>
      <c r="GRT30" s="197"/>
      <c r="GRU30" s="197"/>
      <c r="GRV30" s="197"/>
      <c r="GRW30" s="197"/>
      <c r="GRX30" s="197"/>
      <c r="GRY30" s="197"/>
      <c r="GRZ30" s="197"/>
      <c r="GSA30" s="197"/>
      <c r="GSB30" s="197"/>
      <c r="GSC30" s="197"/>
      <c r="GSD30" s="197"/>
      <c r="GSE30" s="197"/>
      <c r="GSF30" s="197"/>
      <c r="GSG30" s="197"/>
      <c r="GSH30" s="197"/>
      <c r="GSI30" s="197"/>
      <c r="GSJ30" s="197"/>
      <c r="GSK30" s="197"/>
      <c r="GSL30" s="197"/>
      <c r="GSM30" s="197"/>
      <c r="GSN30" s="197"/>
      <c r="GSO30" s="197"/>
      <c r="GSP30" s="197"/>
      <c r="GSQ30" s="197"/>
      <c r="GSR30" s="197"/>
      <c r="GSS30" s="197"/>
      <c r="GST30" s="197"/>
      <c r="GSU30" s="197"/>
      <c r="GSV30" s="197"/>
      <c r="GSW30" s="197"/>
      <c r="GSX30" s="197"/>
      <c r="GSY30" s="197"/>
      <c r="GSZ30" s="197"/>
      <c r="GTA30" s="197"/>
      <c r="GTB30" s="197"/>
      <c r="GTC30" s="197"/>
      <c r="GTD30" s="197"/>
      <c r="GTE30" s="197"/>
      <c r="GTF30" s="197"/>
      <c r="GTG30" s="197"/>
      <c r="GTH30" s="197"/>
      <c r="GTI30" s="197"/>
      <c r="GTJ30" s="197"/>
      <c r="GTK30" s="197"/>
      <c r="GTL30" s="197"/>
      <c r="GTM30" s="197"/>
      <c r="GTN30" s="197"/>
      <c r="GTO30" s="197"/>
      <c r="GTP30" s="197"/>
      <c r="GTQ30" s="197"/>
      <c r="GTR30" s="197"/>
      <c r="GTS30" s="197"/>
      <c r="GTT30" s="197"/>
      <c r="GTU30" s="197"/>
      <c r="GTV30" s="197"/>
      <c r="GTW30" s="197"/>
      <c r="GTX30" s="197"/>
      <c r="GTY30" s="197"/>
      <c r="GTZ30" s="197"/>
      <c r="GUA30" s="197"/>
      <c r="GUB30" s="197"/>
      <c r="GUC30" s="197"/>
      <c r="GUD30" s="197"/>
      <c r="GUE30" s="197"/>
      <c r="GUF30" s="197"/>
      <c r="GUG30" s="197"/>
      <c r="GUH30" s="197"/>
      <c r="GUI30" s="197"/>
      <c r="GUJ30" s="197"/>
      <c r="GUK30" s="197"/>
      <c r="GUL30" s="197"/>
      <c r="GUM30" s="197"/>
      <c r="GUN30" s="197"/>
      <c r="GUO30" s="197"/>
      <c r="GUP30" s="197"/>
      <c r="GUQ30" s="197"/>
      <c r="GUR30" s="197"/>
      <c r="GUS30" s="197"/>
      <c r="GUT30" s="197"/>
      <c r="GUU30" s="197"/>
      <c r="GUV30" s="197"/>
      <c r="GUW30" s="197"/>
      <c r="GUX30" s="197"/>
      <c r="GUY30" s="197"/>
      <c r="GUZ30" s="197"/>
      <c r="GVA30" s="197"/>
      <c r="GVB30" s="197"/>
      <c r="GVC30" s="197"/>
      <c r="GVD30" s="197"/>
      <c r="GVE30" s="197"/>
      <c r="GVF30" s="197"/>
      <c r="GVG30" s="197"/>
      <c r="GVH30" s="197"/>
      <c r="GVI30" s="197"/>
      <c r="GVJ30" s="197"/>
      <c r="GVK30" s="197"/>
      <c r="GVL30" s="197"/>
      <c r="GVM30" s="197"/>
      <c r="GVN30" s="197"/>
      <c r="GVO30" s="197"/>
      <c r="GVP30" s="197"/>
      <c r="GVQ30" s="197"/>
      <c r="GVR30" s="197"/>
      <c r="GVS30" s="197"/>
      <c r="GVT30" s="197"/>
      <c r="GVU30" s="197"/>
      <c r="GVV30" s="197"/>
      <c r="GVW30" s="197"/>
      <c r="GVX30" s="197"/>
      <c r="GVY30" s="197"/>
      <c r="GVZ30" s="197"/>
      <c r="GWA30" s="197"/>
      <c r="GWB30" s="197"/>
      <c r="GWC30" s="197"/>
      <c r="GWD30" s="197"/>
      <c r="GWE30" s="197"/>
      <c r="GWF30" s="197"/>
      <c r="GWG30" s="197"/>
      <c r="GWH30" s="197"/>
      <c r="GWI30" s="197"/>
      <c r="GWJ30" s="197"/>
      <c r="GWK30" s="197"/>
      <c r="GWL30" s="197"/>
      <c r="GWM30" s="197"/>
      <c r="GWN30" s="197"/>
      <c r="GWO30" s="197"/>
      <c r="GWP30" s="197"/>
      <c r="GWQ30" s="197"/>
      <c r="GWR30" s="197"/>
      <c r="GWS30" s="197"/>
      <c r="GWT30" s="197"/>
      <c r="GWU30" s="197"/>
      <c r="GWV30" s="197"/>
      <c r="GWW30" s="197"/>
      <c r="GWX30" s="197"/>
      <c r="GWY30" s="197"/>
      <c r="GWZ30" s="197"/>
      <c r="GXA30" s="197"/>
      <c r="GXB30" s="197"/>
      <c r="GXC30" s="197"/>
      <c r="GXD30" s="197"/>
      <c r="GXE30" s="197"/>
      <c r="GXF30" s="197"/>
      <c r="GXG30" s="197"/>
      <c r="GXH30" s="197"/>
      <c r="GXI30" s="197"/>
      <c r="GXJ30" s="197"/>
      <c r="GXK30" s="197"/>
      <c r="GXL30" s="197"/>
      <c r="GXM30" s="197"/>
      <c r="GXN30" s="197"/>
      <c r="GXO30" s="197"/>
      <c r="GXP30" s="197"/>
      <c r="GXQ30" s="197"/>
      <c r="GXR30" s="197"/>
      <c r="GXS30" s="197"/>
      <c r="GXT30" s="197"/>
      <c r="GXU30" s="197"/>
      <c r="GXV30" s="197"/>
      <c r="GXW30" s="197"/>
      <c r="GXX30" s="197"/>
      <c r="GXY30" s="197"/>
      <c r="GXZ30" s="197"/>
      <c r="GYA30" s="197"/>
      <c r="GYB30" s="197"/>
      <c r="GYC30" s="197"/>
      <c r="GYD30" s="197"/>
      <c r="GYE30" s="197"/>
      <c r="GYF30" s="197"/>
      <c r="GYG30" s="197"/>
      <c r="GYH30" s="197"/>
      <c r="GYI30" s="197"/>
      <c r="GYJ30" s="197"/>
      <c r="GYK30" s="197"/>
      <c r="GYL30" s="197"/>
      <c r="GYM30" s="197"/>
      <c r="GYN30" s="197"/>
      <c r="GYO30" s="197"/>
      <c r="GYP30" s="197"/>
      <c r="GYQ30" s="197"/>
      <c r="GYR30" s="197"/>
      <c r="GYS30" s="197"/>
      <c r="GYT30" s="197"/>
      <c r="GYU30" s="197"/>
      <c r="GYV30" s="197"/>
      <c r="GYW30" s="197"/>
      <c r="GYX30" s="197"/>
      <c r="GYY30" s="197"/>
      <c r="GYZ30" s="197"/>
      <c r="GZA30" s="197"/>
      <c r="GZB30" s="197"/>
      <c r="GZC30" s="197"/>
      <c r="GZD30" s="197"/>
      <c r="GZE30" s="197"/>
      <c r="GZF30" s="197"/>
      <c r="GZG30" s="197"/>
      <c r="GZH30" s="197"/>
      <c r="GZI30" s="197"/>
      <c r="GZJ30" s="197"/>
      <c r="GZK30" s="197"/>
      <c r="GZL30" s="197"/>
      <c r="GZM30" s="197"/>
      <c r="GZN30" s="197"/>
      <c r="GZO30" s="197"/>
      <c r="GZP30" s="197"/>
      <c r="GZQ30" s="197"/>
      <c r="GZR30" s="197"/>
      <c r="GZS30" s="197"/>
      <c r="GZT30" s="197"/>
      <c r="GZU30" s="197"/>
      <c r="GZV30" s="197"/>
      <c r="GZW30" s="197"/>
      <c r="GZX30" s="197"/>
      <c r="GZY30" s="197"/>
      <c r="GZZ30" s="197"/>
      <c r="HAA30" s="197"/>
      <c r="HAB30" s="197"/>
      <c r="HAC30" s="197"/>
      <c r="HAD30" s="197"/>
      <c r="HAE30" s="197"/>
      <c r="HAF30" s="197"/>
      <c r="HAG30" s="197"/>
      <c r="HAH30" s="197"/>
      <c r="HAI30" s="197"/>
      <c r="HAJ30" s="197"/>
      <c r="HAK30" s="197"/>
      <c r="HAL30" s="197"/>
      <c r="HAM30" s="197"/>
      <c r="HAN30" s="197"/>
      <c r="HAO30" s="197"/>
      <c r="HAP30" s="197"/>
      <c r="HAQ30" s="197"/>
      <c r="HAR30" s="197"/>
      <c r="HAS30" s="197"/>
      <c r="HAT30" s="197"/>
      <c r="HAU30" s="197"/>
      <c r="HAV30" s="197"/>
      <c r="HAW30" s="197"/>
      <c r="HAX30" s="197"/>
      <c r="HAY30" s="197"/>
      <c r="HAZ30" s="197"/>
      <c r="HBA30" s="197"/>
      <c r="HBB30" s="197"/>
      <c r="HBC30" s="197"/>
      <c r="HBD30" s="197"/>
      <c r="HBE30" s="197"/>
      <c r="HBF30" s="197"/>
      <c r="HBG30" s="197"/>
      <c r="HBH30" s="197"/>
      <c r="HBI30" s="197"/>
      <c r="HBJ30" s="197"/>
      <c r="HBK30" s="197"/>
      <c r="HBL30" s="197"/>
      <c r="HBM30" s="197"/>
      <c r="HBN30" s="197"/>
      <c r="HBO30" s="197"/>
      <c r="HBP30" s="197"/>
      <c r="HBQ30" s="197"/>
      <c r="HBR30" s="197"/>
      <c r="HBS30" s="197"/>
      <c r="HBT30" s="197"/>
      <c r="HBU30" s="197"/>
      <c r="HBV30" s="197"/>
      <c r="HBW30" s="197"/>
      <c r="HBX30" s="197"/>
      <c r="HBY30" s="197"/>
      <c r="HBZ30" s="197"/>
      <c r="HCA30" s="197"/>
      <c r="HCB30" s="197"/>
      <c r="HCC30" s="197"/>
      <c r="HCD30" s="197"/>
      <c r="HCE30" s="197"/>
      <c r="HCF30" s="197"/>
      <c r="HCG30" s="197"/>
      <c r="HCH30" s="197"/>
      <c r="HCI30" s="197"/>
      <c r="HCJ30" s="197"/>
      <c r="HCK30" s="197"/>
      <c r="HCL30" s="197"/>
      <c r="HCM30" s="197"/>
      <c r="HCN30" s="197"/>
      <c r="HCO30" s="197"/>
      <c r="HCP30" s="197"/>
      <c r="HCQ30" s="197"/>
      <c r="HCR30" s="197"/>
      <c r="HCS30" s="197"/>
      <c r="HCT30" s="197"/>
      <c r="HCU30" s="197"/>
      <c r="HCV30" s="197"/>
      <c r="HCW30" s="197"/>
      <c r="HCX30" s="197"/>
      <c r="HCY30" s="197"/>
      <c r="HCZ30" s="197"/>
      <c r="HDA30" s="197"/>
      <c r="HDB30" s="197"/>
      <c r="HDC30" s="197"/>
      <c r="HDD30" s="197"/>
      <c r="HDE30" s="197"/>
      <c r="HDF30" s="197"/>
      <c r="HDG30" s="197"/>
      <c r="HDH30" s="197"/>
      <c r="HDI30" s="197"/>
      <c r="HDJ30" s="197"/>
      <c r="HDK30" s="197"/>
      <c r="HDL30" s="197"/>
      <c r="HDM30" s="197"/>
      <c r="HDN30" s="197"/>
      <c r="HDO30" s="197"/>
      <c r="HDP30" s="197"/>
      <c r="HDQ30" s="197"/>
      <c r="HDR30" s="197"/>
      <c r="HDS30" s="197"/>
      <c r="HDT30" s="197"/>
      <c r="HDU30" s="197"/>
      <c r="HDV30" s="197"/>
      <c r="HDW30" s="197"/>
      <c r="HDX30" s="197"/>
      <c r="HDY30" s="197"/>
      <c r="HDZ30" s="197"/>
      <c r="HEA30" s="197"/>
      <c r="HEB30" s="197"/>
      <c r="HEC30" s="197"/>
      <c r="HED30" s="197"/>
      <c r="HEE30" s="197"/>
      <c r="HEF30" s="197"/>
      <c r="HEG30" s="197"/>
      <c r="HEH30" s="197"/>
      <c r="HEI30" s="197"/>
      <c r="HEJ30" s="197"/>
      <c r="HEK30" s="197"/>
      <c r="HEL30" s="197"/>
      <c r="HEM30" s="197"/>
      <c r="HEN30" s="197"/>
      <c r="HEO30" s="197"/>
      <c r="HEP30" s="197"/>
      <c r="HEQ30" s="197"/>
      <c r="HER30" s="197"/>
      <c r="HES30" s="197"/>
      <c r="HET30" s="197"/>
      <c r="HEU30" s="197"/>
      <c r="HEV30" s="197"/>
      <c r="HEW30" s="197"/>
      <c r="HEX30" s="197"/>
      <c r="HEY30" s="197"/>
      <c r="HEZ30" s="197"/>
      <c r="HFA30" s="197"/>
      <c r="HFB30" s="197"/>
      <c r="HFC30" s="197"/>
      <c r="HFD30" s="197"/>
      <c r="HFE30" s="197"/>
      <c r="HFF30" s="197"/>
      <c r="HFG30" s="197"/>
      <c r="HFH30" s="197"/>
      <c r="HFI30" s="197"/>
      <c r="HFJ30" s="197"/>
      <c r="HFK30" s="197"/>
      <c r="HFL30" s="197"/>
      <c r="HFM30" s="197"/>
      <c r="HFN30" s="197"/>
      <c r="HFO30" s="197"/>
      <c r="HFP30" s="197"/>
      <c r="HFQ30" s="197"/>
      <c r="HFR30" s="197"/>
      <c r="HFS30" s="197"/>
      <c r="HFT30" s="197"/>
      <c r="HFU30" s="197"/>
      <c r="HFV30" s="197"/>
      <c r="HFW30" s="197"/>
      <c r="HFX30" s="197"/>
      <c r="HFY30" s="197"/>
      <c r="HFZ30" s="197"/>
      <c r="HGA30" s="197"/>
      <c r="HGB30" s="197"/>
      <c r="HGC30" s="197"/>
      <c r="HGD30" s="197"/>
      <c r="HGE30" s="197"/>
      <c r="HGF30" s="197"/>
      <c r="HGG30" s="197"/>
      <c r="HGH30" s="197"/>
      <c r="HGI30" s="197"/>
      <c r="HGJ30" s="197"/>
      <c r="HGK30" s="197"/>
      <c r="HGL30" s="197"/>
      <c r="HGM30" s="197"/>
      <c r="HGN30" s="197"/>
      <c r="HGO30" s="197"/>
      <c r="HGP30" s="197"/>
      <c r="HGQ30" s="197"/>
      <c r="HGR30" s="197"/>
      <c r="HGS30" s="197"/>
      <c r="HGT30" s="197"/>
      <c r="HGU30" s="197"/>
      <c r="HGV30" s="197"/>
      <c r="HGW30" s="197"/>
      <c r="HGX30" s="197"/>
      <c r="HGY30" s="197"/>
      <c r="HGZ30" s="197"/>
      <c r="HHA30" s="197"/>
      <c r="HHB30" s="197"/>
      <c r="HHC30" s="197"/>
      <c r="HHD30" s="197"/>
      <c r="HHE30" s="197"/>
      <c r="HHF30" s="197"/>
      <c r="HHG30" s="197"/>
      <c r="HHH30" s="197"/>
      <c r="HHI30" s="197"/>
      <c r="HHJ30" s="197"/>
      <c r="HHK30" s="197"/>
      <c r="HHL30" s="197"/>
      <c r="HHM30" s="197"/>
      <c r="HHN30" s="197"/>
      <c r="HHO30" s="197"/>
      <c r="HHP30" s="197"/>
      <c r="HHQ30" s="197"/>
      <c r="HHR30" s="197"/>
      <c r="HHS30" s="197"/>
      <c r="HHT30" s="197"/>
      <c r="HHU30" s="197"/>
      <c r="HHV30" s="197"/>
      <c r="HHW30" s="197"/>
      <c r="HHX30" s="197"/>
      <c r="HHY30" s="197"/>
      <c r="HHZ30" s="197"/>
      <c r="HIA30" s="197"/>
      <c r="HIB30" s="197"/>
      <c r="HIC30" s="197"/>
      <c r="HID30" s="197"/>
      <c r="HIE30" s="197"/>
      <c r="HIF30" s="197"/>
      <c r="HIG30" s="197"/>
      <c r="HIH30" s="197"/>
      <c r="HII30" s="197"/>
      <c r="HIJ30" s="197"/>
      <c r="HIK30" s="197"/>
      <c r="HIL30" s="197"/>
      <c r="HIM30" s="197"/>
      <c r="HIN30" s="197"/>
      <c r="HIO30" s="197"/>
      <c r="HIP30" s="197"/>
      <c r="HIQ30" s="197"/>
      <c r="HIR30" s="197"/>
      <c r="HIS30" s="197"/>
      <c r="HIT30" s="197"/>
      <c r="HIU30" s="197"/>
      <c r="HIV30" s="197"/>
      <c r="HIW30" s="197"/>
      <c r="HIX30" s="197"/>
      <c r="HIY30" s="197"/>
      <c r="HIZ30" s="197"/>
      <c r="HJA30" s="197"/>
      <c r="HJB30" s="197"/>
      <c r="HJC30" s="197"/>
      <c r="HJD30" s="197"/>
      <c r="HJE30" s="197"/>
      <c r="HJF30" s="197"/>
      <c r="HJG30" s="197"/>
      <c r="HJH30" s="197"/>
      <c r="HJI30" s="197"/>
      <c r="HJJ30" s="197"/>
      <c r="HJK30" s="197"/>
      <c r="HJL30" s="197"/>
      <c r="HJM30" s="197"/>
      <c r="HJN30" s="197"/>
      <c r="HJO30" s="197"/>
      <c r="HJP30" s="197"/>
      <c r="HJQ30" s="197"/>
      <c r="HJR30" s="197"/>
      <c r="HJS30" s="197"/>
      <c r="HJT30" s="197"/>
      <c r="HJU30" s="197"/>
      <c r="HJV30" s="197"/>
      <c r="HJW30" s="197"/>
      <c r="HJX30" s="197"/>
      <c r="HJY30" s="197"/>
      <c r="HJZ30" s="197"/>
      <c r="HKA30" s="197"/>
      <c r="HKB30" s="197"/>
      <c r="HKC30" s="197"/>
      <c r="HKD30" s="197"/>
      <c r="HKE30" s="197"/>
      <c r="HKF30" s="197"/>
      <c r="HKG30" s="197"/>
      <c r="HKH30" s="197"/>
      <c r="HKI30" s="197"/>
      <c r="HKJ30" s="197"/>
      <c r="HKK30" s="197"/>
      <c r="HKL30" s="197"/>
      <c r="HKM30" s="197"/>
      <c r="HKN30" s="197"/>
      <c r="HKO30" s="197"/>
      <c r="HKP30" s="197"/>
      <c r="HKQ30" s="197"/>
      <c r="HKR30" s="197"/>
      <c r="HKS30" s="197"/>
      <c r="HKT30" s="197"/>
      <c r="HKU30" s="197"/>
      <c r="HKV30" s="197"/>
      <c r="HKW30" s="197"/>
      <c r="HKX30" s="197"/>
      <c r="HKY30" s="197"/>
      <c r="HKZ30" s="197"/>
      <c r="HLA30" s="197"/>
      <c r="HLB30" s="197"/>
      <c r="HLC30" s="197"/>
      <c r="HLD30" s="197"/>
      <c r="HLE30" s="197"/>
      <c r="HLF30" s="197"/>
      <c r="HLG30" s="197"/>
      <c r="HLH30" s="197"/>
      <c r="HLI30" s="197"/>
      <c r="HLJ30" s="197"/>
      <c r="HLK30" s="197"/>
      <c r="HLL30" s="197"/>
      <c r="HLM30" s="197"/>
      <c r="HLN30" s="197"/>
      <c r="HLO30" s="197"/>
      <c r="HLP30" s="197"/>
      <c r="HLQ30" s="197"/>
      <c r="HLR30" s="197"/>
      <c r="HLS30" s="197"/>
      <c r="HLT30" s="197"/>
      <c r="HLU30" s="197"/>
      <c r="HLV30" s="197"/>
      <c r="HLW30" s="197"/>
      <c r="HLX30" s="197"/>
      <c r="HLY30" s="197"/>
      <c r="HLZ30" s="197"/>
      <c r="HMA30" s="197"/>
      <c r="HMB30" s="197"/>
      <c r="HMC30" s="197"/>
      <c r="HMD30" s="197"/>
      <c r="HME30" s="197"/>
      <c r="HMF30" s="197"/>
      <c r="HMG30" s="197"/>
      <c r="HMH30" s="197"/>
      <c r="HMI30" s="197"/>
      <c r="HMJ30" s="197"/>
      <c r="HMK30" s="197"/>
      <c r="HML30" s="197"/>
      <c r="HMM30" s="197"/>
      <c r="HMN30" s="197"/>
      <c r="HMO30" s="197"/>
      <c r="HMP30" s="197"/>
      <c r="HMQ30" s="197"/>
      <c r="HMR30" s="197"/>
      <c r="HMS30" s="197"/>
      <c r="HMT30" s="197"/>
      <c r="HMU30" s="197"/>
      <c r="HMV30" s="197"/>
      <c r="HMW30" s="197"/>
      <c r="HMX30" s="197"/>
      <c r="HMY30" s="197"/>
      <c r="HMZ30" s="197"/>
      <c r="HNA30" s="197"/>
      <c r="HNB30" s="197"/>
      <c r="HNC30" s="197"/>
      <c r="HND30" s="197"/>
      <c r="HNE30" s="197"/>
      <c r="HNF30" s="197"/>
      <c r="HNG30" s="197"/>
      <c r="HNH30" s="197"/>
      <c r="HNI30" s="197"/>
      <c r="HNJ30" s="197"/>
      <c r="HNK30" s="197"/>
      <c r="HNL30" s="197"/>
      <c r="HNM30" s="197"/>
      <c r="HNN30" s="197"/>
      <c r="HNO30" s="197"/>
      <c r="HNP30" s="197"/>
      <c r="HNQ30" s="197"/>
      <c r="HNR30" s="197"/>
      <c r="HNS30" s="197"/>
      <c r="HNT30" s="197"/>
      <c r="HNU30" s="197"/>
      <c r="HNV30" s="197"/>
      <c r="HNW30" s="197"/>
      <c r="HNX30" s="197"/>
      <c r="HNY30" s="197"/>
      <c r="HNZ30" s="197"/>
      <c r="HOA30" s="197"/>
      <c r="HOB30" s="197"/>
      <c r="HOC30" s="197"/>
      <c r="HOD30" s="197"/>
      <c r="HOE30" s="197"/>
      <c r="HOF30" s="197"/>
      <c r="HOG30" s="197"/>
      <c r="HOH30" s="197"/>
      <c r="HOI30" s="197"/>
      <c r="HOJ30" s="197"/>
      <c r="HOK30" s="197"/>
      <c r="HOL30" s="197"/>
      <c r="HOM30" s="197"/>
      <c r="HON30" s="197"/>
      <c r="HOO30" s="197"/>
      <c r="HOP30" s="197"/>
      <c r="HOQ30" s="197"/>
      <c r="HOR30" s="197"/>
      <c r="HOS30" s="197"/>
      <c r="HOT30" s="197"/>
      <c r="HOU30" s="197"/>
      <c r="HOV30" s="197"/>
      <c r="HOW30" s="197"/>
      <c r="HOX30" s="197"/>
      <c r="HOY30" s="197"/>
      <c r="HOZ30" s="197"/>
      <c r="HPA30" s="197"/>
      <c r="HPB30" s="197"/>
      <c r="HPC30" s="197"/>
      <c r="HPD30" s="197"/>
      <c r="HPE30" s="197"/>
      <c r="HPF30" s="197"/>
      <c r="HPG30" s="197"/>
      <c r="HPH30" s="197"/>
      <c r="HPI30" s="197"/>
      <c r="HPJ30" s="197"/>
      <c r="HPK30" s="197"/>
      <c r="HPL30" s="197"/>
      <c r="HPM30" s="197"/>
      <c r="HPN30" s="197"/>
      <c r="HPO30" s="197"/>
      <c r="HPP30" s="197"/>
      <c r="HPQ30" s="197"/>
      <c r="HPR30" s="197"/>
      <c r="HPS30" s="197"/>
      <c r="HPT30" s="197"/>
      <c r="HPU30" s="197"/>
      <c r="HPV30" s="197"/>
      <c r="HPW30" s="197"/>
      <c r="HPX30" s="197"/>
      <c r="HPY30" s="197"/>
      <c r="HPZ30" s="197"/>
      <c r="HQA30" s="197"/>
      <c r="HQB30" s="197"/>
      <c r="HQC30" s="197"/>
      <c r="HQD30" s="197"/>
      <c r="HQE30" s="197"/>
      <c r="HQF30" s="197"/>
      <c r="HQG30" s="197"/>
      <c r="HQH30" s="197"/>
      <c r="HQI30" s="197"/>
      <c r="HQJ30" s="197"/>
      <c r="HQK30" s="197"/>
      <c r="HQL30" s="197"/>
      <c r="HQM30" s="197"/>
      <c r="HQN30" s="197"/>
      <c r="HQO30" s="197"/>
      <c r="HQP30" s="197"/>
      <c r="HQQ30" s="197"/>
      <c r="HQR30" s="197"/>
      <c r="HQS30" s="197"/>
      <c r="HQT30" s="197"/>
      <c r="HQU30" s="197"/>
      <c r="HQV30" s="197"/>
      <c r="HQW30" s="197"/>
      <c r="HQX30" s="197"/>
      <c r="HQY30" s="197"/>
      <c r="HQZ30" s="197"/>
      <c r="HRA30" s="197"/>
      <c r="HRB30" s="197"/>
      <c r="HRC30" s="197"/>
      <c r="HRD30" s="197"/>
      <c r="HRE30" s="197"/>
      <c r="HRF30" s="197"/>
      <c r="HRG30" s="197"/>
      <c r="HRH30" s="197"/>
      <c r="HRI30" s="197"/>
      <c r="HRJ30" s="197"/>
      <c r="HRK30" s="197"/>
      <c r="HRL30" s="197"/>
      <c r="HRM30" s="197"/>
      <c r="HRN30" s="197"/>
      <c r="HRO30" s="197"/>
      <c r="HRP30" s="197"/>
      <c r="HRQ30" s="197"/>
      <c r="HRR30" s="197"/>
      <c r="HRS30" s="197"/>
      <c r="HRT30" s="197"/>
      <c r="HRU30" s="197"/>
      <c r="HRV30" s="197"/>
      <c r="HRW30" s="197"/>
      <c r="HRX30" s="197"/>
      <c r="HRY30" s="197"/>
      <c r="HRZ30" s="197"/>
      <c r="HSA30" s="197"/>
      <c r="HSB30" s="197"/>
      <c r="HSC30" s="197"/>
      <c r="HSD30" s="197"/>
      <c r="HSE30" s="197"/>
      <c r="HSF30" s="197"/>
      <c r="HSG30" s="197"/>
      <c r="HSH30" s="197"/>
      <c r="HSI30" s="197"/>
      <c r="HSJ30" s="197"/>
      <c r="HSK30" s="197"/>
      <c r="HSL30" s="197"/>
      <c r="HSM30" s="197"/>
      <c r="HSN30" s="197"/>
      <c r="HSO30" s="197"/>
      <c r="HSP30" s="197"/>
      <c r="HSQ30" s="197"/>
      <c r="HSR30" s="197"/>
      <c r="HSS30" s="197"/>
      <c r="HST30" s="197"/>
      <c r="HSU30" s="197"/>
      <c r="HSV30" s="197"/>
      <c r="HSW30" s="197"/>
      <c r="HSX30" s="197"/>
      <c r="HSY30" s="197"/>
      <c r="HSZ30" s="197"/>
      <c r="HTA30" s="197"/>
      <c r="HTB30" s="197"/>
      <c r="HTC30" s="197"/>
      <c r="HTD30" s="197"/>
      <c r="HTE30" s="197"/>
      <c r="HTF30" s="197"/>
      <c r="HTG30" s="197"/>
      <c r="HTH30" s="197"/>
      <c r="HTI30" s="197"/>
      <c r="HTJ30" s="197"/>
      <c r="HTK30" s="197"/>
      <c r="HTL30" s="197"/>
      <c r="HTM30" s="197"/>
      <c r="HTN30" s="197"/>
      <c r="HTO30" s="197"/>
      <c r="HTP30" s="197"/>
      <c r="HTQ30" s="197"/>
      <c r="HTR30" s="197"/>
      <c r="HTS30" s="197"/>
      <c r="HTT30" s="197"/>
      <c r="HTU30" s="197"/>
      <c r="HTV30" s="197"/>
      <c r="HTW30" s="197"/>
      <c r="HTX30" s="197"/>
      <c r="HTY30" s="197"/>
      <c r="HTZ30" s="197"/>
      <c r="HUA30" s="197"/>
      <c r="HUB30" s="197"/>
      <c r="HUC30" s="197"/>
      <c r="HUD30" s="197"/>
      <c r="HUE30" s="197"/>
      <c r="HUF30" s="197"/>
      <c r="HUG30" s="197"/>
      <c r="HUH30" s="197"/>
      <c r="HUI30" s="197"/>
      <c r="HUJ30" s="197"/>
      <c r="HUK30" s="197"/>
      <c r="HUL30" s="197"/>
      <c r="HUM30" s="197"/>
      <c r="HUN30" s="197"/>
      <c r="HUO30" s="197"/>
      <c r="HUP30" s="197"/>
      <c r="HUQ30" s="197"/>
      <c r="HUR30" s="197"/>
      <c r="HUS30" s="197"/>
      <c r="HUT30" s="197"/>
      <c r="HUU30" s="197"/>
      <c r="HUV30" s="197"/>
      <c r="HUW30" s="197"/>
      <c r="HUX30" s="197"/>
      <c r="HUY30" s="197"/>
      <c r="HUZ30" s="197"/>
      <c r="HVA30" s="197"/>
      <c r="HVB30" s="197"/>
      <c r="HVC30" s="197"/>
      <c r="HVD30" s="197"/>
      <c r="HVE30" s="197"/>
      <c r="HVF30" s="197"/>
      <c r="HVG30" s="197"/>
      <c r="HVH30" s="197"/>
      <c r="HVI30" s="197"/>
      <c r="HVJ30" s="197"/>
      <c r="HVK30" s="197"/>
      <c r="HVL30" s="197"/>
      <c r="HVM30" s="197"/>
      <c r="HVN30" s="197"/>
      <c r="HVO30" s="197"/>
      <c r="HVP30" s="197"/>
      <c r="HVQ30" s="197"/>
      <c r="HVR30" s="197"/>
      <c r="HVS30" s="197"/>
      <c r="HVT30" s="197"/>
      <c r="HVU30" s="197"/>
      <c r="HVV30" s="197"/>
      <c r="HVW30" s="197"/>
      <c r="HVX30" s="197"/>
      <c r="HVY30" s="197"/>
      <c r="HVZ30" s="197"/>
      <c r="HWA30" s="197"/>
      <c r="HWB30" s="197"/>
      <c r="HWC30" s="197"/>
      <c r="HWD30" s="197"/>
      <c r="HWE30" s="197"/>
      <c r="HWF30" s="197"/>
      <c r="HWG30" s="197"/>
      <c r="HWH30" s="197"/>
      <c r="HWI30" s="197"/>
      <c r="HWJ30" s="197"/>
      <c r="HWK30" s="197"/>
      <c r="HWL30" s="197"/>
      <c r="HWM30" s="197"/>
      <c r="HWN30" s="197"/>
      <c r="HWO30" s="197"/>
      <c r="HWP30" s="197"/>
      <c r="HWQ30" s="197"/>
      <c r="HWR30" s="197"/>
      <c r="HWS30" s="197"/>
      <c r="HWT30" s="197"/>
      <c r="HWU30" s="197"/>
      <c r="HWV30" s="197"/>
      <c r="HWW30" s="197"/>
      <c r="HWX30" s="197"/>
      <c r="HWY30" s="197"/>
      <c r="HWZ30" s="197"/>
      <c r="HXA30" s="197"/>
      <c r="HXB30" s="197"/>
      <c r="HXC30" s="197"/>
      <c r="HXD30" s="197"/>
      <c r="HXE30" s="197"/>
      <c r="HXF30" s="197"/>
      <c r="HXG30" s="197"/>
      <c r="HXH30" s="197"/>
      <c r="HXI30" s="197"/>
      <c r="HXJ30" s="197"/>
      <c r="HXK30" s="197"/>
      <c r="HXL30" s="197"/>
      <c r="HXM30" s="197"/>
      <c r="HXN30" s="197"/>
      <c r="HXO30" s="197"/>
      <c r="HXP30" s="197"/>
      <c r="HXQ30" s="197"/>
      <c r="HXR30" s="197"/>
      <c r="HXS30" s="197"/>
      <c r="HXT30" s="197"/>
      <c r="HXU30" s="197"/>
      <c r="HXV30" s="197"/>
      <c r="HXW30" s="197"/>
      <c r="HXX30" s="197"/>
      <c r="HXY30" s="197"/>
      <c r="HXZ30" s="197"/>
      <c r="HYA30" s="197"/>
      <c r="HYB30" s="197"/>
      <c r="HYC30" s="197"/>
      <c r="HYD30" s="197"/>
      <c r="HYE30" s="197"/>
      <c r="HYF30" s="197"/>
      <c r="HYG30" s="197"/>
      <c r="HYH30" s="197"/>
      <c r="HYI30" s="197"/>
      <c r="HYJ30" s="197"/>
      <c r="HYK30" s="197"/>
      <c r="HYL30" s="197"/>
      <c r="HYM30" s="197"/>
      <c r="HYN30" s="197"/>
      <c r="HYO30" s="197"/>
      <c r="HYP30" s="197"/>
      <c r="HYQ30" s="197"/>
      <c r="HYR30" s="197"/>
      <c r="HYS30" s="197"/>
      <c r="HYT30" s="197"/>
      <c r="HYU30" s="197"/>
      <c r="HYV30" s="197"/>
      <c r="HYW30" s="197"/>
      <c r="HYX30" s="197"/>
      <c r="HYY30" s="197"/>
      <c r="HYZ30" s="197"/>
      <c r="HZA30" s="197"/>
      <c r="HZB30" s="197"/>
      <c r="HZC30" s="197"/>
      <c r="HZD30" s="197"/>
      <c r="HZE30" s="197"/>
      <c r="HZF30" s="197"/>
      <c r="HZG30" s="197"/>
      <c r="HZH30" s="197"/>
      <c r="HZI30" s="197"/>
      <c r="HZJ30" s="197"/>
      <c r="HZK30" s="197"/>
      <c r="HZL30" s="197"/>
      <c r="HZM30" s="197"/>
      <c r="HZN30" s="197"/>
      <c r="HZO30" s="197"/>
      <c r="HZP30" s="197"/>
      <c r="HZQ30" s="197"/>
      <c r="HZR30" s="197"/>
      <c r="HZS30" s="197"/>
      <c r="HZT30" s="197"/>
      <c r="HZU30" s="197"/>
      <c r="HZV30" s="197"/>
      <c r="HZW30" s="197"/>
      <c r="HZX30" s="197"/>
      <c r="HZY30" s="197"/>
      <c r="HZZ30" s="197"/>
      <c r="IAA30" s="197"/>
      <c r="IAB30" s="197"/>
      <c r="IAC30" s="197"/>
      <c r="IAD30" s="197"/>
      <c r="IAE30" s="197"/>
      <c r="IAF30" s="197"/>
      <c r="IAG30" s="197"/>
      <c r="IAH30" s="197"/>
      <c r="IAI30" s="197"/>
      <c r="IAJ30" s="197"/>
      <c r="IAK30" s="197"/>
      <c r="IAL30" s="197"/>
      <c r="IAM30" s="197"/>
      <c r="IAN30" s="197"/>
      <c r="IAO30" s="197"/>
      <c r="IAP30" s="197"/>
      <c r="IAQ30" s="197"/>
      <c r="IAR30" s="197"/>
      <c r="IAS30" s="197"/>
      <c r="IAT30" s="197"/>
      <c r="IAU30" s="197"/>
      <c r="IAV30" s="197"/>
      <c r="IAW30" s="197"/>
      <c r="IAX30" s="197"/>
      <c r="IAY30" s="197"/>
      <c r="IAZ30" s="197"/>
      <c r="IBA30" s="197"/>
      <c r="IBB30" s="197"/>
      <c r="IBC30" s="197"/>
      <c r="IBD30" s="197"/>
      <c r="IBE30" s="197"/>
      <c r="IBF30" s="197"/>
      <c r="IBG30" s="197"/>
      <c r="IBH30" s="197"/>
      <c r="IBI30" s="197"/>
      <c r="IBJ30" s="197"/>
      <c r="IBK30" s="197"/>
      <c r="IBL30" s="197"/>
      <c r="IBM30" s="197"/>
      <c r="IBN30" s="197"/>
      <c r="IBO30" s="197"/>
      <c r="IBP30" s="197"/>
      <c r="IBQ30" s="197"/>
      <c r="IBR30" s="197"/>
      <c r="IBS30" s="197"/>
      <c r="IBT30" s="197"/>
      <c r="IBU30" s="197"/>
      <c r="IBV30" s="197"/>
      <c r="IBW30" s="197"/>
      <c r="IBX30" s="197"/>
      <c r="IBY30" s="197"/>
      <c r="IBZ30" s="197"/>
      <c r="ICA30" s="197"/>
      <c r="ICB30" s="197"/>
      <c r="ICC30" s="197"/>
      <c r="ICD30" s="197"/>
      <c r="ICE30" s="197"/>
      <c r="ICF30" s="197"/>
      <c r="ICG30" s="197"/>
      <c r="ICH30" s="197"/>
      <c r="ICI30" s="197"/>
      <c r="ICJ30" s="197"/>
      <c r="ICK30" s="197"/>
      <c r="ICL30" s="197"/>
      <c r="ICM30" s="197"/>
      <c r="ICN30" s="197"/>
      <c r="ICO30" s="197"/>
      <c r="ICP30" s="197"/>
      <c r="ICQ30" s="197"/>
      <c r="ICR30" s="197"/>
      <c r="ICS30" s="197"/>
      <c r="ICT30" s="197"/>
      <c r="ICU30" s="197"/>
      <c r="ICV30" s="197"/>
      <c r="ICW30" s="197"/>
      <c r="ICX30" s="197"/>
      <c r="ICY30" s="197"/>
      <c r="ICZ30" s="197"/>
      <c r="IDA30" s="197"/>
      <c r="IDB30" s="197"/>
      <c r="IDC30" s="197"/>
      <c r="IDD30" s="197"/>
      <c r="IDE30" s="197"/>
      <c r="IDF30" s="197"/>
      <c r="IDG30" s="197"/>
      <c r="IDH30" s="197"/>
      <c r="IDI30" s="197"/>
      <c r="IDJ30" s="197"/>
      <c r="IDK30" s="197"/>
      <c r="IDL30" s="197"/>
      <c r="IDM30" s="197"/>
      <c r="IDN30" s="197"/>
      <c r="IDO30" s="197"/>
      <c r="IDP30" s="197"/>
      <c r="IDQ30" s="197"/>
      <c r="IDR30" s="197"/>
      <c r="IDS30" s="197"/>
      <c r="IDT30" s="197"/>
      <c r="IDU30" s="197"/>
      <c r="IDV30" s="197"/>
      <c r="IDW30" s="197"/>
      <c r="IDX30" s="197"/>
      <c r="IDY30" s="197"/>
      <c r="IDZ30" s="197"/>
      <c r="IEA30" s="197"/>
      <c r="IEB30" s="197"/>
      <c r="IEC30" s="197"/>
      <c r="IED30" s="197"/>
      <c r="IEE30" s="197"/>
      <c r="IEF30" s="197"/>
      <c r="IEG30" s="197"/>
      <c r="IEH30" s="197"/>
      <c r="IEI30" s="197"/>
      <c r="IEJ30" s="197"/>
      <c r="IEK30" s="197"/>
      <c r="IEL30" s="197"/>
      <c r="IEM30" s="197"/>
      <c r="IEN30" s="197"/>
      <c r="IEO30" s="197"/>
      <c r="IEP30" s="197"/>
      <c r="IEQ30" s="197"/>
      <c r="IER30" s="197"/>
      <c r="IES30" s="197"/>
      <c r="IET30" s="197"/>
      <c r="IEU30" s="197"/>
      <c r="IEV30" s="197"/>
      <c r="IEW30" s="197"/>
      <c r="IEX30" s="197"/>
      <c r="IEY30" s="197"/>
      <c r="IEZ30" s="197"/>
      <c r="IFA30" s="197"/>
      <c r="IFB30" s="197"/>
      <c r="IFC30" s="197"/>
      <c r="IFD30" s="197"/>
      <c r="IFE30" s="197"/>
      <c r="IFF30" s="197"/>
      <c r="IFG30" s="197"/>
      <c r="IFH30" s="197"/>
      <c r="IFI30" s="197"/>
      <c r="IFJ30" s="197"/>
      <c r="IFK30" s="197"/>
      <c r="IFL30" s="197"/>
      <c r="IFM30" s="197"/>
      <c r="IFN30" s="197"/>
      <c r="IFO30" s="197"/>
      <c r="IFP30" s="197"/>
      <c r="IFQ30" s="197"/>
      <c r="IFR30" s="197"/>
      <c r="IFS30" s="197"/>
      <c r="IFT30" s="197"/>
      <c r="IFU30" s="197"/>
      <c r="IFV30" s="197"/>
      <c r="IFW30" s="197"/>
      <c r="IFX30" s="197"/>
      <c r="IFY30" s="197"/>
      <c r="IFZ30" s="197"/>
      <c r="IGA30" s="197"/>
      <c r="IGB30" s="197"/>
      <c r="IGC30" s="197"/>
      <c r="IGD30" s="197"/>
      <c r="IGE30" s="197"/>
      <c r="IGF30" s="197"/>
      <c r="IGG30" s="197"/>
      <c r="IGH30" s="197"/>
      <c r="IGI30" s="197"/>
      <c r="IGJ30" s="197"/>
      <c r="IGK30" s="197"/>
      <c r="IGL30" s="197"/>
      <c r="IGM30" s="197"/>
      <c r="IGN30" s="197"/>
      <c r="IGO30" s="197"/>
      <c r="IGP30" s="197"/>
      <c r="IGQ30" s="197"/>
      <c r="IGR30" s="197"/>
      <c r="IGS30" s="197"/>
      <c r="IGT30" s="197"/>
      <c r="IGU30" s="197"/>
      <c r="IGV30" s="197"/>
      <c r="IGW30" s="197"/>
      <c r="IGX30" s="197"/>
      <c r="IGY30" s="197"/>
      <c r="IGZ30" s="197"/>
      <c r="IHA30" s="197"/>
      <c r="IHB30" s="197"/>
      <c r="IHC30" s="197"/>
      <c r="IHD30" s="197"/>
      <c r="IHE30" s="197"/>
      <c r="IHF30" s="197"/>
      <c r="IHG30" s="197"/>
      <c r="IHH30" s="197"/>
      <c r="IHI30" s="197"/>
      <c r="IHJ30" s="197"/>
      <c r="IHK30" s="197"/>
      <c r="IHL30" s="197"/>
      <c r="IHM30" s="197"/>
      <c r="IHN30" s="197"/>
      <c r="IHO30" s="197"/>
      <c r="IHP30" s="197"/>
      <c r="IHQ30" s="197"/>
      <c r="IHR30" s="197"/>
      <c r="IHS30" s="197"/>
      <c r="IHT30" s="197"/>
      <c r="IHU30" s="197"/>
      <c r="IHV30" s="197"/>
      <c r="IHW30" s="197"/>
      <c r="IHX30" s="197"/>
      <c r="IHY30" s="197"/>
      <c r="IHZ30" s="197"/>
      <c r="IIA30" s="197"/>
      <c r="IIB30" s="197"/>
      <c r="IIC30" s="197"/>
      <c r="IID30" s="197"/>
      <c r="IIE30" s="197"/>
      <c r="IIF30" s="197"/>
      <c r="IIG30" s="197"/>
      <c r="IIH30" s="197"/>
      <c r="III30" s="197"/>
      <c r="IIJ30" s="197"/>
      <c r="IIK30" s="197"/>
      <c r="IIL30" s="197"/>
      <c r="IIM30" s="197"/>
      <c r="IIN30" s="197"/>
      <c r="IIO30" s="197"/>
      <c r="IIP30" s="197"/>
      <c r="IIQ30" s="197"/>
      <c r="IIR30" s="197"/>
      <c r="IIS30" s="197"/>
      <c r="IIT30" s="197"/>
      <c r="IIU30" s="197"/>
      <c r="IIV30" s="197"/>
      <c r="IIW30" s="197"/>
      <c r="IIX30" s="197"/>
      <c r="IIY30" s="197"/>
      <c r="IIZ30" s="197"/>
      <c r="IJA30" s="197"/>
      <c r="IJB30" s="197"/>
      <c r="IJC30" s="197"/>
      <c r="IJD30" s="197"/>
      <c r="IJE30" s="197"/>
      <c r="IJF30" s="197"/>
      <c r="IJG30" s="197"/>
      <c r="IJH30" s="197"/>
      <c r="IJI30" s="197"/>
      <c r="IJJ30" s="197"/>
      <c r="IJK30" s="197"/>
      <c r="IJL30" s="197"/>
      <c r="IJM30" s="197"/>
      <c r="IJN30" s="197"/>
      <c r="IJO30" s="197"/>
      <c r="IJP30" s="197"/>
      <c r="IJQ30" s="197"/>
      <c r="IJR30" s="197"/>
      <c r="IJS30" s="197"/>
      <c r="IJT30" s="197"/>
      <c r="IJU30" s="197"/>
      <c r="IJV30" s="197"/>
      <c r="IJW30" s="197"/>
      <c r="IJX30" s="197"/>
      <c r="IJY30" s="197"/>
      <c r="IJZ30" s="197"/>
      <c r="IKA30" s="197"/>
      <c r="IKB30" s="197"/>
      <c r="IKC30" s="197"/>
      <c r="IKD30" s="197"/>
      <c r="IKE30" s="197"/>
      <c r="IKF30" s="197"/>
      <c r="IKG30" s="197"/>
      <c r="IKH30" s="197"/>
      <c r="IKI30" s="197"/>
      <c r="IKJ30" s="197"/>
      <c r="IKK30" s="197"/>
      <c r="IKL30" s="197"/>
      <c r="IKM30" s="197"/>
      <c r="IKN30" s="197"/>
      <c r="IKO30" s="197"/>
      <c r="IKP30" s="197"/>
      <c r="IKQ30" s="197"/>
      <c r="IKR30" s="197"/>
      <c r="IKS30" s="197"/>
      <c r="IKT30" s="197"/>
      <c r="IKU30" s="197"/>
      <c r="IKV30" s="197"/>
      <c r="IKW30" s="197"/>
      <c r="IKX30" s="197"/>
      <c r="IKY30" s="197"/>
      <c r="IKZ30" s="197"/>
      <c r="ILA30" s="197"/>
      <c r="ILB30" s="197"/>
      <c r="ILC30" s="197"/>
      <c r="ILD30" s="197"/>
      <c r="ILE30" s="197"/>
      <c r="ILF30" s="197"/>
      <c r="ILG30" s="197"/>
      <c r="ILH30" s="197"/>
      <c r="ILI30" s="197"/>
      <c r="ILJ30" s="197"/>
      <c r="ILK30" s="197"/>
      <c r="ILL30" s="197"/>
      <c r="ILM30" s="197"/>
      <c r="ILN30" s="197"/>
      <c r="ILO30" s="197"/>
      <c r="ILP30" s="197"/>
      <c r="ILQ30" s="197"/>
      <c r="ILR30" s="197"/>
      <c r="ILS30" s="197"/>
      <c r="ILT30" s="197"/>
      <c r="ILU30" s="197"/>
      <c r="ILV30" s="197"/>
      <c r="ILW30" s="197"/>
      <c r="ILX30" s="197"/>
      <c r="ILY30" s="197"/>
      <c r="ILZ30" s="197"/>
      <c r="IMA30" s="197"/>
      <c r="IMB30" s="197"/>
      <c r="IMC30" s="197"/>
      <c r="IMD30" s="197"/>
      <c r="IME30" s="197"/>
      <c r="IMF30" s="197"/>
      <c r="IMG30" s="197"/>
      <c r="IMH30" s="197"/>
      <c r="IMI30" s="197"/>
      <c r="IMJ30" s="197"/>
      <c r="IMK30" s="197"/>
      <c r="IML30" s="197"/>
      <c r="IMM30" s="197"/>
      <c r="IMN30" s="197"/>
      <c r="IMO30" s="197"/>
      <c r="IMP30" s="197"/>
      <c r="IMQ30" s="197"/>
      <c r="IMR30" s="197"/>
      <c r="IMS30" s="197"/>
      <c r="IMT30" s="197"/>
      <c r="IMU30" s="197"/>
      <c r="IMV30" s="197"/>
      <c r="IMW30" s="197"/>
      <c r="IMX30" s="197"/>
      <c r="IMY30" s="197"/>
      <c r="IMZ30" s="197"/>
      <c r="INA30" s="197"/>
      <c r="INB30" s="197"/>
      <c r="INC30" s="197"/>
      <c r="IND30" s="197"/>
      <c r="INE30" s="197"/>
      <c r="INF30" s="197"/>
      <c r="ING30" s="197"/>
      <c r="INH30" s="197"/>
      <c r="INI30" s="197"/>
      <c r="INJ30" s="197"/>
      <c r="INK30" s="197"/>
      <c r="INL30" s="197"/>
      <c r="INM30" s="197"/>
      <c r="INN30" s="197"/>
      <c r="INO30" s="197"/>
      <c r="INP30" s="197"/>
      <c r="INQ30" s="197"/>
      <c r="INR30" s="197"/>
      <c r="INS30" s="197"/>
      <c r="INT30" s="197"/>
      <c r="INU30" s="197"/>
      <c r="INV30" s="197"/>
      <c r="INW30" s="197"/>
      <c r="INX30" s="197"/>
      <c r="INY30" s="197"/>
      <c r="INZ30" s="197"/>
      <c r="IOA30" s="197"/>
      <c r="IOB30" s="197"/>
      <c r="IOC30" s="197"/>
      <c r="IOD30" s="197"/>
      <c r="IOE30" s="197"/>
      <c r="IOF30" s="197"/>
      <c r="IOG30" s="197"/>
      <c r="IOH30" s="197"/>
      <c r="IOI30" s="197"/>
      <c r="IOJ30" s="197"/>
      <c r="IOK30" s="197"/>
      <c r="IOL30" s="197"/>
      <c r="IOM30" s="197"/>
      <c r="ION30" s="197"/>
      <c r="IOO30" s="197"/>
      <c r="IOP30" s="197"/>
      <c r="IOQ30" s="197"/>
      <c r="IOR30" s="197"/>
      <c r="IOS30" s="197"/>
      <c r="IOT30" s="197"/>
      <c r="IOU30" s="197"/>
      <c r="IOV30" s="197"/>
      <c r="IOW30" s="197"/>
      <c r="IOX30" s="197"/>
      <c r="IOY30" s="197"/>
      <c r="IOZ30" s="197"/>
      <c r="IPA30" s="197"/>
      <c r="IPB30" s="197"/>
      <c r="IPC30" s="197"/>
      <c r="IPD30" s="197"/>
      <c r="IPE30" s="197"/>
      <c r="IPF30" s="197"/>
      <c r="IPG30" s="197"/>
      <c r="IPH30" s="197"/>
      <c r="IPI30" s="197"/>
      <c r="IPJ30" s="197"/>
      <c r="IPK30" s="197"/>
      <c r="IPL30" s="197"/>
      <c r="IPM30" s="197"/>
      <c r="IPN30" s="197"/>
      <c r="IPO30" s="197"/>
      <c r="IPP30" s="197"/>
      <c r="IPQ30" s="197"/>
      <c r="IPR30" s="197"/>
      <c r="IPS30" s="197"/>
      <c r="IPT30" s="197"/>
      <c r="IPU30" s="197"/>
      <c r="IPV30" s="197"/>
      <c r="IPW30" s="197"/>
      <c r="IPX30" s="197"/>
      <c r="IPY30" s="197"/>
      <c r="IPZ30" s="197"/>
      <c r="IQA30" s="197"/>
      <c r="IQB30" s="197"/>
      <c r="IQC30" s="197"/>
      <c r="IQD30" s="197"/>
      <c r="IQE30" s="197"/>
      <c r="IQF30" s="197"/>
      <c r="IQG30" s="197"/>
      <c r="IQH30" s="197"/>
      <c r="IQI30" s="197"/>
      <c r="IQJ30" s="197"/>
      <c r="IQK30" s="197"/>
      <c r="IQL30" s="197"/>
      <c r="IQM30" s="197"/>
      <c r="IQN30" s="197"/>
      <c r="IQO30" s="197"/>
      <c r="IQP30" s="197"/>
      <c r="IQQ30" s="197"/>
      <c r="IQR30" s="197"/>
      <c r="IQS30" s="197"/>
      <c r="IQT30" s="197"/>
      <c r="IQU30" s="197"/>
      <c r="IQV30" s="197"/>
      <c r="IQW30" s="197"/>
      <c r="IQX30" s="197"/>
      <c r="IQY30" s="197"/>
      <c r="IQZ30" s="197"/>
      <c r="IRA30" s="197"/>
      <c r="IRB30" s="197"/>
      <c r="IRC30" s="197"/>
      <c r="IRD30" s="197"/>
      <c r="IRE30" s="197"/>
      <c r="IRF30" s="197"/>
      <c r="IRG30" s="197"/>
      <c r="IRH30" s="197"/>
      <c r="IRI30" s="197"/>
      <c r="IRJ30" s="197"/>
      <c r="IRK30" s="197"/>
      <c r="IRL30" s="197"/>
      <c r="IRM30" s="197"/>
      <c r="IRN30" s="197"/>
      <c r="IRO30" s="197"/>
      <c r="IRP30" s="197"/>
      <c r="IRQ30" s="197"/>
      <c r="IRR30" s="197"/>
      <c r="IRS30" s="197"/>
      <c r="IRT30" s="197"/>
      <c r="IRU30" s="197"/>
      <c r="IRV30" s="197"/>
      <c r="IRW30" s="197"/>
      <c r="IRX30" s="197"/>
      <c r="IRY30" s="197"/>
      <c r="IRZ30" s="197"/>
      <c r="ISA30" s="197"/>
      <c r="ISB30" s="197"/>
      <c r="ISC30" s="197"/>
      <c r="ISD30" s="197"/>
      <c r="ISE30" s="197"/>
      <c r="ISF30" s="197"/>
      <c r="ISG30" s="197"/>
      <c r="ISH30" s="197"/>
      <c r="ISI30" s="197"/>
      <c r="ISJ30" s="197"/>
      <c r="ISK30" s="197"/>
      <c r="ISL30" s="197"/>
      <c r="ISM30" s="197"/>
      <c r="ISN30" s="197"/>
      <c r="ISO30" s="197"/>
      <c r="ISP30" s="197"/>
      <c r="ISQ30" s="197"/>
      <c r="ISR30" s="197"/>
      <c r="ISS30" s="197"/>
      <c r="IST30" s="197"/>
      <c r="ISU30" s="197"/>
      <c r="ISV30" s="197"/>
      <c r="ISW30" s="197"/>
      <c r="ISX30" s="197"/>
      <c r="ISY30" s="197"/>
      <c r="ISZ30" s="197"/>
      <c r="ITA30" s="197"/>
      <c r="ITB30" s="197"/>
      <c r="ITC30" s="197"/>
      <c r="ITD30" s="197"/>
      <c r="ITE30" s="197"/>
      <c r="ITF30" s="197"/>
      <c r="ITG30" s="197"/>
      <c r="ITH30" s="197"/>
      <c r="ITI30" s="197"/>
      <c r="ITJ30" s="197"/>
      <c r="ITK30" s="197"/>
      <c r="ITL30" s="197"/>
      <c r="ITM30" s="197"/>
      <c r="ITN30" s="197"/>
      <c r="ITO30" s="197"/>
      <c r="ITP30" s="197"/>
      <c r="ITQ30" s="197"/>
      <c r="ITR30" s="197"/>
      <c r="ITS30" s="197"/>
      <c r="ITT30" s="197"/>
      <c r="ITU30" s="197"/>
      <c r="ITV30" s="197"/>
      <c r="ITW30" s="197"/>
      <c r="ITX30" s="197"/>
      <c r="ITY30" s="197"/>
      <c r="ITZ30" s="197"/>
      <c r="IUA30" s="197"/>
      <c r="IUB30" s="197"/>
      <c r="IUC30" s="197"/>
      <c r="IUD30" s="197"/>
      <c r="IUE30" s="197"/>
      <c r="IUF30" s="197"/>
      <c r="IUG30" s="197"/>
      <c r="IUH30" s="197"/>
      <c r="IUI30" s="197"/>
      <c r="IUJ30" s="197"/>
      <c r="IUK30" s="197"/>
      <c r="IUL30" s="197"/>
      <c r="IUM30" s="197"/>
      <c r="IUN30" s="197"/>
      <c r="IUO30" s="197"/>
      <c r="IUP30" s="197"/>
      <c r="IUQ30" s="197"/>
      <c r="IUR30" s="197"/>
      <c r="IUS30" s="197"/>
      <c r="IUT30" s="197"/>
      <c r="IUU30" s="197"/>
      <c r="IUV30" s="197"/>
      <c r="IUW30" s="197"/>
      <c r="IUX30" s="197"/>
      <c r="IUY30" s="197"/>
      <c r="IUZ30" s="197"/>
      <c r="IVA30" s="197"/>
      <c r="IVB30" s="197"/>
      <c r="IVC30" s="197"/>
      <c r="IVD30" s="197"/>
      <c r="IVE30" s="197"/>
      <c r="IVF30" s="197"/>
      <c r="IVG30" s="197"/>
      <c r="IVH30" s="197"/>
      <c r="IVI30" s="197"/>
      <c r="IVJ30" s="197"/>
      <c r="IVK30" s="197"/>
      <c r="IVL30" s="197"/>
      <c r="IVM30" s="197"/>
      <c r="IVN30" s="197"/>
      <c r="IVO30" s="197"/>
      <c r="IVP30" s="197"/>
      <c r="IVQ30" s="197"/>
      <c r="IVR30" s="197"/>
      <c r="IVS30" s="197"/>
      <c r="IVT30" s="197"/>
      <c r="IVU30" s="197"/>
      <c r="IVV30" s="197"/>
      <c r="IVW30" s="197"/>
      <c r="IVX30" s="197"/>
      <c r="IVY30" s="197"/>
      <c r="IVZ30" s="197"/>
      <c r="IWA30" s="197"/>
      <c r="IWB30" s="197"/>
      <c r="IWC30" s="197"/>
      <c r="IWD30" s="197"/>
      <c r="IWE30" s="197"/>
      <c r="IWF30" s="197"/>
      <c r="IWG30" s="197"/>
      <c r="IWH30" s="197"/>
      <c r="IWI30" s="197"/>
      <c r="IWJ30" s="197"/>
      <c r="IWK30" s="197"/>
      <c r="IWL30" s="197"/>
      <c r="IWM30" s="197"/>
      <c r="IWN30" s="197"/>
      <c r="IWO30" s="197"/>
      <c r="IWP30" s="197"/>
      <c r="IWQ30" s="197"/>
      <c r="IWR30" s="197"/>
      <c r="IWS30" s="197"/>
      <c r="IWT30" s="197"/>
      <c r="IWU30" s="197"/>
      <c r="IWV30" s="197"/>
      <c r="IWW30" s="197"/>
      <c r="IWX30" s="197"/>
      <c r="IWY30" s="197"/>
      <c r="IWZ30" s="197"/>
      <c r="IXA30" s="197"/>
      <c r="IXB30" s="197"/>
      <c r="IXC30" s="197"/>
      <c r="IXD30" s="197"/>
      <c r="IXE30" s="197"/>
      <c r="IXF30" s="197"/>
      <c r="IXG30" s="197"/>
      <c r="IXH30" s="197"/>
      <c r="IXI30" s="197"/>
      <c r="IXJ30" s="197"/>
      <c r="IXK30" s="197"/>
      <c r="IXL30" s="197"/>
      <c r="IXM30" s="197"/>
      <c r="IXN30" s="197"/>
      <c r="IXO30" s="197"/>
      <c r="IXP30" s="197"/>
      <c r="IXQ30" s="197"/>
      <c r="IXR30" s="197"/>
      <c r="IXS30" s="197"/>
      <c r="IXT30" s="197"/>
      <c r="IXU30" s="197"/>
      <c r="IXV30" s="197"/>
      <c r="IXW30" s="197"/>
      <c r="IXX30" s="197"/>
      <c r="IXY30" s="197"/>
      <c r="IXZ30" s="197"/>
      <c r="IYA30" s="197"/>
      <c r="IYB30" s="197"/>
      <c r="IYC30" s="197"/>
      <c r="IYD30" s="197"/>
      <c r="IYE30" s="197"/>
      <c r="IYF30" s="197"/>
      <c r="IYG30" s="197"/>
      <c r="IYH30" s="197"/>
      <c r="IYI30" s="197"/>
      <c r="IYJ30" s="197"/>
      <c r="IYK30" s="197"/>
      <c r="IYL30" s="197"/>
      <c r="IYM30" s="197"/>
      <c r="IYN30" s="197"/>
      <c r="IYO30" s="197"/>
      <c r="IYP30" s="197"/>
      <c r="IYQ30" s="197"/>
      <c r="IYR30" s="197"/>
      <c r="IYS30" s="197"/>
      <c r="IYT30" s="197"/>
      <c r="IYU30" s="197"/>
      <c r="IYV30" s="197"/>
      <c r="IYW30" s="197"/>
      <c r="IYX30" s="197"/>
      <c r="IYY30" s="197"/>
      <c r="IYZ30" s="197"/>
      <c r="IZA30" s="197"/>
      <c r="IZB30" s="197"/>
      <c r="IZC30" s="197"/>
      <c r="IZD30" s="197"/>
      <c r="IZE30" s="197"/>
      <c r="IZF30" s="197"/>
      <c r="IZG30" s="197"/>
      <c r="IZH30" s="197"/>
      <c r="IZI30" s="197"/>
      <c r="IZJ30" s="197"/>
      <c r="IZK30" s="197"/>
      <c r="IZL30" s="197"/>
      <c r="IZM30" s="197"/>
      <c r="IZN30" s="197"/>
      <c r="IZO30" s="197"/>
      <c r="IZP30" s="197"/>
      <c r="IZQ30" s="197"/>
      <c r="IZR30" s="197"/>
      <c r="IZS30" s="197"/>
      <c r="IZT30" s="197"/>
      <c r="IZU30" s="197"/>
      <c r="IZV30" s="197"/>
      <c r="IZW30" s="197"/>
      <c r="IZX30" s="197"/>
      <c r="IZY30" s="197"/>
      <c r="IZZ30" s="197"/>
      <c r="JAA30" s="197"/>
      <c r="JAB30" s="197"/>
      <c r="JAC30" s="197"/>
      <c r="JAD30" s="197"/>
      <c r="JAE30" s="197"/>
      <c r="JAF30" s="197"/>
      <c r="JAG30" s="197"/>
      <c r="JAH30" s="197"/>
      <c r="JAI30" s="197"/>
      <c r="JAJ30" s="197"/>
      <c r="JAK30" s="197"/>
      <c r="JAL30" s="197"/>
      <c r="JAM30" s="197"/>
      <c r="JAN30" s="197"/>
      <c r="JAO30" s="197"/>
      <c r="JAP30" s="197"/>
      <c r="JAQ30" s="197"/>
      <c r="JAR30" s="197"/>
      <c r="JAS30" s="197"/>
      <c r="JAT30" s="197"/>
      <c r="JAU30" s="197"/>
      <c r="JAV30" s="197"/>
      <c r="JAW30" s="197"/>
      <c r="JAX30" s="197"/>
      <c r="JAY30" s="197"/>
      <c r="JAZ30" s="197"/>
      <c r="JBA30" s="197"/>
      <c r="JBB30" s="197"/>
      <c r="JBC30" s="197"/>
      <c r="JBD30" s="197"/>
      <c r="JBE30" s="197"/>
      <c r="JBF30" s="197"/>
      <c r="JBG30" s="197"/>
      <c r="JBH30" s="197"/>
      <c r="JBI30" s="197"/>
      <c r="JBJ30" s="197"/>
      <c r="JBK30" s="197"/>
      <c r="JBL30" s="197"/>
      <c r="JBM30" s="197"/>
      <c r="JBN30" s="197"/>
      <c r="JBO30" s="197"/>
      <c r="JBP30" s="197"/>
      <c r="JBQ30" s="197"/>
      <c r="JBR30" s="197"/>
      <c r="JBS30" s="197"/>
      <c r="JBT30" s="197"/>
      <c r="JBU30" s="197"/>
      <c r="JBV30" s="197"/>
      <c r="JBW30" s="197"/>
      <c r="JBX30" s="197"/>
      <c r="JBY30" s="197"/>
      <c r="JBZ30" s="197"/>
      <c r="JCA30" s="197"/>
      <c r="JCB30" s="197"/>
      <c r="JCC30" s="197"/>
      <c r="JCD30" s="197"/>
      <c r="JCE30" s="197"/>
      <c r="JCF30" s="197"/>
      <c r="JCG30" s="197"/>
      <c r="JCH30" s="197"/>
      <c r="JCI30" s="197"/>
      <c r="JCJ30" s="197"/>
      <c r="JCK30" s="197"/>
      <c r="JCL30" s="197"/>
      <c r="JCM30" s="197"/>
      <c r="JCN30" s="197"/>
      <c r="JCO30" s="197"/>
      <c r="JCP30" s="197"/>
      <c r="JCQ30" s="197"/>
      <c r="JCR30" s="197"/>
      <c r="JCS30" s="197"/>
      <c r="JCT30" s="197"/>
      <c r="JCU30" s="197"/>
      <c r="JCV30" s="197"/>
      <c r="JCW30" s="197"/>
      <c r="JCX30" s="197"/>
      <c r="JCY30" s="197"/>
      <c r="JCZ30" s="197"/>
      <c r="JDA30" s="197"/>
      <c r="JDB30" s="197"/>
      <c r="JDC30" s="197"/>
      <c r="JDD30" s="197"/>
      <c r="JDE30" s="197"/>
      <c r="JDF30" s="197"/>
      <c r="JDG30" s="197"/>
      <c r="JDH30" s="197"/>
      <c r="JDI30" s="197"/>
      <c r="JDJ30" s="197"/>
      <c r="JDK30" s="197"/>
      <c r="JDL30" s="197"/>
      <c r="JDM30" s="197"/>
      <c r="JDN30" s="197"/>
      <c r="JDO30" s="197"/>
      <c r="JDP30" s="197"/>
      <c r="JDQ30" s="197"/>
      <c r="JDR30" s="197"/>
      <c r="JDS30" s="197"/>
      <c r="JDT30" s="197"/>
      <c r="JDU30" s="197"/>
      <c r="JDV30" s="197"/>
      <c r="JDW30" s="197"/>
      <c r="JDX30" s="197"/>
      <c r="JDY30" s="197"/>
      <c r="JDZ30" s="197"/>
      <c r="JEA30" s="197"/>
      <c r="JEB30" s="197"/>
      <c r="JEC30" s="197"/>
      <c r="JED30" s="197"/>
      <c r="JEE30" s="197"/>
      <c r="JEF30" s="197"/>
      <c r="JEG30" s="197"/>
      <c r="JEH30" s="197"/>
      <c r="JEI30" s="197"/>
      <c r="JEJ30" s="197"/>
      <c r="JEK30" s="197"/>
      <c r="JEL30" s="197"/>
      <c r="JEM30" s="197"/>
      <c r="JEN30" s="197"/>
      <c r="JEO30" s="197"/>
      <c r="JEP30" s="197"/>
      <c r="JEQ30" s="197"/>
      <c r="JER30" s="197"/>
      <c r="JES30" s="197"/>
      <c r="JET30" s="197"/>
      <c r="JEU30" s="197"/>
      <c r="JEV30" s="197"/>
      <c r="JEW30" s="197"/>
      <c r="JEX30" s="197"/>
      <c r="JEY30" s="197"/>
      <c r="JEZ30" s="197"/>
      <c r="JFA30" s="197"/>
      <c r="JFB30" s="197"/>
      <c r="JFC30" s="197"/>
      <c r="JFD30" s="197"/>
      <c r="JFE30" s="197"/>
      <c r="JFF30" s="197"/>
      <c r="JFG30" s="197"/>
      <c r="JFH30" s="197"/>
      <c r="JFI30" s="197"/>
      <c r="JFJ30" s="197"/>
      <c r="JFK30" s="197"/>
      <c r="JFL30" s="197"/>
      <c r="JFM30" s="197"/>
      <c r="JFN30" s="197"/>
      <c r="JFO30" s="197"/>
      <c r="JFP30" s="197"/>
      <c r="JFQ30" s="197"/>
      <c r="JFR30" s="197"/>
      <c r="JFS30" s="197"/>
      <c r="JFT30" s="197"/>
      <c r="JFU30" s="197"/>
      <c r="JFV30" s="197"/>
      <c r="JFW30" s="197"/>
      <c r="JFX30" s="197"/>
      <c r="JFY30" s="197"/>
      <c r="JFZ30" s="197"/>
      <c r="JGA30" s="197"/>
      <c r="JGB30" s="197"/>
      <c r="JGC30" s="197"/>
      <c r="JGD30" s="197"/>
      <c r="JGE30" s="197"/>
      <c r="JGF30" s="197"/>
      <c r="JGG30" s="197"/>
      <c r="JGH30" s="197"/>
      <c r="JGI30" s="197"/>
      <c r="JGJ30" s="197"/>
      <c r="JGK30" s="197"/>
      <c r="JGL30" s="197"/>
      <c r="JGM30" s="197"/>
      <c r="JGN30" s="197"/>
      <c r="JGO30" s="197"/>
      <c r="JGP30" s="197"/>
      <c r="JGQ30" s="197"/>
      <c r="JGR30" s="197"/>
      <c r="JGS30" s="197"/>
      <c r="JGT30" s="197"/>
      <c r="JGU30" s="197"/>
      <c r="JGV30" s="197"/>
      <c r="JGW30" s="197"/>
      <c r="JGX30" s="197"/>
      <c r="JGY30" s="197"/>
      <c r="JGZ30" s="197"/>
      <c r="JHA30" s="197"/>
      <c r="JHB30" s="197"/>
      <c r="JHC30" s="197"/>
      <c r="JHD30" s="197"/>
      <c r="JHE30" s="197"/>
      <c r="JHF30" s="197"/>
      <c r="JHG30" s="197"/>
      <c r="JHH30" s="197"/>
      <c r="JHI30" s="197"/>
      <c r="JHJ30" s="197"/>
      <c r="JHK30" s="197"/>
      <c r="JHL30" s="197"/>
      <c r="JHM30" s="197"/>
      <c r="JHN30" s="197"/>
      <c r="JHO30" s="197"/>
      <c r="JHP30" s="197"/>
      <c r="JHQ30" s="197"/>
      <c r="JHR30" s="197"/>
      <c r="JHS30" s="197"/>
      <c r="JHT30" s="197"/>
      <c r="JHU30" s="197"/>
      <c r="JHV30" s="197"/>
      <c r="JHW30" s="197"/>
      <c r="JHX30" s="197"/>
      <c r="JHY30" s="197"/>
      <c r="JHZ30" s="197"/>
      <c r="JIA30" s="197"/>
      <c r="JIB30" s="197"/>
      <c r="JIC30" s="197"/>
      <c r="JID30" s="197"/>
      <c r="JIE30" s="197"/>
      <c r="JIF30" s="197"/>
      <c r="JIG30" s="197"/>
      <c r="JIH30" s="197"/>
      <c r="JII30" s="197"/>
      <c r="JIJ30" s="197"/>
      <c r="JIK30" s="197"/>
      <c r="JIL30" s="197"/>
      <c r="JIM30" s="197"/>
      <c r="JIN30" s="197"/>
      <c r="JIO30" s="197"/>
      <c r="JIP30" s="197"/>
      <c r="JIQ30" s="197"/>
      <c r="JIR30" s="197"/>
      <c r="JIS30" s="197"/>
      <c r="JIT30" s="197"/>
      <c r="JIU30" s="197"/>
      <c r="JIV30" s="197"/>
      <c r="JIW30" s="197"/>
      <c r="JIX30" s="197"/>
      <c r="JIY30" s="197"/>
      <c r="JIZ30" s="197"/>
      <c r="JJA30" s="197"/>
      <c r="JJB30" s="197"/>
      <c r="JJC30" s="197"/>
      <c r="JJD30" s="197"/>
      <c r="JJE30" s="197"/>
      <c r="JJF30" s="197"/>
      <c r="JJG30" s="197"/>
      <c r="JJH30" s="197"/>
      <c r="JJI30" s="197"/>
      <c r="JJJ30" s="197"/>
      <c r="JJK30" s="197"/>
      <c r="JJL30" s="197"/>
      <c r="JJM30" s="197"/>
      <c r="JJN30" s="197"/>
      <c r="JJO30" s="197"/>
      <c r="JJP30" s="197"/>
      <c r="JJQ30" s="197"/>
      <c r="JJR30" s="197"/>
      <c r="JJS30" s="197"/>
      <c r="JJT30" s="197"/>
      <c r="JJU30" s="197"/>
      <c r="JJV30" s="197"/>
      <c r="JJW30" s="197"/>
      <c r="JJX30" s="197"/>
      <c r="JJY30" s="197"/>
      <c r="JJZ30" s="197"/>
      <c r="JKA30" s="197"/>
      <c r="JKB30" s="197"/>
      <c r="JKC30" s="197"/>
      <c r="JKD30" s="197"/>
      <c r="JKE30" s="197"/>
      <c r="JKF30" s="197"/>
      <c r="JKG30" s="197"/>
      <c r="JKH30" s="197"/>
      <c r="JKI30" s="197"/>
      <c r="JKJ30" s="197"/>
      <c r="JKK30" s="197"/>
      <c r="JKL30" s="197"/>
      <c r="JKM30" s="197"/>
      <c r="JKN30" s="197"/>
      <c r="JKO30" s="197"/>
      <c r="JKP30" s="197"/>
      <c r="JKQ30" s="197"/>
      <c r="JKR30" s="197"/>
      <c r="JKS30" s="197"/>
      <c r="JKT30" s="197"/>
      <c r="JKU30" s="197"/>
      <c r="JKV30" s="197"/>
      <c r="JKW30" s="197"/>
      <c r="JKX30" s="197"/>
      <c r="JKY30" s="197"/>
      <c r="JKZ30" s="197"/>
      <c r="JLA30" s="197"/>
      <c r="JLB30" s="197"/>
      <c r="JLC30" s="197"/>
      <c r="JLD30" s="197"/>
      <c r="JLE30" s="197"/>
      <c r="JLF30" s="197"/>
      <c r="JLG30" s="197"/>
      <c r="JLH30" s="197"/>
      <c r="JLI30" s="197"/>
      <c r="JLJ30" s="197"/>
      <c r="JLK30" s="197"/>
      <c r="JLL30" s="197"/>
      <c r="JLM30" s="197"/>
      <c r="JLN30" s="197"/>
      <c r="JLO30" s="197"/>
      <c r="JLP30" s="197"/>
      <c r="JLQ30" s="197"/>
      <c r="JLR30" s="197"/>
      <c r="JLS30" s="197"/>
      <c r="JLT30" s="197"/>
      <c r="JLU30" s="197"/>
      <c r="JLV30" s="197"/>
      <c r="JLW30" s="197"/>
      <c r="JLX30" s="197"/>
      <c r="JLY30" s="197"/>
      <c r="JLZ30" s="197"/>
      <c r="JMA30" s="197"/>
      <c r="JMB30" s="197"/>
      <c r="JMC30" s="197"/>
      <c r="JMD30" s="197"/>
      <c r="JME30" s="197"/>
      <c r="JMF30" s="197"/>
      <c r="JMG30" s="197"/>
      <c r="JMH30" s="197"/>
      <c r="JMI30" s="197"/>
      <c r="JMJ30" s="197"/>
      <c r="JMK30" s="197"/>
      <c r="JML30" s="197"/>
      <c r="JMM30" s="197"/>
      <c r="JMN30" s="197"/>
      <c r="JMO30" s="197"/>
      <c r="JMP30" s="197"/>
      <c r="JMQ30" s="197"/>
      <c r="JMR30" s="197"/>
      <c r="JMS30" s="197"/>
      <c r="JMT30" s="197"/>
      <c r="JMU30" s="197"/>
      <c r="JMV30" s="197"/>
      <c r="JMW30" s="197"/>
      <c r="JMX30" s="197"/>
      <c r="JMY30" s="197"/>
      <c r="JMZ30" s="197"/>
      <c r="JNA30" s="197"/>
      <c r="JNB30" s="197"/>
      <c r="JNC30" s="197"/>
      <c r="JND30" s="197"/>
      <c r="JNE30" s="197"/>
      <c r="JNF30" s="197"/>
      <c r="JNG30" s="197"/>
      <c r="JNH30" s="197"/>
      <c r="JNI30" s="197"/>
      <c r="JNJ30" s="197"/>
      <c r="JNK30" s="197"/>
      <c r="JNL30" s="197"/>
      <c r="JNM30" s="197"/>
      <c r="JNN30" s="197"/>
      <c r="JNO30" s="197"/>
      <c r="JNP30" s="197"/>
      <c r="JNQ30" s="197"/>
      <c r="JNR30" s="197"/>
      <c r="JNS30" s="197"/>
      <c r="JNT30" s="197"/>
      <c r="JNU30" s="197"/>
      <c r="JNV30" s="197"/>
      <c r="JNW30" s="197"/>
      <c r="JNX30" s="197"/>
      <c r="JNY30" s="197"/>
      <c r="JNZ30" s="197"/>
      <c r="JOA30" s="197"/>
      <c r="JOB30" s="197"/>
      <c r="JOC30" s="197"/>
      <c r="JOD30" s="197"/>
      <c r="JOE30" s="197"/>
      <c r="JOF30" s="197"/>
      <c r="JOG30" s="197"/>
      <c r="JOH30" s="197"/>
      <c r="JOI30" s="197"/>
      <c r="JOJ30" s="197"/>
      <c r="JOK30" s="197"/>
      <c r="JOL30" s="197"/>
      <c r="JOM30" s="197"/>
      <c r="JON30" s="197"/>
      <c r="JOO30" s="197"/>
      <c r="JOP30" s="197"/>
      <c r="JOQ30" s="197"/>
      <c r="JOR30" s="197"/>
      <c r="JOS30" s="197"/>
      <c r="JOT30" s="197"/>
      <c r="JOU30" s="197"/>
      <c r="JOV30" s="197"/>
      <c r="JOW30" s="197"/>
      <c r="JOX30" s="197"/>
      <c r="JOY30" s="197"/>
      <c r="JOZ30" s="197"/>
      <c r="JPA30" s="197"/>
      <c r="JPB30" s="197"/>
      <c r="JPC30" s="197"/>
      <c r="JPD30" s="197"/>
      <c r="JPE30" s="197"/>
      <c r="JPF30" s="197"/>
      <c r="JPG30" s="197"/>
      <c r="JPH30" s="197"/>
      <c r="JPI30" s="197"/>
      <c r="JPJ30" s="197"/>
      <c r="JPK30" s="197"/>
      <c r="JPL30" s="197"/>
      <c r="JPM30" s="197"/>
      <c r="JPN30" s="197"/>
      <c r="JPO30" s="197"/>
      <c r="JPP30" s="197"/>
      <c r="JPQ30" s="197"/>
      <c r="JPR30" s="197"/>
      <c r="JPS30" s="197"/>
      <c r="JPT30" s="197"/>
      <c r="JPU30" s="197"/>
      <c r="JPV30" s="197"/>
      <c r="JPW30" s="197"/>
      <c r="JPX30" s="197"/>
      <c r="JPY30" s="197"/>
      <c r="JPZ30" s="197"/>
      <c r="JQA30" s="197"/>
      <c r="JQB30" s="197"/>
      <c r="JQC30" s="197"/>
      <c r="JQD30" s="197"/>
      <c r="JQE30" s="197"/>
      <c r="JQF30" s="197"/>
      <c r="JQG30" s="197"/>
      <c r="JQH30" s="197"/>
      <c r="JQI30" s="197"/>
      <c r="JQJ30" s="197"/>
      <c r="JQK30" s="197"/>
      <c r="JQL30" s="197"/>
      <c r="JQM30" s="197"/>
      <c r="JQN30" s="197"/>
      <c r="JQO30" s="197"/>
      <c r="JQP30" s="197"/>
      <c r="JQQ30" s="197"/>
      <c r="JQR30" s="197"/>
      <c r="JQS30" s="197"/>
      <c r="JQT30" s="197"/>
      <c r="JQU30" s="197"/>
      <c r="JQV30" s="197"/>
      <c r="JQW30" s="197"/>
      <c r="JQX30" s="197"/>
      <c r="JQY30" s="197"/>
      <c r="JQZ30" s="197"/>
      <c r="JRA30" s="197"/>
      <c r="JRB30" s="197"/>
      <c r="JRC30" s="197"/>
      <c r="JRD30" s="197"/>
      <c r="JRE30" s="197"/>
      <c r="JRF30" s="197"/>
      <c r="JRG30" s="197"/>
      <c r="JRH30" s="197"/>
      <c r="JRI30" s="197"/>
      <c r="JRJ30" s="197"/>
      <c r="JRK30" s="197"/>
      <c r="JRL30" s="197"/>
      <c r="JRM30" s="197"/>
      <c r="JRN30" s="197"/>
      <c r="JRO30" s="197"/>
      <c r="JRP30" s="197"/>
      <c r="JRQ30" s="197"/>
      <c r="JRR30" s="197"/>
      <c r="JRS30" s="197"/>
      <c r="JRT30" s="197"/>
      <c r="JRU30" s="197"/>
      <c r="JRV30" s="197"/>
      <c r="JRW30" s="197"/>
      <c r="JRX30" s="197"/>
      <c r="JRY30" s="197"/>
      <c r="JRZ30" s="197"/>
      <c r="JSA30" s="197"/>
      <c r="JSB30" s="197"/>
      <c r="JSC30" s="197"/>
      <c r="JSD30" s="197"/>
      <c r="JSE30" s="197"/>
      <c r="JSF30" s="197"/>
      <c r="JSG30" s="197"/>
      <c r="JSH30" s="197"/>
      <c r="JSI30" s="197"/>
      <c r="JSJ30" s="197"/>
      <c r="JSK30" s="197"/>
      <c r="JSL30" s="197"/>
      <c r="JSM30" s="197"/>
      <c r="JSN30" s="197"/>
      <c r="JSO30" s="197"/>
      <c r="JSP30" s="197"/>
      <c r="JSQ30" s="197"/>
      <c r="JSR30" s="197"/>
      <c r="JSS30" s="197"/>
      <c r="JST30" s="197"/>
      <c r="JSU30" s="197"/>
      <c r="JSV30" s="197"/>
      <c r="JSW30" s="197"/>
      <c r="JSX30" s="197"/>
      <c r="JSY30" s="197"/>
      <c r="JSZ30" s="197"/>
      <c r="JTA30" s="197"/>
      <c r="JTB30" s="197"/>
      <c r="JTC30" s="197"/>
      <c r="JTD30" s="197"/>
      <c r="JTE30" s="197"/>
      <c r="JTF30" s="197"/>
      <c r="JTG30" s="197"/>
      <c r="JTH30" s="197"/>
      <c r="JTI30" s="197"/>
      <c r="JTJ30" s="197"/>
      <c r="JTK30" s="197"/>
      <c r="JTL30" s="197"/>
      <c r="JTM30" s="197"/>
      <c r="JTN30" s="197"/>
      <c r="JTO30" s="197"/>
      <c r="JTP30" s="197"/>
      <c r="JTQ30" s="197"/>
      <c r="JTR30" s="197"/>
      <c r="JTS30" s="197"/>
      <c r="JTT30" s="197"/>
      <c r="JTU30" s="197"/>
      <c r="JTV30" s="197"/>
      <c r="JTW30" s="197"/>
      <c r="JTX30" s="197"/>
      <c r="JTY30" s="197"/>
      <c r="JTZ30" s="197"/>
      <c r="JUA30" s="197"/>
      <c r="JUB30" s="197"/>
      <c r="JUC30" s="197"/>
      <c r="JUD30" s="197"/>
      <c r="JUE30" s="197"/>
      <c r="JUF30" s="197"/>
      <c r="JUG30" s="197"/>
      <c r="JUH30" s="197"/>
      <c r="JUI30" s="197"/>
      <c r="JUJ30" s="197"/>
      <c r="JUK30" s="197"/>
      <c r="JUL30" s="197"/>
      <c r="JUM30" s="197"/>
      <c r="JUN30" s="197"/>
      <c r="JUO30" s="197"/>
      <c r="JUP30" s="197"/>
      <c r="JUQ30" s="197"/>
      <c r="JUR30" s="197"/>
      <c r="JUS30" s="197"/>
      <c r="JUT30" s="197"/>
      <c r="JUU30" s="197"/>
      <c r="JUV30" s="197"/>
      <c r="JUW30" s="197"/>
      <c r="JUX30" s="197"/>
      <c r="JUY30" s="197"/>
      <c r="JUZ30" s="197"/>
      <c r="JVA30" s="197"/>
      <c r="JVB30" s="197"/>
      <c r="JVC30" s="197"/>
      <c r="JVD30" s="197"/>
      <c r="JVE30" s="197"/>
      <c r="JVF30" s="197"/>
      <c r="JVG30" s="197"/>
      <c r="JVH30" s="197"/>
      <c r="JVI30" s="197"/>
      <c r="JVJ30" s="197"/>
      <c r="JVK30" s="197"/>
      <c r="JVL30" s="197"/>
      <c r="JVM30" s="197"/>
      <c r="JVN30" s="197"/>
      <c r="JVO30" s="197"/>
      <c r="JVP30" s="197"/>
      <c r="JVQ30" s="197"/>
      <c r="JVR30" s="197"/>
      <c r="JVS30" s="197"/>
      <c r="JVT30" s="197"/>
      <c r="JVU30" s="197"/>
      <c r="JVV30" s="197"/>
      <c r="JVW30" s="197"/>
      <c r="JVX30" s="197"/>
      <c r="JVY30" s="197"/>
      <c r="JVZ30" s="197"/>
      <c r="JWA30" s="197"/>
      <c r="JWB30" s="197"/>
      <c r="JWC30" s="197"/>
      <c r="JWD30" s="197"/>
      <c r="JWE30" s="197"/>
      <c r="JWF30" s="197"/>
      <c r="JWG30" s="197"/>
      <c r="JWH30" s="197"/>
      <c r="JWI30" s="197"/>
      <c r="JWJ30" s="197"/>
      <c r="JWK30" s="197"/>
      <c r="JWL30" s="197"/>
      <c r="JWM30" s="197"/>
      <c r="JWN30" s="197"/>
      <c r="JWO30" s="197"/>
      <c r="JWP30" s="197"/>
      <c r="JWQ30" s="197"/>
      <c r="JWR30" s="197"/>
      <c r="JWS30" s="197"/>
      <c r="JWT30" s="197"/>
      <c r="JWU30" s="197"/>
      <c r="JWV30" s="197"/>
      <c r="JWW30" s="197"/>
      <c r="JWX30" s="197"/>
      <c r="JWY30" s="197"/>
      <c r="JWZ30" s="197"/>
      <c r="JXA30" s="197"/>
      <c r="JXB30" s="197"/>
      <c r="JXC30" s="197"/>
      <c r="JXD30" s="197"/>
      <c r="JXE30" s="197"/>
      <c r="JXF30" s="197"/>
      <c r="JXG30" s="197"/>
      <c r="JXH30" s="197"/>
      <c r="JXI30" s="197"/>
      <c r="JXJ30" s="197"/>
      <c r="JXK30" s="197"/>
      <c r="JXL30" s="197"/>
      <c r="JXM30" s="197"/>
      <c r="JXN30" s="197"/>
      <c r="JXO30" s="197"/>
      <c r="JXP30" s="197"/>
      <c r="JXQ30" s="197"/>
      <c r="JXR30" s="197"/>
      <c r="JXS30" s="197"/>
      <c r="JXT30" s="197"/>
      <c r="JXU30" s="197"/>
      <c r="JXV30" s="197"/>
      <c r="JXW30" s="197"/>
      <c r="JXX30" s="197"/>
      <c r="JXY30" s="197"/>
      <c r="JXZ30" s="197"/>
      <c r="JYA30" s="197"/>
      <c r="JYB30" s="197"/>
      <c r="JYC30" s="197"/>
      <c r="JYD30" s="197"/>
      <c r="JYE30" s="197"/>
      <c r="JYF30" s="197"/>
      <c r="JYG30" s="197"/>
      <c r="JYH30" s="197"/>
      <c r="JYI30" s="197"/>
      <c r="JYJ30" s="197"/>
      <c r="JYK30" s="197"/>
      <c r="JYL30" s="197"/>
      <c r="JYM30" s="197"/>
      <c r="JYN30" s="197"/>
      <c r="JYO30" s="197"/>
      <c r="JYP30" s="197"/>
      <c r="JYQ30" s="197"/>
      <c r="JYR30" s="197"/>
      <c r="JYS30" s="197"/>
      <c r="JYT30" s="197"/>
      <c r="JYU30" s="197"/>
      <c r="JYV30" s="197"/>
      <c r="JYW30" s="197"/>
      <c r="JYX30" s="197"/>
      <c r="JYY30" s="197"/>
      <c r="JYZ30" s="197"/>
      <c r="JZA30" s="197"/>
      <c r="JZB30" s="197"/>
      <c r="JZC30" s="197"/>
      <c r="JZD30" s="197"/>
      <c r="JZE30" s="197"/>
      <c r="JZF30" s="197"/>
      <c r="JZG30" s="197"/>
      <c r="JZH30" s="197"/>
      <c r="JZI30" s="197"/>
      <c r="JZJ30" s="197"/>
      <c r="JZK30" s="197"/>
      <c r="JZL30" s="197"/>
      <c r="JZM30" s="197"/>
      <c r="JZN30" s="197"/>
      <c r="JZO30" s="197"/>
      <c r="JZP30" s="197"/>
      <c r="JZQ30" s="197"/>
      <c r="JZR30" s="197"/>
      <c r="JZS30" s="197"/>
      <c r="JZT30" s="197"/>
      <c r="JZU30" s="197"/>
      <c r="JZV30" s="197"/>
      <c r="JZW30" s="197"/>
      <c r="JZX30" s="197"/>
      <c r="JZY30" s="197"/>
      <c r="JZZ30" s="197"/>
      <c r="KAA30" s="197"/>
      <c r="KAB30" s="197"/>
      <c r="KAC30" s="197"/>
      <c r="KAD30" s="197"/>
      <c r="KAE30" s="197"/>
      <c r="KAF30" s="197"/>
      <c r="KAG30" s="197"/>
      <c r="KAH30" s="197"/>
      <c r="KAI30" s="197"/>
      <c r="KAJ30" s="197"/>
      <c r="KAK30" s="197"/>
      <c r="KAL30" s="197"/>
      <c r="KAM30" s="197"/>
      <c r="KAN30" s="197"/>
      <c r="KAO30" s="197"/>
      <c r="KAP30" s="197"/>
      <c r="KAQ30" s="197"/>
      <c r="KAR30" s="197"/>
      <c r="KAS30" s="197"/>
      <c r="KAT30" s="197"/>
      <c r="KAU30" s="197"/>
      <c r="KAV30" s="197"/>
      <c r="KAW30" s="197"/>
      <c r="KAX30" s="197"/>
      <c r="KAY30" s="197"/>
      <c r="KAZ30" s="197"/>
      <c r="KBA30" s="197"/>
      <c r="KBB30" s="197"/>
      <c r="KBC30" s="197"/>
      <c r="KBD30" s="197"/>
      <c r="KBE30" s="197"/>
      <c r="KBF30" s="197"/>
      <c r="KBG30" s="197"/>
      <c r="KBH30" s="197"/>
      <c r="KBI30" s="197"/>
      <c r="KBJ30" s="197"/>
      <c r="KBK30" s="197"/>
      <c r="KBL30" s="197"/>
      <c r="KBM30" s="197"/>
      <c r="KBN30" s="197"/>
      <c r="KBO30" s="197"/>
      <c r="KBP30" s="197"/>
      <c r="KBQ30" s="197"/>
      <c r="KBR30" s="197"/>
      <c r="KBS30" s="197"/>
      <c r="KBT30" s="197"/>
      <c r="KBU30" s="197"/>
      <c r="KBV30" s="197"/>
      <c r="KBW30" s="197"/>
      <c r="KBX30" s="197"/>
      <c r="KBY30" s="197"/>
      <c r="KBZ30" s="197"/>
      <c r="KCA30" s="197"/>
      <c r="KCB30" s="197"/>
      <c r="KCC30" s="197"/>
      <c r="KCD30" s="197"/>
      <c r="KCE30" s="197"/>
      <c r="KCF30" s="197"/>
      <c r="KCG30" s="197"/>
      <c r="KCH30" s="197"/>
      <c r="KCI30" s="197"/>
      <c r="KCJ30" s="197"/>
      <c r="KCK30" s="197"/>
      <c r="KCL30" s="197"/>
      <c r="KCM30" s="197"/>
      <c r="KCN30" s="197"/>
      <c r="KCO30" s="197"/>
      <c r="KCP30" s="197"/>
      <c r="KCQ30" s="197"/>
      <c r="KCR30" s="197"/>
      <c r="KCS30" s="197"/>
      <c r="KCT30" s="197"/>
      <c r="KCU30" s="197"/>
      <c r="KCV30" s="197"/>
      <c r="KCW30" s="197"/>
      <c r="KCX30" s="197"/>
      <c r="KCY30" s="197"/>
      <c r="KCZ30" s="197"/>
      <c r="KDA30" s="197"/>
      <c r="KDB30" s="197"/>
      <c r="KDC30" s="197"/>
      <c r="KDD30" s="197"/>
      <c r="KDE30" s="197"/>
      <c r="KDF30" s="197"/>
      <c r="KDG30" s="197"/>
      <c r="KDH30" s="197"/>
      <c r="KDI30" s="197"/>
      <c r="KDJ30" s="197"/>
      <c r="KDK30" s="197"/>
      <c r="KDL30" s="197"/>
      <c r="KDM30" s="197"/>
      <c r="KDN30" s="197"/>
      <c r="KDO30" s="197"/>
      <c r="KDP30" s="197"/>
      <c r="KDQ30" s="197"/>
      <c r="KDR30" s="197"/>
      <c r="KDS30" s="197"/>
      <c r="KDT30" s="197"/>
      <c r="KDU30" s="197"/>
      <c r="KDV30" s="197"/>
      <c r="KDW30" s="197"/>
      <c r="KDX30" s="197"/>
      <c r="KDY30" s="197"/>
      <c r="KDZ30" s="197"/>
      <c r="KEA30" s="197"/>
      <c r="KEB30" s="197"/>
      <c r="KEC30" s="197"/>
      <c r="KED30" s="197"/>
      <c r="KEE30" s="197"/>
      <c r="KEF30" s="197"/>
      <c r="KEG30" s="197"/>
      <c r="KEH30" s="197"/>
      <c r="KEI30" s="197"/>
      <c r="KEJ30" s="197"/>
      <c r="KEK30" s="197"/>
      <c r="KEL30" s="197"/>
      <c r="KEM30" s="197"/>
      <c r="KEN30" s="197"/>
      <c r="KEO30" s="197"/>
      <c r="KEP30" s="197"/>
      <c r="KEQ30" s="197"/>
      <c r="KER30" s="197"/>
      <c r="KES30" s="197"/>
      <c r="KET30" s="197"/>
      <c r="KEU30" s="197"/>
      <c r="KEV30" s="197"/>
      <c r="KEW30" s="197"/>
      <c r="KEX30" s="197"/>
      <c r="KEY30" s="197"/>
      <c r="KEZ30" s="197"/>
      <c r="KFA30" s="197"/>
      <c r="KFB30" s="197"/>
      <c r="KFC30" s="197"/>
      <c r="KFD30" s="197"/>
      <c r="KFE30" s="197"/>
      <c r="KFF30" s="197"/>
      <c r="KFG30" s="197"/>
      <c r="KFH30" s="197"/>
      <c r="KFI30" s="197"/>
      <c r="KFJ30" s="197"/>
      <c r="KFK30" s="197"/>
      <c r="KFL30" s="197"/>
      <c r="KFM30" s="197"/>
      <c r="KFN30" s="197"/>
      <c r="KFO30" s="197"/>
      <c r="KFP30" s="197"/>
      <c r="KFQ30" s="197"/>
      <c r="KFR30" s="197"/>
      <c r="KFS30" s="197"/>
      <c r="KFT30" s="197"/>
      <c r="KFU30" s="197"/>
      <c r="KFV30" s="197"/>
      <c r="KFW30" s="197"/>
      <c r="KFX30" s="197"/>
      <c r="KFY30" s="197"/>
      <c r="KFZ30" s="197"/>
      <c r="KGA30" s="197"/>
      <c r="KGB30" s="197"/>
      <c r="KGC30" s="197"/>
      <c r="KGD30" s="197"/>
      <c r="KGE30" s="197"/>
      <c r="KGF30" s="197"/>
      <c r="KGG30" s="197"/>
      <c r="KGH30" s="197"/>
      <c r="KGI30" s="197"/>
      <c r="KGJ30" s="197"/>
      <c r="KGK30" s="197"/>
      <c r="KGL30" s="197"/>
      <c r="KGM30" s="197"/>
      <c r="KGN30" s="197"/>
      <c r="KGO30" s="197"/>
      <c r="KGP30" s="197"/>
      <c r="KGQ30" s="197"/>
      <c r="KGR30" s="197"/>
      <c r="KGS30" s="197"/>
      <c r="KGT30" s="197"/>
      <c r="KGU30" s="197"/>
      <c r="KGV30" s="197"/>
      <c r="KGW30" s="197"/>
      <c r="KGX30" s="197"/>
      <c r="KGY30" s="197"/>
      <c r="KGZ30" s="197"/>
      <c r="KHA30" s="197"/>
      <c r="KHB30" s="197"/>
      <c r="KHC30" s="197"/>
      <c r="KHD30" s="197"/>
      <c r="KHE30" s="197"/>
      <c r="KHF30" s="197"/>
      <c r="KHG30" s="197"/>
      <c r="KHH30" s="197"/>
      <c r="KHI30" s="197"/>
      <c r="KHJ30" s="197"/>
      <c r="KHK30" s="197"/>
      <c r="KHL30" s="197"/>
      <c r="KHM30" s="197"/>
      <c r="KHN30" s="197"/>
      <c r="KHO30" s="197"/>
      <c r="KHP30" s="197"/>
      <c r="KHQ30" s="197"/>
      <c r="KHR30" s="197"/>
      <c r="KHS30" s="197"/>
      <c r="KHT30" s="197"/>
      <c r="KHU30" s="197"/>
      <c r="KHV30" s="197"/>
      <c r="KHW30" s="197"/>
      <c r="KHX30" s="197"/>
      <c r="KHY30" s="197"/>
      <c r="KHZ30" s="197"/>
      <c r="KIA30" s="197"/>
      <c r="KIB30" s="197"/>
      <c r="KIC30" s="197"/>
      <c r="KID30" s="197"/>
      <c r="KIE30" s="197"/>
      <c r="KIF30" s="197"/>
      <c r="KIG30" s="197"/>
      <c r="KIH30" s="197"/>
      <c r="KII30" s="197"/>
      <c r="KIJ30" s="197"/>
      <c r="KIK30" s="197"/>
      <c r="KIL30" s="197"/>
      <c r="KIM30" s="197"/>
      <c r="KIN30" s="197"/>
      <c r="KIO30" s="197"/>
      <c r="KIP30" s="197"/>
      <c r="KIQ30" s="197"/>
      <c r="KIR30" s="197"/>
      <c r="KIS30" s="197"/>
      <c r="KIT30" s="197"/>
      <c r="KIU30" s="197"/>
      <c r="KIV30" s="197"/>
      <c r="KIW30" s="197"/>
      <c r="KIX30" s="197"/>
      <c r="KIY30" s="197"/>
      <c r="KIZ30" s="197"/>
      <c r="KJA30" s="197"/>
      <c r="KJB30" s="197"/>
      <c r="KJC30" s="197"/>
      <c r="KJD30" s="197"/>
      <c r="KJE30" s="197"/>
      <c r="KJF30" s="197"/>
      <c r="KJG30" s="197"/>
      <c r="KJH30" s="197"/>
      <c r="KJI30" s="197"/>
      <c r="KJJ30" s="197"/>
      <c r="KJK30" s="197"/>
      <c r="KJL30" s="197"/>
      <c r="KJM30" s="197"/>
      <c r="KJN30" s="197"/>
      <c r="KJO30" s="197"/>
      <c r="KJP30" s="197"/>
      <c r="KJQ30" s="197"/>
      <c r="KJR30" s="197"/>
      <c r="KJS30" s="197"/>
      <c r="KJT30" s="197"/>
      <c r="KJU30" s="197"/>
      <c r="KJV30" s="197"/>
      <c r="KJW30" s="197"/>
      <c r="KJX30" s="197"/>
      <c r="KJY30" s="197"/>
      <c r="KJZ30" s="197"/>
      <c r="KKA30" s="197"/>
      <c r="KKB30" s="197"/>
      <c r="KKC30" s="197"/>
      <c r="KKD30" s="197"/>
      <c r="KKE30" s="197"/>
      <c r="KKF30" s="197"/>
      <c r="KKG30" s="197"/>
      <c r="KKH30" s="197"/>
      <c r="KKI30" s="197"/>
      <c r="KKJ30" s="197"/>
      <c r="KKK30" s="197"/>
      <c r="KKL30" s="197"/>
      <c r="KKM30" s="197"/>
      <c r="KKN30" s="197"/>
      <c r="KKO30" s="197"/>
      <c r="KKP30" s="197"/>
      <c r="KKQ30" s="197"/>
      <c r="KKR30" s="197"/>
      <c r="KKS30" s="197"/>
      <c r="KKT30" s="197"/>
      <c r="KKU30" s="197"/>
      <c r="KKV30" s="197"/>
      <c r="KKW30" s="197"/>
      <c r="KKX30" s="197"/>
      <c r="KKY30" s="197"/>
      <c r="KKZ30" s="197"/>
      <c r="KLA30" s="197"/>
      <c r="KLB30" s="197"/>
      <c r="KLC30" s="197"/>
      <c r="KLD30" s="197"/>
      <c r="KLE30" s="197"/>
      <c r="KLF30" s="197"/>
      <c r="KLG30" s="197"/>
      <c r="KLH30" s="197"/>
      <c r="KLI30" s="197"/>
      <c r="KLJ30" s="197"/>
      <c r="KLK30" s="197"/>
      <c r="KLL30" s="197"/>
      <c r="KLM30" s="197"/>
      <c r="KLN30" s="197"/>
      <c r="KLO30" s="197"/>
      <c r="KLP30" s="197"/>
      <c r="KLQ30" s="197"/>
      <c r="KLR30" s="197"/>
      <c r="KLS30" s="197"/>
      <c r="KLT30" s="197"/>
      <c r="KLU30" s="197"/>
      <c r="KLV30" s="197"/>
      <c r="KLW30" s="197"/>
      <c r="KLX30" s="197"/>
      <c r="KLY30" s="197"/>
      <c r="KLZ30" s="197"/>
      <c r="KMA30" s="197"/>
      <c r="KMB30" s="197"/>
      <c r="KMC30" s="197"/>
      <c r="KMD30" s="197"/>
      <c r="KME30" s="197"/>
      <c r="KMF30" s="197"/>
      <c r="KMG30" s="197"/>
      <c r="KMH30" s="197"/>
      <c r="KMI30" s="197"/>
      <c r="KMJ30" s="197"/>
      <c r="KMK30" s="197"/>
      <c r="KML30" s="197"/>
      <c r="KMM30" s="197"/>
      <c r="KMN30" s="197"/>
      <c r="KMO30" s="197"/>
      <c r="KMP30" s="197"/>
      <c r="KMQ30" s="197"/>
      <c r="KMR30" s="197"/>
      <c r="KMS30" s="197"/>
      <c r="KMT30" s="197"/>
      <c r="KMU30" s="197"/>
      <c r="KMV30" s="197"/>
      <c r="KMW30" s="197"/>
      <c r="KMX30" s="197"/>
      <c r="KMY30" s="197"/>
      <c r="KMZ30" s="197"/>
      <c r="KNA30" s="197"/>
      <c r="KNB30" s="197"/>
      <c r="KNC30" s="197"/>
      <c r="KND30" s="197"/>
      <c r="KNE30" s="197"/>
      <c r="KNF30" s="197"/>
      <c r="KNG30" s="197"/>
      <c r="KNH30" s="197"/>
      <c r="KNI30" s="197"/>
      <c r="KNJ30" s="197"/>
      <c r="KNK30" s="197"/>
      <c r="KNL30" s="197"/>
      <c r="KNM30" s="197"/>
      <c r="KNN30" s="197"/>
      <c r="KNO30" s="197"/>
      <c r="KNP30" s="197"/>
      <c r="KNQ30" s="197"/>
      <c r="KNR30" s="197"/>
      <c r="KNS30" s="197"/>
      <c r="KNT30" s="197"/>
      <c r="KNU30" s="197"/>
      <c r="KNV30" s="197"/>
      <c r="KNW30" s="197"/>
      <c r="KNX30" s="197"/>
      <c r="KNY30" s="197"/>
      <c r="KNZ30" s="197"/>
      <c r="KOA30" s="197"/>
      <c r="KOB30" s="197"/>
      <c r="KOC30" s="197"/>
      <c r="KOD30" s="197"/>
      <c r="KOE30" s="197"/>
      <c r="KOF30" s="197"/>
      <c r="KOG30" s="197"/>
      <c r="KOH30" s="197"/>
      <c r="KOI30" s="197"/>
      <c r="KOJ30" s="197"/>
      <c r="KOK30" s="197"/>
      <c r="KOL30" s="197"/>
      <c r="KOM30" s="197"/>
      <c r="KON30" s="197"/>
      <c r="KOO30" s="197"/>
      <c r="KOP30" s="197"/>
      <c r="KOQ30" s="197"/>
      <c r="KOR30" s="197"/>
      <c r="KOS30" s="197"/>
      <c r="KOT30" s="197"/>
      <c r="KOU30" s="197"/>
      <c r="KOV30" s="197"/>
      <c r="KOW30" s="197"/>
      <c r="KOX30" s="197"/>
      <c r="KOY30" s="197"/>
      <c r="KOZ30" s="197"/>
      <c r="KPA30" s="197"/>
      <c r="KPB30" s="197"/>
      <c r="KPC30" s="197"/>
      <c r="KPD30" s="197"/>
      <c r="KPE30" s="197"/>
      <c r="KPF30" s="197"/>
      <c r="KPG30" s="197"/>
      <c r="KPH30" s="197"/>
      <c r="KPI30" s="197"/>
      <c r="KPJ30" s="197"/>
      <c r="KPK30" s="197"/>
      <c r="KPL30" s="197"/>
      <c r="KPM30" s="197"/>
      <c r="KPN30" s="197"/>
      <c r="KPO30" s="197"/>
      <c r="KPP30" s="197"/>
      <c r="KPQ30" s="197"/>
      <c r="KPR30" s="197"/>
      <c r="KPS30" s="197"/>
      <c r="KPT30" s="197"/>
      <c r="KPU30" s="197"/>
      <c r="KPV30" s="197"/>
      <c r="KPW30" s="197"/>
      <c r="KPX30" s="197"/>
      <c r="KPY30" s="197"/>
      <c r="KPZ30" s="197"/>
      <c r="KQA30" s="197"/>
      <c r="KQB30" s="197"/>
      <c r="KQC30" s="197"/>
      <c r="KQD30" s="197"/>
      <c r="KQE30" s="197"/>
      <c r="KQF30" s="197"/>
      <c r="KQG30" s="197"/>
      <c r="KQH30" s="197"/>
      <c r="KQI30" s="197"/>
      <c r="KQJ30" s="197"/>
      <c r="KQK30" s="197"/>
      <c r="KQL30" s="197"/>
      <c r="KQM30" s="197"/>
      <c r="KQN30" s="197"/>
      <c r="KQO30" s="197"/>
      <c r="KQP30" s="197"/>
      <c r="KQQ30" s="197"/>
      <c r="KQR30" s="197"/>
      <c r="KQS30" s="197"/>
      <c r="KQT30" s="197"/>
      <c r="KQU30" s="197"/>
      <c r="KQV30" s="197"/>
      <c r="KQW30" s="197"/>
      <c r="KQX30" s="197"/>
      <c r="KQY30" s="197"/>
      <c r="KQZ30" s="197"/>
      <c r="KRA30" s="197"/>
      <c r="KRB30" s="197"/>
      <c r="KRC30" s="197"/>
      <c r="KRD30" s="197"/>
      <c r="KRE30" s="197"/>
      <c r="KRF30" s="197"/>
      <c r="KRG30" s="197"/>
      <c r="KRH30" s="197"/>
      <c r="KRI30" s="197"/>
      <c r="KRJ30" s="197"/>
      <c r="KRK30" s="197"/>
      <c r="KRL30" s="197"/>
      <c r="KRM30" s="197"/>
      <c r="KRN30" s="197"/>
      <c r="KRO30" s="197"/>
      <c r="KRP30" s="197"/>
      <c r="KRQ30" s="197"/>
      <c r="KRR30" s="197"/>
      <c r="KRS30" s="197"/>
      <c r="KRT30" s="197"/>
      <c r="KRU30" s="197"/>
      <c r="KRV30" s="197"/>
      <c r="KRW30" s="197"/>
      <c r="KRX30" s="197"/>
      <c r="KRY30" s="197"/>
      <c r="KRZ30" s="197"/>
      <c r="KSA30" s="197"/>
      <c r="KSB30" s="197"/>
      <c r="KSC30" s="197"/>
      <c r="KSD30" s="197"/>
      <c r="KSE30" s="197"/>
      <c r="KSF30" s="197"/>
      <c r="KSG30" s="197"/>
      <c r="KSH30" s="197"/>
      <c r="KSI30" s="197"/>
      <c r="KSJ30" s="197"/>
      <c r="KSK30" s="197"/>
      <c r="KSL30" s="197"/>
      <c r="KSM30" s="197"/>
      <c r="KSN30" s="197"/>
      <c r="KSO30" s="197"/>
      <c r="KSP30" s="197"/>
      <c r="KSQ30" s="197"/>
      <c r="KSR30" s="197"/>
      <c r="KSS30" s="197"/>
      <c r="KST30" s="197"/>
      <c r="KSU30" s="197"/>
      <c r="KSV30" s="197"/>
      <c r="KSW30" s="197"/>
      <c r="KSX30" s="197"/>
      <c r="KSY30" s="197"/>
      <c r="KSZ30" s="197"/>
      <c r="KTA30" s="197"/>
      <c r="KTB30" s="197"/>
      <c r="KTC30" s="197"/>
      <c r="KTD30" s="197"/>
      <c r="KTE30" s="197"/>
      <c r="KTF30" s="197"/>
      <c r="KTG30" s="197"/>
      <c r="KTH30" s="197"/>
      <c r="KTI30" s="197"/>
      <c r="KTJ30" s="197"/>
      <c r="KTK30" s="197"/>
      <c r="KTL30" s="197"/>
      <c r="KTM30" s="197"/>
      <c r="KTN30" s="197"/>
      <c r="KTO30" s="197"/>
      <c r="KTP30" s="197"/>
      <c r="KTQ30" s="197"/>
      <c r="KTR30" s="197"/>
      <c r="KTS30" s="197"/>
      <c r="KTT30" s="197"/>
      <c r="KTU30" s="197"/>
      <c r="KTV30" s="197"/>
      <c r="KTW30" s="197"/>
      <c r="KTX30" s="197"/>
      <c r="KTY30" s="197"/>
      <c r="KTZ30" s="197"/>
      <c r="KUA30" s="197"/>
      <c r="KUB30" s="197"/>
      <c r="KUC30" s="197"/>
      <c r="KUD30" s="197"/>
      <c r="KUE30" s="197"/>
      <c r="KUF30" s="197"/>
      <c r="KUG30" s="197"/>
      <c r="KUH30" s="197"/>
      <c r="KUI30" s="197"/>
      <c r="KUJ30" s="197"/>
      <c r="KUK30" s="197"/>
      <c r="KUL30" s="197"/>
      <c r="KUM30" s="197"/>
      <c r="KUN30" s="197"/>
      <c r="KUO30" s="197"/>
      <c r="KUP30" s="197"/>
      <c r="KUQ30" s="197"/>
      <c r="KUR30" s="197"/>
      <c r="KUS30" s="197"/>
      <c r="KUT30" s="197"/>
      <c r="KUU30" s="197"/>
      <c r="KUV30" s="197"/>
      <c r="KUW30" s="197"/>
      <c r="KUX30" s="197"/>
      <c r="KUY30" s="197"/>
      <c r="KUZ30" s="197"/>
      <c r="KVA30" s="197"/>
      <c r="KVB30" s="197"/>
      <c r="KVC30" s="197"/>
      <c r="KVD30" s="197"/>
      <c r="KVE30" s="197"/>
      <c r="KVF30" s="197"/>
      <c r="KVG30" s="197"/>
      <c r="KVH30" s="197"/>
      <c r="KVI30" s="197"/>
      <c r="KVJ30" s="197"/>
      <c r="KVK30" s="197"/>
      <c r="KVL30" s="197"/>
      <c r="KVM30" s="197"/>
      <c r="KVN30" s="197"/>
      <c r="KVO30" s="197"/>
      <c r="KVP30" s="197"/>
      <c r="KVQ30" s="197"/>
      <c r="KVR30" s="197"/>
      <c r="KVS30" s="197"/>
      <c r="KVT30" s="197"/>
      <c r="KVU30" s="197"/>
      <c r="KVV30" s="197"/>
      <c r="KVW30" s="197"/>
      <c r="KVX30" s="197"/>
      <c r="KVY30" s="197"/>
      <c r="KVZ30" s="197"/>
      <c r="KWA30" s="197"/>
      <c r="KWB30" s="197"/>
      <c r="KWC30" s="197"/>
      <c r="KWD30" s="197"/>
      <c r="KWE30" s="197"/>
      <c r="KWF30" s="197"/>
      <c r="KWG30" s="197"/>
      <c r="KWH30" s="197"/>
      <c r="KWI30" s="197"/>
      <c r="KWJ30" s="197"/>
      <c r="KWK30" s="197"/>
      <c r="KWL30" s="197"/>
      <c r="KWM30" s="197"/>
      <c r="KWN30" s="197"/>
      <c r="KWO30" s="197"/>
      <c r="KWP30" s="197"/>
      <c r="KWQ30" s="197"/>
      <c r="KWR30" s="197"/>
      <c r="KWS30" s="197"/>
      <c r="KWT30" s="197"/>
      <c r="KWU30" s="197"/>
      <c r="KWV30" s="197"/>
      <c r="KWW30" s="197"/>
      <c r="KWX30" s="197"/>
      <c r="KWY30" s="197"/>
      <c r="KWZ30" s="197"/>
      <c r="KXA30" s="197"/>
      <c r="KXB30" s="197"/>
      <c r="KXC30" s="197"/>
      <c r="KXD30" s="197"/>
      <c r="KXE30" s="197"/>
      <c r="KXF30" s="197"/>
      <c r="KXG30" s="197"/>
      <c r="KXH30" s="197"/>
      <c r="KXI30" s="197"/>
      <c r="KXJ30" s="197"/>
      <c r="KXK30" s="197"/>
      <c r="KXL30" s="197"/>
      <c r="KXM30" s="197"/>
      <c r="KXN30" s="197"/>
      <c r="KXO30" s="197"/>
      <c r="KXP30" s="197"/>
      <c r="KXQ30" s="197"/>
      <c r="KXR30" s="197"/>
      <c r="KXS30" s="197"/>
      <c r="KXT30" s="197"/>
      <c r="KXU30" s="197"/>
      <c r="KXV30" s="197"/>
      <c r="KXW30" s="197"/>
      <c r="KXX30" s="197"/>
      <c r="KXY30" s="197"/>
      <c r="KXZ30" s="197"/>
      <c r="KYA30" s="197"/>
      <c r="KYB30" s="197"/>
      <c r="KYC30" s="197"/>
      <c r="KYD30" s="197"/>
      <c r="KYE30" s="197"/>
      <c r="KYF30" s="197"/>
      <c r="KYG30" s="197"/>
      <c r="KYH30" s="197"/>
      <c r="KYI30" s="197"/>
      <c r="KYJ30" s="197"/>
      <c r="KYK30" s="197"/>
      <c r="KYL30" s="197"/>
      <c r="KYM30" s="197"/>
      <c r="KYN30" s="197"/>
      <c r="KYO30" s="197"/>
      <c r="KYP30" s="197"/>
      <c r="KYQ30" s="197"/>
      <c r="KYR30" s="197"/>
      <c r="KYS30" s="197"/>
      <c r="KYT30" s="197"/>
      <c r="KYU30" s="197"/>
      <c r="KYV30" s="197"/>
      <c r="KYW30" s="197"/>
      <c r="KYX30" s="197"/>
      <c r="KYY30" s="197"/>
      <c r="KYZ30" s="197"/>
      <c r="KZA30" s="197"/>
      <c r="KZB30" s="197"/>
      <c r="KZC30" s="197"/>
      <c r="KZD30" s="197"/>
      <c r="KZE30" s="197"/>
      <c r="KZF30" s="197"/>
      <c r="KZG30" s="197"/>
      <c r="KZH30" s="197"/>
      <c r="KZI30" s="197"/>
      <c r="KZJ30" s="197"/>
      <c r="KZK30" s="197"/>
      <c r="KZL30" s="197"/>
      <c r="KZM30" s="197"/>
      <c r="KZN30" s="197"/>
      <c r="KZO30" s="197"/>
      <c r="KZP30" s="197"/>
      <c r="KZQ30" s="197"/>
      <c r="KZR30" s="197"/>
      <c r="KZS30" s="197"/>
      <c r="KZT30" s="197"/>
      <c r="KZU30" s="197"/>
      <c r="KZV30" s="197"/>
      <c r="KZW30" s="197"/>
      <c r="KZX30" s="197"/>
      <c r="KZY30" s="197"/>
      <c r="KZZ30" s="197"/>
      <c r="LAA30" s="197"/>
      <c r="LAB30" s="197"/>
      <c r="LAC30" s="197"/>
      <c r="LAD30" s="197"/>
      <c r="LAE30" s="197"/>
      <c r="LAF30" s="197"/>
      <c r="LAG30" s="197"/>
      <c r="LAH30" s="197"/>
      <c r="LAI30" s="197"/>
      <c r="LAJ30" s="197"/>
      <c r="LAK30" s="197"/>
      <c r="LAL30" s="197"/>
      <c r="LAM30" s="197"/>
      <c r="LAN30" s="197"/>
      <c r="LAO30" s="197"/>
      <c r="LAP30" s="197"/>
      <c r="LAQ30" s="197"/>
      <c r="LAR30" s="197"/>
      <c r="LAS30" s="197"/>
      <c r="LAT30" s="197"/>
      <c r="LAU30" s="197"/>
      <c r="LAV30" s="197"/>
      <c r="LAW30" s="197"/>
      <c r="LAX30" s="197"/>
      <c r="LAY30" s="197"/>
      <c r="LAZ30" s="197"/>
      <c r="LBA30" s="197"/>
      <c r="LBB30" s="197"/>
      <c r="LBC30" s="197"/>
      <c r="LBD30" s="197"/>
      <c r="LBE30" s="197"/>
      <c r="LBF30" s="197"/>
      <c r="LBG30" s="197"/>
      <c r="LBH30" s="197"/>
      <c r="LBI30" s="197"/>
      <c r="LBJ30" s="197"/>
      <c r="LBK30" s="197"/>
      <c r="LBL30" s="197"/>
      <c r="LBM30" s="197"/>
      <c r="LBN30" s="197"/>
      <c r="LBO30" s="197"/>
      <c r="LBP30" s="197"/>
      <c r="LBQ30" s="197"/>
      <c r="LBR30" s="197"/>
      <c r="LBS30" s="197"/>
      <c r="LBT30" s="197"/>
      <c r="LBU30" s="197"/>
      <c r="LBV30" s="197"/>
      <c r="LBW30" s="197"/>
      <c r="LBX30" s="197"/>
      <c r="LBY30" s="197"/>
      <c r="LBZ30" s="197"/>
      <c r="LCA30" s="197"/>
      <c r="LCB30" s="197"/>
      <c r="LCC30" s="197"/>
      <c r="LCD30" s="197"/>
      <c r="LCE30" s="197"/>
      <c r="LCF30" s="197"/>
      <c r="LCG30" s="197"/>
      <c r="LCH30" s="197"/>
      <c r="LCI30" s="197"/>
      <c r="LCJ30" s="197"/>
      <c r="LCK30" s="197"/>
      <c r="LCL30" s="197"/>
      <c r="LCM30" s="197"/>
      <c r="LCN30" s="197"/>
      <c r="LCO30" s="197"/>
      <c r="LCP30" s="197"/>
      <c r="LCQ30" s="197"/>
      <c r="LCR30" s="197"/>
      <c r="LCS30" s="197"/>
      <c r="LCT30" s="197"/>
      <c r="LCU30" s="197"/>
      <c r="LCV30" s="197"/>
      <c r="LCW30" s="197"/>
      <c r="LCX30" s="197"/>
      <c r="LCY30" s="197"/>
      <c r="LCZ30" s="197"/>
      <c r="LDA30" s="197"/>
      <c r="LDB30" s="197"/>
      <c r="LDC30" s="197"/>
      <c r="LDD30" s="197"/>
      <c r="LDE30" s="197"/>
      <c r="LDF30" s="197"/>
      <c r="LDG30" s="197"/>
      <c r="LDH30" s="197"/>
      <c r="LDI30" s="197"/>
      <c r="LDJ30" s="197"/>
      <c r="LDK30" s="197"/>
      <c r="LDL30" s="197"/>
      <c r="LDM30" s="197"/>
      <c r="LDN30" s="197"/>
      <c r="LDO30" s="197"/>
      <c r="LDP30" s="197"/>
      <c r="LDQ30" s="197"/>
      <c r="LDR30" s="197"/>
      <c r="LDS30" s="197"/>
      <c r="LDT30" s="197"/>
      <c r="LDU30" s="197"/>
      <c r="LDV30" s="197"/>
      <c r="LDW30" s="197"/>
      <c r="LDX30" s="197"/>
      <c r="LDY30" s="197"/>
      <c r="LDZ30" s="197"/>
      <c r="LEA30" s="197"/>
      <c r="LEB30" s="197"/>
      <c r="LEC30" s="197"/>
      <c r="LED30" s="197"/>
      <c r="LEE30" s="197"/>
      <c r="LEF30" s="197"/>
      <c r="LEG30" s="197"/>
      <c r="LEH30" s="197"/>
      <c r="LEI30" s="197"/>
      <c r="LEJ30" s="197"/>
      <c r="LEK30" s="197"/>
      <c r="LEL30" s="197"/>
      <c r="LEM30" s="197"/>
      <c r="LEN30" s="197"/>
      <c r="LEO30" s="197"/>
      <c r="LEP30" s="197"/>
      <c r="LEQ30" s="197"/>
      <c r="LER30" s="197"/>
      <c r="LES30" s="197"/>
      <c r="LET30" s="197"/>
      <c r="LEU30" s="197"/>
      <c r="LEV30" s="197"/>
      <c r="LEW30" s="197"/>
      <c r="LEX30" s="197"/>
      <c r="LEY30" s="197"/>
      <c r="LEZ30" s="197"/>
      <c r="LFA30" s="197"/>
      <c r="LFB30" s="197"/>
      <c r="LFC30" s="197"/>
      <c r="LFD30" s="197"/>
      <c r="LFE30" s="197"/>
      <c r="LFF30" s="197"/>
      <c r="LFG30" s="197"/>
      <c r="LFH30" s="197"/>
      <c r="LFI30" s="197"/>
      <c r="LFJ30" s="197"/>
      <c r="LFK30" s="197"/>
      <c r="LFL30" s="197"/>
      <c r="LFM30" s="197"/>
      <c r="LFN30" s="197"/>
      <c r="LFO30" s="197"/>
      <c r="LFP30" s="197"/>
      <c r="LFQ30" s="197"/>
      <c r="LFR30" s="197"/>
      <c r="LFS30" s="197"/>
      <c r="LFT30" s="197"/>
      <c r="LFU30" s="197"/>
      <c r="LFV30" s="197"/>
      <c r="LFW30" s="197"/>
      <c r="LFX30" s="197"/>
      <c r="LFY30" s="197"/>
      <c r="LFZ30" s="197"/>
      <c r="LGA30" s="197"/>
      <c r="LGB30" s="197"/>
      <c r="LGC30" s="197"/>
      <c r="LGD30" s="197"/>
      <c r="LGE30" s="197"/>
      <c r="LGF30" s="197"/>
      <c r="LGG30" s="197"/>
      <c r="LGH30" s="197"/>
      <c r="LGI30" s="197"/>
      <c r="LGJ30" s="197"/>
      <c r="LGK30" s="197"/>
      <c r="LGL30" s="197"/>
      <c r="LGM30" s="197"/>
      <c r="LGN30" s="197"/>
      <c r="LGO30" s="197"/>
      <c r="LGP30" s="197"/>
      <c r="LGQ30" s="197"/>
      <c r="LGR30" s="197"/>
      <c r="LGS30" s="197"/>
      <c r="LGT30" s="197"/>
      <c r="LGU30" s="197"/>
      <c r="LGV30" s="197"/>
      <c r="LGW30" s="197"/>
      <c r="LGX30" s="197"/>
      <c r="LGY30" s="197"/>
      <c r="LGZ30" s="197"/>
      <c r="LHA30" s="197"/>
      <c r="LHB30" s="197"/>
      <c r="LHC30" s="197"/>
      <c r="LHD30" s="197"/>
      <c r="LHE30" s="197"/>
      <c r="LHF30" s="197"/>
      <c r="LHG30" s="197"/>
      <c r="LHH30" s="197"/>
      <c r="LHI30" s="197"/>
      <c r="LHJ30" s="197"/>
      <c r="LHK30" s="197"/>
      <c r="LHL30" s="197"/>
      <c r="LHM30" s="197"/>
      <c r="LHN30" s="197"/>
      <c r="LHO30" s="197"/>
      <c r="LHP30" s="197"/>
      <c r="LHQ30" s="197"/>
      <c r="LHR30" s="197"/>
      <c r="LHS30" s="197"/>
      <c r="LHT30" s="197"/>
      <c r="LHU30" s="197"/>
      <c r="LHV30" s="197"/>
      <c r="LHW30" s="197"/>
      <c r="LHX30" s="197"/>
      <c r="LHY30" s="197"/>
      <c r="LHZ30" s="197"/>
      <c r="LIA30" s="197"/>
      <c r="LIB30" s="197"/>
      <c r="LIC30" s="197"/>
      <c r="LID30" s="197"/>
      <c r="LIE30" s="197"/>
      <c r="LIF30" s="197"/>
      <c r="LIG30" s="197"/>
      <c r="LIH30" s="197"/>
      <c r="LII30" s="197"/>
      <c r="LIJ30" s="197"/>
      <c r="LIK30" s="197"/>
      <c r="LIL30" s="197"/>
      <c r="LIM30" s="197"/>
      <c r="LIN30" s="197"/>
      <c r="LIO30" s="197"/>
      <c r="LIP30" s="197"/>
      <c r="LIQ30" s="197"/>
      <c r="LIR30" s="197"/>
      <c r="LIS30" s="197"/>
      <c r="LIT30" s="197"/>
      <c r="LIU30" s="197"/>
      <c r="LIV30" s="197"/>
      <c r="LIW30" s="197"/>
      <c r="LIX30" s="197"/>
      <c r="LIY30" s="197"/>
      <c r="LIZ30" s="197"/>
      <c r="LJA30" s="197"/>
      <c r="LJB30" s="197"/>
      <c r="LJC30" s="197"/>
      <c r="LJD30" s="197"/>
      <c r="LJE30" s="197"/>
      <c r="LJF30" s="197"/>
      <c r="LJG30" s="197"/>
      <c r="LJH30" s="197"/>
      <c r="LJI30" s="197"/>
      <c r="LJJ30" s="197"/>
      <c r="LJK30" s="197"/>
      <c r="LJL30" s="197"/>
      <c r="LJM30" s="197"/>
      <c r="LJN30" s="197"/>
      <c r="LJO30" s="197"/>
      <c r="LJP30" s="197"/>
      <c r="LJQ30" s="197"/>
      <c r="LJR30" s="197"/>
      <c r="LJS30" s="197"/>
      <c r="LJT30" s="197"/>
      <c r="LJU30" s="197"/>
      <c r="LJV30" s="197"/>
      <c r="LJW30" s="197"/>
      <c r="LJX30" s="197"/>
      <c r="LJY30" s="197"/>
      <c r="LJZ30" s="197"/>
      <c r="LKA30" s="197"/>
      <c r="LKB30" s="197"/>
      <c r="LKC30" s="197"/>
      <c r="LKD30" s="197"/>
      <c r="LKE30" s="197"/>
      <c r="LKF30" s="197"/>
      <c r="LKG30" s="197"/>
      <c r="LKH30" s="197"/>
      <c r="LKI30" s="197"/>
      <c r="LKJ30" s="197"/>
      <c r="LKK30" s="197"/>
      <c r="LKL30" s="197"/>
      <c r="LKM30" s="197"/>
      <c r="LKN30" s="197"/>
      <c r="LKO30" s="197"/>
      <c r="LKP30" s="197"/>
      <c r="LKQ30" s="197"/>
      <c r="LKR30" s="197"/>
      <c r="LKS30" s="197"/>
      <c r="LKT30" s="197"/>
      <c r="LKU30" s="197"/>
      <c r="LKV30" s="197"/>
      <c r="LKW30" s="197"/>
      <c r="LKX30" s="197"/>
      <c r="LKY30" s="197"/>
      <c r="LKZ30" s="197"/>
      <c r="LLA30" s="197"/>
      <c r="LLB30" s="197"/>
      <c r="LLC30" s="197"/>
      <c r="LLD30" s="197"/>
      <c r="LLE30" s="197"/>
      <c r="LLF30" s="197"/>
      <c r="LLG30" s="197"/>
      <c r="LLH30" s="197"/>
      <c r="LLI30" s="197"/>
      <c r="LLJ30" s="197"/>
      <c r="LLK30" s="197"/>
      <c r="LLL30" s="197"/>
      <c r="LLM30" s="197"/>
      <c r="LLN30" s="197"/>
      <c r="LLO30" s="197"/>
      <c r="LLP30" s="197"/>
      <c r="LLQ30" s="197"/>
      <c r="LLR30" s="197"/>
      <c r="LLS30" s="197"/>
      <c r="LLT30" s="197"/>
      <c r="LLU30" s="197"/>
      <c r="LLV30" s="197"/>
      <c r="LLW30" s="197"/>
      <c r="LLX30" s="197"/>
      <c r="LLY30" s="197"/>
      <c r="LLZ30" s="197"/>
      <c r="LMA30" s="197"/>
      <c r="LMB30" s="197"/>
      <c r="LMC30" s="197"/>
      <c r="LMD30" s="197"/>
      <c r="LME30" s="197"/>
      <c r="LMF30" s="197"/>
      <c r="LMG30" s="197"/>
      <c r="LMH30" s="197"/>
      <c r="LMI30" s="197"/>
      <c r="LMJ30" s="197"/>
      <c r="LMK30" s="197"/>
      <c r="LML30" s="197"/>
      <c r="LMM30" s="197"/>
      <c r="LMN30" s="197"/>
      <c r="LMO30" s="197"/>
      <c r="LMP30" s="197"/>
      <c r="LMQ30" s="197"/>
      <c r="LMR30" s="197"/>
      <c r="LMS30" s="197"/>
      <c r="LMT30" s="197"/>
      <c r="LMU30" s="197"/>
      <c r="LMV30" s="197"/>
      <c r="LMW30" s="197"/>
      <c r="LMX30" s="197"/>
      <c r="LMY30" s="197"/>
      <c r="LMZ30" s="197"/>
      <c r="LNA30" s="197"/>
      <c r="LNB30" s="197"/>
      <c r="LNC30" s="197"/>
      <c r="LND30" s="197"/>
      <c r="LNE30" s="197"/>
      <c r="LNF30" s="197"/>
      <c r="LNG30" s="197"/>
      <c r="LNH30" s="197"/>
      <c r="LNI30" s="197"/>
      <c r="LNJ30" s="197"/>
      <c r="LNK30" s="197"/>
      <c r="LNL30" s="197"/>
      <c r="LNM30" s="197"/>
      <c r="LNN30" s="197"/>
      <c r="LNO30" s="197"/>
      <c r="LNP30" s="197"/>
      <c r="LNQ30" s="197"/>
      <c r="LNR30" s="197"/>
      <c r="LNS30" s="197"/>
      <c r="LNT30" s="197"/>
      <c r="LNU30" s="197"/>
      <c r="LNV30" s="197"/>
      <c r="LNW30" s="197"/>
      <c r="LNX30" s="197"/>
      <c r="LNY30" s="197"/>
      <c r="LNZ30" s="197"/>
      <c r="LOA30" s="197"/>
      <c r="LOB30" s="197"/>
      <c r="LOC30" s="197"/>
      <c r="LOD30" s="197"/>
      <c r="LOE30" s="197"/>
      <c r="LOF30" s="197"/>
      <c r="LOG30" s="197"/>
      <c r="LOH30" s="197"/>
      <c r="LOI30" s="197"/>
      <c r="LOJ30" s="197"/>
      <c r="LOK30" s="197"/>
      <c r="LOL30" s="197"/>
      <c r="LOM30" s="197"/>
      <c r="LON30" s="197"/>
      <c r="LOO30" s="197"/>
      <c r="LOP30" s="197"/>
      <c r="LOQ30" s="197"/>
      <c r="LOR30" s="197"/>
      <c r="LOS30" s="197"/>
      <c r="LOT30" s="197"/>
      <c r="LOU30" s="197"/>
      <c r="LOV30" s="197"/>
      <c r="LOW30" s="197"/>
      <c r="LOX30" s="197"/>
      <c r="LOY30" s="197"/>
      <c r="LOZ30" s="197"/>
      <c r="LPA30" s="197"/>
      <c r="LPB30" s="197"/>
      <c r="LPC30" s="197"/>
      <c r="LPD30" s="197"/>
      <c r="LPE30" s="197"/>
      <c r="LPF30" s="197"/>
      <c r="LPG30" s="197"/>
      <c r="LPH30" s="197"/>
      <c r="LPI30" s="197"/>
      <c r="LPJ30" s="197"/>
      <c r="LPK30" s="197"/>
      <c r="LPL30" s="197"/>
      <c r="LPM30" s="197"/>
      <c r="LPN30" s="197"/>
      <c r="LPO30" s="197"/>
      <c r="LPP30" s="197"/>
      <c r="LPQ30" s="197"/>
      <c r="LPR30" s="197"/>
      <c r="LPS30" s="197"/>
      <c r="LPT30" s="197"/>
      <c r="LPU30" s="197"/>
      <c r="LPV30" s="197"/>
      <c r="LPW30" s="197"/>
      <c r="LPX30" s="197"/>
      <c r="LPY30" s="197"/>
      <c r="LPZ30" s="197"/>
      <c r="LQA30" s="197"/>
      <c r="LQB30" s="197"/>
      <c r="LQC30" s="197"/>
      <c r="LQD30" s="197"/>
      <c r="LQE30" s="197"/>
      <c r="LQF30" s="197"/>
      <c r="LQG30" s="197"/>
      <c r="LQH30" s="197"/>
      <c r="LQI30" s="197"/>
      <c r="LQJ30" s="197"/>
      <c r="LQK30" s="197"/>
      <c r="LQL30" s="197"/>
      <c r="LQM30" s="197"/>
      <c r="LQN30" s="197"/>
      <c r="LQO30" s="197"/>
      <c r="LQP30" s="197"/>
      <c r="LQQ30" s="197"/>
      <c r="LQR30" s="197"/>
      <c r="LQS30" s="197"/>
      <c r="LQT30" s="197"/>
      <c r="LQU30" s="197"/>
      <c r="LQV30" s="197"/>
      <c r="LQW30" s="197"/>
      <c r="LQX30" s="197"/>
      <c r="LQY30" s="197"/>
      <c r="LQZ30" s="197"/>
      <c r="LRA30" s="197"/>
      <c r="LRB30" s="197"/>
      <c r="LRC30" s="197"/>
      <c r="LRD30" s="197"/>
      <c r="LRE30" s="197"/>
      <c r="LRF30" s="197"/>
      <c r="LRG30" s="197"/>
      <c r="LRH30" s="197"/>
      <c r="LRI30" s="197"/>
      <c r="LRJ30" s="197"/>
      <c r="LRK30" s="197"/>
      <c r="LRL30" s="197"/>
      <c r="LRM30" s="197"/>
      <c r="LRN30" s="197"/>
      <c r="LRO30" s="197"/>
      <c r="LRP30" s="197"/>
      <c r="LRQ30" s="197"/>
      <c r="LRR30" s="197"/>
      <c r="LRS30" s="197"/>
      <c r="LRT30" s="197"/>
      <c r="LRU30" s="197"/>
      <c r="LRV30" s="197"/>
      <c r="LRW30" s="197"/>
      <c r="LRX30" s="197"/>
      <c r="LRY30" s="197"/>
      <c r="LRZ30" s="197"/>
      <c r="LSA30" s="197"/>
      <c r="LSB30" s="197"/>
      <c r="LSC30" s="197"/>
      <c r="LSD30" s="197"/>
      <c r="LSE30" s="197"/>
      <c r="LSF30" s="197"/>
      <c r="LSG30" s="197"/>
      <c r="LSH30" s="197"/>
      <c r="LSI30" s="197"/>
      <c r="LSJ30" s="197"/>
      <c r="LSK30" s="197"/>
      <c r="LSL30" s="197"/>
      <c r="LSM30" s="197"/>
      <c r="LSN30" s="197"/>
      <c r="LSO30" s="197"/>
      <c r="LSP30" s="197"/>
      <c r="LSQ30" s="197"/>
      <c r="LSR30" s="197"/>
      <c r="LSS30" s="197"/>
      <c r="LST30" s="197"/>
      <c r="LSU30" s="197"/>
      <c r="LSV30" s="197"/>
      <c r="LSW30" s="197"/>
      <c r="LSX30" s="197"/>
      <c r="LSY30" s="197"/>
      <c r="LSZ30" s="197"/>
      <c r="LTA30" s="197"/>
      <c r="LTB30" s="197"/>
      <c r="LTC30" s="197"/>
      <c r="LTD30" s="197"/>
      <c r="LTE30" s="197"/>
      <c r="LTF30" s="197"/>
      <c r="LTG30" s="197"/>
      <c r="LTH30" s="197"/>
      <c r="LTI30" s="197"/>
      <c r="LTJ30" s="197"/>
      <c r="LTK30" s="197"/>
      <c r="LTL30" s="197"/>
      <c r="LTM30" s="197"/>
      <c r="LTN30" s="197"/>
      <c r="LTO30" s="197"/>
      <c r="LTP30" s="197"/>
      <c r="LTQ30" s="197"/>
      <c r="LTR30" s="197"/>
      <c r="LTS30" s="197"/>
      <c r="LTT30" s="197"/>
      <c r="LTU30" s="197"/>
      <c r="LTV30" s="197"/>
      <c r="LTW30" s="197"/>
      <c r="LTX30" s="197"/>
      <c r="LTY30" s="197"/>
      <c r="LTZ30" s="197"/>
      <c r="LUA30" s="197"/>
      <c r="LUB30" s="197"/>
      <c r="LUC30" s="197"/>
      <c r="LUD30" s="197"/>
      <c r="LUE30" s="197"/>
      <c r="LUF30" s="197"/>
      <c r="LUG30" s="197"/>
      <c r="LUH30" s="197"/>
      <c r="LUI30" s="197"/>
      <c r="LUJ30" s="197"/>
      <c r="LUK30" s="197"/>
      <c r="LUL30" s="197"/>
      <c r="LUM30" s="197"/>
      <c r="LUN30" s="197"/>
      <c r="LUO30" s="197"/>
      <c r="LUP30" s="197"/>
      <c r="LUQ30" s="197"/>
      <c r="LUR30" s="197"/>
      <c r="LUS30" s="197"/>
      <c r="LUT30" s="197"/>
      <c r="LUU30" s="197"/>
      <c r="LUV30" s="197"/>
      <c r="LUW30" s="197"/>
      <c r="LUX30" s="197"/>
      <c r="LUY30" s="197"/>
      <c r="LUZ30" s="197"/>
      <c r="LVA30" s="197"/>
      <c r="LVB30" s="197"/>
      <c r="LVC30" s="197"/>
      <c r="LVD30" s="197"/>
      <c r="LVE30" s="197"/>
      <c r="LVF30" s="197"/>
      <c r="LVG30" s="197"/>
      <c r="LVH30" s="197"/>
      <c r="LVI30" s="197"/>
      <c r="LVJ30" s="197"/>
      <c r="LVK30" s="197"/>
      <c r="LVL30" s="197"/>
      <c r="LVM30" s="197"/>
      <c r="LVN30" s="197"/>
      <c r="LVO30" s="197"/>
      <c r="LVP30" s="197"/>
      <c r="LVQ30" s="197"/>
      <c r="LVR30" s="197"/>
      <c r="LVS30" s="197"/>
      <c r="LVT30" s="197"/>
      <c r="LVU30" s="197"/>
      <c r="LVV30" s="197"/>
      <c r="LVW30" s="197"/>
      <c r="LVX30" s="197"/>
      <c r="LVY30" s="197"/>
      <c r="LVZ30" s="197"/>
      <c r="LWA30" s="197"/>
      <c r="LWB30" s="197"/>
      <c r="LWC30" s="197"/>
      <c r="LWD30" s="197"/>
      <c r="LWE30" s="197"/>
      <c r="LWF30" s="197"/>
      <c r="LWG30" s="197"/>
      <c r="LWH30" s="197"/>
      <c r="LWI30" s="197"/>
      <c r="LWJ30" s="197"/>
      <c r="LWK30" s="197"/>
      <c r="LWL30" s="197"/>
      <c r="LWM30" s="197"/>
      <c r="LWN30" s="197"/>
      <c r="LWO30" s="197"/>
      <c r="LWP30" s="197"/>
      <c r="LWQ30" s="197"/>
      <c r="LWR30" s="197"/>
      <c r="LWS30" s="197"/>
      <c r="LWT30" s="197"/>
      <c r="LWU30" s="197"/>
      <c r="LWV30" s="197"/>
      <c r="LWW30" s="197"/>
      <c r="LWX30" s="197"/>
      <c r="LWY30" s="197"/>
      <c r="LWZ30" s="197"/>
      <c r="LXA30" s="197"/>
      <c r="LXB30" s="197"/>
      <c r="LXC30" s="197"/>
      <c r="LXD30" s="197"/>
      <c r="LXE30" s="197"/>
      <c r="LXF30" s="197"/>
      <c r="LXG30" s="197"/>
      <c r="LXH30" s="197"/>
      <c r="LXI30" s="197"/>
      <c r="LXJ30" s="197"/>
      <c r="LXK30" s="197"/>
      <c r="LXL30" s="197"/>
      <c r="LXM30" s="197"/>
      <c r="LXN30" s="197"/>
      <c r="LXO30" s="197"/>
      <c r="LXP30" s="197"/>
      <c r="LXQ30" s="197"/>
      <c r="LXR30" s="197"/>
      <c r="LXS30" s="197"/>
      <c r="LXT30" s="197"/>
      <c r="LXU30" s="197"/>
      <c r="LXV30" s="197"/>
      <c r="LXW30" s="197"/>
      <c r="LXX30" s="197"/>
      <c r="LXY30" s="197"/>
      <c r="LXZ30" s="197"/>
      <c r="LYA30" s="197"/>
      <c r="LYB30" s="197"/>
      <c r="LYC30" s="197"/>
      <c r="LYD30" s="197"/>
      <c r="LYE30" s="197"/>
      <c r="LYF30" s="197"/>
      <c r="LYG30" s="197"/>
      <c r="LYH30" s="197"/>
      <c r="LYI30" s="197"/>
      <c r="LYJ30" s="197"/>
      <c r="LYK30" s="197"/>
      <c r="LYL30" s="197"/>
      <c r="LYM30" s="197"/>
      <c r="LYN30" s="197"/>
      <c r="LYO30" s="197"/>
      <c r="LYP30" s="197"/>
      <c r="LYQ30" s="197"/>
      <c r="LYR30" s="197"/>
      <c r="LYS30" s="197"/>
      <c r="LYT30" s="197"/>
      <c r="LYU30" s="197"/>
      <c r="LYV30" s="197"/>
      <c r="LYW30" s="197"/>
      <c r="LYX30" s="197"/>
      <c r="LYY30" s="197"/>
      <c r="LYZ30" s="197"/>
      <c r="LZA30" s="197"/>
      <c r="LZB30" s="197"/>
      <c r="LZC30" s="197"/>
      <c r="LZD30" s="197"/>
      <c r="LZE30" s="197"/>
      <c r="LZF30" s="197"/>
      <c r="LZG30" s="197"/>
      <c r="LZH30" s="197"/>
      <c r="LZI30" s="197"/>
      <c r="LZJ30" s="197"/>
      <c r="LZK30" s="197"/>
      <c r="LZL30" s="197"/>
      <c r="LZM30" s="197"/>
      <c r="LZN30" s="197"/>
      <c r="LZO30" s="197"/>
      <c r="LZP30" s="197"/>
      <c r="LZQ30" s="197"/>
      <c r="LZR30" s="197"/>
      <c r="LZS30" s="197"/>
      <c r="LZT30" s="197"/>
      <c r="LZU30" s="197"/>
      <c r="LZV30" s="197"/>
      <c r="LZW30" s="197"/>
      <c r="LZX30" s="197"/>
      <c r="LZY30" s="197"/>
      <c r="LZZ30" s="197"/>
      <c r="MAA30" s="197"/>
      <c r="MAB30" s="197"/>
      <c r="MAC30" s="197"/>
      <c r="MAD30" s="197"/>
      <c r="MAE30" s="197"/>
      <c r="MAF30" s="197"/>
      <c r="MAG30" s="197"/>
      <c r="MAH30" s="197"/>
      <c r="MAI30" s="197"/>
      <c r="MAJ30" s="197"/>
      <c r="MAK30" s="197"/>
      <c r="MAL30" s="197"/>
      <c r="MAM30" s="197"/>
      <c r="MAN30" s="197"/>
      <c r="MAO30" s="197"/>
      <c r="MAP30" s="197"/>
      <c r="MAQ30" s="197"/>
      <c r="MAR30" s="197"/>
      <c r="MAS30" s="197"/>
      <c r="MAT30" s="197"/>
      <c r="MAU30" s="197"/>
      <c r="MAV30" s="197"/>
      <c r="MAW30" s="197"/>
      <c r="MAX30" s="197"/>
      <c r="MAY30" s="197"/>
      <c r="MAZ30" s="197"/>
      <c r="MBA30" s="197"/>
      <c r="MBB30" s="197"/>
      <c r="MBC30" s="197"/>
      <c r="MBD30" s="197"/>
      <c r="MBE30" s="197"/>
      <c r="MBF30" s="197"/>
      <c r="MBG30" s="197"/>
      <c r="MBH30" s="197"/>
      <c r="MBI30" s="197"/>
      <c r="MBJ30" s="197"/>
      <c r="MBK30" s="197"/>
      <c r="MBL30" s="197"/>
      <c r="MBM30" s="197"/>
      <c r="MBN30" s="197"/>
      <c r="MBO30" s="197"/>
      <c r="MBP30" s="197"/>
      <c r="MBQ30" s="197"/>
      <c r="MBR30" s="197"/>
      <c r="MBS30" s="197"/>
      <c r="MBT30" s="197"/>
      <c r="MBU30" s="197"/>
      <c r="MBV30" s="197"/>
      <c r="MBW30" s="197"/>
      <c r="MBX30" s="197"/>
      <c r="MBY30" s="197"/>
      <c r="MBZ30" s="197"/>
      <c r="MCA30" s="197"/>
      <c r="MCB30" s="197"/>
      <c r="MCC30" s="197"/>
      <c r="MCD30" s="197"/>
      <c r="MCE30" s="197"/>
      <c r="MCF30" s="197"/>
      <c r="MCG30" s="197"/>
      <c r="MCH30" s="197"/>
      <c r="MCI30" s="197"/>
      <c r="MCJ30" s="197"/>
      <c r="MCK30" s="197"/>
      <c r="MCL30" s="197"/>
      <c r="MCM30" s="197"/>
      <c r="MCN30" s="197"/>
      <c r="MCO30" s="197"/>
      <c r="MCP30" s="197"/>
      <c r="MCQ30" s="197"/>
      <c r="MCR30" s="197"/>
      <c r="MCS30" s="197"/>
      <c r="MCT30" s="197"/>
      <c r="MCU30" s="197"/>
      <c r="MCV30" s="197"/>
      <c r="MCW30" s="197"/>
      <c r="MCX30" s="197"/>
      <c r="MCY30" s="197"/>
      <c r="MCZ30" s="197"/>
      <c r="MDA30" s="197"/>
      <c r="MDB30" s="197"/>
      <c r="MDC30" s="197"/>
      <c r="MDD30" s="197"/>
      <c r="MDE30" s="197"/>
      <c r="MDF30" s="197"/>
      <c r="MDG30" s="197"/>
      <c r="MDH30" s="197"/>
      <c r="MDI30" s="197"/>
      <c r="MDJ30" s="197"/>
      <c r="MDK30" s="197"/>
      <c r="MDL30" s="197"/>
      <c r="MDM30" s="197"/>
      <c r="MDN30" s="197"/>
      <c r="MDO30" s="197"/>
      <c r="MDP30" s="197"/>
      <c r="MDQ30" s="197"/>
      <c r="MDR30" s="197"/>
      <c r="MDS30" s="197"/>
      <c r="MDT30" s="197"/>
      <c r="MDU30" s="197"/>
      <c r="MDV30" s="197"/>
      <c r="MDW30" s="197"/>
      <c r="MDX30" s="197"/>
      <c r="MDY30" s="197"/>
      <c r="MDZ30" s="197"/>
      <c r="MEA30" s="197"/>
      <c r="MEB30" s="197"/>
      <c r="MEC30" s="197"/>
      <c r="MED30" s="197"/>
      <c r="MEE30" s="197"/>
      <c r="MEF30" s="197"/>
      <c r="MEG30" s="197"/>
      <c r="MEH30" s="197"/>
      <c r="MEI30" s="197"/>
      <c r="MEJ30" s="197"/>
      <c r="MEK30" s="197"/>
      <c r="MEL30" s="197"/>
      <c r="MEM30" s="197"/>
      <c r="MEN30" s="197"/>
      <c r="MEO30" s="197"/>
      <c r="MEP30" s="197"/>
      <c r="MEQ30" s="197"/>
      <c r="MER30" s="197"/>
      <c r="MES30" s="197"/>
      <c r="MET30" s="197"/>
      <c r="MEU30" s="197"/>
      <c r="MEV30" s="197"/>
      <c r="MEW30" s="197"/>
      <c r="MEX30" s="197"/>
      <c r="MEY30" s="197"/>
      <c r="MEZ30" s="197"/>
      <c r="MFA30" s="197"/>
      <c r="MFB30" s="197"/>
      <c r="MFC30" s="197"/>
      <c r="MFD30" s="197"/>
      <c r="MFE30" s="197"/>
      <c r="MFF30" s="197"/>
      <c r="MFG30" s="197"/>
      <c r="MFH30" s="197"/>
      <c r="MFI30" s="197"/>
      <c r="MFJ30" s="197"/>
      <c r="MFK30" s="197"/>
      <c r="MFL30" s="197"/>
      <c r="MFM30" s="197"/>
      <c r="MFN30" s="197"/>
      <c r="MFO30" s="197"/>
      <c r="MFP30" s="197"/>
      <c r="MFQ30" s="197"/>
      <c r="MFR30" s="197"/>
      <c r="MFS30" s="197"/>
      <c r="MFT30" s="197"/>
      <c r="MFU30" s="197"/>
      <c r="MFV30" s="197"/>
      <c r="MFW30" s="197"/>
      <c r="MFX30" s="197"/>
      <c r="MFY30" s="197"/>
      <c r="MFZ30" s="197"/>
      <c r="MGA30" s="197"/>
      <c r="MGB30" s="197"/>
      <c r="MGC30" s="197"/>
      <c r="MGD30" s="197"/>
      <c r="MGE30" s="197"/>
      <c r="MGF30" s="197"/>
      <c r="MGG30" s="197"/>
      <c r="MGH30" s="197"/>
      <c r="MGI30" s="197"/>
      <c r="MGJ30" s="197"/>
      <c r="MGK30" s="197"/>
      <c r="MGL30" s="197"/>
      <c r="MGM30" s="197"/>
      <c r="MGN30" s="197"/>
      <c r="MGO30" s="197"/>
      <c r="MGP30" s="197"/>
      <c r="MGQ30" s="197"/>
      <c r="MGR30" s="197"/>
      <c r="MGS30" s="197"/>
      <c r="MGT30" s="197"/>
      <c r="MGU30" s="197"/>
      <c r="MGV30" s="197"/>
      <c r="MGW30" s="197"/>
      <c r="MGX30" s="197"/>
      <c r="MGY30" s="197"/>
      <c r="MGZ30" s="197"/>
      <c r="MHA30" s="197"/>
      <c r="MHB30" s="197"/>
      <c r="MHC30" s="197"/>
      <c r="MHD30" s="197"/>
      <c r="MHE30" s="197"/>
      <c r="MHF30" s="197"/>
      <c r="MHG30" s="197"/>
      <c r="MHH30" s="197"/>
      <c r="MHI30" s="197"/>
      <c r="MHJ30" s="197"/>
      <c r="MHK30" s="197"/>
      <c r="MHL30" s="197"/>
      <c r="MHM30" s="197"/>
      <c r="MHN30" s="197"/>
      <c r="MHO30" s="197"/>
      <c r="MHP30" s="197"/>
      <c r="MHQ30" s="197"/>
      <c r="MHR30" s="197"/>
      <c r="MHS30" s="197"/>
      <c r="MHT30" s="197"/>
      <c r="MHU30" s="197"/>
      <c r="MHV30" s="197"/>
      <c r="MHW30" s="197"/>
      <c r="MHX30" s="197"/>
      <c r="MHY30" s="197"/>
      <c r="MHZ30" s="197"/>
      <c r="MIA30" s="197"/>
      <c r="MIB30" s="197"/>
      <c r="MIC30" s="197"/>
      <c r="MID30" s="197"/>
      <c r="MIE30" s="197"/>
      <c r="MIF30" s="197"/>
      <c r="MIG30" s="197"/>
      <c r="MIH30" s="197"/>
      <c r="MII30" s="197"/>
      <c r="MIJ30" s="197"/>
      <c r="MIK30" s="197"/>
      <c r="MIL30" s="197"/>
      <c r="MIM30" s="197"/>
      <c r="MIN30" s="197"/>
      <c r="MIO30" s="197"/>
      <c r="MIP30" s="197"/>
      <c r="MIQ30" s="197"/>
      <c r="MIR30" s="197"/>
      <c r="MIS30" s="197"/>
      <c r="MIT30" s="197"/>
      <c r="MIU30" s="197"/>
      <c r="MIV30" s="197"/>
      <c r="MIW30" s="197"/>
      <c r="MIX30" s="197"/>
      <c r="MIY30" s="197"/>
      <c r="MIZ30" s="197"/>
      <c r="MJA30" s="197"/>
      <c r="MJB30" s="197"/>
      <c r="MJC30" s="197"/>
      <c r="MJD30" s="197"/>
      <c r="MJE30" s="197"/>
      <c r="MJF30" s="197"/>
      <c r="MJG30" s="197"/>
      <c r="MJH30" s="197"/>
      <c r="MJI30" s="197"/>
      <c r="MJJ30" s="197"/>
      <c r="MJK30" s="197"/>
      <c r="MJL30" s="197"/>
      <c r="MJM30" s="197"/>
      <c r="MJN30" s="197"/>
      <c r="MJO30" s="197"/>
      <c r="MJP30" s="197"/>
      <c r="MJQ30" s="197"/>
      <c r="MJR30" s="197"/>
      <c r="MJS30" s="197"/>
      <c r="MJT30" s="197"/>
      <c r="MJU30" s="197"/>
      <c r="MJV30" s="197"/>
      <c r="MJW30" s="197"/>
      <c r="MJX30" s="197"/>
      <c r="MJY30" s="197"/>
      <c r="MJZ30" s="197"/>
      <c r="MKA30" s="197"/>
      <c r="MKB30" s="197"/>
      <c r="MKC30" s="197"/>
      <c r="MKD30" s="197"/>
      <c r="MKE30" s="197"/>
      <c r="MKF30" s="197"/>
      <c r="MKG30" s="197"/>
      <c r="MKH30" s="197"/>
      <c r="MKI30" s="197"/>
      <c r="MKJ30" s="197"/>
      <c r="MKK30" s="197"/>
      <c r="MKL30" s="197"/>
      <c r="MKM30" s="197"/>
      <c r="MKN30" s="197"/>
      <c r="MKO30" s="197"/>
      <c r="MKP30" s="197"/>
      <c r="MKQ30" s="197"/>
      <c r="MKR30" s="197"/>
      <c r="MKS30" s="197"/>
      <c r="MKT30" s="197"/>
      <c r="MKU30" s="197"/>
      <c r="MKV30" s="197"/>
      <c r="MKW30" s="197"/>
      <c r="MKX30" s="197"/>
      <c r="MKY30" s="197"/>
      <c r="MKZ30" s="197"/>
      <c r="MLA30" s="197"/>
      <c r="MLB30" s="197"/>
      <c r="MLC30" s="197"/>
      <c r="MLD30" s="197"/>
      <c r="MLE30" s="197"/>
      <c r="MLF30" s="197"/>
      <c r="MLG30" s="197"/>
      <c r="MLH30" s="197"/>
      <c r="MLI30" s="197"/>
      <c r="MLJ30" s="197"/>
      <c r="MLK30" s="197"/>
      <c r="MLL30" s="197"/>
      <c r="MLM30" s="197"/>
      <c r="MLN30" s="197"/>
      <c r="MLO30" s="197"/>
      <c r="MLP30" s="197"/>
      <c r="MLQ30" s="197"/>
      <c r="MLR30" s="197"/>
      <c r="MLS30" s="197"/>
      <c r="MLT30" s="197"/>
      <c r="MLU30" s="197"/>
      <c r="MLV30" s="197"/>
      <c r="MLW30" s="197"/>
      <c r="MLX30" s="197"/>
      <c r="MLY30" s="197"/>
      <c r="MLZ30" s="197"/>
      <c r="MMA30" s="197"/>
      <c r="MMB30" s="197"/>
      <c r="MMC30" s="197"/>
      <c r="MMD30" s="197"/>
      <c r="MME30" s="197"/>
      <c r="MMF30" s="197"/>
      <c r="MMG30" s="197"/>
      <c r="MMH30" s="197"/>
      <c r="MMI30" s="197"/>
      <c r="MMJ30" s="197"/>
      <c r="MMK30" s="197"/>
      <c r="MML30" s="197"/>
      <c r="MMM30" s="197"/>
      <c r="MMN30" s="197"/>
      <c r="MMO30" s="197"/>
      <c r="MMP30" s="197"/>
      <c r="MMQ30" s="197"/>
      <c r="MMR30" s="197"/>
      <c r="MMS30" s="197"/>
      <c r="MMT30" s="197"/>
      <c r="MMU30" s="197"/>
      <c r="MMV30" s="197"/>
      <c r="MMW30" s="197"/>
      <c r="MMX30" s="197"/>
      <c r="MMY30" s="197"/>
      <c r="MMZ30" s="197"/>
      <c r="MNA30" s="197"/>
      <c r="MNB30" s="197"/>
      <c r="MNC30" s="197"/>
      <c r="MND30" s="197"/>
      <c r="MNE30" s="197"/>
      <c r="MNF30" s="197"/>
      <c r="MNG30" s="197"/>
      <c r="MNH30" s="197"/>
      <c r="MNI30" s="197"/>
      <c r="MNJ30" s="197"/>
      <c r="MNK30" s="197"/>
      <c r="MNL30" s="197"/>
      <c r="MNM30" s="197"/>
      <c r="MNN30" s="197"/>
      <c r="MNO30" s="197"/>
      <c r="MNP30" s="197"/>
      <c r="MNQ30" s="197"/>
      <c r="MNR30" s="197"/>
      <c r="MNS30" s="197"/>
      <c r="MNT30" s="197"/>
      <c r="MNU30" s="197"/>
      <c r="MNV30" s="197"/>
      <c r="MNW30" s="197"/>
      <c r="MNX30" s="197"/>
      <c r="MNY30" s="197"/>
      <c r="MNZ30" s="197"/>
      <c r="MOA30" s="197"/>
      <c r="MOB30" s="197"/>
      <c r="MOC30" s="197"/>
      <c r="MOD30" s="197"/>
      <c r="MOE30" s="197"/>
      <c r="MOF30" s="197"/>
      <c r="MOG30" s="197"/>
      <c r="MOH30" s="197"/>
      <c r="MOI30" s="197"/>
      <c r="MOJ30" s="197"/>
      <c r="MOK30" s="197"/>
      <c r="MOL30" s="197"/>
      <c r="MOM30" s="197"/>
      <c r="MON30" s="197"/>
      <c r="MOO30" s="197"/>
      <c r="MOP30" s="197"/>
      <c r="MOQ30" s="197"/>
      <c r="MOR30" s="197"/>
      <c r="MOS30" s="197"/>
      <c r="MOT30" s="197"/>
      <c r="MOU30" s="197"/>
      <c r="MOV30" s="197"/>
      <c r="MOW30" s="197"/>
      <c r="MOX30" s="197"/>
      <c r="MOY30" s="197"/>
      <c r="MOZ30" s="197"/>
      <c r="MPA30" s="197"/>
      <c r="MPB30" s="197"/>
      <c r="MPC30" s="197"/>
      <c r="MPD30" s="197"/>
      <c r="MPE30" s="197"/>
      <c r="MPF30" s="197"/>
      <c r="MPG30" s="197"/>
      <c r="MPH30" s="197"/>
      <c r="MPI30" s="197"/>
      <c r="MPJ30" s="197"/>
      <c r="MPK30" s="197"/>
      <c r="MPL30" s="197"/>
      <c r="MPM30" s="197"/>
      <c r="MPN30" s="197"/>
      <c r="MPO30" s="197"/>
      <c r="MPP30" s="197"/>
      <c r="MPQ30" s="197"/>
      <c r="MPR30" s="197"/>
      <c r="MPS30" s="197"/>
      <c r="MPT30" s="197"/>
      <c r="MPU30" s="197"/>
      <c r="MPV30" s="197"/>
      <c r="MPW30" s="197"/>
      <c r="MPX30" s="197"/>
      <c r="MPY30" s="197"/>
      <c r="MPZ30" s="197"/>
      <c r="MQA30" s="197"/>
      <c r="MQB30" s="197"/>
      <c r="MQC30" s="197"/>
      <c r="MQD30" s="197"/>
      <c r="MQE30" s="197"/>
      <c r="MQF30" s="197"/>
      <c r="MQG30" s="197"/>
      <c r="MQH30" s="197"/>
      <c r="MQI30" s="197"/>
      <c r="MQJ30" s="197"/>
      <c r="MQK30" s="197"/>
      <c r="MQL30" s="197"/>
      <c r="MQM30" s="197"/>
      <c r="MQN30" s="197"/>
      <c r="MQO30" s="197"/>
      <c r="MQP30" s="197"/>
      <c r="MQQ30" s="197"/>
      <c r="MQR30" s="197"/>
      <c r="MQS30" s="197"/>
      <c r="MQT30" s="197"/>
      <c r="MQU30" s="197"/>
      <c r="MQV30" s="197"/>
      <c r="MQW30" s="197"/>
      <c r="MQX30" s="197"/>
      <c r="MQY30" s="197"/>
      <c r="MQZ30" s="197"/>
      <c r="MRA30" s="197"/>
      <c r="MRB30" s="197"/>
      <c r="MRC30" s="197"/>
      <c r="MRD30" s="197"/>
      <c r="MRE30" s="197"/>
      <c r="MRF30" s="197"/>
      <c r="MRG30" s="197"/>
      <c r="MRH30" s="197"/>
      <c r="MRI30" s="197"/>
      <c r="MRJ30" s="197"/>
      <c r="MRK30" s="197"/>
      <c r="MRL30" s="197"/>
      <c r="MRM30" s="197"/>
      <c r="MRN30" s="197"/>
      <c r="MRO30" s="197"/>
      <c r="MRP30" s="197"/>
      <c r="MRQ30" s="197"/>
      <c r="MRR30" s="197"/>
      <c r="MRS30" s="197"/>
      <c r="MRT30" s="197"/>
      <c r="MRU30" s="197"/>
      <c r="MRV30" s="197"/>
      <c r="MRW30" s="197"/>
      <c r="MRX30" s="197"/>
      <c r="MRY30" s="197"/>
      <c r="MRZ30" s="197"/>
      <c r="MSA30" s="197"/>
      <c r="MSB30" s="197"/>
      <c r="MSC30" s="197"/>
      <c r="MSD30" s="197"/>
      <c r="MSE30" s="197"/>
      <c r="MSF30" s="197"/>
      <c r="MSG30" s="197"/>
      <c r="MSH30" s="197"/>
      <c r="MSI30" s="197"/>
      <c r="MSJ30" s="197"/>
      <c r="MSK30" s="197"/>
      <c r="MSL30" s="197"/>
      <c r="MSM30" s="197"/>
      <c r="MSN30" s="197"/>
      <c r="MSO30" s="197"/>
      <c r="MSP30" s="197"/>
      <c r="MSQ30" s="197"/>
      <c r="MSR30" s="197"/>
      <c r="MSS30" s="197"/>
      <c r="MST30" s="197"/>
      <c r="MSU30" s="197"/>
      <c r="MSV30" s="197"/>
      <c r="MSW30" s="197"/>
      <c r="MSX30" s="197"/>
      <c r="MSY30" s="197"/>
      <c r="MSZ30" s="197"/>
      <c r="MTA30" s="197"/>
      <c r="MTB30" s="197"/>
      <c r="MTC30" s="197"/>
      <c r="MTD30" s="197"/>
      <c r="MTE30" s="197"/>
      <c r="MTF30" s="197"/>
      <c r="MTG30" s="197"/>
      <c r="MTH30" s="197"/>
      <c r="MTI30" s="197"/>
      <c r="MTJ30" s="197"/>
      <c r="MTK30" s="197"/>
      <c r="MTL30" s="197"/>
      <c r="MTM30" s="197"/>
      <c r="MTN30" s="197"/>
      <c r="MTO30" s="197"/>
      <c r="MTP30" s="197"/>
      <c r="MTQ30" s="197"/>
      <c r="MTR30" s="197"/>
      <c r="MTS30" s="197"/>
      <c r="MTT30" s="197"/>
      <c r="MTU30" s="197"/>
      <c r="MTV30" s="197"/>
      <c r="MTW30" s="197"/>
      <c r="MTX30" s="197"/>
      <c r="MTY30" s="197"/>
      <c r="MTZ30" s="197"/>
      <c r="MUA30" s="197"/>
      <c r="MUB30" s="197"/>
      <c r="MUC30" s="197"/>
      <c r="MUD30" s="197"/>
      <c r="MUE30" s="197"/>
      <c r="MUF30" s="197"/>
      <c r="MUG30" s="197"/>
      <c r="MUH30" s="197"/>
      <c r="MUI30" s="197"/>
      <c r="MUJ30" s="197"/>
      <c r="MUK30" s="197"/>
      <c r="MUL30" s="197"/>
      <c r="MUM30" s="197"/>
      <c r="MUN30" s="197"/>
      <c r="MUO30" s="197"/>
      <c r="MUP30" s="197"/>
      <c r="MUQ30" s="197"/>
      <c r="MUR30" s="197"/>
      <c r="MUS30" s="197"/>
      <c r="MUT30" s="197"/>
      <c r="MUU30" s="197"/>
      <c r="MUV30" s="197"/>
      <c r="MUW30" s="197"/>
      <c r="MUX30" s="197"/>
      <c r="MUY30" s="197"/>
      <c r="MUZ30" s="197"/>
      <c r="MVA30" s="197"/>
      <c r="MVB30" s="197"/>
      <c r="MVC30" s="197"/>
      <c r="MVD30" s="197"/>
      <c r="MVE30" s="197"/>
      <c r="MVF30" s="197"/>
      <c r="MVG30" s="197"/>
      <c r="MVH30" s="197"/>
      <c r="MVI30" s="197"/>
      <c r="MVJ30" s="197"/>
      <c r="MVK30" s="197"/>
      <c r="MVL30" s="197"/>
      <c r="MVM30" s="197"/>
      <c r="MVN30" s="197"/>
      <c r="MVO30" s="197"/>
      <c r="MVP30" s="197"/>
      <c r="MVQ30" s="197"/>
      <c r="MVR30" s="197"/>
      <c r="MVS30" s="197"/>
      <c r="MVT30" s="197"/>
      <c r="MVU30" s="197"/>
      <c r="MVV30" s="197"/>
      <c r="MVW30" s="197"/>
      <c r="MVX30" s="197"/>
      <c r="MVY30" s="197"/>
      <c r="MVZ30" s="197"/>
      <c r="MWA30" s="197"/>
      <c r="MWB30" s="197"/>
      <c r="MWC30" s="197"/>
      <c r="MWD30" s="197"/>
      <c r="MWE30" s="197"/>
      <c r="MWF30" s="197"/>
      <c r="MWG30" s="197"/>
      <c r="MWH30" s="197"/>
      <c r="MWI30" s="197"/>
      <c r="MWJ30" s="197"/>
      <c r="MWK30" s="197"/>
      <c r="MWL30" s="197"/>
      <c r="MWM30" s="197"/>
      <c r="MWN30" s="197"/>
      <c r="MWO30" s="197"/>
      <c r="MWP30" s="197"/>
      <c r="MWQ30" s="197"/>
      <c r="MWR30" s="197"/>
      <c r="MWS30" s="197"/>
      <c r="MWT30" s="197"/>
      <c r="MWU30" s="197"/>
      <c r="MWV30" s="197"/>
      <c r="MWW30" s="197"/>
      <c r="MWX30" s="197"/>
      <c r="MWY30" s="197"/>
      <c r="MWZ30" s="197"/>
      <c r="MXA30" s="197"/>
      <c r="MXB30" s="197"/>
      <c r="MXC30" s="197"/>
      <c r="MXD30" s="197"/>
      <c r="MXE30" s="197"/>
      <c r="MXF30" s="197"/>
      <c r="MXG30" s="197"/>
      <c r="MXH30" s="197"/>
      <c r="MXI30" s="197"/>
      <c r="MXJ30" s="197"/>
      <c r="MXK30" s="197"/>
      <c r="MXL30" s="197"/>
      <c r="MXM30" s="197"/>
      <c r="MXN30" s="197"/>
      <c r="MXO30" s="197"/>
      <c r="MXP30" s="197"/>
      <c r="MXQ30" s="197"/>
      <c r="MXR30" s="197"/>
      <c r="MXS30" s="197"/>
      <c r="MXT30" s="197"/>
      <c r="MXU30" s="197"/>
      <c r="MXV30" s="197"/>
      <c r="MXW30" s="197"/>
      <c r="MXX30" s="197"/>
      <c r="MXY30" s="197"/>
      <c r="MXZ30" s="197"/>
      <c r="MYA30" s="197"/>
      <c r="MYB30" s="197"/>
      <c r="MYC30" s="197"/>
      <c r="MYD30" s="197"/>
      <c r="MYE30" s="197"/>
      <c r="MYF30" s="197"/>
      <c r="MYG30" s="197"/>
      <c r="MYH30" s="197"/>
      <c r="MYI30" s="197"/>
      <c r="MYJ30" s="197"/>
      <c r="MYK30" s="197"/>
      <c r="MYL30" s="197"/>
      <c r="MYM30" s="197"/>
      <c r="MYN30" s="197"/>
      <c r="MYO30" s="197"/>
      <c r="MYP30" s="197"/>
      <c r="MYQ30" s="197"/>
      <c r="MYR30" s="197"/>
      <c r="MYS30" s="197"/>
      <c r="MYT30" s="197"/>
      <c r="MYU30" s="197"/>
      <c r="MYV30" s="197"/>
      <c r="MYW30" s="197"/>
      <c r="MYX30" s="197"/>
      <c r="MYY30" s="197"/>
      <c r="MYZ30" s="197"/>
      <c r="MZA30" s="197"/>
      <c r="MZB30" s="197"/>
      <c r="MZC30" s="197"/>
      <c r="MZD30" s="197"/>
      <c r="MZE30" s="197"/>
      <c r="MZF30" s="197"/>
      <c r="MZG30" s="197"/>
      <c r="MZH30" s="197"/>
      <c r="MZI30" s="197"/>
      <c r="MZJ30" s="197"/>
      <c r="MZK30" s="197"/>
      <c r="MZL30" s="197"/>
      <c r="MZM30" s="197"/>
      <c r="MZN30" s="197"/>
      <c r="MZO30" s="197"/>
      <c r="MZP30" s="197"/>
      <c r="MZQ30" s="197"/>
      <c r="MZR30" s="197"/>
      <c r="MZS30" s="197"/>
      <c r="MZT30" s="197"/>
      <c r="MZU30" s="197"/>
      <c r="MZV30" s="197"/>
      <c r="MZW30" s="197"/>
      <c r="MZX30" s="197"/>
      <c r="MZY30" s="197"/>
      <c r="MZZ30" s="197"/>
      <c r="NAA30" s="197"/>
      <c r="NAB30" s="197"/>
      <c r="NAC30" s="197"/>
      <c r="NAD30" s="197"/>
      <c r="NAE30" s="197"/>
      <c r="NAF30" s="197"/>
      <c r="NAG30" s="197"/>
      <c r="NAH30" s="197"/>
      <c r="NAI30" s="197"/>
      <c r="NAJ30" s="197"/>
      <c r="NAK30" s="197"/>
      <c r="NAL30" s="197"/>
      <c r="NAM30" s="197"/>
      <c r="NAN30" s="197"/>
      <c r="NAO30" s="197"/>
      <c r="NAP30" s="197"/>
      <c r="NAQ30" s="197"/>
      <c r="NAR30" s="197"/>
      <c r="NAS30" s="197"/>
      <c r="NAT30" s="197"/>
      <c r="NAU30" s="197"/>
      <c r="NAV30" s="197"/>
      <c r="NAW30" s="197"/>
      <c r="NAX30" s="197"/>
      <c r="NAY30" s="197"/>
      <c r="NAZ30" s="197"/>
      <c r="NBA30" s="197"/>
      <c r="NBB30" s="197"/>
      <c r="NBC30" s="197"/>
      <c r="NBD30" s="197"/>
      <c r="NBE30" s="197"/>
      <c r="NBF30" s="197"/>
      <c r="NBG30" s="197"/>
      <c r="NBH30" s="197"/>
      <c r="NBI30" s="197"/>
      <c r="NBJ30" s="197"/>
      <c r="NBK30" s="197"/>
      <c r="NBL30" s="197"/>
      <c r="NBM30" s="197"/>
      <c r="NBN30" s="197"/>
      <c r="NBO30" s="197"/>
      <c r="NBP30" s="197"/>
      <c r="NBQ30" s="197"/>
      <c r="NBR30" s="197"/>
      <c r="NBS30" s="197"/>
      <c r="NBT30" s="197"/>
      <c r="NBU30" s="197"/>
      <c r="NBV30" s="197"/>
      <c r="NBW30" s="197"/>
      <c r="NBX30" s="197"/>
      <c r="NBY30" s="197"/>
      <c r="NBZ30" s="197"/>
      <c r="NCA30" s="197"/>
      <c r="NCB30" s="197"/>
      <c r="NCC30" s="197"/>
      <c r="NCD30" s="197"/>
      <c r="NCE30" s="197"/>
      <c r="NCF30" s="197"/>
      <c r="NCG30" s="197"/>
      <c r="NCH30" s="197"/>
      <c r="NCI30" s="197"/>
      <c r="NCJ30" s="197"/>
      <c r="NCK30" s="197"/>
      <c r="NCL30" s="197"/>
      <c r="NCM30" s="197"/>
      <c r="NCN30" s="197"/>
      <c r="NCO30" s="197"/>
      <c r="NCP30" s="197"/>
      <c r="NCQ30" s="197"/>
      <c r="NCR30" s="197"/>
      <c r="NCS30" s="197"/>
      <c r="NCT30" s="197"/>
      <c r="NCU30" s="197"/>
      <c r="NCV30" s="197"/>
      <c r="NCW30" s="197"/>
      <c r="NCX30" s="197"/>
      <c r="NCY30" s="197"/>
      <c r="NCZ30" s="197"/>
      <c r="NDA30" s="197"/>
      <c r="NDB30" s="197"/>
      <c r="NDC30" s="197"/>
      <c r="NDD30" s="197"/>
      <c r="NDE30" s="197"/>
      <c r="NDF30" s="197"/>
      <c r="NDG30" s="197"/>
      <c r="NDH30" s="197"/>
      <c r="NDI30" s="197"/>
      <c r="NDJ30" s="197"/>
      <c r="NDK30" s="197"/>
      <c r="NDL30" s="197"/>
      <c r="NDM30" s="197"/>
      <c r="NDN30" s="197"/>
      <c r="NDO30" s="197"/>
      <c r="NDP30" s="197"/>
      <c r="NDQ30" s="197"/>
      <c r="NDR30" s="197"/>
      <c r="NDS30" s="197"/>
      <c r="NDT30" s="197"/>
      <c r="NDU30" s="197"/>
      <c r="NDV30" s="197"/>
      <c r="NDW30" s="197"/>
      <c r="NDX30" s="197"/>
      <c r="NDY30" s="197"/>
      <c r="NDZ30" s="197"/>
      <c r="NEA30" s="197"/>
      <c r="NEB30" s="197"/>
      <c r="NEC30" s="197"/>
      <c r="NED30" s="197"/>
      <c r="NEE30" s="197"/>
      <c r="NEF30" s="197"/>
      <c r="NEG30" s="197"/>
      <c r="NEH30" s="197"/>
      <c r="NEI30" s="197"/>
      <c r="NEJ30" s="197"/>
      <c r="NEK30" s="197"/>
      <c r="NEL30" s="197"/>
      <c r="NEM30" s="197"/>
      <c r="NEN30" s="197"/>
      <c r="NEO30" s="197"/>
      <c r="NEP30" s="197"/>
      <c r="NEQ30" s="197"/>
      <c r="NER30" s="197"/>
      <c r="NES30" s="197"/>
      <c r="NET30" s="197"/>
      <c r="NEU30" s="197"/>
      <c r="NEV30" s="197"/>
      <c r="NEW30" s="197"/>
      <c r="NEX30" s="197"/>
      <c r="NEY30" s="197"/>
      <c r="NEZ30" s="197"/>
      <c r="NFA30" s="197"/>
      <c r="NFB30" s="197"/>
      <c r="NFC30" s="197"/>
      <c r="NFD30" s="197"/>
      <c r="NFE30" s="197"/>
      <c r="NFF30" s="197"/>
      <c r="NFG30" s="197"/>
      <c r="NFH30" s="197"/>
      <c r="NFI30" s="197"/>
      <c r="NFJ30" s="197"/>
      <c r="NFK30" s="197"/>
      <c r="NFL30" s="197"/>
      <c r="NFM30" s="197"/>
      <c r="NFN30" s="197"/>
      <c r="NFO30" s="197"/>
      <c r="NFP30" s="197"/>
      <c r="NFQ30" s="197"/>
      <c r="NFR30" s="197"/>
      <c r="NFS30" s="197"/>
      <c r="NFT30" s="197"/>
      <c r="NFU30" s="197"/>
      <c r="NFV30" s="197"/>
      <c r="NFW30" s="197"/>
      <c r="NFX30" s="197"/>
      <c r="NFY30" s="197"/>
      <c r="NFZ30" s="197"/>
      <c r="NGA30" s="197"/>
      <c r="NGB30" s="197"/>
      <c r="NGC30" s="197"/>
      <c r="NGD30" s="197"/>
      <c r="NGE30" s="197"/>
      <c r="NGF30" s="197"/>
      <c r="NGG30" s="197"/>
      <c r="NGH30" s="197"/>
      <c r="NGI30" s="197"/>
      <c r="NGJ30" s="197"/>
      <c r="NGK30" s="197"/>
      <c r="NGL30" s="197"/>
      <c r="NGM30" s="197"/>
      <c r="NGN30" s="197"/>
      <c r="NGO30" s="197"/>
      <c r="NGP30" s="197"/>
      <c r="NGQ30" s="197"/>
      <c r="NGR30" s="197"/>
      <c r="NGS30" s="197"/>
      <c r="NGT30" s="197"/>
      <c r="NGU30" s="197"/>
      <c r="NGV30" s="197"/>
      <c r="NGW30" s="197"/>
      <c r="NGX30" s="197"/>
      <c r="NGY30" s="197"/>
      <c r="NGZ30" s="197"/>
      <c r="NHA30" s="197"/>
      <c r="NHB30" s="197"/>
      <c r="NHC30" s="197"/>
      <c r="NHD30" s="197"/>
      <c r="NHE30" s="197"/>
      <c r="NHF30" s="197"/>
      <c r="NHG30" s="197"/>
      <c r="NHH30" s="197"/>
      <c r="NHI30" s="197"/>
      <c r="NHJ30" s="197"/>
      <c r="NHK30" s="197"/>
      <c r="NHL30" s="197"/>
      <c r="NHM30" s="197"/>
      <c r="NHN30" s="197"/>
      <c r="NHO30" s="197"/>
      <c r="NHP30" s="197"/>
      <c r="NHQ30" s="197"/>
      <c r="NHR30" s="197"/>
      <c r="NHS30" s="197"/>
      <c r="NHT30" s="197"/>
      <c r="NHU30" s="197"/>
      <c r="NHV30" s="197"/>
      <c r="NHW30" s="197"/>
      <c r="NHX30" s="197"/>
      <c r="NHY30" s="197"/>
      <c r="NHZ30" s="197"/>
      <c r="NIA30" s="197"/>
      <c r="NIB30" s="197"/>
      <c r="NIC30" s="197"/>
      <c r="NID30" s="197"/>
      <c r="NIE30" s="197"/>
      <c r="NIF30" s="197"/>
      <c r="NIG30" s="197"/>
      <c r="NIH30" s="197"/>
      <c r="NII30" s="197"/>
      <c r="NIJ30" s="197"/>
      <c r="NIK30" s="197"/>
      <c r="NIL30" s="197"/>
      <c r="NIM30" s="197"/>
      <c r="NIN30" s="197"/>
      <c r="NIO30" s="197"/>
      <c r="NIP30" s="197"/>
      <c r="NIQ30" s="197"/>
      <c r="NIR30" s="197"/>
      <c r="NIS30" s="197"/>
      <c r="NIT30" s="197"/>
      <c r="NIU30" s="197"/>
      <c r="NIV30" s="197"/>
      <c r="NIW30" s="197"/>
      <c r="NIX30" s="197"/>
      <c r="NIY30" s="197"/>
      <c r="NIZ30" s="197"/>
      <c r="NJA30" s="197"/>
      <c r="NJB30" s="197"/>
      <c r="NJC30" s="197"/>
      <c r="NJD30" s="197"/>
      <c r="NJE30" s="197"/>
      <c r="NJF30" s="197"/>
      <c r="NJG30" s="197"/>
      <c r="NJH30" s="197"/>
      <c r="NJI30" s="197"/>
      <c r="NJJ30" s="197"/>
      <c r="NJK30" s="197"/>
      <c r="NJL30" s="197"/>
      <c r="NJM30" s="197"/>
      <c r="NJN30" s="197"/>
      <c r="NJO30" s="197"/>
      <c r="NJP30" s="197"/>
      <c r="NJQ30" s="197"/>
      <c r="NJR30" s="197"/>
      <c r="NJS30" s="197"/>
      <c r="NJT30" s="197"/>
      <c r="NJU30" s="197"/>
      <c r="NJV30" s="197"/>
      <c r="NJW30" s="197"/>
      <c r="NJX30" s="197"/>
      <c r="NJY30" s="197"/>
      <c r="NJZ30" s="197"/>
      <c r="NKA30" s="197"/>
      <c r="NKB30" s="197"/>
      <c r="NKC30" s="197"/>
      <c r="NKD30" s="197"/>
      <c r="NKE30" s="197"/>
      <c r="NKF30" s="197"/>
      <c r="NKG30" s="197"/>
      <c r="NKH30" s="197"/>
      <c r="NKI30" s="197"/>
      <c r="NKJ30" s="197"/>
      <c r="NKK30" s="197"/>
      <c r="NKL30" s="197"/>
      <c r="NKM30" s="197"/>
      <c r="NKN30" s="197"/>
      <c r="NKO30" s="197"/>
      <c r="NKP30" s="197"/>
      <c r="NKQ30" s="197"/>
      <c r="NKR30" s="197"/>
      <c r="NKS30" s="197"/>
      <c r="NKT30" s="197"/>
      <c r="NKU30" s="197"/>
      <c r="NKV30" s="197"/>
      <c r="NKW30" s="197"/>
      <c r="NKX30" s="197"/>
      <c r="NKY30" s="197"/>
      <c r="NKZ30" s="197"/>
      <c r="NLA30" s="197"/>
      <c r="NLB30" s="197"/>
      <c r="NLC30" s="197"/>
      <c r="NLD30" s="197"/>
      <c r="NLE30" s="197"/>
      <c r="NLF30" s="197"/>
      <c r="NLG30" s="197"/>
      <c r="NLH30" s="197"/>
      <c r="NLI30" s="197"/>
      <c r="NLJ30" s="197"/>
      <c r="NLK30" s="197"/>
      <c r="NLL30" s="197"/>
      <c r="NLM30" s="197"/>
      <c r="NLN30" s="197"/>
      <c r="NLO30" s="197"/>
      <c r="NLP30" s="197"/>
      <c r="NLQ30" s="197"/>
      <c r="NLR30" s="197"/>
      <c r="NLS30" s="197"/>
      <c r="NLT30" s="197"/>
      <c r="NLU30" s="197"/>
      <c r="NLV30" s="197"/>
      <c r="NLW30" s="197"/>
      <c r="NLX30" s="197"/>
      <c r="NLY30" s="197"/>
      <c r="NLZ30" s="197"/>
      <c r="NMA30" s="197"/>
      <c r="NMB30" s="197"/>
      <c r="NMC30" s="197"/>
      <c r="NMD30" s="197"/>
      <c r="NME30" s="197"/>
      <c r="NMF30" s="197"/>
      <c r="NMG30" s="197"/>
      <c r="NMH30" s="197"/>
      <c r="NMI30" s="197"/>
      <c r="NMJ30" s="197"/>
      <c r="NMK30" s="197"/>
      <c r="NML30" s="197"/>
      <c r="NMM30" s="197"/>
      <c r="NMN30" s="197"/>
      <c r="NMO30" s="197"/>
      <c r="NMP30" s="197"/>
      <c r="NMQ30" s="197"/>
      <c r="NMR30" s="197"/>
      <c r="NMS30" s="197"/>
      <c r="NMT30" s="197"/>
      <c r="NMU30" s="197"/>
      <c r="NMV30" s="197"/>
      <c r="NMW30" s="197"/>
      <c r="NMX30" s="197"/>
      <c r="NMY30" s="197"/>
      <c r="NMZ30" s="197"/>
      <c r="NNA30" s="197"/>
      <c r="NNB30" s="197"/>
      <c r="NNC30" s="197"/>
      <c r="NND30" s="197"/>
      <c r="NNE30" s="197"/>
      <c r="NNF30" s="197"/>
      <c r="NNG30" s="197"/>
      <c r="NNH30" s="197"/>
      <c r="NNI30" s="197"/>
      <c r="NNJ30" s="197"/>
      <c r="NNK30" s="197"/>
      <c r="NNL30" s="197"/>
      <c r="NNM30" s="197"/>
      <c r="NNN30" s="197"/>
      <c r="NNO30" s="197"/>
      <c r="NNP30" s="197"/>
      <c r="NNQ30" s="197"/>
      <c r="NNR30" s="197"/>
      <c r="NNS30" s="197"/>
      <c r="NNT30" s="197"/>
      <c r="NNU30" s="197"/>
      <c r="NNV30" s="197"/>
      <c r="NNW30" s="197"/>
      <c r="NNX30" s="197"/>
      <c r="NNY30" s="197"/>
      <c r="NNZ30" s="197"/>
      <c r="NOA30" s="197"/>
      <c r="NOB30" s="197"/>
      <c r="NOC30" s="197"/>
      <c r="NOD30" s="197"/>
      <c r="NOE30" s="197"/>
      <c r="NOF30" s="197"/>
      <c r="NOG30" s="197"/>
      <c r="NOH30" s="197"/>
      <c r="NOI30" s="197"/>
      <c r="NOJ30" s="197"/>
      <c r="NOK30" s="197"/>
      <c r="NOL30" s="197"/>
      <c r="NOM30" s="197"/>
      <c r="NON30" s="197"/>
      <c r="NOO30" s="197"/>
      <c r="NOP30" s="197"/>
      <c r="NOQ30" s="197"/>
      <c r="NOR30" s="197"/>
      <c r="NOS30" s="197"/>
      <c r="NOT30" s="197"/>
      <c r="NOU30" s="197"/>
      <c r="NOV30" s="197"/>
      <c r="NOW30" s="197"/>
      <c r="NOX30" s="197"/>
      <c r="NOY30" s="197"/>
      <c r="NOZ30" s="197"/>
      <c r="NPA30" s="197"/>
      <c r="NPB30" s="197"/>
      <c r="NPC30" s="197"/>
      <c r="NPD30" s="197"/>
      <c r="NPE30" s="197"/>
      <c r="NPF30" s="197"/>
      <c r="NPG30" s="197"/>
      <c r="NPH30" s="197"/>
      <c r="NPI30" s="197"/>
      <c r="NPJ30" s="197"/>
      <c r="NPK30" s="197"/>
      <c r="NPL30" s="197"/>
      <c r="NPM30" s="197"/>
      <c r="NPN30" s="197"/>
      <c r="NPO30" s="197"/>
      <c r="NPP30" s="197"/>
      <c r="NPQ30" s="197"/>
      <c r="NPR30" s="197"/>
      <c r="NPS30" s="197"/>
      <c r="NPT30" s="197"/>
      <c r="NPU30" s="197"/>
      <c r="NPV30" s="197"/>
      <c r="NPW30" s="197"/>
      <c r="NPX30" s="197"/>
      <c r="NPY30" s="197"/>
      <c r="NPZ30" s="197"/>
      <c r="NQA30" s="197"/>
      <c r="NQB30" s="197"/>
      <c r="NQC30" s="197"/>
      <c r="NQD30" s="197"/>
      <c r="NQE30" s="197"/>
      <c r="NQF30" s="197"/>
      <c r="NQG30" s="197"/>
      <c r="NQH30" s="197"/>
      <c r="NQI30" s="197"/>
      <c r="NQJ30" s="197"/>
      <c r="NQK30" s="197"/>
      <c r="NQL30" s="197"/>
      <c r="NQM30" s="197"/>
      <c r="NQN30" s="197"/>
      <c r="NQO30" s="197"/>
      <c r="NQP30" s="197"/>
      <c r="NQQ30" s="197"/>
      <c r="NQR30" s="197"/>
      <c r="NQS30" s="197"/>
      <c r="NQT30" s="197"/>
      <c r="NQU30" s="197"/>
      <c r="NQV30" s="197"/>
      <c r="NQW30" s="197"/>
      <c r="NQX30" s="197"/>
      <c r="NQY30" s="197"/>
      <c r="NQZ30" s="197"/>
      <c r="NRA30" s="197"/>
      <c r="NRB30" s="197"/>
      <c r="NRC30" s="197"/>
      <c r="NRD30" s="197"/>
      <c r="NRE30" s="197"/>
      <c r="NRF30" s="197"/>
      <c r="NRG30" s="197"/>
      <c r="NRH30" s="197"/>
      <c r="NRI30" s="197"/>
      <c r="NRJ30" s="197"/>
      <c r="NRK30" s="197"/>
      <c r="NRL30" s="197"/>
      <c r="NRM30" s="197"/>
      <c r="NRN30" s="197"/>
      <c r="NRO30" s="197"/>
      <c r="NRP30" s="197"/>
      <c r="NRQ30" s="197"/>
      <c r="NRR30" s="197"/>
      <c r="NRS30" s="197"/>
      <c r="NRT30" s="197"/>
      <c r="NRU30" s="197"/>
      <c r="NRV30" s="197"/>
      <c r="NRW30" s="197"/>
      <c r="NRX30" s="197"/>
      <c r="NRY30" s="197"/>
      <c r="NRZ30" s="197"/>
      <c r="NSA30" s="197"/>
      <c r="NSB30" s="197"/>
      <c r="NSC30" s="197"/>
      <c r="NSD30" s="197"/>
      <c r="NSE30" s="197"/>
      <c r="NSF30" s="197"/>
      <c r="NSG30" s="197"/>
      <c r="NSH30" s="197"/>
      <c r="NSI30" s="197"/>
      <c r="NSJ30" s="197"/>
      <c r="NSK30" s="197"/>
      <c r="NSL30" s="197"/>
      <c r="NSM30" s="197"/>
      <c r="NSN30" s="197"/>
      <c r="NSO30" s="197"/>
      <c r="NSP30" s="197"/>
      <c r="NSQ30" s="197"/>
      <c r="NSR30" s="197"/>
      <c r="NSS30" s="197"/>
      <c r="NST30" s="197"/>
      <c r="NSU30" s="197"/>
      <c r="NSV30" s="197"/>
      <c r="NSW30" s="197"/>
      <c r="NSX30" s="197"/>
      <c r="NSY30" s="197"/>
      <c r="NSZ30" s="197"/>
      <c r="NTA30" s="197"/>
      <c r="NTB30" s="197"/>
      <c r="NTC30" s="197"/>
      <c r="NTD30" s="197"/>
      <c r="NTE30" s="197"/>
      <c r="NTF30" s="197"/>
      <c r="NTG30" s="197"/>
      <c r="NTH30" s="197"/>
      <c r="NTI30" s="197"/>
      <c r="NTJ30" s="197"/>
      <c r="NTK30" s="197"/>
      <c r="NTL30" s="197"/>
      <c r="NTM30" s="197"/>
      <c r="NTN30" s="197"/>
      <c r="NTO30" s="197"/>
      <c r="NTP30" s="197"/>
      <c r="NTQ30" s="197"/>
      <c r="NTR30" s="197"/>
      <c r="NTS30" s="197"/>
      <c r="NTT30" s="197"/>
      <c r="NTU30" s="197"/>
      <c r="NTV30" s="197"/>
      <c r="NTW30" s="197"/>
      <c r="NTX30" s="197"/>
      <c r="NTY30" s="197"/>
      <c r="NTZ30" s="197"/>
      <c r="NUA30" s="197"/>
      <c r="NUB30" s="197"/>
      <c r="NUC30" s="197"/>
      <c r="NUD30" s="197"/>
      <c r="NUE30" s="197"/>
      <c r="NUF30" s="197"/>
      <c r="NUG30" s="197"/>
      <c r="NUH30" s="197"/>
      <c r="NUI30" s="197"/>
      <c r="NUJ30" s="197"/>
      <c r="NUK30" s="197"/>
      <c r="NUL30" s="197"/>
      <c r="NUM30" s="197"/>
      <c r="NUN30" s="197"/>
      <c r="NUO30" s="197"/>
      <c r="NUP30" s="197"/>
      <c r="NUQ30" s="197"/>
      <c r="NUR30" s="197"/>
      <c r="NUS30" s="197"/>
      <c r="NUT30" s="197"/>
      <c r="NUU30" s="197"/>
      <c r="NUV30" s="197"/>
      <c r="NUW30" s="197"/>
      <c r="NUX30" s="197"/>
      <c r="NUY30" s="197"/>
      <c r="NUZ30" s="197"/>
      <c r="NVA30" s="197"/>
      <c r="NVB30" s="197"/>
      <c r="NVC30" s="197"/>
      <c r="NVD30" s="197"/>
      <c r="NVE30" s="197"/>
      <c r="NVF30" s="197"/>
      <c r="NVG30" s="197"/>
      <c r="NVH30" s="197"/>
      <c r="NVI30" s="197"/>
      <c r="NVJ30" s="197"/>
      <c r="NVK30" s="197"/>
      <c r="NVL30" s="197"/>
      <c r="NVM30" s="197"/>
      <c r="NVN30" s="197"/>
      <c r="NVO30" s="197"/>
      <c r="NVP30" s="197"/>
      <c r="NVQ30" s="197"/>
      <c r="NVR30" s="197"/>
      <c r="NVS30" s="197"/>
      <c r="NVT30" s="197"/>
      <c r="NVU30" s="197"/>
      <c r="NVV30" s="197"/>
      <c r="NVW30" s="197"/>
      <c r="NVX30" s="197"/>
      <c r="NVY30" s="197"/>
      <c r="NVZ30" s="197"/>
      <c r="NWA30" s="197"/>
      <c r="NWB30" s="197"/>
      <c r="NWC30" s="197"/>
      <c r="NWD30" s="197"/>
      <c r="NWE30" s="197"/>
      <c r="NWF30" s="197"/>
      <c r="NWG30" s="197"/>
      <c r="NWH30" s="197"/>
      <c r="NWI30" s="197"/>
      <c r="NWJ30" s="197"/>
      <c r="NWK30" s="197"/>
      <c r="NWL30" s="197"/>
      <c r="NWM30" s="197"/>
      <c r="NWN30" s="197"/>
      <c r="NWO30" s="197"/>
      <c r="NWP30" s="197"/>
      <c r="NWQ30" s="197"/>
      <c r="NWR30" s="197"/>
      <c r="NWS30" s="197"/>
      <c r="NWT30" s="197"/>
      <c r="NWU30" s="197"/>
      <c r="NWV30" s="197"/>
      <c r="NWW30" s="197"/>
      <c r="NWX30" s="197"/>
      <c r="NWY30" s="197"/>
      <c r="NWZ30" s="197"/>
      <c r="NXA30" s="197"/>
      <c r="NXB30" s="197"/>
      <c r="NXC30" s="197"/>
      <c r="NXD30" s="197"/>
      <c r="NXE30" s="197"/>
      <c r="NXF30" s="197"/>
      <c r="NXG30" s="197"/>
      <c r="NXH30" s="197"/>
      <c r="NXI30" s="197"/>
      <c r="NXJ30" s="197"/>
      <c r="NXK30" s="197"/>
      <c r="NXL30" s="197"/>
      <c r="NXM30" s="197"/>
      <c r="NXN30" s="197"/>
      <c r="NXO30" s="197"/>
      <c r="NXP30" s="197"/>
      <c r="NXQ30" s="197"/>
      <c r="NXR30" s="197"/>
      <c r="NXS30" s="197"/>
      <c r="NXT30" s="197"/>
      <c r="NXU30" s="197"/>
      <c r="NXV30" s="197"/>
      <c r="NXW30" s="197"/>
      <c r="NXX30" s="197"/>
      <c r="NXY30" s="197"/>
      <c r="NXZ30" s="197"/>
      <c r="NYA30" s="197"/>
      <c r="NYB30" s="197"/>
      <c r="NYC30" s="197"/>
      <c r="NYD30" s="197"/>
      <c r="NYE30" s="197"/>
      <c r="NYF30" s="197"/>
      <c r="NYG30" s="197"/>
      <c r="NYH30" s="197"/>
      <c r="NYI30" s="197"/>
      <c r="NYJ30" s="197"/>
      <c r="NYK30" s="197"/>
      <c r="NYL30" s="197"/>
      <c r="NYM30" s="197"/>
      <c r="NYN30" s="197"/>
      <c r="NYO30" s="197"/>
      <c r="NYP30" s="197"/>
      <c r="NYQ30" s="197"/>
      <c r="NYR30" s="197"/>
      <c r="NYS30" s="197"/>
      <c r="NYT30" s="197"/>
      <c r="NYU30" s="197"/>
      <c r="NYV30" s="197"/>
      <c r="NYW30" s="197"/>
      <c r="NYX30" s="197"/>
      <c r="NYY30" s="197"/>
      <c r="NYZ30" s="197"/>
      <c r="NZA30" s="197"/>
      <c r="NZB30" s="197"/>
      <c r="NZC30" s="197"/>
      <c r="NZD30" s="197"/>
      <c r="NZE30" s="197"/>
      <c r="NZF30" s="197"/>
      <c r="NZG30" s="197"/>
      <c r="NZH30" s="197"/>
      <c r="NZI30" s="197"/>
      <c r="NZJ30" s="197"/>
      <c r="NZK30" s="197"/>
      <c r="NZL30" s="197"/>
      <c r="NZM30" s="197"/>
      <c r="NZN30" s="197"/>
      <c r="NZO30" s="197"/>
      <c r="NZP30" s="197"/>
      <c r="NZQ30" s="197"/>
      <c r="NZR30" s="197"/>
      <c r="NZS30" s="197"/>
      <c r="NZT30" s="197"/>
      <c r="NZU30" s="197"/>
      <c r="NZV30" s="197"/>
      <c r="NZW30" s="197"/>
      <c r="NZX30" s="197"/>
      <c r="NZY30" s="197"/>
      <c r="NZZ30" s="197"/>
      <c r="OAA30" s="197"/>
      <c r="OAB30" s="197"/>
      <c r="OAC30" s="197"/>
      <c r="OAD30" s="197"/>
      <c r="OAE30" s="197"/>
      <c r="OAF30" s="197"/>
      <c r="OAG30" s="197"/>
      <c r="OAH30" s="197"/>
      <c r="OAI30" s="197"/>
      <c r="OAJ30" s="197"/>
      <c r="OAK30" s="197"/>
      <c r="OAL30" s="197"/>
      <c r="OAM30" s="197"/>
      <c r="OAN30" s="197"/>
      <c r="OAO30" s="197"/>
      <c r="OAP30" s="197"/>
      <c r="OAQ30" s="197"/>
      <c r="OAR30" s="197"/>
      <c r="OAS30" s="197"/>
      <c r="OAT30" s="197"/>
      <c r="OAU30" s="197"/>
      <c r="OAV30" s="197"/>
      <c r="OAW30" s="197"/>
      <c r="OAX30" s="197"/>
      <c r="OAY30" s="197"/>
      <c r="OAZ30" s="197"/>
      <c r="OBA30" s="197"/>
      <c r="OBB30" s="197"/>
      <c r="OBC30" s="197"/>
      <c r="OBD30" s="197"/>
      <c r="OBE30" s="197"/>
      <c r="OBF30" s="197"/>
      <c r="OBG30" s="197"/>
      <c r="OBH30" s="197"/>
      <c r="OBI30" s="197"/>
      <c r="OBJ30" s="197"/>
      <c r="OBK30" s="197"/>
      <c r="OBL30" s="197"/>
      <c r="OBM30" s="197"/>
      <c r="OBN30" s="197"/>
      <c r="OBO30" s="197"/>
      <c r="OBP30" s="197"/>
      <c r="OBQ30" s="197"/>
      <c r="OBR30" s="197"/>
      <c r="OBS30" s="197"/>
      <c r="OBT30" s="197"/>
      <c r="OBU30" s="197"/>
      <c r="OBV30" s="197"/>
      <c r="OBW30" s="197"/>
      <c r="OBX30" s="197"/>
      <c r="OBY30" s="197"/>
      <c r="OBZ30" s="197"/>
      <c r="OCA30" s="197"/>
      <c r="OCB30" s="197"/>
      <c r="OCC30" s="197"/>
      <c r="OCD30" s="197"/>
      <c r="OCE30" s="197"/>
      <c r="OCF30" s="197"/>
      <c r="OCG30" s="197"/>
      <c r="OCH30" s="197"/>
      <c r="OCI30" s="197"/>
      <c r="OCJ30" s="197"/>
      <c r="OCK30" s="197"/>
      <c r="OCL30" s="197"/>
      <c r="OCM30" s="197"/>
      <c r="OCN30" s="197"/>
      <c r="OCO30" s="197"/>
      <c r="OCP30" s="197"/>
      <c r="OCQ30" s="197"/>
      <c r="OCR30" s="197"/>
      <c r="OCS30" s="197"/>
      <c r="OCT30" s="197"/>
      <c r="OCU30" s="197"/>
      <c r="OCV30" s="197"/>
      <c r="OCW30" s="197"/>
      <c r="OCX30" s="197"/>
      <c r="OCY30" s="197"/>
      <c r="OCZ30" s="197"/>
      <c r="ODA30" s="197"/>
      <c r="ODB30" s="197"/>
      <c r="ODC30" s="197"/>
      <c r="ODD30" s="197"/>
      <c r="ODE30" s="197"/>
      <c r="ODF30" s="197"/>
      <c r="ODG30" s="197"/>
      <c r="ODH30" s="197"/>
      <c r="ODI30" s="197"/>
      <c r="ODJ30" s="197"/>
      <c r="ODK30" s="197"/>
      <c r="ODL30" s="197"/>
      <c r="ODM30" s="197"/>
      <c r="ODN30" s="197"/>
      <c r="ODO30" s="197"/>
      <c r="ODP30" s="197"/>
      <c r="ODQ30" s="197"/>
      <c r="ODR30" s="197"/>
      <c r="ODS30" s="197"/>
      <c r="ODT30" s="197"/>
      <c r="ODU30" s="197"/>
      <c r="ODV30" s="197"/>
      <c r="ODW30" s="197"/>
      <c r="ODX30" s="197"/>
      <c r="ODY30" s="197"/>
      <c r="ODZ30" s="197"/>
      <c r="OEA30" s="197"/>
      <c r="OEB30" s="197"/>
      <c r="OEC30" s="197"/>
      <c r="OED30" s="197"/>
      <c r="OEE30" s="197"/>
      <c r="OEF30" s="197"/>
      <c r="OEG30" s="197"/>
      <c r="OEH30" s="197"/>
      <c r="OEI30" s="197"/>
      <c r="OEJ30" s="197"/>
      <c r="OEK30" s="197"/>
      <c r="OEL30" s="197"/>
      <c r="OEM30" s="197"/>
      <c r="OEN30" s="197"/>
      <c r="OEO30" s="197"/>
      <c r="OEP30" s="197"/>
      <c r="OEQ30" s="197"/>
      <c r="OER30" s="197"/>
      <c r="OES30" s="197"/>
      <c r="OET30" s="197"/>
      <c r="OEU30" s="197"/>
      <c r="OEV30" s="197"/>
      <c r="OEW30" s="197"/>
      <c r="OEX30" s="197"/>
      <c r="OEY30" s="197"/>
      <c r="OEZ30" s="197"/>
      <c r="OFA30" s="197"/>
      <c r="OFB30" s="197"/>
      <c r="OFC30" s="197"/>
      <c r="OFD30" s="197"/>
      <c r="OFE30" s="197"/>
      <c r="OFF30" s="197"/>
      <c r="OFG30" s="197"/>
      <c r="OFH30" s="197"/>
      <c r="OFI30" s="197"/>
      <c r="OFJ30" s="197"/>
      <c r="OFK30" s="197"/>
      <c r="OFL30" s="197"/>
      <c r="OFM30" s="197"/>
      <c r="OFN30" s="197"/>
      <c r="OFO30" s="197"/>
      <c r="OFP30" s="197"/>
      <c r="OFQ30" s="197"/>
      <c r="OFR30" s="197"/>
      <c r="OFS30" s="197"/>
      <c r="OFT30" s="197"/>
      <c r="OFU30" s="197"/>
      <c r="OFV30" s="197"/>
      <c r="OFW30" s="197"/>
      <c r="OFX30" s="197"/>
      <c r="OFY30" s="197"/>
      <c r="OFZ30" s="197"/>
      <c r="OGA30" s="197"/>
      <c r="OGB30" s="197"/>
      <c r="OGC30" s="197"/>
      <c r="OGD30" s="197"/>
      <c r="OGE30" s="197"/>
      <c r="OGF30" s="197"/>
      <c r="OGG30" s="197"/>
      <c r="OGH30" s="197"/>
      <c r="OGI30" s="197"/>
      <c r="OGJ30" s="197"/>
      <c r="OGK30" s="197"/>
      <c r="OGL30" s="197"/>
      <c r="OGM30" s="197"/>
      <c r="OGN30" s="197"/>
      <c r="OGO30" s="197"/>
      <c r="OGP30" s="197"/>
      <c r="OGQ30" s="197"/>
      <c r="OGR30" s="197"/>
      <c r="OGS30" s="197"/>
      <c r="OGT30" s="197"/>
      <c r="OGU30" s="197"/>
      <c r="OGV30" s="197"/>
      <c r="OGW30" s="197"/>
      <c r="OGX30" s="197"/>
      <c r="OGY30" s="197"/>
      <c r="OGZ30" s="197"/>
      <c r="OHA30" s="197"/>
      <c r="OHB30" s="197"/>
      <c r="OHC30" s="197"/>
      <c r="OHD30" s="197"/>
      <c r="OHE30" s="197"/>
      <c r="OHF30" s="197"/>
      <c r="OHG30" s="197"/>
      <c r="OHH30" s="197"/>
      <c r="OHI30" s="197"/>
      <c r="OHJ30" s="197"/>
      <c r="OHK30" s="197"/>
      <c r="OHL30" s="197"/>
      <c r="OHM30" s="197"/>
      <c r="OHN30" s="197"/>
      <c r="OHO30" s="197"/>
      <c r="OHP30" s="197"/>
      <c r="OHQ30" s="197"/>
      <c r="OHR30" s="197"/>
      <c r="OHS30" s="197"/>
      <c r="OHT30" s="197"/>
      <c r="OHU30" s="197"/>
      <c r="OHV30" s="197"/>
      <c r="OHW30" s="197"/>
      <c r="OHX30" s="197"/>
      <c r="OHY30" s="197"/>
      <c r="OHZ30" s="197"/>
      <c r="OIA30" s="197"/>
      <c r="OIB30" s="197"/>
      <c r="OIC30" s="197"/>
      <c r="OID30" s="197"/>
      <c r="OIE30" s="197"/>
      <c r="OIF30" s="197"/>
      <c r="OIG30" s="197"/>
      <c r="OIH30" s="197"/>
      <c r="OII30" s="197"/>
      <c r="OIJ30" s="197"/>
      <c r="OIK30" s="197"/>
      <c r="OIL30" s="197"/>
      <c r="OIM30" s="197"/>
      <c r="OIN30" s="197"/>
      <c r="OIO30" s="197"/>
      <c r="OIP30" s="197"/>
      <c r="OIQ30" s="197"/>
      <c r="OIR30" s="197"/>
      <c r="OIS30" s="197"/>
      <c r="OIT30" s="197"/>
      <c r="OIU30" s="197"/>
      <c r="OIV30" s="197"/>
      <c r="OIW30" s="197"/>
      <c r="OIX30" s="197"/>
      <c r="OIY30" s="197"/>
      <c r="OIZ30" s="197"/>
      <c r="OJA30" s="197"/>
      <c r="OJB30" s="197"/>
      <c r="OJC30" s="197"/>
      <c r="OJD30" s="197"/>
      <c r="OJE30" s="197"/>
      <c r="OJF30" s="197"/>
      <c r="OJG30" s="197"/>
      <c r="OJH30" s="197"/>
      <c r="OJI30" s="197"/>
      <c r="OJJ30" s="197"/>
      <c r="OJK30" s="197"/>
      <c r="OJL30" s="197"/>
      <c r="OJM30" s="197"/>
      <c r="OJN30" s="197"/>
      <c r="OJO30" s="197"/>
      <c r="OJP30" s="197"/>
      <c r="OJQ30" s="197"/>
      <c r="OJR30" s="197"/>
      <c r="OJS30" s="197"/>
      <c r="OJT30" s="197"/>
      <c r="OJU30" s="197"/>
      <c r="OJV30" s="197"/>
      <c r="OJW30" s="197"/>
      <c r="OJX30" s="197"/>
      <c r="OJY30" s="197"/>
      <c r="OJZ30" s="197"/>
      <c r="OKA30" s="197"/>
      <c r="OKB30" s="197"/>
      <c r="OKC30" s="197"/>
      <c r="OKD30" s="197"/>
      <c r="OKE30" s="197"/>
      <c r="OKF30" s="197"/>
      <c r="OKG30" s="197"/>
      <c r="OKH30" s="197"/>
      <c r="OKI30" s="197"/>
      <c r="OKJ30" s="197"/>
      <c r="OKK30" s="197"/>
      <c r="OKL30" s="197"/>
      <c r="OKM30" s="197"/>
      <c r="OKN30" s="197"/>
      <c r="OKO30" s="197"/>
      <c r="OKP30" s="197"/>
      <c r="OKQ30" s="197"/>
      <c r="OKR30" s="197"/>
      <c r="OKS30" s="197"/>
      <c r="OKT30" s="197"/>
      <c r="OKU30" s="197"/>
      <c r="OKV30" s="197"/>
      <c r="OKW30" s="197"/>
      <c r="OKX30" s="197"/>
      <c r="OKY30" s="197"/>
      <c r="OKZ30" s="197"/>
      <c r="OLA30" s="197"/>
      <c r="OLB30" s="197"/>
      <c r="OLC30" s="197"/>
      <c r="OLD30" s="197"/>
      <c r="OLE30" s="197"/>
      <c r="OLF30" s="197"/>
      <c r="OLG30" s="197"/>
      <c r="OLH30" s="197"/>
      <c r="OLI30" s="197"/>
      <c r="OLJ30" s="197"/>
      <c r="OLK30" s="197"/>
      <c r="OLL30" s="197"/>
      <c r="OLM30" s="197"/>
      <c r="OLN30" s="197"/>
      <c r="OLO30" s="197"/>
      <c r="OLP30" s="197"/>
      <c r="OLQ30" s="197"/>
      <c r="OLR30" s="197"/>
      <c r="OLS30" s="197"/>
      <c r="OLT30" s="197"/>
      <c r="OLU30" s="197"/>
      <c r="OLV30" s="197"/>
      <c r="OLW30" s="197"/>
      <c r="OLX30" s="197"/>
      <c r="OLY30" s="197"/>
      <c r="OLZ30" s="197"/>
      <c r="OMA30" s="197"/>
      <c r="OMB30" s="197"/>
      <c r="OMC30" s="197"/>
      <c r="OMD30" s="197"/>
      <c r="OME30" s="197"/>
      <c r="OMF30" s="197"/>
      <c r="OMG30" s="197"/>
      <c r="OMH30" s="197"/>
      <c r="OMI30" s="197"/>
      <c r="OMJ30" s="197"/>
      <c r="OMK30" s="197"/>
      <c r="OML30" s="197"/>
      <c r="OMM30" s="197"/>
      <c r="OMN30" s="197"/>
      <c r="OMO30" s="197"/>
      <c r="OMP30" s="197"/>
      <c r="OMQ30" s="197"/>
      <c r="OMR30" s="197"/>
      <c r="OMS30" s="197"/>
      <c r="OMT30" s="197"/>
      <c r="OMU30" s="197"/>
      <c r="OMV30" s="197"/>
      <c r="OMW30" s="197"/>
      <c r="OMX30" s="197"/>
      <c r="OMY30" s="197"/>
      <c r="OMZ30" s="197"/>
      <c r="ONA30" s="197"/>
      <c r="ONB30" s="197"/>
      <c r="ONC30" s="197"/>
      <c r="OND30" s="197"/>
      <c r="ONE30" s="197"/>
      <c r="ONF30" s="197"/>
      <c r="ONG30" s="197"/>
      <c r="ONH30" s="197"/>
      <c r="ONI30" s="197"/>
      <c r="ONJ30" s="197"/>
      <c r="ONK30" s="197"/>
      <c r="ONL30" s="197"/>
      <c r="ONM30" s="197"/>
      <c r="ONN30" s="197"/>
      <c r="ONO30" s="197"/>
      <c r="ONP30" s="197"/>
      <c r="ONQ30" s="197"/>
      <c r="ONR30" s="197"/>
      <c r="ONS30" s="197"/>
      <c r="ONT30" s="197"/>
      <c r="ONU30" s="197"/>
      <c r="ONV30" s="197"/>
      <c r="ONW30" s="197"/>
      <c r="ONX30" s="197"/>
      <c r="ONY30" s="197"/>
      <c r="ONZ30" s="197"/>
      <c r="OOA30" s="197"/>
      <c r="OOB30" s="197"/>
      <c r="OOC30" s="197"/>
      <c r="OOD30" s="197"/>
      <c r="OOE30" s="197"/>
      <c r="OOF30" s="197"/>
      <c r="OOG30" s="197"/>
      <c r="OOH30" s="197"/>
      <c r="OOI30" s="197"/>
      <c r="OOJ30" s="197"/>
      <c r="OOK30" s="197"/>
      <c r="OOL30" s="197"/>
      <c r="OOM30" s="197"/>
      <c r="OON30" s="197"/>
      <c r="OOO30" s="197"/>
      <c r="OOP30" s="197"/>
      <c r="OOQ30" s="197"/>
      <c r="OOR30" s="197"/>
      <c r="OOS30" s="197"/>
      <c r="OOT30" s="197"/>
      <c r="OOU30" s="197"/>
      <c r="OOV30" s="197"/>
      <c r="OOW30" s="197"/>
      <c r="OOX30" s="197"/>
      <c r="OOY30" s="197"/>
      <c r="OOZ30" s="197"/>
      <c r="OPA30" s="197"/>
      <c r="OPB30" s="197"/>
      <c r="OPC30" s="197"/>
      <c r="OPD30" s="197"/>
      <c r="OPE30" s="197"/>
      <c r="OPF30" s="197"/>
      <c r="OPG30" s="197"/>
      <c r="OPH30" s="197"/>
      <c r="OPI30" s="197"/>
      <c r="OPJ30" s="197"/>
      <c r="OPK30" s="197"/>
      <c r="OPL30" s="197"/>
      <c r="OPM30" s="197"/>
      <c r="OPN30" s="197"/>
      <c r="OPO30" s="197"/>
      <c r="OPP30" s="197"/>
      <c r="OPQ30" s="197"/>
      <c r="OPR30" s="197"/>
      <c r="OPS30" s="197"/>
      <c r="OPT30" s="197"/>
      <c r="OPU30" s="197"/>
      <c r="OPV30" s="197"/>
      <c r="OPW30" s="197"/>
      <c r="OPX30" s="197"/>
      <c r="OPY30" s="197"/>
      <c r="OPZ30" s="197"/>
      <c r="OQA30" s="197"/>
      <c r="OQB30" s="197"/>
      <c r="OQC30" s="197"/>
      <c r="OQD30" s="197"/>
      <c r="OQE30" s="197"/>
      <c r="OQF30" s="197"/>
      <c r="OQG30" s="197"/>
      <c r="OQH30" s="197"/>
      <c r="OQI30" s="197"/>
      <c r="OQJ30" s="197"/>
      <c r="OQK30" s="197"/>
      <c r="OQL30" s="197"/>
      <c r="OQM30" s="197"/>
      <c r="OQN30" s="197"/>
      <c r="OQO30" s="197"/>
      <c r="OQP30" s="197"/>
      <c r="OQQ30" s="197"/>
      <c r="OQR30" s="197"/>
      <c r="OQS30" s="197"/>
      <c r="OQT30" s="197"/>
      <c r="OQU30" s="197"/>
      <c r="OQV30" s="197"/>
      <c r="OQW30" s="197"/>
      <c r="OQX30" s="197"/>
      <c r="OQY30" s="197"/>
      <c r="OQZ30" s="197"/>
      <c r="ORA30" s="197"/>
      <c r="ORB30" s="197"/>
      <c r="ORC30" s="197"/>
      <c r="ORD30" s="197"/>
      <c r="ORE30" s="197"/>
      <c r="ORF30" s="197"/>
      <c r="ORG30" s="197"/>
      <c r="ORH30" s="197"/>
      <c r="ORI30" s="197"/>
      <c r="ORJ30" s="197"/>
      <c r="ORK30" s="197"/>
      <c r="ORL30" s="197"/>
      <c r="ORM30" s="197"/>
      <c r="ORN30" s="197"/>
      <c r="ORO30" s="197"/>
      <c r="ORP30" s="197"/>
      <c r="ORQ30" s="197"/>
      <c r="ORR30" s="197"/>
      <c r="ORS30" s="197"/>
      <c r="ORT30" s="197"/>
      <c r="ORU30" s="197"/>
      <c r="ORV30" s="197"/>
      <c r="ORW30" s="197"/>
      <c r="ORX30" s="197"/>
      <c r="ORY30" s="197"/>
      <c r="ORZ30" s="197"/>
      <c r="OSA30" s="197"/>
      <c r="OSB30" s="197"/>
      <c r="OSC30" s="197"/>
      <c r="OSD30" s="197"/>
      <c r="OSE30" s="197"/>
      <c r="OSF30" s="197"/>
      <c r="OSG30" s="197"/>
      <c r="OSH30" s="197"/>
      <c r="OSI30" s="197"/>
      <c r="OSJ30" s="197"/>
      <c r="OSK30" s="197"/>
      <c r="OSL30" s="197"/>
      <c r="OSM30" s="197"/>
      <c r="OSN30" s="197"/>
      <c r="OSO30" s="197"/>
      <c r="OSP30" s="197"/>
      <c r="OSQ30" s="197"/>
      <c r="OSR30" s="197"/>
      <c r="OSS30" s="197"/>
      <c r="OST30" s="197"/>
      <c r="OSU30" s="197"/>
      <c r="OSV30" s="197"/>
      <c r="OSW30" s="197"/>
      <c r="OSX30" s="197"/>
      <c r="OSY30" s="197"/>
      <c r="OSZ30" s="197"/>
      <c r="OTA30" s="197"/>
      <c r="OTB30" s="197"/>
      <c r="OTC30" s="197"/>
      <c r="OTD30" s="197"/>
      <c r="OTE30" s="197"/>
      <c r="OTF30" s="197"/>
      <c r="OTG30" s="197"/>
      <c r="OTH30" s="197"/>
      <c r="OTI30" s="197"/>
      <c r="OTJ30" s="197"/>
      <c r="OTK30" s="197"/>
      <c r="OTL30" s="197"/>
      <c r="OTM30" s="197"/>
      <c r="OTN30" s="197"/>
      <c r="OTO30" s="197"/>
      <c r="OTP30" s="197"/>
      <c r="OTQ30" s="197"/>
      <c r="OTR30" s="197"/>
      <c r="OTS30" s="197"/>
      <c r="OTT30" s="197"/>
      <c r="OTU30" s="197"/>
      <c r="OTV30" s="197"/>
      <c r="OTW30" s="197"/>
      <c r="OTX30" s="197"/>
      <c r="OTY30" s="197"/>
      <c r="OTZ30" s="197"/>
      <c r="OUA30" s="197"/>
      <c r="OUB30" s="197"/>
      <c r="OUC30" s="197"/>
      <c r="OUD30" s="197"/>
      <c r="OUE30" s="197"/>
      <c r="OUF30" s="197"/>
      <c r="OUG30" s="197"/>
      <c r="OUH30" s="197"/>
      <c r="OUI30" s="197"/>
      <c r="OUJ30" s="197"/>
      <c r="OUK30" s="197"/>
      <c r="OUL30" s="197"/>
      <c r="OUM30" s="197"/>
      <c r="OUN30" s="197"/>
      <c r="OUO30" s="197"/>
      <c r="OUP30" s="197"/>
      <c r="OUQ30" s="197"/>
      <c r="OUR30" s="197"/>
      <c r="OUS30" s="197"/>
      <c r="OUT30" s="197"/>
      <c r="OUU30" s="197"/>
      <c r="OUV30" s="197"/>
      <c r="OUW30" s="197"/>
      <c r="OUX30" s="197"/>
      <c r="OUY30" s="197"/>
      <c r="OUZ30" s="197"/>
      <c r="OVA30" s="197"/>
      <c r="OVB30" s="197"/>
      <c r="OVC30" s="197"/>
      <c r="OVD30" s="197"/>
      <c r="OVE30" s="197"/>
      <c r="OVF30" s="197"/>
      <c r="OVG30" s="197"/>
      <c r="OVH30" s="197"/>
      <c r="OVI30" s="197"/>
      <c r="OVJ30" s="197"/>
      <c r="OVK30" s="197"/>
      <c r="OVL30" s="197"/>
      <c r="OVM30" s="197"/>
      <c r="OVN30" s="197"/>
      <c r="OVO30" s="197"/>
      <c r="OVP30" s="197"/>
      <c r="OVQ30" s="197"/>
      <c r="OVR30" s="197"/>
      <c r="OVS30" s="197"/>
      <c r="OVT30" s="197"/>
      <c r="OVU30" s="197"/>
      <c r="OVV30" s="197"/>
      <c r="OVW30" s="197"/>
      <c r="OVX30" s="197"/>
      <c r="OVY30" s="197"/>
      <c r="OVZ30" s="197"/>
      <c r="OWA30" s="197"/>
      <c r="OWB30" s="197"/>
      <c r="OWC30" s="197"/>
      <c r="OWD30" s="197"/>
      <c r="OWE30" s="197"/>
      <c r="OWF30" s="197"/>
      <c r="OWG30" s="197"/>
      <c r="OWH30" s="197"/>
      <c r="OWI30" s="197"/>
      <c r="OWJ30" s="197"/>
      <c r="OWK30" s="197"/>
      <c r="OWL30" s="197"/>
      <c r="OWM30" s="197"/>
      <c r="OWN30" s="197"/>
      <c r="OWO30" s="197"/>
      <c r="OWP30" s="197"/>
      <c r="OWQ30" s="197"/>
      <c r="OWR30" s="197"/>
      <c r="OWS30" s="197"/>
      <c r="OWT30" s="197"/>
      <c r="OWU30" s="197"/>
      <c r="OWV30" s="197"/>
      <c r="OWW30" s="197"/>
      <c r="OWX30" s="197"/>
      <c r="OWY30" s="197"/>
      <c r="OWZ30" s="197"/>
      <c r="OXA30" s="197"/>
      <c r="OXB30" s="197"/>
      <c r="OXC30" s="197"/>
      <c r="OXD30" s="197"/>
      <c r="OXE30" s="197"/>
      <c r="OXF30" s="197"/>
      <c r="OXG30" s="197"/>
      <c r="OXH30" s="197"/>
      <c r="OXI30" s="197"/>
      <c r="OXJ30" s="197"/>
      <c r="OXK30" s="197"/>
      <c r="OXL30" s="197"/>
      <c r="OXM30" s="197"/>
      <c r="OXN30" s="197"/>
      <c r="OXO30" s="197"/>
      <c r="OXP30" s="197"/>
      <c r="OXQ30" s="197"/>
      <c r="OXR30" s="197"/>
      <c r="OXS30" s="197"/>
      <c r="OXT30" s="197"/>
      <c r="OXU30" s="197"/>
      <c r="OXV30" s="197"/>
      <c r="OXW30" s="197"/>
      <c r="OXX30" s="197"/>
      <c r="OXY30" s="197"/>
      <c r="OXZ30" s="197"/>
      <c r="OYA30" s="197"/>
      <c r="OYB30" s="197"/>
      <c r="OYC30" s="197"/>
      <c r="OYD30" s="197"/>
      <c r="OYE30" s="197"/>
      <c r="OYF30" s="197"/>
      <c r="OYG30" s="197"/>
      <c r="OYH30" s="197"/>
      <c r="OYI30" s="197"/>
      <c r="OYJ30" s="197"/>
      <c r="OYK30" s="197"/>
      <c r="OYL30" s="197"/>
      <c r="OYM30" s="197"/>
      <c r="OYN30" s="197"/>
      <c r="OYO30" s="197"/>
      <c r="OYP30" s="197"/>
      <c r="OYQ30" s="197"/>
      <c r="OYR30" s="197"/>
      <c r="OYS30" s="197"/>
      <c r="OYT30" s="197"/>
      <c r="OYU30" s="197"/>
      <c r="OYV30" s="197"/>
      <c r="OYW30" s="197"/>
      <c r="OYX30" s="197"/>
      <c r="OYY30" s="197"/>
      <c r="OYZ30" s="197"/>
      <c r="OZA30" s="197"/>
      <c r="OZB30" s="197"/>
      <c r="OZC30" s="197"/>
      <c r="OZD30" s="197"/>
      <c r="OZE30" s="197"/>
      <c r="OZF30" s="197"/>
      <c r="OZG30" s="197"/>
      <c r="OZH30" s="197"/>
      <c r="OZI30" s="197"/>
      <c r="OZJ30" s="197"/>
      <c r="OZK30" s="197"/>
      <c r="OZL30" s="197"/>
      <c r="OZM30" s="197"/>
      <c r="OZN30" s="197"/>
      <c r="OZO30" s="197"/>
      <c r="OZP30" s="197"/>
      <c r="OZQ30" s="197"/>
      <c r="OZR30" s="197"/>
      <c r="OZS30" s="197"/>
      <c r="OZT30" s="197"/>
      <c r="OZU30" s="197"/>
      <c r="OZV30" s="197"/>
      <c r="OZW30" s="197"/>
      <c r="OZX30" s="197"/>
      <c r="OZY30" s="197"/>
      <c r="OZZ30" s="197"/>
      <c r="PAA30" s="197"/>
      <c r="PAB30" s="197"/>
      <c r="PAC30" s="197"/>
      <c r="PAD30" s="197"/>
      <c r="PAE30" s="197"/>
      <c r="PAF30" s="197"/>
      <c r="PAG30" s="197"/>
      <c r="PAH30" s="197"/>
      <c r="PAI30" s="197"/>
      <c r="PAJ30" s="197"/>
      <c r="PAK30" s="197"/>
      <c r="PAL30" s="197"/>
      <c r="PAM30" s="197"/>
      <c r="PAN30" s="197"/>
      <c r="PAO30" s="197"/>
      <c r="PAP30" s="197"/>
      <c r="PAQ30" s="197"/>
      <c r="PAR30" s="197"/>
      <c r="PAS30" s="197"/>
      <c r="PAT30" s="197"/>
      <c r="PAU30" s="197"/>
      <c r="PAV30" s="197"/>
      <c r="PAW30" s="197"/>
      <c r="PAX30" s="197"/>
      <c r="PAY30" s="197"/>
      <c r="PAZ30" s="197"/>
      <c r="PBA30" s="197"/>
      <c r="PBB30" s="197"/>
      <c r="PBC30" s="197"/>
      <c r="PBD30" s="197"/>
      <c r="PBE30" s="197"/>
      <c r="PBF30" s="197"/>
      <c r="PBG30" s="197"/>
      <c r="PBH30" s="197"/>
      <c r="PBI30" s="197"/>
      <c r="PBJ30" s="197"/>
      <c r="PBK30" s="197"/>
      <c r="PBL30" s="197"/>
      <c r="PBM30" s="197"/>
      <c r="PBN30" s="197"/>
      <c r="PBO30" s="197"/>
      <c r="PBP30" s="197"/>
      <c r="PBQ30" s="197"/>
      <c r="PBR30" s="197"/>
      <c r="PBS30" s="197"/>
      <c r="PBT30" s="197"/>
      <c r="PBU30" s="197"/>
      <c r="PBV30" s="197"/>
      <c r="PBW30" s="197"/>
      <c r="PBX30" s="197"/>
      <c r="PBY30" s="197"/>
      <c r="PBZ30" s="197"/>
      <c r="PCA30" s="197"/>
      <c r="PCB30" s="197"/>
      <c r="PCC30" s="197"/>
      <c r="PCD30" s="197"/>
      <c r="PCE30" s="197"/>
      <c r="PCF30" s="197"/>
      <c r="PCG30" s="197"/>
      <c r="PCH30" s="197"/>
      <c r="PCI30" s="197"/>
      <c r="PCJ30" s="197"/>
      <c r="PCK30" s="197"/>
      <c r="PCL30" s="197"/>
      <c r="PCM30" s="197"/>
      <c r="PCN30" s="197"/>
      <c r="PCO30" s="197"/>
      <c r="PCP30" s="197"/>
      <c r="PCQ30" s="197"/>
      <c r="PCR30" s="197"/>
      <c r="PCS30" s="197"/>
      <c r="PCT30" s="197"/>
      <c r="PCU30" s="197"/>
      <c r="PCV30" s="197"/>
      <c r="PCW30" s="197"/>
      <c r="PCX30" s="197"/>
      <c r="PCY30" s="197"/>
      <c r="PCZ30" s="197"/>
      <c r="PDA30" s="197"/>
      <c r="PDB30" s="197"/>
      <c r="PDC30" s="197"/>
      <c r="PDD30" s="197"/>
      <c r="PDE30" s="197"/>
      <c r="PDF30" s="197"/>
      <c r="PDG30" s="197"/>
      <c r="PDH30" s="197"/>
      <c r="PDI30" s="197"/>
      <c r="PDJ30" s="197"/>
      <c r="PDK30" s="197"/>
      <c r="PDL30" s="197"/>
      <c r="PDM30" s="197"/>
      <c r="PDN30" s="197"/>
      <c r="PDO30" s="197"/>
      <c r="PDP30" s="197"/>
      <c r="PDQ30" s="197"/>
      <c r="PDR30" s="197"/>
      <c r="PDS30" s="197"/>
      <c r="PDT30" s="197"/>
      <c r="PDU30" s="197"/>
      <c r="PDV30" s="197"/>
      <c r="PDW30" s="197"/>
      <c r="PDX30" s="197"/>
      <c r="PDY30" s="197"/>
      <c r="PDZ30" s="197"/>
      <c r="PEA30" s="197"/>
      <c r="PEB30" s="197"/>
      <c r="PEC30" s="197"/>
      <c r="PED30" s="197"/>
      <c r="PEE30" s="197"/>
      <c r="PEF30" s="197"/>
      <c r="PEG30" s="197"/>
      <c r="PEH30" s="197"/>
      <c r="PEI30" s="197"/>
      <c r="PEJ30" s="197"/>
      <c r="PEK30" s="197"/>
      <c r="PEL30" s="197"/>
      <c r="PEM30" s="197"/>
      <c r="PEN30" s="197"/>
      <c r="PEO30" s="197"/>
      <c r="PEP30" s="197"/>
      <c r="PEQ30" s="197"/>
      <c r="PER30" s="197"/>
      <c r="PES30" s="197"/>
      <c r="PET30" s="197"/>
      <c r="PEU30" s="197"/>
      <c r="PEV30" s="197"/>
      <c r="PEW30" s="197"/>
      <c r="PEX30" s="197"/>
      <c r="PEY30" s="197"/>
      <c r="PEZ30" s="197"/>
      <c r="PFA30" s="197"/>
      <c r="PFB30" s="197"/>
      <c r="PFC30" s="197"/>
      <c r="PFD30" s="197"/>
      <c r="PFE30" s="197"/>
      <c r="PFF30" s="197"/>
      <c r="PFG30" s="197"/>
      <c r="PFH30" s="197"/>
      <c r="PFI30" s="197"/>
      <c r="PFJ30" s="197"/>
      <c r="PFK30" s="197"/>
      <c r="PFL30" s="197"/>
      <c r="PFM30" s="197"/>
      <c r="PFN30" s="197"/>
      <c r="PFO30" s="197"/>
      <c r="PFP30" s="197"/>
      <c r="PFQ30" s="197"/>
      <c r="PFR30" s="197"/>
      <c r="PFS30" s="197"/>
      <c r="PFT30" s="197"/>
      <c r="PFU30" s="197"/>
      <c r="PFV30" s="197"/>
      <c r="PFW30" s="197"/>
      <c r="PFX30" s="197"/>
      <c r="PFY30" s="197"/>
      <c r="PFZ30" s="197"/>
      <c r="PGA30" s="197"/>
      <c r="PGB30" s="197"/>
      <c r="PGC30" s="197"/>
      <c r="PGD30" s="197"/>
      <c r="PGE30" s="197"/>
      <c r="PGF30" s="197"/>
      <c r="PGG30" s="197"/>
      <c r="PGH30" s="197"/>
      <c r="PGI30" s="197"/>
      <c r="PGJ30" s="197"/>
      <c r="PGK30" s="197"/>
      <c r="PGL30" s="197"/>
      <c r="PGM30" s="197"/>
      <c r="PGN30" s="197"/>
      <c r="PGO30" s="197"/>
      <c r="PGP30" s="197"/>
      <c r="PGQ30" s="197"/>
      <c r="PGR30" s="197"/>
      <c r="PGS30" s="197"/>
      <c r="PGT30" s="197"/>
      <c r="PGU30" s="197"/>
      <c r="PGV30" s="197"/>
      <c r="PGW30" s="197"/>
      <c r="PGX30" s="197"/>
      <c r="PGY30" s="197"/>
      <c r="PGZ30" s="197"/>
      <c r="PHA30" s="197"/>
      <c r="PHB30" s="197"/>
      <c r="PHC30" s="197"/>
      <c r="PHD30" s="197"/>
      <c r="PHE30" s="197"/>
      <c r="PHF30" s="197"/>
      <c r="PHG30" s="197"/>
      <c r="PHH30" s="197"/>
      <c r="PHI30" s="197"/>
      <c r="PHJ30" s="197"/>
      <c r="PHK30" s="197"/>
      <c r="PHL30" s="197"/>
      <c r="PHM30" s="197"/>
      <c r="PHN30" s="197"/>
      <c r="PHO30" s="197"/>
      <c r="PHP30" s="197"/>
      <c r="PHQ30" s="197"/>
      <c r="PHR30" s="197"/>
      <c r="PHS30" s="197"/>
      <c r="PHT30" s="197"/>
      <c r="PHU30" s="197"/>
      <c r="PHV30" s="197"/>
      <c r="PHW30" s="197"/>
      <c r="PHX30" s="197"/>
      <c r="PHY30" s="197"/>
      <c r="PHZ30" s="197"/>
      <c r="PIA30" s="197"/>
      <c r="PIB30" s="197"/>
      <c r="PIC30" s="197"/>
      <c r="PID30" s="197"/>
      <c r="PIE30" s="197"/>
      <c r="PIF30" s="197"/>
      <c r="PIG30" s="197"/>
      <c r="PIH30" s="197"/>
      <c r="PII30" s="197"/>
      <c r="PIJ30" s="197"/>
      <c r="PIK30" s="197"/>
      <c r="PIL30" s="197"/>
      <c r="PIM30" s="197"/>
      <c r="PIN30" s="197"/>
      <c r="PIO30" s="197"/>
      <c r="PIP30" s="197"/>
      <c r="PIQ30" s="197"/>
      <c r="PIR30" s="197"/>
      <c r="PIS30" s="197"/>
      <c r="PIT30" s="197"/>
      <c r="PIU30" s="197"/>
      <c r="PIV30" s="197"/>
      <c r="PIW30" s="197"/>
      <c r="PIX30" s="197"/>
      <c r="PIY30" s="197"/>
      <c r="PIZ30" s="197"/>
      <c r="PJA30" s="197"/>
      <c r="PJB30" s="197"/>
      <c r="PJC30" s="197"/>
      <c r="PJD30" s="197"/>
      <c r="PJE30" s="197"/>
      <c r="PJF30" s="197"/>
      <c r="PJG30" s="197"/>
      <c r="PJH30" s="197"/>
      <c r="PJI30" s="197"/>
      <c r="PJJ30" s="197"/>
      <c r="PJK30" s="197"/>
      <c r="PJL30" s="197"/>
      <c r="PJM30" s="197"/>
      <c r="PJN30" s="197"/>
      <c r="PJO30" s="197"/>
      <c r="PJP30" s="197"/>
      <c r="PJQ30" s="197"/>
      <c r="PJR30" s="197"/>
      <c r="PJS30" s="197"/>
      <c r="PJT30" s="197"/>
      <c r="PJU30" s="197"/>
      <c r="PJV30" s="197"/>
      <c r="PJW30" s="197"/>
      <c r="PJX30" s="197"/>
      <c r="PJY30" s="197"/>
      <c r="PJZ30" s="197"/>
      <c r="PKA30" s="197"/>
      <c r="PKB30" s="197"/>
      <c r="PKC30" s="197"/>
      <c r="PKD30" s="197"/>
      <c r="PKE30" s="197"/>
      <c r="PKF30" s="197"/>
      <c r="PKG30" s="197"/>
      <c r="PKH30" s="197"/>
      <c r="PKI30" s="197"/>
      <c r="PKJ30" s="197"/>
      <c r="PKK30" s="197"/>
      <c r="PKL30" s="197"/>
      <c r="PKM30" s="197"/>
      <c r="PKN30" s="197"/>
      <c r="PKO30" s="197"/>
      <c r="PKP30" s="197"/>
      <c r="PKQ30" s="197"/>
      <c r="PKR30" s="197"/>
      <c r="PKS30" s="197"/>
      <c r="PKT30" s="197"/>
      <c r="PKU30" s="197"/>
      <c r="PKV30" s="197"/>
      <c r="PKW30" s="197"/>
      <c r="PKX30" s="197"/>
      <c r="PKY30" s="197"/>
      <c r="PKZ30" s="197"/>
      <c r="PLA30" s="197"/>
      <c r="PLB30" s="197"/>
      <c r="PLC30" s="197"/>
      <c r="PLD30" s="197"/>
      <c r="PLE30" s="197"/>
      <c r="PLF30" s="197"/>
      <c r="PLG30" s="197"/>
      <c r="PLH30" s="197"/>
      <c r="PLI30" s="197"/>
      <c r="PLJ30" s="197"/>
      <c r="PLK30" s="197"/>
      <c r="PLL30" s="197"/>
      <c r="PLM30" s="197"/>
      <c r="PLN30" s="197"/>
      <c r="PLO30" s="197"/>
      <c r="PLP30" s="197"/>
      <c r="PLQ30" s="197"/>
      <c r="PLR30" s="197"/>
      <c r="PLS30" s="197"/>
      <c r="PLT30" s="197"/>
      <c r="PLU30" s="197"/>
      <c r="PLV30" s="197"/>
      <c r="PLW30" s="197"/>
      <c r="PLX30" s="197"/>
      <c r="PLY30" s="197"/>
      <c r="PLZ30" s="197"/>
      <c r="PMA30" s="197"/>
      <c r="PMB30" s="197"/>
      <c r="PMC30" s="197"/>
      <c r="PMD30" s="197"/>
      <c r="PME30" s="197"/>
      <c r="PMF30" s="197"/>
      <c r="PMG30" s="197"/>
      <c r="PMH30" s="197"/>
      <c r="PMI30" s="197"/>
      <c r="PMJ30" s="197"/>
      <c r="PMK30" s="197"/>
      <c r="PML30" s="197"/>
      <c r="PMM30" s="197"/>
      <c r="PMN30" s="197"/>
      <c r="PMO30" s="197"/>
      <c r="PMP30" s="197"/>
      <c r="PMQ30" s="197"/>
      <c r="PMR30" s="197"/>
      <c r="PMS30" s="197"/>
      <c r="PMT30" s="197"/>
      <c r="PMU30" s="197"/>
      <c r="PMV30" s="197"/>
      <c r="PMW30" s="197"/>
      <c r="PMX30" s="197"/>
      <c r="PMY30" s="197"/>
      <c r="PMZ30" s="197"/>
      <c r="PNA30" s="197"/>
      <c r="PNB30" s="197"/>
      <c r="PNC30" s="197"/>
      <c r="PND30" s="197"/>
      <c r="PNE30" s="197"/>
      <c r="PNF30" s="197"/>
      <c r="PNG30" s="197"/>
      <c r="PNH30" s="197"/>
      <c r="PNI30" s="197"/>
      <c r="PNJ30" s="197"/>
      <c r="PNK30" s="197"/>
      <c r="PNL30" s="197"/>
      <c r="PNM30" s="197"/>
      <c r="PNN30" s="197"/>
      <c r="PNO30" s="197"/>
      <c r="PNP30" s="197"/>
      <c r="PNQ30" s="197"/>
      <c r="PNR30" s="197"/>
      <c r="PNS30" s="197"/>
      <c r="PNT30" s="197"/>
      <c r="PNU30" s="197"/>
      <c r="PNV30" s="197"/>
      <c r="PNW30" s="197"/>
      <c r="PNX30" s="197"/>
      <c r="PNY30" s="197"/>
      <c r="PNZ30" s="197"/>
      <c r="POA30" s="197"/>
      <c r="POB30" s="197"/>
      <c r="POC30" s="197"/>
      <c r="POD30" s="197"/>
      <c r="POE30" s="197"/>
      <c r="POF30" s="197"/>
      <c r="POG30" s="197"/>
      <c r="POH30" s="197"/>
      <c r="POI30" s="197"/>
      <c r="POJ30" s="197"/>
      <c r="POK30" s="197"/>
      <c r="POL30" s="197"/>
      <c r="POM30" s="197"/>
      <c r="PON30" s="197"/>
      <c r="POO30" s="197"/>
      <c r="POP30" s="197"/>
      <c r="POQ30" s="197"/>
      <c r="POR30" s="197"/>
      <c r="POS30" s="197"/>
      <c r="POT30" s="197"/>
      <c r="POU30" s="197"/>
      <c r="POV30" s="197"/>
      <c r="POW30" s="197"/>
      <c r="POX30" s="197"/>
      <c r="POY30" s="197"/>
      <c r="POZ30" s="197"/>
      <c r="PPA30" s="197"/>
      <c r="PPB30" s="197"/>
      <c r="PPC30" s="197"/>
      <c r="PPD30" s="197"/>
      <c r="PPE30" s="197"/>
      <c r="PPF30" s="197"/>
      <c r="PPG30" s="197"/>
      <c r="PPH30" s="197"/>
      <c r="PPI30" s="197"/>
      <c r="PPJ30" s="197"/>
      <c r="PPK30" s="197"/>
      <c r="PPL30" s="197"/>
      <c r="PPM30" s="197"/>
      <c r="PPN30" s="197"/>
      <c r="PPO30" s="197"/>
      <c r="PPP30" s="197"/>
      <c r="PPQ30" s="197"/>
      <c r="PPR30" s="197"/>
      <c r="PPS30" s="197"/>
      <c r="PPT30" s="197"/>
      <c r="PPU30" s="197"/>
      <c r="PPV30" s="197"/>
      <c r="PPW30" s="197"/>
      <c r="PPX30" s="197"/>
      <c r="PPY30" s="197"/>
      <c r="PPZ30" s="197"/>
      <c r="PQA30" s="197"/>
      <c r="PQB30" s="197"/>
      <c r="PQC30" s="197"/>
      <c r="PQD30" s="197"/>
      <c r="PQE30" s="197"/>
      <c r="PQF30" s="197"/>
      <c r="PQG30" s="197"/>
      <c r="PQH30" s="197"/>
      <c r="PQI30" s="197"/>
      <c r="PQJ30" s="197"/>
      <c r="PQK30" s="197"/>
      <c r="PQL30" s="197"/>
      <c r="PQM30" s="197"/>
      <c r="PQN30" s="197"/>
      <c r="PQO30" s="197"/>
      <c r="PQP30" s="197"/>
      <c r="PQQ30" s="197"/>
      <c r="PQR30" s="197"/>
      <c r="PQS30" s="197"/>
      <c r="PQT30" s="197"/>
      <c r="PQU30" s="197"/>
      <c r="PQV30" s="197"/>
      <c r="PQW30" s="197"/>
      <c r="PQX30" s="197"/>
      <c r="PQY30" s="197"/>
      <c r="PQZ30" s="197"/>
      <c r="PRA30" s="197"/>
      <c r="PRB30" s="197"/>
      <c r="PRC30" s="197"/>
      <c r="PRD30" s="197"/>
      <c r="PRE30" s="197"/>
      <c r="PRF30" s="197"/>
      <c r="PRG30" s="197"/>
      <c r="PRH30" s="197"/>
      <c r="PRI30" s="197"/>
      <c r="PRJ30" s="197"/>
      <c r="PRK30" s="197"/>
      <c r="PRL30" s="197"/>
      <c r="PRM30" s="197"/>
      <c r="PRN30" s="197"/>
      <c r="PRO30" s="197"/>
      <c r="PRP30" s="197"/>
      <c r="PRQ30" s="197"/>
      <c r="PRR30" s="197"/>
      <c r="PRS30" s="197"/>
      <c r="PRT30" s="197"/>
      <c r="PRU30" s="197"/>
      <c r="PRV30" s="197"/>
      <c r="PRW30" s="197"/>
      <c r="PRX30" s="197"/>
      <c r="PRY30" s="197"/>
      <c r="PRZ30" s="197"/>
      <c r="PSA30" s="197"/>
      <c r="PSB30" s="197"/>
      <c r="PSC30" s="197"/>
      <c r="PSD30" s="197"/>
      <c r="PSE30" s="197"/>
      <c r="PSF30" s="197"/>
      <c r="PSG30" s="197"/>
      <c r="PSH30" s="197"/>
      <c r="PSI30" s="197"/>
      <c r="PSJ30" s="197"/>
      <c r="PSK30" s="197"/>
      <c r="PSL30" s="197"/>
      <c r="PSM30" s="197"/>
      <c r="PSN30" s="197"/>
      <c r="PSO30" s="197"/>
      <c r="PSP30" s="197"/>
      <c r="PSQ30" s="197"/>
      <c r="PSR30" s="197"/>
      <c r="PSS30" s="197"/>
      <c r="PST30" s="197"/>
      <c r="PSU30" s="197"/>
      <c r="PSV30" s="197"/>
      <c r="PSW30" s="197"/>
      <c r="PSX30" s="197"/>
      <c r="PSY30" s="197"/>
      <c r="PSZ30" s="197"/>
      <c r="PTA30" s="197"/>
      <c r="PTB30" s="197"/>
      <c r="PTC30" s="197"/>
      <c r="PTD30" s="197"/>
      <c r="PTE30" s="197"/>
      <c r="PTF30" s="197"/>
      <c r="PTG30" s="197"/>
      <c r="PTH30" s="197"/>
      <c r="PTI30" s="197"/>
      <c r="PTJ30" s="197"/>
      <c r="PTK30" s="197"/>
      <c r="PTL30" s="197"/>
      <c r="PTM30" s="197"/>
      <c r="PTN30" s="197"/>
      <c r="PTO30" s="197"/>
      <c r="PTP30" s="197"/>
      <c r="PTQ30" s="197"/>
      <c r="PTR30" s="197"/>
      <c r="PTS30" s="197"/>
      <c r="PTT30" s="197"/>
      <c r="PTU30" s="197"/>
      <c r="PTV30" s="197"/>
      <c r="PTW30" s="197"/>
      <c r="PTX30" s="197"/>
      <c r="PTY30" s="197"/>
      <c r="PTZ30" s="197"/>
      <c r="PUA30" s="197"/>
      <c r="PUB30" s="197"/>
      <c r="PUC30" s="197"/>
      <c r="PUD30" s="197"/>
      <c r="PUE30" s="197"/>
      <c r="PUF30" s="197"/>
      <c r="PUG30" s="197"/>
      <c r="PUH30" s="197"/>
      <c r="PUI30" s="197"/>
      <c r="PUJ30" s="197"/>
      <c r="PUK30" s="197"/>
      <c r="PUL30" s="197"/>
      <c r="PUM30" s="197"/>
      <c r="PUN30" s="197"/>
      <c r="PUO30" s="197"/>
      <c r="PUP30" s="197"/>
      <c r="PUQ30" s="197"/>
      <c r="PUR30" s="197"/>
      <c r="PUS30" s="197"/>
      <c r="PUT30" s="197"/>
      <c r="PUU30" s="197"/>
      <c r="PUV30" s="197"/>
      <c r="PUW30" s="197"/>
      <c r="PUX30" s="197"/>
      <c r="PUY30" s="197"/>
      <c r="PUZ30" s="197"/>
      <c r="PVA30" s="197"/>
      <c r="PVB30" s="197"/>
      <c r="PVC30" s="197"/>
      <c r="PVD30" s="197"/>
      <c r="PVE30" s="197"/>
      <c r="PVF30" s="197"/>
      <c r="PVG30" s="197"/>
      <c r="PVH30" s="197"/>
      <c r="PVI30" s="197"/>
      <c r="PVJ30" s="197"/>
      <c r="PVK30" s="197"/>
      <c r="PVL30" s="197"/>
      <c r="PVM30" s="197"/>
      <c r="PVN30" s="197"/>
      <c r="PVO30" s="197"/>
      <c r="PVP30" s="197"/>
      <c r="PVQ30" s="197"/>
      <c r="PVR30" s="197"/>
      <c r="PVS30" s="197"/>
      <c r="PVT30" s="197"/>
      <c r="PVU30" s="197"/>
      <c r="PVV30" s="197"/>
      <c r="PVW30" s="197"/>
      <c r="PVX30" s="197"/>
      <c r="PVY30" s="197"/>
      <c r="PVZ30" s="197"/>
      <c r="PWA30" s="197"/>
      <c r="PWB30" s="197"/>
      <c r="PWC30" s="197"/>
      <c r="PWD30" s="197"/>
      <c r="PWE30" s="197"/>
      <c r="PWF30" s="197"/>
      <c r="PWG30" s="197"/>
      <c r="PWH30" s="197"/>
      <c r="PWI30" s="197"/>
      <c r="PWJ30" s="197"/>
      <c r="PWK30" s="197"/>
      <c r="PWL30" s="197"/>
      <c r="PWM30" s="197"/>
      <c r="PWN30" s="197"/>
      <c r="PWO30" s="197"/>
      <c r="PWP30" s="197"/>
      <c r="PWQ30" s="197"/>
      <c r="PWR30" s="197"/>
      <c r="PWS30" s="197"/>
      <c r="PWT30" s="197"/>
      <c r="PWU30" s="197"/>
      <c r="PWV30" s="197"/>
      <c r="PWW30" s="197"/>
      <c r="PWX30" s="197"/>
      <c r="PWY30" s="197"/>
      <c r="PWZ30" s="197"/>
      <c r="PXA30" s="197"/>
      <c r="PXB30" s="197"/>
      <c r="PXC30" s="197"/>
      <c r="PXD30" s="197"/>
      <c r="PXE30" s="197"/>
      <c r="PXF30" s="197"/>
      <c r="PXG30" s="197"/>
      <c r="PXH30" s="197"/>
      <c r="PXI30" s="197"/>
      <c r="PXJ30" s="197"/>
      <c r="PXK30" s="197"/>
      <c r="PXL30" s="197"/>
      <c r="PXM30" s="197"/>
      <c r="PXN30" s="197"/>
      <c r="PXO30" s="197"/>
      <c r="PXP30" s="197"/>
      <c r="PXQ30" s="197"/>
      <c r="PXR30" s="197"/>
      <c r="PXS30" s="197"/>
      <c r="PXT30" s="197"/>
      <c r="PXU30" s="197"/>
      <c r="PXV30" s="197"/>
      <c r="PXW30" s="197"/>
      <c r="PXX30" s="197"/>
      <c r="PXY30" s="197"/>
      <c r="PXZ30" s="197"/>
      <c r="PYA30" s="197"/>
      <c r="PYB30" s="197"/>
      <c r="PYC30" s="197"/>
      <c r="PYD30" s="197"/>
      <c r="PYE30" s="197"/>
      <c r="PYF30" s="197"/>
      <c r="PYG30" s="197"/>
      <c r="PYH30" s="197"/>
      <c r="PYI30" s="197"/>
      <c r="PYJ30" s="197"/>
      <c r="PYK30" s="197"/>
      <c r="PYL30" s="197"/>
      <c r="PYM30" s="197"/>
      <c r="PYN30" s="197"/>
      <c r="PYO30" s="197"/>
      <c r="PYP30" s="197"/>
      <c r="PYQ30" s="197"/>
      <c r="PYR30" s="197"/>
      <c r="PYS30" s="197"/>
      <c r="PYT30" s="197"/>
      <c r="PYU30" s="197"/>
      <c r="PYV30" s="197"/>
      <c r="PYW30" s="197"/>
      <c r="PYX30" s="197"/>
      <c r="PYY30" s="197"/>
      <c r="PYZ30" s="197"/>
      <c r="PZA30" s="197"/>
      <c r="PZB30" s="197"/>
      <c r="PZC30" s="197"/>
      <c r="PZD30" s="197"/>
      <c r="PZE30" s="197"/>
      <c r="PZF30" s="197"/>
      <c r="PZG30" s="197"/>
      <c r="PZH30" s="197"/>
      <c r="PZI30" s="197"/>
      <c r="PZJ30" s="197"/>
      <c r="PZK30" s="197"/>
      <c r="PZL30" s="197"/>
      <c r="PZM30" s="197"/>
      <c r="PZN30" s="197"/>
      <c r="PZO30" s="197"/>
      <c r="PZP30" s="197"/>
      <c r="PZQ30" s="197"/>
      <c r="PZR30" s="197"/>
      <c r="PZS30" s="197"/>
      <c r="PZT30" s="197"/>
      <c r="PZU30" s="197"/>
      <c r="PZV30" s="197"/>
      <c r="PZW30" s="197"/>
      <c r="PZX30" s="197"/>
      <c r="PZY30" s="197"/>
      <c r="PZZ30" s="197"/>
      <c r="QAA30" s="197"/>
      <c r="QAB30" s="197"/>
      <c r="QAC30" s="197"/>
      <c r="QAD30" s="197"/>
      <c r="QAE30" s="197"/>
      <c r="QAF30" s="197"/>
      <c r="QAG30" s="197"/>
      <c r="QAH30" s="197"/>
      <c r="QAI30" s="197"/>
      <c r="QAJ30" s="197"/>
      <c r="QAK30" s="197"/>
      <c r="QAL30" s="197"/>
      <c r="QAM30" s="197"/>
      <c r="QAN30" s="197"/>
      <c r="QAO30" s="197"/>
      <c r="QAP30" s="197"/>
      <c r="QAQ30" s="197"/>
      <c r="QAR30" s="197"/>
      <c r="QAS30" s="197"/>
      <c r="QAT30" s="197"/>
      <c r="QAU30" s="197"/>
      <c r="QAV30" s="197"/>
      <c r="QAW30" s="197"/>
      <c r="QAX30" s="197"/>
      <c r="QAY30" s="197"/>
      <c r="QAZ30" s="197"/>
      <c r="QBA30" s="197"/>
      <c r="QBB30" s="197"/>
      <c r="QBC30" s="197"/>
      <c r="QBD30" s="197"/>
      <c r="QBE30" s="197"/>
      <c r="QBF30" s="197"/>
      <c r="QBG30" s="197"/>
      <c r="QBH30" s="197"/>
      <c r="QBI30" s="197"/>
      <c r="QBJ30" s="197"/>
      <c r="QBK30" s="197"/>
      <c r="QBL30" s="197"/>
      <c r="QBM30" s="197"/>
      <c r="QBN30" s="197"/>
      <c r="QBO30" s="197"/>
      <c r="QBP30" s="197"/>
      <c r="QBQ30" s="197"/>
      <c r="QBR30" s="197"/>
      <c r="QBS30" s="197"/>
      <c r="QBT30" s="197"/>
      <c r="QBU30" s="197"/>
      <c r="QBV30" s="197"/>
      <c r="QBW30" s="197"/>
      <c r="QBX30" s="197"/>
      <c r="QBY30" s="197"/>
      <c r="QBZ30" s="197"/>
      <c r="QCA30" s="197"/>
      <c r="QCB30" s="197"/>
      <c r="QCC30" s="197"/>
      <c r="QCD30" s="197"/>
      <c r="QCE30" s="197"/>
      <c r="QCF30" s="197"/>
      <c r="QCG30" s="197"/>
      <c r="QCH30" s="197"/>
      <c r="QCI30" s="197"/>
      <c r="QCJ30" s="197"/>
      <c r="QCK30" s="197"/>
      <c r="QCL30" s="197"/>
      <c r="QCM30" s="197"/>
      <c r="QCN30" s="197"/>
      <c r="QCO30" s="197"/>
      <c r="QCP30" s="197"/>
      <c r="QCQ30" s="197"/>
      <c r="QCR30" s="197"/>
      <c r="QCS30" s="197"/>
      <c r="QCT30" s="197"/>
      <c r="QCU30" s="197"/>
      <c r="QCV30" s="197"/>
      <c r="QCW30" s="197"/>
      <c r="QCX30" s="197"/>
      <c r="QCY30" s="197"/>
      <c r="QCZ30" s="197"/>
      <c r="QDA30" s="197"/>
      <c r="QDB30" s="197"/>
      <c r="QDC30" s="197"/>
      <c r="QDD30" s="197"/>
      <c r="QDE30" s="197"/>
      <c r="QDF30" s="197"/>
      <c r="QDG30" s="197"/>
      <c r="QDH30" s="197"/>
      <c r="QDI30" s="197"/>
      <c r="QDJ30" s="197"/>
      <c r="QDK30" s="197"/>
      <c r="QDL30" s="197"/>
      <c r="QDM30" s="197"/>
      <c r="QDN30" s="197"/>
      <c r="QDO30" s="197"/>
      <c r="QDP30" s="197"/>
      <c r="QDQ30" s="197"/>
      <c r="QDR30" s="197"/>
      <c r="QDS30" s="197"/>
      <c r="QDT30" s="197"/>
      <c r="QDU30" s="197"/>
      <c r="QDV30" s="197"/>
      <c r="QDW30" s="197"/>
      <c r="QDX30" s="197"/>
      <c r="QDY30" s="197"/>
      <c r="QDZ30" s="197"/>
      <c r="QEA30" s="197"/>
      <c r="QEB30" s="197"/>
      <c r="QEC30" s="197"/>
      <c r="QED30" s="197"/>
      <c r="QEE30" s="197"/>
      <c r="QEF30" s="197"/>
      <c r="QEG30" s="197"/>
      <c r="QEH30" s="197"/>
      <c r="QEI30" s="197"/>
      <c r="QEJ30" s="197"/>
      <c r="QEK30" s="197"/>
      <c r="QEL30" s="197"/>
      <c r="QEM30" s="197"/>
      <c r="QEN30" s="197"/>
      <c r="QEO30" s="197"/>
      <c r="QEP30" s="197"/>
      <c r="QEQ30" s="197"/>
      <c r="QER30" s="197"/>
      <c r="QES30" s="197"/>
      <c r="QET30" s="197"/>
      <c r="QEU30" s="197"/>
      <c r="QEV30" s="197"/>
      <c r="QEW30" s="197"/>
      <c r="QEX30" s="197"/>
      <c r="QEY30" s="197"/>
      <c r="QEZ30" s="197"/>
      <c r="QFA30" s="197"/>
      <c r="QFB30" s="197"/>
      <c r="QFC30" s="197"/>
      <c r="QFD30" s="197"/>
      <c r="QFE30" s="197"/>
      <c r="QFF30" s="197"/>
      <c r="QFG30" s="197"/>
      <c r="QFH30" s="197"/>
      <c r="QFI30" s="197"/>
      <c r="QFJ30" s="197"/>
      <c r="QFK30" s="197"/>
      <c r="QFL30" s="197"/>
      <c r="QFM30" s="197"/>
      <c r="QFN30" s="197"/>
      <c r="QFO30" s="197"/>
      <c r="QFP30" s="197"/>
      <c r="QFQ30" s="197"/>
      <c r="QFR30" s="197"/>
      <c r="QFS30" s="197"/>
      <c r="QFT30" s="197"/>
      <c r="QFU30" s="197"/>
      <c r="QFV30" s="197"/>
      <c r="QFW30" s="197"/>
      <c r="QFX30" s="197"/>
      <c r="QFY30" s="197"/>
      <c r="QFZ30" s="197"/>
      <c r="QGA30" s="197"/>
      <c r="QGB30" s="197"/>
      <c r="QGC30" s="197"/>
      <c r="QGD30" s="197"/>
      <c r="QGE30" s="197"/>
      <c r="QGF30" s="197"/>
      <c r="QGG30" s="197"/>
      <c r="QGH30" s="197"/>
      <c r="QGI30" s="197"/>
      <c r="QGJ30" s="197"/>
      <c r="QGK30" s="197"/>
      <c r="QGL30" s="197"/>
      <c r="QGM30" s="197"/>
      <c r="QGN30" s="197"/>
      <c r="QGO30" s="197"/>
      <c r="QGP30" s="197"/>
      <c r="QGQ30" s="197"/>
      <c r="QGR30" s="197"/>
      <c r="QGS30" s="197"/>
      <c r="QGT30" s="197"/>
      <c r="QGU30" s="197"/>
      <c r="QGV30" s="197"/>
      <c r="QGW30" s="197"/>
      <c r="QGX30" s="197"/>
      <c r="QGY30" s="197"/>
      <c r="QGZ30" s="197"/>
      <c r="QHA30" s="197"/>
      <c r="QHB30" s="197"/>
      <c r="QHC30" s="197"/>
      <c r="QHD30" s="197"/>
      <c r="QHE30" s="197"/>
      <c r="QHF30" s="197"/>
      <c r="QHG30" s="197"/>
      <c r="QHH30" s="197"/>
      <c r="QHI30" s="197"/>
      <c r="QHJ30" s="197"/>
      <c r="QHK30" s="197"/>
      <c r="QHL30" s="197"/>
      <c r="QHM30" s="197"/>
      <c r="QHN30" s="197"/>
      <c r="QHO30" s="197"/>
      <c r="QHP30" s="197"/>
      <c r="QHQ30" s="197"/>
      <c r="QHR30" s="197"/>
      <c r="QHS30" s="197"/>
      <c r="QHT30" s="197"/>
      <c r="QHU30" s="197"/>
      <c r="QHV30" s="197"/>
      <c r="QHW30" s="197"/>
      <c r="QHX30" s="197"/>
      <c r="QHY30" s="197"/>
      <c r="QHZ30" s="197"/>
      <c r="QIA30" s="197"/>
      <c r="QIB30" s="197"/>
      <c r="QIC30" s="197"/>
      <c r="QID30" s="197"/>
      <c r="QIE30" s="197"/>
      <c r="QIF30" s="197"/>
      <c r="QIG30" s="197"/>
      <c r="QIH30" s="197"/>
      <c r="QII30" s="197"/>
      <c r="QIJ30" s="197"/>
      <c r="QIK30" s="197"/>
      <c r="QIL30" s="197"/>
      <c r="QIM30" s="197"/>
      <c r="QIN30" s="197"/>
      <c r="QIO30" s="197"/>
      <c r="QIP30" s="197"/>
      <c r="QIQ30" s="197"/>
      <c r="QIR30" s="197"/>
      <c r="QIS30" s="197"/>
      <c r="QIT30" s="197"/>
      <c r="QIU30" s="197"/>
      <c r="QIV30" s="197"/>
      <c r="QIW30" s="197"/>
      <c r="QIX30" s="197"/>
      <c r="QIY30" s="197"/>
      <c r="QIZ30" s="197"/>
      <c r="QJA30" s="197"/>
      <c r="QJB30" s="197"/>
      <c r="QJC30" s="197"/>
      <c r="QJD30" s="197"/>
      <c r="QJE30" s="197"/>
      <c r="QJF30" s="197"/>
      <c r="QJG30" s="197"/>
      <c r="QJH30" s="197"/>
      <c r="QJI30" s="197"/>
      <c r="QJJ30" s="197"/>
      <c r="QJK30" s="197"/>
      <c r="QJL30" s="197"/>
      <c r="QJM30" s="197"/>
      <c r="QJN30" s="197"/>
      <c r="QJO30" s="197"/>
      <c r="QJP30" s="197"/>
      <c r="QJQ30" s="197"/>
      <c r="QJR30" s="197"/>
      <c r="QJS30" s="197"/>
      <c r="QJT30" s="197"/>
      <c r="QJU30" s="197"/>
      <c r="QJV30" s="197"/>
      <c r="QJW30" s="197"/>
      <c r="QJX30" s="197"/>
      <c r="QJY30" s="197"/>
      <c r="QJZ30" s="197"/>
      <c r="QKA30" s="197"/>
      <c r="QKB30" s="197"/>
      <c r="QKC30" s="197"/>
      <c r="QKD30" s="197"/>
      <c r="QKE30" s="197"/>
      <c r="QKF30" s="197"/>
      <c r="QKG30" s="197"/>
      <c r="QKH30" s="197"/>
      <c r="QKI30" s="197"/>
      <c r="QKJ30" s="197"/>
      <c r="QKK30" s="197"/>
      <c r="QKL30" s="197"/>
      <c r="QKM30" s="197"/>
      <c r="QKN30" s="197"/>
      <c r="QKO30" s="197"/>
      <c r="QKP30" s="197"/>
      <c r="QKQ30" s="197"/>
      <c r="QKR30" s="197"/>
      <c r="QKS30" s="197"/>
      <c r="QKT30" s="197"/>
      <c r="QKU30" s="197"/>
      <c r="QKV30" s="197"/>
      <c r="QKW30" s="197"/>
      <c r="QKX30" s="197"/>
      <c r="QKY30" s="197"/>
      <c r="QKZ30" s="197"/>
      <c r="QLA30" s="197"/>
      <c r="QLB30" s="197"/>
      <c r="QLC30" s="197"/>
      <c r="QLD30" s="197"/>
      <c r="QLE30" s="197"/>
      <c r="QLF30" s="197"/>
      <c r="QLG30" s="197"/>
      <c r="QLH30" s="197"/>
      <c r="QLI30" s="197"/>
      <c r="QLJ30" s="197"/>
      <c r="QLK30" s="197"/>
      <c r="QLL30" s="197"/>
      <c r="QLM30" s="197"/>
      <c r="QLN30" s="197"/>
      <c r="QLO30" s="197"/>
      <c r="QLP30" s="197"/>
      <c r="QLQ30" s="197"/>
      <c r="QLR30" s="197"/>
      <c r="QLS30" s="197"/>
      <c r="QLT30" s="197"/>
      <c r="QLU30" s="197"/>
      <c r="QLV30" s="197"/>
      <c r="QLW30" s="197"/>
      <c r="QLX30" s="197"/>
      <c r="QLY30" s="197"/>
      <c r="QLZ30" s="197"/>
      <c r="QMA30" s="197"/>
      <c r="QMB30" s="197"/>
      <c r="QMC30" s="197"/>
      <c r="QMD30" s="197"/>
      <c r="QME30" s="197"/>
      <c r="QMF30" s="197"/>
      <c r="QMG30" s="197"/>
      <c r="QMH30" s="197"/>
      <c r="QMI30" s="197"/>
      <c r="QMJ30" s="197"/>
      <c r="QMK30" s="197"/>
      <c r="QML30" s="197"/>
      <c r="QMM30" s="197"/>
      <c r="QMN30" s="197"/>
      <c r="QMO30" s="197"/>
      <c r="QMP30" s="197"/>
      <c r="QMQ30" s="197"/>
      <c r="QMR30" s="197"/>
      <c r="QMS30" s="197"/>
      <c r="QMT30" s="197"/>
      <c r="QMU30" s="197"/>
      <c r="QMV30" s="197"/>
      <c r="QMW30" s="197"/>
      <c r="QMX30" s="197"/>
      <c r="QMY30" s="197"/>
      <c r="QMZ30" s="197"/>
      <c r="QNA30" s="197"/>
      <c r="QNB30" s="197"/>
      <c r="QNC30" s="197"/>
      <c r="QND30" s="197"/>
      <c r="QNE30" s="197"/>
      <c r="QNF30" s="197"/>
      <c r="QNG30" s="197"/>
      <c r="QNH30" s="197"/>
      <c r="QNI30" s="197"/>
      <c r="QNJ30" s="197"/>
      <c r="QNK30" s="197"/>
      <c r="QNL30" s="197"/>
      <c r="QNM30" s="197"/>
      <c r="QNN30" s="197"/>
      <c r="QNO30" s="197"/>
      <c r="QNP30" s="197"/>
      <c r="QNQ30" s="197"/>
      <c r="QNR30" s="197"/>
      <c r="QNS30" s="197"/>
      <c r="QNT30" s="197"/>
      <c r="QNU30" s="197"/>
      <c r="QNV30" s="197"/>
      <c r="QNW30" s="197"/>
      <c r="QNX30" s="197"/>
      <c r="QNY30" s="197"/>
      <c r="QNZ30" s="197"/>
      <c r="QOA30" s="197"/>
      <c r="QOB30" s="197"/>
      <c r="QOC30" s="197"/>
      <c r="QOD30" s="197"/>
      <c r="QOE30" s="197"/>
      <c r="QOF30" s="197"/>
      <c r="QOG30" s="197"/>
      <c r="QOH30" s="197"/>
      <c r="QOI30" s="197"/>
      <c r="QOJ30" s="197"/>
      <c r="QOK30" s="197"/>
      <c r="QOL30" s="197"/>
      <c r="QOM30" s="197"/>
      <c r="QON30" s="197"/>
      <c r="QOO30" s="197"/>
      <c r="QOP30" s="197"/>
      <c r="QOQ30" s="197"/>
      <c r="QOR30" s="197"/>
      <c r="QOS30" s="197"/>
      <c r="QOT30" s="197"/>
      <c r="QOU30" s="197"/>
      <c r="QOV30" s="197"/>
      <c r="QOW30" s="197"/>
      <c r="QOX30" s="197"/>
      <c r="QOY30" s="197"/>
      <c r="QOZ30" s="197"/>
      <c r="QPA30" s="197"/>
      <c r="QPB30" s="197"/>
      <c r="QPC30" s="197"/>
      <c r="QPD30" s="197"/>
      <c r="QPE30" s="197"/>
      <c r="QPF30" s="197"/>
      <c r="QPG30" s="197"/>
      <c r="QPH30" s="197"/>
      <c r="QPI30" s="197"/>
      <c r="QPJ30" s="197"/>
      <c r="QPK30" s="197"/>
      <c r="QPL30" s="197"/>
      <c r="QPM30" s="197"/>
      <c r="QPN30" s="197"/>
      <c r="QPO30" s="197"/>
      <c r="QPP30" s="197"/>
      <c r="QPQ30" s="197"/>
      <c r="QPR30" s="197"/>
      <c r="QPS30" s="197"/>
      <c r="QPT30" s="197"/>
      <c r="QPU30" s="197"/>
      <c r="QPV30" s="197"/>
      <c r="QPW30" s="197"/>
      <c r="QPX30" s="197"/>
      <c r="QPY30" s="197"/>
      <c r="QPZ30" s="197"/>
      <c r="QQA30" s="197"/>
      <c r="QQB30" s="197"/>
      <c r="QQC30" s="197"/>
      <c r="QQD30" s="197"/>
      <c r="QQE30" s="197"/>
      <c r="QQF30" s="197"/>
      <c r="QQG30" s="197"/>
      <c r="QQH30" s="197"/>
      <c r="QQI30" s="197"/>
      <c r="QQJ30" s="197"/>
      <c r="QQK30" s="197"/>
      <c r="QQL30" s="197"/>
      <c r="QQM30" s="197"/>
      <c r="QQN30" s="197"/>
      <c r="QQO30" s="197"/>
      <c r="QQP30" s="197"/>
      <c r="QQQ30" s="197"/>
      <c r="QQR30" s="197"/>
      <c r="QQS30" s="197"/>
      <c r="QQT30" s="197"/>
      <c r="QQU30" s="197"/>
      <c r="QQV30" s="197"/>
      <c r="QQW30" s="197"/>
      <c r="QQX30" s="197"/>
      <c r="QQY30" s="197"/>
      <c r="QQZ30" s="197"/>
      <c r="QRA30" s="197"/>
      <c r="QRB30" s="197"/>
      <c r="QRC30" s="197"/>
      <c r="QRD30" s="197"/>
      <c r="QRE30" s="197"/>
      <c r="QRF30" s="197"/>
      <c r="QRG30" s="197"/>
      <c r="QRH30" s="197"/>
      <c r="QRI30" s="197"/>
      <c r="QRJ30" s="197"/>
      <c r="QRK30" s="197"/>
      <c r="QRL30" s="197"/>
      <c r="QRM30" s="197"/>
      <c r="QRN30" s="197"/>
      <c r="QRO30" s="197"/>
      <c r="QRP30" s="197"/>
      <c r="QRQ30" s="197"/>
      <c r="QRR30" s="197"/>
      <c r="QRS30" s="197"/>
      <c r="QRT30" s="197"/>
      <c r="QRU30" s="197"/>
      <c r="QRV30" s="197"/>
      <c r="QRW30" s="197"/>
      <c r="QRX30" s="197"/>
      <c r="QRY30" s="197"/>
      <c r="QRZ30" s="197"/>
      <c r="QSA30" s="197"/>
      <c r="QSB30" s="197"/>
      <c r="QSC30" s="197"/>
      <c r="QSD30" s="197"/>
      <c r="QSE30" s="197"/>
      <c r="QSF30" s="197"/>
      <c r="QSG30" s="197"/>
      <c r="QSH30" s="197"/>
      <c r="QSI30" s="197"/>
      <c r="QSJ30" s="197"/>
      <c r="QSK30" s="197"/>
      <c r="QSL30" s="197"/>
      <c r="QSM30" s="197"/>
      <c r="QSN30" s="197"/>
      <c r="QSO30" s="197"/>
      <c r="QSP30" s="197"/>
      <c r="QSQ30" s="197"/>
      <c r="QSR30" s="197"/>
      <c r="QSS30" s="197"/>
      <c r="QST30" s="197"/>
      <c r="QSU30" s="197"/>
      <c r="QSV30" s="197"/>
      <c r="QSW30" s="197"/>
      <c r="QSX30" s="197"/>
      <c r="QSY30" s="197"/>
      <c r="QSZ30" s="197"/>
      <c r="QTA30" s="197"/>
      <c r="QTB30" s="197"/>
      <c r="QTC30" s="197"/>
      <c r="QTD30" s="197"/>
      <c r="QTE30" s="197"/>
      <c r="QTF30" s="197"/>
      <c r="QTG30" s="197"/>
      <c r="QTH30" s="197"/>
      <c r="QTI30" s="197"/>
      <c r="QTJ30" s="197"/>
      <c r="QTK30" s="197"/>
      <c r="QTL30" s="197"/>
      <c r="QTM30" s="197"/>
      <c r="QTN30" s="197"/>
      <c r="QTO30" s="197"/>
      <c r="QTP30" s="197"/>
      <c r="QTQ30" s="197"/>
      <c r="QTR30" s="197"/>
      <c r="QTS30" s="197"/>
      <c r="QTT30" s="197"/>
      <c r="QTU30" s="197"/>
      <c r="QTV30" s="197"/>
      <c r="QTW30" s="197"/>
      <c r="QTX30" s="197"/>
      <c r="QTY30" s="197"/>
      <c r="QTZ30" s="197"/>
      <c r="QUA30" s="197"/>
      <c r="QUB30" s="197"/>
      <c r="QUC30" s="197"/>
      <c r="QUD30" s="197"/>
      <c r="QUE30" s="197"/>
      <c r="QUF30" s="197"/>
      <c r="QUG30" s="197"/>
      <c r="QUH30" s="197"/>
      <c r="QUI30" s="197"/>
      <c r="QUJ30" s="197"/>
      <c r="QUK30" s="197"/>
      <c r="QUL30" s="197"/>
      <c r="QUM30" s="197"/>
      <c r="QUN30" s="197"/>
      <c r="QUO30" s="197"/>
      <c r="QUP30" s="197"/>
      <c r="QUQ30" s="197"/>
      <c r="QUR30" s="197"/>
      <c r="QUS30" s="197"/>
      <c r="QUT30" s="197"/>
      <c r="QUU30" s="197"/>
      <c r="QUV30" s="197"/>
      <c r="QUW30" s="197"/>
      <c r="QUX30" s="197"/>
      <c r="QUY30" s="197"/>
      <c r="QUZ30" s="197"/>
      <c r="QVA30" s="197"/>
      <c r="QVB30" s="197"/>
      <c r="QVC30" s="197"/>
      <c r="QVD30" s="197"/>
      <c r="QVE30" s="197"/>
      <c r="QVF30" s="197"/>
      <c r="QVG30" s="197"/>
      <c r="QVH30" s="197"/>
      <c r="QVI30" s="197"/>
      <c r="QVJ30" s="197"/>
      <c r="QVK30" s="197"/>
      <c r="QVL30" s="197"/>
      <c r="QVM30" s="197"/>
      <c r="QVN30" s="197"/>
      <c r="QVO30" s="197"/>
      <c r="QVP30" s="197"/>
      <c r="QVQ30" s="197"/>
      <c r="QVR30" s="197"/>
      <c r="QVS30" s="197"/>
      <c r="QVT30" s="197"/>
      <c r="QVU30" s="197"/>
      <c r="QVV30" s="197"/>
      <c r="QVW30" s="197"/>
      <c r="QVX30" s="197"/>
      <c r="QVY30" s="197"/>
      <c r="QVZ30" s="197"/>
      <c r="QWA30" s="197"/>
      <c r="QWB30" s="197"/>
      <c r="QWC30" s="197"/>
      <c r="QWD30" s="197"/>
      <c r="QWE30" s="197"/>
      <c r="QWF30" s="197"/>
      <c r="QWG30" s="197"/>
      <c r="QWH30" s="197"/>
      <c r="QWI30" s="197"/>
      <c r="QWJ30" s="197"/>
      <c r="QWK30" s="197"/>
      <c r="QWL30" s="197"/>
      <c r="QWM30" s="197"/>
      <c r="QWN30" s="197"/>
      <c r="QWO30" s="197"/>
      <c r="QWP30" s="197"/>
      <c r="QWQ30" s="197"/>
      <c r="QWR30" s="197"/>
      <c r="QWS30" s="197"/>
      <c r="QWT30" s="197"/>
      <c r="QWU30" s="197"/>
      <c r="QWV30" s="197"/>
      <c r="QWW30" s="197"/>
      <c r="QWX30" s="197"/>
      <c r="QWY30" s="197"/>
      <c r="QWZ30" s="197"/>
      <c r="QXA30" s="197"/>
      <c r="QXB30" s="197"/>
      <c r="QXC30" s="197"/>
      <c r="QXD30" s="197"/>
      <c r="QXE30" s="197"/>
      <c r="QXF30" s="197"/>
      <c r="QXG30" s="197"/>
      <c r="QXH30" s="197"/>
      <c r="QXI30" s="197"/>
      <c r="QXJ30" s="197"/>
      <c r="QXK30" s="197"/>
      <c r="QXL30" s="197"/>
      <c r="QXM30" s="197"/>
      <c r="QXN30" s="197"/>
      <c r="QXO30" s="197"/>
      <c r="QXP30" s="197"/>
      <c r="QXQ30" s="197"/>
      <c r="QXR30" s="197"/>
      <c r="QXS30" s="197"/>
      <c r="QXT30" s="197"/>
      <c r="QXU30" s="197"/>
      <c r="QXV30" s="197"/>
      <c r="QXW30" s="197"/>
      <c r="QXX30" s="197"/>
      <c r="QXY30" s="197"/>
      <c r="QXZ30" s="197"/>
      <c r="QYA30" s="197"/>
      <c r="QYB30" s="197"/>
      <c r="QYC30" s="197"/>
      <c r="QYD30" s="197"/>
      <c r="QYE30" s="197"/>
      <c r="QYF30" s="197"/>
      <c r="QYG30" s="197"/>
      <c r="QYH30" s="197"/>
      <c r="QYI30" s="197"/>
      <c r="QYJ30" s="197"/>
      <c r="QYK30" s="197"/>
      <c r="QYL30" s="197"/>
      <c r="QYM30" s="197"/>
      <c r="QYN30" s="197"/>
      <c r="QYO30" s="197"/>
      <c r="QYP30" s="197"/>
      <c r="QYQ30" s="197"/>
      <c r="QYR30" s="197"/>
      <c r="QYS30" s="197"/>
      <c r="QYT30" s="197"/>
      <c r="QYU30" s="197"/>
      <c r="QYV30" s="197"/>
      <c r="QYW30" s="197"/>
      <c r="QYX30" s="197"/>
      <c r="QYY30" s="197"/>
      <c r="QYZ30" s="197"/>
      <c r="QZA30" s="197"/>
      <c r="QZB30" s="197"/>
      <c r="QZC30" s="197"/>
      <c r="QZD30" s="197"/>
      <c r="QZE30" s="197"/>
      <c r="QZF30" s="197"/>
      <c r="QZG30" s="197"/>
      <c r="QZH30" s="197"/>
      <c r="QZI30" s="197"/>
      <c r="QZJ30" s="197"/>
      <c r="QZK30" s="197"/>
      <c r="QZL30" s="197"/>
      <c r="QZM30" s="197"/>
      <c r="QZN30" s="197"/>
      <c r="QZO30" s="197"/>
      <c r="QZP30" s="197"/>
      <c r="QZQ30" s="197"/>
      <c r="QZR30" s="197"/>
      <c r="QZS30" s="197"/>
      <c r="QZT30" s="197"/>
      <c r="QZU30" s="197"/>
      <c r="QZV30" s="197"/>
      <c r="QZW30" s="197"/>
      <c r="QZX30" s="197"/>
      <c r="QZY30" s="197"/>
      <c r="QZZ30" s="197"/>
      <c r="RAA30" s="197"/>
      <c r="RAB30" s="197"/>
      <c r="RAC30" s="197"/>
      <c r="RAD30" s="197"/>
      <c r="RAE30" s="197"/>
      <c r="RAF30" s="197"/>
      <c r="RAG30" s="197"/>
      <c r="RAH30" s="197"/>
      <c r="RAI30" s="197"/>
      <c r="RAJ30" s="197"/>
      <c r="RAK30" s="197"/>
      <c r="RAL30" s="197"/>
      <c r="RAM30" s="197"/>
      <c r="RAN30" s="197"/>
      <c r="RAO30" s="197"/>
      <c r="RAP30" s="197"/>
      <c r="RAQ30" s="197"/>
      <c r="RAR30" s="197"/>
      <c r="RAS30" s="197"/>
      <c r="RAT30" s="197"/>
      <c r="RAU30" s="197"/>
      <c r="RAV30" s="197"/>
      <c r="RAW30" s="197"/>
      <c r="RAX30" s="197"/>
      <c r="RAY30" s="197"/>
      <c r="RAZ30" s="197"/>
      <c r="RBA30" s="197"/>
      <c r="RBB30" s="197"/>
      <c r="RBC30" s="197"/>
      <c r="RBD30" s="197"/>
      <c r="RBE30" s="197"/>
      <c r="RBF30" s="197"/>
      <c r="RBG30" s="197"/>
      <c r="RBH30" s="197"/>
      <c r="RBI30" s="197"/>
      <c r="RBJ30" s="197"/>
      <c r="RBK30" s="197"/>
      <c r="RBL30" s="197"/>
      <c r="RBM30" s="197"/>
      <c r="RBN30" s="197"/>
      <c r="RBO30" s="197"/>
      <c r="RBP30" s="197"/>
      <c r="RBQ30" s="197"/>
      <c r="RBR30" s="197"/>
      <c r="RBS30" s="197"/>
      <c r="RBT30" s="197"/>
      <c r="RBU30" s="197"/>
      <c r="RBV30" s="197"/>
      <c r="RBW30" s="197"/>
      <c r="RBX30" s="197"/>
      <c r="RBY30" s="197"/>
      <c r="RBZ30" s="197"/>
      <c r="RCA30" s="197"/>
      <c r="RCB30" s="197"/>
      <c r="RCC30" s="197"/>
      <c r="RCD30" s="197"/>
      <c r="RCE30" s="197"/>
      <c r="RCF30" s="197"/>
      <c r="RCG30" s="197"/>
      <c r="RCH30" s="197"/>
      <c r="RCI30" s="197"/>
      <c r="RCJ30" s="197"/>
      <c r="RCK30" s="197"/>
      <c r="RCL30" s="197"/>
      <c r="RCM30" s="197"/>
      <c r="RCN30" s="197"/>
      <c r="RCO30" s="197"/>
      <c r="RCP30" s="197"/>
      <c r="RCQ30" s="197"/>
      <c r="RCR30" s="197"/>
      <c r="RCS30" s="197"/>
      <c r="RCT30" s="197"/>
      <c r="RCU30" s="197"/>
      <c r="RCV30" s="197"/>
      <c r="RCW30" s="197"/>
      <c r="RCX30" s="197"/>
      <c r="RCY30" s="197"/>
      <c r="RCZ30" s="197"/>
      <c r="RDA30" s="197"/>
      <c r="RDB30" s="197"/>
      <c r="RDC30" s="197"/>
      <c r="RDD30" s="197"/>
      <c r="RDE30" s="197"/>
      <c r="RDF30" s="197"/>
      <c r="RDG30" s="197"/>
      <c r="RDH30" s="197"/>
      <c r="RDI30" s="197"/>
      <c r="RDJ30" s="197"/>
      <c r="RDK30" s="197"/>
      <c r="RDL30" s="197"/>
      <c r="RDM30" s="197"/>
      <c r="RDN30" s="197"/>
      <c r="RDO30" s="197"/>
      <c r="RDP30" s="197"/>
      <c r="RDQ30" s="197"/>
      <c r="RDR30" s="197"/>
      <c r="RDS30" s="197"/>
      <c r="RDT30" s="197"/>
      <c r="RDU30" s="197"/>
      <c r="RDV30" s="197"/>
      <c r="RDW30" s="197"/>
      <c r="RDX30" s="197"/>
      <c r="RDY30" s="197"/>
      <c r="RDZ30" s="197"/>
      <c r="REA30" s="197"/>
      <c r="REB30" s="197"/>
      <c r="REC30" s="197"/>
      <c r="RED30" s="197"/>
      <c r="REE30" s="197"/>
      <c r="REF30" s="197"/>
      <c r="REG30" s="197"/>
      <c r="REH30" s="197"/>
      <c r="REI30" s="197"/>
      <c r="REJ30" s="197"/>
      <c r="REK30" s="197"/>
      <c r="REL30" s="197"/>
      <c r="REM30" s="197"/>
      <c r="REN30" s="197"/>
      <c r="REO30" s="197"/>
      <c r="REP30" s="197"/>
      <c r="REQ30" s="197"/>
      <c r="RER30" s="197"/>
      <c r="RES30" s="197"/>
      <c r="RET30" s="197"/>
      <c r="REU30" s="197"/>
      <c r="REV30" s="197"/>
      <c r="REW30" s="197"/>
      <c r="REX30" s="197"/>
      <c r="REY30" s="197"/>
      <c r="REZ30" s="197"/>
      <c r="RFA30" s="197"/>
      <c r="RFB30" s="197"/>
      <c r="RFC30" s="197"/>
      <c r="RFD30" s="197"/>
      <c r="RFE30" s="197"/>
      <c r="RFF30" s="197"/>
      <c r="RFG30" s="197"/>
      <c r="RFH30" s="197"/>
      <c r="RFI30" s="197"/>
      <c r="RFJ30" s="197"/>
      <c r="RFK30" s="197"/>
      <c r="RFL30" s="197"/>
      <c r="RFM30" s="197"/>
      <c r="RFN30" s="197"/>
      <c r="RFO30" s="197"/>
      <c r="RFP30" s="197"/>
      <c r="RFQ30" s="197"/>
      <c r="RFR30" s="197"/>
      <c r="RFS30" s="197"/>
      <c r="RFT30" s="197"/>
      <c r="RFU30" s="197"/>
      <c r="RFV30" s="197"/>
      <c r="RFW30" s="197"/>
      <c r="RFX30" s="197"/>
      <c r="RFY30" s="197"/>
      <c r="RFZ30" s="197"/>
      <c r="RGA30" s="197"/>
      <c r="RGB30" s="197"/>
      <c r="RGC30" s="197"/>
      <c r="RGD30" s="197"/>
      <c r="RGE30" s="197"/>
      <c r="RGF30" s="197"/>
      <c r="RGG30" s="197"/>
      <c r="RGH30" s="197"/>
      <c r="RGI30" s="197"/>
      <c r="RGJ30" s="197"/>
      <c r="RGK30" s="197"/>
      <c r="RGL30" s="197"/>
      <c r="RGM30" s="197"/>
      <c r="RGN30" s="197"/>
      <c r="RGO30" s="197"/>
      <c r="RGP30" s="197"/>
      <c r="RGQ30" s="197"/>
      <c r="RGR30" s="197"/>
      <c r="RGS30" s="197"/>
      <c r="RGT30" s="197"/>
      <c r="RGU30" s="197"/>
      <c r="RGV30" s="197"/>
      <c r="RGW30" s="197"/>
      <c r="RGX30" s="197"/>
      <c r="RGY30" s="197"/>
      <c r="RGZ30" s="197"/>
      <c r="RHA30" s="197"/>
      <c r="RHB30" s="197"/>
      <c r="RHC30" s="197"/>
      <c r="RHD30" s="197"/>
      <c r="RHE30" s="197"/>
      <c r="RHF30" s="197"/>
      <c r="RHG30" s="197"/>
      <c r="RHH30" s="197"/>
      <c r="RHI30" s="197"/>
      <c r="RHJ30" s="197"/>
      <c r="RHK30" s="197"/>
      <c r="RHL30" s="197"/>
      <c r="RHM30" s="197"/>
      <c r="RHN30" s="197"/>
      <c r="RHO30" s="197"/>
      <c r="RHP30" s="197"/>
      <c r="RHQ30" s="197"/>
      <c r="RHR30" s="197"/>
      <c r="RHS30" s="197"/>
      <c r="RHT30" s="197"/>
      <c r="RHU30" s="197"/>
      <c r="RHV30" s="197"/>
      <c r="RHW30" s="197"/>
      <c r="RHX30" s="197"/>
      <c r="RHY30" s="197"/>
      <c r="RHZ30" s="197"/>
      <c r="RIA30" s="197"/>
      <c r="RIB30" s="197"/>
      <c r="RIC30" s="197"/>
      <c r="RID30" s="197"/>
      <c r="RIE30" s="197"/>
      <c r="RIF30" s="197"/>
      <c r="RIG30" s="197"/>
      <c r="RIH30" s="197"/>
      <c r="RII30" s="197"/>
      <c r="RIJ30" s="197"/>
      <c r="RIK30" s="197"/>
      <c r="RIL30" s="197"/>
      <c r="RIM30" s="197"/>
      <c r="RIN30" s="197"/>
      <c r="RIO30" s="197"/>
      <c r="RIP30" s="197"/>
      <c r="RIQ30" s="197"/>
      <c r="RIR30" s="197"/>
      <c r="RIS30" s="197"/>
      <c r="RIT30" s="197"/>
      <c r="RIU30" s="197"/>
      <c r="RIV30" s="197"/>
      <c r="RIW30" s="197"/>
      <c r="RIX30" s="197"/>
      <c r="RIY30" s="197"/>
      <c r="RIZ30" s="197"/>
      <c r="RJA30" s="197"/>
      <c r="RJB30" s="197"/>
      <c r="RJC30" s="197"/>
      <c r="RJD30" s="197"/>
      <c r="RJE30" s="197"/>
      <c r="RJF30" s="197"/>
      <c r="RJG30" s="197"/>
      <c r="RJH30" s="197"/>
      <c r="RJI30" s="197"/>
      <c r="RJJ30" s="197"/>
      <c r="RJK30" s="197"/>
      <c r="RJL30" s="197"/>
      <c r="RJM30" s="197"/>
      <c r="RJN30" s="197"/>
      <c r="RJO30" s="197"/>
      <c r="RJP30" s="197"/>
      <c r="RJQ30" s="197"/>
      <c r="RJR30" s="197"/>
      <c r="RJS30" s="197"/>
      <c r="RJT30" s="197"/>
      <c r="RJU30" s="197"/>
      <c r="RJV30" s="197"/>
      <c r="RJW30" s="197"/>
      <c r="RJX30" s="197"/>
      <c r="RJY30" s="197"/>
      <c r="RJZ30" s="197"/>
      <c r="RKA30" s="197"/>
      <c r="RKB30" s="197"/>
      <c r="RKC30" s="197"/>
      <c r="RKD30" s="197"/>
      <c r="RKE30" s="197"/>
      <c r="RKF30" s="197"/>
      <c r="RKG30" s="197"/>
      <c r="RKH30" s="197"/>
      <c r="RKI30" s="197"/>
      <c r="RKJ30" s="197"/>
      <c r="RKK30" s="197"/>
      <c r="RKL30" s="197"/>
      <c r="RKM30" s="197"/>
      <c r="RKN30" s="197"/>
      <c r="RKO30" s="197"/>
      <c r="RKP30" s="197"/>
      <c r="RKQ30" s="197"/>
      <c r="RKR30" s="197"/>
      <c r="RKS30" s="197"/>
      <c r="RKT30" s="197"/>
      <c r="RKU30" s="197"/>
      <c r="RKV30" s="197"/>
      <c r="RKW30" s="197"/>
      <c r="RKX30" s="197"/>
      <c r="RKY30" s="197"/>
      <c r="RKZ30" s="197"/>
      <c r="RLA30" s="197"/>
      <c r="RLB30" s="197"/>
      <c r="RLC30" s="197"/>
      <c r="RLD30" s="197"/>
      <c r="RLE30" s="197"/>
      <c r="RLF30" s="197"/>
      <c r="RLG30" s="197"/>
      <c r="RLH30" s="197"/>
      <c r="RLI30" s="197"/>
      <c r="RLJ30" s="197"/>
      <c r="RLK30" s="197"/>
      <c r="RLL30" s="197"/>
      <c r="RLM30" s="197"/>
      <c r="RLN30" s="197"/>
      <c r="RLO30" s="197"/>
      <c r="RLP30" s="197"/>
      <c r="RLQ30" s="197"/>
      <c r="RLR30" s="197"/>
      <c r="RLS30" s="197"/>
      <c r="RLT30" s="197"/>
      <c r="RLU30" s="197"/>
      <c r="RLV30" s="197"/>
      <c r="RLW30" s="197"/>
      <c r="RLX30" s="197"/>
      <c r="RLY30" s="197"/>
      <c r="RLZ30" s="197"/>
      <c r="RMA30" s="197"/>
      <c r="RMB30" s="197"/>
      <c r="RMC30" s="197"/>
      <c r="RMD30" s="197"/>
      <c r="RME30" s="197"/>
      <c r="RMF30" s="197"/>
      <c r="RMG30" s="197"/>
      <c r="RMH30" s="197"/>
      <c r="RMI30" s="197"/>
      <c r="RMJ30" s="197"/>
      <c r="RMK30" s="197"/>
      <c r="RML30" s="197"/>
      <c r="RMM30" s="197"/>
      <c r="RMN30" s="197"/>
      <c r="RMO30" s="197"/>
      <c r="RMP30" s="197"/>
      <c r="RMQ30" s="197"/>
      <c r="RMR30" s="197"/>
      <c r="RMS30" s="197"/>
      <c r="RMT30" s="197"/>
      <c r="RMU30" s="197"/>
      <c r="RMV30" s="197"/>
      <c r="RMW30" s="197"/>
      <c r="RMX30" s="197"/>
      <c r="RMY30" s="197"/>
      <c r="RMZ30" s="197"/>
      <c r="RNA30" s="197"/>
      <c r="RNB30" s="197"/>
      <c r="RNC30" s="197"/>
      <c r="RND30" s="197"/>
      <c r="RNE30" s="197"/>
      <c r="RNF30" s="197"/>
      <c r="RNG30" s="197"/>
      <c r="RNH30" s="197"/>
      <c r="RNI30" s="197"/>
      <c r="RNJ30" s="197"/>
      <c r="RNK30" s="197"/>
      <c r="RNL30" s="197"/>
      <c r="RNM30" s="197"/>
      <c r="RNN30" s="197"/>
      <c r="RNO30" s="197"/>
      <c r="RNP30" s="197"/>
      <c r="RNQ30" s="197"/>
      <c r="RNR30" s="197"/>
      <c r="RNS30" s="197"/>
      <c r="RNT30" s="197"/>
      <c r="RNU30" s="197"/>
      <c r="RNV30" s="197"/>
      <c r="RNW30" s="197"/>
      <c r="RNX30" s="197"/>
      <c r="RNY30" s="197"/>
      <c r="RNZ30" s="197"/>
      <c r="ROA30" s="197"/>
      <c r="ROB30" s="197"/>
      <c r="ROC30" s="197"/>
      <c r="ROD30" s="197"/>
      <c r="ROE30" s="197"/>
      <c r="ROF30" s="197"/>
      <c r="ROG30" s="197"/>
      <c r="ROH30" s="197"/>
      <c r="ROI30" s="197"/>
      <c r="ROJ30" s="197"/>
      <c r="ROK30" s="197"/>
      <c r="ROL30" s="197"/>
      <c r="ROM30" s="197"/>
      <c r="RON30" s="197"/>
      <c r="ROO30" s="197"/>
      <c r="ROP30" s="197"/>
      <c r="ROQ30" s="197"/>
      <c r="ROR30" s="197"/>
      <c r="ROS30" s="197"/>
      <c r="ROT30" s="197"/>
      <c r="ROU30" s="197"/>
      <c r="ROV30" s="197"/>
      <c r="ROW30" s="197"/>
      <c r="ROX30" s="197"/>
      <c r="ROY30" s="197"/>
      <c r="ROZ30" s="197"/>
      <c r="RPA30" s="197"/>
      <c r="RPB30" s="197"/>
      <c r="RPC30" s="197"/>
      <c r="RPD30" s="197"/>
      <c r="RPE30" s="197"/>
      <c r="RPF30" s="197"/>
      <c r="RPG30" s="197"/>
      <c r="RPH30" s="197"/>
      <c r="RPI30" s="197"/>
      <c r="RPJ30" s="197"/>
      <c r="RPK30" s="197"/>
      <c r="RPL30" s="197"/>
      <c r="RPM30" s="197"/>
      <c r="RPN30" s="197"/>
      <c r="RPO30" s="197"/>
      <c r="RPP30" s="197"/>
      <c r="RPQ30" s="197"/>
      <c r="RPR30" s="197"/>
      <c r="RPS30" s="197"/>
      <c r="RPT30" s="197"/>
      <c r="RPU30" s="197"/>
      <c r="RPV30" s="197"/>
      <c r="RPW30" s="197"/>
      <c r="RPX30" s="197"/>
      <c r="RPY30" s="197"/>
      <c r="RPZ30" s="197"/>
      <c r="RQA30" s="197"/>
      <c r="RQB30" s="197"/>
      <c r="RQC30" s="197"/>
      <c r="RQD30" s="197"/>
      <c r="RQE30" s="197"/>
      <c r="RQF30" s="197"/>
      <c r="RQG30" s="197"/>
      <c r="RQH30" s="197"/>
      <c r="RQI30" s="197"/>
      <c r="RQJ30" s="197"/>
      <c r="RQK30" s="197"/>
      <c r="RQL30" s="197"/>
      <c r="RQM30" s="197"/>
      <c r="RQN30" s="197"/>
      <c r="RQO30" s="197"/>
      <c r="RQP30" s="197"/>
      <c r="RQQ30" s="197"/>
      <c r="RQR30" s="197"/>
      <c r="RQS30" s="197"/>
      <c r="RQT30" s="197"/>
      <c r="RQU30" s="197"/>
      <c r="RQV30" s="197"/>
      <c r="RQW30" s="197"/>
      <c r="RQX30" s="197"/>
      <c r="RQY30" s="197"/>
      <c r="RQZ30" s="197"/>
      <c r="RRA30" s="197"/>
      <c r="RRB30" s="197"/>
      <c r="RRC30" s="197"/>
      <c r="RRD30" s="197"/>
      <c r="RRE30" s="197"/>
      <c r="RRF30" s="197"/>
      <c r="RRG30" s="197"/>
      <c r="RRH30" s="197"/>
      <c r="RRI30" s="197"/>
      <c r="RRJ30" s="197"/>
      <c r="RRK30" s="197"/>
      <c r="RRL30" s="197"/>
      <c r="RRM30" s="197"/>
      <c r="RRN30" s="197"/>
      <c r="RRO30" s="197"/>
      <c r="RRP30" s="197"/>
      <c r="RRQ30" s="197"/>
      <c r="RRR30" s="197"/>
      <c r="RRS30" s="197"/>
      <c r="RRT30" s="197"/>
      <c r="RRU30" s="197"/>
      <c r="RRV30" s="197"/>
      <c r="RRW30" s="197"/>
      <c r="RRX30" s="197"/>
      <c r="RRY30" s="197"/>
      <c r="RRZ30" s="197"/>
      <c r="RSA30" s="197"/>
      <c r="RSB30" s="197"/>
      <c r="RSC30" s="197"/>
      <c r="RSD30" s="197"/>
      <c r="RSE30" s="197"/>
      <c r="RSF30" s="197"/>
      <c r="RSG30" s="197"/>
      <c r="RSH30" s="197"/>
      <c r="RSI30" s="197"/>
      <c r="RSJ30" s="197"/>
      <c r="RSK30" s="197"/>
      <c r="RSL30" s="197"/>
      <c r="RSM30" s="197"/>
      <c r="RSN30" s="197"/>
      <c r="RSO30" s="197"/>
      <c r="RSP30" s="197"/>
      <c r="RSQ30" s="197"/>
      <c r="RSR30" s="197"/>
      <c r="RSS30" s="197"/>
      <c r="RST30" s="197"/>
      <c r="RSU30" s="197"/>
      <c r="RSV30" s="197"/>
      <c r="RSW30" s="197"/>
      <c r="RSX30" s="197"/>
      <c r="RSY30" s="197"/>
      <c r="RSZ30" s="197"/>
      <c r="RTA30" s="197"/>
      <c r="RTB30" s="197"/>
      <c r="RTC30" s="197"/>
      <c r="RTD30" s="197"/>
      <c r="RTE30" s="197"/>
      <c r="RTF30" s="197"/>
      <c r="RTG30" s="197"/>
      <c r="RTH30" s="197"/>
      <c r="RTI30" s="197"/>
      <c r="RTJ30" s="197"/>
      <c r="RTK30" s="197"/>
      <c r="RTL30" s="197"/>
      <c r="RTM30" s="197"/>
      <c r="RTN30" s="197"/>
      <c r="RTO30" s="197"/>
      <c r="RTP30" s="197"/>
      <c r="RTQ30" s="197"/>
      <c r="RTR30" s="197"/>
      <c r="RTS30" s="197"/>
      <c r="RTT30" s="197"/>
      <c r="RTU30" s="197"/>
      <c r="RTV30" s="197"/>
      <c r="RTW30" s="197"/>
      <c r="RTX30" s="197"/>
      <c r="RTY30" s="197"/>
      <c r="RTZ30" s="197"/>
      <c r="RUA30" s="197"/>
      <c r="RUB30" s="197"/>
      <c r="RUC30" s="197"/>
      <c r="RUD30" s="197"/>
      <c r="RUE30" s="197"/>
      <c r="RUF30" s="197"/>
      <c r="RUG30" s="197"/>
      <c r="RUH30" s="197"/>
      <c r="RUI30" s="197"/>
      <c r="RUJ30" s="197"/>
      <c r="RUK30" s="197"/>
      <c r="RUL30" s="197"/>
      <c r="RUM30" s="197"/>
      <c r="RUN30" s="197"/>
      <c r="RUO30" s="197"/>
      <c r="RUP30" s="197"/>
      <c r="RUQ30" s="197"/>
      <c r="RUR30" s="197"/>
      <c r="RUS30" s="197"/>
      <c r="RUT30" s="197"/>
      <c r="RUU30" s="197"/>
      <c r="RUV30" s="197"/>
      <c r="RUW30" s="197"/>
      <c r="RUX30" s="197"/>
      <c r="RUY30" s="197"/>
      <c r="RUZ30" s="197"/>
      <c r="RVA30" s="197"/>
      <c r="RVB30" s="197"/>
      <c r="RVC30" s="197"/>
      <c r="RVD30" s="197"/>
      <c r="RVE30" s="197"/>
      <c r="RVF30" s="197"/>
      <c r="RVG30" s="197"/>
      <c r="RVH30" s="197"/>
      <c r="RVI30" s="197"/>
      <c r="RVJ30" s="197"/>
      <c r="RVK30" s="197"/>
      <c r="RVL30" s="197"/>
      <c r="RVM30" s="197"/>
      <c r="RVN30" s="197"/>
      <c r="RVO30" s="197"/>
      <c r="RVP30" s="197"/>
      <c r="RVQ30" s="197"/>
      <c r="RVR30" s="197"/>
      <c r="RVS30" s="197"/>
      <c r="RVT30" s="197"/>
      <c r="RVU30" s="197"/>
      <c r="RVV30" s="197"/>
      <c r="RVW30" s="197"/>
      <c r="RVX30" s="197"/>
      <c r="RVY30" s="197"/>
      <c r="RVZ30" s="197"/>
      <c r="RWA30" s="197"/>
      <c r="RWB30" s="197"/>
      <c r="RWC30" s="197"/>
      <c r="RWD30" s="197"/>
      <c r="RWE30" s="197"/>
      <c r="RWF30" s="197"/>
      <c r="RWG30" s="197"/>
      <c r="RWH30" s="197"/>
      <c r="RWI30" s="197"/>
      <c r="RWJ30" s="197"/>
      <c r="RWK30" s="197"/>
      <c r="RWL30" s="197"/>
      <c r="RWM30" s="197"/>
      <c r="RWN30" s="197"/>
      <c r="RWO30" s="197"/>
      <c r="RWP30" s="197"/>
      <c r="RWQ30" s="197"/>
      <c r="RWR30" s="197"/>
      <c r="RWS30" s="197"/>
      <c r="RWT30" s="197"/>
      <c r="RWU30" s="197"/>
      <c r="RWV30" s="197"/>
      <c r="RWW30" s="197"/>
      <c r="RWX30" s="197"/>
      <c r="RWY30" s="197"/>
      <c r="RWZ30" s="197"/>
      <c r="RXA30" s="197"/>
      <c r="RXB30" s="197"/>
      <c r="RXC30" s="197"/>
      <c r="RXD30" s="197"/>
      <c r="RXE30" s="197"/>
      <c r="RXF30" s="197"/>
      <c r="RXG30" s="197"/>
      <c r="RXH30" s="197"/>
      <c r="RXI30" s="197"/>
      <c r="RXJ30" s="197"/>
      <c r="RXK30" s="197"/>
      <c r="RXL30" s="197"/>
      <c r="RXM30" s="197"/>
      <c r="RXN30" s="197"/>
      <c r="RXO30" s="197"/>
      <c r="RXP30" s="197"/>
      <c r="RXQ30" s="197"/>
      <c r="RXR30" s="197"/>
      <c r="RXS30" s="197"/>
      <c r="RXT30" s="197"/>
      <c r="RXU30" s="197"/>
      <c r="RXV30" s="197"/>
      <c r="RXW30" s="197"/>
      <c r="RXX30" s="197"/>
      <c r="RXY30" s="197"/>
      <c r="RXZ30" s="197"/>
      <c r="RYA30" s="197"/>
      <c r="RYB30" s="197"/>
      <c r="RYC30" s="197"/>
      <c r="RYD30" s="197"/>
      <c r="RYE30" s="197"/>
      <c r="RYF30" s="197"/>
      <c r="RYG30" s="197"/>
      <c r="RYH30" s="197"/>
      <c r="RYI30" s="197"/>
      <c r="RYJ30" s="197"/>
      <c r="RYK30" s="197"/>
      <c r="RYL30" s="197"/>
      <c r="RYM30" s="197"/>
      <c r="RYN30" s="197"/>
      <c r="RYO30" s="197"/>
      <c r="RYP30" s="197"/>
      <c r="RYQ30" s="197"/>
      <c r="RYR30" s="197"/>
      <c r="RYS30" s="197"/>
      <c r="RYT30" s="197"/>
      <c r="RYU30" s="197"/>
      <c r="RYV30" s="197"/>
      <c r="RYW30" s="197"/>
      <c r="RYX30" s="197"/>
      <c r="RYY30" s="197"/>
      <c r="RYZ30" s="197"/>
      <c r="RZA30" s="197"/>
      <c r="RZB30" s="197"/>
      <c r="RZC30" s="197"/>
      <c r="RZD30" s="197"/>
      <c r="RZE30" s="197"/>
      <c r="RZF30" s="197"/>
      <c r="RZG30" s="197"/>
      <c r="RZH30" s="197"/>
      <c r="RZI30" s="197"/>
      <c r="RZJ30" s="197"/>
      <c r="RZK30" s="197"/>
      <c r="RZL30" s="197"/>
      <c r="RZM30" s="197"/>
      <c r="RZN30" s="197"/>
      <c r="RZO30" s="197"/>
      <c r="RZP30" s="197"/>
      <c r="RZQ30" s="197"/>
      <c r="RZR30" s="197"/>
      <c r="RZS30" s="197"/>
      <c r="RZT30" s="197"/>
      <c r="RZU30" s="197"/>
      <c r="RZV30" s="197"/>
      <c r="RZW30" s="197"/>
      <c r="RZX30" s="197"/>
      <c r="RZY30" s="197"/>
      <c r="RZZ30" s="197"/>
      <c r="SAA30" s="197"/>
      <c r="SAB30" s="197"/>
      <c r="SAC30" s="197"/>
      <c r="SAD30" s="197"/>
      <c r="SAE30" s="197"/>
      <c r="SAF30" s="197"/>
      <c r="SAG30" s="197"/>
      <c r="SAH30" s="197"/>
      <c r="SAI30" s="197"/>
      <c r="SAJ30" s="197"/>
      <c r="SAK30" s="197"/>
      <c r="SAL30" s="197"/>
      <c r="SAM30" s="197"/>
      <c r="SAN30" s="197"/>
      <c r="SAO30" s="197"/>
      <c r="SAP30" s="197"/>
      <c r="SAQ30" s="197"/>
      <c r="SAR30" s="197"/>
      <c r="SAS30" s="197"/>
      <c r="SAT30" s="197"/>
      <c r="SAU30" s="197"/>
      <c r="SAV30" s="197"/>
      <c r="SAW30" s="197"/>
      <c r="SAX30" s="197"/>
      <c r="SAY30" s="197"/>
      <c r="SAZ30" s="197"/>
      <c r="SBA30" s="197"/>
      <c r="SBB30" s="197"/>
      <c r="SBC30" s="197"/>
      <c r="SBD30" s="197"/>
      <c r="SBE30" s="197"/>
      <c r="SBF30" s="197"/>
      <c r="SBG30" s="197"/>
      <c r="SBH30" s="197"/>
      <c r="SBI30" s="197"/>
      <c r="SBJ30" s="197"/>
      <c r="SBK30" s="197"/>
      <c r="SBL30" s="197"/>
      <c r="SBM30" s="197"/>
      <c r="SBN30" s="197"/>
      <c r="SBO30" s="197"/>
      <c r="SBP30" s="197"/>
      <c r="SBQ30" s="197"/>
      <c r="SBR30" s="197"/>
      <c r="SBS30" s="197"/>
      <c r="SBT30" s="197"/>
      <c r="SBU30" s="197"/>
      <c r="SBV30" s="197"/>
      <c r="SBW30" s="197"/>
      <c r="SBX30" s="197"/>
      <c r="SBY30" s="197"/>
      <c r="SBZ30" s="197"/>
      <c r="SCA30" s="197"/>
      <c r="SCB30" s="197"/>
      <c r="SCC30" s="197"/>
      <c r="SCD30" s="197"/>
      <c r="SCE30" s="197"/>
      <c r="SCF30" s="197"/>
      <c r="SCG30" s="197"/>
      <c r="SCH30" s="197"/>
      <c r="SCI30" s="197"/>
      <c r="SCJ30" s="197"/>
      <c r="SCK30" s="197"/>
      <c r="SCL30" s="197"/>
      <c r="SCM30" s="197"/>
      <c r="SCN30" s="197"/>
      <c r="SCO30" s="197"/>
      <c r="SCP30" s="197"/>
      <c r="SCQ30" s="197"/>
      <c r="SCR30" s="197"/>
      <c r="SCS30" s="197"/>
      <c r="SCT30" s="197"/>
      <c r="SCU30" s="197"/>
      <c r="SCV30" s="197"/>
      <c r="SCW30" s="197"/>
      <c r="SCX30" s="197"/>
      <c r="SCY30" s="197"/>
      <c r="SCZ30" s="197"/>
      <c r="SDA30" s="197"/>
      <c r="SDB30" s="197"/>
      <c r="SDC30" s="197"/>
      <c r="SDD30" s="197"/>
      <c r="SDE30" s="197"/>
      <c r="SDF30" s="197"/>
      <c r="SDG30" s="197"/>
      <c r="SDH30" s="197"/>
      <c r="SDI30" s="197"/>
      <c r="SDJ30" s="197"/>
      <c r="SDK30" s="197"/>
      <c r="SDL30" s="197"/>
      <c r="SDM30" s="197"/>
      <c r="SDN30" s="197"/>
      <c r="SDO30" s="197"/>
      <c r="SDP30" s="197"/>
      <c r="SDQ30" s="197"/>
      <c r="SDR30" s="197"/>
      <c r="SDS30" s="197"/>
      <c r="SDT30" s="197"/>
      <c r="SDU30" s="197"/>
      <c r="SDV30" s="197"/>
      <c r="SDW30" s="197"/>
      <c r="SDX30" s="197"/>
      <c r="SDY30" s="197"/>
      <c r="SDZ30" s="197"/>
      <c r="SEA30" s="197"/>
      <c r="SEB30" s="197"/>
      <c r="SEC30" s="197"/>
      <c r="SED30" s="197"/>
      <c r="SEE30" s="197"/>
      <c r="SEF30" s="197"/>
      <c r="SEG30" s="197"/>
      <c r="SEH30" s="197"/>
      <c r="SEI30" s="197"/>
      <c r="SEJ30" s="197"/>
      <c r="SEK30" s="197"/>
      <c r="SEL30" s="197"/>
      <c r="SEM30" s="197"/>
      <c r="SEN30" s="197"/>
      <c r="SEO30" s="197"/>
      <c r="SEP30" s="197"/>
      <c r="SEQ30" s="197"/>
      <c r="SER30" s="197"/>
      <c r="SES30" s="197"/>
      <c r="SET30" s="197"/>
      <c r="SEU30" s="197"/>
      <c r="SEV30" s="197"/>
      <c r="SEW30" s="197"/>
      <c r="SEX30" s="197"/>
      <c r="SEY30" s="197"/>
      <c r="SEZ30" s="197"/>
      <c r="SFA30" s="197"/>
      <c r="SFB30" s="197"/>
      <c r="SFC30" s="197"/>
      <c r="SFD30" s="197"/>
      <c r="SFE30" s="197"/>
      <c r="SFF30" s="197"/>
      <c r="SFG30" s="197"/>
      <c r="SFH30" s="197"/>
      <c r="SFI30" s="197"/>
      <c r="SFJ30" s="197"/>
      <c r="SFK30" s="197"/>
      <c r="SFL30" s="197"/>
      <c r="SFM30" s="197"/>
      <c r="SFN30" s="197"/>
      <c r="SFO30" s="197"/>
      <c r="SFP30" s="197"/>
      <c r="SFQ30" s="197"/>
      <c r="SFR30" s="197"/>
      <c r="SFS30" s="197"/>
      <c r="SFT30" s="197"/>
      <c r="SFU30" s="197"/>
      <c r="SFV30" s="197"/>
      <c r="SFW30" s="197"/>
      <c r="SFX30" s="197"/>
      <c r="SFY30" s="197"/>
      <c r="SFZ30" s="197"/>
      <c r="SGA30" s="197"/>
      <c r="SGB30" s="197"/>
      <c r="SGC30" s="197"/>
      <c r="SGD30" s="197"/>
      <c r="SGE30" s="197"/>
      <c r="SGF30" s="197"/>
      <c r="SGG30" s="197"/>
      <c r="SGH30" s="197"/>
      <c r="SGI30" s="197"/>
      <c r="SGJ30" s="197"/>
      <c r="SGK30" s="197"/>
      <c r="SGL30" s="197"/>
      <c r="SGM30" s="197"/>
      <c r="SGN30" s="197"/>
      <c r="SGO30" s="197"/>
      <c r="SGP30" s="197"/>
      <c r="SGQ30" s="197"/>
      <c r="SGR30" s="197"/>
      <c r="SGS30" s="197"/>
      <c r="SGT30" s="197"/>
      <c r="SGU30" s="197"/>
      <c r="SGV30" s="197"/>
      <c r="SGW30" s="197"/>
      <c r="SGX30" s="197"/>
      <c r="SGY30" s="197"/>
      <c r="SGZ30" s="197"/>
      <c r="SHA30" s="197"/>
      <c r="SHB30" s="197"/>
      <c r="SHC30" s="197"/>
      <c r="SHD30" s="197"/>
      <c r="SHE30" s="197"/>
      <c r="SHF30" s="197"/>
      <c r="SHG30" s="197"/>
      <c r="SHH30" s="197"/>
      <c r="SHI30" s="197"/>
      <c r="SHJ30" s="197"/>
      <c r="SHK30" s="197"/>
      <c r="SHL30" s="197"/>
      <c r="SHM30" s="197"/>
      <c r="SHN30" s="197"/>
      <c r="SHO30" s="197"/>
      <c r="SHP30" s="197"/>
      <c r="SHQ30" s="197"/>
      <c r="SHR30" s="197"/>
      <c r="SHS30" s="197"/>
      <c r="SHT30" s="197"/>
      <c r="SHU30" s="197"/>
      <c r="SHV30" s="197"/>
      <c r="SHW30" s="197"/>
      <c r="SHX30" s="197"/>
      <c r="SHY30" s="197"/>
      <c r="SHZ30" s="197"/>
      <c r="SIA30" s="197"/>
      <c r="SIB30" s="197"/>
      <c r="SIC30" s="197"/>
      <c r="SID30" s="197"/>
      <c r="SIE30" s="197"/>
      <c r="SIF30" s="197"/>
      <c r="SIG30" s="197"/>
      <c r="SIH30" s="197"/>
      <c r="SII30" s="197"/>
      <c r="SIJ30" s="197"/>
      <c r="SIK30" s="197"/>
      <c r="SIL30" s="197"/>
      <c r="SIM30" s="197"/>
      <c r="SIN30" s="197"/>
      <c r="SIO30" s="197"/>
      <c r="SIP30" s="197"/>
      <c r="SIQ30" s="197"/>
      <c r="SIR30" s="197"/>
      <c r="SIS30" s="197"/>
      <c r="SIT30" s="197"/>
      <c r="SIU30" s="197"/>
      <c r="SIV30" s="197"/>
      <c r="SIW30" s="197"/>
      <c r="SIX30" s="197"/>
      <c r="SIY30" s="197"/>
      <c r="SIZ30" s="197"/>
      <c r="SJA30" s="197"/>
      <c r="SJB30" s="197"/>
      <c r="SJC30" s="197"/>
      <c r="SJD30" s="197"/>
      <c r="SJE30" s="197"/>
      <c r="SJF30" s="197"/>
      <c r="SJG30" s="197"/>
      <c r="SJH30" s="197"/>
      <c r="SJI30" s="197"/>
      <c r="SJJ30" s="197"/>
      <c r="SJK30" s="197"/>
      <c r="SJL30" s="197"/>
      <c r="SJM30" s="197"/>
      <c r="SJN30" s="197"/>
      <c r="SJO30" s="197"/>
      <c r="SJP30" s="197"/>
      <c r="SJQ30" s="197"/>
      <c r="SJR30" s="197"/>
      <c r="SJS30" s="197"/>
      <c r="SJT30" s="197"/>
      <c r="SJU30" s="197"/>
      <c r="SJV30" s="197"/>
      <c r="SJW30" s="197"/>
      <c r="SJX30" s="197"/>
      <c r="SJY30" s="197"/>
      <c r="SJZ30" s="197"/>
      <c r="SKA30" s="197"/>
      <c r="SKB30" s="197"/>
      <c r="SKC30" s="197"/>
      <c r="SKD30" s="197"/>
      <c r="SKE30" s="197"/>
      <c r="SKF30" s="197"/>
      <c r="SKG30" s="197"/>
      <c r="SKH30" s="197"/>
      <c r="SKI30" s="197"/>
      <c r="SKJ30" s="197"/>
      <c r="SKK30" s="197"/>
      <c r="SKL30" s="197"/>
      <c r="SKM30" s="197"/>
      <c r="SKN30" s="197"/>
      <c r="SKO30" s="197"/>
      <c r="SKP30" s="197"/>
      <c r="SKQ30" s="197"/>
      <c r="SKR30" s="197"/>
      <c r="SKS30" s="197"/>
      <c r="SKT30" s="197"/>
      <c r="SKU30" s="197"/>
      <c r="SKV30" s="197"/>
      <c r="SKW30" s="197"/>
      <c r="SKX30" s="197"/>
      <c r="SKY30" s="197"/>
      <c r="SKZ30" s="197"/>
      <c r="SLA30" s="197"/>
      <c r="SLB30" s="197"/>
      <c r="SLC30" s="197"/>
      <c r="SLD30" s="197"/>
      <c r="SLE30" s="197"/>
      <c r="SLF30" s="197"/>
      <c r="SLG30" s="197"/>
      <c r="SLH30" s="197"/>
      <c r="SLI30" s="197"/>
      <c r="SLJ30" s="197"/>
      <c r="SLK30" s="197"/>
      <c r="SLL30" s="197"/>
      <c r="SLM30" s="197"/>
      <c r="SLN30" s="197"/>
      <c r="SLO30" s="197"/>
      <c r="SLP30" s="197"/>
      <c r="SLQ30" s="197"/>
      <c r="SLR30" s="197"/>
      <c r="SLS30" s="197"/>
      <c r="SLT30" s="197"/>
      <c r="SLU30" s="197"/>
      <c r="SLV30" s="197"/>
      <c r="SLW30" s="197"/>
      <c r="SLX30" s="197"/>
      <c r="SLY30" s="197"/>
      <c r="SLZ30" s="197"/>
      <c r="SMA30" s="197"/>
      <c r="SMB30" s="197"/>
      <c r="SMC30" s="197"/>
      <c r="SMD30" s="197"/>
      <c r="SME30" s="197"/>
      <c r="SMF30" s="197"/>
      <c r="SMG30" s="197"/>
      <c r="SMH30" s="197"/>
      <c r="SMI30" s="197"/>
      <c r="SMJ30" s="197"/>
      <c r="SMK30" s="197"/>
      <c r="SML30" s="197"/>
      <c r="SMM30" s="197"/>
      <c r="SMN30" s="197"/>
      <c r="SMO30" s="197"/>
      <c r="SMP30" s="197"/>
      <c r="SMQ30" s="197"/>
      <c r="SMR30" s="197"/>
      <c r="SMS30" s="197"/>
      <c r="SMT30" s="197"/>
      <c r="SMU30" s="197"/>
      <c r="SMV30" s="197"/>
      <c r="SMW30" s="197"/>
      <c r="SMX30" s="197"/>
      <c r="SMY30" s="197"/>
      <c r="SMZ30" s="197"/>
      <c r="SNA30" s="197"/>
      <c r="SNB30" s="197"/>
      <c r="SNC30" s="197"/>
      <c r="SND30" s="197"/>
      <c r="SNE30" s="197"/>
      <c r="SNF30" s="197"/>
      <c r="SNG30" s="197"/>
      <c r="SNH30" s="197"/>
      <c r="SNI30" s="197"/>
      <c r="SNJ30" s="197"/>
      <c r="SNK30" s="197"/>
      <c r="SNL30" s="197"/>
      <c r="SNM30" s="197"/>
      <c r="SNN30" s="197"/>
      <c r="SNO30" s="197"/>
      <c r="SNP30" s="197"/>
      <c r="SNQ30" s="197"/>
      <c r="SNR30" s="197"/>
      <c r="SNS30" s="197"/>
      <c r="SNT30" s="197"/>
      <c r="SNU30" s="197"/>
      <c r="SNV30" s="197"/>
      <c r="SNW30" s="197"/>
      <c r="SNX30" s="197"/>
      <c r="SNY30" s="197"/>
      <c r="SNZ30" s="197"/>
      <c r="SOA30" s="197"/>
      <c r="SOB30" s="197"/>
      <c r="SOC30" s="197"/>
      <c r="SOD30" s="197"/>
      <c r="SOE30" s="197"/>
      <c r="SOF30" s="197"/>
      <c r="SOG30" s="197"/>
      <c r="SOH30" s="197"/>
      <c r="SOI30" s="197"/>
      <c r="SOJ30" s="197"/>
      <c r="SOK30" s="197"/>
      <c r="SOL30" s="197"/>
      <c r="SOM30" s="197"/>
      <c r="SON30" s="197"/>
      <c r="SOO30" s="197"/>
      <c r="SOP30" s="197"/>
      <c r="SOQ30" s="197"/>
      <c r="SOR30" s="197"/>
      <c r="SOS30" s="197"/>
      <c r="SOT30" s="197"/>
      <c r="SOU30" s="197"/>
      <c r="SOV30" s="197"/>
      <c r="SOW30" s="197"/>
      <c r="SOX30" s="197"/>
      <c r="SOY30" s="197"/>
      <c r="SOZ30" s="197"/>
      <c r="SPA30" s="197"/>
      <c r="SPB30" s="197"/>
      <c r="SPC30" s="197"/>
      <c r="SPD30" s="197"/>
      <c r="SPE30" s="197"/>
      <c r="SPF30" s="197"/>
      <c r="SPG30" s="197"/>
      <c r="SPH30" s="197"/>
      <c r="SPI30" s="197"/>
      <c r="SPJ30" s="197"/>
      <c r="SPK30" s="197"/>
      <c r="SPL30" s="197"/>
      <c r="SPM30" s="197"/>
      <c r="SPN30" s="197"/>
      <c r="SPO30" s="197"/>
      <c r="SPP30" s="197"/>
      <c r="SPQ30" s="197"/>
      <c r="SPR30" s="197"/>
      <c r="SPS30" s="197"/>
      <c r="SPT30" s="197"/>
      <c r="SPU30" s="197"/>
      <c r="SPV30" s="197"/>
      <c r="SPW30" s="197"/>
      <c r="SPX30" s="197"/>
      <c r="SPY30" s="197"/>
      <c r="SPZ30" s="197"/>
      <c r="SQA30" s="197"/>
      <c r="SQB30" s="197"/>
      <c r="SQC30" s="197"/>
      <c r="SQD30" s="197"/>
      <c r="SQE30" s="197"/>
      <c r="SQF30" s="197"/>
      <c r="SQG30" s="197"/>
      <c r="SQH30" s="197"/>
      <c r="SQI30" s="197"/>
      <c r="SQJ30" s="197"/>
      <c r="SQK30" s="197"/>
      <c r="SQL30" s="197"/>
      <c r="SQM30" s="197"/>
      <c r="SQN30" s="197"/>
      <c r="SQO30" s="197"/>
      <c r="SQP30" s="197"/>
      <c r="SQQ30" s="197"/>
      <c r="SQR30" s="197"/>
      <c r="SQS30" s="197"/>
      <c r="SQT30" s="197"/>
      <c r="SQU30" s="197"/>
      <c r="SQV30" s="197"/>
      <c r="SQW30" s="197"/>
      <c r="SQX30" s="197"/>
      <c r="SQY30" s="197"/>
      <c r="SQZ30" s="197"/>
      <c r="SRA30" s="197"/>
      <c r="SRB30" s="197"/>
      <c r="SRC30" s="197"/>
      <c r="SRD30" s="197"/>
      <c r="SRE30" s="197"/>
      <c r="SRF30" s="197"/>
      <c r="SRG30" s="197"/>
      <c r="SRH30" s="197"/>
      <c r="SRI30" s="197"/>
      <c r="SRJ30" s="197"/>
      <c r="SRK30" s="197"/>
      <c r="SRL30" s="197"/>
      <c r="SRM30" s="197"/>
      <c r="SRN30" s="197"/>
      <c r="SRO30" s="197"/>
      <c r="SRP30" s="197"/>
      <c r="SRQ30" s="197"/>
      <c r="SRR30" s="197"/>
      <c r="SRS30" s="197"/>
      <c r="SRT30" s="197"/>
      <c r="SRU30" s="197"/>
      <c r="SRV30" s="197"/>
      <c r="SRW30" s="197"/>
      <c r="SRX30" s="197"/>
      <c r="SRY30" s="197"/>
      <c r="SRZ30" s="197"/>
      <c r="SSA30" s="197"/>
      <c r="SSB30" s="197"/>
      <c r="SSC30" s="197"/>
      <c r="SSD30" s="197"/>
      <c r="SSE30" s="197"/>
      <c r="SSF30" s="197"/>
      <c r="SSG30" s="197"/>
      <c r="SSH30" s="197"/>
      <c r="SSI30" s="197"/>
      <c r="SSJ30" s="197"/>
      <c r="SSK30" s="197"/>
      <c r="SSL30" s="197"/>
      <c r="SSM30" s="197"/>
      <c r="SSN30" s="197"/>
      <c r="SSO30" s="197"/>
      <c r="SSP30" s="197"/>
      <c r="SSQ30" s="197"/>
      <c r="SSR30" s="197"/>
      <c r="SSS30" s="197"/>
      <c r="SST30" s="197"/>
      <c r="SSU30" s="197"/>
      <c r="SSV30" s="197"/>
      <c r="SSW30" s="197"/>
      <c r="SSX30" s="197"/>
      <c r="SSY30" s="197"/>
      <c r="SSZ30" s="197"/>
      <c r="STA30" s="197"/>
      <c r="STB30" s="197"/>
      <c r="STC30" s="197"/>
      <c r="STD30" s="197"/>
      <c r="STE30" s="197"/>
      <c r="STF30" s="197"/>
      <c r="STG30" s="197"/>
      <c r="STH30" s="197"/>
      <c r="STI30" s="197"/>
      <c r="STJ30" s="197"/>
      <c r="STK30" s="197"/>
      <c r="STL30" s="197"/>
      <c r="STM30" s="197"/>
      <c r="STN30" s="197"/>
      <c r="STO30" s="197"/>
      <c r="STP30" s="197"/>
      <c r="STQ30" s="197"/>
      <c r="STR30" s="197"/>
      <c r="STS30" s="197"/>
      <c r="STT30" s="197"/>
      <c r="STU30" s="197"/>
      <c r="STV30" s="197"/>
      <c r="STW30" s="197"/>
      <c r="STX30" s="197"/>
      <c r="STY30" s="197"/>
      <c r="STZ30" s="197"/>
      <c r="SUA30" s="197"/>
      <c r="SUB30" s="197"/>
      <c r="SUC30" s="197"/>
      <c r="SUD30" s="197"/>
      <c r="SUE30" s="197"/>
      <c r="SUF30" s="197"/>
      <c r="SUG30" s="197"/>
      <c r="SUH30" s="197"/>
      <c r="SUI30" s="197"/>
      <c r="SUJ30" s="197"/>
      <c r="SUK30" s="197"/>
      <c r="SUL30" s="197"/>
      <c r="SUM30" s="197"/>
      <c r="SUN30" s="197"/>
      <c r="SUO30" s="197"/>
      <c r="SUP30" s="197"/>
      <c r="SUQ30" s="197"/>
      <c r="SUR30" s="197"/>
      <c r="SUS30" s="197"/>
      <c r="SUT30" s="197"/>
      <c r="SUU30" s="197"/>
      <c r="SUV30" s="197"/>
      <c r="SUW30" s="197"/>
      <c r="SUX30" s="197"/>
      <c r="SUY30" s="197"/>
      <c r="SUZ30" s="197"/>
      <c r="SVA30" s="197"/>
      <c r="SVB30" s="197"/>
      <c r="SVC30" s="197"/>
      <c r="SVD30" s="197"/>
      <c r="SVE30" s="197"/>
      <c r="SVF30" s="197"/>
      <c r="SVG30" s="197"/>
      <c r="SVH30" s="197"/>
      <c r="SVI30" s="197"/>
      <c r="SVJ30" s="197"/>
      <c r="SVK30" s="197"/>
      <c r="SVL30" s="197"/>
      <c r="SVM30" s="197"/>
      <c r="SVN30" s="197"/>
      <c r="SVO30" s="197"/>
      <c r="SVP30" s="197"/>
      <c r="SVQ30" s="197"/>
      <c r="SVR30" s="197"/>
      <c r="SVS30" s="197"/>
      <c r="SVT30" s="197"/>
      <c r="SVU30" s="197"/>
      <c r="SVV30" s="197"/>
      <c r="SVW30" s="197"/>
      <c r="SVX30" s="197"/>
      <c r="SVY30" s="197"/>
      <c r="SVZ30" s="197"/>
      <c r="SWA30" s="197"/>
      <c r="SWB30" s="197"/>
      <c r="SWC30" s="197"/>
      <c r="SWD30" s="197"/>
      <c r="SWE30" s="197"/>
      <c r="SWF30" s="197"/>
      <c r="SWG30" s="197"/>
      <c r="SWH30" s="197"/>
      <c r="SWI30" s="197"/>
      <c r="SWJ30" s="197"/>
      <c r="SWK30" s="197"/>
      <c r="SWL30" s="197"/>
      <c r="SWM30" s="197"/>
      <c r="SWN30" s="197"/>
      <c r="SWO30" s="197"/>
      <c r="SWP30" s="197"/>
      <c r="SWQ30" s="197"/>
      <c r="SWR30" s="197"/>
      <c r="SWS30" s="197"/>
      <c r="SWT30" s="197"/>
      <c r="SWU30" s="197"/>
      <c r="SWV30" s="197"/>
      <c r="SWW30" s="197"/>
      <c r="SWX30" s="197"/>
      <c r="SWY30" s="197"/>
      <c r="SWZ30" s="197"/>
      <c r="SXA30" s="197"/>
      <c r="SXB30" s="197"/>
      <c r="SXC30" s="197"/>
      <c r="SXD30" s="197"/>
      <c r="SXE30" s="197"/>
      <c r="SXF30" s="197"/>
      <c r="SXG30" s="197"/>
      <c r="SXH30" s="197"/>
      <c r="SXI30" s="197"/>
      <c r="SXJ30" s="197"/>
      <c r="SXK30" s="197"/>
      <c r="SXL30" s="197"/>
      <c r="SXM30" s="197"/>
      <c r="SXN30" s="197"/>
      <c r="SXO30" s="197"/>
      <c r="SXP30" s="197"/>
      <c r="SXQ30" s="197"/>
      <c r="SXR30" s="197"/>
      <c r="SXS30" s="197"/>
      <c r="SXT30" s="197"/>
      <c r="SXU30" s="197"/>
      <c r="SXV30" s="197"/>
      <c r="SXW30" s="197"/>
      <c r="SXX30" s="197"/>
      <c r="SXY30" s="197"/>
      <c r="SXZ30" s="197"/>
      <c r="SYA30" s="197"/>
      <c r="SYB30" s="197"/>
      <c r="SYC30" s="197"/>
      <c r="SYD30" s="197"/>
      <c r="SYE30" s="197"/>
      <c r="SYF30" s="197"/>
      <c r="SYG30" s="197"/>
      <c r="SYH30" s="197"/>
      <c r="SYI30" s="197"/>
      <c r="SYJ30" s="197"/>
      <c r="SYK30" s="197"/>
      <c r="SYL30" s="197"/>
      <c r="SYM30" s="197"/>
      <c r="SYN30" s="197"/>
      <c r="SYO30" s="197"/>
      <c r="SYP30" s="197"/>
      <c r="SYQ30" s="197"/>
      <c r="SYR30" s="197"/>
      <c r="SYS30" s="197"/>
      <c r="SYT30" s="197"/>
      <c r="SYU30" s="197"/>
      <c r="SYV30" s="197"/>
      <c r="SYW30" s="197"/>
      <c r="SYX30" s="197"/>
      <c r="SYY30" s="197"/>
      <c r="SYZ30" s="197"/>
      <c r="SZA30" s="197"/>
      <c r="SZB30" s="197"/>
      <c r="SZC30" s="197"/>
      <c r="SZD30" s="197"/>
      <c r="SZE30" s="197"/>
      <c r="SZF30" s="197"/>
      <c r="SZG30" s="197"/>
      <c r="SZH30" s="197"/>
      <c r="SZI30" s="197"/>
      <c r="SZJ30" s="197"/>
      <c r="SZK30" s="197"/>
      <c r="SZL30" s="197"/>
      <c r="SZM30" s="197"/>
      <c r="SZN30" s="197"/>
      <c r="SZO30" s="197"/>
      <c r="SZP30" s="197"/>
      <c r="SZQ30" s="197"/>
      <c r="SZR30" s="197"/>
      <c r="SZS30" s="197"/>
      <c r="SZT30" s="197"/>
      <c r="SZU30" s="197"/>
      <c r="SZV30" s="197"/>
      <c r="SZW30" s="197"/>
      <c r="SZX30" s="197"/>
      <c r="SZY30" s="197"/>
      <c r="SZZ30" s="197"/>
      <c r="TAA30" s="197"/>
      <c r="TAB30" s="197"/>
      <c r="TAC30" s="197"/>
      <c r="TAD30" s="197"/>
      <c r="TAE30" s="197"/>
      <c r="TAF30" s="197"/>
      <c r="TAG30" s="197"/>
      <c r="TAH30" s="197"/>
      <c r="TAI30" s="197"/>
      <c r="TAJ30" s="197"/>
      <c r="TAK30" s="197"/>
      <c r="TAL30" s="197"/>
      <c r="TAM30" s="197"/>
      <c r="TAN30" s="197"/>
      <c r="TAO30" s="197"/>
      <c r="TAP30" s="197"/>
      <c r="TAQ30" s="197"/>
      <c r="TAR30" s="197"/>
      <c r="TAS30" s="197"/>
      <c r="TAT30" s="197"/>
      <c r="TAU30" s="197"/>
      <c r="TAV30" s="197"/>
      <c r="TAW30" s="197"/>
      <c r="TAX30" s="197"/>
      <c r="TAY30" s="197"/>
      <c r="TAZ30" s="197"/>
      <c r="TBA30" s="197"/>
      <c r="TBB30" s="197"/>
      <c r="TBC30" s="197"/>
      <c r="TBD30" s="197"/>
      <c r="TBE30" s="197"/>
      <c r="TBF30" s="197"/>
      <c r="TBG30" s="197"/>
      <c r="TBH30" s="197"/>
      <c r="TBI30" s="197"/>
      <c r="TBJ30" s="197"/>
      <c r="TBK30" s="197"/>
      <c r="TBL30" s="197"/>
      <c r="TBM30" s="197"/>
      <c r="TBN30" s="197"/>
      <c r="TBO30" s="197"/>
      <c r="TBP30" s="197"/>
      <c r="TBQ30" s="197"/>
      <c r="TBR30" s="197"/>
      <c r="TBS30" s="197"/>
      <c r="TBT30" s="197"/>
      <c r="TBU30" s="197"/>
      <c r="TBV30" s="197"/>
      <c r="TBW30" s="197"/>
      <c r="TBX30" s="197"/>
      <c r="TBY30" s="197"/>
      <c r="TBZ30" s="197"/>
      <c r="TCA30" s="197"/>
      <c r="TCB30" s="197"/>
      <c r="TCC30" s="197"/>
      <c r="TCD30" s="197"/>
      <c r="TCE30" s="197"/>
      <c r="TCF30" s="197"/>
      <c r="TCG30" s="197"/>
      <c r="TCH30" s="197"/>
      <c r="TCI30" s="197"/>
      <c r="TCJ30" s="197"/>
      <c r="TCK30" s="197"/>
      <c r="TCL30" s="197"/>
      <c r="TCM30" s="197"/>
      <c r="TCN30" s="197"/>
      <c r="TCO30" s="197"/>
      <c r="TCP30" s="197"/>
      <c r="TCQ30" s="197"/>
      <c r="TCR30" s="197"/>
      <c r="TCS30" s="197"/>
      <c r="TCT30" s="197"/>
      <c r="TCU30" s="197"/>
      <c r="TCV30" s="197"/>
      <c r="TCW30" s="197"/>
      <c r="TCX30" s="197"/>
      <c r="TCY30" s="197"/>
      <c r="TCZ30" s="197"/>
      <c r="TDA30" s="197"/>
      <c r="TDB30" s="197"/>
      <c r="TDC30" s="197"/>
      <c r="TDD30" s="197"/>
      <c r="TDE30" s="197"/>
      <c r="TDF30" s="197"/>
      <c r="TDG30" s="197"/>
      <c r="TDH30" s="197"/>
      <c r="TDI30" s="197"/>
      <c r="TDJ30" s="197"/>
      <c r="TDK30" s="197"/>
      <c r="TDL30" s="197"/>
      <c r="TDM30" s="197"/>
      <c r="TDN30" s="197"/>
      <c r="TDO30" s="197"/>
      <c r="TDP30" s="197"/>
      <c r="TDQ30" s="197"/>
      <c r="TDR30" s="197"/>
      <c r="TDS30" s="197"/>
      <c r="TDT30" s="197"/>
      <c r="TDU30" s="197"/>
      <c r="TDV30" s="197"/>
      <c r="TDW30" s="197"/>
      <c r="TDX30" s="197"/>
      <c r="TDY30" s="197"/>
      <c r="TDZ30" s="197"/>
      <c r="TEA30" s="197"/>
      <c r="TEB30" s="197"/>
      <c r="TEC30" s="197"/>
      <c r="TED30" s="197"/>
      <c r="TEE30" s="197"/>
      <c r="TEF30" s="197"/>
      <c r="TEG30" s="197"/>
      <c r="TEH30" s="197"/>
      <c r="TEI30" s="197"/>
      <c r="TEJ30" s="197"/>
      <c r="TEK30" s="197"/>
      <c r="TEL30" s="197"/>
      <c r="TEM30" s="197"/>
      <c r="TEN30" s="197"/>
      <c r="TEO30" s="197"/>
      <c r="TEP30" s="197"/>
      <c r="TEQ30" s="197"/>
      <c r="TER30" s="197"/>
      <c r="TES30" s="197"/>
      <c r="TET30" s="197"/>
      <c r="TEU30" s="197"/>
      <c r="TEV30" s="197"/>
      <c r="TEW30" s="197"/>
      <c r="TEX30" s="197"/>
      <c r="TEY30" s="197"/>
      <c r="TEZ30" s="197"/>
      <c r="TFA30" s="197"/>
      <c r="TFB30" s="197"/>
      <c r="TFC30" s="197"/>
      <c r="TFD30" s="197"/>
      <c r="TFE30" s="197"/>
      <c r="TFF30" s="197"/>
      <c r="TFG30" s="197"/>
      <c r="TFH30" s="197"/>
      <c r="TFI30" s="197"/>
      <c r="TFJ30" s="197"/>
      <c r="TFK30" s="197"/>
      <c r="TFL30" s="197"/>
      <c r="TFM30" s="197"/>
      <c r="TFN30" s="197"/>
      <c r="TFO30" s="197"/>
      <c r="TFP30" s="197"/>
      <c r="TFQ30" s="197"/>
      <c r="TFR30" s="197"/>
      <c r="TFS30" s="197"/>
      <c r="TFT30" s="197"/>
      <c r="TFU30" s="197"/>
      <c r="TFV30" s="197"/>
      <c r="TFW30" s="197"/>
      <c r="TFX30" s="197"/>
      <c r="TFY30" s="197"/>
      <c r="TFZ30" s="197"/>
      <c r="TGA30" s="197"/>
      <c r="TGB30" s="197"/>
      <c r="TGC30" s="197"/>
      <c r="TGD30" s="197"/>
      <c r="TGE30" s="197"/>
      <c r="TGF30" s="197"/>
      <c r="TGG30" s="197"/>
      <c r="TGH30" s="197"/>
      <c r="TGI30" s="197"/>
      <c r="TGJ30" s="197"/>
      <c r="TGK30" s="197"/>
      <c r="TGL30" s="197"/>
      <c r="TGM30" s="197"/>
      <c r="TGN30" s="197"/>
      <c r="TGO30" s="197"/>
      <c r="TGP30" s="197"/>
      <c r="TGQ30" s="197"/>
      <c r="TGR30" s="197"/>
      <c r="TGS30" s="197"/>
      <c r="TGT30" s="197"/>
      <c r="TGU30" s="197"/>
      <c r="TGV30" s="197"/>
      <c r="TGW30" s="197"/>
      <c r="TGX30" s="197"/>
      <c r="TGY30" s="197"/>
      <c r="TGZ30" s="197"/>
      <c r="THA30" s="197"/>
      <c r="THB30" s="197"/>
      <c r="THC30" s="197"/>
      <c r="THD30" s="197"/>
      <c r="THE30" s="197"/>
      <c r="THF30" s="197"/>
      <c r="THG30" s="197"/>
      <c r="THH30" s="197"/>
      <c r="THI30" s="197"/>
      <c r="THJ30" s="197"/>
      <c r="THK30" s="197"/>
      <c r="THL30" s="197"/>
      <c r="THM30" s="197"/>
      <c r="THN30" s="197"/>
      <c r="THO30" s="197"/>
      <c r="THP30" s="197"/>
      <c r="THQ30" s="197"/>
      <c r="THR30" s="197"/>
      <c r="THS30" s="197"/>
      <c r="THT30" s="197"/>
      <c r="THU30" s="197"/>
      <c r="THV30" s="197"/>
      <c r="THW30" s="197"/>
      <c r="THX30" s="197"/>
      <c r="THY30" s="197"/>
      <c r="THZ30" s="197"/>
      <c r="TIA30" s="197"/>
      <c r="TIB30" s="197"/>
      <c r="TIC30" s="197"/>
      <c r="TID30" s="197"/>
      <c r="TIE30" s="197"/>
      <c r="TIF30" s="197"/>
      <c r="TIG30" s="197"/>
      <c r="TIH30" s="197"/>
      <c r="TII30" s="197"/>
      <c r="TIJ30" s="197"/>
      <c r="TIK30" s="197"/>
      <c r="TIL30" s="197"/>
      <c r="TIM30" s="197"/>
      <c r="TIN30" s="197"/>
      <c r="TIO30" s="197"/>
      <c r="TIP30" s="197"/>
      <c r="TIQ30" s="197"/>
      <c r="TIR30" s="197"/>
      <c r="TIS30" s="197"/>
      <c r="TIT30" s="197"/>
      <c r="TIU30" s="197"/>
      <c r="TIV30" s="197"/>
      <c r="TIW30" s="197"/>
      <c r="TIX30" s="197"/>
      <c r="TIY30" s="197"/>
      <c r="TIZ30" s="197"/>
      <c r="TJA30" s="197"/>
      <c r="TJB30" s="197"/>
      <c r="TJC30" s="197"/>
      <c r="TJD30" s="197"/>
      <c r="TJE30" s="197"/>
      <c r="TJF30" s="197"/>
      <c r="TJG30" s="197"/>
      <c r="TJH30" s="197"/>
      <c r="TJI30" s="197"/>
      <c r="TJJ30" s="197"/>
      <c r="TJK30" s="197"/>
      <c r="TJL30" s="197"/>
      <c r="TJM30" s="197"/>
      <c r="TJN30" s="197"/>
      <c r="TJO30" s="197"/>
      <c r="TJP30" s="197"/>
      <c r="TJQ30" s="197"/>
      <c r="TJR30" s="197"/>
      <c r="TJS30" s="197"/>
      <c r="TJT30" s="197"/>
      <c r="TJU30" s="197"/>
      <c r="TJV30" s="197"/>
      <c r="TJW30" s="197"/>
      <c r="TJX30" s="197"/>
      <c r="TJY30" s="197"/>
      <c r="TJZ30" s="197"/>
      <c r="TKA30" s="197"/>
      <c r="TKB30" s="197"/>
      <c r="TKC30" s="197"/>
      <c r="TKD30" s="197"/>
      <c r="TKE30" s="197"/>
      <c r="TKF30" s="197"/>
      <c r="TKG30" s="197"/>
      <c r="TKH30" s="197"/>
      <c r="TKI30" s="197"/>
      <c r="TKJ30" s="197"/>
      <c r="TKK30" s="197"/>
      <c r="TKL30" s="197"/>
      <c r="TKM30" s="197"/>
      <c r="TKN30" s="197"/>
      <c r="TKO30" s="197"/>
      <c r="TKP30" s="197"/>
      <c r="TKQ30" s="197"/>
      <c r="TKR30" s="197"/>
      <c r="TKS30" s="197"/>
      <c r="TKT30" s="197"/>
      <c r="TKU30" s="197"/>
      <c r="TKV30" s="197"/>
      <c r="TKW30" s="197"/>
      <c r="TKX30" s="197"/>
      <c r="TKY30" s="197"/>
      <c r="TKZ30" s="197"/>
      <c r="TLA30" s="197"/>
      <c r="TLB30" s="197"/>
      <c r="TLC30" s="197"/>
      <c r="TLD30" s="197"/>
      <c r="TLE30" s="197"/>
      <c r="TLF30" s="197"/>
      <c r="TLG30" s="197"/>
      <c r="TLH30" s="197"/>
      <c r="TLI30" s="197"/>
      <c r="TLJ30" s="197"/>
      <c r="TLK30" s="197"/>
      <c r="TLL30" s="197"/>
      <c r="TLM30" s="197"/>
      <c r="TLN30" s="197"/>
      <c r="TLO30" s="197"/>
      <c r="TLP30" s="197"/>
      <c r="TLQ30" s="197"/>
      <c r="TLR30" s="197"/>
      <c r="TLS30" s="197"/>
      <c r="TLT30" s="197"/>
      <c r="TLU30" s="197"/>
      <c r="TLV30" s="197"/>
      <c r="TLW30" s="197"/>
      <c r="TLX30" s="197"/>
      <c r="TLY30" s="197"/>
      <c r="TLZ30" s="197"/>
      <c r="TMA30" s="197"/>
      <c r="TMB30" s="197"/>
      <c r="TMC30" s="197"/>
      <c r="TMD30" s="197"/>
      <c r="TME30" s="197"/>
      <c r="TMF30" s="197"/>
      <c r="TMG30" s="197"/>
      <c r="TMH30" s="197"/>
      <c r="TMI30" s="197"/>
      <c r="TMJ30" s="197"/>
      <c r="TMK30" s="197"/>
      <c r="TML30" s="197"/>
      <c r="TMM30" s="197"/>
      <c r="TMN30" s="197"/>
      <c r="TMO30" s="197"/>
      <c r="TMP30" s="197"/>
      <c r="TMQ30" s="197"/>
      <c r="TMR30" s="197"/>
      <c r="TMS30" s="197"/>
      <c r="TMT30" s="197"/>
      <c r="TMU30" s="197"/>
      <c r="TMV30" s="197"/>
      <c r="TMW30" s="197"/>
      <c r="TMX30" s="197"/>
      <c r="TMY30" s="197"/>
      <c r="TMZ30" s="197"/>
      <c r="TNA30" s="197"/>
      <c r="TNB30" s="197"/>
      <c r="TNC30" s="197"/>
      <c r="TND30" s="197"/>
      <c r="TNE30" s="197"/>
      <c r="TNF30" s="197"/>
      <c r="TNG30" s="197"/>
      <c r="TNH30" s="197"/>
      <c r="TNI30" s="197"/>
      <c r="TNJ30" s="197"/>
      <c r="TNK30" s="197"/>
      <c r="TNL30" s="197"/>
      <c r="TNM30" s="197"/>
      <c r="TNN30" s="197"/>
      <c r="TNO30" s="197"/>
      <c r="TNP30" s="197"/>
      <c r="TNQ30" s="197"/>
      <c r="TNR30" s="197"/>
      <c r="TNS30" s="197"/>
      <c r="TNT30" s="197"/>
      <c r="TNU30" s="197"/>
      <c r="TNV30" s="197"/>
      <c r="TNW30" s="197"/>
      <c r="TNX30" s="197"/>
      <c r="TNY30" s="197"/>
      <c r="TNZ30" s="197"/>
      <c r="TOA30" s="197"/>
      <c r="TOB30" s="197"/>
      <c r="TOC30" s="197"/>
      <c r="TOD30" s="197"/>
      <c r="TOE30" s="197"/>
      <c r="TOF30" s="197"/>
      <c r="TOG30" s="197"/>
      <c r="TOH30" s="197"/>
      <c r="TOI30" s="197"/>
      <c r="TOJ30" s="197"/>
      <c r="TOK30" s="197"/>
      <c r="TOL30" s="197"/>
      <c r="TOM30" s="197"/>
      <c r="TON30" s="197"/>
      <c r="TOO30" s="197"/>
      <c r="TOP30" s="197"/>
      <c r="TOQ30" s="197"/>
      <c r="TOR30" s="197"/>
      <c r="TOS30" s="197"/>
      <c r="TOT30" s="197"/>
      <c r="TOU30" s="197"/>
      <c r="TOV30" s="197"/>
      <c r="TOW30" s="197"/>
      <c r="TOX30" s="197"/>
      <c r="TOY30" s="197"/>
      <c r="TOZ30" s="197"/>
      <c r="TPA30" s="197"/>
      <c r="TPB30" s="197"/>
      <c r="TPC30" s="197"/>
      <c r="TPD30" s="197"/>
      <c r="TPE30" s="197"/>
      <c r="TPF30" s="197"/>
      <c r="TPG30" s="197"/>
      <c r="TPH30" s="197"/>
      <c r="TPI30" s="197"/>
      <c r="TPJ30" s="197"/>
      <c r="TPK30" s="197"/>
      <c r="TPL30" s="197"/>
      <c r="TPM30" s="197"/>
      <c r="TPN30" s="197"/>
      <c r="TPO30" s="197"/>
      <c r="TPP30" s="197"/>
      <c r="TPQ30" s="197"/>
      <c r="TPR30" s="197"/>
      <c r="TPS30" s="197"/>
      <c r="TPT30" s="197"/>
      <c r="TPU30" s="197"/>
      <c r="TPV30" s="197"/>
      <c r="TPW30" s="197"/>
      <c r="TPX30" s="197"/>
      <c r="TPY30" s="197"/>
      <c r="TPZ30" s="197"/>
      <c r="TQA30" s="197"/>
      <c r="TQB30" s="197"/>
      <c r="TQC30" s="197"/>
      <c r="TQD30" s="197"/>
      <c r="TQE30" s="197"/>
      <c r="TQF30" s="197"/>
      <c r="TQG30" s="197"/>
      <c r="TQH30" s="197"/>
      <c r="TQI30" s="197"/>
      <c r="TQJ30" s="197"/>
      <c r="TQK30" s="197"/>
      <c r="TQL30" s="197"/>
      <c r="TQM30" s="197"/>
      <c r="TQN30" s="197"/>
      <c r="TQO30" s="197"/>
      <c r="TQP30" s="197"/>
      <c r="TQQ30" s="197"/>
      <c r="TQR30" s="197"/>
      <c r="TQS30" s="197"/>
      <c r="TQT30" s="197"/>
      <c r="TQU30" s="197"/>
      <c r="TQV30" s="197"/>
      <c r="TQW30" s="197"/>
      <c r="TQX30" s="197"/>
      <c r="TQY30" s="197"/>
      <c r="TQZ30" s="197"/>
      <c r="TRA30" s="197"/>
      <c r="TRB30" s="197"/>
      <c r="TRC30" s="197"/>
      <c r="TRD30" s="197"/>
      <c r="TRE30" s="197"/>
      <c r="TRF30" s="197"/>
      <c r="TRG30" s="197"/>
      <c r="TRH30" s="197"/>
      <c r="TRI30" s="197"/>
      <c r="TRJ30" s="197"/>
      <c r="TRK30" s="197"/>
      <c r="TRL30" s="197"/>
      <c r="TRM30" s="197"/>
      <c r="TRN30" s="197"/>
      <c r="TRO30" s="197"/>
      <c r="TRP30" s="197"/>
      <c r="TRQ30" s="197"/>
      <c r="TRR30" s="197"/>
      <c r="TRS30" s="197"/>
      <c r="TRT30" s="197"/>
      <c r="TRU30" s="197"/>
      <c r="TRV30" s="197"/>
      <c r="TRW30" s="197"/>
      <c r="TRX30" s="197"/>
      <c r="TRY30" s="197"/>
      <c r="TRZ30" s="197"/>
      <c r="TSA30" s="197"/>
      <c r="TSB30" s="197"/>
      <c r="TSC30" s="197"/>
      <c r="TSD30" s="197"/>
      <c r="TSE30" s="197"/>
      <c r="TSF30" s="197"/>
      <c r="TSG30" s="197"/>
      <c r="TSH30" s="197"/>
      <c r="TSI30" s="197"/>
      <c r="TSJ30" s="197"/>
      <c r="TSK30" s="197"/>
      <c r="TSL30" s="197"/>
      <c r="TSM30" s="197"/>
      <c r="TSN30" s="197"/>
      <c r="TSO30" s="197"/>
      <c r="TSP30" s="197"/>
      <c r="TSQ30" s="197"/>
      <c r="TSR30" s="197"/>
      <c r="TSS30" s="197"/>
      <c r="TST30" s="197"/>
      <c r="TSU30" s="197"/>
      <c r="TSV30" s="197"/>
      <c r="TSW30" s="197"/>
      <c r="TSX30" s="197"/>
      <c r="TSY30" s="197"/>
      <c r="TSZ30" s="197"/>
      <c r="TTA30" s="197"/>
      <c r="TTB30" s="197"/>
      <c r="TTC30" s="197"/>
      <c r="TTD30" s="197"/>
      <c r="TTE30" s="197"/>
      <c r="TTF30" s="197"/>
      <c r="TTG30" s="197"/>
      <c r="TTH30" s="197"/>
      <c r="TTI30" s="197"/>
      <c r="TTJ30" s="197"/>
      <c r="TTK30" s="197"/>
      <c r="TTL30" s="197"/>
      <c r="TTM30" s="197"/>
      <c r="TTN30" s="197"/>
      <c r="TTO30" s="197"/>
      <c r="TTP30" s="197"/>
      <c r="TTQ30" s="197"/>
      <c r="TTR30" s="197"/>
      <c r="TTS30" s="197"/>
      <c r="TTT30" s="197"/>
      <c r="TTU30" s="197"/>
      <c r="TTV30" s="197"/>
      <c r="TTW30" s="197"/>
      <c r="TTX30" s="197"/>
      <c r="TTY30" s="197"/>
      <c r="TTZ30" s="197"/>
      <c r="TUA30" s="197"/>
      <c r="TUB30" s="197"/>
      <c r="TUC30" s="197"/>
      <c r="TUD30" s="197"/>
      <c r="TUE30" s="197"/>
      <c r="TUF30" s="197"/>
      <c r="TUG30" s="197"/>
      <c r="TUH30" s="197"/>
      <c r="TUI30" s="197"/>
      <c r="TUJ30" s="197"/>
      <c r="TUK30" s="197"/>
      <c r="TUL30" s="197"/>
      <c r="TUM30" s="197"/>
      <c r="TUN30" s="197"/>
      <c r="TUO30" s="197"/>
      <c r="TUP30" s="197"/>
      <c r="TUQ30" s="197"/>
      <c r="TUR30" s="197"/>
      <c r="TUS30" s="197"/>
      <c r="TUT30" s="197"/>
      <c r="TUU30" s="197"/>
      <c r="TUV30" s="197"/>
      <c r="TUW30" s="197"/>
      <c r="TUX30" s="197"/>
      <c r="TUY30" s="197"/>
      <c r="TUZ30" s="197"/>
      <c r="TVA30" s="197"/>
      <c r="TVB30" s="197"/>
      <c r="TVC30" s="197"/>
      <c r="TVD30" s="197"/>
      <c r="TVE30" s="197"/>
      <c r="TVF30" s="197"/>
      <c r="TVG30" s="197"/>
      <c r="TVH30" s="197"/>
      <c r="TVI30" s="197"/>
      <c r="TVJ30" s="197"/>
      <c r="TVK30" s="197"/>
      <c r="TVL30" s="197"/>
      <c r="TVM30" s="197"/>
      <c r="TVN30" s="197"/>
      <c r="TVO30" s="197"/>
      <c r="TVP30" s="197"/>
      <c r="TVQ30" s="197"/>
      <c r="TVR30" s="197"/>
      <c r="TVS30" s="197"/>
      <c r="TVT30" s="197"/>
      <c r="TVU30" s="197"/>
      <c r="TVV30" s="197"/>
      <c r="TVW30" s="197"/>
      <c r="TVX30" s="197"/>
      <c r="TVY30" s="197"/>
      <c r="TVZ30" s="197"/>
      <c r="TWA30" s="197"/>
      <c r="TWB30" s="197"/>
      <c r="TWC30" s="197"/>
      <c r="TWD30" s="197"/>
      <c r="TWE30" s="197"/>
      <c r="TWF30" s="197"/>
      <c r="TWG30" s="197"/>
      <c r="TWH30" s="197"/>
      <c r="TWI30" s="197"/>
      <c r="TWJ30" s="197"/>
      <c r="TWK30" s="197"/>
      <c r="TWL30" s="197"/>
      <c r="TWM30" s="197"/>
      <c r="TWN30" s="197"/>
      <c r="TWO30" s="197"/>
      <c r="TWP30" s="197"/>
      <c r="TWQ30" s="197"/>
      <c r="TWR30" s="197"/>
      <c r="TWS30" s="197"/>
      <c r="TWT30" s="197"/>
      <c r="TWU30" s="197"/>
      <c r="TWV30" s="197"/>
      <c r="TWW30" s="197"/>
      <c r="TWX30" s="197"/>
      <c r="TWY30" s="197"/>
      <c r="TWZ30" s="197"/>
      <c r="TXA30" s="197"/>
      <c r="TXB30" s="197"/>
      <c r="TXC30" s="197"/>
      <c r="TXD30" s="197"/>
      <c r="TXE30" s="197"/>
      <c r="TXF30" s="197"/>
      <c r="TXG30" s="197"/>
      <c r="TXH30" s="197"/>
      <c r="TXI30" s="197"/>
      <c r="TXJ30" s="197"/>
      <c r="TXK30" s="197"/>
      <c r="TXL30" s="197"/>
      <c r="TXM30" s="197"/>
      <c r="TXN30" s="197"/>
      <c r="TXO30" s="197"/>
      <c r="TXP30" s="197"/>
      <c r="TXQ30" s="197"/>
      <c r="TXR30" s="197"/>
      <c r="TXS30" s="197"/>
      <c r="TXT30" s="197"/>
      <c r="TXU30" s="197"/>
      <c r="TXV30" s="197"/>
      <c r="TXW30" s="197"/>
      <c r="TXX30" s="197"/>
      <c r="TXY30" s="197"/>
      <c r="TXZ30" s="197"/>
      <c r="TYA30" s="197"/>
      <c r="TYB30" s="197"/>
      <c r="TYC30" s="197"/>
      <c r="TYD30" s="197"/>
      <c r="TYE30" s="197"/>
      <c r="TYF30" s="197"/>
      <c r="TYG30" s="197"/>
      <c r="TYH30" s="197"/>
      <c r="TYI30" s="197"/>
      <c r="TYJ30" s="197"/>
      <c r="TYK30" s="197"/>
      <c r="TYL30" s="197"/>
      <c r="TYM30" s="197"/>
      <c r="TYN30" s="197"/>
      <c r="TYO30" s="197"/>
      <c r="TYP30" s="197"/>
      <c r="TYQ30" s="197"/>
      <c r="TYR30" s="197"/>
      <c r="TYS30" s="197"/>
      <c r="TYT30" s="197"/>
      <c r="TYU30" s="197"/>
      <c r="TYV30" s="197"/>
      <c r="TYW30" s="197"/>
      <c r="TYX30" s="197"/>
      <c r="TYY30" s="197"/>
      <c r="TYZ30" s="197"/>
      <c r="TZA30" s="197"/>
      <c r="TZB30" s="197"/>
      <c r="TZC30" s="197"/>
      <c r="TZD30" s="197"/>
      <c r="TZE30" s="197"/>
      <c r="TZF30" s="197"/>
      <c r="TZG30" s="197"/>
      <c r="TZH30" s="197"/>
      <c r="TZI30" s="197"/>
      <c r="TZJ30" s="197"/>
      <c r="TZK30" s="197"/>
      <c r="TZL30" s="197"/>
      <c r="TZM30" s="197"/>
      <c r="TZN30" s="197"/>
      <c r="TZO30" s="197"/>
      <c r="TZP30" s="197"/>
      <c r="TZQ30" s="197"/>
      <c r="TZR30" s="197"/>
      <c r="TZS30" s="197"/>
      <c r="TZT30" s="197"/>
      <c r="TZU30" s="197"/>
      <c r="TZV30" s="197"/>
      <c r="TZW30" s="197"/>
      <c r="TZX30" s="197"/>
      <c r="TZY30" s="197"/>
      <c r="TZZ30" s="197"/>
      <c r="UAA30" s="197"/>
      <c r="UAB30" s="197"/>
      <c r="UAC30" s="197"/>
      <c r="UAD30" s="197"/>
      <c r="UAE30" s="197"/>
      <c r="UAF30" s="197"/>
      <c r="UAG30" s="197"/>
      <c r="UAH30" s="197"/>
      <c r="UAI30" s="197"/>
      <c r="UAJ30" s="197"/>
      <c r="UAK30" s="197"/>
      <c r="UAL30" s="197"/>
      <c r="UAM30" s="197"/>
      <c r="UAN30" s="197"/>
      <c r="UAO30" s="197"/>
      <c r="UAP30" s="197"/>
      <c r="UAQ30" s="197"/>
      <c r="UAR30" s="197"/>
      <c r="UAS30" s="197"/>
      <c r="UAT30" s="197"/>
      <c r="UAU30" s="197"/>
      <c r="UAV30" s="197"/>
      <c r="UAW30" s="197"/>
      <c r="UAX30" s="197"/>
      <c r="UAY30" s="197"/>
      <c r="UAZ30" s="197"/>
      <c r="UBA30" s="197"/>
      <c r="UBB30" s="197"/>
      <c r="UBC30" s="197"/>
      <c r="UBD30" s="197"/>
      <c r="UBE30" s="197"/>
      <c r="UBF30" s="197"/>
      <c r="UBG30" s="197"/>
      <c r="UBH30" s="197"/>
      <c r="UBI30" s="197"/>
      <c r="UBJ30" s="197"/>
      <c r="UBK30" s="197"/>
      <c r="UBL30" s="197"/>
      <c r="UBM30" s="197"/>
      <c r="UBN30" s="197"/>
      <c r="UBO30" s="197"/>
      <c r="UBP30" s="197"/>
      <c r="UBQ30" s="197"/>
      <c r="UBR30" s="197"/>
      <c r="UBS30" s="197"/>
      <c r="UBT30" s="197"/>
      <c r="UBU30" s="197"/>
      <c r="UBV30" s="197"/>
      <c r="UBW30" s="197"/>
      <c r="UBX30" s="197"/>
      <c r="UBY30" s="197"/>
      <c r="UBZ30" s="197"/>
      <c r="UCA30" s="197"/>
      <c r="UCB30" s="197"/>
      <c r="UCC30" s="197"/>
      <c r="UCD30" s="197"/>
      <c r="UCE30" s="197"/>
      <c r="UCF30" s="197"/>
      <c r="UCG30" s="197"/>
      <c r="UCH30" s="197"/>
      <c r="UCI30" s="197"/>
      <c r="UCJ30" s="197"/>
      <c r="UCK30" s="197"/>
      <c r="UCL30" s="197"/>
      <c r="UCM30" s="197"/>
      <c r="UCN30" s="197"/>
      <c r="UCO30" s="197"/>
      <c r="UCP30" s="197"/>
      <c r="UCQ30" s="197"/>
      <c r="UCR30" s="197"/>
      <c r="UCS30" s="197"/>
      <c r="UCT30" s="197"/>
      <c r="UCU30" s="197"/>
      <c r="UCV30" s="197"/>
      <c r="UCW30" s="197"/>
      <c r="UCX30" s="197"/>
      <c r="UCY30" s="197"/>
      <c r="UCZ30" s="197"/>
      <c r="UDA30" s="197"/>
      <c r="UDB30" s="197"/>
      <c r="UDC30" s="197"/>
      <c r="UDD30" s="197"/>
      <c r="UDE30" s="197"/>
      <c r="UDF30" s="197"/>
      <c r="UDG30" s="197"/>
      <c r="UDH30" s="197"/>
      <c r="UDI30" s="197"/>
      <c r="UDJ30" s="197"/>
      <c r="UDK30" s="197"/>
      <c r="UDL30" s="197"/>
      <c r="UDM30" s="197"/>
      <c r="UDN30" s="197"/>
      <c r="UDO30" s="197"/>
      <c r="UDP30" s="197"/>
      <c r="UDQ30" s="197"/>
      <c r="UDR30" s="197"/>
      <c r="UDS30" s="197"/>
      <c r="UDT30" s="197"/>
      <c r="UDU30" s="197"/>
      <c r="UDV30" s="197"/>
      <c r="UDW30" s="197"/>
      <c r="UDX30" s="197"/>
      <c r="UDY30" s="197"/>
      <c r="UDZ30" s="197"/>
      <c r="UEA30" s="197"/>
      <c r="UEB30" s="197"/>
      <c r="UEC30" s="197"/>
      <c r="UED30" s="197"/>
      <c r="UEE30" s="197"/>
      <c r="UEF30" s="197"/>
      <c r="UEG30" s="197"/>
      <c r="UEH30" s="197"/>
      <c r="UEI30" s="197"/>
      <c r="UEJ30" s="197"/>
      <c r="UEK30" s="197"/>
      <c r="UEL30" s="197"/>
      <c r="UEM30" s="197"/>
      <c r="UEN30" s="197"/>
      <c r="UEO30" s="197"/>
      <c r="UEP30" s="197"/>
      <c r="UEQ30" s="197"/>
      <c r="UER30" s="197"/>
      <c r="UES30" s="197"/>
      <c r="UET30" s="197"/>
      <c r="UEU30" s="197"/>
      <c r="UEV30" s="197"/>
      <c r="UEW30" s="197"/>
      <c r="UEX30" s="197"/>
      <c r="UEY30" s="197"/>
      <c r="UEZ30" s="197"/>
      <c r="UFA30" s="197"/>
      <c r="UFB30" s="197"/>
      <c r="UFC30" s="197"/>
      <c r="UFD30" s="197"/>
      <c r="UFE30" s="197"/>
      <c r="UFF30" s="197"/>
      <c r="UFG30" s="197"/>
      <c r="UFH30" s="197"/>
      <c r="UFI30" s="197"/>
      <c r="UFJ30" s="197"/>
      <c r="UFK30" s="197"/>
      <c r="UFL30" s="197"/>
      <c r="UFM30" s="197"/>
      <c r="UFN30" s="197"/>
      <c r="UFO30" s="197"/>
      <c r="UFP30" s="197"/>
      <c r="UFQ30" s="197"/>
      <c r="UFR30" s="197"/>
      <c r="UFS30" s="197"/>
      <c r="UFT30" s="197"/>
      <c r="UFU30" s="197"/>
      <c r="UFV30" s="197"/>
      <c r="UFW30" s="197"/>
      <c r="UFX30" s="197"/>
      <c r="UFY30" s="197"/>
      <c r="UFZ30" s="197"/>
      <c r="UGA30" s="197"/>
      <c r="UGB30" s="197"/>
      <c r="UGC30" s="197"/>
      <c r="UGD30" s="197"/>
      <c r="UGE30" s="197"/>
      <c r="UGF30" s="197"/>
      <c r="UGG30" s="197"/>
      <c r="UGH30" s="197"/>
      <c r="UGI30" s="197"/>
      <c r="UGJ30" s="197"/>
      <c r="UGK30" s="197"/>
      <c r="UGL30" s="197"/>
      <c r="UGM30" s="197"/>
      <c r="UGN30" s="197"/>
      <c r="UGO30" s="197"/>
      <c r="UGP30" s="197"/>
      <c r="UGQ30" s="197"/>
      <c r="UGR30" s="197"/>
      <c r="UGS30" s="197"/>
      <c r="UGT30" s="197"/>
      <c r="UGU30" s="197"/>
      <c r="UGV30" s="197"/>
      <c r="UGW30" s="197"/>
      <c r="UGX30" s="197"/>
      <c r="UGY30" s="197"/>
      <c r="UGZ30" s="197"/>
      <c r="UHA30" s="197"/>
      <c r="UHB30" s="197"/>
      <c r="UHC30" s="197"/>
      <c r="UHD30" s="197"/>
      <c r="UHE30" s="197"/>
      <c r="UHF30" s="197"/>
      <c r="UHG30" s="197"/>
      <c r="UHH30" s="197"/>
      <c r="UHI30" s="197"/>
      <c r="UHJ30" s="197"/>
      <c r="UHK30" s="197"/>
      <c r="UHL30" s="197"/>
      <c r="UHM30" s="197"/>
      <c r="UHN30" s="197"/>
      <c r="UHO30" s="197"/>
      <c r="UHP30" s="197"/>
      <c r="UHQ30" s="197"/>
      <c r="UHR30" s="197"/>
      <c r="UHS30" s="197"/>
      <c r="UHT30" s="197"/>
      <c r="UHU30" s="197"/>
      <c r="UHV30" s="197"/>
      <c r="UHW30" s="197"/>
      <c r="UHX30" s="197"/>
      <c r="UHY30" s="197"/>
      <c r="UHZ30" s="197"/>
      <c r="UIA30" s="197"/>
      <c r="UIB30" s="197"/>
      <c r="UIC30" s="197"/>
      <c r="UID30" s="197"/>
      <c r="UIE30" s="197"/>
      <c r="UIF30" s="197"/>
      <c r="UIG30" s="197"/>
      <c r="UIH30" s="197"/>
      <c r="UII30" s="197"/>
      <c r="UIJ30" s="197"/>
      <c r="UIK30" s="197"/>
      <c r="UIL30" s="197"/>
      <c r="UIM30" s="197"/>
      <c r="UIN30" s="197"/>
      <c r="UIO30" s="197"/>
      <c r="UIP30" s="197"/>
      <c r="UIQ30" s="197"/>
      <c r="UIR30" s="197"/>
      <c r="UIS30" s="197"/>
      <c r="UIT30" s="197"/>
      <c r="UIU30" s="197"/>
      <c r="UIV30" s="197"/>
      <c r="UIW30" s="197"/>
      <c r="UIX30" s="197"/>
      <c r="UIY30" s="197"/>
      <c r="UIZ30" s="197"/>
      <c r="UJA30" s="197"/>
      <c r="UJB30" s="197"/>
      <c r="UJC30" s="197"/>
      <c r="UJD30" s="197"/>
      <c r="UJE30" s="197"/>
      <c r="UJF30" s="197"/>
      <c r="UJG30" s="197"/>
      <c r="UJH30" s="197"/>
      <c r="UJI30" s="197"/>
      <c r="UJJ30" s="197"/>
      <c r="UJK30" s="197"/>
      <c r="UJL30" s="197"/>
      <c r="UJM30" s="197"/>
      <c r="UJN30" s="197"/>
      <c r="UJO30" s="197"/>
      <c r="UJP30" s="197"/>
      <c r="UJQ30" s="197"/>
      <c r="UJR30" s="197"/>
      <c r="UJS30" s="197"/>
      <c r="UJT30" s="197"/>
      <c r="UJU30" s="197"/>
      <c r="UJV30" s="197"/>
      <c r="UJW30" s="197"/>
      <c r="UJX30" s="197"/>
      <c r="UJY30" s="197"/>
      <c r="UJZ30" s="197"/>
      <c r="UKA30" s="197"/>
      <c r="UKB30" s="197"/>
      <c r="UKC30" s="197"/>
      <c r="UKD30" s="197"/>
      <c r="UKE30" s="197"/>
      <c r="UKF30" s="197"/>
      <c r="UKG30" s="197"/>
      <c r="UKH30" s="197"/>
      <c r="UKI30" s="197"/>
      <c r="UKJ30" s="197"/>
      <c r="UKK30" s="197"/>
      <c r="UKL30" s="197"/>
      <c r="UKM30" s="197"/>
      <c r="UKN30" s="197"/>
      <c r="UKO30" s="197"/>
      <c r="UKP30" s="197"/>
      <c r="UKQ30" s="197"/>
      <c r="UKR30" s="197"/>
      <c r="UKS30" s="197"/>
      <c r="UKT30" s="197"/>
      <c r="UKU30" s="197"/>
      <c r="UKV30" s="197"/>
      <c r="UKW30" s="197"/>
      <c r="UKX30" s="197"/>
      <c r="UKY30" s="197"/>
      <c r="UKZ30" s="197"/>
      <c r="ULA30" s="197"/>
      <c r="ULB30" s="197"/>
      <c r="ULC30" s="197"/>
      <c r="ULD30" s="197"/>
      <c r="ULE30" s="197"/>
      <c r="ULF30" s="197"/>
      <c r="ULG30" s="197"/>
      <c r="ULH30" s="197"/>
      <c r="ULI30" s="197"/>
      <c r="ULJ30" s="197"/>
      <c r="ULK30" s="197"/>
      <c r="ULL30" s="197"/>
      <c r="ULM30" s="197"/>
      <c r="ULN30" s="197"/>
      <c r="ULO30" s="197"/>
      <c r="ULP30" s="197"/>
      <c r="ULQ30" s="197"/>
      <c r="ULR30" s="197"/>
      <c r="ULS30" s="197"/>
      <c r="ULT30" s="197"/>
      <c r="ULU30" s="197"/>
      <c r="ULV30" s="197"/>
      <c r="ULW30" s="197"/>
      <c r="ULX30" s="197"/>
      <c r="ULY30" s="197"/>
      <c r="ULZ30" s="197"/>
      <c r="UMA30" s="197"/>
      <c r="UMB30" s="197"/>
      <c r="UMC30" s="197"/>
      <c r="UMD30" s="197"/>
      <c r="UME30" s="197"/>
      <c r="UMF30" s="197"/>
      <c r="UMG30" s="197"/>
      <c r="UMH30" s="197"/>
      <c r="UMI30" s="197"/>
      <c r="UMJ30" s="197"/>
      <c r="UMK30" s="197"/>
      <c r="UML30" s="197"/>
      <c r="UMM30" s="197"/>
      <c r="UMN30" s="197"/>
      <c r="UMO30" s="197"/>
      <c r="UMP30" s="197"/>
      <c r="UMQ30" s="197"/>
      <c r="UMR30" s="197"/>
      <c r="UMS30" s="197"/>
      <c r="UMT30" s="197"/>
      <c r="UMU30" s="197"/>
      <c r="UMV30" s="197"/>
      <c r="UMW30" s="197"/>
      <c r="UMX30" s="197"/>
      <c r="UMY30" s="197"/>
      <c r="UMZ30" s="197"/>
      <c r="UNA30" s="197"/>
      <c r="UNB30" s="197"/>
      <c r="UNC30" s="197"/>
      <c r="UND30" s="197"/>
      <c r="UNE30" s="197"/>
      <c r="UNF30" s="197"/>
      <c r="UNG30" s="197"/>
      <c r="UNH30" s="197"/>
      <c r="UNI30" s="197"/>
      <c r="UNJ30" s="197"/>
      <c r="UNK30" s="197"/>
      <c r="UNL30" s="197"/>
      <c r="UNM30" s="197"/>
      <c r="UNN30" s="197"/>
      <c r="UNO30" s="197"/>
      <c r="UNP30" s="197"/>
      <c r="UNQ30" s="197"/>
      <c r="UNR30" s="197"/>
      <c r="UNS30" s="197"/>
      <c r="UNT30" s="197"/>
      <c r="UNU30" s="197"/>
      <c r="UNV30" s="197"/>
      <c r="UNW30" s="197"/>
      <c r="UNX30" s="197"/>
      <c r="UNY30" s="197"/>
      <c r="UNZ30" s="197"/>
      <c r="UOA30" s="197"/>
      <c r="UOB30" s="197"/>
      <c r="UOC30" s="197"/>
      <c r="UOD30" s="197"/>
      <c r="UOE30" s="197"/>
      <c r="UOF30" s="197"/>
      <c r="UOG30" s="197"/>
      <c r="UOH30" s="197"/>
      <c r="UOI30" s="197"/>
      <c r="UOJ30" s="197"/>
      <c r="UOK30" s="197"/>
      <c r="UOL30" s="197"/>
      <c r="UOM30" s="197"/>
      <c r="UON30" s="197"/>
      <c r="UOO30" s="197"/>
      <c r="UOP30" s="197"/>
      <c r="UOQ30" s="197"/>
      <c r="UOR30" s="197"/>
      <c r="UOS30" s="197"/>
      <c r="UOT30" s="197"/>
      <c r="UOU30" s="197"/>
      <c r="UOV30" s="197"/>
      <c r="UOW30" s="197"/>
      <c r="UOX30" s="197"/>
      <c r="UOY30" s="197"/>
      <c r="UOZ30" s="197"/>
      <c r="UPA30" s="197"/>
      <c r="UPB30" s="197"/>
      <c r="UPC30" s="197"/>
      <c r="UPD30" s="197"/>
      <c r="UPE30" s="197"/>
      <c r="UPF30" s="197"/>
      <c r="UPG30" s="197"/>
      <c r="UPH30" s="197"/>
      <c r="UPI30" s="197"/>
      <c r="UPJ30" s="197"/>
      <c r="UPK30" s="197"/>
      <c r="UPL30" s="197"/>
      <c r="UPM30" s="197"/>
      <c r="UPN30" s="197"/>
      <c r="UPO30" s="197"/>
      <c r="UPP30" s="197"/>
      <c r="UPQ30" s="197"/>
      <c r="UPR30" s="197"/>
      <c r="UPS30" s="197"/>
      <c r="UPT30" s="197"/>
      <c r="UPU30" s="197"/>
      <c r="UPV30" s="197"/>
      <c r="UPW30" s="197"/>
      <c r="UPX30" s="197"/>
      <c r="UPY30" s="197"/>
      <c r="UPZ30" s="197"/>
      <c r="UQA30" s="197"/>
      <c r="UQB30" s="197"/>
      <c r="UQC30" s="197"/>
      <c r="UQD30" s="197"/>
      <c r="UQE30" s="197"/>
      <c r="UQF30" s="197"/>
      <c r="UQG30" s="197"/>
      <c r="UQH30" s="197"/>
      <c r="UQI30" s="197"/>
      <c r="UQJ30" s="197"/>
      <c r="UQK30" s="197"/>
      <c r="UQL30" s="197"/>
      <c r="UQM30" s="197"/>
      <c r="UQN30" s="197"/>
      <c r="UQO30" s="197"/>
      <c r="UQP30" s="197"/>
      <c r="UQQ30" s="197"/>
      <c r="UQR30" s="197"/>
      <c r="UQS30" s="197"/>
      <c r="UQT30" s="197"/>
      <c r="UQU30" s="197"/>
      <c r="UQV30" s="197"/>
      <c r="UQW30" s="197"/>
      <c r="UQX30" s="197"/>
      <c r="UQY30" s="197"/>
      <c r="UQZ30" s="197"/>
      <c r="URA30" s="197"/>
      <c r="URB30" s="197"/>
      <c r="URC30" s="197"/>
      <c r="URD30" s="197"/>
      <c r="URE30" s="197"/>
      <c r="URF30" s="197"/>
      <c r="URG30" s="197"/>
      <c r="URH30" s="197"/>
      <c r="URI30" s="197"/>
      <c r="URJ30" s="197"/>
      <c r="URK30" s="197"/>
      <c r="URL30" s="197"/>
      <c r="URM30" s="197"/>
      <c r="URN30" s="197"/>
      <c r="URO30" s="197"/>
      <c r="URP30" s="197"/>
      <c r="URQ30" s="197"/>
      <c r="URR30" s="197"/>
      <c r="URS30" s="197"/>
      <c r="URT30" s="197"/>
      <c r="URU30" s="197"/>
      <c r="URV30" s="197"/>
      <c r="URW30" s="197"/>
      <c r="URX30" s="197"/>
      <c r="URY30" s="197"/>
      <c r="URZ30" s="197"/>
      <c r="USA30" s="197"/>
      <c r="USB30" s="197"/>
      <c r="USC30" s="197"/>
      <c r="USD30" s="197"/>
      <c r="USE30" s="197"/>
      <c r="USF30" s="197"/>
      <c r="USG30" s="197"/>
      <c r="USH30" s="197"/>
      <c r="USI30" s="197"/>
      <c r="USJ30" s="197"/>
      <c r="USK30" s="197"/>
      <c r="USL30" s="197"/>
      <c r="USM30" s="197"/>
      <c r="USN30" s="197"/>
      <c r="USO30" s="197"/>
      <c r="USP30" s="197"/>
      <c r="USQ30" s="197"/>
      <c r="USR30" s="197"/>
      <c r="USS30" s="197"/>
      <c r="UST30" s="197"/>
      <c r="USU30" s="197"/>
      <c r="USV30" s="197"/>
      <c r="USW30" s="197"/>
      <c r="USX30" s="197"/>
      <c r="USY30" s="197"/>
      <c r="USZ30" s="197"/>
      <c r="UTA30" s="197"/>
      <c r="UTB30" s="197"/>
      <c r="UTC30" s="197"/>
      <c r="UTD30" s="197"/>
      <c r="UTE30" s="197"/>
      <c r="UTF30" s="197"/>
      <c r="UTG30" s="197"/>
      <c r="UTH30" s="197"/>
      <c r="UTI30" s="197"/>
      <c r="UTJ30" s="197"/>
      <c r="UTK30" s="197"/>
      <c r="UTL30" s="197"/>
      <c r="UTM30" s="197"/>
      <c r="UTN30" s="197"/>
      <c r="UTO30" s="197"/>
      <c r="UTP30" s="197"/>
      <c r="UTQ30" s="197"/>
      <c r="UTR30" s="197"/>
      <c r="UTS30" s="197"/>
      <c r="UTT30" s="197"/>
      <c r="UTU30" s="197"/>
      <c r="UTV30" s="197"/>
      <c r="UTW30" s="197"/>
      <c r="UTX30" s="197"/>
      <c r="UTY30" s="197"/>
      <c r="UTZ30" s="197"/>
      <c r="UUA30" s="197"/>
      <c r="UUB30" s="197"/>
      <c r="UUC30" s="197"/>
      <c r="UUD30" s="197"/>
      <c r="UUE30" s="197"/>
      <c r="UUF30" s="197"/>
      <c r="UUG30" s="197"/>
      <c r="UUH30" s="197"/>
      <c r="UUI30" s="197"/>
      <c r="UUJ30" s="197"/>
      <c r="UUK30" s="197"/>
      <c r="UUL30" s="197"/>
      <c r="UUM30" s="197"/>
      <c r="UUN30" s="197"/>
      <c r="UUO30" s="197"/>
      <c r="UUP30" s="197"/>
      <c r="UUQ30" s="197"/>
      <c r="UUR30" s="197"/>
      <c r="UUS30" s="197"/>
      <c r="UUT30" s="197"/>
      <c r="UUU30" s="197"/>
      <c r="UUV30" s="197"/>
      <c r="UUW30" s="197"/>
      <c r="UUX30" s="197"/>
      <c r="UUY30" s="197"/>
      <c r="UUZ30" s="197"/>
      <c r="UVA30" s="197"/>
      <c r="UVB30" s="197"/>
      <c r="UVC30" s="197"/>
      <c r="UVD30" s="197"/>
      <c r="UVE30" s="197"/>
      <c r="UVF30" s="197"/>
      <c r="UVG30" s="197"/>
      <c r="UVH30" s="197"/>
      <c r="UVI30" s="197"/>
      <c r="UVJ30" s="197"/>
      <c r="UVK30" s="197"/>
      <c r="UVL30" s="197"/>
      <c r="UVM30" s="197"/>
      <c r="UVN30" s="197"/>
      <c r="UVO30" s="197"/>
      <c r="UVP30" s="197"/>
      <c r="UVQ30" s="197"/>
      <c r="UVR30" s="197"/>
      <c r="UVS30" s="197"/>
      <c r="UVT30" s="197"/>
      <c r="UVU30" s="197"/>
      <c r="UVV30" s="197"/>
      <c r="UVW30" s="197"/>
      <c r="UVX30" s="197"/>
      <c r="UVY30" s="197"/>
      <c r="UVZ30" s="197"/>
      <c r="UWA30" s="197"/>
      <c r="UWB30" s="197"/>
      <c r="UWC30" s="197"/>
      <c r="UWD30" s="197"/>
      <c r="UWE30" s="197"/>
      <c r="UWF30" s="197"/>
      <c r="UWG30" s="197"/>
      <c r="UWH30" s="197"/>
      <c r="UWI30" s="197"/>
      <c r="UWJ30" s="197"/>
      <c r="UWK30" s="197"/>
      <c r="UWL30" s="197"/>
      <c r="UWM30" s="197"/>
      <c r="UWN30" s="197"/>
      <c r="UWO30" s="197"/>
      <c r="UWP30" s="197"/>
      <c r="UWQ30" s="197"/>
      <c r="UWR30" s="197"/>
      <c r="UWS30" s="197"/>
      <c r="UWT30" s="197"/>
      <c r="UWU30" s="197"/>
      <c r="UWV30" s="197"/>
      <c r="UWW30" s="197"/>
      <c r="UWX30" s="197"/>
      <c r="UWY30" s="197"/>
      <c r="UWZ30" s="197"/>
      <c r="UXA30" s="197"/>
      <c r="UXB30" s="197"/>
      <c r="UXC30" s="197"/>
      <c r="UXD30" s="197"/>
      <c r="UXE30" s="197"/>
      <c r="UXF30" s="197"/>
      <c r="UXG30" s="197"/>
      <c r="UXH30" s="197"/>
      <c r="UXI30" s="197"/>
      <c r="UXJ30" s="197"/>
      <c r="UXK30" s="197"/>
      <c r="UXL30" s="197"/>
      <c r="UXM30" s="197"/>
      <c r="UXN30" s="197"/>
      <c r="UXO30" s="197"/>
      <c r="UXP30" s="197"/>
      <c r="UXQ30" s="197"/>
      <c r="UXR30" s="197"/>
      <c r="UXS30" s="197"/>
      <c r="UXT30" s="197"/>
      <c r="UXU30" s="197"/>
      <c r="UXV30" s="197"/>
      <c r="UXW30" s="197"/>
      <c r="UXX30" s="197"/>
      <c r="UXY30" s="197"/>
      <c r="UXZ30" s="197"/>
      <c r="UYA30" s="197"/>
      <c r="UYB30" s="197"/>
      <c r="UYC30" s="197"/>
      <c r="UYD30" s="197"/>
      <c r="UYE30" s="197"/>
      <c r="UYF30" s="197"/>
      <c r="UYG30" s="197"/>
      <c r="UYH30" s="197"/>
      <c r="UYI30" s="197"/>
      <c r="UYJ30" s="197"/>
      <c r="UYK30" s="197"/>
      <c r="UYL30" s="197"/>
      <c r="UYM30" s="197"/>
      <c r="UYN30" s="197"/>
      <c r="UYO30" s="197"/>
      <c r="UYP30" s="197"/>
      <c r="UYQ30" s="197"/>
      <c r="UYR30" s="197"/>
      <c r="UYS30" s="197"/>
      <c r="UYT30" s="197"/>
      <c r="UYU30" s="197"/>
      <c r="UYV30" s="197"/>
      <c r="UYW30" s="197"/>
      <c r="UYX30" s="197"/>
      <c r="UYY30" s="197"/>
      <c r="UYZ30" s="197"/>
      <c r="UZA30" s="197"/>
      <c r="UZB30" s="197"/>
      <c r="UZC30" s="197"/>
      <c r="UZD30" s="197"/>
      <c r="UZE30" s="197"/>
      <c r="UZF30" s="197"/>
      <c r="UZG30" s="197"/>
      <c r="UZH30" s="197"/>
      <c r="UZI30" s="197"/>
      <c r="UZJ30" s="197"/>
      <c r="UZK30" s="197"/>
      <c r="UZL30" s="197"/>
      <c r="UZM30" s="197"/>
      <c r="UZN30" s="197"/>
      <c r="UZO30" s="197"/>
      <c r="UZP30" s="197"/>
      <c r="UZQ30" s="197"/>
      <c r="UZR30" s="197"/>
      <c r="UZS30" s="197"/>
      <c r="UZT30" s="197"/>
      <c r="UZU30" s="197"/>
      <c r="UZV30" s="197"/>
      <c r="UZW30" s="197"/>
      <c r="UZX30" s="197"/>
      <c r="UZY30" s="197"/>
      <c r="UZZ30" s="197"/>
      <c r="VAA30" s="197"/>
      <c r="VAB30" s="197"/>
      <c r="VAC30" s="197"/>
      <c r="VAD30" s="197"/>
      <c r="VAE30" s="197"/>
      <c r="VAF30" s="197"/>
      <c r="VAG30" s="197"/>
      <c r="VAH30" s="197"/>
      <c r="VAI30" s="197"/>
      <c r="VAJ30" s="197"/>
      <c r="VAK30" s="197"/>
      <c r="VAL30" s="197"/>
      <c r="VAM30" s="197"/>
      <c r="VAN30" s="197"/>
      <c r="VAO30" s="197"/>
      <c r="VAP30" s="197"/>
      <c r="VAQ30" s="197"/>
      <c r="VAR30" s="197"/>
      <c r="VAS30" s="197"/>
      <c r="VAT30" s="197"/>
      <c r="VAU30" s="197"/>
      <c r="VAV30" s="197"/>
      <c r="VAW30" s="197"/>
      <c r="VAX30" s="197"/>
      <c r="VAY30" s="197"/>
      <c r="VAZ30" s="197"/>
      <c r="VBA30" s="197"/>
      <c r="VBB30" s="197"/>
      <c r="VBC30" s="197"/>
      <c r="VBD30" s="197"/>
      <c r="VBE30" s="197"/>
      <c r="VBF30" s="197"/>
      <c r="VBG30" s="197"/>
      <c r="VBH30" s="197"/>
      <c r="VBI30" s="197"/>
      <c r="VBJ30" s="197"/>
      <c r="VBK30" s="197"/>
      <c r="VBL30" s="197"/>
      <c r="VBM30" s="197"/>
      <c r="VBN30" s="197"/>
      <c r="VBO30" s="197"/>
      <c r="VBP30" s="197"/>
      <c r="VBQ30" s="197"/>
      <c r="VBR30" s="197"/>
      <c r="VBS30" s="197"/>
      <c r="VBT30" s="197"/>
      <c r="VBU30" s="197"/>
      <c r="VBV30" s="197"/>
      <c r="VBW30" s="197"/>
      <c r="VBX30" s="197"/>
      <c r="VBY30" s="197"/>
      <c r="VBZ30" s="197"/>
      <c r="VCA30" s="197"/>
      <c r="VCB30" s="197"/>
      <c r="VCC30" s="197"/>
      <c r="VCD30" s="197"/>
      <c r="VCE30" s="197"/>
      <c r="VCF30" s="197"/>
      <c r="VCG30" s="197"/>
      <c r="VCH30" s="197"/>
      <c r="VCI30" s="197"/>
      <c r="VCJ30" s="197"/>
      <c r="VCK30" s="197"/>
      <c r="VCL30" s="197"/>
      <c r="VCM30" s="197"/>
      <c r="VCN30" s="197"/>
      <c r="VCO30" s="197"/>
      <c r="VCP30" s="197"/>
      <c r="VCQ30" s="197"/>
      <c r="VCR30" s="197"/>
      <c r="VCS30" s="197"/>
      <c r="VCT30" s="197"/>
      <c r="VCU30" s="197"/>
      <c r="VCV30" s="197"/>
      <c r="VCW30" s="197"/>
      <c r="VCX30" s="197"/>
      <c r="VCY30" s="197"/>
      <c r="VCZ30" s="197"/>
      <c r="VDA30" s="197"/>
      <c r="VDB30" s="197"/>
      <c r="VDC30" s="197"/>
      <c r="VDD30" s="197"/>
      <c r="VDE30" s="197"/>
      <c r="VDF30" s="197"/>
      <c r="VDG30" s="197"/>
      <c r="VDH30" s="197"/>
      <c r="VDI30" s="197"/>
      <c r="VDJ30" s="197"/>
      <c r="VDK30" s="197"/>
      <c r="VDL30" s="197"/>
      <c r="VDM30" s="197"/>
      <c r="VDN30" s="197"/>
      <c r="VDO30" s="197"/>
      <c r="VDP30" s="197"/>
      <c r="VDQ30" s="197"/>
      <c r="VDR30" s="197"/>
      <c r="VDS30" s="197"/>
      <c r="VDT30" s="197"/>
      <c r="VDU30" s="197"/>
      <c r="VDV30" s="197"/>
      <c r="VDW30" s="197"/>
      <c r="VDX30" s="197"/>
      <c r="VDY30" s="197"/>
      <c r="VDZ30" s="197"/>
      <c r="VEA30" s="197"/>
      <c r="VEB30" s="197"/>
      <c r="VEC30" s="197"/>
      <c r="VED30" s="197"/>
      <c r="VEE30" s="197"/>
      <c r="VEF30" s="197"/>
      <c r="VEG30" s="197"/>
      <c r="VEH30" s="197"/>
      <c r="VEI30" s="197"/>
      <c r="VEJ30" s="197"/>
      <c r="VEK30" s="197"/>
      <c r="VEL30" s="197"/>
      <c r="VEM30" s="197"/>
      <c r="VEN30" s="197"/>
      <c r="VEO30" s="197"/>
      <c r="VEP30" s="197"/>
      <c r="VEQ30" s="197"/>
      <c r="VER30" s="197"/>
      <c r="VES30" s="197"/>
      <c r="VET30" s="197"/>
      <c r="VEU30" s="197"/>
      <c r="VEV30" s="197"/>
      <c r="VEW30" s="197"/>
      <c r="VEX30" s="197"/>
      <c r="VEY30" s="197"/>
      <c r="VEZ30" s="197"/>
      <c r="VFA30" s="197"/>
      <c r="VFB30" s="197"/>
      <c r="VFC30" s="197"/>
      <c r="VFD30" s="197"/>
      <c r="VFE30" s="197"/>
      <c r="VFF30" s="197"/>
      <c r="VFG30" s="197"/>
      <c r="VFH30" s="197"/>
      <c r="VFI30" s="197"/>
      <c r="VFJ30" s="197"/>
      <c r="VFK30" s="197"/>
      <c r="VFL30" s="197"/>
      <c r="VFM30" s="197"/>
      <c r="VFN30" s="197"/>
      <c r="VFO30" s="197"/>
      <c r="VFP30" s="197"/>
      <c r="VFQ30" s="197"/>
      <c r="VFR30" s="197"/>
      <c r="VFS30" s="197"/>
      <c r="VFT30" s="197"/>
      <c r="VFU30" s="197"/>
      <c r="VFV30" s="197"/>
      <c r="VFW30" s="197"/>
      <c r="VFX30" s="197"/>
      <c r="VFY30" s="197"/>
      <c r="VFZ30" s="197"/>
      <c r="VGA30" s="197"/>
      <c r="VGB30" s="197"/>
      <c r="VGC30" s="197"/>
      <c r="VGD30" s="197"/>
      <c r="VGE30" s="197"/>
      <c r="VGF30" s="197"/>
      <c r="VGG30" s="197"/>
      <c r="VGH30" s="197"/>
      <c r="VGI30" s="197"/>
      <c r="VGJ30" s="197"/>
      <c r="VGK30" s="197"/>
      <c r="VGL30" s="197"/>
      <c r="VGM30" s="197"/>
      <c r="VGN30" s="197"/>
      <c r="VGO30" s="197"/>
      <c r="VGP30" s="197"/>
      <c r="VGQ30" s="197"/>
      <c r="VGR30" s="197"/>
      <c r="VGS30" s="197"/>
      <c r="VGT30" s="197"/>
      <c r="VGU30" s="197"/>
      <c r="VGV30" s="197"/>
      <c r="VGW30" s="197"/>
      <c r="VGX30" s="197"/>
      <c r="VGY30" s="197"/>
      <c r="VGZ30" s="197"/>
      <c r="VHA30" s="197"/>
      <c r="VHB30" s="197"/>
      <c r="VHC30" s="197"/>
      <c r="VHD30" s="197"/>
      <c r="VHE30" s="197"/>
      <c r="VHF30" s="197"/>
      <c r="VHG30" s="197"/>
      <c r="VHH30" s="197"/>
      <c r="VHI30" s="197"/>
      <c r="VHJ30" s="197"/>
      <c r="VHK30" s="197"/>
      <c r="VHL30" s="197"/>
      <c r="VHM30" s="197"/>
      <c r="VHN30" s="197"/>
      <c r="VHO30" s="197"/>
      <c r="VHP30" s="197"/>
      <c r="VHQ30" s="197"/>
      <c r="VHR30" s="197"/>
      <c r="VHS30" s="197"/>
      <c r="VHT30" s="197"/>
      <c r="VHU30" s="197"/>
      <c r="VHV30" s="197"/>
      <c r="VHW30" s="197"/>
      <c r="VHX30" s="197"/>
      <c r="VHY30" s="197"/>
      <c r="VHZ30" s="197"/>
      <c r="VIA30" s="197"/>
      <c r="VIB30" s="197"/>
      <c r="VIC30" s="197"/>
      <c r="VID30" s="197"/>
      <c r="VIE30" s="197"/>
      <c r="VIF30" s="197"/>
      <c r="VIG30" s="197"/>
      <c r="VIH30" s="197"/>
      <c r="VII30" s="197"/>
      <c r="VIJ30" s="197"/>
      <c r="VIK30" s="197"/>
      <c r="VIL30" s="197"/>
      <c r="VIM30" s="197"/>
      <c r="VIN30" s="197"/>
      <c r="VIO30" s="197"/>
      <c r="VIP30" s="197"/>
      <c r="VIQ30" s="197"/>
      <c r="VIR30" s="197"/>
      <c r="VIS30" s="197"/>
      <c r="VIT30" s="197"/>
      <c r="VIU30" s="197"/>
      <c r="VIV30" s="197"/>
      <c r="VIW30" s="197"/>
      <c r="VIX30" s="197"/>
      <c r="VIY30" s="197"/>
      <c r="VIZ30" s="197"/>
      <c r="VJA30" s="197"/>
      <c r="VJB30" s="197"/>
      <c r="VJC30" s="197"/>
      <c r="VJD30" s="197"/>
      <c r="VJE30" s="197"/>
      <c r="VJF30" s="197"/>
      <c r="VJG30" s="197"/>
      <c r="VJH30" s="197"/>
      <c r="VJI30" s="197"/>
      <c r="VJJ30" s="197"/>
      <c r="VJK30" s="197"/>
      <c r="VJL30" s="197"/>
      <c r="VJM30" s="197"/>
      <c r="VJN30" s="197"/>
      <c r="VJO30" s="197"/>
      <c r="VJP30" s="197"/>
      <c r="VJQ30" s="197"/>
      <c r="VJR30" s="197"/>
      <c r="VJS30" s="197"/>
      <c r="VJT30" s="197"/>
      <c r="VJU30" s="197"/>
      <c r="VJV30" s="197"/>
      <c r="VJW30" s="197"/>
      <c r="VJX30" s="197"/>
      <c r="VJY30" s="197"/>
      <c r="VJZ30" s="197"/>
      <c r="VKA30" s="197"/>
      <c r="VKB30" s="197"/>
      <c r="VKC30" s="197"/>
      <c r="VKD30" s="197"/>
      <c r="VKE30" s="197"/>
      <c r="VKF30" s="197"/>
      <c r="VKG30" s="197"/>
      <c r="VKH30" s="197"/>
      <c r="VKI30" s="197"/>
      <c r="VKJ30" s="197"/>
      <c r="VKK30" s="197"/>
      <c r="VKL30" s="197"/>
      <c r="VKM30" s="197"/>
      <c r="VKN30" s="197"/>
      <c r="VKO30" s="197"/>
      <c r="VKP30" s="197"/>
      <c r="VKQ30" s="197"/>
      <c r="VKR30" s="197"/>
      <c r="VKS30" s="197"/>
      <c r="VKT30" s="197"/>
      <c r="VKU30" s="197"/>
      <c r="VKV30" s="197"/>
      <c r="VKW30" s="197"/>
      <c r="VKX30" s="197"/>
      <c r="VKY30" s="197"/>
      <c r="VKZ30" s="197"/>
      <c r="VLA30" s="197"/>
      <c r="VLB30" s="197"/>
      <c r="VLC30" s="197"/>
      <c r="VLD30" s="197"/>
      <c r="VLE30" s="197"/>
      <c r="VLF30" s="197"/>
      <c r="VLG30" s="197"/>
      <c r="VLH30" s="197"/>
      <c r="VLI30" s="197"/>
      <c r="VLJ30" s="197"/>
      <c r="VLK30" s="197"/>
      <c r="VLL30" s="197"/>
      <c r="VLM30" s="197"/>
      <c r="VLN30" s="197"/>
      <c r="VLO30" s="197"/>
      <c r="VLP30" s="197"/>
      <c r="VLQ30" s="197"/>
      <c r="VLR30" s="197"/>
      <c r="VLS30" s="197"/>
      <c r="VLT30" s="197"/>
      <c r="VLU30" s="197"/>
      <c r="VLV30" s="197"/>
      <c r="VLW30" s="197"/>
      <c r="VLX30" s="197"/>
      <c r="VLY30" s="197"/>
      <c r="VLZ30" s="197"/>
      <c r="VMA30" s="197"/>
      <c r="VMB30" s="197"/>
      <c r="VMC30" s="197"/>
      <c r="VMD30" s="197"/>
      <c r="VME30" s="197"/>
      <c r="VMF30" s="197"/>
      <c r="VMG30" s="197"/>
      <c r="VMH30" s="197"/>
      <c r="VMI30" s="197"/>
      <c r="VMJ30" s="197"/>
      <c r="VMK30" s="197"/>
      <c r="VML30" s="197"/>
      <c r="VMM30" s="197"/>
      <c r="VMN30" s="197"/>
      <c r="VMO30" s="197"/>
      <c r="VMP30" s="197"/>
      <c r="VMQ30" s="197"/>
      <c r="VMR30" s="197"/>
      <c r="VMS30" s="197"/>
      <c r="VMT30" s="197"/>
      <c r="VMU30" s="197"/>
      <c r="VMV30" s="197"/>
      <c r="VMW30" s="197"/>
      <c r="VMX30" s="197"/>
      <c r="VMY30" s="197"/>
      <c r="VMZ30" s="197"/>
      <c r="VNA30" s="197"/>
      <c r="VNB30" s="197"/>
      <c r="VNC30" s="197"/>
      <c r="VND30" s="197"/>
      <c r="VNE30" s="197"/>
      <c r="VNF30" s="197"/>
      <c r="VNG30" s="197"/>
      <c r="VNH30" s="197"/>
      <c r="VNI30" s="197"/>
      <c r="VNJ30" s="197"/>
      <c r="VNK30" s="197"/>
      <c r="VNL30" s="197"/>
      <c r="VNM30" s="197"/>
      <c r="VNN30" s="197"/>
      <c r="VNO30" s="197"/>
      <c r="VNP30" s="197"/>
      <c r="VNQ30" s="197"/>
      <c r="VNR30" s="197"/>
      <c r="VNS30" s="197"/>
      <c r="VNT30" s="197"/>
      <c r="VNU30" s="197"/>
      <c r="VNV30" s="197"/>
      <c r="VNW30" s="197"/>
      <c r="VNX30" s="197"/>
      <c r="VNY30" s="197"/>
      <c r="VNZ30" s="197"/>
      <c r="VOA30" s="197"/>
      <c r="VOB30" s="197"/>
      <c r="VOC30" s="197"/>
      <c r="VOD30" s="197"/>
      <c r="VOE30" s="197"/>
      <c r="VOF30" s="197"/>
      <c r="VOG30" s="197"/>
      <c r="VOH30" s="197"/>
      <c r="VOI30" s="197"/>
      <c r="VOJ30" s="197"/>
      <c r="VOK30" s="197"/>
      <c r="VOL30" s="197"/>
      <c r="VOM30" s="197"/>
      <c r="VON30" s="197"/>
      <c r="VOO30" s="197"/>
      <c r="VOP30" s="197"/>
      <c r="VOQ30" s="197"/>
      <c r="VOR30" s="197"/>
      <c r="VOS30" s="197"/>
      <c r="VOT30" s="197"/>
      <c r="VOU30" s="197"/>
      <c r="VOV30" s="197"/>
      <c r="VOW30" s="197"/>
      <c r="VOX30" s="197"/>
      <c r="VOY30" s="197"/>
      <c r="VOZ30" s="197"/>
      <c r="VPA30" s="197"/>
      <c r="VPB30" s="197"/>
      <c r="VPC30" s="197"/>
      <c r="VPD30" s="197"/>
      <c r="VPE30" s="197"/>
      <c r="VPF30" s="197"/>
      <c r="VPG30" s="197"/>
      <c r="VPH30" s="197"/>
      <c r="VPI30" s="197"/>
      <c r="VPJ30" s="197"/>
      <c r="VPK30" s="197"/>
      <c r="VPL30" s="197"/>
      <c r="VPM30" s="197"/>
      <c r="VPN30" s="197"/>
      <c r="VPO30" s="197"/>
      <c r="VPP30" s="197"/>
      <c r="VPQ30" s="197"/>
      <c r="VPR30" s="197"/>
      <c r="VPS30" s="197"/>
      <c r="VPT30" s="197"/>
      <c r="VPU30" s="197"/>
      <c r="VPV30" s="197"/>
      <c r="VPW30" s="197"/>
      <c r="VPX30" s="197"/>
      <c r="VPY30" s="197"/>
      <c r="VPZ30" s="197"/>
      <c r="VQA30" s="197"/>
      <c r="VQB30" s="197"/>
      <c r="VQC30" s="197"/>
      <c r="VQD30" s="197"/>
      <c r="VQE30" s="197"/>
      <c r="VQF30" s="197"/>
      <c r="VQG30" s="197"/>
      <c r="VQH30" s="197"/>
      <c r="VQI30" s="197"/>
      <c r="VQJ30" s="197"/>
      <c r="VQK30" s="197"/>
      <c r="VQL30" s="197"/>
      <c r="VQM30" s="197"/>
      <c r="VQN30" s="197"/>
      <c r="VQO30" s="197"/>
      <c r="VQP30" s="197"/>
      <c r="VQQ30" s="197"/>
      <c r="VQR30" s="197"/>
      <c r="VQS30" s="197"/>
      <c r="VQT30" s="197"/>
      <c r="VQU30" s="197"/>
      <c r="VQV30" s="197"/>
      <c r="VQW30" s="197"/>
      <c r="VQX30" s="197"/>
      <c r="VQY30" s="197"/>
      <c r="VQZ30" s="197"/>
      <c r="VRA30" s="197"/>
      <c r="VRB30" s="197"/>
      <c r="VRC30" s="197"/>
      <c r="VRD30" s="197"/>
      <c r="VRE30" s="197"/>
      <c r="VRF30" s="197"/>
      <c r="VRG30" s="197"/>
      <c r="VRH30" s="197"/>
      <c r="VRI30" s="197"/>
      <c r="VRJ30" s="197"/>
      <c r="VRK30" s="197"/>
      <c r="VRL30" s="197"/>
      <c r="VRM30" s="197"/>
      <c r="VRN30" s="197"/>
      <c r="VRO30" s="197"/>
      <c r="VRP30" s="197"/>
      <c r="VRQ30" s="197"/>
      <c r="VRR30" s="197"/>
      <c r="VRS30" s="197"/>
      <c r="VRT30" s="197"/>
      <c r="VRU30" s="197"/>
      <c r="VRV30" s="197"/>
      <c r="VRW30" s="197"/>
      <c r="VRX30" s="197"/>
      <c r="VRY30" s="197"/>
      <c r="VRZ30" s="197"/>
      <c r="VSA30" s="197"/>
      <c r="VSB30" s="197"/>
      <c r="VSC30" s="197"/>
      <c r="VSD30" s="197"/>
      <c r="VSE30" s="197"/>
      <c r="VSF30" s="197"/>
      <c r="VSG30" s="197"/>
      <c r="VSH30" s="197"/>
      <c r="VSI30" s="197"/>
      <c r="VSJ30" s="197"/>
      <c r="VSK30" s="197"/>
      <c r="VSL30" s="197"/>
      <c r="VSM30" s="197"/>
      <c r="VSN30" s="197"/>
      <c r="VSO30" s="197"/>
      <c r="VSP30" s="197"/>
      <c r="VSQ30" s="197"/>
      <c r="VSR30" s="197"/>
      <c r="VSS30" s="197"/>
      <c r="VST30" s="197"/>
      <c r="VSU30" s="197"/>
      <c r="VSV30" s="197"/>
      <c r="VSW30" s="197"/>
      <c r="VSX30" s="197"/>
      <c r="VSY30" s="197"/>
      <c r="VSZ30" s="197"/>
      <c r="VTA30" s="197"/>
      <c r="VTB30" s="197"/>
      <c r="VTC30" s="197"/>
      <c r="VTD30" s="197"/>
      <c r="VTE30" s="197"/>
      <c r="VTF30" s="197"/>
      <c r="VTG30" s="197"/>
      <c r="VTH30" s="197"/>
      <c r="VTI30" s="197"/>
      <c r="VTJ30" s="197"/>
      <c r="VTK30" s="197"/>
      <c r="VTL30" s="197"/>
      <c r="VTM30" s="197"/>
      <c r="VTN30" s="197"/>
      <c r="VTO30" s="197"/>
      <c r="VTP30" s="197"/>
      <c r="VTQ30" s="197"/>
      <c r="VTR30" s="197"/>
      <c r="VTS30" s="197"/>
      <c r="VTT30" s="197"/>
      <c r="VTU30" s="197"/>
      <c r="VTV30" s="197"/>
      <c r="VTW30" s="197"/>
      <c r="VTX30" s="197"/>
      <c r="VTY30" s="197"/>
      <c r="VTZ30" s="197"/>
      <c r="VUA30" s="197"/>
      <c r="VUB30" s="197"/>
      <c r="VUC30" s="197"/>
      <c r="VUD30" s="197"/>
      <c r="VUE30" s="197"/>
      <c r="VUF30" s="197"/>
      <c r="VUG30" s="197"/>
      <c r="VUH30" s="197"/>
      <c r="VUI30" s="197"/>
      <c r="VUJ30" s="197"/>
      <c r="VUK30" s="197"/>
      <c r="VUL30" s="197"/>
      <c r="VUM30" s="197"/>
      <c r="VUN30" s="197"/>
      <c r="VUO30" s="197"/>
      <c r="VUP30" s="197"/>
      <c r="VUQ30" s="197"/>
      <c r="VUR30" s="197"/>
      <c r="VUS30" s="197"/>
      <c r="VUT30" s="197"/>
      <c r="VUU30" s="197"/>
      <c r="VUV30" s="197"/>
      <c r="VUW30" s="197"/>
      <c r="VUX30" s="197"/>
      <c r="VUY30" s="197"/>
      <c r="VUZ30" s="197"/>
      <c r="VVA30" s="197"/>
      <c r="VVB30" s="197"/>
      <c r="VVC30" s="197"/>
      <c r="VVD30" s="197"/>
      <c r="VVE30" s="197"/>
      <c r="VVF30" s="197"/>
      <c r="VVG30" s="197"/>
      <c r="VVH30" s="197"/>
      <c r="VVI30" s="197"/>
      <c r="VVJ30" s="197"/>
      <c r="VVK30" s="197"/>
      <c r="VVL30" s="197"/>
      <c r="VVM30" s="197"/>
      <c r="VVN30" s="197"/>
      <c r="VVO30" s="197"/>
      <c r="VVP30" s="197"/>
      <c r="VVQ30" s="197"/>
      <c r="VVR30" s="197"/>
      <c r="VVS30" s="197"/>
      <c r="VVT30" s="197"/>
      <c r="VVU30" s="197"/>
      <c r="VVV30" s="197"/>
      <c r="VVW30" s="197"/>
      <c r="VVX30" s="197"/>
      <c r="VVY30" s="197"/>
      <c r="VVZ30" s="197"/>
      <c r="VWA30" s="197"/>
      <c r="VWB30" s="197"/>
      <c r="VWC30" s="197"/>
      <c r="VWD30" s="197"/>
      <c r="VWE30" s="197"/>
      <c r="VWF30" s="197"/>
      <c r="VWG30" s="197"/>
      <c r="VWH30" s="197"/>
      <c r="VWI30" s="197"/>
      <c r="VWJ30" s="197"/>
      <c r="VWK30" s="197"/>
      <c r="VWL30" s="197"/>
      <c r="VWM30" s="197"/>
      <c r="VWN30" s="197"/>
      <c r="VWO30" s="197"/>
      <c r="VWP30" s="197"/>
      <c r="VWQ30" s="197"/>
      <c r="VWR30" s="197"/>
      <c r="VWS30" s="197"/>
      <c r="VWT30" s="197"/>
      <c r="VWU30" s="197"/>
      <c r="VWV30" s="197"/>
      <c r="VWW30" s="197"/>
      <c r="VWX30" s="197"/>
      <c r="VWY30" s="197"/>
      <c r="VWZ30" s="197"/>
      <c r="VXA30" s="197"/>
      <c r="VXB30" s="197"/>
      <c r="VXC30" s="197"/>
      <c r="VXD30" s="197"/>
      <c r="VXE30" s="197"/>
      <c r="VXF30" s="197"/>
      <c r="VXG30" s="197"/>
      <c r="VXH30" s="197"/>
      <c r="VXI30" s="197"/>
      <c r="VXJ30" s="197"/>
      <c r="VXK30" s="197"/>
      <c r="VXL30" s="197"/>
      <c r="VXM30" s="197"/>
      <c r="VXN30" s="197"/>
      <c r="VXO30" s="197"/>
      <c r="VXP30" s="197"/>
      <c r="VXQ30" s="197"/>
      <c r="VXR30" s="197"/>
      <c r="VXS30" s="197"/>
      <c r="VXT30" s="197"/>
      <c r="VXU30" s="197"/>
      <c r="VXV30" s="197"/>
      <c r="VXW30" s="197"/>
      <c r="VXX30" s="197"/>
      <c r="VXY30" s="197"/>
      <c r="VXZ30" s="197"/>
      <c r="VYA30" s="197"/>
      <c r="VYB30" s="197"/>
      <c r="VYC30" s="197"/>
      <c r="VYD30" s="197"/>
      <c r="VYE30" s="197"/>
      <c r="VYF30" s="197"/>
      <c r="VYG30" s="197"/>
      <c r="VYH30" s="197"/>
      <c r="VYI30" s="197"/>
      <c r="VYJ30" s="197"/>
      <c r="VYK30" s="197"/>
      <c r="VYL30" s="197"/>
      <c r="VYM30" s="197"/>
      <c r="VYN30" s="197"/>
      <c r="VYO30" s="197"/>
      <c r="VYP30" s="197"/>
      <c r="VYQ30" s="197"/>
      <c r="VYR30" s="197"/>
      <c r="VYS30" s="197"/>
      <c r="VYT30" s="197"/>
      <c r="VYU30" s="197"/>
      <c r="VYV30" s="197"/>
      <c r="VYW30" s="197"/>
      <c r="VYX30" s="197"/>
      <c r="VYY30" s="197"/>
      <c r="VYZ30" s="197"/>
      <c r="VZA30" s="197"/>
      <c r="VZB30" s="197"/>
      <c r="VZC30" s="197"/>
      <c r="VZD30" s="197"/>
      <c r="VZE30" s="197"/>
      <c r="VZF30" s="197"/>
      <c r="VZG30" s="197"/>
      <c r="VZH30" s="197"/>
      <c r="VZI30" s="197"/>
      <c r="VZJ30" s="197"/>
      <c r="VZK30" s="197"/>
      <c r="VZL30" s="197"/>
      <c r="VZM30" s="197"/>
      <c r="VZN30" s="197"/>
      <c r="VZO30" s="197"/>
      <c r="VZP30" s="197"/>
      <c r="VZQ30" s="197"/>
      <c r="VZR30" s="197"/>
      <c r="VZS30" s="197"/>
      <c r="VZT30" s="197"/>
      <c r="VZU30" s="197"/>
      <c r="VZV30" s="197"/>
      <c r="VZW30" s="197"/>
      <c r="VZX30" s="197"/>
      <c r="VZY30" s="197"/>
      <c r="VZZ30" s="197"/>
      <c r="WAA30" s="197"/>
      <c r="WAB30" s="197"/>
      <c r="WAC30" s="197"/>
      <c r="WAD30" s="197"/>
      <c r="WAE30" s="197"/>
      <c r="WAF30" s="197"/>
      <c r="WAG30" s="197"/>
      <c r="WAH30" s="197"/>
      <c r="WAI30" s="197"/>
      <c r="WAJ30" s="197"/>
      <c r="WAK30" s="197"/>
      <c r="WAL30" s="197"/>
      <c r="WAM30" s="197"/>
      <c r="WAN30" s="197"/>
      <c r="WAO30" s="197"/>
      <c r="WAP30" s="197"/>
      <c r="WAQ30" s="197"/>
      <c r="WAR30" s="197"/>
      <c r="WAS30" s="197"/>
      <c r="WAT30" s="197"/>
      <c r="WAU30" s="197"/>
      <c r="WAV30" s="197"/>
      <c r="WAW30" s="197"/>
      <c r="WAX30" s="197"/>
      <c r="WAY30" s="197"/>
      <c r="WAZ30" s="197"/>
      <c r="WBA30" s="197"/>
      <c r="WBB30" s="197"/>
      <c r="WBC30" s="197"/>
      <c r="WBD30" s="197"/>
      <c r="WBE30" s="197"/>
      <c r="WBF30" s="197"/>
      <c r="WBG30" s="197"/>
      <c r="WBH30" s="197"/>
      <c r="WBI30" s="197"/>
      <c r="WBJ30" s="197"/>
      <c r="WBK30" s="197"/>
      <c r="WBL30" s="197"/>
      <c r="WBM30" s="197"/>
      <c r="WBN30" s="197"/>
      <c r="WBO30" s="197"/>
      <c r="WBP30" s="197"/>
      <c r="WBQ30" s="197"/>
      <c r="WBR30" s="197"/>
      <c r="WBS30" s="197"/>
      <c r="WBT30" s="197"/>
      <c r="WBU30" s="197"/>
      <c r="WBV30" s="197"/>
      <c r="WBW30" s="197"/>
      <c r="WBX30" s="197"/>
      <c r="WBY30" s="197"/>
      <c r="WBZ30" s="197"/>
      <c r="WCA30" s="197"/>
      <c r="WCB30" s="197"/>
      <c r="WCC30" s="197"/>
      <c r="WCD30" s="197"/>
      <c r="WCE30" s="197"/>
      <c r="WCF30" s="197"/>
      <c r="WCG30" s="197"/>
      <c r="WCH30" s="197"/>
      <c r="WCI30" s="197"/>
      <c r="WCJ30" s="197"/>
      <c r="WCK30" s="197"/>
      <c r="WCL30" s="197"/>
      <c r="WCM30" s="197"/>
      <c r="WCN30" s="197"/>
      <c r="WCO30" s="197"/>
      <c r="WCP30" s="197"/>
      <c r="WCQ30" s="197"/>
      <c r="WCR30" s="197"/>
      <c r="WCS30" s="197"/>
      <c r="WCT30" s="197"/>
      <c r="WCU30" s="197"/>
      <c r="WCV30" s="197"/>
      <c r="WCW30" s="197"/>
      <c r="WCX30" s="197"/>
      <c r="WCY30" s="197"/>
      <c r="WCZ30" s="197"/>
      <c r="WDA30" s="197"/>
      <c r="WDB30" s="197"/>
      <c r="WDC30" s="197"/>
      <c r="WDD30" s="197"/>
      <c r="WDE30" s="197"/>
      <c r="WDF30" s="197"/>
      <c r="WDG30" s="197"/>
      <c r="WDH30" s="197"/>
      <c r="WDI30" s="197"/>
      <c r="WDJ30" s="197"/>
      <c r="WDK30" s="197"/>
      <c r="WDL30" s="197"/>
      <c r="WDM30" s="197"/>
      <c r="WDN30" s="197"/>
      <c r="WDO30" s="197"/>
      <c r="WDP30" s="197"/>
      <c r="WDQ30" s="197"/>
      <c r="WDR30" s="197"/>
      <c r="WDS30" s="197"/>
      <c r="WDT30" s="197"/>
      <c r="WDU30" s="197"/>
      <c r="WDV30" s="197"/>
      <c r="WDW30" s="197"/>
      <c r="WDX30" s="197"/>
      <c r="WDY30" s="197"/>
      <c r="WDZ30" s="197"/>
      <c r="WEA30" s="197"/>
      <c r="WEB30" s="197"/>
      <c r="WEC30" s="197"/>
      <c r="WED30" s="197"/>
      <c r="WEE30" s="197"/>
      <c r="WEF30" s="197"/>
      <c r="WEG30" s="197"/>
      <c r="WEH30" s="197"/>
      <c r="WEI30" s="197"/>
      <c r="WEJ30" s="197"/>
      <c r="WEK30" s="197"/>
      <c r="WEL30" s="197"/>
      <c r="WEM30" s="197"/>
      <c r="WEN30" s="197"/>
      <c r="WEO30" s="197"/>
      <c r="WEP30" s="197"/>
      <c r="WEQ30" s="197"/>
      <c r="WER30" s="197"/>
      <c r="WES30" s="197"/>
      <c r="WET30" s="197"/>
      <c r="WEU30" s="197"/>
      <c r="WEV30" s="197"/>
      <c r="WEW30" s="197"/>
      <c r="WEX30" s="197"/>
      <c r="WEY30" s="197"/>
      <c r="WEZ30" s="197"/>
      <c r="WFA30" s="197"/>
      <c r="WFB30" s="197"/>
      <c r="WFC30" s="197"/>
      <c r="WFD30" s="197"/>
      <c r="WFE30" s="197"/>
      <c r="WFF30" s="197"/>
      <c r="WFG30" s="197"/>
      <c r="WFH30" s="197"/>
      <c r="WFI30" s="197"/>
      <c r="WFJ30" s="197"/>
      <c r="WFK30" s="197"/>
      <c r="WFL30" s="197"/>
      <c r="WFM30" s="197"/>
      <c r="WFN30" s="197"/>
      <c r="WFO30" s="197"/>
      <c r="WFP30" s="197"/>
      <c r="WFQ30" s="197"/>
      <c r="WFR30" s="197"/>
      <c r="WFS30" s="197"/>
      <c r="WFT30" s="197"/>
      <c r="WFU30" s="197"/>
      <c r="WFV30" s="197"/>
      <c r="WFW30" s="197"/>
      <c r="WFX30" s="197"/>
      <c r="WFY30" s="197"/>
      <c r="WFZ30" s="197"/>
      <c r="WGA30" s="197"/>
      <c r="WGB30" s="197"/>
      <c r="WGC30" s="197"/>
      <c r="WGD30" s="197"/>
      <c r="WGE30" s="197"/>
      <c r="WGF30" s="197"/>
      <c r="WGG30" s="197"/>
      <c r="WGH30" s="197"/>
      <c r="WGI30" s="197"/>
      <c r="WGJ30" s="197"/>
      <c r="WGK30" s="197"/>
      <c r="WGL30" s="197"/>
      <c r="WGM30" s="197"/>
      <c r="WGN30" s="197"/>
      <c r="WGO30" s="197"/>
      <c r="WGP30" s="197"/>
      <c r="WGQ30" s="197"/>
      <c r="WGR30" s="197"/>
      <c r="WGS30" s="197"/>
      <c r="WGT30" s="197"/>
      <c r="WGU30" s="197"/>
      <c r="WGV30" s="197"/>
      <c r="WGW30" s="197"/>
      <c r="WGX30" s="197"/>
      <c r="WGY30" s="197"/>
      <c r="WGZ30" s="197"/>
      <c r="WHA30" s="197"/>
      <c r="WHB30" s="197"/>
      <c r="WHC30" s="197"/>
      <c r="WHD30" s="197"/>
      <c r="WHE30" s="197"/>
      <c r="WHF30" s="197"/>
      <c r="WHG30" s="197"/>
      <c r="WHH30" s="197"/>
      <c r="WHI30" s="197"/>
      <c r="WHJ30" s="197"/>
      <c r="WHK30" s="197"/>
      <c r="WHL30" s="197"/>
      <c r="WHM30" s="197"/>
      <c r="WHN30" s="197"/>
      <c r="WHO30" s="197"/>
      <c r="WHP30" s="197"/>
      <c r="WHQ30" s="197"/>
      <c r="WHR30" s="197"/>
      <c r="WHS30" s="197"/>
      <c r="WHT30" s="197"/>
      <c r="WHU30" s="197"/>
      <c r="WHV30" s="197"/>
      <c r="WHW30" s="197"/>
      <c r="WHX30" s="197"/>
      <c r="WHY30" s="197"/>
      <c r="WHZ30" s="197"/>
      <c r="WIA30" s="197"/>
      <c r="WIB30" s="197"/>
      <c r="WIC30" s="197"/>
      <c r="WID30" s="197"/>
      <c r="WIE30" s="197"/>
      <c r="WIF30" s="197"/>
      <c r="WIG30" s="197"/>
      <c r="WIH30" s="197"/>
      <c r="WII30" s="197"/>
      <c r="WIJ30" s="197"/>
      <c r="WIK30" s="197"/>
      <c r="WIL30" s="197"/>
      <c r="WIM30" s="197"/>
      <c r="WIN30" s="197"/>
      <c r="WIO30" s="197"/>
      <c r="WIP30" s="197"/>
      <c r="WIQ30" s="197"/>
      <c r="WIR30" s="197"/>
      <c r="WIS30" s="197"/>
      <c r="WIT30" s="197"/>
      <c r="WIU30" s="197"/>
      <c r="WIV30" s="197"/>
      <c r="WIW30" s="197"/>
      <c r="WIX30" s="197"/>
      <c r="WIY30" s="197"/>
      <c r="WIZ30" s="197"/>
      <c r="WJA30" s="197"/>
      <c r="WJB30" s="197"/>
      <c r="WJC30" s="197"/>
      <c r="WJD30" s="197"/>
      <c r="WJE30" s="197"/>
      <c r="WJF30" s="197"/>
      <c r="WJG30" s="197"/>
      <c r="WJH30" s="197"/>
      <c r="WJI30" s="197"/>
      <c r="WJJ30" s="197"/>
      <c r="WJK30" s="197"/>
      <c r="WJL30" s="197"/>
      <c r="WJM30" s="197"/>
      <c r="WJN30" s="197"/>
      <c r="WJO30" s="197"/>
      <c r="WJP30" s="197"/>
      <c r="WJQ30" s="197"/>
      <c r="WJR30" s="197"/>
      <c r="WJS30" s="197"/>
      <c r="WJT30" s="197"/>
      <c r="WJU30" s="197"/>
      <c r="WJV30" s="197"/>
      <c r="WJW30" s="197"/>
      <c r="WJX30" s="197"/>
      <c r="WJY30" s="197"/>
      <c r="WJZ30" s="197"/>
      <c r="WKA30" s="197"/>
      <c r="WKB30" s="197"/>
      <c r="WKC30" s="197"/>
      <c r="WKD30" s="197"/>
      <c r="WKE30" s="197"/>
      <c r="WKF30" s="197"/>
      <c r="WKG30" s="197"/>
      <c r="WKH30" s="197"/>
      <c r="WKI30" s="197"/>
      <c r="WKJ30" s="197"/>
      <c r="WKK30" s="197"/>
      <c r="WKL30" s="197"/>
      <c r="WKM30" s="197"/>
      <c r="WKN30" s="197"/>
      <c r="WKO30" s="197"/>
      <c r="WKP30" s="197"/>
      <c r="WKQ30" s="197"/>
      <c r="WKR30" s="197"/>
      <c r="WKS30" s="197"/>
      <c r="WKT30" s="197"/>
      <c r="WKU30" s="197"/>
      <c r="WKV30" s="197"/>
      <c r="WKW30" s="197"/>
      <c r="WKX30" s="197"/>
      <c r="WKY30" s="197"/>
      <c r="WKZ30" s="197"/>
      <c r="WLA30" s="197"/>
      <c r="WLB30" s="197"/>
      <c r="WLC30" s="197"/>
      <c r="WLD30" s="197"/>
      <c r="WLE30" s="197"/>
      <c r="WLF30" s="197"/>
      <c r="WLG30" s="197"/>
      <c r="WLH30" s="197"/>
      <c r="WLI30" s="197"/>
      <c r="WLJ30" s="197"/>
      <c r="WLK30" s="197"/>
      <c r="WLL30" s="197"/>
      <c r="WLM30" s="197"/>
      <c r="WLN30" s="197"/>
      <c r="WLO30" s="197"/>
      <c r="WLP30" s="197"/>
      <c r="WLQ30" s="197"/>
      <c r="WLR30" s="197"/>
      <c r="WLS30" s="197"/>
      <c r="WLT30" s="197"/>
      <c r="WLU30" s="197"/>
      <c r="WLV30" s="197"/>
      <c r="WLW30" s="197"/>
      <c r="WLX30" s="197"/>
      <c r="WLY30" s="197"/>
      <c r="WLZ30" s="197"/>
      <c r="WMA30" s="197"/>
      <c r="WMB30" s="197"/>
      <c r="WMC30" s="197"/>
      <c r="WMD30" s="197"/>
      <c r="WME30" s="197"/>
      <c r="WMF30" s="197"/>
      <c r="WMG30" s="197"/>
      <c r="WMH30" s="197"/>
      <c r="WMI30" s="197"/>
      <c r="WMJ30" s="197"/>
      <c r="WMK30" s="197"/>
      <c r="WML30" s="197"/>
      <c r="WMM30" s="197"/>
      <c r="WMN30" s="197"/>
      <c r="WMO30" s="197"/>
      <c r="WMP30" s="197"/>
      <c r="WMQ30" s="197"/>
      <c r="WMR30" s="197"/>
      <c r="WMS30" s="197"/>
      <c r="WMT30" s="197"/>
      <c r="WMU30" s="197"/>
      <c r="WMV30" s="197"/>
      <c r="WMW30" s="197"/>
      <c r="WMX30" s="197"/>
      <c r="WMY30" s="197"/>
      <c r="WMZ30" s="197"/>
      <c r="WNA30" s="197"/>
      <c r="WNB30" s="197"/>
      <c r="WNC30" s="197"/>
      <c r="WND30" s="197"/>
      <c r="WNE30" s="197"/>
      <c r="WNF30" s="197"/>
      <c r="WNG30" s="197"/>
      <c r="WNH30" s="197"/>
      <c r="WNI30" s="197"/>
      <c r="WNJ30" s="197"/>
      <c r="WNK30" s="197"/>
      <c r="WNL30" s="197"/>
      <c r="WNM30" s="197"/>
      <c r="WNN30" s="197"/>
      <c r="WNO30" s="197"/>
      <c r="WNP30" s="197"/>
      <c r="WNQ30" s="197"/>
      <c r="WNR30" s="197"/>
      <c r="WNS30" s="197"/>
      <c r="WNT30" s="197"/>
      <c r="WNU30" s="197"/>
      <c r="WNV30" s="197"/>
      <c r="WNW30" s="197"/>
      <c r="WNX30" s="197"/>
      <c r="WNY30" s="197"/>
      <c r="WNZ30" s="197"/>
      <c r="WOA30" s="197"/>
      <c r="WOB30" s="197"/>
      <c r="WOC30" s="197"/>
      <c r="WOD30" s="197"/>
      <c r="WOE30" s="197"/>
      <c r="WOF30" s="197"/>
      <c r="WOG30" s="197"/>
      <c r="WOH30" s="197"/>
      <c r="WOI30" s="197"/>
      <c r="WOJ30" s="197"/>
      <c r="WOK30" s="197"/>
      <c r="WOL30" s="197"/>
      <c r="WOM30" s="197"/>
      <c r="WON30" s="197"/>
      <c r="WOO30" s="197"/>
      <c r="WOP30" s="197"/>
      <c r="WOQ30" s="197"/>
      <c r="WOR30" s="197"/>
      <c r="WOS30" s="197"/>
      <c r="WOT30" s="197"/>
      <c r="WOU30" s="197"/>
      <c r="WOV30" s="197"/>
      <c r="WOW30" s="197"/>
      <c r="WOX30" s="197"/>
      <c r="WOY30" s="197"/>
      <c r="WOZ30" s="197"/>
      <c r="WPA30" s="197"/>
      <c r="WPB30" s="197"/>
      <c r="WPC30" s="197"/>
      <c r="WPD30" s="197"/>
      <c r="WPE30" s="197"/>
      <c r="WPF30" s="197"/>
      <c r="WPG30" s="197"/>
      <c r="WPH30" s="197"/>
      <c r="WPI30" s="197"/>
      <c r="WPJ30" s="197"/>
      <c r="WPK30" s="197"/>
      <c r="WPL30" s="197"/>
      <c r="WPM30" s="197"/>
      <c r="WPN30" s="197"/>
      <c r="WPO30" s="197"/>
      <c r="WPP30" s="197"/>
      <c r="WPQ30" s="197"/>
      <c r="WPR30" s="197"/>
      <c r="WPS30" s="197"/>
      <c r="WPT30" s="197"/>
      <c r="WPU30" s="197"/>
      <c r="WPV30" s="197"/>
      <c r="WPW30" s="197"/>
      <c r="WPX30" s="197"/>
      <c r="WPY30" s="197"/>
      <c r="WPZ30" s="197"/>
      <c r="WQA30" s="197"/>
      <c r="WQB30" s="197"/>
      <c r="WQC30" s="197"/>
      <c r="WQD30" s="197"/>
      <c r="WQE30" s="197"/>
      <c r="WQF30" s="197"/>
      <c r="WQG30" s="197"/>
      <c r="WQH30" s="197"/>
      <c r="WQI30" s="197"/>
      <c r="WQJ30" s="197"/>
      <c r="WQK30" s="197"/>
      <c r="WQL30" s="197"/>
      <c r="WQM30" s="197"/>
      <c r="WQN30" s="197"/>
      <c r="WQO30" s="197"/>
      <c r="WQP30" s="197"/>
      <c r="WQQ30" s="197"/>
      <c r="WQR30" s="197"/>
      <c r="WQS30" s="197"/>
      <c r="WQT30" s="197"/>
      <c r="WQU30" s="197"/>
      <c r="WQV30" s="197"/>
      <c r="WQW30" s="197"/>
      <c r="WQX30" s="197"/>
      <c r="WQY30" s="197"/>
      <c r="WQZ30" s="197"/>
      <c r="WRA30" s="197"/>
      <c r="WRB30" s="197"/>
      <c r="WRC30" s="197"/>
      <c r="WRD30" s="197"/>
      <c r="WRE30" s="197"/>
      <c r="WRF30" s="197"/>
      <c r="WRG30" s="197"/>
      <c r="WRH30" s="197"/>
      <c r="WRI30" s="197"/>
      <c r="WRJ30" s="197"/>
      <c r="WRK30" s="197"/>
      <c r="WRL30" s="197"/>
      <c r="WRM30" s="197"/>
      <c r="WRN30" s="197"/>
      <c r="WRO30" s="197"/>
      <c r="WRP30" s="197"/>
      <c r="WRQ30" s="197"/>
      <c r="WRR30" s="197"/>
      <c r="WRS30" s="197"/>
      <c r="WRT30" s="197"/>
      <c r="WRU30" s="197"/>
      <c r="WRV30" s="197"/>
      <c r="WRW30" s="197"/>
      <c r="WRX30" s="197"/>
      <c r="WRY30" s="197"/>
      <c r="WRZ30" s="197"/>
      <c r="WSA30" s="197"/>
      <c r="WSB30" s="197"/>
      <c r="WSC30" s="197"/>
      <c r="WSD30" s="197"/>
      <c r="WSE30" s="197"/>
      <c r="WSF30" s="197"/>
      <c r="WSG30" s="197"/>
      <c r="WSH30" s="197"/>
      <c r="WSI30" s="197"/>
      <c r="WSJ30" s="197"/>
      <c r="WSK30" s="197"/>
      <c r="WSL30" s="197"/>
      <c r="WSM30" s="197"/>
      <c r="WSN30" s="197"/>
      <c r="WSO30" s="197"/>
      <c r="WSP30" s="197"/>
      <c r="WSQ30" s="197"/>
      <c r="WSR30" s="197"/>
      <c r="WSS30" s="197"/>
      <c r="WST30" s="197"/>
      <c r="WSU30" s="197"/>
      <c r="WSV30" s="197"/>
      <c r="WSW30" s="197"/>
      <c r="WSX30" s="197"/>
      <c r="WSY30" s="197"/>
      <c r="WSZ30" s="197"/>
      <c r="WTA30" s="197"/>
      <c r="WTB30" s="197"/>
      <c r="WTC30" s="197"/>
      <c r="WTD30" s="197"/>
      <c r="WTE30" s="197"/>
      <c r="WTF30" s="197"/>
      <c r="WTG30" s="197"/>
      <c r="WTH30" s="197"/>
      <c r="WTI30" s="197"/>
      <c r="WTJ30" s="197"/>
      <c r="WTK30" s="197"/>
      <c r="WTL30" s="197"/>
      <c r="WTM30" s="197"/>
      <c r="WTN30" s="197"/>
      <c r="WTO30" s="197"/>
      <c r="WTP30" s="197"/>
      <c r="WTQ30" s="197"/>
      <c r="WTR30" s="197"/>
      <c r="WTS30" s="197"/>
      <c r="WTT30" s="197"/>
      <c r="WTU30" s="197"/>
      <c r="WTV30" s="197"/>
      <c r="WTW30" s="197"/>
      <c r="WTX30" s="197"/>
      <c r="WTY30" s="197"/>
      <c r="WTZ30" s="197"/>
      <c r="WUA30" s="197"/>
      <c r="WUB30" s="197"/>
      <c r="WUC30" s="197"/>
      <c r="WUD30" s="197"/>
      <c r="WUE30" s="197"/>
      <c r="WUF30" s="197"/>
      <c r="WUG30" s="197"/>
      <c r="WUH30" s="197"/>
      <c r="WUI30" s="197"/>
      <c r="WUJ30" s="197"/>
      <c r="WUK30" s="197"/>
      <c r="WUL30" s="197"/>
      <c r="WUM30" s="197"/>
      <c r="WUN30" s="197"/>
      <c r="WUO30" s="197"/>
      <c r="WUP30" s="197"/>
      <c r="WUQ30" s="197"/>
      <c r="WUR30" s="197"/>
      <c r="WUS30" s="197"/>
      <c r="WUT30" s="197"/>
      <c r="WUU30" s="197"/>
      <c r="WUV30" s="197"/>
      <c r="WUW30" s="197"/>
      <c r="WUX30" s="197"/>
      <c r="WUY30" s="197"/>
      <c r="WUZ30" s="197"/>
      <c r="WVA30" s="197"/>
      <c r="WVB30" s="197"/>
      <c r="WVC30" s="197"/>
      <c r="WVD30" s="197"/>
      <c r="WVE30" s="197"/>
      <c r="WVF30" s="197"/>
      <c r="WVG30" s="197"/>
      <c r="WVH30" s="197"/>
      <c r="WVI30" s="197"/>
      <c r="WVJ30" s="197"/>
      <c r="WVK30" s="197"/>
      <c r="WVL30" s="197"/>
      <c r="WVM30" s="197"/>
      <c r="WVN30" s="197"/>
      <c r="WVO30" s="197"/>
      <c r="WVP30" s="197"/>
      <c r="WVQ30" s="197"/>
      <c r="WVR30" s="197"/>
      <c r="WVS30" s="197"/>
      <c r="WVT30" s="197"/>
      <c r="WVU30" s="197"/>
      <c r="WVV30" s="197"/>
      <c r="WVW30" s="197"/>
      <c r="WVX30" s="197"/>
      <c r="WVY30" s="197"/>
      <c r="WVZ30" s="197"/>
      <c r="WWA30" s="197"/>
      <c r="WWB30" s="197"/>
      <c r="WWC30" s="197"/>
      <c r="WWD30" s="197"/>
      <c r="WWE30" s="197"/>
      <c r="WWF30" s="197"/>
      <c r="WWG30" s="197"/>
      <c r="WWH30" s="197"/>
      <c r="WWI30" s="197"/>
      <c r="WWJ30" s="197"/>
      <c r="WWK30" s="197"/>
      <c r="WWL30" s="197"/>
      <c r="WWM30" s="197"/>
      <c r="WWN30" s="197"/>
      <c r="WWO30" s="197"/>
      <c r="WWP30" s="197"/>
      <c r="WWQ30" s="197"/>
      <c r="WWR30" s="197"/>
      <c r="WWS30" s="197"/>
      <c r="WWT30" s="197"/>
      <c r="WWU30" s="197"/>
      <c r="WWV30" s="197"/>
      <c r="WWW30" s="197"/>
      <c r="WWX30" s="197"/>
      <c r="WWY30" s="197"/>
      <c r="WWZ30" s="197"/>
      <c r="WXA30" s="197"/>
      <c r="WXB30" s="197"/>
      <c r="WXC30" s="197"/>
      <c r="WXD30" s="197"/>
      <c r="WXE30" s="197"/>
      <c r="WXF30" s="197"/>
      <c r="WXG30" s="197"/>
      <c r="WXH30" s="197"/>
      <c r="WXI30" s="197"/>
      <c r="WXJ30" s="197"/>
      <c r="WXK30" s="197"/>
      <c r="WXL30" s="197"/>
      <c r="WXM30" s="197"/>
      <c r="WXN30" s="197"/>
      <c r="WXO30" s="197"/>
      <c r="WXP30" s="197"/>
      <c r="WXQ30" s="197"/>
      <c r="WXR30" s="197"/>
      <c r="WXS30" s="197"/>
      <c r="WXT30" s="197"/>
      <c r="WXU30" s="197"/>
      <c r="WXV30" s="197"/>
      <c r="WXW30" s="197"/>
      <c r="WXX30" s="197"/>
      <c r="WXY30" s="197"/>
      <c r="WXZ30" s="197"/>
      <c r="WYA30" s="197"/>
      <c r="WYB30" s="197"/>
      <c r="WYC30" s="197"/>
      <c r="WYD30" s="197"/>
      <c r="WYE30" s="197"/>
      <c r="WYF30" s="197"/>
      <c r="WYG30" s="197"/>
      <c r="WYH30" s="197"/>
      <c r="WYI30" s="197"/>
      <c r="WYJ30" s="197"/>
      <c r="WYK30" s="197"/>
      <c r="WYL30" s="197"/>
      <c r="WYM30" s="197"/>
      <c r="WYN30" s="197"/>
      <c r="WYO30" s="197"/>
      <c r="WYP30" s="197"/>
      <c r="WYQ30" s="197"/>
      <c r="WYR30" s="197"/>
      <c r="WYS30" s="197"/>
      <c r="WYT30" s="197"/>
      <c r="WYU30" s="197"/>
      <c r="WYV30" s="197"/>
      <c r="WYW30" s="197"/>
      <c r="WYX30" s="197"/>
      <c r="WYY30" s="197"/>
      <c r="WYZ30" s="197"/>
      <c r="WZA30" s="197"/>
      <c r="WZB30" s="197"/>
      <c r="WZC30" s="197"/>
      <c r="WZD30" s="197"/>
      <c r="WZE30" s="197"/>
      <c r="WZF30" s="197"/>
      <c r="WZG30" s="197"/>
      <c r="WZH30" s="197"/>
      <c r="WZI30" s="197"/>
      <c r="WZJ30" s="197"/>
      <c r="WZK30" s="197"/>
      <c r="WZL30" s="197"/>
      <c r="WZM30" s="197"/>
      <c r="WZN30" s="197"/>
      <c r="WZO30" s="197"/>
      <c r="WZP30" s="197"/>
      <c r="WZQ30" s="197"/>
      <c r="WZR30" s="197"/>
      <c r="WZS30" s="197"/>
      <c r="WZT30" s="197"/>
      <c r="WZU30" s="197"/>
      <c r="WZV30" s="197"/>
      <c r="WZW30" s="197"/>
      <c r="WZX30" s="197"/>
      <c r="WZY30" s="197"/>
      <c r="WZZ30" s="197"/>
      <c r="XAA30" s="197"/>
      <c r="XAB30" s="197"/>
      <c r="XAC30" s="197"/>
      <c r="XAD30" s="197"/>
      <c r="XAE30" s="197"/>
      <c r="XAF30" s="197"/>
      <c r="XAG30" s="197"/>
      <c r="XAH30" s="197"/>
      <c r="XAI30" s="197"/>
      <c r="XAJ30" s="197"/>
      <c r="XAK30" s="197"/>
      <c r="XAL30" s="197"/>
      <c r="XAM30" s="197"/>
      <c r="XAN30" s="197"/>
      <c r="XAO30" s="197"/>
      <c r="XAP30" s="197"/>
      <c r="XAQ30" s="197"/>
      <c r="XAR30" s="197"/>
      <c r="XAS30" s="197"/>
      <c r="XAT30" s="197"/>
      <c r="XAU30" s="197"/>
      <c r="XAV30" s="197"/>
      <c r="XAW30" s="197"/>
      <c r="XAX30" s="197"/>
      <c r="XAY30" s="197"/>
      <c r="XAZ30" s="197"/>
      <c r="XBA30" s="197"/>
      <c r="XBB30" s="197"/>
      <c r="XBC30" s="197"/>
      <c r="XBD30" s="197"/>
      <c r="XBE30" s="197"/>
      <c r="XBF30" s="197"/>
      <c r="XBG30" s="197"/>
      <c r="XBH30" s="197"/>
      <c r="XBI30" s="197"/>
      <c r="XBJ30" s="197"/>
      <c r="XBK30" s="197"/>
      <c r="XBL30" s="197"/>
      <c r="XBM30" s="197"/>
      <c r="XBN30" s="197"/>
      <c r="XBO30" s="197"/>
      <c r="XBP30" s="197"/>
      <c r="XBQ30" s="197"/>
      <c r="XBR30" s="197"/>
      <c r="XBS30" s="197"/>
      <c r="XBT30" s="197"/>
      <c r="XBU30" s="197"/>
      <c r="XBV30" s="197"/>
      <c r="XBW30" s="197"/>
      <c r="XBX30" s="197"/>
      <c r="XBY30" s="197"/>
      <c r="XBZ30" s="197"/>
      <c r="XCA30" s="197"/>
      <c r="XCB30" s="197"/>
      <c r="XCC30" s="197"/>
      <c r="XCD30" s="197"/>
      <c r="XCE30" s="197"/>
      <c r="XCF30" s="197"/>
      <c r="XCG30" s="197"/>
      <c r="XCH30" s="197"/>
      <c r="XCI30" s="197"/>
      <c r="XCJ30" s="197"/>
      <c r="XCK30" s="197"/>
      <c r="XCL30" s="197"/>
      <c r="XCM30" s="197"/>
      <c r="XCN30" s="197"/>
      <c r="XCO30" s="197"/>
      <c r="XCP30" s="197"/>
      <c r="XCQ30" s="197"/>
      <c r="XCR30" s="197"/>
      <c r="XCS30" s="197"/>
      <c r="XCT30" s="197"/>
    </row>
    <row r="31" spans="1:16322" s="196" customFormat="1" ht="15.75" thickBo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  <c r="RH31" s="197"/>
      <c r="RI31" s="197"/>
      <c r="RJ31" s="197"/>
      <c r="RK31" s="197"/>
      <c r="RL31" s="197"/>
      <c r="RM31" s="197"/>
      <c r="RN31" s="197"/>
      <c r="RO31" s="197"/>
      <c r="RP31" s="197"/>
      <c r="RQ31" s="197"/>
      <c r="RR31" s="197"/>
      <c r="RS31" s="197"/>
      <c r="RT31" s="197"/>
      <c r="RU31" s="197"/>
      <c r="RV31" s="197"/>
      <c r="RW31" s="197"/>
      <c r="RX31" s="197"/>
      <c r="RY31" s="197"/>
      <c r="RZ31" s="197"/>
      <c r="SA31" s="197"/>
      <c r="SB31" s="197"/>
      <c r="SC31" s="197"/>
      <c r="SD31" s="197"/>
      <c r="SE31" s="197"/>
      <c r="SF31" s="197"/>
      <c r="SG31" s="197"/>
      <c r="SH31" s="197"/>
      <c r="SI31" s="197"/>
      <c r="SJ31" s="197"/>
      <c r="SK31" s="197"/>
      <c r="SL31" s="197"/>
      <c r="SM31" s="197"/>
      <c r="SN31" s="197"/>
      <c r="SO31" s="197"/>
      <c r="SP31" s="197"/>
      <c r="SQ31" s="197"/>
      <c r="SR31" s="197"/>
      <c r="SS31" s="197"/>
      <c r="ST31" s="197"/>
      <c r="SU31" s="197"/>
      <c r="SV31" s="197"/>
      <c r="SW31" s="197"/>
      <c r="SX31" s="197"/>
      <c r="SY31" s="197"/>
      <c r="SZ31" s="197"/>
      <c r="TA31" s="197"/>
      <c r="TB31" s="197"/>
      <c r="TC31" s="197"/>
      <c r="TD31" s="197"/>
      <c r="TE31" s="197"/>
      <c r="TF31" s="197"/>
      <c r="TG31" s="197"/>
      <c r="TH31" s="197"/>
      <c r="TI31" s="197"/>
      <c r="TJ31" s="197"/>
      <c r="TK31" s="197"/>
      <c r="TL31" s="197"/>
      <c r="TM31" s="197"/>
      <c r="TN31" s="197"/>
      <c r="TO31" s="197"/>
      <c r="TP31" s="197"/>
      <c r="TQ31" s="197"/>
      <c r="TR31" s="197"/>
      <c r="TS31" s="197"/>
      <c r="TT31" s="197"/>
      <c r="TU31" s="197"/>
      <c r="TV31" s="197"/>
      <c r="TW31" s="197"/>
      <c r="TX31" s="197"/>
      <c r="TY31" s="197"/>
      <c r="TZ31" s="197"/>
      <c r="UA31" s="197"/>
      <c r="UB31" s="197"/>
      <c r="UC31" s="197"/>
      <c r="UD31" s="197"/>
      <c r="UE31" s="197"/>
      <c r="UF31" s="197"/>
      <c r="UG31" s="197"/>
      <c r="UH31" s="197"/>
      <c r="UI31" s="197"/>
      <c r="UJ31" s="197"/>
      <c r="UK31" s="197"/>
      <c r="UL31" s="197"/>
      <c r="UM31" s="197"/>
      <c r="UN31" s="197"/>
      <c r="UO31" s="197"/>
      <c r="UP31" s="197"/>
      <c r="UQ31" s="197"/>
      <c r="UR31" s="197"/>
      <c r="US31" s="197"/>
      <c r="UT31" s="197"/>
      <c r="UU31" s="197"/>
      <c r="UV31" s="197"/>
      <c r="UW31" s="197"/>
      <c r="UX31" s="197"/>
      <c r="UY31" s="197"/>
      <c r="UZ31" s="197"/>
      <c r="VA31" s="197"/>
      <c r="VB31" s="197"/>
      <c r="VC31" s="197"/>
      <c r="VD31" s="197"/>
      <c r="VE31" s="197"/>
      <c r="VF31" s="197"/>
      <c r="VG31" s="197"/>
      <c r="VH31" s="197"/>
      <c r="VI31" s="197"/>
      <c r="VJ31" s="197"/>
      <c r="VK31" s="197"/>
      <c r="VL31" s="197"/>
      <c r="VM31" s="197"/>
      <c r="VN31" s="197"/>
      <c r="VO31" s="197"/>
      <c r="VP31" s="197"/>
      <c r="VQ31" s="197"/>
      <c r="VR31" s="197"/>
      <c r="VS31" s="197"/>
      <c r="VT31" s="197"/>
      <c r="VU31" s="197"/>
      <c r="VV31" s="197"/>
      <c r="VW31" s="197"/>
      <c r="VX31" s="197"/>
      <c r="VY31" s="197"/>
      <c r="VZ31" s="197"/>
      <c r="WA31" s="197"/>
      <c r="WB31" s="197"/>
      <c r="WC31" s="197"/>
      <c r="WD31" s="197"/>
      <c r="WE31" s="197"/>
      <c r="WF31" s="197"/>
      <c r="WG31" s="197"/>
      <c r="WH31" s="197"/>
      <c r="WI31" s="197"/>
      <c r="WJ31" s="197"/>
      <c r="WK31" s="197"/>
      <c r="WL31" s="197"/>
      <c r="WM31" s="197"/>
      <c r="WN31" s="197"/>
      <c r="WO31" s="197"/>
      <c r="WP31" s="197"/>
      <c r="WQ31" s="197"/>
      <c r="WR31" s="197"/>
      <c r="WS31" s="197"/>
      <c r="WT31" s="197"/>
      <c r="WU31" s="197"/>
      <c r="WV31" s="197"/>
      <c r="WW31" s="197"/>
      <c r="WX31" s="197"/>
      <c r="WY31" s="197"/>
      <c r="WZ31" s="197"/>
      <c r="XA31" s="197"/>
      <c r="XB31" s="197"/>
      <c r="XC31" s="197"/>
      <c r="XD31" s="197"/>
      <c r="XE31" s="197"/>
      <c r="XF31" s="197"/>
      <c r="XG31" s="197"/>
      <c r="XH31" s="197"/>
      <c r="XI31" s="197"/>
      <c r="XJ31" s="197"/>
      <c r="XK31" s="197"/>
      <c r="XL31" s="197"/>
      <c r="XM31" s="197"/>
      <c r="XN31" s="197"/>
      <c r="XO31" s="197"/>
      <c r="XP31" s="197"/>
      <c r="XQ31" s="197"/>
      <c r="XR31" s="197"/>
      <c r="XS31" s="197"/>
      <c r="XT31" s="197"/>
      <c r="XU31" s="197"/>
      <c r="XV31" s="197"/>
      <c r="XW31" s="197"/>
      <c r="XX31" s="197"/>
      <c r="XY31" s="197"/>
      <c r="XZ31" s="197"/>
      <c r="YA31" s="197"/>
      <c r="YB31" s="197"/>
      <c r="YC31" s="197"/>
      <c r="YD31" s="197"/>
      <c r="YE31" s="197"/>
      <c r="YF31" s="197"/>
      <c r="YG31" s="197"/>
      <c r="YH31" s="197"/>
      <c r="YI31" s="197"/>
      <c r="YJ31" s="197"/>
      <c r="YK31" s="197"/>
      <c r="YL31" s="197"/>
      <c r="YM31" s="197"/>
      <c r="YN31" s="197"/>
      <c r="YO31" s="197"/>
      <c r="YP31" s="197"/>
      <c r="YQ31" s="197"/>
      <c r="YR31" s="197"/>
      <c r="YS31" s="197"/>
      <c r="YT31" s="197"/>
      <c r="YU31" s="197"/>
      <c r="YV31" s="197"/>
      <c r="YW31" s="197"/>
      <c r="YX31" s="197"/>
      <c r="YY31" s="197"/>
      <c r="YZ31" s="197"/>
      <c r="ZA31" s="197"/>
      <c r="ZB31" s="197"/>
      <c r="ZC31" s="197"/>
      <c r="ZD31" s="197"/>
      <c r="ZE31" s="197"/>
      <c r="ZF31" s="197"/>
      <c r="ZG31" s="197"/>
      <c r="ZH31" s="197"/>
      <c r="ZI31" s="197"/>
      <c r="ZJ31" s="197"/>
      <c r="ZK31" s="197"/>
      <c r="ZL31" s="197"/>
      <c r="ZM31" s="197"/>
      <c r="ZN31" s="197"/>
      <c r="ZO31" s="197"/>
      <c r="ZP31" s="197"/>
      <c r="ZQ31" s="197"/>
      <c r="ZR31" s="197"/>
      <c r="ZS31" s="197"/>
      <c r="ZT31" s="197"/>
      <c r="ZU31" s="197"/>
      <c r="ZV31" s="197"/>
      <c r="ZW31" s="197"/>
      <c r="ZX31" s="197"/>
      <c r="ZY31" s="197"/>
      <c r="ZZ31" s="197"/>
      <c r="AAA31" s="197"/>
      <c r="AAB31" s="197"/>
      <c r="AAC31" s="197"/>
      <c r="AAD31" s="197"/>
      <c r="AAE31" s="197"/>
      <c r="AAF31" s="197"/>
      <c r="AAG31" s="197"/>
      <c r="AAH31" s="197"/>
      <c r="AAI31" s="197"/>
      <c r="AAJ31" s="197"/>
      <c r="AAK31" s="197"/>
      <c r="AAL31" s="197"/>
      <c r="AAM31" s="197"/>
      <c r="AAN31" s="197"/>
      <c r="AAO31" s="197"/>
      <c r="AAP31" s="197"/>
      <c r="AAQ31" s="197"/>
      <c r="AAR31" s="197"/>
      <c r="AAS31" s="197"/>
      <c r="AAT31" s="197"/>
      <c r="AAU31" s="197"/>
      <c r="AAV31" s="197"/>
      <c r="AAW31" s="197"/>
      <c r="AAX31" s="197"/>
      <c r="AAY31" s="197"/>
      <c r="AAZ31" s="197"/>
      <c r="ABA31" s="197"/>
      <c r="ABB31" s="197"/>
      <c r="ABC31" s="197"/>
      <c r="ABD31" s="197"/>
      <c r="ABE31" s="197"/>
      <c r="ABF31" s="197"/>
      <c r="ABG31" s="197"/>
      <c r="ABH31" s="197"/>
      <c r="ABI31" s="197"/>
      <c r="ABJ31" s="197"/>
      <c r="ABK31" s="197"/>
      <c r="ABL31" s="197"/>
      <c r="ABM31" s="197"/>
      <c r="ABN31" s="197"/>
      <c r="ABO31" s="197"/>
      <c r="ABP31" s="197"/>
      <c r="ABQ31" s="197"/>
      <c r="ABR31" s="197"/>
      <c r="ABS31" s="197"/>
      <c r="ABT31" s="197"/>
      <c r="ABU31" s="197"/>
      <c r="ABV31" s="197"/>
      <c r="ABW31" s="197"/>
      <c r="ABX31" s="197"/>
      <c r="ABY31" s="197"/>
      <c r="ABZ31" s="197"/>
      <c r="ACA31" s="197"/>
      <c r="ACB31" s="197"/>
      <c r="ACC31" s="197"/>
      <c r="ACD31" s="197"/>
      <c r="ACE31" s="197"/>
      <c r="ACF31" s="197"/>
      <c r="ACG31" s="197"/>
      <c r="ACH31" s="197"/>
      <c r="ACI31" s="197"/>
      <c r="ACJ31" s="197"/>
      <c r="ACK31" s="197"/>
      <c r="ACL31" s="197"/>
      <c r="ACM31" s="197"/>
      <c r="ACN31" s="197"/>
      <c r="ACO31" s="197"/>
      <c r="ACP31" s="197"/>
      <c r="ACQ31" s="197"/>
      <c r="ACR31" s="197"/>
      <c r="ACS31" s="197"/>
      <c r="ACT31" s="197"/>
      <c r="ACU31" s="197"/>
      <c r="ACV31" s="197"/>
      <c r="ACW31" s="197"/>
      <c r="ACX31" s="197"/>
      <c r="ACY31" s="197"/>
      <c r="ACZ31" s="197"/>
      <c r="ADA31" s="197"/>
      <c r="ADB31" s="197"/>
      <c r="ADC31" s="197"/>
      <c r="ADD31" s="197"/>
      <c r="ADE31" s="197"/>
      <c r="ADF31" s="197"/>
      <c r="ADG31" s="197"/>
      <c r="ADH31" s="197"/>
      <c r="ADI31" s="197"/>
      <c r="ADJ31" s="197"/>
      <c r="ADK31" s="197"/>
      <c r="ADL31" s="197"/>
      <c r="ADM31" s="197"/>
      <c r="ADN31" s="197"/>
      <c r="ADO31" s="197"/>
      <c r="ADP31" s="197"/>
      <c r="ADQ31" s="197"/>
      <c r="ADR31" s="197"/>
      <c r="ADS31" s="197"/>
      <c r="ADT31" s="197"/>
      <c r="ADU31" s="197"/>
      <c r="ADV31" s="197"/>
      <c r="ADW31" s="197"/>
      <c r="ADX31" s="197"/>
      <c r="ADY31" s="197"/>
      <c r="ADZ31" s="197"/>
      <c r="AEA31" s="197"/>
      <c r="AEB31" s="197"/>
      <c r="AEC31" s="197"/>
      <c r="AED31" s="197"/>
      <c r="AEE31" s="197"/>
      <c r="AEF31" s="197"/>
      <c r="AEG31" s="197"/>
      <c r="AEH31" s="197"/>
      <c r="AEI31" s="197"/>
      <c r="AEJ31" s="197"/>
      <c r="AEK31" s="197"/>
      <c r="AEL31" s="197"/>
      <c r="AEM31" s="197"/>
      <c r="AEN31" s="197"/>
      <c r="AEO31" s="197"/>
      <c r="AEP31" s="197"/>
      <c r="AEQ31" s="197"/>
      <c r="AER31" s="197"/>
      <c r="AES31" s="197"/>
      <c r="AET31" s="197"/>
      <c r="AEU31" s="197"/>
      <c r="AEV31" s="197"/>
      <c r="AEW31" s="197"/>
      <c r="AEX31" s="197"/>
      <c r="AEY31" s="197"/>
      <c r="AEZ31" s="197"/>
      <c r="AFA31" s="197"/>
      <c r="AFB31" s="197"/>
      <c r="AFC31" s="197"/>
      <c r="AFD31" s="197"/>
      <c r="AFE31" s="197"/>
      <c r="AFF31" s="197"/>
      <c r="AFG31" s="197"/>
      <c r="AFH31" s="197"/>
      <c r="AFI31" s="197"/>
      <c r="AFJ31" s="197"/>
      <c r="AFK31" s="197"/>
      <c r="AFL31" s="197"/>
      <c r="AFM31" s="197"/>
      <c r="AFN31" s="197"/>
      <c r="AFO31" s="197"/>
      <c r="AFP31" s="197"/>
      <c r="AFQ31" s="197"/>
      <c r="AFR31" s="197"/>
      <c r="AFS31" s="197"/>
      <c r="AFT31" s="197"/>
      <c r="AFU31" s="197"/>
      <c r="AFV31" s="197"/>
      <c r="AFW31" s="197"/>
      <c r="AFX31" s="197"/>
      <c r="AFY31" s="197"/>
      <c r="AFZ31" s="197"/>
      <c r="AGA31" s="197"/>
      <c r="AGB31" s="197"/>
      <c r="AGC31" s="197"/>
      <c r="AGD31" s="197"/>
      <c r="AGE31" s="197"/>
      <c r="AGF31" s="197"/>
      <c r="AGG31" s="197"/>
      <c r="AGH31" s="197"/>
      <c r="AGI31" s="197"/>
      <c r="AGJ31" s="197"/>
      <c r="AGK31" s="197"/>
      <c r="AGL31" s="197"/>
      <c r="AGM31" s="197"/>
      <c r="AGN31" s="197"/>
      <c r="AGO31" s="197"/>
      <c r="AGP31" s="197"/>
      <c r="AGQ31" s="197"/>
      <c r="AGR31" s="197"/>
      <c r="AGS31" s="197"/>
      <c r="AGT31" s="197"/>
      <c r="AGU31" s="197"/>
      <c r="AGV31" s="197"/>
      <c r="AGW31" s="197"/>
      <c r="AGX31" s="197"/>
      <c r="AGY31" s="197"/>
      <c r="AGZ31" s="197"/>
      <c r="AHA31" s="197"/>
      <c r="AHB31" s="197"/>
      <c r="AHC31" s="197"/>
      <c r="AHD31" s="197"/>
      <c r="AHE31" s="197"/>
      <c r="AHF31" s="197"/>
      <c r="AHG31" s="197"/>
      <c r="AHH31" s="197"/>
      <c r="AHI31" s="197"/>
      <c r="AHJ31" s="197"/>
      <c r="AHK31" s="197"/>
      <c r="AHL31" s="197"/>
      <c r="AHM31" s="197"/>
      <c r="AHN31" s="197"/>
      <c r="AHO31" s="197"/>
      <c r="AHP31" s="197"/>
      <c r="AHQ31" s="197"/>
      <c r="AHR31" s="197"/>
      <c r="AHS31" s="197"/>
      <c r="AHT31" s="197"/>
      <c r="AHU31" s="197"/>
      <c r="AHV31" s="197"/>
      <c r="AHW31" s="197"/>
      <c r="AHX31" s="197"/>
      <c r="AHY31" s="197"/>
      <c r="AHZ31" s="197"/>
      <c r="AIA31" s="197"/>
      <c r="AIB31" s="197"/>
      <c r="AIC31" s="197"/>
      <c r="AID31" s="197"/>
      <c r="AIE31" s="197"/>
      <c r="AIF31" s="197"/>
      <c r="AIG31" s="197"/>
      <c r="AIH31" s="197"/>
      <c r="AII31" s="197"/>
      <c r="AIJ31" s="197"/>
      <c r="AIK31" s="197"/>
      <c r="AIL31" s="197"/>
      <c r="AIM31" s="197"/>
      <c r="AIN31" s="197"/>
      <c r="AIO31" s="197"/>
      <c r="AIP31" s="197"/>
      <c r="AIQ31" s="197"/>
      <c r="AIR31" s="197"/>
      <c r="AIS31" s="197"/>
      <c r="AIT31" s="197"/>
      <c r="AIU31" s="197"/>
      <c r="AIV31" s="197"/>
      <c r="AIW31" s="197"/>
      <c r="AIX31" s="197"/>
      <c r="AIY31" s="197"/>
      <c r="AIZ31" s="197"/>
      <c r="AJA31" s="197"/>
      <c r="AJB31" s="197"/>
      <c r="AJC31" s="197"/>
      <c r="AJD31" s="197"/>
      <c r="AJE31" s="197"/>
      <c r="AJF31" s="197"/>
      <c r="AJG31" s="197"/>
      <c r="AJH31" s="197"/>
      <c r="AJI31" s="197"/>
      <c r="AJJ31" s="197"/>
      <c r="AJK31" s="197"/>
      <c r="AJL31" s="197"/>
      <c r="AJM31" s="197"/>
      <c r="AJN31" s="197"/>
      <c r="AJO31" s="197"/>
      <c r="AJP31" s="197"/>
      <c r="AJQ31" s="197"/>
      <c r="AJR31" s="197"/>
      <c r="AJS31" s="197"/>
      <c r="AJT31" s="197"/>
      <c r="AJU31" s="197"/>
      <c r="AJV31" s="197"/>
      <c r="AJW31" s="197"/>
      <c r="AJX31" s="197"/>
      <c r="AJY31" s="197"/>
      <c r="AJZ31" s="197"/>
      <c r="AKA31" s="197"/>
      <c r="AKB31" s="197"/>
      <c r="AKC31" s="197"/>
      <c r="AKD31" s="197"/>
      <c r="AKE31" s="197"/>
      <c r="AKF31" s="197"/>
      <c r="AKG31" s="197"/>
      <c r="AKH31" s="197"/>
      <c r="AKI31" s="197"/>
      <c r="AKJ31" s="197"/>
      <c r="AKK31" s="197"/>
      <c r="AKL31" s="197"/>
      <c r="AKM31" s="197"/>
      <c r="AKN31" s="197"/>
      <c r="AKO31" s="197"/>
      <c r="AKP31" s="197"/>
      <c r="AKQ31" s="197"/>
      <c r="AKR31" s="197"/>
      <c r="AKS31" s="197"/>
      <c r="AKT31" s="197"/>
      <c r="AKU31" s="197"/>
      <c r="AKV31" s="197"/>
      <c r="AKW31" s="197"/>
      <c r="AKX31" s="197"/>
      <c r="AKY31" s="197"/>
      <c r="AKZ31" s="197"/>
      <c r="ALA31" s="197"/>
      <c r="ALB31" s="197"/>
      <c r="ALC31" s="197"/>
      <c r="ALD31" s="197"/>
      <c r="ALE31" s="197"/>
      <c r="ALF31" s="197"/>
      <c r="ALG31" s="197"/>
      <c r="ALH31" s="197"/>
      <c r="ALI31" s="197"/>
      <c r="ALJ31" s="197"/>
      <c r="ALK31" s="197"/>
      <c r="ALL31" s="197"/>
      <c r="ALM31" s="197"/>
      <c r="ALN31" s="197"/>
      <c r="ALO31" s="197"/>
      <c r="ALP31" s="197"/>
      <c r="ALQ31" s="197"/>
      <c r="ALR31" s="197"/>
      <c r="ALS31" s="197"/>
      <c r="ALT31" s="197"/>
      <c r="ALU31" s="197"/>
      <c r="ALV31" s="197"/>
      <c r="ALW31" s="197"/>
      <c r="ALX31" s="197"/>
      <c r="ALY31" s="197"/>
      <c r="ALZ31" s="197"/>
      <c r="AMA31" s="197"/>
      <c r="AMB31" s="197"/>
      <c r="AMC31" s="197"/>
      <c r="AMD31" s="197"/>
      <c r="AME31" s="197"/>
      <c r="AMF31" s="197"/>
      <c r="AMG31" s="197"/>
      <c r="AMH31" s="197"/>
      <c r="AMI31" s="197"/>
      <c r="AMJ31" s="197"/>
      <c r="AMK31" s="197"/>
      <c r="AML31" s="197"/>
      <c r="AMM31" s="197"/>
      <c r="AMN31" s="197"/>
      <c r="AMO31" s="197"/>
      <c r="AMP31" s="197"/>
      <c r="AMQ31" s="197"/>
      <c r="AMR31" s="197"/>
      <c r="AMS31" s="197"/>
      <c r="AMT31" s="197"/>
      <c r="AMU31" s="197"/>
      <c r="AMV31" s="197"/>
      <c r="AMW31" s="197"/>
      <c r="AMX31" s="197"/>
      <c r="AMY31" s="197"/>
      <c r="AMZ31" s="197"/>
      <c r="ANA31" s="197"/>
      <c r="ANB31" s="197"/>
      <c r="ANC31" s="197"/>
      <c r="AND31" s="197"/>
      <c r="ANE31" s="197"/>
      <c r="ANF31" s="197"/>
      <c r="ANG31" s="197"/>
      <c r="ANH31" s="197"/>
      <c r="ANI31" s="197"/>
      <c r="ANJ31" s="197"/>
      <c r="ANK31" s="197"/>
      <c r="ANL31" s="197"/>
      <c r="ANM31" s="197"/>
      <c r="ANN31" s="197"/>
      <c r="ANO31" s="197"/>
      <c r="ANP31" s="197"/>
      <c r="ANQ31" s="197"/>
      <c r="ANR31" s="197"/>
      <c r="ANS31" s="197"/>
      <c r="ANT31" s="197"/>
      <c r="ANU31" s="197"/>
      <c r="ANV31" s="197"/>
      <c r="ANW31" s="197"/>
      <c r="ANX31" s="197"/>
      <c r="ANY31" s="197"/>
      <c r="ANZ31" s="197"/>
      <c r="AOA31" s="197"/>
      <c r="AOB31" s="197"/>
      <c r="AOC31" s="197"/>
      <c r="AOD31" s="197"/>
      <c r="AOE31" s="197"/>
      <c r="AOF31" s="197"/>
      <c r="AOG31" s="197"/>
      <c r="AOH31" s="197"/>
      <c r="AOI31" s="197"/>
      <c r="AOJ31" s="197"/>
      <c r="AOK31" s="197"/>
      <c r="AOL31" s="197"/>
      <c r="AOM31" s="197"/>
      <c r="AON31" s="197"/>
      <c r="AOO31" s="197"/>
      <c r="AOP31" s="197"/>
      <c r="AOQ31" s="197"/>
      <c r="AOR31" s="197"/>
      <c r="AOS31" s="197"/>
      <c r="AOT31" s="197"/>
      <c r="AOU31" s="197"/>
      <c r="AOV31" s="197"/>
      <c r="AOW31" s="197"/>
      <c r="AOX31" s="197"/>
      <c r="AOY31" s="197"/>
      <c r="AOZ31" s="197"/>
      <c r="APA31" s="197"/>
      <c r="APB31" s="197"/>
      <c r="APC31" s="197"/>
      <c r="APD31" s="197"/>
      <c r="APE31" s="197"/>
      <c r="APF31" s="197"/>
      <c r="APG31" s="197"/>
      <c r="APH31" s="197"/>
      <c r="API31" s="197"/>
      <c r="APJ31" s="197"/>
      <c r="APK31" s="197"/>
      <c r="APL31" s="197"/>
      <c r="APM31" s="197"/>
      <c r="APN31" s="197"/>
      <c r="APO31" s="197"/>
      <c r="APP31" s="197"/>
      <c r="APQ31" s="197"/>
      <c r="APR31" s="197"/>
      <c r="APS31" s="197"/>
      <c r="APT31" s="197"/>
      <c r="APU31" s="197"/>
      <c r="APV31" s="197"/>
      <c r="APW31" s="197"/>
      <c r="APX31" s="197"/>
      <c r="APY31" s="197"/>
      <c r="APZ31" s="197"/>
      <c r="AQA31" s="197"/>
      <c r="AQB31" s="197"/>
      <c r="AQC31" s="197"/>
      <c r="AQD31" s="197"/>
      <c r="AQE31" s="197"/>
      <c r="AQF31" s="197"/>
      <c r="AQG31" s="197"/>
      <c r="AQH31" s="197"/>
      <c r="AQI31" s="197"/>
      <c r="AQJ31" s="197"/>
      <c r="AQK31" s="197"/>
      <c r="AQL31" s="197"/>
      <c r="AQM31" s="197"/>
      <c r="AQN31" s="197"/>
      <c r="AQO31" s="197"/>
      <c r="AQP31" s="197"/>
      <c r="AQQ31" s="197"/>
      <c r="AQR31" s="197"/>
      <c r="AQS31" s="197"/>
      <c r="AQT31" s="197"/>
      <c r="AQU31" s="197"/>
      <c r="AQV31" s="197"/>
      <c r="AQW31" s="197"/>
      <c r="AQX31" s="197"/>
      <c r="AQY31" s="197"/>
      <c r="AQZ31" s="197"/>
      <c r="ARA31" s="197"/>
      <c r="ARB31" s="197"/>
      <c r="ARC31" s="197"/>
      <c r="ARD31" s="197"/>
      <c r="ARE31" s="197"/>
      <c r="ARF31" s="197"/>
      <c r="ARG31" s="197"/>
      <c r="ARH31" s="197"/>
      <c r="ARI31" s="197"/>
      <c r="ARJ31" s="197"/>
      <c r="ARK31" s="197"/>
      <c r="ARL31" s="197"/>
      <c r="ARM31" s="197"/>
      <c r="ARN31" s="197"/>
      <c r="ARO31" s="197"/>
      <c r="ARP31" s="197"/>
      <c r="ARQ31" s="197"/>
      <c r="ARR31" s="197"/>
      <c r="ARS31" s="197"/>
      <c r="ART31" s="197"/>
      <c r="ARU31" s="197"/>
      <c r="ARV31" s="197"/>
      <c r="ARW31" s="197"/>
      <c r="ARX31" s="197"/>
      <c r="ARY31" s="197"/>
      <c r="ARZ31" s="197"/>
      <c r="ASA31" s="197"/>
      <c r="ASB31" s="197"/>
      <c r="ASC31" s="197"/>
      <c r="ASD31" s="197"/>
      <c r="ASE31" s="197"/>
      <c r="ASF31" s="197"/>
      <c r="ASG31" s="197"/>
      <c r="ASH31" s="197"/>
      <c r="ASI31" s="197"/>
      <c r="ASJ31" s="197"/>
      <c r="ASK31" s="197"/>
      <c r="ASL31" s="197"/>
      <c r="ASM31" s="197"/>
      <c r="ASN31" s="197"/>
      <c r="ASO31" s="197"/>
      <c r="ASP31" s="197"/>
      <c r="ASQ31" s="197"/>
      <c r="ASR31" s="197"/>
      <c r="ASS31" s="197"/>
      <c r="AST31" s="197"/>
      <c r="ASU31" s="197"/>
      <c r="ASV31" s="197"/>
      <c r="ASW31" s="197"/>
      <c r="ASX31" s="197"/>
      <c r="ASY31" s="197"/>
      <c r="ASZ31" s="197"/>
      <c r="ATA31" s="197"/>
      <c r="ATB31" s="197"/>
      <c r="ATC31" s="197"/>
      <c r="ATD31" s="197"/>
      <c r="ATE31" s="197"/>
      <c r="ATF31" s="197"/>
      <c r="ATG31" s="197"/>
      <c r="ATH31" s="197"/>
      <c r="ATI31" s="197"/>
      <c r="ATJ31" s="197"/>
      <c r="ATK31" s="197"/>
      <c r="ATL31" s="197"/>
      <c r="ATM31" s="197"/>
      <c r="ATN31" s="197"/>
      <c r="ATO31" s="197"/>
      <c r="ATP31" s="197"/>
      <c r="ATQ31" s="197"/>
      <c r="ATR31" s="197"/>
      <c r="ATS31" s="197"/>
      <c r="ATT31" s="197"/>
      <c r="ATU31" s="197"/>
      <c r="ATV31" s="197"/>
      <c r="ATW31" s="197"/>
      <c r="ATX31" s="197"/>
      <c r="ATY31" s="197"/>
      <c r="ATZ31" s="197"/>
      <c r="AUA31" s="197"/>
      <c r="AUB31" s="197"/>
      <c r="AUC31" s="197"/>
      <c r="AUD31" s="197"/>
      <c r="AUE31" s="197"/>
      <c r="AUF31" s="197"/>
      <c r="AUG31" s="197"/>
      <c r="AUH31" s="197"/>
      <c r="AUI31" s="197"/>
      <c r="AUJ31" s="197"/>
      <c r="AUK31" s="197"/>
      <c r="AUL31" s="197"/>
      <c r="AUM31" s="197"/>
      <c r="AUN31" s="197"/>
      <c r="AUO31" s="197"/>
      <c r="AUP31" s="197"/>
      <c r="AUQ31" s="197"/>
      <c r="AUR31" s="197"/>
      <c r="AUS31" s="197"/>
      <c r="AUT31" s="197"/>
      <c r="AUU31" s="197"/>
      <c r="AUV31" s="197"/>
      <c r="AUW31" s="197"/>
      <c r="AUX31" s="197"/>
      <c r="AUY31" s="197"/>
      <c r="AUZ31" s="197"/>
      <c r="AVA31" s="197"/>
      <c r="AVB31" s="197"/>
      <c r="AVC31" s="197"/>
      <c r="AVD31" s="197"/>
      <c r="AVE31" s="197"/>
      <c r="AVF31" s="197"/>
      <c r="AVG31" s="197"/>
      <c r="AVH31" s="197"/>
      <c r="AVI31" s="197"/>
      <c r="AVJ31" s="197"/>
      <c r="AVK31" s="197"/>
      <c r="AVL31" s="197"/>
      <c r="AVM31" s="197"/>
      <c r="AVN31" s="197"/>
      <c r="AVO31" s="197"/>
      <c r="AVP31" s="197"/>
      <c r="AVQ31" s="197"/>
      <c r="AVR31" s="197"/>
      <c r="AVS31" s="197"/>
      <c r="AVT31" s="197"/>
      <c r="AVU31" s="197"/>
      <c r="AVV31" s="197"/>
      <c r="AVW31" s="197"/>
      <c r="AVX31" s="197"/>
      <c r="AVY31" s="197"/>
      <c r="AVZ31" s="197"/>
      <c r="AWA31" s="197"/>
      <c r="AWB31" s="197"/>
      <c r="AWC31" s="197"/>
      <c r="AWD31" s="197"/>
      <c r="AWE31" s="197"/>
      <c r="AWF31" s="197"/>
      <c r="AWG31" s="197"/>
      <c r="AWH31" s="197"/>
      <c r="AWI31" s="197"/>
      <c r="AWJ31" s="197"/>
      <c r="AWK31" s="197"/>
      <c r="AWL31" s="197"/>
      <c r="AWM31" s="197"/>
      <c r="AWN31" s="197"/>
      <c r="AWO31" s="197"/>
      <c r="AWP31" s="197"/>
      <c r="AWQ31" s="197"/>
      <c r="AWR31" s="197"/>
      <c r="AWS31" s="197"/>
      <c r="AWT31" s="197"/>
      <c r="AWU31" s="197"/>
      <c r="AWV31" s="197"/>
      <c r="AWW31" s="197"/>
      <c r="AWX31" s="197"/>
      <c r="AWY31" s="197"/>
      <c r="AWZ31" s="197"/>
      <c r="AXA31" s="197"/>
      <c r="AXB31" s="197"/>
      <c r="AXC31" s="197"/>
      <c r="AXD31" s="197"/>
      <c r="AXE31" s="197"/>
      <c r="AXF31" s="197"/>
      <c r="AXG31" s="197"/>
      <c r="AXH31" s="197"/>
      <c r="AXI31" s="197"/>
      <c r="AXJ31" s="197"/>
      <c r="AXK31" s="197"/>
      <c r="AXL31" s="197"/>
      <c r="AXM31" s="197"/>
      <c r="AXN31" s="197"/>
      <c r="AXO31" s="197"/>
      <c r="AXP31" s="197"/>
      <c r="AXQ31" s="197"/>
      <c r="AXR31" s="197"/>
      <c r="AXS31" s="197"/>
      <c r="AXT31" s="197"/>
      <c r="AXU31" s="197"/>
      <c r="AXV31" s="197"/>
      <c r="AXW31" s="197"/>
      <c r="AXX31" s="197"/>
      <c r="AXY31" s="197"/>
      <c r="AXZ31" s="197"/>
      <c r="AYA31" s="197"/>
      <c r="AYB31" s="197"/>
      <c r="AYC31" s="197"/>
      <c r="AYD31" s="197"/>
      <c r="AYE31" s="197"/>
      <c r="AYF31" s="197"/>
      <c r="AYG31" s="197"/>
      <c r="AYH31" s="197"/>
      <c r="AYI31" s="197"/>
      <c r="AYJ31" s="197"/>
      <c r="AYK31" s="197"/>
      <c r="AYL31" s="197"/>
      <c r="AYM31" s="197"/>
      <c r="AYN31" s="197"/>
      <c r="AYO31" s="197"/>
      <c r="AYP31" s="197"/>
      <c r="AYQ31" s="197"/>
      <c r="AYR31" s="197"/>
      <c r="AYS31" s="197"/>
      <c r="AYT31" s="197"/>
      <c r="AYU31" s="197"/>
      <c r="AYV31" s="197"/>
      <c r="AYW31" s="197"/>
      <c r="AYX31" s="197"/>
      <c r="AYY31" s="197"/>
      <c r="AYZ31" s="197"/>
      <c r="AZA31" s="197"/>
      <c r="AZB31" s="197"/>
      <c r="AZC31" s="197"/>
      <c r="AZD31" s="197"/>
      <c r="AZE31" s="197"/>
      <c r="AZF31" s="197"/>
      <c r="AZG31" s="197"/>
      <c r="AZH31" s="197"/>
      <c r="AZI31" s="197"/>
      <c r="AZJ31" s="197"/>
      <c r="AZK31" s="197"/>
      <c r="AZL31" s="197"/>
      <c r="AZM31" s="197"/>
      <c r="AZN31" s="197"/>
      <c r="AZO31" s="197"/>
      <c r="AZP31" s="197"/>
      <c r="AZQ31" s="197"/>
      <c r="AZR31" s="197"/>
      <c r="AZS31" s="197"/>
      <c r="AZT31" s="197"/>
      <c r="AZU31" s="197"/>
      <c r="AZV31" s="197"/>
      <c r="AZW31" s="197"/>
      <c r="AZX31" s="197"/>
      <c r="AZY31" s="197"/>
      <c r="AZZ31" s="197"/>
      <c r="BAA31" s="197"/>
      <c r="BAB31" s="197"/>
      <c r="BAC31" s="197"/>
      <c r="BAD31" s="197"/>
      <c r="BAE31" s="197"/>
      <c r="BAF31" s="197"/>
      <c r="BAG31" s="197"/>
      <c r="BAH31" s="197"/>
      <c r="BAI31" s="197"/>
      <c r="BAJ31" s="197"/>
      <c r="BAK31" s="197"/>
      <c r="BAL31" s="197"/>
      <c r="BAM31" s="197"/>
      <c r="BAN31" s="197"/>
      <c r="BAO31" s="197"/>
      <c r="BAP31" s="197"/>
      <c r="BAQ31" s="197"/>
      <c r="BAR31" s="197"/>
      <c r="BAS31" s="197"/>
      <c r="BAT31" s="197"/>
      <c r="BAU31" s="197"/>
      <c r="BAV31" s="197"/>
      <c r="BAW31" s="197"/>
      <c r="BAX31" s="197"/>
      <c r="BAY31" s="197"/>
      <c r="BAZ31" s="197"/>
      <c r="BBA31" s="197"/>
      <c r="BBB31" s="197"/>
      <c r="BBC31" s="197"/>
      <c r="BBD31" s="197"/>
      <c r="BBE31" s="197"/>
      <c r="BBF31" s="197"/>
      <c r="BBG31" s="197"/>
      <c r="BBH31" s="197"/>
      <c r="BBI31" s="197"/>
      <c r="BBJ31" s="197"/>
      <c r="BBK31" s="197"/>
      <c r="BBL31" s="197"/>
      <c r="BBM31" s="197"/>
      <c r="BBN31" s="197"/>
      <c r="BBO31" s="197"/>
      <c r="BBP31" s="197"/>
      <c r="BBQ31" s="197"/>
      <c r="BBR31" s="197"/>
      <c r="BBS31" s="197"/>
      <c r="BBT31" s="197"/>
      <c r="BBU31" s="197"/>
      <c r="BBV31" s="197"/>
      <c r="BBW31" s="197"/>
      <c r="BBX31" s="197"/>
      <c r="BBY31" s="197"/>
      <c r="BBZ31" s="197"/>
      <c r="BCA31" s="197"/>
      <c r="BCB31" s="197"/>
      <c r="BCC31" s="197"/>
      <c r="BCD31" s="197"/>
      <c r="BCE31" s="197"/>
      <c r="BCF31" s="197"/>
      <c r="BCG31" s="197"/>
      <c r="BCH31" s="197"/>
      <c r="BCI31" s="197"/>
      <c r="BCJ31" s="197"/>
      <c r="BCK31" s="197"/>
      <c r="BCL31" s="197"/>
      <c r="BCM31" s="197"/>
      <c r="BCN31" s="197"/>
      <c r="BCO31" s="197"/>
      <c r="BCP31" s="197"/>
      <c r="BCQ31" s="197"/>
      <c r="BCR31" s="197"/>
      <c r="BCS31" s="197"/>
      <c r="BCT31" s="197"/>
      <c r="BCU31" s="197"/>
      <c r="BCV31" s="197"/>
      <c r="BCW31" s="197"/>
      <c r="BCX31" s="197"/>
      <c r="BCY31" s="197"/>
      <c r="BCZ31" s="197"/>
      <c r="BDA31" s="197"/>
      <c r="BDB31" s="197"/>
      <c r="BDC31" s="197"/>
      <c r="BDD31" s="197"/>
      <c r="BDE31" s="197"/>
      <c r="BDF31" s="197"/>
      <c r="BDG31" s="197"/>
      <c r="BDH31" s="197"/>
      <c r="BDI31" s="197"/>
      <c r="BDJ31" s="197"/>
      <c r="BDK31" s="197"/>
      <c r="BDL31" s="197"/>
      <c r="BDM31" s="197"/>
      <c r="BDN31" s="197"/>
      <c r="BDO31" s="197"/>
      <c r="BDP31" s="197"/>
      <c r="BDQ31" s="197"/>
      <c r="BDR31" s="197"/>
      <c r="BDS31" s="197"/>
      <c r="BDT31" s="197"/>
      <c r="BDU31" s="197"/>
      <c r="BDV31" s="197"/>
      <c r="BDW31" s="197"/>
      <c r="BDX31" s="197"/>
      <c r="BDY31" s="197"/>
      <c r="BDZ31" s="197"/>
      <c r="BEA31" s="197"/>
      <c r="BEB31" s="197"/>
      <c r="BEC31" s="197"/>
      <c r="BED31" s="197"/>
      <c r="BEE31" s="197"/>
      <c r="BEF31" s="197"/>
      <c r="BEG31" s="197"/>
      <c r="BEH31" s="197"/>
      <c r="BEI31" s="197"/>
      <c r="BEJ31" s="197"/>
      <c r="BEK31" s="197"/>
      <c r="BEL31" s="197"/>
      <c r="BEM31" s="197"/>
      <c r="BEN31" s="197"/>
      <c r="BEO31" s="197"/>
      <c r="BEP31" s="197"/>
      <c r="BEQ31" s="197"/>
      <c r="BER31" s="197"/>
      <c r="BES31" s="197"/>
      <c r="BET31" s="197"/>
      <c r="BEU31" s="197"/>
      <c r="BEV31" s="197"/>
      <c r="BEW31" s="197"/>
      <c r="BEX31" s="197"/>
      <c r="BEY31" s="197"/>
      <c r="BEZ31" s="197"/>
      <c r="BFA31" s="197"/>
      <c r="BFB31" s="197"/>
      <c r="BFC31" s="197"/>
      <c r="BFD31" s="197"/>
      <c r="BFE31" s="197"/>
      <c r="BFF31" s="197"/>
      <c r="BFG31" s="197"/>
      <c r="BFH31" s="197"/>
      <c r="BFI31" s="197"/>
      <c r="BFJ31" s="197"/>
      <c r="BFK31" s="197"/>
      <c r="BFL31" s="197"/>
      <c r="BFM31" s="197"/>
      <c r="BFN31" s="197"/>
      <c r="BFO31" s="197"/>
      <c r="BFP31" s="197"/>
      <c r="BFQ31" s="197"/>
      <c r="BFR31" s="197"/>
      <c r="BFS31" s="197"/>
      <c r="BFT31" s="197"/>
      <c r="BFU31" s="197"/>
      <c r="BFV31" s="197"/>
      <c r="BFW31" s="197"/>
      <c r="BFX31" s="197"/>
      <c r="BFY31" s="197"/>
      <c r="BFZ31" s="197"/>
      <c r="BGA31" s="197"/>
      <c r="BGB31" s="197"/>
      <c r="BGC31" s="197"/>
      <c r="BGD31" s="197"/>
      <c r="BGE31" s="197"/>
      <c r="BGF31" s="197"/>
      <c r="BGG31" s="197"/>
      <c r="BGH31" s="197"/>
      <c r="BGI31" s="197"/>
      <c r="BGJ31" s="197"/>
      <c r="BGK31" s="197"/>
      <c r="BGL31" s="197"/>
      <c r="BGM31" s="197"/>
      <c r="BGN31" s="197"/>
      <c r="BGO31" s="197"/>
      <c r="BGP31" s="197"/>
      <c r="BGQ31" s="197"/>
      <c r="BGR31" s="197"/>
      <c r="BGS31" s="197"/>
      <c r="BGT31" s="197"/>
      <c r="BGU31" s="197"/>
      <c r="BGV31" s="197"/>
      <c r="BGW31" s="197"/>
      <c r="BGX31" s="197"/>
      <c r="BGY31" s="197"/>
      <c r="BGZ31" s="197"/>
      <c r="BHA31" s="197"/>
      <c r="BHB31" s="197"/>
      <c r="BHC31" s="197"/>
      <c r="BHD31" s="197"/>
      <c r="BHE31" s="197"/>
      <c r="BHF31" s="197"/>
      <c r="BHG31" s="197"/>
      <c r="BHH31" s="197"/>
      <c r="BHI31" s="197"/>
      <c r="BHJ31" s="197"/>
      <c r="BHK31" s="197"/>
      <c r="BHL31" s="197"/>
      <c r="BHM31" s="197"/>
      <c r="BHN31" s="197"/>
      <c r="BHO31" s="197"/>
      <c r="BHP31" s="197"/>
      <c r="BHQ31" s="197"/>
      <c r="BHR31" s="197"/>
      <c r="BHS31" s="197"/>
      <c r="BHT31" s="197"/>
      <c r="BHU31" s="197"/>
      <c r="BHV31" s="197"/>
      <c r="BHW31" s="197"/>
      <c r="BHX31" s="197"/>
      <c r="BHY31" s="197"/>
      <c r="BHZ31" s="197"/>
      <c r="BIA31" s="197"/>
      <c r="BIB31" s="197"/>
      <c r="BIC31" s="197"/>
      <c r="BID31" s="197"/>
      <c r="BIE31" s="197"/>
      <c r="BIF31" s="197"/>
      <c r="BIG31" s="197"/>
      <c r="BIH31" s="197"/>
      <c r="BII31" s="197"/>
      <c r="BIJ31" s="197"/>
      <c r="BIK31" s="197"/>
      <c r="BIL31" s="197"/>
      <c r="BIM31" s="197"/>
      <c r="BIN31" s="197"/>
      <c r="BIO31" s="197"/>
      <c r="BIP31" s="197"/>
      <c r="BIQ31" s="197"/>
      <c r="BIR31" s="197"/>
      <c r="BIS31" s="197"/>
      <c r="BIT31" s="197"/>
      <c r="BIU31" s="197"/>
      <c r="BIV31" s="197"/>
      <c r="BIW31" s="197"/>
      <c r="BIX31" s="197"/>
      <c r="BIY31" s="197"/>
      <c r="BIZ31" s="197"/>
      <c r="BJA31" s="197"/>
      <c r="BJB31" s="197"/>
      <c r="BJC31" s="197"/>
      <c r="BJD31" s="197"/>
      <c r="BJE31" s="197"/>
      <c r="BJF31" s="197"/>
      <c r="BJG31" s="197"/>
      <c r="BJH31" s="197"/>
      <c r="BJI31" s="197"/>
      <c r="BJJ31" s="197"/>
      <c r="BJK31" s="197"/>
      <c r="BJL31" s="197"/>
      <c r="BJM31" s="197"/>
      <c r="BJN31" s="197"/>
      <c r="BJO31" s="197"/>
      <c r="BJP31" s="197"/>
      <c r="BJQ31" s="197"/>
      <c r="BJR31" s="197"/>
      <c r="BJS31" s="197"/>
      <c r="BJT31" s="197"/>
      <c r="BJU31" s="197"/>
      <c r="BJV31" s="197"/>
      <c r="BJW31" s="197"/>
      <c r="BJX31" s="197"/>
      <c r="BJY31" s="197"/>
      <c r="BJZ31" s="197"/>
      <c r="BKA31" s="197"/>
      <c r="BKB31" s="197"/>
      <c r="BKC31" s="197"/>
      <c r="BKD31" s="197"/>
      <c r="BKE31" s="197"/>
      <c r="BKF31" s="197"/>
      <c r="BKG31" s="197"/>
      <c r="BKH31" s="197"/>
      <c r="BKI31" s="197"/>
      <c r="BKJ31" s="197"/>
      <c r="BKK31" s="197"/>
      <c r="BKL31" s="197"/>
      <c r="BKM31" s="197"/>
      <c r="BKN31" s="197"/>
      <c r="BKO31" s="197"/>
      <c r="BKP31" s="197"/>
      <c r="BKQ31" s="197"/>
      <c r="BKR31" s="197"/>
      <c r="BKS31" s="197"/>
      <c r="BKT31" s="197"/>
      <c r="BKU31" s="197"/>
      <c r="BKV31" s="197"/>
      <c r="BKW31" s="197"/>
      <c r="BKX31" s="197"/>
      <c r="BKY31" s="197"/>
      <c r="BKZ31" s="197"/>
      <c r="BLA31" s="197"/>
      <c r="BLB31" s="197"/>
      <c r="BLC31" s="197"/>
      <c r="BLD31" s="197"/>
      <c r="BLE31" s="197"/>
      <c r="BLF31" s="197"/>
      <c r="BLG31" s="197"/>
      <c r="BLH31" s="197"/>
      <c r="BLI31" s="197"/>
      <c r="BLJ31" s="197"/>
      <c r="BLK31" s="197"/>
      <c r="BLL31" s="197"/>
      <c r="BLM31" s="197"/>
      <c r="BLN31" s="197"/>
      <c r="BLO31" s="197"/>
      <c r="BLP31" s="197"/>
      <c r="BLQ31" s="197"/>
      <c r="BLR31" s="197"/>
      <c r="BLS31" s="197"/>
      <c r="BLT31" s="197"/>
      <c r="BLU31" s="197"/>
      <c r="BLV31" s="197"/>
      <c r="BLW31" s="197"/>
      <c r="BLX31" s="197"/>
      <c r="BLY31" s="197"/>
      <c r="BLZ31" s="197"/>
      <c r="BMA31" s="197"/>
      <c r="BMB31" s="197"/>
      <c r="BMC31" s="197"/>
      <c r="BMD31" s="197"/>
      <c r="BME31" s="197"/>
      <c r="BMF31" s="197"/>
      <c r="BMG31" s="197"/>
      <c r="BMH31" s="197"/>
      <c r="BMI31" s="197"/>
      <c r="BMJ31" s="197"/>
      <c r="BMK31" s="197"/>
      <c r="BML31" s="197"/>
      <c r="BMM31" s="197"/>
      <c r="BMN31" s="197"/>
      <c r="BMO31" s="197"/>
      <c r="BMP31" s="197"/>
      <c r="BMQ31" s="197"/>
      <c r="BMR31" s="197"/>
      <c r="BMS31" s="197"/>
      <c r="BMT31" s="197"/>
      <c r="BMU31" s="197"/>
      <c r="BMV31" s="197"/>
      <c r="BMW31" s="197"/>
      <c r="BMX31" s="197"/>
      <c r="BMY31" s="197"/>
      <c r="BMZ31" s="197"/>
      <c r="BNA31" s="197"/>
      <c r="BNB31" s="197"/>
      <c r="BNC31" s="197"/>
      <c r="BND31" s="197"/>
      <c r="BNE31" s="197"/>
      <c r="BNF31" s="197"/>
      <c r="BNG31" s="197"/>
      <c r="BNH31" s="197"/>
      <c r="BNI31" s="197"/>
      <c r="BNJ31" s="197"/>
      <c r="BNK31" s="197"/>
      <c r="BNL31" s="197"/>
      <c r="BNM31" s="197"/>
      <c r="BNN31" s="197"/>
      <c r="BNO31" s="197"/>
      <c r="BNP31" s="197"/>
      <c r="BNQ31" s="197"/>
      <c r="BNR31" s="197"/>
      <c r="BNS31" s="197"/>
      <c r="BNT31" s="197"/>
      <c r="BNU31" s="197"/>
      <c r="BNV31" s="197"/>
      <c r="BNW31" s="197"/>
      <c r="BNX31" s="197"/>
      <c r="BNY31" s="197"/>
      <c r="BNZ31" s="197"/>
      <c r="BOA31" s="197"/>
      <c r="BOB31" s="197"/>
      <c r="BOC31" s="197"/>
      <c r="BOD31" s="197"/>
      <c r="BOE31" s="197"/>
      <c r="BOF31" s="197"/>
      <c r="BOG31" s="197"/>
      <c r="BOH31" s="197"/>
      <c r="BOI31" s="197"/>
      <c r="BOJ31" s="197"/>
      <c r="BOK31" s="197"/>
      <c r="BOL31" s="197"/>
      <c r="BOM31" s="197"/>
      <c r="BON31" s="197"/>
      <c r="BOO31" s="197"/>
      <c r="BOP31" s="197"/>
      <c r="BOQ31" s="197"/>
      <c r="BOR31" s="197"/>
      <c r="BOS31" s="197"/>
      <c r="BOT31" s="197"/>
      <c r="BOU31" s="197"/>
      <c r="BOV31" s="197"/>
      <c r="BOW31" s="197"/>
      <c r="BOX31" s="197"/>
      <c r="BOY31" s="197"/>
      <c r="BOZ31" s="197"/>
      <c r="BPA31" s="197"/>
      <c r="BPB31" s="197"/>
      <c r="BPC31" s="197"/>
      <c r="BPD31" s="197"/>
      <c r="BPE31" s="197"/>
      <c r="BPF31" s="197"/>
      <c r="BPG31" s="197"/>
      <c r="BPH31" s="197"/>
      <c r="BPI31" s="197"/>
      <c r="BPJ31" s="197"/>
      <c r="BPK31" s="197"/>
      <c r="BPL31" s="197"/>
      <c r="BPM31" s="197"/>
      <c r="BPN31" s="197"/>
      <c r="BPO31" s="197"/>
      <c r="BPP31" s="197"/>
      <c r="BPQ31" s="197"/>
      <c r="BPR31" s="197"/>
      <c r="BPS31" s="197"/>
      <c r="BPT31" s="197"/>
      <c r="BPU31" s="197"/>
      <c r="BPV31" s="197"/>
      <c r="BPW31" s="197"/>
      <c r="BPX31" s="197"/>
      <c r="BPY31" s="197"/>
      <c r="BPZ31" s="197"/>
      <c r="BQA31" s="197"/>
      <c r="BQB31" s="197"/>
      <c r="BQC31" s="197"/>
      <c r="BQD31" s="197"/>
      <c r="BQE31" s="197"/>
      <c r="BQF31" s="197"/>
      <c r="BQG31" s="197"/>
      <c r="BQH31" s="197"/>
      <c r="BQI31" s="197"/>
      <c r="BQJ31" s="197"/>
      <c r="BQK31" s="197"/>
      <c r="BQL31" s="197"/>
      <c r="BQM31" s="197"/>
      <c r="BQN31" s="197"/>
      <c r="BQO31" s="197"/>
      <c r="BQP31" s="197"/>
      <c r="BQQ31" s="197"/>
      <c r="BQR31" s="197"/>
      <c r="BQS31" s="197"/>
      <c r="BQT31" s="197"/>
      <c r="BQU31" s="197"/>
      <c r="BQV31" s="197"/>
      <c r="BQW31" s="197"/>
      <c r="BQX31" s="197"/>
      <c r="BQY31" s="197"/>
      <c r="BQZ31" s="197"/>
      <c r="BRA31" s="197"/>
      <c r="BRB31" s="197"/>
      <c r="BRC31" s="197"/>
      <c r="BRD31" s="197"/>
      <c r="BRE31" s="197"/>
      <c r="BRF31" s="197"/>
      <c r="BRG31" s="197"/>
      <c r="BRH31" s="197"/>
      <c r="BRI31" s="197"/>
      <c r="BRJ31" s="197"/>
      <c r="BRK31" s="197"/>
      <c r="BRL31" s="197"/>
      <c r="BRM31" s="197"/>
      <c r="BRN31" s="197"/>
      <c r="BRO31" s="197"/>
      <c r="BRP31" s="197"/>
      <c r="BRQ31" s="197"/>
      <c r="BRR31" s="197"/>
      <c r="BRS31" s="197"/>
      <c r="BRT31" s="197"/>
      <c r="BRU31" s="197"/>
      <c r="BRV31" s="197"/>
      <c r="BRW31" s="197"/>
      <c r="BRX31" s="197"/>
      <c r="BRY31" s="197"/>
      <c r="BRZ31" s="197"/>
      <c r="BSA31" s="197"/>
      <c r="BSB31" s="197"/>
      <c r="BSC31" s="197"/>
      <c r="BSD31" s="197"/>
      <c r="BSE31" s="197"/>
      <c r="BSF31" s="197"/>
      <c r="BSG31" s="197"/>
      <c r="BSH31" s="197"/>
      <c r="BSI31" s="197"/>
      <c r="BSJ31" s="197"/>
      <c r="BSK31" s="197"/>
      <c r="BSL31" s="197"/>
      <c r="BSM31" s="197"/>
      <c r="BSN31" s="197"/>
      <c r="BSO31" s="197"/>
      <c r="BSP31" s="197"/>
      <c r="BSQ31" s="197"/>
      <c r="BSR31" s="197"/>
      <c r="BSS31" s="197"/>
      <c r="BST31" s="197"/>
      <c r="BSU31" s="197"/>
      <c r="BSV31" s="197"/>
      <c r="BSW31" s="197"/>
      <c r="BSX31" s="197"/>
      <c r="BSY31" s="197"/>
      <c r="BSZ31" s="197"/>
      <c r="BTA31" s="197"/>
      <c r="BTB31" s="197"/>
      <c r="BTC31" s="197"/>
      <c r="BTD31" s="197"/>
      <c r="BTE31" s="197"/>
      <c r="BTF31" s="197"/>
      <c r="BTG31" s="197"/>
      <c r="BTH31" s="197"/>
      <c r="BTI31" s="197"/>
      <c r="BTJ31" s="197"/>
      <c r="BTK31" s="197"/>
      <c r="BTL31" s="197"/>
      <c r="BTM31" s="197"/>
      <c r="BTN31" s="197"/>
      <c r="BTO31" s="197"/>
      <c r="BTP31" s="197"/>
      <c r="BTQ31" s="197"/>
      <c r="BTR31" s="197"/>
      <c r="BTS31" s="197"/>
      <c r="BTT31" s="197"/>
      <c r="BTU31" s="197"/>
      <c r="BTV31" s="197"/>
      <c r="BTW31" s="197"/>
      <c r="BTX31" s="197"/>
      <c r="BTY31" s="197"/>
      <c r="BTZ31" s="197"/>
      <c r="BUA31" s="197"/>
      <c r="BUB31" s="197"/>
      <c r="BUC31" s="197"/>
      <c r="BUD31" s="197"/>
      <c r="BUE31" s="197"/>
      <c r="BUF31" s="197"/>
      <c r="BUG31" s="197"/>
      <c r="BUH31" s="197"/>
      <c r="BUI31" s="197"/>
      <c r="BUJ31" s="197"/>
      <c r="BUK31" s="197"/>
      <c r="BUL31" s="197"/>
      <c r="BUM31" s="197"/>
      <c r="BUN31" s="197"/>
      <c r="BUO31" s="197"/>
      <c r="BUP31" s="197"/>
      <c r="BUQ31" s="197"/>
      <c r="BUR31" s="197"/>
      <c r="BUS31" s="197"/>
      <c r="BUT31" s="197"/>
      <c r="BUU31" s="197"/>
      <c r="BUV31" s="197"/>
      <c r="BUW31" s="197"/>
      <c r="BUX31" s="197"/>
      <c r="BUY31" s="197"/>
      <c r="BUZ31" s="197"/>
      <c r="BVA31" s="197"/>
      <c r="BVB31" s="197"/>
      <c r="BVC31" s="197"/>
      <c r="BVD31" s="197"/>
      <c r="BVE31" s="197"/>
      <c r="BVF31" s="197"/>
      <c r="BVG31" s="197"/>
      <c r="BVH31" s="197"/>
      <c r="BVI31" s="197"/>
      <c r="BVJ31" s="197"/>
      <c r="BVK31" s="197"/>
      <c r="BVL31" s="197"/>
      <c r="BVM31" s="197"/>
      <c r="BVN31" s="197"/>
      <c r="BVO31" s="197"/>
      <c r="BVP31" s="197"/>
      <c r="BVQ31" s="197"/>
      <c r="BVR31" s="197"/>
      <c r="BVS31" s="197"/>
      <c r="BVT31" s="197"/>
      <c r="BVU31" s="197"/>
      <c r="BVV31" s="197"/>
      <c r="BVW31" s="197"/>
      <c r="BVX31" s="197"/>
      <c r="BVY31" s="197"/>
      <c r="BVZ31" s="197"/>
      <c r="BWA31" s="197"/>
      <c r="BWB31" s="197"/>
      <c r="BWC31" s="197"/>
      <c r="BWD31" s="197"/>
      <c r="BWE31" s="197"/>
      <c r="BWF31" s="197"/>
      <c r="BWG31" s="197"/>
      <c r="BWH31" s="197"/>
      <c r="BWI31" s="197"/>
      <c r="BWJ31" s="197"/>
      <c r="BWK31" s="197"/>
      <c r="BWL31" s="197"/>
      <c r="BWM31" s="197"/>
      <c r="BWN31" s="197"/>
      <c r="BWO31" s="197"/>
      <c r="BWP31" s="197"/>
      <c r="BWQ31" s="197"/>
      <c r="BWR31" s="197"/>
      <c r="BWS31" s="197"/>
      <c r="BWT31" s="197"/>
      <c r="BWU31" s="197"/>
      <c r="BWV31" s="197"/>
      <c r="BWW31" s="197"/>
      <c r="BWX31" s="197"/>
      <c r="BWY31" s="197"/>
      <c r="BWZ31" s="197"/>
      <c r="BXA31" s="197"/>
      <c r="BXB31" s="197"/>
      <c r="BXC31" s="197"/>
      <c r="BXD31" s="197"/>
      <c r="BXE31" s="197"/>
      <c r="BXF31" s="197"/>
      <c r="BXG31" s="197"/>
      <c r="BXH31" s="197"/>
      <c r="BXI31" s="197"/>
      <c r="BXJ31" s="197"/>
      <c r="BXK31" s="197"/>
      <c r="BXL31" s="197"/>
      <c r="BXM31" s="197"/>
      <c r="BXN31" s="197"/>
      <c r="BXO31" s="197"/>
      <c r="BXP31" s="197"/>
      <c r="BXQ31" s="197"/>
      <c r="BXR31" s="197"/>
      <c r="BXS31" s="197"/>
      <c r="BXT31" s="197"/>
      <c r="BXU31" s="197"/>
      <c r="BXV31" s="197"/>
      <c r="BXW31" s="197"/>
      <c r="BXX31" s="197"/>
      <c r="BXY31" s="197"/>
      <c r="BXZ31" s="197"/>
      <c r="BYA31" s="197"/>
      <c r="BYB31" s="197"/>
      <c r="BYC31" s="197"/>
      <c r="BYD31" s="197"/>
      <c r="BYE31" s="197"/>
      <c r="BYF31" s="197"/>
      <c r="BYG31" s="197"/>
      <c r="BYH31" s="197"/>
      <c r="BYI31" s="197"/>
      <c r="BYJ31" s="197"/>
      <c r="BYK31" s="197"/>
      <c r="BYL31" s="197"/>
      <c r="BYM31" s="197"/>
      <c r="BYN31" s="197"/>
      <c r="BYO31" s="197"/>
      <c r="BYP31" s="197"/>
      <c r="BYQ31" s="197"/>
      <c r="BYR31" s="197"/>
      <c r="BYS31" s="197"/>
      <c r="BYT31" s="197"/>
      <c r="BYU31" s="197"/>
      <c r="BYV31" s="197"/>
      <c r="BYW31" s="197"/>
      <c r="BYX31" s="197"/>
      <c r="BYY31" s="197"/>
      <c r="BYZ31" s="197"/>
      <c r="BZA31" s="197"/>
      <c r="BZB31" s="197"/>
      <c r="BZC31" s="197"/>
      <c r="BZD31" s="197"/>
      <c r="BZE31" s="197"/>
      <c r="BZF31" s="197"/>
      <c r="BZG31" s="197"/>
      <c r="BZH31" s="197"/>
      <c r="BZI31" s="197"/>
      <c r="BZJ31" s="197"/>
      <c r="BZK31" s="197"/>
      <c r="BZL31" s="197"/>
      <c r="BZM31" s="197"/>
      <c r="BZN31" s="197"/>
      <c r="BZO31" s="197"/>
      <c r="BZP31" s="197"/>
      <c r="BZQ31" s="197"/>
      <c r="BZR31" s="197"/>
      <c r="BZS31" s="197"/>
      <c r="BZT31" s="197"/>
      <c r="BZU31" s="197"/>
      <c r="BZV31" s="197"/>
      <c r="BZW31" s="197"/>
      <c r="BZX31" s="197"/>
      <c r="BZY31" s="197"/>
      <c r="BZZ31" s="197"/>
      <c r="CAA31" s="197"/>
      <c r="CAB31" s="197"/>
      <c r="CAC31" s="197"/>
      <c r="CAD31" s="197"/>
      <c r="CAE31" s="197"/>
      <c r="CAF31" s="197"/>
      <c r="CAG31" s="197"/>
      <c r="CAH31" s="197"/>
      <c r="CAI31" s="197"/>
      <c r="CAJ31" s="197"/>
      <c r="CAK31" s="197"/>
      <c r="CAL31" s="197"/>
      <c r="CAM31" s="197"/>
      <c r="CAN31" s="197"/>
      <c r="CAO31" s="197"/>
      <c r="CAP31" s="197"/>
      <c r="CAQ31" s="197"/>
      <c r="CAR31" s="197"/>
      <c r="CAS31" s="197"/>
      <c r="CAT31" s="197"/>
      <c r="CAU31" s="197"/>
      <c r="CAV31" s="197"/>
      <c r="CAW31" s="197"/>
      <c r="CAX31" s="197"/>
      <c r="CAY31" s="197"/>
      <c r="CAZ31" s="197"/>
      <c r="CBA31" s="197"/>
      <c r="CBB31" s="197"/>
      <c r="CBC31" s="197"/>
      <c r="CBD31" s="197"/>
      <c r="CBE31" s="197"/>
      <c r="CBF31" s="197"/>
      <c r="CBG31" s="197"/>
      <c r="CBH31" s="197"/>
      <c r="CBI31" s="197"/>
      <c r="CBJ31" s="197"/>
      <c r="CBK31" s="197"/>
      <c r="CBL31" s="197"/>
      <c r="CBM31" s="197"/>
      <c r="CBN31" s="197"/>
      <c r="CBO31" s="197"/>
      <c r="CBP31" s="197"/>
      <c r="CBQ31" s="197"/>
      <c r="CBR31" s="197"/>
      <c r="CBS31" s="197"/>
      <c r="CBT31" s="197"/>
      <c r="CBU31" s="197"/>
      <c r="CBV31" s="197"/>
      <c r="CBW31" s="197"/>
      <c r="CBX31" s="197"/>
      <c r="CBY31" s="197"/>
      <c r="CBZ31" s="197"/>
      <c r="CCA31" s="197"/>
      <c r="CCB31" s="197"/>
      <c r="CCC31" s="197"/>
      <c r="CCD31" s="197"/>
      <c r="CCE31" s="197"/>
      <c r="CCF31" s="197"/>
      <c r="CCG31" s="197"/>
      <c r="CCH31" s="197"/>
      <c r="CCI31" s="197"/>
      <c r="CCJ31" s="197"/>
      <c r="CCK31" s="197"/>
      <c r="CCL31" s="197"/>
      <c r="CCM31" s="197"/>
      <c r="CCN31" s="197"/>
      <c r="CCO31" s="197"/>
      <c r="CCP31" s="197"/>
      <c r="CCQ31" s="197"/>
      <c r="CCR31" s="197"/>
      <c r="CCS31" s="197"/>
      <c r="CCT31" s="197"/>
      <c r="CCU31" s="197"/>
      <c r="CCV31" s="197"/>
      <c r="CCW31" s="197"/>
      <c r="CCX31" s="197"/>
      <c r="CCY31" s="197"/>
      <c r="CCZ31" s="197"/>
      <c r="CDA31" s="197"/>
      <c r="CDB31" s="197"/>
      <c r="CDC31" s="197"/>
      <c r="CDD31" s="197"/>
      <c r="CDE31" s="197"/>
      <c r="CDF31" s="197"/>
      <c r="CDG31" s="197"/>
      <c r="CDH31" s="197"/>
      <c r="CDI31" s="197"/>
      <c r="CDJ31" s="197"/>
      <c r="CDK31" s="197"/>
      <c r="CDL31" s="197"/>
      <c r="CDM31" s="197"/>
      <c r="CDN31" s="197"/>
      <c r="CDO31" s="197"/>
      <c r="CDP31" s="197"/>
      <c r="CDQ31" s="197"/>
      <c r="CDR31" s="197"/>
      <c r="CDS31" s="197"/>
      <c r="CDT31" s="197"/>
      <c r="CDU31" s="197"/>
      <c r="CDV31" s="197"/>
      <c r="CDW31" s="197"/>
      <c r="CDX31" s="197"/>
      <c r="CDY31" s="197"/>
      <c r="CDZ31" s="197"/>
      <c r="CEA31" s="197"/>
      <c r="CEB31" s="197"/>
      <c r="CEC31" s="197"/>
      <c r="CED31" s="197"/>
      <c r="CEE31" s="197"/>
      <c r="CEF31" s="197"/>
      <c r="CEG31" s="197"/>
      <c r="CEH31" s="197"/>
      <c r="CEI31" s="197"/>
      <c r="CEJ31" s="197"/>
      <c r="CEK31" s="197"/>
      <c r="CEL31" s="197"/>
      <c r="CEM31" s="197"/>
      <c r="CEN31" s="197"/>
      <c r="CEO31" s="197"/>
      <c r="CEP31" s="197"/>
      <c r="CEQ31" s="197"/>
      <c r="CER31" s="197"/>
      <c r="CES31" s="197"/>
      <c r="CET31" s="197"/>
      <c r="CEU31" s="197"/>
      <c r="CEV31" s="197"/>
      <c r="CEW31" s="197"/>
      <c r="CEX31" s="197"/>
      <c r="CEY31" s="197"/>
      <c r="CEZ31" s="197"/>
      <c r="CFA31" s="197"/>
      <c r="CFB31" s="197"/>
      <c r="CFC31" s="197"/>
      <c r="CFD31" s="197"/>
      <c r="CFE31" s="197"/>
      <c r="CFF31" s="197"/>
      <c r="CFG31" s="197"/>
      <c r="CFH31" s="197"/>
      <c r="CFI31" s="197"/>
      <c r="CFJ31" s="197"/>
      <c r="CFK31" s="197"/>
      <c r="CFL31" s="197"/>
      <c r="CFM31" s="197"/>
      <c r="CFN31" s="197"/>
      <c r="CFO31" s="197"/>
      <c r="CFP31" s="197"/>
      <c r="CFQ31" s="197"/>
      <c r="CFR31" s="197"/>
      <c r="CFS31" s="197"/>
      <c r="CFT31" s="197"/>
      <c r="CFU31" s="197"/>
      <c r="CFV31" s="197"/>
      <c r="CFW31" s="197"/>
      <c r="CFX31" s="197"/>
      <c r="CFY31" s="197"/>
      <c r="CFZ31" s="197"/>
      <c r="CGA31" s="197"/>
      <c r="CGB31" s="197"/>
      <c r="CGC31" s="197"/>
      <c r="CGD31" s="197"/>
      <c r="CGE31" s="197"/>
      <c r="CGF31" s="197"/>
      <c r="CGG31" s="197"/>
      <c r="CGH31" s="197"/>
      <c r="CGI31" s="197"/>
      <c r="CGJ31" s="197"/>
      <c r="CGK31" s="197"/>
      <c r="CGL31" s="197"/>
      <c r="CGM31" s="197"/>
      <c r="CGN31" s="197"/>
      <c r="CGO31" s="197"/>
      <c r="CGP31" s="197"/>
      <c r="CGQ31" s="197"/>
      <c r="CGR31" s="197"/>
      <c r="CGS31" s="197"/>
      <c r="CGT31" s="197"/>
      <c r="CGU31" s="197"/>
      <c r="CGV31" s="197"/>
      <c r="CGW31" s="197"/>
      <c r="CGX31" s="197"/>
      <c r="CGY31" s="197"/>
      <c r="CGZ31" s="197"/>
      <c r="CHA31" s="197"/>
      <c r="CHB31" s="197"/>
      <c r="CHC31" s="197"/>
      <c r="CHD31" s="197"/>
      <c r="CHE31" s="197"/>
      <c r="CHF31" s="197"/>
      <c r="CHG31" s="197"/>
      <c r="CHH31" s="197"/>
      <c r="CHI31" s="197"/>
      <c r="CHJ31" s="197"/>
      <c r="CHK31" s="197"/>
      <c r="CHL31" s="197"/>
      <c r="CHM31" s="197"/>
      <c r="CHN31" s="197"/>
      <c r="CHO31" s="197"/>
      <c r="CHP31" s="197"/>
      <c r="CHQ31" s="197"/>
      <c r="CHR31" s="197"/>
      <c r="CHS31" s="197"/>
      <c r="CHT31" s="197"/>
      <c r="CHU31" s="197"/>
      <c r="CHV31" s="197"/>
      <c r="CHW31" s="197"/>
      <c r="CHX31" s="197"/>
      <c r="CHY31" s="197"/>
      <c r="CHZ31" s="197"/>
      <c r="CIA31" s="197"/>
      <c r="CIB31" s="197"/>
      <c r="CIC31" s="197"/>
      <c r="CID31" s="197"/>
      <c r="CIE31" s="197"/>
      <c r="CIF31" s="197"/>
      <c r="CIG31" s="197"/>
      <c r="CIH31" s="197"/>
      <c r="CII31" s="197"/>
      <c r="CIJ31" s="197"/>
      <c r="CIK31" s="197"/>
      <c r="CIL31" s="197"/>
      <c r="CIM31" s="197"/>
      <c r="CIN31" s="197"/>
      <c r="CIO31" s="197"/>
      <c r="CIP31" s="197"/>
      <c r="CIQ31" s="197"/>
      <c r="CIR31" s="197"/>
      <c r="CIS31" s="197"/>
      <c r="CIT31" s="197"/>
      <c r="CIU31" s="197"/>
      <c r="CIV31" s="197"/>
      <c r="CIW31" s="197"/>
      <c r="CIX31" s="197"/>
      <c r="CIY31" s="197"/>
      <c r="CIZ31" s="197"/>
      <c r="CJA31" s="197"/>
      <c r="CJB31" s="197"/>
      <c r="CJC31" s="197"/>
      <c r="CJD31" s="197"/>
      <c r="CJE31" s="197"/>
      <c r="CJF31" s="197"/>
      <c r="CJG31" s="197"/>
      <c r="CJH31" s="197"/>
      <c r="CJI31" s="197"/>
      <c r="CJJ31" s="197"/>
      <c r="CJK31" s="197"/>
      <c r="CJL31" s="197"/>
      <c r="CJM31" s="197"/>
      <c r="CJN31" s="197"/>
      <c r="CJO31" s="197"/>
      <c r="CJP31" s="197"/>
      <c r="CJQ31" s="197"/>
      <c r="CJR31" s="197"/>
      <c r="CJS31" s="197"/>
      <c r="CJT31" s="197"/>
      <c r="CJU31" s="197"/>
      <c r="CJV31" s="197"/>
      <c r="CJW31" s="197"/>
      <c r="CJX31" s="197"/>
      <c r="CJY31" s="197"/>
      <c r="CJZ31" s="197"/>
      <c r="CKA31" s="197"/>
      <c r="CKB31" s="197"/>
      <c r="CKC31" s="197"/>
      <c r="CKD31" s="197"/>
      <c r="CKE31" s="197"/>
      <c r="CKF31" s="197"/>
      <c r="CKG31" s="197"/>
      <c r="CKH31" s="197"/>
      <c r="CKI31" s="197"/>
      <c r="CKJ31" s="197"/>
      <c r="CKK31" s="197"/>
      <c r="CKL31" s="197"/>
      <c r="CKM31" s="197"/>
      <c r="CKN31" s="197"/>
      <c r="CKO31" s="197"/>
      <c r="CKP31" s="197"/>
      <c r="CKQ31" s="197"/>
      <c r="CKR31" s="197"/>
      <c r="CKS31" s="197"/>
      <c r="CKT31" s="197"/>
      <c r="CKU31" s="197"/>
      <c r="CKV31" s="197"/>
      <c r="CKW31" s="197"/>
      <c r="CKX31" s="197"/>
      <c r="CKY31" s="197"/>
      <c r="CKZ31" s="197"/>
      <c r="CLA31" s="197"/>
      <c r="CLB31" s="197"/>
      <c r="CLC31" s="197"/>
      <c r="CLD31" s="197"/>
      <c r="CLE31" s="197"/>
      <c r="CLF31" s="197"/>
      <c r="CLG31" s="197"/>
      <c r="CLH31" s="197"/>
      <c r="CLI31" s="197"/>
      <c r="CLJ31" s="197"/>
      <c r="CLK31" s="197"/>
      <c r="CLL31" s="197"/>
      <c r="CLM31" s="197"/>
      <c r="CLN31" s="197"/>
      <c r="CLO31" s="197"/>
      <c r="CLP31" s="197"/>
      <c r="CLQ31" s="197"/>
      <c r="CLR31" s="197"/>
      <c r="CLS31" s="197"/>
      <c r="CLT31" s="197"/>
      <c r="CLU31" s="197"/>
      <c r="CLV31" s="197"/>
      <c r="CLW31" s="197"/>
      <c r="CLX31" s="197"/>
      <c r="CLY31" s="197"/>
      <c r="CLZ31" s="197"/>
      <c r="CMA31" s="197"/>
      <c r="CMB31" s="197"/>
      <c r="CMC31" s="197"/>
      <c r="CMD31" s="197"/>
      <c r="CME31" s="197"/>
      <c r="CMF31" s="197"/>
      <c r="CMG31" s="197"/>
      <c r="CMH31" s="197"/>
      <c r="CMI31" s="197"/>
      <c r="CMJ31" s="197"/>
      <c r="CMK31" s="197"/>
      <c r="CML31" s="197"/>
      <c r="CMM31" s="197"/>
      <c r="CMN31" s="197"/>
      <c r="CMO31" s="197"/>
      <c r="CMP31" s="197"/>
      <c r="CMQ31" s="197"/>
      <c r="CMR31" s="197"/>
      <c r="CMS31" s="197"/>
      <c r="CMT31" s="197"/>
      <c r="CMU31" s="197"/>
      <c r="CMV31" s="197"/>
      <c r="CMW31" s="197"/>
      <c r="CMX31" s="197"/>
      <c r="CMY31" s="197"/>
      <c r="CMZ31" s="197"/>
      <c r="CNA31" s="197"/>
      <c r="CNB31" s="197"/>
      <c r="CNC31" s="197"/>
      <c r="CND31" s="197"/>
      <c r="CNE31" s="197"/>
      <c r="CNF31" s="197"/>
      <c r="CNG31" s="197"/>
      <c r="CNH31" s="197"/>
      <c r="CNI31" s="197"/>
      <c r="CNJ31" s="197"/>
      <c r="CNK31" s="197"/>
      <c r="CNL31" s="197"/>
      <c r="CNM31" s="197"/>
      <c r="CNN31" s="197"/>
      <c r="CNO31" s="197"/>
      <c r="CNP31" s="197"/>
      <c r="CNQ31" s="197"/>
      <c r="CNR31" s="197"/>
      <c r="CNS31" s="197"/>
      <c r="CNT31" s="197"/>
      <c r="CNU31" s="197"/>
      <c r="CNV31" s="197"/>
      <c r="CNW31" s="197"/>
      <c r="CNX31" s="197"/>
      <c r="CNY31" s="197"/>
      <c r="CNZ31" s="197"/>
      <c r="COA31" s="197"/>
      <c r="COB31" s="197"/>
      <c r="COC31" s="197"/>
      <c r="COD31" s="197"/>
      <c r="COE31" s="197"/>
      <c r="COF31" s="197"/>
      <c r="COG31" s="197"/>
      <c r="COH31" s="197"/>
      <c r="COI31" s="197"/>
      <c r="COJ31" s="197"/>
      <c r="COK31" s="197"/>
      <c r="COL31" s="197"/>
      <c r="COM31" s="197"/>
      <c r="CON31" s="197"/>
      <c r="COO31" s="197"/>
      <c r="COP31" s="197"/>
      <c r="COQ31" s="197"/>
      <c r="COR31" s="197"/>
      <c r="COS31" s="197"/>
      <c r="COT31" s="197"/>
      <c r="COU31" s="197"/>
      <c r="COV31" s="197"/>
      <c r="COW31" s="197"/>
      <c r="COX31" s="197"/>
      <c r="COY31" s="197"/>
      <c r="COZ31" s="197"/>
      <c r="CPA31" s="197"/>
      <c r="CPB31" s="197"/>
      <c r="CPC31" s="197"/>
      <c r="CPD31" s="197"/>
      <c r="CPE31" s="197"/>
      <c r="CPF31" s="197"/>
      <c r="CPG31" s="197"/>
      <c r="CPH31" s="197"/>
      <c r="CPI31" s="197"/>
      <c r="CPJ31" s="197"/>
      <c r="CPK31" s="197"/>
      <c r="CPL31" s="197"/>
      <c r="CPM31" s="197"/>
      <c r="CPN31" s="197"/>
      <c r="CPO31" s="197"/>
      <c r="CPP31" s="197"/>
      <c r="CPQ31" s="197"/>
      <c r="CPR31" s="197"/>
      <c r="CPS31" s="197"/>
      <c r="CPT31" s="197"/>
      <c r="CPU31" s="197"/>
      <c r="CPV31" s="197"/>
      <c r="CPW31" s="197"/>
      <c r="CPX31" s="197"/>
      <c r="CPY31" s="197"/>
      <c r="CPZ31" s="197"/>
      <c r="CQA31" s="197"/>
      <c r="CQB31" s="197"/>
      <c r="CQC31" s="197"/>
      <c r="CQD31" s="197"/>
      <c r="CQE31" s="197"/>
      <c r="CQF31" s="197"/>
      <c r="CQG31" s="197"/>
      <c r="CQH31" s="197"/>
      <c r="CQI31" s="197"/>
      <c r="CQJ31" s="197"/>
      <c r="CQK31" s="197"/>
      <c r="CQL31" s="197"/>
      <c r="CQM31" s="197"/>
      <c r="CQN31" s="197"/>
      <c r="CQO31" s="197"/>
      <c r="CQP31" s="197"/>
      <c r="CQQ31" s="197"/>
      <c r="CQR31" s="197"/>
      <c r="CQS31" s="197"/>
      <c r="CQT31" s="197"/>
      <c r="CQU31" s="197"/>
      <c r="CQV31" s="197"/>
      <c r="CQW31" s="197"/>
      <c r="CQX31" s="197"/>
      <c r="CQY31" s="197"/>
      <c r="CQZ31" s="197"/>
      <c r="CRA31" s="197"/>
      <c r="CRB31" s="197"/>
      <c r="CRC31" s="197"/>
      <c r="CRD31" s="197"/>
      <c r="CRE31" s="197"/>
      <c r="CRF31" s="197"/>
      <c r="CRG31" s="197"/>
      <c r="CRH31" s="197"/>
      <c r="CRI31" s="197"/>
      <c r="CRJ31" s="197"/>
      <c r="CRK31" s="197"/>
      <c r="CRL31" s="197"/>
      <c r="CRM31" s="197"/>
      <c r="CRN31" s="197"/>
      <c r="CRO31" s="197"/>
      <c r="CRP31" s="197"/>
      <c r="CRQ31" s="197"/>
      <c r="CRR31" s="197"/>
      <c r="CRS31" s="197"/>
      <c r="CRT31" s="197"/>
      <c r="CRU31" s="197"/>
      <c r="CRV31" s="197"/>
      <c r="CRW31" s="197"/>
      <c r="CRX31" s="197"/>
      <c r="CRY31" s="197"/>
      <c r="CRZ31" s="197"/>
      <c r="CSA31" s="197"/>
      <c r="CSB31" s="197"/>
      <c r="CSC31" s="197"/>
      <c r="CSD31" s="197"/>
      <c r="CSE31" s="197"/>
      <c r="CSF31" s="197"/>
      <c r="CSG31" s="197"/>
      <c r="CSH31" s="197"/>
      <c r="CSI31" s="197"/>
      <c r="CSJ31" s="197"/>
      <c r="CSK31" s="197"/>
      <c r="CSL31" s="197"/>
      <c r="CSM31" s="197"/>
      <c r="CSN31" s="197"/>
      <c r="CSO31" s="197"/>
      <c r="CSP31" s="197"/>
      <c r="CSQ31" s="197"/>
      <c r="CSR31" s="197"/>
      <c r="CSS31" s="197"/>
      <c r="CST31" s="197"/>
      <c r="CSU31" s="197"/>
      <c r="CSV31" s="197"/>
      <c r="CSW31" s="197"/>
      <c r="CSX31" s="197"/>
      <c r="CSY31" s="197"/>
      <c r="CSZ31" s="197"/>
      <c r="CTA31" s="197"/>
      <c r="CTB31" s="197"/>
      <c r="CTC31" s="197"/>
      <c r="CTD31" s="197"/>
      <c r="CTE31" s="197"/>
      <c r="CTF31" s="197"/>
      <c r="CTG31" s="197"/>
      <c r="CTH31" s="197"/>
      <c r="CTI31" s="197"/>
      <c r="CTJ31" s="197"/>
      <c r="CTK31" s="197"/>
      <c r="CTL31" s="197"/>
      <c r="CTM31" s="197"/>
      <c r="CTN31" s="197"/>
      <c r="CTO31" s="197"/>
      <c r="CTP31" s="197"/>
      <c r="CTQ31" s="197"/>
      <c r="CTR31" s="197"/>
      <c r="CTS31" s="197"/>
      <c r="CTT31" s="197"/>
      <c r="CTU31" s="197"/>
      <c r="CTV31" s="197"/>
      <c r="CTW31" s="197"/>
      <c r="CTX31" s="197"/>
      <c r="CTY31" s="197"/>
      <c r="CTZ31" s="197"/>
      <c r="CUA31" s="197"/>
      <c r="CUB31" s="197"/>
      <c r="CUC31" s="197"/>
      <c r="CUD31" s="197"/>
      <c r="CUE31" s="197"/>
      <c r="CUF31" s="197"/>
      <c r="CUG31" s="197"/>
      <c r="CUH31" s="197"/>
      <c r="CUI31" s="197"/>
      <c r="CUJ31" s="197"/>
      <c r="CUK31" s="197"/>
      <c r="CUL31" s="197"/>
      <c r="CUM31" s="197"/>
      <c r="CUN31" s="197"/>
      <c r="CUO31" s="197"/>
      <c r="CUP31" s="197"/>
      <c r="CUQ31" s="197"/>
      <c r="CUR31" s="197"/>
      <c r="CUS31" s="197"/>
      <c r="CUT31" s="197"/>
      <c r="CUU31" s="197"/>
      <c r="CUV31" s="197"/>
      <c r="CUW31" s="197"/>
      <c r="CUX31" s="197"/>
      <c r="CUY31" s="197"/>
      <c r="CUZ31" s="197"/>
      <c r="CVA31" s="197"/>
      <c r="CVB31" s="197"/>
      <c r="CVC31" s="197"/>
      <c r="CVD31" s="197"/>
      <c r="CVE31" s="197"/>
      <c r="CVF31" s="197"/>
      <c r="CVG31" s="197"/>
      <c r="CVH31" s="197"/>
      <c r="CVI31" s="197"/>
      <c r="CVJ31" s="197"/>
      <c r="CVK31" s="197"/>
      <c r="CVL31" s="197"/>
      <c r="CVM31" s="197"/>
      <c r="CVN31" s="197"/>
      <c r="CVO31" s="197"/>
      <c r="CVP31" s="197"/>
      <c r="CVQ31" s="197"/>
      <c r="CVR31" s="197"/>
      <c r="CVS31" s="197"/>
      <c r="CVT31" s="197"/>
      <c r="CVU31" s="197"/>
      <c r="CVV31" s="197"/>
      <c r="CVW31" s="197"/>
      <c r="CVX31" s="197"/>
      <c r="CVY31" s="197"/>
      <c r="CVZ31" s="197"/>
      <c r="CWA31" s="197"/>
      <c r="CWB31" s="197"/>
      <c r="CWC31" s="197"/>
      <c r="CWD31" s="197"/>
      <c r="CWE31" s="197"/>
      <c r="CWF31" s="197"/>
      <c r="CWG31" s="197"/>
      <c r="CWH31" s="197"/>
      <c r="CWI31" s="197"/>
      <c r="CWJ31" s="197"/>
      <c r="CWK31" s="197"/>
      <c r="CWL31" s="197"/>
      <c r="CWM31" s="197"/>
      <c r="CWN31" s="197"/>
      <c r="CWO31" s="197"/>
      <c r="CWP31" s="197"/>
      <c r="CWQ31" s="197"/>
      <c r="CWR31" s="197"/>
      <c r="CWS31" s="197"/>
      <c r="CWT31" s="197"/>
      <c r="CWU31" s="197"/>
      <c r="CWV31" s="197"/>
      <c r="CWW31" s="197"/>
      <c r="CWX31" s="197"/>
      <c r="CWY31" s="197"/>
      <c r="CWZ31" s="197"/>
      <c r="CXA31" s="197"/>
      <c r="CXB31" s="197"/>
      <c r="CXC31" s="197"/>
      <c r="CXD31" s="197"/>
      <c r="CXE31" s="197"/>
      <c r="CXF31" s="197"/>
      <c r="CXG31" s="197"/>
      <c r="CXH31" s="197"/>
      <c r="CXI31" s="197"/>
      <c r="CXJ31" s="197"/>
      <c r="CXK31" s="197"/>
      <c r="CXL31" s="197"/>
      <c r="CXM31" s="197"/>
      <c r="CXN31" s="197"/>
      <c r="CXO31" s="197"/>
      <c r="CXP31" s="197"/>
      <c r="CXQ31" s="197"/>
      <c r="CXR31" s="197"/>
      <c r="CXS31" s="197"/>
      <c r="CXT31" s="197"/>
      <c r="CXU31" s="197"/>
      <c r="CXV31" s="197"/>
      <c r="CXW31" s="197"/>
      <c r="CXX31" s="197"/>
      <c r="CXY31" s="197"/>
      <c r="CXZ31" s="197"/>
      <c r="CYA31" s="197"/>
      <c r="CYB31" s="197"/>
      <c r="CYC31" s="197"/>
      <c r="CYD31" s="197"/>
      <c r="CYE31" s="197"/>
      <c r="CYF31" s="197"/>
      <c r="CYG31" s="197"/>
      <c r="CYH31" s="197"/>
      <c r="CYI31" s="197"/>
      <c r="CYJ31" s="197"/>
      <c r="CYK31" s="197"/>
      <c r="CYL31" s="197"/>
      <c r="CYM31" s="197"/>
      <c r="CYN31" s="197"/>
      <c r="CYO31" s="197"/>
      <c r="CYP31" s="197"/>
      <c r="CYQ31" s="197"/>
      <c r="CYR31" s="197"/>
      <c r="CYS31" s="197"/>
      <c r="CYT31" s="197"/>
      <c r="CYU31" s="197"/>
      <c r="CYV31" s="197"/>
      <c r="CYW31" s="197"/>
      <c r="CYX31" s="197"/>
      <c r="CYY31" s="197"/>
      <c r="CYZ31" s="197"/>
      <c r="CZA31" s="197"/>
      <c r="CZB31" s="197"/>
      <c r="CZC31" s="197"/>
      <c r="CZD31" s="197"/>
      <c r="CZE31" s="197"/>
      <c r="CZF31" s="197"/>
      <c r="CZG31" s="197"/>
      <c r="CZH31" s="197"/>
      <c r="CZI31" s="197"/>
      <c r="CZJ31" s="197"/>
      <c r="CZK31" s="197"/>
      <c r="CZL31" s="197"/>
      <c r="CZM31" s="197"/>
      <c r="CZN31" s="197"/>
      <c r="CZO31" s="197"/>
      <c r="CZP31" s="197"/>
      <c r="CZQ31" s="197"/>
      <c r="CZR31" s="197"/>
      <c r="CZS31" s="197"/>
      <c r="CZT31" s="197"/>
      <c r="CZU31" s="197"/>
      <c r="CZV31" s="197"/>
      <c r="CZW31" s="197"/>
      <c r="CZX31" s="197"/>
      <c r="CZY31" s="197"/>
      <c r="CZZ31" s="197"/>
      <c r="DAA31" s="197"/>
      <c r="DAB31" s="197"/>
      <c r="DAC31" s="197"/>
      <c r="DAD31" s="197"/>
      <c r="DAE31" s="197"/>
      <c r="DAF31" s="197"/>
      <c r="DAG31" s="197"/>
      <c r="DAH31" s="197"/>
      <c r="DAI31" s="197"/>
      <c r="DAJ31" s="197"/>
      <c r="DAK31" s="197"/>
      <c r="DAL31" s="197"/>
      <c r="DAM31" s="197"/>
      <c r="DAN31" s="197"/>
      <c r="DAO31" s="197"/>
      <c r="DAP31" s="197"/>
      <c r="DAQ31" s="197"/>
      <c r="DAR31" s="197"/>
      <c r="DAS31" s="197"/>
      <c r="DAT31" s="197"/>
      <c r="DAU31" s="197"/>
      <c r="DAV31" s="197"/>
      <c r="DAW31" s="197"/>
      <c r="DAX31" s="197"/>
      <c r="DAY31" s="197"/>
      <c r="DAZ31" s="197"/>
      <c r="DBA31" s="197"/>
      <c r="DBB31" s="197"/>
      <c r="DBC31" s="197"/>
      <c r="DBD31" s="197"/>
      <c r="DBE31" s="197"/>
      <c r="DBF31" s="197"/>
      <c r="DBG31" s="197"/>
      <c r="DBH31" s="197"/>
      <c r="DBI31" s="197"/>
      <c r="DBJ31" s="197"/>
      <c r="DBK31" s="197"/>
      <c r="DBL31" s="197"/>
      <c r="DBM31" s="197"/>
      <c r="DBN31" s="197"/>
      <c r="DBO31" s="197"/>
      <c r="DBP31" s="197"/>
      <c r="DBQ31" s="197"/>
      <c r="DBR31" s="197"/>
      <c r="DBS31" s="197"/>
      <c r="DBT31" s="197"/>
      <c r="DBU31" s="197"/>
      <c r="DBV31" s="197"/>
      <c r="DBW31" s="197"/>
      <c r="DBX31" s="197"/>
      <c r="DBY31" s="197"/>
      <c r="DBZ31" s="197"/>
      <c r="DCA31" s="197"/>
      <c r="DCB31" s="197"/>
      <c r="DCC31" s="197"/>
      <c r="DCD31" s="197"/>
      <c r="DCE31" s="197"/>
      <c r="DCF31" s="197"/>
      <c r="DCG31" s="197"/>
      <c r="DCH31" s="197"/>
      <c r="DCI31" s="197"/>
      <c r="DCJ31" s="197"/>
      <c r="DCK31" s="197"/>
      <c r="DCL31" s="197"/>
      <c r="DCM31" s="197"/>
      <c r="DCN31" s="197"/>
      <c r="DCO31" s="197"/>
      <c r="DCP31" s="197"/>
      <c r="DCQ31" s="197"/>
      <c r="DCR31" s="197"/>
      <c r="DCS31" s="197"/>
      <c r="DCT31" s="197"/>
      <c r="DCU31" s="197"/>
      <c r="DCV31" s="197"/>
      <c r="DCW31" s="197"/>
      <c r="DCX31" s="197"/>
      <c r="DCY31" s="197"/>
      <c r="DCZ31" s="197"/>
      <c r="DDA31" s="197"/>
      <c r="DDB31" s="197"/>
      <c r="DDC31" s="197"/>
      <c r="DDD31" s="197"/>
      <c r="DDE31" s="197"/>
      <c r="DDF31" s="197"/>
      <c r="DDG31" s="197"/>
      <c r="DDH31" s="197"/>
      <c r="DDI31" s="197"/>
      <c r="DDJ31" s="197"/>
      <c r="DDK31" s="197"/>
      <c r="DDL31" s="197"/>
      <c r="DDM31" s="197"/>
      <c r="DDN31" s="197"/>
      <c r="DDO31" s="197"/>
      <c r="DDP31" s="197"/>
      <c r="DDQ31" s="197"/>
      <c r="DDR31" s="197"/>
      <c r="DDS31" s="197"/>
      <c r="DDT31" s="197"/>
      <c r="DDU31" s="197"/>
      <c r="DDV31" s="197"/>
      <c r="DDW31" s="197"/>
      <c r="DDX31" s="197"/>
      <c r="DDY31" s="197"/>
      <c r="DDZ31" s="197"/>
      <c r="DEA31" s="197"/>
      <c r="DEB31" s="197"/>
      <c r="DEC31" s="197"/>
      <c r="DED31" s="197"/>
      <c r="DEE31" s="197"/>
      <c r="DEF31" s="197"/>
      <c r="DEG31" s="197"/>
      <c r="DEH31" s="197"/>
      <c r="DEI31" s="197"/>
      <c r="DEJ31" s="197"/>
      <c r="DEK31" s="197"/>
      <c r="DEL31" s="197"/>
      <c r="DEM31" s="197"/>
      <c r="DEN31" s="197"/>
      <c r="DEO31" s="197"/>
      <c r="DEP31" s="197"/>
      <c r="DEQ31" s="197"/>
      <c r="DER31" s="197"/>
      <c r="DES31" s="197"/>
      <c r="DET31" s="197"/>
      <c r="DEU31" s="197"/>
      <c r="DEV31" s="197"/>
      <c r="DEW31" s="197"/>
      <c r="DEX31" s="197"/>
      <c r="DEY31" s="197"/>
      <c r="DEZ31" s="197"/>
      <c r="DFA31" s="197"/>
      <c r="DFB31" s="197"/>
      <c r="DFC31" s="197"/>
      <c r="DFD31" s="197"/>
      <c r="DFE31" s="197"/>
      <c r="DFF31" s="197"/>
      <c r="DFG31" s="197"/>
      <c r="DFH31" s="197"/>
      <c r="DFI31" s="197"/>
      <c r="DFJ31" s="197"/>
      <c r="DFK31" s="197"/>
      <c r="DFL31" s="197"/>
      <c r="DFM31" s="197"/>
      <c r="DFN31" s="197"/>
      <c r="DFO31" s="197"/>
      <c r="DFP31" s="197"/>
      <c r="DFQ31" s="197"/>
      <c r="DFR31" s="197"/>
      <c r="DFS31" s="197"/>
      <c r="DFT31" s="197"/>
      <c r="DFU31" s="197"/>
      <c r="DFV31" s="197"/>
      <c r="DFW31" s="197"/>
      <c r="DFX31" s="197"/>
      <c r="DFY31" s="197"/>
      <c r="DFZ31" s="197"/>
      <c r="DGA31" s="197"/>
      <c r="DGB31" s="197"/>
      <c r="DGC31" s="197"/>
      <c r="DGD31" s="197"/>
      <c r="DGE31" s="197"/>
      <c r="DGF31" s="197"/>
      <c r="DGG31" s="197"/>
      <c r="DGH31" s="197"/>
      <c r="DGI31" s="197"/>
      <c r="DGJ31" s="197"/>
      <c r="DGK31" s="197"/>
      <c r="DGL31" s="197"/>
      <c r="DGM31" s="197"/>
      <c r="DGN31" s="197"/>
      <c r="DGO31" s="197"/>
      <c r="DGP31" s="197"/>
      <c r="DGQ31" s="197"/>
      <c r="DGR31" s="197"/>
      <c r="DGS31" s="197"/>
      <c r="DGT31" s="197"/>
      <c r="DGU31" s="197"/>
      <c r="DGV31" s="197"/>
      <c r="DGW31" s="197"/>
      <c r="DGX31" s="197"/>
      <c r="DGY31" s="197"/>
      <c r="DGZ31" s="197"/>
      <c r="DHA31" s="197"/>
      <c r="DHB31" s="197"/>
      <c r="DHC31" s="197"/>
      <c r="DHD31" s="197"/>
      <c r="DHE31" s="197"/>
      <c r="DHF31" s="197"/>
      <c r="DHG31" s="197"/>
      <c r="DHH31" s="197"/>
      <c r="DHI31" s="197"/>
      <c r="DHJ31" s="197"/>
      <c r="DHK31" s="197"/>
      <c r="DHL31" s="197"/>
      <c r="DHM31" s="197"/>
      <c r="DHN31" s="197"/>
      <c r="DHO31" s="197"/>
      <c r="DHP31" s="197"/>
      <c r="DHQ31" s="197"/>
      <c r="DHR31" s="197"/>
      <c r="DHS31" s="197"/>
      <c r="DHT31" s="197"/>
      <c r="DHU31" s="197"/>
      <c r="DHV31" s="197"/>
      <c r="DHW31" s="197"/>
      <c r="DHX31" s="197"/>
      <c r="DHY31" s="197"/>
      <c r="DHZ31" s="197"/>
      <c r="DIA31" s="197"/>
      <c r="DIB31" s="197"/>
      <c r="DIC31" s="197"/>
      <c r="DID31" s="197"/>
      <c r="DIE31" s="197"/>
      <c r="DIF31" s="197"/>
      <c r="DIG31" s="197"/>
      <c r="DIH31" s="197"/>
      <c r="DII31" s="197"/>
      <c r="DIJ31" s="197"/>
      <c r="DIK31" s="197"/>
      <c r="DIL31" s="197"/>
      <c r="DIM31" s="197"/>
      <c r="DIN31" s="197"/>
      <c r="DIO31" s="197"/>
      <c r="DIP31" s="197"/>
      <c r="DIQ31" s="197"/>
      <c r="DIR31" s="197"/>
      <c r="DIS31" s="197"/>
      <c r="DIT31" s="197"/>
      <c r="DIU31" s="197"/>
      <c r="DIV31" s="197"/>
      <c r="DIW31" s="197"/>
      <c r="DIX31" s="197"/>
      <c r="DIY31" s="197"/>
      <c r="DIZ31" s="197"/>
      <c r="DJA31" s="197"/>
      <c r="DJB31" s="197"/>
      <c r="DJC31" s="197"/>
      <c r="DJD31" s="197"/>
      <c r="DJE31" s="197"/>
      <c r="DJF31" s="197"/>
      <c r="DJG31" s="197"/>
      <c r="DJH31" s="197"/>
      <c r="DJI31" s="197"/>
      <c r="DJJ31" s="197"/>
      <c r="DJK31" s="197"/>
      <c r="DJL31" s="197"/>
      <c r="DJM31" s="197"/>
      <c r="DJN31" s="197"/>
      <c r="DJO31" s="197"/>
      <c r="DJP31" s="197"/>
      <c r="DJQ31" s="197"/>
      <c r="DJR31" s="197"/>
      <c r="DJS31" s="197"/>
      <c r="DJT31" s="197"/>
      <c r="DJU31" s="197"/>
      <c r="DJV31" s="197"/>
      <c r="DJW31" s="197"/>
      <c r="DJX31" s="197"/>
      <c r="DJY31" s="197"/>
      <c r="DJZ31" s="197"/>
      <c r="DKA31" s="197"/>
      <c r="DKB31" s="197"/>
      <c r="DKC31" s="197"/>
      <c r="DKD31" s="197"/>
      <c r="DKE31" s="197"/>
      <c r="DKF31" s="197"/>
      <c r="DKG31" s="197"/>
      <c r="DKH31" s="197"/>
      <c r="DKI31" s="197"/>
      <c r="DKJ31" s="197"/>
      <c r="DKK31" s="197"/>
      <c r="DKL31" s="197"/>
      <c r="DKM31" s="197"/>
      <c r="DKN31" s="197"/>
      <c r="DKO31" s="197"/>
      <c r="DKP31" s="197"/>
      <c r="DKQ31" s="197"/>
      <c r="DKR31" s="197"/>
      <c r="DKS31" s="197"/>
      <c r="DKT31" s="197"/>
      <c r="DKU31" s="197"/>
      <c r="DKV31" s="197"/>
      <c r="DKW31" s="197"/>
      <c r="DKX31" s="197"/>
      <c r="DKY31" s="197"/>
      <c r="DKZ31" s="197"/>
      <c r="DLA31" s="197"/>
      <c r="DLB31" s="197"/>
      <c r="DLC31" s="197"/>
      <c r="DLD31" s="197"/>
      <c r="DLE31" s="197"/>
      <c r="DLF31" s="197"/>
      <c r="DLG31" s="197"/>
      <c r="DLH31" s="197"/>
      <c r="DLI31" s="197"/>
      <c r="DLJ31" s="197"/>
      <c r="DLK31" s="197"/>
      <c r="DLL31" s="197"/>
      <c r="DLM31" s="197"/>
      <c r="DLN31" s="197"/>
      <c r="DLO31" s="197"/>
      <c r="DLP31" s="197"/>
      <c r="DLQ31" s="197"/>
      <c r="DLR31" s="197"/>
      <c r="DLS31" s="197"/>
      <c r="DLT31" s="197"/>
      <c r="DLU31" s="197"/>
      <c r="DLV31" s="197"/>
      <c r="DLW31" s="197"/>
      <c r="DLX31" s="197"/>
      <c r="DLY31" s="197"/>
      <c r="DLZ31" s="197"/>
      <c r="DMA31" s="197"/>
      <c r="DMB31" s="197"/>
      <c r="DMC31" s="197"/>
      <c r="DMD31" s="197"/>
      <c r="DME31" s="197"/>
      <c r="DMF31" s="197"/>
      <c r="DMG31" s="197"/>
      <c r="DMH31" s="197"/>
      <c r="DMI31" s="197"/>
      <c r="DMJ31" s="197"/>
      <c r="DMK31" s="197"/>
      <c r="DML31" s="197"/>
      <c r="DMM31" s="197"/>
      <c r="DMN31" s="197"/>
      <c r="DMO31" s="197"/>
      <c r="DMP31" s="197"/>
      <c r="DMQ31" s="197"/>
      <c r="DMR31" s="197"/>
      <c r="DMS31" s="197"/>
      <c r="DMT31" s="197"/>
      <c r="DMU31" s="197"/>
      <c r="DMV31" s="197"/>
      <c r="DMW31" s="197"/>
      <c r="DMX31" s="197"/>
      <c r="DMY31" s="197"/>
      <c r="DMZ31" s="197"/>
      <c r="DNA31" s="197"/>
      <c r="DNB31" s="197"/>
      <c r="DNC31" s="197"/>
      <c r="DND31" s="197"/>
      <c r="DNE31" s="197"/>
      <c r="DNF31" s="197"/>
      <c r="DNG31" s="197"/>
      <c r="DNH31" s="197"/>
      <c r="DNI31" s="197"/>
      <c r="DNJ31" s="197"/>
      <c r="DNK31" s="197"/>
      <c r="DNL31" s="197"/>
      <c r="DNM31" s="197"/>
      <c r="DNN31" s="197"/>
      <c r="DNO31" s="197"/>
      <c r="DNP31" s="197"/>
      <c r="DNQ31" s="197"/>
      <c r="DNR31" s="197"/>
      <c r="DNS31" s="197"/>
      <c r="DNT31" s="197"/>
      <c r="DNU31" s="197"/>
      <c r="DNV31" s="197"/>
      <c r="DNW31" s="197"/>
      <c r="DNX31" s="197"/>
      <c r="DNY31" s="197"/>
      <c r="DNZ31" s="197"/>
      <c r="DOA31" s="197"/>
      <c r="DOB31" s="197"/>
      <c r="DOC31" s="197"/>
      <c r="DOD31" s="197"/>
      <c r="DOE31" s="197"/>
      <c r="DOF31" s="197"/>
      <c r="DOG31" s="197"/>
      <c r="DOH31" s="197"/>
      <c r="DOI31" s="197"/>
      <c r="DOJ31" s="197"/>
      <c r="DOK31" s="197"/>
      <c r="DOL31" s="197"/>
      <c r="DOM31" s="197"/>
      <c r="DON31" s="197"/>
      <c r="DOO31" s="197"/>
      <c r="DOP31" s="197"/>
      <c r="DOQ31" s="197"/>
      <c r="DOR31" s="197"/>
      <c r="DOS31" s="197"/>
      <c r="DOT31" s="197"/>
      <c r="DOU31" s="197"/>
      <c r="DOV31" s="197"/>
      <c r="DOW31" s="197"/>
      <c r="DOX31" s="197"/>
      <c r="DOY31" s="197"/>
      <c r="DOZ31" s="197"/>
      <c r="DPA31" s="197"/>
      <c r="DPB31" s="197"/>
      <c r="DPC31" s="197"/>
      <c r="DPD31" s="197"/>
      <c r="DPE31" s="197"/>
      <c r="DPF31" s="197"/>
      <c r="DPG31" s="197"/>
      <c r="DPH31" s="197"/>
      <c r="DPI31" s="197"/>
      <c r="DPJ31" s="197"/>
      <c r="DPK31" s="197"/>
      <c r="DPL31" s="197"/>
      <c r="DPM31" s="197"/>
      <c r="DPN31" s="197"/>
      <c r="DPO31" s="197"/>
      <c r="DPP31" s="197"/>
      <c r="DPQ31" s="197"/>
      <c r="DPR31" s="197"/>
      <c r="DPS31" s="197"/>
      <c r="DPT31" s="197"/>
      <c r="DPU31" s="197"/>
      <c r="DPV31" s="197"/>
      <c r="DPW31" s="197"/>
      <c r="DPX31" s="197"/>
      <c r="DPY31" s="197"/>
      <c r="DPZ31" s="197"/>
      <c r="DQA31" s="197"/>
      <c r="DQB31" s="197"/>
      <c r="DQC31" s="197"/>
      <c r="DQD31" s="197"/>
      <c r="DQE31" s="197"/>
      <c r="DQF31" s="197"/>
      <c r="DQG31" s="197"/>
      <c r="DQH31" s="197"/>
      <c r="DQI31" s="197"/>
      <c r="DQJ31" s="197"/>
      <c r="DQK31" s="197"/>
      <c r="DQL31" s="197"/>
      <c r="DQM31" s="197"/>
      <c r="DQN31" s="197"/>
      <c r="DQO31" s="197"/>
      <c r="DQP31" s="197"/>
      <c r="DQQ31" s="197"/>
      <c r="DQR31" s="197"/>
      <c r="DQS31" s="197"/>
      <c r="DQT31" s="197"/>
      <c r="DQU31" s="197"/>
      <c r="DQV31" s="197"/>
      <c r="DQW31" s="197"/>
      <c r="DQX31" s="197"/>
      <c r="DQY31" s="197"/>
      <c r="DQZ31" s="197"/>
      <c r="DRA31" s="197"/>
      <c r="DRB31" s="197"/>
      <c r="DRC31" s="197"/>
      <c r="DRD31" s="197"/>
      <c r="DRE31" s="197"/>
      <c r="DRF31" s="197"/>
      <c r="DRG31" s="197"/>
      <c r="DRH31" s="197"/>
      <c r="DRI31" s="197"/>
      <c r="DRJ31" s="197"/>
      <c r="DRK31" s="197"/>
      <c r="DRL31" s="197"/>
      <c r="DRM31" s="197"/>
      <c r="DRN31" s="197"/>
      <c r="DRO31" s="197"/>
      <c r="DRP31" s="197"/>
      <c r="DRQ31" s="197"/>
      <c r="DRR31" s="197"/>
      <c r="DRS31" s="197"/>
      <c r="DRT31" s="197"/>
      <c r="DRU31" s="197"/>
      <c r="DRV31" s="197"/>
      <c r="DRW31" s="197"/>
      <c r="DRX31" s="197"/>
      <c r="DRY31" s="197"/>
      <c r="DRZ31" s="197"/>
      <c r="DSA31" s="197"/>
      <c r="DSB31" s="197"/>
      <c r="DSC31" s="197"/>
      <c r="DSD31" s="197"/>
      <c r="DSE31" s="197"/>
      <c r="DSF31" s="197"/>
      <c r="DSG31" s="197"/>
      <c r="DSH31" s="197"/>
      <c r="DSI31" s="197"/>
      <c r="DSJ31" s="197"/>
      <c r="DSK31" s="197"/>
      <c r="DSL31" s="197"/>
      <c r="DSM31" s="197"/>
      <c r="DSN31" s="197"/>
      <c r="DSO31" s="197"/>
      <c r="DSP31" s="197"/>
      <c r="DSQ31" s="197"/>
      <c r="DSR31" s="197"/>
      <c r="DSS31" s="197"/>
      <c r="DST31" s="197"/>
      <c r="DSU31" s="197"/>
      <c r="DSV31" s="197"/>
      <c r="DSW31" s="197"/>
      <c r="DSX31" s="197"/>
      <c r="DSY31" s="197"/>
      <c r="DSZ31" s="197"/>
      <c r="DTA31" s="197"/>
      <c r="DTB31" s="197"/>
      <c r="DTC31" s="197"/>
      <c r="DTD31" s="197"/>
      <c r="DTE31" s="197"/>
      <c r="DTF31" s="197"/>
      <c r="DTG31" s="197"/>
      <c r="DTH31" s="197"/>
      <c r="DTI31" s="197"/>
      <c r="DTJ31" s="197"/>
      <c r="DTK31" s="197"/>
      <c r="DTL31" s="197"/>
      <c r="DTM31" s="197"/>
      <c r="DTN31" s="197"/>
      <c r="DTO31" s="197"/>
      <c r="DTP31" s="197"/>
      <c r="DTQ31" s="197"/>
      <c r="DTR31" s="197"/>
      <c r="DTS31" s="197"/>
      <c r="DTT31" s="197"/>
      <c r="DTU31" s="197"/>
      <c r="DTV31" s="197"/>
      <c r="DTW31" s="197"/>
      <c r="DTX31" s="197"/>
      <c r="DTY31" s="197"/>
      <c r="DTZ31" s="197"/>
      <c r="DUA31" s="197"/>
      <c r="DUB31" s="197"/>
      <c r="DUC31" s="197"/>
      <c r="DUD31" s="197"/>
      <c r="DUE31" s="197"/>
      <c r="DUF31" s="197"/>
      <c r="DUG31" s="197"/>
      <c r="DUH31" s="197"/>
      <c r="DUI31" s="197"/>
      <c r="DUJ31" s="197"/>
      <c r="DUK31" s="197"/>
      <c r="DUL31" s="197"/>
      <c r="DUM31" s="197"/>
      <c r="DUN31" s="197"/>
      <c r="DUO31" s="197"/>
      <c r="DUP31" s="197"/>
      <c r="DUQ31" s="197"/>
      <c r="DUR31" s="197"/>
      <c r="DUS31" s="197"/>
      <c r="DUT31" s="197"/>
      <c r="DUU31" s="197"/>
      <c r="DUV31" s="197"/>
      <c r="DUW31" s="197"/>
      <c r="DUX31" s="197"/>
      <c r="DUY31" s="197"/>
      <c r="DUZ31" s="197"/>
      <c r="DVA31" s="197"/>
      <c r="DVB31" s="197"/>
      <c r="DVC31" s="197"/>
      <c r="DVD31" s="197"/>
      <c r="DVE31" s="197"/>
      <c r="DVF31" s="197"/>
      <c r="DVG31" s="197"/>
      <c r="DVH31" s="197"/>
      <c r="DVI31" s="197"/>
      <c r="DVJ31" s="197"/>
      <c r="DVK31" s="197"/>
      <c r="DVL31" s="197"/>
      <c r="DVM31" s="197"/>
      <c r="DVN31" s="197"/>
      <c r="DVO31" s="197"/>
      <c r="DVP31" s="197"/>
      <c r="DVQ31" s="197"/>
      <c r="DVR31" s="197"/>
      <c r="DVS31" s="197"/>
      <c r="DVT31" s="197"/>
      <c r="DVU31" s="197"/>
      <c r="DVV31" s="197"/>
      <c r="DVW31" s="197"/>
      <c r="DVX31" s="197"/>
      <c r="DVY31" s="197"/>
      <c r="DVZ31" s="197"/>
      <c r="DWA31" s="197"/>
      <c r="DWB31" s="197"/>
      <c r="DWC31" s="197"/>
      <c r="DWD31" s="197"/>
      <c r="DWE31" s="197"/>
      <c r="DWF31" s="197"/>
      <c r="DWG31" s="197"/>
      <c r="DWH31" s="197"/>
      <c r="DWI31" s="197"/>
      <c r="DWJ31" s="197"/>
      <c r="DWK31" s="197"/>
      <c r="DWL31" s="197"/>
      <c r="DWM31" s="197"/>
      <c r="DWN31" s="197"/>
      <c r="DWO31" s="197"/>
      <c r="DWP31" s="197"/>
      <c r="DWQ31" s="197"/>
      <c r="DWR31" s="197"/>
      <c r="DWS31" s="197"/>
      <c r="DWT31" s="197"/>
      <c r="DWU31" s="197"/>
      <c r="DWV31" s="197"/>
      <c r="DWW31" s="197"/>
      <c r="DWX31" s="197"/>
      <c r="DWY31" s="197"/>
      <c r="DWZ31" s="197"/>
      <c r="DXA31" s="197"/>
      <c r="DXB31" s="197"/>
      <c r="DXC31" s="197"/>
      <c r="DXD31" s="197"/>
      <c r="DXE31" s="197"/>
      <c r="DXF31" s="197"/>
      <c r="DXG31" s="197"/>
      <c r="DXH31" s="197"/>
      <c r="DXI31" s="197"/>
      <c r="DXJ31" s="197"/>
      <c r="DXK31" s="197"/>
      <c r="DXL31" s="197"/>
      <c r="DXM31" s="197"/>
      <c r="DXN31" s="197"/>
      <c r="DXO31" s="197"/>
      <c r="DXP31" s="197"/>
      <c r="DXQ31" s="197"/>
      <c r="DXR31" s="197"/>
      <c r="DXS31" s="197"/>
      <c r="DXT31" s="197"/>
      <c r="DXU31" s="197"/>
      <c r="DXV31" s="197"/>
      <c r="DXW31" s="197"/>
      <c r="DXX31" s="197"/>
      <c r="DXY31" s="197"/>
      <c r="DXZ31" s="197"/>
      <c r="DYA31" s="197"/>
      <c r="DYB31" s="197"/>
      <c r="DYC31" s="197"/>
      <c r="DYD31" s="197"/>
      <c r="DYE31" s="197"/>
      <c r="DYF31" s="197"/>
      <c r="DYG31" s="197"/>
      <c r="DYH31" s="197"/>
      <c r="DYI31" s="197"/>
      <c r="DYJ31" s="197"/>
      <c r="DYK31" s="197"/>
      <c r="DYL31" s="197"/>
      <c r="DYM31" s="197"/>
      <c r="DYN31" s="197"/>
      <c r="DYO31" s="197"/>
      <c r="DYP31" s="197"/>
      <c r="DYQ31" s="197"/>
      <c r="DYR31" s="197"/>
      <c r="DYS31" s="197"/>
      <c r="DYT31" s="197"/>
      <c r="DYU31" s="197"/>
      <c r="DYV31" s="197"/>
      <c r="DYW31" s="197"/>
      <c r="DYX31" s="197"/>
      <c r="DYY31" s="197"/>
      <c r="DYZ31" s="197"/>
      <c r="DZA31" s="197"/>
      <c r="DZB31" s="197"/>
      <c r="DZC31" s="197"/>
      <c r="DZD31" s="197"/>
      <c r="DZE31" s="197"/>
      <c r="DZF31" s="197"/>
      <c r="DZG31" s="197"/>
      <c r="DZH31" s="197"/>
      <c r="DZI31" s="197"/>
      <c r="DZJ31" s="197"/>
      <c r="DZK31" s="197"/>
      <c r="DZL31" s="197"/>
      <c r="DZM31" s="197"/>
      <c r="DZN31" s="197"/>
      <c r="DZO31" s="197"/>
      <c r="DZP31" s="197"/>
      <c r="DZQ31" s="197"/>
      <c r="DZR31" s="197"/>
      <c r="DZS31" s="197"/>
      <c r="DZT31" s="197"/>
      <c r="DZU31" s="197"/>
      <c r="DZV31" s="197"/>
      <c r="DZW31" s="197"/>
      <c r="DZX31" s="197"/>
      <c r="DZY31" s="197"/>
      <c r="DZZ31" s="197"/>
      <c r="EAA31" s="197"/>
      <c r="EAB31" s="197"/>
      <c r="EAC31" s="197"/>
      <c r="EAD31" s="197"/>
      <c r="EAE31" s="197"/>
      <c r="EAF31" s="197"/>
      <c r="EAG31" s="197"/>
      <c r="EAH31" s="197"/>
      <c r="EAI31" s="197"/>
      <c r="EAJ31" s="197"/>
      <c r="EAK31" s="197"/>
      <c r="EAL31" s="197"/>
      <c r="EAM31" s="197"/>
      <c r="EAN31" s="197"/>
      <c r="EAO31" s="197"/>
      <c r="EAP31" s="197"/>
      <c r="EAQ31" s="197"/>
      <c r="EAR31" s="197"/>
      <c r="EAS31" s="197"/>
      <c r="EAT31" s="197"/>
      <c r="EAU31" s="197"/>
      <c r="EAV31" s="197"/>
      <c r="EAW31" s="197"/>
      <c r="EAX31" s="197"/>
      <c r="EAY31" s="197"/>
      <c r="EAZ31" s="197"/>
      <c r="EBA31" s="197"/>
      <c r="EBB31" s="197"/>
      <c r="EBC31" s="197"/>
      <c r="EBD31" s="197"/>
      <c r="EBE31" s="197"/>
      <c r="EBF31" s="197"/>
      <c r="EBG31" s="197"/>
      <c r="EBH31" s="197"/>
      <c r="EBI31" s="197"/>
      <c r="EBJ31" s="197"/>
      <c r="EBK31" s="197"/>
      <c r="EBL31" s="197"/>
      <c r="EBM31" s="197"/>
      <c r="EBN31" s="197"/>
      <c r="EBO31" s="197"/>
      <c r="EBP31" s="197"/>
      <c r="EBQ31" s="197"/>
      <c r="EBR31" s="197"/>
      <c r="EBS31" s="197"/>
      <c r="EBT31" s="197"/>
      <c r="EBU31" s="197"/>
      <c r="EBV31" s="197"/>
      <c r="EBW31" s="197"/>
      <c r="EBX31" s="197"/>
      <c r="EBY31" s="197"/>
      <c r="EBZ31" s="197"/>
      <c r="ECA31" s="197"/>
      <c r="ECB31" s="197"/>
      <c r="ECC31" s="197"/>
      <c r="ECD31" s="197"/>
      <c r="ECE31" s="197"/>
      <c r="ECF31" s="197"/>
      <c r="ECG31" s="197"/>
      <c r="ECH31" s="197"/>
      <c r="ECI31" s="197"/>
      <c r="ECJ31" s="197"/>
      <c r="ECK31" s="197"/>
      <c r="ECL31" s="197"/>
      <c r="ECM31" s="197"/>
      <c r="ECN31" s="197"/>
      <c r="ECO31" s="197"/>
      <c r="ECP31" s="197"/>
      <c r="ECQ31" s="197"/>
      <c r="ECR31" s="197"/>
      <c r="ECS31" s="197"/>
      <c r="ECT31" s="197"/>
      <c r="ECU31" s="197"/>
      <c r="ECV31" s="197"/>
      <c r="ECW31" s="197"/>
      <c r="ECX31" s="197"/>
      <c r="ECY31" s="197"/>
      <c r="ECZ31" s="197"/>
      <c r="EDA31" s="197"/>
      <c r="EDB31" s="197"/>
      <c r="EDC31" s="197"/>
      <c r="EDD31" s="197"/>
      <c r="EDE31" s="197"/>
      <c r="EDF31" s="197"/>
      <c r="EDG31" s="197"/>
      <c r="EDH31" s="197"/>
      <c r="EDI31" s="197"/>
      <c r="EDJ31" s="197"/>
      <c r="EDK31" s="197"/>
      <c r="EDL31" s="197"/>
      <c r="EDM31" s="197"/>
      <c r="EDN31" s="197"/>
      <c r="EDO31" s="197"/>
      <c r="EDP31" s="197"/>
      <c r="EDQ31" s="197"/>
      <c r="EDR31" s="197"/>
      <c r="EDS31" s="197"/>
      <c r="EDT31" s="197"/>
      <c r="EDU31" s="197"/>
      <c r="EDV31" s="197"/>
      <c r="EDW31" s="197"/>
      <c r="EDX31" s="197"/>
      <c r="EDY31" s="197"/>
      <c r="EDZ31" s="197"/>
      <c r="EEA31" s="197"/>
      <c r="EEB31" s="197"/>
      <c r="EEC31" s="197"/>
      <c r="EED31" s="197"/>
      <c r="EEE31" s="197"/>
      <c r="EEF31" s="197"/>
      <c r="EEG31" s="197"/>
      <c r="EEH31" s="197"/>
      <c r="EEI31" s="197"/>
      <c r="EEJ31" s="197"/>
      <c r="EEK31" s="197"/>
      <c r="EEL31" s="197"/>
      <c r="EEM31" s="197"/>
      <c r="EEN31" s="197"/>
      <c r="EEO31" s="197"/>
      <c r="EEP31" s="197"/>
      <c r="EEQ31" s="197"/>
      <c r="EER31" s="197"/>
      <c r="EES31" s="197"/>
      <c r="EET31" s="197"/>
      <c r="EEU31" s="197"/>
      <c r="EEV31" s="197"/>
      <c r="EEW31" s="197"/>
      <c r="EEX31" s="197"/>
      <c r="EEY31" s="197"/>
      <c r="EEZ31" s="197"/>
      <c r="EFA31" s="197"/>
      <c r="EFB31" s="197"/>
      <c r="EFC31" s="197"/>
      <c r="EFD31" s="197"/>
      <c r="EFE31" s="197"/>
      <c r="EFF31" s="197"/>
      <c r="EFG31" s="197"/>
      <c r="EFH31" s="197"/>
      <c r="EFI31" s="197"/>
      <c r="EFJ31" s="197"/>
      <c r="EFK31" s="197"/>
      <c r="EFL31" s="197"/>
      <c r="EFM31" s="197"/>
      <c r="EFN31" s="197"/>
      <c r="EFO31" s="197"/>
      <c r="EFP31" s="197"/>
      <c r="EFQ31" s="197"/>
      <c r="EFR31" s="197"/>
      <c r="EFS31" s="197"/>
      <c r="EFT31" s="197"/>
      <c r="EFU31" s="197"/>
      <c r="EFV31" s="197"/>
      <c r="EFW31" s="197"/>
      <c r="EFX31" s="197"/>
      <c r="EFY31" s="197"/>
      <c r="EFZ31" s="197"/>
      <c r="EGA31" s="197"/>
      <c r="EGB31" s="197"/>
      <c r="EGC31" s="197"/>
      <c r="EGD31" s="197"/>
      <c r="EGE31" s="197"/>
      <c r="EGF31" s="197"/>
      <c r="EGG31" s="197"/>
      <c r="EGH31" s="197"/>
      <c r="EGI31" s="197"/>
      <c r="EGJ31" s="197"/>
      <c r="EGK31" s="197"/>
      <c r="EGL31" s="197"/>
      <c r="EGM31" s="197"/>
      <c r="EGN31" s="197"/>
      <c r="EGO31" s="197"/>
      <c r="EGP31" s="197"/>
      <c r="EGQ31" s="197"/>
      <c r="EGR31" s="197"/>
      <c r="EGS31" s="197"/>
      <c r="EGT31" s="197"/>
      <c r="EGU31" s="197"/>
      <c r="EGV31" s="197"/>
      <c r="EGW31" s="197"/>
      <c r="EGX31" s="197"/>
      <c r="EGY31" s="197"/>
      <c r="EGZ31" s="197"/>
      <c r="EHA31" s="197"/>
      <c r="EHB31" s="197"/>
      <c r="EHC31" s="197"/>
      <c r="EHD31" s="197"/>
      <c r="EHE31" s="197"/>
      <c r="EHF31" s="197"/>
      <c r="EHG31" s="197"/>
      <c r="EHH31" s="197"/>
      <c r="EHI31" s="197"/>
      <c r="EHJ31" s="197"/>
      <c r="EHK31" s="197"/>
      <c r="EHL31" s="197"/>
      <c r="EHM31" s="197"/>
      <c r="EHN31" s="197"/>
      <c r="EHO31" s="197"/>
      <c r="EHP31" s="197"/>
      <c r="EHQ31" s="197"/>
      <c r="EHR31" s="197"/>
      <c r="EHS31" s="197"/>
      <c r="EHT31" s="197"/>
      <c r="EHU31" s="197"/>
      <c r="EHV31" s="197"/>
      <c r="EHW31" s="197"/>
      <c r="EHX31" s="197"/>
      <c r="EHY31" s="197"/>
      <c r="EHZ31" s="197"/>
      <c r="EIA31" s="197"/>
      <c r="EIB31" s="197"/>
      <c r="EIC31" s="197"/>
      <c r="EID31" s="197"/>
      <c r="EIE31" s="197"/>
      <c r="EIF31" s="197"/>
      <c r="EIG31" s="197"/>
      <c r="EIH31" s="197"/>
      <c r="EII31" s="197"/>
      <c r="EIJ31" s="197"/>
      <c r="EIK31" s="197"/>
      <c r="EIL31" s="197"/>
      <c r="EIM31" s="197"/>
      <c r="EIN31" s="197"/>
      <c r="EIO31" s="197"/>
      <c r="EIP31" s="197"/>
      <c r="EIQ31" s="197"/>
      <c r="EIR31" s="197"/>
      <c r="EIS31" s="197"/>
      <c r="EIT31" s="197"/>
      <c r="EIU31" s="197"/>
      <c r="EIV31" s="197"/>
      <c r="EIW31" s="197"/>
      <c r="EIX31" s="197"/>
      <c r="EIY31" s="197"/>
      <c r="EIZ31" s="197"/>
      <c r="EJA31" s="197"/>
      <c r="EJB31" s="197"/>
      <c r="EJC31" s="197"/>
      <c r="EJD31" s="197"/>
      <c r="EJE31" s="197"/>
      <c r="EJF31" s="197"/>
      <c r="EJG31" s="197"/>
      <c r="EJH31" s="197"/>
      <c r="EJI31" s="197"/>
      <c r="EJJ31" s="197"/>
      <c r="EJK31" s="197"/>
      <c r="EJL31" s="197"/>
      <c r="EJM31" s="197"/>
      <c r="EJN31" s="197"/>
      <c r="EJO31" s="197"/>
      <c r="EJP31" s="197"/>
      <c r="EJQ31" s="197"/>
      <c r="EJR31" s="197"/>
      <c r="EJS31" s="197"/>
      <c r="EJT31" s="197"/>
      <c r="EJU31" s="197"/>
      <c r="EJV31" s="197"/>
      <c r="EJW31" s="197"/>
      <c r="EJX31" s="197"/>
      <c r="EJY31" s="197"/>
      <c r="EJZ31" s="197"/>
      <c r="EKA31" s="197"/>
      <c r="EKB31" s="197"/>
      <c r="EKC31" s="197"/>
      <c r="EKD31" s="197"/>
      <c r="EKE31" s="197"/>
      <c r="EKF31" s="197"/>
      <c r="EKG31" s="197"/>
      <c r="EKH31" s="197"/>
      <c r="EKI31" s="197"/>
      <c r="EKJ31" s="197"/>
      <c r="EKK31" s="197"/>
      <c r="EKL31" s="197"/>
      <c r="EKM31" s="197"/>
      <c r="EKN31" s="197"/>
      <c r="EKO31" s="197"/>
      <c r="EKP31" s="197"/>
      <c r="EKQ31" s="197"/>
      <c r="EKR31" s="197"/>
      <c r="EKS31" s="197"/>
      <c r="EKT31" s="197"/>
      <c r="EKU31" s="197"/>
      <c r="EKV31" s="197"/>
      <c r="EKW31" s="197"/>
      <c r="EKX31" s="197"/>
      <c r="EKY31" s="197"/>
      <c r="EKZ31" s="197"/>
      <c r="ELA31" s="197"/>
      <c r="ELB31" s="197"/>
      <c r="ELC31" s="197"/>
      <c r="ELD31" s="197"/>
      <c r="ELE31" s="197"/>
      <c r="ELF31" s="197"/>
      <c r="ELG31" s="197"/>
      <c r="ELH31" s="197"/>
      <c r="ELI31" s="197"/>
      <c r="ELJ31" s="197"/>
      <c r="ELK31" s="197"/>
      <c r="ELL31" s="197"/>
      <c r="ELM31" s="197"/>
      <c r="ELN31" s="197"/>
      <c r="ELO31" s="197"/>
      <c r="ELP31" s="197"/>
      <c r="ELQ31" s="197"/>
      <c r="ELR31" s="197"/>
      <c r="ELS31" s="197"/>
      <c r="ELT31" s="197"/>
      <c r="ELU31" s="197"/>
      <c r="ELV31" s="197"/>
      <c r="ELW31" s="197"/>
      <c r="ELX31" s="197"/>
      <c r="ELY31" s="197"/>
      <c r="ELZ31" s="197"/>
      <c r="EMA31" s="197"/>
      <c r="EMB31" s="197"/>
      <c r="EMC31" s="197"/>
      <c r="EMD31" s="197"/>
      <c r="EME31" s="197"/>
      <c r="EMF31" s="197"/>
      <c r="EMG31" s="197"/>
      <c r="EMH31" s="197"/>
      <c r="EMI31" s="197"/>
      <c r="EMJ31" s="197"/>
      <c r="EMK31" s="197"/>
      <c r="EML31" s="197"/>
      <c r="EMM31" s="197"/>
      <c r="EMN31" s="197"/>
      <c r="EMO31" s="197"/>
      <c r="EMP31" s="197"/>
      <c r="EMQ31" s="197"/>
      <c r="EMR31" s="197"/>
      <c r="EMS31" s="197"/>
      <c r="EMT31" s="197"/>
      <c r="EMU31" s="197"/>
      <c r="EMV31" s="197"/>
      <c r="EMW31" s="197"/>
      <c r="EMX31" s="197"/>
      <c r="EMY31" s="197"/>
      <c r="EMZ31" s="197"/>
      <c r="ENA31" s="197"/>
      <c r="ENB31" s="197"/>
      <c r="ENC31" s="197"/>
      <c r="END31" s="197"/>
      <c r="ENE31" s="197"/>
      <c r="ENF31" s="197"/>
      <c r="ENG31" s="197"/>
      <c r="ENH31" s="197"/>
      <c r="ENI31" s="197"/>
      <c r="ENJ31" s="197"/>
      <c r="ENK31" s="197"/>
      <c r="ENL31" s="197"/>
      <c r="ENM31" s="197"/>
      <c r="ENN31" s="197"/>
      <c r="ENO31" s="197"/>
      <c r="ENP31" s="197"/>
      <c r="ENQ31" s="197"/>
      <c r="ENR31" s="197"/>
      <c r="ENS31" s="197"/>
      <c r="ENT31" s="197"/>
      <c r="ENU31" s="197"/>
      <c r="ENV31" s="197"/>
      <c r="ENW31" s="197"/>
      <c r="ENX31" s="197"/>
      <c r="ENY31" s="197"/>
      <c r="ENZ31" s="197"/>
      <c r="EOA31" s="197"/>
      <c r="EOB31" s="197"/>
      <c r="EOC31" s="197"/>
      <c r="EOD31" s="197"/>
      <c r="EOE31" s="197"/>
      <c r="EOF31" s="197"/>
      <c r="EOG31" s="197"/>
      <c r="EOH31" s="197"/>
      <c r="EOI31" s="197"/>
      <c r="EOJ31" s="197"/>
      <c r="EOK31" s="197"/>
      <c r="EOL31" s="197"/>
      <c r="EOM31" s="197"/>
      <c r="EON31" s="197"/>
      <c r="EOO31" s="197"/>
      <c r="EOP31" s="197"/>
      <c r="EOQ31" s="197"/>
      <c r="EOR31" s="197"/>
      <c r="EOS31" s="197"/>
      <c r="EOT31" s="197"/>
      <c r="EOU31" s="197"/>
      <c r="EOV31" s="197"/>
      <c r="EOW31" s="197"/>
      <c r="EOX31" s="197"/>
      <c r="EOY31" s="197"/>
      <c r="EOZ31" s="197"/>
      <c r="EPA31" s="197"/>
      <c r="EPB31" s="197"/>
      <c r="EPC31" s="197"/>
      <c r="EPD31" s="197"/>
      <c r="EPE31" s="197"/>
      <c r="EPF31" s="197"/>
      <c r="EPG31" s="197"/>
      <c r="EPH31" s="197"/>
      <c r="EPI31" s="197"/>
      <c r="EPJ31" s="197"/>
      <c r="EPK31" s="197"/>
      <c r="EPL31" s="197"/>
      <c r="EPM31" s="197"/>
      <c r="EPN31" s="197"/>
      <c r="EPO31" s="197"/>
      <c r="EPP31" s="197"/>
      <c r="EPQ31" s="197"/>
      <c r="EPR31" s="197"/>
      <c r="EPS31" s="197"/>
      <c r="EPT31" s="197"/>
      <c r="EPU31" s="197"/>
      <c r="EPV31" s="197"/>
      <c r="EPW31" s="197"/>
      <c r="EPX31" s="197"/>
      <c r="EPY31" s="197"/>
      <c r="EPZ31" s="197"/>
      <c r="EQA31" s="197"/>
      <c r="EQB31" s="197"/>
      <c r="EQC31" s="197"/>
      <c r="EQD31" s="197"/>
      <c r="EQE31" s="197"/>
      <c r="EQF31" s="197"/>
      <c r="EQG31" s="197"/>
      <c r="EQH31" s="197"/>
      <c r="EQI31" s="197"/>
      <c r="EQJ31" s="197"/>
      <c r="EQK31" s="197"/>
      <c r="EQL31" s="197"/>
      <c r="EQM31" s="197"/>
      <c r="EQN31" s="197"/>
      <c r="EQO31" s="197"/>
      <c r="EQP31" s="197"/>
      <c r="EQQ31" s="197"/>
      <c r="EQR31" s="197"/>
      <c r="EQS31" s="197"/>
      <c r="EQT31" s="197"/>
      <c r="EQU31" s="197"/>
      <c r="EQV31" s="197"/>
      <c r="EQW31" s="197"/>
      <c r="EQX31" s="197"/>
      <c r="EQY31" s="197"/>
      <c r="EQZ31" s="197"/>
      <c r="ERA31" s="197"/>
      <c r="ERB31" s="197"/>
      <c r="ERC31" s="197"/>
      <c r="ERD31" s="197"/>
      <c r="ERE31" s="197"/>
      <c r="ERF31" s="197"/>
      <c r="ERG31" s="197"/>
      <c r="ERH31" s="197"/>
      <c r="ERI31" s="197"/>
      <c r="ERJ31" s="197"/>
      <c r="ERK31" s="197"/>
      <c r="ERL31" s="197"/>
      <c r="ERM31" s="197"/>
      <c r="ERN31" s="197"/>
      <c r="ERO31" s="197"/>
      <c r="ERP31" s="197"/>
      <c r="ERQ31" s="197"/>
      <c r="ERR31" s="197"/>
      <c r="ERS31" s="197"/>
      <c r="ERT31" s="197"/>
      <c r="ERU31" s="197"/>
      <c r="ERV31" s="197"/>
      <c r="ERW31" s="197"/>
      <c r="ERX31" s="197"/>
      <c r="ERY31" s="197"/>
      <c r="ERZ31" s="197"/>
      <c r="ESA31" s="197"/>
      <c r="ESB31" s="197"/>
      <c r="ESC31" s="197"/>
      <c r="ESD31" s="197"/>
      <c r="ESE31" s="197"/>
      <c r="ESF31" s="197"/>
      <c r="ESG31" s="197"/>
      <c r="ESH31" s="197"/>
      <c r="ESI31" s="197"/>
      <c r="ESJ31" s="197"/>
      <c r="ESK31" s="197"/>
      <c r="ESL31" s="197"/>
      <c r="ESM31" s="197"/>
      <c r="ESN31" s="197"/>
      <c r="ESO31" s="197"/>
      <c r="ESP31" s="197"/>
      <c r="ESQ31" s="197"/>
      <c r="ESR31" s="197"/>
      <c r="ESS31" s="197"/>
      <c r="EST31" s="197"/>
      <c r="ESU31" s="197"/>
      <c r="ESV31" s="197"/>
      <c r="ESW31" s="197"/>
      <c r="ESX31" s="197"/>
      <c r="ESY31" s="197"/>
      <c r="ESZ31" s="197"/>
      <c r="ETA31" s="197"/>
      <c r="ETB31" s="197"/>
      <c r="ETC31" s="197"/>
      <c r="ETD31" s="197"/>
      <c r="ETE31" s="197"/>
      <c r="ETF31" s="197"/>
      <c r="ETG31" s="197"/>
      <c r="ETH31" s="197"/>
      <c r="ETI31" s="197"/>
      <c r="ETJ31" s="197"/>
      <c r="ETK31" s="197"/>
      <c r="ETL31" s="197"/>
      <c r="ETM31" s="197"/>
      <c r="ETN31" s="197"/>
      <c r="ETO31" s="197"/>
      <c r="ETP31" s="197"/>
      <c r="ETQ31" s="197"/>
      <c r="ETR31" s="197"/>
      <c r="ETS31" s="197"/>
      <c r="ETT31" s="197"/>
      <c r="ETU31" s="197"/>
      <c r="ETV31" s="197"/>
      <c r="ETW31" s="197"/>
      <c r="ETX31" s="197"/>
      <c r="ETY31" s="197"/>
      <c r="ETZ31" s="197"/>
      <c r="EUA31" s="197"/>
      <c r="EUB31" s="197"/>
      <c r="EUC31" s="197"/>
      <c r="EUD31" s="197"/>
      <c r="EUE31" s="197"/>
      <c r="EUF31" s="197"/>
      <c r="EUG31" s="197"/>
      <c r="EUH31" s="197"/>
      <c r="EUI31" s="197"/>
      <c r="EUJ31" s="197"/>
      <c r="EUK31" s="197"/>
      <c r="EUL31" s="197"/>
      <c r="EUM31" s="197"/>
      <c r="EUN31" s="197"/>
      <c r="EUO31" s="197"/>
      <c r="EUP31" s="197"/>
      <c r="EUQ31" s="197"/>
      <c r="EUR31" s="197"/>
      <c r="EUS31" s="197"/>
      <c r="EUT31" s="197"/>
      <c r="EUU31" s="197"/>
      <c r="EUV31" s="197"/>
      <c r="EUW31" s="197"/>
      <c r="EUX31" s="197"/>
      <c r="EUY31" s="197"/>
      <c r="EUZ31" s="197"/>
      <c r="EVA31" s="197"/>
      <c r="EVB31" s="197"/>
      <c r="EVC31" s="197"/>
      <c r="EVD31" s="197"/>
      <c r="EVE31" s="197"/>
      <c r="EVF31" s="197"/>
      <c r="EVG31" s="197"/>
      <c r="EVH31" s="197"/>
      <c r="EVI31" s="197"/>
      <c r="EVJ31" s="197"/>
      <c r="EVK31" s="197"/>
      <c r="EVL31" s="197"/>
      <c r="EVM31" s="197"/>
      <c r="EVN31" s="197"/>
      <c r="EVO31" s="197"/>
      <c r="EVP31" s="197"/>
      <c r="EVQ31" s="197"/>
      <c r="EVR31" s="197"/>
      <c r="EVS31" s="197"/>
      <c r="EVT31" s="197"/>
      <c r="EVU31" s="197"/>
      <c r="EVV31" s="197"/>
      <c r="EVW31" s="197"/>
      <c r="EVX31" s="197"/>
      <c r="EVY31" s="197"/>
      <c r="EVZ31" s="197"/>
      <c r="EWA31" s="197"/>
      <c r="EWB31" s="197"/>
      <c r="EWC31" s="197"/>
      <c r="EWD31" s="197"/>
      <c r="EWE31" s="197"/>
      <c r="EWF31" s="197"/>
      <c r="EWG31" s="197"/>
      <c r="EWH31" s="197"/>
      <c r="EWI31" s="197"/>
      <c r="EWJ31" s="197"/>
      <c r="EWK31" s="197"/>
      <c r="EWL31" s="197"/>
      <c r="EWM31" s="197"/>
      <c r="EWN31" s="197"/>
      <c r="EWO31" s="197"/>
      <c r="EWP31" s="197"/>
      <c r="EWQ31" s="197"/>
      <c r="EWR31" s="197"/>
      <c r="EWS31" s="197"/>
      <c r="EWT31" s="197"/>
      <c r="EWU31" s="197"/>
      <c r="EWV31" s="197"/>
      <c r="EWW31" s="197"/>
      <c r="EWX31" s="197"/>
      <c r="EWY31" s="197"/>
      <c r="EWZ31" s="197"/>
      <c r="EXA31" s="197"/>
      <c r="EXB31" s="197"/>
      <c r="EXC31" s="197"/>
      <c r="EXD31" s="197"/>
      <c r="EXE31" s="197"/>
      <c r="EXF31" s="197"/>
      <c r="EXG31" s="197"/>
      <c r="EXH31" s="197"/>
      <c r="EXI31" s="197"/>
      <c r="EXJ31" s="197"/>
      <c r="EXK31" s="197"/>
      <c r="EXL31" s="197"/>
      <c r="EXM31" s="197"/>
      <c r="EXN31" s="197"/>
      <c r="EXO31" s="197"/>
      <c r="EXP31" s="197"/>
      <c r="EXQ31" s="197"/>
      <c r="EXR31" s="197"/>
      <c r="EXS31" s="197"/>
      <c r="EXT31" s="197"/>
      <c r="EXU31" s="197"/>
      <c r="EXV31" s="197"/>
      <c r="EXW31" s="197"/>
      <c r="EXX31" s="197"/>
      <c r="EXY31" s="197"/>
      <c r="EXZ31" s="197"/>
      <c r="EYA31" s="197"/>
      <c r="EYB31" s="197"/>
      <c r="EYC31" s="197"/>
      <c r="EYD31" s="197"/>
      <c r="EYE31" s="197"/>
      <c r="EYF31" s="197"/>
      <c r="EYG31" s="197"/>
      <c r="EYH31" s="197"/>
      <c r="EYI31" s="197"/>
      <c r="EYJ31" s="197"/>
      <c r="EYK31" s="197"/>
      <c r="EYL31" s="197"/>
      <c r="EYM31" s="197"/>
      <c r="EYN31" s="197"/>
      <c r="EYO31" s="197"/>
      <c r="EYP31" s="197"/>
      <c r="EYQ31" s="197"/>
      <c r="EYR31" s="197"/>
      <c r="EYS31" s="197"/>
      <c r="EYT31" s="197"/>
      <c r="EYU31" s="197"/>
      <c r="EYV31" s="197"/>
      <c r="EYW31" s="197"/>
      <c r="EYX31" s="197"/>
      <c r="EYY31" s="197"/>
      <c r="EYZ31" s="197"/>
      <c r="EZA31" s="197"/>
      <c r="EZB31" s="197"/>
      <c r="EZC31" s="197"/>
      <c r="EZD31" s="197"/>
      <c r="EZE31" s="197"/>
      <c r="EZF31" s="197"/>
      <c r="EZG31" s="197"/>
      <c r="EZH31" s="197"/>
      <c r="EZI31" s="197"/>
      <c r="EZJ31" s="197"/>
      <c r="EZK31" s="197"/>
      <c r="EZL31" s="197"/>
      <c r="EZM31" s="197"/>
      <c r="EZN31" s="197"/>
      <c r="EZO31" s="197"/>
      <c r="EZP31" s="197"/>
      <c r="EZQ31" s="197"/>
      <c r="EZR31" s="197"/>
      <c r="EZS31" s="197"/>
      <c r="EZT31" s="197"/>
      <c r="EZU31" s="197"/>
      <c r="EZV31" s="197"/>
      <c r="EZW31" s="197"/>
      <c r="EZX31" s="197"/>
      <c r="EZY31" s="197"/>
      <c r="EZZ31" s="197"/>
      <c r="FAA31" s="197"/>
      <c r="FAB31" s="197"/>
      <c r="FAC31" s="197"/>
      <c r="FAD31" s="197"/>
      <c r="FAE31" s="197"/>
      <c r="FAF31" s="197"/>
      <c r="FAG31" s="197"/>
      <c r="FAH31" s="197"/>
      <c r="FAI31" s="197"/>
      <c r="FAJ31" s="197"/>
      <c r="FAK31" s="197"/>
      <c r="FAL31" s="197"/>
      <c r="FAM31" s="197"/>
      <c r="FAN31" s="197"/>
      <c r="FAO31" s="197"/>
      <c r="FAP31" s="197"/>
      <c r="FAQ31" s="197"/>
      <c r="FAR31" s="197"/>
      <c r="FAS31" s="197"/>
      <c r="FAT31" s="197"/>
      <c r="FAU31" s="197"/>
      <c r="FAV31" s="197"/>
      <c r="FAW31" s="197"/>
      <c r="FAX31" s="197"/>
      <c r="FAY31" s="197"/>
      <c r="FAZ31" s="197"/>
      <c r="FBA31" s="197"/>
      <c r="FBB31" s="197"/>
      <c r="FBC31" s="197"/>
      <c r="FBD31" s="197"/>
      <c r="FBE31" s="197"/>
      <c r="FBF31" s="197"/>
      <c r="FBG31" s="197"/>
      <c r="FBH31" s="197"/>
      <c r="FBI31" s="197"/>
      <c r="FBJ31" s="197"/>
      <c r="FBK31" s="197"/>
      <c r="FBL31" s="197"/>
      <c r="FBM31" s="197"/>
      <c r="FBN31" s="197"/>
      <c r="FBO31" s="197"/>
      <c r="FBP31" s="197"/>
      <c r="FBQ31" s="197"/>
      <c r="FBR31" s="197"/>
      <c r="FBS31" s="197"/>
      <c r="FBT31" s="197"/>
      <c r="FBU31" s="197"/>
      <c r="FBV31" s="197"/>
      <c r="FBW31" s="197"/>
      <c r="FBX31" s="197"/>
      <c r="FBY31" s="197"/>
      <c r="FBZ31" s="197"/>
      <c r="FCA31" s="197"/>
      <c r="FCB31" s="197"/>
      <c r="FCC31" s="197"/>
      <c r="FCD31" s="197"/>
      <c r="FCE31" s="197"/>
      <c r="FCF31" s="197"/>
      <c r="FCG31" s="197"/>
      <c r="FCH31" s="197"/>
      <c r="FCI31" s="197"/>
      <c r="FCJ31" s="197"/>
      <c r="FCK31" s="197"/>
      <c r="FCL31" s="197"/>
      <c r="FCM31" s="197"/>
      <c r="FCN31" s="197"/>
      <c r="FCO31" s="197"/>
      <c r="FCP31" s="197"/>
      <c r="FCQ31" s="197"/>
      <c r="FCR31" s="197"/>
      <c r="FCS31" s="197"/>
      <c r="FCT31" s="197"/>
      <c r="FCU31" s="197"/>
      <c r="FCV31" s="197"/>
      <c r="FCW31" s="197"/>
      <c r="FCX31" s="197"/>
      <c r="FCY31" s="197"/>
      <c r="FCZ31" s="197"/>
      <c r="FDA31" s="197"/>
      <c r="FDB31" s="197"/>
      <c r="FDC31" s="197"/>
      <c r="FDD31" s="197"/>
      <c r="FDE31" s="197"/>
      <c r="FDF31" s="197"/>
      <c r="FDG31" s="197"/>
      <c r="FDH31" s="197"/>
      <c r="FDI31" s="197"/>
      <c r="FDJ31" s="197"/>
      <c r="FDK31" s="197"/>
      <c r="FDL31" s="197"/>
      <c r="FDM31" s="197"/>
      <c r="FDN31" s="197"/>
      <c r="FDO31" s="197"/>
      <c r="FDP31" s="197"/>
      <c r="FDQ31" s="197"/>
      <c r="FDR31" s="197"/>
      <c r="FDS31" s="197"/>
      <c r="FDT31" s="197"/>
      <c r="FDU31" s="197"/>
      <c r="FDV31" s="197"/>
      <c r="FDW31" s="197"/>
      <c r="FDX31" s="197"/>
      <c r="FDY31" s="197"/>
      <c r="FDZ31" s="197"/>
      <c r="FEA31" s="197"/>
      <c r="FEB31" s="197"/>
      <c r="FEC31" s="197"/>
      <c r="FED31" s="197"/>
      <c r="FEE31" s="197"/>
      <c r="FEF31" s="197"/>
      <c r="FEG31" s="197"/>
      <c r="FEH31" s="197"/>
      <c r="FEI31" s="197"/>
      <c r="FEJ31" s="197"/>
      <c r="FEK31" s="197"/>
      <c r="FEL31" s="197"/>
      <c r="FEM31" s="197"/>
      <c r="FEN31" s="197"/>
      <c r="FEO31" s="197"/>
      <c r="FEP31" s="197"/>
      <c r="FEQ31" s="197"/>
      <c r="FER31" s="197"/>
      <c r="FES31" s="197"/>
      <c r="FET31" s="197"/>
      <c r="FEU31" s="197"/>
      <c r="FEV31" s="197"/>
      <c r="FEW31" s="197"/>
      <c r="FEX31" s="197"/>
      <c r="FEY31" s="197"/>
      <c r="FEZ31" s="197"/>
      <c r="FFA31" s="197"/>
      <c r="FFB31" s="197"/>
      <c r="FFC31" s="197"/>
      <c r="FFD31" s="197"/>
      <c r="FFE31" s="197"/>
      <c r="FFF31" s="197"/>
      <c r="FFG31" s="197"/>
      <c r="FFH31" s="197"/>
      <c r="FFI31" s="197"/>
      <c r="FFJ31" s="197"/>
      <c r="FFK31" s="197"/>
      <c r="FFL31" s="197"/>
      <c r="FFM31" s="197"/>
      <c r="FFN31" s="197"/>
      <c r="FFO31" s="197"/>
      <c r="FFP31" s="197"/>
      <c r="FFQ31" s="197"/>
      <c r="FFR31" s="197"/>
      <c r="FFS31" s="197"/>
      <c r="FFT31" s="197"/>
      <c r="FFU31" s="197"/>
      <c r="FFV31" s="197"/>
      <c r="FFW31" s="197"/>
      <c r="FFX31" s="197"/>
      <c r="FFY31" s="197"/>
      <c r="FFZ31" s="197"/>
      <c r="FGA31" s="197"/>
      <c r="FGB31" s="197"/>
      <c r="FGC31" s="197"/>
      <c r="FGD31" s="197"/>
      <c r="FGE31" s="197"/>
      <c r="FGF31" s="197"/>
      <c r="FGG31" s="197"/>
      <c r="FGH31" s="197"/>
      <c r="FGI31" s="197"/>
      <c r="FGJ31" s="197"/>
      <c r="FGK31" s="197"/>
      <c r="FGL31" s="197"/>
      <c r="FGM31" s="197"/>
      <c r="FGN31" s="197"/>
      <c r="FGO31" s="197"/>
      <c r="FGP31" s="197"/>
      <c r="FGQ31" s="197"/>
      <c r="FGR31" s="197"/>
      <c r="FGS31" s="197"/>
      <c r="FGT31" s="197"/>
      <c r="FGU31" s="197"/>
      <c r="FGV31" s="197"/>
      <c r="FGW31" s="197"/>
      <c r="FGX31" s="197"/>
      <c r="FGY31" s="197"/>
      <c r="FGZ31" s="197"/>
      <c r="FHA31" s="197"/>
      <c r="FHB31" s="197"/>
      <c r="FHC31" s="197"/>
      <c r="FHD31" s="197"/>
      <c r="FHE31" s="197"/>
      <c r="FHF31" s="197"/>
      <c r="FHG31" s="197"/>
      <c r="FHH31" s="197"/>
      <c r="FHI31" s="197"/>
      <c r="FHJ31" s="197"/>
      <c r="FHK31" s="197"/>
      <c r="FHL31" s="197"/>
      <c r="FHM31" s="197"/>
      <c r="FHN31" s="197"/>
      <c r="FHO31" s="197"/>
      <c r="FHP31" s="197"/>
      <c r="FHQ31" s="197"/>
      <c r="FHR31" s="197"/>
      <c r="FHS31" s="197"/>
      <c r="FHT31" s="197"/>
      <c r="FHU31" s="197"/>
      <c r="FHV31" s="197"/>
      <c r="FHW31" s="197"/>
      <c r="FHX31" s="197"/>
      <c r="FHY31" s="197"/>
      <c r="FHZ31" s="197"/>
      <c r="FIA31" s="197"/>
      <c r="FIB31" s="197"/>
      <c r="FIC31" s="197"/>
      <c r="FID31" s="197"/>
      <c r="FIE31" s="197"/>
      <c r="FIF31" s="197"/>
      <c r="FIG31" s="197"/>
      <c r="FIH31" s="197"/>
      <c r="FII31" s="197"/>
      <c r="FIJ31" s="197"/>
      <c r="FIK31" s="197"/>
      <c r="FIL31" s="197"/>
      <c r="FIM31" s="197"/>
      <c r="FIN31" s="197"/>
      <c r="FIO31" s="197"/>
      <c r="FIP31" s="197"/>
      <c r="FIQ31" s="197"/>
      <c r="FIR31" s="197"/>
      <c r="FIS31" s="197"/>
      <c r="FIT31" s="197"/>
      <c r="FIU31" s="197"/>
      <c r="FIV31" s="197"/>
      <c r="FIW31" s="197"/>
      <c r="FIX31" s="197"/>
      <c r="FIY31" s="197"/>
      <c r="FIZ31" s="197"/>
      <c r="FJA31" s="197"/>
      <c r="FJB31" s="197"/>
      <c r="FJC31" s="197"/>
      <c r="FJD31" s="197"/>
      <c r="FJE31" s="197"/>
      <c r="FJF31" s="197"/>
      <c r="FJG31" s="197"/>
      <c r="FJH31" s="197"/>
      <c r="FJI31" s="197"/>
      <c r="FJJ31" s="197"/>
      <c r="FJK31" s="197"/>
      <c r="FJL31" s="197"/>
      <c r="FJM31" s="197"/>
      <c r="FJN31" s="197"/>
      <c r="FJO31" s="197"/>
      <c r="FJP31" s="197"/>
      <c r="FJQ31" s="197"/>
      <c r="FJR31" s="197"/>
      <c r="FJS31" s="197"/>
      <c r="FJT31" s="197"/>
      <c r="FJU31" s="197"/>
      <c r="FJV31" s="197"/>
      <c r="FJW31" s="197"/>
      <c r="FJX31" s="197"/>
      <c r="FJY31" s="197"/>
      <c r="FJZ31" s="197"/>
      <c r="FKA31" s="197"/>
      <c r="FKB31" s="197"/>
      <c r="FKC31" s="197"/>
      <c r="FKD31" s="197"/>
      <c r="FKE31" s="197"/>
      <c r="FKF31" s="197"/>
      <c r="FKG31" s="197"/>
      <c r="FKH31" s="197"/>
      <c r="FKI31" s="197"/>
      <c r="FKJ31" s="197"/>
      <c r="FKK31" s="197"/>
      <c r="FKL31" s="197"/>
      <c r="FKM31" s="197"/>
      <c r="FKN31" s="197"/>
      <c r="FKO31" s="197"/>
      <c r="FKP31" s="197"/>
      <c r="FKQ31" s="197"/>
      <c r="FKR31" s="197"/>
      <c r="FKS31" s="197"/>
      <c r="FKT31" s="197"/>
      <c r="FKU31" s="197"/>
      <c r="FKV31" s="197"/>
      <c r="FKW31" s="197"/>
      <c r="FKX31" s="197"/>
      <c r="FKY31" s="197"/>
      <c r="FKZ31" s="197"/>
      <c r="FLA31" s="197"/>
      <c r="FLB31" s="197"/>
      <c r="FLC31" s="197"/>
      <c r="FLD31" s="197"/>
      <c r="FLE31" s="197"/>
      <c r="FLF31" s="197"/>
      <c r="FLG31" s="197"/>
      <c r="FLH31" s="197"/>
      <c r="FLI31" s="197"/>
      <c r="FLJ31" s="197"/>
      <c r="FLK31" s="197"/>
      <c r="FLL31" s="197"/>
      <c r="FLM31" s="197"/>
      <c r="FLN31" s="197"/>
      <c r="FLO31" s="197"/>
      <c r="FLP31" s="197"/>
      <c r="FLQ31" s="197"/>
      <c r="FLR31" s="197"/>
      <c r="FLS31" s="197"/>
      <c r="FLT31" s="197"/>
      <c r="FLU31" s="197"/>
      <c r="FLV31" s="197"/>
      <c r="FLW31" s="197"/>
      <c r="FLX31" s="197"/>
      <c r="FLY31" s="197"/>
      <c r="FLZ31" s="197"/>
      <c r="FMA31" s="197"/>
      <c r="FMB31" s="197"/>
      <c r="FMC31" s="197"/>
      <c r="FMD31" s="197"/>
      <c r="FME31" s="197"/>
      <c r="FMF31" s="197"/>
      <c r="FMG31" s="197"/>
      <c r="FMH31" s="197"/>
      <c r="FMI31" s="197"/>
      <c r="FMJ31" s="197"/>
      <c r="FMK31" s="197"/>
      <c r="FML31" s="197"/>
      <c r="FMM31" s="197"/>
      <c r="FMN31" s="197"/>
      <c r="FMO31" s="197"/>
      <c r="FMP31" s="197"/>
      <c r="FMQ31" s="197"/>
      <c r="FMR31" s="197"/>
      <c r="FMS31" s="197"/>
      <c r="FMT31" s="197"/>
      <c r="FMU31" s="197"/>
      <c r="FMV31" s="197"/>
      <c r="FMW31" s="197"/>
      <c r="FMX31" s="197"/>
      <c r="FMY31" s="197"/>
      <c r="FMZ31" s="197"/>
      <c r="FNA31" s="197"/>
      <c r="FNB31" s="197"/>
      <c r="FNC31" s="197"/>
      <c r="FND31" s="197"/>
      <c r="FNE31" s="197"/>
      <c r="FNF31" s="197"/>
      <c r="FNG31" s="197"/>
      <c r="FNH31" s="197"/>
      <c r="FNI31" s="197"/>
      <c r="FNJ31" s="197"/>
      <c r="FNK31" s="197"/>
      <c r="FNL31" s="197"/>
      <c r="FNM31" s="197"/>
      <c r="FNN31" s="197"/>
      <c r="FNO31" s="197"/>
      <c r="FNP31" s="197"/>
      <c r="FNQ31" s="197"/>
      <c r="FNR31" s="197"/>
      <c r="FNS31" s="197"/>
      <c r="FNT31" s="197"/>
      <c r="FNU31" s="197"/>
      <c r="FNV31" s="197"/>
      <c r="FNW31" s="197"/>
      <c r="FNX31" s="197"/>
      <c r="FNY31" s="197"/>
      <c r="FNZ31" s="197"/>
      <c r="FOA31" s="197"/>
      <c r="FOB31" s="197"/>
      <c r="FOC31" s="197"/>
      <c r="FOD31" s="197"/>
      <c r="FOE31" s="197"/>
      <c r="FOF31" s="197"/>
      <c r="FOG31" s="197"/>
      <c r="FOH31" s="197"/>
      <c r="FOI31" s="197"/>
      <c r="FOJ31" s="197"/>
      <c r="FOK31" s="197"/>
      <c r="FOL31" s="197"/>
      <c r="FOM31" s="197"/>
      <c r="FON31" s="197"/>
      <c r="FOO31" s="197"/>
      <c r="FOP31" s="197"/>
      <c r="FOQ31" s="197"/>
      <c r="FOR31" s="197"/>
      <c r="FOS31" s="197"/>
      <c r="FOT31" s="197"/>
      <c r="FOU31" s="197"/>
      <c r="FOV31" s="197"/>
      <c r="FOW31" s="197"/>
      <c r="FOX31" s="197"/>
      <c r="FOY31" s="197"/>
      <c r="FOZ31" s="197"/>
      <c r="FPA31" s="197"/>
      <c r="FPB31" s="197"/>
      <c r="FPC31" s="197"/>
      <c r="FPD31" s="197"/>
      <c r="FPE31" s="197"/>
      <c r="FPF31" s="197"/>
      <c r="FPG31" s="197"/>
      <c r="FPH31" s="197"/>
      <c r="FPI31" s="197"/>
      <c r="FPJ31" s="197"/>
      <c r="FPK31" s="197"/>
      <c r="FPL31" s="197"/>
      <c r="FPM31" s="197"/>
      <c r="FPN31" s="197"/>
      <c r="FPO31" s="197"/>
      <c r="FPP31" s="197"/>
      <c r="FPQ31" s="197"/>
      <c r="FPR31" s="197"/>
      <c r="FPS31" s="197"/>
      <c r="FPT31" s="197"/>
      <c r="FPU31" s="197"/>
      <c r="FPV31" s="197"/>
      <c r="FPW31" s="197"/>
      <c r="FPX31" s="197"/>
      <c r="FPY31" s="197"/>
      <c r="FPZ31" s="197"/>
      <c r="FQA31" s="197"/>
      <c r="FQB31" s="197"/>
      <c r="FQC31" s="197"/>
      <c r="FQD31" s="197"/>
      <c r="FQE31" s="197"/>
      <c r="FQF31" s="197"/>
      <c r="FQG31" s="197"/>
      <c r="FQH31" s="197"/>
      <c r="FQI31" s="197"/>
      <c r="FQJ31" s="197"/>
      <c r="FQK31" s="197"/>
      <c r="FQL31" s="197"/>
      <c r="FQM31" s="197"/>
      <c r="FQN31" s="197"/>
      <c r="FQO31" s="197"/>
      <c r="FQP31" s="197"/>
      <c r="FQQ31" s="197"/>
      <c r="FQR31" s="197"/>
      <c r="FQS31" s="197"/>
      <c r="FQT31" s="197"/>
      <c r="FQU31" s="197"/>
      <c r="FQV31" s="197"/>
      <c r="FQW31" s="197"/>
      <c r="FQX31" s="197"/>
      <c r="FQY31" s="197"/>
      <c r="FQZ31" s="197"/>
      <c r="FRA31" s="197"/>
      <c r="FRB31" s="197"/>
      <c r="FRC31" s="197"/>
      <c r="FRD31" s="197"/>
      <c r="FRE31" s="197"/>
      <c r="FRF31" s="197"/>
      <c r="FRG31" s="197"/>
      <c r="FRH31" s="197"/>
      <c r="FRI31" s="197"/>
      <c r="FRJ31" s="197"/>
      <c r="FRK31" s="197"/>
      <c r="FRL31" s="197"/>
      <c r="FRM31" s="197"/>
      <c r="FRN31" s="197"/>
      <c r="FRO31" s="197"/>
      <c r="FRP31" s="197"/>
      <c r="FRQ31" s="197"/>
      <c r="FRR31" s="197"/>
      <c r="FRS31" s="197"/>
      <c r="FRT31" s="197"/>
      <c r="FRU31" s="197"/>
      <c r="FRV31" s="197"/>
      <c r="FRW31" s="197"/>
      <c r="FRX31" s="197"/>
      <c r="FRY31" s="197"/>
      <c r="FRZ31" s="197"/>
      <c r="FSA31" s="197"/>
      <c r="FSB31" s="197"/>
      <c r="FSC31" s="197"/>
      <c r="FSD31" s="197"/>
      <c r="FSE31" s="197"/>
      <c r="FSF31" s="197"/>
      <c r="FSG31" s="197"/>
      <c r="FSH31" s="197"/>
      <c r="FSI31" s="197"/>
      <c r="FSJ31" s="197"/>
      <c r="FSK31" s="197"/>
      <c r="FSL31" s="197"/>
      <c r="FSM31" s="197"/>
      <c r="FSN31" s="197"/>
      <c r="FSO31" s="197"/>
      <c r="FSP31" s="197"/>
      <c r="FSQ31" s="197"/>
      <c r="FSR31" s="197"/>
      <c r="FSS31" s="197"/>
      <c r="FST31" s="197"/>
      <c r="FSU31" s="197"/>
      <c r="FSV31" s="197"/>
      <c r="FSW31" s="197"/>
      <c r="FSX31" s="197"/>
      <c r="FSY31" s="197"/>
      <c r="FSZ31" s="197"/>
      <c r="FTA31" s="197"/>
      <c r="FTB31" s="197"/>
      <c r="FTC31" s="197"/>
      <c r="FTD31" s="197"/>
      <c r="FTE31" s="197"/>
      <c r="FTF31" s="197"/>
      <c r="FTG31" s="197"/>
      <c r="FTH31" s="197"/>
      <c r="FTI31" s="197"/>
      <c r="FTJ31" s="197"/>
      <c r="FTK31" s="197"/>
      <c r="FTL31" s="197"/>
      <c r="FTM31" s="197"/>
      <c r="FTN31" s="197"/>
      <c r="FTO31" s="197"/>
      <c r="FTP31" s="197"/>
      <c r="FTQ31" s="197"/>
      <c r="FTR31" s="197"/>
      <c r="FTS31" s="197"/>
      <c r="FTT31" s="197"/>
      <c r="FTU31" s="197"/>
      <c r="FTV31" s="197"/>
      <c r="FTW31" s="197"/>
      <c r="FTX31" s="197"/>
      <c r="FTY31" s="197"/>
      <c r="FTZ31" s="197"/>
      <c r="FUA31" s="197"/>
      <c r="FUB31" s="197"/>
      <c r="FUC31" s="197"/>
      <c r="FUD31" s="197"/>
      <c r="FUE31" s="197"/>
      <c r="FUF31" s="197"/>
      <c r="FUG31" s="197"/>
      <c r="FUH31" s="197"/>
      <c r="FUI31" s="197"/>
      <c r="FUJ31" s="197"/>
      <c r="FUK31" s="197"/>
      <c r="FUL31" s="197"/>
      <c r="FUM31" s="197"/>
      <c r="FUN31" s="197"/>
      <c r="FUO31" s="197"/>
      <c r="FUP31" s="197"/>
      <c r="FUQ31" s="197"/>
      <c r="FUR31" s="197"/>
      <c r="FUS31" s="197"/>
      <c r="FUT31" s="197"/>
      <c r="FUU31" s="197"/>
      <c r="FUV31" s="197"/>
      <c r="FUW31" s="197"/>
      <c r="FUX31" s="197"/>
      <c r="FUY31" s="197"/>
      <c r="FUZ31" s="197"/>
      <c r="FVA31" s="197"/>
      <c r="FVB31" s="197"/>
      <c r="FVC31" s="197"/>
      <c r="FVD31" s="197"/>
      <c r="FVE31" s="197"/>
      <c r="FVF31" s="197"/>
      <c r="FVG31" s="197"/>
      <c r="FVH31" s="197"/>
      <c r="FVI31" s="197"/>
      <c r="FVJ31" s="197"/>
      <c r="FVK31" s="197"/>
      <c r="FVL31" s="197"/>
      <c r="FVM31" s="197"/>
      <c r="FVN31" s="197"/>
      <c r="FVO31" s="197"/>
      <c r="FVP31" s="197"/>
      <c r="FVQ31" s="197"/>
      <c r="FVR31" s="197"/>
      <c r="FVS31" s="197"/>
      <c r="FVT31" s="197"/>
      <c r="FVU31" s="197"/>
      <c r="FVV31" s="197"/>
      <c r="FVW31" s="197"/>
      <c r="FVX31" s="197"/>
      <c r="FVY31" s="197"/>
      <c r="FVZ31" s="197"/>
      <c r="FWA31" s="197"/>
      <c r="FWB31" s="197"/>
      <c r="FWC31" s="197"/>
      <c r="FWD31" s="197"/>
      <c r="FWE31" s="197"/>
      <c r="FWF31" s="197"/>
      <c r="FWG31" s="197"/>
      <c r="FWH31" s="197"/>
      <c r="FWI31" s="197"/>
      <c r="FWJ31" s="197"/>
      <c r="FWK31" s="197"/>
      <c r="FWL31" s="197"/>
      <c r="FWM31" s="197"/>
      <c r="FWN31" s="197"/>
      <c r="FWO31" s="197"/>
      <c r="FWP31" s="197"/>
      <c r="FWQ31" s="197"/>
      <c r="FWR31" s="197"/>
      <c r="FWS31" s="197"/>
      <c r="FWT31" s="197"/>
      <c r="FWU31" s="197"/>
      <c r="FWV31" s="197"/>
      <c r="FWW31" s="197"/>
      <c r="FWX31" s="197"/>
      <c r="FWY31" s="197"/>
      <c r="FWZ31" s="197"/>
      <c r="FXA31" s="197"/>
      <c r="FXB31" s="197"/>
      <c r="FXC31" s="197"/>
      <c r="FXD31" s="197"/>
      <c r="FXE31" s="197"/>
      <c r="FXF31" s="197"/>
      <c r="FXG31" s="197"/>
      <c r="FXH31" s="197"/>
      <c r="FXI31" s="197"/>
      <c r="FXJ31" s="197"/>
      <c r="FXK31" s="197"/>
      <c r="FXL31" s="197"/>
      <c r="FXM31" s="197"/>
      <c r="FXN31" s="197"/>
      <c r="FXO31" s="197"/>
      <c r="FXP31" s="197"/>
      <c r="FXQ31" s="197"/>
      <c r="FXR31" s="197"/>
      <c r="FXS31" s="197"/>
      <c r="FXT31" s="197"/>
      <c r="FXU31" s="197"/>
      <c r="FXV31" s="197"/>
      <c r="FXW31" s="197"/>
      <c r="FXX31" s="197"/>
      <c r="FXY31" s="197"/>
      <c r="FXZ31" s="197"/>
      <c r="FYA31" s="197"/>
      <c r="FYB31" s="197"/>
      <c r="FYC31" s="197"/>
      <c r="FYD31" s="197"/>
      <c r="FYE31" s="197"/>
      <c r="FYF31" s="197"/>
      <c r="FYG31" s="197"/>
      <c r="FYH31" s="197"/>
      <c r="FYI31" s="197"/>
      <c r="FYJ31" s="197"/>
      <c r="FYK31" s="197"/>
      <c r="FYL31" s="197"/>
      <c r="FYM31" s="197"/>
      <c r="FYN31" s="197"/>
      <c r="FYO31" s="197"/>
      <c r="FYP31" s="197"/>
      <c r="FYQ31" s="197"/>
      <c r="FYR31" s="197"/>
      <c r="FYS31" s="197"/>
      <c r="FYT31" s="197"/>
      <c r="FYU31" s="197"/>
      <c r="FYV31" s="197"/>
      <c r="FYW31" s="197"/>
      <c r="FYX31" s="197"/>
      <c r="FYY31" s="197"/>
      <c r="FYZ31" s="197"/>
      <c r="FZA31" s="197"/>
      <c r="FZB31" s="197"/>
      <c r="FZC31" s="197"/>
      <c r="FZD31" s="197"/>
      <c r="FZE31" s="197"/>
      <c r="FZF31" s="197"/>
      <c r="FZG31" s="197"/>
      <c r="FZH31" s="197"/>
      <c r="FZI31" s="197"/>
      <c r="FZJ31" s="197"/>
      <c r="FZK31" s="197"/>
      <c r="FZL31" s="197"/>
      <c r="FZM31" s="197"/>
      <c r="FZN31" s="197"/>
      <c r="FZO31" s="197"/>
      <c r="FZP31" s="197"/>
      <c r="FZQ31" s="197"/>
      <c r="FZR31" s="197"/>
      <c r="FZS31" s="197"/>
      <c r="FZT31" s="197"/>
      <c r="FZU31" s="197"/>
      <c r="FZV31" s="197"/>
      <c r="FZW31" s="197"/>
      <c r="FZX31" s="197"/>
      <c r="FZY31" s="197"/>
      <c r="FZZ31" s="197"/>
      <c r="GAA31" s="197"/>
      <c r="GAB31" s="197"/>
      <c r="GAC31" s="197"/>
      <c r="GAD31" s="197"/>
      <c r="GAE31" s="197"/>
      <c r="GAF31" s="197"/>
      <c r="GAG31" s="197"/>
      <c r="GAH31" s="197"/>
      <c r="GAI31" s="197"/>
      <c r="GAJ31" s="197"/>
      <c r="GAK31" s="197"/>
      <c r="GAL31" s="197"/>
      <c r="GAM31" s="197"/>
      <c r="GAN31" s="197"/>
      <c r="GAO31" s="197"/>
      <c r="GAP31" s="197"/>
      <c r="GAQ31" s="197"/>
      <c r="GAR31" s="197"/>
      <c r="GAS31" s="197"/>
      <c r="GAT31" s="197"/>
      <c r="GAU31" s="197"/>
      <c r="GAV31" s="197"/>
      <c r="GAW31" s="197"/>
      <c r="GAX31" s="197"/>
      <c r="GAY31" s="197"/>
      <c r="GAZ31" s="197"/>
      <c r="GBA31" s="197"/>
      <c r="GBB31" s="197"/>
      <c r="GBC31" s="197"/>
      <c r="GBD31" s="197"/>
      <c r="GBE31" s="197"/>
      <c r="GBF31" s="197"/>
      <c r="GBG31" s="197"/>
      <c r="GBH31" s="197"/>
      <c r="GBI31" s="197"/>
      <c r="GBJ31" s="197"/>
      <c r="GBK31" s="197"/>
      <c r="GBL31" s="197"/>
      <c r="GBM31" s="197"/>
      <c r="GBN31" s="197"/>
      <c r="GBO31" s="197"/>
      <c r="GBP31" s="197"/>
      <c r="GBQ31" s="197"/>
      <c r="GBR31" s="197"/>
      <c r="GBS31" s="197"/>
      <c r="GBT31" s="197"/>
      <c r="GBU31" s="197"/>
      <c r="GBV31" s="197"/>
      <c r="GBW31" s="197"/>
      <c r="GBX31" s="197"/>
      <c r="GBY31" s="197"/>
      <c r="GBZ31" s="197"/>
      <c r="GCA31" s="197"/>
      <c r="GCB31" s="197"/>
      <c r="GCC31" s="197"/>
      <c r="GCD31" s="197"/>
      <c r="GCE31" s="197"/>
      <c r="GCF31" s="197"/>
      <c r="GCG31" s="197"/>
      <c r="GCH31" s="197"/>
      <c r="GCI31" s="197"/>
      <c r="GCJ31" s="197"/>
      <c r="GCK31" s="197"/>
      <c r="GCL31" s="197"/>
      <c r="GCM31" s="197"/>
      <c r="GCN31" s="197"/>
      <c r="GCO31" s="197"/>
      <c r="GCP31" s="197"/>
      <c r="GCQ31" s="197"/>
      <c r="GCR31" s="197"/>
      <c r="GCS31" s="197"/>
      <c r="GCT31" s="197"/>
      <c r="GCU31" s="197"/>
      <c r="GCV31" s="197"/>
      <c r="GCW31" s="197"/>
      <c r="GCX31" s="197"/>
      <c r="GCY31" s="197"/>
      <c r="GCZ31" s="197"/>
      <c r="GDA31" s="197"/>
      <c r="GDB31" s="197"/>
      <c r="GDC31" s="197"/>
      <c r="GDD31" s="197"/>
      <c r="GDE31" s="197"/>
      <c r="GDF31" s="197"/>
      <c r="GDG31" s="197"/>
      <c r="GDH31" s="197"/>
      <c r="GDI31" s="197"/>
      <c r="GDJ31" s="197"/>
      <c r="GDK31" s="197"/>
      <c r="GDL31" s="197"/>
      <c r="GDM31" s="197"/>
      <c r="GDN31" s="197"/>
      <c r="GDO31" s="197"/>
      <c r="GDP31" s="197"/>
      <c r="GDQ31" s="197"/>
      <c r="GDR31" s="197"/>
      <c r="GDS31" s="197"/>
      <c r="GDT31" s="197"/>
      <c r="GDU31" s="197"/>
      <c r="GDV31" s="197"/>
      <c r="GDW31" s="197"/>
      <c r="GDX31" s="197"/>
      <c r="GDY31" s="197"/>
      <c r="GDZ31" s="197"/>
      <c r="GEA31" s="197"/>
      <c r="GEB31" s="197"/>
      <c r="GEC31" s="197"/>
      <c r="GED31" s="197"/>
      <c r="GEE31" s="197"/>
      <c r="GEF31" s="197"/>
      <c r="GEG31" s="197"/>
      <c r="GEH31" s="197"/>
      <c r="GEI31" s="197"/>
      <c r="GEJ31" s="197"/>
      <c r="GEK31" s="197"/>
      <c r="GEL31" s="197"/>
      <c r="GEM31" s="197"/>
      <c r="GEN31" s="197"/>
      <c r="GEO31" s="197"/>
      <c r="GEP31" s="197"/>
      <c r="GEQ31" s="197"/>
      <c r="GER31" s="197"/>
      <c r="GES31" s="197"/>
      <c r="GET31" s="197"/>
      <c r="GEU31" s="197"/>
      <c r="GEV31" s="197"/>
      <c r="GEW31" s="197"/>
      <c r="GEX31" s="197"/>
      <c r="GEY31" s="197"/>
      <c r="GEZ31" s="197"/>
      <c r="GFA31" s="197"/>
      <c r="GFB31" s="197"/>
      <c r="GFC31" s="197"/>
      <c r="GFD31" s="197"/>
      <c r="GFE31" s="197"/>
      <c r="GFF31" s="197"/>
      <c r="GFG31" s="197"/>
      <c r="GFH31" s="197"/>
      <c r="GFI31" s="197"/>
      <c r="GFJ31" s="197"/>
      <c r="GFK31" s="197"/>
      <c r="GFL31" s="197"/>
      <c r="GFM31" s="197"/>
      <c r="GFN31" s="197"/>
      <c r="GFO31" s="197"/>
      <c r="GFP31" s="197"/>
      <c r="GFQ31" s="197"/>
      <c r="GFR31" s="197"/>
      <c r="GFS31" s="197"/>
      <c r="GFT31" s="197"/>
      <c r="GFU31" s="197"/>
      <c r="GFV31" s="197"/>
      <c r="GFW31" s="197"/>
      <c r="GFX31" s="197"/>
      <c r="GFY31" s="197"/>
      <c r="GFZ31" s="197"/>
      <c r="GGA31" s="197"/>
      <c r="GGB31" s="197"/>
      <c r="GGC31" s="197"/>
      <c r="GGD31" s="197"/>
      <c r="GGE31" s="197"/>
      <c r="GGF31" s="197"/>
      <c r="GGG31" s="197"/>
      <c r="GGH31" s="197"/>
      <c r="GGI31" s="197"/>
      <c r="GGJ31" s="197"/>
      <c r="GGK31" s="197"/>
      <c r="GGL31" s="197"/>
      <c r="GGM31" s="197"/>
      <c r="GGN31" s="197"/>
      <c r="GGO31" s="197"/>
      <c r="GGP31" s="197"/>
      <c r="GGQ31" s="197"/>
      <c r="GGR31" s="197"/>
      <c r="GGS31" s="197"/>
      <c r="GGT31" s="197"/>
      <c r="GGU31" s="197"/>
      <c r="GGV31" s="197"/>
      <c r="GGW31" s="197"/>
      <c r="GGX31" s="197"/>
      <c r="GGY31" s="197"/>
      <c r="GGZ31" s="197"/>
      <c r="GHA31" s="197"/>
      <c r="GHB31" s="197"/>
      <c r="GHC31" s="197"/>
      <c r="GHD31" s="197"/>
      <c r="GHE31" s="197"/>
      <c r="GHF31" s="197"/>
      <c r="GHG31" s="197"/>
      <c r="GHH31" s="197"/>
      <c r="GHI31" s="197"/>
      <c r="GHJ31" s="197"/>
      <c r="GHK31" s="197"/>
      <c r="GHL31" s="197"/>
      <c r="GHM31" s="197"/>
      <c r="GHN31" s="197"/>
      <c r="GHO31" s="197"/>
      <c r="GHP31" s="197"/>
      <c r="GHQ31" s="197"/>
      <c r="GHR31" s="197"/>
      <c r="GHS31" s="197"/>
      <c r="GHT31" s="197"/>
      <c r="GHU31" s="197"/>
      <c r="GHV31" s="197"/>
      <c r="GHW31" s="197"/>
      <c r="GHX31" s="197"/>
      <c r="GHY31" s="197"/>
      <c r="GHZ31" s="197"/>
      <c r="GIA31" s="197"/>
      <c r="GIB31" s="197"/>
      <c r="GIC31" s="197"/>
      <c r="GID31" s="197"/>
      <c r="GIE31" s="197"/>
      <c r="GIF31" s="197"/>
      <c r="GIG31" s="197"/>
      <c r="GIH31" s="197"/>
      <c r="GII31" s="197"/>
      <c r="GIJ31" s="197"/>
      <c r="GIK31" s="197"/>
      <c r="GIL31" s="197"/>
      <c r="GIM31" s="197"/>
      <c r="GIN31" s="197"/>
      <c r="GIO31" s="197"/>
      <c r="GIP31" s="197"/>
      <c r="GIQ31" s="197"/>
      <c r="GIR31" s="197"/>
      <c r="GIS31" s="197"/>
      <c r="GIT31" s="197"/>
      <c r="GIU31" s="197"/>
      <c r="GIV31" s="197"/>
      <c r="GIW31" s="197"/>
      <c r="GIX31" s="197"/>
      <c r="GIY31" s="197"/>
      <c r="GIZ31" s="197"/>
      <c r="GJA31" s="197"/>
      <c r="GJB31" s="197"/>
      <c r="GJC31" s="197"/>
      <c r="GJD31" s="197"/>
      <c r="GJE31" s="197"/>
      <c r="GJF31" s="197"/>
      <c r="GJG31" s="197"/>
      <c r="GJH31" s="197"/>
      <c r="GJI31" s="197"/>
      <c r="GJJ31" s="197"/>
      <c r="GJK31" s="197"/>
      <c r="GJL31" s="197"/>
      <c r="GJM31" s="197"/>
      <c r="GJN31" s="197"/>
      <c r="GJO31" s="197"/>
      <c r="GJP31" s="197"/>
      <c r="GJQ31" s="197"/>
      <c r="GJR31" s="197"/>
      <c r="GJS31" s="197"/>
      <c r="GJT31" s="197"/>
      <c r="GJU31" s="197"/>
      <c r="GJV31" s="197"/>
      <c r="GJW31" s="197"/>
      <c r="GJX31" s="197"/>
      <c r="GJY31" s="197"/>
      <c r="GJZ31" s="197"/>
      <c r="GKA31" s="197"/>
      <c r="GKB31" s="197"/>
      <c r="GKC31" s="197"/>
      <c r="GKD31" s="197"/>
      <c r="GKE31" s="197"/>
      <c r="GKF31" s="197"/>
      <c r="GKG31" s="197"/>
      <c r="GKH31" s="197"/>
      <c r="GKI31" s="197"/>
      <c r="GKJ31" s="197"/>
      <c r="GKK31" s="197"/>
      <c r="GKL31" s="197"/>
      <c r="GKM31" s="197"/>
      <c r="GKN31" s="197"/>
      <c r="GKO31" s="197"/>
      <c r="GKP31" s="197"/>
      <c r="GKQ31" s="197"/>
      <c r="GKR31" s="197"/>
      <c r="GKS31" s="197"/>
      <c r="GKT31" s="197"/>
      <c r="GKU31" s="197"/>
      <c r="GKV31" s="197"/>
      <c r="GKW31" s="197"/>
      <c r="GKX31" s="197"/>
      <c r="GKY31" s="197"/>
      <c r="GKZ31" s="197"/>
      <c r="GLA31" s="197"/>
      <c r="GLB31" s="197"/>
      <c r="GLC31" s="197"/>
      <c r="GLD31" s="197"/>
      <c r="GLE31" s="197"/>
      <c r="GLF31" s="197"/>
      <c r="GLG31" s="197"/>
      <c r="GLH31" s="197"/>
      <c r="GLI31" s="197"/>
      <c r="GLJ31" s="197"/>
      <c r="GLK31" s="197"/>
      <c r="GLL31" s="197"/>
      <c r="GLM31" s="197"/>
      <c r="GLN31" s="197"/>
      <c r="GLO31" s="197"/>
      <c r="GLP31" s="197"/>
      <c r="GLQ31" s="197"/>
      <c r="GLR31" s="197"/>
      <c r="GLS31" s="197"/>
      <c r="GLT31" s="197"/>
      <c r="GLU31" s="197"/>
      <c r="GLV31" s="197"/>
      <c r="GLW31" s="197"/>
      <c r="GLX31" s="197"/>
      <c r="GLY31" s="197"/>
      <c r="GLZ31" s="197"/>
      <c r="GMA31" s="197"/>
      <c r="GMB31" s="197"/>
      <c r="GMC31" s="197"/>
      <c r="GMD31" s="197"/>
      <c r="GME31" s="197"/>
      <c r="GMF31" s="197"/>
      <c r="GMG31" s="197"/>
      <c r="GMH31" s="197"/>
      <c r="GMI31" s="197"/>
      <c r="GMJ31" s="197"/>
      <c r="GMK31" s="197"/>
      <c r="GML31" s="197"/>
      <c r="GMM31" s="197"/>
      <c r="GMN31" s="197"/>
      <c r="GMO31" s="197"/>
      <c r="GMP31" s="197"/>
      <c r="GMQ31" s="197"/>
      <c r="GMR31" s="197"/>
      <c r="GMS31" s="197"/>
      <c r="GMT31" s="197"/>
      <c r="GMU31" s="197"/>
      <c r="GMV31" s="197"/>
      <c r="GMW31" s="197"/>
      <c r="GMX31" s="197"/>
      <c r="GMY31" s="197"/>
      <c r="GMZ31" s="197"/>
      <c r="GNA31" s="197"/>
      <c r="GNB31" s="197"/>
      <c r="GNC31" s="197"/>
      <c r="GND31" s="197"/>
      <c r="GNE31" s="197"/>
      <c r="GNF31" s="197"/>
      <c r="GNG31" s="197"/>
      <c r="GNH31" s="197"/>
      <c r="GNI31" s="197"/>
      <c r="GNJ31" s="197"/>
      <c r="GNK31" s="197"/>
      <c r="GNL31" s="197"/>
      <c r="GNM31" s="197"/>
      <c r="GNN31" s="197"/>
      <c r="GNO31" s="197"/>
      <c r="GNP31" s="197"/>
      <c r="GNQ31" s="197"/>
      <c r="GNR31" s="197"/>
      <c r="GNS31" s="197"/>
      <c r="GNT31" s="197"/>
      <c r="GNU31" s="197"/>
      <c r="GNV31" s="197"/>
      <c r="GNW31" s="197"/>
      <c r="GNX31" s="197"/>
      <c r="GNY31" s="197"/>
      <c r="GNZ31" s="197"/>
      <c r="GOA31" s="197"/>
      <c r="GOB31" s="197"/>
      <c r="GOC31" s="197"/>
      <c r="GOD31" s="197"/>
      <c r="GOE31" s="197"/>
      <c r="GOF31" s="197"/>
      <c r="GOG31" s="197"/>
      <c r="GOH31" s="197"/>
      <c r="GOI31" s="197"/>
      <c r="GOJ31" s="197"/>
      <c r="GOK31" s="197"/>
      <c r="GOL31" s="197"/>
      <c r="GOM31" s="197"/>
      <c r="GON31" s="197"/>
      <c r="GOO31" s="197"/>
      <c r="GOP31" s="197"/>
      <c r="GOQ31" s="197"/>
      <c r="GOR31" s="197"/>
      <c r="GOS31" s="197"/>
      <c r="GOT31" s="197"/>
      <c r="GOU31" s="197"/>
      <c r="GOV31" s="197"/>
      <c r="GOW31" s="197"/>
      <c r="GOX31" s="197"/>
      <c r="GOY31" s="197"/>
      <c r="GOZ31" s="197"/>
      <c r="GPA31" s="197"/>
      <c r="GPB31" s="197"/>
      <c r="GPC31" s="197"/>
      <c r="GPD31" s="197"/>
      <c r="GPE31" s="197"/>
      <c r="GPF31" s="197"/>
      <c r="GPG31" s="197"/>
      <c r="GPH31" s="197"/>
      <c r="GPI31" s="197"/>
      <c r="GPJ31" s="197"/>
      <c r="GPK31" s="197"/>
      <c r="GPL31" s="197"/>
      <c r="GPM31" s="197"/>
      <c r="GPN31" s="197"/>
      <c r="GPO31" s="197"/>
      <c r="GPP31" s="197"/>
      <c r="GPQ31" s="197"/>
      <c r="GPR31" s="197"/>
      <c r="GPS31" s="197"/>
      <c r="GPT31" s="197"/>
      <c r="GPU31" s="197"/>
      <c r="GPV31" s="197"/>
      <c r="GPW31" s="197"/>
      <c r="GPX31" s="197"/>
      <c r="GPY31" s="197"/>
      <c r="GPZ31" s="197"/>
      <c r="GQA31" s="197"/>
      <c r="GQB31" s="197"/>
      <c r="GQC31" s="197"/>
      <c r="GQD31" s="197"/>
      <c r="GQE31" s="197"/>
      <c r="GQF31" s="197"/>
      <c r="GQG31" s="197"/>
      <c r="GQH31" s="197"/>
      <c r="GQI31" s="197"/>
      <c r="GQJ31" s="197"/>
      <c r="GQK31" s="197"/>
      <c r="GQL31" s="197"/>
      <c r="GQM31" s="197"/>
      <c r="GQN31" s="197"/>
      <c r="GQO31" s="197"/>
      <c r="GQP31" s="197"/>
      <c r="GQQ31" s="197"/>
      <c r="GQR31" s="197"/>
      <c r="GQS31" s="197"/>
      <c r="GQT31" s="197"/>
      <c r="GQU31" s="197"/>
      <c r="GQV31" s="197"/>
      <c r="GQW31" s="197"/>
      <c r="GQX31" s="197"/>
      <c r="GQY31" s="197"/>
      <c r="GQZ31" s="197"/>
      <c r="GRA31" s="197"/>
      <c r="GRB31" s="197"/>
      <c r="GRC31" s="197"/>
      <c r="GRD31" s="197"/>
      <c r="GRE31" s="197"/>
      <c r="GRF31" s="197"/>
      <c r="GRG31" s="197"/>
      <c r="GRH31" s="197"/>
      <c r="GRI31" s="197"/>
      <c r="GRJ31" s="197"/>
      <c r="GRK31" s="197"/>
      <c r="GRL31" s="197"/>
      <c r="GRM31" s="197"/>
      <c r="GRN31" s="197"/>
      <c r="GRO31" s="197"/>
      <c r="GRP31" s="197"/>
      <c r="GRQ31" s="197"/>
      <c r="GRR31" s="197"/>
      <c r="GRS31" s="197"/>
      <c r="GRT31" s="197"/>
      <c r="GRU31" s="197"/>
      <c r="GRV31" s="197"/>
      <c r="GRW31" s="197"/>
      <c r="GRX31" s="197"/>
      <c r="GRY31" s="197"/>
      <c r="GRZ31" s="197"/>
      <c r="GSA31" s="197"/>
      <c r="GSB31" s="197"/>
      <c r="GSC31" s="197"/>
      <c r="GSD31" s="197"/>
      <c r="GSE31" s="197"/>
      <c r="GSF31" s="197"/>
      <c r="GSG31" s="197"/>
      <c r="GSH31" s="197"/>
      <c r="GSI31" s="197"/>
      <c r="GSJ31" s="197"/>
      <c r="GSK31" s="197"/>
      <c r="GSL31" s="197"/>
      <c r="GSM31" s="197"/>
      <c r="GSN31" s="197"/>
      <c r="GSO31" s="197"/>
      <c r="GSP31" s="197"/>
      <c r="GSQ31" s="197"/>
      <c r="GSR31" s="197"/>
      <c r="GSS31" s="197"/>
      <c r="GST31" s="197"/>
      <c r="GSU31" s="197"/>
      <c r="GSV31" s="197"/>
      <c r="GSW31" s="197"/>
      <c r="GSX31" s="197"/>
      <c r="GSY31" s="197"/>
      <c r="GSZ31" s="197"/>
      <c r="GTA31" s="197"/>
      <c r="GTB31" s="197"/>
      <c r="GTC31" s="197"/>
      <c r="GTD31" s="197"/>
      <c r="GTE31" s="197"/>
      <c r="GTF31" s="197"/>
      <c r="GTG31" s="197"/>
      <c r="GTH31" s="197"/>
      <c r="GTI31" s="197"/>
      <c r="GTJ31" s="197"/>
      <c r="GTK31" s="197"/>
      <c r="GTL31" s="197"/>
      <c r="GTM31" s="197"/>
      <c r="GTN31" s="197"/>
      <c r="GTO31" s="197"/>
      <c r="GTP31" s="197"/>
      <c r="GTQ31" s="197"/>
      <c r="GTR31" s="197"/>
      <c r="GTS31" s="197"/>
      <c r="GTT31" s="197"/>
      <c r="GTU31" s="197"/>
      <c r="GTV31" s="197"/>
      <c r="GTW31" s="197"/>
      <c r="GTX31" s="197"/>
      <c r="GTY31" s="197"/>
      <c r="GTZ31" s="197"/>
      <c r="GUA31" s="197"/>
      <c r="GUB31" s="197"/>
      <c r="GUC31" s="197"/>
      <c r="GUD31" s="197"/>
      <c r="GUE31" s="197"/>
      <c r="GUF31" s="197"/>
      <c r="GUG31" s="197"/>
      <c r="GUH31" s="197"/>
      <c r="GUI31" s="197"/>
      <c r="GUJ31" s="197"/>
      <c r="GUK31" s="197"/>
      <c r="GUL31" s="197"/>
      <c r="GUM31" s="197"/>
      <c r="GUN31" s="197"/>
      <c r="GUO31" s="197"/>
      <c r="GUP31" s="197"/>
      <c r="GUQ31" s="197"/>
      <c r="GUR31" s="197"/>
      <c r="GUS31" s="197"/>
      <c r="GUT31" s="197"/>
      <c r="GUU31" s="197"/>
      <c r="GUV31" s="197"/>
      <c r="GUW31" s="197"/>
      <c r="GUX31" s="197"/>
      <c r="GUY31" s="197"/>
      <c r="GUZ31" s="197"/>
      <c r="GVA31" s="197"/>
      <c r="GVB31" s="197"/>
      <c r="GVC31" s="197"/>
      <c r="GVD31" s="197"/>
      <c r="GVE31" s="197"/>
      <c r="GVF31" s="197"/>
      <c r="GVG31" s="197"/>
      <c r="GVH31" s="197"/>
      <c r="GVI31" s="197"/>
      <c r="GVJ31" s="197"/>
      <c r="GVK31" s="197"/>
      <c r="GVL31" s="197"/>
      <c r="GVM31" s="197"/>
      <c r="GVN31" s="197"/>
      <c r="GVO31" s="197"/>
      <c r="GVP31" s="197"/>
      <c r="GVQ31" s="197"/>
      <c r="GVR31" s="197"/>
      <c r="GVS31" s="197"/>
      <c r="GVT31" s="197"/>
      <c r="GVU31" s="197"/>
      <c r="GVV31" s="197"/>
      <c r="GVW31" s="197"/>
      <c r="GVX31" s="197"/>
      <c r="GVY31" s="197"/>
      <c r="GVZ31" s="197"/>
      <c r="GWA31" s="197"/>
      <c r="GWB31" s="197"/>
      <c r="GWC31" s="197"/>
      <c r="GWD31" s="197"/>
      <c r="GWE31" s="197"/>
      <c r="GWF31" s="197"/>
      <c r="GWG31" s="197"/>
      <c r="GWH31" s="197"/>
      <c r="GWI31" s="197"/>
      <c r="GWJ31" s="197"/>
      <c r="GWK31" s="197"/>
      <c r="GWL31" s="197"/>
      <c r="GWM31" s="197"/>
      <c r="GWN31" s="197"/>
      <c r="GWO31" s="197"/>
      <c r="GWP31" s="197"/>
      <c r="GWQ31" s="197"/>
      <c r="GWR31" s="197"/>
      <c r="GWS31" s="197"/>
      <c r="GWT31" s="197"/>
      <c r="GWU31" s="197"/>
      <c r="GWV31" s="197"/>
      <c r="GWW31" s="197"/>
      <c r="GWX31" s="197"/>
      <c r="GWY31" s="197"/>
      <c r="GWZ31" s="197"/>
      <c r="GXA31" s="197"/>
      <c r="GXB31" s="197"/>
      <c r="GXC31" s="197"/>
      <c r="GXD31" s="197"/>
      <c r="GXE31" s="197"/>
      <c r="GXF31" s="197"/>
      <c r="GXG31" s="197"/>
      <c r="GXH31" s="197"/>
      <c r="GXI31" s="197"/>
      <c r="GXJ31" s="197"/>
      <c r="GXK31" s="197"/>
      <c r="GXL31" s="197"/>
      <c r="GXM31" s="197"/>
      <c r="GXN31" s="197"/>
      <c r="GXO31" s="197"/>
      <c r="GXP31" s="197"/>
      <c r="GXQ31" s="197"/>
      <c r="GXR31" s="197"/>
      <c r="GXS31" s="197"/>
      <c r="GXT31" s="197"/>
      <c r="GXU31" s="197"/>
      <c r="GXV31" s="197"/>
      <c r="GXW31" s="197"/>
      <c r="GXX31" s="197"/>
      <c r="GXY31" s="197"/>
      <c r="GXZ31" s="197"/>
      <c r="GYA31" s="197"/>
      <c r="GYB31" s="197"/>
      <c r="GYC31" s="197"/>
      <c r="GYD31" s="197"/>
      <c r="GYE31" s="197"/>
      <c r="GYF31" s="197"/>
      <c r="GYG31" s="197"/>
      <c r="GYH31" s="197"/>
      <c r="GYI31" s="197"/>
      <c r="GYJ31" s="197"/>
      <c r="GYK31" s="197"/>
      <c r="GYL31" s="197"/>
      <c r="GYM31" s="197"/>
      <c r="GYN31" s="197"/>
      <c r="GYO31" s="197"/>
      <c r="GYP31" s="197"/>
      <c r="GYQ31" s="197"/>
      <c r="GYR31" s="197"/>
      <c r="GYS31" s="197"/>
      <c r="GYT31" s="197"/>
      <c r="GYU31" s="197"/>
      <c r="GYV31" s="197"/>
      <c r="GYW31" s="197"/>
      <c r="GYX31" s="197"/>
      <c r="GYY31" s="197"/>
      <c r="GYZ31" s="197"/>
      <c r="GZA31" s="197"/>
      <c r="GZB31" s="197"/>
      <c r="GZC31" s="197"/>
      <c r="GZD31" s="197"/>
      <c r="GZE31" s="197"/>
      <c r="GZF31" s="197"/>
      <c r="GZG31" s="197"/>
      <c r="GZH31" s="197"/>
      <c r="GZI31" s="197"/>
      <c r="GZJ31" s="197"/>
      <c r="GZK31" s="197"/>
      <c r="GZL31" s="197"/>
      <c r="GZM31" s="197"/>
      <c r="GZN31" s="197"/>
      <c r="GZO31" s="197"/>
      <c r="GZP31" s="197"/>
      <c r="GZQ31" s="197"/>
      <c r="GZR31" s="197"/>
      <c r="GZS31" s="197"/>
      <c r="GZT31" s="197"/>
      <c r="GZU31" s="197"/>
      <c r="GZV31" s="197"/>
      <c r="GZW31" s="197"/>
      <c r="GZX31" s="197"/>
      <c r="GZY31" s="197"/>
      <c r="GZZ31" s="197"/>
      <c r="HAA31" s="197"/>
      <c r="HAB31" s="197"/>
      <c r="HAC31" s="197"/>
      <c r="HAD31" s="197"/>
      <c r="HAE31" s="197"/>
      <c r="HAF31" s="197"/>
      <c r="HAG31" s="197"/>
      <c r="HAH31" s="197"/>
      <c r="HAI31" s="197"/>
      <c r="HAJ31" s="197"/>
      <c r="HAK31" s="197"/>
      <c r="HAL31" s="197"/>
      <c r="HAM31" s="197"/>
      <c r="HAN31" s="197"/>
      <c r="HAO31" s="197"/>
      <c r="HAP31" s="197"/>
      <c r="HAQ31" s="197"/>
      <c r="HAR31" s="197"/>
      <c r="HAS31" s="197"/>
      <c r="HAT31" s="197"/>
      <c r="HAU31" s="197"/>
      <c r="HAV31" s="197"/>
      <c r="HAW31" s="197"/>
      <c r="HAX31" s="197"/>
      <c r="HAY31" s="197"/>
      <c r="HAZ31" s="197"/>
      <c r="HBA31" s="197"/>
      <c r="HBB31" s="197"/>
      <c r="HBC31" s="197"/>
      <c r="HBD31" s="197"/>
      <c r="HBE31" s="197"/>
      <c r="HBF31" s="197"/>
      <c r="HBG31" s="197"/>
      <c r="HBH31" s="197"/>
      <c r="HBI31" s="197"/>
      <c r="HBJ31" s="197"/>
      <c r="HBK31" s="197"/>
      <c r="HBL31" s="197"/>
      <c r="HBM31" s="197"/>
      <c r="HBN31" s="197"/>
      <c r="HBO31" s="197"/>
      <c r="HBP31" s="197"/>
      <c r="HBQ31" s="197"/>
      <c r="HBR31" s="197"/>
      <c r="HBS31" s="197"/>
      <c r="HBT31" s="197"/>
      <c r="HBU31" s="197"/>
      <c r="HBV31" s="197"/>
      <c r="HBW31" s="197"/>
      <c r="HBX31" s="197"/>
      <c r="HBY31" s="197"/>
      <c r="HBZ31" s="197"/>
      <c r="HCA31" s="197"/>
      <c r="HCB31" s="197"/>
      <c r="HCC31" s="197"/>
      <c r="HCD31" s="197"/>
      <c r="HCE31" s="197"/>
      <c r="HCF31" s="197"/>
      <c r="HCG31" s="197"/>
      <c r="HCH31" s="197"/>
      <c r="HCI31" s="197"/>
      <c r="HCJ31" s="197"/>
      <c r="HCK31" s="197"/>
      <c r="HCL31" s="197"/>
      <c r="HCM31" s="197"/>
      <c r="HCN31" s="197"/>
      <c r="HCO31" s="197"/>
      <c r="HCP31" s="197"/>
      <c r="HCQ31" s="197"/>
      <c r="HCR31" s="197"/>
      <c r="HCS31" s="197"/>
      <c r="HCT31" s="197"/>
      <c r="HCU31" s="197"/>
      <c r="HCV31" s="197"/>
      <c r="HCW31" s="197"/>
      <c r="HCX31" s="197"/>
      <c r="HCY31" s="197"/>
      <c r="HCZ31" s="197"/>
      <c r="HDA31" s="197"/>
      <c r="HDB31" s="197"/>
      <c r="HDC31" s="197"/>
      <c r="HDD31" s="197"/>
      <c r="HDE31" s="197"/>
      <c r="HDF31" s="197"/>
      <c r="HDG31" s="197"/>
      <c r="HDH31" s="197"/>
      <c r="HDI31" s="197"/>
      <c r="HDJ31" s="197"/>
      <c r="HDK31" s="197"/>
      <c r="HDL31" s="197"/>
      <c r="HDM31" s="197"/>
      <c r="HDN31" s="197"/>
      <c r="HDO31" s="197"/>
      <c r="HDP31" s="197"/>
      <c r="HDQ31" s="197"/>
      <c r="HDR31" s="197"/>
      <c r="HDS31" s="197"/>
      <c r="HDT31" s="197"/>
      <c r="HDU31" s="197"/>
      <c r="HDV31" s="197"/>
      <c r="HDW31" s="197"/>
      <c r="HDX31" s="197"/>
      <c r="HDY31" s="197"/>
      <c r="HDZ31" s="197"/>
      <c r="HEA31" s="197"/>
      <c r="HEB31" s="197"/>
      <c r="HEC31" s="197"/>
      <c r="HED31" s="197"/>
      <c r="HEE31" s="197"/>
      <c r="HEF31" s="197"/>
      <c r="HEG31" s="197"/>
      <c r="HEH31" s="197"/>
      <c r="HEI31" s="197"/>
      <c r="HEJ31" s="197"/>
      <c r="HEK31" s="197"/>
      <c r="HEL31" s="197"/>
      <c r="HEM31" s="197"/>
      <c r="HEN31" s="197"/>
      <c r="HEO31" s="197"/>
      <c r="HEP31" s="197"/>
      <c r="HEQ31" s="197"/>
      <c r="HER31" s="197"/>
      <c r="HES31" s="197"/>
      <c r="HET31" s="197"/>
      <c r="HEU31" s="197"/>
      <c r="HEV31" s="197"/>
      <c r="HEW31" s="197"/>
      <c r="HEX31" s="197"/>
      <c r="HEY31" s="197"/>
      <c r="HEZ31" s="197"/>
      <c r="HFA31" s="197"/>
      <c r="HFB31" s="197"/>
      <c r="HFC31" s="197"/>
      <c r="HFD31" s="197"/>
      <c r="HFE31" s="197"/>
      <c r="HFF31" s="197"/>
      <c r="HFG31" s="197"/>
      <c r="HFH31" s="197"/>
      <c r="HFI31" s="197"/>
      <c r="HFJ31" s="197"/>
      <c r="HFK31" s="197"/>
      <c r="HFL31" s="197"/>
      <c r="HFM31" s="197"/>
      <c r="HFN31" s="197"/>
      <c r="HFO31" s="197"/>
      <c r="HFP31" s="197"/>
      <c r="HFQ31" s="197"/>
      <c r="HFR31" s="197"/>
      <c r="HFS31" s="197"/>
      <c r="HFT31" s="197"/>
      <c r="HFU31" s="197"/>
      <c r="HFV31" s="197"/>
      <c r="HFW31" s="197"/>
      <c r="HFX31" s="197"/>
      <c r="HFY31" s="197"/>
      <c r="HFZ31" s="197"/>
      <c r="HGA31" s="197"/>
      <c r="HGB31" s="197"/>
      <c r="HGC31" s="197"/>
      <c r="HGD31" s="197"/>
      <c r="HGE31" s="197"/>
      <c r="HGF31" s="197"/>
      <c r="HGG31" s="197"/>
      <c r="HGH31" s="197"/>
      <c r="HGI31" s="197"/>
      <c r="HGJ31" s="197"/>
      <c r="HGK31" s="197"/>
      <c r="HGL31" s="197"/>
      <c r="HGM31" s="197"/>
      <c r="HGN31" s="197"/>
      <c r="HGO31" s="197"/>
      <c r="HGP31" s="197"/>
      <c r="HGQ31" s="197"/>
      <c r="HGR31" s="197"/>
      <c r="HGS31" s="197"/>
      <c r="HGT31" s="197"/>
      <c r="HGU31" s="197"/>
      <c r="HGV31" s="197"/>
      <c r="HGW31" s="197"/>
      <c r="HGX31" s="197"/>
      <c r="HGY31" s="197"/>
      <c r="HGZ31" s="197"/>
      <c r="HHA31" s="197"/>
      <c r="HHB31" s="197"/>
      <c r="HHC31" s="197"/>
      <c r="HHD31" s="197"/>
      <c r="HHE31" s="197"/>
      <c r="HHF31" s="197"/>
      <c r="HHG31" s="197"/>
      <c r="HHH31" s="197"/>
      <c r="HHI31" s="197"/>
      <c r="HHJ31" s="197"/>
      <c r="HHK31" s="197"/>
      <c r="HHL31" s="197"/>
      <c r="HHM31" s="197"/>
      <c r="HHN31" s="197"/>
      <c r="HHO31" s="197"/>
      <c r="HHP31" s="197"/>
      <c r="HHQ31" s="197"/>
      <c r="HHR31" s="197"/>
      <c r="HHS31" s="197"/>
      <c r="HHT31" s="197"/>
      <c r="HHU31" s="197"/>
      <c r="HHV31" s="197"/>
      <c r="HHW31" s="197"/>
      <c r="HHX31" s="197"/>
      <c r="HHY31" s="197"/>
      <c r="HHZ31" s="197"/>
      <c r="HIA31" s="197"/>
      <c r="HIB31" s="197"/>
      <c r="HIC31" s="197"/>
      <c r="HID31" s="197"/>
      <c r="HIE31" s="197"/>
      <c r="HIF31" s="197"/>
      <c r="HIG31" s="197"/>
      <c r="HIH31" s="197"/>
      <c r="HII31" s="197"/>
      <c r="HIJ31" s="197"/>
      <c r="HIK31" s="197"/>
      <c r="HIL31" s="197"/>
      <c r="HIM31" s="197"/>
      <c r="HIN31" s="197"/>
      <c r="HIO31" s="197"/>
      <c r="HIP31" s="197"/>
      <c r="HIQ31" s="197"/>
      <c r="HIR31" s="197"/>
      <c r="HIS31" s="197"/>
      <c r="HIT31" s="197"/>
      <c r="HIU31" s="197"/>
      <c r="HIV31" s="197"/>
      <c r="HIW31" s="197"/>
      <c r="HIX31" s="197"/>
      <c r="HIY31" s="197"/>
      <c r="HIZ31" s="197"/>
      <c r="HJA31" s="197"/>
      <c r="HJB31" s="197"/>
      <c r="HJC31" s="197"/>
      <c r="HJD31" s="197"/>
      <c r="HJE31" s="197"/>
      <c r="HJF31" s="197"/>
      <c r="HJG31" s="197"/>
      <c r="HJH31" s="197"/>
      <c r="HJI31" s="197"/>
      <c r="HJJ31" s="197"/>
      <c r="HJK31" s="197"/>
      <c r="HJL31" s="197"/>
      <c r="HJM31" s="197"/>
      <c r="HJN31" s="197"/>
      <c r="HJO31" s="197"/>
      <c r="HJP31" s="197"/>
      <c r="HJQ31" s="197"/>
      <c r="HJR31" s="197"/>
      <c r="HJS31" s="197"/>
      <c r="HJT31" s="197"/>
      <c r="HJU31" s="197"/>
      <c r="HJV31" s="197"/>
      <c r="HJW31" s="197"/>
      <c r="HJX31" s="197"/>
      <c r="HJY31" s="197"/>
      <c r="HJZ31" s="197"/>
      <c r="HKA31" s="197"/>
      <c r="HKB31" s="197"/>
      <c r="HKC31" s="197"/>
      <c r="HKD31" s="197"/>
      <c r="HKE31" s="197"/>
      <c r="HKF31" s="197"/>
      <c r="HKG31" s="197"/>
      <c r="HKH31" s="197"/>
      <c r="HKI31" s="197"/>
      <c r="HKJ31" s="197"/>
      <c r="HKK31" s="197"/>
      <c r="HKL31" s="197"/>
      <c r="HKM31" s="197"/>
      <c r="HKN31" s="197"/>
      <c r="HKO31" s="197"/>
      <c r="HKP31" s="197"/>
      <c r="HKQ31" s="197"/>
      <c r="HKR31" s="197"/>
      <c r="HKS31" s="197"/>
      <c r="HKT31" s="197"/>
      <c r="HKU31" s="197"/>
      <c r="HKV31" s="197"/>
      <c r="HKW31" s="197"/>
      <c r="HKX31" s="197"/>
      <c r="HKY31" s="197"/>
      <c r="HKZ31" s="197"/>
      <c r="HLA31" s="197"/>
      <c r="HLB31" s="197"/>
      <c r="HLC31" s="197"/>
      <c r="HLD31" s="197"/>
      <c r="HLE31" s="197"/>
      <c r="HLF31" s="197"/>
      <c r="HLG31" s="197"/>
      <c r="HLH31" s="197"/>
      <c r="HLI31" s="197"/>
      <c r="HLJ31" s="197"/>
      <c r="HLK31" s="197"/>
      <c r="HLL31" s="197"/>
      <c r="HLM31" s="197"/>
      <c r="HLN31" s="197"/>
      <c r="HLO31" s="197"/>
      <c r="HLP31" s="197"/>
      <c r="HLQ31" s="197"/>
      <c r="HLR31" s="197"/>
      <c r="HLS31" s="197"/>
      <c r="HLT31" s="197"/>
      <c r="HLU31" s="197"/>
      <c r="HLV31" s="197"/>
      <c r="HLW31" s="197"/>
      <c r="HLX31" s="197"/>
      <c r="HLY31" s="197"/>
      <c r="HLZ31" s="197"/>
      <c r="HMA31" s="197"/>
      <c r="HMB31" s="197"/>
      <c r="HMC31" s="197"/>
      <c r="HMD31" s="197"/>
      <c r="HME31" s="197"/>
      <c r="HMF31" s="197"/>
      <c r="HMG31" s="197"/>
      <c r="HMH31" s="197"/>
      <c r="HMI31" s="197"/>
      <c r="HMJ31" s="197"/>
      <c r="HMK31" s="197"/>
      <c r="HML31" s="197"/>
      <c r="HMM31" s="197"/>
      <c r="HMN31" s="197"/>
      <c r="HMO31" s="197"/>
      <c r="HMP31" s="197"/>
      <c r="HMQ31" s="197"/>
      <c r="HMR31" s="197"/>
      <c r="HMS31" s="197"/>
      <c r="HMT31" s="197"/>
      <c r="HMU31" s="197"/>
      <c r="HMV31" s="197"/>
      <c r="HMW31" s="197"/>
      <c r="HMX31" s="197"/>
      <c r="HMY31" s="197"/>
      <c r="HMZ31" s="197"/>
      <c r="HNA31" s="197"/>
      <c r="HNB31" s="197"/>
      <c r="HNC31" s="197"/>
      <c r="HND31" s="197"/>
      <c r="HNE31" s="197"/>
      <c r="HNF31" s="197"/>
      <c r="HNG31" s="197"/>
      <c r="HNH31" s="197"/>
      <c r="HNI31" s="197"/>
      <c r="HNJ31" s="197"/>
      <c r="HNK31" s="197"/>
      <c r="HNL31" s="197"/>
      <c r="HNM31" s="197"/>
      <c r="HNN31" s="197"/>
      <c r="HNO31" s="197"/>
      <c r="HNP31" s="197"/>
      <c r="HNQ31" s="197"/>
      <c r="HNR31" s="197"/>
      <c r="HNS31" s="197"/>
      <c r="HNT31" s="197"/>
      <c r="HNU31" s="197"/>
      <c r="HNV31" s="197"/>
      <c r="HNW31" s="197"/>
      <c r="HNX31" s="197"/>
      <c r="HNY31" s="197"/>
      <c r="HNZ31" s="197"/>
      <c r="HOA31" s="197"/>
      <c r="HOB31" s="197"/>
      <c r="HOC31" s="197"/>
      <c r="HOD31" s="197"/>
      <c r="HOE31" s="197"/>
      <c r="HOF31" s="197"/>
      <c r="HOG31" s="197"/>
      <c r="HOH31" s="197"/>
      <c r="HOI31" s="197"/>
      <c r="HOJ31" s="197"/>
      <c r="HOK31" s="197"/>
      <c r="HOL31" s="197"/>
      <c r="HOM31" s="197"/>
      <c r="HON31" s="197"/>
      <c r="HOO31" s="197"/>
      <c r="HOP31" s="197"/>
      <c r="HOQ31" s="197"/>
      <c r="HOR31" s="197"/>
      <c r="HOS31" s="197"/>
      <c r="HOT31" s="197"/>
      <c r="HOU31" s="197"/>
      <c r="HOV31" s="197"/>
      <c r="HOW31" s="197"/>
      <c r="HOX31" s="197"/>
      <c r="HOY31" s="197"/>
      <c r="HOZ31" s="197"/>
      <c r="HPA31" s="197"/>
      <c r="HPB31" s="197"/>
      <c r="HPC31" s="197"/>
      <c r="HPD31" s="197"/>
      <c r="HPE31" s="197"/>
      <c r="HPF31" s="197"/>
      <c r="HPG31" s="197"/>
      <c r="HPH31" s="197"/>
      <c r="HPI31" s="197"/>
      <c r="HPJ31" s="197"/>
      <c r="HPK31" s="197"/>
      <c r="HPL31" s="197"/>
      <c r="HPM31" s="197"/>
      <c r="HPN31" s="197"/>
      <c r="HPO31" s="197"/>
      <c r="HPP31" s="197"/>
      <c r="HPQ31" s="197"/>
      <c r="HPR31" s="197"/>
      <c r="HPS31" s="197"/>
      <c r="HPT31" s="197"/>
      <c r="HPU31" s="197"/>
      <c r="HPV31" s="197"/>
      <c r="HPW31" s="197"/>
      <c r="HPX31" s="197"/>
      <c r="HPY31" s="197"/>
      <c r="HPZ31" s="197"/>
      <c r="HQA31" s="197"/>
      <c r="HQB31" s="197"/>
      <c r="HQC31" s="197"/>
      <c r="HQD31" s="197"/>
      <c r="HQE31" s="197"/>
      <c r="HQF31" s="197"/>
      <c r="HQG31" s="197"/>
      <c r="HQH31" s="197"/>
      <c r="HQI31" s="197"/>
      <c r="HQJ31" s="197"/>
      <c r="HQK31" s="197"/>
      <c r="HQL31" s="197"/>
      <c r="HQM31" s="197"/>
      <c r="HQN31" s="197"/>
      <c r="HQO31" s="197"/>
      <c r="HQP31" s="197"/>
      <c r="HQQ31" s="197"/>
      <c r="HQR31" s="197"/>
      <c r="HQS31" s="197"/>
      <c r="HQT31" s="197"/>
      <c r="HQU31" s="197"/>
      <c r="HQV31" s="197"/>
      <c r="HQW31" s="197"/>
      <c r="HQX31" s="197"/>
      <c r="HQY31" s="197"/>
      <c r="HQZ31" s="197"/>
      <c r="HRA31" s="197"/>
      <c r="HRB31" s="197"/>
      <c r="HRC31" s="197"/>
      <c r="HRD31" s="197"/>
      <c r="HRE31" s="197"/>
      <c r="HRF31" s="197"/>
      <c r="HRG31" s="197"/>
      <c r="HRH31" s="197"/>
      <c r="HRI31" s="197"/>
      <c r="HRJ31" s="197"/>
      <c r="HRK31" s="197"/>
      <c r="HRL31" s="197"/>
      <c r="HRM31" s="197"/>
      <c r="HRN31" s="197"/>
      <c r="HRO31" s="197"/>
      <c r="HRP31" s="197"/>
      <c r="HRQ31" s="197"/>
      <c r="HRR31" s="197"/>
      <c r="HRS31" s="197"/>
      <c r="HRT31" s="197"/>
      <c r="HRU31" s="197"/>
      <c r="HRV31" s="197"/>
      <c r="HRW31" s="197"/>
      <c r="HRX31" s="197"/>
      <c r="HRY31" s="197"/>
      <c r="HRZ31" s="197"/>
      <c r="HSA31" s="197"/>
      <c r="HSB31" s="197"/>
      <c r="HSC31" s="197"/>
      <c r="HSD31" s="197"/>
      <c r="HSE31" s="197"/>
      <c r="HSF31" s="197"/>
      <c r="HSG31" s="197"/>
      <c r="HSH31" s="197"/>
      <c r="HSI31" s="197"/>
      <c r="HSJ31" s="197"/>
      <c r="HSK31" s="197"/>
      <c r="HSL31" s="197"/>
      <c r="HSM31" s="197"/>
      <c r="HSN31" s="197"/>
      <c r="HSO31" s="197"/>
      <c r="HSP31" s="197"/>
      <c r="HSQ31" s="197"/>
      <c r="HSR31" s="197"/>
      <c r="HSS31" s="197"/>
      <c r="HST31" s="197"/>
      <c r="HSU31" s="197"/>
      <c r="HSV31" s="197"/>
      <c r="HSW31" s="197"/>
      <c r="HSX31" s="197"/>
      <c r="HSY31" s="197"/>
      <c r="HSZ31" s="197"/>
      <c r="HTA31" s="197"/>
      <c r="HTB31" s="197"/>
      <c r="HTC31" s="197"/>
      <c r="HTD31" s="197"/>
      <c r="HTE31" s="197"/>
      <c r="HTF31" s="197"/>
      <c r="HTG31" s="197"/>
      <c r="HTH31" s="197"/>
      <c r="HTI31" s="197"/>
      <c r="HTJ31" s="197"/>
      <c r="HTK31" s="197"/>
      <c r="HTL31" s="197"/>
      <c r="HTM31" s="197"/>
      <c r="HTN31" s="197"/>
      <c r="HTO31" s="197"/>
      <c r="HTP31" s="197"/>
      <c r="HTQ31" s="197"/>
      <c r="HTR31" s="197"/>
      <c r="HTS31" s="197"/>
      <c r="HTT31" s="197"/>
      <c r="HTU31" s="197"/>
      <c r="HTV31" s="197"/>
      <c r="HTW31" s="197"/>
      <c r="HTX31" s="197"/>
      <c r="HTY31" s="197"/>
      <c r="HTZ31" s="197"/>
      <c r="HUA31" s="197"/>
      <c r="HUB31" s="197"/>
      <c r="HUC31" s="197"/>
      <c r="HUD31" s="197"/>
      <c r="HUE31" s="197"/>
      <c r="HUF31" s="197"/>
      <c r="HUG31" s="197"/>
      <c r="HUH31" s="197"/>
      <c r="HUI31" s="197"/>
      <c r="HUJ31" s="197"/>
      <c r="HUK31" s="197"/>
      <c r="HUL31" s="197"/>
      <c r="HUM31" s="197"/>
      <c r="HUN31" s="197"/>
      <c r="HUO31" s="197"/>
      <c r="HUP31" s="197"/>
      <c r="HUQ31" s="197"/>
      <c r="HUR31" s="197"/>
      <c r="HUS31" s="197"/>
      <c r="HUT31" s="197"/>
      <c r="HUU31" s="197"/>
      <c r="HUV31" s="197"/>
      <c r="HUW31" s="197"/>
      <c r="HUX31" s="197"/>
      <c r="HUY31" s="197"/>
      <c r="HUZ31" s="197"/>
      <c r="HVA31" s="197"/>
      <c r="HVB31" s="197"/>
      <c r="HVC31" s="197"/>
      <c r="HVD31" s="197"/>
      <c r="HVE31" s="197"/>
      <c r="HVF31" s="197"/>
      <c r="HVG31" s="197"/>
      <c r="HVH31" s="197"/>
      <c r="HVI31" s="197"/>
      <c r="HVJ31" s="197"/>
      <c r="HVK31" s="197"/>
      <c r="HVL31" s="197"/>
      <c r="HVM31" s="197"/>
      <c r="HVN31" s="197"/>
      <c r="HVO31" s="197"/>
      <c r="HVP31" s="197"/>
      <c r="HVQ31" s="197"/>
      <c r="HVR31" s="197"/>
      <c r="HVS31" s="197"/>
      <c r="HVT31" s="197"/>
      <c r="HVU31" s="197"/>
      <c r="HVV31" s="197"/>
      <c r="HVW31" s="197"/>
      <c r="HVX31" s="197"/>
      <c r="HVY31" s="197"/>
      <c r="HVZ31" s="197"/>
      <c r="HWA31" s="197"/>
      <c r="HWB31" s="197"/>
      <c r="HWC31" s="197"/>
      <c r="HWD31" s="197"/>
      <c r="HWE31" s="197"/>
      <c r="HWF31" s="197"/>
      <c r="HWG31" s="197"/>
      <c r="HWH31" s="197"/>
      <c r="HWI31" s="197"/>
      <c r="HWJ31" s="197"/>
      <c r="HWK31" s="197"/>
      <c r="HWL31" s="197"/>
      <c r="HWM31" s="197"/>
      <c r="HWN31" s="197"/>
      <c r="HWO31" s="197"/>
      <c r="HWP31" s="197"/>
      <c r="HWQ31" s="197"/>
      <c r="HWR31" s="197"/>
      <c r="HWS31" s="197"/>
      <c r="HWT31" s="197"/>
      <c r="HWU31" s="197"/>
      <c r="HWV31" s="197"/>
      <c r="HWW31" s="197"/>
      <c r="HWX31" s="197"/>
      <c r="HWY31" s="197"/>
      <c r="HWZ31" s="197"/>
      <c r="HXA31" s="197"/>
      <c r="HXB31" s="197"/>
      <c r="HXC31" s="197"/>
      <c r="HXD31" s="197"/>
      <c r="HXE31" s="197"/>
      <c r="HXF31" s="197"/>
      <c r="HXG31" s="197"/>
      <c r="HXH31" s="197"/>
      <c r="HXI31" s="197"/>
      <c r="HXJ31" s="197"/>
      <c r="HXK31" s="197"/>
      <c r="HXL31" s="197"/>
      <c r="HXM31" s="197"/>
      <c r="HXN31" s="197"/>
      <c r="HXO31" s="197"/>
      <c r="HXP31" s="197"/>
      <c r="HXQ31" s="197"/>
      <c r="HXR31" s="197"/>
      <c r="HXS31" s="197"/>
      <c r="HXT31" s="197"/>
      <c r="HXU31" s="197"/>
      <c r="HXV31" s="197"/>
      <c r="HXW31" s="197"/>
      <c r="HXX31" s="197"/>
      <c r="HXY31" s="197"/>
      <c r="HXZ31" s="197"/>
      <c r="HYA31" s="197"/>
      <c r="HYB31" s="197"/>
      <c r="HYC31" s="197"/>
      <c r="HYD31" s="197"/>
      <c r="HYE31" s="197"/>
      <c r="HYF31" s="197"/>
      <c r="HYG31" s="197"/>
      <c r="HYH31" s="197"/>
      <c r="HYI31" s="197"/>
      <c r="HYJ31" s="197"/>
      <c r="HYK31" s="197"/>
      <c r="HYL31" s="197"/>
      <c r="HYM31" s="197"/>
      <c r="HYN31" s="197"/>
      <c r="HYO31" s="197"/>
      <c r="HYP31" s="197"/>
      <c r="HYQ31" s="197"/>
      <c r="HYR31" s="197"/>
      <c r="HYS31" s="197"/>
      <c r="HYT31" s="197"/>
      <c r="HYU31" s="197"/>
      <c r="HYV31" s="197"/>
      <c r="HYW31" s="197"/>
      <c r="HYX31" s="197"/>
      <c r="HYY31" s="197"/>
      <c r="HYZ31" s="197"/>
      <c r="HZA31" s="197"/>
      <c r="HZB31" s="197"/>
      <c r="HZC31" s="197"/>
      <c r="HZD31" s="197"/>
      <c r="HZE31" s="197"/>
      <c r="HZF31" s="197"/>
      <c r="HZG31" s="197"/>
      <c r="HZH31" s="197"/>
      <c r="HZI31" s="197"/>
      <c r="HZJ31" s="197"/>
      <c r="HZK31" s="197"/>
      <c r="HZL31" s="197"/>
      <c r="HZM31" s="197"/>
      <c r="HZN31" s="197"/>
      <c r="HZO31" s="197"/>
      <c r="HZP31" s="197"/>
      <c r="HZQ31" s="197"/>
      <c r="HZR31" s="197"/>
      <c r="HZS31" s="197"/>
      <c r="HZT31" s="197"/>
      <c r="HZU31" s="197"/>
      <c r="HZV31" s="197"/>
      <c r="HZW31" s="197"/>
      <c r="HZX31" s="197"/>
      <c r="HZY31" s="197"/>
      <c r="HZZ31" s="197"/>
      <c r="IAA31" s="197"/>
      <c r="IAB31" s="197"/>
      <c r="IAC31" s="197"/>
      <c r="IAD31" s="197"/>
      <c r="IAE31" s="197"/>
      <c r="IAF31" s="197"/>
      <c r="IAG31" s="197"/>
      <c r="IAH31" s="197"/>
      <c r="IAI31" s="197"/>
      <c r="IAJ31" s="197"/>
      <c r="IAK31" s="197"/>
      <c r="IAL31" s="197"/>
      <c r="IAM31" s="197"/>
      <c r="IAN31" s="197"/>
      <c r="IAO31" s="197"/>
      <c r="IAP31" s="197"/>
      <c r="IAQ31" s="197"/>
      <c r="IAR31" s="197"/>
      <c r="IAS31" s="197"/>
      <c r="IAT31" s="197"/>
      <c r="IAU31" s="197"/>
      <c r="IAV31" s="197"/>
      <c r="IAW31" s="197"/>
      <c r="IAX31" s="197"/>
      <c r="IAY31" s="197"/>
      <c r="IAZ31" s="197"/>
      <c r="IBA31" s="197"/>
      <c r="IBB31" s="197"/>
      <c r="IBC31" s="197"/>
      <c r="IBD31" s="197"/>
      <c r="IBE31" s="197"/>
      <c r="IBF31" s="197"/>
      <c r="IBG31" s="197"/>
      <c r="IBH31" s="197"/>
      <c r="IBI31" s="197"/>
      <c r="IBJ31" s="197"/>
      <c r="IBK31" s="197"/>
      <c r="IBL31" s="197"/>
      <c r="IBM31" s="197"/>
      <c r="IBN31" s="197"/>
      <c r="IBO31" s="197"/>
      <c r="IBP31" s="197"/>
      <c r="IBQ31" s="197"/>
      <c r="IBR31" s="197"/>
      <c r="IBS31" s="197"/>
      <c r="IBT31" s="197"/>
      <c r="IBU31" s="197"/>
      <c r="IBV31" s="197"/>
      <c r="IBW31" s="197"/>
      <c r="IBX31" s="197"/>
      <c r="IBY31" s="197"/>
      <c r="IBZ31" s="197"/>
      <c r="ICA31" s="197"/>
      <c r="ICB31" s="197"/>
      <c r="ICC31" s="197"/>
      <c r="ICD31" s="197"/>
      <c r="ICE31" s="197"/>
      <c r="ICF31" s="197"/>
      <c r="ICG31" s="197"/>
      <c r="ICH31" s="197"/>
      <c r="ICI31" s="197"/>
      <c r="ICJ31" s="197"/>
      <c r="ICK31" s="197"/>
      <c r="ICL31" s="197"/>
      <c r="ICM31" s="197"/>
      <c r="ICN31" s="197"/>
      <c r="ICO31" s="197"/>
      <c r="ICP31" s="197"/>
      <c r="ICQ31" s="197"/>
      <c r="ICR31" s="197"/>
      <c r="ICS31" s="197"/>
      <c r="ICT31" s="197"/>
      <c r="ICU31" s="197"/>
      <c r="ICV31" s="197"/>
      <c r="ICW31" s="197"/>
      <c r="ICX31" s="197"/>
      <c r="ICY31" s="197"/>
      <c r="ICZ31" s="197"/>
      <c r="IDA31" s="197"/>
      <c r="IDB31" s="197"/>
      <c r="IDC31" s="197"/>
      <c r="IDD31" s="197"/>
      <c r="IDE31" s="197"/>
      <c r="IDF31" s="197"/>
      <c r="IDG31" s="197"/>
      <c r="IDH31" s="197"/>
      <c r="IDI31" s="197"/>
      <c r="IDJ31" s="197"/>
      <c r="IDK31" s="197"/>
      <c r="IDL31" s="197"/>
      <c r="IDM31" s="197"/>
      <c r="IDN31" s="197"/>
      <c r="IDO31" s="197"/>
      <c r="IDP31" s="197"/>
      <c r="IDQ31" s="197"/>
      <c r="IDR31" s="197"/>
      <c r="IDS31" s="197"/>
      <c r="IDT31" s="197"/>
      <c r="IDU31" s="197"/>
      <c r="IDV31" s="197"/>
      <c r="IDW31" s="197"/>
      <c r="IDX31" s="197"/>
      <c r="IDY31" s="197"/>
      <c r="IDZ31" s="197"/>
      <c r="IEA31" s="197"/>
      <c r="IEB31" s="197"/>
      <c r="IEC31" s="197"/>
      <c r="IED31" s="197"/>
      <c r="IEE31" s="197"/>
      <c r="IEF31" s="197"/>
      <c r="IEG31" s="197"/>
      <c r="IEH31" s="197"/>
      <c r="IEI31" s="197"/>
      <c r="IEJ31" s="197"/>
      <c r="IEK31" s="197"/>
      <c r="IEL31" s="197"/>
      <c r="IEM31" s="197"/>
      <c r="IEN31" s="197"/>
      <c r="IEO31" s="197"/>
      <c r="IEP31" s="197"/>
      <c r="IEQ31" s="197"/>
      <c r="IER31" s="197"/>
      <c r="IES31" s="197"/>
      <c r="IET31" s="197"/>
      <c r="IEU31" s="197"/>
      <c r="IEV31" s="197"/>
      <c r="IEW31" s="197"/>
      <c r="IEX31" s="197"/>
      <c r="IEY31" s="197"/>
      <c r="IEZ31" s="197"/>
      <c r="IFA31" s="197"/>
      <c r="IFB31" s="197"/>
      <c r="IFC31" s="197"/>
      <c r="IFD31" s="197"/>
      <c r="IFE31" s="197"/>
      <c r="IFF31" s="197"/>
      <c r="IFG31" s="197"/>
      <c r="IFH31" s="197"/>
      <c r="IFI31" s="197"/>
      <c r="IFJ31" s="197"/>
      <c r="IFK31" s="197"/>
      <c r="IFL31" s="197"/>
      <c r="IFM31" s="197"/>
      <c r="IFN31" s="197"/>
      <c r="IFO31" s="197"/>
      <c r="IFP31" s="197"/>
      <c r="IFQ31" s="197"/>
      <c r="IFR31" s="197"/>
      <c r="IFS31" s="197"/>
      <c r="IFT31" s="197"/>
      <c r="IFU31" s="197"/>
      <c r="IFV31" s="197"/>
      <c r="IFW31" s="197"/>
      <c r="IFX31" s="197"/>
      <c r="IFY31" s="197"/>
      <c r="IFZ31" s="197"/>
      <c r="IGA31" s="197"/>
      <c r="IGB31" s="197"/>
      <c r="IGC31" s="197"/>
      <c r="IGD31" s="197"/>
      <c r="IGE31" s="197"/>
      <c r="IGF31" s="197"/>
      <c r="IGG31" s="197"/>
      <c r="IGH31" s="197"/>
      <c r="IGI31" s="197"/>
      <c r="IGJ31" s="197"/>
      <c r="IGK31" s="197"/>
      <c r="IGL31" s="197"/>
      <c r="IGM31" s="197"/>
      <c r="IGN31" s="197"/>
      <c r="IGO31" s="197"/>
      <c r="IGP31" s="197"/>
      <c r="IGQ31" s="197"/>
      <c r="IGR31" s="197"/>
      <c r="IGS31" s="197"/>
      <c r="IGT31" s="197"/>
      <c r="IGU31" s="197"/>
      <c r="IGV31" s="197"/>
      <c r="IGW31" s="197"/>
      <c r="IGX31" s="197"/>
      <c r="IGY31" s="197"/>
      <c r="IGZ31" s="197"/>
      <c r="IHA31" s="197"/>
      <c r="IHB31" s="197"/>
      <c r="IHC31" s="197"/>
      <c r="IHD31" s="197"/>
      <c r="IHE31" s="197"/>
      <c r="IHF31" s="197"/>
      <c r="IHG31" s="197"/>
      <c r="IHH31" s="197"/>
      <c r="IHI31" s="197"/>
      <c r="IHJ31" s="197"/>
      <c r="IHK31" s="197"/>
      <c r="IHL31" s="197"/>
      <c r="IHM31" s="197"/>
      <c r="IHN31" s="197"/>
      <c r="IHO31" s="197"/>
      <c r="IHP31" s="197"/>
      <c r="IHQ31" s="197"/>
      <c r="IHR31" s="197"/>
      <c r="IHS31" s="197"/>
      <c r="IHT31" s="197"/>
      <c r="IHU31" s="197"/>
      <c r="IHV31" s="197"/>
      <c r="IHW31" s="197"/>
      <c r="IHX31" s="197"/>
      <c r="IHY31" s="197"/>
      <c r="IHZ31" s="197"/>
      <c r="IIA31" s="197"/>
      <c r="IIB31" s="197"/>
      <c r="IIC31" s="197"/>
      <c r="IID31" s="197"/>
      <c r="IIE31" s="197"/>
      <c r="IIF31" s="197"/>
      <c r="IIG31" s="197"/>
      <c r="IIH31" s="197"/>
      <c r="III31" s="197"/>
      <c r="IIJ31" s="197"/>
      <c r="IIK31" s="197"/>
      <c r="IIL31" s="197"/>
      <c r="IIM31" s="197"/>
      <c r="IIN31" s="197"/>
      <c r="IIO31" s="197"/>
      <c r="IIP31" s="197"/>
      <c r="IIQ31" s="197"/>
      <c r="IIR31" s="197"/>
      <c r="IIS31" s="197"/>
      <c r="IIT31" s="197"/>
      <c r="IIU31" s="197"/>
      <c r="IIV31" s="197"/>
      <c r="IIW31" s="197"/>
      <c r="IIX31" s="197"/>
      <c r="IIY31" s="197"/>
      <c r="IIZ31" s="197"/>
      <c r="IJA31" s="197"/>
      <c r="IJB31" s="197"/>
      <c r="IJC31" s="197"/>
      <c r="IJD31" s="197"/>
      <c r="IJE31" s="197"/>
      <c r="IJF31" s="197"/>
      <c r="IJG31" s="197"/>
      <c r="IJH31" s="197"/>
      <c r="IJI31" s="197"/>
      <c r="IJJ31" s="197"/>
      <c r="IJK31" s="197"/>
      <c r="IJL31" s="197"/>
      <c r="IJM31" s="197"/>
      <c r="IJN31" s="197"/>
      <c r="IJO31" s="197"/>
      <c r="IJP31" s="197"/>
      <c r="IJQ31" s="197"/>
      <c r="IJR31" s="197"/>
      <c r="IJS31" s="197"/>
      <c r="IJT31" s="197"/>
      <c r="IJU31" s="197"/>
      <c r="IJV31" s="197"/>
      <c r="IJW31" s="197"/>
      <c r="IJX31" s="197"/>
      <c r="IJY31" s="197"/>
      <c r="IJZ31" s="197"/>
      <c r="IKA31" s="197"/>
      <c r="IKB31" s="197"/>
      <c r="IKC31" s="197"/>
      <c r="IKD31" s="197"/>
      <c r="IKE31" s="197"/>
      <c r="IKF31" s="197"/>
      <c r="IKG31" s="197"/>
      <c r="IKH31" s="197"/>
      <c r="IKI31" s="197"/>
      <c r="IKJ31" s="197"/>
      <c r="IKK31" s="197"/>
      <c r="IKL31" s="197"/>
      <c r="IKM31" s="197"/>
      <c r="IKN31" s="197"/>
      <c r="IKO31" s="197"/>
      <c r="IKP31" s="197"/>
      <c r="IKQ31" s="197"/>
      <c r="IKR31" s="197"/>
      <c r="IKS31" s="197"/>
      <c r="IKT31" s="197"/>
      <c r="IKU31" s="197"/>
      <c r="IKV31" s="197"/>
      <c r="IKW31" s="197"/>
      <c r="IKX31" s="197"/>
      <c r="IKY31" s="197"/>
      <c r="IKZ31" s="197"/>
      <c r="ILA31" s="197"/>
      <c r="ILB31" s="197"/>
      <c r="ILC31" s="197"/>
      <c r="ILD31" s="197"/>
      <c r="ILE31" s="197"/>
      <c r="ILF31" s="197"/>
      <c r="ILG31" s="197"/>
      <c r="ILH31" s="197"/>
      <c r="ILI31" s="197"/>
      <c r="ILJ31" s="197"/>
      <c r="ILK31" s="197"/>
      <c r="ILL31" s="197"/>
      <c r="ILM31" s="197"/>
      <c r="ILN31" s="197"/>
      <c r="ILO31" s="197"/>
      <c r="ILP31" s="197"/>
      <c r="ILQ31" s="197"/>
      <c r="ILR31" s="197"/>
      <c r="ILS31" s="197"/>
      <c r="ILT31" s="197"/>
      <c r="ILU31" s="197"/>
      <c r="ILV31" s="197"/>
      <c r="ILW31" s="197"/>
      <c r="ILX31" s="197"/>
      <c r="ILY31" s="197"/>
      <c r="ILZ31" s="197"/>
      <c r="IMA31" s="197"/>
      <c r="IMB31" s="197"/>
      <c r="IMC31" s="197"/>
      <c r="IMD31" s="197"/>
      <c r="IME31" s="197"/>
      <c r="IMF31" s="197"/>
      <c r="IMG31" s="197"/>
      <c r="IMH31" s="197"/>
      <c r="IMI31" s="197"/>
      <c r="IMJ31" s="197"/>
      <c r="IMK31" s="197"/>
      <c r="IML31" s="197"/>
      <c r="IMM31" s="197"/>
      <c r="IMN31" s="197"/>
      <c r="IMO31" s="197"/>
      <c r="IMP31" s="197"/>
      <c r="IMQ31" s="197"/>
      <c r="IMR31" s="197"/>
      <c r="IMS31" s="197"/>
      <c r="IMT31" s="197"/>
      <c r="IMU31" s="197"/>
      <c r="IMV31" s="197"/>
      <c r="IMW31" s="197"/>
      <c r="IMX31" s="197"/>
      <c r="IMY31" s="197"/>
      <c r="IMZ31" s="197"/>
      <c r="INA31" s="197"/>
      <c r="INB31" s="197"/>
      <c r="INC31" s="197"/>
      <c r="IND31" s="197"/>
      <c r="INE31" s="197"/>
      <c r="INF31" s="197"/>
      <c r="ING31" s="197"/>
      <c r="INH31" s="197"/>
      <c r="INI31" s="197"/>
      <c r="INJ31" s="197"/>
      <c r="INK31" s="197"/>
      <c r="INL31" s="197"/>
      <c r="INM31" s="197"/>
      <c r="INN31" s="197"/>
      <c r="INO31" s="197"/>
      <c r="INP31" s="197"/>
      <c r="INQ31" s="197"/>
      <c r="INR31" s="197"/>
      <c r="INS31" s="197"/>
      <c r="INT31" s="197"/>
      <c r="INU31" s="197"/>
      <c r="INV31" s="197"/>
      <c r="INW31" s="197"/>
      <c r="INX31" s="197"/>
      <c r="INY31" s="197"/>
      <c r="INZ31" s="197"/>
      <c r="IOA31" s="197"/>
      <c r="IOB31" s="197"/>
      <c r="IOC31" s="197"/>
      <c r="IOD31" s="197"/>
      <c r="IOE31" s="197"/>
      <c r="IOF31" s="197"/>
      <c r="IOG31" s="197"/>
      <c r="IOH31" s="197"/>
      <c r="IOI31" s="197"/>
      <c r="IOJ31" s="197"/>
      <c r="IOK31" s="197"/>
      <c r="IOL31" s="197"/>
      <c r="IOM31" s="197"/>
      <c r="ION31" s="197"/>
      <c r="IOO31" s="197"/>
      <c r="IOP31" s="197"/>
      <c r="IOQ31" s="197"/>
      <c r="IOR31" s="197"/>
      <c r="IOS31" s="197"/>
      <c r="IOT31" s="197"/>
      <c r="IOU31" s="197"/>
      <c r="IOV31" s="197"/>
      <c r="IOW31" s="197"/>
      <c r="IOX31" s="197"/>
      <c r="IOY31" s="197"/>
      <c r="IOZ31" s="197"/>
      <c r="IPA31" s="197"/>
      <c r="IPB31" s="197"/>
      <c r="IPC31" s="197"/>
      <c r="IPD31" s="197"/>
      <c r="IPE31" s="197"/>
      <c r="IPF31" s="197"/>
      <c r="IPG31" s="197"/>
      <c r="IPH31" s="197"/>
      <c r="IPI31" s="197"/>
      <c r="IPJ31" s="197"/>
      <c r="IPK31" s="197"/>
      <c r="IPL31" s="197"/>
      <c r="IPM31" s="197"/>
      <c r="IPN31" s="197"/>
      <c r="IPO31" s="197"/>
      <c r="IPP31" s="197"/>
      <c r="IPQ31" s="197"/>
      <c r="IPR31" s="197"/>
      <c r="IPS31" s="197"/>
      <c r="IPT31" s="197"/>
      <c r="IPU31" s="197"/>
      <c r="IPV31" s="197"/>
      <c r="IPW31" s="197"/>
      <c r="IPX31" s="197"/>
      <c r="IPY31" s="197"/>
      <c r="IPZ31" s="197"/>
      <c r="IQA31" s="197"/>
      <c r="IQB31" s="197"/>
      <c r="IQC31" s="197"/>
      <c r="IQD31" s="197"/>
      <c r="IQE31" s="197"/>
      <c r="IQF31" s="197"/>
      <c r="IQG31" s="197"/>
      <c r="IQH31" s="197"/>
      <c r="IQI31" s="197"/>
      <c r="IQJ31" s="197"/>
      <c r="IQK31" s="197"/>
      <c r="IQL31" s="197"/>
      <c r="IQM31" s="197"/>
      <c r="IQN31" s="197"/>
      <c r="IQO31" s="197"/>
      <c r="IQP31" s="197"/>
      <c r="IQQ31" s="197"/>
      <c r="IQR31" s="197"/>
      <c r="IQS31" s="197"/>
      <c r="IQT31" s="197"/>
      <c r="IQU31" s="197"/>
      <c r="IQV31" s="197"/>
      <c r="IQW31" s="197"/>
      <c r="IQX31" s="197"/>
      <c r="IQY31" s="197"/>
      <c r="IQZ31" s="197"/>
      <c r="IRA31" s="197"/>
      <c r="IRB31" s="197"/>
      <c r="IRC31" s="197"/>
      <c r="IRD31" s="197"/>
      <c r="IRE31" s="197"/>
      <c r="IRF31" s="197"/>
      <c r="IRG31" s="197"/>
      <c r="IRH31" s="197"/>
      <c r="IRI31" s="197"/>
      <c r="IRJ31" s="197"/>
      <c r="IRK31" s="197"/>
      <c r="IRL31" s="197"/>
      <c r="IRM31" s="197"/>
      <c r="IRN31" s="197"/>
      <c r="IRO31" s="197"/>
      <c r="IRP31" s="197"/>
      <c r="IRQ31" s="197"/>
      <c r="IRR31" s="197"/>
      <c r="IRS31" s="197"/>
      <c r="IRT31" s="197"/>
      <c r="IRU31" s="197"/>
      <c r="IRV31" s="197"/>
      <c r="IRW31" s="197"/>
      <c r="IRX31" s="197"/>
      <c r="IRY31" s="197"/>
      <c r="IRZ31" s="197"/>
      <c r="ISA31" s="197"/>
      <c r="ISB31" s="197"/>
      <c r="ISC31" s="197"/>
      <c r="ISD31" s="197"/>
      <c r="ISE31" s="197"/>
      <c r="ISF31" s="197"/>
      <c r="ISG31" s="197"/>
      <c r="ISH31" s="197"/>
      <c r="ISI31" s="197"/>
      <c r="ISJ31" s="197"/>
      <c r="ISK31" s="197"/>
      <c r="ISL31" s="197"/>
      <c r="ISM31" s="197"/>
      <c r="ISN31" s="197"/>
      <c r="ISO31" s="197"/>
      <c r="ISP31" s="197"/>
      <c r="ISQ31" s="197"/>
      <c r="ISR31" s="197"/>
      <c r="ISS31" s="197"/>
      <c r="IST31" s="197"/>
      <c r="ISU31" s="197"/>
      <c r="ISV31" s="197"/>
      <c r="ISW31" s="197"/>
      <c r="ISX31" s="197"/>
      <c r="ISY31" s="197"/>
      <c r="ISZ31" s="197"/>
      <c r="ITA31" s="197"/>
      <c r="ITB31" s="197"/>
      <c r="ITC31" s="197"/>
      <c r="ITD31" s="197"/>
      <c r="ITE31" s="197"/>
      <c r="ITF31" s="197"/>
      <c r="ITG31" s="197"/>
      <c r="ITH31" s="197"/>
      <c r="ITI31" s="197"/>
      <c r="ITJ31" s="197"/>
      <c r="ITK31" s="197"/>
      <c r="ITL31" s="197"/>
      <c r="ITM31" s="197"/>
      <c r="ITN31" s="197"/>
      <c r="ITO31" s="197"/>
      <c r="ITP31" s="197"/>
      <c r="ITQ31" s="197"/>
      <c r="ITR31" s="197"/>
      <c r="ITS31" s="197"/>
      <c r="ITT31" s="197"/>
      <c r="ITU31" s="197"/>
      <c r="ITV31" s="197"/>
      <c r="ITW31" s="197"/>
      <c r="ITX31" s="197"/>
      <c r="ITY31" s="197"/>
      <c r="ITZ31" s="197"/>
      <c r="IUA31" s="197"/>
      <c r="IUB31" s="197"/>
      <c r="IUC31" s="197"/>
      <c r="IUD31" s="197"/>
      <c r="IUE31" s="197"/>
      <c r="IUF31" s="197"/>
      <c r="IUG31" s="197"/>
      <c r="IUH31" s="197"/>
      <c r="IUI31" s="197"/>
      <c r="IUJ31" s="197"/>
      <c r="IUK31" s="197"/>
      <c r="IUL31" s="197"/>
      <c r="IUM31" s="197"/>
      <c r="IUN31" s="197"/>
      <c r="IUO31" s="197"/>
      <c r="IUP31" s="197"/>
      <c r="IUQ31" s="197"/>
      <c r="IUR31" s="197"/>
      <c r="IUS31" s="197"/>
      <c r="IUT31" s="197"/>
      <c r="IUU31" s="197"/>
      <c r="IUV31" s="197"/>
      <c r="IUW31" s="197"/>
      <c r="IUX31" s="197"/>
      <c r="IUY31" s="197"/>
      <c r="IUZ31" s="197"/>
      <c r="IVA31" s="197"/>
      <c r="IVB31" s="197"/>
      <c r="IVC31" s="197"/>
      <c r="IVD31" s="197"/>
      <c r="IVE31" s="197"/>
      <c r="IVF31" s="197"/>
      <c r="IVG31" s="197"/>
      <c r="IVH31" s="197"/>
      <c r="IVI31" s="197"/>
      <c r="IVJ31" s="197"/>
      <c r="IVK31" s="197"/>
      <c r="IVL31" s="197"/>
      <c r="IVM31" s="197"/>
      <c r="IVN31" s="197"/>
      <c r="IVO31" s="197"/>
      <c r="IVP31" s="197"/>
      <c r="IVQ31" s="197"/>
      <c r="IVR31" s="197"/>
      <c r="IVS31" s="197"/>
      <c r="IVT31" s="197"/>
      <c r="IVU31" s="197"/>
      <c r="IVV31" s="197"/>
      <c r="IVW31" s="197"/>
      <c r="IVX31" s="197"/>
      <c r="IVY31" s="197"/>
      <c r="IVZ31" s="197"/>
      <c r="IWA31" s="197"/>
      <c r="IWB31" s="197"/>
      <c r="IWC31" s="197"/>
      <c r="IWD31" s="197"/>
      <c r="IWE31" s="197"/>
      <c r="IWF31" s="197"/>
      <c r="IWG31" s="197"/>
      <c r="IWH31" s="197"/>
      <c r="IWI31" s="197"/>
      <c r="IWJ31" s="197"/>
      <c r="IWK31" s="197"/>
      <c r="IWL31" s="197"/>
      <c r="IWM31" s="197"/>
      <c r="IWN31" s="197"/>
      <c r="IWO31" s="197"/>
      <c r="IWP31" s="197"/>
      <c r="IWQ31" s="197"/>
      <c r="IWR31" s="197"/>
      <c r="IWS31" s="197"/>
      <c r="IWT31" s="197"/>
      <c r="IWU31" s="197"/>
      <c r="IWV31" s="197"/>
      <c r="IWW31" s="197"/>
      <c r="IWX31" s="197"/>
      <c r="IWY31" s="197"/>
      <c r="IWZ31" s="197"/>
      <c r="IXA31" s="197"/>
      <c r="IXB31" s="197"/>
      <c r="IXC31" s="197"/>
      <c r="IXD31" s="197"/>
      <c r="IXE31" s="197"/>
      <c r="IXF31" s="197"/>
      <c r="IXG31" s="197"/>
      <c r="IXH31" s="197"/>
      <c r="IXI31" s="197"/>
      <c r="IXJ31" s="197"/>
      <c r="IXK31" s="197"/>
      <c r="IXL31" s="197"/>
      <c r="IXM31" s="197"/>
      <c r="IXN31" s="197"/>
      <c r="IXO31" s="197"/>
      <c r="IXP31" s="197"/>
      <c r="IXQ31" s="197"/>
      <c r="IXR31" s="197"/>
      <c r="IXS31" s="197"/>
      <c r="IXT31" s="197"/>
      <c r="IXU31" s="197"/>
      <c r="IXV31" s="197"/>
      <c r="IXW31" s="197"/>
      <c r="IXX31" s="197"/>
      <c r="IXY31" s="197"/>
      <c r="IXZ31" s="197"/>
      <c r="IYA31" s="197"/>
      <c r="IYB31" s="197"/>
      <c r="IYC31" s="197"/>
      <c r="IYD31" s="197"/>
      <c r="IYE31" s="197"/>
      <c r="IYF31" s="197"/>
      <c r="IYG31" s="197"/>
      <c r="IYH31" s="197"/>
      <c r="IYI31" s="197"/>
      <c r="IYJ31" s="197"/>
      <c r="IYK31" s="197"/>
      <c r="IYL31" s="197"/>
      <c r="IYM31" s="197"/>
      <c r="IYN31" s="197"/>
      <c r="IYO31" s="197"/>
      <c r="IYP31" s="197"/>
      <c r="IYQ31" s="197"/>
      <c r="IYR31" s="197"/>
      <c r="IYS31" s="197"/>
      <c r="IYT31" s="197"/>
      <c r="IYU31" s="197"/>
      <c r="IYV31" s="197"/>
      <c r="IYW31" s="197"/>
      <c r="IYX31" s="197"/>
      <c r="IYY31" s="197"/>
      <c r="IYZ31" s="197"/>
      <c r="IZA31" s="197"/>
      <c r="IZB31" s="197"/>
      <c r="IZC31" s="197"/>
      <c r="IZD31" s="197"/>
      <c r="IZE31" s="197"/>
      <c r="IZF31" s="197"/>
      <c r="IZG31" s="197"/>
      <c r="IZH31" s="197"/>
      <c r="IZI31" s="197"/>
      <c r="IZJ31" s="197"/>
      <c r="IZK31" s="197"/>
      <c r="IZL31" s="197"/>
      <c r="IZM31" s="197"/>
      <c r="IZN31" s="197"/>
      <c r="IZO31" s="197"/>
      <c r="IZP31" s="197"/>
      <c r="IZQ31" s="197"/>
      <c r="IZR31" s="197"/>
      <c r="IZS31" s="197"/>
      <c r="IZT31" s="197"/>
      <c r="IZU31" s="197"/>
      <c r="IZV31" s="197"/>
      <c r="IZW31" s="197"/>
      <c r="IZX31" s="197"/>
      <c r="IZY31" s="197"/>
      <c r="IZZ31" s="197"/>
      <c r="JAA31" s="197"/>
      <c r="JAB31" s="197"/>
      <c r="JAC31" s="197"/>
      <c r="JAD31" s="197"/>
      <c r="JAE31" s="197"/>
      <c r="JAF31" s="197"/>
      <c r="JAG31" s="197"/>
      <c r="JAH31" s="197"/>
      <c r="JAI31" s="197"/>
      <c r="JAJ31" s="197"/>
      <c r="JAK31" s="197"/>
      <c r="JAL31" s="197"/>
      <c r="JAM31" s="197"/>
      <c r="JAN31" s="197"/>
      <c r="JAO31" s="197"/>
      <c r="JAP31" s="197"/>
      <c r="JAQ31" s="197"/>
      <c r="JAR31" s="197"/>
      <c r="JAS31" s="197"/>
      <c r="JAT31" s="197"/>
      <c r="JAU31" s="197"/>
      <c r="JAV31" s="197"/>
      <c r="JAW31" s="197"/>
      <c r="JAX31" s="197"/>
      <c r="JAY31" s="197"/>
      <c r="JAZ31" s="197"/>
      <c r="JBA31" s="197"/>
      <c r="JBB31" s="197"/>
      <c r="JBC31" s="197"/>
      <c r="JBD31" s="197"/>
      <c r="JBE31" s="197"/>
      <c r="JBF31" s="197"/>
      <c r="JBG31" s="197"/>
      <c r="JBH31" s="197"/>
      <c r="JBI31" s="197"/>
      <c r="JBJ31" s="197"/>
      <c r="JBK31" s="197"/>
      <c r="JBL31" s="197"/>
      <c r="JBM31" s="197"/>
      <c r="JBN31" s="197"/>
      <c r="JBO31" s="197"/>
      <c r="JBP31" s="197"/>
      <c r="JBQ31" s="197"/>
      <c r="JBR31" s="197"/>
      <c r="JBS31" s="197"/>
      <c r="JBT31" s="197"/>
      <c r="JBU31" s="197"/>
      <c r="JBV31" s="197"/>
      <c r="JBW31" s="197"/>
      <c r="JBX31" s="197"/>
      <c r="JBY31" s="197"/>
      <c r="JBZ31" s="197"/>
      <c r="JCA31" s="197"/>
      <c r="JCB31" s="197"/>
      <c r="JCC31" s="197"/>
      <c r="JCD31" s="197"/>
      <c r="JCE31" s="197"/>
      <c r="JCF31" s="197"/>
      <c r="JCG31" s="197"/>
      <c r="JCH31" s="197"/>
      <c r="JCI31" s="197"/>
      <c r="JCJ31" s="197"/>
      <c r="JCK31" s="197"/>
      <c r="JCL31" s="197"/>
      <c r="JCM31" s="197"/>
      <c r="JCN31" s="197"/>
      <c r="JCO31" s="197"/>
      <c r="JCP31" s="197"/>
      <c r="JCQ31" s="197"/>
      <c r="JCR31" s="197"/>
      <c r="JCS31" s="197"/>
      <c r="JCT31" s="197"/>
      <c r="JCU31" s="197"/>
      <c r="JCV31" s="197"/>
      <c r="JCW31" s="197"/>
      <c r="JCX31" s="197"/>
      <c r="JCY31" s="197"/>
      <c r="JCZ31" s="197"/>
      <c r="JDA31" s="197"/>
      <c r="JDB31" s="197"/>
      <c r="JDC31" s="197"/>
      <c r="JDD31" s="197"/>
      <c r="JDE31" s="197"/>
      <c r="JDF31" s="197"/>
      <c r="JDG31" s="197"/>
      <c r="JDH31" s="197"/>
      <c r="JDI31" s="197"/>
      <c r="JDJ31" s="197"/>
      <c r="JDK31" s="197"/>
      <c r="JDL31" s="197"/>
      <c r="JDM31" s="197"/>
      <c r="JDN31" s="197"/>
      <c r="JDO31" s="197"/>
      <c r="JDP31" s="197"/>
      <c r="JDQ31" s="197"/>
      <c r="JDR31" s="197"/>
      <c r="JDS31" s="197"/>
      <c r="JDT31" s="197"/>
      <c r="JDU31" s="197"/>
      <c r="JDV31" s="197"/>
      <c r="JDW31" s="197"/>
      <c r="JDX31" s="197"/>
      <c r="JDY31" s="197"/>
      <c r="JDZ31" s="197"/>
      <c r="JEA31" s="197"/>
      <c r="JEB31" s="197"/>
      <c r="JEC31" s="197"/>
      <c r="JED31" s="197"/>
      <c r="JEE31" s="197"/>
      <c r="JEF31" s="197"/>
      <c r="JEG31" s="197"/>
      <c r="JEH31" s="197"/>
      <c r="JEI31" s="197"/>
      <c r="JEJ31" s="197"/>
      <c r="JEK31" s="197"/>
      <c r="JEL31" s="197"/>
      <c r="JEM31" s="197"/>
      <c r="JEN31" s="197"/>
      <c r="JEO31" s="197"/>
      <c r="JEP31" s="197"/>
      <c r="JEQ31" s="197"/>
      <c r="JER31" s="197"/>
      <c r="JES31" s="197"/>
      <c r="JET31" s="197"/>
      <c r="JEU31" s="197"/>
      <c r="JEV31" s="197"/>
      <c r="JEW31" s="197"/>
      <c r="JEX31" s="197"/>
      <c r="JEY31" s="197"/>
      <c r="JEZ31" s="197"/>
      <c r="JFA31" s="197"/>
      <c r="JFB31" s="197"/>
      <c r="JFC31" s="197"/>
      <c r="JFD31" s="197"/>
      <c r="JFE31" s="197"/>
      <c r="JFF31" s="197"/>
      <c r="JFG31" s="197"/>
      <c r="JFH31" s="197"/>
      <c r="JFI31" s="197"/>
      <c r="JFJ31" s="197"/>
      <c r="JFK31" s="197"/>
      <c r="JFL31" s="197"/>
      <c r="JFM31" s="197"/>
      <c r="JFN31" s="197"/>
      <c r="JFO31" s="197"/>
      <c r="JFP31" s="197"/>
      <c r="JFQ31" s="197"/>
      <c r="JFR31" s="197"/>
      <c r="JFS31" s="197"/>
      <c r="JFT31" s="197"/>
      <c r="JFU31" s="197"/>
      <c r="JFV31" s="197"/>
      <c r="JFW31" s="197"/>
      <c r="JFX31" s="197"/>
      <c r="JFY31" s="197"/>
      <c r="JFZ31" s="197"/>
      <c r="JGA31" s="197"/>
      <c r="JGB31" s="197"/>
      <c r="JGC31" s="197"/>
      <c r="JGD31" s="197"/>
      <c r="JGE31" s="197"/>
      <c r="JGF31" s="197"/>
      <c r="JGG31" s="197"/>
      <c r="JGH31" s="197"/>
      <c r="JGI31" s="197"/>
      <c r="JGJ31" s="197"/>
      <c r="JGK31" s="197"/>
      <c r="JGL31" s="197"/>
      <c r="JGM31" s="197"/>
      <c r="JGN31" s="197"/>
      <c r="JGO31" s="197"/>
      <c r="JGP31" s="197"/>
      <c r="JGQ31" s="197"/>
      <c r="JGR31" s="197"/>
      <c r="JGS31" s="197"/>
      <c r="JGT31" s="197"/>
      <c r="JGU31" s="197"/>
      <c r="JGV31" s="197"/>
      <c r="JGW31" s="197"/>
      <c r="JGX31" s="197"/>
      <c r="JGY31" s="197"/>
      <c r="JGZ31" s="197"/>
      <c r="JHA31" s="197"/>
      <c r="JHB31" s="197"/>
      <c r="JHC31" s="197"/>
      <c r="JHD31" s="197"/>
      <c r="JHE31" s="197"/>
      <c r="JHF31" s="197"/>
      <c r="JHG31" s="197"/>
      <c r="JHH31" s="197"/>
      <c r="JHI31" s="197"/>
      <c r="JHJ31" s="197"/>
      <c r="JHK31" s="197"/>
      <c r="JHL31" s="197"/>
      <c r="JHM31" s="197"/>
      <c r="JHN31" s="197"/>
      <c r="JHO31" s="197"/>
      <c r="JHP31" s="197"/>
      <c r="JHQ31" s="197"/>
      <c r="JHR31" s="197"/>
      <c r="JHS31" s="197"/>
      <c r="JHT31" s="197"/>
      <c r="JHU31" s="197"/>
      <c r="JHV31" s="197"/>
      <c r="JHW31" s="197"/>
      <c r="JHX31" s="197"/>
      <c r="JHY31" s="197"/>
      <c r="JHZ31" s="197"/>
      <c r="JIA31" s="197"/>
      <c r="JIB31" s="197"/>
      <c r="JIC31" s="197"/>
      <c r="JID31" s="197"/>
      <c r="JIE31" s="197"/>
      <c r="JIF31" s="197"/>
      <c r="JIG31" s="197"/>
      <c r="JIH31" s="197"/>
      <c r="JII31" s="197"/>
      <c r="JIJ31" s="197"/>
      <c r="JIK31" s="197"/>
      <c r="JIL31" s="197"/>
      <c r="JIM31" s="197"/>
      <c r="JIN31" s="197"/>
      <c r="JIO31" s="197"/>
      <c r="JIP31" s="197"/>
      <c r="JIQ31" s="197"/>
      <c r="JIR31" s="197"/>
      <c r="JIS31" s="197"/>
      <c r="JIT31" s="197"/>
      <c r="JIU31" s="197"/>
      <c r="JIV31" s="197"/>
      <c r="JIW31" s="197"/>
      <c r="JIX31" s="197"/>
      <c r="JIY31" s="197"/>
      <c r="JIZ31" s="197"/>
      <c r="JJA31" s="197"/>
      <c r="JJB31" s="197"/>
      <c r="JJC31" s="197"/>
      <c r="JJD31" s="197"/>
      <c r="JJE31" s="197"/>
      <c r="JJF31" s="197"/>
      <c r="JJG31" s="197"/>
      <c r="JJH31" s="197"/>
      <c r="JJI31" s="197"/>
      <c r="JJJ31" s="197"/>
      <c r="JJK31" s="197"/>
      <c r="JJL31" s="197"/>
      <c r="JJM31" s="197"/>
      <c r="JJN31" s="197"/>
      <c r="JJO31" s="197"/>
      <c r="JJP31" s="197"/>
      <c r="JJQ31" s="197"/>
      <c r="JJR31" s="197"/>
      <c r="JJS31" s="197"/>
      <c r="JJT31" s="197"/>
      <c r="JJU31" s="197"/>
      <c r="JJV31" s="197"/>
      <c r="JJW31" s="197"/>
      <c r="JJX31" s="197"/>
      <c r="JJY31" s="197"/>
      <c r="JJZ31" s="197"/>
      <c r="JKA31" s="197"/>
      <c r="JKB31" s="197"/>
      <c r="JKC31" s="197"/>
      <c r="JKD31" s="197"/>
      <c r="JKE31" s="197"/>
      <c r="JKF31" s="197"/>
      <c r="JKG31" s="197"/>
      <c r="JKH31" s="197"/>
      <c r="JKI31" s="197"/>
      <c r="JKJ31" s="197"/>
      <c r="JKK31" s="197"/>
      <c r="JKL31" s="197"/>
      <c r="JKM31" s="197"/>
      <c r="JKN31" s="197"/>
      <c r="JKO31" s="197"/>
      <c r="JKP31" s="197"/>
      <c r="JKQ31" s="197"/>
      <c r="JKR31" s="197"/>
      <c r="JKS31" s="197"/>
      <c r="JKT31" s="197"/>
      <c r="JKU31" s="197"/>
      <c r="JKV31" s="197"/>
      <c r="JKW31" s="197"/>
      <c r="JKX31" s="197"/>
      <c r="JKY31" s="197"/>
      <c r="JKZ31" s="197"/>
      <c r="JLA31" s="197"/>
      <c r="JLB31" s="197"/>
      <c r="JLC31" s="197"/>
      <c r="JLD31" s="197"/>
      <c r="JLE31" s="197"/>
      <c r="JLF31" s="197"/>
      <c r="JLG31" s="197"/>
      <c r="JLH31" s="197"/>
      <c r="JLI31" s="197"/>
      <c r="JLJ31" s="197"/>
      <c r="JLK31" s="197"/>
      <c r="JLL31" s="197"/>
      <c r="JLM31" s="197"/>
      <c r="JLN31" s="197"/>
      <c r="JLO31" s="197"/>
      <c r="JLP31" s="197"/>
      <c r="JLQ31" s="197"/>
      <c r="JLR31" s="197"/>
      <c r="JLS31" s="197"/>
      <c r="JLT31" s="197"/>
      <c r="JLU31" s="197"/>
      <c r="JLV31" s="197"/>
      <c r="JLW31" s="197"/>
      <c r="JLX31" s="197"/>
      <c r="JLY31" s="197"/>
      <c r="JLZ31" s="197"/>
      <c r="JMA31" s="197"/>
      <c r="JMB31" s="197"/>
      <c r="JMC31" s="197"/>
      <c r="JMD31" s="197"/>
      <c r="JME31" s="197"/>
      <c r="JMF31" s="197"/>
      <c r="JMG31" s="197"/>
      <c r="JMH31" s="197"/>
      <c r="JMI31" s="197"/>
      <c r="JMJ31" s="197"/>
      <c r="JMK31" s="197"/>
      <c r="JML31" s="197"/>
      <c r="JMM31" s="197"/>
      <c r="JMN31" s="197"/>
      <c r="JMO31" s="197"/>
      <c r="JMP31" s="197"/>
      <c r="JMQ31" s="197"/>
      <c r="JMR31" s="197"/>
      <c r="JMS31" s="197"/>
      <c r="JMT31" s="197"/>
      <c r="JMU31" s="197"/>
      <c r="JMV31" s="197"/>
      <c r="JMW31" s="197"/>
      <c r="JMX31" s="197"/>
      <c r="JMY31" s="197"/>
      <c r="JMZ31" s="197"/>
      <c r="JNA31" s="197"/>
      <c r="JNB31" s="197"/>
      <c r="JNC31" s="197"/>
      <c r="JND31" s="197"/>
      <c r="JNE31" s="197"/>
      <c r="JNF31" s="197"/>
      <c r="JNG31" s="197"/>
      <c r="JNH31" s="197"/>
      <c r="JNI31" s="197"/>
      <c r="JNJ31" s="197"/>
      <c r="JNK31" s="197"/>
      <c r="JNL31" s="197"/>
      <c r="JNM31" s="197"/>
      <c r="JNN31" s="197"/>
      <c r="JNO31" s="197"/>
      <c r="JNP31" s="197"/>
      <c r="JNQ31" s="197"/>
      <c r="JNR31" s="197"/>
      <c r="JNS31" s="197"/>
      <c r="JNT31" s="197"/>
      <c r="JNU31" s="197"/>
      <c r="JNV31" s="197"/>
      <c r="JNW31" s="197"/>
      <c r="JNX31" s="197"/>
      <c r="JNY31" s="197"/>
      <c r="JNZ31" s="197"/>
      <c r="JOA31" s="197"/>
      <c r="JOB31" s="197"/>
      <c r="JOC31" s="197"/>
      <c r="JOD31" s="197"/>
      <c r="JOE31" s="197"/>
      <c r="JOF31" s="197"/>
      <c r="JOG31" s="197"/>
      <c r="JOH31" s="197"/>
      <c r="JOI31" s="197"/>
      <c r="JOJ31" s="197"/>
      <c r="JOK31" s="197"/>
      <c r="JOL31" s="197"/>
      <c r="JOM31" s="197"/>
      <c r="JON31" s="197"/>
      <c r="JOO31" s="197"/>
      <c r="JOP31" s="197"/>
      <c r="JOQ31" s="197"/>
      <c r="JOR31" s="197"/>
      <c r="JOS31" s="197"/>
      <c r="JOT31" s="197"/>
      <c r="JOU31" s="197"/>
      <c r="JOV31" s="197"/>
      <c r="JOW31" s="197"/>
      <c r="JOX31" s="197"/>
      <c r="JOY31" s="197"/>
      <c r="JOZ31" s="197"/>
      <c r="JPA31" s="197"/>
      <c r="JPB31" s="197"/>
      <c r="JPC31" s="197"/>
      <c r="JPD31" s="197"/>
      <c r="JPE31" s="197"/>
      <c r="JPF31" s="197"/>
      <c r="JPG31" s="197"/>
      <c r="JPH31" s="197"/>
      <c r="JPI31" s="197"/>
      <c r="JPJ31" s="197"/>
      <c r="JPK31" s="197"/>
      <c r="JPL31" s="197"/>
      <c r="JPM31" s="197"/>
      <c r="JPN31" s="197"/>
      <c r="JPO31" s="197"/>
      <c r="JPP31" s="197"/>
      <c r="JPQ31" s="197"/>
      <c r="JPR31" s="197"/>
      <c r="JPS31" s="197"/>
      <c r="JPT31" s="197"/>
      <c r="JPU31" s="197"/>
      <c r="JPV31" s="197"/>
      <c r="JPW31" s="197"/>
      <c r="JPX31" s="197"/>
      <c r="JPY31" s="197"/>
      <c r="JPZ31" s="197"/>
      <c r="JQA31" s="197"/>
      <c r="JQB31" s="197"/>
      <c r="JQC31" s="197"/>
      <c r="JQD31" s="197"/>
      <c r="JQE31" s="197"/>
      <c r="JQF31" s="197"/>
      <c r="JQG31" s="197"/>
      <c r="JQH31" s="197"/>
      <c r="JQI31" s="197"/>
      <c r="JQJ31" s="197"/>
      <c r="JQK31" s="197"/>
      <c r="JQL31" s="197"/>
      <c r="JQM31" s="197"/>
      <c r="JQN31" s="197"/>
      <c r="JQO31" s="197"/>
      <c r="JQP31" s="197"/>
      <c r="JQQ31" s="197"/>
      <c r="JQR31" s="197"/>
      <c r="JQS31" s="197"/>
      <c r="JQT31" s="197"/>
      <c r="JQU31" s="197"/>
      <c r="JQV31" s="197"/>
      <c r="JQW31" s="197"/>
      <c r="JQX31" s="197"/>
      <c r="JQY31" s="197"/>
      <c r="JQZ31" s="197"/>
      <c r="JRA31" s="197"/>
      <c r="JRB31" s="197"/>
      <c r="JRC31" s="197"/>
      <c r="JRD31" s="197"/>
      <c r="JRE31" s="197"/>
      <c r="JRF31" s="197"/>
      <c r="JRG31" s="197"/>
      <c r="JRH31" s="197"/>
      <c r="JRI31" s="197"/>
      <c r="JRJ31" s="197"/>
      <c r="JRK31" s="197"/>
      <c r="JRL31" s="197"/>
      <c r="JRM31" s="197"/>
      <c r="JRN31" s="197"/>
      <c r="JRO31" s="197"/>
      <c r="JRP31" s="197"/>
      <c r="JRQ31" s="197"/>
      <c r="JRR31" s="197"/>
      <c r="JRS31" s="197"/>
      <c r="JRT31" s="197"/>
      <c r="JRU31" s="197"/>
      <c r="JRV31" s="197"/>
      <c r="JRW31" s="197"/>
      <c r="JRX31" s="197"/>
      <c r="JRY31" s="197"/>
      <c r="JRZ31" s="197"/>
      <c r="JSA31" s="197"/>
      <c r="JSB31" s="197"/>
      <c r="JSC31" s="197"/>
      <c r="JSD31" s="197"/>
      <c r="JSE31" s="197"/>
      <c r="JSF31" s="197"/>
      <c r="JSG31" s="197"/>
      <c r="JSH31" s="197"/>
      <c r="JSI31" s="197"/>
      <c r="JSJ31" s="197"/>
      <c r="JSK31" s="197"/>
      <c r="JSL31" s="197"/>
      <c r="JSM31" s="197"/>
      <c r="JSN31" s="197"/>
      <c r="JSO31" s="197"/>
      <c r="JSP31" s="197"/>
      <c r="JSQ31" s="197"/>
      <c r="JSR31" s="197"/>
      <c r="JSS31" s="197"/>
      <c r="JST31" s="197"/>
      <c r="JSU31" s="197"/>
      <c r="JSV31" s="197"/>
      <c r="JSW31" s="197"/>
      <c r="JSX31" s="197"/>
      <c r="JSY31" s="197"/>
      <c r="JSZ31" s="197"/>
      <c r="JTA31" s="197"/>
      <c r="JTB31" s="197"/>
      <c r="JTC31" s="197"/>
      <c r="JTD31" s="197"/>
      <c r="JTE31" s="197"/>
      <c r="JTF31" s="197"/>
      <c r="JTG31" s="197"/>
      <c r="JTH31" s="197"/>
      <c r="JTI31" s="197"/>
      <c r="JTJ31" s="197"/>
      <c r="JTK31" s="197"/>
      <c r="JTL31" s="197"/>
      <c r="JTM31" s="197"/>
      <c r="JTN31" s="197"/>
      <c r="JTO31" s="197"/>
      <c r="JTP31" s="197"/>
      <c r="JTQ31" s="197"/>
      <c r="JTR31" s="197"/>
      <c r="JTS31" s="197"/>
      <c r="JTT31" s="197"/>
      <c r="JTU31" s="197"/>
      <c r="JTV31" s="197"/>
      <c r="JTW31" s="197"/>
      <c r="JTX31" s="197"/>
      <c r="JTY31" s="197"/>
      <c r="JTZ31" s="197"/>
      <c r="JUA31" s="197"/>
      <c r="JUB31" s="197"/>
      <c r="JUC31" s="197"/>
      <c r="JUD31" s="197"/>
      <c r="JUE31" s="197"/>
      <c r="JUF31" s="197"/>
      <c r="JUG31" s="197"/>
      <c r="JUH31" s="197"/>
      <c r="JUI31" s="197"/>
      <c r="JUJ31" s="197"/>
      <c r="JUK31" s="197"/>
      <c r="JUL31" s="197"/>
      <c r="JUM31" s="197"/>
      <c r="JUN31" s="197"/>
      <c r="JUO31" s="197"/>
      <c r="JUP31" s="197"/>
      <c r="JUQ31" s="197"/>
      <c r="JUR31" s="197"/>
      <c r="JUS31" s="197"/>
      <c r="JUT31" s="197"/>
      <c r="JUU31" s="197"/>
      <c r="JUV31" s="197"/>
      <c r="JUW31" s="197"/>
      <c r="JUX31" s="197"/>
      <c r="JUY31" s="197"/>
      <c r="JUZ31" s="197"/>
      <c r="JVA31" s="197"/>
      <c r="JVB31" s="197"/>
      <c r="JVC31" s="197"/>
      <c r="JVD31" s="197"/>
      <c r="JVE31" s="197"/>
      <c r="JVF31" s="197"/>
      <c r="JVG31" s="197"/>
      <c r="JVH31" s="197"/>
      <c r="JVI31" s="197"/>
      <c r="JVJ31" s="197"/>
      <c r="JVK31" s="197"/>
      <c r="JVL31" s="197"/>
      <c r="JVM31" s="197"/>
      <c r="JVN31" s="197"/>
      <c r="JVO31" s="197"/>
      <c r="JVP31" s="197"/>
      <c r="JVQ31" s="197"/>
      <c r="JVR31" s="197"/>
      <c r="JVS31" s="197"/>
      <c r="JVT31" s="197"/>
      <c r="JVU31" s="197"/>
      <c r="JVV31" s="197"/>
      <c r="JVW31" s="197"/>
      <c r="JVX31" s="197"/>
      <c r="JVY31" s="197"/>
      <c r="JVZ31" s="197"/>
      <c r="JWA31" s="197"/>
      <c r="JWB31" s="197"/>
      <c r="JWC31" s="197"/>
      <c r="JWD31" s="197"/>
      <c r="JWE31" s="197"/>
      <c r="JWF31" s="197"/>
      <c r="JWG31" s="197"/>
      <c r="JWH31" s="197"/>
      <c r="JWI31" s="197"/>
      <c r="JWJ31" s="197"/>
      <c r="JWK31" s="197"/>
      <c r="JWL31" s="197"/>
      <c r="JWM31" s="197"/>
      <c r="JWN31" s="197"/>
      <c r="JWO31" s="197"/>
      <c r="JWP31" s="197"/>
      <c r="JWQ31" s="197"/>
      <c r="JWR31" s="197"/>
      <c r="JWS31" s="197"/>
      <c r="JWT31" s="197"/>
      <c r="JWU31" s="197"/>
      <c r="JWV31" s="197"/>
      <c r="JWW31" s="197"/>
      <c r="JWX31" s="197"/>
      <c r="JWY31" s="197"/>
      <c r="JWZ31" s="197"/>
      <c r="JXA31" s="197"/>
      <c r="JXB31" s="197"/>
      <c r="JXC31" s="197"/>
      <c r="JXD31" s="197"/>
      <c r="JXE31" s="197"/>
      <c r="JXF31" s="197"/>
      <c r="JXG31" s="197"/>
      <c r="JXH31" s="197"/>
      <c r="JXI31" s="197"/>
      <c r="JXJ31" s="197"/>
      <c r="JXK31" s="197"/>
      <c r="JXL31" s="197"/>
      <c r="JXM31" s="197"/>
      <c r="JXN31" s="197"/>
      <c r="JXO31" s="197"/>
      <c r="JXP31" s="197"/>
      <c r="JXQ31" s="197"/>
      <c r="JXR31" s="197"/>
      <c r="JXS31" s="197"/>
      <c r="JXT31" s="197"/>
      <c r="JXU31" s="197"/>
      <c r="JXV31" s="197"/>
      <c r="JXW31" s="197"/>
      <c r="JXX31" s="197"/>
      <c r="JXY31" s="197"/>
      <c r="JXZ31" s="197"/>
      <c r="JYA31" s="197"/>
      <c r="JYB31" s="197"/>
      <c r="JYC31" s="197"/>
      <c r="JYD31" s="197"/>
      <c r="JYE31" s="197"/>
      <c r="JYF31" s="197"/>
      <c r="JYG31" s="197"/>
      <c r="JYH31" s="197"/>
      <c r="JYI31" s="197"/>
      <c r="JYJ31" s="197"/>
      <c r="JYK31" s="197"/>
      <c r="JYL31" s="197"/>
      <c r="JYM31" s="197"/>
      <c r="JYN31" s="197"/>
      <c r="JYO31" s="197"/>
      <c r="JYP31" s="197"/>
      <c r="JYQ31" s="197"/>
      <c r="JYR31" s="197"/>
      <c r="JYS31" s="197"/>
      <c r="JYT31" s="197"/>
      <c r="JYU31" s="197"/>
      <c r="JYV31" s="197"/>
      <c r="JYW31" s="197"/>
      <c r="JYX31" s="197"/>
      <c r="JYY31" s="197"/>
      <c r="JYZ31" s="197"/>
      <c r="JZA31" s="197"/>
      <c r="JZB31" s="197"/>
      <c r="JZC31" s="197"/>
      <c r="JZD31" s="197"/>
      <c r="JZE31" s="197"/>
      <c r="JZF31" s="197"/>
      <c r="JZG31" s="197"/>
      <c r="JZH31" s="197"/>
      <c r="JZI31" s="197"/>
      <c r="JZJ31" s="197"/>
      <c r="JZK31" s="197"/>
      <c r="JZL31" s="197"/>
      <c r="JZM31" s="197"/>
      <c r="JZN31" s="197"/>
      <c r="JZO31" s="197"/>
      <c r="JZP31" s="197"/>
      <c r="JZQ31" s="197"/>
      <c r="JZR31" s="197"/>
      <c r="JZS31" s="197"/>
      <c r="JZT31" s="197"/>
      <c r="JZU31" s="197"/>
      <c r="JZV31" s="197"/>
      <c r="JZW31" s="197"/>
      <c r="JZX31" s="197"/>
      <c r="JZY31" s="197"/>
      <c r="JZZ31" s="197"/>
      <c r="KAA31" s="197"/>
      <c r="KAB31" s="197"/>
      <c r="KAC31" s="197"/>
      <c r="KAD31" s="197"/>
      <c r="KAE31" s="197"/>
      <c r="KAF31" s="197"/>
      <c r="KAG31" s="197"/>
      <c r="KAH31" s="197"/>
      <c r="KAI31" s="197"/>
      <c r="KAJ31" s="197"/>
      <c r="KAK31" s="197"/>
      <c r="KAL31" s="197"/>
      <c r="KAM31" s="197"/>
      <c r="KAN31" s="197"/>
      <c r="KAO31" s="197"/>
      <c r="KAP31" s="197"/>
      <c r="KAQ31" s="197"/>
      <c r="KAR31" s="197"/>
      <c r="KAS31" s="197"/>
      <c r="KAT31" s="197"/>
      <c r="KAU31" s="197"/>
      <c r="KAV31" s="197"/>
      <c r="KAW31" s="197"/>
      <c r="KAX31" s="197"/>
      <c r="KAY31" s="197"/>
      <c r="KAZ31" s="197"/>
      <c r="KBA31" s="197"/>
      <c r="KBB31" s="197"/>
      <c r="KBC31" s="197"/>
      <c r="KBD31" s="197"/>
      <c r="KBE31" s="197"/>
      <c r="KBF31" s="197"/>
      <c r="KBG31" s="197"/>
      <c r="KBH31" s="197"/>
      <c r="KBI31" s="197"/>
      <c r="KBJ31" s="197"/>
      <c r="KBK31" s="197"/>
      <c r="KBL31" s="197"/>
      <c r="KBM31" s="197"/>
      <c r="KBN31" s="197"/>
      <c r="KBO31" s="197"/>
      <c r="KBP31" s="197"/>
      <c r="KBQ31" s="197"/>
      <c r="KBR31" s="197"/>
      <c r="KBS31" s="197"/>
      <c r="KBT31" s="197"/>
      <c r="KBU31" s="197"/>
      <c r="KBV31" s="197"/>
      <c r="KBW31" s="197"/>
      <c r="KBX31" s="197"/>
      <c r="KBY31" s="197"/>
      <c r="KBZ31" s="197"/>
      <c r="KCA31" s="197"/>
      <c r="KCB31" s="197"/>
      <c r="KCC31" s="197"/>
      <c r="KCD31" s="197"/>
      <c r="KCE31" s="197"/>
      <c r="KCF31" s="197"/>
      <c r="KCG31" s="197"/>
      <c r="KCH31" s="197"/>
      <c r="KCI31" s="197"/>
      <c r="KCJ31" s="197"/>
      <c r="KCK31" s="197"/>
      <c r="KCL31" s="197"/>
      <c r="KCM31" s="197"/>
      <c r="KCN31" s="197"/>
      <c r="KCO31" s="197"/>
      <c r="KCP31" s="197"/>
      <c r="KCQ31" s="197"/>
      <c r="KCR31" s="197"/>
      <c r="KCS31" s="197"/>
      <c r="KCT31" s="197"/>
      <c r="KCU31" s="197"/>
      <c r="KCV31" s="197"/>
      <c r="KCW31" s="197"/>
      <c r="KCX31" s="197"/>
      <c r="KCY31" s="197"/>
      <c r="KCZ31" s="197"/>
      <c r="KDA31" s="197"/>
      <c r="KDB31" s="197"/>
      <c r="KDC31" s="197"/>
      <c r="KDD31" s="197"/>
      <c r="KDE31" s="197"/>
      <c r="KDF31" s="197"/>
      <c r="KDG31" s="197"/>
      <c r="KDH31" s="197"/>
      <c r="KDI31" s="197"/>
      <c r="KDJ31" s="197"/>
      <c r="KDK31" s="197"/>
      <c r="KDL31" s="197"/>
      <c r="KDM31" s="197"/>
      <c r="KDN31" s="197"/>
      <c r="KDO31" s="197"/>
      <c r="KDP31" s="197"/>
      <c r="KDQ31" s="197"/>
      <c r="KDR31" s="197"/>
      <c r="KDS31" s="197"/>
      <c r="KDT31" s="197"/>
      <c r="KDU31" s="197"/>
      <c r="KDV31" s="197"/>
      <c r="KDW31" s="197"/>
      <c r="KDX31" s="197"/>
      <c r="KDY31" s="197"/>
      <c r="KDZ31" s="197"/>
      <c r="KEA31" s="197"/>
      <c r="KEB31" s="197"/>
      <c r="KEC31" s="197"/>
      <c r="KED31" s="197"/>
      <c r="KEE31" s="197"/>
      <c r="KEF31" s="197"/>
      <c r="KEG31" s="197"/>
      <c r="KEH31" s="197"/>
      <c r="KEI31" s="197"/>
      <c r="KEJ31" s="197"/>
      <c r="KEK31" s="197"/>
      <c r="KEL31" s="197"/>
      <c r="KEM31" s="197"/>
      <c r="KEN31" s="197"/>
      <c r="KEO31" s="197"/>
      <c r="KEP31" s="197"/>
      <c r="KEQ31" s="197"/>
      <c r="KER31" s="197"/>
      <c r="KES31" s="197"/>
      <c r="KET31" s="197"/>
      <c r="KEU31" s="197"/>
      <c r="KEV31" s="197"/>
      <c r="KEW31" s="197"/>
      <c r="KEX31" s="197"/>
      <c r="KEY31" s="197"/>
      <c r="KEZ31" s="197"/>
      <c r="KFA31" s="197"/>
      <c r="KFB31" s="197"/>
      <c r="KFC31" s="197"/>
      <c r="KFD31" s="197"/>
      <c r="KFE31" s="197"/>
      <c r="KFF31" s="197"/>
      <c r="KFG31" s="197"/>
      <c r="KFH31" s="197"/>
      <c r="KFI31" s="197"/>
      <c r="KFJ31" s="197"/>
      <c r="KFK31" s="197"/>
      <c r="KFL31" s="197"/>
      <c r="KFM31" s="197"/>
      <c r="KFN31" s="197"/>
      <c r="KFO31" s="197"/>
      <c r="KFP31" s="197"/>
      <c r="KFQ31" s="197"/>
      <c r="KFR31" s="197"/>
      <c r="KFS31" s="197"/>
      <c r="KFT31" s="197"/>
      <c r="KFU31" s="197"/>
      <c r="KFV31" s="197"/>
      <c r="KFW31" s="197"/>
      <c r="KFX31" s="197"/>
      <c r="KFY31" s="197"/>
      <c r="KFZ31" s="197"/>
      <c r="KGA31" s="197"/>
      <c r="KGB31" s="197"/>
      <c r="KGC31" s="197"/>
      <c r="KGD31" s="197"/>
      <c r="KGE31" s="197"/>
      <c r="KGF31" s="197"/>
      <c r="KGG31" s="197"/>
      <c r="KGH31" s="197"/>
      <c r="KGI31" s="197"/>
      <c r="KGJ31" s="197"/>
      <c r="KGK31" s="197"/>
      <c r="KGL31" s="197"/>
      <c r="KGM31" s="197"/>
      <c r="KGN31" s="197"/>
      <c r="KGO31" s="197"/>
      <c r="KGP31" s="197"/>
      <c r="KGQ31" s="197"/>
      <c r="KGR31" s="197"/>
      <c r="KGS31" s="197"/>
      <c r="KGT31" s="197"/>
      <c r="KGU31" s="197"/>
      <c r="KGV31" s="197"/>
      <c r="KGW31" s="197"/>
      <c r="KGX31" s="197"/>
      <c r="KGY31" s="197"/>
      <c r="KGZ31" s="197"/>
      <c r="KHA31" s="197"/>
      <c r="KHB31" s="197"/>
      <c r="KHC31" s="197"/>
      <c r="KHD31" s="197"/>
      <c r="KHE31" s="197"/>
      <c r="KHF31" s="197"/>
      <c r="KHG31" s="197"/>
      <c r="KHH31" s="197"/>
      <c r="KHI31" s="197"/>
      <c r="KHJ31" s="197"/>
      <c r="KHK31" s="197"/>
      <c r="KHL31" s="197"/>
      <c r="KHM31" s="197"/>
      <c r="KHN31" s="197"/>
      <c r="KHO31" s="197"/>
      <c r="KHP31" s="197"/>
      <c r="KHQ31" s="197"/>
      <c r="KHR31" s="197"/>
      <c r="KHS31" s="197"/>
      <c r="KHT31" s="197"/>
      <c r="KHU31" s="197"/>
      <c r="KHV31" s="197"/>
      <c r="KHW31" s="197"/>
      <c r="KHX31" s="197"/>
      <c r="KHY31" s="197"/>
      <c r="KHZ31" s="197"/>
      <c r="KIA31" s="197"/>
      <c r="KIB31" s="197"/>
      <c r="KIC31" s="197"/>
      <c r="KID31" s="197"/>
      <c r="KIE31" s="197"/>
      <c r="KIF31" s="197"/>
      <c r="KIG31" s="197"/>
      <c r="KIH31" s="197"/>
      <c r="KII31" s="197"/>
      <c r="KIJ31" s="197"/>
      <c r="KIK31" s="197"/>
      <c r="KIL31" s="197"/>
      <c r="KIM31" s="197"/>
      <c r="KIN31" s="197"/>
      <c r="KIO31" s="197"/>
      <c r="KIP31" s="197"/>
      <c r="KIQ31" s="197"/>
      <c r="KIR31" s="197"/>
      <c r="KIS31" s="197"/>
      <c r="KIT31" s="197"/>
      <c r="KIU31" s="197"/>
      <c r="KIV31" s="197"/>
      <c r="KIW31" s="197"/>
      <c r="KIX31" s="197"/>
      <c r="KIY31" s="197"/>
      <c r="KIZ31" s="197"/>
      <c r="KJA31" s="197"/>
      <c r="KJB31" s="197"/>
      <c r="KJC31" s="197"/>
      <c r="KJD31" s="197"/>
      <c r="KJE31" s="197"/>
      <c r="KJF31" s="197"/>
      <c r="KJG31" s="197"/>
      <c r="KJH31" s="197"/>
      <c r="KJI31" s="197"/>
      <c r="KJJ31" s="197"/>
      <c r="KJK31" s="197"/>
      <c r="KJL31" s="197"/>
      <c r="KJM31" s="197"/>
      <c r="KJN31" s="197"/>
      <c r="KJO31" s="197"/>
      <c r="KJP31" s="197"/>
      <c r="KJQ31" s="197"/>
      <c r="KJR31" s="197"/>
      <c r="KJS31" s="197"/>
      <c r="KJT31" s="197"/>
      <c r="KJU31" s="197"/>
      <c r="KJV31" s="197"/>
      <c r="KJW31" s="197"/>
      <c r="KJX31" s="197"/>
      <c r="KJY31" s="197"/>
      <c r="KJZ31" s="197"/>
      <c r="KKA31" s="197"/>
      <c r="KKB31" s="197"/>
      <c r="KKC31" s="197"/>
      <c r="KKD31" s="197"/>
      <c r="KKE31" s="197"/>
      <c r="KKF31" s="197"/>
      <c r="KKG31" s="197"/>
      <c r="KKH31" s="197"/>
      <c r="KKI31" s="197"/>
      <c r="KKJ31" s="197"/>
      <c r="KKK31" s="197"/>
      <c r="KKL31" s="197"/>
      <c r="KKM31" s="197"/>
      <c r="KKN31" s="197"/>
      <c r="KKO31" s="197"/>
      <c r="KKP31" s="197"/>
      <c r="KKQ31" s="197"/>
      <c r="KKR31" s="197"/>
      <c r="KKS31" s="197"/>
      <c r="KKT31" s="197"/>
      <c r="KKU31" s="197"/>
      <c r="KKV31" s="197"/>
      <c r="KKW31" s="197"/>
      <c r="KKX31" s="197"/>
      <c r="KKY31" s="197"/>
      <c r="KKZ31" s="197"/>
      <c r="KLA31" s="197"/>
      <c r="KLB31" s="197"/>
      <c r="KLC31" s="197"/>
      <c r="KLD31" s="197"/>
      <c r="KLE31" s="197"/>
      <c r="KLF31" s="197"/>
      <c r="KLG31" s="197"/>
      <c r="KLH31" s="197"/>
      <c r="KLI31" s="197"/>
      <c r="KLJ31" s="197"/>
      <c r="KLK31" s="197"/>
      <c r="KLL31" s="197"/>
      <c r="KLM31" s="197"/>
      <c r="KLN31" s="197"/>
      <c r="KLO31" s="197"/>
      <c r="KLP31" s="197"/>
      <c r="KLQ31" s="197"/>
      <c r="KLR31" s="197"/>
      <c r="KLS31" s="197"/>
      <c r="KLT31" s="197"/>
      <c r="KLU31" s="197"/>
      <c r="KLV31" s="197"/>
      <c r="KLW31" s="197"/>
      <c r="KLX31" s="197"/>
      <c r="KLY31" s="197"/>
      <c r="KLZ31" s="197"/>
      <c r="KMA31" s="197"/>
      <c r="KMB31" s="197"/>
      <c r="KMC31" s="197"/>
      <c r="KMD31" s="197"/>
      <c r="KME31" s="197"/>
      <c r="KMF31" s="197"/>
      <c r="KMG31" s="197"/>
      <c r="KMH31" s="197"/>
      <c r="KMI31" s="197"/>
      <c r="KMJ31" s="197"/>
      <c r="KMK31" s="197"/>
      <c r="KML31" s="197"/>
      <c r="KMM31" s="197"/>
      <c r="KMN31" s="197"/>
      <c r="KMO31" s="197"/>
      <c r="KMP31" s="197"/>
      <c r="KMQ31" s="197"/>
      <c r="KMR31" s="197"/>
      <c r="KMS31" s="197"/>
      <c r="KMT31" s="197"/>
      <c r="KMU31" s="197"/>
      <c r="KMV31" s="197"/>
      <c r="KMW31" s="197"/>
      <c r="KMX31" s="197"/>
      <c r="KMY31" s="197"/>
      <c r="KMZ31" s="197"/>
      <c r="KNA31" s="197"/>
      <c r="KNB31" s="197"/>
      <c r="KNC31" s="197"/>
      <c r="KND31" s="197"/>
      <c r="KNE31" s="197"/>
      <c r="KNF31" s="197"/>
      <c r="KNG31" s="197"/>
      <c r="KNH31" s="197"/>
      <c r="KNI31" s="197"/>
      <c r="KNJ31" s="197"/>
      <c r="KNK31" s="197"/>
      <c r="KNL31" s="197"/>
      <c r="KNM31" s="197"/>
      <c r="KNN31" s="197"/>
      <c r="KNO31" s="197"/>
      <c r="KNP31" s="197"/>
      <c r="KNQ31" s="197"/>
      <c r="KNR31" s="197"/>
      <c r="KNS31" s="197"/>
      <c r="KNT31" s="197"/>
      <c r="KNU31" s="197"/>
      <c r="KNV31" s="197"/>
      <c r="KNW31" s="197"/>
      <c r="KNX31" s="197"/>
      <c r="KNY31" s="197"/>
      <c r="KNZ31" s="197"/>
      <c r="KOA31" s="197"/>
      <c r="KOB31" s="197"/>
      <c r="KOC31" s="197"/>
      <c r="KOD31" s="197"/>
      <c r="KOE31" s="197"/>
      <c r="KOF31" s="197"/>
      <c r="KOG31" s="197"/>
      <c r="KOH31" s="197"/>
      <c r="KOI31" s="197"/>
      <c r="KOJ31" s="197"/>
      <c r="KOK31" s="197"/>
      <c r="KOL31" s="197"/>
      <c r="KOM31" s="197"/>
      <c r="KON31" s="197"/>
      <c r="KOO31" s="197"/>
      <c r="KOP31" s="197"/>
      <c r="KOQ31" s="197"/>
      <c r="KOR31" s="197"/>
      <c r="KOS31" s="197"/>
      <c r="KOT31" s="197"/>
      <c r="KOU31" s="197"/>
      <c r="KOV31" s="197"/>
      <c r="KOW31" s="197"/>
      <c r="KOX31" s="197"/>
      <c r="KOY31" s="197"/>
      <c r="KOZ31" s="197"/>
      <c r="KPA31" s="197"/>
      <c r="KPB31" s="197"/>
      <c r="KPC31" s="197"/>
      <c r="KPD31" s="197"/>
      <c r="KPE31" s="197"/>
      <c r="KPF31" s="197"/>
      <c r="KPG31" s="197"/>
      <c r="KPH31" s="197"/>
      <c r="KPI31" s="197"/>
      <c r="KPJ31" s="197"/>
      <c r="KPK31" s="197"/>
      <c r="KPL31" s="197"/>
      <c r="KPM31" s="197"/>
      <c r="KPN31" s="197"/>
      <c r="KPO31" s="197"/>
      <c r="KPP31" s="197"/>
      <c r="KPQ31" s="197"/>
      <c r="KPR31" s="197"/>
      <c r="KPS31" s="197"/>
      <c r="KPT31" s="197"/>
      <c r="KPU31" s="197"/>
      <c r="KPV31" s="197"/>
      <c r="KPW31" s="197"/>
      <c r="KPX31" s="197"/>
      <c r="KPY31" s="197"/>
      <c r="KPZ31" s="197"/>
      <c r="KQA31" s="197"/>
      <c r="KQB31" s="197"/>
      <c r="KQC31" s="197"/>
      <c r="KQD31" s="197"/>
      <c r="KQE31" s="197"/>
      <c r="KQF31" s="197"/>
      <c r="KQG31" s="197"/>
      <c r="KQH31" s="197"/>
      <c r="KQI31" s="197"/>
      <c r="KQJ31" s="197"/>
      <c r="KQK31" s="197"/>
      <c r="KQL31" s="197"/>
      <c r="KQM31" s="197"/>
      <c r="KQN31" s="197"/>
      <c r="KQO31" s="197"/>
      <c r="KQP31" s="197"/>
      <c r="KQQ31" s="197"/>
      <c r="KQR31" s="197"/>
      <c r="KQS31" s="197"/>
      <c r="KQT31" s="197"/>
      <c r="KQU31" s="197"/>
      <c r="KQV31" s="197"/>
      <c r="KQW31" s="197"/>
      <c r="KQX31" s="197"/>
      <c r="KQY31" s="197"/>
      <c r="KQZ31" s="197"/>
      <c r="KRA31" s="197"/>
      <c r="KRB31" s="197"/>
      <c r="KRC31" s="197"/>
      <c r="KRD31" s="197"/>
      <c r="KRE31" s="197"/>
      <c r="KRF31" s="197"/>
      <c r="KRG31" s="197"/>
      <c r="KRH31" s="197"/>
      <c r="KRI31" s="197"/>
      <c r="KRJ31" s="197"/>
      <c r="KRK31" s="197"/>
      <c r="KRL31" s="197"/>
      <c r="KRM31" s="197"/>
      <c r="KRN31" s="197"/>
      <c r="KRO31" s="197"/>
      <c r="KRP31" s="197"/>
      <c r="KRQ31" s="197"/>
      <c r="KRR31" s="197"/>
      <c r="KRS31" s="197"/>
      <c r="KRT31" s="197"/>
      <c r="KRU31" s="197"/>
      <c r="KRV31" s="197"/>
      <c r="KRW31" s="197"/>
      <c r="KRX31" s="197"/>
      <c r="KRY31" s="197"/>
      <c r="KRZ31" s="197"/>
      <c r="KSA31" s="197"/>
      <c r="KSB31" s="197"/>
      <c r="KSC31" s="197"/>
      <c r="KSD31" s="197"/>
      <c r="KSE31" s="197"/>
      <c r="KSF31" s="197"/>
      <c r="KSG31" s="197"/>
      <c r="KSH31" s="197"/>
      <c r="KSI31" s="197"/>
      <c r="KSJ31" s="197"/>
      <c r="KSK31" s="197"/>
      <c r="KSL31" s="197"/>
      <c r="KSM31" s="197"/>
      <c r="KSN31" s="197"/>
      <c r="KSO31" s="197"/>
      <c r="KSP31" s="197"/>
      <c r="KSQ31" s="197"/>
      <c r="KSR31" s="197"/>
      <c r="KSS31" s="197"/>
      <c r="KST31" s="197"/>
      <c r="KSU31" s="197"/>
      <c r="KSV31" s="197"/>
      <c r="KSW31" s="197"/>
      <c r="KSX31" s="197"/>
      <c r="KSY31" s="197"/>
      <c r="KSZ31" s="197"/>
      <c r="KTA31" s="197"/>
      <c r="KTB31" s="197"/>
      <c r="KTC31" s="197"/>
      <c r="KTD31" s="197"/>
      <c r="KTE31" s="197"/>
      <c r="KTF31" s="197"/>
      <c r="KTG31" s="197"/>
      <c r="KTH31" s="197"/>
      <c r="KTI31" s="197"/>
      <c r="KTJ31" s="197"/>
      <c r="KTK31" s="197"/>
      <c r="KTL31" s="197"/>
      <c r="KTM31" s="197"/>
      <c r="KTN31" s="197"/>
      <c r="KTO31" s="197"/>
      <c r="KTP31" s="197"/>
      <c r="KTQ31" s="197"/>
      <c r="KTR31" s="197"/>
      <c r="KTS31" s="197"/>
      <c r="KTT31" s="197"/>
      <c r="KTU31" s="197"/>
      <c r="KTV31" s="197"/>
      <c r="KTW31" s="197"/>
      <c r="KTX31" s="197"/>
      <c r="KTY31" s="197"/>
      <c r="KTZ31" s="197"/>
      <c r="KUA31" s="197"/>
      <c r="KUB31" s="197"/>
      <c r="KUC31" s="197"/>
      <c r="KUD31" s="197"/>
      <c r="KUE31" s="197"/>
      <c r="KUF31" s="197"/>
      <c r="KUG31" s="197"/>
      <c r="KUH31" s="197"/>
      <c r="KUI31" s="197"/>
      <c r="KUJ31" s="197"/>
      <c r="KUK31" s="197"/>
      <c r="KUL31" s="197"/>
      <c r="KUM31" s="197"/>
      <c r="KUN31" s="197"/>
      <c r="KUO31" s="197"/>
      <c r="KUP31" s="197"/>
      <c r="KUQ31" s="197"/>
      <c r="KUR31" s="197"/>
      <c r="KUS31" s="197"/>
      <c r="KUT31" s="197"/>
      <c r="KUU31" s="197"/>
      <c r="KUV31" s="197"/>
      <c r="KUW31" s="197"/>
      <c r="KUX31" s="197"/>
      <c r="KUY31" s="197"/>
      <c r="KUZ31" s="197"/>
      <c r="KVA31" s="197"/>
      <c r="KVB31" s="197"/>
      <c r="KVC31" s="197"/>
      <c r="KVD31" s="197"/>
      <c r="KVE31" s="197"/>
      <c r="KVF31" s="197"/>
      <c r="KVG31" s="197"/>
      <c r="KVH31" s="197"/>
      <c r="KVI31" s="197"/>
      <c r="KVJ31" s="197"/>
      <c r="KVK31" s="197"/>
      <c r="KVL31" s="197"/>
      <c r="KVM31" s="197"/>
      <c r="KVN31" s="197"/>
      <c r="KVO31" s="197"/>
      <c r="KVP31" s="197"/>
      <c r="KVQ31" s="197"/>
      <c r="KVR31" s="197"/>
      <c r="KVS31" s="197"/>
      <c r="KVT31" s="197"/>
      <c r="KVU31" s="197"/>
      <c r="KVV31" s="197"/>
      <c r="KVW31" s="197"/>
      <c r="KVX31" s="197"/>
      <c r="KVY31" s="197"/>
      <c r="KVZ31" s="197"/>
      <c r="KWA31" s="197"/>
      <c r="KWB31" s="197"/>
      <c r="KWC31" s="197"/>
      <c r="KWD31" s="197"/>
      <c r="KWE31" s="197"/>
      <c r="KWF31" s="197"/>
      <c r="KWG31" s="197"/>
      <c r="KWH31" s="197"/>
      <c r="KWI31" s="197"/>
      <c r="KWJ31" s="197"/>
      <c r="KWK31" s="197"/>
      <c r="KWL31" s="197"/>
      <c r="KWM31" s="197"/>
      <c r="KWN31" s="197"/>
      <c r="KWO31" s="197"/>
      <c r="KWP31" s="197"/>
      <c r="KWQ31" s="197"/>
      <c r="KWR31" s="197"/>
      <c r="KWS31" s="197"/>
      <c r="KWT31" s="197"/>
      <c r="KWU31" s="197"/>
      <c r="KWV31" s="197"/>
      <c r="KWW31" s="197"/>
      <c r="KWX31" s="197"/>
      <c r="KWY31" s="197"/>
      <c r="KWZ31" s="197"/>
      <c r="KXA31" s="197"/>
      <c r="KXB31" s="197"/>
      <c r="KXC31" s="197"/>
      <c r="KXD31" s="197"/>
      <c r="KXE31" s="197"/>
      <c r="KXF31" s="197"/>
      <c r="KXG31" s="197"/>
      <c r="KXH31" s="197"/>
      <c r="KXI31" s="197"/>
      <c r="KXJ31" s="197"/>
      <c r="KXK31" s="197"/>
      <c r="KXL31" s="197"/>
      <c r="KXM31" s="197"/>
      <c r="KXN31" s="197"/>
      <c r="KXO31" s="197"/>
      <c r="KXP31" s="197"/>
      <c r="KXQ31" s="197"/>
      <c r="KXR31" s="197"/>
      <c r="KXS31" s="197"/>
      <c r="KXT31" s="197"/>
      <c r="KXU31" s="197"/>
      <c r="KXV31" s="197"/>
      <c r="KXW31" s="197"/>
      <c r="KXX31" s="197"/>
      <c r="KXY31" s="197"/>
      <c r="KXZ31" s="197"/>
      <c r="KYA31" s="197"/>
      <c r="KYB31" s="197"/>
      <c r="KYC31" s="197"/>
      <c r="KYD31" s="197"/>
      <c r="KYE31" s="197"/>
      <c r="KYF31" s="197"/>
      <c r="KYG31" s="197"/>
      <c r="KYH31" s="197"/>
      <c r="KYI31" s="197"/>
      <c r="KYJ31" s="197"/>
      <c r="KYK31" s="197"/>
      <c r="KYL31" s="197"/>
      <c r="KYM31" s="197"/>
      <c r="KYN31" s="197"/>
      <c r="KYO31" s="197"/>
      <c r="KYP31" s="197"/>
      <c r="KYQ31" s="197"/>
      <c r="KYR31" s="197"/>
      <c r="KYS31" s="197"/>
      <c r="KYT31" s="197"/>
      <c r="KYU31" s="197"/>
      <c r="KYV31" s="197"/>
      <c r="KYW31" s="197"/>
      <c r="KYX31" s="197"/>
      <c r="KYY31" s="197"/>
      <c r="KYZ31" s="197"/>
      <c r="KZA31" s="197"/>
      <c r="KZB31" s="197"/>
      <c r="KZC31" s="197"/>
      <c r="KZD31" s="197"/>
      <c r="KZE31" s="197"/>
      <c r="KZF31" s="197"/>
      <c r="KZG31" s="197"/>
      <c r="KZH31" s="197"/>
      <c r="KZI31" s="197"/>
      <c r="KZJ31" s="197"/>
      <c r="KZK31" s="197"/>
      <c r="KZL31" s="197"/>
      <c r="KZM31" s="197"/>
      <c r="KZN31" s="197"/>
      <c r="KZO31" s="197"/>
      <c r="KZP31" s="197"/>
      <c r="KZQ31" s="197"/>
      <c r="KZR31" s="197"/>
      <c r="KZS31" s="197"/>
      <c r="KZT31" s="197"/>
      <c r="KZU31" s="197"/>
      <c r="KZV31" s="197"/>
      <c r="KZW31" s="197"/>
      <c r="KZX31" s="197"/>
      <c r="KZY31" s="197"/>
      <c r="KZZ31" s="197"/>
      <c r="LAA31" s="197"/>
      <c r="LAB31" s="197"/>
      <c r="LAC31" s="197"/>
      <c r="LAD31" s="197"/>
      <c r="LAE31" s="197"/>
      <c r="LAF31" s="197"/>
      <c r="LAG31" s="197"/>
      <c r="LAH31" s="197"/>
      <c r="LAI31" s="197"/>
      <c r="LAJ31" s="197"/>
      <c r="LAK31" s="197"/>
      <c r="LAL31" s="197"/>
      <c r="LAM31" s="197"/>
      <c r="LAN31" s="197"/>
      <c r="LAO31" s="197"/>
      <c r="LAP31" s="197"/>
      <c r="LAQ31" s="197"/>
      <c r="LAR31" s="197"/>
      <c r="LAS31" s="197"/>
      <c r="LAT31" s="197"/>
      <c r="LAU31" s="197"/>
      <c r="LAV31" s="197"/>
      <c r="LAW31" s="197"/>
      <c r="LAX31" s="197"/>
      <c r="LAY31" s="197"/>
      <c r="LAZ31" s="197"/>
      <c r="LBA31" s="197"/>
      <c r="LBB31" s="197"/>
      <c r="LBC31" s="197"/>
      <c r="LBD31" s="197"/>
      <c r="LBE31" s="197"/>
      <c r="LBF31" s="197"/>
      <c r="LBG31" s="197"/>
      <c r="LBH31" s="197"/>
      <c r="LBI31" s="197"/>
      <c r="LBJ31" s="197"/>
      <c r="LBK31" s="197"/>
      <c r="LBL31" s="197"/>
      <c r="LBM31" s="197"/>
      <c r="LBN31" s="197"/>
      <c r="LBO31" s="197"/>
      <c r="LBP31" s="197"/>
      <c r="LBQ31" s="197"/>
      <c r="LBR31" s="197"/>
      <c r="LBS31" s="197"/>
      <c r="LBT31" s="197"/>
      <c r="LBU31" s="197"/>
      <c r="LBV31" s="197"/>
      <c r="LBW31" s="197"/>
      <c r="LBX31" s="197"/>
      <c r="LBY31" s="197"/>
      <c r="LBZ31" s="197"/>
      <c r="LCA31" s="197"/>
      <c r="LCB31" s="197"/>
      <c r="LCC31" s="197"/>
      <c r="LCD31" s="197"/>
      <c r="LCE31" s="197"/>
      <c r="LCF31" s="197"/>
      <c r="LCG31" s="197"/>
      <c r="LCH31" s="197"/>
      <c r="LCI31" s="197"/>
      <c r="LCJ31" s="197"/>
      <c r="LCK31" s="197"/>
      <c r="LCL31" s="197"/>
      <c r="LCM31" s="197"/>
      <c r="LCN31" s="197"/>
      <c r="LCO31" s="197"/>
      <c r="LCP31" s="197"/>
      <c r="LCQ31" s="197"/>
      <c r="LCR31" s="197"/>
      <c r="LCS31" s="197"/>
      <c r="LCT31" s="197"/>
      <c r="LCU31" s="197"/>
      <c r="LCV31" s="197"/>
      <c r="LCW31" s="197"/>
      <c r="LCX31" s="197"/>
      <c r="LCY31" s="197"/>
      <c r="LCZ31" s="197"/>
      <c r="LDA31" s="197"/>
      <c r="LDB31" s="197"/>
      <c r="LDC31" s="197"/>
      <c r="LDD31" s="197"/>
      <c r="LDE31" s="197"/>
      <c r="LDF31" s="197"/>
      <c r="LDG31" s="197"/>
      <c r="LDH31" s="197"/>
      <c r="LDI31" s="197"/>
      <c r="LDJ31" s="197"/>
      <c r="LDK31" s="197"/>
      <c r="LDL31" s="197"/>
      <c r="LDM31" s="197"/>
      <c r="LDN31" s="197"/>
      <c r="LDO31" s="197"/>
      <c r="LDP31" s="197"/>
      <c r="LDQ31" s="197"/>
      <c r="LDR31" s="197"/>
      <c r="LDS31" s="197"/>
      <c r="LDT31" s="197"/>
      <c r="LDU31" s="197"/>
      <c r="LDV31" s="197"/>
      <c r="LDW31" s="197"/>
      <c r="LDX31" s="197"/>
      <c r="LDY31" s="197"/>
      <c r="LDZ31" s="197"/>
      <c r="LEA31" s="197"/>
      <c r="LEB31" s="197"/>
      <c r="LEC31" s="197"/>
      <c r="LED31" s="197"/>
      <c r="LEE31" s="197"/>
      <c r="LEF31" s="197"/>
      <c r="LEG31" s="197"/>
      <c r="LEH31" s="197"/>
      <c r="LEI31" s="197"/>
      <c r="LEJ31" s="197"/>
      <c r="LEK31" s="197"/>
      <c r="LEL31" s="197"/>
      <c r="LEM31" s="197"/>
      <c r="LEN31" s="197"/>
      <c r="LEO31" s="197"/>
      <c r="LEP31" s="197"/>
      <c r="LEQ31" s="197"/>
      <c r="LER31" s="197"/>
      <c r="LES31" s="197"/>
      <c r="LET31" s="197"/>
      <c r="LEU31" s="197"/>
      <c r="LEV31" s="197"/>
      <c r="LEW31" s="197"/>
      <c r="LEX31" s="197"/>
      <c r="LEY31" s="197"/>
      <c r="LEZ31" s="197"/>
      <c r="LFA31" s="197"/>
      <c r="LFB31" s="197"/>
      <c r="LFC31" s="197"/>
      <c r="LFD31" s="197"/>
      <c r="LFE31" s="197"/>
      <c r="LFF31" s="197"/>
      <c r="LFG31" s="197"/>
      <c r="LFH31" s="197"/>
      <c r="LFI31" s="197"/>
      <c r="LFJ31" s="197"/>
      <c r="LFK31" s="197"/>
      <c r="LFL31" s="197"/>
      <c r="LFM31" s="197"/>
      <c r="LFN31" s="197"/>
      <c r="LFO31" s="197"/>
      <c r="LFP31" s="197"/>
      <c r="LFQ31" s="197"/>
      <c r="LFR31" s="197"/>
      <c r="LFS31" s="197"/>
      <c r="LFT31" s="197"/>
      <c r="LFU31" s="197"/>
      <c r="LFV31" s="197"/>
      <c r="LFW31" s="197"/>
      <c r="LFX31" s="197"/>
      <c r="LFY31" s="197"/>
      <c r="LFZ31" s="197"/>
      <c r="LGA31" s="197"/>
      <c r="LGB31" s="197"/>
      <c r="LGC31" s="197"/>
      <c r="LGD31" s="197"/>
      <c r="LGE31" s="197"/>
      <c r="LGF31" s="197"/>
      <c r="LGG31" s="197"/>
      <c r="LGH31" s="197"/>
      <c r="LGI31" s="197"/>
      <c r="LGJ31" s="197"/>
      <c r="LGK31" s="197"/>
      <c r="LGL31" s="197"/>
      <c r="LGM31" s="197"/>
      <c r="LGN31" s="197"/>
      <c r="LGO31" s="197"/>
      <c r="LGP31" s="197"/>
      <c r="LGQ31" s="197"/>
      <c r="LGR31" s="197"/>
      <c r="LGS31" s="197"/>
      <c r="LGT31" s="197"/>
      <c r="LGU31" s="197"/>
      <c r="LGV31" s="197"/>
      <c r="LGW31" s="197"/>
      <c r="LGX31" s="197"/>
      <c r="LGY31" s="197"/>
      <c r="LGZ31" s="197"/>
      <c r="LHA31" s="197"/>
      <c r="LHB31" s="197"/>
      <c r="LHC31" s="197"/>
      <c r="LHD31" s="197"/>
      <c r="LHE31" s="197"/>
      <c r="LHF31" s="197"/>
      <c r="LHG31" s="197"/>
      <c r="LHH31" s="197"/>
      <c r="LHI31" s="197"/>
      <c r="LHJ31" s="197"/>
      <c r="LHK31" s="197"/>
      <c r="LHL31" s="197"/>
      <c r="LHM31" s="197"/>
      <c r="LHN31" s="197"/>
      <c r="LHO31" s="197"/>
      <c r="LHP31" s="197"/>
      <c r="LHQ31" s="197"/>
      <c r="LHR31" s="197"/>
      <c r="LHS31" s="197"/>
      <c r="LHT31" s="197"/>
      <c r="LHU31" s="197"/>
      <c r="LHV31" s="197"/>
      <c r="LHW31" s="197"/>
      <c r="LHX31" s="197"/>
      <c r="LHY31" s="197"/>
      <c r="LHZ31" s="197"/>
      <c r="LIA31" s="197"/>
      <c r="LIB31" s="197"/>
      <c r="LIC31" s="197"/>
      <c r="LID31" s="197"/>
      <c r="LIE31" s="197"/>
      <c r="LIF31" s="197"/>
      <c r="LIG31" s="197"/>
      <c r="LIH31" s="197"/>
      <c r="LII31" s="197"/>
      <c r="LIJ31" s="197"/>
      <c r="LIK31" s="197"/>
      <c r="LIL31" s="197"/>
      <c r="LIM31" s="197"/>
      <c r="LIN31" s="197"/>
      <c r="LIO31" s="197"/>
      <c r="LIP31" s="197"/>
      <c r="LIQ31" s="197"/>
      <c r="LIR31" s="197"/>
      <c r="LIS31" s="197"/>
      <c r="LIT31" s="197"/>
      <c r="LIU31" s="197"/>
      <c r="LIV31" s="197"/>
      <c r="LIW31" s="197"/>
      <c r="LIX31" s="197"/>
      <c r="LIY31" s="197"/>
      <c r="LIZ31" s="197"/>
      <c r="LJA31" s="197"/>
      <c r="LJB31" s="197"/>
      <c r="LJC31" s="197"/>
      <c r="LJD31" s="197"/>
      <c r="LJE31" s="197"/>
      <c r="LJF31" s="197"/>
      <c r="LJG31" s="197"/>
      <c r="LJH31" s="197"/>
      <c r="LJI31" s="197"/>
      <c r="LJJ31" s="197"/>
      <c r="LJK31" s="197"/>
      <c r="LJL31" s="197"/>
      <c r="LJM31" s="197"/>
      <c r="LJN31" s="197"/>
      <c r="LJO31" s="197"/>
      <c r="LJP31" s="197"/>
      <c r="LJQ31" s="197"/>
      <c r="LJR31" s="197"/>
      <c r="LJS31" s="197"/>
      <c r="LJT31" s="197"/>
      <c r="LJU31" s="197"/>
      <c r="LJV31" s="197"/>
      <c r="LJW31" s="197"/>
      <c r="LJX31" s="197"/>
      <c r="LJY31" s="197"/>
      <c r="LJZ31" s="197"/>
      <c r="LKA31" s="197"/>
      <c r="LKB31" s="197"/>
      <c r="LKC31" s="197"/>
      <c r="LKD31" s="197"/>
      <c r="LKE31" s="197"/>
      <c r="LKF31" s="197"/>
      <c r="LKG31" s="197"/>
      <c r="LKH31" s="197"/>
      <c r="LKI31" s="197"/>
      <c r="LKJ31" s="197"/>
      <c r="LKK31" s="197"/>
      <c r="LKL31" s="197"/>
      <c r="LKM31" s="197"/>
      <c r="LKN31" s="197"/>
      <c r="LKO31" s="197"/>
      <c r="LKP31" s="197"/>
      <c r="LKQ31" s="197"/>
      <c r="LKR31" s="197"/>
      <c r="LKS31" s="197"/>
      <c r="LKT31" s="197"/>
      <c r="LKU31" s="197"/>
      <c r="LKV31" s="197"/>
      <c r="LKW31" s="197"/>
      <c r="LKX31" s="197"/>
      <c r="LKY31" s="197"/>
      <c r="LKZ31" s="197"/>
      <c r="LLA31" s="197"/>
      <c r="LLB31" s="197"/>
      <c r="LLC31" s="197"/>
      <c r="LLD31" s="197"/>
      <c r="LLE31" s="197"/>
      <c r="LLF31" s="197"/>
      <c r="LLG31" s="197"/>
      <c r="LLH31" s="197"/>
      <c r="LLI31" s="197"/>
      <c r="LLJ31" s="197"/>
      <c r="LLK31" s="197"/>
      <c r="LLL31" s="197"/>
      <c r="LLM31" s="197"/>
      <c r="LLN31" s="197"/>
      <c r="LLO31" s="197"/>
      <c r="LLP31" s="197"/>
      <c r="LLQ31" s="197"/>
      <c r="LLR31" s="197"/>
      <c r="LLS31" s="197"/>
      <c r="LLT31" s="197"/>
      <c r="LLU31" s="197"/>
      <c r="LLV31" s="197"/>
      <c r="LLW31" s="197"/>
      <c r="LLX31" s="197"/>
      <c r="LLY31" s="197"/>
      <c r="LLZ31" s="197"/>
      <c r="LMA31" s="197"/>
      <c r="LMB31" s="197"/>
      <c r="LMC31" s="197"/>
      <c r="LMD31" s="197"/>
      <c r="LME31" s="197"/>
      <c r="LMF31" s="197"/>
      <c r="LMG31" s="197"/>
      <c r="LMH31" s="197"/>
      <c r="LMI31" s="197"/>
      <c r="LMJ31" s="197"/>
      <c r="LMK31" s="197"/>
      <c r="LML31" s="197"/>
      <c r="LMM31" s="197"/>
      <c r="LMN31" s="197"/>
      <c r="LMO31" s="197"/>
      <c r="LMP31" s="197"/>
      <c r="LMQ31" s="197"/>
      <c r="LMR31" s="197"/>
      <c r="LMS31" s="197"/>
      <c r="LMT31" s="197"/>
      <c r="LMU31" s="197"/>
      <c r="LMV31" s="197"/>
      <c r="LMW31" s="197"/>
      <c r="LMX31" s="197"/>
      <c r="LMY31" s="197"/>
      <c r="LMZ31" s="197"/>
      <c r="LNA31" s="197"/>
      <c r="LNB31" s="197"/>
      <c r="LNC31" s="197"/>
      <c r="LND31" s="197"/>
      <c r="LNE31" s="197"/>
      <c r="LNF31" s="197"/>
      <c r="LNG31" s="197"/>
      <c r="LNH31" s="197"/>
      <c r="LNI31" s="197"/>
      <c r="LNJ31" s="197"/>
      <c r="LNK31" s="197"/>
      <c r="LNL31" s="197"/>
      <c r="LNM31" s="197"/>
      <c r="LNN31" s="197"/>
      <c r="LNO31" s="197"/>
      <c r="LNP31" s="197"/>
      <c r="LNQ31" s="197"/>
      <c r="LNR31" s="197"/>
      <c r="LNS31" s="197"/>
      <c r="LNT31" s="197"/>
      <c r="LNU31" s="197"/>
      <c r="LNV31" s="197"/>
      <c r="LNW31" s="197"/>
      <c r="LNX31" s="197"/>
      <c r="LNY31" s="197"/>
      <c r="LNZ31" s="197"/>
      <c r="LOA31" s="197"/>
      <c r="LOB31" s="197"/>
      <c r="LOC31" s="197"/>
      <c r="LOD31" s="197"/>
      <c r="LOE31" s="197"/>
      <c r="LOF31" s="197"/>
      <c r="LOG31" s="197"/>
      <c r="LOH31" s="197"/>
      <c r="LOI31" s="197"/>
      <c r="LOJ31" s="197"/>
      <c r="LOK31" s="197"/>
      <c r="LOL31" s="197"/>
      <c r="LOM31" s="197"/>
      <c r="LON31" s="197"/>
      <c r="LOO31" s="197"/>
      <c r="LOP31" s="197"/>
      <c r="LOQ31" s="197"/>
      <c r="LOR31" s="197"/>
      <c r="LOS31" s="197"/>
      <c r="LOT31" s="197"/>
      <c r="LOU31" s="197"/>
      <c r="LOV31" s="197"/>
      <c r="LOW31" s="197"/>
      <c r="LOX31" s="197"/>
      <c r="LOY31" s="197"/>
      <c r="LOZ31" s="197"/>
      <c r="LPA31" s="197"/>
      <c r="LPB31" s="197"/>
      <c r="LPC31" s="197"/>
      <c r="LPD31" s="197"/>
      <c r="LPE31" s="197"/>
      <c r="LPF31" s="197"/>
      <c r="LPG31" s="197"/>
      <c r="LPH31" s="197"/>
      <c r="LPI31" s="197"/>
      <c r="LPJ31" s="197"/>
      <c r="LPK31" s="197"/>
      <c r="LPL31" s="197"/>
      <c r="LPM31" s="197"/>
      <c r="LPN31" s="197"/>
      <c r="LPO31" s="197"/>
      <c r="LPP31" s="197"/>
      <c r="LPQ31" s="197"/>
      <c r="LPR31" s="197"/>
      <c r="LPS31" s="197"/>
      <c r="LPT31" s="197"/>
      <c r="LPU31" s="197"/>
      <c r="LPV31" s="197"/>
      <c r="LPW31" s="197"/>
      <c r="LPX31" s="197"/>
      <c r="LPY31" s="197"/>
      <c r="LPZ31" s="197"/>
      <c r="LQA31" s="197"/>
      <c r="LQB31" s="197"/>
      <c r="LQC31" s="197"/>
      <c r="LQD31" s="197"/>
      <c r="LQE31" s="197"/>
      <c r="LQF31" s="197"/>
      <c r="LQG31" s="197"/>
      <c r="LQH31" s="197"/>
      <c r="LQI31" s="197"/>
      <c r="LQJ31" s="197"/>
      <c r="LQK31" s="197"/>
      <c r="LQL31" s="197"/>
      <c r="LQM31" s="197"/>
      <c r="LQN31" s="197"/>
      <c r="LQO31" s="197"/>
      <c r="LQP31" s="197"/>
      <c r="LQQ31" s="197"/>
      <c r="LQR31" s="197"/>
      <c r="LQS31" s="197"/>
      <c r="LQT31" s="197"/>
      <c r="LQU31" s="197"/>
      <c r="LQV31" s="197"/>
      <c r="LQW31" s="197"/>
      <c r="LQX31" s="197"/>
      <c r="LQY31" s="197"/>
      <c r="LQZ31" s="197"/>
      <c r="LRA31" s="197"/>
      <c r="LRB31" s="197"/>
      <c r="LRC31" s="197"/>
      <c r="LRD31" s="197"/>
      <c r="LRE31" s="197"/>
      <c r="LRF31" s="197"/>
      <c r="LRG31" s="197"/>
      <c r="LRH31" s="197"/>
      <c r="LRI31" s="197"/>
      <c r="LRJ31" s="197"/>
      <c r="LRK31" s="197"/>
      <c r="LRL31" s="197"/>
      <c r="LRM31" s="197"/>
      <c r="LRN31" s="197"/>
      <c r="LRO31" s="197"/>
      <c r="LRP31" s="197"/>
      <c r="LRQ31" s="197"/>
      <c r="LRR31" s="197"/>
      <c r="LRS31" s="197"/>
      <c r="LRT31" s="197"/>
      <c r="LRU31" s="197"/>
      <c r="LRV31" s="197"/>
      <c r="LRW31" s="197"/>
      <c r="LRX31" s="197"/>
      <c r="LRY31" s="197"/>
      <c r="LRZ31" s="197"/>
      <c r="LSA31" s="197"/>
      <c r="LSB31" s="197"/>
      <c r="LSC31" s="197"/>
      <c r="LSD31" s="197"/>
      <c r="LSE31" s="197"/>
      <c r="LSF31" s="197"/>
      <c r="LSG31" s="197"/>
      <c r="LSH31" s="197"/>
      <c r="LSI31" s="197"/>
      <c r="LSJ31" s="197"/>
      <c r="LSK31" s="197"/>
      <c r="LSL31" s="197"/>
      <c r="LSM31" s="197"/>
      <c r="LSN31" s="197"/>
      <c r="LSO31" s="197"/>
      <c r="LSP31" s="197"/>
      <c r="LSQ31" s="197"/>
      <c r="LSR31" s="197"/>
      <c r="LSS31" s="197"/>
      <c r="LST31" s="197"/>
      <c r="LSU31" s="197"/>
      <c r="LSV31" s="197"/>
      <c r="LSW31" s="197"/>
      <c r="LSX31" s="197"/>
      <c r="LSY31" s="197"/>
      <c r="LSZ31" s="197"/>
      <c r="LTA31" s="197"/>
      <c r="LTB31" s="197"/>
      <c r="LTC31" s="197"/>
      <c r="LTD31" s="197"/>
      <c r="LTE31" s="197"/>
      <c r="LTF31" s="197"/>
      <c r="LTG31" s="197"/>
      <c r="LTH31" s="197"/>
      <c r="LTI31" s="197"/>
      <c r="LTJ31" s="197"/>
      <c r="LTK31" s="197"/>
      <c r="LTL31" s="197"/>
      <c r="LTM31" s="197"/>
      <c r="LTN31" s="197"/>
      <c r="LTO31" s="197"/>
      <c r="LTP31" s="197"/>
      <c r="LTQ31" s="197"/>
      <c r="LTR31" s="197"/>
      <c r="LTS31" s="197"/>
      <c r="LTT31" s="197"/>
      <c r="LTU31" s="197"/>
      <c r="LTV31" s="197"/>
      <c r="LTW31" s="197"/>
      <c r="LTX31" s="197"/>
      <c r="LTY31" s="197"/>
      <c r="LTZ31" s="197"/>
      <c r="LUA31" s="197"/>
      <c r="LUB31" s="197"/>
      <c r="LUC31" s="197"/>
      <c r="LUD31" s="197"/>
      <c r="LUE31" s="197"/>
      <c r="LUF31" s="197"/>
      <c r="LUG31" s="197"/>
      <c r="LUH31" s="197"/>
      <c r="LUI31" s="197"/>
      <c r="LUJ31" s="197"/>
      <c r="LUK31" s="197"/>
      <c r="LUL31" s="197"/>
      <c r="LUM31" s="197"/>
      <c r="LUN31" s="197"/>
      <c r="LUO31" s="197"/>
      <c r="LUP31" s="197"/>
      <c r="LUQ31" s="197"/>
      <c r="LUR31" s="197"/>
      <c r="LUS31" s="197"/>
      <c r="LUT31" s="197"/>
      <c r="LUU31" s="197"/>
      <c r="LUV31" s="197"/>
      <c r="LUW31" s="197"/>
      <c r="LUX31" s="197"/>
      <c r="LUY31" s="197"/>
      <c r="LUZ31" s="197"/>
      <c r="LVA31" s="197"/>
      <c r="LVB31" s="197"/>
      <c r="LVC31" s="197"/>
      <c r="LVD31" s="197"/>
      <c r="LVE31" s="197"/>
      <c r="LVF31" s="197"/>
      <c r="LVG31" s="197"/>
      <c r="LVH31" s="197"/>
      <c r="LVI31" s="197"/>
      <c r="LVJ31" s="197"/>
      <c r="LVK31" s="197"/>
      <c r="LVL31" s="197"/>
      <c r="LVM31" s="197"/>
      <c r="LVN31" s="197"/>
      <c r="LVO31" s="197"/>
      <c r="LVP31" s="197"/>
      <c r="LVQ31" s="197"/>
      <c r="LVR31" s="197"/>
      <c r="LVS31" s="197"/>
      <c r="LVT31" s="197"/>
      <c r="LVU31" s="197"/>
      <c r="LVV31" s="197"/>
      <c r="LVW31" s="197"/>
      <c r="LVX31" s="197"/>
      <c r="LVY31" s="197"/>
      <c r="LVZ31" s="197"/>
      <c r="LWA31" s="197"/>
      <c r="LWB31" s="197"/>
      <c r="LWC31" s="197"/>
      <c r="LWD31" s="197"/>
      <c r="LWE31" s="197"/>
      <c r="LWF31" s="197"/>
      <c r="LWG31" s="197"/>
      <c r="LWH31" s="197"/>
      <c r="LWI31" s="197"/>
      <c r="LWJ31" s="197"/>
      <c r="LWK31" s="197"/>
      <c r="LWL31" s="197"/>
      <c r="LWM31" s="197"/>
      <c r="LWN31" s="197"/>
      <c r="LWO31" s="197"/>
      <c r="LWP31" s="197"/>
      <c r="LWQ31" s="197"/>
      <c r="LWR31" s="197"/>
      <c r="LWS31" s="197"/>
      <c r="LWT31" s="197"/>
      <c r="LWU31" s="197"/>
      <c r="LWV31" s="197"/>
      <c r="LWW31" s="197"/>
      <c r="LWX31" s="197"/>
      <c r="LWY31" s="197"/>
      <c r="LWZ31" s="197"/>
      <c r="LXA31" s="197"/>
      <c r="LXB31" s="197"/>
      <c r="LXC31" s="197"/>
      <c r="LXD31" s="197"/>
      <c r="LXE31" s="197"/>
      <c r="LXF31" s="197"/>
      <c r="LXG31" s="197"/>
      <c r="LXH31" s="197"/>
      <c r="LXI31" s="197"/>
      <c r="LXJ31" s="197"/>
      <c r="LXK31" s="197"/>
      <c r="LXL31" s="197"/>
      <c r="LXM31" s="197"/>
      <c r="LXN31" s="197"/>
      <c r="LXO31" s="197"/>
      <c r="LXP31" s="197"/>
      <c r="LXQ31" s="197"/>
      <c r="LXR31" s="197"/>
      <c r="LXS31" s="197"/>
      <c r="LXT31" s="197"/>
      <c r="LXU31" s="197"/>
      <c r="LXV31" s="197"/>
      <c r="LXW31" s="197"/>
      <c r="LXX31" s="197"/>
      <c r="LXY31" s="197"/>
      <c r="LXZ31" s="197"/>
      <c r="LYA31" s="197"/>
      <c r="LYB31" s="197"/>
      <c r="LYC31" s="197"/>
      <c r="LYD31" s="197"/>
      <c r="LYE31" s="197"/>
      <c r="LYF31" s="197"/>
      <c r="LYG31" s="197"/>
      <c r="LYH31" s="197"/>
      <c r="LYI31" s="197"/>
      <c r="LYJ31" s="197"/>
      <c r="LYK31" s="197"/>
      <c r="LYL31" s="197"/>
      <c r="LYM31" s="197"/>
      <c r="LYN31" s="197"/>
      <c r="LYO31" s="197"/>
      <c r="LYP31" s="197"/>
      <c r="LYQ31" s="197"/>
      <c r="LYR31" s="197"/>
      <c r="LYS31" s="197"/>
      <c r="LYT31" s="197"/>
      <c r="LYU31" s="197"/>
      <c r="LYV31" s="197"/>
      <c r="LYW31" s="197"/>
      <c r="LYX31" s="197"/>
      <c r="LYY31" s="197"/>
      <c r="LYZ31" s="197"/>
      <c r="LZA31" s="197"/>
      <c r="LZB31" s="197"/>
      <c r="LZC31" s="197"/>
      <c r="LZD31" s="197"/>
      <c r="LZE31" s="197"/>
      <c r="LZF31" s="197"/>
      <c r="LZG31" s="197"/>
      <c r="LZH31" s="197"/>
      <c r="LZI31" s="197"/>
      <c r="LZJ31" s="197"/>
      <c r="LZK31" s="197"/>
      <c r="LZL31" s="197"/>
      <c r="LZM31" s="197"/>
      <c r="LZN31" s="197"/>
      <c r="LZO31" s="197"/>
      <c r="LZP31" s="197"/>
      <c r="LZQ31" s="197"/>
      <c r="LZR31" s="197"/>
      <c r="LZS31" s="197"/>
      <c r="LZT31" s="197"/>
      <c r="LZU31" s="197"/>
      <c r="LZV31" s="197"/>
      <c r="LZW31" s="197"/>
      <c r="LZX31" s="197"/>
      <c r="LZY31" s="197"/>
      <c r="LZZ31" s="197"/>
      <c r="MAA31" s="197"/>
      <c r="MAB31" s="197"/>
      <c r="MAC31" s="197"/>
      <c r="MAD31" s="197"/>
      <c r="MAE31" s="197"/>
      <c r="MAF31" s="197"/>
      <c r="MAG31" s="197"/>
      <c r="MAH31" s="197"/>
      <c r="MAI31" s="197"/>
      <c r="MAJ31" s="197"/>
      <c r="MAK31" s="197"/>
      <c r="MAL31" s="197"/>
      <c r="MAM31" s="197"/>
      <c r="MAN31" s="197"/>
      <c r="MAO31" s="197"/>
      <c r="MAP31" s="197"/>
      <c r="MAQ31" s="197"/>
      <c r="MAR31" s="197"/>
      <c r="MAS31" s="197"/>
      <c r="MAT31" s="197"/>
      <c r="MAU31" s="197"/>
      <c r="MAV31" s="197"/>
      <c r="MAW31" s="197"/>
      <c r="MAX31" s="197"/>
      <c r="MAY31" s="197"/>
      <c r="MAZ31" s="197"/>
      <c r="MBA31" s="197"/>
      <c r="MBB31" s="197"/>
      <c r="MBC31" s="197"/>
      <c r="MBD31" s="197"/>
      <c r="MBE31" s="197"/>
      <c r="MBF31" s="197"/>
      <c r="MBG31" s="197"/>
      <c r="MBH31" s="197"/>
      <c r="MBI31" s="197"/>
      <c r="MBJ31" s="197"/>
      <c r="MBK31" s="197"/>
      <c r="MBL31" s="197"/>
      <c r="MBM31" s="197"/>
      <c r="MBN31" s="197"/>
      <c r="MBO31" s="197"/>
      <c r="MBP31" s="197"/>
      <c r="MBQ31" s="197"/>
      <c r="MBR31" s="197"/>
      <c r="MBS31" s="197"/>
      <c r="MBT31" s="197"/>
      <c r="MBU31" s="197"/>
      <c r="MBV31" s="197"/>
      <c r="MBW31" s="197"/>
      <c r="MBX31" s="197"/>
      <c r="MBY31" s="197"/>
      <c r="MBZ31" s="197"/>
      <c r="MCA31" s="197"/>
      <c r="MCB31" s="197"/>
      <c r="MCC31" s="197"/>
      <c r="MCD31" s="197"/>
      <c r="MCE31" s="197"/>
      <c r="MCF31" s="197"/>
      <c r="MCG31" s="197"/>
      <c r="MCH31" s="197"/>
      <c r="MCI31" s="197"/>
      <c r="MCJ31" s="197"/>
      <c r="MCK31" s="197"/>
      <c r="MCL31" s="197"/>
      <c r="MCM31" s="197"/>
      <c r="MCN31" s="197"/>
      <c r="MCO31" s="197"/>
      <c r="MCP31" s="197"/>
      <c r="MCQ31" s="197"/>
      <c r="MCR31" s="197"/>
      <c r="MCS31" s="197"/>
      <c r="MCT31" s="197"/>
      <c r="MCU31" s="197"/>
      <c r="MCV31" s="197"/>
      <c r="MCW31" s="197"/>
      <c r="MCX31" s="197"/>
      <c r="MCY31" s="197"/>
      <c r="MCZ31" s="197"/>
      <c r="MDA31" s="197"/>
      <c r="MDB31" s="197"/>
      <c r="MDC31" s="197"/>
      <c r="MDD31" s="197"/>
      <c r="MDE31" s="197"/>
      <c r="MDF31" s="197"/>
      <c r="MDG31" s="197"/>
      <c r="MDH31" s="197"/>
      <c r="MDI31" s="197"/>
      <c r="MDJ31" s="197"/>
      <c r="MDK31" s="197"/>
      <c r="MDL31" s="197"/>
      <c r="MDM31" s="197"/>
      <c r="MDN31" s="197"/>
      <c r="MDO31" s="197"/>
      <c r="MDP31" s="197"/>
      <c r="MDQ31" s="197"/>
      <c r="MDR31" s="197"/>
      <c r="MDS31" s="197"/>
      <c r="MDT31" s="197"/>
      <c r="MDU31" s="197"/>
      <c r="MDV31" s="197"/>
      <c r="MDW31" s="197"/>
      <c r="MDX31" s="197"/>
      <c r="MDY31" s="197"/>
      <c r="MDZ31" s="197"/>
      <c r="MEA31" s="197"/>
      <c r="MEB31" s="197"/>
      <c r="MEC31" s="197"/>
      <c r="MED31" s="197"/>
      <c r="MEE31" s="197"/>
      <c r="MEF31" s="197"/>
      <c r="MEG31" s="197"/>
      <c r="MEH31" s="197"/>
      <c r="MEI31" s="197"/>
      <c r="MEJ31" s="197"/>
      <c r="MEK31" s="197"/>
      <c r="MEL31" s="197"/>
      <c r="MEM31" s="197"/>
      <c r="MEN31" s="197"/>
      <c r="MEO31" s="197"/>
      <c r="MEP31" s="197"/>
      <c r="MEQ31" s="197"/>
      <c r="MER31" s="197"/>
      <c r="MES31" s="197"/>
      <c r="MET31" s="197"/>
      <c r="MEU31" s="197"/>
      <c r="MEV31" s="197"/>
      <c r="MEW31" s="197"/>
      <c r="MEX31" s="197"/>
      <c r="MEY31" s="197"/>
      <c r="MEZ31" s="197"/>
      <c r="MFA31" s="197"/>
      <c r="MFB31" s="197"/>
      <c r="MFC31" s="197"/>
      <c r="MFD31" s="197"/>
      <c r="MFE31" s="197"/>
      <c r="MFF31" s="197"/>
      <c r="MFG31" s="197"/>
      <c r="MFH31" s="197"/>
      <c r="MFI31" s="197"/>
      <c r="MFJ31" s="197"/>
      <c r="MFK31" s="197"/>
      <c r="MFL31" s="197"/>
      <c r="MFM31" s="197"/>
      <c r="MFN31" s="197"/>
      <c r="MFO31" s="197"/>
      <c r="MFP31" s="197"/>
      <c r="MFQ31" s="197"/>
      <c r="MFR31" s="197"/>
      <c r="MFS31" s="197"/>
      <c r="MFT31" s="197"/>
      <c r="MFU31" s="197"/>
      <c r="MFV31" s="197"/>
      <c r="MFW31" s="197"/>
      <c r="MFX31" s="197"/>
      <c r="MFY31" s="197"/>
      <c r="MFZ31" s="197"/>
      <c r="MGA31" s="197"/>
      <c r="MGB31" s="197"/>
      <c r="MGC31" s="197"/>
      <c r="MGD31" s="197"/>
      <c r="MGE31" s="197"/>
      <c r="MGF31" s="197"/>
      <c r="MGG31" s="197"/>
      <c r="MGH31" s="197"/>
      <c r="MGI31" s="197"/>
      <c r="MGJ31" s="197"/>
      <c r="MGK31" s="197"/>
      <c r="MGL31" s="197"/>
      <c r="MGM31" s="197"/>
      <c r="MGN31" s="197"/>
      <c r="MGO31" s="197"/>
      <c r="MGP31" s="197"/>
      <c r="MGQ31" s="197"/>
      <c r="MGR31" s="197"/>
      <c r="MGS31" s="197"/>
      <c r="MGT31" s="197"/>
      <c r="MGU31" s="197"/>
      <c r="MGV31" s="197"/>
      <c r="MGW31" s="197"/>
      <c r="MGX31" s="197"/>
      <c r="MGY31" s="197"/>
      <c r="MGZ31" s="197"/>
      <c r="MHA31" s="197"/>
      <c r="MHB31" s="197"/>
      <c r="MHC31" s="197"/>
      <c r="MHD31" s="197"/>
      <c r="MHE31" s="197"/>
      <c r="MHF31" s="197"/>
      <c r="MHG31" s="197"/>
      <c r="MHH31" s="197"/>
      <c r="MHI31" s="197"/>
      <c r="MHJ31" s="197"/>
      <c r="MHK31" s="197"/>
      <c r="MHL31" s="197"/>
      <c r="MHM31" s="197"/>
      <c r="MHN31" s="197"/>
      <c r="MHO31" s="197"/>
      <c r="MHP31" s="197"/>
      <c r="MHQ31" s="197"/>
      <c r="MHR31" s="197"/>
      <c r="MHS31" s="197"/>
      <c r="MHT31" s="197"/>
      <c r="MHU31" s="197"/>
      <c r="MHV31" s="197"/>
      <c r="MHW31" s="197"/>
      <c r="MHX31" s="197"/>
      <c r="MHY31" s="197"/>
      <c r="MHZ31" s="197"/>
      <c r="MIA31" s="197"/>
      <c r="MIB31" s="197"/>
      <c r="MIC31" s="197"/>
      <c r="MID31" s="197"/>
      <c r="MIE31" s="197"/>
      <c r="MIF31" s="197"/>
      <c r="MIG31" s="197"/>
      <c r="MIH31" s="197"/>
      <c r="MII31" s="197"/>
      <c r="MIJ31" s="197"/>
      <c r="MIK31" s="197"/>
      <c r="MIL31" s="197"/>
      <c r="MIM31" s="197"/>
      <c r="MIN31" s="197"/>
      <c r="MIO31" s="197"/>
      <c r="MIP31" s="197"/>
      <c r="MIQ31" s="197"/>
      <c r="MIR31" s="197"/>
      <c r="MIS31" s="197"/>
      <c r="MIT31" s="197"/>
      <c r="MIU31" s="197"/>
      <c r="MIV31" s="197"/>
      <c r="MIW31" s="197"/>
      <c r="MIX31" s="197"/>
      <c r="MIY31" s="197"/>
      <c r="MIZ31" s="197"/>
      <c r="MJA31" s="197"/>
      <c r="MJB31" s="197"/>
      <c r="MJC31" s="197"/>
      <c r="MJD31" s="197"/>
      <c r="MJE31" s="197"/>
      <c r="MJF31" s="197"/>
      <c r="MJG31" s="197"/>
      <c r="MJH31" s="197"/>
      <c r="MJI31" s="197"/>
      <c r="MJJ31" s="197"/>
      <c r="MJK31" s="197"/>
      <c r="MJL31" s="197"/>
      <c r="MJM31" s="197"/>
      <c r="MJN31" s="197"/>
      <c r="MJO31" s="197"/>
      <c r="MJP31" s="197"/>
      <c r="MJQ31" s="197"/>
      <c r="MJR31" s="197"/>
      <c r="MJS31" s="197"/>
      <c r="MJT31" s="197"/>
      <c r="MJU31" s="197"/>
      <c r="MJV31" s="197"/>
      <c r="MJW31" s="197"/>
      <c r="MJX31" s="197"/>
      <c r="MJY31" s="197"/>
      <c r="MJZ31" s="197"/>
      <c r="MKA31" s="197"/>
      <c r="MKB31" s="197"/>
      <c r="MKC31" s="197"/>
      <c r="MKD31" s="197"/>
      <c r="MKE31" s="197"/>
      <c r="MKF31" s="197"/>
      <c r="MKG31" s="197"/>
      <c r="MKH31" s="197"/>
      <c r="MKI31" s="197"/>
      <c r="MKJ31" s="197"/>
      <c r="MKK31" s="197"/>
      <c r="MKL31" s="197"/>
      <c r="MKM31" s="197"/>
      <c r="MKN31" s="197"/>
      <c r="MKO31" s="197"/>
      <c r="MKP31" s="197"/>
      <c r="MKQ31" s="197"/>
      <c r="MKR31" s="197"/>
      <c r="MKS31" s="197"/>
      <c r="MKT31" s="197"/>
      <c r="MKU31" s="197"/>
      <c r="MKV31" s="197"/>
      <c r="MKW31" s="197"/>
      <c r="MKX31" s="197"/>
      <c r="MKY31" s="197"/>
      <c r="MKZ31" s="197"/>
      <c r="MLA31" s="197"/>
      <c r="MLB31" s="197"/>
      <c r="MLC31" s="197"/>
      <c r="MLD31" s="197"/>
      <c r="MLE31" s="197"/>
      <c r="MLF31" s="197"/>
      <c r="MLG31" s="197"/>
      <c r="MLH31" s="197"/>
      <c r="MLI31" s="197"/>
      <c r="MLJ31" s="197"/>
      <c r="MLK31" s="197"/>
      <c r="MLL31" s="197"/>
      <c r="MLM31" s="197"/>
      <c r="MLN31" s="197"/>
      <c r="MLO31" s="197"/>
      <c r="MLP31" s="197"/>
      <c r="MLQ31" s="197"/>
      <c r="MLR31" s="197"/>
      <c r="MLS31" s="197"/>
      <c r="MLT31" s="197"/>
      <c r="MLU31" s="197"/>
      <c r="MLV31" s="197"/>
      <c r="MLW31" s="197"/>
      <c r="MLX31" s="197"/>
      <c r="MLY31" s="197"/>
      <c r="MLZ31" s="197"/>
      <c r="MMA31" s="197"/>
      <c r="MMB31" s="197"/>
      <c r="MMC31" s="197"/>
      <c r="MMD31" s="197"/>
      <c r="MME31" s="197"/>
      <c r="MMF31" s="197"/>
      <c r="MMG31" s="197"/>
      <c r="MMH31" s="197"/>
      <c r="MMI31" s="197"/>
      <c r="MMJ31" s="197"/>
      <c r="MMK31" s="197"/>
      <c r="MML31" s="197"/>
      <c r="MMM31" s="197"/>
      <c r="MMN31" s="197"/>
      <c r="MMO31" s="197"/>
      <c r="MMP31" s="197"/>
      <c r="MMQ31" s="197"/>
      <c r="MMR31" s="197"/>
      <c r="MMS31" s="197"/>
      <c r="MMT31" s="197"/>
      <c r="MMU31" s="197"/>
      <c r="MMV31" s="197"/>
      <c r="MMW31" s="197"/>
      <c r="MMX31" s="197"/>
      <c r="MMY31" s="197"/>
      <c r="MMZ31" s="197"/>
      <c r="MNA31" s="197"/>
      <c r="MNB31" s="197"/>
      <c r="MNC31" s="197"/>
      <c r="MND31" s="197"/>
      <c r="MNE31" s="197"/>
      <c r="MNF31" s="197"/>
      <c r="MNG31" s="197"/>
      <c r="MNH31" s="197"/>
      <c r="MNI31" s="197"/>
      <c r="MNJ31" s="197"/>
      <c r="MNK31" s="197"/>
      <c r="MNL31" s="197"/>
      <c r="MNM31" s="197"/>
      <c r="MNN31" s="197"/>
      <c r="MNO31" s="197"/>
      <c r="MNP31" s="197"/>
      <c r="MNQ31" s="197"/>
      <c r="MNR31" s="197"/>
      <c r="MNS31" s="197"/>
      <c r="MNT31" s="197"/>
      <c r="MNU31" s="197"/>
      <c r="MNV31" s="197"/>
      <c r="MNW31" s="197"/>
      <c r="MNX31" s="197"/>
      <c r="MNY31" s="197"/>
      <c r="MNZ31" s="197"/>
      <c r="MOA31" s="197"/>
      <c r="MOB31" s="197"/>
      <c r="MOC31" s="197"/>
      <c r="MOD31" s="197"/>
      <c r="MOE31" s="197"/>
      <c r="MOF31" s="197"/>
      <c r="MOG31" s="197"/>
      <c r="MOH31" s="197"/>
      <c r="MOI31" s="197"/>
      <c r="MOJ31" s="197"/>
      <c r="MOK31" s="197"/>
      <c r="MOL31" s="197"/>
      <c r="MOM31" s="197"/>
      <c r="MON31" s="197"/>
      <c r="MOO31" s="197"/>
      <c r="MOP31" s="197"/>
      <c r="MOQ31" s="197"/>
      <c r="MOR31" s="197"/>
      <c r="MOS31" s="197"/>
      <c r="MOT31" s="197"/>
      <c r="MOU31" s="197"/>
      <c r="MOV31" s="197"/>
      <c r="MOW31" s="197"/>
      <c r="MOX31" s="197"/>
      <c r="MOY31" s="197"/>
      <c r="MOZ31" s="197"/>
      <c r="MPA31" s="197"/>
      <c r="MPB31" s="197"/>
      <c r="MPC31" s="197"/>
      <c r="MPD31" s="197"/>
      <c r="MPE31" s="197"/>
      <c r="MPF31" s="197"/>
      <c r="MPG31" s="197"/>
      <c r="MPH31" s="197"/>
      <c r="MPI31" s="197"/>
      <c r="MPJ31" s="197"/>
      <c r="MPK31" s="197"/>
      <c r="MPL31" s="197"/>
      <c r="MPM31" s="197"/>
      <c r="MPN31" s="197"/>
      <c r="MPO31" s="197"/>
      <c r="MPP31" s="197"/>
      <c r="MPQ31" s="197"/>
      <c r="MPR31" s="197"/>
      <c r="MPS31" s="197"/>
      <c r="MPT31" s="197"/>
      <c r="MPU31" s="197"/>
      <c r="MPV31" s="197"/>
      <c r="MPW31" s="197"/>
      <c r="MPX31" s="197"/>
      <c r="MPY31" s="197"/>
      <c r="MPZ31" s="197"/>
      <c r="MQA31" s="197"/>
      <c r="MQB31" s="197"/>
      <c r="MQC31" s="197"/>
      <c r="MQD31" s="197"/>
      <c r="MQE31" s="197"/>
      <c r="MQF31" s="197"/>
      <c r="MQG31" s="197"/>
      <c r="MQH31" s="197"/>
      <c r="MQI31" s="197"/>
      <c r="MQJ31" s="197"/>
      <c r="MQK31" s="197"/>
      <c r="MQL31" s="197"/>
      <c r="MQM31" s="197"/>
      <c r="MQN31" s="197"/>
      <c r="MQO31" s="197"/>
      <c r="MQP31" s="197"/>
      <c r="MQQ31" s="197"/>
      <c r="MQR31" s="197"/>
      <c r="MQS31" s="197"/>
      <c r="MQT31" s="197"/>
      <c r="MQU31" s="197"/>
      <c r="MQV31" s="197"/>
      <c r="MQW31" s="197"/>
      <c r="MQX31" s="197"/>
      <c r="MQY31" s="197"/>
      <c r="MQZ31" s="197"/>
      <c r="MRA31" s="197"/>
      <c r="MRB31" s="197"/>
      <c r="MRC31" s="197"/>
      <c r="MRD31" s="197"/>
      <c r="MRE31" s="197"/>
      <c r="MRF31" s="197"/>
      <c r="MRG31" s="197"/>
      <c r="MRH31" s="197"/>
      <c r="MRI31" s="197"/>
      <c r="MRJ31" s="197"/>
      <c r="MRK31" s="197"/>
      <c r="MRL31" s="197"/>
      <c r="MRM31" s="197"/>
      <c r="MRN31" s="197"/>
      <c r="MRO31" s="197"/>
      <c r="MRP31" s="197"/>
      <c r="MRQ31" s="197"/>
      <c r="MRR31" s="197"/>
      <c r="MRS31" s="197"/>
      <c r="MRT31" s="197"/>
      <c r="MRU31" s="197"/>
      <c r="MRV31" s="197"/>
      <c r="MRW31" s="197"/>
      <c r="MRX31" s="197"/>
      <c r="MRY31" s="197"/>
      <c r="MRZ31" s="197"/>
      <c r="MSA31" s="197"/>
      <c r="MSB31" s="197"/>
      <c r="MSC31" s="197"/>
      <c r="MSD31" s="197"/>
      <c r="MSE31" s="197"/>
      <c r="MSF31" s="197"/>
      <c r="MSG31" s="197"/>
      <c r="MSH31" s="197"/>
      <c r="MSI31" s="197"/>
      <c r="MSJ31" s="197"/>
      <c r="MSK31" s="197"/>
      <c r="MSL31" s="197"/>
      <c r="MSM31" s="197"/>
      <c r="MSN31" s="197"/>
      <c r="MSO31" s="197"/>
      <c r="MSP31" s="197"/>
      <c r="MSQ31" s="197"/>
      <c r="MSR31" s="197"/>
      <c r="MSS31" s="197"/>
      <c r="MST31" s="197"/>
      <c r="MSU31" s="197"/>
      <c r="MSV31" s="197"/>
      <c r="MSW31" s="197"/>
      <c r="MSX31" s="197"/>
      <c r="MSY31" s="197"/>
      <c r="MSZ31" s="197"/>
      <c r="MTA31" s="197"/>
      <c r="MTB31" s="197"/>
      <c r="MTC31" s="197"/>
      <c r="MTD31" s="197"/>
      <c r="MTE31" s="197"/>
      <c r="MTF31" s="197"/>
      <c r="MTG31" s="197"/>
      <c r="MTH31" s="197"/>
      <c r="MTI31" s="197"/>
      <c r="MTJ31" s="197"/>
      <c r="MTK31" s="197"/>
      <c r="MTL31" s="197"/>
      <c r="MTM31" s="197"/>
      <c r="MTN31" s="197"/>
      <c r="MTO31" s="197"/>
      <c r="MTP31" s="197"/>
      <c r="MTQ31" s="197"/>
      <c r="MTR31" s="197"/>
      <c r="MTS31" s="197"/>
      <c r="MTT31" s="197"/>
      <c r="MTU31" s="197"/>
      <c r="MTV31" s="197"/>
      <c r="MTW31" s="197"/>
      <c r="MTX31" s="197"/>
      <c r="MTY31" s="197"/>
      <c r="MTZ31" s="197"/>
      <c r="MUA31" s="197"/>
      <c r="MUB31" s="197"/>
      <c r="MUC31" s="197"/>
      <c r="MUD31" s="197"/>
      <c r="MUE31" s="197"/>
      <c r="MUF31" s="197"/>
      <c r="MUG31" s="197"/>
      <c r="MUH31" s="197"/>
      <c r="MUI31" s="197"/>
      <c r="MUJ31" s="197"/>
      <c r="MUK31" s="197"/>
      <c r="MUL31" s="197"/>
      <c r="MUM31" s="197"/>
      <c r="MUN31" s="197"/>
      <c r="MUO31" s="197"/>
      <c r="MUP31" s="197"/>
      <c r="MUQ31" s="197"/>
      <c r="MUR31" s="197"/>
      <c r="MUS31" s="197"/>
      <c r="MUT31" s="197"/>
      <c r="MUU31" s="197"/>
      <c r="MUV31" s="197"/>
      <c r="MUW31" s="197"/>
      <c r="MUX31" s="197"/>
      <c r="MUY31" s="197"/>
      <c r="MUZ31" s="197"/>
      <c r="MVA31" s="197"/>
      <c r="MVB31" s="197"/>
      <c r="MVC31" s="197"/>
      <c r="MVD31" s="197"/>
      <c r="MVE31" s="197"/>
      <c r="MVF31" s="197"/>
      <c r="MVG31" s="197"/>
      <c r="MVH31" s="197"/>
      <c r="MVI31" s="197"/>
      <c r="MVJ31" s="197"/>
      <c r="MVK31" s="197"/>
      <c r="MVL31" s="197"/>
      <c r="MVM31" s="197"/>
      <c r="MVN31" s="197"/>
      <c r="MVO31" s="197"/>
      <c r="MVP31" s="197"/>
      <c r="MVQ31" s="197"/>
      <c r="MVR31" s="197"/>
      <c r="MVS31" s="197"/>
      <c r="MVT31" s="197"/>
      <c r="MVU31" s="197"/>
      <c r="MVV31" s="197"/>
      <c r="MVW31" s="197"/>
      <c r="MVX31" s="197"/>
      <c r="MVY31" s="197"/>
      <c r="MVZ31" s="197"/>
      <c r="MWA31" s="197"/>
      <c r="MWB31" s="197"/>
      <c r="MWC31" s="197"/>
      <c r="MWD31" s="197"/>
      <c r="MWE31" s="197"/>
      <c r="MWF31" s="197"/>
      <c r="MWG31" s="197"/>
      <c r="MWH31" s="197"/>
      <c r="MWI31" s="197"/>
      <c r="MWJ31" s="197"/>
      <c r="MWK31" s="197"/>
      <c r="MWL31" s="197"/>
      <c r="MWM31" s="197"/>
      <c r="MWN31" s="197"/>
      <c r="MWO31" s="197"/>
      <c r="MWP31" s="197"/>
      <c r="MWQ31" s="197"/>
      <c r="MWR31" s="197"/>
      <c r="MWS31" s="197"/>
      <c r="MWT31" s="197"/>
      <c r="MWU31" s="197"/>
      <c r="MWV31" s="197"/>
      <c r="MWW31" s="197"/>
      <c r="MWX31" s="197"/>
      <c r="MWY31" s="197"/>
      <c r="MWZ31" s="197"/>
      <c r="MXA31" s="197"/>
      <c r="MXB31" s="197"/>
      <c r="MXC31" s="197"/>
      <c r="MXD31" s="197"/>
      <c r="MXE31" s="197"/>
      <c r="MXF31" s="197"/>
      <c r="MXG31" s="197"/>
      <c r="MXH31" s="197"/>
      <c r="MXI31" s="197"/>
      <c r="MXJ31" s="197"/>
      <c r="MXK31" s="197"/>
      <c r="MXL31" s="197"/>
      <c r="MXM31" s="197"/>
      <c r="MXN31" s="197"/>
      <c r="MXO31" s="197"/>
      <c r="MXP31" s="197"/>
      <c r="MXQ31" s="197"/>
      <c r="MXR31" s="197"/>
      <c r="MXS31" s="197"/>
      <c r="MXT31" s="197"/>
      <c r="MXU31" s="197"/>
      <c r="MXV31" s="197"/>
      <c r="MXW31" s="197"/>
      <c r="MXX31" s="197"/>
      <c r="MXY31" s="197"/>
      <c r="MXZ31" s="197"/>
      <c r="MYA31" s="197"/>
      <c r="MYB31" s="197"/>
      <c r="MYC31" s="197"/>
      <c r="MYD31" s="197"/>
      <c r="MYE31" s="197"/>
      <c r="MYF31" s="197"/>
      <c r="MYG31" s="197"/>
      <c r="MYH31" s="197"/>
      <c r="MYI31" s="197"/>
      <c r="MYJ31" s="197"/>
      <c r="MYK31" s="197"/>
      <c r="MYL31" s="197"/>
      <c r="MYM31" s="197"/>
      <c r="MYN31" s="197"/>
      <c r="MYO31" s="197"/>
      <c r="MYP31" s="197"/>
      <c r="MYQ31" s="197"/>
      <c r="MYR31" s="197"/>
      <c r="MYS31" s="197"/>
      <c r="MYT31" s="197"/>
      <c r="MYU31" s="197"/>
      <c r="MYV31" s="197"/>
      <c r="MYW31" s="197"/>
      <c r="MYX31" s="197"/>
      <c r="MYY31" s="197"/>
      <c r="MYZ31" s="197"/>
      <c r="MZA31" s="197"/>
      <c r="MZB31" s="197"/>
      <c r="MZC31" s="197"/>
      <c r="MZD31" s="197"/>
      <c r="MZE31" s="197"/>
      <c r="MZF31" s="197"/>
      <c r="MZG31" s="197"/>
      <c r="MZH31" s="197"/>
      <c r="MZI31" s="197"/>
      <c r="MZJ31" s="197"/>
      <c r="MZK31" s="197"/>
      <c r="MZL31" s="197"/>
      <c r="MZM31" s="197"/>
      <c r="MZN31" s="197"/>
      <c r="MZO31" s="197"/>
      <c r="MZP31" s="197"/>
      <c r="MZQ31" s="197"/>
      <c r="MZR31" s="197"/>
      <c r="MZS31" s="197"/>
      <c r="MZT31" s="197"/>
      <c r="MZU31" s="197"/>
      <c r="MZV31" s="197"/>
      <c r="MZW31" s="197"/>
      <c r="MZX31" s="197"/>
      <c r="MZY31" s="197"/>
      <c r="MZZ31" s="197"/>
      <c r="NAA31" s="197"/>
      <c r="NAB31" s="197"/>
      <c r="NAC31" s="197"/>
      <c r="NAD31" s="197"/>
      <c r="NAE31" s="197"/>
      <c r="NAF31" s="197"/>
      <c r="NAG31" s="197"/>
      <c r="NAH31" s="197"/>
      <c r="NAI31" s="197"/>
      <c r="NAJ31" s="197"/>
      <c r="NAK31" s="197"/>
      <c r="NAL31" s="197"/>
      <c r="NAM31" s="197"/>
      <c r="NAN31" s="197"/>
      <c r="NAO31" s="197"/>
      <c r="NAP31" s="197"/>
      <c r="NAQ31" s="197"/>
      <c r="NAR31" s="197"/>
      <c r="NAS31" s="197"/>
      <c r="NAT31" s="197"/>
      <c r="NAU31" s="197"/>
      <c r="NAV31" s="197"/>
      <c r="NAW31" s="197"/>
      <c r="NAX31" s="197"/>
      <c r="NAY31" s="197"/>
      <c r="NAZ31" s="197"/>
      <c r="NBA31" s="197"/>
      <c r="NBB31" s="197"/>
      <c r="NBC31" s="197"/>
      <c r="NBD31" s="197"/>
      <c r="NBE31" s="197"/>
      <c r="NBF31" s="197"/>
      <c r="NBG31" s="197"/>
      <c r="NBH31" s="197"/>
      <c r="NBI31" s="197"/>
      <c r="NBJ31" s="197"/>
      <c r="NBK31" s="197"/>
      <c r="NBL31" s="197"/>
      <c r="NBM31" s="197"/>
      <c r="NBN31" s="197"/>
      <c r="NBO31" s="197"/>
      <c r="NBP31" s="197"/>
      <c r="NBQ31" s="197"/>
      <c r="NBR31" s="197"/>
      <c r="NBS31" s="197"/>
      <c r="NBT31" s="197"/>
      <c r="NBU31" s="197"/>
      <c r="NBV31" s="197"/>
      <c r="NBW31" s="197"/>
      <c r="NBX31" s="197"/>
      <c r="NBY31" s="197"/>
      <c r="NBZ31" s="197"/>
      <c r="NCA31" s="197"/>
      <c r="NCB31" s="197"/>
      <c r="NCC31" s="197"/>
      <c r="NCD31" s="197"/>
      <c r="NCE31" s="197"/>
      <c r="NCF31" s="197"/>
      <c r="NCG31" s="197"/>
      <c r="NCH31" s="197"/>
      <c r="NCI31" s="197"/>
      <c r="NCJ31" s="197"/>
      <c r="NCK31" s="197"/>
      <c r="NCL31" s="197"/>
      <c r="NCM31" s="197"/>
      <c r="NCN31" s="197"/>
      <c r="NCO31" s="197"/>
      <c r="NCP31" s="197"/>
      <c r="NCQ31" s="197"/>
      <c r="NCR31" s="197"/>
      <c r="NCS31" s="197"/>
      <c r="NCT31" s="197"/>
      <c r="NCU31" s="197"/>
      <c r="NCV31" s="197"/>
      <c r="NCW31" s="197"/>
      <c r="NCX31" s="197"/>
      <c r="NCY31" s="197"/>
      <c r="NCZ31" s="197"/>
      <c r="NDA31" s="197"/>
      <c r="NDB31" s="197"/>
      <c r="NDC31" s="197"/>
      <c r="NDD31" s="197"/>
      <c r="NDE31" s="197"/>
      <c r="NDF31" s="197"/>
      <c r="NDG31" s="197"/>
      <c r="NDH31" s="197"/>
      <c r="NDI31" s="197"/>
      <c r="NDJ31" s="197"/>
      <c r="NDK31" s="197"/>
      <c r="NDL31" s="197"/>
      <c r="NDM31" s="197"/>
      <c r="NDN31" s="197"/>
      <c r="NDO31" s="197"/>
      <c r="NDP31" s="197"/>
      <c r="NDQ31" s="197"/>
      <c r="NDR31" s="197"/>
      <c r="NDS31" s="197"/>
      <c r="NDT31" s="197"/>
      <c r="NDU31" s="197"/>
      <c r="NDV31" s="197"/>
      <c r="NDW31" s="197"/>
      <c r="NDX31" s="197"/>
      <c r="NDY31" s="197"/>
      <c r="NDZ31" s="197"/>
      <c r="NEA31" s="197"/>
      <c r="NEB31" s="197"/>
      <c r="NEC31" s="197"/>
      <c r="NED31" s="197"/>
      <c r="NEE31" s="197"/>
      <c r="NEF31" s="197"/>
      <c r="NEG31" s="197"/>
      <c r="NEH31" s="197"/>
      <c r="NEI31" s="197"/>
      <c r="NEJ31" s="197"/>
      <c r="NEK31" s="197"/>
      <c r="NEL31" s="197"/>
      <c r="NEM31" s="197"/>
      <c r="NEN31" s="197"/>
      <c r="NEO31" s="197"/>
      <c r="NEP31" s="197"/>
      <c r="NEQ31" s="197"/>
      <c r="NER31" s="197"/>
      <c r="NES31" s="197"/>
      <c r="NET31" s="197"/>
      <c r="NEU31" s="197"/>
      <c r="NEV31" s="197"/>
      <c r="NEW31" s="197"/>
      <c r="NEX31" s="197"/>
      <c r="NEY31" s="197"/>
      <c r="NEZ31" s="197"/>
      <c r="NFA31" s="197"/>
      <c r="NFB31" s="197"/>
      <c r="NFC31" s="197"/>
      <c r="NFD31" s="197"/>
      <c r="NFE31" s="197"/>
      <c r="NFF31" s="197"/>
      <c r="NFG31" s="197"/>
      <c r="NFH31" s="197"/>
      <c r="NFI31" s="197"/>
      <c r="NFJ31" s="197"/>
      <c r="NFK31" s="197"/>
      <c r="NFL31" s="197"/>
      <c r="NFM31" s="197"/>
      <c r="NFN31" s="197"/>
      <c r="NFO31" s="197"/>
      <c r="NFP31" s="197"/>
      <c r="NFQ31" s="197"/>
      <c r="NFR31" s="197"/>
      <c r="NFS31" s="197"/>
      <c r="NFT31" s="197"/>
      <c r="NFU31" s="197"/>
      <c r="NFV31" s="197"/>
      <c r="NFW31" s="197"/>
      <c r="NFX31" s="197"/>
      <c r="NFY31" s="197"/>
      <c r="NFZ31" s="197"/>
      <c r="NGA31" s="197"/>
      <c r="NGB31" s="197"/>
      <c r="NGC31" s="197"/>
      <c r="NGD31" s="197"/>
      <c r="NGE31" s="197"/>
      <c r="NGF31" s="197"/>
      <c r="NGG31" s="197"/>
      <c r="NGH31" s="197"/>
      <c r="NGI31" s="197"/>
      <c r="NGJ31" s="197"/>
      <c r="NGK31" s="197"/>
      <c r="NGL31" s="197"/>
      <c r="NGM31" s="197"/>
      <c r="NGN31" s="197"/>
      <c r="NGO31" s="197"/>
      <c r="NGP31" s="197"/>
      <c r="NGQ31" s="197"/>
      <c r="NGR31" s="197"/>
      <c r="NGS31" s="197"/>
      <c r="NGT31" s="197"/>
      <c r="NGU31" s="197"/>
      <c r="NGV31" s="197"/>
      <c r="NGW31" s="197"/>
      <c r="NGX31" s="197"/>
      <c r="NGY31" s="197"/>
      <c r="NGZ31" s="197"/>
      <c r="NHA31" s="197"/>
      <c r="NHB31" s="197"/>
      <c r="NHC31" s="197"/>
      <c r="NHD31" s="197"/>
      <c r="NHE31" s="197"/>
      <c r="NHF31" s="197"/>
      <c r="NHG31" s="197"/>
      <c r="NHH31" s="197"/>
      <c r="NHI31" s="197"/>
      <c r="NHJ31" s="197"/>
      <c r="NHK31" s="197"/>
      <c r="NHL31" s="197"/>
      <c r="NHM31" s="197"/>
      <c r="NHN31" s="197"/>
      <c r="NHO31" s="197"/>
      <c r="NHP31" s="197"/>
      <c r="NHQ31" s="197"/>
      <c r="NHR31" s="197"/>
      <c r="NHS31" s="197"/>
      <c r="NHT31" s="197"/>
      <c r="NHU31" s="197"/>
      <c r="NHV31" s="197"/>
      <c r="NHW31" s="197"/>
      <c r="NHX31" s="197"/>
      <c r="NHY31" s="197"/>
      <c r="NHZ31" s="197"/>
      <c r="NIA31" s="197"/>
      <c r="NIB31" s="197"/>
      <c r="NIC31" s="197"/>
      <c r="NID31" s="197"/>
      <c r="NIE31" s="197"/>
      <c r="NIF31" s="197"/>
      <c r="NIG31" s="197"/>
      <c r="NIH31" s="197"/>
      <c r="NII31" s="197"/>
      <c r="NIJ31" s="197"/>
      <c r="NIK31" s="197"/>
      <c r="NIL31" s="197"/>
      <c r="NIM31" s="197"/>
      <c r="NIN31" s="197"/>
      <c r="NIO31" s="197"/>
      <c r="NIP31" s="197"/>
      <c r="NIQ31" s="197"/>
      <c r="NIR31" s="197"/>
      <c r="NIS31" s="197"/>
      <c r="NIT31" s="197"/>
      <c r="NIU31" s="197"/>
      <c r="NIV31" s="197"/>
      <c r="NIW31" s="197"/>
      <c r="NIX31" s="197"/>
      <c r="NIY31" s="197"/>
      <c r="NIZ31" s="197"/>
      <c r="NJA31" s="197"/>
      <c r="NJB31" s="197"/>
      <c r="NJC31" s="197"/>
      <c r="NJD31" s="197"/>
      <c r="NJE31" s="197"/>
      <c r="NJF31" s="197"/>
      <c r="NJG31" s="197"/>
      <c r="NJH31" s="197"/>
      <c r="NJI31" s="197"/>
      <c r="NJJ31" s="197"/>
      <c r="NJK31" s="197"/>
      <c r="NJL31" s="197"/>
      <c r="NJM31" s="197"/>
      <c r="NJN31" s="197"/>
      <c r="NJO31" s="197"/>
      <c r="NJP31" s="197"/>
      <c r="NJQ31" s="197"/>
      <c r="NJR31" s="197"/>
      <c r="NJS31" s="197"/>
      <c r="NJT31" s="197"/>
      <c r="NJU31" s="197"/>
      <c r="NJV31" s="197"/>
      <c r="NJW31" s="197"/>
      <c r="NJX31" s="197"/>
      <c r="NJY31" s="197"/>
      <c r="NJZ31" s="197"/>
      <c r="NKA31" s="197"/>
      <c r="NKB31" s="197"/>
      <c r="NKC31" s="197"/>
      <c r="NKD31" s="197"/>
      <c r="NKE31" s="197"/>
      <c r="NKF31" s="197"/>
      <c r="NKG31" s="197"/>
      <c r="NKH31" s="197"/>
      <c r="NKI31" s="197"/>
      <c r="NKJ31" s="197"/>
      <c r="NKK31" s="197"/>
      <c r="NKL31" s="197"/>
      <c r="NKM31" s="197"/>
      <c r="NKN31" s="197"/>
      <c r="NKO31" s="197"/>
      <c r="NKP31" s="197"/>
      <c r="NKQ31" s="197"/>
      <c r="NKR31" s="197"/>
      <c r="NKS31" s="197"/>
      <c r="NKT31" s="197"/>
      <c r="NKU31" s="197"/>
      <c r="NKV31" s="197"/>
      <c r="NKW31" s="197"/>
      <c r="NKX31" s="197"/>
      <c r="NKY31" s="197"/>
      <c r="NKZ31" s="197"/>
      <c r="NLA31" s="197"/>
      <c r="NLB31" s="197"/>
      <c r="NLC31" s="197"/>
      <c r="NLD31" s="197"/>
      <c r="NLE31" s="197"/>
      <c r="NLF31" s="197"/>
      <c r="NLG31" s="197"/>
      <c r="NLH31" s="197"/>
      <c r="NLI31" s="197"/>
      <c r="NLJ31" s="197"/>
      <c r="NLK31" s="197"/>
      <c r="NLL31" s="197"/>
      <c r="NLM31" s="197"/>
      <c r="NLN31" s="197"/>
      <c r="NLO31" s="197"/>
      <c r="NLP31" s="197"/>
      <c r="NLQ31" s="197"/>
      <c r="NLR31" s="197"/>
      <c r="NLS31" s="197"/>
      <c r="NLT31" s="197"/>
      <c r="NLU31" s="197"/>
      <c r="NLV31" s="197"/>
      <c r="NLW31" s="197"/>
      <c r="NLX31" s="197"/>
      <c r="NLY31" s="197"/>
      <c r="NLZ31" s="197"/>
      <c r="NMA31" s="197"/>
      <c r="NMB31" s="197"/>
      <c r="NMC31" s="197"/>
      <c r="NMD31" s="197"/>
      <c r="NME31" s="197"/>
      <c r="NMF31" s="197"/>
      <c r="NMG31" s="197"/>
      <c r="NMH31" s="197"/>
      <c r="NMI31" s="197"/>
      <c r="NMJ31" s="197"/>
      <c r="NMK31" s="197"/>
      <c r="NML31" s="197"/>
      <c r="NMM31" s="197"/>
      <c r="NMN31" s="197"/>
      <c r="NMO31" s="197"/>
      <c r="NMP31" s="197"/>
      <c r="NMQ31" s="197"/>
      <c r="NMR31" s="197"/>
      <c r="NMS31" s="197"/>
      <c r="NMT31" s="197"/>
      <c r="NMU31" s="197"/>
      <c r="NMV31" s="197"/>
      <c r="NMW31" s="197"/>
      <c r="NMX31" s="197"/>
      <c r="NMY31" s="197"/>
      <c r="NMZ31" s="197"/>
      <c r="NNA31" s="197"/>
      <c r="NNB31" s="197"/>
      <c r="NNC31" s="197"/>
      <c r="NND31" s="197"/>
      <c r="NNE31" s="197"/>
      <c r="NNF31" s="197"/>
      <c r="NNG31" s="197"/>
      <c r="NNH31" s="197"/>
      <c r="NNI31" s="197"/>
      <c r="NNJ31" s="197"/>
      <c r="NNK31" s="197"/>
      <c r="NNL31" s="197"/>
      <c r="NNM31" s="197"/>
      <c r="NNN31" s="197"/>
      <c r="NNO31" s="197"/>
      <c r="NNP31" s="197"/>
      <c r="NNQ31" s="197"/>
      <c r="NNR31" s="197"/>
      <c r="NNS31" s="197"/>
      <c r="NNT31" s="197"/>
      <c r="NNU31" s="197"/>
      <c r="NNV31" s="197"/>
      <c r="NNW31" s="197"/>
      <c r="NNX31" s="197"/>
      <c r="NNY31" s="197"/>
      <c r="NNZ31" s="197"/>
      <c r="NOA31" s="197"/>
      <c r="NOB31" s="197"/>
      <c r="NOC31" s="197"/>
      <c r="NOD31" s="197"/>
      <c r="NOE31" s="197"/>
      <c r="NOF31" s="197"/>
      <c r="NOG31" s="197"/>
      <c r="NOH31" s="197"/>
      <c r="NOI31" s="197"/>
      <c r="NOJ31" s="197"/>
      <c r="NOK31" s="197"/>
      <c r="NOL31" s="197"/>
      <c r="NOM31" s="197"/>
      <c r="NON31" s="197"/>
      <c r="NOO31" s="197"/>
      <c r="NOP31" s="197"/>
      <c r="NOQ31" s="197"/>
      <c r="NOR31" s="197"/>
      <c r="NOS31" s="197"/>
      <c r="NOT31" s="197"/>
      <c r="NOU31" s="197"/>
      <c r="NOV31" s="197"/>
      <c r="NOW31" s="197"/>
      <c r="NOX31" s="197"/>
      <c r="NOY31" s="197"/>
      <c r="NOZ31" s="197"/>
      <c r="NPA31" s="197"/>
      <c r="NPB31" s="197"/>
      <c r="NPC31" s="197"/>
      <c r="NPD31" s="197"/>
      <c r="NPE31" s="197"/>
      <c r="NPF31" s="197"/>
      <c r="NPG31" s="197"/>
      <c r="NPH31" s="197"/>
      <c r="NPI31" s="197"/>
      <c r="NPJ31" s="197"/>
      <c r="NPK31" s="197"/>
      <c r="NPL31" s="197"/>
      <c r="NPM31" s="197"/>
      <c r="NPN31" s="197"/>
      <c r="NPO31" s="197"/>
      <c r="NPP31" s="197"/>
      <c r="NPQ31" s="197"/>
      <c r="NPR31" s="197"/>
      <c r="NPS31" s="197"/>
      <c r="NPT31" s="197"/>
      <c r="NPU31" s="197"/>
      <c r="NPV31" s="197"/>
      <c r="NPW31" s="197"/>
      <c r="NPX31" s="197"/>
      <c r="NPY31" s="197"/>
      <c r="NPZ31" s="197"/>
      <c r="NQA31" s="197"/>
      <c r="NQB31" s="197"/>
      <c r="NQC31" s="197"/>
      <c r="NQD31" s="197"/>
      <c r="NQE31" s="197"/>
      <c r="NQF31" s="197"/>
      <c r="NQG31" s="197"/>
      <c r="NQH31" s="197"/>
      <c r="NQI31" s="197"/>
      <c r="NQJ31" s="197"/>
      <c r="NQK31" s="197"/>
      <c r="NQL31" s="197"/>
      <c r="NQM31" s="197"/>
      <c r="NQN31" s="197"/>
      <c r="NQO31" s="197"/>
      <c r="NQP31" s="197"/>
      <c r="NQQ31" s="197"/>
      <c r="NQR31" s="197"/>
      <c r="NQS31" s="197"/>
      <c r="NQT31" s="197"/>
      <c r="NQU31" s="197"/>
      <c r="NQV31" s="197"/>
      <c r="NQW31" s="197"/>
      <c r="NQX31" s="197"/>
      <c r="NQY31" s="197"/>
      <c r="NQZ31" s="197"/>
      <c r="NRA31" s="197"/>
      <c r="NRB31" s="197"/>
      <c r="NRC31" s="197"/>
      <c r="NRD31" s="197"/>
      <c r="NRE31" s="197"/>
      <c r="NRF31" s="197"/>
      <c r="NRG31" s="197"/>
      <c r="NRH31" s="197"/>
      <c r="NRI31" s="197"/>
      <c r="NRJ31" s="197"/>
      <c r="NRK31" s="197"/>
      <c r="NRL31" s="197"/>
      <c r="NRM31" s="197"/>
      <c r="NRN31" s="197"/>
      <c r="NRO31" s="197"/>
      <c r="NRP31" s="197"/>
      <c r="NRQ31" s="197"/>
      <c r="NRR31" s="197"/>
      <c r="NRS31" s="197"/>
      <c r="NRT31" s="197"/>
      <c r="NRU31" s="197"/>
      <c r="NRV31" s="197"/>
      <c r="NRW31" s="197"/>
      <c r="NRX31" s="197"/>
      <c r="NRY31" s="197"/>
      <c r="NRZ31" s="197"/>
      <c r="NSA31" s="197"/>
      <c r="NSB31" s="197"/>
      <c r="NSC31" s="197"/>
      <c r="NSD31" s="197"/>
      <c r="NSE31" s="197"/>
      <c r="NSF31" s="197"/>
      <c r="NSG31" s="197"/>
      <c r="NSH31" s="197"/>
      <c r="NSI31" s="197"/>
      <c r="NSJ31" s="197"/>
      <c r="NSK31" s="197"/>
      <c r="NSL31" s="197"/>
      <c r="NSM31" s="197"/>
      <c r="NSN31" s="197"/>
      <c r="NSO31" s="197"/>
      <c r="NSP31" s="197"/>
      <c r="NSQ31" s="197"/>
      <c r="NSR31" s="197"/>
      <c r="NSS31" s="197"/>
      <c r="NST31" s="197"/>
      <c r="NSU31" s="197"/>
      <c r="NSV31" s="197"/>
      <c r="NSW31" s="197"/>
      <c r="NSX31" s="197"/>
      <c r="NSY31" s="197"/>
      <c r="NSZ31" s="197"/>
      <c r="NTA31" s="197"/>
      <c r="NTB31" s="197"/>
      <c r="NTC31" s="197"/>
      <c r="NTD31" s="197"/>
      <c r="NTE31" s="197"/>
      <c r="NTF31" s="197"/>
      <c r="NTG31" s="197"/>
      <c r="NTH31" s="197"/>
      <c r="NTI31" s="197"/>
      <c r="NTJ31" s="197"/>
      <c r="NTK31" s="197"/>
      <c r="NTL31" s="197"/>
      <c r="NTM31" s="197"/>
      <c r="NTN31" s="197"/>
      <c r="NTO31" s="197"/>
      <c r="NTP31" s="197"/>
      <c r="NTQ31" s="197"/>
      <c r="NTR31" s="197"/>
      <c r="NTS31" s="197"/>
      <c r="NTT31" s="197"/>
      <c r="NTU31" s="197"/>
      <c r="NTV31" s="197"/>
      <c r="NTW31" s="197"/>
      <c r="NTX31" s="197"/>
      <c r="NTY31" s="197"/>
      <c r="NTZ31" s="197"/>
      <c r="NUA31" s="197"/>
      <c r="NUB31" s="197"/>
      <c r="NUC31" s="197"/>
      <c r="NUD31" s="197"/>
      <c r="NUE31" s="197"/>
      <c r="NUF31" s="197"/>
      <c r="NUG31" s="197"/>
      <c r="NUH31" s="197"/>
      <c r="NUI31" s="197"/>
      <c r="NUJ31" s="197"/>
      <c r="NUK31" s="197"/>
      <c r="NUL31" s="197"/>
      <c r="NUM31" s="197"/>
      <c r="NUN31" s="197"/>
      <c r="NUO31" s="197"/>
      <c r="NUP31" s="197"/>
      <c r="NUQ31" s="197"/>
      <c r="NUR31" s="197"/>
      <c r="NUS31" s="197"/>
      <c r="NUT31" s="197"/>
      <c r="NUU31" s="197"/>
      <c r="NUV31" s="197"/>
      <c r="NUW31" s="197"/>
      <c r="NUX31" s="197"/>
      <c r="NUY31" s="197"/>
      <c r="NUZ31" s="197"/>
      <c r="NVA31" s="197"/>
      <c r="NVB31" s="197"/>
      <c r="NVC31" s="197"/>
      <c r="NVD31" s="197"/>
      <c r="NVE31" s="197"/>
      <c r="NVF31" s="197"/>
      <c r="NVG31" s="197"/>
      <c r="NVH31" s="197"/>
      <c r="NVI31" s="197"/>
      <c r="NVJ31" s="197"/>
      <c r="NVK31" s="197"/>
      <c r="NVL31" s="197"/>
      <c r="NVM31" s="197"/>
      <c r="NVN31" s="197"/>
      <c r="NVO31" s="197"/>
      <c r="NVP31" s="197"/>
      <c r="NVQ31" s="197"/>
      <c r="NVR31" s="197"/>
      <c r="NVS31" s="197"/>
      <c r="NVT31" s="197"/>
      <c r="NVU31" s="197"/>
      <c r="NVV31" s="197"/>
      <c r="NVW31" s="197"/>
      <c r="NVX31" s="197"/>
      <c r="NVY31" s="197"/>
      <c r="NVZ31" s="197"/>
      <c r="NWA31" s="197"/>
      <c r="NWB31" s="197"/>
      <c r="NWC31" s="197"/>
      <c r="NWD31" s="197"/>
      <c r="NWE31" s="197"/>
      <c r="NWF31" s="197"/>
      <c r="NWG31" s="197"/>
      <c r="NWH31" s="197"/>
      <c r="NWI31" s="197"/>
      <c r="NWJ31" s="197"/>
      <c r="NWK31" s="197"/>
      <c r="NWL31" s="197"/>
      <c r="NWM31" s="197"/>
      <c r="NWN31" s="197"/>
      <c r="NWO31" s="197"/>
      <c r="NWP31" s="197"/>
      <c r="NWQ31" s="197"/>
      <c r="NWR31" s="197"/>
      <c r="NWS31" s="197"/>
      <c r="NWT31" s="197"/>
      <c r="NWU31" s="197"/>
      <c r="NWV31" s="197"/>
      <c r="NWW31" s="197"/>
      <c r="NWX31" s="197"/>
      <c r="NWY31" s="197"/>
      <c r="NWZ31" s="197"/>
      <c r="NXA31" s="197"/>
      <c r="NXB31" s="197"/>
      <c r="NXC31" s="197"/>
      <c r="NXD31" s="197"/>
      <c r="NXE31" s="197"/>
      <c r="NXF31" s="197"/>
      <c r="NXG31" s="197"/>
      <c r="NXH31" s="197"/>
      <c r="NXI31" s="197"/>
      <c r="NXJ31" s="197"/>
      <c r="NXK31" s="197"/>
      <c r="NXL31" s="197"/>
      <c r="NXM31" s="197"/>
      <c r="NXN31" s="197"/>
      <c r="NXO31" s="197"/>
      <c r="NXP31" s="197"/>
      <c r="NXQ31" s="197"/>
      <c r="NXR31" s="197"/>
      <c r="NXS31" s="197"/>
      <c r="NXT31" s="197"/>
      <c r="NXU31" s="197"/>
      <c r="NXV31" s="197"/>
      <c r="NXW31" s="197"/>
      <c r="NXX31" s="197"/>
      <c r="NXY31" s="197"/>
      <c r="NXZ31" s="197"/>
      <c r="NYA31" s="197"/>
      <c r="NYB31" s="197"/>
      <c r="NYC31" s="197"/>
      <c r="NYD31" s="197"/>
      <c r="NYE31" s="197"/>
      <c r="NYF31" s="197"/>
      <c r="NYG31" s="197"/>
      <c r="NYH31" s="197"/>
      <c r="NYI31" s="197"/>
      <c r="NYJ31" s="197"/>
      <c r="NYK31" s="197"/>
      <c r="NYL31" s="197"/>
      <c r="NYM31" s="197"/>
      <c r="NYN31" s="197"/>
      <c r="NYO31" s="197"/>
      <c r="NYP31" s="197"/>
      <c r="NYQ31" s="197"/>
      <c r="NYR31" s="197"/>
      <c r="NYS31" s="197"/>
      <c r="NYT31" s="197"/>
      <c r="NYU31" s="197"/>
      <c r="NYV31" s="197"/>
      <c r="NYW31" s="197"/>
      <c r="NYX31" s="197"/>
      <c r="NYY31" s="197"/>
      <c r="NYZ31" s="197"/>
      <c r="NZA31" s="197"/>
      <c r="NZB31" s="197"/>
      <c r="NZC31" s="197"/>
      <c r="NZD31" s="197"/>
      <c r="NZE31" s="197"/>
      <c r="NZF31" s="197"/>
      <c r="NZG31" s="197"/>
      <c r="NZH31" s="197"/>
      <c r="NZI31" s="197"/>
      <c r="NZJ31" s="197"/>
      <c r="NZK31" s="197"/>
      <c r="NZL31" s="197"/>
      <c r="NZM31" s="197"/>
      <c r="NZN31" s="197"/>
      <c r="NZO31" s="197"/>
      <c r="NZP31" s="197"/>
      <c r="NZQ31" s="197"/>
      <c r="NZR31" s="197"/>
      <c r="NZS31" s="197"/>
      <c r="NZT31" s="197"/>
      <c r="NZU31" s="197"/>
      <c r="NZV31" s="197"/>
      <c r="NZW31" s="197"/>
      <c r="NZX31" s="197"/>
      <c r="NZY31" s="197"/>
      <c r="NZZ31" s="197"/>
      <c r="OAA31" s="197"/>
      <c r="OAB31" s="197"/>
      <c r="OAC31" s="197"/>
      <c r="OAD31" s="197"/>
      <c r="OAE31" s="197"/>
      <c r="OAF31" s="197"/>
      <c r="OAG31" s="197"/>
      <c r="OAH31" s="197"/>
      <c r="OAI31" s="197"/>
      <c r="OAJ31" s="197"/>
      <c r="OAK31" s="197"/>
      <c r="OAL31" s="197"/>
      <c r="OAM31" s="197"/>
      <c r="OAN31" s="197"/>
      <c r="OAO31" s="197"/>
      <c r="OAP31" s="197"/>
      <c r="OAQ31" s="197"/>
      <c r="OAR31" s="197"/>
      <c r="OAS31" s="197"/>
      <c r="OAT31" s="197"/>
      <c r="OAU31" s="197"/>
      <c r="OAV31" s="197"/>
      <c r="OAW31" s="197"/>
      <c r="OAX31" s="197"/>
      <c r="OAY31" s="197"/>
      <c r="OAZ31" s="197"/>
      <c r="OBA31" s="197"/>
      <c r="OBB31" s="197"/>
      <c r="OBC31" s="197"/>
      <c r="OBD31" s="197"/>
      <c r="OBE31" s="197"/>
      <c r="OBF31" s="197"/>
      <c r="OBG31" s="197"/>
      <c r="OBH31" s="197"/>
      <c r="OBI31" s="197"/>
      <c r="OBJ31" s="197"/>
      <c r="OBK31" s="197"/>
      <c r="OBL31" s="197"/>
      <c r="OBM31" s="197"/>
      <c r="OBN31" s="197"/>
      <c r="OBO31" s="197"/>
      <c r="OBP31" s="197"/>
      <c r="OBQ31" s="197"/>
      <c r="OBR31" s="197"/>
      <c r="OBS31" s="197"/>
      <c r="OBT31" s="197"/>
      <c r="OBU31" s="197"/>
      <c r="OBV31" s="197"/>
      <c r="OBW31" s="197"/>
      <c r="OBX31" s="197"/>
      <c r="OBY31" s="197"/>
      <c r="OBZ31" s="197"/>
      <c r="OCA31" s="197"/>
      <c r="OCB31" s="197"/>
      <c r="OCC31" s="197"/>
      <c r="OCD31" s="197"/>
      <c r="OCE31" s="197"/>
      <c r="OCF31" s="197"/>
      <c r="OCG31" s="197"/>
      <c r="OCH31" s="197"/>
      <c r="OCI31" s="197"/>
      <c r="OCJ31" s="197"/>
      <c r="OCK31" s="197"/>
      <c r="OCL31" s="197"/>
      <c r="OCM31" s="197"/>
      <c r="OCN31" s="197"/>
      <c r="OCO31" s="197"/>
      <c r="OCP31" s="197"/>
      <c r="OCQ31" s="197"/>
      <c r="OCR31" s="197"/>
      <c r="OCS31" s="197"/>
      <c r="OCT31" s="197"/>
      <c r="OCU31" s="197"/>
      <c r="OCV31" s="197"/>
      <c r="OCW31" s="197"/>
      <c r="OCX31" s="197"/>
      <c r="OCY31" s="197"/>
      <c r="OCZ31" s="197"/>
      <c r="ODA31" s="197"/>
      <c r="ODB31" s="197"/>
      <c r="ODC31" s="197"/>
      <c r="ODD31" s="197"/>
      <c r="ODE31" s="197"/>
      <c r="ODF31" s="197"/>
      <c r="ODG31" s="197"/>
      <c r="ODH31" s="197"/>
      <c r="ODI31" s="197"/>
      <c r="ODJ31" s="197"/>
      <c r="ODK31" s="197"/>
      <c r="ODL31" s="197"/>
      <c r="ODM31" s="197"/>
      <c r="ODN31" s="197"/>
      <c r="ODO31" s="197"/>
      <c r="ODP31" s="197"/>
      <c r="ODQ31" s="197"/>
      <c r="ODR31" s="197"/>
      <c r="ODS31" s="197"/>
      <c r="ODT31" s="197"/>
      <c r="ODU31" s="197"/>
      <c r="ODV31" s="197"/>
      <c r="ODW31" s="197"/>
      <c r="ODX31" s="197"/>
      <c r="ODY31" s="197"/>
      <c r="ODZ31" s="197"/>
      <c r="OEA31" s="197"/>
      <c r="OEB31" s="197"/>
      <c r="OEC31" s="197"/>
      <c r="OED31" s="197"/>
      <c r="OEE31" s="197"/>
      <c r="OEF31" s="197"/>
      <c r="OEG31" s="197"/>
      <c r="OEH31" s="197"/>
      <c r="OEI31" s="197"/>
      <c r="OEJ31" s="197"/>
      <c r="OEK31" s="197"/>
      <c r="OEL31" s="197"/>
      <c r="OEM31" s="197"/>
      <c r="OEN31" s="197"/>
      <c r="OEO31" s="197"/>
      <c r="OEP31" s="197"/>
      <c r="OEQ31" s="197"/>
      <c r="OER31" s="197"/>
      <c r="OES31" s="197"/>
      <c r="OET31" s="197"/>
      <c r="OEU31" s="197"/>
      <c r="OEV31" s="197"/>
      <c r="OEW31" s="197"/>
      <c r="OEX31" s="197"/>
      <c r="OEY31" s="197"/>
      <c r="OEZ31" s="197"/>
      <c r="OFA31" s="197"/>
      <c r="OFB31" s="197"/>
      <c r="OFC31" s="197"/>
      <c r="OFD31" s="197"/>
      <c r="OFE31" s="197"/>
      <c r="OFF31" s="197"/>
      <c r="OFG31" s="197"/>
      <c r="OFH31" s="197"/>
      <c r="OFI31" s="197"/>
      <c r="OFJ31" s="197"/>
      <c r="OFK31" s="197"/>
      <c r="OFL31" s="197"/>
      <c r="OFM31" s="197"/>
      <c r="OFN31" s="197"/>
      <c r="OFO31" s="197"/>
      <c r="OFP31" s="197"/>
      <c r="OFQ31" s="197"/>
      <c r="OFR31" s="197"/>
      <c r="OFS31" s="197"/>
      <c r="OFT31" s="197"/>
      <c r="OFU31" s="197"/>
      <c r="OFV31" s="197"/>
      <c r="OFW31" s="197"/>
      <c r="OFX31" s="197"/>
      <c r="OFY31" s="197"/>
      <c r="OFZ31" s="197"/>
      <c r="OGA31" s="197"/>
      <c r="OGB31" s="197"/>
      <c r="OGC31" s="197"/>
      <c r="OGD31" s="197"/>
      <c r="OGE31" s="197"/>
      <c r="OGF31" s="197"/>
      <c r="OGG31" s="197"/>
      <c r="OGH31" s="197"/>
      <c r="OGI31" s="197"/>
      <c r="OGJ31" s="197"/>
      <c r="OGK31" s="197"/>
      <c r="OGL31" s="197"/>
      <c r="OGM31" s="197"/>
      <c r="OGN31" s="197"/>
      <c r="OGO31" s="197"/>
      <c r="OGP31" s="197"/>
      <c r="OGQ31" s="197"/>
      <c r="OGR31" s="197"/>
      <c r="OGS31" s="197"/>
      <c r="OGT31" s="197"/>
      <c r="OGU31" s="197"/>
      <c r="OGV31" s="197"/>
      <c r="OGW31" s="197"/>
      <c r="OGX31" s="197"/>
      <c r="OGY31" s="197"/>
      <c r="OGZ31" s="197"/>
      <c r="OHA31" s="197"/>
      <c r="OHB31" s="197"/>
      <c r="OHC31" s="197"/>
      <c r="OHD31" s="197"/>
      <c r="OHE31" s="197"/>
      <c r="OHF31" s="197"/>
      <c r="OHG31" s="197"/>
      <c r="OHH31" s="197"/>
      <c r="OHI31" s="197"/>
      <c r="OHJ31" s="197"/>
      <c r="OHK31" s="197"/>
      <c r="OHL31" s="197"/>
      <c r="OHM31" s="197"/>
      <c r="OHN31" s="197"/>
      <c r="OHO31" s="197"/>
      <c r="OHP31" s="197"/>
      <c r="OHQ31" s="197"/>
      <c r="OHR31" s="197"/>
      <c r="OHS31" s="197"/>
      <c r="OHT31" s="197"/>
      <c r="OHU31" s="197"/>
      <c r="OHV31" s="197"/>
      <c r="OHW31" s="197"/>
      <c r="OHX31" s="197"/>
      <c r="OHY31" s="197"/>
      <c r="OHZ31" s="197"/>
      <c r="OIA31" s="197"/>
      <c r="OIB31" s="197"/>
      <c r="OIC31" s="197"/>
      <c r="OID31" s="197"/>
      <c r="OIE31" s="197"/>
      <c r="OIF31" s="197"/>
      <c r="OIG31" s="197"/>
      <c r="OIH31" s="197"/>
      <c r="OII31" s="197"/>
      <c r="OIJ31" s="197"/>
      <c r="OIK31" s="197"/>
      <c r="OIL31" s="197"/>
      <c r="OIM31" s="197"/>
      <c r="OIN31" s="197"/>
      <c r="OIO31" s="197"/>
      <c r="OIP31" s="197"/>
      <c r="OIQ31" s="197"/>
      <c r="OIR31" s="197"/>
      <c r="OIS31" s="197"/>
      <c r="OIT31" s="197"/>
      <c r="OIU31" s="197"/>
      <c r="OIV31" s="197"/>
      <c r="OIW31" s="197"/>
      <c r="OIX31" s="197"/>
      <c r="OIY31" s="197"/>
      <c r="OIZ31" s="197"/>
      <c r="OJA31" s="197"/>
      <c r="OJB31" s="197"/>
      <c r="OJC31" s="197"/>
      <c r="OJD31" s="197"/>
      <c r="OJE31" s="197"/>
      <c r="OJF31" s="197"/>
      <c r="OJG31" s="197"/>
      <c r="OJH31" s="197"/>
      <c r="OJI31" s="197"/>
      <c r="OJJ31" s="197"/>
      <c r="OJK31" s="197"/>
      <c r="OJL31" s="197"/>
      <c r="OJM31" s="197"/>
      <c r="OJN31" s="197"/>
      <c r="OJO31" s="197"/>
      <c r="OJP31" s="197"/>
      <c r="OJQ31" s="197"/>
      <c r="OJR31" s="197"/>
      <c r="OJS31" s="197"/>
      <c r="OJT31" s="197"/>
      <c r="OJU31" s="197"/>
      <c r="OJV31" s="197"/>
      <c r="OJW31" s="197"/>
      <c r="OJX31" s="197"/>
      <c r="OJY31" s="197"/>
      <c r="OJZ31" s="197"/>
      <c r="OKA31" s="197"/>
      <c r="OKB31" s="197"/>
      <c r="OKC31" s="197"/>
      <c r="OKD31" s="197"/>
      <c r="OKE31" s="197"/>
      <c r="OKF31" s="197"/>
      <c r="OKG31" s="197"/>
      <c r="OKH31" s="197"/>
      <c r="OKI31" s="197"/>
      <c r="OKJ31" s="197"/>
      <c r="OKK31" s="197"/>
      <c r="OKL31" s="197"/>
      <c r="OKM31" s="197"/>
      <c r="OKN31" s="197"/>
      <c r="OKO31" s="197"/>
      <c r="OKP31" s="197"/>
      <c r="OKQ31" s="197"/>
      <c r="OKR31" s="197"/>
      <c r="OKS31" s="197"/>
      <c r="OKT31" s="197"/>
      <c r="OKU31" s="197"/>
      <c r="OKV31" s="197"/>
      <c r="OKW31" s="197"/>
      <c r="OKX31" s="197"/>
      <c r="OKY31" s="197"/>
      <c r="OKZ31" s="197"/>
      <c r="OLA31" s="197"/>
      <c r="OLB31" s="197"/>
      <c r="OLC31" s="197"/>
      <c r="OLD31" s="197"/>
      <c r="OLE31" s="197"/>
      <c r="OLF31" s="197"/>
      <c r="OLG31" s="197"/>
      <c r="OLH31" s="197"/>
      <c r="OLI31" s="197"/>
      <c r="OLJ31" s="197"/>
      <c r="OLK31" s="197"/>
      <c r="OLL31" s="197"/>
      <c r="OLM31" s="197"/>
      <c r="OLN31" s="197"/>
      <c r="OLO31" s="197"/>
      <c r="OLP31" s="197"/>
      <c r="OLQ31" s="197"/>
      <c r="OLR31" s="197"/>
      <c r="OLS31" s="197"/>
      <c r="OLT31" s="197"/>
      <c r="OLU31" s="197"/>
      <c r="OLV31" s="197"/>
      <c r="OLW31" s="197"/>
      <c r="OLX31" s="197"/>
      <c r="OLY31" s="197"/>
      <c r="OLZ31" s="197"/>
      <c r="OMA31" s="197"/>
      <c r="OMB31" s="197"/>
      <c r="OMC31" s="197"/>
      <c r="OMD31" s="197"/>
      <c r="OME31" s="197"/>
      <c r="OMF31" s="197"/>
      <c r="OMG31" s="197"/>
      <c r="OMH31" s="197"/>
      <c r="OMI31" s="197"/>
      <c r="OMJ31" s="197"/>
      <c r="OMK31" s="197"/>
      <c r="OML31" s="197"/>
      <c r="OMM31" s="197"/>
      <c r="OMN31" s="197"/>
      <c r="OMO31" s="197"/>
      <c r="OMP31" s="197"/>
      <c r="OMQ31" s="197"/>
      <c r="OMR31" s="197"/>
      <c r="OMS31" s="197"/>
      <c r="OMT31" s="197"/>
      <c r="OMU31" s="197"/>
      <c r="OMV31" s="197"/>
      <c r="OMW31" s="197"/>
      <c r="OMX31" s="197"/>
      <c r="OMY31" s="197"/>
      <c r="OMZ31" s="197"/>
      <c r="ONA31" s="197"/>
      <c r="ONB31" s="197"/>
      <c r="ONC31" s="197"/>
      <c r="OND31" s="197"/>
      <c r="ONE31" s="197"/>
      <c r="ONF31" s="197"/>
      <c r="ONG31" s="197"/>
      <c r="ONH31" s="197"/>
      <c r="ONI31" s="197"/>
      <c r="ONJ31" s="197"/>
      <c r="ONK31" s="197"/>
      <c r="ONL31" s="197"/>
      <c r="ONM31" s="197"/>
      <c r="ONN31" s="197"/>
      <c r="ONO31" s="197"/>
      <c r="ONP31" s="197"/>
      <c r="ONQ31" s="197"/>
      <c r="ONR31" s="197"/>
      <c r="ONS31" s="197"/>
      <c r="ONT31" s="197"/>
      <c r="ONU31" s="197"/>
      <c r="ONV31" s="197"/>
      <c r="ONW31" s="197"/>
      <c r="ONX31" s="197"/>
      <c r="ONY31" s="197"/>
      <c r="ONZ31" s="197"/>
      <c r="OOA31" s="197"/>
      <c r="OOB31" s="197"/>
      <c r="OOC31" s="197"/>
      <c r="OOD31" s="197"/>
      <c r="OOE31" s="197"/>
      <c r="OOF31" s="197"/>
      <c r="OOG31" s="197"/>
      <c r="OOH31" s="197"/>
      <c r="OOI31" s="197"/>
      <c r="OOJ31" s="197"/>
      <c r="OOK31" s="197"/>
      <c r="OOL31" s="197"/>
      <c r="OOM31" s="197"/>
      <c r="OON31" s="197"/>
      <c r="OOO31" s="197"/>
      <c r="OOP31" s="197"/>
      <c r="OOQ31" s="197"/>
      <c r="OOR31" s="197"/>
      <c r="OOS31" s="197"/>
      <c r="OOT31" s="197"/>
      <c r="OOU31" s="197"/>
      <c r="OOV31" s="197"/>
      <c r="OOW31" s="197"/>
      <c r="OOX31" s="197"/>
      <c r="OOY31" s="197"/>
      <c r="OOZ31" s="197"/>
      <c r="OPA31" s="197"/>
      <c r="OPB31" s="197"/>
      <c r="OPC31" s="197"/>
      <c r="OPD31" s="197"/>
      <c r="OPE31" s="197"/>
      <c r="OPF31" s="197"/>
      <c r="OPG31" s="197"/>
      <c r="OPH31" s="197"/>
      <c r="OPI31" s="197"/>
      <c r="OPJ31" s="197"/>
      <c r="OPK31" s="197"/>
      <c r="OPL31" s="197"/>
      <c r="OPM31" s="197"/>
      <c r="OPN31" s="197"/>
      <c r="OPO31" s="197"/>
      <c r="OPP31" s="197"/>
      <c r="OPQ31" s="197"/>
      <c r="OPR31" s="197"/>
      <c r="OPS31" s="197"/>
      <c r="OPT31" s="197"/>
      <c r="OPU31" s="197"/>
      <c r="OPV31" s="197"/>
      <c r="OPW31" s="197"/>
      <c r="OPX31" s="197"/>
      <c r="OPY31" s="197"/>
      <c r="OPZ31" s="197"/>
      <c r="OQA31" s="197"/>
      <c r="OQB31" s="197"/>
      <c r="OQC31" s="197"/>
      <c r="OQD31" s="197"/>
      <c r="OQE31" s="197"/>
      <c r="OQF31" s="197"/>
      <c r="OQG31" s="197"/>
      <c r="OQH31" s="197"/>
      <c r="OQI31" s="197"/>
      <c r="OQJ31" s="197"/>
      <c r="OQK31" s="197"/>
      <c r="OQL31" s="197"/>
      <c r="OQM31" s="197"/>
      <c r="OQN31" s="197"/>
      <c r="OQO31" s="197"/>
      <c r="OQP31" s="197"/>
      <c r="OQQ31" s="197"/>
      <c r="OQR31" s="197"/>
      <c r="OQS31" s="197"/>
      <c r="OQT31" s="197"/>
      <c r="OQU31" s="197"/>
      <c r="OQV31" s="197"/>
      <c r="OQW31" s="197"/>
      <c r="OQX31" s="197"/>
      <c r="OQY31" s="197"/>
      <c r="OQZ31" s="197"/>
      <c r="ORA31" s="197"/>
      <c r="ORB31" s="197"/>
      <c r="ORC31" s="197"/>
      <c r="ORD31" s="197"/>
      <c r="ORE31" s="197"/>
      <c r="ORF31" s="197"/>
      <c r="ORG31" s="197"/>
      <c r="ORH31" s="197"/>
      <c r="ORI31" s="197"/>
      <c r="ORJ31" s="197"/>
      <c r="ORK31" s="197"/>
      <c r="ORL31" s="197"/>
      <c r="ORM31" s="197"/>
      <c r="ORN31" s="197"/>
      <c r="ORO31" s="197"/>
      <c r="ORP31" s="197"/>
      <c r="ORQ31" s="197"/>
      <c r="ORR31" s="197"/>
      <c r="ORS31" s="197"/>
      <c r="ORT31" s="197"/>
      <c r="ORU31" s="197"/>
      <c r="ORV31" s="197"/>
      <c r="ORW31" s="197"/>
      <c r="ORX31" s="197"/>
      <c r="ORY31" s="197"/>
      <c r="ORZ31" s="197"/>
      <c r="OSA31" s="197"/>
      <c r="OSB31" s="197"/>
      <c r="OSC31" s="197"/>
      <c r="OSD31" s="197"/>
      <c r="OSE31" s="197"/>
      <c r="OSF31" s="197"/>
      <c r="OSG31" s="197"/>
      <c r="OSH31" s="197"/>
      <c r="OSI31" s="197"/>
      <c r="OSJ31" s="197"/>
      <c r="OSK31" s="197"/>
      <c r="OSL31" s="197"/>
      <c r="OSM31" s="197"/>
      <c r="OSN31" s="197"/>
      <c r="OSO31" s="197"/>
      <c r="OSP31" s="197"/>
      <c r="OSQ31" s="197"/>
      <c r="OSR31" s="197"/>
      <c r="OSS31" s="197"/>
      <c r="OST31" s="197"/>
      <c r="OSU31" s="197"/>
      <c r="OSV31" s="197"/>
      <c r="OSW31" s="197"/>
      <c r="OSX31" s="197"/>
      <c r="OSY31" s="197"/>
      <c r="OSZ31" s="197"/>
      <c r="OTA31" s="197"/>
      <c r="OTB31" s="197"/>
      <c r="OTC31" s="197"/>
      <c r="OTD31" s="197"/>
      <c r="OTE31" s="197"/>
      <c r="OTF31" s="197"/>
      <c r="OTG31" s="197"/>
      <c r="OTH31" s="197"/>
      <c r="OTI31" s="197"/>
      <c r="OTJ31" s="197"/>
      <c r="OTK31" s="197"/>
      <c r="OTL31" s="197"/>
      <c r="OTM31" s="197"/>
      <c r="OTN31" s="197"/>
      <c r="OTO31" s="197"/>
      <c r="OTP31" s="197"/>
      <c r="OTQ31" s="197"/>
      <c r="OTR31" s="197"/>
      <c r="OTS31" s="197"/>
      <c r="OTT31" s="197"/>
      <c r="OTU31" s="197"/>
      <c r="OTV31" s="197"/>
      <c r="OTW31" s="197"/>
      <c r="OTX31" s="197"/>
      <c r="OTY31" s="197"/>
      <c r="OTZ31" s="197"/>
      <c r="OUA31" s="197"/>
      <c r="OUB31" s="197"/>
      <c r="OUC31" s="197"/>
      <c r="OUD31" s="197"/>
      <c r="OUE31" s="197"/>
      <c r="OUF31" s="197"/>
      <c r="OUG31" s="197"/>
      <c r="OUH31" s="197"/>
      <c r="OUI31" s="197"/>
      <c r="OUJ31" s="197"/>
      <c r="OUK31" s="197"/>
      <c r="OUL31" s="197"/>
      <c r="OUM31" s="197"/>
      <c r="OUN31" s="197"/>
      <c r="OUO31" s="197"/>
      <c r="OUP31" s="197"/>
      <c r="OUQ31" s="197"/>
      <c r="OUR31" s="197"/>
      <c r="OUS31" s="197"/>
      <c r="OUT31" s="197"/>
      <c r="OUU31" s="197"/>
      <c r="OUV31" s="197"/>
      <c r="OUW31" s="197"/>
      <c r="OUX31" s="197"/>
      <c r="OUY31" s="197"/>
      <c r="OUZ31" s="197"/>
      <c r="OVA31" s="197"/>
      <c r="OVB31" s="197"/>
      <c r="OVC31" s="197"/>
      <c r="OVD31" s="197"/>
      <c r="OVE31" s="197"/>
      <c r="OVF31" s="197"/>
      <c r="OVG31" s="197"/>
      <c r="OVH31" s="197"/>
      <c r="OVI31" s="197"/>
      <c r="OVJ31" s="197"/>
      <c r="OVK31" s="197"/>
      <c r="OVL31" s="197"/>
      <c r="OVM31" s="197"/>
      <c r="OVN31" s="197"/>
      <c r="OVO31" s="197"/>
      <c r="OVP31" s="197"/>
      <c r="OVQ31" s="197"/>
      <c r="OVR31" s="197"/>
      <c r="OVS31" s="197"/>
      <c r="OVT31" s="197"/>
      <c r="OVU31" s="197"/>
      <c r="OVV31" s="197"/>
      <c r="OVW31" s="197"/>
      <c r="OVX31" s="197"/>
      <c r="OVY31" s="197"/>
      <c r="OVZ31" s="197"/>
      <c r="OWA31" s="197"/>
      <c r="OWB31" s="197"/>
      <c r="OWC31" s="197"/>
      <c r="OWD31" s="197"/>
      <c r="OWE31" s="197"/>
      <c r="OWF31" s="197"/>
      <c r="OWG31" s="197"/>
      <c r="OWH31" s="197"/>
      <c r="OWI31" s="197"/>
      <c r="OWJ31" s="197"/>
      <c r="OWK31" s="197"/>
      <c r="OWL31" s="197"/>
      <c r="OWM31" s="197"/>
      <c r="OWN31" s="197"/>
      <c r="OWO31" s="197"/>
      <c r="OWP31" s="197"/>
      <c r="OWQ31" s="197"/>
      <c r="OWR31" s="197"/>
      <c r="OWS31" s="197"/>
      <c r="OWT31" s="197"/>
      <c r="OWU31" s="197"/>
      <c r="OWV31" s="197"/>
      <c r="OWW31" s="197"/>
      <c r="OWX31" s="197"/>
      <c r="OWY31" s="197"/>
      <c r="OWZ31" s="197"/>
      <c r="OXA31" s="197"/>
      <c r="OXB31" s="197"/>
      <c r="OXC31" s="197"/>
      <c r="OXD31" s="197"/>
      <c r="OXE31" s="197"/>
      <c r="OXF31" s="197"/>
      <c r="OXG31" s="197"/>
      <c r="OXH31" s="197"/>
      <c r="OXI31" s="197"/>
      <c r="OXJ31" s="197"/>
      <c r="OXK31" s="197"/>
      <c r="OXL31" s="197"/>
      <c r="OXM31" s="197"/>
      <c r="OXN31" s="197"/>
      <c r="OXO31" s="197"/>
      <c r="OXP31" s="197"/>
      <c r="OXQ31" s="197"/>
      <c r="OXR31" s="197"/>
      <c r="OXS31" s="197"/>
      <c r="OXT31" s="197"/>
      <c r="OXU31" s="197"/>
      <c r="OXV31" s="197"/>
      <c r="OXW31" s="197"/>
      <c r="OXX31" s="197"/>
      <c r="OXY31" s="197"/>
      <c r="OXZ31" s="197"/>
      <c r="OYA31" s="197"/>
      <c r="OYB31" s="197"/>
      <c r="OYC31" s="197"/>
      <c r="OYD31" s="197"/>
      <c r="OYE31" s="197"/>
      <c r="OYF31" s="197"/>
      <c r="OYG31" s="197"/>
      <c r="OYH31" s="197"/>
      <c r="OYI31" s="197"/>
      <c r="OYJ31" s="197"/>
      <c r="OYK31" s="197"/>
      <c r="OYL31" s="197"/>
      <c r="OYM31" s="197"/>
      <c r="OYN31" s="197"/>
      <c r="OYO31" s="197"/>
      <c r="OYP31" s="197"/>
      <c r="OYQ31" s="197"/>
      <c r="OYR31" s="197"/>
      <c r="OYS31" s="197"/>
      <c r="OYT31" s="197"/>
      <c r="OYU31" s="197"/>
      <c r="OYV31" s="197"/>
      <c r="OYW31" s="197"/>
      <c r="OYX31" s="197"/>
      <c r="OYY31" s="197"/>
      <c r="OYZ31" s="197"/>
      <c r="OZA31" s="197"/>
      <c r="OZB31" s="197"/>
      <c r="OZC31" s="197"/>
      <c r="OZD31" s="197"/>
      <c r="OZE31" s="197"/>
      <c r="OZF31" s="197"/>
      <c r="OZG31" s="197"/>
      <c r="OZH31" s="197"/>
      <c r="OZI31" s="197"/>
      <c r="OZJ31" s="197"/>
      <c r="OZK31" s="197"/>
      <c r="OZL31" s="197"/>
      <c r="OZM31" s="197"/>
      <c r="OZN31" s="197"/>
      <c r="OZO31" s="197"/>
      <c r="OZP31" s="197"/>
      <c r="OZQ31" s="197"/>
      <c r="OZR31" s="197"/>
      <c r="OZS31" s="197"/>
      <c r="OZT31" s="197"/>
      <c r="OZU31" s="197"/>
      <c r="OZV31" s="197"/>
      <c r="OZW31" s="197"/>
      <c r="OZX31" s="197"/>
      <c r="OZY31" s="197"/>
      <c r="OZZ31" s="197"/>
      <c r="PAA31" s="197"/>
      <c r="PAB31" s="197"/>
      <c r="PAC31" s="197"/>
      <c r="PAD31" s="197"/>
      <c r="PAE31" s="197"/>
      <c r="PAF31" s="197"/>
      <c r="PAG31" s="197"/>
      <c r="PAH31" s="197"/>
      <c r="PAI31" s="197"/>
      <c r="PAJ31" s="197"/>
      <c r="PAK31" s="197"/>
      <c r="PAL31" s="197"/>
      <c r="PAM31" s="197"/>
      <c r="PAN31" s="197"/>
      <c r="PAO31" s="197"/>
      <c r="PAP31" s="197"/>
      <c r="PAQ31" s="197"/>
      <c r="PAR31" s="197"/>
      <c r="PAS31" s="197"/>
      <c r="PAT31" s="197"/>
      <c r="PAU31" s="197"/>
      <c r="PAV31" s="197"/>
      <c r="PAW31" s="197"/>
      <c r="PAX31" s="197"/>
      <c r="PAY31" s="197"/>
      <c r="PAZ31" s="197"/>
      <c r="PBA31" s="197"/>
      <c r="PBB31" s="197"/>
      <c r="PBC31" s="197"/>
      <c r="PBD31" s="197"/>
      <c r="PBE31" s="197"/>
      <c r="PBF31" s="197"/>
      <c r="PBG31" s="197"/>
      <c r="PBH31" s="197"/>
      <c r="PBI31" s="197"/>
      <c r="PBJ31" s="197"/>
      <c r="PBK31" s="197"/>
      <c r="PBL31" s="197"/>
      <c r="PBM31" s="197"/>
      <c r="PBN31" s="197"/>
      <c r="PBO31" s="197"/>
      <c r="PBP31" s="197"/>
      <c r="PBQ31" s="197"/>
      <c r="PBR31" s="197"/>
      <c r="PBS31" s="197"/>
      <c r="PBT31" s="197"/>
      <c r="PBU31" s="197"/>
      <c r="PBV31" s="197"/>
      <c r="PBW31" s="197"/>
      <c r="PBX31" s="197"/>
      <c r="PBY31" s="197"/>
      <c r="PBZ31" s="197"/>
      <c r="PCA31" s="197"/>
      <c r="PCB31" s="197"/>
      <c r="PCC31" s="197"/>
      <c r="PCD31" s="197"/>
      <c r="PCE31" s="197"/>
      <c r="PCF31" s="197"/>
      <c r="PCG31" s="197"/>
      <c r="PCH31" s="197"/>
      <c r="PCI31" s="197"/>
      <c r="PCJ31" s="197"/>
      <c r="PCK31" s="197"/>
      <c r="PCL31" s="197"/>
      <c r="PCM31" s="197"/>
      <c r="PCN31" s="197"/>
      <c r="PCO31" s="197"/>
      <c r="PCP31" s="197"/>
      <c r="PCQ31" s="197"/>
      <c r="PCR31" s="197"/>
      <c r="PCS31" s="197"/>
      <c r="PCT31" s="197"/>
      <c r="PCU31" s="197"/>
      <c r="PCV31" s="197"/>
      <c r="PCW31" s="197"/>
      <c r="PCX31" s="197"/>
      <c r="PCY31" s="197"/>
      <c r="PCZ31" s="197"/>
      <c r="PDA31" s="197"/>
      <c r="PDB31" s="197"/>
      <c r="PDC31" s="197"/>
      <c r="PDD31" s="197"/>
      <c r="PDE31" s="197"/>
      <c r="PDF31" s="197"/>
      <c r="PDG31" s="197"/>
      <c r="PDH31" s="197"/>
      <c r="PDI31" s="197"/>
      <c r="PDJ31" s="197"/>
      <c r="PDK31" s="197"/>
      <c r="PDL31" s="197"/>
      <c r="PDM31" s="197"/>
      <c r="PDN31" s="197"/>
      <c r="PDO31" s="197"/>
      <c r="PDP31" s="197"/>
      <c r="PDQ31" s="197"/>
      <c r="PDR31" s="197"/>
      <c r="PDS31" s="197"/>
      <c r="PDT31" s="197"/>
      <c r="PDU31" s="197"/>
      <c r="PDV31" s="197"/>
      <c r="PDW31" s="197"/>
      <c r="PDX31" s="197"/>
      <c r="PDY31" s="197"/>
      <c r="PDZ31" s="197"/>
      <c r="PEA31" s="197"/>
      <c r="PEB31" s="197"/>
      <c r="PEC31" s="197"/>
      <c r="PED31" s="197"/>
      <c r="PEE31" s="197"/>
      <c r="PEF31" s="197"/>
      <c r="PEG31" s="197"/>
      <c r="PEH31" s="197"/>
      <c r="PEI31" s="197"/>
      <c r="PEJ31" s="197"/>
      <c r="PEK31" s="197"/>
      <c r="PEL31" s="197"/>
      <c r="PEM31" s="197"/>
      <c r="PEN31" s="197"/>
      <c r="PEO31" s="197"/>
      <c r="PEP31" s="197"/>
      <c r="PEQ31" s="197"/>
      <c r="PER31" s="197"/>
      <c r="PES31" s="197"/>
      <c r="PET31" s="197"/>
      <c r="PEU31" s="197"/>
      <c r="PEV31" s="197"/>
      <c r="PEW31" s="197"/>
      <c r="PEX31" s="197"/>
      <c r="PEY31" s="197"/>
      <c r="PEZ31" s="197"/>
      <c r="PFA31" s="197"/>
      <c r="PFB31" s="197"/>
      <c r="PFC31" s="197"/>
      <c r="PFD31" s="197"/>
      <c r="PFE31" s="197"/>
      <c r="PFF31" s="197"/>
      <c r="PFG31" s="197"/>
      <c r="PFH31" s="197"/>
      <c r="PFI31" s="197"/>
      <c r="PFJ31" s="197"/>
      <c r="PFK31" s="197"/>
      <c r="PFL31" s="197"/>
      <c r="PFM31" s="197"/>
      <c r="PFN31" s="197"/>
      <c r="PFO31" s="197"/>
      <c r="PFP31" s="197"/>
      <c r="PFQ31" s="197"/>
      <c r="PFR31" s="197"/>
      <c r="PFS31" s="197"/>
      <c r="PFT31" s="197"/>
      <c r="PFU31" s="197"/>
      <c r="PFV31" s="197"/>
      <c r="PFW31" s="197"/>
      <c r="PFX31" s="197"/>
      <c r="PFY31" s="197"/>
      <c r="PFZ31" s="197"/>
      <c r="PGA31" s="197"/>
      <c r="PGB31" s="197"/>
      <c r="PGC31" s="197"/>
      <c r="PGD31" s="197"/>
      <c r="PGE31" s="197"/>
      <c r="PGF31" s="197"/>
      <c r="PGG31" s="197"/>
      <c r="PGH31" s="197"/>
      <c r="PGI31" s="197"/>
      <c r="PGJ31" s="197"/>
      <c r="PGK31" s="197"/>
      <c r="PGL31" s="197"/>
      <c r="PGM31" s="197"/>
      <c r="PGN31" s="197"/>
      <c r="PGO31" s="197"/>
      <c r="PGP31" s="197"/>
      <c r="PGQ31" s="197"/>
      <c r="PGR31" s="197"/>
      <c r="PGS31" s="197"/>
      <c r="PGT31" s="197"/>
      <c r="PGU31" s="197"/>
      <c r="PGV31" s="197"/>
      <c r="PGW31" s="197"/>
      <c r="PGX31" s="197"/>
      <c r="PGY31" s="197"/>
      <c r="PGZ31" s="197"/>
      <c r="PHA31" s="197"/>
      <c r="PHB31" s="197"/>
      <c r="PHC31" s="197"/>
      <c r="PHD31" s="197"/>
      <c r="PHE31" s="197"/>
      <c r="PHF31" s="197"/>
      <c r="PHG31" s="197"/>
      <c r="PHH31" s="197"/>
      <c r="PHI31" s="197"/>
      <c r="PHJ31" s="197"/>
      <c r="PHK31" s="197"/>
      <c r="PHL31" s="197"/>
      <c r="PHM31" s="197"/>
      <c r="PHN31" s="197"/>
      <c r="PHO31" s="197"/>
      <c r="PHP31" s="197"/>
      <c r="PHQ31" s="197"/>
      <c r="PHR31" s="197"/>
      <c r="PHS31" s="197"/>
      <c r="PHT31" s="197"/>
      <c r="PHU31" s="197"/>
      <c r="PHV31" s="197"/>
      <c r="PHW31" s="197"/>
      <c r="PHX31" s="197"/>
      <c r="PHY31" s="197"/>
      <c r="PHZ31" s="197"/>
      <c r="PIA31" s="197"/>
      <c r="PIB31" s="197"/>
      <c r="PIC31" s="197"/>
      <c r="PID31" s="197"/>
      <c r="PIE31" s="197"/>
      <c r="PIF31" s="197"/>
      <c r="PIG31" s="197"/>
      <c r="PIH31" s="197"/>
      <c r="PII31" s="197"/>
      <c r="PIJ31" s="197"/>
      <c r="PIK31" s="197"/>
      <c r="PIL31" s="197"/>
      <c r="PIM31" s="197"/>
      <c r="PIN31" s="197"/>
      <c r="PIO31" s="197"/>
      <c r="PIP31" s="197"/>
      <c r="PIQ31" s="197"/>
      <c r="PIR31" s="197"/>
      <c r="PIS31" s="197"/>
      <c r="PIT31" s="197"/>
      <c r="PIU31" s="197"/>
      <c r="PIV31" s="197"/>
      <c r="PIW31" s="197"/>
      <c r="PIX31" s="197"/>
      <c r="PIY31" s="197"/>
      <c r="PIZ31" s="197"/>
      <c r="PJA31" s="197"/>
      <c r="PJB31" s="197"/>
      <c r="PJC31" s="197"/>
      <c r="PJD31" s="197"/>
      <c r="PJE31" s="197"/>
      <c r="PJF31" s="197"/>
      <c r="PJG31" s="197"/>
      <c r="PJH31" s="197"/>
      <c r="PJI31" s="197"/>
      <c r="PJJ31" s="197"/>
      <c r="PJK31" s="197"/>
      <c r="PJL31" s="197"/>
      <c r="PJM31" s="197"/>
      <c r="PJN31" s="197"/>
      <c r="PJO31" s="197"/>
      <c r="PJP31" s="197"/>
      <c r="PJQ31" s="197"/>
      <c r="PJR31" s="197"/>
      <c r="PJS31" s="197"/>
      <c r="PJT31" s="197"/>
      <c r="PJU31" s="197"/>
      <c r="PJV31" s="197"/>
      <c r="PJW31" s="197"/>
      <c r="PJX31" s="197"/>
      <c r="PJY31" s="197"/>
      <c r="PJZ31" s="197"/>
      <c r="PKA31" s="197"/>
      <c r="PKB31" s="197"/>
      <c r="PKC31" s="197"/>
      <c r="PKD31" s="197"/>
      <c r="PKE31" s="197"/>
      <c r="PKF31" s="197"/>
      <c r="PKG31" s="197"/>
      <c r="PKH31" s="197"/>
      <c r="PKI31" s="197"/>
      <c r="PKJ31" s="197"/>
      <c r="PKK31" s="197"/>
      <c r="PKL31" s="197"/>
      <c r="PKM31" s="197"/>
      <c r="PKN31" s="197"/>
      <c r="PKO31" s="197"/>
      <c r="PKP31" s="197"/>
      <c r="PKQ31" s="197"/>
      <c r="PKR31" s="197"/>
      <c r="PKS31" s="197"/>
      <c r="PKT31" s="197"/>
      <c r="PKU31" s="197"/>
      <c r="PKV31" s="197"/>
      <c r="PKW31" s="197"/>
      <c r="PKX31" s="197"/>
      <c r="PKY31" s="197"/>
      <c r="PKZ31" s="197"/>
      <c r="PLA31" s="197"/>
      <c r="PLB31" s="197"/>
      <c r="PLC31" s="197"/>
      <c r="PLD31" s="197"/>
      <c r="PLE31" s="197"/>
      <c r="PLF31" s="197"/>
      <c r="PLG31" s="197"/>
      <c r="PLH31" s="197"/>
      <c r="PLI31" s="197"/>
      <c r="PLJ31" s="197"/>
      <c r="PLK31" s="197"/>
      <c r="PLL31" s="197"/>
      <c r="PLM31" s="197"/>
      <c r="PLN31" s="197"/>
      <c r="PLO31" s="197"/>
      <c r="PLP31" s="197"/>
      <c r="PLQ31" s="197"/>
      <c r="PLR31" s="197"/>
      <c r="PLS31" s="197"/>
      <c r="PLT31" s="197"/>
      <c r="PLU31" s="197"/>
      <c r="PLV31" s="197"/>
      <c r="PLW31" s="197"/>
      <c r="PLX31" s="197"/>
      <c r="PLY31" s="197"/>
      <c r="PLZ31" s="197"/>
      <c r="PMA31" s="197"/>
      <c r="PMB31" s="197"/>
      <c r="PMC31" s="197"/>
      <c r="PMD31" s="197"/>
      <c r="PME31" s="197"/>
      <c r="PMF31" s="197"/>
      <c r="PMG31" s="197"/>
      <c r="PMH31" s="197"/>
      <c r="PMI31" s="197"/>
      <c r="PMJ31" s="197"/>
      <c r="PMK31" s="197"/>
      <c r="PML31" s="197"/>
      <c r="PMM31" s="197"/>
      <c r="PMN31" s="197"/>
      <c r="PMO31" s="197"/>
      <c r="PMP31" s="197"/>
      <c r="PMQ31" s="197"/>
      <c r="PMR31" s="197"/>
      <c r="PMS31" s="197"/>
      <c r="PMT31" s="197"/>
      <c r="PMU31" s="197"/>
      <c r="PMV31" s="197"/>
      <c r="PMW31" s="197"/>
      <c r="PMX31" s="197"/>
      <c r="PMY31" s="197"/>
      <c r="PMZ31" s="197"/>
      <c r="PNA31" s="197"/>
      <c r="PNB31" s="197"/>
      <c r="PNC31" s="197"/>
      <c r="PND31" s="197"/>
      <c r="PNE31" s="197"/>
      <c r="PNF31" s="197"/>
      <c r="PNG31" s="197"/>
      <c r="PNH31" s="197"/>
      <c r="PNI31" s="197"/>
      <c r="PNJ31" s="197"/>
      <c r="PNK31" s="197"/>
      <c r="PNL31" s="197"/>
      <c r="PNM31" s="197"/>
      <c r="PNN31" s="197"/>
      <c r="PNO31" s="197"/>
      <c r="PNP31" s="197"/>
      <c r="PNQ31" s="197"/>
      <c r="PNR31" s="197"/>
      <c r="PNS31" s="197"/>
      <c r="PNT31" s="197"/>
      <c r="PNU31" s="197"/>
      <c r="PNV31" s="197"/>
      <c r="PNW31" s="197"/>
      <c r="PNX31" s="197"/>
      <c r="PNY31" s="197"/>
      <c r="PNZ31" s="197"/>
      <c r="POA31" s="197"/>
      <c r="POB31" s="197"/>
      <c r="POC31" s="197"/>
      <c r="POD31" s="197"/>
      <c r="POE31" s="197"/>
      <c r="POF31" s="197"/>
      <c r="POG31" s="197"/>
      <c r="POH31" s="197"/>
      <c r="POI31" s="197"/>
      <c r="POJ31" s="197"/>
      <c r="POK31" s="197"/>
      <c r="POL31" s="197"/>
      <c r="POM31" s="197"/>
      <c r="PON31" s="197"/>
      <c r="POO31" s="197"/>
      <c r="POP31" s="197"/>
      <c r="POQ31" s="197"/>
      <c r="POR31" s="197"/>
      <c r="POS31" s="197"/>
      <c r="POT31" s="197"/>
      <c r="POU31" s="197"/>
      <c r="POV31" s="197"/>
      <c r="POW31" s="197"/>
      <c r="POX31" s="197"/>
      <c r="POY31" s="197"/>
      <c r="POZ31" s="197"/>
      <c r="PPA31" s="197"/>
      <c r="PPB31" s="197"/>
      <c r="PPC31" s="197"/>
      <c r="PPD31" s="197"/>
      <c r="PPE31" s="197"/>
      <c r="PPF31" s="197"/>
      <c r="PPG31" s="197"/>
      <c r="PPH31" s="197"/>
      <c r="PPI31" s="197"/>
      <c r="PPJ31" s="197"/>
      <c r="PPK31" s="197"/>
      <c r="PPL31" s="197"/>
      <c r="PPM31" s="197"/>
      <c r="PPN31" s="197"/>
      <c r="PPO31" s="197"/>
      <c r="PPP31" s="197"/>
      <c r="PPQ31" s="197"/>
      <c r="PPR31" s="197"/>
      <c r="PPS31" s="197"/>
      <c r="PPT31" s="197"/>
      <c r="PPU31" s="197"/>
      <c r="PPV31" s="197"/>
      <c r="PPW31" s="197"/>
      <c r="PPX31" s="197"/>
      <c r="PPY31" s="197"/>
      <c r="PPZ31" s="197"/>
      <c r="PQA31" s="197"/>
      <c r="PQB31" s="197"/>
      <c r="PQC31" s="197"/>
      <c r="PQD31" s="197"/>
      <c r="PQE31" s="197"/>
      <c r="PQF31" s="197"/>
      <c r="PQG31" s="197"/>
      <c r="PQH31" s="197"/>
      <c r="PQI31" s="197"/>
      <c r="PQJ31" s="197"/>
      <c r="PQK31" s="197"/>
      <c r="PQL31" s="197"/>
      <c r="PQM31" s="197"/>
      <c r="PQN31" s="197"/>
      <c r="PQO31" s="197"/>
      <c r="PQP31" s="197"/>
      <c r="PQQ31" s="197"/>
      <c r="PQR31" s="197"/>
      <c r="PQS31" s="197"/>
      <c r="PQT31" s="197"/>
      <c r="PQU31" s="197"/>
      <c r="PQV31" s="197"/>
      <c r="PQW31" s="197"/>
      <c r="PQX31" s="197"/>
      <c r="PQY31" s="197"/>
      <c r="PQZ31" s="197"/>
      <c r="PRA31" s="197"/>
      <c r="PRB31" s="197"/>
      <c r="PRC31" s="197"/>
      <c r="PRD31" s="197"/>
      <c r="PRE31" s="197"/>
      <c r="PRF31" s="197"/>
      <c r="PRG31" s="197"/>
      <c r="PRH31" s="197"/>
      <c r="PRI31" s="197"/>
      <c r="PRJ31" s="197"/>
      <c r="PRK31" s="197"/>
      <c r="PRL31" s="197"/>
      <c r="PRM31" s="197"/>
      <c r="PRN31" s="197"/>
      <c r="PRO31" s="197"/>
      <c r="PRP31" s="197"/>
      <c r="PRQ31" s="197"/>
      <c r="PRR31" s="197"/>
      <c r="PRS31" s="197"/>
      <c r="PRT31" s="197"/>
      <c r="PRU31" s="197"/>
      <c r="PRV31" s="197"/>
      <c r="PRW31" s="197"/>
      <c r="PRX31" s="197"/>
      <c r="PRY31" s="197"/>
      <c r="PRZ31" s="197"/>
      <c r="PSA31" s="197"/>
      <c r="PSB31" s="197"/>
      <c r="PSC31" s="197"/>
      <c r="PSD31" s="197"/>
      <c r="PSE31" s="197"/>
      <c r="PSF31" s="197"/>
      <c r="PSG31" s="197"/>
      <c r="PSH31" s="197"/>
      <c r="PSI31" s="197"/>
      <c r="PSJ31" s="197"/>
      <c r="PSK31" s="197"/>
      <c r="PSL31" s="197"/>
      <c r="PSM31" s="197"/>
      <c r="PSN31" s="197"/>
      <c r="PSO31" s="197"/>
      <c r="PSP31" s="197"/>
      <c r="PSQ31" s="197"/>
      <c r="PSR31" s="197"/>
      <c r="PSS31" s="197"/>
      <c r="PST31" s="197"/>
      <c r="PSU31" s="197"/>
      <c r="PSV31" s="197"/>
      <c r="PSW31" s="197"/>
      <c r="PSX31" s="197"/>
      <c r="PSY31" s="197"/>
      <c r="PSZ31" s="197"/>
      <c r="PTA31" s="197"/>
      <c r="PTB31" s="197"/>
      <c r="PTC31" s="197"/>
      <c r="PTD31" s="197"/>
      <c r="PTE31" s="197"/>
      <c r="PTF31" s="197"/>
      <c r="PTG31" s="197"/>
      <c r="PTH31" s="197"/>
      <c r="PTI31" s="197"/>
      <c r="PTJ31" s="197"/>
      <c r="PTK31" s="197"/>
      <c r="PTL31" s="197"/>
      <c r="PTM31" s="197"/>
      <c r="PTN31" s="197"/>
      <c r="PTO31" s="197"/>
      <c r="PTP31" s="197"/>
      <c r="PTQ31" s="197"/>
      <c r="PTR31" s="197"/>
      <c r="PTS31" s="197"/>
      <c r="PTT31" s="197"/>
      <c r="PTU31" s="197"/>
      <c r="PTV31" s="197"/>
      <c r="PTW31" s="197"/>
      <c r="PTX31" s="197"/>
      <c r="PTY31" s="197"/>
      <c r="PTZ31" s="197"/>
      <c r="PUA31" s="197"/>
      <c r="PUB31" s="197"/>
      <c r="PUC31" s="197"/>
      <c r="PUD31" s="197"/>
      <c r="PUE31" s="197"/>
      <c r="PUF31" s="197"/>
      <c r="PUG31" s="197"/>
      <c r="PUH31" s="197"/>
      <c r="PUI31" s="197"/>
      <c r="PUJ31" s="197"/>
      <c r="PUK31" s="197"/>
      <c r="PUL31" s="197"/>
      <c r="PUM31" s="197"/>
      <c r="PUN31" s="197"/>
      <c r="PUO31" s="197"/>
      <c r="PUP31" s="197"/>
      <c r="PUQ31" s="197"/>
      <c r="PUR31" s="197"/>
      <c r="PUS31" s="197"/>
      <c r="PUT31" s="197"/>
      <c r="PUU31" s="197"/>
      <c r="PUV31" s="197"/>
      <c r="PUW31" s="197"/>
      <c r="PUX31" s="197"/>
      <c r="PUY31" s="197"/>
      <c r="PUZ31" s="197"/>
      <c r="PVA31" s="197"/>
      <c r="PVB31" s="197"/>
      <c r="PVC31" s="197"/>
      <c r="PVD31" s="197"/>
      <c r="PVE31" s="197"/>
      <c r="PVF31" s="197"/>
      <c r="PVG31" s="197"/>
      <c r="PVH31" s="197"/>
      <c r="PVI31" s="197"/>
      <c r="PVJ31" s="197"/>
      <c r="PVK31" s="197"/>
      <c r="PVL31" s="197"/>
      <c r="PVM31" s="197"/>
      <c r="PVN31" s="197"/>
      <c r="PVO31" s="197"/>
      <c r="PVP31" s="197"/>
      <c r="PVQ31" s="197"/>
      <c r="PVR31" s="197"/>
      <c r="PVS31" s="197"/>
      <c r="PVT31" s="197"/>
      <c r="PVU31" s="197"/>
      <c r="PVV31" s="197"/>
      <c r="PVW31" s="197"/>
      <c r="PVX31" s="197"/>
      <c r="PVY31" s="197"/>
      <c r="PVZ31" s="197"/>
      <c r="PWA31" s="197"/>
      <c r="PWB31" s="197"/>
      <c r="PWC31" s="197"/>
      <c r="PWD31" s="197"/>
      <c r="PWE31" s="197"/>
      <c r="PWF31" s="197"/>
      <c r="PWG31" s="197"/>
      <c r="PWH31" s="197"/>
      <c r="PWI31" s="197"/>
      <c r="PWJ31" s="197"/>
      <c r="PWK31" s="197"/>
      <c r="PWL31" s="197"/>
      <c r="PWM31" s="197"/>
      <c r="PWN31" s="197"/>
      <c r="PWO31" s="197"/>
      <c r="PWP31" s="197"/>
      <c r="PWQ31" s="197"/>
      <c r="PWR31" s="197"/>
      <c r="PWS31" s="197"/>
      <c r="PWT31" s="197"/>
      <c r="PWU31" s="197"/>
      <c r="PWV31" s="197"/>
      <c r="PWW31" s="197"/>
      <c r="PWX31" s="197"/>
      <c r="PWY31" s="197"/>
      <c r="PWZ31" s="197"/>
      <c r="PXA31" s="197"/>
      <c r="PXB31" s="197"/>
      <c r="PXC31" s="197"/>
      <c r="PXD31" s="197"/>
      <c r="PXE31" s="197"/>
      <c r="PXF31" s="197"/>
      <c r="PXG31" s="197"/>
      <c r="PXH31" s="197"/>
      <c r="PXI31" s="197"/>
      <c r="PXJ31" s="197"/>
      <c r="PXK31" s="197"/>
      <c r="PXL31" s="197"/>
      <c r="PXM31" s="197"/>
      <c r="PXN31" s="197"/>
      <c r="PXO31" s="197"/>
      <c r="PXP31" s="197"/>
      <c r="PXQ31" s="197"/>
      <c r="PXR31" s="197"/>
      <c r="PXS31" s="197"/>
      <c r="PXT31" s="197"/>
      <c r="PXU31" s="197"/>
      <c r="PXV31" s="197"/>
      <c r="PXW31" s="197"/>
      <c r="PXX31" s="197"/>
      <c r="PXY31" s="197"/>
      <c r="PXZ31" s="197"/>
      <c r="PYA31" s="197"/>
      <c r="PYB31" s="197"/>
      <c r="PYC31" s="197"/>
      <c r="PYD31" s="197"/>
      <c r="PYE31" s="197"/>
      <c r="PYF31" s="197"/>
      <c r="PYG31" s="197"/>
      <c r="PYH31" s="197"/>
      <c r="PYI31" s="197"/>
      <c r="PYJ31" s="197"/>
      <c r="PYK31" s="197"/>
      <c r="PYL31" s="197"/>
      <c r="PYM31" s="197"/>
      <c r="PYN31" s="197"/>
      <c r="PYO31" s="197"/>
      <c r="PYP31" s="197"/>
      <c r="PYQ31" s="197"/>
      <c r="PYR31" s="197"/>
      <c r="PYS31" s="197"/>
      <c r="PYT31" s="197"/>
      <c r="PYU31" s="197"/>
      <c r="PYV31" s="197"/>
      <c r="PYW31" s="197"/>
      <c r="PYX31" s="197"/>
      <c r="PYY31" s="197"/>
      <c r="PYZ31" s="197"/>
      <c r="PZA31" s="197"/>
      <c r="PZB31" s="197"/>
      <c r="PZC31" s="197"/>
      <c r="PZD31" s="197"/>
      <c r="PZE31" s="197"/>
      <c r="PZF31" s="197"/>
      <c r="PZG31" s="197"/>
      <c r="PZH31" s="197"/>
      <c r="PZI31" s="197"/>
      <c r="PZJ31" s="197"/>
      <c r="PZK31" s="197"/>
      <c r="PZL31" s="197"/>
      <c r="PZM31" s="197"/>
      <c r="PZN31" s="197"/>
      <c r="PZO31" s="197"/>
      <c r="PZP31" s="197"/>
      <c r="PZQ31" s="197"/>
      <c r="PZR31" s="197"/>
      <c r="PZS31" s="197"/>
      <c r="PZT31" s="197"/>
      <c r="PZU31" s="197"/>
      <c r="PZV31" s="197"/>
      <c r="PZW31" s="197"/>
      <c r="PZX31" s="197"/>
      <c r="PZY31" s="197"/>
      <c r="PZZ31" s="197"/>
      <c r="QAA31" s="197"/>
      <c r="QAB31" s="197"/>
      <c r="QAC31" s="197"/>
      <c r="QAD31" s="197"/>
      <c r="QAE31" s="197"/>
      <c r="QAF31" s="197"/>
      <c r="QAG31" s="197"/>
      <c r="QAH31" s="197"/>
      <c r="QAI31" s="197"/>
      <c r="QAJ31" s="197"/>
      <c r="QAK31" s="197"/>
      <c r="QAL31" s="197"/>
      <c r="QAM31" s="197"/>
      <c r="QAN31" s="197"/>
      <c r="QAO31" s="197"/>
      <c r="QAP31" s="197"/>
      <c r="QAQ31" s="197"/>
      <c r="QAR31" s="197"/>
      <c r="QAS31" s="197"/>
      <c r="QAT31" s="197"/>
      <c r="QAU31" s="197"/>
      <c r="QAV31" s="197"/>
      <c r="QAW31" s="197"/>
      <c r="QAX31" s="197"/>
      <c r="QAY31" s="197"/>
      <c r="QAZ31" s="197"/>
      <c r="QBA31" s="197"/>
      <c r="QBB31" s="197"/>
      <c r="QBC31" s="197"/>
      <c r="QBD31" s="197"/>
      <c r="QBE31" s="197"/>
      <c r="QBF31" s="197"/>
      <c r="QBG31" s="197"/>
      <c r="QBH31" s="197"/>
      <c r="QBI31" s="197"/>
      <c r="QBJ31" s="197"/>
      <c r="QBK31" s="197"/>
      <c r="QBL31" s="197"/>
      <c r="QBM31" s="197"/>
      <c r="QBN31" s="197"/>
      <c r="QBO31" s="197"/>
      <c r="QBP31" s="197"/>
      <c r="QBQ31" s="197"/>
      <c r="QBR31" s="197"/>
      <c r="QBS31" s="197"/>
      <c r="QBT31" s="197"/>
      <c r="QBU31" s="197"/>
      <c r="QBV31" s="197"/>
      <c r="QBW31" s="197"/>
      <c r="QBX31" s="197"/>
      <c r="QBY31" s="197"/>
      <c r="QBZ31" s="197"/>
      <c r="QCA31" s="197"/>
      <c r="QCB31" s="197"/>
      <c r="QCC31" s="197"/>
      <c r="QCD31" s="197"/>
      <c r="QCE31" s="197"/>
      <c r="QCF31" s="197"/>
      <c r="QCG31" s="197"/>
      <c r="QCH31" s="197"/>
      <c r="QCI31" s="197"/>
      <c r="QCJ31" s="197"/>
      <c r="QCK31" s="197"/>
      <c r="QCL31" s="197"/>
      <c r="QCM31" s="197"/>
      <c r="QCN31" s="197"/>
      <c r="QCO31" s="197"/>
      <c r="QCP31" s="197"/>
      <c r="QCQ31" s="197"/>
      <c r="QCR31" s="197"/>
      <c r="QCS31" s="197"/>
      <c r="QCT31" s="197"/>
      <c r="QCU31" s="197"/>
      <c r="QCV31" s="197"/>
      <c r="QCW31" s="197"/>
      <c r="QCX31" s="197"/>
      <c r="QCY31" s="197"/>
      <c r="QCZ31" s="197"/>
      <c r="QDA31" s="197"/>
      <c r="QDB31" s="197"/>
      <c r="QDC31" s="197"/>
      <c r="QDD31" s="197"/>
      <c r="QDE31" s="197"/>
      <c r="QDF31" s="197"/>
      <c r="QDG31" s="197"/>
      <c r="QDH31" s="197"/>
      <c r="QDI31" s="197"/>
      <c r="QDJ31" s="197"/>
      <c r="QDK31" s="197"/>
      <c r="QDL31" s="197"/>
      <c r="QDM31" s="197"/>
      <c r="QDN31" s="197"/>
      <c r="QDO31" s="197"/>
      <c r="QDP31" s="197"/>
      <c r="QDQ31" s="197"/>
      <c r="QDR31" s="197"/>
      <c r="QDS31" s="197"/>
      <c r="QDT31" s="197"/>
      <c r="QDU31" s="197"/>
      <c r="QDV31" s="197"/>
      <c r="QDW31" s="197"/>
      <c r="QDX31" s="197"/>
      <c r="QDY31" s="197"/>
      <c r="QDZ31" s="197"/>
      <c r="QEA31" s="197"/>
      <c r="QEB31" s="197"/>
      <c r="QEC31" s="197"/>
      <c r="QED31" s="197"/>
      <c r="QEE31" s="197"/>
      <c r="QEF31" s="197"/>
      <c r="QEG31" s="197"/>
      <c r="QEH31" s="197"/>
      <c r="QEI31" s="197"/>
      <c r="QEJ31" s="197"/>
      <c r="QEK31" s="197"/>
      <c r="QEL31" s="197"/>
      <c r="QEM31" s="197"/>
      <c r="QEN31" s="197"/>
      <c r="QEO31" s="197"/>
      <c r="QEP31" s="197"/>
      <c r="QEQ31" s="197"/>
      <c r="QER31" s="197"/>
      <c r="QES31" s="197"/>
      <c r="QET31" s="197"/>
      <c r="QEU31" s="197"/>
      <c r="QEV31" s="197"/>
      <c r="QEW31" s="197"/>
      <c r="QEX31" s="197"/>
      <c r="QEY31" s="197"/>
      <c r="QEZ31" s="197"/>
      <c r="QFA31" s="197"/>
      <c r="QFB31" s="197"/>
      <c r="QFC31" s="197"/>
      <c r="QFD31" s="197"/>
      <c r="QFE31" s="197"/>
      <c r="QFF31" s="197"/>
      <c r="QFG31" s="197"/>
      <c r="QFH31" s="197"/>
      <c r="QFI31" s="197"/>
      <c r="QFJ31" s="197"/>
      <c r="QFK31" s="197"/>
      <c r="QFL31" s="197"/>
      <c r="QFM31" s="197"/>
      <c r="QFN31" s="197"/>
      <c r="QFO31" s="197"/>
      <c r="QFP31" s="197"/>
      <c r="QFQ31" s="197"/>
      <c r="QFR31" s="197"/>
      <c r="QFS31" s="197"/>
      <c r="QFT31" s="197"/>
      <c r="QFU31" s="197"/>
      <c r="QFV31" s="197"/>
      <c r="QFW31" s="197"/>
      <c r="QFX31" s="197"/>
      <c r="QFY31" s="197"/>
      <c r="QFZ31" s="197"/>
      <c r="QGA31" s="197"/>
      <c r="QGB31" s="197"/>
      <c r="QGC31" s="197"/>
      <c r="QGD31" s="197"/>
      <c r="QGE31" s="197"/>
      <c r="QGF31" s="197"/>
      <c r="QGG31" s="197"/>
      <c r="QGH31" s="197"/>
      <c r="QGI31" s="197"/>
      <c r="QGJ31" s="197"/>
      <c r="QGK31" s="197"/>
      <c r="QGL31" s="197"/>
      <c r="QGM31" s="197"/>
      <c r="QGN31" s="197"/>
      <c r="QGO31" s="197"/>
      <c r="QGP31" s="197"/>
      <c r="QGQ31" s="197"/>
      <c r="QGR31" s="197"/>
      <c r="QGS31" s="197"/>
      <c r="QGT31" s="197"/>
      <c r="QGU31" s="197"/>
      <c r="QGV31" s="197"/>
      <c r="QGW31" s="197"/>
      <c r="QGX31" s="197"/>
      <c r="QGY31" s="197"/>
      <c r="QGZ31" s="197"/>
      <c r="QHA31" s="197"/>
      <c r="QHB31" s="197"/>
      <c r="QHC31" s="197"/>
      <c r="QHD31" s="197"/>
      <c r="QHE31" s="197"/>
      <c r="QHF31" s="197"/>
      <c r="QHG31" s="197"/>
      <c r="QHH31" s="197"/>
      <c r="QHI31" s="197"/>
      <c r="QHJ31" s="197"/>
      <c r="QHK31" s="197"/>
      <c r="QHL31" s="197"/>
      <c r="QHM31" s="197"/>
      <c r="QHN31" s="197"/>
      <c r="QHO31" s="197"/>
      <c r="QHP31" s="197"/>
      <c r="QHQ31" s="197"/>
      <c r="QHR31" s="197"/>
      <c r="QHS31" s="197"/>
      <c r="QHT31" s="197"/>
      <c r="QHU31" s="197"/>
      <c r="QHV31" s="197"/>
      <c r="QHW31" s="197"/>
      <c r="QHX31" s="197"/>
      <c r="QHY31" s="197"/>
      <c r="QHZ31" s="197"/>
      <c r="QIA31" s="197"/>
      <c r="QIB31" s="197"/>
      <c r="QIC31" s="197"/>
      <c r="QID31" s="197"/>
      <c r="QIE31" s="197"/>
      <c r="QIF31" s="197"/>
      <c r="QIG31" s="197"/>
      <c r="QIH31" s="197"/>
      <c r="QII31" s="197"/>
      <c r="QIJ31" s="197"/>
      <c r="QIK31" s="197"/>
      <c r="QIL31" s="197"/>
      <c r="QIM31" s="197"/>
      <c r="QIN31" s="197"/>
      <c r="QIO31" s="197"/>
      <c r="QIP31" s="197"/>
      <c r="QIQ31" s="197"/>
      <c r="QIR31" s="197"/>
      <c r="QIS31" s="197"/>
      <c r="QIT31" s="197"/>
      <c r="QIU31" s="197"/>
      <c r="QIV31" s="197"/>
      <c r="QIW31" s="197"/>
      <c r="QIX31" s="197"/>
      <c r="QIY31" s="197"/>
      <c r="QIZ31" s="197"/>
      <c r="QJA31" s="197"/>
      <c r="QJB31" s="197"/>
      <c r="QJC31" s="197"/>
      <c r="QJD31" s="197"/>
      <c r="QJE31" s="197"/>
      <c r="QJF31" s="197"/>
      <c r="QJG31" s="197"/>
      <c r="QJH31" s="197"/>
      <c r="QJI31" s="197"/>
      <c r="QJJ31" s="197"/>
      <c r="QJK31" s="197"/>
      <c r="QJL31" s="197"/>
      <c r="QJM31" s="197"/>
      <c r="QJN31" s="197"/>
      <c r="QJO31" s="197"/>
      <c r="QJP31" s="197"/>
      <c r="QJQ31" s="197"/>
      <c r="QJR31" s="197"/>
      <c r="QJS31" s="197"/>
      <c r="QJT31" s="197"/>
      <c r="QJU31" s="197"/>
      <c r="QJV31" s="197"/>
      <c r="QJW31" s="197"/>
      <c r="QJX31" s="197"/>
      <c r="QJY31" s="197"/>
      <c r="QJZ31" s="197"/>
      <c r="QKA31" s="197"/>
      <c r="QKB31" s="197"/>
      <c r="QKC31" s="197"/>
      <c r="QKD31" s="197"/>
      <c r="QKE31" s="197"/>
      <c r="QKF31" s="197"/>
      <c r="QKG31" s="197"/>
      <c r="QKH31" s="197"/>
      <c r="QKI31" s="197"/>
      <c r="QKJ31" s="197"/>
      <c r="QKK31" s="197"/>
      <c r="QKL31" s="197"/>
      <c r="QKM31" s="197"/>
      <c r="QKN31" s="197"/>
      <c r="QKO31" s="197"/>
      <c r="QKP31" s="197"/>
      <c r="QKQ31" s="197"/>
      <c r="QKR31" s="197"/>
      <c r="QKS31" s="197"/>
      <c r="QKT31" s="197"/>
      <c r="QKU31" s="197"/>
      <c r="QKV31" s="197"/>
      <c r="QKW31" s="197"/>
      <c r="QKX31" s="197"/>
      <c r="QKY31" s="197"/>
      <c r="QKZ31" s="197"/>
      <c r="QLA31" s="197"/>
      <c r="QLB31" s="197"/>
      <c r="QLC31" s="197"/>
      <c r="QLD31" s="197"/>
      <c r="QLE31" s="197"/>
      <c r="QLF31" s="197"/>
      <c r="QLG31" s="197"/>
      <c r="QLH31" s="197"/>
      <c r="QLI31" s="197"/>
      <c r="QLJ31" s="197"/>
      <c r="QLK31" s="197"/>
      <c r="QLL31" s="197"/>
      <c r="QLM31" s="197"/>
      <c r="QLN31" s="197"/>
      <c r="QLO31" s="197"/>
      <c r="QLP31" s="197"/>
      <c r="QLQ31" s="197"/>
      <c r="QLR31" s="197"/>
      <c r="QLS31" s="197"/>
      <c r="QLT31" s="197"/>
      <c r="QLU31" s="197"/>
      <c r="QLV31" s="197"/>
      <c r="QLW31" s="197"/>
      <c r="QLX31" s="197"/>
      <c r="QLY31" s="197"/>
      <c r="QLZ31" s="197"/>
      <c r="QMA31" s="197"/>
      <c r="QMB31" s="197"/>
      <c r="QMC31" s="197"/>
      <c r="QMD31" s="197"/>
      <c r="QME31" s="197"/>
      <c r="QMF31" s="197"/>
      <c r="QMG31" s="197"/>
      <c r="QMH31" s="197"/>
      <c r="QMI31" s="197"/>
      <c r="QMJ31" s="197"/>
      <c r="QMK31" s="197"/>
      <c r="QML31" s="197"/>
      <c r="QMM31" s="197"/>
      <c r="QMN31" s="197"/>
      <c r="QMO31" s="197"/>
      <c r="QMP31" s="197"/>
      <c r="QMQ31" s="197"/>
      <c r="QMR31" s="197"/>
      <c r="QMS31" s="197"/>
      <c r="QMT31" s="197"/>
      <c r="QMU31" s="197"/>
      <c r="QMV31" s="197"/>
      <c r="QMW31" s="197"/>
      <c r="QMX31" s="197"/>
      <c r="QMY31" s="197"/>
      <c r="QMZ31" s="197"/>
      <c r="QNA31" s="197"/>
      <c r="QNB31" s="197"/>
      <c r="QNC31" s="197"/>
      <c r="QND31" s="197"/>
      <c r="QNE31" s="197"/>
      <c r="QNF31" s="197"/>
      <c r="QNG31" s="197"/>
      <c r="QNH31" s="197"/>
      <c r="QNI31" s="197"/>
      <c r="QNJ31" s="197"/>
      <c r="QNK31" s="197"/>
      <c r="QNL31" s="197"/>
      <c r="QNM31" s="197"/>
      <c r="QNN31" s="197"/>
      <c r="QNO31" s="197"/>
      <c r="QNP31" s="197"/>
      <c r="QNQ31" s="197"/>
      <c r="QNR31" s="197"/>
      <c r="QNS31" s="197"/>
      <c r="QNT31" s="197"/>
      <c r="QNU31" s="197"/>
      <c r="QNV31" s="197"/>
      <c r="QNW31" s="197"/>
      <c r="QNX31" s="197"/>
      <c r="QNY31" s="197"/>
      <c r="QNZ31" s="197"/>
      <c r="QOA31" s="197"/>
      <c r="QOB31" s="197"/>
      <c r="QOC31" s="197"/>
      <c r="QOD31" s="197"/>
      <c r="QOE31" s="197"/>
      <c r="QOF31" s="197"/>
      <c r="QOG31" s="197"/>
      <c r="QOH31" s="197"/>
      <c r="QOI31" s="197"/>
      <c r="QOJ31" s="197"/>
      <c r="QOK31" s="197"/>
      <c r="QOL31" s="197"/>
      <c r="QOM31" s="197"/>
      <c r="QON31" s="197"/>
      <c r="QOO31" s="197"/>
      <c r="QOP31" s="197"/>
      <c r="QOQ31" s="197"/>
      <c r="QOR31" s="197"/>
      <c r="QOS31" s="197"/>
      <c r="QOT31" s="197"/>
      <c r="QOU31" s="197"/>
      <c r="QOV31" s="197"/>
      <c r="QOW31" s="197"/>
      <c r="QOX31" s="197"/>
      <c r="QOY31" s="197"/>
      <c r="QOZ31" s="197"/>
      <c r="QPA31" s="197"/>
      <c r="QPB31" s="197"/>
      <c r="QPC31" s="197"/>
      <c r="QPD31" s="197"/>
      <c r="QPE31" s="197"/>
      <c r="QPF31" s="197"/>
      <c r="QPG31" s="197"/>
      <c r="QPH31" s="197"/>
      <c r="QPI31" s="197"/>
      <c r="QPJ31" s="197"/>
      <c r="QPK31" s="197"/>
      <c r="QPL31" s="197"/>
      <c r="QPM31" s="197"/>
      <c r="QPN31" s="197"/>
      <c r="QPO31" s="197"/>
      <c r="QPP31" s="197"/>
      <c r="QPQ31" s="197"/>
      <c r="QPR31" s="197"/>
      <c r="QPS31" s="197"/>
      <c r="QPT31" s="197"/>
      <c r="QPU31" s="197"/>
      <c r="QPV31" s="197"/>
      <c r="QPW31" s="197"/>
      <c r="QPX31" s="197"/>
      <c r="QPY31" s="197"/>
      <c r="QPZ31" s="197"/>
      <c r="QQA31" s="197"/>
      <c r="QQB31" s="197"/>
      <c r="QQC31" s="197"/>
      <c r="QQD31" s="197"/>
      <c r="QQE31" s="197"/>
      <c r="QQF31" s="197"/>
      <c r="QQG31" s="197"/>
      <c r="QQH31" s="197"/>
      <c r="QQI31" s="197"/>
      <c r="QQJ31" s="197"/>
      <c r="QQK31" s="197"/>
      <c r="QQL31" s="197"/>
      <c r="QQM31" s="197"/>
      <c r="QQN31" s="197"/>
      <c r="QQO31" s="197"/>
      <c r="QQP31" s="197"/>
      <c r="QQQ31" s="197"/>
      <c r="QQR31" s="197"/>
      <c r="QQS31" s="197"/>
      <c r="QQT31" s="197"/>
      <c r="QQU31" s="197"/>
      <c r="QQV31" s="197"/>
      <c r="QQW31" s="197"/>
      <c r="QQX31" s="197"/>
      <c r="QQY31" s="197"/>
      <c r="QQZ31" s="197"/>
      <c r="QRA31" s="197"/>
      <c r="QRB31" s="197"/>
      <c r="QRC31" s="197"/>
      <c r="QRD31" s="197"/>
      <c r="QRE31" s="197"/>
      <c r="QRF31" s="197"/>
      <c r="QRG31" s="197"/>
      <c r="QRH31" s="197"/>
      <c r="QRI31" s="197"/>
      <c r="QRJ31" s="197"/>
      <c r="QRK31" s="197"/>
      <c r="QRL31" s="197"/>
      <c r="QRM31" s="197"/>
      <c r="QRN31" s="197"/>
      <c r="QRO31" s="197"/>
      <c r="QRP31" s="197"/>
      <c r="QRQ31" s="197"/>
      <c r="QRR31" s="197"/>
      <c r="QRS31" s="197"/>
      <c r="QRT31" s="197"/>
      <c r="QRU31" s="197"/>
      <c r="QRV31" s="197"/>
      <c r="QRW31" s="197"/>
      <c r="QRX31" s="197"/>
      <c r="QRY31" s="197"/>
      <c r="QRZ31" s="197"/>
      <c r="QSA31" s="197"/>
      <c r="QSB31" s="197"/>
      <c r="QSC31" s="197"/>
      <c r="QSD31" s="197"/>
      <c r="QSE31" s="197"/>
      <c r="QSF31" s="197"/>
      <c r="QSG31" s="197"/>
      <c r="QSH31" s="197"/>
      <c r="QSI31" s="197"/>
      <c r="QSJ31" s="197"/>
      <c r="QSK31" s="197"/>
      <c r="QSL31" s="197"/>
      <c r="QSM31" s="197"/>
      <c r="QSN31" s="197"/>
      <c r="QSO31" s="197"/>
      <c r="QSP31" s="197"/>
      <c r="QSQ31" s="197"/>
      <c r="QSR31" s="197"/>
      <c r="QSS31" s="197"/>
      <c r="QST31" s="197"/>
      <c r="QSU31" s="197"/>
      <c r="QSV31" s="197"/>
      <c r="QSW31" s="197"/>
      <c r="QSX31" s="197"/>
      <c r="QSY31" s="197"/>
      <c r="QSZ31" s="197"/>
      <c r="QTA31" s="197"/>
      <c r="QTB31" s="197"/>
      <c r="QTC31" s="197"/>
      <c r="QTD31" s="197"/>
      <c r="QTE31" s="197"/>
      <c r="QTF31" s="197"/>
      <c r="QTG31" s="197"/>
      <c r="QTH31" s="197"/>
      <c r="QTI31" s="197"/>
      <c r="QTJ31" s="197"/>
      <c r="QTK31" s="197"/>
      <c r="QTL31" s="197"/>
      <c r="QTM31" s="197"/>
      <c r="QTN31" s="197"/>
      <c r="QTO31" s="197"/>
      <c r="QTP31" s="197"/>
      <c r="QTQ31" s="197"/>
      <c r="QTR31" s="197"/>
      <c r="QTS31" s="197"/>
      <c r="QTT31" s="197"/>
      <c r="QTU31" s="197"/>
      <c r="QTV31" s="197"/>
      <c r="QTW31" s="197"/>
      <c r="QTX31" s="197"/>
      <c r="QTY31" s="197"/>
      <c r="QTZ31" s="197"/>
      <c r="QUA31" s="197"/>
      <c r="QUB31" s="197"/>
      <c r="QUC31" s="197"/>
      <c r="QUD31" s="197"/>
      <c r="QUE31" s="197"/>
      <c r="QUF31" s="197"/>
      <c r="QUG31" s="197"/>
      <c r="QUH31" s="197"/>
      <c r="QUI31" s="197"/>
      <c r="QUJ31" s="197"/>
      <c r="QUK31" s="197"/>
      <c r="QUL31" s="197"/>
      <c r="QUM31" s="197"/>
      <c r="QUN31" s="197"/>
      <c r="QUO31" s="197"/>
      <c r="QUP31" s="197"/>
      <c r="QUQ31" s="197"/>
      <c r="QUR31" s="197"/>
      <c r="QUS31" s="197"/>
      <c r="QUT31" s="197"/>
      <c r="QUU31" s="197"/>
      <c r="QUV31" s="197"/>
      <c r="QUW31" s="197"/>
      <c r="QUX31" s="197"/>
      <c r="QUY31" s="197"/>
      <c r="QUZ31" s="197"/>
      <c r="QVA31" s="197"/>
      <c r="QVB31" s="197"/>
      <c r="QVC31" s="197"/>
      <c r="QVD31" s="197"/>
      <c r="QVE31" s="197"/>
      <c r="QVF31" s="197"/>
      <c r="QVG31" s="197"/>
      <c r="QVH31" s="197"/>
      <c r="QVI31" s="197"/>
      <c r="QVJ31" s="197"/>
      <c r="QVK31" s="197"/>
      <c r="QVL31" s="197"/>
      <c r="QVM31" s="197"/>
      <c r="QVN31" s="197"/>
      <c r="QVO31" s="197"/>
      <c r="QVP31" s="197"/>
      <c r="QVQ31" s="197"/>
      <c r="QVR31" s="197"/>
      <c r="QVS31" s="197"/>
      <c r="QVT31" s="197"/>
      <c r="QVU31" s="197"/>
      <c r="QVV31" s="197"/>
      <c r="QVW31" s="197"/>
      <c r="QVX31" s="197"/>
      <c r="QVY31" s="197"/>
      <c r="QVZ31" s="197"/>
      <c r="QWA31" s="197"/>
      <c r="QWB31" s="197"/>
      <c r="QWC31" s="197"/>
      <c r="QWD31" s="197"/>
      <c r="QWE31" s="197"/>
      <c r="QWF31" s="197"/>
      <c r="QWG31" s="197"/>
      <c r="QWH31" s="197"/>
      <c r="QWI31" s="197"/>
      <c r="QWJ31" s="197"/>
      <c r="QWK31" s="197"/>
      <c r="QWL31" s="197"/>
      <c r="QWM31" s="197"/>
      <c r="QWN31" s="197"/>
      <c r="QWO31" s="197"/>
      <c r="QWP31" s="197"/>
      <c r="QWQ31" s="197"/>
      <c r="QWR31" s="197"/>
      <c r="QWS31" s="197"/>
      <c r="QWT31" s="197"/>
      <c r="QWU31" s="197"/>
      <c r="QWV31" s="197"/>
      <c r="QWW31" s="197"/>
      <c r="QWX31" s="197"/>
      <c r="QWY31" s="197"/>
      <c r="QWZ31" s="197"/>
      <c r="QXA31" s="197"/>
      <c r="QXB31" s="197"/>
      <c r="QXC31" s="197"/>
      <c r="QXD31" s="197"/>
      <c r="QXE31" s="197"/>
      <c r="QXF31" s="197"/>
      <c r="QXG31" s="197"/>
      <c r="QXH31" s="197"/>
      <c r="QXI31" s="197"/>
      <c r="QXJ31" s="197"/>
      <c r="QXK31" s="197"/>
      <c r="QXL31" s="197"/>
      <c r="QXM31" s="197"/>
      <c r="QXN31" s="197"/>
      <c r="QXO31" s="197"/>
      <c r="QXP31" s="197"/>
      <c r="QXQ31" s="197"/>
      <c r="QXR31" s="197"/>
      <c r="QXS31" s="197"/>
      <c r="QXT31" s="197"/>
      <c r="QXU31" s="197"/>
      <c r="QXV31" s="197"/>
      <c r="QXW31" s="197"/>
      <c r="QXX31" s="197"/>
      <c r="QXY31" s="197"/>
      <c r="QXZ31" s="197"/>
      <c r="QYA31" s="197"/>
      <c r="QYB31" s="197"/>
      <c r="QYC31" s="197"/>
      <c r="QYD31" s="197"/>
      <c r="QYE31" s="197"/>
      <c r="QYF31" s="197"/>
      <c r="QYG31" s="197"/>
      <c r="QYH31" s="197"/>
      <c r="QYI31" s="197"/>
      <c r="QYJ31" s="197"/>
      <c r="QYK31" s="197"/>
      <c r="QYL31" s="197"/>
      <c r="QYM31" s="197"/>
      <c r="QYN31" s="197"/>
      <c r="QYO31" s="197"/>
      <c r="QYP31" s="197"/>
      <c r="QYQ31" s="197"/>
      <c r="QYR31" s="197"/>
      <c r="QYS31" s="197"/>
      <c r="QYT31" s="197"/>
      <c r="QYU31" s="197"/>
      <c r="QYV31" s="197"/>
      <c r="QYW31" s="197"/>
      <c r="QYX31" s="197"/>
      <c r="QYY31" s="197"/>
      <c r="QYZ31" s="197"/>
      <c r="QZA31" s="197"/>
      <c r="QZB31" s="197"/>
      <c r="QZC31" s="197"/>
      <c r="QZD31" s="197"/>
      <c r="QZE31" s="197"/>
      <c r="QZF31" s="197"/>
      <c r="QZG31" s="197"/>
      <c r="QZH31" s="197"/>
      <c r="QZI31" s="197"/>
      <c r="QZJ31" s="197"/>
      <c r="QZK31" s="197"/>
      <c r="QZL31" s="197"/>
      <c r="QZM31" s="197"/>
      <c r="QZN31" s="197"/>
      <c r="QZO31" s="197"/>
      <c r="QZP31" s="197"/>
      <c r="QZQ31" s="197"/>
      <c r="QZR31" s="197"/>
      <c r="QZS31" s="197"/>
      <c r="QZT31" s="197"/>
      <c r="QZU31" s="197"/>
      <c r="QZV31" s="197"/>
      <c r="QZW31" s="197"/>
      <c r="QZX31" s="197"/>
      <c r="QZY31" s="197"/>
      <c r="QZZ31" s="197"/>
      <c r="RAA31" s="197"/>
      <c r="RAB31" s="197"/>
      <c r="RAC31" s="197"/>
      <c r="RAD31" s="197"/>
      <c r="RAE31" s="197"/>
      <c r="RAF31" s="197"/>
      <c r="RAG31" s="197"/>
      <c r="RAH31" s="197"/>
      <c r="RAI31" s="197"/>
      <c r="RAJ31" s="197"/>
      <c r="RAK31" s="197"/>
      <c r="RAL31" s="197"/>
      <c r="RAM31" s="197"/>
      <c r="RAN31" s="197"/>
      <c r="RAO31" s="197"/>
      <c r="RAP31" s="197"/>
      <c r="RAQ31" s="197"/>
      <c r="RAR31" s="197"/>
      <c r="RAS31" s="197"/>
      <c r="RAT31" s="197"/>
      <c r="RAU31" s="197"/>
      <c r="RAV31" s="197"/>
      <c r="RAW31" s="197"/>
      <c r="RAX31" s="197"/>
      <c r="RAY31" s="197"/>
      <c r="RAZ31" s="197"/>
      <c r="RBA31" s="197"/>
      <c r="RBB31" s="197"/>
      <c r="RBC31" s="197"/>
      <c r="RBD31" s="197"/>
      <c r="RBE31" s="197"/>
      <c r="RBF31" s="197"/>
      <c r="RBG31" s="197"/>
      <c r="RBH31" s="197"/>
      <c r="RBI31" s="197"/>
      <c r="RBJ31" s="197"/>
      <c r="RBK31" s="197"/>
      <c r="RBL31" s="197"/>
      <c r="RBM31" s="197"/>
      <c r="RBN31" s="197"/>
      <c r="RBO31" s="197"/>
      <c r="RBP31" s="197"/>
      <c r="RBQ31" s="197"/>
      <c r="RBR31" s="197"/>
      <c r="RBS31" s="197"/>
      <c r="RBT31" s="197"/>
      <c r="RBU31" s="197"/>
      <c r="RBV31" s="197"/>
      <c r="RBW31" s="197"/>
      <c r="RBX31" s="197"/>
      <c r="RBY31" s="197"/>
      <c r="RBZ31" s="197"/>
      <c r="RCA31" s="197"/>
      <c r="RCB31" s="197"/>
      <c r="RCC31" s="197"/>
      <c r="RCD31" s="197"/>
      <c r="RCE31" s="197"/>
      <c r="RCF31" s="197"/>
      <c r="RCG31" s="197"/>
      <c r="RCH31" s="197"/>
      <c r="RCI31" s="197"/>
      <c r="RCJ31" s="197"/>
      <c r="RCK31" s="197"/>
      <c r="RCL31" s="197"/>
      <c r="RCM31" s="197"/>
      <c r="RCN31" s="197"/>
      <c r="RCO31" s="197"/>
      <c r="RCP31" s="197"/>
      <c r="RCQ31" s="197"/>
      <c r="RCR31" s="197"/>
      <c r="RCS31" s="197"/>
      <c r="RCT31" s="197"/>
      <c r="RCU31" s="197"/>
      <c r="RCV31" s="197"/>
      <c r="RCW31" s="197"/>
      <c r="RCX31" s="197"/>
      <c r="RCY31" s="197"/>
      <c r="RCZ31" s="197"/>
      <c r="RDA31" s="197"/>
      <c r="RDB31" s="197"/>
      <c r="RDC31" s="197"/>
      <c r="RDD31" s="197"/>
      <c r="RDE31" s="197"/>
      <c r="RDF31" s="197"/>
      <c r="RDG31" s="197"/>
      <c r="RDH31" s="197"/>
      <c r="RDI31" s="197"/>
      <c r="RDJ31" s="197"/>
      <c r="RDK31" s="197"/>
      <c r="RDL31" s="197"/>
      <c r="RDM31" s="197"/>
      <c r="RDN31" s="197"/>
      <c r="RDO31" s="197"/>
      <c r="RDP31" s="197"/>
      <c r="RDQ31" s="197"/>
      <c r="RDR31" s="197"/>
      <c r="RDS31" s="197"/>
      <c r="RDT31" s="197"/>
      <c r="RDU31" s="197"/>
      <c r="RDV31" s="197"/>
      <c r="RDW31" s="197"/>
      <c r="RDX31" s="197"/>
      <c r="RDY31" s="197"/>
      <c r="RDZ31" s="197"/>
      <c r="REA31" s="197"/>
      <c r="REB31" s="197"/>
      <c r="REC31" s="197"/>
      <c r="RED31" s="197"/>
      <c r="REE31" s="197"/>
      <c r="REF31" s="197"/>
      <c r="REG31" s="197"/>
      <c r="REH31" s="197"/>
      <c r="REI31" s="197"/>
      <c r="REJ31" s="197"/>
      <c r="REK31" s="197"/>
      <c r="REL31" s="197"/>
      <c r="REM31" s="197"/>
      <c r="REN31" s="197"/>
      <c r="REO31" s="197"/>
      <c r="REP31" s="197"/>
      <c r="REQ31" s="197"/>
      <c r="RER31" s="197"/>
      <c r="RES31" s="197"/>
      <c r="RET31" s="197"/>
      <c r="REU31" s="197"/>
      <c r="REV31" s="197"/>
      <c r="REW31" s="197"/>
      <c r="REX31" s="197"/>
      <c r="REY31" s="197"/>
      <c r="REZ31" s="197"/>
      <c r="RFA31" s="197"/>
      <c r="RFB31" s="197"/>
      <c r="RFC31" s="197"/>
      <c r="RFD31" s="197"/>
      <c r="RFE31" s="197"/>
      <c r="RFF31" s="197"/>
      <c r="RFG31" s="197"/>
      <c r="RFH31" s="197"/>
      <c r="RFI31" s="197"/>
      <c r="RFJ31" s="197"/>
      <c r="RFK31" s="197"/>
      <c r="RFL31" s="197"/>
      <c r="RFM31" s="197"/>
      <c r="RFN31" s="197"/>
      <c r="RFO31" s="197"/>
      <c r="RFP31" s="197"/>
      <c r="RFQ31" s="197"/>
      <c r="RFR31" s="197"/>
      <c r="RFS31" s="197"/>
      <c r="RFT31" s="197"/>
      <c r="RFU31" s="197"/>
      <c r="RFV31" s="197"/>
      <c r="RFW31" s="197"/>
      <c r="RFX31" s="197"/>
      <c r="RFY31" s="197"/>
      <c r="RFZ31" s="197"/>
      <c r="RGA31" s="197"/>
      <c r="RGB31" s="197"/>
      <c r="RGC31" s="197"/>
      <c r="RGD31" s="197"/>
      <c r="RGE31" s="197"/>
      <c r="RGF31" s="197"/>
      <c r="RGG31" s="197"/>
      <c r="RGH31" s="197"/>
      <c r="RGI31" s="197"/>
      <c r="RGJ31" s="197"/>
      <c r="RGK31" s="197"/>
      <c r="RGL31" s="197"/>
      <c r="RGM31" s="197"/>
      <c r="RGN31" s="197"/>
      <c r="RGO31" s="197"/>
      <c r="RGP31" s="197"/>
      <c r="RGQ31" s="197"/>
      <c r="RGR31" s="197"/>
      <c r="RGS31" s="197"/>
      <c r="RGT31" s="197"/>
      <c r="RGU31" s="197"/>
      <c r="RGV31" s="197"/>
      <c r="RGW31" s="197"/>
      <c r="RGX31" s="197"/>
      <c r="RGY31" s="197"/>
      <c r="RGZ31" s="197"/>
      <c r="RHA31" s="197"/>
      <c r="RHB31" s="197"/>
      <c r="RHC31" s="197"/>
      <c r="RHD31" s="197"/>
      <c r="RHE31" s="197"/>
      <c r="RHF31" s="197"/>
      <c r="RHG31" s="197"/>
      <c r="RHH31" s="197"/>
      <c r="RHI31" s="197"/>
      <c r="RHJ31" s="197"/>
      <c r="RHK31" s="197"/>
      <c r="RHL31" s="197"/>
      <c r="RHM31" s="197"/>
      <c r="RHN31" s="197"/>
      <c r="RHO31" s="197"/>
      <c r="RHP31" s="197"/>
      <c r="RHQ31" s="197"/>
      <c r="RHR31" s="197"/>
      <c r="RHS31" s="197"/>
      <c r="RHT31" s="197"/>
      <c r="RHU31" s="197"/>
      <c r="RHV31" s="197"/>
      <c r="RHW31" s="197"/>
      <c r="RHX31" s="197"/>
      <c r="RHY31" s="197"/>
      <c r="RHZ31" s="197"/>
      <c r="RIA31" s="197"/>
      <c r="RIB31" s="197"/>
      <c r="RIC31" s="197"/>
      <c r="RID31" s="197"/>
      <c r="RIE31" s="197"/>
      <c r="RIF31" s="197"/>
      <c r="RIG31" s="197"/>
      <c r="RIH31" s="197"/>
      <c r="RII31" s="197"/>
      <c r="RIJ31" s="197"/>
      <c r="RIK31" s="197"/>
      <c r="RIL31" s="197"/>
      <c r="RIM31" s="197"/>
      <c r="RIN31" s="197"/>
      <c r="RIO31" s="197"/>
      <c r="RIP31" s="197"/>
      <c r="RIQ31" s="197"/>
      <c r="RIR31" s="197"/>
      <c r="RIS31" s="197"/>
      <c r="RIT31" s="197"/>
      <c r="RIU31" s="197"/>
      <c r="RIV31" s="197"/>
      <c r="RIW31" s="197"/>
      <c r="RIX31" s="197"/>
      <c r="RIY31" s="197"/>
      <c r="RIZ31" s="197"/>
      <c r="RJA31" s="197"/>
      <c r="RJB31" s="197"/>
      <c r="RJC31" s="197"/>
      <c r="RJD31" s="197"/>
      <c r="RJE31" s="197"/>
      <c r="RJF31" s="197"/>
      <c r="RJG31" s="197"/>
      <c r="RJH31" s="197"/>
      <c r="RJI31" s="197"/>
      <c r="RJJ31" s="197"/>
      <c r="RJK31" s="197"/>
      <c r="RJL31" s="197"/>
      <c r="RJM31" s="197"/>
      <c r="RJN31" s="197"/>
      <c r="RJO31" s="197"/>
      <c r="RJP31" s="197"/>
      <c r="RJQ31" s="197"/>
      <c r="RJR31" s="197"/>
      <c r="RJS31" s="197"/>
      <c r="RJT31" s="197"/>
      <c r="RJU31" s="197"/>
      <c r="RJV31" s="197"/>
      <c r="RJW31" s="197"/>
      <c r="RJX31" s="197"/>
      <c r="RJY31" s="197"/>
      <c r="RJZ31" s="197"/>
      <c r="RKA31" s="197"/>
      <c r="RKB31" s="197"/>
      <c r="RKC31" s="197"/>
      <c r="RKD31" s="197"/>
      <c r="RKE31" s="197"/>
      <c r="RKF31" s="197"/>
      <c r="RKG31" s="197"/>
      <c r="RKH31" s="197"/>
      <c r="RKI31" s="197"/>
      <c r="RKJ31" s="197"/>
      <c r="RKK31" s="197"/>
      <c r="RKL31" s="197"/>
      <c r="RKM31" s="197"/>
      <c r="RKN31" s="197"/>
      <c r="RKO31" s="197"/>
      <c r="RKP31" s="197"/>
      <c r="RKQ31" s="197"/>
      <c r="RKR31" s="197"/>
      <c r="RKS31" s="197"/>
      <c r="RKT31" s="197"/>
      <c r="RKU31" s="197"/>
      <c r="RKV31" s="197"/>
      <c r="RKW31" s="197"/>
      <c r="RKX31" s="197"/>
      <c r="RKY31" s="197"/>
      <c r="RKZ31" s="197"/>
      <c r="RLA31" s="197"/>
      <c r="RLB31" s="197"/>
      <c r="RLC31" s="197"/>
      <c r="RLD31" s="197"/>
      <c r="RLE31" s="197"/>
      <c r="RLF31" s="197"/>
      <c r="RLG31" s="197"/>
      <c r="RLH31" s="197"/>
      <c r="RLI31" s="197"/>
      <c r="RLJ31" s="197"/>
      <c r="RLK31" s="197"/>
      <c r="RLL31" s="197"/>
      <c r="RLM31" s="197"/>
      <c r="RLN31" s="197"/>
      <c r="RLO31" s="197"/>
      <c r="RLP31" s="197"/>
      <c r="RLQ31" s="197"/>
      <c r="RLR31" s="197"/>
      <c r="RLS31" s="197"/>
      <c r="RLT31" s="197"/>
      <c r="RLU31" s="197"/>
      <c r="RLV31" s="197"/>
      <c r="RLW31" s="197"/>
      <c r="RLX31" s="197"/>
      <c r="RLY31" s="197"/>
      <c r="RLZ31" s="197"/>
      <c r="RMA31" s="197"/>
      <c r="RMB31" s="197"/>
      <c r="RMC31" s="197"/>
      <c r="RMD31" s="197"/>
      <c r="RME31" s="197"/>
      <c r="RMF31" s="197"/>
      <c r="RMG31" s="197"/>
      <c r="RMH31" s="197"/>
      <c r="RMI31" s="197"/>
      <c r="RMJ31" s="197"/>
      <c r="RMK31" s="197"/>
      <c r="RML31" s="197"/>
      <c r="RMM31" s="197"/>
      <c r="RMN31" s="197"/>
      <c r="RMO31" s="197"/>
      <c r="RMP31" s="197"/>
      <c r="RMQ31" s="197"/>
      <c r="RMR31" s="197"/>
      <c r="RMS31" s="197"/>
      <c r="RMT31" s="197"/>
      <c r="RMU31" s="197"/>
      <c r="RMV31" s="197"/>
      <c r="RMW31" s="197"/>
      <c r="RMX31" s="197"/>
      <c r="RMY31" s="197"/>
      <c r="RMZ31" s="197"/>
      <c r="RNA31" s="197"/>
      <c r="RNB31" s="197"/>
      <c r="RNC31" s="197"/>
      <c r="RND31" s="197"/>
      <c r="RNE31" s="197"/>
      <c r="RNF31" s="197"/>
      <c r="RNG31" s="197"/>
      <c r="RNH31" s="197"/>
      <c r="RNI31" s="197"/>
      <c r="RNJ31" s="197"/>
      <c r="RNK31" s="197"/>
      <c r="RNL31" s="197"/>
      <c r="RNM31" s="197"/>
      <c r="RNN31" s="197"/>
      <c r="RNO31" s="197"/>
      <c r="RNP31" s="197"/>
      <c r="RNQ31" s="197"/>
      <c r="RNR31" s="197"/>
      <c r="RNS31" s="197"/>
      <c r="RNT31" s="197"/>
      <c r="RNU31" s="197"/>
      <c r="RNV31" s="197"/>
      <c r="RNW31" s="197"/>
      <c r="RNX31" s="197"/>
      <c r="RNY31" s="197"/>
      <c r="RNZ31" s="197"/>
      <c r="ROA31" s="197"/>
      <c r="ROB31" s="197"/>
      <c r="ROC31" s="197"/>
      <c r="ROD31" s="197"/>
      <c r="ROE31" s="197"/>
      <c r="ROF31" s="197"/>
      <c r="ROG31" s="197"/>
      <c r="ROH31" s="197"/>
      <c r="ROI31" s="197"/>
      <c r="ROJ31" s="197"/>
      <c r="ROK31" s="197"/>
      <c r="ROL31" s="197"/>
      <c r="ROM31" s="197"/>
      <c r="RON31" s="197"/>
      <c r="ROO31" s="197"/>
      <c r="ROP31" s="197"/>
      <c r="ROQ31" s="197"/>
      <c r="ROR31" s="197"/>
      <c r="ROS31" s="197"/>
      <c r="ROT31" s="197"/>
      <c r="ROU31" s="197"/>
      <c r="ROV31" s="197"/>
      <c r="ROW31" s="197"/>
      <c r="ROX31" s="197"/>
      <c r="ROY31" s="197"/>
      <c r="ROZ31" s="197"/>
      <c r="RPA31" s="197"/>
      <c r="RPB31" s="197"/>
      <c r="RPC31" s="197"/>
      <c r="RPD31" s="197"/>
      <c r="RPE31" s="197"/>
      <c r="RPF31" s="197"/>
      <c r="RPG31" s="197"/>
      <c r="RPH31" s="197"/>
      <c r="RPI31" s="197"/>
      <c r="RPJ31" s="197"/>
      <c r="RPK31" s="197"/>
      <c r="RPL31" s="197"/>
      <c r="RPM31" s="197"/>
      <c r="RPN31" s="197"/>
      <c r="RPO31" s="197"/>
      <c r="RPP31" s="197"/>
      <c r="RPQ31" s="197"/>
      <c r="RPR31" s="197"/>
      <c r="RPS31" s="197"/>
      <c r="RPT31" s="197"/>
      <c r="RPU31" s="197"/>
      <c r="RPV31" s="197"/>
      <c r="RPW31" s="197"/>
      <c r="RPX31" s="197"/>
      <c r="RPY31" s="197"/>
      <c r="RPZ31" s="197"/>
      <c r="RQA31" s="197"/>
      <c r="RQB31" s="197"/>
      <c r="RQC31" s="197"/>
      <c r="RQD31" s="197"/>
      <c r="RQE31" s="197"/>
      <c r="RQF31" s="197"/>
      <c r="RQG31" s="197"/>
      <c r="RQH31" s="197"/>
      <c r="RQI31" s="197"/>
      <c r="RQJ31" s="197"/>
      <c r="RQK31" s="197"/>
      <c r="RQL31" s="197"/>
      <c r="RQM31" s="197"/>
      <c r="RQN31" s="197"/>
      <c r="RQO31" s="197"/>
      <c r="RQP31" s="197"/>
      <c r="RQQ31" s="197"/>
      <c r="RQR31" s="197"/>
      <c r="RQS31" s="197"/>
      <c r="RQT31" s="197"/>
      <c r="RQU31" s="197"/>
      <c r="RQV31" s="197"/>
      <c r="RQW31" s="197"/>
      <c r="RQX31" s="197"/>
      <c r="RQY31" s="197"/>
      <c r="RQZ31" s="197"/>
      <c r="RRA31" s="197"/>
      <c r="RRB31" s="197"/>
      <c r="RRC31" s="197"/>
      <c r="RRD31" s="197"/>
      <c r="RRE31" s="197"/>
      <c r="RRF31" s="197"/>
      <c r="RRG31" s="197"/>
      <c r="RRH31" s="197"/>
      <c r="RRI31" s="197"/>
      <c r="RRJ31" s="197"/>
      <c r="RRK31" s="197"/>
      <c r="RRL31" s="197"/>
      <c r="RRM31" s="197"/>
      <c r="RRN31" s="197"/>
      <c r="RRO31" s="197"/>
      <c r="RRP31" s="197"/>
      <c r="RRQ31" s="197"/>
      <c r="RRR31" s="197"/>
      <c r="RRS31" s="197"/>
      <c r="RRT31" s="197"/>
      <c r="RRU31" s="197"/>
      <c r="RRV31" s="197"/>
      <c r="RRW31" s="197"/>
      <c r="RRX31" s="197"/>
      <c r="RRY31" s="197"/>
      <c r="RRZ31" s="197"/>
      <c r="RSA31" s="197"/>
      <c r="RSB31" s="197"/>
      <c r="RSC31" s="197"/>
      <c r="RSD31" s="197"/>
      <c r="RSE31" s="197"/>
      <c r="RSF31" s="197"/>
      <c r="RSG31" s="197"/>
      <c r="RSH31" s="197"/>
      <c r="RSI31" s="197"/>
      <c r="RSJ31" s="197"/>
      <c r="RSK31" s="197"/>
      <c r="RSL31" s="197"/>
      <c r="RSM31" s="197"/>
      <c r="RSN31" s="197"/>
      <c r="RSO31" s="197"/>
      <c r="RSP31" s="197"/>
      <c r="RSQ31" s="197"/>
      <c r="RSR31" s="197"/>
      <c r="RSS31" s="197"/>
      <c r="RST31" s="197"/>
      <c r="RSU31" s="197"/>
      <c r="RSV31" s="197"/>
      <c r="RSW31" s="197"/>
      <c r="RSX31" s="197"/>
      <c r="RSY31" s="197"/>
      <c r="RSZ31" s="197"/>
      <c r="RTA31" s="197"/>
      <c r="RTB31" s="197"/>
      <c r="RTC31" s="197"/>
      <c r="RTD31" s="197"/>
      <c r="RTE31" s="197"/>
      <c r="RTF31" s="197"/>
      <c r="RTG31" s="197"/>
      <c r="RTH31" s="197"/>
      <c r="RTI31" s="197"/>
      <c r="RTJ31" s="197"/>
      <c r="RTK31" s="197"/>
      <c r="RTL31" s="197"/>
      <c r="RTM31" s="197"/>
      <c r="RTN31" s="197"/>
      <c r="RTO31" s="197"/>
      <c r="RTP31" s="197"/>
      <c r="RTQ31" s="197"/>
      <c r="RTR31" s="197"/>
      <c r="RTS31" s="197"/>
      <c r="RTT31" s="197"/>
      <c r="RTU31" s="197"/>
      <c r="RTV31" s="197"/>
      <c r="RTW31" s="197"/>
      <c r="RTX31" s="197"/>
      <c r="RTY31" s="197"/>
      <c r="RTZ31" s="197"/>
      <c r="RUA31" s="197"/>
      <c r="RUB31" s="197"/>
      <c r="RUC31" s="197"/>
      <c r="RUD31" s="197"/>
      <c r="RUE31" s="197"/>
      <c r="RUF31" s="197"/>
      <c r="RUG31" s="197"/>
      <c r="RUH31" s="197"/>
      <c r="RUI31" s="197"/>
      <c r="RUJ31" s="197"/>
      <c r="RUK31" s="197"/>
      <c r="RUL31" s="197"/>
      <c r="RUM31" s="197"/>
      <c r="RUN31" s="197"/>
      <c r="RUO31" s="197"/>
      <c r="RUP31" s="197"/>
      <c r="RUQ31" s="197"/>
      <c r="RUR31" s="197"/>
      <c r="RUS31" s="197"/>
      <c r="RUT31" s="197"/>
      <c r="RUU31" s="197"/>
      <c r="RUV31" s="197"/>
      <c r="RUW31" s="197"/>
      <c r="RUX31" s="197"/>
      <c r="RUY31" s="197"/>
      <c r="RUZ31" s="197"/>
      <c r="RVA31" s="197"/>
      <c r="RVB31" s="197"/>
      <c r="RVC31" s="197"/>
      <c r="RVD31" s="197"/>
      <c r="RVE31" s="197"/>
      <c r="RVF31" s="197"/>
      <c r="RVG31" s="197"/>
      <c r="RVH31" s="197"/>
      <c r="RVI31" s="197"/>
      <c r="RVJ31" s="197"/>
      <c r="RVK31" s="197"/>
      <c r="RVL31" s="197"/>
      <c r="RVM31" s="197"/>
      <c r="RVN31" s="197"/>
      <c r="RVO31" s="197"/>
      <c r="RVP31" s="197"/>
      <c r="RVQ31" s="197"/>
      <c r="RVR31" s="197"/>
      <c r="RVS31" s="197"/>
      <c r="RVT31" s="197"/>
      <c r="RVU31" s="197"/>
      <c r="RVV31" s="197"/>
      <c r="RVW31" s="197"/>
      <c r="RVX31" s="197"/>
      <c r="RVY31" s="197"/>
      <c r="RVZ31" s="197"/>
      <c r="RWA31" s="197"/>
      <c r="RWB31" s="197"/>
      <c r="RWC31" s="197"/>
      <c r="RWD31" s="197"/>
      <c r="RWE31" s="197"/>
      <c r="RWF31" s="197"/>
      <c r="RWG31" s="197"/>
      <c r="RWH31" s="197"/>
      <c r="RWI31" s="197"/>
      <c r="RWJ31" s="197"/>
      <c r="RWK31" s="197"/>
      <c r="RWL31" s="197"/>
      <c r="RWM31" s="197"/>
      <c r="RWN31" s="197"/>
      <c r="RWO31" s="197"/>
      <c r="RWP31" s="197"/>
      <c r="RWQ31" s="197"/>
      <c r="RWR31" s="197"/>
      <c r="RWS31" s="197"/>
      <c r="RWT31" s="197"/>
      <c r="RWU31" s="197"/>
      <c r="RWV31" s="197"/>
      <c r="RWW31" s="197"/>
      <c r="RWX31" s="197"/>
      <c r="RWY31" s="197"/>
      <c r="RWZ31" s="197"/>
      <c r="RXA31" s="197"/>
      <c r="RXB31" s="197"/>
      <c r="RXC31" s="197"/>
      <c r="RXD31" s="197"/>
      <c r="RXE31" s="197"/>
      <c r="RXF31" s="197"/>
      <c r="RXG31" s="197"/>
      <c r="RXH31" s="197"/>
      <c r="RXI31" s="197"/>
      <c r="RXJ31" s="197"/>
      <c r="RXK31" s="197"/>
      <c r="RXL31" s="197"/>
      <c r="RXM31" s="197"/>
      <c r="RXN31" s="197"/>
      <c r="RXO31" s="197"/>
      <c r="RXP31" s="197"/>
      <c r="RXQ31" s="197"/>
      <c r="RXR31" s="197"/>
      <c r="RXS31" s="197"/>
      <c r="RXT31" s="197"/>
      <c r="RXU31" s="197"/>
      <c r="RXV31" s="197"/>
      <c r="RXW31" s="197"/>
      <c r="RXX31" s="197"/>
      <c r="RXY31" s="197"/>
      <c r="RXZ31" s="197"/>
      <c r="RYA31" s="197"/>
      <c r="RYB31" s="197"/>
      <c r="RYC31" s="197"/>
      <c r="RYD31" s="197"/>
      <c r="RYE31" s="197"/>
      <c r="RYF31" s="197"/>
      <c r="RYG31" s="197"/>
      <c r="RYH31" s="197"/>
      <c r="RYI31" s="197"/>
      <c r="RYJ31" s="197"/>
      <c r="RYK31" s="197"/>
      <c r="RYL31" s="197"/>
      <c r="RYM31" s="197"/>
      <c r="RYN31" s="197"/>
      <c r="RYO31" s="197"/>
      <c r="RYP31" s="197"/>
      <c r="RYQ31" s="197"/>
      <c r="RYR31" s="197"/>
      <c r="RYS31" s="197"/>
      <c r="RYT31" s="197"/>
      <c r="RYU31" s="197"/>
      <c r="RYV31" s="197"/>
      <c r="RYW31" s="197"/>
      <c r="RYX31" s="197"/>
      <c r="RYY31" s="197"/>
      <c r="RYZ31" s="197"/>
      <c r="RZA31" s="197"/>
      <c r="RZB31" s="197"/>
      <c r="RZC31" s="197"/>
      <c r="RZD31" s="197"/>
      <c r="RZE31" s="197"/>
      <c r="RZF31" s="197"/>
      <c r="RZG31" s="197"/>
      <c r="RZH31" s="197"/>
      <c r="RZI31" s="197"/>
      <c r="RZJ31" s="197"/>
      <c r="RZK31" s="197"/>
      <c r="RZL31" s="197"/>
      <c r="RZM31" s="197"/>
      <c r="RZN31" s="197"/>
      <c r="RZO31" s="197"/>
      <c r="RZP31" s="197"/>
      <c r="RZQ31" s="197"/>
      <c r="RZR31" s="197"/>
      <c r="RZS31" s="197"/>
      <c r="RZT31" s="197"/>
      <c r="RZU31" s="197"/>
      <c r="RZV31" s="197"/>
      <c r="RZW31" s="197"/>
      <c r="RZX31" s="197"/>
      <c r="RZY31" s="197"/>
      <c r="RZZ31" s="197"/>
      <c r="SAA31" s="197"/>
      <c r="SAB31" s="197"/>
      <c r="SAC31" s="197"/>
      <c r="SAD31" s="197"/>
      <c r="SAE31" s="197"/>
      <c r="SAF31" s="197"/>
      <c r="SAG31" s="197"/>
      <c r="SAH31" s="197"/>
      <c r="SAI31" s="197"/>
      <c r="SAJ31" s="197"/>
      <c r="SAK31" s="197"/>
      <c r="SAL31" s="197"/>
      <c r="SAM31" s="197"/>
      <c r="SAN31" s="197"/>
      <c r="SAO31" s="197"/>
      <c r="SAP31" s="197"/>
      <c r="SAQ31" s="197"/>
      <c r="SAR31" s="197"/>
      <c r="SAS31" s="197"/>
      <c r="SAT31" s="197"/>
      <c r="SAU31" s="197"/>
      <c r="SAV31" s="197"/>
      <c r="SAW31" s="197"/>
      <c r="SAX31" s="197"/>
      <c r="SAY31" s="197"/>
      <c r="SAZ31" s="197"/>
      <c r="SBA31" s="197"/>
      <c r="SBB31" s="197"/>
      <c r="SBC31" s="197"/>
      <c r="SBD31" s="197"/>
      <c r="SBE31" s="197"/>
      <c r="SBF31" s="197"/>
      <c r="SBG31" s="197"/>
      <c r="SBH31" s="197"/>
      <c r="SBI31" s="197"/>
      <c r="SBJ31" s="197"/>
      <c r="SBK31" s="197"/>
      <c r="SBL31" s="197"/>
      <c r="SBM31" s="197"/>
      <c r="SBN31" s="197"/>
      <c r="SBO31" s="197"/>
      <c r="SBP31" s="197"/>
      <c r="SBQ31" s="197"/>
      <c r="SBR31" s="197"/>
      <c r="SBS31" s="197"/>
      <c r="SBT31" s="197"/>
      <c r="SBU31" s="197"/>
      <c r="SBV31" s="197"/>
      <c r="SBW31" s="197"/>
      <c r="SBX31" s="197"/>
      <c r="SBY31" s="197"/>
      <c r="SBZ31" s="197"/>
      <c r="SCA31" s="197"/>
      <c r="SCB31" s="197"/>
      <c r="SCC31" s="197"/>
      <c r="SCD31" s="197"/>
      <c r="SCE31" s="197"/>
      <c r="SCF31" s="197"/>
      <c r="SCG31" s="197"/>
      <c r="SCH31" s="197"/>
      <c r="SCI31" s="197"/>
      <c r="SCJ31" s="197"/>
      <c r="SCK31" s="197"/>
      <c r="SCL31" s="197"/>
      <c r="SCM31" s="197"/>
      <c r="SCN31" s="197"/>
      <c r="SCO31" s="197"/>
      <c r="SCP31" s="197"/>
      <c r="SCQ31" s="197"/>
      <c r="SCR31" s="197"/>
      <c r="SCS31" s="197"/>
      <c r="SCT31" s="197"/>
      <c r="SCU31" s="197"/>
      <c r="SCV31" s="197"/>
      <c r="SCW31" s="197"/>
      <c r="SCX31" s="197"/>
      <c r="SCY31" s="197"/>
      <c r="SCZ31" s="197"/>
      <c r="SDA31" s="197"/>
      <c r="SDB31" s="197"/>
      <c r="SDC31" s="197"/>
      <c r="SDD31" s="197"/>
      <c r="SDE31" s="197"/>
      <c r="SDF31" s="197"/>
      <c r="SDG31" s="197"/>
      <c r="SDH31" s="197"/>
      <c r="SDI31" s="197"/>
      <c r="SDJ31" s="197"/>
      <c r="SDK31" s="197"/>
      <c r="SDL31" s="197"/>
      <c r="SDM31" s="197"/>
      <c r="SDN31" s="197"/>
      <c r="SDO31" s="197"/>
      <c r="SDP31" s="197"/>
      <c r="SDQ31" s="197"/>
      <c r="SDR31" s="197"/>
      <c r="SDS31" s="197"/>
      <c r="SDT31" s="197"/>
      <c r="SDU31" s="197"/>
      <c r="SDV31" s="197"/>
      <c r="SDW31" s="197"/>
      <c r="SDX31" s="197"/>
      <c r="SDY31" s="197"/>
      <c r="SDZ31" s="197"/>
      <c r="SEA31" s="197"/>
      <c r="SEB31" s="197"/>
      <c r="SEC31" s="197"/>
      <c r="SED31" s="197"/>
      <c r="SEE31" s="197"/>
      <c r="SEF31" s="197"/>
      <c r="SEG31" s="197"/>
      <c r="SEH31" s="197"/>
      <c r="SEI31" s="197"/>
      <c r="SEJ31" s="197"/>
      <c r="SEK31" s="197"/>
      <c r="SEL31" s="197"/>
      <c r="SEM31" s="197"/>
      <c r="SEN31" s="197"/>
      <c r="SEO31" s="197"/>
      <c r="SEP31" s="197"/>
      <c r="SEQ31" s="197"/>
      <c r="SER31" s="197"/>
      <c r="SES31" s="197"/>
      <c r="SET31" s="197"/>
      <c r="SEU31" s="197"/>
      <c r="SEV31" s="197"/>
      <c r="SEW31" s="197"/>
      <c r="SEX31" s="197"/>
      <c r="SEY31" s="197"/>
      <c r="SEZ31" s="197"/>
      <c r="SFA31" s="197"/>
      <c r="SFB31" s="197"/>
      <c r="SFC31" s="197"/>
      <c r="SFD31" s="197"/>
      <c r="SFE31" s="197"/>
      <c r="SFF31" s="197"/>
      <c r="SFG31" s="197"/>
      <c r="SFH31" s="197"/>
      <c r="SFI31" s="197"/>
      <c r="SFJ31" s="197"/>
      <c r="SFK31" s="197"/>
      <c r="SFL31" s="197"/>
      <c r="SFM31" s="197"/>
      <c r="SFN31" s="197"/>
      <c r="SFO31" s="197"/>
      <c r="SFP31" s="197"/>
      <c r="SFQ31" s="197"/>
      <c r="SFR31" s="197"/>
      <c r="SFS31" s="197"/>
      <c r="SFT31" s="197"/>
      <c r="SFU31" s="197"/>
      <c r="SFV31" s="197"/>
      <c r="SFW31" s="197"/>
      <c r="SFX31" s="197"/>
      <c r="SFY31" s="197"/>
      <c r="SFZ31" s="197"/>
      <c r="SGA31" s="197"/>
      <c r="SGB31" s="197"/>
      <c r="SGC31" s="197"/>
      <c r="SGD31" s="197"/>
      <c r="SGE31" s="197"/>
      <c r="SGF31" s="197"/>
      <c r="SGG31" s="197"/>
      <c r="SGH31" s="197"/>
      <c r="SGI31" s="197"/>
      <c r="SGJ31" s="197"/>
      <c r="SGK31" s="197"/>
      <c r="SGL31" s="197"/>
      <c r="SGM31" s="197"/>
      <c r="SGN31" s="197"/>
      <c r="SGO31" s="197"/>
      <c r="SGP31" s="197"/>
      <c r="SGQ31" s="197"/>
      <c r="SGR31" s="197"/>
      <c r="SGS31" s="197"/>
      <c r="SGT31" s="197"/>
      <c r="SGU31" s="197"/>
      <c r="SGV31" s="197"/>
      <c r="SGW31" s="197"/>
      <c r="SGX31" s="197"/>
      <c r="SGY31" s="197"/>
      <c r="SGZ31" s="197"/>
      <c r="SHA31" s="197"/>
      <c r="SHB31" s="197"/>
      <c r="SHC31" s="197"/>
      <c r="SHD31" s="197"/>
      <c r="SHE31" s="197"/>
      <c r="SHF31" s="197"/>
      <c r="SHG31" s="197"/>
      <c r="SHH31" s="197"/>
      <c r="SHI31" s="197"/>
      <c r="SHJ31" s="197"/>
      <c r="SHK31" s="197"/>
      <c r="SHL31" s="197"/>
      <c r="SHM31" s="197"/>
      <c r="SHN31" s="197"/>
      <c r="SHO31" s="197"/>
      <c r="SHP31" s="197"/>
      <c r="SHQ31" s="197"/>
      <c r="SHR31" s="197"/>
      <c r="SHS31" s="197"/>
      <c r="SHT31" s="197"/>
      <c r="SHU31" s="197"/>
      <c r="SHV31" s="197"/>
      <c r="SHW31" s="197"/>
      <c r="SHX31" s="197"/>
      <c r="SHY31" s="197"/>
      <c r="SHZ31" s="197"/>
      <c r="SIA31" s="197"/>
      <c r="SIB31" s="197"/>
      <c r="SIC31" s="197"/>
      <c r="SID31" s="197"/>
      <c r="SIE31" s="197"/>
      <c r="SIF31" s="197"/>
      <c r="SIG31" s="197"/>
      <c r="SIH31" s="197"/>
      <c r="SII31" s="197"/>
      <c r="SIJ31" s="197"/>
      <c r="SIK31" s="197"/>
      <c r="SIL31" s="197"/>
      <c r="SIM31" s="197"/>
      <c r="SIN31" s="197"/>
      <c r="SIO31" s="197"/>
      <c r="SIP31" s="197"/>
      <c r="SIQ31" s="197"/>
      <c r="SIR31" s="197"/>
      <c r="SIS31" s="197"/>
      <c r="SIT31" s="197"/>
      <c r="SIU31" s="197"/>
      <c r="SIV31" s="197"/>
      <c r="SIW31" s="197"/>
      <c r="SIX31" s="197"/>
      <c r="SIY31" s="197"/>
      <c r="SIZ31" s="197"/>
      <c r="SJA31" s="197"/>
      <c r="SJB31" s="197"/>
      <c r="SJC31" s="197"/>
      <c r="SJD31" s="197"/>
      <c r="SJE31" s="197"/>
      <c r="SJF31" s="197"/>
      <c r="SJG31" s="197"/>
      <c r="SJH31" s="197"/>
      <c r="SJI31" s="197"/>
      <c r="SJJ31" s="197"/>
      <c r="SJK31" s="197"/>
      <c r="SJL31" s="197"/>
      <c r="SJM31" s="197"/>
      <c r="SJN31" s="197"/>
      <c r="SJO31" s="197"/>
      <c r="SJP31" s="197"/>
      <c r="SJQ31" s="197"/>
      <c r="SJR31" s="197"/>
      <c r="SJS31" s="197"/>
      <c r="SJT31" s="197"/>
      <c r="SJU31" s="197"/>
      <c r="SJV31" s="197"/>
      <c r="SJW31" s="197"/>
      <c r="SJX31" s="197"/>
      <c r="SJY31" s="197"/>
      <c r="SJZ31" s="197"/>
      <c r="SKA31" s="197"/>
      <c r="SKB31" s="197"/>
      <c r="SKC31" s="197"/>
      <c r="SKD31" s="197"/>
      <c r="SKE31" s="197"/>
      <c r="SKF31" s="197"/>
      <c r="SKG31" s="197"/>
      <c r="SKH31" s="197"/>
      <c r="SKI31" s="197"/>
      <c r="SKJ31" s="197"/>
      <c r="SKK31" s="197"/>
      <c r="SKL31" s="197"/>
      <c r="SKM31" s="197"/>
      <c r="SKN31" s="197"/>
      <c r="SKO31" s="197"/>
      <c r="SKP31" s="197"/>
      <c r="SKQ31" s="197"/>
      <c r="SKR31" s="197"/>
      <c r="SKS31" s="197"/>
      <c r="SKT31" s="197"/>
      <c r="SKU31" s="197"/>
      <c r="SKV31" s="197"/>
      <c r="SKW31" s="197"/>
      <c r="SKX31" s="197"/>
      <c r="SKY31" s="197"/>
      <c r="SKZ31" s="197"/>
      <c r="SLA31" s="197"/>
      <c r="SLB31" s="197"/>
      <c r="SLC31" s="197"/>
      <c r="SLD31" s="197"/>
      <c r="SLE31" s="197"/>
      <c r="SLF31" s="197"/>
      <c r="SLG31" s="197"/>
      <c r="SLH31" s="197"/>
      <c r="SLI31" s="197"/>
      <c r="SLJ31" s="197"/>
      <c r="SLK31" s="197"/>
      <c r="SLL31" s="197"/>
      <c r="SLM31" s="197"/>
      <c r="SLN31" s="197"/>
      <c r="SLO31" s="197"/>
      <c r="SLP31" s="197"/>
      <c r="SLQ31" s="197"/>
      <c r="SLR31" s="197"/>
      <c r="SLS31" s="197"/>
      <c r="SLT31" s="197"/>
      <c r="SLU31" s="197"/>
      <c r="SLV31" s="197"/>
      <c r="SLW31" s="197"/>
      <c r="SLX31" s="197"/>
      <c r="SLY31" s="197"/>
      <c r="SLZ31" s="197"/>
      <c r="SMA31" s="197"/>
      <c r="SMB31" s="197"/>
      <c r="SMC31" s="197"/>
      <c r="SMD31" s="197"/>
      <c r="SME31" s="197"/>
      <c r="SMF31" s="197"/>
      <c r="SMG31" s="197"/>
      <c r="SMH31" s="197"/>
      <c r="SMI31" s="197"/>
      <c r="SMJ31" s="197"/>
      <c r="SMK31" s="197"/>
      <c r="SML31" s="197"/>
      <c r="SMM31" s="197"/>
      <c r="SMN31" s="197"/>
      <c r="SMO31" s="197"/>
      <c r="SMP31" s="197"/>
      <c r="SMQ31" s="197"/>
      <c r="SMR31" s="197"/>
      <c r="SMS31" s="197"/>
      <c r="SMT31" s="197"/>
      <c r="SMU31" s="197"/>
      <c r="SMV31" s="197"/>
      <c r="SMW31" s="197"/>
      <c r="SMX31" s="197"/>
      <c r="SMY31" s="197"/>
      <c r="SMZ31" s="197"/>
      <c r="SNA31" s="197"/>
      <c r="SNB31" s="197"/>
      <c r="SNC31" s="197"/>
      <c r="SND31" s="197"/>
      <c r="SNE31" s="197"/>
      <c r="SNF31" s="197"/>
      <c r="SNG31" s="197"/>
      <c r="SNH31" s="197"/>
      <c r="SNI31" s="197"/>
      <c r="SNJ31" s="197"/>
      <c r="SNK31" s="197"/>
      <c r="SNL31" s="197"/>
      <c r="SNM31" s="197"/>
      <c r="SNN31" s="197"/>
      <c r="SNO31" s="197"/>
      <c r="SNP31" s="197"/>
      <c r="SNQ31" s="197"/>
      <c r="SNR31" s="197"/>
      <c r="SNS31" s="197"/>
      <c r="SNT31" s="197"/>
      <c r="SNU31" s="197"/>
      <c r="SNV31" s="197"/>
      <c r="SNW31" s="197"/>
      <c r="SNX31" s="197"/>
      <c r="SNY31" s="197"/>
      <c r="SNZ31" s="197"/>
      <c r="SOA31" s="197"/>
      <c r="SOB31" s="197"/>
      <c r="SOC31" s="197"/>
      <c r="SOD31" s="197"/>
      <c r="SOE31" s="197"/>
      <c r="SOF31" s="197"/>
      <c r="SOG31" s="197"/>
      <c r="SOH31" s="197"/>
      <c r="SOI31" s="197"/>
      <c r="SOJ31" s="197"/>
      <c r="SOK31" s="197"/>
      <c r="SOL31" s="197"/>
      <c r="SOM31" s="197"/>
      <c r="SON31" s="197"/>
      <c r="SOO31" s="197"/>
      <c r="SOP31" s="197"/>
      <c r="SOQ31" s="197"/>
      <c r="SOR31" s="197"/>
      <c r="SOS31" s="197"/>
      <c r="SOT31" s="197"/>
      <c r="SOU31" s="197"/>
      <c r="SOV31" s="197"/>
      <c r="SOW31" s="197"/>
      <c r="SOX31" s="197"/>
      <c r="SOY31" s="197"/>
      <c r="SOZ31" s="197"/>
      <c r="SPA31" s="197"/>
      <c r="SPB31" s="197"/>
      <c r="SPC31" s="197"/>
      <c r="SPD31" s="197"/>
      <c r="SPE31" s="197"/>
      <c r="SPF31" s="197"/>
      <c r="SPG31" s="197"/>
      <c r="SPH31" s="197"/>
      <c r="SPI31" s="197"/>
      <c r="SPJ31" s="197"/>
      <c r="SPK31" s="197"/>
      <c r="SPL31" s="197"/>
      <c r="SPM31" s="197"/>
      <c r="SPN31" s="197"/>
      <c r="SPO31" s="197"/>
      <c r="SPP31" s="197"/>
      <c r="SPQ31" s="197"/>
      <c r="SPR31" s="197"/>
      <c r="SPS31" s="197"/>
      <c r="SPT31" s="197"/>
      <c r="SPU31" s="197"/>
      <c r="SPV31" s="197"/>
      <c r="SPW31" s="197"/>
      <c r="SPX31" s="197"/>
      <c r="SPY31" s="197"/>
      <c r="SPZ31" s="197"/>
      <c r="SQA31" s="197"/>
      <c r="SQB31" s="197"/>
      <c r="SQC31" s="197"/>
      <c r="SQD31" s="197"/>
      <c r="SQE31" s="197"/>
      <c r="SQF31" s="197"/>
      <c r="SQG31" s="197"/>
      <c r="SQH31" s="197"/>
      <c r="SQI31" s="197"/>
      <c r="SQJ31" s="197"/>
      <c r="SQK31" s="197"/>
      <c r="SQL31" s="197"/>
      <c r="SQM31" s="197"/>
      <c r="SQN31" s="197"/>
      <c r="SQO31" s="197"/>
      <c r="SQP31" s="197"/>
      <c r="SQQ31" s="197"/>
      <c r="SQR31" s="197"/>
      <c r="SQS31" s="197"/>
      <c r="SQT31" s="197"/>
      <c r="SQU31" s="197"/>
      <c r="SQV31" s="197"/>
      <c r="SQW31" s="197"/>
      <c r="SQX31" s="197"/>
      <c r="SQY31" s="197"/>
      <c r="SQZ31" s="197"/>
      <c r="SRA31" s="197"/>
      <c r="SRB31" s="197"/>
      <c r="SRC31" s="197"/>
      <c r="SRD31" s="197"/>
      <c r="SRE31" s="197"/>
      <c r="SRF31" s="197"/>
      <c r="SRG31" s="197"/>
      <c r="SRH31" s="197"/>
      <c r="SRI31" s="197"/>
      <c r="SRJ31" s="197"/>
      <c r="SRK31" s="197"/>
      <c r="SRL31" s="197"/>
      <c r="SRM31" s="197"/>
      <c r="SRN31" s="197"/>
      <c r="SRO31" s="197"/>
      <c r="SRP31" s="197"/>
      <c r="SRQ31" s="197"/>
      <c r="SRR31" s="197"/>
      <c r="SRS31" s="197"/>
      <c r="SRT31" s="197"/>
      <c r="SRU31" s="197"/>
      <c r="SRV31" s="197"/>
      <c r="SRW31" s="197"/>
      <c r="SRX31" s="197"/>
      <c r="SRY31" s="197"/>
      <c r="SRZ31" s="197"/>
      <c r="SSA31" s="197"/>
      <c r="SSB31" s="197"/>
      <c r="SSC31" s="197"/>
      <c r="SSD31" s="197"/>
      <c r="SSE31" s="197"/>
      <c r="SSF31" s="197"/>
      <c r="SSG31" s="197"/>
      <c r="SSH31" s="197"/>
      <c r="SSI31" s="197"/>
      <c r="SSJ31" s="197"/>
      <c r="SSK31" s="197"/>
      <c r="SSL31" s="197"/>
      <c r="SSM31" s="197"/>
      <c r="SSN31" s="197"/>
      <c r="SSO31" s="197"/>
      <c r="SSP31" s="197"/>
      <c r="SSQ31" s="197"/>
      <c r="SSR31" s="197"/>
      <c r="SSS31" s="197"/>
      <c r="SST31" s="197"/>
      <c r="SSU31" s="197"/>
      <c r="SSV31" s="197"/>
      <c r="SSW31" s="197"/>
      <c r="SSX31" s="197"/>
      <c r="SSY31" s="197"/>
      <c r="SSZ31" s="197"/>
      <c r="STA31" s="197"/>
      <c r="STB31" s="197"/>
      <c r="STC31" s="197"/>
      <c r="STD31" s="197"/>
      <c r="STE31" s="197"/>
      <c r="STF31" s="197"/>
      <c r="STG31" s="197"/>
      <c r="STH31" s="197"/>
      <c r="STI31" s="197"/>
      <c r="STJ31" s="197"/>
      <c r="STK31" s="197"/>
      <c r="STL31" s="197"/>
      <c r="STM31" s="197"/>
      <c r="STN31" s="197"/>
      <c r="STO31" s="197"/>
      <c r="STP31" s="197"/>
      <c r="STQ31" s="197"/>
      <c r="STR31" s="197"/>
      <c r="STS31" s="197"/>
      <c r="STT31" s="197"/>
      <c r="STU31" s="197"/>
      <c r="STV31" s="197"/>
      <c r="STW31" s="197"/>
      <c r="STX31" s="197"/>
      <c r="STY31" s="197"/>
      <c r="STZ31" s="197"/>
      <c r="SUA31" s="197"/>
      <c r="SUB31" s="197"/>
      <c r="SUC31" s="197"/>
      <c r="SUD31" s="197"/>
      <c r="SUE31" s="197"/>
      <c r="SUF31" s="197"/>
      <c r="SUG31" s="197"/>
      <c r="SUH31" s="197"/>
      <c r="SUI31" s="197"/>
      <c r="SUJ31" s="197"/>
      <c r="SUK31" s="197"/>
      <c r="SUL31" s="197"/>
      <c r="SUM31" s="197"/>
      <c r="SUN31" s="197"/>
      <c r="SUO31" s="197"/>
      <c r="SUP31" s="197"/>
      <c r="SUQ31" s="197"/>
      <c r="SUR31" s="197"/>
      <c r="SUS31" s="197"/>
      <c r="SUT31" s="197"/>
      <c r="SUU31" s="197"/>
      <c r="SUV31" s="197"/>
      <c r="SUW31" s="197"/>
      <c r="SUX31" s="197"/>
      <c r="SUY31" s="197"/>
      <c r="SUZ31" s="197"/>
      <c r="SVA31" s="197"/>
      <c r="SVB31" s="197"/>
      <c r="SVC31" s="197"/>
      <c r="SVD31" s="197"/>
      <c r="SVE31" s="197"/>
      <c r="SVF31" s="197"/>
      <c r="SVG31" s="197"/>
      <c r="SVH31" s="197"/>
      <c r="SVI31" s="197"/>
      <c r="SVJ31" s="197"/>
      <c r="SVK31" s="197"/>
      <c r="SVL31" s="197"/>
      <c r="SVM31" s="197"/>
      <c r="SVN31" s="197"/>
      <c r="SVO31" s="197"/>
      <c r="SVP31" s="197"/>
      <c r="SVQ31" s="197"/>
      <c r="SVR31" s="197"/>
      <c r="SVS31" s="197"/>
      <c r="SVT31" s="197"/>
      <c r="SVU31" s="197"/>
      <c r="SVV31" s="197"/>
      <c r="SVW31" s="197"/>
      <c r="SVX31" s="197"/>
      <c r="SVY31" s="197"/>
      <c r="SVZ31" s="197"/>
      <c r="SWA31" s="197"/>
      <c r="SWB31" s="197"/>
      <c r="SWC31" s="197"/>
      <c r="SWD31" s="197"/>
      <c r="SWE31" s="197"/>
      <c r="SWF31" s="197"/>
      <c r="SWG31" s="197"/>
      <c r="SWH31" s="197"/>
      <c r="SWI31" s="197"/>
      <c r="SWJ31" s="197"/>
      <c r="SWK31" s="197"/>
      <c r="SWL31" s="197"/>
      <c r="SWM31" s="197"/>
      <c r="SWN31" s="197"/>
      <c r="SWO31" s="197"/>
      <c r="SWP31" s="197"/>
      <c r="SWQ31" s="197"/>
      <c r="SWR31" s="197"/>
      <c r="SWS31" s="197"/>
      <c r="SWT31" s="197"/>
      <c r="SWU31" s="197"/>
      <c r="SWV31" s="197"/>
      <c r="SWW31" s="197"/>
      <c r="SWX31" s="197"/>
      <c r="SWY31" s="197"/>
      <c r="SWZ31" s="197"/>
      <c r="SXA31" s="197"/>
      <c r="SXB31" s="197"/>
      <c r="SXC31" s="197"/>
      <c r="SXD31" s="197"/>
      <c r="SXE31" s="197"/>
      <c r="SXF31" s="197"/>
      <c r="SXG31" s="197"/>
      <c r="SXH31" s="197"/>
      <c r="SXI31" s="197"/>
      <c r="SXJ31" s="197"/>
      <c r="SXK31" s="197"/>
      <c r="SXL31" s="197"/>
      <c r="SXM31" s="197"/>
      <c r="SXN31" s="197"/>
      <c r="SXO31" s="197"/>
      <c r="SXP31" s="197"/>
      <c r="SXQ31" s="197"/>
      <c r="SXR31" s="197"/>
      <c r="SXS31" s="197"/>
      <c r="SXT31" s="197"/>
      <c r="SXU31" s="197"/>
      <c r="SXV31" s="197"/>
      <c r="SXW31" s="197"/>
      <c r="SXX31" s="197"/>
      <c r="SXY31" s="197"/>
      <c r="SXZ31" s="197"/>
      <c r="SYA31" s="197"/>
      <c r="SYB31" s="197"/>
      <c r="SYC31" s="197"/>
      <c r="SYD31" s="197"/>
      <c r="SYE31" s="197"/>
      <c r="SYF31" s="197"/>
      <c r="SYG31" s="197"/>
      <c r="SYH31" s="197"/>
      <c r="SYI31" s="197"/>
      <c r="SYJ31" s="197"/>
      <c r="SYK31" s="197"/>
      <c r="SYL31" s="197"/>
      <c r="SYM31" s="197"/>
      <c r="SYN31" s="197"/>
      <c r="SYO31" s="197"/>
      <c r="SYP31" s="197"/>
      <c r="SYQ31" s="197"/>
      <c r="SYR31" s="197"/>
      <c r="SYS31" s="197"/>
      <c r="SYT31" s="197"/>
      <c r="SYU31" s="197"/>
      <c r="SYV31" s="197"/>
      <c r="SYW31" s="197"/>
      <c r="SYX31" s="197"/>
      <c r="SYY31" s="197"/>
      <c r="SYZ31" s="197"/>
      <c r="SZA31" s="197"/>
      <c r="SZB31" s="197"/>
      <c r="SZC31" s="197"/>
      <c r="SZD31" s="197"/>
      <c r="SZE31" s="197"/>
      <c r="SZF31" s="197"/>
      <c r="SZG31" s="197"/>
      <c r="SZH31" s="197"/>
      <c r="SZI31" s="197"/>
      <c r="SZJ31" s="197"/>
      <c r="SZK31" s="197"/>
      <c r="SZL31" s="197"/>
      <c r="SZM31" s="197"/>
      <c r="SZN31" s="197"/>
      <c r="SZO31" s="197"/>
      <c r="SZP31" s="197"/>
      <c r="SZQ31" s="197"/>
      <c r="SZR31" s="197"/>
      <c r="SZS31" s="197"/>
      <c r="SZT31" s="197"/>
      <c r="SZU31" s="197"/>
      <c r="SZV31" s="197"/>
      <c r="SZW31" s="197"/>
      <c r="SZX31" s="197"/>
      <c r="SZY31" s="197"/>
      <c r="SZZ31" s="197"/>
      <c r="TAA31" s="197"/>
      <c r="TAB31" s="197"/>
      <c r="TAC31" s="197"/>
      <c r="TAD31" s="197"/>
      <c r="TAE31" s="197"/>
      <c r="TAF31" s="197"/>
      <c r="TAG31" s="197"/>
      <c r="TAH31" s="197"/>
      <c r="TAI31" s="197"/>
      <c r="TAJ31" s="197"/>
      <c r="TAK31" s="197"/>
      <c r="TAL31" s="197"/>
      <c r="TAM31" s="197"/>
      <c r="TAN31" s="197"/>
      <c r="TAO31" s="197"/>
      <c r="TAP31" s="197"/>
      <c r="TAQ31" s="197"/>
      <c r="TAR31" s="197"/>
      <c r="TAS31" s="197"/>
      <c r="TAT31" s="197"/>
      <c r="TAU31" s="197"/>
      <c r="TAV31" s="197"/>
      <c r="TAW31" s="197"/>
      <c r="TAX31" s="197"/>
      <c r="TAY31" s="197"/>
      <c r="TAZ31" s="197"/>
      <c r="TBA31" s="197"/>
      <c r="TBB31" s="197"/>
      <c r="TBC31" s="197"/>
      <c r="TBD31" s="197"/>
      <c r="TBE31" s="197"/>
      <c r="TBF31" s="197"/>
      <c r="TBG31" s="197"/>
      <c r="TBH31" s="197"/>
      <c r="TBI31" s="197"/>
      <c r="TBJ31" s="197"/>
      <c r="TBK31" s="197"/>
      <c r="TBL31" s="197"/>
      <c r="TBM31" s="197"/>
      <c r="TBN31" s="197"/>
      <c r="TBO31" s="197"/>
      <c r="TBP31" s="197"/>
      <c r="TBQ31" s="197"/>
      <c r="TBR31" s="197"/>
      <c r="TBS31" s="197"/>
      <c r="TBT31" s="197"/>
      <c r="TBU31" s="197"/>
      <c r="TBV31" s="197"/>
      <c r="TBW31" s="197"/>
      <c r="TBX31" s="197"/>
      <c r="TBY31" s="197"/>
      <c r="TBZ31" s="197"/>
      <c r="TCA31" s="197"/>
      <c r="TCB31" s="197"/>
      <c r="TCC31" s="197"/>
      <c r="TCD31" s="197"/>
      <c r="TCE31" s="197"/>
      <c r="TCF31" s="197"/>
      <c r="TCG31" s="197"/>
      <c r="TCH31" s="197"/>
      <c r="TCI31" s="197"/>
      <c r="TCJ31" s="197"/>
      <c r="TCK31" s="197"/>
      <c r="TCL31" s="197"/>
      <c r="TCM31" s="197"/>
      <c r="TCN31" s="197"/>
      <c r="TCO31" s="197"/>
      <c r="TCP31" s="197"/>
      <c r="TCQ31" s="197"/>
      <c r="TCR31" s="197"/>
      <c r="TCS31" s="197"/>
      <c r="TCT31" s="197"/>
      <c r="TCU31" s="197"/>
      <c r="TCV31" s="197"/>
      <c r="TCW31" s="197"/>
      <c r="TCX31" s="197"/>
      <c r="TCY31" s="197"/>
      <c r="TCZ31" s="197"/>
      <c r="TDA31" s="197"/>
      <c r="TDB31" s="197"/>
      <c r="TDC31" s="197"/>
      <c r="TDD31" s="197"/>
      <c r="TDE31" s="197"/>
      <c r="TDF31" s="197"/>
      <c r="TDG31" s="197"/>
      <c r="TDH31" s="197"/>
      <c r="TDI31" s="197"/>
      <c r="TDJ31" s="197"/>
      <c r="TDK31" s="197"/>
      <c r="TDL31" s="197"/>
      <c r="TDM31" s="197"/>
      <c r="TDN31" s="197"/>
      <c r="TDO31" s="197"/>
      <c r="TDP31" s="197"/>
      <c r="TDQ31" s="197"/>
      <c r="TDR31" s="197"/>
      <c r="TDS31" s="197"/>
      <c r="TDT31" s="197"/>
      <c r="TDU31" s="197"/>
      <c r="TDV31" s="197"/>
      <c r="TDW31" s="197"/>
      <c r="TDX31" s="197"/>
      <c r="TDY31" s="197"/>
      <c r="TDZ31" s="197"/>
      <c r="TEA31" s="197"/>
      <c r="TEB31" s="197"/>
      <c r="TEC31" s="197"/>
      <c r="TED31" s="197"/>
      <c r="TEE31" s="197"/>
      <c r="TEF31" s="197"/>
      <c r="TEG31" s="197"/>
      <c r="TEH31" s="197"/>
      <c r="TEI31" s="197"/>
      <c r="TEJ31" s="197"/>
      <c r="TEK31" s="197"/>
      <c r="TEL31" s="197"/>
      <c r="TEM31" s="197"/>
      <c r="TEN31" s="197"/>
      <c r="TEO31" s="197"/>
      <c r="TEP31" s="197"/>
      <c r="TEQ31" s="197"/>
      <c r="TER31" s="197"/>
      <c r="TES31" s="197"/>
      <c r="TET31" s="197"/>
      <c r="TEU31" s="197"/>
      <c r="TEV31" s="197"/>
      <c r="TEW31" s="197"/>
      <c r="TEX31" s="197"/>
      <c r="TEY31" s="197"/>
      <c r="TEZ31" s="197"/>
      <c r="TFA31" s="197"/>
      <c r="TFB31" s="197"/>
      <c r="TFC31" s="197"/>
      <c r="TFD31" s="197"/>
      <c r="TFE31" s="197"/>
      <c r="TFF31" s="197"/>
      <c r="TFG31" s="197"/>
      <c r="TFH31" s="197"/>
      <c r="TFI31" s="197"/>
      <c r="TFJ31" s="197"/>
      <c r="TFK31" s="197"/>
      <c r="TFL31" s="197"/>
      <c r="TFM31" s="197"/>
      <c r="TFN31" s="197"/>
      <c r="TFO31" s="197"/>
      <c r="TFP31" s="197"/>
      <c r="TFQ31" s="197"/>
      <c r="TFR31" s="197"/>
      <c r="TFS31" s="197"/>
      <c r="TFT31" s="197"/>
      <c r="TFU31" s="197"/>
      <c r="TFV31" s="197"/>
      <c r="TFW31" s="197"/>
      <c r="TFX31" s="197"/>
      <c r="TFY31" s="197"/>
      <c r="TFZ31" s="197"/>
      <c r="TGA31" s="197"/>
      <c r="TGB31" s="197"/>
      <c r="TGC31" s="197"/>
      <c r="TGD31" s="197"/>
      <c r="TGE31" s="197"/>
      <c r="TGF31" s="197"/>
      <c r="TGG31" s="197"/>
      <c r="TGH31" s="197"/>
      <c r="TGI31" s="197"/>
      <c r="TGJ31" s="197"/>
      <c r="TGK31" s="197"/>
      <c r="TGL31" s="197"/>
      <c r="TGM31" s="197"/>
      <c r="TGN31" s="197"/>
      <c r="TGO31" s="197"/>
      <c r="TGP31" s="197"/>
      <c r="TGQ31" s="197"/>
      <c r="TGR31" s="197"/>
      <c r="TGS31" s="197"/>
      <c r="TGT31" s="197"/>
      <c r="TGU31" s="197"/>
      <c r="TGV31" s="197"/>
      <c r="TGW31" s="197"/>
      <c r="TGX31" s="197"/>
      <c r="TGY31" s="197"/>
      <c r="TGZ31" s="197"/>
      <c r="THA31" s="197"/>
      <c r="THB31" s="197"/>
      <c r="THC31" s="197"/>
      <c r="THD31" s="197"/>
      <c r="THE31" s="197"/>
      <c r="THF31" s="197"/>
      <c r="THG31" s="197"/>
      <c r="THH31" s="197"/>
      <c r="THI31" s="197"/>
      <c r="THJ31" s="197"/>
      <c r="THK31" s="197"/>
      <c r="THL31" s="197"/>
      <c r="THM31" s="197"/>
      <c r="THN31" s="197"/>
      <c r="THO31" s="197"/>
      <c r="THP31" s="197"/>
      <c r="THQ31" s="197"/>
      <c r="THR31" s="197"/>
      <c r="THS31" s="197"/>
      <c r="THT31" s="197"/>
      <c r="THU31" s="197"/>
      <c r="THV31" s="197"/>
      <c r="THW31" s="197"/>
      <c r="THX31" s="197"/>
      <c r="THY31" s="197"/>
      <c r="THZ31" s="197"/>
      <c r="TIA31" s="197"/>
      <c r="TIB31" s="197"/>
      <c r="TIC31" s="197"/>
      <c r="TID31" s="197"/>
      <c r="TIE31" s="197"/>
      <c r="TIF31" s="197"/>
      <c r="TIG31" s="197"/>
      <c r="TIH31" s="197"/>
      <c r="TII31" s="197"/>
      <c r="TIJ31" s="197"/>
      <c r="TIK31" s="197"/>
      <c r="TIL31" s="197"/>
      <c r="TIM31" s="197"/>
      <c r="TIN31" s="197"/>
      <c r="TIO31" s="197"/>
      <c r="TIP31" s="197"/>
      <c r="TIQ31" s="197"/>
      <c r="TIR31" s="197"/>
      <c r="TIS31" s="197"/>
      <c r="TIT31" s="197"/>
      <c r="TIU31" s="197"/>
      <c r="TIV31" s="197"/>
      <c r="TIW31" s="197"/>
      <c r="TIX31" s="197"/>
      <c r="TIY31" s="197"/>
      <c r="TIZ31" s="197"/>
      <c r="TJA31" s="197"/>
      <c r="TJB31" s="197"/>
      <c r="TJC31" s="197"/>
      <c r="TJD31" s="197"/>
      <c r="TJE31" s="197"/>
      <c r="TJF31" s="197"/>
      <c r="TJG31" s="197"/>
      <c r="TJH31" s="197"/>
      <c r="TJI31" s="197"/>
      <c r="TJJ31" s="197"/>
      <c r="TJK31" s="197"/>
      <c r="TJL31" s="197"/>
      <c r="TJM31" s="197"/>
      <c r="TJN31" s="197"/>
      <c r="TJO31" s="197"/>
      <c r="TJP31" s="197"/>
      <c r="TJQ31" s="197"/>
      <c r="TJR31" s="197"/>
      <c r="TJS31" s="197"/>
      <c r="TJT31" s="197"/>
      <c r="TJU31" s="197"/>
      <c r="TJV31" s="197"/>
      <c r="TJW31" s="197"/>
      <c r="TJX31" s="197"/>
      <c r="TJY31" s="197"/>
      <c r="TJZ31" s="197"/>
      <c r="TKA31" s="197"/>
      <c r="TKB31" s="197"/>
      <c r="TKC31" s="197"/>
      <c r="TKD31" s="197"/>
      <c r="TKE31" s="197"/>
      <c r="TKF31" s="197"/>
      <c r="TKG31" s="197"/>
      <c r="TKH31" s="197"/>
      <c r="TKI31" s="197"/>
      <c r="TKJ31" s="197"/>
      <c r="TKK31" s="197"/>
      <c r="TKL31" s="197"/>
      <c r="TKM31" s="197"/>
      <c r="TKN31" s="197"/>
      <c r="TKO31" s="197"/>
      <c r="TKP31" s="197"/>
      <c r="TKQ31" s="197"/>
      <c r="TKR31" s="197"/>
      <c r="TKS31" s="197"/>
      <c r="TKT31" s="197"/>
      <c r="TKU31" s="197"/>
      <c r="TKV31" s="197"/>
      <c r="TKW31" s="197"/>
      <c r="TKX31" s="197"/>
      <c r="TKY31" s="197"/>
      <c r="TKZ31" s="197"/>
      <c r="TLA31" s="197"/>
      <c r="TLB31" s="197"/>
      <c r="TLC31" s="197"/>
      <c r="TLD31" s="197"/>
      <c r="TLE31" s="197"/>
      <c r="TLF31" s="197"/>
      <c r="TLG31" s="197"/>
      <c r="TLH31" s="197"/>
      <c r="TLI31" s="197"/>
      <c r="TLJ31" s="197"/>
      <c r="TLK31" s="197"/>
      <c r="TLL31" s="197"/>
      <c r="TLM31" s="197"/>
      <c r="TLN31" s="197"/>
      <c r="TLO31" s="197"/>
      <c r="TLP31" s="197"/>
      <c r="TLQ31" s="197"/>
      <c r="TLR31" s="197"/>
      <c r="TLS31" s="197"/>
      <c r="TLT31" s="197"/>
      <c r="TLU31" s="197"/>
      <c r="TLV31" s="197"/>
      <c r="TLW31" s="197"/>
      <c r="TLX31" s="197"/>
      <c r="TLY31" s="197"/>
      <c r="TLZ31" s="197"/>
      <c r="TMA31" s="197"/>
      <c r="TMB31" s="197"/>
      <c r="TMC31" s="197"/>
      <c r="TMD31" s="197"/>
      <c r="TME31" s="197"/>
      <c r="TMF31" s="197"/>
      <c r="TMG31" s="197"/>
      <c r="TMH31" s="197"/>
      <c r="TMI31" s="197"/>
      <c r="TMJ31" s="197"/>
      <c r="TMK31" s="197"/>
      <c r="TML31" s="197"/>
      <c r="TMM31" s="197"/>
      <c r="TMN31" s="197"/>
      <c r="TMO31" s="197"/>
      <c r="TMP31" s="197"/>
      <c r="TMQ31" s="197"/>
      <c r="TMR31" s="197"/>
      <c r="TMS31" s="197"/>
      <c r="TMT31" s="197"/>
      <c r="TMU31" s="197"/>
      <c r="TMV31" s="197"/>
      <c r="TMW31" s="197"/>
      <c r="TMX31" s="197"/>
      <c r="TMY31" s="197"/>
      <c r="TMZ31" s="197"/>
      <c r="TNA31" s="197"/>
      <c r="TNB31" s="197"/>
      <c r="TNC31" s="197"/>
      <c r="TND31" s="197"/>
      <c r="TNE31" s="197"/>
      <c r="TNF31" s="197"/>
      <c r="TNG31" s="197"/>
      <c r="TNH31" s="197"/>
      <c r="TNI31" s="197"/>
      <c r="TNJ31" s="197"/>
      <c r="TNK31" s="197"/>
      <c r="TNL31" s="197"/>
      <c r="TNM31" s="197"/>
      <c r="TNN31" s="197"/>
      <c r="TNO31" s="197"/>
      <c r="TNP31" s="197"/>
      <c r="TNQ31" s="197"/>
      <c r="TNR31" s="197"/>
      <c r="TNS31" s="197"/>
      <c r="TNT31" s="197"/>
      <c r="TNU31" s="197"/>
      <c r="TNV31" s="197"/>
      <c r="TNW31" s="197"/>
      <c r="TNX31" s="197"/>
      <c r="TNY31" s="197"/>
      <c r="TNZ31" s="197"/>
      <c r="TOA31" s="197"/>
      <c r="TOB31" s="197"/>
      <c r="TOC31" s="197"/>
      <c r="TOD31" s="197"/>
      <c r="TOE31" s="197"/>
      <c r="TOF31" s="197"/>
      <c r="TOG31" s="197"/>
      <c r="TOH31" s="197"/>
      <c r="TOI31" s="197"/>
      <c r="TOJ31" s="197"/>
      <c r="TOK31" s="197"/>
      <c r="TOL31" s="197"/>
      <c r="TOM31" s="197"/>
      <c r="TON31" s="197"/>
      <c r="TOO31" s="197"/>
      <c r="TOP31" s="197"/>
      <c r="TOQ31" s="197"/>
      <c r="TOR31" s="197"/>
      <c r="TOS31" s="197"/>
      <c r="TOT31" s="197"/>
      <c r="TOU31" s="197"/>
      <c r="TOV31" s="197"/>
      <c r="TOW31" s="197"/>
      <c r="TOX31" s="197"/>
      <c r="TOY31" s="197"/>
      <c r="TOZ31" s="197"/>
      <c r="TPA31" s="197"/>
      <c r="TPB31" s="197"/>
      <c r="TPC31" s="197"/>
      <c r="TPD31" s="197"/>
      <c r="TPE31" s="197"/>
      <c r="TPF31" s="197"/>
      <c r="TPG31" s="197"/>
      <c r="TPH31" s="197"/>
      <c r="TPI31" s="197"/>
      <c r="TPJ31" s="197"/>
      <c r="TPK31" s="197"/>
      <c r="TPL31" s="197"/>
      <c r="TPM31" s="197"/>
      <c r="TPN31" s="197"/>
      <c r="TPO31" s="197"/>
      <c r="TPP31" s="197"/>
      <c r="TPQ31" s="197"/>
      <c r="TPR31" s="197"/>
      <c r="TPS31" s="197"/>
      <c r="TPT31" s="197"/>
      <c r="TPU31" s="197"/>
      <c r="TPV31" s="197"/>
      <c r="TPW31" s="197"/>
      <c r="TPX31" s="197"/>
      <c r="TPY31" s="197"/>
      <c r="TPZ31" s="197"/>
      <c r="TQA31" s="197"/>
      <c r="TQB31" s="197"/>
      <c r="TQC31" s="197"/>
      <c r="TQD31" s="197"/>
      <c r="TQE31" s="197"/>
      <c r="TQF31" s="197"/>
      <c r="TQG31" s="197"/>
      <c r="TQH31" s="197"/>
      <c r="TQI31" s="197"/>
      <c r="TQJ31" s="197"/>
      <c r="TQK31" s="197"/>
      <c r="TQL31" s="197"/>
      <c r="TQM31" s="197"/>
      <c r="TQN31" s="197"/>
      <c r="TQO31" s="197"/>
      <c r="TQP31" s="197"/>
      <c r="TQQ31" s="197"/>
      <c r="TQR31" s="197"/>
      <c r="TQS31" s="197"/>
      <c r="TQT31" s="197"/>
      <c r="TQU31" s="197"/>
      <c r="TQV31" s="197"/>
      <c r="TQW31" s="197"/>
      <c r="TQX31" s="197"/>
      <c r="TQY31" s="197"/>
      <c r="TQZ31" s="197"/>
      <c r="TRA31" s="197"/>
      <c r="TRB31" s="197"/>
      <c r="TRC31" s="197"/>
      <c r="TRD31" s="197"/>
      <c r="TRE31" s="197"/>
      <c r="TRF31" s="197"/>
      <c r="TRG31" s="197"/>
      <c r="TRH31" s="197"/>
      <c r="TRI31" s="197"/>
      <c r="TRJ31" s="197"/>
      <c r="TRK31" s="197"/>
      <c r="TRL31" s="197"/>
      <c r="TRM31" s="197"/>
      <c r="TRN31" s="197"/>
      <c r="TRO31" s="197"/>
      <c r="TRP31" s="197"/>
      <c r="TRQ31" s="197"/>
      <c r="TRR31" s="197"/>
      <c r="TRS31" s="197"/>
      <c r="TRT31" s="197"/>
      <c r="TRU31" s="197"/>
      <c r="TRV31" s="197"/>
      <c r="TRW31" s="197"/>
      <c r="TRX31" s="197"/>
      <c r="TRY31" s="197"/>
      <c r="TRZ31" s="197"/>
      <c r="TSA31" s="197"/>
      <c r="TSB31" s="197"/>
      <c r="TSC31" s="197"/>
      <c r="TSD31" s="197"/>
      <c r="TSE31" s="197"/>
      <c r="TSF31" s="197"/>
      <c r="TSG31" s="197"/>
      <c r="TSH31" s="197"/>
      <c r="TSI31" s="197"/>
      <c r="TSJ31" s="197"/>
      <c r="TSK31" s="197"/>
      <c r="TSL31" s="197"/>
      <c r="TSM31" s="197"/>
      <c r="TSN31" s="197"/>
      <c r="TSO31" s="197"/>
      <c r="TSP31" s="197"/>
      <c r="TSQ31" s="197"/>
      <c r="TSR31" s="197"/>
      <c r="TSS31" s="197"/>
      <c r="TST31" s="197"/>
      <c r="TSU31" s="197"/>
      <c r="TSV31" s="197"/>
      <c r="TSW31" s="197"/>
      <c r="TSX31" s="197"/>
      <c r="TSY31" s="197"/>
      <c r="TSZ31" s="197"/>
      <c r="TTA31" s="197"/>
      <c r="TTB31" s="197"/>
      <c r="TTC31" s="197"/>
      <c r="TTD31" s="197"/>
      <c r="TTE31" s="197"/>
      <c r="TTF31" s="197"/>
      <c r="TTG31" s="197"/>
      <c r="TTH31" s="197"/>
      <c r="TTI31" s="197"/>
      <c r="TTJ31" s="197"/>
      <c r="TTK31" s="197"/>
      <c r="TTL31" s="197"/>
      <c r="TTM31" s="197"/>
      <c r="TTN31" s="197"/>
      <c r="TTO31" s="197"/>
      <c r="TTP31" s="197"/>
      <c r="TTQ31" s="197"/>
      <c r="TTR31" s="197"/>
      <c r="TTS31" s="197"/>
      <c r="TTT31" s="197"/>
      <c r="TTU31" s="197"/>
      <c r="TTV31" s="197"/>
      <c r="TTW31" s="197"/>
      <c r="TTX31" s="197"/>
      <c r="TTY31" s="197"/>
      <c r="TTZ31" s="197"/>
      <c r="TUA31" s="197"/>
      <c r="TUB31" s="197"/>
      <c r="TUC31" s="197"/>
      <c r="TUD31" s="197"/>
      <c r="TUE31" s="197"/>
      <c r="TUF31" s="197"/>
      <c r="TUG31" s="197"/>
      <c r="TUH31" s="197"/>
      <c r="TUI31" s="197"/>
      <c r="TUJ31" s="197"/>
      <c r="TUK31" s="197"/>
      <c r="TUL31" s="197"/>
      <c r="TUM31" s="197"/>
      <c r="TUN31" s="197"/>
      <c r="TUO31" s="197"/>
      <c r="TUP31" s="197"/>
      <c r="TUQ31" s="197"/>
      <c r="TUR31" s="197"/>
      <c r="TUS31" s="197"/>
      <c r="TUT31" s="197"/>
      <c r="TUU31" s="197"/>
      <c r="TUV31" s="197"/>
      <c r="TUW31" s="197"/>
      <c r="TUX31" s="197"/>
      <c r="TUY31" s="197"/>
      <c r="TUZ31" s="197"/>
      <c r="TVA31" s="197"/>
      <c r="TVB31" s="197"/>
      <c r="TVC31" s="197"/>
      <c r="TVD31" s="197"/>
      <c r="TVE31" s="197"/>
      <c r="TVF31" s="197"/>
      <c r="TVG31" s="197"/>
      <c r="TVH31" s="197"/>
      <c r="TVI31" s="197"/>
      <c r="TVJ31" s="197"/>
      <c r="TVK31" s="197"/>
      <c r="TVL31" s="197"/>
      <c r="TVM31" s="197"/>
      <c r="TVN31" s="197"/>
      <c r="TVO31" s="197"/>
      <c r="TVP31" s="197"/>
      <c r="TVQ31" s="197"/>
      <c r="TVR31" s="197"/>
      <c r="TVS31" s="197"/>
      <c r="TVT31" s="197"/>
      <c r="TVU31" s="197"/>
      <c r="TVV31" s="197"/>
      <c r="TVW31" s="197"/>
      <c r="TVX31" s="197"/>
      <c r="TVY31" s="197"/>
      <c r="TVZ31" s="197"/>
      <c r="TWA31" s="197"/>
      <c r="TWB31" s="197"/>
      <c r="TWC31" s="197"/>
      <c r="TWD31" s="197"/>
      <c r="TWE31" s="197"/>
      <c r="TWF31" s="197"/>
      <c r="TWG31" s="197"/>
      <c r="TWH31" s="197"/>
      <c r="TWI31" s="197"/>
      <c r="TWJ31" s="197"/>
      <c r="TWK31" s="197"/>
      <c r="TWL31" s="197"/>
      <c r="TWM31" s="197"/>
      <c r="TWN31" s="197"/>
      <c r="TWO31" s="197"/>
      <c r="TWP31" s="197"/>
      <c r="TWQ31" s="197"/>
      <c r="TWR31" s="197"/>
      <c r="TWS31" s="197"/>
      <c r="TWT31" s="197"/>
      <c r="TWU31" s="197"/>
      <c r="TWV31" s="197"/>
      <c r="TWW31" s="197"/>
      <c r="TWX31" s="197"/>
      <c r="TWY31" s="197"/>
      <c r="TWZ31" s="197"/>
      <c r="TXA31" s="197"/>
      <c r="TXB31" s="197"/>
      <c r="TXC31" s="197"/>
      <c r="TXD31" s="197"/>
      <c r="TXE31" s="197"/>
      <c r="TXF31" s="197"/>
      <c r="TXG31" s="197"/>
      <c r="TXH31" s="197"/>
      <c r="TXI31" s="197"/>
      <c r="TXJ31" s="197"/>
      <c r="TXK31" s="197"/>
      <c r="TXL31" s="197"/>
      <c r="TXM31" s="197"/>
      <c r="TXN31" s="197"/>
      <c r="TXO31" s="197"/>
      <c r="TXP31" s="197"/>
      <c r="TXQ31" s="197"/>
      <c r="TXR31" s="197"/>
      <c r="TXS31" s="197"/>
      <c r="TXT31" s="197"/>
      <c r="TXU31" s="197"/>
      <c r="TXV31" s="197"/>
      <c r="TXW31" s="197"/>
      <c r="TXX31" s="197"/>
      <c r="TXY31" s="197"/>
      <c r="TXZ31" s="197"/>
      <c r="TYA31" s="197"/>
      <c r="TYB31" s="197"/>
      <c r="TYC31" s="197"/>
      <c r="TYD31" s="197"/>
      <c r="TYE31" s="197"/>
      <c r="TYF31" s="197"/>
      <c r="TYG31" s="197"/>
      <c r="TYH31" s="197"/>
      <c r="TYI31" s="197"/>
      <c r="TYJ31" s="197"/>
      <c r="TYK31" s="197"/>
      <c r="TYL31" s="197"/>
      <c r="TYM31" s="197"/>
      <c r="TYN31" s="197"/>
      <c r="TYO31" s="197"/>
      <c r="TYP31" s="197"/>
      <c r="TYQ31" s="197"/>
      <c r="TYR31" s="197"/>
      <c r="TYS31" s="197"/>
      <c r="TYT31" s="197"/>
      <c r="TYU31" s="197"/>
      <c r="TYV31" s="197"/>
      <c r="TYW31" s="197"/>
      <c r="TYX31" s="197"/>
      <c r="TYY31" s="197"/>
      <c r="TYZ31" s="197"/>
      <c r="TZA31" s="197"/>
      <c r="TZB31" s="197"/>
      <c r="TZC31" s="197"/>
      <c r="TZD31" s="197"/>
      <c r="TZE31" s="197"/>
      <c r="TZF31" s="197"/>
      <c r="TZG31" s="197"/>
      <c r="TZH31" s="197"/>
      <c r="TZI31" s="197"/>
      <c r="TZJ31" s="197"/>
      <c r="TZK31" s="197"/>
      <c r="TZL31" s="197"/>
      <c r="TZM31" s="197"/>
      <c r="TZN31" s="197"/>
      <c r="TZO31" s="197"/>
      <c r="TZP31" s="197"/>
      <c r="TZQ31" s="197"/>
      <c r="TZR31" s="197"/>
      <c r="TZS31" s="197"/>
      <c r="TZT31" s="197"/>
      <c r="TZU31" s="197"/>
      <c r="TZV31" s="197"/>
      <c r="TZW31" s="197"/>
      <c r="TZX31" s="197"/>
      <c r="TZY31" s="197"/>
      <c r="TZZ31" s="197"/>
      <c r="UAA31" s="197"/>
      <c r="UAB31" s="197"/>
      <c r="UAC31" s="197"/>
      <c r="UAD31" s="197"/>
      <c r="UAE31" s="197"/>
      <c r="UAF31" s="197"/>
      <c r="UAG31" s="197"/>
      <c r="UAH31" s="197"/>
      <c r="UAI31" s="197"/>
      <c r="UAJ31" s="197"/>
      <c r="UAK31" s="197"/>
      <c r="UAL31" s="197"/>
      <c r="UAM31" s="197"/>
      <c r="UAN31" s="197"/>
      <c r="UAO31" s="197"/>
      <c r="UAP31" s="197"/>
      <c r="UAQ31" s="197"/>
      <c r="UAR31" s="197"/>
      <c r="UAS31" s="197"/>
      <c r="UAT31" s="197"/>
      <c r="UAU31" s="197"/>
      <c r="UAV31" s="197"/>
      <c r="UAW31" s="197"/>
      <c r="UAX31" s="197"/>
      <c r="UAY31" s="197"/>
      <c r="UAZ31" s="197"/>
      <c r="UBA31" s="197"/>
      <c r="UBB31" s="197"/>
      <c r="UBC31" s="197"/>
      <c r="UBD31" s="197"/>
      <c r="UBE31" s="197"/>
      <c r="UBF31" s="197"/>
      <c r="UBG31" s="197"/>
      <c r="UBH31" s="197"/>
      <c r="UBI31" s="197"/>
      <c r="UBJ31" s="197"/>
      <c r="UBK31" s="197"/>
      <c r="UBL31" s="197"/>
      <c r="UBM31" s="197"/>
      <c r="UBN31" s="197"/>
      <c r="UBO31" s="197"/>
      <c r="UBP31" s="197"/>
      <c r="UBQ31" s="197"/>
      <c r="UBR31" s="197"/>
      <c r="UBS31" s="197"/>
      <c r="UBT31" s="197"/>
      <c r="UBU31" s="197"/>
      <c r="UBV31" s="197"/>
      <c r="UBW31" s="197"/>
      <c r="UBX31" s="197"/>
      <c r="UBY31" s="197"/>
      <c r="UBZ31" s="197"/>
      <c r="UCA31" s="197"/>
      <c r="UCB31" s="197"/>
      <c r="UCC31" s="197"/>
      <c r="UCD31" s="197"/>
      <c r="UCE31" s="197"/>
      <c r="UCF31" s="197"/>
      <c r="UCG31" s="197"/>
      <c r="UCH31" s="197"/>
      <c r="UCI31" s="197"/>
      <c r="UCJ31" s="197"/>
      <c r="UCK31" s="197"/>
      <c r="UCL31" s="197"/>
      <c r="UCM31" s="197"/>
      <c r="UCN31" s="197"/>
      <c r="UCO31" s="197"/>
      <c r="UCP31" s="197"/>
      <c r="UCQ31" s="197"/>
      <c r="UCR31" s="197"/>
      <c r="UCS31" s="197"/>
      <c r="UCT31" s="197"/>
      <c r="UCU31" s="197"/>
      <c r="UCV31" s="197"/>
      <c r="UCW31" s="197"/>
      <c r="UCX31" s="197"/>
      <c r="UCY31" s="197"/>
      <c r="UCZ31" s="197"/>
      <c r="UDA31" s="197"/>
      <c r="UDB31" s="197"/>
      <c r="UDC31" s="197"/>
      <c r="UDD31" s="197"/>
      <c r="UDE31" s="197"/>
      <c r="UDF31" s="197"/>
      <c r="UDG31" s="197"/>
      <c r="UDH31" s="197"/>
      <c r="UDI31" s="197"/>
      <c r="UDJ31" s="197"/>
      <c r="UDK31" s="197"/>
      <c r="UDL31" s="197"/>
      <c r="UDM31" s="197"/>
      <c r="UDN31" s="197"/>
      <c r="UDO31" s="197"/>
      <c r="UDP31" s="197"/>
      <c r="UDQ31" s="197"/>
      <c r="UDR31" s="197"/>
      <c r="UDS31" s="197"/>
      <c r="UDT31" s="197"/>
      <c r="UDU31" s="197"/>
      <c r="UDV31" s="197"/>
      <c r="UDW31" s="197"/>
      <c r="UDX31" s="197"/>
      <c r="UDY31" s="197"/>
      <c r="UDZ31" s="197"/>
      <c r="UEA31" s="197"/>
      <c r="UEB31" s="197"/>
      <c r="UEC31" s="197"/>
      <c r="UED31" s="197"/>
      <c r="UEE31" s="197"/>
      <c r="UEF31" s="197"/>
      <c r="UEG31" s="197"/>
      <c r="UEH31" s="197"/>
      <c r="UEI31" s="197"/>
      <c r="UEJ31" s="197"/>
      <c r="UEK31" s="197"/>
      <c r="UEL31" s="197"/>
      <c r="UEM31" s="197"/>
      <c r="UEN31" s="197"/>
      <c r="UEO31" s="197"/>
      <c r="UEP31" s="197"/>
      <c r="UEQ31" s="197"/>
      <c r="UER31" s="197"/>
      <c r="UES31" s="197"/>
      <c r="UET31" s="197"/>
      <c r="UEU31" s="197"/>
      <c r="UEV31" s="197"/>
      <c r="UEW31" s="197"/>
      <c r="UEX31" s="197"/>
      <c r="UEY31" s="197"/>
      <c r="UEZ31" s="197"/>
      <c r="UFA31" s="197"/>
      <c r="UFB31" s="197"/>
      <c r="UFC31" s="197"/>
      <c r="UFD31" s="197"/>
      <c r="UFE31" s="197"/>
      <c r="UFF31" s="197"/>
      <c r="UFG31" s="197"/>
      <c r="UFH31" s="197"/>
      <c r="UFI31" s="197"/>
      <c r="UFJ31" s="197"/>
      <c r="UFK31" s="197"/>
      <c r="UFL31" s="197"/>
      <c r="UFM31" s="197"/>
      <c r="UFN31" s="197"/>
      <c r="UFO31" s="197"/>
      <c r="UFP31" s="197"/>
      <c r="UFQ31" s="197"/>
      <c r="UFR31" s="197"/>
      <c r="UFS31" s="197"/>
      <c r="UFT31" s="197"/>
      <c r="UFU31" s="197"/>
      <c r="UFV31" s="197"/>
      <c r="UFW31" s="197"/>
      <c r="UFX31" s="197"/>
      <c r="UFY31" s="197"/>
      <c r="UFZ31" s="197"/>
      <c r="UGA31" s="197"/>
      <c r="UGB31" s="197"/>
      <c r="UGC31" s="197"/>
      <c r="UGD31" s="197"/>
      <c r="UGE31" s="197"/>
      <c r="UGF31" s="197"/>
      <c r="UGG31" s="197"/>
      <c r="UGH31" s="197"/>
      <c r="UGI31" s="197"/>
      <c r="UGJ31" s="197"/>
      <c r="UGK31" s="197"/>
      <c r="UGL31" s="197"/>
      <c r="UGM31" s="197"/>
      <c r="UGN31" s="197"/>
      <c r="UGO31" s="197"/>
      <c r="UGP31" s="197"/>
      <c r="UGQ31" s="197"/>
      <c r="UGR31" s="197"/>
      <c r="UGS31" s="197"/>
      <c r="UGT31" s="197"/>
      <c r="UGU31" s="197"/>
      <c r="UGV31" s="197"/>
      <c r="UGW31" s="197"/>
      <c r="UGX31" s="197"/>
      <c r="UGY31" s="197"/>
      <c r="UGZ31" s="197"/>
      <c r="UHA31" s="197"/>
      <c r="UHB31" s="197"/>
      <c r="UHC31" s="197"/>
      <c r="UHD31" s="197"/>
      <c r="UHE31" s="197"/>
      <c r="UHF31" s="197"/>
      <c r="UHG31" s="197"/>
      <c r="UHH31" s="197"/>
      <c r="UHI31" s="197"/>
      <c r="UHJ31" s="197"/>
      <c r="UHK31" s="197"/>
      <c r="UHL31" s="197"/>
      <c r="UHM31" s="197"/>
      <c r="UHN31" s="197"/>
      <c r="UHO31" s="197"/>
      <c r="UHP31" s="197"/>
      <c r="UHQ31" s="197"/>
      <c r="UHR31" s="197"/>
      <c r="UHS31" s="197"/>
      <c r="UHT31" s="197"/>
      <c r="UHU31" s="197"/>
      <c r="UHV31" s="197"/>
      <c r="UHW31" s="197"/>
      <c r="UHX31" s="197"/>
      <c r="UHY31" s="197"/>
      <c r="UHZ31" s="197"/>
      <c r="UIA31" s="197"/>
      <c r="UIB31" s="197"/>
      <c r="UIC31" s="197"/>
      <c r="UID31" s="197"/>
      <c r="UIE31" s="197"/>
      <c r="UIF31" s="197"/>
      <c r="UIG31" s="197"/>
      <c r="UIH31" s="197"/>
      <c r="UII31" s="197"/>
      <c r="UIJ31" s="197"/>
      <c r="UIK31" s="197"/>
      <c r="UIL31" s="197"/>
      <c r="UIM31" s="197"/>
      <c r="UIN31" s="197"/>
      <c r="UIO31" s="197"/>
      <c r="UIP31" s="197"/>
      <c r="UIQ31" s="197"/>
      <c r="UIR31" s="197"/>
      <c r="UIS31" s="197"/>
      <c r="UIT31" s="197"/>
      <c r="UIU31" s="197"/>
      <c r="UIV31" s="197"/>
      <c r="UIW31" s="197"/>
      <c r="UIX31" s="197"/>
      <c r="UIY31" s="197"/>
      <c r="UIZ31" s="197"/>
      <c r="UJA31" s="197"/>
      <c r="UJB31" s="197"/>
      <c r="UJC31" s="197"/>
      <c r="UJD31" s="197"/>
      <c r="UJE31" s="197"/>
      <c r="UJF31" s="197"/>
      <c r="UJG31" s="197"/>
      <c r="UJH31" s="197"/>
      <c r="UJI31" s="197"/>
      <c r="UJJ31" s="197"/>
      <c r="UJK31" s="197"/>
      <c r="UJL31" s="197"/>
      <c r="UJM31" s="197"/>
      <c r="UJN31" s="197"/>
      <c r="UJO31" s="197"/>
      <c r="UJP31" s="197"/>
      <c r="UJQ31" s="197"/>
      <c r="UJR31" s="197"/>
      <c r="UJS31" s="197"/>
      <c r="UJT31" s="197"/>
      <c r="UJU31" s="197"/>
      <c r="UJV31" s="197"/>
      <c r="UJW31" s="197"/>
      <c r="UJX31" s="197"/>
      <c r="UJY31" s="197"/>
      <c r="UJZ31" s="197"/>
      <c r="UKA31" s="197"/>
      <c r="UKB31" s="197"/>
      <c r="UKC31" s="197"/>
      <c r="UKD31" s="197"/>
      <c r="UKE31" s="197"/>
      <c r="UKF31" s="197"/>
      <c r="UKG31" s="197"/>
      <c r="UKH31" s="197"/>
      <c r="UKI31" s="197"/>
      <c r="UKJ31" s="197"/>
      <c r="UKK31" s="197"/>
      <c r="UKL31" s="197"/>
      <c r="UKM31" s="197"/>
      <c r="UKN31" s="197"/>
      <c r="UKO31" s="197"/>
      <c r="UKP31" s="197"/>
      <c r="UKQ31" s="197"/>
      <c r="UKR31" s="197"/>
      <c r="UKS31" s="197"/>
      <c r="UKT31" s="197"/>
      <c r="UKU31" s="197"/>
      <c r="UKV31" s="197"/>
      <c r="UKW31" s="197"/>
      <c r="UKX31" s="197"/>
      <c r="UKY31" s="197"/>
      <c r="UKZ31" s="197"/>
      <c r="ULA31" s="197"/>
      <c r="ULB31" s="197"/>
      <c r="ULC31" s="197"/>
      <c r="ULD31" s="197"/>
      <c r="ULE31" s="197"/>
      <c r="ULF31" s="197"/>
      <c r="ULG31" s="197"/>
      <c r="ULH31" s="197"/>
      <c r="ULI31" s="197"/>
      <c r="ULJ31" s="197"/>
      <c r="ULK31" s="197"/>
      <c r="ULL31" s="197"/>
      <c r="ULM31" s="197"/>
      <c r="ULN31" s="197"/>
      <c r="ULO31" s="197"/>
      <c r="ULP31" s="197"/>
      <c r="ULQ31" s="197"/>
      <c r="ULR31" s="197"/>
      <c r="ULS31" s="197"/>
      <c r="ULT31" s="197"/>
      <c r="ULU31" s="197"/>
      <c r="ULV31" s="197"/>
      <c r="ULW31" s="197"/>
      <c r="ULX31" s="197"/>
      <c r="ULY31" s="197"/>
      <c r="ULZ31" s="197"/>
      <c r="UMA31" s="197"/>
      <c r="UMB31" s="197"/>
      <c r="UMC31" s="197"/>
      <c r="UMD31" s="197"/>
      <c r="UME31" s="197"/>
      <c r="UMF31" s="197"/>
      <c r="UMG31" s="197"/>
      <c r="UMH31" s="197"/>
      <c r="UMI31" s="197"/>
      <c r="UMJ31" s="197"/>
      <c r="UMK31" s="197"/>
      <c r="UML31" s="197"/>
      <c r="UMM31" s="197"/>
      <c r="UMN31" s="197"/>
      <c r="UMO31" s="197"/>
      <c r="UMP31" s="197"/>
      <c r="UMQ31" s="197"/>
      <c r="UMR31" s="197"/>
      <c r="UMS31" s="197"/>
      <c r="UMT31" s="197"/>
      <c r="UMU31" s="197"/>
      <c r="UMV31" s="197"/>
      <c r="UMW31" s="197"/>
      <c r="UMX31" s="197"/>
      <c r="UMY31" s="197"/>
      <c r="UMZ31" s="197"/>
      <c r="UNA31" s="197"/>
      <c r="UNB31" s="197"/>
      <c r="UNC31" s="197"/>
      <c r="UND31" s="197"/>
      <c r="UNE31" s="197"/>
      <c r="UNF31" s="197"/>
      <c r="UNG31" s="197"/>
      <c r="UNH31" s="197"/>
      <c r="UNI31" s="197"/>
      <c r="UNJ31" s="197"/>
      <c r="UNK31" s="197"/>
      <c r="UNL31" s="197"/>
      <c r="UNM31" s="197"/>
      <c r="UNN31" s="197"/>
      <c r="UNO31" s="197"/>
      <c r="UNP31" s="197"/>
      <c r="UNQ31" s="197"/>
      <c r="UNR31" s="197"/>
      <c r="UNS31" s="197"/>
      <c r="UNT31" s="197"/>
      <c r="UNU31" s="197"/>
      <c r="UNV31" s="197"/>
      <c r="UNW31" s="197"/>
      <c r="UNX31" s="197"/>
      <c r="UNY31" s="197"/>
      <c r="UNZ31" s="197"/>
      <c r="UOA31" s="197"/>
      <c r="UOB31" s="197"/>
      <c r="UOC31" s="197"/>
      <c r="UOD31" s="197"/>
      <c r="UOE31" s="197"/>
      <c r="UOF31" s="197"/>
      <c r="UOG31" s="197"/>
      <c r="UOH31" s="197"/>
      <c r="UOI31" s="197"/>
      <c r="UOJ31" s="197"/>
      <c r="UOK31" s="197"/>
      <c r="UOL31" s="197"/>
      <c r="UOM31" s="197"/>
      <c r="UON31" s="197"/>
      <c r="UOO31" s="197"/>
      <c r="UOP31" s="197"/>
      <c r="UOQ31" s="197"/>
      <c r="UOR31" s="197"/>
      <c r="UOS31" s="197"/>
      <c r="UOT31" s="197"/>
      <c r="UOU31" s="197"/>
      <c r="UOV31" s="197"/>
      <c r="UOW31" s="197"/>
      <c r="UOX31" s="197"/>
      <c r="UOY31" s="197"/>
      <c r="UOZ31" s="197"/>
      <c r="UPA31" s="197"/>
      <c r="UPB31" s="197"/>
      <c r="UPC31" s="197"/>
      <c r="UPD31" s="197"/>
      <c r="UPE31" s="197"/>
      <c r="UPF31" s="197"/>
      <c r="UPG31" s="197"/>
      <c r="UPH31" s="197"/>
      <c r="UPI31" s="197"/>
      <c r="UPJ31" s="197"/>
      <c r="UPK31" s="197"/>
      <c r="UPL31" s="197"/>
      <c r="UPM31" s="197"/>
      <c r="UPN31" s="197"/>
      <c r="UPO31" s="197"/>
      <c r="UPP31" s="197"/>
      <c r="UPQ31" s="197"/>
      <c r="UPR31" s="197"/>
      <c r="UPS31" s="197"/>
      <c r="UPT31" s="197"/>
      <c r="UPU31" s="197"/>
      <c r="UPV31" s="197"/>
      <c r="UPW31" s="197"/>
      <c r="UPX31" s="197"/>
      <c r="UPY31" s="197"/>
      <c r="UPZ31" s="197"/>
      <c r="UQA31" s="197"/>
      <c r="UQB31" s="197"/>
      <c r="UQC31" s="197"/>
      <c r="UQD31" s="197"/>
      <c r="UQE31" s="197"/>
      <c r="UQF31" s="197"/>
      <c r="UQG31" s="197"/>
      <c r="UQH31" s="197"/>
      <c r="UQI31" s="197"/>
      <c r="UQJ31" s="197"/>
      <c r="UQK31" s="197"/>
      <c r="UQL31" s="197"/>
      <c r="UQM31" s="197"/>
      <c r="UQN31" s="197"/>
      <c r="UQO31" s="197"/>
      <c r="UQP31" s="197"/>
      <c r="UQQ31" s="197"/>
      <c r="UQR31" s="197"/>
      <c r="UQS31" s="197"/>
      <c r="UQT31" s="197"/>
      <c r="UQU31" s="197"/>
      <c r="UQV31" s="197"/>
      <c r="UQW31" s="197"/>
      <c r="UQX31" s="197"/>
      <c r="UQY31" s="197"/>
      <c r="UQZ31" s="197"/>
      <c r="URA31" s="197"/>
      <c r="URB31" s="197"/>
      <c r="URC31" s="197"/>
      <c r="URD31" s="197"/>
      <c r="URE31" s="197"/>
      <c r="URF31" s="197"/>
      <c r="URG31" s="197"/>
      <c r="URH31" s="197"/>
      <c r="URI31" s="197"/>
      <c r="URJ31" s="197"/>
      <c r="URK31" s="197"/>
      <c r="URL31" s="197"/>
      <c r="URM31" s="197"/>
      <c r="URN31" s="197"/>
      <c r="URO31" s="197"/>
      <c r="URP31" s="197"/>
      <c r="URQ31" s="197"/>
      <c r="URR31" s="197"/>
      <c r="URS31" s="197"/>
      <c r="URT31" s="197"/>
      <c r="URU31" s="197"/>
      <c r="URV31" s="197"/>
      <c r="URW31" s="197"/>
      <c r="URX31" s="197"/>
      <c r="URY31" s="197"/>
      <c r="URZ31" s="197"/>
      <c r="USA31" s="197"/>
      <c r="USB31" s="197"/>
      <c r="USC31" s="197"/>
      <c r="USD31" s="197"/>
      <c r="USE31" s="197"/>
      <c r="USF31" s="197"/>
      <c r="USG31" s="197"/>
      <c r="USH31" s="197"/>
      <c r="USI31" s="197"/>
      <c r="USJ31" s="197"/>
      <c r="USK31" s="197"/>
      <c r="USL31" s="197"/>
      <c r="USM31" s="197"/>
      <c r="USN31" s="197"/>
      <c r="USO31" s="197"/>
      <c r="USP31" s="197"/>
      <c r="USQ31" s="197"/>
      <c r="USR31" s="197"/>
      <c r="USS31" s="197"/>
      <c r="UST31" s="197"/>
      <c r="USU31" s="197"/>
      <c r="USV31" s="197"/>
      <c r="USW31" s="197"/>
      <c r="USX31" s="197"/>
      <c r="USY31" s="197"/>
      <c r="USZ31" s="197"/>
      <c r="UTA31" s="197"/>
      <c r="UTB31" s="197"/>
      <c r="UTC31" s="197"/>
      <c r="UTD31" s="197"/>
      <c r="UTE31" s="197"/>
      <c r="UTF31" s="197"/>
      <c r="UTG31" s="197"/>
      <c r="UTH31" s="197"/>
      <c r="UTI31" s="197"/>
      <c r="UTJ31" s="197"/>
      <c r="UTK31" s="197"/>
      <c r="UTL31" s="197"/>
      <c r="UTM31" s="197"/>
      <c r="UTN31" s="197"/>
      <c r="UTO31" s="197"/>
      <c r="UTP31" s="197"/>
      <c r="UTQ31" s="197"/>
      <c r="UTR31" s="197"/>
      <c r="UTS31" s="197"/>
      <c r="UTT31" s="197"/>
      <c r="UTU31" s="197"/>
      <c r="UTV31" s="197"/>
      <c r="UTW31" s="197"/>
      <c r="UTX31" s="197"/>
      <c r="UTY31" s="197"/>
      <c r="UTZ31" s="197"/>
      <c r="UUA31" s="197"/>
      <c r="UUB31" s="197"/>
      <c r="UUC31" s="197"/>
      <c r="UUD31" s="197"/>
      <c r="UUE31" s="197"/>
      <c r="UUF31" s="197"/>
      <c r="UUG31" s="197"/>
      <c r="UUH31" s="197"/>
      <c r="UUI31" s="197"/>
      <c r="UUJ31" s="197"/>
      <c r="UUK31" s="197"/>
      <c r="UUL31" s="197"/>
      <c r="UUM31" s="197"/>
      <c r="UUN31" s="197"/>
      <c r="UUO31" s="197"/>
      <c r="UUP31" s="197"/>
      <c r="UUQ31" s="197"/>
      <c r="UUR31" s="197"/>
      <c r="UUS31" s="197"/>
      <c r="UUT31" s="197"/>
      <c r="UUU31" s="197"/>
      <c r="UUV31" s="197"/>
      <c r="UUW31" s="197"/>
      <c r="UUX31" s="197"/>
      <c r="UUY31" s="197"/>
      <c r="UUZ31" s="197"/>
      <c r="UVA31" s="197"/>
      <c r="UVB31" s="197"/>
      <c r="UVC31" s="197"/>
      <c r="UVD31" s="197"/>
      <c r="UVE31" s="197"/>
      <c r="UVF31" s="197"/>
      <c r="UVG31" s="197"/>
      <c r="UVH31" s="197"/>
      <c r="UVI31" s="197"/>
      <c r="UVJ31" s="197"/>
      <c r="UVK31" s="197"/>
      <c r="UVL31" s="197"/>
      <c r="UVM31" s="197"/>
      <c r="UVN31" s="197"/>
      <c r="UVO31" s="197"/>
      <c r="UVP31" s="197"/>
      <c r="UVQ31" s="197"/>
      <c r="UVR31" s="197"/>
      <c r="UVS31" s="197"/>
      <c r="UVT31" s="197"/>
      <c r="UVU31" s="197"/>
      <c r="UVV31" s="197"/>
      <c r="UVW31" s="197"/>
      <c r="UVX31" s="197"/>
      <c r="UVY31" s="197"/>
      <c r="UVZ31" s="197"/>
      <c r="UWA31" s="197"/>
      <c r="UWB31" s="197"/>
      <c r="UWC31" s="197"/>
      <c r="UWD31" s="197"/>
      <c r="UWE31" s="197"/>
      <c r="UWF31" s="197"/>
      <c r="UWG31" s="197"/>
      <c r="UWH31" s="197"/>
      <c r="UWI31" s="197"/>
      <c r="UWJ31" s="197"/>
      <c r="UWK31" s="197"/>
      <c r="UWL31" s="197"/>
      <c r="UWM31" s="197"/>
      <c r="UWN31" s="197"/>
      <c r="UWO31" s="197"/>
      <c r="UWP31" s="197"/>
      <c r="UWQ31" s="197"/>
      <c r="UWR31" s="197"/>
      <c r="UWS31" s="197"/>
      <c r="UWT31" s="197"/>
      <c r="UWU31" s="197"/>
      <c r="UWV31" s="197"/>
      <c r="UWW31" s="197"/>
      <c r="UWX31" s="197"/>
      <c r="UWY31" s="197"/>
      <c r="UWZ31" s="197"/>
      <c r="UXA31" s="197"/>
      <c r="UXB31" s="197"/>
      <c r="UXC31" s="197"/>
      <c r="UXD31" s="197"/>
      <c r="UXE31" s="197"/>
      <c r="UXF31" s="197"/>
      <c r="UXG31" s="197"/>
      <c r="UXH31" s="197"/>
      <c r="UXI31" s="197"/>
      <c r="UXJ31" s="197"/>
      <c r="UXK31" s="197"/>
      <c r="UXL31" s="197"/>
      <c r="UXM31" s="197"/>
      <c r="UXN31" s="197"/>
      <c r="UXO31" s="197"/>
      <c r="UXP31" s="197"/>
      <c r="UXQ31" s="197"/>
      <c r="UXR31" s="197"/>
      <c r="UXS31" s="197"/>
      <c r="UXT31" s="197"/>
      <c r="UXU31" s="197"/>
      <c r="UXV31" s="197"/>
      <c r="UXW31" s="197"/>
      <c r="UXX31" s="197"/>
      <c r="UXY31" s="197"/>
      <c r="UXZ31" s="197"/>
      <c r="UYA31" s="197"/>
      <c r="UYB31" s="197"/>
      <c r="UYC31" s="197"/>
      <c r="UYD31" s="197"/>
      <c r="UYE31" s="197"/>
      <c r="UYF31" s="197"/>
      <c r="UYG31" s="197"/>
      <c r="UYH31" s="197"/>
      <c r="UYI31" s="197"/>
      <c r="UYJ31" s="197"/>
      <c r="UYK31" s="197"/>
      <c r="UYL31" s="197"/>
      <c r="UYM31" s="197"/>
      <c r="UYN31" s="197"/>
      <c r="UYO31" s="197"/>
      <c r="UYP31" s="197"/>
      <c r="UYQ31" s="197"/>
      <c r="UYR31" s="197"/>
      <c r="UYS31" s="197"/>
      <c r="UYT31" s="197"/>
      <c r="UYU31" s="197"/>
      <c r="UYV31" s="197"/>
      <c r="UYW31" s="197"/>
      <c r="UYX31" s="197"/>
      <c r="UYY31" s="197"/>
      <c r="UYZ31" s="197"/>
      <c r="UZA31" s="197"/>
      <c r="UZB31" s="197"/>
      <c r="UZC31" s="197"/>
      <c r="UZD31" s="197"/>
      <c r="UZE31" s="197"/>
      <c r="UZF31" s="197"/>
      <c r="UZG31" s="197"/>
      <c r="UZH31" s="197"/>
      <c r="UZI31" s="197"/>
      <c r="UZJ31" s="197"/>
      <c r="UZK31" s="197"/>
      <c r="UZL31" s="197"/>
      <c r="UZM31" s="197"/>
      <c r="UZN31" s="197"/>
      <c r="UZO31" s="197"/>
      <c r="UZP31" s="197"/>
      <c r="UZQ31" s="197"/>
      <c r="UZR31" s="197"/>
      <c r="UZS31" s="197"/>
      <c r="UZT31" s="197"/>
      <c r="UZU31" s="197"/>
      <c r="UZV31" s="197"/>
      <c r="UZW31" s="197"/>
      <c r="UZX31" s="197"/>
      <c r="UZY31" s="197"/>
      <c r="UZZ31" s="197"/>
      <c r="VAA31" s="197"/>
      <c r="VAB31" s="197"/>
      <c r="VAC31" s="197"/>
      <c r="VAD31" s="197"/>
      <c r="VAE31" s="197"/>
      <c r="VAF31" s="197"/>
      <c r="VAG31" s="197"/>
      <c r="VAH31" s="197"/>
      <c r="VAI31" s="197"/>
      <c r="VAJ31" s="197"/>
      <c r="VAK31" s="197"/>
      <c r="VAL31" s="197"/>
      <c r="VAM31" s="197"/>
      <c r="VAN31" s="197"/>
      <c r="VAO31" s="197"/>
      <c r="VAP31" s="197"/>
      <c r="VAQ31" s="197"/>
      <c r="VAR31" s="197"/>
      <c r="VAS31" s="197"/>
      <c r="VAT31" s="197"/>
      <c r="VAU31" s="197"/>
      <c r="VAV31" s="197"/>
      <c r="VAW31" s="197"/>
      <c r="VAX31" s="197"/>
      <c r="VAY31" s="197"/>
      <c r="VAZ31" s="197"/>
      <c r="VBA31" s="197"/>
      <c r="VBB31" s="197"/>
      <c r="VBC31" s="197"/>
      <c r="VBD31" s="197"/>
      <c r="VBE31" s="197"/>
      <c r="VBF31" s="197"/>
      <c r="VBG31" s="197"/>
      <c r="VBH31" s="197"/>
      <c r="VBI31" s="197"/>
      <c r="VBJ31" s="197"/>
      <c r="VBK31" s="197"/>
      <c r="VBL31" s="197"/>
      <c r="VBM31" s="197"/>
      <c r="VBN31" s="197"/>
      <c r="VBO31" s="197"/>
      <c r="VBP31" s="197"/>
      <c r="VBQ31" s="197"/>
      <c r="VBR31" s="197"/>
      <c r="VBS31" s="197"/>
      <c r="VBT31" s="197"/>
      <c r="VBU31" s="197"/>
      <c r="VBV31" s="197"/>
      <c r="VBW31" s="197"/>
      <c r="VBX31" s="197"/>
      <c r="VBY31" s="197"/>
      <c r="VBZ31" s="197"/>
      <c r="VCA31" s="197"/>
      <c r="VCB31" s="197"/>
      <c r="VCC31" s="197"/>
      <c r="VCD31" s="197"/>
      <c r="VCE31" s="197"/>
      <c r="VCF31" s="197"/>
      <c r="VCG31" s="197"/>
      <c r="VCH31" s="197"/>
      <c r="VCI31" s="197"/>
      <c r="VCJ31" s="197"/>
      <c r="VCK31" s="197"/>
      <c r="VCL31" s="197"/>
      <c r="VCM31" s="197"/>
      <c r="VCN31" s="197"/>
      <c r="VCO31" s="197"/>
      <c r="VCP31" s="197"/>
      <c r="VCQ31" s="197"/>
      <c r="VCR31" s="197"/>
      <c r="VCS31" s="197"/>
      <c r="VCT31" s="197"/>
      <c r="VCU31" s="197"/>
      <c r="VCV31" s="197"/>
      <c r="VCW31" s="197"/>
      <c r="VCX31" s="197"/>
      <c r="VCY31" s="197"/>
      <c r="VCZ31" s="197"/>
      <c r="VDA31" s="197"/>
      <c r="VDB31" s="197"/>
      <c r="VDC31" s="197"/>
      <c r="VDD31" s="197"/>
      <c r="VDE31" s="197"/>
      <c r="VDF31" s="197"/>
      <c r="VDG31" s="197"/>
      <c r="VDH31" s="197"/>
      <c r="VDI31" s="197"/>
      <c r="VDJ31" s="197"/>
      <c r="VDK31" s="197"/>
      <c r="VDL31" s="197"/>
      <c r="VDM31" s="197"/>
      <c r="VDN31" s="197"/>
      <c r="VDO31" s="197"/>
      <c r="VDP31" s="197"/>
      <c r="VDQ31" s="197"/>
      <c r="VDR31" s="197"/>
      <c r="VDS31" s="197"/>
      <c r="VDT31" s="197"/>
      <c r="VDU31" s="197"/>
      <c r="VDV31" s="197"/>
      <c r="VDW31" s="197"/>
      <c r="VDX31" s="197"/>
      <c r="VDY31" s="197"/>
      <c r="VDZ31" s="197"/>
      <c r="VEA31" s="197"/>
      <c r="VEB31" s="197"/>
      <c r="VEC31" s="197"/>
      <c r="VED31" s="197"/>
      <c r="VEE31" s="197"/>
      <c r="VEF31" s="197"/>
      <c r="VEG31" s="197"/>
      <c r="VEH31" s="197"/>
      <c r="VEI31" s="197"/>
      <c r="VEJ31" s="197"/>
      <c r="VEK31" s="197"/>
      <c r="VEL31" s="197"/>
      <c r="VEM31" s="197"/>
      <c r="VEN31" s="197"/>
      <c r="VEO31" s="197"/>
      <c r="VEP31" s="197"/>
      <c r="VEQ31" s="197"/>
      <c r="VER31" s="197"/>
      <c r="VES31" s="197"/>
      <c r="VET31" s="197"/>
      <c r="VEU31" s="197"/>
      <c r="VEV31" s="197"/>
      <c r="VEW31" s="197"/>
      <c r="VEX31" s="197"/>
      <c r="VEY31" s="197"/>
      <c r="VEZ31" s="197"/>
      <c r="VFA31" s="197"/>
      <c r="VFB31" s="197"/>
      <c r="VFC31" s="197"/>
      <c r="VFD31" s="197"/>
      <c r="VFE31" s="197"/>
      <c r="VFF31" s="197"/>
      <c r="VFG31" s="197"/>
      <c r="VFH31" s="197"/>
      <c r="VFI31" s="197"/>
      <c r="VFJ31" s="197"/>
      <c r="VFK31" s="197"/>
      <c r="VFL31" s="197"/>
      <c r="VFM31" s="197"/>
      <c r="VFN31" s="197"/>
      <c r="VFO31" s="197"/>
      <c r="VFP31" s="197"/>
      <c r="VFQ31" s="197"/>
      <c r="VFR31" s="197"/>
      <c r="VFS31" s="197"/>
      <c r="VFT31" s="197"/>
      <c r="VFU31" s="197"/>
      <c r="VFV31" s="197"/>
      <c r="VFW31" s="197"/>
      <c r="VFX31" s="197"/>
      <c r="VFY31" s="197"/>
      <c r="VFZ31" s="197"/>
      <c r="VGA31" s="197"/>
      <c r="VGB31" s="197"/>
      <c r="VGC31" s="197"/>
      <c r="VGD31" s="197"/>
      <c r="VGE31" s="197"/>
      <c r="VGF31" s="197"/>
      <c r="VGG31" s="197"/>
      <c r="VGH31" s="197"/>
      <c r="VGI31" s="197"/>
      <c r="VGJ31" s="197"/>
      <c r="VGK31" s="197"/>
      <c r="VGL31" s="197"/>
      <c r="VGM31" s="197"/>
      <c r="VGN31" s="197"/>
      <c r="VGO31" s="197"/>
      <c r="VGP31" s="197"/>
      <c r="VGQ31" s="197"/>
      <c r="VGR31" s="197"/>
      <c r="VGS31" s="197"/>
      <c r="VGT31" s="197"/>
      <c r="VGU31" s="197"/>
      <c r="VGV31" s="197"/>
      <c r="VGW31" s="197"/>
      <c r="VGX31" s="197"/>
      <c r="VGY31" s="197"/>
      <c r="VGZ31" s="197"/>
      <c r="VHA31" s="197"/>
      <c r="VHB31" s="197"/>
      <c r="VHC31" s="197"/>
      <c r="VHD31" s="197"/>
      <c r="VHE31" s="197"/>
      <c r="VHF31" s="197"/>
      <c r="VHG31" s="197"/>
      <c r="VHH31" s="197"/>
      <c r="VHI31" s="197"/>
      <c r="VHJ31" s="197"/>
      <c r="VHK31" s="197"/>
      <c r="VHL31" s="197"/>
      <c r="VHM31" s="197"/>
      <c r="VHN31" s="197"/>
      <c r="VHO31" s="197"/>
      <c r="VHP31" s="197"/>
      <c r="VHQ31" s="197"/>
      <c r="VHR31" s="197"/>
      <c r="VHS31" s="197"/>
      <c r="VHT31" s="197"/>
      <c r="VHU31" s="197"/>
      <c r="VHV31" s="197"/>
      <c r="VHW31" s="197"/>
      <c r="VHX31" s="197"/>
      <c r="VHY31" s="197"/>
      <c r="VHZ31" s="197"/>
      <c r="VIA31" s="197"/>
      <c r="VIB31" s="197"/>
      <c r="VIC31" s="197"/>
      <c r="VID31" s="197"/>
      <c r="VIE31" s="197"/>
      <c r="VIF31" s="197"/>
      <c r="VIG31" s="197"/>
      <c r="VIH31" s="197"/>
      <c r="VII31" s="197"/>
      <c r="VIJ31" s="197"/>
      <c r="VIK31" s="197"/>
      <c r="VIL31" s="197"/>
      <c r="VIM31" s="197"/>
      <c r="VIN31" s="197"/>
      <c r="VIO31" s="197"/>
      <c r="VIP31" s="197"/>
      <c r="VIQ31" s="197"/>
      <c r="VIR31" s="197"/>
      <c r="VIS31" s="197"/>
      <c r="VIT31" s="197"/>
      <c r="VIU31" s="197"/>
      <c r="VIV31" s="197"/>
      <c r="VIW31" s="197"/>
      <c r="VIX31" s="197"/>
      <c r="VIY31" s="197"/>
      <c r="VIZ31" s="197"/>
      <c r="VJA31" s="197"/>
      <c r="VJB31" s="197"/>
      <c r="VJC31" s="197"/>
      <c r="VJD31" s="197"/>
      <c r="VJE31" s="197"/>
      <c r="VJF31" s="197"/>
      <c r="VJG31" s="197"/>
      <c r="VJH31" s="197"/>
      <c r="VJI31" s="197"/>
      <c r="VJJ31" s="197"/>
      <c r="VJK31" s="197"/>
      <c r="VJL31" s="197"/>
      <c r="VJM31" s="197"/>
      <c r="VJN31" s="197"/>
      <c r="VJO31" s="197"/>
      <c r="VJP31" s="197"/>
      <c r="VJQ31" s="197"/>
      <c r="VJR31" s="197"/>
      <c r="VJS31" s="197"/>
      <c r="VJT31" s="197"/>
      <c r="VJU31" s="197"/>
      <c r="VJV31" s="197"/>
      <c r="VJW31" s="197"/>
      <c r="VJX31" s="197"/>
      <c r="VJY31" s="197"/>
      <c r="VJZ31" s="197"/>
      <c r="VKA31" s="197"/>
      <c r="VKB31" s="197"/>
      <c r="VKC31" s="197"/>
      <c r="VKD31" s="197"/>
      <c r="VKE31" s="197"/>
      <c r="VKF31" s="197"/>
      <c r="VKG31" s="197"/>
      <c r="VKH31" s="197"/>
      <c r="VKI31" s="197"/>
      <c r="VKJ31" s="197"/>
      <c r="VKK31" s="197"/>
      <c r="VKL31" s="197"/>
      <c r="VKM31" s="197"/>
      <c r="VKN31" s="197"/>
      <c r="VKO31" s="197"/>
      <c r="VKP31" s="197"/>
      <c r="VKQ31" s="197"/>
      <c r="VKR31" s="197"/>
      <c r="VKS31" s="197"/>
      <c r="VKT31" s="197"/>
      <c r="VKU31" s="197"/>
      <c r="VKV31" s="197"/>
      <c r="VKW31" s="197"/>
      <c r="VKX31" s="197"/>
      <c r="VKY31" s="197"/>
      <c r="VKZ31" s="197"/>
      <c r="VLA31" s="197"/>
      <c r="VLB31" s="197"/>
      <c r="VLC31" s="197"/>
      <c r="VLD31" s="197"/>
      <c r="VLE31" s="197"/>
      <c r="VLF31" s="197"/>
      <c r="VLG31" s="197"/>
      <c r="VLH31" s="197"/>
      <c r="VLI31" s="197"/>
      <c r="VLJ31" s="197"/>
      <c r="VLK31" s="197"/>
      <c r="VLL31" s="197"/>
      <c r="VLM31" s="197"/>
      <c r="VLN31" s="197"/>
      <c r="VLO31" s="197"/>
      <c r="VLP31" s="197"/>
      <c r="VLQ31" s="197"/>
      <c r="VLR31" s="197"/>
      <c r="VLS31" s="197"/>
      <c r="VLT31" s="197"/>
      <c r="VLU31" s="197"/>
      <c r="VLV31" s="197"/>
      <c r="VLW31" s="197"/>
      <c r="VLX31" s="197"/>
      <c r="VLY31" s="197"/>
      <c r="VLZ31" s="197"/>
      <c r="VMA31" s="197"/>
      <c r="VMB31" s="197"/>
      <c r="VMC31" s="197"/>
      <c r="VMD31" s="197"/>
      <c r="VME31" s="197"/>
      <c r="VMF31" s="197"/>
      <c r="VMG31" s="197"/>
      <c r="VMH31" s="197"/>
      <c r="VMI31" s="197"/>
      <c r="VMJ31" s="197"/>
      <c r="VMK31" s="197"/>
      <c r="VML31" s="197"/>
      <c r="VMM31" s="197"/>
      <c r="VMN31" s="197"/>
      <c r="VMO31" s="197"/>
      <c r="VMP31" s="197"/>
      <c r="VMQ31" s="197"/>
      <c r="VMR31" s="197"/>
      <c r="VMS31" s="197"/>
      <c r="VMT31" s="197"/>
      <c r="VMU31" s="197"/>
      <c r="VMV31" s="197"/>
      <c r="VMW31" s="197"/>
      <c r="VMX31" s="197"/>
      <c r="VMY31" s="197"/>
      <c r="VMZ31" s="197"/>
      <c r="VNA31" s="197"/>
      <c r="VNB31" s="197"/>
      <c r="VNC31" s="197"/>
      <c r="VND31" s="197"/>
      <c r="VNE31" s="197"/>
      <c r="VNF31" s="197"/>
      <c r="VNG31" s="197"/>
      <c r="VNH31" s="197"/>
      <c r="VNI31" s="197"/>
      <c r="VNJ31" s="197"/>
      <c r="VNK31" s="197"/>
      <c r="VNL31" s="197"/>
      <c r="VNM31" s="197"/>
      <c r="VNN31" s="197"/>
      <c r="VNO31" s="197"/>
      <c r="VNP31" s="197"/>
      <c r="VNQ31" s="197"/>
      <c r="VNR31" s="197"/>
      <c r="VNS31" s="197"/>
      <c r="VNT31" s="197"/>
      <c r="VNU31" s="197"/>
      <c r="VNV31" s="197"/>
      <c r="VNW31" s="197"/>
      <c r="VNX31" s="197"/>
      <c r="VNY31" s="197"/>
      <c r="VNZ31" s="197"/>
      <c r="VOA31" s="197"/>
      <c r="VOB31" s="197"/>
      <c r="VOC31" s="197"/>
      <c r="VOD31" s="197"/>
      <c r="VOE31" s="197"/>
      <c r="VOF31" s="197"/>
      <c r="VOG31" s="197"/>
      <c r="VOH31" s="197"/>
      <c r="VOI31" s="197"/>
      <c r="VOJ31" s="197"/>
      <c r="VOK31" s="197"/>
      <c r="VOL31" s="197"/>
      <c r="VOM31" s="197"/>
      <c r="VON31" s="197"/>
      <c r="VOO31" s="197"/>
      <c r="VOP31" s="197"/>
      <c r="VOQ31" s="197"/>
      <c r="VOR31" s="197"/>
      <c r="VOS31" s="197"/>
      <c r="VOT31" s="197"/>
      <c r="VOU31" s="197"/>
      <c r="VOV31" s="197"/>
      <c r="VOW31" s="197"/>
      <c r="VOX31" s="197"/>
      <c r="VOY31" s="197"/>
      <c r="VOZ31" s="197"/>
      <c r="VPA31" s="197"/>
      <c r="VPB31" s="197"/>
      <c r="VPC31" s="197"/>
      <c r="VPD31" s="197"/>
      <c r="VPE31" s="197"/>
      <c r="VPF31" s="197"/>
      <c r="VPG31" s="197"/>
      <c r="VPH31" s="197"/>
      <c r="VPI31" s="197"/>
      <c r="VPJ31" s="197"/>
      <c r="VPK31" s="197"/>
      <c r="VPL31" s="197"/>
      <c r="VPM31" s="197"/>
      <c r="VPN31" s="197"/>
      <c r="VPO31" s="197"/>
      <c r="VPP31" s="197"/>
      <c r="VPQ31" s="197"/>
      <c r="VPR31" s="197"/>
      <c r="VPS31" s="197"/>
      <c r="VPT31" s="197"/>
      <c r="VPU31" s="197"/>
      <c r="VPV31" s="197"/>
      <c r="VPW31" s="197"/>
      <c r="VPX31" s="197"/>
      <c r="VPY31" s="197"/>
      <c r="VPZ31" s="197"/>
      <c r="VQA31" s="197"/>
      <c r="VQB31" s="197"/>
      <c r="VQC31" s="197"/>
      <c r="VQD31" s="197"/>
      <c r="VQE31" s="197"/>
      <c r="VQF31" s="197"/>
      <c r="VQG31" s="197"/>
      <c r="VQH31" s="197"/>
      <c r="VQI31" s="197"/>
      <c r="VQJ31" s="197"/>
      <c r="VQK31" s="197"/>
      <c r="VQL31" s="197"/>
      <c r="VQM31" s="197"/>
      <c r="VQN31" s="197"/>
      <c r="VQO31" s="197"/>
      <c r="VQP31" s="197"/>
      <c r="VQQ31" s="197"/>
      <c r="VQR31" s="197"/>
      <c r="VQS31" s="197"/>
      <c r="VQT31" s="197"/>
      <c r="VQU31" s="197"/>
      <c r="VQV31" s="197"/>
      <c r="VQW31" s="197"/>
      <c r="VQX31" s="197"/>
      <c r="VQY31" s="197"/>
      <c r="VQZ31" s="197"/>
      <c r="VRA31" s="197"/>
      <c r="VRB31" s="197"/>
      <c r="VRC31" s="197"/>
      <c r="VRD31" s="197"/>
      <c r="VRE31" s="197"/>
      <c r="VRF31" s="197"/>
      <c r="VRG31" s="197"/>
      <c r="VRH31" s="197"/>
      <c r="VRI31" s="197"/>
      <c r="VRJ31" s="197"/>
      <c r="VRK31" s="197"/>
      <c r="VRL31" s="197"/>
      <c r="VRM31" s="197"/>
      <c r="VRN31" s="197"/>
      <c r="VRO31" s="197"/>
      <c r="VRP31" s="197"/>
      <c r="VRQ31" s="197"/>
      <c r="VRR31" s="197"/>
      <c r="VRS31" s="197"/>
      <c r="VRT31" s="197"/>
      <c r="VRU31" s="197"/>
      <c r="VRV31" s="197"/>
      <c r="VRW31" s="197"/>
      <c r="VRX31" s="197"/>
      <c r="VRY31" s="197"/>
      <c r="VRZ31" s="197"/>
      <c r="VSA31" s="197"/>
      <c r="VSB31" s="197"/>
      <c r="VSC31" s="197"/>
      <c r="VSD31" s="197"/>
      <c r="VSE31" s="197"/>
      <c r="VSF31" s="197"/>
      <c r="VSG31" s="197"/>
      <c r="VSH31" s="197"/>
      <c r="VSI31" s="197"/>
      <c r="VSJ31" s="197"/>
      <c r="VSK31" s="197"/>
      <c r="VSL31" s="197"/>
      <c r="VSM31" s="197"/>
      <c r="VSN31" s="197"/>
      <c r="VSO31" s="197"/>
      <c r="VSP31" s="197"/>
      <c r="VSQ31" s="197"/>
      <c r="VSR31" s="197"/>
      <c r="VSS31" s="197"/>
      <c r="VST31" s="197"/>
      <c r="VSU31" s="197"/>
      <c r="VSV31" s="197"/>
      <c r="VSW31" s="197"/>
      <c r="VSX31" s="197"/>
      <c r="VSY31" s="197"/>
      <c r="VSZ31" s="197"/>
      <c r="VTA31" s="197"/>
      <c r="VTB31" s="197"/>
      <c r="VTC31" s="197"/>
      <c r="VTD31" s="197"/>
      <c r="VTE31" s="197"/>
      <c r="VTF31" s="197"/>
      <c r="VTG31" s="197"/>
      <c r="VTH31" s="197"/>
      <c r="VTI31" s="197"/>
      <c r="VTJ31" s="197"/>
      <c r="VTK31" s="197"/>
      <c r="VTL31" s="197"/>
      <c r="VTM31" s="197"/>
      <c r="VTN31" s="197"/>
      <c r="VTO31" s="197"/>
      <c r="VTP31" s="197"/>
      <c r="VTQ31" s="197"/>
      <c r="VTR31" s="197"/>
      <c r="VTS31" s="197"/>
      <c r="VTT31" s="197"/>
      <c r="VTU31" s="197"/>
      <c r="VTV31" s="197"/>
      <c r="VTW31" s="197"/>
      <c r="VTX31" s="197"/>
      <c r="VTY31" s="197"/>
      <c r="VTZ31" s="197"/>
      <c r="VUA31" s="197"/>
      <c r="VUB31" s="197"/>
      <c r="VUC31" s="197"/>
      <c r="VUD31" s="197"/>
      <c r="VUE31" s="197"/>
      <c r="VUF31" s="197"/>
      <c r="VUG31" s="197"/>
      <c r="VUH31" s="197"/>
      <c r="VUI31" s="197"/>
      <c r="VUJ31" s="197"/>
      <c r="VUK31" s="197"/>
      <c r="VUL31" s="197"/>
      <c r="VUM31" s="197"/>
      <c r="VUN31" s="197"/>
      <c r="VUO31" s="197"/>
      <c r="VUP31" s="197"/>
      <c r="VUQ31" s="197"/>
      <c r="VUR31" s="197"/>
      <c r="VUS31" s="197"/>
      <c r="VUT31" s="197"/>
      <c r="VUU31" s="197"/>
      <c r="VUV31" s="197"/>
      <c r="VUW31" s="197"/>
      <c r="VUX31" s="197"/>
      <c r="VUY31" s="197"/>
      <c r="VUZ31" s="197"/>
      <c r="VVA31" s="197"/>
      <c r="VVB31" s="197"/>
      <c r="VVC31" s="197"/>
      <c r="VVD31" s="197"/>
      <c r="VVE31" s="197"/>
      <c r="VVF31" s="197"/>
      <c r="VVG31" s="197"/>
      <c r="VVH31" s="197"/>
      <c r="VVI31" s="197"/>
      <c r="VVJ31" s="197"/>
      <c r="VVK31" s="197"/>
      <c r="VVL31" s="197"/>
      <c r="VVM31" s="197"/>
      <c r="VVN31" s="197"/>
      <c r="VVO31" s="197"/>
      <c r="VVP31" s="197"/>
      <c r="VVQ31" s="197"/>
      <c r="VVR31" s="197"/>
      <c r="VVS31" s="197"/>
      <c r="VVT31" s="197"/>
      <c r="VVU31" s="197"/>
      <c r="VVV31" s="197"/>
      <c r="VVW31" s="197"/>
      <c r="VVX31" s="197"/>
      <c r="VVY31" s="197"/>
      <c r="VVZ31" s="197"/>
      <c r="VWA31" s="197"/>
      <c r="VWB31" s="197"/>
      <c r="VWC31" s="197"/>
      <c r="VWD31" s="197"/>
      <c r="VWE31" s="197"/>
      <c r="VWF31" s="197"/>
      <c r="VWG31" s="197"/>
      <c r="VWH31" s="197"/>
      <c r="VWI31" s="197"/>
      <c r="VWJ31" s="197"/>
      <c r="VWK31" s="197"/>
      <c r="VWL31" s="197"/>
      <c r="VWM31" s="197"/>
      <c r="VWN31" s="197"/>
      <c r="VWO31" s="197"/>
      <c r="VWP31" s="197"/>
      <c r="VWQ31" s="197"/>
      <c r="VWR31" s="197"/>
      <c r="VWS31" s="197"/>
      <c r="VWT31" s="197"/>
      <c r="VWU31" s="197"/>
      <c r="VWV31" s="197"/>
      <c r="VWW31" s="197"/>
      <c r="VWX31" s="197"/>
      <c r="VWY31" s="197"/>
      <c r="VWZ31" s="197"/>
      <c r="VXA31" s="197"/>
      <c r="VXB31" s="197"/>
      <c r="VXC31" s="197"/>
      <c r="VXD31" s="197"/>
      <c r="VXE31" s="197"/>
      <c r="VXF31" s="197"/>
      <c r="VXG31" s="197"/>
      <c r="VXH31" s="197"/>
      <c r="VXI31" s="197"/>
      <c r="VXJ31" s="197"/>
      <c r="VXK31" s="197"/>
      <c r="VXL31" s="197"/>
      <c r="VXM31" s="197"/>
      <c r="VXN31" s="197"/>
      <c r="VXO31" s="197"/>
      <c r="VXP31" s="197"/>
      <c r="VXQ31" s="197"/>
      <c r="VXR31" s="197"/>
      <c r="VXS31" s="197"/>
      <c r="VXT31" s="197"/>
      <c r="VXU31" s="197"/>
      <c r="VXV31" s="197"/>
      <c r="VXW31" s="197"/>
      <c r="VXX31" s="197"/>
      <c r="VXY31" s="197"/>
      <c r="VXZ31" s="197"/>
      <c r="VYA31" s="197"/>
      <c r="VYB31" s="197"/>
      <c r="VYC31" s="197"/>
      <c r="VYD31" s="197"/>
      <c r="VYE31" s="197"/>
      <c r="VYF31" s="197"/>
      <c r="VYG31" s="197"/>
      <c r="VYH31" s="197"/>
      <c r="VYI31" s="197"/>
      <c r="VYJ31" s="197"/>
      <c r="VYK31" s="197"/>
      <c r="VYL31" s="197"/>
      <c r="VYM31" s="197"/>
      <c r="VYN31" s="197"/>
      <c r="VYO31" s="197"/>
      <c r="VYP31" s="197"/>
      <c r="VYQ31" s="197"/>
      <c r="VYR31" s="197"/>
      <c r="VYS31" s="197"/>
      <c r="VYT31" s="197"/>
      <c r="VYU31" s="197"/>
      <c r="VYV31" s="197"/>
      <c r="VYW31" s="197"/>
      <c r="VYX31" s="197"/>
      <c r="VYY31" s="197"/>
      <c r="VYZ31" s="197"/>
      <c r="VZA31" s="197"/>
      <c r="VZB31" s="197"/>
      <c r="VZC31" s="197"/>
      <c r="VZD31" s="197"/>
      <c r="VZE31" s="197"/>
      <c r="VZF31" s="197"/>
      <c r="VZG31" s="197"/>
      <c r="VZH31" s="197"/>
      <c r="VZI31" s="197"/>
      <c r="VZJ31" s="197"/>
      <c r="VZK31" s="197"/>
      <c r="VZL31" s="197"/>
      <c r="VZM31" s="197"/>
      <c r="VZN31" s="197"/>
      <c r="VZO31" s="197"/>
      <c r="VZP31" s="197"/>
      <c r="VZQ31" s="197"/>
      <c r="VZR31" s="197"/>
      <c r="VZS31" s="197"/>
      <c r="VZT31" s="197"/>
      <c r="VZU31" s="197"/>
      <c r="VZV31" s="197"/>
      <c r="VZW31" s="197"/>
      <c r="VZX31" s="197"/>
      <c r="VZY31" s="197"/>
      <c r="VZZ31" s="197"/>
      <c r="WAA31" s="197"/>
      <c r="WAB31" s="197"/>
      <c r="WAC31" s="197"/>
      <c r="WAD31" s="197"/>
      <c r="WAE31" s="197"/>
      <c r="WAF31" s="197"/>
      <c r="WAG31" s="197"/>
      <c r="WAH31" s="197"/>
      <c r="WAI31" s="197"/>
      <c r="WAJ31" s="197"/>
      <c r="WAK31" s="197"/>
      <c r="WAL31" s="197"/>
      <c r="WAM31" s="197"/>
      <c r="WAN31" s="197"/>
      <c r="WAO31" s="197"/>
      <c r="WAP31" s="197"/>
      <c r="WAQ31" s="197"/>
      <c r="WAR31" s="197"/>
      <c r="WAS31" s="197"/>
      <c r="WAT31" s="197"/>
      <c r="WAU31" s="197"/>
      <c r="WAV31" s="197"/>
      <c r="WAW31" s="197"/>
      <c r="WAX31" s="197"/>
      <c r="WAY31" s="197"/>
      <c r="WAZ31" s="197"/>
      <c r="WBA31" s="197"/>
      <c r="WBB31" s="197"/>
      <c r="WBC31" s="197"/>
      <c r="WBD31" s="197"/>
      <c r="WBE31" s="197"/>
      <c r="WBF31" s="197"/>
      <c r="WBG31" s="197"/>
      <c r="WBH31" s="197"/>
      <c r="WBI31" s="197"/>
      <c r="WBJ31" s="197"/>
      <c r="WBK31" s="197"/>
      <c r="WBL31" s="197"/>
      <c r="WBM31" s="197"/>
      <c r="WBN31" s="197"/>
      <c r="WBO31" s="197"/>
      <c r="WBP31" s="197"/>
      <c r="WBQ31" s="197"/>
      <c r="WBR31" s="197"/>
      <c r="WBS31" s="197"/>
      <c r="WBT31" s="197"/>
      <c r="WBU31" s="197"/>
      <c r="WBV31" s="197"/>
      <c r="WBW31" s="197"/>
      <c r="WBX31" s="197"/>
      <c r="WBY31" s="197"/>
      <c r="WBZ31" s="197"/>
      <c r="WCA31" s="197"/>
      <c r="WCB31" s="197"/>
      <c r="WCC31" s="197"/>
      <c r="WCD31" s="197"/>
      <c r="WCE31" s="197"/>
      <c r="WCF31" s="197"/>
      <c r="WCG31" s="197"/>
      <c r="WCH31" s="197"/>
      <c r="WCI31" s="197"/>
      <c r="WCJ31" s="197"/>
      <c r="WCK31" s="197"/>
      <c r="WCL31" s="197"/>
      <c r="WCM31" s="197"/>
      <c r="WCN31" s="197"/>
      <c r="WCO31" s="197"/>
      <c r="WCP31" s="197"/>
      <c r="WCQ31" s="197"/>
      <c r="WCR31" s="197"/>
      <c r="WCS31" s="197"/>
      <c r="WCT31" s="197"/>
      <c r="WCU31" s="197"/>
      <c r="WCV31" s="197"/>
      <c r="WCW31" s="197"/>
      <c r="WCX31" s="197"/>
      <c r="WCY31" s="197"/>
      <c r="WCZ31" s="197"/>
      <c r="WDA31" s="197"/>
      <c r="WDB31" s="197"/>
      <c r="WDC31" s="197"/>
      <c r="WDD31" s="197"/>
      <c r="WDE31" s="197"/>
      <c r="WDF31" s="197"/>
      <c r="WDG31" s="197"/>
      <c r="WDH31" s="197"/>
      <c r="WDI31" s="197"/>
      <c r="WDJ31" s="197"/>
      <c r="WDK31" s="197"/>
      <c r="WDL31" s="197"/>
      <c r="WDM31" s="197"/>
      <c r="WDN31" s="197"/>
      <c r="WDO31" s="197"/>
      <c r="WDP31" s="197"/>
      <c r="WDQ31" s="197"/>
      <c r="WDR31" s="197"/>
      <c r="WDS31" s="197"/>
      <c r="WDT31" s="197"/>
      <c r="WDU31" s="197"/>
      <c r="WDV31" s="197"/>
      <c r="WDW31" s="197"/>
      <c r="WDX31" s="197"/>
      <c r="WDY31" s="197"/>
      <c r="WDZ31" s="197"/>
      <c r="WEA31" s="197"/>
      <c r="WEB31" s="197"/>
      <c r="WEC31" s="197"/>
      <c r="WED31" s="197"/>
      <c r="WEE31" s="197"/>
      <c r="WEF31" s="197"/>
      <c r="WEG31" s="197"/>
      <c r="WEH31" s="197"/>
      <c r="WEI31" s="197"/>
      <c r="WEJ31" s="197"/>
      <c r="WEK31" s="197"/>
      <c r="WEL31" s="197"/>
      <c r="WEM31" s="197"/>
      <c r="WEN31" s="197"/>
      <c r="WEO31" s="197"/>
      <c r="WEP31" s="197"/>
      <c r="WEQ31" s="197"/>
      <c r="WER31" s="197"/>
      <c r="WES31" s="197"/>
      <c r="WET31" s="197"/>
      <c r="WEU31" s="197"/>
      <c r="WEV31" s="197"/>
      <c r="WEW31" s="197"/>
      <c r="WEX31" s="197"/>
      <c r="WEY31" s="197"/>
      <c r="WEZ31" s="197"/>
      <c r="WFA31" s="197"/>
      <c r="WFB31" s="197"/>
      <c r="WFC31" s="197"/>
      <c r="WFD31" s="197"/>
      <c r="WFE31" s="197"/>
      <c r="WFF31" s="197"/>
      <c r="WFG31" s="197"/>
      <c r="WFH31" s="197"/>
      <c r="WFI31" s="197"/>
      <c r="WFJ31" s="197"/>
      <c r="WFK31" s="197"/>
      <c r="WFL31" s="197"/>
      <c r="WFM31" s="197"/>
      <c r="WFN31" s="197"/>
      <c r="WFO31" s="197"/>
      <c r="WFP31" s="197"/>
      <c r="WFQ31" s="197"/>
      <c r="WFR31" s="197"/>
      <c r="WFS31" s="197"/>
      <c r="WFT31" s="197"/>
      <c r="WFU31" s="197"/>
      <c r="WFV31" s="197"/>
      <c r="WFW31" s="197"/>
      <c r="WFX31" s="197"/>
      <c r="WFY31" s="197"/>
      <c r="WFZ31" s="197"/>
      <c r="WGA31" s="197"/>
      <c r="WGB31" s="197"/>
      <c r="WGC31" s="197"/>
      <c r="WGD31" s="197"/>
      <c r="WGE31" s="197"/>
      <c r="WGF31" s="197"/>
      <c r="WGG31" s="197"/>
      <c r="WGH31" s="197"/>
      <c r="WGI31" s="197"/>
      <c r="WGJ31" s="197"/>
      <c r="WGK31" s="197"/>
      <c r="WGL31" s="197"/>
      <c r="WGM31" s="197"/>
      <c r="WGN31" s="197"/>
      <c r="WGO31" s="197"/>
      <c r="WGP31" s="197"/>
      <c r="WGQ31" s="197"/>
      <c r="WGR31" s="197"/>
      <c r="WGS31" s="197"/>
      <c r="WGT31" s="197"/>
      <c r="WGU31" s="197"/>
      <c r="WGV31" s="197"/>
      <c r="WGW31" s="197"/>
      <c r="WGX31" s="197"/>
      <c r="WGY31" s="197"/>
      <c r="WGZ31" s="197"/>
      <c r="WHA31" s="197"/>
      <c r="WHB31" s="197"/>
      <c r="WHC31" s="197"/>
      <c r="WHD31" s="197"/>
      <c r="WHE31" s="197"/>
      <c r="WHF31" s="197"/>
      <c r="WHG31" s="197"/>
      <c r="WHH31" s="197"/>
      <c r="WHI31" s="197"/>
      <c r="WHJ31" s="197"/>
      <c r="WHK31" s="197"/>
      <c r="WHL31" s="197"/>
      <c r="WHM31" s="197"/>
      <c r="WHN31" s="197"/>
      <c r="WHO31" s="197"/>
      <c r="WHP31" s="197"/>
      <c r="WHQ31" s="197"/>
      <c r="WHR31" s="197"/>
      <c r="WHS31" s="197"/>
      <c r="WHT31" s="197"/>
      <c r="WHU31" s="197"/>
      <c r="WHV31" s="197"/>
      <c r="WHW31" s="197"/>
      <c r="WHX31" s="197"/>
      <c r="WHY31" s="197"/>
      <c r="WHZ31" s="197"/>
      <c r="WIA31" s="197"/>
      <c r="WIB31" s="197"/>
      <c r="WIC31" s="197"/>
      <c r="WID31" s="197"/>
      <c r="WIE31" s="197"/>
      <c r="WIF31" s="197"/>
      <c r="WIG31" s="197"/>
      <c r="WIH31" s="197"/>
      <c r="WII31" s="197"/>
      <c r="WIJ31" s="197"/>
      <c r="WIK31" s="197"/>
      <c r="WIL31" s="197"/>
      <c r="WIM31" s="197"/>
      <c r="WIN31" s="197"/>
      <c r="WIO31" s="197"/>
      <c r="WIP31" s="197"/>
      <c r="WIQ31" s="197"/>
      <c r="WIR31" s="197"/>
      <c r="WIS31" s="197"/>
      <c r="WIT31" s="197"/>
      <c r="WIU31" s="197"/>
      <c r="WIV31" s="197"/>
      <c r="WIW31" s="197"/>
      <c r="WIX31" s="197"/>
      <c r="WIY31" s="197"/>
      <c r="WIZ31" s="197"/>
      <c r="WJA31" s="197"/>
      <c r="WJB31" s="197"/>
      <c r="WJC31" s="197"/>
      <c r="WJD31" s="197"/>
      <c r="WJE31" s="197"/>
      <c r="WJF31" s="197"/>
      <c r="WJG31" s="197"/>
      <c r="WJH31" s="197"/>
      <c r="WJI31" s="197"/>
      <c r="WJJ31" s="197"/>
      <c r="WJK31" s="197"/>
      <c r="WJL31" s="197"/>
      <c r="WJM31" s="197"/>
      <c r="WJN31" s="197"/>
      <c r="WJO31" s="197"/>
      <c r="WJP31" s="197"/>
      <c r="WJQ31" s="197"/>
      <c r="WJR31" s="197"/>
      <c r="WJS31" s="197"/>
      <c r="WJT31" s="197"/>
      <c r="WJU31" s="197"/>
      <c r="WJV31" s="197"/>
      <c r="WJW31" s="197"/>
      <c r="WJX31" s="197"/>
      <c r="WJY31" s="197"/>
      <c r="WJZ31" s="197"/>
      <c r="WKA31" s="197"/>
      <c r="WKB31" s="197"/>
      <c r="WKC31" s="197"/>
      <c r="WKD31" s="197"/>
      <c r="WKE31" s="197"/>
      <c r="WKF31" s="197"/>
      <c r="WKG31" s="197"/>
      <c r="WKH31" s="197"/>
      <c r="WKI31" s="197"/>
      <c r="WKJ31" s="197"/>
      <c r="WKK31" s="197"/>
      <c r="WKL31" s="197"/>
      <c r="WKM31" s="197"/>
      <c r="WKN31" s="197"/>
      <c r="WKO31" s="197"/>
      <c r="WKP31" s="197"/>
      <c r="WKQ31" s="197"/>
      <c r="WKR31" s="197"/>
      <c r="WKS31" s="197"/>
      <c r="WKT31" s="197"/>
      <c r="WKU31" s="197"/>
      <c r="WKV31" s="197"/>
      <c r="WKW31" s="197"/>
      <c r="WKX31" s="197"/>
      <c r="WKY31" s="197"/>
      <c r="WKZ31" s="197"/>
      <c r="WLA31" s="197"/>
      <c r="WLB31" s="197"/>
      <c r="WLC31" s="197"/>
      <c r="WLD31" s="197"/>
      <c r="WLE31" s="197"/>
      <c r="WLF31" s="197"/>
      <c r="WLG31" s="197"/>
      <c r="WLH31" s="197"/>
      <c r="WLI31" s="197"/>
      <c r="WLJ31" s="197"/>
      <c r="WLK31" s="197"/>
      <c r="WLL31" s="197"/>
      <c r="WLM31" s="197"/>
      <c r="WLN31" s="197"/>
      <c r="WLO31" s="197"/>
      <c r="WLP31" s="197"/>
      <c r="WLQ31" s="197"/>
      <c r="WLR31" s="197"/>
      <c r="WLS31" s="197"/>
      <c r="WLT31" s="197"/>
      <c r="WLU31" s="197"/>
      <c r="WLV31" s="197"/>
      <c r="WLW31" s="197"/>
      <c r="WLX31" s="197"/>
      <c r="WLY31" s="197"/>
      <c r="WLZ31" s="197"/>
      <c r="WMA31" s="197"/>
      <c r="WMB31" s="197"/>
      <c r="WMC31" s="197"/>
      <c r="WMD31" s="197"/>
      <c r="WME31" s="197"/>
      <c r="WMF31" s="197"/>
      <c r="WMG31" s="197"/>
      <c r="WMH31" s="197"/>
      <c r="WMI31" s="197"/>
      <c r="WMJ31" s="197"/>
      <c r="WMK31" s="197"/>
      <c r="WML31" s="197"/>
      <c r="WMM31" s="197"/>
      <c r="WMN31" s="197"/>
      <c r="WMO31" s="197"/>
      <c r="WMP31" s="197"/>
      <c r="WMQ31" s="197"/>
      <c r="WMR31" s="197"/>
      <c r="WMS31" s="197"/>
      <c r="WMT31" s="197"/>
      <c r="WMU31" s="197"/>
      <c r="WMV31" s="197"/>
      <c r="WMW31" s="197"/>
      <c r="WMX31" s="197"/>
      <c r="WMY31" s="197"/>
      <c r="WMZ31" s="197"/>
      <c r="WNA31" s="197"/>
      <c r="WNB31" s="197"/>
      <c r="WNC31" s="197"/>
      <c r="WND31" s="197"/>
      <c r="WNE31" s="197"/>
      <c r="WNF31" s="197"/>
      <c r="WNG31" s="197"/>
      <c r="WNH31" s="197"/>
      <c r="WNI31" s="197"/>
      <c r="WNJ31" s="197"/>
      <c r="WNK31" s="197"/>
      <c r="WNL31" s="197"/>
      <c r="WNM31" s="197"/>
      <c r="WNN31" s="197"/>
      <c r="WNO31" s="197"/>
      <c r="WNP31" s="197"/>
      <c r="WNQ31" s="197"/>
      <c r="WNR31" s="197"/>
      <c r="WNS31" s="197"/>
      <c r="WNT31" s="197"/>
      <c r="WNU31" s="197"/>
      <c r="WNV31" s="197"/>
      <c r="WNW31" s="197"/>
      <c r="WNX31" s="197"/>
      <c r="WNY31" s="197"/>
      <c r="WNZ31" s="197"/>
      <c r="WOA31" s="197"/>
      <c r="WOB31" s="197"/>
      <c r="WOC31" s="197"/>
      <c r="WOD31" s="197"/>
      <c r="WOE31" s="197"/>
      <c r="WOF31" s="197"/>
      <c r="WOG31" s="197"/>
      <c r="WOH31" s="197"/>
      <c r="WOI31" s="197"/>
      <c r="WOJ31" s="197"/>
      <c r="WOK31" s="197"/>
      <c r="WOL31" s="197"/>
      <c r="WOM31" s="197"/>
      <c r="WON31" s="197"/>
      <c r="WOO31" s="197"/>
      <c r="WOP31" s="197"/>
      <c r="WOQ31" s="197"/>
      <c r="WOR31" s="197"/>
      <c r="WOS31" s="197"/>
      <c r="WOT31" s="197"/>
      <c r="WOU31" s="197"/>
      <c r="WOV31" s="197"/>
      <c r="WOW31" s="197"/>
      <c r="WOX31" s="197"/>
      <c r="WOY31" s="197"/>
      <c r="WOZ31" s="197"/>
      <c r="WPA31" s="197"/>
      <c r="WPB31" s="197"/>
      <c r="WPC31" s="197"/>
      <c r="WPD31" s="197"/>
      <c r="WPE31" s="197"/>
      <c r="WPF31" s="197"/>
      <c r="WPG31" s="197"/>
      <c r="WPH31" s="197"/>
      <c r="WPI31" s="197"/>
      <c r="WPJ31" s="197"/>
      <c r="WPK31" s="197"/>
      <c r="WPL31" s="197"/>
      <c r="WPM31" s="197"/>
      <c r="WPN31" s="197"/>
      <c r="WPO31" s="197"/>
      <c r="WPP31" s="197"/>
      <c r="WPQ31" s="197"/>
      <c r="WPR31" s="197"/>
      <c r="WPS31" s="197"/>
      <c r="WPT31" s="197"/>
      <c r="WPU31" s="197"/>
      <c r="WPV31" s="197"/>
      <c r="WPW31" s="197"/>
      <c r="WPX31" s="197"/>
      <c r="WPY31" s="197"/>
      <c r="WPZ31" s="197"/>
      <c r="WQA31" s="197"/>
      <c r="WQB31" s="197"/>
      <c r="WQC31" s="197"/>
      <c r="WQD31" s="197"/>
      <c r="WQE31" s="197"/>
      <c r="WQF31" s="197"/>
      <c r="WQG31" s="197"/>
      <c r="WQH31" s="197"/>
      <c r="WQI31" s="197"/>
      <c r="WQJ31" s="197"/>
      <c r="WQK31" s="197"/>
      <c r="WQL31" s="197"/>
      <c r="WQM31" s="197"/>
      <c r="WQN31" s="197"/>
      <c r="WQO31" s="197"/>
      <c r="WQP31" s="197"/>
      <c r="WQQ31" s="197"/>
      <c r="WQR31" s="197"/>
      <c r="WQS31" s="197"/>
      <c r="WQT31" s="197"/>
      <c r="WQU31" s="197"/>
      <c r="WQV31" s="197"/>
      <c r="WQW31" s="197"/>
      <c r="WQX31" s="197"/>
      <c r="WQY31" s="197"/>
      <c r="WQZ31" s="197"/>
      <c r="WRA31" s="197"/>
      <c r="WRB31" s="197"/>
      <c r="WRC31" s="197"/>
      <c r="WRD31" s="197"/>
      <c r="WRE31" s="197"/>
      <c r="WRF31" s="197"/>
      <c r="WRG31" s="197"/>
      <c r="WRH31" s="197"/>
      <c r="WRI31" s="197"/>
      <c r="WRJ31" s="197"/>
      <c r="WRK31" s="197"/>
      <c r="WRL31" s="197"/>
      <c r="WRM31" s="197"/>
      <c r="WRN31" s="197"/>
      <c r="WRO31" s="197"/>
      <c r="WRP31" s="197"/>
      <c r="WRQ31" s="197"/>
      <c r="WRR31" s="197"/>
      <c r="WRS31" s="197"/>
      <c r="WRT31" s="197"/>
      <c r="WRU31" s="197"/>
      <c r="WRV31" s="197"/>
      <c r="WRW31" s="197"/>
      <c r="WRX31" s="197"/>
      <c r="WRY31" s="197"/>
      <c r="WRZ31" s="197"/>
      <c r="WSA31" s="197"/>
      <c r="WSB31" s="197"/>
      <c r="WSC31" s="197"/>
      <c r="WSD31" s="197"/>
      <c r="WSE31" s="197"/>
      <c r="WSF31" s="197"/>
      <c r="WSG31" s="197"/>
      <c r="WSH31" s="197"/>
      <c r="WSI31" s="197"/>
      <c r="WSJ31" s="197"/>
      <c r="WSK31" s="197"/>
      <c r="WSL31" s="197"/>
      <c r="WSM31" s="197"/>
      <c r="WSN31" s="197"/>
      <c r="WSO31" s="197"/>
      <c r="WSP31" s="197"/>
      <c r="WSQ31" s="197"/>
      <c r="WSR31" s="197"/>
      <c r="WSS31" s="197"/>
      <c r="WST31" s="197"/>
      <c r="WSU31" s="197"/>
      <c r="WSV31" s="197"/>
      <c r="WSW31" s="197"/>
      <c r="WSX31" s="197"/>
      <c r="WSY31" s="197"/>
      <c r="WSZ31" s="197"/>
      <c r="WTA31" s="197"/>
      <c r="WTB31" s="197"/>
      <c r="WTC31" s="197"/>
      <c r="WTD31" s="197"/>
      <c r="WTE31" s="197"/>
      <c r="WTF31" s="197"/>
      <c r="WTG31" s="197"/>
      <c r="WTH31" s="197"/>
      <c r="WTI31" s="197"/>
      <c r="WTJ31" s="197"/>
      <c r="WTK31" s="197"/>
      <c r="WTL31" s="197"/>
      <c r="WTM31" s="197"/>
      <c r="WTN31" s="197"/>
      <c r="WTO31" s="197"/>
      <c r="WTP31" s="197"/>
      <c r="WTQ31" s="197"/>
      <c r="WTR31" s="197"/>
      <c r="WTS31" s="197"/>
      <c r="WTT31" s="197"/>
      <c r="WTU31" s="197"/>
      <c r="WTV31" s="197"/>
      <c r="WTW31" s="197"/>
      <c r="WTX31" s="197"/>
      <c r="WTY31" s="197"/>
      <c r="WTZ31" s="197"/>
      <c r="WUA31" s="197"/>
      <c r="WUB31" s="197"/>
      <c r="WUC31" s="197"/>
      <c r="WUD31" s="197"/>
      <c r="WUE31" s="197"/>
      <c r="WUF31" s="197"/>
      <c r="WUG31" s="197"/>
      <c r="WUH31" s="197"/>
      <c r="WUI31" s="197"/>
      <c r="WUJ31" s="197"/>
      <c r="WUK31" s="197"/>
      <c r="WUL31" s="197"/>
      <c r="WUM31" s="197"/>
      <c r="WUN31" s="197"/>
      <c r="WUO31" s="197"/>
      <c r="WUP31" s="197"/>
      <c r="WUQ31" s="197"/>
      <c r="WUR31" s="197"/>
      <c r="WUS31" s="197"/>
      <c r="WUT31" s="197"/>
      <c r="WUU31" s="197"/>
      <c r="WUV31" s="197"/>
      <c r="WUW31" s="197"/>
      <c r="WUX31" s="197"/>
      <c r="WUY31" s="197"/>
      <c r="WUZ31" s="197"/>
      <c r="WVA31" s="197"/>
      <c r="WVB31" s="197"/>
      <c r="WVC31" s="197"/>
      <c r="WVD31" s="197"/>
      <c r="WVE31" s="197"/>
      <c r="WVF31" s="197"/>
      <c r="WVG31" s="197"/>
      <c r="WVH31" s="197"/>
      <c r="WVI31" s="197"/>
      <c r="WVJ31" s="197"/>
      <c r="WVK31" s="197"/>
      <c r="WVL31" s="197"/>
      <c r="WVM31" s="197"/>
      <c r="WVN31" s="197"/>
      <c r="WVO31" s="197"/>
      <c r="WVP31" s="197"/>
      <c r="WVQ31" s="197"/>
      <c r="WVR31" s="197"/>
      <c r="WVS31" s="197"/>
      <c r="WVT31" s="197"/>
      <c r="WVU31" s="197"/>
      <c r="WVV31" s="197"/>
      <c r="WVW31" s="197"/>
      <c r="WVX31" s="197"/>
      <c r="WVY31" s="197"/>
      <c r="WVZ31" s="197"/>
      <c r="WWA31" s="197"/>
      <c r="WWB31" s="197"/>
      <c r="WWC31" s="197"/>
      <c r="WWD31" s="197"/>
      <c r="WWE31" s="197"/>
      <c r="WWF31" s="197"/>
      <c r="WWG31" s="197"/>
      <c r="WWH31" s="197"/>
      <c r="WWI31" s="197"/>
      <c r="WWJ31" s="197"/>
      <c r="WWK31" s="197"/>
      <c r="WWL31" s="197"/>
      <c r="WWM31" s="197"/>
      <c r="WWN31" s="197"/>
      <c r="WWO31" s="197"/>
      <c r="WWP31" s="197"/>
      <c r="WWQ31" s="197"/>
      <c r="WWR31" s="197"/>
      <c r="WWS31" s="197"/>
      <c r="WWT31" s="197"/>
      <c r="WWU31" s="197"/>
      <c r="WWV31" s="197"/>
      <c r="WWW31" s="197"/>
      <c r="WWX31" s="197"/>
      <c r="WWY31" s="197"/>
      <c r="WWZ31" s="197"/>
      <c r="WXA31" s="197"/>
      <c r="WXB31" s="197"/>
      <c r="WXC31" s="197"/>
      <c r="WXD31" s="197"/>
      <c r="WXE31" s="197"/>
      <c r="WXF31" s="197"/>
      <c r="WXG31" s="197"/>
      <c r="WXH31" s="197"/>
      <c r="WXI31" s="197"/>
      <c r="WXJ31" s="197"/>
      <c r="WXK31" s="197"/>
      <c r="WXL31" s="197"/>
      <c r="WXM31" s="197"/>
      <c r="WXN31" s="197"/>
      <c r="WXO31" s="197"/>
      <c r="WXP31" s="197"/>
      <c r="WXQ31" s="197"/>
      <c r="WXR31" s="197"/>
      <c r="WXS31" s="197"/>
      <c r="WXT31" s="197"/>
      <c r="WXU31" s="197"/>
      <c r="WXV31" s="197"/>
      <c r="WXW31" s="197"/>
      <c r="WXX31" s="197"/>
      <c r="WXY31" s="197"/>
      <c r="WXZ31" s="197"/>
      <c r="WYA31" s="197"/>
      <c r="WYB31" s="197"/>
      <c r="WYC31" s="197"/>
      <c r="WYD31" s="197"/>
      <c r="WYE31" s="197"/>
      <c r="WYF31" s="197"/>
      <c r="WYG31" s="197"/>
      <c r="WYH31" s="197"/>
      <c r="WYI31" s="197"/>
      <c r="WYJ31" s="197"/>
      <c r="WYK31" s="197"/>
      <c r="WYL31" s="197"/>
      <c r="WYM31" s="197"/>
      <c r="WYN31" s="197"/>
      <c r="WYO31" s="197"/>
      <c r="WYP31" s="197"/>
      <c r="WYQ31" s="197"/>
      <c r="WYR31" s="197"/>
      <c r="WYS31" s="197"/>
      <c r="WYT31" s="197"/>
      <c r="WYU31" s="197"/>
      <c r="WYV31" s="197"/>
      <c r="WYW31" s="197"/>
      <c r="WYX31" s="197"/>
      <c r="WYY31" s="197"/>
      <c r="WYZ31" s="197"/>
      <c r="WZA31" s="197"/>
      <c r="WZB31" s="197"/>
      <c r="WZC31" s="197"/>
      <c r="WZD31" s="197"/>
      <c r="WZE31" s="197"/>
      <c r="WZF31" s="197"/>
      <c r="WZG31" s="197"/>
      <c r="WZH31" s="197"/>
      <c r="WZI31" s="197"/>
      <c r="WZJ31" s="197"/>
      <c r="WZK31" s="197"/>
      <c r="WZL31" s="197"/>
      <c r="WZM31" s="197"/>
      <c r="WZN31" s="197"/>
      <c r="WZO31" s="197"/>
      <c r="WZP31" s="197"/>
      <c r="WZQ31" s="197"/>
      <c r="WZR31" s="197"/>
      <c r="WZS31" s="197"/>
      <c r="WZT31" s="197"/>
      <c r="WZU31" s="197"/>
      <c r="WZV31" s="197"/>
      <c r="WZW31" s="197"/>
      <c r="WZX31" s="197"/>
      <c r="WZY31" s="197"/>
      <c r="WZZ31" s="197"/>
      <c r="XAA31" s="197"/>
      <c r="XAB31" s="197"/>
      <c r="XAC31" s="197"/>
      <c r="XAD31" s="197"/>
      <c r="XAE31" s="197"/>
      <c r="XAF31" s="197"/>
      <c r="XAG31" s="197"/>
      <c r="XAH31" s="197"/>
      <c r="XAI31" s="197"/>
      <c r="XAJ31" s="197"/>
      <c r="XAK31" s="197"/>
      <c r="XAL31" s="197"/>
      <c r="XAM31" s="197"/>
      <c r="XAN31" s="197"/>
      <c r="XAO31" s="197"/>
      <c r="XAP31" s="197"/>
      <c r="XAQ31" s="197"/>
      <c r="XAR31" s="197"/>
      <c r="XAS31" s="197"/>
      <c r="XAT31" s="197"/>
      <c r="XAU31" s="197"/>
      <c r="XAV31" s="197"/>
      <c r="XAW31" s="197"/>
      <c r="XAX31" s="197"/>
      <c r="XAY31" s="197"/>
      <c r="XAZ31" s="197"/>
      <c r="XBA31" s="197"/>
      <c r="XBB31" s="197"/>
      <c r="XBC31" s="197"/>
      <c r="XBD31" s="197"/>
      <c r="XBE31" s="197"/>
      <c r="XBF31" s="197"/>
      <c r="XBG31" s="197"/>
      <c r="XBH31" s="197"/>
      <c r="XBI31" s="197"/>
      <c r="XBJ31" s="197"/>
      <c r="XBK31" s="197"/>
      <c r="XBL31" s="197"/>
      <c r="XBM31" s="197"/>
      <c r="XBN31" s="197"/>
      <c r="XBO31" s="197"/>
      <c r="XBP31" s="197"/>
      <c r="XBQ31" s="197"/>
      <c r="XBR31" s="197"/>
      <c r="XBS31" s="197"/>
      <c r="XBT31" s="197"/>
      <c r="XBU31" s="197"/>
      <c r="XBV31" s="197"/>
      <c r="XBW31" s="197"/>
      <c r="XBX31" s="197"/>
      <c r="XBY31" s="197"/>
      <c r="XBZ31" s="197"/>
      <c r="XCA31" s="197"/>
      <c r="XCB31" s="197"/>
      <c r="XCC31" s="197"/>
      <c r="XCD31" s="197"/>
      <c r="XCE31" s="197"/>
      <c r="XCF31" s="197"/>
      <c r="XCG31" s="197"/>
      <c r="XCH31" s="197"/>
      <c r="XCI31" s="197"/>
      <c r="XCJ31" s="197"/>
      <c r="XCK31" s="197"/>
      <c r="XCL31" s="197"/>
      <c r="XCM31" s="197"/>
      <c r="XCN31" s="197"/>
      <c r="XCO31" s="197"/>
      <c r="XCP31" s="197"/>
      <c r="XCQ31" s="197"/>
      <c r="XCR31" s="197"/>
      <c r="XCS31" s="197"/>
      <c r="XCT31" s="197"/>
    </row>
    <row r="32" spans="1:16322" s="196" customFormat="1" ht="15.75" thickBot="1" x14ac:dyDescent="0.3">
      <c r="A32"/>
      <c r="B32" s="181" t="s">
        <v>3379</v>
      </c>
      <c r="C32" s="260">
        <v>1990</v>
      </c>
      <c r="D32" s="261">
        <v>1991</v>
      </c>
      <c r="E32" s="261">
        <v>1992</v>
      </c>
      <c r="F32" s="261">
        <v>1993</v>
      </c>
      <c r="G32" s="261">
        <v>1994</v>
      </c>
      <c r="H32" s="261">
        <v>1995</v>
      </c>
      <c r="I32" s="261">
        <v>1996</v>
      </c>
      <c r="J32" s="261">
        <v>1997</v>
      </c>
      <c r="K32" s="261">
        <v>1998</v>
      </c>
      <c r="L32" s="261">
        <v>1999</v>
      </c>
      <c r="M32" s="261">
        <v>2000</v>
      </c>
      <c r="N32" s="261">
        <v>2001</v>
      </c>
      <c r="O32" s="261">
        <v>2002</v>
      </c>
      <c r="P32" s="261">
        <v>2003</v>
      </c>
      <c r="Q32" s="261">
        <v>2004</v>
      </c>
      <c r="R32" s="261">
        <v>2005</v>
      </c>
      <c r="S32" s="261">
        <v>2006</v>
      </c>
      <c r="T32" s="261">
        <v>2007</v>
      </c>
      <c r="U32" s="261">
        <v>2008</v>
      </c>
      <c r="V32" s="261">
        <v>2009</v>
      </c>
      <c r="W32" s="261">
        <v>2010</v>
      </c>
      <c r="X32" s="261">
        <v>2011</v>
      </c>
      <c r="Y32" s="261">
        <v>2012</v>
      </c>
      <c r="Z32" s="261">
        <v>2013</v>
      </c>
      <c r="AA32" s="261">
        <v>2014</v>
      </c>
      <c r="AB32" s="261">
        <v>2015</v>
      </c>
      <c r="AC32" s="261">
        <v>2016</v>
      </c>
      <c r="AD32" s="261">
        <v>2017</v>
      </c>
      <c r="AE32" s="261">
        <v>2018</v>
      </c>
      <c r="AF32" s="261">
        <v>2019</v>
      </c>
      <c r="AG32" s="261">
        <v>2020</v>
      </c>
      <c r="AH32" s="261">
        <v>2021</v>
      </c>
      <c r="AI32" s="261">
        <v>2022</v>
      </c>
      <c r="AJ32" s="261">
        <v>2023</v>
      </c>
      <c r="AK32" s="261">
        <v>2024</v>
      </c>
      <c r="AL32" s="261">
        <v>2025</v>
      </c>
      <c r="AM32" s="261">
        <v>2026</v>
      </c>
      <c r="AN32" s="261">
        <v>2027</v>
      </c>
      <c r="AO32" s="261">
        <v>2028</v>
      </c>
      <c r="AP32" s="261">
        <v>2029</v>
      </c>
      <c r="AQ32" s="261">
        <v>2030</v>
      </c>
      <c r="AR32" s="261">
        <v>2031</v>
      </c>
      <c r="AS32" s="261">
        <v>2032</v>
      </c>
      <c r="AT32" s="261">
        <v>2033</v>
      </c>
      <c r="AU32" s="261">
        <v>2034</v>
      </c>
      <c r="AV32" s="261">
        <v>2035</v>
      </c>
      <c r="AW32" s="261">
        <v>2036</v>
      </c>
      <c r="AX32" s="261">
        <v>2037</v>
      </c>
      <c r="AY32" s="261">
        <v>2038</v>
      </c>
      <c r="AZ32" s="261">
        <v>2039</v>
      </c>
      <c r="BA32" s="261">
        <v>2040</v>
      </c>
      <c r="BB32" s="261">
        <v>2041</v>
      </c>
      <c r="BC32" s="261">
        <v>2042</v>
      </c>
      <c r="BD32" s="261">
        <v>2043</v>
      </c>
      <c r="BE32" s="261">
        <v>2044</v>
      </c>
      <c r="BF32" s="261">
        <v>2045</v>
      </c>
      <c r="BG32" s="261">
        <v>2046</v>
      </c>
      <c r="BH32" s="261">
        <v>2047</v>
      </c>
      <c r="BI32" s="261">
        <v>2048</v>
      </c>
      <c r="BJ32" s="261">
        <v>2049</v>
      </c>
      <c r="BK32" s="262">
        <v>2050</v>
      </c>
    </row>
    <row r="33" spans="1:63" s="196" customFormat="1" x14ac:dyDescent="0.25">
      <c r="A33" t="s">
        <v>265</v>
      </c>
      <c r="B33" s="178" t="s">
        <v>3381</v>
      </c>
      <c r="C33" s="164">
        <f ca="1">Projekce!D113</f>
        <v>154981</v>
      </c>
      <c r="D33" s="165">
        <f ca="1">Projekce!E113</f>
        <v>160187</v>
      </c>
      <c r="E33" s="165">
        <f ca="1">Projekce!F113</f>
        <v>163758</v>
      </c>
      <c r="F33" s="165">
        <f ca="1">Projekce!G113</f>
        <v>167306</v>
      </c>
      <c r="G33" s="165">
        <f ca="1">Projekce!H113</f>
        <v>161364</v>
      </c>
      <c r="H33" s="165">
        <f ca="1">Projekce!I113</f>
        <v>175941</v>
      </c>
      <c r="I33" s="165">
        <f ca="1">Projekce!J113</f>
        <v>191084</v>
      </c>
      <c r="J33" s="165">
        <f ca="1">Projekce!K113</f>
        <v>180370</v>
      </c>
      <c r="K33" s="165">
        <f ca="1">Projekce!L113</f>
        <v>158048</v>
      </c>
      <c r="L33" s="165">
        <f ca="1">Projekce!M113</f>
        <v>147301</v>
      </c>
      <c r="M33" s="165">
        <f ca="1">Projekce!N113</f>
        <v>139216</v>
      </c>
      <c r="N33" s="165">
        <f ca="1">Projekce!O113</f>
        <v>149239</v>
      </c>
      <c r="O33" s="165">
        <f ca="1">Projekce!P113</f>
        <v>142437</v>
      </c>
      <c r="P33" s="165">
        <f ca="1">Projekce!Q113</f>
        <v>147281</v>
      </c>
      <c r="Q33" s="165">
        <f ca="1">Projekce!R113</f>
        <v>144402</v>
      </c>
      <c r="R33" s="165">
        <f ca="1">Projekce!S113</f>
        <v>139236</v>
      </c>
      <c r="S33" s="165">
        <f ca="1">Projekce!T113</f>
        <v>131300</v>
      </c>
      <c r="T33" s="165">
        <f ca="1">Projekce!U113</f>
        <v>128876</v>
      </c>
      <c r="U33" s="165">
        <f ca="1">Projekce!V113</f>
        <v>129732</v>
      </c>
      <c r="V33" s="165">
        <f ca="1">Projekce!W113</f>
        <v>121540</v>
      </c>
      <c r="W33" s="165">
        <f ca="1">Projekce!X113</f>
        <v>148600</v>
      </c>
      <c r="X33" s="165">
        <f ca="1">Projekce!Y113</f>
        <v>136123</v>
      </c>
      <c r="Y33" s="165">
        <f ca="1">Projekce!Z113</f>
        <v>136203</v>
      </c>
      <c r="Z33" s="165">
        <f ca="1">Projekce!AA113</f>
        <v>137305</v>
      </c>
      <c r="AA33" s="165">
        <f ca="1">Projekce!AB113</f>
        <v>119747</v>
      </c>
      <c r="AB33" s="165">
        <f ca="1">Projekce!AC113</f>
        <v>121307</v>
      </c>
      <c r="AC33" s="165">
        <f ca="1">Projekce!AD113</f>
        <v>119917.6</v>
      </c>
      <c r="AD33" s="165">
        <f ca="1">Projekce!AE113</f>
        <v>118528.2</v>
      </c>
      <c r="AE33" s="165">
        <f ca="1">Projekce!AF113</f>
        <v>117138.8</v>
      </c>
      <c r="AF33" s="165">
        <f ca="1">Projekce!AG113</f>
        <v>115749.4</v>
      </c>
      <c r="AG33" s="165">
        <f ca="1">Projekce!AH113</f>
        <v>114360</v>
      </c>
      <c r="AH33" s="165">
        <f ca="1">Projekce!AI113</f>
        <v>113166</v>
      </c>
      <c r="AI33" s="165">
        <f ca="1">Projekce!AJ113</f>
        <v>111972</v>
      </c>
      <c r="AJ33" s="165">
        <f ca="1">Projekce!AK113</f>
        <v>110778</v>
      </c>
      <c r="AK33" s="165">
        <f ca="1">Projekce!AL113</f>
        <v>109584</v>
      </c>
      <c r="AL33" s="165">
        <f ca="1">Projekce!AM113</f>
        <v>108390</v>
      </c>
      <c r="AM33" s="165">
        <f ca="1">Projekce!AN113</f>
        <v>108412</v>
      </c>
      <c r="AN33" s="165">
        <f ca="1">Projekce!AO113</f>
        <v>108434</v>
      </c>
      <c r="AO33" s="165">
        <f ca="1">Projekce!AP113</f>
        <v>108456</v>
      </c>
      <c r="AP33" s="165">
        <f ca="1">Projekce!AQ113</f>
        <v>108478</v>
      </c>
      <c r="AQ33" s="165">
        <f ca="1">Projekce!AR113</f>
        <v>108500</v>
      </c>
      <c r="AR33" s="165">
        <f ca="1">Projekce!AS113</f>
        <v>108612</v>
      </c>
      <c r="AS33" s="165">
        <f ca="1">Projekce!AT113</f>
        <v>108724</v>
      </c>
      <c r="AT33" s="165">
        <f ca="1">Projekce!AU113</f>
        <v>108836</v>
      </c>
      <c r="AU33" s="165">
        <f ca="1">Projekce!AV113</f>
        <v>108948</v>
      </c>
      <c r="AV33" s="165">
        <f ca="1">Projekce!AW113</f>
        <v>109060</v>
      </c>
      <c r="AW33" s="165">
        <f ca="1">Projekce!AX113</f>
        <v>107852</v>
      </c>
      <c r="AX33" s="165">
        <f ca="1">Projekce!AY113</f>
        <v>106644</v>
      </c>
      <c r="AY33" s="165">
        <f ca="1">Projekce!AZ113</f>
        <v>105436</v>
      </c>
      <c r="AZ33" s="165">
        <f ca="1">Projekce!BA113</f>
        <v>104228</v>
      </c>
      <c r="BA33" s="165">
        <f ca="1">Projekce!BB113</f>
        <v>103020</v>
      </c>
      <c r="BB33" s="165">
        <f ca="1">Projekce!BC113</f>
        <v>100900</v>
      </c>
      <c r="BC33" s="165">
        <f ca="1">Projekce!BD113</f>
        <v>98780</v>
      </c>
      <c r="BD33" s="165">
        <f ca="1">Projekce!BE113</f>
        <v>96660</v>
      </c>
      <c r="BE33" s="165">
        <f ca="1">Projekce!BF113</f>
        <v>94540</v>
      </c>
      <c r="BF33" s="165">
        <f ca="1">Projekce!BG113</f>
        <v>92420</v>
      </c>
      <c r="BG33" s="165">
        <f ca="1">Projekce!BH113</f>
        <v>91930</v>
      </c>
      <c r="BH33" s="165">
        <f ca="1">Projekce!BI113</f>
        <v>91440</v>
      </c>
      <c r="BI33" s="165">
        <f ca="1">Projekce!BJ113</f>
        <v>90950</v>
      </c>
      <c r="BJ33" s="165">
        <f ca="1">Projekce!BK113</f>
        <v>90460</v>
      </c>
      <c r="BK33" s="166">
        <f ca="1">Projekce!BL113</f>
        <v>89970</v>
      </c>
    </row>
    <row r="34" spans="1:63" s="196" customFormat="1" x14ac:dyDescent="0.25">
      <c r="A34" t="s">
        <v>591</v>
      </c>
      <c r="B34" s="179" t="s">
        <v>3382</v>
      </c>
      <c r="C34" s="163">
        <f ca="1">Projekce!D114</f>
        <v>0</v>
      </c>
      <c r="D34" s="173">
        <f ca="1">Projekce!E114</f>
        <v>0</v>
      </c>
      <c r="E34" s="173">
        <f ca="1">Projekce!F114</f>
        <v>0</v>
      </c>
      <c r="F34" s="173">
        <f ca="1">Projekce!G114</f>
        <v>0</v>
      </c>
      <c r="G34" s="173">
        <f ca="1">Projekce!H114</f>
        <v>0</v>
      </c>
      <c r="H34" s="173">
        <f ca="1">Projekce!I114</f>
        <v>0</v>
      </c>
      <c r="I34" s="173">
        <f ca="1">Projekce!J114</f>
        <v>0</v>
      </c>
      <c r="J34" s="173">
        <f ca="1">Projekce!K114</f>
        <v>0</v>
      </c>
      <c r="K34" s="173">
        <f ca="1">Projekce!L114</f>
        <v>0</v>
      </c>
      <c r="L34" s="173">
        <f ca="1">Projekce!M114</f>
        <v>0</v>
      </c>
      <c r="M34" s="173">
        <f ca="1">Projekce!N114</f>
        <v>0</v>
      </c>
      <c r="N34" s="173">
        <f ca="1">Projekce!O114</f>
        <v>0</v>
      </c>
      <c r="O34" s="173">
        <f ca="1">Projekce!P114</f>
        <v>0</v>
      </c>
      <c r="P34" s="173">
        <f ca="1">Projekce!Q114</f>
        <v>0</v>
      </c>
      <c r="Q34" s="173">
        <f ca="1">Projekce!R114</f>
        <v>0</v>
      </c>
      <c r="R34" s="173">
        <f ca="1">Projekce!S114</f>
        <v>0</v>
      </c>
      <c r="S34" s="173">
        <f ca="1">Projekce!T114</f>
        <v>0</v>
      </c>
      <c r="T34" s="173">
        <f ca="1">Projekce!U114</f>
        <v>0</v>
      </c>
      <c r="U34" s="173">
        <f ca="1">Projekce!V114</f>
        <v>0</v>
      </c>
      <c r="V34" s="173">
        <f ca="1">Projekce!W114</f>
        <v>0</v>
      </c>
      <c r="W34" s="173">
        <f ca="1">Projekce!X114</f>
        <v>28109</v>
      </c>
      <c r="X34" s="173">
        <f ca="1">Projekce!Y114</f>
        <v>27348</v>
      </c>
      <c r="Y34" s="173">
        <f ca="1">Projekce!Z114</f>
        <v>25726</v>
      </c>
      <c r="Z34" s="173">
        <f ca="1">Projekce!AA114</f>
        <v>26318</v>
      </c>
      <c r="AA34" s="173">
        <f ca="1">Projekce!AB114</f>
        <v>22680</v>
      </c>
      <c r="AB34" s="173">
        <f ca="1">Projekce!AC114</f>
        <v>22243</v>
      </c>
      <c r="AC34" s="173">
        <f ca="1">Projekce!AD114</f>
        <v>17794.400000000001</v>
      </c>
      <c r="AD34" s="173">
        <f ca="1">Projekce!AE114</f>
        <v>13345.8</v>
      </c>
      <c r="AE34" s="173">
        <f ca="1">Projekce!AF114</f>
        <v>8897.2000000000007</v>
      </c>
      <c r="AF34" s="173">
        <f ca="1">Projekce!AG114</f>
        <v>4448.5999999999985</v>
      </c>
      <c r="AG34" s="173">
        <f ca="1">Projekce!AH114</f>
        <v>0</v>
      </c>
      <c r="AH34" s="173">
        <f ca="1">Projekce!AI114</f>
        <v>0</v>
      </c>
      <c r="AI34" s="173">
        <f ca="1">Projekce!AJ114</f>
        <v>0</v>
      </c>
      <c r="AJ34" s="173">
        <f ca="1">Projekce!AK114</f>
        <v>0</v>
      </c>
      <c r="AK34" s="173">
        <f ca="1">Projekce!AL114</f>
        <v>0</v>
      </c>
      <c r="AL34" s="173">
        <f ca="1">Projekce!AM114</f>
        <v>0</v>
      </c>
      <c r="AM34" s="173">
        <f ca="1">Projekce!AN114</f>
        <v>0</v>
      </c>
      <c r="AN34" s="173">
        <f ca="1">Projekce!AO114</f>
        <v>0</v>
      </c>
      <c r="AO34" s="173">
        <f ca="1">Projekce!AP114</f>
        <v>0</v>
      </c>
      <c r="AP34" s="173">
        <f ca="1">Projekce!AQ114</f>
        <v>0</v>
      </c>
      <c r="AQ34" s="173">
        <f ca="1">Projekce!AR114</f>
        <v>0</v>
      </c>
      <c r="AR34" s="173">
        <f ca="1">Projekce!AS114</f>
        <v>0</v>
      </c>
      <c r="AS34" s="173">
        <f ca="1">Projekce!AT114</f>
        <v>0</v>
      </c>
      <c r="AT34" s="173">
        <f ca="1">Projekce!AU114</f>
        <v>0</v>
      </c>
      <c r="AU34" s="173">
        <f ca="1">Projekce!AV114</f>
        <v>0</v>
      </c>
      <c r="AV34" s="173">
        <f ca="1">Projekce!AW114</f>
        <v>0</v>
      </c>
      <c r="AW34" s="173">
        <f ca="1">Projekce!AX114</f>
        <v>0</v>
      </c>
      <c r="AX34" s="173">
        <f ca="1">Projekce!AY114</f>
        <v>0</v>
      </c>
      <c r="AY34" s="173">
        <f ca="1">Projekce!AZ114</f>
        <v>0</v>
      </c>
      <c r="AZ34" s="173">
        <f ca="1">Projekce!BA114</f>
        <v>0</v>
      </c>
      <c r="BA34" s="173">
        <f ca="1">Projekce!BB114</f>
        <v>0</v>
      </c>
      <c r="BB34" s="173">
        <f ca="1">Projekce!BC114</f>
        <v>0</v>
      </c>
      <c r="BC34" s="173">
        <f ca="1">Projekce!BD114</f>
        <v>0</v>
      </c>
      <c r="BD34" s="173">
        <f ca="1">Projekce!BE114</f>
        <v>0</v>
      </c>
      <c r="BE34" s="173">
        <f ca="1">Projekce!BF114</f>
        <v>0</v>
      </c>
      <c r="BF34" s="173">
        <f ca="1">Projekce!BG114</f>
        <v>0</v>
      </c>
      <c r="BG34" s="173">
        <f ca="1">Projekce!BH114</f>
        <v>0</v>
      </c>
      <c r="BH34" s="173">
        <f ca="1">Projekce!BI114</f>
        <v>0</v>
      </c>
      <c r="BI34" s="173">
        <f ca="1">Projekce!BJ114</f>
        <v>0</v>
      </c>
      <c r="BJ34" s="173">
        <f ca="1">Projekce!BK114</f>
        <v>0</v>
      </c>
      <c r="BK34" s="174">
        <f ca="1">Projekce!BL114</f>
        <v>0</v>
      </c>
    </row>
    <row r="35" spans="1:63" s="196" customFormat="1" x14ac:dyDescent="0.25">
      <c r="A35" t="s">
        <v>267</v>
      </c>
      <c r="B35" s="179" t="s">
        <v>3383</v>
      </c>
      <c r="C35" s="163">
        <f ca="1">Projekce!D115</f>
        <v>154981</v>
      </c>
      <c r="D35" s="173">
        <f ca="1">Projekce!E115</f>
        <v>160187</v>
      </c>
      <c r="E35" s="173">
        <f ca="1">Projekce!F115</f>
        <v>163758</v>
      </c>
      <c r="F35" s="173">
        <f ca="1">Projekce!G115</f>
        <v>167306</v>
      </c>
      <c r="G35" s="173">
        <f ca="1">Projekce!H115</f>
        <v>161364</v>
      </c>
      <c r="H35" s="173">
        <f ca="1">Projekce!I115</f>
        <v>175941</v>
      </c>
      <c r="I35" s="173">
        <f ca="1">Projekce!J115</f>
        <v>191084</v>
      </c>
      <c r="J35" s="173">
        <f ca="1">Projekce!K115</f>
        <v>180370</v>
      </c>
      <c r="K35" s="173">
        <f ca="1">Projekce!L115</f>
        <v>158048</v>
      </c>
      <c r="L35" s="173">
        <f ca="1">Projekce!M115</f>
        <v>147301</v>
      </c>
      <c r="M35" s="173">
        <f ca="1">Projekce!N115</f>
        <v>139216</v>
      </c>
      <c r="N35" s="173">
        <f ca="1">Projekce!O115</f>
        <v>149239</v>
      </c>
      <c r="O35" s="173">
        <f ca="1">Projekce!P115</f>
        <v>142437</v>
      </c>
      <c r="P35" s="173">
        <f ca="1">Projekce!Q115</f>
        <v>147281</v>
      </c>
      <c r="Q35" s="173">
        <f ca="1">Projekce!R115</f>
        <v>144402</v>
      </c>
      <c r="R35" s="173">
        <f ca="1">Projekce!S115</f>
        <v>139236</v>
      </c>
      <c r="S35" s="173">
        <f ca="1">Projekce!T115</f>
        <v>131300</v>
      </c>
      <c r="T35" s="173">
        <f ca="1">Projekce!U115</f>
        <v>128876</v>
      </c>
      <c r="U35" s="173">
        <f ca="1">Projekce!V115</f>
        <v>129732</v>
      </c>
      <c r="V35" s="173">
        <f ca="1">Projekce!W115</f>
        <v>121540</v>
      </c>
      <c r="W35" s="173">
        <f ca="1">Projekce!X115</f>
        <v>120491</v>
      </c>
      <c r="X35" s="173">
        <f ca="1">Projekce!Y115</f>
        <v>108775</v>
      </c>
      <c r="Y35" s="173">
        <f ca="1">Projekce!Z115</f>
        <v>110477</v>
      </c>
      <c r="Z35" s="173">
        <f ca="1">Projekce!AA115</f>
        <v>110987</v>
      </c>
      <c r="AA35" s="173">
        <f ca="1">Projekce!AB115</f>
        <v>97067</v>
      </c>
      <c r="AB35" s="173">
        <f ca="1">Projekce!AC115</f>
        <v>99064</v>
      </c>
      <c r="AC35" s="173">
        <f ca="1">Projekce!AD115</f>
        <v>102123.2</v>
      </c>
      <c r="AD35" s="173">
        <f ca="1">Projekce!AE115</f>
        <v>105182.39999999999</v>
      </c>
      <c r="AE35" s="173">
        <f ca="1">Projekce!AF115</f>
        <v>108241.60000000001</v>
      </c>
      <c r="AF35" s="173">
        <f ca="1">Projekce!AG115</f>
        <v>111300.8</v>
      </c>
      <c r="AG35" s="173">
        <f ca="1">Projekce!AH115</f>
        <v>114360</v>
      </c>
      <c r="AH35" s="173">
        <f ca="1">Projekce!AI115</f>
        <v>113166</v>
      </c>
      <c r="AI35" s="173">
        <f ca="1">Projekce!AJ115</f>
        <v>111972</v>
      </c>
      <c r="AJ35" s="173">
        <f ca="1">Projekce!AK115</f>
        <v>110778</v>
      </c>
      <c r="AK35" s="173">
        <f ca="1">Projekce!AL115</f>
        <v>109584</v>
      </c>
      <c r="AL35" s="173">
        <f ca="1">Projekce!AM115</f>
        <v>108390</v>
      </c>
      <c r="AM35" s="173">
        <f ca="1">Projekce!AN115</f>
        <v>108412</v>
      </c>
      <c r="AN35" s="173">
        <f ca="1">Projekce!AO115</f>
        <v>108434</v>
      </c>
      <c r="AO35" s="173">
        <f ca="1">Projekce!AP115</f>
        <v>108456</v>
      </c>
      <c r="AP35" s="173">
        <f ca="1">Projekce!AQ115</f>
        <v>108478</v>
      </c>
      <c r="AQ35" s="173">
        <f ca="1">Projekce!AR115</f>
        <v>108500</v>
      </c>
      <c r="AR35" s="173">
        <f ca="1">Projekce!AS115</f>
        <v>108612</v>
      </c>
      <c r="AS35" s="173">
        <f ca="1">Projekce!AT115</f>
        <v>108724</v>
      </c>
      <c r="AT35" s="173">
        <f ca="1">Projekce!AU115</f>
        <v>108836</v>
      </c>
      <c r="AU35" s="173">
        <f ca="1">Projekce!AV115</f>
        <v>108948</v>
      </c>
      <c r="AV35" s="173">
        <f ca="1">Projekce!AW115</f>
        <v>109060</v>
      </c>
      <c r="AW35" s="173">
        <f ca="1">Projekce!AX115</f>
        <v>107852</v>
      </c>
      <c r="AX35" s="173">
        <f ca="1">Projekce!AY115</f>
        <v>106644</v>
      </c>
      <c r="AY35" s="173">
        <f ca="1">Projekce!AZ115</f>
        <v>105436</v>
      </c>
      <c r="AZ35" s="173">
        <f ca="1">Projekce!BA115</f>
        <v>104228</v>
      </c>
      <c r="BA35" s="173">
        <f ca="1">Projekce!BB115</f>
        <v>103020</v>
      </c>
      <c r="BB35" s="173">
        <f ca="1">Projekce!BC115</f>
        <v>100900</v>
      </c>
      <c r="BC35" s="173">
        <f ca="1">Projekce!BD115</f>
        <v>98780</v>
      </c>
      <c r="BD35" s="173">
        <f ca="1">Projekce!BE115</f>
        <v>96660</v>
      </c>
      <c r="BE35" s="173">
        <f ca="1">Projekce!BF115</f>
        <v>94540</v>
      </c>
      <c r="BF35" s="173">
        <f ca="1">Projekce!BG115</f>
        <v>92420</v>
      </c>
      <c r="BG35" s="173">
        <f ca="1">Projekce!BH115</f>
        <v>91930</v>
      </c>
      <c r="BH35" s="173">
        <f ca="1">Projekce!BI115</f>
        <v>91440</v>
      </c>
      <c r="BI35" s="173">
        <f ca="1">Projekce!BJ115</f>
        <v>90950</v>
      </c>
      <c r="BJ35" s="173">
        <f ca="1">Projekce!BK115</f>
        <v>90460</v>
      </c>
      <c r="BK35" s="174">
        <f ca="1">Projekce!BL115</f>
        <v>89970</v>
      </c>
    </row>
    <row r="36" spans="1:63" s="196" customFormat="1" x14ac:dyDescent="0.25">
      <c r="A36" t="s">
        <v>629</v>
      </c>
      <c r="B36" s="179" t="s">
        <v>3384</v>
      </c>
      <c r="C36" s="163">
        <f ca="1">Projekce!D116</f>
        <v>11856</v>
      </c>
      <c r="D36" s="173">
        <f ca="1">Projekce!E116</f>
        <v>11902</v>
      </c>
      <c r="E36" s="173">
        <f ca="1">Projekce!F116</f>
        <v>14579</v>
      </c>
      <c r="F36" s="173">
        <f ca="1">Projekce!G116</f>
        <v>7441</v>
      </c>
      <c r="G36" s="173">
        <f ca="1">Projekce!H116</f>
        <v>6255</v>
      </c>
      <c r="H36" s="173">
        <f ca="1">Projekce!I116</f>
        <v>6971</v>
      </c>
      <c r="I36" s="173">
        <f ca="1">Projekce!J116</f>
        <v>7917</v>
      </c>
      <c r="J36" s="173">
        <f ca="1">Projekce!K116</f>
        <v>10085</v>
      </c>
      <c r="K36" s="173">
        <f ca="1">Projekce!L116</f>
        <v>8912</v>
      </c>
      <c r="L36" s="173">
        <f ca="1">Projekce!M116</f>
        <v>8015</v>
      </c>
      <c r="M36" s="173">
        <f ca="1">Projekce!N116</f>
        <v>11558</v>
      </c>
      <c r="N36" s="173">
        <f ca="1">Projekce!O116</f>
        <v>17226</v>
      </c>
      <c r="O36" s="173">
        <f ca="1">Projekce!P116</f>
        <v>16475</v>
      </c>
      <c r="P36" s="173">
        <f ca="1">Projekce!Q116</f>
        <v>20635</v>
      </c>
      <c r="Q36" s="173">
        <f ca="1">Projekce!R116</f>
        <v>19604</v>
      </c>
      <c r="R36" s="173">
        <f ca="1">Projekce!S116</f>
        <v>20991</v>
      </c>
      <c r="S36" s="173">
        <f ca="1">Projekce!T116</f>
        <v>18805</v>
      </c>
      <c r="T36" s="173">
        <f ca="1">Projekce!U116</f>
        <v>18102</v>
      </c>
      <c r="U36" s="173">
        <f ca="1">Projekce!V116</f>
        <v>18530</v>
      </c>
      <c r="V36" s="173">
        <f ca="1">Projekce!W116</f>
        <v>17499</v>
      </c>
      <c r="W36" s="173">
        <f ca="1">Projekce!X116</f>
        <v>7221</v>
      </c>
      <c r="X36" s="173">
        <f ca="1">Projekce!Y116</f>
        <v>6517</v>
      </c>
      <c r="Y36" s="173">
        <f ca="1">Projekce!Z116</f>
        <v>6616</v>
      </c>
      <c r="Z36" s="173">
        <f ca="1">Projekce!AA116</f>
        <v>6610</v>
      </c>
      <c r="AA36" s="173">
        <f ca="1">Projekce!AB116</f>
        <v>6421</v>
      </c>
      <c r="AB36" s="173">
        <f ca="1">Projekce!AC116</f>
        <v>6713</v>
      </c>
      <c r="AC36" s="173">
        <f ca="1">Projekce!AD116</f>
        <v>5370.4</v>
      </c>
      <c r="AD36" s="173">
        <f ca="1">Projekce!AE116</f>
        <v>4027.7999999999997</v>
      </c>
      <c r="AE36" s="173">
        <f ca="1">Projekce!AF116</f>
        <v>2685.2000000000003</v>
      </c>
      <c r="AF36" s="173">
        <f ca="1">Projekce!AG116</f>
        <v>1342.5999999999995</v>
      </c>
      <c r="AG36" s="173">
        <f ca="1">Projekce!AH116</f>
        <v>0</v>
      </c>
      <c r="AH36" s="173">
        <f ca="1">Projekce!AI116</f>
        <v>0</v>
      </c>
      <c r="AI36" s="173">
        <f ca="1">Projekce!AJ116</f>
        <v>0</v>
      </c>
      <c r="AJ36" s="173">
        <f ca="1">Projekce!AK116</f>
        <v>0</v>
      </c>
      <c r="AK36" s="173">
        <f ca="1">Projekce!AL116</f>
        <v>0</v>
      </c>
      <c r="AL36" s="173">
        <f ca="1">Projekce!AM116</f>
        <v>0</v>
      </c>
      <c r="AM36" s="173">
        <f ca="1">Projekce!AN116</f>
        <v>0</v>
      </c>
      <c r="AN36" s="173">
        <f ca="1">Projekce!AO116</f>
        <v>0</v>
      </c>
      <c r="AO36" s="173">
        <f ca="1">Projekce!AP116</f>
        <v>0</v>
      </c>
      <c r="AP36" s="173">
        <f ca="1">Projekce!AQ116</f>
        <v>0</v>
      </c>
      <c r="AQ36" s="173">
        <f ca="1">Projekce!AR116</f>
        <v>0</v>
      </c>
      <c r="AR36" s="173">
        <f ca="1">Projekce!AS116</f>
        <v>0</v>
      </c>
      <c r="AS36" s="173">
        <f ca="1">Projekce!AT116</f>
        <v>0</v>
      </c>
      <c r="AT36" s="173">
        <f ca="1">Projekce!AU116</f>
        <v>0</v>
      </c>
      <c r="AU36" s="173">
        <f ca="1">Projekce!AV116</f>
        <v>0</v>
      </c>
      <c r="AV36" s="173">
        <f ca="1">Projekce!AW116</f>
        <v>0</v>
      </c>
      <c r="AW36" s="173">
        <f ca="1">Projekce!AX116</f>
        <v>0</v>
      </c>
      <c r="AX36" s="173">
        <f ca="1">Projekce!AY116</f>
        <v>0</v>
      </c>
      <c r="AY36" s="173">
        <f ca="1">Projekce!AZ116</f>
        <v>0</v>
      </c>
      <c r="AZ36" s="173">
        <f ca="1">Projekce!BA116</f>
        <v>0</v>
      </c>
      <c r="BA36" s="173">
        <f ca="1">Projekce!BB116</f>
        <v>0</v>
      </c>
      <c r="BB36" s="173">
        <f ca="1">Projekce!BC116</f>
        <v>0</v>
      </c>
      <c r="BC36" s="173">
        <f ca="1">Projekce!BD116</f>
        <v>0</v>
      </c>
      <c r="BD36" s="173">
        <f ca="1">Projekce!BE116</f>
        <v>0</v>
      </c>
      <c r="BE36" s="173">
        <f ca="1">Projekce!BF116</f>
        <v>0</v>
      </c>
      <c r="BF36" s="173">
        <f ca="1">Projekce!BG116</f>
        <v>0</v>
      </c>
      <c r="BG36" s="173">
        <f ca="1">Projekce!BH116</f>
        <v>0</v>
      </c>
      <c r="BH36" s="173">
        <f ca="1">Projekce!BI116</f>
        <v>0</v>
      </c>
      <c r="BI36" s="173">
        <f ca="1">Projekce!BJ116</f>
        <v>0</v>
      </c>
      <c r="BJ36" s="173">
        <f ca="1">Projekce!BK116</f>
        <v>0</v>
      </c>
      <c r="BK36" s="174">
        <f ca="1">Projekce!BL116</f>
        <v>0</v>
      </c>
    </row>
    <row r="37" spans="1:63" s="196" customFormat="1" x14ac:dyDescent="0.25">
      <c r="A37" t="s">
        <v>589</v>
      </c>
      <c r="B37" s="179" t="s">
        <v>3385</v>
      </c>
      <c r="C37" s="163">
        <f ca="1">Projekce!D117</f>
        <v>19223</v>
      </c>
      <c r="D37" s="173">
        <f ca="1">Projekce!E117</f>
        <v>17810</v>
      </c>
      <c r="E37" s="173">
        <f ca="1">Projekce!F117</f>
        <v>23474</v>
      </c>
      <c r="F37" s="173">
        <f ca="1">Projekce!G117</f>
        <v>20711</v>
      </c>
      <c r="G37" s="173">
        <f ca="1">Projekce!H117</f>
        <v>18762</v>
      </c>
      <c r="H37" s="173">
        <f ca="1">Projekce!I117</f>
        <v>15559</v>
      </c>
      <c r="I37" s="173">
        <f ca="1">Projekce!J117</f>
        <v>17439</v>
      </c>
      <c r="J37" s="173">
        <f ca="1">Projekce!K117</f>
        <v>17226</v>
      </c>
      <c r="K37" s="173">
        <f ca="1">Projekce!L117</f>
        <v>16352</v>
      </c>
      <c r="L37" s="173">
        <f ca="1">Projekce!M117</f>
        <v>15292</v>
      </c>
      <c r="M37" s="173">
        <f ca="1">Projekce!N117</f>
        <v>17671</v>
      </c>
      <c r="N37" s="173">
        <f ca="1">Projekce!O117</f>
        <v>14905</v>
      </c>
      <c r="O37" s="173">
        <f ca="1">Projekce!P117</f>
        <v>15218</v>
      </c>
      <c r="P37" s="173">
        <f ca="1">Projekce!Q117</f>
        <v>15433</v>
      </c>
      <c r="Q37" s="173">
        <f ca="1">Projekce!R117</f>
        <v>15194</v>
      </c>
      <c r="R37" s="173">
        <f ca="1">Projekce!S117</f>
        <v>14149</v>
      </c>
      <c r="S37" s="173">
        <f ca="1">Projekce!T117</f>
        <v>15314</v>
      </c>
      <c r="T37" s="173">
        <f ca="1">Projekce!U117</f>
        <v>15385</v>
      </c>
      <c r="U37" s="173">
        <f ca="1">Projekce!V117</f>
        <v>17693</v>
      </c>
      <c r="V37" s="173">
        <f ca="1">Projekce!W117</f>
        <v>17218</v>
      </c>
      <c r="W37" s="173">
        <f ca="1">Projekce!X117</f>
        <v>35081</v>
      </c>
      <c r="X37" s="173">
        <f ca="1">Projekce!Y117</f>
        <v>33573</v>
      </c>
      <c r="Y37" s="173">
        <f ca="1">Projekce!Z117</f>
        <v>31719</v>
      </c>
      <c r="Z37" s="173">
        <f ca="1">Projekce!AA117</f>
        <v>32576</v>
      </c>
      <c r="AA37" s="173">
        <f ca="1">Projekce!AB117</f>
        <v>27749</v>
      </c>
      <c r="AB37" s="173">
        <f ca="1">Projekce!AC117</f>
        <v>27111</v>
      </c>
      <c r="AC37" s="173">
        <f ca="1">Projekce!AD117</f>
        <v>21688.799999999999</v>
      </c>
      <c r="AD37" s="173">
        <f ca="1">Projekce!AE117</f>
        <v>16266.599999999999</v>
      </c>
      <c r="AE37" s="173">
        <f ca="1">Projekce!AF117</f>
        <v>10844.400000000001</v>
      </c>
      <c r="AF37" s="173">
        <f ca="1">Projekce!AG117</f>
        <v>5422.1999999999971</v>
      </c>
      <c r="AG37" s="173">
        <f ca="1">Projekce!AH117</f>
        <v>0</v>
      </c>
      <c r="AH37" s="173">
        <f ca="1">Projekce!AI117</f>
        <v>0</v>
      </c>
      <c r="AI37" s="173">
        <f ca="1">Projekce!AJ117</f>
        <v>0</v>
      </c>
      <c r="AJ37" s="173">
        <f ca="1">Projekce!AK117</f>
        <v>0</v>
      </c>
      <c r="AK37" s="173">
        <f ca="1">Projekce!AL117</f>
        <v>0</v>
      </c>
      <c r="AL37" s="173">
        <f ca="1">Projekce!AM117</f>
        <v>0</v>
      </c>
      <c r="AM37" s="173">
        <f ca="1">Projekce!AN117</f>
        <v>0</v>
      </c>
      <c r="AN37" s="173">
        <f ca="1">Projekce!AO117</f>
        <v>0</v>
      </c>
      <c r="AO37" s="173">
        <f ca="1">Projekce!AP117</f>
        <v>0</v>
      </c>
      <c r="AP37" s="173">
        <f ca="1">Projekce!AQ117</f>
        <v>0</v>
      </c>
      <c r="AQ37" s="173">
        <f ca="1">Projekce!AR117</f>
        <v>0</v>
      </c>
      <c r="AR37" s="173">
        <f ca="1">Projekce!AS117</f>
        <v>0</v>
      </c>
      <c r="AS37" s="173">
        <f ca="1">Projekce!AT117</f>
        <v>0</v>
      </c>
      <c r="AT37" s="173">
        <f ca="1">Projekce!AU117</f>
        <v>0</v>
      </c>
      <c r="AU37" s="173">
        <f ca="1">Projekce!AV117</f>
        <v>0</v>
      </c>
      <c r="AV37" s="173">
        <f ca="1">Projekce!AW117</f>
        <v>0</v>
      </c>
      <c r="AW37" s="173">
        <f ca="1">Projekce!AX117</f>
        <v>0</v>
      </c>
      <c r="AX37" s="173">
        <f ca="1">Projekce!AY117</f>
        <v>0</v>
      </c>
      <c r="AY37" s="173">
        <f ca="1">Projekce!AZ117</f>
        <v>0</v>
      </c>
      <c r="AZ37" s="173">
        <f ca="1">Projekce!BA117</f>
        <v>0</v>
      </c>
      <c r="BA37" s="173">
        <f ca="1">Projekce!BB117</f>
        <v>0</v>
      </c>
      <c r="BB37" s="173">
        <f ca="1">Projekce!BC117</f>
        <v>0</v>
      </c>
      <c r="BC37" s="173">
        <f ca="1">Projekce!BD117</f>
        <v>0</v>
      </c>
      <c r="BD37" s="173">
        <f ca="1">Projekce!BE117</f>
        <v>0</v>
      </c>
      <c r="BE37" s="173">
        <f ca="1">Projekce!BF117</f>
        <v>0</v>
      </c>
      <c r="BF37" s="173">
        <f ca="1">Projekce!BG117</f>
        <v>0</v>
      </c>
      <c r="BG37" s="173">
        <f ca="1">Projekce!BH117</f>
        <v>0</v>
      </c>
      <c r="BH37" s="173">
        <f ca="1">Projekce!BI117</f>
        <v>0</v>
      </c>
      <c r="BI37" s="173">
        <f ca="1">Projekce!BJ117</f>
        <v>0</v>
      </c>
      <c r="BJ37" s="173">
        <f ca="1">Projekce!BK117</f>
        <v>0</v>
      </c>
      <c r="BK37" s="174">
        <f ca="1">Projekce!BL117</f>
        <v>0</v>
      </c>
    </row>
    <row r="38" spans="1:63" s="196" customFormat="1" ht="15.75" thickBot="1" x14ac:dyDescent="0.3">
      <c r="A38" t="s">
        <v>633</v>
      </c>
      <c r="B38" s="180" t="s">
        <v>3386</v>
      </c>
      <c r="C38" s="167">
        <f ca="1">Projekce!D118</f>
        <v>123902</v>
      </c>
      <c r="D38" s="168">
        <f ca="1">Projekce!E118</f>
        <v>130475</v>
      </c>
      <c r="E38" s="168">
        <f ca="1">Projekce!F118</f>
        <v>125705</v>
      </c>
      <c r="F38" s="168">
        <f ca="1">Projekce!G118</f>
        <v>139154</v>
      </c>
      <c r="G38" s="168">
        <f ca="1">Projekce!H118</f>
        <v>136347</v>
      </c>
      <c r="H38" s="168">
        <f ca="1">Projekce!I118</f>
        <v>153411</v>
      </c>
      <c r="I38" s="168">
        <f ca="1">Projekce!J118</f>
        <v>165728</v>
      </c>
      <c r="J38" s="168">
        <f ca="1">Projekce!K118</f>
        <v>153059</v>
      </c>
      <c r="K38" s="168">
        <f ca="1">Projekce!L118</f>
        <v>132784</v>
      </c>
      <c r="L38" s="168">
        <f ca="1">Projekce!M118</f>
        <v>123844</v>
      </c>
      <c r="M38" s="168">
        <f ca="1">Projekce!N118</f>
        <v>109848</v>
      </c>
      <c r="N38" s="168">
        <f ca="1">Projekce!O118</f>
        <v>116955</v>
      </c>
      <c r="O38" s="168">
        <f ca="1">Projekce!P118</f>
        <v>110601</v>
      </c>
      <c r="P38" s="168">
        <f ca="1">Projekce!Q118</f>
        <v>111074</v>
      </c>
      <c r="Q38" s="168">
        <f ca="1">Projekce!R118</f>
        <v>109461</v>
      </c>
      <c r="R38" s="168">
        <f ca="1">Projekce!S118</f>
        <v>103742</v>
      </c>
      <c r="S38" s="168">
        <f ca="1">Projekce!T118</f>
        <v>96862</v>
      </c>
      <c r="T38" s="168">
        <f ca="1">Projekce!U118</f>
        <v>95186</v>
      </c>
      <c r="U38" s="168">
        <f ca="1">Projekce!V118</f>
        <v>93315</v>
      </c>
      <c r="V38" s="168">
        <f ca="1">Projekce!W118</f>
        <v>86728</v>
      </c>
      <c r="W38" s="168">
        <f ca="1">Projekce!X118</f>
        <v>105749</v>
      </c>
      <c r="X38" s="168">
        <f ca="1">Projekce!Y118</f>
        <v>99862</v>
      </c>
      <c r="Y38" s="168">
        <f ca="1">Projekce!Z118</f>
        <v>101458</v>
      </c>
      <c r="Z38" s="168">
        <f ca="1">Projekce!AA118</f>
        <v>98223</v>
      </c>
      <c r="AA38" s="168">
        <f ca="1">Projekce!AB118</f>
        <v>86508</v>
      </c>
      <c r="AB38" s="168">
        <f ca="1">Projekce!AC118</f>
        <v>87197</v>
      </c>
      <c r="AC38" s="168">
        <f ca="1">Projekce!AD118</f>
        <v>86265.600000000006</v>
      </c>
      <c r="AD38" s="168">
        <f ca="1">Projekce!AE118</f>
        <v>85334.2</v>
      </c>
      <c r="AE38" s="168">
        <f ca="1">Projekce!AF118</f>
        <v>84402.8</v>
      </c>
      <c r="AF38" s="168">
        <f ca="1">Projekce!AG118</f>
        <v>83471.399999999994</v>
      </c>
      <c r="AG38" s="168">
        <f ca="1">Projekce!AH118</f>
        <v>82540</v>
      </c>
      <c r="AH38" s="168">
        <f ca="1">Projekce!AI118</f>
        <v>81968</v>
      </c>
      <c r="AI38" s="168">
        <f ca="1">Projekce!AJ118</f>
        <v>81396</v>
      </c>
      <c r="AJ38" s="168">
        <f ca="1">Projekce!AK118</f>
        <v>80824</v>
      </c>
      <c r="AK38" s="168">
        <f ca="1">Projekce!AL118</f>
        <v>80252</v>
      </c>
      <c r="AL38" s="168">
        <f ca="1">Projekce!AM118</f>
        <v>79680</v>
      </c>
      <c r="AM38" s="168">
        <f ca="1">Projekce!AN118</f>
        <v>79686</v>
      </c>
      <c r="AN38" s="168">
        <f ca="1">Projekce!AO118</f>
        <v>79692</v>
      </c>
      <c r="AO38" s="168">
        <f ca="1">Projekce!AP118</f>
        <v>79698</v>
      </c>
      <c r="AP38" s="168">
        <f ca="1">Projekce!AQ118</f>
        <v>79704</v>
      </c>
      <c r="AQ38" s="168">
        <f ca="1">Projekce!AR118</f>
        <v>79710</v>
      </c>
      <c r="AR38" s="168">
        <f ca="1">Projekce!AS118</f>
        <v>79796</v>
      </c>
      <c r="AS38" s="168">
        <f ca="1">Projekce!AT118</f>
        <v>79882</v>
      </c>
      <c r="AT38" s="168">
        <f ca="1">Projekce!AU118</f>
        <v>79968</v>
      </c>
      <c r="AU38" s="168">
        <f ca="1">Projekce!AV118</f>
        <v>80054</v>
      </c>
      <c r="AV38" s="168">
        <f ca="1">Projekce!AW118</f>
        <v>80140</v>
      </c>
      <c r="AW38" s="168">
        <f ca="1">Projekce!AX118</f>
        <v>80022</v>
      </c>
      <c r="AX38" s="168">
        <f ca="1">Projekce!AY118</f>
        <v>79904</v>
      </c>
      <c r="AY38" s="168">
        <f ca="1">Projekce!AZ118</f>
        <v>79786</v>
      </c>
      <c r="AZ38" s="168">
        <f ca="1">Projekce!BA118</f>
        <v>79668</v>
      </c>
      <c r="BA38" s="168">
        <f ca="1">Projekce!BB118</f>
        <v>79550</v>
      </c>
      <c r="BB38" s="168">
        <f ca="1">Projekce!BC118</f>
        <v>77820</v>
      </c>
      <c r="BC38" s="168">
        <f ca="1">Projekce!BD118</f>
        <v>76090</v>
      </c>
      <c r="BD38" s="168">
        <f ca="1">Projekce!BE118</f>
        <v>74360</v>
      </c>
      <c r="BE38" s="168">
        <f ca="1">Projekce!BF118</f>
        <v>72630</v>
      </c>
      <c r="BF38" s="168">
        <f ca="1">Projekce!BG118</f>
        <v>70900</v>
      </c>
      <c r="BG38" s="168">
        <f ca="1">Projekce!BH118</f>
        <v>70532</v>
      </c>
      <c r="BH38" s="168">
        <f ca="1">Projekce!BI118</f>
        <v>70164</v>
      </c>
      <c r="BI38" s="168">
        <f ca="1">Projekce!BJ118</f>
        <v>69796</v>
      </c>
      <c r="BJ38" s="168">
        <f ca="1">Projekce!BK118</f>
        <v>69428</v>
      </c>
      <c r="BK38" s="169">
        <f ca="1">Projekce!BL118</f>
        <v>69060</v>
      </c>
    </row>
    <row r="39" spans="1:63" s="196" customFormat="1" ht="15.75" thickBot="1" x14ac:dyDescent="0.3">
      <c r="A39"/>
      <c r="B39" s="181" t="s">
        <v>3358</v>
      </c>
      <c r="C39" s="175">
        <f ca="1">C33/(C37+C38)</f>
        <v>1.0828366812227075</v>
      </c>
      <c r="D39" s="176">
        <f t="shared" ref="D39:AB39" ca="1" si="5">D33/(D37+D38)</f>
        <v>1.0802643558013285</v>
      </c>
      <c r="E39" s="176">
        <f t="shared" ca="1" si="5"/>
        <v>1.0977282325260258</v>
      </c>
      <c r="F39" s="176">
        <f t="shared" ca="1" si="5"/>
        <v>1.0465455227848497</v>
      </c>
      <c r="G39" s="176">
        <f t="shared" ca="1" si="5"/>
        <v>1.0403264800881959</v>
      </c>
      <c r="H39" s="176">
        <f t="shared" ca="1" si="5"/>
        <v>1.041255844232704</v>
      </c>
      <c r="I39" s="176">
        <f t="shared" ca="1" si="5"/>
        <v>1.0432228512777957</v>
      </c>
      <c r="J39" s="176">
        <f t="shared" ca="1" si="5"/>
        <v>1.0592242417124234</v>
      </c>
      <c r="K39" s="176">
        <f t="shared" ca="1" si="5"/>
        <v>1.0597575367449845</v>
      </c>
      <c r="L39" s="176">
        <f t="shared" ca="1" si="5"/>
        <v>1.0586835901563938</v>
      </c>
      <c r="M39" s="176">
        <f t="shared" ca="1" si="5"/>
        <v>1.0917275072734258</v>
      </c>
      <c r="N39" s="176">
        <f t="shared" ca="1" si="5"/>
        <v>1.1317988775974519</v>
      </c>
      <c r="O39" s="176">
        <f t="shared" ca="1" si="5"/>
        <v>1.1320786208760203</v>
      </c>
      <c r="P39" s="176">
        <f t="shared" ca="1" si="5"/>
        <v>1.1642122570292552</v>
      </c>
      <c r="Q39" s="176">
        <f t="shared" ca="1" si="5"/>
        <v>1.1584132204885484</v>
      </c>
      <c r="R39" s="176">
        <f t="shared" ca="1" si="5"/>
        <v>1.1810570781484591</v>
      </c>
      <c r="S39" s="176">
        <f t="shared" ca="1" si="5"/>
        <v>1.1704820995578378</v>
      </c>
      <c r="T39" s="176">
        <f t="shared" ca="1" si="5"/>
        <v>1.1655497372728836</v>
      </c>
      <c r="U39" s="176">
        <f t="shared" ca="1" si="5"/>
        <v>1.1686725281060824</v>
      </c>
      <c r="V39" s="176">
        <f t="shared" ca="1" si="5"/>
        <v>1.1692609624227965</v>
      </c>
      <c r="W39" s="176">
        <f t="shared" ca="1" si="5"/>
        <v>1.0551729035006745</v>
      </c>
      <c r="X39" s="176">
        <f t="shared" ca="1" si="5"/>
        <v>1.0201446397122194</v>
      </c>
      <c r="Y39" s="176">
        <f t="shared" ca="1" si="5"/>
        <v>1.0227216411242182</v>
      </c>
      <c r="Z39" s="176">
        <f t="shared" ca="1" si="5"/>
        <v>1.0497404414406839</v>
      </c>
      <c r="AA39" s="176">
        <f t="shared" ca="1" si="5"/>
        <v>1.0480495724550793</v>
      </c>
      <c r="AB39" s="176">
        <f t="shared" ca="1" si="5"/>
        <v>1.0612293102844945</v>
      </c>
      <c r="AC39" s="176"/>
      <c r="AD39" s="176"/>
      <c r="AE39" s="176"/>
      <c r="AF39" s="176"/>
      <c r="AG39" s="176">
        <f t="shared" ref="AG39:BK39" ca="1" si="6">AG33/(AG37+AG38)</f>
        <v>1.3855100557305549</v>
      </c>
      <c r="AH39" s="176">
        <f t="shared" ca="1" si="6"/>
        <v>1.3806119461253172</v>
      </c>
      <c r="AI39" s="176">
        <f t="shared" ca="1" si="6"/>
        <v>1.3756449948400413</v>
      </c>
      <c r="AJ39" s="176">
        <f t="shared" ca="1" si="6"/>
        <v>1.3706077402751657</v>
      </c>
      <c r="AK39" s="176">
        <f t="shared" ca="1" si="6"/>
        <v>1.365498679160644</v>
      </c>
      <c r="AL39" s="176">
        <f t="shared" ca="1" si="6"/>
        <v>1.3603162650602409</v>
      </c>
      <c r="AM39" s="176">
        <f t="shared" ca="1" si="6"/>
        <v>1.3604899229475693</v>
      </c>
      <c r="AN39" s="176">
        <f t="shared" ca="1" si="6"/>
        <v>1.3606635546855392</v>
      </c>
      <c r="AO39" s="176">
        <f t="shared" ca="1" si="6"/>
        <v>1.3608371602800573</v>
      </c>
      <c r="AP39" s="176">
        <f t="shared" ca="1" si="6"/>
        <v>1.361010739737027</v>
      </c>
      <c r="AQ39" s="176">
        <f t="shared" ca="1" si="6"/>
        <v>1.361184293062351</v>
      </c>
      <c r="AR39" s="176">
        <f t="shared" ca="1" si="6"/>
        <v>1.3611208581883805</v>
      </c>
      <c r="AS39" s="176">
        <f t="shared" ca="1" si="6"/>
        <v>1.3610575599008539</v>
      </c>
      <c r="AT39" s="176">
        <f t="shared" ca="1" si="6"/>
        <v>1.3609943977591037</v>
      </c>
      <c r="AU39" s="176">
        <f t="shared" ca="1" si="6"/>
        <v>1.360931371324356</v>
      </c>
      <c r="AV39" s="176">
        <f t="shared" ca="1" si="6"/>
        <v>1.3608684801597204</v>
      </c>
      <c r="AW39" s="176">
        <f t="shared" ca="1" si="6"/>
        <v>1.3477793606758142</v>
      </c>
      <c r="AX39" s="176">
        <f t="shared" ca="1" si="6"/>
        <v>1.334651581898278</v>
      </c>
      <c r="AY39" s="176">
        <f t="shared" ca="1" si="6"/>
        <v>1.321484972300905</v>
      </c>
      <c r="AZ39" s="176">
        <f t="shared" ca="1" si="6"/>
        <v>1.3082793593412663</v>
      </c>
      <c r="BA39" s="176">
        <f t="shared" ca="1" si="6"/>
        <v>1.2950345694531742</v>
      </c>
      <c r="BB39" s="176">
        <f t="shared" ca="1" si="6"/>
        <v>1.2965818555641224</v>
      </c>
      <c r="BC39" s="176">
        <f t="shared" ca="1" si="6"/>
        <v>1.2981995005914049</v>
      </c>
      <c r="BD39" s="176">
        <f t="shared" ca="1" si="6"/>
        <v>1.2998924152770306</v>
      </c>
      <c r="BE39" s="176">
        <f t="shared" ca="1" si="6"/>
        <v>1.3016659782459039</v>
      </c>
      <c r="BF39" s="176">
        <f t="shared" ca="1" si="6"/>
        <v>1.3035260930888575</v>
      </c>
      <c r="BG39" s="176">
        <f t="shared" ca="1" si="6"/>
        <v>1.3033800260874497</v>
      </c>
      <c r="BH39" s="176">
        <f t="shared" ca="1" si="6"/>
        <v>1.3032324268855824</v>
      </c>
      <c r="BI39" s="176">
        <f t="shared" ca="1" si="6"/>
        <v>1.3030832712476359</v>
      </c>
      <c r="BJ39" s="176">
        <f t="shared" ca="1" si="6"/>
        <v>1.3029325344241516</v>
      </c>
      <c r="BK39" s="177">
        <f t="shared" ca="1" si="6"/>
        <v>1.3027801911381407</v>
      </c>
    </row>
    <row r="40" spans="1:63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</row>
    <row r="41" spans="1:63" ht="15.75" thickBot="1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</row>
    <row r="42" spans="1:63" s="196" customFormat="1" ht="15.75" thickBot="1" x14ac:dyDescent="0.3">
      <c r="A42"/>
      <c r="B42" s="181" t="s">
        <v>3378</v>
      </c>
      <c r="C42" s="260">
        <v>1990</v>
      </c>
      <c r="D42" s="261">
        <v>1991</v>
      </c>
      <c r="E42" s="261">
        <v>1992</v>
      </c>
      <c r="F42" s="261">
        <v>1993</v>
      </c>
      <c r="G42" s="261">
        <v>1994</v>
      </c>
      <c r="H42" s="261">
        <v>1995</v>
      </c>
      <c r="I42" s="261">
        <v>1996</v>
      </c>
      <c r="J42" s="261">
        <v>1997</v>
      </c>
      <c r="K42" s="261">
        <v>1998</v>
      </c>
      <c r="L42" s="261">
        <v>1999</v>
      </c>
      <c r="M42" s="261">
        <v>2000</v>
      </c>
      <c r="N42" s="261">
        <v>2001</v>
      </c>
      <c r="O42" s="261">
        <v>2002</v>
      </c>
      <c r="P42" s="261">
        <v>2003</v>
      </c>
      <c r="Q42" s="261">
        <v>2004</v>
      </c>
      <c r="R42" s="261">
        <v>2005</v>
      </c>
      <c r="S42" s="261">
        <v>2006</v>
      </c>
      <c r="T42" s="261">
        <v>2007</v>
      </c>
      <c r="U42" s="261">
        <v>2008</v>
      </c>
      <c r="V42" s="261">
        <v>2009</v>
      </c>
      <c r="W42" s="261">
        <v>2010</v>
      </c>
      <c r="X42" s="261">
        <v>2011</v>
      </c>
      <c r="Y42" s="261">
        <v>2012</v>
      </c>
      <c r="Z42" s="261">
        <v>2013</v>
      </c>
      <c r="AA42" s="261">
        <v>2014</v>
      </c>
      <c r="AB42" s="261">
        <v>2015</v>
      </c>
      <c r="AC42" s="261">
        <v>2016</v>
      </c>
      <c r="AD42" s="261">
        <v>2017</v>
      </c>
      <c r="AE42" s="261">
        <v>2018</v>
      </c>
      <c r="AF42" s="261">
        <v>2019</v>
      </c>
      <c r="AG42" s="261">
        <v>2020</v>
      </c>
      <c r="AH42" s="261">
        <v>2021</v>
      </c>
      <c r="AI42" s="261">
        <v>2022</v>
      </c>
      <c r="AJ42" s="261">
        <v>2023</v>
      </c>
      <c r="AK42" s="261">
        <v>2024</v>
      </c>
      <c r="AL42" s="261">
        <v>2025</v>
      </c>
      <c r="AM42" s="261">
        <v>2026</v>
      </c>
      <c r="AN42" s="261">
        <v>2027</v>
      </c>
      <c r="AO42" s="261">
        <v>2028</v>
      </c>
      <c r="AP42" s="261">
        <v>2029</v>
      </c>
      <c r="AQ42" s="261">
        <v>2030</v>
      </c>
      <c r="AR42" s="261">
        <v>2031</v>
      </c>
      <c r="AS42" s="261">
        <v>2032</v>
      </c>
      <c r="AT42" s="261">
        <v>2033</v>
      </c>
      <c r="AU42" s="261">
        <v>2034</v>
      </c>
      <c r="AV42" s="261">
        <v>2035</v>
      </c>
      <c r="AW42" s="261">
        <v>2036</v>
      </c>
      <c r="AX42" s="261">
        <v>2037</v>
      </c>
      <c r="AY42" s="261">
        <v>2038</v>
      </c>
      <c r="AZ42" s="261">
        <v>2039</v>
      </c>
      <c r="BA42" s="261">
        <v>2040</v>
      </c>
      <c r="BB42" s="261">
        <v>2041</v>
      </c>
      <c r="BC42" s="261">
        <v>2042</v>
      </c>
      <c r="BD42" s="261">
        <v>2043</v>
      </c>
      <c r="BE42" s="261">
        <v>2044</v>
      </c>
      <c r="BF42" s="261">
        <v>2045</v>
      </c>
      <c r="BG42" s="261">
        <v>2046</v>
      </c>
      <c r="BH42" s="261">
        <v>2047</v>
      </c>
      <c r="BI42" s="261">
        <v>2048</v>
      </c>
      <c r="BJ42" s="261">
        <v>2049</v>
      </c>
      <c r="BK42" s="262">
        <v>2050</v>
      </c>
    </row>
    <row r="43" spans="1:63" s="196" customFormat="1" x14ac:dyDescent="0.25">
      <c r="A43" t="s">
        <v>3130</v>
      </c>
      <c r="B43" s="178" t="str">
        <f t="shared" ref="B43:B56" si="7">B4</f>
        <v>Tuhá paliva</v>
      </c>
      <c r="C43" s="164">
        <f ca="1">Projekce!D123</f>
        <v>169273</v>
      </c>
      <c r="D43" s="165">
        <f ca="1">Projekce!E123</f>
        <v>164156</v>
      </c>
      <c r="E43" s="165">
        <f ca="1">Projekce!F123</f>
        <v>158062</v>
      </c>
      <c r="F43" s="165">
        <f ca="1">Projekce!G123</f>
        <v>155746</v>
      </c>
      <c r="G43" s="165">
        <f ca="1">Projekce!H123</f>
        <v>152048</v>
      </c>
      <c r="H43" s="165">
        <f ca="1">Projekce!I123</f>
        <v>159632</v>
      </c>
      <c r="I43" s="165">
        <f ca="1">Projekce!J123</f>
        <v>163544</v>
      </c>
      <c r="J43" s="165">
        <f ca="1">Projekce!K123</f>
        <v>164614</v>
      </c>
      <c r="K43" s="165">
        <f ca="1">Projekce!L123</f>
        <v>163141</v>
      </c>
      <c r="L43" s="165">
        <f ca="1">Projekce!M123</f>
        <v>158944</v>
      </c>
      <c r="M43" s="165">
        <f ca="1">Projekce!N123</f>
        <v>189908</v>
      </c>
      <c r="N43" s="165">
        <f ca="1">Projekce!O123</f>
        <v>189339</v>
      </c>
      <c r="O43" s="165">
        <f ca="1">Projekce!P123</f>
        <v>179666</v>
      </c>
      <c r="P43" s="165">
        <f ca="1">Projekce!Q123</f>
        <v>182804</v>
      </c>
      <c r="Q43" s="165">
        <f ca="1">Projekce!R123</f>
        <v>181108</v>
      </c>
      <c r="R43" s="165">
        <f ca="1">Projekce!S123</f>
        <v>178279</v>
      </c>
      <c r="S43" s="165">
        <f ca="1">Projekce!T123</f>
        <v>178736</v>
      </c>
      <c r="T43" s="165">
        <f ca="1">Projekce!U123</f>
        <v>193658</v>
      </c>
      <c r="U43" s="165">
        <f ca="1">Projekce!V123</f>
        <v>175601</v>
      </c>
      <c r="V43" s="165">
        <f ca="1">Projekce!W123</f>
        <v>165405</v>
      </c>
      <c r="W43" s="165">
        <f ca="1">Projekce!X123</f>
        <v>168841</v>
      </c>
      <c r="X43" s="165">
        <f ca="1">Projekce!Y123</f>
        <v>168066</v>
      </c>
      <c r="Y43" s="165">
        <f ca="1">Projekce!Z123</f>
        <v>158322</v>
      </c>
      <c r="Z43" s="165">
        <f ca="1">Projekce!AA123</f>
        <v>148008</v>
      </c>
      <c r="AA43" s="165">
        <f ca="1">Projekce!AB123</f>
        <v>146617</v>
      </c>
      <c r="AB43" s="165">
        <f ca="1">Projekce!AC123</f>
        <v>148107</v>
      </c>
      <c r="AC43" s="165">
        <f ca="1">Projekce!AD123</f>
        <v>143567.6</v>
      </c>
      <c r="AD43" s="165">
        <f ca="1">Projekce!AE123</f>
        <v>139028.19999999998</v>
      </c>
      <c r="AE43" s="165">
        <f ca="1">Projekce!AF123</f>
        <v>134488.79999999999</v>
      </c>
      <c r="AF43" s="165">
        <f ca="1">Projekce!AG123</f>
        <v>129949.4</v>
      </c>
      <c r="AG43" s="165">
        <f ca="1">Projekce!AH123</f>
        <v>125409.99999999999</v>
      </c>
      <c r="AH43" s="165">
        <f ca="1">Projekce!AI123</f>
        <v>123055.99999999999</v>
      </c>
      <c r="AI43" s="165">
        <f ca="1">Projekce!AJ123</f>
        <v>120702</v>
      </c>
      <c r="AJ43" s="165">
        <f ca="1">Projekce!AK123</f>
        <v>118348</v>
      </c>
      <c r="AK43" s="165">
        <f ca="1">Projekce!AL123</f>
        <v>115994.00000000001</v>
      </c>
      <c r="AL43" s="165">
        <f ca="1">Projekce!AM123</f>
        <v>113640.00000000001</v>
      </c>
      <c r="AM43" s="165">
        <f ca="1">Projekce!AN123</f>
        <v>113026.00000000001</v>
      </c>
      <c r="AN43" s="165">
        <f ca="1">Projekce!AO123</f>
        <v>112412.00000000001</v>
      </c>
      <c r="AO43" s="165">
        <f ca="1">Projekce!AP123</f>
        <v>111798</v>
      </c>
      <c r="AP43" s="165">
        <f ca="1">Projekce!AQ123</f>
        <v>111184</v>
      </c>
      <c r="AQ43" s="165">
        <f ca="1">Projekce!AR123</f>
        <v>110570</v>
      </c>
      <c r="AR43" s="165">
        <f ca="1">Projekce!AS123</f>
        <v>107558</v>
      </c>
      <c r="AS43" s="165">
        <f ca="1">Projekce!AT123</f>
        <v>104546</v>
      </c>
      <c r="AT43" s="165">
        <f ca="1">Projekce!AU123</f>
        <v>101534</v>
      </c>
      <c r="AU43" s="165">
        <f ca="1">Projekce!AV123</f>
        <v>98522</v>
      </c>
      <c r="AV43" s="165">
        <f ca="1">Projekce!AW123</f>
        <v>95510</v>
      </c>
      <c r="AW43" s="165">
        <f ca="1">Projekce!AX123</f>
        <v>89966</v>
      </c>
      <c r="AX43" s="165">
        <f ca="1">Projekce!AY123</f>
        <v>84422</v>
      </c>
      <c r="AY43" s="165">
        <f ca="1">Projekce!AZ123</f>
        <v>78878</v>
      </c>
      <c r="AZ43" s="165">
        <f ca="1">Projekce!BA123</f>
        <v>73334</v>
      </c>
      <c r="BA43" s="165">
        <f ca="1">Projekce!BB123</f>
        <v>67790</v>
      </c>
      <c r="BB43" s="165">
        <f ca="1">Projekce!BC123</f>
        <v>66866</v>
      </c>
      <c r="BC43" s="165">
        <f ca="1">Projekce!BD123</f>
        <v>65942</v>
      </c>
      <c r="BD43" s="165">
        <f ca="1">Projekce!BE123</f>
        <v>65017.999999999993</v>
      </c>
      <c r="BE43" s="165">
        <f ca="1">Projekce!BF123</f>
        <v>64093.999999999993</v>
      </c>
      <c r="BF43" s="165">
        <f ca="1">Projekce!BG123</f>
        <v>63169.999999999993</v>
      </c>
      <c r="BG43" s="165">
        <f ca="1">Projekce!BH123</f>
        <v>63149.999999999993</v>
      </c>
      <c r="BH43" s="165">
        <f ca="1">Projekce!BI123</f>
        <v>63130</v>
      </c>
      <c r="BI43" s="165">
        <f ca="1">Projekce!BJ123</f>
        <v>63110</v>
      </c>
      <c r="BJ43" s="165">
        <f ca="1">Projekce!BK123</f>
        <v>63090.000000000007</v>
      </c>
      <c r="BK43" s="166">
        <f ca="1">Projekce!BL123</f>
        <v>63070.000000000007</v>
      </c>
    </row>
    <row r="44" spans="1:63" s="196" customFormat="1" x14ac:dyDescent="0.25">
      <c r="A44" t="s">
        <v>3129</v>
      </c>
      <c r="B44" s="221" t="str">
        <f t="shared" si="7"/>
        <v>Kapalná paliva</v>
      </c>
      <c r="C44" s="215">
        <f ca="1">Projekce!D124</f>
        <v>1710</v>
      </c>
      <c r="D44" s="173">
        <f ca="1">Projekce!E124</f>
        <v>1674</v>
      </c>
      <c r="E44" s="173">
        <f ca="1">Projekce!F124</f>
        <v>1645</v>
      </c>
      <c r="F44" s="173">
        <f ca="1">Projekce!G124</f>
        <v>1348</v>
      </c>
      <c r="G44" s="173">
        <f ca="1">Projekce!H124</f>
        <v>1559</v>
      </c>
      <c r="H44" s="173">
        <f ca="1">Projekce!I124</f>
        <v>1954</v>
      </c>
      <c r="I44" s="173">
        <f ca="1">Projekce!J124</f>
        <v>2423</v>
      </c>
      <c r="J44" s="173">
        <f ca="1">Projekce!K124</f>
        <v>2131</v>
      </c>
      <c r="K44" s="173">
        <f ca="1">Projekce!L124</f>
        <v>2211</v>
      </c>
      <c r="L44" s="173">
        <f ca="1">Projekce!M124</f>
        <v>1526</v>
      </c>
      <c r="M44" s="173">
        <f ca="1">Projekce!N124</f>
        <v>1332</v>
      </c>
      <c r="N44" s="173">
        <f ca="1">Projekce!O124</f>
        <v>1389</v>
      </c>
      <c r="O44" s="173">
        <f ca="1">Projekce!P124</f>
        <v>1382</v>
      </c>
      <c r="P44" s="173">
        <f ca="1">Projekce!Q124</f>
        <v>1325</v>
      </c>
      <c r="Q44" s="173">
        <f ca="1">Projekce!R124</f>
        <v>1182</v>
      </c>
      <c r="R44" s="173">
        <f ca="1">Projekce!S124</f>
        <v>1105</v>
      </c>
      <c r="S44" s="173">
        <f ca="1">Projekce!T124</f>
        <v>890</v>
      </c>
      <c r="T44" s="173">
        <f ca="1">Projekce!U124</f>
        <v>379</v>
      </c>
      <c r="U44" s="173">
        <f ca="1">Projekce!V124</f>
        <v>439</v>
      </c>
      <c r="V44" s="173">
        <f ca="1">Projekce!W124</f>
        <v>554</v>
      </c>
      <c r="W44" s="173">
        <f ca="1">Projekce!X124</f>
        <v>666</v>
      </c>
      <c r="X44" s="173">
        <f ca="1">Projekce!Y124</f>
        <v>558</v>
      </c>
      <c r="Y44" s="173">
        <f ca="1">Projekce!Z124</f>
        <v>346</v>
      </c>
      <c r="Z44" s="173">
        <f ca="1">Projekce!AA124</f>
        <v>238</v>
      </c>
      <c r="AA44" s="173">
        <f ca="1">Projekce!AB124</f>
        <v>294</v>
      </c>
      <c r="AB44" s="173">
        <f ca="1">Projekce!AC124</f>
        <v>249</v>
      </c>
      <c r="AC44" s="173">
        <f ca="1">Projekce!AD124</f>
        <v>219.2</v>
      </c>
      <c r="AD44" s="173">
        <f ca="1">Projekce!AE124</f>
        <v>189.4</v>
      </c>
      <c r="AE44" s="173">
        <f ca="1">Projekce!AF124</f>
        <v>159.60000000000002</v>
      </c>
      <c r="AF44" s="173">
        <f ca="1">Projekce!AG124</f>
        <v>129.80000000000001</v>
      </c>
      <c r="AG44" s="173">
        <f ca="1">Projekce!AH124</f>
        <v>100</v>
      </c>
      <c r="AH44" s="173">
        <f ca="1">Projekce!AI124</f>
        <v>96</v>
      </c>
      <c r="AI44" s="173">
        <f ca="1">Projekce!AJ124</f>
        <v>92</v>
      </c>
      <c r="AJ44" s="173">
        <f ca="1">Projekce!AK124</f>
        <v>88</v>
      </c>
      <c r="AK44" s="173">
        <f ca="1">Projekce!AL124</f>
        <v>84</v>
      </c>
      <c r="AL44" s="173">
        <f ca="1">Projekce!AM124</f>
        <v>80</v>
      </c>
      <c r="AM44" s="173">
        <f ca="1">Projekce!AN124</f>
        <v>78</v>
      </c>
      <c r="AN44" s="173">
        <f ca="1">Projekce!AO124</f>
        <v>76</v>
      </c>
      <c r="AO44" s="173">
        <f ca="1">Projekce!AP124</f>
        <v>74</v>
      </c>
      <c r="AP44" s="173">
        <f ca="1">Projekce!AQ124</f>
        <v>72</v>
      </c>
      <c r="AQ44" s="173">
        <f ca="1">Projekce!AR124</f>
        <v>70</v>
      </c>
      <c r="AR44" s="173">
        <f ca="1">Projekce!AS124</f>
        <v>64</v>
      </c>
      <c r="AS44" s="173">
        <f ca="1">Projekce!AT124</f>
        <v>58</v>
      </c>
      <c r="AT44" s="173">
        <f ca="1">Projekce!AU124</f>
        <v>52</v>
      </c>
      <c r="AU44" s="173">
        <f ca="1">Projekce!AV124</f>
        <v>46</v>
      </c>
      <c r="AV44" s="173">
        <f ca="1">Projekce!AW124</f>
        <v>40</v>
      </c>
      <c r="AW44" s="173">
        <f ca="1">Projekce!AX124</f>
        <v>38</v>
      </c>
      <c r="AX44" s="173">
        <f ca="1">Projekce!AY124</f>
        <v>36</v>
      </c>
      <c r="AY44" s="173">
        <f ca="1">Projekce!AZ124</f>
        <v>34</v>
      </c>
      <c r="AZ44" s="173">
        <f ca="1">Projekce!BA124</f>
        <v>32</v>
      </c>
      <c r="BA44" s="173">
        <f ca="1">Projekce!BB124</f>
        <v>30</v>
      </c>
      <c r="BB44" s="173">
        <f ca="1">Projekce!BC124</f>
        <v>30</v>
      </c>
      <c r="BC44" s="173">
        <f ca="1">Projekce!BD124</f>
        <v>30</v>
      </c>
      <c r="BD44" s="173">
        <f ca="1">Projekce!BE124</f>
        <v>30</v>
      </c>
      <c r="BE44" s="173">
        <f ca="1">Projekce!BF124</f>
        <v>30</v>
      </c>
      <c r="BF44" s="173">
        <f ca="1">Projekce!BG124</f>
        <v>30</v>
      </c>
      <c r="BG44" s="173">
        <f ca="1">Projekce!BH124</f>
        <v>30</v>
      </c>
      <c r="BH44" s="173">
        <f ca="1">Projekce!BI124</f>
        <v>30</v>
      </c>
      <c r="BI44" s="173">
        <f ca="1">Projekce!BJ124</f>
        <v>30</v>
      </c>
      <c r="BJ44" s="173">
        <f ca="1">Projekce!BK124</f>
        <v>30</v>
      </c>
      <c r="BK44" s="162">
        <f ca="1">Projekce!BL124</f>
        <v>30</v>
      </c>
    </row>
    <row r="45" spans="1:63" s="196" customFormat="1" x14ac:dyDescent="0.25">
      <c r="A45" t="s">
        <v>3131</v>
      </c>
      <c r="B45" s="221" t="str">
        <f t="shared" si="7"/>
        <v>Plynná paliva</v>
      </c>
      <c r="C45" s="215">
        <f ca="1">Projekce!D125</f>
        <v>3475</v>
      </c>
      <c r="D45" s="173">
        <f ca="1">Projekce!E125</f>
        <v>3410</v>
      </c>
      <c r="E45" s="173">
        <f ca="1">Projekce!F125</f>
        <v>3503</v>
      </c>
      <c r="F45" s="173">
        <f ca="1">Projekce!G125</f>
        <v>3096</v>
      </c>
      <c r="G45" s="173">
        <f ca="1">Projekce!H125</f>
        <v>3254</v>
      </c>
      <c r="H45" s="173">
        <f ca="1">Projekce!I125</f>
        <v>3608</v>
      </c>
      <c r="I45" s="173">
        <f ca="1">Projekce!J125</f>
        <v>9190</v>
      </c>
      <c r="J45" s="173">
        <f ca="1">Projekce!K125</f>
        <v>11427</v>
      </c>
      <c r="K45" s="173">
        <f ca="1">Projekce!L125</f>
        <v>12708</v>
      </c>
      <c r="L45" s="173">
        <f ca="1">Projekce!M125</f>
        <v>13918</v>
      </c>
      <c r="M45" s="173">
        <f ca="1">Projekce!N125</f>
        <v>14064</v>
      </c>
      <c r="N45" s="173">
        <f ca="1">Projekce!O125</f>
        <v>14123</v>
      </c>
      <c r="O45" s="173">
        <f ca="1">Projekce!P125</f>
        <v>14260</v>
      </c>
      <c r="P45" s="173">
        <f ca="1">Projekce!Q125</f>
        <v>14079</v>
      </c>
      <c r="Q45" s="173">
        <f ca="1">Projekce!R125</f>
        <v>14616</v>
      </c>
      <c r="R45" s="173">
        <f ca="1">Projekce!S125</f>
        <v>15173</v>
      </c>
      <c r="S45" s="173">
        <f ca="1">Projekce!T125</f>
        <v>15023</v>
      </c>
      <c r="T45" s="173">
        <f ca="1">Projekce!U125</f>
        <v>15347</v>
      </c>
      <c r="U45" s="173">
        <f ca="1">Projekce!V125</f>
        <v>14731</v>
      </c>
      <c r="V45" s="173">
        <f ca="1">Projekce!W125</f>
        <v>13170</v>
      </c>
      <c r="W45" s="173">
        <f ca="1">Projekce!X125</f>
        <v>15124</v>
      </c>
      <c r="X45" s="173">
        <f ca="1">Projekce!Y125</f>
        <v>15247</v>
      </c>
      <c r="Y45" s="173">
        <f ca="1">Projekce!Z125</f>
        <v>14645</v>
      </c>
      <c r="Z45" s="173">
        <f ca="1">Projekce!AA125</f>
        <v>16642</v>
      </c>
      <c r="AA45" s="173">
        <f ca="1">Projekce!AB125</f>
        <v>16596</v>
      </c>
      <c r="AB45" s="173">
        <f ca="1">Projekce!AC125</f>
        <v>17857</v>
      </c>
      <c r="AC45" s="173">
        <f ca="1">Projekce!AD125</f>
        <v>19783.599999999999</v>
      </c>
      <c r="AD45" s="173">
        <f ca="1">Projekce!AE125</f>
        <v>21710.2</v>
      </c>
      <c r="AE45" s="173">
        <f ca="1">Projekce!AF125</f>
        <v>23636.799999999999</v>
      </c>
      <c r="AF45" s="173">
        <f ca="1">Projekce!AG125</f>
        <v>25563.4</v>
      </c>
      <c r="AG45" s="173">
        <f ca="1">Projekce!AH125</f>
        <v>27490</v>
      </c>
      <c r="AH45" s="173">
        <f ca="1">Projekce!AI125</f>
        <v>27296</v>
      </c>
      <c r="AI45" s="173">
        <f ca="1">Projekce!AJ125</f>
        <v>27102</v>
      </c>
      <c r="AJ45" s="173">
        <f ca="1">Projekce!AK125</f>
        <v>26908</v>
      </c>
      <c r="AK45" s="173">
        <f ca="1">Projekce!AL125</f>
        <v>26714</v>
      </c>
      <c r="AL45" s="173">
        <f ca="1">Projekce!AM125</f>
        <v>26520</v>
      </c>
      <c r="AM45" s="173">
        <f ca="1">Projekce!AN125</f>
        <v>26178</v>
      </c>
      <c r="AN45" s="173">
        <f ca="1">Projekce!AO125</f>
        <v>25836</v>
      </c>
      <c r="AO45" s="173">
        <f ca="1">Projekce!AP125</f>
        <v>25493.999999999996</v>
      </c>
      <c r="AP45" s="173">
        <f ca="1">Projekce!AQ125</f>
        <v>25151.999999999996</v>
      </c>
      <c r="AQ45" s="173">
        <f ca="1">Projekce!AR125</f>
        <v>24809.999999999996</v>
      </c>
      <c r="AR45" s="173">
        <f ca="1">Projekce!AS125</f>
        <v>24693.999999999996</v>
      </c>
      <c r="AS45" s="173">
        <f ca="1">Projekce!AT125</f>
        <v>24578</v>
      </c>
      <c r="AT45" s="173">
        <f ca="1">Projekce!AU125</f>
        <v>24462</v>
      </c>
      <c r="AU45" s="173">
        <f ca="1">Projekce!AV125</f>
        <v>24346.000000000004</v>
      </c>
      <c r="AV45" s="173">
        <f ca="1">Projekce!AW125</f>
        <v>24230.000000000004</v>
      </c>
      <c r="AW45" s="173">
        <f ca="1">Projekce!AX125</f>
        <v>24200.000000000004</v>
      </c>
      <c r="AX45" s="173">
        <f ca="1">Projekce!AY125</f>
        <v>24170</v>
      </c>
      <c r="AY45" s="173">
        <f ca="1">Projekce!AZ125</f>
        <v>24140</v>
      </c>
      <c r="AZ45" s="173">
        <f ca="1">Projekce!BA125</f>
        <v>24109.999999999996</v>
      </c>
      <c r="BA45" s="173">
        <f ca="1">Projekce!BB125</f>
        <v>24079.999999999996</v>
      </c>
      <c r="BB45" s="173">
        <f ca="1">Projekce!BC125</f>
        <v>22077.999999999996</v>
      </c>
      <c r="BC45" s="173">
        <f ca="1">Projekce!BD125</f>
        <v>20075.999999999996</v>
      </c>
      <c r="BD45" s="173">
        <f ca="1">Projekce!BE125</f>
        <v>18074</v>
      </c>
      <c r="BE45" s="173">
        <f ca="1">Projekce!BF125</f>
        <v>16072</v>
      </c>
      <c r="BF45" s="173">
        <f ca="1">Projekce!BG125</f>
        <v>14070</v>
      </c>
      <c r="BG45" s="173">
        <f ca="1">Projekce!BH125</f>
        <v>12800</v>
      </c>
      <c r="BH45" s="173">
        <f ca="1">Projekce!BI125</f>
        <v>11530</v>
      </c>
      <c r="BI45" s="173">
        <f ca="1">Projekce!BJ125</f>
        <v>10260</v>
      </c>
      <c r="BJ45" s="173">
        <f ca="1">Projekce!BK125</f>
        <v>8990</v>
      </c>
      <c r="BK45" s="162">
        <f ca="1">Projekce!BL125</f>
        <v>7720</v>
      </c>
    </row>
    <row r="46" spans="1:63" s="196" customFormat="1" x14ac:dyDescent="0.25">
      <c r="A46" t="s">
        <v>3134</v>
      </c>
      <c r="B46" s="221" t="str">
        <f t="shared" si="7"/>
        <v>Biomasa</v>
      </c>
      <c r="C46" s="215">
        <f ca="1">Projekce!D126</f>
        <v>0</v>
      </c>
      <c r="D46" s="173">
        <f ca="1">Projekce!E126</f>
        <v>0</v>
      </c>
      <c r="E46" s="173">
        <f ca="1">Projekce!F126</f>
        <v>0</v>
      </c>
      <c r="F46" s="173">
        <f ca="1">Projekce!G126</f>
        <v>580</v>
      </c>
      <c r="G46" s="173">
        <f ca="1">Projekce!H126</f>
        <v>1156</v>
      </c>
      <c r="H46" s="173">
        <f ca="1">Projekce!I126</f>
        <v>1458</v>
      </c>
      <c r="I46" s="173">
        <f ca="1">Projekce!J126</f>
        <v>1052</v>
      </c>
      <c r="J46" s="173">
        <f ca="1">Projekce!K126</f>
        <v>1778</v>
      </c>
      <c r="K46" s="173">
        <f ca="1">Projekce!L126</f>
        <v>2113</v>
      </c>
      <c r="L46" s="173">
        <f ca="1">Projekce!M126</f>
        <v>2437</v>
      </c>
      <c r="M46" s="173">
        <f ca="1">Projekce!N126</f>
        <v>1911</v>
      </c>
      <c r="N46" s="173">
        <f ca="1">Projekce!O126</f>
        <v>1901</v>
      </c>
      <c r="O46" s="173">
        <f ca="1">Projekce!P126</f>
        <v>1840</v>
      </c>
      <c r="P46" s="173">
        <f ca="1">Projekce!Q126</f>
        <v>1794</v>
      </c>
      <c r="Q46" s="173">
        <f ca="1">Projekce!R126</f>
        <v>2588</v>
      </c>
      <c r="R46" s="173">
        <f ca="1">Projekce!S126</f>
        <v>2658</v>
      </c>
      <c r="S46" s="173">
        <f ca="1">Projekce!T126</f>
        <v>3339</v>
      </c>
      <c r="T46" s="173">
        <f ca="1">Projekce!U126</f>
        <v>4328</v>
      </c>
      <c r="U46" s="173">
        <f ca="1">Projekce!V126</f>
        <v>5245</v>
      </c>
      <c r="V46" s="173">
        <f ca="1">Projekce!W126</f>
        <v>6677</v>
      </c>
      <c r="W46" s="173">
        <f ca="1">Projekce!X126</f>
        <v>7871</v>
      </c>
      <c r="X46" s="173">
        <f ca="1">Projekce!Y126</f>
        <v>9958</v>
      </c>
      <c r="Y46" s="173">
        <f ca="1">Projekce!Z126</f>
        <v>12345</v>
      </c>
      <c r="Z46" s="173">
        <f ca="1">Projekce!AA126</f>
        <v>14818</v>
      </c>
      <c r="AA46" s="173">
        <f ca="1">Projekce!AB126</f>
        <v>17000</v>
      </c>
      <c r="AB46" s="173">
        <f ca="1">Projekce!AC126</f>
        <v>17452</v>
      </c>
      <c r="AC46" s="173">
        <f ca="1">Projekce!AD126</f>
        <v>18361.599999999999</v>
      </c>
      <c r="AD46" s="173">
        <f ca="1">Projekce!AE126</f>
        <v>19271.199999999997</v>
      </c>
      <c r="AE46" s="173">
        <f ca="1">Projekce!AF126</f>
        <v>20180.8</v>
      </c>
      <c r="AF46" s="173">
        <f ca="1">Projekce!AG126</f>
        <v>21090.399999999998</v>
      </c>
      <c r="AG46" s="173">
        <f ca="1">Projekce!AH126</f>
        <v>21999.999999999996</v>
      </c>
      <c r="AH46" s="173">
        <f ca="1">Projekce!AI126</f>
        <v>22677.999999999996</v>
      </c>
      <c r="AI46" s="173">
        <f ca="1">Projekce!AJ126</f>
        <v>23355.999999999996</v>
      </c>
      <c r="AJ46" s="173">
        <f ca="1">Projekce!AK126</f>
        <v>24034</v>
      </c>
      <c r="AK46" s="173">
        <f ca="1">Projekce!AL126</f>
        <v>24712</v>
      </c>
      <c r="AL46" s="173">
        <f ca="1">Projekce!AM126</f>
        <v>25390</v>
      </c>
      <c r="AM46" s="173">
        <f ca="1">Projekce!AN126</f>
        <v>26258</v>
      </c>
      <c r="AN46" s="173">
        <f ca="1">Projekce!AO126</f>
        <v>27126</v>
      </c>
      <c r="AO46" s="173">
        <f ca="1">Projekce!AP126</f>
        <v>27994</v>
      </c>
      <c r="AP46" s="173">
        <f ca="1">Projekce!AQ126</f>
        <v>28862</v>
      </c>
      <c r="AQ46" s="173">
        <f ca="1">Projekce!AR126</f>
        <v>29730</v>
      </c>
      <c r="AR46" s="173">
        <f ca="1">Projekce!AS126</f>
        <v>30144</v>
      </c>
      <c r="AS46" s="173">
        <f ca="1">Projekce!AT126</f>
        <v>30558</v>
      </c>
      <c r="AT46" s="173">
        <f ca="1">Projekce!AU126</f>
        <v>30972.000000000004</v>
      </c>
      <c r="AU46" s="173">
        <f ca="1">Projekce!AV126</f>
        <v>31386.000000000004</v>
      </c>
      <c r="AV46" s="173">
        <f ca="1">Projekce!AW126</f>
        <v>31800.000000000004</v>
      </c>
      <c r="AW46" s="173">
        <f ca="1">Projekce!AX126</f>
        <v>32942</v>
      </c>
      <c r="AX46" s="173">
        <f ca="1">Projekce!AY126</f>
        <v>34084</v>
      </c>
      <c r="AY46" s="173">
        <f ca="1">Projekce!AZ126</f>
        <v>35226</v>
      </c>
      <c r="AZ46" s="173">
        <f ca="1">Projekce!BA126</f>
        <v>36367.999999999993</v>
      </c>
      <c r="BA46" s="173">
        <f ca="1">Projekce!BB126</f>
        <v>37509.999999999993</v>
      </c>
      <c r="BB46" s="173">
        <f ca="1">Projekce!BC126</f>
        <v>38243.999999999993</v>
      </c>
      <c r="BC46" s="173">
        <f ca="1">Projekce!BD126</f>
        <v>38977.999999999993</v>
      </c>
      <c r="BD46" s="173">
        <f ca="1">Projekce!BE126</f>
        <v>39712</v>
      </c>
      <c r="BE46" s="173">
        <f ca="1">Projekce!BF126</f>
        <v>40446</v>
      </c>
      <c r="BF46" s="173">
        <f ca="1">Projekce!BG126</f>
        <v>41180</v>
      </c>
      <c r="BG46" s="173">
        <f ca="1">Projekce!BH126</f>
        <v>40978</v>
      </c>
      <c r="BH46" s="173">
        <f ca="1">Projekce!BI126</f>
        <v>40776</v>
      </c>
      <c r="BI46" s="173">
        <f ca="1">Projekce!BJ126</f>
        <v>40574</v>
      </c>
      <c r="BJ46" s="173">
        <f ca="1">Projekce!BK126</f>
        <v>40372</v>
      </c>
      <c r="BK46" s="162">
        <f ca="1">Projekce!BL126</f>
        <v>40170</v>
      </c>
    </row>
    <row r="47" spans="1:63" s="196" customFormat="1" x14ac:dyDescent="0.25">
      <c r="A47" t="s">
        <v>3132</v>
      </c>
      <c r="B47" s="221" t="str">
        <f t="shared" si="7"/>
        <v>Ostatní paliva</v>
      </c>
      <c r="C47" s="215">
        <f ca="1">Projekce!D127</f>
        <v>0</v>
      </c>
      <c r="D47" s="173">
        <f ca="1">Projekce!E127</f>
        <v>0</v>
      </c>
      <c r="E47" s="173">
        <f ca="1">Projekce!F127</f>
        <v>0</v>
      </c>
      <c r="F47" s="173">
        <f ca="1">Projekce!G127</f>
        <v>0</v>
      </c>
      <c r="G47" s="173">
        <f ca="1">Projekce!H127</f>
        <v>0</v>
      </c>
      <c r="H47" s="173">
        <f ca="1">Projekce!I127</f>
        <v>0</v>
      </c>
      <c r="I47" s="173">
        <f ca="1">Projekce!J127</f>
        <v>0</v>
      </c>
      <c r="J47" s="173">
        <f ca="1">Projekce!K127</f>
        <v>0</v>
      </c>
      <c r="K47" s="173">
        <f ca="1">Projekce!L127</f>
        <v>0</v>
      </c>
      <c r="L47" s="173">
        <f ca="1">Projekce!M127</f>
        <v>0</v>
      </c>
      <c r="M47" s="173">
        <f ca="1">Projekce!N127</f>
        <v>0</v>
      </c>
      <c r="N47" s="173">
        <f ca="1">Projekce!O127</f>
        <v>0</v>
      </c>
      <c r="O47" s="173">
        <f ca="1">Projekce!P127</f>
        <v>0</v>
      </c>
      <c r="P47" s="173">
        <f ca="1">Projekce!Q127</f>
        <v>0</v>
      </c>
      <c r="Q47" s="173">
        <f ca="1">Projekce!R127</f>
        <v>0</v>
      </c>
      <c r="R47" s="173">
        <f ca="1">Projekce!S127</f>
        <v>0</v>
      </c>
      <c r="S47" s="173">
        <f ca="1">Projekce!T127</f>
        <v>0</v>
      </c>
      <c r="T47" s="173">
        <f ca="1">Projekce!U127</f>
        <v>4</v>
      </c>
      <c r="U47" s="173">
        <f ca="1">Projekce!V127</f>
        <v>11</v>
      </c>
      <c r="V47" s="173">
        <f ca="1">Projekce!W127</f>
        <v>11</v>
      </c>
      <c r="W47" s="173">
        <f ca="1">Projekce!X127</f>
        <v>11</v>
      </c>
      <c r="X47" s="173">
        <f ca="1">Projekce!Y127</f>
        <v>25</v>
      </c>
      <c r="Y47" s="173">
        <f ca="1">Projekce!Z127</f>
        <v>25</v>
      </c>
      <c r="Z47" s="173">
        <f ca="1">Projekce!AA127</f>
        <v>33</v>
      </c>
      <c r="AA47" s="173">
        <f ca="1">Projekce!AB127</f>
        <v>36</v>
      </c>
      <c r="AB47" s="173">
        <f ca="1">Projekce!AC127</f>
        <v>72</v>
      </c>
      <c r="AC47" s="173">
        <f ca="1">Projekce!AD127</f>
        <v>87.600000000000009</v>
      </c>
      <c r="AD47" s="173">
        <f ca="1">Projekce!AE127</f>
        <v>103.20000000000002</v>
      </c>
      <c r="AE47" s="173">
        <f ca="1">Projekce!AF127</f>
        <v>118.80000000000001</v>
      </c>
      <c r="AF47" s="173">
        <f ca="1">Projekce!AG127</f>
        <v>134.40000000000003</v>
      </c>
      <c r="AG47" s="173">
        <f ca="1">Projekce!AH127</f>
        <v>150.00000000000003</v>
      </c>
      <c r="AH47" s="173">
        <f ca="1">Projekce!AI127</f>
        <v>162.00000000000003</v>
      </c>
      <c r="AI47" s="173">
        <f ca="1">Projekce!AJ127</f>
        <v>174</v>
      </c>
      <c r="AJ47" s="173">
        <f ca="1">Projekce!AK127</f>
        <v>186</v>
      </c>
      <c r="AK47" s="173">
        <f ca="1">Projekce!AL127</f>
        <v>198</v>
      </c>
      <c r="AL47" s="173">
        <f ca="1">Projekce!AM127</f>
        <v>209.99999999999997</v>
      </c>
      <c r="AM47" s="173">
        <f ca="1">Projekce!AN127</f>
        <v>205.99999999999997</v>
      </c>
      <c r="AN47" s="173">
        <f ca="1">Projekce!AO127</f>
        <v>201.99999999999997</v>
      </c>
      <c r="AO47" s="173">
        <f ca="1">Projekce!AP127</f>
        <v>198</v>
      </c>
      <c r="AP47" s="173">
        <f ca="1">Projekce!AQ127</f>
        <v>194</v>
      </c>
      <c r="AQ47" s="173">
        <f ca="1">Projekce!AR127</f>
        <v>190</v>
      </c>
      <c r="AR47" s="173">
        <f ca="1">Projekce!AS127</f>
        <v>174</v>
      </c>
      <c r="AS47" s="173">
        <f ca="1">Projekce!AT127</f>
        <v>158</v>
      </c>
      <c r="AT47" s="173">
        <f ca="1">Projekce!AU127</f>
        <v>142</v>
      </c>
      <c r="AU47" s="173">
        <f ca="1">Projekce!AV127</f>
        <v>126</v>
      </c>
      <c r="AV47" s="173">
        <f ca="1">Projekce!AW127</f>
        <v>110</v>
      </c>
      <c r="AW47" s="173">
        <f ca="1">Projekce!AX127</f>
        <v>102</v>
      </c>
      <c r="AX47" s="173">
        <f ca="1">Projekce!AY127</f>
        <v>94</v>
      </c>
      <c r="AY47" s="173">
        <f ca="1">Projekce!AZ127</f>
        <v>86</v>
      </c>
      <c r="AZ47" s="173">
        <f ca="1">Projekce!BA127</f>
        <v>78</v>
      </c>
      <c r="BA47" s="173">
        <f ca="1">Projekce!BB127</f>
        <v>70</v>
      </c>
      <c r="BB47" s="173">
        <f ca="1">Projekce!BC127</f>
        <v>68</v>
      </c>
      <c r="BC47" s="173">
        <f ca="1">Projekce!BD127</f>
        <v>66</v>
      </c>
      <c r="BD47" s="173">
        <f ca="1">Projekce!BE127</f>
        <v>64</v>
      </c>
      <c r="BE47" s="173">
        <f ca="1">Projekce!BF127</f>
        <v>62</v>
      </c>
      <c r="BF47" s="173">
        <f ca="1">Projekce!BG127</f>
        <v>60</v>
      </c>
      <c r="BG47" s="173">
        <f ca="1">Projekce!BH127</f>
        <v>66</v>
      </c>
      <c r="BH47" s="173">
        <f ca="1">Projekce!BI127</f>
        <v>72</v>
      </c>
      <c r="BI47" s="173">
        <f ca="1">Projekce!BJ127</f>
        <v>77.999999999999986</v>
      </c>
      <c r="BJ47" s="173">
        <f ca="1">Projekce!BK127</f>
        <v>83.999999999999986</v>
      </c>
      <c r="BK47" s="162">
        <f ca="1">Projekce!BL127</f>
        <v>89.999999999999986</v>
      </c>
    </row>
    <row r="48" spans="1:63" s="196" customFormat="1" x14ac:dyDescent="0.25">
      <c r="A48" t="s">
        <v>3277</v>
      </c>
      <c r="B48" s="221" t="str">
        <f t="shared" si="7"/>
        <v>Elektřina</v>
      </c>
      <c r="C48" s="215">
        <f ca="1">Projekce!D128</f>
        <v>0</v>
      </c>
      <c r="D48" s="173">
        <f ca="1">Projekce!E128</f>
        <v>0</v>
      </c>
      <c r="E48" s="173">
        <f ca="1">Projekce!F128</f>
        <v>0</v>
      </c>
      <c r="F48" s="173">
        <f ca="1">Projekce!G128</f>
        <v>0</v>
      </c>
      <c r="G48" s="173">
        <f ca="1">Projekce!H128</f>
        <v>0</v>
      </c>
      <c r="H48" s="173">
        <f ca="1">Projekce!I128</f>
        <v>0</v>
      </c>
      <c r="I48" s="173">
        <f ca="1">Projekce!J128</f>
        <v>0</v>
      </c>
      <c r="J48" s="173">
        <f ca="1">Projekce!K128</f>
        <v>0</v>
      </c>
      <c r="K48" s="173">
        <f ca="1">Projekce!L128</f>
        <v>0</v>
      </c>
      <c r="L48" s="173">
        <f ca="1">Projekce!M128</f>
        <v>0</v>
      </c>
      <c r="M48" s="173">
        <f ca="1">Projekce!N128</f>
        <v>0</v>
      </c>
      <c r="N48" s="173">
        <f ca="1">Projekce!O128</f>
        <v>0</v>
      </c>
      <c r="O48" s="173">
        <f ca="1">Projekce!P128</f>
        <v>0</v>
      </c>
      <c r="P48" s="173">
        <f ca="1">Projekce!Q128</f>
        <v>0</v>
      </c>
      <c r="Q48" s="173">
        <f ca="1">Projekce!R128</f>
        <v>0</v>
      </c>
      <c r="R48" s="173">
        <f ca="1">Projekce!S128</f>
        <v>0</v>
      </c>
      <c r="S48" s="173">
        <f ca="1">Projekce!T128</f>
        <v>0</v>
      </c>
      <c r="T48" s="173">
        <f ca="1">Projekce!U128</f>
        <v>0</v>
      </c>
      <c r="U48" s="173">
        <f ca="1">Projekce!V128</f>
        <v>0</v>
      </c>
      <c r="V48" s="173">
        <f ca="1">Projekce!W128</f>
        <v>0</v>
      </c>
      <c r="W48" s="173">
        <f ca="1">Projekce!X128</f>
        <v>0</v>
      </c>
      <c r="X48" s="173">
        <f ca="1">Projekce!Y128</f>
        <v>0</v>
      </c>
      <c r="Y48" s="173">
        <f ca="1">Projekce!Z128</f>
        <v>0</v>
      </c>
      <c r="Z48" s="173">
        <f ca="1">Projekce!AA128</f>
        <v>0</v>
      </c>
      <c r="AA48" s="173">
        <f ca="1">Projekce!AB128</f>
        <v>0</v>
      </c>
      <c r="AB48" s="173">
        <f ca="1">Projekce!AC128</f>
        <v>0</v>
      </c>
      <c r="AC48" s="173">
        <f ca="1">Projekce!AD128</f>
        <v>0</v>
      </c>
      <c r="AD48" s="173">
        <f ca="1">Projekce!AE128</f>
        <v>0</v>
      </c>
      <c r="AE48" s="173">
        <f ca="1">Projekce!AF128</f>
        <v>0</v>
      </c>
      <c r="AF48" s="173">
        <f ca="1">Projekce!AG128</f>
        <v>0</v>
      </c>
      <c r="AG48" s="173">
        <f ca="1">Projekce!AH128</f>
        <v>0</v>
      </c>
      <c r="AH48" s="173">
        <f ca="1">Projekce!AI128</f>
        <v>0</v>
      </c>
      <c r="AI48" s="173">
        <f ca="1">Projekce!AJ128</f>
        <v>0</v>
      </c>
      <c r="AJ48" s="173">
        <f ca="1">Projekce!AK128</f>
        <v>0</v>
      </c>
      <c r="AK48" s="173">
        <f ca="1">Projekce!AL128</f>
        <v>0</v>
      </c>
      <c r="AL48" s="173">
        <f ca="1">Projekce!AM128</f>
        <v>0</v>
      </c>
      <c r="AM48" s="173">
        <f ca="1">Projekce!AN128</f>
        <v>0</v>
      </c>
      <c r="AN48" s="173">
        <f ca="1">Projekce!AO128</f>
        <v>0</v>
      </c>
      <c r="AO48" s="173">
        <f ca="1">Projekce!AP128</f>
        <v>0</v>
      </c>
      <c r="AP48" s="173">
        <f ca="1">Projekce!AQ128</f>
        <v>0</v>
      </c>
      <c r="AQ48" s="173">
        <f ca="1">Projekce!AR128</f>
        <v>0</v>
      </c>
      <c r="AR48" s="173">
        <f ca="1">Projekce!AS128</f>
        <v>0</v>
      </c>
      <c r="AS48" s="173">
        <f ca="1">Projekce!AT128</f>
        <v>0</v>
      </c>
      <c r="AT48" s="173">
        <f ca="1">Projekce!AU128</f>
        <v>0</v>
      </c>
      <c r="AU48" s="173">
        <f ca="1">Projekce!AV128</f>
        <v>0</v>
      </c>
      <c r="AV48" s="173">
        <f ca="1">Projekce!AW128</f>
        <v>0</v>
      </c>
      <c r="AW48" s="173">
        <f ca="1">Projekce!AX128</f>
        <v>0</v>
      </c>
      <c r="AX48" s="173">
        <f ca="1">Projekce!AY128</f>
        <v>0</v>
      </c>
      <c r="AY48" s="173">
        <f ca="1">Projekce!AZ128</f>
        <v>0</v>
      </c>
      <c r="AZ48" s="173">
        <f ca="1">Projekce!BA128</f>
        <v>0</v>
      </c>
      <c r="BA48" s="173">
        <f ca="1">Projekce!BB128</f>
        <v>0</v>
      </c>
      <c r="BB48" s="173">
        <f ca="1">Projekce!BC128</f>
        <v>0</v>
      </c>
      <c r="BC48" s="173">
        <f ca="1">Projekce!BD128</f>
        <v>0</v>
      </c>
      <c r="BD48" s="173">
        <f ca="1">Projekce!BE128</f>
        <v>0</v>
      </c>
      <c r="BE48" s="173">
        <f ca="1">Projekce!BF128</f>
        <v>0</v>
      </c>
      <c r="BF48" s="173">
        <f ca="1">Projekce!BG128</f>
        <v>0</v>
      </c>
      <c r="BG48" s="173">
        <f ca="1">Projekce!BH128</f>
        <v>0</v>
      </c>
      <c r="BH48" s="173">
        <f ca="1">Projekce!BI128</f>
        <v>0</v>
      </c>
      <c r="BI48" s="173">
        <f ca="1">Projekce!BJ128</f>
        <v>0</v>
      </c>
      <c r="BJ48" s="173">
        <f ca="1">Projekce!BK128</f>
        <v>0</v>
      </c>
      <c r="BK48" s="162">
        <f ca="1">Projekce!BL128</f>
        <v>0</v>
      </c>
    </row>
    <row r="49" spans="1:63" s="196" customFormat="1" x14ac:dyDescent="0.25">
      <c r="A49" t="s">
        <v>3255</v>
      </c>
      <c r="B49" s="221" t="str">
        <f t="shared" si="7"/>
        <v>Teplo</v>
      </c>
      <c r="C49" s="215">
        <f ca="1">Projekce!D129</f>
        <v>0</v>
      </c>
      <c r="D49" s="173">
        <f ca="1">Projekce!E129</f>
        <v>0</v>
      </c>
      <c r="E49" s="173">
        <f ca="1">Projekce!F129</f>
        <v>0</v>
      </c>
      <c r="F49" s="173">
        <f ca="1">Projekce!G129</f>
        <v>0</v>
      </c>
      <c r="G49" s="173">
        <f ca="1">Projekce!H129</f>
        <v>0</v>
      </c>
      <c r="H49" s="173">
        <f ca="1">Projekce!I129</f>
        <v>0</v>
      </c>
      <c r="I49" s="173">
        <f ca="1">Projekce!J129</f>
        <v>0</v>
      </c>
      <c r="J49" s="173">
        <f ca="1">Projekce!K129</f>
        <v>0</v>
      </c>
      <c r="K49" s="173">
        <f ca="1">Projekce!L129</f>
        <v>0</v>
      </c>
      <c r="L49" s="173">
        <f ca="1">Projekce!M129</f>
        <v>0</v>
      </c>
      <c r="M49" s="173">
        <f ca="1">Projekce!N129</f>
        <v>0</v>
      </c>
      <c r="N49" s="173">
        <f ca="1">Projekce!O129</f>
        <v>0</v>
      </c>
      <c r="O49" s="173">
        <f ca="1">Projekce!P129</f>
        <v>0</v>
      </c>
      <c r="P49" s="173">
        <f ca="1">Projekce!Q129</f>
        <v>0</v>
      </c>
      <c r="Q49" s="173">
        <f ca="1">Projekce!R129</f>
        <v>0</v>
      </c>
      <c r="R49" s="173">
        <f ca="1">Projekce!S129</f>
        <v>0</v>
      </c>
      <c r="S49" s="173">
        <f ca="1">Projekce!T129</f>
        <v>0</v>
      </c>
      <c r="T49" s="173">
        <f ca="1">Projekce!U129</f>
        <v>0</v>
      </c>
      <c r="U49" s="173">
        <f ca="1">Projekce!V129</f>
        <v>0</v>
      </c>
      <c r="V49" s="173">
        <f ca="1">Projekce!W129</f>
        <v>0</v>
      </c>
      <c r="W49" s="173">
        <f ca="1">Projekce!X129</f>
        <v>0</v>
      </c>
      <c r="X49" s="173">
        <f ca="1">Projekce!Y129</f>
        <v>0</v>
      </c>
      <c r="Y49" s="173">
        <f ca="1">Projekce!Z129</f>
        <v>0</v>
      </c>
      <c r="Z49" s="173">
        <f ca="1">Projekce!AA129</f>
        <v>0</v>
      </c>
      <c r="AA49" s="173">
        <f ca="1">Projekce!AB129</f>
        <v>0</v>
      </c>
      <c r="AB49" s="173">
        <f ca="1">Projekce!AC129</f>
        <v>0</v>
      </c>
      <c r="AC49" s="173">
        <f ca="1">Projekce!AD129</f>
        <v>0</v>
      </c>
      <c r="AD49" s="173">
        <f ca="1">Projekce!AE129</f>
        <v>0</v>
      </c>
      <c r="AE49" s="173">
        <f ca="1">Projekce!AF129</f>
        <v>0</v>
      </c>
      <c r="AF49" s="173">
        <f ca="1">Projekce!AG129</f>
        <v>0</v>
      </c>
      <c r="AG49" s="173">
        <f ca="1">Projekce!AH129</f>
        <v>0</v>
      </c>
      <c r="AH49" s="173">
        <f ca="1">Projekce!AI129</f>
        <v>0</v>
      </c>
      <c r="AI49" s="173">
        <f ca="1">Projekce!AJ129</f>
        <v>0</v>
      </c>
      <c r="AJ49" s="173">
        <f ca="1">Projekce!AK129</f>
        <v>0</v>
      </c>
      <c r="AK49" s="173">
        <f ca="1">Projekce!AL129</f>
        <v>0</v>
      </c>
      <c r="AL49" s="173">
        <f ca="1">Projekce!AM129</f>
        <v>0</v>
      </c>
      <c r="AM49" s="173">
        <f ca="1">Projekce!AN129</f>
        <v>0</v>
      </c>
      <c r="AN49" s="173">
        <f ca="1">Projekce!AO129</f>
        <v>0</v>
      </c>
      <c r="AO49" s="173">
        <f ca="1">Projekce!AP129</f>
        <v>0</v>
      </c>
      <c r="AP49" s="173">
        <f ca="1">Projekce!AQ129</f>
        <v>0</v>
      </c>
      <c r="AQ49" s="173">
        <f ca="1">Projekce!AR129</f>
        <v>0</v>
      </c>
      <c r="AR49" s="173">
        <f ca="1">Projekce!AS129</f>
        <v>0</v>
      </c>
      <c r="AS49" s="173">
        <f ca="1">Projekce!AT129</f>
        <v>0</v>
      </c>
      <c r="AT49" s="173">
        <f ca="1">Projekce!AU129</f>
        <v>0</v>
      </c>
      <c r="AU49" s="173">
        <f ca="1">Projekce!AV129</f>
        <v>0</v>
      </c>
      <c r="AV49" s="173">
        <f ca="1">Projekce!AW129</f>
        <v>0</v>
      </c>
      <c r="AW49" s="173">
        <f ca="1">Projekce!AX129</f>
        <v>0</v>
      </c>
      <c r="AX49" s="173">
        <f ca="1">Projekce!AY129</f>
        <v>0</v>
      </c>
      <c r="AY49" s="173">
        <f ca="1">Projekce!AZ129</f>
        <v>0</v>
      </c>
      <c r="AZ49" s="173">
        <f ca="1">Projekce!BA129</f>
        <v>0</v>
      </c>
      <c r="BA49" s="173">
        <f ca="1">Projekce!BB129</f>
        <v>0</v>
      </c>
      <c r="BB49" s="173">
        <f ca="1">Projekce!BC129</f>
        <v>0</v>
      </c>
      <c r="BC49" s="173">
        <f ca="1">Projekce!BD129</f>
        <v>0</v>
      </c>
      <c r="BD49" s="173">
        <f ca="1">Projekce!BE129</f>
        <v>0</v>
      </c>
      <c r="BE49" s="173">
        <f ca="1">Projekce!BF129</f>
        <v>0</v>
      </c>
      <c r="BF49" s="173">
        <f ca="1">Projekce!BG129</f>
        <v>0</v>
      </c>
      <c r="BG49" s="173">
        <f ca="1">Projekce!BH129</f>
        <v>0</v>
      </c>
      <c r="BH49" s="173">
        <f ca="1">Projekce!BI129</f>
        <v>0</v>
      </c>
      <c r="BI49" s="173">
        <f ca="1">Projekce!BJ129</f>
        <v>0</v>
      </c>
      <c r="BJ49" s="173">
        <f ca="1">Projekce!BK129</f>
        <v>0</v>
      </c>
      <c r="BK49" s="162">
        <f ca="1">Projekce!BL129</f>
        <v>0</v>
      </c>
    </row>
    <row r="50" spans="1:63" s="196" customFormat="1" x14ac:dyDescent="0.25">
      <c r="A50" t="s">
        <v>3256</v>
      </c>
      <c r="B50" s="221" t="str">
        <f t="shared" si="7"/>
        <v>OZE mimo biomasu</v>
      </c>
      <c r="C50" s="215">
        <f ca="1">Projekce!D130</f>
        <v>4180</v>
      </c>
      <c r="D50" s="173">
        <f ca="1">Projekce!E130</f>
        <v>3920</v>
      </c>
      <c r="E50" s="173">
        <f ca="1">Projekce!F130</f>
        <v>5047</v>
      </c>
      <c r="F50" s="173">
        <f ca="1">Projekce!G130</f>
        <v>4929</v>
      </c>
      <c r="G50" s="173">
        <f ca="1">Projekce!H130</f>
        <v>5256</v>
      </c>
      <c r="H50" s="173">
        <f ca="1">Projekce!I130</f>
        <v>7207</v>
      </c>
      <c r="I50" s="173">
        <f ca="1">Projekce!J130</f>
        <v>7088</v>
      </c>
      <c r="J50" s="173">
        <f ca="1">Projekce!K130</f>
        <v>6116</v>
      </c>
      <c r="K50" s="173">
        <f ca="1">Projekce!L130</f>
        <v>5025</v>
      </c>
      <c r="L50" s="173">
        <f ca="1">Projekce!M130</f>
        <v>6052</v>
      </c>
      <c r="M50" s="173">
        <f ca="1">Projekce!N130</f>
        <v>6333</v>
      </c>
      <c r="N50" s="173">
        <f ca="1">Projekce!O130</f>
        <v>7395</v>
      </c>
      <c r="O50" s="173">
        <f ca="1">Projekce!P130</f>
        <v>8978</v>
      </c>
      <c r="P50" s="173">
        <f ca="1">Projekce!Q130</f>
        <v>4998</v>
      </c>
      <c r="Q50" s="173">
        <f ca="1">Projekce!R130</f>
        <v>7305</v>
      </c>
      <c r="R50" s="173">
        <f ca="1">Projekce!S130</f>
        <v>8644</v>
      </c>
      <c r="S50" s="173">
        <f ca="1">Projekce!T130</f>
        <v>9361</v>
      </c>
      <c r="T50" s="173">
        <f ca="1">Projekce!U130</f>
        <v>7981</v>
      </c>
      <c r="U50" s="173">
        <f ca="1">Projekce!V130</f>
        <v>8218</v>
      </c>
      <c r="V50" s="173">
        <f ca="1">Projekce!W130</f>
        <v>10102</v>
      </c>
      <c r="W50" s="173">
        <f ca="1">Projekce!X130</f>
        <v>13466</v>
      </c>
      <c r="X50" s="173">
        <f ca="1">Projekce!Y130</f>
        <v>16351</v>
      </c>
      <c r="Y50" s="173">
        <f ca="1">Projekce!Z130</f>
        <v>16898</v>
      </c>
      <c r="Z50" s="173">
        <f ca="1">Projekce!AA130</f>
        <v>18894</v>
      </c>
      <c r="AA50" s="173">
        <f ca="1">Projekce!AB130</f>
        <v>16232</v>
      </c>
      <c r="AB50" s="173">
        <f ca="1">Projekce!AC130</f>
        <v>16675</v>
      </c>
      <c r="AC50" s="173">
        <f ca="1">Projekce!AD130</f>
        <v>17732</v>
      </c>
      <c r="AD50" s="173">
        <f ca="1">Projekce!AE130</f>
        <v>18789</v>
      </c>
      <c r="AE50" s="173">
        <f ca="1">Projekce!AF130</f>
        <v>19846</v>
      </c>
      <c r="AF50" s="173">
        <f ca="1">Projekce!AG130</f>
        <v>20903</v>
      </c>
      <c r="AG50" s="173">
        <f ca="1">Projekce!AH130</f>
        <v>21960</v>
      </c>
      <c r="AH50" s="173">
        <f ca="1">Projekce!AI130</f>
        <v>23068</v>
      </c>
      <c r="AI50" s="173">
        <f ca="1">Projekce!AJ130</f>
        <v>24176</v>
      </c>
      <c r="AJ50" s="173">
        <f ca="1">Projekce!AK130</f>
        <v>25284</v>
      </c>
      <c r="AK50" s="173">
        <f ca="1">Projekce!AL130</f>
        <v>26392</v>
      </c>
      <c r="AL50" s="173">
        <f ca="1">Projekce!AM130</f>
        <v>27500</v>
      </c>
      <c r="AM50" s="173">
        <f ca="1">Projekce!AN130</f>
        <v>27732</v>
      </c>
      <c r="AN50" s="173">
        <f ca="1">Projekce!AO130</f>
        <v>27964</v>
      </c>
      <c r="AO50" s="173">
        <f ca="1">Projekce!AP130</f>
        <v>28196</v>
      </c>
      <c r="AP50" s="173">
        <f ca="1">Projekce!AQ130</f>
        <v>28428</v>
      </c>
      <c r="AQ50" s="173">
        <f ca="1">Projekce!AR130</f>
        <v>28660</v>
      </c>
      <c r="AR50" s="173">
        <f ca="1">Projekce!AS130</f>
        <v>29820</v>
      </c>
      <c r="AS50" s="173">
        <f ca="1">Projekce!AT130</f>
        <v>30980</v>
      </c>
      <c r="AT50" s="173">
        <f ca="1">Projekce!AU130</f>
        <v>32140</v>
      </c>
      <c r="AU50" s="173">
        <f ca="1">Projekce!AV130</f>
        <v>33300</v>
      </c>
      <c r="AV50" s="173">
        <f ca="1">Projekce!AW130</f>
        <v>34460</v>
      </c>
      <c r="AW50" s="173">
        <f ca="1">Projekce!AX130</f>
        <v>35668</v>
      </c>
      <c r="AX50" s="173">
        <f ca="1">Projekce!AY130</f>
        <v>36876</v>
      </c>
      <c r="AY50" s="173">
        <f ca="1">Projekce!AZ130</f>
        <v>38084</v>
      </c>
      <c r="AZ50" s="173">
        <f ca="1">Projekce!BA130</f>
        <v>39292</v>
      </c>
      <c r="BA50" s="173">
        <f ca="1">Projekce!BB130</f>
        <v>40500</v>
      </c>
      <c r="BB50" s="173">
        <f ca="1">Projekce!BC130</f>
        <v>40644</v>
      </c>
      <c r="BC50" s="173">
        <f ca="1">Projekce!BD130</f>
        <v>40788</v>
      </c>
      <c r="BD50" s="173">
        <f ca="1">Projekce!BE130</f>
        <v>40932</v>
      </c>
      <c r="BE50" s="173">
        <f ca="1">Projekce!BF130</f>
        <v>41076</v>
      </c>
      <c r="BF50" s="173">
        <f ca="1">Projekce!BG130</f>
        <v>41220</v>
      </c>
      <c r="BG50" s="173">
        <f ca="1">Projekce!BH130</f>
        <v>42280</v>
      </c>
      <c r="BH50" s="173">
        <f ca="1">Projekce!BI130</f>
        <v>43340</v>
      </c>
      <c r="BI50" s="173">
        <f ca="1">Projekce!BJ130</f>
        <v>44399.999999999993</v>
      </c>
      <c r="BJ50" s="173">
        <f ca="1">Projekce!BK130</f>
        <v>45459.999999999993</v>
      </c>
      <c r="BK50" s="162">
        <f ca="1">Projekce!BL130</f>
        <v>46519.999999999993</v>
      </c>
    </row>
    <row r="51" spans="1:63" s="196" customFormat="1" x14ac:dyDescent="0.25">
      <c r="A51" t="s">
        <v>3153</v>
      </c>
      <c r="B51" s="221" t="str">
        <f t="shared" si="7"/>
        <v>Letecký benzín</v>
      </c>
      <c r="C51" s="215">
        <f ca="1">Projekce!D131</f>
        <v>0</v>
      </c>
      <c r="D51" s="173">
        <f ca="1">Projekce!E131</f>
        <v>0</v>
      </c>
      <c r="E51" s="173">
        <f ca="1">Projekce!F131</f>
        <v>0</v>
      </c>
      <c r="F51" s="173">
        <f ca="1">Projekce!G131</f>
        <v>0</v>
      </c>
      <c r="G51" s="173">
        <f ca="1">Projekce!H131</f>
        <v>0</v>
      </c>
      <c r="H51" s="173">
        <f ca="1">Projekce!I131</f>
        <v>0</v>
      </c>
      <c r="I51" s="173">
        <f ca="1">Projekce!J131</f>
        <v>0</v>
      </c>
      <c r="J51" s="173">
        <f ca="1">Projekce!K131</f>
        <v>0</v>
      </c>
      <c r="K51" s="173">
        <f ca="1">Projekce!L131</f>
        <v>0</v>
      </c>
      <c r="L51" s="173">
        <f ca="1">Projekce!M131</f>
        <v>0</v>
      </c>
      <c r="M51" s="173">
        <f ca="1">Projekce!N131</f>
        <v>0</v>
      </c>
      <c r="N51" s="173">
        <f ca="1">Projekce!O131</f>
        <v>0</v>
      </c>
      <c r="O51" s="173">
        <f ca="1">Projekce!P131</f>
        <v>0</v>
      </c>
      <c r="P51" s="173">
        <f ca="1">Projekce!Q131</f>
        <v>0</v>
      </c>
      <c r="Q51" s="173">
        <f ca="1">Projekce!R131</f>
        <v>0</v>
      </c>
      <c r="R51" s="173">
        <f ca="1">Projekce!S131</f>
        <v>0</v>
      </c>
      <c r="S51" s="173">
        <f ca="1">Projekce!T131</f>
        <v>0</v>
      </c>
      <c r="T51" s="173">
        <f ca="1">Projekce!U131</f>
        <v>0</v>
      </c>
      <c r="U51" s="173">
        <f ca="1">Projekce!V131</f>
        <v>0</v>
      </c>
      <c r="V51" s="173">
        <f ca="1">Projekce!W131</f>
        <v>0</v>
      </c>
      <c r="W51" s="173">
        <f ca="1">Projekce!X131</f>
        <v>0</v>
      </c>
      <c r="X51" s="173">
        <f ca="1">Projekce!Y131</f>
        <v>0</v>
      </c>
      <c r="Y51" s="173">
        <f ca="1">Projekce!Z131</f>
        <v>0</v>
      </c>
      <c r="Z51" s="173">
        <f ca="1">Projekce!AA131</f>
        <v>0</v>
      </c>
      <c r="AA51" s="173">
        <f ca="1">Projekce!AB131</f>
        <v>0</v>
      </c>
      <c r="AB51" s="173">
        <f ca="1">Projekce!AC131</f>
        <v>0</v>
      </c>
      <c r="AC51" s="173">
        <f ca="1">Projekce!AD131</f>
        <v>0</v>
      </c>
      <c r="AD51" s="173">
        <f ca="1">Projekce!AE131</f>
        <v>0</v>
      </c>
      <c r="AE51" s="173">
        <f ca="1">Projekce!AF131</f>
        <v>0</v>
      </c>
      <c r="AF51" s="173">
        <f ca="1">Projekce!AG131</f>
        <v>0</v>
      </c>
      <c r="AG51" s="173">
        <f ca="1">Projekce!AH131</f>
        <v>0</v>
      </c>
      <c r="AH51" s="173">
        <f ca="1">Projekce!AI131</f>
        <v>0</v>
      </c>
      <c r="AI51" s="173">
        <f ca="1">Projekce!AJ131</f>
        <v>0</v>
      </c>
      <c r="AJ51" s="173">
        <f ca="1">Projekce!AK131</f>
        <v>0</v>
      </c>
      <c r="AK51" s="173">
        <f ca="1">Projekce!AL131</f>
        <v>0</v>
      </c>
      <c r="AL51" s="173">
        <f ca="1">Projekce!AM131</f>
        <v>0</v>
      </c>
      <c r="AM51" s="173">
        <f ca="1">Projekce!AN131</f>
        <v>0</v>
      </c>
      <c r="AN51" s="173">
        <f ca="1">Projekce!AO131</f>
        <v>0</v>
      </c>
      <c r="AO51" s="173">
        <f ca="1">Projekce!AP131</f>
        <v>0</v>
      </c>
      <c r="AP51" s="173">
        <f ca="1">Projekce!AQ131</f>
        <v>0</v>
      </c>
      <c r="AQ51" s="173">
        <f ca="1">Projekce!AR131</f>
        <v>0</v>
      </c>
      <c r="AR51" s="173">
        <f ca="1">Projekce!AS131</f>
        <v>0</v>
      </c>
      <c r="AS51" s="173">
        <f ca="1">Projekce!AT131</f>
        <v>0</v>
      </c>
      <c r="AT51" s="173">
        <f ca="1">Projekce!AU131</f>
        <v>0</v>
      </c>
      <c r="AU51" s="173">
        <f ca="1">Projekce!AV131</f>
        <v>0</v>
      </c>
      <c r="AV51" s="173">
        <f ca="1">Projekce!AW131</f>
        <v>0</v>
      </c>
      <c r="AW51" s="173">
        <f ca="1">Projekce!AX131</f>
        <v>0</v>
      </c>
      <c r="AX51" s="173">
        <f ca="1">Projekce!AY131</f>
        <v>0</v>
      </c>
      <c r="AY51" s="173">
        <f ca="1">Projekce!AZ131</f>
        <v>0</v>
      </c>
      <c r="AZ51" s="173">
        <f ca="1">Projekce!BA131</f>
        <v>0</v>
      </c>
      <c r="BA51" s="173">
        <f ca="1">Projekce!BB131</f>
        <v>0</v>
      </c>
      <c r="BB51" s="173">
        <f ca="1">Projekce!BC131</f>
        <v>0</v>
      </c>
      <c r="BC51" s="173">
        <f ca="1">Projekce!BD131</f>
        <v>0</v>
      </c>
      <c r="BD51" s="173">
        <f ca="1">Projekce!BE131</f>
        <v>0</v>
      </c>
      <c r="BE51" s="173">
        <f ca="1">Projekce!BF131</f>
        <v>0</v>
      </c>
      <c r="BF51" s="173">
        <f ca="1">Projekce!BG131</f>
        <v>0</v>
      </c>
      <c r="BG51" s="173">
        <f ca="1">Projekce!BH131</f>
        <v>0</v>
      </c>
      <c r="BH51" s="173">
        <f ca="1">Projekce!BI131</f>
        <v>0</v>
      </c>
      <c r="BI51" s="173">
        <f ca="1">Projekce!BJ131</f>
        <v>0</v>
      </c>
      <c r="BJ51" s="173">
        <f ca="1">Projekce!BK131</f>
        <v>0</v>
      </c>
      <c r="BK51" s="162">
        <f ca="1">Projekce!BL131</f>
        <v>0</v>
      </c>
    </row>
    <row r="52" spans="1:63" s="196" customFormat="1" x14ac:dyDescent="0.25">
      <c r="A52" t="s">
        <v>2962</v>
      </c>
      <c r="B52" s="221" t="str">
        <f t="shared" si="7"/>
        <v>Benzín</v>
      </c>
      <c r="C52" s="215">
        <f ca="1">Projekce!D132</f>
        <v>0</v>
      </c>
      <c r="D52" s="173">
        <f ca="1">Projekce!E132</f>
        <v>0</v>
      </c>
      <c r="E52" s="173">
        <f ca="1">Projekce!F132</f>
        <v>0</v>
      </c>
      <c r="F52" s="173">
        <f ca="1">Projekce!G132</f>
        <v>0</v>
      </c>
      <c r="G52" s="173">
        <f ca="1">Projekce!H132</f>
        <v>0</v>
      </c>
      <c r="H52" s="173">
        <f ca="1">Projekce!I132</f>
        <v>0</v>
      </c>
      <c r="I52" s="173">
        <f ca="1">Projekce!J132</f>
        <v>0</v>
      </c>
      <c r="J52" s="173">
        <f ca="1">Projekce!K132</f>
        <v>0</v>
      </c>
      <c r="K52" s="173">
        <f ca="1">Projekce!L132</f>
        <v>0</v>
      </c>
      <c r="L52" s="173">
        <f ca="1">Projekce!M132</f>
        <v>0</v>
      </c>
      <c r="M52" s="173">
        <f ca="1">Projekce!N132</f>
        <v>0</v>
      </c>
      <c r="N52" s="173">
        <f ca="1">Projekce!O132</f>
        <v>0</v>
      </c>
      <c r="O52" s="173">
        <f ca="1">Projekce!P132</f>
        <v>0</v>
      </c>
      <c r="P52" s="173">
        <f ca="1">Projekce!Q132</f>
        <v>0</v>
      </c>
      <c r="Q52" s="173">
        <f ca="1">Projekce!R132</f>
        <v>0</v>
      </c>
      <c r="R52" s="173">
        <f ca="1">Projekce!S132</f>
        <v>0</v>
      </c>
      <c r="S52" s="173">
        <f ca="1">Projekce!T132</f>
        <v>0</v>
      </c>
      <c r="T52" s="173">
        <f ca="1">Projekce!U132</f>
        <v>0</v>
      </c>
      <c r="U52" s="173">
        <f ca="1">Projekce!V132</f>
        <v>0</v>
      </c>
      <c r="V52" s="173">
        <f ca="1">Projekce!W132</f>
        <v>0</v>
      </c>
      <c r="W52" s="173">
        <f ca="1">Projekce!X132</f>
        <v>0</v>
      </c>
      <c r="X52" s="173">
        <f ca="1">Projekce!Y132</f>
        <v>0</v>
      </c>
      <c r="Y52" s="173">
        <f ca="1">Projekce!Z132</f>
        <v>0</v>
      </c>
      <c r="Z52" s="173">
        <f ca="1">Projekce!AA132</f>
        <v>0</v>
      </c>
      <c r="AA52" s="173">
        <f ca="1">Projekce!AB132</f>
        <v>0</v>
      </c>
      <c r="AB52" s="173">
        <f ca="1">Projekce!AC132</f>
        <v>0</v>
      </c>
      <c r="AC52" s="173">
        <f ca="1">Projekce!AD132</f>
        <v>0</v>
      </c>
      <c r="AD52" s="173">
        <f ca="1">Projekce!AE132</f>
        <v>0</v>
      </c>
      <c r="AE52" s="173">
        <f ca="1">Projekce!AF132</f>
        <v>0</v>
      </c>
      <c r="AF52" s="173">
        <f ca="1">Projekce!AG132</f>
        <v>0</v>
      </c>
      <c r="AG52" s="173">
        <f ca="1">Projekce!AH132</f>
        <v>0</v>
      </c>
      <c r="AH52" s="173">
        <f ca="1">Projekce!AI132</f>
        <v>0</v>
      </c>
      <c r="AI52" s="173">
        <f ca="1">Projekce!AJ132</f>
        <v>0</v>
      </c>
      <c r="AJ52" s="173">
        <f ca="1">Projekce!AK132</f>
        <v>0</v>
      </c>
      <c r="AK52" s="173">
        <f ca="1">Projekce!AL132</f>
        <v>0</v>
      </c>
      <c r="AL52" s="173">
        <f ca="1">Projekce!AM132</f>
        <v>0</v>
      </c>
      <c r="AM52" s="173">
        <f ca="1">Projekce!AN132</f>
        <v>0</v>
      </c>
      <c r="AN52" s="173">
        <f ca="1">Projekce!AO132</f>
        <v>0</v>
      </c>
      <c r="AO52" s="173">
        <f ca="1">Projekce!AP132</f>
        <v>0</v>
      </c>
      <c r="AP52" s="173">
        <f ca="1">Projekce!AQ132</f>
        <v>0</v>
      </c>
      <c r="AQ52" s="173">
        <f ca="1">Projekce!AR132</f>
        <v>0</v>
      </c>
      <c r="AR52" s="173">
        <f ca="1">Projekce!AS132</f>
        <v>0</v>
      </c>
      <c r="AS52" s="173">
        <f ca="1">Projekce!AT132</f>
        <v>0</v>
      </c>
      <c r="AT52" s="173">
        <f ca="1">Projekce!AU132</f>
        <v>0</v>
      </c>
      <c r="AU52" s="173">
        <f ca="1">Projekce!AV132</f>
        <v>0</v>
      </c>
      <c r="AV52" s="173">
        <f ca="1">Projekce!AW132</f>
        <v>0</v>
      </c>
      <c r="AW52" s="173">
        <f ca="1">Projekce!AX132</f>
        <v>0</v>
      </c>
      <c r="AX52" s="173">
        <f ca="1">Projekce!AY132</f>
        <v>0</v>
      </c>
      <c r="AY52" s="173">
        <f ca="1">Projekce!AZ132</f>
        <v>0</v>
      </c>
      <c r="AZ52" s="173">
        <f ca="1">Projekce!BA132</f>
        <v>0</v>
      </c>
      <c r="BA52" s="173">
        <f ca="1">Projekce!BB132</f>
        <v>0</v>
      </c>
      <c r="BB52" s="173">
        <f ca="1">Projekce!BC132</f>
        <v>0</v>
      </c>
      <c r="BC52" s="173">
        <f ca="1">Projekce!BD132</f>
        <v>0</v>
      </c>
      <c r="BD52" s="173">
        <f ca="1">Projekce!BE132</f>
        <v>0</v>
      </c>
      <c r="BE52" s="173">
        <f ca="1">Projekce!BF132</f>
        <v>0</v>
      </c>
      <c r="BF52" s="173">
        <f ca="1">Projekce!BG132</f>
        <v>0</v>
      </c>
      <c r="BG52" s="173">
        <f ca="1">Projekce!BH132</f>
        <v>0</v>
      </c>
      <c r="BH52" s="173">
        <f ca="1">Projekce!BI132</f>
        <v>0</v>
      </c>
      <c r="BI52" s="173">
        <f ca="1">Projekce!BJ132</f>
        <v>0</v>
      </c>
      <c r="BJ52" s="173">
        <f ca="1">Projekce!BK132</f>
        <v>0</v>
      </c>
      <c r="BK52" s="162">
        <f ca="1">Projekce!BL132</f>
        <v>0</v>
      </c>
    </row>
    <row r="53" spans="1:63" s="196" customFormat="1" x14ac:dyDescent="0.25">
      <c r="A53" t="s">
        <v>3156</v>
      </c>
      <c r="B53" s="221" t="str">
        <f t="shared" si="7"/>
        <v>Diesel</v>
      </c>
      <c r="C53" s="215">
        <f ca="1">Projekce!D133</f>
        <v>234</v>
      </c>
      <c r="D53" s="173">
        <f ca="1">Projekce!E133</f>
        <v>237</v>
      </c>
      <c r="E53" s="173">
        <f ca="1">Projekce!F133</f>
        <v>248</v>
      </c>
      <c r="F53" s="173">
        <f ca="1">Projekce!G133</f>
        <v>0</v>
      </c>
      <c r="G53" s="173">
        <f ca="1">Projekce!H133</f>
        <v>209</v>
      </c>
      <c r="H53" s="173">
        <f ca="1">Projekce!I133</f>
        <v>183</v>
      </c>
      <c r="I53" s="173">
        <f ca="1">Projekce!J133</f>
        <v>205</v>
      </c>
      <c r="J53" s="173">
        <f ca="1">Projekce!K133</f>
        <v>136</v>
      </c>
      <c r="K53" s="173">
        <f ca="1">Projekce!L133</f>
        <v>7</v>
      </c>
      <c r="L53" s="173">
        <f ca="1">Projekce!M133</f>
        <v>11</v>
      </c>
      <c r="M53" s="173">
        <f ca="1">Projekce!N133</f>
        <v>7</v>
      </c>
      <c r="N53" s="173">
        <f ca="1">Projekce!O133</f>
        <v>0</v>
      </c>
      <c r="O53" s="173">
        <f ca="1">Projekce!P133</f>
        <v>0</v>
      </c>
      <c r="P53" s="173">
        <f ca="1">Projekce!Q133</f>
        <v>0</v>
      </c>
      <c r="Q53" s="173">
        <f ca="1">Projekce!R133</f>
        <v>72</v>
      </c>
      <c r="R53" s="173">
        <f ca="1">Projekce!S133</f>
        <v>68</v>
      </c>
      <c r="S53" s="173">
        <f ca="1">Projekce!T133</f>
        <v>40</v>
      </c>
      <c r="T53" s="173">
        <f ca="1">Projekce!U133</f>
        <v>36</v>
      </c>
      <c r="U53" s="173">
        <f ca="1">Projekce!V133</f>
        <v>32</v>
      </c>
      <c r="V53" s="173">
        <f ca="1">Projekce!W133</f>
        <v>7</v>
      </c>
      <c r="W53" s="173">
        <f ca="1">Projekce!X133</f>
        <v>4</v>
      </c>
      <c r="X53" s="173">
        <f ca="1">Projekce!Y133</f>
        <v>11</v>
      </c>
      <c r="Y53" s="173">
        <f ca="1">Projekce!Z133</f>
        <v>11</v>
      </c>
      <c r="Z53" s="173">
        <f ca="1">Projekce!AA133</f>
        <v>4</v>
      </c>
      <c r="AA53" s="173">
        <f ca="1">Projekce!AB133</f>
        <v>22</v>
      </c>
      <c r="AB53" s="173">
        <f ca="1">Projekce!AC133</f>
        <v>36</v>
      </c>
      <c r="AC53" s="173">
        <f ca="1">Projekce!AD133</f>
        <v>28.8</v>
      </c>
      <c r="AD53" s="173">
        <f ca="1">Projekce!AE133</f>
        <v>21.6</v>
      </c>
      <c r="AE53" s="173">
        <f ca="1">Projekce!AF133</f>
        <v>14.400000000000002</v>
      </c>
      <c r="AF53" s="173">
        <f ca="1">Projekce!AG133</f>
        <v>7.1999999999999993</v>
      </c>
      <c r="AG53" s="173">
        <f ca="1">Projekce!AH133</f>
        <v>0</v>
      </c>
      <c r="AH53" s="173">
        <f ca="1">Projekce!AI133</f>
        <v>0</v>
      </c>
      <c r="AI53" s="173">
        <f ca="1">Projekce!AJ133</f>
        <v>0</v>
      </c>
      <c r="AJ53" s="173">
        <f ca="1">Projekce!AK133</f>
        <v>0</v>
      </c>
      <c r="AK53" s="173">
        <f ca="1">Projekce!AL133</f>
        <v>0</v>
      </c>
      <c r="AL53" s="173">
        <f ca="1">Projekce!AM133</f>
        <v>0</v>
      </c>
      <c r="AM53" s="173">
        <f ca="1">Projekce!AN133</f>
        <v>0</v>
      </c>
      <c r="AN53" s="173">
        <f ca="1">Projekce!AO133</f>
        <v>0</v>
      </c>
      <c r="AO53" s="173">
        <f ca="1">Projekce!AP133</f>
        <v>0</v>
      </c>
      <c r="AP53" s="173">
        <f ca="1">Projekce!AQ133</f>
        <v>0</v>
      </c>
      <c r="AQ53" s="173">
        <f ca="1">Projekce!AR133</f>
        <v>0</v>
      </c>
      <c r="AR53" s="173">
        <f ca="1">Projekce!AS133</f>
        <v>0</v>
      </c>
      <c r="AS53" s="173">
        <f ca="1">Projekce!AT133</f>
        <v>0</v>
      </c>
      <c r="AT53" s="173">
        <f ca="1">Projekce!AU133</f>
        <v>0</v>
      </c>
      <c r="AU53" s="173">
        <f ca="1">Projekce!AV133</f>
        <v>0</v>
      </c>
      <c r="AV53" s="173">
        <f ca="1">Projekce!AW133</f>
        <v>0</v>
      </c>
      <c r="AW53" s="173">
        <f ca="1">Projekce!AX133</f>
        <v>0</v>
      </c>
      <c r="AX53" s="173">
        <f ca="1">Projekce!AY133</f>
        <v>0</v>
      </c>
      <c r="AY53" s="173">
        <f ca="1">Projekce!AZ133</f>
        <v>0</v>
      </c>
      <c r="AZ53" s="173">
        <f ca="1">Projekce!BA133</f>
        <v>0</v>
      </c>
      <c r="BA53" s="173">
        <f ca="1">Projekce!BB133</f>
        <v>0</v>
      </c>
      <c r="BB53" s="173">
        <f ca="1">Projekce!BC133</f>
        <v>0</v>
      </c>
      <c r="BC53" s="173">
        <f ca="1">Projekce!BD133</f>
        <v>0</v>
      </c>
      <c r="BD53" s="173">
        <f ca="1">Projekce!BE133</f>
        <v>0</v>
      </c>
      <c r="BE53" s="173">
        <f ca="1">Projekce!BF133</f>
        <v>0</v>
      </c>
      <c r="BF53" s="173">
        <f ca="1">Projekce!BG133</f>
        <v>0</v>
      </c>
      <c r="BG53" s="173">
        <f ca="1">Projekce!BH133</f>
        <v>0</v>
      </c>
      <c r="BH53" s="173">
        <f ca="1">Projekce!BI133</f>
        <v>0</v>
      </c>
      <c r="BI53" s="173">
        <f ca="1">Projekce!BJ133</f>
        <v>0</v>
      </c>
      <c r="BJ53" s="173">
        <f ca="1">Projekce!BK133</f>
        <v>0</v>
      </c>
      <c r="BK53" s="162">
        <f ca="1">Projekce!BL133</f>
        <v>0</v>
      </c>
    </row>
    <row r="54" spans="1:63" s="196" customFormat="1" x14ac:dyDescent="0.25">
      <c r="A54" t="s">
        <v>3154</v>
      </c>
      <c r="B54" s="221" t="str">
        <f t="shared" si="7"/>
        <v>Letecký petrolej</v>
      </c>
      <c r="C54" s="215">
        <f ca="1">Projekce!D134</f>
        <v>0</v>
      </c>
      <c r="D54" s="173">
        <f ca="1">Projekce!E134</f>
        <v>0</v>
      </c>
      <c r="E54" s="173">
        <f ca="1">Projekce!F134</f>
        <v>0</v>
      </c>
      <c r="F54" s="173">
        <f ca="1">Projekce!G134</f>
        <v>0</v>
      </c>
      <c r="G54" s="173">
        <f ca="1">Projekce!H134</f>
        <v>0</v>
      </c>
      <c r="H54" s="173">
        <f ca="1">Projekce!I134</f>
        <v>0</v>
      </c>
      <c r="I54" s="173">
        <f ca="1">Projekce!J134</f>
        <v>0</v>
      </c>
      <c r="J54" s="173">
        <f ca="1">Projekce!K134</f>
        <v>0</v>
      </c>
      <c r="K54" s="173">
        <f ca="1">Projekce!L134</f>
        <v>0</v>
      </c>
      <c r="L54" s="173">
        <f ca="1">Projekce!M134</f>
        <v>0</v>
      </c>
      <c r="M54" s="173">
        <f ca="1">Projekce!N134</f>
        <v>0</v>
      </c>
      <c r="N54" s="173">
        <f ca="1">Projekce!O134</f>
        <v>0</v>
      </c>
      <c r="O54" s="173">
        <f ca="1">Projekce!P134</f>
        <v>0</v>
      </c>
      <c r="P54" s="173">
        <f ca="1">Projekce!Q134</f>
        <v>0</v>
      </c>
      <c r="Q54" s="173">
        <f ca="1">Projekce!R134</f>
        <v>0</v>
      </c>
      <c r="R54" s="173">
        <f ca="1">Projekce!S134</f>
        <v>0</v>
      </c>
      <c r="S54" s="173">
        <f ca="1">Projekce!T134</f>
        <v>0</v>
      </c>
      <c r="T54" s="173">
        <f ca="1">Projekce!U134</f>
        <v>0</v>
      </c>
      <c r="U54" s="173">
        <f ca="1">Projekce!V134</f>
        <v>0</v>
      </c>
      <c r="V54" s="173">
        <f ca="1">Projekce!W134</f>
        <v>0</v>
      </c>
      <c r="W54" s="173">
        <f ca="1">Projekce!X134</f>
        <v>0</v>
      </c>
      <c r="X54" s="173">
        <f ca="1">Projekce!Y134</f>
        <v>0</v>
      </c>
      <c r="Y54" s="173">
        <f ca="1">Projekce!Z134</f>
        <v>0</v>
      </c>
      <c r="Z54" s="173">
        <f ca="1">Projekce!AA134</f>
        <v>0</v>
      </c>
      <c r="AA54" s="173">
        <f ca="1">Projekce!AB134</f>
        <v>0</v>
      </c>
      <c r="AB54" s="173">
        <f ca="1">Projekce!AC134</f>
        <v>0</v>
      </c>
      <c r="AC54" s="173">
        <f ca="1">Projekce!AD134</f>
        <v>0</v>
      </c>
      <c r="AD54" s="173">
        <f ca="1">Projekce!AE134</f>
        <v>0</v>
      </c>
      <c r="AE54" s="173">
        <f ca="1">Projekce!AF134</f>
        <v>0</v>
      </c>
      <c r="AF54" s="173">
        <f ca="1">Projekce!AG134</f>
        <v>0</v>
      </c>
      <c r="AG54" s="173">
        <f ca="1">Projekce!AH134</f>
        <v>0</v>
      </c>
      <c r="AH54" s="173">
        <f ca="1">Projekce!AI134</f>
        <v>0</v>
      </c>
      <c r="AI54" s="173">
        <f ca="1">Projekce!AJ134</f>
        <v>0</v>
      </c>
      <c r="AJ54" s="173">
        <f ca="1">Projekce!AK134</f>
        <v>0</v>
      </c>
      <c r="AK54" s="173">
        <f ca="1">Projekce!AL134</f>
        <v>0</v>
      </c>
      <c r="AL54" s="173">
        <f ca="1">Projekce!AM134</f>
        <v>0</v>
      </c>
      <c r="AM54" s="173">
        <f ca="1">Projekce!AN134</f>
        <v>0</v>
      </c>
      <c r="AN54" s="173">
        <f ca="1">Projekce!AO134</f>
        <v>0</v>
      </c>
      <c r="AO54" s="173">
        <f ca="1">Projekce!AP134</f>
        <v>0</v>
      </c>
      <c r="AP54" s="173">
        <f ca="1">Projekce!AQ134</f>
        <v>0</v>
      </c>
      <c r="AQ54" s="173">
        <f ca="1">Projekce!AR134</f>
        <v>0</v>
      </c>
      <c r="AR54" s="173">
        <f ca="1">Projekce!AS134</f>
        <v>0</v>
      </c>
      <c r="AS54" s="173">
        <f ca="1">Projekce!AT134</f>
        <v>0</v>
      </c>
      <c r="AT54" s="173">
        <f ca="1">Projekce!AU134</f>
        <v>0</v>
      </c>
      <c r="AU54" s="173">
        <f ca="1">Projekce!AV134</f>
        <v>0</v>
      </c>
      <c r="AV54" s="173">
        <f ca="1">Projekce!AW134</f>
        <v>0</v>
      </c>
      <c r="AW54" s="173">
        <f ca="1">Projekce!AX134</f>
        <v>0</v>
      </c>
      <c r="AX54" s="173">
        <f ca="1">Projekce!AY134</f>
        <v>0</v>
      </c>
      <c r="AY54" s="173">
        <f ca="1">Projekce!AZ134</f>
        <v>0</v>
      </c>
      <c r="AZ54" s="173">
        <f ca="1">Projekce!BA134</f>
        <v>0</v>
      </c>
      <c r="BA54" s="173">
        <f ca="1">Projekce!BB134</f>
        <v>0</v>
      </c>
      <c r="BB54" s="173">
        <f ca="1">Projekce!BC134</f>
        <v>0</v>
      </c>
      <c r="BC54" s="173">
        <f ca="1">Projekce!BD134</f>
        <v>0</v>
      </c>
      <c r="BD54" s="173">
        <f ca="1">Projekce!BE134</f>
        <v>0</v>
      </c>
      <c r="BE54" s="173">
        <f ca="1">Projekce!BF134</f>
        <v>0</v>
      </c>
      <c r="BF54" s="173">
        <f ca="1">Projekce!BG134</f>
        <v>0</v>
      </c>
      <c r="BG54" s="173">
        <f ca="1">Projekce!BH134</f>
        <v>0</v>
      </c>
      <c r="BH54" s="173">
        <f ca="1">Projekce!BI134</f>
        <v>0</v>
      </c>
      <c r="BI54" s="173">
        <f ca="1">Projekce!BJ134</f>
        <v>0</v>
      </c>
      <c r="BJ54" s="173">
        <f ca="1">Projekce!BK134</f>
        <v>0</v>
      </c>
      <c r="BK54" s="162">
        <f ca="1">Projekce!BL134</f>
        <v>0</v>
      </c>
    </row>
    <row r="55" spans="1:63" s="196" customFormat="1" x14ac:dyDescent="0.25">
      <c r="A55" t="s">
        <v>2959</v>
      </c>
      <c r="B55" s="221" t="str">
        <f t="shared" si="7"/>
        <v>LPG</v>
      </c>
      <c r="C55" s="215">
        <f ca="1">Projekce!D135</f>
        <v>0</v>
      </c>
      <c r="D55" s="173">
        <f ca="1">Projekce!E135</f>
        <v>0</v>
      </c>
      <c r="E55" s="173">
        <f ca="1">Projekce!F135</f>
        <v>0</v>
      </c>
      <c r="F55" s="173">
        <f ca="1">Projekce!G135</f>
        <v>0</v>
      </c>
      <c r="G55" s="173">
        <f ca="1">Projekce!H135</f>
        <v>0</v>
      </c>
      <c r="H55" s="173">
        <f ca="1">Projekce!I135</f>
        <v>0</v>
      </c>
      <c r="I55" s="173">
        <f ca="1">Projekce!J135</f>
        <v>0</v>
      </c>
      <c r="J55" s="173">
        <f ca="1">Projekce!K135</f>
        <v>0</v>
      </c>
      <c r="K55" s="173">
        <f ca="1">Projekce!L135</f>
        <v>0</v>
      </c>
      <c r="L55" s="173">
        <f ca="1">Projekce!M135</f>
        <v>0</v>
      </c>
      <c r="M55" s="173">
        <f ca="1">Projekce!N135</f>
        <v>0</v>
      </c>
      <c r="N55" s="173">
        <f ca="1">Projekce!O135</f>
        <v>0</v>
      </c>
      <c r="O55" s="173">
        <f ca="1">Projekce!P135</f>
        <v>0</v>
      </c>
      <c r="P55" s="173">
        <f ca="1">Projekce!Q135</f>
        <v>0</v>
      </c>
      <c r="Q55" s="173">
        <f ca="1">Projekce!R135</f>
        <v>0</v>
      </c>
      <c r="R55" s="173">
        <f ca="1">Projekce!S135</f>
        <v>0</v>
      </c>
      <c r="S55" s="173">
        <f ca="1">Projekce!T135</f>
        <v>0</v>
      </c>
      <c r="T55" s="173">
        <f ca="1">Projekce!U135</f>
        <v>0</v>
      </c>
      <c r="U55" s="173">
        <f ca="1">Projekce!V135</f>
        <v>0</v>
      </c>
      <c r="V55" s="173">
        <f ca="1">Projekce!W135</f>
        <v>0</v>
      </c>
      <c r="W55" s="173">
        <f ca="1">Projekce!X135</f>
        <v>47</v>
      </c>
      <c r="X55" s="173">
        <f ca="1">Projekce!Y135</f>
        <v>58</v>
      </c>
      <c r="Y55" s="173">
        <f ca="1">Projekce!Z135</f>
        <v>50</v>
      </c>
      <c r="Z55" s="173">
        <f ca="1">Projekce!AA135</f>
        <v>43</v>
      </c>
      <c r="AA55" s="173">
        <f ca="1">Projekce!AB135</f>
        <v>61</v>
      </c>
      <c r="AB55" s="173">
        <f ca="1">Projekce!AC135</f>
        <v>54</v>
      </c>
      <c r="AC55" s="173">
        <f ca="1">Projekce!AD135</f>
        <v>43.2</v>
      </c>
      <c r="AD55" s="173">
        <f ca="1">Projekce!AE135</f>
        <v>32.4</v>
      </c>
      <c r="AE55" s="173">
        <f ca="1">Projekce!AF135</f>
        <v>21.6</v>
      </c>
      <c r="AF55" s="173">
        <f ca="1">Projekce!AG135</f>
        <v>10.799999999999997</v>
      </c>
      <c r="AG55" s="173">
        <f ca="1">Projekce!AH135</f>
        <v>0</v>
      </c>
      <c r="AH55" s="173">
        <f ca="1">Projekce!AI135</f>
        <v>0</v>
      </c>
      <c r="AI55" s="173">
        <f ca="1">Projekce!AJ135</f>
        <v>0</v>
      </c>
      <c r="AJ55" s="173">
        <f ca="1">Projekce!AK135</f>
        <v>0</v>
      </c>
      <c r="AK55" s="173">
        <f ca="1">Projekce!AL135</f>
        <v>0</v>
      </c>
      <c r="AL55" s="173">
        <f ca="1">Projekce!AM135</f>
        <v>0</v>
      </c>
      <c r="AM55" s="173">
        <f ca="1">Projekce!AN135</f>
        <v>0</v>
      </c>
      <c r="AN55" s="173">
        <f ca="1">Projekce!AO135</f>
        <v>0</v>
      </c>
      <c r="AO55" s="173">
        <f ca="1">Projekce!AP135</f>
        <v>0</v>
      </c>
      <c r="AP55" s="173">
        <f ca="1">Projekce!AQ135</f>
        <v>0</v>
      </c>
      <c r="AQ55" s="173">
        <f ca="1">Projekce!AR135</f>
        <v>0</v>
      </c>
      <c r="AR55" s="173">
        <f ca="1">Projekce!AS135</f>
        <v>0</v>
      </c>
      <c r="AS55" s="173">
        <f ca="1">Projekce!AT135</f>
        <v>0</v>
      </c>
      <c r="AT55" s="173">
        <f ca="1">Projekce!AU135</f>
        <v>0</v>
      </c>
      <c r="AU55" s="173">
        <f ca="1">Projekce!AV135</f>
        <v>0</v>
      </c>
      <c r="AV55" s="173">
        <f ca="1">Projekce!AW135</f>
        <v>0</v>
      </c>
      <c r="AW55" s="173">
        <f ca="1">Projekce!AX135</f>
        <v>0</v>
      </c>
      <c r="AX55" s="173">
        <f ca="1">Projekce!AY135</f>
        <v>0</v>
      </c>
      <c r="AY55" s="173">
        <f ca="1">Projekce!AZ135</f>
        <v>0</v>
      </c>
      <c r="AZ55" s="173">
        <f ca="1">Projekce!BA135</f>
        <v>0</v>
      </c>
      <c r="BA55" s="173">
        <f ca="1">Projekce!BB135</f>
        <v>0</v>
      </c>
      <c r="BB55" s="173">
        <f ca="1">Projekce!BC135</f>
        <v>0</v>
      </c>
      <c r="BC55" s="173">
        <f ca="1">Projekce!BD135</f>
        <v>0</v>
      </c>
      <c r="BD55" s="173">
        <f ca="1">Projekce!BE135</f>
        <v>0</v>
      </c>
      <c r="BE55" s="173">
        <f ca="1">Projekce!BF135</f>
        <v>0</v>
      </c>
      <c r="BF55" s="173">
        <f ca="1">Projekce!BG135</f>
        <v>0</v>
      </c>
      <c r="BG55" s="173">
        <f ca="1">Projekce!BH135</f>
        <v>0</v>
      </c>
      <c r="BH55" s="173">
        <f ca="1">Projekce!BI135</f>
        <v>0</v>
      </c>
      <c r="BI55" s="173">
        <f ca="1">Projekce!BJ135</f>
        <v>0</v>
      </c>
      <c r="BJ55" s="173">
        <f ca="1">Projekce!BK135</f>
        <v>0</v>
      </c>
      <c r="BK55" s="162">
        <f ca="1">Projekce!BL135</f>
        <v>0</v>
      </c>
    </row>
    <row r="56" spans="1:63" s="196" customFormat="1" ht="15.75" thickBot="1" x14ac:dyDescent="0.3">
      <c r="A56" t="s">
        <v>3276</v>
      </c>
      <c r="B56" s="222" t="str">
        <f t="shared" si="7"/>
        <v>Jaderné teplo</v>
      </c>
      <c r="C56" s="167">
        <f ca="1">Projekce!D136</f>
        <v>45306</v>
      </c>
      <c r="D56" s="168">
        <f ca="1">Projekce!E136</f>
        <v>43675</v>
      </c>
      <c r="E56" s="168">
        <f ca="1">Projekce!F136</f>
        <v>44100</v>
      </c>
      <c r="F56" s="168">
        <f ca="1">Projekce!G136</f>
        <v>45457</v>
      </c>
      <c r="G56" s="168">
        <f ca="1">Projekce!H136</f>
        <v>46717</v>
      </c>
      <c r="H56" s="168">
        <f ca="1">Projekce!I136</f>
        <v>44028</v>
      </c>
      <c r="I56" s="168">
        <f ca="1">Projekce!J136</f>
        <v>46260</v>
      </c>
      <c r="J56" s="168">
        <f ca="1">Projekce!K136</f>
        <v>44978</v>
      </c>
      <c r="K56" s="168">
        <f ca="1">Projekce!L136</f>
        <v>47441</v>
      </c>
      <c r="L56" s="168">
        <f ca="1">Projekce!M136</f>
        <v>48085</v>
      </c>
      <c r="M56" s="168">
        <f ca="1">Projekce!N136</f>
        <v>48924</v>
      </c>
      <c r="N56" s="168">
        <f ca="1">Projekce!O136</f>
        <v>53096</v>
      </c>
      <c r="O56" s="168">
        <f ca="1">Projekce!P136</f>
        <v>67457</v>
      </c>
      <c r="P56" s="168">
        <f ca="1">Projekce!Q136</f>
        <v>93139</v>
      </c>
      <c r="Q56" s="168">
        <f ca="1">Projekce!R136</f>
        <v>94770</v>
      </c>
      <c r="R56" s="168">
        <f ca="1">Projekce!S136</f>
        <v>89021</v>
      </c>
      <c r="S56" s="168">
        <f ca="1">Projekce!T136</f>
        <v>93766</v>
      </c>
      <c r="T56" s="168">
        <f ca="1">Projekce!U136</f>
        <v>94219</v>
      </c>
      <c r="U56" s="168">
        <f ca="1">Projekce!V136</f>
        <v>95584</v>
      </c>
      <c r="V56" s="168">
        <f ca="1">Projekce!W136</f>
        <v>97949</v>
      </c>
      <c r="W56" s="168">
        <f ca="1">Projekce!X136</f>
        <v>100793</v>
      </c>
      <c r="X56" s="168">
        <f ca="1">Projekce!Y136</f>
        <v>101819</v>
      </c>
      <c r="Y56" s="168">
        <f ca="1">Projekce!Z136</f>
        <v>109166</v>
      </c>
      <c r="Z56" s="168">
        <f ca="1">Projekce!AA136</f>
        <v>110682</v>
      </c>
      <c r="AA56" s="168">
        <f ca="1">Projekce!AB136</f>
        <v>109170</v>
      </c>
      <c r="AB56" s="168">
        <f ca="1">Projekce!AC136</f>
        <v>96628</v>
      </c>
      <c r="AC56" s="168">
        <f ca="1">Projekce!AD136</f>
        <v>102180.4</v>
      </c>
      <c r="AD56" s="168">
        <f ca="1">Projekce!AE136</f>
        <v>107732.8</v>
      </c>
      <c r="AE56" s="168">
        <f ca="1">Projekce!AF136</f>
        <v>113285.2</v>
      </c>
      <c r="AF56" s="168">
        <f ca="1">Projekce!AG136</f>
        <v>118837.6</v>
      </c>
      <c r="AG56" s="168">
        <f ca="1">Projekce!AH136</f>
        <v>124390</v>
      </c>
      <c r="AH56" s="168">
        <f ca="1">Projekce!AI136</f>
        <v>121134</v>
      </c>
      <c r="AI56" s="168">
        <f ca="1">Projekce!AJ136</f>
        <v>117878</v>
      </c>
      <c r="AJ56" s="168">
        <f ca="1">Projekce!AK136</f>
        <v>114622</v>
      </c>
      <c r="AK56" s="168">
        <f ca="1">Projekce!AL136</f>
        <v>111366</v>
      </c>
      <c r="AL56" s="168">
        <f ca="1">Projekce!AM136</f>
        <v>108110</v>
      </c>
      <c r="AM56" s="168">
        <f ca="1">Projekce!AN136</f>
        <v>108110</v>
      </c>
      <c r="AN56" s="168">
        <f ca="1">Projekce!AO136</f>
        <v>108110</v>
      </c>
      <c r="AO56" s="168">
        <f ca="1">Projekce!AP136</f>
        <v>108110</v>
      </c>
      <c r="AP56" s="168">
        <f ca="1">Projekce!AQ136</f>
        <v>108110</v>
      </c>
      <c r="AQ56" s="168">
        <f ca="1">Projekce!AR136</f>
        <v>108110</v>
      </c>
      <c r="AR56" s="168">
        <f ca="1">Projekce!AS136</f>
        <v>116678</v>
      </c>
      <c r="AS56" s="168">
        <f ca="1">Projekce!AT136</f>
        <v>125245.99999999999</v>
      </c>
      <c r="AT56" s="168">
        <f ca="1">Projekce!AU136</f>
        <v>133813.99999999997</v>
      </c>
      <c r="AU56" s="168">
        <f ca="1">Projekce!AV136</f>
        <v>142381.99999999997</v>
      </c>
      <c r="AV56" s="168">
        <f ca="1">Projekce!AW136</f>
        <v>150949.99999999997</v>
      </c>
      <c r="AW56" s="168">
        <f ca="1">Projekce!AX136</f>
        <v>152425.99999999997</v>
      </c>
      <c r="AX56" s="168">
        <f ca="1">Projekce!AY136</f>
        <v>153902</v>
      </c>
      <c r="AY56" s="168">
        <f ca="1">Projekce!AZ136</f>
        <v>155378</v>
      </c>
      <c r="AZ56" s="168">
        <f ca="1">Projekce!BA136</f>
        <v>156854.00000000003</v>
      </c>
      <c r="BA56" s="168">
        <f ca="1">Projekce!BB136</f>
        <v>158330.00000000003</v>
      </c>
      <c r="BB56" s="168">
        <f ca="1">Projekce!BC136</f>
        <v>163708.00000000003</v>
      </c>
      <c r="BC56" s="168">
        <f ca="1">Projekce!BD136</f>
        <v>169086</v>
      </c>
      <c r="BD56" s="168">
        <f ca="1">Projekce!BE136</f>
        <v>174464</v>
      </c>
      <c r="BE56" s="168">
        <f ca="1">Projekce!BF136</f>
        <v>179842</v>
      </c>
      <c r="BF56" s="168">
        <f ca="1">Projekce!BG136</f>
        <v>185219.99999999997</v>
      </c>
      <c r="BG56" s="168">
        <f ca="1">Projekce!BH136</f>
        <v>185219.99999999997</v>
      </c>
      <c r="BH56" s="168">
        <f ca="1">Projekce!BI136</f>
        <v>185219.99999999997</v>
      </c>
      <c r="BI56" s="168">
        <f ca="1">Projekce!BJ136</f>
        <v>185219.99999999997</v>
      </c>
      <c r="BJ56" s="168">
        <f ca="1">Projekce!BK136</f>
        <v>185219.99999999997</v>
      </c>
      <c r="BK56" s="169">
        <f ca="1">Projekce!BL136</f>
        <v>185219.99999999997</v>
      </c>
    </row>
    <row r="57" spans="1:63" s="196" customFormat="1" ht="15.75" thickBot="1" x14ac:dyDescent="0.3">
      <c r="A57"/>
      <c r="B57" s="181" t="s">
        <v>134</v>
      </c>
      <c r="C57" s="170">
        <f ca="1">SUM(C43:C56)</f>
        <v>224178</v>
      </c>
      <c r="D57" s="171">
        <f t="shared" ref="D57:BK57" ca="1" si="8">SUM(D43:D56)</f>
        <v>217072</v>
      </c>
      <c r="E57" s="171">
        <f t="shared" ca="1" si="8"/>
        <v>212605</v>
      </c>
      <c r="F57" s="171">
        <f t="shared" ca="1" si="8"/>
        <v>211156</v>
      </c>
      <c r="G57" s="171">
        <f t="shared" ca="1" si="8"/>
        <v>210199</v>
      </c>
      <c r="H57" s="171">
        <f t="shared" ca="1" si="8"/>
        <v>218070</v>
      </c>
      <c r="I57" s="171">
        <f t="shared" ca="1" si="8"/>
        <v>229762</v>
      </c>
      <c r="J57" s="171">
        <f t="shared" ca="1" si="8"/>
        <v>231180</v>
      </c>
      <c r="K57" s="171">
        <f t="shared" ca="1" si="8"/>
        <v>232646</v>
      </c>
      <c r="L57" s="171">
        <f t="shared" ca="1" si="8"/>
        <v>230973</v>
      </c>
      <c r="M57" s="171">
        <f t="shared" ca="1" si="8"/>
        <v>262479</v>
      </c>
      <c r="N57" s="171">
        <f t="shared" ca="1" si="8"/>
        <v>267243</v>
      </c>
      <c r="O57" s="171">
        <f t="shared" ca="1" si="8"/>
        <v>273583</v>
      </c>
      <c r="P57" s="171">
        <f t="shared" ca="1" si="8"/>
        <v>298139</v>
      </c>
      <c r="Q57" s="171">
        <f t="shared" ca="1" si="8"/>
        <v>301641</v>
      </c>
      <c r="R57" s="171">
        <f t="shared" ca="1" si="8"/>
        <v>294948</v>
      </c>
      <c r="S57" s="171">
        <f t="shared" ca="1" si="8"/>
        <v>301155</v>
      </c>
      <c r="T57" s="171">
        <f t="shared" ca="1" si="8"/>
        <v>315952</v>
      </c>
      <c r="U57" s="171">
        <f t="shared" ca="1" si="8"/>
        <v>299861</v>
      </c>
      <c r="V57" s="171">
        <f t="shared" ca="1" si="8"/>
        <v>293875</v>
      </c>
      <c r="W57" s="171">
        <f t="shared" ca="1" si="8"/>
        <v>306823</v>
      </c>
      <c r="X57" s="171">
        <f t="shared" ca="1" si="8"/>
        <v>312093</v>
      </c>
      <c r="Y57" s="171">
        <f t="shared" ca="1" si="8"/>
        <v>311808</v>
      </c>
      <c r="Z57" s="171">
        <f t="shared" ca="1" si="8"/>
        <v>309362</v>
      </c>
      <c r="AA57" s="171">
        <f t="shared" ca="1" si="8"/>
        <v>306028</v>
      </c>
      <c r="AB57" s="171">
        <f t="shared" ca="1" si="8"/>
        <v>297130</v>
      </c>
      <c r="AC57" s="171">
        <f t="shared" ca="1" si="8"/>
        <v>302004</v>
      </c>
      <c r="AD57" s="171">
        <f t="shared" ca="1" si="8"/>
        <v>306878</v>
      </c>
      <c r="AE57" s="171">
        <f t="shared" ca="1" si="8"/>
        <v>311751.99999999994</v>
      </c>
      <c r="AF57" s="171">
        <f t="shared" ca="1" si="8"/>
        <v>316626</v>
      </c>
      <c r="AG57" s="171">
        <f t="shared" ca="1" si="8"/>
        <v>321500</v>
      </c>
      <c r="AH57" s="171">
        <f t="shared" ca="1" si="8"/>
        <v>317490</v>
      </c>
      <c r="AI57" s="171">
        <f t="shared" ca="1" si="8"/>
        <v>313480</v>
      </c>
      <c r="AJ57" s="171">
        <f t="shared" ca="1" si="8"/>
        <v>309470</v>
      </c>
      <c r="AK57" s="171">
        <f t="shared" ca="1" si="8"/>
        <v>305460</v>
      </c>
      <c r="AL57" s="171">
        <f t="shared" ca="1" si="8"/>
        <v>301450</v>
      </c>
      <c r="AM57" s="171">
        <f t="shared" ca="1" si="8"/>
        <v>301588</v>
      </c>
      <c r="AN57" s="171">
        <f t="shared" ca="1" si="8"/>
        <v>301726</v>
      </c>
      <c r="AO57" s="171">
        <f t="shared" ca="1" si="8"/>
        <v>301864</v>
      </c>
      <c r="AP57" s="171">
        <f t="shared" ca="1" si="8"/>
        <v>302002</v>
      </c>
      <c r="AQ57" s="171">
        <f t="shared" ca="1" si="8"/>
        <v>302140</v>
      </c>
      <c r="AR57" s="171">
        <f t="shared" ca="1" si="8"/>
        <v>309132</v>
      </c>
      <c r="AS57" s="171">
        <f t="shared" ca="1" si="8"/>
        <v>316124</v>
      </c>
      <c r="AT57" s="171">
        <f t="shared" ca="1" si="8"/>
        <v>323116</v>
      </c>
      <c r="AU57" s="171">
        <f t="shared" ca="1" si="8"/>
        <v>330108</v>
      </c>
      <c r="AV57" s="171">
        <f t="shared" ca="1" si="8"/>
        <v>337100</v>
      </c>
      <c r="AW57" s="171">
        <f t="shared" ca="1" si="8"/>
        <v>335342</v>
      </c>
      <c r="AX57" s="171">
        <f t="shared" ca="1" si="8"/>
        <v>333584</v>
      </c>
      <c r="AY57" s="171">
        <f t="shared" ca="1" si="8"/>
        <v>331826</v>
      </c>
      <c r="AZ57" s="171">
        <f t="shared" ca="1" si="8"/>
        <v>330068</v>
      </c>
      <c r="BA57" s="171">
        <f t="shared" ca="1" si="8"/>
        <v>328310</v>
      </c>
      <c r="BB57" s="171">
        <f t="shared" ca="1" si="8"/>
        <v>331638</v>
      </c>
      <c r="BC57" s="171">
        <f t="shared" ca="1" si="8"/>
        <v>334966</v>
      </c>
      <c r="BD57" s="171">
        <f t="shared" ca="1" si="8"/>
        <v>338294</v>
      </c>
      <c r="BE57" s="171">
        <f t="shared" ca="1" si="8"/>
        <v>341622</v>
      </c>
      <c r="BF57" s="171">
        <f t="shared" ca="1" si="8"/>
        <v>344950</v>
      </c>
      <c r="BG57" s="171">
        <f t="shared" ca="1" si="8"/>
        <v>344524</v>
      </c>
      <c r="BH57" s="171">
        <f t="shared" ca="1" si="8"/>
        <v>344098</v>
      </c>
      <c r="BI57" s="171">
        <f t="shared" ca="1" si="8"/>
        <v>343672</v>
      </c>
      <c r="BJ57" s="171">
        <f t="shared" ca="1" si="8"/>
        <v>343246</v>
      </c>
      <c r="BK57" s="172">
        <f t="shared" ca="1" si="8"/>
        <v>342820</v>
      </c>
    </row>
    <row r="58" spans="1:63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</row>
    <row r="59" spans="1:63" ht="15.75" thickBot="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</row>
    <row r="60" spans="1:63" s="196" customFormat="1" ht="15.75" thickBot="1" x14ac:dyDescent="0.3">
      <c r="A60"/>
      <c r="B60" s="181" t="s">
        <v>3377</v>
      </c>
      <c r="C60" s="260">
        <v>1990</v>
      </c>
      <c r="D60" s="261">
        <v>1991</v>
      </c>
      <c r="E60" s="261">
        <v>1992</v>
      </c>
      <c r="F60" s="261">
        <v>1993</v>
      </c>
      <c r="G60" s="261">
        <v>1994</v>
      </c>
      <c r="H60" s="261">
        <v>1995</v>
      </c>
      <c r="I60" s="261">
        <v>1996</v>
      </c>
      <c r="J60" s="261">
        <v>1997</v>
      </c>
      <c r="K60" s="261">
        <v>1998</v>
      </c>
      <c r="L60" s="261">
        <v>1999</v>
      </c>
      <c r="M60" s="261">
        <v>2000</v>
      </c>
      <c r="N60" s="261">
        <v>2001</v>
      </c>
      <c r="O60" s="261">
        <v>2002</v>
      </c>
      <c r="P60" s="261">
        <v>2003</v>
      </c>
      <c r="Q60" s="261">
        <v>2004</v>
      </c>
      <c r="R60" s="261">
        <v>2005</v>
      </c>
      <c r="S60" s="261">
        <v>2006</v>
      </c>
      <c r="T60" s="261">
        <v>2007</v>
      </c>
      <c r="U60" s="261">
        <v>2008</v>
      </c>
      <c r="V60" s="261">
        <v>2009</v>
      </c>
      <c r="W60" s="261">
        <v>2010</v>
      </c>
      <c r="X60" s="261">
        <v>2011</v>
      </c>
      <c r="Y60" s="261">
        <v>2012</v>
      </c>
      <c r="Z60" s="261">
        <v>2013</v>
      </c>
      <c r="AA60" s="261">
        <v>2014</v>
      </c>
      <c r="AB60" s="261">
        <v>2015</v>
      </c>
      <c r="AC60" s="261">
        <v>2016</v>
      </c>
      <c r="AD60" s="261">
        <v>2017</v>
      </c>
      <c r="AE60" s="261">
        <v>2018</v>
      </c>
      <c r="AF60" s="261">
        <v>2019</v>
      </c>
      <c r="AG60" s="261">
        <v>2020</v>
      </c>
      <c r="AH60" s="261">
        <v>2021</v>
      </c>
      <c r="AI60" s="261">
        <v>2022</v>
      </c>
      <c r="AJ60" s="261">
        <v>2023</v>
      </c>
      <c r="AK60" s="261">
        <v>2024</v>
      </c>
      <c r="AL60" s="261">
        <v>2025</v>
      </c>
      <c r="AM60" s="261">
        <v>2026</v>
      </c>
      <c r="AN60" s="261">
        <v>2027</v>
      </c>
      <c r="AO60" s="261">
        <v>2028</v>
      </c>
      <c r="AP60" s="261">
        <v>2029</v>
      </c>
      <c r="AQ60" s="261">
        <v>2030</v>
      </c>
      <c r="AR60" s="261">
        <v>2031</v>
      </c>
      <c r="AS60" s="261">
        <v>2032</v>
      </c>
      <c r="AT60" s="261">
        <v>2033</v>
      </c>
      <c r="AU60" s="261">
        <v>2034</v>
      </c>
      <c r="AV60" s="261">
        <v>2035</v>
      </c>
      <c r="AW60" s="261">
        <v>2036</v>
      </c>
      <c r="AX60" s="261">
        <v>2037</v>
      </c>
      <c r="AY60" s="261">
        <v>2038</v>
      </c>
      <c r="AZ60" s="261">
        <v>2039</v>
      </c>
      <c r="BA60" s="261">
        <v>2040</v>
      </c>
      <c r="BB60" s="261">
        <v>2041</v>
      </c>
      <c r="BC60" s="261">
        <v>2042</v>
      </c>
      <c r="BD60" s="261">
        <v>2043</v>
      </c>
      <c r="BE60" s="261">
        <v>2044</v>
      </c>
      <c r="BF60" s="261">
        <v>2045</v>
      </c>
      <c r="BG60" s="261">
        <v>2046</v>
      </c>
      <c r="BH60" s="261">
        <v>2047</v>
      </c>
      <c r="BI60" s="261">
        <v>2048</v>
      </c>
      <c r="BJ60" s="261">
        <v>2049</v>
      </c>
      <c r="BK60" s="262">
        <v>2050</v>
      </c>
    </row>
    <row r="61" spans="1:63" s="196" customFormat="1" x14ac:dyDescent="0.25">
      <c r="A61" t="s">
        <v>3130</v>
      </c>
      <c r="B61" s="178" t="str">
        <f t="shared" ref="B61:B75" si="9">B4</f>
        <v>Tuhá paliva</v>
      </c>
      <c r="C61" s="164">
        <f ca="1">Projekce!D141</f>
        <v>114354</v>
      </c>
      <c r="D61" s="165">
        <f ca="1">Projekce!E141</f>
        <v>116985</v>
      </c>
      <c r="E61" s="165">
        <f ca="1">Projekce!F141</f>
        <v>118561</v>
      </c>
      <c r="F61" s="165">
        <f ca="1">Projekce!G141</f>
        <v>118576</v>
      </c>
      <c r="G61" s="165">
        <f ca="1">Projekce!H141</f>
        <v>111870</v>
      </c>
      <c r="H61" s="165">
        <f ca="1">Projekce!I141</f>
        <v>119655</v>
      </c>
      <c r="I61" s="165">
        <f ca="1">Projekce!J141</f>
        <v>127467</v>
      </c>
      <c r="J61" s="165">
        <f ca="1">Projekce!K141</f>
        <v>124474</v>
      </c>
      <c r="K61" s="165">
        <f ca="1">Projekce!L141</f>
        <v>103378</v>
      </c>
      <c r="L61" s="165">
        <f ca="1">Projekce!M141</f>
        <v>94385</v>
      </c>
      <c r="M61" s="165">
        <f ca="1">Projekce!N141</f>
        <v>86568</v>
      </c>
      <c r="N61" s="165">
        <f ca="1">Projekce!O141</f>
        <v>93324</v>
      </c>
      <c r="O61" s="165">
        <f ca="1">Projekce!P141</f>
        <v>87446</v>
      </c>
      <c r="P61" s="165">
        <f ca="1">Projekce!Q141</f>
        <v>89239</v>
      </c>
      <c r="Q61" s="165">
        <f ca="1">Projekce!R141</f>
        <v>85546</v>
      </c>
      <c r="R61" s="165">
        <f ca="1">Projekce!S141</f>
        <v>85198</v>
      </c>
      <c r="S61" s="165">
        <f ca="1">Projekce!T141</f>
        <v>83604</v>
      </c>
      <c r="T61" s="165">
        <f ca="1">Projekce!U141</f>
        <v>82712</v>
      </c>
      <c r="U61" s="165">
        <f ca="1">Projekce!V141</f>
        <v>86685</v>
      </c>
      <c r="V61" s="165">
        <f ca="1">Projekce!W141</f>
        <v>79372</v>
      </c>
      <c r="W61" s="165">
        <f ca="1">Projekce!X141</f>
        <v>93655</v>
      </c>
      <c r="X61" s="165">
        <f ca="1">Projekce!Y141</f>
        <v>82563</v>
      </c>
      <c r="Y61" s="165">
        <f ca="1">Projekce!Z141</f>
        <v>82138</v>
      </c>
      <c r="Z61" s="165">
        <f ca="1">Projekce!AA141</f>
        <v>80185</v>
      </c>
      <c r="AA61" s="165">
        <f ca="1">Projekce!AB141</f>
        <v>68506</v>
      </c>
      <c r="AB61" s="165">
        <f ca="1">Projekce!AC141</f>
        <v>70238</v>
      </c>
      <c r="AC61" s="165">
        <f ca="1">Projekce!AD141</f>
        <v>70762.399999999994</v>
      </c>
      <c r="AD61" s="165">
        <f ca="1">Projekce!AE141</f>
        <v>71286.8</v>
      </c>
      <c r="AE61" s="165">
        <f ca="1">Projekce!AF141</f>
        <v>71811.199999999997</v>
      </c>
      <c r="AF61" s="165">
        <f ca="1">Projekce!AG141</f>
        <v>72335.600000000006</v>
      </c>
      <c r="AG61" s="165">
        <f ca="1">Projekce!AH141</f>
        <v>72860</v>
      </c>
      <c r="AH61" s="165">
        <f ca="1">Projekce!AI141</f>
        <v>69994</v>
      </c>
      <c r="AI61" s="165">
        <f ca="1">Projekce!AJ141</f>
        <v>67128</v>
      </c>
      <c r="AJ61" s="165">
        <f ca="1">Projekce!AK141</f>
        <v>64262</v>
      </c>
      <c r="AK61" s="165">
        <f ca="1">Projekce!AL141</f>
        <v>61396</v>
      </c>
      <c r="AL61" s="165">
        <f ca="1">Projekce!AM141</f>
        <v>58530</v>
      </c>
      <c r="AM61" s="165">
        <f ca="1">Projekce!AN141</f>
        <v>57890</v>
      </c>
      <c r="AN61" s="165">
        <f ca="1">Projekce!AO141</f>
        <v>57250</v>
      </c>
      <c r="AO61" s="165">
        <f ca="1">Projekce!AP141</f>
        <v>56610</v>
      </c>
      <c r="AP61" s="165">
        <f ca="1">Projekce!AQ141</f>
        <v>55970</v>
      </c>
      <c r="AQ61" s="165">
        <f ca="1">Projekce!AR141</f>
        <v>55330</v>
      </c>
      <c r="AR61" s="165">
        <f ca="1">Projekce!AS141</f>
        <v>54396</v>
      </c>
      <c r="AS61" s="165">
        <f ca="1">Projekce!AT141</f>
        <v>53462</v>
      </c>
      <c r="AT61" s="165">
        <f ca="1">Projekce!AU141</f>
        <v>52528</v>
      </c>
      <c r="AU61" s="165">
        <f ca="1">Projekce!AV141</f>
        <v>51594</v>
      </c>
      <c r="AV61" s="165">
        <f ca="1">Projekce!AW141</f>
        <v>50660</v>
      </c>
      <c r="AW61" s="165">
        <f ca="1">Projekce!AX141</f>
        <v>49172</v>
      </c>
      <c r="AX61" s="165">
        <f ca="1">Projekce!AY141</f>
        <v>47684</v>
      </c>
      <c r="AY61" s="165">
        <f ca="1">Projekce!AZ141</f>
        <v>46196.000000000007</v>
      </c>
      <c r="AZ61" s="165">
        <f ca="1">Projekce!BA141</f>
        <v>44708.000000000007</v>
      </c>
      <c r="BA61" s="165">
        <f ca="1">Projekce!BB141</f>
        <v>43220.000000000007</v>
      </c>
      <c r="BB61" s="165">
        <f ca="1">Projekce!BC141</f>
        <v>42380.000000000007</v>
      </c>
      <c r="BC61" s="165">
        <f ca="1">Projekce!BD141</f>
        <v>41540</v>
      </c>
      <c r="BD61" s="165">
        <f ca="1">Projekce!BE141</f>
        <v>40700</v>
      </c>
      <c r="BE61" s="165">
        <f ca="1">Projekce!BF141</f>
        <v>39859.999999999993</v>
      </c>
      <c r="BF61" s="165">
        <f ca="1">Projekce!BG141</f>
        <v>39019.999999999993</v>
      </c>
      <c r="BG61" s="165">
        <f ca="1">Projekce!BH141</f>
        <v>38977.999999999993</v>
      </c>
      <c r="BH61" s="165">
        <f ca="1">Projekce!BI141</f>
        <v>38935.999999999993</v>
      </c>
      <c r="BI61" s="165">
        <f ca="1">Projekce!BJ141</f>
        <v>38893.999999999993</v>
      </c>
      <c r="BJ61" s="165">
        <f ca="1">Projekce!BK141</f>
        <v>38851.999999999993</v>
      </c>
      <c r="BK61" s="166">
        <f ca="1">Projekce!BL141</f>
        <v>38809.999999999993</v>
      </c>
    </row>
    <row r="62" spans="1:63" s="196" customFormat="1" x14ac:dyDescent="0.25">
      <c r="A62" t="s">
        <v>3129</v>
      </c>
      <c r="B62" s="221" t="str">
        <f t="shared" si="9"/>
        <v>Kapalná paliva</v>
      </c>
      <c r="C62" s="215">
        <f ca="1">Projekce!D142</f>
        <v>11196</v>
      </c>
      <c r="D62" s="173">
        <f ca="1">Projekce!E142</f>
        <v>11787</v>
      </c>
      <c r="E62" s="173">
        <f ca="1">Projekce!F142</f>
        <v>12228</v>
      </c>
      <c r="F62" s="173">
        <f ca="1">Projekce!G142</f>
        <v>15344</v>
      </c>
      <c r="G62" s="173">
        <f ca="1">Projekce!H142</f>
        <v>14475</v>
      </c>
      <c r="H62" s="173">
        <f ca="1">Projekce!I142</f>
        <v>15114</v>
      </c>
      <c r="I62" s="173">
        <f ca="1">Projekce!J142</f>
        <v>13878</v>
      </c>
      <c r="J62" s="173">
        <f ca="1">Projekce!K142</f>
        <v>10365</v>
      </c>
      <c r="K62" s="173">
        <f ca="1">Projekce!L142</f>
        <v>9482</v>
      </c>
      <c r="L62" s="173">
        <f ca="1">Projekce!M142</f>
        <v>8551</v>
      </c>
      <c r="M62" s="173">
        <f ca="1">Projekce!N142</f>
        <v>7217</v>
      </c>
      <c r="N62" s="173">
        <f ca="1">Projekce!O142</f>
        <v>7593</v>
      </c>
      <c r="O62" s="173">
        <f ca="1">Projekce!P142</f>
        <v>6999</v>
      </c>
      <c r="P62" s="173">
        <f ca="1">Projekce!Q142</f>
        <v>6694</v>
      </c>
      <c r="Q62" s="173">
        <f ca="1">Projekce!R142</f>
        <v>5514</v>
      </c>
      <c r="R62" s="173">
        <f ca="1">Projekce!S142</f>
        <v>5433</v>
      </c>
      <c r="S62" s="173">
        <f ca="1">Projekce!T142</f>
        <v>3701</v>
      </c>
      <c r="T62" s="173">
        <f ca="1">Projekce!U142</f>
        <v>2944</v>
      </c>
      <c r="U62" s="173">
        <f ca="1">Projekce!V142</f>
        <v>3141</v>
      </c>
      <c r="V62" s="173">
        <f ca="1">Projekce!W142</f>
        <v>2776</v>
      </c>
      <c r="W62" s="173">
        <f ca="1">Projekce!X142</f>
        <v>2234</v>
      </c>
      <c r="X62" s="173">
        <f ca="1">Projekce!Y142</f>
        <v>2766</v>
      </c>
      <c r="Y62" s="173">
        <f ca="1">Projekce!Z142</f>
        <v>1932</v>
      </c>
      <c r="Z62" s="173">
        <f ca="1">Projekce!AA142</f>
        <v>1061</v>
      </c>
      <c r="AA62" s="173">
        <f ca="1">Projekce!AB142</f>
        <v>996</v>
      </c>
      <c r="AB62" s="173">
        <f ca="1">Projekce!AC142</f>
        <v>798</v>
      </c>
      <c r="AC62" s="173">
        <f ca="1">Projekce!AD142</f>
        <v>706.4</v>
      </c>
      <c r="AD62" s="173">
        <f ca="1">Projekce!AE142</f>
        <v>614.79999999999995</v>
      </c>
      <c r="AE62" s="173">
        <f ca="1">Projekce!AF142</f>
        <v>523.20000000000005</v>
      </c>
      <c r="AF62" s="173">
        <f ca="1">Projekce!AG142</f>
        <v>431.59999999999991</v>
      </c>
      <c r="AG62" s="173">
        <f ca="1">Projekce!AH142</f>
        <v>339.99999999999994</v>
      </c>
      <c r="AH62" s="173">
        <f ca="1">Projekce!AI142</f>
        <v>305.99999999999994</v>
      </c>
      <c r="AI62" s="173">
        <f ca="1">Projekce!AJ142</f>
        <v>271.99999999999994</v>
      </c>
      <c r="AJ62" s="173">
        <f ca="1">Projekce!AK142</f>
        <v>238</v>
      </c>
      <c r="AK62" s="173">
        <f ca="1">Projekce!AL142</f>
        <v>203.99999999999997</v>
      </c>
      <c r="AL62" s="173">
        <f ca="1">Projekce!AM142</f>
        <v>170</v>
      </c>
      <c r="AM62" s="173">
        <f ca="1">Projekce!AN142</f>
        <v>140</v>
      </c>
      <c r="AN62" s="173">
        <f ca="1">Projekce!AO142</f>
        <v>110</v>
      </c>
      <c r="AO62" s="173">
        <f ca="1">Projekce!AP142</f>
        <v>80</v>
      </c>
      <c r="AP62" s="173">
        <f ca="1">Projekce!AQ142</f>
        <v>50</v>
      </c>
      <c r="AQ62" s="173">
        <f ca="1">Projekce!AR142</f>
        <v>20</v>
      </c>
      <c r="AR62" s="173">
        <f ca="1">Projekce!AS142</f>
        <v>20</v>
      </c>
      <c r="AS62" s="173">
        <f ca="1">Projekce!AT142</f>
        <v>20</v>
      </c>
      <c r="AT62" s="173">
        <f ca="1">Projekce!AU142</f>
        <v>20</v>
      </c>
      <c r="AU62" s="173">
        <f ca="1">Projekce!AV142</f>
        <v>20</v>
      </c>
      <c r="AV62" s="173">
        <f ca="1">Projekce!AW142</f>
        <v>20</v>
      </c>
      <c r="AW62" s="173">
        <f ca="1">Projekce!AX142</f>
        <v>18</v>
      </c>
      <c r="AX62" s="173">
        <f ca="1">Projekce!AY142</f>
        <v>16</v>
      </c>
      <c r="AY62" s="173">
        <f ca="1">Projekce!AZ142</f>
        <v>14</v>
      </c>
      <c r="AZ62" s="173">
        <f ca="1">Projekce!BA142</f>
        <v>12</v>
      </c>
      <c r="BA62" s="173">
        <f ca="1">Projekce!BB142</f>
        <v>10</v>
      </c>
      <c r="BB62" s="173">
        <f ca="1">Projekce!BC142</f>
        <v>10</v>
      </c>
      <c r="BC62" s="173">
        <f ca="1">Projekce!BD142</f>
        <v>10</v>
      </c>
      <c r="BD62" s="173">
        <f ca="1">Projekce!BE142</f>
        <v>10</v>
      </c>
      <c r="BE62" s="173">
        <f ca="1">Projekce!BF142</f>
        <v>10</v>
      </c>
      <c r="BF62" s="173">
        <f ca="1">Projekce!BG142</f>
        <v>10</v>
      </c>
      <c r="BG62" s="173">
        <f ca="1">Projekce!BH142</f>
        <v>10</v>
      </c>
      <c r="BH62" s="173">
        <f ca="1">Projekce!BI142</f>
        <v>10</v>
      </c>
      <c r="BI62" s="173">
        <f ca="1">Projekce!BJ142</f>
        <v>10</v>
      </c>
      <c r="BJ62" s="173">
        <f ca="1">Projekce!BK142</f>
        <v>10</v>
      </c>
      <c r="BK62" s="162">
        <f ca="1">Projekce!BL142</f>
        <v>10</v>
      </c>
    </row>
    <row r="63" spans="1:63" s="196" customFormat="1" x14ac:dyDescent="0.25">
      <c r="A63" t="s">
        <v>3131</v>
      </c>
      <c r="B63" s="221" t="str">
        <f t="shared" si="9"/>
        <v>Plynná paliva</v>
      </c>
      <c r="C63" s="215">
        <f ca="1">Projekce!D143</f>
        <v>28482</v>
      </c>
      <c r="D63" s="173">
        <f ca="1">Projekce!E143</f>
        <v>30417</v>
      </c>
      <c r="E63" s="173">
        <f ca="1">Projekce!F143</f>
        <v>31785</v>
      </c>
      <c r="F63" s="173">
        <f ca="1">Projekce!G143</f>
        <v>31544</v>
      </c>
      <c r="G63" s="173">
        <f ca="1">Projekce!H143</f>
        <v>31984</v>
      </c>
      <c r="H63" s="173">
        <f ca="1">Projekce!I143</f>
        <v>38192</v>
      </c>
      <c r="I63" s="173">
        <f ca="1">Projekce!J143</f>
        <v>46479</v>
      </c>
      <c r="J63" s="173">
        <f ca="1">Projekce!K143</f>
        <v>41048</v>
      </c>
      <c r="K63" s="173">
        <f ca="1">Projekce!L143</f>
        <v>40485</v>
      </c>
      <c r="L63" s="173">
        <f ca="1">Projekce!M143</f>
        <v>37313</v>
      </c>
      <c r="M63" s="173">
        <f ca="1">Projekce!N143</f>
        <v>39272</v>
      </c>
      <c r="N63" s="173">
        <f ca="1">Projekce!O143</f>
        <v>42070</v>
      </c>
      <c r="O63" s="173">
        <f ca="1">Projekce!P143</f>
        <v>41477</v>
      </c>
      <c r="P63" s="173">
        <f ca="1">Projekce!Q143</f>
        <v>42977</v>
      </c>
      <c r="Q63" s="173">
        <f ca="1">Projekce!R143</f>
        <v>43062</v>
      </c>
      <c r="R63" s="173">
        <f ca="1">Projekce!S143</f>
        <v>42007</v>
      </c>
      <c r="S63" s="173">
        <f ca="1">Projekce!T143</f>
        <v>37654</v>
      </c>
      <c r="T63" s="173">
        <f ca="1">Projekce!U143</f>
        <v>36700</v>
      </c>
      <c r="U63" s="173">
        <f ca="1">Projekce!V143</f>
        <v>32914</v>
      </c>
      <c r="V63" s="173">
        <f ca="1">Projekce!W143</f>
        <v>32276</v>
      </c>
      <c r="W63" s="173">
        <f ca="1">Projekce!X143</f>
        <v>44996</v>
      </c>
      <c r="X63" s="173">
        <f ca="1">Projekce!Y143</f>
        <v>41731</v>
      </c>
      <c r="Y63" s="173">
        <f ca="1">Projekce!Z143</f>
        <v>42719</v>
      </c>
      <c r="Z63" s="173">
        <f ca="1">Projekce!AA143</f>
        <v>44661</v>
      </c>
      <c r="AA63" s="173">
        <f ca="1">Projekce!AB143</f>
        <v>37771</v>
      </c>
      <c r="AB63" s="173">
        <f ca="1">Projekce!AC143</f>
        <v>37164</v>
      </c>
      <c r="AC63" s="173">
        <f ca="1">Projekce!AD143</f>
        <v>34747.199999999997</v>
      </c>
      <c r="AD63" s="173">
        <f ca="1">Projekce!AE143</f>
        <v>32330.400000000001</v>
      </c>
      <c r="AE63" s="173">
        <f ca="1">Projekce!AF143</f>
        <v>29913.599999999999</v>
      </c>
      <c r="AF63" s="173">
        <f ca="1">Projekce!AG143</f>
        <v>27496.799999999999</v>
      </c>
      <c r="AG63" s="173">
        <f ca="1">Projekce!AH143</f>
        <v>25080</v>
      </c>
      <c r="AH63" s="173">
        <f ca="1">Projekce!AI143</f>
        <v>25762</v>
      </c>
      <c r="AI63" s="173">
        <f ca="1">Projekce!AJ143</f>
        <v>26444</v>
      </c>
      <c r="AJ63" s="173">
        <f ca="1">Projekce!AK143</f>
        <v>27126</v>
      </c>
      <c r="AK63" s="173">
        <f ca="1">Projekce!AL143</f>
        <v>27808</v>
      </c>
      <c r="AL63" s="173">
        <f ca="1">Projekce!AM143</f>
        <v>28490</v>
      </c>
      <c r="AM63" s="173">
        <f ca="1">Projekce!AN143</f>
        <v>27980</v>
      </c>
      <c r="AN63" s="173">
        <f ca="1">Projekce!AO143</f>
        <v>27470</v>
      </c>
      <c r="AO63" s="173">
        <f ca="1">Projekce!AP143</f>
        <v>26960</v>
      </c>
      <c r="AP63" s="173">
        <f ca="1">Projekce!AQ143</f>
        <v>26450</v>
      </c>
      <c r="AQ63" s="173">
        <f ca="1">Projekce!AR143</f>
        <v>25940</v>
      </c>
      <c r="AR63" s="173">
        <f ca="1">Projekce!AS143</f>
        <v>25556</v>
      </c>
      <c r="AS63" s="173">
        <f ca="1">Projekce!AT143</f>
        <v>25172</v>
      </c>
      <c r="AT63" s="173">
        <f ca="1">Projekce!AU143</f>
        <v>24788</v>
      </c>
      <c r="AU63" s="173">
        <f ca="1">Projekce!AV143</f>
        <v>24404</v>
      </c>
      <c r="AV63" s="173">
        <f ca="1">Projekce!AW143</f>
        <v>24020</v>
      </c>
      <c r="AW63" s="173">
        <f ca="1">Projekce!AX143</f>
        <v>23954</v>
      </c>
      <c r="AX63" s="173">
        <f ca="1">Projekce!AY143</f>
        <v>23888</v>
      </c>
      <c r="AY63" s="173">
        <f ca="1">Projekce!AZ143</f>
        <v>23822</v>
      </c>
      <c r="AZ63" s="173">
        <f ca="1">Projekce!BA143</f>
        <v>23756</v>
      </c>
      <c r="BA63" s="173">
        <f ca="1">Projekce!BB143</f>
        <v>23690</v>
      </c>
      <c r="BB63" s="173">
        <f ca="1">Projekce!BC143</f>
        <v>21842</v>
      </c>
      <c r="BC63" s="173">
        <f ca="1">Projekce!BD143</f>
        <v>19994</v>
      </c>
      <c r="BD63" s="173">
        <f ca="1">Projekce!BE143</f>
        <v>18146</v>
      </c>
      <c r="BE63" s="173">
        <f ca="1">Projekce!BF143</f>
        <v>16298</v>
      </c>
      <c r="BF63" s="173">
        <f ca="1">Projekce!BG143</f>
        <v>14450</v>
      </c>
      <c r="BG63" s="173">
        <f ca="1">Projekce!BH143</f>
        <v>14360</v>
      </c>
      <c r="BH63" s="173">
        <f ca="1">Projekce!BI143</f>
        <v>14270</v>
      </c>
      <c r="BI63" s="173">
        <f ca="1">Projekce!BJ143</f>
        <v>14180</v>
      </c>
      <c r="BJ63" s="173">
        <f ca="1">Projekce!BK143</f>
        <v>14090</v>
      </c>
      <c r="BK63" s="162">
        <f ca="1">Projekce!BL143</f>
        <v>14000</v>
      </c>
    </row>
    <row r="64" spans="1:63" s="196" customFormat="1" x14ac:dyDescent="0.25">
      <c r="A64" t="s">
        <v>3134</v>
      </c>
      <c r="B64" s="221" t="str">
        <f t="shared" si="9"/>
        <v>Biomasa</v>
      </c>
      <c r="C64" s="215">
        <f ca="1">Projekce!D144</f>
        <v>292</v>
      </c>
      <c r="D64" s="173">
        <f ca="1">Projekce!E144</f>
        <v>292</v>
      </c>
      <c r="E64" s="173">
        <f ca="1">Projekce!F144</f>
        <v>445</v>
      </c>
      <c r="F64" s="173">
        <f ca="1">Projekce!G144</f>
        <v>1798</v>
      </c>
      <c r="G64" s="173">
        <f ca="1">Projekce!H144</f>
        <v>2357</v>
      </c>
      <c r="H64" s="173">
        <f ca="1">Projekce!I144</f>
        <v>2415</v>
      </c>
      <c r="I64" s="173">
        <f ca="1">Projekce!J144</f>
        <v>2650</v>
      </c>
      <c r="J64" s="173">
        <f ca="1">Projekce!K144</f>
        <v>4007</v>
      </c>
      <c r="K64" s="173">
        <f ca="1">Projekce!L144</f>
        <v>4609</v>
      </c>
      <c r="L64" s="173">
        <f ca="1">Projekce!M144</f>
        <v>6948</v>
      </c>
      <c r="M64" s="173">
        <f ca="1">Projekce!N144</f>
        <v>6077</v>
      </c>
      <c r="N64" s="173">
        <f ca="1">Projekce!O144</f>
        <v>6098</v>
      </c>
      <c r="O64" s="173">
        <f ca="1">Projekce!P144</f>
        <v>6311</v>
      </c>
      <c r="P64" s="173">
        <f ca="1">Projekce!Q144</f>
        <v>8196</v>
      </c>
      <c r="Q64" s="173">
        <f ca="1">Projekce!R144</f>
        <v>8715</v>
      </c>
      <c r="R64" s="173">
        <f ca="1">Projekce!S144</f>
        <v>4762</v>
      </c>
      <c r="S64" s="173">
        <f ca="1">Projekce!T144</f>
        <v>4215</v>
      </c>
      <c r="T64" s="173">
        <f ca="1">Projekce!U144</f>
        <v>4399</v>
      </c>
      <c r="U64" s="173">
        <f ca="1">Projekce!V144</f>
        <v>4572</v>
      </c>
      <c r="V64" s="173">
        <f ca="1">Projekce!W144</f>
        <v>4601</v>
      </c>
      <c r="W64" s="173">
        <f ca="1">Projekce!X144</f>
        <v>4477</v>
      </c>
      <c r="X64" s="173">
        <f ca="1">Projekce!Y144</f>
        <v>5647</v>
      </c>
      <c r="Y64" s="173">
        <f ca="1">Projekce!Z144</f>
        <v>5815</v>
      </c>
      <c r="Z64" s="173">
        <f ca="1">Projekce!AA144</f>
        <v>7968</v>
      </c>
      <c r="AA64" s="173">
        <f ca="1">Projekce!AB144</f>
        <v>9003</v>
      </c>
      <c r="AB64" s="173">
        <f ca="1">Projekce!AC144</f>
        <v>9641</v>
      </c>
      <c r="AC64" s="173">
        <f ca="1">Projekce!AD144</f>
        <v>10254.799999999999</v>
      </c>
      <c r="AD64" s="173">
        <f ca="1">Projekce!AE144</f>
        <v>10868.599999999999</v>
      </c>
      <c r="AE64" s="173">
        <f ca="1">Projekce!AF144</f>
        <v>11482.4</v>
      </c>
      <c r="AF64" s="173">
        <f ca="1">Projekce!AG144</f>
        <v>12096.199999999999</v>
      </c>
      <c r="AG64" s="173">
        <f ca="1">Projekce!AH144</f>
        <v>12709.999999999998</v>
      </c>
      <c r="AH64" s="173">
        <f ca="1">Projekce!AI144</f>
        <v>13845.999999999998</v>
      </c>
      <c r="AI64" s="173">
        <f ca="1">Projekce!AJ144</f>
        <v>14981.999999999998</v>
      </c>
      <c r="AJ64" s="173">
        <f ca="1">Projekce!AK144</f>
        <v>16117.999999999996</v>
      </c>
      <c r="AK64" s="173">
        <f ca="1">Projekce!AL144</f>
        <v>17253.999999999996</v>
      </c>
      <c r="AL64" s="173">
        <f ca="1">Projekce!AM144</f>
        <v>18389.999999999996</v>
      </c>
      <c r="AM64" s="173">
        <f ca="1">Projekce!AN144</f>
        <v>19605.999999999996</v>
      </c>
      <c r="AN64" s="173">
        <f ca="1">Projekce!AO144</f>
        <v>20821.999999999996</v>
      </c>
      <c r="AO64" s="173">
        <f ca="1">Projekce!AP144</f>
        <v>22038</v>
      </c>
      <c r="AP64" s="173">
        <f ca="1">Projekce!AQ144</f>
        <v>23254</v>
      </c>
      <c r="AQ64" s="173">
        <f ca="1">Projekce!AR144</f>
        <v>24470</v>
      </c>
      <c r="AR64" s="173">
        <f ca="1">Projekce!AS144</f>
        <v>25838</v>
      </c>
      <c r="AS64" s="173">
        <f ca="1">Projekce!AT144</f>
        <v>27206</v>
      </c>
      <c r="AT64" s="173">
        <f ca="1">Projekce!AU144</f>
        <v>28574</v>
      </c>
      <c r="AU64" s="173">
        <f ca="1">Projekce!AV144</f>
        <v>29942</v>
      </c>
      <c r="AV64" s="173">
        <f ca="1">Projekce!AW144</f>
        <v>31310</v>
      </c>
      <c r="AW64" s="173">
        <f ca="1">Projekce!AX144</f>
        <v>31844</v>
      </c>
      <c r="AX64" s="173">
        <f ca="1">Projekce!AY144</f>
        <v>32378.000000000004</v>
      </c>
      <c r="AY64" s="173">
        <f ca="1">Projekce!AZ144</f>
        <v>32912.000000000007</v>
      </c>
      <c r="AZ64" s="173">
        <f ca="1">Projekce!BA144</f>
        <v>33446.000000000007</v>
      </c>
      <c r="BA64" s="173">
        <f ca="1">Projekce!BB144</f>
        <v>33980.000000000007</v>
      </c>
      <c r="BB64" s="173">
        <f ca="1">Projekce!BC144</f>
        <v>34604.000000000007</v>
      </c>
      <c r="BC64" s="173">
        <f ca="1">Projekce!BD144</f>
        <v>35228.000000000007</v>
      </c>
      <c r="BD64" s="173">
        <f ca="1">Projekce!BE144</f>
        <v>35852</v>
      </c>
      <c r="BE64" s="173">
        <f ca="1">Projekce!BF144</f>
        <v>36476</v>
      </c>
      <c r="BF64" s="173">
        <f ca="1">Projekce!BG144</f>
        <v>37100</v>
      </c>
      <c r="BG64" s="173">
        <f ca="1">Projekce!BH144</f>
        <v>36678</v>
      </c>
      <c r="BH64" s="173">
        <f ca="1">Projekce!BI144</f>
        <v>36256</v>
      </c>
      <c r="BI64" s="173">
        <f ca="1">Projekce!BJ144</f>
        <v>35833.999999999993</v>
      </c>
      <c r="BJ64" s="173">
        <f ca="1">Projekce!BK144</f>
        <v>35411.999999999993</v>
      </c>
      <c r="BK64" s="162">
        <f ca="1">Projekce!BL144</f>
        <v>34989.999999999993</v>
      </c>
    </row>
    <row r="65" spans="1:72" s="196" customFormat="1" x14ac:dyDescent="0.25">
      <c r="A65" t="s">
        <v>3132</v>
      </c>
      <c r="B65" s="221" t="str">
        <f t="shared" si="9"/>
        <v>Ostatní paliva</v>
      </c>
      <c r="C65" s="215">
        <f ca="1">Projekce!D145</f>
        <v>7</v>
      </c>
      <c r="D65" s="173">
        <f ca="1">Projekce!E145</f>
        <v>7</v>
      </c>
      <c r="E65" s="173">
        <f ca="1">Projekce!F145</f>
        <v>11</v>
      </c>
      <c r="F65" s="173">
        <f ca="1">Projekce!G145</f>
        <v>44</v>
      </c>
      <c r="G65" s="173">
        <f ca="1">Projekce!H145</f>
        <v>80</v>
      </c>
      <c r="H65" s="173">
        <f ca="1">Projekce!I145</f>
        <v>87</v>
      </c>
      <c r="I65" s="173">
        <f ca="1">Projekce!J145</f>
        <v>92</v>
      </c>
      <c r="J65" s="173">
        <f ca="1">Projekce!K145</f>
        <v>90</v>
      </c>
      <c r="K65" s="173">
        <f ca="1">Projekce!L145</f>
        <v>94</v>
      </c>
      <c r="L65" s="173">
        <f ca="1">Projekce!M145</f>
        <v>104</v>
      </c>
      <c r="M65" s="173">
        <f ca="1">Projekce!N145</f>
        <v>82</v>
      </c>
      <c r="N65" s="173">
        <f ca="1">Projekce!O145</f>
        <v>154</v>
      </c>
      <c r="O65" s="173">
        <f ca="1">Projekce!P145</f>
        <v>204</v>
      </c>
      <c r="P65" s="173">
        <f ca="1">Projekce!Q145</f>
        <v>175</v>
      </c>
      <c r="Q65" s="173">
        <f ca="1">Projekce!R145</f>
        <v>221</v>
      </c>
      <c r="R65" s="173">
        <f ca="1">Projekce!S145</f>
        <v>193</v>
      </c>
      <c r="S65" s="173">
        <f ca="1">Projekce!T145</f>
        <v>174</v>
      </c>
      <c r="T65" s="173">
        <f ca="1">Projekce!U145</f>
        <v>273</v>
      </c>
      <c r="U65" s="173">
        <f ca="1">Projekce!V145</f>
        <v>195</v>
      </c>
      <c r="V65" s="173">
        <f ca="1">Projekce!W145</f>
        <v>210</v>
      </c>
      <c r="W65" s="173">
        <f ca="1">Projekce!X145</f>
        <v>260</v>
      </c>
      <c r="X65" s="173">
        <f ca="1">Projekce!Y145</f>
        <v>343</v>
      </c>
      <c r="Y65" s="173">
        <f ca="1">Projekce!Z145</f>
        <v>312</v>
      </c>
      <c r="Z65" s="173">
        <f ca="1">Projekce!AA145</f>
        <v>290</v>
      </c>
      <c r="AA65" s="173">
        <f ca="1">Projekce!AB145</f>
        <v>314</v>
      </c>
      <c r="AB65" s="173">
        <f ca="1">Projekce!AC145</f>
        <v>350</v>
      </c>
      <c r="AC65" s="173">
        <f ca="1">Projekce!AD145</f>
        <v>546</v>
      </c>
      <c r="AD65" s="173">
        <f ca="1">Projekce!AE145</f>
        <v>742</v>
      </c>
      <c r="AE65" s="173">
        <f ca="1">Projekce!AF145</f>
        <v>938</v>
      </c>
      <c r="AF65" s="173">
        <f ca="1">Projekce!AG145</f>
        <v>1134</v>
      </c>
      <c r="AG65" s="173">
        <f ca="1">Projekce!AH145</f>
        <v>1330</v>
      </c>
      <c r="AH65" s="173">
        <f ca="1">Projekce!AI145</f>
        <v>1254</v>
      </c>
      <c r="AI65" s="173">
        <f ca="1">Projekce!AJ145</f>
        <v>1178</v>
      </c>
      <c r="AJ65" s="173">
        <f ca="1">Projekce!AK145</f>
        <v>1102</v>
      </c>
      <c r="AK65" s="173">
        <f ca="1">Projekce!AL145</f>
        <v>1026</v>
      </c>
      <c r="AL65" s="173">
        <f ca="1">Projekce!AM145</f>
        <v>950</v>
      </c>
      <c r="AM65" s="173">
        <f ca="1">Projekce!AN145</f>
        <v>928</v>
      </c>
      <c r="AN65" s="173">
        <f ca="1">Projekce!AO145</f>
        <v>906</v>
      </c>
      <c r="AO65" s="173">
        <f ca="1">Projekce!AP145</f>
        <v>884</v>
      </c>
      <c r="AP65" s="173">
        <f ca="1">Projekce!AQ145</f>
        <v>862</v>
      </c>
      <c r="AQ65" s="173">
        <f ca="1">Projekce!AR145</f>
        <v>840</v>
      </c>
      <c r="AR65" s="173">
        <f ca="1">Projekce!AS145</f>
        <v>882</v>
      </c>
      <c r="AS65" s="173">
        <f ca="1">Projekce!AT145</f>
        <v>924</v>
      </c>
      <c r="AT65" s="173">
        <f ca="1">Projekce!AU145</f>
        <v>966</v>
      </c>
      <c r="AU65" s="173">
        <f ca="1">Projekce!AV145</f>
        <v>1008</v>
      </c>
      <c r="AV65" s="173">
        <f ca="1">Projekce!AW145</f>
        <v>1050</v>
      </c>
      <c r="AW65" s="173">
        <f ca="1">Projekce!AX145</f>
        <v>972</v>
      </c>
      <c r="AX65" s="173">
        <f ca="1">Projekce!AY145</f>
        <v>894</v>
      </c>
      <c r="AY65" s="173">
        <f ca="1">Projekce!AZ145</f>
        <v>816</v>
      </c>
      <c r="AZ65" s="173">
        <f ca="1">Projekce!BA145</f>
        <v>738</v>
      </c>
      <c r="BA65" s="173">
        <f ca="1">Projekce!BB145</f>
        <v>660</v>
      </c>
      <c r="BB65" s="173">
        <f ca="1">Projekce!BC145</f>
        <v>584</v>
      </c>
      <c r="BC65" s="173">
        <f ca="1">Projekce!BD145</f>
        <v>508</v>
      </c>
      <c r="BD65" s="173">
        <f ca="1">Projekce!BE145</f>
        <v>432</v>
      </c>
      <c r="BE65" s="173">
        <f ca="1">Projekce!BF145</f>
        <v>356</v>
      </c>
      <c r="BF65" s="173">
        <f ca="1">Projekce!BG145</f>
        <v>280</v>
      </c>
      <c r="BG65" s="173">
        <f ca="1">Projekce!BH145</f>
        <v>304</v>
      </c>
      <c r="BH65" s="173">
        <f ca="1">Projekce!BI145</f>
        <v>328</v>
      </c>
      <c r="BI65" s="173">
        <f ca="1">Projekce!BJ145</f>
        <v>352</v>
      </c>
      <c r="BJ65" s="173">
        <f ca="1">Projekce!BK145</f>
        <v>376</v>
      </c>
      <c r="BK65" s="162">
        <f ca="1">Projekce!BL145</f>
        <v>400</v>
      </c>
    </row>
    <row r="66" spans="1:72" s="196" customFormat="1" x14ac:dyDescent="0.25">
      <c r="A66" t="s">
        <v>3277</v>
      </c>
      <c r="B66" s="221" t="str">
        <f t="shared" si="9"/>
        <v>Elektřina</v>
      </c>
      <c r="C66" s="215">
        <f ca="1">Projekce!D146</f>
        <v>0</v>
      </c>
      <c r="D66" s="173">
        <f ca="1">Projekce!E146</f>
        <v>0</v>
      </c>
      <c r="E66" s="173">
        <f ca="1">Projekce!F146</f>
        <v>0</v>
      </c>
      <c r="F66" s="173">
        <f ca="1">Projekce!G146</f>
        <v>0</v>
      </c>
      <c r="G66" s="173">
        <f ca="1">Projekce!H146</f>
        <v>0</v>
      </c>
      <c r="H66" s="173">
        <f ca="1">Projekce!I146</f>
        <v>0</v>
      </c>
      <c r="I66" s="173">
        <f ca="1">Projekce!J146</f>
        <v>0</v>
      </c>
      <c r="J66" s="173">
        <f ca="1">Projekce!K146</f>
        <v>0</v>
      </c>
      <c r="K66" s="173">
        <f ca="1">Projekce!L146</f>
        <v>0</v>
      </c>
      <c r="L66" s="173">
        <f ca="1">Projekce!M146</f>
        <v>0</v>
      </c>
      <c r="M66" s="173">
        <f ca="1">Projekce!N146</f>
        <v>0</v>
      </c>
      <c r="N66" s="173">
        <f ca="1">Projekce!O146</f>
        <v>0</v>
      </c>
      <c r="O66" s="173">
        <f ca="1">Projekce!P146</f>
        <v>0</v>
      </c>
      <c r="P66" s="173">
        <f ca="1">Projekce!Q146</f>
        <v>0</v>
      </c>
      <c r="Q66" s="173">
        <f ca="1">Projekce!R146</f>
        <v>0</v>
      </c>
      <c r="R66" s="173">
        <f ca="1">Projekce!S146</f>
        <v>0</v>
      </c>
      <c r="S66" s="173">
        <f ca="1">Projekce!T146</f>
        <v>0</v>
      </c>
      <c r="T66" s="173">
        <f ca="1">Projekce!U146</f>
        <v>0</v>
      </c>
      <c r="U66" s="173">
        <f ca="1">Projekce!V146</f>
        <v>0</v>
      </c>
      <c r="V66" s="173">
        <f ca="1">Projekce!W146</f>
        <v>0</v>
      </c>
      <c r="W66" s="173">
        <f ca="1">Projekce!X146</f>
        <v>0</v>
      </c>
      <c r="X66" s="173">
        <f ca="1">Projekce!Y146</f>
        <v>0</v>
      </c>
      <c r="Y66" s="173">
        <f ca="1">Projekce!Z146</f>
        <v>0</v>
      </c>
      <c r="Z66" s="173">
        <f ca="1">Projekce!AA146</f>
        <v>0</v>
      </c>
      <c r="AA66" s="173">
        <f ca="1">Projekce!AB146</f>
        <v>0</v>
      </c>
      <c r="AB66" s="173">
        <f ca="1">Projekce!AC146</f>
        <v>0</v>
      </c>
      <c r="AC66" s="173">
        <f ca="1">Projekce!AD146</f>
        <v>0</v>
      </c>
      <c r="AD66" s="173">
        <f ca="1">Projekce!AE146</f>
        <v>0</v>
      </c>
      <c r="AE66" s="173">
        <f ca="1">Projekce!AF146</f>
        <v>0</v>
      </c>
      <c r="AF66" s="173">
        <f ca="1">Projekce!AG146</f>
        <v>0</v>
      </c>
      <c r="AG66" s="173">
        <f ca="1">Projekce!AH146</f>
        <v>0</v>
      </c>
      <c r="AH66" s="173">
        <f ca="1">Projekce!AI146</f>
        <v>0</v>
      </c>
      <c r="AI66" s="173">
        <f ca="1">Projekce!AJ146</f>
        <v>0</v>
      </c>
      <c r="AJ66" s="173">
        <f ca="1">Projekce!AK146</f>
        <v>0</v>
      </c>
      <c r="AK66" s="173">
        <f ca="1">Projekce!AL146</f>
        <v>0</v>
      </c>
      <c r="AL66" s="173">
        <f ca="1">Projekce!AM146</f>
        <v>0</v>
      </c>
      <c r="AM66" s="173">
        <f ca="1">Projekce!AN146</f>
        <v>0</v>
      </c>
      <c r="AN66" s="173">
        <f ca="1">Projekce!AO146</f>
        <v>0</v>
      </c>
      <c r="AO66" s="173">
        <f ca="1">Projekce!AP146</f>
        <v>0</v>
      </c>
      <c r="AP66" s="173">
        <f ca="1">Projekce!AQ146</f>
        <v>0</v>
      </c>
      <c r="AQ66" s="173">
        <f ca="1">Projekce!AR146</f>
        <v>0</v>
      </c>
      <c r="AR66" s="173">
        <f ca="1">Projekce!AS146</f>
        <v>0</v>
      </c>
      <c r="AS66" s="173">
        <f ca="1">Projekce!AT146</f>
        <v>0</v>
      </c>
      <c r="AT66" s="173">
        <f ca="1">Projekce!AU146</f>
        <v>0</v>
      </c>
      <c r="AU66" s="173">
        <f ca="1">Projekce!AV146</f>
        <v>0</v>
      </c>
      <c r="AV66" s="173">
        <f ca="1">Projekce!AW146</f>
        <v>0</v>
      </c>
      <c r="AW66" s="173">
        <f ca="1">Projekce!AX146</f>
        <v>0</v>
      </c>
      <c r="AX66" s="173">
        <f ca="1">Projekce!AY146</f>
        <v>0</v>
      </c>
      <c r="AY66" s="173">
        <f ca="1">Projekce!AZ146</f>
        <v>0</v>
      </c>
      <c r="AZ66" s="173">
        <f ca="1">Projekce!BA146</f>
        <v>0</v>
      </c>
      <c r="BA66" s="173">
        <f ca="1">Projekce!BB146</f>
        <v>0</v>
      </c>
      <c r="BB66" s="173">
        <f ca="1">Projekce!BC146</f>
        <v>0</v>
      </c>
      <c r="BC66" s="173">
        <f ca="1">Projekce!BD146</f>
        <v>0</v>
      </c>
      <c r="BD66" s="173">
        <f ca="1">Projekce!BE146</f>
        <v>0</v>
      </c>
      <c r="BE66" s="173">
        <f ca="1">Projekce!BF146</f>
        <v>0</v>
      </c>
      <c r="BF66" s="173">
        <f ca="1">Projekce!BG146</f>
        <v>0</v>
      </c>
      <c r="BG66" s="173">
        <f ca="1">Projekce!BH146</f>
        <v>0</v>
      </c>
      <c r="BH66" s="173">
        <f ca="1">Projekce!BI146</f>
        <v>0</v>
      </c>
      <c r="BI66" s="173">
        <f ca="1">Projekce!BJ146</f>
        <v>0</v>
      </c>
      <c r="BJ66" s="173">
        <f ca="1">Projekce!BK146</f>
        <v>0</v>
      </c>
      <c r="BK66" s="162">
        <f ca="1">Projekce!BL146</f>
        <v>0</v>
      </c>
    </row>
    <row r="67" spans="1:72" s="196" customFormat="1" x14ac:dyDescent="0.25">
      <c r="A67" t="s">
        <v>3255</v>
      </c>
      <c r="B67" s="221" t="str">
        <f t="shared" si="9"/>
        <v>Teplo</v>
      </c>
      <c r="C67" s="215">
        <f ca="1">Projekce!D147</f>
        <v>0</v>
      </c>
      <c r="D67" s="173">
        <f ca="1">Projekce!E147</f>
        <v>0</v>
      </c>
      <c r="E67" s="173">
        <f ca="1">Projekce!F147</f>
        <v>0</v>
      </c>
      <c r="F67" s="173">
        <f ca="1">Projekce!G147</f>
        <v>0</v>
      </c>
      <c r="G67" s="173">
        <f ca="1">Projekce!H147</f>
        <v>0</v>
      </c>
      <c r="H67" s="173">
        <f ca="1">Projekce!I147</f>
        <v>0</v>
      </c>
      <c r="I67" s="173">
        <f ca="1">Projekce!J147</f>
        <v>0</v>
      </c>
      <c r="J67" s="173">
        <f ca="1">Projekce!K147</f>
        <v>0</v>
      </c>
      <c r="K67" s="173">
        <f ca="1">Projekce!L147</f>
        <v>0</v>
      </c>
      <c r="L67" s="173">
        <f ca="1">Projekce!M147</f>
        <v>0</v>
      </c>
      <c r="M67" s="173">
        <f ca="1">Projekce!N147</f>
        <v>0</v>
      </c>
      <c r="N67" s="173">
        <f ca="1">Projekce!O147</f>
        <v>0</v>
      </c>
      <c r="O67" s="173">
        <f ca="1">Projekce!P147</f>
        <v>0</v>
      </c>
      <c r="P67" s="173">
        <f ca="1">Projekce!Q147</f>
        <v>0</v>
      </c>
      <c r="Q67" s="173">
        <f ca="1">Projekce!R147</f>
        <v>0</v>
      </c>
      <c r="R67" s="173">
        <f ca="1">Projekce!S147</f>
        <v>0</v>
      </c>
      <c r="S67" s="173">
        <f ca="1">Projekce!T147</f>
        <v>0</v>
      </c>
      <c r="T67" s="173">
        <f ca="1">Projekce!U147</f>
        <v>0</v>
      </c>
      <c r="U67" s="173">
        <f ca="1">Projekce!V147</f>
        <v>0</v>
      </c>
      <c r="V67" s="173">
        <f ca="1">Projekce!W147</f>
        <v>0</v>
      </c>
      <c r="W67" s="173">
        <f ca="1">Projekce!X147</f>
        <v>0</v>
      </c>
      <c r="X67" s="173">
        <f ca="1">Projekce!Y147</f>
        <v>0</v>
      </c>
      <c r="Y67" s="173">
        <f ca="1">Projekce!Z147</f>
        <v>0</v>
      </c>
      <c r="Z67" s="173">
        <f ca="1">Projekce!AA147</f>
        <v>0</v>
      </c>
      <c r="AA67" s="173">
        <f ca="1">Projekce!AB147</f>
        <v>0</v>
      </c>
      <c r="AB67" s="173">
        <f ca="1">Projekce!AC147</f>
        <v>0</v>
      </c>
      <c r="AC67" s="173">
        <f ca="1">Projekce!AD147</f>
        <v>0</v>
      </c>
      <c r="AD67" s="173">
        <f ca="1">Projekce!AE147</f>
        <v>0</v>
      </c>
      <c r="AE67" s="173">
        <f ca="1">Projekce!AF147</f>
        <v>0</v>
      </c>
      <c r="AF67" s="173">
        <f ca="1">Projekce!AG147</f>
        <v>0</v>
      </c>
      <c r="AG67" s="173">
        <f ca="1">Projekce!AH147</f>
        <v>0</v>
      </c>
      <c r="AH67" s="173">
        <f ca="1">Projekce!AI147</f>
        <v>0</v>
      </c>
      <c r="AI67" s="173">
        <f ca="1">Projekce!AJ147</f>
        <v>0</v>
      </c>
      <c r="AJ67" s="173">
        <f ca="1">Projekce!AK147</f>
        <v>0</v>
      </c>
      <c r="AK67" s="173">
        <f ca="1">Projekce!AL147</f>
        <v>0</v>
      </c>
      <c r="AL67" s="173">
        <f ca="1">Projekce!AM147</f>
        <v>0</v>
      </c>
      <c r="AM67" s="173">
        <f ca="1">Projekce!AN147</f>
        <v>0</v>
      </c>
      <c r="AN67" s="173">
        <f ca="1">Projekce!AO147</f>
        <v>0</v>
      </c>
      <c r="AO67" s="173">
        <f ca="1">Projekce!AP147</f>
        <v>0</v>
      </c>
      <c r="AP67" s="173">
        <f ca="1">Projekce!AQ147</f>
        <v>0</v>
      </c>
      <c r="AQ67" s="173">
        <f ca="1">Projekce!AR147</f>
        <v>0</v>
      </c>
      <c r="AR67" s="173">
        <f ca="1">Projekce!AS147</f>
        <v>0</v>
      </c>
      <c r="AS67" s="173">
        <f ca="1">Projekce!AT147</f>
        <v>0</v>
      </c>
      <c r="AT67" s="173">
        <f ca="1">Projekce!AU147</f>
        <v>0</v>
      </c>
      <c r="AU67" s="173">
        <f ca="1">Projekce!AV147</f>
        <v>0</v>
      </c>
      <c r="AV67" s="173">
        <f ca="1">Projekce!AW147</f>
        <v>0</v>
      </c>
      <c r="AW67" s="173">
        <f ca="1">Projekce!AX147</f>
        <v>0</v>
      </c>
      <c r="AX67" s="173">
        <f ca="1">Projekce!AY147</f>
        <v>0</v>
      </c>
      <c r="AY67" s="173">
        <f ca="1">Projekce!AZ147</f>
        <v>0</v>
      </c>
      <c r="AZ67" s="173">
        <f ca="1">Projekce!BA147</f>
        <v>0</v>
      </c>
      <c r="BA67" s="173">
        <f ca="1">Projekce!BB147</f>
        <v>0</v>
      </c>
      <c r="BB67" s="173">
        <f ca="1">Projekce!BC147</f>
        <v>0</v>
      </c>
      <c r="BC67" s="173">
        <f ca="1">Projekce!BD147</f>
        <v>0</v>
      </c>
      <c r="BD67" s="173">
        <f ca="1">Projekce!BE147</f>
        <v>0</v>
      </c>
      <c r="BE67" s="173">
        <f ca="1">Projekce!BF147</f>
        <v>0</v>
      </c>
      <c r="BF67" s="173">
        <f ca="1">Projekce!BG147</f>
        <v>0</v>
      </c>
      <c r="BG67" s="173">
        <f ca="1">Projekce!BH147</f>
        <v>0</v>
      </c>
      <c r="BH67" s="173">
        <f ca="1">Projekce!BI147</f>
        <v>0</v>
      </c>
      <c r="BI67" s="173">
        <f ca="1">Projekce!BJ147</f>
        <v>0</v>
      </c>
      <c r="BJ67" s="173">
        <f ca="1">Projekce!BK147</f>
        <v>0</v>
      </c>
      <c r="BK67" s="162">
        <f ca="1">Projekce!BL147</f>
        <v>0</v>
      </c>
    </row>
    <row r="68" spans="1:72" s="196" customFormat="1" x14ac:dyDescent="0.25">
      <c r="A68" t="s">
        <v>3256</v>
      </c>
      <c r="B68" s="221" t="str">
        <f t="shared" si="9"/>
        <v>OZE mimo biomasu</v>
      </c>
      <c r="C68" s="215">
        <f ca="1">Projekce!D148</f>
        <v>0</v>
      </c>
      <c r="D68" s="173">
        <f ca="1">Projekce!E148</f>
        <v>0</v>
      </c>
      <c r="E68" s="173">
        <f ca="1">Projekce!F148</f>
        <v>0</v>
      </c>
      <c r="F68" s="173">
        <f ca="1">Projekce!G148</f>
        <v>0</v>
      </c>
      <c r="G68" s="173">
        <f ca="1">Projekce!H148</f>
        <v>0</v>
      </c>
      <c r="H68" s="173">
        <f ca="1">Projekce!I148</f>
        <v>0</v>
      </c>
      <c r="I68" s="173">
        <f ca="1">Projekce!J148</f>
        <v>0</v>
      </c>
      <c r="J68" s="173">
        <f ca="1">Projekce!K148</f>
        <v>0</v>
      </c>
      <c r="K68" s="173">
        <f ca="1">Projekce!L148</f>
        <v>0</v>
      </c>
      <c r="L68" s="173">
        <f ca="1">Projekce!M148</f>
        <v>0</v>
      </c>
      <c r="M68" s="173">
        <f ca="1">Projekce!N148</f>
        <v>0</v>
      </c>
      <c r="N68" s="173">
        <f ca="1">Projekce!O148</f>
        <v>0</v>
      </c>
      <c r="O68" s="173">
        <f ca="1">Projekce!P148</f>
        <v>0</v>
      </c>
      <c r="P68" s="173">
        <f ca="1">Projekce!Q148</f>
        <v>0</v>
      </c>
      <c r="Q68" s="173">
        <f ca="1">Projekce!R148</f>
        <v>0</v>
      </c>
      <c r="R68" s="173">
        <f ca="1">Projekce!S148</f>
        <v>0</v>
      </c>
      <c r="S68" s="173">
        <f ca="1">Projekce!T148</f>
        <v>0</v>
      </c>
      <c r="T68" s="173">
        <f ca="1">Projekce!U148</f>
        <v>0</v>
      </c>
      <c r="U68" s="173">
        <f ca="1">Projekce!V148</f>
        <v>0</v>
      </c>
      <c r="V68" s="173">
        <f ca="1">Projekce!W148</f>
        <v>0</v>
      </c>
      <c r="W68" s="173">
        <f ca="1">Projekce!X148</f>
        <v>0</v>
      </c>
      <c r="X68" s="173">
        <f ca="1">Projekce!Y148</f>
        <v>0</v>
      </c>
      <c r="Y68" s="173">
        <f ca="1">Projekce!Z148</f>
        <v>0</v>
      </c>
      <c r="Z68" s="173">
        <f ca="1">Projekce!AA148</f>
        <v>0</v>
      </c>
      <c r="AA68" s="173">
        <f ca="1">Projekce!AB148</f>
        <v>0</v>
      </c>
      <c r="AB68" s="173">
        <f ca="1">Projekce!AC148</f>
        <v>0</v>
      </c>
      <c r="AC68" s="173">
        <f ca="1">Projekce!AD148</f>
        <v>28</v>
      </c>
      <c r="AD68" s="173">
        <f ca="1">Projekce!AE148</f>
        <v>56</v>
      </c>
      <c r="AE68" s="173">
        <f ca="1">Projekce!AF148</f>
        <v>84</v>
      </c>
      <c r="AF68" s="173">
        <f ca="1">Projekce!AG148</f>
        <v>112</v>
      </c>
      <c r="AG68" s="173">
        <f ca="1">Projekce!AH148</f>
        <v>140</v>
      </c>
      <c r="AH68" s="173">
        <f ca="1">Projekce!AI148</f>
        <v>152</v>
      </c>
      <c r="AI68" s="173">
        <f ca="1">Projekce!AJ148</f>
        <v>164</v>
      </c>
      <c r="AJ68" s="173">
        <f ca="1">Projekce!AK148</f>
        <v>176</v>
      </c>
      <c r="AK68" s="173">
        <f ca="1">Projekce!AL148</f>
        <v>188</v>
      </c>
      <c r="AL68" s="173">
        <f ca="1">Projekce!AM148</f>
        <v>200</v>
      </c>
      <c r="AM68" s="173">
        <f ca="1">Projekce!AN148</f>
        <v>208</v>
      </c>
      <c r="AN68" s="173">
        <f ca="1">Projekce!AO148</f>
        <v>216</v>
      </c>
      <c r="AO68" s="173">
        <f ca="1">Projekce!AP148</f>
        <v>224</v>
      </c>
      <c r="AP68" s="173">
        <f ca="1">Projekce!AQ148</f>
        <v>232</v>
      </c>
      <c r="AQ68" s="173">
        <f ca="1">Projekce!AR148</f>
        <v>240</v>
      </c>
      <c r="AR68" s="173">
        <f ca="1">Projekce!AS148</f>
        <v>260</v>
      </c>
      <c r="AS68" s="173">
        <f ca="1">Projekce!AT148</f>
        <v>280</v>
      </c>
      <c r="AT68" s="173">
        <f ca="1">Projekce!AU148</f>
        <v>300</v>
      </c>
      <c r="AU68" s="173">
        <f ca="1">Projekce!AV148</f>
        <v>320</v>
      </c>
      <c r="AV68" s="173">
        <f ca="1">Projekce!AW148</f>
        <v>340</v>
      </c>
      <c r="AW68" s="173">
        <f ca="1">Projekce!AX148</f>
        <v>372</v>
      </c>
      <c r="AX68" s="173">
        <f ca="1">Projekce!AY148</f>
        <v>404</v>
      </c>
      <c r="AY68" s="173">
        <f ca="1">Projekce!AZ148</f>
        <v>436</v>
      </c>
      <c r="AZ68" s="173">
        <f ca="1">Projekce!BA148</f>
        <v>468</v>
      </c>
      <c r="BA68" s="173">
        <f ca="1">Projekce!BB148</f>
        <v>500</v>
      </c>
      <c r="BB68" s="173">
        <f ca="1">Projekce!BC148</f>
        <v>536</v>
      </c>
      <c r="BC68" s="173">
        <f ca="1">Projekce!BD148</f>
        <v>572</v>
      </c>
      <c r="BD68" s="173">
        <f ca="1">Projekce!BE148</f>
        <v>608</v>
      </c>
      <c r="BE68" s="173">
        <f ca="1">Projekce!BF148</f>
        <v>644</v>
      </c>
      <c r="BF68" s="173">
        <f ca="1">Projekce!BG148</f>
        <v>680</v>
      </c>
      <c r="BG68" s="173">
        <f ca="1">Projekce!BH148</f>
        <v>720</v>
      </c>
      <c r="BH68" s="173">
        <f ca="1">Projekce!BI148</f>
        <v>760</v>
      </c>
      <c r="BI68" s="173">
        <f ca="1">Projekce!BJ148</f>
        <v>800</v>
      </c>
      <c r="BJ68" s="173">
        <f ca="1">Projekce!BK148</f>
        <v>840</v>
      </c>
      <c r="BK68" s="162">
        <f ca="1">Projekce!BL148</f>
        <v>880</v>
      </c>
    </row>
    <row r="69" spans="1:72" s="196" customFormat="1" x14ac:dyDescent="0.25">
      <c r="A69" t="s">
        <v>3153</v>
      </c>
      <c r="B69" s="221" t="str">
        <f t="shared" si="9"/>
        <v>Letecký benzín</v>
      </c>
      <c r="C69" s="215">
        <f ca="1">Projekce!D149</f>
        <v>0</v>
      </c>
      <c r="D69" s="173">
        <f ca="1">Projekce!E149</f>
        <v>0</v>
      </c>
      <c r="E69" s="173">
        <f ca="1">Projekce!F149</f>
        <v>0</v>
      </c>
      <c r="F69" s="173">
        <f ca="1">Projekce!G149</f>
        <v>0</v>
      </c>
      <c r="G69" s="173">
        <f ca="1">Projekce!H149</f>
        <v>0</v>
      </c>
      <c r="H69" s="173">
        <f ca="1">Projekce!I149</f>
        <v>0</v>
      </c>
      <c r="I69" s="173">
        <f ca="1">Projekce!J149</f>
        <v>0</v>
      </c>
      <c r="J69" s="173">
        <f ca="1">Projekce!K149</f>
        <v>0</v>
      </c>
      <c r="K69" s="173">
        <f ca="1">Projekce!L149</f>
        <v>0</v>
      </c>
      <c r="L69" s="173">
        <f ca="1">Projekce!M149</f>
        <v>0</v>
      </c>
      <c r="M69" s="173">
        <f ca="1">Projekce!N149</f>
        <v>0</v>
      </c>
      <c r="N69" s="173">
        <f ca="1">Projekce!O149</f>
        <v>0</v>
      </c>
      <c r="O69" s="173">
        <f ca="1">Projekce!P149</f>
        <v>0</v>
      </c>
      <c r="P69" s="173">
        <f ca="1">Projekce!Q149</f>
        <v>0</v>
      </c>
      <c r="Q69" s="173">
        <f ca="1">Projekce!R149</f>
        <v>0</v>
      </c>
      <c r="R69" s="173">
        <f ca="1">Projekce!S149</f>
        <v>0</v>
      </c>
      <c r="S69" s="173">
        <f ca="1">Projekce!T149</f>
        <v>0</v>
      </c>
      <c r="T69" s="173">
        <f ca="1">Projekce!U149</f>
        <v>0</v>
      </c>
      <c r="U69" s="173">
        <f ca="1">Projekce!V149</f>
        <v>0</v>
      </c>
      <c r="V69" s="173">
        <f ca="1">Projekce!W149</f>
        <v>0</v>
      </c>
      <c r="W69" s="173">
        <f ca="1">Projekce!X149</f>
        <v>0</v>
      </c>
      <c r="X69" s="173">
        <f ca="1">Projekce!Y149</f>
        <v>0</v>
      </c>
      <c r="Y69" s="173">
        <f ca="1">Projekce!Z149</f>
        <v>0</v>
      </c>
      <c r="Z69" s="173">
        <f ca="1">Projekce!AA149</f>
        <v>0</v>
      </c>
      <c r="AA69" s="173">
        <f ca="1">Projekce!AB149</f>
        <v>0</v>
      </c>
      <c r="AB69" s="173">
        <f ca="1">Projekce!AC149</f>
        <v>0</v>
      </c>
      <c r="AC69" s="173">
        <f ca="1">Projekce!AD149</f>
        <v>0</v>
      </c>
      <c r="AD69" s="173">
        <f ca="1">Projekce!AE149</f>
        <v>0</v>
      </c>
      <c r="AE69" s="173">
        <f ca="1">Projekce!AF149</f>
        <v>0</v>
      </c>
      <c r="AF69" s="173">
        <f ca="1">Projekce!AG149</f>
        <v>0</v>
      </c>
      <c r="AG69" s="173">
        <f ca="1">Projekce!AH149</f>
        <v>0</v>
      </c>
      <c r="AH69" s="173">
        <f ca="1">Projekce!AI149</f>
        <v>0</v>
      </c>
      <c r="AI69" s="173">
        <f ca="1">Projekce!AJ149</f>
        <v>0</v>
      </c>
      <c r="AJ69" s="173">
        <f ca="1">Projekce!AK149</f>
        <v>0</v>
      </c>
      <c r="AK69" s="173">
        <f ca="1">Projekce!AL149</f>
        <v>0</v>
      </c>
      <c r="AL69" s="173">
        <f ca="1">Projekce!AM149</f>
        <v>0</v>
      </c>
      <c r="AM69" s="173">
        <f ca="1">Projekce!AN149</f>
        <v>0</v>
      </c>
      <c r="AN69" s="173">
        <f ca="1">Projekce!AO149</f>
        <v>0</v>
      </c>
      <c r="AO69" s="173">
        <f ca="1">Projekce!AP149</f>
        <v>0</v>
      </c>
      <c r="AP69" s="173">
        <f ca="1">Projekce!AQ149</f>
        <v>0</v>
      </c>
      <c r="AQ69" s="173">
        <f ca="1">Projekce!AR149</f>
        <v>0</v>
      </c>
      <c r="AR69" s="173">
        <f ca="1">Projekce!AS149</f>
        <v>0</v>
      </c>
      <c r="AS69" s="173">
        <f ca="1">Projekce!AT149</f>
        <v>0</v>
      </c>
      <c r="AT69" s="173">
        <f ca="1">Projekce!AU149</f>
        <v>0</v>
      </c>
      <c r="AU69" s="173">
        <f ca="1">Projekce!AV149</f>
        <v>0</v>
      </c>
      <c r="AV69" s="173">
        <f ca="1">Projekce!AW149</f>
        <v>0</v>
      </c>
      <c r="AW69" s="173">
        <f ca="1">Projekce!AX149</f>
        <v>0</v>
      </c>
      <c r="AX69" s="173">
        <f ca="1">Projekce!AY149</f>
        <v>0</v>
      </c>
      <c r="AY69" s="173">
        <f ca="1">Projekce!AZ149</f>
        <v>0</v>
      </c>
      <c r="AZ69" s="173">
        <f ca="1">Projekce!BA149</f>
        <v>0</v>
      </c>
      <c r="BA69" s="173">
        <f ca="1">Projekce!BB149</f>
        <v>0</v>
      </c>
      <c r="BB69" s="173">
        <f ca="1">Projekce!BC149</f>
        <v>0</v>
      </c>
      <c r="BC69" s="173">
        <f ca="1">Projekce!BD149</f>
        <v>0</v>
      </c>
      <c r="BD69" s="173">
        <f ca="1">Projekce!BE149</f>
        <v>0</v>
      </c>
      <c r="BE69" s="173">
        <f ca="1">Projekce!BF149</f>
        <v>0</v>
      </c>
      <c r="BF69" s="173">
        <f ca="1">Projekce!BG149</f>
        <v>0</v>
      </c>
      <c r="BG69" s="173">
        <f ca="1">Projekce!BH149</f>
        <v>0</v>
      </c>
      <c r="BH69" s="173">
        <f ca="1">Projekce!BI149</f>
        <v>0</v>
      </c>
      <c r="BI69" s="173">
        <f ca="1">Projekce!BJ149</f>
        <v>0</v>
      </c>
      <c r="BJ69" s="173">
        <f ca="1">Projekce!BK149</f>
        <v>0</v>
      </c>
      <c r="BK69" s="162">
        <f ca="1">Projekce!BL149</f>
        <v>0</v>
      </c>
    </row>
    <row r="70" spans="1:72" s="196" customFormat="1" x14ac:dyDescent="0.25">
      <c r="A70" t="s">
        <v>2962</v>
      </c>
      <c r="B70" s="221" t="str">
        <f t="shared" si="9"/>
        <v>Benzín</v>
      </c>
      <c r="C70" s="215">
        <f ca="1">Projekce!D150</f>
        <v>0</v>
      </c>
      <c r="D70" s="173">
        <f ca="1">Projekce!E150</f>
        <v>0</v>
      </c>
      <c r="E70" s="173">
        <f ca="1">Projekce!F150</f>
        <v>0</v>
      </c>
      <c r="F70" s="173">
        <f ca="1">Projekce!G150</f>
        <v>0</v>
      </c>
      <c r="G70" s="173">
        <f ca="1">Projekce!H150</f>
        <v>0</v>
      </c>
      <c r="H70" s="173">
        <f ca="1">Projekce!I150</f>
        <v>0</v>
      </c>
      <c r="I70" s="173">
        <f ca="1">Projekce!J150</f>
        <v>0</v>
      </c>
      <c r="J70" s="173">
        <f ca="1">Projekce!K150</f>
        <v>0</v>
      </c>
      <c r="K70" s="173">
        <f ca="1">Projekce!L150</f>
        <v>0</v>
      </c>
      <c r="L70" s="173">
        <f ca="1">Projekce!M150</f>
        <v>0</v>
      </c>
      <c r="M70" s="173">
        <f ca="1">Projekce!N150</f>
        <v>0</v>
      </c>
      <c r="N70" s="173">
        <f ca="1">Projekce!O150</f>
        <v>0</v>
      </c>
      <c r="O70" s="173">
        <f ca="1">Projekce!P150</f>
        <v>0</v>
      </c>
      <c r="P70" s="173">
        <f ca="1">Projekce!Q150</f>
        <v>0</v>
      </c>
      <c r="Q70" s="173">
        <f ca="1">Projekce!R150</f>
        <v>0</v>
      </c>
      <c r="R70" s="173">
        <f ca="1">Projekce!S150</f>
        <v>0</v>
      </c>
      <c r="S70" s="173">
        <f ca="1">Projekce!T150</f>
        <v>0</v>
      </c>
      <c r="T70" s="173">
        <f ca="1">Projekce!U150</f>
        <v>0</v>
      </c>
      <c r="U70" s="173">
        <f ca="1">Projekce!V150</f>
        <v>0</v>
      </c>
      <c r="V70" s="173">
        <f ca="1">Projekce!W150</f>
        <v>0</v>
      </c>
      <c r="W70" s="173">
        <f ca="1">Projekce!X150</f>
        <v>0</v>
      </c>
      <c r="X70" s="173">
        <f ca="1">Projekce!Y150</f>
        <v>0</v>
      </c>
      <c r="Y70" s="173">
        <f ca="1">Projekce!Z150</f>
        <v>0</v>
      </c>
      <c r="Z70" s="173">
        <f ca="1">Projekce!AA150</f>
        <v>0</v>
      </c>
      <c r="AA70" s="173">
        <f ca="1">Projekce!AB150</f>
        <v>0</v>
      </c>
      <c r="AB70" s="173">
        <f ca="1">Projekce!AC150</f>
        <v>0</v>
      </c>
      <c r="AC70" s="173">
        <f ca="1">Projekce!AD150</f>
        <v>0</v>
      </c>
      <c r="AD70" s="173">
        <f ca="1">Projekce!AE150</f>
        <v>0</v>
      </c>
      <c r="AE70" s="173">
        <f ca="1">Projekce!AF150</f>
        <v>0</v>
      </c>
      <c r="AF70" s="173">
        <f ca="1">Projekce!AG150</f>
        <v>0</v>
      </c>
      <c r="AG70" s="173">
        <f ca="1">Projekce!AH150</f>
        <v>0</v>
      </c>
      <c r="AH70" s="173">
        <f ca="1">Projekce!AI150</f>
        <v>0</v>
      </c>
      <c r="AI70" s="173">
        <f ca="1">Projekce!AJ150</f>
        <v>0</v>
      </c>
      <c r="AJ70" s="173">
        <f ca="1">Projekce!AK150</f>
        <v>0</v>
      </c>
      <c r="AK70" s="173">
        <f ca="1">Projekce!AL150</f>
        <v>0</v>
      </c>
      <c r="AL70" s="173">
        <f ca="1">Projekce!AM150</f>
        <v>0</v>
      </c>
      <c r="AM70" s="173">
        <f ca="1">Projekce!AN150</f>
        <v>0</v>
      </c>
      <c r="AN70" s="173">
        <f ca="1">Projekce!AO150</f>
        <v>0</v>
      </c>
      <c r="AO70" s="173">
        <f ca="1">Projekce!AP150</f>
        <v>0</v>
      </c>
      <c r="AP70" s="173">
        <f ca="1">Projekce!AQ150</f>
        <v>0</v>
      </c>
      <c r="AQ70" s="173">
        <f ca="1">Projekce!AR150</f>
        <v>0</v>
      </c>
      <c r="AR70" s="173">
        <f ca="1">Projekce!AS150</f>
        <v>0</v>
      </c>
      <c r="AS70" s="173">
        <f ca="1">Projekce!AT150</f>
        <v>0</v>
      </c>
      <c r="AT70" s="173">
        <f ca="1">Projekce!AU150</f>
        <v>0</v>
      </c>
      <c r="AU70" s="173">
        <f ca="1">Projekce!AV150</f>
        <v>0</v>
      </c>
      <c r="AV70" s="173">
        <f ca="1">Projekce!AW150</f>
        <v>0</v>
      </c>
      <c r="AW70" s="173">
        <f ca="1">Projekce!AX150</f>
        <v>0</v>
      </c>
      <c r="AX70" s="173">
        <f ca="1">Projekce!AY150</f>
        <v>0</v>
      </c>
      <c r="AY70" s="173">
        <f ca="1">Projekce!AZ150</f>
        <v>0</v>
      </c>
      <c r="AZ70" s="173">
        <f ca="1">Projekce!BA150</f>
        <v>0</v>
      </c>
      <c r="BA70" s="173">
        <f ca="1">Projekce!BB150</f>
        <v>0</v>
      </c>
      <c r="BB70" s="173">
        <f ca="1">Projekce!BC150</f>
        <v>0</v>
      </c>
      <c r="BC70" s="173">
        <f ca="1">Projekce!BD150</f>
        <v>0</v>
      </c>
      <c r="BD70" s="173">
        <f ca="1">Projekce!BE150</f>
        <v>0</v>
      </c>
      <c r="BE70" s="173">
        <f ca="1">Projekce!BF150</f>
        <v>0</v>
      </c>
      <c r="BF70" s="173">
        <f ca="1">Projekce!BG150</f>
        <v>0</v>
      </c>
      <c r="BG70" s="173">
        <f ca="1">Projekce!BH150</f>
        <v>0</v>
      </c>
      <c r="BH70" s="173">
        <f ca="1">Projekce!BI150</f>
        <v>0</v>
      </c>
      <c r="BI70" s="173">
        <f ca="1">Projekce!BJ150</f>
        <v>0</v>
      </c>
      <c r="BJ70" s="173">
        <f ca="1">Projekce!BK150</f>
        <v>0</v>
      </c>
      <c r="BK70" s="162">
        <f ca="1">Projekce!BL150</f>
        <v>0</v>
      </c>
    </row>
    <row r="71" spans="1:72" s="196" customFormat="1" x14ac:dyDescent="0.25">
      <c r="A71" t="s">
        <v>3156</v>
      </c>
      <c r="B71" s="221" t="str">
        <f t="shared" si="9"/>
        <v>Diesel</v>
      </c>
      <c r="C71" s="215">
        <f ca="1">Projekce!D151</f>
        <v>650</v>
      </c>
      <c r="D71" s="173">
        <f ca="1">Projekce!E151</f>
        <v>699</v>
      </c>
      <c r="E71" s="173">
        <f ca="1">Projekce!F151</f>
        <v>728</v>
      </c>
      <c r="F71" s="173">
        <f ca="1">Projekce!G151</f>
        <v>0</v>
      </c>
      <c r="G71" s="173">
        <f ca="1">Projekce!H151</f>
        <v>598</v>
      </c>
      <c r="H71" s="173">
        <f ca="1">Projekce!I151</f>
        <v>478</v>
      </c>
      <c r="I71" s="173">
        <f ca="1">Projekce!J151</f>
        <v>518</v>
      </c>
      <c r="J71" s="173">
        <f ca="1">Projekce!K151</f>
        <v>386</v>
      </c>
      <c r="K71" s="173">
        <f ca="1">Projekce!L151</f>
        <v>0</v>
      </c>
      <c r="L71" s="173">
        <f ca="1">Projekce!M151</f>
        <v>0</v>
      </c>
      <c r="M71" s="173">
        <f ca="1">Projekce!N151</f>
        <v>0</v>
      </c>
      <c r="N71" s="173">
        <f ca="1">Projekce!O151</f>
        <v>0</v>
      </c>
      <c r="O71" s="173">
        <f ca="1">Projekce!P151</f>
        <v>0</v>
      </c>
      <c r="P71" s="173">
        <f ca="1">Projekce!Q151</f>
        <v>0</v>
      </c>
      <c r="Q71" s="173">
        <f ca="1">Projekce!R151</f>
        <v>270</v>
      </c>
      <c r="R71" s="173">
        <f ca="1">Projekce!S151</f>
        <v>235</v>
      </c>
      <c r="S71" s="173">
        <f ca="1">Projekce!T151</f>
        <v>205</v>
      </c>
      <c r="T71" s="173">
        <f ca="1">Projekce!U151</f>
        <v>49</v>
      </c>
      <c r="U71" s="173">
        <f ca="1">Projekce!V151</f>
        <v>55</v>
      </c>
      <c r="V71" s="173">
        <f ca="1">Projekce!W151</f>
        <v>71</v>
      </c>
      <c r="W71" s="173">
        <f ca="1">Projekce!X151</f>
        <v>102</v>
      </c>
      <c r="X71" s="173">
        <f ca="1">Projekce!Y151</f>
        <v>76</v>
      </c>
      <c r="Y71" s="173">
        <f ca="1">Projekce!Z151</f>
        <v>94</v>
      </c>
      <c r="Z71" s="173">
        <f ca="1">Projekce!AA151</f>
        <v>55</v>
      </c>
      <c r="AA71" s="173">
        <f ca="1">Projekce!AB151</f>
        <v>48</v>
      </c>
      <c r="AB71" s="173">
        <f ca="1">Projekce!AC151</f>
        <v>58</v>
      </c>
      <c r="AC71" s="173">
        <f ca="1">Projekce!AD151</f>
        <v>46.4</v>
      </c>
      <c r="AD71" s="173">
        <f ca="1">Projekce!AE151</f>
        <v>34.799999999999997</v>
      </c>
      <c r="AE71" s="173">
        <f ca="1">Projekce!AF151</f>
        <v>23.200000000000003</v>
      </c>
      <c r="AF71" s="173">
        <f ca="1">Projekce!AG151</f>
        <v>11.599999999999994</v>
      </c>
      <c r="AG71" s="173">
        <f ca="1">Projekce!AH151</f>
        <v>0</v>
      </c>
      <c r="AH71" s="173">
        <f ca="1">Projekce!AI151</f>
        <v>0</v>
      </c>
      <c r="AI71" s="173">
        <f ca="1">Projekce!AJ151</f>
        <v>0</v>
      </c>
      <c r="AJ71" s="173">
        <f ca="1">Projekce!AK151</f>
        <v>0</v>
      </c>
      <c r="AK71" s="173">
        <f ca="1">Projekce!AL151</f>
        <v>0</v>
      </c>
      <c r="AL71" s="173">
        <f ca="1">Projekce!AM151</f>
        <v>0</v>
      </c>
      <c r="AM71" s="173">
        <f ca="1">Projekce!AN151</f>
        <v>0</v>
      </c>
      <c r="AN71" s="173">
        <f ca="1">Projekce!AO151</f>
        <v>0</v>
      </c>
      <c r="AO71" s="173">
        <f ca="1">Projekce!AP151</f>
        <v>0</v>
      </c>
      <c r="AP71" s="173">
        <f ca="1">Projekce!AQ151</f>
        <v>0</v>
      </c>
      <c r="AQ71" s="173">
        <f ca="1">Projekce!AR151</f>
        <v>0</v>
      </c>
      <c r="AR71" s="173">
        <f ca="1">Projekce!AS151</f>
        <v>0</v>
      </c>
      <c r="AS71" s="173">
        <f ca="1">Projekce!AT151</f>
        <v>0</v>
      </c>
      <c r="AT71" s="173">
        <f ca="1">Projekce!AU151</f>
        <v>0</v>
      </c>
      <c r="AU71" s="173">
        <f ca="1">Projekce!AV151</f>
        <v>0</v>
      </c>
      <c r="AV71" s="173">
        <f ca="1">Projekce!AW151</f>
        <v>0</v>
      </c>
      <c r="AW71" s="173">
        <f ca="1">Projekce!AX151</f>
        <v>0</v>
      </c>
      <c r="AX71" s="173">
        <f ca="1">Projekce!AY151</f>
        <v>0</v>
      </c>
      <c r="AY71" s="173">
        <f ca="1">Projekce!AZ151</f>
        <v>0</v>
      </c>
      <c r="AZ71" s="173">
        <f ca="1">Projekce!BA151</f>
        <v>0</v>
      </c>
      <c r="BA71" s="173">
        <f ca="1">Projekce!BB151</f>
        <v>0</v>
      </c>
      <c r="BB71" s="173">
        <f ca="1">Projekce!BC151</f>
        <v>0</v>
      </c>
      <c r="BC71" s="173">
        <f ca="1">Projekce!BD151</f>
        <v>0</v>
      </c>
      <c r="BD71" s="173">
        <f ca="1">Projekce!BE151</f>
        <v>0</v>
      </c>
      <c r="BE71" s="173">
        <f ca="1">Projekce!BF151</f>
        <v>0</v>
      </c>
      <c r="BF71" s="173">
        <f ca="1">Projekce!BG151</f>
        <v>0</v>
      </c>
      <c r="BG71" s="173">
        <f ca="1">Projekce!BH151</f>
        <v>0</v>
      </c>
      <c r="BH71" s="173">
        <f ca="1">Projekce!BI151</f>
        <v>0</v>
      </c>
      <c r="BI71" s="173">
        <f ca="1">Projekce!BJ151</f>
        <v>0</v>
      </c>
      <c r="BJ71" s="173">
        <f ca="1">Projekce!BK151</f>
        <v>0</v>
      </c>
      <c r="BK71" s="162">
        <f ca="1">Projekce!BL151</f>
        <v>0</v>
      </c>
    </row>
    <row r="72" spans="1:72" s="196" customFormat="1" x14ac:dyDescent="0.25">
      <c r="A72" t="s">
        <v>3154</v>
      </c>
      <c r="B72" s="221" t="str">
        <f t="shared" si="9"/>
        <v>Letecký petrolej</v>
      </c>
      <c r="C72" s="215">
        <f ca="1">Projekce!D152</f>
        <v>0</v>
      </c>
      <c r="D72" s="173">
        <f ca="1">Projekce!E152</f>
        <v>0</v>
      </c>
      <c r="E72" s="173">
        <f ca="1">Projekce!F152</f>
        <v>0</v>
      </c>
      <c r="F72" s="173">
        <f ca="1">Projekce!G152</f>
        <v>0</v>
      </c>
      <c r="G72" s="173">
        <f ca="1">Projekce!H152</f>
        <v>0</v>
      </c>
      <c r="H72" s="173">
        <f ca="1">Projekce!I152</f>
        <v>0</v>
      </c>
      <c r="I72" s="173">
        <f ca="1">Projekce!J152</f>
        <v>0</v>
      </c>
      <c r="J72" s="173">
        <f ca="1">Projekce!K152</f>
        <v>0</v>
      </c>
      <c r="K72" s="173">
        <f ca="1">Projekce!L152</f>
        <v>0</v>
      </c>
      <c r="L72" s="173">
        <f ca="1">Projekce!M152</f>
        <v>0</v>
      </c>
      <c r="M72" s="173">
        <f ca="1">Projekce!N152</f>
        <v>0</v>
      </c>
      <c r="N72" s="173">
        <f ca="1">Projekce!O152</f>
        <v>0</v>
      </c>
      <c r="O72" s="173">
        <f ca="1">Projekce!P152</f>
        <v>0</v>
      </c>
      <c r="P72" s="173">
        <f ca="1">Projekce!Q152</f>
        <v>0</v>
      </c>
      <c r="Q72" s="173">
        <f ca="1">Projekce!R152</f>
        <v>0</v>
      </c>
      <c r="R72" s="173">
        <f ca="1">Projekce!S152</f>
        <v>0</v>
      </c>
      <c r="S72" s="173">
        <f ca="1">Projekce!T152</f>
        <v>0</v>
      </c>
      <c r="T72" s="173">
        <f ca="1">Projekce!U152</f>
        <v>0</v>
      </c>
      <c r="U72" s="173">
        <f ca="1">Projekce!V152</f>
        <v>0</v>
      </c>
      <c r="V72" s="173">
        <f ca="1">Projekce!W152</f>
        <v>0</v>
      </c>
      <c r="W72" s="173">
        <f ca="1">Projekce!X152</f>
        <v>0</v>
      </c>
      <c r="X72" s="173">
        <f ca="1">Projekce!Y152</f>
        <v>0</v>
      </c>
      <c r="Y72" s="173">
        <f ca="1">Projekce!Z152</f>
        <v>0</v>
      </c>
      <c r="Z72" s="173">
        <f ca="1">Projekce!AA152</f>
        <v>0</v>
      </c>
      <c r="AA72" s="173">
        <f ca="1">Projekce!AB152</f>
        <v>0</v>
      </c>
      <c r="AB72" s="173">
        <f ca="1">Projekce!AC152</f>
        <v>0</v>
      </c>
      <c r="AC72" s="173">
        <f ca="1">Projekce!AD152</f>
        <v>0</v>
      </c>
      <c r="AD72" s="173">
        <f ca="1">Projekce!AE152</f>
        <v>0</v>
      </c>
      <c r="AE72" s="173">
        <f ca="1">Projekce!AF152</f>
        <v>0</v>
      </c>
      <c r="AF72" s="173">
        <f ca="1">Projekce!AG152</f>
        <v>0</v>
      </c>
      <c r="AG72" s="173">
        <f ca="1">Projekce!AH152</f>
        <v>0</v>
      </c>
      <c r="AH72" s="173">
        <f ca="1">Projekce!AI152</f>
        <v>0</v>
      </c>
      <c r="AI72" s="173">
        <f ca="1">Projekce!AJ152</f>
        <v>0</v>
      </c>
      <c r="AJ72" s="173">
        <f ca="1">Projekce!AK152</f>
        <v>0</v>
      </c>
      <c r="AK72" s="173">
        <f ca="1">Projekce!AL152</f>
        <v>0</v>
      </c>
      <c r="AL72" s="173">
        <f ca="1">Projekce!AM152</f>
        <v>0</v>
      </c>
      <c r="AM72" s="173">
        <f ca="1">Projekce!AN152</f>
        <v>0</v>
      </c>
      <c r="AN72" s="173">
        <f ca="1">Projekce!AO152</f>
        <v>0</v>
      </c>
      <c r="AO72" s="173">
        <f ca="1">Projekce!AP152</f>
        <v>0</v>
      </c>
      <c r="AP72" s="173">
        <f ca="1">Projekce!AQ152</f>
        <v>0</v>
      </c>
      <c r="AQ72" s="173">
        <f ca="1">Projekce!AR152</f>
        <v>0</v>
      </c>
      <c r="AR72" s="173">
        <f ca="1">Projekce!AS152</f>
        <v>0</v>
      </c>
      <c r="AS72" s="173">
        <f ca="1">Projekce!AT152</f>
        <v>0</v>
      </c>
      <c r="AT72" s="173">
        <f ca="1">Projekce!AU152</f>
        <v>0</v>
      </c>
      <c r="AU72" s="173">
        <f ca="1">Projekce!AV152</f>
        <v>0</v>
      </c>
      <c r="AV72" s="173">
        <f ca="1">Projekce!AW152</f>
        <v>0</v>
      </c>
      <c r="AW72" s="173">
        <f ca="1">Projekce!AX152</f>
        <v>0</v>
      </c>
      <c r="AX72" s="173">
        <f ca="1">Projekce!AY152</f>
        <v>0</v>
      </c>
      <c r="AY72" s="173">
        <f ca="1">Projekce!AZ152</f>
        <v>0</v>
      </c>
      <c r="AZ72" s="173">
        <f ca="1">Projekce!BA152</f>
        <v>0</v>
      </c>
      <c r="BA72" s="173">
        <f ca="1">Projekce!BB152</f>
        <v>0</v>
      </c>
      <c r="BB72" s="173">
        <f ca="1">Projekce!BC152</f>
        <v>0</v>
      </c>
      <c r="BC72" s="173">
        <f ca="1">Projekce!BD152</f>
        <v>0</v>
      </c>
      <c r="BD72" s="173">
        <f ca="1">Projekce!BE152</f>
        <v>0</v>
      </c>
      <c r="BE72" s="173">
        <f ca="1">Projekce!BF152</f>
        <v>0</v>
      </c>
      <c r="BF72" s="173">
        <f ca="1">Projekce!BG152</f>
        <v>0</v>
      </c>
      <c r="BG72" s="173">
        <f ca="1">Projekce!BH152</f>
        <v>0</v>
      </c>
      <c r="BH72" s="173">
        <f ca="1">Projekce!BI152</f>
        <v>0</v>
      </c>
      <c r="BI72" s="173">
        <f ca="1">Projekce!BJ152</f>
        <v>0</v>
      </c>
      <c r="BJ72" s="173">
        <f ca="1">Projekce!BK152</f>
        <v>0</v>
      </c>
      <c r="BK72" s="162">
        <f ca="1">Projekce!BL152</f>
        <v>0</v>
      </c>
    </row>
    <row r="73" spans="1:72" s="196" customFormat="1" x14ac:dyDescent="0.25">
      <c r="A73" t="s">
        <v>2959</v>
      </c>
      <c r="B73" s="221" t="str">
        <f t="shared" si="9"/>
        <v>LPG</v>
      </c>
      <c r="C73" s="215">
        <f ca="1">Projekce!D153</f>
        <v>0</v>
      </c>
      <c r="D73" s="173">
        <f ca="1">Projekce!E153</f>
        <v>0</v>
      </c>
      <c r="E73" s="173">
        <f ca="1">Projekce!F153</f>
        <v>0</v>
      </c>
      <c r="F73" s="173">
        <f ca="1">Projekce!G153</f>
        <v>0</v>
      </c>
      <c r="G73" s="173">
        <f ca="1">Projekce!H153</f>
        <v>0</v>
      </c>
      <c r="H73" s="173">
        <f ca="1">Projekce!I153</f>
        <v>0</v>
      </c>
      <c r="I73" s="173">
        <f ca="1">Projekce!J153</f>
        <v>0</v>
      </c>
      <c r="J73" s="173">
        <f ca="1">Projekce!K153</f>
        <v>0</v>
      </c>
      <c r="K73" s="173">
        <f ca="1">Projekce!L153</f>
        <v>0</v>
      </c>
      <c r="L73" s="173">
        <f ca="1">Projekce!M153</f>
        <v>0</v>
      </c>
      <c r="M73" s="173">
        <f ca="1">Projekce!N153</f>
        <v>0</v>
      </c>
      <c r="N73" s="173">
        <f ca="1">Projekce!O153</f>
        <v>0</v>
      </c>
      <c r="O73" s="173">
        <f ca="1">Projekce!P153</f>
        <v>0</v>
      </c>
      <c r="P73" s="173">
        <f ca="1">Projekce!Q153</f>
        <v>0</v>
      </c>
      <c r="Q73" s="173">
        <f ca="1">Projekce!R153</f>
        <v>0</v>
      </c>
      <c r="R73" s="173">
        <f ca="1">Projekce!S153</f>
        <v>0</v>
      </c>
      <c r="S73" s="173">
        <f ca="1">Projekce!T153</f>
        <v>0</v>
      </c>
      <c r="T73" s="173">
        <f ca="1">Projekce!U153</f>
        <v>0</v>
      </c>
      <c r="U73" s="173">
        <f ca="1">Projekce!V153</f>
        <v>0</v>
      </c>
      <c r="V73" s="173">
        <f ca="1">Projekce!W153</f>
        <v>0</v>
      </c>
      <c r="W73" s="173">
        <f ca="1">Projekce!X153</f>
        <v>74</v>
      </c>
      <c r="X73" s="173">
        <f ca="1">Projekce!Y153</f>
        <v>317</v>
      </c>
      <c r="Y73" s="173">
        <f ca="1">Projekce!Z153</f>
        <v>318</v>
      </c>
      <c r="Z73" s="173">
        <f ca="1">Projekce!AA153</f>
        <v>284</v>
      </c>
      <c r="AA73" s="173">
        <f ca="1">Projekce!AB153</f>
        <v>267</v>
      </c>
      <c r="AB73" s="173">
        <f ca="1">Projekce!AC153</f>
        <v>218</v>
      </c>
      <c r="AC73" s="173">
        <f ca="1">Projekce!AD153</f>
        <v>174.4</v>
      </c>
      <c r="AD73" s="173">
        <f ca="1">Projekce!AE153</f>
        <v>130.80000000000001</v>
      </c>
      <c r="AE73" s="173">
        <f ca="1">Projekce!AF153</f>
        <v>87.200000000000017</v>
      </c>
      <c r="AF73" s="173">
        <f ca="1">Projekce!AG153</f>
        <v>43.599999999999994</v>
      </c>
      <c r="AG73" s="173">
        <f ca="1">Projekce!AH153</f>
        <v>0</v>
      </c>
      <c r="AH73" s="173">
        <f ca="1">Projekce!AI153</f>
        <v>0</v>
      </c>
      <c r="AI73" s="173">
        <f ca="1">Projekce!AJ153</f>
        <v>0</v>
      </c>
      <c r="AJ73" s="173">
        <f ca="1">Projekce!AK153</f>
        <v>0</v>
      </c>
      <c r="AK73" s="173">
        <f ca="1">Projekce!AL153</f>
        <v>0</v>
      </c>
      <c r="AL73" s="173">
        <f ca="1">Projekce!AM153</f>
        <v>0</v>
      </c>
      <c r="AM73" s="173">
        <f ca="1">Projekce!AN153</f>
        <v>0</v>
      </c>
      <c r="AN73" s="173">
        <f ca="1">Projekce!AO153</f>
        <v>0</v>
      </c>
      <c r="AO73" s="173">
        <f ca="1">Projekce!AP153</f>
        <v>0</v>
      </c>
      <c r="AP73" s="173">
        <f ca="1">Projekce!AQ153</f>
        <v>0</v>
      </c>
      <c r="AQ73" s="173">
        <f ca="1">Projekce!AR153</f>
        <v>0</v>
      </c>
      <c r="AR73" s="173">
        <f ca="1">Projekce!AS153</f>
        <v>0</v>
      </c>
      <c r="AS73" s="173">
        <f ca="1">Projekce!AT153</f>
        <v>0</v>
      </c>
      <c r="AT73" s="173">
        <f ca="1">Projekce!AU153</f>
        <v>0</v>
      </c>
      <c r="AU73" s="173">
        <f ca="1">Projekce!AV153</f>
        <v>0</v>
      </c>
      <c r="AV73" s="173">
        <f ca="1">Projekce!AW153</f>
        <v>0</v>
      </c>
      <c r="AW73" s="173">
        <f ca="1">Projekce!AX153</f>
        <v>0</v>
      </c>
      <c r="AX73" s="173">
        <f ca="1">Projekce!AY153</f>
        <v>0</v>
      </c>
      <c r="AY73" s="173">
        <f ca="1">Projekce!AZ153</f>
        <v>0</v>
      </c>
      <c r="AZ73" s="173">
        <f ca="1">Projekce!BA153</f>
        <v>0</v>
      </c>
      <c r="BA73" s="173">
        <f ca="1">Projekce!BB153</f>
        <v>0</v>
      </c>
      <c r="BB73" s="173">
        <f ca="1">Projekce!BC153</f>
        <v>0</v>
      </c>
      <c r="BC73" s="173">
        <f ca="1">Projekce!BD153</f>
        <v>0</v>
      </c>
      <c r="BD73" s="173">
        <f ca="1">Projekce!BE153</f>
        <v>0</v>
      </c>
      <c r="BE73" s="173">
        <f ca="1">Projekce!BF153</f>
        <v>0</v>
      </c>
      <c r="BF73" s="173">
        <f ca="1">Projekce!BG153</f>
        <v>0</v>
      </c>
      <c r="BG73" s="173">
        <f ca="1">Projekce!BH153</f>
        <v>0</v>
      </c>
      <c r="BH73" s="173">
        <f ca="1">Projekce!BI153</f>
        <v>0</v>
      </c>
      <c r="BI73" s="173">
        <f ca="1">Projekce!BJ153</f>
        <v>0</v>
      </c>
      <c r="BJ73" s="173">
        <f ca="1">Projekce!BK153</f>
        <v>0</v>
      </c>
      <c r="BK73" s="162">
        <f ca="1">Projekce!BL153</f>
        <v>0</v>
      </c>
    </row>
    <row r="74" spans="1:72" s="196" customFormat="1" ht="15.75" thickBot="1" x14ac:dyDescent="0.3">
      <c r="A74" t="s">
        <v>3276</v>
      </c>
      <c r="B74" s="222" t="str">
        <f t="shared" si="9"/>
        <v>Jaderné teplo</v>
      </c>
      <c r="C74" s="167">
        <f ca="1">Projekce!D154</f>
        <v>0</v>
      </c>
      <c r="D74" s="168">
        <f ca="1">Projekce!E154</f>
        <v>0</v>
      </c>
      <c r="E74" s="168">
        <f ca="1">Projekce!F154</f>
        <v>0</v>
      </c>
      <c r="F74" s="168">
        <f ca="1">Projekce!G154</f>
        <v>0</v>
      </c>
      <c r="G74" s="168">
        <f ca="1">Projekce!H154</f>
        <v>0</v>
      </c>
      <c r="H74" s="168">
        <f ca="1">Projekce!I154</f>
        <v>0</v>
      </c>
      <c r="I74" s="168">
        <f ca="1">Projekce!J154</f>
        <v>0</v>
      </c>
      <c r="J74" s="168">
        <f ca="1">Projekce!K154</f>
        <v>0</v>
      </c>
      <c r="K74" s="168">
        <f ca="1">Projekce!L154</f>
        <v>0</v>
      </c>
      <c r="L74" s="168">
        <f ca="1">Projekce!M154</f>
        <v>0</v>
      </c>
      <c r="M74" s="168">
        <f ca="1">Projekce!N154</f>
        <v>0</v>
      </c>
      <c r="N74" s="168">
        <f ca="1">Projekce!O154</f>
        <v>0</v>
      </c>
      <c r="O74" s="168">
        <f ca="1">Projekce!P154</f>
        <v>0</v>
      </c>
      <c r="P74" s="168">
        <f ca="1">Projekce!Q154</f>
        <v>0</v>
      </c>
      <c r="Q74" s="168">
        <f ca="1">Projekce!R154</f>
        <v>1069</v>
      </c>
      <c r="R74" s="168">
        <f ca="1">Projekce!S154</f>
        <v>1096</v>
      </c>
      <c r="S74" s="168">
        <f ca="1">Projekce!T154</f>
        <v>1070</v>
      </c>
      <c r="T74" s="168">
        <f ca="1">Projekce!U154</f>
        <v>1003</v>
      </c>
      <c r="U74" s="168">
        <f ca="1">Projekce!V154</f>
        <v>970</v>
      </c>
      <c r="V74" s="168">
        <f ca="1">Projekce!W154</f>
        <v>985</v>
      </c>
      <c r="W74" s="168">
        <f ca="1">Projekce!X154</f>
        <v>1062</v>
      </c>
      <c r="X74" s="168">
        <f ca="1">Projekce!Y154</f>
        <v>923</v>
      </c>
      <c r="Y74" s="168">
        <f ca="1">Projekce!Z154</f>
        <v>983</v>
      </c>
      <c r="Z74" s="168">
        <f ca="1">Projekce!AA154</f>
        <v>898</v>
      </c>
      <c r="AA74" s="168">
        <f ca="1">Projekce!AB154</f>
        <v>871</v>
      </c>
      <c r="AB74" s="168">
        <f ca="1">Projekce!AC154</f>
        <v>899</v>
      </c>
      <c r="AC74" s="168">
        <f ca="1">Projekce!AD154</f>
        <v>1097.2</v>
      </c>
      <c r="AD74" s="168">
        <f ca="1">Projekce!AE154</f>
        <v>1295.4000000000001</v>
      </c>
      <c r="AE74" s="168">
        <f ca="1">Projekce!AF154</f>
        <v>1493.6</v>
      </c>
      <c r="AF74" s="168">
        <f ca="1">Projekce!AG154</f>
        <v>1691.8000000000002</v>
      </c>
      <c r="AG74" s="168">
        <f ca="1">Projekce!AH154</f>
        <v>1890</v>
      </c>
      <c r="AH74" s="168">
        <f ca="1">Projekce!AI154</f>
        <v>1842</v>
      </c>
      <c r="AI74" s="168">
        <f ca="1">Projekce!AJ154</f>
        <v>1794</v>
      </c>
      <c r="AJ74" s="168">
        <f ca="1">Projekce!AK154</f>
        <v>1746</v>
      </c>
      <c r="AK74" s="168">
        <f ca="1">Projekce!AL154</f>
        <v>1698</v>
      </c>
      <c r="AL74" s="168">
        <f ca="1">Projekce!AM154</f>
        <v>1650</v>
      </c>
      <c r="AM74" s="168">
        <f ca="1">Projekce!AN154</f>
        <v>1650</v>
      </c>
      <c r="AN74" s="168">
        <f ca="1">Projekce!AO154</f>
        <v>1650</v>
      </c>
      <c r="AO74" s="168">
        <f ca="1">Projekce!AP154</f>
        <v>1650</v>
      </c>
      <c r="AP74" s="168">
        <f ca="1">Projekce!AQ154</f>
        <v>1650</v>
      </c>
      <c r="AQ74" s="168">
        <f ca="1">Projekce!AR154</f>
        <v>1650</v>
      </c>
      <c r="AR74" s="168">
        <f ca="1">Projekce!AS154</f>
        <v>1650</v>
      </c>
      <c r="AS74" s="168">
        <f ca="1">Projekce!AT154</f>
        <v>1650</v>
      </c>
      <c r="AT74" s="168">
        <f ca="1">Projekce!AU154</f>
        <v>1650</v>
      </c>
      <c r="AU74" s="168">
        <f ca="1">Projekce!AV154</f>
        <v>1650</v>
      </c>
      <c r="AV74" s="168">
        <f ca="1">Projekce!AW154</f>
        <v>1650</v>
      </c>
      <c r="AW74" s="168">
        <f ca="1">Projekce!AX154</f>
        <v>1508</v>
      </c>
      <c r="AX74" s="168">
        <f ca="1">Projekce!AY154</f>
        <v>1366</v>
      </c>
      <c r="AY74" s="168">
        <f ca="1">Projekce!AZ154</f>
        <v>1224</v>
      </c>
      <c r="AZ74" s="168">
        <f ca="1">Projekce!BA154</f>
        <v>1082</v>
      </c>
      <c r="BA74" s="168">
        <f ca="1">Projekce!BB154</f>
        <v>940</v>
      </c>
      <c r="BB74" s="168">
        <f ca="1">Projekce!BC154</f>
        <v>924</v>
      </c>
      <c r="BC74" s="168">
        <f ca="1">Projekce!BD154</f>
        <v>908</v>
      </c>
      <c r="BD74" s="168">
        <f ca="1">Projekce!BE154</f>
        <v>892</v>
      </c>
      <c r="BE74" s="168">
        <f ca="1">Projekce!BF154</f>
        <v>876</v>
      </c>
      <c r="BF74" s="168">
        <f ca="1">Projekce!BG154</f>
        <v>860</v>
      </c>
      <c r="BG74" s="168">
        <f ca="1">Projekce!BH154</f>
        <v>860</v>
      </c>
      <c r="BH74" s="168">
        <f ca="1">Projekce!BI154</f>
        <v>860</v>
      </c>
      <c r="BI74" s="168">
        <f ca="1">Projekce!BJ154</f>
        <v>860</v>
      </c>
      <c r="BJ74" s="168">
        <f ca="1">Projekce!BK154</f>
        <v>860</v>
      </c>
      <c r="BK74" s="169">
        <f ca="1">Projekce!BL154</f>
        <v>860</v>
      </c>
    </row>
    <row r="75" spans="1:72" s="196" customFormat="1" ht="15.75" thickBot="1" x14ac:dyDescent="0.3">
      <c r="A75"/>
      <c r="B75" s="181" t="str">
        <f t="shared" si="9"/>
        <v>Celkem</v>
      </c>
      <c r="C75" s="170">
        <f ca="1">SUM(C61:C74)</f>
        <v>154981</v>
      </c>
      <c r="D75" s="171">
        <f t="shared" ref="D75:BK75" ca="1" si="10">SUM(D61:D74)</f>
        <v>160187</v>
      </c>
      <c r="E75" s="171">
        <f t="shared" ca="1" si="10"/>
        <v>163758</v>
      </c>
      <c r="F75" s="171">
        <f t="shared" ca="1" si="10"/>
        <v>167306</v>
      </c>
      <c r="G75" s="171">
        <f t="shared" ca="1" si="10"/>
        <v>161364</v>
      </c>
      <c r="H75" s="171">
        <f t="shared" ca="1" si="10"/>
        <v>175941</v>
      </c>
      <c r="I75" s="171">
        <f t="shared" ca="1" si="10"/>
        <v>191084</v>
      </c>
      <c r="J75" s="171">
        <f t="shared" ca="1" si="10"/>
        <v>180370</v>
      </c>
      <c r="K75" s="171">
        <f t="shared" ca="1" si="10"/>
        <v>158048</v>
      </c>
      <c r="L75" s="171">
        <f t="shared" ca="1" si="10"/>
        <v>147301</v>
      </c>
      <c r="M75" s="171">
        <f t="shared" ca="1" si="10"/>
        <v>139216</v>
      </c>
      <c r="N75" s="171">
        <f t="shared" ca="1" si="10"/>
        <v>149239</v>
      </c>
      <c r="O75" s="171">
        <f t="shared" ca="1" si="10"/>
        <v>142437</v>
      </c>
      <c r="P75" s="171">
        <f t="shared" ca="1" si="10"/>
        <v>147281</v>
      </c>
      <c r="Q75" s="171">
        <f t="shared" ca="1" si="10"/>
        <v>144397</v>
      </c>
      <c r="R75" s="171">
        <f t="shared" ca="1" si="10"/>
        <v>138924</v>
      </c>
      <c r="S75" s="171">
        <f t="shared" ca="1" si="10"/>
        <v>130623</v>
      </c>
      <c r="T75" s="171">
        <f t="shared" ca="1" si="10"/>
        <v>128080</v>
      </c>
      <c r="U75" s="171">
        <f t="shared" ca="1" si="10"/>
        <v>128532</v>
      </c>
      <c r="V75" s="171">
        <f t="shared" ca="1" si="10"/>
        <v>120291</v>
      </c>
      <c r="W75" s="171">
        <f t="shared" ca="1" si="10"/>
        <v>146860</v>
      </c>
      <c r="X75" s="171">
        <f t="shared" ca="1" si="10"/>
        <v>134366</v>
      </c>
      <c r="Y75" s="171">
        <f t="shared" ca="1" si="10"/>
        <v>134311</v>
      </c>
      <c r="Z75" s="171">
        <f t="shared" ca="1" si="10"/>
        <v>135402</v>
      </c>
      <c r="AA75" s="171">
        <f t="shared" ca="1" si="10"/>
        <v>117776</v>
      </c>
      <c r="AB75" s="171">
        <f t="shared" ca="1" si="10"/>
        <v>119366</v>
      </c>
      <c r="AC75" s="171">
        <f t="shared" ca="1" si="10"/>
        <v>118362.79999999997</v>
      </c>
      <c r="AD75" s="171">
        <f t="shared" ca="1" si="10"/>
        <v>117359.6</v>
      </c>
      <c r="AE75" s="171">
        <f t="shared" ca="1" si="10"/>
        <v>116356.4</v>
      </c>
      <c r="AF75" s="171">
        <f t="shared" ca="1" si="10"/>
        <v>115353.20000000003</v>
      </c>
      <c r="AG75" s="171">
        <f t="shared" ca="1" si="10"/>
        <v>114350</v>
      </c>
      <c r="AH75" s="171">
        <f t="shared" ca="1" si="10"/>
        <v>113156</v>
      </c>
      <c r="AI75" s="171">
        <f t="shared" ca="1" si="10"/>
        <v>111962</v>
      </c>
      <c r="AJ75" s="171">
        <f t="shared" ca="1" si="10"/>
        <v>110768</v>
      </c>
      <c r="AK75" s="171">
        <f t="shared" ca="1" si="10"/>
        <v>109574</v>
      </c>
      <c r="AL75" s="171">
        <f t="shared" ca="1" si="10"/>
        <v>108380</v>
      </c>
      <c r="AM75" s="171">
        <f t="shared" ca="1" si="10"/>
        <v>108402</v>
      </c>
      <c r="AN75" s="171">
        <f t="shared" ca="1" si="10"/>
        <v>108424</v>
      </c>
      <c r="AO75" s="171">
        <f t="shared" ca="1" si="10"/>
        <v>108446</v>
      </c>
      <c r="AP75" s="171">
        <f t="shared" ca="1" si="10"/>
        <v>108468</v>
      </c>
      <c r="AQ75" s="171">
        <f t="shared" ca="1" si="10"/>
        <v>108490</v>
      </c>
      <c r="AR75" s="171">
        <f t="shared" ca="1" si="10"/>
        <v>108602</v>
      </c>
      <c r="AS75" s="171">
        <f t="shared" ca="1" si="10"/>
        <v>108714</v>
      </c>
      <c r="AT75" s="171">
        <f t="shared" ca="1" si="10"/>
        <v>108826</v>
      </c>
      <c r="AU75" s="171">
        <f t="shared" ca="1" si="10"/>
        <v>108938</v>
      </c>
      <c r="AV75" s="171">
        <f t="shared" ca="1" si="10"/>
        <v>109050</v>
      </c>
      <c r="AW75" s="171">
        <f t="shared" ca="1" si="10"/>
        <v>107840</v>
      </c>
      <c r="AX75" s="171">
        <f t="shared" ca="1" si="10"/>
        <v>106630</v>
      </c>
      <c r="AY75" s="171">
        <f t="shared" ca="1" si="10"/>
        <v>105420</v>
      </c>
      <c r="AZ75" s="171">
        <f t="shared" ca="1" si="10"/>
        <v>104210</v>
      </c>
      <c r="BA75" s="171">
        <f t="shared" ca="1" si="10"/>
        <v>103000</v>
      </c>
      <c r="BB75" s="171">
        <f t="shared" ca="1" si="10"/>
        <v>100880.00000000001</v>
      </c>
      <c r="BC75" s="171">
        <f t="shared" ca="1" si="10"/>
        <v>98760</v>
      </c>
      <c r="BD75" s="171">
        <f t="shared" ca="1" si="10"/>
        <v>96640</v>
      </c>
      <c r="BE75" s="171">
        <f t="shared" ca="1" si="10"/>
        <v>94520</v>
      </c>
      <c r="BF75" s="171">
        <f t="shared" ca="1" si="10"/>
        <v>92400</v>
      </c>
      <c r="BG75" s="171">
        <f t="shared" ca="1" si="10"/>
        <v>91910</v>
      </c>
      <c r="BH75" s="171">
        <f t="shared" ca="1" si="10"/>
        <v>91420</v>
      </c>
      <c r="BI75" s="171">
        <f t="shared" ca="1" si="10"/>
        <v>90929.999999999985</v>
      </c>
      <c r="BJ75" s="171">
        <f t="shared" ca="1" si="10"/>
        <v>90439.999999999985</v>
      </c>
      <c r="BK75" s="172">
        <f t="shared" ca="1" si="10"/>
        <v>89949.999999999985</v>
      </c>
    </row>
    <row r="77" spans="1:72" ht="15.75" thickBot="1" x14ac:dyDescent="0.3"/>
    <row r="78" spans="1:72" ht="18.75" thickBot="1" x14ac:dyDescent="0.4">
      <c r="B78" s="181" t="s">
        <v>3376</v>
      </c>
      <c r="C78" s="260">
        <v>1990</v>
      </c>
      <c r="D78" s="261">
        <v>1991</v>
      </c>
      <c r="E78" s="261">
        <v>1992</v>
      </c>
      <c r="F78" s="261">
        <v>1993</v>
      </c>
      <c r="G78" s="261">
        <v>1994</v>
      </c>
      <c r="H78" s="261">
        <v>1995</v>
      </c>
      <c r="I78" s="261">
        <v>1996</v>
      </c>
      <c r="J78" s="261">
        <v>1997</v>
      </c>
      <c r="K78" s="261">
        <v>1998</v>
      </c>
      <c r="L78" s="261">
        <v>1999</v>
      </c>
      <c r="M78" s="261">
        <v>2000</v>
      </c>
      <c r="N78" s="261">
        <v>2001</v>
      </c>
      <c r="O78" s="261">
        <v>2002</v>
      </c>
      <c r="P78" s="261">
        <v>2003</v>
      </c>
      <c r="Q78" s="261">
        <v>2004</v>
      </c>
      <c r="R78" s="261">
        <v>2005</v>
      </c>
      <c r="S78" s="261">
        <v>2006</v>
      </c>
      <c r="T78" s="261">
        <v>2007</v>
      </c>
      <c r="U78" s="261">
        <v>2008</v>
      </c>
      <c r="V78" s="261">
        <v>2009</v>
      </c>
      <c r="W78" s="261">
        <v>2010</v>
      </c>
      <c r="X78" s="261">
        <v>2011</v>
      </c>
      <c r="Y78" s="261">
        <v>2012</v>
      </c>
      <c r="Z78" s="261">
        <v>2013</v>
      </c>
      <c r="AA78" s="261">
        <v>2014</v>
      </c>
      <c r="AB78" s="261">
        <v>2015</v>
      </c>
      <c r="AC78" s="261">
        <v>2016</v>
      </c>
      <c r="AD78" s="261">
        <v>2017</v>
      </c>
      <c r="AE78" s="261">
        <v>2018</v>
      </c>
      <c r="AF78" s="261">
        <v>2019</v>
      </c>
      <c r="AG78" s="261">
        <v>2020</v>
      </c>
      <c r="AH78" s="261">
        <v>2021</v>
      </c>
      <c r="AI78" s="261">
        <v>2022</v>
      </c>
      <c r="AJ78" s="261">
        <v>2023</v>
      </c>
      <c r="AK78" s="261">
        <v>2024</v>
      </c>
      <c r="AL78" s="261">
        <v>2025</v>
      </c>
      <c r="AM78" s="261">
        <v>2026</v>
      </c>
      <c r="AN78" s="261">
        <v>2027</v>
      </c>
      <c r="AO78" s="261">
        <v>2028</v>
      </c>
      <c r="AP78" s="261">
        <v>2029</v>
      </c>
      <c r="AQ78" s="261">
        <v>2030</v>
      </c>
      <c r="AR78" s="261">
        <v>2031</v>
      </c>
      <c r="AS78" s="261">
        <v>2032</v>
      </c>
      <c r="AT78" s="261">
        <v>2033</v>
      </c>
      <c r="AU78" s="261">
        <v>2034</v>
      </c>
      <c r="AV78" s="261">
        <v>2035</v>
      </c>
      <c r="AW78" s="261">
        <v>2036</v>
      </c>
      <c r="AX78" s="261">
        <v>2037</v>
      </c>
      <c r="AY78" s="261">
        <v>2038</v>
      </c>
      <c r="AZ78" s="261">
        <v>2039</v>
      </c>
      <c r="BA78" s="261">
        <v>2040</v>
      </c>
      <c r="BB78" s="261">
        <v>2041</v>
      </c>
      <c r="BC78" s="261">
        <v>2042</v>
      </c>
      <c r="BD78" s="261">
        <v>2043</v>
      </c>
      <c r="BE78" s="261">
        <v>2044</v>
      </c>
      <c r="BF78" s="261">
        <v>2045</v>
      </c>
      <c r="BG78" s="261">
        <v>2046</v>
      </c>
      <c r="BH78" s="261">
        <v>2047</v>
      </c>
      <c r="BI78" s="261">
        <v>2048</v>
      </c>
      <c r="BJ78" s="261">
        <v>2049</v>
      </c>
      <c r="BK78" s="262">
        <v>2050</v>
      </c>
      <c r="BN78" s="16" t="s">
        <v>1289</v>
      </c>
      <c r="BO78" s="16" t="s">
        <v>1290</v>
      </c>
      <c r="BP78" s="16" t="s">
        <v>1291</v>
      </c>
      <c r="BR78" s="266" t="s">
        <v>1281</v>
      </c>
      <c r="BS78" s="258" t="s">
        <v>1282</v>
      </c>
      <c r="BT78" s="259" t="s">
        <v>1283</v>
      </c>
    </row>
    <row r="79" spans="1:72" x14ac:dyDescent="0.25">
      <c r="B79" s="178" t="s">
        <v>3267</v>
      </c>
      <c r="C79" s="164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>
        <f ca="1">Projekce!Z159</f>
        <v>447811.94736842107</v>
      </c>
      <c r="Z79" s="165">
        <f ca="1">Projekce!AA159</f>
        <v>423182.73684210528</v>
      </c>
      <c r="AA79" s="165">
        <f ca="1">Projekce!AB159</f>
        <v>406304.42105263157</v>
      </c>
      <c r="AB79" s="165">
        <f ca="1">Projekce!AC159</f>
        <v>403926.26315789472</v>
      </c>
      <c r="AC79" s="165">
        <f ca="1">Projekce!AD159</f>
        <v>395592.06315789471</v>
      </c>
      <c r="AD79" s="165">
        <f ca="1">Projekce!AE159</f>
        <v>387257.8631578947</v>
      </c>
      <c r="AE79" s="165">
        <f ca="1">Projekce!AF159</f>
        <v>378923.66315789474</v>
      </c>
      <c r="AF79" s="165">
        <f ca="1">Projekce!AG159</f>
        <v>370589.46315789473</v>
      </c>
      <c r="AG79" s="165">
        <f>Projekce!AH159</f>
        <v>362255.26315789472</v>
      </c>
      <c r="AH79" s="165">
        <f>Projekce!AI159</f>
        <v>354326.10526315786</v>
      </c>
      <c r="AI79" s="165">
        <f>Projekce!AJ159</f>
        <v>346396.94736842101</v>
      </c>
      <c r="AJ79" s="165">
        <f>Projekce!AK159</f>
        <v>338467.78947368416</v>
      </c>
      <c r="AK79" s="165">
        <f>Projekce!AL159</f>
        <v>330538.6315789473</v>
      </c>
      <c r="AL79" s="165">
        <f>Projekce!AM159</f>
        <v>322609.47368421045</v>
      </c>
      <c r="AM79" s="165">
        <f>Projekce!AN159</f>
        <v>319701.1578947368</v>
      </c>
      <c r="AN79" s="165">
        <f>Projekce!AO159</f>
        <v>316792.84210526315</v>
      </c>
      <c r="AO79" s="165">
        <f>Projekce!AP159</f>
        <v>313884.52631578944</v>
      </c>
      <c r="AP79" s="165">
        <f>Projekce!AQ159</f>
        <v>310976.21052631579</v>
      </c>
      <c r="AQ79" s="165">
        <f>Projekce!AR159</f>
        <v>308067.89473684214</v>
      </c>
      <c r="AR79" s="165">
        <f>Projekce!AS159</f>
        <v>298847.05263157899</v>
      </c>
      <c r="AS79" s="165">
        <f>Projekce!AT159</f>
        <v>289626.21052631579</v>
      </c>
      <c r="AT79" s="165">
        <f>Projekce!AU159</f>
        <v>280405.36842105264</v>
      </c>
      <c r="AU79" s="165">
        <f>Projekce!AV159</f>
        <v>271184.5263157895</v>
      </c>
      <c r="AV79" s="165">
        <f>Projekce!AW159</f>
        <v>261963.68421052632</v>
      </c>
      <c r="AW79" s="165">
        <f>Projekce!AX159</f>
        <v>246604</v>
      </c>
      <c r="AX79" s="165">
        <f>Projekce!AY159</f>
        <v>231244.31578947371</v>
      </c>
      <c r="AY79" s="165">
        <f>Projekce!AZ159</f>
        <v>215884.63157894739</v>
      </c>
      <c r="AZ79" s="165">
        <f>Projekce!BA159</f>
        <v>200524.94736842107</v>
      </c>
      <c r="BA79" s="165">
        <f>Projekce!BB159</f>
        <v>185165.26315789478</v>
      </c>
      <c r="BB79" s="165">
        <f>Projekce!BC159</f>
        <v>182129.47368421056</v>
      </c>
      <c r="BC79" s="165">
        <f>Projekce!BD159</f>
        <v>179093.68421052635</v>
      </c>
      <c r="BD79" s="165">
        <f>Projekce!BE159</f>
        <v>176057.89473684214</v>
      </c>
      <c r="BE79" s="165">
        <f>Projekce!BF159</f>
        <v>173022.10526315792</v>
      </c>
      <c r="BF79" s="165">
        <f>Projekce!BG159</f>
        <v>169986.31578947371</v>
      </c>
      <c r="BG79" s="165">
        <f>Projekce!BH159</f>
        <v>169896.5263157895</v>
      </c>
      <c r="BH79" s="165">
        <f>Projekce!BI159</f>
        <v>169806.73684210528</v>
      </c>
      <c r="BI79" s="165">
        <f>Projekce!BJ159</f>
        <v>169716.9473684211</v>
      </c>
      <c r="BJ79" s="165">
        <f>Projekce!BK159</f>
        <v>169627.15789473688</v>
      </c>
      <c r="BK79" s="166">
        <f>Projekce!BL159</f>
        <v>169537.36842105267</v>
      </c>
      <c r="BN79" s="194">
        <v>1</v>
      </c>
      <c r="BO79" s="194">
        <v>1</v>
      </c>
      <c r="BP79" s="194">
        <v>1</v>
      </c>
      <c r="BR79" s="265">
        <f ca="1">BN116</f>
        <v>97.107758031255656</v>
      </c>
      <c r="BS79" s="244">
        <f t="shared" ref="BS79:BT79" ca="1" si="11">BO116</f>
        <v>1E-3</v>
      </c>
      <c r="BT79" s="247">
        <f t="shared" ca="1" si="11"/>
        <v>1.42317826555666E-3</v>
      </c>
    </row>
    <row r="80" spans="1:72" x14ac:dyDescent="0.25">
      <c r="B80" s="221" t="s">
        <v>3268</v>
      </c>
      <c r="C80" s="215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>
        <f ca="1">Projekce!Z160</f>
        <v>1323.5</v>
      </c>
      <c r="Z80" s="173">
        <f ca="1">Projekce!AA160</f>
        <v>1026.7916666666665</v>
      </c>
      <c r="AA80" s="173">
        <f ca="1">Projekce!AB160</f>
        <v>1161.5</v>
      </c>
      <c r="AB80" s="173">
        <f ca="1">Projekce!AC160</f>
        <v>1257.75</v>
      </c>
      <c r="AC80" s="173">
        <f ca="1">Projekce!AD160</f>
        <v>1081.3666666666668</v>
      </c>
      <c r="AD80" s="173">
        <f ca="1">Projekce!AE160</f>
        <v>904.98333333333335</v>
      </c>
      <c r="AE80" s="173">
        <f ca="1">Projekce!AF160</f>
        <v>728.6</v>
      </c>
      <c r="AF80" s="173">
        <f ca="1">Projekce!AG160</f>
        <v>552.2166666666667</v>
      </c>
      <c r="AG80" s="173">
        <f>Projekce!AH160</f>
        <v>375.83333333333337</v>
      </c>
      <c r="AH80" s="173">
        <f>Projekce!AI160</f>
        <v>357.25</v>
      </c>
      <c r="AI80" s="173">
        <f>Projekce!AJ160</f>
        <v>338.66666666666669</v>
      </c>
      <c r="AJ80" s="173">
        <f>Projekce!AK160</f>
        <v>320.08333333333331</v>
      </c>
      <c r="AK80" s="173">
        <f>Projekce!AL160</f>
        <v>301.5</v>
      </c>
      <c r="AL80" s="173">
        <f>Projekce!AM160</f>
        <v>282.91666666666663</v>
      </c>
      <c r="AM80" s="173">
        <f>Projekce!AN160</f>
        <v>268.16666666666663</v>
      </c>
      <c r="AN80" s="173">
        <f>Projekce!AO160</f>
        <v>253.41666666666663</v>
      </c>
      <c r="AO80" s="173">
        <f>Projekce!AP160</f>
        <v>238.66666666666666</v>
      </c>
      <c r="AP80" s="173">
        <f>Projekce!AQ160</f>
        <v>223.91666666666666</v>
      </c>
      <c r="AQ80" s="173">
        <f>Projekce!AR160</f>
        <v>209.16666666666666</v>
      </c>
      <c r="AR80" s="173">
        <f>Projekce!AS160</f>
        <v>187.16666666666666</v>
      </c>
      <c r="AS80" s="173">
        <f>Projekce!AT160</f>
        <v>165.16666666666666</v>
      </c>
      <c r="AT80" s="173">
        <f>Projekce!AU160</f>
        <v>143.16666666666666</v>
      </c>
      <c r="AU80" s="173">
        <f>Projekce!AV160</f>
        <v>121.16666666666666</v>
      </c>
      <c r="AV80" s="173">
        <f>Projekce!AW160</f>
        <v>99.166666666666657</v>
      </c>
      <c r="AW80" s="173">
        <f>Projekce!AX160</f>
        <v>97.249999999999986</v>
      </c>
      <c r="AX80" s="173">
        <f>Projekce!AY160</f>
        <v>95.333333333333329</v>
      </c>
      <c r="AY80" s="173">
        <f>Projekce!AZ160</f>
        <v>93.416666666666657</v>
      </c>
      <c r="AZ80" s="173">
        <f>Projekce!BA160</f>
        <v>91.5</v>
      </c>
      <c r="BA80" s="173">
        <f>Projekce!BB160</f>
        <v>89.583333333333329</v>
      </c>
      <c r="BB80" s="173">
        <f>Projekce!BC160</f>
        <v>89.583333333333329</v>
      </c>
      <c r="BC80" s="173">
        <f>Projekce!BD160</f>
        <v>89.583333333333329</v>
      </c>
      <c r="BD80" s="173">
        <f>Projekce!BE160</f>
        <v>89.583333333333329</v>
      </c>
      <c r="BE80" s="173">
        <f>Projekce!BF160</f>
        <v>89.583333333333329</v>
      </c>
      <c r="BF80" s="173">
        <f>Projekce!BG160</f>
        <v>89.583333333333329</v>
      </c>
      <c r="BG80" s="173">
        <f>Projekce!BH160</f>
        <v>89.583333333333329</v>
      </c>
      <c r="BH80" s="173">
        <f>Projekce!BI160</f>
        <v>89.583333333333329</v>
      </c>
      <c r="BI80" s="173">
        <f>Projekce!BJ160</f>
        <v>89.583333333333329</v>
      </c>
      <c r="BJ80" s="173">
        <f>Projekce!BK160</f>
        <v>89.583333333333329</v>
      </c>
      <c r="BK80" s="162">
        <f>Projekce!BL160</f>
        <v>89.583333333333329</v>
      </c>
      <c r="BN80" s="194">
        <v>1</v>
      </c>
      <c r="BO80" s="194">
        <v>1</v>
      </c>
      <c r="BP80" s="194">
        <v>1</v>
      </c>
      <c r="BR80" s="263">
        <f ca="1">BN115</f>
        <v>63.48083904246193</v>
      </c>
      <c r="BS80" s="245">
        <f t="shared" ref="BS80:BT80" ca="1" si="12">BO115</f>
        <v>1.8845270930384602E-3</v>
      </c>
      <c r="BT80" s="248">
        <f t="shared" ca="1" si="12"/>
        <v>3.2113177325960999E-4</v>
      </c>
    </row>
    <row r="81" spans="2:72" x14ac:dyDescent="0.25">
      <c r="B81" s="221" t="s">
        <v>3273</v>
      </c>
      <c r="C81" s="215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>
        <f ca="1">Projekce!Z161</f>
        <v>33213.183673469386</v>
      </c>
      <c r="Z81" s="173">
        <f ca="1">Projekce!AA161</f>
        <v>37452.551020408166</v>
      </c>
      <c r="AA81" s="173">
        <f ca="1">Projekce!AB161</f>
        <v>37265.163265306124</v>
      </c>
      <c r="AB81" s="173">
        <f ca="1">Projekce!AC161</f>
        <v>38859.551020408166</v>
      </c>
      <c r="AC81" s="173">
        <f ca="1">Projekce!AD161</f>
        <v>41995.273469387757</v>
      </c>
      <c r="AD81" s="173">
        <f ca="1">Projekce!AE161</f>
        <v>45130.995918367356</v>
      </c>
      <c r="AE81" s="173">
        <f ca="1">Projekce!AF161</f>
        <v>48266.718367346948</v>
      </c>
      <c r="AF81" s="173">
        <f ca="1">Projekce!AG161</f>
        <v>51402.440816326547</v>
      </c>
      <c r="AG81" s="173">
        <f>Projekce!AH161</f>
        <v>54538.163265306139</v>
      </c>
      <c r="AH81" s="173">
        <f>Projekce!AI161</f>
        <v>54422.244897959201</v>
      </c>
      <c r="AI81" s="173">
        <f>Projekce!AJ161</f>
        <v>54306.326530612256</v>
      </c>
      <c r="AJ81" s="173">
        <f>Projekce!AK161</f>
        <v>54190.408163265318</v>
      </c>
      <c r="AK81" s="173">
        <f>Projekce!AL161</f>
        <v>54074.489795918373</v>
      </c>
      <c r="AL81" s="173">
        <f>Projekce!AM161</f>
        <v>53958.571428571435</v>
      </c>
      <c r="AM81" s="173">
        <f>Projekce!AN161</f>
        <v>53324.979591836738</v>
      </c>
      <c r="AN81" s="173">
        <f>Projekce!AO161</f>
        <v>52691.387755102041</v>
      </c>
      <c r="AO81" s="173">
        <f>Projekce!AP161</f>
        <v>52057.795918367337</v>
      </c>
      <c r="AP81" s="173">
        <f>Projekce!AQ161</f>
        <v>51424.204081632641</v>
      </c>
      <c r="AQ81" s="173">
        <f>Projekce!AR161</f>
        <v>50790.612244897944</v>
      </c>
      <c r="AR81" s="173">
        <f>Projekce!AS161</f>
        <v>50316.448979591827</v>
      </c>
      <c r="AS81" s="173">
        <f>Projekce!AT161</f>
        <v>49842.285714285703</v>
      </c>
      <c r="AT81" s="173">
        <f>Projekce!AU161</f>
        <v>49368.122448979586</v>
      </c>
      <c r="AU81" s="173">
        <f>Projekce!AV161</f>
        <v>48893.959183673462</v>
      </c>
      <c r="AV81" s="173">
        <f>Projekce!AW161</f>
        <v>48419.795918367345</v>
      </c>
      <c r="AW81" s="173">
        <f>Projekce!AX161</f>
        <v>48513.142857142855</v>
      </c>
      <c r="AX81" s="173">
        <f>Projekce!AY161</f>
        <v>48606.489795918365</v>
      </c>
      <c r="AY81" s="173">
        <f>Projekce!AZ161</f>
        <v>48699.836734693876</v>
      </c>
      <c r="AZ81" s="173">
        <f>Projekce!BA161</f>
        <v>48793.183673469386</v>
      </c>
      <c r="BA81" s="173">
        <f>Projekce!BB161</f>
        <v>48886.530612244896</v>
      </c>
      <c r="BB81" s="173">
        <f>Projekce!BC161</f>
        <v>45070.244897959186</v>
      </c>
      <c r="BC81" s="173">
        <f>Projekce!BD161</f>
        <v>41253.959183673469</v>
      </c>
      <c r="BD81" s="173">
        <f>Projekce!BE161</f>
        <v>37437.673469387752</v>
      </c>
      <c r="BE81" s="173">
        <f>Projekce!BF161</f>
        <v>33621.387755102041</v>
      </c>
      <c r="BF81" s="173">
        <f>Projekce!BG161</f>
        <v>29805.102040816328</v>
      </c>
      <c r="BG81" s="173">
        <f>Projekce!BH161</f>
        <v>27614.938775510203</v>
      </c>
      <c r="BH81" s="173">
        <f>Projekce!BI161</f>
        <v>25424.775510204079</v>
      </c>
      <c r="BI81" s="173">
        <f>Projekce!BJ161</f>
        <v>23234.612244897955</v>
      </c>
      <c r="BJ81" s="173">
        <f>Projekce!BK161</f>
        <v>21044.448979591831</v>
      </c>
      <c r="BK81" s="162">
        <f>Projekce!BL161</f>
        <v>18854.285714285706</v>
      </c>
      <c r="BN81" s="194">
        <v>1</v>
      </c>
      <c r="BO81" s="194">
        <v>1</v>
      </c>
      <c r="BP81" s="194">
        <v>1</v>
      </c>
      <c r="BR81" s="263">
        <f ca="1">BN117</f>
        <v>55.42024356714726</v>
      </c>
      <c r="BS81" s="245">
        <f t="shared" ref="BS81:BT81" ca="1" si="13">BO117</f>
        <v>9.9999999999989008E-4</v>
      </c>
      <c r="BT81" s="248">
        <f t="shared" ca="1" si="13"/>
        <v>9.9999999999780007E-5</v>
      </c>
    </row>
    <row r="82" spans="2:72" x14ac:dyDescent="0.25">
      <c r="B82" s="221" t="s">
        <v>3253</v>
      </c>
      <c r="C82" s="215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>
        <f ca="1">Projekce!Z162</f>
        <v>30168.947368421053</v>
      </c>
      <c r="Z82" s="173">
        <f ca="1">Projekce!AA162</f>
        <v>34994.631578947367</v>
      </c>
      <c r="AA82" s="173">
        <f ca="1">Projekce!AB162</f>
        <v>38223.15789473684</v>
      </c>
      <c r="AB82" s="173">
        <f ca="1">Projekce!AC162</f>
        <v>39682.57894736842</v>
      </c>
      <c r="AC82" s="173">
        <f ca="1">Projekce!AD162</f>
        <v>40358.27368421053</v>
      </c>
      <c r="AD82" s="173">
        <f ca="1">Projekce!AE162</f>
        <v>41033.968421052632</v>
      </c>
      <c r="AE82" s="173">
        <f ca="1">Projekce!AF162</f>
        <v>41709.663157894742</v>
      </c>
      <c r="AF82" s="173">
        <f ca="1">Projekce!AG162</f>
        <v>42385.357894736844</v>
      </c>
      <c r="AG82" s="173">
        <f>Projekce!AH162</f>
        <v>43061.052631578954</v>
      </c>
      <c r="AH82" s="173">
        <f>Projekce!AI162</f>
        <v>44893.26315789474</v>
      </c>
      <c r="AI82" s="173">
        <f>Projekce!AJ162</f>
        <v>46725.473684210527</v>
      </c>
      <c r="AJ82" s="173">
        <f>Projekce!AK162</f>
        <v>48557.68421052632</v>
      </c>
      <c r="AK82" s="173">
        <f>Projekce!AL162</f>
        <v>50389.894736842107</v>
      </c>
      <c r="AL82" s="173">
        <f>Projekce!AM162</f>
        <v>52222.105263157893</v>
      </c>
      <c r="AM82" s="173">
        <f>Projekce!AN162</f>
        <v>54198.105263157893</v>
      </c>
      <c r="AN82" s="173">
        <f>Projekce!AO162</f>
        <v>56174.105263157893</v>
      </c>
      <c r="AO82" s="173">
        <f>Projekce!AP162</f>
        <v>58150.105263157893</v>
      </c>
      <c r="AP82" s="173">
        <f>Projekce!AQ162</f>
        <v>60126.105263157893</v>
      </c>
      <c r="AQ82" s="173">
        <f>Projekce!AR162</f>
        <v>62102.105263157893</v>
      </c>
      <c r="AR82" s="173">
        <f>Projekce!AS162</f>
        <v>63764.105263157893</v>
      </c>
      <c r="AS82" s="173">
        <f>Projekce!AT162</f>
        <v>65426.105263157893</v>
      </c>
      <c r="AT82" s="173">
        <f>Projekce!AU162</f>
        <v>67088.105263157893</v>
      </c>
      <c r="AU82" s="173">
        <f>Projekce!AV162</f>
        <v>68750.105263157893</v>
      </c>
      <c r="AV82" s="173">
        <f>Projekce!AW162</f>
        <v>70412.105263157893</v>
      </c>
      <c r="AW82" s="173">
        <f>Projekce!AX162</f>
        <v>72840</v>
      </c>
      <c r="AX82" s="173">
        <f>Projekce!AY162</f>
        <v>75267.894736842107</v>
      </c>
      <c r="AY82" s="173">
        <f>Projekce!AZ162</f>
        <v>77695.789473684199</v>
      </c>
      <c r="AZ82" s="173">
        <f>Projekce!BA162</f>
        <v>80123.684210526306</v>
      </c>
      <c r="BA82" s="173">
        <f>Projekce!BB162</f>
        <v>82551.578947368413</v>
      </c>
      <c r="BB82" s="173">
        <f>Projekce!BC162</f>
        <v>83974.736842105267</v>
      </c>
      <c r="BC82" s="173">
        <f>Projekce!BD162</f>
        <v>85397.894736842121</v>
      </c>
      <c r="BD82" s="173">
        <f>Projekce!BE162</f>
        <v>86821.052631578961</v>
      </c>
      <c r="BE82" s="173">
        <f>Projekce!BF162</f>
        <v>88244.210526315816</v>
      </c>
      <c r="BF82" s="173">
        <f>Projekce!BG162</f>
        <v>89667.36842105267</v>
      </c>
      <c r="BG82" s="173">
        <f>Projekce!BH162</f>
        <v>89135.578947368456</v>
      </c>
      <c r="BH82" s="173">
        <f>Projekce!BI162</f>
        <v>88603.789473684228</v>
      </c>
      <c r="BI82" s="173">
        <f>Projekce!BJ162</f>
        <v>88072.000000000015</v>
      </c>
      <c r="BJ82" s="173">
        <f>Projekce!BK162</f>
        <v>87540.210526315786</v>
      </c>
      <c r="BK82" s="162">
        <f>Projekce!BL162</f>
        <v>87008.421052631573</v>
      </c>
      <c r="BN82" s="194">
        <v>1</v>
      </c>
      <c r="BO82" s="194">
        <v>0</v>
      </c>
      <c r="BP82" s="194">
        <v>0</v>
      </c>
      <c r="BR82" s="264">
        <v>0</v>
      </c>
      <c r="BS82" s="245">
        <v>0</v>
      </c>
      <c r="BT82" s="248">
        <v>0</v>
      </c>
    </row>
    <row r="83" spans="2:72" x14ac:dyDescent="0.25">
      <c r="B83" s="221" t="s">
        <v>3274</v>
      </c>
      <c r="C83" s="215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>
        <f ca="1">Projekce!Z163</f>
        <v>246.33333333333331</v>
      </c>
      <c r="Z83" s="173">
        <f ca="1">Projekce!AA163</f>
        <v>201.77777777777777</v>
      </c>
      <c r="AA83" s="173">
        <f ca="1">Projekce!AB163</f>
        <v>205.11111111111114</v>
      </c>
      <c r="AB83" s="173">
        <f ca="1">Projekce!AC163</f>
        <v>364.11111111111114</v>
      </c>
      <c r="AC83" s="173">
        <f ca="1">Projekce!AD163</f>
        <v>357.73333333333335</v>
      </c>
      <c r="AD83" s="173">
        <f ca="1">Projekce!AE163</f>
        <v>351.35555555555555</v>
      </c>
      <c r="AE83" s="173">
        <f ca="1">Projekce!AF163</f>
        <v>344.97777777777776</v>
      </c>
      <c r="AF83" s="173">
        <f ca="1">Projekce!AG163</f>
        <v>338.59999999999997</v>
      </c>
      <c r="AG83" s="173">
        <f>Projekce!AH163</f>
        <v>332.22222222222217</v>
      </c>
      <c r="AH83" s="173">
        <f>Projekce!AI163</f>
        <v>466.66666666666663</v>
      </c>
      <c r="AI83" s="173">
        <f>Projekce!AJ163</f>
        <v>601.11111111111109</v>
      </c>
      <c r="AJ83" s="173">
        <f>Projekce!AK163</f>
        <v>735.55555555555543</v>
      </c>
      <c r="AK83" s="173">
        <f>Projekce!AL163</f>
        <v>869.99999999999989</v>
      </c>
      <c r="AL83" s="173">
        <f>Projekce!AM163</f>
        <v>1004.4444444444443</v>
      </c>
      <c r="AM83" s="173">
        <f>Projekce!AN163</f>
        <v>980.8888888888888</v>
      </c>
      <c r="AN83" s="173">
        <f>Projekce!AO163</f>
        <v>957.33333333333326</v>
      </c>
      <c r="AO83" s="173">
        <f>Projekce!AP163</f>
        <v>933.77777777777783</v>
      </c>
      <c r="AP83" s="173">
        <f>Projekce!AQ163</f>
        <v>910.22222222222229</v>
      </c>
      <c r="AQ83" s="173">
        <f>Projekce!AR163</f>
        <v>886.66666666666674</v>
      </c>
      <c r="AR83" s="173">
        <f>Projekce!AS163</f>
        <v>750</v>
      </c>
      <c r="AS83" s="173">
        <f>Projekce!AT163</f>
        <v>613.33333333333326</v>
      </c>
      <c r="AT83" s="173">
        <f>Projekce!AU163</f>
        <v>476.66666666666669</v>
      </c>
      <c r="AU83" s="173">
        <f>Projekce!AV163</f>
        <v>339.99999999999989</v>
      </c>
      <c r="AV83" s="173">
        <f>Projekce!AW163</f>
        <v>203.33333333333326</v>
      </c>
      <c r="AW83" s="173">
        <f>Projekce!AX163</f>
        <v>185.99999999999994</v>
      </c>
      <c r="AX83" s="173">
        <f>Projekce!AY163</f>
        <v>168.6666666666666</v>
      </c>
      <c r="AY83" s="173">
        <f>Projekce!AZ163</f>
        <v>151.33333333333329</v>
      </c>
      <c r="AZ83" s="173">
        <f>Projekce!BA163</f>
        <v>133.99999999999994</v>
      </c>
      <c r="BA83" s="173">
        <f>Projekce!BB163</f>
        <v>116.66666666666663</v>
      </c>
      <c r="BB83" s="173">
        <f>Projekce!BC163</f>
        <v>153.11111111111109</v>
      </c>
      <c r="BC83" s="173">
        <f>Projekce!BD163</f>
        <v>189.55555555555554</v>
      </c>
      <c r="BD83" s="173">
        <f>Projekce!BE163</f>
        <v>225.99999999999994</v>
      </c>
      <c r="BE83" s="173">
        <f>Projekce!BF163</f>
        <v>262.44444444444446</v>
      </c>
      <c r="BF83" s="173">
        <f>Projekce!BG163</f>
        <v>298.88888888888886</v>
      </c>
      <c r="BG83" s="173">
        <f>Projekce!BH163</f>
        <v>324.22222222222217</v>
      </c>
      <c r="BH83" s="173">
        <f>Projekce!BI163</f>
        <v>349.55555555555554</v>
      </c>
      <c r="BI83" s="173">
        <f>Projekce!BJ163</f>
        <v>374.88888888888886</v>
      </c>
      <c r="BJ83" s="173">
        <f>Projekce!BK163</f>
        <v>400.22222222222223</v>
      </c>
      <c r="BK83" s="162">
        <f>Projekce!BL163</f>
        <v>425.55555555555554</v>
      </c>
      <c r="BN83" s="194">
        <v>1</v>
      </c>
      <c r="BO83" s="194">
        <v>1</v>
      </c>
      <c r="BP83" s="194">
        <v>1</v>
      </c>
      <c r="BR83" s="263">
        <f ca="1">BN118</f>
        <v>91.700000000000017</v>
      </c>
      <c r="BS83" s="245">
        <f t="shared" ref="BS83:BT83" ca="1" si="14">BO118</f>
        <v>0.03</v>
      </c>
      <c r="BT83" s="248">
        <f t="shared" ca="1" si="14"/>
        <v>4.0000000000000001E-3</v>
      </c>
    </row>
    <row r="84" spans="2:72" x14ac:dyDescent="0.25">
      <c r="B84" s="221" t="s">
        <v>3209</v>
      </c>
      <c r="C84" s="215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>
        <f>Projekce!Z164</f>
        <v>0</v>
      </c>
      <c r="Z84" s="173">
        <f>Projekce!AA164</f>
        <v>0</v>
      </c>
      <c r="AA84" s="173">
        <f>Projekce!AB164</f>
        <v>0</v>
      </c>
      <c r="AB84" s="173">
        <f>Projekce!AC164</f>
        <v>0</v>
      </c>
      <c r="AC84" s="173">
        <f>Projekce!AD164</f>
        <v>0</v>
      </c>
      <c r="AD84" s="173">
        <f>Projekce!AE164</f>
        <v>0</v>
      </c>
      <c r="AE84" s="173">
        <f>Projekce!AF164</f>
        <v>0</v>
      </c>
      <c r="AF84" s="173">
        <f>Projekce!AG164</f>
        <v>0</v>
      </c>
      <c r="AG84" s="173">
        <f>Projekce!AH164</f>
        <v>0</v>
      </c>
      <c r="AH84" s="173">
        <f>Projekce!AI164</f>
        <v>0</v>
      </c>
      <c r="AI84" s="173">
        <f>Projekce!AJ164</f>
        <v>0</v>
      </c>
      <c r="AJ84" s="173">
        <f>Projekce!AK164</f>
        <v>0</v>
      </c>
      <c r="AK84" s="173">
        <f>Projekce!AL164</f>
        <v>0</v>
      </c>
      <c r="AL84" s="173">
        <f>Projekce!AM164</f>
        <v>0</v>
      </c>
      <c r="AM84" s="173">
        <f>Projekce!AN164</f>
        <v>0</v>
      </c>
      <c r="AN84" s="173">
        <f>Projekce!AO164</f>
        <v>0</v>
      </c>
      <c r="AO84" s="173">
        <f>Projekce!AP164</f>
        <v>0</v>
      </c>
      <c r="AP84" s="173">
        <f>Projekce!AQ164</f>
        <v>0</v>
      </c>
      <c r="AQ84" s="173">
        <f>Projekce!AR164</f>
        <v>0</v>
      </c>
      <c r="AR84" s="173">
        <f>Projekce!AS164</f>
        <v>0</v>
      </c>
      <c r="AS84" s="173">
        <f>Projekce!AT164</f>
        <v>0</v>
      </c>
      <c r="AT84" s="173">
        <f>Projekce!AU164</f>
        <v>0</v>
      </c>
      <c r="AU84" s="173">
        <f>Projekce!AV164</f>
        <v>0</v>
      </c>
      <c r="AV84" s="173">
        <f>Projekce!AW164</f>
        <v>0</v>
      </c>
      <c r="AW84" s="173">
        <f>Projekce!AX164</f>
        <v>0</v>
      </c>
      <c r="AX84" s="173">
        <f>Projekce!AY164</f>
        <v>0</v>
      </c>
      <c r="AY84" s="173">
        <f>Projekce!AZ164</f>
        <v>0</v>
      </c>
      <c r="AZ84" s="173">
        <f>Projekce!BA164</f>
        <v>0</v>
      </c>
      <c r="BA84" s="173">
        <f>Projekce!BB164</f>
        <v>0</v>
      </c>
      <c r="BB84" s="173">
        <f>Projekce!BC164</f>
        <v>0</v>
      </c>
      <c r="BC84" s="173">
        <f>Projekce!BD164</f>
        <v>0</v>
      </c>
      <c r="BD84" s="173">
        <f>Projekce!BE164</f>
        <v>0</v>
      </c>
      <c r="BE84" s="173">
        <f>Projekce!BF164</f>
        <v>0</v>
      </c>
      <c r="BF84" s="173">
        <f>Projekce!BG164</f>
        <v>0</v>
      </c>
      <c r="BG84" s="173">
        <f>Projekce!BH164</f>
        <v>0</v>
      </c>
      <c r="BH84" s="173">
        <f>Projekce!BI164</f>
        <v>0</v>
      </c>
      <c r="BI84" s="173">
        <f>Projekce!BJ164</f>
        <v>0</v>
      </c>
      <c r="BJ84" s="173">
        <f>Projekce!BK164</f>
        <v>0</v>
      </c>
      <c r="BK84" s="162">
        <f>Projekce!BL164</f>
        <v>0</v>
      </c>
      <c r="BN84" s="194">
        <v>0</v>
      </c>
      <c r="BO84" s="194">
        <v>0</v>
      </c>
      <c r="BP84" s="194">
        <v>0</v>
      </c>
      <c r="BR84" s="264">
        <v>0</v>
      </c>
      <c r="BS84" s="245">
        <v>0</v>
      </c>
      <c r="BT84" s="248">
        <v>0</v>
      </c>
    </row>
    <row r="85" spans="2:72" x14ac:dyDescent="0.25">
      <c r="B85" s="221" t="s">
        <v>3210</v>
      </c>
      <c r="C85" s="215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>
        <f>Projekce!Z165</f>
        <v>0</v>
      </c>
      <c r="Z85" s="173">
        <f>Projekce!AA165</f>
        <v>0</v>
      </c>
      <c r="AA85" s="173">
        <f>Projekce!AB165</f>
        <v>0</v>
      </c>
      <c r="AB85" s="173">
        <f>Projekce!AC165</f>
        <v>0</v>
      </c>
      <c r="AC85" s="173">
        <f>Projekce!AD165</f>
        <v>0</v>
      </c>
      <c r="AD85" s="173">
        <f>Projekce!AE165</f>
        <v>0</v>
      </c>
      <c r="AE85" s="173">
        <f>Projekce!AF165</f>
        <v>0</v>
      </c>
      <c r="AF85" s="173">
        <f>Projekce!AG165</f>
        <v>0</v>
      </c>
      <c r="AG85" s="173">
        <f>Projekce!AH165</f>
        <v>0</v>
      </c>
      <c r="AH85" s="173">
        <f>Projekce!AI165</f>
        <v>0</v>
      </c>
      <c r="AI85" s="173">
        <f>Projekce!AJ165</f>
        <v>0</v>
      </c>
      <c r="AJ85" s="173">
        <f>Projekce!AK165</f>
        <v>0</v>
      </c>
      <c r="AK85" s="173">
        <f>Projekce!AL165</f>
        <v>0</v>
      </c>
      <c r="AL85" s="173">
        <f>Projekce!AM165</f>
        <v>0</v>
      </c>
      <c r="AM85" s="173">
        <f>Projekce!AN165</f>
        <v>0</v>
      </c>
      <c r="AN85" s="173">
        <f>Projekce!AO165</f>
        <v>0</v>
      </c>
      <c r="AO85" s="173">
        <f>Projekce!AP165</f>
        <v>0</v>
      </c>
      <c r="AP85" s="173">
        <f>Projekce!AQ165</f>
        <v>0</v>
      </c>
      <c r="AQ85" s="173">
        <f>Projekce!AR165</f>
        <v>0</v>
      </c>
      <c r="AR85" s="173">
        <f>Projekce!AS165</f>
        <v>0</v>
      </c>
      <c r="AS85" s="173">
        <f>Projekce!AT165</f>
        <v>0</v>
      </c>
      <c r="AT85" s="173">
        <f>Projekce!AU165</f>
        <v>0</v>
      </c>
      <c r="AU85" s="173">
        <f>Projekce!AV165</f>
        <v>0</v>
      </c>
      <c r="AV85" s="173">
        <f>Projekce!AW165</f>
        <v>0</v>
      </c>
      <c r="AW85" s="173">
        <f>Projekce!AX165</f>
        <v>0</v>
      </c>
      <c r="AX85" s="173">
        <f>Projekce!AY165</f>
        <v>0</v>
      </c>
      <c r="AY85" s="173">
        <f>Projekce!AZ165</f>
        <v>0</v>
      </c>
      <c r="AZ85" s="173">
        <f>Projekce!BA165</f>
        <v>0</v>
      </c>
      <c r="BA85" s="173">
        <f>Projekce!BB165</f>
        <v>0</v>
      </c>
      <c r="BB85" s="173">
        <f>Projekce!BC165</f>
        <v>0</v>
      </c>
      <c r="BC85" s="173">
        <f>Projekce!BD165</f>
        <v>0</v>
      </c>
      <c r="BD85" s="173">
        <f>Projekce!BE165</f>
        <v>0</v>
      </c>
      <c r="BE85" s="173">
        <f>Projekce!BF165</f>
        <v>0</v>
      </c>
      <c r="BF85" s="173">
        <f>Projekce!BG165</f>
        <v>0</v>
      </c>
      <c r="BG85" s="173">
        <f>Projekce!BH165</f>
        <v>0</v>
      </c>
      <c r="BH85" s="173">
        <f>Projekce!BI165</f>
        <v>0</v>
      </c>
      <c r="BI85" s="173">
        <f>Projekce!BJ165</f>
        <v>0</v>
      </c>
      <c r="BJ85" s="173">
        <f>Projekce!BK165</f>
        <v>0</v>
      </c>
      <c r="BK85" s="162">
        <f>Projekce!BL165</f>
        <v>0</v>
      </c>
      <c r="BN85" s="194">
        <v>0</v>
      </c>
      <c r="BO85" s="194">
        <v>0</v>
      </c>
      <c r="BP85" s="194">
        <v>0</v>
      </c>
      <c r="BR85" s="264">
        <v>0</v>
      </c>
      <c r="BS85" s="245">
        <v>0</v>
      </c>
      <c r="BT85" s="248">
        <v>0</v>
      </c>
    </row>
    <row r="86" spans="2:72" x14ac:dyDescent="0.25">
      <c r="B86" s="221" t="s">
        <v>3252</v>
      </c>
      <c r="C86" s="215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>
        <f ca="1">Projekce!Z166</f>
        <v>16898</v>
      </c>
      <c r="Z86" s="173">
        <f ca="1">Projekce!AA166</f>
        <v>18894</v>
      </c>
      <c r="AA86" s="173">
        <f ca="1">Projekce!AB166</f>
        <v>16232</v>
      </c>
      <c r="AB86" s="173">
        <f ca="1">Projekce!AC166</f>
        <v>16675</v>
      </c>
      <c r="AC86" s="173">
        <f ca="1">Projekce!AD166</f>
        <v>17592</v>
      </c>
      <c r="AD86" s="173">
        <f ca="1">Projekce!AE166</f>
        <v>18509</v>
      </c>
      <c r="AE86" s="173">
        <f ca="1">Projekce!AF166</f>
        <v>19426</v>
      </c>
      <c r="AF86" s="173">
        <f ca="1">Projekce!AG166</f>
        <v>20343</v>
      </c>
      <c r="AG86" s="173">
        <f>Projekce!AH166</f>
        <v>21260</v>
      </c>
      <c r="AH86" s="173">
        <f>Projekce!AI166</f>
        <v>22308</v>
      </c>
      <c r="AI86" s="173">
        <f>Projekce!AJ166</f>
        <v>23356</v>
      </c>
      <c r="AJ86" s="173">
        <f>Projekce!AK166</f>
        <v>24404.000000000004</v>
      </c>
      <c r="AK86" s="173">
        <f>Projekce!AL166</f>
        <v>25452.000000000004</v>
      </c>
      <c r="AL86" s="173">
        <f>Projekce!AM166</f>
        <v>26500.000000000004</v>
      </c>
      <c r="AM86" s="173">
        <f>Projekce!AN166</f>
        <v>26692.000000000004</v>
      </c>
      <c r="AN86" s="173">
        <f>Projekce!AO166</f>
        <v>26884.000000000004</v>
      </c>
      <c r="AO86" s="173">
        <f>Projekce!AP166</f>
        <v>27076.000000000004</v>
      </c>
      <c r="AP86" s="173">
        <f>Projekce!AQ166</f>
        <v>27268.000000000004</v>
      </c>
      <c r="AQ86" s="173">
        <f>Projekce!AR166</f>
        <v>27460.000000000004</v>
      </c>
      <c r="AR86" s="173">
        <f>Projekce!AS166</f>
        <v>28520.000000000004</v>
      </c>
      <c r="AS86" s="173">
        <f>Projekce!AT166</f>
        <v>29580.000000000004</v>
      </c>
      <c r="AT86" s="173">
        <f>Projekce!AU166</f>
        <v>30640</v>
      </c>
      <c r="AU86" s="173">
        <f>Projekce!AV166</f>
        <v>31700</v>
      </c>
      <c r="AV86" s="173">
        <f>Projekce!AW166</f>
        <v>32760</v>
      </c>
      <c r="AW86" s="173">
        <f>Projekce!AX166</f>
        <v>33808</v>
      </c>
      <c r="AX86" s="173">
        <f>Projekce!AY166</f>
        <v>34856</v>
      </c>
      <c r="AY86" s="173">
        <f>Projekce!AZ166</f>
        <v>35904</v>
      </c>
      <c r="AZ86" s="173">
        <f>Projekce!BA166</f>
        <v>36952</v>
      </c>
      <c r="BA86" s="173">
        <f>Projekce!BB166</f>
        <v>38000</v>
      </c>
      <c r="BB86" s="173">
        <f>Projekce!BC166</f>
        <v>37964</v>
      </c>
      <c r="BC86" s="173">
        <f>Projekce!BD166</f>
        <v>37928</v>
      </c>
      <c r="BD86" s="173">
        <f>Projekce!BE166</f>
        <v>37892</v>
      </c>
      <c r="BE86" s="173">
        <f>Projekce!BF166</f>
        <v>37856</v>
      </c>
      <c r="BF86" s="173">
        <f>Projekce!BG166</f>
        <v>37820</v>
      </c>
      <c r="BG86" s="173">
        <f>Projekce!BH166</f>
        <v>38680</v>
      </c>
      <c r="BH86" s="173">
        <f>Projekce!BI166</f>
        <v>39540</v>
      </c>
      <c r="BI86" s="173">
        <f>Projekce!BJ166</f>
        <v>40400</v>
      </c>
      <c r="BJ86" s="173">
        <f>Projekce!BK166</f>
        <v>41260</v>
      </c>
      <c r="BK86" s="162">
        <f>Projekce!BL166</f>
        <v>42120</v>
      </c>
      <c r="BN86" s="194">
        <v>1</v>
      </c>
      <c r="BO86" s="194">
        <v>0</v>
      </c>
      <c r="BP86" s="194">
        <v>0</v>
      </c>
      <c r="BR86" s="264">
        <v>0</v>
      </c>
      <c r="BS86" s="245">
        <v>0</v>
      </c>
      <c r="BT86" s="248">
        <v>0</v>
      </c>
    </row>
    <row r="87" spans="2:72" x14ac:dyDescent="0.25">
      <c r="B87" s="221" t="s">
        <v>3269</v>
      </c>
      <c r="C87" s="215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>
        <f>Projekce!Z167</f>
        <v>0</v>
      </c>
      <c r="Z87" s="173">
        <f>Projekce!AA167</f>
        <v>0</v>
      </c>
      <c r="AA87" s="173">
        <f>Projekce!AB167</f>
        <v>0</v>
      </c>
      <c r="AB87" s="173">
        <f>Projekce!AC167</f>
        <v>0</v>
      </c>
      <c r="AC87" s="173">
        <f>Projekce!AD167</f>
        <v>0</v>
      </c>
      <c r="AD87" s="173">
        <f>Projekce!AE167</f>
        <v>0</v>
      </c>
      <c r="AE87" s="173">
        <f>Projekce!AF167</f>
        <v>0</v>
      </c>
      <c r="AF87" s="173">
        <f>Projekce!AG167</f>
        <v>0</v>
      </c>
      <c r="AG87" s="173">
        <f>Projekce!AH167</f>
        <v>0</v>
      </c>
      <c r="AH87" s="173">
        <f>Projekce!AI167</f>
        <v>0</v>
      </c>
      <c r="AI87" s="173">
        <f>Projekce!AJ167</f>
        <v>0</v>
      </c>
      <c r="AJ87" s="173">
        <f>Projekce!AK167</f>
        <v>0</v>
      </c>
      <c r="AK87" s="173">
        <f>Projekce!AL167</f>
        <v>0</v>
      </c>
      <c r="AL87" s="173">
        <f>Projekce!AM167</f>
        <v>0</v>
      </c>
      <c r="AM87" s="173">
        <f>Projekce!AN167</f>
        <v>0</v>
      </c>
      <c r="AN87" s="173">
        <f>Projekce!AO167</f>
        <v>0</v>
      </c>
      <c r="AO87" s="173">
        <f>Projekce!AP167</f>
        <v>0</v>
      </c>
      <c r="AP87" s="173">
        <f>Projekce!AQ167</f>
        <v>0</v>
      </c>
      <c r="AQ87" s="173">
        <f>Projekce!AR167</f>
        <v>0</v>
      </c>
      <c r="AR87" s="173">
        <f>Projekce!AS167</f>
        <v>0</v>
      </c>
      <c r="AS87" s="173">
        <f>Projekce!AT167</f>
        <v>0</v>
      </c>
      <c r="AT87" s="173">
        <f>Projekce!AU167</f>
        <v>0</v>
      </c>
      <c r="AU87" s="173">
        <f>Projekce!AV167</f>
        <v>0</v>
      </c>
      <c r="AV87" s="173">
        <f>Projekce!AW167</f>
        <v>0</v>
      </c>
      <c r="AW87" s="173">
        <f>Projekce!AX167</f>
        <v>0</v>
      </c>
      <c r="AX87" s="173">
        <f>Projekce!AY167</f>
        <v>0</v>
      </c>
      <c r="AY87" s="173">
        <f>Projekce!AZ167</f>
        <v>0</v>
      </c>
      <c r="AZ87" s="173">
        <f>Projekce!BA167</f>
        <v>0</v>
      </c>
      <c r="BA87" s="173">
        <f>Projekce!BB167</f>
        <v>0</v>
      </c>
      <c r="BB87" s="173">
        <f>Projekce!BC167</f>
        <v>0</v>
      </c>
      <c r="BC87" s="173">
        <f>Projekce!BD167</f>
        <v>0</v>
      </c>
      <c r="BD87" s="173">
        <f>Projekce!BE167</f>
        <v>0</v>
      </c>
      <c r="BE87" s="173">
        <f>Projekce!BF167</f>
        <v>0</v>
      </c>
      <c r="BF87" s="173">
        <f>Projekce!BG167</f>
        <v>0</v>
      </c>
      <c r="BG87" s="173">
        <f>Projekce!BH167</f>
        <v>0</v>
      </c>
      <c r="BH87" s="173">
        <f>Projekce!BI167</f>
        <v>0</v>
      </c>
      <c r="BI87" s="173">
        <f>Projekce!BJ167</f>
        <v>0</v>
      </c>
      <c r="BJ87" s="173">
        <f>Projekce!BK167</f>
        <v>0</v>
      </c>
      <c r="BK87" s="162">
        <f>Projekce!BL167</f>
        <v>0</v>
      </c>
      <c r="BN87" s="194">
        <v>0</v>
      </c>
      <c r="BO87" s="194">
        <v>0</v>
      </c>
      <c r="BP87" s="194">
        <v>0</v>
      </c>
      <c r="BR87" s="264">
        <v>0</v>
      </c>
      <c r="BS87" s="245">
        <v>0</v>
      </c>
      <c r="BT87" s="248">
        <v>0</v>
      </c>
    </row>
    <row r="88" spans="2:72" x14ac:dyDescent="0.25">
      <c r="B88" s="221" t="s">
        <v>3270</v>
      </c>
      <c r="C88" s="215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>
        <f>Projekce!Z168</f>
        <v>0</v>
      </c>
      <c r="Z88" s="173">
        <f>Projekce!AA168</f>
        <v>0</v>
      </c>
      <c r="AA88" s="173">
        <f>Projekce!AB168</f>
        <v>0</v>
      </c>
      <c r="AB88" s="173">
        <f>Projekce!AC168</f>
        <v>0</v>
      </c>
      <c r="AC88" s="173">
        <f>Projekce!AD168</f>
        <v>0</v>
      </c>
      <c r="AD88" s="173">
        <f>Projekce!AE168</f>
        <v>0</v>
      </c>
      <c r="AE88" s="173">
        <f>Projekce!AF168</f>
        <v>0</v>
      </c>
      <c r="AF88" s="173">
        <f>Projekce!AG168</f>
        <v>0</v>
      </c>
      <c r="AG88" s="173">
        <f>Projekce!AH168</f>
        <v>0</v>
      </c>
      <c r="AH88" s="173">
        <f>Projekce!AI168</f>
        <v>0</v>
      </c>
      <c r="AI88" s="173">
        <f>Projekce!AJ168</f>
        <v>0</v>
      </c>
      <c r="AJ88" s="173">
        <f>Projekce!AK168</f>
        <v>0</v>
      </c>
      <c r="AK88" s="173">
        <f>Projekce!AL168</f>
        <v>0</v>
      </c>
      <c r="AL88" s="173">
        <f>Projekce!AM168</f>
        <v>0</v>
      </c>
      <c r="AM88" s="173">
        <f>Projekce!AN168</f>
        <v>0</v>
      </c>
      <c r="AN88" s="173">
        <f>Projekce!AO168</f>
        <v>0</v>
      </c>
      <c r="AO88" s="173">
        <f>Projekce!AP168</f>
        <v>0</v>
      </c>
      <c r="AP88" s="173">
        <f>Projekce!AQ168</f>
        <v>0</v>
      </c>
      <c r="AQ88" s="173">
        <f>Projekce!AR168</f>
        <v>0</v>
      </c>
      <c r="AR88" s="173">
        <f>Projekce!AS168</f>
        <v>0</v>
      </c>
      <c r="AS88" s="173">
        <f>Projekce!AT168</f>
        <v>0</v>
      </c>
      <c r="AT88" s="173">
        <f>Projekce!AU168</f>
        <v>0</v>
      </c>
      <c r="AU88" s="173">
        <f>Projekce!AV168</f>
        <v>0</v>
      </c>
      <c r="AV88" s="173">
        <f>Projekce!AW168</f>
        <v>0</v>
      </c>
      <c r="AW88" s="173">
        <f>Projekce!AX168</f>
        <v>0</v>
      </c>
      <c r="AX88" s="173">
        <f>Projekce!AY168</f>
        <v>0</v>
      </c>
      <c r="AY88" s="173">
        <f>Projekce!AZ168</f>
        <v>0</v>
      </c>
      <c r="AZ88" s="173">
        <f>Projekce!BA168</f>
        <v>0</v>
      </c>
      <c r="BA88" s="173">
        <f>Projekce!BB168</f>
        <v>0</v>
      </c>
      <c r="BB88" s="173">
        <f>Projekce!BC168</f>
        <v>0</v>
      </c>
      <c r="BC88" s="173">
        <f>Projekce!BD168</f>
        <v>0</v>
      </c>
      <c r="BD88" s="173">
        <f>Projekce!BE168</f>
        <v>0</v>
      </c>
      <c r="BE88" s="173">
        <f>Projekce!BF168</f>
        <v>0</v>
      </c>
      <c r="BF88" s="173">
        <f>Projekce!BG168</f>
        <v>0</v>
      </c>
      <c r="BG88" s="173">
        <f>Projekce!BH168</f>
        <v>0</v>
      </c>
      <c r="BH88" s="173">
        <f>Projekce!BI168</f>
        <v>0</v>
      </c>
      <c r="BI88" s="173">
        <f>Projekce!BJ168</f>
        <v>0</v>
      </c>
      <c r="BJ88" s="173">
        <f>Projekce!BK168</f>
        <v>0</v>
      </c>
      <c r="BK88" s="162">
        <f>Projekce!BL168</f>
        <v>0</v>
      </c>
      <c r="BN88" s="194">
        <v>0</v>
      </c>
      <c r="BO88" s="194">
        <v>0</v>
      </c>
      <c r="BP88" s="194">
        <v>0</v>
      </c>
      <c r="BR88" s="264">
        <v>0</v>
      </c>
      <c r="BS88" s="245">
        <v>0</v>
      </c>
      <c r="BT88" s="248">
        <v>0</v>
      </c>
    </row>
    <row r="89" spans="2:72" x14ac:dyDescent="0.25">
      <c r="B89" s="221" t="s">
        <v>3271</v>
      </c>
      <c r="C89" s="215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>
        <f>Projekce!Z169</f>
        <v>0</v>
      </c>
      <c r="Z89" s="173">
        <f>Projekce!AA169</f>
        <v>0</v>
      </c>
      <c r="AA89" s="173">
        <f>Projekce!AB169</f>
        <v>0</v>
      </c>
      <c r="AB89" s="173">
        <f>Projekce!AC169</f>
        <v>0</v>
      </c>
      <c r="AC89" s="173">
        <f>Projekce!AD169</f>
        <v>0</v>
      </c>
      <c r="AD89" s="173">
        <f>Projekce!AE169</f>
        <v>0</v>
      </c>
      <c r="AE89" s="173">
        <f>Projekce!AF169</f>
        <v>0</v>
      </c>
      <c r="AF89" s="173">
        <f>Projekce!AG169</f>
        <v>0</v>
      </c>
      <c r="AG89" s="173">
        <f>Projekce!AH169</f>
        <v>0</v>
      </c>
      <c r="AH89" s="173">
        <f>Projekce!AI169</f>
        <v>0</v>
      </c>
      <c r="AI89" s="173">
        <f>Projekce!AJ169</f>
        <v>0</v>
      </c>
      <c r="AJ89" s="173">
        <f>Projekce!AK169</f>
        <v>0</v>
      </c>
      <c r="AK89" s="173">
        <f>Projekce!AL169</f>
        <v>0</v>
      </c>
      <c r="AL89" s="173">
        <f>Projekce!AM169</f>
        <v>0</v>
      </c>
      <c r="AM89" s="173">
        <f>Projekce!AN169</f>
        <v>0</v>
      </c>
      <c r="AN89" s="173">
        <f>Projekce!AO169</f>
        <v>0</v>
      </c>
      <c r="AO89" s="173">
        <f>Projekce!AP169</f>
        <v>0</v>
      </c>
      <c r="AP89" s="173">
        <f>Projekce!AQ169</f>
        <v>0</v>
      </c>
      <c r="AQ89" s="173">
        <f>Projekce!AR169</f>
        <v>0</v>
      </c>
      <c r="AR89" s="173">
        <f>Projekce!AS169</f>
        <v>0</v>
      </c>
      <c r="AS89" s="173">
        <f>Projekce!AT169</f>
        <v>0</v>
      </c>
      <c r="AT89" s="173">
        <f>Projekce!AU169</f>
        <v>0</v>
      </c>
      <c r="AU89" s="173">
        <f>Projekce!AV169</f>
        <v>0</v>
      </c>
      <c r="AV89" s="173">
        <f>Projekce!AW169</f>
        <v>0</v>
      </c>
      <c r="AW89" s="173">
        <f>Projekce!AX169</f>
        <v>0</v>
      </c>
      <c r="AX89" s="173">
        <f>Projekce!AY169</f>
        <v>0</v>
      </c>
      <c r="AY89" s="173">
        <f>Projekce!AZ169</f>
        <v>0</v>
      </c>
      <c r="AZ89" s="173">
        <f>Projekce!BA169</f>
        <v>0</v>
      </c>
      <c r="BA89" s="173">
        <f>Projekce!BB169</f>
        <v>0</v>
      </c>
      <c r="BB89" s="173">
        <f>Projekce!BC169</f>
        <v>0</v>
      </c>
      <c r="BC89" s="173">
        <f>Projekce!BD169</f>
        <v>0</v>
      </c>
      <c r="BD89" s="173">
        <f>Projekce!BE169</f>
        <v>0</v>
      </c>
      <c r="BE89" s="173">
        <f>Projekce!BF169</f>
        <v>0</v>
      </c>
      <c r="BF89" s="173">
        <f>Projekce!BG169</f>
        <v>0</v>
      </c>
      <c r="BG89" s="173">
        <f>Projekce!BH169</f>
        <v>0</v>
      </c>
      <c r="BH89" s="173">
        <f>Projekce!BI169</f>
        <v>0</v>
      </c>
      <c r="BI89" s="173">
        <f>Projekce!BJ169</f>
        <v>0</v>
      </c>
      <c r="BJ89" s="173">
        <f>Projekce!BK169</f>
        <v>0</v>
      </c>
      <c r="BK89" s="162">
        <f>Projekce!BL169</f>
        <v>0</v>
      </c>
      <c r="BN89" s="194">
        <v>0</v>
      </c>
      <c r="BO89" s="194">
        <v>0</v>
      </c>
      <c r="BP89" s="194">
        <v>0</v>
      </c>
      <c r="BR89" s="264">
        <v>0</v>
      </c>
      <c r="BS89" s="245">
        <v>0</v>
      </c>
      <c r="BT89" s="248">
        <v>0</v>
      </c>
    </row>
    <row r="90" spans="2:72" x14ac:dyDescent="0.25">
      <c r="B90" s="221" t="s">
        <v>3272</v>
      </c>
      <c r="C90" s="215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>
        <f>Projekce!Z170</f>
        <v>0</v>
      </c>
      <c r="Z90" s="173">
        <f>Projekce!AA170</f>
        <v>0</v>
      </c>
      <c r="AA90" s="173">
        <f>Projekce!AB170</f>
        <v>0</v>
      </c>
      <c r="AB90" s="173">
        <f>Projekce!AC170</f>
        <v>0</v>
      </c>
      <c r="AC90" s="173">
        <f>Projekce!AD170</f>
        <v>0</v>
      </c>
      <c r="AD90" s="173">
        <f>Projekce!AE170</f>
        <v>0</v>
      </c>
      <c r="AE90" s="173">
        <f>Projekce!AF170</f>
        <v>0</v>
      </c>
      <c r="AF90" s="173">
        <f>Projekce!AG170</f>
        <v>0</v>
      </c>
      <c r="AG90" s="173">
        <f>Projekce!AH170</f>
        <v>0</v>
      </c>
      <c r="AH90" s="173">
        <f>Projekce!AI170</f>
        <v>0</v>
      </c>
      <c r="AI90" s="173">
        <f>Projekce!AJ170</f>
        <v>0</v>
      </c>
      <c r="AJ90" s="173">
        <f>Projekce!AK170</f>
        <v>0</v>
      </c>
      <c r="AK90" s="173">
        <f>Projekce!AL170</f>
        <v>0</v>
      </c>
      <c r="AL90" s="173">
        <f>Projekce!AM170</f>
        <v>0</v>
      </c>
      <c r="AM90" s="173">
        <f>Projekce!AN170</f>
        <v>0</v>
      </c>
      <c r="AN90" s="173">
        <f>Projekce!AO170</f>
        <v>0</v>
      </c>
      <c r="AO90" s="173">
        <f>Projekce!AP170</f>
        <v>0</v>
      </c>
      <c r="AP90" s="173">
        <f>Projekce!AQ170</f>
        <v>0</v>
      </c>
      <c r="AQ90" s="173">
        <f>Projekce!AR170</f>
        <v>0</v>
      </c>
      <c r="AR90" s="173">
        <f>Projekce!AS170</f>
        <v>0</v>
      </c>
      <c r="AS90" s="173">
        <f>Projekce!AT170</f>
        <v>0</v>
      </c>
      <c r="AT90" s="173">
        <f>Projekce!AU170</f>
        <v>0</v>
      </c>
      <c r="AU90" s="173">
        <f>Projekce!AV170</f>
        <v>0</v>
      </c>
      <c r="AV90" s="173">
        <f>Projekce!AW170</f>
        <v>0</v>
      </c>
      <c r="AW90" s="173">
        <f>Projekce!AX170</f>
        <v>0</v>
      </c>
      <c r="AX90" s="173">
        <f>Projekce!AY170</f>
        <v>0</v>
      </c>
      <c r="AY90" s="173">
        <f>Projekce!AZ170</f>
        <v>0</v>
      </c>
      <c r="AZ90" s="173">
        <f>Projekce!BA170</f>
        <v>0</v>
      </c>
      <c r="BA90" s="173">
        <f>Projekce!BB170</f>
        <v>0</v>
      </c>
      <c r="BB90" s="173">
        <f>Projekce!BC170</f>
        <v>0</v>
      </c>
      <c r="BC90" s="173">
        <f>Projekce!BD170</f>
        <v>0</v>
      </c>
      <c r="BD90" s="173">
        <f>Projekce!BE170</f>
        <v>0</v>
      </c>
      <c r="BE90" s="173">
        <f>Projekce!BF170</f>
        <v>0</v>
      </c>
      <c r="BF90" s="173">
        <f>Projekce!BG170</f>
        <v>0</v>
      </c>
      <c r="BG90" s="173">
        <f>Projekce!BH170</f>
        <v>0</v>
      </c>
      <c r="BH90" s="173">
        <f>Projekce!BI170</f>
        <v>0</v>
      </c>
      <c r="BI90" s="173">
        <f>Projekce!BJ170</f>
        <v>0</v>
      </c>
      <c r="BJ90" s="173">
        <f>Projekce!BK170</f>
        <v>0</v>
      </c>
      <c r="BK90" s="162">
        <f>Projekce!BL170</f>
        <v>0</v>
      </c>
      <c r="BN90" s="194">
        <v>0</v>
      </c>
      <c r="BO90" s="194">
        <v>0</v>
      </c>
      <c r="BP90" s="194">
        <v>0</v>
      </c>
      <c r="BR90" s="264">
        <v>0</v>
      </c>
      <c r="BS90" s="245">
        <v>0</v>
      </c>
      <c r="BT90" s="248">
        <v>0</v>
      </c>
    </row>
    <row r="91" spans="2:72" x14ac:dyDescent="0.25">
      <c r="B91" s="221" t="s">
        <v>2959</v>
      </c>
      <c r="C91" s="215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>
        <f>Projekce!Z171</f>
        <v>0</v>
      </c>
      <c r="Z91" s="173">
        <f>Projekce!AA171</f>
        <v>0</v>
      </c>
      <c r="AA91" s="173">
        <f>Projekce!AB171</f>
        <v>0</v>
      </c>
      <c r="AB91" s="173">
        <f>Projekce!AC171</f>
        <v>0</v>
      </c>
      <c r="AC91" s="173">
        <f>Projekce!AD171</f>
        <v>0</v>
      </c>
      <c r="AD91" s="173">
        <f>Projekce!AE171</f>
        <v>0</v>
      </c>
      <c r="AE91" s="173">
        <f>Projekce!AF171</f>
        <v>0</v>
      </c>
      <c r="AF91" s="173">
        <f>Projekce!AG171</f>
        <v>0</v>
      </c>
      <c r="AG91" s="173">
        <f>Projekce!AH171</f>
        <v>0</v>
      </c>
      <c r="AH91" s="173">
        <f>Projekce!AI171</f>
        <v>0</v>
      </c>
      <c r="AI91" s="173">
        <f>Projekce!AJ171</f>
        <v>0</v>
      </c>
      <c r="AJ91" s="173">
        <f>Projekce!AK171</f>
        <v>0</v>
      </c>
      <c r="AK91" s="173">
        <f>Projekce!AL171</f>
        <v>0</v>
      </c>
      <c r="AL91" s="173">
        <f>Projekce!AM171</f>
        <v>0</v>
      </c>
      <c r="AM91" s="173">
        <f>Projekce!AN171</f>
        <v>0</v>
      </c>
      <c r="AN91" s="173">
        <f>Projekce!AO171</f>
        <v>0</v>
      </c>
      <c r="AO91" s="173">
        <f>Projekce!AP171</f>
        <v>0</v>
      </c>
      <c r="AP91" s="173">
        <f>Projekce!AQ171</f>
        <v>0</v>
      </c>
      <c r="AQ91" s="173">
        <f>Projekce!AR171</f>
        <v>0</v>
      </c>
      <c r="AR91" s="173">
        <f>Projekce!AS171</f>
        <v>0</v>
      </c>
      <c r="AS91" s="173">
        <f>Projekce!AT171</f>
        <v>0</v>
      </c>
      <c r="AT91" s="173">
        <f>Projekce!AU171</f>
        <v>0</v>
      </c>
      <c r="AU91" s="173">
        <f>Projekce!AV171</f>
        <v>0</v>
      </c>
      <c r="AV91" s="173">
        <f>Projekce!AW171</f>
        <v>0</v>
      </c>
      <c r="AW91" s="173">
        <f>Projekce!AX171</f>
        <v>0</v>
      </c>
      <c r="AX91" s="173">
        <f>Projekce!AY171</f>
        <v>0</v>
      </c>
      <c r="AY91" s="173">
        <f>Projekce!AZ171</f>
        <v>0</v>
      </c>
      <c r="AZ91" s="173">
        <f>Projekce!BA171</f>
        <v>0</v>
      </c>
      <c r="BA91" s="173">
        <f>Projekce!BB171</f>
        <v>0</v>
      </c>
      <c r="BB91" s="173">
        <f>Projekce!BC171</f>
        <v>0</v>
      </c>
      <c r="BC91" s="173">
        <f>Projekce!BD171</f>
        <v>0</v>
      </c>
      <c r="BD91" s="173">
        <f>Projekce!BE171</f>
        <v>0</v>
      </c>
      <c r="BE91" s="173">
        <f>Projekce!BF171</f>
        <v>0</v>
      </c>
      <c r="BF91" s="173">
        <f>Projekce!BG171</f>
        <v>0</v>
      </c>
      <c r="BG91" s="173">
        <f>Projekce!BH171</f>
        <v>0</v>
      </c>
      <c r="BH91" s="173">
        <f>Projekce!BI171</f>
        <v>0</v>
      </c>
      <c r="BI91" s="173">
        <f>Projekce!BJ171</f>
        <v>0</v>
      </c>
      <c r="BJ91" s="173">
        <f>Projekce!BK171</f>
        <v>0</v>
      </c>
      <c r="BK91" s="162">
        <f>Projekce!BL171</f>
        <v>0</v>
      </c>
      <c r="BN91" s="194">
        <v>0</v>
      </c>
      <c r="BO91" s="194">
        <v>0</v>
      </c>
      <c r="BP91" s="194">
        <v>0</v>
      </c>
      <c r="BR91" s="264">
        <v>0</v>
      </c>
      <c r="BS91" s="245">
        <v>0</v>
      </c>
      <c r="BT91" s="248">
        <v>0</v>
      </c>
    </row>
    <row r="92" spans="2:72" ht="15.75" thickBot="1" x14ac:dyDescent="0.3">
      <c r="B92" s="222" t="s">
        <v>3364</v>
      </c>
      <c r="C92" s="167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>
        <f ca="1">Projekce!Z172</f>
        <v>327447.26315789472</v>
      </c>
      <c r="Z92" s="168">
        <f ca="1">Projekce!AA172</f>
        <v>331998.73684210528</v>
      </c>
      <c r="AA92" s="168">
        <f ca="1">Projekce!AB172</f>
        <v>327464.15789473685</v>
      </c>
      <c r="AB92" s="168">
        <f ca="1">Projekce!AC172</f>
        <v>289835.68421052629</v>
      </c>
      <c r="AC92" s="168">
        <f ca="1">Projekce!AD172</f>
        <v>306718.65263157891</v>
      </c>
      <c r="AD92" s="168">
        <f ca="1">Projekce!AE172</f>
        <v>323601.62105263158</v>
      </c>
      <c r="AE92" s="168">
        <f ca="1">Projekce!AF172</f>
        <v>340484.5894736842</v>
      </c>
      <c r="AF92" s="168">
        <f ca="1">Projekce!AG172</f>
        <v>357367.55789473688</v>
      </c>
      <c r="AG92" s="168">
        <f>Projekce!AH172</f>
        <v>374250.5263157895</v>
      </c>
      <c r="AH92" s="168">
        <f>Projekce!AI172</f>
        <v>364465.05263157899</v>
      </c>
      <c r="AI92" s="168">
        <f>Projekce!AJ172</f>
        <v>354679.57894736843</v>
      </c>
      <c r="AJ92" s="168">
        <f>Projekce!AK172</f>
        <v>344894.10526315792</v>
      </c>
      <c r="AK92" s="168">
        <f>Projekce!AL172</f>
        <v>335108.63157894736</v>
      </c>
      <c r="AL92" s="168">
        <f>Projekce!AM172</f>
        <v>325323.15789473685</v>
      </c>
      <c r="AM92" s="168">
        <f>Projekce!AN172</f>
        <v>325323.15789473685</v>
      </c>
      <c r="AN92" s="168">
        <f>Projekce!AO172</f>
        <v>325323.15789473685</v>
      </c>
      <c r="AO92" s="168">
        <f>Projekce!AP172</f>
        <v>325323.15789473685</v>
      </c>
      <c r="AP92" s="168">
        <f>Projekce!AQ172</f>
        <v>325323.15789473685</v>
      </c>
      <c r="AQ92" s="168">
        <f>Projekce!AR172</f>
        <v>325323.15789473685</v>
      </c>
      <c r="AR92" s="168">
        <f>Projekce!AS172</f>
        <v>349803.15789473685</v>
      </c>
      <c r="AS92" s="168">
        <f>Projekce!AT172</f>
        <v>374283.15789473685</v>
      </c>
      <c r="AT92" s="168">
        <f>Projekce!AU172</f>
        <v>398763.15789473685</v>
      </c>
      <c r="AU92" s="168">
        <f>Projekce!AV172</f>
        <v>423243.15789473685</v>
      </c>
      <c r="AV92" s="168">
        <f>Projekce!AW172</f>
        <v>447723.15789473685</v>
      </c>
      <c r="AW92" s="168">
        <f>Projekce!AX172</f>
        <v>449850.63157894736</v>
      </c>
      <c r="AX92" s="168">
        <f>Projekce!AY172</f>
        <v>451978.10526315792</v>
      </c>
      <c r="AY92" s="168">
        <f>Projekce!AZ172</f>
        <v>454105.57894736843</v>
      </c>
      <c r="AZ92" s="168">
        <f>Projekce!BA172</f>
        <v>456233.05263157899</v>
      </c>
      <c r="BA92" s="168">
        <f>Projekce!BB172</f>
        <v>458360.5263157895</v>
      </c>
      <c r="BB92" s="168">
        <f>Projekce!BC172</f>
        <v>473627.36842105264</v>
      </c>
      <c r="BC92" s="168">
        <f>Projekce!BD172</f>
        <v>488894.21052631579</v>
      </c>
      <c r="BD92" s="168">
        <f>Projekce!BE172</f>
        <v>504161.05263157899</v>
      </c>
      <c r="BE92" s="168">
        <f>Projekce!BF172</f>
        <v>519427.89473684214</v>
      </c>
      <c r="BF92" s="168">
        <f>Projekce!BG172</f>
        <v>534694.73684210528</v>
      </c>
      <c r="BG92" s="168">
        <f>Projekce!BH172</f>
        <v>534694.73684210528</v>
      </c>
      <c r="BH92" s="168">
        <f>Projekce!BI172</f>
        <v>534694.73684210528</v>
      </c>
      <c r="BI92" s="168">
        <f>Projekce!BJ172</f>
        <v>534694.73684210528</v>
      </c>
      <c r="BJ92" s="168">
        <f>Projekce!BK172</f>
        <v>534694.73684210528</v>
      </c>
      <c r="BK92" s="169">
        <f>Projekce!BL172</f>
        <v>534694.73684210528</v>
      </c>
      <c r="BN92" s="194">
        <v>1</v>
      </c>
      <c r="BO92" s="194">
        <v>1</v>
      </c>
      <c r="BP92" s="194">
        <v>0</v>
      </c>
      <c r="BR92" s="240">
        <v>0</v>
      </c>
      <c r="BS92" s="246">
        <v>0</v>
      </c>
      <c r="BT92" s="249">
        <v>0</v>
      </c>
    </row>
    <row r="93" spans="2:72" ht="15.75" thickBot="1" x14ac:dyDescent="0.3">
      <c r="B93" s="181" t="s">
        <v>134</v>
      </c>
      <c r="C93" s="170">
        <v>0</v>
      </c>
      <c r="D93" s="171">
        <v>0</v>
      </c>
      <c r="E93" s="171">
        <v>0</v>
      </c>
      <c r="F93" s="171">
        <v>0</v>
      </c>
      <c r="G93" s="171">
        <v>0</v>
      </c>
      <c r="H93" s="171">
        <v>0</v>
      </c>
      <c r="I93" s="171">
        <v>0</v>
      </c>
      <c r="J93" s="171">
        <v>0</v>
      </c>
      <c r="K93" s="171">
        <v>0</v>
      </c>
      <c r="L93" s="171">
        <v>0</v>
      </c>
      <c r="M93" s="171">
        <v>0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171">
        <v>0</v>
      </c>
      <c r="V93" s="171">
        <v>0</v>
      </c>
      <c r="W93" s="171">
        <v>0</v>
      </c>
      <c r="X93" s="171">
        <v>0</v>
      </c>
      <c r="Y93" s="171">
        <v>869435.43804165686</v>
      </c>
      <c r="Z93" s="171">
        <v>869435.43804165686</v>
      </c>
      <c r="AA93" s="171">
        <v>869435.43804165686</v>
      </c>
      <c r="AB93" s="171">
        <v>869435.43804165686</v>
      </c>
      <c r="AC93" s="171">
        <v>879571.71631371975</v>
      </c>
      <c r="AD93" s="171">
        <v>872296.15125747165</v>
      </c>
      <c r="AE93" s="171">
        <v>865020.58620122354</v>
      </c>
      <c r="AF93" s="171">
        <v>857745.02114497544</v>
      </c>
      <c r="AG93" s="171">
        <v>850469.45608872722</v>
      </c>
      <c r="AH93" s="171">
        <v>835747.72040791414</v>
      </c>
      <c r="AI93" s="171">
        <v>821025.98472710105</v>
      </c>
      <c r="AJ93" s="171">
        <v>806304.24904628808</v>
      </c>
      <c r="AK93" s="171">
        <v>791582.513365475</v>
      </c>
      <c r="AL93" s="171">
        <v>776860.77768466203</v>
      </c>
      <c r="AM93" s="171">
        <v>775463.13218805881</v>
      </c>
      <c r="AN93" s="171">
        <v>774065.48669145559</v>
      </c>
      <c r="AO93" s="171">
        <v>772667.84119485249</v>
      </c>
      <c r="AP93" s="171">
        <v>771270.19569824939</v>
      </c>
      <c r="AQ93" s="171">
        <v>769872.55020164605</v>
      </c>
      <c r="AR93" s="171">
        <v>787238.17021929461</v>
      </c>
      <c r="AS93" s="171">
        <v>804603.79023694317</v>
      </c>
      <c r="AT93" s="171">
        <v>821969.41025459184</v>
      </c>
      <c r="AU93" s="171">
        <v>839335.03027224028</v>
      </c>
      <c r="AV93" s="171">
        <v>856700.65028988884</v>
      </c>
      <c r="AW93" s="171">
        <v>847094.41145255137</v>
      </c>
      <c r="AX93" s="171">
        <v>837488.17261521379</v>
      </c>
      <c r="AY93" s="171">
        <v>827881.9337778762</v>
      </c>
      <c r="AZ93" s="171">
        <v>818275.69494053861</v>
      </c>
      <c r="BA93" s="171">
        <v>808669.45610320102</v>
      </c>
      <c r="BB93" s="171">
        <v>818600.04559483309</v>
      </c>
      <c r="BC93" s="171">
        <v>828530.63508646493</v>
      </c>
      <c r="BD93" s="171">
        <v>838461.22457809676</v>
      </c>
      <c r="BE93" s="171">
        <v>848391.81406972883</v>
      </c>
      <c r="BF93" s="171">
        <v>858322.40356136067</v>
      </c>
      <c r="BG93" s="171">
        <v>856414.26742818882</v>
      </c>
      <c r="BH93" s="171">
        <v>854506.13129501697</v>
      </c>
      <c r="BI93" s="171">
        <v>852597.99516184523</v>
      </c>
      <c r="BJ93" s="171">
        <v>850689.8590286735</v>
      </c>
      <c r="BK93" s="172">
        <v>848781.72289550165</v>
      </c>
    </row>
    <row r="95" spans="2:72" ht="15.75" thickBot="1" x14ac:dyDescent="0.3"/>
    <row r="96" spans="2:72" ht="18.75" thickBot="1" x14ac:dyDescent="0.4">
      <c r="B96" s="181" t="s">
        <v>3375</v>
      </c>
      <c r="C96" s="260">
        <v>1990</v>
      </c>
      <c r="D96" s="261">
        <v>1991</v>
      </c>
      <c r="E96" s="261">
        <v>1992</v>
      </c>
      <c r="F96" s="261">
        <v>1993</v>
      </c>
      <c r="G96" s="261">
        <v>1994</v>
      </c>
      <c r="H96" s="261">
        <v>1995</v>
      </c>
      <c r="I96" s="261">
        <v>1996</v>
      </c>
      <c r="J96" s="261">
        <v>1997</v>
      </c>
      <c r="K96" s="261">
        <v>1998</v>
      </c>
      <c r="L96" s="261">
        <v>1999</v>
      </c>
      <c r="M96" s="261">
        <v>2000</v>
      </c>
      <c r="N96" s="261">
        <v>2001</v>
      </c>
      <c r="O96" s="261">
        <v>2002</v>
      </c>
      <c r="P96" s="261">
        <v>2003</v>
      </c>
      <c r="Q96" s="261">
        <v>2004</v>
      </c>
      <c r="R96" s="261">
        <v>2005</v>
      </c>
      <c r="S96" s="261">
        <v>2006</v>
      </c>
      <c r="T96" s="261">
        <v>2007</v>
      </c>
      <c r="U96" s="261">
        <v>2008</v>
      </c>
      <c r="V96" s="261">
        <v>2009</v>
      </c>
      <c r="W96" s="261">
        <v>2010</v>
      </c>
      <c r="X96" s="261">
        <v>2011</v>
      </c>
      <c r="Y96" s="261">
        <v>2012</v>
      </c>
      <c r="Z96" s="261">
        <v>2013</v>
      </c>
      <c r="AA96" s="261">
        <v>2014</v>
      </c>
      <c r="AB96" s="261">
        <v>2015</v>
      </c>
      <c r="AC96" s="261">
        <v>2016</v>
      </c>
      <c r="AD96" s="261">
        <v>2017</v>
      </c>
      <c r="AE96" s="261">
        <v>2018</v>
      </c>
      <c r="AF96" s="261">
        <v>2019</v>
      </c>
      <c r="AG96" s="261">
        <v>2020</v>
      </c>
      <c r="AH96" s="261">
        <v>2021</v>
      </c>
      <c r="AI96" s="261">
        <v>2022</v>
      </c>
      <c r="AJ96" s="261">
        <v>2023</v>
      </c>
      <c r="AK96" s="261">
        <v>2024</v>
      </c>
      <c r="AL96" s="261">
        <v>2025</v>
      </c>
      <c r="AM96" s="261">
        <v>2026</v>
      </c>
      <c r="AN96" s="261">
        <v>2027</v>
      </c>
      <c r="AO96" s="261">
        <v>2028</v>
      </c>
      <c r="AP96" s="261">
        <v>2029</v>
      </c>
      <c r="AQ96" s="261">
        <v>2030</v>
      </c>
      <c r="AR96" s="261">
        <v>2031</v>
      </c>
      <c r="AS96" s="261">
        <v>2032</v>
      </c>
      <c r="AT96" s="261">
        <v>2033</v>
      </c>
      <c r="AU96" s="261">
        <v>2034</v>
      </c>
      <c r="AV96" s="261">
        <v>2035</v>
      </c>
      <c r="AW96" s="261">
        <v>2036</v>
      </c>
      <c r="AX96" s="261">
        <v>2037</v>
      </c>
      <c r="AY96" s="261">
        <v>2038</v>
      </c>
      <c r="AZ96" s="261">
        <v>2039</v>
      </c>
      <c r="BA96" s="261">
        <v>2040</v>
      </c>
      <c r="BB96" s="261">
        <v>2041</v>
      </c>
      <c r="BC96" s="261">
        <v>2042</v>
      </c>
      <c r="BD96" s="261">
        <v>2043</v>
      </c>
      <c r="BE96" s="261">
        <v>2044</v>
      </c>
      <c r="BF96" s="261">
        <v>2045</v>
      </c>
      <c r="BG96" s="261">
        <v>2046</v>
      </c>
      <c r="BH96" s="261">
        <v>2047</v>
      </c>
      <c r="BI96" s="261">
        <v>2048</v>
      </c>
      <c r="BJ96" s="261">
        <v>2049</v>
      </c>
      <c r="BK96" s="262">
        <v>2050</v>
      </c>
      <c r="BN96" s="16" t="s">
        <v>1289</v>
      </c>
      <c r="BO96" s="16" t="s">
        <v>1290</v>
      </c>
      <c r="BP96" s="16" t="s">
        <v>1291</v>
      </c>
      <c r="BR96" s="266" t="s">
        <v>1281</v>
      </c>
      <c r="BS96" s="258" t="s">
        <v>1282</v>
      </c>
      <c r="BT96" s="259" t="s">
        <v>1283</v>
      </c>
    </row>
    <row r="97" spans="2:72" x14ac:dyDescent="0.25">
      <c r="B97" s="178" t="s">
        <v>3267</v>
      </c>
      <c r="C97" s="164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>
        <f ca="1">Projekce!Z177</f>
        <v>86461.052631578947</v>
      </c>
      <c r="Z97" s="165">
        <f ca="1">Projekce!AA177</f>
        <v>84405.263157894748</v>
      </c>
      <c r="AA97" s="165">
        <f ca="1">Projekce!AB177</f>
        <v>72111.578947368427</v>
      </c>
      <c r="AB97" s="165">
        <f ca="1">Projekce!AC177</f>
        <v>73934.736842105267</v>
      </c>
      <c r="AC97" s="165">
        <f ca="1">Projekce!AD177</f>
        <v>74486.736842105267</v>
      </c>
      <c r="AD97" s="165">
        <f ca="1">Projekce!AE177</f>
        <v>75038.736842105267</v>
      </c>
      <c r="AE97" s="165">
        <f ca="1">Projekce!AF177</f>
        <v>75590.736842105267</v>
      </c>
      <c r="AF97" s="165">
        <f ca="1">Projekce!AG177</f>
        <v>76142.736842105267</v>
      </c>
      <c r="AG97" s="165">
        <f>Projekce!AH177</f>
        <v>76694.736842105267</v>
      </c>
      <c r="AH97" s="165">
        <f>Projekce!AI177</f>
        <v>73677.894736842107</v>
      </c>
      <c r="AI97" s="165">
        <f>Projekce!AJ177</f>
        <v>70661.052631578947</v>
      </c>
      <c r="AJ97" s="165">
        <f>Projekce!AK177</f>
        <v>67644.210526315801</v>
      </c>
      <c r="AK97" s="165">
        <f>Projekce!AL177</f>
        <v>64627.368421052641</v>
      </c>
      <c r="AL97" s="165">
        <f>Projekce!AM177</f>
        <v>61610.526315789481</v>
      </c>
      <c r="AM97" s="165">
        <f>Projekce!AN177</f>
        <v>60936.84210526316</v>
      </c>
      <c r="AN97" s="165">
        <f>Projekce!AO177</f>
        <v>60263.157894736847</v>
      </c>
      <c r="AO97" s="165">
        <f>Projekce!AP177</f>
        <v>59589.473684210527</v>
      </c>
      <c r="AP97" s="165">
        <f>Projekce!AQ177</f>
        <v>58915.789473684214</v>
      </c>
      <c r="AQ97" s="165">
        <f>Projekce!AR177</f>
        <v>58242.105263157893</v>
      </c>
      <c r="AR97" s="165">
        <f>Projekce!AS177</f>
        <v>57258.947368421053</v>
      </c>
      <c r="AS97" s="165">
        <f>Projekce!AT177</f>
        <v>56275.789473684206</v>
      </c>
      <c r="AT97" s="165">
        <f>Projekce!AU177</f>
        <v>55292.631578947367</v>
      </c>
      <c r="AU97" s="165">
        <f>Projekce!AV177</f>
        <v>54309.473684210519</v>
      </c>
      <c r="AV97" s="165">
        <f>Projekce!AW177</f>
        <v>53326.31578947368</v>
      </c>
      <c r="AW97" s="165">
        <f>Projekce!AX177</f>
        <v>51760</v>
      </c>
      <c r="AX97" s="165">
        <f>Projekce!AY177</f>
        <v>50193.684210526313</v>
      </c>
      <c r="AY97" s="165">
        <f>Projekce!AZ177</f>
        <v>48627.368421052633</v>
      </c>
      <c r="AZ97" s="165">
        <f>Projekce!BA177</f>
        <v>47061.052631578947</v>
      </c>
      <c r="BA97" s="165">
        <f>Projekce!BB177</f>
        <v>45494.736842105267</v>
      </c>
      <c r="BB97" s="165">
        <f>Projekce!BC177</f>
        <v>44610.526315789473</v>
      </c>
      <c r="BC97" s="165">
        <f>Projekce!BD177</f>
        <v>43726.315789473687</v>
      </c>
      <c r="BD97" s="165">
        <f>Projekce!BE177</f>
        <v>42842.105263157893</v>
      </c>
      <c r="BE97" s="165">
        <f>Projekce!BF177</f>
        <v>41957.894736842107</v>
      </c>
      <c r="BF97" s="165">
        <f>Projekce!BG177</f>
        <v>41073.684210526313</v>
      </c>
      <c r="BG97" s="165">
        <f>Projekce!BH177</f>
        <v>41029.473684210527</v>
      </c>
      <c r="BH97" s="165">
        <f>Projekce!BI177</f>
        <v>40985.263157894733</v>
      </c>
      <c r="BI97" s="165">
        <f>Projekce!BJ177</f>
        <v>40941.052631578947</v>
      </c>
      <c r="BJ97" s="165">
        <f>Projekce!BK177</f>
        <v>40896.842105263153</v>
      </c>
      <c r="BK97" s="166">
        <f>Projekce!BL177</f>
        <v>40852.631578947367</v>
      </c>
      <c r="BN97" s="194">
        <f>BN79</f>
        <v>1</v>
      </c>
      <c r="BO97" s="194">
        <f t="shared" ref="BO97:BP97" si="15">BO79</f>
        <v>1</v>
      </c>
      <c r="BP97" s="194">
        <f t="shared" si="15"/>
        <v>1</v>
      </c>
      <c r="BR97" s="265">
        <f ca="1">BR79</f>
        <v>97.107758031255656</v>
      </c>
      <c r="BS97" s="244">
        <f t="shared" ref="BS97:BT97" ca="1" si="16">BS79</f>
        <v>1E-3</v>
      </c>
      <c r="BT97" s="247">
        <f t="shared" ca="1" si="16"/>
        <v>1.42317826555666E-3</v>
      </c>
    </row>
    <row r="98" spans="2:72" x14ac:dyDescent="0.25">
      <c r="B98" s="221" t="s">
        <v>3268</v>
      </c>
      <c r="C98" s="215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>
        <f ca="1">Projekce!Z178</f>
        <v>2012.5</v>
      </c>
      <c r="Z98" s="173">
        <f ca="1">Projekce!AA178</f>
        <v>1105.2083333333335</v>
      </c>
      <c r="AA98" s="173">
        <f ca="1">Projekce!AB178</f>
        <v>1037.5</v>
      </c>
      <c r="AB98" s="173">
        <f ca="1">Projekce!AC178</f>
        <v>831.25</v>
      </c>
      <c r="AC98" s="173">
        <f ca="1">Projekce!AD178</f>
        <v>735.83333333333326</v>
      </c>
      <c r="AD98" s="173">
        <f ca="1">Projekce!AE178</f>
        <v>640.41666666666663</v>
      </c>
      <c r="AE98" s="173">
        <f ca="1">Projekce!AF178</f>
        <v>545</v>
      </c>
      <c r="AF98" s="173">
        <f ca="1">Projekce!AG178</f>
        <v>449.58333333333326</v>
      </c>
      <c r="AG98" s="173">
        <f>Projekce!AH178</f>
        <v>354.16666666666663</v>
      </c>
      <c r="AH98" s="173">
        <f>Projekce!AI178</f>
        <v>318.75</v>
      </c>
      <c r="AI98" s="173">
        <f>Projekce!AJ178</f>
        <v>283.33333333333331</v>
      </c>
      <c r="AJ98" s="173">
        <f>Projekce!AK178</f>
        <v>247.91666666666666</v>
      </c>
      <c r="AK98" s="173">
        <f>Projekce!AL178</f>
        <v>212.5</v>
      </c>
      <c r="AL98" s="173">
        <f>Projekce!AM178</f>
        <v>177.08333333333334</v>
      </c>
      <c r="AM98" s="173">
        <f>Projekce!AN178</f>
        <v>145.83333333333334</v>
      </c>
      <c r="AN98" s="173">
        <f>Projekce!AO178</f>
        <v>114.58333333333334</v>
      </c>
      <c r="AO98" s="173">
        <f>Projekce!AP178</f>
        <v>83.333333333333343</v>
      </c>
      <c r="AP98" s="173">
        <f>Projekce!AQ178</f>
        <v>52.083333333333343</v>
      </c>
      <c r="AQ98" s="173">
        <f>Projekce!AR178</f>
        <v>20.833333333333336</v>
      </c>
      <c r="AR98" s="173">
        <f>Projekce!AS178</f>
        <v>20.833333333333336</v>
      </c>
      <c r="AS98" s="173">
        <f>Projekce!AT178</f>
        <v>20.833333333333336</v>
      </c>
      <c r="AT98" s="173">
        <f>Projekce!AU178</f>
        <v>20.833333333333336</v>
      </c>
      <c r="AU98" s="173">
        <f>Projekce!AV178</f>
        <v>20.833333333333336</v>
      </c>
      <c r="AV98" s="173">
        <f>Projekce!AW178</f>
        <v>20.833333333333336</v>
      </c>
      <c r="AW98" s="173">
        <f>Projekce!AX178</f>
        <v>18.750000000000004</v>
      </c>
      <c r="AX98" s="173">
        <f>Projekce!AY178</f>
        <v>16.666666666666668</v>
      </c>
      <c r="AY98" s="173">
        <f>Projekce!AZ178</f>
        <v>14.583333333333336</v>
      </c>
      <c r="AZ98" s="173">
        <f>Projekce!BA178</f>
        <v>12.500000000000002</v>
      </c>
      <c r="BA98" s="173">
        <f>Projekce!BB178</f>
        <v>10.416666666666668</v>
      </c>
      <c r="BB98" s="173">
        <f>Projekce!BC178</f>
        <v>10.416666666666668</v>
      </c>
      <c r="BC98" s="173">
        <f>Projekce!BD178</f>
        <v>10.416666666666668</v>
      </c>
      <c r="BD98" s="173">
        <f>Projekce!BE178</f>
        <v>10.416666666666668</v>
      </c>
      <c r="BE98" s="173">
        <f>Projekce!BF178</f>
        <v>10.416666666666668</v>
      </c>
      <c r="BF98" s="173">
        <f>Projekce!BG178</f>
        <v>10.416666666666668</v>
      </c>
      <c r="BG98" s="173">
        <f>Projekce!BH178</f>
        <v>10.416666666666668</v>
      </c>
      <c r="BH98" s="173">
        <f>Projekce!BI178</f>
        <v>10.416666666666668</v>
      </c>
      <c r="BI98" s="173">
        <f>Projekce!BJ178</f>
        <v>10.416666666666668</v>
      </c>
      <c r="BJ98" s="173">
        <f>Projekce!BK178</f>
        <v>10.416666666666668</v>
      </c>
      <c r="BK98" s="162">
        <f>Projekce!BL178</f>
        <v>10.416666666666668</v>
      </c>
      <c r="BN98" s="194">
        <f t="shared" ref="BN98:BP98" si="17">BN80</f>
        <v>1</v>
      </c>
      <c r="BO98" s="194">
        <f t="shared" si="17"/>
        <v>1</v>
      </c>
      <c r="BP98" s="194">
        <f t="shared" si="17"/>
        <v>1</v>
      </c>
      <c r="BR98" s="263">
        <f t="shared" ref="BR98:BT98" ca="1" si="18">BR80</f>
        <v>63.48083904246193</v>
      </c>
      <c r="BS98" s="245">
        <f t="shared" ca="1" si="18"/>
        <v>1.8845270930384602E-3</v>
      </c>
      <c r="BT98" s="248">
        <f t="shared" ca="1" si="18"/>
        <v>3.2113177325960999E-4</v>
      </c>
    </row>
    <row r="99" spans="2:72" x14ac:dyDescent="0.25">
      <c r="B99" s="221" t="s">
        <v>3273</v>
      </c>
      <c r="C99" s="215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>
        <f ca="1">Projekce!Z179</f>
        <v>43590.816326530614</v>
      </c>
      <c r="Z99" s="173">
        <f ca="1">Projekce!AA179</f>
        <v>45572.448979591834</v>
      </c>
      <c r="AA99" s="173">
        <f ca="1">Projekce!AB179</f>
        <v>38541.836734693876</v>
      </c>
      <c r="AB99" s="173">
        <f ca="1">Projekce!AC179</f>
        <v>37922.448979591834</v>
      </c>
      <c r="AC99" s="173">
        <f ca="1">Projekce!AD179</f>
        <v>35456.326530612241</v>
      </c>
      <c r="AD99" s="173">
        <f ca="1">Projekce!AE179</f>
        <v>32990.204081632648</v>
      </c>
      <c r="AE99" s="173">
        <f ca="1">Projekce!AF179</f>
        <v>30524.081632653062</v>
      </c>
      <c r="AF99" s="173">
        <f ca="1">Projekce!AG179</f>
        <v>28057.959183673469</v>
      </c>
      <c r="AG99" s="173">
        <f>Projekce!AH179</f>
        <v>25591.836734693879</v>
      </c>
      <c r="AH99" s="173">
        <f>Projekce!AI179</f>
        <v>26287.755102040817</v>
      </c>
      <c r="AI99" s="173">
        <f>Projekce!AJ179</f>
        <v>26983.673469387755</v>
      </c>
      <c r="AJ99" s="173">
        <f>Projekce!AK179</f>
        <v>27679.591836734693</v>
      </c>
      <c r="AK99" s="173">
        <f>Projekce!AL179</f>
        <v>28375.510204081631</v>
      </c>
      <c r="AL99" s="173">
        <f>Projekce!AM179</f>
        <v>29071.428571428569</v>
      </c>
      <c r="AM99" s="173">
        <f>Projekce!AN179</f>
        <v>28551.020408163266</v>
      </c>
      <c r="AN99" s="173">
        <f>Projekce!AO179</f>
        <v>28030.612244897959</v>
      </c>
      <c r="AO99" s="173">
        <f>Projekce!AP179</f>
        <v>27510.204081632655</v>
      </c>
      <c r="AP99" s="173">
        <f>Projekce!AQ179</f>
        <v>26989.795918367348</v>
      </c>
      <c r="AQ99" s="173">
        <f>Projekce!AR179</f>
        <v>26469.387755102045</v>
      </c>
      <c r="AR99" s="173">
        <f>Projekce!AS179</f>
        <v>26077.551020408166</v>
      </c>
      <c r="AS99" s="173">
        <f>Projekce!AT179</f>
        <v>25685.71428571429</v>
      </c>
      <c r="AT99" s="173">
        <f>Projekce!AU179</f>
        <v>25293.87755102041</v>
      </c>
      <c r="AU99" s="173">
        <f>Projekce!AV179</f>
        <v>24902.040816326535</v>
      </c>
      <c r="AV99" s="173">
        <f>Projekce!AW179</f>
        <v>24510.204081632655</v>
      </c>
      <c r="AW99" s="173">
        <f>Projekce!AX179</f>
        <v>24442.857142857145</v>
      </c>
      <c r="AX99" s="173">
        <f>Projekce!AY179</f>
        <v>24375.510204081635</v>
      </c>
      <c r="AY99" s="173">
        <f>Projekce!AZ179</f>
        <v>24308.163265306124</v>
      </c>
      <c r="AZ99" s="173">
        <f>Projekce!BA179</f>
        <v>24240.816326530614</v>
      </c>
      <c r="BA99" s="173">
        <f>Projekce!BB179</f>
        <v>24173.469387755104</v>
      </c>
      <c r="BB99" s="173">
        <f>Projekce!BC179</f>
        <v>22287.755102040817</v>
      </c>
      <c r="BC99" s="173">
        <f>Projekce!BD179</f>
        <v>20402.040816326531</v>
      </c>
      <c r="BD99" s="173">
        <f>Projekce!BE179</f>
        <v>18516.326530612245</v>
      </c>
      <c r="BE99" s="173">
        <f>Projekce!BF179</f>
        <v>16630.612244897959</v>
      </c>
      <c r="BF99" s="173">
        <f>Projekce!BG179</f>
        <v>14744.897959183672</v>
      </c>
      <c r="BG99" s="173">
        <f>Projekce!BH179</f>
        <v>14653.061224489795</v>
      </c>
      <c r="BH99" s="173">
        <f>Projekce!BI179</f>
        <v>14561.224489795917</v>
      </c>
      <c r="BI99" s="173">
        <f>Projekce!BJ179</f>
        <v>14469.387755102041</v>
      </c>
      <c r="BJ99" s="173">
        <f>Projekce!BK179</f>
        <v>14377.551020408164</v>
      </c>
      <c r="BK99" s="162">
        <f>Projekce!BL179</f>
        <v>14285.714285714286</v>
      </c>
      <c r="BN99" s="194">
        <f t="shared" ref="BN99:BP99" si="19">BN81</f>
        <v>1</v>
      </c>
      <c r="BO99" s="194">
        <f t="shared" si="19"/>
        <v>1</v>
      </c>
      <c r="BP99" s="194">
        <f t="shared" si="19"/>
        <v>1</v>
      </c>
      <c r="BR99" s="263">
        <f t="shared" ref="BR99:BT99" ca="1" si="20">BR81</f>
        <v>55.42024356714726</v>
      </c>
      <c r="BS99" s="245">
        <f t="shared" ca="1" si="20"/>
        <v>9.9999999999989008E-4</v>
      </c>
      <c r="BT99" s="248">
        <f t="shared" ca="1" si="20"/>
        <v>9.9999999999780007E-5</v>
      </c>
    </row>
    <row r="100" spans="2:72" x14ac:dyDescent="0.25">
      <c r="B100" s="221" t="s">
        <v>3253</v>
      </c>
      <c r="C100" s="215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>
        <f ca="1">Projekce!Z180</f>
        <v>6121.0526315789475</v>
      </c>
      <c r="Z100" s="173">
        <f ca="1">Projekce!AA180</f>
        <v>8387.3684210526317</v>
      </c>
      <c r="AA100" s="173">
        <f ca="1">Projekce!AB180</f>
        <v>9476.8421052631584</v>
      </c>
      <c r="AB100" s="173">
        <f ca="1">Projekce!AC180</f>
        <v>10148.42105263158</v>
      </c>
      <c r="AC100" s="173">
        <f ca="1">Projekce!AD180</f>
        <v>10794.526315789475</v>
      </c>
      <c r="AD100" s="173">
        <f ca="1">Projekce!AE180</f>
        <v>11440.631578947368</v>
      </c>
      <c r="AE100" s="173">
        <f ca="1">Projekce!AF180</f>
        <v>12086.736842105263</v>
      </c>
      <c r="AF100" s="173">
        <f ca="1">Projekce!AG180</f>
        <v>12732.842105263157</v>
      </c>
      <c r="AG100" s="173">
        <f>Projekce!AH180</f>
        <v>13378.947368421052</v>
      </c>
      <c r="AH100" s="173">
        <f>Projekce!AI180</f>
        <v>14574.736842105262</v>
      </c>
      <c r="AI100" s="173">
        <f>Projekce!AJ180</f>
        <v>15770.526315789473</v>
      </c>
      <c r="AJ100" s="173">
        <f>Projekce!AK180</f>
        <v>16966.315789473683</v>
      </c>
      <c r="AK100" s="173">
        <f>Projekce!AL180</f>
        <v>18162.105263157893</v>
      </c>
      <c r="AL100" s="173">
        <f>Projekce!AM180</f>
        <v>19357.894736842103</v>
      </c>
      <c r="AM100" s="173">
        <f>Projekce!AN180</f>
        <v>20637.894736842103</v>
      </c>
      <c r="AN100" s="173">
        <f>Projekce!AO180</f>
        <v>21917.894736842103</v>
      </c>
      <c r="AO100" s="173">
        <f>Projekce!AP180</f>
        <v>23197.894736842103</v>
      </c>
      <c r="AP100" s="173">
        <f>Projekce!AQ180</f>
        <v>24477.894736842103</v>
      </c>
      <c r="AQ100" s="173">
        <f>Projekce!AR180</f>
        <v>25757.894736842103</v>
      </c>
      <c r="AR100" s="173">
        <f>Projekce!AS180</f>
        <v>27197.894736842103</v>
      </c>
      <c r="AS100" s="173">
        <f>Projekce!AT180</f>
        <v>28637.894736842107</v>
      </c>
      <c r="AT100" s="173">
        <f>Projekce!AU180</f>
        <v>30077.894736842107</v>
      </c>
      <c r="AU100" s="173">
        <f>Projekce!AV180</f>
        <v>31517.894736842107</v>
      </c>
      <c r="AV100" s="173">
        <f>Projekce!AW180</f>
        <v>32957.894736842107</v>
      </c>
      <c r="AW100" s="173">
        <f>Projekce!AX180</f>
        <v>33520</v>
      </c>
      <c r="AX100" s="173">
        <f>Projekce!AY180</f>
        <v>34082.1052631579</v>
      </c>
      <c r="AY100" s="173">
        <f>Projekce!AZ180</f>
        <v>34644.210526315794</v>
      </c>
      <c r="AZ100" s="173">
        <f>Projekce!BA180</f>
        <v>35206.315789473694</v>
      </c>
      <c r="BA100" s="173">
        <f>Projekce!BB180</f>
        <v>35768.421052631587</v>
      </c>
      <c r="BB100" s="173">
        <f>Projekce!BC180</f>
        <v>36425.26315789474</v>
      </c>
      <c r="BC100" s="173">
        <f>Projekce!BD180</f>
        <v>37082.1052631579</v>
      </c>
      <c r="BD100" s="173">
        <f>Projekce!BE180</f>
        <v>37738.947368421053</v>
      </c>
      <c r="BE100" s="173">
        <f>Projekce!BF180</f>
        <v>38395.789473684214</v>
      </c>
      <c r="BF100" s="173">
        <f>Projekce!BG180</f>
        <v>39052.631578947367</v>
      </c>
      <c r="BG100" s="173">
        <f>Projekce!BH180</f>
        <v>38608.42105263158</v>
      </c>
      <c r="BH100" s="173">
        <f>Projekce!BI180</f>
        <v>38164.210526315786</v>
      </c>
      <c r="BI100" s="173">
        <f>Projekce!BJ180</f>
        <v>37720</v>
      </c>
      <c r="BJ100" s="173">
        <f>Projekce!BK180</f>
        <v>37275.789473684206</v>
      </c>
      <c r="BK100" s="162">
        <f>Projekce!BL180</f>
        <v>36831.57894736842</v>
      </c>
      <c r="BN100" s="194">
        <f t="shared" ref="BN100:BP100" si="21">BN82</f>
        <v>1</v>
      </c>
      <c r="BO100" s="194">
        <f t="shared" si="21"/>
        <v>0</v>
      </c>
      <c r="BP100" s="194">
        <f t="shared" si="21"/>
        <v>0</v>
      </c>
      <c r="BR100" s="264">
        <f t="shared" ref="BR100:BT100" si="22">BR82</f>
        <v>0</v>
      </c>
      <c r="BS100" s="245">
        <f t="shared" si="22"/>
        <v>0</v>
      </c>
      <c r="BT100" s="248">
        <f t="shared" si="22"/>
        <v>0</v>
      </c>
    </row>
    <row r="101" spans="2:72" x14ac:dyDescent="0.25">
      <c r="B101" s="221" t="s">
        <v>3274</v>
      </c>
      <c r="C101" s="215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>
        <f ca="1">Projekce!Z181</f>
        <v>346.66666666666669</v>
      </c>
      <c r="Z101" s="173">
        <f ca="1">Projekce!AA181</f>
        <v>322.22222222222223</v>
      </c>
      <c r="AA101" s="173">
        <f ca="1">Projekce!AB181</f>
        <v>348.88888888888886</v>
      </c>
      <c r="AB101" s="173">
        <f ca="1">Projekce!AC181</f>
        <v>388.88888888888886</v>
      </c>
      <c r="AC101" s="173">
        <f ca="1">Projekce!AD181</f>
        <v>606.66666666666663</v>
      </c>
      <c r="AD101" s="173">
        <f ca="1">Projekce!AE181</f>
        <v>824.44444444444446</v>
      </c>
      <c r="AE101" s="173">
        <f ca="1">Projekce!AF181</f>
        <v>1042.2222222222222</v>
      </c>
      <c r="AF101" s="173">
        <f ca="1">Projekce!AG181</f>
        <v>1260</v>
      </c>
      <c r="AG101" s="173">
        <f>Projekce!AH181</f>
        <v>1477.7777777777778</v>
      </c>
      <c r="AH101" s="173">
        <f>Projekce!AI181</f>
        <v>1393.3333333333335</v>
      </c>
      <c r="AI101" s="173">
        <f>Projekce!AJ181</f>
        <v>1308.8888888888889</v>
      </c>
      <c r="AJ101" s="173">
        <f>Projekce!AK181</f>
        <v>1224.4444444444446</v>
      </c>
      <c r="AK101" s="173">
        <f>Projekce!AL181</f>
        <v>1140</v>
      </c>
      <c r="AL101" s="173">
        <f>Projekce!AM181</f>
        <v>1055.5555555555557</v>
      </c>
      <c r="AM101" s="173">
        <f>Projekce!AN181</f>
        <v>1031.1111111111111</v>
      </c>
      <c r="AN101" s="173">
        <f>Projekce!AO181</f>
        <v>1006.6666666666667</v>
      </c>
      <c r="AO101" s="173">
        <f>Projekce!AP181</f>
        <v>982.22222222222217</v>
      </c>
      <c r="AP101" s="173">
        <f>Projekce!AQ181</f>
        <v>957.77777777777771</v>
      </c>
      <c r="AQ101" s="173">
        <f>Projekce!AR181</f>
        <v>933.33333333333326</v>
      </c>
      <c r="AR101" s="173">
        <f>Projekce!AS181</f>
        <v>980</v>
      </c>
      <c r="AS101" s="173">
        <f>Projekce!AT181</f>
        <v>1026.6666666666667</v>
      </c>
      <c r="AT101" s="173">
        <f>Projekce!AU181</f>
        <v>1073.3333333333333</v>
      </c>
      <c r="AU101" s="173">
        <f>Projekce!AV181</f>
        <v>1120</v>
      </c>
      <c r="AV101" s="173">
        <f>Projekce!AW181</f>
        <v>1166.6666666666667</v>
      </c>
      <c r="AW101" s="173">
        <f>Projekce!AX181</f>
        <v>1080</v>
      </c>
      <c r="AX101" s="173">
        <f>Projekce!AY181</f>
        <v>993.33333333333337</v>
      </c>
      <c r="AY101" s="173">
        <f>Projekce!AZ181</f>
        <v>906.66666666666674</v>
      </c>
      <c r="AZ101" s="173">
        <f>Projekce!BA181</f>
        <v>820</v>
      </c>
      <c r="BA101" s="173">
        <f>Projekce!BB181</f>
        <v>733.33333333333337</v>
      </c>
      <c r="BB101" s="173">
        <f>Projekce!BC181</f>
        <v>648.88888888888891</v>
      </c>
      <c r="BC101" s="173">
        <f>Projekce!BD181</f>
        <v>564.44444444444446</v>
      </c>
      <c r="BD101" s="173">
        <f>Projekce!BE181</f>
        <v>480.00000000000006</v>
      </c>
      <c r="BE101" s="173">
        <f>Projekce!BF181</f>
        <v>395.55555555555554</v>
      </c>
      <c r="BF101" s="173">
        <f>Projekce!BG181</f>
        <v>311.11111111111114</v>
      </c>
      <c r="BG101" s="173">
        <f>Projekce!BH181</f>
        <v>337.77777777777783</v>
      </c>
      <c r="BH101" s="173">
        <f>Projekce!BI181</f>
        <v>364.44444444444446</v>
      </c>
      <c r="BI101" s="173">
        <f>Projekce!BJ181</f>
        <v>391.11111111111114</v>
      </c>
      <c r="BJ101" s="173">
        <f>Projekce!BK181</f>
        <v>417.77777777777783</v>
      </c>
      <c r="BK101" s="162">
        <f>Projekce!BL181</f>
        <v>444.44444444444446</v>
      </c>
      <c r="BN101" s="194">
        <f t="shared" ref="BN101:BP101" si="23">BN83</f>
        <v>1</v>
      </c>
      <c r="BO101" s="194">
        <f t="shared" si="23"/>
        <v>1</v>
      </c>
      <c r="BP101" s="194">
        <f t="shared" si="23"/>
        <v>1</v>
      </c>
      <c r="BR101" s="263">
        <f t="shared" ref="BR101:BT101" ca="1" si="24">BR83</f>
        <v>91.700000000000017</v>
      </c>
      <c r="BS101" s="245">
        <f t="shared" ca="1" si="24"/>
        <v>0.03</v>
      </c>
      <c r="BT101" s="248">
        <f t="shared" ca="1" si="24"/>
        <v>4.0000000000000001E-3</v>
      </c>
    </row>
    <row r="102" spans="2:72" x14ac:dyDescent="0.25">
      <c r="B102" s="221" t="s">
        <v>3209</v>
      </c>
      <c r="C102" s="215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>
        <f>Projekce!Z182</f>
        <v>0</v>
      </c>
      <c r="Z102" s="173">
        <f>Projekce!AA182</f>
        <v>0</v>
      </c>
      <c r="AA102" s="173">
        <f>Projekce!AB182</f>
        <v>0</v>
      </c>
      <c r="AB102" s="173">
        <f>Projekce!AC182</f>
        <v>0</v>
      </c>
      <c r="AC102" s="173">
        <f>Projekce!AD182</f>
        <v>0</v>
      </c>
      <c r="AD102" s="173">
        <f>Projekce!AE182</f>
        <v>0</v>
      </c>
      <c r="AE102" s="173">
        <f>Projekce!AF182</f>
        <v>0</v>
      </c>
      <c r="AF102" s="173">
        <f>Projekce!AG182</f>
        <v>0</v>
      </c>
      <c r="AG102" s="173">
        <f>Projekce!AH182</f>
        <v>0</v>
      </c>
      <c r="AH102" s="173">
        <f>Projekce!AI182</f>
        <v>0</v>
      </c>
      <c r="AI102" s="173">
        <f>Projekce!AJ182</f>
        <v>0</v>
      </c>
      <c r="AJ102" s="173">
        <f>Projekce!AK182</f>
        <v>0</v>
      </c>
      <c r="AK102" s="173">
        <f>Projekce!AL182</f>
        <v>0</v>
      </c>
      <c r="AL102" s="173">
        <f>Projekce!AM182</f>
        <v>0</v>
      </c>
      <c r="AM102" s="173">
        <f>Projekce!AN182</f>
        <v>0</v>
      </c>
      <c r="AN102" s="173">
        <f>Projekce!AO182</f>
        <v>0</v>
      </c>
      <c r="AO102" s="173">
        <f>Projekce!AP182</f>
        <v>0</v>
      </c>
      <c r="AP102" s="173">
        <f>Projekce!AQ182</f>
        <v>0</v>
      </c>
      <c r="AQ102" s="173">
        <f>Projekce!AR182</f>
        <v>0</v>
      </c>
      <c r="AR102" s="173">
        <f>Projekce!AS182</f>
        <v>0</v>
      </c>
      <c r="AS102" s="173">
        <f>Projekce!AT182</f>
        <v>0</v>
      </c>
      <c r="AT102" s="173">
        <f>Projekce!AU182</f>
        <v>0</v>
      </c>
      <c r="AU102" s="173">
        <f>Projekce!AV182</f>
        <v>0</v>
      </c>
      <c r="AV102" s="173">
        <f>Projekce!AW182</f>
        <v>0</v>
      </c>
      <c r="AW102" s="173">
        <f>Projekce!AX182</f>
        <v>0</v>
      </c>
      <c r="AX102" s="173">
        <f>Projekce!AY182</f>
        <v>0</v>
      </c>
      <c r="AY102" s="173">
        <f>Projekce!AZ182</f>
        <v>0</v>
      </c>
      <c r="AZ102" s="173">
        <f>Projekce!BA182</f>
        <v>0</v>
      </c>
      <c r="BA102" s="173">
        <f>Projekce!BB182</f>
        <v>0</v>
      </c>
      <c r="BB102" s="173">
        <f>Projekce!BC182</f>
        <v>0</v>
      </c>
      <c r="BC102" s="173">
        <f>Projekce!BD182</f>
        <v>0</v>
      </c>
      <c r="BD102" s="173">
        <f>Projekce!BE182</f>
        <v>0</v>
      </c>
      <c r="BE102" s="173">
        <f>Projekce!BF182</f>
        <v>0</v>
      </c>
      <c r="BF102" s="173">
        <f>Projekce!BG182</f>
        <v>0</v>
      </c>
      <c r="BG102" s="173">
        <f>Projekce!BH182</f>
        <v>0</v>
      </c>
      <c r="BH102" s="173">
        <f>Projekce!BI182</f>
        <v>0</v>
      </c>
      <c r="BI102" s="173">
        <f>Projekce!BJ182</f>
        <v>0</v>
      </c>
      <c r="BJ102" s="173">
        <f>Projekce!BK182</f>
        <v>0</v>
      </c>
      <c r="BK102" s="162">
        <f>Projekce!BL182</f>
        <v>0</v>
      </c>
      <c r="BN102" s="194">
        <f t="shared" ref="BN102:BP102" si="25">BN84</f>
        <v>0</v>
      </c>
      <c r="BO102" s="194">
        <f t="shared" si="25"/>
        <v>0</v>
      </c>
      <c r="BP102" s="194">
        <f t="shared" si="25"/>
        <v>0</v>
      </c>
      <c r="BR102" s="264">
        <f t="shared" ref="BR102:BT102" si="26">BR84</f>
        <v>0</v>
      </c>
      <c r="BS102" s="245">
        <f t="shared" si="26"/>
        <v>0</v>
      </c>
      <c r="BT102" s="248">
        <f t="shared" si="26"/>
        <v>0</v>
      </c>
    </row>
    <row r="103" spans="2:72" x14ac:dyDescent="0.25">
      <c r="B103" s="221" t="s">
        <v>3210</v>
      </c>
      <c r="C103" s="215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>
        <f>Projekce!Z183</f>
        <v>0</v>
      </c>
      <c r="Z103" s="173">
        <f>Projekce!AA183</f>
        <v>0</v>
      </c>
      <c r="AA103" s="173">
        <f>Projekce!AB183</f>
        <v>0</v>
      </c>
      <c r="AB103" s="173">
        <f>Projekce!AC183</f>
        <v>0</v>
      </c>
      <c r="AC103" s="173">
        <f>Projekce!AD183</f>
        <v>0</v>
      </c>
      <c r="AD103" s="173">
        <f>Projekce!AE183</f>
        <v>0</v>
      </c>
      <c r="AE103" s="173">
        <f>Projekce!AF183</f>
        <v>0</v>
      </c>
      <c r="AF103" s="173">
        <f>Projekce!AG183</f>
        <v>0</v>
      </c>
      <c r="AG103" s="173">
        <f>Projekce!AH183</f>
        <v>0</v>
      </c>
      <c r="AH103" s="173">
        <f>Projekce!AI183</f>
        <v>0</v>
      </c>
      <c r="AI103" s="173">
        <f>Projekce!AJ183</f>
        <v>0</v>
      </c>
      <c r="AJ103" s="173">
        <f>Projekce!AK183</f>
        <v>0</v>
      </c>
      <c r="AK103" s="173">
        <f>Projekce!AL183</f>
        <v>0</v>
      </c>
      <c r="AL103" s="173">
        <f>Projekce!AM183</f>
        <v>0</v>
      </c>
      <c r="AM103" s="173">
        <f>Projekce!AN183</f>
        <v>0</v>
      </c>
      <c r="AN103" s="173">
        <f>Projekce!AO183</f>
        <v>0</v>
      </c>
      <c r="AO103" s="173">
        <f>Projekce!AP183</f>
        <v>0</v>
      </c>
      <c r="AP103" s="173">
        <f>Projekce!AQ183</f>
        <v>0</v>
      </c>
      <c r="AQ103" s="173">
        <f>Projekce!AR183</f>
        <v>0</v>
      </c>
      <c r="AR103" s="173">
        <f>Projekce!AS183</f>
        <v>0</v>
      </c>
      <c r="AS103" s="173">
        <f>Projekce!AT183</f>
        <v>0</v>
      </c>
      <c r="AT103" s="173">
        <f>Projekce!AU183</f>
        <v>0</v>
      </c>
      <c r="AU103" s="173">
        <f>Projekce!AV183</f>
        <v>0</v>
      </c>
      <c r="AV103" s="173">
        <f>Projekce!AW183</f>
        <v>0</v>
      </c>
      <c r="AW103" s="173">
        <f>Projekce!AX183</f>
        <v>0</v>
      </c>
      <c r="AX103" s="173">
        <f>Projekce!AY183</f>
        <v>0</v>
      </c>
      <c r="AY103" s="173">
        <f>Projekce!AZ183</f>
        <v>0</v>
      </c>
      <c r="AZ103" s="173">
        <f>Projekce!BA183</f>
        <v>0</v>
      </c>
      <c r="BA103" s="173">
        <f>Projekce!BB183</f>
        <v>0</v>
      </c>
      <c r="BB103" s="173">
        <f>Projekce!BC183</f>
        <v>0</v>
      </c>
      <c r="BC103" s="173">
        <f>Projekce!BD183</f>
        <v>0</v>
      </c>
      <c r="BD103" s="173">
        <f>Projekce!BE183</f>
        <v>0</v>
      </c>
      <c r="BE103" s="173">
        <f>Projekce!BF183</f>
        <v>0</v>
      </c>
      <c r="BF103" s="173">
        <f>Projekce!BG183</f>
        <v>0</v>
      </c>
      <c r="BG103" s="173">
        <f>Projekce!BH183</f>
        <v>0</v>
      </c>
      <c r="BH103" s="173">
        <f>Projekce!BI183</f>
        <v>0</v>
      </c>
      <c r="BI103" s="173">
        <f>Projekce!BJ183</f>
        <v>0</v>
      </c>
      <c r="BJ103" s="173">
        <f>Projekce!BK183</f>
        <v>0</v>
      </c>
      <c r="BK103" s="162">
        <f>Projekce!BL183</f>
        <v>0</v>
      </c>
      <c r="BN103" s="194">
        <f t="shared" ref="BN103:BP103" si="27">BN85</f>
        <v>0</v>
      </c>
      <c r="BO103" s="194">
        <f t="shared" si="27"/>
        <v>0</v>
      </c>
      <c r="BP103" s="194">
        <f t="shared" si="27"/>
        <v>0</v>
      </c>
      <c r="BR103" s="264">
        <f t="shared" ref="BR103:BT103" si="28">BR85</f>
        <v>0</v>
      </c>
      <c r="BS103" s="245">
        <f t="shared" si="28"/>
        <v>0</v>
      </c>
      <c r="BT103" s="248">
        <f t="shared" si="28"/>
        <v>0</v>
      </c>
    </row>
    <row r="104" spans="2:72" x14ac:dyDescent="0.25">
      <c r="B104" s="221" t="s">
        <v>3252</v>
      </c>
      <c r="C104" s="215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>
        <f ca="1">Projekce!Z184</f>
        <v>0</v>
      </c>
      <c r="Z104" s="173">
        <f ca="1">Projekce!AA184</f>
        <v>0</v>
      </c>
      <c r="AA104" s="173">
        <f ca="1">Projekce!AB184</f>
        <v>0</v>
      </c>
      <c r="AB104" s="173">
        <f ca="1">Projekce!AC184</f>
        <v>0</v>
      </c>
      <c r="AC104" s="173">
        <f ca="1">Projekce!AD184</f>
        <v>28</v>
      </c>
      <c r="AD104" s="173">
        <f ca="1">Projekce!AE184</f>
        <v>56</v>
      </c>
      <c r="AE104" s="173">
        <f ca="1">Projekce!AF184</f>
        <v>84</v>
      </c>
      <c r="AF104" s="173">
        <f ca="1">Projekce!AG184</f>
        <v>112</v>
      </c>
      <c r="AG104" s="173">
        <f>Projekce!AH184</f>
        <v>140</v>
      </c>
      <c r="AH104" s="173">
        <f>Projekce!AI184</f>
        <v>152</v>
      </c>
      <c r="AI104" s="173">
        <f>Projekce!AJ184</f>
        <v>164</v>
      </c>
      <c r="AJ104" s="173">
        <f>Projekce!AK184</f>
        <v>176</v>
      </c>
      <c r="AK104" s="173">
        <f>Projekce!AL184</f>
        <v>188</v>
      </c>
      <c r="AL104" s="173">
        <f>Projekce!AM184</f>
        <v>200</v>
      </c>
      <c r="AM104" s="173">
        <f>Projekce!AN184</f>
        <v>208</v>
      </c>
      <c r="AN104" s="173">
        <f>Projekce!AO184</f>
        <v>216</v>
      </c>
      <c r="AO104" s="173">
        <f>Projekce!AP184</f>
        <v>224</v>
      </c>
      <c r="AP104" s="173">
        <f>Projekce!AQ184</f>
        <v>232</v>
      </c>
      <c r="AQ104" s="173">
        <f>Projekce!AR184</f>
        <v>240</v>
      </c>
      <c r="AR104" s="173">
        <f>Projekce!AS184</f>
        <v>260</v>
      </c>
      <c r="AS104" s="173">
        <f>Projekce!AT184</f>
        <v>280</v>
      </c>
      <c r="AT104" s="173">
        <f>Projekce!AU184</f>
        <v>300</v>
      </c>
      <c r="AU104" s="173">
        <f>Projekce!AV184</f>
        <v>320</v>
      </c>
      <c r="AV104" s="173">
        <f>Projekce!AW184</f>
        <v>340</v>
      </c>
      <c r="AW104" s="173">
        <f>Projekce!AX184</f>
        <v>372</v>
      </c>
      <c r="AX104" s="173">
        <f>Projekce!AY184</f>
        <v>404</v>
      </c>
      <c r="AY104" s="173">
        <f>Projekce!AZ184</f>
        <v>436</v>
      </c>
      <c r="AZ104" s="173">
        <f>Projekce!BA184</f>
        <v>468</v>
      </c>
      <c r="BA104" s="173">
        <f>Projekce!BB184</f>
        <v>500</v>
      </c>
      <c r="BB104" s="173">
        <f>Projekce!BC184</f>
        <v>536</v>
      </c>
      <c r="BC104" s="173">
        <f>Projekce!BD184</f>
        <v>572</v>
      </c>
      <c r="BD104" s="173">
        <f>Projekce!BE184</f>
        <v>608</v>
      </c>
      <c r="BE104" s="173">
        <f>Projekce!BF184</f>
        <v>644</v>
      </c>
      <c r="BF104" s="173">
        <f>Projekce!BG184</f>
        <v>680</v>
      </c>
      <c r="BG104" s="173">
        <f>Projekce!BH184</f>
        <v>720</v>
      </c>
      <c r="BH104" s="173">
        <f>Projekce!BI184</f>
        <v>760</v>
      </c>
      <c r="BI104" s="173">
        <f>Projekce!BJ184</f>
        <v>800</v>
      </c>
      <c r="BJ104" s="173">
        <f>Projekce!BK184</f>
        <v>840</v>
      </c>
      <c r="BK104" s="162">
        <f>Projekce!BL184</f>
        <v>880</v>
      </c>
      <c r="BN104" s="194">
        <f t="shared" ref="BN104:BP104" si="29">BN86</f>
        <v>1</v>
      </c>
      <c r="BO104" s="194">
        <f t="shared" si="29"/>
        <v>0</v>
      </c>
      <c r="BP104" s="194">
        <f t="shared" si="29"/>
        <v>0</v>
      </c>
      <c r="BR104" s="264">
        <f t="shared" ref="BR104:BT104" si="30">BR86</f>
        <v>0</v>
      </c>
      <c r="BS104" s="245">
        <f t="shared" si="30"/>
        <v>0</v>
      </c>
      <c r="BT104" s="248">
        <f t="shared" si="30"/>
        <v>0</v>
      </c>
    </row>
    <row r="105" spans="2:72" x14ac:dyDescent="0.25">
      <c r="B105" s="221" t="s">
        <v>3269</v>
      </c>
      <c r="C105" s="215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>
        <f>Projekce!Z185</f>
        <v>0</v>
      </c>
      <c r="Z105" s="173">
        <f>Projekce!AA185</f>
        <v>0</v>
      </c>
      <c r="AA105" s="173">
        <f>Projekce!AB185</f>
        <v>0</v>
      </c>
      <c r="AB105" s="173">
        <f>Projekce!AC185</f>
        <v>0</v>
      </c>
      <c r="AC105" s="173">
        <f>Projekce!AD185</f>
        <v>0</v>
      </c>
      <c r="AD105" s="173">
        <f>Projekce!AE185</f>
        <v>0</v>
      </c>
      <c r="AE105" s="173">
        <f>Projekce!AF185</f>
        <v>0</v>
      </c>
      <c r="AF105" s="173">
        <f>Projekce!AG185</f>
        <v>0</v>
      </c>
      <c r="AG105" s="173">
        <f>Projekce!AH185</f>
        <v>0</v>
      </c>
      <c r="AH105" s="173">
        <f>Projekce!AI185</f>
        <v>0</v>
      </c>
      <c r="AI105" s="173">
        <f>Projekce!AJ185</f>
        <v>0</v>
      </c>
      <c r="AJ105" s="173">
        <f>Projekce!AK185</f>
        <v>0</v>
      </c>
      <c r="AK105" s="173">
        <f>Projekce!AL185</f>
        <v>0</v>
      </c>
      <c r="AL105" s="173">
        <f>Projekce!AM185</f>
        <v>0</v>
      </c>
      <c r="AM105" s="173">
        <f>Projekce!AN185</f>
        <v>0</v>
      </c>
      <c r="AN105" s="173">
        <f>Projekce!AO185</f>
        <v>0</v>
      </c>
      <c r="AO105" s="173">
        <f>Projekce!AP185</f>
        <v>0</v>
      </c>
      <c r="AP105" s="173">
        <f>Projekce!AQ185</f>
        <v>0</v>
      </c>
      <c r="AQ105" s="173">
        <f>Projekce!AR185</f>
        <v>0</v>
      </c>
      <c r="AR105" s="173">
        <f>Projekce!AS185</f>
        <v>0</v>
      </c>
      <c r="AS105" s="173">
        <f>Projekce!AT185</f>
        <v>0</v>
      </c>
      <c r="AT105" s="173">
        <f>Projekce!AU185</f>
        <v>0</v>
      </c>
      <c r="AU105" s="173">
        <f>Projekce!AV185</f>
        <v>0</v>
      </c>
      <c r="AV105" s="173">
        <f>Projekce!AW185</f>
        <v>0</v>
      </c>
      <c r="AW105" s="173">
        <f>Projekce!AX185</f>
        <v>0</v>
      </c>
      <c r="AX105" s="173">
        <f>Projekce!AY185</f>
        <v>0</v>
      </c>
      <c r="AY105" s="173">
        <f>Projekce!AZ185</f>
        <v>0</v>
      </c>
      <c r="AZ105" s="173">
        <f>Projekce!BA185</f>
        <v>0</v>
      </c>
      <c r="BA105" s="173">
        <f>Projekce!BB185</f>
        <v>0</v>
      </c>
      <c r="BB105" s="173">
        <f>Projekce!BC185</f>
        <v>0</v>
      </c>
      <c r="BC105" s="173">
        <f>Projekce!BD185</f>
        <v>0</v>
      </c>
      <c r="BD105" s="173">
        <f>Projekce!BE185</f>
        <v>0</v>
      </c>
      <c r="BE105" s="173">
        <f>Projekce!BF185</f>
        <v>0</v>
      </c>
      <c r="BF105" s="173">
        <f>Projekce!BG185</f>
        <v>0</v>
      </c>
      <c r="BG105" s="173">
        <f>Projekce!BH185</f>
        <v>0</v>
      </c>
      <c r="BH105" s="173">
        <f>Projekce!BI185</f>
        <v>0</v>
      </c>
      <c r="BI105" s="173">
        <f>Projekce!BJ185</f>
        <v>0</v>
      </c>
      <c r="BJ105" s="173">
        <f>Projekce!BK185</f>
        <v>0</v>
      </c>
      <c r="BK105" s="162">
        <f>Projekce!BL185</f>
        <v>0</v>
      </c>
      <c r="BN105" s="194">
        <f t="shared" ref="BN105:BP105" si="31">BN87</f>
        <v>0</v>
      </c>
      <c r="BO105" s="194">
        <f t="shared" si="31"/>
        <v>0</v>
      </c>
      <c r="BP105" s="194">
        <f t="shared" si="31"/>
        <v>0</v>
      </c>
      <c r="BR105" s="264">
        <f t="shared" ref="BR105:BT105" si="32">BR87</f>
        <v>0</v>
      </c>
      <c r="BS105" s="245">
        <f t="shared" si="32"/>
        <v>0</v>
      </c>
      <c r="BT105" s="248">
        <f t="shared" si="32"/>
        <v>0</v>
      </c>
    </row>
    <row r="106" spans="2:72" x14ac:dyDescent="0.25">
      <c r="B106" s="221" t="s">
        <v>3270</v>
      </c>
      <c r="C106" s="215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>
        <f>Projekce!Z186</f>
        <v>0</v>
      </c>
      <c r="Z106" s="173">
        <f>Projekce!AA186</f>
        <v>0</v>
      </c>
      <c r="AA106" s="173">
        <f>Projekce!AB186</f>
        <v>0</v>
      </c>
      <c r="AB106" s="173">
        <f>Projekce!AC186</f>
        <v>0</v>
      </c>
      <c r="AC106" s="173">
        <f>Projekce!AD186</f>
        <v>0</v>
      </c>
      <c r="AD106" s="173">
        <f>Projekce!AE186</f>
        <v>0</v>
      </c>
      <c r="AE106" s="173">
        <f>Projekce!AF186</f>
        <v>0</v>
      </c>
      <c r="AF106" s="173">
        <f>Projekce!AG186</f>
        <v>0</v>
      </c>
      <c r="AG106" s="173">
        <f>Projekce!AH186</f>
        <v>0</v>
      </c>
      <c r="AH106" s="173">
        <f>Projekce!AI186</f>
        <v>0</v>
      </c>
      <c r="AI106" s="173">
        <f>Projekce!AJ186</f>
        <v>0</v>
      </c>
      <c r="AJ106" s="173">
        <f>Projekce!AK186</f>
        <v>0</v>
      </c>
      <c r="AK106" s="173">
        <f>Projekce!AL186</f>
        <v>0</v>
      </c>
      <c r="AL106" s="173">
        <f>Projekce!AM186</f>
        <v>0</v>
      </c>
      <c r="AM106" s="173">
        <f>Projekce!AN186</f>
        <v>0</v>
      </c>
      <c r="AN106" s="173">
        <f>Projekce!AO186</f>
        <v>0</v>
      </c>
      <c r="AO106" s="173">
        <f>Projekce!AP186</f>
        <v>0</v>
      </c>
      <c r="AP106" s="173">
        <f>Projekce!AQ186</f>
        <v>0</v>
      </c>
      <c r="AQ106" s="173">
        <f>Projekce!AR186</f>
        <v>0</v>
      </c>
      <c r="AR106" s="173">
        <f>Projekce!AS186</f>
        <v>0</v>
      </c>
      <c r="AS106" s="173">
        <f>Projekce!AT186</f>
        <v>0</v>
      </c>
      <c r="AT106" s="173">
        <f>Projekce!AU186</f>
        <v>0</v>
      </c>
      <c r="AU106" s="173">
        <f>Projekce!AV186</f>
        <v>0</v>
      </c>
      <c r="AV106" s="173">
        <f>Projekce!AW186</f>
        <v>0</v>
      </c>
      <c r="AW106" s="173">
        <f>Projekce!AX186</f>
        <v>0</v>
      </c>
      <c r="AX106" s="173">
        <f>Projekce!AY186</f>
        <v>0</v>
      </c>
      <c r="AY106" s="173">
        <f>Projekce!AZ186</f>
        <v>0</v>
      </c>
      <c r="AZ106" s="173">
        <f>Projekce!BA186</f>
        <v>0</v>
      </c>
      <c r="BA106" s="173">
        <f>Projekce!BB186</f>
        <v>0</v>
      </c>
      <c r="BB106" s="173">
        <f>Projekce!BC186</f>
        <v>0</v>
      </c>
      <c r="BC106" s="173">
        <f>Projekce!BD186</f>
        <v>0</v>
      </c>
      <c r="BD106" s="173">
        <f>Projekce!BE186</f>
        <v>0</v>
      </c>
      <c r="BE106" s="173">
        <f>Projekce!BF186</f>
        <v>0</v>
      </c>
      <c r="BF106" s="173">
        <f>Projekce!BG186</f>
        <v>0</v>
      </c>
      <c r="BG106" s="173">
        <f>Projekce!BH186</f>
        <v>0</v>
      </c>
      <c r="BH106" s="173">
        <f>Projekce!BI186</f>
        <v>0</v>
      </c>
      <c r="BI106" s="173">
        <f>Projekce!BJ186</f>
        <v>0</v>
      </c>
      <c r="BJ106" s="173">
        <f>Projekce!BK186</f>
        <v>0</v>
      </c>
      <c r="BK106" s="162">
        <f>Projekce!BL186</f>
        <v>0</v>
      </c>
      <c r="BN106" s="194">
        <f t="shared" ref="BN106:BP106" si="33">BN88</f>
        <v>0</v>
      </c>
      <c r="BO106" s="194">
        <f t="shared" si="33"/>
        <v>0</v>
      </c>
      <c r="BP106" s="194">
        <f t="shared" si="33"/>
        <v>0</v>
      </c>
      <c r="BR106" s="264">
        <f t="shared" ref="BR106:BT106" si="34">BR88</f>
        <v>0</v>
      </c>
      <c r="BS106" s="245">
        <f t="shared" si="34"/>
        <v>0</v>
      </c>
      <c r="BT106" s="248">
        <f t="shared" si="34"/>
        <v>0</v>
      </c>
    </row>
    <row r="107" spans="2:72" x14ac:dyDescent="0.25">
      <c r="B107" s="221" t="s">
        <v>3271</v>
      </c>
      <c r="C107" s="215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>
        <f>Projekce!Z187</f>
        <v>0</v>
      </c>
      <c r="Z107" s="173">
        <f>Projekce!AA187</f>
        <v>0</v>
      </c>
      <c r="AA107" s="173">
        <f>Projekce!AB187</f>
        <v>0</v>
      </c>
      <c r="AB107" s="173">
        <f>Projekce!AC187</f>
        <v>0</v>
      </c>
      <c r="AC107" s="173">
        <f>Projekce!AD187</f>
        <v>0</v>
      </c>
      <c r="AD107" s="173">
        <f>Projekce!AE187</f>
        <v>0</v>
      </c>
      <c r="AE107" s="173">
        <f>Projekce!AF187</f>
        <v>0</v>
      </c>
      <c r="AF107" s="173">
        <f>Projekce!AG187</f>
        <v>0</v>
      </c>
      <c r="AG107" s="173">
        <f>Projekce!AH187</f>
        <v>0</v>
      </c>
      <c r="AH107" s="173">
        <f>Projekce!AI187</f>
        <v>0</v>
      </c>
      <c r="AI107" s="173">
        <f>Projekce!AJ187</f>
        <v>0</v>
      </c>
      <c r="AJ107" s="173">
        <f>Projekce!AK187</f>
        <v>0</v>
      </c>
      <c r="AK107" s="173">
        <f>Projekce!AL187</f>
        <v>0</v>
      </c>
      <c r="AL107" s="173">
        <f>Projekce!AM187</f>
        <v>0</v>
      </c>
      <c r="AM107" s="173">
        <f>Projekce!AN187</f>
        <v>0</v>
      </c>
      <c r="AN107" s="173">
        <f>Projekce!AO187</f>
        <v>0</v>
      </c>
      <c r="AO107" s="173">
        <f>Projekce!AP187</f>
        <v>0</v>
      </c>
      <c r="AP107" s="173">
        <f>Projekce!AQ187</f>
        <v>0</v>
      </c>
      <c r="AQ107" s="173">
        <f>Projekce!AR187</f>
        <v>0</v>
      </c>
      <c r="AR107" s="173">
        <f>Projekce!AS187</f>
        <v>0</v>
      </c>
      <c r="AS107" s="173">
        <f>Projekce!AT187</f>
        <v>0</v>
      </c>
      <c r="AT107" s="173">
        <f>Projekce!AU187</f>
        <v>0</v>
      </c>
      <c r="AU107" s="173">
        <f>Projekce!AV187</f>
        <v>0</v>
      </c>
      <c r="AV107" s="173">
        <f>Projekce!AW187</f>
        <v>0</v>
      </c>
      <c r="AW107" s="173">
        <f>Projekce!AX187</f>
        <v>0</v>
      </c>
      <c r="AX107" s="173">
        <f>Projekce!AY187</f>
        <v>0</v>
      </c>
      <c r="AY107" s="173">
        <f>Projekce!AZ187</f>
        <v>0</v>
      </c>
      <c r="AZ107" s="173">
        <f>Projekce!BA187</f>
        <v>0</v>
      </c>
      <c r="BA107" s="173">
        <f>Projekce!BB187</f>
        <v>0</v>
      </c>
      <c r="BB107" s="173">
        <f>Projekce!BC187</f>
        <v>0</v>
      </c>
      <c r="BC107" s="173">
        <f>Projekce!BD187</f>
        <v>0</v>
      </c>
      <c r="BD107" s="173">
        <f>Projekce!BE187</f>
        <v>0</v>
      </c>
      <c r="BE107" s="173">
        <f>Projekce!BF187</f>
        <v>0</v>
      </c>
      <c r="BF107" s="173">
        <f>Projekce!BG187</f>
        <v>0</v>
      </c>
      <c r="BG107" s="173">
        <f>Projekce!BH187</f>
        <v>0</v>
      </c>
      <c r="BH107" s="173">
        <f>Projekce!BI187</f>
        <v>0</v>
      </c>
      <c r="BI107" s="173">
        <f>Projekce!BJ187</f>
        <v>0</v>
      </c>
      <c r="BJ107" s="173">
        <f>Projekce!BK187</f>
        <v>0</v>
      </c>
      <c r="BK107" s="162">
        <f>Projekce!BL187</f>
        <v>0</v>
      </c>
      <c r="BN107" s="194">
        <f t="shared" ref="BN107:BP107" si="35">BN89</f>
        <v>0</v>
      </c>
      <c r="BO107" s="194">
        <f t="shared" si="35"/>
        <v>0</v>
      </c>
      <c r="BP107" s="194">
        <f t="shared" si="35"/>
        <v>0</v>
      </c>
      <c r="BR107" s="264">
        <f t="shared" ref="BR107:BT107" si="36">BR89</f>
        <v>0</v>
      </c>
      <c r="BS107" s="245">
        <f t="shared" si="36"/>
        <v>0</v>
      </c>
      <c r="BT107" s="248">
        <f t="shared" si="36"/>
        <v>0</v>
      </c>
    </row>
    <row r="108" spans="2:72" x14ac:dyDescent="0.25">
      <c r="B108" s="221" t="s">
        <v>3272</v>
      </c>
      <c r="C108" s="215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>
        <f>Projekce!Z188</f>
        <v>0</v>
      </c>
      <c r="Z108" s="173">
        <f>Projekce!AA188</f>
        <v>0</v>
      </c>
      <c r="AA108" s="173">
        <f>Projekce!AB188</f>
        <v>0</v>
      </c>
      <c r="AB108" s="173">
        <f>Projekce!AC188</f>
        <v>0</v>
      </c>
      <c r="AC108" s="173">
        <f>Projekce!AD188</f>
        <v>0</v>
      </c>
      <c r="AD108" s="173">
        <f>Projekce!AE188</f>
        <v>0</v>
      </c>
      <c r="AE108" s="173">
        <f>Projekce!AF188</f>
        <v>0</v>
      </c>
      <c r="AF108" s="173">
        <f>Projekce!AG188</f>
        <v>0</v>
      </c>
      <c r="AG108" s="173">
        <f>Projekce!AH188</f>
        <v>0</v>
      </c>
      <c r="AH108" s="173">
        <f>Projekce!AI188</f>
        <v>0</v>
      </c>
      <c r="AI108" s="173">
        <f>Projekce!AJ188</f>
        <v>0</v>
      </c>
      <c r="AJ108" s="173">
        <f>Projekce!AK188</f>
        <v>0</v>
      </c>
      <c r="AK108" s="173">
        <f>Projekce!AL188</f>
        <v>0</v>
      </c>
      <c r="AL108" s="173">
        <f>Projekce!AM188</f>
        <v>0</v>
      </c>
      <c r="AM108" s="173">
        <f>Projekce!AN188</f>
        <v>0</v>
      </c>
      <c r="AN108" s="173">
        <f>Projekce!AO188</f>
        <v>0</v>
      </c>
      <c r="AO108" s="173">
        <f>Projekce!AP188</f>
        <v>0</v>
      </c>
      <c r="AP108" s="173">
        <f>Projekce!AQ188</f>
        <v>0</v>
      </c>
      <c r="AQ108" s="173">
        <f>Projekce!AR188</f>
        <v>0</v>
      </c>
      <c r="AR108" s="173">
        <f>Projekce!AS188</f>
        <v>0</v>
      </c>
      <c r="AS108" s="173">
        <f>Projekce!AT188</f>
        <v>0</v>
      </c>
      <c r="AT108" s="173">
        <f>Projekce!AU188</f>
        <v>0</v>
      </c>
      <c r="AU108" s="173">
        <f>Projekce!AV188</f>
        <v>0</v>
      </c>
      <c r="AV108" s="173">
        <f>Projekce!AW188</f>
        <v>0</v>
      </c>
      <c r="AW108" s="173">
        <f>Projekce!AX188</f>
        <v>0</v>
      </c>
      <c r="AX108" s="173">
        <f>Projekce!AY188</f>
        <v>0</v>
      </c>
      <c r="AY108" s="173">
        <f>Projekce!AZ188</f>
        <v>0</v>
      </c>
      <c r="AZ108" s="173">
        <f>Projekce!BA188</f>
        <v>0</v>
      </c>
      <c r="BA108" s="173">
        <f>Projekce!BB188</f>
        <v>0</v>
      </c>
      <c r="BB108" s="173">
        <f>Projekce!BC188</f>
        <v>0</v>
      </c>
      <c r="BC108" s="173">
        <f>Projekce!BD188</f>
        <v>0</v>
      </c>
      <c r="BD108" s="173">
        <f>Projekce!BE188</f>
        <v>0</v>
      </c>
      <c r="BE108" s="173">
        <f>Projekce!BF188</f>
        <v>0</v>
      </c>
      <c r="BF108" s="173">
        <f>Projekce!BG188</f>
        <v>0</v>
      </c>
      <c r="BG108" s="173">
        <f>Projekce!BH188</f>
        <v>0</v>
      </c>
      <c r="BH108" s="173">
        <f>Projekce!BI188</f>
        <v>0</v>
      </c>
      <c r="BI108" s="173">
        <f>Projekce!BJ188</f>
        <v>0</v>
      </c>
      <c r="BJ108" s="173">
        <f>Projekce!BK188</f>
        <v>0</v>
      </c>
      <c r="BK108" s="162">
        <f>Projekce!BL188</f>
        <v>0</v>
      </c>
      <c r="BN108" s="194">
        <f t="shared" ref="BN108:BP108" si="37">BN90</f>
        <v>0</v>
      </c>
      <c r="BO108" s="194">
        <f t="shared" si="37"/>
        <v>0</v>
      </c>
      <c r="BP108" s="194">
        <f t="shared" si="37"/>
        <v>0</v>
      </c>
      <c r="BR108" s="264">
        <f t="shared" ref="BR108:BT108" si="38">BR90</f>
        <v>0</v>
      </c>
      <c r="BS108" s="245">
        <f t="shared" si="38"/>
        <v>0</v>
      </c>
      <c r="BT108" s="248">
        <f t="shared" si="38"/>
        <v>0</v>
      </c>
    </row>
    <row r="109" spans="2:72" x14ac:dyDescent="0.25">
      <c r="B109" s="221" t="s">
        <v>2959</v>
      </c>
      <c r="C109" s="215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>
        <f>Projekce!Z189</f>
        <v>0</v>
      </c>
      <c r="Z109" s="173">
        <f>Projekce!AA189</f>
        <v>0</v>
      </c>
      <c r="AA109" s="173">
        <f>Projekce!AB189</f>
        <v>0</v>
      </c>
      <c r="AB109" s="173">
        <f>Projekce!AC189</f>
        <v>0</v>
      </c>
      <c r="AC109" s="173">
        <f>Projekce!AD189</f>
        <v>0</v>
      </c>
      <c r="AD109" s="173">
        <f>Projekce!AE189</f>
        <v>0</v>
      </c>
      <c r="AE109" s="173">
        <f>Projekce!AF189</f>
        <v>0</v>
      </c>
      <c r="AF109" s="173">
        <f>Projekce!AG189</f>
        <v>0</v>
      </c>
      <c r="AG109" s="173">
        <f>Projekce!AH189</f>
        <v>0</v>
      </c>
      <c r="AH109" s="173">
        <f>Projekce!AI189</f>
        <v>0</v>
      </c>
      <c r="AI109" s="173">
        <f>Projekce!AJ189</f>
        <v>0</v>
      </c>
      <c r="AJ109" s="173">
        <f>Projekce!AK189</f>
        <v>0</v>
      </c>
      <c r="AK109" s="173">
        <f>Projekce!AL189</f>
        <v>0</v>
      </c>
      <c r="AL109" s="173">
        <f>Projekce!AM189</f>
        <v>0</v>
      </c>
      <c r="AM109" s="173">
        <f>Projekce!AN189</f>
        <v>0</v>
      </c>
      <c r="AN109" s="173">
        <f>Projekce!AO189</f>
        <v>0</v>
      </c>
      <c r="AO109" s="173">
        <f>Projekce!AP189</f>
        <v>0</v>
      </c>
      <c r="AP109" s="173">
        <f>Projekce!AQ189</f>
        <v>0</v>
      </c>
      <c r="AQ109" s="173">
        <f>Projekce!AR189</f>
        <v>0</v>
      </c>
      <c r="AR109" s="173">
        <f>Projekce!AS189</f>
        <v>0</v>
      </c>
      <c r="AS109" s="173">
        <f>Projekce!AT189</f>
        <v>0</v>
      </c>
      <c r="AT109" s="173">
        <f>Projekce!AU189</f>
        <v>0</v>
      </c>
      <c r="AU109" s="173">
        <f>Projekce!AV189</f>
        <v>0</v>
      </c>
      <c r="AV109" s="173">
        <f>Projekce!AW189</f>
        <v>0</v>
      </c>
      <c r="AW109" s="173">
        <f>Projekce!AX189</f>
        <v>0</v>
      </c>
      <c r="AX109" s="173">
        <f>Projekce!AY189</f>
        <v>0</v>
      </c>
      <c r="AY109" s="173">
        <f>Projekce!AZ189</f>
        <v>0</v>
      </c>
      <c r="AZ109" s="173">
        <f>Projekce!BA189</f>
        <v>0</v>
      </c>
      <c r="BA109" s="173">
        <f>Projekce!BB189</f>
        <v>0</v>
      </c>
      <c r="BB109" s="173">
        <f>Projekce!BC189</f>
        <v>0</v>
      </c>
      <c r="BC109" s="173">
        <f>Projekce!BD189</f>
        <v>0</v>
      </c>
      <c r="BD109" s="173">
        <f>Projekce!BE189</f>
        <v>0</v>
      </c>
      <c r="BE109" s="173">
        <f>Projekce!BF189</f>
        <v>0</v>
      </c>
      <c r="BF109" s="173">
        <f>Projekce!BG189</f>
        <v>0</v>
      </c>
      <c r="BG109" s="173">
        <f>Projekce!BH189</f>
        <v>0</v>
      </c>
      <c r="BH109" s="173">
        <f>Projekce!BI189</f>
        <v>0</v>
      </c>
      <c r="BI109" s="173">
        <f>Projekce!BJ189</f>
        <v>0</v>
      </c>
      <c r="BJ109" s="173">
        <f>Projekce!BK189</f>
        <v>0</v>
      </c>
      <c r="BK109" s="162">
        <f>Projekce!BL189</f>
        <v>0</v>
      </c>
      <c r="BN109" s="194">
        <f t="shared" ref="BN109:BP109" si="39">BN91</f>
        <v>0</v>
      </c>
      <c r="BO109" s="194">
        <f t="shared" si="39"/>
        <v>0</v>
      </c>
      <c r="BP109" s="194">
        <f t="shared" si="39"/>
        <v>0</v>
      </c>
      <c r="BR109" s="264">
        <f t="shared" ref="BR109:BT109" si="40">BR91</f>
        <v>0</v>
      </c>
      <c r="BS109" s="245">
        <f t="shared" si="40"/>
        <v>0</v>
      </c>
      <c r="BT109" s="248">
        <f t="shared" si="40"/>
        <v>0</v>
      </c>
    </row>
    <row r="110" spans="2:72" ht="15.75" thickBot="1" x14ac:dyDescent="0.3">
      <c r="B110" s="222" t="s">
        <v>3364</v>
      </c>
      <c r="C110" s="167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>
        <f ca="1">Projekce!Z190</f>
        <v>1034.7368421052631</v>
      </c>
      <c r="Z110" s="168">
        <f ca="1">Projekce!AA190</f>
        <v>945.26315789473688</v>
      </c>
      <c r="AA110" s="168">
        <f ca="1">Projekce!AB190</f>
        <v>916.84210526315792</v>
      </c>
      <c r="AB110" s="168">
        <f ca="1">Projekce!AC190</f>
        <v>946.31578947368428</v>
      </c>
      <c r="AC110" s="168">
        <f ca="1">Projekce!AD190</f>
        <v>1154.9473684210527</v>
      </c>
      <c r="AD110" s="168">
        <f ca="1">Projekce!AE190</f>
        <v>1363.5789473684213</v>
      </c>
      <c r="AE110" s="168">
        <f ca="1">Projekce!AF190</f>
        <v>1572.2105263157896</v>
      </c>
      <c r="AF110" s="168">
        <f ca="1">Projekce!AG190</f>
        <v>1780.8421052631579</v>
      </c>
      <c r="AG110" s="168">
        <f>Projekce!AH190</f>
        <v>1989.4736842105262</v>
      </c>
      <c r="AH110" s="168">
        <f>Projekce!AI190</f>
        <v>1938.9473684210525</v>
      </c>
      <c r="AI110" s="168">
        <f>Projekce!AJ190</f>
        <v>1888.421052631579</v>
      </c>
      <c r="AJ110" s="168">
        <f>Projekce!AK190</f>
        <v>1837.8947368421052</v>
      </c>
      <c r="AK110" s="168">
        <f>Projekce!AL190</f>
        <v>1787.3684210526317</v>
      </c>
      <c r="AL110" s="168">
        <f>Projekce!AM190</f>
        <v>1736.8421052631579</v>
      </c>
      <c r="AM110" s="168">
        <f>Projekce!AN190</f>
        <v>1736.8421052631579</v>
      </c>
      <c r="AN110" s="168">
        <f>Projekce!AO190</f>
        <v>1736.8421052631579</v>
      </c>
      <c r="AO110" s="168">
        <f>Projekce!AP190</f>
        <v>1736.8421052631579</v>
      </c>
      <c r="AP110" s="168">
        <f>Projekce!AQ190</f>
        <v>1736.8421052631579</v>
      </c>
      <c r="AQ110" s="168">
        <f>Projekce!AR190</f>
        <v>1736.8421052631579</v>
      </c>
      <c r="AR110" s="168">
        <f>Projekce!AS190</f>
        <v>1736.8421052631579</v>
      </c>
      <c r="AS110" s="168">
        <f>Projekce!AT190</f>
        <v>1736.8421052631579</v>
      </c>
      <c r="AT110" s="168">
        <f>Projekce!AU190</f>
        <v>1736.8421052631579</v>
      </c>
      <c r="AU110" s="168">
        <f>Projekce!AV190</f>
        <v>1736.8421052631579</v>
      </c>
      <c r="AV110" s="168">
        <f>Projekce!AW190</f>
        <v>1736.8421052631579</v>
      </c>
      <c r="AW110" s="168">
        <f>Projekce!AX190</f>
        <v>1587.3684210526317</v>
      </c>
      <c r="AX110" s="168">
        <f>Projekce!AY190</f>
        <v>1437.8947368421052</v>
      </c>
      <c r="AY110" s="168">
        <f>Projekce!AZ190</f>
        <v>1288.421052631579</v>
      </c>
      <c r="AZ110" s="168">
        <f>Projekce!BA190</f>
        <v>1138.9473684210525</v>
      </c>
      <c r="BA110" s="168">
        <f>Projekce!BB190</f>
        <v>989.47368421052624</v>
      </c>
      <c r="BB110" s="168">
        <f>Projekce!BC190</f>
        <v>972.63157894736833</v>
      </c>
      <c r="BC110" s="168">
        <f>Projekce!BD190</f>
        <v>955.78947368421052</v>
      </c>
      <c r="BD110" s="168">
        <f>Projekce!BE190</f>
        <v>938.9473684210526</v>
      </c>
      <c r="BE110" s="168">
        <f>Projekce!BF190</f>
        <v>922.1052631578948</v>
      </c>
      <c r="BF110" s="168">
        <f>Projekce!BG190</f>
        <v>905.26315789473688</v>
      </c>
      <c r="BG110" s="168">
        <f>Projekce!BH190</f>
        <v>905.26315789473688</v>
      </c>
      <c r="BH110" s="168">
        <f>Projekce!BI190</f>
        <v>905.26315789473688</v>
      </c>
      <c r="BI110" s="168">
        <f>Projekce!BJ190</f>
        <v>905.26315789473688</v>
      </c>
      <c r="BJ110" s="168">
        <f>Projekce!BK190</f>
        <v>905.26315789473688</v>
      </c>
      <c r="BK110" s="169">
        <f>Projekce!BL190</f>
        <v>905.26315789473688</v>
      </c>
      <c r="BN110" s="194">
        <f t="shared" ref="BN110:BP110" si="41">BN92</f>
        <v>1</v>
      </c>
      <c r="BO110" s="194">
        <f t="shared" si="41"/>
        <v>1</v>
      </c>
      <c r="BP110" s="194">
        <f t="shared" si="41"/>
        <v>0</v>
      </c>
      <c r="BR110" s="240">
        <f t="shared" ref="BR110:BT110" si="42">BR92</f>
        <v>0</v>
      </c>
      <c r="BS110" s="246">
        <f t="shared" si="42"/>
        <v>0</v>
      </c>
      <c r="BT110" s="249">
        <f t="shared" si="42"/>
        <v>0</v>
      </c>
    </row>
    <row r="111" spans="2:72" ht="15.75" thickBot="1" x14ac:dyDescent="0.3">
      <c r="B111" s="181" t="s">
        <v>134</v>
      </c>
      <c r="C111" s="170">
        <v>0</v>
      </c>
      <c r="D111" s="171">
        <v>0</v>
      </c>
      <c r="E111" s="171">
        <v>0</v>
      </c>
      <c r="F111" s="171">
        <v>0</v>
      </c>
      <c r="G111" s="171">
        <v>0</v>
      </c>
      <c r="H111" s="171">
        <v>0</v>
      </c>
      <c r="I111" s="171">
        <v>0</v>
      </c>
      <c r="J111" s="171">
        <v>0</v>
      </c>
      <c r="K111" s="171">
        <v>0</v>
      </c>
      <c r="L111" s="171">
        <v>0</v>
      </c>
      <c r="M111" s="171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171">
        <v>0</v>
      </c>
      <c r="V111" s="171">
        <v>0</v>
      </c>
      <c r="W111" s="171">
        <v>0</v>
      </c>
      <c r="X111" s="171">
        <v>0</v>
      </c>
      <c r="Y111" s="171">
        <v>135774.56195834305</v>
      </c>
      <c r="Z111" s="171">
        <v>135774.56195834305</v>
      </c>
      <c r="AA111" s="171">
        <v>135774.56195834305</v>
      </c>
      <c r="AB111" s="171">
        <v>135774.56195834305</v>
      </c>
      <c r="AC111" s="171">
        <v>127584.28368628029</v>
      </c>
      <c r="AD111" s="171">
        <v>126995.84874252843</v>
      </c>
      <c r="AE111" s="171">
        <v>126407.41379877656</v>
      </c>
      <c r="AF111" s="171">
        <v>125818.9788550247</v>
      </c>
      <c r="AG111" s="171">
        <v>125230.54391127282</v>
      </c>
      <c r="AH111" s="171">
        <v>123834.27959208585</v>
      </c>
      <c r="AI111" s="171">
        <v>122438.01527289883</v>
      </c>
      <c r="AJ111" s="171">
        <v>121041.75095371186</v>
      </c>
      <c r="AK111" s="171">
        <v>119645.48663452486</v>
      </c>
      <c r="AL111" s="171">
        <v>118249.22231533789</v>
      </c>
      <c r="AM111" s="171">
        <v>118272.86781194109</v>
      </c>
      <c r="AN111" s="171">
        <v>118296.51330854431</v>
      </c>
      <c r="AO111" s="171">
        <v>118320.1588051475</v>
      </c>
      <c r="AP111" s="171">
        <v>118343.80430175072</v>
      </c>
      <c r="AQ111" s="171">
        <v>118367.44979835393</v>
      </c>
      <c r="AR111" s="171">
        <v>118481.82978070536</v>
      </c>
      <c r="AS111" s="171">
        <v>118596.20976305683</v>
      </c>
      <c r="AT111" s="171">
        <v>118710.58974540826</v>
      </c>
      <c r="AU111" s="171">
        <v>118824.96972775972</v>
      </c>
      <c r="AV111" s="171">
        <v>118939.34971011116</v>
      </c>
      <c r="AW111" s="171">
        <v>117585.58854744869</v>
      </c>
      <c r="AX111" s="171">
        <v>116231.82738478624</v>
      </c>
      <c r="AY111" s="171">
        <v>114878.0662221238</v>
      </c>
      <c r="AZ111" s="171">
        <v>113524.30505946136</v>
      </c>
      <c r="BA111" s="171">
        <v>112170.5438967989</v>
      </c>
      <c r="BB111" s="171">
        <v>109899.95440516702</v>
      </c>
      <c r="BC111" s="171">
        <v>107629.3649135351</v>
      </c>
      <c r="BD111" s="171">
        <v>105358.77542190322</v>
      </c>
      <c r="BE111" s="171">
        <v>103088.18593027133</v>
      </c>
      <c r="BF111" s="171">
        <v>100817.59643863942</v>
      </c>
      <c r="BG111" s="171">
        <v>100285.73257181123</v>
      </c>
      <c r="BH111" s="171">
        <v>99753.868704983019</v>
      </c>
      <c r="BI111" s="171">
        <v>99222.00483815484</v>
      </c>
      <c r="BJ111" s="171">
        <v>98690.140971326633</v>
      </c>
      <c r="BK111" s="172">
        <v>98158.277104498426</v>
      </c>
    </row>
    <row r="113" spans="2:68" ht="15.75" thickBot="1" x14ac:dyDescent="0.3"/>
    <row r="114" spans="2:68" ht="18.75" thickBot="1" x14ac:dyDescent="0.4">
      <c r="B114" s="250" t="s">
        <v>3387</v>
      </c>
      <c r="C114" s="260">
        <v>1990</v>
      </c>
      <c r="D114" s="261">
        <v>1991</v>
      </c>
      <c r="E114" s="261">
        <v>1992</v>
      </c>
      <c r="F114" s="261">
        <v>1993</v>
      </c>
      <c r="G114" s="261">
        <v>1994</v>
      </c>
      <c r="H114" s="261">
        <v>1995</v>
      </c>
      <c r="I114" s="261">
        <v>1996</v>
      </c>
      <c r="J114" s="261">
        <v>1997</v>
      </c>
      <c r="K114" s="261">
        <v>1998</v>
      </c>
      <c r="L114" s="261">
        <v>1999</v>
      </c>
      <c r="M114" s="261">
        <v>2000</v>
      </c>
      <c r="N114" s="261">
        <v>2001</v>
      </c>
      <c r="O114" s="261">
        <v>2002</v>
      </c>
      <c r="P114" s="261">
        <v>2003</v>
      </c>
      <c r="Q114" s="261">
        <v>2004</v>
      </c>
      <c r="R114" s="261">
        <v>2005</v>
      </c>
      <c r="S114" s="261">
        <v>2006</v>
      </c>
      <c r="T114" s="261">
        <v>2007</v>
      </c>
      <c r="U114" s="261">
        <v>2008</v>
      </c>
      <c r="V114" s="261">
        <v>2009</v>
      </c>
      <c r="W114" s="261">
        <v>2010</v>
      </c>
      <c r="X114" s="261">
        <v>2011</v>
      </c>
      <c r="Y114" s="261">
        <v>2012</v>
      </c>
      <c r="Z114" s="261">
        <v>2013</v>
      </c>
      <c r="AA114" s="261">
        <v>2014</v>
      </c>
      <c r="AB114" s="261">
        <v>2015</v>
      </c>
      <c r="AC114" s="261">
        <v>2016</v>
      </c>
      <c r="AD114" s="261">
        <v>2017</v>
      </c>
      <c r="AE114" s="261">
        <v>2018</v>
      </c>
      <c r="AF114" s="261">
        <v>2019</v>
      </c>
      <c r="AG114" s="261">
        <v>2020</v>
      </c>
      <c r="AH114" s="261">
        <v>2021</v>
      </c>
      <c r="AI114" s="261">
        <v>2022</v>
      </c>
      <c r="AJ114" s="261">
        <v>2023</v>
      </c>
      <c r="AK114" s="261">
        <v>2024</v>
      </c>
      <c r="AL114" s="261">
        <v>2025</v>
      </c>
      <c r="AM114" s="261">
        <v>2026</v>
      </c>
      <c r="AN114" s="261">
        <v>2027</v>
      </c>
      <c r="AO114" s="261">
        <v>2028</v>
      </c>
      <c r="AP114" s="261">
        <v>2029</v>
      </c>
      <c r="AQ114" s="261">
        <v>2030</v>
      </c>
      <c r="AR114" s="261">
        <v>2031</v>
      </c>
      <c r="AS114" s="261">
        <v>2032</v>
      </c>
      <c r="AT114" s="261">
        <v>2033</v>
      </c>
      <c r="AU114" s="261">
        <v>2034</v>
      </c>
      <c r="AV114" s="261">
        <v>2035</v>
      </c>
      <c r="AW114" s="261">
        <v>2036</v>
      </c>
      <c r="AX114" s="261">
        <v>2037</v>
      </c>
      <c r="AY114" s="261">
        <v>2038</v>
      </c>
      <c r="AZ114" s="261">
        <v>2039</v>
      </c>
      <c r="BA114" s="261">
        <v>2040</v>
      </c>
      <c r="BB114" s="261">
        <v>2041</v>
      </c>
      <c r="BC114" s="261">
        <v>2042</v>
      </c>
      <c r="BD114" s="261">
        <v>2043</v>
      </c>
      <c r="BE114" s="261">
        <v>2044</v>
      </c>
      <c r="BF114" s="261">
        <v>2045</v>
      </c>
      <c r="BG114" s="261">
        <v>2046</v>
      </c>
      <c r="BH114" s="261">
        <v>2047</v>
      </c>
      <c r="BI114" s="261">
        <v>2048</v>
      </c>
      <c r="BJ114" s="261">
        <v>2049</v>
      </c>
      <c r="BK114" s="262">
        <v>2050</v>
      </c>
      <c r="BM114" s="250" t="s">
        <v>3370</v>
      </c>
      <c r="BN114" s="257" t="s">
        <v>1281</v>
      </c>
      <c r="BO114" s="258" t="s">
        <v>1282</v>
      </c>
      <c r="BP114" s="259" t="s">
        <v>1283</v>
      </c>
    </row>
    <row r="115" spans="2:68" ht="18" x14ac:dyDescent="0.35">
      <c r="B115" s="251" t="s">
        <v>3371</v>
      </c>
      <c r="C115" s="164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>
        <f ca="1">SUMPRODUCT(Y$79:Y$92,$BR$79:$BR$92)/1000</f>
        <v>45433.302614521461</v>
      </c>
      <c r="Z115" s="165">
        <f t="shared" ref="Z115:BK115" ca="1" si="43">SUMPRODUCT(Z$79:Z$92,$BR$79:$BR$92)/1000</f>
        <v>43253.640930773756</v>
      </c>
      <c r="AA115" s="165">
        <f t="shared" ca="1" si="43"/>
        <v>41613.097514777852</v>
      </c>
      <c r="AB115" s="165">
        <f t="shared" ca="1" si="43"/>
        <v>41491.211621861694</v>
      </c>
      <c r="AC115" s="165">
        <f t="shared" ca="1" si="43"/>
        <v>40843.896842543698</v>
      </c>
      <c r="AD115" s="165">
        <f t="shared" ca="1" si="43"/>
        <v>40196.582063225702</v>
      </c>
      <c r="AE115" s="165">
        <f t="shared" ca="1" si="43"/>
        <v>39549.267283907699</v>
      </c>
      <c r="AF115" s="165">
        <f t="shared" ca="1" si="43"/>
        <v>38901.952504589695</v>
      </c>
      <c r="AG115" s="165">
        <f t="shared" ca="1" si="43"/>
        <v>38254.637725271692</v>
      </c>
      <c r="AH115" s="165">
        <f t="shared" ca="1" si="43"/>
        <v>37489.379624849054</v>
      </c>
      <c r="AI115" s="165">
        <f t="shared" ca="1" si="43"/>
        <v>36724.121524426395</v>
      </c>
      <c r="AJ115" s="165">
        <f t="shared" ca="1" si="43"/>
        <v>35958.86342400375</v>
      </c>
      <c r="AK115" s="165">
        <f t="shared" ca="1" si="43"/>
        <v>35193.60532358109</v>
      </c>
      <c r="AL115" s="165">
        <f t="shared" ca="1" si="43"/>
        <v>34428.347223158438</v>
      </c>
      <c r="AM115" s="165">
        <f t="shared" ca="1" si="43"/>
        <v>34107.716996461437</v>
      </c>
      <c r="AN115" s="165">
        <f t="shared" ca="1" si="43"/>
        <v>33787.086769764435</v>
      </c>
      <c r="AO115" s="165">
        <f t="shared" ca="1" si="43"/>
        <v>33466.456543067434</v>
      </c>
      <c r="AP115" s="165">
        <f t="shared" ca="1" si="43"/>
        <v>33145.826316370432</v>
      </c>
      <c r="AQ115" s="165">
        <f t="shared" ca="1" si="43"/>
        <v>32825.196089673424</v>
      </c>
      <c r="AR115" s="165">
        <f t="shared" ca="1" si="43"/>
        <v>31889.573630224997</v>
      </c>
      <c r="AS115" s="165">
        <f t="shared" ca="1" si="43"/>
        <v>30953.951170776552</v>
      </c>
      <c r="AT115" s="165">
        <f t="shared" ca="1" si="43"/>
        <v>30018.328711328115</v>
      </c>
      <c r="AU115" s="165">
        <f t="shared" ca="1" si="43"/>
        <v>29082.706251879685</v>
      </c>
      <c r="AV115" s="165">
        <f t="shared" ca="1" si="43"/>
        <v>28147.083792431255</v>
      </c>
      <c r="AW115" s="165">
        <f t="shared" ca="1" si="43"/>
        <v>26659.001466487316</v>
      </c>
      <c r="AX115" s="165">
        <f t="shared" ca="1" si="43"/>
        <v>25170.919140543388</v>
      </c>
      <c r="AY115" s="165">
        <f t="shared" ca="1" si="43"/>
        <v>23682.836814599454</v>
      </c>
      <c r="AZ115" s="165">
        <f t="shared" ca="1" si="43"/>
        <v>22194.754488655522</v>
      </c>
      <c r="BA115" s="165">
        <f t="shared" ca="1" si="43"/>
        <v>20706.672162711591</v>
      </c>
      <c r="BB115" s="165">
        <f t="shared" ca="1" si="43"/>
        <v>20203.715924815249</v>
      </c>
      <c r="BC115" s="165">
        <f t="shared" ca="1" si="43"/>
        <v>19700.759686918907</v>
      </c>
      <c r="BD115" s="165">
        <f t="shared" ca="1" si="43"/>
        <v>19197.803449022562</v>
      </c>
      <c r="BE115" s="165">
        <f t="shared" ca="1" si="43"/>
        <v>18694.847211126216</v>
      </c>
      <c r="BF115" s="165">
        <f t="shared" ca="1" si="43"/>
        <v>18191.890973229878</v>
      </c>
      <c r="BG115" s="165">
        <f t="shared" ca="1" si="43"/>
        <v>18064.115403797179</v>
      </c>
      <c r="BH115" s="165">
        <f t="shared" ca="1" si="43"/>
        <v>17936.33983436448</v>
      </c>
      <c r="BI115" s="165">
        <f t="shared" ca="1" si="43"/>
        <v>17808.564264931785</v>
      </c>
      <c r="BJ115" s="165">
        <f t="shared" ca="1" si="43"/>
        <v>17680.78869549909</v>
      </c>
      <c r="BK115" s="166">
        <f t="shared" ca="1" si="43"/>
        <v>17553.013126066391</v>
      </c>
      <c r="BM115" s="254" t="s">
        <v>3268</v>
      </c>
      <c r="BN115" s="241">
        <f t="array" ref="BN115:BN120" ca="1">IF(ISNUMBER(OFFSET(NIR_roky!B14,0,Emisní_faktory!$B$3,6,1)),OFFSET(NIR_roky!B14,0,Emisní_faktory!$B$3,6,1),0)</f>
        <v>63.48083904246193</v>
      </c>
      <c r="BO115" s="244">
        <f t="array" ref="BO115:BO120" ca="1">IF(ISNUMBER(OFFSET(NIR_roky!B14,0,Emisní_faktory!$B$3+1,6,1)),OFFSET(NIR_roky!B14,0,Emisní_faktory!$B$3+1,6,1),0)/1000</f>
        <v>1.8845270930384602E-3</v>
      </c>
      <c r="BP115" s="247">
        <f t="array" ref="BP115:BP120" ca="1">IF(ISNUMBER(OFFSET(NIR_roky!B14,0,Emisní_faktory!$B$3+2,6,1)),OFFSET(NIR_roky!B14,0,Emisní_faktory!$B$3+2,6,1),0)/1000</f>
        <v>3.2113177325960999E-4</v>
      </c>
    </row>
    <row r="116" spans="2:68" ht="18" x14ac:dyDescent="0.35">
      <c r="B116" s="252" t="s">
        <v>3372</v>
      </c>
      <c r="C116" s="267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>
        <f ca="1">SUMPRODUCT(Y$79:Y$92,$BS$79:$BS$92)/1000</f>
        <v>0.4909093026495232</v>
      </c>
      <c r="Z116" s="268">
        <f t="shared" ref="Z116:BK116" ca="1" si="44">SUMPRODUCT(Z$79:Z$92,$BS$79:$BS$92)/1000</f>
        <v>0.46862363791058209</v>
      </c>
      <c r="AA116" s="268">
        <f t="shared" ca="1" si="44"/>
        <v>0.4519117958698311</v>
      </c>
      <c r="AB116" s="268">
        <f t="shared" ca="1" si="44"/>
        <v>0.4560794114629011</v>
      </c>
      <c r="AC116" s="268">
        <f t="shared" ca="1" si="44"/>
        <v>0.45035720140811986</v>
      </c>
      <c r="AD116" s="268">
        <f t="shared" ca="1" si="44"/>
        <v>0.44463499135333867</v>
      </c>
      <c r="AE116" s="268">
        <f t="shared" ca="1" si="44"/>
        <v>0.43891278129855754</v>
      </c>
      <c r="AF116" s="268">
        <f t="shared" ca="1" si="44"/>
        <v>0.43319057124377641</v>
      </c>
      <c r="AG116" s="268">
        <f t="shared" ca="1" si="44"/>
        <v>0.42746836118899517</v>
      </c>
      <c r="AH116" s="268">
        <f t="shared" ca="1" si="44"/>
        <v>0.42342159746509911</v>
      </c>
      <c r="AI116" s="268">
        <f t="shared" ca="1" si="44"/>
        <v>0.41937483374120305</v>
      </c>
      <c r="AJ116" s="268">
        <f t="shared" ca="1" si="44"/>
        <v>0.41532807001730693</v>
      </c>
      <c r="AK116" s="268">
        <f t="shared" ca="1" si="44"/>
        <v>0.41128130629341081</v>
      </c>
      <c r="AL116" s="268">
        <f t="shared" ca="1" si="44"/>
        <v>0.40723454256951475</v>
      </c>
      <c r="AM116" s="268">
        <f t="shared" ca="1" si="44"/>
        <v>0.40295817150201746</v>
      </c>
      <c r="AN116" s="268">
        <f t="shared" ca="1" si="44"/>
        <v>0.39868180043452017</v>
      </c>
      <c r="AO116" s="268">
        <f t="shared" ca="1" si="44"/>
        <v>0.39440542936702289</v>
      </c>
      <c r="AP116" s="268">
        <f t="shared" ca="1" si="44"/>
        <v>0.39012905829952571</v>
      </c>
      <c r="AQ116" s="268">
        <f t="shared" ca="1" si="44"/>
        <v>0.38585268723202842</v>
      </c>
      <c r="AR116" s="268">
        <f t="shared" ca="1" si="44"/>
        <v>0.37201622226541237</v>
      </c>
      <c r="AS116" s="268">
        <f t="shared" ca="1" si="44"/>
        <v>0.3581797572987962</v>
      </c>
      <c r="AT116" s="268">
        <f t="shared" ca="1" si="44"/>
        <v>0.3443432923321802</v>
      </c>
      <c r="AU116" s="268">
        <f t="shared" ca="1" si="44"/>
        <v>0.33050682736556408</v>
      </c>
      <c r="AV116" s="268">
        <f t="shared" ca="1" si="44"/>
        <v>0.31667036239894797</v>
      </c>
      <c r="AW116" s="268">
        <f t="shared" ca="1" si="44"/>
        <v>0.30088041311693547</v>
      </c>
      <c r="AX116" s="268">
        <f t="shared" ca="1" si="44"/>
        <v>0.28509046383492309</v>
      </c>
      <c r="AY116" s="268">
        <f t="shared" ca="1" si="44"/>
        <v>0.2693005145529106</v>
      </c>
      <c r="AZ116" s="268">
        <f t="shared" ca="1" si="44"/>
        <v>0.2535105652708981</v>
      </c>
      <c r="BA116" s="268">
        <f t="shared" ca="1" si="44"/>
        <v>0.23772061598888564</v>
      </c>
      <c r="BB116" s="268">
        <f t="shared" ca="1" si="44"/>
        <v>0.23196187413424951</v>
      </c>
      <c r="BC116" s="268">
        <f t="shared" ca="1" si="44"/>
        <v>0.22620313227961333</v>
      </c>
      <c r="BD116" s="268">
        <f t="shared" ca="1" si="44"/>
        <v>0.22044439042497715</v>
      </c>
      <c r="BE116" s="268">
        <f t="shared" ca="1" si="44"/>
        <v>0.21468564857034095</v>
      </c>
      <c r="BF116" s="268">
        <f t="shared" ca="1" si="44"/>
        <v>0.20892690671570477</v>
      </c>
      <c r="BG116" s="268">
        <f t="shared" ca="1" si="44"/>
        <v>0.20740695397671469</v>
      </c>
      <c r="BH116" s="268">
        <f t="shared" ca="1" si="44"/>
        <v>0.20588700123772463</v>
      </c>
      <c r="BI116" s="268">
        <f t="shared" ca="1" si="44"/>
        <v>0.20436704849873452</v>
      </c>
      <c r="BJ116" s="268">
        <f t="shared" ca="1" si="44"/>
        <v>0.20284709575974444</v>
      </c>
      <c r="BK116" s="269">
        <f t="shared" ca="1" si="44"/>
        <v>0.2013271430207543</v>
      </c>
      <c r="BM116" s="255" t="s">
        <v>3267</v>
      </c>
      <c r="BN116" s="242">
        <f ca="1"/>
        <v>97.107758031255656</v>
      </c>
      <c r="BO116" s="245">
        <f ca="1"/>
        <v>1E-3</v>
      </c>
      <c r="BP116" s="248">
        <f ca="1"/>
        <v>1.42317826555666E-3</v>
      </c>
    </row>
    <row r="117" spans="2:68" ht="18.75" thickBot="1" x14ac:dyDescent="0.4">
      <c r="B117" s="253" t="s">
        <v>3373</v>
      </c>
      <c r="C117" s="270"/>
      <c r="D117" s="271"/>
      <c r="E117" s="271"/>
      <c r="F117" s="271"/>
      <c r="G117" s="271"/>
      <c r="H117" s="271"/>
      <c r="I117" s="271"/>
      <c r="J117" s="271"/>
      <c r="K117" s="271"/>
      <c r="L117" s="271"/>
      <c r="M117" s="271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>
        <f ca="1">SUMPRODUCT(Y$79:Y$92,$BT$79:$BT$92)/1000</f>
        <v>0.64204790015392177</v>
      </c>
      <c r="Z117" s="271">
        <f t="shared" ref="Z117:BK117" ca="1" si="45">SUMPRODUCT(Z$79:Z$92,$BT$79:$BT$92)/1000</f>
        <v>0.60714657507429648</v>
      </c>
      <c r="AA117" s="271">
        <f t="shared" ca="1" si="45"/>
        <v>0.58316357656729501</v>
      </c>
      <c r="AB117" s="271">
        <f t="shared" ca="1" si="45"/>
        <v>0.58060538164812969</v>
      </c>
      <c r="AC117" s="271">
        <f t="shared" ca="1" si="45"/>
        <v>0.56897574818850671</v>
      </c>
      <c r="AD117" s="271">
        <f t="shared" ca="1" si="45"/>
        <v>0.55734611472888362</v>
      </c>
      <c r="AE117" s="271">
        <f t="shared" ca="1" si="45"/>
        <v>0.54571648126926098</v>
      </c>
      <c r="AF117" s="271">
        <f t="shared" ca="1" si="45"/>
        <v>0.53408684780963789</v>
      </c>
      <c r="AG117" s="271">
        <f t="shared" ca="1" si="45"/>
        <v>0.5224572143500148</v>
      </c>
      <c r="AH117" s="271">
        <f t="shared" ca="1" si="45"/>
        <v>0.51169282741231514</v>
      </c>
      <c r="AI117" s="271">
        <f t="shared" ca="1" si="45"/>
        <v>0.50092844047461538</v>
      </c>
      <c r="AJ117" s="271">
        <f t="shared" ca="1" si="45"/>
        <v>0.49016405353691556</v>
      </c>
      <c r="AK117" s="271">
        <f t="shared" ca="1" si="45"/>
        <v>0.47939966659921585</v>
      </c>
      <c r="AL117" s="271">
        <f t="shared" ca="1" si="45"/>
        <v>0.46863527966151597</v>
      </c>
      <c r="AM117" s="271">
        <f t="shared" ca="1" si="45"/>
        <v>0.46433390974101063</v>
      </c>
      <c r="AN117" s="271">
        <f t="shared" ca="1" si="45"/>
        <v>0.46003253982050546</v>
      </c>
      <c r="AO117" s="271">
        <f t="shared" ca="1" si="45"/>
        <v>0.45573116990000001</v>
      </c>
      <c r="AP117" s="271">
        <f t="shared" ca="1" si="45"/>
        <v>0.45142979997949478</v>
      </c>
      <c r="AQ117" s="271">
        <f t="shared" ca="1" si="45"/>
        <v>0.44712843005898945</v>
      </c>
      <c r="AR117" s="271">
        <f t="shared" ca="1" si="45"/>
        <v>0.43340438009244031</v>
      </c>
      <c r="AS117" s="271">
        <f t="shared" ca="1" si="45"/>
        <v>0.41968033012589107</v>
      </c>
      <c r="AT117" s="271">
        <f t="shared" ca="1" si="45"/>
        <v>0.40595628015934204</v>
      </c>
      <c r="AU117" s="271">
        <f t="shared" ca="1" si="45"/>
        <v>0.39223223019279291</v>
      </c>
      <c r="AV117" s="271">
        <f t="shared" ca="1" si="45"/>
        <v>0.37850818022624377</v>
      </c>
      <c r="AW117" s="271">
        <f t="shared" ca="1" si="45"/>
        <v>0.35658799734998775</v>
      </c>
      <c r="AX117" s="271">
        <f t="shared" ca="1" si="45"/>
        <v>0.33466781447373162</v>
      </c>
      <c r="AY117" s="271">
        <f t="shared" ca="1" si="45"/>
        <v>0.31274763159747554</v>
      </c>
      <c r="AZ117" s="271">
        <f t="shared" ca="1" si="45"/>
        <v>0.29082744872121952</v>
      </c>
      <c r="BA117" s="271">
        <f t="shared" ca="1" si="45"/>
        <v>0.26890726584496338</v>
      </c>
      <c r="BB117" s="271">
        <f t="shared" ca="1" si="45"/>
        <v>0.26435094545356036</v>
      </c>
      <c r="BC117" s="271">
        <f t="shared" ca="1" si="45"/>
        <v>0.25979462506215745</v>
      </c>
      <c r="BD117" s="271">
        <f t="shared" ca="1" si="45"/>
        <v>0.25523830467075437</v>
      </c>
      <c r="BE117" s="271">
        <f t="shared" ca="1" si="45"/>
        <v>0.2506819842793514</v>
      </c>
      <c r="BF117" s="271">
        <f t="shared" ca="1" si="45"/>
        <v>0.24612566388794835</v>
      </c>
      <c r="BG117" s="271">
        <f t="shared" ca="1" si="45"/>
        <v>0.24588019446732845</v>
      </c>
      <c r="BH117" s="271">
        <f t="shared" ca="1" si="45"/>
        <v>0.24563472504670847</v>
      </c>
      <c r="BI117" s="271">
        <f t="shared" ca="1" si="45"/>
        <v>0.24538925562608854</v>
      </c>
      <c r="BJ117" s="271">
        <f t="shared" ca="1" si="45"/>
        <v>0.24514378620546864</v>
      </c>
      <c r="BK117" s="272">
        <f t="shared" ca="1" si="45"/>
        <v>0.24489831678484866</v>
      </c>
      <c r="BM117" s="255" t="s">
        <v>3273</v>
      </c>
      <c r="BN117" s="242">
        <f ca="1"/>
        <v>55.42024356714726</v>
      </c>
      <c r="BO117" s="245">
        <f ca="1"/>
        <v>9.9999999999989008E-4</v>
      </c>
      <c r="BP117" s="248">
        <f ca="1"/>
        <v>9.9999999999780007E-5</v>
      </c>
    </row>
    <row r="118" spans="2:68" x14ac:dyDescent="0.25">
      <c r="BM118" s="255" t="s">
        <v>3274</v>
      </c>
      <c r="BN118" s="242">
        <f ca="1"/>
        <v>91.700000000000017</v>
      </c>
      <c r="BO118" s="245">
        <f ca="1"/>
        <v>0.03</v>
      </c>
      <c r="BP118" s="248">
        <f ca="1"/>
        <v>4.0000000000000001E-3</v>
      </c>
    </row>
    <row r="119" spans="2:68" ht="15.75" thickBot="1" x14ac:dyDescent="0.3">
      <c r="BM119" s="255" t="s">
        <v>3369</v>
      </c>
      <c r="BN119" s="242">
        <f ca="1"/>
        <v>0</v>
      </c>
      <c r="BO119" s="245">
        <f ca="1"/>
        <v>0</v>
      </c>
      <c r="BP119" s="248">
        <f ca="1"/>
        <v>0</v>
      </c>
    </row>
    <row r="120" spans="2:68" ht="15.75" thickBot="1" x14ac:dyDescent="0.3">
      <c r="B120" s="250" t="s">
        <v>3374</v>
      </c>
      <c r="C120" s="260">
        <v>1990</v>
      </c>
      <c r="D120" s="261">
        <v>1991</v>
      </c>
      <c r="E120" s="261">
        <v>1992</v>
      </c>
      <c r="F120" s="261">
        <v>1993</v>
      </c>
      <c r="G120" s="261">
        <v>1994</v>
      </c>
      <c r="H120" s="261">
        <v>1995</v>
      </c>
      <c r="I120" s="261">
        <v>1996</v>
      </c>
      <c r="J120" s="261">
        <v>1997</v>
      </c>
      <c r="K120" s="261">
        <v>1998</v>
      </c>
      <c r="L120" s="261">
        <v>1999</v>
      </c>
      <c r="M120" s="261">
        <v>2000</v>
      </c>
      <c r="N120" s="261">
        <v>2001</v>
      </c>
      <c r="O120" s="261">
        <v>2002</v>
      </c>
      <c r="P120" s="261">
        <v>2003</v>
      </c>
      <c r="Q120" s="261">
        <v>2004</v>
      </c>
      <c r="R120" s="261">
        <v>2005</v>
      </c>
      <c r="S120" s="261">
        <v>2006</v>
      </c>
      <c r="T120" s="261">
        <v>2007</v>
      </c>
      <c r="U120" s="261">
        <v>2008</v>
      </c>
      <c r="V120" s="261">
        <v>2009</v>
      </c>
      <c r="W120" s="261">
        <v>2010</v>
      </c>
      <c r="X120" s="261">
        <v>2011</v>
      </c>
      <c r="Y120" s="261">
        <v>2012</v>
      </c>
      <c r="Z120" s="261">
        <v>2013</v>
      </c>
      <c r="AA120" s="261">
        <v>2014</v>
      </c>
      <c r="AB120" s="261">
        <v>2015</v>
      </c>
      <c r="AC120" s="261">
        <v>2016</v>
      </c>
      <c r="AD120" s="261">
        <v>2017</v>
      </c>
      <c r="AE120" s="261">
        <v>2018</v>
      </c>
      <c r="AF120" s="261">
        <v>2019</v>
      </c>
      <c r="AG120" s="261">
        <v>2020</v>
      </c>
      <c r="AH120" s="261">
        <v>2021</v>
      </c>
      <c r="AI120" s="261">
        <v>2022</v>
      </c>
      <c r="AJ120" s="261">
        <v>2023</v>
      </c>
      <c r="AK120" s="261">
        <v>2024</v>
      </c>
      <c r="AL120" s="261">
        <v>2025</v>
      </c>
      <c r="AM120" s="261">
        <v>2026</v>
      </c>
      <c r="AN120" s="261">
        <v>2027</v>
      </c>
      <c r="AO120" s="261">
        <v>2028</v>
      </c>
      <c r="AP120" s="261">
        <v>2029</v>
      </c>
      <c r="AQ120" s="261">
        <v>2030</v>
      </c>
      <c r="AR120" s="261">
        <v>2031</v>
      </c>
      <c r="AS120" s="261">
        <v>2032</v>
      </c>
      <c r="AT120" s="261">
        <v>2033</v>
      </c>
      <c r="AU120" s="261">
        <v>2034</v>
      </c>
      <c r="AV120" s="261">
        <v>2035</v>
      </c>
      <c r="AW120" s="261">
        <v>2036</v>
      </c>
      <c r="AX120" s="261">
        <v>2037</v>
      </c>
      <c r="AY120" s="261">
        <v>2038</v>
      </c>
      <c r="AZ120" s="261">
        <v>2039</v>
      </c>
      <c r="BA120" s="261">
        <v>2040</v>
      </c>
      <c r="BB120" s="261">
        <v>2041</v>
      </c>
      <c r="BC120" s="261">
        <v>2042</v>
      </c>
      <c r="BD120" s="261">
        <v>2043</v>
      </c>
      <c r="BE120" s="261">
        <v>2044</v>
      </c>
      <c r="BF120" s="261">
        <v>2045</v>
      </c>
      <c r="BG120" s="261">
        <v>2046</v>
      </c>
      <c r="BH120" s="261">
        <v>2047</v>
      </c>
      <c r="BI120" s="261">
        <v>2048</v>
      </c>
      <c r="BJ120" s="261">
        <v>2049</v>
      </c>
      <c r="BK120" s="262">
        <v>2050</v>
      </c>
      <c r="BM120" s="256" t="s">
        <v>3253</v>
      </c>
      <c r="BN120" s="243">
        <f ca="1"/>
        <v>107.34541371008017</v>
      </c>
      <c r="BO120" s="246">
        <f ca="1"/>
        <v>2.8595853615587738E-2</v>
      </c>
      <c r="BP120" s="249">
        <f ca="1"/>
        <v>3.8111665207169699E-3</v>
      </c>
    </row>
    <row r="121" spans="2:68" ht="18" x14ac:dyDescent="0.35">
      <c r="B121" s="251" t="s">
        <v>3371</v>
      </c>
      <c r="C121" s="164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>
        <f ca="1">SUMPRODUCT(Y$97:Y$110,$BR$97:$BR$110)/1000</f>
        <v>10971.397158088423</v>
      </c>
      <c r="Z121" s="165">
        <f t="shared" ref="Z121:BK121" ca="1" si="46">SUMPRODUCT(Z$97:Z$110,$BR$97:$BR$110)/1000</f>
        <v>10821.749423796171</v>
      </c>
      <c r="AA121" s="165">
        <f t="shared" ca="1" si="46"/>
        <v>9236.4462206524659</v>
      </c>
      <c r="AB121" s="165">
        <f t="shared" ca="1" si="46"/>
        <v>9369.7374530445741</v>
      </c>
      <c r="AC121" s="165">
        <f t="shared" ca="1" si="46"/>
        <v>9300.5809208525552</v>
      </c>
      <c r="AD121" s="165">
        <f t="shared" ca="1" si="46"/>
        <v>9231.4243886605364</v>
      </c>
      <c r="AE121" s="165">
        <f t="shared" ca="1" si="46"/>
        <v>9162.2678564685193</v>
      </c>
      <c r="AF121" s="165">
        <f t="shared" ca="1" si="46"/>
        <v>9093.1113242765005</v>
      </c>
      <c r="AG121" s="165">
        <f t="shared" ca="1" si="46"/>
        <v>9023.9547920844816</v>
      </c>
      <c r="AH121" s="165">
        <f t="shared" ca="1" si="46"/>
        <v>8759.572149057658</v>
      </c>
      <c r="AI121" s="165">
        <f t="shared" ca="1" si="46"/>
        <v>8495.1895060308379</v>
      </c>
      <c r="AJ121" s="165">
        <f t="shared" ca="1" si="46"/>
        <v>8230.8068630040161</v>
      </c>
      <c r="AK121" s="165">
        <f t="shared" ca="1" si="46"/>
        <v>7966.4242199771925</v>
      </c>
      <c r="AL121" s="165">
        <f t="shared" ca="1" si="46"/>
        <v>7702.0415769503697</v>
      </c>
      <c r="AM121" s="165">
        <f t="shared" ca="1" si="46"/>
        <v>7603.555134706975</v>
      </c>
      <c r="AN121" s="165">
        <f t="shared" ca="1" si="46"/>
        <v>7505.0686924635802</v>
      </c>
      <c r="AO121" s="165">
        <f t="shared" ca="1" si="46"/>
        <v>7406.5822502201863</v>
      </c>
      <c r="AP121" s="165">
        <f t="shared" ca="1" si="46"/>
        <v>7308.0958079767915</v>
      </c>
      <c r="AQ121" s="165">
        <f t="shared" ca="1" si="46"/>
        <v>7209.6093657333968</v>
      </c>
      <c r="AR121" s="165">
        <f t="shared" ca="1" si="46"/>
        <v>7096.7007528428157</v>
      </c>
      <c r="AS121" s="165">
        <f t="shared" ca="1" si="46"/>
        <v>6983.7921399522338</v>
      </c>
      <c r="AT121" s="165">
        <f t="shared" ca="1" si="46"/>
        <v>6870.8835270616537</v>
      </c>
      <c r="AU121" s="165">
        <f t="shared" ca="1" si="46"/>
        <v>6757.9749141710718</v>
      </c>
      <c r="AV121" s="165">
        <f t="shared" ca="1" si="46"/>
        <v>6645.0663012804898</v>
      </c>
      <c r="AW121" s="165">
        <f t="shared" ca="1" si="46"/>
        <v>6481.1529177639668</v>
      </c>
      <c r="AX121" s="165">
        <f t="shared" ca="1" si="46"/>
        <v>6317.239534247442</v>
      </c>
      <c r="AY121" s="165">
        <f t="shared" ca="1" si="46"/>
        <v>6153.326150730918</v>
      </c>
      <c r="AZ121" s="165">
        <f t="shared" ca="1" si="46"/>
        <v>5989.4127672143932</v>
      </c>
      <c r="BA121" s="165">
        <f t="shared" ca="1" si="46"/>
        <v>5825.4993836978683</v>
      </c>
      <c r="BB121" s="165">
        <f t="shared" ca="1" si="46"/>
        <v>5627.3853812918142</v>
      </c>
      <c r="BC121" s="165">
        <f t="shared" ca="1" si="46"/>
        <v>5429.2713788857627</v>
      </c>
      <c r="BD121" s="165">
        <f t="shared" ca="1" si="46"/>
        <v>5231.1573764797076</v>
      </c>
      <c r="BE121" s="165">
        <f t="shared" ca="1" si="46"/>
        <v>5033.0433740736544</v>
      </c>
      <c r="BF121" s="165">
        <f t="shared" ca="1" si="46"/>
        <v>4834.9293716676011</v>
      </c>
      <c r="BG121" s="165">
        <f t="shared" ca="1" si="46"/>
        <v>4827.9919057038796</v>
      </c>
      <c r="BH121" s="165">
        <f t="shared" ca="1" si="46"/>
        <v>4821.05443974016</v>
      </c>
      <c r="BI121" s="165">
        <f t="shared" ca="1" si="46"/>
        <v>4814.1169737764385</v>
      </c>
      <c r="BJ121" s="165">
        <f t="shared" ca="1" si="46"/>
        <v>4807.179507812717</v>
      </c>
      <c r="BK121" s="166">
        <f t="shared" ca="1" si="46"/>
        <v>4800.2420418489974</v>
      </c>
    </row>
    <row r="122" spans="2:68" ht="18" x14ac:dyDescent="0.35">
      <c r="B122" s="252" t="s">
        <v>3372</v>
      </c>
      <c r="C122" s="267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>
        <f ca="1">SUMPRODUCT(Y$97:Y$110,$BS$97:$BS$110)/1000</f>
        <v>0.14424447973284465</v>
      </c>
      <c r="Z122" s="268">
        <f t="shared" ref="Z122:BK122" ca="1" si="47">SUMPRODUCT(Z$97:Z$110,$BS$97:$BS$110)/1000</f>
        <v>0.14172717385176675</v>
      </c>
      <c r="AA122" s="268">
        <f t="shared" ca="1" si="47"/>
        <v>0.12307527920775213</v>
      </c>
      <c r="AB122" s="268">
        <f t="shared" ca="1" si="47"/>
        <v>0.12509036563444781</v>
      </c>
      <c r="AC122" s="268">
        <f t="shared" ca="1" si="47"/>
        <v>0.12952976122534107</v>
      </c>
      <c r="AD122" s="268">
        <f t="shared" ca="1" si="47"/>
        <v>0.13396915681623431</v>
      </c>
      <c r="AE122" s="268">
        <f t="shared" ca="1" si="47"/>
        <v>0.13840855240712763</v>
      </c>
      <c r="AF122" s="268">
        <f t="shared" ca="1" si="47"/>
        <v>0.14284794799802086</v>
      </c>
      <c r="AG122" s="268">
        <f t="shared" ca="1" si="47"/>
        <v>0.14728734358891413</v>
      </c>
      <c r="AH122" s="268">
        <f t="shared" ca="1" si="47"/>
        <v>0.14236634284978605</v>
      </c>
      <c r="AI122" s="268">
        <f t="shared" ca="1" si="47"/>
        <v>0.13744534211065798</v>
      </c>
      <c r="AJ122" s="268">
        <f t="shared" ca="1" si="47"/>
        <v>0.13252434137152988</v>
      </c>
      <c r="AK122" s="268">
        <f t="shared" ca="1" si="47"/>
        <v>0.12760334063240183</v>
      </c>
      <c r="AL122" s="268">
        <f t="shared" ca="1" si="47"/>
        <v>0.12268233989327375</v>
      </c>
      <c r="AM122" s="268">
        <f t="shared" ca="1" si="47"/>
        <v>0.1206960227144914</v>
      </c>
      <c r="AN122" s="268">
        <f t="shared" ca="1" si="47"/>
        <v>0.11870970553570905</v>
      </c>
      <c r="AO122" s="268">
        <f t="shared" ca="1" si="47"/>
        <v>0.11672338835692671</v>
      </c>
      <c r="AP122" s="268">
        <f t="shared" ca="1" si="47"/>
        <v>0.11473707117814434</v>
      </c>
      <c r="AQ122" s="268">
        <f t="shared" ca="1" si="47"/>
        <v>0.11275075399936199</v>
      </c>
      <c r="AR122" s="268">
        <f t="shared" ca="1" si="47"/>
        <v>0.11277575936993131</v>
      </c>
      <c r="AS122" s="268">
        <f t="shared" ca="1" si="47"/>
        <v>0.11280076474050064</v>
      </c>
      <c r="AT122" s="268">
        <f t="shared" ca="1" si="47"/>
        <v>0.11282577011106994</v>
      </c>
      <c r="AU122" s="268">
        <f t="shared" ca="1" si="47"/>
        <v>0.11285077548163928</v>
      </c>
      <c r="AV122" s="268">
        <f t="shared" ca="1" si="47"/>
        <v>0.1128757808522086</v>
      </c>
      <c r="AW122" s="268">
        <f t="shared" ca="1" si="47"/>
        <v>0.10863819202584893</v>
      </c>
      <c r="AX122" s="268">
        <f t="shared" ca="1" si="47"/>
        <v>0.10440060319948924</v>
      </c>
      <c r="AY122" s="268">
        <f t="shared" ca="1" si="47"/>
        <v>0.10016301437312956</v>
      </c>
      <c r="AZ122" s="268">
        <f t="shared" ca="1" si="47"/>
        <v>9.5925425546769874E-2</v>
      </c>
      <c r="BA122" s="268">
        <f t="shared" ca="1" si="47"/>
        <v>9.1687836720410198E-2</v>
      </c>
      <c r="BB122" s="268">
        <f t="shared" ca="1" si="47"/>
        <v>8.6384578575046986E-2</v>
      </c>
      <c r="BC122" s="268">
        <f t="shared" ca="1" si="47"/>
        <v>8.1081320429683801E-2</v>
      </c>
      <c r="BD122" s="268">
        <f t="shared" ca="1" si="47"/>
        <v>7.5778062284320602E-2</v>
      </c>
      <c r="BE122" s="268">
        <f t="shared" ca="1" si="47"/>
        <v>7.0474804138957375E-2</v>
      </c>
      <c r="BF122" s="268">
        <f t="shared" ca="1" si="47"/>
        <v>6.5171545993594177E-2</v>
      </c>
      <c r="BG122" s="268">
        <f t="shared" ca="1" si="47"/>
        <v>6.5835498732584541E-2</v>
      </c>
      <c r="BH122" s="268">
        <f t="shared" ca="1" si="47"/>
        <v>6.6499451471574877E-2</v>
      </c>
      <c r="BI122" s="268">
        <f t="shared" ca="1" si="47"/>
        <v>6.7163404210565214E-2</v>
      </c>
      <c r="BJ122" s="268">
        <f t="shared" ca="1" si="47"/>
        <v>6.7827356949555564E-2</v>
      </c>
      <c r="BK122" s="269">
        <f t="shared" ca="1" si="47"/>
        <v>6.8491309688545901E-2</v>
      </c>
    </row>
    <row r="123" spans="2:68" ht="18.75" thickBot="1" x14ac:dyDescent="0.4">
      <c r="B123" s="253" t="s">
        <v>3373</v>
      </c>
      <c r="C123" s="270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>
        <f ca="1">SUMPRODUCT(Y$97:Y$110,$BT$97:$BT$110)/1000</f>
        <v>0.1294415169154087</v>
      </c>
      <c r="Z123" s="271">
        <f t="shared" ref="Z123:BK123" ca="1" si="48">SUMPRODUCT(Z$97:Z$110,$BT$97:$BT$110)/1000</f>
        <v>0.12632478732364877</v>
      </c>
      <c r="AA123" s="271">
        <f t="shared" ca="1" si="48"/>
        <v>0.10821054529664127</v>
      </c>
      <c r="AB123" s="271">
        <f t="shared" ca="1" si="48"/>
        <v>0.11083705178336392</v>
      </c>
      <c r="AC123" s="271">
        <f t="shared" ca="1" si="48"/>
        <v>0.11221650372879968</v>
      </c>
      <c r="AD123" s="271">
        <f t="shared" ca="1" si="48"/>
        <v>0.11359595567423549</v>
      </c>
      <c r="AE123" s="271">
        <f t="shared" ca="1" si="48"/>
        <v>0.11497540761967126</v>
      </c>
      <c r="AF123" s="271">
        <f t="shared" ca="1" si="48"/>
        <v>0.11635485956510705</v>
      </c>
      <c r="AG123" s="271">
        <f t="shared" ca="1" si="48"/>
        <v>0.11773431151054284</v>
      </c>
      <c r="AH123" s="271">
        <f t="shared" ca="1" si="48"/>
        <v>0.11316124803770325</v>
      </c>
      <c r="AI123" s="271">
        <f t="shared" ca="1" si="48"/>
        <v>0.10858818456486366</v>
      </c>
      <c r="AJ123" s="271">
        <f t="shared" ca="1" si="48"/>
        <v>0.10401512109202411</v>
      </c>
      <c r="AK123" s="271">
        <f t="shared" ca="1" si="48"/>
        <v>9.9442057619184551E-2</v>
      </c>
      <c r="AL123" s="271">
        <f t="shared" ca="1" si="48"/>
        <v>9.4868994146344976E-2</v>
      </c>
      <c r="AM123" s="271">
        <f t="shared" ca="1" si="48"/>
        <v>9.3750367458056663E-2</v>
      </c>
      <c r="AN123" s="271">
        <f t="shared" ca="1" si="48"/>
        <v>9.263174076976835E-2</v>
      </c>
      <c r="AO123" s="271">
        <f t="shared" ca="1" si="48"/>
        <v>9.1513114081480051E-2</v>
      </c>
      <c r="AP123" s="271">
        <f t="shared" ca="1" si="48"/>
        <v>9.0394487393191725E-2</v>
      </c>
      <c r="AQ123" s="271">
        <f t="shared" ca="1" si="48"/>
        <v>8.927586070490344E-2</v>
      </c>
      <c r="AR123" s="271">
        <f t="shared" ca="1" si="48"/>
        <v>8.8024134750700894E-2</v>
      </c>
      <c r="AS123" s="271">
        <f t="shared" ca="1" si="48"/>
        <v>8.6772408796498321E-2</v>
      </c>
      <c r="AT123" s="271">
        <f t="shared" ca="1" si="48"/>
        <v>8.5520682842295789E-2</v>
      </c>
      <c r="AU123" s="271">
        <f t="shared" ca="1" si="48"/>
        <v>8.4268956888093216E-2</v>
      </c>
      <c r="AV123" s="271">
        <f t="shared" ca="1" si="48"/>
        <v>8.3017230933890671E-2</v>
      </c>
      <c r="AW123" s="271">
        <f t="shared" ca="1" si="48"/>
        <v>8.043401396024169E-2</v>
      </c>
      <c r="AX123" s="271">
        <f t="shared" ca="1" si="48"/>
        <v>7.7850796986592682E-2</v>
      </c>
      <c r="AY123" s="271">
        <f t="shared" ca="1" si="48"/>
        <v>7.5267580012943688E-2</v>
      </c>
      <c r="AZ123" s="271">
        <f t="shared" ca="1" si="48"/>
        <v>7.2684363039294694E-2</v>
      </c>
      <c r="BA123" s="271">
        <f t="shared" ca="1" si="48"/>
        <v>7.0101146065645714E-2</v>
      </c>
      <c r="BB123" s="271">
        <f t="shared" ca="1" si="48"/>
        <v>6.8316407656067848E-2</v>
      </c>
      <c r="BC123" s="271">
        <f t="shared" ca="1" si="48"/>
        <v>6.6531669246490024E-2</v>
      </c>
      <c r="BD123" s="271">
        <f t="shared" ca="1" si="48"/>
        <v>6.4746930836912173E-2</v>
      </c>
      <c r="BE123" s="271">
        <f t="shared" ca="1" si="48"/>
        <v>6.2962192427334349E-2</v>
      </c>
      <c r="BF123" s="271">
        <f t="shared" ca="1" si="48"/>
        <v>6.1177454017756504E-2</v>
      </c>
      <c r="BG123" s="271">
        <f t="shared" ca="1" si="48"/>
        <v>6.121201755079235E-2</v>
      </c>
      <c r="BH123" s="271">
        <f t="shared" ca="1" si="48"/>
        <v>6.1246581083828189E-2</v>
      </c>
      <c r="BI123" s="271">
        <f t="shared" ca="1" si="48"/>
        <v>6.1281144616864049E-2</v>
      </c>
      <c r="BJ123" s="271">
        <f t="shared" ca="1" si="48"/>
        <v>6.1315708149899881E-2</v>
      </c>
      <c r="BK123" s="272">
        <f t="shared" ca="1" si="48"/>
        <v>6.1350271682935734E-2</v>
      </c>
    </row>
    <row r="125" spans="2:68" ht="15.75" thickBot="1" x14ac:dyDescent="0.3"/>
    <row r="126" spans="2:68" ht="15.75" thickBot="1" x14ac:dyDescent="0.3">
      <c r="B126" s="250" t="s">
        <v>3393</v>
      </c>
      <c r="C126" s="260">
        <v>1990</v>
      </c>
      <c r="D126" s="261">
        <v>1991</v>
      </c>
      <c r="E126" s="261">
        <v>1992</v>
      </c>
      <c r="F126" s="261">
        <v>1993</v>
      </c>
      <c r="G126" s="261">
        <v>1994</v>
      </c>
      <c r="H126" s="261">
        <v>1995</v>
      </c>
      <c r="I126" s="261">
        <v>1996</v>
      </c>
      <c r="J126" s="261">
        <v>1997</v>
      </c>
      <c r="K126" s="261">
        <v>1998</v>
      </c>
      <c r="L126" s="261">
        <v>1999</v>
      </c>
      <c r="M126" s="261">
        <v>2000</v>
      </c>
      <c r="N126" s="261">
        <v>2001</v>
      </c>
      <c r="O126" s="261">
        <v>2002</v>
      </c>
      <c r="P126" s="261">
        <v>2003</v>
      </c>
      <c r="Q126" s="261">
        <v>2004</v>
      </c>
      <c r="R126" s="261">
        <v>2005</v>
      </c>
      <c r="S126" s="261">
        <v>2006</v>
      </c>
      <c r="T126" s="261">
        <v>2007</v>
      </c>
      <c r="U126" s="261">
        <v>2008</v>
      </c>
      <c r="V126" s="261">
        <v>2009</v>
      </c>
      <c r="W126" s="261">
        <v>2010</v>
      </c>
      <c r="X126" s="261">
        <v>2011</v>
      </c>
      <c r="Y126" s="261">
        <v>2012</v>
      </c>
      <c r="Z126" s="261">
        <v>2013</v>
      </c>
      <c r="AA126" s="261">
        <v>2014</v>
      </c>
      <c r="AB126" s="261">
        <v>2015</v>
      </c>
      <c r="AC126" s="261">
        <v>2016</v>
      </c>
      <c r="AD126" s="261">
        <v>2017</v>
      </c>
      <c r="AE126" s="261">
        <v>2018</v>
      </c>
      <c r="AF126" s="261">
        <v>2019</v>
      </c>
      <c r="AG126" s="261">
        <v>2020</v>
      </c>
      <c r="AH126" s="261">
        <v>2021</v>
      </c>
      <c r="AI126" s="261">
        <v>2022</v>
      </c>
      <c r="AJ126" s="261">
        <v>2023</v>
      </c>
      <c r="AK126" s="261">
        <v>2024</v>
      </c>
      <c r="AL126" s="261">
        <v>2025</v>
      </c>
      <c r="AM126" s="261">
        <v>2026</v>
      </c>
      <c r="AN126" s="261">
        <v>2027</v>
      </c>
      <c r="AO126" s="261">
        <v>2028</v>
      </c>
      <c r="AP126" s="261">
        <v>2029</v>
      </c>
      <c r="AQ126" s="261">
        <v>2030</v>
      </c>
      <c r="AR126" s="261">
        <v>2031</v>
      </c>
      <c r="AS126" s="261">
        <v>2032</v>
      </c>
      <c r="AT126" s="261">
        <v>2033</v>
      </c>
      <c r="AU126" s="261">
        <v>2034</v>
      </c>
      <c r="AV126" s="261">
        <v>2035</v>
      </c>
      <c r="AW126" s="261">
        <v>2036</v>
      </c>
      <c r="AX126" s="261">
        <v>2037</v>
      </c>
      <c r="AY126" s="261">
        <v>2038</v>
      </c>
      <c r="AZ126" s="261">
        <v>2039</v>
      </c>
      <c r="BA126" s="261">
        <v>2040</v>
      </c>
      <c r="BB126" s="261">
        <v>2041</v>
      </c>
      <c r="BC126" s="261">
        <v>2042</v>
      </c>
      <c r="BD126" s="261">
        <v>2043</v>
      </c>
      <c r="BE126" s="261">
        <v>2044</v>
      </c>
      <c r="BF126" s="261">
        <v>2045</v>
      </c>
      <c r="BG126" s="261">
        <v>2046</v>
      </c>
      <c r="BH126" s="261">
        <v>2047</v>
      </c>
      <c r="BI126" s="261">
        <v>2048</v>
      </c>
      <c r="BJ126" s="261">
        <v>2049</v>
      </c>
      <c r="BK126" s="262">
        <v>2050</v>
      </c>
    </row>
    <row r="127" spans="2:68" ht="18" x14ac:dyDescent="0.35">
      <c r="B127" s="251" t="s">
        <v>3371</v>
      </c>
      <c r="C127" s="164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>
        <f ca="1">Y115/SUMPRODUCT(Y$43:Y$56,$BN$79:$BN$92)*1000</f>
        <v>145.73773802000167</v>
      </c>
      <c r="Z127" s="165">
        <f t="shared" ref="Z127:BK127" ca="1" si="49">Z115/SUMPRODUCT(Z$43:Z$56,$BN$79:$BN$92)*1000</f>
        <v>139.83686834060344</v>
      </c>
      <c r="AA127" s="165">
        <f t="shared" ca="1" si="49"/>
        <v>136.01496188784864</v>
      </c>
      <c r="AB127" s="165">
        <f t="shared" ca="1" si="49"/>
        <v>139.68223680939164</v>
      </c>
      <c r="AC127" s="165">
        <f t="shared" ca="1" si="49"/>
        <v>135.27515083708812</v>
      </c>
      <c r="AD127" s="165">
        <f t="shared" ca="1" si="49"/>
        <v>131.00859796895193</v>
      </c>
      <c r="AE127" s="165">
        <f t="shared" ca="1" si="49"/>
        <v>126.875961721271</v>
      </c>
      <c r="AF127" s="165">
        <f t="shared" ca="1" si="49"/>
        <v>122.87103454299859</v>
      </c>
      <c r="AG127" s="165">
        <f t="shared" ca="1" si="49"/>
        <v>118.98798670379998</v>
      </c>
      <c r="AH127" s="165">
        <f t="shared" ca="1" si="49"/>
        <v>118.08050529102981</v>
      </c>
      <c r="AI127" s="165">
        <f t="shared" ca="1" si="49"/>
        <v>117.1498070831517</v>
      </c>
      <c r="AJ127" s="165">
        <f t="shared" ca="1" si="49"/>
        <v>116.19498957573836</v>
      </c>
      <c r="AK127" s="165">
        <f t="shared" ca="1" si="49"/>
        <v>115.21510287298203</v>
      </c>
      <c r="AL127" s="165">
        <f t="shared" ca="1" si="49"/>
        <v>114.20914653560602</v>
      </c>
      <c r="AM127" s="165">
        <f t="shared" ca="1" si="49"/>
        <v>113.09374708695782</v>
      </c>
      <c r="AN127" s="165">
        <f t="shared" ca="1" si="49"/>
        <v>111.97936793569144</v>
      </c>
      <c r="AO127" s="165">
        <f t="shared" ca="1" si="49"/>
        <v>110.8660076824909</v>
      </c>
      <c r="AP127" s="165">
        <f t="shared" ca="1" si="49"/>
        <v>109.75366493059792</v>
      </c>
      <c r="AQ127" s="165">
        <f t="shared" ca="1" si="49"/>
        <v>108.64233828580599</v>
      </c>
      <c r="AR127" s="165">
        <f t="shared" ca="1" si="49"/>
        <v>103.15843597629815</v>
      </c>
      <c r="AS127" s="165">
        <f t="shared" ca="1" si="49"/>
        <v>97.917118506587769</v>
      </c>
      <c r="AT127" s="165">
        <f t="shared" ca="1" si="49"/>
        <v>92.902637787445101</v>
      </c>
      <c r="AU127" s="165">
        <f t="shared" ca="1" si="49"/>
        <v>88.100579967403661</v>
      </c>
      <c r="AV127" s="165">
        <f t="shared" ca="1" si="49"/>
        <v>83.497727061498821</v>
      </c>
      <c r="AW127" s="165">
        <f t="shared" ca="1" si="49"/>
        <v>79.497949754242882</v>
      </c>
      <c r="AX127" s="165">
        <f t="shared" ca="1" si="49"/>
        <v>75.456014498727114</v>
      </c>
      <c r="AY127" s="165">
        <f t="shared" ca="1" si="49"/>
        <v>71.371251241914294</v>
      </c>
      <c r="AZ127" s="165">
        <f t="shared" ca="1" si="49"/>
        <v>67.242975655487726</v>
      </c>
      <c r="BA127" s="165">
        <f t="shared" ca="1" si="49"/>
        <v>63.070488753652313</v>
      </c>
      <c r="BB127" s="165">
        <f t="shared" ca="1" si="49"/>
        <v>60.920991939449792</v>
      </c>
      <c r="BC127" s="165">
        <f t="shared" ca="1" si="49"/>
        <v>58.814207074505788</v>
      </c>
      <c r="BD127" s="165">
        <f t="shared" ca="1" si="49"/>
        <v>56.748873610003606</v>
      </c>
      <c r="BE127" s="165">
        <f t="shared" ca="1" si="49"/>
        <v>54.723780116989587</v>
      </c>
      <c r="BF127" s="165">
        <f t="shared" ca="1" si="49"/>
        <v>52.73776191688615</v>
      </c>
      <c r="BG127" s="165">
        <f t="shared" ca="1" si="49"/>
        <v>52.432095888231821</v>
      </c>
      <c r="BH127" s="165">
        <f t="shared" ca="1" si="49"/>
        <v>52.125673018629811</v>
      </c>
      <c r="BI127" s="165">
        <f t="shared" ca="1" si="49"/>
        <v>51.818490493644482</v>
      </c>
      <c r="BJ127" s="165">
        <f t="shared" ca="1" si="49"/>
        <v>51.510545484868253</v>
      </c>
      <c r="BK127" s="166">
        <f t="shared" ca="1" si="49"/>
        <v>51.201835149834878</v>
      </c>
    </row>
    <row r="128" spans="2:68" ht="18" x14ac:dyDescent="0.35">
      <c r="B128" s="252" t="s">
        <v>3372</v>
      </c>
      <c r="C128" s="267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>
        <f ca="1">Y116/SUMPRODUCT(Y$43:Y$56,$BN$79:$BN$92)*1000</f>
        <v>1.574704175660145E-3</v>
      </c>
      <c r="Z128" s="268">
        <f t="shared" ref="Z128:BK128" ca="1" si="50">Z116/SUMPRODUCT(Z$43:Z$56,$BN$79:$BN$92)*1000</f>
        <v>1.5150368973718769E-3</v>
      </c>
      <c r="AA128" s="268">
        <f t="shared" ca="1" si="50"/>
        <v>1.4771014263015611E-3</v>
      </c>
      <c r="AB128" s="268">
        <f t="shared" ca="1" si="50"/>
        <v>1.5354141242354602E-3</v>
      </c>
      <c r="AC128" s="268">
        <f t="shared" ca="1" si="50"/>
        <v>1.4915848648308888E-3</v>
      </c>
      <c r="AD128" s="268">
        <f t="shared" ca="1" si="50"/>
        <v>1.4491532323199577E-3</v>
      </c>
      <c r="AE128" s="268">
        <f t="shared" ca="1" si="50"/>
        <v>1.4080534245869882E-3</v>
      </c>
      <c r="AF128" s="268">
        <f t="shared" ca="1" si="50"/>
        <v>1.3682237064249053E-3</v>
      </c>
      <c r="AG128" s="268">
        <f t="shared" ca="1" si="50"/>
        <v>1.3296061001212914E-3</v>
      </c>
      <c r="AH128" s="268">
        <f t="shared" ca="1" si="50"/>
        <v>1.3336533354281995E-3</v>
      </c>
      <c r="AI128" s="268">
        <f t="shared" ca="1" si="50"/>
        <v>1.3378041142695005E-3</v>
      </c>
      <c r="AJ128" s="268">
        <f t="shared" ca="1" si="50"/>
        <v>1.3420624616838689E-3</v>
      </c>
      <c r="AK128" s="268">
        <f t="shared" ca="1" si="50"/>
        <v>1.3464326140686532E-3</v>
      </c>
      <c r="AL128" s="268">
        <f t="shared" ca="1" si="50"/>
        <v>1.3509190332377334E-3</v>
      </c>
      <c r="AM128" s="268">
        <f t="shared" ca="1" si="50"/>
        <v>1.3361213692256238E-3</v>
      </c>
      <c r="AN128" s="268">
        <f t="shared" ca="1" si="50"/>
        <v>1.3213372411874356E-3</v>
      </c>
      <c r="AO128" s="268">
        <f t="shared" ca="1" si="50"/>
        <v>1.3065666305588704E-3</v>
      </c>
      <c r="AP128" s="268">
        <f t="shared" ca="1" si="50"/>
        <v>1.2918095188095633E-3</v>
      </c>
      <c r="AQ128" s="268">
        <f t="shared" ca="1" si="50"/>
        <v>1.2770658874430012E-3</v>
      </c>
      <c r="AR128" s="268">
        <f t="shared" ca="1" si="50"/>
        <v>1.2034219112398987E-3</v>
      </c>
      <c r="AS128" s="268">
        <f t="shared" ca="1" si="50"/>
        <v>1.1330356356961072E-3</v>
      </c>
      <c r="AT128" s="268">
        <f t="shared" ca="1" si="50"/>
        <v>1.0656955778487608E-3</v>
      </c>
      <c r="AU128" s="268">
        <f t="shared" ca="1" si="50"/>
        <v>1.0012081723725691E-3</v>
      </c>
      <c r="AV128" s="268">
        <f t="shared" ca="1" si="50"/>
        <v>9.3939591337569852E-4</v>
      </c>
      <c r="AW128" s="268">
        <f t="shared" ca="1" si="50"/>
        <v>8.9723450422832653E-4</v>
      </c>
      <c r="AX128" s="268">
        <f t="shared" ca="1" si="50"/>
        <v>8.5462871071431213E-4</v>
      </c>
      <c r="AY128" s="268">
        <f t="shared" ca="1" si="50"/>
        <v>8.1157146984537254E-4</v>
      </c>
      <c r="AZ128" s="268">
        <f t="shared" ca="1" si="50"/>
        <v>7.6805556815837377E-4</v>
      </c>
      <c r="BA128" s="268">
        <f t="shared" ca="1" si="50"/>
        <v>7.2407363768659384E-4</v>
      </c>
      <c r="BB128" s="268">
        <f t="shared" ca="1" si="50"/>
        <v>6.9944298944707634E-4</v>
      </c>
      <c r="BC128" s="268">
        <f t="shared" ca="1" si="50"/>
        <v>6.7530176877537821E-4</v>
      </c>
      <c r="BD128" s="268">
        <f t="shared" ca="1" si="50"/>
        <v>6.5163553129815241E-4</v>
      </c>
      <c r="BE128" s="268">
        <f t="shared" ca="1" si="50"/>
        <v>6.2843039549660435E-4</v>
      </c>
      <c r="BF128" s="268">
        <f t="shared" ca="1" si="50"/>
        <v>6.0567301555502172E-4</v>
      </c>
      <c r="BG128" s="268">
        <f t="shared" ca="1" si="50"/>
        <v>6.0201017629167976E-4</v>
      </c>
      <c r="BH128" s="268">
        <f t="shared" ca="1" si="50"/>
        <v>5.9833826769619303E-4</v>
      </c>
      <c r="BI128" s="268">
        <f t="shared" ca="1" si="50"/>
        <v>5.9465725604278068E-4</v>
      </c>
      <c r="BJ128" s="268">
        <f t="shared" ca="1" si="50"/>
        <v>5.9096710743823514E-4</v>
      </c>
      <c r="BK128" s="269">
        <f t="shared" ca="1" si="50"/>
        <v>5.8726778782088062E-4</v>
      </c>
    </row>
    <row r="129" spans="2:63" ht="18.75" thickBot="1" x14ac:dyDescent="0.4">
      <c r="B129" s="253" t="s">
        <v>3373</v>
      </c>
      <c r="C129" s="270"/>
      <c r="D129" s="271"/>
      <c r="E129" s="271"/>
      <c r="F129" s="271"/>
      <c r="G129" s="271"/>
      <c r="H129" s="271"/>
      <c r="I129" s="271"/>
      <c r="J129" s="271"/>
      <c r="K129" s="271"/>
      <c r="L129" s="271"/>
      <c r="M129" s="271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>
        <f ca="1">Y117/SUMPRODUCT(Y$43:Y$56,$BN$79:$BN$92)*1000</f>
        <v>2.0595158899810477E-3</v>
      </c>
      <c r="Z129" s="271">
        <f t="shared" ref="Z129:BK129" ca="1" si="51">Z117/SUMPRODUCT(Z$43:Z$56,$BN$79:$BN$92)*1000</f>
        <v>1.9628746587598287E-3</v>
      </c>
      <c r="AA129" s="271">
        <f t="shared" ca="1" si="51"/>
        <v>1.9061059228531107E-3</v>
      </c>
      <c r="AB129" s="271">
        <f t="shared" ca="1" si="51"/>
        <v>1.954637024131867E-3</v>
      </c>
      <c r="AC129" s="271">
        <f t="shared" ca="1" si="51"/>
        <v>1.8844499694914971E-3</v>
      </c>
      <c r="AD129" s="271">
        <f t="shared" ca="1" si="51"/>
        <v>1.8165010388003664E-3</v>
      </c>
      <c r="AE129" s="271">
        <f t="shared" ca="1" si="51"/>
        <v>1.7506848582339728E-3</v>
      </c>
      <c r="AF129" s="271">
        <f t="shared" ca="1" si="51"/>
        <v>1.6869025666111971E-3</v>
      </c>
      <c r="AG129" s="271">
        <f t="shared" ca="1" si="51"/>
        <v>1.6250613199067334E-3</v>
      </c>
      <c r="AH129" s="271">
        <f t="shared" ca="1" si="51"/>
        <v>1.6116817141085234E-3</v>
      </c>
      <c r="AI129" s="271">
        <f t="shared" ca="1" si="51"/>
        <v>1.597959807562254E-3</v>
      </c>
      <c r="AJ129" s="271">
        <f t="shared" ca="1" si="51"/>
        <v>1.5838822940411528E-3</v>
      </c>
      <c r="AK129" s="271">
        <f t="shared" ca="1" si="51"/>
        <v>1.5694351685956126E-3</v>
      </c>
      <c r="AL129" s="271">
        <f t="shared" ca="1" si="51"/>
        <v>1.5546036810798339E-3</v>
      </c>
      <c r="AM129" s="271">
        <f t="shared" ca="1" si="51"/>
        <v>1.5396299247351043E-3</v>
      </c>
      <c r="AN129" s="271">
        <f t="shared" ca="1" si="51"/>
        <v>1.5246698654425058E-3</v>
      </c>
      <c r="AO129" s="271">
        <f t="shared" ca="1" si="51"/>
        <v>1.5097234844168234E-3</v>
      </c>
      <c r="AP129" s="271">
        <f t="shared" ca="1" si="51"/>
        <v>1.4947907629071821E-3</v>
      </c>
      <c r="AQ129" s="271">
        <f t="shared" ca="1" si="51"/>
        <v>1.47987168219696E-3</v>
      </c>
      <c r="AR129" s="271">
        <f t="shared" ca="1" si="51"/>
        <v>1.4020042573801492E-3</v>
      </c>
      <c r="AS129" s="271">
        <f t="shared" ca="1" si="51"/>
        <v>1.3275813608770327E-3</v>
      </c>
      <c r="AT129" s="271">
        <f t="shared" ca="1" si="51"/>
        <v>1.2563793812728E-3</v>
      </c>
      <c r="AU129" s="271">
        <f t="shared" ca="1" si="51"/>
        <v>1.1881936523586004E-3</v>
      </c>
      <c r="AV129" s="271">
        <f t="shared" ca="1" si="51"/>
        <v>1.1228364883602603E-3</v>
      </c>
      <c r="AW129" s="271">
        <f t="shared" ca="1" si="51"/>
        <v>1.0633562075433073E-3</v>
      </c>
      <c r="AX129" s="271">
        <f t="shared" ca="1" si="51"/>
        <v>1.0032490001730648E-3</v>
      </c>
      <c r="AY129" s="271">
        <f t="shared" ca="1" si="51"/>
        <v>9.4250490195908559E-4</v>
      </c>
      <c r="AZ129" s="271">
        <f t="shared" ca="1" si="51"/>
        <v>8.8111373632469522E-4</v>
      </c>
      <c r="BA129" s="271">
        <f t="shared" ca="1" si="51"/>
        <v>8.1906510872335107E-4</v>
      </c>
      <c r="BB129" s="271">
        <f t="shared" ca="1" si="51"/>
        <v>7.9710692216682154E-4</v>
      </c>
      <c r="BC129" s="271">
        <f t="shared" ca="1" si="51"/>
        <v>7.7558505956472432E-4</v>
      </c>
      <c r="BD129" s="271">
        <f t="shared" ca="1" si="51"/>
        <v>7.5448664377953604E-4</v>
      </c>
      <c r="BE129" s="271">
        <f t="shared" ca="1" si="51"/>
        <v>7.3379929945773805E-4</v>
      </c>
      <c r="BF129" s="271">
        <f t="shared" ca="1" si="51"/>
        <v>7.1351112882431754E-4</v>
      </c>
      <c r="BG129" s="271">
        <f t="shared" ca="1" si="51"/>
        <v>7.1368088860958442E-4</v>
      </c>
      <c r="BH129" s="271">
        <f t="shared" ca="1" si="51"/>
        <v>7.1385106872666644E-4</v>
      </c>
      <c r="BI129" s="271">
        <f t="shared" ca="1" si="51"/>
        <v>7.1402167073863609E-4</v>
      </c>
      <c r="BJ129" s="271">
        <f t="shared" ca="1" si="51"/>
        <v>7.1419269621632482E-4</v>
      </c>
      <c r="BK129" s="272">
        <f t="shared" ca="1" si="51"/>
        <v>7.1436414673837188E-4</v>
      </c>
    </row>
    <row r="131" spans="2:63" ht="15.75" thickBot="1" x14ac:dyDescent="0.3"/>
    <row r="132" spans="2:63" ht="15.75" thickBot="1" x14ac:dyDescent="0.3">
      <c r="B132" s="250" t="s">
        <v>3392</v>
      </c>
      <c r="C132" s="260">
        <v>1990</v>
      </c>
      <c r="D132" s="261">
        <v>1991</v>
      </c>
      <c r="E132" s="261">
        <v>1992</v>
      </c>
      <c r="F132" s="261">
        <v>1993</v>
      </c>
      <c r="G132" s="261">
        <v>1994</v>
      </c>
      <c r="H132" s="261">
        <v>1995</v>
      </c>
      <c r="I132" s="261">
        <v>1996</v>
      </c>
      <c r="J132" s="261">
        <v>1997</v>
      </c>
      <c r="K132" s="261">
        <v>1998</v>
      </c>
      <c r="L132" s="261">
        <v>1999</v>
      </c>
      <c r="M132" s="261">
        <v>2000</v>
      </c>
      <c r="N132" s="261">
        <v>2001</v>
      </c>
      <c r="O132" s="261">
        <v>2002</v>
      </c>
      <c r="P132" s="261">
        <v>2003</v>
      </c>
      <c r="Q132" s="261">
        <v>2004</v>
      </c>
      <c r="R132" s="261">
        <v>2005</v>
      </c>
      <c r="S132" s="261">
        <v>2006</v>
      </c>
      <c r="T132" s="261">
        <v>2007</v>
      </c>
      <c r="U132" s="261">
        <v>2008</v>
      </c>
      <c r="V132" s="261">
        <v>2009</v>
      </c>
      <c r="W132" s="261">
        <v>2010</v>
      </c>
      <c r="X132" s="261">
        <v>2011</v>
      </c>
      <c r="Y132" s="261">
        <v>2012</v>
      </c>
      <c r="Z132" s="261">
        <v>2013</v>
      </c>
      <c r="AA132" s="261">
        <v>2014</v>
      </c>
      <c r="AB132" s="261">
        <v>2015</v>
      </c>
      <c r="AC132" s="261">
        <v>2016</v>
      </c>
      <c r="AD132" s="261">
        <v>2017</v>
      </c>
      <c r="AE132" s="261">
        <v>2018</v>
      </c>
      <c r="AF132" s="261">
        <v>2019</v>
      </c>
      <c r="AG132" s="261">
        <v>2020</v>
      </c>
      <c r="AH132" s="261">
        <v>2021</v>
      </c>
      <c r="AI132" s="261">
        <v>2022</v>
      </c>
      <c r="AJ132" s="261">
        <v>2023</v>
      </c>
      <c r="AK132" s="261">
        <v>2024</v>
      </c>
      <c r="AL132" s="261">
        <v>2025</v>
      </c>
      <c r="AM132" s="261">
        <v>2026</v>
      </c>
      <c r="AN132" s="261">
        <v>2027</v>
      </c>
      <c r="AO132" s="261">
        <v>2028</v>
      </c>
      <c r="AP132" s="261">
        <v>2029</v>
      </c>
      <c r="AQ132" s="261">
        <v>2030</v>
      </c>
      <c r="AR132" s="261">
        <v>2031</v>
      </c>
      <c r="AS132" s="261">
        <v>2032</v>
      </c>
      <c r="AT132" s="261">
        <v>2033</v>
      </c>
      <c r="AU132" s="261">
        <v>2034</v>
      </c>
      <c r="AV132" s="261">
        <v>2035</v>
      </c>
      <c r="AW132" s="261">
        <v>2036</v>
      </c>
      <c r="AX132" s="261">
        <v>2037</v>
      </c>
      <c r="AY132" s="261">
        <v>2038</v>
      </c>
      <c r="AZ132" s="261">
        <v>2039</v>
      </c>
      <c r="BA132" s="261">
        <v>2040</v>
      </c>
      <c r="BB132" s="261">
        <v>2041</v>
      </c>
      <c r="BC132" s="261">
        <v>2042</v>
      </c>
      <c r="BD132" s="261">
        <v>2043</v>
      </c>
      <c r="BE132" s="261">
        <v>2044</v>
      </c>
      <c r="BF132" s="261">
        <v>2045</v>
      </c>
      <c r="BG132" s="261">
        <v>2046</v>
      </c>
      <c r="BH132" s="261">
        <v>2047</v>
      </c>
      <c r="BI132" s="261">
        <v>2048</v>
      </c>
      <c r="BJ132" s="261">
        <v>2049</v>
      </c>
      <c r="BK132" s="262">
        <v>2050</v>
      </c>
    </row>
    <row r="133" spans="2:63" ht="18" x14ac:dyDescent="0.35">
      <c r="B133" s="251" t="s">
        <v>3371</v>
      </c>
      <c r="C133" s="164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>
        <f ca="1">Y115/SUMPRODUCT(Y$43:Y$56,$BO$79:$BO$92)*1000</f>
        <v>160.82357281497417</v>
      </c>
      <c r="Z133" s="165">
        <f t="shared" ref="Z133:BK133" ca="1" si="52">Z115/SUMPRODUCT(Z$43:Z$56,$BO$79:$BO$92)*1000</f>
        <v>156.94183637614162</v>
      </c>
      <c r="AA133" s="165">
        <f t="shared" ca="1" si="52"/>
        <v>152.5893430631391</v>
      </c>
      <c r="AB133" s="165">
        <f t="shared" ca="1" si="52"/>
        <v>157.81346537395143</v>
      </c>
      <c r="AC133" s="165">
        <f t="shared" ca="1" si="52"/>
        <v>153.64182466695442</v>
      </c>
      <c r="AD133" s="165">
        <f t="shared" ca="1" si="52"/>
        <v>149.56099766123899</v>
      </c>
      <c r="AE133" s="165">
        <f t="shared" ca="1" si="52"/>
        <v>145.5680508607177</v>
      </c>
      <c r="AF133" s="165">
        <f t="shared" ca="1" si="52"/>
        <v>141.66017576847588</v>
      </c>
      <c r="AG133" s="165">
        <f t="shared" ca="1" si="52"/>
        <v>137.83468229902607</v>
      </c>
      <c r="AH133" s="165">
        <f t="shared" ca="1" si="52"/>
        <v>137.95844480411361</v>
      </c>
      <c r="AI133" s="165">
        <f t="shared" ca="1" si="52"/>
        <v>138.08760180345931</v>
      </c>
      <c r="AJ133" s="165">
        <f t="shared" ca="1" si="52"/>
        <v>138.22251385345393</v>
      </c>
      <c r="AK133" s="165">
        <f t="shared" ca="1" si="52"/>
        <v>138.36357437442439</v>
      </c>
      <c r="AL133" s="165">
        <f t="shared" ca="1" si="52"/>
        <v>138.51121348229177</v>
      </c>
      <c r="AM133" s="165">
        <f t="shared" ca="1" si="52"/>
        <v>137.75441237999271</v>
      </c>
      <c r="AN133" s="165">
        <f t="shared" ca="1" si="52"/>
        <v>136.99170749511197</v>
      </c>
      <c r="AO133" s="165">
        <f t="shared" ca="1" si="52"/>
        <v>136.2230294742929</v>
      </c>
      <c r="AP133" s="165">
        <f t="shared" ca="1" si="52"/>
        <v>135.44830787362463</v>
      </c>
      <c r="AQ133" s="165">
        <f t="shared" ca="1" si="52"/>
        <v>134.66747113712174</v>
      </c>
      <c r="AR133" s="165">
        <f t="shared" ca="1" si="52"/>
        <v>127.98422602511155</v>
      </c>
      <c r="AS133" s="165">
        <f t="shared" ca="1" si="52"/>
        <v>121.58544134703618</v>
      </c>
      <c r="AT133" s="165">
        <f t="shared" ca="1" si="52"/>
        <v>115.45333422304317</v>
      </c>
      <c r="AU133" s="165">
        <f t="shared" ca="1" si="52"/>
        <v>109.57157376509741</v>
      </c>
      <c r="AV133" s="165">
        <f t="shared" ca="1" si="52"/>
        <v>103.92513584563305</v>
      </c>
      <c r="AW133" s="165">
        <f t="shared" ca="1" si="52"/>
        <v>99.946768541034871</v>
      </c>
      <c r="AX133" s="165">
        <f t="shared" ca="1" si="52"/>
        <v>95.843940921406229</v>
      </c>
      <c r="AY133" s="165">
        <f t="shared" ca="1" si="52"/>
        <v>91.610719702453437</v>
      </c>
      <c r="AZ133" s="165">
        <f t="shared" ca="1" si="52"/>
        <v>87.240788374011501</v>
      </c>
      <c r="BA133" s="165">
        <f t="shared" ca="1" si="52"/>
        <v>82.727415751944022</v>
      </c>
      <c r="BB133" s="165">
        <f t="shared" ca="1" si="52"/>
        <v>79.935572402829862</v>
      </c>
      <c r="BC133" s="165">
        <f t="shared" ca="1" si="52"/>
        <v>77.197334196390699</v>
      </c>
      <c r="BD133" s="165">
        <f t="shared" ca="1" si="52"/>
        <v>74.511171934882839</v>
      </c>
      <c r="BE133" s="165">
        <f t="shared" ca="1" si="52"/>
        <v>71.875614037394143</v>
      </c>
      <c r="BF133" s="165">
        <f t="shared" ca="1" si="52"/>
        <v>69.28924385157066</v>
      </c>
      <c r="BG133" s="165">
        <f t="shared" ca="1" si="52"/>
        <v>69.140704890024651</v>
      </c>
      <c r="BH133" s="165">
        <f t="shared" ca="1" si="52"/>
        <v>68.990698719005479</v>
      </c>
      <c r="BI133" s="165">
        <f t="shared" ca="1" si="52"/>
        <v>68.839203491839086</v>
      </c>
      <c r="BJ133" s="165">
        <f t="shared" ca="1" si="52"/>
        <v>68.68619692596009</v>
      </c>
      <c r="BK133" s="166">
        <f t="shared" ca="1" si="52"/>
        <v>68.531656291986067</v>
      </c>
    </row>
    <row r="134" spans="2:63" ht="18" x14ac:dyDescent="0.35">
      <c r="B134" s="252" t="s">
        <v>3372</v>
      </c>
      <c r="C134" s="267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>
        <f t="shared" ref="Y134:BK134" ca="1" si="53">Y116/SUMPRODUCT(Y$43:Y$56,$BO$79:$BO$92)*1000</f>
        <v>1.7377074400699573E-3</v>
      </c>
      <c r="Z134" s="268">
        <f t="shared" ca="1" si="53"/>
        <v>1.7003575356965711E-3</v>
      </c>
      <c r="AA134" s="268">
        <f t="shared" ca="1" si="53"/>
        <v>1.6570966395801853E-3</v>
      </c>
      <c r="AB134" s="268">
        <f t="shared" ca="1" si="53"/>
        <v>1.7347160903527065E-3</v>
      </c>
      <c r="AC134" s="268">
        <f t="shared" ca="1" si="53"/>
        <v>1.6941013841797116E-3</v>
      </c>
      <c r="AD134" s="268">
        <f t="shared" ca="1" si="53"/>
        <v>1.6543708317613409E-3</v>
      </c>
      <c r="AE134" s="268">
        <f t="shared" ca="1" si="53"/>
        <v>1.6154958728523535E-3</v>
      </c>
      <c r="AF134" s="268">
        <f t="shared" ca="1" si="53"/>
        <v>1.5774491641878344E-3</v>
      </c>
      <c r="AG134" s="268">
        <f t="shared" ca="1" si="53"/>
        <v>1.5402045153455183E-3</v>
      </c>
      <c r="AH134" s="268">
        <f t="shared" ca="1" si="53"/>
        <v>1.5581635563806345E-3</v>
      </c>
      <c r="AI134" s="268">
        <f t="shared" ca="1" si="53"/>
        <v>1.5769053865462535E-3</v>
      </c>
      <c r="AJ134" s="268">
        <f t="shared" ca="1" si="53"/>
        <v>1.5964823257837992E-3</v>
      </c>
      <c r="AK134" s="268">
        <f t="shared" ca="1" si="53"/>
        <v>1.6169514628843465E-3</v>
      </c>
      <c r="AL134" s="268">
        <f t="shared" ca="1" si="53"/>
        <v>1.6383752114962774E-3</v>
      </c>
      <c r="AM134" s="268">
        <f t="shared" ca="1" si="53"/>
        <v>1.6274694121197161E-3</v>
      </c>
      <c r="AN134" s="268">
        <f t="shared" ca="1" si="53"/>
        <v>1.6164785369310246E-3</v>
      </c>
      <c r="AO134" s="268">
        <f t="shared" ca="1" si="53"/>
        <v>1.6054015865212554E-3</v>
      </c>
      <c r="AP134" s="268">
        <f t="shared" ca="1" si="53"/>
        <v>1.5942375457661483E-3</v>
      </c>
      <c r="AQ134" s="268">
        <f t="shared" ca="1" si="53"/>
        <v>1.5829853835160142E-3</v>
      </c>
      <c r="AR134" s="268">
        <f t="shared" ca="1" si="53"/>
        <v>1.4930337052326637E-3</v>
      </c>
      <c r="AS134" s="268">
        <f t="shared" ca="1" si="53"/>
        <v>1.4069106600472776E-3</v>
      </c>
      <c r="AT134" s="268">
        <f t="shared" ca="1" si="53"/>
        <v>1.3243769031714137E-3</v>
      </c>
      <c r="AU134" s="268">
        <f t="shared" ca="1" si="53"/>
        <v>1.2452126325834486E-3</v>
      </c>
      <c r="AV134" s="268">
        <f t="shared" ca="1" si="53"/>
        <v>1.1692156343189632E-3</v>
      </c>
      <c r="AW134" s="268">
        <f t="shared" ca="1" si="53"/>
        <v>1.1280251830186683E-3</v>
      </c>
      <c r="AX134" s="268">
        <f t="shared" ca="1" si="53"/>
        <v>1.0855461185379977E-3</v>
      </c>
      <c r="AY134" s="268">
        <f t="shared" ca="1" si="53"/>
        <v>1.0417170099835623E-3</v>
      </c>
      <c r="AZ134" s="268">
        <f t="shared" ca="1" si="53"/>
        <v>9.9647245869193598E-4</v>
      </c>
      <c r="BA134" s="268">
        <f t="shared" ca="1" si="53"/>
        <v>9.4974277262838841E-4</v>
      </c>
      <c r="BB134" s="268">
        <f t="shared" ca="1" si="53"/>
        <v>9.177522220939644E-4</v>
      </c>
      <c r="BC134" s="268">
        <f t="shared" ca="1" si="53"/>
        <v>8.8637591018657261E-4</v>
      </c>
      <c r="BD134" s="268">
        <f t="shared" ca="1" si="53"/>
        <v>8.5559631447691502E-4</v>
      </c>
      <c r="BE134" s="268">
        <f t="shared" ca="1" si="53"/>
        <v>8.2539657274256415E-4</v>
      </c>
      <c r="BF134" s="268">
        <f t="shared" ca="1" si="53"/>
        <v>7.9576045216417737E-4</v>
      </c>
      <c r="BG134" s="268">
        <f t="shared" ca="1" si="53"/>
        <v>7.9385359739390015E-4</v>
      </c>
      <c r="BH134" s="268">
        <f t="shared" ca="1" si="53"/>
        <v>7.9192790746176534E-4</v>
      </c>
      <c r="BI134" s="268">
        <f t="shared" ca="1" si="53"/>
        <v>7.8998310191317491E-4</v>
      </c>
      <c r="BJ134" s="268">
        <f t="shared" ca="1" si="53"/>
        <v>7.8801889469781933E-4</v>
      </c>
      <c r="BK134" s="269">
        <f t="shared" ca="1" si="53"/>
        <v>7.8603499402941609E-4</v>
      </c>
    </row>
    <row r="135" spans="2:63" ht="18.75" thickBot="1" x14ac:dyDescent="0.4">
      <c r="B135" s="253" t="s">
        <v>3373</v>
      </c>
      <c r="C135" s="270"/>
      <c r="D135" s="271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>
        <f t="shared" ref="Y135:BK135" ca="1" si="54">Y117/SUMPRODUCT(Y$43:Y$56,$BO$79:$BO$92)*1000</f>
        <v>2.2727037498722915E-3</v>
      </c>
      <c r="Z135" s="271">
        <f t="shared" ca="1" si="54"/>
        <v>2.2029752037325302E-3</v>
      </c>
      <c r="AA135" s="271">
        <f t="shared" ca="1" si="54"/>
        <v>2.1383783558807058E-3</v>
      </c>
      <c r="AB135" s="271">
        <f t="shared" ca="1" si="54"/>
        <v>2.2083555459339386E-3</v>
      </c>
      <c r="AC135" s="271">
        <f t="shared" ca="1" si="54"/>
        <v>2.1403068487792086E-3</v>
      </c>
      <c r="AD135" s="271">
        <f t="shared" ca="1" si="54"/>
        <v>2.0737395241802793E-3</v>
      </c>
      <c r="AE135" s="271">
        <f t="shared" ca="1" si="54"/>
        <v>2.0086057203203551E-3</v>
      </c>
      <c r="AF135" s="271">
        <f t="shared" ca="1" si="54"/>
        <v>1.9448596243959277E-3</v>
      </c>
      <c r="AG135" s="271">
        <f t="shared" ca="1" si="54"/>
        <v>1.8824573551560668E-3</v>
      </c>
      <c r="AH135" s="271">
        <f t="shared" ca="1" si="54"/>
        <v>1.8829958615914802E-3</v>
      </c>
      <c r="AI135" s="271">
        <f t="shared" ca="1" si="54"/>
        <v>1.8835578401590362E-3</v>
      </c>
      <c r="AJ135" s="271">
        <f t="shared" ca="1" si="54"/>
        <v>1.8841448596855512E-3</v>
      </c>
      <c r="AK135" s="271">
        <f t="shared" ca="1" si="54"/>
        <v>1.884758631993017E-3</v>
      </c>
      <c r="AL135" s="271">
        <f t="shared" ca="1" si="54"/>
        <v>1.8854010285706308E-3</v>
      </c>
      <c r="AM135" s="271">
        <f t="shared" ca="1" si="54"/>
        <v>1.8753540405859925E-3</v>
      </c>
      <c r="AN135" s="271">
        <f t="shared" ca="1" si="54"/>
        <v>1.8652286763510008E-3</v>
      </c>
      <c r="AO135" s="271">
        <f t="shared" ca="1" si="54"/>
        <v>1.8550240151582991E-3</v>
      </c>
      <c r="AP135" s="271">
        <f t="shared" ca="1" si="54"/>
        <v>1.8447391218227743E-3</v>
      </c>
      <c r="AQ135" s="271">
        <f t="shared" ca="1" si="54"/>
        <v>1.834373046395854E-3</v>
      </c>
      <c r="AR135" s="271">
        <f t="shared" ca="1" si="54"/>
        <v>1.7394062644177433E-3</v>
      </c>
      <c r="AS135" s="271">
        <f t="shared" ca="1" si="54"/>
        <v>1.6484815745009195E-3</v>
      </c>
      <c r="AT135" s="271">
        <f t="shared" ca="1" si="54"/>
        <v>1.5613462875930452E-3</v>
      </c>
      <c r="AU135" s="271">
        <f t="shared" ca="1" si="54"/>
        <v>1.4777683469825141E-3</v>
      </c>
      <c r="AV135" s="271">
        <f t="shared" ca="1" si="54"/>
        <v>1.3975342646073096E-3</v>
      </c>
      <c r="AW135" s="271">
        <f t="shared" ca="1" si="54"/>
        <v>1.3368774550859581E-3</v>
      </c>
      <c r="AX135" s="271">
        <f t="shared" ca="1" si="54"/>
        <v>1.2743230415869517E-3</v>
      </c>
      <c r="AY135" s="271">
        <f t="shared" ca="1" si="54"/>
        <v>1.2097805613481391E-3</v>
      </c>
      <c r="AZ135" s="271">
        <f t="shared" ca="1" si="54"/>
        <v>1.1431537086931994E-3</v>
      </c>
      <c r="BA135" s="271">
        <f t="shared" ca="1" si="54"/>
        <v>1.0743398555531896E-3</v>
      </c>
      <c r="BB135" s="271">
        <f t="shared" ca="1" si="54"/>
        <v>1.0458988939804563E-3</v>
      </c>
      <c r="BC135" s="271">
        <f t="shared" ca="1" si="54"/>
        <v>1.018004016701244E-3</v>
      </c>
      <c r="BD135" s="271">
        <f t="shared" ca="1" si="54"/>
        <v>9.9063964552980536E-4</v>
      </c>
      <c r="BE135" s="271">
        <f t="shared" ca="1" si="54"/>
        <v>9.6379078923241603E-4</v>
      </c>
      <c r="BF135" s="271">
        <f t="shared" ca="1" si="54"/>
        <v>9.3744301614149064E-4</v>
      </c>
      <c r="BG135" s="271">
        <f t="shared" ca="1" si="54"/>
        <v>9.4111057109355406E-4</v>
      </c>
      <c r="BH135" s="271">
        <f t="shared" ca="1" si="54"/>
        <v>9.4481435271175887E-4</v>
      </c>
      <c r="BI135" s="271">
        <f t="shared" ca="1" si="54"/>
        <v>9.4855490040931341E-4</v>
      </c>
      <c r="BJ135" s="271">
        <f t="shared" ca="1" si="54"/>
        <v>9.523327643619565E-4</v>
      </c>
      <c r="BK135" s="272">
        <f t="shared" ca="1" si="54"/>
        <v>9.5614850577772502E-4</v>
      </c>
    </row>
    <row r="137" spans="2:63" ht="15.75" thickBot="1" x14ac:dyDescent="0.3"/>
    <row r="138" spans="2:63" ht="15.75" thickBot="1" x14ac:dyDescent="0.3">
      <c r="B138" s="250" t="s">
        <v>3391</v>
      </c>
      <c r="C138" s="260">
        <v>1990</v>
      </c>
      <c r="D138" s="261">
        <v>1991</v>
      </c>
      <c r="E138" s="261">
        <v>1992</v>
      </c>
      <c r="F138" s="261">
        <v>1993</v>
      </c>
      <c r="G138" s="261">
        <v>1994</v>
      </c>
      <c r="H138" s="261">
        <v>1995</v>
      </c>
      <c r="I138" s="261">
        <v>1996</v>
      </c>
      <c r="J138" s="261">
        <v>1997</v>
      </c>
      <c r="K138" s="261">
        <v>1998</v>
      </c>
      <c r="L138" s="261">
        <v>1999</v>
      </c>
      <c r="M138" s="261">
        <v>2000</v>
      </c>
      <c r="N138" s="261">
        <v>2001</v>
      </c>
      <c r="O138" s="261">
        <v>2002</v>
      </c>
      <c r="P138" s="261">
        <v>2003</v>
      </c>
      <c r="Q138" s="261">
        <v>2004</v>
      </c>
      <c r="R138" s="261">
        <v>2005</v>
      </c>
      <c r="S138" s="261">
        <v>2006</v>
      </c>
      <c r="T138" s="261">
        <v>2007</v>
      </c>
      <c r="U138" s="261">
        <v>2008</v>
      </c>
      <c r="V138" s="261">
        <v>2009</v>
      </c>
      <c r="W138" s="261">
        <v>2010</v>
      </c>
      <c r="X138" s="261">
        <v>2011</v>
      </c>
      <c r="Y138" s="261">
        <v>2012</v>
      </c>
      <c r="Z138" s="261">
        <v>2013</v>
      </c>
      <c r="AA138" s="261">
        <v>2014</v>
      </c>
      <c r="AB138" s="261">
        <v>2015</v>
      </c>
      <c r="AC138" s="261">
        <v>2016</v>
      </c>
      <c r="AD138" s="261">
        <v>2017</v>
      </c>
      <c r="AE138" s="261">
        <v>2018</v>
      </c>
      <c r="AF138" s="261">
        <v>2019</v>
      </c>
      <c r="AG138" s="261">
        <v>2020</v>
      </c>
      <c r="AH138" s="261">
        <v>2021</v>
      </c>
      <c r="AI138" s="261">
        <v>2022</v>
      </c>
      <c r="AJ138" s="261">
        <v>2023</v>
      </c>
      <c r="AK138" s="261">
        <v>2024</v>
      </c>
      <c r="AL138" s="261">
        <v>2025</v>
      </c>
      <c r="AM138" s="261">
        <v>2026</v>
      </c>
      <c r="AN138" s="261">
        <v>2027</v>
      </c>
      <c r="AO138" s="261">
        <v>2028</v>
      </c>
      <c r="AP138" s="261">
        <v>2029</v>
      </c>
      <c r="AQ138" s="261">
        <v>2030</v>
      </c>
      <c r="AR138" s="261">
        <v>2031</v>
      </c>
      <c r="AS138" s="261">
        <v>2032</v>
      </c>
      <c r="AT138" s="261">
        <v>2033</v>
      </c>
      <c r="AU138" s="261">
        <v>2034</v>
      </c>
      <c r="AV138" s="261">
        <v>2035</v>
      </c>
      <c r="AW138" s="261">
        <v>2036</v>
      </c>
      <c r="AX138" s="261">
        <v>2037</v>
      </c>
      <c r="AY138" s="261">
        <v>2038</v>
      </c>
      <c r="AZ138" s="261">
        <v>2039</v>
      </c>
      <c r="BA138" s="261">
        <v>2040</v>
      </c>
      <c r="BB138" s="261">
        <v>2041</v>
      </c>
      <c r="BC138" s="261">
        <v>2042</v>
      </c>
      <c r="BD138" s="261">
        <v>2043</v>
      </c>
      <c r="BE138" s="261">
        <v>2044</v>
      </c>
      <c r="BF138" s="261">
        <v>2045</v>
      </c>
      <c r="BG138" s="261">
        <v>2046</v>
      </c>
      <c r="BH138" s="261">
        <v>2047</v>
      </c>
      <c r="BI138" s="261">
        <v>2048</v>
      </c>
      <c r="BJ138" s="261">
        <v>2049</v>
      </c>
      <c r="BK138" s="262">
        <v>2050</v>
      </c>
    </row>
    <row r="139" spans="2:63" ht="18" x14ac:dyDescent="0.35">
      <c r="B139" s="251" t="s">
        <v>3371</v>
      </c>
      <c r="C139" s="164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>
        <f ca="1">Y115/SUMPRODUCT(Y$43:Y$56,$BP$79:$BP$92)*1000</f>
        <v>262.1081506335683</v>
      </c>
      <c r="Z139" s="165">
        <f t="shared" ref="Z139:BK139" ca="1" si="55">Z115/SUMPRODUCT(Z$43:Z$56,$BP$79:$BP$92)*1000</f>
        <v>262.26884951445697</v>
      </c>
      <c r="AA139" s="165">
        <f t="shared" ca="1" si="55"/>
        <v>254.44743899022188</v>
      </c>
      <c r="AB139" s="165">
        <f t="shared" ca="1" si="55"/>
        <v>249.51866747969868</v>
      </c>
      <c r="AC139" s="165">
        <f t="shared" ca="1" si="55"/>
        <v>249.56859330154157</v>
      </c>
      <c r="AD139" s="165">
        <f t="shared" ca="1" si="55"/>
        <v>249.62014806605995</v>
      </c>
      <c r="AE139" s="165">
        <f t="shared" ca="1" si="55"/>
        <v>249.67341281727548</v>
      </c>
      <c r="AF139" s="165">
        <f t="shared" ca="1" si="55"/>
        <v>249.72847406606687</v>
      </c>
      <c r="AG139" s="165">
        <f t="shared" ca="1" si="55"/>
        <v>249.78542425903817</v>
      </c>
      <c r="AH139" s="165">
        <f t="shared" ca="1" si="55"/>
        <v>248.91693529545884</v>
      </c>
      <c r="AI139" s="165">
        <f t="shared" ca="1" si="55"/>
        <v>248.01865012782059</v>
      </c>
      <c r="AJ139" s="165">
        <f t="shared" ca="1" si="55"/>
        <v>247.08900861680581</v>
      </c>
      <c r="AK139" s="165">
        <f t="shared" ca="1" si="55"/>
        <v>246.12633976908239</v>
      </c>
      <c r="AL139" s="165">
        <f t="shared" ca="1" si="55"/>
        <v>245.12885171348123</v>
      </c>
      <c r="AM139" s="165">
        <f t="shared" ca="1" si="55"/>
        <v>244.52079746258772</v>
      </c>
      <c r="AN139" s="165">
        <f t="shared" ca="1" si="55"/>
        <v>243.90429789183574</v>
      </c>
      <c r="AO139" s="165">
        <f t="shared" ca="1" si="55"/>
        <v>243.27917582410686</v>
      </c>
      <c r="AP139" s="165">
        <f t="shared" ca="1" si="55"/>
        <v>242.64524909130492</v>
      </c>
      <c r="AQ139" s="165">
        <f t="shared" ca="1" si="55"/>
        <v>242.00233035736821</v>
      </c>
      <c r="AR139" s="165">
        <f t="shared" ca="1" si="55"/>
        <v>240.69419299739599</v>
      </c>
      <c r="AS139" s="165">
        <f t="shared" ca="1" si="55"/>
        <v>239.32233779787035</v>
      </c>
      <c r="AT139" s="165">
        <f t="shared" ca="1" si="55"/>
        <v>237.88199311615909</v>
      </c>
      <c r="AU139" s="165">
        <f t="shared" ca="1" si="55"/>
        <v>236.36789866612227</v>
      </c>
      <c r="AV139" s="165">
        <f t="shared" ca="1" si="55"/>
        <v>234.7742413248082</v>
      </c>
      <c r="AW139" s="165">
        <f t="shared" ca="1" si="55"/>
        <v>233.22486541815229</v>
      </c>
      <c r="AX139" s="165">
        <f t="shared" ca="1" si="55"/>
        <v>231.51633653302355</v>
      </c>
      <c r="AY139" s="165">
        <f t="shared" ca="1" si="55"/>
        <v>229.62280453954364</v>
      </c>
      <c r="AZ139" s="165">
        <f t="shared" ca="1" si="55"/>
        <v>227.51250065251577</v>
      </c>
      <c r="BA139" s="165">
        <f t="shared" ca="1" si="55"/>
        <v>225.14594066229847</v>
      </c>
      <c r="BB139" s="165">
        <f t="shared" ca="1" si="55"/>
        <v>226.90096723810393</v>
      </c>
      <c r="BC139" s="165">
        <f t="shared" ca="1" si="55"/>
        <v>228.77534067537113</v>
      </c>
      <c r="BD139" s="165">
        <f t="shared" ca="1" si="55"/>
        <v>230.78166336910732</v>
      </c>
      <c r="BE139" s="165">
        <f t="shared" ca="1" si="55"/>
        <v>232.9343767739816</v>
      </c>
      <c r="BF139" s="165">
        <f t="shared" ca="1" si="55"/>
        <v>235.25010957235068</v>
      </c>
      <c r="BG139" s="165">
        <f t="shared" ca="1" si="55"/>
        <v>237.54195360436026</v>
      </c>
      <c r="BH139" s="165">
        <f t="shared" ca="1" si="55"/>
        <v>239.91252018892592</v>
      </c>
      <c r="BI139" s="165">
        <f t="shared" ca="1" si="55"/>
        <v>242.36593626570925</v>
      </c>
      <c r="BJ139" s="165">
        <f t="shared" ca="1" si="55"/>
        <v>244.90662237165265</v>
      </c>
      <c r="BK139" s="166">
        <f t="shared" ca="1" si="55"/>
        <v>247.53931922248469</v>
      </c>
    </row>
    <row r="140" spans="2:63" ht="18" x14ac:dyDescent="0.35">
      <c r="B140" s="252" t="s">
        <v>3372</v>
      </c>
      <c r="C140" s="267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>
        <f t="shared" ref="Y140:BK140" ca="1" si="56">Y116/SUMPRODUCT(Y$43:Y$56,$BP$79:$BP$92)*1000</f>
        <v>2.8320928050948047E-3</v>
      </c>
      <c r="Z140" s="268">
        <f t="shared" ca="1" si="56"/>
        <v>2.8415037376112325E-3</v>
      </c>
      <c r="AA140" s="268">
        <f t="shared" ca="1" si="56"/>
        <v>2.763259790207047E-3</v>
      </c>
      <c r="AB140" s="268">
        <f t="shared" ca="1" si="56"/>
        <v>2.7427573831848998E-3</v>
      </c>
      <c r="AC140" s="268">
        <f t="shared" ca="1" si="56"/>
        <v>2.7518190458646679E-3</v>
      </c>
      <c r="AD140" s="268">
        <f t="shared" ca="1" si="56"/>
        <v>2.7611763657515551E-3</v>
      </c>
      <c r="AE140" s="268">
        <f t="shared" ca="1" si="56"/>
        <v>2.7708440525400723E-3</v>
      </c>
      <c r="AF140" s="268">
        <f t="shared" ca="1" si="56"/>
        <v>2.7808378081730705E-3</v>
      </c>
      <c r="AG140" s="268">
        <f t="shared" ca="1" si="56"/>
        <v>2.7911744119425083E-3</v>
      </c>
      <c r="AH140" s="268">
        <f t="shared" ca="1" si="56"/>
        <v>2.8113777137314861E-3</v>
      </c>
      <c r="AI140" s="268">
        <f t="shared" ca="1" si="56"/>
        <v>2.8322741523684951E-3</v>
      </c>
      <c r="AJ140" s="268">
        <f t="shared" ca="1" si="56"/>
        <v>2.8539000207332297E-3</v>
      </c>
      <c r="AK140" s="268">
        <f t="shared" ca="1" si="56"/>
        <v>2.8762941904567508E-3</v>
      </c>
      <c r="AL140" s="268">
        <f t="shared" ca="1" si="56"/>
        <v>2.8994983451015644E-3</v>
      </c>
      <c r="AM140" s="268">
        <f t="shared" ca="1" si="56"/>
        <v>2.8888375451796388E-3</v>
      </c>
      <c r="AN140" s="268">
        <f t="shared" ca="1" si="56"/>
        <v>2.8780286764543855E-3</v>
      </c>
      <c r="AO140" s="268">
        <f t="shared" ca="1" si="56"/>
        <v>2.8670686325421107E-3</v>
      </c>
      <c r="AP140" s="268">
        <f t="shared" ca="1" si="56"/>
        <v>2.8559542195540745E-3</v>
      </c>
      <c r="AQ140" s="268">
        <f t="shared" ca="1" si="56"/>
        <v>2.8446821529934272E-3</v>
      </c>
      <c r="AR140" s="268">
        <f t="shared" ca="1" si="56"/>
        <v>2.807881517589345E-3</v>
      </c>
      <c r="AS140" s="268">
        <f t="shared" ca="1" si="56"/>
        <v>2.7692883663120163E-3</v>
      </c>
      <c r="AT140" s="268">
        <f t="shared" ca="1" si="56"/>
        <v>2.7287684628907218E-3</v>
      </c>
      <c r="AU140" s="268">
        <f t="shared" ca="1" si="56"/>
        <v>2.6861738244925563E-3</v>
      </c>
      <c r="AV140" s="268">
        <f t="shared" ca="1" si="56"/>
        <v>2.6413409158307444E-3</v>
      </c>
      <c r="AW140" s="268">
        <f t="shared" ca="1" si="56"/>
        <v>2.632236392813461E-3</v>
      </c>
      <c r="AX140" s="268">
        <f t="shared" ca="1" si="56"/>
        <v>2.6221966468141047E-3</v>
      </c>
      <c r="AY140" s="268">
        <f t="shared" ca="1" si="56"/>
        <v>2.6110697759594969E-3</v>
      </c>
      <c r="AZ140" s="268">
        <f t="shared" ca="1" si="56"/>
        <v>2.5986690988672747E-3</v>
      </c>
      <c r="BA140" s="268">
        <f t="shared" ca="1" si="56"/>
        <v>2.5847625963780103E-3</v>
      </c>
      <c r="BB140" s="268">
        <f t="shared" ca="1" si="56"/>
        <v>2.605083827118096E-3</v>
      </c>
      <c r="BC140" s="268">
        <f t="shared" ca="1" si="56"/>
        <v>2.6267869600716878E-3</v>
      </c>
      <c r="BD140" s="268">
        <f t="shared" ca="1" si="56"/>
        <v>2.6500179167765867E-3</v>
      </c>
      <c r="BE140" s="268">
        <f t="shared" ca="1" si="56"/>
        <v>2.6749439130098053E-3</v>
      </c>
      <c r="BF140" s="268">
        <f t="shared" ca="1" si="56"/>
        <v>2.701757490181104E-3</v>
      </c>
      <c r="BG140" s="268">
        <f t="shared" ca="1" si="56"/>
        <v>2.7273880805922033E-3</v>
      </c>
      <c r="BH140" s="268">
        <f t="shared" ca="1" si="56"/>
        <v>2.753899056174589E-3</v>
      </c>
      <c r="BI140" s="268">
        <f t="shared" ca="1" si="56"/>
        <v>2.7813365701126126E-3</v>
      </c>
      <c r="BJ140" s="268">
        <f t="shared" ca="1" si="56"/>
        <v>2.8097500590041338E-3</v>
      </c>
      <c r="BK140" s="269">
        <f t="shared" ca="1" si="56"/>
        <v>2.8391925401319183E-3</v>
      </c>
    </row>
    <row r="141" spans="2:63" ht="18.75" thickBot="1" x14ac:dyDescent="0.4">
      <c r="B141" s="253" t="s">
        <v>3373</v>
      </c>
      <c r="C141" s="270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>
        <f t="shared" ref="Y141:BK141" ca="1" si="57">Y117/SUMPRODUCT(Y$43:Y$56,$BP$79:$BP$92)*1000</f>
        <v>3.7040227771978551E-3</v>
      </c>
      <c r="Z141" s="271">
        <f t="shared" ca="1" si="57"/>
        <v>3.6814388408649987E-3</v>
      </c>
      <c r="AA141" s="271">
        <f t="shared" ca="1" si="57"/>
        <v>3.5658119061488108E-3</v>
      </c>
      <c r="AB141" s="271">
        <f t="shared" ca="1" si="57"/>
        <v>3.4916281182796383E-3</v>
      </c>
      <c r="AC141" s="271">
        <f t="shared" ca="1" si="57"/>
        <v>3.4766143310348816E-3</v>
      </c>
      <c r="AD141" s="271">
        <f t="shared" ca="1" si="57"/>
        <v>3.4611106850785476E-3</v>
      </c>
      <c r="AE141" s="271">
        <f t="shared" ca="1" si="57"/>
        <v>3.4450928086996605E-3</v>
      </c>
      <c r="AF141" s="271">
        <f t="shared" ca="1" si="57"/>
        <v>3.428534686183698E-3</v>
      </c>
      <c r="AG141" s="271">
        <f t="shared" ca="1" si="57"/>
        <v>3.4114085168136781E-3</v>
      </c>
      <c r="AH141" s="271">
        <f t="shared" ca="1" si="57"/>
        <v>3.3974691415730373E-3</v>
      </c>
      <c r="AI141" s="271">
        <f t="shared" ca="1" si="57"/>
        <v>3.3830515328872519E-3</v>
      </c>
      <c r="AJ141" s="271">
        <f t="shared" ca="1" si="57"/>
        <v>3.3681306502914557E-3</v>
      </c>
      <c r="AK141" s="271">
        <f t="shared" ca="1" si="57"/>
        <v>3.3526796740976001E-3</v>
      </c>
      <c r="AL141" s="271">
        <f t="shared" ca="1" si="57"/>
        <v>3.3366698445106155E-3</v>
      </c>
      <c r="AM141" s="271">
        <f t="shared" ca="1" si="57"/>
        <v>3.3288448450118336E-3</v>
      </c>
      <c r="AN141" s="271">
        <f t="shared" ca="1" si="57"/>
        <v>3.3209111633953586E-3</v>
      </c>
      <c r="AO141" s="271">
        <f t="shared" ca="1" si="57"/>
        <v>3.3128665195836121E-3</v>
      </c>
      <c r="AP141" s="271">
        <f t="shared" ca="1" si="57"/>
        <v>3.3047085692705434E-3</v>
      </c>
      <c r="AQ141" s="271">
        <f t="shared" ca="1" si="57"/>
        <v>3.29643490164398E-3</v>
      </c>
      <c r="AR141" s="271">
        <f t="shared" ca="1" si="57"/>
        <v>3.2712233383081009E-3</v>
      </c>
      <c r="AS141" s="271">
        <f t="shared" ca="1" si="57"/>
        <v>3.2447837492337334E-3</v>
      </c>
      <c r="AT141" s="271">
        <f t="shared" ca="1" si="57"/>
        <v>3.2170241711652432E-3</v>
      </c>
      <c r="AU141" s="271">
        <f t="shared" ca="1" si="57"/>
        <v>3.1878432232834274E-3</v>
      </c>
      <c r="AV141" s="271">
        <f t="shared" ca="1" si="57"/>
        <v>3.1571288700162126E-3</v>
      </c>
      <c r="AW141" s="271">
        <f t="shared" ca="1" si="57"/>
        <v>3.1195912493656303E-3</v>
      </c>
      <c r="AX141" s="271">
        <f t="shared" ca="1" si="57"/>
        <v>3.0781977380266333E-3</v>
      </c>
      <c r="AY141" s="271">
        <f t="shared" ca="1" si="57"/>
        <v>3.0323220500443632E-3</v>
      </c>
      <c r="AZ141" s="271">
        <f t="shared" ca="1" si="57"/>
        <v>2.9811945047995931E-3</v>
      </c>
      <c r="BA141" s="271">
        <f t="shared" ca="1" si="57"/>
        <v>2.9238584956503572E-3</v>
      </c>
      <c r="BB141" s="271">
        <f t="shared" ca="1" si="57"/>
        <v>2.9688343192376672E-3</v>
      </c>
      <c r="BC141" s="271">
        <f t="shared" ca="1" si="57"/>
        <v>3.0168686283549417E-3</v>
      </c>
      <c r="BD141" s="271">
        <f t="shared" ca="1" si="57"/>
        <v>3.0682843828379099E-3</v>
      </c>
      <c r="BE141" s="271">
        <f t="shared" ca="1" si="57"/>
        <v>3.1234516718501759E-3</v>
      </c>
      <c r="BF141" s="271">
        <f t="shared" ca="1" si="57"/>
        <v>3.1827966363371049E-3</v>
      </c>
      <c r="BG141" s="271">
        <f t="shared" ca="1" si="57"/>
        <v>3.2333087140326705E-3</v>
      </c>
      <c r="BH141" s="271">
        <f t="shared" ca="1" si="57"/>
        <v>3.285555831126889E-3</v>
      </c>
      <c r="BI141" s="271">
        <f t="shared" ca="1" si="57"/>
        <v>3.3396289450731993E-3</v>
      </c>
      <c r="BJ141" s="271">
        <f t="shared" ca="1" si="57"/>
        <v>3.3956254841880024E-3</v>
      </c>
      <c r="BK141" s="272">
        <f t="shared" ca="1" si="57"/>
        <v>3.4536499335051287E-3</v>
      </c>
    </row>
    <row r="143" spans="2:63" ht="15.75" thickBot="1" x14ac:dyDescent="0.3"/>
    <row r="144" spans="2:63" ht="15.75" thickBot="1" x14ac:dyDescent="0.3">
      <c r="B144" s="250" t="s">
        <v>3388</v>
      </c>
      <c r="C144" s="260">
        <v>1990</v>
      </c>
      <c r="D144" s="261">
        <v>1991</v>
      </c>
      <c r="E144" s="261">
        <v>1992</v>
      </c>
      <c r="F144" s="261">
        <v>1993</v>
      </c>
      <c r="G144" s="261">
        <v>1994</v>
      </c>
      <c r="H144" s="261">
        <v>1995</v>
      </c>
      <c r="I144" s="261">
        <v>1996</v>
      </c>
      <c r="J144" s="261">
        <v>1997</v>
      </c>
      <c r="K144" s="261">
        <v>1998</v>
      </c>
      <c r="L144" s="261">
        <v>1999</v>
      </c>
      <c r="M144" s="261">
        <v>2000</v>
      </c>
      <c r="N144" s="261">
        <v>2001</v>
      </c>
      <c r="O144" s="261">
        <v>2002</v>
      </c>
      <c r="P144" s="261">
        <v>2003</v>
      </c>
      <c r="Q144" s="261">
        <v>2004</v>
      </c>
      <c r="R144" s="261">
        <v>2005</v>
      </c>
      <c r="S144" s="261">
        <v>2006</v>
      </c>
      <c r="T144" s="261">
        <v>2007</v>
      </c>
      <c r="U144" s="261">
        <v>2008</v>
      </c>
      <c r="V144" s="261">
        <v>2009</v>
      </c>
      <c r="W144" s="261">
        <v>2010</v>
      </c>
      <c r="X144" s="261">
        <v>2011</v>
      </c>
      <c r="Y144" s="261">
        <v>2012</v>
      </c>
      <c r="Z144" s="261">
        <v>2013</v>
      </c>
      <c r="AA144" s="261">
        <v>2014</v>
      </c>
      <c r="AB144" s="261">
        <v>2015</v>
      </c>
      <c r="AC144" s="261">
        <v>2016</v>
      </c>
      <c r="AD144" s="261">
        <v>2017</v>
      </c>
      <c r="AE144" s="261">
        <v>2018</v>
      </c>
      <c r="AF144" s="261">
        <v>2019</v>
      </c>
      <c r="AG144" s="261">
        <v>2020</v>
      </c>
      <c r="AH144" s="261">
        <v>2021</v>
      </c>
      <c r="AI144" s="261">
        <v>2022</v>
      </c>
      <c r="AJ144" s="261">
        <v>2023</v>
      </c>
      <c r="AK144" s="261">
        <v>2024</v>
      </c>
      <c r="AL144" s="261">
        <v>2025</v>
      </c>
      <c r="AM144" s="261">
        <v>2026</v>
      </c>
      <c r="AN144" s="261">
        <v>2027</v>
      </c>
      <c r="AO144" s="261">
        <v>2028</v>
      </c>
      <c r="AP144" s="261">
        <v>2029</v>
      </c>
      <c r="AQ144" s="261">
        <v>2030</v>
      </c>
      <c r="AR144" s="261">
        <v>2031</v>
      </c>
      <c r="AS144" s="261">
        <v>2032</v>
      </c>
      <c r="AT144" s="261">
        <v>2033</v>
      </c>
      <c r="AU144" s="261">
        <v>2034</v>
      </c>
      <c r="AV144" s="261">
        <v>2035</v>
      </c>
      <c r="AW144" s="261">
        <v>2036</v>
      </c>
      <c r="AX144" s="261">
        <v>2037</v>
      </c>
      <c r="AY144" s="261">
        <v>2038</v>
      </c>
      <c r="AZ144" s="261">
        <v>2039</v>
      </c>
      <c r="BA144" s="261">
        <v>2040</v>
      </c>
      <c r="BB144" s="261">
        <v>2041</v>
      </c>
      <c r="BC144" s="261">
        <v>2042</v>
      </c>
      <c r="BD144" s="261">
        <v>2043</v>
      </c>
      <c r="BE144" s="261">
        <v>2044</v>
      </c>
      <c r="BF144" s="261">
        <v>2045</v>
      </c>
      <c r="BG144" s="261">
        <v>2046</v>
      </c>
      <c r="BH144" s="261">
        <v>2047</v>
      </c>
      <c r="BI144" s="261">
        <v>2048</v>
      </c>
      <c r="BJ144" s="261">
        <v>2049</v>
      </c>
      <c r="BK144" s="262">
        <v>2050</v>
      </c>
    </row>
    <row r="145" spans="2:63" ht="18" x14ac:dyDescent="0.35">
      <c r="B145" s="251" t="s">
        <v>3371</v>
      </c>
      <c r="C145" s="164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>
        <f ca="1">Y121/SUMPRODUCT(Y$61:Y$74,$BN$97:$BN$110)*1000</f>
        <v>81.937857325957793</v>
      </c>
      <c r="Z145" s="165">
        <f t="shared" ref="Z145:BK145" ca="1" si="58">Z121/SUMPRODUCT(Z$61:Z$74,$BN$97:$BN$110)*1000</f>
        <v>80.123715775572663</v>
      </c>
      <c r="AA145" s="165">
        <f t="shared" ca="1" si="58"/>
        <v>78.634152788180458</v>
      </c>
      <c r="AB145" s="165">
        <f t="shared" ca="1" si="58"/>
        <v>78.677785314002648</v>
      </c>
      <c r="AC145" s="165">
        <f t="shared" ca="1" si="58"/>
        <v>78.723747023518783</v>
      </c>
      <c r="AD145" s="165">
        <f t="shared" ca="1" si="58"/>
        <v>78.770452315481478</v>
      </c>
      <c r="AE145" s="165">
        <f t="shared" ca="1" si="58"/>
        <v>78.81791938190149</v>
      </c>
      <c r="AF145" s="165">
        <f t="shared" ca="1" si="58"/>
        <v>78.866167013100821</v>
      </c>
      <c r="AG145" s="165">
        <f t="shared" ca="1" si="58"/>
        <v>78.915214622514057</v>
      </c>
      <c r="AH145" s="165">
        <f t="shared" ca="1" si="58"/>
        <v>77.411468672078001</v>
      </c>
      <c r="AI145" s="165">
        <f t="shared" ca="1" si="58"/>
        <v>75.875649827895515</v>
      </c>
      <c r="AJ145" s="165">
        <f t="shared" ca="1" si="58"/>
        <v>74.306720921240938</v>
      </c>
      <c r="AK145" s="165">
        <f t="shared" ca="1" si="58"/>
        <v>72.703599576333744</v>
      </c>
      <c r="AL145" s="165">
        <f t="shared" ca="1" si="58"/>
        <v>71.065155720154735</v>
      </c>
      <c r="AM145" s="165">
        <f t="shared" ca="1" si="58"/>
        <v>70.142203416052979</v>
      </c>
      <c r="AN145" s="165">
        <f t="shared" ca="1" si="58"/>
        <v>69.219625659112182</v>
      </c>
      <c r="AO145" s="165">
        <f t="shared" ca="1" si="58"/>
        <v>68.297422221383783</v>
      </c>
      <c r="AP145" s="165">
        <f t="shared" ca="1" si="58"/>
        <v>67.375592875104104</v>
      </c>
      <c r="AQ145" s="165">
        <f t="shared" ca="1" si="58"/>
        <v>66.454137392694236</v>
      </c>
      <c r="AR145" s="165">
        <f t="shared" ca="1" si="58"/>
        <v>65.345948995808698</v>
      </c>
      <c r="AS145" s="165">
        <f t="shared" ca="1" si="58"/>
        <v>64.240043968138735</v>
      </c>
      <c r="AT145" s="165">
        <f t="shared" ca="1" si="58"/>
        <v>63.136415259787675</v>
      </c>
      <c r="AU145" s="165">
        <f t="shared" ca="1" si="58"/>
        <v>62.035055849851034</v>
      </c>
      <c r="AV145" s="165">
        <f t="shared" ca="1" si="58"/>
        <v>60.935958746267673</v>
      </c>
      <c r="AW145" s="165">
        <f t="shared" ca="1" si="58"/>
        <v>60.099711774517502</v>
      </c>
      <c r="AX145" s="165">
        <f t="shared" ca="1" si="58"/>
        <v>59.244485925606696</v>
      </c>
      <c r="AY145" s="165">
        <f t="shared" ca="1" si="58"/>
        <v>58.369627686690549</v>
      </c>
      <c r="AZ145" s="165">
        <f t="shared" ca="1" si="58"/>
        <v>57.474453192730003</v>
      </c>
      <c r="BA145" s="165">
        <f t="shared" ca="1" si="58"/>
        <v>56.558246443668622</v>
      </c>
      <c r="BB145" s="165">
        <f t="shared" ca="1" si="58"/>
        <v>55.782963732075864</v>
      </c>
      <c r="BC145" s="165">
        <f t="shared" ca="1" si="58"/>
        <v>54.974396303015013</v>
      </c>
      <c r="BD145" s="165">
        <f t="shared" ca="1" si="58"/>
        <v>54.130353647347967</v>
      </c>
      <c r="BE145" s="165">
        <f t="shared" ca="1" si="58"/>
        <v>53.248448731206672</v>
      </c>
      <c r="BF145" s="165">
        <f t="shared" ca="1" si="58"/>
        <v>52.326075450948061</v>
      </c>
      <c r="BG145" s="165">
        <f t="shared" ca="1" si="58"/>
        <v>52.529560501619841</v>
      </c>
      <c r="BH145" s="165">
        <f t="shared" ca="1" si="58"/>
        <v>52.735226862176326</v>
      </c>
      <c r="BI145" s="165">
        <f t="shared" ca="1" si="58"/>
        <v>52.943109796287686</v>
      </c>
      <c r="BJ145" s="165">
        <f t="shared" ca="1" si="58"/>
        <v>53.153245331852254</v>
      </c>
      <c r="BK145" s="166">
        <f t="shared" ca="1" si="58"/>
        <v>53.3656702818121</v>
      </c>
    </row>
    <row r="146" spans="2:63" ht="18" x14ac:dyDescent="0.35">
      <c r="B146" s="252" t="s">
        <v>3372</v>
      </c>
      <c r="C146" s="267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>
        <f t="shared" ref="Y146:BK146" ca="1" si="59">Y122/SUMPRODUCT(Y$61:Y$74,$BN$97:$BN$110)*1000</f>
        <v>1.0772633084104037E-3</v>
      </c>
      <c r="Z146" s="268">
        <f t="shared" ca="1" si="59"/>
        <v>1.0493412248488983E-3</v>
      </c>
      <c r="AA146" s="268">
        <f t="shared" ca="1" si="59"/>
        <v>1.0477969641647198E-3</v>
      </c>
      <c r="AB146" s="268">
        <f t="shared" ca="1" si="59"/>
        <v>1.0503851342215788E-3</v>
      </c>
      <c r="AC146" s="268">
        <f t="shared" ca="1" si="59"/>
        <v>1.0963904557679833E-3</v>
      </c>
      <c r="AD146" s="268">
        <f t="shared" ca="1" si="59"/>
        <v>1.1431400653295757E-3</v>
      </c>
      <c r="AE146" s="268">
        <f t="shared" ca="1" si="59"/>
        <v>1.1906521721790654E-3</v>
      </c>
      <c r="AF146" s="268">
        <f t="shared" ca="1" si="59"/>
        <v>1.2389455844682548E-3</v>
      </c>
      <c r="AG146" s="268">
        <f t="shared" ca="1" si="59"/>
        <v>1.288039734052594E-3</v>
      </c>
      <c r="AH146" s="268">
        <f t="shared" ca="1" si="59"/>
        <v>1.2581422359378739E-3</v>
      </c>
      <c r="AI146" s="268">
        <f t="shared" ca="1" si="59"/>
        <v>1.2276070640990513E-3</v>
      </c>
      <c r="AJ146" s="268">
        <f t="shared" ca="1" si="59"/>
        <v>1.1964135975329508E-3</v>
      </c>
      <c r="AK146" s="268">
        <f t="shared" ca="1" si="59"/>
        <v>1.1645403164290966E-3</v>
      </c>
      <c r="AL146" s="268">
        <f t="shared" ca="1" si="59"/>
        <v>1.1319647526598427E-3</v>
      </c>
      <c r="AM146" s="268">
        <f t="shared" ca="1" si="59"/>
        <v>1.1134114012148429E-3</v>
      </c>
      <c r="AN146" s="268">
        <f t="shared" ca="1" si="59"/>
        <v>1.0948655789835189E-3</v>
      </c>
      <c r="AO146" s="268">
        <f t="shared" ca="1" si="59"/>
        <v>1.0763272813836076E-3</v>
      </c>
      <c r="AP146" s="268">
        <f t="shared" ca="1" si="59"/>
        <v>1.0577965038365631E-3</v>
      </c>
      <c r="AQ146" s="268">
        <f t="shared" ca="1" si="59"/>
        <v>1.0392732417675546E-3</v>
      </c>
      <c r="AR146" s="268">
        <f t="shared" ca="1" si="59"/>
        <v>1.0384316989551878E-3</v>
      </c>
      <c r="AS146" s="268">
        <f t="shared" ca="1" si="59"/>
        <v>1.0375918901015567E-3</v>
      </c>
      <c r="AT146" s="268">
        <f t="shared" ca="1" si="59"/>
        <v>1.0367538098530677E-3</v>
      </c>
      <c r="AU146" s="268">
        <f t="shared" ca="1" si="59"/>
        <v>1.0359174528781444E-3</v>
      </c>
      <c r="AV146" s="268">
        <f t="shared" ca="1" si="59"/>
        <v>1.0350828138671123E-3</v>
      </c>
      <c r="AW146" s="268">
        <f t="shared" ca="1" si="59"/>
        <v>1.0074016322871747E-3</v>
      </c>
      <c r="AX146" s="268">
        <f t="shared" ca="1" si="59"/>
        <v>9.7909221794513024E-4</v>
      </c>
      <c r="AY146" s="268">
        <f t="shared" ca="1" si="59"/>
        <v>9.5013293846641592E-4</v>
      </c>
      <c r="AZ146" s="268">
        <f t="shared" ca="1" si="59"/>
        <v>9.2050115676777541E-4</v>
      </c>
      <c r="BA146" s="268">
        <f t="shared" ca="1" si="59"/>
        <v>8.9017317204281745E-4</v>
      </c>
      <c r="BB146" s="268">
        <f t="shared" ca="1" si="59"/>
        <v>8.5631025550205169E-4</v>
      </c>
      <c r="BC146" s="268">
        <f t="shared" ca="1" si="59"/>
        <v>8.2099352399436819E-4</v>
      </c>
      <c r="BD146" s="268">
        <f t="shared" ca="1" si="59"/>
        <v>7.8412730012748962E-4</v>
      </c>
      <c r="BE146" s="268">
        <f t="shared" ca="1" si="59"/>
        <v>7.4560732267199927E-4</v>
      </c>
      <c r="BF146" s="268">
        <f t="shared" ca="1" si="59"/>
        <v>7.0531976183543484E-4</v>
      </c>
      <c r="BG146" s="268">
        <f t="shared" ca="1" si="59"/>
        <v>7.1630397924692135E-4</v>
      </c>
      <c r="BH146" s="268">
        <f t="shared" ca="1" si="59"/>
        <v>7.2740594477767307E-4</v>
      </c>
      <c r="BI146" s="268">
        <f t="shared" ca="1" si="59"/>
        <v>7.3862756197696274E-4</v>
      </c>
      <c r="BJ146" s="268">
        <f t="shared" ca="1" si="59"/>
        <v>7.4997077564745217E-4</v>
      </c>
      <c r="BK146" s="269">
        <f t="shared" ca="1" si="59"/>
        <v>7.6143757296882615E-4</v>
      </c>
    </row>
    <row r="147" spans="2:63" ht="18.75" thickBot="1" x14ac:dyDescent="0.4">
      <c r="B147" s="253" t="s">
        <v>3373</v>
      </c>
      <c r="C147" s="270"/>
      <c r="D147" s="271"/>
      <c r="E147" s="271"/>
      <c r="F147" s="271"/>
      <c r="G147" s="271"/>
      <c r="H147" s="271"/>
      <c r="I147" s="271"/>
      <c r="J147" s="271"/>
      <c r="K147" s="271"/>
      <c r="L147" s="271"/>
      <c r="M147" s="271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>
        <f t="shared" ref="Y147:BK147" ca="1" si="60">Y123/SUMPRODUCT(Y$61:Y$74,$BN$97:$BN$110)*1000</f>
        <v>9.6671010922716905E-4</v>
      </c>
      <c r="Z147" s="271">
        <f t="shared" ca="1" si="60"/>
        <v>9.3530269077133461E-4</v>
      </c>
      <c r="AA147" s="271">
        <f t="shared" ca="1" si="60"/>
        <v>9.2124658649799743E-4</v>
      </c>
      <c r="AB147" s="271">
        <f t="shared" ca="1" si="60"/>
        <v>9.3069990581378726E-4</v>
      </c>
      <c r="AC147" s="271">
        <f t="shared" ca="1" si="60"/>
        <v>9.4984428678031264E-4</v>
      </c>
      <c r="AD147" s="271">
        <f t="shared" ca="1" si="60"/>
        <v>9.6929839133603677E-4</v>
      </c>
      <c r="AE147" s="271">
        <f t="shared" ca="1" si="60"/>
        <v>9.8906979697943381E-4</v>
      </c>
      <c r="AF147" s="271">
        <f t="shared" ca="1" si="60"/>
        <v>1.0091663304229652E-3</v>
      </c>
      <c r="AG147" s="271">
        <f t="shared" ca="1" si="60"/>
        <v>1.029596077923418E-3</v>
      </c>
      <c r="AH147" s="271">
        <f t="shared" ca="1" si="60"/>
        <v>1.0000463787841851E-3</v>
      </c>
      <c r="AI147" s="271">
        <f t="shared" ca="1" si="60"/>
        <v>9.6986642400871421E-4</v>
      </c>
      <c r="AJ147" s="271">
        <f t="shared" ca="1" si="60"/>
        <v>9.3903583247891193E-4</v>
      </c>
      <c r="AK147" s="271">
        <f t="shared" ca="1" si="60"/>
        <v>9.0753333472525009E-4</v>
      </c>
      <c r="AL147" s="271">
        <f t="shared" ca="1" si="60"/>
        <v>8.7533672399284907E-4</v>
      </c>
      <c r="AM147" s="271">
        <f t="shared" ca="1" si="60"/>
        <v>8.6483983190399313E-4</v>
      </c>
      <c r="AN147" s="271">
        <f t="shared" ca="1" si="60"/>
        <v>8.543471996031169E-4</v>
      </c>
      <c r="AO147" s="271">
        <f t="shared" ca="1" si="60"/>
        <v>8.4385882449772276E-4</v>
      </c>
      <c r="AP147" s="271">
        <f t="shared" ca="1" si="60"/>
        <v>8.3337470399741614E-4</v>
      </c>
      <c r="AQ147" s="271">
        <f t="shared" ca="1" si="60"/>
        <v>8.2289483551390395E-4</v>
      </c>
      <c r="AR147" s="271">
        <f t="shared" ca="1" si="60"/>
        <v>8.1052038406936237E-4</v>
      </c>
      <c r="AS147" s="271">
        <f t="shared" ca="1" si="60"/>
        <v>7.9817142959046972E-4</v>
      </c>
      <c r="AT147" s="271">
        <f t="shared" ca="1" si="60"/>
        <v>7.858478933554095E-4</v>
      </c>
      <c r="AU147" s="271">
        <f t="shared" ca="1" si="60"/>
        <v>7.7354969696610202E-4</v>
      </c>
      <c r="AV147" s="271">
        <f t="shared" ca="1" si="60"/>
        <v>7.6127676234654447E-4</v>
      </c>
      <c r="AW147" s="271">
        <f t="shared" ca="1" si="60"/>
        <v>7.4586437277672187E-4</v>
      </c>
      <c r="AX147" s="271">
        <f t="shared" ca="1" si="60"/>
        <v>7.3010219437862403E-4</v>
      </c>
      <c r="AY147" s="271">
        <f t="shared" ca="1" si="60"/>
        <v>7.1397818263084511E-4</v>
      </c>
      <c r="AZ147" s="271">
        <f t="shared" ca="1" si="60"/>
        <v>6.974797336080482E-4</v>
      </c>
      <c r="BA147" s="271">
        <f t="shared" ca="1" si="60"/>
        <v>6.8059365112277392E-4</v>
      </c>
      <c r="BB147" s="271">
        <f t="shared" ca="1" si="60"/>
        <v>6.7720467541700872E-4</v>
      </c>
      <c r="BC147" s="271">
        <f t="shared" ca="1" si="60"/>
        <v>6.7367020298187558E-4</v>
      </c>
      <c r="BD147" s="271">
        <f t="shared" ca="1" si="60"/>
        <v>6.6998065849453823E-4</v>
      </c>
      <c r="BE147" s="271">
        <f t="shared" ca="1" si="60"/>
        <v>6.6612560756807392E-4</v>
      </c>
      <c r="BF147" s="271">
        <f t="shared" ca="1" si="60"/>
        <v>6.6209365820082793E-4</v>
      </c>
      <c r="BG147" s="271">
        <f t="shared" ca="1" si="60"/>
        <v>6.659995381437531E-4</v>
      </c>
      <c r="BH147" s="271">
        <f t="shared" ca="1" si="60"/>
        <v>6.6994728816263606E-4</v>
      </c>
      <c r="BI147" s="271">
        <f t="shared" ca="1" si="60"/>
        <v>6.7393758514092226E-4</v>
      </c>
      <c r="BJ147" s="271">
        <f t="shared" ca="1" si="60"/>
        <v>6.7797112063135666E-4</v>
      </c>
      <c r="BK147" s="272">
        <f t="shared" ca="1" si="60"/>
        <v>6.8204860125553916E-4</v>
      </c>
    </row>
    <row r="149" spans="2:63" ht="15.75" thickBot="1" x14ac:dyDescent="0.3"/>
    <row r="150" spans="2:63" ht="15.75" thickBot="1" x14ac:dyDescent="0.3">
      <c r="B150" s="250" t="s">
        <v>3389</v>
      </c>
      <c r="C150" s="260">
        <v>1990</v>
      </c>
      <c r="D150" s="261">
        <v>1991</v>
      </c>
      <c r="E150" s="261">
        <v>1992</v>
      </c>
      <c r="F150" s="261">
        <v>1993</v>
      </c>
      <c r="G150" s="261">
        <v>1994</v>
      </c>
      <c r="H150" s="261">
        <v>1995</v>
      </c>
      <c r="I150" s="261">
        <v>1996</v>
      </c>
      <c r="J150" s="261">
        <v>1997</v>
      </c>
      <c r="K150" s="261">
        <v>1998</v>
      </c>
      <c r="L150" s="261">
        <v>1999</v>
      </c>
      <c r="M150" s="261">
        <v>2000</v>
      </c>
      <c r="N150" s="261">
        <v>2001</v>
      </c>
      <c r="O150" s="261">
        <v>2002</v>
      </c>
      <c r="P150" s="261">
        <v>2003</v>
      </c>
      <c r="Q150" s="261">
        <v>2004</v>
      </c>
      <c r="R150" s="261">
        <v>2005</v>
      </c>
      <c r="S150" s="261">
        <v>2006</v>
      </c>
      <c r="T150" s="261">
        <v>2007</v>
      </c>
      <c r="U150" s="261">
        <v>2008</v>
      </c>
      <c r="V150" s="261">
        <v>2009</v>
      </c>
      <c r="W150" s="261">
        <v>2010</v>
      </c>
      <c r="X150" s="261">
        <v>2011</v>
      </c>
      <c r="Y150" s="261">
        <v>2012</v>
      </c>
      <c r="Z150" s="261">
        <v>2013</v>
      </c>
      <c r="AA150" s="261">
        <v>2014</v>
      </c>
      <c r="AB150" s="261">
        <v>2015</v>
      </c>
      <c r="AC150" s="261">
        <v>2016</v>
      </c>
      <c r="AD150" s="261">
        <v>2017</v>
      </c>
      <c r="AE150" s="261">
        <v>2018</v>
      </c>
      <c r="AF150" s="261">
        <v>2019</v>
      </c>
      <c r="AG150" s="261">
        <v>2020</v>
      </c>
      <c r="AH150" s="261">
        <v>2021</v>
      </c>
      <c r="AI150" s="261">
        <v>2022</v>
      </c>
      <c r="AJ150" s="261">
        <v>2023</v>
      </c>
      <c r="AK150" s="261">
        <v>2024</v>
      </c>
      <c r="AL150" s="261">
        <v>2025</v>
      </c>
      <c r="AM150" s="261">
        <v>2026</v>
      </c>
      <c r="AN150" s="261">
        <v>2027</v>
      </c>
      <c r="AO150" s="261">
        <v>2028</v>
      </c>
      <c r="AP150" s="261">
        <v>2029</v>
      </c>
      <c r="AQ150" s="261">
        <v>2030</v>
      </c>
      <c r="AR150" s="261">
        <v>2031</v>
      </c>
      <c r="AS150" s="261">
        <v>2032</v>
      </c>
      <c r="AT150" s="261">
        <v>2033</v>
      </c>
      <c r="AU150" s="261">
        <v>2034</v>
      </c>
      <c r="AV150" s="261">
        <v>2035</v>
      </c>
      <c r="AW150" s="261">
        <v>2036</v>
      </c>
      <c r="AX150" s="261">
        <v>2037</v>
      </c>
      <c r="AY150" s="261">
        <v>2038</v>
      </c>
      <c r="AZ150" s="261">
        <v>2039</v>
      </c>
      <c r="BA150" s="261">
        <v>2040</v>
      </c>
      <c r="BB150" s="261">
        <v>2041</v>
      </c>
      <c r="BC150" s="261">
        <v>2042</v>
      </c>
      <c r="BD150" s="261">
        <v>2043</v>
      </c>
      <c r="BE150" s="261">
        <v>2044</v>
      </c>
      <c r="BF150" s="261">
        <v>2045</v>
      </c>
      <c r="BG150" s="261">
        <v>2046</v>
      </c>
      <c r="BH150" s="261">
        <v>2047</v>
      </c>
      <c r="BI150" s="261">
        <v>2048</v>
      </c>
      <c r="BJ150" s="261">
        <v>2049</v>
      </c>
      <c r="BK150" s="262">
        <v>2050</v>
      </c>
    </row>
    <row r="151" spans="2:63" ht="18" x14ac:dyDescent="0.35">
      <c r="B151" s="251" t="s">
        <v>3371</v>
      </c>
      <c r="C151" s="164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>
        <f ca="1">Y121/SUMPRODUCT(Y$61:Y$74,$BO$97:$BO$110)*1000</f>
        <v>85.657827348368443</v>
      </c>
      <c r="Z151" s="165">
        <f t="shared" ref="Z151:BK151" ca="1" si="61">Z121/SUMPRODUCT(Z$61:Z$74,$BO$97:$BO$110)*1000</f>
        <v>85.146932796696731</v>
      </c>
      <c r="AA151" s="165">
        <f t="shared" ca="1" si="61"/>
        <v>85.161502338716062</v>
      </c>
      <c r="AB151" s="165">
        <f t="shared" ca="1" si="61"/>
        <v>85.608250902653964</v>
      </c>
      <c r="AC151" s="165">
        <f t="shared" ca="1" si="61"/>
        <v>86.228906953255333</v>
      </c>
      <c r="AD151" s="165">
        <f t="shared" ca="1" si="61"/>
        <v>86.86813314708219</v>
      </c>
      <c r="AE151" s="165">
        <f t="shared" ca="1" si="61"/>
        <v>87.526775574882961</v>
      </c>
      <c r="AF151" s="165">
        <f t="shared" ca="1" si="61"/>
        <v>88.205732519381144</v>
      </c>
      <c r="AG151" s="165">
        <f t="shared" ca="1" si="61"/>
        <v>88.905958542704255</v>
      </c>
      <c r="AH151" s="165">
        <f t="shared" ca="1" si="61"/>
        <v>88.339540420920741</v>
      </c>
      <c r="AI151" s="165">
        <f t="shared" ca="1" si="61"/>
        <v>87.745718745154093</v>
      </c>
      <c r="AJ151" s="165">
        <f t="shared" ca="1" si="61"/>
        <v>87.122455522196759</v>
      </c>
      <c r="AK151" s="165">
        <f t="shared" ca="1" si="61"/>
        <v>86.46750553528841</v>
      </c>
      <c r="AL151" s="165">
        <f t="shared" ca="1" si="61"/>
        <v>85.778389318970596</v>
      </c>
      <c r="AM151" s="165">
        <f t="shared" ca="1" si="61"/>
        <v>85.830531614970141</v>
      </c>
      <c r="AN151" s="165">
        <f t="shared" ca="1" si="61"/>
        <v>85.884108352179751</v>
      </c>
      <c r="AO151" s="165">
        <f t="shared" ca="1" si="61"/>
        <v>85.939179548642272</v>
      </c>
      <c r="AP151" s="165">
        <f t="shared" ca="1" si="61"/>
        <v>85.995808618022537</v>
      </c>
      <c r="AQ151" s="165">
        <f t="shared" ca="1" si="61"/>
        <v>86.054062613194034</v>
      </c>
      <c r="AR151" s="165">
        <f t="shared" ca="1" si="61"/>
        <v>86.016444691685436</v>
      </c>
      <c r="AS151" s="165">
        <f t="shared" ca="1" si="61"/>
        <v>85.977644900185084</v>
      </c>
      <c r="AT151" s="165">
        <f t="shared" ca="1" si="61"/>
        <v>85.937606652262019</v>
      </c>
      <c r="AU151" s="165">
        <f t="shared" ca="1" si="61"/>
        <v>85.896269690516448</v>
      </c>
      <c r="AV151" s="165">
        <f t="shared" ca="1" si="61"/>
        <v>85.853569783985662</v>
      </c>
      <c r="AW151" s="165">
        <f t="shared" ca="1" si="61"/>
        <v>85.702328860731612</v>
      </c>
      <c r="AX151" s="165">
        <f t="shared" ca="1" si="61"/>
        <v>85.543813430931678</v>
      </c>
      <c r="AY151" s="165">
        <f t="shared" ca="1" si="61"/>
        <v>85.37748571887721</v>
      </c>
      <c r="AZ151" s="165">
        <f t="shared" ca="1" si="61"/>
        <v>85.202753602116672</v>
      </c>
      <c r="BA151" s="165">
        <f t="shared" ca="1" si="61"/>
        <v>85.018963568270109</v>
      </c>
      <c r="BB151" s="165">
        <f t="shared" ca="1" si="61"/>
        <v>85.60062946899626</v>
      </c>
      <c r="BC151" s="165">
        <f t="shared" ca="1" si="61"/>
        <v>86.233662307588347</v>
      </c>
      <c r="BD151" s="165">
        <f t="shared" ca="1" si="61"/>
        <v>86.925180732464398</v>
      </c>
      <c r="BE151" s="165">
        <f t="shared" ca="1" si="61"/>
        <v>87.683682475150775</v>
      </c>
      <c r="BF151" s="165">
        <f t="shared" ca="1" si="61"/>
        <v>88.519395306986482</v>
      </c>
      <c r="BG151" s="165">
        <f t="shared" ca="1" si="61"/>
        <v>88.567506341794115</v>
      </c>
      <c r="BH151" s="165">
        <f t="shared" ca="1" si="61"/>
        <v>88.615808391665325</v>
      </c>
      <c r="BI151" s="165">
        <f t="shared" ca="1" si="61"/>
        <v>88.664302596442454</v>
      </c>
      <c r="BJ151" s="165">
        <f t="shared" ca="1" si="61"/>
        <v>88.712990105054956</v>
      </c>
      <c r="BK151" s="166">
        <f t="shared" ca="1" si="61"/>
        <v>88.761872075610171</v>
      </c>
    </row>
    <row r="152" spans="2:63" ht="18" x14ac:dyDescent="0.35">
      <c r="B152" s="252" t="s">
        <v>3372</v>
      </c>
      <c r="C152" s="267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>
        <f t="shared" ref="Y152:BK152" ca="1" si="62">Y122/SUMPRODUCT(Y$61:Y$74,$BO$97:$BO$110)*1000</f>
        <v>1.1261709482280741E-3</v>
      </c>
      <c r="Z152" s="268">
        <f t="shared" ca="1" si="62"/>
        <v>1.1151278480803081E-3</v>
      </c>
      <c r="AA152" s="268">
        <f t="shared" ca="1" si="62"/>
        <v>1.1347736377929902E-3</v>
      </c>
      <c r="AB152" s="268">
        <f t="shared" ca="1" si="62"/>
        <v>1.1429100826361848E-3</v>
      </c>
      <c r="AC152" s="268">
        <f t="shared" ca="1" si="62"/>
        <v>1.2009152786720196E-3</v>
      </c>
      <c r="AD152" s="268">
        <f t="shared" ca="1" si="62"/>
        <v>1.260656000845345E-3</v>
      </c>
      <c r="AE152" s="268">
        <f t="shared" ca="1" si="62"/>
        <v>1.3222113230001607E-3</v>
      </c>
      <c r="AF152" s="268">
        <f t="shared" ca="1" si="62"/>
        <v>1.3856651967315955E-3</v>
      </c>
      <c r="AG152" s="268">
        <f t="shared" ca="1" si="62"/>
        <v>1.4511068333883167E-3</v>
      </c>
      <c r="AH152" s="268">
        <f t="shared" ca="1" si="62"/>
        <v>1.4357524642468189E-3</v>
      </c>
      <c r="AI152" s="268">
        <f t="shared" ca="1" si="62"/>
        <v>1.419655244078024E-3</v>
      </c>
      <c r="AJ152" s="268">
        <f t="shared" ca="1" si="62"/>
        <v>1.4027599272977737E-3</v>
      </c>
      <c r="AK152" s="268">
        <f t="shared" ca="1" si="62"/>
        <v>1.3850056509399757E-3</v>
      </c>
      <c r="AL152" s="268">
        <f t="shared" ca="1" si="62"/>
        <v>1.3663252020634118E-3</v>
      </c>
      <c r="AM152" s="268">
        <f t="shared" ca="1" si="62"/>
        <v>1.3624421221214093E-3</v>
      </c>
      <c r="AN152" s="268">
        <f t="shared" ca="1" si="62"/>
        <v>1.3584522181551855E-3</v>
      </c>
      <c r="AO152" s="268">
        <f t="shared" ca="1" si="62"/>
        <v>1.3543510205714137E-3</v>
      </c>
      <c r="AP152" s="268">
        <f t="shared" ca="1" si="62"/>
        <v>1.3501338069019833E-3</v>
      </c>
      <c r="AQ152" s="268">
        <f t="shared" ca="1" si="62"/>
        <v>1.3457955836639053E-3</v>
      </c>
      <c r="AR152" s="268">
        <f t="shared" ca="1" si="62"/>
        <v>1.3669126269021054E-3</v>
      </c>
      <c r="AS152" s="268">
        <f t="shared" ca="1" si="62"/>
        <v>1.3886931198663101E-3</v>
      </c>
      <c r="AT152" s="268">
        <f t="shared" ca="1" si="62"/>
        <v>1.4111688276849852E-3</v>
      </c>
      <c r="AU152" s="268">
        <f t="shared" ca="1" si="62"/>
        <v>1.4343735762067122E-3</v>
      </c>
      <c r="AV152" s="268">
        <f t="shared" ca="1" si="62"/>
        <v>1.4583434218631603E-3</v>
      </c>
      <c r="AW152" s="268">
        <f t="shared" ca="1" si="62"/>
        <v>1.4365570721708574E-3</v>
      </c>
      <c r="AX152" s="268">
        <f t="shared" ca="1" si="62"/>
        <v>1.4137228252557854E-3</v>
      </c>
      <c r="AY152" s="268">
        <f t="shared" ca="1" si="62"/>
        <v>1.389763214190387E-3</v>
      </c>
      <c r="AZ152" s="268">
        <f t="shared" ca="1" si="62"/>
        <v>1.36459294336477E-3</v>
      </c>
      <c r="BA152" s="268">
        <f t="shared" ca="1" si="62"/>
        <v>1.3381178739114157E-3</v>
      </c>
      <c r="BB152" s="268">
        <f t="shared" ca="1" si="62"/>
        <v>1.3140337477189987E-3</v>
      </c>
      <c r="BC152" s="268">
        <f t="shared" ca="1" si="62"/>
        <v>1.2878227514244566E-3</v>
      </c>
      <c r="BD152" s="268">
        <f t="shared" ca="1" si="62"/>
        <v>1.2591901343356699E-3</v>
      </c>
      <c r="BE152" s="268">
        <f t="shared" ca="1" si="62"/>
        <v>1.2277840442327071E-3</v>
      </c>
      <c r="BF152" s="268">
        <f t="shared" ca="1" si="62"/>
        <v>1.1931809958548917E-3</v>
      </c>
      <c r="BG152" s="268">
        <f t="shared" ca="1" si="62"/>
        <v>1.2077248813579496E-3</v>
      </c>
      <c r="BH152" s="268">
        <f t="shared" ca="1" si="62"/>
        <v>1.2223265103958329E-3</v>
      </c>
      <c r="BI152" s="268">
        <f t="shared" ca="1" si="62"/>
        <v>1.236986227540983E-3</v>
      </c>
      <c r="BJ152" s="268">
        <f t="shared" ca="1" si="62"/>
        <v>1.2517043801128585E-3</v>
      </c>
      <c r="BK152" s="269">
        <f t="shared" ca="1" si="62"/>
        <v>1.2664813182053606E-3</v>
      </c>
    </row>
    <row r="153" spans="2:63" ht="18.75" thickBot="1" x14ac:dyDescent="0.4">
      <c r="B153" s="253" t="s">
        <v>3373</v>
      </c>
      <c r="C153" s="270"/>
      <c r="D153" s="271"/>
      <c r="E153" s="271"/>
      <c r="F153" s="271"/>
      <c r="G153" s="271"/>
      <c r="H153" s="271"/>
      <c r="I153" s="271"/>
      <c r="J153" s="271"/>
      <c r="K153" s="271"/>
      <c r="L153" s="271"/>
      <c r="M153" s="271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>
        <f t="shared" ref="Y153:BK153" ca="1" si="63">Y123/SUMPRODUCT(Y$61:Y$74,$BO$97:$BO$110)*1000</f>
        <v>1.0105986455404945E-3</v>
      </c>
      <c r="Z153" s="271">
        <f t="shared" ca="1" si="63"/>
        <v>9.9393986642785925E-4</v>
      </c>
      <c r="AA153" s="271">
        <f t="shared" ca="1" si="63"/>
        <v>9.9771842830073633E-4</v>
      </c>
      <c r="AB153" s="271">
        <f t="shared" ca="1" si="63"/>
        <v>1.0126821787623818E-3</v>
      </c>
      <c r="AC153" s="271">
        <f t="shared" ca="1" si="63"/>
        <v>1.0403980720123988E-3</v>
      </c>
      <c r="AD153" s="271">
        <f t="shared" ca="1" si="63"/>
        <v>1.0689432298877711E-3</v>
      </c>
      <c r="AE153" s="271">
        <f t="shared" ca="1" si="63"/>
        <v>1.0983554352488093E-3</v>
      </c>
      <c r="AF153" s="271">
        <f t="shared" ca="1" si="63"/>
        <v>1.1286748016302974E-3</v>
      </c>
      <c r="AG153" s="271">
        <f t="shared" ca="1" si="63"/>
        <v>1.1599439557688951E-3</v>
      </c>
      <c r="AH153" s="271">
        <f t="shared" ca="1" si="63"/>
        <v>1.1412215659624362E-3</v>
      </c>
      <c r="AI153" s="271">
        <f t="shared" ca="1" si="63"/>
        <v>1.1215933788306029E-3</v>
      </c>
      <c r="AJ153" s="271">
        <f t="shared" ca="1" si="63"/>
        <v>1.1009920305271729E-3</v>
      </c>
      <c r="AK153" s="271">
        <f t="shared" ca="1" si="63"/>
        <v>1.0793433076367012E-3</v>
      </c>
      <c r="AL153" s="271">
        <f t="shared" ca="1" si="63"/>
        <v>1.0565652538851206E-3</v>
      </c>
      <c r="AM153" s="271">
        <f t="shared" ca="1" si="63"/>
        <v>1.0582738910242546E-3</v>
      </c>
      <c r="AN153" s="271">
        <f t="shared" ca="1" si="63"/>
        <v>1.0600295329889038E-3</v>
      </c>
      <c r="AO153" s="271">
        <f t="shared" ca="1" si="63"/>
        <v>1.0618341464944774E-3</v>
      </c>
      <c r="AP153" s="271">
        <f t="shared" ca="1" si="63"/>
        <v>1.0636898095266259E-3</v>
      </c>
      <c r="AQ153" s="271">
        <f t="shared" ca="1" si="63"/>
        <v>1.0655987193232686E-3</v>
      </c>
      <c r="AR153" s="271">
        <f t="shared" ca="1" si="63"/>
        <v>1.0669074802518775E-3</v>
      </c>
      <c r="AS153" s="271">
        <f t="shared" ca="1" si="63"/>
        <v>1.0682573594880868E-3</v>
      </c>
      <c r="AT153" s="271">
        <f t="shared" ca="1" si="63"/>
        <v>1.0696503257241318E-3</v>
      </c>
      <c r="AU153" s="271">
        <f t="shared" ca="1" si="63"/>
        <v>1.0710884753685143E-3</v>
      </c>
      <c r="AV153" s="271">
        <f t="shared" ca="1" si="63"/>
        <v>1.072574043073523E-3</v>
      </c>
      <c r="AW153" s="271">
        <f t="shared" ca="1" si="63"/>
        <v>1.0636043314323719E-3</v>
      </c>
      <c r="AX153" s="271">
        <f t="shared" ca="1" si="63"/>
        <v>1.0542031874470896E-3</v>
      </c>
      <c r="AY153" s="271">
        <f t="shared" ca="1" si="63"/>
        <v>1.0443387170183107E-3</v>
      </c>
      <c r="AZ153" s="271">
        <f t="shared" ca="1" si="63"/>
        <v>1.0339758028806005E-3</v>
      </c>
      <c r="BA153" s="271">
        <f t="shared" ca="1" si="63"/>
        <v>1.0230756868891669E-3</v>
      </c>
      <c r="BB153" s="271">
        <f t="shared" ca="1" si="63"/>
        <v>1.0391908679048959E-3</v>
      </c>
      <c r="BC153" s="271">
        <f t="shared" ca="1" si="63"/>
        <v>1.0567291811704261E-3</v>
      </c>
      <c r="BD153" s="271">
        <f t="shared" ca="1" si="63"/>
        <v>1.0758878503973441E-3</v>
      </c>
      <c r="BE153" s="271">
        <f t="shared" ca="1" si="63"/>
        <v>1.0969023070964174E-3</v>
      </c>
      <c r="BF153" s="271">
        <f t="shared" ca="1" si="63"/>
        <v>1.1200559139098593E-3</v>
      </c>
      <c r="BG153" s="271">
        <f t="shared" ca="1" si="63"/>
        <v>1.1229090393086358E-3</v>
      </c>
      <c r="BH153" s="271">
        <f t="shared" ca="1" si="63"/>
        <v>1.1257734924606316E-3</v>
      </c>
      <c r="BI153" s="271">
        <f t="shared" ca="1" si="63"/>
        <v>1.1286493409618399E-3</v>
      </c>
      <c r="BJ153" s="271">
        <f t="shared" ca="1" si="63"/>
        <v>1.131536652947145E-3</v>
      </c>
      <c r="BK153" s="272">
        <f t="shared" ca="1" si="63"/>
        <v>1.1344354970957051E-3</v>
      </c>
    </row>
    <row r="155" spans="2:63" ht="15.75" thickBot="1" x14ac:dyDescent="0.3"/>
    <row r="156" spans="2:63" ht="15.75" thickBot="1" x14ac:dyDescent="0.3">
      <c r="B156" s="250" t="s">
        <v>3390</v>
      </c>
      <c r="C156" s="260">
        <v>1990</v>
      </c>
      <c r="D156" s="261">
        <v>1991</v>
      </c>
      <c r="E156" s="261">
        <v>1992</v>
      </c>
      <c r="F156" s="261">
        <v>1993</v>
      </c>
      <c r="G156" s="261">
        <v>1994</v>
      </c>
      <c r="H156" s="261">
        <v>1995</v>
      </c>
      <c r="I156" s="261">
        <v>1996</v>
      </c>
      <c r="J156" s="261">
        <v>1997</v>
      </c>
      <c r="K156" s="261">
        <v>1998</v>
      </c>
      <c r="L156" s="261">
        <v>1999</v>
      </c>
      <c r="M156" s="261">
        <v>2000</v>
      </c>
      <c r="N156" s="261">
        <v>2001</v>
      </c>
      <c r="O156" s="261">
        <v>2002</v>
      </c>
      <c r="P156" s="261">
        <v>2003</v>
      </c>
      <c r="Q156" s="261">
        <v>2004</v>
      </c>
      <c r="R156" s="261">
        <v>2005</v>
      </c>
      <c r="S156" s="261">
        <v>2006</v>
      </c>
      <c r="T156" s="261">
        <v>2007</v>
      </c>
      <c r="U156" s="261">
        <v>2008</v>
      </c>
      <c r="V156" s="261">
        <v>2009</v>
      </c>
      <c r="W156" s="261">
        <v>2010</v>
      </c>
      <c r="X156" s="261">
        <v>2011</v>
      </c>
      <c r="Y156" s="261">
        <v>2012</v>
      </c>
      <c r="Z156" s="261">
        <v>2013</v>
      </c>
      <c r="AA156" s="261">
        <v>2014</v>
      </c>
      <c r="AB156" s="261">
        <v>2015</v>
      </c>
      <c r="AC156" s="261">
        <v>2016</v>
      </c>
      <c r="AD156" s="261">
        <v>2017</v>
      </c>
      <c r="AE156" s="261">
        <v>2018</v>
      </c>
      <c r="AF156" s="261">
        <v>2019</v>
      </c>
      <c r="AG156" s="261">
        <v>2020</v>
      </c>
      <c r="AH156" s="261">
        <v>2021</v>
      </c>
      <c r="AI156" s="261">
        <v>2022</v>
      </c>
      <c r="AJ156" s="261">
        <v>2023</v>
      </c>
      <c r="AK156" s="261">
        <v>2024</v>
      </c>
      <c r="AL156" s="261">
        <v>2025</v>
      </c>
      <c r="AM156" s="261">
        <v>2026</v>
      </c>
      <c r="AN156" s="261">
        <v>2027</v>
      </c>
      <c r="AO156" s="261">
        <v>2028</v>
      </c>
      <c r="AP156" s="261">
        <v>2029</v>
      </c>
      <c r="AQ156" s="261">
        <v>2030</v>
      </c>
      <c r="AR156" s="261">
        <v>2031</v>
      </c>
      <c r="AS156" s="261">
        <v>2032</v>
      </c>
      <c r="AT156" s="261">
        <v>2033</v>
      </c>
      <c r="AU156" s="261">
        <v>2034</v>
      </c>
      <c r="AV156" s="261">
        <v>2035</v>
      </c>
      <c r="AW156" s="261">
        <v>2036</v>
      </c>
      <c r="AX156" s="261">
        <v>2037</v>
      </c>
      <c r="AY156" s="261">
        <v>2038</v>
      </c>
      <c r="AZ156" s="261">
        <v>2039</v>
      </c>
      <c r="BA156" s="261">
        <v>2040</v>
      </c>
      <c r="BB156" s="261">
        <v>2041</v>
      </c>
      <c r="BC156" s="261">
        <v>2042</v>
      </c>
      <c r="BD156" s="261">
        <v>2043</v>
      </c>
      <c r="BE156" s="261">
        <v>2044</v>
      </c>
      <c r="BF156" s="261">
        <v>2045</v>
      </c>
      <c r="BG156" s="261">
        <v>2046</v>
      </c>
      <c r="BH156" s="261">
        <v>2047</v>
      </c>
      <c r="BI156" s="261">
        <v>2048</v>
      </c>
      <c r="BJ156" s="261">
        <v>2049</v>
      </c>
      <c r="BK156" s="262">
        <v>2050</v>
      </c>
    </row>
    <row r="157" spans="2:63" ht="18" x14ac:dyDescent="0.35">
      <c r="B157" s="251" t="s">
        <v>3371</v>
      </c>
      <c r="C157" s="164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>
        <f ca="1">Y121/SUMPRODUCT(Y$61:Y$74,$BP$97:$BP$110)*1000</f>
        <v>86.32030556870852</v>
      </c>
      <c r="Z157" s="165">
        <f t="shared" ref="Z157:BK157" ca="1" si="64">Z121/SUMPRODUCT(Z$61:Z$74,$BP$97:$BP$110)*1000</f>
        <v>85.752826325476605</v>
      </c>
      <c r="AA157" s="165">
        <f t="shared" ca="1" si="64"/>
        <v>85.850950585595527</v>
      </c>
      <c r="AB157" s="165">
        <f t="shared" ca="1" si="64"/>
        <v>86.317249682584745</v>
      </c>
      <c r="AC157" s="165">
        <f t="shared" ca="1" si="64"/>
        <v>87.115087023965046</v>
      </c>
      <c r="AD157" s="165">
        <f t="shared" ca="1" si="64"/>
        <v>87.940103155643641</v>
      </c>
      <c r="AE157" s="165">
        <f t="shared" ca="1" si="64"/>
        <v>88.793710934317829</v>
      </c>
      <c r="AF157" s="165">
        <f t="shared" ca="1" si="64"/>
        <v>89.677422871028014</v>
      </c>
      <c r="AG157" s="165">
        <f t="shared" ca="1" si="64"/>
        <v>90.59286007513785</v>
      </c>
      <c r="AH157" s="165">
        <f t="shared" ca="1" si="64"/>
        <v>90.011633740162537</v>
      </c>
      <c r="AI157" s="165">
        <f t="shared" ca="1" si="64"/>
        <v>89.402343731249999</v>
      </c>
      <c r="AJ157" s="165">
        <f t="shared" ca="1" si="64"/>
        <v>88.762907244888439</v>
      </c>
      <c r="AK157" s="165">
        <f t="shared" ca="1" si="64"/>
        <v>88.091030143277891</v>
      </c>
      <c r="AL157" s="165">
        <f t="shared" ca="1" si="64"/>
        <v>87.384179452579644</v>
      </c>
      <c r="AM157" s="165">
        <f t="shared" ca="1" si="64"/>
        <v>87.459512925383308</v>
      </c>
      <c r="AN157" s="165">
        <f t="shared" ca="1" si="64"/>
        <v>87.536958715867087</v>
      </c>
      <c r="AO157" s="165">
        <f t="shared" ca="1" si="64"/>
        <v>87.616606929994873</v>
      </c>
      <c r="AP157" s="165">
        <f t="shared" ca="1" si="64"/>
        <v>87.698552872567461</v>
      </c>
      <c r="AQ157" s="165">
        <f t="shared" ca="1" si="64"/>
        <v>87.782897427656124</v>
      </c>
      <c r="AR157" s="165">
        <f t="shared" ca="1" si="64"/>
        <v>87.771795493640582</v>
      </c>
      <c r="AS157" s="165">
        <f t="shared" ca="1" si="64"/>
        <v>87.760337529872999</v>
      </c>
      <c r="AT157" s="165">
        <f t="shared" ca="1" si="64"/>
        <v>87.748506130899003</v>
      </c>
      <c r="AU157" s="165">
        <f t="shared" ca="1" si="64"/>
        <v>87.736282737920604</v>
      </c>
      <c r="AV157" s="165">
        <f t="shared" ca="1" si="64"/>
        <v>87.723647541656632</v>
      </c>
      <c r="AW157" s="165">
        <f t="shared" ca="1" si="64"/>
        <v>87.446069914242088</v>
      </c>
      <c r="AX157" s="165">
        <f t="shared" ca="1" si="64"/>
        <v>87.155977128769109</v>
      </c>
      <c r="AY157" s="165">
        <f t="shared" ca="1" si="64"/>
        <v>86.852503256703343</v>
      </c>
      <c r="AZ157" s="165">
        <f t="shared" ca="1" si="64"/>
        <v>86.534700598352828</v>
      </c>
      <c r="BA157" s="165">
        <f t="shared" ca="1" si="64"/>
        <v>86.201529797245755</v>
      </c>
      <c r="BB157" s="165">
        <f t="shared" ca="1" si="64"/>
        <v>86.820929728644373</v>
      </c>
      <c r="BC157" s="165">
        <f t="shared" ca="1" si="64"/>
        <v>87.495509876970331</v>
      </c>
      <c r="BD157" s="165">
        <f t="shared" ca="1" si="64"/>
        <v>88.232987729046471</v>
      </c>
      <c r="BE157" s="165">
        <f t="shared" ca="1" si="64"/>
        <v>89.042590299229616</v>
      </c>
      <c r="BF157" s="165">
        <f t="shared" ca="1" si="64"/>
        <v>89.935442181317001</v>
      </c>
      <c r="BG157" s="165">
        <f t="shared" ca="1" si="64"/>
        <v>89.987174862146432</v>
      </c>
      <c r="BH157" s="165">
        <f t="shared" ca="1" si="64"/>
        <v>90.03911623599582</v>
      </c>
      <c r="BI157" s="165">
        <f t="shared" ca="1" si="64"/>
        <v>90.091267568239374</v>
      </c>
      <c r="BJ157" s="165">
        <f t="shared" ca="1" si="64"/>
        <v>90.143630134501919</v>
      </c>
      <c r="BK157" s="166">
        <f t="shared" ca="1" si="64"/>
        <v>90.196205220762835</v>
      </c>
    </row>
    <row r="158" spans="2:63" ht="18" x14ac:dyDescent="0.35">
      <c r="B158" s="252" t="s">
        <v>3372</v>
      </c>
      <c r="C158" s="267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>
        <f t="shared" ref="Y158:BK158" ca="1" si="65">Y122/SUMPRODUCT(Y$61:Y$74,$BP$97:$BP$110)*1000</f>
        <v>1.1348807620148124E-3</v>
      </c>
      <c r="Z158" s="268">
        <f t="shared" ca="1" si="65"/>
        <v>1.1230629400997389E-3</v>
      </c>
      <c r="AA158" s="268">
        <f t="shared" ca="1" si="65"/>
        <v>1.1439605083118976E-3</v>
      </c>
      <c r="AB158" s="268">
        <f t="shared" ca="1" si="65"/>
        <v>1.1523755470699937E-3</v>
      </c>
      <c r="AC158" s="268">
        <f t="shared" ca="1" si="65"/>
        <v>1.2132571628982324E-3</v>
      </c>
      <c r="AD158" s="268">
        <f t="shared" ca="1" si="65"/>
        <v>1.2762127461679494E-3</v>
      </c>
      <c r="AE158" s="268">
        <f t="shared" ca="1" si="65"/>
        <v>1.3413501095800558E-3</v>
      </c>
      <c r="AF158" s="268">
        <f t="shared" ca="1" si="65"/>
        <v>1.4087846702895603E-3</v>
      </c>
      <c r="AG158" s="268">
        <f t="shared" ca="1" si="65"/>
        <v>1.4786401324055228E-3</v>
      </c>
      <c r="AH158" s="268">
        <f t="shared" ca="1" si="65"/>
        <v>1.4629284274917387E-3</v>
      </c>
      <c r="AI158" s="268">
        <f t="shared" ca="1" si="65"/>
        <v>1.4464581056035232E-3</v>
      </c>
      <c r="AJ158" s="268">
        <f t="shared" ca="1" si="65"/>
        <v>1.4291728644156014E-3</v>
      </c>
      <c r="AK158" s="268">
        <f t="shared" ca="1" si="65"/>
        <v>1.4110106888161737E-3</v>
      </c>
      <c r="AL158" s="268">
        <f t="shared" ca="1" si="65"/>
        <v>1.3919031074798474E-3</v>
      </c>
      <c r="AM158" s="268">
        <f t="shared" ca="1" si="65"/>
        <v>1.3882999691100714E-3</v>
      </c>
      <c r="AN158" s="268">
        <f t="shared" ca="1" si="65"/>
        <v>1.3845958003138594E-3</v>
      </c>
      <c r="AO158" s="268">
        <f t="shared" ca="1" si="65"/>
        <v>1.3807862913966771E-3</v>
      </c>
      <c r="AP158" s="268">
        <f t="shared" ca="1" si="65"/>
        <v>1.3768668840078763E-3</v>
      </c>
      <c r="AQ158" s="268">
        <f t="shared" ca="1" si="65"/>
        <v>1.3728327529448677E-3</v>
      </c>
      <c r="AR158" s="268">
        <f t="shared" ca="1" si="65"/>
        <v>1.3948074228848455E-3</v>
      </c>
      <c r="AS158" s="268">
        <f t="shared" ca="1" si="65"/>
        <v>1.4174868021375336E-3</v>
      </c>
      <c r="AT158" s="268">
        <f t="shared" ca="1" si="65"/>
        <v>1.4409053422782298E-3</v>
      </c>
      <c r="AU158" s="268">
        <f t="shared" ca="1" si="65"/>
        <v>1.4650997777586694E-3</v>
      </c>
      <c r="AV158" s="268">
        <f t="shared" ca="1" si="65"/>
        <v>1.4901093181809717E-3</v>
      </c>
      <c r="AW158" s="268">
        <f t="shared" ca="1" si="65"/>
        <v>1.4657859574970173E-3</v>
      </c>
      <c r="AX158" s="268">
        <f t="shared" ca="1" si="65"/>
        <v>1.4403659280854452E-3</v>
      </c>
      <c r="AY158" s="268">
        <f t="shared" ca="1" si="65"/>
        <v>1.4137733510209119E-3</v>
      </c>
      <c r="AZ158" s="268">
        <f t="shared" ca="1" si="65"/>
        <v>1.3859251819974266E-3</v>
      </c>
      <c r="BA158" s="268">
        <f t="shared" ca="1" si="65"/>
        <v>1.3567303450785764E-3</v>
      </c>
      <c r="BB158" s="268">
        <f t="shared" ca="1" si="65"/>
        <v>1.3327662702889253E-3</v>
      </c>
      <c r="BC158" s="268">
        <f t="shared" ca="1" si="65"/>
        <v>1.3066673182118836E-3</v>
      </c>
      <c r="BD158" s="268">
        <f t="shared" ca="1" si="65"/>
        <v>1.2781349056186851E-3</v>
      </c>
      <c r="BE158" s="268">
        <f t="shared" ca="1" si="65"/>
        <v>1.2468120468996776E-3</v>
      </c>
      <c r="BF158" s="268">
        <f t="shared" ca="1" si="65"/>
        <v>1.2122683406546536E-3</v>
      </c>
      <c r="BG158" s="268">
        <f t="shared" ca="1" si="65"/>
        <v>1.2270837756762944E-3</v>
      </c>
      <c r="BH158" s="268">
        <f t="shared" ca="1" si="65"/>
        <v>1.2419589771323564E-3</v>
      </c>
      <c r="BI158" s="268">
        <f t="shared" ca="1" si="65"/>
        <v>1.2568943074063408E-3</v>
      </c>
      <c r="BJ158" s="268">
        <f t="shared" ca="1" si="65"/>
        <v>1.2718901318173488E-3</v>
      </c>
      <c r="BK158" s="269">
        <f t="shared" ca="1" si="65"/>
        <v>1.2869468186498668E-3</v>
      </c>
    </row>
    <row r="159" spans="2:63" ht="18.75" thickBot="1" x14ac:dyDescent="0.4">
      <c r="B159" s="253" t="s">
        <v>3373</v>
      </c>
      <c r="C159" s="270"/>
      <c r="D159" s="271"/>
      <c r="E159" s="271"/>
      <c r="F159" s="271"/>
      <c r="G159" s="271"/>
      <c r="H159" s="271"/>
      <c r="I159" s="271"/>
      <c r="J159" s="271"/>
      <c r="K159" s="271"/>
      <c r="L159" s="271"/>
      <c r="M159" s="271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>
        <f t="shared" ref="Y159:BK159" ca="1" si="66">Y123/SUMPRODUCT(Y$61:Y$74,$BP$97:$BP$110)*1000</f>
        <v>1.0184146223507975E-3</v>
      </c>
      <c r="Z159" s="271">
        <f t="shared" ca="1" si="66"/>
        <v>1.0010126019132687E-3</v>
      </c>
      <c r="AA159" s="271">
        <f t="shared" ca="1" si="66"/>
        <v>1.005795730865637E-3</v>
      </c>
      <c r="AB159" s="271">
        <f t="shared" ca="1" si="66"/>
        <v>1.0210691090130255E-3</v>
      </c>
      <c r="AC159" s="271">
        <f t="shared" ca="1" si="66"/>
        <v>1.0510903104924945E-3</v>
      </c>
      <c r="AD159" s="271">
        <f t="shared" ca="1" si="66"/>
        <v>1.0821342015569137E-3</v>
      </c>
      <c r="AE159" s="271">
        <f t="shared" ca="1" si="66"/>
        <v>1.114253945493296E-3</v>
      </c>
      <c r="AF159" s="271">
        <f t="shared" ca="1" si="66"/>
        <v>1.1475064554045153E-3</v>
      </c>
      <c r="AG159" s="271">
        <f t="shared" ca="1" si="66"/>
        <v>1.1819527307553744E-3</v>
      </c>
      <c r="AH159" s="271">
        <f t="shared" ca="1" si="66"/>
        <v>1.1628226400355877E-3</v>
      </c>
      <c r="AI159" s="271">
        <f t="shared" ca="1" si="66"/>
        <v>1.1427688805209705E-3</v>
      </c>
      <c r="AJ159" s="271">
        <f t="shared" ca="1" si="66"/>
        <v>1.1217229002245721E-3</v>
      </c>
      <c r="AK159" s="271">
        <f t="shared" ca="1" si="66"/>
        <v>1.0996091914455242E-3</v>
      </c>
      <c r="AL159" s="271">
        <f t="shared" ca="1" si="66"/>
        <v>1.0763443855950189E-3</v>
      </c>
      <c r="AM159" s="271">
        <f t="shared" ca="1" si="66"/>
        <v>1.0783589162168059E-3</v>
      </c>
      <c r="AN159" s="271">
        <f t="shared" ca="1" si="66"/>
        <v>1.0804299333975033E-3</v>
      </c>
      <c r="AO159" s="271">
        <f t="shared" ca="1" si="66"/>
        <v>1.0825598467064145E-3</v>
      </c>
      <c r="AP159" s="271">
        <f t="shared" ca="1" si="66"/>
        <v>1.0847512047375766E-3</v>
      </c>
      <c r="AQ159" s="271">
        <f t="shared" ca="1" si="66"/>
        <v>1.0870067052831296E-3</v>
      </c>
      <c r="AR159" s="271">
        <f t="shared" ca="1" si="66"/>
        <v>1.0886800251156516E-3</v>
      </c>
      <c r="AS159" s="271">
        <f t="shared" ca="1" si="66"/>
        <v>1.0904070069177199E-3</v>
      </c>
      <c r="AT159" s="271">
        <f t="shared" ca="1" si="66"/>
        <v>1.0921902740963934E-3</v>
      </c>
      <c r="AU159" s="271">
        <f t="shared" ca="1" si="66"/>
        <v>1.0940326238944411E-3</v>
      </c>
      <c r="AV159" s="271">
        <f t="shared" ca="1" si="66"/>
        <v>1.09593704203156E-3</v>
      </c>
      <c r="AW159" s="271">
        <f t="shared" ca="1" si="66"/>
        <v>1.0852449398273208E-3</v>
      </c>
      <c r="AX159" s="271">
        <f t="shared" ca="1" si="66"/>
        <v>1.0740707622112066E-3</v>
      </c>
      <c r="AY159" s="271">
        <f t="shared" ca="1" si="66"/>
        <v>1.06238115420257E-3</v>
      </c>
      <c r="AZ159" s="271">
        <f t="shared" ca="1" si="66"/>
        <v>1.0501396110511559E-3</v>
      </c>
      <c r="BA159" s="271">
        <f t="shared" ca="1" si="66"/>
        <v>1.0373060974496258E-3</v>
      </c>
      <c r="BB159" s="271">
        <f t="shared" ca="1" si="66"/>
        <v>1.0540053020252382E-3</v>
      </c>
      <c r="BC159" s="271">
        <f t="shared" ca="1" si="66"/>
        <v>1.0721921815008385E-3</v>
      </c>
      <c r="BD159" s="271">
        <f t="shared" ca="1" si="66"/>
        <v>1.0920748015941198E-3</v>
      </c>
      <c r="BE159" s="271">
        <f t="shared" ca="1" si="66"/>
        <v>1.1139019253296714E-3</v>
      </c>
      <c r="BF159" s="271">
        <f t="shared" ca="1" si="66"/>
        <v>1.1379734750326732E-3</v>
      </c>
      <c r="BG159" s="271">
        <f t="shared" ca="1" si="66"/>
        <v>1.1409084013791165E-3</v>
      </c>
      <c r="BH159" s="271">
        <f t="shared" ca="1" si="66"/>
        <v>1.1438551674105072E-3</v>
      </c>
      <c r="BI159" s="271">
        <f t="shared" ca="1" si="66"/>
        <v>1.1468138449147402E-3</v>
      </c>
      <c r="BJ159" s="271">
        <f t="shared" ca="1" si="66"/>
        <v>1.1497845062612489E-3</v>
      </c>
      <c r="BK159" s="272">
        <f t="shared" ca="1" si="66"/>
        <v>1.1527672244069098E-3</v>
      </c>
    </row>
    <row r="160" spans="2:63" x14ac:dyDescent="0.25">
      <c r="B160" s="273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74"/>
      <c r="BD160" s="274"/>
      <c r="BE160" s="274"/>
      <c r="BF160" s="274"/>
      <c r="BG160" s="274"/>
      <c r="BH160" s="274"/>
      <c r="BI160" s="274"/>
      <c r="BJ160" s="274"/>
      <c r="BK160" s="274"/>
    </row>
    <row r="162" spans="65:71" x14ac:dyDescent="0.25">
      <c r="BM162" s="324" t="s">
        <v>3316</v>
      </c>
      <c r="BN162" s="321" t="s">
        <v>3209</v>
      </c>
      <c r="BO162" s="322"/>
      <c r="BP162" s="323"/>
      <c r="BQ162" s="321" t="s">
        <v>3210</v>
      </c>
      <c r="BR162" s="322"/>
      <c r="BS162" s="323"/>
    </row>
    <row r="163" spans="65:71" ht="18" x14ac:dyDescent="0.35">
      <c r="BM163" s="325"/>
      <c r="BN163" s="128" t="s">
        <v>1281</v>
      </c>
      <c r="BO163" s="128" t="s">
        <v>1282</v>
      </c>
      <c r="BP163" s="128" t="s">
        <v>1283</v>
      </c>
      <c r="BQ163" s="128" t="s">
        <v>1281</v>
      </c>
      <c r="BR163" s="128" t="s">
        <v>1282</v>
      </c>
      <c r="BS163" s="128" t="s">
        <v>1283</v>
      </c>
    </row>
    <row r="164" spans="65:71" x14ac:dyDescent="0.25">
      <c r="BM164" s="127" t="s">
        <v>3317</v>
      </c>
      <c r="BN164" s="123">
        <f ca="1">HLOOKUP(Rok,$C$126:$BK$129,2,FALSE)</f>
        <v>139.68223680939164</v>
      </c>
      <c r="BO164" s="276">
        <f ca="1">HLOOKUP(Rok,$C$126:$BK$129,3,FALSE)</f>
        <v>1.5354141242354602E-3</v>
      </c>
      <c r="BP164" s="276">
        <f ca="1">HLOOKUP(Rok,$C$126:$BK$129,4,FALSE)</f>
        <v>1.954637024131867E-3</v>
      </c>
      <c r="BQ164" s="123">
        <f ca="1">HLOOKUP(Rok,$C$144:$BK$147,2,FALSE)</f>
        <v>78.677785314002648</v>
      </c>
      <c r="BR164" s="276">
        <f ca="1">HLOOKUP(Rok,$C$144:$BK$147,3,FALSE)</f>
        <v>1.0503851342215788E-3</v>
      </c>
      <c r="BS164" s="276">
        <f ca="1">HLOOKUP(Rok,$C$144:$BK$147,4,FALSE)</f>
        <v>9.3069990581378726E-4</v>
      </c>
    </row>
    <row r="165" spans="65:71" x14ac:dyDescent="0.25">
      <c r="BM165" s="127" t="s">
        <v>3318</v>
      </c>
      <c r="BN165" s="123">
        <f ca="1">HLOOKUP(Rok,$C$132:$BK$135,2,FALSE)</f>
        <v>157.81346537395143</v>
      </c>
      <c r="BO165" s="276">
        <f ca="1">HLOOKUP(Rok,$C$132:$BK$135,3,FALSE)</f>
        <v>1.7347160903527065E-3</v>
      </c>
      <c r="BP165" s="276">
        <f ca="1">HLOOKUP(Rok,$C$132:$BK$135,4,FALSE)</f>
        <v>2.2083555459339386E-3</v>
      </c>
      <c r="BQ165" s="123">
        <f ca="1">HLOOKUP(Rok,$C$150:$BK$153,2,FALSE)</f>
        <v>85.608250902653964</v>
      </c>
      <c r="BR165" s="276">
        <f ca="1">HLOOKUP(Rok,$C$150:$BK$153,3,FALSE)</f>
        <v>1.1429100826361848E-3</v>
      </c>
      <c r="BS165" s="276">
        <f ca="1">HLOOKUP(Rok,$C$150:$BK$153,4,FALSE)</f>
        <v>1.0126821787623818E-3</v>
      </c>
    </row>
    <row r="166" spans="65:71" x14ac:dyDescent="0.25">
      <c r="BM166" s="127" t="s">
        <v>3319</v>
      </c>
      <c r="BN166" s="123">
        <f ca="1">HLOOKUP(Rok,$C$138:$BK$141,2,FALSE)</f>
        <v>249.51866747969868</v>
      </c>
      <c r="BO166" s="276">
        <f ca="1">HLOOKUP(Rok,$C$138:$BK$141,3,FALSE)</f>
        <v>2.7427573831848998E-3</v>
      </c>
      <c r="BP166" s="276">
        <f ca="1">HLOOKUP(Rok,$C$138:$BK$141,4,FALSE)</f>
        <v>3.4916281182796383E-3</v>
      </c>
      <c r="BQ166" s="123">
        <f ca="1">HLOOKUP(Rok,$C$156:$BK$159,2,FALSE)</f>
        <v>86.317249682584745</v>
      </c>
      <c r="BR166" s="276">
        <f ca="1">HLOOKUP(Rok,$C$156:$BK$159,3,FALSE)</f>
        <v>1.1523755470699937E-3</v>
      </c>
      <c r="BS166" s="276">
        <f ca="1">HLOOKUP(Rok,$C$156:$BK$159,4,FALSE)</f>
        <v>1.0210691090130255E-3</v>
      </c>
    </row>
  </sheetData>
  <sheetProtection sheet="1" objects="1" scenarios="1"/>
  <mergeCells count="3">
    <mergeCell ref="BM162:BM163"/>
    <mergeCell ref="BN162:BP162"/>
    <mergeCell ref="BQ162:BS162"/>
  </mergeCells>
  <conditionalFormatting sqref="C23:BK29 AC30:BK31 C4:BK18 AC1:BK2 BN3">
    <cfRule type="expression" dxfId="8" priority="20">
      <formula>#REF!&lt;=#REF!</formula>
    </cfRule>
  </conditionalFormatting>
  <conditionalFormatting sqref="AC19:BK19">
    <cfRule type="expression" dxfId="7" priority="17">
      <formula>#REF!&lt;=#REF!</formula>
    </cfRule>
  </conditionalFormatting>
  <conditionalFormatting sqref="C33:BK39">
    <cfRule type="expression" dxfId="6" priority="19">
      <formula>#REF!&lt;=#REF!</formula>
    </cfRule>
  </conditionalFormatting>
  <conditionalFormatting sqref="C43:BK57">
    <cfRule type="expression" dxfId="5" priority="18">
      <formula>#REF!&lt;=#REF!</formula>
    </cfRule>
  </conditionalFormatting>
  <conditionalFormatting sqref="AC20:BK21">
    <cfRule type="expression" dxfId="4" priority="13">
      <formula>#REF!&lt;=#REF!</formula>
    </cfRule>
  </conditionalFormatting>
  <conditionalFormatting sqref="AC40:BK41">
    <cfRule type="expression" dxfId="3" priority="12">
      <formula>#REF!&lt;=#REF!</formula>
    </cfRule>
  </conditionalFormatting>
  <conditionalFormatting sqref="AC58:BK59">
    <cfRule type="expression" dxfId="2" priority="11">
      <formula>#REF!&lt;=#REF!</formula>
    </cfRule>
  </conditionalFormatting>
  <conditionalFormatting sqref="C75:BK75">
    <cfRule type="expression" dxfId="1" priority="5">
      <formula>#REF!&lt;=#REF!</formula>
    </cfRule>
  </conditionalFormatting>
  <conditionalFormatting sqref="C61:BK74">
    <cfRule type="expression" dxfId="0" priority="6">
      <formula>#REF!&lt;=#REF!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00B050"/>
  </sheetPr>
  <dimension ref="A1:R273"/>
  <sheetViews>
    <sheetView workbookViewId="0"/>
  </sheetViews>
  <sheetFormatPr defaultRowHeight="15" x14ac:dyDescent="0.25"/>
  <cols>
    <col min="1" max="1" width="32.85546875" style="21" bestFit="1" customWidth="1"/>
    <col min="2" max="2" width="21" bestFit="1" customWidth="1"/>
    <col min="18" max="18" width="54.28515625" hidden="1" customWidth="1"/>
  </cols>
  <sheetData>
    <row r="1" spans="1:18" ht="45" x14ac:dyDescent="0.25">
      <c r="A1" s="134" t="s">
        <v>3177</v>
      </c>
      <c r="B1" s="134" t="s">
        <v>3298</v>
      </c>
      <c r="C1" s="131" t="s">
        <v>3267</v>
      </c>
      <c r="D1" s="131" t="s">
        <v>3268</v>
      </c>
      <c r="E1" s="131" t="s">
        <v>3273</v>
      </c>
      <c r="F1" s="131" t="s">
        <v>3253</v>
      </c>
      <c r="G1" s="131" t="s">
        <v>3274</v>
      </c>
      <c r="H1" s="131" t="s">
        <v>3209</v>
      </c>
      <c r="I1" s="131" t="s">
        <v>3210</v>
      </c>
      <c r="J1" s="131" t="s">
        <v>3252</v>
      </c>
      <c r="K1" s="135" t="s">
        <v>3269</v>
      </c>
      <c r="L1" s="135" t="s">
        <v>3270</v>
      </c>
      <c r="M1" s="135" t="s">
        <v>3271</v>
      </c>
      <c r="N1" s="135" t="s">
        <v>3272</v>
      </c>
      <c r="O1" s="135" t="s">
        <v>2959</v>
      </c>
      <c r="R1" s="111" t="s">
        <v>3179</v>
      </c>
    </row>
    <row r="2" spans="1:18" x14ac:dyDescent="0.25">
      <c r="A2" s="318" t="str">
        <f>VLOOKUP("B_102010",TBL_KS_sektory[],2,FALSE)</f>
        <v>Domácnosti</v>
      </c>
      <c r="B2" s="127" t="s">
        <v>3294</v>
      </c>
      <c r="C2" s="146"/>
      <c r="D2" s="146"/>
      <c r="E2" s="146"/>
      <c r="F2" s="146"/>
      <c r="G2" s="146"/>
      <c r="H2" s="146">
        <v>4.0000000000000001E-3</v>
      </c>
      <c r="I2" s="146"/>
      <c r="J2" s="146"/>
      <c r="K2" s="146"/>
      <c r="L2" s="146"/>
      <c r="M2" s="146"/>
      <c r="N2" s="146"/>
      <c r="O2" s="146"/>
      <c r="R2" t="str">
        <f t="shared" ref="R2:R9" si="0">$A$2 &amp; "#" &amp; B2</f>
        <v>Domácnosti#Klimatizace</v>
      </c>
    </row>
    <row r="3" spans="1:18" x14ac:dyDescent="0.25">
      <c r="A3" s="319"/>
      <c r="B3" s="127" t="s">
        <v>3292</v>
      </c>
      <c r="C3" s="146">
        <v>3.3000000000000002E-2</v>
      </c>
      <c r="D3" s="146">
        <v>7.0000000000000001E-3</v>
      </c>
      <c r="E3" s="146">
        <v>0.24399999999999999</v>
      </c>
      <c r="F3" s="146">
        <v>3.5000000000000003E-2</v>
      </c>
      <c r="G3" s="146"/>
      <c r="H3" s="146">
        <v>0.20399999999999999</v>
      </c>
      <c r="I3" s="146">
        <v>0.379</v>
      </c>
      <c r="J3" s="146">
        <v>0.75</v>
      </c>
      <c r="K3" s="146"/>
      <c r="L3" s="146"/>
      <c r="M3" s="146"/>
      <c r="N3" s="146"/>
      <c r="O3" s="146"/>
      <c r="R3" t="str">
        <f t="shared" si="0"/>
        <v>Domácnosti#Ohřev vody</v>
      </c>
    </row>
    <row r="4" spans="1:18" x14ac:dyDescent="0.25">
      <c r="A4" s="319"/>
      <c r="B4" s="127" t="s">
        <v>3299</v>
      </c>
      <c r="C4" s="146"/>
      <c r="D4" s="146">
        <v>5.0000000000000001E-3</v>
      </c>
      <c r="E4" s="146"/>
      <c r="F4" s="146">
        <v>5.0000000000000001E-3</v>
      </c>
      <c r="G4" s="146"/>
      <c r="H4" s="146">
        <v>7.8E-2</v>
      </c>
      <c r="I4" s="146"/>
      <c r="J4" s="146"/>
      <c r="K4" s="146"/>
      <c r="L4" s="146"/>
      <c r="M4" s="146"/>
      <c r="N4" s="146"/>
      <c r="O4" s="146"/>
      <c r="R4" t="str">
        <f t="shared" si="0"/>
        <v>Domácnosti#Ostatní užití</v>
      </c>
    </row>
    <row r="5" spans="1:18" x14ac:dyDescent="0.25">
      <c r="A5" s="319"/>
      <c r="B5" s="127" t="s">
        <v>3296</v>
      </c>
      <c r="C5" s="146"/>
      <c r="D5" s="146"/>
      <c r="E5" s="146"/>
      <c r="F5" s="146"/>
      <c r="G5" s="146"/>
      <c r="H5" s="146">
        <v>0.40600000000000003</v>
      </c>
      <c r="I5" s="146"/>
      <c r="J5" s="146"/>
      <c r="K5" s="146"/>
      <c r="L5" s="146"/>
      <c r="M5" s="146"/>
      <c r="N5" s="146"/>
      <c r="O5" s="146"/>
      <c r="R5" t="str">
        <f t="shared" si="0"/>
        <v>Domácnosti#Osvětlení a spotřebiče</v>
      </c>
    </row>
    <row r="6" spans="1:18" x14ac:dyDescent="0.25">
      <c r="A6" s="319"/>
      <c r="B6" s="127" t="s">
        <v>3295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R6" t="str">
        <f t="shared" si="0"/>
        <v>Domácnosti#Technologie</v>
      </c>
    </row>
    <row r="7" spans="1:18" x14ac:dyDescent="0.25">
      <c r="A7" s="319"/>
      <c r="B7" s="127" t="s">
        <v>3293</v>
      </c>
      <c r="C7" s="146">
        <v>1E-3</v>
      </c>
      <c r="D7" s="146">
        <v>0.29699999999999999</v>
      </c>
      <c r="E7" s="146">
        <v>0.121</v>
      </c>
      <c r="F7" s="146">
        <v>5.0000000000000001E-3</v>
      </c>
      <c r="G7" s="146"/>
      <c r="H7" s="146">
        <v>0.16500000000000001</v>
      </c>
      <c r="I7" s="146"/>
      <c r="J7" s="146"/>
      <c r="K7" s="146"/>
      <c r="L7" s="146"/>
      <c r="M7" s="146"/>
      <c r="N7" s="146"/>
      <c r="O7" s="146"/>
      <c r="R7" t="str">
        <f t="shared" si="0"/>
        <v>Domácnosti#Vaření</v>
      </c>
    </row>
    <row r="8" spans="1:18" x14ac:dyDescent="0.25">
      <c r="A8" s="319"/>
      <c r="B8" s="127" t="s">
        <v>3297</v>
      </c>
      <c r="C8" s="146">
        <v>0.96599999999999997</v>
      </c>
      <c r="D8" s="146">
        <v>0.69099999999999995</v>
      </c>
      <c r="E8" s="146">
        <v>0.63500000000000001</v>
      </c>
      <c r="F8" s="146">
        <v>0.95499999999999996</v>
      </c>
      <c r="G8" s="146"/>
      <c r="H8" s="146">
        <v>0.14299999999999999</v>
      </c>
      <c r="I8" s="146">
        <v>0.621</v>
      </c>
      <c r="J8" s="146">
        <v>0.25</v>
      </c>
      <c r="K8" s="146"/>
      <c r="L8" s="146"/>
      <c r="M8" s="146"/>
      <c r="N8" s="146"/>
      <c r="O8" s="146"/>
      <c r="R8" t="str">
        <f t="shared" si="0"/>
        <v>Domácnosti#Vytápění</v>
      </c>
    </row>
    <row r="9" spans="1:18" x14ac:dyDescent="0.25">
      <c r="A9" s="320"/>
      <c r="B9" s="127" t="s">
        <v>134</v>
      </c>
      <c r="C9" s="110">
        <f t="shared" ref="C9:D9" si="1">SUM(C2:C8)</f>
        <v>1</v>
      </c>
      <c r="D9" s="110">
        <f t="shared" si="1"/>
        <v>1</v>
      </c>
      <c r="E9" s="110">
        <f t="shared" ref="E9:O9" si="2">SUM(E2:E8)</f>
        <v>1</v>
      </c>
      <c r="F9" s="110">
        <f t="shared" si="2"/>
        <v>1</v>
      </c>
      <c r="G9" s="110">
        <f t="shared" si="2"/>
        <v>0</v>
      </c>
      <c r="H9" s="110">
        <f t="shared" si="2"/>
        <v>1</v>
      </c>
      <c r="I9" s="110">
        <f t="shared" si="2"/>
        <v>1</v>
      </c>
      <c r="J9" s="110">
        <f t="shared" si="2"/>
        <v>1</v>
      </c>
      <c r="K9" s="110">
        <f t="shared" si="2"/>
        <v>0</v>
      </c>
      <c r="L9" s="110">
        <f t="shared" si="2"/>
        <v>0</v>
      </c>
      <c r="M9" s="110">
        <f t="shared" si="2"/>
        <v>0</v>
      </c>
      <c r="N9" s="110">
        <f t="shared" si="2"/>
        <v>0</v>
      </c>
      <c r="O9" s="110">
        <f t="shared" si="2"/>
        <v>0</v>
      </c>
      <c r="R9" t="str">
        <f t="shared" si="0"/>
        <v>Domácnosti#Celkem</v>
      </c>
    </row>
    <row r="10" spans="1:18" x14ac:dyDescent="0.25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2" spans="1:18" ht="45" x14ac:dyDescent="0.25">
      <c r="A12" s="134" t="s">
        <v>3177</v>
      </c>
      <c r="B12" s="134" t="s">
        <v>3298</v>
      </c>
      <c r="C12" s="131" t="s">
        <v>3267</v>
      </c>
      <c r="D12" s="131" t="s">
        <v>3268</v>
      </c>
      <c r="E12" s="131" t="s">
        <v>3273</v>
      </c>
      <c r="F12" s="131" t="s">
        <v>3253</v>
      </c>
      <c r="G12" s="131" t="s">
        <v>3274</v>
      </c>
      <c r="H12" s="131" t="s">
        <v>3209</v>
      </c>
      <c r="I12" s="131" t="s">
        <v>3210</v>
      </c>
      <c r="J12" s="131" t="s">
        <v>3252</v>
      </c>
      <c r="K12" s="135" t="s">
        <v>3269</v>
      </c>
      <c r="L12" s="135" t="s">
        <v>3270</v>
      </c>
      <c r="M12" s="135" t="s">
        <v>3271</v>
      </c>
      <c r="N12" s="135" t="s">
        <v>3272</v>
      </c>
      <c r="O12" s="135" t="s">
        <v>2959</v>
      </c>
    </row>
    <row r="13" spans="1:18" x14ac:dyDescent="0.25">
      <c r="A13" s="318" t="str">
        <f>VLOOKUP("B_101900",TBL_KS_sektory[],2,FALSE)</f>
        <v>Doprava celkem</v>
      </c>
      <c r="B13" s="127" t="s">
        <v>3294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R13" t="str">
        <f t="shared" ref="R13:R20" si="3">$A$13 &amp; "#" &amp; B13</f>
        <v>Doprava celkem#Klimatizace</v>
      </c>
    </row>
    <row r="14" spans="1:18" x14ac:dyDescent="0.25">
      <c r="A14" s="319" t="str">
        <f>VLOOKUP("B_101900",TBL_KS_sektory[],2,FALSE)</f>
        <v>Doprava celkem</v>
      </c>
      <c r="B14" s="127" t="s">
        <v>3292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R14" t="str">
        <f t="shared" si="3"/>
        <v>Doprava celkem#Ohřev vody</v>
      </c>
    </row>
    <row r="15" spans="1:18" x14ac:dyDescent="0.25">
      <c r="A15" s="319" t="str">
        <f>VLOOKUP("B_101900",TBL_KS_sektory[],2,FALSE)</f>
        <v>Doprava celkem</v>
      </c>
      <c r="B15" s="127" t="s">
        <v>3299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R15" t="str">
        <f t="shared" si="3"/>
        <v>Doprava celkem#Ostatní užití</v>
      </c>
    </row>
    <row r="16" spans="1:18" x14ac:dyDescent="0.25">
      <c r="A16" s="319" t="str">
        <f>VLOOKUP("B_101900",TBL_KS_sektory[],2,FALSE)</f>
        <v>Doprava celkem</v>
      </c>
      <c r="B16" s="127" t="s">
        <v>3296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R16" t="str">
        <f t="shared" si="3"/>
        <v>Doprava celkem#Osvětlení a spotřebiče</v>
      </c>
    </row>
    <row r="17" spans="1:18" x14ac:dyDescent="0.25">
      <c r="A17" s="319" t="str">
        <f>VLOOKUP("B_101900",TBL_KS_sektory[],2,FALSE)</f>
        <v>Doprava celkem</v>
      </c>
      <c r="B17" s="127" t="s">
        <v>3295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R17" t="str">
        <f t="shared" si="3"/>
        <v>Doprava celkem#Technologie</v>
      </c>
    </row>
    <row r="18" spans="1:18" x14ac:dyDescent="0.25">
      <c r="A18" s="319" t="str">
        <f>VLOOKUP("B_101900",TBL_KS_sektory[],2,FALSE)</f>
        <v>Doprava celkem</v>
      </c>
      <c r="B18" s="127" t="s">
        <v>3293</v>
      </c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R18" t="str">
        <f t="shared" si="3"/>
        <v>Doprava celkem#Vaření</v>
      </c>
    </row>
    <row r="19" spans="1:18" x14ac:dyDescent="0.25">
      <c r="A19" s="319" t="str">
        <f>VLOOKUP("B_101900",TBL_KS_sektory[],2,FALSE)</f>
        <v>Doprava celkem</v>
      </c>
      <c r="B19" s="127" t="s">
        <v>3297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R19" t="str">
        <f t="shared" si="3"/>
        <v>Doprava celkem#Vytápění</v>
      </c>
    </row>
    <row r="20" spans="1:18" x14ac:dyDescent="0.25">
      <c r="A20" s="320"/>
      <c r="B20" s="127" t="s">
        <v>134</v>
      </c>
      <c r="C20" s="110">
        <f t="shared" ref="C20:D20" si="4">SUM(C13:C19)</f>
        <v>0</v>
      </c>
      <c r="D20" s="110">
        <f t="shared" si="4"/>
        <v>0</v>
      </c>
      <c r="E20" s="110">
        <f t="shared" ref="E20:O20" si="5">SUM(E13:E19)</f>
        <v>0</v>
      </c>
      <c r="F20" s="110">
        <f t="shared" si="5"/>
        <v>0</v>
      </c>
      <c r="G20" s="110">
        <f t="shared" si="5"/>
        <v>0</v>
      </c>
      <c r="H20" s="110">
        <f t="shared" si="5"/>
        <v>0</v>
      </c>
      <c r="I20" s="110">
        <f t="shared" si="5"/>
        <v>0</v>
      </c>
      <c r="J20" s="110">
        <f t="shared" si="5"/>
        <v>0</v>
      </c>
      <c r="K20" s="110">
        <f t="shared" si="5"/>
        <v>0</v>
      </c>
      <c r="L20" s="110">
        <f t="shared" si="5"/>
        <v>0</v>
      </c>
      <c r="M20" s="110">
        <f t="shared" si="5"/>
        <v>0</v>
      </c>
      <c r="N20" s="110">
        <f t="shared" si="5"/>
        <v>0</v>
      </c>
      <c r="O20" s="110">
        <f t="shared" si="5"/>
        <v>0</v>
      </c>
      <c r="R20" t="str">
        <f t="shared" si="3"/>
        <v>Doprava celkem#Celkem</v>
      </c>
    </row>
    <row r="23" spans="1:18" ht="45" x14ac:dyDescent="0.25">
      <c r="A23" s="134" t="s">
        <v>3177</v>
      </c>
      <c r="B23" s="134" t="s">
        <v>3298</v>
      </c>
      <c r="C23" s="131" t="s">
        <v>3267</v>
      </c>
      <c r="D23" s="131" t="s">
        <v>3268</v>
      </c>
      <c r="E23" s="131" t="s">
        <v>3273</v>
      </c>
      <c r="F23" s="131" t="s">
        <v>3253</v>
      </c>
      <c r="G23" s="131" t="s">
        <v>3274</v>
      </c>
      <c r="H23" s="131" t="s">
        <v>3209</v>
      </c>
      <c r="I23" s="131" t="s">
        <v>3210</v>
      </c>
      <c r="J23" s="131" t="s">
        <v>3252</v>
      </c>
      <c r="K23" s="135" t="s">
        <v>3269</v>
      </c>
      <c r="L23" s="135" t="s">
        <v>3270</v>
      </c>
      <c r="M23" s="135" t="s">
        <v>3271</v>
      </c>
      <c r="N23" s="135" t="s">
        <v>3272</v>
      </c>
      <c r="O23" s="135" t="s">
        <v>2959</v>
      </c>
    </row>
    <row r="24" spans="1:18" x14ac:dyDescent="0.25">
      <c r="A24" s="318" t="str">
        <f>VLOOKUP("B_101931",TBL_KS_sektory[],2,FALSE)</f>
        <v>Mezinárodní letecká doprava</v>
      </c>
      <c r="B24" s="127" t="s">
        <v>3294</v>
      </c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R24" t="str">
        <f t="shared" ref="R24:R31" si="6">$A$24 &amp; "#" &amp; B24</f>
        <v>Mezinárodní letecká doprava#Klimatizace</v>
      </c>
    </row>
    <row r="25" spans="1:18" x14ac:dyDescent="0.25">
      <c r="A25" s="319" t="str">
        <f>VLOOKUP("B_101931",TBL_KS_sektory[],2,FALSE)</f>
        <v>Mezinárodní letecká doprava</v>
      </c>
      <c r="B25" s="127" t="s">
        <v>3292</v>
      </c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R25" t="str">
        <f t="shared" si="6"/>
        <v>Mezinárodní letecká doprava#Ohřev vody</v>
      </c>
    </row>
    <row r="26" spans="1:18" x14ac:dyDescent="0.25">
      <c r="A26" s="319" t="str">
        <f>VLOOKUP("B_101931",TBL_KS_sektory[],2,FALSE)</f>
        <v>Mezinárodní letecká doprava</v>
      </c>
      <c r="B26" s="127" t="s">
        <v>3299</v>
      </c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R26" t="str">
        <f t="shared" si="6"/>
        <v>Mezinárodní letecká doprava#Ostatní užití</v>
      </c>
    </row>
    <row r="27" spans="1:18" x14ac:dyDescent="0.25">
      <c r="A27" s="319" t="str">
        <f>VLOOKUP("B_101931",TBL_KS_sektory[],2,FALSE)</f>
        <v>Mezinárodní letecká doprava</v>
      </c>
      <c r="B27" s="127" t="s">
        <v>3296</v>
      </c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R27" t="str">
        <f t="shared" si="6"/>
        <v>Mezinárodní letecká doprava#Osvětlení a spotřebiče</v>
      </c>
    </row>
    <row r="28" spans="1:18" x14ac:dyDescent="0.25">
      <c r="A28" s="319" t="str">
        <f>VLOOKUP("B_101931",TBL_KS_sektory[],2,FALSE)</f>
        <v>Mezinárodní letecká doprava</v>
      </c>
      <c r="B28" s="127" t="s">
        <v>3295</v>
      </c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R28" t="str">
        <f t="shared" si="6"/>
        <v>Mezinárodní letecká doprava#Technologie</v>
      </c>
    </row>
    <row r="29" spans="1:18" x14ac:dyDescent="0.25">
      <c r="A29" s="319" t="str">
        <f>VLOOKUP("B_101931",TBL_KS_sektory[],2,FALSE)</f>
        <v>Mezinárodní letecká doprava</v>
      </c>
      <c r="B29" s="127" t="s">
        <v>3293</v>
      </c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R29" t="str">
        <f t="shared" si="6"/>
        <v>Mezinárodní letecká doprava#Vaření</v>
      </c>
    </row>
    <row r="30" spans="1:18" x14ac:dyDescent="0.25">
      <c r="A30" s="319" t="str">
        <f>VLOOKUP("B_101931",TBL_KS_sektory[],2,FALSE)</f>
        <v>Mezinárodní letecká doprava</v>
      </c>
      <c r="B30" s="127" t="s">
        <v>3297</v>
      </c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R30" t="str">
        <f t="shared" si="6"/>
        <v>Mezinárodní letecká doprava#Vytápění</v>
      </c>
    </row>
    <row r="31" spans="1:18" x14ac:dyDescent="0.25">
      <c r="A31" s="320"/>
      <c r="B31" s="127" t="s">
        <v>134</v>
      </c>
      <c r="C31" s="110">
        <f t="shared" ref="C31:D31" si="7">SUM(C24:C30)</f>
        <v>0</v>
      </c>
      <c r="D31" s="110">
        <f t="shared" si="7"/>
        <v>0</v>
      </c>
      <c r="E31" s="110">
        <f t="shared" ref="E31:O31" si="8">SUM(E24:E30)</f>
        <v>0</v>
      </c>
      <c r="F31" s="110">
        <f t="shared" si="8"/>
        <v>0</v>
      </c>
      <c r="G31" s="110">
        <f t="shared" si="8"/>
        <v>0</v>
      </c>
      <c r="H31" s="110">
        <f t="shared" si="8"/>
        <v>0</v>
      </c>
      <c r="I31" s="110">
        <f t="shared" si="8"/>
        <v>0</v>
      </c>
      <c r="J31" s="110">
        <f t="shared" si="8"/>
        <v>0</v>
      </c>
      <c r="K31" s="110">
        <f t="shared" si="8"/>
        <v>0</v>
      </c>
      <c r="L31" s="110">
        <f t="shared" si="8"/>
        <v>0</v>
      </c>
      <c r="M31" s="110">
        <f t="shared" si="8"/>
        <v>0</v>
      </c>
      <c r="N31" s="110">
        <f t="shared" si="8"/>
        <v>0</v>
      </c>
      <c r="O31" s="110">
        <f t="shared" si="8"/>
        <v>0</v>
      </c>
      <c r="R31" t="str">
        <f t="shared" si="6"/>
        <v>Mezinárodní letecká doprava#Celkem</v>
      </c>
    </row>
    <row r="34" spans="1:18" ht="45" x14ac:dyDescent="0.25">
      <c r="A34" s="134" t="s">
        <v>3177</v>
      </c>
      <c r="B34" s="134" t="s">
        <v>3298</v>
      </c>
      <c r="C34" s="131" t="s">
        <v>3267</v>
      </c>
      <c r="D34" s="131" t="s">
        <v>3268</v>
      </c>
      <c r="E34" s="131" t="s">
        <v>3273</v>
      </c>
      <c r="F34" s="131" t="s">
        <v>3253</v>
      </c>
      <c r="G34" s="131" t="s">
        <v>3274</v>
      </c>
      <c r="H34" s="131" t="s">
        <v>3209</v>
      </c>
      <c r="I34" s="131" t="s">
        <v>3210</v>
      </c>
      <c r="J34" s="131" t="s">
        <v>3252</v>
      </c>
      <c r="K34" s="135" t="s">
        <v>3269</v>
      </c>
      <c r="L34" s="135" t="s">
        <v>3270</v>
      </c>
      <c r="M34" s="135" t="s">
        <v>3271</v>
      </c>
      <c r="N34" s="135" t="s">
        <v>3272</v>
      </c>
      <c r="O34" s="135" t="s">
        <v>2959</v>
      </c>
    </row>
    <row r="35" spans="1:18" x14ac:dyDescent="0.25">
      <c r="A35" s="318" t="str">
        <f>VLOOKUP("B_101945",TBL_KS_sektory[],2,FALSE)</f>
        <v>Potrubní doprava</v>
      </c>
      <c r="B35" s="127" t="s">
        <v>3294</v>
      </c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R35" t="str">
        <f t="shared" ref="R35:R42" si="9">$A$35 &amp; "#" &amp; B35</f>
        <v>Potrubní doprava#Klimatizace</v>
      </c>
    </row>
    <row r="36" spans="1:18" x14ac:dyDescent="0.25">
      <c r="A36" s="319" t="str">
        <f>VLOOKUP("B_101945",TBL_KS_sektory[],2,FALSE)</f>
        <v>Potrubní doprava</v>
      </c>
      <c r="B36" s="127" t="s">
        <v>3292</v>
      </c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R36" t="str">
        <f t="shared" si="9"/>
        <v>Potrubní doprava#Ohřev vody</v>
      </c>
    </row>
    <row r="37" spans="1:18" x14ac:dyDescent="0.25">
      <c r="A37" s="319" t="str">
        <f>VLOOKUP("B_101945",TBL_KS_sektory[],2,FALSE)</f>
        <v>Potrubní doprava</v>
      </c>
      <c r="B37" s="127" t="s">
        <v>3299</v>
      </c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R37" t="str">
        <f t="shared" si="9"/>
        <v>Potrubní doprava#Ostatní užití</v>
      </c>
    </row>
    <row r="38" spans="1:18" x14ac:dyDescent="0.25">
      <c r="A38" s="319" t="str">
        <f>VLOOKUP("B_101945",TBL_KS_sektory[],2,FALSE)</f>
        <v>Potrubní doprava</v>
      </c>
      <c r="B38" s="127" t="s">
        <v>3296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R38" t="str">
        <f t="shared" si="9"/>
        <v>Potrubní doprava#Osvětlení a spotřebiče</v>
      </c>
    </row>
    <row r="39" spans="1:18" x14ac:dyDescent="0.25">
      <c r="A39" s="319" t="str">
        <f>VLOOKUP("B_101945",TBL_KS_sektory[],2,FALSE)</f>
        <v>Potrubní doprava</v>
      </c>
      <c r="B39" s="127" t="s">
        <v>3295</v>
      </c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R39" t="str">
        <f t="shared" si="9"/>
        <v>Potrubní doprava#Technologie</v>
      </c>
    </row>
    <row r="40" spans="1:18" x14ac:dyDescent="0.25">
      <c r="A40" s="319" t="str">
        <f>VLOOKUP("B_101945",TBL_KS_sektory[],2,FALSE)</f>
        <v>Potrubní doprava</v>
      </c>
      <c r="B40" s="127" t="s">
        <v>3293</v>
      </c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R40" t="str">
        <f t="shared" si="9"/>
        <v>Potrubní doprava#Vaření</v>
      </c>
    </row>
    <row r="41" spans="1:18" x14ac:dyDescent="0.25">
      <c r="A41" s="319" t="str">
        <f>VLOOKUP("B_101945",TBL_KS_sektory[],2,FALSE)</f>
        <v>Potrubní doprava</v>
      </c>
      <c r="B41" s="127" t="s">
        <v>3297</v>
      </c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R41" t="str">
        <f t="shared" si="9"/>
        <v>Potrubní doprava#Vytápění</v>
      </c>
    </row>
    <row r="42" spans="1:18" x14ac:dyDescent="0.25">
      <c r="A42" s="320"/>
      <c r="B42" s="127" t="s">
        <v>134</v>
      </c>
      <c r="C42" s="110">
        <f t="shared" ref="C42:D42" si="10">SUM(C35:C41)</f>
        <v>0</v>
      </c>
      <c r="D42" s="110">
        <f t="shared" si="10"/>
        <v>0</v>
      </c>
      <c r="E42" s="110">
        <f t="shared" ref="E42:O42" si="11">SUM(E35:E41)</f>
        <v>0</v>
      </c>
      <c r="F42" s="110">
        <f t="shared" si="11"/>
        <v>0</v>
      </c>
      <c r="G42" s="110">
        <f t="shared" si="11"/>
        <v>0</v>
      </c>
      <c r="H42" s="110">
        <f t="shared" si="11"/>
        <v>0</v>
      </c>
      <c r="I42" s="110">
        <f t="shared" si="11"/>
        <v>0</v>
      </c>
      <c r="J42" s="110">
        <f t="shared" si="11"/>
        <v>0</v>
      </c>
      <c r="K42" s="110">
        <f t="shared" si="11"/>
        <v>0</v>
      </c>
      <c r="L42" s="110">
        <f t="shared" si="11"/>
        <v>0</v>
      </c>
      <c r="M42" s="110">
        <f t="shared" si="11"/>
        <v>0</v>
      </c>
      <c r="N42" s="110">
        <f t="shared" si="11"/>
        <v>0</v>
      </c>
      <c r="O42" s="110">
        <f t="shared" si="11"/>
        <v>0</v>
      </c>
      <c r="R42" t="str">
        <f t="shared" si="9"/>
        <v>Potrubní doprava#Celkem</v>
      </c>
    </row>
    <row r="45" spans="1:18" ht="45" x14ac:dyDescent="0.25">
      <c r="A45" s="134" t="s">
        <v>3177</v>
      </c>
      <c r="B45" s="134" t="s">
        <v>3298</v>
      </c>
      <c r="C45" s="131" t="s">
        <v>3267</v>
      </c>
      <c r="D45" s="131" t="s">
        <v>3268</v>
      </c>
      <c r="E45" s="131" t="s">
        <v>3273</v>
      </c>
      <c r="F45" s="131" t="s">
        <v>3253</v>
      </c>
      <c r="G45" s="131" t="s">
        <v>3274</v>
      </c>
      <c r="H45" s="131" t="s">
        <v>3209</v>
      </c>
      <c r="I45" s="131" t="s">
        <v>3210</v>
      </c>
      <c r="J45" s="131" t="s">
        <v>3252</v>
      </c>
      <c r="K45" s="135" t="s">
        <v>3269</v>
      </c>
      <c r="L45" s="135" t="s">
        <v>3270</v>
      </c>
      <c r="M45" s="135" t="s">
        <v>3271</v>
      </c>
      <c r="N45" s="135" t="s">
        <v>3272</v>
      </c>
      <c r="O45" s="135" t="s">
        <v>2959</v>
      </c>
    </row>
    <row r="46" spans="1:18" x14ac:dyDescent="0.25">
      <c r="A46" s="318" t="str">
        <f>VLOOKUP("B_101920",TBL_KS_sektory[],2,FALSE)</f>
        <v>Silniční doprava</v>
      </c>
      <c r="B46" s="127" t="s">
        <v>3294</v>
      </c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R46" t="str">
        <f t="shared" ref="R46:R53" si="12">$A$46 &amp; "#" &amp; B46</f>
        <v>Silniční doprava#Klimatizace</v>
      </c>
    </row>
    <row r="47" spans="1:18" x14ac:dyDescent="0.25">
      <c r="A47" s="319" t="str">
        <f>VLOOKUP("B_101920",TBL_KS_sektory[],2,FALSE)</f>
        <v>Silniční doprava</v>
      </c>
      <c r="B47" s="127" t="s">
        <v>3292</v>
      </c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R47" t="str">
        <f t="shared" si="12"/>
        <v>Silniční doprava#Ohřev vody</v>
      </c>
    </row>
    <row r="48" spans="1:18" x14ac:dyDescent="0.25">
      <c r="A48" s="319" t="str">
        <f>VLOOKUP("B_101920",TBL_KS_sektory[],2,FALSE)</f>
        <v>Silniční doprava</v>
      </c>
      <c r="B48" s="127" t="s">
        <v>3299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R48" t="str">
        <f t="shared" si="12"/>
        <v>Silniční doprava#Ostatní užití</v>
      </c>
    </row>
    <row r="49" spans="1:18" x14ac:dyDescent="0.25">
      <c r="A49" s="319" t="str">
        <f>VLOOKUP("B_101920",TBL_KS_sektory[],2,FALSE)</f>
        <v>Silniční doprava</v>
      </c>
      <c r="B49" s="127" t="s">
        <v>3296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R49" t="str">
        <f t="shared" si="12"/>
        <v>Silniční doprava#Osvětlení a spotřebiče</v>
      </c>
    </row>
    <row r="50" spans="1:18" x14ac:dyDescent="0.25">
      <c r="A50" s="319" t="str">
        <f>VLOOKUP("B_101920",TBL_KS_sektory[],2,FALSE)</f>
        <v>Silniční doprava</v>
      </c>
      <c r="B50" s="127" t="s">
        <v>3295</v>
      </c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R50" t="str">
        <f t="shared" si="12"/>
        <v>Silniční doprava#Technologie</v>
      </c>
    </row>
    <row r="51" spans="1:18" x14ac:dyDescent="0.25">
      <c r="A51" s="319" t="str">
        <f>VLOOKUP("B_101920",TBL_KS_sektory[],2,FALSE)</f>
        <v>Silniční doprava</v>
      </c>
      <c r="B51" s="127" t="s">
        <v>3293</v>
      </c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R51" t="str">
        <f t="shared" si="12"/>
        <v>Silniční doprava#Vaření</v>
      </c>
    </row>
    <row r="52" spans="1:18" x14ac:dyDescent="0.25">
      <c r="A52" s="319" t="str">
        <f>VLOOKUP("B_101920",TBL_KS_sektory[],2,FALSE)</f>
        <v>Silniční doprava</v>
      </c>
      <c r="B52" s="127" t="s">
        <v>3297</v>
      </c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R52" t="str">
        <f t="shared" si="12"/>
        <v>Silniční doprava#Vytápění</v>
      </c>
    </row>
    <row r="53" spans="1:18" x14ac:dyDescent="0.25">
      <c r="A53" s="320"/>
      <c r="B53" s="127" t="s">
        <v>134</v>
      </c>
      <c r="C53" s="110">
        <f t="shared" ref="C53:D53" si="13">SUM(C46:C52)</f>
        <v>0</v>
      </c>
      <c r="D53" s="110">
        <f t="shared" si="13"/>
        <v>0</v>
      </c>
      <c r="E53" s="110">
        <f t="shared" ref="E53:O53" si="14">SUM(E46:E52)</f>
        <v>0</v>
      </c>
      <c r="F53" s="110">
        <f t="shared" si="14"/>
        <v>0</v>
      </c>
      <c r="G53" s="110">
        <f t="shared" si="14"/>
        <v>0</v>
      </c>
      <c r="H53" s="110">
        <f t="shared" si="14"/>
        <v>0</v>
      </c>
      <c r="I53" s="110">
        <f t="shared" si="14"/>
        <v>0</v>
      </c>
      <c r="J53" s="110">
        <f t="shared" si="14"/>
        <v>0</v>
      </c>
      <c r="K53" s="110">
        <f t="shared" si="14"/>
        <v>0</v>
      </c>
      <c r="L53" s="110">
        <f t="shared" si="14"/>
        <v>0</v>
      </c>
      <c r="M53" s="110">
        <f t="shared" si="14"/>
        <v>0</v>
      </c>
      <c r="N53" s="110">
        <f t="shared" si="14"/>
        <v>0</v>
      </c>
      <c r="O53" s="110">
        <f t="shared" si="14"/>
        <v>0</v>
      </c>
      <c r="R53" t="str">
        <f t="shared" si="12"/>
        <v>Silniční doprava#Celkem</v>
      </c>
    </row>
    <row r="56" spans="1:18" ht="45" x14ac:dyDescent="0.25">
      <c r="A56" s="134" t="s">
        <v>3177</v>
      </c>
      <c r="B56" s="134" t="s">
        <v>3298</v>
      </c>
      <c r="C56" s="131" t="s">
        <v>3267</v>
      </c>
      <c r="D56" s="131" t="s">
        <v>3268</v>
      </c>
      <c r="E56" s="131" t="s">
        <v>3273</v>
      </c>
      <c r="F56" s="131" t="s">
        <v>3253</v>
      </c>
      <c r="G56" s="131" t="s">
        <v>3274</v>
      </c>
      <c r="H56" s="131" t="s">
        <v>3209</v>
      </c>
      <c r="I56" s="131" t="s">
        <v>3210</v>
      </c>
      <c r="J56" s="131" t="s">
        <v>3252</v>
      </c>
      <c r="K56" s="135" t="s">
        <v>3269</v>
      </c>
      <c r="L56" s="135" t="s">
        <v>3270</v>
      </c>
      <c r="M56" s="135" t="s">
        <v>3271</v>
      </c>
      <c r="N56" s="135" t="s">
        <v>3272</v>
      </c>
      <c r="O56" s="135" t="s">
        <v>2959</v>
      </c>
    </row>
    <row r="57" spans="1:18" x14ac:dyDescent="0.25">
      <c r="A57" s="318" t="str">
        <f>VLOOKUP("B_101932",TBL_KS_sektory[],2,FALSE)</f>
        <v>Vnitrostátní letecká doprava</v>
      </c>
      <c r="B57" s="127" t="s">
        <v>3294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R57" t="str">
        <f t="shared" ref="R57:R64" si="15">$A$57 &amp; "#" &amp; B57</f>
        <v>Vnitrostátní letecká doprava#Klimatizace</v>
      </c>
    </row>
    <row r="58" spans="1:18" x14ac:dyDescent="0.25">
      <c r="A58" s="319" t="str">
        <f>VLOOKUP("B_101932",TBL_KS_sektory[],2,FALSE)</f>
        <v>Vnitrostátní letecká doprava</v>
      </c>
      <c r="B58" s="127" t="s">
        <v>3292</v>
      </c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R58" t="str">
        <f t="shared" si="15"/>
        <v>Vnitrostátní letecká doprava#Ohřev vody</v>
      </c>
    </row>
    <row r="59" spans="1:18" x14ac:dyDescent="0.25">
      <c r="A59" s="319" t="str">
        <f>VLOOKUP("B_101932",TBL_KS_sektory[],2,FALSE)</f>
        <v>Vnitrostátní letecká doprava</v>
      </c>
      <c r="B59" s="127" t="s">
        <v>3299</v>
      </c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R59" t="str">
        <f t="shared" si="15"/>
        <v>Vnitrostátní letecká doprava#Ostatní užití</v>
      </c>
    </row>
    <row r="60" spans="1:18" x14ac:dyDescent="0.25">
      <c r="A60" s="319" t="str">
        <f>VLOOKUP("B_101932",TBL_KS_sektory[],2,FALSE)</f>
        <v>Vnitrostátní letecká doprava</v>
      </c>
      <c r="B60" s="127" t="s">
        <v>3296</v>
      </c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R60" t="str">
        <f t="shared" si="15"/>
        <v>Vnitrostátní letecká doprava#Osvětlení a spotřebiče</v>
      </c>
    </row>
    <row r="61" spans="1:18" x14ac:dyDescent="0.25">
      <c r="A61" s="319" t="str">
        <f>VLOOKUP("B_101932",TBL_KS_sektory[],2,FALSE)</f>
        <v>Vnitrostátní letecká doprava</v>
      </c>
      <c r="B61" s="127" t="s">
        <v>3295</v>
      </c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R61" t="str">
        <f t="shared" si="15"/>
        <v>Vnitrostátní letecká doprava#Technologie</v>
      </c>
    </row>
    <row r="62" spans="1:18" x14ac:dyDescent="0.25">
      <c r="A62" s="319" t="str">
        <f>VLOOKUP("B_101932",TBL_KS_sektory[],2,FALSE)</f>
        <v>Vnitrostátní letecká doprava</v>
      </c>
      <c r="B62" s="127" t="s">
        <v>3293</v>
      </c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R62" t="str">
        <f t="shared" si="15"/>
        <v>Vnitrostátní letecká doprava#Vaření</v>
      </c>
    </row>
    <row r="63" spans="1:18" x14ac:dyDescent="0.25">
      <c r="A63" s="319" t="str">
        <f>VLOOKUP("B_101932",TBL_KS_sektory[],2,FALSE)</f>
        <v>Vnitrostátní letecká doprava</v>
      </c>
      <c r="B63" s="127" t="s">
        <v>3297</v>
      </c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R63" t="str">
        <f t="shared" si="15"/>
        <v>Vnitrostátní letecká doprava#Vytápění</v>
      </c>
    </row>
    <row r="64" spans="1:18" x14ac:dyDescent="0.25">
      <c r="A64" s="320"/>
      <c r="B64" s="127" t="s">
        <v>134</v>
      </c>
      <c r="C64" s="110">
        <f t="shared" ref="C64:D64" si="16">SUM(C57:C63)</f>
        <v>0</v>
      </c>
      <c r="D64" s="110">
        <f t="shared" si="16"/>
        <v>0</v>
      </c>
      <c r="E64" s="110">
        <f t="shared" ref="E64:O64" si="17">SUM(E57:E63)</f>
        <v>0</v>
      </c>
      <c r="F64" s="110">
        <f t="shared" si="17"/>
        <v>0</v>
      </c>
      <c r="G64" s="110">
        <f t="shared" si="17"/>
        <v>0</v>
      </c>
      <c r="H64" s="110">
        <f t="shared" si="17"/>
        <v>0</v>
      </c>
      <c r="I64" s="110">
        <f t="shared" si="17"/>
        <v>0</v>
      </c>
      <c r="J64" s="110">
        <f t="shared" si="17"/>
        <v>0</v>
      </c>
      <c r="K64" s="110">
        <f t="shared" si="17"/>
        <v>0</v>
      </c>
      <c r="L64" s="110">
        <f t="shared" si="17"/>
        <v>0</v>
      </c>
      <c r="M64" s="110">
        <f t="shared" si="17"/>
        <v>0</v>
      </c>
      <c r="N64" s="110">
        <f t="shared" si="17"/>
        <v>0</v>
      </c>
      <c r="O64" s="110">
        <f t="shared" si="17"/>
        <v>0</v>
      </c>
      <c r="R64" t="str">
        <f t="shared" si="15"/>
        <v>Vnitrostátní letecká doprava#Celkem</v>
      </c>
    </row>
    <row r="67" spans="1:18" ht="45" x14ac:dyDescent="0.25">
      <c r="A67" s="134" t="s">
        <v>3177</v>
      </c>
      <c r="B67" s="134" t="s">
        <v>3298</v>
      </c>
      <c r="C67" s="131" t="s">
        <v>3267</v>
      </c>
      <c r="D67" s="131" t="s">
        <v>3268</v>
      </c>
      <c r="E67" s="131" t="s">
        <v>3273</v>
      </c>
      <c r="F67" s="131" t="s">
        <v>3253</v>
      </c>
      <c r="G67" s="131" t="s">
        <v>3274</v>
      </c>
      <c r="H67" s="131" t="s">
        <v>3209</v>
      </c>
      <c r="I67" s="131" t="s">
        <v>3210</v>
      </c>
      <c r="J67" s="131" t="s">
        <v>3252</v>
      </c>
      <c r="K67" s="135" t="s">
        <v>3269</v>
      </c>
      <c r="L67" s="135" t="s">
        <v>3270</v>
      </c>
      <c r="M67" s="135" t="s">
        <v>3271</v>
      </c>
      <c r="N67" s="135" t="s">
        <v>3272</v>
      </c>
      <c r="O67" s="135" t="s">
        <v>2959</v>
      </c>
    </row>
    <row r="68" spans="1:18" x14ac:dyDescent="0.25">
      <c r="A68" s="318" t="str">
        <f>VLOOKUP("B_101940",TBL_KS_sektory[],2,FALSE)</f>
        <v>Vnitrostátní lodní doprava</v>
      </c>
      <c r="B68" s="127" t="s">
        <v>3294</v>
      </c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R68" t="str">
        <f t="shared" ref="R68:R75" si="18">$A$68 &amp; "#" &amp; B68</f>
        <v>Vnitrostátní lodní doprava#Klimatizace</v>
      </c>
    </row>
    <row r="69" spans="1:18" x14ac:dyDescent="0.25">
      <c r="A69" s="319" t="str">
        <f>VLOOKUP("B_101940",TBL_KS_sektory[],2,FALSE)</f>
        <v>Vnitrostátní lodní doprava</v>
      </c>
      <c r="B69" s="127" t="s">
        <v>3292</v>
      </c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R69" t="str">
        <f t="shared" si="18"/>
        <v>Vnitrostátní lodní doprava#Ohřev vody</v>
      </c>
    </row>
    <row r="70" spans="1:18" x14ac:dyDescent="0.25">
      <c r="A70" s="319" t="str">
        <f>VLOOKUP("B_101940",TBL_KS_sektory[],2,FALSE)</f>
        <v>Vnitrostátní lodní doprava</v>
      </c>
      <c r="B70" s="127" t="s">
        <v>3299</v>
      </c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R70" t="str">
        <f t="shared" si="18"/>
        <v>Vnitrostátní lodní doprava#Ostatní užití</v>
      </c>
    </row>
    <row r="71" spans="1:18" x14ac:dyDescent="0.25">
      <c r="A71" s="319" t="str">
        <f>VLOOKUP("B_101940",TBL_KS_sektory[],2,FALSE)</f>
        <v>Vnitrostátní lodní doprava</v>
      </c>
      <c r="B71" s="127" t="s">
        <v>3296</v>
      </c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R71" t="str">
        <f t="shared" si="18"/>
        <v>Vnitrostátní lodní doprava#Osvětlení a spotřebiče</v>
      </c>
    </row>
    <row r="72" spans="1:18" x14ac:dyDescent="0.25">
      <c r="A72" s="319" t="str">
        <f>VLOOKUP("B_101940",TBL_KS_sektory[],2,FALSE)</f>
        <v>Vnitrostátní lodní doprava</v>
      </c>
      <c r="B72" s="127" t="s">
        <v>3295</v>
      </c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R72" t="str">
        <f t="shared" si="18"/>
        <v>Vnitrostátní lodní doprava#Technologie</v>
      </c>
    </row>
    <row r="73" spans="1:18" x14ac:dyDescent="0.25">
      <c r="A73" s="319" t="str">
        <f>VLOOKUP("B_101940",TBL_KS_sektory[],2,FALSE)</f>
        <v>Vnitrostátní lodní doprava</v>
      </c>
      <c r="B73" s="127" t="s">
        <v>3293</v>
      </c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R73" t="str">
        <f t="shared" si="18"/>
        <v>Vnitrostátní lodní doprava#Vaření</v>
      </c>
    </row>
    <row r="74" spans="1:18" x14ac:dyDescent="0.25">
      <c r="A74" s="319" t="str">
        <f>VLOOKUP("B_101940",TBL_KS_sektory[],2,FALSE)</f>
        <v>Vnitrostátní lodní doprava</v>
      </c>
      <c r="B74" s="127" t="s">
        <v>3297</v>
      </c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R74" t="str">
        <f t="shared" si="18"/>
        <v>Vnitrostátní lodní doprava#Vytápění</v>
      </c>
    </row>
    <row r="75" spans="1:18" x14ac:dyDescent="0.25">
      <c r="A75" s="320"/>
      <c r="B75" s="127" t="s">
        <v>134</v>
      </c>
      <c r="C75" s="110">
        <f t="shared" ref="C75:D75" si="19">SUM(C68:C74)</f>
        <v>0</v>
      </c>
      <c r="D75" s="110">
        <f t="shared" si="19"/>
        <v>0</v>
      </c>
      <c r="E75" s="110">
        <f t="shared" ref="E75:O75" si="20">SUM(E68:E74)</f>
        <v>0</v>
      </c>
      <c r="F75" s="110">
        <f t="shared" si="20"/>
        <v>0</v>
      </c>
      <c r="G75" s="110">
        <f t="shared" si="20"/>
        <v>0</v>
      </c>
      <c r="H75" s="110">
        <f t="shared" si="20"/>
        <v>0</v>
      </c>
      <c r="I75" s="110">
        <f t="shared" si="20"/>
        <v>0</v>
      </c>
      <c r="J75" s="110">
        <f t="shared" si="20"/>
        <v>0</v>
      </c>
      <c r="K75" s="110">
        <f t="shared" si="20"/>
        <v>0</v>
      </c>
      <c r="L75" s="110">
        <f t="shared" si="20"/>
        <v>0</v>
      </c>
      <c r="M75" s="110">
        <f t="shared" si="20"/>
        <v>0</v>
      </c>
      <c r="N75" s="110">
        <f t="shared" si="20"/>
        <v>0</v>
      </c>
      <c r="O75" s="110">
        <f t="shared" si="20"/>
        <v>0</v>
      </c>
      <c r="R75" t="str">
        <f t="shared" si="18"/>
        <v>Vnitrostátní lodní doprava#Celkem</v>
      </c>
    </row>
    <row r="78" spans="1:18" ht="45" x14ac:dyDescent="0.25">
      <c r="A78" s="134" t="s">
        <v>3177</v>
      </c>
      <c r="B78" s="134" t="s">
        <v>3298</v>
      </c>
      <c r="C78" s="131" t="s">
        <v>3267</v>
      </c>
      <c r="D78" s="131" t="s">
        <v>3268</v>
      </c>
      <c r="E78" s="131" t="s">
        <v>3273</v>
      </c>
      <c r="F78" s="131" t="s">
        <v>3253</v>
      </c>
      <c r="G78" s="131" t="s">
        <v>3274</v>
      </c>
      <c r="H78" s="131" t="s">
        <v>3209</v>
      </c>
      <c r="I78" s="131" t="s">
        <v>3210</v>
      </c>
      <c r="J78" s="131" t="s">
        <v>3252</v>
      </c>
      <c r="K78" s="135" t="s">
        <v>3269</v>
      </c>
      <c r="L78" s="135" t="s">
        <v>3270</v>
      </c>
      <c r="M78" s="135" t="s">
        <v>3271</v>
      </c>
      <c r="N78" s="135" t="s">
        <v>3272</v>
      </c>
      <c r="O78" s="135" t="s">
        <v>2959</v>
      </c>
    </row>
    <row r="79" spans="1:18" x14ac:dyDescent="0.25">
      <c r="A79" s="318" t="str">
        <f>VLOOKUP("B_101910",TBL_KS_sektory[],2,FALSE)</f>
        <v>Železniční doprava</v>
      </c>
      <c r="B79" s="127" t="s">
        <v>3294</v>
      </c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R79" t="str">
        <f t="shared" ref="R79:R86" si="21">$A$79 &amp; "#" &amp; B79</f>
        <v>Železniční doprava#Klimatizace</v>
      </c>
    </row>
    <row r="80" spans="1:18" x14ac:dyDescent="0.25">
      <c r="A80" s="319" t="str">
        <f>VLOOKUP("B_101910",TBL_KS_sektory[],2,FALSE)</f>
        <v>Železniční doprava</v>
      </c>
      <c r="B80" s="127" t="s">
        <v>3292</v>
      </c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R80" t="str">
        <f t="shared" si="21"/>
        <v>Železniční doprava#Ohřev vody</v>
      </c>
    </row>
    <row r="81" spans="1:18" x14ac:dyDescent="0.25">
      <c r="A81" s="319" t="str">
        <f>VLOOKUP("B_101910",TBL_KS_sektory[],2,FALSE)</f>
        <v>Železniční doprava</v>
      </c>
      <c r="B81" s="127" t="s">
        <v>3299</v>
      </c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R81" t="str">
        <f t="shared" si="21"/>
        <v>Železniční doprava#Ostatní užití</v>
      </c>
    </row>
    <row r="82" spans="1:18" x14ac:dyDescent="0.25">
      <c r="A82" s="319" t="str">
        <f>VLOOKUP("B_101910",TBL_KS_sektory[],2,FALSE)</f>
        <v>Železniční doprava</v>
      </c>
      <c r="B82" s="127" t="s">
        <v>3296</v>
      </c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R82" t="str">
        <f t="shared" si="21"/>
        <v>Železniční doprava#Osvětlení a spotřebiče</v>
      </c>
    </row>
    <row r="83" spans="1:18" x14ac:dyDescent="0.25">
      <c r="A83" s="319" t="str">
        <f>VLOOKUP("B_101910",TBL_KS_sektory[],2,FALSE)</f>
        <v>Železniční doprava</v>
      </c>
      <c r="B83" s="127" t="s">
        <v>3295</v>
      </c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R83" t="str">
        <f t="shared" si="21"/>
        <v>Železniční doprava#Technologie</v>
      </c>
    </row>
    <row r="84" spans="1:18" x14ac:dyDescent="0.25">
      <c r="A84" s="319" t="str">
        <f>VLOOKUP("B_101910",TBL_KS_sektory[],2,FALSE)</f>
        <v>Železniční doprava</v>
      </c>
      <c r="B84" s="127" t="s">
        <v>3293</v>
      </c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R84" t="str">
        <f t="shared" si="21"/>
        <v>Železniční doprava#Vaření</v>
      </c>
    </row>
    <row r="85" spans="1:18" x14ac:dyDescent="0.25">
      <c r="A85" s="319" t="str">
        <f>VLOOKUP("B_101910",TBL_KS_sektory[],2,FALSE)</f>
        <v>Železniční doprava</v>
      </c>
      <c r="B85" s="127" t="s">
        <v>3297</v>
      </c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R85" t="str">
        <f t="shared" si="21"/>
        <v>Železniční doprava#Vytápění</v>
      </c>
    </row>
    <row r="86" spans="1:18" x14ac:dyDescent="0.25">
      <c r="A86" s="320"/>
      <c r="B86" s="127" t="s">
        <v>134</v>
      </c>
      <c r="C86" s="110">
        <f t="shared" ref="C86:D86" si="22">SUM(C79:C85)</f>
        <v>0</v>
      </c>
      <c r="D86" s="110">
        <f t="shared" si="22"/>
        <v>0</v>
      </c>
      <c r="E86" s="110">
        <f t="shared" ref="E86:O86" si="23">SUM(E79:E85)</f>
        <v>0</v>
      </c>
      <c r="F86" s="110">
        <f t="shared" si="23"/>
        <v>0</v>
      </c>
      <c r="G86" s="110">
        <f t="shared" si="23"/>
        <v>0</v>
      </c>
      <c r="H86" s="110">
        <f t="shared" si="23"/>
        <v>0</v>
      </c>
      <c r="I86" s="110">
        <f t="shared" si="23"/>
        <v>0</v>
      </c>
      <c r="J86" s="110">
        <f t="shared" si="23"/>
        <v>0</v>
      </c>
      <c r="K86" s="110">
        <f t="shared" si="23"/>
        <v>0</v>
      </c>
      <c r="L86" s="110">
        <f t="shared" si="23"/>
        <v>0</v>
      </c>
      <c r="M86" s="110">
        <f t="shared" si="23"/>
        <v>0</v>
      </c>
      <c r="N86" s="110">
        <f t="shared" si="23"/>
        <v>0</v>
      </c>
      <c r="O86" s="110">
        <f t="shared" si="23"/>
        <v>0</v>
      </c>
      <c r="R86" t="str">
        <f t="shared" si="21"/>
        <v>Železniční doprava#Celkem</v>
      </c>
    </row>
    <row r="89" spans="1:18" ht="45" x14ac:dyDescent="0.25">
      <c r="A89" s="134" t="s">
        <v>3177</v>
      </c>
      <c r="B89" s="134" t="s">
        <v>3298</v>
      </c>
      <c r="C89" s="131" t="s">
        <v>3267</v>
      </c>
      <c r="D89" s="131" t="s">
        <v>3268</v>
      </c>
      <c r="E89" s="131" t="s">
        <v>3273</v>
      </c>
      <c r="F89" s="131" t="s">
        <v>3253</v>
      </c>
      <c r="G89" s="131" t="s">
        <v>3274</v>
      </c>
      <c r="H89" s="131" t="s">
        <v>3209</v>
      </c>
      <c r="I89" s="131" t="s">
        <v>3210</v>
      </c>
      <c r="J89" s="131" t="s">
        <v>3252</v>
      </c>
      <c r="K89" s="135" t="s">
        <v>3269</v>
      </c>
      <c r="L89" s="135" t="s">
        <v>3270</v>
      </c>
      <c r="M89" s="135" t="s">
        <v>3271</v>
      </c>
      <c r="N89" s="135" t="s">
        <v>3272</v>
      </c>
      <c r="O89" s="135" t="s">
        <v>2959</v>
      </c>
    </row>
    <row r="90" spans="1:18" x14ac:dyDescent="0.25">
      <c r="A90" s="318" t="str">
        <f>VLOOKUP("B_101800",TBL_KS_sektory[],2,FALSE)</f>
        <v>Průmysl celkem</v>
      </c>
      <c r="B90" s="127" t="s">
        <v>3294</v>
      </c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R90" t="str">
        <f t="shared" ref="R90:R97" si="24">$A$90 &amp; "#" &amp; B90</f>
        <v>Průmysl celkem#Klimatizace</v>
      </c>
    </row>
    <row r="91" spans="1:18" x14ac:dyDescent="0.25">
      <c r="A91" s="319" t="str">
        <f>VLOOKUP("B_101800",TBL_KS_sektory[],2,FALSE)</f>
        <v>Průmysl celkem</v>
      </c>
      <c r="B91" s="127" t="s">
        <v>3292</v>
      </c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R91" t="str">
        <f t="shared" si="24"/>
        <v>Průmysl celkem#Ohřev vody</v>
      </c>
    </row>
    <row r="92" spans="1:18" x14ac:dyDescent="0.25">
      <c r="A92" s="319" t="str">
        <f>VLOOKUP("B_101800",TBL_KS_sektory[],2,FALSE)</f>
        <v>Průmysl celkem</v>
      </c>
      <c r="B92" s="127" t="s">
        <v>3299</v>
      </c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R92" t="str">
        <f t="shared" si="24"/>
        <v>Průmysl celkem#Ostatní užití</v>
      </c>
    </row>
    <row r="93" spans="1:18" x14ac:dyDescent="0.25">
      <c r="A93" s="319" t="str">
        <f>VLOOKUP("B_101800",TBL_KS_sektory[],2,FALSE)</f>
        <v>Průmysl celkem</v>
      </c>
      <c r="B93" s="127" t="s">
        <v>3296</v>
      </c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R93" t="str">
        <f t="shared" si="24"/>
        <v>Průmysl celkem#Osvětlení a spotřebiče</v>
      </c>
    </row>
    <row r="94" spans="1:18" x14ac:dyDescent="0.25">
      <c r="A94" s="319" t="str">
        <f>VLOOKUP("B_101800",TBL_KS_sektory[],2,FALSE)</f>
        <v>Průmysl celkem</v>
      </c>
      <c r="B94" s="127" t="s">
        <v>3295</v>
      </c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R94" t="str">
        <f t="shared" si="24"/>
        <v>Průmysl celkem#Technologie</v>
      </c>
    </row>
    <row r="95" spans="1:18" x14ac:dyDescent="0.25">
      <c r="A95" s="319" t="str">
        <f>VLOOKUP("B_101800",TBL_KS_sektory[],2,FALSE)</f>
        <v>Průmysl celkem</v>
      </c>
      <c r="B95" s="127" t="s">
        <v>3293</v>
      </c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R95" t="str">
        <f t="shared" si="24"/>
        <v>Průmysl celkem#Vaření</v>
      </c>
    </row>
    <row r="96" spans="1:18" x14ac:dyDescent="0.25">
      <c r="A96" s="319" t="str">
        <f>VLOOKUP("B_101800",TBL_KS_sektory[],2,FALSE)</f>
        <v>Průmysl celkem</v>
      </c>
      <c r="B96" s="127" t="s">
        <v>3297</v>
      </c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R96" t="str">
        <f t="shared" si="24"/>
        <v>Průmysl celkem#Vytápění</v>
      </c>
    </row>
    <row r="97" spans="1:18" x14ac:dyDescent="0.25">
      <c r="A97" s="320"/>
      <c r="B97" s="127" t="s">
        <v>134</v>
      </c>
      <c r="C97" s="110">
        <f t="shared" ref="C97:D97" si="25">SUM(C90:C96)</f>
        <v>0</v>
      </c>
      <c r="D97" s="110">
        <f t="shared" si="25"/>
        <v>0</v>
      </c>
      <c r="E97" s="110">
        <f t="shared" ref="E97:O97" si="26">SUM(E90:E96)</f>
        <v>0</v>
      </c>
      <c r="F97" s="110">
        <f t="shared" si="26"/>
        <v>0</v>
      </c>
      <c r="G97" s="110">
        <f t="shared" si="26"/>
        <v>0</v>
      </c>
      <c r="H97" s="110">
        <f t="shared" si="26"/>
        <v>0</v>
      </c>
      <c r="I97" s="110">
        <f t="shared" si="26"/>
        <v>0</v>
      </c>
      <c r="J97" s="110">
        <f t="shared" si="26"/>
        <v>0</v>
      </c>
      <c r="K97" s="110">
        <f t="shared" si="26"/>
        <v>0</v>
      </c>
      <c r="L97" s="110">
        <f t="shared" si="26"/>
        <v>0</v>
      </c>
      <c r="M97" s="110">
        <f t="shared" si="26"/>
        <v>0</v>
      </c>
      <c r="N97" s="110">
        <f t="shared" si="26"/>
        <v>0</v>
      </c>
      <c r="O97" s="110">
        <f t="shared" si="26"/>
        <v>0</v>
      </c>
      <c r="R97" t="str">
        <f t="shared" si="24"/>
        <v>Průmysl celkem#Celkem</v>
      </c>
    </row>
    <row r="100" spans="1:18" ht="45" x14ac:dyDescent="0.25">
      <c r="A100" s="134" t="s">
        <v>3177</v>
      </c>
      <c r="B100" s="134" t="s">
        <v>3298</v>
      </c>
      <c r="C100" s="131" t="s">
        <v>3267</v>
      </c>
      <c r="D100" s="131" t="s">
        <v>3268</v>
      </c>
      <c r="E100" s="131" t="s">
        <v>3273</v>
      </c>
      <c r="F100" s="131" t="s">
        <v>3253</v>
      </c>
      <c r="G100" s="131" t="s">
        <v>3274</v>
      </c>
      <c r="H100" s="131" t="s">
        <v>3209</v>
      </c>
      <c r="I100" s="131" t="s">
        <v>3210</v>
      </c>
      <c r="J100" s="131" t="s">
        <v>3252</v>
      </c>
      <c r="K100" s="135" t="s">
        <v>3269</v>
      </c>
      <c r="L100" s="135" t="s">
        <v>3270</v>
      </c>
      <c r="M100" s="135" t="s">
        <v>3271</v>
      </c>
      <c r="N100" s="135" t="s">
        <v>3272</v>
      </c>
      <c r="O100" s="135" t="s">
        <v>2959</v>
      </c>
    </row>
    <row r="101" spans="1:18" x14ac:dyDescent="0.25">
      <c r="A101" s="318" t="str">
        <f>VLOOKUP("B_101846",TBL_KS_sektory[],2,FALSE)</f>
        <v>Dopravní prostředky</v>
      </c>
      <c r="B101" s="127" t="s">
        <v>3294</v>
      </c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R101" t="str">
        <f t="shared" ref="R101:R108" si="27">$A$101 &amp; "#" &amp; B101</f>
        <v>Dopravní prostředky#Klimatizace</v>
      </c>
    </row>
    <row r="102" spans="1:18" x14ac:dyDescent="0.25">
      <c r="A102" s="319" t="str">
        <f>VLOOKUP("B_101846",TBL_KS_sektory[],2,FALSE)</f>
        <v>Dopravní prostředky</v>
      </c>
      <c r="B102" s="127" t="s">
        <v>3292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R102" t="str">
        <f t="shared" si="27"/>
        <v>Dopravní prostředky#Ohřev vody</v>
      </c>
    </row>
    <row r="103" spans="1:18" x14ac:dyDescent="0.25">
      <c r="A103" s="319" t="str">
        <f>VLOOKUP("B_101846",TBL_KS_sektory[],2,FALSE)</f>
        <v>Dopravní prostředky</v>
      </c>
      <c r="B103" s="127" t="s">
        <v>3299</v>
      </c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R103" t="str">
        <f t="shared" si="27"/>
        <v>Dopravní prostředky#Ostatní užití</v>
      </c>
    </row>
    <row r="104" spans="1:18" x14ac:dyDescent="0.25">
      <c r="A104" s="319" t="str">
        <f>VLOOKUP("B_101846",TBL_KS_sektory[],2,FALSE)</f>
        <v>Dopravní prostředky</v>
      </c>
      <c r="B104" s="127" t="s">
        <v>3296</v>
      </c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R104" t="str">
        <f t="shared" si="27"/>
        <v>Dopravní prostředky#Osvětlení a spotřebiče</v>
      </c>
    </row>
    <row r="105" spans="1:18" x14ac:dyDescent="0.25">
      <c r="A105" s="319" t="str">
        <f>VLOOKUP("B_101846",TBL_KS_sektory[],2,FALSE)</f>
        <v>Dopravní prostředky</v>
      </c>
      <c r="B105" s="127" t="s">
        <v>3295</v>
      </c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R105" t="str">
        <f t="shared" si="27"/>
        <v>Dopravní prostředky#Technologie</v>
      </c>
    </row>
    <row r="106" spans="1:18" x14ac:dyDescent="0.25">
      <c r="A106" s="319" t="str">
        <f>VLOOKUP("B_101846",TBL_KS_sektory[],2,FALSE)</f>
        <v>Dopravní prostředky</v>
      </c>
      <c r="B106" s="127" t="s">
        <v>3293</v>
      </c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R106" t="str">
        <f t="shared" si="27"/>
        <v>Dopravní prostředky#Vaření</v>
      </c>
    </row>
    <row r="107" spans="1:18" x14ac:dyDescent="0.25">
      <c r="A107" s="319" t="str">
        <f>VLOOKUP("B_101846",TBL_KS_sektory[],2,FALSE)</f>
        <v>Dopravní prostředky</v>
      </c>
      <c r="B107" s="127" t="s">
        <v>3297</v>
      </c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R107" t="str">
        <f t="shared" si="27"/>
        <v>Dopravní prostředky#Vytápění</v>
      </c>
    </row>
    <row r="108" spans="1:18" x14ac:dyDescent="0.25">
      <c r="A108" s="320"/>
      <c r="B108" s="127" t="s">
        <v>134</v>
      </c>
      <c r="C108" s="110">
        <f t="shared" ref="C108:D108" si="28">SUM(C101:C107)</f>
        <v>0</v>
      </c>
      <c r="D108" s="110">
        <f t="shared" si="28"/>
        <v>0</v>
      </c>
      <c r="E108" s="110">
        <f t="shared" ref="E108:O108" si="29">SUM(E101:E107)</f>
        <v>0</v>
      </c>
      <c r="F108" s="110">
        <f t="shared" si="29"/>
        <v>0</v>
      </c>
      <c r="G108" s="110">
        <f t="shared" si="29"/>
        <v>0</v>
      </c>
      <c r="H108" s="110">
        <f t="shared" si="29"/>
        <v>0</v>
      </c>
      <c r="I108" s="110">
        <f t="shared" si="29"/>
        <v>0</v>
      </c>
      <c r="J108" s="110">
        <f t="shared" si="29"/>
        <v>0</v>
      </c>
      <c r="K108" s="110">
        <f t="shared" si="29"/>
        <v>0</v>
      </c>
      <c r="L108" s="110">
        <f t="shared" si="29"/>
        <v>0</v>
      </c>
      <c r="M108" s="110">
        <f t="shared" si="29"/>
        <v>0</v>
      </c>
      <c r="N108" s="110">
        <f t="shared" si="29"/>
        <v>0</v>
      </c>
      <c r="O108" s="110">
        <f t="shared" si="29"/>
        <v>0</v>
      </c>
      <c r="R108" t="str">
        <f t="shared" si="27"/>
        <v>Dopravní prostředky#Celkem</v>
      </c>
    </row>
    <row r="111" spans="1:18" ht="45" x14ac:dyDescent="0.25">
      <c r="A111" s="134" t="s">
        <v>3177</v>
      </c>
      <c r="B111" s="134" t="s">
        <v>3298</v>
      </c>
      <c r="C111" s="131" t="s">
        <v>3267</v>
      </c>
      <c r="D111" s="131" t="s">
        <v>3268</v>
      </c>
      <c r="E111" s="131" t="s">
        <v>3273</v>
      </c>
      <c r="F111" s="131" t="s">
        <v>3253</v>
      </c>
      <c r="G111" s="131" t="s">
        <v>3274</v>
      </c>
      <c r="H111" s="131" t="s">
        <v>3209</v>
      </c>
      <c r="I111" s="131" t="s">
        <v>3210</v>
      </c>
      <c r="J111" s="131" t="s">
        <v>3252</v>
      </c>
      <c r="K111" s="135" t="s">
        <v>3269</v>
      </c>
      <c r="L111" s="135" t="s">
        <v>3270</v>
      </c>
      <c r="M111" s="135" t="s">
        <v>3271</v>
      </c>
      <c r="N111" s="135" t="s">
        <v>3272</v>
      </c>
      <c r="O111" s="135" t="s">
        <v>2959</v>
      </c>
    </row>
    <row r="112" spans="1:18" x14ac:dyDescent="0.25">
      <c r="A112" s="318" t="str">
        <f>VLOOKUP("B_101851",TBL_KS_sektory[],2,FALSE)</f>
        <v>Dřevařský průmysl</v>
      </c>
      <c r="B112" s="127" t="s">
        <v>3294</v>
      </c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R112" t="str">
        <f t="shared" ref="R112:R119" si="30">$A$112 &amp; "#" &amp; B112</f>
        <v>Dřevařský průmysl#Klimatizace</v>
      </c>
    </row>
    <row r="113" spans="1:18" x14ac:dyDescent="0.25">
      <c r="A113" s="319" t="str">
        <f>VLOOKUP("B_101851",TBL_KS_sektory[],2,FALSE)</f>
        <v>Dřevařský průmysl</v>
      </c>
      <c r="B113" s="127" t="s">
        <v>3292</v>
      </c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R113" t="str">
        <f t="shared" si="30"/>
        <v>Dřevařský průmysl#Ohřev vody</v>
      </c>
    </row>
    <row r="114" spans="1:18" x14ac:dyDescent="0.25">
      <c r="A114" s="319" t="str">
        <f>VLOOKUP("B_101851",TBL_KS_sektory[],2,FALSE)</f>
        <v>Dřevařský průmysl</v>
      </c>
      <c r="B114" s="127" t="s">
        <v>3299</v>
      </c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R114" t="str">
        <f t="shared" si="30"/>
        <v>Dřevařský průmysl#Ostatní užití</v>
      </c>
    </row>
    <row r="115" spans="1:18" x14ac:dyDescent="0.25">
      <c r="A115" s="319" t="str">
        <f>VLOOKUP("B_101851",TBL_KS_sektory[],2,FALSE)</f>
        <v>Dřevařský průmysl</v>
      </c>
      <c r="B115" s="127" t="s">
        <v>3296</v>
      </c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R115" t="str">
        <f t="shared" si="30"/>
        <v>Dřevařský průmysl#Osvětlení a spotřebiče</v>
      </c>
    </row>
    <row r="116" spans="1:18" x14ac:dyDescent="0.25">
      <c r="A116" s="319" t="str">
        <f>VLOOKUP("B_101851",TBL_KS_sektory[],2,FALSE)</f>
        <v>Dřevařský průmysl</v>
      </c>
      <c r="B116" s="127" t="s">
        <v>3295</v>
      </c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R116" t="str">
        <f t="shared" si="30"/>
        <v>Dřevařský průmysl#Technologie</v>
      </c>
    </row>
    <row r="117" spans="1:18" x14ac:dyDescent="0.25">
      <c r="A117" s="319" t="str">
        <f>VLOOKUP("B_101851",TBL_KS_sektory[],2,FALSE)</f>
        <v>Dřevařský průmysl</v>
      </c>
      <c r="B117" s="127" t="s">
        <v>3293</v>
      </c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R117" t="str">
        <f t="shared" si="30"/>
        <v>Dřevařský průmysl#Vaření</v>
      </c>
    </row>
    <row r="118" spans="1:18" x14ac:dyDescent="0.25">
      <c r="A118" s="319" t="str">
        <f>VLOOKUP("B_101851",TBL_KS_sektory[],2,FALSE)</f>
        <v>Dřevařský průmysl</v>
      </c>
      <c r="B118" s="127" t="s">
        <v>3297</v>
      </c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R118" t="str">
        <f t="shared" si="30"/>
        <v>Dřevařský průmysl#Vytápění</v>
      </c>
    </row>
    <row r="119" spans="1:18" x14ac:dyDescent="0.25">
      <c r="A119" s="320"/>
      <c r="B119" s="127" t="s">
        <v>134</v>
      </c>
      <c r="C119" s="110">
        <f t="shared" ref="C119:D119" si="31">SUM(C112:C118)</f>
        <v>0</v>
      </c>
      <c r="D119" s="110">
        <f t="shared" si="31"/>
        <v>0</v>
      </c>
      <c r="E119" s="110">
        <f t="shared" ref="E119:O119" si="32">SUM(E112:E118)</f>
        <v>0</v>
      </c>
      <c r="F119" s="110">
        <f t="shared" si="32"/>
        <v>0</v>
      </c>
      <c r="G119" s="110">
        <f t="shared" si="32"/>
        <v>0</v>
      </c>
      <c r="H119" s="110">
        <f t="shared" si="32"/>
        <v>0</v>
      </c>
      <c r="I119" s="110">
        <f t="shared" si="32"/>
        <v>0</v>
      </c>
      <c r="J119" s="110">
        <f t="shared" si="32"/>
        <v>0</v>
      </c>
      <c r="K119" s="110">
        <f t="shared" si="32"/>
        <v>0</v>
      </c>
      <c r="L119" s="110">
        <f t="shared" si="32"/>
        <v>0</v>
      </c>
      <c r="M119" s="110">
        <f t="shared" si="32"/>
        <v>0</v>
      </c>
      <c r="N119" s="110">
        <f t="shared" si="32"/>
        <v>0</v>
      </c>
      <c r="O119" s="110">
        <f t="shared" si="32"/>
        <v>0</v>
      </c>
      <c r="R119" t="str">
        <f t="shared" si="30"/>
        <v>Dřevařský průmysl#Celkem</v>
      </c>
    </row>
    <row r="122" spans="1:18" ht="45" x14ac:dyDescent="0.25">
      <c r="A122" s="134" t="s">
        <v>3177</v>
      </c>
      <c r="B122" s="134" t="s">
        <v>3298</v>
      </c>
      <c r="C122" s="131" t="s">
        <v>3267</v>
      </c>
      <c r="D122" s="131" t="s">
        <v>3268</v>
      </c>
      <c r="E122" s="131" t="s">
        <v>3273</v>
      </c>
      <c r="F122" s="131" t="s">
        <v>3253</v>
      </c>
      <c r="G122" s="131" t="s">
        <v>3274</v>
      </c>
      <c r="H122" s="131" t="s">
        <v>3209</v>
      </c>
      <c r="I122" s="131" t="s">
        <v>3210</v>
      </c>
      <c r="J122" s="131" t="s">
        <v>3252</v>
      </c>
      <c r="K122" s="135" t="s">
        <v>3269</v>
      </c>
      <c r="L122" s="135" t="s">
        <v>3270</v>
      </c>
      <c r="M122" s="135" t="s">
        <v>3271</v>
      </c>
      <c r="N122" s="135" t="s">
        <v>3272</v>
      </c>
      <c r="O122" s="135" t="s">
        <v>2959</v>
      </c>
    </row>
    <row r="123" spans="1:18" x14ac:dyDescent="0.25">
      <c r="A123" s="318" t="str">
        <f>VLOOKUP("B_101815",TBL_KS_sektory[],2,FALSE)</f>
        <v>Chemický a petrochemický průmysl</v>
      </c>
      <c r="B123" s="127" t="s">
        <v>3294</v>
      </c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R123" t="str">
        <f t="shared" ref="R123:R130" si="33">$A$123 &amp; "#" &amp; B123</f>
        <v>Chemický a petrochemický průmysl#Klimatizace</v>
      </c>
    </row>
    <row r="124" spans="1:18" x14ac:dyDescent="0.25">
      <c r="A124" s="319" t="str">
        <f>VLOOKUP("B_101815",TBL_KS_sektory[],2,FALSE)</f>
        <v>Chemický a petrochemický průmysl</v>
      </c>
      <c r="B124" s="127" t="s">
        <v>3292</v>
      </c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R124" t="str">
        <f t="shared" si="33"/>
        <v>Chemický a petrochemický průmysl#Ohřev vody</v>
      </c>
    </row>
    <row r="125" spans="1:18" x14ac:dyDescent="0.25">
      <c r="A125" s="319" t="str">
        <f>VLOOKUP("B_101815",TBL_KS_sektory[],2,FALSE)</f>
        <v>Chemický a petrochemický průmysl</v>
      </c>
      <c r="B125" s="127" t="s">
        <v>3299</v>
      </c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R125" t="str">
        <f t="shared" si="33"/>
        <v>Chemický a petrochemický průmysl#Ostatní užití</v>
      </c>
    </row>
    <row r="126" spans="1:18" x14ac:dyDescent="0.25">
      <c r="A126" s="319" t="str">
        <f>VLOOKUP("B_101815",TBL_KS_sektory[],2,FALSE)</f>
        <v>Chemický a petrochemický průmysl</v>
      </c>
      <c r="B126" s="127" t="s">
        <v>3296</v>
      </c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R126" t="str">
        <f t="shared" si="33"/>
        <v>Chemický a petrochemický průmysl#Osvětlení a spotřebiče</v>
      </c>
    </row>
    <row r="127" spans="1:18" x14ac:dyDescent="0.25">
      <c r="A127" s="319" t="str">
        <f>VLOOKUP("B_101815",TBL_KS_sektory[],2,FALSE)</f>
        <v>Chemický a petrochemický průmysl</v>
      </c>
      <c r="B127" s="127" t="s">
        <v>3295</v>
      </c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R127" t="str">
        <f t="shared" si="33"/>
        <v>Chemický a petrochemický průmysl#Technologie</v>
      </c>
    </row>
    <row r="128" spans="1:18" x14ac:dyDescent="0.25">
      <c r="A128" s="319" t="str">
        <f>VLOOKUP("B_101815",TBL_KS_sektory[],2,FALSE)</f>
        <v>Chemický a petrochemický průmysl</v>
      </c>
      <c r="B128" s="127" t="s">
        <v>3293</v>
      </c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R128" t="str">
        <f t="shared" si="33"/>
        <v>Chemický a petrochemický průmysl#Vaření</v>
      </c>
    </row>
    <row r="129" spans="1:18" x14ac:dyDescent="0.25">
      <c r="A129" s="319" t="str">
        <f>VLOOKUP("B_101815",TBL_KS_sektory[],2,FALSE)</f>
        <v>Chemický a petrochemický průmysl</v>
      </c>
      <c r="B129" s="127" t="s">
        <v>3297</v>
      </c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R129" t="str">
        <f t="shared" si="33"/>
        <v>Chemický a petrochemický průmysl#Vytápění</v>
      </c>
    </row>
    <row r="130" spans="1:18" x14ac:dyDescent="0.25">
      <c r="A130" s="320"/>
      <c r="B130" s="127" t="s">
        <v>134</v>
      </c>
      <c r="C130" s="110">
        <f t="shared" ref="C130:D130" si="34">SUM(C123:C129)</f>
        <v>0</v>
      </c>
      <c r="D130" s="110">
        <f t="shared" si="34"/>
        <v>0</v>
      </c>
      <c r="E130" s="110">
        <f t="shared" ref="E130:O130" si="35">SUM(E123:E129)</f>
        <v>0</v>
      </c>
      <c r="F130" s="110">
        <f t="shared" si="35"/>
        <v>0</v>
      </c>
      <c r="G130" s="110">
        <f t="shared" si="35"/>
        <v>0</v>
      </c>
      <c r="H130" s="110">
        <f t="shared" si="35"/>
        <v>0</v>
      </c>
      <c r="I130" s="110">
        <f t="shared" si="35"/>
        <v>0</v>
      </c>
      <c r="J130" s="110">
        <f t="shared" si="35"/>
        <v>0</v>
      </c>
      <c r="K130" s="110">
        <f t="shared" si="35"/>
        <v>0</v>
      </c>
      <c r="L130" s="110">
        <f t="shared" si="35"/>
        <v>0</v>
      </c>
      <c r="M130" s="110">
        <f t="shared" si="35"/>
        <v>0</v>
      </c>
      <c r="N130" s="110">
        <f t="shared" si="35"/>
        <v>0</v>
      </c>
      <c r="O130" s="110">
        <f t="shared" si="35"/>
        <v>0</v>
      </c>
      <c r="R130" t="str">
        <f t="shared" si="33"/>
        <v>Chemický a petrochemický průmysl#Celkem</v>
      </c>
    </row>
    <row r="133" spans="1:18" ht="45" x14ac:dyDescent="0.25">
      <c r="A133" s="134" t="s">
        <v>3177</v>
      </c>
      <c r="B133" s="134" t="s">
        <v>3298</v>
      </c>
      <c r="C133" s="131" t="s">
        <v>3267</v>
      </c>
      <c r="D133" s="131" t="s">
        <v>3268</v>
      </c>
      <c r="E133" s="131" t="s">
        <v>3273</v>
      </c>
      <c r="F133" s="131" t="s">
        <v>3253</v>
      </c>
      <c r="G133" s="131" t="s">
        <v>3274</v>
      </c>
      <c r="H133" s="131" t="s">
        <v>3209</v>
      </c>
      <c r="I133" s="131" t="s">
        <v>3210</v>
      </c>
      <c r="J133" s="131" t="s">
        <v>3252</v>
      </c>
      <c r="K133" s="135" t="s">
        <v>3269</v>
      </c>
      <c r="L133" s="135" t="s">
        <v>3270</v>
      </c>
      <c r="M133" s="135" t="s">
        <v>3271</v>
      </c>
      <c r="N133" s="135" t="s">
        <v>3272</v>
      </c>
      <c r="O133" s="135" t="s">
        <v>2959</v>
      </c>
    </row>
    <row r="134" spans="1:18" x14ac:dyDescent="0.25">
      <c r="A134" s="318" t="str">
        <f>VLOOKUP("B_101810",TBL_KS_sektory[],2,FALSE)</f>
        <v>Metalurgie neželezných kovů</v>
      </c>
      <c r="B134" s="127" t="s">
        <v>3294</v>
      </c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R134" t="str">
        <f t="shared" ref="R134:R141" si="36">$A$134 &amp; "#" &amp; B134</f>
        <v>Metalurgie neželezných kovů#Klimatizace</v>
      </c>
    </row>
    <row r="135" spans="1:18" x14ac:dyDescent="0.25">
      <c r="A135" s="319" t="str">
        <f>VLOOKUP("B_101810",TBL_KS_sektory[],2,FALSE)</f>
        <v>Metalurgie neželezných kovů</v>
      </c>
      <c r="B135" s="127" t="s">
        <v>3292</v>
      </c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R135" t="str">
        <f t="shared" si="36"/>
        <v>Metalurgie neželezných kovů#Ohřev vody</v>
      </c>
    </row>
    <row r="136" spans="1:18" x14ac:dyDescent="0.25">
      <c r="A136" s="319" t="str">
        <f>VLOOKUP("B_101810",TBL_KS_sektory[],2,FALSE)</f>
        <v>Metalurgie neželezných kovů</v>
      </c>
      <c r="B136" s="127" t="s">
        <v>3299</v>
      </c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R136" t="str">
        <f t="shared" si="36"/>
        <v>Metalurgie neželezných kovů#Ostatní užití</v>
      </c>
    </row>
    <row r="137" spans="1:18" x14ac:dyDescent="0.25">
      <c r="A137" s="319" t="str">
        <f>VLOOKUP("B_101810",TBL_KS_sektory[],2,FALSE)</f>
        <v>Metalurgie neželezných kovů</v>
      </c>
      <c r="B137" s="127" t="s">
        <v>3296</v>
      </c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R137" t="str">
        <f t="shared" si="36"/>
        <v>Metalurgie neželezných kovů#Osvětlení a spotřebiče</v>
      </c>
    </row>
    <row r="138" spans="1:18" x14ac:dyDescent="0.25">
      <c r="A138" s="319" t="str">
        <f>VLOOKUP("B_101810",TBL_KS_sektory[],2,FALSE)</f>
        <v>Metalurgie neželezných kovů</v>
      </c>
      <c r="B138" s="127" t="s">
        <v>3295</v>
      </c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R138" t="str">
        <f t="shared" si="36"/>
        <v>Metalurgie neželezných kovů#Technologie</v>
      </c>
    </row>
    <row r="139" spans="1:18" x14ac:dyDescent="0.25">
      <c r="A139" s="319" t="str">
        <f>VLOOKUP("B_101810",TBL_KS_sektory[],2,FALSE)</f>
        <v>Metalurgie neželezných kovů</v>
      </c>
      <c r="B139" s="127" t="s">
        <v>3293</v>
      </c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R139" t="str">
        <f t="shared" si="36"/>
        <v>Metalurgie neželezných kovů#Vaření</v>
      </c>
    </row>
    <row r="140" spans="1:18" x14ac:dyDescent="0.25">
      <c r="A140" s="319" t="str">
        <f>VLOOKUP("B_101810",TBL_KS_sektory[],2,FALSE)</f>
        <v>Metalurgie neželezných kovů</v>
      </c>
      <c r="B140" s="127" t="s">
        <v>3297</v>
      </c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R140" t="str">
        <f t="shared" si="36"/>
        <v>Metalurgie neželezných kovů#Vytápění</v>
      </c>
    </row>
    <row r="141" spans="1:18" x14ac:dyDescent="0.25">
      <c r="A141" s="320"/>
      <c r="B141" s="127" t="s">
        <v>134</v>
      </c>
      <c r="C141" s="110">
        <f t="shared" ref="C141:D141" si="37">SUM(C134:C140)</f>
        <v>0</v>
      </c>
      <c r="D141" s="110">
        <f t="shared" si="37"/>
        <v>0</v>
      </c>
      <c r="E141" s="110">
        <f t="shared" ref="E141:O141" si="38">SUM(E134:E140)</f>
        <v>0</v>
      </c>
      <c r="F141" s="110">
        <f t="shared" si="38"/>
        <v>0</v>
      </c>
      <c r="G141" s="110">
        <f t="shared" si="38"/>
        <v>0</v>
      </c>
      <c r="H141" s="110">
        <f t="shared" si="38"/>
        <v>0</v>
      </c>
      <c r="I141" s="110">
        <f t="shared" si="38"/>
        <v>0</v>
      </c>
      <c r="J141" s="110">
        <f t="shared" si="38"/>
        <v>0</v>
      </c>
      <c r="K141" s="110">
        <f t="shared" si="38"/>
        <v>0</v>
      </c>
      <c r="L141" s="110">
        <f t="shared" si="38"/>
        <v>0</v>
      </c>
      <c r="M141" s="110">
        <f t="shared" si="38"/>
        <v>0</v>
      </c>
      <c r="N141" s="110">
        <f t="shared" si="38"/>
        <v>0</v>
      </c>
      <c r="O141" s="110">
        <f t="shared" si="38"/>
        <v>0</v>
      </c>
      <c r="R141" t="str">
        <f t="shared" si="36"/>
        <v>Metalurgie neželezných kovů#Celkem</v>
      </c>
    </row>
    <row r="144" spans="1:18" ht="45" x14ac:dyDescent="0.25">
      <c r="A144" s="134" t="s">
        <v>3177</v>
      </c>
      <c r="B144" s="134" t="s">
        <v>3298</v>
      </c>
      <c r="C144" s="131" t="s">
        <v>3267</v>
      </c>
      <c r="D144" s="131" t="s">
        <v>3268</v>
      </c>
      <c r="E144" s="131" t="s">
        <v>3273</v>
      </c>
      <c r="F144" s="131" t="s">
        <v>3253</v>
      </c>
      <c r="G144" s="131" t="s">
        <v>3274</v>
      </c>
      <c r="H144" s="131" t="s">
        <v>3209</v>
      </c>
      <c r="I144" s="131" t="s">
        <v>3210</v>
      </c>
      <c r="J144" s="131" t="s">
        <v>3252</v>
      </c>
      <c r="K144" s="135" t="s">
        <v>3269</v>
      </c>
      <c r="L144" s="135" t="s">
        <v>3270</v>
      </c>
      <c r="M144" s="135" t="s">
        <v>3271</v>
      </c>
      <c r="N144" s="135" t="s">
        <v>3272</v>
      </c>
      <c r="O144" s="135" t="s">
        <v>2959</v>
      </c>
    </row>
    <row r="145" spans="1:18" x14ac:dyDescent="0.25">
      <c r="A145" s="318" t="str">
        <f>VLOOKUP("B_101805",TBL_KS_sektory[],2,FALSE)</f>
        <v>Metalurgie železných kovů</v>
      </c>
      <c r="B145" s="127" t="s">
        <v>3294</v>
      </c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R145" t="str">
        <f t="shared" ref="R145:R152" si="39">$A$145 &amp; "#" &amp; B145</f>
        <v>Metalurgie železných kovů#Klimatizace</v>
      </c>
    </row>
    <row r="146" spans="1:18" x14ac:dyDescent="0.25">
      <c r="A146" s="319" t="str">
        <f>VLOOKUP("B_101805",TBL_KS_sektory[],2,FALSE)</f>
        <v>Metalurgie železných kovů</v>
      </c>
      <c r="B146" s="127" t="s">
        <v>3292</v>
      </c>
      <c r="C146" s="146">
        <v>0.02</v>
      </c>
      <c r="D146" s="146"/>
      <c r="E146" s="146">
        <v>0.02</v>
      </c>
      <c r="F146" s="146"/>
      <c r="G146" s="146"/>
      <c r="H146" s="146">
        <v>0.02</v>
      </c>
      <c r="I146" s="146">
        <v>0.3</v>
      </c>
      <c r="J146" s="146"/>
      <c r="K146" s="146"/>
      <c r="L146" s="146"/>
      <c r="M146" s="146"/>
      <c r="N146" s="146"/>
      <c r="O146" s="146"/>
      <c r="R146" t="str">
        <f t="shared" si="39"/>
        <v>Metalurgie železných kovů#Ohřev vody</v>
      </c>
    </row>
    <row r="147" spans="1:18" x14ac:dyDescent="0.25">
      <c r="A147" s="319" t="str">
        <f>VLOOKUP("B_101805",TBL_KS_sektory[],2,FALSE)</f>
        <v>Metalurgie železných kovů</v>
      </c>
      <c r="B147" s="127" t="s">
        <v>3299</v>
      </c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R147" t="str">
        <f t="shared" si="39"/>
        <v>Metalurgie železných kovů#Ostatní užití</v>
      </c>
    </row>
    <row r="148" spans="1:18" x14ac:dyDescent="0.25">
      <c r="A148" s="319" t="str">
        <f>VLOOKUP("B_101805",TBL_KS_sektory[],2,FALSE)</f>
        <v>Metalurgie železných kovů</v>
      </c>
      <c r="B148" s="127" t="s">
        <v>3296</v>
      </c>
      <c r="C148" s="146"/>
      <c r="D148" s="146"/>
      <c r="E148" s="146"/>
      <c r="F148" s="146"/>
      <c r="G148" s="146"/>
      <c r="H148" s="146">
        <v>0.05</v>
      </c>
      <c r="I148" s="146"/>
      <c r="J148" s="146"/>
      <c r="K148" s="146"/>
      <c r="L148" s="146"/>
      <c r="M148" s="146"/>
      <c r="N148" s="146"/>
      <c r="O148" s="146"/>
      <c r="R148" t="str">
        <f t="shared" si="39"/>
        <v>Metalurgie železných kovů#Osvětlení a spotřebiče</v>
      </c>
    </row>
    <row r="149" spans="1:18" x14ac:dyDescent="0.25">
      <c r="A149" s="319" t="str">
        <f>VLOOKUP("B_101805",TBL_KS_sektory[],2,FALSE)</f>
        <v>Metalurgie železných kovů</v>
      </c>
      <c r="B149" s="127" t="s">
        <v>3295</v>
      </c>
      <c r="C149" s="146">
        <v>0.95</v>
      </c>
      <c r="D149" s="146"/>
      <c r="E149" s="146">
        <v>0.95</v>
      </c>
      <c r="F149" s="146"/>
      <c r="G149" s="146"/>
      <c r="H149" s="146">
        <v>0.9</v>
      </c>
      <c r="I149" s="146">
        <v>0.2</v>
      </c>
      <c r="J149" s="146"/>
      <c r="K149" s="146"/>
      <c r="L149" s="146"/>
      <c r="M149" s="146"/>
      <c r="N149" s="146"/>
      <c r="O149" s="146"/>
      <c r="R149" t="str">
        <f t="shared" si="39"/>
        <v>Metalurgie železných kovů#Technologie</v>
      </c>
    </row>
    <row r="150" spans="1:18" x14ac:dyDescent="0.25">
      <c r="A150" s="319" t="str">
        <f>VLOOKUP("B_101805",TBL_KS_sektory[],2,FALSE)</f>
        <v>Metalurgie železných kovů</v>
      </c>
      <c r="B150" s="127" t="s">
        <v>3293</v>
      </c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R150" t="str">
        <f t="shared" si="39"/>
        <v>Metalurgie železných kovů#Vaření</v>
      </c>
    </row>
    <row r="151" spans="1:18" x14ac:dyDescent="0.25">
      <c r="A151" s="319" t="str">
        <f>VLOOKUP("B_101805",TBL_KS_sektory[],2,FALSE)</f>
        <v>Metalurgie železných kovů</v>
      </c>
      <c r="B151" s="127" t="s">
        <v>3297</v>
      </c>
      <c r="C151" s="146">
        <v>0.03</v>
      </c>
      <c r="D151" s="146"/>
      <c r="E151" s="146">
        <v>0.03</v>
      </c>
      <c r="F151" s="146"/>
      <c r="G151" s="146"/>
      <c r="H151" s="146">
        <v>0.03</v>
      </c>
      <c r="I151" s="146">
        <v>0.5</v>
      </c>
      <c r="J151" s="146"/>
      <c r="K151" s="146"/>
      <c r="L151" s="146"/>
      <c r="M151" s="146"/>
      <c r="N151" s="146"/>
      <c r="O151" s="146"/>
      <c r="R151" t="str">
        <f t="shared" si="39"/>
        <v>Metalurgie železných kovů#Vytápění</v>
      </c>
    </row>
    <row r="152" spans="1:18" x14ac:dyDescent="0.25">
      <c r="A152" s="320"/>
      <c r="B152" s="127" t="s">
        <v>134</v>
      </c>
      <c r="C152" s="110">
        <f t="shared" ref="C152:D152" si="40">SUM(C145:C151)</f>
        <v>1</v>
      </c>
      <c r="D152" s="110">
        <f t="shared" si="40"/>
        <v>0</v>
      </c>
      <c r="E152" s="110">
        <f t="shared" ref="E152:O152" si="41">SUM(E145:E151)</f>
        <v>1</v>
      </c>
      <c r="F152" s="110">
        <f t="shared" si="41"/>
        <v>0</v>
      </c>
      <c r="G152" s="110">
        <f t="shared" si="41"/>
        <v>0</v>
      </c>
      <c r="H152" s="110">
        <f t="shared" si="41"/>
        <v>1</v>
      </c>
      <c r="I152" s="110">
        <f t="shared" si="41"/>
        <v>1</v>
      </c>
      <c r="J152" s="110">
        <f t="shared" si="41"/>
        <v>0</v>
      </c>
      <c r="K152" s="110">
        <f t="shared" si="41"/>
        <v>0</v>
      </c>
      <c r="L152" s="110">
        <f t="shared" si="41"/>
        <v>0</v>
      </c>
      <c r="M152" s="110">
        <f t="shared" si="41"/>
        <v>0</v>
      </c>
      <c r="N152" s="110">
        <f t="shared" si="41"/>
        <v>0</v>
      </c>
      <c r="O152" s="110">
        <f t="shared" si="41"/>
        <v>0</v>
      </c>
      <c r="R152" t="str">
        <f t="shared" si="39"/>
        <v>Metalurgie železných kovů#Celkem</v>
      </c>
    </row>
    <row r="155" spans="1:18" ht="45" x14ac:dyDescent="0.25">
      <c r="A155" s="134" t="s">
        <v>3177</v>
      </c>
      <c r="B155" s="134" t="s">
        <v>3298</v>
      </c>
      <c r="C155" s="131" t="s">
        <v>3267</v>
      </c>
      <c r="D155" s="131" t="s">
        <v>3268</v>
      </c>
      <c r="E155" s="131" t="s">
        <v>3273</v>
      </c>
      <c r="F155" s="131" t="s">
        <v>3253</v>
      </c>
      <c r="G155" s="131" t="s">
        <v>3274</v>
      </c>
      <c r="H155" s="131" t="s">
        <v>3209</v>
      </c>
      <c r="I155" s="131" t="s">
        <v>3210</v>
      </c>
      <c r="J155" s="131" t="s">
        <v>3252</v>
      </c>
      <c r="K155" s="135" t="s">
        <v>3269</v>
      </c>
      <c r="L155" s="135" t="s">
        <v>3270</v>
      </c>
      <c r="M155" s="135" t="s">
        <v>3271</v>
      </c>
      <c r="N155" s="135" t="s">
        <v>3272</v>
      </c>
      <c r="O155" s="135" t="s">
        <v>2959</v>
      </c>
    </row>
    <row r="156" spans="1:18" x14ac:dyDescent="0.25">
      <c r="A156" s="318" t="str">
        <f>VLOOKUP("B_101820",TBL_KS_sektory[],2,FALSE)</f>
        <v>Nekové materiály</v>
      </c>
      <c r="B156" s="127" t="s">
        <v>3294</v>
      </c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R156" t="str">
        <f t="shared" ref="R156:R163" si="42">$A$156 &amp; "#" &amp; B156</f>
        <v>Nekové materiály#Klimatizace</v>
      </c>
    </row>
    <row r="157" spans="1:18" x14ac:dyDescent="0.25">
      <c r="A157" s="319" t="str">
        <f>VLOOKUP("B_101820",TBL_KS_sektory[],2,FALSE)</f>
        <v>Nekové materiály</v>
      </c>
      <c r="B157" s="127" t="s">
        <v>3292</v>
      </c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R157" t="str">
        <f t="shared" si="42"/>
        <v>Nekové materiály#Ohřev vody</v>
      </c>
    </row>
    <row r="158" spans="1:18" x14ac:dyDescent="0.25">
      <c r="A158" s="319" t="str">
        <f>VLOOKUP("B_101820",TBL_KS_sektory[],2,FALSE)</f>
        <v>Nekové materiály</v>
      </c>
      <c r="B158" s="127" t="s">
        <v>3299</v>
      </c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R158" t="str">
        <f t="shared" si="42"/>
        <v>Nekové materiály#Ostatní užití</v>
      </c>
    </row>
    <row r="159" spans="1:18" x14ac:dyDescent="0.25">
      <c r="A159" s="319" t="str">
        <f>VLOOKUP("B_101820",TBL_KS_sektory[],2,FALSE)</f>
        <v>Nekové materiály</v>
      </c>
      <c r="B159" s="127" t="s">
        <v>3296</v>
      </c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R159" t="str">
        <f t="shared" si="42"/>
        <v>Nekové materiály#Osvětlení a spotřebiče</v>
      </c>
    </row>
    <row r="160" spans="1:18" x14ac:dyDescent="0.25">
      <c r="A160" s="319" t="str">
        <f>VLOOKUP("B_101820",TBL_KS_sektory[],2,FALSE)</f>
        <v>Nekové materiály</v>
      </c>
      <c r="B160" s="127" t="s">
        <v>3295</v>
      </c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R160" t="str">
        <f t="shared" si="42"/>
        <v>Nekové materiály#Technologie</v>
      </c>
    </row>
    <row r="161" spans="1:18" x14ac:dyDescent="0.25">
      <c r="A161" s="319" t="str">
        <f>VLOOKUP("B_101820",TBL_KS_sektory[],2,FALSE)</f>
        <v>Nekové materiály</v>
      </c>
      <c r="B161" s="127" t="s">
        <v>3293</v>
      </c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R161" t="str">
        <f t="shared" si="42"/>
        <v>Nekové materiály#Vaření</v>
      </c>
    </row>
    <row r="162" spans="1:18" x14ac:dyDescent="0.25">
      <c r="A162" s="319" t="str">
        <f>VLOOKUP("B_101820",TBL_KS_sektory[],2,FALSE)</f>
        <v>Nekové materiály</v>
      </c>
      <c r="B162" s="127" t="s">
        <v>3297</v>
      </c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R162" t="str">
        <f t="shared" si="42"/>
        <v>Nekové materiály#Vytápění</v>
      </c>
    </row>
    <row r="163" spans="1:18" x14ac:dyDescent="0.25">
      <c r="A163" s="320"/>
      <c r="B163" s="127" t="s">
        <v>134</v>
      </c>
      <c r="C163" s="110">
        <f t="shared" ref="C163:D163" si="43">SUM(C156:C162)</f>
        <v>0</v>
      </c>
      <c r="D163" s="110">
        <f t="shared" si="43"/>
        <v>0</v>
      </c>
      <c r="E163" s="110">
        <f t="shared" ref="E163:O163" si="44">SUM(E156:E162)</f>
        <v>0</v>
      </c>
      <c r="F163" s="110">
        <f t="shared" si="44"/>
        <v>0</v>
      </c>
      <c r="G163" s="110">
        <f t="shared" si="44"/>
        <v>0</v>
      </c>
      <c r="H163" s="110">
        <f t="shared" si="44"/>
        <v>0</v>
      </c>
      <c r="I163" s="110">
        <f t="shared" si="44"/>
        <v>0</v>
      </c>
      <c r="J163" s="110">
        <f t="shared" si="44"/>
        <v>0</v>
      </c>
      <c r="K163" s="110">
        <f t="shared" si="44"/>
        <v>0</v>
      </c>
      <c r="L163" s="110">
        <f t="shared" si="44"/>
        <v>0</v>
      </c>
      <c r="M163" s="110">
        <f t="shared" si="44"/>
        <v>0</v>
      </c>
      <c r="N163" s="110">
        <f t="shared" si="44"/>
        <v>0</v>
      </c>
      <c r="O163" s="110">
        <f t="shared" si="44"/>
        <v>0</v>
      </c>
      <c r="R163" t="str">
        <f t="shared" si="42"/>
        <v>Nekové materiály#Celkem</v>
      </c>
    </row>
    <row r="166" spans="1:18" ht="45" x14ac:dyDescent="0.25">
      <c r="A166" s="134" t="s">
        <v>3177</v>
      </c>
      <c r="B166" s="134" t="s">
        <v>3298</v>
      </c>
      <c r="C166" s="131" t="s">
        <v>3267</v>
      </c>
      <c r="D166" s="131" t="s">
        <v>3268</v>
      </c>
      <c r="E166" s="131" t="s">
        <v>3273</v>
      </c>
      <c r="F166" s="131" t="s">
        <v>3253</v>
      </c>
      <c r="G166" s="131" t="s">
        <v>3274</v>
      </c>
      <c r="H166" s="131" t="s">
        <v>3209</v>
      </c>
      <c r="I166" s="131" t="s">
        <v>3210</v>
      </c>
      <c r="J166" s="131" t="s">
        <v>3252</v>
      </c>
      <c r="K166" s="135" t="s">
        <v>3269</v>
      </c>
      <c r="L166" s="135" t="s">
        <v>3270</v>
      </c>
      <c r="M166" s="135" t="s">
        <v>3271</v>
      </c>
      <c r="N166" s="135" t="s">
        <v>3272</v>
      </c>
      <c r="O166" s="135" t="s">
        <v>2959</v>
      </c>
    </row>
    <row r="167" spans="1:18" x14ac:dyDescent="0.25">
      <c r="A167" s="318" t="str">
        <f>VLOOKUP("B_101853",TBL_KS_sektory[],2,FALSE)</f>
        <v>Ostatní průmysl</v>
      </c>
      <c r="B167" s="127" t="s">
        <v>3294</v>
      </c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R167" t="str">
        <f t="shared" ref="R167:R174" si="45">$A$167 &amp; "#" &amp; B167</f>
        <v>Ostatní průmysl#Klimatizace</v>
      </c>
    </row>
    <row r="168" spans="1:18" x14ac:dyDescent="0.25">
      <c r="A168" s="319" t="str">
        <f>VLOOKUP("B_101853",TBL_KS_sektory[],2,FALSE)</f>
        <v>Ostatní průmysl</v>
      </c>
      <c r="B168" s="127" t="s">
        <v>3292</v>
      </c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R168" t="str">
        <f t="shared" si="45"/>
        <v>Ostatní průmysl#Ohřev vody</v>
      </c>
    </row>
    <row r="169" spans="1:18" x14ac:dyDescent="0.25">
      <c r="A169" s="319" t="str">
        <f>VLOOKUP("B_101853",TBL_KS_sektory[],2,FALSE)</f>
        <v>Ostatní průmysl</v>
      </c>
      <c r="B169" s="127" t="s">
        <v>3299</v>
      </c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R169" t="str">
        <f t="shared" si="45"/>
        <v>Ostatní průmysl#Ostatní užití</v>
      </c>
    </row>
    <row r="170" spans="1:18" x14ac:dyDescent="0.25">
      <c r="A170" s="319" t="str">
        <f>VLOOKUP("B_101853",TBL_KS_sektory[],2,FALSE)</f>
        <v>Ostatní průmysl</v>
      </c>
      <c r="B170" s="127" t="s">
        <v>3296</v>
      </c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R170" t="str">
        <f t="shared" si="45"/>
        <v>Ostatní průmysl#Osvětlení a spotřebiče</v>
      </c>
    </row>
    <row r="171" spans="1:18" x14ac:dyDescent="0.25">
      <c r="A171" s="319" t="str">
        <f>VLOOKUP("B_101853",TBL_KS_sektory[],2,FALSE)</f>
        <v>Ostatní průmysl</v>
      </c>
      <c r="B171" s="127" t="s">
        <v>3295</v>
      </c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R171" t="str">
        <f t="shared" si="45"/>
        <v>Ostatní průmysl#Technologie</v>
      </c>
    </row>
    <row r="172" spans="1:18" x14ac:dyDescent="0.25">
      <c r="A172" s="319" t="str">
        <f>VLOOKUP("B_101853",TBL_KS_sektory[],2,FALSE)</f>
        <v>Ostatní průmysl</v>
      </c>
      <c r="B172" s="127" t="s">
        <v>3293</v>
      </c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R172" t="str">
        <f t="shared" si="45"/>
        <v>Ostatní průmysl#Vaření</v>
      </c>
    </row>
    <row r="173" spans="1:18" x14ac:dyDescent="0.25">
      <c r="A173" s="319" t="str">
        <f>VLOOKUP("B_101853",TBL_KS_sektory[],2,FALSE)</f>
        <v>Ostatní průmysl</v>
      </c>
      <c r="B173" s="127" t="s">
        <v>3297</v>
      </c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R173" t="str">
        <f t="shared" si="45"/>
        <v>Ostatní průmysl#Vytápění</v>
      </c>
    </row>
    <row r="174" spans="1:18" x14ac:dyDescent="0.25">
      <c r="A174" s="320"/>
      <c r="B174" s="127" t="s">
        <v>134</v>
      </c>
      <c r="C174" s="110">
        <f t="shared" ref="C174:D174" si="46">SUM(C167:C173)</f>
        <v>0</v>
      </c>
      <c r="D174" s="110">
        <f t="shared" si="46"/>
        <v>0</v>
      </c>
      <c r="E174" s="110">
        <f t="shared" ref="E174:O174" si="47">SUM(E167:E173)</f>
        <v>0</v>
      </c>
      <c r="F174" s="110">
        <f t="shared" si="47"/>
        <v>0</v>
      </c>
      <c r="G174" s="110">
        <f t="shared" si="47"/>
        <v>0</v>
      </c>
      <c r="H174" s="110">
        <f t="shared" si="47"/>
        <v>0</v>
      </c>
      <c r="I174" s="110">
        <f t="shared" si="47"/>
        <v>0</v>
      </c>
      <c r="J174" s="110">
        <f t="shared" si="47"/>
        <v>0</v>
      </c>
      <c r="K174" s="110">
        <f t="shared" si="47"/>
        <v>0</v>
      </c>
      <c r="L174" s="110">
        <f t="shared" si="47"/>
        <v>0</v>
      </c>
      <c r="M174" s="110">
        <f t="shared" si="47"/>
        <v>0</v>
      </c>
      <c r="N174" s="110">
        <f t="shared" si="47"/>
        <v>0</v>
      </c>
      <c r="O174" s="110">
        <f t="shared" si="47"/>
        <v>0</v>
      </c>
      <c r="R174" t="str">
        <f t="shared" si="45"/>
        <v>Ostatní průmysl#Celkem</v>
      </c>
    </row>
    <row r="177" spans="1:18" ht="45" x14ac:dyDescent="0.25">
      <c r="A177" s="134" t="s">
        <v>3177</v>
      </c>
      <c r="B177" s="134" t="s">
        <v>3298</v>
      </c>
      <c r="C177" s="131" t="s">
        <v>3267</v>
      </c>
      <c r="D177" s="131" t="s">
        <v>3268</v>
      </c>
      <c r="E177" s="131" t="s">
        <v>3273</v>
      </c>
      <c r="F177" s="131" t="s">
        <v>3253</v>
      </c>
      <c r="G177" s="131" t="s">
        <v>3274</v>
      </c>
      <c r="H177" s="131" t="s">
        <v>3209</v>
      </c>
      <c r="I177" s="131" t="s">
        <v>3210</v>
      </c>
      <c r="J177" s="131" t="s">
        <v>3252</v>
      </c>
      <c r="K177" s="135" t="s">
        <v>3269</v>
      </c>
      <c r="L177" s="135" t="s">
        <v>3270</v>
      </c>
      <c r="M177" s="135" t="s">
        <v>3271</v>
      </c>
      <c r="N177" s="135" t="s">
        <v>3272</v>
      </c>
      <c r="O177" s="135" t="s">
        <v>2959</v>
      </c>
    </row>
    <row r="178" spans="1:18" x14ac:dyDescent="0.25">
      <c r="A178" s="318" t="str">
        <f>VLOOKUP("B_101840",TBL_KS_sektory[],2,FALSE)</f>
        <v>Papír a celulóza</v>
      </c>
      <c r="B178" s="127" t="s">
        <v>3294</v>
      </c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R178" t="str">
        <f t="shared" ref="R178:R185" si="48">$A$178 &amp; "#" &amp; B178</f>
        <v>Papír a celulóza#Klimatizace</v>
      </c>
    </row>
    <row r="179" spans="1:18" x14ac:dyDescent="0.25">
      <c r="A179" s="319" t="str">
        <f>VLOOKUP("B_101840",TBL_KS_sektory[],2,FALSE)</f>
        <v>Papír a celulóza</v>
      </c>
      <c r="B179" s="127" t="s">
        <v>3292</v>
      </c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R179" t="str">
        <f t="shared" si="48"/>
        <v>Papír a celulóza#Ohřev vody</v>
      </c>
    </row>
    <row r="180" spans="1:18" x14ac:dyDescent="0.25">
      <c r="A180" s="319" t="str">
        <f>VLOOKUP("B_101840",TBL_KS_sektory[],2,FALSE)</f>
        <v>Papír a celulóza</v>
      </c>
      <c r="B180" s="127" t="s">
        <v>3299</v>
      </c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R180" t="str">
        <f t="shared" si="48"/>
        <v>Papír a celulóza#Ostatní užití</v>
      </c>
    </row>
    <row r="181" spans="1:18" x14ac:dyDescent="0.25">
      <c r="A181" s="319" t="str">
        <f>VLOOKUP("B_101840",TBL_KS_sektory[],2,FALSE)</f>
        <v>Papír a celulóza</v>
      </c>
      <c r="B181" s="127" t="s">
        <v>3296</v>
      </c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R181" t="str">
        <f t="shared" si="48"/>
        <v>Papír a celulóza#Osvětlení a spotřebiče</v>
      </c>
    </row>
    <row r="182" spans="1:18" x14ac:dyDescent="0.25">
      <c r="A182" s="319" t="str">
        <f>VLOOKUP("B_101840",TBL_KS_sektory[],2,FALSE)</f>
        <v>Papír a celulóza</v>
      </c>
      <c r="B182" s="127" t="s">
        <v>3295</v>
      </c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R182" t="str">
        <f t="shared" si="48"/>
        <v>Papír a celulóza#Technologie</v>
      </c>
    </row>
    <row r="183" spans="1:18" x14ac:dyDescent="0.25">
      <c r="A183" s="319" t="str">
        <f>VLOOKUP("B_101840",TBL_KS_sektory[],2,FALSE)</f>
        <v>Papír a celulóza</v>
      </c>
      <c r="B183" s="127" t="s">
        <v>3293</v>
      </c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R183" t="str">
        <f t="shared" si="48"/>
        <v>Papír a celulóza#Vaření</v>
      </c>
    </row>
    <row r="184" spans="1:18" x14ac:dyDescent="0.25">
      <c r="A184" s="319" t="str">
        <f>VLOOKUP("B_101840",TBL_KS_sektory[],2,FALSE)</f>
        <v>Papír a celulóza</v>
      </c>
      <c r="B184" s="127" t="s">
        <v>3297</v>
      </c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R184" t="str">
        <f t="shared" si="48"/>
        <v>Papír a celulóza#Vytápění</v>
      </c>
    </row>
    <row r="185" spans="1:18" x14ac:dyDescent="0.25">
      <c r="A185" s="320"/>
      <c r="B185" s="127" t="s">
        <v>134</v>
      </c>
      <c r="C185" s="110">
        <f t="shared" ref="C185:D185" si="49">SUM(C178:C184)</f>
        <v>0</v>
      </c>
      <c r="D185" s="110">
        <f t="shared" si="49"/>
        <v>0</v>
      </c>
      <c r="E185" s="110">
        <f t="shared" ref="E185:O185" si="50">SUM(E178:E184)</f>
        <v>0</v>
      </c>
      <c r="F185" s="110">
        <f t="shared" si="50"/>
        <v>0</v>
      </c>
      <c r="G185" s="110">
        <f t="shared" si="50"/>
        <v>0</v>
      </c>
      <c r="H185" s="110">
        <f t="shared" si="50"/>
        <v>0</v>
      </c>
      <c r="I185" s="110">
        <f t="shared" si="50"/>
        <v>0</v>
      </c>
      <c r="J185" s="110">
        <f t="shared" si="50"/>
        <v>0</v>
      </c>
      <c r="K185" s="110">
        <f t="shared" si="50"/>
        <v>0</v>
      </c>
      <c r="L185" s="110">
        <f t="shared" si="50"/>
        <v>0</v>
      </c>
      <c r="M185" s="110">
        <f t="shared" si="50"/>
        <v>0</v>
      </c>
      <c r="N185" s="110">
        <f t="shared" si="50"/>
        <v>0</v>
      </c>
      <c r="O185" s="110">
        <f t="shared" si="50"/>
        <v>0</v>
      </c>
      <c r="R185" t="str">
        <f t="shared" si="48"/>
        <v>Papír a celulóza#Celkem</v>
      </c>
    </row>
    <row r="188" spans="1:18" ht="45" x14ac:dyDescent="0.25">
      <c r="A188" s="134" t="s">
        <v>3177</v>
      </c>
      <c r="B188" s="134" t="s">
        <v>3298</v>
      </c>
      <c r="C188" s="131" t="s">
        <v>3267</v>
      </c>
      <c r="D188" s="131" t="s">
        <v>3268</v>
      </c>
      <c r="E188" s="131" t="s">
        <v>3273</v>
      </c>
      <c r="F188" s="131" t="s">
        <v>3253</v>
      </c>
      <c r="G188" s="131" t="s">
        <v>3274</v>
      </c>
      <c r="H188" s="131" t="s">
        <v>3209</v>
      </c>
      <c r="I188" s="131" t="s">
        <v>3210</v>
      </c>
      <c r="J188" s="131" t="s">
        <v>3252</v>
      </c>
      <c r="K188" s="135" t="s">
        <v>3269</v>
      </c>
      <c r="L188" s="135" t="s">
        <v>3270</v>
      </c>
      <c r="M188" s="135" t="s">
        <v>3271</v>
      </c>
      <c r="N188" s="135" t="s">
        <v>3272</v>
      </c>
      <c r="O188" s="135" t="s">
        <v>2959</v>
      </c>
    </row>
    <row r="189" spans="1:18" x14ac:dyDescent="0.25">
      <c r="A189" s="318" t="str">
        <f>VLOOKUP("B_101830",TBL_KS_sektory[],2,FALSE)</f>
        <v>Potraviny a tabák</v>
      </c>
      <c r="B189" s="127" t="s">
        <v>3294</v>
      </c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R189" t="str">
        <f t="shared" ref="R189:R196" si="51">$A$189 &amp; "#" &amp; B189</f>
        <v>Potraviny a tabák#Klimatizace</v>
      </c>
    </row>
    <row r="190" spans="1:18" x14ac:dyDescent="0.25">
      <c r="A190" s="319" t="str">
        <f>VLOOKUP("B_101830",TBL_KS_sektory[],2,FALSE)</f>
        <v>Potraviny a tabák</v>
      </c>
      <c r="B190" s="127" t="s">
        <v>3292</v>
      </c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R190" t="str">
        <f t="shared" si="51"/>
        <v>Potraviny a tabák#Ohřev vody</v>
      </c>
    </row>
    <row r="191" spans="1:18" x14ac:dyDescent="0.25">
      <c r="A191" s="319" t="str">
        <f>VLOOKUP("B_101830",TBL_KS_sektory[],2,FALSE)</f>
        <v>Potraviny a tabák</v>
      </c>
      <c r="B191" s="127" t="s">
        <v>3299</v>
      </c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R191" t="str">
        <f t="shared" si="51"/>
        <v>Potraviny a tabák#Ostatní užití</v>
      </c>
    </row>
    <row r="192" spans="1:18" x14ac:dyDescent="0.25">
      <c r="A192" s="319" t="str">
        <f>VLOOKUP("B_101830",TBL_KS_sektory[],2,FALSE)</f>
        <v>Potraviny a tabák</v>
      </c>
      <c r="B192" s="127" t="s">
        <v>3296</v>
      </c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R192" t="str">
        <f t="shared" si="51"/>
        <v>Potraviny a tabák#Osvětlení a spotřebiče</v>
      </c>
    </row>
    <row r="193" spans="1:18" x14ac:dyDescent="0.25">
      <c r="A193" s="319" t="str">
        <f>VLOOKUP("B_101830",TBL_KS_sektory[],2,FALSE)</f>
        <v>Potraviny a tabák</v>
      </c>
      <c r="B193" s="127" t="s">
        <v>3295</v>
      </c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R193" t="str">
        <f t="shared" si="51"/>
        <v>Potraviny a tabák#Technologie</v>
      </c>
    </row>
    <row r="194" spans="1:18" x14ac:dyDescent="0.25">
      <c r="A194" s="319" t="str">
        <f>VLOOKUP("B_101830",TBL_KS_sektory[],2,FALSE)</f>
        <v>Potraviny a tabák</v>
      </c>
      <c r="B194" s="127" t="s">
        <v>3293</v>
      </c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R194" t="str">
        <f t="shared" si="51"/>
        <v>Potraviny a tabák#Vaření</v>
      </c>
    </row>
    <row r="195" spans="1:18" x14ac:dyDescent="0.25">
      <c r="A195" s="319" t="str">
        <f>VLOOKUP("B_101830",TBL_KS_sektory[],2,FALSE)</f>
        <v>Potraviny a tabák</v>
      </c>
      <c r="B195" s="127" t="s">
        <v>3297</v>
      </c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R195" t="str">
        <f t="shared" si="51"/>
        <v>Potraviny a tabák#Vytápění</v>
      </c>
    </row>
    <row r="196" spans="1:18" x14ac:dyDescent="0.25">
      <c r="A196" s="320"/>
      <c r="B196" s="127" t="s">
        <v>134</v>
      </c>
      <c r="C196" s="110">
        <f t="shared" ref="C196:D196" si="52">SUM(C189:C195)</f>
        <v>0</v>
      </c>
      <c r="D196" s="110">
        <f t="shared" si="52"/>
        <v>0</v>
      </c>
      <c r="E196" s="110">
        <f t="shared" ref="E196:O196" si="53">SUM(E189:E195)</f>
        <v>0</v>
      </c>
      <c r="F196" s="110">
        <f t="shared" si="53"/>
        <v>0</v>
      </c>
      <c r="G196" s="110">
        <f t="shared" si="53"/>
        <v>0</v>
      </c>
      <c r="H196" s="110">
        <f t="shared" si="53"/>
        <v>0</v>
      </c>
      <c r="I196" s="110">
        <f t="shared" si="53"/>
        <v>0</v>
      </c>
      <c r="J196" s="110">
        <f t="shared" si="53"/>
        <v>0</v>
      </c>
      <c r="K196" s="110">
        <f t="shared" si="53"/>
        <v>0</v>
      </c>
      <c r="L196" s="110">
        <f t="shared" si="53"/>
        <v>0</v>
      </c>
      <c r="M196" s="110">
        <f t="shared" si="53"/>
        <v>0</v>
      </c>
      <c r="N196" s="110">
        <f t="shared" si="53"/>
        <v>0</v>
      </c>
      <c r="O196" s="110">
        <f t="shared" si="53"/>
        <v>0</v>
      </c>
      <c r="R196" t="str">
        <f t="shared" si="51"/>
        <v>Potraviny a tabák#Celkem</v>
      </c>
    </row>
    <row r="199" spans="1:18" ht="45" x14ac:dyDescent="0.25">
      <c r="A199" s="134" t="s">
        <v>3177</v>
      </c>
      <c r="B199" s="134" t="s">
        <v>3298</v>
      </c>
      <c r="C199" s="131" t="s">
        <v>3267</v>
      </c>
      <c r="D199" s="131" t="s">
        <v>3268</v>
      </c>
      <c r="E199" s="131" t="s">
        <v>3273</v>
      </c>
      <c r="F199" s="131" t="s">
        <v>3253</v>
      </c>
      <c r="G199" s="131" t="s">
        <v>3274</v>
      </c>
      <c r="H199" s="131" t="s">
        <v>3209</v>
      </c>
      <c r="I199" s="131" t="s">
        <v>3210</v>
      </c>
      <c r="J199" s="131" t="s">
        <v>3252</v>
      </c>
      <c r="K199" s="135" t="s">
        <v>3269</v>
      </c>
      <c r="L199" s="135" t="s">
        <v>3270</v>
      </c>
      <c r="M199" s="135" t="s">
        <v>3271</v>
      </c>
      <c r="N199" s="135" t="s">
        <v>3272</v>
      </c>
      <c r="O199" s="135" t="s">
        <v>2959</v>
      </c>
    </row>
    <row r="200" spans="1:18" x14ac:dyDescent="0.25">
      <c r="A200" s="318" t="str">
        <f>VLOOKUP("B_101307",TBL_KS_sektory[],2,FALSE)</f>
        <v>Rafinérie</v>
      </c>
      <c r="B200" s="127" t="s">
        <v>3294</v>
      </c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R200" t="str">
        <f t="shared" ref="R200:R207" si="54">$A$200 &amp; "#" &amp; B200</f>
        <v>Rafinérie#Klimatizace</v>
      </c>
    </row>
    <row r="201" spans="1:18" x14ac:dyDescent="0.25">
      <c r="A201" s="319" t="str">
        <f>VLOOKUP("B_101307",TBL_KS_sektory[],2,FALSE)</f>
        <v>Rafinérie</v>
      </c>
      <c r="B201" s="127" t="s">
        <v>3292</v>
      </c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R201" t="str">
        <f t="shared" si="54"/>
        <v>Rafinérie#Ohřev vody</v>
      </c>
    </row>
    <row r="202" spans="1:18" x14ac:dyDescent="0.25">
      <c r="A202" s="319" t="str">
        <f>VLOOKUP("B_101307",TBL_KS_sektory[],2,FALSE)</f>
        <v>Rafinérie</v>
      </c>
      <c r="B202" s="127" t="s">
        <v>3299</v>
      </c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R202" t="str">
        <f t="shared" si="54"/>
        <v>Rafinérie#Ostatní užití</v>
      </c>
    </row>
    <row r="203" spans="1:18" x14ac:dyDescent="0.25">
      <c r="A203" s="319" t="str">
        <f>VLOOKUP("B_101307",TBL_KS_sektory[],2,FALSE)</f>
        <v>Rafinérie</v>
      </c>
      <c r="B203" s="127" t="s">
        <v>3296</v>
      </c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R203" t="str">
        <f t="shared" si="54"/>
        <v>Rafinérie#Osvětlení a spotřebiče</v>
      </c>
    </row>
    <row r="204" spans="1:18" x14ac:dyDescent="0.25">
      <c r="A204" s="319" t="str">
        <f>VLOOKUP("B_101307",TBL_KS_sektory[],2,FALSE)</f>
        <v>Rafinérie</v>
      </c>
      <c r="B204" s="127" t="s">
        <v>3295</v>
      </c>
      <c r="C204" s="146"/>
      <c r="D204" s="146">
        <v>1</v>
      </c>
      <c r="E204" s="146">
        <v>1</v>
      </c>
      <c r="F204" s="146"/>
      <c r="G204" s="146"/>
      <c r="H204" s="146">
        <v>1</v>
      </c>
      <c r="I204" s="146">
        <v>1</v>
      </c>
      <c r="J204" s="146"/>
      <c r="K204" s="146"/>
      <c r="L204" s="146"/>
      <c r="M204" s="146"/>
      <c r="N204" s="146"/>
      <c r="O204" s="146"/>
      <c r="R204" t="str">
        <f t="shared" si="54"/>
        <v>Rafinérie#Technologie</v>
      </c>
    </row>
    <row r="205" spans="1:18" x14ac:dyDescent="0.25">
      <c r="A205" s="319" t="str">
        <f>VLOOKUP("B_101307",TBL_KS_sektory[],2,FALSE)</f>
        <v>Rafinérie</v>
      </c>
      <c r="B205" s="127" t="s">
        <v>3293</v>
      </c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R205" t="str">
        <f t="shared" si="54"/>
        <v>Rafinérie#Vaření</v>
      </c>
    </row>
    <row r="206" spans="1:18" x14ac:dyDescent="0.25">
      <c r="A206" s="319" t="str">
        <f>VLOOKUP("B_101307",TBL_KS_sektory[],2,FALSE)</f>
        <v>Rafinérie</v>
      </c>
      <c r="B206" s="127" t="s">
        <v>3297</v>
      </c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R206" t="str">
        <f t="shared" si="54"/>
        <v>Rafinérie#Vytápění</v>
      </c>
    </row>
    <row r="207" spans="1:18" x14ac:dyDescent="0.25">
      <c r="A207" s="320"/>
      <c r="B207" s="127" t="s">
        <v>134</v>
      </c>
      <c r="C207" s="110">
        <f t="shared" ref="C207:D207" si="55">SUM(C200:C206)</f>
        <v>0</v>
      </c>
      <c r="D207" s="110">
        <f t="shared" si="55"/>
        <v>1</v>
      </c>
      <c r="E207" s="110">
        <f t="shared" ref="E207:O207" si="56">SUM(E200:E206)</f>
        <v>1</v>
      </c>
      <c r="F207" s="110">
        <f t="shared" si="56"/>
        <v>0</v>
      </c>
      <c r="G207" s="110">
        <f t="shared" si="56"/>
        <v>0</v>
      </c>
      <c r="H207" s="110">
        <f t="shared" si="56"/>
        <v>1</v>
      </c>
      <c r="I207" s="110">
        <f t="shared" si="56"/>
        <v>1</v>
      </c>
      <c r="J207" s="110">
        <f t="shared" si="56"/>
        <v>0</v>
      </c>
      <c r="K207" s="110">
        <f t="shared" si="56"/>
        <v>0</v>
      </c>
      <c r="L207" s="110">
        <f t="shared" si="56"/>
        <v>0</v>
      </c>
      <c r="M207" s="110">
        <f t="shared" si="56"/>
        <v>0</v>
      </c>
      <c r="N207" s="110">
        <f t="shared" si="56"/>
        <v>0</v>
      </c>
      <c r="O207" s="110">
        <f t="shared" si="56"/>
        <v>0</v>
      </c>
      <c r="R207" t="str">
        <f t="shared" si="54"/>
        <v>Rafinérie#Celkem</v>
      </c>
    </row>
    <row r="210" spans="1:18" ht="45" x14ac:dyDescent="0.25">
      <c r="A210" s="134" t="s">
        <v>3177</v>
      </c>
      <c r="B210" s="134" t="s">
        <v>3298</v>
      </c>
      <c r="C210" s="131" t="s">
        <v>3267</v>
      </c>
      <c r="D210" s="131" t="s">
        <v>3268</v>
      </c>
      <c r="E210" s="131" t="s">
        <v>3273</v>
      </c>
      <c r="F210" s="131" t="s">
        <v>3253</v>
      </c>
      <c r="G210" s="131" t="s">
        <v>3274</v>
      </c>
      <c r="H210" s="131" t="s">
        <v>3209</v>
      </c>
      <c r="I210" s="131" t="s">
        <v>3210</v>
      </c>
      <c r="J210" s="131" t="s">
        <v>3252</v>
      </c>
      <c r="K210" s="135" t="s">
        <v>3269</v>
      </c>
      <c r="L210" s="135" t="s">
        <v>3270</v>
      </c>
      <c r="M210" s="135" t="s">
        <v>3271</v>
      </c>
      <c r="N210" s="135" t="s">
        <v>3272</v>
      </c>
      <c r="O210" s="135" t="s">
        <v>2959</v>
      </c>
    </row>
    <row r="211" spans="1:18" x14ac:dyDescent="0.25">
      <c r="A211" s="318" t="str">
        <f>VLOOKUP("B_101852",TBL_KS_sektory[],2,FALSE)</f>
        <v>Stavebnictví</v>
      </c>
      <c r="B211" s="127" t="s">
        <v>3294</v>
      </c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R211" t="str">
        <f t="shared" ref="R211:R218" si="57">$A$211 &amp; "#" &amp; B211</f>
        <v>Stavebnictví#Klimatizace</v>
      </c>
    </row>
    <row r="212" spans="1:18" x14ac:dyDescent="0.25">
      <c r="A212" s="319" t="str">
        <f>VLOOKUP("B_101852",TBL_KS_sektory[],2,FALSE)</f>
        <v>Stavebnictví</v>
      </c>
      <c r="B212" s="127" t="s">
        <v>3292</v>
      </c>
      <c r="C212" s="146">
        <v>0.3</v>
      </c>
      <c r="D212" s="146"/>
      <c r="E212" s="146">
        <v>0.28999999999999998</v>
      </c>
      <c r="F212" s="146">
        <v>0.3</v>
      </c>
      <c r="G212" s="146"/>
      <c r="H212" s="146">
        <v>0.05</v>
      </c>
      <c r="I212" s="146">
        <v>0.3</v>
      </c>
      <c r="J212" s="146"/>
      <c r="K212" s="146"/>
      <c r="L212" s="146"/>
      <c r="M212" s="146"/>
      <c r="N212" s="146"/>
      <c r="O212" s="146"/>
      <c r="R212" t="str">
        <f t="shared" si="57"/>
        <v>Stavebnictví#Ohřev vody</v>
      </c>
    </row>
    <row r="213" spans="1:18" x14ac:dyDescent="0.25">
      <c r="A213" s="319" t="str">
        <f>VLOOKUP("B_101852",TBL_KS_sektory[],2,FALSE)</f>
        <v>Stavebnictví</v>
      </c>
      <c r="B213" s="127" t="s">
        <v>3299</v>
      </c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R213" t="str">
        <f t="shared" si="57"/>
        <v>Stavebnictví#Ostatní užití</v>
      </c>
    </row>
    <row r="214" spans="1:18" x14ac:dyDescent="0.25">
      <c r="A214" s="319" t="str">
        <f>VLOOKUP("B_101852",TBL_KS_sektory[],2,FALSE)</f>
        <v>Stavebnictví</v>
      </c>
      <c r="B214" s="127" t="s">
        <v>3296</v>
      </c>
      <c r="C214" s="146"/>
      <c r="D214" s="146"/>
      <c r="E214" s="146"/>
      <c r="F214" s="146"/>
      <c r="G214" s="146"/>
      <c r="H214" s="146">
        <v>0.1</v>
      </c>
      <c r="I214" s="146"/>
      <c r="J214" s="146"/>
      <c r="K214" s="146"/>
      <c r="L214" s="146"/>
      <c r="M214" s="146"/>
      <c r="N214" s="146"/>
      <c r="O214" s="146"/>
      <c r="R214" t="str">
        <f t="shared" si="57"/>
        <v>Stavebnictví#Osvětlení a spotřebiče</v>
      </c>
    </row>
    <row r="215" spans="1:18" x14ac:dyDescent="0.25">
      <c r="A215" s="319" t="str">
        <f>VLOOKUP("B_101852",TBL_KS_sektory[],2,FALSE)</f>
        <v>Stavebnictví</v>
      </c>
      <c r="B215" s="127" t="s">
        <v>3295</v>
      </c>
      <c r="C215" s="146"/>
      <c r="D215" s="146">
        <v>1</v>
      </c>
      <c r="E215" s="146"/>
      <c r="F215" s="146"/>
      <c r="G215" s="146"/>
      <c r="H215" s="146">
        <v>0.8</v>
      </c>
      <c r="I215" s="146"/>
      <c r="J215" s="146"/>
      <c r="K215" s="146"/>
      <c r="L215" s="146"/>
      <c r="M215" s="146"/>
      <c r="N215" s="146"/>
      <c r="O215" s="146"/>
      <c r="R215" t="str">
        <f t="shared" si="57"/>
        <v>Stavebnictví#Technologie</v>
      </c>
    </row>
    <row r="216" spans="1:18" x14ac:dyDescent="0.25">
      <c r="A216" s="319" t="str">
        <f>VLOOKUP("B_101852",TBL_KS_sektory[],2,FALSE)</f>
        <v>Stavebnictví</v>
      </c>
      <c r="B216" s="127" t="s">
        <v>3293</v>
      </c>
      <c r="C216" s="146"/>
      <c r="D216" s="146"/>
      <c r="E216" s="146">
        <v>0.01</v>
      </c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R216" t="str">
        <f t="shared" si="57"/>
        <v>Stavebnictví#Vaření</v>
      </c>
    </row>
    <row r="217" spans="1:18" x14ac:dyDescent="0.25">
      <c r="A217" s="319" t="str">
        <f>VLOOKUP("B_101852",TBL_KS_sektory[],2,FALSE)</f>
        <v>Stavebnictví</v>
      </c>
      <c r="B217" s="127" t="s">
        <v>3297</v>
      </c>
      <c r="C217" s="146">
        <v>0.7</v>
      </c>
      <c r="D217" s="146"/>
      <c r="E217" s="146">
        <v>0.7</v>
      </c>
      <c r="F217" s="146">
        <v>0.7</v>
      </c>
      <c r="G217" s="146"/>
      <c r="H217" s="146">
        <v>0.05</v>
      </c>
      <c r="I217" s="146">
        <v>0.7</v>
      </c>
      <c r="J217" s="146"/>
      <c r="K217" s="146"/>
      <c r="L217" s="146"/>
      <c r="M217" s="146"/>
      <c r="N217" s="146"/>
      <c r="O217" s="146"/>
      <c r="R217" t="str">
        <f t="shared" si="57"/>
        <v>Stavebnictví#Vytápění</v>
      </c>
    </row>
    <row r="218" spans="1:18" x14ac:dyDescent="0.25">
      <c r="A218" s="320"/>
      <c r="B218" s="127" t="s">
        <v>134</v>
      </c>
      <c r="C218" s="110">
        <f t="shared" ref="C218:D218" si="58">SUM(C211:C217)</f>
        <v>1</v>
      </c>
      <c r="D218" s="110">
        <f t="shared" si="58"/>
        <v>1</v>
      </c>
      <c r="E218" s="110">
        <f t="shared" ref="E218:O218" si="59">SUM(E211:E217)</f>
        <v>1</v>
      </c>
      <c r="F218" s="110">
        <f t="shared" si="59"/>
        <v>1</v>
      </c>
      <c r="G218" s="110">
        <f t="shared" si="59"/>
        <v>0</v>
      </c>
      <c r="H218" s="110">
        <f t="shared" si="59"/>
        <v>1</v>
      </c>
      <c r="I218" s="110">
        <f t="shared" si="59"/>
        <v>1</v>
      </c>
      <c r="J218" s="110">
        <f t="shared" si="59"/>
        <v>0</v>
      </c>
      <c r="K218" s="110">
        <f t="shared" si="59"/>
        <v>0</v>
      </c>
      <c r="L218" s="110">
        <f t="shared" si="59"/>
        <v>0</v>
      </c>
      <c r="M218" s="110">
        <f t="shared" si="59"/>
        <v>0</v>
      </c>
      <c r="N218" s="110">
        <f t="shared" si="59"/>
        <v>0</v>
      </c>
      <c r="O218" s="110">
        <f t="shared" si="59"/>
        <v>0</v>
      </c>
      <c r="R218" t="str">
        <f t="shared" si="57"/>
        <v>Stavebnictví#Celkem</v>
      </c>
    </row>
    <row r="221" spans="1:18" ht="45" x14ac:dyDescent="0.25">
      <c r="A221" s="134" t="s">
        <v>3177</v>
      </c>
      <c r="B221" s="134" t="s">
        <v>3298</v>
      </c>
      <c r="C221" s="131" t="s">
        <v>3267</v>
      </c>
      <c r="D221" s="131" t="s">
        <v>3268</v>
      </c>
      <c r="E221" s="131" t="s">
        <v>3273</v>
      </c>
      <c r="F221" s="131" t="s">
        <v>3253</v>
      </c>
      <c r="G221" s="131" t="s">
        <v>3274</v>
      </c>
      <c r="H221" s="131" t="s">
        <v>3209</v>
      </c>
      <c r="I221" s="131" t="s">
        <v>3210</v>
      </c>
      <c r="J221" s="131" t="s">
        <v>3252</v>
      </c>
      <c r="K221" s="135" t="s">
        <v>3269</v>
      </c>
      <c r="L221" s="135" t="s">
        <v>3270</v>
      </c>
      <c r="M221" s="135" t="s">
        <v>3271</v>
      </c>
      <c r="N221" s="135" t="s">
        <v>3272</v>
      </c>
      <c r="O221" s="135" t="s">
        <v>2959</v>
      </c>
    </row>
    <row r="222" spans="1:18" x14ac:dyDescent="0.25">
      <c r="A222" s="318" t="str">
        <f>VLOOKUP("B_101847",TBL_KS_sektory[],2,FALSE)</f>
        <v>Strojírenství</v>
      </c>
      <c r="B222" s="127" t="s">
        <v>3294</v>
      </c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R222" t="str">
        <f t="shared" ref="R222:R229" si="60">$A$222 &amp; "#" &amp; B222</f>
        <v>Strojírenství#Klimatizace</v>
      </c>
    </row>
    <row r="223" spans="1:18" x14ac:dyDescent="0.25">
      <c r="A223" s="319" t="str">
        <f>VLOOKUP("B_101847",TBL_KS_sektory[],2,FALSE)</f>
        <v>Strojírenství</v>
      </c>
      <c r="B223" s="127" t="s">
        <v>3292</v>
      </c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R223" t="str">
        <f t="shared" si="60"/>
        <v>Strojírenství#Ohřev vody</v>
      </c>
    </row>
    <row r="224" spans="1:18" x14ac:dyDescent="0.25">
      <c r="A224" s="319" t="str">
        <f>VLOOKUP("B_101847",TBL_KS_sektory[],2,FALSE)</f>
        <v>Strojírenství</v>
      </c>
      <c r="B224" s="127" t="s">
        <v>3299</v>
      </c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R224" t="str">
        <f t="shared" si="60"/>
        <v>Strojírenství#Ostatní užití</v>
      </c>
    </row>
    <row r="225" spans="1:18" x14ac:dyDescent="0.25">
      <c r="A225" s="319" t="str">
        <f>VLOOKUP("B_101847",TBL_KS_sektory[],2,FALSE)</f>
        <v>Strojírenství</v>
      </c>
      <c r="B225" s="127" t="s">
        <v>3296</v>
      </c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R225" t="str">
        <f t="shared" si="60"/>
        <v>Strojírenství#Osvětlení a spotřebiče</v>
      </c>
    </row>
    <row r="226" spans="1:18" x14ac:dyDescent="0.25">
      <c r="A226" s="319" t="str">
        <f>VLOOKUP("B_101847",TBL_KS_sektory[],2,FALSE)</f>
        <v>Strojírenství</v>
      </c>
      <c r="B226" s="127" t="s">
        <v>3295</v>
      </c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R226" t="str">
        <f t="shared" si="60"/>
        <v>Strojírenství#Technologie</v>
      </c>
    </row>
    <row r="227" spans="1:18" x14ac:dyDescent="0.25">
      <c r="A227" s="319" t="str">
        <f>VLOOKUP("B_101847",TBL_KS_sektory[],2,FALSE)</f>
        <v>Strojírenství</v>
      </c>
      <c r="B227" s="127" t="s">
        <v>3293</v>
      </c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R227" t="str">
        <f t="shared" si="60"/>
        <v>Strojírenství#Vaření</v>
      </c>
    </row>
    <row r="228" spans="1:18" x14ac:dyDescent="0.25">
      <c r="A228" s="319" t="str">
        <f>VLOOKUP("B_101847",TBL_KS_sektory[],2,FALSE)</f>
        <v>Strojírenství</v>
      </c>
      <c r="B228" s="127" t="s">
        <v>3297</v>
      </c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R228" t="str">
        <f t="shared" si="60"/>
        <v>Strojírenství#Vytápění</v>
      </c>
    </row>
    <row r="229" spans="1:18" x14ac:dyDescent="0.25">
      <c r="A229" s="320"/>
      <c r="B229" s="127" t="s">
        <v>134</v>
      </c>
      <c r="C229" s="110">
        <f t="shared" ref="C229:D229" si="61">SUM(C222:C228)</f>
        <v>0</v>
      </c>
      <c r="D229" s="110">
        <f t="shared" si="61"/>
        <v>0</v>
      </c>
      <c r="E229" s="110">
        <f t="shared" ref="E229:O229" si="62">SUM(E222:E228)</f>
        <v>0</v>
      </c>
      <c r="F229" s="110">
        <f t="shared" si="62"/>
        <v>0</v>
      </c>
      <c r="G229" s="110">
        <f t="shared" si="62"/>
        <v>0</v>
      </c>
      <c r="H229" s="110">
        <f t="shared" si="62"/>
        <v>0</v>
      </c>
      <c r="I229" s="110">
        <f t="shared" si="62"/>
        <v>0</v>
      </c>
      <c r="J229" s="110">
        <f t="shared" si="62"/>
        <v>0</v>
      </c>
      <c r="K229" s="110">
        <f t="shared" si="62"/>
        <v>0</v>
      </c>
      <c r="L229" s="110">
        <f t="shared" si="62"/>
        <v>0</v>
      </c>
      <c r="M229" s="110">
        <f t="shared" si="62"/>
        <v>0</v>
      </c>
      <c r="N229" s="110">
        <f t="shared" si="62"/>
        <v>0</v>
      </c>
      <c r="O229" s="110">
        <f t="shared" si="62"/>
        <v>0</v>
      </c>
      <c r="R229" t="str">
        <f t="shared" si="60"/>
        <v>Strojírenství#Celkem</v>
      </c>
    </row>
    <row r="232" spans="1:18" ht="45" x14ac:dyDescent="0.25">
      <c r="A232" s="134" t="s">
        <v>3177</v>
      </c>
      <c r="B232" s="134" t="s">
        <v>3298</v>
      </c>
      <c r="C232" s="131" t="s">
        <v>3267</v>
      </c>
      <c r="D232" s="131" t="s">
        <v>3268</v>
      </c>
      <c r="E232" s="131" t="s">
        <v>3273</v>
      </c>
      <c r="F232" s="131" t="s">
        <v>3253</v>
      </c>
      <c r="G232" s="131" t="s">
        <v>3274</v>
      </c>
      <c r="H232" s="131" t="s">
        <v>3209</v>
      </c>
      <c r="I232" s="131" t="s">
        <v>3210</v>
      </c>
      <c r="J232" s="131" t="s">
        <v>3252</v>
      </c>
      <c r="K232" s="135" t="s">
        <v>3269</v>
      </c>
      <c r="L232" s="135" t="s">
        <v>3270</v>
      </c>
      <c r="M232" s="135" t="s">
        <v>3271</v>
      </c>
      <c r="N232" s="135" t="s">
        <v>3272</v>
      </c>
      <c r="O232" s="135" t="s">
        <v>2959</v>
      </c>
    </row>
    <row r="233" spans="1:18" x14ac:dyDescent="0.25">
      <c r="A233" s="318" t="str">
        <f>VLOOKUP("B_101835",TBL_KS_sektory[],2,FALSE)</f>
        <v>Textilní a kožedělný průmysl</v>
      </c>
      <c r="B233" s="127" t="s">
        <v>3294</v>
      </c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R233" t="str">
        <f t="shared" ref="R233:R240" si="63">$A$233 &amp; "#" &amp; B233</f>
        <v>Textilní a kožedělný průmysl#Klimatizace</v>
      </c>
    </row>
    <row r="234" spans="1:18" x14ac:dyDescent="0.25">
      <c r="A234" s="319" t="str">
        <f>VLOOKUP("B_101835",TBL_KS_sektory[],2,FALSE)</f>
        <v>Textilní a kožedělný průmysl</v>
      </c>
      <c r="B234" s="127" t="s">
        <v>3292</v>
      </c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R234" t="str">
        <f t="shared" si="63"/>
        <v>Textilní a kožedělný průmysl#Ohřev vody</v>
      </c>
    </row>
    <row r="235" spans="1:18" x14ac:dyDescent="0.25">
      <c r="A235" s="319" t="str">
        <f>VLOOKUP("B_101835",TBL_KS_sektory[],2,FALSE)</f>
        <v>Textilní a kožedělný průmysl</v>
      </c>
      <c r="B235" s="127" t="s">
        <v>3299</v>
      </c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R235" t="str">
        <f t="shared" si="63"/>
        <v>Textilní a kožedělný průmysl#Ostatní užití</v>
      </c>
    </row>
    <row r="236" spans="1:18" x14ac:dyDescent="0.25">
      <c r="A236" s="319" t="str">
        <f>VLOOKUP("B_101835",TBL_KS_sektory[],2,FALSE)</f>
        <v>Textilní a kožedělný průmysl</v>
      </c>
      <c r="B236" s="127" t="s">
        <v>3296</v>
      </c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R236" t="str">
        <f t="shared" si="63"/>
        <v>Textilní a kožedělný průmysl#Osvětlení a spotřebiče</v>
      </c>
    </row>
    <row r="237" spans="1:18" x14ac:dyDescent="0.25">
      <c r="A237" s="319" t="str">
        <f>VLOOKUP("B_101835",TBL_KS_sektory[],2,FALSE)</f>
        <v>Textilní a kožedělný průmysl</v>
      </c>
      <c r="B237" s="127" t="s">
        <v>3295</v>
      </c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R237" t="str">
        <f t="shared" si="63"/>
        <v>Textilní a kožedělný průmysl#Technologie</v>
      </c>
    </row>
    <row r="238" spans="1:18" x14ac:dyDescent="0.25">
      <c r="A238" s="319" t="str">
        <f>VLOOKUP("B_101835",TBL_KS_sektory[],2,FALSE)</f>
        <v>Textilní a kožedělný průmysl</v>
      </c>
      <c r="B238" s="127" t="s">
        <v>3293</v>
      </c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R238" t="str">
        <f t="shared" si="63"/>
        <v>Textilní a kožedělný průmysl#Vaření</v>
      </c>
    </row>
    <row r="239" spans="1:18" x14ac:dyDescent="0.25">
      <c r="A239" s="319" t="str">
        <f>VLOOKUP("B_101835",TBL_KS_sektory[],2,FALSE)</f>
        <v>Textilní a kožedělný průmysl</v>
      </c>
      <c r="B239" s="127" t="s">
        <v>3297</v>
      </c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R239" t="str">
        <f t="shared" si="63"/>
        <v>Textilní a kožedělný průmysl#Vytápění</v>
      </c>
    </row>
    <row r="240" spans="1:18" x14ac:dyDescent="0.25">
      <c r="A240" s="320"/>
      <c r="B240" s="127" t="s">
        <v>134</v>
      </c>
      <c r="C240" s="110">
        <f t="shared" ref="C240:D240" si="64">SUM(C233:C239)</f>
        <v>0</v>
      </c>
      <c r="D240" s="110">
        <f t="shared" si="64"/>
        <v>0</v>
      </c>
      <c r="E240" s="110">
        <f t="shared" ref="E240:O240" si="65">SUM(E233:E239)</f>
        <v>0</v>
      </c>
      <c r="F240" s="110">
        <f t="shared" si="65"/>
        <v>0</v>
      </c>
      <c r="G240" s="110">
        <f t="shared" si="65"/>
        <v>0</v>
      </c>
      <c r="H240" s="110">
        <f t="shared" si="65"/>
        <v>0</v>
      </c>
      <c r="I240" s="110">
        <f t="shared" si="65"/>
        <v>0</v>
      </c>
      <c r="J240" s="110">
        <f t="shared" si="65"/>
        <v>0</v>
      </c>
      <c r="K240" s="110">
        <f t="shared" si="65"/>
        <v>0</v>
      </c>
      <c r="L240" s="110">
        <f t="shared" si="65"/>
        <v>0</v>
      </c>
      <c r="M240" s="110">
        <f t="shared" si="65"/>
        <v>0</v>
      </c>
      <c r="N240" s="110">
        <f t="shared" si="65"/>
        <v>0</v>
      </c>
      <c r="O240" s="110">
        <f t="shared" si="65"/>
        <v>0</v>
      </c>
      <c r="R240" t="str">
        <f t="shared" si="63"/>
        <v>Textilní a kožedělný průmysl#Celkem</v>
      </c>
    </row>
    <row r="243" spans="1:18" ht="45" x14ac:dyDescent="0.25">
      <c r="A243" s="134" t="s">
        <v>3177</v>
      </c>
      <c r="B243" s="134" t="s">
        <v>3298</v>
      </c>
      <c r="C243" s="131" t="s">
        <v>3267</v>
      </c>
      <c r="D243" s="131" t="s">
        <v>3268</v>
      </c>
      <c r="E243" s="131" t="s">
        <v>3273</v>
      </c>
      <c r="F243" s="131" t="s">
        <v>3253</v>
      </c>
      <c r="G243" s="131" t="s">
        <v>3274</v>
      </c>
      <c r="H243" s="131" t="s">
        <v>3209</v>
      </c>
      <c r="I243" s="131" t="s">
        <v>3210</v>
      </c>
      <c r="J243" s="131" t="s">
        <v>3252</v>
      </c>
      <c r="K243" s="135" t="s">
        <v>3269</v>
      </c>
      <c r="L243" s="135" t="s">
        <v>3270</v>
      </c>
      <c r="M243" s="135" t="s">
        <v>3271</v>
      </c>
      <c r="N243" s="135" t="s">
        <v>3272</v>
      </c>
      <c r="O243" s="135" t="s">
        <v>2959</v>
      </c>
    </row>
    <row r="244" spans="1:18" x14ac:dyDescent="0.25">
      <c r="A244" s="318" t="str">
        <f>VLOOKUP("B_101825",TBL_KS_sektory[],2,FALSE)</f>
        <v>Zpracování tuhých paliv</v>
      </c>
      <c r="B244" s="127" t="s">
        <v>3294</v>
      </c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R244" t="str">
        <f t="shared" ref="R244:R251" si="66">$A$244 &amp; "#" &amp; B244</f>
        <v>Zpracování tuhých paliv#Klimatizace</v>
      </c>
    </row>
    <row r="245" spans="1:18" x14ac:dyDescent="0.25">
      <c r="A245" s="319" t="str">
        <f>VLOOKUP("B_101825",TBL_KS_sektory[],2,FALSE)</f>
        <v>Zpracování tuhých paliv</v>
      </c>
      <c r="B245" s="127" t="s">
        <v>3292</v>
      </c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R245" t="str">
        <f t="shared" si="66"/>
        <v>Zpracování tuhých paliv#Ohřev vody</v>
      </c>
    </row>
    <row r="246" spans="1:18" x14ac:dyDescent="0.25">
      <c r="A246" s="319" t="str">
        <f>VLOOKUP("B_101825",TBL_KS_sektory[],2,FALSE)</f>
        <v>Zpracování tuhých paliv</v>
      </c>
      <c r="B246" s="127" t="s">
        <v>3299</v>
      </c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R246" t="str">
        <f t="shared" si="66"/>
        <v>Zpracování tuhých paliv#Ostatní užití</v>
      </c>
    </row>
    <row r="247" spans="1:18" x14ac:dyDescent="0.25">
      <c r="A247" s="319" t="str">
        <f>VLOOKUP("B_101825",TBL_KS_sektory[],2,FALSE)</f>
        <v>Zpracování tuhých paliv</v>
      </c>
      <c r="B247" s="127" t="s">
        <v>3296</v>
      </c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R247" t="str">
        <f t="shared" si="66"/>
        <v>Zpracování tuhých paliv#Osvětlení a spotřebiče</v>
      </c>
    </row>
    <row r="248" spans="1:18" x14ac:dyDescent="0.25">
      <c r="A248" s="319" t="str">
        <f>VLOOKUP("B_101825",TBL_KS_sektory[],2,FALSE)</f>
        <v>Zpracování tuhých paliv</v>
      </c>
      <c r="B248" s="127" t="s">
        <v>3295</v>
      </c>
      <c r="C248" s="146"/>
      <c r="D248" s="146"/>
      <c r="E248" s="146">
        <v>1</v>
      </c>
      <c r="F248" s="146"/>
      <c r="G248" s="146"/>
      <c r="H248" s="146">
        <v>1</v>
      </c>
      <c r="I248" s="146">
        <v>1</v>
      </c>
      <c r="J248" s="146"/>
      <c r="K248" s="146"/>
      <c r="L248" s="146"/>
      <c r="M248" s="146"/>
      <c r="N248" s="146"/>
      <c r="O248" s="146"/>
      <c r="R248" t="str">
        <f t="shared" si="66"/>
        <v>Zpracování tuhých paliv#Technologie</v>
      </c>
    </row>
    <row r="249" spans="1:18" x14ac:dyDescent="0.25">
      <c r="A249" s="319" t="str">
        <f>VLOOKUP("B_101825",TBL_KS_sektory[],2,FALSE)</f>
        <v>Zpracování tuhých paliv</v>
      </c>
      <c r="B249" s="127" t="s">
        <v>3293</v>
      </c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R249" t="str">
        <f t="shared" si="66"/>
        <v>Zpracování tuhých paliv#Vaření</v>
      </c>
    </row>
    <row r="250" spans="1:18" x14ac:dyDescent="0.25">
      <c r="A250" s="319" t="str">
        <f>VLOOKUP("B_101825",TBL_KS_sektory[],2,FALSE)</f>
        <v>Zpracování tuhých paliv</v>
      </c>
      <c r="B250" s="127" t="s">
        <v>3297</v>
      </c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R250" t="str">
        <f t="shared" si="66"/>
        <v>Zpracování tuhých paliv#Vytápění</v>
      </c>
    </row>
    <row r="251" spans="1:18" x14ac:dyDescent="0.25">
      <c r="A251" s="320"/>
      <c r="B251" s="127" t="s">
        <v>134</v>
      </c>
      <c r="C251" s="110">
        <f t="shared" ref="C251:D251" si="67">SUM(C244:C250)</f>
        <v>0</v>
      </c>
      <c r="D251" s="110">
        <f t="shared" si="67"/>
        <v>0</v>
      </c>
      <c r="E251" s="110">
        <f t="shared" ref="E251:O251" si="68">SUM(E244:E250)</f>
        <v>1</v>
      </c>
      <c r="F251" s="110">
        <f t="shared" si="68"/>
        <v>0</v>
      </c>
      <c r="G251" s="110">
        <f t="shared" si="68"/>
        <v>0</v>
      </c>
      <c r="H251" s="110">
        <f t="shared" si="68"/>
        <v>1</v>
      </c>
      <c r="I251" s="110">
        <f t="shared" si="68"/>
        <v>1</v>
      </c>
      <c r="J251" s="110">
        <f t="shared" si="68"/>
        <v>0</v>
      </c>
      <c r="K251" s="110">
        <f t="shared" si="68"/>
        <v>0</v>
      </c>
      <c r="L251" s="110">
        <f t="shared" si="68"/>
        <v>0</v>
      </c>
      <c r="M251" s="110">
        <f t="shared" si="68"/>
        <v>0</v>
      </c>
      <c r="N251" s="110">
        <f t="shared" si="68"/>
        <v>0</v>
      </c>
      <c r="O251" s="110">
        <f t="shared" si="68"/>
        <v>0</v>
      </c>
      <c r="R251" t="str">
        <f t="shared" si="66"/>
        <v>Zpracování tuhých paliv#Celkem</v>
      </c>
    </row>
    <row r="254" spans="1:18" ht="45" x14ac:dyDescent="0.25">
      <c r="A254" s="134" t="s">
        <v>3177</v>
      </c>
      <c r="B254" s="134" t="s">
        <v>3298</v>
      </c>
      <c r="C254" s="131" t="s">
        <v>3267</v>
      </c>
      <c r="D254" s="131" t="s">
        <v>3268</v>
      </c>
      <c r="E254" s="131" t="s">
        <v>3273</v>
      </c>
      <c r="F254" s="131" t="s">
        <v>3253</v>
      </c>
      <c r="G254" s="131" t="s">
        <v>3274</v>
      </c>
      <c r="H254" s="131" t="s">
        <v>3209</v>
      </c>
      <c r="I254" s="131" t="s">
        <v>3210</v>
      </c>
      <c r="J254" s="131" t="s">
        <v>3252</v>
      </c>
      <c r="K254" s="135" t="s">
        <v>3269</v>
      </c>
      <c r="L254" s="135" t="s">
        <v>3270</v>
      </c>
      <c r="M254" s="135" t="s">
        <v>3271</v>
      </c>
      <c r="N254" s="135" t="s">
        <v>3272</v>
      </c>
      <c r="O254" s="135" t="s">
        <v>2959</v>
      </c>
    </row>
    <row r="255" spans="1:18" x14ac:dyDescent="0.25">
      <c r="A255" s="318" t="str">
        <f>VLOOKUP("B_102035",TBL_KS_sektory[],2,FALSE)</f>
        <v>Služby</v>
      </c>
      <c r="B255" s="127" t="s">
        <v>3294</v>
      </c>
      <c r="C255" s="146"/>
      <c r="D255" s="146"/>
      <c r="E255" s="146"/>
      <c r="F255" s="146"/>
      <c r="G255" s="146"/>
      <c r="H255" s="146">
        <v>0.05</v>
      </c>
      <c r="I255" s="146"/>
      <c r="J255" s="146"/>
      <c r="K255" s="146"/>
      <c r="L255" s="146"/>
      <c r="M255" s="146"/>
      <c r="N255" s="146"/>
      <c r="O255" s="146"/>
      <c r="R255" t="str">
        <f t="shared" ref="R255:R262" si="69">$A$255 &amp; "#" &amp; B255</f>
        <v>Služby#Klimatizace</v>
      </c>
    </row>
    <row r="256" spans="1:18" x14ac:dyDescent="0.25">
      <c r="A256" s="319" t="str">
        <f>VLOOKUP("B_102035",TBL_KS_sektory[],2,FALSE)</f>
        <v>Služby</v>
      </c>
      <c r="B256" s="127" t="s">
        <v>3292</v>
      </c>
      <c r="C256" s="146">
        <v>0.25</v>
      </c>
      <c r="D256" s="146">
        <v>0.25</v>
      </c>
      <c r="E256" s="146">
        <v>0.15</v>
      </c>
      <c r="F256" s="146"/>
      <c r="G256" s="146"/>
      <c r="H256" s="146">
        <v>0.2</v>
      </c>
      <c r="I256" s="146">
        <v>0.2</v>
      </c>
      <c r="J256" s="146">
        <v>0.9</v>
      </c>
      <c r="K256" s="146"/>
      <c r="L256" s="146"/>
      <c r="M256" s="146"/>
      <c r="N256" s="146"/>
      <c r="O256" s="146"/>
      <c r="R256" t="str">
        <f t="shared" si="69"/>
        <v>Služby#Ohřev vody</v>
      </c>
    </row>
    <row r="257" spans="1:18" x14ac:dyDescent="0.25">
      <c r="A257" s="319" t="str">
        <f>VLOOKUP("B_102035",TBL_KS_sektory[],2,FALSE)</f>
        <v>Služby</v>
      </c>
      <c r="B257" s="127" t="s">
        <v>3299</v>
      </c>
      <c r="C257" s="146"/>
      <c r="D257" s="146"/>
      <c r="E257" s="146"/>
      <c r="F257" s="146"/>
      <c r="G257" s="146"/>
      <c r="H257" s="146">
        <v>0.1</v>
      </c>
      <c r="I257" s="146"/>
      <c r="J257" s="146"/>
      <c r="K257" s="146"/>
      <c r="L257" s="146"/>
      <c r="M257" s="146"/>
      <c r="N257" s="146"/>
      <c r="O257" s="146"/>
      <c r="R257" t="str">
        <f t="shared" si="69"/>
        <v>Služby#Ostatní užití</v>
      </c>
    </row>
    <row r="258" spans="1:18" x14ac:dyDescent="0.25">
      <c r="A258" s="319" t="str">
        <f>VLOOKUP("B_102035",TBL_KS_sektory[],2,FALSE)</f>
        <v>Služby</v>
      </c>
      <c r="B258" s="127" t="s">
        <v>3296</v>
      </c>
      <c r="C258" s="146"/>
      <c r="D258" s="146"/>
      <c r="E258" s="146"/>
      <c r="F258" s="146"/>
      <c r="G258" s="146"/>
      <c r="H258" s="146">
        <v>0.3</v>
      </c>
      <c r="I258" s="146"/>
      <c r="J258" s="146"/>
      <c r="K258" s="146"/>
      <c r="L258" s="146"/>
      <c r="M258" s="146"/>
      <c r="N258" s="146"/>
      <c r="O258" s="146"/>
      <c r="R258" t="str">
        <f t="shared" si="69"/>
        <v>Služby#Osvětlení a spotřebiče</v>
      </c>
    </row>
    <row r="259" spans="1:18" x14ac:dyDescent="0.25">
      <c r="A259" s="319" t="str">
        <f>VLOOKUP("B_102035",TBL_KS_sektory[],2,FALSE)</f>
        <v>Služby</v>
      </c>
      <c r="B259" s="127" t="s">
        <v>3295</v>
      </c>
      <c r="C259" s="146"/>
      <c r="D259" s="146"/>
      <c r="E259" s="146"/>
      <c r="F259" s="146"/>
      <c r="G259" s="146"/>
      <c r="H259" s="146">
        <v>0.2</v>
      </c>
      <c r="I259" s="146"/>
      <c r="J259" s="146"/>
      <c r="K259" s="146"/>
      <c r="L259" s="146"/>
      <c r="M259" s="146"/>
      <c r="N259" s="146"/>
      <c r="O259" s="146"/>
      <c r="R259" t="str">
        <f t="shared" si="69"/>
        <v>Služby#Technologie</v>
      </c>
    </row>
    <row r="260" spans="1:18" x14ac:dyDescent="0.25">
      <c r="A260" s="319" t="str">
        <f>VLOOKUP("B_102035",TBL_KS_sektory[],2,FALSE)</f>
        <v>Služby</v>
      </c>
      <c r="B260" s="127" t="s">
        <v>3293</v>
      </c>
      <c r="C260" s="146"/>
      <c r="D260" s="146"/>
      <c r="E260" s="146">
        <v>0.05</v>
      </c>
      <c r="F260" s="146"/>
      <c r="G260" s="146"/>
      <c r="H260" s="146">
        <v>0.1</v>
      </c>
      <c r="I260" s="146"/>
      <c r="J260" s="146"/>
      <c r="K260" s="146"/>
      <c r="L260" s="146"/>
      <c r="M260" s="146"/>
      <c r="N260" s="146"/>
      <c r="O260" s="146"/>
      <c r="R260" t="str">
        <f t="shared" si="69"/>
        <v>Služby#Vaření</v>
      </c>
    </row>
    <row r="261" spans="1:18" x14ac:dyDescent="0.25">
      <c r="A261" s="319" t="str">
        <f>VLOOKUP("B_102035",TBL_KS_sektory[],2,FALSE)</f>
        <v>Služby</v>
      </c>
      <c r="B261" s="127" t="s">
        <v>3297</v>
      </c>
      <c r="C261" s="146">
        <v>0.75</v>
      </c>
      <c r="D261" s="146">
        <v>0.75</v>
      </c>
      <c r="E261" s="146">
        <v>0.8</v>
      </c>
      <c r="F261" s="146"/>
      <c r="G261" s="146"/>
      <c r="H261" s="146">
        <v>0.05</v>
      </c>
      <c r="I261" s="146">
        <v>0.8</v>
      </c>
      <c r="J261" s="146">
        <v>0.1</v>
      </c>
      <c r="K261" s="146"/>
      <c r="L261" s="146"/>
      <c r="M261" s="146"/>
      <c r="N261" s="146"/>
      <c r="O261" s="146"/>
      <c r="R261" t="str">
        <f t="shared" si="69"/>
        <v>Služby#Vytápění</v>
      </c>
    </row>
    <row r="262" spans="1:18" x14ac:dyDescent="0.25">
      <c r="A262" s="320"/>
      <c r="B262" s="127" t="s">
        <v>134</v>
      </c>
      <c r="C262" s="110">
        <f t="shared" ref="C262:D262" si="70">SUM(C255:C261)</f>
        <v>1</v>
      </c>
      <c r="D262" s="110">
        <f t="shared" si="70"/>
        <v>1</v>
      </c>
      <c r="E262" s="110">
        <f t="shared" ref="E262:O262" si="71">SUM(E255:E261)</f>
        <v>1</v>
      </c>
      <c r="F262" s="110">
        <f t="shared" si="71"/>
        <v>0</v>
      </c>
      <c r="G262" s="110">
        <f t="shared" si="71"/>
        <v>0</v>
      </c>
      <c r="H262" s="110">
        <f t="shared" si="71"/>
        <v>0.99999999999999989</v>
      </c>
      <c r="I262" s="110">
        <f t="shared" si="71"/>
        <v>1</v>
      </c>
      <c r="J262" s="110">
        <f t="shared" si="71"/>
        <v>1</v>
      </c>
      <c r="K262" s="110">
        <f t="shared" si="71"/>
        <v>0</v>
      </c>
      <c r="L262" s="110">
        <f t="shared" si="71"/>
        <v>0</v>
      </c>
      <c r="M262" s="110">
        <f t="shared" si="71"/>
        <v>0</v>
      </c>
      <c r="N262" s="110">
        <f t="shared" si="71"/>
        <v>0</v>
      </c>
      <c r="O262" s="110">
        <f t="shared" si="71"/>
        <v>0</v>
      </c>
      <c r="R262" t="str">
        <f t="shared" si="69"/>
        <v>Služby#Celkem</v>
      </c>
    </row>
    <row r="265" spans="1:18" ht="45" x14ac:dyDescent="0.25">
      <c r="A265" s="134" t="s">
        <v>3177</v>
      </c>
      <c r="B265" s="134" t="s">
        <v>3298</v>
      </c>
      <c r="C265" s="131" t="s">
        <v>3267</v>
      </c>
      <c r="D265" s="131" t="s">
        <v>3268</v>
      </c>
      <c r="E265" s="131" t="s">
        <v>3273</v>
      </c>
      <c r="F265" s="131" t="s">
        <v>3253</v>
      </c>
      <c r="G265" s="131" t="s">
        <v>3274</v>
      </c>
      <c r="H265" s="131" t="s">
        <v>3209</v>
      </c>
      <c r="I265" s="131" t="s">
        <v>3210</v>
      </c>
      <c r="J265" s="131" t="s">
        <v>3252</v>
      </c>
      <c r="K265" s="135" t="s">
        <v>3269</v>
      </c>
      <c r="L265" s="135" t="s">
        <v>3270</v>
      </c>
      <c r="M265" s="135" t="s">
        <v>3271</v>
      </c>
      <c r="N265" s="135" t="s">
        <v>3272</v>
      </c>
      <c r="O265" s="135" t="s">
        <v>2959</v>
      </c>
    </row>
    <row r="266" spans="1:18" x14ac:dyDescent="0.25">
      <c r="A266" s="318" t="str">
        <f>VLOOKUP("B_102030",TBL_KS_sektory[],2,FALSE)</f>
        <v>Zemědělství</v>
      </c>
      <c r="B266" s="127" t="s">
        <v>3294</v>
      </c>
      <c r="C266" s="146"/>
      <c r="D266" s="146"/>
      <c r="E266" s="146"/>
      <c r="F266" s="146"/>
      <c r="G266" s="146"/>
      <c r="H266" s="146">
        <v>0.1</v>
      </c>
      <c r="I266" s="146"/>
      <c r="J266" s="146"/>
      <c r="K266" s="146"/>
      <c r="L266" s="146"/>
      <c r="M266" s="146"/>
      <c r="N266" s="146"/>
      <c r="O266" s="146"/>
      <c r="R266" t="str">
        <f t="shared" ref="R266:R273" si="72">$A$266 &amp; "#" &amp; B266</f>
        <v>Zemědělství#Klimatizace</v>
      </c>
    </row>
    <row r="267" spans="1:18" x14ac:dyDescent="0.25">
      <c r="A267" s="319" t="str">
        <f>VLOOKUP("B_102030",TBL_KS_sektory[],2,FALSE)</f>
        <v>Zemědělství</v>
      </c>
      <c r="B267" s="127" t="s">
        <v>3292</v>
      </c>
      <c r="C267" s="146">
        <v>0.3</v>
      </c>
      <c r="D267" s="146"/>
      <c r="E267" s="146">
        <v>0.28999999999999998</v>
      </c>
      <c r="F267" s="146">
        <v>0.3</v>
      </c>
      <c r="G267" s="146"/>
      <c r="H267" s="146">
        <v>0.2</v>
      </c>
      <c r="I267" s="146">
        <v>0.3</v>
      </c>
      <c r="J267" s="146"/>
      <c r="K267" s="146"/>
      <c r="L267" s="146"/>
      <c r="M267" s="146"/>
      <c r="N267" s="146"/>
      <c r="O267" s="146"/>
      <c r="R267" t="str">
        <f t="shared" si="72"/>
        <v>Zemědělství#Ohřev vody</v>
      </c>
    </row>
    <row r="268" spans="1:18" x14ac:dyDescent="0.25">
      <c r="A268" s="319" t="str">
        <f>VLOOKUP("B_102030",TBL_KS_sektory[],2,FALSE)</f>
        <v>Zemědělství</v>
      </c>
      <c r="B268" s="127" t="s">
        <v>3299</v>
      </c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R268" t="str">
        <f t="shared" si="72"/>
        <v>Zemědělství#Ostatní užití</v>
      </c>
    </row>
    <row r="269" spans="1:18" x14ac:dyDescent="0.25">
      <c r="A269" s="319" t="str">
        <f>VLOOKUP("B_102030",TBL_KS_sektory[],2,FALSE)</f>
        <v>Zemědělství</v>
      </c>
      <c r="B269" s="127" t="s">
        <v>3296</v>
      </c>
      <c r="C269" s="146"/>
      <c r="D269" s="146"/>
      <c r="E269" s="146"/>
      <c r="F269" s="146"/>
      <c r="G269" s="146"/>
      <c r="H269" s="146">
        <v>0.2</v>
      </c>
      <c r="I269" s="146"/>
      <c r="J269" s="146"/>
      <c r="K269" s="146"/>
      <c r="L269" s="146"/>
      <c r="M269" s="146"/>
      <c r="N269" s="146"/>
      <c r="O269" s="146"/>
      <c r="R269" t="str">
        <f t="shared" si="72"/>
        <v>Zemědělství#Osvětlení a spotřebiče</v>
      </c>
    </row>
    <row r="270" spans="1:18" x14ac:dyDescent="0.25">
      <c r="A270" s="319" t="str">
        <f>VLOOKUP("B_102030",TBL_KS_sektory[],2,FALSE)</f>
        <v>Zemědělství</v>
      </c>
      <c r="B270" s="127" t="s">
        <v>3295</v>
      </c>
      <c r="C270" s="146"/>
      <c r="D270" s="146">
        <v>1</v>
      </c>
      <c r="E270" s="146">
        <v>0.1</v>
      </c>
      <c r="F270" s="146">
        <v>0.1</v>
      </c>
      <c r="G270" s="146"/>
      <c r="H270" s="146">
        <v>0.25</v>
      </c>
      <c r="I270" s="146"/>
      <c r="J270" s="146"/>
      <c r="K270" s="146"/>
      <c r="L270" s="146"/>
      <c r="M270" s="146"/>
      <c r="N270" s="146"/>
      <c r="O270" s="146"/>
      <c r="R270" t="str">
        <f t="shared" si="72"/>
        <v>Zemědělství#Technologie</v>
      </c>
    </row>
    <row r="271" spans="1:18" x14ac:dyDescent="0.25">
      <c r="A271" s="319" t="str">
        <f>VLOOKUP("B_102030",TBL_KS_sektory[],2,FALSE)</f>
        <v>Zemědělství</v>
      </c>
      <c r="B271" s="127" t="s">
        <v>3293</v>
      </c>
      <c r="C271" s="146"/>
      <c r="D271" s="146"/>
      <c r="E271" s="146">
        <v>0.01</v>
      </c>
      <c r="F271" s="146">
        <v>0</v>
      </c>
      <c r="G271" s="146"/>
      <c r="H271" s="146">
        <v>0.02</v>
      </c>
      <c r="I271" s="146"/>
      <c r="J271" s="146"/>
      <c r="K271" s="146"/>
      <c r="L271" s="146"/>
      <c r="M271" s="146"/>
      <c r="N271" s="146"/>
      <c r="O271" s="146"/>
      <c r="R271" t="str">
        <f t="shared" si="72"/>
        <v>Zemědělství#Vaření</v>
      </c>
    </row>
    <row r="272" spans="1:18" x14ac:dyDescent="0.25">
      <c r="A272" s="319" t="str">
        <f>VLOOKUP("B_102030",TBL_KS_sektory[],2,FALSE)</f>
        <v>Zemědělství</v>
      </c>
      <c r="B272" s="127" t="s">
        <v>3297</v>
      </c>
      <c r="C272" s="146">
        <v>0.7</v>
      </c>
      <c r="D272" s="146"/>
      <c r="E272" s="146">
        <v>0.6</v>
      </c>
      <c r="F272" s="146">
        <v>0.6</v>
      </c>
      <c r="G272" s="146"/>
      <c r="H272" s="146">
        <v>0.23</v>
      </c>
      <c r="I272" s="146">
        <v>0.7</v>
      </c>
      <c r="J272" s="146"/>
      <c r="K272" s="146"/>
      <c r="L272" s="146"/>
      <c r="M272" s="146"/>
      <c r="N272" s="146"/>
      <c r="O272" s="146"/>
      <c r="R272" t="str">
        <f t="shared" si="72"/>
        <v>Zemědělství#Vytápění</v>
      </c>
    </row>
    <row r="273" spans="1:18" x14ac:dyDescent="0.25">
      <c r="A273" s="320"/>
      <c r="B273" s="127" t="s">
        <v>134</v>
      </c>
      <c r="C273" s="110">
        <f t="shared" ref="C273:D273" si="73">SUM(C266:C272)</f>
        <v>1</v>
      </c>
      <c r="D273" s="110">
        <f t="shared" si="73"/>
        <v>1</v>
      </c>
      <c r="E273" s="110">
        <f t="shared" ref="E273:O273" si="74">SUM(E266:E272)</f>
        <v>1</v>
      </c>
      <c r="F273" s="110">
        <f t="shared" si="74"/>
        <v>1</v>
      </c>
      <c r="G273" s="110">
        <f t="shared" si="74"/>
        <v>0</v>
      </c>
      <c r="H273" s="110">
        <f t="shared" si="74"/>
        <v>1</v>
      </c>
      <c r="I273" s="110">
        <f t="shared" si="74"/>
        <v>1</v>
      </c>
      <c r="J273" s="110">
        <f t="shared" si="74"/>
        <v>0</v>
      </c>
      <c r="K273" s="110">
        <f t="shared" si="74"/>
        <v>0</v>
      </c>
      <c r="L273" s="110">
        <f t="shared" si="74"/>
        <v>0</v>
      </c>
      <c r="M273" s="110">
        <f t="shared" si="74"/>
        <v>0</v>
      </c>
      <c r="N273" s="110">
        <f t="shared" si="74"/>
        <v>0</v>
      </c>
      <c r="O273" s="110">
        <f t="shared" si="74"/>
        <v>0</v>
      </c>
      <c r="R273" t="str">
        <f t="shared" si="72"/>
        <v>Zemědělství#Celkem</v>
      </c>
    </row>
  </sheetData>
  <sheetProtection sheet="1" objects="1" scenarios="1"/>
  <sortState ref="B2:O8">
    <sortCondition ref="B2"/>
  </sortState>
  <mergeCells count="25">
    <mergeCell ref="A222:A229"/>
    <mergeCell ref="A233:A240"/>
    <mergeCell ref="A244:A251"/>
    <mergeCell ref="A255:A262"/>
    <mergeCell ref="A266:A273"/>
    <mergeCell ref="A167:A174"/>
    <mergeCell ref="A178:A185"/>
    <mergeCell ref="A189:A196"/>
    <mergeCell ref="A200:A207"/>
    <mergeCell ref="A211:A218"/>
    <mergeCell ref="A112:A119"/>
    <mergeCell ref="A123:A130"/>
    <mergeCell ref="A134:A141"/>
    <mergeCell ref="A145:A152"/>
    <mergeCell ref="A156:A163"/>
    <mergeCell ref="A57:A64"/>
    <mergeCell ref="A68:A75"/>
    <mergeCell ref="A79:A86"/>
    <mergeCell ref="A90:A97"/>
    <mergeCell ref="A101:A108"/>
    <mergeCell ref="A2:A9"/>
    <mergeCell ref="A13:A20"/>
    <mergeCell ref="A24:A31"/>
    <mergeCell ref="A35:A42"/>
    <mergeCell ref="A46:A53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00B050"/>
  </sheetPr>
  <dimension ref="A1:P67"/>
  <sheetViews>
    <sheetView topLeftCell="C3" workbookViewId="0">
      <pane ySplit="2" topLeftCell="A5" activePane="bottomLeft" state="frozen"/>
      <selection activeCell="C3" sqref="C3"/>
      <selection pane="bottomLeft" activeCell="C5" sqref="C5"/>
    </sheetView>
  </sheetViews>
  <sheetFormatPr defaultRowHeight="15" x14ac:dyDescent="0.25"/>
  <cols>
    <col min="1" max="1" width="14.42578125" hidden="1" customWidth="1"/>
    <col min="2" max="2" width="0" hidden="1" customWidth="1"/>
    <col min="3" max="3" width="29.85546875" customWidth="1"/>
    <col min="4" max="16" width="9.7109375" customWidth="1"/>
  </cols>
  <sheetData>
    <row r="1" spans="1:16" hidden="1" x14ac:dyDescent="0.25">
      <c r="D1" t="s">
        <v>3130</v>
      </c>
      <c r="E1" t="s">
        <v>3129</v>
      </c>
      <c r="F1" t="s">
        <v>3131</v>
      </c>
      <c r="G1" t="s">
        <v>3134</v>
      </c>
      <c r="H1" t="s">
        <v>3132</v>
      </c>
      <c r="I1" t="s">
        <v>3254</v>
      </c>
      <c r="J1" t="s">
        <v>3255</v>
      </c>
      <c r="K1" t="s">
        <v>3256</v>
      </c>
      <c r="L1" t="s">
        <v>3153</v>
      </c>
      <c r="M1" t="s">
        <v>2962</v>
      </c>
      <c r="N1" t="s">
        <v>3156</v>
      </c>
      <c r="O1" t="s">
        <v>3154</v>
      </c>
      <c r="P1" s="2" t="s">
        <v>2959</v>
      </c>
    </row>
    <row r="2" spans="1:16" hidden="1" x14ac:dyDescent="0.25"/>
    <row r="3" spans="1:16" ht="21" x14ac:dyDescent="0.25">
      <c r="C3" s="133" t="s">
        <v>3245</v>
      </c>
      <c r="D3" s="148">
        <f>Emisní_faktory!B1</f>
        <v>2015</v>
      </c>
    </row>
    <row r="4" spans="1:16" ht="21" x14ac:dyDescent="0.25">
      <c r="C4" s="133" t="s">
        <v>3362</v>
      </c>
      <c r="D4" s="205">
        <f>MAX(NIR_roky!$1:$1)</f>
        <v>2015</v>
      </c>
      <c r="F4" s="206" t="s">
        <v>3363</v>
      </c>
    </row>
    <row r="6" spans="1:16" ht="45" x14ac:dyDescent="0.25">
      <c r="C6" s="133" t="s">
        <v>3331</v>
      </c>
      <c r="D6" s="131" t="s">
        <v>3267</v>
      </c>
      <c r="E6" s="131" t="s">
        <v>3268</v>
      </c>
      <c r="F6" s="131" t="s">
        <v>3273</v>
      </c>
      <c r="G6" s="131" t="s">
        <v>3253</v>
      </c>
      <c r="H6" s="131" t="s">
        <v>3274</v>
      </c>
      <c r="I6" s="131" t="s">
        <v>3209</v>
      </c>
      <c r="J6" s="131" t="s">
        <v>3210</v>
      </c>
      <c r="K6" s="131" t="s">
        <v>3252</v>
      </c>
      <c r="L6" s="135" t="s">
        <v>3269</v>
      </c>
      <c r="M6" s="135" t="s">
        <v>3270</v>
      </c>
      <c r="N6" s="135" t="s">
        <v>3271</v>
      </c>
      <c r="O6" s="135" t="s">
        <v>3272</v>
      </c>
      <c r="P6" s="135" t="s">
        <v>2959</v>
      </c>
    </row>
    <row r="7" spans="1:16" x14ac:dyDescent="0.25">
      <c r="A7" t="s">
        <v>3170</v>
      </c>
      <c r="C7" s="127" t="s">
        <v>3243</v>
      </c>
      <c r="D7" s="149">
        <f ca="1">IF(ISNUMBER(IFERROR(INDEX(NIR!$B$5:$B$287,MATCH($A7 &amp; "#" &amp; D$1,NIR!$H$5:$H$287,0)),0)),IFERROR(INDEX(NIR!$B$5:$B$287,MATCH($A7 &amp; "#" &amp; D$1,NIR!$H$5:$H$287,0)),0),0)</f>
        <v>96.63184356580588</v>
      </c>
      <c r="E7" s="149">
        <f ca="1">IF(ISNUMBER(IFERROR(INDEX(NIR!$B$5:$B$287,MATCH($A7 &amp; "#" &amp; E$1,NIR!$H$5:$H$287,0)),0)),IFERROR(INDEX(NIR!$B$5:$B$287,MATCH($A7 &amp; "#" &amp; E$1,NIR!$H$5:$H$287,0)),0),0)</f>
        <v>65.856520538472424</v>
      </c>
      <c r="F7" s="149">
        <f ca="1">IF(ISNUMBER(IFERROR(INDEX(NIR!$B$5:$B$287,MATCH($A7 &amp; "#" &amp; F$1,NIR!$H$5:$H$287,0)),0)),IFERROR(INDEX(NIR!$B$5:$B$287,MATCH($A7 &amp; "#" &amp; F$1,NIR!$H$5:$H$287,0)),0),0)</f>
        <v>55.420243567147281</v>
      </c>
      <c r="G7" s="149">
        <v>0</v>
      </c>
      <c r="H7" s="149">
        <f ca="1">IF(ISNUMBER(IFERROR(INDEX(NIR!$B$5:$B$287,MATCH($A7 &amp; "#" &amp; H$1,NIR!$H$5:$H$287,0)),0)),IFERROR(INDEX(NIR!$B$5:$B$287,MATCH($A7 &amp; "#" &amp; H$1,NIR!$H$5:$H$287,0)),0),0)</f>
        <v>0</v>
      </c>
      <c r="I7" s="149">
        <f ca="1">EF_E_a_T!$B$33</f>
        <v>175.29552531614274</v>
      </c>
      <c r="J7" s="149">
        <f ca="1">EF_E_a_T!$E$33</f>
        <v>92.722797433910699</v>
      </c>
      <c r="K7" s="149">
        <v>0</v>
      </c>
      <c r="L7" s="149">
        <f>IF(ISNUMBER(IFERROR(INDEX(NIR!$B$5:$B$287,MATCH($A7 &amp; "#" &amp; L$1,NIR!$H$5:$H$287,0)),0)),IFERROR(INDEX(NIR!$B$5:$B$287,MATCH($A7 &amp; "#" &amp; L$1,NIR!$H$5:$H$287,0)),0),0)</f>
        <v>0</v>
      </c>
      <c r="M7" s="149">
        <f>IF(ISNUMBER(IFERROR(INDEX(NIR!$B$5:$B$287,MATCH($A7 &amp; "#" &amp; M$1,NIR!$H$5:$H$287,0)),0)),IFERROR(INDEX(NIR!$B$5:$B$287,MATCH($A7 &amp; "#" &amp; M$1,NIR!$H$5:$H$287,0)),0),0)</f>
        <v>0</v>
      </c>
      <c r="N7" s="149">
        <f>IF(ISNUMBER(IFERROR(INDEX(NIR!$B$5:$B$287,MATCH($A7 &amp; "#" &amp; N$1,NIR!$H$5:$H$287,0)),0)),IFERROR(INDEX(NIR!$B$5:$B$287,MATCH($A7 &amp; "#" &amp; N$1,NIR!$H$5:$H$287,0)),0),0)</f>
        <v>0</v>
      </c>
      <c r="O7" s="149">
        <f>IF(ISNUMBER(IFERROR(INDEX(NIR!$B$5:$B$287,MATCH($A7 &amp; "#" &amp; O$1,NIR!$H$5:$H$287,0)),0)),IFERROR(INDEX(NIR!$B$5:$B$287,MATCH($A7 &amp; "#" &amp; O$1,NIR!$H$5:$H$287,0)),0),0)</f>
        <v>0</v>
      </c>
      <c r="P7" s="149">
        <f>IF(ISNUMBER(IFERROR(INDEX(NIR!$B$5:$B$287,MATCH($A7 &amp; "#" &amp; P$1,NIR!$H$5:$H$287,0)),0)),IFERROR(INDEX(NIR!$B$5:$B$287,MATCH($A7 &amp; "#" &amp; P$1,NIR!$H$5:$H$287,0)),0),0)</f>
        <v>0</v>
      </c>
    </row>
    <row r="8" spans="1:16" x14ac:dyDescent="0.25">
      <c r="A8" t="s">
        <v>3168</v>
      </c>
      <c r="C8" s="127" t="s">
        <v>3242</v>
      </c>
      <c r="D8" s="149">
        <f ca="1">IF(ISNUMBER(IFERROR(INDEX(NIR!$B$5:$B$287,MATCH($A8 &amp; "#" &amp; D$1,NIR!$H$5:$H$287,0)),0)),IFERROR(INDEX(NIR!$B$5:$B$287,MATCH($A8 &amp; "#" &amp; D$1,NIR!$H$5:$H$287,0)),0),0)</f>
        <v>98.637122251419527</v>
      </c>
      <c r="E8" s="149">
        <f ca="1">IF(ISNUMBER(IFERROR(INDEX(NIR!$B$5:$B$287,MATCH($A8 &amp; "#" &amp; E$1,NIR!$H$5:$H$287,0)),0)),IFERROR(INDEX(NIR!$B$5:$B$287,MATCH($A8 &amp; "#" &amp; E$1,NIR!$H$5:$H$287,0)),0),0)</f>
        <v>72.542780968600624</v>
      </c>
      <c r="F8" s="149">
        <f ca="1">IF(ISNUMBER(IFERROR(INDEX(NIR!$B$5:$B$287,MATCH($A8 &amp; "#" &amp; F$1,NIR!$H$5:$H$287,0)),0)),IFERROR(INDEX(NIR!$B$5:$B$287,MATCH($A8 &amp; "#" &amp; F$1,NIR!$H$5:$H$287,0)),0),0)</f>
        <v>55.42024356714726</v>
      </c>
      <c r="G8" s="149">
        <v>0</v>
      </c>
      <c r="H8" s="149">
        <f ca="1">IF(ISNUMBER(IFERROR(INDEX(NIR!$B$5:$B$287,MATCH($A8 &amp; "#" &amp; H$1,NIR!$H$5:$H$287,0)),0)),IFERROR(INDEX(NIR!$B$5:$B$287,MATCH($A8 &amp; "#" &amp; H$1,NIR!$H$5:$H$287,0)),0),0)</f>
        <v>0</v>
      </c>
      <c r="I8" s="149">
        <f ca="1">EF_E_a_T!$B$33</f>
        <v>175.29552531614274</v>
      </c>
      <c r="J8" s="149">
        <f ca="1">EF_E_a_T!$E$33</f>
        <v>92.722797433910699</v>
      </c>
      <c r="K8" s="149">
        <v>0</v>
      </c>
      <c r="L8" s="149">
        <f>IF(ISNUMBER(IFERROR(INDEX(NIR!$B$5:$B$287,MATCH($A8 &amp; "#" &amp; L$1,NIR!$H$5:$H$287,0)),0)),IFERROR(INDEX(NIR!$B$5:$B$287,MATCH($A8 &amp; "#" &amp; L$1,NIR!$H$5:$H$287,0)),0),0)</f>
        <v>0</v>
      </c>
      <c r="M8" s="149">
        <f>IF(ISNUMBER(IFERROR(INDEX(NIR!$B$5:$B$287,MATCH($A8 &amp; "#" &amp; M$1,NIR!$H$5:$H$287,0)),0)),IFERROR(INDEX(NIR!$B$5:$B$287,MATCH($A8 &amp; "#" &amp; M$1,NIR!$H$5:$H$287,0)),0),0)</f>
        <v>0</v>
      </c>
      <c r="N8" s="149">
        <f>IF(ISNUMBER(IFERROR(INDEX(NIR!$B$5:$B$287,MATCH($A8 &amp; "#" &amp; N$1,NIR!$H$5:$H$287,0)),0)),IFERROR(INDEX(NIR!$B$5:$B$287,MATCH($A8 &amp; "#" &amp; N$1,NIR!$H$5:$H$287,0)),0),0)</f>
        <v>0</v>
      </c>
      <c r="O8" s="149">
        <f>IF(ISNUMBER(IFERROR(INDEX(NIR!$B$5:$B$287,MATCH($A8 &amp; "#" &amp; O$1,NIR!$H$5:$H$287,0)),0)),IFERROR(INDEX(NIR!$B$5:$B$287,MATCH($A8 &amp; "#" &amp; O$1,NIR!$H$5:$H$287,0)),0),0)</f>
        <v>0</v>
      </c>
      <c r="P8" s="149">
        <f>IF(ISNUMBER(IFERROR(INDEX(NIR!$B$5:$B$287,MATCH($A8 &amp; "#" &amp; P$1,NIR!$H$5:$H$287,0)),0)),IFERROR(INDEX(NIR!$B$5:$B$287,MATCH($A8 &amp; "#" &amp; P$1,NIR!$H$5:$H$287,0)),0),0)</f>
        <v>0</v>
      </c>
    </row>
    <row r="9" spans="1:16" x14ac:dyDescent="0.25">
      <c r="A9" t="s">
        <v>3151</v>
      </c>
      <c r="C9" s="127" t="s">
        <v>3257</v>
      </c>
      <c r="D9" s="149">
        <f ca="1">IF(ISNUMBER(IFERROR(INDEX(NIR!$B$5:$B$287,MATCH($A9 &amp; "#" &amp; D$1,NIR!$H$5:$H$287,0)),0)),IFERROR(INDEX(NIR!$B$5:$B$287,MATCH($A9 &amp; "#" &amp; D$1,NIR!$H$5:$H$287,0)),0),0)</f>
        <v>0</v>
      </c>
      <c r="E9" s="149">
        <f ca="1">IF(ISNUMBER(IFERROR(INDEX(NIR!$B$5:$B$287,MATCH($A9 &amp; "#" &amp; E$1,NIR!$H$5:$H$287,0)),0)),IFERROR(INDEX(NIR!$B$5:$B$287,MATCH($A9 &amp; "#" &amp; E$1,NIR!$H$5:$H$287,0)),0),0)</f>
        <v>72.62001345254663</v>
      </c>
      <c r="F9" s="149">
        <f ca="1">IF(ISNUMBER(IFERROR(INDEX(NIR!$B$5:$B$287,MATCH($A9 &amp; "#" &amp; F$1,NIR!$H$5:$H$287,0)),0)),IFERROR(INDEX(NIR!$B$5:$B$287,MATCH($A9 &amp; "#" &amp; F$1,NIR!$H$5:$H$287,0)),0),0)</f>
        <v>52.432033843213432</v>
      </c>
      <c r="G9" s="149">
        <v>0</v>
      </c>
      <c r="H9" s="149">
        <f ca="1">IF(ISNUMBER(IFERROR(INDEX(NIR!$B$5:$B$287,MATCH($A9 &amp; "#" &amp; H$1,NIR!$H$5:$H$287,0)),0)),IFERROR(INDEX(NIR!$B$5:$B$287,MATCH($A9 &amp; "#" &amp; H$1,NIR!$H$5:$H$287,0)),0),0)</f>
        <v>0</v>
      </c>
      <c r="I9" s="149">
        <f ca="1">EF_E_a_T!$B$33</f>
        <v>175.29552531614274</v>
      </c>
      <c r="J9" s="149">
        <v>0</v>
      </c>
      <c r="K9" s="149">
        <v>0</v>
      </c>
      <c r="L9" s="149">
        <f>IF(ISNUMBER(IFERROR(INDEX(NIR!$B$5:$B$287,MATCH($A9 &amp; "#" &amp; L$1,NIR!$H$5:$H$287,0)),0)),IFERROR(INDEX(NIR!$B$5:$B$287,MATCH($A9 &amp; "#" &amp; L$1,NIR!$H$5:$H$287,0)),0),0)</f>
        <v>0</v>
      </c>
      <c r="M9" s="149">
        <f>IF(ISNUMBER(IFERROR(INDEX(NIR!$B$5:$B$287,MATCH($A9 &amp; "#" &amp; M$1,NIR!$H$5:$H$287,0)),0)),IFERROR(INDEX(NIR!$B$5:$B$287,MATCH($A9 &amp; "#" &amp; M$1,NIR!$H$5:$H$287,0)),0),0)</f>
        <v>0</v>
      </c>
      <c r="N9" s="149">
        <f>IF(ISNUMBER(IFERROR(INDEX(NIR!$B$5:$B$287,MATCH($A9 &amp; "#" &amp; N$1,NIR!$H$5:$H$287,0)),0)),IFERROR(INDEX(NIR!$B$5:$B$287,MATCH($A9 &amp; "#" &amp; N$1,NIR!$H$5:$H$287,0)),0),0)</f>
        <v>0</v>
      </c>
      <c r="O9" s="149">
        <f>IF(ISNUMBER(IFERROR(INDEX(NIR!$B$5:$B$287,MATCH($A9 &amp; "#" &amp; O$1,NIR!$H$5:$H$287,0)),0)),IFERROR(INDEX(NIR!$B$5:$B$287,MATCH($A9 &amp; "#" &amp; O$1,NIR!$H$5:$H$287,0)),0),0)</f>
        <v>0</v>
      </c>
      <c r="P9" s="149">
        <f>IF(ISNUMBER(IFERROR(INDEX(NIR!$B$5:$B$287,MATCH($A9 &amp; "#" &amp; P$1,NIR!$H$5:$H$287,0)),0)),IFERROR(INDEX(NIR!$B$5:$B$287,MATCH($A9 &amp; "#" &amp; P$1,NIR!$H$5:$H$287,0)),0),0)</f>
        <v>0</v>
      </c>
    </row>
    <row r="10" spans="1:16" x14ac:dyDescent="0.25">
      <c r="A10" t="s">
        <v>3162</v>
      </c>
      <c r="C10" s="132" t="s">
        <v>3246</v>
      </c>
      <c r="D10" s="149">
        <f ca="1">IF(ISNUMBER(IFERROR(INDEX(NIR!$B$5:$B$287,MATCH($A10 &amp; "#" &amp; D$1,NIR!$H$5:$H$287,0)),0)),IFERROR(INDEX(NIR!$B$5:$B$287,MATCH($A10 &amp; "#" &amp; D$1,NIR!$H$5:$H$287,0)),0),0)</f>
        <v>0</v>
      </c>
      <c r="E10" s="149">
        <f ca="1">IF(ISNUMBER(IFERROR(INDEX(NIR!$B$5:$B$287,MATCH($A10 &amp; "#" &amp; E$1,NIR!$H$5:$H$287,0)),0)),IFERROR(INDEX(NIR!$B$5:$B$287,MATCH($A10 &amp; "#" &amp; E$1,NIR!$H$5:$H$287,0)),0),0)</f>
        <v>74.100000000000009</v>
      </c>
      <c r="F10" s="149">
        <f ca="1">IF(ISNUMBER(IFERROR(INDEX(NIR!$B$5:$B$287,MATCH($A10 &amp; "#" &amp; F$1,NIR!$H$5:$H$287,0)),0)),IFERROR(INDEX(NIR!$B$5:$B$287,MATCH($A10 &amp; "#" &amp; F$1,NIR!$H$5:$H$287,0)),0),0)</f>
        <v>0</v>
      </c>
      <c r="G10" s="149">
        <v>0</v>
      </c>
      <c r="H10" s="149">
        <f ca="1">IF(ISNUMBER(IFERROR(INDEX(NIR!$B$5:$B$287,MATCH($A10 &amp; "#" &amp; H$1,NIR!$H$5:$H$287,0)),0)),IFERROR(INDEX(NIR!$B$5:$B$287,MATCH($A10 &amp; "#" &amp; H$1,NIR!$H$5:$H$287,0)),0),0)</f>
        <v>0</v>
      </c>
      <c r="I10" s="149">
        <f ca="1">EF_E_a_T!$B$33</f>
        <v>175.29552531614274</v>
      </c>
      <c r="J10" s="149">
        <v>0</v>
      </c>
      <c r="K10" s="149">
        <v>0</v>
      </c>
      <c r="L10" s="149">
        <f>IF(ISNUMBER(IFERROR(INDEX(NIR!$B$5:$B$287,MATCH($A10 &amp; "#" &amp; L$1,NIR!$H$5:$H$287,0)),0)),IFERROR(INDEX(NIR!$B$5:$B$287,MATCH($A10 &amp; "#" &amp; L$1,NIR!$H$5:$H$287,0)),0),0)</f>
        <v>0</v>
      </c>
      <c r="M10" s="149">
        <f>IF(ISNUMBER(IFERROR(INDEX(NIR!$B$5:$B$287,MATCH($A10 &amp; "#" &amp; M$1,NIR!$H$5:$H$287,0)),0)),IFERROR(INDEX(NIR!$B$5:$B$287,MATCH($A10 &amp; "#" &amp; M$1,NIR!$H$5:$H$287,0)),0),0)</f>
        <v>0</v>
      </c>
      <c r="N10" s="149">
        <f>IF(ISNUMBER(IFERROR(INDEX(NIR!$B$5:$B$287,MATCH($A10 &amp; "#" &amp; N$1,NIR!$H$5:$H$287,0)),0)),IFERROR(INDEX(NIR!$B$5:$B$287,MATCH($A10 &amp; "#" &amp; N$1,NIR!$H$5:$H$287,0)),0),0)</f>
        <v>0</v>
      </c>
      <c r="O10" s="149">
        <f>IF(ISNUMBER(IFERROR(INDEX(NIR!$B$5:$B$287,MATCH($A10 &amp; "#" &amp; O$1,NIR!$H$5:$H$287,0)),0)),IFERROR(INDEX(NIR!$B$5:$B$287,MATCH($A10 &amp; "#" &amp; O$1,NIR!$H$5:$H$287,0)),0),0)</f>
        <v>0</v>
      </c>
      <c r="P10" s="149">
        <f>IF(ISNUMBER(IFERROR(INDEX(NIR!$B$5:$B$287,MATCH($A10 &amp; "#" &amp; P$1,NIR!$H$5:$H$287,0)),0)),IFERROR(INDEX(NIR!$B$5:$B$287,MATCH($A10 &amp; "#" &amp; P$1,NIR!$H$5:$H$287,0)),0),0)</f>
        <v>0</v>
      </c>
    </row>
    <row r="11" spans="1:16" x14ac:dyDescent="0.25">
      <c r="A11" t="s">
        <v>3155</v>
      </c>
      <c r="C11" s="132" t="s">
        <v>3247</v>
      </c>
      <c r="D11" s="149">
        <f>IF(ISNUMBER(IFERROR(INDEX(NIR!$B$5:$B$287,MATCH($A11 &amp; "#" &amp; D$1,NIR!$H$5:$H$287,0)),0)),IFERROR(INDEX(NIR!$B$5:$B$287,MATCH($A11 &amp; "#" &amp; D$1,NIR!$H$5:$H$287,0)),0),0)</f>
        <v>0</v>
      </c>
      <c r="E11" s="149">
        <f>IF(ISNUMBER(IFERROR(INDEX(NIR!$B$5:$B$287,MATCH($A11 &amp; "#" &amp; E$1,NIR!$H$5:$H$287,0)),0)),IFERROR(INDEX(NIR!$B$5:$B$287,MATCH($A11 &amp; "#" &amp; E$1,NIR!$H$5:$H$287,0)),0),0)</f>
        <v>0</v>
      </c>
      <c r="F11" s="149">
        <f ca="1">IF(ISNUMBER(IFERROR(INDEX(NIR!$B$5:$B$287,MATCH($A11 &amp; "#" &amp; F$1,NIR!$H$5:$H$287,0)),0)),IFERROR(INDEX(NIR!$B$5:$B$287,MATCH($A11 &amp; "#" &amp; F$1,NIR!$H$5:$H$287,0)),0),0)</f>
        <v>54.702169185061479</v>
      </c>
      <c r="G11" s="149">
        <v>0</v>
      </c>
      <c r="H11" s="149">
        <f ca="1">IF(ISNUMBER(IFERROR(INDEX(NIR!$B$5:$B$287,MATCH($A11 &amp; "#" &amp; H$1,NIR!$H$5:$H$287,0)),0)),IFERROR(INDEX(NIR!$B$5:$B$287,MATCH($A11 &amp; "#" &amp; H$1,NIR!$H$5:$H$287,0)),0),0)</f>
        <v>0</v>
      </c>
      <c r="I11" s="149">
        <f ca="1">EF_E_a_T!$B$33</f>
        <v>175.29552531614274</v>
      </c>
      <c r="J11" s="149">
        <v>0</v>
      </c>
      <c r="K11" s="149">
        <v>0</v>
      </c>
      <c r="L11" s="149">
        <f>IF(ISNUMBER(IFERROR(INDEX(NIR!$B$5:$B$287,MATCH($A11 &amp; "#" &amp; L$1,NIR!$H$5:$H$287,0)),0)),IFERROR(INDEX(NIR!$B$5:$B$287,MATCH($A11 &amp; "#" &amp; L$1,NIR!$H$5:$H$287,0)),0),0)</f>
        <v>0</v>
      </c>
      <c r="M11" s="149">
        <f ca="1">IF(ISNUMBER(IFERROR(INDEX(NIR!$B$5:$B$287,MATCH($A11 &amp; "#" &amp; M$1,NIR!$H$5:$H$287,0)),0)),IFERROR(INDEX(NIR!$B$5:$B$287,MATCH($A11 &amp; "#" &amp; M$1,NIR!$H$5:$H$287,0)),0),0)</f>
        <v>69.299999999999912</v>
      </c>
      <c r="N11" s="149">
        <f ca="1">IF(ISNUMBER(IFERROR(INDEX(NIR!$B$5:$B$287,MATCH($A11 &amp; "#" &amp; N$1,NIR!$H$5:$H$287,0)),0)),IFERROR(INDEX(NIR!$B$5:$B$287,MATCH($A11 &amp; "#" &amp; N$1,NIR!$H$5:$H$287,0)),0),0)</f>
        <v>74.099999999999994</v>
      </c>
      <c r="O11" s="149">
        <f>IF(ISNUMBER(IFERROR(INDEX(NIR!$B$5:$B$287,MATCH($A11 &amp; "#" &amp; O$1,NIR!$H$5:$H$287,0)),0)),IFERROR(INDEX(NIR!$B$5:$B$287,MATCH($A11 &amp; "#" &amp; O$1,NIR!$H$5:$H$287,0)),0),0)</f>
        <v>0</v>
      </c>
      <c r="P11" s="149">
        <f ca="1">IF(ISNUMBER(IFERROR(INDEX(NIR!$B$5:$B$287,MATCH($A11 &amp; "#" &amp; P$1,NIR!$H$5:$H$287,0)),0)),IFERROR(INDEX(NIR!$B$5:$B$287,MATCH($A11 &amp; "#" &amp; P$1,NIR!$H$5:$H$287,0)),0),0)</f>
        <v>65.90445104832574</v>
      </c>
    </row>
    <row r="12" spans="1:16" x14ac:dyDescent="0.25">
      <c r="A12" t="s">
        <v>3152</v>
      </c>
      <c r="C12" s="132" t="s">
        <v>3258</v>
      </c>
      <c r="D12" s="149">
        <f>IF(ISNUMBER(IFERROR(INDEX(NIR!$B$5:$B$287,MATCH($A12 &amp; "#" &amp; D$1,NIR!$H$5:$H$287,0)),0)),IFERROR(INDEX(NIR!$B$5:$B$287,MATCH($A12 &amp; "#" &amp; D$1,NIR!$H$5:$H$287,0)),0),0)</f>
        <v>0</v>
      </c>
      <c r="E12" s="149">
        <f>IF(ISNUMBER(IFERROR(INDEX(NIR!$B$5:$B$287,MATCH($A12 &amp; "#" &amp; E$1,NIR!$H$5:$H$287,0)),0)),IFERROR(INDEX(NIR!$B$5:$B$287,MATCH($A12 &amp; "#" &amp; E$1,NIR!$H$5:$H$287,0)),0),0)</f>
        <v>0</v>
      </c>
      <c r="F12" s="149">
        <f>IF(ISNUMBER(IFERROR(INDEX(NIR!$B$5:$B$287,MATCH($A12 &amp; "#" &amp; F$1,NIR!$H$5:$H$287,0)),0)),IFERROR(INDEX(NIR!$B$5:$B$287,MATCH($A12 &amp; "#" &amp; F$1,NIR!$H$5:$H$287,0)),0),0)</f>
        <v>0</v>
      </c>
      <c r="G12" s="149">
        <v>0</v>
      </c>
      <c r="H12" s="149">
        <f>IF(ISNUMBER(IFERROR(INDEX(NIR!$B$5:$B$287,MATCH($A12 &amp; "#" &amp; H$1,NIR!$H$5:$H$287,0)),0)),IFERROR(INDEX(NIR!$B$5:$B$287,MATCH($A12 &amp; "#" &amp; H$1,NIR!$H$5:$H$287,0)),0),0)</f>
        <v>0</v>
      </c>
      <c r="I12" s="149">
        <f ca="1">EF_E_a_T!$B$33</f>
        <v>175.29552531614274</v>
      </c>
      <c r="J12" s="149">
        <v>0</v>
      </c>
      <c r="K12" s="149">
        <v>0</v>
      </c>
      <c r="L12" s="149">
        <f ca="1">IF(ISNUMBER(IFERROR(INDEX(NIR!$B$5:$B$287,MATCH($A12 &amp; "#" &amp; L$1,NIR!$H$5:$H$287,0)),0)),IFERROR(INDEX(NIR!$B$5:$B$287,MATCH($A12 &amp; "#" &amp; L$1,NIR!$H$5:$H$287,0)),0),0)</f>
        <v>70</v>
      </c>
      <c r="M12" s="149">
        <f>IF(ISNUMBER(IFERROR(INDEX(NIR!$B$5:$B$287,MATCH($A12 &amp; "#" &amp; M$1,NIR!$H$5:$H$287,0)),0)),IFERROR(INDEX(NIR!$B$5:$B$287,MATCH($A12 &amp; "#" &amp; M$1,NIR!$H$5:$H$287,0)),0),0)</f>
        <v>0</v>
      </c>
      <c r="N12" s="149">
        <f>IF(ISNUMBER(IFERROR(INDEX(NIR!$B$5:$B$287,MATCH($A12 &amp; "#" &amp; N$1,NIR!$H$5:$H$287,0)),0)),IFERROR(INDEX(NIR!$B$5:$B$287,MATCH($A12 &amp; "#" &amp; N$1,NIR!$H$5:$H$287,0)),0),0)</f>
        <v>0</v>
      </c>
      <c r="O12" s="149">
        <f ca="1">IF(ISNUMBER(IFERROR(INDEX(NIR!$B$5:$B$287,MATCH($A12 &amp; "#" &amp; O$1,NIR!$H$5:$H$287,0)),0)),IFERROR(INDEX(NIR!$B$5:$B$287,MATCH($A12 &amp; "#" &amp; O$1,NIR!$H$5:$H$287,0)),0),0)</f>
        <v>71.500000009597201</v>
      </c>
      <c r="P12" s="149">
        <f>IF(ISNUMBER(IFERROR(INDEX(NIR!$B$5:$B$287,MATCH($A12 &amp; "#" &amp; P$1,NIR!$H$5:$H$287,0)),0)),IFERROR(INDEX(NIR!$B$5:$B$287,MATCH($A12 &amp; "#" &amp; P$1,NIR!$H$5:$H$287,0)),0),0)</f>
        <v>0</v>
      </c>
    </row>
    <row r="13" spans="1:16" x14ac:dyDescent="0.25">
      <c r="A13" t="s">
        <v>3163</v>
      </c>
      <c r="C13" s="132" t="s">
        <v>3259</v>
      </c>
      <c r="D13" s="149">
        <f>IF(ISNUMBER(IFERROR(INDEX(NIR!$B$5:$B$287,MATCH($A13 &amp; "#" &amp; D$1,NIR!$H$5:$H$287,0)),0)),IFERROR(INDEX(NIR!$B$5:$B$287,MATCH($A13 &amp; "#" &amp; D$1,NIR!$H$5:$H$287,0)),0),0)</f>
        <v>0</v>
      </c>
      <c r="E13" s="149">
        <f>IF(ISNUMBER(IFERROR(INDEX(NIR!$B$5:$B$287,MATCH($A13 &amp; "#" &amp; E$1,NIR!$H$5:$H$287,0)),0)),IFERROR(INDEX(NIR!$B$5:$B$287,MATCH($A13 &amp; "#" &amp; E$1,NIR!$H$5:$H$287,0)),0),0)</f>
        <v>0</v>
      </c>
      <c r="F13" s="149">
        <f ca="1">IF(ISNUMBER(IFERROR(INDEX(NIR!$B$5:$B$287,MATCH($A13 &amp; "#" &amp; F$1,NIR!$H$5:$H$287,0)),0)),IFERROR(INDEX(NIR!$B$5:$B$287,MATCH($A13 &amp; "#" &amp; F$1,NIR!$H$5:$H$287,0)),0),0)</f>
        <v>0</v>
      </c>
      <c r="G13" s="149">
        <v>0</v>
      </c>
      <c r="H13" s="149">
        <f ca="1">IF(ISNUMBER(IFERROR(INDEX(NIR!$B$5:$B$287,MATCH($A13 &amp; "#" &amp; H$1,NIR!$H$5:$H$287,0)),0)),IFERROR(INDEX(NIR!$B$5:$B$287,MATCH($A13 &amp; "#" &amp; H$1,NIR!$H$5:$H$287,0)),0),0)</f>
        <v>0</v>
      </c>
      <c r="I13" s="149">
        <f ca="1">EF_E_a_T!$B$33</f>
        <v>175.29552531614274</v>
      </c>
      <c r="J13" s="149">
        <v>0</v>
      </c>
      <c r="K13" s="149">
        <v>0</v>
      </c>
      <c r="L13" s="149">
        <f>IF(ISNUMBER(IFERROR(INDEX(NIR!$B$5:$B$287,MATCH($A13 &amp; "#" &amp; L$1,NIR!$H$5:$H$287,0)),0)),IFERROR(INDEX(NIR!$B$5:$B$287,MATCH($A13 &amp; "#" &amp; L$1,NIR!$H$5:$H$287,0)),0),0)</f>
        <v>0</v>
      </c>
      <c r="M13" s="149">
        <f ca="1">IF(ISNUMBER(IFERROR(INDEX(NIR!$B$5:$B$287,MATCH($A13 &amp; "#" &amp; M$1,NIR!$H$5:$H$287,0)),0)),IFERROR(INDEX(NIR!$B$5:$B$287,MATCH($A13 &amp; "#" &amp; M$1,NIR!$H$5:$H$287,0)),0),0)</f>
        <v>0</v>
      </c>
      <c r="N13" s="149">
        <f ca="1">IF(ISNUMBER(IFERROR(INDEX(NIR!$B$5:$B$287,MATCH($A13 &amp; "#" &amp; N$1,NIR!$H$5:$H$287,0)),0)),IFERROR(INDEX(NIR!$B$5:$B$287,MATCH($A13 &amp; "#" &amp; N$1,NIR!$H$5:$H$287,0)),0),0)</f>
        <v>74.099999999999994</v>
      </c>
      <c r="O13" s="149">
        <f>IF(ISNUMBER(IFERROR(INDEX(NIR!$B$5:$B$287,MATCH($A13 &amp; "#" &amp; O$1,NIR!$H$5:$H$287,0)),0)),IFERROR(INDEX(NIR!$B$5:$B$287,MATCH($A13 &amp; "#" &amp; O$1,NIR!$H$5:$H$287,0)),0),0)</f>
        <v>0</v>
      </c>
      <c r="P13" s="149">
        <f>IF(ISNUMBER(IFERROR(INDEX(NIR!$B$5:$B$287,MATCH($A13 &amp; "#" &amp; P$1,NIR!$H$5:$H$287,0)),0)),IFERROR(INDEX(NIR!$B$5:$B$287,MATCH($A13 &amp; "#" &amp; P$1,NIR!$H$5:$H$287,0)),0),0)</f>
        <v>0</v>
      </c>
    </row>
    <row r="14" spans="1:16" x14ac:dyDescent="0.25">
      <c r="A14" t="s">
        <v>3166</v>
      </c>
      <c r="C14" s="132" t="s">
        <v>3260</v>
      </c>
      <c r="D14" s="149">
        <f ca="1">IF(ISNUMBER(IFERROR(INDEX(NIR!$B$5:$B$287,MATCH($A14 &amp; "#" &amp; D$1,NIR!$H$5:$H$287,0)),0)),IFERROR(INDEX(NIR!$B$5:$B$287,MATCH($A14 &amp; "#" &amp; D$1,NIR!$H$5:$H$287,0)),0),0)</f>
        <v>0</v>
      </c>
      <c r="E14" s="149">
        <f ca="1">IF(ISNUMBER(IFERROR(INDEX(NIR!$B$5:$B$287,MATCH($A14 &amp; "#" &amp; E$1,NIR!$H$5:$H$287,0)),0)),IFERROR(INDEX(NIR!$B$5:$B$287,MATCH($A14 &amp; "#" &amp; E$1,NIR!$H$5:$H$287,0)),0),0)</f>
        <v>0</v>
      </c>
      <c r="F14" s="149">
        <f ca="1">IF(ISNUMBER(IFERROR(INDEX(NIR!$B$5:$B$287,MATCH($A14 &amp; "#" &amp; F$1,NIR!$H$5:$H$287,0)),0)),IFERROR(INDEX(NIR!$B$5:$B$287,MATCH($A14 &amp; "#" &amp; F$1,NIR!$H$5:$H$287,0)),0),0)</f>
        <v>49.990480118409501</v>
      </c>
      <c r="G14" s="149">
        <v>0</v>
      </c>
      <c r="H14" s="149">
        <f ca="1">IF(ISNUMBER(IFERROR(INDEX(NIR!$B$5:$B$287,MATCH($A14 &amp; "#" &amp; H$1,NIR!$H$5:$H$287,0)),0)),IFERROR(INDEX(NIR!$B$5:$B$287,MATCH($A14 &amp; "#" &amp; H$1,NIR!$H$5:$H$287,0)),0),0)</f>
        <v>0</v>
      </c>
      <c r="I14" s="149">
        <f ca="1">EF_E_a_T!$B$33</f>
        <v>175.29552531614274</v>
      </c>
      <c r="J14" s="149">
        <v>0</v>
      </c>
      <c r="K14" s="149">
        <v>0</v>
      </c>
      <c r="L14" s="149">
        <f>IF(ISNUMBER(IFERROR(INDEX(NIR!$B$5:$B$287,MATCH($A14 &amp; "#" &amp; L$1,NIR!$H$5:$H$287,0)),0)),IFERROR(INDEX(NIR!$B$5:$B$287,MATCH($A14 &amp; "#" &amp; L$1,NIR!$H$5:$H$287,0)),0),0)</f>
        <v>0</v>
      </c>
      <c r="M14" s="149">
        <f>IF(ISNUMBER(IFERROR(INDEX(NIR!$B$5:$B$287,MATCH($A14 &amp; "#" &amp; M$1,NIR!$H$5:$H$287,0)),0)),IFERROR(INDEX(NIR!$B$5:$B$287,MATCH($A14 &amp; "#" &amp; M$1,NIR!$H$5:$H$287,0)),0),0)</f>
        <v>0</v>
      </c>
      <c r="N14" s="149">
        <f>IF(ISNUMBER(IFERROR(INDEX(NIR!$B$5:$B$287,MATCH($A14 &amp; "#" &amp; N$1,NIR!$H$5:$H$287,0)),0)),IFERROR(INDEX(NIR!$B$5:$B$287,MATCH($A14 &amp; "#" &amp; N$1,NIR!$H$5:$H$287,0)),0),0)</f>
        <v>0</v>
      </c>
      <c r="O14" s="149">
        <f>IF(ISNUMBER(IFERROR(INDEX(NIR!$B$5:$B$287,MATCH($A14 &amp; "#" &amp; O$1,NIR!$H$5:$H$287,0)),0)),IFERROR(INDEX(NIR!$B$5:$B$287,MATCH($A14 &amp; "#" &amp; O$1,NIR!$H$5:$H$287,0)),0),0)</f>
        <v>0</v>
      </c>
      <c r="P14" s="149">
        <f>IF(ISNUMBER(IFERROR(INDEX(NIR!$B$5:$B$287,MATCH($A14 &amp; "#" &amp; P$1,NIR!$H$5:$H$287,0)),0)),IFERROR(INDEX(NIR!$B$5:$B$287,MATCH($A14 &amp; "#" &amp; P$1,NIR!$H$5:$H$287,0)),0),0)</f>
        <v>0</v>
      </c>
    </row>
    <row r="15" spans="1:16" x14ac:dyDescent="0.25">
      <c r="A15" t="s">
        <v>3143</v>
      </c>
      <c r="C15" s="127" t="s">
        <v>3261</v>
      </c>
      <c r="D15" s="149">
        <f ca="1">IF(ISNUMBER(IFERROR(INDEX(NIR!$B$5:$B$287,MATCH($A15 &amp; "#" &amp; D$1,NIR!$H$5:$H$287,0)),0)),IFERROR(INDEX(NIR!$B$5:$B$287,MATCH($A15 &amp; "#" &amp; D$1,NIR!$H$5:$H$287,0)),0),0)</f>
        <v>91.067062873090237</v>
      </c>
      <c r="E15" s="149">
        <f ca="1">IF(ISNUMBER(IFERROR(INDEX(NIR!$B$5:$B$287,MATCH($A15 &amp; "#" &amp; E$1,NIR!$H$5:$H$287,0)),0)),IFERROR(INDEX(NIR!$B$5:$B$287,MATCH($A15 &amp; "#" &amp; E$1,NIR!$H$5:$H$287,0)),0),0)</f>
        <v>72.965452961165951</v>
      </c>
      <c r="F15" s="149">
        <f ca="1">IF(ISNUMBER(IFERROR(INDEX(NIR!$B$5:$B$287,MATCH($A15 &amp; "#" &amp; F$1,NIR!$H$5:$H$287,0)),0)),IFERROR(INDEX(NIR!$B$5:$B$287,MATCH($A15 &amp; "#" &amp; F$1,NIR!$H$5:$H$287,0)),0),0)</f>
        <v>55.420243567147338</v>
      </c>
      <c r="G15" s="149">
        <v>0</v>
      </c>
      <c r="H15" s="149">
        <f ca="1">IF(ISNUMBER(IFERROR(INDEX(NIR!$B$5:$B$287,MATCH($A15 &amp; "#" &amp; H$1,NIR!$H$5:$H$287,0)),0)),IFERROR(INDEX(NIR!$B$5:$B$287,MATCH($A15 &amp; "#" &amp; H$1,NIR!$H$5:$H$287,0)),0),0)</f>
        <v>84.306547706429583</v>
      </c>
      <c r="I15" s="149">
        <f ca="1">EF_E_a_T!$B$33</f>
        <v>175.29552531614274</v>
      </c>
      <c r="J15" s="149">
        <f ca="1">EF_E_a_T!$E$33</f>
        <v>92.722797433910699</v>
      </c>
      <c r="K15" s="149">
        <v>0</v>
      </c>
      <c r="L15" s="149">
        <f>IF(ISNUMBER(IFERROR(INDEX(NIR!$B$5:$B$287,MATCH($A15 &amp; "#" &amp; L$1,NIR!$H$5:$H$287,0)),0)),IFERROR(INDEX(NIR!$B$5:$B$287,MATCH($A15 &amp; "#" &amp; L$1,NIR!$H$5:$H$287,0)),0),0)</f>
        <v>0</v>
      </c>
      <c r="M15" s="149">
        <f>IF(ISNUMBER(IFERROR(INDEX(NIR!$B$5:$B$287,MATCH($A15 &amp; "#" &amp; M$1,NIR!$H$5:$H$287,0)),0)),IFERROR(INDEX(NIR!$B$5:$B$287,MATCH($A15 &amp; "#" &amp; M$1,NIR!$H$5:$H$287,0)),0),0)</f>
        <v>0</v>
      </c>
      <c r="N15" s="149">
        <f>IF(ISNUMBER(IFERROR(INDEX(NIR!$B$5:$B$287,MATCH($A15 &amp; "#" &amp; N$1,NIR!$H$5:$H$287,0)),0)),IFERROR(INDEX(NIR!$B$5:$B$287,MATCH($A15 &amp; "#" &amp; N$1,NIR!$H$5:$H$287,0)),0),0)</f>
        <v>0</v>
      </c>
      <c r="O15" s="149">
        <f>IF(ISNUMBER(IFERROR(INDEX(NIR!$B$5:$B$287,MATCH($A15 &amp; "#" &amp; O$1,NIR!$H$5:$H$287,0)),0)),IFERROR(INDEX(NIR!$B$5:$B$287,MATCH($A15 &amp; "#" &amp; O$1,NIR!$H$5:$H$287,0)),0),0)</f>
        <v>0</v>
      </c>
      <c r="P15" s="149">
        <f>IF(ISNUMBER(IFERROR(INDEX(NIR!$B$5:$B$287,MATCH($A15 &amp; "#" &amp; P$1,NIR!$H$5:$H$287,0)),0)),IFERROR(INDEX(NIR!$B$5:$B$287,MATCH($A15 &amp; "#" &amp; P$1,NIR!$H$5:$H$287,0)),0),0)</f>
        <v>0</v>
      </c>
    </row>
    <row r="16" spans="1:16" x14ac:dyDescent="0.25">
      <c r="A16" t="s">
        <v>3140</v>
      </c>
      <c r="C16" s="132" t="s">
        <v>3248</v>
      </c>
      <c r="D16" s="149">
        <f ca="1">IF(ISNUMBER(IFERROR(INDEX(NIR!$B$5:$B$287,MATCH($A16 &amp; "#" &amp; D$1,NIR!$H$5:$H$287,0)),0)),IFERROR(INDEX(NIR!$B$5:$B$287,MATCH($A16 &amp; "#" &amp; D$1,NIR!$H$5:$H$287,0)),0),0)</f>
        <v>0</v>
      </c>
      <c r="E16" s="149">
        <f ca="1">IF(ISNUMBER(IFERROR(INDEX(NIR!$B$5:$B$287,MATCH($A16 &amp; "#" &amp; E$1,NIR!$H$5:$H$287,0)),0)),IFERROR(INDEX(NIR!$B$5:$B$287,MATCH($A16 &amp; "#" &amp; E$1,NIR!$H$5:$H$287,0)),0),0)</f>
        <v>61.519550309438607</v>
      </c>
      <c r="F16" s="149">
        <f ca="1">IF(ISNUMBER(IFERROR(INDEX(NIR!$B$5:$B$287,MATCH($A16 &amp; "#" &amp; F$1,NIR!$H$5:$H$287,0)),0)),IFERROR(INDEX(NIR!$B$5:$B$287,MATCH($A16 &amp; "#" &amp; F$1,NIR!$H$5:$H$287,0)),0),0)</f>
        <v>55.420243567147338</v>
      </c>
      <c r="G16" s="149">
        <v>0</v>
      </c>
      <c r="H16" s="149">
        <f ca="1">IF(ISNUMBER(IFERROR(INDEX(NIR!$B$5:$B$287,MATCH($A16 &amp; "#" &amp; H$1,NIR!$H$5:$H$287,0)),0)),IFERROR(INDEX(NIR!$B$5:$B$287,MATCH($A16 &amp; "#" &amp; H$1,NIR!$H$5:$H$287,0)),0),0)</f>
        <v>0</v>
      </c>
      <c r="I16" s="149">
        <f ca="1">EF_E_a_T!$B$33</f>
        <v>175.29552531614274</v>
      </c>
      <c r="J16" s="149">
        <f ca="1">EF_E_a_T!$E$33</f>
        <v>92.722797433910699</v>
      </c>
      <c r="K16" s="149">
        <v>0</v>
      </c>
      <c r="L16" s="149">
        <f>IF(ISNUMBER(IFERROR(INDEX(NIR!$B$5:$B$287,MATCH($A16 &amp; "#" &amp; L$1,NIR!$H$5:$H$287,0)),0)),IFERROR(INDEX(NIR!$B$5:$B$287,MATCH($A16 &amp; "#" &amp; L$1,NIR!$H$5:$H$287,0)),0),0)</f>
        <v>0</v>
      </c>
      <c r="M16" s="149">
        <f>IF(ISNUMBER(IFERROR(INDEX(NIR!$B$5:$B$287,MATCH($A16 &amp; "#" &amp; M$1,NIR!$H$5:$H$287,0)),0)),IFERROR(INDEX(NIR!$B$5:$B$287,MATCH($A16 &amp; "#" &amp; M$1,NIR!$H$5:$H$287,0)),0),0)</f>
        <v>0</v>
      </c>
      <c r="N16" s="149">
        <f>IF(ISNUMBER(IFERROR(INDEX(NIR!$B$5:$B$287,MATCH($A16 &amp; "#" &amp; N$1,NIR!$H$5:$H$287,0)),0)),IFERROR(INDEX(NIR!$B$5:$B$287,MATCH($A16 &amp; "#" &amp; N$1,NIR!$H$5:$H$287,0)),0),0)</f>
        <v>0</v>
      </c>
      <c r="O16" s="149">
        <f>IF(ISNUMBER(IFERROR(INDEX(NIR!$B$5:$B$287,MATCH($A16 &amp; "#" &amp; O$1,NIR!$H$5:$H$287,0)),0)),IFERROR(INDEX(NIR!$B$5:$B$287,MATCH($A16 &amp; "#" &amp; O$1,NIR!$H$5:$H$287,0)),0),0)</f>
        <v>0</v>
      </c>
      <c r="P16" s="149">
        <f>IF(ISNUMBER(IFERROR(INDEX(NIR!$B$5:$B$287,MATCH($A16 &amp; "#" &amp; P$1,NIR!$H$5:$H$287,0)),0)),IFERROR(INDEX(NIR!$B$5:$B$287,MATCH($A16 &amp; "#" &amp; P$1,NIR!$H$5:$H$287,0)),0),0)</f>
        <v>0</v>
      </c>
    </row>
    <row r="17" spans="1:16" x14ac:dyDescent="0.25">
      <c r="A17" t="s">
        <v>3144</v>
      </c>
      <c r="C17" s="132" t="s">
        <v>3262</v>
      </c>
      <c r="D17" s="149">
        <f ca="1">IF(ISNUMBER(IFERROR(INDEX(NIR!$B$5:$B$287,MATCH($A17 &amp; "#" &amp; D$1,NIR!$H$5:$H$287,0)),0)),IFERROR(INDEX(NIR!$B$5:$B$287,MATCH($A17 &amp; "#" &amp; D$1,NIR!$H$5:$H$287,0)),0),0)</f>
        <v>85.456205107289804</v>
      </c>
      <c r="E17" s="149">
        <f ca="1">IF(ISNUMBER(IFERROR(INDEX(NIR!$B$5:$B$287,MATCH($A17 &amp; "#" &amp; E$1,NIR!$H$5:$H$287,0)),0)),IFERROR(INDEX(NIR!$B$5:$B$287,MATCH($A17 &amp; "#" &amp; E$1,NIR!$H$5:$H$287,0)),0),0)</f>
        <v>0</v>
      </c>
      <c r="F17" s="149">
        <f ca="1">IF(ISNUMBER(IFERROR(INDEX(NIR!$B$5:$B$287,MATCH($A17 &amp; "#" &amp; F$1,NIR!$H$5:$H$287,0)),0)),IFERROR(INDEX(NIR!$B$5:$B$287,MATCH($A17 &amp; "#" &amp; F$1,NIR!$H$5:$H$287,0)),0),0)</f>
        <v>55.420243567147288</v>
      </c>
      <c r="G17" s="149">
        <v>0</v>
      </c>
      <c r="H17" s="149">
        <f ca="1">IF(ISNUMBER(IFERROR(INDEX(NIR!$B$5:$B$287,MATCH($A17 &amp; "#" &amp; H$1,NIR!$H$5:$H$287,0)),0)),IFERROR(INDEX(NIR!$B$5:$B$287,MATCH($A17 &amp; "#" &amp; H$1,NIR!$H$5:$H$287,0)),0),0)</f>
        <v>0</v>
      </c>
      <c r="I17" s="149">
        <f ca="1">EF_E_a_T!$B$33</f>
        <v>175.29552531614274</v>
      </c>
      <c r="J17" s="149">
        <f ca="1">EF_E_a_T!$E$33</f>
        <v>92.722797433910699</v>
      </c>
      <c r="K17" s="149">
        <v>0</v>
      </c>
      <c r="L17" s="149">
        <f>IF(ISNUMBER(IFERROR(INDEX(NIR!$B$5:$B$287,MATCH($A17 &amp; "#" &amp; L$1,NIR!$H$5:$H$287,0)),0)),IFERROR(INDEX(NIR!$B$5:$B$287,MATCH($A17 &amp; "#" &amp; L$1,NIR!$H$5:$H$287,0)),0),0)</f>
        <v>0</v>
      </c>
      <c r="M17" s="149">
        <f>IF(ISNUMBER(IFERROR(INDEX(NIR!$B$5:$B$287,MATCH($A17 &amp; "#" &amp; M$1,NIR!$H$5:$H$287,0)),0)),IFERROR(INDEX(NIR!$B$5:$B$287,MATCH($A17 &amp; "#" &amp; M$1,NIR!$H$5:$H$287,0)),0),0)</f>
        <v>0</v>
      </c>
      <c r="N17" s="149">
        <f>IF(ISNUMBER(IFERROR(INDEX(NIR!$B$5:$B$287,MATCH($A17 &amp; "#" &amp; N$1,NIR!$H$5:$H$287,0)),0)),IFERROR(INDEX(NIR!$B$5:$B$287,MATCH($A17 &amp; "#" &amp; N$1,NIR!$H$5:$H$287,0)),0),0)</f>
        <v>0</v>
      </c>
      <c r="O17" s="149">
        <f>IF(ISNUMBER(IFERROR(INDEX(NIR!$B$5:$B$287,MATCH($A17 &amp; "#" &amp; O$1,NIR!$H$5:$H$287,0)),0)),IFERROR(INDEX(NIR!$B$5:$B$287,MATCH($A17 &amp; "#" &amp; O$1,NIR!$H$5:$H$287,0)),0),0)</f>
        <v>0</v>
      </c>
      <c r="P17" s="149">
        <f>IF(ISNUMBER(IFERROR(INDEX(NIR!$B$5:$B$287,MATCH($A17 &amp; "#" &amp; P$1,NIR!$H$5:$H$287,0)),0)),IFERROR(INDEX(NIR!$B$5:$B$287,MATCH($A17 &amp; "#" &amp; P$1,NIR!$H$5:$H$287,0)),0),0)</f>
        <v>0</v>
      </c>
    </row>
    <row r="18" spans="1:16" x14ac:dyDescent="0.25">
      <c r="A18" t="s">
        <v>3145</v>
      </c>
      <c r="C18" s="132" t="s">
        <v>3263</v>
      </c>
      <c r="D18" s="149">
        <f ca="1">IF(ISNUMBER(IFERROR(INDEX(NIR!$B$5:$B$287,MATCH($A18 &amp; "#" &amp; D$1,NIR!$H$5:$H$287,0)),0)),IFERROR(INDEX(NIR!$B$5:$B$287,MATCH($A18 &amp; "#" &amp; D$1,NIR!$H$5:$H$287,0)),0),0)</f>
        <v>106.99999999999999</v>
      </c>
      <c r="E18" s="149">
        <f ca="1">IF(ISNUMBER(IFERROR(INDEX(NIR!$B$5:$B$287,MATCH($A18 &amp; "#" &amp; E$1,NIR!$H$5:$H$287,0)),0)),IFERROR(INDEX(NIR!$B$5:$B$287,MATCH($A18 &amp; "#" &amp; E$1,NIR!$H$5:$H$287,0)),0),0)</f>
        <v>77.399999999999693</v>
      </c>
      <c r="F18" s="149">
        <f ca="1">IF(ISNUMBER(IFERROR(INDEX(NIR!$B$5:$B$287,MATCH($A18 &amp; "#" &amp; F$1,NIR!$H$5:$H$287,0)),0)),IFERROR(INDEX(NIR!$B$5:$B$287,MATCH($A18 &amp; "#" &amp; F$1,NIR!$H$5:$H$287,0)),0),0)</f>
        <v>55.420243567147189</v>
      </c>
      <c r="G18" s="149">
        <v>0</v>
      </c>
      <c r="H18" s="149">
        <f ca="1">IF(ISNUMBER(IFERROR(INDEX(NIR!$B$5:$B$287,MATCH($A18 &amp; "#" &amp; H$1,NIR!$H$5:$H$287,0)),0)),IFERROR(INDEX(NIR!$B$5:$B$287,MATCH($A18 &amp; "#" &amp; H$1,NIR!$H$5:$H$287,0)),0),0)</f>
        <v>0</v>
      </c>
      <c r="I18" s="149">
        <f ca="1">EF_E_a_T!$B$33</f>
        <v>175.29552531614274</v>
      </c>
      <c r="J18" s="149">
        <f ca="1">EF_E_a_T!$E$33</f>
        <v>92.722797433910699</v>
      </c>
      <c r="K18" s="149">
        <v>0</v>
      </c>
      <c r="L18" s="149">
        <f>IF(ISNUMBER(IFERROR(INDEX(NIR!$B$5:$B$287,MATCH($A18 &amp; "#" &amp; L$1,NIR!$H$5:$H$287,0)),0)),IFERROR(INDEX(NIR!$B$5:$B$287,MATCH($A18 &amp; "#" &amp; L$1,NIR!$H$5:$H$287,0)),0),0)</f>
        <v>0</v>
      </c>
      <c r="M18" s="149">
        <f>IF(ISNUMBER(IFERROR(INDEX(NIR!$B$5:$B$287,MATCH($A18 &amp; "#" &amp; M$1,NIR!$H$5:$H$287,0)),0)),IFERROR(INDEX(NIR!$B$5:$B$287,MATCH($A18 &amp; "#" &amp; M$1,NIR!$H$5:$H$287,0)),0),0)</f>
        <v>0</v>
      </c>
      <c r="N18" s="149">
        <f>IF(ISNUMBER(IFERROR(INDEX(NIR!$B$5:$B$287,MATCH($A18 &amp; "#" &amp; N$1,NIR!$H$5:$H$287,0)),0)),IFERROR(INDEX(NIR!$B$5:$B$287,MATCH($A18 &amp; "#" &amp; N$1,NIR!$H$5:$H$287,0)),0),0)</f>
        <v>0</v>
      </c>
      <c r="O18" s="149">
        <f>IF(ISNUMBER(IFERROR(INDEX(NIR!$B$5:$B$287,MATCH($A18 &amp; "#" &amp; O$1,NIR!$H$5:$H$287,0)),0)),IFERROR(INDEX(NIR!$B$5:$B$287,MATCH($A18 &amp; "#" &amp; O$1,NIR!$H$5:$H$287,0)),0),0)</f>
        <v>0</v>
      </c>
      <c r="P18" s="149">
        <f>IF(ISNUMBER(IFERROR(INDEX(NIR!$B$5:$B$287,MATCH($A18 &amp; "#" &amp; P$1,NIR!$H$5:$H$287,0)),0)),IFERROR(INDEX(NIR!$B$5:$B$287,MATCH($A18 &amp; "#" &amp; P$1,NIR!$H$5:$H$287,0)),0),0)</f>
        <v>0</v>
      </c>
    </row>
    <row r="19" spans="1:16" x14ac:dyDescent="0.25">
      <c r="A19" t="s">
        <v>3149</v>
      </c>
      <c r="C19" s="132" t="s">
        <v>3264</v>
      </c>
      <c r="D19" s="149">
        <f ca="1">IF(ISNUMBER(IFERROR(INDEX(NIR!$B$5:$B$287,MATCH($A19 &amp; "#" &amp; D$1,NIR!$H$5:$H$287,0)),0)),IFERROR(INDEX(NIR!$B$5:$B$287,MATCH($A19 &amp; "#" &amp; D$1,NIR!$H$5:$H$287,0)),0),0)</f>
        <v>91.895671977057319</v>
      </c>
      <c r="E19" s="149">
        <f ca="1">IF(ISNUMBER(IFERROR(INDEX(NIR!$B$5:$B$287,MATCH($A19 &amp; "#" &amp; E$1,NIR!$H$5:$H$287,0)),0)),IFERROR(INDEX(NIR!$B$5:$B$287,MATCH($A19 &amp; "#" &amp; E$1,NIR!$H$5:$H$287,0)),0),0)</f>
        <v>73.691273310628674</v>
      </c>
      <c r="F19" s="149">
        <f ca="1">IF(ISNUMBER(IFERROR(INDEX(NIR!$B$5:$B$287,MATCH($A19 &amp; "#" &amp; F$1,NIR!$H$5:$H$287,0)),0)),IFERROR(INDEX(NIR!$B$5:$B$287,MATCH($A19 &amp; "#" &amp; F$1,NIR!$H$5:$H$287,0)),0),0)</f>
        <v>55.420243567147168</v>
      </c>
      <c r="G19" s="149">
        <v>0</v>
      </c>
      <c r="H19" s="149">
        <f ca="1">IF(ISNUMBER(IFERROR(INDEX(NIR!$B$5:$B$287,MATCH($A19 &amp; "#" &amp; H$1,NIR!$H$5:$H$287,0)),0)),IFERROR(INDEX(NIR!$B$5:$B$287,MATCH($A19 &amp; "#" &amp; H$1,NIR!$H$5:$H$287,0)),0),0)</f>
        <v>84.306547706429583</v>
      </c>
      <c r="I19" s="149">
        <f ca="1">EF_E_a_T!$B$33</f>
        <v>175.29552531614274</v>
      </c>
      <c r="J19" s="149">
        <f ca="1">EF_E_a_T!$E$33</f>
        <v>92.722797433910699</v>
      </c>
      <c r="K19" s="149">
        <v>0</v>
      </c>
      <c r="L19" s="149">
        <f>IF(ISNUMBER(IFERROR(INDEX(NIR!$B$5:$B$287,MATCH($A19 &amp; "#" &amp; L$1,NIR!$H$5:$H$287,0)),0)),IFERROR(INDEX(NIR!$B$5:$B$287,MATCH($A19 &amp; "#" &amp; L$1,NIR!$H$5:$H$287,0)),0),0)</f>
        <v>0</v>
      </c>
      <c r="M19" s="149">
        <f>IF(ISNUMBER(IFERROR(INDEX(NIR!$B$5:$B$287,MATCH($A19 &amp; "#" &amp; M$1,NIR!$H$5:$H$287,0)),0)),IFERROR(INDEX(NIR!$B$5:$B$287,MATCH($A19 &amp; "#" &amp; M$1,NIR!$H$5:$H$287,0)),0),0)</f>
        <v>0</v>
      </c>
      <c r="N19" s="149">
        <f>IF(ISNUMBER(IFERROR(INDEX(NIR!$B$5:$B$287,MATCH($A19 &amp; "#" &amp; N$1,NIR!$H$5:$H$287,0)),0)),IFERROR(INDEX(NIR!$B$5:$B$287,MATCH($A19 &amp; "#" &amp; N$1,NIR!$H$5:$H$287,0)),0),0)</f>
        <v>0</v>
      </c>
      <c r="O19" s="149">
        <f>IF(ISNUMBER(IFERROR(INDEX(NIR!$B$5:$B$287,MATCH($A19 &amp; "#" &amp; O$1,NIR!$H$5:$H$287,0)),0)),IFERROR(INDEX(NIR!$B$5:$B$287,MATCH($A19 &amp; "#" &amp; O$1,NIR!$H$5:$H$287,0)),0),0)</f>
        <v>0</v>
      </c>
      <c r="P19" s="149">
        <f>IF(ISNUMBER(IFERROR(INDEX(NIR!$B$5:$B$287,MATCH($A19 &amp; "#" &amp; P$1,NIR!$H$5:$H$287,0)),0)),IFERROR(INDEX(NIR!$B$5:$B$287,MATCH($A19 &amp; "#" &amp; P$1,NIR!$H$5:$H$287,0)),0),0)</f>
        <v>0</v>
      </c>
    </row>
    <row r="20" spans="1:16" x14ac:dyDescent="0.25">
      <c r="A20" t="s">
        <v>3146</v>
      </c>
      <c r="C20" s="132" t="s">
        <v>3249</v>
      </c>
      <c r="D20" s="149">
        <f ca="1">IF(ISNUMBER(IFERROR(INDEX(NIR!$B$5:$B$287,MATCH($A20 &amp; "#" &amp; D$1,NIR!$H$5:$H$287,0)),0)),IFERROR(INDEX(NIR!$B$5:$B$287,MATCH($A20 &amp; "#" &amp; D$1,NIR!$H$5:$H$287,0)),0),0)</f>
        <v>97.498256379569426</v>
      </c>
      <c r="E20" s="149">
        <f ca="1">IF(ISNUMBER(IFERROR(INDEX(NIR!$B$5:$B$287,MATCH($A20 &amp; "#" &amp; E$1,NIR!$H$5:$H$287,0)),0)),IFERROR(INDEX(NIR!$B$5:$B$287,MATCH($A20 &amp; "#" &amp; E$1,NIR!$H$5:$H$287,0)),0),0)</f>
        <v>73.500299057190659</v>
      </c>
      <c r="F20" s="149">
        <f ca="1">IF(ISNUMBER(IFERROR(INDEX(NIR!$B$5:$B$287,MATCH($A20 &amp; "#" &amp; F$1,NIR!$H$5:$H$287,0)),0)),IFERROR(INDEX(NIR!$B$5:$B$287,MATCH($A20 &amp; "#" &amp; F$1,NIR!$H$5:$H$287,0)),0),0)</f>
        <v>55.420243567147487</v>
      </c>
      <c r="G20" s="149">
        <v>0</v>
      </c>
      <c r="H20" s="149">
        <f ca="1">IF(ISNUMBER(IFERROR(INDEX(NIR!$B$5:$B$287,MATCH($A20 &amp; "#" &amp; H$1,NIR!$H$5:$H$287,0)),0)),IFERROR(INDEX(NIR!$B$5:$B$287,MATCH($A20 &amp; "#" &amp; H$1,NIR!$H$5:$H$287,0)),0),0)</f>
        <v>0</v>
      </c>
      <c r="I20" s="149">
        <f ca="1">EF_E_a_T!$B$33</f>
        <v>175.29552531614274</v>
      </c>
      <c r="J20" s="149">
        <f ca="1">EF_E_a_T!$E$33</f>
        <v>92.722797433910699</v>
      </c>
      <c r="K20" s="149">
        <v>0</v>
      </c>
      <c r="L20" s="149">
        <f>IF(ISNUMBER(IFERROR(INDEX(NIR!$B$5:$B$287,MATCH($A20 &amp; "#" &amp; L$1,NIR!$H$5:$H$287,0)),0)),IFERROR(INDEX(NIR!$B$5:$B$287,MATCH($A20 &amp; "#" &amp; L$1,NIR!$H$5:$H$287,0)),0),0)</f>
        <v>0</v>
      </c>
      <c r="M20" s="149">
        <f>IF(ISNUMBER(IFERROR(INDEX(NIR!$B$5:$B$287,MATCH($A20 &amp; "#" &amp; M$1,NIR!$H$5:$H$287,0)),0)),IFERROR(INDEX(NIR!$B$5:$B$287,MATCH($A20 &amp; "#" &amp; M$1,NIR!$H$5:$H$287,0)),0),0)</f>
        <v>0</v>
      </c>
      <c r="N20" s="149">
        <f>IF(ISNUMBER(IFERROR(INDEX(NIR!$B$5:$B$287,MATCH($A20 &amp; "#" &amp; N$1,NIR!$H$5:$H$287,0)),0)),IFERROR(INDEX(NIR!$B$5:$B$287,MATCH($A20 &amp; "#" &amp; N$1,NIR!$H$5:$H$287,0)),0),0)</f>
        <v>0</v>
      </c>
      <c r="O20" s="149">
        <f>IF(ISNUMBER(IFERROR(INDEX(NIR!$B$5:$B$287,MATCH($A20 &amp; "#" &amp; O$1,NIR!$H$5:$H$287,0)),0)),IFERROR(INDEX(NIR!$B$5:$B$287,MATCH($A20 &amp; "#" &amp; O$1,NIR!$H$5:$H$287,0)),0),0)</f>
        <v>0</v>
      </c>
      <c r="P20" s="149">
        <f>IF(ISNUMBER(IFERROR(INDEX(NIR!$B$5:$B$287,MATCH($A20 &amp; "#" &amp; P$1,NIR!$H$5:$H$287,0)),0)),IFERROR(INDEX(NIR!$B$5:$B$287,MATCH($A20 &amp; "#" &amp; P$1,NIR!$H$5:$H$287,0)),0),0)</f>
        <v>0</v>
      </c>
    </row>
    <row r="21" spans="1:16" x14ac:dyDescent="0.25">
      <c r="A21" t="s">
        <v>3142</v>
      </c>
      <c r="C21" s="132" t="s">
        <v>3265</v>
      </c>
      <c r="D21" s="149">
        <f ca="1">IF(ISNUMBER(IFERROR(INDEX(NIR!$B$5:$B$287,MATCH($A21 &amp; "#" &amp; D$1,NIR!$H$5:$H$287,0)),0)),IFERROR(INDEX(NIR!$B$5:$B$287,MATCH($A21 &amp; "#" &amp; D$1,NIR!$H$5:$H$287,0)),0),0)</f>
        <v>93.881553249997324</v>
      </c>
      <c r="E21" s="149">
        <f ca="1">IF(ISNUMBER(IFERROR(INDEX(NIR!$B$5:$B$287,MATCH($A21 &amp; "#" &amp; E$1,NIR!$H$5:$H$287,0)),0)),IFERROR(INDEX(NIR!$B$5:$B$287,MATCH($A21 &amp; "#" &amp; E$1,NIR!$H$5:$H$287,0)),0),0)</f>
        <v>74.099999999999994</v>
      </c>
      <c r="F21" s="149">
        <f ca="1">IF(ISNUMBER(IFERROR(INDEX(NIR!$B$5:$B$287,MATCH($A21 &amp; "#" &amp; F$1,NIR!$H$5:$H$287,0)),0)),IFERROR(INDEX(NIR!$B$5:$B$287,MATCH($A21 &amp; "#" &amp; F$1,NIR!$H$5:$H$287,0)),0),0)</f>
        <v>55.42024356714748</v>
      </c>
      <c r="G21" s="149">
        <v>0</v>
      </c>
      <c r="H21" s="149">
        <f ca="1">IF(ISNUMBER(IFERROR(INDEX(NIR!$B$5:$B$287,MATCH($A21 &amp; "#" &amp; H$1,NIR!$H$5:$H$287,0)),0)),IFERROR(INDEX(NIR!$B$5:$B$287,MATCH($A21 &amp; "#" &amp; H$1,NIR!$H$5:$H$287,0)),0),0)</f>
        <v>0</v>
      </c>
      <c r="I21" s="149">
        <f ca="1">EF_E_a_T!$B$33</f>
        <v>175.29552531614274</v>
      </c>
      <c r="J21" s="149">
        <f ca="1">EF_E_a_T!$E$33</f>
        <v>92.722797433910699</v>
      </c>
      <c r="K21" s="149">
        <v>0</v>
      </c>
      <c r="L21" s="149">
        <f>IF(ISNUMBER(IFERROR(INDEX(NIR!$B$5:$B$287,MATCH($A21 &amp; "#" &amp; L$1,NIR!$H$5:$H$287,0)),0)),IFERROR(INDEX(NIR!$B$5:$B$287,MATCH($A21 &amp; "#" &amp; L$1,NIR!$H$5:$H$287,0)),0),0)</f>
        <v>0</v>
      </c>
      <c r="M21" s="149">
        <f>IF(ISNUMBER(IFERROR(INDEX(NIR!$B$5:$B$287,MATCH($A21 &amp; "#" &amp; M$1,NIR!$H$5:$H$287,0)),0)),IFERROR(INDEX(NIR!$B$5:$B$287,MATCH($A21 &amp; "#" &amp; M$1,NIR!$H$5:$H$287,0)),0),0)</f>
        <v>0</v>
      </c>
      <c r="N21" s="149">
        <f>IF(ISNUMBER(IFERROR(INDEX(NIR!$B$5:$B$287,MATCH($A21 &amp; "#" &amp; N$1,NIR!$H$5:$H$287,0)),0)),IFERROR(INDEX(NIR!$B$5:$B$287,MATCH($A21 &amp; "#" &amp; N$1,NIR!$H$5:$H$287,0)),0),0)</f>
        <v>0</v>
      </c>
      <c r="O21" s="149">
        <f>IF(ISNUMBER(IFERROR(INDEX(NIR!$B$5:$B$287,MATCH($A21 &amp; "#" &amp; O$1,NIR!$H$5:$H$287,0)),0)),IFERROR(INDEX(NIR!$B$5:$B$287,MATCH($A21 &amp; "#" &amp; O$1,NIR!$H$5:$H$287,0)),0),0)</f>
        <v>0</v>
      </c>
      <c r="P21" s="149">
        <f>IF(ISNUMBER(IFERROR(INDEX(NIR!$B$5:$B$287,MATCH($A21 &amp; "#" &amp; P$1,NIR!$H$5:$H$287,0)),0)),IFERROR(INDEX(NIR!$B$5:$B$287,MATCH($A21 &amp; "#" &amp; P$1,NIR!$H$5:$H$287,0)),0),0)</f>
        <v>0</v>
      </c>
    </row>
    <row r="22" spans="1:16" x14ac:dyDescent="0.25">
      <c r="A22" t="s">
        <v>3147</v>
      </c>
      <c r="C22" s="132" t="s">
        <v>3266</v>
      </c>
      <c r="D22" s="149">
        <f ca="1">IF(ISNUMBER(IFERROR(INDEX(NIR!$B$5:$B$287,MATCH($A22 &amp; "#" &amp; D$1,NIR!$H$5:$H$287,0)),0)),IFERROR(INDEX(NIR!$B$5:$B$287,MATCH($A22 &amp; "#" &amp; D$1,NIR!$H$5:$H$287,0)),0),0)</f>
        <v>98.625979676878501</v>
      </c>
      <c r="E22" s="149">
        <f ca="1">IF(ISNUMBER(IFERROR(INDEX(NIR!$B$5:$B$287,MATCH($A22 &amp; "#" &amp; E$1,NIR!$H$5:$H$287,0)),0)),IFERROR(INDEX(NIR!$B$5:$B$287,MATCH($A22 &amp; "#" &amp; E$1,NIR!$H$5:$H$287,0)),0),0)</f>
        <v>72.937664302313934</v>
      </c>
      <c r="F22" s="149">
        <f ca="1">IF(ISNUMBER(IFERROR(INDEX(NIR!$B$5:$B$287,MATCH($A22 &amp; "#" &amp; F$1,NIR!$H$5:$H$287,0)),0)),IFERROR(INDEX(NIR!$B$5:$B$287,MATCH($A22 &amp; "#" &amp; F$1,NIR!$H$5:$H$287,0)),0),0)</f>
        <v>55.420243567147168</v>
      </c>
      <c r="G22" s="149">
        <v>0</v>
      </c>
      <c r="H22" s="149">
        <f ca="1">IF(ISNUMBER(IFERROR(INDEX(NIR!$B$5:$B$287,MATCH($A22 &amp; "#" &amp; H$1,NIR!$H$5:$H$287,0)),0)),IFERROR(INDEX(NIR!$B$5:$B$287,MATCH($A22 &amp; "#" &amp; H$1,NIR!$H$5:$H$287,0)),0),0)</f>
        <v>0</v>
      </c>
      <c r="I22" s="149">
        <f ca="1">EF_E_a_T!$B$33</f>
        <v>175.29552531614274</v>
      </c>
      <c r="J22" s="149">
        <f ca="1">EF_E_a_T!$E$33</f>
        <v>92.722797433910699</v>
      </c>
      <c r="K22" s="149">
        <v>0</v>
      </c>
      <c r="L22" s="149">
        <f>IF(ISNUMBER(IFERROR(INDEX(NIR!$B$5:$B$287,MATCH($A22 &amp; "#" &amp; L$1,NIR!$H$5:$H$287,0)),0)),IFERROR(INDEX(NIR!$B$5:$B$287,MATCH($A22 &amp; "#" &amp; L$1,NIR!$H$5:$H$287,0)),0),0)</f>
        <v>0</v>
      </c>
      <c r="M22" s="149">
        <f>IF(ISNUMBER(IFERROR(INDEX(NIR!$B$5:$B$287,MATCH($A22 &amp; "#" &amp; M$1,NIR!$H$5:$H$287,0)),0)),IFERROR(INDEX(NIR!$B$5:$B$287,MATCH($A22 &amp; "#" &amp; M$1,NIR!$H$5:$H$287,0)),0),0)</f>
        <v>0</v>
      </c>
      <c r="N22" s="149">
        <f>IF(ISNUMBER(IFERROR(INDEX(NIR!$B$5:$B$287,MATCH($A22 &amp; "#" &amp; N$1,NIR!$H$5:$H$287,0)),0)),IFERROR(INDEX(NIR!$B$5:$B$287,MATCH($A22 &amp; "#" &amp; N$1,NIR!$H$5:$H$287,0)),0),0)</f>
        <v>0</v>
      </c>
      <c r="O22" s="149">
        <f>IF(ISNUMBER(IFERROR(INDEX(NIR!$B$5:$B$287,MATCH($A22 &amp; "#" &amp; O$1,NIR!$H$5:$H$287,0)),0)),IFERROR(INDEX(NIR!$B$5:$B$287,MATCH($A22 &amp; "#" &amp; O$1,NIR!$H$5:$H$287,0)),0),0)</f>
        <v>0</v>
      </c>
      <c r="P22" s="149">
        <f>IF(ISNUMBER(IFERROR(INDEX(NIR!$B$5:$B$287,MATCH($A22 &amp; "#" &amp; P$1,NIR!$H$5:$H$287,0)),0)),IFERROR(INDEX(NIR!$B$5:$B$287,MATCH($A22 &amp; "#" &amp; P$1,NIR!$H$5:$H$287,0)),0),0)</f>
        <v>0</v>
      </c>
    </row>
    <row r="23" spans="1:16" x14ac:dyDescent="0.25">
      <c r="A23" t="s">
        <v>3148</v>
      </c>
      <c r="C23" s="132" t="s">
        <v>3250</v>
      </c>
      <c r="D23" s="149">
        <f ca="1">IF(ISNUMBER(IFERROR(INDEX(NIR!$B$5:$B$287,MATCH($A23 &amp; "#" &amp; D$1,NIR!$H$5:$H$287,0)),0)),IFERROR(INDEX(NIR!$B$5:$B$287,MATCH($A23 &amp; "#" &amp; D$1,NIR!$H$5:$H$287,0)),0),0)</f>
        <v>97.225546254577381</v>
      </c>
      <c r="E23" s="149">
        <f ca="1">IF(ISNUMBER(IFERROR(INDEX(NIR!$B$5:$B$287,MATCH($A23 &amp; "#" &amp; E$1,NIR!$H$5:$H$287,0)),0)),IFERROR(INDEX(NIR!$B$5:$B$287,MATCH($A23 &amp; "#" &amp; E$1,NIR!$H$5:$H$287,0)),0),0)</f>
        <v>72.234358750121459</v>
      </c>
      <c r="F23" s="149">
        <f ca="1">IF(ISNUMBER(IFERROR(INDEX(NIR!$B$5:$B$287,MATCH($A23 &amp; "#" &amp; F$1,NIR!$H$5:$H$287,0)),0)),IFERROR(INDEX(NIR!$B$5:$B$287,MATCH($A23 &amp; "#" &amp; F$1,NIR!$H$5:$H$287,0)),0),0)</f>
        <v>55.420243567147359</v>
      </c>
      <c r="G23" s="149">
        <v>0</v>
      </c>
      <c r="H23" s="149">
        <f ca="1">IF(ISNUMBER(IFERROR(INDEX(NIR!$B$5:$B$287,MATCH($A23 &amp; "#" &amp; H$1,NIR!$H$5:$H$287,0)),0)),IFERROR(INDEX(NIR!$B$5:$B$287,MATCH($A23 &amp; "#" &amp; H$1,NIR!$H$5:$H$287,0)),0),0)</f>
        <v>0</v>
      </c>
      <c r="I23" s="149">
        <f ca="1">EF_E_a_T!$B$33</f>
        <v>175.29552531614274</v>
      </c>
      <c r="J23" s="149">
        <f ca="1">EF_E_a_T!$E$33</f>
        <v>92.722797433910699</v>
      </c>
      <c r="K23" s="149">
        <v>0</v>
      </c>
      <c r="L23" s="149">
        <f>IF(ISNUMBER(IFERROR(INDEX(NIR!$B$5:$B$287,MATCH($A23 &amp; "#" &amp; L$1,NIR!$H$5:$H$287,0)),0)),IFERROR(INDEX(NIR!$B$5:$B$287,MATCH($A23 &amp; "#" &amp; L$1,NIR!$H$5:$H$287,0)),0),0)</f>
        <v>0</v>
      </c>
      <c r="M23" s="149">
        <f>IF(ISNUMBER(IFERROR(INDEX(NIR!$B$5:$B$287,MATCH($A23 &amp; "#" &amp; M$1,NIR!$H$5:$H$287,0)),0)),IFERROR(INDEX(NIR!$B$5:$B$287,MATCH($A23 &amp; "#" &amp; M$1,NIR!$H$5:$H$287,0)),0),0)</f>
        <v>0</v>
      </c>
      <c r="N23" s="149">
        <f>IF(ISNUMBER(IFERROR(INDEX(NIR!$B$5:$B$287,MATCH($A23 &amp; "#" &amp; N$1,NIR!$H$5:$H$287,0)),0)),IFERROR(INDEX(NIR!$B$5:$B$287,MATCH($A23 &amp; "#" &amp; N$1,NIR!$H$5:$H$287,0)),0),0)</f>
        <v>0</v>
      </c>
      <c r="O23" s="149">
        <f>IF(ISNUMBER(IFERROR(INDEX(NIR!$B$5:$B$287,MATCH($A23 &amp; "#" &amp; O$1,NIR!$H$5:$H$287,0)),0)),IFERROR(INDEX(NIR!$B$5:$B$287,MATCH($A23 &amp; "#" &amp; O$1,NIR!$H$5:$H$287,0)),0),0)</f>
        <v>0</v>
      </c>
      <c r="P23" s="149">
        <f>IF(ISNUMBER(IFERROR(INDEX(NIR!$B$5:$B$287,MATCH($A23 &amp; "#" &amp; P$1,NIR!$H$5:$H$287,0)),0)),IFERROR(INDEX(NIR!$B$5:$B$287,MATCH($A23 &amp; "#" &amp; P$1,NIR!$H$5:$H$287,0)),0),0)</f>
        <v>0</v>
      </c>
    </row>
    <row r="24" spans="1:16" x14ac:dyDescent="0.25">
      <c r="A24" t="s">
        <v>3150</v>
      </c>
      <c r="C24" s="132" t="s">
        <v>3251</v>
      </c>
      <c r="D24" s="149">
        <f ca="1">IF(ISNUMBER(IFERROR(INDEX(NIR!$B$5:$B$287,MATCH($A24 &amp; "#" &amp; D$1,NIR!$H$5:$H$287,0)),0)),IFERROR(INDEX(NIR!$B$5:$B$287,MATCH($A24 &amp; "#" &amp; D$1,NIR!$H$5:$H$287,0)),0),0)</f>
        <v>98.677768219065641</v>
      </c>
      <c r="E24" s="149">
        <f ca="1">IF(ISNUMBER(IFERROR(INDEX(NIR!$B$5:$B$287,MATCH($A24 &amp; "#" &amp; E$1,NIR!$H$5:$H$287,0)),0)),IFERROR(INDEX(NIR!$B$5:$B$287,MATCH($A24 &amp; "#" &amp; E$1,NIR!$H$5:$H$287,0)),0),0)</f>
        <v>72.828258644901865</v>
      </c>
      <c r="F24" s="149">
        <f ca="1">IF(ISNUMBER(IFERROR(INDEX(NIR!$B$5:$B$287,MATCH($A24 &amp; "#" &amp; F$1,NIR!$H$5:$H$287,0)),0)),IFERROR(INDEX(NIR!$B$5:$B$287,MATCH($A24 &amp; "#" &amp; F$1,NIR!$H$5:$H$287,0)),0),0)</f>
        <v>55.420243567147473</v>
      </c>
      <c r="G24" s="149">
        <v>0</v>
      </c>
      <c r="H24" s="149">
        <f ca="1">IF(ISNUMBER(IFERROR(INDEX(NIR!$B$5:$B$287,MATCH($A24 &amp; "#" &amp; H$1,NIR!$H$5:$H$287,0)),0)),IFERROR(INDEX(NIR!$B$5:$B$287,MATCH($A24 &amp; "#" &amp; H$1,NIR!$H$5:$H$287,0)),0),0)</f>
        <v>0</v>
      </c>
      <c r="I24" s="149">
        <f ca="1">EF_E_a_T!$B$33</f>
        <v>175.29552531614274</v>
      </c>
      <c r="J24" s="149">
        <f ca="1">EF_E_a_T!$E$33</f>
        <v>92.722797433910699</v>
      </c>
      <c r="K24" s="149">
        <v>0</v>
      </c>
      <c r="L24" s="149">
        <f>IF(ISNUMBER(IFERROR(INDEX(NIR!$B$5:$B$287,MATCH($A24 &amp; "#" &amp; L$1,NIR!$H$5:$H$287,0)),0)),IFERROR(INDEX(NIR!$B$5:$B$287,MATCH($A24 &amp; "#" &amp; L$1,NIR!$H$5:$H$287,0)),0),0)</f>
        <v>0</v>
      </c>
      <c r="M24" s="149">
        <f>IF(ISNUMBER(IFERROR(INDEX(NIR!$B$5:$B$287,MATCH($A24 &amp; "#" &amp; M$1,NIR!$H$5:$H$287,0)),0)),IFERROR(INDEX(NIR!$B$5:$B$287,MATCH($A24 &amp; "#" &amp; M$1,NIR!$H$5:$H$287,0)),0),0)</f>
        <v>0</v>
      </c>
      <c r="N24" s="149">
        <f>IF(ISNUMBER(IFERROR(INDEX(NIR!$B$5:$B$287,MATCH($A24 &amp; "#" &amp; N$1,NIR!$H$5:$H$287,0)),0)),IFERROR(INDEX(NIR!$B$5:$B$287,MATCH($A24 &amp; "#" &amp; N$1,NIR!$H$5:$H$287,0)),0),0)</f>
        <v>0</v>
      </c>
      <c r="O24" s="149">
        <f>IF(ISNUMBER(IFERROR(INDEX(NIR!$B$5:$B$287,MATCH($A24 &amp; "#" &amp; O$1,NIR!$H$5:$H$287,0)),0)),IFERROR(INDEX(NIR!$B$5:$B$287,MATCH($A24 &amp; "#" &amp; O$1,NIR!$H$5:$H$287,0)),0),0)</f>
        <v>0</v>
      </c>
      <c r="P24" s="149">
        <f>IF(ISNUMBER(IFERROR(INDEX(NIR!$B$5:$B$287,MATCH($A24 &amp; "#" &amp; P$1,NIR!$H$5:$H$287,0)),0)),IFERROR(INDEX(NIR!$B$5:$B$287,MATCH($A24 &amp; "#" &amp; P$1,NIR!$H$5:$H$287,0)),0),0)</f>
        <v>0</v>
      </c>
    </row>
    <row r="25" spans="1:16" x14ac:dyDescent="0.25">
      <c r="A25" t="s">
        <v>3172</v>
      </c>
      <c r="C25" s="127" t="s">
        <v>3244</v>
      </c>
      <c r="D25" s="149">
        <f ca="1">IF(ISNUMBER(IFERROR(INDEX(NIR!$B$5:$B$287,MATCH($A25 &amp; "#" &amp; D$1,NIR!$H$5:$H$287,0)),0)),IFERROR(INDEX(NIR!$B$5:$B$287,MATCH($A25 &amp; "#" &amp; D$1,NIR!$H$5:$H$287,0)),0),0)</f>
        <v>98.261582862705026</v>
      </c>
      <c r="E25" s="149">
        <f ca="1">IF(ISNUMBER(IFERROR(INDEX(NIR!$B$5:$B$287,MATCH($A25 &amp; "#" &amp; E$1,NIR!$H$5:$H$287,0)),0)),IFERROR(INDEX(NIR!$B$5:$B$287,MATCH($A25 &amp; "#" &amp; E$1,NIR!$H$5:$H$287,0)),0),0)</f>
        <v>73.929892808218383</v>
      </c>
      <c r="F25" s="149">
        <f ca="1">IF(ISNUMBER(IFERROR(INDEX(NIR!$B$5:$B$287,MATCH($A25 &amp; "#" &amp; F$1,NIR!$H$5:$H$287,0)),0)),IFERROR(INDEX(NIR!$B$5:$B$287,MATCH($A25 &amp; "#" &amp; F$1,NIR!$H$5:$H$287,0)),0),0)</f>
        <v>55.420243567147359</v>
      </c>
      <c r="G25" s="149">
        <v>0</v>
      </c>
      <c r="H25" s="149">
        <f ca="1">IF(ISNUMBER(IFERROR(INDEX(NIR!$B$5:$B$287,MATCH($A25 &amp; "#" &amp; H$1,NIR!$H$5:$H$287,0)),0)),IFERROR(INDEX(NIR!$B$5:$B$287,MATCH($A25 &amp; "#" &amp; H$1,NIR!$H$5:$H$287,0)),0),0)</f>
        <v>0</v>
      </c>
      <c r="I25" s="149">
        <f ca="1">EF_E_a_T!$B$33</f>
        <v>175.29552531614274</v>
      </c>
      <c r="J25" s="149">
        <f ca="1">EF_E_a_T!$E$33</f>
        <v>92.722797433910699</v>
      </c>
      <c r="K25" s="149">
        <v>0</v>
      </c>
      <c r="L25" s="149">
        <f>IF(ISNUMBER(IFERROR(INDEX(NIR!$B$5:$B$287,MATCH($A25 &amp; "#" &amp; L$1,NIR!$H$5:$H$287,0)),0)),IFERROR(INDEX(NIR!$B$5:$B$287,MATCH($A25 &amp; "#" &amp; L$1,NIR!$H$5:$H$287,0)),0),0)</f>
        <v>0</v>
      </c>
      <c r="M25" s="149">
        <f>IF(ISNUMBER(IFERROR(INDEX(NIR!$B$5:$B$287,MATCH($A25 &amp; "#" &amp; M$1,NIR!$H$5:$H$287,0)),0)),IFERROR(INDEX(NIR!$B$5:$B$287,MATCH($A25 &amp; "#" &amp; M$1,NIR!$H$5:$H$287,0)),0),0)</f>
        <v>0</v>
      </c>
      <c r="N25" s="149">
        <f>IF(ISNUMBER(IFERROR(INDEX(NIR!$B$5:$B$287,MATCH($A25 &amp; "#" &amp; N$1,NIR!$H$5:$H$287,0)),0)),IFERROR(INDEX(NIR!$B$5:$B$287,MATCH($A25 &amp; "#" &amp; N$1,NIR!$H$5:$H$287,0)),0),0)</f>
        <v>0</v>
      </c>
      <c r="O25" s="149">
        <f>IF(ISNUMBER(IFERROR(INDEX(NIR!$B$5:$B$287,MATCH($A25 &amp; "#" &amp; O$1,NIR!$H$5:$H$287,0)),0)),IFERROR(INDEX(NIR!$B$5:$B$287,MATCH($A25 &amp; "#" &amp; O$1,NIR!$H$5:$H$287,0)),0),0)</f>
        <v>0</v>
      </c>
      <c r="P25" s="149">
        <f>IF(ISNUMBER(IFERROR(INDEX(NIR!$B$5:$B$287,MATCH($A25 &amp; "#" &amp; P$1,NIR!$H$5:$H$287,0)),0)),IFERROR(INDEX(NIR!$B$5:$B$287,MATCH($A25 &amp; "#" &amp; P$1,NIR!$H$5:$H$287,0)),0),0)</f>
        <v>0</v>
      </c>
    </row>
    <row r="27" spans="1:16" ht="45" x14ac:dyDescent="0.25">
      <c r="C27" s="133" t="s">
        <v>3332</v>
      </c>
      <c r="D27" s="131" t="s">
        <v>3267</v>
      </c>
      <c r="E27" s="131" t="s">
        <v>3268</v>
      </c>
      <c r="F27" s="131" t="s">
        <v>3273</v>
      </c>
      <c r="G27" s="131" t="s">
        <v>3253</v>
      </c>
      <c r="H27" s="131" t="s">
        <v>3274</v>
      </c>
      <c r="I27" s="131" t="s">
        <v>3209</v>
      </c>
      <c r="J27" s="131" t="s">
        <v>3210</v>
      </c>
      <c r="K27" s="131" t="s">
        <v>3252</v>
      </c>
      <c r="L27" s="135" t="s">
        <v>3269</v>
      </c>
      <c r="M27" s="135" t="s">
        <v>3270</v>
      </c>
      <c r="N27" s="135" t="s">
        <v>3271</v>
      </c>
      <c r="O27" s="135" t="s">
        <v>3272</v>
      </c>
      <c r="P27" s="135" t="s">
        <v>2959</v>
      </c>
    </row>
    <row r="28" spans="1:16" x14ac:dyDescent="0.25">
      <c r="A28" t="s">
        <v>3170</v>
      </c>
      <c r="C28" s="127" t="s">
        <v>3243</v>
      </c>
      <c r="D28" s="149">
        <f ca="1">IF(ISNUMBER(IFERROR(INDEX(NIR!$C$5:$C$287,MATCH($A28 &amp; "#" &amp; D$1,NIR!$H$5:$H$287,0)),0)),IFERROR(INDEX(NIR!$C$5:$C$287,MATCH($A28 &amp; "#" &amp; D$1,NIR!$H$5:$H$287,0)),0),0)</f>
        <v>299.99999999999994</v>
      </c>
      <c r="E28" s="149">
        <f ca="1">IF(ISNUMBER(IFERROR(INDEX(NIR!$C$5:$C$287,MATCH($A28 &amp; "#" &amp; E$1,NIR!$H$5:$H$287,0)),0)),IFERROR(INDEX(NIR!$C$5:$C$287,MATCH($A28 &amp; "#" &amp; E$1,NIR!$H$5:$H$287,0)),0),0)</f>
        <v>4.9999999999987104</v>
      </c>
      <c r="F28" s="149">
        <f ca="1">IF(ISNUMBER(IFERROR(INDEX(NIR!$C$5:$C$287,MATCH($A28 &amp; "#" &amp; F$1,NIR!$H$5:$H$287,0)),0)),IFERROR(INDEX(NIR!$C$5:$C$287,MATCH($A28 &amp; "#" &amp; F$1,NIR!$H$5:$H$287,0)),0),0)</f>
        <v>5</v>
      </c>
      <c r="G28" s="149">
        <f ca="1">IF(ISNUMBER(IFERROR(INDEX(NIR!$C$5:$C$287,MATCH($A28 &amp; "#" &amp; G$1,NIR!$H$5:$H$287,0)),0)),IFERROR(INDEX(NIR!$C$5:$C$287,MATCH($A28 &amp; "#" &amp; G$1,NIR!$H$5:$H$287,0)),0),0)</f>
        <v>299.04140421328759</v>
      </c>
      <c r="H28" s="149">
        <f ca="1">IF(ISNUMBER(IFERROR(INDEX(NIR!$C$5:$C$287,MATCH($A28 &amp; "#" &amp; H$1,NIR!$H$5:$H$287,0)),0)),IFERROR(INDEX(NIR!$C$5:$C$287,MATCH($A28 &amp; "#" &amp; H$1,NIR!$H$5:$H$287,0)),0),0)</f>
        <v>0</v>
      </c>
      <c r="I28" s="149">
        <f ca="1">EF_E_a_T!$C$33</f>
        <v>2.6324731891311376E-2</v>
      </c>
      <c r="J28" s="149">
        <f ca="1">EF_E_a_T!$F$33</f>
        <v>1.4202562814415299E-2</v>
      </c>
      <c r="K28" s="149">
        <v>0</v>
      </c>
      <c r="L28" s="149">
        <f>IF(ISNUMBER(IFERROR(INDEX(NIR!$C$5:$C$287,MATCH($A28 &amp; "#" &amp; L$1,NIR!$H$5:$H$287,0)),0)),IFERROR(INDEX(NIR!$C$5:$C$287,MATCH($A28 &amp; "#" &amp; L$1,NIR!$H$5:$H$287,0)),0),0)</f>
        <v>0</v>
      </c>
      <c r="M28" s="149">
        <f>IF(ISNUMBER(IFERROR(INDEX(NIR!$C$5:$C$287,MATCH($A28 &amp; "#" &amp; M$1,NIR!$H$5:$H$287,0)),0)),IFERROR(INDEX(NIR!$C$5:$C$287,MATCH($A28 &amp; "#" &amp; M$1,NIR!$H$5:$H$287,0)),0),0)</f>
        <v>0</v>
      </c>
      <c r="N28" s="149">
        <f>IF(ISNUMBER(IFERROR(INDEX(NIR!$C$5:$C$287,MATCH($A28 &amp; "#" &amp; N$1,NIR!$H$5:$H$287,0)),0)),IFERROR(INDEX(NIR!$C$5:$C$287,MATCH($A28 &amp; "#" &amp; N$1,NIR!$H$5:$H$287,0)),0),0)</f>
        <v>0</v>
      </c>
      <c r="O28" s="149">
        <f>IF(ISNUMBER(IFERROR(INDEX(NIR!$C$5:$C$287,MATCH($A28 &amp; "#" &amp; O$1,NIR!$H$5:$H$287,0)),0)),IFERROR(INDEX(NIR!$C$5:$C$287,MATCH($A28 &amp; "#" &amp; O$1,NIR!$H$5:$H$287,0)),0),0)</f>
        <v>0</v>
      </c>
      <c r="P28" s="149">
        <f>IF(ISNUMBER(IFERROR(INDEX(NIR!$C$5:$C$287,MATCH($A28 &amp; "#" &amp; P$1,NIR!$H$5:$H$287,0)),0)),IFERROR(INDEX(NIR!$C$5:$C$287,MATCH($A28 &amp; "#" &amp; P$1,NIR!$H$5:$H$287,0)),0),0)</f>
        <v>0</v>
      </c>
    </row>
    <row r="29" spans="1:16" x14ac:dyDescent="0.25">
      <c r="A29" t="s">
        <v>3168</v>
      </c>
      <c r="C29" s="127" t="s">
        <v>3242</v>
      </c>
      <c r="D29" s="149">
        <f ca="1">IF(ISNUMBER(IFERROR(INDEX(NIR!$C$5:$C$287,MATCH($A29 &amp; "#" &amp; D$1,NIR!$H$5:$H$287,0)),0)),IFERROR(INDEX(NIR!$C$5:$C$287,MATCH($A29 &amp; "#" &amp; D$1,NIR!$H$5:$H$287,0)),0),0)</f>
        <v>10</v>
      </c>
      <c r="E29" s="149">
        <f ca="1">IF(ISNUMBER(IFERROR(INDEX(NIR!$C$5:$C$287,MATCH($A29 &amp; "#" &amp; E$1,NIR!$H$5:$H$287,0)),0)),IFERROR(INDEX(NIR!$C$5:$C$287,MATCH($A29 &amp; "#" &amp; E$1,NIR!$H$5:$H$287,0)),0),0)</f>
        <v>8.4466907548410308</v>
      </c>
      <c r="F29" s="149">
        <f ca="1">IF(ISNUMBER(IFERROR(INDEX(NIR!$C$5:$C$287,MATCH($A29 &amp; "#" &amp; F$1,NIR!$H$5:$H$287,0)),0)),IFERROR(INDEX(NIR!$C$5:$C$287,MATCH($A29 &amp; "#" &amp; F$1,NIR!$H$5:$H$287,0)),0),0)</f>
        <v>5</v>
      </c>
      <c r="G29" s="149">
        <f ca="1">IF(ISNUMBER(IFERROR(INDEX(NIR!$C$5:$C$287,MATCH($A29 &amp; "#" &amp; G$1,NIR!$H$5:$H$287,0)),0)),IFERROR(INDEX(NIR!$C$5:$C$287,MATCH($A29 &amp; "#" &amp; G$1,NIR!$H$5:$H$287,0)),0),0)</f>
        <v>134.08698539176626</v>
      </c>
      <c r="H29" s="149">
        <f ca="1">IF(ISNUMBER(IFERROR(INDEX(NIR!$C$5:$C$287,MATCH($A29 &amp; "#" &amp; H$1,NIR!$H$5:$H$287,0)),0)),IFERROR(INDEX(NIR!$C$5:$C$287,MATCH($A29 &amp; "#" &amp; H$1,NIR!$H$5:$H$287,0)),0),0)</f>
        <v>0</v>
      </c>
      <c r="I29" s="149">
        <f ca="1">EF_E_a_T!$C$33</f>
        <v>2.6324731891311376E-2</v>
      </c>
      <c r="J29" s="149">
        <f ca="1">EF_E_a_T!$F$33</f>
        <v>1.4202562814415299E-2</v>
      </c>
      <c r="K29" s="149">
        <v>0</v>
      </c>
      <c r="L29" s="149">
        <f>IF(ISNUMBER(IFERROR(INDEX(NIR!$C$5:$C$287,MATCH($A29 &amp; "#" &amp; L$1,NIR!$H$5:$H$287,0)),0)),IFERROR(INDEX(NIR!$C$5:$C$287,MATCH($A29 &amp; "#" &amp; L$1,NIR!$H$5:$H$287,0)),0),0)</f>
        <v>0</v>
      </c>
      <c r="M29" s="149">
        <f>IF(ISNUMBER(IFERROR(INDEX(NIR!$C$5:$C$287,MATCH($A29 &amp; "#" &amp; M$1,NIR!$H$5:$H$287,0)),0)),IFERROR(INDEX(NIR!$C$5:$C$287,MATCH($A29 &amp; "#" &amp; M$1,NIR!$H$5:$H$287,0)),0),0)</f>
        <v>0</v>
      </c>
      <c r="N29" s="149">
        <f>IF(ISNUMBER(IFERROR(INDEX(NIR!$C$5:$C$287,MATCH($A29 &amp; "#" &amp; N$1,NIR!$H$5:$H$287,0)),0)),IFERROR(INDEX(NIR!$C$5:$C$287,MATCH($A29 &amp; "#" &amp; N$1,NIR!$H$5:$H$287,0)),0),0)</f>
        <v>0</v>
      </c>
      <c r="O29" s="149">
        <f>IF(ISNUMBER(IFERROR(INDEX(NIR!$C$5:$C$287,MATCH($A29 &amp; "#" &amp; O$1,NIR!$H$5:$H$287,0)),0)),IFERROR(INDEX(NIR!$C$5:$C$287,MATCH($A29 &amp; "#" &amp; O$1,NIR!$H$5:$H$287,0)),0),0)</f>
        <v>0</v>
      </c>
      <c r="P29" s="149">
        <f>IF(ISNUMBER(IFERROR(INDEX(NIR!$C$5:$C$287,MATCH($A29 &amp; "#" &amp; P$1,NIR!$H$5:$H$287,0)),0)),IFERROR(INDEX(NIR!$C$5:$C$287,MATCH($A29 &amp; "#" &amp; P$1,NIR!$H$5:$H$287,0)),0),0)</f>
        <v>0</v>
      </c>
    </row>
    <row r="30" spans="1:16" x14ac:dyDescent="0.25">
      <c r="A30" t="s">
        <v>3151</v>
      </c>
      <c r="C30" s="127" t="s">
        <v>3257</v>
      </c>
      <c r="D30" s="149">
        <f ca="1">IF(ISNUMBER(IFERROR(INDEX(NIR!$C$5:$C$287,MATCH($A30 &amp; "#" &amp; D$1,NIR!$H$5:$H$287,0)),0)),IFERROR(INDEX(NIR!$C$5:$C$287,MATCH($A30 &amp; "#" &amp; D$1,NIR!$H$5:$H$287,0)),0),0)</f>
        <v>0</v>
      </c>
      <c r="E30" s="149">
        <f ca="1">IF(ISNUMBER(IFERROR(INDEX(NIR!$C$5:$C$287,MATCH($A30 &amp; "#" &amp; E$1,NIR!$H$5:$H$287,0)),0)),IFERROR(INDEX(NIR!$C$5:$C$287,MATCH($A30 &amp; "#" &amp; E$1,NIR!$H$5:$H$287,0)),0),0)</f>
        <v>3.6469598901351201</v>
      </c>
      <c r="F30" s="149">
        <f ca="1">IF(ISNUMBER(IFERROR(INDEX(NIR!$C$5:$C$287,MATCH($A30 &amp; "#" &amp; F$1,NIR!$H$5:$H$287,0)),0)),IFERROR(INDEX(NIR!$C$5:$C$287,MATCH($A30 &amp; "#" &amp; F$1,NIR!$H$5:$H$287,0)),0),0)</f>
        <v>48.155358898721779</v>
      </c>
      <c r="G30" s="149">
        <f ca="1">IF(ISNUMBER(IFERROR(INDEX(NIR!$C$5:$C$287,MATCH($A30 &amp; "#" &amp; G$1,NIR!$H$5:$H$287,0)),0)),IFERROR(INDEX(NIR!$C$5:$C$287,MATCH($A30 &amp; "#" &amp; G$1,NIR!$H$5:$H$287,0)),0),0)</f>
        <v>1.9154180763653901</v>
      </c>
      <c r="H30" s="149">
        <f ca="1">IF(ISNUMBER(IFERROR(INDEX(NIR!$C$5:$C$287,MATCH($A30 &amp; "#" &amp; H$1,NIR!$H$5:$H$287,0)),0)),IFERROR(INDEX(NIR!$C$5:$C$287,MATCH($A30 &amp; "#" &amp; H$1,NIR!$H$5:$H$287,0)),0),0)</f>
        <v>0</v>
      </c>
      <c r="I30" s="149">
        <f ca="1">EF_E_a_T!$C$33</f>
        <v>2.6324731891311376E-2</v>
      </c>
      <c r="J30" s="149">
        <v>0</v>
      </c>
      <c r="K30" s="149">
        <v>0</v>
      </c>
      <c r="L30" s="149">
        <f>IF(ISNUMBER(IFERROR(INDEX(NIR!$C$5:$C$287,MATCH($A30 &amp; "#" &amp; L$1,NIR!$H$5:$H$287,0)),0)),IFERROR(INDEX(NIR!$C$5:$C$287,MATCH($A30 &amp; "#" &amp; L$1,NIR!$H$5:$H$287,0)),0),0)</f>
        <v>0</v>
      </c>
      <c r="M30" s="149">
        <f>IF(ISNUMBER(IFERROR(INDEX(NIR!$C$5:$C$287,MATCH($A30 &amp; "#" &amp; M$1,NIR!$H$5:$H$287,0)),0)),IFERROR(INDEX(NIR!$C$5:$C$287,MATCH($A30 &amp; "#" &amp; M$1,NIR!$H$5:$H$287,0)),0),0)</f>
        <v>0</v>
      </c>
      <c r="N30" s="149">
        <f>IF(ISNUMBER(IFERROR(INDEX(NIR!$C$5:$C$287,MATCH($A30 &amp; "#" &amp; N$1,NIR!$H$5:$H$287,0)),0)),IFERROR(INDEX(NIR!$C$5:$C$287,MATCH($A30 &amp; "#" &amp; N$1,NIR!$H$5:$H$287,0)),0),0)</f>
        <v>0</v>
      </c>
      <c r="O30" s="149">
        <f>IF(ISNUMBER(IFERROR(INDEX(NIR!$C$5:$C$287,MATCH($A30 &amp; "#" &amp; O$1,NIR!$H$5:$H$287,0)),0)),IFERROR(INDEX(NIR!$C$5:$C$287,MATCH($A30 &amp; "#" &amp; O$1,NIR!$H$5:$H$287,0)),0),0)</f>
        <v>0</v>
      </c>
      <c r="P30" s="149">
        <f>IF(ISNUMBER(IFERROR(INDEX(NIR!$C$5:$C$287,MATCH($A30 &amp; "#" &amp; P$1,NIR!$H$5:$H$287,0)),0)),IFERROR(INDEX(NIR!$C$5:$C$287,MATCH($A30 &amp; "#" &amp; P$1,NIR!$H$5:$H$287,0)),0),0)</f>
        <v>0</v>
      </c>
    </row>
    <row r="31" spans="1:16" x14ac:dyDescent="0.25">
      <c r="A31" t="s">
        <v>3162</v>
      </c>
      <c r="C31" s="132" t="s">
        <v>3246</v>
      </c>
      <c r="D31" s="149">
        <f ca="1">IF(ISNUMBER(IFERROR(INDEX(NIR!$C$5:$C$287,MATCH($A31 &amp; "#" &amp; D$1,NIR!$H$5:$H$287,0)),0)),IFERROR(INDEX(NIR!$C$5:$C$287,MATCH($A31 &amp; "#" &amp; D$1,NIR!$H$5:$H$287,0)),0),0)</f>
        <v>0</v>
      </c>
      <c r="E31" s="149">
        <f ca="1">IF(ISNUMBER(IFERROR(INDEX(NIR!$C$5:$C$287,MATCH($A31 &amp; "#" &amp; E$1,NIR!$H$5:$H$287,0)),0)),IFERROR(INDEX(NIR!$C$5:$C$287,MATCH($A31 &amp; "#" &amp; E$1,NIR!$H$5:$H$287,0)),0),0)</f>
        <v>4.1500000000000004</v>
      </c>
      <c r="F31" s="149">
        <f ca="1">IF(ISNUMBER(IFERROR(INDEX(NIR!$C$5:$C$287,MATCH($A31 &amp; "#" &amp; F$1,NIR!$H$5:$H$287,0)),0)),IFERROR(INDEX(NIR!$C$5:$C$287,MATCH($A31 &amp; "#" &amp; F$1,NIR!$H$5:$H$287,0)),0),0)</f>
        <v>0</v>
      </c>
      <c r="G31" s="149">
        <f ca="1">IF(ISNUMBER(IFERROR(INDEX(NIR!$C$5:$C$287,MATCH($A31 &amp; "#" &amp; G$1,NIR!$H$5:$H$287,0)),0)),IFERROR(INDEX(NIR!$C$5:$C$287,MATCH($A31 &amp; "#" &amp; G$1,NIR!$H$5:$H$287,0)),0),0)</f>
        <v>0</v>
      </c>
      <c r="H31" s="149">
        <f ca="1">IF(ISNUMBER(IFERROR(INDEX(NIR!$C$5:$C$287,MATCH($A31 &amp; "#" &amp; H$1,NIR!$H$5:$H$287,0)),0)),IFERROR(INDEX(NIR!$C$5:$C$287,MATCH($A31 &amp; "#" &amp; H$1,NIR!$H$5:$H$287,0)),0),0)</f>
        <v>0</v>
      </c>
      <c r="I31" s="149">
        <f ca="1">EF_E_a_T!$C$33</f>
        <v>2.6324731891311376E-2</v>
      </c>
      <c r="J31" s="149">
        <v>0</v>
      </c>
      <c r="K31" s="149">
        <v>0</v>
      </c>
      <c r="L31" s="149">
        <f>IF(ISNUMBER(IFERROR(INDEX(NIR!$C$5:$C$287,MATCH($A31 &amp; "#" &amp; L$1,NIR!$H$5:$H$287,0)),0)),IFERROR(INDEX(NIR!$C$5:$C$287,MATCH($A31 &amp; "#" &amp; L$1,NIR!$H$5:$H$287,0)),0),0)</f>
        <v>0</v>
      </c>
      <c r="M31" s="149">
        <f>IF(ISNUMBER(IFERROR(INDEX(NIR!$C$5:$C$287,MATCH($A31 &amp; "#" &amp; M$1,NIR!$H$5:$H$287,0)),0)),IFERROR(INDEX(NIR!$C$5:$C$287,MATCH($A31 &amp; "#" &amp; M$1,NIR!$H$5:$H$287,0)),0),0)</f>
        <v>0</v>
      </c>
      <c r="N31" s="149">
        <f>IF(ISNUMBER(IFERROR(INDEX(NIR!$C$5:$C$287,MATCH($A31 &amp; "#" &amp; N$1,NIR!$H$5:$H$287,0)),0)),IFERROR(INDEX(NIR!$C$5:$C$287,MATCH($A31 &amp; "#" &amp; N$1,NIR!$H$5:$H$287,0)),0),0)</f>
        <v>0</v>
      </c>
      <c r="O31" s="149">
        <f>IF(ISNUMBER(IFERROR(INDEX(NIR!$C$5:$C$287,MATCH($A31 &amp; "#" &amp; O$1,NIR!$H$5:$H$287,0)),0)),IFERROR(INDEX(NIR!$C$5:$C$287,MATCH($A31 &amp; "#" &amp; O$1,NIR!$H$5:$H$287,0)),0),0)</f>
        <v>0</v>
      </c>
      <c r="P31" s="149">
        <f>IF(ISNUMBER(IFERROR(INDEX(NIR!$C$5:$C$287,MATCH($A31 &amp; "#" &amp; P$1,NIR!$H$5:$H$287,0)),0)),IFERROR(INDEX(NIR!$C$5:$C$287,MATCH($A31 &amp; "#" &amp; P$1,NIR!$H$5:$H$287,0)),0),0)</f>
        <v>0</v>
      </c>
    </row>
    <row r="32" spans="1:16" x14ac:dyDescent="0.25">
      <c r="A32" t="s">
        <v>3155</v>
      </c>
      <c r="C32" s="132" t="s">
        <v>3247</v>
      </c>
      <c r="D32" s="149">
        <f>IF(ISNUMBER(IFERROR(INDEX(NIR!$C$5:$C$287,MATCH($A32 &amp; "#" &amp; D$1,NIR!$H$5:$H$287,0)),0)),IFERROR(INDEX(NIR!$C$5:$C$287,MATCH($A32 &amp; "#" &amp; D$1,NIR!$H$5:$H$287,0)),0),0)</f>
        <v>0</v>
      </c>
      <c r="E32" s="149">
        <f>IF(ISNUMBER(IFERROR(INDEX(NIR!$C$5:$C$287,MATCH($A32 &amp; "#" &amp; E$1,NIR!$H$5:$H$287,0)),0)),IFERROR(INDEX(NIR!$C$5:$C$287,MATCH($A32 &amp; "#" &amp; E$1,NIR!$H$5:$H$287,0)),0),0)</f>
        <v>0</v>
      </c>
      <c r="F32" s="149">
        <f ca="1">IF(ISNUMBER(IFERROR(INDEX(NIR!$C$5:$C$287,MATCH($A32 &amp; "#" &amp; F$1,NIR!$H$5:$H$287,0)),0)),IFERROR(INDEX(NIR!$C$5:$C$287,MATCH($A32 &amp; "#" &amp; F$1,NIR!$H$5:$H$287,0)),0),0)</f>
        <v>92.000000000000185</v>
      </c>
      <c r="G32" s="149">
        <f ca="1">IF(ISNUMBER(IFERROR(INDEX(NIR!$C$5:$C$287,MATCH($A32 &amp; "#" &amp; G$1,NIR!$H$5:$H$287,0)),0)),IFERROR(INDEX(NIR!$C$5:$C$287,MATCH($A32 &amp; "#" &amp; G$1,NIR!$H$5:$H$287,0)),0),0)</f>
        <v>1.9154180763653901</v>
      </c>
      <c r="H32" s="149">
        <f ca="1">IF(ISNUMBER(IFERROR(INDEX(NIR!$C$5:$C$287,MATCH($A32 &amp; "#" &amp; H$1,NIR!$H$5:$H$287,0)),0)),IFERROR(INDEX(NIR!$C$5:$C$287,MATCH($A32 &amp; "#" &amp; H$1,NIR!$H$5:$H$287,0)),0),0)</f>
        <v>0</v>
      </c>
      <c r="I32" s="149">
        <f ca="1">EF_E_a_T!$C$33</f>
        <v>2.6324731891311376E-2</v>
      </c>
      <c r="J32" s="149">
        <v>0</v>
      </c>
      <c r="K32" s="149">
        <v>0</v>
      </c>
      <c r="L32" s="149">
        <f>IF(ISNUMBER(IFERROR(INDEX(NIR!$C$5:$C$287,MATCH($A32 &amp; "#" &amp; L$1,NIR!$H$5:$H$287,0)),0)),IFERROR(INDEX(NIR!$C$5:$C$287,MATCH($A32 &amp; "#" &amp; L$1,NIR!$H$5:$H$287,0)),0),0)</f>
        <v>0</v>
      </c>
      <c r="M32" s="149">
        <f ca="1">IF(ISNUMBER(IFERROR(INDEX(NIR!$C$5:$C$287,MATCH($A32 &amp; "#" &amp; M$1,NIR!$H$5:$H$287,0)),0)),IFERROR(INDEX(NIR!$C$5:$C$287,MATCH($A32 &amp; "#" &amp; M$1,NIR!$H$5:$H$287,0)),0),0)</f>
        <v>4.1827552665879102</v>
      </c>
      <c r="N32" s="149">
        <f ca="1">IF(ISNUMBER(IFERROR(INDEX(NIR!$C$5:$C$287,MATCH($A32 &amp; "#" &amp; N$1,NIR!$H$5:$H$287,0)),0)),IFERROR(INDEX(NIR!$C$5:$C$287,MATCH($A32 &amp; "#" &amp; N$1,NIR!$H$5:$H$287,0)),0),0)</f>
        <v>2.90913713102722</v>
      </c>
      <c r="O32" s="149">
        <f>IF(ISNUMBER(IFERROR(INDEX(NIR!$C$5:$C$287,MATCH($A32 &amp; "#" &amp; O$1,NIR!$H$5:$H$287,0)),0)),IFERROR(INDEX(NIR!$C$5:$C$287,MATCH($A32 &amp; "#" &amp; O$1,NIR!$H$5:$H$287,0)),0),0)</f>
        <v>0</v>
      </c>
      <c r="P32" s="149">
        <f ca="1">IF(ISNUMBER(IFERROR(INDEX(NIR!$C$5:$C$287,MATCH($A32 &amp; "#" &amp; P$1,NIR!$H$5:$H$287,0)),0)),IFERROR(INDEX(NIR!$C$5:$C$287,MATCH($A32 &amp; "#" &amp; P$1,NIR!$H$5:$H$287,0)),0),0)</f>
        <v>22.200222912210251</v>
      </c>
    </row>
    <row r="33" spans="1:16" x14ac:dyDescent="0.25">
      <c r="A33" t="s">
        <v>3152</v>
      </c>
      <c r="C33" s="132" t="s">
        <v>3258</v>
      </c>
      <c r="D33" s="149">
        <f>IF(ISNUMBER(IFERROR(INDEX(NIR!$C$5:$C$287,MATCH($A33 &amp; "#" &amp; D$1,NIR!$H$5:$H$287,0)),0)),IFERROR(INDEX(NIR!$C$5:$C$287,MATCH($A33 &amp; "#" &amp; D$1,NIR!$H$5:$H$287,0)),0),0)</f>
        <v>0</v>
      </c>
      <c r="E33" s="149">
        <f>IF(ISNUMBER(IFERROR(INDEX(NIR!$C$5:$C$287,MATCH($A33 &amp; "#" &amp; E$1,NIR!$H$5:$H$287,0)),0)),IFERROR(INDEX(NIR!$C$5:$C$287,MATCH($A33 &amp; "#" &amp; E$1,NIR!$H$5:$H$287,0)),0),0)</f>
        <v>0</v>
      </c>
      <c r="F33" s="149">
        <f>IF(ISNUMBER(IFERROR(INDEX(NIR!$C$5:$C$287,MATCH($A33 &amp; "#" &amp; F$1,NIR!$H$5:$H$287,0)),0)),IFERROR(INDEX(NIR!$C$5:$C$287,MATCH($A33 &amp; "#" &amp; F$1,NIR!$H$5:$H$287,0)),0),0)</f>
        <v>0</v>
      </c>
      <c r="G33" s="149">
        <f ca="1">IF(ISNUMBER(IFERROR(INDEX(NIR!$C$5:$C$287,MATCH($A33 &amp; "#" &amp; G$1,NIR!$H$5:$H$287,0)),0)),IFERROR(INDEX(NIR!$C$5:$C$287,MATCH($A33 &amp; "#" &amp; G$1,NIR!$H$5:$H$287,0)),0),0)</f>
        <v>0</v>
      </c>
      <c r="H33" s="149">
        <f>IF(ISNUMBER(IFERROR(INDEX(NIR!$C$5:$C$287,MATCH($A33 &amp; "#" &amp; H$1,NIR!$H$5:$H$287,0)),0)),IFERROR(INDEX(NIR!$C$5:$C$287,MATCH($A33 &amp; "#" &amp; H$1,NIR!$H$5:$H$287,0)),0),0)</f>
        <v>0</v>
      </c>
      <c r="I33" s="149">
        <f ca="1">EF_E_a_T!$C$33</f>
        <v>2.6324731891311376E-2</v>
      </c>
      <c r="J33" s="149">
        <v>0</v>
      </c>
      <c r="K33" s="149">
        <v>0</v>
      </c>
      <c r="L33" s="149">
        <f ca="1">IF(ISNUMBER(IFERROR(INDEX(NIR!$C$5:$C$287,MATCH($A33 &amp; "#" &amp; L$1,NIR!$H$5:$H$287,0)),0)),IFERROR(INDEX(NIR!$C$5:$C$287,MATCH($A33 &amp; "#" &amp; L$1,NIR!$H$5:$H$287,0)),0),0)</f>
        <v>0.5</v>
      </c>
      <c r="M33" s="149">
        <f>IF(ISNUMBER(IFERROR(INDEX(NIR!$C$5:$C$287,MATCH($A33 &amp; "#" &amp; M$1,NIR!$H$5:$H$287,0)),0)),IFERROR(INDEX(NIR!$C$5:$C$287,MATCH($A33 &amp; "#" &amp; M$1,NIR!$H$5:$H$287,0)),0),0)</f>
        <v>0</v>
      </c>
      <c r="N33" s="149">
        <f>IF(ISNUMBER(IFERROR(INDEX(NIR!$C$5:$C$287,MATCH($A33 &amp; "#" &amp; N$1,NIR!$H$5:$H$287,0)),0)),IFERROR(INDEX(NIR!$C$5:$C$287,MATCH($A33 &amp; "#" &amp; N$1,NIR!$H$5:$H$287,0)),0),0)</f>
        <v>0</v>
      </c>
      <c r="O33" s="149">
        <f ca="1">IF(ISNUMBER(IFERROR(INDEX(NIR!$C$5:$C$287,MATCH($A33 &amp; "#" &amp; O$1,NIR!$H$5:$H$287,0)),0)),IFERROR(INDEX(NIR!$C$5:$C$287,MATCH($A33 &amp; "#" &amp; O$1,NIR!$H$5:$H$287,0)),0),0)</f>
        <v>0.5</v>
      </c>
      <c r="P33" s="149">
        <f>IF(ISNUMBER(IFERROR(INDEX(NIR!$C$5:$C$287,MATCH($A33 &amp; "#" &amp; P$1,NIR!$H$5:$H$287,0)),0)),IFERROR(INDEX(NIR!$C$5:$C$287,MATCH($A33 &amp; "#" &amp; P$1,NIR!$H$5:$H$287,0)),0),0)</f>
        <v>0</v>
      </c>
    </row>
    <row r="34" spans="1:16" x14ac:dyDescent="0.25">
      <c r="A34" t="s">
        <v>3163</v>
      </c>
      <c r="C34" s="132" t="s">
        <v>3259</v>
      </c>
      <c r="D34" s="149">
        <f>IF(ISNUMBER(IFERROR(INDEX(NIR!$C$5:$C$287,MATCH($A34 &amp; "#" &amp; D$1,NIR!$H$5:$H$287,0)),0)),IFERROR(INDEX(NIR!$C$5:$C$287,MATCH($A34 &amp; "#" &amp; D$1,NIR!$H$5:$H$287,0)),0),0)</f>
        <v>0</v>
      </c>
      <c r="E34" s="149">
        <f>IF(ISNUMBER(IFERROR(INDEX(NIR!$C$5:$C$287,MATCH($A34 &amp; "#" &amp; E$1,NIR!$H$5:$H$287,0)),0)),IFERROR(INDEX(NIR!$C$5:$C$287,MATCH($A34 &amp; "#" &amp; E$1,NIR!$H$5:$H$287,0)),0),0)</f>
        <v>0</v>
      </c>
      <c r="F34" s="149">
        <f ca="1">IF(ISNUMBER(IFERROR(INDEX(NIR!$C$5:$C$287,MATCH($A34 &amp; "#" &amp; F$1,NIR!$H$5:$H$287,0)),0)),IFERROR(INDEX(NIR!$C$5:$C$287,MATCH($A34 &amp; "#" &amp; F$1,NIR!$H$5:$H$287,0)),0),0)</f>
        <v>0</v>
      </c>
      <c r="G34" s="149">
        <f ca="1">IF(ISNUMBER(IFERROR(INDEX(NIR!$C$5:$C$287,MATCH($A34 &amp; "#" &amp; G$1,NIR!$H$5:$H$287,0)),0)),IFERROR(INDEX(NIR!$C$5:$C$287,MATCH($A34 &amp; "#" &amp; G$1,NIR!$H$5:$H$287,0)),0),0)</f>
        <v>0</v>
      </c>
      <c r="H34" s="149">
        <f ca="1">IF(ISNUMBER(IFERROR(INDEX(NIR!$C$5:$C$287,MATCH($A34 &amp; "#" &amp; H$1,NIR!$H$5:$H$287,0)),0)),IFERROR(INDEX(NIR!$C$5:$C$287,MATCH($A34 &amp; "#" &amp; H$1,NIR!$H$5:$H$287,0)),0),0)</f>
        <v>0</v>
      </c>
      <c r="I34" s="149">
        <f ca="1">EF_E_a_T!$C$33</f>
        <v>2.6324731891311376E-2</v>
      </c>
      <c r="J34" s="149">
        <v>0</v>
      </c>
      <c r="K34" s="149">
        <v>0</v>
      </c>
      <c r="L34" s="149">
        <f>IF(ISNUMBER(IFERROR(INDEX(NIR!$C$5:$C$287,MATCH($A34 &amp; "#" &amp; L$1,NIR!$H$5:$H$287,0)),0)),IFERROR(INDEX(NIR!$C$5:$C$287,MATCH($A34 &amp; "#" &amp; L$1,NIR!$H$5:$H$287,0)),0),0)</f>
        <v>0</v>
      </c>
      <c r="M34" s="149">
        <f ca="1">IF(ISNUMBER(IFERROR(INDEX(NIR!$C$5:$C$287,MATCH($A34 &amp; "#" &amp; M$1,NIR!$H$5:$H$287,0)),0)),IFERROR(INDEX(NIR!$C$5:$C$287,MATCH($A34 &amp; "#" &amp; M$1,NIR!$H$5:$H$287,0)),0),0)</f>
        <v>0</v>
      </c>
      <c r="N34" s="149">
        <f ca="1">IF(ISNUMBER(IFERROR(INDEX(NIR!$C$5:$C$287,MATCH($A34 &amp; "#" &amp; N$1,NIR!$H$5:$H$287,0)),0)),IFERROR(INDEX(NIR!$C$5:$C$287,MATCH($A34 &amp; "#" &amp; N$1,NIR!$H$5:$H$287,0)),0),0)</f>
        <v>7</v>
      </c>
      <c r="O34" s="149">
        <f>IF(ISNUMBER(IFERROR(INDEX(NIR!$C$5:$C$287,MATCH($A34 &amp; "#" &amp; O$1,NIR!$H$5:$H$287,0)),0)),IFERROR(INDEX(NIR!$C$5:$C$287,MATCH($A34 &amp; "#" &amp; O$1,NIR!$H$5:$H$287,0)),0),0)</f>
        <v>0</v>
      </c>
      <c r="P34" s="149">
        <f>IF(ISNUMBER(IFERROR(INDEX(NIR!$C$5:$C$287,MATCH($A34 &amp; "#" &amp; P$1,NIR!$H$5:$H$287,0)),0)),IFERROR(INDEX(NIR!$C$5:$C$287,MATCH($A34 &amp; "#" &amp; P$1,NIR!$H$5:$H$287,0)),0),0)</f>
        <v>0</v>
      </c>
    </row>
    <row r="35" spans="1:16" x14ac:dyDescent="0.25">
      <c r="A35" t="s">
        <v>3166</v>
      </c>
      <c r="C35" s="132" t="s">
        <v>3260</v>
      </c>
      <c r="D35" s="149">
        <f ca="1">IF(ISNUMBER(IFERROR(INDEX(NIR!$C$5:$C$287,MATCH($A35 &amp; "#" &amp; D$1,NIR!$H$5:$H$287,0)),0)),IFERROR(INDEX(NIR!$C$5:$C$287,MATCH($A35 &amp; "#" &amp; D$1,NIR!$H$5:$H$287,0)),0),0)</f>
        <v>0</v>
      </c>
      <c r="E35" s="149">
        <f ca="1">IF(ISNUMBER(IFERROR(INDEX(NIR!$C$5:$C$287,MATCH($A35 &amp; "#" &amp; E$1,NIR!$H$5:$H$287,0)),0)),IFERROR(INDEX(NIR!$C$5:$C$287,MATCH($A35 &amp; "#" &amp; E$1,NIR!$H$5:$H$287,0)),0),0)</f>
        <v>0</v>
      </c>
      <c r="F35" s="149">
        <f ca="1">IF(ISNUMBER(IFERROR(INDEX(NIR!$C$5:$C$287,MATCH($A35 &amp; "#" &amp; F$1,NIR!$H$5:$H$287,0)),0)),IFERROR(INDEX(NIR!$C$5:$C$287,MATCH($A35 &amp; "#" &amp; F$1,NIR!$H$5:$H$287,0)),0),0)</f>
        <v>1</v>
      </c>
      <c r="G35" s="149">
        <f ca="1">IF(ISNUMBER(IFERROR(INDEX(NIR!$C$5:$C$287,MATCH($A35 &amp; "#" &amp; G$1,NIR!$H$5:$H$287,0)),0)),IFERROR(INDEX(NIR!$C$5:$C$287,MATCH($A35 &amp; "#" &amp; G$1,NIR!$H$5:$H$287,0)),0),0)</f>
        <v>0</v>
      </c>
      <c r="H35" s="149">
        <f ca="1">IF(ISNUMBER(IFERROR(INDEX(NIR!$C$5:$C$287,MATCH($A35 &amp; "#" &amp; H$1,NIR!$H$5:$H$287,0)),0)),IFERROR(INDEX(NIR!$C$5:$C$287,MATCH($A35 &amp; "#" &amp; H$1,NIR!$H$5:$H$287,0)),0),0)</f>
        <v>0</v>
      </c>
      <c r="I35" s="149">
        <f ca="1">EF_E_a_T!$C$33</f>
        <v>2.6324731891311376E-2</v>
      </c>
      <c r="J35" s="149">
        <v>0</v>
      </c>
      <c r="K35" s="149">
        <v>0</v>
      </c>
      <c r="L35" s="149">
        <f>IF(ISNUMBER(IFERROR(INDEX(NIR!$C$5:$C$287,MATCH($A35 &amp; "#" &amp; L$1,NIR!$H$5:$H$287,0)),0)),IFERROR(INDEX(NIR!$C$5:$C$287,MATCH($A35 &amp; "#" &amp; L$1,NIR!$H$5:$H$287,0)),0),0)</f>
        <v>0</v>
      </c>
      <c r="M35" s="149">
        <f>IF(ISNUMBER(IFERROR(INDEX(NIR!$C$5:$C$287,MATCH($A35 &amp; "#" &amp; M$1,NIR!$H$5:$H$287,0)),0)),IFERROR(INDEX(NIR!$C$5:$C$287,MATCH($A35 &amp; "#" &amp; M$1,NIR!$H$5:$H$287,0)),0),0)</f>
        <v>0</v>
      </c>
      <c r="N35" s="149">
        <f>IF(ISNUMBER(IFERROR(INDEX(NIR!$C$5:$C$287,MATCH($A35 &amp; "#" &amp; N$1,NIR!$H$5:$H$287,0)),0)),IFERROR(INDEX(NIR!$C$5:$C$287,MATCH($A35 &amp; "#" &amp; N$1,NIR!$H$5:$H$287,0)),0),0)</f>
        <v>0</v>
      </c>
      <c r="O35" s="149">
        <f>IF(ISNUMBER(IFERROR(INDEX(NIR!$C$5:$C$287,MATCH($A35 &amp; "#" &amp; O$1,NIR!$H$5:$H$287,0)),0)),IFERROR(INDEX(NIR!$C$5:$C$287,MATCH($A35 &amp; "#" &amp; O$1,NIR!$H$5:$H$287,0)),0),0)</f>
        <v>0</v>
      </c>
      <c r="P35" s="149">
        <f>IF(ISNUMBER(IFERROR(INDEX(NIR!$C$5:$C$287,MATCH($A35 &amp; "#" &amp; P$1,NIR!$H$5:$H$287,0)),0)),IFERROR(INDEX(NIR!$C$5:$C$287,MATCH($A35 &amp; "#" &amp; P$1,NIR!$H$5:$H$287,0)),0),0)</f>
        <v>0</v>
      </c>
    </row>
    <row r="36" spans="1:16" x14ac:dyDescent="0.25">
      <c r="A36" t="s">
        <v>3143</v>
      </c>
      <c r="C36" s="127" t="s">
        <v>3261</v>
      </c>
      <c r="D36" s="149">
        <f ca="1">IF(ISNUMBER(IFERROR(INDEX(NIR!$C$5:$C$287,MATCH($A36 &amp; "#" &amp; D$1,NIR!$H$5:$H$287,0)),0)),IFERROR(INDEX(NIR!$C$5:$C$287,MATCH($A36 &amp; "#" &amp; D$1,NIR!$H$5:$H$287,0)),0),0)</f>
        <v>8.6545593207436102</v>
      </c>
      <c r="E36" s="149">
        <f ca="1">IF(ISNUMBER(IFERROR(INDEX(NIR!$C$5:$C$287,MATCH($A36 &amp; "#" &amp; E$1,NIR!$H$5:$H$287,0)),0)),IFERROR(INDEX(NIR!$C$5:$C$287,MATCH($A36 &amp; "#" &amp; E$1,NIR!$H$5:$H$287,0)),0),0)</f>
        <v>2.8236985356839401</v>
      </c>
      <c r="F36" s="149">
        <f ca="1">IF(ISNUMBER(IFERROR(INDEX(NIR!$C$5:$C$287,MATCH($A36 &amp; "#" &amp; F$1,NIR!$H$5:$H$287,0)),0)),IFERROR(INDEX(NIR!$C$5:$C$287,MATCH($A36 &amp; "#" &amp; F$1,NIR!$H$5:$H$287,0)),0),0)</f>
        <v>0.99999999999995004</v>
      </c>
      <c r="G36" s="149">
        <f ca="1">IF(ISNUMBER(IFERROR(INDEX(NIR!$C$5:$C$287,MATCH($A36 &amp; "#" &amp; G$1,NIR!$H$5:$H$287,0)),0)),IFERROR(INDEX(NIR!$C$5:$C$287,MATCH($A36 &amp; "#" &amp; G$1,NIR!$H$5:$H$287,0)),0),0)</f>
        <v>18.233344054894388</v>
      </c>
      <c r="H36" s="149">
        <f ca="1">IF(ISNUMBER(IFERROR(INDEX(NIR!$C$5:$C$287,MATCH($A36 &amp; "#" &amp; H$1,NIR!$H$5:$H$287,0)),0)),IFERROR(INDEX(NIR!$C$5:$C$287,MATCH($A36 &amp; "#" &amp; H$1,NIR!$H$5:$H$287,0)),0),0)</f>
        <v>29.999999999999979</v>
      </c>
      <c r="I36" s="149">
        <f ca="1">EF_E_a_T!$C$33</f>
        <v>2.6324731891311376E-2</v>
      </c>
      <c r="J36" s="149">
        <f ca="1">EF_E_a_T!$F$33</f>
        <v>1.4202562814415299E-2</v>
      </c>
      <c r="K36" s="149">
        <v>0</v>
      </c>
      <c r="L36" s="149">
        <f>IF(ISNUMBER(IFERROR(INDEX(NIR!$C$5:$C$287,MATCH($A36 &amp; "#" &amp; L$1,NIR!$H$5:$H$287,0)),0)),IFERROR(INDEX(NIR!$C$5:$C$287,MATCH($A36 &amp; "#" &amp; L$1,NIR!$H$5:$H$287,0)),0),0)</f>
        <v>0</v>
      </c>
      <c r="M36" s="149">
        <f>IF(ISNUMBER(IFERROR(INDEX(NIR!$C$5:$C$287,MATCH($A36 &amp; "#" &amp; M$1,NIR!$H$5:$H$287,0)),0)),IFERROR(INDEX(NIR!$C$5:$C$287,MATCH($A36 &amp; "#" &amp; M$1,NIR!$H$5:$H$287,0)),0),0)</f>
        <v>0</v>
      </c>
      <c r="N36" s="149">
        <f>IF(ISNUMBER(IFERROR(INDEX(NIR!$C$5:$C$287,MATCH($A36 &amp; "#" &amp; N$1,NIR!$H$5:$H$287,0)),0)),IFERROR(INDEX(NIR!$C$5:$C$287,MATCH($A36 &amp; "#" &amp; N$1,NIR!$H$5:$H$287,0)),0),0)</f>
        <v>0</v>
      </c>
      <c r="O36" s="149">
        <f>IF(ISNUMBER(IFERROR(INDEX(NIR!$C$5:$C$287,MATCH($A36 &amp; "#" &amp; O$1,NIR!$H$5:$H$287,0)),0)),IFERROR(INDEX(NIR!$C$5:$C$287,MATCH($A36 &amp; "#" &amp; O$1,NIR!$H$5:$H$287,0)),0),0)</f>
        <v>0</v>
      </c>
      <c r="P36" s="149">
        <f>IF(ISNUMBER(IFERROR(INDEX(NIR!$C$5:$C$287,MATCH($A36 &amp; "#" &amp; P$1,NIR!$H$5:$H$287,0)),0)),IFERROR(INDEX(NIR!$C$5:$C$287,MATCH($A36 &amp; "#" &amp; P$1,NIR!$H$5:$H$287,0)),0),0)</f>
        <v>0</v>
      </c>
    </row>
    <row r="37" spans="1:16" x14ac:dyDescent="0.25">
      <c r="A37" t="s">
        <v>3140</v>
      </c>
      <c r="C37" s="132" t="s">
        <v>3248</v>
      </c>
      <c r="D37" s="149">
        <f ca="1">IF(ISNUMBER(IFERROR(INDEX(NIR!$C$5:$C$287,MATCH($A37 &amp; "#" &amp; D$1,NIR!$H$5:$H$287,0)),0)),IFERROR(INDEX(NIR!$C$5:$C$287,MATCH($A37 &amp; "#" &amp; D$1,NIR!$H$5:$H$287,0)),0),0)</f>
        <v>0</v>
      </c>
      <c r="E37" s="149">
        <f ca="1">IF(ISNUMBER(IFERROR(INDEX(NIR!$C$5:$C$287,MATCH($A37 &amp; "#" &amp; E$1,NIR!$H$5:$H$287,0)),0)),IFERROR(INDEX(NIR!$C$5:$C$287,MATCH($A37 &amp; "#" &amp; E$1,NIR!$H$5:$H$287,0)),0),0)</f>
        <v>1.7071499461631501</v>
      </c>
      <c r="F37" s="149">
        <f ca="1">IF(ISNUMBER(IFERROR(INDEX(NIR!$C$5:$C$287,MATCH($A37 &amp; "#" &amp; F$1,NIR!$H$5:$H$287,0)),0)),IFERROR(INDEX(NIR!$C$5:$C$287,MATCH($A37 &amp; "#" &amp; F$1,NIR!$H$5:$H$287,0)),0),0)</f>
        <v>1</v>
      </c>
      <c r="G37" s="149">
        <f ca="1">IF(ISNUMBER(IFERROR(INDEX(NIR!$C$5:$C$287,MATCH($A37 &amp; "#" &amp; G$1,NIR!$H$5:$H$287,0)),0)),IFERROR(INDEX(NIR!$C$5:$C$287,MATCH($A37 &amp; "#" &amp; G$1,NIR!$H$5:$H$287,0)),0),0)</f>
        <v>0</v>
      </c>
      <c r="H37" s="149">
        <f ca="1">IF(ISNUMBER(IFERROR(INDEX(NIR!$C$5:$C$287,MATCH($A37 &amp; "#" &amp; H$1,NIR!$H$5:$H$287,0)),0)),IFERROR(INDEX(NIR!$C$5:$C$287,MATCH($A37 &amp; "#" &amp; H$1,NIR!$H$5:$H$287,0)),0),0)</f>
        <v>0</v>
      </c>
      <c r="I37" s="149">
        <f ca="1">EF_E_a_T!$C$33</f>
        <v>2.6324731891311376E-2</v>
      </c>
      <c r="J37" s="149">
        <f ca="1">EF_E_a_T!$F$33</f>
        <v>1.4202562814415299E-2</v>
      </c>
      <c r="K37" s="149">
        <v>0</v>
      </c>
      <c r="L37" s="149">
        <f>IF(ISNUMBER(IFERROR(INDEX(NIR!$C$5:$C$287,MATCH($A37 &amp; "#" &amp; L$1,NIR!$H$5:$H$287,0)),0)),IFERROR(INDEX(NIR!$C$5:$C$287,MATCH($A37 &amp; "#" &amp; L$1,NIR!$H$5:$H$287,0)),0),0)</f>
        <v>0</v>
      </c>
      <c r="M37" s="149">
        <f>IF(ISNUMBER(IFERROR(INDEX(NIR!$C$5:$C$287,MATCH($A37 &amp; "#" &amp; M$1,NIR!$H$5:$H$287,0)),0)),IFERROR(INDEX(NIR!$C$5:$C$287,MATCH($A37 &amp; "#" &amp; M$1,NIR!$H$5:$H$287,0)),0),0)</f>
        <v>0</v>
      </c>
      <c r="N37" s="149">
        <f>IF(ISNUMBER(IFERROR(INDEX(NIR!$C$5:$C$287,MATCH($A37 &amp; "#" &amp; N$1,NIR!$H$5:$H$287,0)),0)),IFERROR(INDEX(NIR!$C$5:$C$287,MATCH($A37 &amp; "#" &amp; N$1,NIR!$H$5:$H$287,0)),0),0)</f>
        <v>0</v>
      </c>
      <c r="O37" s="149">
        <f>IF(ISNUMBER(IFERROR(INDEX(NIR!$C$5:$C$287,MATCH($A37 &amp; "#" &amp; O$1,NIR!$H$5:$H$287,0)),0)),IFERROR(INDEX(NIR!$C$5:$C$287,MATCH($A37 &amp; "#" &amp; O$1,NIR!$H$5:$H$287,0)),0),0)</f>
        <v>0</v>
      </c>
      <c r="P37" s="149">
        <f>IF(ISNUMBER(IFERROR(INDEX(NIR!$C$5:$C$287,MATCH($A37 &amp; "#" &amp; P$1,NIR!$H$5:$H$287,0)),0)),IFERROR(INDEX(NIR!$C$5:$C$287,MATCH($A37 &amp; "#" &amp; P$1,NIR!$H$5:$H$287,0)),0),0)</f>
        <v>0</v>
      </c>
    </row>
    <row r="38" spans="1:16" x14ac:dyDescent="0.25">
      <c r="A38" t="s">
        <v>3144</v>
      </c>
      <c r="C38" s="132" t="s">
        <v>3262</v>
      </c>
      <c r="D38" s="149">
        <f ca="1">IF(ISNUMBER(IFERROR(INDEX(NIR!$C$5:$C$287,MATCH($A38 &amp; "#" &amp; D$1,NIR!$H$5:$H$287,0)),0)),IFERROR(INDEX(NIR!$C$5:$C$287,MATCH($A38 &amp; "#" &amp; D$1,NIR!$H$5:$H$287,0)),0),0)</f>
        <v>7.1029790014645497</v>
      </c>
      <c r="E38" s="149">
        <f ca="1">IF(ISNUMBER(IFERROR(INDEX(NIR!$C$5:$C$287,MATCH($A38 &amp; "#" &amp; E$1,NIR!$H$5:$H$287,0)),0)),IFERROR(INDEX(NIR!$C$5:$C$287,MATCH($A38 &amp; "#" &amp; E$1,NIR!$H$5:$H$287,0)),0),0)</f>
        <v>0</v>
      </c>
      <c r="F38" s="149">
        <f ca="1">IF(ISNUMBER(IFERROR(INDEX(NIR!$C$5:$C$287,MATCH($A38 &amp; "#" &amp; F$1,NIR!$H$5:$H$287,0)),0)),IFERROR(INDEX(NIR!$C$5:$C$287,MATCH($A38 &amp; "#" &amp; F$1,NIR!$H$5:$H$287,0)),0),0)</f>
        <v>0.99999999999987998</v>
      </c>
      <c r="G38" s="149">
        <f ca="1">IF(ISNUMBER(IFERROR(INDEX(NIR!$C$5:$C$287,MATCH($A38 &amp; "#" &amp; G$1,NIR!$H$5:$H$287,0)),0)),IFERROR(INDEX(NIR!$C$5:$C$287,MATCH($A38 &amp; "#" &amp; G$1,NIR!$H$5:$H$287,0)),0),0)</f>
        <v>30.000000000499309</v>
      </c>
      <c r="H38" s="149">
        <f ca="1">IF(ISNUMBER(IFERROR(INDEX(NIR!$C$5:$C$287,MATCH($A38 &amp; "#" &amp; H$1,NIR!$H$5:$H$287,0)),0)),IFERROR(INDEX(NIR!$C$5:$C$287,MATCH($A38 &amp; "#" &amp; H$1,NIR!$H$5:$H$287,0)),0),0)</f>
        <v>0</v>
      </c>
      <c r="I38" s="149">
        <f ca="1">EF_E_a_T!$C$33</f>
        <v>2.6324731891311376E-2</v>
      </c>
      <c r="J38" s="149">
        <f ca="1">EF_E_a_T!$F$33</f>
        <v>1.4202562814415299E-2</v>
      </c>
      <c r="K38" s="149">
        <v>0</v>
      </c>
      <c r="L38" s="149">
        <f>IF(ISNUMBER(IFERROR(INDEX(NIR!$C$5:$C$287,MATCH($A38 &amp; "#" &amp; L$1,NIR!$H$5:$H$287,0)),0)),IFERROR(INDEX(NIR!$C$5:$C$287,MATCH($A38 &amp; "#" &amp; L$1,NIR!$H$5:$H$287,0)),0),0)</f>
        <v>0</v>
      </c>
      <c r="M38" s="149">
        <f>IF(ISNUMBER(IFERROR(INDEX(NIR!$C$5:$C$287,MATCH($A38 &amp; "#" &amp; M$1,NIR!$H$5:$H$287,0)),0)),IFERROR(INDEX(NIR!$C$5:$C$287,MATCH($A38 &amp; "#" &amp; M$1,NIR!$H$5:$H$287,0)),0),0)</f>
        <v>0</v>
      </c>
      <c r="N38" s="149">
        <f>IF(ISNUMBER(IFERROR(INDEX(NIR!$C$5:$C$287,MATCH($A38 &amp; "#" &amp; N$1,NIR!$H$5:$H$287,0)),0)),IFERROR(INDEX(NIR!$C$5:$C$287,MATCH($A38 &amp; "#" &amp; N$1,NIR!$H$5:$H$287,0)),0),0)</f>
        <v>0</v>
      </c>
      <c r="O38" s="149">
        <f>IF(ISNUMBER(IFERROR(INDEX(NIR!$C$5:$C$287,MATCH($A38 &amp; "#" &amp; O$1,NIR!$H$5:$H$287,0)),0)),IFERROR(INDEX(NIR!$C$5:$C$287,MATCH($A38 &amp; "#" &amp; O$1,NIR!$H$5:$H$287,0)),0),0)</f>
        <v>0</v>
      </c>
      <c r="P38" s="149">
        <f>IF(ISNUMBER(IFERROR(INDEX(NIR!$C$5:$C$287,MATCH($A38 &amp; "#" &amp; P$1,NIR!$H$5:$H$287,0)),0)),IFERROR(INDEX(NIR!$C$5:$C$287,MATCH($A38 &amp; "#" &amp; P$1,NIR!$H$5:$H$287,0)),0),0)</f>
        <v>0</v>
      </c>
    </row>
    <row r="39" spans="1:16" x14ac:dyDescent="0.25">
      <c r="A39" t="s">
        <v>3145</v>
      </c>
      <c r="C39" s="132" t="s">
        <v>3263</v>
      </c>
      <c r="D39" s="149">
        <f ca="1">IF(ISNUMBER(IFERROR(INDEX(NIR!$C$5:$C$287,MATCH($A39 &amp; "#" &amp; D$1,NIR!$H$5:$H$287,0)),0)),IFERROR(INDEX(NIR!$C$5:$C$287,MATCH($A39 &amp; "#" &amp; D$1,NIR!$H$5:$H$287,0)),0),0)</f>
        <v>10</v>
      </c>
      <c r="E39" s="149">
        <f ca="1">IF(ISNUMBER(IFERROR(INDEX(NIR!$C$5:$C$287,MATCH($A39 &amp; "#" &amp; E$1,NIR!$H$5:$H$287,0)),0)),IFERROR(INDEX(NIR!$C$5:$C$287,MATCH($A39 &amp; "#" &amp; E$1,NIR!$H$5:$H$287,0)),0),0)</f>
        <v>2.9999999999367102</v>
      </c>
      <c r="F39" s="149">
        <f ca="1">IF(ISNUMBER(IFERROR(INDEX(NIR!$C$5:$C$287,MATCH($A39 &amp; "#" &amp; F$1,NIR!$H$5:$H$287,0)),0)),IFERROR(INDEX(NIR!$C$5:$C$287,MATCH($A39 &amp; "#" &amp; F$1,NIR!$H$5:$H$287,0)),0),0)</f>
        <v>0.99999999999755995</v>
      </c>
      <c r="G39" s="149">
        <f ca="1">IF(ISNUMBER(IFERROR(INDEX(NIR!$C$5:$C$287,MATCH($A39 &amp; "#" &amp; G$1,NIR!$H$5:$H$287,0)),0)),IFERROR(INDEX(NIR!$C$5:$C$287,MATCH($A39 &amp; "#" &amp; G$1,NIR!$H$5:$H$287,0)),0),0)</f>
        <v>29.999999999306599</v>
      </c>
      <c r="H39" s="149">
        <f ca="1">IF(ISNUMBER(IFERROR(INDEX(NIR!$C$5:$C$287,MATCH($A39 &amp; "#" &amp; H$1,NIR!$H$5:$H$287,0)),0)),IFERROR(INDEX(NIR!$C$5:$C$287,MATCH($A39 &amp; "#" &amp; H$1,NIR!$H$5:$H$287,0)),0),0)</f>
        <v>0</v>
      </c>
      <c r="I39" s="149">
        <f ca="1">EF_E_a_T!$C$33</f>
        <v>2.6324731891311376E-2</v>
      </c>
      <c r="J39" s="149">
        <f ca="1">EF_E_a_T!$F$33</f>
        <v>1.4202562814415299E-2</v>
      </c>
      <c r="K39" s="149">
        <v>0</v>
      </c>
      <c r="L39" s="149">
        <f>IF(ISNUMBER(IFERROR(INDEX(NIR!$C$5:$C$287,MATCH($A39 &amp; "#" &amp; L$1,NIR!$H$5:$H$287,0)),0)),IFERROR(INDEX(NIR!$C$5:$C$287,MATCH($A39 &amp; "#" &amp; L$1,NIR!$H$5:$H$287,0)),0),0)</f>
        <v>0</v>
      </c>
      <c r="M39" s="149">
        <f>IF(ISNUMBER(IFERROR(INDEX(NIR!$C$5:$C$287,MATCH($A39 &amp; "#" &amp; M$1,NIR!$H$5:$H$287,0)),0)),IFERROR(INDEX(NIR!$C$5:$C$287,MATCH($A39 &amp; "#" &amp; M$1,NIR!$H$5:$H$287,0)),0),0)</f>
        <v>0</v>
      </c>
      <c r="N39" s="149">
        <f>IF(ISNUMBER(IFERROR(INDEX(NIR!$C$5:$C$287,MATCH($A39 &amp; "#" &amp; N$1,NIR!$H$5:$H$287,0)),0)),IFERROR(INDEX(NIR!$C$5:$C$287,MATCH($A39 &amp; "#" &amp; N$1,NIR!$H$5:$H$287,0)),0),0)</f>
        <v>0</v>
      </c>
      <c r="O39" s="149">
        <f>IF(ISNUMBER(IFERROR(INDEX(NIR!$C$5:$C$287,MATCH($A39 &amp; "#" &amp; O$1,NIR!$H$5:$H$287,0)),0)),IFERROR(INDEX(NIR!$C$5:$C$287,MATCH($A39 &amp; "#" &amp; O$1,NIR!$H$5:$H$287,0)),0),0)</f>
        <v>0</v>
      </c>
      <c r="P39" s="149">
        <f>IF(ISNUMBER(IFERROR(INDEX(NIR!$C$5:$C$287,MATCH($A39 &amp; "#" &amp; P$1,NIR!$H$5:$H$287,0)),0)),IFERROR(INDEX(NIR!$C$5:$C$287,MATCH($A39 &amp; "#" &amp; P$1,NIR!$H$5:$H$287,0)),0),0)</f>
        <v>0</v>
      </c>
    </row>
    <row r="40" spans="1:16" x14ac:dyDescent="0.25">
      <c r="A40" t="s">
        <v>3149</v>
      </c>
      <c r="C40" s="132" t="s">
        <v>3264</v>
      </c>
      <c r="D40" s="149">
        <f ca="1">IF(ISNUMBER(IFERROR(INDEX(NIR!$C$5:$C$287,MATCH($A40 &amp; "#" &amp; D$1,NIR!$H$5:$H$287,0)),0)),IFERROR(INDEX(NIR!$C$5:$C$287,MATCH($A40 &amp; "#" &amp; D$1,NIR!$H$5:$H$287,0)),0),0)</f>
        <v>9.9139258941416397</v>
      </c>
      <c r="E40" s="149">
        <f ca="1">IF(ISNUMBER(IFERROR(INDEX(NIR!$C$5:$C$287,MATCH($A40 &amp; "#" &amp; E$1,NIR!$H$5:$H$287,0)),0)),IFERROR(INDEX(NIR!$C$5:$C$287,MATCH($A40 &amp; "#" &amp; E$1,NIR!$H$5:$H$287,0)),0),0)</f>
        <v>2.6867575307870699</v>
      </c>
      <c r="F40" s="149">
        <f ca="1">IF(ISNUMBER(IFERROR(INDEX(NIR!$C$5:$C$287,MATCH($A40 &amp; "#" &amp; F$1,NIR!$H$5:$H$287,0)),0)),IFERROR(INDEX(NIR!$C$5:$C$287,MATCH($A40 &amp; "#" &amp; F$1,NIR!$H$5:$H$287,0)),0),0)</f>
        <v>0.99999999999996003</v>
      </c>
      <c r="G40" s="149">
        <f ca="1">IF(ISNUMBER(IFERROR(INDEX(NIR!$C$5:$C$287,MATCH($A40 &amp; "#" &amp; G$1,NIR!$H$5:$H$287,0)),0)),IFERROR(INDEX(NIR!$C$5:$C$287,MATCH($A40 &amp; "#" &amp; G$1,NIR!$H$5:$H$287,0)),0),0)</f>
        <v>30.000000000022229</v>
      </c>
      <c r="H40" s="149">
        <f ca="1">IF(ISNUMBER(IFERROR(INDEX(NIR!$C$5:$C$287,MATCH($A40 &amp; "#" &amp; H$1,NIR!$H$5:$H$287,0)),0)),IFERROR(INDEX(NIR!$C$5:$C$287,MATCH($A40 &amp; "#" &amp; H$1,NIR!$H$5:$H$287,0)),0),0)</f>
        <v>29.999999999999979</v>
      </c>
      <c r="I40" s="149">
        <f ca="1">EF_E_a_T!$C$33</f>
        <v>2.6324731891311376E-2</v>
      </c>
      <c r="J40" s="149">
        <f ca="1">EF_E_a_T!$F$33</f>
        <v>1.4202562814415299E-2</v>
      </c>
      <c r="K40" s="149">
        <v>0</v>
      </c>
      <c r="L40" s="149">
        <f>IF(ISNUMBER(IFERROR(INDEX(NIR!$C$5:$C$287,MATCH($A40 &amp; "#" &amp; L$1,NIR!$H$5:$H$287,0)),0)),IFERROR(INDEX(NIR!$C$5:$C$287,MATCH($A40 &amp; "#" &amp; L$1,NIR!$H$5:$H$287,0)),0),0)</f>
        <v>0</v>
      </c>
      <c r="M40" s="149">
        <f>IF(ISNUMBER(IFERROR(INDEX(NIR!$C$5:$C$287,MATCH($A40 &amp; "#" &amp; M$1,NIR!$H$5:$H$287,0)),0)),IFERROR(INDEX(NIR!$C$5:$C$287,MATCH($A40 &amp; "#" &amp; M$1,NIR!$H$5:$H$287,0)),0),0)</f>
        <v>0</v>
      </c>
      <c r="N40" s="149">
        <f>IF(ISNUMBER(IFERROR(INDEX(NIR!$C$5:$C$287,MATCH($A40 &amp; "#" &amp; N$1,NIR!$H$5:$H$287,0)),0)),IFERROR(INDEX(NIR!$C$5:$C$287,MATCH($A40 &amp; "#" &amp; N$1,NIR!$H$5:$H$287,0)),0),0)</f>
        <v>0</v>
      </c>
      <c r="O40" s="149">
        <f>IF(ISNUMBER(IFERROR(INDEX(NIR!$C$5:$C$287,MATCH($A40 &amp; "#" &amp; O$1,NIR!$H$5:$H$287,0)),0)),IFERROR(INDEX(NIR!$C$5:$C$287,MATCH($A40 &amp; "#" &amp; O$1,NIR!$H$5:$H$287,0)),0),0)</f>
        <v>0</v>
      </c>
      <c r="P40" s="149">
        <f>IF(ISNUMBER(IFERROR(INDEX(NIR!$C$5:$C$287,MATCH($A40 &amp; "#" &amp; P$1,NIR!$H$5:$H$287,0)),0)),IFERROR(INDEX(NIR!$C$5:$C$287,MATCH($A40 &amp; "#" &amp; P$1,NIR!$H$5:$H$287,0)),0),0)</f>
        <v>0</v>
      </c>
    </row>
    <row r="41" spans="1:16" x14ac:dyDescent="0.25">
      <c r="A41" t="s">
        <v>3146</v>
      </c>
      <c r="C41" s="132" t="s">
        <v>3249</v>
      </c>
      <c r="D41" s="149">
        <f ca="1">IF(ISNUMBER(IFERROR(INDEX(NIR!$C$5:$C$287,MATCH($A41 &amp; "#" &amp; D$1,NIR!$H$5:$H$287,0)),0)),IFERROR(INDEX(NIR!$C$5:$C$287,MATCH($A41 &amp; "#" &amp; D$1,NIR!$H$5:$H$287,0)),0),0)</f>
        <v>9.9999999999997797</v>
      </c>
      <c r="E41" s="149">
        <f ca="1">IF(ISNUMBER(IFERROR(INDEX(NIR!$C$5:$C$287,MATCH($A41 &amp; "#" &amp; E$1,NIR!$H$5:$H$287,0)),0)),IFERROR(INDEX(NIR!$C$5:$C$287,MATCH($A41 &amp; "#" &amp; E$1,NIR!$H$5:$H$287,0)),0),0)</f>
        <v>3</v>
      </c>
      <c r="F41" s="149">
        <f ca="1">IF(ISNUMBER(IFERROR(INDEX(NIR!$C$5:$C$287,MATCH($A41 &amp; "#" &amp; F$1,NIR!$H$5:$H$287,0)),0)),IFERROR(INDEX(NIR!$C$5:$C$287,MATCH($A41 &amp; "#" &amp; F$1,NIR!$H$5:$H$287,0)),0),0)</f>
        <v>1.0000000000003</v>
      </c>
      <c r="G41" s="149">
        <f ca="1">IF(ISNUMBER(IFERROR(INDEX(NIR!$C$5:$C$287,MATCH($A41 &amp; "#" &amp; G$1,NIR!$H$5:$H$287,0)),0)),IFERROR(INDEX(NIR!$C$5:$C$287,MATCH($A41 &amp; "#" &amp; G$1,NIR!$H$5:$H$287,0)),0),0)</f>
        <v>29.99999999987158</v>
      </c>
      <c r="H41" s="149">
        <f ca="1">IF(ISNUMBER(IFERROR(INDEX(NIR!$C$5:$C$287,MATCH($A41 &amp; "#" &amp; H$1,NIR!$H$5:$H$287,0)),0)),IFERROR(INDEX(NIR!$C$5:$C$287,MATCH($A41 &amp; "#" &amp; H$1,NIR!$H$5:$H$287,0)),0),0)</f>
        <v>0</v>
      </c>
      <c r="I41" s="149">
        <f ca="1">EF_E_a_T!$C$33</f>
        <v>2.6324731891311376E-2</v>
      </c>
      <c r="J41" s="149">
        <f ca="1">EF_E_a_T!$F$33</f>
        <v>1.4202562814415299E-2</v>
      </c>
      <c r="K41" s="149">
        <v>0</v>
      </c>
      <c r="L41" s="149">
        <f>IF(ISNUMBER(IFERROR(INDEX(NIR!$C$5:$C$287,MATCH($A41 &amp; "#" &amp; L$1,NIR!$H$5:$H$287,0)),0)),IFERROR(INDEX(NIR!$C$5:$C$287,MATCH($A41 &amp; "#" &amp; L$1,NIR!$H$5:$H$287,0)),0),0)</f>
        <v>0</v>
      </c>
      <c r="M41" s="149">
        <f>IF(ISNUMBER(IFERROR(INDEX(NIR!$C$5:$C$287,MATCH($A41 &amp; "#" &amp; M$1,NIR!$H$5:$H$287,0)),0)),IFERROR(INDEX(NIR!$C$5:$C$287,MATCH($A41 &amp; "#" &amp; M$1,NIR!$H$5:$H$287,0)),0),0)</f>
        <v>0</v>
      </c>
      <c r="N41" s="149">
        <f>IF(ISNUMBER(IFERROR(INDEX(NIR!$C$5:$C$287,MATCH($A41 &amp; "#" &amp; N$1,NIR!$H$5:$H$287,0)),0)),IFERROR(INDEX(NIR!$C$5:$C$287,MATCH($A41 &amp; "#" &amp; N$1,NIR!$H$5:$H$287,0)),0),0)</f>
        <v>0</v>
      </c>
      <c r="O41" s="149">
        <f>IF(ISNUMBER(IFERROR(INDEX(NIR!$C$5:$C$287,MATCH($A41 &amp; "#" &amp; O$1,NIR!$H$5:$H$287,0)),0)),IFERROR(INDEX(NIR!$C$5:$C$287,MATCH($A41 &amp; "#" &amp; O$1,NIR!$H$5:$H$287,0)),0),0)</f>
        <v>0</v>
      </c>
      <c r="P41" s="149">
        <f>IF(ISNUMBER(IFERROR(INDEX(NIR!$C$5:$C$287,MATCH($A41 &amp; "#" &amp; P$1,NIR!$H$5:$H$287,0)),0)),IFERROR(INDEX(NIR!$C$5:$C$287,MATCH($A41 &amp; "#" &amp; P$1,NIR!$H$5:$H$287,0)),0),0)</f>
        <v>0</v>
      </c>
    </row>
    <row r="42" spans="1:16" x14ac:dyDescent="0.25">
      <c r="A42" t="s">
        <v>3142</v>
      </c>
      <c r="C42" s="132" t="s">
        <v>3265</v>
      </c>
      <c r="D42" s="149">
        <f ca="1">IF(ISNUMBER(IFERROR(INDEX(NIR!$C$5:$C$287,MATCH($A42 &amp; "#" &amp; D$1,NIR!$H$5:$H$287,0)),0)),IFERROR(INDEX(NIR!$C$5:$C$287,MATCH($A42 &amp; "#" &amp; D$1,NIR!$H$5:$H$287,0)),0),0)</f>
        <v>0.99999999999996003</v>
      </c>
      <c r="E42" s="149">
        <f ca="1">IF(ISNUMBER(IFERROR(INDEX(NIR!$C$5:$C$287,MATCH($A42 &amp; "#" &amp; E$1,NIR!$H$5:$H$287,0)),0)),IFERROR(INDEX(NIR!$C$5:$C$287,MATCH($A42 &amp; "#" &amp; E$1,NIR!$H$5:$H$287,0)),0),0)</f>
        <v>3</v>
      </c>
      <c r="F42" s="149">
        <f ca="1">IF(ISNUMBER(IFERROR(INDEX(NIR!$C$5:$C$287,MATCH($A42 &amp; "#" &amp; F$1,NIR!$H$5:$H$287,0)),0)),IFERROR(INDEX(NIR!$C$5:$C$287,MATCH($A42 &amp; "#" &amp; F$1,NIR!$H$5:$H$287,0)),0),0)</f>
        <v>0.99999999996567002</v>
      </c>
      <c r="G42" s="149">
        <f ca="1">IF(ISNUMBER(IFERROR(INDEX(NIR!$C$5:$C$287,MATCH($A42 &amp; "#" &amp; G$1,NIR!$H$5:$H$287,0)),0)),IFERROR(INDEX(NIR!$C$5:$C$287,MATCH($A42 &amp; "#" &amp; G$1,NIR!$H$5:$H$287,0)),0),0)</f>
        <v>0</v>
      </c>
      <c r="H42" s="149">
        <f ca="1">IF(ISNUMBER(IFERROR(INDEX(NIR!$C$5:$C$287,MATCH($A42 &amp; "#" &amp; H$1,NIR!$H$5:$H$287,0)),0)),IFERROR(INDEX(NIR!$C$5:$C$287,MATCH($A42 &amp; "#" &amp; H$1,NIR!$H$5:$H$287,0)),0),0)</f>
        <v>0</v>
      </c>
      <c r="I42" s="149">
        <f ca="1">EF_E_a_T!$C$33</f>
        <v>2.6324731891311376E-2</v>
      </c>
      <c r="J42" s="149">
        <f ca="1">EF_E_a_T!$F$33</f>
        <v>1.4202562814415299E-2</v>
      </c>
      <c r="K42" s="149">
        <v>0</v>
      </c>
      <c r="L42" s="149">
        <f>IF(ISNUMBER(IFERROR(INDEX(NIR!$C$5:$C$287,MATCH($A42 &amp; "#" &amp; L$1,NIR!$H$5:$H$287,0)),0)),IFERROR(INDEX(NIR!$C$5:$C$287,MATCH($A42 &amp; "#" &amp; L$1,NIR!$H$5:$H$287,0)),0),0)</f>
        <v>0</v>
      </c>
      <c r="M42" s="149">
        <f>IF(ISNUMBER(IFERROR(INDEX(NIR!$C$5:$C$287,MATCH($A42 &amp; "#" &amp; M$1,NIR!$H$5:$H$287,0)),0)),IFERROR(INDEX(NIR!$C$5:$C$287,MATCH($A42 &amp; "#" &amp; M$1,NIR!$H$5:$H$287,0)),0),0)</f>
        <v>0</v>
      </c>
      <c r="N42" s="149">
        <f>IF(ISNUMBER(IFERROR(INDEX(NIR!$C$5:$C$287,MATCH($A42 &amp; "#" &amp; N$1,NIR!$H$5:$H$287,0)),0)),IFERROR(INDEX(NIR!$C$5:$C$287,MATCH($A42 &amp; "#" &amp; N$1,NIR!$H$5:$H$287,0)),0),0)</f>
        <v>0</v>
      </c>
      <c r="O42" s="149">
        <f>IF(ISNUMBER(IFERROR(INDEX(NIR!$C$5:$C$287,MATCH($A42 &amp; "#" &amp; O$1,NIR!$H$5:$H$287,0)),0)),IFERROR(INDEX(NIR!$C$5:$C$287,MATCH($A42 &amp; "#" &amp; O$1,NIR!$H$5:$H$287,0)),0),0)</f>
        <v>0</v>
      </c>
      <c r="P42" s="149">
        <f>IF(ISNUMBER(IFERROR(INDEX(NIR!$C$5:$C$287,MATCH($A42 &amp; "#" &amp; P$1,NIR!$H$5:$H$287,0)),0)),IFERROR(INDEX(NIR!$C$5:$C$287,MATCH($A42 &amp; "#" &amp; P$1,NIR!$H$5:$H$287,0)),0),0)</f>
        <v>0</v>
      </c>
    </row>
    <row r="43" spans="1:16" x14ac:dyDescent="0.25">
      <c r="A43" t="s">
        <v>3147</v>
      </c>
      <c r="C43" s="132" t="s">
        <v>3266</v>
      </c>
      <c r="D43" s="149">
        <f ca="1">IF(ISNUMBER(IFERROR(INDEX(NIR!$C$5:$C$287,MATCH($A43 &amp; "#" &amp; D$1,NIR!$H$5:$H$287,0)),0)),IFERROR(INDEX(NIR!$C$5:$C$287,MATCH($A43 &amp; "#" &amp; D$1,NIR!$H$5:$H$287,0)),0),0)</f>
        <v>9.9999999999965201</v>
      </c>
      <c r="E43" s="149">
        <f ca="1">IF(ISNUMBER(IFERROR(INDEX(NIR!$C$5:$C$287,MATCH($A43 &amp; "#" &amp; E$1,NIR!$H$5:$H$287,0)),0)),IFERROR(INDEX(NIR!$C$5:$C$287,MATCH($A43 &amp; "#" &amp; E$1,NIR!$H$5:$H$287,0)),0),0)</f>
        <v>2.52466470532692</v>
      </c>
      <c r="F43" s="149">
        <f ca="1">IF(ISNUMBER(IFERROR(INDEX(NIR!$C$5:$C$287,MATCH($A43 &amp; "#" &amp; F$1,NIR!$H$5:$H$287,0)),0)),IFERROR(INDEX(NIR!$C$5:$C$287,MATCH($A43 &amp; "#" &amp; F$1,NIR!$H$5:$H$287,0)),0),0)</f>
        <v>1.0000000000003499</v>
      </c>
      <c r="G43" s="149">
        <f ca="1">IF(ISNUMBER(IFERROR(INDEX(NIR!$C$5:$C$287,MATCH($A43 &amp; "#" &amp; G$1,NIR!$H$5:$H$287,0)),0)),IFERROR(INDEX(NIR!$C$5:$C$287,MATCH($A43 &amp; "#" &amp; G$1,NIR!$H$5:$H$287,0)),0),0)</f>
        <v>19.708379939099679</v>
      </c>
      <c r="H43" s="149">
        <f ca="1">IF(ISNUMBER(IFERROR(INDEX(NIR!$C$5:$C$287,MATCH($A43 &amp; "#" &amp; H$1,NIR!$H$5:$H$287,0)),0)),IFERROR(INDEX(NIR!$C$5:$C$287,MATCH($A43 &amp; "#" &amp; H$1,NIR!$H$5:$H$287,0)),0),0)</f>
        <v>0</v>
      </c>
      <c r="I43" s="149">
        <f ca="1">EF_E_a_T!$C$33</f>
        <v>2.6324731891311376E-2</v>
      </c>
      <c r="J43" s="149">
        <f ca="1">EF_E_a_T!$F$33</f>
        <v>1.4202562814415299E-2</v>
      </c>
      <c r="K43" s="149">
        <v>0</v>
      </c>
      <c r="L43" s="149">
        <f>IF(ISNUMBER(IFERROR(INDEX(NIR!$C$5:$C$287,MATCH($A43 &amp; "#" &amp; L$1,NIR!$H$5:$H$287,0)),0)),IFERROR(INDEX(NIR!$C$5:$C$287,MATCH($A43 &amp; "#" &amp; L$1,NIR!$H$5:$H$287,0)),0),0)</f>
        <v>0</v>
      </c>
      <c r="M43" s="149">
        <f>IF(ISNUMBER(IFERROR(INDEX(NIR!$C$5:$C$287,MATCH($A43 &amp; "#" &amp; M$1,NIR!$H$5:$H$287,0)),0)),IFERROR(INDEX(NIR!$C$5:$C$287,MATCH($A43 &amp; "#" &amp; M$1,NIR!$H$5:$H$287,0)),0),0)</f>
        <v>0</v>
      </c>
      <c r="N43" s="149">
        <f>IF(ISNUMBER(IFERROR(INDEX(NIR!$C$5:$C$287,MATCH($A43 &amp; "#" &amp; N$1,NIR!$H$5:$H$287,0)),0)),IFERROR(INDEX(NIR!$C$5:$C$287,MATCH($A43 &amp; "#" &amp; N$1,NIR!$H$5:$H$287,0)),0),0)</f>
        <v>0</v>
      </c>
      <c r="O43" s="149">
        <f>IF(ISNUMBER(IFERROR(INDEX(NIR!$C$5:$C$287,MATCH($A43 &amp; "#" &amp; O$1,NIR!$H$5:$H$287,0)),0)),IFERROR(INDEX(NIR!$C$5:$C$287,MATCH($A43 &amp; "#" &amp; O$1,NIR!$H$5:$H$287,0)),0),0)</f>
        <v>0</v>
      </c>
      <c r="P43" s="149">
        <f>IF(ISNUMBER(IFERROR(INDEX(NIR!$C$5:$C$287,MATCH($A43 &amp; "#" &amp; P$1,NIR!$H$5:$H$287,0)),0)),IFERROR(INDEX(NIR!$C$5:$C$287,MATCH($A43 &amp; "#" &amp; P$1,NIR!$H$5:$H$287,0)),0),0)</f>
        <v>0</v>
      </c>
    </row>
    <row r="44" spans="1:16" x14ac:dyDescent="0.25">
      <c r="A44" t="s">
        <v>3148</v>
      </c>
      <c r="C44" s="132" t="s">
        <v>3250</v>
      </c>
      <c r="D44" s="149">
        <f ca="1">IF(ISNUMBER(IFERROR(INDEX(NIR!$C$5:$C$287,MATCH($A44 &amp; "#" &amp; D$1,NIR!$H$5:$H$287,0)),0)),IFERROR(INDEX(NIR!$C$5:$C$287,MATCH($A44 &amp; "#" &amp; D$1,NIR!$H$5:$H$287,0)),0),0)</f>
        <v>10.00000000000175</v>
      </c>
      <c r="E44" s="149">
        <f ca="1">IF(ISNUMBER(IFERROR(INDEX(NIR!$C$5:$C$287,MATCH($A44 &amp; "#" &amp; E$1,NIR!$H$5:$H$287,0)),0)),IFERROR(INDEX(NIR!$C$5:$C$287,MATCH($A44 &amp; "#" &amp; E$1,NIR!$H$5:$H$287,0)),0),0)</f>
        <v>2.3876230243390402</v>
      </c>
      <c r="F44" s="149">
        <f ca="1">IF(ISNUMBER(IFERROR(INDEX(NIR!$C$5:$C$287,MATCH($A44 &amp; "#" &amp; F$1,NIR!$H$5:$H$287,0)),0)),IFERROR(INDEX(NIR!$C$5:$C$287,MATCH($A44 &amp; "#" &amp; F$1,NIR!$H$5:$H$287,0)),0),0)</f>
        <v>0.99999999999964995</v>
      </c>
      <c r="G44" s="149">
        <f ca="1">IF(ISNUMBER(IFERROR(INDEX(NIR!$C$5:$C$287,MATCH($A44 &amp; "#" &amp; G$1,NIR!$H$5:$H$287,0)),0)),IFERROR(INDEX(NIR!$C$5:$C$287,MATCH($A44 &amp; "#" &amp; G$1,NIR!$H$5:$H$287,0)),0),0)</f>
        <v>2.8841429054721099</v>
      </c>
      <c r="H44" s="149">
        <f ca="1">IF(ISNUMBER(IFERROR(INDEX(NIR!$C$5:$C$287,MATCH($A44 &amp; "#" &amp; H$1,NIR!$H$5:$H$287,0)),0)),IFERROR(INDEX(NIR!$C$5:$C$287,MATCH($A44 &amp; "#" &amp; H$1,NIR!$H$5:$H$287,0)),0),0)</f>
        <v>0</v>
      </c>
      <c r="I44" s="149">
        <f ca="1">EF_E_a_T!$C$33</f>
        <v>2.6324731891311376E-2</v>
      </c>
      <c r="J44" s="149">
        <f ca="1">EF_E_a_T!$F$33</f>
        <v>1.4202562814415299E-2</v>
      </c>
      <c r="K44" s="149">
        <v>0</v>
      </c>
      <c r="L44" s="149">
        <f>IF(ISNUMBER(IFERROR(INDEX(NIR!$C$5:$C$287,MATCH($A44 &amp; "#" &amp; L$1,NIR!$H$5:$H$287,0)),0)),IFERROR(INDEX(NIR!$C$5:$C$287,MATCH($A44 &amp; "#" &amp; L$1,NIR!$H$5:$H$287,0)),0),0)</f>
        <v>0</v>
      </c>
      <c r="M44" s="149">
        <f>IF(ISNUMBER(IFERROR(INDEX(NIR!$C$5:$C$287,MATCH($A44 &amp; "#" &amp; M$1,NIR!$H$5:$H$287,0)),0)),IFERROR(INDEX(NIR!$C$5:$C$287,MATCH($A44 &amp; "#" &amp; M$1,NIR!$H$5:$H$287,0)),0),0)</f>
        <v>0</v>
      </c>
      <c r="N44" s="149">
        <f>IF(ISNUMBER(IFERROR(INDEX(NIR!$C$5:$C$287,MATCH($A44 &amp; "#" &amp; N$1,NIR!$H$5:$H$287,0)),0)),IFERROR(INDEX(NIR!$C$5:$C$287,MATCH($A44 &amp; "#" &amp; N$1,NIR!$H$5:$H$287,0)),0),0)</f>
        <v>0</v>
      </c>
      <c r="O44" s="149">
        <f>IF(ISNUMBER(IFERROR(INDEX(NIR!$C$5:$C$287,MATCH($A44 &amp; "#" &amp; O$1,NIR!$H$5:$H$287,0)),0)),IFERROR(INDEX(NIR!$C$5:$C$287,MATCH($A44 &amp; "#" &amp; O$1,NIR!$H$5:$H$287,0)),0),0)</f>
        <v>0</v>
      </c>
      <c r="P44" s="149">
        <f>IF(ISNUMBER(IFERROR(INDEX(NIR!$C$5:$C$287,MATCH($A44 &amp; "#" &amp; P$1,NIR!$H$5:$H$287,0)),0)),IFERROR(INDEX(NIR!$C$5:$C$287,MATCH($A44 &amp; "#" &amp; P$1,NIR!$H$5:$H$287,0)),0),0)</f>
        <v>0</v>
      </c>
    </row>
    <row r="45" spans="1:16" x14ac:dyDescent="0.25">
      <c r="A45" t="s">
        <v>3150</v>
      </c>
      <c r="C45" s="132" t="s">
        <v>3251</v>
      </c>
      <c r="D45" s="149">
        <f ca="1">IF(ISNUMBER(IFERROR(INDEX(NIR!$C$5:$C$287,MATCH($A45 &amp; "#" &amp; D$1,NIR!$H$5:$H$287,0)),0)),IFERROR(INDEX(NIR!$C$5:$C$287,MATCH($A45 &amp; "#" &amp; D$1,NIR!$H$5:$H$287,0)),0),0)</f>
        <v>9.7870793437274202</v>
      </c>
      <c r="E45" s="149">
        <f ca="1">IF(ISNUMBER(IFERROR(INDEX(NIR!$C$5:$C$287,MATCH($A45 &amp; "#" &amp; E$1,NIR!$H$5:$H$287,0)),0)),IFERROR(INDEX(NIR!$C$5:$C$287,MATCH($A45 &amp; "#" &amp; E$1,NIR!$H$5:$H$287,0)),0),0)</f>
        <v>2.8214394111966499</v>
      </c>
      <c r="F45" s="149">
        <f ca="1">IF(ISNUMBER(IFERROR(INDEX(NIR!$C$5:$C$287,MATCH($A45 &amp; "#" &amp; F$1,NIR!$H$5:$H$287,0)),0)),IFERROR(INDEX(NIR!$C$5:$C$287,MATCH($A45 &amp; "#" &amp; F$1,NIR!$H$5:$H$287,0)),0),0)</f>
        <v>1.00000000000001</v>
      </c>
      <c r="G45" s="149">
        <f ca="1">IF(ISNUMBER(IFERROR(INDEX(NIR!$C$5:$C$287,MATCH($A45 &amp; "#" &amp; G$1,NIR!$H$5:$H$287,0)),0)),IFERROR(INDEX(NIR!$C$5:$C$287,MATCH($A45 &amp; "#" &amp; G$1,NIR!$H$5:$H$287,0)),0),0)</f>
        <v>28.774073502895259</v>
      </c>
      <c r="H45" s="149">
        <f ca="1">IF(ISNUMBER(IFERROR(INDEX(NIR!$C$5:$C$287,MATCH($A45 &amp; "#" &amp; H$1,NIR!$H$5:$H$287,0)),0)),IFERROR(INDEX(NIR!$C$5:$C$287,MATCH($A45 &amp; "#" &amp; H$1,NIR!$H$5:$H$287,0)),0),0)</f>
        <v>0</v>
      </c>
      <c r="I45" s="149">
        <f ca="1">EF_E_a_T!$C$33</f>
        <v>2.6324731891311376E-2</v>
      </c>
      <c r="J45" s="149">
        <f ca="1">EF_E_a_T!$F$33</f>
        <v>1.4202562814415299E-2</v>
      </c>
      <c r="K45" s="149">
        <v>0</v>
      </c>
      <c r="L45" s="149">
        <f>IF(ISNUMBER(IFERROR(INDEX(NIR!$C$5:$C$287,MATCH($A45 &amp; "#" &amp; L$1,NIR!$H$5:$H$287,0)),0)),IFERROR(INDEX(NIR!$C$5:$C$287,MATCH($A45 &amp; "#" &amp; L$1,NIR!$H$5:$H$287,0)),0),0)</f>
        <v>0</v>
      </c>
      <c r="M45" s="149">
        <f>IF(ISNUMBER(IFERROR(INDEX(NIR!$C$5:$C$287,MATCH($A45 &amp; "#" &amp; M$1,NIR!$H$5:$H$287,0)),0)),IFERROR(INDEX(NIR!$C$5:$C$287,MATCH($A45 &amp; "#" &amp; M$1,NIR!$H$5:$H$287,0)),0),0)</f>
        <v>0</v>
      </c>
      <c r="N45" s="149">
        <f>IF(ISNUMBER(IFERROR(INDEX(NIR!$C$5:$C$287,MATCH($A45 &amp; "#" &amp; N$1,NIR!$H$5:$H$287,0)),0)),IFERROR(INDEX(NIR!$C$5:$C$287,MATCH($A45 &amp; "#" &amp; N$1,NIR!$H$5:$H$287,0)),0),0)</f>
        <v>0</v>
      </c>
      <c r="O45" s="149">
        <f>IF(ISNUMBER(IFERROR(INDEX(NIR!$C$5:$C$287,MATCH($A45 &amp; "#" &amp; O$1,NIR!$H$5:$H$287,0)),0)),IFERROR(INDEX(NIR!$C$5:$C$287,MATCH($A45 &amp; "#" &amp; O$1,NIR!$H$5:$H$287,0)),0),0)</f>
        <v>0</v>
      </c>
      <c r="P45" s="149">
        <f>IF(ISNUMBER(IFERROR(INDEX(NIR!$C$5:$C$287,MATCH($A45 &amp; "#" &amp; P$1,NIR!$H$5:$H$287,0)),0)),IFERROR(INDEX(NIR!$C$5:$C$287,MATCH($A45 &amp; "#" &amp; P$1,NIR!$H$5:$H$287,0)),0),0)</f>
        <v>0</v>
      </c>
    </row>
    <row r="46" spans="1:16" x14ac:dyDescent="0.25">
      <c r="A46" t="s">
        <v>3172</v>
      </c>
      <c r="C46" s="127" t="s">
        <v>3244</v>
      </c>
      <c r="D46" s="149">
        <f ca="1">IF(ISNUMBER(IFERROR(INDEX(NIR!$C$5:$C$287,MATCH($A46 &amp; "#" &amp; D$1,NIR!$H$5:$H$287,0)),0)),IFERROR(INDEX(NIR!$C$5:$C$287,MATCH($A46 &amp; "#" &amp; D$1,NIR!$H$5:$H$287,0)),0),0)</f>
        <v>300.00000000000006</v>
      </c>
      <c r="E46" s="149">
        <f ca="1">IF(ISNUMBER(IFERROR(INDEX(NIR!$C$5:$C$287,MATCH($A46 &amp; "#" &amp; E$1,NIR!$H$5:$H$287,0)),0)),IFERROR(INDEX(NIR!$C$5:$C$287,MATCH($A46 &amp; "#" &amp; E$1,NIR!$H$5:$H$287,0)),0),0)</f>
        <v>5.4941620782411498</v>
      </c>
      <c r="F46" s="149">
        <f ca="1">IF(ISNUMBER(IFERROR(INDEX(NIR!$C$5:$C$287,MATCH($A46 &amp; "#" &amp; F$1,NIR!$H$5:$H$287,0)),0)),IFERROR(INDEX(NIR!$C$5:$C$287,MATCH($A46 &amp; "#" &amp; F$1,NIR!$H$5:$H$287,0)),0),0)</f>
        <v>4.99956288381739</v>
      </c>
      <c r="G46" s="149">
        <f ca="1">IF(ISNUMBER(IFERROR(INDEX(NIR!$C$5:$C$287,MATCH($A46 &amp; "#" &amp; G$1,NIR!$H$5:$H$287,0)),0)),IFERROR(INDEX(NIR!$C$5:$C$287,MATCH($A46 &amp; "#" &amp; G$1,NIR!$H$5:$H$287,0)),0),0)</f>
        <v>25.879907174627728</v>
      </c>
      <c r="H46" s="149">
        <f ca="1">IF(ISNUMBER(IFERROR(INDEX(NIR!$C$5:$C$287,MATCH($A46 &amp; "#" &amp; H$1,NIR!$H$5:$H$287,0)),0)),IFERROR(INDEX(NIR!$C$5:$C$287,MATCH($A46 &amp; "#" &amp; H$1,NIR!$H$5:$H$287,0)),0),0)</f>
        <v>0</v>
      </c>
      <c r="I46" s="149">
        <f ca="1">EF_E_a_T!$C$33</f>
        <v>2.6324731891311376E-2</v>
      </c>
      <c r="J46" s="149">
        <f ca="1">EF_E_a_T!$F$33</f>
        <v>1.4202562814415299E-2</v>
      </c>
      <c r="K46" s="149">
        <v>0</v>
      </c>
      <c r="L46" s="149">
        <f>IF(ISNUMBER(IFERROR(INDEX(NIR!$C$5:$C$287,MATCH($A46 &amp; "#" &amp; L$1,NIR!$H$5:$H$287,0)),0)),IFERROR(INDEX(NIR!$C$5:$C$287,MATCH($A46 &amp; "#" &amp; L$1,NIR!$H$5:$H$287,0)),0),0)</f>
        <v>0</v>
      </c>
      <c r="M46" s="149">
        <f>IF(ISNUMBER(IFERROR(INDEX(NIR!$C$5:$C$287,MATCH($A46 &amp; "#" &amp; M$1,NIR!$H$5:$H$287,0)),0)),IFERROR(INDEX(NIR!$C$5:$C$287,MATCH($A46 &amp; "#" &amp; M$1,NIR!$H$5:$H$287,0)),0),0)</f>
        <v>0</v>
      </c>
      <c r="N46" s="149">
        <f>IF(ISNUMBER(IFERROR(INDEX(NIR!$C$5:$C$287,MATCH($A46 &amp; "#" &amp; N$1,NIR!$H$5:$H$287,0)),0)),IFERROR(INDEX(NIR!$C$5:$C$287,MATCH($A46 &amp; "#" &amp; N$1,NIR!$H$5:$H$287,0)),0),0)</f>
        <v>0</v>
      </c>
      <c r="O46" s="149">
        <f>IF(ISNUMBER(IFERROR(INDEX(NIR!$C$5:$C$287,MATCH($A46 &amp; "#" &amp; O$1,NIR!$H$5:$H$287,0)),0)),IFERROR(INDEX(NIR!$C$5:$C$287,MATCH($A46 &amp; "#" &amp; O$1,NIR!$H$5:$H$287,0)),0),0)</f>
        <v>0</v>
      </c>
      <c r="P46" s="149">
        <f>IF(ISNUMBER(IFERROR(INDEX(NIR!$C$5:$C$287,MATCH($A46 &amp; "#" &amp; P$1,NIR!$H$5:$H$287,0)),0)),IFERROR(INDEX(NIR!$C$5:$C$287,MATCH($A46 &amp; "#" &amp; P$1,NIR!$H$5:$H$287,0)),0),0)</f>
        <v>0</v>
      </c>
    </row>
    <row r="48" spans="1:16" ht="45" x14ac:dyDescent="0.25">
      <c r="C48" s="133" t="s">
        <v>3333</v>
      </c>
      <c r="D48" s="131" t="s">
        <v>3267</v>
      </c>
      <c r="E48" s="131" t="s">
        <v>3268</v>
      </c>
      <c r="F48" s="131" t="s">
        <v>3273</v>
      </c>
      <c r="G48" s="131" t="s">
        <v>3253</v>
      </c>
      <c r="H48" s="131" t="s">
        <v>3274</v>
      </c>
      <c r="I48" s="131" t="s">
        <v>3209</v>
      </c>
      <c r="J48" s="131" t="s">
        <v>3210</v>
      </c>
      <c r="K48" s="131" t="s">
        <v>3252</v>
      </c>
      <c r="L48" s="135" t="s">
        <v>3269</v>
      </c>
      <c r="M48" s="135" t="s">
        <v>3270</v>
      </c>
      <c r="N48" s="135" t="s">
        <v>3271</v>
      </c>
      <c r="O48" s="135" t="s">
        <v>3272</v>
      </c>
      <c r="P48" s="135" t="s">
        <v>2959</v>
      </c>
    </row>
    <row r="49" spans="1:16" x14ac:dyDescent="0.25">
      <c r="A49" t="s">
        <v>3170</v>
      </c>
      <c r="C49" s="127" t="s">
        <v>3243</v>
      </c>
      <c r="D49" s="150">
        <f ca="1">IF(ISNUMBER(IFERROR(INDEX(NIR!$D$5:$D$287,MATCH($A49 &amp; "#" &amp; D$1,NIR!$H$5:$H$287,0)),0)),IFERROR(INDEX(NIR!$D$5:$D$287,MATCH($A49 &amp; "#" &amp; D$1,NIR!$H$5:$H$287,0)),0),0)</f>
        <v>1.5</v>
      </c>
      <c r="E49" s="150">
        <f ca="1">IF(ISNUMBER(IFERROR(INDEX(NIR!$D$5:$D$287,MATCH($A49 &amp; "#" &amp; E$1,NIR!$H$5:$H$287,0)),0)),IFERROR(INDEX(NIR!$D$5:$D$287,MATCH($A49 &amp; "#" &amp; E$1,NIR!$H$5:$H$287,0)),0),0)</f>
        <v>9.9999999998149999E-2</v>
      </c>
      <c r="F49" s="150">
        <f ca="1">IF(ISNUMBER(IFERROR(INDEX(NIR!$D$5:$D$287,MATCH($A49 &amp; "#" &amp; F$1,NIR!$H$5:$H$287,0)),0)),IFERROR(INDEX(NIR!$D$5:$D$287,MATCH($A49 &amp; "#" &amp; F$1,NIR!$H$5:$H$287,0)),0),0)</f>
        <v>0.10000000000001</v>
      </c>
      <c r="G49" s="150">
        <f ca="1">IF(ISNUMBER(IFERROR(INDEX(NIR!$D$5:$D$287,MATCH($A49 &amp; "#" &amp; G$1,NIR!$H$5:$H$287,0)),0)),IFERROR(INDEX(NIR!$D$5:$D$287,MATCH($A49 &amp; "#" &amp; G$1,NIR!$H$5:$H$287,0)),0),0)</f>
        <v>3.9712421263986299</v>
      </c>
      <c r="H49" s="150">
        <f ca="1">IF(ISNUMBER(IFERROR(INDEX(NIR!$D$5:$D$287,MATCH($A49 &amp; "#" &amp; H$1,NIR!$H$5:$H$287,0)),0)),IFERROR(INDEX(NIR!$D$5:$D$287,MATCH($A49 &amp; "#" &amp; H$1,NIR!$H$5:$H$287,0)),0),0)</f>
        <v>0</v>
      </c>
      <c r="I49" s="150">
        <f ca="1">EF_E_a_T!$D$33</f>
        <v>2.9735484826731852E-3</v>
      </c>
      <c r="J49" s="150">
        <f ca="1">EF_E_a_T!$G$33</f>
        <v>1.3698460215737416E-3</v>
      </c>
      <c r="K49" s="150">
        <v>0</v>
      </c>
      <c r="L49" s="150">
        <f>IF(ISNUMBER(IFERROR(INDEX(NIR!$D$5:$D$287,MATCH($A49 &amp; "#" &amp; L$1,NIR!$H$5:$H$287,0)),0)),IFERROR(INDEX(NIR!$D$5:$D$287,MATCH($A49 &amp; "#" &amp; L$1,NIR!$H$5:$H$287,0)),0),0)</f>
        <v>0</v>
      </c>
      <c r="M49" s="150">
        <f>IF(ISNUMBER(IFERROR(INDEX(NIR!$D$5:$D$287,MATCH($A49 &amp; "#" &amp; M$1,NIR!$H$5:$H$287,0)),0)),IFERROR(INDEX(NIR!$D$5:$D$287,MATCH($A49 &amp; "#" &amp; M$1,NIR!$H$5:$H$287,0)),0),0)</f>
        <v>0</v>
      </c>
      <c r="N49" s="150">
        <f>IF(ISNUMBER(IFERROR(INDEX(NIR!$D$5:$D$287,MATCH($A49 &amp; "#" &amp; N$1,NIR!$H$5:$H$287,0)),0)),IFERROR(INDEX(NIR!$D$5:$D$287,MATCH($A49 &amp; "#" &amp; N$1,NIR!$H$5:$H$287,0)),0),0)</f>
        <v>0</v>
      </c>
      <c r="O49" s="150">
        <f>IF(ISNUMBER(IFERROR(INDEX(NIR!$D$5:$D$287,MATCH($A49 &amp; "#" &amp; O$1,NIR!$H$5:$H$287,0)),0)),IFERROR(INDEX(NIR!$D$5:$D$287,MATCH($A49 &amp; "#" &amp; O$1,NIR!$H$5:$H$287,0)),0),0)</f>
        <v>0</v>
      </c>
      <c r="P49" s="150">
        <f>IF(ISNUMBER(IFERROR(INDEX(NIR!$D$5:$D$287,MATCH($A49 &amp; "#" &amp; P$1,NIR!$H$5:$H$287,0)),0)),IFERROR(INDEX(NIR!$D$5:$D$287,MATCH($A49 &amp; "#" &amp; P$1,NIR!$H$5:$H$287,0)),0),0)</f>
        <v>0</v>
      </c>
    </row>
    <row r="50" spans="1:16" x14ac:dyDescent="0.25">
      <c r="A50" t="s">
        <v>3168</v>
      </c>
      <c r="C50" s="127" t="s">
        <v>3242</v>
      </c>
      <c r="D50" s="150">
        <f ca="1">IF(ISNUMBER(IFERROR(INDEX(NIR!$D$5:$D$287,MATCH($A50 &amp; "#" &amp; D$1,NIR!$H$5:$H$287,0)),0)),IFERROR(INDEX(NIR!$D$5:$D$287,MATCH($A50 &amp; "#" &amp; D$1,NIR!$H$5:$H$287,0)),0),0)</f>
        <v>1.5</v>
      </c>
      <c r="E50" s="150">
        <f ca="1">IF(ISNUMBER(IFERROR(INDEX(NIR!$D$5:$D$287,MATCH($A50 &amp; "#" &amp; E$1,NIR!$H$5:$H$287,0)),0)),IFERROR(INDEX(NIR!$D$5:$D$287,MATCH($A50 &amp; "#" &amp; E$1,NIR!$H$5:$H$287,0)),0),0)</f>
        <v>0.44466907565314001</v>
      </c>
      <c r="F50" s="150">
        <f ca="1">IF(ISNUMBER(IFERROR(INDEX(NIR!$D$5:$D$287,MATCH($A50 &amp; "#" &amp; F$1,NIR!$H$5:$H$287,0)),0)),IFERROR(INDEX(NIR!$D$5:$D$287,MATCH($A50 &amp; "#" &amp; F$1,NIR!$H$5:$H$287,0)),0),0)</f>
        <v>9.9999999999930006E-2</v>
      </c>
      <c r="G50" s="150">
        <f ca="1">IF(ISNUMBER(IFERROR(INDEX(NIR!$D$5:$D$287,MATCH($A50 &amp; "#" &amp; G$1,NIR!$H$5:$H$287,0)),0)),IFERROR(INDEX(NIR!$D$5:$D$287,MATCH($A50 &amp; "#" &amp; G$1,NIR!$H$5:$H$287,0)),0),0)</f>
        <v>1.8065737051792801</v>
      </c>
      <c r="H50" s="150">
        <f ca="1">IF(ISNUMBER(IFERROR(INDEX(NIR!$D$5:$D$287,MATCH($A50 &amp; "#" &amp; H$1,NIR!$H$5:$H$287,0)),0)),IFERROR(INDEX(NIR!$D$5:$D$287,MATCH($A50 &amp; "#" &amp; H$1,NIR!$H$5:$H$287,0)),0),0)</f>
        <v>0</v>
      </c>
      <c r="I50" s="150">
        <f ca="1">EF_E_a_T!$D$33</f>
        <v>2.9735484826731852E-3</v>
      </c>
      <c r="J50" s="150">
        <f ca="1">EF_E_a_T!$G$33</f>
        <v>1.3698460215737416E-3</v>
      </c>
      <c r="K50" s="150">
        <v>0</v>
      </c>
      <c r="L50" s="150">
        <f>IF(ISNUMBER(IFERROR(INDEX(NIR!$D$5:$D$287,MATCH($A50 &amp; "#" &amp; L$1,NIR!$H$5:$H$287,0)),0)),IFERROR(INDEX(NIR!$D$5:$D$287,MATCH($A50 &amp; "#" &amp; L$1,NIR!$H$5:$H$287,0)),0),0)</f>
        <v>0</v>
      </c>
      <c r="M50" s="150">
        <f>IF(ISNUMBER(IFERROR(INDEX(NIR!$D$5:$D$287,MATCH($A50 &amp; "#" &amp; M$1,NIR!$H$5:$H$287,0)),0)),IFERROR(INDEX(NIR!$D$5:$D$287,MATCH($A50 &amp; "#" &amp; M$1,NIR!$H$5:$H$287,0)),0),0)</f>
        <v>0</v>
      </c>
      <c r="N50" s="150">
        <f>IF(ISNUMBER(IFERROR(INDEX(NIR!$D$5:$D$287,MATCH($A50 &amp; "#" &amp; N$1,NIR!$H$5:$H$287,0)),0)),IFERROR(INDEX(NIR!$D$5:$D$287,MATCH($A50 &amp; "#" &amp; N$1,NIR!$H$5:$H$287,0)),0),0)</f>
        <v>0</v>
      </c>
      <c r="O50" s="150">
        <f>IF(ISNUMBER(IFERROR(INDEX(NIR!$D$5:$D$287,MATCH($A50 &amp; "#" &amp; O$1,NIR!$H$5:$H$287,0)),0)),IFERROR(INDEX(NIR!$D$5:$D$287,MATCH($A50 &amp; "#" &amp; O$1,NIR!$H$5:$H$287,0)),0),0)</f>
        <v>0</v>
      </c>
      <c r="P50" s="150">
        <f>IF(ISNUMBER(IFERROR(INDEX(NIR!$D$5:$D$287,MATCH($A50 &amp; "#" &amp; P$1,NIR!$H$5:$H$287,0)),0)),IFERROR(INDEX(NIR!$D$5:$D$287,MATCH($A50 &amp; "#" &amp; P$1,NIR!$H$5:$H$287,0)),0),0)</f>
        <v>0</v>
      </c>
    </row>
    <row r="51" spans="1:16" x14ac:dyDescent="0.25">
      <c r="A51" t="s">
        <v>3151</v>
      </c>
      <c r="C51" s="127" t="s">
        <v>3257</v>
      </c>
      <c r="D51" s="150">
        <f ca="1">IF(ISNUMBER(IFERROR(INDEX(NIR!$D$5:$D$287,MATCH($A51 &amp; "#" &amp; D$1,NIR!$H$5:$H$287,0)),0)),IFERROR(INDEX(NIR!$D$5:$D$287,MATCH($A51 &amp; "#" &amp; D$1,NIR!$H$5:$H$287,0)),0),0)</f>
        <v>0</v>
      </c>
      <c r="E51" s="150">
        <f ca="1">IF(ISNUMBER(IFERROR(INDEX(NIR!$D$5:$D$287,MATCH($A51 &amp; "#" &amp; E$1,NIR!$H$5:$H$287,0)),0)),IFERROR(INDEX(NIR!$D$5:$D$287,MATCH($A51 &amp; "#" &amp; E$1,NIR!$H$5:$H$287,0)),0),0)</f>
        <v>5.3095494386389204</v>
      </c>
      <c r="F51" s="150">
        <f ca="1">IF(ISNUMBER(IFERROR(INDEX(NIR!$D$5:$D$287,MATCH($A51 &amp; "#" &amp; F$1,NIR!$H$5:$H$287,0)),0)),IFERROR(INDEX(NIR!$D$5:$D$287,MATCH($A51 &amp; "#" &amp; F$1,NIR!$H$5:$H$287,0)),0),0)</f>
        <v>1.6027531956735499</v>
      </c>
      <c r="G51" s="150">
        <f ca="1">IF(ISNUMBER(IFERROR(INDEX(NIR!$D$5:$D$287,MATCH($A51 &amp; "#" &amp; G$1,NIR!$H$5:$H$287,0)),0)),IFERROR(INDEX(NIR!$D$5:$D$287,MATCH($A51 &amp; "#" &amp; G$1,NIR!$H$5:$H$287,0)),0),0)</f>
        <v>0.6</v>
      </c>
      <c r="H51" s="150">
        <f ca="1">IF(ISNUMBER(IFERROR(INDEX(NIR!$D$5:$D$287,MATCH($A51 &amp; "#" &amp; H$1,NIR!$H$5:$H$287,0)),0)),IFERROR(INDEX(NIR!$D$5:$D$287,MATCH($A51 &amp; "#" &amp; H$1,NIR!$H$5:$H$287,0)),0),0)</f>
        <v>0</v>
      </c>
      <c r="I51" s="150">
        <f ca="1">EF_E_a_T!$D$33</f>
        <v>2.9735484826731852E-3</v>
      </c>
      <c r="J51" s="150">
        <v>0</v>
      </c>
      <c r="K51" s="150">
        <v>0</v>
      </c>
      <c r="L51" s="150">
        <f>IF(ISNUMBER(IFERROR(INDEX(NIR!$D$5:$D$287,MATCH($A51 &amp; "#" &amp; L$1,NIR!$H$5:$H$287,0)),0)),IFERROR(INDEX(NIR!$D$5:$D$287,MATCH($A51 &amp; "#" &amp; L$1,NIR!$H$5:$H$287,0)),0),0)</f>
        <v>0</v>
      </c>
      <c r="M51" s="150">
        <f>IF(ISNUMBER(IFERROR(INDEX(NIR!$D$5:$D$287,MATCH($A51 &amp; "#" &amp; M$1,NIR!$H$5:$H$287,0)),0)),IFERROR(INDEX(NIR!$D$5:$D$287,MATCH($A51 &amp; "#" &amp; M$1,NIR!$H$5:$H$287,0)),0),0)</f>
        <v>0</v>
      </c>
      <c r="N51" s="150">
        <f>IF(ISNUMBER(IFERROR(INDEX(NIR!$D$5:$D$287,MATCH($A51 &amp; "#" &amp; N$1,NIR!$H$5:$H$287,0)),0)),IFERROR(INDEX(NIR!$D$5:$D$287,MATCH($A51 &amp; "#" &amp; N$1,NIR!$H$5:$H$287,0)),0),0)</f>
        <v>0</v>
      </c>
      <c r="O51" s="150">
        <f>IF(ISNUMBER(IFERROR(INDEX(NIR!$D$5:$D$287,MATCH($A51 &amp; "#" &amp; O$1,NIR!$H$5:$H$287,0)),0)),IFERROR(INDEX(NIR!$D$5:$D$287,MATCH($A51 &amp; "#" &amp; O$1,NIR!$H$5:$H$287,0)),0),0)</f>
        <v>0</v>
      </c>
      <c r="P51" s="150">
        <f>IF(ISNUMBER(IFERROR(INDEX(NIR!$D$5:$D$287,MATCH($A51 &amp; "#" &amp; P$1,NIR!$H$5:$H$287,0)),0)),IFERROR(INDEX(NIR!$D$5:$D$287,MATCH($A51 &amp; "#" &amp; P$1,NIR!$H$5:$H$287,0)),0),0)</f>
        <v>0</v>
      </c>
    </row>
    <row r="52" spans="1:16" x14ac:dyDescent="0.25">
      <c r="A52" t="s">
        <v>3162</v>
      </c>
      <c r="C52" s="132" t="s">
        <v>3246</v>
      </c>
      <c r="D52" s="150">
        <f ca="1">IF(ISNUMBER(IFERROR(INDEX(NIR!$D$5:$D$287,MATCH($A52 &amp; "#" &amp; D$1,NIR!$H$5:$H$287,0)),0)),IFERROR(INDEX(NIR!$D$5:$D$287,MATCH($A52 &amp; "#" &amp; D$1,NIR!$H$5:$H$287,0)),0),0)</f>
        <v>0</v>
      </c>
      <c r="E52" s="150">
        <f ca="1">IF(ISNUMBER(IFERROR(INDEX(NIR!$D$5:$D$287,MATCH($A52 &amp; "#" &amp; E$1,NIR!$H$5:$H$287,0)),0)),IFERROR(INDEX(NIR!$D$5:$D$287,MATCH($A52 &amp; "#" &amp; E$1,NIR!$H$5:$H$287,0)),0),0)</f>
        <v>28.6</v>
      </c>
      <c r="F52" s="150">
        <f ca="1">IF(ISNUMBER(IFERROR(INDEX(NIR!$D$5:$D$287,MATCH($A52 &amp; "#" &amp; F$1,NIR!$H$5:$H$287,0)),0)),IFERROR(INDEX(NIR!$D$5:$D$287,MATCH($A52 &amp; "#" &amp; F$1,NIR!$H$5:$H$287,0)),0),0)</f>
        <v>0</v>
      </c>
      <c r="G52" s="150">
        <f ca="1">IF(ISNUMBER(IFERROR(INDEX(NIR!$D$5:$D$287,MATCH($A52 &amp; "#" &amp; G$1,NIR!$H$5:$H$287,0)),0)),IFERROR(INDEX(NIR!$D$5:$D$287,MATCH($A52 &amp; "#" &amp; G$1,NIR!$H$5:$H$287,0)),0),0)</f>
        <v>0</v>
      </c>
      <c r="H52" s="150">
        <f ca="1">IF(ISNUMBER(IFERROR(INDEX(NIR!$D$5:$D$287,MATCH($A52 &amp; "#" &amp; H$1,NIR!$H$5:$H$287,0)),0)),IFERROR(INDEX(NIR!$D$5:$D$287,MATCH($A52 &amp; "#" &amp; H$1,NIR!$H$5:$H$287,0)),0),0)</f>
        <v>0</v>
      </c>
      <c r="I52" s="150">
        <f ca="1">EF_E_a_T!$D$33</f>
        <v>2.9735484826731852E-3</v>
      </c>
      <c r="J52" s="150">
        <v>0</v>
      </c>
      <c r="K52" s="150">
        <v>0</v>
      </c>
      <c r="L52" s="150">
        <f>IF(ISNUMBER(IFERROR(INDEX(NIR!$D$5:$D$287,MATCH($A52 &amp; "#" &amp; L$1,NIR!$H$5:$H$287,0)),0)),IFERROR(INDEX(NIR!$D$5:$D$287,MATCH($A52 &amp; "#" &amp; L$1,NIR!$H$5:$H$287,0)),0),0)</f>
        <v>0</v>
      </c>
      <c r="M52" s="150">
        <f>IF(ISNUMBER(IFERROR(INDEX(NIR!$D$5:$D$287,MATCH($A52 &amp; "#" &amp; M$1,NIR!$H$5:$H$287,0)),0)),IFERROR(INDEX(NIR!$D$5:$D$287,MATCH($A52 &amp; "#" &amp; M$1,NIR!$H$5:$H$287,0)),0),0)</f>
        <v>0</v>
      </c>
      <c r="N52" s="150">
        <f>IF(ISNUMBER(IFERROR(INDEX(NIR!$D$5:$D$287,MATCH($A52 &amp; "#" &amp; N$1,NIR!$H$5:$H$287,0)),0)),IFERROR(INDEX(NIR!$D$5:$D$287,MATCH($A52 &amp; "#" &amp; N$1,NIR!$H$5:$H$287,0)),0),0)</f>
        <v>0</v>
      </c>
      <c r="O52" s="150">
        <f>IF(ISNUMBER(IFERROR(INDEX(NIR!$D$5:$D$287,MATCH($A52 &amp; "#" &amp; O$1,NIR!$H$5:$H$287,0)),0)),IFERROR(INDEX(NIR!$D$5:$D$287,MATCH($A52 &amp; "#" &amp; O$1,NIR!$H$5:$H$287,0)),0),0)</f>
        <v>0</v>
      </c>
      <c r="P52" s="150">
        <f>IF(ISNUMBER(IFERROR(INDEX(NIR!$D$5:$D$287,MATCH($A52 &amp; "#" &amp; P$1,NIR!$H$5:$H$287,0)),0)),IFERROR(INDEX(NIR!$D$5:$D$287,MATCH($A52 &amp; "#" &amp; P$1,NIR!$H$5:$H$287,0)),0),0)</f>
        <v>0</v>
      </c>
    </row>
    <row r="53" spans="1:16" x14ac:dyDescent="0.25">
      <c r="A53" t="s">
        <v>3155</v>
      </c>
      <c r="C53" s="132" t="s">
        <v>3247</v>
      </c>
      <c r="D53" s="150">
        <f>IF(ISNUMBER(IFERROR(INDEX(NIR!$D$5:$D$287,MATCH($A53 &amp; "#" &amp; D$1,NIR!$H$5:$H$287,0)),0)),IFERROR(INDEX(NIR!$D$5:$D$287,MATCH($A53 &amp; "#" &amp; D$1,NIR!$H$5:$H$287,0)),0),0)</f>
        <v>0</v>
      </c>
      <c r="E53" s="150">
        <f>IF(ISNUMBER(IFERROR(INDEX(NIR!$D$5:$D$287,MATCH($A53 &amp; "#" &amp; E$1,NIR!$H$5:$H$287,0)),0)),IFERROR(INDEX(NIR!$D$5:$D$287,MATCH($A53 &amp; "#" &amp; E$1,NIR!$H$5:$H$287,0)),0),0)</f>
        <v>0</v>
      </c>
      <c r="F53" s="150">
        <f ca="1">IF(ISNUMBER(IFERROR(INDEX(NIR!$D$5:$D$287,MATCH($A53 &amp; "#" &amp; F$1,NIR!$H$5:$H$287,0)),0)),IFERROR(INDEX(NIR!$D$5:$D$287,MATCH($A53 &amp; "#" &amp; F$1,NIR!$H$5:$H$287,0)),0),0)</f>
        <v>3.0000000000000102</v>
      </c>
      <c r="G53" s="150">
        <f ca="1">IF(ISNUMBER(IFERROR(INDEX(NIR!$D$5:$D$287,MATCH($A53 &amp; "#" &amp; G$1,NIR!$H$5:$H$287,0)),0)),IFERROR(INDEX(NIR!$D$5:$D$287,MATCH($A53 &amp; "#" &amp; G$1,NIR!$H$5:$H$287,0)),0),0)</f>
        <v>0.6</v>
      </c>
      <c r="H53" s="150">
        <f ca="1">IF(ISNUMBER(IFERROR(INDEX(NIR!$D$5:$D$287,MATCH($A53 &amp; "#" &amp; H$1,NIR!$H$5:$H$287,0)),0)),IFERROR(INDEX(NIR!$D$5:$D$287,MATCH($A53 &amp; "#" &amp; H$1,NIR!$H$5:$H$287,0)),0),0)</f>
        <v>0</v>
      </c>
      <c r="I53" s="150">
        <f ca="1">EF_E_a_T!$D$33</f>
        <v>2.9735484826731852E-3</v>
      </c>
      <c r="J53" s="150">
        <v>0</v>
      </c>
      <c r="K53" s="150">
        <v>0</v>
      </c>
      <c r="L53" s="150">
        <f>IF(ISNUMBER(IFERROR(INDEX(NIR!$D$5:$D$287,MATCH($A53 &amp; "#" &amp; L$1,NIR!$H$5:$H$287,0)),0)),IFERROR(INDEX(NIR!$D$5:$D$287,MATCH($A53 &amp; "#" &amp; L$1,NIR!$H$5:$H$287,0)),0),0)</f>
        <v>0</v>
      </c>
      <c r="M53" s="150">
        <f ca="1">IF(ISNUMBER(IFERROR(INDEX(NIR!$D$5:$D$287,MATCH($A53 &amp; "#" &amp; M$1,NIR!$H$5:$H$287,0)),0)),IFERROR(INDEX(NIR!$D$5:$D$287,MATCH($A53 &amp; "#" &amp; M$1,NIR!$H$5:$H$287,0)),0),0)</f>
        <v>4.6028466167354498</v>
      </c>
      <c r="N53" s="150">
        <f ca="1">IF(ISNUMBER(IFERROR(INDEX(NIR!$D$5:$D$287,MATCH($A53 &amp; "#" &amp; N$1,NIR!$H$5:$H$287,0)),0)),IFERROR(INDEX(NIR!$D$5:$D$287,MATCH($A53 &amp; "#" &amp; N$1,NIR!$H$5:$H$287,0)),0),0)</f>
        <v>5.2304891111324396</v>
      </c>
      <c r="O53" s="150">
        <f>IF(ISNUMBER(IFERROR(INDEX(NIR!$D$5:$D$287,MATCH($A53 &amp; "#" &amp; O$1,NIR!$H$5:$H$287,0)),0)),IFERROR(INDEX(NIR!$D$5:$D$287,MATCH($A53 &amp; "#" &amp; O$1,NIR!$H$5:$H$287,0)),0),0)</f>
        <v>0</v>
      </c>
      <c r="P53" s="150">
        <f ca="1">IF(ISNUMBER(IFERROR(INDEX(NIR!$D$5:$D$287,MATCH($A53 &amp; "#" &amp; P$1,NIR!$H$5:$H$287,0)),0)),IFERROR(INDEX(NIR!$D$5:$D$287,MATCH($A53 &amp; "#" &amp; P$1,NIR!$H$5:$H$287,0)),0),0)</f>
        <v>0.19999999999950999</v>
      </c>
    </row>
    <row r="54" spans="1:16" x14ac:dyDescent="0.25">
      <c r="A54" t="s">
        <v>3152</v>
      </c>
      <c r="C54" s="132" t="s">
        <v>3258</v>
      </c>
      <c r="D54" s="150">
        <f>IF(ISNUMBER(IFERROR(INDEX(NIR!$D$5:$D$287,MATCH($A54 &amp; "#" &amp; D$1,NIR!$H$5:$H$287,0)),0)),IFERROR(INDEX(NIR!$D$5:$D$287,MATCH($A54 &amp; "#" &amp; D$1,NIR!$H$5:$H$287,0)),0),0)</f>
        <v>0</v>
      </c>
      <c r="E54" s="150">
        <f>IF(ISNUMBER(IFERROR(INDEX(NIR!$D$5:$D$287,MATCH($A54 &amp; "#" &amp; E$1,NIR!$H$5:$H$287,0)),0)),IFERROR(INDEX(NIR!$D$5:$D$287,MATCH($A54 &amp; "#" &amp; E$1,NIR!$H$5:$H$287,0)),0),0)</f>
        <v>0</v>
      </c>
      <c r="F54" s="150">
        <f>IF(ISNUMBER(IFERROR(INDEX(NIR!$D$5:$D$287,MATCH($A54 &amp; "#" &amp; F$1,NIR!$H$5:$H$287,0)),0)),IFERROR(INDEX(NIR!$D$5:$D$287,MATCH($A54 &amp; "#" &amp; F$1,NIR!$H$5:$H$287,0)),0),0)</f>
        <v>0</v>
      </c>
      <c r="G54" s="150">
        <f ca="1">IF(ISNUMBER(IFERROR(INDEX(NIR!$D$5:$D$287,MATCH($A54 &amp; "#" &amp; G$1,NIR!$H$5:$H$287,0)),0)),IFERROR(INDEX(NIR!$D$5:$D$287,MATCH($A54 &amp; "#" &amp; G$1,NIR!$H$5:$H$287,0)),0),0)</f>
        <v>0</v>
      </c>
      <c r="H54" s="150">
        <f>IF(ISNUMBER(IFERROR(INDEX(NIR!$D$5:$D$287,MATCH($A54 &amp; "#" &amp; H$1,NIR!$H$5:$H$287,0)),0)),IFERROR(INDEX(NIR!$D$5:$D$287,MATCH($A54 &amp; "#" &amp; H$1,NIR!$H$5:$H$287,0)),0),0)</f>
        <v>0</v>
      </c>
      <c r="I54" s="150">
        <f ca="1">EF_E_a_T!$D$33</f>
        <v>2.9735484826731852E-3</v>
      </c>
      <c r="J54" s="150">
        <v>0</v>
      </c>
      <c r="K54" s="150">
        <v>0</v>
      </c>
      <c r="L54" s="150">
        <f ca="1">IF(ISNUMBER(IFERROR(INDEX(NIR!$D$5:$D$287,MATCH($A54 &amp; "#" &amp; L$1,NIR!$H$5:$H$287,0)),0)),IFERROR(INDEX(NIR!$D$5:$D$287,MATCH($A54 &amp; "#" &amp; L$1,NIR!$H$5:$H$287,0)),0),0)</f>
        <v>2</v>
      </c>
      <c r="M54" s="150">
        <f>IF(ISNUMBER(IFERROR(INDEX(NIR!$D$5:$D$287,MATCH($A54 &amp; "#" &amp; M$1,NIR!$H$5:$H$287,0)),0)),IFERROR(INDEX(NIR!$D$5:$D$287,MATCH($A54 &amp; "#" &amp; M$1,NIR!$H$5:$H$287,0)),0),0)</f>
        <v>0</v>
      </c>
      <c r="N54" s="150">
        <f>IF(ISNUMBER(IFERROR(INDEX(NIR!$D$5:$D$287,MATCH($A54 &amp; "#" &amp; N$1,NIR!$H$5:$H$287,0)),0)),IFERROR(INDEX(NIR!$D$5:$D$287,MATCH($A54 &amp; "#" &amp; N$1,NIR!$H$5:$H$287,0)),0),0)</f>
        <v>0</v>
      </c>
      <c r="O54" s="150">
        <f ca="1">IF(ISNUMBER(IFERROR(INDEX(NIR!$D$5:$D$287,MATCH($A54 &amp; "#" &amp; O$1,NIR!$H$5:$H$287,0)),0)),IFERROR(INDEX(NIR!$D$5:$D$287,MATCH($A54 &amp; "#" &amp; O$1,NIR!$H$5:$H$287,0)),0),0)</f>
        <v>2.0226327949648</v>
      </c>
      <c r="P54" s="150">
        <f>IF(ISNUMBER(IFERROR(INDEX(NIR!$D$5:$D$287,MATCH($A54 &amp; "#" &amp; P$1,NIR!$H$5:$H$287,0)),0)),IFERROR(INDEX(NIR!$D$5:$D$287,MATCH($A54 &amp; "#" &amp; P$1,NIR!$H$5:$H$287,0)),0),0)</f>
        <v>0</v>
      </c>
    </row>
    <row r="55" spans="1:16" x14ac:dyDescent="0.25">
      <c r="A55" t="s">
        <v>3163</v>
      </c>
      <c r="C55" s="132" t="s">
        <v>3259</v>
      </c>
      <c r="D55" s="150">
        <f>IF(ISNUMBER(IFERROR(INDEX(NIR!$D$5:$D$287,MATCH($A55 &amp; "#" &amp; D$1,NIR!$H$5:$H$287,0)),0)),IFERROR(INDEX(NIR!$D$5:$D$287,MATCH($A55 &amp; "#" &amp; D$1,NIR!$H$5:$H$287,0)),0),0)</f>
        <v>0</v>
      </c>
      <c r="E55" s="150">
        <f>IF(ISNUMBER(IFERROR(INDEX(NIR!$D$5:$D$287,MATCH($A55 &amp; "#" &amp; E$1,NIR!$H$5:$H$287,0)),0)),IFERROR(INDEX(NIR!$D$5:$D$287,MATCH($A55 &amp; "#" &amp; E$1,NIR!$H$5:$H$287,0)),0),0)</f>
        <v>0</v>
      </c>
      <c r="F55" s="150">
        <f ca="1">IF(ISNUMBER(IFERROR(INDEX(NIR!$D$5:$D$287,MATCH($A55 &amp; "#" &amp; F$1,NIR!$H$5:$H$287,0)),0)),IFERROR(INDEX(NIR!$D$5:$D$287,MATCH($A55 &amp; "#" &amp; F$1,NIR!$H$5:$H$287,0)),0),0)</f>
        <v>0</v>
      </c>
      <c r="G55" s="150">
        <f ca="1">IF(ISNUMBER(IFERROR(INDEX(NIR!$D$5:$D$287,MATCH($A55 &amp; "#" &amp; G$1,NIR!$H$5:$H$287,0)),0)),IFERROR(INDEX(NIR!$D$5:$D$287,MATCH($A55 &amp; "#" &amp; G$1,NIR!$H$5:$H$287,0)),0),0)</f>
        <v>0</v>
      </c>
      <c r="H55" s="150">
        <f ca="1">IF(ISNUMBER(IFERROR(INDEX(NIR!$D$5:$D$287,MATCH($A55 &amp; "#" &amp; H$1,NIR!$H$5:$H$287,0)),0)),IFERROR(INDEX(NIR!$D$5:$D$287,MATCH($A55 &amp; "#" &amp; H$1,NIR!$H$5:$H$287,0)),0),0)</f>
        <v>0</v>
      </c>
      <c r="I55" s="150">
        <f ca="1">EF_E_a_T!$D$33</f>
        <v>2.9735484826731852E-3</v>
      </c>
      <c r="J55" s="150">
        <v>0</v>
      </c>
      <c r="K55" s="150">
        <v>0</v>
      </c>
      <c r="L55" s="150">
        <f>IF(ISNUMBER(IFERROR(INDEX(NIR!$D$5:$D$287,MATCH($A55 &amp; "#" &amp; L$1,NIR!$H$5:$H$287,0)),0)),IFERROR(INDEX(NIR!$D$5:$D$287,MATCH($A55 &amp; "#" &amp; L$1,NIR!$H$5:$H$287,0)),0),0)</f>
        <v>0</v>
      </c>
      <c r="M55" s="150">
        <f ca="1">IF(ISNUMBER(IFERROR(INDEX(NIR!$D$5:$D$287,MATCH($A55 &amp; "#" &amp; M$1,NIR!$H$5:$H$287,0)),0)),IFERROR(INDEX(NIR!$D$5:$D$287,MATCH($A55 &amp; "#" &amp; M$1,NIR!$H$5:$H$287,0)),0),0)</f>
        <v>0</v>
      </c>
      <c r="N55" s="150">
        <f ca="1">IF(ISNUMBER(IFERROR(INDEX(NIR!$D$5:$D$287,MATCH($A55 &amp; "#" &amp; N$1,NIR!$H$5:$H$287,0)),0)),IFERROR(INDEX(NIR!$D$5:$D$287,MATCH($A55 &amp; "#" &amp; N$1,NIR!$H$5:$H$287,0)),0),0)</f>
        <v>2</v>
      </c>
      <c r="O55" s="150">
        <f>IF(ISNUMBER(IFERROR(INDEX(NIR!$D$5:$D$287,MATCH($A55 &amp; "#" &amp; O$1,NIR!$H$5:$H$287,0)),0)),IFERROR(INDEX(NIR!$D$5:$D$287,MATCH($A55 &amp; "#" &amp; O$1,NIR!$H$5:$H$287,0)),0),0)</f>
        <v>0</v>
      </c>
      <c r="P55" s="150">
        <f>IF(ISNUMBER(IFERROR(INDEX(NIR!$D$5:$D$287,MATCH($A55 &amp; "#" &amp; P$1,NIR!$H$5:$H$287,0)),0)),IFERROR(INDEX(NIR!$D$5:$D$287,MATCH($A55 &amp; "#" &amp; P$1,NIR!$H$5:$H$287,0)),0),0)</f>
        <v>0</v>
      </c>
    </row>
    <row r="56" spans="1:16" x14ac:dyDescent="0.25">
      <c r="A56" t="s">
        <v>3166</v>
      </c>
      <c r="C56" s="132" t="s">
        <v>3260</v>
      </c>
      <c r="D56" s="150">
        <f ca="1">IF(ISNUMBER(IFERROR(INDEX(NIR!$D$5:$D$287,MATCH($A56 &amp; "#" &amp; D$1,NIR!$H$5:$H$287,0)),0)),IFERROR(INDEX(NIR!$D$5:$D$287,MATCH($A56 &amp; "#" &amp; D$1,NIR!$H$5:$H$287,0)),0),0)</f>
        <v>0</v>
      </c>
      <c r="E56" s="150">
        <f ca="1">IF(ISNUMBER(IFERROR(INDEX(NIR!$D$5:$D$287,MATCH($A56 &amp; "#" &amp; E$1,NIR!$H$5:$H$287,0)),0)),IFERROR(INDEX(NIR!$D$5:$D$287,MATCH($A56 &amp; "#" &amp; E$1,NIR!$H$5:$H$287,0)),0),0)</f>
        <v>0</v>
      </c>
      <c r="F56" s="150">
        <f ca="1">IF(ISNUMBER(IFERROR(INDEX(NIR!$D$5:$D$287,MATCH($A56 &amp; "#" &amp; F$1,NIR!$H$5:$H$287,0)),0)),IFERROR(INDEX(NIR!$D$5:$D$287,MATCH($A56 &amp; "#" &amp; F$1,NIR!$H$5:$H$287,0)),0),0)</f>
        <v>0.1</v>
      </c>
      <c r="G56" s="150">
        <f ca="1">IF(ISNUMBER(IFERROR(INDEX(NIR!$D$5:$D$287,MATCH($A56 &amp; "#" &amp; G$1,NIR!$H$5:$H$287,0)),0)),IFERROR(INDEX(NIR!$D$5:$D$287,MATCH($A56 &amp; "#" &amp; G$1,NIR!$H$5:$H$287,0)),0),0)</f>
        <v>0</v>
      </c>
      <c r="H56" s="150">
        <f ca="1">IF(ISNUMBER(IFERROR(INDEX(NIR!$D$5:$D$287,MATCH($A56 &amp; "#" &amp; H$1,NIR!$H$5:$H$287,0)),0)),IFERROR(INDEX(NIR!$D$5:$D$287,MATCH($A56 &amp; "#" &amp; H$1,NIR!$H$5:$H$287,0)),0),0)</f>
        <v>0</v>
      </c>
      <c r="I56" s="150">
        <f ca="1">EF_E_a_T!$D$33</f>
        <v>2.9735484826731852E-3</v>
      </c>
      <c r="J56" s="150">
        <v>0</v>
      </c>
      <c r="K56" s="150">
        <v>0</v>
      </c>
      <c r="L56" s="150">
        <f>IF(ISNUMBER(IFERROR(INDEX(NIR!$D$5:$D$287,MATCH($A56 &amp; "#" &amp; L$1,NIR!$H$5:$H$287,0)),0)),IFERROR(INDEX(NIR!$D$5:$D$287,MATCH($A56 &amp; "#" &amp; L$1,NIR!$H$5:$H$287,0)),0),0)</f>
        <v>0</v>
      </c>
      <c r="M56" s="150">
        <f>IF(ISNUMBER(IFERROR(INDEX(NIR!$D$5:$D$287,MATCH($A56 &amp; "#" &amp; M$1,NIR!$H$5:$H$287,0)),0)),IFERROR(INDEX(NIR!$D$5:$D$287,MATCH($A56 &amp; "#" &amp; M$1,NIR!$H$5:$H$287,0)),0),0)</f>
        <v>0</v>
      </c>
      <c r="N56" s="150">
        <f>IF(ISNUMBER(IFERROR(INDEX(NIR!$D$5:$D$287,MATCH($A56 &amp; "#" &amp; N$1,NIR!$H$5:$H$287,0)),0)),IFERROR(INDEX(NIR!$D$5:$D$287,MATCH($A56 &amp; "#" &amp; N$1,NIR!$H$5:$H$287,0)),0),0)</f>
        <v>0</v>
      </c>
      <c r="O56" s="150">
        <f>IF(ISNUMBER(IFERROR(INDEX(NIR!$D$5:$D$287,MATCH($A56 &amp; "#" &amp; O$1,NIR!$H$5:$H$287,0)),0)),IFERROR(INDEX(NIR!$D$5:$D$287,MATCH($A56 &amp; "#" &amp; O$1,NIR!$H$5:$H$287,0)),0),0)</f>
        <v>0</v>
      </c>
      <c r="P56" s="150">
        <f>IF(ISNUMBER(IFERROR(INDEX(NIR!$D$5:$D$287,MATCH($A56 &amp; "#" &amp; P$1,NIR!$H$5:$H$287,0)),0)),IFERROR(INDEX(NIR!$D$5:$D$287,MATCH($A56 &amp; "#" &amp; P$1,NIR!$H$5:$H$287,0)),0),0)</f>
        <v>0</v>
      </c>
    </row>
    <row r="57" spans="1:16" x14ac:dyDescent="0.25">
      <c r="A57" t="s">
        <v>3143</v>
      </c>
      <c r="C57" s="127" t="s">
        <v>3261</v>
      </c>
      <c r="D57" s="150">
        <f ca="1">IF(ISNUMBER(IFERROR(INDEX(NIR!$D$5:$D$287,MATCH($A57 &amp; "#" &amp; D$1,NIR!$H$5:$H$287,0)),0)),IFERROR(INDEX(NIR!$D$5:$D$287,MATCH($A57 &amp; "#" &amp; D$1,NIR!$H$5:$H$287,0)),0),0)</f>
        <v>1.2907092276710399</v>
      </c>
      <c r="E57" s="150">
        <f ca="1">IF(ISNUMBER(IFERROR(INDEX(NIR!$D$5:$D$287,MATCH($A57 &amp; "#" &amp; E$1,NIR!$H$5:$H$287,0)),0)),IFERROR(INDEX(NIR!$D$5:$D$287,MATCH($A57 &amp; "#" &amp; E$1,NIR!$H$5:$H$287,0)),0),0)</f>
        <v>0.55592463392143998</v>
      </c>
      <c r="F57" s="150">
        <f ca="1">IF(ISNUMBER(IFERROR(INDEX(NIR!$D$5:$D$287,MATCH($A57 &amp; "#" &amp; F$1,NIR!$H$5:$H$287,0)),0)),IFERROR(INDEX(NIR!$D$5:$D$287,MATCH($A57 &amp; "#" &amp; F$1,NIR!$H$5:$H$287,0)),0),0)</f>
        <v>9.9999999999950004E-2</v>
      </c>
      <c r="G57" s="150">
        <f ca="1">IF(ISNUMBER(IFERROR(INDEX(NIR!$D$5:$D$287,MATCH($A57 &amp; "#" &amp; G$1,NIR!$H$5:$H$287,0)),0)),IFERROR(INDEX(NIR!$D$5:$D$287,MATCH($A57 &amp; "#" &amp; G$1,NIR!$H$5:$H$287,0)),0),0)</f>
        <v>2.41758764876145</v>
      </c>
      <c r="H57" s="150">
        <f ca="1">IF(ISNUMBER(IFERROR(INDEX(NIR!$D$5:$D$287,MATCH($A57 &amp; "#" &amp; H$1,NIR!$H$5:$H$287,0)),0)),IFERROR(INDEX(NIR!$D$5:$D$287,MATCH($A57 &amp; "#" &amp; H$1,NIR!$H$5:$H$287,0)),0),0)</f>
        <v>4.0000000000007203</v>
      </c>
      <c r="I57" s="150">
        <f ca="1">EF_E_a_T!$D$33</f>
        <v>2.9735484826731852E-3</v>
      </c>
      <c r="J57" s="150">
        <f ca="1">EF_E_a_T!$G$33</f>
        <v>1.3698460215737416E-3</v>
      </c>
      <c r="K57" s="150">
        <v>0</v>
      </c>
      <c r="L57" s="150">
        <f>IF(ISNUMBER(IFERROR(INDEX(NIR!$D$5:$D$287,MATCH($A57 &amp; "#" &amp; L$1,NIR!$H$5:$H$287,0)),0)),IFERROR(INDEX(NIR!$D$5:$D$287,MATCH($A57 &amp; "#" &amp; L$1,NIR!$H$5:$H$287,0)),0),0)</f>
        <v>0</v>
      </c>
      <c r="M57" s="150">
        <f>IF(ISNUMBER(IFERROR(INDEX(NIR!$D$5:$D$287,MATCH($A57 &amp; "#" &amp; M$1,NIR!$H$5:$H$287,0)),0)),IFERROR(INDEX(NIR!$D$5:$D$287,MATCH($A57 &amp; "#" &amp; M$1,NIR!$H$5:$H$287,0)),0),0)</f>
        <v>0</v>
      </c>
      <c r="N57" s="150">
        <f>IF(ISNUMBER(IFERROR(INDEX(NIR!$D$5:$D$287,MATCH($A57 &amp; "#" &amp; N$1,NIR!$H$5:$H$287,0)),0)),IFERROR(INDEX(NIR!$D$5:$D$287,MATCH($A57 &amp; "#" &amp; N$1,NIR!$H$5:$H$287,0)),0),0)</f>
        <v>0</v>
      </c>
      <c r="O57" s="150">
        <f>IF(ISNUMBER(IFERROR(INDEX(NIR!$D$5:$D$287,MATCH($A57 &amp; "#" &amp; O$1,NIR!$H$5:$H$287,0)),0)),IFERROR(INDEX(NIR!$D$5:$D$287,MATCH($A57 &amp; "#" &amp; O$1,NIR!$H$5:$H$287,0)),0),0)</f>
        <v>0</v>
      </c>
      <c r="P57" s="150">
        <f>IF(ISNUMBER(IFERROR(INDEX(NIR!$D$5:$D$287,MATCH($A57 &amp; "#" &amp; P$1,NIR!$H$5:$H$287,0)),0)),IFERROR(INDEX(NIR!$D$5:$D$287,MATCH($A57 &amp; "#" &amp; P$1,NIR!$H$5:$H$287,0)),0),0)</f>
        <v>0</v>
      </c>
    </row>
    <row r="58" spans="1:16" x14ac:dyDescent="0.25">
      <c r="A58" t="s">
        <v>3140</v>
      </c>
      <c r="C58" s="132" t="s">
        <v>3248</v>
      </c>
      <c r="D58" s="150">
        <f ca="1">IF(ISNUMBER(IFERROR(INDEX(NIR!$D$5:$D$287,MATCH($A58 &amp; "#" &amp; D$1,NIR!$H$5:$H$287,0)),0)),IFERROR(INDEX(NIR!$D$5:$D$287,MATCH($A58 &amp; "#" &amp; D$1,NIR!$H$5:$H$287,0)),0),0)</f>
        <v>0</v>
      </c>
      <c r="E58" s="150">
        <f ca="1">IF(ISNUMBER(IFERROR(INDEX(NIR!$D$5:$D$287,MATCH($A58 &amp; "#" &amp; E$1,NIR!$H$5:$H$287,0)),0)),IFERROR(INDEX(NIR!$D$5:$D$287,MATCH($A58 &amp; "#" &amp; E$1,NIR!$H$5:$H$287,0)),0),0)</f>
        <v>0.27678748654079</v>
      </c>
      <c r="F58" s="150">
        <f ca="1">IF(ISNUMBER(IFERROR(INDEX(NIR!$D$5:$D$287,MATCH($A58 &amp; "#" &amp; F$1,NIR!$H$5:$H$287,0)),0)),IFERROR(INDEX(NIR!$D$5:$D$287,MATCH($A58 &amp; "#" &amp; F$1,NIR!$H$5:$H$287,0)),0),0)</f>
        <v>9.9999999999220004E-2</v>
      </c>
      <c r="G58" s="150">
        <f ca="1">IF(ISNUMBER(IFERROR(INDEX(NIR!$D$5:$D$287,MATCH($A58 &amp; "#" &amp; G$1,NIR!$H$5:$H$287,0)),0)),IFERROR(INDEX(NIR!$D$5:$D$287,MATCH($A58 &amp; "#" &amp; G$1,NIR!$H$5:$H$287,0)),0),0)</f>
        <v>0</v>
      </c>
      <c r="H58" s="150">
        <f ca="1">IF(ISNUMBER(IFERROR(INDEX(NIR!$D$5:$D$287,MATCH($A58 &amp; "#" &amp; H$1,NIR!$H$5:$H$287,0)),0)),IFERROR(INDEX(NIR!$D$5:$D$287,MATCH($A58 &amp; "#" &amp; H$1,NIR!$H$5:$H$287,0)),0),0)</f>
        <v>0</v>
      </c>
      <c r="I58" s="150">
        <f ca="1">EF_E_a_T!$D$33</f>
        <v>2.9735484826731852E-3</v>
      </c>
      <c r="J58" s="150">
        <f ca="1">EF_E_a_T!$G$33</f>
        <v>1.3698460215737416E-3</v>
      </c>
      <c r="K58" s="150">
        <v>0</v>
      </c>
      <c r="L58" s="150">
        <f>IF(ISNUMBER(IFERROR(INDEX(NIR!$D$5:$D$287,MATCH($A58 &amp; "#" &amp; L$1,NIR!$H$5:$H$287,0)),0)),IFERROR(INDEX(NIR!$D$5:$D$287,MATCH($A58 &amp; "#" &amp; L$1,NIR!$H$5:$H$287,0)),0),0)</f>
        <v>0</v>
      </c>
      <c r="M58" s="150">
        <f>IF(ISNUMBER(IFERROR(INDEX(NIR!$D$5:$D$287,MATCH($A58 &amp; "#" &amp; M$1,NIR!$H$5:$H$287,0)),0)),IFERROR(INDEX(NIR!$D$5:$D$287,MATCH($A58 &amp; "#" &amp; M$1,NIR!$H$5:$H$287,0)),0),0)</f>
        <v>0</v>
      </c>
      <c r="N58" s="150">
        <f>IF(ISNUMBER(IFERROR(INDEX(NIR!$D$5:$D$287,MATCH($A58 &amp; "#" &amp; N$1,NIR!$H$5:$H$287,0)),0)),IFERROR(INDEX(NIR!$D$5:$D$287,MATCH($A58 &amp; "#" &amp; N$1,NIR!$H$5:$H$287,0)),0),0)</f>
        <v>0</v>
      </c>
      <c r="O58" s="150">
        <f>IF(ISNUMBER(IFERROR(INDEX(NIR!$D$5:$D$287,MATCH($A58 &amp; "#" &amp; O$1,NIR!$H$5:$H$287,0)),0)),IFERROR(INDEX(NIR!$D$5:$D$287,MATCH($A58 &amp; "#" &amp; O$1,NIR!$H$5:$H$287,0)),0),0)</f>
        <v>0</v>
      </c>
      <c r="P58" s="150">
        <f>IF(ISNUMBER(IFERROR(INDEX(NIR!$D$5:$D$287,MATCH($A58 &amp; "#" &amp; P$1,NIR!$H$5:$H$287,0)),0)),IFERROR(INDEX(NIR!$D$5:$D$287,MATCH($A58 &amp; "#" &amp; P$1,NIR!$H$5:$H$287,0)),0),0)</f>
        <v>0</v>
      </c>
    </row>
    <row r="59" spans="1:16" x14ac:dyDescent="0.25">
      <c r="A59" t="s">
        <v>3144</v>
      </c>
      <c r="C59" s="132" t="s">
        <v>3262</v>
      </c>
      <c r="D59" s="150">
        <f ca="1">IF(ISNUMBER(IFERROR(INDEX(NIR!$D$5:$D$287,MATCH($A59 &amp; "#" &amp; D$1,NIR!$H$5:$H$287,0)),0)),IFERROR(INDEX(NIR!$D$5:$D$287,MATCH($A59 &amp; "#" &amp; D$1,NIR!$H$5:$H$287,0)),0),0)</f>
        <v>1.0493522891164999</v>
      </c>
      <c r="E59" s="150">
        <f ca="1">IF(ISNUMBER(IFERROR(INDEX(NIR!$D$5:$D$287,MATCH($A59 &amp; "#" &amp; E$1,NIR!$H$5:$H$287,0)),0)),IFERROR(INDEX(NIR!$D$5:$D$287,MATCH($A59 &amp; "#" &amp; E$1,NIR!$H$5:$H$287,0)),0),0)</f>
        <v>0</v>
      </c>
      <c r="F59" s="150">
        <f ca="1">IF(ISNUMBER(IFERROR(INDEX(NIR!$D$5:$D$287,MATCH($A59 &amp; "#" &amp; F$1,NIR!$H$5:$H$287,0)),0)),IFERROR(INDEX(NIR!$D$5:$D$287,MATCH($A59 &amp; "#" &amp; F$1,NIR!$H$5:$H$287,0)),0),0)</f>
        <v>9.999999999999E-2</v>
      </c>
      <c r="G59" s="150">
        <f ca="1">IF(ISNUMBER(IFERROR(INDEX(NIR!$D$5:$D$287,MATCH($A59 &amp; "#" &amp; G$1,NIR!$H$5:$H$287,0)),0)),IFERROR(INDEX(NIR!$D$5:$D$287,MATCH($A59 &amp; "#" &amp; G$1,NIR!$H$5:$H$287,0)),0),0)</f>
        <v>3.9999999989534398</v>
      </c>
      <c r="H59" s="150">
        <f ca="1">IF(ISNUMBER(IFERROR(INDEX(NIR!$D$5:$D$287,MATCH($A59 &amp; "#" &amp; H$1,NIR!$H$5:$H$287,0)),0)),IFERROR(INDEX(NIR!$D$5:$D$287,MATCH($A59 &amp; "#" &amp; H$1,NIR!$H$5:$H$287,0)),0),0)</f>
        <v>0</v>
      </c>
      <c r="I59" s="150">
        <f ca="1">EF_E_a_T!$D$33</f>
        <v>2.9735484826731852E-3</v>
      </c>
      <c r="J59" s="150">
        <f ca="1">EF_E_a_T!$G$33</f>
        <v>1.3698460215737416E-3</v>
      </c>
      <c r="K59" s="150">
        <v>0</v>
      </c>
      <c r="L59" s="150">
        <f>IF(ISNUMBER(IFERROR(INDEX(NIR!$D$5:$D$287,MATCH($A59 &amp; "#" &amp; L$1,NIR!$H$5:$H$287,0)),0)),IFERROR(INDEX(NIR!$D$5:$D$287,MATCH($A59 &amp; "#" &amp; L$1,NIR!$H$5:$H$287,0)),0),0)</f>
        <v>0</v>
      </c>
      <c r="M59" s="150">
        <f>IF(ISNUMBER(IFERROR(INDEX(NIR!$D$5:$D$287,MATCH($A59 &amp; "#" &amp; M$1,NIR!$H$5:$H$287,0)),0)),IFERROR(INDEX(NIR!$D$5:$D$287,MATCH($A59 &amp; "#" &amp; M$1,NIR!$H$5:$H$287,0)),0),0)</f>
        <v>0</v>
      </c>
      <c r="N59" s="150">
        <f>IF(ISNUMBER(IFERROR(INDEX(NIR!$D$5:$D$287,MATCH($A59 &amp; "#" &amp; N$1,NIR!$H$5:$H$287,0)),0)),IFERROR(INDEX(NIR!$D$5:$D$287,MATCH($A59 &amp; "#" &amp; N$1,NIR!$H$5:$H$287,0)),0),0)</f>
        <v>0</v>
      </c>
      <c r="O59" s="150">
        <f>IF(ISNUMBER(IFERROR(INDEX(NIR!$D$5:$D$287,MATCH($A59 &amp; "#" &amp; O$1,NIR!$H$5:$H$287,0)),0)),IFERROR(INDEX(NIR!$D$5:$D$287,MATCH($A59 &amp; "#" &amp; O$1,NIR!$H$5:$H$287,0)),0),0)</f>
        <v>0</v>
      </c>
      <c r="P59" s="150">
        <f>IF(ISNUMBER(IFERROR(INDEX(NIR!$D$5:$D$287,MATCH($A59 &amp; "#" &amp; P$1,NIR!$H$5:$H$287,0)),0)),IFERROR(INDEX(NIR!$D$5:$D$287,MATCH($A59 &amp; "#" &amp; P$1,NIR!$H$5:$H$287,0)),0),0)</f>
        <v>0</v>
      </c>
    </row>
    <row r="60" spans="1:16" x14ac:dyDescent="0.25">
      <c r="A60" t="s">
        <v>3145</v>
      </c>
      <c r="C60" s="132" t="s">
        <v>3263</v>
      </c>
      <c r="D60" s="150">
        <f ca="1">IF(ISNUMBER(IFERROR(INDEX(NIR!$D$5:$D$287,MATCH($A60 &amp; "#" &amp; D$1,NIR!$H$5:$H$287,0)),0)),IFERROR(INDEX(NIR!$D$5:$D$287,MATCH($A60 &amp; "#" &amp; D$1,NIR!$H$5:$H$287,0)),0),0)</f>
        <v>1.5</v>
      </c>
      <c r="E60" s="150">
        <f ca="1">IF(ISNUMBER(IFERROR(INDEX(NIR!$D$5:$D$287,MATCH($A60 &amp; "#" &amp; E$1,NIR!$H$5:$H$287,0)),0)),IFERROR(INDEX(NIR!$D$5:$D$287,MATCH($A60 &amp; "#" &amp; E$1,NIR!$H$5:$H$287,0)),0),0)</f>
        <v>0.60000000012657995</v>
      </c>
      <c r="F60" s="150">
        <f ca="1">IF(ISNUMBER(IFERROR(INDEX(NIR!$D$5:$D$287,MATCH($A60 &amp; "#" &amp; F$1,NIR!$H$5:$H$287,0)),0)),IFERROR(INDEX(NIR!$D$5:$D$287,MATCH($A60 &amp; "#" &amp; F$1,NIR!$H$5:$H$287,0)),0),0)</f>
        <v>0.10000000000035</v>
      </c>
      <c r="G60" s="150">
        <f ca="1">IF(ISNUMBER(IFERROR(INDEX(NIR!$D$5:$D$287,MATCH($A60 &amp; "#" &amp; G$1,NIR!$H$5:$H$287,0)),0)),IFERROR(INDEX(NIR!$D$5:$D$287,MATCH($A60 &amp; "#" &amp; G$1,NIR!$H$5:$H$287,0)),0),0)</f>
        <v>4.0000000013387202</v>
      </c>
      <c r="H60" s="150">
        <f ca="1">IF(ISNUMBER(IFERROR(INDEX(NIR!$D$5:$D$287,MATCH($A60 &amp; "#" &amp; H$1,NIR!$H$5:$H$287,0)),0)),IFERROR(INDEX(NIR!$D$5:$D$287,MATCH($A60 &amp; "#" &amp; H$1,NIR!$H$5:$H$287,0)),0),0)</f>
        <v>0</v>
      </c>
      <c r="I60" s="150">
        <f ca="1">EF_E_a_T!$D$33</f>
        <v>2.9735484826731852E-3</v>
      </c>
      <c r="J60" s="150">
        <f ca="1">EF_E_a_T!$G$33</f>
        <v>1.3698460215737416E-3</v>
      </c>
      <c r="K60" s="150">
        <v>0</v>
      </c>
      <c r="L60" s="150">
        <f>IF(ISNUMBER(IFERROR(INDEX(NIR!$D$5:$D$287,MATCH($A60 &amp; "#" &amp; L$1,NIR!$H$5:$H$287,0)),0)),IFERROR(INDEX(NIR!$D$5:$D$287,MATCH($A60 &amp; "#" &amp; L$1,NIR!$H$5:$H$287,0)),0),0)</f>
        <v>0</v>
      </c>
      <c r="M60" s="150">
        <f>IF(ISNUMBER(IFERROR(INDEX(NIR!$D$5:$D$287,MATCH($A60 &amp; "#" &amp; M$1,NIR!$H$5:$H$287,0)),0)),IFERROR(INDEX(NIR!$D$5:$D$287,MATCH($A60 &amp; "#" &amp; M$1,NIR!$H$5:$H$287,0)),0),0)</f>
        <v>0</v>
      </c>
      <c r="N60" s="150">
        <f>IF(ISNUMBER(IFERROR(INDEX(NIR!$D$5:$D$287,MATCH($A60 &amp; "#" &amp; N$1,NIR!$H$5:$H$287,0)),0)),IFERROR(INDEX(NIR!$D$5:$D$287,MATCH($A60 &amp; "#" &amp; N$1,NIR!$H$5:$H$287,0)),0),0)</f>
        <v>0</v>
      </c>
      <c r="O60" s="150">
        <f>IF(ISNUMBER(IFERROR(INDEX(NIR!$D$5:$D$287,MATCH($A60 &amp; "#" &amp; O$1,NIR!$H$5:$H$287,0)),0)),IFERROR(INDEX(NIR!$D$5:$D$287,MATCH($A60 &amp; "#" &amp; O$1,NIR!$H$5:$H$287,0)),0),0)</f>
        <v>0</v>
      </c>
      <c r="P60" s="150">
        <f>IF(ISNUMBER(IFERROR(INDEX(NIR!$D$5:$D$287,MATCH($A60 &amp; "#" &amp; P$1,NIR!$H$5:$H$287,0)),0)),IFERROR(INDEX(NIR!$D$5:$D$287,MATCH($A60 &amp; "#" &amp; P$1,NIR!$H$5:$H$287,0)),0),0)</f>
        <v>0</v>
      </c>
    </row>
    <row r="61" spans="1:16" x14ac:dyDescent="0.25">
      <c r="A61" t="s">
        <v>3149</v>
      </c>
      <c r="C61" s="132" t="s">
        <v>3264</v>
      </c>
      <c r="D61" s="150">
        <f ca="1">IF(ISNUMBER(IFERROR(INDEX(NIR!$D$5:$D$287,MATCH($A61 &amp; "#" &amp; D$1,NIR!$H$5:$H$287,0)),0)),IFERROR(INDEX(NIR!$D$5:$D$287,MATCH($A61 &amp; "#" &amp; D$1,NIR!$H$5:$H$287,0)),0),0)</f>
        <v>1.4866106946436599</v>
      </c>
      <c r="E61" s="150">
        <f ca="1">IF(ISNUMBER(IFERROR(INDEX(NIR!$D$5:$D$287,MATCH($A61 &amp; "#" &amp; E$1,NIR!$H$5:$H$287,0)),0)),IFERROR(INDEX(NIR!$D$5:$D$287,MATCH($A61 &amp; "#" &amp; E$1,NIR!$H$5:$H$287,0)),0),0)</f>
        <v>0.52168938270109999</v>
      </c>
      <c r="F61" s="150">
        <f ca="1">IF(ISNUMBER(IFERROR(INDEX(NIR!$D$5:$D$287,MATCH($A61 &amp; "#" &amp; F$1,NIR!$H$5:$H$287,0)),0)),IFERROR(INDEX(NIR!$D$5:$D$287,MATCH($A61 &amp; "#" &amp; F$1,NIR!$H$5:$H$287,0)),0),0)</f>
        <v>0.10000000000004</v>
      </c>
      <c r="G61" s="150">
        <f ca="1">IF(ISNUMBER(IFERROR(INDEX(NIR!$D$5:$D$287,MATCH($A61 &amp; "#" &amp; G$1,NIR!$H$5:$H$287,0)),0)),IFERROR(INDEX(NIR!$D$5:$D$287,MATCH($A61 &amp; "#" &amp; G$1,NIR!$H$5:$H$287,0)),0),0)</f>
        <v>4.0000000000268203</v>
      </c>
      <c r="H61" s="150">
        <f ca="1">IF(ISNUMBER(IFERROR(INDEX(NIR!$D$5:$D$287,MATCH($A61 &amp; "#" &amp; H$1,NIR!$H$5:$H$287,0)),0)),IFERROR(INDEX(NIR!$D$5:$D$287,MATCH($A61 &amp; "#" &amp; H$1,NIR!$H$5:$H$287,0)),0),0)</f>
        <v>4.0000000000007203</v>
      </c>
      <c r="I61" s="150">
        <f ca="1">EF_E_a_T!$D$33</f>
        <v>2.9735484826731852E-3</v>
      </c>
      <c r="J61" s="150">
        <f ca="1">EF_E_a_T!$G$33</f>
        <v>1.3698460215737416E-3</v>
      </c>
      <c r="K61" s="150">
        <v>0</v>
      </c>
      <c r="L61" s="150">
        <f>IF(ISNUMBER(IFERROR(INDEX(NIR!$D$5:$D$287,MATCH($A61 &amp; "#" &amp; L$1,NIR!$H$5:$H$287,0)),0)),IFERROR(INDEX(NIR!$D$5:$D$287,MATCH($A61 &amp; "#" &amp; L$1,NIR!$H$5:$H$287,0)),0),0)</f>
        <v>0</v>
      </c>
      <c r="M61" s="150">
        <f>IF(ISNUMBER(IFERROR(INDEX(NIR!$D$5:$D$287,MATCH($A61 &amp; "#" &amp; M$1,NIR!$H$5:$H$287,0)),0)),IFERROR(INDEX(NIR!$D$5:$D$287,MATCH($A61 &amp; "#" &amp; M$1,NIR!$H$5:$H$287,0)),0),0)</f>
        <v>0</v>
      </c>
      <c r="N61" s="150">
        <f>IF(ISNUMBER(IFERROR(INDEX(NIR!$D$5:$D$287,MATCH($A61 &amp; "#" &amp; N$1,NIR!$H$5:$H$287,0)),0)),IFERROR(INDEX(NIR!$D$5:$D$287,MATCH($A61 &amp; "#" &amp; N$1,NIR!$H$5:$H$287,0)),0),0)</f>
        <v>0</v>
      </c>
      <c r="O61" s="150">
        <f>IF(ISNUMBER(IFERROR(INDEX(NIR!$D$5:$D$287,MATCH($A61 &amp; "#" &amp; O$1,NIR!$H$5:$H$287,0)),0)),IFERROR(INDEX(NIR!$D$5:$D$287,MATCH($A61 &amp; "#" &amp; O$1,NIR!$H$5:$H$287,0)),0),0)</f>
        <v>0</v>
      </c>
      <c r="P61" s="150">
        <f>IF(ISNUMBER(IFERROR(INDEX(NIR!$D$5:$D$287,MATCH($A61 &amp; "#" &amp; P$1,NIR!$H$5:$H$287,0)),0)),IFERROR(INDEX(NIR!$D$5:$D$287,MATCH($A61 &amp; "#" &amp; P$1,NIR!$H$5:$H$287,0)),0),0)</f>
        <v>0</v>
      </c>
    </row>
    <row r="62" spans="1:16" x14ac:dyDescent="0.25">
      <c r="A62" t="s">
        <v>3146</v>
      </c>
      <c r="C62" s="132" t="s">
        <v>3249</v>
      </c>
      <c r="D62" s="150">
        <f ca="1">IF(ISNUMBER(IFERROR(INDEX(NIR!$D$5:$D$287,MATCH($A62 &amp; "#" &amp; D$1,NIR!$H$5:$H$287,0)),0)),IFERROR(INDEX(NIR!$D$5:$D$287,MATCH($A62 &amp; "#" &amp; D$1,NIR!$H$5:$H$287,0)),0),0)</f>
        <v>1.4999999999999001</v>
      </c>
      <c r="E62" s="150">
        <f ca="1">IF(ISNUMBER(IFERROR(INDEX(NIR!$D$5:$D$287,MATCH($A62 &amp; "#" &amp; E$1,NIR!$H$5:$H$287,0)),0)),IFERROR(INDEX(NIR!$D$5:$D$287,MATCH($A62 &amp; "#" &amp; E$1,NIR!$H$5:$H$287,0)),0),0)</f>
        <v>0.6</v>
      </c>
      <c r="F62" s="150">
        <f ca="1">IF(ISNUMBER(IFERROR(INDEX(NIR!$D$5:$D$287,MATCH($A62 &amp; "#" &amp; F$1,NIR!$H$5:$H$287,0)),0)),IFERROR(INDEX(NIR!$D$5:$D$287,MATCH($A62 &amp; "#" &amp; F$1,NIR!$H$5:$H$287,0)),0),0)</f>
        <v>9.9999999999950004E-2</v>
      </c>
      <c r="G62" s="150">
        <f ca="1">IF(ISNUMBER(IFERROR(INDEX(NIR!$D$5:$D$287,MATCH($A62 &amp; "#" &amp; G$1,NIR!$H$5:$H$287,0)),0)),IFERROR(INDEX(NIR!$D$5:$D$287,MATCH($A62 &amp; "#" &amp; G$1,NIR!$H$5:$H$287,0)),0),0)</f>
        <v>3.9999999998322302</v>
      </c>
      <c r="H62" s="150">
        <f ca="1">IF(ISNUMBER(IFERROR(INDEX(NIR!$D$5:$D$287,MATCH($A62 &amp; "#" &amp; H$1,NIR!$H$5:$H$287,0)),0)),IFERROR(INDEX(NIR!$D$5:$D$287,MATCH($A62 &amp; "#" &amp; H$1,NIR!$H$5:$H$287,0)),0),0)</f>
        <v>0</v>
      </c>
      <c r="I62" s="150">
        <f ca="1">EF_E_a_T!$D$33</f>
        <v>2.9735484826731852E-3</v>
      </c>
      <c r="J62" s="150">
        <f ca="1">EF_E_a_T!$G$33</f>
        <v>1.3698460215737416E-3</v>
      </c>
      <c r="K62" s="150">
        <v>0</v>
      </c>
      <c r="L62" s="150">
        <f>IF(ISNUMBER(IFERROR(INDEX(NIR!$D$5:$D$287,MATCH($A62 &amp; "#" &amp; L$1,NIR!$H$5:$H$287,0)),0)),IFERROR(INDEX(NIR!$D$5:$D$287,MATCH($A62 &amp; "#" &amp; L$1,NIR!$H$5:$H$287,0)),0),0)</f>
        <v>0</v>
      </c>
      <c r="M62" s="150">
        <f>IF(ISNUMBER(IFERROR(INDEX(NIR!$D$5:$D$287,MATCH($A62 &amp; "#" &amp; M$1,NIR!$H$5:$H$287,0)),0)),IFERROR(INDEX(NIR!$D$5:$D$287,MATCH($A62 &amp; "#" &amp; M$1,NIR!$H$5:$H$287,0)),0),0)</f>
        <v>0</v>
      </c>
      <c r="N62" s="150">
        <f>IF(ISNUMBER(IFERROR(INDEX(NIR!$D$5:$D$287,MATCH($A62 &amp; "#" &amp; N$1,NIR!$H$5:$H$287,0)),0)),IFERROR(INDEX(NIR!$D$5:$D$287,MATCH($A62 &amp; "#" &amp; N$1,NIR!$H$5:$H$287,0)),0),0)</f>
        <v>0</v>
      </c>
      <c r="O62" s="150">
        <f>IF(ISNUMBER(IFERROR(INDEX(NIR!$D$5:$D$287,MATCH($A62 &amp; "#" &amp; O$1,NIR!$H$5:$H$287,0)),0)),IFERROR(INDEX(NIR!$D$5:$D$287,MATCH($A62 &amp; "#" &amp; O$1,NIR!$H$5:$H$287,0)),0),0)</f>
        <v>0</v>
      </c>
      <c r="P62" s="150">
        <f>IF(ISNUMBER(IFERROR(INDEX(NIR!$D$5:$D$287,MATCH($A62 &amp; "#" &amp; P$1,NIR!$H$5:$H$287,0)),0)),IFERROR(INDEX(NIR!$D$5:$D$287,MATCH($A62 &amp; "#" &amp; P$1,NIR!$H$5:$H$287,0)),0),0)</f>
        <v>0</v>
      </c>
    </row>
    <row r="63" spans="1:16" x14ac:dyDescent="0.25">
      <c r="A63" t="s">
        <v>3142</v>
      </c>
      <c r="C63" s="132" t="s">
        <v>3265</v>
      </c>
      <c r="D63" s="150">
        <f ca="1">IF(ISNUMBER(IFERROR(INDEX(NIR!$D$5:$D$287,MATCH($A63 &amp; "#" &amp; D$1,NIR!$H$5:$H$287,0)),0)),IFERROR(INDEX(NIR!$D$5:$D$287,MATCH($A63 &amp; "#" &amp; D$1,NIR!$H$5:$H$287,0)),0),0)</f>
        <v>0.97644416016349</v>
      </c>
      <c r="E63" s="150">
        <f ca="1">IF(ISNUMBER(IFERROR(INDEX(NIR!$D$5:$D$287,MATCH($A63 &amp; "#" &amp; E$1,NIR!$H$5:$H$287,0)),0)),IFERROR(INDEX(NIR!$D$5:$D$287,MATCH($A63 &amp; "#" &amp; E$1,NIR!$H$5:$H$287,0)),0),0)</f>
        <v>0.6</v>
      </c>
      <c r="F63" s="150">
        <f ca="1">IF(ISNUMBER(IFERROR(INDEX(NIR!$D$5:$D$287,MATCH($A63 &amp; "#" &amp; F$1,NIR!$H$5:$H$287,0)),0)),IFERROR(INDEX(NIR!$D$5:$D$287,MATCH($A63 &amp; "#" &amp; F$1,NIR!$H$5:$H$287,0)),0),0)</f>
        <v>9.9999999974760001E-2</v>
      </c>
      <c r="G63" s="150">
        <f ca="1">IF(ISNUMBER(IFERROR(INDEX(NIR!$D$5:$D$287,MATCH($A63 &amp; "#" &amp; G$1,NIR!$H$5:$H$287,0)),0)),IFERROR(INDEX(NIR!$D$5:$D$287,MATCH($A63 &amp; "#" &amp; G$1,NIR!$H$5:$H$287,0)),0),0)</f>
        <v>0</v>
      </c>
      <c r="H63" s="150">
        <f ca="1">IF(ISNUMBER(IFERROR(INDEX(NIR!$D$5:$D$287,MATCH($A63 &amp; "#" &amp; H$1,NIR!$H$5:$H$287,0)),0)),IFERROR(INDEX(NIR!$D$5:$D$287,MATCH($A63 &amp; "#" &amp; H$1,NIR!$H$5:$H$287,0)),0),0)</f>
        <v>0</v>
      </c>
      <c r="I63" s="150">
        <f ca="1">EF_E_a_T!$D$33</f>
        <v>2.9735484826731852E-3</v>
      </c>
      <c r="J63" s="150">
        <f ca="1">EF_E_a_T!$G$33</f>
        <v>1.3698460215737416E-3</v>
      </c>
      <c r="K63" s="150">
        <v>0</v>
      </c>
      <c r="L63" s="150">
        <f>IF(ISNUMBER(IFERROR(INDEX(NIR!$D$5:$D$287,MATCH($A63 &amp; "#" &amp; L$1,NIR!$H$5:$H$287,0)),0)),IFERROR(INDEX(NIR!$D$5:$D$287,MATCH($A63 &amp; "#" &amp; L$1,NIR!$H$5:$H$287,0)),0),0)</f>
        <v>0</v>
      </c>
      <c r="M63" s="150">
        <f>IF(ISNUMBER(IFERROR(INDEX(NIR!$D$5:$D$287,MATCH($A63 &amp; "#" &amp; M$1,NIR!$H$5:$H$287,0)),0)),IFERROR(INDEX(NIR!$D$5:$D$287,MATCH($A63 &amp; "#" &amp; M$1,NIR!$H$5:$H$287,0)),0),0)</f>
        <v>0</v>
      </c>
      <c r="N63" s="150">
        <f>IF(ISNUMBER(IFERROR(INDEX(NIR!$D$5:$D$287,MATCH($A63 &amp; "#" &amp; N$1,NIR!$H$5:$H$287,0)),0)),IFERROR(INDEX(NIR!$D$5:$D$287,MATCH($A63 &amp; "#" &amp; N$1,NIR!$H$5:$H$287,0)),0),0)</f>
        <v>0</v>
      </c>
      <c r="O63" s="150">
        <f>IF(ISNUMBER(IFERROR(INDEX(NIR!$D$5:$D$287,MATCH($A63 &amp; "#" &amp; O$1,NIR!$H$5:$H$287,0)),0)),IFERROR(INDEX(NIR!$D$5:$D$287,MATCH($A63 &amp; "#" &amp; O$1,NIR!$H$5:$H$287,0)),0),0)</f>
        <v>0</v>
      </c>
      <c r="P63" s="150">
        <f>IF(ISNUMBER(IFERROR(INDEX(NIR!$D$5:$D$287,MATCH($A63 &amp; "#" &amp; P$1,NIR!$H$5:$H$287,0)),0)),IFERROR(INDEX(NIR!$D$5:$D$287,MATCH($A63 &amp; "#" &amp; P$1,NIR!$H$5:$H$287,0)),0),0)</f>
        <v>0</v>
      </c>
    </row>
    <row r="64" spans="1:16" x14ac:dyDescent="0.25">
      <c r="A64" t="s">
        <v>3147</v>
      </c>
      <c r="C64" s="132" t="s">
        <v>3266</v>
      </c>
      <c r="D64" s="150">
        <f ca="1">IF(ISNUMBER(IFERROR(INDEX(NIR!$D$5:$D$287,MATCH($A64 &amp; "#" &amp; D$1,NIR!$H$5:$H$287,0)),0)),IFERROR(INDEX(NIR!$D$5:$D$287,MATCH($A64 &amp; "#" &amp; D$1,NIR!$H$5:$H$287,0)),0),0)</f>
        <v>1.49999999999805</v>
      </c>
      <c r="E64" s="150">
        <f ca="1">IF(ISNUMBER(IFERROR(INDEX(NIR!$D$5:$D$287,MATCH($A64 &amp; "#" &amp; E$1,NIR!$H$5:$H$287,0)),0)),IFERROR(INDEX(NIR!$D$5:$D$287,MATCH($A64 &amp; "#" &amp; E$1,NIR!$H$5:$H$287,0)),0),0)</f>
        <v>0.48116617631302999</v>
      </c>
      <c r="F64" s="150">
        <f ca="1">IF(ISNUMBER(IFERROR(INDEX(NIR!$D$5:$D$287,MATCH($A64 &amp; "#" &amp; F$1,NIR!$H$5:$H$287,0)),0)),IFERROR(INDEX(NIR!$D$5:$D$287,MATCH($A64 &amp; "#" &amp; F$1,NIR!$H$5:$H$287,0)),0),0)</f>
        <v>9.9999999999240002E-2</v>
      </c>
      <c r="G64" s="150">
        <f ca="1">IF(ISNUMBER(IFERROR(INDEX(NIR!$D$5:$D$287,MATCH($A64 &amp; "#" &amp; G$1,NIR!$H$5:$H$287,0)),0)),IFERROR(INDEX(NIR!$D$5:$D$287,MATCH($A64 &amp; "#" &amp; G$1,NIR!$H$5:$H$287,0)),0),0)</f>
        <v>2.6159545435339302</v>
      </c>
      <c r="H64" s="150">
        <f ca="1">IF(ISNUMBER(IFERROR(INDEX(NIR!$D$5:$D$287,MATCH($A64 &amp; "#" &amp; H$1,NIR!$H$5:$H$287,0)),0)),IFERROR(INDEX(NIR!$D$5:$D$287,MATCH($A64 &amp; "#" &amp; H$1,NIR!$H$5:$H$287,0)),0),0)</f>
        <v>0</v>
      </c>
      <c r="I64" s="150">
        <f ca="1">EF_E_a_T!$D$33</f>
        <v>2.9735484826731852E-3</v>
      </c>
      <c r="J64" s="150">
        <f ca="1">EF_E_a_T!$G$33</f>
        <v>1.3698460215737416E-3</v>
      </c>
      <c r="K64" s="150">
        <v>0</v>
      </c>
      <c r="L64" s="150">
        <f>IF(ISNUMBER(IFERROR(INDEX(NIR!$D$5:$D$287,MATCH($A64 &amp; "#" &amp; L$1,NIR!$H$5:$H$287,0)),0)),IFERROR(INDEX(NIR!$D$5:$D$287,MATCH($A64 &amp; "#" &amp; L$1,NIR!$H$5:$H$287,0)),0),0)</f>
        <v>0</v>
      </c>
      <c r="M64" s="150">
        <f>IF(ISNUMBER(IFERROR(INDEX(NIR!$D$5:$D$287,MATCH($A64 &amp; "#" &amp; M$1,NIR!$H$5:$H$287,0)),0)),IFERROR(INDEX(NIR!$D$5:$D$287,MATCH($A64 &amp; "#" &amp; M$1,NIR!$H$5:$H$287,0)),0),0)</f>
        <v>0</v>
      </c>
      <c r="N64" s="150">
        <f>IF(ISNUMBER(IFERROR(INDEX(NIR!$D$5:$D$287,MATCH($A64 &amp; "#" &amp; N$1,NIR!$H$5:$H$287,0)),0)),IFERROR(INDEX(NIR!$D$5:$D$287,MATCH($A64 &amp; "#" &amp; N$1,NIR!$H$5:$H$287,0)),0),0)</f>
        <v>0</v>
      </c>
      <c r="O64" s="150">
        <f>IF(ISNUMBER(IFERROR(INDEX(NIR!$D$5:$D$287,MATCH($A64 &amp; "#" &amp; O$1,NIR!$H$5:$H$287,0)),0)),IFERROR(INDEX(NIR!$D$5:$D$287,MATCH($A64 &amp; "#" &amp; O$1,NIR!$H$5:$H$287,0)),0),0)</f>
        <v>0</v>
      </c>
      <c r="P64" s="150">
        <f>IF(ISNUMBER(IFERROR(INDEX(NIR!$D$5:$D$287,MATCH($A64 &amp; "#" &amp; P$1,NIR!$H$5:$H$287,0)),0)),IFERROR(INDEX(NIR!$D$5:$D$287,MATCH($A64 &amp; "#" &amp; P$1,NIR!$H$5:$H$287,0)),0),0)</f>
        <v>0</v>
      </c>
    </row>
    <row r="65" spans="1:16" x14ac:dyDescent="0.25">
      <c r="A65" t="s">
        <v>3148</v>
      </c>
      <c r="C65" s="132" t="s">
        <v>3250</v>
      </c>
      <c r="D65" s="150">
        <f ca="1">IF(ISNUMBER(IFERROR(INDEX(NIR!$D$5:$D$287,MATCH($A65 &amp; "#" &amp; D$1,NIR!$H$5:$H$287,0)),0)),IFERROR(INDEX(NIR!$D$5:$D$287,MATCH($A65 &amp; "#" &amp; D$1,NIR!$H$5:$H$287,0)),0),0)</f>
        <v>1.50000000000026</v>
      </c>
      <c r="E65" s="150">
        <f ca="1">IF(ISNUMBER(IFERROR(INDEX(NIR!$D$5:$D$287,MATCH($A65 &amp; "#" &amp; E$1,NIR!$H$5:$H$287,0)),0)),IFERROR(INDEX(NIR!$D$5:$D$287,MATCH($A65 &amp; "#" &amp; E$1,NIR!$H$5:$H$287,0)),0),0)</f>
        <v>0.44690575609399003</v>
      </c>
      <c r="F65" s="150">
        <f ca="1">IF(ISNUMBER(IFERROR(INDEX(NIR!$D$5:$D$287,MATCH($A65 &amp; "#" &amp; F$1,NIR!$H$5:$H$287,0)),0)),IFERROR(INDEX(NIR!$D$5:$D$287,MATCH($A65 &amp; "#" &amp; F$1,NIR!$H$5:$H$287,0)),0),0)</f>
        <v>9.9999999999819997E-2</v>
      </c>
      <c r="G65" s="150">
        <f ca="1">IF(ISNUMBER(IFERROR(INDEX(NIR!$D$5:$D$287,MATCH($A65 &amp; "#" &amp; G$1,NIR!$H$5:$H$287,0)),0)),IFERROR(INDEX(NIR!$D$5:$D$287,MATCH($A65 &amp; "#" &amp; G$1,NIR!$H$5:$H$287,0)),0),0)</f>
        <v>0.35338473556326</v>
      </c>
      <c r="H65" s="150">
        <f ca="1">IF(ISNUMBER(IFERROR(INDEX(NIR!$D$5:$D$287,MATCH($A65 &amp; "#" &amp; H$1,NIR!$H$5:$H$287,0)),0)),IFERROR(INDEX(NIR!$D$5:$D$287,MATCH($A65 &amp; "#" &amp; H$1,NIR!$H$5:$H$287,0)),0),0)</f>
        <v>0</v>
      </c>
      <c r="I65" s="150">
        <f ca="1">EF_E_a_T!$D$33</f>
        <v>2.9735484826731852E-3</v>
      </c>
      <c r="J65" s="150">
        <f ca="1">EF_E_a_T!$G$33</f>
        <v>1.3698460215737416E-3</v>
      </c>
      <c r="K65" s="150">
        <v>0</v>
      </c>
      <c r="L65" s="150">
        <f>IF(ISNUMBER(IFERROR(INDEX(NIR!$D$5:$D$287,MATCH($A65 &amp; "#" &amp; L$1,NIR!$H$5:$H$287,0)),0)),IFERROR(INDEX(NIR!$D$5:$D$287,MATCH($A65 &amp; "#" &amp; L$1,NIR!$H$5:$H$287,0)),0),0)</f>
        <v>0</v>
      </c>
      <c r="M65" s="150">
        <f>IF(ISNUMBER(IFERROR(INDEX(NIR!$D$5:$D$287,MATCH($A65 &amp; "#" &amp; M$1,NIR!$H$5:$H$287,0)),0)),IFERROR(INDEX(NIR!$D$5:$D$287,MATCH($A65 &amp; "#" &amp; M$1,NIR!$H$5:$H$287,0)),0),0)</f>
        <v>0</v>
      </c>
      <c r="N65" s="150">
        <f>IF(ISNUMBER(IFERROR(INDEX(NIR!$D$5:$D$287,MATCH($A65 &amp; "#" &amp; N$1,NIR!$H$5:$H$287,0)),0)),IFERROR(INDEX(NIR!$D$5:$D$287,MATCH($A65 &amp; "#" &amp; N$1,NIR!$H$5:$H$287,0)),0),0)</f>
        <v>0</v>
      </c>
      <c r="O65" s="150">
        <f>IF(ISNUMBER(IFERROR(INDEX(NIR!$D$5:$D$287,MATCH($A65 &amp; "#" &amp; O$1,NIR!$H$5:$H$287,0)),0)),IFERROR(INDEX(NIR!$D$5:$D$287,MATCH($A65 &amp; "#" &amp; O$1,NIR!$H$5:$H$287,0)),0),0)</f>
        <v>0</v>
      </c>
      <c r="P65" s="150">
        <f>IF(ISNUMBER(IFERROR(INDEX(NIR!$D$5:$D$287,MATCH($A65 &amp; "#" &amp; P$1,NIR!$H$5:$H$287,0)),0)),IFERROR(INDEX(NIR!$D$5:$D$287,MATCH($A65 &amp; "#" &amp; P$1,NIR!$H$5:$H$287,0)),0),0)</f>
        <v>0</v>
      </c>
    </row>
    <row r="66" spans="1:16" x14ac:dyDescent="0.25">
      <c r="A66" t="s">
        <v>3150</v>
      </c>
      <c r="C66" s="132" t="s">
        <v>3251</v>
      </c>
      <c r="D66" s="150">
        <f ca="1">IF(ISNUMBER(IFERROR(INDEX(NIR!$D$5:$D$287,MATCH($A66 &amp; "#" &amp; D$1,NIR!$H$5:$H$287,0)),0)),IFERROR(INDEX(NIR!$D$5:$D$287,MATCH($A66 &amp; "#" &amp; D$1,NIR!$H$5:$H$287,0)),0),0)</f>
        <v>1.46687900902649</v>
      </c>
      <c r="E66" s="150">
        <f ca="1">IF(ISNUMBER(IFERROR(INDEX(NIR!$D$5:$D$287,MATCH($A66 &amp; "#" &amp; E$1,NIR!$H$5:$H$287,0)),0)),IFERROR(INDEX(NIR!$D$5:$D$287,MATCH($A66 &amp; "#" &amp; E$1,NIR!$H$5:$H$287,0)),0),0)</f>
        <v>0.55535985279931999</v>
      </c>
      <c r="F66" s="150">
        <f ca="1">IF(ISNUMBER(IFERROR(INDEX(NIR!$D$5:$D$287,MATCH($A66 &amp; "#" &amp; F$1,NIR!$H$5:$H$287,0)),0)),IFERROR(INDEX(NIR!$D$5:$D$287,MATCH($A66 &amp; "#" &amp; F$1,NIR!$H$5:$H$287,0)),0),0)</f>
        <v>0.10000000000003</v>
      </c>
      <c r="G66" s="150">
        <f ca="1">IF(ISNUMBER(IFERROR(INDEX(NIR!$D$5:$D$287,MATCH($A66 &amp; "#" &amp; G$1,NIR!$H$5:$H$287,0)),0)),IFERROR(INDEX(NIR!$D$5:$D$287,MATCH($A66 &amp; "#" &amp; G$1,NIR!$H$5:$H$287,0)),0),0)</f>
        <v>3.8351340228030901</v>
      </c>
      <c r="H66" s="150">
        <f ca="1">IF(ISNUMBER(IFERROR(INDEX(NIR!$D$5:$D$287,MATCH($A66 &amp; "#" &amp; H$1,NIR!$H$5:$H$287,0)),0)),IFERROR(INDEX(NIR!$D$5:$D$287,MATCH($A66 &amp; "#" &amp; H$1,NIR!$H$5:$H$287,0)),0),0)</f>
        <v>0</v>
      </c>
      <c r="I66" s="150">
        <f ca="1">EF_E_a_T!$D$33</f>
        <v>2.9735484826731852E-3</v>
      </c>
      <c r="J66" s="150">
        <f ca="1">EF_E_a_T!$G$33</f>
        <v>1.3698460215737416E-3</v>
      </c>
      <c r="K66" s="150">
        <v>0</v>
      </c>
      <c r="L66" s="150">
        <f>IF(ISNUMBER(IFERROR(INDEX(NIR!$D$5:$D$287,MATCH($A66 &amp; "#" &amp; L$1,NIR!$H$5:$H$287,0)),0)),IFERROR(INDEX(NIR!$D$5:$D$287,MATCH($A66 &amp; "#" &amp; L$1,NIR!$H$5:$H$287,0)),0),0)</f>
        <v>0</v>
      </c>
      <c r="M66" s="150">
        <f>IF(ISNUMBER(IFERROR(INDEX(NIR!$D$5:$D$287,MATCH($A66 &amp; "#" &amp; M$1,NIR!$H$5:$H$287,0)),0)),IFERROR(INDEX(NIR!$D$5:$D$287,MATCH($A66 &amp; "#" &amp; M$1,NIR!$H$5:$H$287,0)),0),0)</f>
        <v>0</v>
      </c>
      <c r="N66" s="150">
        <f>IF(ISNUMBER(IFERROR(INDEX(NIR!$D$5:$D$287,MATCH($A66 &amp; "#" &amp; N$1,NIR!$H$5:$H$287,0)),0)),IFERROR(INDEX(NIR!$D$5:$D$287,MATCH($A66 &amp; "#" &amp; N$1,NIR!$H$5:$H$287,0)),0),0)</f>
        <v>0</v>
      </c>
      <c r="O66" s="150">
        <f>IF(ISNUMBER(IFERROR(INDEX(NIR!$D$5:$D$287,MATCH($A66 &amp; "#" &amp; O$1,NIR!$H$5:$H$287,0)),0)),IFERROR(INDEX(NIR!$D$5:$D$287,MATCH($A66 &amp; "#" &amp; O$1,NIR!$H$5:$H$287,0)),0),0)</f>
        <v>0</v>
      </c>
      <c r="P66" s="150">
        <f>IF(ISNUMBER(IFERROR(INDEX(NIR!$D$5:$D$287,MATCH($A66 &amp; "#" &amp; P$1,NIR!$H$5:$H$287,0)),0)),IFERROR(INDEX(NIR!$D$5:$D$287,MATCH($A66 &amp; "#" &amp; P$1,NIR!$H$5:$H$287,0)),0),0)</f>
        <v>0</v>
      </c>
    </row>
    <row r="67" spans="1:16" x14ac:dyDescent="0.25">
      <c r="A67" t="s">
        <v>3172</v>
      </c>
      <c r="C67" s="127" t="s">
        <v>3244</v>
      </c>
      <c r="D67" s="150">
        <f ca="1">IF(ISNUMBER(IFERROR(INDEX(NIR!$D$5:$D$287,MATCH($A67 &amp; "#" &amp; D$1,NIR!$H$5:$H$287,0)),0)),IFERROR(INDEX(NIR!$D$5:$D$287,MATCH($A67 &amp; "#" &amp; D$1,NIR!$H$5:$H$287,0)),0),0)</f>
        <v>1.5</v>
      </c>
      <c r="E67" s="150">
        <f ca="1">IF(ISNUMBER(IFERROR(INDEX(NIR!$D$5:$D$287,MATCH($A67 &amp; "#" &amp; E$1,NIR!$H$5:$H$287,0)),0)),IFERROR(INDEX(NIR!$D$5:$D$287,MATCH($A67 &amp; "#" &amp; E$1,NIR!$H$5:$H$287,0)),0),0)</f>
        <v>5.1107555448336504</v>
      </c>
      <c r="F67" s="150">
        <f ca="1">IF(ISNUMBER(IFERROR(INDEX(NIR!$D$5:$D$287,MATCH($A67 &amp; "#" &amp; F$1,NIR!$H$5:$H$287,0)),0)),IFERROR(INDEX(NIR!$D$5:$D$287,MATCH($A67 &amp; "#" &amp; F$1,NIR!$H$5:$H$287,0)),0),0)</f>
        <v>9.9991257678269996E-2</v>
      </c>
      <c r="G67" s="150">
        <f ca="1">IF(ISNUMBER(IFERROR(INDEX(NIR!$D$5:$D$287,MATCH($A67 &amp; "#" &amp; G$1,NIR!$H$5:$H$287,0)),0)),IFERROR(INDEX(NIR!$D$5:$D$287,MATCH($A67 &amp; "#" &amp; G$1,NIR!$H$5:$H$287,0)),0),0)</f>
        <v>0.37603945078320999</v>
      </c>
      <c r="H67" s="150">
        <f ca="1">IF(ISNUMBER(IFERROR(INDEX(NIR!$D$5:$D$287,MATCH($A67 &amp; "#" &amp; H$1,NIR!$H$5:$H$287,0)),0)),IFERROR(INDEX(NIR!$D$5:$D$287,MATCH($A67 &amp; "#" &amp; H$1,NIR!$H$5:$H$287,0)),0),0)</f>
        <v>0</v>
      </c>
      <c r="I67" s="150">
        <f ca="1">EF_E_a_T!$D$33</f>
        <v>2.9735484826731852E-3</v>
      </c>
      <c r="J67" s="150">
        <f ca="1">EF_E_a_T!$G$33</f>
        <v>1.3698460215737416E-3</v>
      </c>
      <c r="K67" s="150">
        <v>0</v>
      </c>
      <c r="L67" s="150">
        <f>IF(ISNUMBER(IFERROR(INDEX(NIR!$D$5:$D$287,MATCH($A67 &amp; "#" &amp; L$1,NIR!$H$5:$H$287,0)),0)),IFERROR(INDEX(NIR!$D$5:$D$287,MATCH($A67 &amp; "#" &amp; L$1,NIR!$H$5:$H$287,0)),0),0)</f>
        <v>0</v>
      </c>
      <c r="M67" s="150">
        <f>IF(ISNUMBER(IFERROR(INDEX(NIR!$D$5:$D$287,MATCH($A67 &amp; "#" &amp; M$1,NIR!$H$5:$H$287,0)),0)),IFERROR(INDEX(NIR!$D$5:$D$287,MATCH($A67 &amp; "#" &amp; M$1,NIR!$H$5:$H$287,0)),0),0)</f>
        <v>0</v>
      </c>
      <c r="N67" s="150">
        <f>IF(ISNUMBER(IFERROR(INDEX(NIR!$D$5:$D$287,MATCH($A67 &amp; "#" &amp; N$1,NIR!$H$5:$H$287,0)),0)),IFERROR(INDEX(NIR!$D$5:$D$287,MATCH($A67 &amp; "#" &amp; N$1,NIR!$H$5:$H$287,0)),0),0)</f>
        <v>0</v>
      </c>
      <c r="O67" s="150">
        <f>IF(ISNUMBER(IFERROR(INDEX(NIR!$D$5:$D$287,MATCH($A67 &amp; "#" &amp; O$1,NIR!$H$5:$H$287,0)),0)),IFERROR(INDEX(NIR!$D$5:$D$287,MATCH($A67 &amp; "#" &amp; O$1,NIR!$H$5:$H$287,0)),0),0)</f>
        <v>0</v>
      </c>
      <c r="P67" s="150">
        <f>IF(ISNUMBER(IFERROR(INDEX(NIR!$D$5:$D$287,MATCH($A67 &amp; "#" &amp; P$1,NIR!$H$5:$H$287,0)),0)),IFERROR(INDEX(NIR!$D$5:$D$287,MATCH($A67 &amp; "#" &amp; P$1,NIR!$H$5:$H$287,0)),0),0)</f>
        <v>0</v>
      </c>
    </row>
  </sheetData>
  <sheetProtection sheet="1" objects="1" scenarios="1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00B050"/>
  </sheetPr>
  <dimension ref="A1:I33"/>
  <sheetViews>
    <sheetView workbookViewId="0"/>
  </sheetViews>
  <sheetFormatPr defaultRowHeight="15" x14ac:dyDescent="0.25"/>
  <cols>
    <col min="1" max="1" width="54.7109375" customWidth="1"/>
    <col min="9" max="9" width="10" hidden="1" customWidth="1"/>
  </cols>
  <sheetData>
    <row r="1" spans="1:9" ht="21" x14ac:dyDescent="0.25">
      <c r="A1" s="133" t="s">
        <v>3245</v>
      </c>
      <c r="B1" s="148">
        <f>Emisní_faktory!B1</f>
        <v>2015</v>
      </c>
    </row>
    <row r="3" spans="1:9" ht="21" x14ac:dyDescent="0.35">
      <c r="A3" s="121" t="s">
        <v>3321</v>
      </c>
    </row>
    <row r="5" spans="1:9" x14ac:dyDescent="0.25">
      <c r="A5" s="324" t="s">
        <v>3316</v>
      </c>
      <c r="B5" s="321" t="s">
        <v>3209</v>
      </c>
      <c r="C5" s="322"/>
      <c r="D5" s="323"/>
      <c r="E5" s="321" t="s">
        <v>3210</v>
      </c>
      <c r="F5" s="322"/>
      <c r="G5" s="323"/>
    </row>
    <row r="6" spans="1:9" ht="18" x14ac:dyDescent="0.35">
      <c r="A6" s="325"/>
      <c r="B6" s="128" t="s">
        <v>1281</v>
      </c>
      <c r="C6" s="128" t="s">
        <v>1282</v>
      </c>
      <c r="D6" s="128" t="s">
        <v>1283</v>
      </c>
      <c r="E6" s="128" t="s">
        <v>1281</v>
      </c>
      <c r="F6" s="128" t="s">
        <v>1282</v>
      </c>
      <c r="G6" s="128" t="s">
        <v>1283</v>
      </c>
    </row>
    <row r="7" spans="1:9" x14ac:dyDescent="0.25">
      <c r="A7" s="127" t="s">
        <v>3317</v>
      </c>
      <c r="B7" s="123">
        <f ca="1">IF(Rok&lt;=Last_Bil,E_a_T!O164,Výsledek_projekce!BN164)</f>
        <v>136.40756433361366</v>
      </c>
      <c r="C7" s="276">
        <f ca="1">IF(Rok&lt;=Last_Bil,E_a_T!P164/1000,Výsledek_projekce!BO164)</f>
        <v>2.0484793051922284E-2</v>
      </c>
      <c r="D7" s="276">
        <f ca="1">IF(Rok&lt;=Last_Bil,E_a_T!Q164/1000,Výsledek_projekce!BP164)</f>
        <v>2.3138896741251233E-3</v>
      </c>
      <c r="E7" s="123">
        <f ca="1">IF(Rok&lt;=Last_Bil,E_a_T!R164,Výsledek_projekce!BQ164)</f>
        <v>87.373008392553302</v>
      </c>
      <c r="F7" s="276">
        <f ca="1">IF(Rok&lt;=Last_Bil,E_a_T!S164/1000,Výsledek_projekce!BR164)</f>
        <v>1.3383123399228272E-2</v>
      </c>
      <c r="G7" s="276">
        <f ca="1">IF(Rok&lt;=Last_Bil,E_a_T!T164/1000,Výsledek_projekce!BS164)</f>
        <v>1.2908105800493893E-3</v>
      </c>
    </row>
    <row r="8" spans="1:9" x14ac:dyDescent="0.25">
      <c r="A8" s="127" t="s">
        <v>3318</v>
      </c>
      <c r="B8" s="123">
        <f ca="1">IF(Rok&lt;=Last_Bil,E_a_T!O165,Výsledek_projekce!BN165)</f>
        <v>153.98530306538694</v>
      </c>
      <c r="C8" s="276">
        <f ca="1">IF(Rok&lt;=Last_Bil,E_a_T!P165/1000,Výsledek_projekce!BO165)</f>
        <v>1.6451431384956251E-3</v>
      </c>
      <c r="D8" s="276">
        <f ca="1">IF(Rok&lt;=Last_Bil,E_a_T!Q165/1000,Výsledek_projekce!BP165)</f>
        <v>2.1594151973936197E-3</v>
      </c>
      <c r="E8" s="123">
        <f ca="1">IF(Rok&lt;=Last_Bil,E_a_T!R165,Výsledek_projekce!BQ165)</f>
        <v>94.155899498817504</v>
      </c>
      <c r="F8" s="276">
        <f ca="1">IF(Rok&lt;=Last_Bil,E_a_T!S165/1000,Výsledek_projekce!BR165)</f>
        <v>1.1389547103563607E-3</v>
      </c>
      <c r="G8" s="276">
        <f ca="1">IF(Rok&lt;=Last_Bil,E_a_T!T165/1000,Výsledek_projekce!BS165)</f>
        <v>1.1110953382824703E-3</v>
      </c>
    </row>
    <row r="9" spans="1:9" x14ac:dyDescent="0.25">
      <c r="A9" s="127" t="s">
        <v>3319</v>
      </c>
      <c r="B9" s="123">
        <f ca="1">IF(Rok&lt;=Last_Bil,E_a_T!O166,Výsledek_projekce!BN166)</f>
        <v>243.30535699975164</v>
      </c>
      <c r="C9" s="276">
        <f ca="1">IF(Rok&lt;=Last_Bil,E_a_T!P166/1000,Výsledek_projekce!BO166)</f>
        <v>2.5994178058499646E-3</v>
      </c>
      <c r="D9" s="276">
        <f ca="1">IF(Rok&lt;=Last_Bil,E_a_T!Q166/1000,Výsledek_projekce!BP166)</f>
        <v>3.4119963077868794E-3</v>
      </c>
      <c r="E9" s="123">
        <f ca="1">IF(Rok&lt;=Last_Bil,E_a_T!R166,Výsledek_projekce!BQ166)</f>
        <v>94.926334508551335</v>
      </c>
      <c r="F9" s="276">
        <f ca="1">IF(Rok&lt;=Last_Bil,E_a_T!S166/1000,Výsledek_projekce!BR166)</f>
        <v>1.1482742600397112E-3</v>
      </c>
      <c r="G9" s="276">
        <f ca="1">IF(Rok&lt;=Last_Bil,E_a_T!T166/1000,Výsledek_projekce!BS166)</f>
        <v>1.1201869273631481E-3</v>
      </c>
    </row>
    <row r="10" spans="1:9" x14ac:dyDescent="0.25">
      <c r="A10" s="127" t="s">
        <v>3330</v>
      </c>
      <c r="B10" s="123">
        <f ca="1">VLOOKUP(Emisní_faktory!$B$7,$A$7:$G$9,2)</f>
        <v>136.40756433361366</v>
      </c>
      <c r="C10" s="276">
        <f ca="1">VLOOKUP(Emisní_faktory!$B$7,$A$7:$G$9,3)</f>
        <v>2.0484793051922284E-2</v>
      </c>
      <c r="D10" s="276">
        <f ca="1">VLOOKUP(Emisní_faktory!$B$7,$A$7:$G$9,4)</f>
        <v>2.3138896741251233E-3</v>
      </c>
      <c r="E10" s="123">
        <f ca="1">VLOOKUP(Emisní_faktory!$B$7,$A$7:$G$9,5)</f>
        <v>87.373008392553302</v>
      </c>
      <c r="F10" s="276">
        <f ca="1">VLOOKUP(Emisní_faktory!$B$7,$A$7:$G$9,6)</f>
        <v>1.3383123399228272E-2</v>
      </c>
      <c r="G10" s="276">
        <f ca="1">VLOOKUP(Emisní_faktory!$B$7,$A$7:$G$9,7)</f>
        <v>1.2908105800493893E-3</v>
      </c>
    </row>
    <row r="13" spans="1:9" ht="21" x14ac:dyDescent="0.35">
      <c r="A13" s="121" t="s">
        <v>3329</v>
      </c>
    </row>
    <row r="15" spans="1:9" x14ac:dyDescent="0.25">
      <c r="A15" s="127"/>
      <c r="B15" s="128" t="s">
        <v>3209</v>
      </c>
      <c r="C15" s="128" t="s">
        <v>3210</v>
      </c>
    </row>
    <row r="16" spans="1:9" x14ac:dyDescent="0.25">
      <c r="A16" s="127" t="s">
        <v>3323</v>
      </c>
      <c r="B16" s="125">
        <f>IF(Rok&lt;=Last_Bil,SUM(E_a_T!F115:F160),INDEX(Projekce!D137:BL137,,Rok-1990+1))</f>
        <v>297130</v>
      </c>
      <c r="C16" s="125">
        <f>IF(Rok&lt;=Last_Bil,VLOOKUP("TJ#" &amp; $I16 &amp; "#" &amp; C$24 &amp; "#CZ",EB[],Emisní_faktory!$B$2),INDEX(Projekce!D155:BL155,,Rok-1990+1))</f>
        <v>121307</v>
      </c>
      <c r="I16" t="s">
        <v>265</v>
      </c>
    </row>
    <row r="17" spans="1:9" x14ac:dyDescent="0.25">
      <c r="A17" s="127" t="s">
        <v>3322</v>
      </c>
      <c r="B17" s="125">
        <f>IF(Rok&lt;=Last_Bil,VLOOKUP("TJ#" &amp; $I17 &amp; "#" &amp; B$24 &amp; "#CZ",EB[],Emisní_faktory!$B$2),INDEX(Projekce!D104:BL104,,Rok-1990+1))</f>
        <v>25114</v>
      </c>
      <c r="C17" s="125">
        <f>IF(Rok&lt;=Last_Bil,VLOOKUP("TJ#" &amp; $I17 &amp; "#" &amp; C$24 &amp; "#CZ",EB[],Emisní_faktory!$B$2),INDEX(Projekce!D114:BL114,,Rok-1990+1))</f>
        <v>22243</v>
      </c>
      <c r="I17" t="s">
        <v>591</v>
      </c>
    </row>
    <row r="18" spans="1:9" x14ac:dyDescent="0.25">
      <c r="A18" s="127" t="s">
        <v>3324</v>
      </c>
      <c r="B18" s="125">
        <f>IF(Rok&lt;=Last_Bil,VLOOKUP("TJ#" &amp; $I18 &amp; "#" &amp; B$24 &amp; "#CZ",EB[],Emisní_faktory!$B$2),INDEX(Projekce!D105:BL105,,Rok-1990+1))</f>
        <v>276898</v>
      </c>
      <c r="C18" s="125">
        <f>IF(Rok&lt;=Last_Bil,VLOOKUP("TJ#" &amp; $I18 &amp; "#" &amp; C$24 &amp; "#CZ",EB[],Emisní_faktory!$B$2),INDEX(Projekce!D115:BL115,,Rok-1990+1))</f>
        <v>99064</v>
      </c>
      <c r="I18" t="s">
        <v>267</v>
      </c>
    </row>
    <row r="19" spans="1:9" x14ac:dyDescent="0.25">
      <c r="A19" s="127" t="s">
        <v>3325</v>
      </c>
      <c r="B19" s="125">
        <f>IF(Rok&lt;=Last_Bil,VLOOKUP("TJ#" &amp; $I19 &amp; "#" &amp; B$24 &amp; "#CZ",EB[],Emisní_faktory!$B$2),INDEX(Projekce!D106:BL106,,Rok-1990+1))</f>
        <v>14641</v>
      </c>
      <c r="C19" s="125">
        <f>IF(Rok&lt;=Last_Bil,VLOOKUP("TJ#" &amp; $I19 &amp; "#" &amp; C$24 &amp; "#CZ",EB[],Emisní_faktory!$B$2),INDEX(Projekce!D116:BL116,,Rok-1990+1))</f>
        <v>6713</v>
      </c>
      <c r="I19" t="s">
        <v>629</v>
      </c>
    </row>
    <row r="20" spans="1:9" x14ac:dyDescent="0.25">
      <c r="A20" s="127" t="s">
        <v>3326</v>
      </c>
      <c r="B20" s="125">
        <f>IF(Rok&lt;=Last_Bil,VLOOKUP("TJ#" &amp; $I20 &amp; "#" &amp; B$24 &amp; "#CZ",EB[],Emisní_faktory!$B$2),INDEX(Projekce!D107:BL107,,Rok-1990+1))</f>
        <v>33174</v>
      </c>
      <c r="C20" s="125">
        <f>IF(Rok&lt;=Last_Bil,VLOOKUP("TJ#" &amp; $I20 &amp; "#" &amp; C$24 &amp; "#CZ",EB[],Emisní_faktory!$B$2),INDEX(Projekce!D117:BL117,,Rok-1990+1))</f>
        <v>27111</v>
      </c>
      <c r="I20" t="s">
        <v>589</v>
      </c>
    </row>
    <row r="21" spans="1:9" x14ac:dyDescent="0.25">
      <c r="A21" s="127" t="s">
        <v>3327</v>
      </c>
      <c r="B21" s="125">
        <f>IF(Rok&lt;=Last_Bil,VLOOKUP("TJ#" &amp; $I21 &amp; "#" &amp; B$24 &amp; "#CZ",EB[],Emisní_faktory!$B$2),INDEX(Projekce!D108:BL108,,Rok-1990+1))</f>
        <v>198040</v>
      </c>
      <c r="C21" s="125">
        <f>IF(Rok&lt;=Last_Bil,VLOOKUP("TJ#" &amp; $I21 &amp; "#" &amp; C$24 &amp; "#CZ",EB[],Emisní_faktory!$B$2),INDEX(Projekce!D118:BL118,,Rok-1990+1))</f>
        <v>87197</v>
      </c>
      <c r="I21" t="s">
        <v>633</v>
      </c>
    </row>
    <row r="22" spans="1:9" x14ac:dyDescent="0.25">
      <c r="A22" s="127" t="s">
        <v>3328</v>
      </c>
      <c r="B22" s="129">
        <f>B16/(B20+B21)</f>
        <v>1.2850865432024012</v>
      </c>
      <c r="C22" s="129">
        <f>C16/(C20+C21)</f>
        <v>1.0612293102844945</v>
      </c>
    </row>
    <row r="24" spans="1:9" hidden="1" x14ac:dyDescent="0.25">
      <c r="B24" s="102" t="s">
        <v>127</v>
      </c>
      <c r="C24" s="102" t="s">
        <v>97</v>
      </c>
    </row>
    <row r="26" spans="1:9" ht="21" x14ac:dyDescent="0.35">
      <c r="A26" s="121" t="s">
        <v>3320</v>
      </c>
    </row>
    <row r="28" spans="1:9" x14ac:dyDescent="0.25">
      <c r="A28" s="326" t="s">
        <v>3316</v>
      </c>
      <c r="B28" s="327" t="s">
        <v>3209</v>
      </c>
      <c r="C28" s="327"/>
      <c r="D28" s="327"/>
      <c r="E28" s="327" t="s">
        <v>3210</v>
      </c>
      <c r="F28" s="327"/>
      <c r="G28" s="327"/>
    </row>
    <row r="29" spans="1:9" ht="18" x14ac:dyDescent="0.35">
      <c r="A29" s="326"/>
      <c r="B29" s="128" t="s">
        <v>1281</v>
      </c>
      <c r="C29" s="128" t="s">
        <v>1282</v>
      </c>
      <c r="D29" s="128" t="s">
        <v>1283</v>
      </c>
      <c r="E29" s="128" t="s">
        <v>1281</v>
      </c>
      <c r="F29" s="128" t="s">
        <v>1282</v>
      </c>
      <c r="G29" s="128" t="s">
        <v>1283</v>
      </c>
    </row>
    <row r="30" spans="1:9" x14ac:dyDescent="0.25">
      <c r="A30" s="127" t="str">
        <f>A7</f>
        <v>Emisní faktory za všechny zdroje</v>
      </c>
      <c r="B30" s="123">
        <f t="shared" ref="B30:D33" ca="1" si="0">B7*$B$22</f>
        <v>175.29552531614274</v>
      </c>
      <c r="C30" s="275">
        <f t="shared" ca="1" si="0"/>
        <v>2.6324731891311376E-2</v>
      </c>
      <c r="D30" s="275">
        <f t="shared" ca="1" si="0"/>
        <v>2.9735484826731852E-3</v>
      </c>
      <c r="E30" s="123">
        <f t="shared" ref="E30:G33" ca="1" si="1">E7*$C$22</f>
        <v>92.722797433910699</v>
      </c>
      <c r="F30" s="275">
        <f t="shared" ca="1" si="1"/>
        <v>1.4202562814415299E-2</v>
      </c>
      <c r="G30" s="275">
        <f t="shared" ca="1" si="1"/>
        <v>1.3698460215737416E-3</v>
      </c>
    </row>
    <row r="31" spans="1:9" x14ac:dyDescent="0.25">
      <c r="A31" s="127" t="str">
        <f>A8</f>
        <v>Emisní faktory za zdroje bez OZE</v>
      </c>
      <c r="B31" s="123">
        <f t="shared" ca="1" si="0"/>
        <v>197.88444082027223</v>
      </c>
      <c r="C31" s="275">
        <f t="shared" ca="1" si="0"/>
        <v>2.1141513089224921E-3</v>
      </c>
      <c r="D31" s="275">
        <f t="shared" ca="1" si="0"/>
        <v>2.7750354113572975E-3</v>
      </c>
      <c r="E31" s="123">
        <f t="shared" ca="1" si="1"/>
        <v>99.921000284346277</v>
      </c>
      <c r="F31" s="275">
        <f t="shared" ca="1" si="1"/>
        <v>1.2086921217167568E-3</v>
      </c>
      <c r="G31" s="275">
        <f t="shared" ca="1" si="1"/>
        <v>1.1791269395058231E-3</v>
      </c>
    </row>
    <row r="32" spans="1:9" x14ac:dyDescent="0.25">
      <c r="A32" s="127" t="str">
        <f>A9</f>
        <v>Emisní faktory za zdroje bez OZE a JE</v>
      </c>
      <c r="B32" s="123">
        <f t="shared" ca="1" si="0"/>
        <v>312.66844016943696</v>
      </c>
      <c r="C32" s="275">
        <f t="shared" ca="1" si="0"/>
        <v>3.3404768424585016E-3</v>
      </c>
      <c r="D32" s="275">
        <f t="shared" ca="1" si="0"/>
        <v>4.3847105405931969E-3</v>
      </c>
      <c r="E32" s="123">
        <f t="shared" ca="1" si="1"/>
        <v>100.73860849834514</v>
      </c>
      <c r="F32" s="275">
        <f t="shared" ca="1" si="1"/>
        <v>1.218582300999381E-3</v>
      </c>
      <c r="G32" s="275">
        <f t="shared" ca="1" si="1"/>
        <v>1.1887752003153008E-3</v>
      </c>
    </row>
    <row r="33" spans="1:7" x14ac:dyDescent="0.25">
      <c r="A33" s="127" t="str">
        <f>A10</f>
        <v>Sada zvolených hodnot</v>
      </c>
      <c r="B33" s="124">
        <f t="shared" ca="1" si="0"/>
        <v>175.29552531614274</v>
      </c>
      <c r="C33" s="277">
        <f t="shared" ca="1" si="0"/>
        <v>2.6324731891311376E-2</v>
      </c>
      <c r="D33" s="277">
        <f t="shared" ca="1" si="0"/>
        <v>2.9735484826731852E-3</v>
      </c>
      <c r="E33" s="124">
        <f t="shared" ca="1" si="1"/>
        <v>92.722797433910699</v>
      </c>
      <c r="F33" s="277">
        <f t="shared" ca="1" si="1"/>
        <v>1.4202562814415299E-2</v>
      </c>
      <c r="G33" s="277">
        <f t="shared" ca="1" si="1"/>
        <v>1.3698460215737416E-3</v>
      </c>
    </row>
  </sheetData>
  <sheetProtection sheet="1" objects="1" scenarios="1"/>
  <mergeCells count="6">
    <mergeCell ref="B5:D5"/>
    <mergeCell ref="E5:G5"/>
    <mergeCell ref="A5:A6"/>
    <mergeCell ref="A28:A29"/>
    <mergeCell ref="B28:D28"/>
    <mergeCell ref="E28:G28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workbookViewId="0"/>
  </sheetViews>
  <sheetFormatPr defaultRowHeight="15" x14ac:dyDescent="0.25"/>
  <sheetData>
    <row r="1" spans="1:3" x14ac:dyDescent="0.25">
      <c r="A1" s="70" t="s">
        <v>3245</v>
      </c>
      <c r="C1">
        <f>MIN(Last_NIR,Last_Bil)</f>
        <v>2015</v>
      </c>
    </row>
    <row r="2" spans="1:3" x14ac:dyDescent="0.25">
      <c r="A2" s="119">
        <v>1990</v>
      </c>
    </row>
    <row r="3" spans="1:3" x14ac:dyDescent="0.25">
      <c r="A3" s="119">
        <v>1991</v>
      </c>
    </row>
    <row r="4" spans="1:3" x14ac:dyDescent="0.25">
      <c r="A4" s="119">
        <v>1992</v>
      </c>
    </row>
    <row r="5" spans="1:3" x14ac:dyDescent="0.25">
      <c r="A5" s="119">
        <v>1993</v>
      </c>
    </row>
    <row r="6" spans="1:3" x14ac:dyDescent="0.25">
      <c r="A6" s="119">
        <v>1994</v>
      </c>
    </row>
    <row r="7" spans="1:3" x14ac:dyDescent="0.25">
      <c r="A7" s="119">
        <v>1995</v>
      </c>
    </row>
    <row r="8" spans="1:3" x14ac:dyDescent="0.25">
      <c r="A8" s="119">
        <v>1996</v>
      </c>
    </row>
    <row r="9" spans="1:3" x14ac:dyDescent="0.25">
      <c r="A9" s="119">
        <v>1997</v>
      </c>
    </row>
    <row r="10" spans="1:3" x14ac:dyDescent="0.25">
      <c r="A10" s="119">
        <v>1998</v>
      </c>
    </row>
    <row r="11" spans="1:3" x14ac:dyDescent="0.25">
      <c r="A11" s="119">
        <v>1999</v>
      </c>
    </row>
    <row r="12" spans="1:3" x14ac:dyDescent="0.25">
      <c r="A12" s="119">
        <v>2000</v>
      </c>
    </row>
    <row r="13" spans="1:3" x14ac:dyDescent="0.25">
      <c r="A13" s="119">
        <v>2001</v>
      </c>
    </row>
    <row r="14" spans="1:3" x14ac:dyDescent="0.25">
      <c r="A14" s="119">
        <v>2002</v>
      </c>
    </row>
    <row r="15" spans="1:3" x14ac:dyDescent="0.25">
      <c r="A15" s="119">
        <v>2003</v>
      </c>
    </row>
    <row r="16" spans="1:3" x14ac:dyDescent="0.25">
      <c r="A16" s="119">
        <v>2004</v>
      </c>
    </row>
    <row r="17" spans="1:1" x14ac:dyDescent="0.25">
      <c r="A17" s="119">
        <v>2005</v>
      </c>
    </row>
    <row r="18" spans="1:1" x14ac:dyDescent="0.25">
      <c r="A18" s="119">
        <v>2006</v>
      </c>
    </row>
    <row r="19" spans="1:1" x14ac:dyDescent="0.25">
      <c r="A19" s="119">
        <v>2007</v>
      </c>
    </row>
    <row r="20" spans="1:1" x14ac:dyDescent="0.25">
      <c r="A20" s="119">
        <v>2008</v>
      </c>
    </row>
    <row r="21" spans="1:1" x14ac:dyDescent="0.25">
      <c r="A21" s="119">
        <v>2009</v>
      </c>
    </row>
    <row r="22" spans="1:1" x14ac:dyDescent="0.25">
      <c r="A22" s="119">
        <v>2010</v>
      </c>
    </row>
    <row r="23" spans="1:1" x14ac:dyDescent="0.25">
      <c r="A23" s="119">
        <v>2011</v>
      </c>
    </row>
    <row r="24" spans="1:1" x14ac:dyDescent="0.25">
      <c r="A24" s="119">
        <v>2012</v>
      </c>
    </row>
    <row r="25" spans="1:1" x14ac:dyDescent="0.25">
      <c r="A25" s="119">
        <v>2013</v>
      </c>
    </row>
    <row r="26" spans="1:1" x14ac:dyDescent="0.25">
      <c r="A26" s="119">
        <v>2014</v>
      </c>
    </row>
    <row r="27" spans="1:1" x14ac:dyDescent="0.25">
      <c r="A27" s="119">
        <v>2015</v>
      </c>
    </row>
    <row r="28" spans="1:1" x14ac:dyDescent="0.25">
      <c r="A28" s="119">
        <v>2016</v>
      </c>
    </row>
    <row r="29" spans="1:1" x14ac:dyDescent="0.25">
      <c r="A29" s="119">
        <v>2017</v>
      </c>
    </row>
    <row r="30" spans="1:1" x14ac:dyDescent="0.25">
      <c r="A30" s="119">
        <v>2018</v>
      </c>
    </row>
    <row r="31" spans="1:1" x14ac:dyDescent="0.25">
      <c r="A31" s="119">
        <v>2019</v>
      </c>
    </row>
    <row r="32" spans="1:1" x14ac:dyDescent="0.25">
      <c r="A32" s="119">
        <v>2020</v>
      </c>
    </row>
    <row r="33" spans="1:1" x14ac:dyDescent="0.25">
      <c r="A33" s="119">
        <v>2021</v>
      </c>
    </row>
    <row r="34" spans="1:1" x14ac:dyDescent="0.25">
      <c r="A34" s="119">
        <v>2022</v>
      </c>
    </row>
    <row r="35" spans="1:1" x14ac:dyDescent="0.25">
      <c r="A35" s="119">
        <v>2023</v>
      </c>
    </row>
    <row r="36" spans="1:1" x14ac:dyDescent="0.25">
      <c r="A36" s="119">
        <v>2024</v>
      </c>
    </row>
    <row r="37" spans="1:1" x14ac:dyDescent="0.25">
      <c r="A37" s="119">
        <v>2025</v>
      </c>
    </row>
    <row r="38" spans="1:1" x14ac:dyDescent="0.25">
      <c r="A38" s="119">
        <v>2026</v>
      </c>
    </row>
    <row r="39" spans="1:1" x14ac:dyDescent="0.25">
      <c r="A39" s="119">
        <v>2027</v>
      </c>
    </row>
    <row r="40" spans="1:1" x14ac:dyDescent="0.25">
      <c r="A40" s="119">
        <v>2028</v>
      </c>
    </row>
    <row r="41" spans="1:1" x14ac:dyDescent="0.25">
      <c r="A41" s="119">
        <v>2029</v>
      </c>
    </row>
    <row r="42" spans="1:1" x14ac:dyDescent="0.25">
      <c r="A42" s="119">
        <v>2030</v>
      </c>
    </row>
    <row r="43" spans="1:1" x14ac:dyDescent="0.25">
      <c r="A43" s="119">
        <v>2031</v>
      </c>
    </row>
    <row r="44" spans="1:1" x14ac:dyDescent="0.25">
      <c r="A44" s="119">
        <v>2032</v>
      </c>
    </row>
    <row r="45" spans="1:1" x14ac:dyDescent="0.25">
      <c r="A45" s="119">
        <v>2033</v>
      </c>
    </row>
    <row r="46" spans="1:1" x14ac:dyDescent="0.25">
      <c r="A46" s="119">
        <v>2034</v>
      </c>
    </row>
    <row r="47" spans="1:1" x14ac:dyDescent="0.25">
      <c r="A47" s="119">
        <v>2035</v>
      </c>
    </row>
    <row r="48" spans="1:1" x14ac:dyDescent="0.25">
      <c r="A48" s="119">
        <v>2036</v>
      </c>
    </row>
    <row r="49" spans="1:1" x14ac:dyDescent="0.25">
      <c r="A49" s="119">
        <v>2037</v>
      </c>
    </row>
    <row r="50" spans="1:1" x14ac:dyDescent="0.25">
      <c r="A50" s="119">
        <v>2038</v>
      </c>
    </row>
    <row r="51" spans="1:1" x14ac:dyDescent="0.25">
      <c r="A51" s="119">
        <v>2039</v>
      </c>
    </row>
    <row r="52" spans="1:1" x14ac:dyDescent="0.25">
      <c r="A52" s="119">
        <v>2040</v>
      </c>
    </row>
    <row r="53" spans="1:1" x14ac:dyDescent="0.25">
      <c r="A53" s="119">
        <v>2041</v>
      </c>
    </row>
    <row r="54" spans="1:1" x14ac:dyDescent="0.25">
      <c r="A54" s="119">
        <v>2042</v>
      </c>
    </row>
    <row r="55" spans="1:1" x14ac:dyDescent="0.25">
      <c r="A55" s="119">
        <v>2043</v>
      </c>
    </row>
    <row r="56" spans="1:1" x14ac:dyDescent="0.25">
      <c r="A56" s="119">
        <v>2044</v>
      </c>
    </row>
    <row r="57" spans="1:1" x14ac:dyDescent="0.25">
      <c r="A57" s="119">
        <v>2045</v>
      </c>
    </row>
    <row r="58" spans="1:1" x14ac:dyDescent="0.25">
      <c r="A58" s="119">
        <v>2046</v>
      </c>
    </row>
    <row r="59" spans="1:1" x14ac:dyDescent="0.25">
      <c r="A59" s="119">
        <v>2047</v>
      </c>
    </row>
    <row r="60" spans="1:1" x14ac:dyDescent="0.25">
      <c r="A60" s="119">
        <v>2048</v>
      </c>
    </row>
    <row r="61" spans="1:1" x14ac:dyDescent="0.25">
      <c r="A61" s="119">
        <v>2049</v>
      </c>
    </row>
    <row r="62" spans="1:1" x14ac:dyDescent="0.25">
      <c r="A62" s="119">
        <v>2050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N4309"/>
  <sheetViews>
    <sheetView workbookViewId="0">
      <pane xSplit="13" ySplit="1" topLeftCell="N277" activePane="bottomRight" state="frozen"/>
      <selection activeCell="N277" sqref="N277"/>
      <selection pane="topRight" activeCell="N277" sqref="N277"/>
      <selection pane="bottomLeft" activeCell="N277" sqref="N277"/>
      <selection pane="bottomRight" activeCell="N277" sqref="N277"/>
    </sheetView>
  </sheetViews>
  <sheetFormatPr defaultRowHeight="15" x14ac:dyDescent="0.25"/>
  <cols>
    <col min="1" max="1" width="25" bestFit="1" customWidth="1"/>
    <col min="2" max="2" width="9.85546875" bestFit="1" customWidth="1"/>
    <col min="3" max="4" width="9.85546875" customWidth="1"/>
    <col min="5" max="5" width="16.140625" bestFit="1" customWidth="1"/>
    <col min="6" max="6" width="16.140625" customWidth="1"/>
    <col min="7" max="7" width="6.85546875" bestFit="1" customWidth="1"/>
    <col min="8" max="8" width="11.42578125" bestFit="1" customWidth="1"/>
    <col min="9" max="9" width="10.140625" bestFit="1" customWidth="1"/>
    <col min="10" max="10" width="6.5703125" bestFit="1" customWidth="1"/>
    <col min="11" max="11" width="74.42578125" customWidth="1"/>
    <col min="12" max="12" width="13.85546875" bestFit="1" customWidth="1"/>
    <col min="13" max="13" width="45.42578125" bestFit="1" customWidth="1"/>
    <col min="14" max="14" width="14.42578125" bestFit="1" customWidth="1"/>
  </cols>
  <sheetData>
    <row r="1" spans="1:40" x14ac:dyDescent="0.25">
      <c r="A1" s="3" t="s">
        <v>3041</v>
      </c>
      <c r="B1" s="3" t="s">
        <v>3178</v>
      </c>
      <c r="C1" s="3" t="s">
        <v>3280</v>
      </c>
      <c r="D1" s="3" t="s">
        <v>133</v>
      </c>
      <c r="E1" s="3" t="s">
        <v>3348</v>
      </c>
      <c r="F1" s="3" t="s">
        <v>3349</v>
      </c>
      <c r="G1" s="3" t="s">
        <v>0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5</v>
      </c>
      <c r="M1" s="3" t="s">
        <v>6</v>
      </c>
      <c r="N1" s="3" t="s">
        <v>7</v>
      </c>
      <c r="O1" s="210" t="s">
        <v>8</v>
      </c>
      <c r="P1" s="210" t="s">
        <v>9</v>
      </c>
      <c r="Q1" s="210" t="s">
        <v>10</v>
      </c>
      <c r="R1" s="210" t="s">
        <v>11</v>
      </c>
      <c r="S1" s="210" t="s">
        <v>12</v>
      </c>
      <c r="T1" s="210" t="s">
        <v>13</v>
      </c>
      <c r="U1" s="210" t="s">
        <v>14</v>
      </c>
      <c r="V1" s="210" t="s">
        <v>15</v>
      </c>
      <c r="W1" s="210" t="s">
        <v>16</v>
      </c>
      <c r="X1" s="210" t="s">
        <v>17</v>
      </c>
      <c r="Y1" s="210" t="s">
        <v>18</v>
      </c>
      <c r="Z1" s="210" t="s">
        <v>19</v>
      </c>
      <c r="AA1" s="210" t="s">
        <v>20</v>
      </c>
      <c r="AB1" s="210" t="s">
        <v>21</v>
      </c>
      <c r="AC1" s="210" t="s">
        <v>22</v>
      </c>
      <c r="AD1" s="210" t="s">
        <v>23</v>
      </c>
      <c r="AE1" s="210" t="s">
        <v>24</v>
      </c>
      <c r="AF1" s="210" t="s">
        <v>25</v>
      </c>
      <c r="AG1" s="210" t="s">
        <v>26</v>
      </c>
      <c r="AH1" s="210" t="s">
        <v>27</v>
      </c>
      <c r="AI1" s="210" t="s">
        <v>28</v>
      </c>
      <c r="AJ1" s="210" t="s">
        <v>29</v>
      </c>
      <c r="AK1" s="210" t="s">
        <v>30</v>
      </c>
      <c r="AL1" s="210" t="s">
        <v>31</v>
      </c>
      <c r="AM1" s="210" t="s">
        <v>32</v>
      </c>
      <c r="AN1" s="210" t="s">
        <v>33</v>
      </c>
    </row>
    <row r="2" spans="1:40" ht="15" hidden="1" customHeight="1" x14ac:dyDescent="0.25">
      <c r="A2" s="5" t="str">
        <f>EB[[#This Row],[unit]] &amp; "#" &amp; EB[[#This Row],[indic_nrg]] &amp; "#" &amp; EB[[#This Row],[product]] &amp; "#" &amp; EB[[#This Row],[geo]]</f>
        <v>GWH#14_1070341#6000#CZ</v>
      </c>
      <c r="B2" s="5" t="str">
        <f>VLOOKUP(EB[[#This Row],[product]],KS_DB[[product]:[KS]],5,FALSE)</f>
        <v>electricity</v>
      </c>
      <c r="C2" s="5" t="str">
        <f>VLOOKUP(EB[[#This Row],[product]],KS_DB[[product]:[KS]],6,FALSE)</f>
        <v>electricity</v>
      </c>
      <c r="D2" s="5">
        <f>VLOOKUP(EB[[#This Row],[product]],Carriers[],4,FALSE)</f>
        <v>1</v>
      </c>
      <c r="E2" s="5" t="str">
        <f>VLOOKUP(EB[[#This Row],[indic_nrg]],Indicators[],4,FALSE)</f>
        <v>5510</v>
      </c>
      <c r="F2" s="5" t="str">
        <f>IFERROR(VLOOKUP(EB[[#This Row],[Source_carrier]],KS_DB[[product]:[KS]],6,FALSE),0)</f>
        <v>RES</v>
      </c>
      <c r="G2" s="4" t="s">
        <v>135</v>
      </c>
      <c r="H2" s="4" t="s">
        <v>136</v>
      </c>
      <c r="I2" s="4" t="s">
        <v>127</v>
      </c>
      <c r="J2" s="4" t="s">
        <v>37</v>
      </c>
      <c r="K2" s="4" t="s">
        <v>137</v>
      </c>
      <c r="L2" s="4" t="s">
        <v>138</v>
      </c>
      <c r="M2" s="4" t="s">
        <v>128</v>
      </c>
      <c r="N2" s="4" t="s">
        <v>41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0</v>
      </c>
      <c r="AA2" s="4">
        <v>0</v>
      </c>
      <c r="AB2" s="4">
        <v>73</v>
      </c>
      <c r="AC2" s="4">
        <v>86</v>
      </c>
      <c r="AD2" s="4">
        <v>102</v>
      </c>
      <c r="AE2" s="4">
        <v>99</v>
      </c>
      <c r="AF2" s="4">
        <v>155</v>
      </c>
      <c r="AG2" s="4">
        <v>147</v>
      </c>
      <c r="AH2" s="4">
        <v>141</v>
      </c>
      <c r="AI2" s="4">
        <v>165</v>
      </c>
      <c r="AJ2" s="4">
        <v>119</v>
      </c>
      <c r="AK2" s="4">
        <v>117</v>
      </c>
      <c r="AL2" s="4">
        <v>144</v>
      </c>
      <c r="AM2" s="4">
        <v>140</v>
      </c>
      <c r="AN2" s="4">
        <v>134</v>
      </c>
    </row>
    <row r="3" spans="1:40" ht="15" hidden="1" customHeight="1" x14ac:dyDescent="0.25">
      <c r="A3" s="4" t="str">
        <f>EB[[#This Row],[unit]] &amp; "#" &amp; EB[[#This Row],[indic_nrg]] &amp; "#" &amp; EB[[#This Row],[product]] &amp; "#" &amp; EB[[#This Row],[geo]]</f>
        <v>GWH#14_1070342#6000#CZ</v>
      </c>
      <c r="B3" s="4" t="str">
        <f>VLOOKUP(EB[[#This Row],[product]],KS_DB[[product]:[KS]],5,FALSE)</f>
        <v>electricity</v>
      </c>
      <c r="C3" s="4" t="str">
        <f>VLOOKUP(EB[[#This Row],[product]],KS_DB[[product]:[KS]],6,FALSE)</f>
        <v>electricity</v>
      </c>
      <c r="D3" s="4">
        <f>VLOOKUP(EB[[#This Row],[product]],Carriers[],4,FALSE)</f>
        <v>1</v>
      </c>
      <c r="E3" s="4" t="str">
        <f>VLOOKUP(EB[[#This Row],[indic_nrg]],Indicators[],4,FALSE)</f>
        <v>5510</v>
      </c>
      <c r="F3" s="4" t="str">
        <f>IFERROR(VLOOKUP(EB[[#This Row],[Source_carrier]],KS_DB[[product]:[KS]],6,FALSE),0)</f>
        <v>RES</v>
      </c>
      <c r="G3" s="4" t="s">
        <v>135</v>
      </c>
      <c r="H3" s="4" t="s">
        <v>139</v>
      </c>
      <c r="I3" s="4" t="s">
        <v>127</v>
      </c>
      <c r="J3" s="4" t="s">
        <v>37</v>
      </c>
      <c r="K3" s="4" t="s">
        <v>140</v>
      </c>
      <c r="L3" s="4" t="s">
        <v>138</v>
      </c>
      <c r="M3" s="4" t="s">
        <v>128</v>
      </c>
      <c r="N3" s="4" t="s">
        <v>41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170</v>
      </c>
      <c r="Y3" s="4">
        <v>110</v>
      </c>
      <c r="Z3" s="4">
        <v>140</v>
      </c>
      <c r="AA3" s="4">
        <v>208</v>
      </c>
      <c r="AB3" s="4">
        <v>278</v>
      </c>
      <c r="AC3" s="4">
        <v>416</v>
      </c>
      <c r="AD3" s="4">
        <v>491</v>
      </c>
      <c r="AE3" s="4">
        <v>474</v>
      </c>
      <c r="AF3" s="4">
        <v>369</v>
      </c>
      <c r="AG3" s="4">
        <v>333</v>
      </c>
      <c r="AH3" s="4">
        <v>309</v>
      </c>
      <c r="AI3" s="4">
        <v>388</v>
      </c>
      <c r="AJ3" s="4">
        <v>334</v>
      </c>
      <c r="AK3" s="4">
        <v>334</v>
      </c>
      <c r="AL3" s="4">
        <v>398</v>
      </c>
      <c r="AM3" s="4">
        <v>355</v>
      </c>
      <c r="AN3" s="4">
        <v>361</v>
      </c>
    </row>
    <row r="4" spans="1:40" ht="15" hidden="1" customHeight="1" x14ac:dyDescent="0.25">
      <c r="A4" s="4" t="str">
        <f>EB[[#This Row],[unit]] &amp; "#" &amp; EB[[#This Row],[indic_nrg]] &amp; "#" &amp; EB[[#This Row],[product]] &amp; "#" &amp; EB[[#This Row],[geo]]</f>
        <v>GWH#14_1070343#6000#CZ</v>
      </c>
      <c r="B4" s="4" t="str">
        <f>VLOOKUP(EB[[#This Row],[product]],KS_DB[[product]:[KS]],5,FALSE)</f>
        <v>electricity</v>
      </c>
      <c r="C4" s="4" t="str">
        <f>VLOOKUP(EB[[#This Row],[product]],KS_DB[[product]:[KS]],6,FALSE)</f>
        <v>electricity</v>
      </c>
      <c r="D4" s="4">
        <f>VLOOKUP(EB[[#This Row],[product]],Carriers[],4,FALSE)</f>
        <v>1</v>
      </c>
      <c r="E4" s="4" t="str">
        <f>VLOOKUP(EB[[#This Row],[indic_nrg]],Indicators[],4,FALSE)</f>
        <v>5510</v>
      </c>
      <c r="F4" s="4" t="str">
        <f>IFERROR(VLOOKUP(EB[[#This Row],[Source_carrier]],KS_DB[[product]:[KS]],6,FALSE),0)</f>
        <v>RES</v>
      </c>
      <c r="G4" s="4" t="s">
        <v>135</v>
      </c>
      <c r="H4" s="4" t="s">
        <v>141</v>
      </c>
      <c r="I4" s="4" t="s">
        <v>127</v>
      </c>
      <c r="J4" s="4" t="s">
        <v>37</v>
      </c>
      <c r="K4" s="4" t="s">
        <v>142</v>
      </c>
      <c r="L4" s="4" t="s">
        <v>138</v>
      </c>
      <c r="M4" s="4" t="s">
        <v>128</v>
      </c>
      <c r="N4" s="4" t="s">
        <v>41</v>
      </c>
      <c r="O4" s="4">
        <v>1113</v>
      </c>
      <c r="P4" s="4">
        <v>997</v>
      </c>
      <c r="Q4" s="4">
        <v>1294</v>
      </c>
      <c r="R4" s="4">
        <v>1268</v>
      </c>
      <c r="S4" s="4">
        <v>1347</v>
      </c>
      <c r="T4" s="4">
        <v>1858</v>
      </c>
      <c r="U4" s="4">
        <v>1845</v>
      </c>
      <c r="V4" s="4">
        <v>1515</v>
      </c>
      <c r="W4" s="4">
        <v>1199</v>
      </c>
      <c r="X4" s="4">
        <v>1114</v>
      </c>
      <c r="Y4" s="4">
        <v>1255</v>
      </c>
      <c r="Z4" s="4">
        <v>1363</v>
      </c>
      <c r="AA4" s="4">
        <v>1743</v>
      </c>
      <c r="AB4" s="4">
        <v>661</v>
      </c>
      <c r="AC4" s="4">
        <v>1054</v>
      </c>
      <c r="AD4" s="4">
        <v>1236</v>
      </c>
      <c r="AE4" s="4">
        <v>1518</v>
      </c>
      <c r="AF4" s="4">
        <v>999</v>
      </c>
      <c r="AG4" s="4">
        <v>988</v>
      </c>
      <c r="AH4" s="4">
        <v>1409</v>
      </c>
      <c r="AI4" s="4">
        <v>1550</v>
      </c>
      <c r="AJ4" s="4">
        <v>1007</v>
      </c>
      <c r="AK4" s="4">
        <v>1154</v>
      </c>
      <c r="AL4" s="4">
        <v>1572</v>
      </c>
      <c r="AM4" s="4">
        <v>850</v>
      </c>
      <c r="AN4" s="4">
        <v>733</v>
      </c>
    </row>
    <row r="5" spans="1:40" ht="15" hidden="1" customHeight="1" x14ac:dyDescent="0.25">
      <c r="A5" s="4" t="str">
        <f>EB[[#This Row],[unit]] &amp; "#" &amp; EB[[#This Row],[indic_nrg]] &amp; "#" &amp; EB[[#This Row],[product]] &amp; "#" &amp; EB[[#This Row],[geo]]</f>
        <v>GWH#14_1070351#6000#CZ</v>
      </c>
      <c r="B5" s="4" t="str">
        <f>VLOOKUP(EB[[#This Row],[product]],KS_DB[[product]:[KS]],5,FALSE)</f>
        <v>electricity</v>
      </c>
      <c r="C5" s="4" t="str">
        <f>VLOOKUP(EB[[#This Row],[product]],KS_DB[[product]:[KS]],6,FALSE)</f>
        <v>electricity</v>
      </c>
      <c r="D5" s="4">
        <f>VLOOKUP(EB[[#This Row],[product]],Carriers[],4,FALSE)</f>
        <v>1</v>
      </c>
      <c r="E5" s="4" t="str">
        <f>VLOOKUP(EB[[#This Row],[indic_nrg]],Indicators[],4,FALSE)</f>
        <v>5510</v>
      </c>
      <c r="F5" s="4" t="str">
        <f>IFERROR(VLOOKUP(EB[[#This Row],[Source_carrier]],KS_DB[[product]:[KS]],6,FALSE),0)</f>
        <v>RES</v>
      </c>
      <c r="G5" s="4" t="s">
        <v>135</v>
      </c>
      <c r="H5" s="4" t="s">
        <v>143</v>
      </c>
      <c r="I5" s="4" t="s">
        <v>127</v>
      </c>
      <c r="J5" s="4" t="s">
        <v>37</v>
      </c>
      <c r="K5" s="4" t="s">
        <v>144</v>
      </c>
      <c r="L5" s="4" t="s">
        <v>138</v>
      </c>
      <c r="M5" s="4" t="s">
        <v>128</v>
      </c>
      <c r="N5" s="4" t="s">
        <v>41</v>
      </c>
      <c r="O5" s="4">
        <v>48</v>
      </c>
      <c r="P5" s="4">
        <v>92</v>
      </c>
      <c r="Q5" s="4">
        <v>108</v>
      </c>
      <c r="R5" s="4">
        <v>101</v>
      </c>
      <c r="S5" s="4">
        <v>113</v>
      </c>
      <c r="T5" s="4">
        <v>144</v>
      </c>
      <c r="U5" s="4">
        <v>124</v>
      </c>
      <c r="V5" s="4">
        <v>184</v>
      </c>
      <c r="W5" s="4">
        <v>197</v>
      </c>
      <c r="X5" s="4">
        <v>256</v>
      </c>
      <c r="Y5" s="4">
        <v>245</v>
      </c>
      <c r="Z5" s="4">
        <v>265</v>
      </c>
      <c r="AA5" s="4">
        <v>254</v>
      </c>
      <c r="AB5" s="4">
        <v>169</v>
      </c>
      <c r="AC5" s="4">
        <v>200</v>
      </c>
      <c r="AD5" s="4">
        <v>241</v>
      </c>
      <c r="AE5" s="4">
        <v>234</v>
      </c>
      <c r="AF5" s="4">
        <v>365</v>
      </c>
      <c r="AG5" s="4">
        <v>345</v>
      </c>
      <c r="AH5" s="4">
        <v>333</v>
      </c>
      <c r="AI5" s="4">
        <v>390</v>
      </c>
      <c r="AJ5" s="4">
        <v>278</v>
      </c>
      <c r="AK5" s="4">
        <v>274</v>
      </c>
      <c r="AL5" s="4">
        <v>335</v>
      </c>
      <c r="AM5" s="4">
        <v>326</v>
      </c>
      <c r="AN5" s="4">
        <v>312</v>
      </c>
    </row>
    <row r="6" spans="1:40" ht="15" hidden="1" customHeight="1" x14ac:dyDescent="0.25">
      <c r="A6" s="4" t="str">
        <f>EB[[#This Row],[unit]] &amp; "#" &amp; EB[[#This Row],[indic_nrg]] &amp; "#" &amp; EB[[#This Row],[product]] &amp; "#" &amp; EB[[#This Row],[geo]]</f>
        <v>GWH#14_1070352#6000#CZ</v>
      </c>
      <c r="B6" s="4" t="str">
        <f>VLOOKUP(EB[[#This Row],[product]],KS_DB[[product]:[KS]],5,FALSE)</f>
        <v>electricity</v>
      </c>
      <c r="C6" s="4" t="str">
        <f>VLOOKUP(EB[[#This Row],[product]],KS_DB[[product]:[KS]],6,FALSE)</f>
        <v>electricity</v>
      </c>
      <c r="D6" s="4">
        <f>VLOOKUP(EB[[#This Row],[product]],Carriers[],4,FALSE)</f>
        <v>1</v>
      </c>
      <c r="E6" s="4" t="str">
        <f>VLOOKUP(EB[[#This Row],[indic_nrg]],Indicators[],4,FALSE)</f>
        <v>5510</v>
      </c>
      <c r="F6" s="4" t="str">
        <f>IFERROR(VLOOKUP(EB[[#This Row],[Source_carrier]],KS_DB[[product]:[KS]],6,FALSE),0)</f>
        <v>RES</v>
      </c>
      <c r="G6" s="4" t="s">
        <v>135</v>
      </c>
      <c r="H6" s="4" t="s">
        <v>145</v>
      </c>
      <c r="I6" s="4" t="s">
        <v>127</v>
      </c>
      <c r="J6" s="4" t="s">
        <v>37</v>
      </c>
      <c r="K6" s="4" t="s">
        <v>146</v>
      </c>
      <c r="L6" s="4" t="s">
        <v>138</v>
      </c>
      <c r="M6" s="4" t="s">
        <v>128</v>
      </c>
      <c r="N6" s="4" t="s">
        <v>41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141</v>
      </c>
      <c r="Y6" s="4">
        <v>148</v>
      </c>
      <c r="Z6" s="4">
        <v>286</v>
      </c>
      <c r="AA6" s="4">
        <v>287</v>
      </c>
      <c r="AB6" s="4">
        <v>140</v>
      </c>
      <c r="AC6" s="4">
        <v>201</v>
      </c>
      <c r="AD6" s="4">
        <v>236</v>
      </c>
      <c r="AE6" s="4">
        <v>158</v>
      </c>
      <c r="AF6" s="4">
        <v>123</v>
      </c>
      <c r="AG6" s="4">
        <v>141</v>
      </c>
      <c r="AH6" s="4">
        <v>171</v>
      </c>
      <c r="AI6" s="4">
        <v>216</v>
      </c>
      <c r="AJ6" s="4">
        <v>163</v>
      </c>
      <c r="AK6" s="4">
        <v>191</v>
      </c>
      <c r="AL6" s="4">
        <v>217</v>
      </c>
      <c r="AM6" s="4">
        <v>191</v>
      </c>
      <c r="AN6" s="4">
        <v>195</v>
      </c>
    </row>
    <row r="7" spans="1:40" ht="15" hidden="1" customHeight="1" x14ac:dyDescent="0.25">
      <c r="A7" s="4" t="str">
        <f>EB[[#This Row],[unit]] &amp; "#" &amp; EB[[#This Row],[indic_nrg]] &amp; "#" &amp; EB[[#This Row],[product]] &amp; "#" &amp; EB[[#This Row],[geo]]</f>
        <v>GWH#14_1070353#6000#CZ</v>
      </c>
      <c r="B7" s="4" t="str">
        <f>VLOOKUP(EB[[#This Row],[product]],KS_DB[[product]:[KS]],5,FALSE)</f>
        <v>electricity</v>
      </c>
      <c r="C7" s="4" t="str">
        <f>VLOOKUP(EB[[#This Row],[product]],KS_DB[[product]:[KS]],6,FALSE)</f>
        <v>electricity</v>
      </c>
      <c r="D7" s="4">
        <f>VLOOKUP(EB[[#This Row],[product]],Carriers[],4,FALSE)</f>
        <v>1</v>
      </c>
      <c r="E7" s="4" t="str">
        <f>VLOOKUP(EB[[#This Row],[indic_nrg]],Indicators[],4,FALSE)</f>
        <v>5510</v>
      </c>
      <c r="F7" s="4" t="str">
        <f>IFERROR(VLOOKUP(EB[[#This Row],[Source_carrier]],KS_DB[[product]:[KS]],6,FALSE),0)</f>
        <v>RES</v>
      </c>
      <c r="G7" s="4" t="s">
        <v>135</v>
      </c>
      <c r="H7" s="4" t="s">
        <v>147</v>
      </c>
      <c r="I7" s="4" t="s">
        <v>127</v>
      </c>
      <c r="J7" s="4" t="s">
        <v>37</v>
      </c>
      <c r="K7" s="4" t="s">
        <v>148</v>
      </c>
      <c r="L7" s="4" t="s">
        <v>138</v>
      </c>
      <c r="M7" s="4" t="s">
        <v>128</v>
      </c>
      <c r="N7" s="4" t="s">
        <v>41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62</v>
      </c>
      <c r="AC7" s="4">
        <v>62</v>
      </c>
      <c r="AD7" s="4">
        <v>73</v>
      </c>
      <c r="AE7" s="4">
        <v>69</v>
      </c>
      <c r="AF7" s="4">
        <v>78</v>
      </c>
      <c r="AG7" s="4">
        <v>69</v>
      </c>
      <c r="AH7" s="4">
        <v>66</v>
      </c>
      <c r="AI7" s="4">
        <v>80</v>
      </c>
      <c r="AJ7" s="4">
        <v>62</v>
      </c>
      <c r="AK7" s="4">
        <v>58</v>
      </c>
      <c r="AL7" s="4">
        <v>69</v>
      </c>
      <c r="AM7" s="4">
        <v>47</v>
      </c>
      <c r="AN7" s="4">
        <v>60</v>
      </c>
    </row>
    <row r="8" spans="1:40" ht="15" hidden="1" customHeight="1" x14ac:dyDescent="0.25">
      <c r="A8" s="4" t="str">
        <f>EB[[#This Row],[unit]] &amp; "#" &amp; EB[[#This Row],[indic_nrg]] &amp; "#" &amp; EB[[#This Row],[product]] &amp; "#" &amp; EB[[#This Row],[geo]]</f>
        <v>GWH#14_1070421#6000#CZ</v>
      </c>
      <c r="B8" s="4" t="str">
        <f>VLOOKUP(EB[[#This Row],[product]],KS_DB[[product]:[KS]],5,FALSE)</f>
        <v>electricity</v>
      </c>
      <c r="C8" s="4" t="str">
        <f>VLOOKUP(EB[[#This Row],[product]],KS_DB[[product]:[KS]],6,FALSE)</f>
        <v>electricity</v>
      </c>
      <c r="D8" s="4">
        <f>VLOOKUP(EB[[#This Row],[product]],Carriers[],4,FALSE)</f>
        <v>1</v>
      </c>
      <c r="E8" s="4" t="str">
        <f>VLOOKUP(EB[[#This Row],[indic_nrg]],Indicators[],4,FALSE)</f>
        <v>5534</v>
      </c>
      <c r="F8" s="4" t="str">
        <f>IFERROR(VLOOKUP(EB[[#This Row],[Source_carrier]],KS_DB[[product]:[KS]],6,FALSE),0)</f>
        <v>RES</v>
      </c>
      <c r="G8" s="4" t="s">
        <v>135</v>
      </c>
      <c r="H8" s="4" t="s">
        <v>149</v>
      </c>
      <c r="I8" s="4" t="s">
        <v>127</v>
      </c>
      <c r="J8" s="4" t="s">
        <v>37</v>
      </c>
      <c r="K8" s="4" t="s">
        <v>150</v>
      </c>
      <c r="L8" s="4" t="s">
        <v>138</v>
      </c>
      <c r="M8" s="4" t="s">
        <v>128</v>
      </c>
      <c r="N8" s="4" t="s">
        <v>41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1</v>
      </c>
      <c r="AF8" s="4">
        <v>2</v>
      </c>
      <c r="AG8" s="4">
        <v>13</v>
      </c>
      <c r="AH8" s="4">
        <v>89</v>
      </c>
      <c r="AI8" s="4">
        <v>616</v>
      </c>
      <c r="AJ8" s="4">
        <v>2182</v>
      </c>
      <c r="AK8" s="4">
        <v>2149</v>
      </c>
      <c r="AL8" s="4">
        <v>2033</v>
      </c>
      <c r="AM8" s="4">
        <v>2123</v>
      </c>
      <c r="AN8" s="4">
        <v>2264</v>
      </c>
    </row>
    <row r="9" spans="1:40" ht="15" hidden="1" customHeight="1" x14ac:dyDescent="0.25">
      <c r="A9" s="4" t="str">
        <f>EB[[#This Row],[unit]] &amp; "#" &amp; EB[[#This Row],[indic_nrg]] &amp; "#" &amp; EB[[#This Row],[product]] &amp; "#" &amp; EB[[#This Row],[geo]]</f>
        <v>GWH#14_1070422#6000#CZ</v>
      </c>
      <c r="B9" s="4" t="str">
        <f>VLOOKUP(EB[[#This Row],[product]],KS_DB[[product]:[KS]],5,FALSE)</f>
        <v>electricity</v>
      </c>
      <c r="C9" s="4" t="str">
        <f>VLOOKUP(EB[[#This Row],[product]],KS_DB[[product]:[KS]],6,FALSE)</f>
        <v>electricity</v>
      </c>
      <c r="D9" s="4">
        <f>VLOOKUP(EB[[#This Row],[product]],Carriers[],4,FALSE)</f>
        <v>1</v>
      </c>
      <c r="E9" s="4" t="str">
        <f>VLOOKUP(EB[[#This Row],[indic_nrg]],Indicators[],4,FALSE)</f>
        <v>5532</v>
      </c>
      <c r="F9" s="4" t="str">
        <f>IFERROR(VLOOKUP(EB[[#This Row],[Source_carrier]],KS_DB[[product]:[KS]],6,FALSE),0)</f>
        <v>RES</v>
      </c>
      <c r="G9" s="4" t="s">
        <v>135</v>
      </c>
      <c r="H9" s="4" t="s">
        <v>151</v>
      </c>
      <c r="I9" s="4" t="s">
        <v>127</v>
      </c>
      <c r="J9" s="4" t="s">
        <v>37</v>
      </c>
      <c r="K9" s="4" t="s">
        <v>152</v>
      </c>
      <c r="L9" s="4" t="s">
        <v>138</v>
      </c>
      <c r="M9" s="4" t="s">
        <v>128</v>
      </c>
      <c r="N9" s="4" t="s">
        <v>41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</row>
    <row r="10" spans="1:40" ht="15" hidden="1" customHeight="1" x14ac:dyDescent="0.25">
      <c r="A10" s="4" t="str">
        <f>EB[[#This Row],[unit]] &amp; "#" &amp; EB[[#This Row],[indic_nrg]] &amp; "#" &amp; EB[[#This Row],[product]] &amp; "#" &amp; EB[[#This Row],[geo]]</f>
        <v>GWH#14_1070431#6000#CZ</v>
      </c>
      <c r="B10" s="4" t="str">
        <f>VLOOKUP(EB[[#This Row],[product]],KS_DB[[product]:[KS]],5,FALSE)</f>
        <v>electricity</v>
      </c>
      <c r="C10" s="4" t="str">
        <f>VLOOKUP(EB[[#This Row],[product]],KS_DB[[product]:[KS]],6,FALSE)</f>
        <v>electricity</v>
      </c>
      <c r="D10" s="4">
        <f>VLOOKUP(EB[[#This Row],[product]],Carriers[],4,FALSE)</f>
        <v>1</v>
      </c>
      <c r="E10" s="4" t="str">
        <f>VLOOKUP(EB[[#This Row],[indic_nrg]],Indicators[],4,FALSE)</f>
        <v>5534</v>
      </c>
      <c r="F10" s="4" t="str">
        <f>IFERROR(VLOOKUP(EB[[#This Row],[Source_carrier]],KS_DB[[product]:[KS]],6,FALSE),0)</f>
        <v>RES</v>
      </c>
      <c r="G10" s="4" t="s">
        <v>135</v>
      </c>
      <c r="H10" s="4" t="s">
        <v>153</v>
      </c>
      <c r="I10" s="4" t="s">
        <v>127</v>
      </c>
      <c r="J10" s="4" t="s">
        <v>37</v>
      </c>
      <c r="K10" s="4" t="s">
        <v>154</v>
      </c>
      <c r="L10" s="4" t="s">
        <v>138</v>
      </c>
      <c r="M10" s="4" t="s">
        <v>128</v>
      </c>
      <c r="N10" s="4" t="s">
        <v>41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</row>
    <row r="11" spans="1:40" ht="15" hidden="1" customHeight="1" x14ac:dyDescent="0.25">
      <c r="A11" s="4" t="str">
        <f>EB[[#This Row],[unit]] &amp; "#" &amp; EB[[#This Row],[indic_nrg]] &amp; "#" &amp; EB[[#This Row],[product]] &amp; "#" &amp; EB[[#This Row],[geo]]</f>
        <v>GWH#14_1070432#6000#CZ</v>
      </c>
      <c r="B11" s="4" t="str">
        <f>VLOOKUP(EB[[#This Row],[product]],KS_DB[[product]:[KS]],5,FALSE)</f>
        <v>electricity</v>
      </c>
      <c r="C11" s="4" t="str">
        <f>VLOOKUP(EB[[#This Row],[product]],KS_DB[[product]:[KS]],6,FALSE)</f>
        <v>electricity</v>
      </c>
      <c r="D11" s="4">
        <f>VLOOKUP(EB[[#This Row],[product]],Carriers[],4,FALSE)</f>
        <v>1</v>
      </c>
      <c r="E11" s="4" t="str">
        <f>VLOOKUP(EB[[#This Row],[indic_nrg]],Indicators[],4,FALSE)</f>
        <v>5532</v>
      </c>
      <c r="F11" s="4" t="str">
        <f>IFERROR(VLOOKUP(EB[[#This Row],[Source_carrier]],KS_DB[[product]:[KS]],6,FALSE),0)</f>
        <v>RES</v>
      </c>
      <c r="G11" s="4" t="s">
        <v>135</v>
      </c>
      <c r="H11" s="4" t="s">
        <v>155</v>
      </c>
      <c r="I11" s="4" t="s">
        <v>127</v>
      </c>
      <c r="J11" s="4" t="s">
        <v>37</v>
      </c>
      <c r="K11" s="4" t="s">
        <v>156</v>
      </c>
      <c r="L11" s="4" t="s">
        <v>138</v>
      </c>
      <c r="M11" s="4" t="s">
        <v>128</v>
      </c>
      <c r="N11" s="4" t="s">
        <v>41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</row>
    <row r="12" spans="1:40" ht="15" hidden="1" customHeight="1" x14ac:dyDescent="0.25">
      <c r="A12" s="4" t="str">
        <f>EB[[#This Row],[unit]] &amp; "#" &amp; EB[[#This Row],[indic_nrg]] &amp; "#" &amp; EB[[#This Row],[product]] &amp; "#" &amp; EB[[#This Row],[geo]]</f>
        <v>GWH#15_107030#6000#CZ</v>
      </c>
      <c r="B12" s="4" t="str">
        <f>VLOOKUP(EB[[#This Row],[product]],KS_DB[[product]:[KS]],5,FALSE)</f>
        <v>electricity</v>
      </c>
      <c r="C12" s="4" t="str">
        <f>VLOOKUP(EB[[#This Row],[product]],KS_DB[[product]:[KS]],6,FALSE)</f>
        <v>electricity</v>
      </c>
      <c r="D12" s="4">
        <f>VLOOKUP(EB[[#This Row],[product]],Carriers[],4,FALSE)</f>
        <v>1</v>
      </c>
      <c r="E12" s="4" t="str">
        <f>VLOOKUP(EB[[#This Row],[indic_nrg]],Indicators[],4,FALSE)</f>
        <v>5100</v>
      </c>
      <c r="F12" s="4" t="str">
        <f>IFERROR(VLOOKUP(EB[[#This Row],[Source_carrier]],KS_DB[[product]:[KS]],6,FALSE),0)</f>
        <v>nuclear</v>
      </c>
      <c r="G12" s="4" t="s">
        <v>135</v>
      </c>
      <c r="H12" s="4" t="s">
        <v>157</v>
      </c>
      <c r="I12" s="4" t="s">
        <v>127</v>
      </c>
      <c r="J12" s="4" t="s">
        <v>37</v>
      </c>
      <c r="K12" s="4" t="s">
        <v>158</v>
      </c>
      <c r="L12" s="4" t="s">
        <v>138</v>
      </c>
      <c r="M12" s="4" t="s">
        <v>128</v>
      </c>
      <c r="N12" s="4" t="s">
        <v>41</v>
      </c>
      <c r="O12" s="4">
        <v>12585</v>
      </c>
      <c r="P12" s="4">
        <v>12132</v>
      </c>
      <c r="Q12" s="4">
        <v>12250</v>
      </c>
      <c r="R12" s="4">
        <v>12627</v>
      </c>
      <c r="S12" s="4">
        <v>12977</v>
      </c>
      <c r="T12" s="4">
        <v>12230</v>
      </c>
      <c r="U12" s="4">
        <v>12850</v>
      </c>
      <c r="V12" s="4">
        <v>12494</v>
      </c>
      <c r="W12" s="4">
        <v>13178</v>
      </c>
      <c r="X12" s="4">
        <v>13357</v>
      </c>
      <c r="Y12" s="4">
        <v>13590</v>
      </c>
      <c r="Z12" s="4">
        <v>14749</v>
      </c>
      <c r="AA12" s="4">
        <v>18738</v>
      </c>
      <c r="AB12" s="4">
        <v>25872</v>
      </c>
      <c r="AC12" s="4">
        <v>26325</v>
      </c>
      <c r="AD12" s="4">
        <v>24728</v>
      </c>
      <c r="AE12" s="4">
        <v>26046</v>
      </c>
      <c r="AF12" s="4">
        <v>26172</v>
      </c>
      <c r="AG12" s="4">
        <v>26551</v>
      </c>
      <c r="AH12" s="4">
        <v>27208</v>
      </c>
      <c r="AI12" s="4">
        <v>27998</v>
      </c>
      <c r="AJ12" s="4">
        <v>28283</v>
      </c>
      <c r="AK12" s="4">
        <v>30324</v>
      </c>
      <c r="AL12" s="4">
        <v>30745</v>
      </c>
      <c r="AM12" s="4">
        <v>30325</v>
      </c>
      <c r="AN12" s="4">
        <v>26841</v>
      </c>
    </row>
    <row r="13" spans="1:40" ht="15" hidden="1" customHeight="1" x14ac:dyDescent="0.25">
      <c r="A13" s="4" t="str">
        <f>EB[[#This Row],[unit]] &amp; "#" &amp; EB[[#This Row],[indic_nrg]] &amp; "#" &amp; EB[[#This Row],[product]] &amp; "#" &amp; EB[[#This Row],[geo]]</f>
        <v>GWH#15_107031#6000#CZ</v>
      </c>
      <c r="B13" s="4" t="str">
        <f>VLOOKUP(EB[[#This Row],[product]],KS_DB[[product]:[KS]],5,FALSE)</f>
        <v>electricity</v>
      </c>
      <c r="C13" s="4" t="str">
        <f>VLOOKUP(EB[[#This Row],[product]],KS_DB[[product]:[KS]],6,FALSE)</f>
        <v>electricity</v>
      </c>
      <c r="D13" s="4">
        <f>VLOOKUP(EB[[#This Row],[product]],Carriers[],4,FALSE)</f>
        <v>1</v>
      </c>
      <c r="E13" s="4" t="str">
        <f>VLOOKUP(EB[[#This Row],[indic_nrg]],Indicators[],4,FALSE)</f>
        <v>5100</v>
      </c>
      <c r="F13" s="4" t="str">
        <f>IFERROR(VLOOKUP(EB[[#This Row],[Source_carrier]],KS_DB[[product]:[KS]],6,FALSE),0)</f>
        <v>nuclear</v>
      </c>
      <c r="G13" s="4" t="s">
        <v>135</v>
      </c>
      <c r="H13" s="4" t="s">
        <v>159</v>
      </c>
      <c r="I13" s="4" t="s">
        <v>127</v>
      </c>
      <c r="J13" s="4" t="s">
        <v>37</v>
      </c>
      <c r="K13" s="4" t="s">
        <v>160</v>
      </c>
      <c r="L13" s="4" t="s">
        <v>138</v>
      </c>
      <c r="M13" s="4" t="s">
        <v>128</v>
      </c>
      <c r="N13" s="4" t="s">
        <v>41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</row>
    <row r="14" spans="1:40" ht="15" hidden="1" customHeight="1" x14ac:dyDescent="0.25">
      <c r="A14" s="4" t="str">
        <f>EB[[#This Row],[unit]] &amp; "#" &amp; EB[[#This Row],[indic_nrg]] &amp; "#" &amp; EB[[#This Row],[product]] &amp; "#" &amp; EB[[#This Row],[geo]]</f>
        <v>GWH#15_107032#6000#CZ</v>
      </c>
      <c r="B14" s="4" t="str">
        <f>VLOOKUP(EB[[#This Row],[product]],KS_DB[[product]:[KS]],5,FALSE)</f>
        <v>electricity</v>
      </c>
      <c r="C14" s="4" t="str">
        <f>VLOOKUP(EB[[#This Row],[product]],KS_DB[[product]:[KS]],6,FALSE)</f>
        <v>electricity</v>
      </c>
      <c r="D14" s="4">
        <f>VLOOKUP(EB[[#This Row],[product]],Carriers[],4,FALSE)</f>
        <v>1</v>
      </c>
      <c r="E14" s="4" t="str">
        <f>VLOOKUP(EB[[#This Row],[indic_nrg]],Indicators[],4,FALSE)</f>
        <v>5100</v>
      </c>
      <c r="F14" s="4" t="str">
        <f>IFERROR(VLOOKUP(EB[[#This Row],[Source_carrier]],KS_DB[[product]:[KS]],6,FALSE),0)</f>
        <v>nuclear</v>
      </c>
      <c r="G14" s="4" t="s">
        <v>135</v>
      </c>
      <c r="H14" s="4" t="s">
        <v>161</v>
      </c>
      <c r="I14" s="4" t="s">
        <v>127</v>
      </c>
      <c r="J14" s="4" t="s">
        <v>37</v>
      </c>
      <c r="K14" s="4" t="s">
        <v>162</v>
      </c>
      <c r="L14" s="4" t="s">
        <v>138</v>
      </c>
      <c r="M14" s="4" t="s">
        <v>128</v>
      </c>
      <c r="N14" s="4" t="s">
        <v>41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</row>
    <row r="15" spans="1:40" ht="15" hidden="1" customHeight="1" x14ac:dyDescent="0.25">
      <c r="A15" s="4" t="str">
        <f>EB[[#This Row],[unit]] &amp; "#" &amp; EB[[#This Row],[indic_nrg]] &amp; "#" &amp; EB[[#This Row],[product]] &amp; "#" &amp; EB[[#This Row],[geo]]</f>
        <v>GWH#15_107033#6000#CZ</v>
      </c>
      <c r="B15" s="4" t="str">
        <f>VLOOKUP(EB[[#This Row],[product]],KS_DB[[product]:[KS]],5,FALSE)</f>
        <v>electricity</v>
      </c>
      <c r="C15" s="4" t="str">
        <f>VLOOKUP(EB[[#This Row],[product]],KS_DB[[product]:[KS]],6,FALSE)</f>
        <v>electricity</v>
      </c>
      <c r="D15" s="4">
        <f>VLOOKUP(EB[[#This Row],[product]],Carriers[],4,FALSE)</f>
        <v>1</v>
      </c>
      <c r="E15" s="4" t="str">
        <f>VLOOKUP(EB[[#This Row],[indic_nrg]],Indicators[],4,FALSE)</f>
        <v>5100</v>
      </c>
      <c r="F15" s="4" t="str">
        <f>IFERROR(VLOOKUP(EB[[#This Row],[Source_carrier]],KS_DB[[product]:[KS]],6,FALSE),0)</f>
        <v>nuclear</v>
      </c>
      <c r="G15" s="4" t="s">
        <v>135</v>
      </c>
      <c r="H15" s="4" t="s">
        <v>163</v>
      </c>
      <c r="I15" s="4" t="s">
        <v>127</v>
      </c>
      <c r="J15" s="4" t="s">
        <v>37</v>
      </c>
      <c r="K15" s="4" t="s">
        <v>164</v>
      </c>
      <c r="L15" s="4" t="s">
        <v>138</v>
      </c>
      <c r="M15" s="4" t="s">
        <v>128</v>
      </c>
      <c r="N15" s="4" t="s">
        <v>41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</row>
    <row r="16" spans="1:40" ht="15" hidden="1" customHeight="1" x14ac:dyDescent="0.25">
      <c r="A16" s="4" t="str">
        <f>EB[[#This Row],[unit]] &amp; "#" &amp; EB[[#This Row],[indic_nrg]] &amp; "#" &amp; EB[[#This Row],[product]] &amp; "#" &amp; EB[[#This Row],[geo]]</f>
        <v>GWH#15_107034#6000#CZ</v>
      </c>
      <c r="B16" s="4" t="str">
        <f>VLOOKUP(EB[[#This Row],[product]],KS_DB[[product]:[KS]],5,FALSE)</f>
        <v>electricity</v>
      </c>
      <c r="C16" s="4" t="str">
        <f>VLOOKUP(EB[[#This Row],[product]],KS_DB[[product]:[KS]],6,FALSE)</f>
        <v>electricity</v>
      </c>
      <c r="D16" s="4">
        <f>VLOOKUP(EB[[#This Row],[product]],Carriers[],4,FALSE)</f>
        <v>1</v>
      </c>
      <c r="E16" s="4">
        <f>VLOOKUP(EB[[#This Row],[indic_nrg]],Indicators[],4,FALSE)</f>
        <v>0</v>
      </c>
      <c r="F16" s="4">
        <f>IFERROR(VLOOKUP(EB[[#This Row],[Source_carrier]],KS_DB[[product]:[KS]],6,FALSE),0)</f>
        <v>0</v>
      </c>
      <c r="G16" s="4" t="s">
        <v>135</v>
      </c>
      <c r="H16" s="4" t="s">
        <v>165</v>
      </c>
      <c r="I16" s="4" t="s">
        <v>127</v>
      </c>
      <c r="J16" s="4" t="s">
        <v>37</v>
      </c>
      <c r="K16" s="4" t="s">
        <v>166</v>
      </c>
      <c r="L16" s="4" t="s">
        <v>138</v>
      </c>
      <c r="M16" s="4" t="s">
        <v>128</v>
      </c>
      <c r="N16" s="4" t="s">
        <v>41</v>
      </c>
      <c r="O16" s="4">
        <v>1401</v>
      </c>
      <c r="P16" s="4">
        <v>1227</v>
      </c>
      <c r="Q16" s="4">
        <v>1530</v>
      </c>
      <c r="R16" s="4">
        <v>1495</v>
      </c>
      <c r="S16" s="4">
        <v>1663</v>
      </c>
      <c r="T16" s="4">
        <v>2130</v>
      </c>
      <c r="U16" s="4">
        <v>2279</v>
      </c>
      <c r="V16" s="4">
        <v>1896</v>
      </c>
      <c r="W16" s="4">
        <v>1687</v>
      </c>
      <c r="X16" s="4">
        <v>1819</v>
      </c>
      <c r="Y16" s="4">
        <v>1920</v>
      </c>
      <c r="Z16" s="4">
        <v>1916</v>
      </c>
      <c r="AA16" s="4">
        <v>2304</v>
      </c>
      <c r="AB16" s="4">
        <v>1423</v>
      </c>
      <c r="AC16" s="4">
        <v>2099</v>
      </c>
      <c r="AD16" s="4">
        <v>2477</v>
      </c>
      <c r="AE16" s="4">
        <v>2797</v>
      </c>
      <c r="AF16" s="4">
        <v>1957</v>
      </c>
      <c r="AG16" s="4">
        <v>1820</v>
      </c>
      <c r="AH16" s="4">
        <v>2412</v>
      </c>
      <c r="AI16" s="4">
        <v>2694</v>
      </c>
      <c r="AJ16" s="4">
        <v>2161</v>
      </c>
      <c r="AK16" s="4">
        <v>2337</v>
      </c>
      <c r="AL16" s="4">
        <v>3018</v>
      </c>
      <c r="AM16" s="4">
        <v>2397</v>
      </c>
      <c r="AN16" s="4">
        <v>2505</v>
      </c>
    </row>
    <row r="17" spans="1:40" ht="15" hidden="1" customHeight="1" x14ac:dyDescent="0.25">
      <c r="A17" s="4" t="str">
        <f>EB[[#This Row],[unit]] &amp; "#" &amp; EB[[#This Row],[indic_nrg]] &amp; "#" &amp; EB[[#This Row],[product]] &amp; "#" &amp; EB[[#This Row],[geo]]</f>
        <v>GWH#15_107035#6000#CZ</v>
      </c>
      <c r="B17" s="4" t="str">
        <f>VLOOKUP(EB[[#This Row],[product]],KS_DB[[product]:[KS]],5,FALSE)</f>
        <v>electricity</v>
      </c>
      <c r="C17" s="4" t="str">
        <f>VLOOKUP(EB[[#This Row],[product]],KS_DB[[product]:[KS]],6,FALSE)</f>
        <v>electricity</v>
      </c>
      <c r="D17" s="4">
        <f>VLOOKUP(EB[[#This Row],[product]],Carriers[],4,FALSE)</f>
        <v>1</v>
      </c>
      <c r="E17" s="4">
        <f>VLOOKUP(EB[[#This Row],[indic_nrg]],Indicators[],4,FALSE)</f>
        <v>0</v>
      </c>
      <c r="F17" s="4">
        <f>IFERROR(VLOOKUP(EB[[#This Row],[Source_carrier]],KS_DB[[product]:[KS]],6,FALSE),0)</f>
        <v>0</v>
      </c>
      <c r="G17" s="4" t="s">
        <v>135</v>
      </c>
      <c r="H17" s="4" t="s">
        <v>167</v>
      </c>
      <c r="I17" s="4" t="s">
        <v>127</v>
      </c>
      <c r="J17" s="4" t="s">
        <v>37</v>
      </c>
      <c r="K17" s="4" t="s">
        <v>168</v>
      </c>
      <c r="L17" s="4" t="s">
        <v>138</v>
      </c>
      <c r="M17" s="4" t="s">
        <v>128</v>
      </c>
      <c r="N17" s="4" t="s">
        <v>41</v>
      </c>
      <c r="O17" s="4">
        <v>48</v>
      </c>
      <c r="P17" s="4">
        <v>92</v>
      </c>
      <c r="Q17" s="4">
        <v>108</v>
      </c>
      <c r="R17" s="4">
        <v>101</v>
      </c>
      <c r="S17" s="4">
        <v>113</v>
      </c>
      <c r="T17" s="4">
        <v>144</v>
      </c>
      <c r="U17" s="4">
        <v>124</v>
      </c>
      <c r="V17" s="4">
        <v>184</v>
      </c>
      <c r="W17" s="4">
        <v>197</v>
      </c>
      <c r="X17" s="4">
        <v>397</v>
      </c>
      <c r="Y17" s="4">
        <v>393</v>
      </c>
      <c r="Z17" s="4">
        <v>551</v>
      </c>
      <c r="AA17" s="4">
        <v>541</v>
      </c>
      <c r="AB17" s="4">
        <v>371</v>
      </c>
      <c r="AC17" s="4">
        <v>463</v>
      </c>
      <c r="AD17" s="4">
        <v>550</v>
      </c>
      <c r="AE17" s="4">
        <v>460</v>
      </c>
      <c r="AF17" s="4">
        <v>566</v>
      </c>
      <c r="AG17" s="4">
        <v>556</v>
      </c>
      <c r="AH17" s="4">
        <v>570</v>
      </c>
      <c r="AI17" s="4">
        <v>686</v>
      </c>
      <c r="AJ17" s="4">
        <v>503</v>
      </c>
      <c r="AK17" s="4">
        <v>523</v>
      </c>
      <c r="AL17" s="4">
        <v>621</v>
      </c>
      <c r="AM17" s="4">
        <v>564</v>
      </c>
      <c r="AN17" s="4">
        <v>566</v>
      </c>
    </row>
    <row r="18" spans="1:40" ht="15" hidden="1" customHeight="1" x14ac:dyDescent="0.25">
      <c r="A18" s="4" t="str">
        <f>EB[[#This Row],[unit]] &amp; "#" &amp; EB[[#This Row],[indic_nrg]] &amp; "#" &amp; EB[[#This Row],[product]] &amp; "#" &amp; EB[[#This Row],[geo]]</f>
        <v>GWH#15_107036#6000#CZ</v>
      </c>
      <c r="B18" s="4" t="str">
        <f>VLOOKUP(EB[[#This Row],[product]],KS_DB[[product]:[KS]],5,FALSE)</f>
        <v>electricity</v>
      </c>
      <c r="C18" s="4" t="str">
        <f>VLOOKUP(EB[[#This Row],[product]],KS_DB[[product]:[KS]],6,FALSE)</f>
        <v>electricity</v>
      </c>
      <c r="D18" s="4">
        <f>VLOOKUP(EB[[#This Row],[product]],Carriers[],4,FALSE)</f>
        <v>1</v>
      </c>
      <c r="E18" s="4">
        <f>VLOOKUP(EB[[#This Row],[indic_nrg]],Indicators[],4,FALSE)</f>
        <v>0</v>
      </c>
      <c r="F18" s="4">
        <f>IFERROR(VLOOKUP(EB[[#This Row],[Source_carrier]],KS_DB[[product]:[KS]],6,FALSE),0)</f>
        <v>0</v>
      </c>
      <c r="G18" s="4" t="s">
        <v>135</v>
      </c>
      <c r="H18" s="4" t="s">
        <v>169</v>
      </c>
      <c r="I18" s="4" t="s">
        <v>127</v>
      </c>
      <c r="J18" s="4" t="s">
        <v>37</v>
      </c>
      <c r="K18" s="4" t="s">
        <v>170</v>
      </c>
      <c r="L18" s="4" t="s">
        <v>138</v>
      </c>
      <c r="M18" s="4" t="s">
        <v>128</v>
      </c>
      <c r="N18" s="4" t="s">
        <v>41</v>
      </c>
      <c r="O18" s="4">
        <v>288</v>
      </c>
      <c r="P18" s="4">
        <v>230</v>
      </c>
      <c r="Q18" s="4">
        <v>236</v>
      </c>
      <c r="R18" s="4">
        <v>227</v>
      </c>
      <c r="S18" s="4">
        <v>316</v>
      </c>
      <c r="T18" s="4">
        <v>272</v>
      </c>
      <c r="U18" s="4">
        <v>434</v>
      </c>
      <c r="V18" s="4">
        <v>381</v>
      </c>
      <c r="W18" s="4">
        <v>488</v>
      </c>
      <c r="X18" s="4">
        <v>535</v>
      </c>
      <c r="Y18" s="4">
        <v>555</v>
      </c>
      <c r="Z18" s="4">
        <v>413</v>
      </c>
      <c r="AA18" s="4">
        <v>353</v>
      </c>
      <c r="AB18" s="4">
        <v>411</v>
      </c>
      <c r="AC18" s="4">
        <v>543</v>
      </c>
      <c r="AD18" s="4">
        <v>647</v>
      </c>
      <c r="AE18" s="4">
        <v>707</v>
      </c>
      <c r="AF18" s="4">
        <v>434</v>
      </c>
      <c r="AG18" s="4">
        <v>352</v>
      </c>
      <c r="AH18" s="4">
        <v>553</v>
      </c>
      <c r="AI18" s="4">
        <v>591</v>
      </c>
      <c r="AJ18" s="4">
        <v>701</v>
      </c>
      <c r="AK18" s="4">
        <v>731</v>
      </c>
      <c r="AL18" s="4">
        <v>905</v>
      </c>
      <c r="AM18" s="4">
        <v>1052</v>
      </c>
      <c r="AN18" s="4">
        <v>1276</v>
      </c>
    </row>
    <row r="19" spans="1:40" ht="15" hidden="1" customHeight="1" x14ac:dyDescent="0.25">
      <c r="A19" s="4" t="str">
        <f>EB[[#This Row],[unit]] &amp; "#" &amp; EB[[#This Row],[indic_nrg]] &amp; "#" &amp; EB[[#This Row],[product]] &amp; "#" &amp; EB[[#This Row],[geo]]</f>
        <v>GWH#15_107037#6000#CZ</v>
      </c>
      <c r="B19" s="4" t="str">
        <f>VLOOKUP(EB[[#This Row],[product]],KS_DB[[product]:[KS]],5,FALSE)</f>
        <v>electricity</v>
      </c>
      <c r="C19" s="4" t="str">
        <f>VLOOKUP(EB[[#This Row],[product]],KS_DB[[product]:[KS]],6,FALSE)</f>
        <v>electricity</v>
      </c>
      <c r="D19" s="4">
        <f>VLOOKUP(EB[[#This Row],[product]],Carriers[],4,FALSE)</f>
        <v>1</v>
      </c>
      <c r="E19" s="4">
        <f>VLOOKUP(EB[[#This Row],[indic_nrg]],Indicators[],4,FALSE)</f>
        <v>0</v>
      </c>
      <c r="F19" s="4">
        <f>IFERROR(VLOOKUP(EB[[#This Row],[Source_carrier]],KS_DB[[product]:[KS]],6,FALSE),0)</f>
        <v>0</v>
      </c>
      <c r="G19" s="4" t="s">
        <v>135</v>
      </c>
      <c r="H19" s="4" t="s">
        <v>171</v>
      </c>
      <c r="I19" s="4" t="s">
        <v>127</v>
      </c>
      <c r="J19" s="4" t="s">
        <v>37</v>
      </c>
      <c r="K19" s="4" t="s">
        <v>172</v>
      </c>
      <c r="L19" s="4" t="s">
        <v>138</v>
      </c>
      <c r="M19" s="4" t="s">
        <v>128</v>
      </c>
      <c r="N19" s="4" t="s">
        <v>41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</row>
    <row r="20" spans="1:40" ht="15" hidden="1" customHeight="1" x14ac:dyDescent="0.25">
      <c r="A20" s="4" t="str">
        <f>EB[[#This Row],[unit]] &amp; "#" &amp; EB[[#This Row],[indic_nrg]] &amp; "#" &amp; EB[[#This Row],[product]] &amp; "#" &amp; EB[[#This Row],[geo]]</f>
        <v>GWH#15_107038#6000#CZ</v>
      </c>
      <c r="B20" s="4" t="str">
        <f>VLOOKUP(EB[[#This Row],[product]],KS_DB[[product]:[KS]],5,FALSE)</f>
        <v>electricity</v>
      </c>
      <c r="C20" s="4" t="str">
        <f>VLOOKUP(EB[[#This Row],[product]],KS_DB[[product]:[KS]],6,FALSE)</f>
        <v>electricity</v>
      </c>
      <c r="D20" s="4">
        <f>VLOOKUP(EB[[#This Row],[product]],Carriers[],4,FALSE)</f>
        <v>1</v>
      </c>
      <c r="E20" s="4" t="str">
        <f>VLOOKUP(EB[[#This Row],[indic_nrg]],Indicators[],4,FALSE)</f>
        <v>5550</v>
      </c>
      <c r="F20" s="4" t="str">
        <f>IFERROR(VLOOKUP(EB[[#This Row],[Source_carrier]],KS_DB[[product]:[KS]],6,FALSE),0)</f>
        <v>RES</v>
      </c>
      <c r="G20" s="4" t="s">
        <v>135</v>
      </c>
      <c r="H20" s="4" t="s">
        <v>173</v>
      </c>
      <c r="I20" s="4" t="s">
        <v>127</v>
      </c>
      <c r="J20" s="4" t="s">
        <v>37</v>
      </c>
      <c r="K20" s="4" t="s">
        <v>174</v>
      </c>
      <c r="L20" s="4" t="s">
        <v>138</v>
      </c>
      <c r="M20" s="4" t="s">
        <v>128</v>
      </c>
      <c r="N20" s="4" t="s">
        <v>41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</row>
    <row r="21" spans="1:40" ht="15" hidden="1" customHeight="1" x14ac:dyDescent="0.25">
      <c r="A21" s="4" t="str">
        <f>EB[[#This Row],[unit]] &amp; "#" &amp; EB[[#This Row],[indic_nrg]] &amp; "#" &amp; EB[[#This Row],[product]] &amp; "#" &amp; EB[[#This Row],[geo]]</f>
        <v>GWH#15_107039#6000#CZ</v>
      </c>
      <c r="B21" s="4" t="str">
        <f>VLOOKUP(EB[[#This Row],[product]],KS_DB[[product]:[KS]],5,FALSE)</f>
        <v>electricity</v>
      </c>
      <c r="C21" s="4" t="str">
        <f>VLOOKUP(EB[[#This Row],[product]],KS_DB[[product]:[KS]],6,FALSE)</f>
        <v>electricity</v>
      </c>
      <c r="D21" s="4">
        <f>VLOOKUP(EB[[#This Row],[product]],Carriers[],4,FALSE)</f>
        <v>1</v>
      </c>
      <c r="E21" s="4" t="str">
        <f>VLOOKUP(EB[[#This Row],[indic_nrg]],Indicators[],4,FALSE)</f>
        <v>5550</v>
      </c>
      <c r="F21" s="4" t="str">
        <f>IFERROR(VLOOKUP(EB[[#This Row],[Source_carrier]],KS_DB[[product]:[KS]],6,FALSE),0)</f>
        <v>RES</v>
      </c>
      <c r="G21" s="4" t="s">
        <v>135</v>
      </c>
      <c r="H21" s="4" t="s">
        <v>175</v>
      </c>
      <c r="I21" s="4" t="s">
        <v>127</v>
      </c>
      <c r="J21" s="4" t="s">
        <v>37</v>
      </c>
      <c r="K21" s="4" t="s">
        <v>176</v>
      </c>
      <c r="L21" s="4" t="s">
        <v>138</v>
      </c>
      <c r="M21" s="4" t="s">
        <v>128</v>
      </c>
      <c r="N21" s="4" t="s">
        <v>41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</row>
    <row r="22" spans="1:40" ht="15" hidden="1" customHeight="1" x14ac:dyDescent="0.25">
      <c r="A22" s="4" t="str">
        <f>EB[[#This Row],[unit]] &amp; "#" &amp; EB[[#This Row],[indic_nrg]] &amp; "#" &amp; EB[[#This Row],[product]] &amp; "#" &amp; EB[[#This Row],[geo]]</f>
        <v>GWH#15_107040#6000#CZ</v>
      </c>
      <c r="B22" s="4" t="str">
        <f>VLOOKUP(EB[[#This Row],[product]],KS_DB[[product]:[KS]],5,FALSE)</f>
        <v>electricity</v>
      </c>
      <c r="C22" s="4" t="str">
        <f>VLOOKUP(EB[[#This Row],[product]],KS_DB[[product]:[KS]],6,FALSE)</f>
        <v>electricity</v>
      </c>
      <c r="D22" s="4">
        <f>VLOOKUP(EB[[#This Row],[product]],Carriers[],4,FALSE)</f>
        <v>1</v>
      </c>
      <c r="E22" s="4" t="str">
        <f>VLOOKUP(EB[[#This Row],[indic_nrg]],Indicators[],4,FALSE)</f>
        <v>5550</v>
      </c>
      <c r="F22" s="4" t="str">
        <f>IFERROR(VLOOKUP(EB[[#This Row],[Source_carrier]],KS_DB[[product]:[KS]],6,FALSE),0)</f>
        <v>RES</v>
      </c>
      <c r="G22" s="4" t="s">
        <v>135</v>
      </c>
      <c r="H22" s="4" t="s">
        <v>177</v>
      </c>
      <c r="I22" s="4" t="s">
        <v>127</v>
      </c>
      <c r="J22" s="4" t="s">
        <v>37</v>
      </c>
      <c r="K22" s="4" t="s">
        <v>178</v>
      </c>
      <c r="L22" s="4" t="s">
        <v>138</v>
      </c>
      <c r="M22" s="4" t="s">
        <v>128</v>
      </c>
      <c r="N22" s="4" t="s">
        <v>41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</row>
    <row r="23" spans="1:40" ht="15" hidden="1" customHeight="1" x14ac:dyDescent="0.25">
      <c r="A23" s="4" t="str">
        <f>EB[[#This Row],[unit]] &amp; "#" &amp; EB[[#This Row],[indic_nrg]] &amp; "#" &amp; EB[[#This Row],[product]] &amp; "#" &amp; EB[[#This Row],[geo]]</f>
        <v>GWH#15_107041#6000#CZ</v>
      </c>
      <c r="B23" s="4" t="str">
        <f>VLOOKUP(EB[[#This Row],[product]],KS_DB[[product]:[KS]],5,FALSE)</f>
        <v>electricity</v>
      </c>
      <c r="C23" s="4" t="str">
        <f>VLOOKUP(EB[[#This Row],[product]],KS_DB[[product]:[KS]],6,FALSE)</f>
        <v>electricity</v>
      </c>
      <c r="D23" s="4">
        <f>VLOOKUP(EB[[#This Row],[product]],Carriers[],4,FALSE)</f>
        <v>1</v>
      </c>
      <c r="E23" s="4" t="str">
        <f>VLOOKUP(EB[[#This Row],[indic_nrg]],Indicators[],4,FALSE)</f>
        <v>5550</v>
      </c>
      <c r="F23" s="4" t="str">
        <f>IFERROR(VLOOKUP(EB[[#This Row],[Source_carrier]],KS_DB[[product]:[KS]],6,FALSE),0)</f>
        <v>RES</v>
      </c>
      <c r="G23" s="4" t="s">
        <v>135</v>
      </c>
      <c r="H23" s="4" t="s">
        <v>179</v>
      </c>
      <c r="I23" s="4" t="s">
        <v>127</v>
      </c>
      <c r="J23" s="4" t="s">
        <v>37</v>
      </c>
      <c r="K23" s="4" t="s">
        <v>180</v>
      </c>
      <c r="L23" s="4" t="s">
        <v>138</v>
      </c>
      <c r="M23" s="4" t="s">
        <v>128</v>
      </c>
      <c r="N23" s="4" t="s">
        <v>41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</row>
    <row r="24" spans="1:40" ht="15" hidden="1" customHeight="1" x14ac:dyDescent="0.25">
      <c r="A24" s="4" t="str">
        <f>EB[[#This Row],[unit]] &amp; "#" &amp; EB[[#This Row],[indic_nrg]] &amp; "#" &amp; EB[[#This Row],[product]] &amp; "#" &amp; EB[[#This Row],[geo]]</f>
        <v>GWH#15_107044#6000#CZ</v>
      </c>
      <c r="B24" s="4" t="str">
        <f>VLOOKUP(EB[[#This Row],[product]],KS_DB[[product]:[KS]],5,FALSE)</f>
        <v>electricity</v>
      </c>
      <c r="C24" s="4" t="str">
        <f>VLOOKUP(EB[[#This Row],[product]],KS_DB[[product]:[KS]],6,FALSE)</f>
        <v>electricity</v>
      </c>
      <c r="D24" s="4">
        <f>VLOOKUP(EB[[#This Row],[product]],Carriers[],4,FALSE)</f>
        <v>1</v>
      </c>
      <c r="E24" s="4" t="str">
        <f>VLOOKUP(EB[[#This Row],[indic_nrg]],Indicators[],4,FALSE)</f>
        <v>5535</v>
      </c>
      <c r="F24" s="4" t="str">
        <f>IFERROR(VLOOKUP(EB[[#This Row],[Source_carrier]],KS_DB[[product]:[KS]],6,FALSE),0)</f>
        <v>RES</v>
      </c>
      <c r="G24" s="4" t="s">
        <v>135</v>
      </c>
      <c r="H24" s="4" t="s">
        <v>181</v>
      </c>
      <c r="I24" s="4" t="s">
        <v>127</v>
      </c>
      <c r="J24" s="4" t="s">
        <v>37</v>
      </c>
      <c r="K24" s="4" t="s">
        <v>182</v>
      </c>
      <c r="L24" s="4" t="s">
        <v>138</v>
      </c>
      <c r="M24" s="4" t="s">
        <v>128</v>
      </c>
      <c r="N24" s="4" t="s">
        <v>41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</row>
    <row r="25" spans="1:40" ht="15" hidden="1" customHeight="1" x14ac:dyDescent="0.25">
      <c r="A25" s="4" t="str">
        <f>EB[[#This Row],[unit]] &amp; "#" &amp; EB[[#This Row],[indic_nrg]] &amp; "#" &amp; EB[[#This Row],[product]] &amp; "#" &amp; EB[[#This Row],[geo]]</f>
        <v>GWH#15_107045#6000#CZ</v>
      </c>
      <c r="B25" s="4" t="str">
        <f>VLOOKUP(EB[[#This Row],[product]],KS_DB[[product]:[KS]],5,FALSE)</f>
        <v>electricity</v>
      </c>
      <c r="C25" s="4" t="str">
        <f>VLOOKUP(EB[[#This Row],[product]],KS_DB[[product]:[KS]],6,FALSE)</f>
        <v>electricity</v>
      </c>
      <c r="D25" s="4">
        <f>VLOOKUP(EB[[#This Row],[product]],Carriers[],4,FALSE)</f>
        <v>1</v>
      </c>
      <c r="E25" s="4" t="str">
        <f>VLOOKUP(EB[[#This Row],[indic_nrg]],Indicators[],4,FALSE)</f>
        <v>5535</v>
      </c>
      <c r="F25" s="4" t="str">
        <f>IFERROR(VLOOKUP(EB[[#This Row],[Source_carrier]],KS_DB[[product]:[KS]],6,FALSE),0)</f>
        <v>RES</v>
      </c>
      <c r="G25" s="4" t="s">
        <v>135</v>
      </c>
      <c r="H25" s="4" t="s">
        <v>183</v>
      </c>
      <c r="I25" s="4" t="s">
        <v>127</v>
      </c>
      <c r="J25" s="4" t="s">
        <v>37</v>
      </c>
      <c r="K25" s="4" t="s">
        <v>184</v>
      </c>
      <c r="L25" s="4" t="s">
        <v>138</v>
      </c>
      <c r="M25" s="4" t="s">
        <v>128</v>
      </c>
      <c r="N25" s="4" t="s">
        <v>41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</row>
    <row r="26" spans="1:40" ht="15" hidden="1" customHeight="1" x14ac:dyDescent="0.25">
      <c r="A26" s="4" t="str">
        <f>EB[[#This Row],[unit]] &amp; "#" &amp; EB[[#This Row],[indic_nrg]] &amp; "#" &amp; EB[[#This Row],[product]] &amp; "#" &amp; EB[[#This Row],[geo]]</f>
        <v>GWH#15_107046#6000#CZ</v>
      </c>
      <c r="B26" s="4" t="str">
        <f>VLOOKUP(EB[[#This Row],[product]],KS_DB[[product]:[KS]],5,FALSE)</f>
        <v>electricity</v>
      </c>
      <c r="C26" s="4" t="str">
        <f>VLOOKUP(EB[[#This Row],[product]],KS_DB[[product]:[KS]],6,FALSE)</f>
        <v>electricity</v>
      </c>
      <c r="D26" s="4">
        <f>VLOOKUP(EB[[#This Row],[product]],Carriers[],4,FALSE)</f>
        <v>1</v>
      </c>
      <c r="E26" s="4" t="str">
        <f>VLOOKUP(EB[[#This Row],[indic_nrg]],Indicators[],4,FALSE)</f>
        <v>5520</v>
      </c>
      <c r="F26" s="4" t="str">
        <f>IFERROR(VLOOKUP(EB[[#This Row],[Source_carrier]],KS_DB[[product]:[KS]],6,FALSE),0)</f>
        <v>RES</v>
      </c>
      <c r="G26" s="4" t="s">
        <v>135</v>
      </c>
      <c r="H26" s="4" t="s">
        <v>185</v>
      </c>
      <c r="I26" s="4" t="s">
        <v>127</v>
      </c>
      <c r="J26" s="4" t="s">
        <v>37</v>
      </c>
      <c r="K26" s="4" t="s">
        <v>186</v>
      </c>
      <c r="L26" s="4" t="s">
        <v>138</v>
      </c>
      <c r="M26" s="4" t="s">
        <v>128</v>
      </c>
      <c r="N26" s="4" t="s">
        <v>41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2</v>
      </c>
      <c r="AB26" s="4">
        <v>5</v>
      </c>
      <c r="AC26" s="4">
        <v>10</v>
      </c>
      <c r="AD26" s="4">
        <v>21</v>
      </c>
      <c r="AE26" s="4">
        <v>49</v>
      </c>
      <c r="AF26" s="4">
        <v>125</v>
      </c>
      <c r="AG26" s="4">
        <v>245</v>
      </c>
      <c r="AH26" s="4">
        <v>288</v>
      </c>
      <c r="AI26" s="4">
        <v>335</v>
      </c>
      <c r="AJ26" s="4">
        <v>397</v>
      </c>
      <c r="AK26" s="4">
        <v>416</v>
      </c>
      <c r="AL26" s="4">
        <v>481</v>
      </c>
      <c r="AM26" s="4">
        <v>477</v>
      </c>
      <c r="AN26" s="4">
        <v>573</v>
      </c>
    </row>
    <row r="27" spans="1:40" ht="15" hidden="1" customHeight="1" x14ac:dyDescent="0.25">
      <c r="A27" s="4" t="str">
        <f>EB[[#This Row],[unit]] &amp; "#" &amp; EB[[#This Row],[indic_nrg]] &amp; "#" &amp; EB[[#This Row],[product]] &amp; "#" &amp; EB[[#This Row],[geo]]</f>
        <v>GWH#15_107047#6000#CZ</v>
      </c>
      <c r="B27" s="4" t="str">
        <f>VLOOKUP(EB[[#This Row],[product]],KS_DB[[product]:[KS]],5,FALSE)</f>
        <v>electricity</v>
      </c>
      <c r="C27" s="4" t="str">
        <f>VLOOKUP(EB[[#This Row],[product]],KS_DB[[product]:[KS]],6,FALSE)</f>
        <v>electricity</v>
      </c>
      <c r="D27" s="4">
        <f>VLOOKUP(EB[[#This Row],[product]],Carriers[],4,FALSE)</f>
        <v>1</v>
      </c>
      <c r="E27" s="4" t="str">
        <f>VLOOKUP(EB[[#This Row],[indic_nrg]],Indicators[],4,FALSE)</f>
        <v>5520</v>
      </c>
      <c r="F27" s="4" t="str">
        <f>IFERROR(VLOOKUP(EB[[#This Row],[Source_carrier]],KS_DB[[product]:[KS]],6,FALSE),0)</f>
        <v>RES</v>
      </c>
      <c r="G27" s="4" t="s">
        <v>135</v>
      </c>
      <c r="H27" s="4" t="s">
        <v>187</v>
      </c>
      <c r="I27" s="4" t="s">
        <v>127</v>
      </c>
      <c r="J27" s="4" t="s">
        <v>37</v>
      </c>
      <c r="K27" s="4" t="s">
        <v>188</v>
      </c>
      <c r="L27" s="4" t="s">
        <v>138</v>
      </c>
      <c r="M27" s="4" t="s">
        <v>128</v>
      </c>
      <c r="N27" s="4" t="s">
        <v>41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</row>
    <row r="28" spans="1:40" ht="15" hidden="1" customHeight="1" x14ac:dyDescent="0.25">
      <c r="A28" s="4" t="str">
        <f>EB[[#This Row],[unit]] &amp; "#" &amp; EB[[#This Row],[indic_nrg]] &amp; "#" &amp; EB[[#This Row],[product]] &amp; "#" &amp; EB[[#This Row],[geo]]</f>
        <v>GWH#15_107048#6000#CZ</v>
      </c>
      <c r="B28" s="4" t="str">
        <f>VLOOKUP(EB[[#This Row],[product]],KS_DB[[product]:[KS]],5,FALSE)</f>
        <v>electricity</v>
      </c>
      <c r="C28" s="4" t="str">
        <f>VLOOKUP(EB[[#This Row],[product]],KS_DB[[product]:[KS]],6,FALSE)</f>
        <v>electricity</v>
      </c>
      <c r="D28" s="4">
        <f>VLOOKUP(EB[[#This Row],[product]],Carriers[],4,FALSE)</f>
        <v>1</v>
      </c>
      <c r="E28" s="4">
        <f>VLOOKUP(EB[[#This Row],[indic_nrg]],Indicators[],4,FALSE)</f>
        <v>0</v>
      </c>
      <c r="F28" s="4">
        <f>IFERROR(VLOOKUP(EB[[#This Row],[Source_carrier]],KS_DB[[product]:[KS]],6,FALSE),0)</f>
        <v>0</v>
      </c>
      <c r="G28" s="4" t="s">
        <v>135</v>
      </c>
      <c r="H28" s="4" t="s">
        <v>189</v>
      </c>
      <c r="I28" s="4" t="s">
        <v>127</v>
      </c>
      <c r="J28" s="4" t="s">
        <v>37</v>
      </c>
      <c r="K28" s="4" t="s">
        <v>190</v>
      </c>
      <c r="L28" s="4" t="s">
        <v>138</v>
      </c>
      <c r="M28" s="4" t="s">
        <v>128</v>
      </c>
      <c r="N28" s="4" t="s">
        <v>41</v>
      </c>
      <c r="O28" s="4">
        <v>36628</v>
      </c>
      <c r="P28" s="4">
        <v>35499</v>
      </c>
      <c r="Q28" s="4">
        <v>33589</v>
      </c>
      <c r="R28" s="4">
        <v>32847</v>
      </c>
      <c r="S28" s="4">
        <v>31817</v>
      </c>
      <c r="T28" s="4">
        <v>32954</v>
      </c>
      <c r="U28" s="4">
        <v>33871</v>
      </c>
      <c r="V28" s="4">
        <v>34529</v>
      </c>
      <c r="W28" s="4">
        <v>34234</v>
      </c>
      <c r="X28" s="4">
        <v>32060</v>
      </c>
      <c r="Y28" s="4">
        <v>36944</v>
      </c>
      <c r="Z28" s="4">
        <v>36517</v>
      </c>
      <c r="AA28" s="4">
        <v>34633</v>
      </c>
      <c r="AB28" s="4">
        <v>35608</v>
      </c>
      <c r="AC28" s="4">
        <v>34627</v>
      </c>
      <c r="AD28" s="4">
        <v>33948</v>
      </c>
      <c r="AE28" s="4">
        <v>33985</v>
      </c>
      <c r="AF28" s="4">
        <v>39257</v>
      </c>
      <c r="AG28" s="4">
        <v>32972</v>
      </c>
      <c r="AH28" s="4">
        <v>31500</v>
      </c>
      <c r="AI28" s="4">
        <v>10150</v>
      </c>
      <c r="AJ28" s="4">
        <v>10290</v>
      </c>
      <c r="AK28" s="4">
        <v>9328</v>
      </c>
      <c r="AL28" s="4">
        <v>7931</v>
      </c>
      <c r="AM28" s="4">
        <v>7525</v>
      </c>
      <c r="AN28" s="4">
        <v>8649</v>
      </c>
    </row>
    <row r="29" spans="1:40" ht="15" hidden="1" customHeight="1" x14ac:dyDescent="0.25">
      <c r="A29" s="4" t="str">
        <f>EB[[#This Row],[unit]] &amp; "#" &amp; EB[[#This Row],[indic_nrg]] &amp; "#" &amp; EB[[#This Row],[product]] &amp; "#" &amp; EB[[#This Row],[geo]]</f>
        <v>GWH#15_107049#6000#CZ</v>
      </c>
      <c r="B29" s="4" t="str">
        <f>VLOOKUP(EB[[#This Row],[product]],KS_DB[[product]:[KS]],5,FALSE)</f>
        <v>electricity</v>
      </c>
      <c r="C29" s="4" t="str">
        <f>VLOOKUP(EB[[#This Row],[product]],KS_DB[[product]:[KS]],6,FALSE)</f>
        <v>electricity</v>
      </c>
      <c r="D29" s="4">
        <f>VLOOKUP(EB[[#This Row],[product]],Carriers[],4,FALSE)</f>
        <v>1</v>
      </c>
      <c r="E29" s="4">
        <f>VLOOKUP(EB[[#This Row],[indic_nrg]],Indicators[],4,FALSE)</f>
        <v>0</v>
      </c>
      <c r="F29" s="4">
        <f>IFERROR(VLOOKUP(EB[[#This Row],[Source_carrier]],KS_DB[[product]:[KS]],6,FALSE),0)</f>
        <v>0</v>
      </c>
      <c r="G29" s="4" t="s">
        <v>135</v>
      </c>
      <c r="H29" s="4" t="s">
        <v>191</v>
      </c>
      <c r="I29" s="4" t="s">
        <v>127</v>
      </c>
      <c r="J29" s="4" t="s">
        <v>37</v>
      </c>
      <c r="K29" s="4" t="s">
        <v>192</v>
      </c>
      <c r="L29" s="4" t="s">
        <v>138</v>
      </c>
      <c r="M29" s="4" t="s">
        <v>128</v>
      </c>
      <c r="N29" s="4" t="s">
        <v>41</v>
      </c>
      <c r="O29" s="4">
        <v>4620</v>
      </c>
      <c r="P29" s="4">
        <v>4752</v>
      </c>
      <c r="Q29" s="4">
        <v>4981</v>
      </c>
      <c r="R29" s="4">
        <v>5337</v>
      </c>
      <c r="S29" s="4">
        <v>5894</v>
      </c>
      <c r="T29" s="4">
        <v>7230</v>
      </c>
      <c r="U29" s="4">
        <v>7972</v>
      </c>
      <c r="V29" s="4">
        <v>8037</v>
      </c>
      <c r="W29" s="4">
        <v>8137</v>
      </c>
      <c r="X29" s="4">
        <v>9546</v>
      </c>
      <c r="Y29" s="4">
        <v>10535</v>
      </c>
      <c r="Z29" s="4">
        <v>11279</v>
      </c>
      <c r="AA29" s="4">
        <v>10915</v>
      </c>
      <c r="AB29" s="4">
        <v>10857</v>
      </c>
      <c r="AC29" s="4">
        <v>11474</v>
      </c>
      <c r="AD29" s="4">
        <v>11284</v>
      </c>
      <c r="AE29" s="4">
        <v>11270</v>
      </c>
      <c r="AF29" s="4">
        <v>11418</v>
      </c>
      <c r="AG29" s="4">
        <v>12358</v>
      </c>
      <c r="AH29" s="4">
        <v>11843</v>
      </c>
      <c r="AI29" s="4">
        <v>35770</v>
      </c>
      <c r="AJ29" s="4">
        <v>36276</v>
      </c>
      <c r="AK29" s="4">
        <v>34897</v>
      </c>
      <c r="AL29" s="4">
        <v>34021</v>
      </c>
      <c r="AM29" s="4">
        <v>34151</v>
      </c>
      <c r="AN29" s="4">
        <v>33778</v>
      </c>
    </row>
    <row r="30" spans="1:40" ht="15" hidden="1" customHeight="1" x14ac:dyDescent="0.25">
      <c r="A30" s="4" t="str">
        <f>EB[[#This Row],[unit]] &amp; "#" &amp; EB[[#This Row],[indic_nrg]] &amp; "#" &amp; EB[[#This Row],[product]] &amp; "#" &amp; EB[[#This Row],[geo]]</f>
        <v>GWH#15_107050#6000#CZ</v>
      </c>
      <c r="B30" s="4" t="str">
        <f>VLOOKUP(EB[[#This Row],[product]],KS_DB[[product]:[KS]],5,FALSE)</f>
        <v>electricity</v>
      </c>
      <c r="C30" s="4" t="str">
        <f>VLOOKUP(EB[[#This Row],[product]],KS_DB[[product]:[KS]],6,FALSE)</f>
        <v>electricity</v>
      </c>
      <c r="D30" s="4">
        <f>VLOOKUP(EB[[#This Row],[product]],Carriers[],4,FALSE)</f>
        <v>1</v>
      </c>
      <c r="E30" s="4">
        <f>VLOOKUP(EB[[#This Row],[indic_nrg]],Indicators[],4,FALSE)</f>
        <v>0</v>
      </c>
      <c r="F30" s="4">
        <f>IFERROR(VLOOKUP(EB[[#This Row],[Source_carrier]],KS_DB[[product]:[KS]],6,FALSE),0)</f>
        <v>0</v>
      </c>
      <c r="G30" s="4" t="s">
        <v>135</v>
      </c>
      <c r="H30" s="4" t="s">
        <v>193</v>
      </c>
      <c r="I30" s="4" t="s">
        <v>127</v>
      </c>
      <c r="J30" s="4" t="s">
        <v>37</v>
      </c>
      <c r="K30" s="4" t="s">
        <v>194</v>
      </c>
      <c r="L30" s="4" t="s">
        <v>138</v>
      </c>
      <c r="M30" s="4" t="s">
        <v>128</v>
      </c>
      <c r="N30" s="4" t="s">
        <v>41</v>
      </c>
      <c r="O30" s="4">
        <v>650</v>
      </c>
      <c r="P30" s="4">
        <v>400</v>
      </c>
      <c r="Q30" s="4">
        <v>439</v>
      </c>
      <c r="R30" s="4">
        <v>327</v>
      </c>
      <c r="S30" s="4">
        <v>535</v>
      </c>
      <c r="T30" s="4">
        <v>524</v>
      </c>
      <c r="U30" s="4">
        <v>746</v>
      </c>
      <c r="V30" s="4">
        <v>952</v>
      </c>
      <c r="W30" s="4">
        <v>1112</v>
      </c>
      <c r="X30" s="4">
        <v>1028</v>
      </c>
      <c r="Y30" s="4">
        <v>893</v>
      </c>
      <c r="Z30" s="4">
        <v>993</v>
      </c>
      <c r="AA30" s="4">
        <v>1009</v>
      </c>
      <c r="AB30" s="4">
        <v>792</v>
      </c>
      <c r="AC30" s="4">
        <v>720</v>
      </c>
      <c r="AD30" s="4">
        <v>681</v>
      </c>
      <c r="AE30" s="4">
        <v>827</v>
      </c>
      <c r="AF30" s="4">
        <v>729</v>
      </c>
      <c r="AG30" s="4">
        <v>734</v>
      </c>
      <c r="AH30" s="4">
        <v>567</v>
      </c>
      <c r="AI30" s="4">
        <v>36</v>
      </c>
      <c r="AJ30" s="4">
        <v>41</v>
      </c>
      <c r="AK30" s="4">
        <v>36</v>
      </c>
      <c r="AL30" s="4">
        <v>32</v>
      </c>
      <c r="AM30" s="4">
        <v>57</v>
      </c>
      <c r="AN30" s="4">
        <v>70</v>
      </c>
    </row>
    <row r="31" spans="1:40" ht="15" hidden="1" customHeight="1" x14ac:dyDescent="0.25">
      <c r="A31" s="4" t="str">
        <f>EB[[#This Row],[unit]] &amp; "#" &amp; EB[[#This Row],[indic_nrg]] &amp; "#" &amp; EB[[#This Row],[product]] &amp; "#" &amp; EB[[#This Row],[geo]]</f>
        <v>GWH#15_107051#6000#CZ</v>
      </c>
      <c r="B31" s="4" t="str">
        <f>VLOOKUP(EB[[#This Row],[product]],KS_DB[[product]:[KS]],5,FALSE)</f>
        <v>electricity</v>
      </c>
      <c r="C31" s="4" t="str">
        <f>VLOOKUP(EB[[#This Row],[product]],KS_DB[[product]:[KS]],6,FALSE)</f>
        <v>electricity</v>
      </c>
      <c r="D31" s="4">
        <f>VLOOKUP(EB[[#This Row],[product]],Carriers[],4,FALSE)</f>
        <v>1</v>
      </c>
      <c r="E31" s="4">
        <f>VLOOKUP(EB[[#This Row],[indic_nrg]],Indicators[],4,FALSE)</f>
        <v>0</v>
      </c>
      <c r="F31" s="4">
        <f>IFERROR(VLOOKUP(EB[[#This Row],[Source_carrier]],KS_DB[[product]:[KS]],6,FALSE),0)</f>
        <v>0</v>
      </c>
      <c r="G31" s="4" t="s">
        <v>135</v>
      </c>
      <c r="H31" s="4" t="s">
        <v>195</v>
      </c>
      <c r="I31" s="4" t="s">
        <v>127</v>
      </c>
      <c r="J31" s="4" t="s">
        <v>37</v>
      </c>
      <c r="K31" s="4" t="s">
        <v>196</v>
      </c>
      <c r="L31" s="4" t="s">
        <v>138</v>
      </c>
      <c r="M31" s="4" t="s">
        <v>128</v>
      </c>
      <c r="N31" s="4" t="s">
        <v>41</v>
      </c>
      <c r="O31" s="4">
        <v>6627</v>
      </c>
      <c r="P31" s="4">
        <v>6426</v>
      </c>
      <c r="Q31" s="4">
        <v>6396</v>
      </c>
      <c r="R31" s="4">
        <v>6147</v>
      </c>
      <c r="S31" s="4">
        <v>5706</v>
      </c>
      <c r="T31" s="4">
        <v>5635</v>
      </c>
      <c r="U31" s="4">
        <v>6415</v>
      </c>
      <c r="V31" s="4">
        <v>6506</v>
      </c>
      <c r="W31" s="4">
        <v>6567</v>
      </c>
      <c r="X31" s="4">
        <v>6487</v>
      </c>
      <c r="Y31" s="4">
        <v>9190</v>
      </c>
      <c r="Z31" s="4">
        <v>8642</v>
      </c>
      <c r="AA31" s="4">
        <v>8206</v>
      </c>
      <c r="AB31" s="4">
        <v>8299</v>
      </c>
      <c r="AC31" s="4">
        <v>8614</v>
      </c>
      <c r="AD31" s="4">
        <v>8888</v>
      </c>
      <c r="AE31" s="4">
        <v>8925</v>
      </c>
      <c r="AF31" s="4">
        <v>7971</v>
      </c>
      <c r="AG31" s="4">
        <v>8397</v>
      </c>
      <c r="AH31" s="4">
        <v>7708</v>
      </c>
      <c r="AI31" s="4">
        <v>7533</v>
      </c>
      <c r="AJ31" s="4">
        <v>7260</v>
      </c>
      <c r="AK31" s="4">
        <v>7334</v>
      </c>
      <c r="AL31" s="4">
        <v>7956</v>
      </c>
      <c r="AM31" s="4">
        <v>8441</v>
      </c>
      <c r="AN31" s="4">
        <v>8566</v>
      </c>
    </row>
    <row r="32" spans="1:40" ht="15" hidden="1" customHeight="1" x14ac:dyDescent="0.25">
      <c r="A32" s="4" t="str">
        <f>EB[[#This Row],[unit]] &amp; "#" &amp; EB[[#This Row],[indic_nrg]] &amp; "#" &amp; EB[[#This Row],[product]] &amp; "#" &amp; EB[[#This Row],[geo]]</f>
        <v>GWH#15_107052#6000#CZ</v>
      </c>
      <c r="B32" s="4" t="str">
        <f>VLOOKUP(EB[[#This Row],[product]],KS_DB[[product]:[KS]],5,FALSE)</f>
        <v>electricity</v>
      </c>
      <c r="C32" s="4" t="str">
        <f>VLOOKUP(EB[[#This Row],[product]],KS_DB[[product]:[KS]],6,FALSE)</f>
        <v>electricity</v>
      </c>
      <c r="D32" s="4">
        <f>VLOOKUP(EB[[#This Row],[product]],Carriers[],4,FALSE)</f>
        <v>1</v>
      </c>
      <c r="E32" s="4">
        <f>VLOOKUP(EB[[#This Row],[indic_nrg]],Indicators[],4,FALSE)</f>
        <v>0</v>
      </c>
      <c r="F32" s="4">
        <f>IFERROR(VLOOKUP(EB[[#This Row],[Source_carrier]],KS_DB[[product]:[KS]],6,FALSE),0)</f>
        <v>0</v>
      </c>
      <c r="G32" s="4" t="s">
        <v>135</v>
      </c>
      <c r="H32" s="4" t="s">
        <v>197</v>
      </c>
      <c r="I32" s="4" t="s">
        <v>127</v>
      </c>
      <c r="J32" s="4" t="s">
        <v>37</v>
      </c>
      <c r="K32" s="4" t="s">
        <v>198</v>
      </c>
      <c r="L32" s="4" t="s">
        <v>138</v>
      </c>
      <c r="M32" s="4" t="s">
        <v>128</v>
      </c>
      <c r="N32" s="4" t="s">
        <v>41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</row>
    <row r="33" spans="1:40" ht="15" hidden="1" customHeight="1" x14ac:dyDescent="0.25">
      <c r="A33" s="4" t="str">
        <f>EB[[#This Row],[unit]] &amp; "#" &amp; EB[[#This Row],[indic_nrg]] &amp; "#" &amp; EB[[#This Row],[product]] &amp; "#" &amp; EB[[#This Row],[geo]]</f>
        <v>GWH#15_107053#6000#CZ</v>
      </c>
      <c r="B33" s="4" t="str">
        <f>VLOOKUP(EB[[#This Row],[product]],KS_DB[[product]:[KS]],5,FALSE)</f>
        <v>electricity</v>
      </c>
      <c r="C33" s="4" t="str">
        <f>VLOOKUP(EB[[#This Row],[product]],KS_DB[[product]:[KS]],6,FALSE)</f>
        <v>electricity</v>
      </c>
      <c r="D33" s="4">
        <f>VLOOKUP(EB[[#This Row],[product]],Carriers[],4,FALSE)</f>
        <v>1</v>
      </c>
      <c r="E33" s="4">
        <f>VLOOKUP(EB[[#This Row],[indic_nrg]],Indicators[],4,FALSE)</f>
        <v>0</v>
      </c>
      <c r="F33" s="4">
        <f>IFERROR(VLOOKUP(EB[[#This Row],[Source_carrier]],KS_DB[[product]:[KS]],6,FALSE),0)</f>
        <v>0</v>
      </c>
      <c r="G33" s="4" t="s">
        <v>135</v>
      </c>
      <c r="H33" s="4" t="s">
        <v>199</v>
      </c>
      <c r="I33" s="4" t="s">
        <v>127</v>
      </c>
      <c r="J33" s="4" t="s">
        <v>37</v>
      </c>
      <c r="K33" s="4" t="s">
        <v>200</v>
      </c>
      <c r="L33" s="4" t="s">
        <v>138</v>
      </c>
      <c r="M33" s="4" t="s">
        <v>128</v>
      </c>
      <c r="N33" s="4" t="s">
        <v>41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1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9</v>
      </c>
      <c r="AN33" s="4">
        <v>1</v>
      </c>
    </row>
    <row r="34" spans="1:40" ht="15" hidden="1" customHeight="1" x14ac:dyDescent="0.25">
      <c r="A34" s="4" t="str">
        <f>EB[[#This Row],[unit]] &amp; "#" &amp; EB[[#This Row],[indic_nrg]] &amp; "#" &amp; EB[[#This Row],[product]] &amp; "#" &amp; EB[[#This Row],[geo]]</f>
        <v>GWH#15_107054#6000#CZ</v>
      </c>
      <c r="B34" s="4" t="str">
        <f>VLOOKUP(EB[[#This Row],[product]],KS_DB[[product]:[KS]],5,FALSE)</f>
        <v>electricity</v>
      </c>
      <c r="C34" s="4" t="str">
        <f>VLOOKUP(EB[[#This Row],[product]],KS_DB[[product]:[KS]],6,FALSE)</f>
        <v>electricity</v>
      </c>
      <c r="D34" s="4">
        <f>VLOOKUP(EB[[#This Row],[product]],Carriers[],4,FALSE)</f>
        <v>1</v>
      </c>
      <c r="E34" s="4">
        <f>VLOOKUP(EB[[#This Row],[indic_nrg]],Indicators[],4,FALSE)</f>
        <v>0</v>
      </c>
      <c r="F34" s="4">
        <f>IFERROR(VLOOKUP(EB[[#This Row],[Source_carrier]],KS_DB[[product]:[KS]],6,FALSE),0)</f>
        <v>0</v>
      </c>
      <c r="G34" s="4" t="s">
        <v>135</v>
      </c>
      <c r="H34" s="4" t="s">
        <v>201</v>
      </c>
      <c r="I34" s="4" t="s">
        <v>127</v>
      </c>
      <c r="J34" s="4" t="s">
        <v>37</v>
      </c>
      <c r="K34" s="4" t="s">
        <v>202</v>
      </c>
      <c r="L34" s="4" t="s">
        <v>138</v>
      </c>
      <c r="M34" s="4" t="s">
        <v>128</v>
      </c>
      <c r="N34" s="4" t="s">
        <v>41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</row>
    <row r="35" spans="1:40" ht="15" hidden="1" customHeight="1" x14ac:dyDescent="0.25">
      <c r="A35" s="4" t="str">
        <f>EB[[#This Row],[unit]] &amp; "#" &amp; EB[[#This Row],[indic_nrg]] &amp; "#" &amp; EB[[#This Row],[product]] &amp; "#" &amp; EB[[#This Row],[geo]]</f>
        <v>GWH#15_107055#6000#CZ</v>
      </c>
      <c r="B35" s="4" t="str">
        <f>VLOOKUP(EB[[#This Row],[product]],KS_DB[[product]:[KS]],5,FALSE)</f>
        <v>electricity</v>
      </c>
      <c r="C35" s="4" t="str">
        <f>VLOOKUP(EB[[#This Row],[product]],KS_DB[[product]:[KS]],6,FALSE)</f>
        <v>electricity</v>
      </c>
      <c r="D35" s="4">
        <f>VLOOKUP(EB[[#This Row],[product]],Carriers[],4,FALSE)</f>
        <v>1</v>
      </c>
      <c r="E35" s="4">
        <f>VLOOKUP(EB[[#This Row],[indic_nrg]],Indicators[],4,FALSE)</f>
        <v>0</v>
      </c>
      <c r="F35" s="4">
        <f>IFERROR(VLOOKUP(EB[[#This Row],[Source_carrier]],KS_DB[[product]:[KS]],6,FALSE),0)</f>
        <v>0</v>
      </c>
      <c r="G35" s="4" t="s">
        <v>135</v>
      </c>
      <c r="H35" s="4" t="s">
        <v>203</v>
      </c>
      <c r="I35" s="4" t="s">
        <v>127</v>
      </c>
      <c r="J35" s="4" t="s">
        <v>37</v>
      </c>
      <c r="K35" s="4" t="s">
        <v>204</v>
      </c>
      <c r="L35" s="4" t="s">
        <v>138</v>
      </c>
      <c r="M35" s="4" t="s">
        <v>128</v>
      </c>
      <c r="N35" s="4" t="s">
        <v>41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25</v>
      </c>
      <c r="AJ35" s="4">
        <v>28</v>
      </c>
      <c r="AK35" s="4">
        <v>22</v>
      </c>
      <c r="AL35" s="4">
        <v>25</v>
      </c>
      <c r="AM35" s="4">
        <v>27</v>
      </c>
      <c r="AN35" s="4">
        <v>27</v>
      </c>
    </row>
    <row r="36" spans="1:40" ht="15" hidden="1" customHeight="1" x14ac:dyDescent="0.25">
      <c r="A36" s="4" t="str">
        <f>EB[[#This Row],[unit]] &amp; "#" &amp; EB[[#This Row],[indic_nrg]] &amp; "#" &amp; EB[[#This Row],[product]] &amp; "#" &amp; EB[[#This Row],[geo]]</f>
        <v>GWH#15_107056#6000#CZ</v>
      </c>
      <c r="B36" s="4" t="str">
        <f>VLOOKUP(EB[[#This Row],[product]],KS_DB[[product]:[KS]],5,FALSE)</f>
        <v>electricity</v>
      </c>
      <c r="C36" s="4" t="str">
        <f>VLOOKUP(EB[[#This Row],[product]],KS_DB[[product]:[KS]],6,FALSE)</f>
        <v>electricity</v>
      </c>
      <c r="D36" s="4">
        <f>VLOOKUP(EB[[#This Row],[product]],Carriers[],4,FALSE)</f>
        <v>1</v>
      </c>
      <c r="E36" s="4">
        <f>VLOOKUP(EB[[#This Row],[indic_nrg]],Indicators[],4,FALSE)</f>
        <v>0</v>
      </c>
      <c r="F36" s="4">
        <f>IFERROR(VLOOKUP(EB[[#This Row],[Source_carrier]],KS_DB[[product]:[KS]],6,FALSE),0)</f>
        <v>0</v>
      </c>
      <c r="G36" s="4" t="s">
        <v>135</v>
      </c>
      <c r="H36" s="4" t="s">
        <v>205</v>
      </c>
      <c r="I36" s="4" t="s">
        <v>127</v>
      </c>
      <c r="J36" s="4" t="s">
        <v>37</v>
      </c>
      <c r="K36" s="4" t="s">
        <v>206</v>
      </c>
      <c r="L36" s="4" t="s">
        <v>138</v>
      </c>
      <c r="M36" s="4" t="s">
        <v>128</v>
      </c>
      <c r="N36" s="4" t="s">
        <v>41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</row>
    <row r="37" spans="1:40" ht="15" hidden="1" customHeight="1" x14ac:dyDescent="0.25">
      <c r="A37" s="4" t="str">
        <f>EB[[#This Row],[unit]] &amp; "#" &amp; EB[[#This Row],[indic_nrg]] &amp; "#" &amp; EB[[#This Row],[product]] &amp; "#" &amp; EB[[#This Row],[geo]]</f>
        <v>GWH#15_107057#6000#CZ</v>
      </c>
      <c r="B37" s="4" t="str">
        <f>VLOOKUP(EB[[#This Row],[product]],KS_DB[[product]:[KS]],5,FALSE)</f>
        <v>electricity</v>
      </c>
      <c r="C37" s="4" t="str">
        <f>VLOOKUP(EB[[#This Row],[product]],KS_DB[[product]:[KS]],6,FALSE)</f>
        <v>electricity</v>
      </c>
      <c r="D37" s="4">
        <f>VLOOKUP(EB[[#This Row],[product]],Carriers[],4,FALSE)</f>
        <v>1</v>
      </c>
      <c r="E37" s="4">
        <f>VLOOKUP(EB[[#This Row],[indic_nrg]],Indicators[],4,FALSE)</f>
        <v>0</v>
      </c>
      <c r="F37" s="4">
        <f>IFERROR(VLOOKUP(EB[[#This Row],[Source_carrier]],KS_DB[[product]:[KS]],6,FALSE),0)</f>
        <v>0</v>
      </c>
      <c r="G37" s="4" t="s">
        <v>135</v>
      </c>
      <c r="H37" s="4" t="s">
        <v>207</v>
      </c>
      <c r="I37" s="4" t="s">
        <v>127</v>
      </c>
      <c r="J37" s="4" t="s">
        <v>37</v>
      </c>
      <c r="K37" s="4" t="s">
        <v>208</v>
      </c>
      <c r="L37" s="4" t="s">
        <v>138</v>
      </c>
      <c r="M37" s="4" t="s">
        <v>128</v>
      </c>
      <c r="N37" s="4" t="s">
        <v>41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60</v>
      </c>
      <c r="AJ37" s="4">
        <v>56</v>
      </c>
      <c r="AK37" s="4">
        <v>52</v>
      </c>
      <c r="AL37" s="4">
        <v>50</v>
      </c>
      <c r="AM37" s="4">
        <v>52</v>
      </c>
      <c r="AN37" s="4">
        <v>52</v>
      </c>
    </row>
    <row r="38" spans="1:40" ht="15" hidden="1" customHeight="1" x14ac:dyDescent="0.25">
      <c r="A38" s="4" t="str">
        <f>EB[[#This Row],[unit]] &amp; "#" &amp; EB[[#This Row],[indic_nrg]] &amp; "#" &amp; EB[[#This Row],[product]] &amp; "#" &amp; EB[[#This Row],[geo]]</f>
        <v>GWH#16_107130#6000#CZ</v>
      </c>
      <c r="B38" s="4" t="str">
        <f>VLOOKUP(EB[[#This Row],[product]],KS_DB[[product]:[KS]],5,FALSE)</f>
        <v>electricity</v>
      </c>
      <c r="C38" s="4" t="str">
        <f>VLOOKUP(EB[[#This Row],[product]],KS_DB[[product]:[KS]],6,FALSE)</f>
        <v>electricity</v>
      </c>
      <c r="D38" s="4">
        <f>VLOOKUP(EB[[#This Row],[product]],Carriers[],4,FALSE)</f>
        <v>1</v>
      </c>
      <c r="E38" s="4">
        <f>VLOOKUP(EB[[#This Row],[indic_nrg]],Indicators[],4,FALSE)</f>
        <v>0</v>
      </c>
      <c r="F38" s="4">
        <f>IFERROR(VLOOKUP(EB[[#This Row],[Source_carrier]],KS_DB[[product]:[KS]],6,FALSE),0)</f>
        <v>0</v>
      </c>
      <c r="G38" s="4" t="s">
        <v>135</v>
      </c>
      <c r="H38" s="4" t="s">
        <v>209</v>
      </c>
      <c r="I38" s="4" t="s">
        <v>127</v>
      </c>
      <c r="J38" s="4" t="s">
        <v>37</v>
      </c>
      <c r="K38" s="4" t="s">
        <v>210</v>
      </c>
      <c r="L38" s="4" t="s">
        <v>138</v>
      </c>
      <c r="M38" s="4" t="s">
        <v>128</v>
      </c>
      <c r="N38" s="4" t="s">
        <v>41</v>
      </c>
      <c r="O38" s="4">
        <v>11767</v>
      </c>
      <c r="P38" s="4">
        <v>11378</v>
      </c>
      <c r="Q38" s="4">
        <v>11488</v>
      </c>
      <c r="R38" s="4">
        <v>11842</v>
      </c>
      <c r="S38" s="4">
        <v>12149</v>
      </c>
      <c r="T38" s="4">
        <v>11434</v>
      </c>
      <c r="U38" s="4">
        <v>12049</v>
      </c>
      <c r="V38" s="4">
        <v>11720</v>
      </c>
      <c r="W38" s="4">
        <v>12352</v>
      </c>
      <c r="X38" s="4">
        <v>12525</v>
      </c>
      <c r="Y38" s="4">
        <v>12709</v>
      </c>
      <c r="Z38" s="4">
        <v>13778</v>
      </c>
      <c r="AA38" s="4">
        <v>17583</v>
      </c>
      <c r="AB38" s="4">
        <v>24365</v>
      </c>
      <c r="AC38" s="4">
        <v>24816</v>
      </c>
      <c r="AD38" s="4">
        <v>23255</v>
      </c>
      <c r="AE38" s="4">
        <v>24499</v>
      </c>
      <c r="AF38" s="4">
        <v>24624</v>
      </c>
      <c r="AG38" s="4">
        <v>25015</v>
      </c>
      <c r="AH38" s="4">
        <v>25665</v>
      </c>
      <c r="AI38" s="4">
        <v>26346</v>
      </c>
      <c r="AJ38" s="4">
        <v>26602</v>
      </c>
      <c r="AK38" s="4">
        <v>28603</v>
      </c>
      <c r="AL38" s="4">
        <v>29001</v>
      </c>
      <c r="AM38" s="4">
        <v>28633</v>
      </c>
      <c r="AN38" s="4">
        <v>25335</v>
      </c>
    </row>
    <row r="39" spans="1:40" ht="15" hidden="1" customHeight="1" x14ac:dyDescent="0.25">
      <c r="A39" s="4" t="str">
        <f>EB[[#This Row],[unit]] &amp; "#" &amp; EB[[#This Row],[indic_nrg]] &amp; "#" &amp; EB[[#This Row],[product]] &amp; "#" &amp; EB[[#This Row],[geo]]</f>
        <v>GWH#16_107131#6000#CZ</v>
      </c>
      <c r="B39" s="4" t="str">
        <f>VLOOKUP(EB[[#This Row],[product]],KS_DB[[product]:[KS]],5,FALSE)</f>
        <v>electricity</v>
      </c>
      <c r="C39" s="4" t="str">
        <f>VLOOKUP(EB[[#This Row],[product]],KS_DB[[product]:[KS]],6,FALSE)</f>
        <v>electricity</v>
      </c>
      <c r="D39" s="4">
        <f>VLOOKUP(EB[[#This Row],[product]],Carriers[],4,FALSE)</f>
        <v>1</v>
      </c>
      <c r="E39" s="4">
        <f>VLOOKUP(EB[[#This Row],[indic_nrg]],Indicators[],4,FALSE)</f>
        <v>0</v>
      </c>
      <c r="F39" s="4">
        <f>IFERROR(VLOOKUP(EB[[#This Row],[Source_carrier]],KS_DB[[product]:[KS]],6,FALSE),0)</f>
        <v>0</v>
      </c>
      <c r="G39" s="4" t="s">
        <v>135</v>
      </c>
      <c r="H39" s="4" t="s">
        <v>211</v>
      </c>
      <c r="I39" s="4" t="s">
        <v>127</v>
      </c>
      <c r="J39" s="4" t="s">
        <v>37</v>
      </c>
      <c r="K39" s="4" t="s">
        <v>212</v>
      </c>
      <c r="L39" s="4" t="s">
        <v>138</v>
      </c>
      <c r="M39" s="4" t="s">
        <v>128</v>
      </c>
      <c r="N39" s="4" t="s">
        <v>41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</row>
    <row r="40" spans="1:40" ht="15" hidden="1" customHeight="1" x14ac:dyDescent="0.25">
      <c r="A40" s="4" t="str">
        <f>EB[[#This Row],[unit]] &amp; "#" &amp; EB[[#This Row],[indic_nrg]] &amp; "#" &amp; EB[[#This Row],[product]] &amp; "#" &amp; EB[[#This Row],[geo]]</f>
        <v>GWH#16_107132#6000#CZ</v>
      </c>
      <c r="B40" s="4" t="str">
        <f>VLOOKUP(EB[[#This Row],[product]],KS_DB[[product]:[KS]],5,FALSE)</f>
        <v>electricity</v>
      </c>
      <c r="C40" s="4" t="str">
        <f>VLOOKUP(EB[[#This Row],[product]],KS_DB[[product]:[KS]],6,FALSE)</f>
        <v>electricity</v>
      </c>
      <c r="D40" s="4">
        <f>VLOOKUP(EB[[#This Row],[product]],Carriers[],4,FALSE)</f>
        <v>1</v>
      </c>
      <c r="E40" s="4">
        <f>VLOOKUP(EB[[#This Row],[indic_nrg]],Indicators[],4,FALSE)</f>
        <v>0</v>
      </c>
      <c r="F40" s="4">
        <f>IFERROR(VLOOKUP(EB[[#This Row],[Source_carrier]],KS_DB[[product]:[KS]],6,FALSE),0)</f>
        <v>0</v>
      </c>
      <c r="G40" s="4" t="s">
        <v>135</v>
      </c>
      <c r="H40" s="4" t="s">
        <v>213</v>
      </c>
      <c r="I40" s="4" t="s">
        <v>127</v>
      </c>
      <c r="J40" s="4" t="s">
        <v>37</v>
      </c>
      <c r="K40" s="4" t="s">
        <v>214</v>
      </c>
      <c r="L40" s="4" t="s">
        <v>138</v>
      </c>
      <c r="M40" s="4" t="s">
        <v>128</v>
      </c>
      <c r="N40" s="4" t="s">
        <v>41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</row>
    <row r="41" spans="1:40" ht="15" hidden="1" customHeight="1" x14ac:dyDescent="0.25">
      <c r="A41" s="4" t="str">
        <f>EB[[#This Row],[unit]] &amp; "#" &amp; EB[[#This Row],[indic_nrg]] &amp; "#" &amp; EB[[#This Row],[product]] &amp; "#" &amp; EB[[#This Row],[geo]]</f>
        <v>GWH#16_107133#6000#CZ</v>
      </c>
      <c r="B41" s="4" t="str">
        <f>VLOOKUP(EB[[#This Row],[product]],KS_DB[[product]:[KS]],5,FALSE)</f>
        <v>electricity</v>
      </c>
      <c r="C41" s="4" t="str">
        <f>VLOOKUP(EB[[#This Row],[product]],KS_DB[[product]:[KS]],6,FALSE)</f>
        <v>electricity</v>
      </c>
      <c r="D41" s="4">
        <f>VLOOKUP(EB[[#This Row],[product]],Carriers[],4,FALSE)</f>
        <v>1</v>
      </c>
      <c r="E41" s="4">
        <f>VLOOKUP(EB[[#This Row],[indic_nrg]],Indicators[],4,FALSE)</f>
        <v>0</v>
      </c>
      <c r="F41" s="4">
        <f>IFERROR(VLOOKUP(EB[[#This Row],[Source_carrier]],KS_DB[[product]:[KS]],6,FALSE),0)</f>
        <v>0</v>
      </c>
      <c r="G41" s="4" t="s">
        <v>135</v>
      </c>
      <c r="H41" s="4" t="s">
        <v>215</v>
      </c>
      <c r="I41" s="4" t="s">
        <v>127</v>
      </c>
      <c r="J41" s="4" t="s">
        <v>37</v>
      </c>
      <c r="K41" s="4" t="s">
        <v>216</v>
      </c>
      <c r="L41" s="4" t="s">
        <v>138</v>
      </c>
      <c r="M41" s="4" t="s">
        <v>128</v>
      </c>
      <c r="N41" s="4" t="s">
        <v>41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</row>
    <row r="42" spans="1:40" ht="15" hidden="1" customHeight="1" x14ac:dyDescent="0.25">
      <c r="A42" s="4" t="str">
        <f>EB[[#This Row],[unit]] &amp; "#" &amp; EB[[#This Row],[indic_nrg]] &amp; "#" &amp; EB[[#This Row],[product]] &amp; "#" &amp; EB[[#This Row],[geo]]</f>
        <v>GWH#16_107134#6000#CZ</v>
      </c>
      <c r="B42" s="4" t="str">
        <f>VLOOKUP(EB[[#This Row],[product]],KS_DB[[product]:[KS]],5,FALSE)</f>
        <v>electricity</v>
      </c>
      <c r="C42" s="4" t="str">
        <f>VLOOKUP(EB[[#This Row],[product]],KS_DB[[product]:[KS]],6,FALSE)</f>
        <v>electricity</v>
      </c>
      <c r="D42" s="4">
        <f>VLOOKUP(EB[[#This Row],[product]],Carriers[],4,FALSE)</f>
        <v>1</v>
      </c>
      <c r="E42" s="4">
        <f>VLOOKUP(EB[[#This Row],[indic_nrg]],Indicators[],4,FALSE)</f>
        <v>0</v>
      </c>
      <c r="F42" s="4">
        <f>IFERROR(VLOOKUP(EB[[#This Row],[Source_carrier]],KS_DB[[product]:[KS]],6,FALSE),0)</f>
        <v>0</v>
      </c>
      <c r="G42" s="4" t="s">
        <v>135</v>
      </c>
      <c r="H42" s="4" t="s">
        <v>217</v>
      </c>
      <c r="I42" s="4" t="s">
        <v>127</v>
      </c>
      <c r="J42" s="4" t="s">
        <v>37</v>
      </c>
      <c r="K42" s="4" t="s">
        <v>218</v>
      </c>
      <c r="L42" s="4" t="s">
        <v>138</v>
      </c>
      <c r="M42" s="4" t="s">
        <v>128</v>
      </c>
      <c r="N42" s="4" t="s">
        <v>41</v>
      </c>
      <c r="O42" s="4">
        <v>1393</v>
      </c>
      <c r="P42" s="4">
        <v>1217</v>
      </c>
      <c r="Q42" s="4">
        <v>1520</v>
      </c>
      <c r="R42" s="4">
        <v>1486</v>
      </c>
      <c r="S42" s="4">
        <v>1653</v>
      </c>
      <c r="T42" s="4">
        <v>2120</v>
      </c>
      <c r="U42" s="4">
        <v>2270</v>
      </c>
      <c r="V42" s="4">
        <v>1883</v>
      </c>
      <c r="W42" s="4">
        <v>1679</v>
      </c>
      <c r="X42" s="4">
        <v>1808</v>
      </c>
      <c r="Y42" s="4">
        <v>1910</v>
      </c>
      <c r="Z42" s="4">
        <v>1908</v>
      </c>
      <c r="AA42" s="4">
        <v>2294</v>
      </c>
      <c r="AB42" s="4">
        <v>1414</v>
      </c>
      <c r="AC42" s="4">
        <v>2090</v>
      </c>
      <c r="AD42" s="4">
        <v>2466</v>
      </c>
      <c r="AE42" s="4">
        <v>2787</v>
      </c>
      <c r="AF42" s="4">
        <v>1949</v>
      </c>
      <c r="AG42" s="4">
        <v>1811</v>
      </c>
      <c r="AH42" s="4">
        <v>2402</v>
      </c>
      <c r="AI42" s="4">
        <v>2682</v>
      </c>
      <c r="AJ42" s="4">
        <v>2151</v>
      </c>
      <c r="AK42" s="4">
        <v>2318</v>
      </c>
      <c r="AL42" s="4">
        <v>2989</v>
      </c>
      <c r="AM42" s="4">
        <v>2382</v>
      </c>
      <c r="AN42" s="4">
        <v>2477</v>
      </c>
    </row>
    <row r="43" spans="1:40" ht="15" hidden="1" customHeight="1" x14ac:dyDescent="0.25">
      <c r="A43" s="4" t="str">
        <f>EB[[#This Row],[unit]] &amp; "#" &amp; EB[[#This Row],[indic_nrg]] &amp; "#" &amp; EB[[#This Row],[product]] &amp; "#" &amp; EB[[#This Row],[geo]]</f>
        <v>GWH#16_107135#6000#CZ</v>
      </c>
      <c r="B43" s="4" t="str">
        <f>VLOOKUP(EB[[#This Row],[product]],KS_DB[[product]:[KS]],5,FALSE)</f>
        <v>electricity</v>
      </c>
      <c r="C43" s="4" t="str">
        <f>VLOOKUP(EB[[#This Row],[product]],KS_DB[[product]:[KS]],6,FALSE)</f>
        <v>electricity</v>
      </c>
      <c r="D43" s="4">
        <f>VLOOKUP(EB[[#This Row],[product]],Carriers[],4,FALSE)</f>
        <v>1</v>
      </c>
      <c r="E43" s="4">
        <f>VLOOKUP(EB[[#This Row],[indic_nrg]],Indicators[],4,FALSE)</f>
        <v>0</v>
      </c>
      <c r="F43" s="4">
        <f>IFERROR(VLOOKUP(EB[[#This Row],[Source_carrier]],KS_DB[[product]:[KS]],6,FALSE),0)</f>
        <v>0</v>
      </c>
      <c r="G43" s="4" t="s">
        <v>135</v>
      </c>
      <c r="H43" s="4" t="s">
        <v>219</v>
      </c>
      <c r="I43" s="4" t="s">
        <v>127</v>
      </c>
      <c r="J43" s="4" t="s">
        <v>37</v>
      </c>
      <c r="K43" s="4" t="s">
        <v>220</v>
      </c>
      <c r="L43" s="4" t="s">
        <v>138</v>
      </c>
      <c r="M43" s="4" t="s">
        <v>128</v>
      </c>
      <c r="N43" s="4" t="s">
        <v>41</v>
      </c>
      <c r="O43" s="4">
        <v>48</v>
      </c>
      <c r="P43" s="4">
        <v>91</v>
      </c>
      <c r="Q43" s="4">
        <v>106</v>
      </c>
      <c r="R43" s="4">
        <v>100</v>
      </c>
      <c r="S43" s="4">
        <v>112</v>
      </c>
      <c r="T43" s="4">
        <v>142</v>
      </c>
      <c r="U43" s="4">
        <v>122</v>
      </c>
      <c r="V43" s="4">
        <v>180</v>
      </c>
      <c r="W43" s="4">
        <v>196</v>
      </c>
      <c r="X43" s="4">
        <v>397</v>
      </c>
      <c r="Y43" s="4">
        <v>392</v>
      </c>
      <c r="Z43" s="4">
        <v>550</v>
      </c>
      <c r="AA43" s="4">
        <v>540</v>
      </c>
      <c r="AB43" s="4">
        <v>370</v>
      </c>
      <c r="AC43" s="4">
        <v>461</v>
      </c>
      <c r="AD43" s="4">
        <v>548</v>
      </c>
      <c r="AE43" s="4">
        <v>456</v>
      </c>
      <c r="AF43" s="4">
        <v>564</v>
      </c>
      <c r="AG43" s="4">
        <v>554</v>
      </c>
      <c r="AH43" s="4">
        <v>568</v>
      </c>
      <c r="AI43" s="4">
        <v>684</v>
      </c>
      <c r="AJ43" s="4">
        <v>500</v>
      </c>
      <c r="AK43" s="4">
        <v>520</v>
      </c>
      <c r="AL43" s="4">
        <v>619</v>
      </c>
      <c r="AM43" s="4">
        <v>562</v>
      </c>
      <c r="AN43" s="4">
        <v>561</v>
      </c>
    </row>
    <row r="44" spans="1:40" ht="15" hidden="1" customHeight="1" x14ac:dyDescent="0.25">
      <c r="A44" s="4" t="str">
        <f>EB[[#This Row],[unit]] &amp; "#" &amp; EB[[#This Row],[indic_nrg]] &amp; "#" &amp; EB[[#This Row],[product]] &amp; "#" &amp; EB[[#This Row],[geo]]</f>
        <v>GWH#16_107136#6000#CZ</v>
      </c>
      <c r="B44" s="4" t="str">
        <f>VLOOKUP(EB[[#This Row],[product]],KS_DB[[product]:[KS]],5,FALSE)</f>
        <v>electricity</v>
      </c>
      <c r="C44" s="4" t="str">
        <f>VLOOKUP(EB[[#This Row],[product]],KS_DB[[product]:[KS]],6,FALSE)</f>
        <v>electricity</v>
      </c>
      <c r="D44" s="4">
        <f>VLOOKUP(EB[[#This Row],[product]],Carriers[],4,FALSE)</f>
        <v>1</v>
      </c>
      <c r="E44" s="4">
        <f>VLOOKUP(EB[[#This Row],[indic_nrg]],Indicators[],4,FALSE)</f>
        <v>0</v>
      </c>
      <c r="F44" s="4">
        <f>IFERROR(VLOOKUP(EB[[#This Row],[Source_carrier]],KS_DB[[product]:[KS]],6,FALSE),0)</f>
        <v>0</v>
      </c>
      <c r="G44" s="4" t="s">
        <v>135</v>
      </c>
      <c r="H44" s="4" t="s">
        <v>221</v>
      </c>
      <c r="I44" s="4" t="s">
        <v>127</v>
      </c>
      <c r="J44" s="4" t="s">
        <v>37</v>
      </c>
      <c r="K44" s="4" t="s">
        <v>222</v>
      </c>
      <c r="L44" s="4" t="s">
        <v>138</v>
      </c>
      <c r="M44" s="4" t="s">
        <v>128</v>
      </c>
      <c r="N44" s="4" t="s">
        <v>41</v>
      </c>
      <c r="O44" s="4">
        <v>288</v>
      </c>
      <c r="P44" s="4">
        <v>230</v>
      </c>
      <c r="Q44" s="4">
        <v>236</v>
      </c>
      <c r="R44" s="4">
        <v>227</v>
      </c>
      <c r="S44" s="4">
        <v>316</v>
      </c>
      <c r="T44" s="4">
        <v>272</v>
      </c>
      <c r="U44" s="4">
        <v>434</v>
      </c>
      <c r="V44" s="4">
        <v>381</v>
      </c>
      <c r="W44" s="4">
        <v>488</v>
      </c>
      <c r="X44" s="4">
        <v>535</v>
      </c>
      <c r="Y44" s="4">
        <v>555</v>
      </c>
      <c r="Z44" s="4">
        <v>413</v>
      </c>
      <c r="AA44" s="4">
        <v>353</v>
      </c>
      <c r="AB44" s="4">
        <v>411</v>
      </c>
      <c r="AC44" s="4">
        <v>543</v>
      </c>
      <c r="AD44" s="4">
        <v>647</v>
      </c>
      <c r="AE44" s="4">
        <v>707</v>
      </c>
      <c r="AF44" s="4">
        <v>434</v>
      </c>
      <c r="AG44" s="4">
        <v>352</v>
      </c>
      <c r="AH44" s="4">
        <v>553</v>
      </c>
      <c r="AI44" s="4">
        <v>591</v>
      </c>
      <c r="AJ44" s="4">
        <v>701</v>
      </c>
      <c r="AK44" s="4">
        <v>731</v>
      </c>
      <c r="AL44" s="4">
        <v>904</v>
      </c>
      <c r="AM44" s="4">
        <v>1035</v>
      </c>
      <c r="AN44" s="4">
        <v>1259</v>
      </c>
    </row>
    <row r="45" spans="1:40" ht="15" hidden="1" customHeight="1" x14ac:dyDescent="0.25">
      <c r="A45" s="4" t="str">
        <f>EB[[#This Row],[unit]] &amp; "#" &amp; EB[[#This Row],[indic_nrg]] &amp; "#" &amp; EB[[#This Row],[product]] &amp; "#" &amp; EB[[#This Row],[geo]]</f>
        <v>GWH#16_107137#6000#CZ</v>
      </c>
      <c r="B45" s="4" t="str">
        <f>VLOOKUP(EB[[#This Row],[product]],KS_DB[[product]:[KS]],5,FALSE)</f>
        <v>electricity</v>
      </c>
      <c r="C45" s="4" t="str">
        <f>VLOOKUP(EB[[#This Row],[product]],KS_DB[[product]:[KS]],6,FALSE)</f>
        <v>electricity</v>
      </c>
      <c r="D45" s="4">
        <f>VLOOKUP(EB[[#This Row],[product]],Carriers[],4,FALSE)</f>
        <v>1</v>
      </c>
      <c r="E45" s="4">
        <f>VLOOKUP(EB[[#This Row],[indic_nrg]],Indicators[],4,FALSE)</f>
        <v>0</v>
      </c>
      <c r="F45" s="4">
        <f>IFERROR(VLOOKUP(EB[[#This Row],[Source_carrier]],KS_DB[[product]:[KS]],6,FALSE),0)</f>
        <v>0</v>
      </c>
      <c r="G45" s="4" t="s">
        <v>135</v>
      </c>
      <c r="H45" s="4" t="s">
        <v>223</v>
      </c>
      <c r="I45" s="4" t="s">
        <v>127</v>
      </c>
      <c r="J45" s="4" t="s">
        <v>37</v>
      </c>
      <c r="K45" s="4" t="s">
        <v>224</v>
      </c>
      <c r="L45" s="4" t="s">
        <v>138</v>
      </c>
      <c r="M45" s="4" t="s">
        <v>128</v>
      </c>
      <c r="N45" s="4" t="s">
        <v>41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</row>
    <row r="46" spans="1:40" ht="15" hidden="1" customHeight="1" x14ac:dyDescent="0.25">
      <c r="A46" s="4" t="str">
        <f>EB[[#This Row],[unit]] &amp; "#" &amp; EB[[#This Row],[indic_nrg]] &amp; "#" &amp; EB[[#This Row],[product]] &amp; "#" &amp; EB[[#This Row],[geo]]</f>
        <v>GWH#16_107138#6000#CZ</v>
      </c>
      <c r="B46" s="4" t="str">
        <f>VLOOKUP(EB[[#This Row],[product]],KS_DB[[product]:[KS]],5,FALSE)</f>
        <v>electricity</v>
      </c>
      <c r="C46" s="4" t="str">
        <f>VLOOKUP(EB[[#This Row],[product]],KS_DB[[product]:[KS]],6,FALSE)</f>
        <v>electricity</v>
      </c>
      <c r="D46" s="4">
        <f>VLOOKUP(EB[[#This Row],[product]],Carriers[],4,FALSE)</f>
        <v>1</v>
      </c>
      <c r="E46" s="4">
        <f>VLOOKUP(EB[[#This Row],[indic_nrg]],Indicators[],4,FALSE)</f>
        <v>0</v>
      </c>
      <c r="F46" s="4">
        <f>IFERROR(VLOOKUP(EB[[#This Row],[Source_carrier]],KS_DB[[product]:[KS]],6,FALSE),0)</f>
        <v>0</v>
      </c>
      <c r="G46" s="4" t="s">
        <v>135</v>
      </c>
      <c r="H46" s="4" t="s">
        <v>225</v>
      </c>
      <c r="I46" s="4" t="s">
        <v>127</v>
      </c>
      <c r="J46" s="4" t="s">
        <v>37</v>
      </c>
      <c r="K46" s="4" t="s">
        <v>226</v>
      </c>
      <c r="L46" s="4" t="s">
        <v>138</v>
      </c>
      <c r="M46" s="4" t="s">
        <v>128</v>
      </c>
      <c r="N46" s="4" t="s">
        <v>41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</row>
    <row r="47" spans="1:40" ht="15" hidden="1" customHeight="1" x14ac:dyDescent="0.25">
      <c r="A47" s="4" t="str">
        <f>EB[[#This Row],[unit]] &amp; "#" &amp; EB[[#This Row],[indic_nrg]] &amp; "#" &amp; EB[[#This Row],[product]] &amp; "#" &amp; EB[[#This Row],[geo]]</f>
        <v>GWH#16_107139#6000#CZ</v>
      </c>
      <c r="B47" s="4" t="str">
        <f>VLOOKUP(EB[[#This Row],[product]],KS_DB[[product]:[KS]],5,FALSE)</f>
        <v>electricity</v>
      </c>
      <c r="C47" s="4" t="str">
        <f>VLOOKUP(EB[[#This Row],[product]],KS_DB[[product]:[KS]],6,FALSE)</f>
        <v>electricity</v>
      </c>
      <c r="D47" s="4">
        <f>VLOOKUP(EB[[#This Row],[product]],Carriers[],4,FALSE)</f>
        <v>1</v>
      </c>
      <c r="E47" s="4">
        <f>VLOOKUP(EB[[#This Row],[indic_nrg]],Indicators[],4,FALSE)</f>
        <v>0</v>
      </c>
      <c r="F47" s="4">
        <f>IFERROR(VLOOKUP(EB[[#This Row],[Source_carrier]],KS_DB[[product]:[KS]],6,FALSE),0)</f>
        <v>0</v>
      </c>
      <c r="G47" s="4" t="s">
        <v>135</v>
      </c>
      <c r="H47" s="4" t="s">
        <v>227</v>
      </c>
      <c r="I47" s="4" t="s">
        <v>127</v>
      </c>
      <c r="J47" s="4" t="s">
        <v>37</v>
      </c>
      <c r="K47" s="4" t="s">
        <v>228</v>
      </c>
      <c r="L47" s="4" t="s">
        <v>138</v>
      </c>
      <c r="M47" s="4" t="s">
        <v>128</v>
      </c>
      <c r="N47" s="4" t="s">
        <v>41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</row>
    <row r="48" spans="1:40" ht="15" hidden="1" customHeight="1" x14ac:dyDescent="0.25">
      <c r="A48" s="4" t="str">
        <f>EB[[#This Row],[unit]] &amp; "#" &amp; EB[[#This Row],[indic_nrg]] &amp; "#" &amp; EB[[#This Row],[product]] &amp; "#" &amp; EB[[#This Row],[geo]]</f>
        <v>GWH#16_107140#6000#CZ</v>
      </c>
      <c r="B48" s="4" t="str">
        <f>VLOOKUP(EB[[#This Row],[product]],KS_DB[[product]:[KS]],5,FALSE)</f>
        <v>electricity</v>
      </c>
      <c r="C48" s="4" t="str">
        <f>VLOOKUP(EB[[#This Row],[product]],KS_DB[[product]:[KS]],6,FALSE)</f>
        <v>electricity</v>
      </c>
      <c r="D48" s="4">
        <f>VLOOKUP(EB[[#This Row],[product]],Carriers[],4,FALSE)</f>
        <v>1</v>
      </c>
      <c r="E48" s="4">
        <f>VLOOKUP(EB[[#This Row],[indic_nrg]],Indicators[],4,FALSE)</f>
        <v>0</v>
      </c>
      <c r="F48" s="4">
        <f>IFERROR(VLOOKUP(EB[[#This Row],[Source_carrier]],KS_DB[[product]:[KS]],6,FALSE),0)</f>
        <v>0</v>
      </c>
      <c r="G48" s="4" t="s">
        <v>135</v>
      </c>
      <c r="H48" s="4" t="s">
        <v>229</v>
      </c>
      <c r="I48" s="4" t="s">
        <v>127</v>
      </c>
      <c r="J48" s="4" t="s">
        <v>37</v>
      </c>
      <c r="K48" s="4" t="s">
        <v>230</v>
      </c>
      <c r="L48" s="4" t="s">
        <v>138</v>
      </c>
      <c r="M48" s="4" t="s">
        <v>128</v>
      </c>
      <c r="N48" s="4" t="s">
        <v>41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</row>
    <row r="49" spans="1:40" ht="15" hidden="1" customHeight="1" x14ac:dyDescent="0.25">
      <c r="A49" s="4" t="str">
        <f>EB[[#This Row],[unit]] &amp; "#" &amp; EB[[#This Row],[indic_nrg]] &amp; "#" &amp; EB[[#This Row],[product]] &amp; "#" &amp; EB[[#This Row],[geo]]</f>
        <v>GWH#16_107141#6000#CZ</v>
      </c>
      <c r="B49" s="4" t="str">
        <f>VLOOKUP(EB[[#This Row],[product]],KS_DB[[product]:[KS]],5,FALSE)</f>
        <v>electricity</v>
      </c>
      <c r="C49" s="4" t="str">
        <f>VLOOKUP(EB[[#This Row],[product]],KS_DB[[product]:[KS]],6,FALSE)</f>
        <v>electricity</v>
      </c>
      <c r="D49" s="4">
        <f>VLOOKUP(EB[[#This Row],[product]],Carriers[],4,FALSE)</f>
        <v>1</v>
      </c>
      <c r="E49" s="4">
        <f>VLOOKUP(EB[[#This Row],[indic_nrg]],Indicators[],4,FALSE)</f>
        <v>0</v>
      </c>
      <c r="F49" s="4">
        <f>IFERROR(VLOOKUP(EB[[#This Row],[Source_carrier]],KS_DB[[product]:[KS]],6,FALSE),0)</f>
        <v>0</v>
      </c>
      <c r="G49" s="4" t="s">
        <v>135</v>
      </c>
      <c r="H49" s="4" t="s">
        <v>231</v>
      </c>
      <c r="I49" s="4" t="s">
        <v>127</v>
      </c>
      <c r="J49" s="4" t="s">
        <v>37</v>
      </c>
      <c r="K49" s="4" t="s">
        <v>232</v>
      </c>
      <c r="L49" s="4" t="s">
        <v>138</v>
      </c>
      <c r="M49" s="4" t="s">
        <v>128</v>
      </c>
      <c r="N49" s="4" t="s">
        <v>41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</row>
    <row r="50" spans="1:40" ht="15" hidden="1" customHeight="1" x14ac:dyDescent="0.25">
      <c r="A50" s="4" t="str">
        <f>EB[[#This Row],[unit]] &amp; "#" &amp; EB[[#This Row],[indic_nrg]] &amp; "#" &amp; EB[[#This Row],[product]] &amp; "#" &amp; EB[[#This Row],[geo]]</f>
        <v>GWH#16_107142#6000#CZ</v>
      </c>
      <c r="B50" s="4" t="str">
        <f>VLOOKUP(EB[[#This Row],[product]],KS_DB[[product]:[KS]],5,FALSE)</f>
        <v>electricity</v>
      </c>
      <c r="C50" s="4" t="str">
        <f>VLOOKUP(EB[[#This Row],[product]],KS_DB[[product]:[KS]],6,FALSE)</f>
        <v>electricity</v>
      </c>
      <c r="D50" s="4">
        <f>VLOOKUP(EB[[#This Row],[product]],Carriers[],4,FALSE)</f>
        <v>1</v>
      </c>
      <c r="E50" s="4">
        <f>VLOOKUP(EB[[#This Row],[indic_nrg]],Indicators[],4,FALSE)</f>
        <v>0</v>
      </c>
      <c r="F50" s="4">
        <f>IFERROR(VLOOKUP(EB[[#This Row],[Source_carrier]],KS_DB[[product]:[KS]],6,FALSE),0)</f>
        <v>0</v>
      </c>
      <c r="G50" s="4" t="s">
        <v>135</v>
      </c>
      <c r="H50" s="4" t="s">
        <v>233</v>
      </c>
      <c r="I50" s="4" t="s">
        <v>127</v>
      </c>
      <c r="J50" s="4" t="s">
        <v>37</v>
      </c>
      <c r="K50" s="4" t="s">
        <v>234</v>
      </c>
      <c r="L50" s="4" t="s">
        <v>138</v>
      </c>
      <c r="M50" s="4" t="s">
        <v>128</v>
      </c>
      <c r="N50" s="4" t="s">
        <v>41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2</v>
      </c>
      <c r="AG50" s="4">
        <v>13</v>
      </c>
      <c r="AH50" s="4">
        <v>89</v>
      </c>
      <c r="AI50" s="4">
        <v>612</v>
      </c>
      <c r="AJ50" s="4">
        <v>2169</v>
      </c>
      <c r="AK50" s="4">
        <v>2128</v>
      </c>
      <c r="AL50" s="4">
        <v>2014</v>
      </c>
      <c r="AM50" s="4">
        <v>2104</v>
      </c>
      <c r="AN50" s="4">
        <v>2244</v>
      </c>
    </row>
    <row r="51" spans="1:40" ht="15" hidden="1" customHeight="1" x14ac:dyDescent="0.25">
      <c r="A51" s="4" t="str">
        <f>EB[[#This Row],[unit]] &amp; "#" &amp; EB[[#This Row],[indic_nrg]] &amp; "#" &amp; EB[[#This Row],[product]] &amp; "#" &amp; EB[[#This Row],[geo]]</f>
        <v>GWH#16_107143#6000#CZ</v>
      </c>
      <c r="B51" s="4" t="str">
        <f>VLOOKUP(EB[[#This Row],[product]],KS_DB[[product]:[KS]],5,FALSE)</f>
        <v>electricity</v>
      </c>
      <c r="C51" s="4" t="str">
        <f>VLOOKUP(EB[[#This Row],[product]],KS_DB[[product]:[KS]],6,FALSE)</f>
        <v>electricity</v>
      </c>
      <c r="D51" s="4">
        <f>VLOOKUP(EB[[#This Row],[product]],Carriers[],4,FALSE)</f>
        <v>1</v>
      </c>
      <c r="E51" s="4">
        <f>VLOOKUP(EB[[#This Row],[indic_nrg]],Indicators[],4,FALSE)</f>
        <v>0</v>
      </c>
      <c r="F51" s="4">
        <f>IFERROR(VLOOKUP(EB[[#This Row],[Source_carrier]],KS_DB[[product]:[KS]],6,FALSE),0)</f>
        <v>0</v>
      </c>
      <c r="G51" s="4" t="s">
        <v>135</v>
      </c>
      <c r="H51" s="4" t="s">
        <v>235</v>
      </c>
      <c r="I51" s="4" t="s">
        <v>127</v>
      </c>
      <c r="J51" s="4" t="s">
        <v>37</v>
      </c>
      <c r="K51" s="4" t="s">
        <v>236</v>
      </c>
      <c r="L51" s="4" t="s">
        <v>138</v>
      </c>
      <c r="M51" s="4" t="s">
        <v>128</v>
      </c>
      <c r="N51" s="4" t="s">
        <v>41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</row>
    <row r="52" spans="1:40" ht="15" hidden="1" customHeight="1" x14ac:dyDescent="0.25">
      <c r="A52" s="4" t="str">
        <f>EB[[#This Row],[unit]] &amp; "#" &amp; EB[[#This Row],[indic_nrg]] &amp; "#" &amp; EB[[#This Row],[product]] &amp; "#" &amp; EB[[#This Row],[geo]]</f>
        <v>GWH#16_107144#6000#CZ</v>
      </c>
      <c r="B52" s="4" t="str">
        <f>VLOOKUP(EB[[#This Row],[product]],KS_DB[[product]:[KS]],5,FALSE)</f>
        <v>electricity</v>
      </c>
      <c r="C52" s="4" t="str">
        <f>VLOOKUP(EB[[#This Row],[product]],KS_DB[[product]:[KS]],6,FALSE)</f>
        <v>electricity</v>
      </c>
      <c r="D52" s="4">
        <f>VLOOKUP(EB[[#This Row],[product]],Carriers[],4,FALSE)</f>
        <v>1</v>
      </c>
      <c r="E52" s="4">
        <f>VLOOKUP(EB[[#This Row],[indic_nrg]],Indicators[],4,FALSE)</f>
        <v>0</v>
      </c>
      <c r="F52" s="4">
        <f>IFERROR(VLOOKUP(EB[[#This Row],[Source_carrier]],KS_DB[[product]:[KS]],6,FALSE),0)</f>
        <v>0</v>
      </c>
      <c r="G52" s="4" t="s">
        <v>135</v>
      </c>
      <c r="H52" s="4" t="s">
        <v>237</v>
      </c>
      <c r="I52" s="4" t="s">
        <v>127</v>
      </c>
      <c r="J52" s="4" t="s">
        <v>37</v>
      </c>
      <c r="K52" s="4" t="s">
        <v>238</v>
      </c>
      <c r="L52" s="4" t="s">
        <v>138</v>
      </c>
      <c r="M52" s="4" t="s">
        <v>128</v>
      </c>
      <c r="N52" s="4" t="s">
        <v>41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</row>
    <row r="53" spans="1:40" ht="15" hidden="1" customHeight="1" x14ac:dyDescent="0.25">
      <c r="A53" s="4" t="str">
        <f>EB[[#This Row],[unit]] &amp; "#" &amp; EB[[#This Row],[indic_nrg]] &amp; "#" &amp; EB[[#This Row],[product]] &amp; "#" &amp; EB[[#This Row],[geo]]</f>
        <v>GWH#16_107145#6000#CZ</v>
      </c>
      <c r="B53" s="4" t="str">
        <f>VLOOKUP(EB[[#This Row],[product]],KS_DB[[product]:[KS]],5,FALSE)</f>
        <v>electricity</v>
      </c>
      <c r="C53" s="4" t="str">
        <f>VLOOKUP(EB[[#This Row],[product]],KS_DB[[product]:[KS]],6,FALSE)</f>
        <v>electricity</v>
      </c>
      <c r="D53" s="4">
        <f>VLOOKUP(EB[[#This Row],[product]],Carriers[],4,FALSE)</f>
        <v>1</v>
      </c>
      <c r="E53" s="4">
        <f>VLOOKUP(EB[[#This Row],[indic_nrg]],Indicators[],4,FALSE)</f>
        <v>0</v>
      </c>
      <c r="F53" s="4">
        <f>IFERROR(VLOOKUP(EB[[#This Row],[Source_carrier]],KS_DB[[product]:[KS]],6,FALSE),0)</f>
        <v>0</v>
      </c>
      <c r="G53" s="4" t="s">
        <v>135</v>
      </c>
      <c r="H53" s="4" t="s">
        <v>239</v>
      </c>
      <c r="I53" s="4" t="s">
        <v>127</v>
      </c>
      <c r="J53" s="4" t="s">
        <v>37</v>
      </c>
      <c r="K53" s="4" t="s">
        <v>240</v>
      </c>
      <c r="L53" s="4" t="s">
        <v>138</v>
      </c>
      <c r="M53" s="4" t="s">
        <v>128</v>
      </c>
      <c r="N53" s="4" t="s">
        <v>41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</row>
    <row r="54" spans="1:40" ht="15" hidden="1" customHeight="1" x14ac:dyDescent="0.25">
      <c r="A54" s="4" t="str">
        <f>EB[[#This Row],[unit]] &amp; "#" &amp; EB[[#This Row],[indic_nrg]] &amp; "#" &amp; EB[[#This Row],[product]] &amp; "#" &amp; EB[[#This Row],[geo]]</f>
        <v>GWH#16_107146#6000#CZ</v>
      </c>
      <c r="B54" s="4" t="str">
        <f>VLOOKUP(EB[[#This Row],[product]],KS_DB[[product]:[KS]],5,FALSE)</f>
        <v>electricity</v>
      </c>
      <c r="C54" s="4" t="str">
        <f>VLOOKUP(EB[[#This Row],[product]],KS_DB[[product]:[KS]],6,FALSE)</f>
        <v>electricity</v>
      </c>
      <c r="D54" s="4">
        <f>VLOOKUP(EB[[#This Row],[product]],Carriers[],4,FALSE)</f>
        <v>1</v>
      </c>
      <c r="E54" s="4">
        <f>VLOOKUP(EB[[#This Row],[indic_nrg]],Indicators[],4,FALSE)</f>
        <v>0</v>
      </c>
      <c r="F54" s="4">
        <f>IFERROR(VLOOKUP(EB[[#This Row],[Source_carrier]],KS_DB[[product]:[KS]],6,FALSE),0)</f>
        <v>0</v>
      </c>
      <c r="G54" s="4" t="s">
        <v>135</v>
      </c>
      <c r="H54" s="4" t="s">
        <v>241</v>
      </c>
      <c r="I54" s="4" t="s">
        <v>127</v>
      </c>
      <c r="J54" s="4" t="s">
        <v>37</v>
      </c>
      <c r="K54" s="4" t="s">
        <v>242</v>
      </c>
      <c r="L54" s="4" t="s">
        <v>138</v>
      </c>
      <c r="M54" s="4" t="s">
        <v>128</v>
      </c>
      <c r="N54" s="4" t="s">
        <v>41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2</v>
      </c>
      <c r="AB54" s="4">
        <v>5</v>
      </c>
      <c r="AC54" s="4">
        <v>10</v>
      </c>
      <c r="AD54" s="4">
        <v>21</v>
      </c>
      <c r="AE54" s="4">
        <v>49</v>
      </c>
      <c r="AF54" s="4">
        <v>125</v>
      </c>
      <c r="AG54" s="4">
        <v>245</v>
      </c>
      <c r="AH54" s="4">
        <v>287</v>
      </c>
      <c r="AI54" s="4">
        <v>335</v>
      </c>
      <c r="AJ54" s="4">
        <v>395</v>
      </c>
      <c r="AK54" s="4">
        <v>414</v>
      </c>
      <c r="AL54" s="4">
        <v>476</v>
      </c>
      <c r="AM54" s="4">
        <v>469</v>
      </c>
      <c r="AN54" s="4">
        <v>563</v>
      </c>
    </row>
    <row r="55" spans="1:40" ht="15" hidden="1" customHeight="1" x14ac:dyDescent="0.25">
      <c r="A55" s="4" t="str">
        <f>EB[[#This Row],[unit]] &amp; "#" &amp; EB[[#This Row],[indic_nrg]] &amp; "#" &amp; EB[[#This Row],[product]] &amp; "#" &amp; EB[[#This Row],[geo]]</f>
        <v>GWH#16_107147#6000#CZ</v>
      </c>
      <c r="B55" s="4" t="str">
        <f>VLOOKUP(EB[[#This Row],[product]],KS_DB[[product]:[KS]],5,FALSE)</f>
        <v>electricity</v>
      </c>
      <c r="C55" s="4" t="str">
        <f>VLOOKUP(EB[[#This Row],[product]],KS_DB[[product]:[KS]],6,FALSE)</f>
        <v>electricity</v>
      </c>
      <c r="D55" s="4">
        <f>VLOOKUP(EB[[#This Row],[product]],Carriers[],4,FALSE)</f>
        <v>1</v>
      </c>
      <c r="E55" s="4">
        <f>VLOOKUP(EB[[#This Row],[indic_nrg]],Indicators[],4,FALSE)</f>
        <v>0</v>
      </c>
      <c r="F55" s="4">
        <f>IFERROR(VLOOKUP(EB[[#This Row],[Source_carrier]],KS_DB[[product]:[KS]],6,FALSE),0)</f>
        <v>0</v>
      </c>
      <c r="G55" s="4" t="s">
        <v>135</v>
      </c>
      <c r="H55" s="4" t="s">
        <v>243</v>
      </c>
      <c r="I55" s="4" t="s">
        <v>127</v>
      </c>
      <c r="J55" s="4" t="s">
        <v>37</v>
      </c>
      <c r="K55" s="4" t="s">
        <v>244</v>
      </c>
      <c r="L55" s="4" t="s">
        <v>138</v>
      </c>
      <c r="M55" s="4" t="s">
        <v>128</v>
      </c>
      <c r="N55" s="4" t="s">
        <v>41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</row>
    <row r="56" spans="1:40" ht="15" hidden="1" customHeight="1" x14ac:dyDescent="0.25">
      <c r="A56" s="4" t="str">
        <f>EB[[#This Row],[unit]] &amp; "#" &amp; EB[[#This Row],[indic_nrg]] &amp; "#" &amp; EB[[#This Row],[product]] &amp; "#" &amp; EB[[#This Row],[geo]]</f>
        <v>GWH#16_107148#6000#CZ</v>
      </c>
      <c r="B56" s="4" t="str">
        <f>VLOOKUP(EB[[#This Row],[product]],KS_DB[[product]:[KS]],5,FALSE)</f>
        <v>electricity</v>
      </c>
      <c r="C56" s="4" t="str">
        <f>VLOOKUP(EB[[#This Row],[product]],KS_DB[[product]:[KS]],6,FALSE)</f>
        <v>electricity</v>
      </c>
      <c r="D56" s="4">
        <f>VLOOKUP(EB[[#This Row],[product]],Carriers[],4,FALSE)</f>
        <v>1</v>
      </c>
      <c r="E56" s="4">
        <f>VLOOKUP(EB[[#This Row],[indic_nrg]],Indicators[],4,FALSE)</f>
        <v>0</v>
      </c>
      <c r="F56" s="4">
        <f>IFERROR(VLOOKUP(EB[[#This Row],[Source_carrier]],KS_DB[[product]:[KS]],6,FALSE),0)</f>
        <v>0</v>
      </c>
      <c r="G56" s="4" t="s">
        <v>135</v>
      </c>
      <c r="H56" s="4" t="s">
        <v>245</v>
      </c>
      <c r="I56" s="4" t="s">
        <v>127</v>
      </c>
      <c r="J56" s="4" t="s">
        <v>37</v>
      </c>
      <c r="K56" s="4" t="s">
        <v>246</v>
      </c>
      <c r="L56" s="4" t="s">
        <v>138</v>
      </c>
      <c r="M56" s="4" t="s">
        <v>128</v>
      </c>
      <c r="N56" s="4" t="s">
        <v>41</v>
      </c>
      <c r="O56" s="4">
        <v>33824</v>
      </c>
      <c r="P56" s="4">
        <v>32996</v>
      </c>
      <c r="Q56" s="4">
        <v>31348</v>
      </c>
      <c r="R56" s="4">
        <v>30539</v>
      </c>
      <c r="S56" s="4">
        <v>29600</v>
      </c>
      <c r="T56" s="4">
        <v>30690</v>
      </c>
      <c r="U56" s="4">
        <v>31278</v>
      </c>
      <c r="V56" s="4">
        <v>31691</v>
      </c>
      <c r="W56" s="4">
        <v>31298</v>
      </c>
      <c r="X56" s="4">
        <v>29778</v>
      </c>
      <c r="Y56" s="4">
        <v>33886</v>
      </c>
      <c r="Z56" s="4">
        <v>33198</v>
      </c>
      <c r="AA56" s="4">
        <v>31604</v>
      </c>
      <c r="AB56" s="4">
        <v>32381</v>
      </c>
      <c r="AC56" s="4">
        <v>31621</v>
      </c>
      <c r="AD56" s="4">
        <v>30710</v>
      </c>
      <c r="AE56" s="4">
        <v>30443</v>
      </c>
      <c r="AF56" s="4">
        <v>35471</v>
      </c>
      <c r="AG56" s="4">
        <v>29592</v>
      </c>
      <c r="AH56" s="4">
        <v>27835</v>
      </c>
      <c r="AI56" s="4">
        <v>9345</v>
      </c>
      <c r="AJ56" s="4">
        <v>9411</v>
      </c>
      <c r="AK56" s="4">
        <v>8630</v>
      </c>
      <c r="AL56" s="4">
        <v>7330</v>
      </c>
      <c r="AM56" s="4">
        <v>6954</v>
      </c>
      <c r="AN56" s="4">
        <v>7989</v>
      </c>
    </row>
    <row r="57" spans="1:40" ht="15" hidden="1" customHeight="1" x14ac:dyDescent="0.25">
      <c r="A57" s="4" t="str">
        <f>EB[[#This Row],[unit]] &amp; "#" &amp; EB[[#This Row],[indic_nrg]] &amp; "#" &amp; EB[[#This Row],[product]] &amp; "#" &amp; EB[[#This Row],[geo]]</f>
        <v>GWH#16_107149#6000#CZ</v>
      </c>
      <c r="B57" s="4" t="str">
        <f>VLOOKUP(EB[[#This Row],[product]],KS_DB[[product]:[KS]],5,FALSE)</f>
        <v>electricity</v>
      </c>
      <c r="C57" s="4" t="str">
        <f>VLOOKUP(EB[[#This Row],[product]],KS_DB[[product]:[KS]],6,FALSE)</f>
        <v>electricity</v>
      </c>
      <c r="D57" s="4">
        <f>VLOOKUP(EB[[#This Row],[product]],Carriers[],4,FALSE)</f>
        <v>1</v>
      </c>
      <c r="E57" s="4">
        <f>VLOOKUP(EB[[#This Row],[indic_nrg]],Indicators[],4,FALSE)</f>
        <v>0</v>
      </c>
      <c r="F57" s="4">
        <f>IFERROR(VLOOKUP(EB[[#This Row],[Source_carrier]],KS_DB[[product]:[KS]],6,FALSE),0)</f>
        <v>0</v>
      </c>
      <c r="G57" s="4" t="s">
        <v>135</v>
      </c>
      <c r="H57" s="4" t="s">
        <v>247</v>
      </c>
      <c r="I57" s="4" t="s">
        <v>127</v>
      </c>
      <c r="J57" s="4" t="s">
        <v>37</v>
      </c>
      <c r="K57" s="4" t="s">
        <v>248</v>
      </c>
      <c r="L57" s="4" t="s">
        <v>138</v>
      </c>
      <c r="M57" s="4" t="s">
        <v>128</v>
      </c>
      <c r="N57" s="4" t="s">
        <v>41</v>
      </c>
      <c r="O57" s="4">
        <v>4266</v>
      </c>
      <c r="P57" s="4">
        <v>4274</v>
      </c>
      <c r="Q57" s="4">
        <v>4480</v>
      </c>
      <c r="R57" s="4">
        <v>4926</v>
      </c>
      <c r="S57" s="4">
        <v>5476</v>
      </c>
      <c r="T57" s="4">
        <v>6697</v>
      </c>
      <c r="U57" s="4">
        <v>7399</v>
      </c>
      <c r="V57" s="4">
        <v>7441</v>
      </c>
      <c r="W57" s="4">
        <v>7491</v>
      </c>
      <c r="X57" s="4">
        <v>8797</v>
      </c>
      <c r="Y57" s="4">
        <v>9571</v>
      </c>
      <c r="Z57" s="4">
        <v>10534</v>
      </c>
      <c r="AA57" s="4">
        <v>9961</v>
      </c>
      <c r="AB57" s="4">
        <v>9864</v>
      </c>
      <c r="AC57" s="4">
        <v>10398</v>
      </c>
      <c r="AD57" s="4">
        <v>10273</v>
      </c>
      <c r="AE57" s="4">
        <v>10667</v>
      </c>
      <c r="AF57" s="4">
        <v>10614</v>
      </c>
      <c r="AG57" s="4">
        <v>11723</v>
      </c>
      <c r="AH57" s="4">
        <v>11611</v>
      </c>
      <c r="AI57" s="4">
        <v>31375</v>
      </c>
      <c r="AJ57" s="4">
        <v>31983</v>
      </c>
      <c r="AK57" s="4">
        <v>30949</v>
      </c>
      <c r="AL57" s="4">
        <v>30024</v>
      </c>
      <c r="AM57" s="4">
        <v>30287</v>
      </c>
      <c r="AN57" s="4">
        <v>29890</v>
      </c>
    </row>
    <row r="58" spans="1:40" ht="15" hidden="1" customHeight="1" x14ac:dyDescent="0.25">
      <c r="A58" s="4" t="str">
        <f>EB[[#This Row],[unit]] &amp; "#" &amp; EB[[#This Row],[indic_nrg]] &amp; "#" &amp; EB[[#This Row],[product]] &amp; "#" &amp; EB[[#This Row],[geo]]</f>
        <v>GWH#16_107150#6000#CZ</v>
      </c>
      <c r="B58" s="4" t="str">
        <f>VLOOKUP(EB[[#This Row],[product]],KS_DB[[product]:[KS]],5,FALSE)</f>
        <v>electricity</v>
      </c>
      <c r="C58" s="4" t="str">
        <f>VLOOKUP(EB[[#This Row],[product]],KS_DB[[product]:[KS]],6,FALSE)</f>
        <v>electricity</v>
      </c>
      <c r="D58" s="4">
        <f>VLOOKUP(EB[[#This Row],[product]],Carriers[],4,FALSE)</f>
        <v>1</v>
      </c>
      <c r="E58" s="4">
        <f>VLOOKUP(EB[[#This Row],[indic_nrg]],Indicators[],4,FALSE)</f>
        <v>0</v>
      </c>
      <c r="F58" s="4">
        <f>IFERROR(VLOOKUP(EB[[#This Row],[Source_carrier]],KS_DB[[product]:[KS]],6,FALSE),0)</f>
        <v>0</v>
      </c>
      <c r="G58" s="4" t="s">
        <v>135</v>
      </c>
      <c r="H58" s="4" t="s">
        <v>249</v>
      </c>
      <c r="I58" s="4" t="s">
        <v>127</v>
      </c>
      <c r="J58" s="4" t="s">
        <v>37</v>
      </c>
      <c r="K58" s="4" t="s">
        <v>250</v>
      </c>
      <c r="L58" s="4" t="s">
        <v>138</v>
      </c>
      <c r="M58" s="4" t="s">
        <v>128</v>
      </c>
      <c r="N58" s="4" t="s">
        <v>41</v>
      </c>
      <c r="O58" s="4">
        <v>610</v>
      </c>
      <c r="P58" s="4">
        <v>370</v>
      </c>
      <c r="Q58" s="4">
        <v>406</v>
      </c>
      <c r="R58" s="4">
        <v>300</v>
      </c>
      <c r="S58" s="4">
        <v>479</v>
      </c>
      <c r="T58" s="4">
        <v>479</v>
      </c>
      <c r="U58" s="4">
        <v>702</v>
      </c>
      <c r="V58" s="4">
        <v>905</v>
      </c>
      <c r="W58" s="4">
        <v>1059</v>
      </c>
      <c r="X58" s="4">
        <v>965</v>
      </c>
      <c r="Y58" s="4">
        <v>841</v>
      </c>
      <c r="Z58" s="4">
        <v>935</v>
      </c>
      <c r="AA58" s="4">
        <v>921</v>
      </c>
      <c r="AB58" s="4">
        <v>720</v>
      </c>
      <c r="AC58" s="4">
        <v>670</v>
      </c>
      <c r="AD58" s="4">
        <v>642</v>
      </c>
      <c r="AE58" s="4">
        <v>767</v>
      </c>
      <c r="AF58" s="4">
        <v>673</v>
      </c>
      <c r="AG58" s="4">
        <v>685</v>
      </c>
      <c r="AH58" s="4">
        <v>529</v>
      </c>
      <c r="AI58" s="4">
        <v>34</v>
      </c>
      <c r="AJ58" s="4">
        <v>38</v>
      </c>
      <c r="AK58" s="4">
        <v>34</v>
      </c>
      <c r="AL58" s="4">
        <v>29</v>
      </c>
      <c r="AM58" s="4">
        <v>53</v>
      </c>
      <c r="AN58" s="4">
        <v>63</v>
      </c>
    </row>
    <row r="59" spans="1:40" ht="15" hidden="1" customHeight="1" x14ac:dyDescent="0.25">
      <c r="A59" s="4" t="str">
        <f>EB[[#This Row],[unit]] &amp; "#" &amp; EB[[#This Row],[indic_nrg]] &amp; "#" &amp; EB[[#This Row],[product]] &amp; "#" &amp; EB[[#This Row],[geo]]</f>
        <v>GWH#16_107151#6000#CZ</v>
      </c>
      <c r="B59" s="4" t="str">
        <f>VLOOKUP(EB[[#This Row],[product]],KS_DB[[product]:[KS]],5,FALSE)</f>
        <v>electricity</v>
      </c>
      <c r="C59" s="4" t="str">
        <f>VLOOKUP(EB[[#This Row],[product]],KS_DB[[product]:[KS]],6,FALSE)</f>
        <v>electricity</v>
      </c>
      <c r="D59" s="4">
        <f>VLOOKUP(EB[[#This Row],[product]],Carriers[],4,FALSE)</f>
        <v>1</v>
      </c>
      <c r="E59" s="4">
        <f>VLOOKUP(EB[[#This Row],[indic_nrg]],Indicators[],4,FALSE)</f>
        <v>0</v>
      </c>
      <c r="F59" s="4">
        <f>IFERROR(VLOOKUP(EB[[#This Row],[Source_carrier]],KS_DB[[product]:[KS]],6,FALSE),0)</f>
        <v>0</v>
      </c>
      <c r="G59" s="4" t="s">
        <v>135</v>
      </c>
      <c r="H59" s="4" t="s">
        <v>251</v>
      </c>
      <c r="I59" s="4" t="s">
        <v>127</v>
      </c>
      <c r="J59" s="4" t="s">
        <v>37</v>
      </c>
      <c r="K59" s="4" t="s">
        <v>252</v>
      </c>
      <c r="L59" s="4" t="s">
        <v>138</v>
      </c>
      <c r="M59" s="4" t="s">
        <v>128</v>
      </c>
      <c r="N59" s="4" t="s">
        <v>41</v>
      </c>
      <c r="O59" s="4">
        <v>6217</v>
      </c>
      <c r="P59" s="4">
        <v>6051</v>
      </c>
      <c r="Q59" s="4">
        <v>6022</v>
      </c>
      <c r="R59" s="4">
        <v>5791</v>
      </c>
      <c r="S59" s="4">
        <v>5384</v>
      </c>
      <c r="T59" s="4">
        <v>5318</v>
      </c>
      <c r="U59" s="4">
        <v>6079</v>
      </c>
      <c r="V59" s="4">
        <v>6136</v>
      </c>
      <c r="W59" s="4">
        <v>6189</v>
      </c>
      <c r="X59" s="4">
        <v>5822</v>
      </c>
      <c r="Y59" s="4">
        <v>8704</v>
      </c>
      <c r="Z59" s="4">
        <v>7877</v>
      </c>
      <c r="AA59" s="4">
        <v>7488</v>
      </c>
      <c r="AB59" s="4">
        <v>7540</v>
      </c>
      <c r="AC59" s="4">
        <v>7852</v>
      </c>
      <c r="AD59" s="4">
        <v>8276</v>
      </c>
      <c r="AE59" s="4">
        <v>8214</v>
      </c>
      <c r="AF59" s="4">
        <v>7389</v>
      </c>
      <c r="AG59" s="4">
        <v>7446</v>
      </c>
      <c r="AH59" s="4">
        <v>7004</v>
      </c>
      <c r="AI59" s="4">
        <v>6811</v>
      </c>
      <c r="AJ59" s="4">
        <v>6580</v>
      </c>
      <c r="AK59" s="4">
        <v>6643</v>
      </c>
      <c r="AL59" s="4">
        <v>7227</v>
      </c>
      <c r="AM59" s="4">
        <v>7597</v>
      </c>
      <c r="AN59" s="4">
        <v>7722</v>
      </c>
    </row>
    <row r="60" spans="1:40" ht="15" hidden="1" customHeight="1" x14ac:dyDescent="0.25">
      <c r="A60" s="4" t="str">
        <f>EB[[#This Row],[unit]] &amp; "#" &amp; EB[[#This Row],[indic_nrg]] &amp; "#" &amp; EB[[#This Row],[product]] &amp; "#" &amp; EB[[#This Row],[geo]]</f>
        <v>GWH#16_107152#6000#CZ</v>
      </c>
      <c r="B60" s="4" t="str">
        <f>VLOOKUP(EB[[#This Row],[product]],KS_DB[[product]:[KS]],5,FALSE)</f>
        <v>electricity</v>
      </c>
      <c r="C60" s="4" t="str">
        <f>VLOOKUP(EB[[#This Row],[product]],KS_DB[[product]:[KS]],6,FALSE)</f>
        <v>electricity</v>
      </c>
      <c r="D60" s="4">
        <f>VLOOKUP(EB[[#This Row],[product]],Carriers[],4,FALSE)</f>
        <v>1</v>
      </c>
      <c r="E60" s="4">
        <f>VLOOKUP(EB[[#This Row],[indic_nrg]],Indicators[],4,FALSE)</f>
        <v>0</v>
      </c>
      <c r="F60" s="4">
        <f>IFERROR(VLOOKUP(EB[[#This Row],[Source_carrier]],KS_DB[[product]:[KS]],6,FALSE),0)</f>
        <v>0</v>
      </c>
      <c r="G60" s="4" t="s">
        <v>135</v>
      </c>
      <c r="H60" s="4" t="s">
        <v>253</v>
      </c>
      <c r="I60" s="4" t="s">
        <v>127</v>
      </c>
      <c r="J60" s="4" t="s">
        <v>37</v>
      </c>
      <c r="K60" s="4" t="s">
        <v>254</v>
      </c>
      <c r="L60" s="4" t="s">
        <v>138</v>
      </c>
      <c r="M60" s="4" t="s">
        <v>128</v>
      </c>
      <c r="N60" s="4" t="s">
        <v>41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</row>
    <row r="61" spans="1:40" ht="15" hidden="1" customHeight="1" x14ac:dyDescent="0.25">
      <c r="A61" s="4" t="str">
        <f>EB[[#This Row],[unit]] &amp; "#" &amp; EB[[#This Row],[indic_nrg]] &amp; "#" &amp; EB[[#This Row],[product]] &amp; "#" &amp; EB[[#This Row],[geo]]</f>
        <v>GWH#16_107153#6000#CZ</v>
      </c>
      <c r="B61" s="4" t="str">
        <f>VLOOKUP(EB[[#This Row],[product]],KS_DB[[product]:[KS]],5,FALSE)</f>
        <v>electricity</v>
      </c>
      <c r="C61" s="4" t="str">
        <f>VLOOKUP(EB[[#This Row],[product]],KS_DB[[product]:[KS]],6,FALSE)</f>
        <v>electricity</v>
      </c>
      <c r="D61" s="4">
        <f>VLOOKUP(EB[[#This Row],[product]],Carriers[],4,FALSE)</f>
        <v>1</v>
      </c>
      <c r="E61" s="4">
        <f>VLOOKUP(EB[[#This Row],[indic_nrg]],Indicators[],4,FALSE)</f>
        <v>0</v>
      </c>
      <c r="F61" s="4">
        <f>IFERROR(VLOOKUP(EB[[#This Row],[Source_carrier]],KS_DB[[product]:[KS]],6,FALSE),0)</f>
        <v>0</v>
      </c>
      <c r="G61" s="4" t="s">
        <v>135</v>
      </c>
      <c r="H61" s="4" t="s">
        <v>255</v>
      </c>
      <c r="I61" s="4" t="s">
        <v>127</v>
      </c>
      <c r="J61" s="4" t="s">
        <v>37</v>
      </c>
      <c r="K61" s="4" t="s">
        <v>256</v>
      </c>
      <c r="L61" s="4" t="s">
        <v>138</v>
      </c>
      <c r="M61" s="4" t="s">
        <v>128</v>
      </c>
      <c r="N61" s="4" t="s">
        <v>41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1</v>
      </c>
      <c r="AD61" s="4">
        <v>1</v>
      </c>
      <c r="AE61" s="4">
        <v>1</v>
      </c>
      <c r="AF61" s="4">
        <v>1</v>
      </c>
      <c r="AG61" s="4">
        <v>1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3</v>
      </c>
      <c r="AN61" s="4">
        <v>0</v>
      </c>
    </row>
    <row r="62" spans="1:40" ht="15" hidden="1" customHeight="1" x14ac:dyDescent="0.25">
      <c r="A62" s="4" t="str">
        <f>EB[[#This Row],[unit]] &amp; "#" &amp; EB[[#This Row],[indic_nrg]] &amp; "#" &amp; EB[[#This Row],[product]] &amp; "#" &amp; EB[[#This Row],[geo]]</f>
        <v>GWH#16_107154#6000#CZ</v>
      </c>
      <c r="B62" s="4" t="str">
        <f>VLOOKUP(EB[[#This Row],[product]],KS_DB[[product]:[KS]],5,FALSE)</f>
        <v>electricity</v>
      </c>
      <c r="C62" s="4" t="str">
        <f>VLOOKUP(EB[[#This Row],[product]],KS_DB[[product]:[KS]],6,FALSE)</f>
        <v>electricity</v>
      </c>
      <c r="D62" s="4">
        <f>VLOOKUP(EB[[#This Row],[product]],Carriers[],4,FALSE)</f>
        <v>1</v>
      </c>
      <c r="E62" s="4">
        <f>VLOOKUP(EB[[#This Row],[indic_nrg]],Indicators[],4,FALSE)</f>
        <v>0</v>
      </c>
      <c r="F62" s="4">
        <f>IFERROR(VLOOKUP(EB[[#This Row],[Source_carrier]],KS_DB[[product]:[KS]],6,FALSE),0)</f>
        <v>0</v>
      </c>
      <c r="G62" s="4" t="s">
        <v>135</v>
      </c>
      <c r="H62" s="4" t="s">
        <v>257</v>
      </c>
      <c r="I62" s="4" t="s">
        <v>127</v>
      </c>
      <c r="J62" s="4" t="s">
        <v>37</v>
      </c>
      <c r="K62" s="4" t="s">
        <v>258</v>
      </c>
      <c r="L62" s="4" t="s">
        <v>138</v>
      </c>
      <c r="M62" s="4" t="s">
        <v>128</v>
      </c>
      <c r="N62" s="4" t="s">
        <v>41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</row>
    <row r="63" spans="1:40" ht="15" hidden="1" customHeight="1" x14ac:dyDescent="0.25">
      <c r="A63" s="4" t="str">
        <f>EB[[#This Row],[unit]] &amp; "#" &amp; EB[[#This Row],[indic_nrg]] &amp; "#" &amp; EB[[#This Row],[product]] &amp; "#" &amp; EB[[#This Row],[geo]]</f>
        <v>GWH#16_107155#6000#CZ</v>
      </c>
      <c r="B63" s="4" t="str">
        <f>VLOOKUP(EB[[#This Row],[product]],KS_DB[[product]:[KS]],5,FALSE)</f>
        <v>electricity</v>
      </c>
      <c r="C63" s="4" t="str">
        <f>VLOOKUP(EB[[#This Row],[product]],KS_DB[[product]:[KS]],6,FALSE)</f>
        <v>electricity</v>
      </c>
      <c r="D63" s="4">
        <f>VLOOKUP(EB[[#This Row],[product]],Carriers[],4,FALSE)</f>
        <v>1</v>
      </c>
      <c r="E63" s="4">
        <f>VLOOKUP(EB[[#This Row],[indic_nrg]],Indicators[],4,FALSE)</f>
        <v>0</v>
      </c>
      <c r="F63" s="4">
        <f>IFERROR(VLOOKUP(EB[[#This Row],[Source_carrier]],KS_DB[[product]:[KS]],6,FALSE),0)</f>
        <v>0</v>
      </c>
      <c r="G63" s="4" t="s">
        <v>135</v>
      </c>
      <c r="H63" s="4" t="s">
        <v>259</v>
      </c>
      <c r="I63" s="4" t="s">
        <v>127</v>
      </c>
      <c r="J63" s="4" t="s">
        <v>37</v>
      </c>
      <c r="K63" s="4" t="s">
        <v>260</v>
      </c>
      <c r="L63" s="4" t="s">
        <v>138</v>
      </c>
      <c r="M63" s="4" t="s">
        <v>128</v>
      </c>
      <c r="N63" s="4" t="s">
        <v>41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21</v>
      </c>
      <c r="AJ63" s="4">
        <v>23</v>
      </c>
      <c r="AK63" s="4">
        <v>18</v>
      </c>
      <c r="AL63" s="4">
        <v>18</v>
      </c>
      <c r="AM63" s="4">
        <v>20</v>
      </c>
      <c r="AN63" s="4">
        <v>20</v>
      </c>
    </row>
    <row r="64" spans="1:40" ht="15" hidden="1" customHeight="1" x14ac:dyDescent="0.25">
      <c r="A64" s="4" t="str">
        <f>EB[[#This Row],[unit]] &amp; "#" &amp; EB[[#This Row],[indic_nrg]] &amp; "#" &amp; EB[[#This Row],[product]] &amp; "#" &amp; EB[[#This Row],[geo]]</f>
        <v>GWH#16_107156#6000#CZ</v>
      </c>
      <c r="B64" s="4" t="str">
        <f>VLOOKUP(EB[[#This Row],[product]],KS_DB[[product]:[KS]],5,FALSE)</f>
        <v>electricity</v>
      </c>
      <c r="C64" s="4" t="str">
        <f>VLOOKUP(EB[[#This Row],[product]],KS_DB[[product]:[KS]],6,FALSE)</f>
        <v>electricity</v>
      </c>
      <c r="D64" s="4">
        <f>VLOOKUP(EB[[#This Row],[product]],Carriers[],4,FALSE)</f>
        <v>1</v>
      </c>
      <c r="E64" s="4">
        <f>VLOOKUP(EB[[#This Row],[indic_nrg]],Indicators[],4,FALSE)</f>
        <v>0</v>
      </c>
      <c r="F64" s="4">
        <f>IFERROR(VLOOKUP(EB[[#This Row],[Source_carrier]],KS_DB[[product]:[KS]],6,FALSE),0)</f>
        <v>0</v>
      </c>
      <c r="G64" s="4" t="s">
        <v>135</v>
      </c>
      <c r="H64" s="4" t="s">
        <v>261</v>
      </c>
      <c r="I64" s="4" t="s">
        <v>127</v>
      </c>
      <c r="J64" s="4" t="s">
        <v>37</v>
      </c>
      <c r="K64" s="4" t="s">
        <v>262</v>
      </c>
      <c r="L64" s="4" t="s">
        <v>138</v>
      </c>
      <c r="M64" s="4" t="s">
        <v>128</v>
      </c>
      <c r="N64" s="4" t="s">
        <v>41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</row>
    <row r="65" spans="1:40" ht="15" hidden="1" customHeight="1" x14ac:dyDescent="0.25">
      <c r="A65" s="4" t="str">
        <f>EB[[#This Row],[unit]] &amp; "#" &amp; EB[[#This Row],[indic_nrg]] &amp; "#" &amp; EB[[#This Row],[product]] &amp; "#" &amp; EB[[#This Row],[geo]]</f>
        <v>GWH#16_107157#6000#CZ</v>
      </c>
      <c r="B65" s="4" t="str">
        <f>VLOOKUP(EB[[#This Row],[product]],KS_DB[[product]:[KS]],5,FALSE)</f>
        <v>electricity</v>
      </c>
      <c r="C65" s="4" t="str">
        <f>VLOOKUP(EB[[#This Row],[product]],KS_DB[[product]:[KS]],6,FALSE)</f>
        <v>electricity</v>
      </c>
      <c r="D65" s="4">
        <f>VLOOKUP(EB[[#This Row],[product]],Carriers[],4,FALSE)</f>
        <v>1</v>
      </c>
      <c r="E65" s="4">
        <f>VLOOKUP(EB[[#This Row],[indic_nrg]],Indicators[],4,FALSE)</f>
        <v>0</v>
      </c>
      <c r="F65" s="4">
        <f>IFERROR(VLOOKUP(EB[[#This Row],[Source_carrier]],KS_DB[[product]:[KS]],6,FALSE),0)</f>
        <v>0</v>
      </c>
      <c r="G65" s="4" t="s">
        <v>135</v>
      </c>
      <c r="H65" s="4" t="s">
        <v>263</v>
      </c>
      <c r="I65" s="4" t="s">
        <v>127</v>
      </c>
      <c r="J65" s="4" t="s">
        <v>37</v>
      </c>
      <c r="K65" s="4" t="s">
        <v>264</v>
      </c>
      <c r="L65" s="4" t="s">
        <v>138</v>
      </c>
      <c r="M65" s="4" t="s">
        <v>128</v>
      </c>
      <c r="N65" s="4" t="s">
        <v>41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57</v>
      </c>
      <c r="AJ65" s="4">
        <v>56</v>
      </c>
      <c r="AK65" s="4">
        <v>52</v>
      </c>
      <c r="AL65" s="4">
        <v>50</v>
      </c>
      <c r="AM65" s="4">
        <v>52</v>
      </c>
      <c r="AN65" s="4">
        <v>52</v>
      </c>
    </row>
    <row r="66" spans="1:40" ht="15" hidden="1" customHeight="1" x14ac:dyDescent="0.25">
      <c r="A66" s="4" t="str">
        <f>EB[[#This Row],[unit]] &amp; "#" &amp; EB[[#This Row],[indic_nrg]] &amp; "#" &amp; EB[[#This Row],[product]] &amp; "#" &amp; EB[[#This Row],[geo]]</f>
        <v>GWH#17_107000#6000#CZ</v>
      </c>
      <c r="B66" s="4" t="str">
        <f>VLOOKUP(EB[[#This Row],[product]],KS_DB[[product]:[KS]],5,FALSE)</f>
        <v>electricity</v>
      </c>
      <c r="C66" s="4" t="str">
        <f>VLOOKUP(EB[[#This Row],[product]],KS_DB[[product]:[KS]],6,FALSE)</f>
        <v>electricity</v>
      </c>
      <c r="D66" s="4">
        <f>VLOOKUP(EB[[#This Row],[product]],Carriers[],4,FALSE)</f>
        <v>1</v>
      </c>
      <c r="E66" s="4">
        <f>VLOOKUP(EB[[#This Row],[indic_nrg]],Indicators[],4,FALSE)</f>
        <v>0</v>
      </c>
      <c r="F66" s="4">
        <f>IFERROR(VLOOKUP(EB[[#This Row],[Source_carrier]],KS_DB[[product]:[KS]],6,FALSE),0)</f>
        <v>0</v>
      </c>
      <c r="G66" s="4" t="s">
        <v>135</v>
      </c>
      <c r="H66" s="4" t="s">
        <v>265</v>
      </c>
      <c r="I66" s="4" t="s">
        <v>127</v>
      </c>
      <c r="J66" s="4" t="s">
        <v>37</v>
      </c>
      <c r="K66" s="4" t="s">
        <v>266</v>
      </c>
      <c r="L66" s="4" t="s">
        <v>138</v>
      </c>
      <c r="M66" s="4" t="s">
        <v>128</v>
      </c>
      <c r="N66" s="4" t="s">
        <v>41</v>
      </c>
      <c r="O66" s="4">
        <v>62559</v>
      </c>
      <c r="P66" s="4">
        <v>60528</v>
      </c>
      <c r="Q66" s="4">
        <v>59293</v>
      </c>
      <c r="R66" s="4">
        <v>58881</v>
      </c>
      <c r="S66" s="4">
        <v>58705</v>
      </c>
      <c r="T66" s="4">
        <v>60847</v>
      </c>
      <c r="U66" s="4">
        <v>64257</v>
      </c>
      <c r="V66" s="4">
        <v>64598</v>
      </c>
      <c r="W66" s="4">
        <v>65112</v>
      </c>
      <c r="X66" s="4">
        <v>64694</v>
      </c>
      <c r="Y66" s="4">
        <v>73466</v>
      </c>
      <c r="Z66" s="4">
        <v>74647</v>
      </c>
      <c r="AA66" s="4">
        <v>76348</v>
      </c>
      <c r="AB66" s="4">
        <v>83227</v>
      </c>
      <c r="AC66" s="4">
        <v>84333</v>
      </c>
      <c r="AD66" s="4">
        <v>82578</v>
      </c>
      <c r="AE66" s="4">
        <v>84361</v>
      </c>
      <c r="AF66" s="4">
        <v>88198</v>
      </c>
      <c r="AG66" s="4">
        <v>83647</v>
      </c>
      <c r="AH66" s="4">
        <v>82185</v>
      </c>
      <c r="AI66" s="4">
        <v>85903</v>
      </c>
      <c r="AJ66" s="4">
        <v>87477</v>
      </c>
      <c r="AK66" s="4">
        <v>87418</v>
      </c>
      <c r="AL66" s="4">
        <v>86913</v>
      </c>
      <c r="AM66" s="4">
        <v>86148</v>
      </c>
      <c r="AN66" s="4">
        <v>83892</v>
      </c>
    </row>
    <row r="67" spans="1:40" ht="15" hidden="1" customHeight="1" x14ac:dyDescent="0.25">
      <c r="A67" s="4" t="str">
        <f>EB[[#This Row],[unit]] &amp; "#" &amp; EB[[#This Row],[indic_nrg]] &amp; "#" &amp; EB[[#This Row],[product]] &amp; "#" &amp; EB[[#This Row],[geo]]</f>
        <v>GWH#17_107100#6000#CZ</v>
      </c>
      <c r="B67" s="4" t="str">
        <f>VLOOKUP(EB[[#This Row],[product]],KS_DB[[product]:[KS]],5,FALSE)</f>
        <v>electricity</v>
      </c>
      <c r="C67" s="4" t="str">
        <f>VLOOKUP(EB[[#This Row],[product]],KS_DB[[product]:[KS]],6,FALSE)</f>
        <v>electricity</v>
      </c>
      <c r="D67" s="4">
        <f>VLOOKUP(EB[[#This Row],[product]],Carriers[],4,FALSE)</f>
        <v>1</v>
      </c>
      <c r="E67" s="4">
        <f>VLOOKUP(EB[[#This Row],[indic_nrg]],Indicators[],4,FALSE)</f>
        <v>0</v>
      </c>
      <c r="F67" s="4">
        <f>IFERROR(VLOOKUP(EB[[#This Row],[Source_carrier]],KS_DB[[product]:[KS]],6,FALSE),0)</f>
        <v>0</v>
      </c>
      <c r="G67" s="4" t="s">
        <v>135</v>
      </c>
      <c r="H67" s="4" t="s">
        <v>267</v>
      </c>
      <c r="I67" s="4" t="s">
        <v>127</v>
      </c>
      <c r="J67" s="4" t="s">
        <v>37</v>
      </c>
      <c r="K67" s="4" t="s">
        <v>268</v>
      </c>
      <c r="L67" s="4" t="s">
        <v>138</v>
      </c>
      <c r="M67" s="4" t="s">
        <v>128</v>
      </c>
      <c r="N67" s="4" t="s">
        <v>41</v>
      </c>
      <c r="O67" s="4">
        <v>58125</v>
      </c>
      <c r="P67" s="4">
        <v>56377</v>
      </c>
      <c r="Q67" s="4">
        <v>55370</v>
      </c>
      <c r="R67" s="4">
        <v>54984</v>
      </c>
      <c r="S67" s="4">
        <v>54853</v>
      </c>
      <c r="T67" s="4">
        <v>56880</v>
      </c>
      <c r="U67" s="4">
        <v>59899</v>
      </c>
      <c r="V67" s="4">
        <v>59956</v>
      </c>
      <c r="W67" s="4">
        <v>60264</v>
      </c>
      <c r="X67" s="4">
        <v>60092</v>
      </c>
      <c r="Y67" s="4">
        <v>68014</v>
      </c>
      <c r="Z67" s="4">
        <v>68780</v>
      </c>
      <c r="AA67" s="4">
        <v>70393</v>
      </c>
      <c r="AB67" s="4">
        <v>76659</v>
      </c>
      <c r="AC67" s="4">
        <v>77919</v>
      </c>
      <c r="AD67" s="4">
        <v>76192</v>
      </c>
      <c r="AE67" s="4">
        <v>77884</v>
      </c>
      <c r="AF67" s="4">
        <v>81412</v>
      </c>
      <c r="AG67" s="4">
        <v>77085</v>
      </c>
      <c r="AH67" s="4">
        <v>75990</v>
      </c>
      <c r="AI67" s="4">
        <v>78302</v>
      </c>
      <c r="AJ67" s="4">
        <v>79908</v>
      </c>
      <c r="AK67" s="4">
        <v>80309</v>
      </c>
      <c r="AL67" s="4">
        <v>79777</v>
      </c>
      <c r="AM67" s="4">
        <v>79116</v>
      </c>
      <c r="AN67" s="4">
        <v>76916</v>
      </c>
    </row>
    <row r="68" spans="1:40" ht="15" hidden="1" customHeight="1" x14ac:dyDescent="0.25">
      <c r="A68" s="4" t="str">
        <f>EB[[#This Row],[unit]] &amp; "#" &amp; EB[[#This Row],[indic_nrg]] &amp; "#" &amp; EB[[#This Row],[product]] &amp; "#" &amp; EB[[#This Row],[geo]]</f>
        <v>GWH#17_107301#6000#CZ</v>
      </c>
      <c r="B68" s="4" t="str">
        <f>VLOOKUP(EB[[#This Row],[product]],KS_DB[[product]:[KS]],5,FALSE)</f>
        <v>electricity</v>
      </c>
      <c r="C68" s="4" t="str">
        <f>VLOOKUP(EB[[#This Row],[product]],KS_DB[[product]:[KS]],6,FALSE)</f>
        <v>electricity</v>
      </c>
      <c r="D68" s="4">
        <f>VLOOKUP(EB[[#This Row],[product]],Carriers[],4,FALSE)</f>
        <v>1</v>
      </c>
      <c r="E68" s="4">
        <f>VLOOKUP(EB[[#This Row],[indic_nrg]],Indicators[],4,FALSE)</f>
        <v>0</v>
      </c>
      <c r="F68" s="4">
        <f>IFERROR(VLOOKUP(EB[[#This Row],[Source_carrier]],KS_DB[[product]:[KS]],6,FALSE),0)</f>
        <v>0</v>
      </c>
      <c r="G68" s="4" t="s">
        <v>135</v>
      </c>
      <c r="H68" s="4" t="s">
        <v>269</v>
      </c>
      <c r="I68" s="4" t="s">
        <v>127</v>
      </c>
      <c r="J68" s="4" t="s">
        <v>37</v>
      </c>
      <c r="K68" s="4" t="s">
        <v>270</v>
      </c>
      <c r="L68" s="4" t="s">
        <v>138</v>
      </c>
      <c r="M68" s="4" t="s">
        <v>128</v>
      </c>
      <c r="N68" s="4" t="s">
        <v>41</v>
      </c>
      <c r="O68" s="4">
        <v>288</v>
      </c>
      <c r="P68" s="4">
        <v>230</v>
      </c>
      <c r="Q68" s="4">
        <v>236</v>
      </c>
      <c r="R68" s="4">
        <v>227</v>
      </c>
      <c r="S68" s="4">
        <v>316</v>
      </c>
      <c r="T68" s="4">
        <v>272</v>
      </c>
      <c r="U68" s="4">
        <v>434</v>
      </c>
      <c r="V68" s="4">
        <v>381</v>
      </c>
      <c r="W68" s="4">
        <v>488</v>
      </c>
      <c r="X68" s="4">
        <v>535</v>
      </c>
      <c r="Y68" s="4">
        <v>555</v>
      </c>
      <c r="Z68" s="4">
        <v>413</v>
      </c>
      <c r="AA68" s="4">
        <v>353</v>
      </c>
      <c r="AB68" s="4">
        <v>411</v>
      </c>
      <c r="AC68" s="4">
        <v>543</v>
      </c>
      <c r="AD68" s="4">
        <v>647</v>
      </c>
      <c r="AE68" s="4">
        <v>707</v>
      </c>
      <c r="AF68" s="4">
        <v>434</v>
      </c>
      <c r="AG68" s="4">
        <v>352</v>
      </c>
      <c r="AH68" s="4">
        <v>553</v>
      </c>
      <c r="AI68" s="4">
        <v>591</v>
      </c>
      <c r="AJ68" s="4">
        <v>701</v>
      </c>
      <c r="AK68" s="4">
        <v>731</v>
      </c>
      <c r="AL68" s="4">
        <v>905</v>
      </c>
      <c r="AM68" s="4">
        <v>1052</v>
      </c>
      <c r="AN68" s="4">
        <v>1276</v>
      </c>
    </row>
    <row r="69" spans="1:40" ht="15" hidden="1" customHeight="1" x14ac:dyDescent="0.25">
      <c r="A69" s="4" t="str">
        <f>EB[[#This Row],[unit]] &amp; "#" &amp; EB[[#This Row],[indic_nrg]] &amp; "#" &amp; EB[[#This Row],[product]] &amp; "#" &amp; EB[[#This Row],[geo]]</f>
        <v>GWH#17_107302#6000#CZ</v>
      </c>
      <c r="B69" s="4" t="str">
        <f>VLOOKUP(EB[[#This Row],[product]],KS_DB[[product]:[KS]],5,FALSE)</f>
        <v>electricity</v>
      </c>
      <c r="C69" s="4" t="str">
        <f>VLOOKUP(EB[[#This Row],[product]],KS_DB[[product]:[KS]],6,FALSE)</f>
        <v>electricity</v>
      </c>
      <c r="D69" s="4">
        <f>VLOOKUP(EB[[#This Row],[product]],Carriers[],4,FALSE)</f>
        <v>1</v>
      </c>
      <c r="E69" s="4">
        <f>VLOOKUP(EB[[#This Row],[indic_nrg]],Indicators[],4,FALSE)</f>
        <v>0</v>
      </c>
      <c r="F69" s="4">
        <f>IFERROR(VLOOKUP(EB[[#This Row],[Source_carrier]],KS_DB[[product]:[KS]],6,FALSE),0)</f>
        <v>0</v>
      </c>
      <c r="G69" s="4" t="s">
        <v>135</v>
      </c>
      <c r="H69" s="4" t="s">
        <v>271</v>
      </c>
      <c r="I69" s="4" t="s">
        <v>127</v>
      </c>
      <c r="J69" s="4" t="s">
        <v>37</v>
      </c>
      <c r="K69" s="4" t="s">
        <v>272</v>
      </c>
      <c r="L69" s="4" t="s">
        <v>138</v>
      </c>
      <c r="M69" s="4" t="s">
        <v>128</v>
      </c>
      <c r="N69" s="4" t="s">
        <v>41</v>
      </c>
      <c r="O69" s="4">
        <v>400</v>
      </c>
      <c r="P69" s="4">
        <v>326</v>
      </c>
      <c r="Q69" s="4">
        <v>326</v>
      </c>
      <c r="R69" s="4">
        <v>314</v>
      </c>
      <c r="S69" s="4">
        <v>436</v>
      </c>
      <c r="T69" s="4">
        <v>375</v>
      </c>
      <c r="U69" s="4">
        <v>596</v>
      </c>
      <c r="V69" s="4">
        <v>517</v>
      </c>
      <c r="W69" s="4">
        <v>654</v>
      </c>
      <c r="X69" s="4">
        <v>718</v>
      </c>
      <c r="Y69" s="4">
        <v>749</v>
      </c>
      <c r="Z69" s="4">
        <v>556</v>
      </c>
      <c r="AA69" s="4">
        <v>479</v>
      </c>
      <c r="AB69" s="4">
        <v>552</v>
      </c>
      <c r="AC69" s="4">
        <v>730</v>
      </c>
      <c r="AD69" s="4">
        <v>867</v>
      </c>
      <c r="AE69" s="4">
        <v>946</v>
      </c>
      <c r="AF69" s="4">
        <v>592</v>
      </c>
      <c r="AG69" s="4">
        <v>477</v>
      </c>
      <c r="AH69" s="4">
        <v>747</v>
      </c>
      <c r="AI69" s="4">
        <v>795</v>
      </c>
      <c r="AJ69" s="4">
        <v>944</v>
      </c>
      <c r="AK69" s="4">
        <v>982</v>
      </c>
      <c r="AL69" s="4">
        <v>1217</v>
      </c>
      <c r="AM69" s="4">
        <v>1363</v>
      </c>
      <c r="AN69" s="4">
        <v>1660</v>
      </c>
    </row>
    <row r="70" spans="1:40" ht="15" hidden="1" customHeight="1" x14ac:dyDescent="0.25">
      <c r="A70" s="4" t="str">
        <f>EB[[#This Row],[unit]] &amp; "#" &amp; EB[[#This Row],[indic_nrg]] &amp; "#" &amp; EB[[#This Row],[product]] &amp; "#" &amp; EB[[#This Row],[geo]]</f>
        <v>GWH#22_108501#6000#CZ</v>
      </c>
      <c r="B70" s="4" t="str">
        <f>VLOOKUP(EB[[#This Row],[product]],KS_DB[[product]:[KS]],5,FALSE)</f>
        <v>electricity</v>
      </c>
      <c r="C70" s="4" t="str">
        <f>VLOOKUP(EB[[#This Row],[product]],KS_DB[[product]:[KS]],6,FALSE)</f>
        <v>electricity</v>
      </c>
      <c r="D70" s="4">
        <f>VLOOKUP(EB[[#This Row],[product]],Carriers[],4,FALSE)</f>
        <v>1</v>
      </c>
      <c r="E70" s="4" t="str">
        <f>VLOOKUP(EB[[#This Row],[indic_nrg]],Indicators[],4,FALSE)</f>
        <v>2115</v>
      </c>
      <c r="F70" s="4" t="str">
        <f>IFERROR(VLOOKUP(EB[[#This Row],[Source_carrier]],KS_DB[[product]:[KS]],6,FALSE),0)</f>
        <v>solid</v>
      </c>
      <c r="G70" s="4" t="s">
        <v>135</v>
      </c>
      <c r="H70" s="4" t="s">
        <v>273</v>
      </c>
      <c r="I70" s="4" t="s">
        <v>127</v>
      </c>
      <c r="J70" s="4" t="s">
        <v>37</v>
      </c>
      <c r="K70" s="4" t="s">
        <v>274</v>
      </c>
      <c r="L70" s="4" t="s">
        <v>138</v>
      </c>
      <c r="M70" s="4" t="s">
        <v>128</v>
      </c>
      <c r="N70" s="4" t="s">
        <v>41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</row>
    <row r="71" spans="1:40" ht="15" hidden="1" customHeight="1" x14ac:dyDescent="0.25">
      <c r="A71" s="4" t="str">
        <f>EB[[#This Row],[unit]] &amp; "#" &amp; EB[[#This Row],[indic_nrg]] &amp; "#" &amp; EB[[#This Row],[product]] &amp; "#" &amp; EB[[#This Row],[geo]]</f>
        <v>GWH#22_108502#6000#CZ</v>
      </c>
      <c r="B71" s="4" t="str">
        <f>VLOOKUP(EB[[#This Row],[product]],KS_DB[[product]:[KS]],5,FALSE)</f>
        <v>electricity</v>
      </c>
      <c r="C71" s="4" t="str">
        <f>VLOOKUP(EB[[#This Row],[product]],KS_DB[[product]:[KS]],6,FALSE)</f>
        <v>electricity</v>
      </c>
      <c r="D71" s="4">
        <f>VLOOKUP(EB[[#This Row],[product]],Carriers[],4,FALSE)</f>
        <v>1</v>
      </c>
      <c r="E71" s="4" t="str">
        <f>VLOOKUP(EB[[#This Row],[indic_nrg]],Indicators[],4,FALSE)</f>
        <v>2115</v>
      </c>
      <c r="F71" s="4" t="str">
        <f>IFERROR(VLOOKUP(EB[[#This Row],[Source_carrier]],KS_DB[[product]:[KS]],6,FALSE),0)</f>
        <v>solid</v>
      </c>
      <c r="G71" s="4" t="s">
        <v>135</v>
      </c>
      <c r="H71" s="4" t="s">
        <v>275</v>
      </c>
      <c r="I71" s="4" t="s">
        <v>127</v>
      </c>
      <c r="J71" s="4" t="s">
        <v>37</v>
      </c>
      <c r="K71" s="4" t="s">
        <v>276</v>
      </c>
      <c r="L71" s="4" t="s">
        <v>138</v>
      </c>
      <c r="M71" s="4" t="s">
        <v>128</v>
      </c>
      <c r="N71" s="4" t="s">
        <v>41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</row>
    <row r="72" spans="1:40" ht="15" hidden="1" customHeight="1" x14ac:dyDescent="0.25">
      <c r="A72" s="4" t="str">
        <f>EB[[#This Row],[unit]] &amp; "#" &amp; EB[[#This Row],[indic_nrg]] &amp; "#" &amp; EB[[#This Row],[product]] &amp; "#" &amp; EB[[#This Row],[geo]]</f>
        <v>GWH#22_108503#6000#CZ</v>
      </c>
      <c r="B72" s="4" t="str">
        <f>VLOOKUP(EB[[#This Row],[product]],KS_DB[[product]:[KS]],5,FALSE)</f>
        <v>electricity</v>
      </c>
      <c r="C72" s="4" t="str">
        <f>VLOOKUP(EB[[#This Row],[product]],KS_DB[[product]:[KS]],6,FALSE)</f>
        <v>electricity</v>
      </c>
      <c r="D72" s="4">
        <f>VLOOKUP(EB[[#This Row],[product]],Carriers[],4,FALSE)</f>
        <v>1</v>
      </c>
      <c r="E72" s="4" t="str">
        <f>VLOOKUP(EB[[#This Row],[indic_nrg]],Indicators[],4,FALSE)</f>
        <v>2115</v>
      </c>
      <c r="F72" s="4" t="str">
        <f>IFERROR(VLOOKUP(EB[[#This Row],[Source_carrier]],KS_DB[[product]:[KS]],6,FALSE),0)</f>
        <v>solid</v>
      </c>
      <c r="G72" s="4" t="s">
        <v>135</v>
      </c>
      <c r="H72" s="4" t="s">
        <v>277</v>
      </c>
      <c r="I72" s="4" t="s">
        <v>127</v>
      </c>
      <c r="J72" s="4" t="s">
        <v>37</v>
      </c>
      <c r="K72" s="4" t="s">
        <v>278</v>
      </c>
      <c r="L72" s="4" t="s">
        <v>138</v>
      </c>
      <c r="M72" s="4" t="s">
        <v>128</v>
      </c>
      <c r="N72" s="4" t="s">
        <v>41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</row>
    <row r="73" spans="1:40" ht="15" hidden="1" customHeight="1" x14ac:dyDescent="0.25">
      <c r="A73" s="4" t="str">
        <f>EB[[#This Row],[unit]] &amp; "#" &amp; EB[[#This Row],[indic_nrg]] &amp; "#" &amp; EB[[#This Row],[product]] &amp; "#" &amp; EB[[#This Row],[geo]]</f>
        <v>GWH#22_108504#6000#CZ</v>
      </c>
      <c r="B73" s="4" t="str">
        <f>VLOOKUP(EB[[#This Row],[product]],KS_DB[[product]:[KS]],5,FALSE)</f>
        <v>electricity</v>
      </c>
      <c r="C73" s="4" t="str">
        <f>VLOOKUP(EB[[#This Row],[product]],KS_DB[[product]:[KS]],6,FALSE)</f>
        <v>electricity</v>
      </c>
      <c r="D73" s="4">
        <f>VLOOKUP(EB[[#This Row],[product]],Carriers[],4,FALSE)</f>
        <v>1</v>
      </c>
      <c r="E73" s="4" t="str">
        <f>VLOOKUP(EB[[#This Row],[indic_nrg]],Indicators[],4,FALSE)</f>
        <v>2115</v>
      </c>
      <c r="F73" s="4" t="str">
        <f>IFERROR(VLOOKUP(EB[[#This Row],[Source_carrier]],KS_DB[[product]:[KS]],6,FALSE),0)</f>
        <v>solid</v>
      </c>
      <c r="G73" s="4" t="s">
        <v>135</v>
      </c>
      <c r="H73" s="4" t="s">
        <v>279</v>
      </c>
      <c r="I73" s="4" t="s">
        <v>127</v>
      </c>
      <c r="J73" s="4" t="s">
        <v>37</v>
      </c>
      <c r="K73" s="4" t="s">
        <v>280</v>
      </c>
      <c r="L73" s="4" t="s">
        <v>138</v>
      </c>
      <c r="M73" s="4" t="s">
        <v>128</v>
      </c>
      <c r="N73" s="4" t="s">
        <v>41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</row>
    <row r="74" spans="1:40" ht="15" hidden="1" customHeight="1" x14ac:dyDescent="0.25">
      <c r="A74" s="4" t="str">
        <f>EB[[#This Row],[unit]] &amp; "#" &amp; EB[[#This Row],[indic_nrg]] &amp; "#" &amp; EB[[#This Row],[product]] &amp; "#" &amp; EB[[#This Row],[geo]]</f>
        <v>GWH#22_108511#6000#CZ</v>
      </c>
      <c r="B74" s="4" t="str">
        <f>VLOOKUP(EB[[#This Row],[product]],KS_DB[[product]:[KS]],5,FALSE)</f>
        <v>electricity</v>
      </c>
      <c r="C74" s="4" t="str">
        <f>VLOOKUP(EB[[#This Row],[product]],KS_DB[[product]:[KS]],6,FALSE)</f>
        <v>electricity</v>
      </c>
      <c r="D74" s="4">
        <f>VLOOKUP(EB[[#This Row],[product]],Carriers[],4,FALSE)</f>
        <v>1</v>
      </c>
      <c r="E74" s="4" t="str">
        <f>VLOOKUP(EB[[#This Row],[indic_nrg]],Indicators[],4,FALSE)</f>
        <v>2116</v>
      </c>
      <c r="F74" s="4" t="str">
        <f>IFERROR(VLOOKUP(EB[[#This Row],[Source_carrier]],KS_DB[[product]:[KS]],6,FALSE),0)</f>
        <v>solid</v>
      </c>
      <c r="G74" s="4" t="s">
        <v>135</v>
      </c>
      <c r="H74" s="4" t="s">
        <v>281</v>
      </c>
      <c r="I74" s="4" t="s">
        <v>127</v>
      </c>
      <c r="J74" s="4" t="s">
        <v>37</v>
      </c>
      <c r="K74" s="4" t="s">
        <v>282</v>
      </c>
      <c r="L74" s="4" t="s">
        <v>138</v>
      </c>
      <c r="M74" s="4" t="s">
        <v>128</v>
      </c>
      <c r="N74" s="4" t="s">
        <v>41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</row>
    <row r="75" spans="1:40" ht="15" hidden="1" customHeight="1" x14ac:dyDescent="0.25">
      <c r="A75" s="4" t="str">
        <f>EB[[#This Row],[unit]] &amp; "#" &amp; EB[[#This Row],[indic_nrg]] &amp; "#" &amp; EB[[#This Row],[product]] &amp; "#" &amp; EB[[#This Row],[geo]]</f>
        <v>GWH#22_108512#6000#CZ</v>
      </c>
      <c r="B75" s="4" t="str">
        <f>VLOOKUP(EB[[#This Row],[product]],KS_DB[[product]:[KS]],5,FALSE)</f>
        <v>electricity</v>
      </c>
      <c r="C75" s="4" t="str">
        <f>VLOOKUP(EB[[#This Row],[product]],KS_DB[[product]:[KS]],6,FALSE)</f>
        <v>electricity</v>
      </c>
      <c r="D75" s="4">
        <f>VLOOKUP(EB[[#This Row],[product]],Carriers[],4,FALSE)</f>
        <v>1</v>
      </c>
      <c r="E75" s="4" t="str">
        <f>VLOOKUP(EB[[#This Row],[indic_nrg]],Indicators[],4,FALSE)</f>
        <v>2116</v>
      </c>
      <c r="F75" s="4" t="str">
        <f>IFERROR(VLOOKUP(EB[[#This Row],[Source_carrier]],KS_DB[[product]:[KS]],6,FALSE),0)</f>
        <v>solid</v>
      </c>
      <c r="G75" s="4" t="s">
        <v>135</v>
      </c>
      <c r="H75" s="4" t="s">
        <v>283</v>
      </c>
      <c r="I75" s="4" t="s">
        <v>127</v>
      </c>
      <c r="J75" s="4" t="s">
        <v>37</v>
      </c>
      <c r="K75" s="4" t="s">
        <v>284</v>
      </c>
      <c r="L75" s="4" t="s">
        <v>138</v>
      </c>
      <c r="M75" s="4" t="s">
        <v>128</v>
      </c>
      <c r="N75" s="4" t="s">
        <v>41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</row>
    <row r="76" spans="1:40" ht="15" hidden="1" customHeight="1" x14ac:dyDescent="0.25">
      <c r="A76" s="4" t="str">
        <f>EB[[#This Row],[unit]] &amp; "#" &amp; EB[[#This Row],[indic_nrg]] &amp; "#" &amp; EB[[#This Row],[product]] &amp; "#" &amp; EB[[#This Row],[geo]]</f>
        <v>GWH#22_108513#6000#CZ</v>
      </c>
      <c r="B76" s="4" t="str">
        <f>VLOOKUP(EB[[#This Row],[product]],KS_DB[[product]:[KS]],5,FALSE)</f>
        <v>electricity</v>
      </c>
      <c r="C76" s="4" t="str">
        <f>VLOOKUP(EB[[#This Row],[product]],KS_DB[[product]:[KS]],6,FALSE)</f>
        <v>electricity</v>
      </c>
      <c r="D76" s="4">
        <f>VLOOKUP(EB[[#This Row],[product]],Carriers[],4,FALSE)</f>
        <v>1</v>
      </c>
      <c r="E76" s="4" t="str">
        <f>VLOOKUP(EB[[#This Row],[indic_nrg]],Indicators[],4,FALSE)</f>
        <v>2116</v>
      </c>
      <c r="F76" s="4" t="str">
        <f>IFERROR(VLOOKUP(EB[[#This Row],[Source_carrier]],KS_DB[[product]:[KS]],6,FALSE),0)</f>
        <v>solid</v>
      </c>
      <c r="G76" s="4" t="s">
        <v>135</v>
      </c>
      <c r="H76" s="4" t="s">
        <v>285</v>
      </c>
      <c r="I76" s="4" t="s">
        <v>127</v>
      </c>
      <c r="J76" s="4" t="s">
        <v>37</v>
      </c>
      <c r="K76" s="4" t="s">
        <v>286</v>
      </c>
      <c r="L76" s="4" t="s">
        <v>138</v>
      </c>
      <c r="M76" s="4" t="s">
        <v>128</v>
      </c>
      <c r="N76" s="4" t="s">
        <v>41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</row>
    <row r="77" spans="1:40" ht="15" hidden="1" customHeight="1" x14ac:dyDescent="0.25">
      <c r="A77" s="4" t="str">
        <f>EB[[#This Row],[unit]] &amp; "#" &amp; EB[[#This Row],[indic_nrg]] &amp; "#" &amp; EB[[#This Row],[product]] &amp; "#" &amp; EB[[#This Row],[geo]]</f>
        <v>GWH#22_108514#6000#CZ</v>
      </c>
      <c r="B77" s="4" t="str">
        <f>VLOOKUP(EB[[#This Row],[product]],KS_DB[[product]:[KS]],5,FALSE)</f>
        <v>electricity</v>
      </c>
      <c r="C77" s="4" t="str">
        <f>VLOOKUP(EB[[#This Row],[product]],KS_DB[[product]:[KS]],6,FALSE)</f>
        <v>electricity</v>
      </c>
      <c r="D77" s="4">
        <f>VLOOKUP(EB[[#This Row],[product]],Carriers[],4,FALSE)</f>
        <v>1</v>
      </c>
      <c r="E77" s="4" t="str">
        <f>VLOOKUP(EB[[#This Row],[indic_nrg]],Indicators[],4,FALSE)</f>
        <v>2116</v>
      </c>
      <c r="F77" s="4" t="str">
        <f>IFERROR(VLOOKUP(EB[[#This Row],[Source_carrier]],KS_DB[[product]:[KS]],6,FALSE),0)</f>
        <v>solid</v>
      </c>
      <c r="G77" s="4" t="s">
        <v>135</v>
      </c>
      <c r="H77" s="4" t="s">
        <v>287</v>
      </c>
      <c r="I77" s="4" t="s">
        <v>127</v>
      </c>
      <c r="J77" s="4" t="s">
        <v>37</v>
      </c>
      <c r="K77" s="4" t="s">
        <v>288</v>
      </c>
      <c r="L77" s="4" t="s">
        <v>138</v>
      </c>
      <c r="M77" s="4" t="s">
        <v>128</v>
      </c>
      <c r="N77" s="4" t="s">
        <v>41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</row>
    <row r="78" spans="1:40" ht="15" hidden="1" customHeight="1" x14ac:dyDescent="0.25">
      <c r="A78" s="4" t="str">
        <f>EB[[#This Row],[unit]] &amp; "#" &amp; EB[[#This Row],[indic_nrg]] &amp; "#" &amp; EB[[#This Row],[product]] &amp; "#" &amp; EB[[#This Row],[geo]]</f>
        <v>GWH#22_108521#6000#CZ</v>
      </c>
      <c r="B78" s="4" t="str">
        <f>VLOOKUP(EB[[#This Row],[product]],KS_DB[[product]:[KS]],5,FALSE)</f>
        <v>electricity</v>
      </c>
      <c r="C78" s="4" t="str">
        <f>VLOOKUP(EB[[#This Row],[product]],KS_DB[[product]:[KS]],6,FALSE)</f>
        <v>electricity</v>
      </c>
      <c r="D78" s="4">
        <f>VLOOKUP(EB[[#This Row],[product]],Carriers[],4,FALSE)</f>
        <v>1</v>
      </c>
      <c r="E78" s="4" t="str">
        <f>VLOOKUP(EB[[#This Row],[indic_nrg]],Indicators[],4,FALSE)</f>
        <v>2117</v>
      </c>
      <c r="F78" s="4" t="str">
        <f>IFERROR(VLOOKUP(EB[[#This Row],[Source_carrier]],KS_DB[[product]:[KS]],6,FALSE),0)</f>
        <v>solid</v>
      </c>
      <c r="G78" s="4" t="s">
        <v>135</v>
      </c>
      <c r="H78" s="4" t="s">
        <v>289</v>
      </c>
      <c r="I78" s="4" t="s">
        <v>127</v>
      </c>
      <c r="J78" s="4" t="s">
        <v>37</v>
      </c>
      <c r="K78" s="4" t="s">
        <v>290</v>
      </c>
      <c r="L78" s="4" t="s">
        <v>138</v>
      </c>
      <c r="M78" s="4" t="s">
        <v>128</v>
      </c>
      <c r="N78" s="4" t="s">
        <v>41</v>
      </c>
      <c r="O78" s="4">
        <v>3991</v>
      </c>
      <c r="P78" s="4">
        <v>3867</v>
      </c>
      <c r="Q78" s="4">
        <v>3659</v>
      </c>
      <c r="R78" s="4">
        <v>3580</v>
      </c>
      <c r="S78" s="4">
        <v>3424</v>
      </c>
      <c r="T78" s="4">
        <v>2456</v>
      </c>
      <c r="U78" s="4">
        <v>3964</v>
      </c>
      <c r="V78" s="4">
        <v>2520</v>
      </c>
      <c r="W78" s="4">
        <v>1963</v>
      </c>
      <c r="X78" s="4">
        <v>3604</v>
      </c>
      <c r="Y78" s="4">
        <v>2814</v>
      </c>
      <c r="Z78" s="4">
        <v>2781</v>
      </c>
      <c r="AA78" s="4">
        <v>2645</v>
      </c>
      <c r="AB78" s="4">
        <v>2702</v>
      </c>
      <c r="AC78" s="4">
        <v>2652</v>
      </c>
      <c r="AD78" s="4">
        <v>2520</v>
      </c>
      <c r="AE78" s="4">
        <v>2650</v>
      </c>
      <c r="AF78" s="4">
        <v>3522</v>
      </c>
      <c r="AG78" s="4">
        <v>2278</v>
      </c>
      <c r="AH78" s="4">
        <v>1643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</row>
    <row r="79" spans="1:40" ht="15" hidden="1" customHeight="1" x14ac:dyDescent="0.25">
      <c r="A79" s="4" t="str">
        <f>EB[[#This Row],[unit]] &amp; "#" &amp; EB[[#This Row],[indic_nrg]] &amp; "#" &amp; EB[[#This Row],[product]] &amp; "#" &amp; EB[[#This Row],[geo]]</f>
        <v>GWH#22_108522#6000#CZ</v>
      </c>
      <c r="B79" s="4" t="str">
        <f>VLOOKUP(EB[[#This Row],[product]],KS_DB[[product]:[KS]],5,FALSE)</f>
        <v>electricity</v>
      </c>
      <c r="C79" s="4" t="str">
        <f>VLOOKUP(EB[[#This Row],[product]],KS_DB[[product]:[KS]],6,FALSE)</f>
        <v>electricity</v>
      </c>
      <c r="D79" s="4">
        <f>VLOOKUP(EB[[#This Row],[product]],Carriers[],4,FALSE)</f>
        <v>1</v>
      </c>
      <c r="E79" s="4" t="str">
        <f>VLOOKUP(EB[[#This Row],[indic_nrg]],Indicators[],4,FALSE)</f>
        <v>2117</v>
      </c>
      <c r="F79" s="4" t="str">
        <f>IFERROR(VLOOKUP(EB[[#This Row],[Source_carrier]],KS_DB[[product]:[KS]],6,FALSE),0)</f>
        <v>solid</v>
      </c>
      <c r="G79" s="4" t="s">
        <v>135</v>
      </c>
      <c r="H79" s="4" t="s">
        <v>291</v>
      </c>
      <c r="I79" s="4" t="s">
        <v>127</v>
      </c>
      <c r="J79" s="4" t="s">
        <v>37</v>
      </c>
      <c r="K79" s="4" t="s">
        <v>292</v>
      </c>
      <c r="L79" s="4" t="s">
        <v>138</v>
      </c>
      <c r="M79" s="4" t="s">
        <v>128</v>
      </c>
      <c r="N79" s="4" t="s">
        <v>41</v>
      </c>
      <c r="O79" s="4">
        <v>548</v>
      </c>
      <c r="P79" s="4">
        <v>563</v>
      </c>
      <c r="Q79" s="4">
        <v>591</v>
      </c>
      <c r="R79" s="4">
        <v>580</v>
      </c>
      <c r="S79" s="4">
        <v>647</v>
      </c>
      <c r="T79" s="4">
        <v>3517</v>
      </c>
      <c r="U79" s="4">
        <v>2049</v>
      </c>
      <c r="V79" s="4">
        <v>510</v>
      </c>
      <c r="W79" s="4">
        <v>720</v>
      </c>
      <c r="X79" s="4">
        <v>650</v>
      </c>
      <c r="Y79" s="4">
        <v>2701</v>
      </c>
      <c r="Z79" s="4">
        <v>2892</v>
      </c>
      <c r="AA79" s="4">
        <v>2726</v>
      </c>
      <c r="AB79" s="4">
        <v>2874</v>
      </c>
      <c r="AC79" s="4">
        <v>3243</v>
      </c>
      <c r="AD79" s="4">
        <v>2978</v>
      </c>
      <c r="AE79" s="4">
        <v>2958</v>
      </c>
      <c r="AF79" s="4">
        <v>2794</v>
      </c>
      <c r="AG79" s="4">
        <v>2535</v>
      </c>
      <c r="AH79" s="4">
        <v>3589</v>
      </c>
      <c r="AI79" s="4">
        <v>5630</v>
      </c>
      <c r="AJ79" s="4">
        <v>5501</v>
      </c>
      <c r="AK79" s="4">
        <v>4713</v>
      </c>
      <c r="AL79" s="4">
        <v>5085</v>
      </c>
      <c r="AM79" s="4">
        <v>4964</v>
      </c>
      <c r="AN79" s="4">
        <v>5558</v>
      </c>
    </row>
    <row r="80" spans="1:40" ht="15" hidden="1" customHeight="1" x14ac:dyDescent="0.25">
      <c r="A80" s="4" t="str">
        <f>EB[[#This Row],[unit]] &amp; "#" &amp; EB[[#This Row],[indic_nrg]] &amp; "#" &amp; EB[[#This Row],[product]] &amp; "#" &amp; EB[[#This Row],[geo]]</f>
        <v>GWH#22_108523#6000#CZ</v>
      </c>
      <c r="B80" s="4" t="str">
        <f>VLOOKUP(EB[[#This Row],[product]],KS_DB[[product]:[KS]],5,FALSE)</f>
        <v>electricity</v>
      </c>
      <c r="C80" s="4" t="str">
        <f>VLOOKUP(EB[[#This Row],[product]],KS_DB[[product]:[KS]],6,FALSE)</f>
        <v>electricity</v>
      </c>
      <c r="D80" s="4">
        <f>VLOOKUP(EB[[#This Row],[product]],Carriers[],4,FALSE)</f>
        <v>1</v>
      </c>
      <c r="E80" s="4" t="str">
        <f>VLOOKUP(EB[[#This Row],[indic_nrg]],Indicators[],4,FALSE)</f>
        <v>2117</v>
      </c>
      <c r="F80" s="4" t="str">
        <f>IFERROR(VLOOKUP(EB[[#This Row],[Source_carrier]],KS_DB[[product]:[KS]],6,FALSE),0)</f>
        <v>solid</v>
      </c>
      <c r="G80" s="4" t="s">
        <v>135</v>
      </c>
      <c r="H80" s="4" t="s">
        <v>293</v>
      </c>
      <c r="I80" s="4" t="s">
        <v>127</v>
      </c>
      <c r="J80" s="4" t="s">
        <v>37</v>
      </c>
      <c r="K80" s="4" t="s">
        <v>294</v>
      </c>
      <c r="L80" s="4" t="s">
        <v>138</v>
      </c>
      <c r="M80" s="4" t="s">
        <v>128</v>
      </c>
      <c r="N80" s="4" t="s">
        <v>41</v>
      </c>
      <c r="O80" s="4">
        <v>0</v>
      </c>
      <c r="P80" s="4">
        <v>0</v>
      </c>
      <c r="Q80" s="4">
        <v>0</v>
      </c>
      <c r="R80" s="4">
        <v>3</v>
      </c>
      <c r="S80" s="4">
        <v>4</v>
      </c>
      <c r="T80" s="4">
        <v>0</v>
      </c>
      <c r="U80" s="4">
        <v>1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</row>
    <row r="81" spans="1:40" ht="15" hidden="1" customHeight="1" x14ac:dyDescent="0.25">
      <c r="A81" s="4" t="str">
        <f>EB[[#This Row],[unit]] &amp; "#" &amp; EB[[#This Row],[indic_nrg]] &amp; "#" &amp; EB[[#This Row],[product]] &amp; "#" &amp; EB[[#This Row],[geo]]</f>
        <v>GWH#22_108524#6000#CZ</v>
      </c>
      <c r="B81" s="4" t="str">
        <f>VLOOKUP(EB[[#This Row],[product]],KS_DB[[product]:[KS]],5,FALSE)</f>
        <v>electricity</v>
      </c>
      <c r="C81" s="4" t="str">
        <f>VLOOKUP(EB[[#This Row],[product]],KS_DB[[product]:[KS]],6,FALSE)</f>
        <v>electricity</v>
      </c>
      <c r="D81" s="4">
        <f>VLOOKUP(EB[[#This Row],[product]],Carriers[],4,FALSE)</f>
        <v>1</v>
      </c>
      <c r="E81" s="4" t="str">
        <f>VLOOKUP(EB[[#This Row],[indic_nrg]],Indicators[],4,FALSE)</f>
        <v>2117</v>
      </c>
      <c r="F81" s="4" t="str">
        <f>IFERROR(VLOOKUP(EB[[#This Row],[Source_carrier]],KS_DB[[product]:[KS]],6,FALSE),0)</f>
        <v>solid</v>
      </c>
      <c r="G81" s="4" t="s">
        <v>135</v>
      </c>
      <c r="H81" s="4" t="s">
        <v>295</v>
      </c>
      <c r="I81" s="4" t="s">
        <v>127</v>
      </c>
      <c r="J81" s="4" t="s">
        <v>37</v>
      </c>
      <c r="K81" s="4" t="s">
        <v>296</v>
      </c>
      <c r="L81" s="4" t="s">
        <v>138</v>
      </c>
      <c r="M81" s="4" t="s">
        <v>128</v>
      </c>
      <c r="N81" s="4" t="s">
        <v>41</v>
      </c>
      <c r="O81" s="4">
        <v>1195</v>
      </c>
      <c r="P81" s="4">
        <v>1153</v>
      </c>
      <c r="Q81" s="4">
        <v>1128</v>
      </c>
      <c r="R81" s="4">
        <v>1132</v>
      </c>
      <c r="S81" s="4">
        <v>950</v>
      </c>
      <c r="T81" s="4">
        <v>985</v>
      </c>
      <c r="U81" s="4">
        <v>1329</v>
      </c>
      <c r="V81" s="4">
        <v>1320</v>
      </c>
      <c r="W81" s="4">
        <v>1830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391</v>
      </c>
      <c r="AF81" s="4">
        <v>890</v>
      </c>
      <c r="AG81" s="4">
        <v>975</v>
      </c>
      <c r="AH81" s="4">
        <v>335</v>
      </c>
      <c r="AI81" s="4">
        <v>422</v>
      </c>
      <c r="AJ81" s="4">
        <v>193</v>
      </c>
      <c r="AK81" s="4">
        <v>183</v>
      </c>
      <c r="AL81" s="4">
        <v>181</v>
      </c>
      <c r="AM81" s="4">
        <v>156</v>
      </c>
      <c r="AN81" s="4">
        <v>95</v>
      </c>
    </row>
    <row r="82" spans="1:40" ht="15" hidden="1" customHeight="1" x14ac:dyDescent="0.25">
      <c r="A82" s="4" t="str">
        <f>EB[[#This Row],[unit]] &amp; "#" &amp; EB[[#This Row],[indic_nrg]] &amp; "#" &amp; EB[[#This Row],[product]] &amp; "#" &amp; EB[[#This Row],[geo]]</f>
        <v>GWH#22_108531#6000#CZ</v>
      </c>
      <c r="B82" s="4" t="str">
        <f>VLOOKUP(EB[[#This Row],[product]],KS_DB[[product]:[KS]],5,FALSE)</f>
        <v>electricity</v>
      </c>
      <c r="C82" s="4" t="str">
        <f>VLOOKUP(EB[[#This Row],[product]],KS_DB[[product]:[KS]],6,FALSE)</f>
        <v>electricity</v>
      </c>
      <c r="D82" s="4">
        <f>VLOOKUP(EB[[#This Row],[product]],Carriers[],4,FALSE)</f>
        <v>1</v>
      </c>
      <c r="E82" s="4" t="str">
        <f>VLOOKUP(EB[[#This Row],[indic_nrg]],Indicators[],4,FALSE)</f>
        <v>2118</v>
      </c>
      <c r="F82" s="4" t="str">
        <f>IFERROR(VLOOKUP(EB[[#This Row],[Source_carrier]],KS_DB[[product]:[KS]],6,FALSE),0)</f>
        <v>solid</v>
      </c>
      <c r="G82" s="4" t="s">
        <v>135</v>
      </c>
      <c r="H82" s="4" t="s">
        <v>297</v>
      </c>
      <c r="I82" s="4" t="s">
        <v>127</v>
      </c>
      <c r="J82" s="4" t="s">
        <v>37</v>
      </c>
      <c r="K82" s="4" t="s">
        <v>298</v>
      </c>
      <c r="L82" s="4" t="s">
        <v>138</v>
      </c>
      <c r="M82" s="4" t="s">
        <v>128</v>
      </c>
      <c r="N82" s="4" t="s">
        <v>41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</row>
    <row r="83" spans="1:40" ht="15" hidden="1" customHeight="1" x14ac:dyDescent="0.25">
      <c r="A83" s="4" t="str">
        <f>EB[[#This Row],[unit]] &amp; "#" &amp; EB[[#This Row],[indic_nrg]] &amp; "#" &amp; EB[[#This Row],[product]] &amp; "#" &amp; EB[[#This Row],[geo]]</f>
        <v>GWH#22_108532#6000#CZ</v>
      </c>
      <c r="B83" s="4" t="str">
        <f>VLOOKUP(EB[[#This Row],[product]],KS_DB[[product]:[KS]],5,FALSE)</f>
        <v>electricity</v>
      </c>
      <c r="C83" s="4" t="str">
        <f>VLOOKUP(EB[[#This Row],[product]],KS_DB[[product]:[KS]],6,FALSE)</f>
        <v>electricity</v>
      </c>
      <c r="D83" s="4">
        <f>VLOOKUP(EB[[#This Row],[product]],Carriers[],4,FALSE)</f>
        <v>1</v>
      </c>
      <c r="E83" s="4" t="str">
        <f>VLOOKUP(EB[[#This Row],[indic_nrg]],Indicators[],4,FALSE)</f>
        <v>2118</v>
      </c>
      <c r="F83" s="4" t="str">
        <f>IFERROR(VLOOKUP(EB[[#This Row],[Source_carrier]],KS_DB[[product]:[KS]],6,FALSE),0)</f>
        <v>solid</v>
      </c>
      <c r="G83" s="4" t="s">
        <v>135</v>
      </c>
      <c r="H83" s="4" t="s">
        <v>299</v>
      </c>
      <c r="I83" s="4" t="s">
        <v>127</v>
      </c>
      <c r="J83" s="4" t="s">
        <v>37</v>
      </c>
      <c r="K83" s="4" t="s">
        <v>300</v>
      </c>
      <c r="L83" s="4" t="s">
        <v>138</v>
      </c>
      <c r="M83" s="4" t="s">
        <v>128</v>
      </c>
      <c r="N83" s="4" t="s">
        <v>41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</row>
    <row r="84" spans="1:40" ht="15" hidden="1" customHeight="1" x14ac:dyDescent="0.25">
      <c r="A84" s="4" t="str">
        <f>EB[[#This Row],[unit]] &amp; "#" &amp; EB[[#This Row],[indic_nrg]] &amp; "#" &amp; EB[[#This Row],[product]] &amp; "#" &amp; EB[[#This Row],[geo]]</f>
        <v>GWH#22_108533#6000#CZ</v>
      </c>
      <c r="B84" s="4" t="str">
        <f>VLOOKUP(EB[[#This Row],[product]],KS_DB[[product]:[KS]],5,FALSE)</f>
        <v>electricity</v>
      </c>
      <c r="C84" s="4" t="str">
        <f>VLOOKUP(EB[[#This Row],[product]],KS_DB[[product]:[KS]],6,FALSE)</f>
        <v>electricity</v>
      </c>
      <c r="D84" s="4">
        <f>VLOOKUP(EB[[#This Row],[product]],Carriers[],4,FALSE)</f>
        <v>1</v>
      </c>
      <c r="E84" s="4" t="str">
        <f>VLOOKUP(EB[[#This Row],[indic_nrg]],Indicators[],4,FALSE)</f>
        <v>2118</v>
      </c>
      <c r="F84" s="4" t="str">
        <f>IFERROR(VLOOKUP(EB[[#This Row],[Source_carrier]],KS_DB[[product]:[KS]],6,FALSE),0)</f>
        <v>solid</v>
      </c>
      <c r="G84" s="4" t="s">
        <v>135</v>
      </c>
      <c r="H84" s="4" t="s">
        <v>301</v>
      </c>
      <c r="I84" s="4" t="s">
        <v>127</v>
      </c>
      <c r="J84" s="4" t="s">
        <v>37</v>
      </c>
      <c r="K84" s="4" t="s">
        <v>302</v>
      </c>
      <c r="L84" s="4" t="s">
        <v>138</v>
      </c>
      <c r="M84" s="4" t="s">
        <v>128</v>
      </c>
      <c r="N84" s="4" t="s">
        <v>41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</row>
    <row r="85" spans="1:40" ht="15" hidden="1" customHeight="1" x14ac:dyDescent="0.25">
      <c r="A85" s="4" t="str">
        <f>EB[[#This Row],[unit]] &amp; "#" &amp; EB[[#This Row],[indic_nrg]] &amp; "#" &amp; EB[[#This Row],[product]] &amp; "#" &amp; EB[[#This Row],[geo]]</f>
        <v>GWH#22_108534#6000#CZ</v>
      </c>
      <c r="B85" s="4" t="str">
        <f>VLOOKUP(EB[[#This Row],[product]],KS_DB[[product]:[KS]],5,FALSE)</f>
        <v>electricity</v>
      </c>
      <c r="C85" s="4" t="str">
        <f>VLOOKUP(EB[[#This Row],[product]],KS_DB[[product]:[KS]],6,FALSE)</f>
        <v>electricity</v>
      </c>
      <c r="D85" s="4">
        <f>VLOOKUP(EB[[#This Row],[product]],Carriers[],4,FALSE)</f>
        <v>1</v>
      </c>
      <c r="E85" s="4" t="str">
        <f>VLOOKUP(EB[[#This Row],[indic_nrg]],Indicators[],4,FALSE)</f>
        <v>2118</v>
      </c>
      <c r="F85" s="4" t="str">
        <f>IFERROR(VLOOKUP(EB[[#This Row],[Source_carrier]],KS_DB[[product]:[KS]],6,FALSE),0)</f>
        <v>solid</v>
      </c>
      <c r="G85" s="4" t="s">
        <v>135</v>
      </c>
      <c r="H85" s="4" t="s">
        <v>303</v>
      </c>
      <c r="I85" s="4" t="s">
        <v>127</v>
      </c>
      <c r="J85" s="4" t="s">
        <v>37</v>
      </c>
      <c r="K85" s="4" t="s">
        <v>304</v>
      </c>
      <c r="L85" s="4" t="s">
        <v>138</v>
      </c>
      <c r="M85" s="4" t="s">
        <v>128</v>
      </c>
      <c r="N85" s="4" t="s">
        <v>41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</row>
    <row r="86" spans="1:40" ht="15" hidden="1" customHeight="1" x14ac:dyDescent="0.25">
      <c r="A86" s="4" t="str">
        <f>EB[[#This Row],[unit]] &amp; "#" &amp; EB[[#This Row],[indic_nrg]] &amp; "#" &amp; EB[[#This Row],[product]] &amp; "#" &amp; EB[[#This Row],[geo]]</f>
        <v>GWH#22_108541#6000#CZ</v>
      </c>
      <c r="B86" s="4" t="str">
        <f>VLOOKUP(EB[[#This Row],[product]],KS_DB[[product]:[KS]],5,FALSE)</f>
        <v>electricity</v>
      </c>
      <c r="C86" s="4" t="str">
        <f>VLOOKUP(EB[[#This Row],[product]],KS_DB[[product]:[KS]],6,FALSE)</f>
        <v>electricity</v>
      </c>
      <c r="D86" s="4">
        <f>VLOOKUP(EB[[#This Row],[product]],Carriers[],4,FALSE)</f>
        <v>1</v>
      </c>
      <c r="E86" s="4" t="str">
        <f>VLOOKUP(EB[[#This Row],[indic_nrg]],Indicators[],4,FALSE)</f>
        <v>2210</v>
      </c>
      <c r="F86" s="4" t="str">
        <f>IFERROR(VLOOKUP(EB[[#This Row],[Source_carrier]],KS_DB[[product]:[KS]],6,FALSE),0)</f>
        <v>solid</v>
      </c>
      <c r="G86" s="4" t="s">
        <v>135</v>
      </c>
      <c r="H86" s="4" t="s">
        <v>305</v>
      </c>
      <c r="I86" s="4" t="s">
        <v>127</v>
      </c>
      <c r="J86" s="4" t="s">
        <v>37</v>
      </c>
      <c r="K86" s="4" t="s">
        <v>306</v>
      </c>
      <c r="L86" s="4" t="s">
        <v>138</v>
      </c>
      <c r="M86" s="4" t="s">
        <v>128</v>
      </c>
      <c r="N86" s="4" t="s">
        <v>41</v>
      </c>
      <c r="O86" s="4">
        <v>32415</v>
      </c>
      <c r="P86" s="4">
        <v>31417</v>
      </c>
      <c r="Q86" s="4">
        <v>29726</v>
      </c>
      <c r="R86" s="4">
        <v>29157</v>
      </c>
      <c r="S86" s="4">
        <v>28264</v>
      </c>
      <c r="T86" s="4">
        <v>30346</v>
      </c>
      <c r="U86" s="4">
        <v>29714</v>
      </c>
      <c r="V86" s="4">
        <v>31758</v>
      </c>
      <c r="W86" s="4">
        <v>31857</v>
      </c>
      <c r="X86" s="4">
        <v>28108</v>
      </c>
      <c r="Y86" s="4">
        <v>33863</v>
      </c>
      <c r="Z86" s="4">
        <v>33473</v>
      </c>
      <c r="AA86" s="4">
        <v>31745</v>
      </c>
      <c r="AB86" s="4">
        <v>32720</v>
      </c>
      <c r="AC86" s="4">
        <v>31575</v>
      </c>
      <c r="AD86" s="4">
        <v>31044</v>
      </c>
      <c r="AE86" s="4">
        <v>30875</v>
      </c>
      <c r="AF86" s="4">
        <v>35270</v>
      </c>
      <c r="AG86" s="4">
        <v>30081</v>
      </c>
      <c r="AH86" s="4">
        <v>29225</v>
      </c>
      <c r="AI86" s="4">
        <v>9431</v>
      </c>
      <c r="AJ86" s="4">
        <v>9397</v>
      </c>
      <c r="AK86" s="4">
        <v>8756</v>
      </c>
      <c r="AL86" s="4">
        <v>7418</v>
      </c>
      <c r="AM86" s="4">
        <v>7257</v>
      </c>
      <c r="AN86" s="4">
        <v>8012</v>
      </c>
    </row>
    <row r="87" spans="1:40" ht="15" hidden="1" customHeight="1" x14ac:dyDescent="0.25">
      <c r="A87" s="4" t="str">
        <f>EB[[#This Row],[unit]] &amp; "#" &amp; EB[[#This Row],[indic_nrg]] &amp; "#" &amp; EB[[#This Row],[product]] &amp; "#" &amp; EB[[#This Row],[geo]]</f>
        <v>GWH#22_108542#6000#CZ</v>
      </c>
      <c r="B87" s="4" t="str">
        <f>VLOOKUP(EB[[#This Row],[product]],KS_DB[[product]:[KS]],5,FALSE)</f>
        <v>electricity</v>
      </c>
      <c r="C87" s="4" t="str">
        <f>VLOOKUP(EB[[#This Row],[product]],KS_DB[[product]:[KS]],6,FALSE)</f>
        <v>electricity</v>
      </c>
      <c r="D87" s="4">
        <f>VLOOKUP(EB[[#This Row],[product]],Carriers[],4,FALSE)</f>
        <v>1</v>
      </c>
      <c r="E87" s="4" t="str">
        <f>VLOOKUP(EB[[#This Row],[indic_nrg]],Indicators[],4,FALSE)</f>
        <v>2210</v>
      </c>
      <c r="F87" s="4" t="str">
        <f>IFERROR(VLOOKUP(EB[[#This Row],[Source_carrier]],KS_DB[[product]:[KS]],6,FALSE),0)</f>
        <v>solid</v>
      </c>
      <c r="G87" s="4" t="s">
        <v>135</v>
      </c>
      <c r="H87" s="4" t="s">
        <v>307</v>
      </c>
      <c r="I87" s="4" t="s">
        <v>127</v>
      </c>
      <c r="J87" s="4" t="s">
        <v>37</v>
      </c>
      <c r="K87" s="4" t="s">
        <v>308</v>
      </c>
      <c r="L87" s="4" t="s">
        <v>138</v>
      </c>
      <c r="M87" s="4" t="s">
        <v>128</v>
      </c>
      <c r="N87" s="4" t="s">
        <v>41</v>
      </c>
      <c r="O87" s="4">
        <v>3400</v>
      </c>
      <c r="P87" s="4">
        <v>3497</v>
      </c>
      <c r="Q87" s="4">
        <v>3665</v>
      </c>
      <c r="R87" s="4">
        <v>4093</v>
      </c>
      <c r="S87" s="4">
        <v>4604</v>
      </c>
      <c r="T87" s="4">
        <v>2955</v>
      </c>
      <c r="U87" s="4">
        <v>5023</v>
      </c>
      <c r="V87" s="4">
        <v>6599</v>
      </c>
      <c r="W87" s="4">
        <v>6417</v>
      </c>
      <c r="X87" s="4">
        <v>7493</v>
      </c>
      <c r="Y87" s="4">
        <v>6613</v>
      </c>
      <c r="Z87" s="4">
        <v>7118</v>
      </c>
      <c r="AA87" s="4">
        <v>6865</v>
      </c>
      <c r="AB87" s="4">
        <v>6564</v>
      </c>
      <c r="AC87" s="4">
        <v>6669</v>
      </c>
      <c r="AD87" s="4">
        <v>6974</v>
      </c>
      <c r="AE87" s="4">
        <v>6739</v>
      </c>
      <c r="AF87" s="4">
        <v>7167</v>
      </c>
      <c r="AG87" s="4">
        <v>8613</v>
      </c>
      <c r="AH87" s="4">
        <v>6957</v>
      </c>
      <c r="AI87" s="4">
        <v>28263</v>
      </c>
      <c r="AJ87" s="4">
        <v>28532</v>
      </c>
      <c r="AK87" s="4">
        <v>27588</v>
      </c>
      <c r="AL87" s="4">
        <v>25867</v>
      </c>
      <c r="AM87" s="4">
        <v>25914</v>
      </c>
      <c r="AN87" s="4">
        <v>24815</v>
      </c>
    </row>
    <row r="88" spans="1:40" ht="15" hidden="1" customHeight="1" x14ac:dyDescent="0.25">
      <c r="A88" s="4" t="str">
        <f>EB[[#This Row],[unit]] &amp; "#" &amp; EB[[#This Row],[indic_nrg]] &amp; "#" &amp; EB[[#This Row],[product]] &amp; "#" &amp; EB[[#This Row],[geo]]</f>
        <v>GWH#22_108543#6000#CZ</v>
      </c>
      <c r="B88" s="4" t="str">
        <f>VLOOKUP(EB[[#This Row],[product]],KS_DB[[product]:[KS]],5,FALSE)</f>
        <v>electricity</v>
      </c>
      <c r="C88" s="4" t="str">
        <f>VLOOKUP(EB[[#This Row],[product]],KS_DB[[product]:[KS]],6,FALSE)</f>
        <v>electricity</v>
      </c>
      <c r="D88" s="4">
        <f>VLOOKUP(EB[[#This Row],[product]],Carriers[],4,FALSE)</f>
        <v>1</v>
      </c>
      <c r="E88" s="4" t="str">
        <f>VLOOKUP(EB[[#This Row],[indic_nrg]],Indicators[],4,FALSE)</f>
        <v>2210</v>
      </c>
      <c r="F88" s="4" t="str">
        <f>IFERROR(VLOOKUP(EB[[#This Row],[Source_carrier]],KS_DB[[product]:[KS]],6,FALSE),0)</f>
        <v>solid</v>
      </c>
      <c r="G88" s="4" t="s">
        <v>135</v>
      </c>
      <c r="H88" s="4" t="s">
        <v>309</v>
      </c>
      <c r="I88" s="4" t="s">
        <v>127</v>
      </c>
      <c r="J88" s="4" t="s">
        <v>37</v>
      </c>
      <c r="K88" s="4" t="s">
        <v>310</v>
      </c>
      <c r="L88" s="4" t="s">
        <v>138</v>
      </c>
      <c r="M88" s="4" t="s">
        <v>128</v>
      </c>
      <c r="N88" s="4" t="s">
        <v>41</v>
      </c>
      <c r="O88" s="4">
        <v>606</v>
      </c>
      <c r="P88" s="4">
        <v>373</v>
      </c>
      <c r="Q88" s="4">
        <v>409</v>
      </c>
      <c r="R88" s="4">
        <v>289</v>
      </c>
      <c r="S88" s="4">
        <v>505</v>
      </c>
      <c r="T88" s="4">
        <v>487</v>
      </c>
      <c r="U88" s="4">
        <v>548</v>
      </c>
      <c r="V88" s="4">
        <v>673</v>
      </c>
      <c r="W88" s="4">
        <v>816</v>
      </c>
      <c r="X88" s="4">
        <v>548</v>
      </c>
      <c r="Y88" s="4">
        <v>601</v>
      </c>
      <c r="Z88" s="4">
        <v>666</v>
      </c>
      <c r="AA88" s="4">
        <v>668</v>
      </c>
      <c r="AB88" s="4">
        <v>585</v>
      </c>
      <c r="AC88" s="4">
        <v>494</v>
      </c>
      <c r="AD88" s="4">
        <v>465</v>
      </c>
      <c r="AE88" s="4">
        <v>607</v>
      </c>
      <c r="AF88" s="4">
        <v>675</v>
      </c>
      <c r="AG88" s="4">
        <v>704</v>
      </c>
      <c r="AH88" s="4">
        <v>540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</row>
    <row r="89" spans="1:40" ht="15" hidden="1" customHeight="1" x14ac:dyDescent="0.25">
      <c r="A89" s="4" t="str">
        <f>EB[[#This Row],[unit]] &amp; "#" &amp; EB[[#This Row],[indic_nrg]] &amp; "#" &amp; EB[[#This Row],[product]] &amp; "#" &amp; EB[[#This Row],[geo]]</f>
        <v>GWH#22_108544#6000#CZ</v>
      </c>
      <c r="B89" s="4" t="str">
        <f>VLOOKUP(EB[[#This Row],[product]],KS_DB[[product]:[KS]],5,FALSE)</f>
        <v>electricity</v>
      </c>
      <c r="C89" s="4" t="str">
        <f>VLOOKUP(EB[[#This Row],[product]],KS_DB[[product]:[KS]],6,FALSE)</f>
        <v>electricity</v>
      </c>
      <c r="D89" s="4">
        <f>VLOOKUP(EB[[#This Row],[product]],Carriers[],4,FALSE)</f>
        <v>1</v>
      </c>
      <c r="E89" s="4" t="str">
        <f>VLOOKUP(EB[[#This Row],[indic_nrg]],Indicators[],4,FALSE)</f>
        <v>2210</v>
      </c>
      <c r="F89" s="4" t="str">
        <f>IFERROR(VLOOKUP(EB[[#This Row],[Source_carrier]],KS_DB[[product]:[KS]],6,FALSE),0)</f>
        <v>solid</v>
      </c>
      <c r="G89" s="4" t="s">
        <v>135</v>
      </c>
      <c r="H89" s="4" t="s">
        <v>311</v>
      </c>
      <c r="I89" s="4" t="s">
        <v>127</v>
      </c>
      <c r="J89" s="4" t="s">
        <v>37</v>
      </c>
      <c r="K89" s="4" t="s">
        <v>312</v>
      </c>
      <c r="L89" s="4" t="s">
        <v>138</v>
      </c>
      <c r="M89" s="4" t="s">
        <v>128</v>
      </c>
      <c r="N89" s="4" t="s">
        <v>41</v>
      </c>
      <c r="O89" s="4">
        <v>4865</v>
      </c>
      <c r="P89" s="4">
        <v>4729</v>
      </c>
      <c r="Q89" s="4">
        <v>4728</v>
      </c>
      <c r="R89" s="4">
        <v>4429</v>
      </c>
      <c r="S89" s="4">
        <v>3838</v>
      </c>
      <c r="T89" s="4">
        <v>3596</v>
      </c>
      <c r="U89" s="4">
        <v>2801</v>
      </c>
      <c r="V89" s="4">
        <v>2346</v>
      </c>
      <c r="W89" s="4">
        <v>1714</v>
      </c>
      <c r="X89" s="4">
        <v>3748</v>
      </c>
      <c r="Y89" s="4">
        <v>6160</v>
      </c>
      <c r="Z89" s="4">
        <v>5664</v>
      </c>
      <c r="AA89" s="4">
        <v>5188</v>
      </c>
      <c r="AB89" s="4">
        <v>5265</v>
      </c>
      <c r="AC89" s="4">
        <v>5618</v>
      </c>
      <c r="AD89" s="4">
        <v>5477</v>
      </c>
      <c r="AE89" s="4">
        <v>5398</v>
      </c>
      <c r="AF89" s="4">
        <v>3443</v>
      </c>
      <c r="AG89" s="4">
        <v>3582</v>
      </c>
      <c r="AH89" s="4">
        <v>3640</v>
      </c>
      <c r="AI89" s="4">
        <v>3136</v>
      </c>
      <c r="AJ89" s="4">
        <v>3062</v>
      </c>
      <c r="AK89" s="4">
        <v>2736</v>
      </c>
      <c r="AL89" s="4">
        <v>2561</v>
      </c>
      <c r="AM89" s="4">
        <v>2428</v>
      </c>
      <c r="AN89" s="4">
        <v>2647</v>
      </c>
    </row>
    <row r="90" spans="1:40" ht="15" hidden="1" customHeight="1" x14ac:dyDescent="0.25">
      <c r="A90" s="4" t="str">
        <f>EB[[#This Row],[unit]] &amp; "#" &amp; EB[[#This Row],[indic_nrg]] &amp; "#" &amp; EB[[#This Row],[product]] &amp; "#" &amp; EB[[#This Row],[geo]]</f>
        <v>GWH#22_108551#6000#CZ</v>
      </c>
      <c r="B90" s="4" t="str">
        <f>VLOOKUP(EB[[#This Row],[product]],KS_DB[[product]:[KS]],5,FALSE)</f>
        <v>electricity</v>
      </c>
      <c r="C90" s="4" t="str">
        <f>VLOOKUP(EB[[#This Row],[product]],KS_DB[[product]:[KS]],6,FALSE)</f>
        <v>electricity</v>
      </c>
      <c r="D90" s="4">
        <f>VLOOKUP(EB[[#This Row],[product]],Carriers[],4,FALSE)</f>
        <v>1</v>
      </c>
      <c r="E90" s="4" t="str">
        <f>VLOOKUP(EB[[#This Row],[indic_nrg]],Indicators[],4,FALSE)</f>
        <v>2310</v>
      </c>
      <c r="F90" s="4" t="str">
        <f>IFERROR(VLOOKUP(EB[[#This Row],[Source_carrier]],KS_DB[[product]:[KS]],6,FALSE),0)</f>
        <v>solid</v>
      </c>
      <c r="G90" s="4" t="s">
        <v>135</v>
      </c>
      <c r="H90" s="4" t="s">
        <v>313</v>
      </c>
      <c r="I90" s="4" t="s">
        <v>127</v>
      </c>
      <c r="J90" s="4" t="s">
        <v>37</v>
      </c>
      <c r="K90" s="4" t="s">
        <v>314</v>
      </c>
      <c r="L90" s="4" t="s">
        <v>138</v>
      </c>
      <c r="M90" s="4" t="s">
        <v>128</v>
      </c>
      <c r="N90" s="4" t="s">
        <v>41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</row>
    <row r="91" spans="1:40" ht="15" hidden="1" customHeight="1" x14ac:dyDescent="0.25">
      <c r="A91" s="4" t="str">
        <f>EB[[#This Row],[unit]] &amp; "#" &amp; EB[[#This Row],[indic_nrg]] &amp; "#" &amp; EB[[#This Row],[product]] &amp; "#" &amp; EB[[#This Row],[geo]]</f>
        <v>GWH#22_108552#6000#CZ</v>
      </c>
      <c r="B91" s="4" t="str">
        <f>VLOOKUP(EB[[#This Row],[product]],KS_DB[[product]:[KS]],5,FALSE)</f>
        <v>electricity</v>
      </c>
      <c r="C91" s="4" t="str">
        <f>VLOOKUP(EB[[#This Row],[product]],KS_DB[[product]:[KS]],6,FALSE)</f>
        <v>electricity</v>
      </c>
      <c r="D91" s="4">
        <f>VLOOKUP(EB[[#This Row],[product]],Carriers[],4,FALSE)</f>
        <v>1</v>
      </c>
      <c r="E91" s="4" t="str">
        <f>VLOOKUP(EB[[#This Row],[indic_nrg]],Indicators[],4,FALSE)</f>
        <v>2310</v>
      </c>
      <c r="F91" s="4" t="str">
        <f>IFERROR(VLOOKUP(EB[[#This Row],[Source_carrier]],KS_DB[[product]:[KS]],6,FALSE),0)</f>
        <v>solid</v>
      </c>
      <c r="G91" s="4" t="s">
        <v>135</v>
      </c>
      <c r="H91" s="4" t="s">
        <v>315</v>
      </c>
      <c r="I91" s="4" t="s">
        <v>127</v>
      </c>
      <c r="J91" s="4" t="s">
        <v>37</v>
      </c>
      <c r="K91" s="4" t="s">
        <v>316</v>
      </c>
      <c r="L91" s="4" t="s">
        <v>138</v>
      </c>
      <c r="M91" s="4" t="s">
        <v>128</v>
      </c>
      <c r="N91" s="4" t="s">
        <v>41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</row>
    <row r="92" spans="1:40" ht="15" hidden="1" customHeight="1" x14ac:dyDescent="0.25">
      <c r="A92" s="4" t="str">
        <f>EB[[#This Row],[unit]] &amp; "#" &amp; EB[[#This Row],[indic_nrg]] &amp; "#" &amp; EB[[#This Row],[product]] &amp; "#" &amp; EB[[#This Row],[geo]]</f>
        <v>GWH#22_108553#6000#CZ</v>
      </c>
      <c r="B92" s="4" t="str">
        <f>VLOOKUP(EB[[#This Row],[product]],KS_DB[[product]:[KS]],5,FALSE)</f>
        <v>electricity</v>
      </c>
      <c r="C92" s="4" t="str">
        <f>VLOOKUP(EB[[#This Row],[product]],KS_DB[[product]:[KS]],6,FALSE)</f>
        <v>electricity</v>
      </c>
      <c r="D92" s="4">
        <f>VLOOKUP(EB[[#This Row],[product]],Carriers[],4,FALSE)</f>
        <v>1</v>
      </c>
      <c r="E92" s="4" t="str">
        <f>VLOOKUP(EB[[#This Row],[indic_nrg]],Indicators[],4,FALSE)</f>
        <v>2310</v>
      </c>
      <c r="F92" s="4" t="str">
        <f>IFERROR(VLOOKUP(EB[[#This Row],[Source_carrier]],KS_DB[[product]:[KS]],6,FALSE),0)</f>
        <v>solid</v>
      </c>
      <c r="G92" s="4" t="s">
        <v>135</v>
      </c>
      <c r="H92" s="4" t="s">
        <v>317</v>
      </c>
      <c r="I92" s="4" t="s">
        <v>127</v>
      </c>
      <c r="J92" s="4" t="s">
        <v>37</v>
      </c>
      <c r="K92" s="4" t="s">
        <v>318</v>
      </c>
      <c r="L92" s="4" t="s">
        <v>138</v>
      </c>
      <c r="M92" s="4" t="s">
        <v>128</v>
      </c>
      <c r="N92" s="4" t="s">
        <v>41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</row>
    <row r="93" spans="1:40" ht="15" hidden="1" customHeight="1" x14ac:dyDescent="0.25">
      <c r="A93" s="4" t="str">
        <f>EB[[#This Row],[unit]] &amp; "#" &amp; EB[[#This Row],[indic_nrg]] &amp; "#" &amp; EB[[#This Row],[product]] &amp; "#" &amp; EB[[#This Row],[geo]]</f>
        <v>GWH#22_108554#6000#CZ</v>
      </c>
      <c r="B93" s="4" t="str">
        <f>VLOOKUP(EB[[#This Row],[product]],KS_DB[[product]:[KS]],5,FALSE)</f>
        <v>electricity</v>
      </c>
      <c r="C93" s="4" t="str">
        <f>VLOOKUP(EB[[#This Row],[product]],KS_DB[[product]:[KS]],6,FALSE)</f>
        <v>electricity</v>
      </c>
      <c r="D93" s="4">
        <f>VLOOKUP(EB[[#This Row],[product]],Carriers[],4,FALSE)</f>
        <v>1</v>
      </c>
      <c r="E93" s="4" t="str">
        <f>VLOOKUP(EB[[#This Row],[indic_nrg]],Indicators[],4,FALSE)</f>
        <v>2310</v>
      </c>
      <c r="F93" s="4" t="str">
        <f>IFERROR(VLOOKUP(EB[[#This Row],[Source_carrier]],KS_DB[[product]:[KS]],6,FALSE),0)</f>
        <v>solid</v>
      </c>
      <c r="G93" s="4" t="s">
        <v>135</v>
      </c>
      <c r="H93" s="4" t="s">
        <v>319</v>
      </c>
      <c r="I93" s="4" t="s">
        <v>127</v>
      </c>
      <c r="J93" s="4" t="s">
        <v>37</v>
      </c>
      <c r="K93" s="4" t="s">
        <v>320</v>
      </c>
      <c r="L93" s="4" t="s">
        <v>138</v>
      </c>
      <c r="M93" s="4" t="s">
        <v>128</v>
      </c>
      <c r="N93" s="4" t="s">
        <v>41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</row>
    <row r="94" spans="1:40" ht="15" hidden="1" customHeight="1" x14ac:dyDescent="0.25">
      <c r="A94" s="4" t="str">
        <f>EB[[#This Row],[unit]] &amp; "#" &amp; EB[[#This Row],[indic_nrg]] &amp; "#" &amp; EB[[#This Row],[product]] &amp; "#" &amp; EB[[#This Row],[geo]]</f>
        <v>GWH#22_108561#6000#CZ</v>
      </c>
      <c r="B94" s="4" t="str">
        <f>VLOOKUP(EB[[#This Row],[product]],KS_DB[[product]:[KS]],5,FALSE)</f>
        <v>electricity</v>
      </c>
      <c r="C94" s="4" t="str">
        <f>VLOOKUP(EB[[#This Row],[product]],KS_DB[[product]:[KS]],6,FALSE)</f>
        <v>electricity</v>
      </c>
      <c r="D94" s="4">
        <f>VLOOKUP(EB[[#This Row],[product]],Carriers[],4,FALSE)</f>
        <v>1</v>
      </c>
      <c r="E94" s="4" t="str">
        <f>VLOOKUP(EB[[#This Row],[indic_nrg]],Indicators[],4,FALSE)</f>
        <v>2112</v>
      </c>
      <c r="F94" s="4" t="str">
        <f>IFERROR(VLOOKUP(EB[[#This Row],[Source_carrier]],KS_DB[[product]:[KS]],6,FALSE),0)</f>
        <v>solid</v>
      </c>
      <c r="G94" s="4" t="s">
        <v>135</v>
      </c>
      <c r="H94" s="4" t="s">
        <v>321</v>
      </c>
      <c r="I94" s="4" t="s">
        <v>127</v>
      </c>
      <c r="J94" s="4" t="s">
        <v>37</v>
      </c>
      <c r="K94" s="4" t="s">
        <v>322</v>
      </c>
      <c r="L94" s="4" t="s">
        <v>138</v>
      </c>
      <c r="M94" s="4" t="s">
        <v>128</v>
      </c>
      <c r="N94" s="4" t="s">
        <v>41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</row>
    <row r="95" spans="1:40" ht="15" hidden="1" customHeight="1" x14ac:dyDescent="0.25">
      <c r="A95" s="4" t="str">
        <f>EB[[#This Row],[unit]] &amp; "#" &amp; EB[[#This Row],[indic_nrg]] &amp; "#" &amp; EB[[#This Row],[product]] &amp; "#" &amp; EB[[#This Row],[geo]]</f>
        <v>GWH#22_108562#6000#CZ</v>
      </c>
      <c r="B95" s="4" t="str">
        <f>VLOOKUP(EB[[#This Row],[product]],KS_DB[[product]:[KS]],5,FALSE)</f>
        <v>electricity</v>
      </c>
      <c r="C95" s="4" t="str">
        <f>VLOOKUP(EB[[#This Row],[product]],KS_DB[[product]:[KS]],6,FALSE)</f>
        <v>electricity</v>
      </c>
      <c r="D95" s="4">
        <f>VLOOKUP(EB[[#This Row],[product]],Carriers[],4,FALSE)</f>
        <v>1</v>
      </c>
      <c r="E95" s="4" t="str">
        <f>VLOOKUP(EB[[#This Row],[indic_nrg]],Indicators[],4,FALSE)</f>
        <v>2112</v>
      </c>
      <c r="F95" s="4" t="str">
        <f>IFERROR(VLOOKUP(EB[[#This Row],[Source_carrier]],KS_DB[[product]:[KS]],6,FALSE),0)</f>
        <v>solid</v>
      </c>
      <c r="G95" s="4" t="s">
        <v>135</v>
      </c>
      <c r="H95" s="4" t="s">
        <v>323</v>
      </c>
      <c r="I95" s="4" t="s">
        <v>127</v>
      </c>
      <c r="J95" s="4" t="s">
        <v>37</v>
      </c>
      <c r="K95" s="4" t="s">
        <v>324</v>
      </c>
      <c r="L95" s="4" t="s">
        <v>138</v>
      </c>
      <c r="M95" s="4" t="s">
        <v>128</v>
      </c>
      <c r="N95" s="4" t="s">
        <v>41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</row>
    <row r="96" spans="1:40" ht="15" hidden="1" customHeight="1" x14ac:dyDescent="0.25">
      <c r="A96" s="4" t="str">
        <f>EB[[#This Row],[unit]] &amp; "#" &amp; EB[[#This Row],[indic_nrg]] &amp; "#" &amp; EB[[#This Row],[product]] &amp; "#" &amp; EB[[#This Row],[geo]]</f>
        <v>GWH#22_108563#6000#CZ</v>
      </c>
      <c r="B96" s="4" t="str">
        <f>VLOOKUP(EB[[#This Row],[product]],KS_DB[[product]:[KS]],5,FALSE)</f>
        <v>electricity</v>
      </c>
      <c r="C96" s="4" t="str">
        <f>VLOOKUP(EB[[#This Row],[product]],KS_DB[[product]:[KS]],6,FALSE)</f>
        <v>electricity</v>
      </c>
      <c r="D96" s="4">
        <f>VLOOKUP(EB[[#This Row],[product]],Carriers[],4,FALSE)</f>
        <v>1</v>
      </c>
      <c r="E96" s="4" t="str">
        <f>VLOOKUP(EB[[#This Row],[indic_nrg]],Indicators[],4,FALSE)</f>
        <v>2112</v>
      </c>
      <c r="F96" s="4" t="str">
        <f>IFERROR(VLOOKUP(EB[[#This Row],[Source_carrier]],KS_DB[[product]:[KS]],6,FALSE),0)</f>
        <v>solid</v>
      </c>
      <c r="G96" s="4" t="s">
        <v>135</v>
      </c>
      <c r="H96" s="4" t="s">
        <v>325</v>
      </c>
      <c r="I96" s="4" t="s">
        <v>127</v>
      </c>
      <c r="J96" s="4" t="s">
        <v>37</v>
      </c>
      <c r="K96" s="4" t="s">
        <v>326</v>
      </c>
      <c r="L96" s="4" t="s">
        <v>138</v>
      </c>
      <c r="M96" s="4" t="s">
        <v>128</v>
      </c>
      <c r="N96" s="4" t="s">
        <v>41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</row>
    <row r="97" spans="1:40" ht="15" hidden="1" customHeight="1" x14ac:dyDescent="0.25">
      <c r="A97" s="4" t="str">
        <f>EB[[#This Row],[unit]] &amp; "#" &amp; EB[[#This Row],[indic_nrg]] &amp; "#" &amp; EB[[#This Row],[product]] &amp; "#" &amp; EB[[#This Row],[geo]]</f>
        <v>GWH#22_108564#6000#CZ</v>
      </c>
      <c r="B97" s="4" t="str">
        <f>VLOOKUP(EB[[#This Row],[product]],KS_DB[[product]:[KS]],5,FALSE)</f>
        <v>electricity</v>
      </c>
      <c r="C97" s="4" t="str">
        <f>VLOOKUP(EB[[#This Row],[product]],KS_DB[[product]:[KS]],6,FALSE)</f>
        <v>electricity</v>
      </c>
      <c r="D97" s="4">
        <f>VLOOKUP(EB[[#This Row],[product]],Carriers[],4,FALSE)</f>
        <v>1</v>
      </c>
      <c r="E97" s="4" t="str">
        <f>VLOOKUP(EB[[#This Row],[indic_nrg]],Indicators[],4,FALSE)</f>
        <v>2112</v>
      </c>
      <c r="F97" s="4" t="str">
        <f>IFERROR(VLOOKUP(EB[[#This Row],[Source_carrier]],KS_DB[[product]:[KS]],6,FALSE),0)</f>
        <v>solid</v>
      </c>
      <c r="G97" s="4" t="s">
        <v>135</v>
      </c>
      <c r="H97" s="4" t="s">
        <v>327</v>
      </c>
      <c r="I97" s="4" t="s">
        <v>127</v>
      </c>
      <c r="J97" s="4" t="s">
        <v>37</v>
      </c>
      <c r="K97" s="4" t="s">
        <v>328</v>
      </c>
      <c r="L97" s="4" t="s">
        <v>138</v>
      </c>
      <c r="M97" s="4" t="s">
        <v>128</v>
      </c>
      <c r="N97" s="4" t="s">
        <v>41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</row>
    <row r="98" spans="1:40" ht="15" hidden="1" customHeight="1" x14ac:dyDescent="0.25">
      <c r="A98" s="4" t="str">
        <f>EB[[#This Row],[unit]] &amp; "#" &amp; EB[[#This Row],[indic_nrg]] &amp; "#" &amp; EB[[#This Row],[product]] &amp; "#" &amp; EB[[#This Row],[geo]]</f>
        <v>GWH#22_108571#6000#CZ</v>
      </c>
      <c r="B98" s="4" t="str">
        <f>VLOOKUP(EB[[#This Row],[product]],KS_DB[[product]:[KS]],5,FALSE)</f>
        <v>electricity</v>
      </c>
      <c r="C98" s="4" t="str">
        <f>VLOOKUP(EB[[#This Row],[product]],KS_DB[[product]:[KS]],6,FALSE)</f>
        <v>electricity</v>
      </c>
      <c r="D98" s="4">
        <f>VLOOKUP(EB[[#This Row],[product]],Carriers[],4,FALSE)</f>
        <v>1</v>
      </c>
      <c r="E98" s="4" t="str">
        <f>VLOOKUP(EB[[#This Row],[indic_nrg]],Indicators[],4,FALSE)</f>
        <v>2121</v>
      </c>
      <c r="F98" s="4" t="str">
        <f>IFERROR(VLOOKUP(EB[[#This Row],[Source_carrier]],KS_DB[[product]:[KS]],6,FALSE),0)</f>
        <v>solid</v>
      </c>
      <c r="G98" s="4" t="s">
        <v>135</v>
      </c>
      <c r="H98" s="4" t="s">
        <v>329</v>
      </c>
      <c r="I98" s="4" t="s">
        <v>127</v>
      </c>
      <c r="J98" s="4" t="s">
        <v>37</v>
      </c>
      <c r="K98" s="4" t="s">
        <v>330</v>
      </c>
      <c r="L98" s="4" t="s">
        <v>138</v>
      </c>
      <c r="M98" s="4" t="s">
        <v>128</v>
      </c>
      <c r="N98" s="4" t="s">
        <v>41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</row>
    <row r="99" spans="1:40" ht="15" hidden="1" customHeight="1" x14ac:dyDescent="0.25">
      <c r="A99" s="4" t="str">
        <f>EB[[#This Row],[unit]] &amp; "#" &amp; EB[[#This Row],[indic_nrg]] &amp; "#" &amp; EB[[#This Row],[product]] &amp; "#" &amp; EB[[#This Row],[geo]]</f>
        <v>GWH#22_108572#6000#CZ</v>
      </c>
      <c r="B99" s="4" t="str">
        <f>VLOOKUP(EB[[#This Row],[product]],KS_DB[[product]:[KS]],5,FALSE)</f>
        <v>electricity</v>
      </c>
      <c r="C99" s="4" t="str">
        <f>VLOOKUP(EB[[#This Row],[product]],KS_DB[[product]:[KS]],6,FALSE)</f>
        <v>electricity</v>
      </c>
      <c r="D99" s="4">
        <f>VLOOKUP(EB[[#This Row],[product]],Carriers[],4,FALSE)</f>
        <v>1</v>
      </c>
      <c r="E99" s="4" t="str">
        <f>VLOOKUP(EB[[#This Row],[indic_nrg]],Indicators[],4,FALSE)</f>
        <v>2121</v>
      </c>
      <c r="F99" s="4" t="str">
        <f>IFERROR(VLOOKUP(EB[[#This Row],[Source_carrier]],KS_DB[[product]:[KS]],6,FALSE),0)</f>
        <v>solid</v>
      </c>
      <c r="G99" s="4" t="s">
        <v>135</v>
      </c>
      <c r="H99" s="4" t="s">
        <v>331</v>
      </c>
      <c r="I99" s="4" t="s">
        <v>127</v>
      </c>
      <c r="J99" s="4" t="s">
        <v>37</v>
      </c>
      <c r="K99" s="4" t="s">
        <v>332</v>
      </c>
      <c r="L99" s="4" t="s">
        <v>138</v>
      </c>
      <c r="M99" s="4" t="s">
        <v>128</v>
      </c>
      <c r="N99" s="4" t="s">
        <v>41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</row>
    <row r="100" spans="1:40" ht="15" hidden="1" customHeight="1" x14ac:dyDescent="0.25">
      <c r="A100" s="4" t="str">
        <f>EB[[#This Row],[unit]] &amp; "#" &amp; EB[[#This Row],[indic_nrg]] &amp; "#" &amp; EB[[#This Row],[product]] &amp; "#" &amp; EB[[#This Row],[geo]]</f>
        <v>GWH#22_108573#6000#CZ</v>
      </c>
      <c r="B100" s="4" t="str">
        <f>VLOOKUP(EB[[#This Row],[product]],KS_DB[[product]:[KS]],5,FALSE)</f>
        <v>electricity</v>
      </c>
      <c r="C100" s="4" t="str">
        <f>VLOOKUP(EB[[#This Row],[product]],KS_DB[[product]:[KS]],6,FALSE)</f>
        <v>electricity</v>
      </c>
      <c r="D100" s="4">
        <f>VLOOKUP(EB[[#This Row],[product]],Carriers[],4,FALSE)</f>
        <v>1</v>
      </c>
      <c r="E100" s="4" t="str">
        <f>VLOOKUP(EB[[#This Row],[indic_nrg]],Indicators[],4,FALSE)</f>
        <v>2121</v>
      </c>
      <c r="F100" s="4" t="str">
        <f>IFERROR(VLOOKUP(EB[[#This Row],[Source_carrier]],KS_DB[[product]:[KS]],6,FALSE),0)</f>
        <v>solid</v>
      </c>
      <c r="G100" s="4" t="s">
        <v>135</v>
      </c>
      <c r="H100" s="4" t="s">
        <v>333</v>
      </c>
      <c r="I100" s="4" t="s">
        <v>127</v>
      </c>
      <c r="J100" s="4" t="s">
        <v>37</v>
      </c>
      <c r="K100" s="4" t="s">
        <v>334</v>
      </c>
      <c r="L100" s="4" t="s">
        <v>138</v>
      </c>
      <c r="M100" s="4" t="s">
        <v>128</v>
      </c>
      <c r="N100" s="4" t="s">
        <v>41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</row>
    <row r="101" spans="1:40" ht="15" hidden="1" customHeight="1" x14ac:dyDescent="0.25">
      <c r="A101" s="4" t="str">
        <f>EB[[#This Row],[unit]] &amp; "#" &amp; EB[[#This Row],[indic_nrg]] &amp; "#" &amp; EB[[#This Row],[product]] &amp; "#" &amp; EB[[#This Row],[geo]]</f>
        <v>GWH#22_108574#6000#CZ</v>
      </c>
      <c r="B101" s="4" t="str">
        <f>VLOOKUP(EB[[#This Row],[product]],KS_DB[[product]:[KS]],5,FALSE)</f>
        <v>electricity</v>
      </c>
      <c r="C101" s="4" t="str">
        <f>VLOOKUP(EB[[#This Row],[product]],KS_DB[[product]:[KS]],6,FALSE)</f>
        <v>electricity</v>
      </c>
      <c r="D101" s="4">
        <f>VLOOKUP(EB[[#This Row],[product]],Carriers[],4,FALSE)</f>
        <v>1</v>
      </c>
      <c r="E101" s="4" t="str">
        <f>VLOOKUP(EB[[#This Row],[indic_nrg]],Indicators[],4,FALSE)</f>
        <v>2121</v>
      </c>
      <c r="F101" s="4" t="str">
        <f>IFERROR(VLOOKUP(EB[[#This Row],[Source_carrier]],KS_DB[[product]:[KS]],6,FALSE),0)</f>
        <v>solid</v>
      </c>
      <c r="G101" s="4" t="s">
        <v>135</v>
      </c>
      <c r="H101" s="4" t="s">
        <v>335</v>
      </c>
      <c r="I101" s="4" t="s">
        <v>127</v>
      </c>
      <c r="J101" s="4" t="s">
        <v>37</v>
      </c>
      <c r="K101" s="4" t="s">
        <v>336</v>
      </c>
      <c r="L101" s="4" t="s">
        <v>138</v>
      </c>
      <c r="M101" s="4" t="s">
        <v>128</v>
      </c>
      <c r="N101" s="4" t="s">
        <v>41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12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</row>
    <row r="102" spans="1:40" ht="15" hidden="1" customHeight="1" x14ac:dyDescent="0.25">
      <c r="A102" s="4" t="str">
        <f>EB[[#This Row],[unit]] &amp; "#" &amp; EB[[#This Row],[indic_nrg]] &amp; "#" &amp; EB[[#This Row],[product]] &amp; "#" &amp; EB[[#This Row],[geo]]</f>
        <v>GWH#22_108581#6000#CZ</v>
      </c>
      <c r="B102" s="4" t="str">
        <f>VLOOKUP(EB[[#This Row],[product]],KS_DB[[product]:[KS]],5,FALSE)</f>
        <v>electricity</v>
      </c>
      <c r="C102" s="4" t="str">
        <f>VLOOKUP(EB[[#This Row],[product]],KS_DB[[product]:[KS]],6,FALSE)</f>
        <v>electricity</v>
      </c>
      <c r="D102" s="4">
        <f>VLOOKUP(EB[[#This Row],[product]],Carriers[],4,FALSE)</f>
        <v>1</v>
      </c>
      <c r="E102" s="4" t="str">
        <f>VLOOKUP(EB[[#This Row],[indic_nrg]],Indicators[],4,FALSE)</f>
        <v>2122</v>
      </c>
      <c r="F102" s="4" t="str">
        <f>IFERROR(VLOOKUP(EB[[#This Row],[Source_carrier]],KS_DB[[product]:[KS]],6,FALSE),0)</f>
        <v>solid</v>
      </c>
      <c r="G102" s="4" t="s">
        <v>135</v>
      </c>
      <c r="H102" s="4" t="s">
        <v>337</v>
      </c>
      <c r="I102" s="4" t="s">
        <v>127</v>
      </c>
      <c r="J102" s="4" t="s">
        <v>37</v>
      </c>
      <c r="K102" s="4" t="s">
        <v>338</v>
      </c>
      <c r="L102" s="4" t="s">
        <v>138</v>
      </c>
      <c r="M102" s="4" t="s">
        <v>128</v>
      </c>
      <c r="N102" s="4" t="s">
        <v>41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</row>
    <row r="103" spans="1:40" ht="15" hidden="1" customHeight="1" x14ac:dyDescent="0.25">
      <c r="A103" s="4" t="str">
        <f>EB[[#This Row],[unit]] &amp; "#" &amp; EB[[#This Row],[indic_nrg]] &amp; "#" &amp; EB[[#This Row],[product]] &amp; "#" &amp; EB[[#This Row],[geo]]</f>
        <v>GWH#22_108582#6000#CZ</v>
      </c>
      <c r="B103" s="4" t="str">
        <f>VLOOKUP(EB[[#This Row],[product]],KS_DB[[product]:[KS]],5,FALSE)</f>
        <v>electricity</v>
      </c>
      <c r="C103" s="4" t="str">
        <f>VLOOKUP(EB[[#This Row],[product]],KS_DB[[product]:[KS]],6,FALSE)</f>
        <v>electricity</v>
      </c>
      <c r="D103" s="4">
        <f>VLOOKUP(EB[[#This Row],[product]],Carriers[],4,FALSE)</f>
        <v>1</v>
      </c>
      <c r="E103" s="4" t="str">
        <f>VLOOKUP(EB[[#This Row],[indic_nrg]],Indicators[],4,FALSE)</f>
        <v>2122</v>
      </c>
      <c r="F103" s="4" t="str">
        <f>IFERROR(VLOOKUP(EB[[#This Row],[Source_carrier]],KS_DB[[product]:[KS]],6,FALSE),0)</f>
        <v>solid</v>
      </c>
      <c r="G103" s="4" t="s">
        <v>135</v>
      </c>
      <c r="H103" s="4" t="s">
        <v>339</v>
      </c>
      <c r="I103" s="4" t="s">
        <v>127</v>
      </c>
      <c r="J103" s="4" t="s">
        <v>37</v>
      </c>
      <c r="K103" s="4" t="s">
        <v>340</v>
      </c>
      <c r="L103" s="4" t="s">
        <v>138</v>
      </c>
      <c r="M103" s="4" t="s">
        <v>128</v>
      </c>
      <c r="N103" s="4" t="s">
        <v>41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</row>
    <row r="104" spans="1:40" ht="15" hidden="1" customHeight="1" x14ac:dyDescent="0.25">
      <c r="A104" s="4" t="str">
        <f>EB[[#This Row],[unit]] &amp; "#" &amp; EB[[#This Row],[indic_nrg]] &amp; "#" &amp; EB[[#This Row],[product]] &amp; "#" &amp; EB[[#This Row],[geo]]</f>
        <v>GWH#22_108583#6000#CZ</v>
      </c>
      <c r="B104" s="4" t="str">
        <f>VLOOKUP(EB[[#This Row],[product]],KS_DB[[product]:[KS]],5,FALSE)</f>
        <v>electricity</v>
      </c>
      <c r="C104" s="4" t="str">
        <f>VLOOKUP(EB[[#This Row],[product]],KS_DB[[product]:[KS]],6,FALSE)</f>
        <v>electricity</v>
      </c>
      <c r="D104" s="4">
        <f>VLOOKUP(EB[[#This Row],[product]],Carriers[],4,FALSE)</f>
        <v>1</v>
      </c>
      <c r="E104" s="4" t="str">
        <f>VLOOKUP(EB[[#This Row],[indic_nrg]],Indicators[],4,FALSE)</f>
        <v>2122</v>
      </c>
      <c r="F104" s="4" t="str">
        <f>IFERROR(VLOOKUP(EB[[#This Row],[Source_carrier]],KS_DB[[product]:[KS]],6,FALSE),0)</f>
        <v>solid</v>
      </c>
      <c r="G104" s="4" t="s">
        <v>135</v>
      </c>
      <c r="H104" s="4" t="s">
        <v>341</v>
      </c>
      <c r="I104" s="4" t="s">
        <v>127</v>
      </c>
      <c r="J104" s="4" t="s">
        <v>37</v>
      </c>
      <c r="K104" s="4" t="s">
        <v>342</v>
      </c>
      <c r="L104" s="4" t="s">
        <v>138</v>
      </c>
      <c r="M104" s="4" t="s">
        <v>128</v>
      </c>
      <c r="N104" s="4" t="s">
        <v>41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</row>
    <row r="105" spans="1:40" ht="15" hidden="1" customHeight="1" x14ac:dyDescent="0.25">
      <c r="A105" s="4" t="str">
        <f>EB[[#This Row],[unit]] &amp; "#" &amp; EB[[#This Row],[indic_nrg]] &amp; "#" &amp; EB[[#This Row],[product]] &amp; "#" &amp; EB[[#This Row],[geo]]</f>
        <v>GWH#22_108584#6000#CZ</v>
      </c>
      <c r="B105" s="4" t="str">
        <f>VLOOKUP(EB[[#This Row],[product]],KS_DB[[product]:[KS]],5,FALSE)</f>
        <v>electricity</v>
      </c>
      <c r="C105" s="4" t="str">
        <f>VLOOKUP(EB[[#This Row],[product]],KS_DB[[product]:[KS]],6,FALSE)</f>
        <v>electricity</v>
      </c>
      <c r="D105" s="4">
        <f>VLOOKUP(EB[[#This Row],[product]],Carriers[],4,FALSE)</f>
        <v>1</v>
      </c>
      <c r="E105" s="4" t="str">
        <f>VLOOKUP(EB[[#This Row],[indic_nrg]],Indicators[],4,FALSE)</f>
        <v>2122</v>
      </c>
      <c r="F105" s="4" t="str">
        <f>IFERROR(VLOOKUP(EB[[#This Row],[Source_carrier]],KS_DB[[product]:[KS]],6,FALSE),0)</f>
        <v>solid</v>
      </c>
      <c r="G105" s="4" t="s">
        <v>135</v>
      </c>
      <c r="H105" s="4" t="s">
        <v>343</v>
      </c>
      <c r="I105" s="4" t="s">
        <v>127</v>
      </c>
      <c r="J105" s="4" t="s">
        <v>37</v>
      </c>
      <c r="K105" s="4" t="s">
        <v>344</v>
      </c>
      <c r="L105" s="4" t="s">
        <v>138</v>
      </c>
      <c r="M105" s="4" t="s">
        <v>128</v>
      </c>
      <c r="N105" s="4" t="s">
        <v>41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</row>
    <row r="106" spans="1:40" ht="15" hidden="1" customHeight="1" x14ac:dyDescent="0.25">
      <c r="A106" s="4" t="str">
        <f>EB[[#This Row],[unit]] &amp; "#" &amp; EB[[#This Row],[indic_nrg]] &amp; "#" &amp; EB[[#This Row],[product]] &amp; "#" &amp; EB[[#This Row],[geo]]</f>
        <v>GWH#22_108591#6000#CZ</v>
      </c>
      <c r="B106" s="4" t="str">
        <f>VLOOKUP(EB[[#This Row],[product]],KS_DB[[product]:[KS]],5,FALSE)</f>
        <v>electricity</v>
      </c>
      <c r="C106" s="4" t="str">
        <f>VLOOKUP(EB[[#This Row],[product]],KS_DB[[product]:[KS]],6,FALSE)</f>
        <v>electricity</v>
      </c>
      <c r="D106" s="4">
        <f>VLOOKUP(EB[[#This Row],[product]],Carriers[],4,FALSE)</f>
        <v>1</v>
      </c>
      <c r="E106" s="4" t="str">
        <f>VLOOKUP(EB[[#This Row],[indic_nrg]],Indicators[],4,FALSE)</f>
        <v>2130</v>
      </c>
      <c r="F106" s="4" t="str">
        <f>IFERROR(VLOOKUP(EB[[#This Row],[Source_carrier]],KS_DB[[product]:[KS]],6,FALSE),0)</f>
        <v>solid</v>
      </c>
      <c r="G106" s="4" t="s">
        <v>135</v>
      </c>
      <c r="H106" s="4" t="s">
        <v>345</v>
      </c>
      <c r="I106" s="4" t="s">
        <v>127</v>
      </c>
      <c r="J106" s="4" t="s">
        <v>37</v>
      </c>
      <c r="K106" s="4" t="s">
        <v>346</v>
      </c>
      <c r="L106" s="4" t="s">
        <v>138</v>
      </c>
      <c r="M106" s="4" t="s">
        <v>128</v>
      </c>
      <c r="N106" s="4" t="s">
        <v>41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</row>
    <row r="107" spans="1:40" ht="15" hidden="1" customHeight="1" x14ac:dyDescent="0.25">
      <c r="A107" s="4" t="str">
        <f>EB[[#This Row],[unit]] &amp; "#" &amp; EB[[#This Row],[indic_nrg]] &amp; "#" &amp; EB[[#This Row],[product]] &amp; "#" &amp; EB[[#This Row],[geo]]</f>
        <v>GWH#22_108592#6000#CZ</v>
      </c>
      <c r="B107" s="4" t="str">
        <f>VLOOKUP(EB[[#This Row],[product]],KS_DB[[product]:[KS]],5,FALSE)</f>
        <v>electricity</v>
      </c>
      <c r="C107" s="4" t="str">
        <f>VLOOKUP(EB[[#This Row],[product]],KS_DB[[product]:[KS]],6,FALSE)</f>
        <v>electricity</v>
      </c>
      <c r="D107" s="4">
        <f>VLOOKUP(EB[[#This Row],[product]],Carriers[],4,FALSE)</f>
        <v>1</v>
      </c>
      <c r="E107" s="4" t="str">
        <f>VLOOKUP(EB[[#This Row],[indic_nrg]],Indicators[],4,FALSE)</f>
        <v>2130</v>
      </c>
      <c r="F107" s="4" t="str">
        <f>IFERROR(VLOOKUP(EB[[#This Row],[Source_carrier]],KS_DB[[product]:[KS]],6,FALSE),0)</f>
        <v>solid</v>
      </c>
      <c r="G107" s="4" t="s">
        <v>135</v>
      </c>
      <c r="H107" s="4" t="s">
        <v>347</v>
      </c>
      <c r="I107" s="4" t="s">
        <v>127</v>
      </c>
      <c r="J107" s="4" t="s">
        <v>37</v>
      </c>
      <c r="K107" s="4" t="s">
        <v>348</v>
      </c>
      <c r="L107" s="4" t="s">
        <v>138</v>
      </c>
      <c r="M107" s="4" t="s">
        <v>128</v>
      </c>
      <c r="N107" s="4" t="s">
        <v>41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64</v>
      </c>
      <c r="AB107" s="4">
        <v>63</v>
      </c>
      <c r="AC107" s="4">
        <v>52</v>
      </c>
      <c r="AD107" s="4">
        <v>58</v>
      </c>
      <c r="AE107" s="4">
        <v>29</v>
      </c>
      <c r="AF107" s="4">
        <v>28</v>
      </c>
      <c r="AG107" s="4">
        <v>6</v>
      </c>
      <c r="AH107" s="4">
        <v>0</v>
      </c>
      <c r="AI107" s="4">
        <v>3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</row>
    <row r="108" spans="1:40" ht="15" hidden="1" customHeight="1" x14ac:dyDescent="0.25">
      <c r="A108" s="4" t="str">
        <f>EB[[#This Row],[unit]] &amp; "#" &amp; EB[[#This Row],[indic_nrg]] &amp; "#" &amp; EB[[#This Row],[product]] &amp; "#" &amp; EB[[#This Row],[geo]]</f>
        <v>GWH#22_108593#6000#CZ</v>
      </c>
      <c r="B108" s="4" t="str">
        <f>VLOOKUP(EB[[#This Row],[product]],KS_DB[[product]:[KS]],5,FALSE)</f>
        <v>electricity</v>
      </c>
      <c r="C108" s="4" t="str">
        <f>VLOOKUP(EB[[#This Row],[product]],KS_DB[[product]:[KS]],6,FALSE)</f>
        <v>electricity</v>
      </c>
      <c r="D108" s="4">
        <f>VLOOKUP(EB[[#This Row],[product]],Carriers[],4,FALSE)</f>
        <v>1</v>
      </c>
      <c r="E108" s="4" t="str">
        <f>VLOOKUP(EB[[#This Row],[indic_nrg]],Indicators[],4,FALSE)</f>
        <v>2130</v>
      </c>
      <c r="F108" s="4" t="str">
        <f>IFERROR(VLOOKUP(EB[[#This Row],[Source_carrier]],KS_DB[[product]:[KS]],6,FALSE),0)</f>
        <v>solid</v>
      </c>
      <c r="G108" s="4" t="s">
        <v>135</v>
      </c>
      <c r="H108" s="4" t="s">
        <v>349</v>
      </c>
      <c r="I108" s="4" t="s">
        <v>127</v>
      </c>
      <c r="J108" s="4" t="s">
        <v>37</v>
      </c>
      <c r="K108" s="4" t="s">
        <v>350</v>
      </c>
      <c r="L108" s="4" t="s">
        <v>138</v>
      </c>
      <c r="M108" s="4" t="s">
        <v>128</v>
      </c>
      <c r="N108" s="4" t="s">
        <v>41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</row>
    <row r="109" spans="1:40" ht="15" hidden="1" customHeight="1" x14ac:dyDescent="0.25">
      <c r="A109" s="4" t="str">
        <f>EB[[#This Row],[unit]] &amp; "#" &amp; EB[[#This Row],[indic_nrg]] &amp; "#" &amp; EB[[#This Row],[product]] &amp; "#" &amp; EB[[#This Row],[geo]]</f>
        <v>GWH#22_108594#6000#CZ</v>
      </c>
      <c r="B109" s="4" t="str">
        <f>VLOOKUP(EB[[#This Row],[product]],KS_DB[[product]:[KS]],5,FALSE)</f>
        <v>electricity</v>
      </c>
      <c r="C109" s="4" t="str">
        <f>VLOOKUP(EB[[#This Row],[product]],KS_DB[[product]:[KS]],6,FALSE)</f>
        <v>electricity</v>
      </c>
      <c r="D109" s="4">
        <f>VLOOKUP(EB[[#This Row],[product]],Carriers[],4,FALSE)</f>
        <v>1</v>
      </c>
      <c r="E109" s="4" t="str">
        <f>VLOOKUP(EB[[#This Row],[indic_nrg]],Indicators[],4,FALSE)</f>
        <v>2130</v>
      </c>
      <c r="F109" s="4" t="str">
        <f>IFERROR(VLOOKUP(EB[[#This Row],[Source_carrier]],KS_DB[[product]:[KS]],6,FALSE),0)</f>
        <v>solid</v>
      </c>
      <c r="G109" s="4" t="s">
        <v>135</v>
      </c>
      <c r="H109" s="4" t="s">
        <v>351</v>
      </c>
      <c r="I109" s="4" t="s">
        <v>127</v>
      </c>
      <c r="J109" s="4" t="s">
        <v>37</v>
      </c>
      <c r="K109" s="4" t="s">
        <v>352</v>
      </c>
      <c r="L109" s="4" t="s">
        <v>138</v>
      </c>
      <c r="M109" s="4" t="s">
        <v>128</v>
      </c>
      <c r="N109" s="4" t="s">
        <v>41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6</v>
      </c>
      <c r="AB109" s="4">
        <v>6</v>
      </c>
      <c r="AC109" s="4">
        <v>5</v>
      </c>
      <c r="AD109" s="4">
        <v>6</v>
      </c>
      <c r="AE109" s="4">
        <v>2</v>
      </c>
      <c r="AF109" s="4">
        <v>0</v>
      </c>
      <c r="AG109" s="4">
        <v>0</v>
      </c>
      <c r="AH109" s="4">
        <v>0</v>
      </c>
      <c r="AI109" s="4">
        <v>5</v>
      </c>
      <c r="AJ109" s="4">
        <v>0</v>
      </c>
      <c r="AK109" s="4">
        <v>2</v>
      </c>
      <c r="AL109" s="4">
        <v>1</v>
      </c>
      <c r="AM109" s="4">
        <v>8</v>
      </c>
      <c r="AN109" s="4">
        <v>14</v>
      </c>
    </row>
    <row r="110" spans="1:40" ht="15" hidden="1" customHeight="1" x14ac:dyDescent="0.25">
      <c r="A110" s="4" t="str">
        <f>EB[[#This Row],[unit]] &amp; "#" &amp; EB[[#This Row],[indic_nrg]] &amp; "#" &amp; EB[[#This Row],[product]] &amp; "#" &amp; EB[[#This Row],[geo]]</f>
        <v>GWH#22_108601#6000#CZ</v>
      </c>
      <c r="B110" s="4" t="str">
        <f>VLOOKUP(EB[[#This Row],[product]],KS_DB[[product]:[KS]],5,FALSE)</f>
        <v>electricity</v>
      </c>
      <c r="C110" s="4" t="str">
        <f>VLOOKUP(EB[[#This Row],[product]],KS_DB[[product]:[KS]],6,FALSE)</f>
        <v>electricity</v>
      </c>
      <c r="D110" s="4">
        <f>VLOOKUP(EB[[#This Row],[product]],Carriers[],4,FALSE)</f>
        <v>1</v>
      </c>
      <c r="E110" s="4" t="str">
        <f>VLOOKUP(EB[[#This Row],[indic_nrg]],Indicators[],4,FALSE)</f>
        <v>2230</v>
      </c>
      <c r="F110" s="4" t="str">
        <f>IFERROR(VLOOKUP(EB[[#This Row],[Source_carrier]],KS_DB[[product]:[KS]],6,FALSE),0)</f>
        <v>solid</v>
      </c>
      <c r="G110" s="4" t="s">
        <v>135</v>
      </c>
      <c r="H110" s="4" t="s">
        <v>353</v>
      </c>
      <c r="I110" s="4" t="s">
        <v>127</v>
      </c>
      <c r="J110" s="4" t="s">
        <v>37</v>
      </c>
      <c r="K110" s="4" t="s">
        <v>354</v>
      </c>
      <c r="L110" s="4" t="s">
        <v>138</v>
      </c>
      <c r="M110" s="4" t="s">
        <v>128</v>
      </c>
      <c r="N110" s="4" t="s">
        <v>41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</row>
    <row r="111" spans="1:40" ht="15" hidden="1" customHeight="1" x14ac:dyDescent="0.25">
      <c r="A111" s="4" t="str">
        <f>EB[[#This Row],[unit]] &amp; "#" &amp; EB[[#This Row],[indic_nrg]] &amp; "#" &amp; EB[[#This Row],[product]] &amp; "#" &amp; EB[[#This Row],[geo]]</f>
        <v>GWH#22_108602#6000#CZ</v>
      </c>
      <c r="B111" s="4" t="str">
        <f>VLOOKUP(EB[[#This Row],[product]],KS_DB[[product]:[KS]],5,FALSE)</f>
        <v>electricity</v>
      </c>
      <c r="C111" s="4" t="str">
        <f>VLOOKUP(EB[[#This Row],[product]],KS_DB[[product]:[KS]],6,FALSE)</f>
        <v>electricity</v>
      </c>
      <c r="D111" s="4">
        <f>VLOOKUP(EB[[#This Row],[product]],Carriers[],4,FALSE)</f>
        <v>1</v>
      </c>
      <c r="E111" s="4" t="str">
        <f>VLOOKUP(EB[[#This Row],[indic_nrg]],Indicators[],4,FALSE)</f>
        <v>2230</v>
      </c>
      <c r="F111" s="4" t="str">
        <f>IFERROR(VLOOKUP(EB[[#This Row],[Source_carrier]],KS_DB[[product]:[KS]],6,FALSE),0)</f>
        <v>solid</v>
      </c>
      <c r="G111" s="4" t="s">
        <v>135</v>
      </c>
      <c r="H111" s="4" t="s">
        <v>355</v>
      </c>
      <c r="I111" s="4" t="s">
        <v>127</v>
      </c>
      <c r="J111" s="4" t="s">
        <v>37</v>
      </c>
      <c r="K111" s="4" t="s">
        <v>356</v>
      </c>
      <c r="L111" s="4" t="s">
        <v>138</v>
      </c>
      <c r="M111" s="4" t="s">
        <v>128</v>
      </c>
      <c r="N111" s="4" t="s">
        <v>41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</row>
    <row r="112" spans="1:40" ht="15" hidden="1" customHeight="1" x14ac:dyDescent="0.25">
      <c r="A112" s="4" t="str">
        <f>EB[[#This Row],[unit]] &amp; "#" &amp; EB[[#This Row],[indic_nrg]] &amp; "#" &amp; EB[[#This Row],[product]] &amp; "#" &amp; EB[[#This Row],[geo]]</f>
        <v>GWH#22_108603#6000#CZ</v>
      </c>
      <c r="B112" s="4" t="str">
        <f>VLOOKUP(EB[[#This Row],[product]],KS_DB[[product]:[KS]],5,FALSE)</f>
        <v>electricity</v>
      </c>
      <c r="C112" s="4" t="str">
        <f>VLOOKUP(EB[[#This Row],[product]],KS_DB[[product]:[KS]],6,FALSE)</f>
        <v>electricity</v>
      </c>
      <c r="D112" s="4">
        <f>VLOOKUP(EB[[#This Row],[product]],Carriers[],4,FALSE)</f>
        <v>1</v>
      </c>
      <c r="E112" s="4" t="str">
        <f>VLOOKUP(EB[[#This Row],[indic_nrg]],Indicators[],4,FALSE)</f>
        <v>2230</v>
      </c>
      <c r="F112" s="4" t="str">
        <f>IFERROR(VLOOKUP(EB[[#This Row],[Source_carrier]],KS_DB[[product]:[KS]],6,FALSE),0)</f>
        <v>solid</v>
      </c>
      <c r="G112" s="4" t="s">
        <v>135</v>
      </c>
      <c r="H112" s="4" t="s">
        <v>357</v>
      </c>
      <c r="I112" s="4" t="s">
        <v>127</v>
      </c>
      <c r="J112" s="4" t="s">
        <v>37</v>
      </c>
      <c r="K112" s="4" t="s">
        <v>358</v>
      </c>
      <c r="L112" s="4" t="s">
        <v>138</v>
      </c>
      <c r="M112" s="4" t="s">
        <v>128</v>
      </c>
      <c r="N112" s="4" t="s">
        <v>41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</row>
    <row r="113" spans="1:40" ht="15" hidden="1" customHeight="1" x14ac:dyDescent="0.25">
      <c r="A113" s="4" t="str">
        <f>EB[[#This Row],[unit]] &amp; "#" &amp; EB[[#This Row],[indic_nrg]] &amp; "#" &amp; EB[[#This Row],[product]] &amp; "#" &amp; EB[[#This Row],[geo]]</f>
        <v>GWH#22_108604#6000#CZ</v>
      </c>
      <c r="B113" s="4" t="str">
        <f>VLOOKUP(EB[[#This Row],[product]],KS_DB[[product]:[KS]],5,FALSE)</f>
        <v>electricity</v>
      </c>
      <c r="C113" s="4" t="str">
        <f>VLOOKUP(EB[[#This Row],[product]],KS_DB[[product]:[KS]],6,FALSE)</f>
        <v>electricity</v>
      </c>
      <c r="D113" s="4">
        <f>VLOOKUP(EB[[#This Row],[product]],Carriers[],4,FALSE)</f>
        <v>1</v>
      </c>
      <c r="E113" s="4" t="str">
        <f>VLOOKUP(EB[[#This Row],[indic_nrg]],Indicators[],4,FALSE)</f>
        <v>2230</v>
      </c>
      <c r="F113" s="4" t="str">
        <f>IFERROR(VLOOKUP(EB[[#This Row],[Source_carrier]],KS_DB[[product]:[KS]],6,FALSE),0)</f>
        <v>solid</v>
      </c>
      <c r="G113" s="4" t="s">
        <v>135</v>
      </c>
      <c r="H113" s="4" t="s">
        <v>359</v>
      </c>
      <c r="I113" s="4" t="s">
        <v>127</v>
      </c>
      <c r="J113" s="4" t="s">
        <v>37</v>
      </c>
      <c r="K113" s="4" t="s">
        <v>360</v>
      </c>
      <c r="L113" s="4" t="s">
        <v>138</v>
      </c>
      <c r="M113" s="4" t="s">
        <v>128</v>
      </c>
      <c r="N113" s="4" t="s">
        <v>41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5</v>
      </c>
      <c r="AG113" s="4">
        <v>4</v>
      </c>
      <c r="AH113" s="4">
        <v>5</v>
      </c>
      <c r="AI113" s="4">
        <v>10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</row>
    <row r="114" spans="1:40" ht="15" hidden="1" customHeight="1" x14ac:dyDescent="0.25">
      <c r="A114" s="4" t="str">
        <f>EB[[#This Row],[unit]] &amp; "#" &amp; EB[[#This Row],[indic_nrg]] &amp; "#" &amp; EB[[#This Row],[product]] &amp; "#" &amp; EB[[#This Row],[geo]]</f>
        <v>GWH#22_108611#6000#CZ</v>
      </c>
      <c r="B114" s="4" t="str">
        <f>VLOOKUP(EB[[#This Row],[product]],KS_DB[[product]:[KS]],5,FALSE)</f>
        <v>electricity</v>
      </c>
      <c r="C114" s="4" t="str">
        <f>VLOOKUP(EB[[#This Row],[product]],KS_DB[[product]:[KS]],6,FALSE)</f>
        <v>electricity</v>
      </c>
      <c r="D114" s="4">
        <f>VLOOKUP(EB[[#This Row],[product]],Carriers[],4,FALSE)</f>
        <v>1</v>
      </c>
      <c r="E114" s="4" t="str">
        <f>VLOOKUP(EB[[#This Row],[indic_nrg]],Indicators[],4,FALSE)</f>
        <v>4230</v>
      </c>
      <c r="F114" s="4" t="str">
        <f>IFERROR(VLOOKUP(EB[[#This Row],[Source_carrier]],KS_DB[[product]:[KS]],6,FALSE),0)</f>
        <v>gas</v>
      </c>
      <c r="G114" s="4" t="s">
        <v>135</v>
      </c>
      <c r="H114" s="4" t="s">
        <v>361</v>
      </c>
      <c r="I114" s="4" t="s">
        <v>127</v>
      </c>
      <c r="J114" s="4" t="s">
        <v>37</v>
      </c>
      <c r="K114" s="4" t="s">
        <v>362</v>
      </c>
      <c r="L114" s="4" t="s">
        <v>138</v>
      </c>
      <c r="M114" s="4" t="s">
        <v>128</v>
      </c>
      <c r="N114" s="4" t="s">
        <v>41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</row>
    <row r="115" spans="1:40" ht="15" hidden="1" customHeight="1" x14ac:dyDescent="0.25">
      <c r="A115" s="4" t="str">
        <f>EB[[#This Row],[unit]] &amp; "#" &amp; EB[[#This Row],[indic_nrg]] &amp; "#" &amp; EB[[#This Row],[product]] &amp; "#" &amp; EB[[#This Row],[geo]]</f>
        <v>GWH#22_108612#6000#CZ</v>
      </c>
      <c r="B115" s="4" t="str">
        <f>VLOOKUP(EB[[#This Row],[product]],KS_DB[[product]:[KS]],5,FALSE)</f>
        <v>electricity</v>
      </c>
      <c r="C115" s="4" t="str">
        <f>VLOOKUP(EB[[#This Row],[product]],KS_DB[[product]:[KS]],6,FALSE)</f>
        <v>electricity</v>
      </c>
      <c r="D115" s="4">
        <f>VLOOKUP(EB[[#This Row],[product]],Carriers[],4,FALSE)</f>
        <v>1</v>
      </c>
      <c r="E115" s="4" t="str">
        <f>VLOOKUP(EB[[#This Row],[indic_nrg]],Indicators[],4,FALSE)</f>
        <v>4230</v>
      </c>
      <c r="F115" s="4" t="str">
        <f>IFERROR(VLOOKUP(EB[[#This Row],[Source_carrier]],KS_DB[[product]:[KS]],6,FALSE),0)</f>
        <v>gas</v>
      </c>
      <c r="G115" s="4" t="s">
        <v>135</v>
      </c>
      <c r="H115" s="4" t="s">
        <v>363</v>
      </c>
      <c r="I115" s="4" t="s">
        <v>127</v>
      </c>
      <c r="J115" s="4" t="s">
        <v>37</v>
      </c>
      <c r="K115" s="4" t="s">
        <v>364</v>
      </c>
      <c r="L115" s="4" t="s">
        <v>138</v>
      </c>
      <c r="M115" s="4" t="s">
        <v>128</v>
      </c>
      <c r="N115" s="4" t="s">
        <v>41</v>
      </c>
      <c r="O115" s="4">
        <v>5</v>
      </c>
      <c r="P115" s="4">
        <v>3</v>
      </c>
      <c r="Q115" s="4">
        <v>3</v>
      </c>
      <c r="R115" s="4">
        <v>1</v>
      </c>
      <c r="S115" s="4">
        <v>5</v>
      </c>
      <c r="T115" s="4">
        <v>5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</row>
    <row r="116" spans="1:40" ht="15" hidden="1" customHeight="1" x14ac:dyDescent="0.25">
      <c r="A116" s="4" t="str">
        <f>EB[[#This Row],[unit]] &amp; "#" &amp; EB[[#This Row],[indic_nrg]] &amp; "#" &amp; EB[[#This Row],[product]] &amp; "#" &amp; EB[[#This Row],[geo]]</f>
        <v>GWH#22_108613#6000#CZ</v>
      </c>
      <c r="B116" s="4" t="str">
        <f>VLOOKUP(EB[[#This Row],[product]],KS_DB[[product]:[KS]],5,FALSE)</f>
        <v>electricity</v>
      </c>
      <c r="C116" s="4" t="str">
        <f>VLOOKUP(EB[[#This Row],[product]],KS_DB[[product]:[KS]],6,FALSE)</f>
        <v>electricity</v>
      </c>
      <c r="D116" s="4">
        <f>VLOOKUP(EB[[#This Row],[product]],Carriers[],4,FALSE)</f>
        <v>1</v>
      </c>
      <c r="E116" s="4" t="str">
        <f>VLOOKUP(EB[[#This Row],[indic_nrg]],Indicators[],4,FALSE)</f>
        <v>4230</v>
      </c>
      <c r="F116" s="4" t="str">
        <f>IFERROR(VLOOKUP(EB[[#This Row],[Source_carrier]],KS_DB[[product]:[KS]],6,FALSE),0)</f>
        <v>gas</v>
      </c>
      <c r="G116" s="4" t="s">
        <v>135</v>
      </c>
      <c r="H116" s="4" t="s">
        <v>365</v>
      </c>
      <c r="I116" s="4" t="s">
        <v>127</v>
      </c>
      <c r="J116" s="4" t="s">
        <v>37</v>
      </c>
      <c r="K116" s="4" t="s">
        <v>366</v>
      </c>
      <c r="L116" s="4" t="s">
        <v>138</v>
      </c>
      <c r="M116" s="4" t="s">
        <v>128</v>
      </c>
      <c r="N116" s="4" t="s">
        <v>41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</row>
    <row r="117" spans="1:40" ht="15" hidden="1" customHeight="1" x14ac:dyDescent="0.25">
      <c r="A117" s="4" t="str">
        <f>EB[[#This Row],[unit]] &amp; "#" &amp; EB[[#This Row],[indic_nrg]] &amp; "#" &amp; EB[[#This Row],[product]] &amp; "#" &amp; EB[[#This Row],[geo]]</f>
        <v>GWH#22_108614#6000#CZ</v>
      </c>
      <c r="B117" s="4" t="str">
        <f>VLOOKUP(EB[[#This Row],[product]],KS_DB[[product]:[KS]],5,FALSE)</f>
        <v>electricity</v>
      </c>
      <c r="C117" s="4" t="str">
        <f>VLOOKUP(EB[[#This Row],[product]],KS_DB[[product]:[KS]],6,FALSE)</f>
        <v>electricity</v>
      </c>
      <c r="D117" s="4">
        <f>VLOOKUP(EB[[#This Row],[product]],Carriers[],4,FALSE)</f>
        <v>1</v>
      </c>
      <c r="E117" s="4" t="str">
        <f>VLOOKUP(EB[[#This Row],[indic_nrg]],Indicators[],4,FALSE)</f>
        <v>4230</v>
      </c>
      <c r="F117" s="4" t="str">
        <f>IFERROR(VLOOKUP(EB[[#This Row],[Source_carrier]],KS_DB[[product]:[KS]],6,FALSE),0)</f>
        <v>gas</v>
      </c>
      <c r="G117" s="4" t="s">
        <v>135</v>
      </c>
      <c r="H117" s="4" t="s">
        <v>367</v>
      </c>
      <c r="I117" s="4" t="s">
        <v>127</v>
      </c>
      <c r="J117" s="4" t="s">
        <v>37</v>
      </c>
      <c r="K117" s="4" t="s">
        <v>368</v>
      </c>
      <c r="L117" s="4" t="s">
        <v>138</v>
      </c>
      <c r="M117" s="4" t="s">
        <v>128</v>
      </c>
      <c r="N117" s="4" t="s">
        <v>41</v>
      </c>
      <c r="O117" s="4">
        <v>1</v>
      </c>
      <c r="P117" s="4">
        <v>1</v>
      </c>
      <c r="Q117" s="4">
        <v>1</v>
      </c>
      <c r="R117" s="4">
        <v>1</v>
      </c>
      <c r="S117" s="4">
        <v>2</v>
      </c>
      <c r="T117" s="4">
        <v>0</v>
      </c>
      <c r="U117" s="4">
        <v>978</v>
      </c>
      <c r="V117" s="4">
        <v>1421</v>
      </c>
      <c r="W117" s="4">
        <v>1545</v>
      </c>
      <c r="X117" s="4">
        <v>1498</v>
      </c>
      <c r="Y117" s="4">
        <v>1454</v>
      </c>
      <c r="Z117" s="4">
        <v>1578</v>
      </c>
      <c r="AA117" s="4">
        <v>1602</v>
      </c>
      <c r="AB117" s="4">
        <v>1659</v>
      </c>
      <c r="AC117" s="4">
        <v>1641</v>
      </c>
      <c r="AD117" s="4">
        <v>1899</v>
      </c>
      <c r="AE117" s="4">
        <v>1721</v>
      </c>
      <c r="AF117" s="4">
        <v>1805</v>
      </c>
      <c r="AG117" s="4">
        <v>2029</v>
      </c>
      <c r="AH117" s="4">
        <v>1956</v>
      </c>
      <c r="AI117" s="4">
        <v>2090</v>
      </c>
      <c r="AJ117" s="4">
        <v>2093</v>
      </c>
      <c r="AK117" s="4">
        <v>1947</v>
      </c>
      <c r="AL117" s="4">
        <v>1874</v>
      </c>
      <c r="AM117" s="4">
        <v>2000</v>
      </c>
      <c r="AN117" s="4">
        <v>1997</v>
      </c>
    </row>
    <row r="118" spans="1:40" ht="15" hidden="1" customHeight="1" x14ac:dyDescent="0.25">
      <c r="A118" s="4" t="str">
        <f>EB[[#This Row],[unit]] &amp; "#" &amp; EB[[#This Row],[indic_nrg]] &amp; "#" &amp; EB[[#This Row],[product]] &amp; "#" &amp; EB[[#This Row],[geo]]</f>
        <v>GWH#22_108621#6000#CZ</v>
      </c>
      <c r="B118" s="4" t="str">
        <f>VLOOKUP(EB[[#This Row],[product]],KS_DB[[product]:[KS]],5,FALSE)</f>
        <v>electricity</v>
      </c>
      <c r="C118" s="4" t="str">
        <f>VLOOKUP(EB[[#This Row],[product]],KS_DB[[product]:[KS]],6,FALSE)</f>
        <v>electricity</v>
      </c>
      <c r="D118" s="4">
        <f>VLOOKUP(EB[[#This Row],[product]],Carriers[],4,FALSE)</f>
        <v>1</v>
      </c>
      <c r="E118" s="4" t="str">
        <f>VLOOKUP(EB[[#This Row],[indic_nrg]],Indicators[],4,FALSE)</f>
        <v>4210</v>
      </c>
      <c r="F118" s="4" t="str">
        <f>IFERROR(VLOOKUP(EB[[#This Row],[Source_carrier]],KS_DB[[product]:[KS]],6,FALSE),0)</f>
        <v>gas</v>
      </c>
      <c r="G118" s="4" t="s">
        <v>135</v>
      </c>
      <c r="H118" s="4" t="s">
        <v>369</v>
      </c>
      <c r="I118" s="4" t="s">
        <v>127</v>
      </c>
      <c r="J118" s="4" t="s">
        <v>37</v>
      </c>
      <c r="K118" s="4" t="s">
        <v>370</v>
      </c>
      <c r="L118" s="4" t="s">
        <v>138</v>
      </c>
      <c r="M118" s="4" t="s">
        <v>128</v>
      </c>
      <c r="N118" s="4" t="s">
        <v>41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</row>
    <row r="119" spans="1:40" ht="15" hidden="1" customHeight="1" x14ac:dyDescent="0.25">
      <c r="A119" s="4" t="str">
        <f>EB[[#This Row],[unit]] &amp; "#" &amp; EB[[#This Row],[indic_nrg]] &amp; "#" &amp; EB[[#This Row],[product]] &amp; "#" &amp; EB[[#This Row],[geo]]</f>
        <v>GWH#22_108622#6000#CZ</v>
      </c>
      <c r="B119" s="4" t="str">
        <f>VLOOKUP(EB[[#This Row],[product]],KS_DB[[product]:[KS]],5,FALSE)</f>
        <v>electricity</v>
      </c>
      <c r="C119" s="4" t="str">
        <f>VLOOKUP(EB[[#This Row],[product]],KS_DB[[product]:[KS]],6,FALSE)</f>
        <v>electricity</v>
      </c>
      <c r="D119" s="4">
        <f>VLOOKUP(EB[[#This Row],[product]],Carriers[],4,FALSE)</f>
        <v>1</v>
      </c>
      <c r="E119" s="4" t="str">
        <f>VLOOKUP(EB[[#This Row],[indic_nrg]],Indicators[],4,FALSE)</f>
        <v>4210</v>
      </c>
      <c r="F119" s="4" t="str">
        <f>IFERROR(VLOOKUP(EB[[#This Row],[Source_carrier]],KS_DB[[product]:[KS]],6,FALSE),0)</f>
        <v>gas</v>
      </c>
      <c r="G119" s="4" t="s">
        <v>135</v>
      </c>
      <c r="H119" s="4" t="s">
        <v>371</v>
      </c>
      <c r="I119" s="4" t="s">
        <v>127</v>
      </c>
      <c r="J119" s="4" t="s">
        <v>37</v>
      </c>
      <c r="K119" s="4" t="s">
        <v>372</v>
      </c>
      <c r="L119" s="4" t="s">
        <v>138</v>
      </c>
      <c r="M119" s="4" t="s">
        <v>128</v>
      </c>
      <c r="N119" s="4" t="s">
        <v>41</v>
      </c>
      <c r="O119" s="4">
        <v>80</v>
      </c>
      <c r="P119" s="4">
        <v>81</v>
      </c>
      <c r="Q119" s="4">
        <v>87</v>
      </c>
      <c r="R119" s="4">
        <v>80</v>
      </c>
      <c r="S119" s="4">
        <v>80</v>
      </c>
      <c r="T119" s="4">
        <v>102</v>
      </c>
      <c r="U119" s="4">
        <v>125</v>
      </c>
      <c r="V119" s="4">
        <v>103</v>
      </c>
      <c r="W119" s="4">
        <v>115</v>
      </c>
      <c r="X119" s="4">
        <v>136</v>
      </c>
      <c r="Y119" s="4">
        <v>136</v>
      </c>
      <c r="Z119" s="4">
        <v>154</v>
      </c>
      <c r="AA119" s="4">
        <v>157</v>
      </c>
      <c r="AB119" s="4">
        <v>110</v>
      </c>
      <c r="AC119" s="4">
        <v>160</v>
      </c>
      <c r="AD119" s="4">
        <v>162</v>
      </c>
      <c r="AE119" s="4">
        <v>170</v>
      </c>
      <c r="AF119" s="4">
        <v>175</v>
      </c>
      <c r="AG119" s="4">
        <v>148</v>
      </c>
      <c r="AH119" s="4">
        <v>142</v>
      </c>
      <c r="AI119" s="4">
        <v>173</v>
      </c>
      <c r="AJ119" s="4">
        <v>271</v>
      </c>
      <c r="AK119" s="4">
        <v>231</v>
      </c>
      <c r="AL119" s="4">
        <v>235</v>
      </c>
      <c r="AM119" s="4">
        <v>260</v>
      </c>
      <c r="AN119" s="4">
        <v>215</v>
      </c>
    </row>
    <row r="120" spans="1:40" ht="15" hidden="1" customHeight="1" x14ac:dyDescent="0.25">
      <c r="A120" s="4" t="str">
        <f>EB[[#This Row],[unit]] &amp; "#" &amp; EB[[#This Row],[indic_nrg]] &amp; "#" &amp; EB[[#This Row],[product]] &amp; "#" &amp; EB[[#This Row],[geo]]</f>
        <v>GWH#22_108623#6000#CZ</v>
      </c>
      <c r="B120" s="4" t="str">
        <f>VLOOKUP(EB[[#This Row],[product]],KS_DB[[product]:[KS]],5,FALSE)</f>
        <v>electricity</v>
      </c>
      <c r="C120" s="4" t="str">
        <f>VLOOKUP(EB[[#This Row],[product]],KS_DB[[product]:[KS]],6,FALSE)</f>
        <v>electricity</v>
      </c>
      <c r="D120" s="4">
        <f>VLOOKUP(EB[[#This Row],[product]],Carriers[],4,FALSE)</f>
        <v>1</v>
      </c>
      <c r="E120" s="4" t="str">
        <f>VLOOKUP(EB[[#This Row],[indic_nrg]],Indicators[],4,FALSE)</f>
        <v>4210</v>
      </c>
      <c r="F120" s="4" t="str">
        <f>IFERROR(VLOOKUP(EB[[#This Row],[Source_carrier]],KS_DB[[product]:[KS]],6,FALSE),0)</f>
        <v>gas</v>
      </c>
      <c r="G120" s="4" t="s">
        <v>135</v>
      </c>
      <c r="H120" s="4" t="s">
        <v>373</v>
      </c>
      <c r="I120" s="4" t="s">
        <v>127</v>
      </c>
      <c r="J120" s="4" t="s">
        <v>37</v>
      </c>
      <c r="K120" s="4" t="s">
        <v>374</v>
      </c>
      <c r="L120" s="4" t="s">
        <v>138</v>
      </c>
      <c r="M120" s="4" t="s">
        <v>128</v>
      </c>
      <c r="N120" s="4" t="s">
        <v>41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1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</row>
    <row r="121" spans="1:40" ht="15" hidden="1" customHeight="1" x14ac:dyDescent="0.25">
      <c r="A121" s="4" t="str">
        <f>EB[[#This Row],[unit]] &amp; "#" &amp; EB[[#This Row],[indic_nrg]] &amp; "#" &amp; EB[[#This Row],[product]] &amp; "#" &amp; EB[[#This Row],[geo]]</f>
        <v>GWH#22_108624#6000#CZ</v>
      </c>
      <c r="B121" s="4" t="str">
        <f>VLOOKUP(EB[[#This Row],[product]],KS_DB[[product]:[KS]],5,FALSE)</f>
        <v>electricity</v>
      </c>
      <c r="C121" s="4" t="str">
        <f>VLOOKUP(EB[[#This Row],[product]],KS_DB[[product]:[KS]],6,FALSE)</f>
        <v>electricity</v>
      </c>
      <c r="D121" s="4">
        <f>VLOOKUP(EB[[#This Row],[product]],Carriers[],4,FALSE)</f>
        <v>1</v>
      </c>
      <c r="E121" s="4" t="str">
        <f>VLOOKUP(EB[[#This Row],[indic_nrg]],Indicators[],4,FALSE)</f>
        <v>4210</v>
      </c>
      <c r="F121" s="4" t="str">
        <f>IFERROR(VLOOKUP(EB[[#This Row],[Source_carrier]],KS_DB[[product]:[KS]],6,FALSE),0)</f>
        <v>gas</v>
      </c>
      <c r="G121" s="4" t="s">
        <v>135</v>
      </c>
      <c r="H121" s="4" t="s">
        <v>375</v>
      </c>
      <c r="I121" s="4" t="s">
        <v>127</v>
      </c>
      <c r="J121" s="4" t="s">
        <v>37</v>
      </c>
      <c r="K121" s="4" t="s">
        <v>376</v>
      </c>
      <c r="L121" s="4" t="s">
        <v>138</v>
      </c>
      <c r="M121" s="4" t="s">
        <v>128</v>
      </c>
      <c r="N121" s="4" t="s">
        <v>41</v>
      </c>
      <c r="O121" s="4">
        <v>185</v>
      </c>
      <c r="P121" s="4">
        <v>179</v>
      </c>
      <c r="Q121" s="4">
        <v>182</v>
      </c>
      <c r="R121" s="4">
        <v>104</v>
      </c>
      <c r="S121" s="4">
        <v>185</v>
      </c>
      <c r="T121" s="4">
        <v>136</v>
      </c>
      <c r="U121" s="4">
        <v>137</v>
      </c>
      <c r="V121" s="4">
        <v>161</v>
      </c>
      <c r="W121" s="4">
        <v>166</v>
      </c>
      <c r="X121" s="4">
        <v>105</v>
      </c>
      <c r="Y121" s="4">
        <v>185</v>
      </c>
      <c r="Z121" s="4">
        <v>163</v>
      </c>
      <c r="AA121" s="4">
        <v>176</v>
      </c>
      <c r="AB121" s="4">
        <v>163</v>
      </c>
      <c r="AC121" s="4">
        <v>110</v>
      </c>
      <c r="AD121" s="4">
        <v>169</v>
      </c>
      <c r="AE121" s="4">
        <v>145</v>
      </c>
      <c r="AF121" s="4">
        <v>125</v>
      </c>
      <c r="AG121" s="4">
        <v>135</v>
      </c>
      <c r="AH121" s="4">
        <v>120</v>
      </c>
      <c r="AI121" s="4">
        <v>21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</row>
    <row r="122" spans="1:40" ht="15" hidden="1" customHeight="1" x14ac:dyDescent="0.25">
      <c r="A122" s="4" t="str">
        <f>EB[[#This Row],[unit]] &amp; "#" &amp; EB[[#This Row],[indic_nrg]] &amp; "#" &amp; EB[[#This Row],[product]] &amp; "#" &amp; EB[[#This Row],[geo]]</f>
        <v>GWH#22_108631#6000#CZ</v>
      </c>
      <c r="B122" s="4" t="str">
        <f>VLOOKUP(EB[[#This Row],[product]],KS_DB[[product]:[KS]],5,FALSE)</f>
        <v>electricity</v>
      </c>
      <c r="C122" s="4" t="str">
        <f>VLOOKUP(EB[[#This Row],[product]],KS_DB[[product]:[KS]],6,FALSE)</f>
        <v>electricity</v>
      </c>
      <c r="D122" s="4">
        <f>VLOOKUP(EB[[#This Row],[product]],Carriers[],4,FALSE)</f>
        <v>1</v>
      </c>
      <c r="E122" s="4" t="str">
        <f>VLOOKUP(EB[[#This Row],[indic_nrg]],Indicators[],4,FALSE)</f>
        <v>4220</v>
      </c>
      <c r="F122" s="4" t="str">
        <f>IFERROR(VLOOKUP(EB[[#This Row],[Source_carrier]],KS_DB[[product]:[KS]],6,FALSE),0)</f>
        <v>gas</v>
      </c>
      <c r="G122" s="4" t="s">
        <v>135</v>
      </c>
      <c r="H122" s="4" t="s">
        <v>377</v>
      </c>
      <c r="I122" s="4" t="s">
        <v>127</v>
      </c>
      <c r="J122" s="4" t="s">
        <v>37</v>
      </c>
      <c r="K122" s="4" t="s">
        <v>378</v>
      </c>
      <c r="L122" s="4" t="s">
        <v>138</v>
      </c>
      <c r="M122" s="4" t="s">
        <v>128</v>
      </c>
      <c r="N122" s="4" t="s">
        <v>41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</row>
    <row r="123" spans="1:40" ht="15" hidden="1" customHeight="1" x14ac:dyDescent="0.25">
      <c r="A123" s="4" t="str">
        <f>EB[[#This Row],[unit]] &amp; "#" &amp; EB[[#This Row],[indic_nrg]] &amp; "#" &amp; EB[[#This Row],[product]] &amp; "#" &amp; EB[[#This Row],[geo]]</f>
        <v>GWH#22_108632#6000#CZ</v>
      </c>
      <c r="B123" s="4" t="str">
        <f>VLOOKUP(EB[[#This Row],[product]],KS_DB[[product]:[KS]],5,FALSE)</f>
        <v>electricity</v>
      </c>
      <c r="C123" s="4" t="str">
        <f>VLOOKUP(EB[[#This Row],[product]],KS_DB[[product]:[KS]],6,FALSE)</f>
        <v>electricity</v>
      </c>
      <c r="D123" s="4">
        <f>VLOOKUP(EB[[#This Row],[product]],Carriers[],4,FALSE)</f>
        <v>1</v>
      </c>
      <c r="E123" s="4" t="str">
        <f>VLOOKUP(EB[[#This Row],[indic_nrg]],Indicators[],4,FALSE)</f>
        <v>4220</v>
      </c>
      <c r="F123" s="4" t="str">
        <f>IFERROR(VLOOKUP(EB[[#This Row],[Source_carrier]],KS_DB[[product]:[KS]],6,FALSE),0)</f>
        <v>gas</v>
      </c>
      <c r="G123" s="4" t="s">
        <v>135</v>
      </c>
      <c r="H123" s="4" t="s">
        <v>379</v>
      </c>
      <c r="I123" s="4" t="s">
        <v>127</v>
      </c>
      <c r="J123" s="4" t="s">
        <v>37</v>
      </c>
      <c r="K123" s="4" t="s">
        <v>380</v>
      </c>
      <c r="L123" s="4" t="s">
        <v>138</v>
      </c>
      <c r="M123" s="4" t="s">
        <v>128</v>
      </c>
      <c r="N123" s="4" t="s">
        <v>41</v>
      </c>
      <c r="O123" s="4">
        <v>171</v>
      </c>
      <c r="P123" s="4">
        <v>180</v>
      </c>
      <c r="Q123" s="4">
        <v>185</v>
      </c>
      <c r="R123" s="4">
        <v>171</v>
      </c>
      <c r="S123" s="4">
        <v>141</v>
      </c>
      <c r="T123" s="4">
        <v>135</v>
      </c>
      <c r="U123" s="4">
        <v>137</v>
      </c>
      <c r="V123" s="4">
        <v>176</v>
      </c>
      <c r="W123" s="4">
        <v>220</v>
      </c>
      <c r="X123" s="4">
        <v>207</v>
      </c>
      <c r="Y123" s="4">
        <v>239</v>
      </c>
      <c r="Z123" s="4">
        <v>247</v>
      </c>
      <c r="AA123" s="4">
        <v>233</v>
      </c>
      <c r="AB123" s="4">
        <v>200</v>
      </c>
      <c r="AC123" s="4">
        <v>321</v>
      </c>
      <c r="AD123" s="4">
        <v>280</v>
      </c>
      <c r="AE123" s="4">
        <v>270</v>
      </c>
      <c r="AF123" s="4">
        <v>285</v>
      </c>
      <c r="AG123" s="4">
        <v>278</v>
      </c>
      <c r="AH123" s="4">
        <v>200</v>
      </c>
      <c r="AI123" s="4">
        <v>414</v>
      </c>
      <c r="AJ123" s="4">
        <v>411</v>
      </c>
      <c r="AK123" s="4">
        <v>350</v>
      </c>
      <c r="AL123" s="4">
        <v>420</v>
      </c>
      <c r="AM123" s="4">
        <v>444</v>
      </c>
      <c r="AN123" s="4">
        <v>403</v>
      </c>
    </row>
    <row r="124" spans="1:40" ht="15" hidden="1" customHeight="1" x14ac:dyDescent="0.25">
      <c r="A124" s="4" t="str">
        <f>EB[[#This Row],[unit]] &amp; "#" &amp; EB[[#This Row],[indic_nrg]] &amp; "#" &amp; EB[[#This Row],[product]] &amp; "#" &amp; EB[[#This Row],[geo]]</f>
        <v>GWH#22_108633#6000#CZ</v>
      </c>
      <c r="B124" s="4" t="str">
        <f>VLOOKUP(EB[[#This Row],[product]],KS_DB[[product]:[KS]],5,FALSE)</f>
        <v>electricity</v>
      </c>
      <c r="C124" s="4" t="str">
        <f>VLOOKUP(EB[[#This Row],[product]],KS_DB[[product]:[KS]],6,FALSE)</f>
        <v>electricity</v>
      </c>
      <c r="D124" s="4">
        <f>VLOOKUP(EB[[#This Row],[product]],Carriers[],4,FALSE)</f>
        <v>1</v>
      </c>
      <c r="E124" s="4" t="str">
        <f>VLOOKUP(EB[[#This Row],[indic_nrg]],Indicators[],4,FALSE)</f>
        <v>4220</v>
      </c>
      <c r="F124" s="4" t="str">
        <f>IFERROR(VLOOKUP(EB[[#This Row],[Source_carrier]],KS_DB[[product]:[KS]],6,FALSE),0)</f>
        <v>gas</v>
      </c>
      <c r="G124" s="4" t="s">
        <v>135</v>
      </c>
      <c r="H124" s="4" t="s">
        <v>381</v>
      </c>
      <c r="I124" s="4" t="s">
        <v>127</v>
      </c>
      <c r="J124" s="4" t="s">
        <v>37</v>
      </c>
      <c r="K124" s="4" t="s">
        <v>382</v>
      </c>
      <c r="L124" s="4" t="s">
        <v>138</v>
      </c>
      <c r="M124" s="4" t="s">
        <v>128</v>
      </c>
      <c r="N124" s="4" t="s">
        <v>41</v>
      </c>
      <c r="O124" s="4">
        <v>15</v>
      </c>
      <c r="P124" s="4">
        <v>9</v>
      </c>
      <c r="Q124" s="4">
        <v>10</v>
      </c>
      <c r="R124" s="4">
        <v>9</v>
      </c>
      <c r="S124" s="4">
        <v>0</v>
      </c>
      <c r="T124" s="4">
        <v>7</v>
      </c>
      <c r="U124" s="4">
        <v>7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0</v>
      </c>
    </row>
    <row r="125" spans="1:40" ht="15" hidden="1" customHeight="1" x14ac:dyDescent="0.25">
      <c r="A125" s="4" t="str">
        <f>EB[[#This Row],[unit]] &amp; "#" &amp; EB[[#This Row],[indic_nrg]] &amp; "#" &amp; EB[[#This Row],[product]] &amp; "#" &amp; EB[[#This Row],[geo]]</f>
        <v>GWH#22_108634#6000#CZ</v>
      </c>
      <c r="B125" s="4" t="str">
        <f>VLOOKUP(EB[[#This Row],[product]],KS_DB[[product]:[KS]],5,FALSE)</f>
        <v>electricity</v>
      </c>
      <c r="C125" s="4" t="str">
        <f>VLOOKUP(EB[[#This Row],[product]],KS_DB[[product]:[KS]],6,FALSE)</f>
        <v>electricity</v>
      </c>
      <c r="D125" s="4">
        <f>VLOOKUP(EB[[#This Row],[product]],Carriers[],4,FALSE)</f>
        <v>1</v>
      </c>
      <c r="E125" s="4" t="str">
        <f>VLOOKUP(EB[[#This Row],[indic_nrg]],Indicators[],4,FALSE)</f>
        <v>4220</v>
      </c>
      <c r="F125" s="4" t="str">
        <f>IFERROR(VLOOKUP(EB[[#This Row],[Source_carrier]],KS_DB[[product]:[KS]],6,FALSE),0)</f>
        <v>gas</v>
      </c>
      <c r="G125" s="4" t="s">
        <v>135</v>
      </c>
      <c r="H125" s="4" t="s">
        <v>383</v>
      </c>
      <c r="I125" s="4" t="s">
        <v>127</v>
      </c>
      <c r="J125" s="4" t="s">
        <v>37</v>
      </c>
      <c r="K125" s="4" t="s">
        <v>384</v>
      </c>
      <c r="L125" s="4" t="s">
        <v>138</v>
      </c>
      <c r="M125" s="4" t="s">
        <v>128</v>
      </c>
      <c r="N125" s="4" t="s">
        <v>41</v>
      </c>
      <c r="O125" s="4">
        <v>123</v>
      </c>
      <c r="P125" s="4">
        <v>113</v>
      </c>
      <c r="Q125" s="4">
        <v>120</v>
      </c>
      <c r="R125" s="4">
        <v>96</v>
      </c>
      <c r="S125" s="4">
        <v>105</v>
      </c>
      <c r="T125" s="4">
        <v>138</v>
      </c>
      <c r="U125" s="4">
        <v>132</v>
      </c>
      <c r="V125" s="4">
        <v>162</v>
      </c>
      <c r="W125" s="4">
        <v>190</v>
      </c>
      <c r="X125" s="4">
        <v>192</v>
      </c>
      <c r="Y125" s="4">
        <v>202</v>
      </c>
      <c r="Z125" s="4">
        <v>201</v>
      </c>
      <c r="AA125" s="4">
        <v>188</v>
      </c>
      <c r="AB125" s="4">
        <v>195</v>
      </c>
      <c r="AC125" s="4">
        <v>285</v>
      </c>
      <c r="AD125" s="4">
        <v>235</v>
      </c>
      <c r="AE125" s="4">
        <v>278</v>
      </c>
      <c r="AF125" s="4">
        <v>478</v>
      </c>
      <c r="AG125" s="4">
        <v>455</v>
      </c>
      <c r="AH125" s="4">
        <v>250</v>
      </c>
      <c r="AI125" s="4">
        <v>68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</row>
    <row r="126" spans="1:40" ht="15" hidden="1" customHeight="1" x14ac:dyDescent="0.25">
      <c r="A126" s="4" t="str">
        <f>EB[[#This Row],[unit]] &amp; "#" &amp; EB[[#This Row],[indic_nrg]] &amp; "#" &amp; EB[[#This Row],[product]] &amp; "#" &amp; EB[[#This Row],[geo]]</f>
        <v>GWH#22_108641#6000#CZ</v>
      </c>
      <c r="B126" s="4" t="str">
        <f>VLOOKUP(EB[[#This Row],[product]],KS_DB[[product]:[KS]],5,FALSE)</f>
        <v>electricity</v>
      </c>
      <c r="C126" s="4" t="str">
        <f>VLOOKUP(EB[[#This Row],[product]],KS_DB[[product]:[KS]],6,FALSE)</f>
        <v>electricity</v>
      </c>
      <c r="D126" s="4">
        <f>VLOOKUP(EB[[#This Row],[product]],Carriers[],4,FALSE)</f>
        <v>1</v>
      </c>
      <c r="E126" s="4" t="str">
        <f>VLOOKUP(EB[[#This Row],[indic_nrg]],Indicators[],4,FALSE)</f>
        <v>4240</v>
      </c>
      <c r="F126" s="4" t="str">
        <f>IFERROR(VLOOKUP(EB[[#This Row],[Source_carrier]],KS_DB[[product]:[KS]],6,FALSE),0)</f>
        <v>gas</v>
      </c>
      <c r="G126" s="4" t="s">
        <v>135</v>
      </c>
      <c r="H126" s="4" t="s">
        <v>385</v>
      </c>
      <c r="I126" s="4" t="s">
        <v>127</v>
      </c>
      <c r="J126" s="4" t="s">
        <v>37</v>
      </c>
      <c r="K126" s="4" t="s">
        <v>386</v>
      </c>
      <c r="L126" s="4" t="s">
        <v>138</v>
      </c>
      <c r="M126" s="4" t="s">
        <v>128</v>
      </c>
      <c r="N126" s="4" t="s">
        <v>41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</row>
    <row r="127" spans="1:40" ht="15" hidden="1" customHeight="1" x14ac:dyDescent="0.25">
      <c r="A127" s="4" t="str">
        <f>EB[[#This Row],[unit]] &amp; "#" &amp; EB[[#This Row],[indic_nrg]] &amp; "#" &amp; EB[[#This Row],[product]] &amp; "#" &amp; EB[[#This Row],[geo]]</f>
        <v>GWH#22_108642#6000#CZ</v>
      </c>
      <c r="B127" s="4" t="str">
        <f>VLOOKUP(EB[[#This Row],[product]],KS_DB[[product]:[KS]],5,FALSE)</f>
        <v>electricity</v>
      </c>
      <c r="C127" s="4" t="str">
        <f>VLOOKUP(EB[[#This Row],[product]],KS_DB[[product]:[KS]],6,FALSE)</f>
        <v>electricity</v>
      </c>
      <c r="D127" s="4">
        <f>VLOOKUP(EB[[#This Row],[product]],Carriers[],4,FALSE)</f>
        <v>1</v>
      </c>
      <c r="E127" s="4" t="str">
        <f>VLOOKUP(EB[[#This Row],[indic_nrg]],Indicators[],4,FALSE)</f>
        <v>4240</v>
      </c>
      <c r="F127" s="4" t="str">
        <f>IFERROR(VLOOKUP(EB[[#This Row],[Source_carrier]],KS_DB[[product]:[KS]],6,FALSE),0)</f>
        <v>gas</v>
      </c>
      <c r="G127" s="4" t="s">
        <v>135</v>
      </c>
      <c r="H127" s="4" t="s">
        <v>387</v>
      </c>
      <c r="I127" s="4" t="s">
        <v>127</v>
      </c>
      <c r="J127" s="4" t="s">
        <v>37</v>
      </c>
      <c r="K127" s="4" t="s">
        <v>388</v>
      </c>
      <c r="L127" s="4" t="s">
        <v>138</v>
      </c>
      <c r="M127" s="4" t="s">
        <v>128</v>
      </c>
      <c r="N127" s="4" t="s">
        <v>41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22</v>
      </c>
      <c r="AF127" s="4">
        <v>25</v>
      </c>
      <c r="AG127" s="4">
        <v>29</v>
      </c>
      <c r="AH127" s="4">
        <v>15</v>
      </c>
      <c r="AI127" s="4">
        <v>26</v>
      </c>
      <c r="AJ127" s="4">
        <v>28</v>
      </c>
      <c r="AK127" s="4">
        <v>23</v>
      </c>
      <c r="AL127" s="4">
        <v>27</v>
      </c>
      <c r="AM127" s="4">
        <v>30</v>
      </c>
      <c r="AN127" s="4">
        <v>25</v>
      </c>
    </row>
    <row r="128" spans="1:40" ht="15" hidden="1" customHeight="1" x14ac:dyDescent="0.25">
      <c r="A128" s="4" t="str">
        <f>EB[[#This Row],[unit]] &amp; "#" &amp; EB[[#This Row],[indic_nrg]] &amp; "#" &amp; EB[[#This Row],[product]] &amp; "#" &amp; EB[[#This Row],[geo]]</f>
        <v>GWH#22_108643#6000#CZ</v>
      </c>
      <c r="B128" s="4" t="str">
        <f>VLOOKUP(EB[[#This Row],[product]],KS_DB[[product]:[KS]],5,FALSE)</f>
        <v>electricity</v>
      </c>
      <c r="C128" s="4" t="str">
        <f>VLOOKUP(EB[[#This Row],[product]],KS_DB[[product]:[KS]],6,FALSE)</f>
        <v>electricity</v>
      </c>
      <c r="D128" s="4">
        <f>VLOOKUP(EB[[#This Row],[product]],Carriers[],4,FALSE)</f>
        <v>1</v>
      </c>
      <c r="E128" s="4" t="str">
        <f>VLOOKUP(EB[[#This Row],[indic_nrg]],Indicators[],4,FALSE)</f>
        <v>4240</v>
      </c>
      <c r="F128" s="4" t="str">
        <f>IFERROR(VLOOKUP(EB[[#This Row],[Source_carrier]],KS_DB[[product]:[KS]],6,FALSE),0)</f>
        <v>gas</v>
      </c>
      <c r="G128" s="4" t="s">
        <v>135</v>
      </c>
      <c r="H128" s="4" t="s">
        <v>389</v>
      </c>
      <c r="I128" s="4" t="s">
        <v>127</v>
      </c>
      <c r="J128" s="4" t="s">
        <v>37</v>
      </c>
      <c r="K128" s="4" t="s">
        <v>390</v>
      </c>
      <c r="L128" s="4" t="s">
        <v>138</v>
      </c>
      <c r="M128" s="4" t="s">
        <v>128</v>
      </c>
      <c r="N128" s="4" t="s">
        <v>41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</row>
    <row r="129" spans="1:40" ht="15" hidden="1" customHeight="1" x14ac:dyDescent="0.25">
      <c r="A129" s="4" t="str">
        <f>EB[[#This Row],[unit]] &amp; "#" &amp; EB[[#This Row],[indic_nrg]] &amp; "#" &amp; EB[[#This Row],[product]] &amp; "#" &amp; EB[[#This Row],[geo]]</f>
        <v>GWH#22_108644#6000#CZ</v>
      </c>
      <c r="B129" s="4" t="str">
        <f>VLOOKUP(EB[[#This Row],[product]],KS_DB[[product]:[KS]],5,FALSE)</f>
        <v>electricity</v>
      </c>
      <c r="C129" s="4" t="str">
        <f>VLOOKUP(EB[[#This Row],[product]],KS_DB[[product]:[KS]],6,FALSE)</f>
        <v>electricity</v>
      </c>
      <c r="D129" s="4">
        <f>VLOOKUP(EB[[#This Row],[product]],Carriers[],4,FALSE)</f>
        <v>1</v>
      </c>
      <c r="E129" s="4" t="str">
        <f>VLOOKUP(EB[[#This Row],[indic_nrg]],Indicators[],4,FALSE)</f>
        <v>4240</v>
      </c>
      <c r="F129" s="4" t="str">
        <f>IFERROR(VLOOKUP(EB[[#This Row],[Source_carrier]],KS_DB[[product]:[KS]],6,FALSE),0)</f>
        <v>gas</v>
      </c>
      <c r="G129" s="4" t="s">
        <v>135</v>
      </c>
      <c r="H129" s="4" t="s">
        <v>391</v>
      </c>
      <c r="I129" s="4" t="s">
        <v>127</v>
      </c>
      <c r="J129" s="4" t="s">
        <v>37</v>
      </c>
      <c r="K129" s="4" t="s">
        <v>392</v>
      </c>
      <c r="L129" s="4" t="s">
        <v>138</v>
      </c>
      <c r="M129" s="4" t="s">
        <v>128</v>
      </c>
      <c r="N129" s="4" t="s">
        <v>41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47</v>
      </c>
      <c r="AJ129" s="4">
        <v>35</v>
      </c>
      <c r="AK129" s="4">
        <v>38</v>
      </c>
      <c r="AL129" s="4">
        <v>42</v>
      </c>
      <c r="AM129" s="4">
        <v>70</v>
      </c>
      <c r="AN129" s="4">
        <v>56</v>
      </c>
    </row>
    <row r="130" spans="1:40" ht="15" hidden="1" customHeight="1" x14ac:dyDescent="0.25">
      <c r="A130" s="4" t="str">
        <f>EB[[#This Row],[unit]] &amp; "#" &amp; EB[[#This Row],[indic_nrg]] &amp; "#" &amp; EB[[#This Row],[product]] &amp; "#" &amp; EB[[#This Row],[geo]]</f>
        <v>GWH#22_108651#6000#CZ</v>
      </c>
      <c r="B130" s="4" t="str">
        <f>VLOOKUP(EB[[#This Row],[product]],KS_DB[[product]:[KS]],5,FALSE)</f>
        <v>electricity</v>
      </c>
      <c r="C130" s="4" t="str">
        <f>VLOOKUP(EB[[#This Row],[product]],KS_DB[[product]:[KS]],6,FALSE)</f>
        <v>electricity</v>
      </c>
      <c r="D130" s="4">
        <f>VLOOKUP(EB[[#This Row],[product]],Carriers[],4,FALSE)</f>
        <v>1</v>
      </c>
      <c r="E130" s="4" t="str">
        <f>VLOOKUP(EB[[#This Row],[indic_nrg]],Indicators[],4,FALSE)</f>
        <v>2410</v>
      </c>
      <c r="F130" s="4" t="str">
        <f>IFERROR(VLOOKUP(EB[[#This Row],[Source_carrier]],KS_DB[[product]:[KS]],6,FALSE),0)</f>
        <v>solid</v>
      </c>
      <c r="G130" s="4" t="s">
        <v>135</v>
      </c>
      <c r="H130" s="4" t="s">
        <v>393</v>
      </c>
      <c r="I130" s="4" t="s">
        <v>127</v>
      </c>
      <c r="J130" s="4" t="s">
        <v>37</v>
      </c>
      <c r="K130" s="4" t="s">
        <v>394</v>
      </c>
      <c r="L130" s="4" t="s">
        <v>138</v>
      </c>
      <c r="M130" s="4" t="s">
        <v>128</v>
      </c>
      <c r="N130" s="4" t="s">
        <v>41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</row>
    <row r="131" spans="1:40" ht="15" hidden="1" customHeight="1" x14ac:dyDescent="0.25">
      <c r="A131" s="4" t="str">
        <f>EB[[#This Row],[unit]] &amp; "#" &amp; EB[[#This Row],[indic_nrg]] &amp; "#" &amp; EB[[#This Row],[product]] &amp; "#" &amp; EB[[#This Row],[geo]]</f>
        <v>GWH#22_108652#6000#CZ</v>
      </c>
      <c r="B131" s="4" t="str">
        <f>VLOOKUP(EB[[#This Row],[product]],KS_DB[[product]:[KS]],5,FALSE)</f>
        <v>electricity</v>
      </c>
      <c r="C131" s="4" t="str">
        <f>VLOOKUP(EB[[#This Row],[product]],KS_DB[[product]:[KS]],6,FALSE)</f>
        <v>electricity</v>
      </c>
      <c r="D131" s="4">
        <f>VLOOKUP(EB[[#This Row],[product]],Carriers[],4,FALSE)</f>
        <v>1</v>
      </c>
      <c r="E131" s="4" t="str">
        <f>VLOOKUP(EB[[#This Row],[indic_nrg]],Indicators[],4,FALSE)</f>
        <v>2410</v>
      </c>
      <c r="F131" s="4" t="str">
        <f>IFERROR(VLOOKUP(EB[[#This Row],[Source_carrier]],KS_DB[[product]:[KS]],6,FALSE),0)</f>
        <v>solid</v>
      </c>
      <c r="G131" s="4" t="s">
        <v>135</v>
      </c>
      <c r="H131" s="4" t="s">
        <v>395</v>
      </c>
      <c r="I131" s="4" t="s">
        <v>127</v>
      </c>
      <c r="J131" s="4" t="s">
        <v>37</v>
      </c>
      <c r="K131" s="4" t="s">
        <v>396</v>
      </c>
      <c r="L131" s="4" t="s">
        <v>138</v>
      </c>
      <c r="M131" s="4" t="s">
        <v>128</v>
      </c>
      <c r="N131" s="4" t="s">
        <v>41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</row>
    <row r="132" spans="1:40" ht="15" hidden="1" customHeight="1" x14ac:dyDescent="0.25">
      <c r="A132" s="4" t="str">
        <f>EB[[#This Row],[unit]] &amp; "#" &amp; EB[[#This Row],[indic_nrg]] &amp; "#" &amp; EB[[#This Row],[product]] &amp; "#" &amp; EB[[#This Row],[geo]]</f>
        <v>GWH#22_108653#6000#CZ</v>
      </c>
      <c r="B132" s="4" t="str">
        <f>VLOOKUP(EB[[#This Row],[product]],KS_DB[[product]:[KS]],5,FALSE)</f>
        <v>electricity</v>
      </c>
      <c r="C132" s="4" t="str">
        <f>VLOOKUP(EB[[#This Row],[product]],KS_DB[[product]:[KS]],6,FALSE)</f>
        <v>electricity</v>
      </c>
      <c r="D132" s="4">
        <f>VLOOKUP(EB[[#This Row],[product]],Carriers[],4,FALSE)</f>
        <v>1</v>
      </c>
      <c r="E132" s="4" t="str">
        <f>VLOOKUP(EB[[#This Row],[indic_nrg]],Indicators[],4,FALSE)</f>
        <v>2410</v>
      </c>
      <c r="F132" s="4" t="str">
        <f>IFERROR(VLOOKUP(EB[[#This Row],[Source_carrier]],KS_DB[[product]:[KS]],6,FALSE),0)</f>
        <v>solid</v>
      </c>
      <c r="G132" s="4" t="s">
        <v>135</v>
      </c>
      <c r="H132" s="4" t="s">
        <v>397</v>
      </c>
      <c r="I132" s="4" t="s">
        <v>127</v>
      </c>
      <c r="J132" s="4" t="s">
        <v>37</v>
      </c>
      <c r="K132" s="4" t="s">
        <v>398</v>
      </c>
      <c r="L132" s="4" t="s">
        <v>138</v>
      </c>
      <c r="M132" s="4" t="s">
        <v>128</v>
      </c>
      <c r="N132" s="4" t="s">
        <v>41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</row>
    <row r="133" spans="1:40" ht="15" hidden="1" customHeight="1" x14ac:dyDescent="0.25">
      <c r="A133" s="4" t="str">
        <f>EB[[#This Row],[unit]] &amp; "#" &amp; EB[[#This Row],[indic_nrg]] &amp; "#" &amp; EB[[#This Row],[product]] &amp; "#" &amp; EB[[#This Row],[geo]]</f>
        <v>GWH#22_108654#6000#CZ</v>
      </c>
      <c r="B133" s="4" t="str">
        <f>VLOOKUP(EB[[#This Row],[product]],KS_DB[[product]:[KS]],5,FALSE)</f>
        <v>electricity</v>
      </c>
      <c r="C133" s="4" t="str">
        <f>VLOOKUP(EB[[#This Row],[product]],KS_DB[[product]:[KS]],6,FALSE)</f>
        <v>electricity</v>
      </c>
      <c r="D133" s="4">
        <f>VLOOKUP(EB[[#This Row],[product]],Carriers[],4,FALSE)</f>
        <v>1</v>
      </c>
      <c r="E133" s="4" t="str">
        <f>VLOOKUP(EB[[#This Row],[indic_nrg]],Indicators[],4,FALSE)</f>
        <v>2410</v>
      </c>
      <c r="F133" s="4" t="str">
        <f>IFERROR(VLOOKUP(EB[[#This Row],[Source_carrier]],KS_DB[[product]:[KS]],6,FALSE),0)</f>
        <v>solid</v>
      </c>
      <c r="G133" s="4" t="s">
        <v>135</v>
      </c>
      <c r="H133" s="4" t="s">
        <v>399</v>
      </c>
      <c r="I133" s="4" t="s">
        <v>127</v>
      </c>
      <c r="J133" s="4" t="s">
        <v>37</v>
      </c>
      <c r="K133" s="4" t="s">
        <v>400</v>
      </c>
      <c r="L133" s="4" t="s">
        <v>138</v>
      </c>
      <c r="M133" s="4" t="s">
        <v>128</v>
      </c>
      <c r="N133" s="4" t="s">
        <v>41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</row>
    <row r="134" spans="1:40" ht="15" hidden="1" customHeight="1" x14ac:dyDescent="0.25">
      <c r="A134" s="4" t="str">
        <f>EB[[#This Row],[unit]] &amp; "#" &amp; EB[[#This Row],[indic_nrg]] &amp; "#" &amp; EB[[#This Row],[product]] &amp; "#" &amp; EB[[#This Row],[geo]]</f>
        <v>GWH#22_108661#6000#CZ</v>
      </c>
      <c r="B134" s="4" t="str">
        <f>VLOOKUP(EB[[#This Row],[product]],KS_DB[[product]:[KS]],5,FALSE)</f>
        <v>electricity</v>
      </c>
      <c r="C134" s="4" t="str">
        <f>VLOOKUP(EB[[#This Row],[product]],KS_DB[[product]:[KS]],6,FALSE)</f>
        <v>electricity</v>
      </c>
      <c r="D134" s="4">
        <f>VLOOKUP(EB[[#This Row],[product]],Carriers[],4,FALSE)</f>
        <v>1</v>
      </c>
      <c r="E134" s="4" t="str">
        <f>VLOOKUP(EB[[#This Row],[indic_nrg]],Indicators[],4,FALSE)</f>
        <v>2330</v>
      </c>
      <c r="F134" s="4" t="str">
        <f>IFERROR(VLOOKUP(EB[[#This Row],[Source_carrier]],KS_DB[[product]:[KS]],6,FALSE),0)</f>
        <v>solid</v>
      </c>
      <c r="G134" s="4" t="s">
        <v>135</v>
      </c>
      <c r="H134" s="4" t="s">
        <v>401</v>
      </c>
      <c r="I134" s="4" t="s">
        <v>127</v>
      </c>
      <c r="J134" s="4" t="s">
        <v>37</v>
      </c>
      <c r="K134" s="4" t="s">
        <v>402</v>
      </c>
      <c r="L134" s="4" t="s">
        <v>138</v>
      </c>
      <c r="M134" s="4" t="s">
        <v>128</v>
      </c>
      <c r="N134" s="4" t="s">
        <v>41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</row>
    <row r="135" spans="1:40" ht="15" hidden="1" customHeight="1" x14ac:dyDescent="0.25">
      <c r="A135" s="4" t="str">
        <f>EB[[#This Row],[unit]] &amp; "#" &amp; EB[[#This Row],[indic_nrg]] &amp; "#" &amp; EB[[#This Row],[product]] &amp; "#" &amp; EB[[#This Row],[geo]]</f>
        <v>GWH#22_108662#6000#CZ</v>
      </c>
      <c r="B135" s="4" t="str">
        <f>VLOOKUP(EB[[#This Row],[product]],KS_DB[[product]:[KS]],5,FALSE)</f>
        <v>electricity</v>
      </c>
      <c r="C135" s="4" t="str">
        <f>VLOOKUP(EB[[#This Row],[product]],KS_DB[[product]:[KS]],6,FALSE)</f>
        <v>electricity</v>
      </c>
      <c r="D135" s="4">
        <f>VLOOKUP(EB[[#This Row],[product]],Carriers[],4,FALSE)</f>
        <v>1</v>
      </c>
      <c r="E135" s="4" t="str">
        <f>VLOOKUP(EB[[#This Row],[indic_nrg]],Indicators[],4,FALSE)</f>
        <v>2330</v>
      </c>
      <c r="F135" s="4" t="str">
        <f>IFERROR(VLOOKUP(EB[[#This Row],[Source_carrier]],KS_DB[[product]:[KS]],6,FALSE),0)</f>
        <v>solid</v>
      </c>
      <c r="G135" s="4" t="s">
        <v>135</v>
      </c>
      <c r="H135" s="4" t="s">
        <v>403</v>
      </c>
      <c r="I135" s="4" t="s">
        <v>127</v>
      </c>
      <c r="J135" s="4" t="s">
        <v>37</v>
      </c>
      <c r="K135" s="4" t="s">
        <v>404</v>
      </c>
      <c r="L135" s="4" t="s">
        <v>138</v>
      </c>
      <c r="M135" s="4" t="s">
        <v>128</v>
      </c>
      <c r="N135" s="4" t="s">
        <v>41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</row>
    <row r="136" spans="1:40" ht="15" hidden="1" customHeight="1" x14ac:dyDescent="0.25">
      <c r="A136" s="4" t="str">
        <f>EB[[#This Row],[unit]] &amp; "#" &amp; EB[[#This Row],[indic_nrg]] &amp; "#" &amp; EB[[#This Row],[product]] &amp; "#" &amp; EB[[#This Row],[geo]]</f>
        <v>GWH#22_108663#6000#CZ</v>
      </c>
      <c r="B136" s="4" t="str">
        <f>VLOOKUP(EB[[#This Row],[product]],KS_DB[[product]:[KS]],5,FALSE)</f>
        <v>electricity</v>
      </c>
      <c r="C136" s="4" t="str">
        <f>VLOOKUP(EB[[#This Row],[product]],KS_DB[[product]:[KS]],6,FALSE)</f>
        <v>electricity</v>
      </c>
      <c r="D136" s="4">
        <f>VLOOKUP(EB[[#This Row],[product]],Carriers[],4,FALSE)</f>
        <v>1</v>
      </c>
      <c r="E136" s="4" t="str">
        <f>VLOOKUP(EB[[#This Row],[indic_nrg]],Indicators[],4,FALSE)</f>
        <v>2330</v>
      </c>
      <c r="F136" s="4" t="str">
        <f>IFERROR(VLOOKUP(EB[[#This Row],[Source_carrier]],KS_DB[[product]:[KS]],6,FALSE),0)</f>
        <v>solid</v>
      </c>
      <c r="G136" s="4" t="s">
        <v>135</v>
      </c>
      <c r="H136" s="4" t="s">
        <v>405</v>
      </c>
      <c r="I136" s="4" t="s">
        <v>127</v>
      </c>
      <c r="J136" s="4" t="s">
        <v>37</v>
      </c>
      <c r="K136" s="4" t="s">
        <v>406</v>
      </c>
      <c r="L136" s="4" t="s">
        <v>138</v>
      </c>
      <c r="M136" s="4" t="s">
        <v>128</v>
      </c>
      <c r="N136" s="4" t="s">
        <v>41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</row>
    <row r="137" spans="1:40" ht="15" hidden="1" customHeight="1" x14ac:dyDescent="0.25">
      <c r="A137" s="4" t="str">
        <f>EB[[#This Row],[unit]] &amp; "#" &amp; EB[[#This Row],[indic_nrg]] &amp; "#" &amp; EB[[#This Row],[product]] &amp; "#" &amp; EB[[#This Row],[geo]]</f>
        <v>GWH#22_108664#6000#CZ</v>
      </c>
      <c r="B137" s="4" t="str">
        <f>VLOOKUP(EB[[#This Row],[product]],KS_DB[[product]:[KS]],5,FALSE)</f>
        <v>electricity</v>
      </c>
      <c r="C137" s="4" t="str">
        <f>VLOOKUP(EB[[#This Row],[product]],KS_DB[[product]:[KS]],6,FALSE)</f>
        <v>electricity</v>
      </c>
      <c r="D137" s="4">
        <f>VLOOKUP(EB[[#This Row],[product]],Carriers[],4,FALSE)</f>
        <v>1</v>
      </c>
      <c r="E137" s="4" t="str">
        <f>VLOOKUP(EB[[#This Row],[indic_nrg]],Indicators[],4,FALSE)</f>
        <v>2330</v>
      </c>
      <c r="F137" s="4" t="str">
        <f>IFERROR(VLOOKUP(EB[[#This Row],[Source_carrier]],KS_DB[[product]:[KS]],6,FALSE),0)</f>
        <v>solid</v>
      </c>
      <c r="G137" s="4" t="s">
        <v>135</v>
      </c>
      <c r="H137" s="4" t="s">
        <v>407</v>
      </c>
      <c r="I137" s="4" t="s">
        <v>127</v>
      </c>
      <c r="J137" s="4" t="s">
        <v>37</v>
      </c>
      <c r="K137" s="4" t="s">
        <v>408</v>
      </c>
      <c r="L137" s="4" t="s">
        <v>138</v>
      </c>
      <c r="M137" s="4" t="s">
        <v>128</v>
      </c>
      <c r="N137" s="4" t="s">
        <v>41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</row>
    <row r="138" spans="1:40" ht="15" hidden="1" customHeight="1" x14ac:dyDescent="0.25">
      <c r="A138" s="4" t="str">
        <f>EB[[#This Row],[unit]] &amp; "#" &amp; EB[[#This Row],[indic_nrg]] &amp; "#" &amp; EB[[#This Row],[product]] &amp; "#" &amp; EB[[#This Row],[geo]]</f>
        <v>GWH#22_108701#6000#CZ</v>
      </c>
      <c r="B138" s="4" t="str">
        <f>VLOOKUP(EB[[#This Row],[product]],KS_DB[[product]:[KS]],5,FALSE)</f>
        <v>electricity</v>
      </c>
      <c r="C138" s="4" t="str">
        <f>VLOOKUP(EB[[#This Row],[product]],KS_DB[[product]:[KS]],6,FALSE)</f>
        <v>electricity</v>
      </c>
      <c r="D138" s="4">
        <f>VLOOKUP(EB[[#This Row],[product]],Carriers[],4,FALSE)</f>
        <v>1</v>
      </c>
      <c r="E138" s="4" t="str">
        <f>VLOOKUP(EB[[#This Row],[indic_nrg]],Indicators[],4,FALSE)</f>
        <v>3105</v>
      </c>
      <c r="F138" s="4" t="str">
        <f>IFERROR(VLOOKUP(EB[[#This Row],[Source_carrier]],KS_DB[[product]:[KS]],6,FALSE),0)</f>
        <v>liquid</v>
      </c>
      <c r="G138" s="4" t="s">
        <v>135</v>
      </c>
      <c r="H138" s="4" t="s">
        <v>409</v>
      </c>
      <c r="I138" s="4" t="s">
        <v>127</v>
      </c>
      <c r="J138" s="4" t="s">
        <v>37</v>
      </c>
      <c r="K138" s="4" t="s">
        <v>410</v>
      </c>
      <c r="L138" s="4" t="s">
        <v>138</v>
      </c>
      <c r="M138" s="4" t="s">
        <v>128</v>
      </c>
      <c r="N138" s="4" t="s">
        <v>41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</row>
    <row r="139" spans="1:40" ht="15" hidden="1" customHeight="1" x14ac:dyDescent="0.25">
      <c r="A139" s="4" t="str">
        <f>EB[[#This Row],[unit]] &amp; "#" &amp; EB[[#This Row],[indic_nrg]] &amp; "#" &amp; EB[[#This Row],[product]] &amp; "#" &amp; EB[[#This Row],[geo]]</f>
        <v>GWH#22_108702#6000#CZ</v>
      </c>
      <c r="B139" s="4" t="str">
        <f>VLOOKUP(EB[[#This Row],[product]],KS_DB[[product]:[KS]],5,FALSE)</f>
        <v>electricity</v>
      </c>
      <c r="C139" s="4" t="str">
        <f>VLOOKUP(EB[[#This Row],[product]],KS_DB[[product]:[KS]],6,FALSE)</f>
        <v>electricity</v>
      </c>
      <c r="D139" s="4">
        <f>VLOOKUP(EB[[#This Row],[product]],Carriers[],4,FALSE)</f>
        <v>1</v>
      </c>
      <c r="E139" s="4" t="str">
        <f>VLOOKUP(EB[[#This Row],[indic_nrg]],Indicators[],4,FALSE)</f>
        <v>3105</v>
      </c>
      <c r="F139" s="4" t="str">
        <f>IFERROR(VLOOKUP(EB[[#This Row],[Source_carrier]],KS_DB[[product]:[KS]],6,FALSE),0)</f>
        <v>liquid</v>
      </c>
      <c r="G139" s="4" t="s">
        <v>135</v>
      </c>
      <c r="H139" s="4" t="s">
        <v>411</v>
      </c>
      <c r="I139" s="4" t="s">
        <v>127</v>
      </c>
      <c r="J139" s="4" t="s">
        <v>37</v>
      </c>
      <c r="K139" s="4" t="s">
        <v>412</v>
      </c>
      <c r="L139" s="4" t="s">
        <v>138</v>
      </c>
      <c r="M139" s="4" t="s">
        <v>128</v>
      </c>
      <c r="N139" s="4" t="s">
        <v>41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</row>
    <row r="140" spans="1:40" ht="15" hidden="1" customHeight="1" x14ac:dyDescent="0.25">
      <c r="A140" s="4" t="str">
        <f>EB[[#This Row],[unit]] &amp; "#" &amp; EB[[#This Row],[indic_nrg]] &amp; "#" &amp; EB[[#This Row],[product]] &amp; "#" &amp; EB[[#This Row],[geo]]</f>
        <v>GWH#22_108703#6000#CZ</v>
      </c>
      <c r="B140" s="4" t="str">
        <f>VLOOKUP(EB[[#This Row],[product]],KS_DB[[product]:[KS]],5,FALSE)</f>
        <v>electricity</v>
      </c>
      <c r="C140" s="4" t="str">
        <f>VLOOKUP(EB[[#This Row],[product]],KS_DB[[product]:[KS]],6,FALSE)</f>
        <v>electricity</v>
      </c>
      <c r="D140" s="4">
        <f>VLOOKUP(EB[[#This Row],[product]],Carriers[],4,FALSE)</f>
        <v>1</v>
      </c>
      <c r="E140" s="4" t="str">
        <f>VLOOKUP(EB[[#This Row],[indic_nrg]],Indicators[],4,FALSE)</f>
        <v>3105</v>
      </c>
      <c r="F140" s="4" t="str">
        <f>IFERROR(VLOOKUP(EB[[#This Row],[Source_carrier]],KS_DB[[product]:[KS]],6,FALSE),0)</f>
        <v>liquid</v>
      </c>
      <c r="G140" s="4" t="s">
        <v>135</v>
      </c>
      <c r="H140" s="4" t="s">
        <v>413</v>
      </c>
      <c r="I140" s="4" t="s">
        <v>127</v>
      </c>
      <c r="J140" s="4" t="s">
        <v>37</v>
      </c>
      <c r="K140" s="4" t="s">
        <v>414</v>
      </c>
      <c r="L140" s="4" t="s">
        <v>138</v>
      </c>
      <c r="M140" s="4" t="s">
        <v>128</v>
      </c>
      <c r="N140" s="4" t="s">
        <v>41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L140" s="4">
        <v>0</v>
      </c>
      <c r="AM140" s="4">
        <v>0</v>
      </c>
      <c r="AN140" s="4">
        <v>0</v>
      </c>
    </row>
    <row r="141" spans="1:40" ht="15" hidden="1" customHeight="1" x14ac:dyDescent="0.25">
      <c r="A141" s="4" t="str">
        <f>EB[[#This Row],[unit]] &amp; "#" &amp; EB[[#This Row],[indic_nrg]] &amp; "#" &amp; EB[[#This Row],[product]] &amp; "#" &amp; EB[[#This Row],[geo]]</f>
        <v>GWH#22_108704#6000#CZ</v>
      </c>
      <c r="B141" s="4" t="str">
        <f>VLOOKUP(EB[[#This Row],[product]],KS_DB[[product]:[KS]],5,FALSE)</f>
        <v>electricity</v>
      </c>
      <c r="C141" s="4" t="str">
        <f>VLOOKUP(EB[[#This Row],[product]],KS_DB[[product]:[KS]],6,FALSE)</f>
        <v>electricity</v>
      </c>
      <c r="D141" s="4">
        <f>VLOOKUP(EB[[#This Row],[product]],Carriers[],4,FALSE)</f>
        <v>1</v>
      </c>
      <c r="E141" s="4" t="str">
        <f>VLOOKUP(EB[[#This Row],[indic_nrg]],Indicators[],4,FALSE)</f>
        <v>3105</v>
      </c>
      <c r="F141" s="4" t="str">
        <f>IFERROR(VLOOKUP(EB[[#This Row],[Source_carrier]],KS_DB[[product]:[KS]],6,FALSE),0)</f>
        <v>liquid</v>
      </c>
      <c r="G141" s="4" t="s">
        <v>135</v>
      </c>
      <c r="H141" s="4" t="s">
        <v>415</v>
      </c>
      <c r="I141" s="4" t="s">
        <v>127</v>
      </c>
      <c r="J141" s="4" t="s">
        <v>37</v>
      </c>
      <c r="K141" s="4" t="s">
        <v>416</v>
      </c>
      <c r="L141" s="4" t="s">
        <v>138</v>
      </c>
      <c r="M141" s="4" t="s">
        <v>128</v>
      </c>
      <c r="N141" s="4" t="s">
        <v>41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</row>
    <row r="142" spans="1:40" ht="15" hidden="1" customHeight="1" x14ac:dyDescent="0.25">
      <c r="A142" s="4" t="str">
        <f>EB[[#This Row],[unit]] &amp; "#" &amp; EB[[#This Row],[indic_nrg]] &amp; "#" &amp; EB[[#This Row],[product]] &amp; "#" &amp; EB[[#This Row],[geo]]</f>
        <v>GWH#22_108711#6000#CZ</v>
      </c>
      <c r="B142" s="4" t="str">
        <f>VLOOKUP(EB[[#This Row],[product]],KS_DB[[product]:[KS]],5,FALSE)</f>
        <v>electricity</v>
      </c>
      <c r="C142" s="4" t="str">
        <f>VLOOKUP(EB[[#This Row],[product]],KS_DB[[product]:[KS]],6,FALSE)</f>
        <v>electricity</v>
      </c>
      <c r="D142" s="4">
        <f>VLOOKUP(EB[[#This Row],[product]],Carriers[],4,FALSE)</f>
        <v>1</v>
      </c>
      <c r="E142" s="4" t="str">
        <f>VLOOKUP(EB[[#This Row],[indic_nrg]],Indicators[],4,FALSE)</f>
        <v>3106</v>
      </c>
      <c r="F142" s="4" t="str">
        <f>IFERROR(VLOOKUP(EB[[#This Row],[Source_carrier]],KS_DB[[product]:[KS]],6,FALSE),0)</f>
        <v>liquid</v>
      </c>
      <c r="G142" s="4" t="s">
        <v>135</v>
      </c>
      <c r="H142" s="4" t="s">
        <v>417</v>
      </c>
      <c r="I142" s="4" t="s">
        <v>127</v>
      </c>
      <c r="J142" s="4" t="s">
        <v>37</v>
      </c>
      <c r="K142" s="4" t="s">
        <v>418</v>
      </c>
      <c r="L142" s="4" t="s">
        <v>138</v>
      </c>
      <c r="M142" s="4" t="s">
        <v>128</v>
      </c>
      <c r="N142" s="4" t="s">
        <v>41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</row>
    <row r="143" spans="1:40" ht="15" hidden="1" customHeight="1" x14ac:dyDescent="0.25">
      <c r="A143" s="4" t="str">
        <f>EB[[#This Row],[unit]] &amp; "#" &amp; EB[[#This Row],[indic_nrg]] &amp; "#" &amp; EB[[#This Row],[product]] &amp; "#" &amp; EB[[#This Row],[geo]]</f>
        <v>GWH#22_108712#6000#CZ</v>
      </c>
      <c r="B143" s="4" t="str">
        <f>VLOOKUP(EB[[#This Row],[product]],KS_DB[[product]:[KS]],5,FALSE)</f>
        <v>electricity</v>
      </c>
      <c r="C143" s="4" t="str">
        <f>VLOOKUP(EB[[#This Row],[product]],KS_DB[[product]:[KS]],6,FALSE)</f>
        <v>electricity</v>
      </c>
      <c r="D143" s="4">
        <f>VLOOKUP(EB[[#This Row],[product]],Carriers[],4,FALSE)</f>
        <v>1</v>
      </c>
      <c r="E143" s="4" t="str">
        <f>VLOOKUP(EB[[#This Row],[indic_nrg]],Indicators[],4,FALSE)</f>
        <v>3106</v>
      </c>
      <c r="F143" s="4" t="str">
        <f>IFERROR(VLOOKUP(EB[[#This Row],[Source_carrier]],KS_DB[[product]:[KS]],6,FALSE),0)</f>
        <v>liquid</v>
      </c>
      <c r="G143" s="4" t="s">
        <v>135</v>
      </c>
      <c r="H143" s="4" t="s">
        <v>419</v>
      </c>
      <c r="I143" s="4" t="s">
        <v>127</v>
      </c>
      <c r="J143" s="4" t="s">
        <v>37</v>
      </c>
      <c r="K143" s="4" t="s">
        <v>420</v>
      </c>
      <c r="L143" s="4" t="s">
        <v>138</v>
      </c>
      <c r="M143" s="4" t="s">
        <v>128</v>
      </c>
      <c r="N143" s="4" t="s">
        <v>41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</row>
    <row r="144" spans="1:40" ht="15" hidden="1" customHeight="1" x14ac:dyDescent="0.25">
      <c r="A144" s="4" t="str">
        <f>EB[[#This Row],[unit]] &amp; "#" &amp; EB[[#This Row],[indic_nrg]] &amp; "#" &amp; EB[[#This Row],[product]] &amp; "#" &amp; EB[[#This Row],[geo]]</f>
        <v>GWH#22_108713#6000#CZ</v>
      </c>
      <c r="B144" s="4" t="str">
        <f>VLOOKUP(EB[[#This Row],[product]],KS_DB[[product]:[KS]],5,FALSE)</f>
        <v>electricity</v>
      </c>
      <c r="C144" s="4" t="str">
        <f>VLOOKUP(EB[[#This Row],[product]],KS_DB[[product]:[KS]],6,FALSE)</f>
        <v>electricity</v>
      </c>
      <c r="D144" s="4">
        <f>VLOOKUP(EB[[#This Row],[product]],Carriers[],4,FALSE)</f>
        <v>1</v>
      </c>
      <c r="E144" s="4" t="str">
        <f>VLOOKUP(EB[[#This Row],[indic_nrg]],Indicators[],4,FALSE)</f>
        <v>3106</v>
      </c>
      <c r="F144" s="4" t="str">
        <f>IFERROR(VLOOKUP(EB[[#This Row],[Source_carrier]],KS_DB[[product]:[KS]],6,FALSE),0)</f>
        <v>liquid</v>
      </c>
      <c r="G144" s="4" t="s">
        <v>135</v>
      </c>
      <c r="H144" s="4" t="s">
        <v>421</v>
      </c>
      <c r="I144" s="4" t="s">
        <v>127</v>
      </c>
      <c r="J144" s="4" t="s">
        <v>37</v>
      </c>
      <c r="K144" s="4" t="s">
        <v>422</v>
      </c>
      <c r="L144" s="4" t="s">
        <v>138</v>
      </c>
      <c r="M144" s="4" t="s">
        <v>128</v>
      </c>
      <c r="N144" s="4" t="s">
        <v>41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</row>
    <row r="145" spans="1:40" ht="15" hidden="1" customHeight="1" x14ac:dyDescent="0.25">
      <c r="A145" s="4" t="str">
        <f>EB[[#This Row],[unit]] &amp; "#" &amp; EB[[#This Row],[indic_nrg]] &amp; "#" &amp; EB[[#This Row],[product]] &amp; "#" &amp; EB[[#This Row],[geo]]</f>
        <v>GWH#22_108714#6000#CZ</v>
      </c>
      <c r="B145" s="4" t="str">
        <f>VLOOKUP(EB[[#This Row],[product]],KS_DB[[product]:[KS]],5,FALSE)</f>
        <v>electricity</v>
      </c>
      <c r="C145" s="4" t="str">
        <f>VLOOKUP(EB[[#This Row],[product]],KS_DB[[product]:[KS]],6,FALSE)</f>
        <v>electricity</v>
      </c>
      <c r="D145" s="4">
        <f>VLOOKUP(EB[[#This Row],[product]],Carriers[],4,FALSE)</f>
        <v>1</v>
      </c>
      <c r="E145" s="4" t="str">
        <f>VLOOKUP(EB[[#This Row],[indic_nrg]],Indicators[],4,FALSE)</f>
        <v>3106</v>
      </c>
      <c r="F145" s="4" t="str">
        <f>IFERROR(VLOOKUP(EB[[#This Row],[Source_carrier]],KS_DB[[product]:[KS]],6,FALSE),0)</f>
        <v>liquid</v>
      </c>
      <c r="G145" s="4" t="s">
        <v>135</v>
      </c>
      <c r="H145" s="4" t="s">
        <v>423</v>
      </c>
      <c r="I145" s="4" t="s">
        <v>127</v>
      </c>
      <c r="J145" s="4" t="s">
        <v>37</v>
      </c>
      <c r="K145" s="4" t="s">
        <v>424</v>
      </c>
      <c r="L145" s="4" t="s">
        <v>138</v>
      </c>
      <c r="M145" s="4" t="s">
        <v>128</v>
      </c>
      <c r="N145" s="4" t="s">
        <v>41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</row>
    <row r="146" spans="1:40" ht="15" hidden="1" customHeight="1" x14ac:dyDescent="0.25">
      <c r="A146" s="4" t="str">
        <f>EB[[#This Row],[unit]] &amp; "#" &amp; EB[[#This Row],[indic_nrg]] &amp; "#" &amp; EB[[#This Row],[product]] &amp; "#" &amp; EB[[#This Row],[geo]]</f>
        <v>GWH#22_108721#6000#CZ</v>
      </c>
      <c r="B146" s="4" t="str">
        <f>VLOOKUP(EB[[#This Row],[product]],KS_DB[[product]:[KS]],5,FALSE)</f>
        <v>electricity</v>
      </c>
      <c r="C146" s="4" t="str">
        <f>VLOOKUP(EB[[#This Row],[product]],KS_DB[[product]:[KS]],6,FALSE)</f>
        <v>electricity</v>
      </c>
      <c r="D146" s="4">
        <f>VLOOKUP(EB[[#This Row],[product]],Carriers[],4,FALSE)</f>
        <v>1</v>
      </c>
      <c r="E146" s="4" t="str">
        <f>VLOOKUP(EB[[#This Row],[indic_nrg]],Indicators[],4,FALSE)</f>
        <v>3214</v>
      </c>
      <c r="F146" s="4" t="str">
        <f>IFERROR(VLOOKUP(EB[[#This Row],[Source_carrier]],KS_DB[[product]:[KS]],6,FALSE),0)</f>
        <v>liquid</v>
      </c>
      <c r="G146" s="4" t="s">
        <v>135</v>
      </c>
      <c r="H146" s="4" t="s">
        <v>425</v>
      </c>
      <c r="I146" s="4" t="s">
        <v>127</v>
      </c>
      <c r="J146" s="4" t="s">
        <v>37</v>
      </c>
      <c r="K146" s="4" t="s">
        <v>426</v>
      </c>
      <c r="L146" s="4" t="s">
        <v>138</v>
      </c>
      <c r="M146" s="4" t="s">
        <v>128</v>
      </c>
      <c r="N146" s="4" t="s">
        <v>41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</row>
    <row r="147" spans="1:40" ht="15" hidden="1" customHeight="1" x14ac:dyDescent="0.25">
      <c r="A147" s="4" t="str">
        <f>EB[[#This Row],[unit]] &amp; "#" &amp; EB[[#This Row],[indic_nrg]] &amp; "#" &amp; EB[[#This Row],[product]] &amp; "#" &amp; EB[[#This Row],[geo]]</f>
        <v>GWH#22_108722#6000#CZ</v>
      </c>
      <c r="B147" s="4" t="str">
        <f>VLOOKUP(EB[[#This Row],[product]],KS_DB[[product]:[KS]],5,FALSE)</f>
        <v>electricity</v>
      </c>
      <c r="C147" s="4" t="str">
        <f>VLOOKUP(EB[[#This Row],[product]],KS_DB[[product]:[KS]],6,FALSE)</f>
        <v>electricity</v>
      </c>
      <c r="D147" s="4">
        <f>VLOOKUP(EB[[#This Row],[product]],Carriers[],4,FALSE)</f>
        <v>1</v>
      </c>
      <c r="E147" s="4" t="str">
        <f>VLOOKUP(EB[[#This Row],[indic_nrg]],Indicators[],4,FALSE)</f>
        <v>3214</v>
      </c>
      <c r="F147" s="4" t="str">
        <f>IFERROR(VLOOKUP(EB[[#This Row],[Source_carrier]],KS_DB[[product]:[KS]],6,FALSE),0)</f>
        <v>liquid</v>
      </c>
      <c r="G147" s="4" t="s">
        <v>135</v>
      </c>
      <c r="H147" s="4" t="s">
        <v>427</v>
      </c>
      <c r="I147" s="4" t="s">
        <v>127</v>
      </c>
      <c r="J147" s="4" t="s">
        <v>37</v>
      </c>
      <c r="K147" s="4" t="s">
        <v>428</v>
      </c>
      <c r="L147" s="4" t="s">
        <v>138</v>
      </c>
      <c r="M147" s="4" t="s">
        <v>128</v>
      </c>
      <c r="N147" s="4" t="s">
        <v>41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29</v>
      </c>
      <c r="AK147" s="4">
        <v>36</v>
      </c>
      <c r="AL147" s="4">
        <v>27</v>
      </c>
      <c r="AM147" s="4">
        <v>44</v>
      </c>
      <c r="AN147" s="4">
        <v>31</v>
      </c>
    </row>
    <row r="148" spans="1:40" ht="15" hidden="1" customHeight="1" x14ac:dyDescent="0.25">
      <c r="A148" s="4" t="str">
        <f>EB[[#This Row],[unit]] &amp; "#" &amp; EB[[#This Row],[indic_nrg]] &amp; "#" &amp; EB[[#This Row],[product]] &amp; "#" &amp; EB[[#This Row],[geo]]</f>
        <v>GWH#22_108723#6000#CZ</v>
      </c>
      <c r="B148" s="4" t="str">
        <f>VLOOKUP(EB[[#This Row],[product]],KS_DB[[product]:[KS]],5,FALSE)</f>
        <v>electricity</v>
      </c>
      <c r="C148" s="4" t="str">
        <f>VLOOKUP(EB[[#This Row],[product]],KS_DB[[product]:[KS]],6,FALSE)</f>
        <v>electricity</v>
      </c>
      <c r="D148" s="4">
        <f>VLOOKUP(EB[[#This Row],[product]],Carriers[],4,FALSE)</f>
        <v>1</v>
      </c>
      <c r="E148" s="4" t="str">
        <f>VLOOKUP(EB[[#This Row],[indic_nrg]],Indicators[],4,FALSE)</f>
        <v>3214</v>
      </c>
      <c r="F148" s="4" t="str">
        <f>IFERROR(VLOOKUP(EB[[#This Row],[Source_carrier]],KS_DB[[product]:[KS]],6,FALSE),0)</f>
        <v>liquid</v>
      </c>
      <c r="G148" s="4" t="s">
        <v>135</v>
      </c>
      <c r="H148" s="4" t="s">
        <v>429</v>
      </c>
      <c r="I148" s="4" t="s">
        <v>127</v>
      </c>
      <c r="J148" s="4" t="s">
        <v>37</v>
      </c>
      <c r="K148" s="4" t="s">
        <v>430</v>
      </c>
      <c r="L148" s="4" t="s">
        <v>138</v>
      </c>
      <c r="M148" s="4" t="s">
        <v>128</v>
      </c>
      <c r="N148" s="4" t="s">
        <v>41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</row>
    <row r="149" spans="1:40" ht="15" hidden="1" customHeight="1" x14ac:dyDescent="0.25">
      <c r="A149" s="4" t="str">
        <f>EB[[#This Row],[unit]] &amp; "#" &amp; EB[[#This Row],[indic_nrg]] &amp; "#" &amp; EB[[#This Row],[product]] &amp; "#" &amp; EB[[#This Row],[geo]]</f>
        <v>GWH#22_108724#6000#CZ</v>
      </c>
      <c r="B149" s="4" t="str">
        <f>VLOOKUP(EB[[#This Row],[product]],KS_DB[[product]:[KS]],5,FALSE)</f>
        <v>electricity</v>
      </c>
      <c r="C149" s="4" t="str">
        <f>VLOOKUP(EB[[#This Row],[product]],KS_DB[[product]:[KS]],6,FALSE)</f>
        <v>electricity</v>
      </c>
      <c r="D149" s="4">
        <f>VLOOKUP(EB[[#This Row],[product]],Carriers[],4,FALSE)</f>
        <v>1</v>
      </c>
      <c r="E149" s="4" t="str">
        <f>VLOOKUP(EB[[#This Row],[indic_nrg]],Indicators[],4,FALSE)</f>
        <v>3214</v>
      </c>
      <c r="F149" s="4" t="str">
        <f>IFERROR(VLOOKUP(EB[[#This Row],[Source_carrier]],KS_DB[[product]:[KS]],6,FALSE),0)</f>
        <v>liquid</v>
      </c>
      <c r="G149" s="4" t="s">
        <v>135</v>
      </c>
      <c r="H149" s="4" t="s">
        <v>431</v>
      </c>
      <c r="I149" s="4" t="s">
        <v>127</v>
      </c>
      <c r="J149" s="4" t="s">
        <v>37</v>
      </c>
      <c r="K149" s="4" t="s">
        <v>432</v>
      </c>
      <c r="L149" s="4" t="s">
        <v>138</v>
      </c>
      <c r="M149" s="4" t="s">
        <v>128</v>
      </c>
      <c r="N149" s="4" t="s">
        <v>41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26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</row>
    <row r="150" spans="1:40" ht="15" hidden="1" customHeight="1" x14ac:dyDescent="0.25">
      <c r="A150" s="4" t="str">
        <f>EB[[#This Row],[unit]] &amp; "#" &amp; EB[[#This Row],[indic_nrg]] &amp; "#" &amp; EB[[#This Row],[product]] &amp; "#" &amp; EB[[#This Row],[geo]]</f>
        <v>GWH#22_108731#6000#CZ</v>
      </c>
      <c r="B150" s="4" t="str">
        <f>VLOOKUP(EB[[#This Row],[product]],KS_DB[[product]:[KS]],5,FALSE)</f>
        <v>electricity</v>
      </c>
      <c r="C150" s="4" t="str">
        <f>VLOOKUP(EB[[#This Row],[product]],KS_DB[[product]:[KS]],6,FALSE)</f>
        <v>electricity</v>
      </c>
      <c r="D150" s="4">
        <f>VLOOKUP(EB[[#This Row],[product]],Carriers[],4,FALSE)</f>
        <v>1</v>
      </c>
      <c r="E150" s="4" t="str">
        <f>VLOOKUP(EB[[#This Row],[indic_nrg]],Indicators[],4,FALSE)</f>
        <v>3220</v>
      </c>
      <c r="F150" s="4" t="str">
        <f>IFERROR(VLOOKUP(EB[[#This Row],[Source_carrier]],KS_DB[[product]:[KS]],6,FALSE),0)</f>
        <v>LPG</v>
      </c>
      <c r="G150" s="4" t="s">
        <v>135</v>
      </c>
      <c r="H150" s="4" t="s">
        <v>433</v>
      </c>
      <c r="I150" s="4" t="s">
        <v>127</v>
      </c>
      <c r="J150" s="4" t="s">
        <v>37</v>
      </c>
      <c r="K150" s="4" t="s">
        <v>434</v>
      </c>
      <c r="L150" s="4" t="s">
        <v>138</v>
      </c>
      <c r="M150" s="4" t="s">
        <v>128</v>
      </c>
      <c r="N150" s="4" t="s">
        <v>41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</row>
    <row r="151" spans="1:40" ht="15" hidden="1" customHeight="1" x14ac:dyDescent="0.25">
      <c r="A151" s="4" t="str">
        <f>EB[[#This Row],[unit]] &amp; "#" &amp; EB[[#This Row],[indic_nrg]] &amp; "#" &amp; EB[[#This Row],[product]] &amp; "#" &amp; EB[[#This Row],[geo]]</f>
        <v>GWH#22_108732#6000#CZ</v>
      </c>
      <c r="B151" s="4" t="str">
        <f>VLOOKUP(EB[[#This Row],[product]],KS_DB[[product]:[KS]],5,FALSE)</f>
        <v>electricity</v>
      </c>
      <c r="C151" s="4" t="str">
        <f>VLOOKUP(EB[[#This Row],[product]],KS_DB[[product]:[KS]],6,FALSE)</f>
        <v>electricity</v>
      </c>
      <c r="D151" s="4">
        <f>VLOOKUP(EB[[#This Row],[product]],Carriers[],4,FALSE)</f>
        <v>1</v>
      </c>
      <c r="E151" s="4" t="str">
        <f>VLOOKUP(EB[[#This Row],[indic_nrg]],Indicators[],4,FALSE)</f>
        <v>3220</v>
      </c>
      <c r="F151" s="4" t="str">
        <f>IFERROR(VLOOKUP(EB[[#This Row],[Source_carrier]],KS_DB[[product]:[KS]],6,FALSE),0)</f>
        <v>LPG</v>
      </c>
      <c r="G151" s="4" t="s">
        <v>135</v>
      </c>
      <c r="H151" s="4" t="s">
        <v>435</v>
      </c>
      <c r="I151" s="4" t="s">
        <v>127</v>
      </c>
      <c r="J151" s="4" t="s">
        <v>37</v>
      </c>
      <c r="K151" s="4" t="s">
        <v>436</v>
      </c>
      <c r="L151" s="4" t="s">
        <v>138</v>
      </c>
      <c r="M151" s="4" t="s">
        <v>128</v>
      </c>
      <c r="N151" s="4" t="s">
        <v>41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16</v>
      </c>
      <c r="AK151" s="4">
        <v>14</v>
      </c>
      <c r="AL151" s="4">
        <v>12</v>
      </c>
      <c r="AM151" s="4">
        <v>17</v>
      </c>
      <c r="AN151" s="4">
        <v>15</v>
      </c>
    </row>
    <row r="152" spans="1:40" ht="15" hidden="1" customHeight="1" x14ac:dyDescent="0.25">
      <c r="A152" s="4" t="str">
        <f>EB[[#This Row],[unit]] &amp; "#" &amp; EB[[#This Row],[indic_nrg]] &amp; "#" &amp; EB[[#This Row],[product]] &amp; "#" &amp; EB[[#This Row],[geo]]</f>
        <v>GWH#22_108733#6000#CZ</v>
      </c>
      <c r="B152" s="4" t="str">
        <f>VLOOKUP(EB[[#This Row],[product]],KS_DB[[product]:[KS]],5,FALSE)</f>
        <v>electricity</v>
      </c>
      <c r="C152" s="4" t="str">
        <f>VLOOKUP(EB[[#This Row],[product]],KS_DB[[product]:[KS]],6,FALSE)</f>
        <v>electricity</v>
      </c>
      <c r="D152" s="4">
        <f>VLOOKUP(EB[[#This Row],[product]],Carriers[],4,FALSE)</f>
        <v>1</v>
      </c>
      <c r="E152" s="4" t="str">
        <f>VLOOKUP(EB[[#This Row],[indic_nrg]],Indicators[],4,FALSE)</f>
        <v>3220</v>
      </c>
      <c r="F152" s="4" t="str">
        <f>IFERROR(VLOOKUP(EB[[#This Row],[Source_carrier]],KS_DB[[product]:[KS]],6,FALSE),0)</f>
        <v>LPG</v>
      </c>
      <c r="G152" s="4" t="s">
        <v>135</v>
      </c>
      <c r="H152" s="4" t="s">
        <v>437</v>
      </c>
      <c r="I152" s="4" t="s">
        <v>127</v>
      </c>
      <c r="J152" s="4" t="s">
        <v>37</v>
      </c>
      <c r="K152" s="4" t="s">
        <v>438</v>
      </c>
      <c r="L152" s="4" t="s">
        <v>138</v>
      </c>
      <c r="M152" s="4" t="s">
        <v>128</v>
      </c>
      <c r="N152" s="4" t="s">
        <v>41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</row>
    <row r="153" spans="1:40" ht="15" hidden="1" customHeight="1" x14ac:dyDescent="0.25">
      <c r="A153" s="4" t="str">
        <f>EB[[#This Row],[unit]] &amp; "#" &amp; EB[[#This Row],[indic_nrg]] &amp; "#" &amp; EB[[#This Row],[product]] &amp; "#" &amp; EB[[#This Row],[geo]]</f>
        <v>GWH#22_108734#6000#CZ</v>
      </c>
      <c r="B153" s="4" t="str">
        <f>VLOOKUP(EB[[#This Row],[product]],KS_DB[[product]:[KS]],5,FALSE)</f>
        <v>electricity</v>
      </c>
      <c r="C153" s="4" t="str">
        <f>VLOOKUP(EB[[#This Row],[product]],KS_DB[[product]:[KS]],6,FALSE)</f>
        <v>electricity</v>
      </c>
      <c r="D153" s="4">
        <f>VLOOKUP(EB[[#This Row],[product]],Carriers[],4,FALSE)</f>
        <v>1</v>
      </c>
      <c r="E153" s="4" t="str">
        <f>VLOOKUP(EB[[#This Row],[indic_nrg]],Indicators[],4,FALSE)</f>
        <v>3220</v>
      </c>
      <c r="F153" s="4" t="str">
        <f>IFERROR(VLOOKUP(EB[[#This Row],[Source_carrier]],KS_DB[[product]:[KS]],6,FALSE),0)</f>
        <v>LPG</v>
      </c>
      <c r="G153" s="4" t="s">
        <v>135</v>
      </c>
      <c r="H153" s="4" t="s">
        <v>439</v>
      </c>
      <c r="I153" s="4" t="s">
        <v>127</v>
      </c>
      <c r="J153" s="4" t="s">
        <v>37</v>
      </c>
      <c r="K153" s="4" t="s">
        <v>440</v>
      </c>
      <c r="L153" s="4" t="s">
        <v>138</v>
      </c>
      <c r="M153" s="4" t="s">
        <v>128</v>
      </c>
      <c r="N153" s="4" t="s">
        <v>41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13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</row>
    <row r="154" spans="1:40" ht="15" hidden="1" customHeight="1" x14ac:dyDescent="0.25">
      <c r="A154" s="4" t="str">
        <f>EB[[#This Row],[unit]] &amp; "#" &amp; EB[[#This Row],[indic_nrg]] &amp; "#" &amp; EB[[#This Row],[product]] &amp; "#" &amp; EB[[#This Row],[geo]]</f>
        <v>GWH#22_108741#6000#CZ</v>
      </c>
      <c r="B154" s="4" t="str">
        <f>VLOOKUP(EB[[#This Row],[product]],KS_DB[[product]:[KS]],5,FALSE)</f>
        <v>electricity</v>
      </c>
      <c r="C154" s="4" t="str">
        <f>VLOOKUP(EB[[#This Row],[product]],KS_DB[[product]:[KS]],6,FALSE)</f>
        <v>electricity</v>
      </c>
      <c r="D154" s="4">
        <f>VLOOKUP(EB[[#This Row],[product]],Carriers[],4,FALSE)</f>
        <v>1</v>
      </c>
      <c r="E154" s="4" t="str">
        <f>VLOOKUP(EB[[#This Row],[indic_nrg]],Indicators[],4,FALSE)</f>
        <v>3250</v>
      </c>
      <c r="F154" s="4" t="str">
        <f>IFERROR(VLOOKUP(EB[[#This Row],[Source_carrier]],KS_DB[[product]:[KS]],6,FALSE),0)</f>
        <v>diesel</v>
      </c>
      <c r="G154" s="4" t="s">
        <v>135</v>
      </c>
      <c r="H154" s="4" t="s">
        <v>441</v>
      </c>
      <c r="I154" s="4" t="s">
        <v>127</v>
      </c>
      <c r="J154" s="4" t="s">
        <v>37</v>
      </c>
      <c r="K154" s="4" t="s">
        <v>442</v>
      </c>
      <c r="L154" s="4" t="s">
        <v>138</v>
      </c>
      <c r="M154" s="4" t="s">
        <v>128</v>
      </c>
      <c r="N154" s="4" t="s">
        <v>41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</row>
    <row r="155" spans="1:40" ht="15" hidden="1" customHeight="1" x14ac:dyDescent="0.25">
      <c r="A155" s="4" t="str">
        <f>EB[[#This Row],[unit]] &amp; "#" &amp; EB[[#This Row],[indic_nrg]] &amp; "#" &amp; EB[[#This Row],[product]] &amp; "#" &amp; EB[[#This Row],[geo]]</f>
        <v>GWH#22_108742#6000#CZ</v>
      </c>
      <c r="B155" s="4" t="str">
        <f>VLOOKUP(EB[[#This Row],[product]],KS_DB[[product]:[KS]],5,FALSE)</f>
        <v>electricity</v>
      </c>
      <c r="C155" s="4" t="str">
        <f>VLOOKUP(EB[[#This Row],[product]],KS_DB[[product]:[KS]],6,FALSE)</f>
        <v>electricity</v>
      </c>
      <c r="D155" s="4">
        <f>VLOOKUP(EB[[#This Row],[product]],Carriers[],4,FALSE)</f>
        <v>1</v>
      </c>
      <c r="E155" s="4" t="str">
        <f>VLOOKUP(EB[[#This Row],[indic_nrg]],Indicators[],4,FALSE)</f>
        <v>3250</v>
      </c>
      <c r="F155" s="4" t="str">
        <f>IFERROR(VLOOKUP(EB[[#This Row],[Source_carrier]],KS_DB[[product]:[KS]],6,FALSE),0)</f>
        <v>diesel</v>
      </c>
      <c r="G155" s="4" t="s">
        <v>135</v>
      </c>
      <c r="H155" s="4" t="s">
        <v>443</v>
      </c>
      <c r="I155" s="4" t="s">
        <v>127</v>
      </c>
      <c r="J155" s="4" t="s">
        <v>37</v>
      </c>
      <c r="K155" s="4" t="s">
        <v>444</v>
      </c>
      <c r="L155" s="4" t="s">
        <v>138</v>
      </c>
      <c r="M155" s="4" t="s">
        <v>128</v>
      </c>
      <c r="N155" s="4" t="s">
        <v>41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</row>
    <row r="156" spans="1:40" ht="15" hidden="1" customHeight="1" x14ac:dyDescent="0.25">
      <c r="A156" s="4" t="str">
        <f>EB[[#This Row],[unit]] &amp; "#" &amp; EB[[#This Row],[indic_nrg]] &amp; "#" &amp; EB[[#This Row],[product]] &amp; "#" &amp; EB[[#This Row],[geo]]</f>
        <v>GWH#22_108743#6000#CZ</v>
      </c>
      <c r="B156" s="4" t="str">
        <f>VLOOKUP(EB[[#This Row],[product]],KS_DB[[product]:[KS]],5,FALSE)</f>
        <v>electricity</v>
      </c>
      <c r="C156" s="4" t="str">
        <f>VLOOKUP(EB[[#This Row],[product]],KS_DB[[product]:[KS]],6,FALSE)</f>
        <v>electricity</v>
      </c>
      <c r="D156" s="4">
        <f>VLOOKUP(EB[[#This Row],[product]],Carriers[],4,FALSE)</f>
        <v>1</v>
      </c>
      <c r="E156" s="4" t="str">
        <f>VLOOKUP(EB[[#This Row],[indic_nrg]],Indicators[],4,FALSE)</f>
        <v>3250</v>
      </c>
      <c r="F156" s="4" t="str">
        <f>IFERROR(VLOOKUP(EB[[#This Row],[Source_carrier]],KS_DB[[product]:[KS]],6,FALSE),0)</f>
        <v>diesel</v>
      </c>
      <c r="G156" s="4" t="s">
        <v>135</v>
      </c>
      <c r="H156" s="4" t="s">
        <v>445</v>
      </c>
      <c r="I156" s="4" t="s">
        <v>127</v>
      </c>
      <c r="J156" s="4" t="s">
        <v>37</v>
      </c>
      <c r="K156" s="4" t="s">
        <v>446</v>
      </c>
      <c r="L156" s="4" t="s">
        <v>138</v>
      </c>
      <c r="M156" s="4" t="s">
        <v>128</v>
      </c>
      <c r="N156" s="4" t="s">
        <v>41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</row>
    <row r="157" spans="1:40" ht="15" hidden="1" customHeight="1" x14ac:dyDescent="0.25">
      <c r="A157" s="4" t="str">
        <f>EB[[#This Row],[unit]] &amp; "#" &amp; EB[[#This Row],[indic_nrg]] &amp; "#" &amp; EB[[#This Row],[product]] &amp; "#" &amp; EB[[#This Row],[geo]]</f>
        <v>GWH#22_108744#6000#CZ</v>
      </c>
      <c r="B157" s="4" t="str">
        <f>VLOOKUP(EB[[#This Row],[product]],KS_DB[[product]:[KS]],5,FALSE)</f>
        <v>electricity</v>
      </c>
      <c r="C157" s="4" t="str">
        <f>VLOOKUP(EB[[#This Row],[product]],KS_DB[[product]:[KS]],6,FALSE)</f>
        <v>electricity</v>
      </c>
      <c r="D157" s="4">
        <f>VLOOKUP(EB[[#This Row],[product]],Carriers[],4,FALSE)</f>
        <v>1</v>
      </c>
      <c r="E157" s="4" t="str">
        <f>VLOOKUP(EB[[#This Row],[indic_nrg]],Indicators[],4,FALSE)</f>
        <v>3250</v>
      </c>
      <c r="F157" s="4" t="str">
        <f>IFERROR(VLOOKUP(EB[[#This Row],[Source_carrier]],KS_DB[[product]:[KS]],6,FALSE),0)</f>
        <v>diesel</v>
      </c>
      <c r="G157" s="4" t="s">
        <v>135</v>
      </c>
      <c r="H157" s="4" t="s">
        <v>447</v>
      </c>
      <c r="I157" s="4" t="s">
        <v>127</v>
      </c>
      <c r="J157" s="4" t="s">
        <v>37</v>
      </c>
      <c r="K157" s="4" t="s">
        <v>448</v>
      </c>
      <c r="L157" s="4" t="s">
        <v>138</v>
      </c>
      <c r="M157" s="4" t="s">
        <v>128</v>
      </c>
      <c r="N157" s="4" t="s">
        <v>41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</row>
    <row r="158" spans="1:40" ht="15" hidden="1" customHeight="1" x14ac:dyDescent="0.25">
      <c r="A158" s="4" t="str">
        <f>EB[[#This Row],[unit]] &amp; "#" &amp; EB[[#This Row],[indic_nrg]] &amp; "#" &amp; EB[[#This Row],[product]] &amp; "#" &amp; EB[[#This Row],[geo]]</f>
        <v>GWH#22_108751#6000#CZ</v>
      </c>
      <c r="B158" s="4" t="str">
        <f>VLOOKUP(EB[[#This Row],[product]],KS_DB[[product]:[KS]],5,FALSE)</f>
        <v>electricity</v>
      </c>
      <c r="C158" s="4" t="str">
        <f>VLOOKUP(EB[[#This Row],[product]],KS_DB[[product]:[KS]],6,FALSE)</f>
        <v>electricity</v>
      </c>
      <c r="D158" s="4">
        <f>VLOOKUP(EB[[#This Row],[product]],Carriers[],4,FALSE)</f>
        <v>1</v>
      </c>
      <c r="E158" s="4" t="str">
        <f>VLOOKUP(EB[[#This Row],[indic_nrg]],Indicators[],4,FALSE)</f>
        <v>3247</v>
      </c>
      <c r="F158" s="4" t="str">
        <f>IFERROR(VLOOKUP(EB[[#This Row],[Source_carrier]],KS_DB[[product]:[KS]],6,FALSE),0)</f>
        <v>jetkerosene</v>
      </c>
      <c r="G158" s="4" t="s">
        <v>135</v>
      </c>
      <c r="H158" s="4" t="s">
        <v>449</v>
      </c>
      <c r="I158" s="4" t="s">
        <v>127</v>
      </c>
      <c r="J158" s="4" t="s">
        <v>37</v>
      </c>
      <c r="K158" s="4" t="s">
        <v>450</v>
      </c>
      <c r="L158" s="4" t="s">
        <v>138</v>
      </c>
      <c r="M158" s="4" t="s">
        <v>128</v>
      </c>
      <c r="N158" s="4" t="s">
        <v>41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</row>
    <row r="159" spans="1:40" ht="15" hidden="1" customHeight="1" x14ac:dyDescent="0.25">
      <c r="A159" s="4" t="str">
        <f>EB[[#This Row],[unit]] &amp; "#" &amp; EB[[#This Row],[indic_nrg]] &amp; "#" &amp; EB[[#This Row],[product]] &amp; "#" &amp; EB[[#This Row],[geo]]</f>
        <v>GWH#22_108752#6000#CZ</v>
      </c>
      <c r="B159" s="4" t="str">
        <f>VLOOKUP(EB[[#This Row],[product]],KS_DB[[product]:[KS]],5,FALSE)</f>
        <v>electricity</v>
      </c>
      <c r="C159" s="4" t="str">
        <f>VLOOKUP(EB[[#This Row],[product]],KS_DB[[product]:[KS]],6,FALSE)</f>
        <v>electricity</v>
      </c>
      <c r="D159" s="4">
        <f>VLOOKUP(EB[[#This Row],[product]],Carriers[],4,FALSE)</f>
        <v>1</v>
      </c>
      <c r="E159" s="4" t="str">
        <f>VLOOKUP(EB[[#This Row],[indic_nrg]],Indicators[],4,FALSE)</f>
        <v>3247</v>
      </c>
      <c r="F159" s="4" t="str">
        <f>IFERROR(VLOOKUP(EB[[#This Row],[Source_carrier]],KS_DB[[product]:[KS]],6,FALSE),0)</f>
        <v>jetkerosene</v>
      </c>
      <c r="G159" s="4" t="s">
        <v>135</v>
      </c>
      <c r="H159" s="4" t="s">
        <v>451</v>
      </c>
      <c r="I159" s="4" t="s">
        <v>127</v>
      </c>
      <c r="J159" s="4" t="s">
        <v>37</v>
      </c>
      <c r="K159" s="4" t="s">
        <v>452</v>
      </c>
      <c r="L159" s="4" t="s">
        <v>138</v>
      </c>
      <c r="M159" s="4" t="s">
        <v>128</v>
      </c>
      <c r="N159" s="4" t="s">
        <v>41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</row>
    <row r="160" spans="1:40" ht="15" hidden="1" customHeight="1" x14ac:dyDescent="0.25">
      <c r="A160" s="4" t="str">
        <f>EB[[#This Row],[unit]] &amp; "#" &amp; EB[[#This Row],[indic_nrg]] &amp; "#" &amp; EB[[#This Row],[product]] &amp; "#" &amp; EB[[#This Row],[geo]]</f>
        <v>GWH#22_108753#6000#CZ</v>
      </c>
      <c r="B160" s="4" t="str">
        <f>VLOOKUP(EB[[#This Row],[product]],KS_DB[[product]:[KS]],5,FALSE)</f>
        <v>electricity</v>
      </c>
      <c r="C160" s="4" t="str">
        <f>VLOOKUP(EB[[#This Row],[product]],KS_DB[[product]:[KS]],6,FALSE)</f>
        <v>electricity</v>
      </c>
      <c r="D160" s="4">
        <f>VLOOKUP(EB[[#This Row],[product]],Carriers[],4,FALSE)</f>
        <v>1</v>
      </c>
      <c r="E160" s="4" t="str">
        <f>VLOOKUP(EB[[#This Row],[indic_nrg]],Indicators[],4,FALSE)</f>
        <v>3247</v>
      </c>
      <c r="F160" s="4" t="str">
        <f>IFERROR(VLOOKUP(EB[[#This Row],[Source_carrier]],KS_DB[[product]:[KS]],6,FALSE),0)</f>
        <v>jetkerosene</v>
      </c>
      <c r="G160" s="4" t="s">
        <v>135</v>
      </c>
      <c r="H160" s="4" t="s">
        <v>453</v>
      </c>
      <c r="I160" s="4" t="s">
        <v>127</v>
      </c>
      <c r="J160" s="4" t="s">
        <v>37</v>
      </c>
      <c r="K160" s="4" t="s">
        <v>454</v>
      </c>
      <c r="L160" s="4" t="s">
        <v>138</v>
      </c>
      <c r="M160" s="4" t="s">
        <v>128</v>
      </c>
      <c r="N160" s="4" t="s">
        <v>41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</row>
    <row r="161" spans="1:40" ht="15" hidden="1" customHeight="1" x14ac:dyDescent="0.25">
      <c r="A161" s="4" t="str">
        <f>EB[[#This Row],[unit]] &amp; "#" &amp; EB[[#This Row],[indic_nrg]] &amp; "#" &amp; EB[[#This Row],[product]] &amp; "#" &amp; EB[[#This Row],[geo]]</f>
        <v>GWH#22_108754#6000#CZ</v>
      </c>
      <c r="B161" s="4" t="str">
        <f>VLOOKUP(EB[[#This Row],[product]],KS_DB[[product]:[KS]],5,FALSE)</f>
        <v>electricity</v>
      </c>
      <c r="C161" s="4" t="str">
        <f>VLOOKUP(EB[[#This Row],[product]],KS_DB[[product]:[KS]],6,FALSE)</f>
        <v>electricity</v>
      </c>
      <c r="D161" s="4">
        <f>VLOOKUP(EB[[#This Row],[product]],Carriers[],4,FALSE)</f>
        <v>1</v>
      </c>
      <c r="E161" s="4" t="str">
        <f>VLOOKUP(EB[[#This Row],[indic_nrg]],Indicators[],4,FALSE)</f>
        <v>3247</v>
      </c>
      <c r="F161" s="4" t="str">
        <f>IFERROR(VLOOKUP(EB[[#This Row],[Source_carrier]],KS_DB[[product]:[KS]],6,FALSE),0)</f>
        <v>jetkerosene</v>
      </c>
      <c r="G161" s="4" t="s">
        <v>135</v>
      </c>
      <c r="H161" s="4" t="s">
        <v>455</v>
      </c>
      <c r="I161" s="4" t="s">
        <v>127</v>
      </c>
      <c r="J161" s="4" t="s">
        <v>37</v>
      </c>
      <c r="K161" s="4" t="s">
        <v>456</v>
      </c>
      <c r="L161" s="4" t="s">
        <v>138</v>
      </c>
      <c r="M161" s="4" t="s">
        <v>128</v>
      </c>
      <c r="N161" s="4" t="s">
        <v>41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</row>
    <row r="162" spans="1:40" ht="15" hidden="1" customHeight="1" x14ac:dyDescent="0.25">
      <c r="A162" s="4" t="str">
        <f>EB[[#This Row],[unit]] &amp; "#" &amp; EB[[#This Row],[indic_nrg]] &amp; "#" &amp; EB[[#This Row],[product]] &amp; "#" &amp; EB[[#This Row],[geo]]</f>
        <v>GWH#22_108761#6000#CZ</v>
      </c>
      <c r="B162" s="4" t="str">
        <f>VLOOKUP(EB[[#This Row],[product]],KS_DB[[product]:[KS]],5,FALSE)</f>
        <v>electricity</v>
      </c>
      <c r="C162" s="4" t="str">
        <f>VLOOKUP(EB[[#This Row],[product]],KS_DB[[product]:[KS]],6,FALSE)</f>
        <v>electricity</v>
      </c>
      <c r="D162" s="4">
        <f>VLOOKUP(EB[[#This Row],[product]],Carriers[],4,FALSE)</f>
        <v>1</v>
      </c>
      <c r="E162" s="4" t="str">
        <f>VLOOKUP(EB[[#This Row],[indic_nrg]],Indicators[],4,FALSE)</f>
        <v>3244</v>
      </c>
      <c r="F162" s="4" t="str">
        <f>IFERROR(VLOOKUP(EB[[#This Row],[Source_carrier]],KS_DB[[product]:[KS]],6,FALSE),0)</f>
        <v>liquid</v>
      </c>
      <c r="G162" s="4" t="s">
        <v>135</v>
      </c>
      <c r="H162" s="4" t="s">
        <v>457</v>
      </c>
      <c r="I162" s="4" t="s">
        <v>127</v>
      </c>
      <c r="J162" s="4" t="s">
        <v>37</v>
      </c>
      <c r="K162" s="4" t="s">
        <v>458</v>
      </c>
      <c r="L162" s="4" t="s">
        <v>138</v>
      </c>
      <c r="M162" s="4" t="s">
        <v>128</v>
      </c>
      <c r="N162" s="4" t="s">
        <v>41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</row>
    <row r="163" spans="1:40" ht="15" hidden="1" customHeight="1" x14ac:dyDescent="0.25">
      <c r="A163" s="4" t="str">
        <f>EB[[#This Row],[unit]] &amp; "#" &amp; EB[[#This Row],[indic_nrg]] &amp; "#" &amp; EB[[#This Row],[product]] &amp; "#" &amp; EB[[#This Row],[geo]]</f>
        <v>GWH#22_108762#6000#CZ</v>
      </c>
      <c r="B163" s="4" t="str">
        <f>VLOOKUP(EB[[#This Row],[product]],KS_DB[[product]:[KS]],5,FALSE)</f>
        <v>electricity</v>
      </c>
      <c r="C163" s="4" t="str">
        <f>VLOOKUP(EB[[#This Row],[product]],KS_DB[[product]:[KS]],6,FALSE)</f>
        <v>electricity</v>
      </c>
      <c r="D163" s="4">
        <f>VLOOKUP(EB[[#This Row],[product]],Carriers[],4,FALSE)</f>
        <v>1</v>
      </c>
      <c r="E163" s="4" t="str">
        <f>VLOOKUP(EB[[#This Row],[indic_nrg]],Indicators[],4,FALSE)</f>
        <v>3244</v>
      </c>
      <c r="F163" s="4" t="str">
        <f>IFERROR(VLOOKUP(EB[[#This Row],[Source_carrier]],KS_DB[[product]:[KS]],6,FALSE),0)</f>
        <v>liquid</v>
      </c>
      <c r="G163" s="4" t="s">
        <v>135</v>
      </c>
      <c r="H163" s="4" t="s">
        <v>459</v>
      </c>
      <c r="I163" s="4" t="s">
        <v>127</v>
      </c>
      <c r="J163" s="4" t="s">
        <v>37</v>
      </c>
      <c r="K163" s="4" t="s">
        <v>460</v>
      </c>
      <c r="L163" s="4" t="s">
        <v>138</v>
      </c>
      <c r="M163" s="4" t="s">
        <v>128</v>
      </c>
      <c r="N163" s="4" t="s">
        <v>41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</row>
    <row r="164" spans="1:40" ht="15" hidden="1" customHeight="1" x14ac:dyDescent="0.25">
      <c r="A164" s="4" t="str">
        <f>EB[[#This Row],[unit]] &amp; "#" &amp; EB[[#This Row],[indic_nrg]] &amp; "#" &amp; EB[[#This Row],[product]] &amp; "#" &amp; EB[[#This Row],[geo]]</f>
        <v>GWH#22_108763#6000#CZ</v>
      </c>
      <c r="B164" s="4" t="str">
        <f>VLOOKUP(EB[[#This Row],[product]],KS_DB[[product]:[KS]],5,FALSE)</f>
        <v>electricity</v>
      </c>
      <c r="C164" s="4" t="str">
        <f>VLOOKUP(EB[[#This Row],[product]],KS_DB[[product]:[KS]],6,FALSE)</f>
        <v>electricity</v>
      </c>
      <c r="D164" s="4">
        <f>VLOOKUP(EB[[#This Row],[product]],Carriers[],4,FALSE)</f>
        <v>1</v>
      </c>
      <c r="E164" s="4" t="str">
        <f>VLOOKUP(EB[[#This Row],[indic_nrg]],Indicators[],4,FALSE)</f>
        <v>3244</v>
      </c>
      <c r="F164" s="4" t="str">
        <f>IFERROR(VLOOKUP(EB[[#This Row],[Source_carrier]],KS_DB[[product]:[KS]],6,FALSE),0)</f>
        <v>liquid</v>
      </c>
      <c r="G164" s="4" t="s">
        <v>135</v>
      </c>
      <c r="H164" s="4" t="s">
        <v>461</v>
      </c>
      <c r="I164" s="4" t="s">
        <v>127</v>
      </c>
      <c r="J164" s="4" t="s">
        <v>37</v>
      </c>
      <c r="K164" s="4" t="s">
        <v>462</v>
      </c>
      <c r="L164" s="4" t="s">
        <v>138</v>
      </c>
      <c r="M164" s="4" t="s">
        <v>128</v>
      </c>
      <c r="N164" s="4" t="s">
        <v>41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</row>
    <row r="165" spans="1:40" ht="15" hidden="1" customHeight="1" x14ac:dyDescent="0.25">
      <c r="A165" s="4" t="str">
        <f>EB[[#This Row],[unit]] &amp; "#" &amp; EB[[#This Row],[indic_nrg]] &amp; "#" &amp; EB[[#This Row],[product]] &amp; "#" &amp; EB[[#This Row],[geo]]</f>
        <v>GWH#22_108764#6000#CZ</v>
      </c>
      <c r="B165" s="4" t="str">
        <f>VLOOKUP(EB[[#This Row],[product]],KS_DB[[product]:[KS]],5,FALSE)</f>
        <v>electricity</v>
      </c>
      <c r="C165" s="4" t="str">
        <f>VLOOKUP(EB[[#This Row],[product]],KS_DB[[product]:[KS]],6,FALSE)</f>
        <v>electricity</v>
      </c>
      <c r="D165" s="4">
        <f>VLOOKUP(EB[[#This Row],[product]],Carriers[],4,FALSE)</f>
        <v>1</v>
      </c>
      <c r="E165" s="4" t="str">
        <f>VLOOKUP(EB[[#This Row],[indic_nrg]],Indicators[],4,FALSE)</f>
        <v>3244</v>
      </c>
      <c r="F165" s="4" t="str">
        <f>IFERROR(VLOOKUP(EB[[#This Row],[Source_carrier]],KS_DB[[product]:[KS]],6,FALSE),0)</f>
        <v>liquid</v>
      </c>
      <c r="G165" s="4" t="s">
        <v>135</v>
      </c>
      <c r="H165" s="4" t="s">
        <v>463</v>
      </c>
      <c r="I165" s="4" t="s">
        <v>127</v>
      </c>
      <c r="J165" s="4" t="s">
        <v>37</v>
      </c>
      <c r="K165" s="4" t="s">
        <v>464</v>
      </c>
      <c r="L165" s="4" t="s">
        <v>138</v>
      </c>
      <c r="M165" s="4" t="s">
        <v>128</v>
      </c>
      <c r="N165" s="4" t="s">
        <v>41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</row>
    <row r="166" spans="1:40" ht="15" hidden="1" customHeight="1" x14ac:dyDescent="0.25">
      <c r="A166" s="4" t="str">
        <f>EB[[#This Row],[unit]] &amp; "#" &amp; EB[[#This Row],[indic_nrg]] &amp; "#" &amp; EB[[#This Row],[product]] &amp; "#" &amp; EB[[#This Row],[geo]]</f>
        <v>GWH#22_108771#6000#CZ</v>
      </c>
      <c r="B166" s="4" t="str">
        <f>VLOOKUP(EB[[#This Row],[product]],KS_DB[[product]:[KS]],5,FALSE)</f>
        <v>electricity</v>
      </c>
      <c r="C166" s="4" t="str">
        <f>VLOOKUP(EB[[#This Row],[product]],KS_DB[[product]:[KS]],6,FALSE)</f>
        <v>electricity</v>
      </c>
      <c r="D166" s="4">
        <f>VLOOKUP(EB[[#This Row],[product]],Carriers[],4,FALSE)</f>
        <v>1</v>
      </c>
      <c r="E166" s="4" t="str">
        <f>VLOOKUP(EB[[#This Row],[indic_nrg]],Indicators[],4,FALSE)</f>
        <v>3260</v>
      </c>
      <c r="F166" s="4" t="str">
        <f>IFERROR(VLOOKUP(EB[[#This Row],[Source_carrier]],KS_DB[[product]:[KS]],6,FALSE),0)</f>
        <v>diesel</v>
      </c>
      <c r="G166" s="4" t="s">
        <v>135</v>
      </c>
      <c r="H166" s="4" t="s">
        <v>465</v>
      </c>
      <c r="I166" s="4" t="s">
        <v>127</v>
      </c>
      <c r="J166" s="4" t="s">
        <v>37</v>
      </c>
      <c r="K166" s="4" t="s">
        <v>466</v>
      </c>
      <c r="L166" s="4" t="s">
        <v>138</v>
      </c>
      <c r="M166" s="4" t="s">
        <v>128</v>
      </c>
      <c r="N166" s="4" t="s">
        <v>41</v>
      </c>
      <c r="O166" s="4">
        <v>8</v>
      </c>
      <c r="P166" s="4">
        <v>7</v>
      </c>
      <c r="Q166" s="4">
        <v>7</v>
      </c>
      <c r="R166" s="4">
        <v>0</v>
      </c>
      <c r="S166" s="4">
        <v>2</v>
      </c>
      <c r="T166" s="4">
        <v>4</v>
      </c>
      <c r="U166" s="4">
        <v>4</v>
      </c>
      <c r="V166" s="4">
        <v>4</v>
      </c>
      <c r="W166" s="4">
        <v>2</v>
      </c>
      <c r="X166" s="4">
        <v>3</v>
      </c>
      <c r="Y166" s="4">
        <v>2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1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</row>
    <row r="167" spans="1:40" ht="15" hidden="1" customHeight="1" x14ac:dyDescent="0.25">
      <c r="A167" s="4" t="str">
        <f>EB[[#This Row],[unit]] &amp; "#" &amp; EB[[#This Row],[indic_nrg]] &amp; "#" &amp; EB[[#This Row],[product]] &amp; "#" &amp; EB[[#This Row],[geo]]</f>
        <v>GWH#22_108772#6000#CZ</v>
      </c>
      <c r="B167" s="4" t="str">
        <f>VLOOKUP(EB[[#This Row],[product]],KS_DB[[product]:[KS]],5,FALSE)</f>
        <v>electricity</v>
      </c>
      <c r="C167" s="4" t="str">
        <f>VLOOKUP(EB[[#This Row],[product]],KS_DB[[product]:[KS]],6,FALSE)</f>
        <v>electricity</v>
      </c>
      <c r="D167" s="4">
        <f>VLOOKUP(EB[[#This Row],[product]],Carriers[],4,FALSE)</f>
        <v>1</v>
      </c>
      <c r="E167" s="4" t="str">
        <f>VLOOKUP(EB[[#This Row],[indic_nrg]],Indicators[],4,FALSE)</f>
        <v>3260</v>
      </c>
      <c r="F167" s="4" t="str">
        <f>IFERROR(VLOOKUP(EB[[#This Row],[Source_carrier]],KS_DB[[product]:[KS]],6,FALSE),0)</f>
        <v>diesel</v>
      </c>
      <c r="G167" s="4" t="s">
        <v>135</v>
      </c>
      <c r="H167" s="4" t="s">
        <v>467</v>
      </c>
      <c r="I167" s="4" t="s">
        <v>127</v>
      </c>
      <c r="J167" s="4" t="s">
        <v>37</v>
      </c>
      <c r="K167" s="4" t="s">
        <v>468</v>
      </c>
      <c r="L167" s="4" t="s">
        <v>138</v>
      </c>
      <c r="M167" s="4" t="s">
        <v>128</v>
      </c>
      <c r="N167" s="4" t="s">
        <v>41</v>
      </c>
      <c r="O167" s="4">
        <v>57</v>
      </c>
      <c r="P167" s="4">
        <v>59</v>
      </c>
      <c r="Q167" s="4">
        <v>62</v>
      </c>
      <c r="R167" s="4">
        <v>0</v>
      </c>
      <c r="S167" s="4">
        <v>56</v>
      </c>
      <c r="T167" s="4">
        <v>47</v>
      </c>
      <c r="U167" s="4">
        <v>53</v>
      </c>
      <c r="V167" s="4">
        <v>34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14</v>
      </c>
      <c r="AD167" s="4">
        <v>12</v>
      </c>
      <c r="AE167" s="4">
        <v>11</v>
      </c>
      <c r="AF167" s="4">
        <v>9</v>
      </c>
      <c r="AG167" s="4">
        <v>9</v>
      </c>
      <c r="AH167" s="4">
        <v>2</v>
      </c>
      <c r="AI167" s="4">
        <v>1</v>
      </c>
      <c r="AJ167" s="4">
        <v>3</v>
      </c>
      <c r="AK167" s="4">
        <v>3</v>
      </c>
      <c r="AL167" s="4">
        <v>1</v>
      </c>
      <c r="AM167" s="4">
        <v>3</v>
      </c>
      <c r="AN167" s="4">
        <v>2</v>
      </c>
    </row>
    <row r="168" spans="1:40" ht="15" hidden="1" customHeight="1" x14ac:dyDescent="0.25">
      <c r="A168" s="4" t="str">
        <f>EB[[#This Row],[unit]] &amp; "#" &amp; EB[[#This Row],[indic_nrg]] &amp; "#" &amp; EB[[#This Row],[product]] &amp; "#" &amp; EB[[#This Row],[geo]]</f>
        <v>GWH#22_108773#6000#CZ</v>
      </c>
      <c r="B168" s="4" t="str">
        <f>VLOOKUP(EB[[#This Row],[product]],KS_DB[[product]:[KS]],5,FALSE)</f>
        <v>electricity</v>
      </c>
      <c r="C168" s="4" t="str">
        <f>VLOOKUP(EB[[#This Row],[product]],KS_DB[[product]:[KS]],6,FALSE)</f>
        <v>electricity</v>
      </c>
      <c r="D168" s="4">
        <f>VLOOKUP(EB[[#This Row],[product]],Carriers[],4,FALSE)</f>
        <v>1</v>
      </c>
      <c r="E168" s="4" t="str">
        <f>VLOOKUP(EB[[#This Row],[indic_nrg]],Indicators[],4,FALSE)</f>
        <v>3260</v>
      </c>
      <c r="F168" s="4" t="str">
        <f>IFERROR(VLOOKUP(EB[[#This Row],[Source_carrier]],KS_DB[[product]:[KS]],6,FALSE),0)</f>
        <v>diesel</v>
      </c>
      <c r="G168" s="4" t="s">
        <v>135</v>
      </c>
      <c r="H168" s="4" t="s">
        <v>469</v>
      </c>
      <c r="I168" s="4" t="s">
        <v>127</v>
      </c>
      <c r="J168" s="4" t="s">
        <v>37</v>
      </c>
      <c r="K168" s="4" t="s">
        <v>470</v>
      </c>
      <c r="L168" s="4" t="s">
        <v>138</v>
      </c>
      <c r="M168" s="4" t="s">
        <v>128</v>
      </c>
      <c r="N168" s="4" t="s">
        <v>41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6</v>
      </c>
      <c r="AD168" s="4">
        <v>7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</row>
    <row r="169" spans="1:40" ht="15" hidden="1" customHeight="1" x14ac:dyDescent="0.25">
      <c r="A169" s="4" t="str">
        <f>EB[[#This Row],[unit]] &amp; "#" &amp; EB[[#This Row],[indic_nrg]] &amp; "#" &amp; EB[[#This Row],[product]] &amp; "#" &amp; EB[[#This Row],[geo]]</f>
        <v>GWH#22_108774#6000#CZ</v>
      </c>
      <c r="B169" s="4" t="str">
        <f>VLOOKUP(EB[[#This Row],[product]],KS_DB[[product]:[KS]],5,FALSE)</f>
        <v>electricity</v>
      </c>
      <c r="C169" s="4" t="str">
        <f>VLOOKUP(EB[[#This Row],[product]],KS_DB[[product]:[KS]],6,FALSE)</f>
        <v>electricity</v>
      </c>
      <c r="D169" s="4">
        <f>VLOOKUP(EB[[#This Row],[product]],Carriers[],4,FALSE)</f>
        <v>1</v>
      </c>
      <c r="E169" s="4" t="str">
        <f>VLOOKUP(EB[[#This Row],[indic_nrg]],Indicators[],4,FALSE)</f>
        <v>3260</v>
      </c>
      <c r="F169" s="4" t="str">
        <f>IFERROR(VLOOKUP(EB[[#This Row],[Source_carrier]],KS_DB[[product]:[KS]],6,FALSE),0)</f>
        <v>diesel</v>
      </c>
      <c r="G169" s="4" t="s">
        <v>135</v>
      </c>
      <c r="H169" s="4" t="s">
        <v>471</v>
      </c>
      <c r="I169" s="4" t="s">
        <v>127</v>
      </c>
      <c r="J169" s="4" t="s">
        <v>37</v>
      </c>
      <c r="K169" s="4" t="s">
        <v>472</v>
      </c>
      <c r="L169" s="4" t="s">
        <v>138</v>
      </c>
      <c r="M169" s="4" t="s">
        <v>128</v>
      </c>
      <c r="N169" s="4" t="s">
        <v>41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3</v>
      </c>
      <c r="AN169" s="4">
        <v>8</v>
      </c>
    </row>
    <row r="170" spans="1:40" ht="15" hidden="1" customHeight="1" x14ac:dyDescent="0.25">
      <c r="A170" s="4" t="str">
        <f>EB[[#This Row],[unit]] &amp; "#" &amp; EB[[#This Row],[indic_nrg]] &amp; "#" &amp; EB[[#This Row],[product]] &amp; "#" &amp; EB[[#This Row],[geo]]</f>
        <v>GWH#22_108781#6000#CZ</v>
      </c>
      <c r="B170" s="4" t="str">
        <f>VLOOKUP(EB[[#This Row],[product]],KS_DB[[product]:[KS]],5,FALSE)</f>
        <v>electricity</v>
      </c>
      <c r="C170" s="4" t="str">
        <f>VLOOKUP(EB[[#This Row],[product]],KS_DB[[product]:[KS]],6,FALSE)</f>
        <v>electricity</v>
      </c>
      <c r="D170" s="4">
        <f>VLOOKUP(EB[[#This Row],[product]],Carriers[],4,FALSE)</f>
        <v>1</v>
      </c>
      <c r="E170" s="4" t="str">
        <f>VLOOKUP(EB[[#This Row],[indic_nrg]],Indicators[],4,FALSE)</f>
        <v>3270</v>
      </c>
      <c r="F170" s="4" t="str">
        <f>IFERROR(VLOOKUP(EB[[#This Row],[Source_carrier]],KS_DB[[product]:[KS]],6,FALSE),0)</f>
        <v>liquid</v>
      </c>
      <c r="G170" s="4" t="s">
        <v>135</v>
      </c>
      <c r="H170" s="4" t="s">
        <v>473</v>
      </c>
      <c r="I170" s="4" t="s">
        <v>127</v>
      </c>
      <c r="J170" s="4" t="s">
        <v>37</v>
      </c>
      <c r="K170" s="4" t="s">
        <v>474</v>
      </c>
      <c r="L170" s="4" t="s">
        <v>138</v>
      </c>
      <c r="M170" s="4" t="s">
        <v>128</v>
      </c>
      <c r="N170" s="4" t="s">
        <v>41</v>
      </c>
      <c r="O170" s="4">
        <v>198</v>
      </c>
      <c r="P170" s="4">
        <v>192</v>
      </c>
      <c r="Q170" s="4">
        <v>182</v>
      </c>
      <c r="R170" s="4">
        <v>106</v>
      </c>
      <c r="S170" s="4">
        <v>102</v>
      </c>
      <c r="T170" s="4">
        <v>98</v>
      </c>
      <c r="U170" s="4">
        <v>96</v>
      </c>
      <c r="V170" s="4">
        <v>102</v>
      </c>
      <c r="W170" s="4">
        <v>78</v>
      </c>
      <c r="X170" s="4">
        <v>53</v>
      </c>
      <c r="Y170" s="4">
        <v>43</v>
      </c>
      <c r="Z170" s="4">
        <v>44</v>
      </c>
      <c r="AA170" s="4">
        <v>4</v>
      </c>
      <c r="AB170" s="4">
        <v>6</v>
      </c>
      <c r="AC170" s="4">
        <v>8</v>
      </c>
      <c r="AD170" s="4">
        <v>5</v>
      </c>
      <c r="AE170" s="4">
        <v>5</v>
      </c>
      <c r="AF170" s="4">
        <v>26</v>
      </c>
      <c r="AG170" s="4">
        <v>28</v>
      </c>
      <c r="AH170" s="4">
        <v>39</v>
      </c>
      <c r="AI170" s="4">
        <v>30</v>
      </c>
      <c r="AJ170" s="4">
        <v>21</v>
      </c>
      <c r="AK170" s="4">
        <v>17</v>
      </c>
      <c r="AL170" s="4">
        <v>25</v>
      </c>
      <c r="AM170" s="4">
        <v>22</v>
      </c>
      <c r="AN170" s="4">
        <v>20</v>
      </c>
    </row>
    <row r="171" spans="1:40" ht="15" hidden="1" customHeight="1" x14ac:dyDescent="0.25">
      <c r="A171" s="4" t="str">
        <f>EB[[#This Row],[unit]] &amp; "#" &amp; EB[[#This Row],[indic_nrg]] &amp; "#" &amp; EB[[#This Row],[product]] &amp; "#" &amp; EB[[#This Row],[geo]]</f>
        <v>GWH#22_108782#6000#CZ</v>
      </c>
      <c r="B171" s="4" t="str">
        <f>VLOOKUP(EB[[#This Row],[product]],KS_DB[[product]:[KS]],5,FALSE)</f>
        <v>electricity</v>
      </c>
      <c r="C171" s="4" t="str">
        <f>VLOOKUP(EB[[#This Row],[product]],KS_DB[[product]:[KS]],6,FALSE)</f>
        <v>electricity</v>
      </c>
      <c r="D171" s="4">
        <f>VLOOKUP(EB[[#This Row],[product]],Carriers[],4,FALSE)</f>
        <v>1</v>
      </c>
      <c r="E171" s="4" t="str">
        <f>VLOOKUP(EB[[#This Row],[indic_nrg]],Indicators[],4,FALSE)</f>
        <v>3270</v>
      </c>
      <c r="F171" s="4" t="str">
        <f>IFERROR(VLOOKUP(EB[[#This Row],[Source_carrier]],KS_DB[[product]:[KS]],6,FALSE),0)</f>
        <v>liquid</v>
      </c>
      <c r="G171" s="4" t="s">
        <v>135</v>
      </c>
      <c r="H171" s="4" t="s">
        <v>475</v>
      </c>
      <c r="I171" s="4" t="s">
        <v>127</v>
      </c>
      <c r="J171" s="4" t="s">
        <v>37</v>
      </c>
      <c r="K171" s="4" t="s">
        <v>476</v>
      </c>
      <c r="L171" s="4" t="s">
        <v>138</v>
      </c>
      <c r="M171" s="4" t="s">
        <v>128</v>
      </c>
      <c r="N171" s="4" t="s">
        <v>41</v>
      </c>
      <c r="O171" s="4">
        <v>145</v>
      </c>
      <c r="P171" s="4">
        <v>149</v>
      </c>
      <c r="Q171" s="4">
        <v>157</v>
      </c>
      <c r="R171" s="4">
        <v>146</v>
      </c>
      <c r="S171" s="4">
        <v>114</v>
      </c>
      <c r="T171" s="4">
        <v>162</v>
      </c>
      <c r="U171" s="4">
        <v>196</v>
      </c>
      <c r="V171" s="4">
        <v>169</v>
      </c>
      <c r="W171" s="4">
        <v>146</v>
      </c>
      <c r="X171" s="4">
        <v>164</v>
      </c>
      <c r="Y171" s="4">
        <v>83</v>
      </c>
      <c r="Z171" s="4">
        <v>89</v>
      </c>
      <c r="AA171" s="4">
        <v>10</v>
      </c>
      <c r="AB171" s="4">
        <v>12</v>
      </c>
      <c r="AC171" s="4">
        <v>13</v>
      </c>
      <c r="AD171" s="4">
        <v>13</v>
      </c>
      <c r="AE171" s="4">
        <v>73</v>
      </c>
      <c r="AF171" s="4">
        <v>45</v>
      </c>
      <c r="AG171" s="4">
        <v>59</v>
      </c>
      <c r="AH171" s="4">
        <v>70</v>
      </c>
      <c r="AI171" s="4">
        <v>19</v>
      </c>
      <c r="AJ171" s="4">
        <v>78</v>
      </c>
      <c r="AK171" s="4">
        <v>33</v>
      </c>
      <c r="AL171" s="4">
        <v>11</v>
      </c>
      <c r="AM171" s="4">
        <v>9</v>
      </c>
      <c r="AN171" s="4">
        <v>11</v>
      </c>
    </row>
    <row r="172" spans="1:40" ht="15" hidden="1" customHeight="1" x14ac:dyDescent="0.25">
      <c r="A172" s="4" t="str">
        <f>EB[[#This Row],[unit]] &amp; "#" &amp; EB[[#This Row],[indic_nrg]] &amp; "#" &amp; EB[[#This Row],[product]] &amp; "#" &amp; EB[[#This Row],[geo]]</f>
        <v>GWH#22_108783#6000#CZ</v>
      </c>
      <c r="B172" s="4" t="str">
        <f>VLOOKUP(EB[[#This Row],[product]],KS_DB[[product]:[KS]],5,FALSE)</f>
        <v>electricity</v>
      </c>
      <c r="C172" s="4" t="str">
        <f>VLOOKUP(EB[[#This Row],[product]],KS_DB[[product]:[KS]],6,FALSE)</f>
        <v>electricity</v>
      </c>
      <c r="D172" s="4">
        <f>VLOOKUP(EB[[#This Row],[product]],Carriers[],4,FALSE)</f>
        <v>1</v>
      </c>
      <c r="E172" s="4" t="str">
        <f>VLOOKUP(EB[[#This Row],[indic_nrg]],Indicators[],4,FALSE)</f>
        <v>3270</v>
      </c>
      <c r="F172" s="4" t="str">
        <f>IFERROR(VLOOKUP(EB[[#This Row],[Source_carrier]],KS_DB[[product]:[KS]],6,FALSE),0)</f>
        <v>liquid</v>
      </c>
      <c r="G172" s="4" t="s">
        <v>135</v>
      </c>
      <c r="H172" s="4" t="s">
        <v>477</v>
      </c>
      <c r="I172" s="4" t="s">
        <v>127</v>
      </c>
      <c r="J172" s="4" t="s">
        <v>37</v>
      </c>
      <c r="K172" s="4" t="s">
        <v>478</v>
      </c>
      <c r="L172" s="4" t="s">
        <v>138</v>
      </c>
      <c r="M172" s="4" t="s">
        <v>128</v>
      </c>
      <c r="N172" s="4" t="s">
        <v>41</v>
      </c>
      <c r="O172" s="4">
        <v>4</v>
      </c>
      <c r="P172" s="4">
        <v>3</v>
      </c>
      <c r="Q172" s="4">
        <v>3</v>
      </c>
      <c r="R172" s="4">
        <v>6</v>
      </c>
      <c r="S172" s="4">
        <v>1</v>
      </c>
      <c r="T172" s="4">
        <v>4</v>
      </c>
      <c r="U172" s="4">
        <v>4</v>
      </c>
      <c r="V172" s="4">
        <v>10</v>
      </c>
      <c r="W172" s="4">
        <v>12</v>
      </c>
      <c r="X172" s="4">
        <v>67</v>
      </c>
      <c r="Y172" s="4">
        <v>135</v>
      </c>
      <c r="Z172" s="4">
        <v>150</v>
      </c>
      <c r="AA172" s="4">
        <v>21</v>
      </c>
      <c r="AB172" s="4">
        <v>35</v>
      </c>
      <c r="AC172" s="4">
        <v>43</v>
      </c>
      <c r="AD172" s="4">
        <v>83</v>
      </c>
      <c r="AE172" s="4">
        <v>97</v>
      </c>
      <c r="AF172" s="4">
        <v>0</v>
      </c>
      <c r="AG172" s="4">
        <v>0</v>
      </c>
      <c r="AH172" s="4">
        <v>0</v>
      </c>
      <c r="AI172" s="4">
        <v>6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</row>
    <row r="173" spans="1:40" ht="15" hidden="1" customHeight="1" x14ac:dyDescent="0.25">
      <c r="A173" s="4" t="str">
        <f>EB[[#This Row],[unit]] &amp; "#" &amp; EB[[#This Row],[indic_nrg]] &amp; "#" &amp; EB[[#This Row],[product]] &amp; "#" &amp; EB[[#This Row],[geo]]</f>
        <v>GWH#22_108784#6000#CZ</v>
      </c>
      <c r="B173" s="4" t="str">
        <f>VLOOKUP(EB[[#This Row],[product]],KS_DB[[product]:[KS]],5,FALSE)</f>
        <v>electricity</v>
      </c>
      <c r="C173" s="4" t="str">
        <f>VLOOKUP(EB[[#This Row],[product]],KS_DB[[product]:[KS]],6,FALSE)</f>
        <v>electricity</v>
      </c>
      <c r="D173" s="4">
        <f>VLOOKUP(EB[[#This Row],[product]],Carriers[],4,FALSE)</f>
        <v>1</v>
      </c>
      <c r="E173" s="4" t="str">
        <f>VLOOKUP(EB[[#This Row],[indic_nrg]],Indicators[],4,FALSE)</f>
        <v>3270</v>
      </c>
      <c r="F173" s="4" t="str">
        <f>IFERROR(VLOOKUP(EB[[#This Row],[Source_carrier]],KS_DB[[product]:[KS]],6,FALSE),0)</f>
        <v>liquid</v>
      </c>
      <c r="G173" s="4" t="s">
        <v>135</v>
      </c>
      <c r="H173" s="4" t="s">
        <v>479</v>
      </c>
      <c r="I173" s="4" t="s">
        <v>127</v>
      </c>
      <c r="J173" s="4" t="s">
        <v>37</v>
      </c>
      <c r="K173" s="4" t="s">
        <v>480</v>
      </c>
      <c r="L173" s="4" t="s">
        <v>138</v>
      </c>
      <c r="M173" s="4" t="s">
        <v>128</v>
      </c>
      <c r="N173" s="4" t="s">
        <v>41</v>
      </c>
      <c r="O173" s="4">
        <v>128</v>
      </c>
      <c r="P173" s="4">
        <v>121</v>
      </c>
      <c r="Q173" s="4">
        <v>115</v>
      </c>
      <c r="R173" s="4">
        <v>116</v>
      </c>
      <c r="S173" s="4">
        <v>216</v>
      </c>
      <c r="T173" s="4">
        <v>279</v>
      </c>
      <c r="U173" s="4">
        <v>377</v>
      </c>
      <c r="V173" s="4">
        <v>311</v>
      </c>
      <c r="W173" s="4">
        <v>378</v>
      </c>
      <c r="X173" s="4">
        <v>140</v>
      </c>
      <c r="Y173" s="4">
        <v>109</v>
      </c>
      <c r="Z173" s="4">
        <v>103</v>
      </c>
      <c r="AA173" s="4">
        <v>7</v>
      </c>
      <c r="AB173" s="4">
        <v>10</v>
      </c>
      <c r="AC173" s="4">
        <v>5</v>
      </c>
      <c r="AD173" s="4">
        <v>24</v>
      </c>
      <c r="AE173" s="4">
        <v>21</v>
      </c>
      <c r="AF173" s="4">
        <v>28</v>
      </c>
      <c r="AG173" s="4">
        <v>35</v>
      </c>
      <c r="AH173" s="4">
        <v>45</v>
      </c>
      <c r="AI173" s="4">
        <v>104</v>
      </c>
      <c r="AJ173" s="4">
        <v>27</v>
      </c>
      <c r="AK173" s="4">
        <v>10</v>
      </c>
      <c r="AL173" s="4">
        <v>3</v>
      </c>
      <c r="AM173" s="4">
        <v>7</v>
      </c>
      <c r="AN173" s="4">
        <v>7</v>
      </c>
    </row>
    <row r="174" spans="1:40" ht="15" hidden="1" customHeight="1" x14ac:dyDescent="0.25">
      <c r="A174" s="4" t="str">
        <f>EB[[#This Row],[unit]] &amp; "#" &amp; EB[[#This Row],[indic_nrg]] &amp; "#" &amp; EB[[#This Row],[product]] &amp; "#" &amp; EB[[#This Row],[geo]]</f>
        <v>GWH#22_108791#6000#CZ</v>
      </c>
      <c r="B174" s="4" t="str">
        <f>VLOOKUP(EB[[#This Row],[product]],KS_DB[[product]:[KS]],5,FALSE)</f>
        <v>electricity</v>
      </c>
      <c r="C174" s="4" t="str">
        <f>VLOOKUP(EB[[#This Row],[product]],KS_DB[[product]:[KS]],6,FALSE)</f>
        <v>electricity</v>
      </c>
      <c r="D174" s="4">
        <f>VLOOKUP(EB[[#This Row],[product]],Carriers[],4,FALSE)</f>
        <v>1</v>
      </c>
      <c r="E174" s="4" t="str">
        <f>VLOOKUP(EB[[#This Row],[indic_nrg]],Indicators[],4,FALSE)</f>
        <v>3283</v>
      </c>
      <c r="F174" s="4" t="str">
        <f>IFERROR(VLOOKUP(EB[[#This Row],[Source_carrier]],KS_DB[[product]:[KS]],6,FALSE),0)</f>
        <v>liquid</v>
      </c>
      <c r="G174" s="4" t="s">
        <v>135</v>
      </c>
      <c r="H174" s="4" t="s">
        <v>481</v>
      </c>
      <c r="I174" s="4" t="s">
        <v>127</v>
      </c>
      <c r="J174" s="4" t="s">
        <v>37</v>
      </c>
      <c r="K174" s="4" t="s">
        <v>482</v>
      </c>
      <c r="L174" s="4" t="s">
        <v>138</v>
      </c>
      <c r="M174" s="4" t="s">
        <v>128</v>
      </c>
      <c r="N174" s="4" t="s">
        <v>41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</row>
    <row r="175" spans="1:40" ht="15" hidden="1" customHeight="1" x14ac:dyDescent="0.25">
      <c r="A175" s="4" t="str">
        <f>EB[[#This Row],[unit]] &amp; "#" &amp; EB[[#This Row],[indic_nrg]] &amp; "#" &amp; EB[[#This Row],[product]] &amp; "#" &amp; EB[[#This Row],[geo]]</f>
        <v>GWH#22_108792#6000#CZ</v>
      </c>
      <c r="B175" s="4" t="str">
        <f>VLOOKUP(EB[[#This Row],[product]],KS_DB[[product]:[KS]],5,FALSE)</f>
        <v>electricity</v>
      </c>
      <c r="C175" s="4" t="str">
        <f>VLOOKUP(EB[[#This Row],[product]],KS_DB[[product]:[KS]],6,FALSE)</f>
        <v>electricity</v>
      </c>
      <c r="D175" s="4">
        <f>VLOOKUP(EB[[#This Row],[product]],Carriers[],4,FALSE)</f>
        <v>1</v>
      </c>
      <c r="E175" s="4" t="str">
        <f>VLOOKUP(EB[[#This Row],[indic_nrg]],Indicators[],4,FALSE)</f>
        <v>3283</v>
      </c>
      <c r="F175" s="4" t="str">
        <f>IFERROR(VLOOKUP(EB[[#This Row],[Source_carrier]],KS_DB[[product]:[KS]],6,FALSE),0)</f>
        <v>liquid</v>
      </c>
      <c r="G175" s="4" t="s">
        <v>135</v>
      </c>
      <c r="H175" s="4" t="s">
        <v>483</v>
      </c>
      <c r="I175" s="4" t="s">
        <v>127</v>
      </c>
      <c r="J175" s="4" t="s">
        <v>37</v>
      </c>
      <c r="K175" s="4" t="s">
        <v>484</v>
      </c>
      <c r="L175" s="4" t="s">
        <v>138</v>
      </c>
      <c r="M175" s="4" t="s">
        <v>128</v>
      </c>
      <c r="N175" s="4" t="s">
        <v>41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</row>
    <row r="176" spans="1:40" ht="15" hidden="1" customHeight="1" x14ac:dyDescent="0.25">
      <c r="A176" s="4" t="str">
        <f>EB[[#This Row],[unit]] &amp; "#" &amp; EB[[#This Row],[indic_nrg]] &amp; "#" &amp; EB[[#This Row],[product]] &amp; "#" &amp; EB[[#This Row],[geo]]</f>
        <v>GWH#22_108793#6000#CZ</v>
      </c>
      <c r="B176" s="4" t="str">
        <f>VLOOKUP(EB[[#This Row],[product]],KS_DB[[product]:[KS]],5,FALSE)</f>
        <v>electricity</v>
      </c>
      <c r="C176" s="4" t="str">
        <f>VLOOKUP(EB[[#This Row],[product]],KS_DB[[product]:[KS]],6,FALSE)</f>
        <v>electricity</v>
      </c>
      <c r="D176" s="4">
        <f>VLOOKUP(EB[[#This Row],[product]],Carriers[],4,FALSE)</f>
        <v>1</v>
      </c>
      <c r="E176" s="4" t="str">
        <f>VLOOKUP(EB[[#This Row],[indic_nrg]],Indicators[],4,FALSE)</f>
        <v>3283</v>
      </c>
      <c r="F176" s="4" t="str">
        <f>IFERROR(VLOOKUP(EB[[#This Row],[Source_carrier]],KS_DB[[product]:[KS]],6,FALSE),0)</f>
        <v>liquid</v>
      </c>
      <c r="G176" s="4" t="s">
        <v>135</v>
      </c>
      <c r="H176" s="4" t="s">
        <v>485</v>
      </c>
      <c r="I176" s="4" t="s">
        <v>127</v>
      </c>
      <c r="J176" s="4" t="s">
        <v>37</v>
      </c>
      <c r="K176" s="4" t="s">
        <v>486</v>
      </c>
      <c r="L176" s="4" t="s">
        <v>138</v>
      </c>
      <c r="M176" s="4" t="s">
        <v>128</v>
      </c>
      <c r="N176" s="4" t="s">
        <v>41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</row>
    <row r="177" spans="1:40" ht="15" hidden="1" customHeight="1" x14ac:dyDescent="0.25">
      <c r="A177" s="4" t="str">
        <f>EB[[#This Row],[unit]] &amp; "#" &amp; EB[[#This Row],[indic_nrg]] &amp; "#" &amp; EB[[#This Row],[product]] &amp; "#" &amp; EB[[#This Row],[geo]]</f>
        <v>GWH#22_108794#6000#CZ</v>
      </c>
      <c r="B177" s="4" t="str">
        <f>VLOOKUP(EB[[#This Row],[product]],KS_DB[[product]:[KS]],5,FALSE)</f>
        <v>electricity</v>
      </c>
      <c r="C177" s="4" t="str">
        <f>VLOOKUP(EB[[#This Row],[product]],KS_DB[[product]:[KS]],6,FALSE)</f>
        <v>electricity</v>
      </c>
      <c r="D177" s="4">
        <f>VLOOKUP(EB[[#This Row],[product]],Carriers[],4,FALSE)</f>
        <v>1</v>
      </c>
      <c r="E177" s="4" t="str">
        <f>VLOOKUP(EB[[#This Row],[indic_nrg]],Indicators[],4,FALSE)</f>
        <v>3283</v>
      </c>
      <c r="F177" s="4" t="str">
        <f>IFERROR(VLOOKUP(EB[[#This Row],[Source_carrier]],KS_DB[[product]:[KS]],6,FALSE),0)</f>
        <v>liquid</v>
      </c>
      <c r="G177" s="4" t="s">
        <v>135</v>
      </c>
      <c r="H177" s="4" t="s">
        <v>487</v>
      </c>
      <c r="I177" s="4" t="s">
        <v>127</v>
      </c>
      <c r="J177" s="4" t="s">
        <v>37</v>
      </c>
      <c r="K177" s="4" t="s">
        <v>488</v>
      </c>
      <c r="L177" s="4" t="s">
        <v>138</v>
      </c>
      <c r="M177" s="4" t="s">
        <v>128</v>
      </c>
      <c r="N177" s="4" t="s">
        <v>41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</row>
    <row r="178" spans="1:40" ht="15" hidden="1" customHeight="1" x14ac:dyDescent="0.25">
      <c r="A178" s="4" t="str">
        <f>EB[[#This Row],[unit]] &amp; "#" &amp; EB[[#This Row],[indic_nrg]] &amp; "#" &amp; EB[[#This Row],[product]] &amp; "#" &amp; EB[[#This Row],[geo]]</f>
        <v>GWH#22_108801#6000#CZ</v>
      </c>
      <c r="B178" s="4" t="str">
        <f>VLOOKUP(EB[[#This Row],[product]],KS_DB[[product]:[KS]],5,FALSE)</f>
        <v>electricity</v>
      </c>
      <c r="C178" s="4" t="str">
        <f>VLOOKUP(EB[[#This Row],[product]],KS_DB[[product]:[KS]],6,FALSE)</f>
        <v>electricity</v>
      </c>
      <c r="D178" s="4">
        <f>VLOOKUP(EB[[#This Row],[product]],Carriers[],4,FALSE)</f>
        <v>1</v>
      </c>
      <c r="E178" s="4" t="str">
        <f>VLOOKUP(EB[[#This Row],[indic_nrg]],Indicators[],4,FALSE)</f>
        <v>3285</v>
      </c>
      <c r="F178" s="4" t="str">
        <f>IFERROR(VLOOKUP(EB[[#This Row],[Source_carrier]],KS_DB[[product]:[KS]],6,FALSE),0)</f>
        <v>liquid</v>
      </c>
      <c r="G178" s="4" t="s">
        <v>135</v>
      </c>
      <c r="H178" s="4" t="s">
        <v>489</v>
      </c>
      <c r="I178" s="4" t="s">
        <v>127</v>
      </c>
      <c r="J178" s="4" t="s">
        <v>37</v>
      </c>
      <c r="K178" s="4" t="s">
        <v>490</v>
      </c>
      <c r="L178" s="4" t="s">
        <v>138</v>
      </c>
      <c r="M178" s="4" t="s">
        <v>128</v>
      </c>
      <c r="N178" s="4" t="s">
        <v>41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</row>
    <row r="179" spans="1:40" ht="15" hidden="1" customHeight="1" x14ac:dyDescent="0.25">
      <c r="A179" s="4" t="str">
        <f>EB[[#This Row],[unit]] &amp; "#" &amp; EB[[#This Row],[indic_nrg]] &amp; "#" &amp; EB[[#This Row],[product]] &amp; "#" &amp; EB[[#This Row],[geo]]</f>
        <v>GWH#22_108802#6000#CZ</v>
      </c>
      <c r="B179" s="4" t="str">
        <f>VLOOKUP(EB[[#This Row],[product]],KS_DB[[product]:[KS]],5,FALSE)</f>
        <v>electricity</v>
      </c>
      <c r="C179" s="4" t="str">
        <f>VLOOKUP(EB[[#This Row],[product]],KS_DB[[product]:[KS]],6,FALSE)</f>
        <v>electricity</v>
      </c>
      <c r="D179" s="4">
        <f>VLOOKUP(EB[[#This Row],[product]],Carriers[],4,FALSE)</f>
        <v>1</v>
      </c>
      <c r="E179" s="4" t="str">
        <f>VLOOKUP(EB[[#This Row],[indic_nrg]],Indicators[],4,FALSE)</f>
        <v>3285</v>
      </c>
      <c r="F179" s="4" t="str">
        <f>IFERROR(VLOOKUP(EB[[#This Row],[Source_carrier]],KS_DB[[product]:[KS]],6,FALSE),0)</f>
        <v>liquid</v>
      </c>
      <c r="G179" s="4" t="s">
        <v>135</v>
      </c>
      <c r="H179" s="4" t="s">
        <v>491</v>
      </c>
      <c r="I179" s="4" t="s">
        <v>127</v>
      </c>
      <c r="J179" s="4" t="s">
        <v>37</v>
      </c>
      <c r="K179" s="4" t="s">
        <v>492</v>
      </c>
      <c r="L179" s="4" t="s">
        <v>138</v>
      </c>
      <c r="M179" s="4" t="s">
        <v>128</v>
      </c>
      <c r="N179" s="4" t="s">
        <v>41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</row>
    <row r="180" spans="1:40" ht="15" hidden="1" customHeight="1" x14ac:dyDescent="0.25">
      <c r="A180" s="4" t="str">
        <f>EB[[#This Row],[unit]] &amp; "#" &amp; EB[[#This Row],[indic_nrg]] &amp; "#" &amp; EB[[#This Row],[product]] &amp; "#" &amp; EB[[#This Row],[geo]]</f>
        <v>GWH#22_108803#6000#CZ</v>
      </c>
      <c r="B180" s="4" t="str">
        <f>VLOOKUP(EB[[#This Row],[product]],KS_DB[[product]:[KS]],5,FALSE)</f>
        <v>electricity</v>
      </c>
      <c r="C180" s="4" t="str">
        <f>VLOOKUP(EB[[#This Row],[product]],KS_DB[[product]:[KS]],6,FALSE)</f>
        <v>electricity</v>
      </c>
      <c r="D180" s="4">
        <f>VLOOKUP(EB[[#This Row],[product]],Carriers[],4,FALSE)</f>
        <v>1</v>
      </c>
      <c r="E180" s="4" t="str">
        <f>VLOOKUP(EB[[#This Row],[indic_nrg]],Indicators[],4,FALSE)</f>
        <v>3285</v>
      </c>
      <c r="F180" s="4" t="str">
        <f>IFERROR(VLOOKUP(EB[[#This Row],[Source_carrier]],KS_DB[[product]:[KS]],6,FALSE),0)</f>
        <v>liquid</v>
      </c>
      <c r="G180" s="4" t="s">
        <v>135</v>
      </c>
      <c r="H180" s="4" t="s">
        <v>493</v>
      </c>
      <c r="I180" s="4" t="s">
        <v>127</v>
      </c>
      <c r="J180" s="4" t="s">
        <v>37</v>
      </c>
      <c r="K180" s="4" t="s">
        <v>494</v>
      </c>
      <c r="L180" s="4" t="s">
        <v>138</v>
      </c>
      <c r="M180" s="4" t="s">
        <v>128</v>
      </c>
      <c r="N180" s="4" t="s">
        <v>41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</row>
    <row r="181" spans="1:40" ht="15" hidden="1" customHeight="1" x14ac:dyDescent="0.25">
      <c r="A181" s="4" t="str">
        <f>EB[[#This Row],[unit]] &amp; "#" &amp; EB[[#This Row],[indic_nrg]] &amp; "#" &amp; EB[[#This Row],[product]] &amp; "#" &amp; EB[[#This Row],[geo]]</f>
        <v>GWH#22_108804#6000#CZ</v>
      </c>
      <c r="B181" s="4" t="str">
        <f>VLOOKUP(EB[[#This Row],[product]],KS_DB[[product]:[KS]],5,FALSE)</f>
        <v>electricity</v>
      </c>
      <c r="C181" s="4" t="str">
        <f>VLOOKUP(EB[[#This Row],[product]],KS_DB[[product]:[KS]],6,FALSE)</f>
        <v>electricity</v>
      </c>
      <c r="D181" s="4">
        <f>VLOOKUP(EB[[#This Row],[product]],Carriers[],4,FALSE)</f>
        <v>1</v>
      </c>
      <c r="E181" s="4" t="str">
        <f>VLOOKUP(EB[[#This Row],[indic_nrg]],Indicators[],4,FALSE)</f>
        <v>3285</v>
      </c>
      <c r="F181" s="4" t="str">
        <f>IFERROR(VLOOKUP(EB[[#This Row],[Source_carrier]],KS_DB[[product]:[KS]],6,FALSE),0)</f>
        <v>liquid</v>
      </c>
      <c r="G181" s="4" t="s">
        <v>135</v>
      </c>
      <c r="H181" s="4" t="s">
        <v>495</v>
      </c>
      <c r="I181" s="4" t="s">
        <v>127</v>
      </c>
      <c r="J181" s="4" t="s">
        <v>37</v>
      </c>
      <c r="K181" s="4" t="s">
        <v>496</v>
      </c>
      <c r="L181" s="4" t="s">
        <v>138</v>
      </c>
      <c r="M181" s="4" t="s">
        <v>128</v>
      </c>
      <c r="N181" s="4" t="s">
        <v>41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</row>
    <row r="182" spans="1:40" ht="15" hidden="1" customHeight="1" x14ac:dyDescent="0.25">
      <c r="A182" s="4" t="str">
        <f>EB[[#This Row],[unit]] &amp; "#" &amp; EB[[#This Row],[indic_nrg]] &amp; "#" &amp; EB[[#This Row],[product]] &amp; "#" &amp; EB[[#This Row],[geo]]</f>
        <v>GWH#22_108811#6000#CZ</v>
      </c>
      <c r="B182" s="4" t="str">
        <f>VLOOKUP(EB[[#This Row],[product]],KS_DB[[product]:[KS]],5,FALSE)</f>
        <v>electricity</v>
      </c>
      <c r="C182" s="4" t="str">
        <f>VLOOKUP(EB[[#This Row],[product]],KS_DB[[product]:[KS]],6,FALSE)</f>
        <v>electricity</v>
      </c>
      <c r="D182" s="4">
        <f>VLOOKUP(EB[[#This Row],[product]],Carriers[],4,FALSE)</f>
        <v>1</v>
      </c>
      <c r="E182" s="4" t="str">
        <f>VLOOKUP(EB[[#This Row],[indic_nrg]],Indicators[],4,FALSE)</f>
        <v>3295</v>
      </c>
      <c r="F182" s="4" t="str">
        <f>IFERROR(VLOOKUP(EB[[#This Row],[Source_carrier]],KS_DB[[product]:[KS]],6,FALSE),0)</f>
        <v>liquid</v>
      </c>
      <c r="G182" s="4" t="s">
        <v>135</v>
      </c>
      <c r="H182" s="4" t="s">
        <v>497</v>
      </c>
      <c r="I182" s="4" t="s">
        <v>127</v>
      </c>
      <c r="J182" s="4" t="s">
        <v>37</v>
      </c>
      <c r="K182" s="4" t="s">
        <v>498</v>
      </c>
      <c r="L182" s="4" t="s">
        <v>138</v>
      </c>
      <c r="M182" s="4" t="s">
        <v>128</v>
      </c>
      <c r="N182" s="4" t="s">
        <v>41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39</v>
      </c>
      <c r="AB182" s="4">
        <v>38</v>
      </c>
      <c r="AC182" s="4">
        <v>38</v>
      </c>
      <c r="AD182" s="4">
        <v>40</v>
      </c>
      <c r="AE182" s="4">
        <v>6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</row>
    <row r="183" spans="1:40" ht="15" hidden="1" customHeight="1" x14ac:dyDescent="0.25">
      <c r="A183" s="4" t="str">
        <f>EB[[#This Row],[unit]] &amp; "#" &amp; EB[[#This Row],[indic_nrg]] &amp; "#" &amp; EB[[#This Row],[product]] &amp; "#" &amp; EB[[#This Row],[geo]]</f>
        <v>GWH#22_108812#6000#CZ</v>
      </c>
      <c r="B183" s="4" t="str">
        <f>VLOOKUP(EB[[#This Row],[product]],KS_DB[[product]:[KS]],5,FALSE)</f>
        <v>electricity</v>
      </c>
      <c r="C183" s="4" t="str">
        <f>VLOOKUP(EB[[#This Row],[product]],KS_DB[[product]:[KS]],6,FALSE)</f>
        <v>electricity</v>
      </c>
      <c r="D183" s="4">
        <f>VLOOKUP(EB[[#This Row],[product]],Carriers[],4,FALSE)</f>
        <v>1</v>
      </c>
      <c r="E183" s="4" t="str">
        <f>VLOOKUP(EB[[#This Row],[indic_nrg]],Indicators[],4,FALSE)</f>
        <v>3295</v>
      </c>
      <c r="F183" s="4" t="str">
        <f>IFERROR(VLOOKUP(EB[[#This Row],[Source_carrier]],KS_DB[[product]:[KS]],6,FALSE),0)</f>
        <v>liquid</v>
      </c>
      <c r="G183" s="4" t="s">
        <v>135</v>
      </c>
      <c r="H183" s="4" t="s">
        <v>499</v>
      </c>
      <c r="I183" s="4" t="s">
        <v>127</v>
      </c>
      <c r="J183" s="4" t="s">
        <v>37</v>
      </c>
      <c r="K183" s="4" t="s">
        <v>500</v>
      </c>
      <c r="L183" s="4" t="s">
        <v>138</v>
      </c>
      <c r="M183" s="4" t="s">
        <v>128</v>
      </c>
      <c r="N183" s="4" t="s">
        <v>41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77</v>
      </c>
      <c r="AB183" s="4">
        <v>78</v>
      </c>
      <c r="AC183" s="4">
        <v>75</v>
      </c>
      <c r="AD183" s="4">
        <v>74</v>
      </c>
      <c r="AE183" s="4">
        <v>0</v>
      </c>
      <c r="AF183" s="4">
        <v>6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</row>
    <row r="184" spans="1:40" ht="15" hidden="1" customHeight="1" x14ac:dyDescent="0.25">
      <c r="A184" s="4" t="str">
        <f>EB[[#This Row],[unit]] &amp; "#" &amp; EB[[#This Row],[indic_nrg]] &amp; "#" &amp; EB[[#This Row],[product]] &amp; "#" &amp; EB[[#This Row],[geo]]</f>
        <v>GWH#22_108813#6000#CZ</v>
      </c>
      <c r="B184" s="4" t="str">
        <f>VLOOKUP(EB[[#This Row],[product]],KS_DB[[product]:[KS]],5,FALSE)</f>
        <v>electricity</v>
      </c>
      <c r="C184" s="4" t="str">
        <f>VLOOKUP(EB[[#This Row],[product]],KS_DB[[product]:[KS]],6,FALSE)</f>
        <v>electricity</v>
      </c>
      <c r="D184" s="4">
        <f>VLOOKUP(EB[[#This Row],[product]],Carriers[],4,FALSE)</f>
        <v>1</v>
      </c>
      <c r="E184" s="4" t="str">
        <f>VLOOKUP(EB[[#This Row],[indic_nrg]],Indicators[],4,FALSE)</f>
        <v>3295</v>
      </c>
      <c r="F184" s="4" t="str">
        <f>IFERROR(VLOOKUP(EB[[#This Row],[Source_carrier]],KS_DB[[product]:[KS]],6,FALSE),0)</f>
        <v>liquid</v>
      </c>
      <c r="G184" s="4" t="s">
        <v>135</v>
      </c>
      <c r="H184" s="4" t="s">
        <v>501</v>
      </c>
      <c r="I184" s="4" t="s">
        <v>127</v>
      </c>
      <c r="J184" s="4" t="s">
        <v>37</v>
      </c>
      <c r="K184" s="4" t="s">
        <v>502</v>
      </c>
      <c r="L184" s="4" t="s">
        <v>138</v>
      </c>
      <c r="M184" s="4" t="s">
        <v>128</v>
      </c>
      <c r="N184" s="4" t="s">
        <v>41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133</v>
      </c>
      <c r="AB184" s="4">
        <v>94</v>
      </c>
      <c r="AC184" s="4">
        <v>73</v>
      </c>
      <c r="AD184" s="4">
        <v>33</v>
      </c>
      <c r="AE184" s="4">
        <v>15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</row>
    <row r="185" spans="1:40" ht="15" hidden="1" customHeight="1" x14ac:dyDescent="0.25">
      <c r="A185" s="4" t="str">
        <f>EB[[#This Row],[unit]] &amp; "#" &amp; EB[[#This Row],[indic_nrg]] &amp; "#" &amp; EB[[#This Row],[product]] &amp; "#" &amp; EB[[#This Row],[geo]]</f>
        <v>GWH#22_108814#6000#CZ</v>
      </c>
      <c r="B185" s="4" t="str">
        <f>VLOOKUP(EB[[#This Row],[product]],KS_DB[[product]:[KS]],5,FALSE)</f>
        <v>electricity</v>
      </c>
      <c r="C185" s="4" t="str">
        <f>VLOOKUP(EB[[#This Row],[product]],KS_DB[[product]:[KS]],6,FALSE)</f>
        <v>electricity</v>
      </c>
      <c r="D185" s="4">
        <f>VLOOKUP(EB[[#This Row],[product]],Carriers[],4,FALSE)</f>
        <v>1</v>
      </c>
      <c r="E185" s="4" t="str">
        <f>VLOOKUP(EB[[#This Row],[indic_nrg]],Indicators[],4,FALSE)</f>
        <v>3295</v>
      </c>
      <c r="F185" s="4" t="str">
        <f>IFERROR(VLOOKUP(EB[[#This Row],[Source_carrier]],KS_DB[[product]:[KS]],6,FALSE),0)</f>
        <v>liquid</v>
      </c>
      <c r="G185" s="4" t="s">
        <v>135</v>
      </c>
      <c r="H185" s="4" t="s">
        <v>503</v>
      </c>
      <c r="I185" s="4" t="s">
        <v>127</v>
      </c>
      <c r="J185" s="4" t="s">
        <v>37</v>
      </c>
      <c r="K185" s="4" t="s">
        <v>504</v>
      </c>
      <c r="L185" s="4" t="s">
        <v>138</v>
      </c>
      <c r="M185" s="4" t="s">
        <v>128</v>
      </c>
      <c r="N185" s="4" t="s">
        <v>41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93</v>
      </c>
      <c r="AB185" s="4">
        <v>95</v>
      </c>
      <c r="AC185" s="4">
        <v>73</v>
      </c>
      <c r="AD185" s="4">
        <v>35</v>
      </c>
      <c r="AE185" s="4">
        <v>30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</row>
    <row r="186" spans="1:40" ht="15" hidden="1" customHeight="1" x14ac:dyDescent="0.25">
      <c r="A186" s="4" t="str">
        <f>EB[[#This Row],[unit]] &amp; "#" &amp; EB[[#This Row],[indic_nrg]] &amp; "#" &amp; EB[[#This Row],[product]] &amp; "#" &amp; EB[[#This Row],[geo]]</f>
        <v>GWH#22_108891#6000#CZ</v>
      </c>
      <c r="B186" s="4" t="str">
        <f>VLOOKUP(EB[[#This Row],[product]],KS_DB[[product]:[KS]],5,FALSE)</f>
        <v>electricity</v>
      </c>
      <c r="C186" s="4" t="str">
        <f>VLOOKUP(EB[[#This Row],[product]],KS_DB[[product]:[KS]],6,FALSE)</f>
        <v>electricity</v>
      </c>
      <c r="D186" s="4">
        <f>VLOOKUP(EB[[#This Row],[product]],Carriers[],4,FALSE)</f>
        <v>1</v>
      </c>
      <c r="E186" s="4" t="str">
        <f>VLOOKUP(EB[[#This Row],[indic_nrg]],Indicators[],4,FALSE)</f>
        <v>4100</v>
      </c>
      <c r="F186" s="4" t="str">
        <f>IFERROR(VLOOKUP(EB[[#This Row],[Source_carrier]],KS_DB[[product]:[KS]],6,FALSE),0)</f>
        <v>gas</v>
      </c>
      <c r="G186" s="4" t="s">
        <v>135</v>
      </c>
      <c r="H186" s="4" t="s">
        <v>505</v>
      </c>
      <c r="I186" s="4" t="s">
        <v>127</v>
      </c>
      <c r="J186" s="4" t="s">
        <v>37</v>
      </c>
      <c r="K186" s="4" t="s">
        <v>506</v>
      </c>
      <c r="L186" s="4" t="s">
        <v>138</v>
      </c>
      <c r="M186" s="4" t="s">
        <v>128</v>
      </c>
      <c r="N186" s="4" t="s">
        <v>41</v>
      </c>
      <c r="O186" s="4">
        <v>16</v>
      </c>
      <c r="P186" s="4">
        <v>16</v>
      </c>
      <c r="Q186" s="4">
        <v>15</v>
      </c>
      <c r="R186" s="4">
        <v>4</v>
      </c>
      <c r="S186" s="4">
        <v>25</v>
      </c>
      <c r="T186" s="4">
        <v>23</v>
      </c>
      <c r="U186" s="4">
        <v>27</v>
      </c>
      <c r="V186" s="4">
        <v>107</v>
      </c>
      <c r="W186" s="4">
        <v>254</v>
      </c>
      <c r="X186" s="4">
        <v>212</v>
      </c>
      <c r="Y186" s="4">
        <v>147</v>
      </c>
      <c r="Z186" s="4">
        <v>145</v>
      </c>
      <c r="AA186" s="4">
        <v>127</v>
      </c>
      <c r="AB186" s="4">
        <v>129</v>
      </c>
      <c r="AC186" s="4">
        <v>122</v>
      </c>
      <c r="AD186" s="4">
        <v>115</v>
      </c>
      <c r="AE186" s="4">
        <v>135</v>
      </c>
      <c r="AF186" s="4">
        <v>35</v>
      </c>
      <c r="AG186" s="4">
        <v>37</v>
      </c>
      <c r="AH186" s="4">
        <v>36</v>
      </c>
      <c r="AI186" s="4">
        <v>70</v>
      </c>
      <c r="AJ186" s="4">
        <v>94</v>
      </c>
      <c r="AK186" s="4">
        <v>60</v>
      </c>
      <c r="AL186" s="4">
        <v>450</v>
      </c>
      <c r="AM186" s="4">
        <v>193</v>
      </c>
      <c r="AN186" s="4">
        <v>586</v>
      </c>
    </row>
    <row r="187" spans="1:40" ht="15" hidden="1" customHeight="1" x14ac:dyDescent="0.25">
      <c r="A187" s="4" t="str">
        <f>EB[[#This Row],[unit]] &amp; "#" &amp; EB[[#This Row],[indic_nrg]] &amp; "#" &amp; EB[[#This Row],[product]] &amp; "#" &amp; EB[[#This Row],[geo]]</f>
        <v>GWH#22_108892#6000#CZ</v>
      </c>
      <c r="B187" s="4" t="str">
        <f>VLOOKUP(EB[[#This Row],[product]],KS_DB[[product]:[KS]],5,FALSE)</f>
        <v>electricity</v>
      </c>
      <c r="C187" s="4" t="str">
        <f>VLOOKUP(EB[[#This Row],[product]],KS_DB[[product]:[KS]],6,FALSE)</f>
        <v>electricity</v>
      </c>
      <c r="D187" s="4">
        <f>VLOOKUP(EB[[#This Row],[product]],Carriers[],4,FALSE)</f>
        <v>1</v>
      </c>
      <c r="E187" s="4" t="str">
        <f>VLOOKUP(EB[[#This Row],[indic_nrg]],Indicators[],4,FALSE)</f>
        <v>4100</v>
      </c>
      <c r="F187" s="4" t="str">
        <f>IFERROR(VLOOKUP(EB[[#This Row],[Source_carrier]],KS_DB[[product]:[KS]],6,FALSE),0)</f>
        <v>gas</v>
      </c>
      <c r="G187" s="4" t="s">
        <v>135</v>
      </c>
      <c r="H187" s="4" t="s">
        <v>507</v>
      </c>
      <c r="I187" s="4" t="s">
        <v>127</v>
      </c>
      <c r="J187" s="4" t="s">
        <v>37</v>
      </c>
      <c r="K187" s="4" t="s">
        <v>508</v>
      </c>
      <c r="L187" s="4" t="s">
        <v>138</v>
      </c>
      <c r="M187" s="4" t="s">
        <v>128</v>
      </c>
      <c r="N187" s="4" t="s">
        <v>41</v>
      </c>
      <c r="O187" s="4">
        <v>214</v>
      </c>
      <c r="P187" s="4">
        <v>220</v>
      </c>
      <c r="Q187" s="4">
        <v>231</v>
      </c>
      <c r="R187" s="4">
        <v>255</v>
      </c>
      <c r="S187" s="4">
        <v>235</v>
      </c>
      <c r="T187" s="4">
        <v>291</v>
      </c>
      <c r="U187" s="4">
        <v>372</v>
      </c>
      <c r="V187" s="4">
        <v>391</v>
      </c>
      <c r="W187" s="4">
        <v>408</v>
      </c>
      <c r="X187" s="4">
        <v>650</v>
      </c>
      <c r="Y187" s="4">
        <v>680</v>
      </c>
      <c r="Z187" s="4">
        <v>690</v>
      </c>
      <c r="AA187" s="4">
        <v>700</v>
      </c>
      <c r="AB187" s="4">
        <v>710</v>
      </c>
      <c r="AC187" s="4">
        <v>712</v>
      </c>
      <c r="AD187" s="4">
        <v>700</v>
      </c>
      <c r="AE187" s="4">
        <v>965</v>
      </c>
      <c r="AF187" s="4">
        <v>825</v>
      </c>
      <c r="AG187" s="4">
        <v>578</v>
      </c>
      <c r="AH187" s="4">
        <v>551</v>
      </c>
      <c r="AI187" s="4">
        <v>902</v>
      </c>
      <c r="AJ187" s="4">
        <v>1075</v>
      </c>
      <c r="AK187" s="4">
        <v>1172</v>
      </c>
      <c r="AL187" s="4">
        <v>1350</v>
      </c>
      <c r="AM187" s="4">
        <v>1385</v>
      </c>
      <c r="AN187" s="4">
        <v>1425</v>
      </c>
    </row>
    <row r="188" spans="1:40" ht="15" hidden="1" customHeight="1" x14ac:dyDescent="0.25">
      <c r="A188" s="4" t="str">
        <f>EB[[#This Row],[unit]] &amp; "#" &amp; EB[[#This Row],[indic_nrg]] &amp; "#" &amp; EB[[#This Row],[product]] &amp; "#" &amp; EB[[#This Row],[geo]]</f>
        <v>GWH#22_108893#6000#CZ</v>
      </c>
      <c r="B188" s="4" t="str">
        <f>VLOOKUP(EB[[#This Row],[product]],KS_DB[[product]:[KS]],5,FALSE)</f>
        <v>electricity</v>
      </c>
      <c r="C188" s="4" t="str">
        <f>VLOOKUP(EB[[#This Row],[product]],KS_DB[[product]:[KS]],6,FALSE)</f>
        <v>electricity</v>
      </c>
      <c r="D188" s="4">
        <f>VLOOKUP(EB[[#This Row],[product]],Carriers[],4,FALSE)</f>
        <v>1</v>
      </c>
      <c r="E188" s="4" t="str">
        <f>VLOOKUP(EB[[#This Row],[indic_nrg]],Indicators[],4,FALSE)</f>
        <v>4100</v>
      </c>
      <c r="F188" s="4" t="str">
        <f>IFERROR(VLOOKUP(EB[[#This Row],[Source_carrier]],KS_DB[[product]:[KS]],6,FALSE),0)</f>
        <v>gas</v>
      </c>
      <c r="G188" s="4" t="s">
        <v>135</v>
      </c>
      <c r="H188" s="4" t="s">
        <v>509</v>
      </c>
      <c r="I188" s="4" t="s">
        <v>127</v>
      </c>
      <c r="J188" s="4" t="s">
        <v>37</v>
      </c>
      <c r="K188" s="4" t="s">
        <v>510</v>
      </c>
      <c r="L188" s="4" t="s">
        <v>138</v>
      </c>
      <c r="M188" s="4" t="s">
        <v>128</v>
      </c>
      <c r="N188" s="4" t="s">
        <v>41</v>
      </c>
      <c r="O188" s="4">
        <v>25</v>
      </c>
      <c r="P188" s="4">
        <v>15</v>
      </c>
      <c r="Q188" s="4">
        <v>17</v>
      </c>
      <c r="R188" s="4">
        <v>12</v>
      </c>
      <c r="S188" s="4">
        <v>4</v>
      </c>
      <c r="T188" s="4">
        <v>15</v>
      </c>
      <c r="U188" s="4">
        <v>178</v>
      </c>
      <c r="V188" s="4">
        <v>229</v>
      </c>
      <c r="W188" s="4">
        <v>237</v>
      </c>
      <c r="X188" s="4">
        <v>336</v>
      </c>
      <c r="Y188" s="4">
        <v>70</v>
      </c>
      <c r="Z188" s="4">
        <v>80</v>
      </c>
      <c r="AA188" s="4">
        <v>93</v>
      </c>
      <c r="AB188" s="4">
        <v>77</v>
      </c>
      <c r="AC188" s="4">
        <v>72</v>
      </c>
      <c r="AD188" s="4">
        <v>58</v>
      </c>
      <c r="AE188" s="4">
        <v>70</v>
      </c>
      <c r="AF188" s="4">
        <v>15</v>
      </c>
      <c r="AG188" s="4">
        <v>1</v>
      </c>
      <c r="AH188" s="4">
        <v>0</v>
      </c>
      <c r="AI188" s="4">
        <v>2</v>
      </c>
      <c r="AJ188" s="4">
        <v>2</v>
      </c>
      <c r="AK188" s="4">
        <v>7</v>
      </c>
      <c r="AL188" s="4">
        <v>0</v>
      </c>
      <c r="AM188" s="4">
        <v>0</v>
      </c>
      <c r="AN188" s="4">
        <v>1</v>
      </c>
    </row>
    <row r="189" spans="1:40" ht="15" hidden="1" customHeight="1" x14ac:dyDescent="0.25">
      <c r="A189" s="4" t="str">
        <f>EB[[#This Row],[unit]] &amp; "#" &amp; EB[[#This Row],[indic_nrg]] &amp; "#" &amp; EB[[#This Row],[product]] &amp; "#" &amp; EB[[#This Row],[geo]]</f>
        <v>GWH#22_108894#6000#CZ</v>
      </c>
      <c r="B189" s="4" t="str">
        <f>VLOOKUP(EB[[#This Row],[product]],KS_DB[[product]:[KS]],5,FALSE)</f>
        <v>electricity</v>
      </c>
      <c r="C189" s="4" t="str">
        <f>VLOOKUP(EB[[#This Row],[product]],KS_DB[[product]:[KS]],6,FALSE)</f>
        <v>electricity</v>
      </c>
      <c r="D189" s="4">
        <f>VLOOKUP(EB[[#This Row],[product]],Carriers[],4,FALSE)</f>
        <v>1</v>
      </c>
      <c r="E189" s="4" t="str">
        <f>VLOOKUP(EB[[#This Row],[indic_nrg]],Indicators[],4,FALSE)</f>
        <v>4100</v>
      </c>
      <c r="F189" s="4" t="str">
        <f>IFERROR(VLOOKUP(EB[[#This Row],[Source_carrier]],KS_DB[[product]:[KS]],6,FALSE),0)</f>
        <v>gas</v>
      </c>
      <c r="G189" s="4" t="s">
        <v>135</v>
      </c>
      <c r="H189" s="4" t="s">
        <v>511</v>
      </c>
      <c r="I189" s="4" t="s">
        <v>127</v>
      </c>
      <c r="J189" s="4" t="s">
        <v>37</v>
      </c>
      <c r="K189" s="4" t="s">
        <v>512</v>
      </c>
      <c r="L189" s="4" t="s">
        <v>138</v>
      </c>
      <c r="M189" s="4" t="s">
        <v>128</v>
      </c>
      <c r="N189" s="4" t="s">
        <v>41</v>
      </c>
      <c r="O189" s="4">
        <v>130</v>
      </c>
      <c r="P189" s="4">
        <v>130</v>
      </c>
      <c r="Q189" s="4">
        <v>122</v>
      </c>
      <c r="R189" s="4">
        <v>127</v>
      </c>
      <c r="S189" s="4">
        <v>122</v>
      </c>
      <c r="T189" s="4">
        <v>150</v>
      </c>
      <c r="U189" s="4">
        <v>459</v>
      </c>
      <c r="V189" s="4">
        <v>424</v>
      </c>
      <c r="W189" s="4">
        <v>395</v>
      </c>
      <c r="X189" s="4">
        <v>530</v>
      </c>
      <c r="Y189" s="4">
        <v>794</v>
      </c>
      <c r="Z189" s="4">
        <v>665</v>
      </c>
      <c r="AA189" s="4">
        <v>685</v>
      </c>
      <c r="AB189" s="4">
        <v>668</v>
      </c>
      <c r="AC189" s="4">
        <v>637</v>
      </c>
      <c r="AD189" s="4">
        <v>597</v>
      </c>
      <c r="AE189" s="4">
        <v>397</v>
      </c>
      <c r="AF189" s="4">
        <v>495</v>
      </c>
      <c r="AG189" s="4">
        <v>402</v>
      </c>
      <c r="AH189" s="4">
        <v>388</v>
      </c>
      <c r="AI189" s="4">
        <v>388</v>
      </c>
      <c r="AJ189" s="4">
        <v>226</v>
      </c>
      <c r="AK189" s="4">
        <v>240</v>
      </c>
      <c r="AL189" s="4">
        <v>225</v>
      </c>
      <c r="AM189" s="4">
        <v>228</v>
      </c>
      <c r="AN189" s="4">
        <v>252</v>
      </c>
    </row>
    <row r="190" spans="1:40" ht="15" hidden="1" customHeight="1" x14ac:dyDescent="0.25">
      <c r="A190" s="4" t="str">
        <f>EB[[#This Row],[unit]] &amp; "#" &amp; EB[[#This Row],[indic_nrg]] &amp; "#" &amp; EB[[#This Row],[product]] &amp; "#" &amp; EB[[#This Row],[geo]]</f>
        <v>GWH#22_108901#6000#CZ</v>
      </c>
      <c r="B190" s="4" t="str">
        <f>VLOOKUP(EB[[#This Row],[product]],KS_DB[[product]:[KS]],5,FALSE)</f>
        <v>electricity</v>
      </c>
      <c r="C190" s="4" t="str">
        <f>VLOOKUP(EB[[#This Row],[product]],KS_DB[[product]:[KS]],6,FALSE)</f>
        <v>electricity</v>
      </c>
      <c r="D190" s="4">
        <f>VLOOKUP(EB[[#This Row],[product]],Carriers[],4,FALSE)</f>
        <v>1</v>
      </c>
      <c r="E190" s="4" t="str">
        <f>VLOOKUP(EB[[#This Row],[indic_nrg]],Indicators[],4,FALSE)</f>
        <v>7100</v>
      </c>
      <c r="F190" s="4" t="str">
        <f>IFERROR(VLOOKUP(EB[[#This Row],[Source_carrier]],KS_DB[[product]:[KS]],6,FALSE),0)</f>
        <v>other</v>
      </c>
      <c r="G190" s="4" t="s">
        <v>135</v>
      </c>
      <c r="H190" s="4" t="s">
        <v>513</v>
      </c>
      <c r="I190" s="4" t="s">
        <v>127</v>
      </c>
      <c r="J190" s="4" t="s">
        <v>37</v>
      </c>
      <c r="K190" s="4" t="s">
        <v>514</v>
      </c>
      <c r="L190" s="4" t="s">
        <v>138</v>
      </c>
      <c r="M190" s="4" t="s">
        <v>128</v>
      </c>
      <c r="N190" s="4" t="s">
        <v>41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</row>
    <row r="191" spans="1:40" ht="15" hidden="1" customHeight="1" x14ac:dyDescent="0.25">
      <c r="A191" s="4" t="str">
        <f>EB[[#This Row],[unit]] &amp; "#" &amp; EB[[#This Row],[indic_nrg]] &amp; "#" &amp; EB[[#This Row],[product]] &amp; "#" &amp; EB[[#This Row],[geo]]</f>
        <v>GWH#22_108902#6000#CZ</v>
      </c>
      <c r="B191" s="4" t="str">
        <f>VLOOKUP(EB[[#This Row],[product]],KS_DB[[product]:[KS]],5,FALSE)</f>
        <v>electricity</v>
      </c>
      <c r="C191" s="4" t="str">
        <f>VLOOKUP(EB[[#This Row],[product]],KS_DB[[product]:[KS]],6,FALSE)</f>
        <v>electricity</v>
      </c>
      <c r="D191" s="4">
        <f>VLOOKUP(EB[[#This Row],[product]],Carriers[],4,FALSE)</f>
        <v>1</v>
      </c>
      <c r="E191" s="4" t="str">
        <f>VLOOKUP(EB[[#This Row],[indic_nrg]],Indicators[],4,FALSE)</f>
        <v>7100</v>
      </c>
      <c r="F191" s="4" t="str">
        <f>IFERROR(VLOOKUP(EB[[#This Row],[Source_carrier]],KS_DB[[product]:[KS]],6,FALSE),0)</f>
        <v>other</v>
      </c>
      <c r="G191" s="4" t="s">
        <v>135</v>
      </c>
      <c r="H191" s="4" t="s">
        <v>515</v>
      </c>
      <c r="I191" s="4" t="s">
        <v>127</v>
      </c>
      <c r="J191" s="4" t="s">
        <v>37</v>
      </c>
      <c r="K191" s="4" t="s">
        <v>516</v>
      </c>
      <c r="L191" s="4" t="s">
        <v>138</v>
      </c>
      <c r="M191" s="4" t="s">
        <v>128</v>
      </c>
      <c r="N191" s="4" t="s">
        <v>41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1</v>
      </c>
      <c r="AH191" s="4">
        <v>1</v>
      </c>
      <c r="AI191" s="4">
        <v>1</v>
      </c>
      <c r="AJ191" s="4">
        <v>2</v>
      </c>
      <c r="AK191" s="4">
        <v>2</v>
      </c>
      <c r="AL191" s="4">
        <v>3</v>
      </c>
      <c r="AM191" s="4">
        <v>3</v>
      </c>
      <c r="AN191" s="4">
        <v>13</v>
      </c>
    </row>
    <row r="192" spans="1:40" ht="15" hidden="1" customHeight="1" x14ac:dyDescent="0.25">
      <c r="A192" s="4" t="str">
        <f>EB[[#This Row],[unit]] &amp; "#" &amp; EB[[#This Row],[indic_nrg]] &amp; "#" &amp; EB[[#This Row],[product]] &amp; "#" &amp; EB[[#This Row],[geo]]</f>
        <v>GWH#22_108903#6000#CZ</v>
      </c>
      <c r="B192" s="4" t="str">
        <f>VLOOKUP(EB[[#This Row],[product]],KS_DB[[product]:[KS]],5,FALSE)</f>
        <v>electricity</v>
      </c>
      <c r="C192" s="4" t="str">
        <f>VLOOKUP(EB[[#This Row],[product]],KS_DB[[product]:[KS]],6,FALSE)</f>
        <v>electricity</v>
      </c>
      <c r="D192" s="4">
        <f>VLOOKUP(EB[[#This Row],[product]],Carriers[],4,FALSE)</f>
        <v>1</v>
      </c>
      <c r="E192" s="4" t="str">
        <f>VLOOKUP(EB[[#This Row],[indic_nrg]],Indicators[],4,FALSE)</f>
        <v>7100</v>
      </c>
      <c r="F192" s="4" t="str">
        <f>IFERROR(VLOOKUP(EB[[#This Row],[Source_carrier]],KS_DB[[product]:[KS]],6,FALSE),0)</f>
        <v>other</v>
      </c>
      <c r="G192" s="4" t="s">
        <v>135</v>
      </c>
      <c r="H192" s="4" t="s">
        <v>517</v>
      </c>
      <c r="I192" s="4" t="s">
        <v>127</v>
      </c>
      <c r="J192" s="4" t="s">
        <v>37</v>
      </c>
      <c r="K192" s="4" t="s">
        <v>518</v>
      </c>
      <c r="L192" s="4" t="s">
        <v>138</v>
      </c>
      <c r="M192" s="4" t="s">
        <v>128</v>
      </c>
      <c r="N192" s="4" t="s">
        <v>41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</row>
    <row r="193" spans="1:40" ht="15" hidden="1" customHeight="1" x14ac:dyDescent="0.25">
      <c r="A193" s="4" t="str">
        <f>EB[[#This Row],[unit]] &amp; "#" &amp; EB[[#This Row],[indic_nrg]] &amp; "#" &amp; EB[[#This Row],[product]] &amp; "#" &amp; EB[[#This Row],[geo]]</f>
        <v>GWH#22_108904#6000#CZ</v>
      </c>
      <c r="B193" s="4" t="str">
        <f>VLOOKUP(EB[[#This Row],[product]],KS_DB[[product]:[KS]],5,FALSE)</f>
        <v>electricity</v>
      </c>
      <c r="C193" s="4" t="str">
        <f>VLOOKUP(EB[[#This Row],[product]],KS_DB[[product]:[KS]],6,FALSE)</f>
        <v>electricity</v>
      </c>
      <c r="D193" s="4">
        <f>VLOOKUP(EB[[#This Row],[product]],Carriers[],4,FALSE)</f>
        <v>1</v>
      </c>
      <c r="E193" s="4" t="str">
        <f>VLOOKUP(EB[[#This Row],[indic_nrg]],Indicators[],4,FALSE)</f>
        <v>7100</v>
      </c>
      <c r="F193" s="4" t="str">
        <f>IFERROR(VLOOKUP(EB[[#This Row],[Source_carrier]],KS_DB[[product]:[KS]],6,FALSE),0)</f>
        <v>other</v>
      </c>
      <c r="G193" s="4" t="s">
        <v>135</v>
      </c>
      <c r="H193" s="4" t="s">
        <v>519</v>
      </c>
      <c r="I193" s="4" t="s">
        <v>127</v>
      </c>
      <c r="J193" s="4" t="s">
        <v>37</v>
      </c>
      <c r="K193" s="4" t="s">
        <v>520</v>
      </c>
      <c r="L193" s="4" t="s">
        <v>138</v>
      </c>
      <c r="M193" s="4" t="s">
        <v>128</v>
      </c>
      <c r="N193" s="4" t="s">
        <v>41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1</v>
      </c>
      <c r="AG193" s="4">
        <v>2</v>
      </c>
      <c r="AH193" s="4">
        <v>2</v>
      </c>
      <c r="AI193" s="4">
        <v>2</v>
      </c>
      <c r="AJ193" s="4">
        <v>5</v>
      </c>
      <c r="AK193" s="4">
        <v>5</v>
      </c>
      <c r="AL193" s="4">
        <v>6</v>
      </c>
      <c r="AM193" s="4">
        <v>7</v>
      </c>
      <c r="AN193" s="4">
        <v>7</v>
      </c>
    </row>
    <row r="194" spans="1:40" ht="15" hidden="1" customHeight="1" x14ac:dyDescent="0.25">
      <c r="A194" s="4" t="str">
        <f>EB[[#This Row],[unit]] &amp; "#" &amp; EB[[#This Row],[indic_nrg]] &amp; "#" &amp; EB[[#This Row],[product]] &amp; "#" &amp; EB[[#This Row],[geo]]</f>
        <v>GWH#22_108911#6000#CZ</v>
      </c>
      <c r="B194" s="4" t="str">
        <f>VLOOKUP(EB[[#This Row],[product]],KS_DB[[product]:[KS]],5,FALSE)</f>
        <v>electricity</v>
      </c>
      <c r="C194" s="4" t="str">
        <f>VLOOKUP(EB[[#This Row],[product]],KS_DB[[product]:[KS]],6,FALSE)</f>
        <v>electricity</v>
      </c>
      <c r="D194" s="4">
        <f>VLOOKUP(EB[[#This Row],[product]],Carriers[],4,FALSE)</f>
        <v>1</v>
      </c>
      <c r="E194" s="4" t="str">
        <f>VLOOKUP(EB[[#This Row],[indic_nrg]],Indicators[],4,FALSE)</f>
        <v>55431</v>
      </c>
      <c r="F194" s="4" t="str">
        <f>IFERROR(VLOOKUP(EB[[#This Row],[Source_carrier]],KS_DB[[product]:[KS]],6,FALSE),0)</f>
        <v>biomass</v>
      </c>
      <c r="G194" s="4" t="s">
        <v>135</v>
      </c>
      <c r="H194" s="4" t="s">
        <v>521</v>
      </c>
      <c r="I194" s="4" t="s">
        <v>127</v>
      </c>
      <c r="J194" s="4" t="s">
        <v>37</v>
      </c>
      <c r="K194" s="4" t="s">
        <v>522</v>
      </c>
      <c r="L194" s="4" t="s">
        <v>138</v>
      </c>
      <c r="M194" s="4" t="s">
        <v>128</v>
      </c>
      <c r="N194" s="4" t="s">
        <v>41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</row>
    <row r="195" spans="1:40" ht="15" hidden="1" customHeight="1" x14ac:dyDescent="0.25">
      <c r="A195" s="4" t="str">
        <f>EB[[#This Row],[unit]] &amp; "#" &amp; EB[[#This Row],[indic_nrg]] &amp; "#" &amp; EB[[#This Row],[product]] &amp; "#" &amp; EB[[#This Row],[geo]]</f>
        <v>GWH#22_108912#6000#CZ</v>
      </c>
      <c r="B195" s="4" t="str">
        <f>VLOOKUP(EB[[#This Row],[product]],KS_DB[[product]:[KS]],5,FALSE)</f>
        <v>electricity</v>
      </c>
      <c r="C195" s="4" t="str">
        <f>VLOOKUP(EB[[#This Row],[product]],KS_DB[[product]:[KS]],6,FALSE)</f>
        <v>electricity</v>
      </c>
      <c r="D195" s="4">
        <f>VLOOKUP(EB[[#This Row],[product]],Carriers[],4,FALSE)</f>
        <v>1</v>
      </c>
      <c r="E195" s="4" t="str">
        <f>VLOOKUP(EB[[#This Row],[indic_nrg]],Indicators[],4,FALSE)</f>
        <v>55431</v>
      </c>
      <c r="F195" s="4" t="str">
        <f>IFERROR(VLOOKUP(EB[[#This Row],[Source_carrier]],KS_DB[[product]:[KS]],6,FALSE),0)</f>
        <v>biomass</v>
      </c>
      <c r="G195" s="4" t="s">
        <v>135</v>
      </c>
      <c r="H195" s="4" t="s">
        <v>523</v>
      </c>
      <c r="I195" s="4" t="s">
        <v>127</v>
      </c>
      <c r="J195" s="4" t="s">
        <v>37</v>
      </c>
      <c r="K195" s="4" t="s">
        <v>524</v>
      </c>
      <c r="L195" s="4" t="s">
        <v>138</v>
      </c>
      <c r="M195" s="4" t="s">
        <v>128</v>
      </c>
      <c r="N195" s="4" t="s">
        <v>41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7</v>
      </c>
      <c r="Z195" s="4">
        <v>8</v>
      </c>
      <c r="AA195" s="4">
        <v>9</v>
      </c>
      <c r="AB195" s="4">
        <v>9</v>
      </c>
      <c r="AC195" s="4">
        <v>9</v>
      </c>
      <c r="AD195" s="4">
        <v>10</v>
      </c>
      <c r="AE195" s="4">
        <v>11</v>
      </c>
      <c r="AF195" s="4">
        <v>11</v>
      </c>
      <c r="AG195" s="4">
        <v>11</v>
      </c>
      <c r="AH195" s="4">
        <v>11</v>
      </c>
      <c r="AI195" s="4">
        <v>12</v>
      </c>
      <c r="AJ195" s="4">
        <v>14</v>
      </c>
      <c r="AK195" s="4">
        <v>14</v>
      </c>
      <c r="AL195" s="4">
        <v>13</v>
      </c>
      <c r="AM195" s="4">
        <v>15</v>
      </c>
      <c r="AN195" s="4">
        <v>15</v>
      </c>
    </row>
    <row r="196" spans="1:40" ht="15" hidden="1" customHeight="1" x14ac:dyDescent="0.25">
      <c r="A196" s="4" t="str">
        <f>EB[[#This Row],[unit]] &amp; "#" &amp; EB[[#This Row],[indic_nrg]] &amp; "#" &amp; EB[[#This Row],[product]] &amp; "#" &amp; EB[[#This Row],[geo]]</f>
        <v>GWH#22_108913#6000#CZ</v>
      </c>
      <c r="B196" s="4" t="str">
        <f>VLOOKUP(EB[[#This Row],[product]],KS_DB[[product]:[KS]],5,FALSE)</f>
        <v>electricity</v>
      </c>
      <c r="C196" s="4" t="str">
        <f>VLOOKUP(EB[[#This Row],[product]],KS_DB[[product]:[KS]],6,FALSE)</f>
        <v>electricity</v>
      </c>
      <c r="D196" s="4">
        <f>VLOOKUP(EB[[#This Row],[product]],Carriers[],4,FALSE)</f>
        <v>1</v>
      </c>
      <c r="E196" s="4" t="str">
        <f>VLOOKUP(EB[[#This Row],[indic_nrg]],Indicators[],4,FALSE)</f>
        <v>55431</v>
      </c>
      <c r="F196" s="4" t="str">
        <f>IFERROR(VLOOKUP(EB[[#This Row],[Source_carrier]],KS_DB[[product]:[KS]],6,FALSE),0)</f>
        <v>biomass</v>
      </c>
      <c r="G196" s="4" t="s">
        <v>135</v>
      </c>
      <c r="H196" s="4" t="s">
        <v>525</v>
      </c>
      <c r="I196" s="4" t="s">
        <v>127</v>
      </c>
      <c r="J196" s="4" t="s">
        <v>37</v>
      </c>
      <c r="K196" s="4" t="s">
        <v>526</v>
      </c>
      <c r="L196" s="4" t="s">
        <v>138</v>
      </c>
      <c r="M196" s="4" t="s">
        <v>128</v>
      </c>
      <c r="N196" s="4" t="s">
        <v>41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v>0</v>
      </c>
    </row>
    <row r="197" spans="1:40" ht="15" hidden="1" customHeight="1" x14ac:dyDescent="0.25">
      <c r="A197" s="4" t="str">
        <f>EB[[#This Row],[unit]] &amp; "#" &amp; EB[[#This Row],[indic_nrg]] &amp; "#" &amp; EB[[#This Row],[product]] &amp; "#" &amp; EB[[#This Row],[geo]]</f>
        <v>GWH#22_108914#6000#CZ</v>
      </c>
      <c r="B197" s="4" t="str">
        <f>VLOOKUP(EB[[#This Row],[product]],KS_DB[[product]:[KS]],5,FALSE)</f>
        <v>electricity</v>
      </c>
      <c r="C197" s="4" t="str">
        <f>VLOOKUP(EB[[#This Row],[product]],KS_DB[[product]:[KS]],6,FALSE)</f>
        <v>electricity</v>
      </c>
      <c r="D197" s="4">
        <f>VLOOKUP(EB[[#This Row],[product]],Carriers[],4,FALSE)</f>
        <v>1</v>
      </c>
      <c r="E197" s="4" t="str">
        <f>VLOOKUP(EB[[#This Row],[indic_nrg]],Indicators[],4,FALSE)</f>
        <v>55431</v>
      </c>
      <c r="F197" s="4" t="str">
        <f>IFERROR(VLOOKUP(EB[[#This Row],[Source_carrier]],KS_DB[[product]:[KS]],6,FALSE),0)</f>
        <v>biomass</v>
      </c>
      <c r="G197" s="4" t="s">
        <v>135</v>
      </c>
      <c r="H197" s="4" t="s">
        <v>527</v>
      </c>
      <c r="I197" s="4" t="s">
        <v>127</v>
      </c>
      <c r="J197" s="4" t="s">
        <v>37</v>
      </c>
      <c r="K197" s="4" t="s">
        <v>528</v>
      </c>
      <c r="L197" s="4" t="s">
        <v>138</v>
      </c>
      <c r="M197" s="4" t="s">
        <v>128</v>
      </c>
      <c r="N197" s="4" t="s">
        <v>41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1</v>
      </c>
      <c r="Y197" s="4">
        <v>1</v>
      </c>
      <c r="Z197" s="4">
        <v>1</v>
      </c>
      <c r="AA197" s="4">
        <v>1</v>
      </c>
      <c r="AB197" s="4">
        <v>1</v>
      </c>
      <c r="AC197" s="4">
        <v>1</v>
      </c>
      <c r="AD197" s="4">
        <v>1</v>
      </c>
      <c r="AE197" s="4">
        <v>1</v>
      </c>
      <c r="AF197" s="4">
        <v>0</v>
      </c>
      <c r="AG197" s="4">
        <v>0</v>
      </c>
      <c r="AH197" s="4">
        <v>0</v>
      </c>
      <c r="AI197" s="4">
        <v>23</v>
      </c>
      <c r="AJ197" s="4">
        <v>76</v>
      </c>
      <c r="AK197" s="4">
        <v>72</v>
      </c>
      <c r="AL197" s="4">
        <v>71</v>
      </c>
      <c r="AM197" s="4">
        <v>73</v>
      </c>
      <c r="AN197" s="4">
        <v>72</v>
      </c>
    </row>
    <row r="198" spans="1:40" ht="15" hidden="1" customHeight="1" x14ac:dyDescent="0.25">
      <c r="A198" s="4" t="str">
        <f>EB[[#This Row],[unit]] &amp; "#" &amp; EB[[#This Row],[indic_nrg]] &amp; "#" &amp; EB[[#This Row],[product]] &amp; "#" &amp; EB[[#This Row],[geo]]</f>
        <v>GWH#22_108921#6000#CZ</v>
      </c>
      <c r="B198" s="4" t="str">
        <f>VLOOKUP(EB[[#This Row],[product]],KS_DB[[product]:[KS]],5,FALSE)</f>
        <v>electricity</v>
      </c>
      <c r="C198" s="4" t="str">
        <f>VLOOKUP(EB[[#This Row],[product]],KS_DB[[product]:[KS]],6,FALSE)</f>
        <v>electricity</v>
      </c>
      <c r="D198" s="4">
        <f>VLOOKUP(EB[[#This Row],[product]],Carriers[],4,FALSE)</f>
        <v>1</v>
      </c>
      <c r="E198" s="4" t="str">
        <f>VLOOKUP(EB[[#This Row],[indic_nrg]],Indicators[],4,FALSE)</f>
        <v>55432</v>
      </c>
      <c r="F198" s="4" t="str">
        <f>IFERROR(VLOOKUP(EB[[#This Row],[Source_carrier]],KS_DB[[product]:[KS]],6,FALSE),0)</f>
        <v>biomass</v>
      </c>
      <c r="G198" s="4" t="s">
        <v>135</v>
      </c>
      <c r="H198" s="4" t="s">
        <v>529</v>
      </c>
      <c r="I198" s="4" t="s">
        <v>127</v>
      </c>
      <c r="J198" s="4" t="s">
        <v>37</v>
      </c>
      <c r="K198" s="4" t="s">
        <v>530</v>
      </c>
      <c r="L198" s="4" t="s">
        <v>138</v>
      </c>
      <c r="M198" s="4" t="s">
        <v>128</v>
      </c>
      <c r="N198" s="4" t="s">
        <v>41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</row>
    <row r="199" spans="1:40" ht="15" hidden="1" customHeight="1" x14ac:dyDescent="0.25">
      <c r="A199" s="4" t="str">
        <f>EB[[#This Row],[unit]] &amp; "#" &amp; EB[[#This Row],[indic_nrg]] &amp; "#" &amp; EB[[#This Row],[product]] &amp; "#" &amp; EB[[#This Row],[geo]]</f>
        <v>GWH#22_108922#6000#CZ</v>
      </c>
      <c r="B199" s="4" t="str">
        <f>VLOOKUP(EB[[#This Row],[product]],KS_DB[[product]:[KS]],5,FALSE)</f>
        <v>electricity</v>
      </c>
      <c r="C199" s="4" t="str">
        <f>VLOOKUP(EB[[#This Row],[product]],KS_DB[[product]:[KS]],6,FALSE)</f>
        <v>electricity</v>
      </c>
      <c r="D199" s="4">
        <f>VLOOKUP(EB[[#This Row],[product]],Carriers[],4,FALSE)</f>
        <v>1</v>
      </c>
      <c r="E199" s="4" t="str">
        <f>VLOOKUP(EB[[#This Row],[indic_nrg]],Indicators[],4,FALSE)</f>
        <v>55432</v>
      </c>
      <c r="F199" s="4" t="str">
        <f>IFERROR(VLOOKUP(EB[[#This Row],[Source_carrier]],KS_DB[[product]:[KS]],6,FALSE),0)</f>
        <v>biomass</v>
      </c>
      <c r="G199" s="4" t="s">
        <v>135</v>
      </c>
      <c r="H199" s="4" t="s">
        <v>531</v>
      </c>
      <c r="I199" s="4" t="s">
        <v>127</v>
      </c>
      <c r="J199" s="4" t="s">
        <v>37</v>
      </c>
      <c r="K199" s="4" t="s">
        <v>532</v>
      </c>
      <c r="L199" s="4" t="s">
        <v>138</v>
      </c>
      <c r="M199" s="4" t="s">
        <v>128</v>
      </c>
      <c r="N199" s="4" t="s">
        <v>41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5</v>
      </c>
      <c r="Z199" s="4">
        <v>5</v>
      </c>
      <c r="AA199" s="4">
        <v>6</v>
      </c>
      <c r="AB199" s="4">
        <v>6</v>
      </c>
      <c r="AC199" s="4">
        <v>6</v>
      </c>
      <c r="AD199" s="4">
        <v>6</v>
      </c>
      <c r="AE199" s="4">
        <v>7</v>
      </c>
      <c r="AF199" s="4">
        <v>8</v>
      </c>
      <c r="AG199" s="4">
        <v>8</v>
      </c>
      <c r="AH199" s="4">
        <v>7</v>
      </c>
      <c r="AI199" s="4">
        <v>8</v>
      </c>
      <c r="AJ199" s="4">
        <v>9</v>
      </c>
      <c r="AK199" s="4">
        <v>10</v>
      </c>
      <c r="AL199" s="4">
        <v>8</v>
      </c>
      <c r="AM199" s="4">
        <v>10</v>
      </c>
      <c r="AN199" s="4">
        <v>10</v>
      </c>
    </row>
    <row r="200" spans="1:40" ht="15" hidden="1" customHeight="1" x14ac:dyDescent="0.25">
      <c r="A200" s="4" t="str">
        <f>EB[[#This Row],[unit]] &amp; "#" &amp; EB[[#This Row],[indic_nrg]] &amp; "#" &amp; EB[[#This Row],[product]] &amp; "#" &amp; EB[[#This Row],[geo]]</f>
        <v>GWH#22_108923#6000#CZ</v>
      </c>
      <c r="B200" s="4" t="str">
        <f>VLOOKUP(EB[[#This Row],[product]],KS_DB[[product]:[KS]],5,FALSE)</f>
        <v>electricity</v>
      </c>
      <c r="C200" s="4" t="str">
        <f>VLOOKUP(EB[[#This Row],[product]],KS_DB[[product]:[KS]],6,FALSE)</f>
        <v>electricity</v>
      </c>
      <c r="D200" s="4">
        <f>VLOOKUP(EB[[#This Row],[product]],Carriers[],4,FALSE)</f>
        <v>1</v>
      </c>
      <c r="E200" s="4" t="str">
        <f>VLOOKUP(EB[[#This Row],[indic_nrg]],Indicators[],4,FALSE)</f>
        <v>55432</v>
      </c>
      <c r="F200" s="4" t="str">
        <f>IFERROR(VLOOKUP(EB[[#This Row],[Source_carrier]],KS_DB[[product]:[KS]],6,FALSE),0)</f>
        <v>biomass</v>
      </c>
      <c r="G200" s="4" t="s">
        <v>135</v>
      </c>
      <c r="H200" s="4" t="s">
        <v>533</v>
      </c>
      <c r="I200" s="4" t="s">
        <v>127</v>
      </c>
      <c r="J200" s="4" t="s">
        <v>37</v>
      </c>
      <c r="K200" s="4" t="s">
        <v>534</v>
      </c>
      <c r="L200" s="4" t="s">
        <v>138</v>
      </c>
      <c r="M200" s="4" t="s">
        <v>128</v>
      </c>
      <c r="N200" s="4" t="s">
        <v>41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</row>
    <row r="201" spans="1:40" ht="15" hidden="1" customHeight="1" x14ac:dyDescent="0.25">
      <c r="A201" s="4" t="str">
        <f>EB[[#This Row],[unit]] &amp; "#" &amp; EB[[#This Row],[indic_nrg]] &amp; "#" &amp; EB[[#This Row],[product]] &amp; "#" &amp; EB[[#This Row],[geo]]</f>
        <v>GWH#22_108924#6000#CZ</v>
      </c>
      <c r="B201" s="4" t="str">
        <f>VLOOKUP(EB[[#This Row],[product]],KS_DB[[product]:[KS]],5,FALSE)</f>
        <v>electricity</v>
      </c>
      <c r="C201" s="4" t="str">
        <f>VLOOKUP(EB[[#This Row],[product]],KS_DB[[product]:[KS]],6,FALSE)</f>
        <v>electricity</v>
      </c>
      <c r="D201" s="4">
        <f>VLOOKUP(EB[[#This Row],[product]],Carriers[],4,FALSE)</f>
        <v>1</v>
      </c>
      <c r="E201" s="4" t="str">
        <f>VLOOKUP(EB[[#This Row],[indic_nrg]],Indicators[],4,FALSE)</f>
        <v>55432</v>
      </c>
      <c r="F201" s="4" t="str">
        <f>IFERROR(VLOOKUP(EB[[#This Row],[Source_carrier]],KS_DB[[product]:[KS]],6,FALSE),0)</f>
        <v>biomass</v>
      </c>
      <c r="G201" s="4" t="s">
        <v>135</v>
      </c>
      <c r="H201" s="4" t="s">
        <v>535</v>
      </c>
      <c r="I201" s="4" t="s">
        <v>127</v>
      </c>
      <c r="J201" s="4" t="s">
        <v>37</v>
      </c>
      <c r="K201" s="4" t="s">
        <v>536</v>
      </c>
      <c r="L201" s="4" t="s">
        <v>138</v>
      </c>
      <c r="M201" s="4" t="s">
        <v>128</v>
      </c>
      <c r="N201" s="4" t="s">
        <v>41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1</v>
      </c>
      <c r="Z201" s="4">
        <v>0</v>
      </c>
      <c r="AA201" s="4">
        <v>1</v>
      </c>
      <c r="AB201" s="4">
        <v>1</v>
      </c>
      <c r="AC201" s="4">
        <v>1</v>
      </c>
      <c r="AD201" s="4">
        <v>1</v>
      </c>
      <c r="AE201" s="4">
        <v>0</v>
      </c>
      <c r="AF201" s="4">
        <v>0</v>
      </c>
      <c r="AG201" s="4">
        <v>0</v>
      </c>
      <c r="AH201" s="4">
        <v>0</v>
      </c>
      <c r="AI201" s="4">
        <v>16</v>
      </c>
      <c r="AJ201" s="4">
        <v>51</v>
      </c>
      <c r="AK201" s="4">
        <v>48</v>
      </c>
      <c r="AL201" s="4">
        <v>47</v>
      </c>
      <c r="AM201" s="4">
        <v>49</v>
      </c>
      <c r="AN201" s="4">
        <v>48</v>
      </c>
    </row>
    <row r="202" spans="1:40" ht="15" hidden="1" customHeight="1" x14ac:dyDescent="0.25">
      <c r="A202" s="4" t="str">
        <f>EB[[#This Row],[unit]] &amp; "#" &amp; EB[[#This Row],[indic_nrg]] &amp; "#" &amp; EB[[#This Row],[product]] &amp; "#" &amp; EB[[#This Row],[geo]]</f>
        <v>GWH#22_108931#6000#CZ</v>
      </c>
      <c r="B202" s="4" t="str">
        <f>VLOOKUP(EB[[#This Row],[product]],KS_DB[[product]:[KS]],5,FALSE)</f>
        <v>electricity</v>
      </c>
      <c r="C202" s="4" t="str">
        <f>VLOOKUP(EB[[#This Row],[product]],KS_DB[[product]:[KS]],6,FALSE)</f>
        <v>electricity</v>
      </c>
      <c r="D202" s="4">
        <f>VLOOKUP(EB[[#This Row],[product]],Carriers[],4,FALSE)</f>
        <v>1</v>
      </c>
      <c r="E202" s="4" t="str">
        <f>VLOOKUP(EB[[#This Row],[indic_nrg]],Indicators[],4,FALSE)</f>
        <v>5541</v>
      </c>
      <c r="F202" s="4" t="str">
        <f>IFERROR(VLOOKUP(EB[[#This Row],[Source_carrier]],KS_DB[[product]:[KS]],6,FALSE),0)</f>
        <v>biomass</v>
      </c>
      <c r="G202" s="4" t="s">
        <v>135</v>
      </c>
      <c r="H202" s="4" t="s">
        <v>537</v>
      </c>
      <c r="I202" s="4" t="s">
        <v>127</v>
      </c>
      <c r="J202" s="4" t="s">
        <v>37</v>
      </c>
      <c r="K202" s="4" t="s">
        <v>538</v>
      </c>
      <c r="L202" s="4" t="s">
        <v>138</v>
      </c>
      <c r="M202" s="4" t="s">
        <v>128</v>
      </c>
      <c r="N202" s="4" t="s">
        <v>41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27</v>
      </c>
      <c r="U202" s="4">
        <v>66</v>
      </c>
      <c r="V202" s="4">
        <v>38</v>
      </c>
      <c r="W202" s="4">
        <v>80</v>
      </c>
      <c r="X202" s="4">
        <v>80</v>
      </c>
      <c r="Y202" s="4">
        <v>75</v>
      </c>
      <c r="Z202" s="4">
        <v>74</v>
      </c>
      <c r="AA202" s="4">
        <v>73</v>
      </c>
      <c r="AB202" s="4">
        <v>13</v>
      </c>
      <c r="AC202" s="4">
        <v>227</v>
      </c>
      <c r="AD202" s="4">
        <v>206</v>
      </c>
      <c r="AE202" s="4">
        <v>288</v>
      </c>
      <c r="AF202" s="4">
        <v>372</v>
      </c>
      <c r="AG202" s="4">
        <v>514</v>
      </c>
      <c r="AH202" s="4">
        <v>522</v>
      </c>
      <c r="AI202" s="4">
        <v>593</v>
      </c>
      <c r="AJ202" s="4">
        <v>747</v>
      </c>
      <c r="AK202" s="4">
        <v>467</v>
      </c>
      <c r="AL202" s="4">
        <v>6</v>
      </c>
      <c r="AM202" s="4">
        <v>23</v>
      </c>
      <c r="AN202" s="4">
        <v>4</v>
      </c>
    </row>
    <row r="203" spans="1:40" ht="15" hidden="1" customHeight="1" x14ac:dyDescent="0.25">
      <c r="A203" s="4" t="str">
        <f>EB[[#This Row],[unit]] &amp; "#" &amp; EB[[#This Row],[indic_nrg]] &amp; "#" &amp; EB[[#This Row],[product]] &amp; "#" &amp; EB[[#This Row],[geo]]</f>
        <v>GWH#22_108932#6000#CZ</v>
      </c>
      <c r="B203" s="4" t="str">
        <f>VLOOKUP(EB[[#This Row],[product]],KS_DB[[product]:[KS]],5,FALSE)</f>
        <v>electricity</v>
      </c>
      <c r="C203" s="4" t="str">
        <f>VLOOKUP(EB[[#This Row],[product]],KS_DB[[product]:[KS]],6,FALSE)</f>
        <v>electricity</v>
      </c>
      <c r="D203" s="4">
        <f>VLOOKUP(EB[[#This Row],[product]],Carriers[],4,FALSE)</f>
        <v>1</v>
      </c>
      <c r="E203" s="4" t="str">
        <f>VLOOKUP(EB[[#This Row],[indic_nrg]],Indicators[],4,FALSE)</f>
        <v>5541</v>
      </c>
      <c r="F203" s="4" t="str">
        <f>IFERROR(VLOOKUP(EB[[#This Row],[Source_carrier]],KS_DB[[product]:[KS]],6,FALSE),0)</f>
        <v>biomass</v>
      </c>
      <c r="G203" s="4" t="s">
        <v>135</v>
      </c>
      <c r="H203" s="4" t="s">
        <v>539</v>
      </c>
      <c r="I203" s="4" t="s">
        <v>127</v>
      </c>
      <c r="J203" s="4" t="s">
        <v>37</v>
      </c>
      <c r="K203" s="4" t="s">
        <v>540</v>
      </c>
      <c r="L203" s="4" t="s">
        <v>138</v>
      </c>
      <c r="M203" s="4" t="s">
        <v>128</v>
      </c>
      <c r="N203" s="4" t="s">
        <v>41</v>
      </c>
      <c r="O203" s="4">
        <v>0</v>
      </c>
      <c r="P203" s="4">
        <v>0</v>
      </c>
      <c r="Q203" s="4">
        <v>0</v>
      </c>
      <c r="R203" s="4">
        <v>11</v>
      </c>
      <c r="S203" s="4">
        <v>12</v>
      </c>
      <c r="T203" s="4">
        <v>16</v>
      </c>
      <c r="U203" s="4">
        <v>17</v>
      </c>
      <c r="V203" s="4">
        <v>34</v>
      </c>
      <c r="W203" s="4">
        <v>97</v>
      </c>
      <c r="X203" s="4">
        <v>232</v>
      </c>
      <c r="Y203" s="4">
        <v>62</v>
      </c>
      <c r="Z203" s="4">
        <v>66</v>
      </c>
      <c r="AA203" s="4">
        <v>60</v>
      </c>
      <c r="AB203" s="4">
        <v>228</v>
      </c>
      <c r="AC203" s="4">
        <v>198</v>
      </c>
      <c r="AD203" s="4">
        <v>14</v>
      </c>
      <c r="AE203" s="4">
        <v>13</v>
      </c>
      <c r="AF203" s="4">
        <v>30</v>
      </c>
      <c r="AG203" s="4">
        <v>67</v>
      </c>
      <c r="AH203" s="4">
        <v>284</v>
      </c>
      <c r="AI203" s="4">
        <v>298</v>
      </c>
      <c r="AJ203" s="4">
        <v>286</v>
      </c>
      <c r="AK203" s="4">
        <v>678</v>
      </c>
      <c r="AL203" s="4">
        <v>915</v>
      </c>
      <c r="AM203" s="4">
        <v>995</v>
      </c>
      <c r="AN203" s="4">
        <v>1167</v>
      </c>
    </row>
    <row r="204" spans="1:40" ht="15" hidden="1" customHeight="1" x14ac:dyDescent="0.25">
      <c r="A204" s="4" t="str">
        <f>EB[[#This Row],[unit]] &amp; "#" &amp; EB[[#This Row],[indic_nrg]] &amp; "#" &amp; EB[[#This Row],[product]] &amp; "#" &amp; EB[[#This Row],[geo]]</f>
        <v>GWH#22_108933#6000#CZ</v>
      </c>
      <c r="B204" s="4" t="str">
        <f>VLOOKUP(EB[[#This Row],[product]],KS_DB[[product]:[KS]],5,FALSE)</f>
        <v>electricity</v>
      </c>
      <c r="C204" s="4" t="str">
        <f>VLOOKUP(EB[[#This Row],[product]],KS_DB[[product]:[KS]],6,FALSE)</f>
        <v>electricity</v>
      </c>
      <c r="D204" s="4">
        <f>VLOOKUP(EB[[#This Row],[product]],Carriers[],4,FALSE)</f>
        <v>1</v>
      </c>
      <c r="E204" s="4" t="str">
        <f>VLOOKUP(EB[[#This Row],[indic_nrg]],Indicators[],4,FALSE)</f>
        <v>5541</v>
      </c>
      <c r="F204" s="4" t="str">
        <f>IFERROR(VLOOKUP(EB[[#This Row],[Source_carrier]],KS_DB[[product]:[KS]],6,FALSE),0)</f>
        <v>biomass</v>
      </c>
      <c r="G204" s="4" t="s">
        <v>135</v>
      </c>
      <c r="H204" s="4" t="s">
        <v>541</v>
      </c>
      <c r="I204" s="4" t="s">
        <v>127</v>
      </c>
      <c r="J204" s="4" t="s">
        <v>37</v>
      </c>
      <c r="K204" s="4" t="s">
        <v>542</v>
      </c>
      <c r="L204" s="4" t="s">
        <v>138</v>
      </c>
      <c r="M204" s="4" t="s">
        <v>128</v>
      </c>
      <c r="N204" s="4" t="s">
        <v>41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</v>
      </c>
      <c r="X204" s="4">
        <v>45</v>
      </c>
      <c r="Y204" s="4">
        <v>60</v>
      </c>
      <c r="Z204" s="4">
        <v>67</v>
      </c>
      <c r="AA204" s="4">
        <v>65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1</v>
      </c>
      <c r="AJ204" s="4">
        <v>10</v>
      </c>
      <c r="AK204" s="4">
        <v>1</v>
      </c>
      <c r="AL204" s="4">
        <v>9</v>
      </c>
      <c r="AM204" s="4">
        <v>31</v>
      </c>
      <c r="AN204" s="4">
        <v>45</v>
      </c>
    </row>
    <row r="205" spans="1:40" ht="15" hidden="1" customHeight="1" x14ac:dyDescent="0.25">
      <c r="A205" s="4" t="str">
        <f>EB[[#This Row],[unit]] &amp; "#" &amp; EB[[#This Row],[indic_nrg]] &amp; "#" &amp; EB[[#This Row],[product]] &amp; "#" &amp; EB[[#This Row],[geo]]</f>
        <v>GWH#22_108934#6000#CZ</v>
      </c>
      <c r="B205" s="4" t="str">
        <f>VLOOKUP(EB[[#This Row],[product]],KS_DB[[product]:[KS]],5,FALSE)</f>
        <v>electricity</v>
      </c>
      <c r="C205" s="4" t="str">
        <f>VLOOKUP(EB[[#This Row],[product]],KS_DB[[product]:[KS]],6,FALSE)</f>
        <v>electricity</v>
      </c>
      <c r="D205" s="4">
        <f>VLOOKUP(EB[[#This Row],[product]],Carriers[],4,FALSE)</f>
        <v>1</v>
      </c>
      <c r="E205" s="4" t="str">
        <f>VLOOKUP(EB[[#This Row],[indic_nrg]],Indicators[],4,FALSE)</f>
        <v>5541</v>
      </c>
      <c r="F205" s="4" t="str">
        <f>IFERROR(VLOOKUP(EB[[#This Row],[Source_carrier]],KS_DB[[product]:[KS]],6,FALSE),0)</f>
        <v>biomass</v>
      </c>
      <c r="G205" s="4" t="s">
        <v>135</v>
      </c>
      <c r="H205" s="4" t="s">
        <v>543</v>
      </c>
      <c r="I205" s="4" t="s">
        <v>127</v>
      </c>
      <c r="J205" s="4" t="s">
        <v>37</v>
      </c>
      <c r="K205" s="4" t="s">
        <v>544</v>
      </c>
      <c r="L205" s="4" t="s">
        <v>138</v>
      </c>
      <c r="M205" s="4" t="s">
        <v>128</v>
      </c>
      <c r="N205" s="4" t="s">
        <v>41</v>
      </c>
      <c r="O205" s="4">
        <v>0</v>
      </c>
      <c r="P205" s="4">
        <v>0</v>
      </c>
      <c r="Q205" s="4">
        <v>0</v>
      </c>
      <c r="R205" s="4">
        <v>33</v>
      </c>
      <c r="S205" s="4">
        <v>170</v>
      </c>
      <c r="T205" s="4">
        <v>259</v>
      </c>
      <c r="U205" s="4">
        <v>171</v>
      </c>
      <c r="V205" s="4">
        <v>272</v>
      </c>
      <c r="W205" s="4">
        <v>250</v>
      </c>
      <c r="X205" s="4">
        <v>171</v>
      </c>
      <c r="Y205" s="4">
        <v>185</v>
      </c>
      <c r="Z205" s="4">
        <v>174</v>
      </c>
      <c r="AA205" s="4">
        <v>169</v>
      </c>
      <c r="AB205" s="4">
        <v>132</v>
      </c>
      <c r="AC205" s="4">
        <v>139</v>
      </c>
      <c r="AD205" s="4">
        <v>340</v>
      </c>
      <c r="AE205" s="4">
        <v>430</v>
      </c>
      <c r="AF205" s="4">
        <v>566</v>
      </c>
      <c r="AG205" s="4">
        <v>590</v>
      </c>
      <c r="AH205" s="4">
        <v>590</v>
      </c>
      <c r="AI205" s="4">
        <v>600</v>
      </c>
      <c r="AJ205" s="4">
        <v>643</v>
      </c>
      <c r="AK205" s="4">
        <v>671</v>
      </c>
      <c r="AL205" s="4">
        <v>753</v>
      </c>
      <c r="AM205" s="4">
        <v>943</v>
      </c>
      <c r="AN205" s="4">
        <v>876</v>
      </c>
    </row>
    <row r="206" spans="1:40" ht="15" hidden="1" customHeight="1" x14ac:dyDescent="0.25">
      <c r="A206" s="4" t="str">
        <f>EB[[#This Row],[unit]] &amp; "#" &amp; EB[[#This Row],[indic_nrg]] &amp; "#" &amp; EB[[#This Row],[product]] &amp; "#" &amp; EB[[#This Row],[geo]]</f>
        <v>GWH#22_108941#6000#CZ</v>
      </c>
      <c r="B206" s="4" t="str">
        <f>VLOOKUP(EB[[#This Row],[product]],KS_DB[[product]:[KS]],5,FALSE)</f>
        <v>electricity</v>
      </c>
      <c r="C206" s="4" t="str">
        <f>VLOOKUP(EB[[#This Row],[product]],KS_DB[[product]:[KS]],6,FALSE)</f>
        <v>electricity</v>
      </c>
      <c r="D206" s="4">
        <f>VLOOKUP(EB[[#This Row],[product]],Carriers[],4,FALSE)</f>
        <v>1</v>
      </c>
      <c r="E206" s="4" t="str">
        <f>VLOOKUP(EB[[#This Row],[indic_nrg]],Indicators[],4,FALSE)</f>
        <v>5542</v>
      </c>
      <c r="F206" s="4" t="str">
        <f>IFERROR(VLOOKUP(EB[[#This Row],[Source_carrier]],KS_DB[[product]:[KS]],6,FALSE),0)</f>
        <v>biomass</v>
      </c>
      <c r="G206" s="4" t="s">
        <v>135</v>
      </c>
      <c r="H206" s="4" t="s">
        <v>545</v>
      </c>
      <c r="I206" s="4" t="s">
        <v>127</v>
      </c>
      <c r="J206" s="4" t="s">
        <v>37</v>
      </c>
      <c r="K206" s="4" t="s">
        <v>546</v>
      </c>
      <c r="L206" s="4" t="s">
        <v>138</v>
      </c>
      <c r="M206" s="4" t="s">
        <v>128</v>
      </c>
      <c r="N206" s="4" t="s">
        <v>41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5</v>
      </c>
      <c r="AD206" s="4">
        <v>18</v>
      </c>
      <c r="AE206" s="4">
        <v>26</v>
      </c>
      <c r="AF206" s="4">
        <v>31</v>
      </c>
      <c r="AG206" s="4">
        <v>34</v>
      </c>
      <c r="AH206" s="4">
        <v>35</v>
      </c>
      <c r="AI206" s="4">
        <v>26</v>
      </c>
      <c r="AJ206" s="4">
        <v>31</v>
      </c>
      <c r="AK206" s="4">
        <v>28</v>
      </c>
      <c r="AL206" s="4">
        <v>32</v>
      </c>
      <c r="AM206" s="4">
        <v>30</v>
      </c>
      <c r="AN206" s="4">
        <v>27</v>
      </c>
    </row>
    <row r="207" spans="1:40" ht="15" hidden="1" customHeight="1" x14ac:dyDescent="0.25">
      <c r="A207" s="4" t="str">
        <f>EB[[#This Row],[unit]] &amp; "#" &amp; EB[[#This Row],[indic_nrg]] &amp; "#" &amp; EB[[#This Row],[product]] &amp; "#" &amp; EB[[#This Row],[geo]]</f>
        <v>GWH#22_108942#6000#CZ</v>
      </c>
      <c r="B207" s="4" t="str">
        <f>VLOOKUP(EB[[#This Row],[product]],KS_DB[[product]:[KS]],5,FALSE)</f>
        <v>electricity</v>
      </c>
      <c r="C207" s="4" t="str">
        <f>VLOOKUP(EB[[#This Row],[product]],KS_DB[[product]:[KS]],6,FALSE)</f>
        <v>electricity</v>
      </c>
      <c r="D207" s="4">
        <f>VLOOKUP(EB[[#This Row],[product]],Carriers[],4,FALSE)</f>
        <v>1</v>
      </c>
      <c r="E207" s="4" t="str">
        <f>VLOOKUP(EB[[#This Row],[indic_nrg]],Indicators[],4,FALSE)</f>
        <v>5542</v>
      </c>
      <c r="F207" s="4" t="str">
        <f>IFERROR(VLOOKUP(EB[[#This Row],[Source_carrier]],KS_DB[[product]:[KS]],6,FALSE),0)</f>
        <v>biomass</v>
      </c>
      <c r="G207" s="4" t="s">
        <v>135</v>
      </c>
      <c r="H207" s="4" t="s">
        <v>547</v>
      </c>
      <c r="I207" s="4" t="s">
        <v>127</v>
      </c>
      <c r="J207" s="4" t="s">
        <v>37</v>
      </c>
      <c r="K207" s="4" t="s">
        <v>548</v>
      </c>
      <c r="L207" s="4" t="s">
        <v>138</v>
      </c>
      <c r="M207" s="4" t="s">
        <v>128</v>
      </c>
      <c r="N207" s="4" t="s">
        <v>41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21</v>
      </c>
      <c r="W207" s="4">
        <v>14</v>
      </c>
      <c r="X207" s="4">
        <v>14</v>
      </c>
      <c r="Y207" s="4">
        <v>9</v>
      </c>
      <c r="Z207" s="4">
        <v>10</v>
      </c>
      <c r="AA207" s="4">
        <v>8</v>
      </c>
      <c r="AB207" s="4">
        <v>3</v>
      </c>
      <c r="AC207" s="4">
        <v>2</v>
      </c>
      <c r="AD207" s="4">
        <v>3</v>
      </c>
      <c r="AE207" s="4">
        <v>2</v>
      </c>
      <c r="AF207" s="4">
        <v>10</v>
      </c>
      <c r="AG207" s="4">
        <v>16</v>
      </c>
      <c r="AH207" s="4">
        <v>14</v>
      </c>
      <c r="AI207" s="4">
        <v>20</v>
      </c>
      <c r="AJ207" s="4">
        <v>21</v>
      </c>
      <c r="AK207" s="4">
        <v>30</v>
      </c>
      <c r="AL207" s="4">
        <v>47</v>
      </c>
      <c r="AM207" s="4">
        <v>58</v>
      </c>
      <c r="AN207" s="4">
        <v>73</v>
      </c>
    </row>
    <row r="208" spans="1:40" ht="15" hidden="1" customHeight="1" x14ac:dyDescent="0.25">
      <c r="A208" s="4" t="str">
        <f>EB[[#This Row],[unit]] &amp; "#" &amp; EB[[#This Row],[indic_nrg]] &amp; "#" &amp; EB[[#This Row],[product]] &amp; "#" &amp; EB[[#This Row],[geo]]</f>
        <v>GWH#22_108943#6000#CZ</v>
      </c>
      <c r="B208" s="4" t="str">
        <f>VLOOKUP(EB[[#This Row],[product]],KS_DB[[product]:[KS]],5,FALSE)</f>
        <v>electricity</v>
      </c>
      <c r="C208" s="4" t="str">
        <f>VLOOKUP(EB[[#This Row],[product]],KS_DB[[product]:[KS]],6,FALSE)</f>
        <v>electricity</v>
      </c>
      <c r="D208" s="4">
        <f>VLOOKUP(EB[[#This Row],[product]],Carriers[],4,FALSE)</f>
        <v>1</v>
      </c>
      <c r="E208" s="4" t="str">
        <f>VLOOKUP(EB[[#This Row],[indic_nrg]],Indicators[],4,FALSE)</f>
        <v>5542</v>
      </c>
      <c r="F208" s="4" t="str">
        <f>IFERROR(VLOOKUP(EB[[#This Row],[Source_carrier]],KS_DB[[product]:[KS]],6,FALSE),0)</f>
        <v>biomass</v>
      </c>
      <c r="G208" s="4" t="s">
        <v>135</v>
      </c>
      <c r="H208" s="4" t="s">
        <v>549</v>
      </c>
      <c r="I208" s="4" t="s">
        <v>127</v>
      </c>
      <c r="J208" s="4" t="s">
        <v>37</v>
      </c>
      <c r="K208" s="4" t="s">
        <v>550</v>
      </c>
      <c r="L208" s="4" t="s">
        <v>138</v>
      </c>
      <c r="M208" s="4" t="s">
        <v>128</v>
      </c>
      <c r="N208" s="4" t="s">
        <v>41</v>
      </c>
      <c r="O208" s="4">
        <v>0</v>
      </c>
      <c r="P208" s="4">
        <v>0</v>
      </c>
      <c r="Q208" s="4">
        <v>0</v>
      </c>
      <c r="R208" s="4">
        <v>8</v>
      </c>
      <c r="S208" s="4">
        <v>21</v>
      </c>
      <c r="T208" s="4">
        <v>11</v>
      </c>
      <c r="U208" s="4">
        <v>7</v>
      </c>
      <c r="V208" s="4">
        <v>40</v>
      </c>
      <c r="W208" s="4">
        <v>46</v>
      </c>
      <c r="X208" s="4">
        <v>32</v>
      </c>
      <c r="Y208" s="4">
        <v>27</v>
      </c>
      <c r="Z208" s="4">
        <v>30</v>
      </c>
      <c r="AA208" s="4">
        <v>29</v>
      </c>
      <c r="AB208" s="4">
        <v>1</v>
      </c>
      <c r="AC208" s="4">
        <v>32</v>
      </c>
      <c r="AD208" s="4">
        <v>35</v>
      </c>
      <c r="AE208" s="4">
        <v>38</v>
      </c>
      <c r="AF208" s="4">
        <v>39</v>
      </c>
      <c r="AG208" s="4">
        <v>29</v>
      </c>
      <c r="AH208" s="4">
        <v>27</v>
      </c>
      <c r="AI208" s="4">
        <v>27</v>
      </c>
      <c r="AJ208" s="4">
        <v>29</v>
      </c>
      <c r="AK208" s="4">
        <v>28</v>
      </c>
      <c r="AL208" s="4">
        <v>23</v>
      </c>
      <c r="AM208" s="4">
        <v>26</v>
      </c>
      <c r="AN208" s="4">
        <v>24</v>
      </c>
    </row>
    <row r="209" spans="1:40" ht="15" hidden="1" customHeight="1" x14ac:dyDescent="0.25">
      <c r="A209" s="4" t="str">
        <f>EB[[#This Row],[unit]] &amp; "#" &amp; EB[[#This Row],[indic_nrg]] &amp; "#" &amp; EB[[#This Row],[product]] &amp; "#" &amp; EB[[#This Row],[geo]]</f>
        <v>GWH#22_108944#6000#CZ</v>
      </c>
      <c r="B209" s="4" t="str">
        <f>VLOOKUP(EB[[#This Row],[product]],KS_DB[[product]:[KS]],5,FALSE)</f>
        <v>electricity</v>
      </c>
      <c r="C209" s="4" t="str">
        <f>VLOOKUP(EB[[#This Row],[product]],KS_DB[[product]:[KS]],6,FALSE)</f>
        <v>electricity</v>
      </c>
      <c r="D209" s="4">
        <f>VLOOKUP(EB[[#This Row],[product]],Carriers[],4,FALSE)</f>
        <v>1</v>
      </c>
      <c r="E209" s="4" t="str">
        <f>VLOOKUP(EB[[#This Row],[indic_nrg]],Indicators[],4,FALSE)</f>
        <v>5542</v>
      </c>
      <c r="F209" s="4" t="str">
        <f>IFERROR(VLOOKUP(EB[[#This Row],[Source_carrier]],KS_DB[[product]:[KS]],6,FALSE),0)</f>
        <v>biomass</v>
      </c>
      <c r="G209" s="4" t="s">
        <v>135</v>
      </c>
      <c r="H209" s="4" t="s">
        <v>551</v>
      </c>
      <c r="I209" s="4" t="s">
        <v>127</v>
      </c>
      <c r="J209" s="4" t="s">
        <v>37</v>
      </c>
      <c r="K209" s="4" t="s">
        <v>552</v>
      </c>
      <c r="L209" s="4" t="s">
        <v>138</v>
      </c>
      <c r="M209" s="4" t="s">
        <v>128</v>
      </c>
      <c r="N209" s="4" t="s">
        <v>41</v>
      </c>
      <c r="O209" s="4">
        <v>0</v>
      </c>
      <c r="P209" s="4">
        <v>0</v>
      </c>
      <c r="Q209" s="4">
        <v>0</v>
      </c>
      <c r="R209" s="4">
        <v>109</v>
      </c>
      <c r="S209" s="4">
        <v>118</v>
      </c>
      <c r="T209" s="4">
        <v>92</v>
      </c>
      <c r="U209" s="4">
        <v>31</v>
      </c>
      <c r="V209" s="4">
        <v>89</v>
      </c>
      <c r="W209" s="4">
        <v>99</v>
      </c>
      <c r="X209" s="4">
        <v>102</v>
      </c>
      <c r="Y209" s="4">
        <v>99</v>
      </c>
      <c r="Z209" s="4">
        <v>93</v>
      </c>
      <c r="AA209" s="4">
        <v>90</v>
      </c>
      <c r="AB209" s="4">
        <v>104</v>
      </c>
      <c r="AC209" s="4">
        <v>99</v>
      </c>
      <c r="AD209" s="4">
        <v>104</v>
      </c>
      <c r="AE209" s="4">
        <v>111</v>
      </c>
      <c r="AF209" s="4">
        <v>135</v>
      </c>
      <c r="AG209" s="4">
        <v>188</v>
      </c>
      <c r="AH209" s="4">
        <v>365</v>
      </c>
      <c r="AI209" s="4">
        <v>562</v>
      </c>
      <c r="AJ209" s="4">
        <v>849</v>
      </c>
      <c r="AK209" s="4">
        <v>1382</v>
      </c>
      <c r="AL209" s="4">
        <v>2192</v>
      </c>
      <c r="AM209" s="4">
        <v>2469</v>
      </c>
      <c r="AN209" s="4">
        <v>2487</v>
      </c>
    </row>
    <row r="210" spans="1:40" ht="15" hidden="1" customHeight="1" x14ac:dyDescent="0.25">
      <c r="A210" s="4" t="str">
        <f>EB[[#This Row],[unit]] &amp; "#" &amp; EB[[#This Row],[indic_nrg]] &amp; "#" &amp; EB[[#This Row],[product]] &amp; "#" &amp; EB[[#This Row],[geo]]</f>
        <v>GWH#22_108951#6000#CZ</v>
      </c>
      <c r="B210" s="4" t="str">
        <f>VLOOKUP(EB[[#This Row],[product]],KS_DB[[product]:[KS]],5,FALSE)</f>
        <v>electricity</v>
      </c>
      <c r="C210" s="4" t="str">
        <f>VLOOKUP(EB[[#This Row],[product]],KS_DB[[product]:[KS]],6,FALSE)</f>
        <v>electricity</v>
      </c>
      <c r="D210" s="4">
        <f>VLOOKUP(EB[[#This Row],[product]],Carriers[],4,FALSE)</f>
        <v>1</v>
      </c>
      <c r="E210" s="4" t="str">
        <f>VLOOKUP(EB[[#This Row],[indic_nrg]],Indicators[],4,FALSE)</f>
        <v>5547</v>
      </c>
      <c r="F210" s="4" t="str">
        <f>IFERROR(VLOOKUP(EB[[#This Row],[Source_carrier]],KS_DB[[product]:[KS]],6,FALSE),0)</f>
        <v>biomass</v>
      </c>
      <c r="G210" s="4" t="s">
        <v>135</v>
      </c>
      <c r="H210" s="4" t="s">
        <v>553</v>
      </c>
      <c r="I210" s="4" t="s">
        <v>127</v>
      </c>
      <c r="J210" s="4" t="s">
        <v>37</v>
      </c>
      <c r="K210" s="4" t="s">
        <v>554</v>
      </c>
      <c r="L210" s="4" t="s">
        <v>138</v>
      </c>
      <c r="M210" s="4" t="s">
        <v>128</v>
      </c>
      <c r="N210" s="4" t="s">
        <v>41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</row>
    <row r="211" spans="1:40" ht="15" hidden="1" customHeight="1" x14ac:dyDescent="0.25">
      <c r="A211" s="4" t="str">
        <f>EB[[#This Row],[unit]] &amp; "#" &amp; EB[[#This Row],[indic_nrg]] &amp; "#" &amp; EB[[#This Row],[product]] &amp; "#" &amp; EB[[#This Row],[geo]]</f>
        <v>GWH#22_108952#6000#CZ</v>
      </c>
      <c r="B211" s="4" t="str">
        <f>VLOOKUP(EB[[#This Row],[product]],KS_DB[[product]:[KS]],5,FALSE)</f>
        <v>electricity</v>
      </c>
      <c r="C211" s="4" t="str">
        <f>VLOOKUP(EB[[#This Row],[product]],KS_DB[[product]:[KS]],6,FALSE)</f>
        <v>electricity</v>
      </c>
      <c r="D211" s="4">
        <f>VLOOKUP(EB[[#This Row],[product]],Carriers[],4,FALSE)</f>
        <v>1</v>
      </c>
      <c r="E211" s="4" t="str">
        <f>VLOOKUP(EB[[#This Row],[indic_nrg]],Indicators[],4,FALSE)</f>
        <v>5547</v>
      </c>
      <c r="F211" s="4" t="str">
        <f>IFERROR(VLOOKUP(EB[[#This Row],[Source_carrier]],KS_DB[[product]:[KS]],6,FALSE),0)</f>
        <v>biomass</v>
      </c>
      <c r="G211" s="4" t="s">
        <v>135</v>
      </c>
      <c r="H211" s="4" t="s">
        <v>555</v>
      </c>
      <c r="I211" s="4" t="s">
        <v>127</v>
      </c>
      <c r="J211" s="4" t="s">
        <v>37</v>
      </c>
      <c r="K211" s="4" t="s">
        <v>556</v>
      </c>
      <c r="L211" s="4" t="s">
        <v>138</v>
      </c>
      <c r="M211" s="4" t="s">
        <v>128</v>
      </c>
      <c r="N211" s="4" t="s">
        <v>41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</row>
    <row r="212" spans="1:40" ht="15" hidden="1" customHeight="1" x14ac:dyDescent="0.25">
      <c r="A212" s="4" t="str">
        <f>EB[[#This Row],[unit]] &amp; "#" &amp; EB[[#This Row],[indic_nrg]] &amp; "#" &amp; EB[[#This Row],[product]] &amp; "#" &amp; EB[[#This Row],[geo]]</f>
        <v>GWH#22_108953#6000#CZ</v>
      </c>
      <c r="B212" s="4" t="str">
        <f>VLOOKUP(EB[[#This Row],[product]],KS_DB[[product]:[KS]],5,FALSE)</f>
        <v>electricity</v>
      </c>
      <c r="C212" s="4" t="str">
        <f>VLOOKUP(EB[[#This Row],[product]],KS_DB[[product]:[KS]],6,FALSE)</f>
        <v>electricity</v>
      </c>
      <c r="D212" s="4">
        <f>VLOOKUP(EB[[#This Row],[product]],Carriers[],4,FALSE)</f>
        <v>1</v>
      </c>
      <c r="E212" s="4" t="str">
        <f>VLOOKUP(EB[[#This Row],[indic_nrg]],Indicators[],4,FALSE)</f>
        <v>5547</v>
      </c>
      <c r="F212" s="4" t="str">
        <f>IFERROR(VLOOKUP(EB[[#This Row],[Source_carrier]],KS_DB[[product]:[KS]],6,FALSE),0)</f>
        <v>biomass</v>
      </c>
      <c r="G212" s="4" t="s">
        <v>135</v>
      </c>
      <c r="H212" s="4" t="s">
        <v>557</v>
      </c>
      <c r="I212" s="4" t="s">
        <v>127</v>
      </c>
      <c r="J212" s="4" t="s">
        <v>37</v>
      </c>
      <c r="K212" s="4" t="s">
        <v>558</v>
      </c>
      <c r="L212" s="4" t="s">
        <v>138</v>
      </c>
      <c r="M212" s="4" t="s">
        <v>128</v>
      </c>
      <c r="N212" s="4" t="s">
        <v>41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</row>
    <row r="213" spans="1:40" ht="15" hidden="1" customHeight="1" x14ac:dyDescent="0.25">
      <c r="A213" s="4" t="str">
        <f>EB[[#This Row],[unit]] &amp; "#" &amp; EB[[#This Row],[indic_nrg]] &amp; "#" &amp; EB[[#This Row],[product]] &amp; "#" &amp; EB[[#This Row],[geo]]</f>
        <v>GWH#22_108954#6000#CZ</v>
      </c>
      <c r="B213" s="4" t="str">
        <f>VLOOKUP(EB[[#This Row],[product]],KS_DB[[product]:[KS]],5,FALSE)</f>
        <v>electricity</v>
      </c>
      <c r="C213" s="4" t="str">
        <f>VLOOKUP(EB[[#This Row],[product]],KS_DB[[product]:[KS]],6,FALSE)</f>
        <v>electricity</v>
      </c>
      <c r="D213" s="4">
        <f>VLOOKUP(EB[[#This Row],[product]],Carriers[],4,FALSE)</f>
        <v>1</v>
      </c>
      <c r="E213" s="4" t="str">
        <f>VLOOKUP(EB[[#This Row],[indic_nrg]],Indicators[],4,FALSE)</f>
        <v>5547</v>
      </c>
      <c r="F213" s="4" t="str">
        <f>IFERROR(VLOOKUP(EB[[#This Row],[Source_carrier]],KS_DB[[product]:[KS]],6,FALSE),0)</f>
        <v>biomass</v>
      </c>
      <c r="G213" s="4" t="s">
        <v>135</v>
      </c>
      <c r="H213" s="4" t="s">
        <v>559</v>
      </c>
      <c r="I213" s="4" t="s">
        <v>127</v>
      </c>
      <c r="J213" s="4" t="s">
        <v>37</v>
      </c>
      <c r="K213" s="4" t="s">
        <v>560</v>
      </c>
      <c r="L213" s="4" t="s">
        <v>138</v>
      </c>
      <c r="M213" s="4" t="s">
        <v>128</v>
      </c>
      <c r="N213" s="4" t="s">
        <v>41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</row>
    <row r="214" spans="1:40" ht="15" hidden="1" customHeight="1" x14ac:dyDescent="0.25">
      <c r="A214" s="4" t="str">
        <f>EB[[#This Row],[unit]] &amp; "#" &amp; EB[[#This Row],[indic_nrg]] &amp; "#" &amp; EB[[#This Row],[product]] &amp; "#" &amp; EB[[#This Row],[geo]]</f>
        <v>GWH#22_108971#6000#CZ</v>
      </c>
      <c r="B214" s="4" t="str">
        <f>VLOOKUP(EB[[#This Row],[product]],KS_DB[[product]:[KS]],5,FALSE)</f>
        <v>electricity</v>
      </c>
      <c r="C214" s="4" t="str">
        <f>VLOOKUP(EB[[#This Row],[product]],KS_DB[[product]:[KS]],6,FALSE)</f>
        <v>electricity</v>
      </c>
      <c r="D214" s="4">
        <f>VLOOKUP(EB[[#This Row],[product]],Carriers[],4,FALSE)</f>
        <v>1</v>
      </c>
      <c r="E214" s="4" t="str">
        <f>VLOOKUP(EB[[#This Row],[indic_nrg]],Indicators[],4,FALSE)</f>
        <v>5548</v>
      </c>
      <c r="F214" s="4" t="str">
        <f>IFERROR(VLOOKUP(EB[[#This Row],[Source_carrier]],KS_DB[[product]:[KS]],6,FALSE),0)</f>
        <v>biomass</v>
      </c>
      <c r="G214" s="4" t="s">
        <v>135</v>
      </c>
      <c r="H214" s="4" t="s">
        <v>561</v>
      </c>
      <c r="I214" s="4" t="s">
        <v>127</v>
      </c>
      <c r="J214" s="4" t="s">
        <v>37</v>
      </c>
      <c r="K214" s="4" t="s">
        <v>562</v>
      </c>
      <c r="L214" s="4" t="s">
        <v>138</v>
      </c>
      <c r="M214" s="4" t="s">
        <v>128</v>
      </c>
      <c r="N214" s="4" t="s">
        <v>41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</row>
    <row r="215" spans="1:40" ht="15" hidden="1" customHeight="1" x14ac:dyDescent="0.25">
      <c r="A215" s="4" t="str">
        <f>EB[[#This Row],[unit]] &amp; "#" &amp; EB[[#This Row],[indic_nrg]] &amp; "#" &amp; EB[[#This Row],[product]] &amp; "#" &amp; EB[[#This Row],[geo]]</f>
        <v>GWH#22_108972#6000#CZ</v>
      </c>
      <c r="B215" s="4" t="str">
        <f>VLOOKUP(EB[[#This Row],[product]],KS_DB[[product]:[KS]],5,FALSE)</f>
        <v>electricity</v>
      </c>
      <c r="C215" s="4" t="str">
        <f>VLOOKUP(EB[[#This Row],[product]],KS_DB[[product]:[KS]],6,FALSE)</f>
        <v>electricity</v>
      </c>
      <c r="D215" s="4">
        <f>VLOOKUP(EB[[#This Row],[product]],Carriers[],4,FALSE)</f>
        <v>1</v>
      </c>
      <c r="E215" s="4" t="str">
        <f>VLOOKUP(EB[[#This Row],[indic_nrg]],Indicators[],4,FALSE)</f>
        <v>5548</v>
      </c>
      <c r="F215" s="4" t="str">
        <f>IFERROR(VLOOKUP(EB[[#This Row],[Source_carrier]],KS_DB[[product]:[KS]],6,FALSE),0)</f>
        <v>biomass</v>
      </c>
      <c r="G215" s="4" t="s">
        <v>135</v>
      </c>
      <c r="H215" s="4" t="s">
        <v>563</v>
      </c>
      <c r="I215" s="4" t="s">
        <v>127</v>
      </c>
      <c r="J215" s="4" t="s">
        <v>37</v>
      </c>
      <c r="K215" s="4" t="s">
        <v>564</v>
      </c>
      <c r="L215" s="4" t="s">
        <v>138</v>
      </c>
      <c r="M215" s="4" t="s">
        <v>128</v>
      </c>
      <c r="N215" s="4" t="s">
        <v>41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</row>
    <row r="216" spans="1:40" ht="15" hidden="1" customHeight="1" x14ac:dyDescent="0.25">
      <c r="A216" s="4" t="str">
        <f>EB[[#This Row],[unit]] &amp; "#" &amp; EB[[#This Row],[indic_nrg]] &amp; "#" &amp; EB[[#This Row],[product]] &amp; "#" &amp; EB[[#This Row],[geo]]</f>
        <v>GWH#22_108973#6000#CZ</v>
      </c>
      <c r="B216" s="4" t="str">
        <f>VLOOKUP(EB[[#This Row],[product]],KS_DB[[product]:[KS]],5,FALSE)</f>
        <v>electricity</v>
      </c>
      <c r="C216" s="4" t="str">
        <f>VLOOKUP(EB[[#This Row],[product]],KS_DB[[product]:[KS]],6,FALSE)</f>
        <v>electricity</v>
      </c>
      <c r="D216" s="4">
        <f>VLOOKUP(EB[[#This Row],[product]],Carriers[],4,FALSE)</f>
        <v>1</v>
      </c>
      <c r="E216" s="4" t="str">
        <f>VLOOKUP(EB[[#This Row],[indic_nrg]],Indicators[],4,FALSE)</f>
        <v>5548</v>
      </c>
      <c r="F216" s="4" t="str">
        <f>IFERROR(VLOOKUP(EB[[#This Row],[Source_carrier]],KS_DB[[product]:[KS]],6,FALSE),0)</f>
        <v>biomass</v>
      </c>
      <c r="G216" s="4" t="s">
        <v>135</v>
      </c>
      <c r="H216" s="4" t="s">
        <v>565</v>
      </c>
      <c r="I216" s="4" t="s">
        <v>127</v>
      </c>
      <c r="J216" s="4" t="s">
        <v>37</v>
      </c>
      <c r="K216" s="4" t="s">
        <v>566</v>
      </c>
      <c r="L216" s="4" t="s">
        <v>138</v>
      </c>
      <c r="M216" s="4" t="s">
        <v>128</v>
      </c>
      <c r="N216" s="4" t="s">
        <v>41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</row>
    <row r="217" spans="1:40" ht="15" hidden="1" customHeight="1" x14ac:dyDescent="0.25">
      <c r="A217" s="4" t="str">
        <f>EB[[#This Row],[unit]] &amp; "#" &amp; EB[[#This Row],[indic_nrg]] &amp; "#" &amp; EB[[#This Row],[product]] &amp; "#" &amp; EB[[#This Row],[geo]]</f>
        <v>GWH#22_108974#6000#CZ</v>
      </c>
      <c r="B217" s="4" t="str">
        <f>VLOOKUP(EB[[#This Row],[product]],KS_DB[[product]:[KS]],5,FALSE)</f>
        <v>electricity</v>
      </c>
      <c r="C217" s="4" t="str">
        <f>VLOOKUP(EB[[#This Row],[product]],KS_DB[[product]:[KS]],6,FALSE)</f>
        <v>electricity</v>
      </c>
      <c r="D217" s="4">
        <f>VLOOKUP(EB[[#This Row],[product]],Carriers[],4,FALSE)</f>
        <v>1</v>
      </c>
      <c r="E217" s="4" t="str">
        <f>VLOOKUP(EB[[#This Row],[indic_nrg]],Indicators[],4,FALSE)</f>
        <v>5548</v>
      </c>
      <c r="F217" s="4" t="str">
        <f>IFERROR(VLOOKUP(EB[[#This Row],[Source_carrier]],KS_DB[[product]:[KS]],6,FALSE),0)</f>
        <v>biomass</v>
      </c>
      <c r="G217" s="4" t="s">
        <v>135</v>
      </c>
      <c r="H217" s="4" t="s">
        <v>567</v>
      </c>
      <c r="I217" s="4" t="s">
        <v>127</v>
      </c>
      <c r="J217" s="4" t="s">
        <v>37</v>
      </c>
      <c r="K217" s="4" t="s">
        <v>568</v>
      </c>
      <c r="L217" s="4" t="s">
        <v>138</v>
      </c>
      <c r="M217" s="4" t="s">
        <v>128</v>
      </c>
      <c r="N217" s="4" t="s">
        <v>41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</row>
    <row r="218" spans="1:40" ht="15" hidden="1" customHeight="1" x14ac:dyDescent="0.25">
      <c r="A218" s="4" t="str">
        <f>EB[[#This Row],[unit]] &amp; "#" &amp; EB[[#This Row],[indic_nrg]] &amp; "#" &amp; EB[[#This Row],[product]] &amp; "#" &amp; EB[[#This Row],[geo]]</f>
        <v>GWH#B_100300#6000#CZ</v>
      </c>
      <c r="B218" s="4" t="str">
        <f>VLOOKUP(EB[[#This Row],[product]],KS_DB[[product]:[KS]],5,FALSE)</f>
        <v>electricity</v>
      </c>
      <c r="C218" s="4" t="str">
        <f>VLOOKUP(EB[[#This Row],[product]],KS_DB[[product]:[KS]],6,FALSE)</f>
        <v>electricity</v>
      </c>
      <c r="D218" s="4">
        <f>VLOOKUP(EB[[#This Row],[product]],Carriers[],4,FALSE)</f>
        <v>1</v>
      </c>
      <c r="E218" s="4">
        <f>VLOOKUP(EB[[#This Row],[indic_nrg]],Indicators[],4,FALSE)</f>
        <v>0</v>
      </c>
      <c r="F218" s="4">
        <f>IFERROR(VLOOKUP(EB[[#This Row],[Source_carrier]],KS_DB[[product]:[KS]],6,FALSE),0)</f>
        <v>0</v>
      </c>
      <c r="G218" s="4" t="s">
        <v>135</v>
      </c>
      <c r="H218" s="4" t="s">
        <v>569</v>
      </c>
      <c r="I218" s="4" t="s">
        <v>127</v>
      </c>
      <c r="J218" s="4" t="s">
        <v>37</v>
      </c>
      <c r="K218" s="4" t="s">
        <v>570</v>
      </c>
      <c r="L218" s="4" t="s">
        <v>138</v>
      </c>
      <c r="M218" s="4" t="s">
        <v>128</v>
      </c>
      <c r="N218" s="4" t="s">
        <v>41</v>
      </c>
      <c r="O218" s="4">
        <v>8179</v>
      </c>
      <c r="P218" s="4">
        <v>7194</v>
      </c>
      <c r="Q218" s="4">
        <v>6156</v>
      </c>
      <c r="R218" s="4">
        <v>5952</v>
      </c>
      <c r="S218" s="4">
        <v>5415</v>
      </c>
      <c r="T218" s="4">
        <v>6722</v>
      </c>
      <c r="U218" s="4">
        <v>8811</v>
      </c>
      <c r="V218" s="4">
        <v>9013</v>
      </c>
      <c r="W218" s="4">
        <v>8383</v>
      </c>
      <c r="X218" s="4">
        <v>8983</v>
      </c>
      <c r="Y218" s="4">
        <v>8725</v>
      </c>
      <c r="Z218" s="4">
        <v>9380</v>
      </c>
      <c r="AA218" s="4">
        <v>9502</v>
      </c>
      <c r="AB218" s="4">
        <v>10086</v>
      </c>
      <c r="AC218" s="4">
        <v>9776</v>
      </c>
      <c r="AD218" s="4">
        <v>12351</v>
      </c>
      <c r="AE218" s="4">
        <v>11466</v>
      </c>
      <c r="AF218" s="4">
        <v>10204</v>
      </c>
      <c r="AG218" s="4">
        <v>8520</v>
      </c>
      <c r="AH218" s="4">
        <v>8586</v>
      </c>
      <c r="AI218" s="4">
        <v>6642</v>
      </c>
      <c r="AJ218" s="4">
        <v>10457</v>
      </c>
      <c r="AK218" s="4">
        <v>11587</v>
      </c>
      <c r="AL218" s="4">
        <v>10571</v>
      </c>
      <c r="AM218" s="4">
        <v>11842</v>
      </c>
      <c r="AN218" s="4">
        <v>16146</v>
      </c>
    </row>
    <row r="219" spans="1:40" ht="15" hidden="1" customHeight="1" x14ac:dyDescent="0.25">
      <c r="A219" s="4" t="str">
        <f>EB[[#This Row],[unit]] &amp; "#" &amp; EB[[#This Row],[indic_nrg]] &amp; "#" &amp; EB[[#This Row],[product]] &amp; "#" &amp; EB[[#This Row],[geo]]</f>
        <v>GWH#B_100500#6000#CZ</v>
      </c>
      <c r="B219" s="4" t="str">
        <f>VLOOKUP(EB[[#This Row],[product]],KS_DB[[product]:[KS]],5,FALSE)</f>
        <v>electricity</v>
      </c>
      <c r="C219" s="4" t="str">
        <f>VLOOKUP(EB[[#This Row],[product]],KS_DB[[product]:[KS]],6,FALSE)</f>
        <v>electricity</v>
      </c>
      <c r="D219" s="4">
        <f>VLOOKUP(EB[[#This Row],[product]],Carriers[],4,FALSE)</f>
        <v>1</v>
      </c>
      <c r="E219" s="4">
        <f>VLOOKUP(EB[[#This Row],[indic_nrg]],Indicators[],4,FALSE)</f>
        <v>0</v>
      </c>
      <c r="F219" s="4">
        <f>IFERROR(VLOOKUP(EB[[#This Row],[Source_carrier]],KS_DB[[product]:[KS]],6,FALSE),0)</f>
        <v>0</v>
      </c>
      <c r="G219" s="4" t="s">
        <v>135</v>
      </c>
      <c r="H219" s="4" t="s">
        <v>571</v>
      </c>
      <c r="I219" s="4" t="s">
        <v>127</v>
      </c>
      <c r="J219" s="4" t="s">
        <v>37</v>
      </c>
      <c r="K219" s="4" t="s">
        <v>572</v>
      </c>
      <c r="L219" s="4" t="s">
        <v>138</v>
      </c>
      <c r="M219" s="4" t="s">
        <v>128</v>
      </c>
      <c r="N219" s="4" t="s">
        <v>41</v>
      </c>
      <c r="O219" s="4">
        <v>8871</v>
      </c>
      <c r="P219" s="4">
        <v>9724</v>
      </c>
      <c r="Q219" s="4">
        <v>9192</v>
      </c>
      <c r="R219" s="4">
        <v>8056</v>
      </c>
      <c r="S219" s="4">
        <v>5860</v>
      </c>
      <c r="T219" s="4">
        <v>6304</v>
      </c>
      <c r="U219" s="4">
        <v>8814</v>
      </c>
      <c r="V219" s="4">
        <v>10201</v>
      </c>
      <c r="W219" s="4">
        <v>10844</v>
      </c>
      <c r="X219" s="4">
        <v>12258</v>
      </c>
      <c r="Y219" s="4">
        <v>18742</v>
      </c>
      <c r="Z219" s="4">
        <v>18919</v>
      </c>
      <c r="AA219" s="4">
        <v>20889</v>
      </c>
      <c r="AB219" s="4">
        <v>26299</v>
      </c>
      <c r="AC219" s="4">
        <v>25493</v>
      </c>
      <c r="AD219" s="4">
        <v>24985</v>
      </c>
      <c r="AE219" s="4">
        <v>24097</v>
      </c>
      <c r="AF219" s="4">
        <v>26357</v>
      </c>
      <c r="AG219" s="4">
        <v>19989</v>
      </c>
      <c r="AH219" s="4">
        <v>22230</v>
      </c>
      <c r="AI219" s="4">
        <v>21590</v>
      </c>
      <c r="AJ219" s="4">
        <v>27501</v>
      </c>
      <c r="AK219" s="4">
        <v>28707</v>
      </c>
      <c r="AL219" s="4">
        <v>27458</v>
      </c>
      <c r="AM219" s="4">
        <v>28142</v>
      </c>
      <c r="AN219" s="4">
        <v>28661</v>
      </c>
    </row>
    <row r="220" spans="1:40" ht="15" hidden="1" customHeight="1" x14ac:dyDescent="0.25">
      <c r="A220" s="4" t="str">
        <f>EB[[#This Row],[unit]] &amp; "#" &amp; EB[[#This Row],[indic_nrg]] &amp; "#" &amp; EB[[#This Row],[product]] &amp; "#" &amp; EB[[#This Row],[geo]]</f>
        <v>GWH#B_100900#6000#CZ</v>
      </c>
      <c r="B220" s="4" t="str">
        <f>VLOOKUP(EB[[#This Row],[product]],KS_DB[[product]:[KS]],5,FALSE)</f>
        <v>electricity</v>
      </c>
      <c r="C220" s="4" t="str">
        <f>VLOOKUP(EB[[#This Row],[product]],KS_DB[[product]:[KS]],6,FALSE)</f>
        <v>electricity</v>
      </c>
      <c r="D220" s="4">
        <f>VLOOKUP(EB[[#This Row],[product]],Carriers[],4,FALSE)</f>
        <v>1</v>
      </c>
      <c r="E220" s="4">
        <f>VLOOKUP(EB[[#This Row],[indic_nrg]],Indicators[],4,FALSE)</f>
        <v>0</v>
      </c>
      <c r="F220" s="4">
        <f>IFERROR(VLOOKUP(EB[[#This Row],[Source_carrier]],KS_DB[[product]:[KS]],6,FALSE),0)</f>
        <v>0</v>
      </c>
      <c r="G220" s="4" t="s">
        <v>135</v>
      </c>
      <c r="H220" s="4" t="s">
        <v>573</v>
      </c>
      <c r="I220" s="4" t="s">
        <v>127</v>
      </c>
      <c r="J220" s="4" t="s">
        <v>37</v>
      </c>
      <c r="K220" s="4" t="s">
        <v>574</v>
      </c>
      <c r="L220" s="4" t="s">
        <v>138</v>
      </c>
      <c r="M220" s="4" t="s">
        <v>128</v>
      </c>
      <c r="N220" s="4" t="s">
        <v>41</v>
      </c>
      <c r="O220" s="4">
        <v>-692</v>
      </c>
      <c r="P220" s="4">
        <v>-2530</v>
      </c>
      <c r="Q220" s="4">
        <v>-3036</v>
      </c>
      <c r="R220" s="4">
        <v>-2104</v>
      </c>
      <c r="S220" s="4">
        <v>-445</v>
      </c>
      <c r="T220" s="4">
        <v>418</v>
      </c>
      <c r="U220" s="4">
        <v>-3</v>
      </c>
      <c r="V220" s="4">
        <v>-1188</v>
      </c>
      <c r="W220" s="4">
        <v>-2461</v>
      </c>
      <c r="X220" s="4">
        <v>-3275</v>
      </c>
      <c r="Y220" s="4">
        <v>-10017</v>
      </c>
      <c r="Z220" s="4">
        <v>-9539</v>
      </c>
      <c r="AA220" s="4">
        <v>-11387</v>
      </c>
      <c r="AB220" s="4">
        <v>-16213</v>
      </c>
      <c r="AC220" s="4">
        <v>-15717</v>
      </c>
      <c r="AD220" s="4">
        <v>-12634</v>
      </c>
      <c r="AE220" s="4">
        <v>-12631</v>
      </c>
      <c r="AF220" s="4">
        <v>-16153</v>
      </c>
      <c r="AG220" s="4">
        <v>-11469</v>
      </c>
      <c r="AH220" s="4">
        <v>-13644</v>
      </c>
      <c r="AI220" s="4">
        <v>-14948</v>
      </c>
      <c r="AJ220" s="4">
        <v>-17044</v>
      </c>
      <c r="AK220" s="4">
        <v>-17120</v>
      </c>
      <c r="AL220" s="4">
        <v>-16887</v>
      </c>
      <c r="AM220" s="4">
        <v>-16300</v>
      </c>
      <c r="AN220" s="4">
        <v>-12515</v>
      </c>
    </row>
    <row r="221" spans="1:40" ht="15" hidden="1" customHeight="1" x14ac:dyDescent="0.25">
      <c r="A221" s="4" t="str">
        <f>EB[[#This Row],[unit]] &amp; "#" &amp; EB[[#This Row],[indic_nrg]] &amp; "#" &amp; EB[[#This Row],[product]] &amp; "#" &amp; EB[[#This Row],[geo]]</f>
        <v>GWH#B_101100#6000#CZ</v>
      </c>
      <c r="B221" s="4" t="str">
        <f>VLOOKUP(EB[[#This Row],[product]],KS_DB[[product]:[KS]],5,FALSE)</f>
        <v>electricity</v>
      </c>
      <c r="C221" s="4" t="str">
        <f>VLOOKUP(EB[[#This Row],[product]],KS_DB[[product]:[KS]],6,FALSE)</f>
        <v>electricity</v>
      </c>
      <c r="D221" s="4">
        <f>VLOOKUP(EB[[#This Row],[product]],Carriers[],4,FALSE)</f>
        <v>1</v>
      </c>
      <c r="E221" s="4">
        <f>VLOOKUP(EB[[#This Row],[indic_nrg]],Indicators[],4,FALSE)</f>
        <v>0</v>
      </c>
      <c r="F221" s="4">
        <f>IFERROR(VLOOKUP(EB[[#This Row],[Source_carrier]],KS_DB[[product]:[KS]],6,FALSE),0)</f>
        <v>0</v>
      </c>
      <c r="G221" s="4" t="s">
        <v>135</v>
      </c>
      <c r="H221" s="4" t="s">
        <v>575</v>
      </c>
      <c r="I221" s="4" t="s">
        <v>127</v>
      </c>
      <c r="J221" s="4" t="s">
        <v>37</v>
      </c>
      <c r="K221" s="4" t="s">
        <v>576</v>
      </c>
      <c r="L221" s="4" t="s">
        <v>138</v>
      </c>
      <c r="M221" s="4" t="s">
        <v>128</v>
      </c>
      <c r="N221" s="4" t="s">
        <v>41</v>
      </c>
      <c r="O221" s="4">
        <v>61110</v>
      </c>
      <c r="P221" s="4">
        <v>59209</v>
      </c>
      <c r="Q221" s="4">
        <v>57655</v>
      </c>
      <c r="R221" s="4">
        <v>57285</v>
      </c>
      <c r="S221" s="4">
        <v>56929</v>
      </c>
      <c r="T221" s="4">
        <v>58573</v>
      </c>
      <c r="U221" s="4">
        <v>61854</v>
      </c>
      <c r="V221" s="4">
        <v>62518</v>
      </c>
      <c r="W221" s="4">
        <v>63228</v>
      </c>
      <c r="X221" s="4">
        <v>62478</v>
      </c>
      <c r="Y221" s="4">
        <v>71152</v>
      </c>
      <c r="Z221" s="4">
        <v>72180</v>
      </c>
      <c r="AA221" s="4">
        <v>73501</v>
      </c>
      <c r="AB221" s="4">
        <v>81428</v>
      </c>
      <c r="AC221" s="4">
        <v>81761</v>
      </c>
      <c r="AD221" s="4">
        <v>79530</v>
      </c>
      <c r="AE221" s="4">
        <v>81054</v>
      </c>
      <c r="AF221" s="4">
        <v>85548</v>
      </c>
      <c r="AG221" s="4">
        <v>81013</v>
      </c>
      <c r="AH221" s="4">
        <v>78826</v>
      </c>
      <c r="AI221" s="4">
        <v>81572</v>
      </c>
      <c r="AJ221" s="4">
        <v>82234</v>
      </c>
      <c r="AK221" s="4">
        <v>81993</v>
      </c>
      <c r="AL221" s="4">
        <v>80760</v>
      </c>
      <c r="AM221" s="4">
        <v>80587</v>
      </c>
      <c r="AN221" s="4">
        <v>77984</v>
      </c>
    </row>
    <row r="222" spans="1:40" ht="15" hidden="1" customHeight="1" x14ac:dyDescent="0.25">
      <c r="A222" s="4" t="str">
        <f>EB[[#This Row],[unit]] &amp; "#" &amp; EB[[#This Row],[indic_nrg]] &amp; "#" &amp; EB[[#This Row],[product]] &amp; "#" &amp; EB[[#This Row],[geo]]</f>
        <v>GWH#B_101101#6000#CZ</v>
      </c>
      <c r="B222" s="4" t="str">
        <f>VLOOKUP(EB[[#This Row],[product]],KS_DB[[product]:[KS]],5,FALSE)</f>
        <v>electricity</v>
      </c>
      <c r="C222" s="4" t="str">
        <f>VLOOKUP(EB[[#This Row],[product]],KS_DB[[product]:[KS]],6,FALSE)</f>
        <v>electricity</v>
      </c>
      <c r="D222" s="4">
        <f>VLOOKUP(EB[[#This Row],[product]],Carriers[],4,FALSE)</f>
        <v>1</v>
      </c>
      <c r="E222" s="4">
        <f>VLOOKUP(EB[[#This Row],[indic_nrg]],Indicators[],4,FALSE)</f>
        <v>0</v>
      </c>
      <c r="F222" s="4">
        <f>IFERROR(VLOOKUP(EB[[#This Row],[Source_carrier]],KS_DB[[product]:[KS]],6,FALSE),0)</f>
        <v>0</v>
      </c>
      <c r="G222" s="4" t="s">
        <v>135</v>
      </c>
      <c r="H222" s="4" t="s">
        <v>577</v>
      </c>
      <c r="I222" s="4" t="s">
        <v>127</v>
      </c>
      <c r="J222" s="4" t="s">
        <v>37</v>
      </c>
      <c r="K222" s="4" t="s">
        <v>578</v>
      </c>
      <c r="L222" s="4" t="s">
        <v>138</v>
      </c>
      <c r="M222" s="4" t="s">
        <v>128</v>
      </c>
      <c r="N222" s="4" t="s">
        <v>41</v>
      </c>
      <c r="O222" s="4">
        <v>48525</v>
      </c>
      <c r="P222" s="4">
        <v>47077</v>
      </c>
      <c r="Q222" s="4">
        <v>45405</v>
      </c>
      <c r="R222" s="4">
        <v>44658</v>
      </c>
      <c r="S222" s="4">
        <v>43952</v>
      </c>
      <c r="T222" s="4">
        <v>46343</v>
      </c>
      <c r="U222" s="4">
        <v>49004</v>
      </c>
      <c r="V222" s="4">
        <v>50024</v>
      </c>
      <c r="W222" s="4">
        <v>50050</v>
      </c>
      <c r="X222" s="4">
        <v>49121</v>
      </c>
      <c r="Y222" s="4">
        <v>57562</v>
      </c>
      <c r="Z222" s="4">
        <v>57431</v>
      </c>
      <c r="AA222" s="4">
        <v>54763</v>
      </c>
      <c r="AB222" s="4">
        <v>55556</v>
      </c>
      <c r="AC222" s="4">
        <v>55436</v>
      </c>
      <c r="AD222" s="4">
        <v>54802</v>
      </c>
      <c r="AE222" s="4">
        <v>55008</v>
      </c>
      <c r="AF222" s="4">
        <v>59376</v>
      </c>
      <c r="AG222" s="4">
        <v>54462</v>
      </c>
      <c r="AH222" s="4">
        <v>51618</v>
      </c>
      <c r="AI222" s="4">
        <v>53574</v>
      </c>
      <c r="AJ222" s="4">
        <v>53951</v>
      </c>
      <c r="AK222" s="4">
        <v>51669</v>
      </c>
      <c r="AL222" s="4">
        <v>50015</v>
      </c>
      <c r="AM222" s="4">
        <v>50262</v>
      </c>
      <c r="AN222" s="4">
        <v>51143</v>
      </c>
    </row>
    <row r="223" spans="1:40" ht="15" hidden="1" customHeight="1" x14ac:dyDescent="0.25">
      <c r="A223" s="4" t="str">
        <f>EB[[#This Row],[unit]] &amp; "#" &amp; EB[[#This Row],[indic_nrg]] &amp; "#" &amp; EB[[#This Row],[product]] &amp; "#" &amp; EB[[#This Row],[geo]]</f>
        <v>GWH#B_101102#6000#CZ</v>
      </c>
      <c r="B223" s="4" t="str">
        <f>VLOOKUP(EB[[#This Row],[product]],KS_DB[[product]:[KS]],5,FALSE)</f>
        <v>electricity</v>
      </c>
      <c r="C223" s="4" t="str">
        <f>VLOOKUP(EB[[#This Row],[product]],KS_DB[[product]:[KS]],6,FALSE)</f>
        <v>electricity</v>
      </c>
      <c r="D223" s="4">
        <f>VLOOKUP(EB[[#This Row],[product]],Carriers[],4,FALSE)</f>
        <v>1</v>
      </c>
      <c r="E223" s="4">
        <f>VLOOKUP(EB[[#This Row],[indic_nrg]],Indicators[],4,FALSE)</f>
        <v>0</v>
      </c>
      <c r="F223" s="4">
        <f>IFERROR(VLOOKUP(EB[[#This Row],[Source_carrier]],KS_DB[[product]:[KS]],6,FALSE),0)</f>
        <v>0</v>
      </c>
      <c r="G223" s="4" t="s">
        <v>135</v>
      </c>
      <c r="H223" s="4" t="s">
        <v>579</v>
      </c>
      <c r="I223" s="4" t="s">
        <v>127</v>
      </c>
      <c r="J223" s="4" t="s">
        <v>37</v>
      </c>
      <c r="K223" s="4" t="s">
        <v>580</v>
      </c>
      <c r="L223" s="4" t="s">
        <v>138</v>
      </c>
      <c r="M223" s="4" t="s">
        <v>128</v>
      </c>
      <c r="N223" s="4" t="s">
        <v>41</v>
      </c>
      <c r="O223" s="4">
        <v>12585</v>
      </c>
      <c r="P223" s="4">
        <v>12132</v>
      </c>
      <c r="Q223" s="4">
        <v>12250</v>
      </c>
      <c r="R223" s="4">
        <v>12627</v>
      </c>
      <c r="S223" s="4">
        <v>12977</v>
      </c>
      <c r="T223" s="4">
        <v>12230</v>
      </c>
      <c r="U223" s="4">
        <v>12850</v>
      </c>
      <c r="V223" s="4">
        <v>12494</v>
      </c>
      <c r="W223" s="4">
        <v>13178</v>
      </c>
      <c r="X223" s="4">
        <v>13357</v>
      </c>
      <c r="Y223" s="4">
        <v>13590</v>
      </c>
      <c r="Z223" s="4">
        <v>14749</v>
      </c>
      <c r="AA223" s="4">
        <v>18738</v>
      </c>
      <c r="AB223" s="4">
        <v>25872</v>
      </c>
      <c r="AC223" s="4">
        <v>26325</v>
      </c>
      <c r="AD223" s="4">
        <v>24728</v>
      </c>
      <c r="AE223" s="4">
        <v>26046</v>
      </c>
      <c r="AF223" s="4">
        <v>26172</v>
      </c>
      <c r="AG223" s="4">
        <v>26551</v>
      </c>
      <c r="AH223" s="4">
        <v>27208</v>
      </c>
      <c r="AI223" s="4">
        <v>27998</v>
      </c>
      <c r="AJ223" s="4">
        <v>28283</v>
      </c>
      <c r="AK223" s="4">
        <v>30324</v>
      </c>
      <c r="AL223" s="4">
        <v>30745</v>
      </c>
      <c r="AM223" s="4">
        <v>30325</v>
      </c>
      <c r="AN223" s="4">
        <v>26841</v>
      </c>
    </row>
    <row r="224" spans="1:40" ht="15" hidden="1" customHeight="1" x14ac:dyDescent="0.25">
      <c r="A224" s="4" t="str">
        <f>EB[[#This Row],[unit]] &amp; "#" &amp; EB[[#This Row],[indic_nrg]] &amp; "#" &amp; EB[[#This Row],[product]] &amp; "#" &amp; EB[[#This Row],[geo]]</f>
        <v>GWH#B_101121#6000#CZ</v>
      </c>
      <c r="B224" s="4" t="str">
        <f>VLOOKUP(EB[[#This Row],[product]],KS_DB[[product]:[KS]],5,FALSE)</f>
        <v>electricity</v>
      </c>
      <c r="C224" s="4" t="str">
        <f>VLOOKUP(EB[[#This Row],[product]],KS_DB[[product]:[KS]],6,FALSE)</f>
        <v>electricity</v>
      </c>
      <c r="D224" s="4">
        <f>VLOOKUP(EB[[#This Row],[product]],Carriers[],4,FALSE)</f>
        <v>1</v>
      </c>
      <c r="E224" s="4">
        <f>VLOOKUP(EB[[#This Row],[indic_nrg]],Indicators[],4,FALSE)</f>
        <v>0</v>
      </c>
      <c r="F224" s="4">
        <f>IFERROR(VLOOKUP(EB[[#This Row],[Source_carrier]],KS_DB[[product]:[KS]],6,FALSE),0)</f>
        <v>0</v>
      </c>
      <c r="G224" s="4" t="s">
        <v>135</v>
      </c>
      <c r="H224" s="4" t="s">
        <v>581</v>
      </c>
      <c r="I224" s="4" t="s">
        <v>127</v>
      </c>
      <c r="J224" s="4" t="s">
        <v>37</v>
      </c>
      <c r="K224" s="4" t="s">
        <v>582</v>
      </c>
      <c r="L224" s="4" t="s">
        <v>138</v>
      </c>
      <c r="M224" s="4" t="s">
        <v>128</v>
      </c>
      <c r="N224" s="4" t="s">
        <v>41</v>
      </c>
      <c r="O224" s="4">
        <v>41248</v>
      </c>
      <c r="P224" s="4">
        <v>40251</v>
      </c>
      <c r="Q224" s="4">
        <v>38570</v>
      </c>
      <c r="R224" s="4">
        <v>38184</v>
      </c>
      <c r="S224" s="4">
        <v>37711</v>
      </c>
      <c r="T224" s="4">
        <v>40184</v>
      </c>
      <c r="U224" s="4">
        <v>41843</v>
      </c>
      <c r="V224" s="4">
        <v>42566</v>
      </c>
      <c r="W224" s="4">
        <v>42371</v>
      </c>
      <c r="X224" s="4">
        <v>41606</v>
      </c>
      <c r="Y224" s="4">
        <v>47479</v>
      </c>
      <c r="Z224" s="4">
        <v>47796</v>
      </c>
      <c r="AA224" s="4">
        <v>45548</v>
      </c>
      <c r="AB224" s="4">
        <v>46465</v>
      </c>
      <c r="AC224" s="4">
        <v>46101</v>
      </c>
      <c r="AD224" s="4">
        <v>45232</v>
      </c>
      <c r="AE224" s="4">
        <v>45255</v>
      </c>
      <c r="AF224" s="4">
        <v>50675</v>
      </c>
      <c r="AG224" s="4">
        <v>45330</v>
      </c>
      <c r="AH224" s="4">
        <v>43343</v>
      </c>
      <c r="AI224" s="4">
        <v>45945</v>
      </c>
      <c r="AJ224" s="4">
        <v>46594</v>
      </c>
      <c r="AK224" s="4">
        <v>44247</v>
      </c>
      <c r="AL224" s="4">
        <v>41977</v>
      </c>
      <c r="AM224" s="4">
        <v>41703</v>
      </c>
      <c r="AN224" s="4">
        <v>42454</v>
      </c>
    </row>
    <row r="225" spans="1:40" ht="15" hidden="1" customHeight="1" x14ac:dyDescent="0.25">
      <c r="A225" s="4" t="str">
        <f>EB[[#This Row],[unit]] &amp; "#" &amp; EB[[#This Row],[indic_nrg]] &amp; "#" &amp; EB[[#This Row],[product]] &amp; "#" &amp; EB[[#This Row],[geo]]</f>
        <v>GWH#B_101122#6000#CZ</v>
      </c>
      <c r="B225" s="4" t="str">
        <f>VLOOKUP(EB[[#This Row],[product]],KS_DB[[product]:[KS]],5,FALSE)</f>
        <v>electricity</v>
      </c>
      <c r="C225" s="4" t="str">
        <f>VLOOKUP(EB[[#This Row],[product]],KS_DB[[product]:[KS]],6,FALSE)</f>
        <v>electricity</v>
      </c>
      <c r="D225" s="4">
        <f>VLOOKUP(EB[[#This Row],[product]],Carriers[],4,FALSE)</f>
        <v>1</v>
      </c>
      <c r="E225" s="4">
        <f>VLOOKUP(EB[[#This Row],[indic_nrg]],Indicators[],4,FALSE)</f>
        <v>0</v>
      </c>
      <c r="F225" s="4">
        <f>IFERROR(VLOOKUP(EB[[#This Row],[Source_carrier]],KS_DB[[product]:[KS]],6,FALSE),0)</f>
        <v>0</v>
      </c>
      <c r="G225" s="4" t="s">
        <v>135</v>
      </c>
      <c r="H225" s="4" t="s">
        <v>583</v>
      </c>
      <c r="I225" s="4" t="s">
        <v>127</v>
      </c>
      <c r="J225" s="4" t="s">
        <v>37</v>
      </c>
      <c r="K225" s="4" t="s">
        <v>584</v>
      </c>
      <c r="L225" s="4" t="s">
        <v>138</v>
      </c>
      <c r="M225" s="4" t="s">
        <v>128</v>
      </c>
      <c r="N225" s="4" t="s">
        <v>41</v>
      </c>
      <c r="O225" s="4">
        <v>7277</v>
      </c>
      <c r="P225" s="4">
        <v>6826</v>
      </c>
      <c r="Q225" s="4">
        <v>6835</v>
      </c>
      <c r="R225" s="4">
        <v>6474</v>
      </c>
      <c r="S225" s="4">
        <v>6241</v>
      </c>
      <c r="T225" s="4">
        <v>6159</v>
      </c>
      <c r="U225" s="4">
        <v>7161</v>
      </c>
      <c r="V225" s="4">
        <v>7458</v>
      </c>
      <c r="W225" s="4">
        <v>7679</v>
      </c>
      <c r="X225" s="4">
        <v>7515</v>
      </c>
      <c r="Y225" s="4">
        <v>10083</v>
      </c>
      <c r="Z225" s="4">
        <v>9635</v>
      </c>
      <c r="AA225" s="4">
        <v>9215</v>
      </c>
      <c r="AB225" s="4">
        <v>9091</v>
      </c>
      <c r="AC225" s="4">
        <v>9335</v>
      </c>
      <c r="AD225" s="4">
        <v>9570</v>
      </c>
      <c r="AE225" s="4">
        <v>9753</v>
      </c>
      <c r="AF225" s="4">
        <v>8701</v>
      </c>
      <c r="AG225" s="4">
        <v>9132</v>
      </c>
      <c r="AH225" s="4">
        <v>8275</v>
      </c>
      <c r="AI225" s="4">
        <v>7629</v>
      </c>
      <c r="AJ225" s="4">
        <v>7357</v>
      </c>
      <c r="AK225" s="4">
        <v>7422</v>
      </c>
      <c r="AL225" s="4">
        <v>8038</v>
      </c>
      <c r="AM225" s="4">
        <v>8559</v>
      </c>
      <c r="AN225" s="4">
        <v>8689</v>
      </c>
    </row>
    <row r="226" spans="1:40" ht="15" hidden="1" customHeight="1" x14ac:dyDescent="0.25">
      <c r="A226" s="4" t="str">
        <f>EB[[#This Row],[unit]] &amp; "#" &amp; EB[[#This Row],[indic_nrg]] &amp; "#" &amp; EB[[#This Row],[product]] &amp; "#" &amp; EB[[#This Row],[geo]]</f>
        <v>GWH#B_101200#6000#CZ</v>
      </c>
      <c r="B226" s="4" t="str">
        <f>VLOOKUP(EB[[#This Row],[product]],KS_DB[[product]:[KS]],5,FALSE)</f>
        <v>electricity</v>
      </c>
      <c r="C226" s="4" t="str">
        <f>VLOOKUP(EB[[#This Row],[product]],KS_DB[[product]:[KS]],6,FALSE)</f>
        <v>electricity</v>
      </c>
      <c r="D226" s="4">
        <f>VLOOKUP(EB[[#This Row],[product]],Carriers[],4,FALSE)</f>
        <v>1</v>
      </c>
      <c r="E226" s="4">
        <f>VLOOKUP(EB[[#This Row],[indic_nrg]],Indicators[],4,FALSE)</f>
        <v>0</v>
      </c>
      <c r="F226" s="4">
        <f>IFERROR(VLOOKUP(EB[[#This Row],[Source_carrier]],KS_DB[[product]:[KS]],6,FALSE),0)</f>
        <v>0</v>
      </c>
      <c r="G226" s="4" t="s">
        <v>135</v>
      </c>
      <c r="H226" s="4" t="s">
        <v>585</v>
      </c>
      <c r="I226" s="4" t="s">
        <v>127</v>
      </c>
      <c r="J226" s="4" t="s">
        <v>37</v>
      </c>
      <c r="K226" s="4" t="s">
        <v>586</v>
      </c>
      <c r="L226" s="4" t="s">
        <v>138</v>
      </c>
      <c r="M226" s="4" t="s">
        <v>128</v>
      </c>
      <c r="N226" s="4" t="s">
        <v>41</v>
      </c>
      <c r="O226" s="4">
        <v>1161</v>
      </c>
      <c r="P226" s="4">
        <v>1089</v>
      </c>
      <c r="Q226" s="4">
        <v>1402</v>
      </c>
      <c r="R226" s="4">
        <v>1369</v>
      </c>
      <c r="S226" s="4">
        <v>1460</v>
      </c>
      <c r="T226" s="4">
        <v>2002</v>
      </c>
      <c r="U226" s="4">
        <v>1969</v>
      </c>
      <c r="V226" s="4">
        <v>1699</v>
      </c>
      <c r="W226" s="4">
        <v>1396</v>
      </c>
      <c r="X226" s="4">
        <v>1681</v>
      </c>
      <c r="Y226" s="4">
        <v>1759</v>
      </c>
      <c r="Z226" s="4">
        <v>2054</v>
      </c>
      <c r="AA226" s="4">
        <v>2494</v>
      </c>
      <c r="AB226" s="4">
        <v>1388</v>
      </c>
      <c r="AC226" s="4">
        <v>2029</v>
      </c>
      <c r="AD226" s="4">
        <v>2401</v>
      </c>
      <c r="AE226" s="4">
        <v>2600</v>
      </c>
      <c r="AF226" s="4">
        <v>2216</v>
      </c>
      <c r="AG226" s="4">
        <v>2282</v>
      </c>
      <c r="AH226" s="4">
        <v>2806</v>
      </c>
      <c r="AI226" s="4">
        <v>3740</v>
      </c>
      <c r="AJ226" s="4">
        <v>4542</v>
      </c>
      <c r="AK226" s="4">
        <v>4694</v>
      </c>
      <c r="AL226" s="4">
        <v>5248</v>
      </c>
      <c r="AM226" s="4">
        <v>4509</v>
      </c>
      <c r="AN226" s="4">
        <v>4632</v>
      </c>
    </row>
    <row r="227" spans="1:40" ht="15" hidden="1" customHeight="1" x14ac:dyDescent="0.25">
      <c r="A227" s="4" t="str">
        <f>EB[[#This Row],[unit]] &amp; "#" &amp; EB[[#This Row],[indic_nrg]] &amp; "#" &amp; EB[[#This Row],[product]] &amp; "#" &amp; EB[[#This Row],[geo]]</f>
        <v>GWH#B_101210#6000#CZ</v>
      </c>
      <c r="B227" s="4" t="str">
        <f>VLOOKUP(EB[[#This Row],[product]],KS_DB[[product]:[KS]],5,FALSE)</f>
        <v>electricity</v>
      </c>
      <c r="C227" s="4" t="str">
        <f>VLOOKUP(EB[[#This Row],[product]],KS_DB[[product]:[KS]],6,FALSE)</f>
        <v>electricity</v>
      </c>
      <c r="D227" s="4">
        <f>VLOOKUP(EB[[#This Row],[product]],Carriers[],4,FALSE)</f>
        <v>1</v>
      </c>
      <c r="E227" s="4">
        <f>VLOOKUP(EB[[#This Row],[indic_nrg]],Indicators[],4,FALSE)</f>
        <v>0</v>
      </c>
      <c r="F227" s="4">
        <f>IFERROR(VLOOKUP(EB[[#This Row],[Source_carrier]],KS_DB[[product]:[KS]],6,FALSE),0)</f>
        <v>0</v>
      </c>
      <c r="G227" s="4" t="s">
        <v>135</v>
      </c>
      <c r="H227" s="4" t="s">
        <v>587</v>
      </c>
      <c r="I227" s="4" t="s">
        <v>127</v>
      </c>
      <c r="J227" s="4" t="s">
        <v>37</v>
      </c>
      <c r="K227" s="4" t="s">
        <v>588</v>
      </c>
      <c r="L227" s="4" t="s">
        <v>138</v>
      </c>
      <c r="M227" s="4" t="s">
        <v>128</v>
      </c>
      <c r="N227" s="4" t="s">
        <v>41</v>
      </c>
      <c r="O227" s="4">
        <v>1161</v>
      </c>
      <c r="P227" s="4">
        <v>1089</v>
      </c>
      <c r="Q227" s="4">
        <v>1402</v>
      </c>
      <c r="R227" s="4">
        <v>1369</v>
      </c>
      <c r="S227" s="4">
        <v>1460</v>
      </c>
      <c r="T227" s="4">
        <v>2002</v>
      </c>
      <c r="U227" s="4">
        <v>1969</v>
      </c>
      <c r="V227" s="4">
        <v>1699</v>
      </c>
      <c r="W227" s="4">
        <v>1396</v>
      </c>
      <c r="X227" s="4">
        <v>1681</v>
      </c>
      <c r="Y227" s="4">
        <v>1759</v>
      </c>
      <c r="Z227" s="4">
        <v>2054</v>
      </c>
      <c r="AA227" s="4">
        <v>2494</v>
      </c>
      <c r="AB227" s="4">
        <v>1388</v>
      </c>
      <c r="AC227" s="4">
        <v>2029</v>
      </c>
      <c r="AD227" s="4">
        <v>2401</v>
      </c>
      <c r="AE227" s="4">
        <v>2600</v>
      </c>
      <c r="AF227" s="4">
        <v>2216</v>
      </c>
      <c r="AG227" s="4">
        <v>2282</v>
      </c>
      <c r="AH227" s="4">
        <v>2806</v>
      </c>
      <c r="AI227" s="4">
        <v>3740</v>
      </c>
      <c r="AJ227" s="4">
        <v>4542</v>
      </c>
      <c r="AK227" s="4">
        <v>4694</v>
      </c>
      <c r="AL227" s="4">
        <v>5248</v>
      </c>
      <c r="AM227" s="4">
        <v>4509</v>
      </c>
      <c r="AN227" s="4">
        <v>4632</v>
      </c>
    </row>
    <row r="228" spans="1:40" ht="15" hidden="1" customHeight="1" x14ac:dyDescent="0.25">
      <c r="A228" s="4" t="str">
        <f>EB[[#This Row],[unit]] &amp; "#" &amp; EB[[#This Row],[indic_nrg]] &amp; "#" &amp; EB[[#This Row],[product]] &amp; "#" &amp; EB[[#This Row],[geo]]</f>
        <v>GWH#B_101300#6000#CZ</v>
      </c>
      <c r="B228" s="4" t="str">
        <f>VLOOKUP(EB[[#This Row],[product]],KS_DB[[product]:[KS]],5,FALSE)</f>
        <v>electricity</v>
      </c>
      <c r="C228" s="4" t="str">
        <f>VLOOKUP(EB[[#This Row],[product]],KS_DB[[product]:[KS]],6,FALSE)</f>
        <v>electricity</v>
      </c>
      <c r="D228" s="4">
        <f>VLOOKUP(EB[[#This Row],[product]],Carriers[],4,FALSE)</f>
        <v>1</v>
      </c>
      <c r="E228" s="4">
        <f>VLOOKUP(EB[[#This Row],[indic_nrg]],Indicators[],4,FALSE)</f>
        <v>0</v>
      </c>
      <c r="F228" s="4">
        <f>IFERROR(VLOOKUP(EB[[#This Row],[Source_carrier]],KS_DB[[product]:[KS]],6,FALSE),0)</f>
        <v>0</v>
      </c>
      <c r="G228" s="4" t="s">
        <v>135</v>
      </c>
      <c r="H228" s="4" t="s">
        <v>589</v>
      </c>
      <c r="I228" s="4" t="s">
        <v>127</v>
      </c>
      <c r="J228" s="4" t="s">
        <v>37</v>
      </c>
      <c r="K228" s="4" t="s">
        <v>590</v>
      </c>
      <c r="L228" s="4" t="s">
        <v>138</v>
      </c>
      <c r="M228" s="4" t="s">
        <v>128</v>
      </c>
      <c r="N228" s="4" t="s">
        <v>41</v>
      </c>
      <c r="O228" s="4">
        <v>9406</v>
      </c>
      <c r="P228" s="4">
        <v>9489</v>
      </c>
      <c r="Q228" s="4">
        <v>8776</v>
      </c>
      <c r="R228" s="4">
        <v>8734</v>
      </c>
      <c r="S228" s="4">
        <v>8316</v>
      </c>
      <c r="T228" s="4">
        <v>8143</v>
      </c>
      <c r="U228" s="4">
        <v>8382</v>
      </c>
      <c r="V228" s="4">
        <v>8306</v>
      </c>
      <c r="W228" s="4">
        <v>8335</v>
      </c>
      <c r="X228" s="4">
        <v>7841</v>
      </c>
      <c r="Y228" s="4">
        <v>8557</v>
      </c>
      <c r="Z228" s="4">
        <v>8904</v>
      </c>
      <c r="AA228" s="4">
        <v>8927</v>
      </c>
      <c r="AB228" s="4">
        <v>9109</v>
      </c>
      <c r="AC228" s="4">
        <v>9157</v>
      </c>
      <c r="AD228" s="4">
        <v>8979</v>
      </c>
      <c r="AE228" s="4">
        <v>9122</v>
      </c>
      <c r="AF228" s="4">
        <v>9456</v>
      </c>
      <c r="AG228" s="4">
        <v>9124</v>
      </c>
      <c r="AH228" s="4">
        <v>8588</v>
      </c>
      <c r="AI228" s="4">
        <v>9711</v>
      </c>
      <c r="AJ228" s="4">
        <v>9852</v>
      </c>
      <c r="AK228" s="4">
        <v>9411</v>
      </c>
      <c r="AL228" s="4">
        <v>9306</v>
      </c>
      <c r="AM228" s="4">
        <v>9170</v>
      </c>
      <c r="AN228" s="4">
        <v>9215</v>
      </c>
    </row>
    <row r="229" spans="1:40" ht="15" hidden="1" customHeight="1" x14ac:dyDescent="0.25">
      <c r="A229" s="4" t="str">
        <f>EB[[#This Row],[unit]] &amp; "#" &amp; EB[[#This Row],[indic_nrg]] &amp; "#" &amp; EB[[#This Row],[product]] &amp; "#" &amp; EB[[#This Row],[geo]]</f>
        <v>GWH#B_101301#6000#CZ</v>
      </c>
      <c r="B229" s="4" t="str">
        <f>VLOOKUP(EB[[#This Row],[product]],KS_DB[[product]:[KS]],5,FALSE)</f>
        <v>electricity</v>
      </c>
      <c r="C229" s="4" t="str">
        <f>VLOOKUP(EB[[#This Row],[product]],KS_DB[[product]:[KS]],6,FALSE)</f>
        <v>electricity</v>
      </c>
      <c r="D229" s="4">
        <f>VLOOKUP(EB[[#This Row],[product]],Carriers[],4,FALSE)</f>
        <v>1</v>
      </c>
      <c r="E229" s="4">
        <f>VLOOKUP(EB[[#This Row],[indic_nrg]],Indicators[],4,FALSE)</f>
        <v>0</v>
      </c>
      <c r="F229" s="4">
        <f>IFERROR(VLOOKUP(EB[[#This Row],[Source_carrier]],KS_DB[[product]:[KS]],6,FALSE),0)</f>
        <v>0</v>
      </c>
      <c r="G229" s="4" t="s">
        <v>135</v>
      </c>
      <c r="H229" s="4" t="s">
        <v>591</v>
      </c>
      <c r="I229" s="4" t="s">
        <v>127</v>
      </c>
      <c r="J229" s="4" t="s">
        <v>37</v>
      </c>
      <c r="K229" s="4" t="s">
        <v>592</v>
      </c>
      <c r="L229" s="4" t="s">
        <v>138</v>
      </c>
      <c r="M229" s="4" t="s">
        <v>128</v>
      </c>
      <c r="N229" s="4" t="s">
        <v>41</v>
      </c>
      <c r="O229" s="4">
        <v>4434</v>
      </c>
      <c r="P229" s="4">
        <v>4151</v>
      </c>
      <c r="Q229" s="4">
        <v>3923</v>
      </c>
      <c r="R229" s="4">
        <v>3897</v>
      </c>
      <c r="S229" s="4">
        <v>3852</v>
      </c>
      <c r="T229" s="4">
        <v>3967</v>
      </c>
      <c r="U229" s="4">
        <v>4358</v>
      </c>
      <c r="V229" s="4">
        <v>4642</v>
      </c>
      <c r="W229" s="4">
        <v>4848</v>
      </c>
      <c r="X229" s="4">
        <v>4602</v>
      </c>
      <c r="Y229" s="4">
        <v>5452</v>
      </c>
      <c r="Z229" s="4">
        <v>5867</v>
      </c>
      <c r="AA229" s="4">
        <v>5955</v>
      </c>
      <c r="AB229" s="4">
        <v>6568</v>
      </c>
      <c r="AC229" s="4">
        <v>6414</v>
      </c>
      <c r="AD229" s="4">
        <v>6386</v>
      </c>
      <c r="AE229" s="4">
        <v>6477</v>
      </c>
      <c r="AF229" s="4">
        <v>6786</v>
      </c>
      <c r="AG229" s="4">
        <v>6562</v>
      </c>
      <c r="AH229" s="4">
        <v>6195</v>
      </c>
      <c r="AI229" s="4">
        <v>7601</v>
      </c>
      <c r="AJ229" s="4">
        <v>7569</v>
      </c>
      <c r="AK229" s="4">
        <v>7109</v>
      </c>
      <c r="AL229" s="4">
        <v>7136</v>
      </c>
      <c r="AM229" s="4">
        <v>7032</v>
      </c>
      <c r="AN229" s="4">
        <v>6976</v>
      </c>
    </row>
    <row r="230" spans="1:40" ht="15" hidden="1" customHeight="1" x14ac:dyDescent="0.25">
      <c r="A230" s="4" t="str">
        <f>EB[[#This Row],[unit]] &amp; "#" &amp; EB[[#This Row],[indic_nrg]] &amp; "#" &amp; EB[[#This Row],[product]] &amp; "#" &amp; EB[[#This Row],[geo]]</f>
        <v>GWH#B_101302#6000#CZ</v>
      </c>
      <c r="B230" s="4" t="str">
        <f>VLOOKUP(EB[[#This Row],[product]],KS_DB[[product]:[KS]],5,FALSE)</f>
        <v>electricity</v>
      </c>
      <c r="C230" s="4" t="str">
        <f>VLOOKUP(EB[[#This Row],[product]],KS_DB[[product]:[KS]],6,FALSE)</f>
        <v>electricity</v>
      </c>
      <c r="D230" s="4">
        <f>VLOOKUP(EB[[#This Row],[product]],Carriers[],4,FALSE)</f>
        <v>1</v>
      </c>
      <c r="E230" s="4">
        <f>VLOOKUP(EB[[#This Row],[indic_nrg]],Indicators[],4,FALSE)</f>
        <v>0</v>
      </c>
      <c r="F230" s="4">
        <f>IFERROR(VLOOKUP(EB[[#This Row],[Source_carrier]],KS_DB[[product]:[KS]],6,FALSE),0)</f>
        <v>0</v>
      </c>
      <c r="G230" s="4" t="s">
        <v>135</v>
      </c>
      <c r="H230" s="4" t="s">
        <v>593</v>
      </c>
      <c r="I230" s="4" t="s">
        <v>127</v>
      </c>
      <c r="J230" s="4" t="s">
        <v>37</v>
      </c>
      <c r="K230" s="4" t="s">
        <v>594</v>
      </c>
      <c r="L230" s="4" t="s">
        <v>138</v>
      </c>
      <c r="M230" s="4" t="s">
        <v>128</v>
      </c>
      <c r="N230" s="4" t="s">
        <v>41</v>
      </c>
      <c r="O230" s="4">
        <v>112</v>
      </c>
      <c r="P230" s="4">
        <v>96</v>
      </c>
      <c r="Q230" s="4">
        <v>90</v>
      </c>
      <c r="R230" s="4">
        <v>87</v>
      </c>
      <c r="S230" s="4">
        <v>120</v>
      </c>
      <c r="T230" s="4">
        <v>103</v>
      </c>
      <c r="U230" s="4">
        <v>162</v>
      </c>
      <c r="V230" s="4">
        <v>136</v>
      </c>
      <c r="W230" s="4">
        <v>166</v>
      </c>
      <c r="X230" s="4">
        <v>183</v>
      </c>
      <c r="Y230" s="4">
        <v>194</v>
      </c>
      <c r="Z230" s="4">
        <v>143</v>
      </c>
      <c r="AA230" s="4">
        <v>126</v>
      </c>
      <c r="AB230" s="4">
        <v>141</v>
      </c>
      <c r="AC230" s="4">
        <v>187</v>
      </c>
      <c r="AD230" s="4">
        <v>220</v>
      </c>
      <c r="AE230" s="4">
        <v>239</v>
      </c>
      <c r="AF230" s="4">
        <v>158</v>
      </c>
      <c r="AG230" s="4">
        <v>125</v>
      </c>
      <c r="AH230" s="4">
        <v>194</v>
      </c>
      <c r="AI230" s="4">
        <v>204</v>
      </c>
      <c r="AJ230" s="4">
        <v>243</v>
      </c>
      <c r="AK230" s="4">
        <v>251</v>
      </c>
      <c r="AL230" s="4">
        <v>312</v>
      </c>
      <c r="AM230" s="4">
        <v>311</v>
      </c>
      <c r="AN230" s="4">
        <v>384</v>
      </c>
    </row>
    <row r="231" spans="1:40" ht="15" hidden="1" customHeight="1" x14ac:dyDescent="0.25">
      <c r="A231" s="4" t="str">
        <f>EB[[#This Row],[unit]] &amp; "#" &amp; EB[[#This Row],[indic_nrg]] &amp; "#" &amp; EB[[#This Row],[product]] &amp; "#" &amp; EB[[#This Row],[geo]]</f>
        <v>GWH#B_101305#6000#CZ</v>
      </c>
      <c r="B231" s="4" t="str">
        <f>VLOOKUP(EB[[#This Row],[product]],KS_DB[[product]:[KS]],5,FALSE)</f>
        <v>electricity</v>
      </c>
      <c r="C231" s="4" t="str">
        <f>VLOOKUP(EB[[#This Row],[product]],KS_DB[[product]:[KS]],6,FALSE)</f>
        <v>electricity</v>
      </c>
      <c r="D231" s="4">
        <f>VLOOKUP(EB[[#This Row],[product]],Carriers[],4,FALSE)</f>
        <v>1</v>
      </c>
      <c r="E231" s="4">
        <f>VLOOKUP(EB[[#This Row],[indic_nrg]],Indicators[],4,FALSE)</f>
        <v>0</v>
      </c>
      <c r="F231" s="4">
        <f>IFERROR(VLOOKUP(EB[[#This Row],[Source_carrier]],KS_DB[[product]:[KS]],6,FALSE),0)</f>
        <v>0</v>
      </c>
      <c r="G231" s="4" t="s">
        <v>135</v>
      </c>
      <c r="H231" s="4" t="s">
        <v>595</v>
      </c>
      <c r="I231" s="4" t="s">
        <v>127</v>
      </c>
      <c r="J231" s="4" t="s">
        <v>37</v>
      </c>
      <c r="K231" s="4" t="s">
        <v>596</v>
      </c>
      <c r="L231" s="4" t="s">
        <v>138</v>
      </c>
      <c r="M231" s="4" t="s">
        <v>128</v>
      </c>
      <c r="N231" s="4" t="s">
        <v>41</v>
      </c>
      <c r="O231" s="4">
        <v>9</v>
      </c>
      <c r="P231" s="4">
        <v>9</v>
      </c>
      <c r="Q231" s="4">
        <v>9</v>
      </c>
      <c r="R231" s="4">
        <v>9</v>
      </c>
      <c r="S231" s="4">
        <v>9</v>
      </c>
      <c r="T231" s="4">
        <v>9</v>
      </c>
      <c r="U231" s="4">
        <v>9</v>
      </c>
      <c r="V231" s="4">
        <v>6</v>
      </c>
      <c r="W231" s="4">
        <v>8</v>
      </c>
      <c r="X231" s="4">
        <v>4</v>
      </c>
      <c r="Y231" s="4">
        <v>7</v>
      </c>
      <c r="Z231" s="4">
        <v>8</v>
      </c>
      <c r="AA231" s="4">
        <v>10</v>
      </c>
      <c r="AB231" s="4">
        <v>6</v>
      </c>
      <c r="AC231" s="4">
        <v>6</v>
      </c>
      <c r="AD231" s="4">
        <v>5</v>
      </c>
      <c r="AE231" s="4">
        <v>6</v>
      </c>
      <c r="AF231" s="4">
        <v>5</v>
      </c>
      <c r="AG231" s="4">
        <v>4</v>
      </c>
      <c r="AH231" s="4">
        <v>6</v>
      </c>
      <c r="AI231" s="4">
        <v>16</v>
      </c>
      <c r="AJ231" s="4">
        <v>16</v>
      </c>
      <c r="AK231" s="4">
        <v>19</v>
      </c>
      <c r="AL231" s="4">
        <v>19</v>
      </c>
      <c r="AM231" s="4">
        <v>27</v>
      </c>
      <c r="AN231" s="4">
        <v>26</v>
      </c>
    </row>
    <row r="232" spans="1:40" ht="15" hidden="1" customHeight="1" x14ac:dyDescent="0.25">
      <c r="A232" s="4" t="str">
        <f>EB[[#This Row],[unit]] &amp; "#" &amp; EB[[#This Row],[indic_nrg]] &amp; "#" &amp; EB[[#This Row],[product]] &amp; "#" &amp; EB[[#This Row],[geo]]</f>
        <v>GWH#B_101307#6000#CZ</v>
      </c>
      <c r="B232" s="4" t="str">
        <f>VLOOKUP(EB[[#This Row],[product]],KS_DB[[product]:[KS]],5,FALSE)</f>
        <v>electricity</v>
      </c>
      <c r="C232" s="4" t="str">
        <f>VLOOKUP(EB[[#This Row],[product]],KS_DB[[product]:[KS]],6,FALSE)</f>
        <v>electricity</v>
      </c>
      <c r="D232" s="4">
        <f>VLOOKUP(EB[[#This Row],[product]],Carriers[],4,FALSE)</f>
        <v>1</v>
      </c>
      <c r="E232" s="4">
        <f>VLOOKUP(EB[[#This Row],[indic_nrg]],Indicators[],4,FALSE)</f>
        <v>0</v>
      </c>
      <c r="F232" s="4">
        <f>IFERROR(VLOOKUP(EB[[#This Row],[Source_carrier]],KS_DB[[product]:[KS]],6,FALSE),0)</f>
        <v>0</v>
      </c>
      <c r="G232" s="4" t="s">
        <v>135</v>
      </c>
      <c r="H232" s="4" t="s">
        <v>597</v>
      </c>
      <c r="I232" s="4" t="s">
        <v>127</v>
      </c>
      <c r="J232" s="4" t="s">
        <v>37</v>
      </c>
      <c r="K232" s="4" t="s">
        <v>598</v>
      </c>
      <c r="L232" s="4" t="s">
        <v>138</v>
      </c>
      <c r="M232" s="4" t="s">
        <v>128</v>
      </c>
      <c r="N232" s="4" t="s">
        <v>41</v>
      </c>
      <c r="O232" s="4">
        <v>0</v>
      </c>
      <c r="P232" s="4">
        <v>0</v>
      </c>
      <c r="Q232" s="4">
        <v>0</v>
      </c>
      <c r="R232" s="4">
        <v>694</v>
      </c>
      <c r="S232" s="4">
        <v>707</v>
      </c>
      <c r="T232" s="4">
        <v>680</v>
      </c>
      <c r="U232" s="4">
        <v>537</v>
      </c>
      <c r="V232" s="4">
        <v>347</v>
      </c>
      <c r="W232" s="4">
        <v>301</v>
      </c>
      <c r="X232" s="4">
        <v>380</v>
      </c>
      <c r="Y232" s="4">
        <v>246</v>
      </c>
      <c r="Z232" s="4">
        <v>273</v>
      </c>
      <c r="AA232" s="4">
        <v>298</v>
      </c>
      <c r="AB232" s="4">
        <v>292</v>
      </c>
      <c r="AC232" s="4">
        <v>192</v>
      </c>
      <c r="AD232" s="4">
        <v>312</v>
      </c>
      <c r="AE232" s="4">
        <v>320</v>
      </c>
      <c r="AF232" s="4">
        <v>308</v>
      </c>
      <c r="AG232" s="4">
        <v>343</v>
      </c>
      <c r="AH232" s="4">
        <v>319</v>
      </c>
      <c r="AI232" s="4">
        <v>378</v>
      </c>
      <c r="AJ232" s="4">
        <v>357</v>
      </c>
      <c r="AK232" s="4">
        <v>356</v>
      </c>
      <c r="AL232" s="4">
        <v>327</v>
      </c>
      <c r="AM232" s="4">
        <v>349</v>
      </c>
      <c r="AN232" s="4">
        <v>351</v>
      </c>
    </row>
    <row r="233" spans="1:40" ht="15" hidden="1" customHeight="1" x14ac:dyDescent="0.25">
      <c r="A233" s="4" t="str">
        <f>EB[[#This Row],[unit]] &amp; "#" &amp; EB[[#This Row],[indic_nrg]] &amp; "#" &amp; EB[[#This Row],[product]] &amp; "#" &amp; EB[[#This Row],[geo]]</f>
        <v>GWH#B_101308#6000#CZ</v>
      </c>
      <c r="B233" s="4" t="str">
        <f>VLOOKUP(EB[[#This Row],[product]],KS_DB[[product]:[KS]],5,FALSE)</f>
        <v>electricity</v>
      </c>
      <c r="C233" s="4" t="str">
        <f>VLOOKUP(EB[[#This Row],[product]],KS_DB[[product]:[KS]],6,FALSE)</f>
        <v>electricity</v>
      </c>
      <c r="D233" s="4">
        <f>VLOOKUP(EB[[#This Row],[product]],Carriers[],4,FALSE)</f>
        <v>1</v>
      </c>
      <c r="E233" s="4">
        <f>VLOOKUP(EB[[#This Row],[indic_nrg]],Indicators[],4,FALSE)</f>
        <v>0</v>
      </c>
      <c r="F233" s="4">
        <f>IFERROR(VLOOKUP(EB[[#This Row],[Source_carrier]],KS_DB[[product]:[KS]],6,FALSE),0)</f>
        <v>0</v>
      </c>
      <c r="G233" s="4" t="s">
        <v>135</v>
      </c>
      <c r="H233" s="4" t="s">
        <v>599</v>
      </c>
      <c r="I233" s="4" t="s">
        <v>127</v>
      </c>
      <c r="J233" s="4" t="s">
        <v>37</v>
      </c>
      <c r="K233" s="4" t="s">
        <v>600</v>
      </c>
      <c r="L233" s="4" t="s">
        <v>138</v>
      </c>
      <c r="M233" s="4" t="s">
        <v>128</v>
      </c>
      <c r="N233" s="4" t="s">
        <v>41</v>
      </c>
      <c r="O233" s="4">
        <v>0</v>
      </c>
      <c r="P233" s="4">
        <v>0</v>
      </c>
      <c r="Q233" s="4">
        <v>0</v>
      </c>
      <c r="R233" s="4">
        <v>347</v>
      </c>
      <c r="S233" s="4">
        <v>221</v>
      </c>
      <c r="T233" s="4">
        <v>211</v>
      </c>
      <c r="U233" s="4">
        <v>236</v>
      </c>
      <c r="V233" s="4">
        <v>226</v>
      </c>
      <c r="W233" s="4">
        <v>199</v>
      </c>
      <c r="X233" s="4">
        <v>172</v>
      </c>
      <c r="Y233" s="4">
        <v>156</v>
      </c>
      <c r="Z233" s="4">
        <v>141</v>
      </c>
      <c r="AA233" s="4">
        <v>151</v>
      </c>
      <c r="AB233" s="4">
        <v>147</v>
      </c>
      <c r="AC233" s="4">
        <v>151</v>
      </c>
      <c r="AD233" s="4">
        <v>145</v>
      </c>
      <c r="AE233" s="4">
        <v>136</v>
      </c>
      <c r="AF233" s="4">
        <v>143</v>
      </c>
      <c r="AG233" s="4">
        <v>147</v>
      </c>
      <c r="AH233" s="4">
        <v>137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</row>
    <row r="234" spans="1:40" ht="15" hidden="1" customHeight="1" x14ac:dyDescent="0.25">
      <c r="A234" s="4" t="str">
        <f>EB[[#This Row],[unit]] &amp; "#" &amp; EB[[#This Row],[indic_nrg]] &amp; "#" &amp; EB[[#This Row],[product]] &amp; "#" &amp; EB[[#This Row],[geo]]</f>
        <v>GWH#B_101310#6000#CZ</v>
      </c>
      <c r="B234" s="4" t="str">
        <f>VLOOKUP(EB[[#This Row],[product]],KS_DB[[product]:[KS]],5,FALSE)</f>
        <v>electricity</v>
      </c>
      <c r="C234" s="4" t="str">
        <f>VLOOKUP(EB[[#This Row],[product]],KS_DB[[product]:[KS]],6,FALSE)</f>
        <v>electricity</v>
      </c>
      <c r="D234" s="4">
        <f>VLOOKUP(EB[[#This Row],[product]],Carriers[],4,FALSE)</f>
        <v>1</v>
      </c>
      <c r="E234" s="4">
        <f>VLOOKUP(EB[[#This Row],[indic_nrg]],Indicators[],4,FALSE)</f>
        <v>0</v>
      </c>
      <c r="F234" s="4">
        <f>IFERROR(VLOOKUP(EB[[#This Row],[Source_carrier]],KS_DB[[product]:[KS]],6,FALSE),0)</f>
        <v>0</v>
      </c>
      <c r="G234" s="4" t="s">
        <v>135</v>
      </c>
      <c r="H234" s="4" t="s">
        <v>601</v>
      </c>
      <c r="I234" s="4" t="s">
        <v>127</v>
      </c>
      <c r="J234" s="4" t="s">
        <v>37</v>
      </c>
      <c r="K234" s="4" t="s">
        <v>602</v>
      </c>
      <c r="L234" s="4" t="s">
        <v>138</v>
      </c>
      <c r="M234" s="4" t="s">
        <v>128</v>
      </c>
      <c r="N234" s="4" t="s">
        <v>41</v>
      </c>
      <c r="O234" s="4">
        <v>0</v>
      </c>
      <c r="P234" s="4">
        <v>0</v>
      </c>
      <c r="Q234" s="4">
        <v>0</v>
      </c>
      <c r="R234" s="4">
        <v>3121</v>
      </c>
      <c r="S234" s="4">
        <v>2864</v>
      </c>
      <c r="T234" s="4">
        <v>2704</v>
      </c>
      <c r="U234" s="4">
        <v>2654</v>
      </c>
      <c r="V234" s="4">
        <v>2569</v>
      </c>
      <c r="W234" s="4">
        <v>2409</v>
      </c>
      <c r="X234" s="4">
        <v>2106</v>
      </c>
      <c r="Y234" s="4">
        <v>2084</v>
      </c>
      <c r="Z234" s="4">
        <v>2054</v>
      </c>
      <c r="AA234" s="4">
        <v>1969</v>
      </c>
      <c r="AB234" s="4">
        <v>1514</v>
      </c>
      <c r="AC234" s="4">
        <v>1738</v>
      </c>
      <c r="AD234" s="4">
        <v>1539</v>
      </c>
      <c r="AE234" s="4">
        <v>1695</v>
      </c>
      <c r="AF234" s="4">
        <v>1776</v>
      </c>
      <c r="AG234" s="4">
        <v>1664</v>
      </c>
      <c r="AH234" s="4">
        <v>1474</v>
      </c>
      <c r="AI234" s="4">
        <v>1253</v>
      </c>
      <c r="AJ234" s="4">
        <v>1443</v>
      </c>
      <c r="AK234" s="4">
        <v>1458</v>
      </c>
      <c r="AL234" s="4">
        <v>1292</v>
      </c>
      <c r="AM234" s="4">
        <v>1226</v>
      </c>
      <c r="AN234" s="4">
        <v>1260</v>
      </c>
    </row>
    <row r="235" spans="1:40" ht="15" hidden="1" customHeight="1" x14ac:dyDescent="0.25">
      <c r="A235" s="4" t="str">
        <f>EB[[#This Row],[unit]] &amp; "#" &amp; EB[[#This Row],[indic_nrg]] &amp; "#" &amp; EB[[#This Row],[product]] &amp; "#" &amp; EB[[#This Row],[geo]]</f>
        <v>GWH#B_101311#6000#CZ</v>
      </c>
      <c r="B235" s="4" t="str">
        <f>VLOOKUP(EB[[#This Row],[product]],KS_DB[[product]:[KS]],5,FALSE)</f>
        <v>electricity</v>
      </c>
      <c r="C235" s="4" t="str">
        <f>VLOOKUP(EB[[#This Row],[product]],KS_DB[[product]:[KS]],6,FALSE)</f>
        <v>electricity</v>
      </c>
      <c r="D235" s="4">
        <f>VLOOKUP(EB[[#This Row],[product]],Carriers[],4,FALSE)</f>
        <v>1</v>
      </c>
      <c r="E235" s="4">
        <f>VLOOKUP(EB[[#This Row],[indic_nrg]],Indicators[],4,FALSE)</f>
        <v>0</v>
      </c>
      <c r="F235" s="4">
        <f>IFERROR(VLOOKUP(EB[[#This Row],[Source_carrier]],KS_DB[[product]:[KS]],6,FALSE),0)</f>
        <v>0</v>
      </c>
      <c r="G235" s="4" t="s">
        <v>135</v>
      </c>
      <c r="H235" s="4" t="s">
        <v>603</v>
      </c>
      <c r="I235" s="4" t="s">
        <v>127</v>
      </c>
      <c r="J235" s="4" t="s">
        <v>37</v>
      </c>
      <c r="K235" s="4" t="s">
        <v>604</v>
      </c>
      <c r="L235" s="4" t="s">
        <v>138</v>
      </c>
      <c r="M235" s="4" t="s">
        <v>128</v>
      </c>
      <c r="N235" s="4" t="s">
        <v>41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</row>
    <row r="236" spans="1:40" ht="15" hidden="1" customHeight="1" x14ac:dyDescent="0.25">
      <c r="A236" s="4" t="str">
        <f>EB[[#This Row],[unit]] &amp; "#" &amp; EB[[#This Row],[indic_nrg]] &amp; "#" &amp; EB[[#This Row],[product]] &amp; "#" &amp; EB[[#This Row],[geo]]</f>
        <v>GWH#B_101312#6000#CZ</v>
      </c>
      <c r="B236" s="4" t="str">
        <f>VLOOKUP(EB[[#This Row],[product]],KS_DB[[product]:[KS]],5,FALSE)</f>
        <v>electricity</v>
      </c>
      <c r="C236" s="4" t="str">
        <f>VLOOKUP(EB[[#This Row],[product]],KS_DB[[product]:[KS]],6,FALSE)</f>
        <v>electricity</v>
      </c>
      <c r="D236" s="4">
        <f>VLOOKUP(EB[[#This Row],[product]],Carriers[],4,FALSE)</f>
        <v>1</v>
      </c>
      <c r="E236" s="4">
        <f>VLOOKUP(EB[[#This Row],[indic_nrg]],Indicators[],4,FALSE)</f>
        <v>0</v>
      </c>
      <c r="F236" s="4">
        <f>IFERROR(VLOOKUP(EB[[#This Row],[Source_carrier]],KS_DB[[product]:[KS]],6,FALSE),0)</f>
        <v>0</v>
      </c>
      <c r="G236" s="4" t="s">
        <v>135</v>
      </c>
      <c r="H236" s="4" t="s">
        <v>605</v>
      </c>
      <c r="I236" s="4" t="s">
        <v>127</v>
      </c>
      <c r="J236" s="4" t="s">
        <v>37</v>
      </c>
      <c r="K236" s="4" t="s">
        <v>606</v>
      </c>
      <c r="L236" s="4" t="s">
        <v>138</v>
      </c>
      <c r="M236" s="4" t="s">
        <v>128</v>
      </c>
      <c r="N236" s="4" t="s">
        <v>41</v>
      </c>
      <c r="O236" s="4">
        <v>0</v>
      </c>
      <c r="P236" s="4">
        <v>0</v>
      </c>
      <c r="Q236" s="4">
        <v>0</v>
      </c>
      <c r="R236" s="4">
        <v>175</v>
      </c>
      <c r="S236" s="4">
        <v>175</v>
      </c>
      <c r="T236" s="4">
        <v>171</v>
      </c>
      <c r="U236" s="4">
        <v>174</v>
      </c>
      <c r="V236" s="4">
        <v>150</v>
      </c>
      <c r="W236" s="4">
        <v>156</v>
      </c>
      <c r="X236" s="4">
        <v>157</v>
      </c>
      <c r="Y236" s="4">
        <v>160</v>
      </c>
      <c r="Z236" s="4">
        <v>153</v>
      </c>
      <c r="AA236" s="4">
        <v>161</v>
      </c>
      <c r="AB236" s="4">
        <v>158</v>
      </c>
      <c r="AC236" s="4">
        <v>158</v>
      </c>
      <c r="AD236" s="4">
        <v>158</v>
      </c>
      <c r="AE236" s="4">
        <v>161</v>
      </c>
      <c r="AF236" s="4">
        <v>157</v>
      </c>
      <c r="AG236" s="4">
        <v>160</v>
      </c>
      <c r="AH236" s="4">
        <v>144</v>
      </c>
      <c r="AI236" s="4">
        <v>146</v>
      </c>
      <c r="AJ236" s="4">
        <v>120</v>
      </c>
      <c r="AK236" s="4">
        <v>118</v>
      </c>
      <c r="AL236" s="4">
        <v>119</v>
      </c>
      <c r="AM236" s="4">
        <v>119</v>
      </c>
      <c r="AN236" s="4">
        <v>116</v>
      </c>
    </row>
    <row r="237" spans="1:40" ht="15" hidden="1" customHeight="1" x14ac:dyDescent="0.25">
      <c r="A237" s="4" t="str">
        <f>EB[[#This Row],[unit]] &amp; "#" &amp; EB[[#This Row],[indic_nrg]] &amp; "#" &amp; EB[[#This Row],[product]] &amp; "#" &amp; EB[[#This Row],[geo]]</f>
        <v>GWH#B_101313#6000#CZ</v>
      </c>
      <c r="B237" s="4" t="str">
        <f>VLOOKUP(EB[[#This Row],[product]],KS_DB[[product]:[KS]],5,FALSE)</f>
        <v>electricity</v>
      </c>
      <c r="C237" s="4" t="str">
        <f>VLOOKUP(EB[[#This Row],[product]],KS_DB[[product]:[KS]],6,FALSE)</f>
        <v>electricity</v>
      </c>
      <c r="D237" s="4">
        <f>VLOOKUP(EB[[#This Row],[product]],Carriers[],4,FALSE)</f>
        <v>1</v>
      </c>
      <c r="E237" s="4">
        <f>VLOOKUP(EB[[#This Row],[indic_nrg]],Indicators[],4,FALSE)</f>
        <v>0</v>
      </c>
      <c r="F237" s="4">
        <f>IFERROR(VLOOKUP(EB[[#This Row],[Source_carrier]],KS_DB[[product]:[KS]],6,FALSE),0)</f>
        <v>0</v>
      </c>
      <c r="G237" s="4" t="s">
        <v>135</v>
      </c>
      <c r="H237" s="4" t="s">
        <v>607</v>
      </c>
      <c r="I237" s="4" t="s">
        <v>127</v>
      </c>
      <c r="J237" s="4" t="s">
        <v>37</v>
      </c>
      <c r="K237" s="4" t="s">
        <v>608</v>
      </c>
      <c r="L237" s="4" t="s">
        <v>138</v>
      </c>
      <c r="M237" s="4" t="s">
        <v>128</v>
      </c>
      <c r="N237" s="4" t="s">
        <v>41</v>
      </c>
      <c r="O237" s="4">
        <v>0</v>
      </c>
      <c r="P237" s="4">
        <v>0</v>
      </c>
      <c r="Q237" s="4">
        <v>0</v>
      </c>
      <c r="R237" s="4">
        <v>26</v>
      </c>
      <c r="S237" s="4">
        <v>23</v>
      </c>
      <c r="T237" s="4">
        <v>25</v>
      </c>
      <c r="U237" s="4">
        <v>30</v>
      </c>
      <c r="V237" s="4">
        <v>23</v>
      </c>
      <c r="W237" s="4">
        <v>16</v>
      </c>
      <c r="X237" s="4">
        <v>16</v>
      </c>
      <c r="Y237" s="4">
        <v>14</v>
      </c>
      <c r="Z237" s="4">
        <v>15</v>
      </c>
      <c r="AA237" s="4">
        <v>15</v>
      </c>
      <c r="AB237" s="4">
        <v>16</v>
      </c>
      <c r="AC237" s="4">
        <v>16</v>
      </c>
      <c r="AD237" s="4">
        <v>19</v>
      </c>
      <c r="AE237" s="4">
        <v>18</v>
      </c>
      <c r="AF237" s="4">
        <v>13</v>
      </c>
      <c r="AG237" s="4">
        <v>11</v>
      </c>
      <c r="AH237" s="4">
        <v>11</v>
      </c>
      <c r="AI237" s="4">
        <v>10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</row>
    <row r="238" spans="1:40" ht="15" hidden="1" customHeight="1" x14ac:dyDescent="0.25">
      <c r="A238" s="4" t="str">
        <f>EB[[#This Row],[unit]] &amp; "#" &amp; EB[[#This Row],[indic_nrg]] &amp; "#" &amp; EB[[#This Row],[product]] &amp; "#" &amp; EB[[#This Row],[geo]]</f>
        <v>GWH#B_101314#6000#CZ</v>
      </c>
      <c r="B238" s="4" t="str">
        <f>VLOOKUP(EB[[#This Row],[product]],KS_DB[[product]:[KS]],5,FALSE)</f>
        <v>electricity</v>
      </c>
      <c r="C238" s="4" t="str">
        <f>VLOOKUP(EB[[#This Row],[product]],KS_DB[[product]:[KS]],6,FALSE)</f>
        <v>electricity</v>
      </c>
      <c r="D238" s="4">
        <f>VLOOKUP(EB[[#This Row],[product]],Carriers[],4,FALSE)</f>
        <v>1</v>
      </c>
      <c r="E238" s="4">
        <f>VLOOKUP(EB[[#This Row],[indic_nrg]],Indicators[],4,FALSE)</f>
        <v>0</v>
      </c>
      <c r="F238" s="4">
        <f>IFERROR(VLOOKUP(EB[[#This Row],[Source_carrier]],KS_DB[[product]:[KS]],6,FALSE),0)</f>
        <v>0</v>
      </c>
      <c r="G238" s="4" t="s">
        <v>135</v>
      </c>
      <c r="H238" s="4" t="s">
        <v>609</v>
      </c>
      <c r="I238" s="4" t="s">
        <v>127</v>
      </c>
      <c r="J238" s="4" t="s">
        <v>37</v>
      </c>
      <c r="K238" s="4" t="s">
        <v>610</v>
      </c>
      <c r="L238" s="4" t="s">
        <v>138</v>
      </c>
      <c r="M238" s="4" t="s">
        <v>128</v>
      </c>
      <c r="N238" s="4" t="s">
        <v>41</v>
      </c>
      <c r="O238" s="4">
        <v>0</v>
      </c>
      <c r="P238" s="4">
        <v>0</v>
      </c>
      <c r="Q238" s="4">
        <v>0</v>
      </c>
      <c r="R238" s="4">
        <v>373</v>
      </c>
      <c r="S238" s="4">
        <v>342</v>
      </c>
      <c r="T238" s="4">
        <v>270</v>
      </c>
      <c r="U238" s="4">
        <v>219</v>
      </c>
      <c r="V238" s="4">
        <v>206</v>
      </c>
      <c r="W238" s="4">
        <v>232</v>
      </c>
      <c r="X238" s="4">
        <v>221</v>
      </c>
      <c r="Y238" s="4">
        <v>244</v>
      </c>
      <c r="Z238" s="4">
        <v>250</v>
      </c>
      <c r="AA238" s="4">
        <v>242</v>
      </c>
      <c r="AB238" s="4">
        <v>267</v>
      </c>
      <c r="AC238" s="4">
        <v>272</v>
      </c>
      <c r="AD238" s="4">
        <v>171</v>
      </c>
      <c r="AE238" s="4">
        <v>40</v>
      </c>
      <c r="AF238" s="4">
        <v>41</v>
      </c>
      <c r="AG238" s="4">
        <v>46</v>
      </c>
      <c r="AH238" s="4">
        <v>46</v>
      </c>
      <c r="AI238" s="4">
        <v>46</v>
      </c>
      <c r="AJ238" s="4">
        <v>45</v>
      </c>
      <c r="AK238" s="4">
        <v>44</v>
      </c>
      <c r="AL238" s="4">
        <v>43</v>
      </c>
      <c r="AM238" s="4">
        <v>44</v>
      </c>
      <c r="AN238" s="4">
        <v>42</v>
      </c>
    </row>
    <row r="239" spans="1:40" ht="15" hidden="1" customHeight="1" x14ac:dyDescent="0.25">
      <c r="A239" s="4" t="str">
        <f>EB[[#This Row],[unit]] &amp; "#" &amp; EB[[#This Row],[indic_nrg]] &amp; "#" &amp; EB[[#This Row],[product]] &amp; "#" &amp; EB[[#This Row],[geo]]</f>
        <v>GWH#B_101315#6000#CZ</v>
      </c>
      <c r="B239" s="4" t="str">
        <f>VLOOKUP(EB[[#This Row],[product]],KS_DB[[product]:[KS]],5,FALSE)</f>
        <v>electricity</v>
      </c>
      <c r="C239" s="4" t="str">
        <f>VLOOKUP(EB[[#This Row],[product]],KS_DB[[product]:[KS]],6,FALSE)</f>
        <v>electricity</v>
      </c>
      <c r="D239" s="4">
        <f>VLOOKUP(EB[[#This Row],[product]],Carriers[],4,FALSE)</f>
        <v>1</v>
      </c>
      <c r="E239" s="4">
        <f>VLOOKUP(EB[[#This Row],[indic_nrg]],Indicators[],4,FALSE)</f>
        <v>0</v>
      </c>
      <c r="F239" s="4">
        <f>IFERROR(VLOOKUP(EB[[#This Row],[Source_carrier]],KS_DB[[product]:[KS]],6,FALSE),0)</f>
        <v>0</v>
      </c>
      <c r="G239" s="4" t="s">
        <v>135</v>
      </c>
      <c r="H239" s="4" t="s">
        <v>611</v>
      </c>
      <c r="I239" s="4" t="s">
        <v>127</v>
      </c>
      <c r="J239" s="4" t="s">
        <v>37</v>
      </c>
      <c r="K239" s="4" t="s">
        <v>612</v>
      </c>
      <c r="L239" s="4" t="s">
        <v>138</v>
      </c>
      <c r="M239" s="4" t="s">
        <v>128</v>
      </c>
      <c r="N239" s="4" t="s">
        <v>41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23</v>
      </c>
      <c r="AD239" s="4">
        <v>24</v>
      </c>
      <c r="AE239" s="4">
        <v>30</v>
      </c>
      <c r="AF239" s="4">
        <v>69</v>
      </c>
      <c r="AG239" s="4">
        <v>62</v>
      </c>
      <c r="AH239" s="4">
        <v>62</v>
      </c>
      <c r="AI239" s="4">
        <v>57</v>
      </c>
      <c r="AJ239" s="4">
        <v>59</v>
      </c>
      <c r="AK239" s="4">
        <v>56</v>
      </c>
      <c r="AL239" s="4">
        <v>58</v>
      </c>
      <c r="AM239" s="4">
        <v>62</v>
      </c>
      <c r="AN239" s="4">
        <v>60</v>
      </c>
    </row>
    <row r="240" spans="1:40" ht="15" hidden="1" customHeight="1" x14ac:dyDescent="0.25">
      <c r="A240" s="4" t="str">
        <f>EB[[#This Row],[unit]] &amp; "#" &amp; EB[[#This Row],[indic_nrg]] &amp; "#" &amp; EB[[#This Row],[product]] &amp; "#" &amp; EB[[#This Row],[geo]]</f>
        <v>GWH#B_101316#6000#CZ</v>
      </c>
      <c r="B240" s="4" t="str">
        <f>VLOOKUP(EB[[#This Row],[product]],KS_DB[[product]:[KS]],5,FALSE)</f>
        <v>electricity</v>
      </c>
      <c r="C240" s="4" t="str">
        <f>VLOOKUP(EB[[#This Row],[product]],KS_DB[[product]:[KS]],6,FALSE)</f>
        <v>electricity</v>
      </c>
      <c r="D240" s="4">
        <f>VLOOKUP(EB[[#This Row],[product]],Carriers[],4,FALSE)</f>
        <v>1</v>
      </c>
      <c r="E240" s="4">
        <f>VLOOKUP(EB[[#This Row],[indic_nrg]],Indicators[],4,FALSE)</f>
        <v>0</v>
      </c>
      <c r="F240" s="4">
        <f>IFERROR(VLOOKUP(EB[[#This Row],[Source_carrier]],KS_DB[[product]:[KS]],6,FALSE),0)</f>
        <v>0</v>
      </c>
      <c r="G240" s="4" t="s">
        <v>135</v>
      </c>
      <c r="H240" s="4" t="s">
        <v>613</v>
      </c>
      <c r="I240" s="4" t="s">
        <v>127</v>
      </c>
      <c r="J240" s="4" t="s">
        <v>37</v>
      </c>
      <c r="K240" s="4" t="s">
        <v>614</v>
      </c>
      <c r="L240" s="4" t="s">
        <v>138</v>
      </c>
      <c r="M240" s="4" t="s">
        <v>128</v>
      </c>
      <c r="N240" s="4" t="s">
        <v>41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</row>
    <row r="241" spans="1:40" ht="15" hidden="1" customHeight="1" x14ac:dyDescent="0.25">
      <c r="A241" s="4" t="str">
        <f>EB[[#This Row],[unit]] &amp; "#" &amp; EB[[#This Row],[indic_nrg]] &amp; "#" &amp; EB[[#This Row],[product]] &amp; "#" &amp; EB[[#This Row],[geo]]</f>
        <v>GWH#B_101317#6000#CZ</v>
      </c>
      <c r="B241" s="4" t="str">
        <f>VLOOKUP(EB[[#This Row],[product]],KS_DB[[product]:[KS]],5,FALSE)</f>
        <v>electricity</v>
      </c>
      <c r="C241" s="4" t="str">
        <f>VLOOKUP(EB[[#This Row],[product]],KS_DB[[product]:[KS]],6,FALSE)</f>
        <v>electricity</v>
      </c>
      <c r="D241" s="4">
        <f>VLOOKUP(EB[[#This Row],[product]],Carriers[],4,FALSE)</f>
        <v>1</v>
      </c>
      <c r="E241" s="4">
        <f>VLOOKUP(EB[[#This Row],[indic_nrg]],Indicators[],4,FALSE)</f>
        <v>0</v>
      </c>
      <c r="F241" s="4">
        <f>IFERROR(VLOOKUP(EB[[#This Row],[Source_carrier]],KS_DB[[product]:[KS]],6,FALSE),0)</f>
        <v>0</v>
      </c>
      <c r="G241" s="4" t="s">
        <v>135</v>
      </c>
      <c r="H241" s="4" t="s">
        <v>615</v>
      </c>
      <c r="I241" s="4" t="s">
        <v>127</v>
      </c>
      <c r="J241" s="4" t="s">
        <v>37</v>
      </c>
      <c r="K241" s="4" t="s">
        <v>616</v>
      </c>
      <c r="L241" s="4" t="s">
        <v>138</v>
      </c>
      <c r="M241" s="4" t="s">
        <v>128</v>
      </c>
      <c r="N241" s="4" t="s">
        <v>41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</row>
    <row r="242" spans="1:40" ht="15" hidden="1" customHeight="1" x14ac:dyDescent="0.25">
      <c r="A242" s="4" t="str">
        <f>EB[[#This Row],[unit]] &amp; "#" &amp; EB[[#This Row],[indic_nrg]] &amp; "#" &amp; EB[[#This Row],[product]] &amp; "#" &amp; EB[[#This Row],[geo]]</f>
        <v>GWH#B_101318#6000#CZ</v>
      </c>
      <c r="B242" s="4" t="str">
        <f>VLOOKUP(EB[[#This Row],[product]],KS_DB[[product]:[KS]],5,FALSE)</f>
        <v>electricity</v>
      </c>
      <c r="C242" s="4" t="str">
        <f>VLOOKUP(EB[[#This Row],[product]],KS_DB[[product]:[KS]],6,FALSE)</f>
        <v>electricity</v>
      </c>
      <c r="D242" s="4">
        <f>VLOOKUP(EB[[#This Row],[product]],Carriers[],4,FALSE)</f>
        <v>1</v>
      </c>
      <c r="E242" s="4">
        <f>VLOOKUP(EB[[#This Row],[indic_nrg]],Indicators[],4,FALSE)</f>
        <v>0</v>
      </c>
      <c r="F242" s="4">
        <f>IFERROR(VLOOKUP(EB[[#This Row],[Source_carrier]],KS_DB[[product]:[KS]],6,FALSE),0)</f>
        <v>0</v>
      </c>
      <c r="G242" s="4" t="s">
        <v>135</v>
      </c>
      <c r="H242" s="4" t="s">
        <v>617</v>
      </c>
      <c r="I242" s="4" t="s">
        <v>127</v>
      </c>
      <c r="J242" s="4" t="s">
        <v>37</v>
      </c>
      <c r="K242" s="4" t="s">
        <v>618</v>
      </c>
      <c r="L242" s="4" t="s">
        <v>138</v>
      </c>
      <c r="M242" s="4" t="s">
        <v>128</v>
      </c>
      <c r="N242" s="4" t="s">
        <v>41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</row>
    <row r="243" spans="1:40" ht="15" hidden="1" customHeight="1" x14ac:dyDescent="0.25">
      <c r="A243" s="4" t="str">
        <f>EB[[#This Row],[unit]] &amp; "#" &amp; EB[[#This Row],[indic_nrg]] &amp; "#" &amp; EB[[#This Row],[product]] &amp; "#" &amp; EB[[#This Row],[geo]]</f>
        <v>GWH#B_101319#6000#CZ</v>
      </c>
      <c r="B243" s="4" t="str">
        <f>VLOOKUP(EB[[#This Row],[product]],KS_DB[[product]:[KS]],5,FALSE)</f>
        <v>electricity</v>
      </c>
      <c r="C243" s="4" t="str">
        <f>VLOOKUP(EB[[#This Row],[product]],KS_DB[[product]:[KS]],6,FALSE)</f>
        <v>electricity</v>
      </c>
      <c r="D243" s="4">
        <f>VLOOKUP(EB[[#This Row],[product]],Carriers[],4,FALSE)</f>
        <v>1</v>
      </c>
      <c r="E243" s="4">
        <f>VLOOKUP(EB[[#This Row],[indic_nrg]],Indicators[],4,FALSE)</f>
        <v>0</v>
      </c>
      <c r="F243" s="4">
        <f>IFERROR(VLOOKUP(EB[[#This Row],[Source_carrier]],KS_DB[[product]:[KS]],6,FALSE),0)</f>
        <v>0</v>
      </c>
      <c r="G243" s="4" t="s">
        <v>135</v>
      </c>
      <c r="H243" s="4" t="s">
        <v>619</v>
      </c>
      <c r="I243" s="4" t="s">
        <v>127</v>
      </c>
      <c r="J243" s="4" t="s">
        <v>37</v>
      </c>
      <c r="K243" s="4" t="s">
        <v>620</v>
      </c>
      <c r="L243" s="4" t="s">
        <v>138</v>
      </c>
      <c r="M243" s="4" t="s">
        <v>128</v>
      </c>
      <c r="N243" s="4" t="s">
        <v>41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</row>
    <row r="244" spans="1:40" ht="15" hidden="1" customHeight="1" x14ac:dyDescent="0.25">
      <c r="A244" s="4" t="str">
        <f>EB[[#This Row],[unit]] &amp; "#" &amp; EB[[#This Row],[indic_nrg]] &amp; "#" &amp; EB[[#This Row],[product]] &amp; "#" &amp; EB[[#This Row],[geo]]</f>
        <v>GWH#B_101320#6000#CZ</v>
      </c>
      <c r="B244" s="4" t="str">
        <f>VLOOKUP(EB[[#This Row],[product]],KS_DB[[product]:[KS]],5,FALSE)</f>
        <v>electricity</v>
      </c>
      <c r="C244" s="4" t="str">
        <f>VLOOKUP(EB[[#This Row],[product]],KS_DB[[product]:[KS]],6,FALSE)</f>
        <v>electricity</v>
      </c>
      <c r="D244" s="4">
        <f>VLOOKUP(EB[[#This Row],[product]],Carriers[],4,FALSE)</f>
        <v>1</v>
      </c>
      <c r="E244" s="4">
        <f>VLOOKUP(EB[[#This Row],[indic_nrg]],Indicators[],4,FALSE)</f>
        <v>0</v>
      </c>
      <c r="F244" s="4">
        <f>IFERROR(VLOOKUP(EB[[#This Row],[Source_carrier]],KS_DB[[product]:[KS]],6,FALSE),0)</f>
        <v>0</v>
      </c>
      <c r="G244" s="4" t="s">
        <v>135</v>
      </c>
      <c r="H244" s="4" t="s">
        <v>621</v>
      </c>
      <c r="I244" s="4" t="s">
        <v>127</v>
      </c>
      <c r="J244" s="4" t="s">
        <v>37</v>
      </c>
      <c r="K244" s="4" t="s">
        <v>622</v>
      </c>
      <c r="L244" s="4" t="s">
        <v>138</v>
      </c>
      <c r="M244" s="4" t="s">
        <v>128</v>
      </c>
      <c r="N244" s="4" t="s">
        <v>41</v>
      </c>
      <c r="O244" s="4">
        <v>4851</v>
      </c>
      <c r="P244" s="4">
        <v>5233</v>
      </c>
      <c r="Q244" s="4">
        <v>4754</v>
      </c>
      <c r="R244" s="4">
        <v>5</v>
      </c>
      <c r="S244" s="4">
        <v>3</v>
      </c>
      <c r="T244" s="4">
        <v>3</v>
      </c>
      <c r="U244" s="4">
        <v>3</v>
      </c>
      <c r="V244" s="4">
        <v>1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</row>
    <row r="245" spans="1:40" ht="15" hidden="1" customHeight="1" x14ac:dyDescent="0.25">
      <c r="A245" s="4" t="str">
        <f>EB[[#This Row],[unit]] &amp; "#" &amp; EB[[#This Row],[indic_nrg]] &amp; "#" &amp; EB[[#This Row],[product]] &amp; "#" &amp; EB[[#This Row],[geo]]</f>
        <v>GWH#B_101321#6000#CZ</v>
      </c>
      <c r="B245" s="4" t="str">
        <f>VLOOKUP(EB[[#This Row],[product]],KS_DB[[product]:[KS]],5,FALSE)</f>
        <v>electricity</v>
      </c>
      <c r="C245" s="4" t="str">
        <f>VLOOKUP(EB[[#This Row],[product]],KS_DB[[product]:[KS]],6,FALSE)</f>
        <v>electricity</v>
      </c>
      <c r="D245" s="4">
        <f>VLOOKUP(EB[[#This Row],[product]],Carriers[],4,FALSE)</f>
        <v>1</v>
      </c>
      <c r="E245" s="4">
        <f>VLOOKUP(EB[[#This Row],[indic_nrg]],Indicators[],4,FALSE)</f>
        <v>0</v>
      </c>
      <c r="F245" s="4">
        <f>IFERROR(VLOOKUP(EB[[#This Row],[Source_carrier]],KS_DB[[product]:[KS]],6,FALSE),0)</f>
        <v>0</v>
      </c>
      <c r="G245" s="4" t="s">
        <v>135</v>
      </c>
      <c r="H245" s="4" t="s">
        <v>623</v>
      </c>
      <c r="I245" s="4" t="s">
        <v>127</v>
      </c>
      <c r="J245" s="4" t="s">
        <v>37</v>
      </c>
      <c r="K245" s="4" t="s">
        <v>624</v>
      </c>
      <c r="L245" s="4" t="s">
        <v>138</v>
      </c>
      <c r="M245" s="4" t="s">
        <v>128</v>
      </c>
      <c r="N245" s="4" t="s">
        <v>41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</row>
    <row r="246" spans="1:40" ht="15" hidden="1" customHeight="1" x14ac:dyDescent="0.25">
      <c r="A246" s="4" t="str">
        <f>EB[[#This Row],[unit]] &amp; "#" &amp; EB[[#This Row],[indic_nrg]] &amp; "#" &amp; EB[[#This Row],[product]] &amp; "#" &amp; EB[[#This Row],[geo]]</f>
        <v>GWH#B_101322#6000#CZ</v>
      </c>
      <c r="B246" s="4" t="str">
        <f>VLOOKUP(EB[[#This Row],[product]],KS_DB[[product]:[KS]],5,FALSE)</f>
        <v>electricity</v>
      </c>
      <c r="C246" s="4" t="str">
        <f>VLOOKUP(EB[[#This Row],[product]],KS_DB[[product]:[KS]],6,FALSE)</f>
        <v>electricity</v>
      </c>
      <c r="D246" s="4">
        <f>VLOOKUP(EB[[#This Row],[product]],Carriers[],4,FALSE)</f>
        <v>1</v>
      </c>
      <c r="E246" s="4">
        <f>VLOOKUP(EB[[#This Row],[indic_nrg]],Indicators[],4,FALSE)</f>
        <v>0</v>
      </c>
      <c r="F246" s="4">
        <f>IFERROR(VLOOKUP(EB[[#This Row],[Source_carrier]],KS_DB[[product]:[KS]],6,FALSE),0)</f>
        <v>0</v>
      </c>
      <c r="G246" s="4" t="s">
        <v>135</v>
      </c>
      <c r="H246" s="4" t="s">
        <v>625</v>
      </c>
      <c r="I246" s="4" t="s">
        <v>127</v>
      </c>
      <c r="J246" s="4" t="s">
        <v>37</v>
      </c>
      <c r="K246" s="4" t="s">
        <v>626</v>
      </c>
      <c r="L246" s="4" t="s">
        <v>138</v>
      </c>
      <c r="M246" s="4" t="s">
        <v>128</v>
      </c>
      <c r="N246" s="4" t="s">
        <v>41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6</v>
      </c>
      <c r="AG246" s="4">
        <v>7</v>
      </c>
      <c r="AH246" s="4">
        <v>7</v>
      </c>
      <c r="AI246" s="4">
        <v>8</v>
      </c>
      <c r="AJ246" s="4">
        <v>6</v>
      </c>
      <c r="AK246" s="4">
        <v>7</v>
      </c>
      <c r="AL246" s="4">
        <v>6</v>
      </c>
      <c r="AM246" s="4">
        <v>6</v>
      </c>
      <c r="AN246" s="4">
        <v>6</v>
      </c>
    </row>
    <row r="247" spans="1:40" ht="15" hidden="1" customHeight="1" x14ac:dyDescent="0.25">
      <c r="A247" s="4" t="str">
        <f>EB[[#This Row],[unit]] &amp; "#" &amp; EB[[#This Row],[indic_nrg]] &amp; "#" &amp; EB[[#This Row],[product]] &amp; "#" &amp; EB[[#This Row],[geo]]</f>
        <v>GWH#B_101323#6000#CZ</v>
      </c>
      <c r="B247" s="4" t="str">
        <f>VLOOKUP(EB[[#This Row],[product]],KS_DB[[product]:[KS]],5,FALSE)</f>
        <v>electricity</v>
      </c>
      <c r="C247" s="4" t="str">
        <f>VLOOKUP(EB[[#This Row],[product]],KS_DB[[product]:[KS]],6,FALSE)</f>
        <v>electricity</v>
      </c>
      <c r="D247" s="4">
        <f>VLOOKUP(EB[[#This Row],[product]],Carriers[],4,FALSE)</f>
        <v>1</v>
      </c>
      <c r="E247" s="4">
        <f>VLOOKUP(EB[[#This Row],[indic_nrg]],Indicators[],4,FALSE)</f>
        <v>0</v>
      </c>
      <c r="F247" s="4">
        <f>IFERROR(VLOOKUP(EB[[#This Row],[Source_carrier]],KS_DB[[product]:[KS]],6,FALSE),0)</f>
        <v>0</v>
      </c>
      <c r="G247" s="4" t="s">
        <v>135</v>
      </c>
      <c r="H247" s="4" t="s">
        <v>627</v>
      </c>
      <c r="I247" s="4" t="s">
        <v>127</v>
      </c>
      <c r="J247" s="4" t="s">
        <v>37</v>
      </c>
      <c r="K247" s="4" t="s">
        <v>628</v>
      </c>
      <c r="L247" s="4" t="s">
        <v>138</v>
      </c>
      <c r="M247" s="4" t="s">
        <v>128</v>
      </c>
      <c r="N247" s="4" t="s">
        <v>41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2</v>
      </c>
      <c r="AJ247" s="4">
        <v>1</v>
      </c>
      <c r="AK247" s="4">
        <v>2</v>
      </c>
      <c r="AL247" s="4">
        <v>2</v>
      </c>
      <c r="AM247" s="4">
        <v>1</v>
      </c>
      <c r="AN247" s="4">
        <v>1</v>
      </c>
    </row>
    <row r="248" spans="1:40" ht="15" hidden="1" customHeight="1" x14ac:dyDescent="0.25">
      <c r="A248" s="4" t="str">
        <f>EB[[#This Row],[unit]] &amp; "#" &amp; EB[[#This Row],[indic_nrg]] &amp; "#" &amp; EB[[#This Row],[product]] &amp; "#" &amp; EB[[#This Row],[geo]]</f>
        <v>GWH#B_101400#6000#CZ</v>
      </c>
      <c r="B248" s="4" t="str">
        <f>VLOOKUP(EB[[#This Row],[product]],KS_DB[[product]:[KS]],5,FALSE)</f>
        <v>electricity</v>
      </c>
      <c r="C248" s="4" t="str">
        <f>VLOOKUP(EB[[#This Row],[product]],KS_DB[[product]:[KS]],6,FALSE)</f>
        <v>electricity</v>
      </c>
      <c r="D248" s="4">
        <f>VLOOKUP(EB[[#This Row],[product]],Carriers[],4,FALSE)</f>
        <v>1</v>
      </c>
      <c r="E248" s="4">
        <f>VLOOKUP(EB[[#This Row],[indic_nrg]],Indicators[],4,FALSE)</f>
        <v>0</v>
      </c>
      <c r="F248" s="4">
        <f>IFERROR(VLOOKUP(EB[[#This Row],[Source_carrier]],KS_DB[[product]:[KS]],6,FALSE),0)</f>
        <v>0</v>
      </c>
      <c r="G248" s="4" t="s">
        <v>135</v>
      </c>
      <c r="H248" s="4" t="s">
        <v>629</v>
      </c>
      <c r="I248" s="4" t="s">
        <v>127</v>
      </c>
      <c r="J248" s="4" t="s">
        <v>37</v>
      </c>
      <c r="K248" s="4" t="s">
        <v>630</v>
      </c>
      <c r="L248" s="4" t="s">
        <v>138</v>
      </c>
      <c r="M248" s="4" t="s">
        <v>128</v>
      </c>
      <c r="N248" s="4" t="s">
        <v>41</v>
      </c>
      <c r="O248" s="4">
        <v>3996</v>
      </c>
      <c r="P248" s="4">
        <v>3813</v>
      </c>
      <c r="Q248" s="4">
        <v>3860</v>
      </c>
      <c r="R248" s="4">
        <v>4793</v>
      </c>
      <c r="S248" s="4">
        <v>4660</v>
      </c>
      <c r="T248" s="4">
        <v>4768</v>
      </c>
      <c r="U248" s="4">
        <v>5154</v>
      </c>
      <c r="V248" s="4">
        <v>5088</v>
      </c>
      <c r="W248" s="4">
        <v>4953</v>
      </c>
      <c r="X248" s="4">
        <v>4921</v>
      </c>
      <c r="Y248" s="4">
        <v>4956</v>
      </c>
      <c r="Z248" s="4">
        <v>4910</v>
      </c>
      <c r="AA248" s="4">
        <v>4858</v>
      </c>
      <c r="AB248" s="4">
        <v>5087</v>
      </c>
      <c r="AC248" s="4">
        <v>5084</v>
      </c>
      <c r="AD248" s="4">
        <v>5027</v>
      </c>
      <c r="AE248" s="4">
        <v>4885</v>
      </c>
      <c r="AF248" s="4">
        <v>4915</v>
      </c>
      <c r="AG248" s="4">
        <v>4662</v>
      </c>
      <c r="AH248" s="4">
        <v>4487</v>
      </c>
      <c r="AI248" s="4">
        <v>4466</v>
      </c>
      <c r="AJ248" s="4">
        <v>4405</v>
      </c>
      <c r="AK248" s="4">
        <v>4187</v>
      </c>
      <c r="AL248" s="4">
        <v>4098</v>
      </c>
      <c r="AM248" s="4">
        <v>3847</v>
      </c>
      <c r="AN248" s="4">
        <v>4067</v>
      </c>
    </row>
    <row r="249" spans="1:40" ht="15" hidden="1" customHeight="1" x14ac:dyDescent="0.25">
      <c r="A249" s="4" t="str">
        <f>EB[[#This Row],[unit]] &amp; "#" &amp; EB[[#This Row],[indic_nrg]] &amp; "#" &amp; EB[[#This Row],[product]] &amp; "#" &amp; EB[[#This Row],[geo]]</f>
        <v>GWH#B_101500#6000#CZ</v>
      </c>
      <c r="B249" s="4" t="str">
        <f>VLOOKUP(EB[[#This Row],[product]],KS_DB[[product]:[KS]],5,FALSE)</f>
        <v>electricity</v>
      </c>
      <c r="C249" s="4" t="str">
        <f>VLOOKUP(EB[[#This Row],[product]],KS_DB[[product]:[KS]],6,FALSE)</f>
        <v>electricity</v>
      </c>
      <c r="D249" s="4">
        <f>VLOOKUP(EB[[#This Row],[product]],Carriers[],4,FALSE)</f>
        <v>1</v>
      </c>
      <c r="E249" s="4">
        <f>VLOOKUP(EB[[#This Row],[indic_nrg]],Indicators[],4,FALSE)</f>
        <v>0</v>
      </c>
      <c r="F249" s="4">
        <f>IFERROR(VLOOKUP(EB[[#This Row],[Source_carrier]],KS_DB[[product]:[KS]],6,FALSE),0)</f>
        <v>0</v>
      </c>
      <c r="G249" s="4" t="s">
        <v>135</v>
      </c>
      <c r="H249" s="4" t="s">
        <v>631</v>
      </c>
      <c r="I249" s="4" t="s">
        <v>127</v>
      </c>
      <c r="J249" s="4" t="s">
        <v>37</v>
      </c>
      <c r="K249" s="4" t="s">
        <v>632</v>
      </c>
      <c r="L249" s="4" t="s">
        <v>138</v>
      </c>
      <c r="M249" s="4" t="s">
        <v>128</v>
      </c>
      <c r="N249" s="4" t="s">
        <v>41</v>
      </c>
      <c r="O249" s="4">
        <v>48177</v>
      </c>
      <c r="P249" s="4">
        <v>44466</v>
      </c>
      <c r="Q249" s="4">
        <v>43385</v>
      </c>
      <c r="R249" s="4">
        <v>43023</v>
      </c>
      <c r="S249" s="4">
        <v>44968</v>
      </c>
      <c r="T249" s="4">
        <v>48082</v>
      </c>
      <c r="U249" s="4">
        <v>50284</v>
      </c>
      <c r="V249" s="4">
        <v>49635</v>
      </c>
      <c r="W249" s="4">
        <v>48875</v>
      </c>
      <c r="X249" s="4">
        <v>48122</v>
      </c>
      <c r="Y249" s="4">
        <v>49381</v>
      </c>
      <c r="Z249" s="4">
        <v>50881</v>
      </c>
      <c r="AA249" s="4">
        <v>50823</v>
      </c>
      <c r="AB249" s="4">
        <v>52407</v>
      </c>
      <c r="AC249" s="4">
        <v>53832</v>
      </c>
      <c r="AD249" s="4">
        <v>55291</v>
      </c>
      <c r="AE249" s="4">
        <v>57016</v>
      </c>
      <c r="AF249" s="4">
        <v>57234</v>
      </c>
      <c r="AG249" s="4">
        <v>58033</v>
      </c>
      <c r="AH249" s="4">
        <v>54906</v>
      </c>
      <c r="AI249" s="4">
        <v>56177</v>
      </c>
      <c r="AJ249" s="4">
        <v>55468</v>
      </c>
      <c r="AK249" s="4">
        <v>55960</v>
      </c>
      <c r="AL249" s="4">
        <v>55709</v>
      </c>
      <c r="AM249" s="4">
        <v>55772</v>
      </c>
      <c r="AN249" s="4">
        <v>56812</v>
      </c>
    </row>
    <row r="250" spans="1:40" ht="15" hidden="1" customHeight="1" x14ac:dyDescent="0.25">
      <c r="A250" s="4" t="str">
        <f>EB[[#This Row],[unit]] &amp; "#" &amp; EB[[#This Row],[indic_nrg]] &amp; "#" &amp; EB[[#This Row],[product]] &amp; "#" &amp; EB[[#This Row],[geo]]</f>
        <v>GWH#B_101700#6000#CZ</v>
      </c>
      <c r="B250" s="4" t="str">
        <f>VLOOKUP(EB[[#This Row],[product]],KS_DB[[product]:[KS]],5,FALSE)</f>
        <v>electricity</v>
      </c>
      <c r="C250" s="4" t="str">
        <f>VLOOKUP(EB[[#This Row],[product]],KS_DB[[product]:[KS]],6,FALSE)</f>
        <v>electricity</v>
      </c>
      <c r="D250" s="4">
        <f>VLOOKUP(EB[[#This Row],[product]],Carriers[],4,FALSE)</f>
        <v>1</v>
      </c>
      <c r="E250" s="4">
        <f>VLOOKUP(EB[[#This Row],[indic_nrg]],Indicators[],4,FALSE)</f>
        <v>0</v>
      </c>
      <c r="F250" s="4">
        <f>IFERROR(VLOOKUP(EB[[#This Row],[Source_carrier]],KS_DB[[product]:[KS]],6,FALSE),0)</f>
        <v>0</v>
      </c>
      <c r="G250" s="4" t="s">
        <v>135</v>
      </c>
      <c r="H250" s="4" t="s">
        <v>633</v>
      </c>
      <c r="I250" s="4" t="s">
        <v>127</v>
      </c>
      <c r="J250" s="4" t="s">
        <v>37</v>
      </c>
      <c r="K250" s="4" t="s">
        <v>634</v>
      </c>
      <c r="L250" s="4" t="s">
        <v>138</v>
      </c>
      <c r="M250" s="4" t="s">
        <v>128</v>
      </c>
      <c r="N250" s="4" t="s">
        <v>41</v>
      </c>
      <c r="O250" s="4">
        <v>48177</v>
      </c>
      <c r="P250" s="4">
        <v>44466</v>
      </c>
      <c r="Q250" s="4">
        <v>43385</v>
      </c>
      <c r="R250" s="4">
        <v>43023</v>
      </c>
      <c r="S250" s="4">
        <v>44968</v>
      </c>
      <c r="T250" s="4">
        <v>48082</v>
      </c>
      <c r="U250" s="4">
        <v>50284</v>
      </c>
      <c r="V250" s="4">
        <v>49635</v>
      </c>
      <c r="W250" s="4">
        <v>48875</v>
      </c>
      <c r="X250" s="4">
        <v>48122</v>
      </c>
      <c r="Y250" s="4">
        <v>49381</v>
      </c>
      <c r="Z250" s="4">
        <v>50881</v>
      </c>
      <c r="AA250" s="4">
        <v>50823</v>
      </c>
      <c r="AB250" s="4">
        <v>52407</v>
      </c>
      <c r="AC250" s="4">
        <v>53832</v>
      </c>
      <c r="AD250" s="4">
        <v>55291</v>
      </c>
      <c r="AE250" s="4">
        <v>57016</v>
      </c>
      <c r="AF250" s="4">
        <v>57234</v>
      </c>
      <c r="AG250" s="4">
        <v>58033</v>
      </c>
      <c r="AH250" s="4">
        <v>54906</v>
      </c>
      <c r="AI250" s="4">
        <v>54223</v>
      </c>
      <c r="AJ250" s="4">
        <v>53651</v>
      </c>
      <c r="AK250" s="4">
        <v>53884</v>
      </c>
      <c r="AL250" s="4">
        <v>53587</v>
      </c>
      <c r="AM250" s="4">
        <v>53550</v>
      </c>
      <c r="AN250" s="4">
        <v>55011</v>
      </c>
    </row>
    <row r="251" spans="1:40" ht="15" hidden="1" customHeight="1" x14ac:dyDescent="0.25">
      <c r="A251" s="4" t="str">
        <f>EB[[#This Row],[unit]] &amp; "#" &amp; EB[[#This Row],[indic_nrg]] &amp; "#" &amp; EB[[#This Row],[product]] &amp; "#" &amp; EB[[#This Row],[geo]]</f>
        <v>GWH#B_101800#6000#CZ</v>
      </c>
      <c r="B251" s="4" t="str">
        <f>VLOOKUP(EB[[#This Row],[product]],KS_DB[[product]:[KS]],5,FALSE)</f>
        <v>electricity</v>
      </c>
      <c r="C251" s="4" t="str">
        <f>VLOOKUP(EB[[#This Row],[product]],KS_DB[[product]:[KS]],6,FALSE)</f>
        <v>electricity</v>
      </c>
      <c r="D251" s="4">
        <f>VLOOKUP(EB[[#This Row],[product]],Carriers[],4,FALSE)</f>
        <v>1</v>
      </c>
      <c r="E251" s="4">
        <f>VLOOKUP(EB[[#This Row],[indic_nrg]],Indicators[],4,FALSE)</f>
        <v>0</v>
      </c>
      <c r="F251" s="4">
        <f>IFERROR(VLOOKUP(EB[[#This Row],[Source_carrier]],KS_DB[[product]:[KS]],6,FALSE),0)</f>
        <v>0</v>
      </c>
      <c r="G251" s="4" t="s">
        <v>135</v>
      </c>
      <c r="H251" s="4" t="s">
        <v>635</v>
      </c>
      <c r="I251" s="4" t="s">
        <v>127</v>
      </c>
      <c r="J251" s="4" t="s">
        <v>37</v>
      </c>
      <c r="K251" s="4" t="s">
        <v>636</v>
      </c>
      <c r="L251" s="4" t="s">
        <v>138</v>
      </c>
      <c r="M251" s="4" t="s">
        <v>128</v>
      </c>
      <c r="N251" s="4" t="s">
        <v>41</v>
      </c>
      <c r="O251" s="4">
        <v>26922</v>
      </c>
      <c r="P251" s="4">
        <v>23074</v>
      </c>
      <c r="Q251" s="4">
        <v>19675</v>
      </c>
      <c r="R251" s="4">
        <v>17156</v>
      </c>
      <c r="S251" s="4">
        <v>17474</v>
      </c>
      <c r="T251" s="4">
        <v>18406</v>
      </c>
      <c r="U251" s="4">
        <v>18177</v>
      </c>
      <c r="V251" s="4">
        <v>18547</v>
      </c>
      <c r="W251" s="4">
        <v>18837</v>
      </c>
      <c r="X251" s="4">
        <v>18799</v>
      </c>
      <c r="Y251" s="4">
        <v>18944</v>
      </c>
      <c r="Z251" s="4">
        <v>19939</v>
      </c>
      <c r="AA251" s="4">
        <v>20558</v>
      </c>
      <c r="AB251" s="4">
        <v>20550</v>
      </c>
      <c r="AC251" s="4">
        <v>22358</v>
      </c>
      <c r="AD251" s="4">
        <v>23145</v>
      </c>
      <c r="AE251" s="4">
        <v>23613</v>
      </c>
      <c r="AF251" s="4">
        <v>24173</v>
      </c>
      <c r="AG251" s="4">
        <v>24346</v>
      </c>
      <c r="AH251" s="4">
        <v>21821</v>
      </c>
      <c r="AI251" s="4">
        <v>21793</v>
      </c>
      <c r="AJ251" s="4">
        <v>22494</v>
      </c>
      <c r="AK251" s="4">
        <v>22377</v>
      </c>
      <c r="AL251" s="4">
        <v>21656</v>
      </c>
      <c r="AM251" s="4">
        <v>22464</v>
      </c>
      <c r="AN251" s="4">
        <v>23179</v>
      </c>
    </row>
    <row r="252" spans="1:40" ht="15" hidden="1" customHeight="1" x14ac:dyDescent="0.25">
      <c r="A252" s="4" t="str">
        <f>EB[[#This Row],[unit]] &amp; "#" &amp; EB[[#This Row],[indic_nrg]] &amp; "#" &amp; EB[[#This Row],[product]] &amp; "#" &amp; EB[[#This Row],[geo]]</f>
        <v>GWH#B_101805#6000#CZ</v>
      </c>
      <c r="B252" s="4" t="str">
        <f>VLOOKUP(EB[[#This Row],[product]],KS_DB[[product]:[KS]],5,FALSE)</f>
        <v>electricity</v>
      </c>
      <c r="C252" s="4" t="str">
        <f>VLOOKUP(EB[[#This Row],[product]],KS_DB[[product]:[KS]],6,FALSE)</f>
        <v>electricity</v>
      </c>
      <c r="D252" s="4">
        <f>VLOOKUP(EB[[#This Row],[product]],Carriers[],4,FALSE)</f>
        <v>1</v>
      </c>
      <c r="E252" s="4">
        <f>VLOOKUP(EB[[#This Row],[indic_nrg]],Indicators[],4,FALSE)</f>
        <v>0</v>
      </c>
      <c r="F252" s="4">
        <f>IFERROR(VLOOKUP(EB[[#This Row],[Source_carrier]],KS_DB[[product]:[KS]],6,FALSE),0)</f>
        <v>0</v>
      </c>
      <c r="G252" s="4" t="s">
        <v>135</v>
      </c>
      <c r="H252" s="4" t="s">
        <v>637</v>
      </c>
      <c r="I252" s="4" t="s">
        <v>127</v>
      </c>
      <c r="J252" s="4" t="s">
        <v>37</v>
      </c>
      <c r="K252" s="4" t="s">
        <v>638</v>
      </c>
      <c r="L252" s="4" t="s">
        <v>138</v>
      </c>
      <c r="M252" s="4" t="s">
        <v>128</v>
      </c>
      <c r="N252" s="4" t="s">
        <v>41</v>
      </c>
      <c r="O252" s="4">
        <v>5132</v>
      </c>
      <c r="P252" s="4">
        <v>4420</v>
      </c>
      <c r="Q252" s="4">
        <v>3460</v>
      </c>
      <c r="R252" s="4">
        <v>2954</v>
      </c>
      <c r="S252" s="4">
        <v>3056</v>
      </c>
      <c r="T252" s="4">
        <v>3392</v>
      </c>
      <c r="U252" s="4">
        <v>2932</v>
      </c>
      <c r="V252" s="4">
        <v>3003</v>
      </c>
      <c r="W252" s="4">
        <v>2872</v>
      </c>
      <c r="X252" s="4">
        <v>2908</v>
      </c>
      <c r="Y252" s="4">
        <v>3001</v>
      </c>
      <c r="Z252" s="4">
        <v>2906</v>
      </c>
      <c r="AA252" s="4">
        <v>3751</v>
      </c>
      <c r="AB252" s="4">
        <v>3530</v>
      </c>
      <c r="AC252" s="4">
        <v>3560</v>
      </c>
      <c r="AD252" s="4">
        <v>3439</v>
      </c>
      <c r="AE252" s="4">
        <v>3389</v>
      </c>
      <c r="AF252" s="4">
        <v>3138</v>
      </c>
      <c r="AG252" s="4">
        <v>3153</v>
      </c>
      <c r="AH252" s="4">
        <v>3107</v>
      </c>
      <c r="AI252" s="4">
        <v>2537</v>
      </c>
      <c r="AJ252" s="4">
        <v>2611</v>
      </c>
      <c r="AK252" s="4">
        <v>2296</v>
      </c>
      <c r="AL252" s="4">
        <v>2686</v>
      </c>
      <c r="AM252" s="4">
        <v>2716</v>
      </c>
      <c r="AN252" s="4">
        <v>2663</v>
      </c>
    </row>
    <row r="253" spans="1:40" ht="15" hidden="1" customHeight="1" x14ac:dyDescent="0.25">
      <c r="A253" s="4" t="str">
        <f>EB[[#This Row],[unit]] &amp; "#" &amp; EB[[#This Row],[indic_nrg]] &amp; "#" &amp; EB[[#This Row],[product]] &amp; "#" &amp; EB[[#This Row],[geo]]</f>
        <v>GWH#B_101810#6000#CZ</v>
      </c>
      <c r="B253" s="4" t="str">
        <f>VLOOKUP(EB[[#This Row],[product]],KS_DB[[product]:[KS]],5,FALSE)</f>
        <v>electricity</v>
      </c>
      <c r="C253" s="4" t="str">
        <f>VLOOKUP(EB[[#This Row],[product]],KS_DB[[product]:[KS]],6,FALSE)</f>
        <v>electricity</v>
      </c>
      <c r="D253" s="4">
        <f>VLOOKUP(EB[[#This Row],[product]],Carriers[],4,FALSE)</f>
        <v>1</v>
      </c>
      <c r="E253" s="4">
        <f>VLOOKUP(EB[[#This Row],[indic_nrg]],Indicators[],4,FALSE)</f>
        <v>0</v>
      </c>
      <c r="F253" s="4">
        <f>IFERROR(VLOOKUP(EB[[#This Row],[Source_carrier]],KS_DB[[product]:[KS]],6,FALSE),0)</f>
        <v>0</v>
      </c>
      <c r="G253" s="4" t="s">
        <v>135</v>
      </c>
      <c r="H253" s="4" t="s">
        <v>639</v>
      </c>
      <c r="I253" s="4" t="s">
        <v>127</v>
      </c>
      <c r="J253" s="4" t="s">
        <v>37</v>
      </c>
      <c r="K253" s="4" t="s">
        <v>640</v>
      </c>
      <c r="L253" s="4" t="s">
        <v>138</v>
      </c>
      <c r="M253" s="4" t="s">
        <v>128</v>
      </c>
      <c r="N253" s="4" t="s">
        <v>41</v>
      </c>
      <c r="O253" s="4">
        <v>652</v>
      </c>
      <c r="P253" s="4">
        <v>362</v>
      </c>
      <c r="Q253" s="4">
        <v>200</v>
      </c>
      <c r="R253" s="4">
        <v>168</v>
      </c>
      <c r="S253" s="4">
        <v>100</v>
      </c>
      <c r="T253" s="4">
        <v>173</v>
      </c>
      <c r="U253" s="4">
        <v>183</v>
      </c>
      <c r="V253" s="4">
        <v>136</v>
      </c>
      <c r="W253" s="4">
        <v>180</v>
      </c>
      <c r="X253" s="4">
        <v>268</v>
      </c>
      <c r="Y253" s="4">
        <v>279</v>
      </c>
      <c r="Z253" s="4">
        <v>280</v>
      </c>
      <c r="AA253" s="4">
        <v>104</v>
      </c>
      <c r="AB253" s="4">
        <v>280</v>
      </c>
      <c r="AC253" s="4">
        <v>291</v>
      </c>
      <c r="AD253" s="4">
        <v>329</v>
      </c>
      <c r="AE253" s="4">
        <v>336</v>
      </c>
      <c r="AF253" s="4">
        <v>306</v>
      </c>
      <c r="AG253" s="4">
        <v>309</v>
      </c>
      <c r="AH253" s="4">
        <v>262</v>
      </c>
      <c r="AI253" s="4">
        <v>215</v>
      </c>
      <c r="AJ253" s="4">
        <v>262</v>
      </c>
      <c r="AK253" s="4">
        <v>354</v>
      </c>
      <c r="AL253" s="4">
        <v>349</v>
      </c>
      <c r="AM253" s="4">
        <v>366</v>
      </c>
      <c r="AN253" s="4">
        <v>378</v>
      </c>
    </row>
    <row r="254" spans="1:40" ht="15" hidden="1" customHeight="1" x14ac:dyDescent="0.25">
      <c r="A254" s="4" t="str">
        <f>EB[[#This Row],[unit]] &amp; "#" &amp; EB[[#This Row],[indic_nrg]] &amp; "#" &amp; EB[[#This Row],[product]] &amp; "#" &amp; EB[[#This Row],[geo]]</f>
        <v>GWH#B_101815#6000#CZ</v>
      </c>
      <c r="B254" s="4" t="str">
        <f>VLOOKUP(EB[[#This Row],[product]],KS_DB[[product]:[KS]],5,FALSE)</f>
        <v>electricity</v>
      </c>
      <c r="C254" s="4" t="str">
        <f>VLOOKUP(EB[[#This Row],[product]],KS_DB[[product]:[KS]],6,FALSE)</f>
        <v>electricity</v>
      </c>
      <c r="D254" s="4">
        <f>VLOOKUP(EB[[#This Row],[product]],Carriers[],4,FALSE)</f>
        <v>1</v>
      </c>
      <c r="E254" s="4">
        <f>VLOOKUP(EB[[#This Row],[indic_nrg]],Indicators[],4,FALSE)</f>
        <v>0</v>
      </c>
      <c r="F254" s="4">
        <f>IFERROR(VLOOKUP(EB[[#This Row],[Source_carrier]],KS_DB[[product]:[KS]],6,FALSE),0)</f>
        <v>0</v>
      </c>
      <c r="G254" s="4" t="s">
        <v>135</v>
      </c>
      <c r="H254" s="4" t="s">
        <v>641</v>
      </c>
      <c r="I254" s="4" t="s">
        <v>127</v>
      </c>
      <c r="J254" s="4" t="s">
        <v>37</v>
      </c>
      <c r="K254" s="4" t="s">
        <v>642</v>
      </c>
      <c r="L254" s="4" t="s">
        <v>138</v>
      </c>
      <c r="M254" s="4" t="s">
        <v>128</v>
      </c>
      <c r="N254" s="4" t="s">
        <v>41</v>
      </c>
      <c r="O254" s="4">
        <v>3518</v>
      </c>
      <c r="P254" s="4">
        <v>3030</v>
      </c>
      <c r="Q254" s="4">
        <v>2598</v>
      </c>
      <c r="R254" s="4">
        <v>1632</v>
      </c>
      <c r="S254" s="4">
        <v>1828</v>
      </c>
      <c r="T254" s="4">
        <v>1797</v>
      </c>
      <c r="U254" s="4">
        <v>2663</v>
      </c>
      <c r="V254" s="4">
        <v>3044</v>
      </c>
      <c r="W254" s="4">
        <v>3257</v>
      </c>
      <c r="X254" s="4">
        <v>3276</v>
      </c>
      <c r="Y254" s="4">
        <v>3196</v>
      </c>
      <c r="Z254" s="4">
        <v>3430</v>
      </c>
      <c r="AA254" s="4">
        <v>3211</v>
      </c>
      <c r="AB254" s="4">
        <v>3641</v>
      </c>
      <c r="AC254" s="4">
        <v>3771</v>
      </c>
      <c r="AD254" s="4">
        <v>3881</v>
      </c>
      <c r="AE254" s="4">
        <v>3881</v>
      </c>
      <c r="AF254" s="4">
        <v>3879</v>
      </c>
      <c r="AG254" s="4">
        <v>3633</v>
      </c>
      <c r="AH254" s="4">
        <v>3396</v>
      </c>
      <c r="AI254" s="4">
        <v>3626</v>
      </c>
      <c r="AJ254" s="4">
        <v>3651</v>
      </c>
      <c r="AK254" s="4">
        <v>3706</v>
      </c>
      <c r="AL254" s="4">
        <v>3451</v>
      </c>
      <c r="AM254" s="4">
        <v>3721</v>
      </c>
      <c r="AN254" s="4">
        <v>3538</v>
      </c>
    </row>
    <row r="255" spans="1:40" ht="15" hidden="1" customHeight="1" x14ac:dyDescent="0.25">
      <c r="A255" s="4" t="str">
        <f>EB[[#This Row],[unit]] &amp; "#" &amp; EB[[#This Row],[indic_nrg]] &amp; "#" &amp; EB[[#This Row],[product]] &amp; "#" &amp; EB[[#This Row],[geo]]</f>
        <v>GWH#B_101820#6000#CZ</v>
      </c>
      <c r="B255" s="4" t="str">
        <f>VLOOKUP(EB[[#This Row],[product]],KS_DB[[product]:[KS]],5,FALSE)</f>
        <v>electricity</v>
      </c>
      <c r="C255" s="4" t="str">
        <f>VLOOKUP(EB[[#This Row],[product]],KS_DB[[product]:[KS]],6,FALSE)</f>
        <v>electricity</v>
      </c>
      <c r="D255" s="4">
        <f>VLOOKUP(EB[[#This Row],[product]],Carriers[],4,FALSE)</f>
        <v>1</v>
      </c>
      <c r="E255" s="4">
        <f>VLOOKUP(EB[[#This Row],[indic_nrg]],Indicators[],4,FALSE)</f>
        <v>0</v>
      </c>
      <c r="F255" s="4">
        <f>IFERROR(VLOOKUP(EB[[#This Row],[Source_carrier]],KS_DB[[product]:[KS]],6,FALSE),0)</f>
        <v>0</v>
      </c>
      <c r="G255" s="4" t="s">
        <v>135</v>
      </c>
      <c r="H255" s="4" t="s">
        <v>643</v>
      </c>
      <c r="I255" s="4" t="s">
        <v>127</v>
      </c>
      <c r="J255" s="4" t="s">
        <v>37</v>
      </c>
      <c r="K255" s="4" t="s">
        <v>644</v>
      </c>
      <c r="L255" s="4" t="s">
        <v>138</v>
      </c>
      <c r="M255" s="4" t="s">
        <v>128</v>
      </c>
      <c r="N255" s="4" t="s">
        <v>41</v>
      </c>
      <c r="O255" s="4">
        <v>2556</v>
      </c>
      <c r="P255" s="4">
        <v>2034</v>
      </c>
      <c r="Q255" s="4">
        <v>2030</v>
      </c>
      <c r="R255" s="4">
        <v>1992</v>
      </c>
      <c r="S255" s="4">
        <v>1919</v>
      </c>
      <c r="T255" s="4">
        <v>2031</v>
      </c>
      <c r="U255" s="4">
        <v>1965</v>
      </c>
      <c r="V255" s="4">
        <v>2058</v>
      </c>
      <c r="W255" s="4">
        <v>2074</v>
      </c>
      <c r="X255" s="4">
        <v>2152</v>
      </c>
      <c r="Y255" s="4">
        <v>2037</v>
      </c>
      <c r="Z255" s="4">
        <v>2279</v>
      </c>
      <c r="AA255" s="4">
        <v>2162</v>
      </c>
      <c r="AB255" s="4">
        <v>2381</v>
      </c>
      <c r="AC255" s="4">
        <v>2432</v>
      </c>
      <c r="AD255" s="4">
        <v>2537</v>
      </c>
      <c r="AE255" s="4">
        <v>2489</v>
      </c>
      <c r="AF255" s="4">
        <v>2701</v>
      </c>
      <c r="AG255" s="4">
        <v>2655</v>
      </c>
      <c r="AH255" s="4">
        <v>1996</v>
      </c>
      <c r="AI255" s="4">
        <v>2115</v>
      </c>
      <c r="AJ255" s="4">
        <v>2234</v>
      </c>
      <c r="AK255" s="4">
        <v>2197</v>
      </c>
      <c r="AL255" s="4">
        <v>2008</v>
      </c>
      <c r="AM255" s="4">
        <v>2188</v>
      </c>
      <c r="AN255" s="4">
        <v>2844</v>
      </c>
    </row>
    <row r="256" spans="1:40" ht="15" hidden="1" customHeight="1" x14ac:dyDescent="0.25">
      <c r="A256" s="4" t="str">
        <f>EB[[#This Row],[unit]] &amp; "#" &amp; EB[[#This Row],[indic_nrg]] &amp; "#" &amp; EB[[#This Row],[product]] &amp; "#" &amp; EB[[#This Row],[geo]]</f>
        <v>GWH#B_101825#6000#CZ</v>
      </c>
      <c r="B256" s="4" t="str">
        <f>VLOOKUP(EB[[#This Row],[product]],KS_DB[[product]:[KS]],5,FALSE)</f>
        <v>electricity</v>
      </c>
      <c r="C256" s="4" t="str">
        <f>VLOOKUP(EB[[#This Row],[product]],KS_DB[[product]:[KS]],6,FALSE)</f>
        <v>electricity</v>
      </c>
      <c r="D256" s="4">
        <f>VLOOKUP(EB[[#This Row],[product]],Carriers[],4,FALSE)</f>
        <v>1</v>
      </c>
      <c r="E256" s="4">
        <f>VLOOKUP(EB[[#This Row],[indic_nrg]],Indicators[],4,FALSE)</f>
        <v>0</v>
      </c>
      <c r="F256" s="4">
        <f>IFERROR(VLOOKUP(EB[[#This Row],[Source_carrier]],KS_DB[[product]:[KS]],6,FALSE),0)</f>
        <v>0</v>
      </c>
      <c r="G256" s="4" t="s">
        <v>135</v>
      </c>
      <c r="H256" s="4" t="s">
        <v>645</v>
      </c>
      <c r="I256" s="4" t="s">
        <v>127</v>
      </c>
      <c r="J256" s="4" t="s">
        <v>37</v>
      </c>
      <c r="K256" s="4" t="s">
        <v>646</v>
      </c>
      <c r="L256" s="4" t="s">
        <v>138</v>
      </c>
      <c r="M256" s="4" t="s">
        <v>128</v>
      </c>
      <c r="N256" s="4" t="s">
        <v>41</v>
      </c>
      <c r="O256" s="4">
        <v>218</v>
      </c>
      <c r="P256" s="4">
        <v>213</v>
      </c>
      <c r="Q256" s="4">
        <v>205</v>
      </c>
      <c r="R256" s="4">
        <v>176</v>
      </c>
      <c r="S256" s="4">
        <v>168</v>
      </c>
      <c r="T256" s="4">
        <v>196</v>
      </c>
      <c r="U256" s="4">
        <v>210</v>
      </c>
      <c r="V256" s="4">
        <v>178</v>
      </c>
      <c r="W256" s="4">
        <v>176</v>
      </c>
      <c r="X256" s="4">
        <v>168</v>
      </c>
      <c r="Y256" s="4">
        <v>171</v>
      </c>
      <c r="Z256" s="4">
        <v>171</v>
      </c>
      <c r="AA256" s="4">
        <v>184</v>
      </c>
      <c r="AB256" s="4">
        <v>201</v>
      </c>
      <c r="AC256" s="4">
        <v>201</v>
      </c>
      <c r="AD256" s="4">
        <v>201</v>
      </c>
      <c r="AE256" s="4">
        <v>205</v>
      </c>
      <c r="AF256" s="4">
        <v>217</v>
      </c>
      <c r="AG256" s="4">
        <v>333</v>
      </c>
      <c r="AH256" s="4">
        <v>261</v>
      </c>
      <c r="AI256" s="4">
        <v>412</v>
      </c>
      <c r="AJ256" s="4">
        <v>393</v>
      </c>
      <c r="AK256" s="4">
        <v>362</v>
      </c>
      <c r="AL256" s="4">
        <v>363</v>
      </c>
      <c r="AM256" s="4">
        <v>354</v>
      </c>
      <c r="AN256" s="4">
        <v>350</v>
      </c>
    </row>
    <row r="257" spans="1:40" ht="15" hidden="1" customHeight="1" x14ac:dyDescent="0.25">
      <c r="A257" s="4" t="str">
        <f>EB[[#This Row],[unit]] &amp; "#" &amp; EB[[#This Row],[indic_nrg]] &amp; "#" &amp; EB[[#This Row],[product]] &amp; "#" &amp; EB[[#This Row],[geo]]</f>
        <v>GWH#B_101830#6000#CZ</v>
      </c>
      <c r="B257" s="4" t="str">
        <f>VLOOKUP(EB[[#This Row],[product]],KS_DB[[product]:[KS]],5,FALSE)</f>
        <v>electricity</v>
      </c>
      <c r="C257" s="4" t="str">
        <f>VLOOKUP(EB[[#This Row],[product]],KS_DB[[product]:[KS]],6,FALSE)</f>
        <v>electricity</v>
      </c>
      <c r="D257" s="4">
        <f>VLOOKUP(EB[[#This Row],[product]],Carriers[],4,FALSE)</f>
        <v>1</v>
      </c>
      <c r="E257" s="4">
        <f>VLOOKUP(EB[[#This Row],[indic_nrg]],Indicators[],4,FALSE)</f>
        <v>0</v>
      </c>
      <c r="F257" s="4">
        <f>IFERROR(VLOOKUP(EB[[#This Row],[Source_carrier]],KS_DB[[product]:[KS]],6,FALSE),0)</f>
        <v>0</v>
      </c>
      <c r="G257" s="4" t="s">
        <v>135</v>
      </c>
      <c r="H257" s="4" t="s">
        <v>647</v>
      </c>
      <c r="I257" s="4" t="s">
        <v>127</v>
      </c>
      <c r="J257" s="4" t="s">
        <v>37</v>
      </c>
      <c r="K257" s="4" t="s">
        <v>648</v>
      </c>
      <c r="L257" s="4" t="s">
        <v>138</v>
      </c>
      <c r="M257" s="4" t="s">
        <v>128</v>
      </c>
      <c r="N257" s="4" t="s">
        <v>41</v>
      </c>
      <c r="O257" s="4">
        <v>1430</v>
      </c>
      <c r="P257" s="4">
        <v>1331</v>
      </c>
      <c r="Q257" s="4">
        <v>1318</v>
      </c>
      <c r="R257" s="4">
        <v>1216</v>
      </c>
      <c r="S257" s="4">
        <v>1240</v>
      </c>
      <c r="T257" s="4">
        <v>1310</v>
      </c>
      <c r="U257" s="4">
        <v>1361</v>
      </c>
      <c r="V257" s="4">
        <v>1325</v>
      </c>
      <c r="W257" s="4">
        <v>1431</v>
      </c>
      <c r="X257" s="4">
        <v>1438</v>
      </c>
      <c r="Y257" s="4">
        <v>1377</v>
      </c>
      <c r="Z257" s="4">
        <v>1544</v>
      </c>
      <c r="AA257" s="4">
        <v>1534</v>
      </c>
      <c r="AB257" s="4">
        <v>1557</v>
      </c>
      <c r="AC257" s="4">
        <v>1594</v>
      </c>
      <c r="AD257" s="4">
        <v>1590</v>
      </c>
      <c r="AE257" s="4">
        <v>1603</v>
      </c>
      <c r="AF257" s="4">
        <v>1572</v>
      </c>
      <c r="AG257" s="4">
        <v>1722</v>
      </c>
      <c r="AH257" s="4">
        <v>1632</v>
      </c>
      <c r="AI257" s="4">
        <v>1593</v>
      </c>
      <c r="AJ257" s="4">
        <v>1625</v>
      </c>
      <c r="AK257" s="4">
        <v>1620</v>
      </c>
      <c r="AL257" s="4">
        <v>1468</v>
      </c>
      <c r="AM257" s="4">
        <v>1483</v>
      </c>
      <c r="AN257" s="4">
        <v>1585</v>
      </c>
    </row>
    <row r="258" spans="1:40" ht="15" hidden="1" customHeight="1" x14ac:dyDescent="0.25">
      <c r="A258" s="4" t="str">
        <f>EB[[#This Row],[unit]] &amp; "#" &amp; EB[[#This Row],[indic_nrg]] &amp; "#" &amp; EB[[#This Row],[product]] &amp; "#" &amp; EB[[#This Row],[geo]]</f>
        <v>GWH#B_101835#6000#CZ</v>
      </c>
      <c r="B258" s="4" t="str">
        <f>VLOOKUP(EB[[#This Row],[product]],KS_DB[[product]:[KS]],5,FALSE)</f>
        <v>electricity</v>
      </c>
      <c r="C258" s="4" t="str">
        <f>VLOOKUP(EB[[#This Row],[product]],KS_DB[[product]:[KS]],6,FALSE)</f>
        <v>electricity</v>
      </c>
      <c r="D258" s="4">
        <f>VLOOKUP(EB[[#This Row],[product]],Carriers[],4,FALSE)</f>
        <v>1</v>
      </c>
      <c r="E258" s="4">
        <f>VLOOKUP(EB[[#This Row],[indic_nrg]],Indicators[],4,FALSE)</f>
        <v>0</v>
      </c>
      <c r="F258" s="4">
        <f>IFERROR(VLOOKUP(EB[[#This Row],[Source_carrier]],KS_DB[[product]:[KS]],6,FALSE),0)</f>
        <v>0</v>
      </c>
      <c r="G258" s="4" t="s">
        <v>135</v>
      </c>
      <c r="H258" s="4" t="s">
        <v>649</v>
      </c>
      <c r="I258" s="4" t="s">
        <v>127</v>
      </c>
      <c r="J258" s="4" t="s">
        <v>37</v>
      </c>
      <c r="K258" s="4" t="s">
        <v>650</v>
      </c>
      <c r="L258" s="4" t="s">
        <v>138</v>
      </c>
      <c r="M258" s="4" t="s">
        <v>128</v>
      </c>
      <c r="N258" s="4" t="s">
        <v>41</v>
      </c>
      <c r="O258" s="4">
        <v>1770</v>
      </c>
      <c r="P258" s="4">
        <v>1524</v>
      </c>
      <c r="Q258" s="4">
        <v>1345</v>
      </c>
      <c r="R258" s="4">
        <v>1208</v>
      </c>
      <c r="S258" s="4">
        <v>1207</v>
      </c>
      <c r="T258" s="4">
        <v>1112</v>
      </c>
      <c r="U258" s="4">
        <v>722</v>
      </c>
      <c r="V258" s="4">
        <v>822</v>
      </c>
      <c r="W258" s="4">
        <v>1121</v>
      </c>
      <c r="X258" s="4">
        <v>1071</v>
      </c>
      <c r="Y258" s="4">
        <v>1117</v>
      </c>
      <c r="Z258" s="4">
        <v>1203</v>
      </c>
      <c r="AA258" s="4">
        <v>1292</v>
      </c>
      <c r="AB258" s="4">
        <v>1134</v>
      </c>
      <c r="AC258" s="4">
        <v>1123</v>
      </c>
      <c r="AD258" s="4">
        <v>1155</v>
      </c>
      <c r="AE258" s="4">
        <v>1005</v>
      </c>
      <c r="AF258" s="4">
        <v>966</v>
      </c>
      <c r="AG258" s="4">
        <v>897</v>
      </c>
      <c r="AH258" s="4">
        <v>704</v>
      </c>
      <c r="AI258" s="4">
        <v>723</v>
      </c>
      <c r="AJ258" s="4">
        <v>752</v>
      </c>
      <c r="AK258" s="4">
        <v>728</v>
      </c>
      <c r="AL258" s="4">
        <v>705</v>
      </c>
      <c r="AM258" s="4">
        <v>707</v>
      </c>
      <c r="AN258" s="4">
        <v>631</v>
      </c>
    </row>
    <row r="259" spans="1:40" ht="15" hidden="1" customHeight="1" x14ac:dyDescent="0.25">
      <c r="A259" s="4" t="str">
        <f>EB[[#This Row],[unit]] &amp; "#" &amp; EB[[#This Row],[indic_nrg]] &amp; "#" &amp; EB[[#This Row],[product]] &amp; "#" &amp; EB[[#This Row],[geo]]</f>
        <v>GWH#B_101840#6000#CZ</v>
      </c>
      <c r="B259" s="4" t="str">
        <f>VLOOKUP(EB[[#This Row],[product]],KS_DB[[product]:[KS]],5,FALSE)</f>
        <v>electricity</v>
      </c>
      <c r="C259" s="4" t="str">
        <f>VLOOKUP(EB[[#This Row],[product]],KS_DB[[product]:[KS]],6,FALSE)</f>
        <v>electricity</v>
      </c>
      <c r="D259" s="4">
        <f>VLOOKUP(EB[[#This Row],[product]],Carriers[],4,FALSE)</f>
        <v>1</v>
      </c>
      <c r="E259" s="4">
        <f>VLOOKUP(EB[[#This Row],[indic_nrg]],Indicators[],4,FALSE)</f>
        <v>0</v>
      </c>
      <c r="F259" s="4">
        <f>IFERROR(VLOOKUP(EB[[#This Row],[Source_carrier]],KS_DB[[product]:[KS]],6,FALSE),0)</f>
        <v>0</v>
      </c>
      <c r="G259" s="4" t="s">
        <v>135</v>
      </c>
      <c r="H259" s="4" t="s">
        <v>651</v>
      </c>
      <c r="I259" s="4" t="s">
        <v>127</v>
      </c>
      <c r="J259" s="4" t="s">
        <v>37</v>
      </c>
      <c r="K259" s="4" t="s">
        <v>652</v>
      </c>
      <c r="L259" s="4" t="s">
        <v>138</v>
      </c>
      <c r="M259" s="4" t="s">
        <v>128</v>
      </c>
      <c r="N259" s="4" t="s">
        <v>41</v>
      </c>
      <c r="O259" s="4">
        <v>1546</v>
      </c>
      <c r="P259" s="4">
        <v>1425</v>
      </c>
      <c r="Q259" s="4">
        <v>1330</v>
      </c>
      <c r="R259" s="4">
        <v>1350</v>
      </c>
      <c r="S259" s="4">
        <v>1386</v>
      </c>
      <c r="T259" s="4">
        <v>1436</v>
      </c>
      <c r="U259" s="4">
        <v>1529</v>
      </c>
      <c r="V259" s="4">
        <v>1505</v>
      </c>
      <c r="W259" s="4">
        <v>1714</v>
      </c>
      <c r="X259" s="4">
        <v>1750</v>
      </c>
      <c r="Y259" s="4">
        <v>1601</v>
      </c>
      <c r="Z259" s="4">
        <v>1843</v>
      </c>
      <c r="AA259" s="4">
        <v>1877</v>
      </c>
      <c r="AB259" s="4">
        <v>1239</v>
      </c>
      <c r="AC259" s="4">
        <v>1766</v>
      </c>
      <c r="AD259" s="4">
        <v>1888</v>
      </c>
      <c r="AE259" s="4">
        <v>1904</v>
      </c>
      <c r="AF259" s="4">
        <v>1917</v>
      </c>
      <c r="AG259" s="4">
        <v>1826</v>
      </c>
      <c r="AH259" s="4">
        <v>1722</v>
      </c>
      <c r="AI259" s="4">
        <v>1648</v>
      </c>
      <c r="AJ259" s="4">
        <v>1607</v>
      </c>
      <c r="AK259" s="4">
        <v>1656</v>
      </c>
      <c r="AL259" s="4">
        <v>1525</v>
      </c>
      <c r="AM259" s="4">
        <v>1713</v>
      </c>
      <c r="AN259" s="4">
        <v>1682</v>
      </c>
    </row>
    <row r="260" spans="1:40" ht="15" hidden="1" customHeight="1" x14ac:dyDescent="0.25">
      <c r="A260" s="4" t="str">
        <f>EB[[#This Row],[unit]] &amp; "#" &amp; EB[[#This Row],[indic_nrg]] &amp; "#" &amp; EB[[#This Row],[product]] &amp; "#" &amp; EB[[#This Row],[geo]]</f>
        <v>GWH#B_101846#6000#CZ</v>
      </c>
      <c r="B260" s="4" t="str">
        <f>VLOOKUP(EB[[#This Row],[product]],KS_DB[[product]:[KS]],5,FALSE)</f>
        <v>electricity</v>
      </c>
      <c r="C260" s="4" t="str">
        <f>VLOOKUP(EB[[#This Row],[product]],KS_DB[[product]:[KS]],6,FALSE)</f>
        <v>electricity</v>
      </c>
      <c r="D260" s="4">
        <f>VLOOKUP(EB[[#This Row],[product]],Carriers[],4,FALSE)</f>
        <v>1</v>
      </c>
      <c r="E260" s="4">
        <f>VLOOKUP(EB[[#This Row],[indic_nrg]],Indicators[],4,FALSE)</f>
        <v>0</v>
      </c>
      <c r="F260" s="4">
        <f>IFERROR(VLOOKUP(EB[[#This Row],[Source_carrier]],KS_DB[[product]:[KS]],6,FALSE),0)</f>
        <v>0</v>
      </c>
      <c r="G260" s="4" t="s">
        <v>135</v>
      </c>
      <c r="H260" s="4" t="s">
        <v>653</v>
      </c>
      <c r="I260" s="4" t="s">
        <v>127</v>
      </c>
      <c r="J260" s="4" t="s">
        <v>37</v>
      </c>
      <c r="K260" s="4" t="s">
        <v>654</v>
      </c>
      <c r="L260" s="4" t="s">
        <v>138</v>
      </c>
      <c r="M260" s="4" t="s">
        <v>128</v>
      </c>
      <c r="N260" s="4" t="s">
        <v>41</v>
      </c>
      <c r="O260" s="4">
        <v>1223</v>
      </c>
      <c r="P260" s="4">
        <v>1055</v>
      </c>
      <c r="Q260" s="4">
        <v>1020</v>
      </c>
      <c r="R260" s="4">
        <v>920</v>
      </c>
      <c r="S260" s="4">
        <v>733</v>
      </c>
      <c r="T260" s="4">
        <v>733</v>
      </c>
      <c r="U260" s="4">
        <v>769</v>
      </c>
      <c r="V260" s="4">
        <v>830</v>
      </c>
      <c r="W260" s="4">
        <v>807</v>
      </c>
      <c r="X260" s="4">
        <v>856</v>
      </c>
      <c r="Y260" s="4">
        <v>1022</v>
      </c>
      <c r="Z260" s="4">
        <v>1131</v>
      </c>
      <c r="AA260" s="4">
        <v>1212</v>
      </c>
      <c r="AB260" s="4">
        <v>1162</v>
      </c>
      <c r="AC260" s="4">
        <v>1482</v>
      </c>
      <c r="AD260" s="4">
        <v>1580</v>
      </c>
      <c r="AE260" s="4">
        <v>1834</v>
      </c>
      <c r="AF260" s="4">
        <v>1934</v>
      </c>
      <c r="AG260" s="4">
        <v>2321</v>
      </c>
      <c r="AH260" s="4">
        <v>2242</v>
      </c>
      <c r="AI260" s="4">
        <v>2463</v>
      </c>
      <c r="AJ260" s="4">
        <v>2675</v>
      </c>
      <c r="AK260" s="4">
        <v>2619</v>
      </c>
      <c r="AL260" s="4">
        <v>2520</v>
      </c>
      <c r="AM260" s="4">
        <v>2504</v>
      </c>
      <c r="AN260" s="4">
        <v>2788</v>
      </c>
    </row>
    <row r="261" spans="1:40" ht="15" hidden="1" customHeight="1" x14ac:dyDescent="0.25">
      <c r="A261" s="4" t="str">
        <f>EB[[#This Row],[unit]] &amp; "#" &amp; EB[[#This Row],[indic_nrg]] &amp; "#" &amp; EB[[#This Row],[product]] &amp; "#" &amp; EB[[#This Row],[geo]]</f>
        <v>GWH#B_101847#6000#CZ</v>
      </c>
      <c r="B261" s="4" t="str">
        <f>VLOOKUP(EB[[#This Row],[product]],KS_DB[[product]:[KS]],5,FALSE)</f>
        <v>electricity</v>
      </c>
      <c r="C261" s="4" t="str">
        <f>VLOOKUP(EB[[#This Row],[product]],KS_DB[[product]:[KS]],6,FALSE)</f>
        <v>electricity</v>
      </c>
      <c r="D261" s="4">
        <f>VLOOKUP(EB[[#This Row],[product]],Carriers[],4,FALSE)</f>
        <v>1</v>
      </c>
      <c r="E261" s="4">
        <f>VLOOKUP(EB[[#This Row],[indic_nrg]],Indicators[],4,FALSE)</f>
        <v>0</v>
      </c>
      <c r="F261" s="4">
        <f>IFERROR(VLOOKUP(EB[[#This Row],[Source_carrier]],KS_DB[[product]:[KS]],6,FALSE),0)</f>
        <v>0</v>
      </c>
      <c r="G261" s="4" t="s">
        <v>135</v>
      </c>
      <c r="H261" s="4" t="s">
        <v>655</v>
      </c>
      <c r="I261" s="4" t="s">
        <v>127</v>
      </c>
      <c r="J261" s="4" t="s">
        <v>37</v>
      </c>
      <c r="K261" s="4" t="s">
        <v>656</v>
      </c>
      <c r="L261" s="4" t="s">
        <v>138</v>
      </c>
      <c r="M261" s="4" t="s">
        <v>128</v>
      </c>
      <c r="N261" s="4" t="s">
        <v>41</v>
      </c>
      <c r="O261" s="4">
        <v>4123</v>
      </c>
      <c r="P261" s="4">
        <v>3320</v>
      </c>
      <c r="Q261" s="4">
        <v>2570</v>
      </c>
      <c r="R261" s="4">
        <v>2050</v>
      </c>
      <c r="S261" s="4">
        <v>2029</v>
      </c>
      <c r="T261" s="4">
        <v>2142</v>
      </c>
      <c r="U261" s="4">
        <v>2147</v>
      </c>
      <c r="V261" s="4">
        <v>2136</v>
      </c>
      <c r="W261" s="4">
        <v>2194</v>
      </c>
      <c r="X261" s="4">
        <v>2151</v>
      </c>
      <c r="Y261" s="4">
        <v>2325</v>
      </c>
      <c r="Z261" s="4">
        <v>2519</v>
      </c>
      <c r="AA261" s="4">
        <v>2571</v>
      </c>
      <c r="AB261" s="4">
        <v>2711</v>
      </c>
      <c r="AC261" s="4">
        <v>3163</v>
      </c>
      <c r="AD261" s="4">
        <v>3403</v>
      </c>
      <c r="AE261" s="4">
        <v>3521</v>
      </c>
      <c r="AF261" s="4">
        <v>3882</v>
      </c>
      <c r="AG261" s="4">
        <v>4004</v>
      </c>
      <c r="AH261" s="4">
        <v>3101</v>
      </c>
      <c r="AI261" s="4">
        <v>3545</v>
      </c>
      <c r="AJ261" s="4">
        <v>3820</v>
      </c>
      <c r="AK261" s="4">
        <v>3864</v>
      </c>
      <c r="AL261" s="4">
        <v>3724</v>
      </c>
      <c r="AM261" s="4">
        <v>3817</v>
      </c>
      <c r="AN261" s="4">
        <v>3996</v>
      </c>
    </row>
    <row r="262" spans="1:40" ht="15" hidden="1" customHeight="1" x14ac:dyDescent="0.25">
      <c r="A262" s="4" t="str">
        <f>EB[[#This Row],[unit]] &amp; "#" &amp; EB[[#This Row],[indic_nrg]] &amp; "#" &amp; EB[[#This Row],[product]] &amp; "#" &amp; EB[[#This Row],[geo]]</f>
        <v>GWH#B_101851#6000#CZ</v>
      </c>
      <c r="B262" s="4" t="str">
        <f>VLOOKUP(EB[[#This Row],[product]],KS_DB[[product]:[KS]],5,FALSE)</f>
        <v>electricity</v>
      </c>
      <c r="C262" s="4" t="str">
        <f>VLOOKUP(EB[[#This Row],[product]],KS_DB[[product]:[KS]],6,FALSE)</f>
        <v>electricity</v>
      </c>
      <c r="D262" s="4">
        <f>VLOOKUP(EB[[#This Row],[product]],Carriers[],4,FALSE)</f>
        <v>1</v>
      </c>
      <c r="E262" s="4">
        <f>VLOOKUP(EB[[#This Row],[indic_nrg]],Indicators[],4,FALSE)</f>
        <v>0</v>
      </c>
      <c r="F262" s="4">
        <f>IFERROR(VLOOKUP(EB[[#This Row],[Source_carrier]],KS_DB[[product]:[KS]],6,FALSE),0)</f>
        <v>0</v>
      </c>
      <c r="G262" s="4" t="s">
        <v>135</v>
      </c>
      <c r="H262" s="4" t="s">
        <v>657</v>
      </c>
      <c r="I262" s="4" t="s">
        <v>127</v>
      </c>
      <c r="J262" s="4" t="s">
        <v>37</v>
      </c>
      <c r="K262" s="4" t="s">
        <v>658</v>
      </c>
      <c r="L262" s="4" t="s">
        <v>138</v>
      </c>
      <c r="M262" s="4" t="s">
        <v>128</v>
      </c>
      <c r="N262" s="4" t="s">
        <v>41</v>
      </c>
      <c r="O262" s="4">
        <v>502</v>
      </c>
      <c r="P262" s="4">
        <v>432</v>
      </c>
      <c r="Q262" s="4">
        <v>375</v>
      </c>
      <c r="R262" s="4">
        <v>369</v>
      </c>
      <c r="S262" s="4">
        <v>407</v>
      </c>
      <c r="T262" s="4">
        <v>446</v>
      </c>
      <c r="U262" s="4">
        <v>457</v>
      </c>
      <c r="V262" s="4">
        <v>355</v>
      </c>
      <c r="W262" s="4">
        <v>309</v>
      </c>
      <c r="X262" s="4">
        <v>358</v>
      </c>
      <c r="Y262" s="4">
        <v>341</v>
      </c>
      <c r="Z262" s="4">
        <v>378</v>
      </c>
      <c r="AA262" s="4">
        <v>396</v>
      </c>
      <c r="AB262" s="4">
        <v>398</v>
      </c>
      <c r="AC262" s="4">
        <v>484</v>
      </c>
      <c r="AD262" s="4">
        <v>538</v>
      </c>
      <c r="AE262" s="4">
        <v>517</v>
      </c>
      <c r="AF262" s="4">
        <v>549</v>
      </c>
      <c r="AG262" s="4">
        <v>550</v>
      </c>
      <c r="AH262" s="4">
        <v>480</v>
      </c>
      <c r="AI262" s="4">
        <v>487</v>
      </c>
      <c r="AJ262" s="4">
        <v>461</v>
      </c>
      <c r="AK262" s="4">
        <v>521</v>
      </c>
      <c r="AL262" s="4">
        <v>515</v>
      </c>
      <c r="AM262" s="4">
        <v>480</v>
      </c>
      <c r="AN262" s="4">
        <v>475</v>
      </c>
    </row>
    <row r="263" spans="1:40" ht="15" hidden="1" customHeight="1" x14ac:dyDescent="0.25">
      <c r="A263" s="4" t="str">
        <f>EB[[#This Row],[unit]] &amp; "#" &amp; EB[[#This Row],[indic_nrg]] &amp; "#" &amp; EB[[#This Row],[product]] &amp; "#" &amp; EB[[#This Row],[geo]]</f>
        <v>GWH#B_101852#6000#CZ</v>
      </c>
      <c r="B263" s="4" t="str">
        <f>VLOOKUP(EB[[#This Row],[product]],KS_DB[[product]:[KS]],5,FALSE)</f>
        <v>electricity</v>
      </c>
      <c r="C263" s="4" t="str">
        <f>VLOOKUP(EB[[#This Row],[product]],KS_DB[[product]:[KS]],6,FALSE)</f>
        <v>electricity</v>
      </c>
      <c r="D263" s="4">
        <f>VLOOKUP(EB[[#This Row],[product]],Carriers[],4,FALSE)</f>
        <v>1</v>
      </c>
      <c r="E263" s="4">
        <f>VLOOKUP(EB[[#This Row],[indic_nrg]],Indicators[],4,FALSE)</f>
        <v>0</v>
      </c>
      <c r="F263" s="4">
        <f>IFERROR(VLOOKUP(EB[[#This Row],[Source_carrier]],KS_DB[[product]:[KS]],6,FALSE),0)</f>
        <v>0</v>
      </c>
      <c r="G263" s="4" t="s">
        <v>135</v>
      </c>
      <c r="H263" s="4" t="s">
        <v>659</v>
      </c>
      <c r="I263" s="4" t="s">
        <v>127</v>
      </c>
      <c r="J263" s="4" t="s">
        <v>37</v>
      </c>
      <c r="K263" s="4" t="s">
        <v>660</v>
      </c>
      <c r="L263" s="4" t="s">
        <v>138</v>
      </c>
      <c r="M263" s="4" t="s">
        <v>128</v>
      </c>
      <c r="N263" s="4" t="s">
        <v>41</v>
      </c>
      <c r="O263" s="4">
        <v>582</v>
      </c>
      <c r="P263" s="4">
        <v>501</v>
      </c>
      <c r="Q263" s="4">
        <v>472</v>
      </c>
      <c r="R263" s="4">
        <v>455</v>
      </c>
      <c r="S263" s="4">
        <v>488</v>
      </c>
      <c r="T263" s="4">
        <v>508</v>
      </c>
      <c r="U263" s="4">
        <v>504</v>
      </c>
      <c r="V263" s="4">
        <v>439</v>
      </c>
      <c r="W263" s="4">
        <v>492</v>
      </c>
      <c r="X263" s="4">
        <v>390</v>
      </c>
      <c r="Y263" s="4">
        <v>317</v>
      </c>
      <c r="Z263" s="4">
        <v>305</v>
      </c>
      <c r="AA263" s="4">
        <v>320</v>
      </c>
      <c r="AB263" s="4">
        <v>302</v>
      </c>
      <c r="AC263" s="4">
        <v>412</v>
      </c>
      <c r="AD263" s="4">
        <v>398</v>
      </c>
      <c r="AE263" s="4">
        <v>476</v>
      </c>
      <c r="AF263" s="4">
        <v>454</v>
      </c>
      <c r="AG263" s="4">
        <v>476</v>
      </c>
      <c r="AH263" s="4">
        <v>486</v>
      </c>
      <c r="AI263" s="4">
        <v>511</v>
      </c>
      <c r="AJ263" s="4">
        <v>492</v>
      </c>
      <c r="AK263" s="4">
        <v>456</v>
      </c>
      <c r="AL263" s="4">
        <v>424</v>
      </c>
      <c r="AM263" s="4">
        <v>443</v>
      </c>
      <c r="AN263" s="4">
        <v>284</v>
      </c>
    </row>
    <row r="264" spans="1:40" ht="15" hidden="1" customHeight="1" x14ac:dyDescent="0.25">
      <c r="A264" s="4" t="str">
        <f>EB[[#This Row],[unit]] &amp; "#" &amp; EB[[#This Row],[indic_nrg]] &amp; "#" &amp; EB[[#This Row],[product]] &amp; "#" &amp; EB[[#This Row],[geo]]</f>
        <v>GWH#B_101853#6000#CZ</v>
      </c>
      <c r="B264" s="4" t="str">
        <f>VLOOKUP(EB[[#This Row],[product]],KS_DB[[product]:[KS]],5,FALSE)</f>
        <v>electricity</v>
      </c>
      <c r="C264" s="4" t="str">
        <f>VLOOKUP(EB[[#This Row],[product]],KS_DB[[product]:[KS]],6,FALSE)</f>
        <v>electricity</v>
      </c>
      <c r="D264" s="4">
        <f>VLOOKUP(EB[[#This Row],[product]],Carriers[],4,FALSE)</f>
        <v>1</v>
      </c>
      <c r="E264" s="4">
        <f>VLOOKUP(EB[[#This Row],[indic_nrg]],Indicators[],4,FALSE)</f>
        <v>0</v>
      </c>
      <c r="F264" s="4">
        <f>IFERROR(VLOOKUP(EB[[#This Row],[Source_carrier]],KS_DB[[product]:[KS]],6,FALSE),0)</f>
        <v>0</v>
      </c>
      <c r="G264" s="4" t="s">
        <v>135</v>
      </c>
      <c r="H264" s="4" t="s">
        <v>661</v>
      </c>
      <c r="I264" s="4" t="s">
        <v>127</v>
      </c>
      <c r="J264" s="4" t="s">
        <v>37</v>
      </c>
      <c r="K264" s="4" t="s">
        <v>662</v>
      </c>
      <c r="L264" s="4" t="s">
        <v>138</v>
      </c>
      <c r="M264" s="4" t="s">
        <v>128</v>
      </c>
      <c r="N264" s="4" t="s">
        <v>41</v>
      </c>
      <c r="O264" s="4">
        <v>3670</v>
      </c>
      <c r="P264" s="4">
        <v>3427</v>
      </c>
      <c r="Q264" s="4">
        <v>2752</v>
      </c>
      <c r="R264" s="4">
        <v>2666</v>
      </c>
      <c r="S264" s="4">
        <v>2913</v>
      </c>
      <c r="T264" s="4">
        <v>3130</v>
      </c>
      <c r="U264" s="4">
        <v>2735</v>
      </c>
      <c r="V264" s="4">
        <v>2716</v>
      </c>
      <c r="W264" s="4">
        <v>2210</v>
      </c>
      <c r="X264" s="4">
        <v>2013</v>
      </c>
      <c r="Y264" s="4">
        <v>2160</v>
      </c>
      <c r="Z264" s="4">
        <v>1950</v>
      </c>
      <c r="AA264" s="4">
        <v>1944</v>
      </c>
      <c r="AB264" s="4">
        <v>2014</v>
      </c>
      <c r="AC264" s="4">
        <v>2079</v>
      </c>
      <c r="AD264" s="4">
        <v>2206</v>
      </c>
      <c r="AE264" s="4">
        <v>2453</v>
      </c>
      <c r="AF264" s="4">
        <v>2658</v>
      </c>
      <c r="AG264" s="4">
        <v>2467</v>
      </c>
      <c r="AH264" s="4">
        <v>2432</v>
      </c>
      <c r="AI264" s="4">
        <v>1918</v>
      </c>
      <c r="AJ264" s="4">
        <v>1911</v>
      </c>
      <c r="AK264" s="4">
        <v>1998</v>
      </c>
      <c r="AL264" s="4">
        <v>1918</v>
      </c>
      <c r="AM264" s="4">
        <v>1972</v>
      </c>
      <c r="AN264" s="4">
        <v>1965</v>
      </c>
    </row>
    <row r="265" spans="1:40" ht="15" hidden="1" customHeight="1" x14ac:dyDescent="0.25">
      <c r="A265" s="4" t="str">
        <f>EB[[#This Row],[unit]] &amp; "#" &amp; EB[[#This Row],[indic_nrg]] &amp; "#" &amp; EB[[#This Row],[product]] &amp; "#" &amp; EB[[#This Row],[geo]]</f>
        <v>GWH#B_101900#6000#CZ</v>
      </c>
      <c r="B265" s="4" t="str">
        <f>VLOOKUP(EB[[#This Row],[product]],KS_DB[[product]:[KS]],5,FALSE)</f>
        <v>electricity</v>
      </c>
      <c r="C265" s="4" t="str">
        <f>VLOOKUP(EB[[#This Row],[product]],KS_DB[[product]:[KS]],6,FALSE)</f>
        <v>electricity</v>
      </c>
      <c r="D265" s="4">
        <f>VLOOKUP(EB[[#This Row],[product]],Carriers[],4,FALSE)</f>
        <v>1</v>
      </c>
      <c r="E265" s="4">
        <f>VLOOKUP(EB[[#This Row],[indic_nrg]],Indicators[],4,FALSE)</f>
        <v>0</v>
      </c>
      <c r="F265" s="4">
        <f>IFERROR(VLOOKUP(EB[[#This Row],[Source_carrier]],KS_DB[[product]:[KS]],6,FALSE),0)</f>
        <v>0</v>
      </c>
      <c r="G265" s="4" t="s">
        <v>135</v>
      </c>
      <c r="H265" s="4" t="s">
        <v>663</v>
      </c>
      <c r="I265" s="4" t="s">
        <v>127</v>
      </c>
      <c r="J265" s="4" t="s">
        <v>37</v>
      </c>
      <c r="K265" s="4" t="s">
        <v>664</v>
      </c>
      <c r="L265" s="4" t="s">
        <v>138</v>
      </c>
      <c r="M265" s="4" t="s">
        <v>128</v>
      </c>
      <c r="N265" s="4" t="s">
        <v>41</v>
      </c>
      <c r="O265" s="4">
        <v>3167</v>
      </c>
      <c r="P265" s="4">
        <v>2361</v>
      </c>
      <c r="Q265" s="4">
        <v>2701</v>
      </c>
      <c r="R265" s="4">
        <v>2660</v>
      </c>
      <c r="S265" s="4">
        <v>2539</v>
      </c>
      <c r="T265" s="4">
        <v>2383</v>
      </c>
      <c r="U265" s="4">
        <v>2488</v>
      </c>
      <c r="V265" s="4">
        <v>2280</v>
      </c>
      <c r="W265" s="4">
        <v>2311</v>
      </c>
      <c r="X265" s="4">
        <v>2182</v>
      </c>
      <c r="Y265" s="4">
        <v>2335</v>
      </c>
      <c r="Z265" s="4">
        <v>2117</v>
      </c>
      <c r="AA265" s="4">
        <v>2153</v>
      </c>
      <c r="AB265" s="4">
        <v>2213</v>
      </c>
      <c r="AC265" s="4">
        <v>2199</v>
      </c>
      <c r="AD265" s="4">
        <v>2181</v>
      </c>
      <c r="AE265" s="4">
        <v>2203</v>
      </c>
      <c r="AF265" s="4">
        <v>2292</v>
      </c>
      <c r="AG265" s="4">
        <v>2133</v>
      </c>
      <c r="AH265" s="4">
        <v>2045</v>
      </c>
      <c r="AI265" s="4">
        <v>1629</v>
      </c>
      <c r="AJ265" s="4">
        <v>1606</v>
      </c>
      <c r="AK265" s="4">
        <v>1614</v>
      </c>
      <c r="AL265" s="4">
        <v>1592</v>
      </c>
      <c r="AM265" s="4">
        <v>1559</v>
      </c>
      <c r="AN265" s="4">
        <v>1609</v>
      </c>
    </row>
    <row r="266" spans="1:40" ht="15" hidden="1" customHeight="1" x14ac:dyDescent="0.25">
      <c r="A266" s="4" t="str">
        <f>EB[[#This Row],[unit]] &amp; "#" &amp; EB[[#This Row],[indic_nrg]] &amp; "#" &amp; EB[[#This Row],[product]] &amp; "#" &amp; EB[[#This Row],[geo]]</f>
        <v>GWH#B_101910#6000#CZ</v>
      </c>
      <c r="B266" s="4" t="str">
        <f>VLOOKUP(EB[[#This Row],[product]],KS_DB[[product]:[KS]],5,FALSE)</f>
        <v>electricity</v>
      </c>
      <c r="C266" s="4" t="str">
        <f>VLOOKUP(EB[[#This Row],[product]],KS_DB[[product]:[KS]],6,FALSE)</f>
        <v>electricity</v>
      </c>
      <c r="D266" s="4">
        <f>VLOOKUP(EB[[#This Row],[product]],Carriers[],4,FALSE)</f>
        <v>1</v>
      </c>
      <c r="E266" s="4">
        <f>VLOOKUP(EB[[#This Row],[indic_nrg]],Indicators[],4,FALSE)</f>
        <v>0</v>
      </c>
      <c r="F266" s="4">
        <f>IFERROR(VLOOKUP(EB[[#This Row],[Source_carrier]],KS_DB[[product]:[KS]],6,FALSE),0)</f>
        <v>0</v>
      </c>
      <c r="G266" s="4" t="s">
        <v>135</v>
      </c>
      <c r="H266" s="4" t="s">
        <v>665</v>
      </c>
      <c r="I266" s="4" t="s">
        <v>127</v>
      </c>
      <c r="J266" s="4" t="s">
        <v>37</v>
      </c>
      <c r="K266" s="4" t="s">
        <v>666</v>
      </c>
      <c r="L266" s="4" t="s">
        <v>138</v>
      </c>
      <c r="M266" s="4" t="s">
        <v>128</v>
      </c>
      <c r="N266" s="4" t="s">
        <v>41</v>
      </c>
      <c r="O266" s="4">
        <v>0</v>
      </c>
      <c r="P266" s="4">
        <v>0</v>
      </c>
      <c r="Q266" s="4">
        <v>0</v>
      </c>
      <c r="R266" s="4">
        <v>1445</v>
      </c>
      <c r="S266" s="4">
        <v>1366</v>
      </c>
      <c r="T266" s="4">
        <v>1372</v>
      </c>
      <c r="U266" s="4">
        <v>1365</v>
      </c>
      <c r="V266" s="4">
        <v>1255</v>
      </c>
      <c r="W266" s="4">
        <v>1216</v>
      </c>
      <c r="X266" s="4">
        <v>1161</v>
      </c>
      <c r="Y266" s="4">
        <v>1203</v>
      </c>
      <c r="Z266" s="4">
        <v>1223</v>
      </c>
      <c r="AA266" s="4">
        <v>1150</v>
      </c>
      <c r="AB266" s="4">
        <v>1198</v>
      </c>
      <c r="AC266" s="4">
        <v>1163</v>
      </c>
      <c r="AD266" s="4">
        <v>1152</v>
      </c>
      <c r="AE266" s="4">
        <v>1182</v>
      </c>
      <c r="AF266" s="4">
        <v>1233</v>
      </c>
      <c r="AG266" s="4">
        <v>1095</v>
      </c>
      <c r="AH266" s="4">
        <v>1035</v>
      </c>
      <c r="AI266" s="4">
        <v>1520</v>
      </c>
      <c r="AJ266" s="4">
        <v>1503</v>
      </c>
      <c r="AK266" s="4">
        <v>1510</v>
      </c>
      <c r="AL266" s="4">
        <v>1491</v>
      </c>
      <c r="AM266" s="4">
        <v>1458</v>
      </c>
      <c r="AN266" s="4">
        <v>1503</v>
      </c>
    </row>
    <row r="267" spans="1:40" ht="15" hidden="1" customHeight="1" x14ac:dyDescent="0.25">
      <c r="A267" s="4" t="str">
        <f>EB[[#This Row],[unit]] &amp; "#" &amp; EB[[#This Row],[indic_nrg]] &amp; "#" &amp; EB[[#This Row],[product]] &amp; "#" &amp; EB[[#This Row],[geo]]</f>
        <v>GWH#B_101920#6000#CZ</v>
      </c>
      <c r="B267" s="4" t="str">
        <f>VLOOKUP(EB[[#This Row],[product]],KS_DB[[product]:[KS]],5,FALSE)</f>
        <v>electricity</v>
      </c>
      <c r="C267" s="4" t="str">
        <f>VLOOKUP(EB[[#This Row],[product]],KS_DB[[product]:[KS]],6,FALSE)</f>
        <v>electricity</v>
      </c>
      <c r="D267" s="4">
        <f>VLOOKUP(EB[[#This Row],[product]],Carriers[],4,FALSE)</f>
        <v>1</v>
      </c>
      <c r="E267" s="4">
        <f>VLOOKUP(EB[[#This Row],[indic_nrg]],Indicators[],4,FALSE)</f>
        <v>0</v>
      </c>
      <c r="F267" s="4">
        <f>IFERROR(VLOOKUP(EB[[#This Row],[Source_carrier]],KS_DB[[product]:[KS]],6,FALSE),0)</f>
        <v>0</v>
      </c>
      <c r="G267" s="4" t="s">
        <v>135</v>
      </c>
      <c r="H267" s="4" t="s">
        <v>667</v>
      </c>
      <c r="I267" s="4" t="s">
        <v>127</v>
      </c>
      <c r="J267" s="4" t="s">
        <v>37</v>
      </c>
      <c r="K267" s="4" t="s">
        <v>668</v>
      </c>
      <c r="L267" s="4" t="s">
        <v>138</v>
      </c>
      <c r="M267" s="4" t="s">
        <v>128</v>
      </c>
      <c r="N267" s="4" t="s">
        <v>41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75</v>
      </c>
      <c r="Z267" s="4">
        <v>74</v>
      </c>
      <c r="AA267" s="4">
        <v>74</v>
      </c>
      <c r="AB267" s="4">
        <v>72</v>
      </c>
      <c r="AC267" s="4">
        <v>71</v>
      </c>
      <c r="AD267" s="4">
        <v>68</v>
      </c>
      <c r="AE267" s="4">
        <v>69</v>
      </c>
      <c r="AF267" s="4">
        <v>70</v>
      </c>
      <c r="AG267" s="4">
        <v>71</v>
      </c>
      <c r="AH267" s="4">
        <v>69</v>
      </c>
      <c r="AI267" s="4">
        <v>73</v>
      </c>
      <c r="AJ267" s="4">
        <v>69</v>
      </c>
      <c r="AK267" s="4">
        <v>69</v>
      </c>
      <c r="AL267" s="4">
        <v>67</v>
      </c>
      <c r="AM267" s="4">
        <v>65</v>
      </c>
      <c r="AN267" s="4">
        <v>66</v>
      </c>
    </row>
    <row r="268" spans="1:40" ht="15" hidden="1" customHeight="1" x14ac:dyDescent="0.25">
      <c r="A268" s="4" t="str">
        <f>EB[[#This Row],[unit]] &amp; "#" &amp; EB[[#This Row],[indic_nrg]] &amp; "#" &amp; EB[[#This Row],[product]] &amp; "#" &amp; EB[[#This Row],[geo]]</f>
        <v>GWH#B_101945#6000#CZ</v>
      </c>
      <c r="B268" s="4" t="str">
        <f>VLOOKUP(EB[[#This Row],[product]],KS_DB[[product]:[KS]],5,FALSE)</f>
        <v>electricity</v>
      </c>
      <c r="C268" s="4" t="str">
        <f>VLOOKUP(EB[[#This Row],[product]],KS_DB[[product]:[KS]],6,FALSE)</f>
        <v>electricity</v>
      </c>
      <c r="D268" s="4">
        <f>VLOOKUP(EB[[#This Row],[product]],Carriers[],4,FALSE)</f>
        <v>1</v>
      </c>
      <c r="E268" s="4">
        <f>VLOOKUP(EB[[#This Row],[indic_nrg]],Indicators[],4,FALSE)</f>
        <v>0</v>
      </c>
      <c r="F268" s="4">
        <f>IFERROR(VLOOKUP(EB[[#This Row],[Source_carrier]],KS_DB[[product]:[KS]],6,FALSE),0)</f>
        <v>0</v>
      </c>
      <c r="G268" s="4" t="s">
        <v>135</v>
      </c>
      <c r="H268" s="4" t="s">
        <v>669</v>
      </c>
      <c r="I268" s="4" t="s">
        <v>127</v>
      </c>
      <c r="J268" s="4" t="s">
        <v>37</v>
      </c>
      <c r="K268" s="4" t="s">
        <v>670</v>
      </c>
      <c r="L268" s="4" t="s">
        <v>138</v>
      </c>
      <c r="M268" s="4" t="s">
        <v>128</v>
      </c>
      <c r="N268" s="4" t="s">
        <v>41</v>
      </c>
      <c r="O268" s="4">
        <v>0</v>
      </c>
      <c r="P268" s="4">
        <v>0</v>
      </c>
      <c r="Q268" s="4">
        <v>0</v>
      </c>
      <c r="R268" s="4">
        <v>54</v>
      </c>
      <c r="S268" s="4">
        <v>57</v>
      </c>
      <c r="T268" s="4">
        <v>56</v>
      </c>
      <c r="U268" s="4">
        <v>52</v>
      </c>
      <c r="V268" s="4">
        <v>41</v>
      </c>
      <c r="W268" s="4">
        <v>38</v>
      </c>
      <c r="X268" s="4">
        <v>33</v>
      </c>
      <c r="Y268" s="4">
        <v>30</v>
      </c>
      <c r="Z268" s="4">
        <v>25</v>
      </c>
      <c r="AA268" s="4">
        <v>34</v>
      </c>
      <c r="AB268" s="4">
        <v>31</v>
      </c>
      <c r="AC268" s="4">
        <v>31</v>
      </c>
      <c r="AD268" s="4">
        <v>45</v>
      </c>
      <c r="AE268" s="4">
        <v>49</v>
      </c>
      <c r="AF268" s="4">
        <v>43</v>
      </c>
      <c r="AG268" s="4">
        <v>39</v>
      </c>
      <c r="AH268" s="4">
        <v>25</v>
      </c>
      <c r="AI268" s="4">
        <v>36</v>
      </c>
      <c r="AJ268" s="4">
        <v>34</v>
      </c>
      <c r="AK268" s="4">
        <v>35</v>
      </c>
      <c r="AL268" s="4">
        <v>34</v>
      </c>
      <c r="AM268" s="4">
        <v>36</v>
      </c>
      <c r="AN268" s="4">
        <v>40</v>
      </c>
    </row>
    <row r="269" spans="1:40" ht="15" hidden="1" customHeight="1" x14ac:dyDescent="0.25">
      <c r="A269" s="4" t="str">
        <f>EB[[#This Row],[unit]] &amp; "#" &amp; EB[[#This Row],[indic_nrg]] &amp; "#" &amp; EB[[#This Row],[product]] &amp; "#" &amp; EB[[#This Row],[geo]]</f>
        <v>GWH#B_101950#6000#CZ</v>
      </c>
      <c r="B269" s="4" t="str">
        <f>VLOOKUP(EB[[#This Row],[product]],KS_DB[[product]:[KS]],5,FALSE)</f>
        <v>electricity</v>
      </c>
      <c r="C269" s="4" t="str">
        <f>VLOOKUP(EB[[#This Row],[product]],KS_DB[[product]:[KS]],6,FALSE)</f>
        <v>electricity</v>
      </c>
      <c r="D269" s="4">
        <f>VLOOKUP(EB[[#This Row],[product]],Carriers[],4,FALSE)</f>
        <v>1</v>
      </c>
      <c r="E269" s="4">
        <f>VLOOKUP(EB[[#This Row],[indic_nrg]],Indicators[],4,FALSE)</f>
        <v>0</v>
      </c>
      <c r="F269" s="4">
        <f>IFERROR(VLOOKUP(EB[[#This Row],[Source_carrier]],KS_DB[[product]:[KS]],6,FALSE),0)</f>
        <v>0</v>
      </c>
      <c r="G269" s="4" t="s">
        <v>135</v>
      </c>
      <c r="H269" s="4" t="s">
        <v>671</v>
      </c>
      <c r="I269" s="4" t="s">
        <v>127</v>
      </c>
      <c r="J269" s="4" t="s">
        <v>37</v>
      </c>
      <c r="K269" s="4" t="s">
        <v>672</v>
      </c>
      <c r="L269" s="4" t="s">
        <v>138</v>
      </c>
      <c r="M269" s="4" t="s">
        <v>128</v>
      </c>
      <c r="N269" s="4" t="s">
        <v>41</v>
      </c>
      <c r="O269" s="4">
        <v>3167</v>
      </c>
      <c r="P269" s="4">
        <v>2361</v>
      </c>
      <c r="Q269" s="4">
        <v>2701</v>
      </c>
      <c r="R269" s="4">
        <v>1161</v>
      </c>
      <c r="S269" s="4">
        <v>1116</v>
      </c>
      <c r="T269" s="4">
        <v>955</v>
      </c>
      <c r="U269" s="4">
        <v>1071</v>
      </c>
      <c r="V269" s="4">
        <v>984</v>
      </c>
      <c r="W269" s="4">
        <v>1057</v>
      </c>
      <c r="X269" s="4">
        <v>988</v>
      </c>
      <c r="Y269" s="4">
        <v>1027</v>
      </c>
      <c r="Z269" s="4">
        <v>795</v>
      </c>
      <c r="AA269" s="4">
        <v>895</v>
      </c>
      <c r="AB269" s="4">
        <v>912</v>
      </c>
      <c r="AC269" s="4">
        <v>934</v>
      </c>
      <c r="AD269" s="4">
        <v>916</v>
      </c>
      <c r="AE269" s="4">
        <v>903</v>
      </c>
      <c r="AF269" s="4">
        <v>946</v>
      </c>
      <c r="AG269" s="4">
        <v>928</v>
      </c>
      <c r="AH269" s="4">
        <v>916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</row>
    <row r="270" spans="1:40" ht="15" hidden="1" customHeight="1" x14ac:dyDescent="0.25">
      <c r="A270" s="4" t="str">
        <f>EB[[#This Row],[unit]] &amp; "#" &amp; EB[[#This Row],[indic_nrg]] &amp; "#" &amp; EB[[#This Row],[product]] &amp; "#" &amp; EB[[#This Row],[geo]]</f>
        <v>GWH#B_102000#6000#CZ</v>
      </c>
      <c r="B270" s="4" t="str">
        <f>VLOOKUP(EB[[#This Row],[product]],KS_DB[[product]:[KS]],5,FALSE)</f>
        <v>electricity</v>
      </c>
      <c r="C270" s="4" t="str">
        <f>VLOOKUP(EB[[#This Row],[product]],KS_DB[[product]:[KS]],6,FALSE)</f>
        <v>electricity</v>
      </c>
      <c r="D270" s="4">
        <f>VLOOKUP(EB[[#This Row],[product]],Carriers[],4,FALSE)</f>
        <v>1</v>
      </c>
      <c r="E270" s="4">
        <f>VLOOKUP(EB[[#This Row],[indic_nrg]],Indicators[],4,FALSE)</f>
        <v>0</v>
      </c>
      <c r="F270" s="4">
        <f>IFERROR(VLOOKUP(EB[[#This Row],[Source_carrier]],KS_DB[[product]:[KS]],6,FALSE),0)</f>
        <v>0</v>
      </c>
      <c r="G270" s="4" t="s">
        <v>135</v>
      </c>
      <c r="H270" s="4" t="s">
        <v>673</v>
      </c>
      <c r="I270" s="4" t="s">
        <v>127</v>
      </c>
      <c r="J270" s="4" t="s">
        <v>37</v>
      </c>
      <c r="K270" s="4" t="s">
        <v>674</v>
      </c>
      <c r="L270" s="4" t="s">
        <v>138</v>
      </c>
      <c r="M270" s="4" t="s">
        <v>128</v>
      </c>
      <c r="N270" s="4" t="s">
        <v>41</v>
      </c>
      <c r="O270" s="4">
        <v>18088</v>
      </c>
      <c r="P270" s="4">
        <v>19031</v>
      </c>
      <c r="Q270" s="4">
        <v>21009</v>
      </c>
      <c r="R270" s="4">
        <v>23207</v>
      </c>
      <c r="S270" s="4">
        <v>24955</v>
      </c>
      <c r="T270" s="4">
        <v>27293</v>
      </c>
      <c r="U270" s="4">
        <v>29619</v>
      </c>
      <c r="V270" s="4">
        <v>28808</v>
      </c>
      <c r="W270" s="4">
        <v>27727</v>
      </c>
      <c r="X270" s="4">
        <v>27141</v>
      </c>
      <c r="Y270" s="4">
        <v>28102</v>
      </c>
      <c r="Z270" s="4">
        <v>28825</v>
      </c>
      <c r="AA270" s="4">
        <v>28112</v>
      </c>
      <c r="AB270" s="4">
        <v>29644</v>
      </c>
      <c r="AC270" s="4">
        <v>29275</v>
      </c>
      <c r="AD270" s="4">
        <v>29965</v>
      </c>
      <c r="AE270" s="4">
        <v>31200</v>
      </c>
      <c r="AF270" s="4">
        <v>30769</v>
      </c>
      <c r="AG270" s="4">
        <v>31554</v>
      </c>
      <c r="AH270" s="4">
        <v>31040</v>
      </c>
      <c r="AI270" s="4">
        <v>30801</v>
      </c>
      <c r="AJ270" s="4">
        <v>29551</v>
      </c>
      <c r="AK270" s="4">
        <v>29893</v>
      </c>
      <c r="AL270" s="4">
        <v>30339</v>
      </c>
      <c r="AM270" s="4">
        <v>29527</v>
      </c>
      <c r="AN270" s="4">
        <v>30223</v>
      </c>
    </row>
    <row r="271" spans="1:40" ht="15" hidden="1" customHeight="1" x14ac:dyDescent="0.25">
      <c r="A271" s="4" t="str">
        <f>EB[[#This Row],[unit]] &amp; "#" &amp; EB[[#This Row],[indic_nrg]] &amp; "#" &amp; EB[[#This Row],[product]] &amp; "#" &amp; EB[[#This Row],[geo]]</f>
        <v>GWH#B_102010#6000#CZ</v>
      </c>
      <c r="B271" s="4" t="str">
        <f>VLOOKUP(EB[[#This Row],[product]],KS_DB[[product]:[KS]],5,FALSE)</f>
        <v>electricity</v>
      </c>
      <c r="C271" s="4" t="str">
        <f>VLOOKUP(EB[[#This Row],[product]],KS_DB[[product]:[KS]],6,FALSE)</f>
        <v>electricity</v>
      </c>
      <c r="D271" s="4">
        <f>VLOOKUP(EB[[#This Row],[product]],Carriers[],4,FALSE)</f>
        <v>1</v>
      </c>
      <c r="E271" s="4">
        <f>VLOOKUP(EB[[#This Row],[indic_nrg]],Indicators[],4,FALSE)</f>
        <v>0</v>
      </c>
      <c r="F271" s="4">
        <f>IFERROR(VLOOKUP(EB[[#This Row],[Source_carrier]],KS_DB[[product]:[KS]],6,FALSE),0)</f>
        <v>0</v>
      </c>
      <c r="G271" s="4" t="s">
        <v>135</v>
      </c>
      <c r="H271" s="4" t="s">
        <v>35</v>
      </c>
      <c r="I271" s="4" t="s">
        <v>127</v>
      </c>
      <c r="J271" s="4" t="s">
        <v>37</v>
      </c>
      <c r="K271" s="4" t="s">
        <v>38</v>
      </c>
      <c r="L271" s="4" t="s">
        <v>138</v>
      </c>
      <c r="M271" s="4" t="s">
        <v>128</v>
      </c>
      <c r="N271" s="4" t="s">
        <v>41</v>
      </c>
      <c r="O271" s="4">
        <v>9623</v>
      </c>
      <c r="P271" s="4">
        <v>9873</v>
      </c>
      <c r="Q271" s="4">
        <v>10343</v>
      </c>
      <c r="R271" s="4">
        <v>11399</v>
      </c>
      <c r="S271" s="4">
        <v>13184</v>
      </c>
      <c r="T271" s="4">
        <v>14847</v>
      </c>
      <c r="U271" s="4">
        <v>16011</v>
      </c>
      <c r="V271" s="4">
        <v>15503</v>
      </c>
      <c r="W271" s="4">
        <v>14506</v>
      </c>
      <c r="X271" s="4">
        <v>14048</v>
      </c>
      <c r="Y271" s="4">
        <v>13822</v>
      </c>
      <c r="Z271" s="4">
        <v>14239</v>
      </c>
      <c r="AA271" s="4">
        <v>14121</v>
      </c>
      <c r="AB271" s="4">
        <v>14508</v>
      </c>
      <c r="AC271" s="4">
        <v>14525</v>
      </c>
      <c r="AD271" s="4">
        <v>14719</v>
      </c>
      <c r="AE271" s="4">
        <v>15198</v>
      </c>
      <c r="AF271" s="4">
        <v>14646</v>
      </c>
      <c r="AG271" s="4">
        <v>14703</v>
      </c>
      <c r="AH271" s="4">
        <v>14687</v>
      </c>
      <c r="AI271" s="4">
        <v>15028</v>
      </c>
      <c r="AJ271" s="4">
        <v>14200</v>
      </c>
      <c r="AK271" s="4">
        <v>14581</v>
      </c>
      <c r="AL271" s="4">
        <v>14716</v>
      </c>
      <c r="AM271" s="4">
        <v>14125</v>
      </c>
      <c r="AN271" s="4">
        <v>14382</v>
      </c>
    </row>
    <row r="272" spans="1:40" ht="15" hidden="1" customHeight="1" x14ac:dyDescent="0.25">
      <c r="A272" s="4" t="str">
        <f>EB[[#This Row],[unit]] &amp; "#" &amp; EB[[#This Row],[indic_nrg]] &amp; "#" &amp; EB[[#This Row],[product]] &amp; "#" &amp; EB[[#This Row],[geo]]</f>
        <v>GWH#B_102020#6000#CZ</v>
      </c>
      <c r="B272" s="4" t="str">
        <f>VLOOKUP(EB[[#This Row],[product]],KS_DB[[product]:[KS]],5,FALSE)</f>
        <v>electricity</v>
      </c>
      <c r="C272" s="4" t="str">
        <f>VLOOKUP(EB[[#This Row],[product]],KS_DB[[product]:[KS]],6,FALSE)</f>
        <v>electricity</v>
      </c>
      <c r="D272" s="4">
        <f>VLOOKUP(EB[[#This Row],[product]],Carriers[],4,FALSE)</f>
        <v>1</v>
      </c>
      <c r="E272" s="4">
        <f>VLOOKUP(EB[[#This Row],[indic_nrg]],Indicators[],4,FALSE)</f>
        <v>0</v>
      </c>
      <c r="F272" s="4">
        <f>IFERROR(VLOOKUP(EB[[#This Row],[Source_carrier]],KS_DB[[product]:[KS]],6,FALSE),0)</f>
        <v>0</v>
      </c>
      <c r="G272" s="4" t="s">
        <v>135</v>
      </c>
      <c r="H272" s="4" t="s">
        <v>675</v>
      </c>
      <c r="I272" s="4" t="s">
        <v>127</v>
      </c>
      <c r="J272" s="4" t="s">
        <v>37</v>
      </c>
      <c r="K272" s="4" t="s">
        <v>676</v>
      </c>
      <c r="L272" s="4" t="s">
        <v>138</v>
      </c>
      <c r="M272" s="4" t="s">
        <v>128</v>
      </c>
      <c r="N272" s="4" t="s">
        <v>41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11</v>
      </c>
      <c r="AD272" s="4">
        <v>9</v>
      </c>
      <c r="AE272" s="4">
        <v>9</v>
      </c>
      <c r="AF272" s="4">
        <v>9</v>
      </c>
      <c r="AG272" s="4">
        <v>5</v>
      </c>
      <c r="AH272" s="4">
        <v>10</v>
      </c>
      <c r="AI272" s="4">
        <v>8</v>
      </c>
      <c r="AJ272" s="4">
        <v>8</v>
      </c>
      <c r="AK272" s="4">
        <v>8</v>
      </c>
      <c r="AL272" s="4">
        <v>8</v>
      </c>
      <c r="AM272" s="4">
        <v>8</v>
      </c>
      <c r="AN272" s="4">
        <v>8</v>
      </c>
    </row>
    <row r="273" spans="1:40" ht="15" hidden="1" customHeight="1" x14ac:dyDescent="0.25">
      <c r="A273" s="4" t="str">
        <f>EB[[#This Row],[unit]] &amp; "#" &amp; EB[[#This Row],[indic_nrg]] &amp; "#" &amp; EB[[#This Row],[product]] &amp; "#" &amp; EB[[#This Row],[geo]]</f>
        <v>GWH#B_102030#6000#CZ</v>
      </c>
      <c r="B273" s="4" t="str">
        <f>VLOOKUP(EB[[#This Row],[product]],KS_DB[[product]:[KS]],5,FALSE)</f>
        <v>electricity</v>
      </c>
      <c r="C273" s="4" t="str">
        <f>VLOOKUP(EB[[#This Row],[product]],KS_DB[[product]:[KS]],6,FALSE)</f>
        <v>electricity</v>
      </c>
      <c r="D273" s="4">
        <f>VLOOKUP(EB[[#This Row],[product]],Carriers[],4,FALSE)</f>
        <v>1</v>
      </c>
      <c r="E273" s="4">
        <f>VLOOKUP(EB[[#This Row],[indic_nrg]],Indicators[],4,FALSE)</f>
        <v>0</v>
      </c>
      <c r="F273" s="4">
        <f>IFERROR(VLOOKUP(EB[[#This Row],[Source_carrier]],KS_DB[[product]:[KS]],6,FALSE),0)</f>
        <v>0</v>
      </c>
      <c r="G273" s="4" t="s">
        <v>135</v>
      </c>
      <c r="H273" s="4" t="s">
        <v>677</v>
      </c>
      <c r="I273" s="4" t="s">
        <v>127</v>
      </c>
      <c r="J273" s="4" t="s">
        <v>37</v>
      </c>
      <c r="K273" s="4" t="s">
        <v>678</v>
      </c>
      <c r="L273" s="4" t="s">
        <v>138</v>
      </c>
      <c r="M273" s="4" t="s">
        <v>128</v>
      </c>
      <c r="N273" s="4" t="s">
        <v>41</v>
      </c>
      <c r="O273" s="4">
        <v>2907</v>
      </c>
      <c r="P273" s="4">
        <v>3123</v>
      </c>
      <c r="Q273" s="4">
        <v>2781</v>
      </c>
      <c r="R273" s="4">
        <v>1793</v>
      </c>
      <c r="S273" s="4">
        <v>1595</v>
      </c>
      <c r="T273" s="4">
        <v>1575</v>
      </c>
      <c r="U273" s="4">
        <v>1592</v>
      </c>
      <c r="V273" s="4">
        <v>1258</v>
      </c>
      <c r="W273" s="4">
        <v>1325</v>
      </c>
      <c r="X273" s="4">
        <v>1268</v>
      </c>
      <c r="Y273" s="4">
        <v>1171</v>
      </c>
      <c r="Z273" s="4">
        <v>1158</v>
      </c>
      <c r="AA273" s="4">
        <v>1140</v>
      </c>
      <c r="AB273" s="4">
        <v>1078</v>
      </c>
      <c r="AC273" s="4">
        <v>1048</v>
      </c>
      <c r="AD273" s="4">
        <v>1017</v>
      </c>
      <c r="AE273" s="4">
        <v>1222</v>
      </c>
      <c r="AF273" s="4">
        <v>999</v>
      </c>
      <c r="AG273" s="4">
        <v>1018</v>
      </c>
      <c r="AH273" s="4">
        <v>917</v>
      </c>
      <c r="AI273" s="4">
        <v>914</v>
      </c>
      <c r="AJ273" s="4">
        <v>872</v>
      </c>
      <c r="AK273" s="4">
        <v>835</v>
      </c>
      <c r="AL273" s="4">
        <v>806</v>
      </c>
      <c r="AM273" s="4">
        <v>930</v>
      </c>
      <c r="AN273" s="4">
        <v>958</v>
      </c>
    </row>
    <row r="274" spans="1:40" ht="15" hidden="1" customHeight="1" x14ac:dyDescent="0.25">
      <c r="A274" s="4" t="str">
        <f>EB[[#This Row],[unit]] &amp; "#" &amp; EB[[#This Row],[indic_nrg]] &amp; "#" &amp; EB[[#This Row],[product]] &amp; "#" &amp; EB[[#This Row],[geo]]</f>
        <v>GWH#B_102035#6000#CZ</v>
      </c>
      <c r="B274" s="4" t="str">
        <f>VLOOKUP(EB[[#This Row],[product]],KS_DB[[product]:[KS]],5,FALSE)</f>
        <v>electricity</v>
      </c>
      <c r="C274" s="4" t="str">
        <f>VLOOKUP(EB[[#This Row],[product]],KS_DB[[product]:[KS]],6,FALSE)</f>
        <v>electricity</v>
      </c>
      <c r="D274" s="4">
        <f>VLOOKUP(EB[[#This Row],[product]],Carriers[],4,FALSE)</f>
        <v>1</v>
      </c>
      <c r="E274" s="4">
        <f>VLOOKUP(EB[[#This Row],[indic_nrg]],Indicators[],4,FALSE)</f>
        <v>0</v>
      </c>
      <c r="F274" s="4">
        <f>IFERROR(VLOOKUP(EB[[#This Row],[Source_carrier]],KS_DB[[product]:[KS]],6,FALSE),0)</f>
        <v>0</v>
      </c>
      <c r="G274" s="4" t="s">
        <v>135</v>
      </c>
      <c r="H274" s="4" t="s">
        <v>679</v>
      </c>
      <c r="I274" s="4" t="s">
        <v>127</v>
      </c>
      <c r="J274" s="4" t="s">
        <v>37</v>
      </c>
      <c r="K274" s="4" t="s">
        <v>680</v>
      </c>
      <c r="L274" s="4" t="s">
        <v>138</v>
      </c>
      <c r="M274" s="4" t="s">
        <v>128</v>
      </c>
      <c r="N274" s="4" t="s">
        <v>41</v>
      </c>
      <c r="O274" s="4">
        <v>3644</v>
      </c>
      <c r="P274" s="4">
        <v>4044</v>
      </c>
      <c r="Q274" s="4">
        <v>5923</v>
      </c>
      <c r="R274" s="4">
        <v>8122</v>
      </c>
      <c r="S274" s="4">
        <v>8349</v>
      </c>
      <c r="T274" s="4">
        <v>9189</v>
      </c>
      <c r="U274" s="4">
        <v>9897</v>
      </c>
      <c r="V274" s="4">
        <v>10151</v>
      </c>
      <c r="W274" s="4">
        <v>10338</v>
      </c>
      <c r="X274" s="4">
        <v>10250</v>
      </c>
      <c r="Y274" s="4">
        <v>11559</v>
      </c>
      <c r="Z274" s="4">
        <v>11849</v>
      </c>
      <c r="AA274" s="4">
        <v>11379</v>
      </c>
      <c r="AB274" s="4">
        <v>12592</v>
      </c>
      <c r="AC274" s="4">
        <v>12213</v>
      </c>
      <c r="AD274" s="4">
        <v>12530</v>
      </c>
      <c r="AE274" s="4">
        <v>12980</v>
      </c>
      <c r="AF274" s="4">
        <v>13253</v>
      </c>
      <c r="AG274" s="4">
        <v>13938</v>
      </c>
      <c r="AH274" s="4">
        <v>13651</v>
      </c>
      <c r="AI274" s="4">
        <v>14851</v>
      </c>
      <c r="AJ274" s="4">
        <v>14471</v>
      </c>
      <c r="AK274" s="4">
        <v>14469</v>
      </c>
      <c r="AL274" s="4">
        <v>14809</v>
      </c>
      <c r="AM274" s="4">
        <v>14464</v>
      </c>
      <c r="AN274" s="4">
        <v>14875</v>
      </c>
    </row>
    <row r="275" spans="1:40" ht="15" hidden="1" customHeight="1" x14ac:dyDescent="0.25">
      <c r="A275" s="4" t="str">
        <f>EB[[#This Row],[unit]] &amp; "#" &amp; EB[[#This Row],[indic_nrg]] &amp; "#" &amp; EB[[#This Row],[product]] &amp; "#" &amp; EB[[#This Row],[geo]]</f>
        <v>GWH#B_102040#6000#CZ</v>
      </c>
      <c r="B275" s="4" t="str">
        <f>VLOOKUP(EB[[#This Row],[product]],KS_DB[[product]:[KS]],5,FALSE)</f>
        <v>electricity</v>
      </c>
      <c r="C275" s="4" t="str">
        <f>VLOOKUP(EB[[#This Row],[product]],KS_DB[[product]:[KS]],6,FALSE)</f>
        <v>electricity</v>
      </c>
      <c r="D275" s="4">
        <f>VLOOKUP(EB[[#This Row],[product]],Carriers[],4,FALSE)</f>
        <v>1</v>
      </c>
      <c r="E275" s="4">
        <f>VLOOKUP(EB[[#This Row],[indic_nrg]],Indicators[],4,FALSE)</f>
        <v>0</v>
      </c>
      <c r="F275" s="4">
        <f>IFERROR(VLOOKUP(EB[[#This Row],[Source_carrier]],KS_DB[[product]:[KS]],6,FALSE),0)</f>
        <v>0</v>
      </c>
      <c r="G275" s="4" t="s">
        <v>135</v>
      </c>
      <c r="H275" s="4" t="s">
        <v>681</v>
      </c>
      <c r="I275" s="4" t="s">
        <v>127</v>
      </c>
      <c r="J275" s="4" t="s">
        <v>37</v>
      </c>
      <c r="K275" s="4" t="s">
        <v>682</v>
      </c>
      <c r="L275" s="4" t="s">
        <v>138</v>
      </c>
      <c r="M275" s="4" t="s">
        <v>128</v>
      </c>
      <c r="N275" s="4" t="s">
        <v>41</v>
      </c>
      <c r="O275" s="4">
        <v>1914</v>
      </c>
      <c r="P275" s="4">
        <v>1991</v>
      </c>
      <c r="Q275" s="4">
        <v>1962</v>
      </c>
      <c r="R275" s="4">
        <v>1893</v>
      </c>
      <c r="S275" s="4">
        <v>1827</v>
      </c>
      <c r="T275" s="4">
        <v>1682</v>
      </c>
      <c r="U275" s="4">
        <v>2119</v>
      </c>
      <c r="V275" s="4">
        <v>1896</v>
      </c>
      <c r="W275" s="4">
        <v>1558</v>
      </c>
      <c r="X275" s="4">
        <v>1575</v>
      </c>
      <c r="Y275" s="4">
        <v>1550</v>
      </c>
      <c r="Z275" s="4">
        <v>1579</v>
      </c>
      <c r="AA275" s="4">
        <v>1472</v>
      </c>
      <c r="AB275" s="4">
        <v>1466</v>
      </c>
      <c r="AC275" s="4">
        <v>1478</v>
      </c>
      <c r="AD275" s="4">
        <v>1690</v>
      </c>
      <c r="AE275" s="4">
        <v>1791</v>
      </c>
      <c r="AF275" s="4">
        <v>1862</v>
      </c>
      <c r="AG275" s="4">
        <v>1890</v>
      </c>
      <c r="AH275" s="4">
        <v>1775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</row>
    <row r="276" spans="1:40" ht="15" hidden="1" customHeight="1" x14ac:dyDescent="0.25">
      <c r="A276" s="4" t="str">
        <f>EB[[#This Row],[unit]] &amp; "#" &amp; EB[[#This Row],[indic_nrg]] &amp; "#" &amp; EB[[#This Row],[product]] &amp; "#" &amp; EB[[#This Row],[geo]]</f>
        <v>GWH#B_102200#6000#CZ</v>
      </c>
      <c r="B276" s="4" t="str">
        <f>VLOOKUP(EB[[#This Row],[product]],KS_DB[[product]:[KS]],5,FALSE)</f>
        <v>electricity</v>
      </c>
      <c r="C276" s="4" t="str">
        <f>VLOOKUP(EB[[#This Row],[product]],KS_DB[[product]:[KS]],6,FALSE)</f>
        <v>electricity</v>
      </c>
      <c r="D276" s="4">
        <f>VLOOKUP(EB[[#This Row],[product]],Carriers[],4,FALSE)</f>
        <v>1</v>
      </c>
      <c r="E276" s="4">
        <f>VLOOKUP(EB[[#This Row],[indic_nrg]],Indicators[],4,FALSE)</f>
        <v>0</v>
      </c>
      <c r="F276" s="4">
        <f>IFERROR(VLOOKUP(EB[[#This Row],[Source_carrier]],KS_DB[[product]:[KS]],6,FALSE),0)</f>
        <v>0</v>
      </c>
      <c r="G276" s="4" t="s">
        <v>135</v>
      </c>
      <c r="H276" s="4" t="s">
        <v>683</v>
      </c>
      <c r="I276" s="4" t="s">
        <v>127</v>
      </c>
      <c r="J276" s="4" t="s">
        <v>37</v>
      </c>
      <c r="K276" s="4" t="s">
        <v>684</v>
      </c>
      <c r="L276" s="4" t="s">
        <v>138</v>
      </c>
      <c r="M276" s="4" t="s">
        <v>128</v>
      </c>
      <c r="N276" s="4" t="s">
        <v>41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1954</v>
      </c>
      <c r="AJ276" s="4">
        <v>1817</v>
      </c>
      <c r="AK276" s="4">
        <v>2076</v>
      </c>
      <c r="AL276" s="4">
        <v>2122</v>
      </c>
      <c r="AM276" s="4">
        <v>2222</v>
      </c>
      <c r="AN276" s="4">
        <v>1801</v>
      </c>
    </row>
    <row r="277" spans="1:40" ht="15" customHeight="1" x14ac:dyDescent="0.25">
      <c r="A277" s="4" t="str">
        <f>EB[[#This Row],[unit]] &amp; "#" &amp; EB[[#This Row],[indic_nrg]] &amp; "#" &amp; EB[[#This Row],[product]] &amp; "#" &amp; EB[[#This Row],[geo]]</f>
        <v>TJ#14_1070341#6000#CZ</v>
      </c>
      <c r="B277" s="4" t="str">
        <f>VLOOKUP(EB[[#This Row],[product]],KS_DB[[product]:[KS]],5,FALSE)</f>
        <v>electricity</v>
      </c>
      <c r="C277" s="4" t="str">
        <f>VLOOKUP(EB[[#This Row],[product]],KS_DB[[product]:[KS]],6,FALSE)</f>
        <v>electricity</v>
      </c>
      <c r="D277" s="4">
        <f>VLOOKUP(EB[[#This Row],[product]],Carriers[],4,FALSE)</f>
        <v>1</v>
      </c>
      <c r="E277" s="4" t="str">
        <f>VLOOKUP(EB[[#This Row],[indic_nrg]],Indicators[],4,FALSE)</f>
        <v>5510</v>
      </c>
      <c r="F277" s="4" t="str">
        <f>IFERROR(VLOOKUP(EB[[#This Row],[Source_carrier]],KS_DB[[product]:[KS]],6,FALSE),0)</f>
        <v>RES</v>
      </c>
      <c r="G277" s="4" t="s">
        <v>34</v>
      </c>
      <c r="H277" s="4" t="s">
        <v>136</v>
      </c>
      <c r="I277" s="4" t="s">
        <v>127</v>
      </c>
      <c r="J277" s="4" t="s">
        <v>37</v>
      </c>
      <c r="K277" s="4" t="s">
        <v>137</v>
      </c>
      <c r="L277" s="4" t="s">
        <v>39</v>
      </c>
      <c r="M277" s="4" t="s">
        <v>128</v>
      </c>
      <c r="N277" s="4" t="s">
        <v>41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263</v>
      </c>
      <c r="AC277" s="4">
        <v>309</v>
      </c>
      <c r="AD277" s="4">
        <v>368</v>
      </c>
      <c r="AE277" s="4">
        <v>358</v>
      </c>
      <c r="AF277" s="4">
        <v>559</v>
      </c>
      <c r="AG277" s="4">
        <v>529</v>
      </c>
      <c r="AH277" s="4">
        <v>509</v>
      </c>
      <c r="AI277" s="4">
        <v>595</v>
      </c>
      <c r="AJ277" s="4">
        <v>429</v>
      </c>
      <c r="AK277" s="4">
        <v>423</v>
      </c>
      <c r="AL277" s="4">
        <v>517</v>
      </c>
      <c r="AM277" s="4">
        <v>503</v>
      </c>
      <c r="AN277" s="4">
        <v>482</v>
      </c>
    </row>
    <row r="278" spans="1:40" ht="15" customHeight="1" x14ac:dyDescent="0.25">
      <c r="A278" s="4" t="str">
        <f>EB[[#This Row],[unit]] &amp; "#" &amp; EB[[#This Row],[indic_nrg]] &amp; "#" &amp; EB[[#This Row],[product]] &amp; "#" &amp; EB[[#This Row],[geo]]</f>
        <v>TJ#14_1070342#6000#CZ</v>
      </c>
      <c r="B278" s="4" t="str">
        <f>VLOOKUP(EB[[#This Row],[product]],KS_DB[[product]:[KS]],5,FALSE)</f>
        <v>electricity</v>
      </c>
      <c r="C278" s="4" t="str">
        <f>VLOOKUP(EB[[#This Row],[product]],KS_DB[[product]:[KS]],6,FALSE)</f>
        <v>electricity</v>
      </c>
      <c r="D278" s="4">
        <f>VLOOKUP(EB[[#This Row],[product]],Carriers[],4,FALSE)</f>
        <v>1</v>
      </c>
      <c r="E278" s="4" t="str">
        <f>VLOOKUP(EB[[#This Row],[indic_nrg]],Indicators[],4,FALSE)</f>
        <v>5510</v>
      </c>
      <c r="F278" s="4" t="str">
        <f>IFERROR(VLOOKUP(EB[[#This Row],[Source_carrier]],KS_DB[[product]:[KS]],6,FALSE),0)</f>
        <v>RES</v>
      </c>
      <c r="G278" s="4" t="s">
        <v>34</v>
      </c>
      <c r="H278" s="4" t="s">
        <v>139</v>
      </c>
      <c r="I278" s="4" t="s">
        <v>127</v>
      </c>
      <c r="J278" s="4" t="s">
        <v>37</v>
      </c>
      <c r="K278" s="4" t="s">
        <v>140</v>
      </c>
      <c r="L278" s="4" t="s">
        <v>39</v>
      </c>
      <c r="M278" s="4" t="s">
        <v>128</v>
      </c>
      <c r="N278" s="4" t="s">
        <v>41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612</v>
      </c>
      <c r="Y278" s="4">
        <v>396</v>
      </c>
      <c r="Z278" s="4">
        <v>504</v>
      </c>
      <c r="AA278" s="4">
        <v>749</v>
      </c>
      <c r="AB278" s="4">
        <v>1001</v>
      </c>
      <c r="AC278" s="4">
        <v>1499</v>
      </c>
      <c r="AD278" s="4">
        <v>1769</v>
      </c>
      <c r="AE278" s="4">
        <v>1705</v>
      </c>
      <c r="AF278" s="4">
        <v>1327</v>
      </c>
      <c r="AG278" s="4">
        <v>1200</v>
      </c>
      <c r="AH278" s="4">
        <v>1113</v>
      </c>
      <c r="AI278" s="4">
        <v>1395</v>
      </c>
      <c r="AJ278" s="4">
        <v>1204</v>
      </c>
      <c r="AK278" s="4">
        <v>1203</v>
      </c>
      <c r="AL278" s="4">
        <v>1433</v>
      </c>
      <c r="AM278" s="4">
        <v>1278</v>
      </c>
      <c r="AN278" s="4">
        <v>1301</v>
      </c>
    </row>
    <row r="279" spans="1:40" ht="15" customHeight="1" x14ac:dyDescent="0.25">
      <c r="A279" s="4" t="str">
        <f>EB[[#This Row],[unit]] &amp; "#" &amp; EB[[#This Row],[indic_nrg]] &amp; "#" &amp; EB[[#This Row],[product]] &amp; "#" &amp; EB[[#This Row],[geo]]</f>
        <v>TJ#14_1070343#6000#CZ</v>
      </c>
      <c r="B279" s="4" t="str">
        <f>VLOOKUP(EB[[#This Row],[product]],KS_DB[[product]:[KS]],5,FALSE)</f>
        <v>electricity</v>
      </c>
      <c r="C279" s="4" t="str">
        <f>VLOOKUP(EB[[#This Row],[product]],KS_DB[[product]:[KS]],6,FALSE)</f>
        <v>electricity</v>
      </c>
      <c r="D279" s="4">
        <f>VLOOKUP(EB[[#This Row],[product]],Carriers[],4,FALSE)</f>
        <v>1</v>
      </c>
      <c r="E279" s="4" t="str">
        <f>VLOOKUP(EB[[#This Row],[indic_nrg]],Indicators[],4,FALSE)</f>
        <v>5510</v>
      </c>
      <c r="F279" s="4" t="str">
        <f>IFERROR(VLOOKUP(EB[[#This Row],[Source_carrier]],KS_DB[[product]:[KS]],6,FALSE),0)</f>
        <v>RES</v>
      </c>
      <c r="G279" s="4" t="s">
        <v>34</v>
      </c>
      <c r="H279" s="4" t="s">
        <v>141</v>
      </c>
      <c r="I279" s="4" t="s">
        <v>127</v>
      </c>
      <c r="J279" s="4" t="s">
        <v>37</v>
      </c>
      <c r="K279" s="4" t="s">
        <v>142</v>
      </c>
      <c r="L279" s="4" t="s">
        <v>39</v>
      </c>
      <c r="M279" s="4" t="s">
        <v>128</v>
      </c>
      <c r="N279" s="4" t="s">
        <v>41</v>
      </c>
      <c r="O279" s="4">
        <v>4007</v>
      </c>
      <c r="P279" s="4">
        <v>3589</v>
      </c>
      <c r="Q279" s="4">
        <v>4658</v>
      </c>
      <c r="R279" s="4">
        <v>4565</v>
      </c>
      <c r="S279" s="4">
        <v>4849</v>
      </c>
      <c r="T279" s="4">
        <v>6689</v>
      </c>
      <c r="U279" s="4">
        <v>6642</v>
      </c>
      <c r="V279" s="4">
        <v>5454</v>
      </c>
      <c r="W279" s="4">
        <v>4316</v>
      </c>
      <c r="X279" s="4">
        <v>4010</v>
      </c>
      <c r="Y279" s="4">
        <v>4518</v>
      </c>
      <c r="Z279" s="4">
        <v>4907</v>
      </c>
      <c r="AA279" s="4">
        <v>6275</v>
      </c>
      <c r="AB279" s="4">
        <v>2380</v>
      </c>
      <c r="AC279" s="4">
        <v>3793</v>
      </c>
      <c r="AD279" s="4">
        <v>4451</v>
      </c>
      <c r="AE279" s="4">
        <v>5463</v>
      </c>
      <c r="AF279" s="4">
        <v>3598</v>
      </c>
      <c r="AG279" s="4">
        <v>3558</v>
      </c>
      <c r="AH279" s="4">
        <v>5071</v>
      </c>
      <c r="AI279" s="4">
        <v>5582</v>
      </c>
      <c r="AJ279" s="4">
        <v>3625</v>
      </c>
      <c r="AK279" s="4">
        <v>4155</v>
      </c>
      <c r="AL279" s="4">
        <v>5659</v>
      </c>
      <c r="AM279" s="4">
        <v>3061</v>
      </c>
      <c r="AN279" s="4">
        <v>2641</v>
      </c>
    </row>
    <row r="280" spans="1:40" ht="15" customHeight="1" x14ac:dyDescent="0.25">
      <c r="A280" s="4" t="str">
        <f>EB[[#This Row],[unit]] &amp; "#" &amp; EB[[#This Row],[indic_nrg]] &amp; "#" &amp; EB[[#This Row],[product]] &amp; "#" &amp; EB[[#This Row],[geo]]</f>
        <v>TJ#14_1070351#6000#CZ</v>
      </c>
      <c r="B280" s="4" t="str">
        <f>VLOOKUP(EB[[#This Row],[product]],KS_DB[[product]:[KS]],5,FALSE)</f>
        <v>electricity</v>
      </c>
      <c r="C280" s="4" t="str">
        <f>VLOOKUP(EB[[#This Row],[product]],KS_DB[[product]:[KS]],6,FALSE)</f>
        <v>electricity</v>
      </c>
      <c r="D280" s="4">
        <f>VLOOKUP(EB[[#This Row],[product]],Carriers[],4,FALSE)</f>
        <v>1</v>
      </c>
      <c r="E280" s="4" t="str">
        <f>VLOOKUP(EB[[#This Row],[indic_nrg]],Indicators[],4,FALSE)</f>
        <v>5510</v>
      </c>
      <c r="F280" s="4" t="str">
        <f>IFERROR(VLOOKUP(EB[[#This Row],[Source_carrier]],KS_DB[[product]:[KS]],6,FALSE),0)</f>
        <v>RES</v>
      </c>
      <c r="G280" s="4" t="s">
        <v>34</v>
      </c>
      <c r="H280" s="4" t="s">
        <v>143</v>
      </c>
      <c r="I280" s="4" t="s">
        <v>127</v>
      </c>
      <c r="J280" s="4" t="s">
        <v>37</v>
      </c>
      <c r="K280" s="4" t="s">
        <v>144</v>
      </c>
      <c r="L280" s="4" t="s">
        <v>39</v>
      </c>
      <c r="M280" s="4" t="s">
        <v>128</v>
      </c>
      <c r="N280" s="4" t="s">
        <v>41</v>
      </c>
      <c r="O280" s="4">
        <v>173</v>
      </c>
      <c r="P280" s="4">
        <v>331</v>
      </c>
      <c r="Q280" s="4">
        <v>389</v>
      </c>
      <c r="R280" s="4">
        <v>364</v>
      </c>
      <c r="S280" s="4">
        <v>407</v>
      </c>
      <c r="T280" s="4">
        <v>518</v>
      </c>
      <c r="U280" s="4">
        <v>446</v>
      </c>
      <c r="V280" s="4">
        <v>662</v>
      </c>
      <c r="W280" s="4">
        <v>709</v>
      </c>
      <c r="X280" s="4">
        <v>922</v>
      </c>
      <c r="Y280" s="4">
        <v>882</v>
      </c>
      <c r="Z280" s="4">
        <v>954</v>
      </c>
      <c r="AA280" s="4">
        <v>914</v>
      </c>
      <c r="AB280" s="4">
        <v>608</v>
      </c>
      <c r="AC280" s="4">
        <v>721</v>
      </c>
      <c r="AD280" s="4">
        <v>866</v>
      </c>
      <c r="AE280" s="4">
        <v>841</v>
      </c>
      <c r="AF280" s="4">
        <v>1315</v>
      </c>
      <c r="AG280" s="4">
        <v>1244</v>
      </c>
      <c r="AH280" s="4">
        <v>1198</v>
      </c>
      <c r="AI280" s="4">
        <v>1403</v>
      </c>
      <c r="AJ280" s="4">
        <v>1000</v>
      </c>
      <c r="AK280" s="4">
        <v>986</v>
      </c>
      <c r="AL280" s="4">
        <v>1206</v>
      </c>
      <c r="AM280" s="4">
        <v>1173</v>
      </c>
      <c r="AN280" s="4">
        <v>1124</v>
      </c>
    </row>
    <row r="281" spans="1:40" ht="15" customHeight="1" x14ac:dyDescent="0.25">
      <c r="A281" s="4" t="str">
        <f>EB[[#This Row],[unit]] &amp; "#" &amp; EB[[#This Row],[indic_nrg]] &amp; "#" &amp; EB[[#This Row],[product]] &amp; "#" &amp; EB[[#This Row],[geo]]</f>
        <v>TJ#14_1070352#6000#CZ</v>
      </c>
      <c r="B281" s="4" t="str">
        <f>VLOOKUP(EB[[#This Row],[product]],KS_DB[[product]:[KS]],5,FALSE)</f>
        <v>electricity</v>
      </c>
      <c r="C281" s="4" t="str">
        <f>VLOOKUP(EB[[#This Row],[product]],KS_DB[[product]:[KS]],6,FALSE)</f>
        <v>electricity</v>
      </c>
      <c r="D281" s="4">
        <f>VLOOKUP(EB[[#This Row],[product]],Carriers[],4,FALSE)</f>
        <v>1</v>
      </c>
      <c r="E281" s="4" t="str">
        <f>VLOOKUP(EB[[#This Row],[indic_nrg]],Indicators[],4,FALSE)</f>
        <v>5510</v>
      </c>
      <c r="F281" s="4" t="str">
        <f>IFERROR(VLOOKUP(EB[[#This Row],[Source_carrier]],KS_DB[[product]:[KS]],6,FALSE),0)</f>
        <v>RES</v>
      </c>
      <c r="G281" s="4" t="s">
        <v>34</v>
      </c>
      <c r="H281" s="4" t="s">
        <v>145</v>
      </c>
      <c r="I281" s="4" t="s">
        <v>127</v>
      </c>
      <c r="J281" s="4" t="s">
        <v>37</v>
      </c>
      <c r="K281" s="4" t="s">
        <v>146</v>
      </c>
      <c r="L281" s="4" t="s">
        <v>39</v>
      </c>
      <c r="M281" s="4" t="s">
        <v>128</v>
      </c>
      <c r="N281" s="4" t="s">
        <v>41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508</v>
      </c>
      <c r="Y281" s="4">
        <v>533</v>
      </c>
      <c r="Z281" s="4">
        <v>1030</v>
      </c>
      <c r="AA281" s="4">
        <v>1033</v>
      </c>
      <c r="AB281" s="4">
        <v>504</v>
      </c>
      <c r="AC281" s="4">
        <v>723</v>
      </c>
      <c r="AD281" s="4">
        <v>851</v>
      </c>
      <c r="AE281" s="4">
        <v>568</v>
      </c>
      <c r="AF281" s="4">
        <v>443</v>
      </c>
      <c r="AG281" s="4">
        <v>509</v>
      </c>
      <c r="AH281" s="4">
        <v>616</v>
      </c>
      <c r="AI281" s="4">
        <v>778</v>
      </c>
      <c r="AJ281" s="4">
        <v>587</v>
      </c>
      <c r="AK281" s="4">
        <v>689</v>
      </c>
      <c r="AL281" s="4">
        <v>780</v>
      </c>
      <c r="AM281" s="4">
        <v>688</v>
      </c>
      <c r="AN281" s="4">
        <v>700</v>
      </c>
    </row>
    <row r="282" spans="1:40" ht="15" customHeight="1" x14ac:dyDescent="0.25">
      <c r="A282" s="4" t="str">
        <f>EB[[#This Row],[unit]] &amp; "#" &amp; EB[[#This Row],[indic_nrg]] &amp; "#" &amp; EB[[#This Row],[product]] &amp; "#" &amp; EB[[#This Row],[geo]]</f>
        <v>TJ#14_1070353#6000#CZ</v>
      </c>
      <c r="B282" s="4" t="str">
        <f>VLOOKUP(EB[[#This Row],[product]],KS_DB[[product]:[KS]],5,FALSE)</f>
        <v>electricity</v>
      </c>
      <c r="C282" s="4" t="str">
        <f>VLOOKUP(EB[[#This Row],[product]],KS_DB[[product]:[KS]],6,FALSE)</f>
        <v>electricity</v>
      </c>
      <c r="D282" s="4">
        <f>VLOOKUP(EB[[#This Row],[product]],Carriers[],4,FALSE)</f>
        <v>1</v>
      </c>
      <c r="E282" s="4" t="str">
        <f>VLOOKUP(EB[[#This Row],[indic_nrg]],Indicators[],4,FALSE)</f>
        <v>5510</v>
      </c>
      <c r="F282" s="4" t="str">
        <f>IFERROR(VLOOKUP(EB[[#This Row],[Source_carrier]],KS_DB[[product]:[KS]],6,FALSE),0)</f>
        <v>RES</v>
      </c>
      <c r="G282" s="4" t="s">
        <v>34</v>
      </c>
      <c r="H282" s="4" t="s">
        <v>147</v>
      </c>
      <c r="I282" s="4" t="s">
        <v>127</v>
      </c>
      <c r="J282" s="4" t="s">
        <v>37</v>
      </c>
      <c r="K282" s="4" t="s">
        <v>148</v>
      </c>
      <c r="L282" s="4" t="s">
        <v>39</v>
      </c>
      <c r="M282" s="4" t="s">
        <v>128</v>
      </c>
      <c r="N282" s="4" t="s">
        <v>41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223</v>
      </c>
      <c r="AC282" s="4">
        <v>223</v>
      </c>
      <c r="AD282" s="4">
        <v>262</v>
      </c>
      <c r="AE282" s="4">
        <v>248</v>
      </c>
      <c r="AF282" s="4">
        <v>281</v>
      </c>
      <c r="AG282" s="4">
        <v>249</v>
      </c>
      <c r="AH282" s="4">
        <v>238</v>
      </c>
      <c r="AI282" s="4">
        <v>290</v>
      </c>
      <c r="AJ282" s="4">
        <v>222</v>
      </c>
      <c r="AK282" s="4">
        <v>209</v>
      </c>
      <c r="AL282" s="4">
        <v>249</v>
      </c>
      <c r="AM282" s="4">
        <v>170</v>
      </c>
      <c r="AN282" s="4">
        <v>214</v>
      </c>
    </row>
    <row r="283" spans="1:40" x14ac:dyDescent="0.25">
      <c r="A283" s="4" t="str">
        <f>EB[[#This Row],[unit]] &amp; "#" &amp; EB[[#This Row],[indic_nrg]] &amp; "#" &amp; EB[[#This Row],[product]] &amp; "#" &amp; EB[[#This Row],[geo]]</f>
        <v>TJ#14_1070421#6000#CZ</v>
      </c>
      <c r="B283" s="4" t="str">
        <f>VLOOKUP(EB[[#This Row],[product]],KS_DB[[product]:[KS]],5,FALSE)</f>
        <v>electricity</v>
      </c>
      <c r="C283" s="4" t="str">
        <f>VLOOKUP(EB[[#This Row],[product]],KS_DB[[product]:[KS]],6,FALSE)</f>
        <v>electricity</v>
      </c>
      <c r="D283" s="4">
        <f>VLOOKUP(EB[[#This Row],[product]],Carriers[],4,FALSE)</f>
        <v>1</v>
      </c>
      <c r="E283" s="4" t="str">
        <f>VLOOKUP(EB[[#This Row],[indic_nrg]],Indicators[],4,FALSE)</f>
        <v>5534</v>
      </c>
      <c r="F283" s="4" t="str">
        <f>IFERROR(VLOOKUP(EB[[#This Row],[Source_carrier]],KS_DB[[product]:[KS]],6,FALSE),0)</f>
        <v>RES</v>
      </c>
      <c r="G283" s="4" t="s">
        <v>34</v>
      </c>
      <c r="H283" s="4" t="s">
        <v>149</v>
      </c>
      <c r="I283" s="4" t="s">
        <v>127</v>
      </c>
      <c r="J283" s="4" t="s">
        <v>37</v>
      </c>
      <c r="K283" s="4" t="s">
        <v>150</v>
      </c>
      <c r="L283" s="4" t="s">
        <v>39</v>
      </c>
      <c r="M283" s="4" t="s">
        <v>128</v>
      </c>
      <c r="N283" s="4" t="s">
        <v>41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1</v>
      </c>
      <c r="AC283" s="4">
        <v>1</v>
      </c>
      <c r="AD283" s="4">
        <v>1</v>
      </c>
      <c r="AE283" s="4">
        <v>2</v>
      </c>
      <c r="AF283" s="4">
        <v>8</v>
      </c>
      <c r="AG283" s="4">
        <v>47</v>
      </c>
      <c r="AH283" s="4">
        <v>320</v>
      </c>
      <c r="AI283" s="4">
        <v>2217</v>
      </c>
      <c r="AJ283" s="4">
        <v>7855</v>
      </c>
      <c r="AK283" s="4">
        <v>7735</v>
      </c>
      <c r="AL283" s="4">
        <v>7318</v>
      </c>
      <c r="AM283" s="4">
        <v>7642</v>
      </c>
      <c r="AN283" s="4">
        <v>8150</v>
      </c>
    </row>
    <row r="284" spans="1:40" ht="15" customHeight="1" x14ac:dyDescent="0.25">
      <c r="A284" s="4" t="str">
        <f>EB[[#This Row],[unit]] &amp; "#" &amp; EB[[#This Row],[indic_nrg]] &amp; "#" &amp; EB[[#This Row],[product]] &amp; "#" &amp; EB[[#This Row],[geo]]</f>
        <v>TJ#14_1070422#6000#CZ</v>
      </c>
      <c r="B284" s="4" t="str">
        <f>VLOOKUP(EB[[#This Row],[product]],KS_DB[[product]:[KS]],5,FALSE)</f>
        <v>electricity</v>
      </c>
      <c r="C284" s="4" t="str">
        <f>VLOOKUP(EB[[#This Row],[product]],KS_DB[[product]:[KS]],6,FALSE)</f>
        <v>electricity</v>
      </c>
      <c r="D284" s="4">
        <f>VLOOKUP(EB[[#This Row],[product]],Carriers[],4,FALSE)</f>
        <v>1</v>
      </c>
      <c r="E284" s="4" t="str">
        <f>VLOOKUP(EB[[#This Row],[indic_nrg]],Indicators[],4,FALSE)</f>
        <v>5532</v>
      </c>
      <c r="F284" s="4" t="str">
        <f>IFERROR(VLOOKUP(EB[[#This Row],[Source_carrier]],KS_DB[[product]:[KS]],6,FALSE),0)</f>
        <v>RES</v>
      </c>
      <c r="G284" s="4" t="s">
        <v>34</v>
      </c>
      <c r="H284" s="4" t="s">
        <v>151</v>
      </c>
      <c r="I284" s="4" t="s">
        <v>127</v>
      </c>
      <c r="J284" s="4" t="s">
        <v>37</v>
      </c>
      <c r="K284" s="4" t="s">
        <v>152</v>
      </c>
      <c r="L284" s="4" t="s">
        <v>39</v>
      </c>
      <c r="M284" s="4" t="s">
        <v>128</v>
      </c>
      <c r="N284" s="4" t="s">
        <v>41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</row>
    <row r="285" spans="1:40" ht="15" customHeight="1" x14ac:dyDescent="0.25">
      <c r="A285" s="4" t="str">
        <f>EB[[#This Row],[unit]] &amp; "#" &amp; EB[[#This Row],[indic_nrg]] &amp; "#" &amp; EB[[#This Row],[product]] &amp; "#" &amp; EB[[#This Row],[geo]]</f>
        <v>TJ#14_1070431#6000#CZ</v>
      </c>
      <c r="B285" s="4" t="str">
        <f>VLOOKUP(EB[[#This Row],[product]],KS_DB[[product]:[KS]],5,FALSE)</f>
        <v>electricity</v>
      </c>
      <c r="C285" s="4" t="str">
        <f>VLOOKUP(EB[[#This Row],[product]],KS_DB[[product]:[KS]],6,FALSE)</f>
        <v>electricity</v>
      </c>
      <c r="D285" s="4">
        <f>VLOOKUP(EB[[#This Row],[product]],Carriers[],4,FALSE)</f>
        <v>1</v>
      </c>
      <c r="E285" s="4" t="str">
        <f>VLOOKUP(EB[[#This Row],[indic_nrg]],Indicators[],4,FALSE)</f>
        <v>5534</v>
      </c>
      <c r="F285" s="4" t="str">
        <f>IFERROR(VLOOKUP(EB[[#This Row],[Source_carrier]],KS_DB[[product]:[KS]],6,FALSE),0)</f>
        <v>RES</v>
      </c>
      <c r="G285" s="4" t="s">
        <v>34</v>
      </c>
      <c r="H285" s="4" t="s">
        <v>153</v>
      </c>
      <c r="I285" s="4" t="s">
        <v>127</v>
      </c>
      <c r="J285" s="4" t="s">
        <v>37</v>
      </c>
      <c r="K285" s="4" t="s">
        <v>154</v>
      </c>
      <c r="L285" s="4" t="s">
        <v>39</v>
      </c>
      <c r="M285" s="4" t="s">
        <v>128</v>
      </c>
      <c r="N285" s="4" t="s">
        <v>41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</row>
    <row r="286" spans="1:40" ht="15" customHeight="1" x14ac:dyDescent="0.25">
      <c r="A286" s="4" t="str">
        <f>EB[[#This Row],[unit]] &amp; "#" &amp; EB[[#This Row],[indic_nrg]] &amp; "#" &amp; EB[[#This Row],[product]] &amp; "#" &amp; EB[[#This Row],[geo]]</f>
        <v>TJ#14_1070432#6000#CZ</v>
      </c>
      <c r="B286" s="4" t="str">
        <f>VLOOKUP(EB[[#This Row],[product]],KS_DB[[product]:[KS]],5,FALSE)</f>
        <v>electricity</v>
      </c>
      <c r="C286" s="4" t="str">
        <f>VLOOKUP(EB[[#This Row],[product]],KS_DB[[product]:[KS]],6,FALSE)</f>
        <v>electricity</v>
      </c>
      <c r="D286" s="4">
        <f>VLOOKUP(EB[[#This Row],[product]],Carriers[],4,FALSE)</f>
        <v>1</v>
      </c>
      <c r="E286" s="4" t="str">
        <f>VLOOKUP(EB[[#This Row],[indic_nrg]],Indicators[],4,FALSE)</f>
        <v>5532</v>
      </c>
      <c r="F286" s="4" t="str">
        <f>IFERROR(VLOOKUP(EB[[#This Row],[Source_carrier]],KS_DB[[product]:[KS]],6,FALSE),0)</f>
        <v>RES</v>
      </c>
      <c r="G286" s="4" t="s">
        <v>34</v>
      </c>
      <c r="H286" s="4" t="s">
        <v>155</v>
      </c>
      <c r="I286" s="4" t="s">
        <v>127</v>
      </c>
      <c r="J286" s="4" t="s">
        <v>37</v>
      </c>
      <c r="K286" s="4" t="s">
        <v>156</v>
      </c>
      <c r="L286" s="4" t="s">
        <v>39</v>
      </c>
      <c r="M286" s="4" t="s">
        <v>128</v>
      </c>
      <c r="N286" s="4" t="s">
        <v>41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</row>
    <row r="287" spans="1:40" ht="15" customHeight="1" x14ac:dyDescent="0.25">
      <c r="A287" s="4" t="str">
        <f>EB[[#This Row],[unit]] &amp; "#" &amp; EB[[#This Row],[indic_nrg]] &amp; "#" &amp; EB[[#This Row],[product]] &amp; "#" &amp; EB[[#This Row],[geo]]</f>
        <v>TJ#15_107030#6000#CZ</v>
      </c>
      <c r="B287" s="4" t="str">
        <f>VLOOKUP(EB[[#This Row],[product]],KS_DB[[product]:[KS]],5,FALSE)</f>
        <v>electricity</v>
      </c>
      <c r="C287" s="4" t="str">
        <f>VLOOKUP(EB[[#This Row],[product]],KS_DB[[product]:[KS]],6,FALSE)</f>
        <v>electricity</v>
      </c>
      <c r="D287" s="4">
        <f>VLOOKUP(EB[[#This Row],[product]],Carriers[],4,FALSE)</f>
        <v>1</v>
      </c>
      <c r="E287" s="4" t="str">
        <f>VLOOKUP(EB[[#This Row],[indic_nrg]],Indicators[],4,FALSE)</f>
        <v>5100</v>
      </c>
      <c r="F287" s="4" t="str">
        <f>IFERROR(VLOOKUP(EB[[#This Row],[Source_carrier]],KS_DB[[product]:[KS]],6,FALSE),0)</f>
        <v>nuclear</v>
      </c>
      <c r="G287" s="4" t="s">
        <v>34</v>
      </c>
      <c r="H287" s="4" t="s">
        <v>157</v>
      </c>
      <c r="I287" s="4" t="s">
        <v>127</v>
      </c>
      <c r="J287" s="4" t="s">
        <v>37</v>
      </c>
      <c r="K287" s="4" t="s">
        <v>158</v>
      </c>
      <c r="L287" s="4" t="s">
        <v>39</v>
      </c>
      <c r="M287" s="4" t="s">
        <v>128</v>
      </c>
      <c r="N287" s="4" t="s">
        <v>41</v>
      </c>
      <c r="O287" s="4">
        <v>45306</v>
      </c>
      <c r="P287" s="4">
        <v>43675</v>
      </c>
      <c r="Q287" s="4">
        <v>44100</v>
      </c>
      <c r="R287" s="4">
        <v>45457</v>
      </c>
      <c r="S287" s="4">
        <v>46717</v>
      </c>
      <c r="T287" s="4">
        <v>44028</v>
      </c>
      <c r="U287" s="4">
        <v>46260</v>
      </c>
      <c r="V287" s="4">
        <v>44978</v>
      </c>
      <c r="W287" s="4">
        <v>47441</v>
      </c>
      <c r="X287" s="4">
        <v>48085</v>
      </c>
      <c r="Y287" s="4">
        <v>48924</v>
      </c>
      <c r="Z287" s="4">
        <v>53096</v>
      </c>
      <c r="AA287" s="4">
        <v>67457</v>
      </c>
      <c r="AB287" s="4">
        <v>93139</v>
      </c>
      <c r="AC287" s="4">
        <v>94770</v>
      </c>
      <c r="AD287" s="4">
        <v>89021</v>
      </c>
      <c r="AE287" s="4">
        <v>93766</v>
      </c>
      <c r="AF287" s="4">
        <v>94219</v>
      </c>
      <c r="AG287" s="4">
        <v>95584</v>
      </c>
      <c r="AH287" s="4">
        <v>97949</v>
      </c>
      <c r="AI287" s="4">
        <v>100793</v>
      </c>
      <c r="AJ287" s="4">
        <v>101819</v>
      </c>
      <c r="AK287" s="4">
        <v>109166</v>
      </c>
      <c r="AL287" s="4">
        <v>110682</v>
      </c>
      <c r="AM287" s="4">
        <v>109170</v>
      </c>
      <c r="AN287" s="4">
        <v>96628</v>
      </c>
    </row>
    <row r="288" spans="1:40" ht="15" customHeight="1" x14ac:dyDescent="0.25">
      <c r="A288" s="4" t="str">
        <f>EB[[#This Row],[unit]] &amp; "#" &amp; EB[[#This Row],[indic_nrg]] &amp; "#" &amp; EB[[#This Row],[product]] &amp; "#" &amp; EB[[#This Row],[geo]]</f>
        <v>TJ#15_107031#6000#CZ</v>
      </c>
      <c r="B288" s="4" t="str">
        <f>VLOOKUP(EB[[#This Row],[product]],KS_DB[[product]:[KS]],5,FALSE)</f>
        <v>electricity</v>
      </c>
      <c r="C288" s="4" t="str">
        <f>VLOOKUP(EB[[#This Row],[product]],KS_DB[[product]:[KS]],6,FALSE)</f>
        <v>electricity</v>
      </c>
      <c r="D288" s="4">
        <f>VLOOKUP(EB[[#This Row],[product]],Carriers[],4,FALSE)</f>
        <v>1</v>
      </c>
      <c r="E288" s="4" t="str">
        <f>VLOOKUP(EB[[#This Row],[indic_nrg]],Indicators[],4,FALSE)</f>
        <v>5100</v>
      </c>
      <c r="F288" s="4" t="str">
        <f>IFERROR(VLOOKUP(EB[[#This Row],[Source_carrier]],KS_DB[[product]:[KS]],6,FALSE),0)</f>
        <v>nuclear</v>
      </c>
      <c r="G288" s="4" t="s">
        <v>34</v>
      </c>
      <c r="H288" s="4" t="s">
        <v>159</v>
      </c>
      <c r="I288" s="4" t="s">
        <v>127</v>
      </c>
      <c r="J288" s="4" t="s">
        <v>37</v>
      </c>
      <c r="K288" s="4" t="s">
        <v>160</v>
      </c>
      <c r="L288" s="4" t="s">
        <v>39</v>
      </c>
      <c r="M288" s="4" t="s">
        <v>128</v>
      </c>
      <c r="N288" s="4" t="s">
        <v>41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</row>
    <row r="289" spans="1:40" ht="15" customHeight="1" x14ac:dyDescent="0.25">
      <c r="A289" s="4" t="str">
        <f>EB[[#This Row],[unit]] &amp; "#" &amp; EB[[#This Row],[indic_nrg]] &amp; "#" &amp; EB[[#This Row],[product]] &amp; "#" &amp; EB[[#This Row],[geo]]</f>
        <v>TJ#15_107032#6000#CZ</v>
      </c>
      <c r="B289" s="4" t="str">
        <f>VLOOKUP(EB[[#This Row],[product]],KS_DB[[product]:[KS]],5,FALSE)</f>
        <v>electricity</v>
      </c>
      <c r="C289" s="4" t="str">
        <f>VLOOKUP(EB[[#This Row],[product]],KS_DB[[product]:[KS]],6,FALSE)</f>
        <v>electricity</v>
      </c>
      <c r="D289" s="4">
        <f>VLOOKUP(EB[[#This Row],[product]],Carriers[],4,FALSE)</f>
        <v>1</v>
      </c>
      <c r="E289" s="4" t="str">
        <f>VLOOKUP(EB[[#This Row],[indic_nrg]],Indicators[],4,FALSE)</f>
        <v>5100</v>
      </c>
      <c r="F289" s="4" t="str">
        <f>IFERROR(VLOOKUP(EB[[#This Row],[Source_carrier]],KS_DB[[product]:[KS]],6,FALSE),0)</f>
        <v>nuclear</v>
      </c>
      <c r="G289" s="4" t="s">
        <v>34</v>
      </c>
      <c r="H289" s="4" t="s">
        <v>161</v>
      </c>
      <c r="I289" s="4" t="s">
        <v>127</v>
      </c>
      <c r="J289" s="4" t="s">
        <v>37</v>
      </c>
      <c r="K289" s="4" t="s">
        <v>162</v>
      </c>
      <c r="L289" s="4" t="s">
        <v>39</v>
      </c>
      <c r="M289" s="4" t="s">
        <v>128</v>
      </c>
      <c r="N289" s="4" t="s">
        <v>41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</row>
    <row r="290" spans="1:40" ht="15" customHeight="1" x14ac:dyDescent="0.25">
      <c r="A290" s="4" t="str">
        <f>EB[[#This Row],[unit]] &amp; "#" &amp; EB[[#This Row],[indic_nrg]] &amp; "#" &amp; EB[[#This Row],[product]] &amp; "#" &amp; EB[[#This Row],[geo]]</f>
        <v>TJ#15_107033#6000#CZ</v>
      </c>
      <c r="B290" s="4" t="str">
        <f>VLOOKUP(EB[[#This Row],[product]],KS_DB[[product]:[KS]],5,FALSE)</f>
        <v>electricity</v>
      </c>
      <c r="C290" s="4" t="str">
        <f>VLOOKUP(EB[[#This Row],[product]],KS_DB[[product]:[KS]],6,FALSE)</f>
        <v>electricity</v>
      </c>
      <c r="D290" s="4">
        <f>VLOOKUP(EB[[#This Row],[product]],Carriers[],4,FALSE)</f>
        <v>1</v>
      </c>
      <c r="E290" s="4" t="str">
        <f>VLOOKUP(EB[[#This Row],[indic_nrg]],Indicators[],4,FALSE)</f>
        <v>5100</v>
      </c>
      <c r="F290" s="4" t="str">
        <f>IFERROR(VLOOKUP(EB[[#This Row],[Source_carrier]],KS_DB[[product]:[KS]],6,FALSE),0)</f>
        <v>nuclear</v>
      </c>
      <c r="G290" s="4" t="s">
        <v>34</v>
      </c>
      <c r="H290" s="4" t="s">
        <v>163</v>
      </c>
      <c r="I290" s="4" t="s">
        <v>127</v>
      </c>
      <c r="J290" s="4" t="s">
        <v>37</v>
      </c>
      <c r="K290" s="4" t="s">
        <v>164</v>
      </c>
      <c r="L290" s="4" t="s">
        <v>39</v>
      </c>
      <c r="M290" s="4" t="s">
        <v>128</v>
      </c>
      <c r="N290" s="4" t="s">
        <v>41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</row>
    <row r="291" spans="1:40" ht="15" customHeight="1" x14ac:dyDescent="0.25">
      <c r="A291" s="4" t="str">
        <f>EB[[#This Row],[unit]] &amp; "#" &amp; EB[[#This Row],[indic_nrg]] &amp; "#" &amp; EB[[#This Row],[product]] &amp; "#" &amp; EB[[#This Row],[geo]]</f>
        <v>TJ#15_107034#6000#CZ</v>
      </c>
      <c r="B291" s="4" t="str">
        <f>VLOOKUP(EB[[#This Row],[product]],KS_DB[[product]:[KS]],5,FALSE)</f>
        <v>electricity</v>
      </c>
      <c r="C291" s="4" t="str">
        <f>VLOOKUP(EB[[#This Row],[product]],KS_DB[[product]:[KS]],6,FALSE)</f>
        <v>electricity</v>
      </c>
      <c r="D291" s="4">
        <f>VLOOKUP(EB[[#This Row],[product]],Carriers[],4,FALSE)</f>
        <v>1</v>
      </c>
      <c r="E291" s="4">
        <f>VLOOKUP(EB[[#This Row],[indic_nrg]],Indicators[],4,FALSE)</f>
        <v>0</v>
      </c>
      <c r="F291" s="4">
        <f>IFERROR(VLOOKUP(EB[[#This Row],[Source_carrier]],KS_DB[[product]:[KS]],6,FALSE),0)</f>
        <v>0</v>
      </c>
      <c r="G291" s="4" t="s">
        <v>34</v>
      </c>
      <c r="H291" s="4" t="s">
        <v>165</v>
      </c>
      <c r="I291" s="4" t="s">
        <v>127</v>
      </c>
      <c r="J291" s="4" t="s">
        <v>37</v>
      </c>
      <c r="K291" s="4" t="s">
        <v>166</v>
      </c>
      <c r="L291" s="4" t="s">
        <v>39</v>
      </c>
      <c r="M291" s="4" t="s">
        <v>128</v>
      </c>
      <c r="N291" s="4" t="s">
        <v>41</v>
      </c>
      <c r="O291" s="4">
        <v>5044</v>
      </c>
      <c r="P291" s="4">
        <v>4417</v>
      </c>
      <c r="Q291" s="4">
        <v>5508</v>
      </c>
      <c r="R291" s="4">
        <v>5382</v>
      </c>
      <c r="S291" s="4">
        <v>5987</v>
      </c>
      <c r="T291" s="4">
        <v>7668</v>
      </c>
      <c r="U291" s="4">
        <v>8204</v>
      </c>
      <c r="V291" s="4">
        <v>6826</v>
      </c>
      <c r="W291" s="4">
        <v>6073</v>
      </c>
      <c r="X291" s="4">
        <v>6548</v>
      </c>
      <c r="Y291" s="4">
        <v>6912</v>
      </c>
      <c r="Z291" s="4">
        <v>6898</v>
      </c>
      <c r="AA291" s="4">
        <v>8294</v>
      </c>
      <c r="AB291" s="4">
        <v>5123</v>
      </c>
      <c r="AC291" s="4">
        <v>7556</v>
      </c>
      <c r="AD291" s="4">
        <v>8917</v>
      </c>
      <c r="AE291" s="4">
        <v>10069</v>
      </c>
      <c r="AF291" s="4">
        <v>7045</v>
      </c>
      <c r="AG291" s="4">
        <v>6552</v>
      </c>
      <c r="AH291" s="4">
        <v>8683</v>
      </c>
      <c r="AI291" s="4">
        <v>9698</v>
      </c>
      <c r="AJ291" s="4">
        <v>7780</v>
      </c>
      <c r="AK291" s="4">
        <v>8413</v>
      </c>
      <c r="AL291" s="4">
        <v>10865</v>
      </c>
      <c r="AM291" s="4">
        <v>8629</v>
      </c>
      <c r="AN291" s="4">
        <v>9018</v>
      </c>
    </row>
    <row r="292" spans="1:40" ht="15" customHeight="1" x14ac:dyDescent="0.25">
      <c r="A292" s="4" t="str">
        <f>EB[[#This Row],[unit]] &amp; "#" &amp; EB[[#This Row],[indic_nrg]] &amp; "#" &amp; EB[[#This Row],[product]] &amp; "#" &amp; EB[[#This Row],[geo]]</f>
        <v>TJ#15_107035#6000#CZ</v>
      </c>
      <c r="B292" s="4" t="str">
        <f>VLOOKUP(EB[[#This Row],[product]],KS_DB[[product]:[KS]],5,FALSE)</f>
        <v>electricity</v>
      </c>
      <c r="C292" s="4" t="str">
        <f>VLOOKUP(EB[[#This Row],[product]],KS_DB[[product]:[KS]],6,FALSE)</f>
        <v>electricity</v>
      </c>
      <c r="D292" s="4">
        <f>VLOOKUP(EB[[#This Row],[product]],Carriers[],4,FALSE)</f>
        <v>1</v>
      </c>
      <c r="E292" s="4">
        <f>VLOOKUP(EB[[#This Row],[indic_nrg]],Indicators[],4,FALSE)</f>
        <v>0</v>
      </c>
      <c r="F292" s="4">
        <f>IFERROR(VLOOKUP(EB[[#This Row],[Source_carrier]],KS_DB[[product]:[KS]],6,FALSE),0)</f>
        <v>0</v>
      </c>
      <c r="G292" s="4" t="s">
        <v>34</v>
      </c>
      <c r="H292" s="4" t="s">
        <v>167</v>
      </c>
      <c r="I292" s="4" t="s">
        <v>127</v>
      </c>
      <c r="J292" s="4" t="s">
        <v>37</v>
      </c>
      <c r="K292" s="4" t="s">
        <v>168</v>
      </c>
      <c r="L292" s="4" t="s">
        <v>39</v>
      </c>
      <c r="M292" s="4" t="s">
        <v>128</v>
      </c>
      <c r="N292" s="4" t="s">
        <v>41</v>
      </c>
      <c r="O292" s="4">
        <v>173</v>
      </c>
      <c r="P292" s="4">
        <v>331</v>
      </c>
      <c r="Q292" s="4">
        <v>389</v>
      </c>
      <c r="R292" s="4">
        <v>364</v>
      </c>
      <c r="S292" s="4">
        <v>407</v>
      </c>
      <c r="T292" s="4">
        <v>518</v>
      </c>
      <c r="U292" s="4">
        <v>446</v>
      </c>
      <c r="V292" s="4">
        <v>662</v>
      </c>
      <c r="W292" s="4">
        <v>709</v>
      </c>
      <c r="X292" s="4">
        <v>1429</v>
      </c>
      <c r="Y292" s="4">
        <v>1415</v>
      </c>
      <c r="Z292" s="4">
        <v>1984</v>
      </c>
      <c r="AA292" s="4">
        <v>1948</v>
      </c>
      <c r="AB292" s="4">
        <v>1336</v>
      </c>
      <c r="AC292" s="4">
        <v>1667</v>
      </c>
      <c r="AD292" s="4">
        <v>1980</v>
      </c>
      <c r="AE292" s="4">
        <v>1656</v>
      </c>
      <c r="AF292" s="4">
        <v>2038</v>
      </c>
      <c r="AG292" s="4">
        <v>2002</v>
      </c>
      <c r="AH292" s="4">
        <v>2052</v>
      </c>
      <c r="AI292" s="4">
        <v>2470</v>
      </c>
      <c r="AJ292" s="4">
        <v>1811</v>
      </c>
      <c r="AK292" s="4">
        <v>1883</v>
      </c>
      <c r="AL292" s="4">
        <v>2236</v>
      </c>
      <c r="AM292" s="4">
        <v>2030</v>
      </c>
      <c r="AN292" s="4">
        <v>2038</v>
      </c>
    </row>
    <row r="293" spans="1:40" ht="15" customHeight="1" x14ac:dyDescent="0.25">
      <c r="A293" s="4" t="str">
        <f>EB[[#This Row],[unit]] &amp; "#" &amp; EB[[#This Row],[indic_nrg]] &amp; "#" &amp; EB[[#This Row],[product]] &amp; "#" &amp; EB[[#This Row],[geo]]</f>
        <v>TJ#15_107036#6000#CZ</v>
      </c>
      <c r="B293" s="4" t="str">
        <f>VLOOKUP(EB[[#This Row],[product]],KS_DB[[product]:[KS]],5,FALSE)</f>
        <v>electricity</v>
      </c>
      <c r="C293" s="4" t="str">
        <f>VLOOKUP(EB[[#This Row],[product]],KS_DB[[product]:[KS]],6,FALSE)</f>
        <v>electricity</v>
      </c>
      <c r="D293" s="4">
        <f>VLOOKUP(EB[[#This Row],[product]],Carriers[],4,FALSE)</f>
        <v>1</v>
      </c>
      <c r="E293" s="4">
        <f>VLOOKUP(EB[[#This Row],[indic_nrg]],Indicators[],4,FALSE)</f>
        <v>0</v>
      </c>
      <c r="F293" s="4">
        <f>IFERROR(VLOOKUP(EB[[#This Row],[Source_carrier]],KS_DB[[product]:[KS]],6,FALSE),0)</f>
        <v>0</v>
      </c>
      <c r="G293" s="4" t="s">
        <v>34</v>
      </c>
      <c r="H293" s="4" t="s">
        <v>169</v>
      </c>
      <c r="I293" s="4" t="s">
        <v>127</v>
      </c>
      <c r="J293" s="4" t="s">
        <v>37</v>
      </c>
      <c r="K293" s="4" t="s">
        <v>170</v>
      </c>
      <c r="L293" s="4" t="s">
        <v>39</v>
      </c>
      <c r="M293" s="4" t="s">
        <v>128</v>
      </c>
      <c r="N293" s="4" t="s">
        <v>41</v>
      </c>
      <c r="O293" s="4">
        <v>1037</v>
      </c>
      <c r="P293" s="4">
        <v>828</v>
      </c>
      <c r="Q293" s="4">
        <v>850</v>
      </c>
      <c r="R293" s="4">
        <v>817</v>
      </c>
      <c r="S293" s="4">
        <v>1138</v>
      </c>
      <c r="T293" s="4">
        <v>979</v>
      </c>
      <c r="U293" s="4">
        <v>1562</v>
      </c>
      <c r="V293" s="4">
        <v>1372</v>
      </c>
      <c r="W293" s="4">
        <v>1757</v>
      </c>
      <c r="X293" s="4">
        <v>1926</v>
      </c>
      <c r="Y293" s="4">
        <v>1998</v>
      </c>
      <c r="Z293" s="4">
        <v>1487</v>
      </c>
      <c r="AA293" s="4">
        <v>1271</v>
      </c>
      <c r="AB293" s="4">
        <v>1480</v>
      </c>
      <c r="AC293" s="4">
        <v>1955</v>
      </c>
      <c r="AD293" s="4">
        <v>2329</v>
      </c>
      <c r="AE293" s="4">
        <v>2545</v>
      </c>
      <c r="AF293" s="4">
        <v>1562</v>
      </c>
      <c r="AG293" s="4">
        <v>1267</v>
      </c>
      <c r="AH293" s="4">
        <v>1991</v>
      </c>
      <c r="AI293" s="4">
        <v>2128</v>
      </c>
      <c r="AJ293" s="4">
        <v>2524</v>
      </c>
      <c r="AK293" s="4">
        <v>2632</v>
      </c>
      <c r="AL293" s="4">
        <v>3258</v>
      </c>
      <c r="AM293" s="4">
        <v>3787</v>
      </c>
      <c r="AN293" s="4">
        <v>4594</v>
      </c>
    </row>
    <row r="294" spans="1:40" ht="15" customHeight="1" x14ac:dyDescent="0.25">
      <c r="A294" s="4" t="str">
        <f>EB[[#This Row],[unit]] &amp; "#" &amp; EB[[#This Row],[indic_nrg]] &amp; "#" &amp; EB[[#This Row],[product]] &amp; "#" &amp; EB[[#This Row],[geo]]</f>
        <v>TJ#15_107037#6000#CZ</v>
      </c>
      <c r="B294" s="4" t="str">
        <f>VLOOKUP(EB[[#This Row],[product]],KS_DB[[product]:[KS]],5,FALSE)</f>
        <v>electricity</v>
      </c>
      <c r="C294" s="4" t="str">
        <f>VLOOKUP(EB[[#This Row],[product]],KS_DB[[product]:[KS]],6,FALSE)</f>
        <v>electricity</v>
      </c>
      <c r="D294" s="4">
        <f>VLOOKUP(EB[[#This Row],[product]],Carriers[],4,FALSE)</f>
        <v>1</v>
      </c>
      <c r="E294" s="4">
        <f>VLOOKUP(EB[[#This Row],[indic_nrg]],Indicators[],4,FALSE)</f>
        <v>0</v>
      </c>
      <c r="F294" s="4">
        <f>IFERROR(VLOOKUP(EB[[#This Row],[Source_carrier]],KS_DB[[product]:[KS]],6,FALSE),0)</f>
        <v>0</v>
      </c>
      <c r="G294" s="4" t="s">
        <v>34</v>
      </c>
      <c r="H294" s="4" t="s">
        <v>171</v>
      </c>
      <c r="I294" s="4" t="s">
        <v>127</v>
      </c>
      <c r="J294" s="4" t="s">
        <v>37</v>
      </c>
      <c r="K294" s="4" t="s">
        <v>172</v>
      </c>
      <c r="L294" s="4" t="s">
        <v>39</v>
      </c>
      <c r="M294" s="4" t="s">
        <v>128</v>
      </c>
      <c r="N294" s="4" t="s">
        <v>41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</row>
    <row r="295" spans="1:40" ht="15" customHeight="1" x14ac:dyDescent="0.25">
      <c r="A295" s="4" t="str">
        <f>EB[[#This Row],[unit]] &amp; "#" &amp; EB[[#This Row],[indic_nrg]] &amp; "#" &amp; EB[[#This Row],[product]] &amp; "#" &amp; EB[[#This Row],[geo]]</f>
        <v>TJ#15_107038#6000#CZ</v>
      </c>
      <c r="B295" s="4" t="str">
        <f>VLOOKUP(EB[[#This Row],[product]],KS_DB[[product]:[KS]],5,FALSE)</f>
        <v>electricity</v>
      </c>
      <c r="C295" s="4" t="str">
        <f>VLOOKUP(EB[[#This Row],[product]],KS_DB[[product]:[KS]],6,FALSE)</f>
        <v>electricity</v>
      </c>
      <c r="D295" s="4">
        <f>VLOOKUP(EB[[#This Row],[product]],Carriers[],4,FALSE)</f>
        <v>1</v>
      </c>
      <c r="E295" s="4" t="str">
        <f>VLOOKUP(EB[[#This Row],[indic_nrg]],Indicators[],4,FALSE)</f>
        <v>5550</v>
      </c>
      <c r="F295" s="4" t="str">
        <f>IFERROR(VLOOKUP(EB[[#This Row],[Source_carrier]],KS_DB[[product]:[KS]],6,FALSE),0)</f>
        <v>RES</v>
      </c>
      <c r="G295" s="4" t="s">
        <v>34</v>
      </c>
      <c r="H295" s="4" t="s">
        <v>173</v>
      </c>
      <c r="I295" s="4" t="s">
        <v>127</v>
      </c>
      <c r="J295" s="4" t="s">
        <v>37</v>
      </c>
      <c r="K295" s="4" t="s">
        <v>174</v>
      </c>
      <c r="L295" s="4" t="s">
        <v>39</v>
      </c>
      <c r="M295" s="4" t="s">
        <v>128</v>
      </c>
      <c r="N295" s="4" t="s">
        <v>41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</row>
    <row r="296" spans="1:40" ht="15" customHeight="1" x14ac:dyDescent="0.25">
      <c r="A296" s="4" t="str">
        <f>EB[[#This Row],[unit]] &amp; "#" &amp; EB[[#This Row],[indic_nrg]] &amp; "#" &amp; EB[[#This Row],[product]] &amp; "#" &amp; EB[[#This Row],[geo]]</f>
        <v>TJ#15_107039#6000#CZ</v>
      </c>
      <c r="B296" s="4" t="str">
        <f>VLOOKUP(EB[[#This Row],[product]],KS_DB[[product]:[KS]],5,FALSE)</f>
        <v>electricity</v>
      </c>
      <c r="C296" s="4" t="str">
        <f>VLOOKUP(EB[[#This Row],[product]],KS_DB[[product]:[KS]],6,FALSE)</f>
        <v>electricity</v>
      </c>
      <c r="D296" s="4">
        <f>VLOOKUP(EB[[#This Row],[product]],Carriers[],4,FALSE)</f>
        <v>1</v>
      </c>
      <c r="E296" s="4" t="str">
        <f>VLOOKUP(EB[[#This Row],[indic_nrg]],Indicators[],4,FALSE)</f>
        <v>5550</v>
      </c>
      <c r="F296" s="4" t="str">
        <f>IFERROR(VLOOKUP(EB[[#This Row],[Source_carrier]],KS_DB[[product]:[KS]],6,FALSE),0)</f>
        <v>RES</v>
      </c>
      <c r="G296" s="4" t="s">
        <v>34</v>
      </c>
      <c r="H296" s="4" t="s">
        <v>175</v>
      </c>
      <c r="I296" s="4" t="s">
        <v>127</v>
      </c>
      <c r="J296" s="4" t="s">
        <v>37</v>
      </c>
      <c r="K296" s="4" t="s">
        <v>176</v>
      </c>
      <c r="L296" s="4" t="s">
        <v>39</v>
      </c>
      <c r="M296" s="4" t="s">
        <v>128</v>
      </c>
      <c r="N296" s="4" t="s">
        <v>41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</row>
    <row r="297" spans="1:40" ht="15" customHeight="1" x14ac:dyDescent="0.25">
      <c r="A297" s="4" t="str">
        <f>EB[[#This Row],[unit]] &amp; "#" &amp; EB[[#This Row],[indic_nrg]] &amp; "#" &amp; EB[[#This Row],[product]] &amp; "#" &amp; EB[[#This Row],[geo]]</f>
        <v>TJ#15_107040#6000#CZ</v>
      </c>
      <c r="B297" s="4" t="str">
        <f>VLOOKUP(EB[[#This Row],[product]],KS_DB[[product]:[KS]],5,FALSE)</f>
        <v>electricity</v>
      </c>
      <c r="C297" s="4" t="str">
        <f>VLOOKUP(EB[[#This Row],[product]],KS_DB[[product]:[KS]],6,FALSE)</f>
        <v>electricity</v>
      </c>
      <c r="D297" s="4">
        <f>VLOOKUP(EB[[#This Row],[product]],Carriers[],4,FALSE)</f>
        <v>1</v>
      </c>
      <c r="E297" s="4" t="str">
        <f>VLOOKUP(EB[[#This Row],[indic_nrg]],Indicators[],4,FALSE)</f>
        <v>5550</v>
      </c>
      <c r="F297" s="4" t="str">
        <f>IFERROR(VLOOKUP(EB[[#This Row],[Source_carrier]],KS_DB[[product]:[KS]],6,FALSE),0)</f>
        <v>RES</v>
      </c>
      <c r="G297" s="4" t="s">
        <v>34</v>
      </c>
      <c r="H297" s="4" t="s">
        <v>177</v>
      </c>
      <c r="I297" s="4" t="s">
        <v>127</v>
      </c>
      <c r="J297" s="4" t="s">
        <v>37</v>
      </c>
      <c r="K297" s="4" t="s">
        <v>178</v>
      </c>
      <c r="L297" s="4" t="s">
        <v>39</v>
      </c>
      <c r="M297" s="4" t="s">
        <v>128</v>
      </c>
      <c r="N297" s="4" t="s">
        <v>41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</row>
    <row r="298" spans="1:40" ht="15" customHeight="1" x14ac:dyDescent="0.25">
      <c r="A298" s="4" t="str">
        <f>EB[[#This Row],[unit]] &amp; "#" &amp; EB[[#This Row],[indic_nrg]] &amp; "#" &amp; EB[[#This Row],[product]] &amp; "#" &amp; EB[[#This Row],[geo]]</f>
        <v>TJ#15_107041#6000#CZ</v>
      </c>
      <c r="B298" s="4" t="str">
        <f>VLOOKUP(EB[[#This Row],[product]],KS_DB[[product]:[KS]],5,FALSE)</f>
        <v>electricity</v>
      </c>
      <c r="C298" s="4" t="str">
        <f>VLOOKUP(EB[[#This Row],[product]],KS_DB[[product]:[KS]],6,FALSE)</f>
        <v>electricity</v>
      </c>
      <c r="D298" s="4">
        <f>VLOOKUP(EB[[#This Row],[product]],Carriers[],4,FALSE)</f>
        <v>1</v>
      </c>
      <c r="E298" s="4" t="str">
        <f>VLOOKUP(EB[[#This Row],[indic_nrg]],Indicators[],4,FALSE)</f>
        <v>5550</v>
      </c>
      <c r="F298" s="4" t="str">
        <f>IFERROR(VLOOKUP(EB[[#This Row],[Source_carrier]],KS_DB[[product]:[KS]],6,FALSE),0)</f>
        <v>RES</v>
      </c>
      <c r="G298" s="4" t="s">
        <v>34</v>
      </c>
      <c r="H298" s="4" t="s">
        <v>179</v>
      </c>
      <c r="I298" s="4" t="s">
        <v>127</v>
      </c>
      <c r="J298" s="4" t="s">
        <v>37</v>
      </c>
      <c r="K298" s="4" t="s">
        <v>180</v>
      </c>
      <c r="L298" s="4" t="s">
        <v>39</v>
      </c>
      <c r="M298" s="4" t="s">
        <v>128</v>
      </c>
      <c r="N298" s="4" t="s">
        <v>41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</row>
    <row r="299" spans="1:40" ht="15" customHeight="1" x14ac:dyDescent="0.25">
      <c r="A299" s="4" t="str">
        <f>EB[[#This Row],[unit]] &amp; "#" &amp; EB[[#This Row],[indic_nrg]] &amp; "#" &amp; EB[[#This Row],[product]] &amp; "#" &amp; EB[[#This Row],[geo]]</f>
        <v>TJ#15_107044#6000#CZ</v>
      </c>
      <c r="B299" s="4" t="str">
        <f>VLOOKUP(EB[[#This Row],[product]],KS_DB[[product]:[KS]],5,FALSE)</f>
        <v>electricity</v>
      </c>
      <c r="C299" s="4" t="str">
        <f>VLOOKUP(EB[[#This Row],[product]],KS_DB[[product]:[KS]],6,FALSE)</f>
        <v>electricity</v>
      </c>
      <c r="D299" s="4">
        <f>VLOOKUP(EB[[#This Row],[product]],Carriers[],4,FALSE)</f>
        <v>1</v>
      </c>
      <c r="E299" s="4" t="str">
        <f>VLOOKUP(EB[[#This Row],[indic_nrg]],Indicators[],4,FALSE)</f>
        <v>5535</v>
      </c>
      <c r="F299" s="4" t="str">
        <f>IFERROR(VLOOKUP(EB[[#This Row],[Source_carrier]],KS_DB[[product]:[KS]],6,FALSE),0)</f>
        <v>RES</v>
      </c>
      <c r="G299" s="4" t="s">
        <v>34</v>
      </c>
      <c r="H299" s="4" t="s">
        <v>181</v>
      </c>
      <c r="I299" s="4" t="s">
        <v>127</v>
      </c>
      <c r="J299" s="4" t="s">
        <v>37</v>
      </c>
      <c r="K299" s="4" t="s">
        <v>182</v>
      </c>
      <c r="L299" s="4" t="s">
        <v>39</v>
      </c>
      <c r="M299" s="4" t="s">
        <v>128</v>
      </c>
      <c r="N299" s="4" t="s">
        <v>41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</row>
    <row r="300" spans="1:40" ht="15" customHeight="1" x14ac:dyDescent="0.25">
      <c r="A300" s="4" t="str">
        <f>EB[[#This Row],[unit]] &amp; "#" &amp; EB[[#This Row],[indic_nrg]] &amp; "#" &amp; EB[[#This Row],[product]] &amp; "#" &amp; EB[[#This Row],[geo]]</f>
        <v>TJ#15_107045#6000#CZ</v>
      </c>
      <c r="B300" s="4" t="str">
        <f>VLOOKUP(EB[[#This Row],[product]],KS_DB[[product]:[KS]],5,FALSE)</f>
        <v>electricity</v>
      </c>
      <c r="C300" s="4" t="str">
        <f>VLOOKUP(EB[[#This Row],[product]],KS_DB[[product]:[KS]],6,FALSE)</f>
        <v>electricity</v>
      </c>
      <c r="D300" s="4">
        <f>VLOOKUP(EB[[#This Row],[product]],Carriers[],4,FALSE)</f>
        <v>1</v>
      </c>
      <c r="E300" s="4" t="str">
        <f>VLOOKUP(EB[[#This Row],[indic_nrg]],Indicators[],4,FALSE)</f>
        <v>5535</v>
      </c>
      <c r="F300" s="4" t="str">
        <f>IFERROR(VLOOKUP(EB[[#This Row],[Source_carrier]],KS_DB[[product]:[KS]],6,FALSE),0)</f>
        <v>RES</v>
      </c>
      <c r="G300" s="4" t="s">
        <v>34</v>
      </c>
      <c r="H300" s="4" t="s">
        <v>183</v>
      </c>
      <c r="I300" s="4" t="s">
        <v>127</v>
      </c>
      <c r="J300" s="4" t="s">
        <v>37</v>
      </c>
      <c r="K300" s="4" t="s">
        <v>184</v>
      </c>
      <c r="L300" s="4" t="s">
        <v>39</v>
      </c>
      <c r="M300" s="4" t="s">
        <v>128</v>
      </c>
      <c r="N300" s="4" t="s">
        <v>41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</row>
    <row r="301" spans="1:40" ht="15" customHeight="1" x14ac:dyDescent="0.25">
      <c r="A301" s="4" t="str">
        <f>EB[[#This Row],[unit]] &amp; "#" &amp; EB[[#This Row],[indic_nrg]] &amp; "#" &amp; EB[[#This Row],[product]] &amp; "#" &amp; EB[[#This Row],[geo]]</f>
        <v>TJ#15_107046#6000#CZ</v>
      </c>
      <c r="B301" s="4" t="str">
        <f>VLOOKUP(EB[[#This Row],[product]],KS_DB[[product]:[KS]],5,FALSE)</f>
        <v>electricity</v>
      </c>
      <c r="C301" s="4" t="str">
        <f>VLOOKUP(EB[[#This Row],[product]],KS_DB[[product]:[KS]],6,FALSE)</f>
        <v>electricity</v>
      </c>
      <c r="D301" s="4">
        <f>VLOOKUP(EB[[#This Row],[product]],Carriers[],4,FALSE)</f>
        <v>1</v>
      </c>
      <c r="E301" s="4" t="str">
        <f>VLOOKUP(EB[[#This Row],[indic_nrg]],Indicators[],4,FALSE)</f>
        <v>5520</v>
      </c>
      <c r="F301" s="4" t="str">
        <f>IFERROR(VLOOKUP(EB[[#This Row],[Source_carrier]],KS_DB[[product]:[KS]],6,FALSE),0)</f>
        <v>RES</v>
      </c>
      <c r="G301" s="4" t="s">
        <v>34</v>
      </c>
      <c r="H301" s="4" t="s">
        <v>185</v>
      </c>
      <c r="I301" s="4" t="s">
        <v>127</v>
      </c>
      <c r="J301" s="4" t="s">
        <v>37</v>
      </c>
      <c r="K301" s="4" t="s">
        <v>186</v>
      </c>
      <c r="L301" s="4" t="s">
        <v>39</v>
      </c>
      <c r="M301" s="4" t="s">
        <v>128</v>
      </c>
      <c r="N301" s="4" t="s">
        <v>41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4</v>
      </c>
      <c r="Z301" s="4">
        <v>0</v>
      </c>
      <c r="AA301" s="4">
        <v>7</v>
      </c>
      <c r="AB301" s="4">
        <v>18</v>
      </c>
      <c r="AC301" s="4">
        <v>36</v>
      </c>
      <c r="AD301" s="4">
        <v>76</v>
      </c>
      <c r="AE301" s="4">
        <v>176</v>
      </c>
      <c r="AF301" s="4">
        <v>450</v>
      </c>
      <c r="AG301" s="4">
        <v>882</v>
      </c>
      <c r="AH301" s="4">
        <v>1037</v>
      </c>
      <c r="AI301" s="4">
        <v>1206</v>
      </c>
      <c r="AJ301" s="4">
        <v>1429</v>
      </c>
      <c r="AK301" s="4">
        <v>1498</v>
      </c>
      <c r="AL301" s="4">
        <v>1732</v>
      </c>
      <c r="AM301" s="4">
        <v>1717</v>
      </c>
      <c r="AN301" s="4">
        <v>2063</v>
      </c>
    </row>
    <row r="302" spans="1:40" ht="15" customHeight="1" x14ac:dyDescent="0.25">
      <c r="A302" s="4" t="str">
        <f>EB[[#This Row],[unit]] &amp; "#" &amp; EB[[#This Row],[indic_nrg]] &amp; "#" &amp; EB[[#This Row],[product]] &amp; "#" &amp; EB[[#This Row],[geo]]</f>
        <v>TJ#15_107047#6000#CZ</v>
      </c>
      <c r="B302" s="4" t="str">
        <f>VLOOKUP(EB[[#This Row],[product]],KS_DB[[product]:[KS]],5,FALSE)</f>
        <v>electricity</v>
      </c>
      <c r="C302" s="4" t="str">
        <f>VLOOKUP(EB[[#This Row],[product]],KS_DB[[product]:[KS]],6,FALSE)</f>
        <v>electricity</v>
      </c>
      <c r="D302" s="4">
        <f>VLOOKUP(EB[[#This Row],[product]],Carriers[],4,FALSE)</f>
        <v>1</v>
      </c>
      <c r="E302" s="4" t="str">
        <f>VLOOKUP(EB[[#This Row],[indic_nrg]],Indicators[],4,FALSE)</f>
        <v>5520</v>
      </c>
      <c r="F302" s="4" t="str">
        <f>IFERROR(VLOOKUP(EB[[#This Row],[Source_carrier]],KS_DB[[product]:[KS]],6,FALSE),0)</f>
        <v>RES</v>
      </c>
      <c r="G302" s="4" t="s">
        <v>34</v>
      </c>
      <c r="H302" s="4" t="s">
        <v>187</v>
      </c>
      <c r="I302" s="4" t="s">
        <v>127</v>
      </c>
      <c r="J302" s="4" t="s">
        <v>37</v>
      </c>
      <c r="K302" s="4" t="s">
        <v>188</v>
      </c>
      <c r="L302" s="4" t="s">
        <v>39</v>
      </c>
      <c r="M302" s="4" t="s">
        <v>128</v>
      </c>
      <c r="N302" s="4" t="s">
        <v>41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</row>
    <row r="303" spans="1:40" ht="15" customHeight="1" x14ac:dyDescent="0.25">
      <c r="A303" s="4" t="str">
        <f>EB[[#This Row],[unit]] &amp; "#" &amp; EB[[#This Row],[indic_nrg]] &amp; "#" &amp; EB[[#This Row],[product]] &amp; "#" &amp; EB[[#This Row],[geo]]</f>
        <v>TJ#15_107048#6000#CZ</v>
      </c>
      <c r="B303" s="4" t="str">
        <f>VLOOKUP(EB[[#This Row],[product]],KS_DB[[product]:[KS]],5,FALSE)</f>
        <v>electricity</v>
      </c>
      <c r="C303" s="4" t="str">
        <f>VLOOKUP(EB[[#This Row],[product]],KS_DB[[product]:[KS]],6,FALSE)</f>
        <v>electricity</v>
      </c>
      <c r="D303" s="4">
        <f>VLOOKUP(EB[[#This Row],[product]],Carriers[],4,FALSE)</f>
        <v>1</v>
      </c>
      <c r="E303" s="4">
        <f>VLOOKUP(EB[[#This Row],[indic_nrg]],Indicators[],4,FALSE)</f>
        <v>0</v>
      </c>
      <c r="F303" s="4">
        <f>IFERROR(VLOOKUP(EB[[#This Row],[Source_carrier]],KS_DB[[product]:[KS]],6,FALSE),0)</f>
        <v>0</v>
      </c>
      <c r="G303" s="4" t="s">
        <v>34</v>
      </c>
      <c r="H303" s="4" t="s">
        <v>189</v>
      </c>
      <c r="I303" s="4" t="s">
        <v>127</v>
      </c>
      <c r="J303" s="4" t="s">
        <v>37</v>
      </c>
      <c r="K303" s="4" t="s">
        <v>190</v>
      </c>
      <c r="L303" s="4" t="s">
        <v>39</v>
      </c>
      <c r="M303" s="4" t="s">
        <v>128</v>
      </c>
      <c r="N303" s="4" t="s">
        <v>41</v>
      </c>
      <c r="O303" s="4">
        <v>131861</v>
      </c>
      <c r="P303" s="4">
        <v>127796</v>
      </c>
      <c r="Q303" s="4">
        <v>120920</v>
      </c>
      <c r="R303" s="4">
        <v>118249</v>
      </c>
      <c r="S303" s="4">
        <v>114541</v>
      </c>
      <c r="T303" s="4">
        <v>118634</v>
      </c>
      <c r="U303" s="4">
        <v>121936</v>
      </c>
      <c r="V303" s="4">
        <v>124304</v>
      </c>
      <c r="W303" s="4">
        <v>123242</v>
      </c>
      <c r="X303" s="4">
        <v>115416</v>
      </c>
      <c r="Y303" s="4">
        <v>132998</v>
      </c>
      <c r="Z303" s="4">
        <v>131461</v>
      </c>
      <c r="AA303" s="4">
        <v>124679</v>
      </c>
      <c r="AB303" s="4">
        <v>128189</v>
      </c>
      <c r="AC303" s="4">
        <v>124657</v>
      </c>
      <c r="AD303" s="4">
        <v>122213</v>
      </c>
      <c r="AE303" s="4">
        <v>122346</v>
      </c>
      <c r="AF303" s="4">
        <v>141325</v>
      </c>
      <c r="AG303" s="4">
        <v>118699</v>
      </c>
      <c r="AH303" s="4">
        <v>113400</v>
      </c>
      <c r="AI303" s="4">
        <v>36540</v>
      </c>
      <c r="AJ303" s="4">
        <v>37044</v>
      </c>
      <c r="AK303" s="4">
        <v>33581</v>
      </c>
      <c r="AL303" s="4">
        <v>28552</v>
      </c>
      <c r="AM303" s="4">
        <v>27090</v>
      </c>
      <c r="AN303" s="4">
        <v>31136</v>
      </c>
    </row>
    <row r="304" spans="1:40" ht="15" customHeight="1" x14ac:dyDescent="0.25">
      <c r="A304" s="4" t="str">
        <f>EB[[#This Row],[unit]] &amp; "#" &amp; EB[[#This Row],[indic_nrg]] &amp; "#" &amp; EB[[#This Row],[product]] &amp; "#" &amp; EB[[#This Row],[geo]]</f>
        <v>TJ#15_107049#6000#CZ</v>
      </c>
      <c r="B304" s="4" t="str">
        <f>VLOOKUP(EB[[#This Row],[product]],KS_DB[[product]:[KS]],5,FALSE)</f>
        <v>electricity</v>
      </c>
      <c r="C304" s="4" t="str">
        <f>VLOOKUP(EB[[#This Row],[product]],KS_DB[[product]:[KS]],6,FALSE)</f>
        <v>electricity</v>
      </c>
      <c r="D304" s="4">
        <f>VLOOKUP(EB[[#This Row],[product]],Carriers[],4,FALSE)</f>
        <v>1</v>
      </c>
      <c r="E304" s="4">
        <f>VLOOKUP(EB[[#This Row],[indic_nrg]],Indicators[],4,FALSE)</f>
        <v>0</v>
      </c>
      <c r="F304" s="4">
        <f>IFERROR(VLOOKUP(EB[[#This Row],[Source_carrier]],KS_DB[[product]:[KS]],6,FALSE),0)</f>
        <v>0</v>
      </c>
      <c r="G304" s="4" t="s">
        <v>34</v>
      </c>
      <c r="H304" s="4" t="s">
        <v>191</v>
      </c>
      <c r="I304" s="4" t="s">
        <v>127</v>
      </c>
      <c r="J304" s="4" t="s">
        <v>37</v>
      </c>
      <c r="K304" s="4" t="s">
        <v>192</v>
      </c>
      <c r="L304" s="4" t="s">
        <v>39</v>
      </c>
      <c r="M304" s="4" t="s">
        <v>128</v>
      </c>
      <c r="N304" s="4" t="s">
        <v>41</v>
      </c>
      <c r="O304" s="4">
        <v>16632</v>
      </c>
      <c r="P304" s="4">
        <v>17107</v>
      </c>
      <c r="Q304" s="4">
        <v>17932</v>
      </c>
      <c r="R304" s="4">
        <v>19213</v>
      </c>
      <c r="S304" s="4">
        <v>21218</v>
      </c>
      <c r="T304" s="4">
        <v>26028</v>
      </c>
      <c r="U304" s="4">
        <v>28699</v>
      </c>
      <c r="V304" s="4">
        <v>28933</v>
      </c>
      <c r="W304" s="4">
        <v>29293</v>
      </c>
      <c r="X304" s="4">
        <v>34366</v>
      </c>
      <c r="Y304" s="4">
        <v>37926</v>
      </c>
      <c r="Z304" s="4">
        <v>40604</v>
      </c>
      <c r="AA304" s="4">
        <v>39294</v>
      </c>
      <c r="AB304" s="4">
        <v>39085</v>
      </c>
      <c r="AC304" s="4">
        <v>41306</v>
      </c>
      <c r="AD304" s="4">
        <v>40622</v>
      </c>
      <c r="AE304" s="4">
        <v>40572</v>
      </c>
      <c r="AF304" s="4">
        <v>41105</v>
      </c>
      <c r="AG304" s="4">
        <v>44489</v>
      </c>
      <c r="AH304" s="4">
        <v>42635</v>
      </c>
      <c r="AI304" s="4">
        <v>128772</v>
      </c>
      <c r="AJ304" s="4">
        <v>130594</v>
      </c>
      <c r="AK304" s="4">
        <v>125629</v>
      </c>
      <c r="AL304" s="4">
        <v>122476</v>
      </c>
      <c r="AM304" s="4">
        <v>122944</v>
      </c>
      <c r="AN304" s="4">
        <v>121601</v>
      </c>
    </row>
    <row r="305" spans="1:40" ht="15" customHeight="1" x14ac:dyDescent="0.25">
      <c r="A305" s="4" t="str">
        <f>EB[[#This Row],[unit]] &amp; "#" &amp; EB[[#This Row],[indic_nrg]] &amp; "#" &amp; EB[[#This Row],[product]] &amp; "#" &amp; EB[[#This Row],[geo]]</f>
        <v>TJ#15_107050#6000#CZ</v>
      </c>
      <c r="B305" s="4" t="str">
        <f>VLOOKUP(EB[[#This Row],[product]],KS_DB[[product]:[KS]],5,FALSE)</f>
        <v>electricity</v>
      </c>
      <c r="C305" s="4" t="str">
        <f>VLOOKUP(EB[[#This Row],[product]],KS_DB[[product]:[KS]],6,FALSE)</f>
        <v>electricity</v>
      </c>
      <c r="D305" s="4">
        <f>VLOOKUP(EB[[#This Row],[product]],Carriers[],4,FALSE)</f>
        <v>1</v>
      </c>
      <c r="E305" s="4">
        <f>VLOOKUP(EB[[#This Row],[indic_nrg]],Indicators[],4,FALSE)</f>
        <v>0</v>
      </c>
      <c r="F305" s="4">
        <f>IFERROR(VLOOKUP(EB[[#This Row],[Source_carrier]],KS_DB[[product]:[KS]],6,FALSE),0)</f>
        <v>0</v>
      </c>
      <c r="G305" s="4" t="s">
        <v>34</v>
      </c>
      <c r="H305" s="4" t="s">
        <v>193</v>
      </c>
      <c r="I305" s="4" t="s">
        <v>127</v>
      </c>
      <c r="J305" s="4" t="s">
        <v>37</v>
      </c>
      <c r="K305" s="4" t="s">
        <v>194</v>
      </c>
      <c r="L305" s="4" t="s">
        <v>39</v>
      </c>
      <c r="M305" s="4" t="s">
        <v>128</v>
      </c>
      <c r="N305" s="4" t="s">
        <v>41</v>
      </c>
      <c r="O305" s="4">
        <v>2340</v>
      </c>
      <c r="P305" s="4">
        <v>1440</v>
      </c>
      <c r="Q305" s="4">
        <v>1580</v>
      </c>
      <c r="R305" s="4">
        <v>1177</v>
      </c>
      <c r="S305" s="4">
        <v>1926</v>
      </c>
      <c r="T305" s="4">
        <v>1886</v>
      </c>
      <c r="U305" s="4">
        <v>2686</v>
      </c>
      <c r="V305" s="4">
        <v>3427</v>
      </c>
      <c r="W305" s="4">
        <v>4003</v>
      </c>
      <c r="X305" s="4">
        <v>3701</v>
      </c>
      <c r="Y305" s="4">
        <v>3215</v>
      </c>
      <c r="Z305" s="4">
        <v>3575</v>
      </c>
      <c r="AA305" s="4">
        <v>3632</v>
      </c>
      <c r="AB305" s="4">
        <v>2851</v>
      </c>
      <c r="AC305" s="4">
        <v>2592</v>
      </c>
      <c r="AD305" s="4">
        <v>2452</v>
      </c>
      <c r="AE305" s="4">
        <v>2977</v>
      </c>
      <c r="AF305" s="4">
        <v>2624</v>
      </c>
      <c r="AG305" s="4">
        <v>2642</v>
      </c>
      <c r="AH305" s="4">
        <v>2041</v>
      </c>
      <c r="AI305" s="4">
        <v>130</v>
      </c>
      <c r="AJ305" s="4">
        <v>148</v>
      </c>
      <c r="AK305" s="4">
        <v>130</v>
      </c>
      <c r="AL305" s="4">
        <v>115</v>
      </c>
      <c r="AM305" s="4">
        <v>205</v>
      </c>
      <c r="AN305" s="4">
        <v>252</v>
      </c>
    </row>
    <row r="306" spans="1:40" ht="15" customHeight="1" x14ac:dyDescent="0.25">
      <c r="A306" s="4" t="str">
        <f>EB[[#This Row],[unit]] &amp; "#" &amp; EB[[#This Row],[indic_nrg]] &amp; "#" &amp; EB[[#This Row],[product]] &amp; "#" &amp; EB[[#This Row],[geo]]</f>
        <v>TJ#15_107051#6000#CZ</v>
      </c>
      <c r="B306" s="4" t="str">
        <f>VLOOKUP(EB[[#This Row],[product]],KS_DB[[product]:[KS]],5,FALSE)</f>
        <v>electricity</v>
      </c>
      <c r="C306" s="4" t="str">
        <f>VLOOKUP(EB[[#This Row],[product]],KS_DB[[product]:[KS]],6,FALSE)</f>
        <v>electricity</v>
      </c>
      <c r="D306" s="4">
        <f>VLOOKUP(EB[[#This Row],[product]],Carriers[],4,FALSE)</f>
        <v>1</v>
      </c>
      <c r="E306" s="4">
        <f>VLOOKUP(EB[[#This Row],[indic_nrg]],Indicators[],4,FALSE)</f>
        <v>0</v>
      </c>
      <c r="F306" s="4">
        <f>IFERROR(VLOOKUP(EB[[#This Row],[Source_carrier]],KS_DB[[product]:[KS]],6,FALSE),0)</f>
        <v>0</v>
      </c>
      <c r="G306" s="4" t="s">
        <v>34</v>
      </c>
      <c r="H306" s="4" t="s">
        <v>195</v>
      </c>
      <c r="I306" s="4" t="s">
        <v>127</v>
      </c>
      <c r="J306" s="4" t="s">
        <v>37</v>
      </c>
      <c r="K306" s="4" t="s">
        <v>196</v>
      </c>
      <c r="L306" s="4" t="s">
        <v>39</v>
      </c>
      <c r="M306" s="4" t="s">
        <v>128</v>
      </c>
      <c r="N306" s="4" t="s">
        <v>41</v>
      </c>
      <c r="O306" s="4">
        <v>23857</v>
      </c>
      <c r="P306" s="4">
        <v>23134</v>
      </c>
      <c r="Q306" s="4">
        <v>23026</v>
      </c>
      <c r="R306" s="4">
        <v>22129</v>
      </c>
      <c r="S306" s="4">
        <v>20542</v>
      </c>
      <c r="T306" s="4">
        <v>20286</v>
      </c>
      <c r="U306" s="4">
        <v>23094</v>
      </c>
      <c r="V306" s="4">
        <v>23422</v>
      </c>
      <c r="W306" s="4">
        <v>23641</v>
      </c>
      <c r="X306" s="4">
        <v>23353</v>
      </c>
      <c r="Y306" s="4">
        <v>33084</v>
      </c>
      <c r="Z306" s="4">
        <v>31111</v>
      </c>
      <c r="AA306" s="4">
        <v>29542</v>
      </c>
      <c r="AB306" s="4">
        <v>29876</v>
      </c>
      <c r="AC306" s="4">
        <v>31010</v>
      </c>
      <c r="AD306" s="4">
        <v>31997</v>
      </c>
      <c r="AE306" s="4">
        <v>32130</v>
      </c>
      <c r="AF306" s="4">
        <v>28696</v>
      </c>
      <c r="AG306" s="4">
        <v>30229</v>
      </c>
      <c r="AH306" s="4">
        <v>27749</v>
      </c>
      <c r="AI306" s="4">
        <v>27119</v>
      </c>
      <c r="AJ306" s="4">
        <v>26136</v>
      </c>
      <c r="AK306" s="4">
        <v>26402</v>
      </c>
      <c r="AL306" s="4">
        <v>28642</v>
      </c>
      <c r="AM306" s="4">
        <v>30388</v>
      </c>
      <c r="AN306" s="4">
        <v>30838</v>
      </c>
    </row>
    <row r="307" spans="1:40" ht="15" customHeight="1" x14ac:dyDescent="0.25">
      <c r="A307" s="4" t="str">
        <f>EB[[#This Row],[unit]] &amp; "#" &amp; EB[[#This Row],[indic_nrg]] &amp; "#" &amp; EB[[#This Row],[product]] &amp; "#" &amp; EB[[#This Row],[geo]]</f>
        <v>TJ#15_107052#6000#CZ</v>
      </c>
      <c r="B307" s="4" t="str">
        <f>VLOOKUP(EB[[#This Row],[product]],KS_DB[[product]:[KS]],5,FALSE)</f>
        <v>electricity</v>
      </c>
      <c r="C307" s="4" t="str">
        <f>VLOOKUP(EB[[#This Row],[product]],KS_DB[[product]:[KS]],6,FALSE)</f>
        <v>electricity</v>
      </c>
      <c r="D307" s="4">
        <f>VLOOKUP(EB[[#This Row],[product]],Carriers[],4,FALSE)</f>
        <v>1</v>
      </c>
      <c r="E307" s="4">
        <f>VLOOKUP(EB[[#This Row],[indic_nrg]],Indicators[],4,FALSE)</f>
        <v>0</v>
      </c>
      <c r="F307" s="4">
        <f>IFERROR(VLOOKUP(EB[[#This Row],[Source_carrier]],KS_DB[[product]:[KS]],6,FALSE),0)</f>
        <v>0</v>
      </c>
      <c r="G307" s="4" t="s">
        <v>34</v>
      </c>
      <c r="H307" s="4" t="s">
        <v>197</v>
      </c>
      <c r="I307" s="4" t="s">
        <v>127</v>
      </c>
      <c r="J307" s="4" t="s">
        <v>37</v>
      </c>
      <c r="K307" s="4" t="s">
        <v>198</v>
      </c>
      <c r="L307" s="4" t="s">
        <v>39</v>
      </c>
      <c r="M307" s="4" t="s">
        <v>128</v>
      </c>
      <c r="N307" s="4" t="s">
        <v>41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</row>
    <row r="308" spans="1:40" ht="15" customHeight="1" x14ac:dyDescent="0.25">
      <c r="A308" s="4" t="str">
        <f>EB[[#This Row],[unit]] &amp; "#" &amp; EB[[#This Row],[indic_nrg]] &amp; "#" &amp; EB[[#This Row],[product]] &amp; "#" &amp; EB[[#This Row],[geo]]</f>
        <v>TJ#15_107053#6000#CZ</v>
      </c>
      <c r="B308" s="4" t="str">
        <f>VLOOKUP(EB[[#This Row],[product]],KS_DB[[product]:[KS]],5,FALSE)</f>
        <v>electricity</v>
      </c>
      <c r="C308" s="4" t="str">
        <f>VLOOKUP(EB[[#This Row],[product]],KS_DB[[product]:[KS]],6,FALSE)</f>
        <v>electricity</v>
      </c>
      <c r="D308" s="4">
        <f>VLOOKUP(EB[[#This Row],[product]],Carriers[],4,FALSE)</f>
        <v>1</v>
      </c>
      <c r="E308" s="4">
        <f>VLOOKUP(EB[[#This Row],[indic_nrg]],Indicators[],4,FALSE)</f>
        <v>0</v>
      </c>
      <c r="F308" s="4">
        <f>IFERROR(VLOOKUP(EB[[#This Row],[Source_carrier]],KS_DB[[product]:[KS]],6,FALSE),0)</f>
        <v>0</v>
      </c>
      <c r="G308" s="4" t="s">
        <v>34</v>
      </c>
      <c r="H308" s="4" t="s">
        <v>199</v>
      </c>
      <c r="I308" s="4" t="s">
        <v>127</v>
      </c>
      <c r="J308" s="4" t="s">
        <v>37</v>
      </c>
      <c r="K308" s="4" t="s">
        <v>200</v>
      </c>
      <c r="L308" s="4" t="s">
        <v>39</v>
      </c>
      <c r="M308" s="4" t="s">
        <v>128</v>
      </c>
      <c r="N308" s="4" t="s">
        <v>41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4</v>
      </c>
      <c r="AD308" s="4">
        <v>4</v>
      </c>
      <c r="AE308" s="4">
        <v>4</v>
      </c>
      <c r="AF308" s="4">
        <v>4</v>
      </c>
      <c r="AG308" s="4">
        <v>4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32</v>
      </c>
      <c r="AN308" s="4">
        <v>4</v>
      </c>
    </row>
    <row r="309" spans="1:40" ht="15" customHeight="1" x14ac:dyDescent="0.25">
      <c r="A309" s="4" t="str">
        <f>EB[[#This Row],[unit]] &amp; "#" &amp; EB[[#This Row],[indic_nrg]] &amp; "#" &amp; EB[[#This Row],[product]] &amp; "#" &amp; EB[[#This Row],[geo]]</f>
        <v>TJ#15_107054#6000#CZ</v>
      </c>
      <c r="B309" s="4" t="str">
        <f>VLOOKUP(EB[[#This Row],[product]],KS_DB[[product]:[KS]],5,FALSE)</f>
        <v>electricity</v>
      </c>
      <c r="C309" s="4" t="str">
        <f>VLOOKUP(EB[[#This Row],[product]],KS_DB[[product]:[KS]],6,FALSE)</f>
        <v>electricity</v>
      </c>
      <c r="D309" s="4">
        <f>VLOOKUP(EB[[#This Row],[product]],Carriers[],4,FALSE)</f>
        <v>1</v>
      </c>
      <c r="E309" s="4">
        <f>VLOOKUP(EB[[#This Row],[indic_nrg]],Indicators[],4,FALSE)</f>
        <v>0</v>
      </c>
      <c r="F309" s="4">
        <f>IFERROR(VLOOKUP(EB[[#This Row],[Source_carrier]],KS_DB[[product]:[KS]],6,FALSE),0)</f>
        <v>0</v>
      </c>
      <c r="G309" s="4" t="s">
        <v>34</v>
      </c>
      <c r="H309" s="4" t="s">
        <v>201</v>
      </c>
      <c r="I309" s="4" t="s">
        <v>127</v>
      </c>
      <c r="J309" s="4" t="s">
        <v>37</v>
      </c>
      <c r="K309" s="4" t="s">
        <v>202</v>
      </c>
      <c r="L309" s="4" t="s">
        <v>39</v>
      </c>
      <c r="M309" s="4" t="s">
        <v>128</v>
      </c>
      <c r="N309" s="4" t="s">
        <v>41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</row>
    <row r="310" spans="1:40" ht="15" customHeight="1" x14ac:dyDescent="0.25">
      <c r="A310" s="4" t="str">
        <f>EB[[#This Row],[unit]] &amp; "#" &amp; EB[[#This Row],[indic_nrg]] &amp; "#" &amp; EB[[#This Row],[product]] &amp; "#" &amp; EB[[#This Row],[geo]]</f>
        <v>TJ#15_107055#6000#CZ</v>
      </c>
      <c r="B310" s="4" t="str">
        <f>VLOOKUP(EB[[#This Row],[product]],KS_DB[[product]:[KS]],5,FALSE)</f>
        <v>electricity</v>
      </c>
      <c r="C310" s="4" t="str">
        <f>VLOOKUP(EB[[#This Row],[product]],KS_DB[[product]:[KS]],6,FALSE)</f>
        <v>electricity</v>
      </c>
      <c r="D310" s="4">
        <f>VLOOKUP(EB[[#This Row],[product]],Carriers[],4,FALSE)</f>
        <v>1</v>
      </c>
      <c r="E310" s="4">
        <f>VLOOKUP(EB[[#This Row],[indic_nrg]],Indicators[],4,FALSE)</f>
        <v>0</v>
      </c>
      <c r="F310" s="4">
        <f>IFERROR(VLOOKUP(EB[[#This Row],[Source_carrier]],KS_DB[[product]:[KS]],6,FALSE),0)</f>
        <v>0</v>
      </c>
      <c r="G310" s="4" t="s">
        <v>34</v>
      </c>
      <c r="H310" s="4" t="s">
        <v>203</v>
      </c>
      <c r="I310" s="4" t="s">
        <v>127</v>
      </c>
      <c r="J310" s="4" t="s">
        <v>37</v>
      </c>
      <c r="K310" s="4" t="s">
        <v>204</v>
      </c>
      <c r="L310" s="4" t="s">
        <v>39</v>
      </c>
      <c r="M310" s="4" t="s">
        <v>128</v>
      </c>
      <c r="N310" s="4" t="s">
        <v>41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90</v>
      </c>
      <c r="AJ310" s="4">
        <v>101</v>
      </c>
      <c r="AK310" s="4">
        <v>79</v>
      </c>
      <c r="AL310" s="4">
        <v>90</v>
      </c>
      <c r="AM310" s="4">
        <v>97</v>
      </c>
      <c r="AN310" s="4">
        <v>97</v>
      </c>
    </row>
    <row r="311" spans="1:40" ht="15" customHeight="1" x14ac:dyDescent="0.25">
      <c r="A311" s="4" t="str">
        <f>EB[[#This Row],[unit]] &amp; "#" &amp; EB[[#This Row],[indic_nrg]] &amp; "#" &amp; EB[[#This Row],[product]] &amp; "#" &amp; EB[[#This Row],[geo]]</f>
        <v>TJ#15_107056#6000#CZ</v>
      </c>
      <c r="B311" s="4" t="str">
        <f>VLOOKUP(EB[[#This Row],[product]],KS_DB[[product]:[KS]],5,FALSE)</f>
        <v>electricity</v>
      </c>
      <c r="C311" s="4" t="str">
        <f>VLOOKUP(EB[[#This Row],[product]],KS_DB[[product]:[KS]],6,FALSE)</f>
        <v>electricity</v>
      </c>
      <c r="D311" s="4">
        <f>VLOOKUP(EB[[#This Row],[product]],Carriers[],4,FALSE)</f>
        <v>1</v>
      </c>
      <c r="E311" s="4">
        <f>VLOOKUP(EB[[#This Row],[indic_nrg]],Indicators[],4,FALSE)</f>
        <v>0</v>
      </c>
      <c r="F311" s="4">
        <f>IFERROR(VLOOKUP(EB[[#This Row],[Source_carrier]],KS_DB[[product]:[KS]],6,FALSE),0)</f>
        <v>0</v>
      </c>
      <c r="G311" s="4" t="s">
        <v>34</v>
      </c>
      <c r="H311" s="4" t="s">
        <v>205</v>
      </c>
      <c r="I311" s="4" t="s">
        <v>127</v>
      </c>
      <c r="J311" s="4" t="s">
        <v>37</v>
      </c>
      <c r="K311" s="4" t="s">
        <v>206</v>
      </c>
      <c r="L311" s="4" t="s">
        <v>39</v>
      </c>
      <c r="M311" s="4" t="s">
        <v>128</v>
      </c>
      <c r="N311" s="4" t="s">
        <v>41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</row>
    <row r="312" spans="1:40" ht="15" customHeight="1" x14ac:dyDescent="0.25">
      <c r="A312" s="4" t="str">
        <f>EB[[#This Row],[unit]] &amp; "#" &amp; EB[[#This Row],[indic_nrg]] &amp; "#" &amp; EB[[#This Row],[product]] &amp; "#" &amp; EB[[#This Row],[geo]]</f>
        <v>TJ#15_107057#6000#CZ</v>
      </c>
      <c r="B312" s="4" t="str">
        <f>VLOOKUP(EB[[#This Row],[product]],KS_DB[[product]:[KS]],5,FALSE)</f>
        <v>electricity</v>
      </c>
      <c r="C312" s="4" t="str">
        <f>VLOOKUP(EB[[#This Row],[product]],KS_DB[[product]:[KS]],6,FALSE)</f>
        <v>electricity</v>
      </c>
      <c r="D312" s="4">
        <f>VLOOKUP(EB[[#This Row],[product]],Carriers[],4,FALSE)</f>
        <v>1</v>
      </c>
      <c r="E312" s="4">
        <f>VLOOKUP(EB[[#This Row],[indic_nrg]],Indicators[],4,FALSE)</f>
        <v>0</v>
      </c>
      <c r="F312" s="4">
        <f>IFERROR(VLOOKUP(EB[[#This Row],[Source_carrier]],KS_DB[[product]:[KS]],6,FALSE),0)</f>
        <v>0</v>
      </c>
      <c r="G312" s="4" t="s">
        <v>34</v>
      </c>
      <c r="H312" s="4" t="s">
        <v>207</v>
      </c>
      <c r="I312" s="4" t="s">
        <v>127</v>
      </c>
      <c r="J312" s="4" t="s">
        <v>37</v>
      </c>
      <c r="K312" s="4" t="s">
        <v>208</v>
      </c>
      <c r="L312" s="4" t="s">
        <v>39</v>
      </c>
      <c r="M312" s="4" t="s">
        <v>128</v>
      </c>
      <c r="N312" s="4" t="s">
        <v>41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216</v>
      </c>
      <c r="AJ312" s="4">
        <v>202</v>
      </c>
      <c r="AK312" s="4">
        <v>187</v>
      </c>
      <c r="AL312" s="4">
        <v>180</v>
      </c>
      <c r="AM312" s="4">
        <v>187</v>
      </c>
      <c r="AN312" s="4">
        <v>187</v>
      </c>
    </row>
    <row r="313" spans="1:40" ht="15" customHeight="1" x14ac:dyDescent="0.25">
      <c r="A313" s="4" t="str">
        <f>EB[[#This Row],[unit]] &amp; "#" &amp; EB[[#This Row],[indic_nrg]] &amp; "#" &amp; EB[[#This Row],[product]] &amp; "#" &amp; EB[[#This Row],[geo]]</f>
        <v>TJ#15_107060#5200#CZ</v>
      </c>
      <c r="B313" s="4" t="str">
        <f>VLOOKUP(EB[[#This Row],[product]],KS_DB[[product]:[KS]],5,FALSE)</f>
        <v>heat</v>
      </c>
      <c r="C313" s="4" t="str">
        <f>VLOOKUP(EB[[#This Row],[product]],KS_DB[[product]:[KS]],6,FALSE)</f>
        <v>heat</v>
      </c>
      <c r="D313" s="4">
        <f>VLOOKUP(EB[[#This Row],[product]],Carriers[],4,FALSE)</f>
        <v>1</v>
      </c>
      <c r="E313" s="4" t="str">
        <f>VLOOKUP(EB[[#This Row],[indic_nrg]],Indicators[],4,FALSE)</f>
        <v>5100</v>
      </c>
      <c r="F313" s="4" t="str">
        <f>IFERROR(VLOOKUP(EB[[#This Row],[Source_carrier]],KS_DB[[product]:[KS]],6,FALSE),0)</f>
        <v>nuclear</v>
      </c>
      <c r="G313" s="4" t="s">
        <v>34</v>
      </c>
      <c r="H313" s="4" t="s">
        <v>685</v>
      </c>
      <c r="I313" s="4" t="s">
        <v>97</v>
      </c>
      <c r="J313" s="4" t="s">
        <v>37</v>
      </c>
      <c r="K313" s="4" t="s">
        <v>686</v>
      </c>
      <c r="L313" s="4" t="s">
        <v>39</v>
      </c>
      <c r="M313" s="4" t="s">
        <v>98</v>
      </c>
      <c r="N313" s="4" t="s">
        <v>41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1069</v>
      </c>
      <c r="AD313" s="4">
        <v>1096</v>
      </c>
      <c r="AE313" s="4">
        <v>1070</v>
      </c>
      <c r="AF313" s="4">
        <v>1003</v>
      </c>
      <c r="AG313" s="4">
        <v>970</v>
      </c>
      <c r="AH313" s="4">
        <v>985</v>
      </c>
      <c r="AI313" s="4">
        <v>1062</v>
      </c>
      <c r="AJ313" s="4">
        <v>923</v>
      </c>
      <c r="AK313" s="4">
        <v>983</v>
      </c>
      <c r="AL313" s="4">
        <v>898</v>
      </c>
      <c r="AM313" s="4">
        <v>871</v>
      </c>
      <c r="AN313" s="4">
        <v>899</v>
      </c>
    </row>
    <row r="314" spans="1:40" ht="15" customHeight="1" x14ac:dyDescent="0.25">
      <c r="A314" s="4" t="str">
        <f>EB[[#This Row],[unit]] &amp; "#" &amp; EB[[#This Row],[indic_nrg]] &amp; "#" &amp; EB[[#This Row],[product]] &amp; "#" &amp; EB[[#This Row],[geo]]</f>
        <v>TJ#15_107061#5200#CZ</v>
      </c>
      <c r="B314" s="4" t="str">
        <f>VLOOKUP(EB[[#This Row],[product]],KS_DB[[product]:[KS]],5,FALSE)</f>
        <v>heat</v>
      </c>
      <c r="C314" s="4" t="str">
        <f>VLOOKUP(EB[[#This Row],[product]],KS_DB[[product]:[KS]],6,FALSE)</f>
        <v>heat</v>
      </c>
      <c r="D314" s="4">
        <f>VLOOKUP(EB[[#This Row],[product]],Carriers[],4,FALSE)</f>
        <v>1</v>
      </c>
      <c r="E314" s="4" t="str">
        <f>VLOOKUP(EB[[#This Row],[indic_nrg]],Indicators[],4,FALSE)</f>
        <v>5100</v>
      </c>
      <c r="F314" s="4" t="str">
        <f>IFERROR(VLOOKUP(EB[[#This Row],[Source_carrier]],KS_DB[[product]:[KS]],6,FALSE),0)</f>
        <v>nuclear</v>
      </c>
      <c r="G314" s="4" t="s">
        <v>34</v>
      </c>
      <c r="H314" s="4" t="s">
        <v>687</v>
      </c>
      <c r="I314" s="4" t="s">
        <v>97</v>
      </c>
      <c r="J314" s="4" t="s">
        <v>37</v>
      </c>
      <c r="K314" s="4" t="s">
        <v>688</v>
      </c>
      <c r="L314" s="4" t="s">
        <v>39</v>
      </c>
      <c r="M314" s="4" t="s">
        <v>98</v>
      </c>
      <c r="N314" s="4" t="s">
        <v>41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</row>
    <row r="315" spans="1:40" ht="15" customHeight="1" x14ac:dyDescent="0.25">
      <c r="A315" s="4" t="str">
        <f>EB[[#This Row],[unit]] &amp; "#" &amp; EB[[#This Row],[indic_nrg]] &amp; "#" &amp; EB[[#This Row],[product]] &amp; "#" &amp; EB[[#This Row],[geo]]</f>
        <v>TJ#15_107062#5200#CZ</v>
      </c>
      <c r="B315" s="4" t="str">
        <f>VLOOKUP(EB[[#This Row],[product]],KS_DB[[product]:[KS]],5,FALSE)</f>
        <v>heat</v>
      </c>
      <c r="C315" s="4" t="str">
        <f>VLOOKUP(EB[[#This Row],[product]],KS_DB[[product]:[KS]],6,FALSE)</f>
        <v>heat</v>
      </c>
      <c r="D315" s="4">
        <f>VLOOKUP(EB[[#This Row],[product]],Carriers[],4,FALSE)</f>
        <v>1</v>
      </c>
      <c r="E315" s="4" t="str">
        <f>VLOOKUP(EB[[#This Row],[indic_nrg]],Indicators[],4,FALSE)</f>
        <v>5100</v>
      </c>
      <c r="F315" s="4" t="str">
        <f>IFERROR(VLOOKUP(EB[[#This Row],[Source_carrier]],KS_DB[[product]:[KS]],6,FALSE),0)</f>
        <v>nuclear</v>
      </c>
      <c r="G315" s="4" t="s">
        <v>34</v>
      </c>
      <c r="H315" s="4" t="s">
        <v>689</v>
      </c>
      <c r="I315" s="4" t="s">
        <v>97</v>
      </c>
      <c r="J315" s="4" t="s">
        <v>37</v>
      </c>
      <c r="K315" s="4" t="s">
        <v>690</v>
      </c>
      <c r="L315" s="4" t="s">
        <v>39</v>
      </c>
      <c r="M315" s="4" t="s">
        <v>98</v>
      </c>
      <c r="N315" s="4" t="s">
        <v>41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</row>
    <row r="316" spans="1:40" ht="15" customHeight="1" x14ac:dyDescent="0.25">
      <c r="A316" s="4" t="str">
        <f>EB[[#This Row],[unit]] &amp; "#" &amp; EB[[#This Row],[indic_nrg]] &amp; "#" &amp; EB[[#This Row],[product]] &amp; "#" &amp; EB[[#This Row],[geo]]</f>
        <v>TJ#15_107063#5200#CZ</v>
      </c>
      <c r="B316" s="4" t="str">
        <f>VLOOKUP(EB[[#This Row],[product]],KS_DB[[product]:[KS]],5,FALSE)</f>
        <v>heat</v>
      </c>
      <c r="C316" s="4" t="str">
        <f>VLOOKUP(EB[[#This Row],[product]],KS_DB[[product]:[KS]],6,FALSE)</f>
        <v>heat</v>
      </c>
      <c r="D316" s="4">
        <f>VLOOKUP(EB[[#This Row],[product]],Carriers[],4,FALSE)</f>
        <v>1</v>
      </c>
      <c r="E316" s="4" t="str">
        <f>VLOOKUP(EB[[#This Row],[indic_nrg]],Indicators[],4,FALSE)</f>
        <v>5100</v>
      </c>
      <c r="F316" s="4" t="str">
        <f>IFERROR(VLOOKUP(EB[[#This Row],[Source_carrier]],KS_DB[[product]:[KS]],6,FALSE),0)</f>
        <v>nuclear</v>
      </c>
      <c r="G316" s="4" t="s">
        <v>34</v>
      </c>
      <c r="H316" s="4" t="s">
        <v>691</v>
      </c>
      <c r="I316" s="4" t="s">
        <v>97</v>
      </c>
      <c r="J316" s="4" t="s">
        <v>37</v>
      </c>
      <c r="K316" s="4" t="s">
        <v>692</v>
      </c>
      <c r="L316" s="4" t="s">
        <v>39</v>
      </c>
      <c r="M316" s="4" t="s">
        <v>98</v>
      </c>
      <c r="N316" s="4" t="s">
        <v>41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</row>
    <row r="317" spans="1:40" ht="15" customHeight="1" x14ac:dyDescent="0.25">
      <c r="A317" s="4" t="str">
        <f>EB[[#This Row],[unit]] &amp; "#" &amp; EB[[#This Row],[indic_nrg]] &amp; "#" &amp; EB[[#This Row],[product]] &amp; "#" &amp; EB[[#This Row],[geo]]</f>
        <v>TJ#15_107064#5200#CZ</v>
      </c>
      <c r="B317" s="4" t="str">
        <f>VLOOKUP(EB[[#This Row],[product]],KS_DB[[product]:[KS]],5,FALSE)</f>
        <v>heat</v>
      </c>
      <c r="C317" s="4" t="str">
        <f>VLOOKUP(EB[[#This Row],[product]],KS_DB[[product]:[KS]],6,FALSE)</f>
        <v>heat</v>
      </c>
      <c r="D317" s="4">
        <f>VLOOKUP(EB[[#This Row],[product]],Carriers[],4,FALSE)</f>
        <v>1</v>
      </c>
      <c r="E317" s="4" t="str">
        <f>VLOOKUP(EB[[#This Row],[indic_nrg]],Indicators[],4,FALSE)</f>
        <v>5550</v>
      </c>
      <c r="F317" s="4" t="str">
        <f>IFERROR(VLOOKUP(EB[[#This Row],[Source_carrier]],KS_DB[[product]:[KS]],6,FALSE),0)</f>
        <v>RES</v>
      </c>
      <c r="G317" s="4" t="s">
        <v>34</v>
      </c>
      <c r="H317" s="4" t="s">
        <v>693</v>
      </c>
      <c r="I317" s="4" t="s">
        <v>97</v>
      </c>
      <c r="J317" s="4" t="s">
        <v>37</v>
      </c>
      <c r="K317" s="4" t="s">
        <v>694</v>
      </c>
      <c r="L317" s="4" t="s">
        <v>39</v>
      </c>
      <c r="M317" s="4" t="s">
        <v>98</v>
      </c>
      <c r="N317" s="4" t="s">
        <v>41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</row>
    <row r="318" spans="1:40" ht="15" customHeight="1" x14ac:dyDescent="0.25">
      <c r="A318" s="4" t="str">
        <f>EB[[#This Row],[unit]] &amp; "#" &amp; EB[[#This Row],[indic_nrg]] &amp; "#" &amp; EB[[#This Row],[product]] &amp; "#" &amp; EB[[#This Row],[geo]]</f>
        <v>TJ#15_107065#5200#CZ</v>
      </c>
      <c r="B318" s="4" t="str">
        <f>VLOOKUP(EB[[#This Row],[product]],KS_DB[[product]:[KS]],5,FALSE)</f>
        <v>heat</v>
      </c>
      <c r="C318" s="4" t="str">
        <f>VLOOKUP(EB[[#This Row],[product]],KS_DB[[product]:[KS]],6,FALSE)</f>
        <v>heat</v>
      </c>
      <c r="D318" s="4">
        <f>VLOOKUP(EB[[#This Row],[product]],Carriers[],4,FALSE)</f>
        <v>1</v>
      </c>
      <c r="E318" s="4" t="str">
        <f>VLOOKUP(EB[[#This Row],[indic_nrg]],Indicators[],4,FALSE)</f>
        <v>5550</v>
      </c>
      <c r="F318" s="4" t="str">
        <f>IFERROR(VLOOKUP(EB[[#This Row],[Source_carrier]],KS_DB[[product]:[KS]],6,FALSE),0)</f>
        <v>RES</v>
      </c>
      <c r="G318" s="4" t="s">
        <v>34</v>
      </c>
      <c r="H318" s="4" t="s">
        <v>695</v>
      </c>
      <c r="I318" s="4" t="s">
        <v>97</v>
      </c>
      <c r="J318" s="4" t="s">
        <v>37</v>
      </c>
      <c r="K318" s="4" t="s">
        <v>696</v>
      </c>
      <c r="L318" s="4" t="s">
        <v>39</v>
      </c>
      <c r="M318" s="4" t="s">
        <v>98</v>
      </c>
      <c r="N318" s="4" t="s">
        <v>41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</row>
    <row r="319" spans="1:40" ht="15" customHeight="1" x14ac:dyDescent="0.25">
      <c r="A319" s="4" t="str">
        <f>EB[[#This Row],[unit]] &amp; "#" &amp; EB[[#This Row],[indic_nrg]] &amp; "#" &amp; EB[[#This Row],[product]] &amp; "#" &amp; EB[[#This Row],[geo]]</f>
        <v>TJ#15_107066#5200#CZ</v>
      </c>
      <c r="B319" s="4" t="str">
        <f>VLOOKUP(EB[[#This Row],[product]],KS_DB[[product]:[KS]],5,FALSE)</f>
        <v>heat</v>
      </c>
      <c r="C319" s="4" t="str">
        <f>VLOOKUP(EB[[#This Row],[product]],KS_DB[[product]:[KS]],6,FALSE)</f>
        <v>heat</v>
      </c>
      <c r="D319" s="4">
        <f>VLOOKUP(EB[[#This Row],[product]],Carriers[],4,FALSE)</f>
        <v>1</v>
      </c>
      <c r="E319" s="4" t="str">
        <f>VLOOKUP(EB[[#This Row],[indic_nrg]],Indicators[],4,FALSE)</f>
        <v>5550</v>
      </c>
      <c r="F319" s="4" t="str">
        <f>IFERROR(VLOOKUP(EB[[#This Row],[Source_carrier]],KS_DB[[product]:[KS]],6,FALSE),0)</f>
        <v>RES</v>
      </c>
      <c r="G319" s="4" t="s">
        <v>34</v>
      </c>
      <c r="H319" s="4" t="s">
        <v>697</v>
      </c>
      <c r="I319" s="4" t="s">
        <v>97</v>
      </c>
      <c r="J319" s="4" t="s">
        <v>37</v>
      </c>
      <c r="K319" s="4" t="s">
        <v>698</v>
      </c>
      <c r="L319" s="4" t="s">
        <v>39</v>
      </c>
      <c r="M319" s="4" t="s">
        <v>98</v>
      </c>
      <c r="N319" s="4" t="s">
        <v>41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</row>
    <row r="320" spans="1:40" ht="15" customHeight="1" x14ac:dyDescent="0.25">
      <c r="A320" s="4" t="str">
        <f>EB[[#This Row],[unit]] &amp; "#" &amp; EB[[#This Row],[indic_nrg]] &amp; "#" &amp; EB[[#This Row],[product]] &amp; "#" &amp; EB[[#This Row],[geo]]</f>
        <v>TJ#15_107067#5200#CZ</v>
      </c>
      <c r="B320" s="4" t="str">
        <f>VLOOKUP(EB[[#This Row],[product]],KS_DB[[product]:[KS]],5,FALSE)</f>
        <v>heat</v>
      </c>
      <c r="C320" s="4" t="str">
        <f>VLOOKUP(EB[[#This Row],[product]],KS_DB[[product]:[KS]],6,FALSE)</f>
        <v>heat</v>
      </c>
      <c r="D320" s="4">
        <f>VLOOKUP(EB[[#This Row],[product]],Carriers[],4,FALSE)</f>
        <v>1</v>
      </c>
      <c r="E320" s="4" t="str">
        <f>VLOOKUP(EB[[#This Row],[indic_nrg]],Indicators[],4,FALSE)</f>
        <v>5550</v>
      </c>
      <c r="F320" s="4" t="str">
        <f>IFERROR(VLOOKUP(EB[[#This Row],[Source_carrier]],KS_DB[[product]:[KS]],6,FALSE),0)</f>
        <v>RES</v>
      </c>
      <c r="G320" s="4" t="s">
        <v>34</v>
      </c>
      <c r="H320" s="4" t="s">
        <v>699</v>
      </c>
      <c r="I320" s="4" t="s">
        <v>97</v>
      </c>
      <c r="J320" s="4" t="s">
        <v>37</v>
      </c>
      <c r="K320" s="4" t="s">
        <v>700</v>
      </c>
      <c r="L320" s="4" t="s">
        <v>39</v>
      </c>
      <c r="M320" s="4" t="s">
        <v>98</v>
      </c>
      <c r="N320" s="4" t="s">
        <v>41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</row>
    <row r="321" spans="1:40" ht="15" customHeight="1" x14ac:dyDescent="0.25">
      <c r="A321" s="4" t="str">
        <f>EB[[#This Row],[unit]] &amp; "#" &amp; EB[[#This Row],[indic_nrg]] &amp; "#" &amp; EB[[#This Row],[product]] &amp; "#" &amp; EB[[#This Row],[geo]]</f>
        <v>TJ#15_107068#5200#CZ</v>
      </c>
      <c r="B321" s="4" t="str">
        <f>VLOOKUP(EB[[#This Row],[product]],KS_DB[[product]:[KS]],5,FALSE)</f>
        <v>heat</v>
      </c>
      <c r="C321" s="4" t="str">
        <f>VLOOKUP(EB[[#This Row],[product]],KS_DB[[product]:[KS]],6,FALSE)</f>
        <v>heat</v>
      </c>
      <c r="D321" s="4">
        <f>VLOOKUP(EB[[#This Row],[product]],Carriers[],4,FALSE)</f>
        <v>1</v>
      </c>
      <c r="E321" s="4" t="str">
        <f>VLOOKUP(EB[[#This Row],[indic_nrg]],Indicators[],4,FALSE)</f>
        <v>5534</v>
      </c>
      <c r="F321" s="4" t="str">
        <f>IFERROR(VLOOKUP(EB[[#This Row],[Source_carrier]],KS_DB[[product]:[KS]],6,FALSE),0)</f>
        <v>RES</v>
      </c>
      <c r="G321" s="4" t="s">
        <v>34</v>
      </c>
      <c r="H321" s="4" t="s">
        <v>701</v>
      </c>
      <c r="I321" s="4" t="s">
        <v>97</v>
      </c>
      <c r="J321" s="4" t="s">
        <v>37</v>
      </c>
      <c r="K321" s="4" t="s">
        <v>702</v>
      </c>
      <c r="L321" s="4" t="s">
        <v>39</v>
      </c>
      <c r="M321" s="4" t="s">
        <v>98</v>
      </c>
      <c r="N321" s="4" t="s">
        <v>41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</row>
    <row r="322" spans="1:40" ht="15" customHeight="1" x14ac:dyDescent="0.25">
      <c r="A322" s="4" t="str">
        <f>EB[[#This Row],[unit]] &amp; "#" &amp; EB[[#This Row],[indic_nrg]] &amp; "#" &amp; EB[[#This Row],[product]] &amp; "#" &amp; EB[[#This Row],[geo]]</f>
        <v>TJ#15_107069#5200#CZ</v>
      </c>
      <c r="B322" s="4" t="str">
        <f>VLOOKUP(EB[[#This Row],[product]],KS_DB[[product]:[KS]],5,FALSE)</f>
        <v>heat</v>
      </c>
      <c r="C322" s="4" t="str">
        <f>VLOOKUP(EB[[#This Row],[product]],KS_DB[[product]:[KS]],6,FALSE)</f>
        <v>heat</v>
      </c>
      <c r="D322" s="4">
        <f>VLOOKUP(EB[[#This Row],[product]],Carriers[],4,FALSE)</f>
        <v>1</v>
      </c>
      <c r="E322" s="4" t="str">
        <f>VLOOKUP(EB[[#This Row],[indic_nrg]],Indicators[],4,FALSE)</f>
        <v>5532</v>
      </c>
      <c r="F322" s="4" t="str">
        <f>IFERROR(VLOOKUP(EB[[#This Row],[Source_carrier]],KS_DB[[product]:[KS]],6,FALSE),0)</f>
        <v>RES</v>
      </c>
      <c r="G322" s="4" t="s">
        <v>34</v>
      </c>
      <c r="H322" s="4" t="s">
        <v>703</v>
      </c>
      <c r="I322" s="4" t="s">
        <v>97</v>
      </c>
      <c r="J322" s="4" t="s">
        <v>37</v>
      </c>
      <c r="K322" s="4" t="s">
        <v>704</v>
      </c>
      <c r="L322" s="4" t="s">
        <v>39</v>
      </c>
      <c r="M322" s="4" t="s">
        <v>98</v>
      </c>
      <c r="N322" s="4" t="s">
        <v>41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</row>
    <row r="323" spans="1:40" ht="15" customHeight="1" x14ac:dyDescent="0.25">
      <c r="A323" s="4" t="str">
        <f>EB[[#This Row],[unit]] &amp; "#" &amp; EB[[#This Row],[indic_nrg]] &amp; "#" &amp; EB[[#This Row],[product]] &amp; "#" &amp; EB[[#This Row],[geo]]</f>
        <v>TJ#15_107070#5200#CZ</v>
      </c>
      <c r="B323" s="4" t="str">
        <f>VLOOKUP(EB[[#This Row],[product]],KS_DB[[product]:[KS]],5,FALSE)</f>
        <v>heat</v>
      </c>
      <c r="C323" s="4" t="str">
        <f>VLOOKUP(EB[[#This Row],[product]],KS_DB[[product]:[KS]],6,FALSE)</f>
        <v>heat</v>
      </c>
      <c r="D323" s="4">
        <f>VLOOKUP(EB[[#This Row],[product]],Carriers[],4,FALSE)</f>
        <v>1</v>
      </c>
      <c r="E323" s="4" t="str">
        <f>VLOOKUP(EB[[#This Row],[indic_nrg]],Indicators[],4,FALSE)</f>
        <v>5534</v>
      </c>
      <c r="F323" s="4" t="str">
        <f>IFERROR(VLOOKUP(EB[[#This Row],[Source_carrier]],KS_DB[[product]:[KS]],6,FALSE),0)</f>
        <v>RES</v>
      </c>
      <c r="G323" s="4" t="s">
        <v>34</v>
      </c>
      <c r="H323" s="4" t="s">
        <v>705</v>
      </c>
      <c r="I323" s="4" t="s">
        <v>97</v>
      </c>
      <c r="J323" s="4" t="s">
        <v>37</v>
      </c>
      <c r="K323" s="4" t="s">
        <v>706</v>
      </c>
      <c r="L323" s="4" t="s">
        <v>39</v>
      </c>
      <c r="M323" s="4" t="s">
        <v>98</v>
      </c>
      <c r="N323" s="4" t="s">
        <v>41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</row>
    <row r="324" spans="1:40" ht="15" customHeight="1" x14ac:dyDescent="0.25">
      <c r="A324" s="4" t="str">
        <f>EB[[#This Row],[unit]] &amp; "#" &amp; EB[[#This Row],[indic_nrg]] &amp; "#" &amp; EB[[#This Row],[product]] &amp; "#" &amp; EB[[#This Row],[geo]]</f>
        <v>TJ#15_107071#5200#CZ</v>
      </c>
      <c r="B324" s="4" t="str">
        <f>VLOOKUP(EB[[#This Row],[product]],KS_DB[[product]:[KS]],5,FALSE)</f>
        <v>heat</v>
      </c>
      <c r="C324" s="4" t="str">
        <f>VLOOKUP(EB[[#This Row],[product]],KS_DB[[product]:[KS]],6,FALSE)</f>
        <v>heat</v>
      </c>
      <c r="D324" s="4">
        <f>VLOOKUP(EB[[#This Row],[product]],Carriers[],4,FALSE)</f>
        <v>1</v>
      </c>
      <c r="E324" s="4" t="str">
        <f>VLOOKUP(EB[[#This Row],[indic_nrg]],Indicators[],4,FALSE)</f>
        <v>5532</v>
      </c>
      <c r="F324" s="4" t="str">
        <f>IFERROR(VLOOKUP(EB[[#This Row],[Source_carrier]],KS_DB[[product]:[KS]],6,FALSE),0)</f>
        <v>RES</v>
      </c>
      <c r="G324" s="4" t="s">
        <v>34</v>
      </c>
      <c r="H324" s="4" t="s">
        <v>707</v>
      </c>
      <c r="I324" s="4" t="s">
        <v>97</v>
      </c>
      <c r="J324" s="4" t="s">
        <v>37</v>
      </c>
      <c r="K324" s="4" t="s">
        <v>708</v>
      </c>
      <c r="L324" s="4" t="s">
        <v>39</v>
      </c>
      <c r="M324" s="4" t="s">
        <v>98</v>
      </c>
      <c r="N324" s="4" t="s">
        <v>41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</row>
    <row r="325" spans="1:40" ht="15" customHeight="1" x14ac:dyDescent="0.25">
      <c r="A325" s="4" t="str">
        <f>EB[[#This Row],[unit]] &amp; "#" &amp; EB[[#This Row],[indic_nrg]] &amp; "#" &amp; EB[[#This Row],[product]] &amp; "#" &amp; EB[[#This Row],[geo]]</f>
        <v>TJ#15_107072#5200#CZ</v>
      </c>
      <c r="B325" s="4" t="str">
        <f>VLOOKUP(EB[[#This Row],[product]],KS_DB[[product]:[KS]],5,FALSE)</f>
        <v>heat</v>
      </c>
      <c r="C325" s="4" t="str">
        <f>VLOOKUP(EB[[#This Row],[product]],KS_DB[[product]:[KS]],6,FALSE)</f>
        <v>heat</v>
      </c>
      <c r="D325" s="4">
        <f>VLOOKUP(EB[[#This Row],[product]],Carriers[],4,FALSE)</f>
        <v>1</v>
      </c>
      <c r="E325" s="4">
        <f>VLOOKUP(EB[[#This Row],[indic_nrg]],Indicators[],4,FALSE)</f>
        <v>0</v>
      </c>
      <c r="F325" s="4">
        <f>IFERROR(VLOOKUP(EB[[#This Row],[Source_carrier]],KS_DB[[product]:[KS]],6,FALSE),0)</f>
        <v>0</v>
      </c>
      <c r="G325" s="4" t="s">
        <v>34</v>
      </c>
      <c r="H325" s="4" t="s">
        <v>709</v>
      </c>
      <c r="I325" s="4" t="s">
        <v>97</v>
      </c>
      <c r="J325" s="4" t="s">
        <v>37</v>
      </c>
      <c r="K325" s="4" t="s">
        <v>710</v>
      </c>
      <c r="L325" s="4" t="s">
        <v>39</v>
      </c>
      <c r="M325" s="4" t="s">
        <v>98</v>
      </c>
      <c r="N325" s="4" t="s">
        <v>41</v>
      </c>
      <c r="O325" s="4">
        <v>88463</v>
      </c>
      <c r="P325" s="4">
        <v>88370</v>
      </c>
      <c r="Q325" s="4">
        <v>88369</v>
      </c>
      <c r="R325" s="4">
        <v>88416</v>
      </c>
      <c r="S325" s="4">
        <v>92713</v>
      </c>
      <c r="T325" s="4">
        <v>106659</v>
      </c>
      <c r="U325" s="4">
        <v>116396</v>
      </c>
      <c r="V325" s="4">
        <v>111244</v>
      </c>
      <c r="W325" s="4">
        <v>99363</v>
      </c>
      <c r="X325" s="4">
        <v>86399</v>
      </c>
      <c r="Y325" s="4">
        <v>88145</v>
      </c>
      <c r="Z325" s="4">
        <v>95771</v>
      </c>
      <c r="AA325" s="4">
        <v>90164</v>
      </c>
      <c r="AB325" s="4">
        <v>99492</v>
      </c>
      <c r="AC325" s="4">
        <v>97499</v>
      </c>
      <c r="AD325" s="4">
        <v>89699</v>
      </c>
      <c r="AE325" s="4">
        <v>84847</v>
      </c>
      <c r="AF325" s="4">
        <v>84838</v>
      </c>
      <c r="AG325" s="4">
        <v>86029</v>
      </c>
      <c r="AH325" s="4">
        <v>79806</v>
      </c>
      <c r="AI325" s="4">
        <v>98794</v>
      </c>
      <c r="AJ325" s="4">
        <v>93483</v>
      </c>
      <c r="AK325" s="4">
        <v>95349</v>
      </c>
      <c r="AL325" s="4">
        <v>96303</v>
      </c>
      <c r="AM325" s="4">
        <v>83730</v>
      </c>
      <c r="AN325" s="4">
        <v>84937</v>
      </c>
    </row>
    <row r="326" spans="1:40" ht="15" customHeight="1" x14ac:dyDescent="0.25">
      <c r="A326" s="4" t="str">
        <f>EB[[#This Row],[unit]] &amp; "#" &amp; EB[[#This Row],[indic_nrg]] &amp; "#" &amp; EB[[#This Row],[product]] &amp; "#" &amp; EB[[#This Row],[geo]]</f>
        <v>TJ#15_107073#5200#CZ</v>
      </c>
      <c r="B326" s="4" t="str">
        <f>VLOOKUP(EB[[#This Row],[product]],KS_DB[[product]:[KS]],5,FALSE)</f>
        <v>heat</v>
      </c>
      <c r="C326" s="4" t="str">
        <f>VLOOKUP(EB[[#This Row],[product]],KS_DB[[product]:[KS]],6,FALSE)</f>
        <v>heat</v>
      </c>
      <c r="D326" s="4">
        <f>VLOOKUP(EB[[#This Row],[product]],Carriers[],4,FALSE)</f>
        <v>1</v>
      </c>
      <c r="E326" s="4">
        <f>VLOOKUP(EB[[#This Row],[indic_nrg]],Indicators[],4,FALSE)</f>
        <v>0</v>
      </c>
      <c r="F326" s="4">
        <f>IFERROR(VLOOKUP(EB[[#This Row],[Source_carrier]],KS_DB[[product]:[KS]],6,FALSE),0)</f>
        <v>0</v>
      </c>
      <c r="G326" s="4" t="s">
        <v>34</v>
      </c>
      <c r="H326" s="4" t="s">
        <v>711</v>
      </c>
      <c r="I326" s="4" t="s">
        <v>97</v>
      </c>
      <c r="J326" s="4" t="s">
        <v>37</v>
      </c>
      <c r="K326" s="4" t="s">
        <v>712</v>
      </c>
      <c r="L326" s="4" t="s">
        <v>39</v>
      </c>
      <c r="M326" s="4" t="s">
        <v>98</v>
      </c>
      <c r="N326" s="4" t="s">
        <v>41</v>
      </c>
      <c r="O326" s="4">
        <v>21664</v>
      </c>
      <c r="P326" s="4">
        <v>26663</v>
      </c>
      <c r="Q326" s="4">
        <v>29234</v>
      </c>
      <c r="R326" s="4">
        <v>32715</v>
      </c>
      <c r="S326" s="4">
        <v>35667</v>
      </c>
      <c r="T326" s="4">
        <v>39679</v>
      </c>
      <c r="U326" s="4">
        <v>44398</v>
      </c>
      <c r="V326" s="4">
        <v>37134</v>
      </c>
      <c r="W326" s="4">
        <v>32378</v>
      </c>
      <c r="X326" s="4">
        <v>28727</v>
      </c>
      <c r="Y326" s="4">
        <v>25270</v>
      </c>
      <c r="Z326" s="4">
        <v>27452</v>
      </c>
      <c r="AA326" s="4">
        <v>26443</v>
      </c>
      <c r="AB326" s="4">
        <v>26249</v>
      </c>
      <c r="AC326" s="4">
        <v>24804</v>
      </c>
      <c r="AD326" s="4">
        <v>24585</v>
      </c>
      <c r="AE326" s="4">
        <v>24983</v>
      </c>
      <c r="AF326" s="4">
        <v>23835</v>
      </c>
      <c r="AG326" s="4">
        <v>23879</v>
      </c>
      <c r="AH326" s="4">
        <v>23224</v>
      </c>
      <c r="AI326" s="4">
        <v>28413</v>
      </c>
      <c r="AJ326" s="4">
        <v>23597</v>
      </c>
      <c r="AK326" s="4">
        <v>21708</v>
      </c>
      <c r="AL326" s="4">
        <v>21497</v>
      </c>
      <c r="AM326" s="4">
        <v>17123</v>
      </c>
      <c r="AN326" s="4">
        <v>17195</v>
      </c>
    </row>
    <row r="327" spans="1:40" ht="15" customHeight="1" x14ac:dyDescent="0.25">
      <c r="A327" s="4" t="str">
        <f>EB[[#This Row],[unit]] &amp; "#" &amp; EB[[#This Row],[indic_nrg]] &amp; "#" &amp; EB[[#This Row],[product]] &amp; "#" &amp; EB[[#This Row],[geo]]</f>
        <v>TJ#15_107074#5200#CZ</v>
      </c>
      <c r="B327" s="4" t="str">
        <f>VLOOKUP(EB[[#This Row],[product]],KS_DB[[product]:[KS]],5,FALSE)</f>
        <v>heat</v>
      </c>
      <c r="C327" s="4" t="str">
        <f>VLOOKUP(EB[[#This Row],[product]],KS_DB[[product]:[KS]],6,FALSE)</f>
        <v>heat</v>
      </c>
      <c r="D327" s="4">
        <f>VLOOKUP(EB[[#This Row],[product]],Carriers[],4,FALSE)</f>
        <v>1</v>
      </c>
      <c r="E327" s="4">
        <f>VLOOKUP(EB[[#This Row],[indic_nrg]],Indicators[],4,FALSE)</f>
        <v>0</v>
      </c>
      <c r="F327" s="4">
        <f>IFERROR(VLOOKUP(EB[[#This Row],[Source_carrier]],KS_DB[[product]:[KS]],6,FALSE),0)</f>
        <v>0</v>
      </c>
      <c r="G327" s="4" t="s">
        <v>34</v>
      </c>
      <c r="H327" s="4" t="s">
        <v>713</v>
      </c>
      <c r="I327" s="4" t="s">
        <v>97</v>
      </c>
      <c r="J327" s="4" t="s">
        <v>37</v>
      </c>
      <c r="K327" s="4" t="s">
        <v>714</v>
      </c>
      <c r="L327" s="4" t="s">
        <v>39</v>
      </c>
      <c r="M327" s="4" t="s">
        <v>98</v>
      </c>
      <c r="N327" s="4" t="s">
        <v>41</v>
      </c>
      <c r="O327" s="4">
        <v>29259</v>
      </c>
      <c r="P327" s="4">
        <v>30904</v>
      </c>
      <c r="Q327" s="4">
        <v>31784</v>
      </c>
      <c r="R327" s="4">
        <v>32875</v>
      </c>
      <c r="S327" s="4">
        <v>23194</v>
      </c>
      <c r="T327" s="4">
        <v>20279</v>
      </c>
      <c r="U327" s="4">
        <v>21895</v>
      </c>
      <c r="V327" s="4">
        <v>24893</v>
      </c>
      <c r="W327" s="4">
        <v>17701</v>
      </c>
      <c r="X327" s="4">
        <v>21767</v>
      </c>
      <c r="Y327" s="4">
        <v>15596</v>
      </c>
      <c r="Z327" s="4">
        <v>16179</v>
      </c>
      <c r="AA327" s="4">
        <v>16020</v>
      </c>
      <c r="AB327" s="4">
        <v>12630</v>
      </c>
      <c r="AC327" s="4">
        <v>12507</v>
      </c>
      <c r="AD327" s="4">
        <v>15970</v>
      </c>
      <c r="AE327" s="4">
        <v>14152</v>
      </c>
      <c r="AF327" s="4">
        <v>13856</v>
      </c>
      <c r="AG327" s="4">
        <v>12925</v>
      </c>
      <c r="AH327" s="4">
        <v>11625</v>
      </c>
      <c r="AI327" s="4">
        <v>11542</v>
      </c>
      <c r="AJ327" s="4">
        <v>9208</v>
      </c>
      <c r="AK327" s="4">
        <v>9455</v>
      </c>
      <c r="AL327" s="4">
        <v>9394</v>
      </c>
      <c r="AM327" s="4">
        <v>9370</v>
      </c>
      <c r="AN327" s="4">
        <v>9595</v>
      </c>
    </row>
    <row r="328" spans="1:40" ht="15" customHeight="1" x14ac:dyDescent="0.25">
      <c r="A328" s="4" t="str">
        <f>EB[[#This Row],[unit]] &amp; "#" &amp; EB[[#This Row],[indic_nrg]] &amp; "#" &amp; EB[[#This Row],[product]] &amp; "#" &amp; EB[[#This Row],[geo]]</f>
        <v>TJ#15_107075#5200#CZ</v>
      </c>
      <c r="B328" s="4" t="str">
        <f>VLOOKUP(EB[[#This Row],[product]],KS_DB[[product]:[KS]],5,FALSE)</f>
        <v>heat</v>
      </c>
      <c r="C328" s="4" t="str">
        <f>VLOOKUP(EB[[#This Row],[product]],KS_DB[[product]:[KS]],6,FALSE)</f>
        <v>heat</v>
      </c>
      <c r="D328" s="4">
        <f>VLOOKUP(EB[[#This Row],[product]],Carriers[],4,FALSE)</f>
        <v>1</v>
      </c>
      <c r="E328" s="4">
        <f>VLOOKUP(EB[[#This Row],[indic_nrg]],Indicators[],4,FALSE)</f>
        <v>0</v>
      </c>
      <c r="F328" s="4">
        <f>IFERROR(VLOOKUP(EB[[#This Row],[Source_carrier]],KS_DB[[product]:[KS]],6,FALSE),0)</f>
        <v>0</v>
      </c>
      <c r="G328" s="4" t="s">
        <v>34</v>
      </c>
      <c r="H328" s="4" t="s">
        <v>715</v>
      </c>
      <c r="I328" s="4" t="s">
        <v>97</v>
      </c>
      <c r="J328" s="4" t="s">
        <v>37</v>
      </c>
      <c r="K328" s="4" t="s">
        <v>716</v>
      </c>
      <c r="L328" s="4" t="s">
        <v>39</v>
      </c>
      <c r="M328" s="4" t="s">
        <v>98</v>
      </c>
      <c r="N328" s="4" t="s">
        <v>41</v>
      </c>
      <c r="O328" s="4">
        <v>15595</v>
      </c>
      <c r="P328" s="4">
        <v>14250</v>
      </c>
      <c r="Q328" s="4">
        <v>14371</v>
      </c>
      <c r="R328" s="4">
        <v>13300</v>
      </c>
      <c r="S328" s="4">
        <v>9790</v>
      </c>
      <c r="T328" s="4">
        <v>9324</v>
      </c>
      <c r="U328" s="4">
        <v>8395</v>
      </c>
      <c r="V328" s="4">
        <v>7099</v>
      </c>
      <c r="W328" s="4">
        <v>8606</v>
      </c>
      <c r="X328" s="4">
        <v>10408</v>
      </c>
      <c r="Y328" s="4">
        <v>10205</v>
      </c>
      <c r="Z328" s="4">
        <v>9837</v>
      </c>
      <c r="AA328" s="4">
        <v>9810</v>
      </c>
      <c r="AB328" s="4">
        <v>8910</v>
      </c>
      <c r="AC328" s="4">
        <v>8518</v>
      </c>
      <c r="AD328" s="4">
        <v>7574</v>
      </c>
      <c r="AE328" s="4">
        <v>5571</v>
      </c>
      <c r="AF328" s="4">
        <v>4548</v>
      </c>
      <c r="AG328" s="4">
        <v>4729</v>
      </c>
      <c r="AH328" s="4">
        <v>4651</v>
      </c>
      <c r="AI328" s="4">
        <v>7049</v>
      </c>
      <c r="AJ328" s="4">
        <v>7155</v>
      </c>
      <c r="AK328" s="4">
        <v>6816</v>
      </c>
      <c r="AL328" s="4">
        <v>7310</v>
      </c>
      <c r="AM328" s="4">
        <v>6682</v>
      </c>
      <c r="AN328" s="4">
        <v>6740</v>
      </c>
    </row>
    <row r="329" spans="1:40" ht="15" customHeight="1" x14ac:dyDescent="0.25">
      <c r="A329" s="4" t="str">
        <f>EB[[#This Row],[unit]] &amp; "#" &amp; EB[[#This Row],[indic_nrg]] &amp; "#" &amp; EB[[#This Row],[product]] &amp; "#" &amp; EB[[#This Row],[geo]]</f>
        <v>TJ#15_107076#5200#CZ</v>
      </c>
      <c r="B329" s="4" t="str">
        <f>VLOOKUP(EB[[#This Row],[product]],KS_DB[[product]:[KS]],5,FALSE)</f>
        <v>heat</v>
      </c>
      <c r="C329" s="4" t="str">
        <f>VLOOKUP(EB[[#This Row],[product]],KS_DB[[product]:[KS]],6,FALSE)</f>
        <v>heat</v>
      </c>
      <c r="D329" s="4">
        <f>VLOOKUP(EB[[#This Row],[product]],Carriers[],4,FALSE)</f>
        <v>1</v>
      </c>
      <c r="E329" s="4">
        <f>VLOOKUP(EB[[#This Row],[indic_nrg]],Indicators[],4,FALSE)</f>
        <v>0</v>
      </c>
      <c r="F329" s="4">
        <f>IFERROR(VLOOKUP(EB[[#This Row],[Source_carrier]],KS_DB[[product]:[KS]],6,FALSE),0)</f>
        <v>0</v>
      </c>
      <c r="G329" s="4" t="s">
        <v>34</v>
      </c>
      <c r="H329" s="4" t="s">
        <v>717</v>
      </c>
      <c r="I329" s="4" t="s">
        <v>97</v>
      </c>
      <c r="J329" s="4" t="s">
        <v>37</v>
      </c>
      <c r="K329" s="4" t="s">
        <v>718</v>
      </c>
      <c r="L329" s="4" t="s">
        <v>39</v>
      </c>
      <c r="M329" s="4" t="s">
        <v>98</v>
      </c>
      <c r="N329" s="4" t="s">
        <v>41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</row>
    <row r="330" spans="1:40" ht="15" customHeight="1" x14ac:dyDescent="0.25">
      <c r="A330" s="4" t="str">
        <f>EB[[#This Row],[unit]] &amp; "#" &amp; EB[[#This Row],[indic_nrg]] &amp; "#" &amp; EB[[#This Row],[product]] &amp; "#" &amp; EB[[#This Row],[geo]]</f>
        <v>TJ#15_107077#5200#CZ</v>
      </c>
      <c r="B330" s="4" t="str">
        <f>VLOOKUP(EB[[#This Row],[product]],KS_DB[[product]:[KS]],5,FALSE)</f>
        <v>heat</v>
      </c>
      <c r="C330" s="4" t="str">
        <f>VLOOKUP(EB[[#This Row],[product]],KS_DB[[product]:[KS]],6,FALSE)</f>
        <v>heat</v>
      </c>
      <c r="D330" s="4">
        <f>VLOOKUP(EB[[#This Row],[product]],Carriers[],4,FALSE)</f>
        <v>1</v>
      </c>
      <c r="E330" s="4">
        <f>VLOOKUP(EB[[#This Row],[indic_nrg]],Indicators[],4,FALSE)</f>
        <v>0</v>
      </c>
      <c r="F330" s="4">
        <f>IFERROR(VLOOKUP(EB[[#This Row],[Source_carrier]],KS_DB[[product]:[KS]],6,FALSE),0)</f>
        <v>0</v>
      </c>
      <c r="G330" s="4" t="s">
        <v>34</v>
      </c>
      <c r="H330" s="4" t="s">
        <v>719</v>
      </c>
      <c r="I330" s="4" t="s">
        <v>97</v>
      </c>
      <c r="J330" s="4" t="s">
        <v>37</v>
      </c>
      <c r="K330" s="4" t="s">
        <v>720</v>
      </c>
      <c r="L330" s="4" t="s">
        <v>39</v>
      </c>
      <c r="M330" s="4" t="s">
        <v>98</v>
      </c>
      <c r="N330" s="4" t="s">
        <v>41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85</v>
      </c>
      <c r="AG330" s="4">
        <v>94</v>
      </c>
      <c r="AH330" s="4">
        <v>95</v>
      </c>
      <c r="AI330" s="4">
        <v>93</v>
      </c>
      <c r="AJ330" s="4">
        <v>76</v>
      </c>
      <c r="AK330" s="4">
        <v>79</v>
      </c>
      <c r="AL330" s="4">
        <v>68</v>
      </c>
      <c r="AM330" s="4">
        <v>76</v>
      </c>
      <c r="AN330" s="4">
        <v>66</v>
      </c>
    </row>
    <row r="331" spans="1:40" ht="15" customHeight="1" x14ac:dyDescent="0.25">
      <c r="A331" s="4" t="str">
        <f>EB[[#This Row],[unit]] &amp; "#" &amp; EB[[#This Row],[indic_nrg]] &amp; "#" &amp; EB[[#This Row],[product]] &amp; "#" &amp; EB[[#This Row],[geo]]</f>
        <v>TJ#15_107078#5200#CZ</v>
      </c>
      <c r="B331" s="4" t="str">
        <f>VLOOKUP(EB[[#This Row],[product]],KS_DB[[product]:[KS]],5,FALSE)</f>
        <v>heat</v>
      </c>
      <c r="C331" s="4" t="str">
        <f>VLOOKUP(EB[[#This Row],[product]],KS_DB[[product]:[KS]],6,FALSE)</f>
        <v>heat</v>
      </c>
      <c r="D331" s="4">
        <f>VLOOKUP(EB[[#This Row],[product]],Carriers[],4,FALSE)</f>
        <v>1</v>
      </c>
      <c r="E331" s="4">
        <f>VLOOKUP(EB[[#This Row],[indic_nrg]],Indicators[],4,FALSE)</f>
        <v>0</v>
      </c>
      <c r="F331" s="4">
        <f>IFERROR(VLOOKUP(EB[[#This Row],[Source_carrier]],KS_DB[[product]:[KS]],6,FALSE),0)</f>
        <v>0</v>
      </c>
      <c r="G331" s="4" t="s">
        <v>34</v>
      </c>
      <c r="H331" s="4" t="s">
        <v>721</v>
      </c>
      <c r="I331" s="4" t="s">
        <v>97</v>
      </c>
      <c r="J331" s="4" t="s">
        <v>37</v>
      </c>
      <c r="K331" s="4" t="s">
        <v>722</v>
      </c>
      <c r="L331" s="4" t="s">
        <v>39</v>
      </c>
      <c r="M331" s="4" t="s">
        <v>98</v>
      </c>
      <c r="N331" s="4" t="s">
        <v>41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</row>
    <row r="332" spans="1:40" ht="15" customHeight="1" x14ac:dyDescent="0.25">
      <c r="A332" s="4" t="str">
        <f>EB[[#This Row],[unit]] &amp; "#" &amp; EB[[#This Row],[indic_nrg]] &amp; "#" &amp; EB[[#This Row],[product]] &amp; "#" &amp; EB[[#This Row],[geo]]</f>
        <v>TJ#15_107079#5200#CZ</v>
      </c>
      <c r="B332" s="4" t="str">
        <f>VLOOKUP(EB[[#This Row],[product]],KS_DB[[product]:[KS]],5,FALSE)</f>
        <v>heat</v>
      </c>
      <c r="C332" s="4" t="str">
        <f>VLOOKUP(EB[[#This Row],[product]],KS_DB[[product]:[KS]],6,FALSE)</f>
        <v>heat</v>
      </c>
      <c r="D332" s="4">
        <f>VLOOKUP(EB[[#This Row],[product]],Carriers[],4,FALSE)</f>
        <v>1</v>
      </c>
      <c r="E332" s="4">
        <f>VLOOKUP(EB[[#This Row],[indic_nrg]],Indicators[],4,FALSE)</f>
        <v>0</v>
      </c>
      <c r="F332" s="4">
        <f>IFERROR(VLOOKUP(EB[[#This Row],[Source_carrier]],KS_DB[[product]:[KS]],6,FALSE),0)</f>
        <v>0</v>
      </c>
      <c r="G332" s="4" t="s">
        <v>34</v>
      </c>
      <c r="H332" s="4" t="s">
        <v>723</v>
      </c>
      <c r="I332" s="4" t="s">
        <v>97</v>
      </c>
      <c r="J332" s="4" t="s">
        <v>37</v>
      </c>
      <c r="K332" s="4" t="s">
        <v>724</v>
      </c>
      <c r="L332" s="4" t="s">
        <v>39</v>
      </c>
      <c r="M332" s="4" t="s">
        <v>98</v>
      </c>
      <c r="N332" s="4" t="s">
        <v>41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1</v>
      </c>
      <c r="AJ332" s="4">
        <v>1</v>
      </c>
      <c r="AK332" s="4">
        <v>1</v>
      </c>
      <c r="AL332" s="4">
        <v>1</v>
      </c>
      <c r="AM332" s="4">
        <v>1</v>
      </c>
      <c r="AN332" s="4">
        <v>2</v>
      </c>
    </row>
    <row r="333" spans="1:40" ht="15" customHeight="1" x14ac:dyDescent="0.25">
      <c r="A333" s="4" t="str">
        <f>EB[[#This Row],[unit]] &amp; "#" &amp; EB[[#This Row],[indic_nrg]] &amp; "#" &amp; EB[[#This Row],[product]] &amp; "#" &amp; EB[[#This Row],[geo]]</f>
        <v>TJ#15_107080#5200#CZ</v>
      </c>
      <c r="B333" s="4" t="str">
        <f>VLOOKUP(EB[[#This Row],[product]],KS_DB[[product]:[KS]],5,FALSE)</f>
        <v>heat</v>
      </c>
      <c r="C333" s="4" t="str">
        <f>VLOOKUP(EB[[#This Row],[product]],KS_DB[[product]:[KS]],6,FALSE)</f>
        <v>heat</v>
      </c>
      <c r="D333" s="4">
        <f>VLOOKUP(EB[[#This Row],[product]],Carriers[],4,FALSE)</f>
        <v>1</v>
      </c>
      <c r="E333" s="4">
        <f>VLOOKUP(EB[[#This Row],[indic_nrg]],Indicators[],4,FALSE)</f>
        <v>0</v>
      </c>
      <c r="F333" s="4">
        <f>IFERROR(VLOOKUP(EB[[#This Row],[Source_carrier]],KS_DB[[product]:[KS]],6,FALSE),0)</f>
        <v>0</v>
      </c>
      <c r="G333" s="4" t="s">
        <v>34</v>
      </c>
      <c r="H333" s="4" t="s">
        <v>725</v>
      </c>
      <c r="I333" s="4" t="s">
        <v>97</v>
      </c>
      <c r="J333" s="4" t="s">
        <v>37</v>
      </c>
      <c r="K333" s="4" t="s">
        <v>726</v>
      </c>
      <c r="L333" s="4" t="s">
        <v>39</v>
      </c>
      <c r="M333" s="4" t="s">
        <v>98</v>
      </c>
      <c r="N333" s="4" t="s">
        <v>41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</row>
    <row r="334" spans="1:40" ht="15" customHeight="1" x14ac:dyDescent="0.25">
      <c r="A334" s="4" t="str">
        <f>EB[[#This Row],[unit]] &amp; "#" &amp; EB[[#This Row],[indic_nrg]] &amp; "#" &amp; EB[[#This Row],[product]] &amp; "#" &amp; EB[[#This Row],[geo]]</f>
        <v>TJ#15_107081#5200#CZ</v>
      </c>
      <c r="B334" s="4" t="str">
        <f>VLOOKUP(EB[[#This Row],[product]],KS_DB[[product]:[KS]],5,FALSE)</f>
        <v>heat</v>
      </c>
      <c r="C334" s="4" t="str">
        <f>VLOOKUP(EB[[#This Row],[product]],KS_DB[[product]:[KS]],6,FALSE)</f>
        <v>heat</v>
      </c>
      <c r="D334" s="4">
        <f>VLOOKUP(EB[[#This Row],[product]],Carriers[],4,FALSE)</f>
        <v>1</v>
      </c>
      <c r="E334" s="4">
        <f>VLOOKUP(EB[[#This Row],[indic_nrg]],Indicators[],4,FALSE)</f>
        <v>0</v>
      </c>
      <c r="F334" s="4">
        <f>IFERROR(VLOOKUP(EB[[#This Row],[Source_carrier]],KS_DB[[product]:[KS]],6,FALSE),0)</f>
        <v>0</v>
      </c>
      <c r="G334" s="4" t="s">
        <v>34</v>
      </c>
      <c r="H334" s="4" t="s">
        <v>727</v>
      </c>
      <c r="I334" s="4" t="s">
        <v>97</v>
      </c>
      <c r="J334" s="4" t="s">
        <v>37</v>
      </c>
      <c r="K334" s="4" t="s">
        <v>728</v>
      </c>
      <c r="L334" s="4" t="s">
        <v>39</v>
      </c>
      <c r="M334" s="4" t="s">
        <v>98</v>
      </c>
      <c r="N334" s="4" t="s">
        <v>41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6</v>
      </c>
      <c r="AJ334" s="4">
        <v>6</v>
      </c>
      <c r="AK334" s="4">
        <v>8</v>
      </c>
      <c r="AL334" s="4">
        <v>6</v>
      </c>
      <c r="AM334" s="4">
        <v>4</v>
      </c>
      <c r="AN334" s="4">
        <v>5</v>
      </c>
    </row>
    <row r="335" spans="1:40" ht="15" customHeight="1" x14ac:dyDescent="0.25">
      <c r="A335" s="4" t="str">
        <f>EB[[#This Row],[unit]] &amp; "#" &amp; EB[[#This Row],[indic_nrg]] &amp; "#" &amp; EB[[#This Row],[product]] &amp; "#" &amp; EB[[#This Row],[geo]]</f>
        <v>TJ#15_107082#5200#CZ</v>
      </c>
      <c r="B335" s="4" t="str">
        <f>VLOOKUP(EB[[#This Row],[product]],KS_DB[[product]:[KS]],5,FALSE)</f>
        <v>heat</v>
      </c>
      <c r="C335" s="4" t="str">
        <f>VLOOKUP(EB[[#This Row],[product]],KS_DB[[product]:[KS]],6,FALSE)</f>
        <v>heat</v>
      </c>
      <c r="D335" s="4">
        <f>VLOOKUP(EB[[#This Row],[product]],Carriers[],4,FALSE)</f>
        <v>1</v>
      </c>
      <c r="E335" s="4">
        <f>VLOOKUP(EB[[#This Row],[indic_nrg]],Indicators[],4,FALSE)</f>
        <v>0</v>
      </c>
      <c r="F335" s="4">
        <f>IFERROR(VLOOKUP(EB[[#This Row],[Source_carrier]],KS_DB[[product]:[KS]],6,FALSE),0)</f>
        <v>0</v>
      </c>
      <c r="G335" s="4" t="s">
        <v>34</v>
      </c>
      <c r="H335" s="4" t="s">
        <v>729</v>
      </c>
      <c r="I335" s="4" t="s">
        <v>97</v>
      </c>
      <c r="J335" s="4" t="s">
        <v>37</v>
      </c>
      <c r="K335" s="4" t="s">
        <v>730</v>
      </c>
      <c r="L335" s="4" t="s">
        <v>39</v>
      </c>
      <c r="M335" s="4" t="s">
        <v>98</v>
      </c>
      <c r="N335" s="4" t="s">
        <v>41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</row>
    <row r="336" spans="1:40" ht="15" customHeight="1" x14ac:dyDescent="0.25">
      <c r="A336" s="4" t="str">
        <f>EB[[#This Row],[unit]] &amp; "#" &amp; EB[[#This Row],[indic_nrg]] &amp; "#" &amp; EB[[#This Row],[product]] &amp; "#" &amp; EB[[#This Row],[geo]]</f>
        <v>TJ#15_107083#5200#CZ</v>
      </c>
      <c r="B336" s="4" t="str">
        <f>VLOOKUP(EB[[#This Row],[product]],KS_DB[[product]:[KS]],5,FALSE)</f>
        <v>heat</v>
      </c>
      <c r="C336" s="4" t="str">
        <f>VLOOKUP(EB[[#This Row],[product]],KS_DB[[product]:[KS]],6,FALSE)</f>
        <v>heat</v>
      </c>
      <c r="D336" s="4">
        <f>VLOOKUP(EB[[#This Row],[product]],Carriers[],4,FALSE)</f>
        <v>1</v>
      </c>
      <c r="E336" s="4">
        <f>VLOOKUP(EB[[#This Row],[indic_nrg]],Indicators[],4,FALSE)</f>
        <v>0</v>
      </c>
      <c r="F336" s="4">
        <f>IFERROR(VLOOKUP(EB[[#This Row],[Source_carrier]],KS_DB[[product]:[KS]],6,FALSE),0)</f>
        <v>0</v>
      </c>
      <c r="G336" s="4" t="s">
        <v>34</v>
      </c>
      <c r="H336" s="4" t="s">
        <v>731</v>
      </c>
      <c r="I336" s="4" t="s">
        <v>97</v>
      </c>
      <c r="J336" s="4" t="s">
        <v>37</v>
      </c>
      <c r="K336" s="4" t="s">
        <v>732</v>
      </c>
      <c r="L336" s="4" t="s">
        <v>39</v>
      </c>
      <c r="M336" s="4" t="s">
        <v>98</v>
      </c>
      <c r="N336" s="4" t="s">
        <v>41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3</v>
      </c>
      <c r="AM336" s="4">
        <v>0</v>
      </c>
      <c r="AN336" s="4">
        <v>1</v>
      </c>
    </row>
    <row r="337" spans="1:40" ht="15" customHeight="1" x14ac:dyDescent="0.25">
      <c r="A337" s="4" t="str">
        <f>EB[[#This Row],[unit]] &amp; "#" &amp; EB[[#This Row],[indic_nrg]] &amp; "#" &amp; EB[[#This Row],[product]] &amp; "#" &amp; EB[[#This Row],[geo]]</f>
        <v>TJ#15_107084#5200#CZ</v>
      </c>
      <c r="B337" s="4" t="str">
        <f>VLOOKUP(EB[[#This Row],[product]],KS_DB[[product]:[KS]],5,FALSE)</f>
        <v>heat</v>
      </c>
      <c r="C337" s="4" t="str">
        <f>VLOOKUP(EB[[#This Row],[product]],KS_DB[[product]:[KS]],6,FALSE)</f>
        <v>heat</v>
      </c>
      <c r="D337" s="4">
        <f>VLOOKUP(EB[[#This Row],[product]],Carriers[],4,FALSE)</f>
        <v>1</v>
      </c>
      <c r="E337" s="4">
        <f>VLOOKUP(EB[[#This Row],[indic_nrg]],Indicators[],4,FALSE)</f>
        <v>0</v>
      </c>
      <c r="F337" s="4">
        <f>IFERROR(VLOOKUP(EB[[#This Row],[Source_carrier]],KS_DB[[product]:[KS]],6,FALSE),0)</f>
        <v>0</v>
      </c>
      <c r="G337" s="4" t="s">
        <v>34</v>
      </c>
      <c r="H337" s="4" t="s">
        <v>733</v>
      </c>
      <c r="I337" s="4" t="s">
        <v>97</v>
      </c>
      <c r="J337" s="4" t="s">
        <v>37</v>
      </c>
      <c r="K337" s="4" t="s">
        <v>734</v>
      </c>
      <c r="L337" s="4" t="s">
        <v>39</v>
      </c>
      <c r="M337" s="4" t="s">
        <v>98</v>
      </c>
      <c r="N337" s="4" t="s">
        <v>41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474</v>
      </c>
      <c r="AF337" s="4">
        <v>540</v>
      </c>
      <c r="AG337" s="4">
        <v>903</v>
      </c>
      <c r="AH337" s="4">
        <v>939</v>
      </c>
      <c r="AI337" s="4">
        <v>0</v>
      </c>
      <c r="AJ337" s="4">
        <v>0</v>
      </c>
      <c r="AK337" s="4">
        <v>0</v>
      </c>
      <c r="AL337" s="4">
        <v>0</v>
      </c>
      <c r="AM337" s="4">
        <v>5</v>
      </c>
      <c r="AN337" s="4">
        <v>0</v>
      </c>
    </row>
    <row r="338" spans="1:40" ht="15" customHeight="1" x14ac:dyDescent="0.25">
      <c r="A338" s="4" t="str">
        <f>EB[[#This Row],[unit]] &amp; "#" &amp; EB[[#This Row],[indic_nrg]] &amp; "#" &amp; EB[[#This Row],[product]] &amp; "#" &amp; EB[[#This Row],[geo]]</f>
        <v>TJ#15_107085#5200#CZ</v>
      </c>
      <c r="B338" s="4" t="str">
        <f>VLOOKUP(EB[[#This Row],[product]],KS_DB[[product]:[KS]],5,FALSE)</f>
        <v>heat</v>
      </c>
      <c r="C338" s="4" t="str">
        <f>VLOOKUP(EB[[#This Row],[product]],KS_DB[[product]:[KS]],6,FALSE)</f>
        <v>heat</v>
      </c>
      <c r="D338" s="4">
        <f>VLOOKUP(EB[[#This Row],[product]],Carriers[],4,FALSE)</f>
        <v>1</v>
      </c>
      <c r="E338" s="4">
        <f>VLOOKUP(EB[[#This Row],[indic_nrg]],Indicators[],4,FALSE)</f>
        <v>0</v>
      </c>
      <c r="F338" s="4">
        <f>IFERROR(VLOOKUP(EB[[#This Row],[Source_carrier]],KS_DB[[product]:[KS]],6,FALSE),0)</f>
        <v>0</v>
      </c>
      <c r="G338" s="4" t="s">
        <v>34</v>
      </c>
      <c r="H338" s="4" t="s">
        <v>735</v>
      </c>
      <c r="I338" s="4" t="s">
        <v>97</v>
      </c>
      <c r="J338" s="4" t="s">
        <v>37</v>
      </c>
      <c r="K338" s="4" t="s">
        <v>736</v>
      </c>
      <c r="L338" s="4" t="s">
        <v>39</v>
      </c>
      <c r="M338" s="4" t="s">
        <v>98</v>
      </c>
      <c r="N338" s="4" t="s">
        <v>41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5</v>
      </c>
      <c r="AD338" s="4">
        <v>20</v>
      </c>
      <c r="AE338" s="4">
        <v>20</v>
      </c>
      <c r="AF338" s="4">
        <v>19</v>
      </c>
      <c r="AG338" s="4">
        <v>5</v>
      </c>
      <c r="AH338" s="4">
        <v>0</v>
      </c>
      <c r="AI338" s="4">
        <v>89</v>
      </c>
      <c r="AJ338" s="4">
        <v>124</v>
      </c>
      <c r="AK338" s="4">
        <v>134</v>
      </c>
      <c r="AL338" s="4">
        <v>204</v>
      </c>
      <c r="AM338" s="4">
        <v>216</v>
      </c>
      <c r="AN338" s="4">
        <v>163</v>
      </c>
    </row>
    <row r="339" spans="1:40" ht="15" customHeight="1" x14ac:dyDescent="0.25">
      <c r="A339" s="4" t="str">
        <f>EB[[#This Row],[unit]] &amp; "#" &amp; EB[[#This Row],[indic_nrg]] &amp; "#" &amp; EB[[#This Row],[product]] &amp; "#" &amp; EB[[#This Row],[geo]]</f>
        <v>TJ#15_107086#5200#CZ</v>
      </c>
      <c r="B339" s="4" t="str">
        <f>VLOOKUP(EB[[#This Row],[product]],KS_DB[[product]:[KS]],5,FALSE)</f>
        <v>heat</v>
      </c>
      <c r="C339" s="4" t="str">
        <f>VLOOKUP(EB[[#This Row],[product]],KS_DB[[product]:[KS]],6,FALSE)</f>
        <v>heat</v>
      </c>
      <c r="D339" s="4">
        <f>VLOOKUP(EB[[#This Row],[product]],Carriers[],4,FALSE)</f>
        <v>1</v>
      </c>
      <c r="E339" s="4">
        <f>VLOOKUP(EB[[#This Row],[indic_nrg]],Indicators[],4,FALSE)</f>
        <v>0</v>
      </c>
      <c r="F339" s="4">
        <f>IFERROR(VLOOKUP(EB[[#This Row],[Source_carrier]],KS_DB[[product]:[KS]],6,FALSE),0)</f>
        <v>0</v>
      </c>
      <c r="G339" s="4" t="s">
        <v>34</v>
      </c>
      <c r="H339" s="4" t="s">
        <v>737</v>
      </c>
      <c r="I339" s="4" t="s">
        <v>97</v>
      </c>
      <c r="J339" s="4" t="s">
        <v>37</v>
      </c>
      <c r="K339" s="4" t="s">
        <v>738</v>
      </c>
      <c r="L339" s="4" t="s">
        <v>39</v>
      </c>
      <c r="M339" s="4" t="s">
        <v>98</v>
      </c>
      <c r="N339" s="4" t="s">
        <v>41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292</v>
      </c>
      <c r="AE339" s="4">
        <v>183</v>
      </c>
      <c r="AF339" s="4">
        <v>152</v>
      </c>
      <c r="AG339" s="4">
        <v>198</v>
      </c>
      <c r="AH339" s="4">
        <v>215</v>
      </c>
      <c r="AI339" s="4">
        <v>378</v>
      </c>
      <c r="AJ339" s="4">
        <v>398</v>
      </c>
      <c r="AK339" s="4">
        <v>393</v>
      </c>
      <c r="AL339" s="4">
        <v>390</v>
      </c>
      <c r="AM339" s="4">
        <v>351</v>
      </c>
      <c r="AN339" s="4">
        <v>273</v>
      </c>
    </row>
    <row r="340" spans="1:40" ht="15" customHeight="1" x14ac:dyDescent="0.25">
      <c r="A340" s="4" t="str">
        <f>EB[[#This Row],[unit]] &amp; "#" &amp; EB[[#This Row],[indic_nrg]] &amp; "#" &amp; EB[[#This Row],[product]] &amp; "#" &amp; EB[[#This Row],[geo]]</f>
        <v>TJ#15_107087#5200#CZ</v>
      </c>
      <c r="B340" s="4" t="str">
        <f>VLOOKUP(EB[[#This Row],[product]],KS_DB[[product]:[KS]],5,FALSE)</f>
        <v>heat</v>
      </c>
      <c r="C340" s="4" t="str">
        <f>VLOOKUP(EB[[#This Row],[product]],KS_DB[[product]:[KS]],6,FALSE)</f>
        <v>heat</v>
      </c>
      <c r="D340" s="4">
        <f>VLOOKUP(EB[[#This Row],[product]],Carriers[],4,FALSE)</f>
        <v>1</v>
      </c>
      <c r="E340" s="4">
        <f>VLOOKUP(EB[[#This Row],[indic_nrg]],Indicators[],4,FALSE)</f>
        <v>0</v>
      </c>
      <c r="F340" s="4">
        <f>IFERROR(VLOOKUP(EB[[#This Row],[Source_carrier]],KS_DB[[product]:[KS]],6,FALSE),0)</f>
        <v>0</v>
      </c>
      <c r="G340" s="4" t="s">
        <v>34</v>
      </c>
      <c r="H340" s="4" t="s">
        <v>739</v>
      </c>
      <c r="I340" s="4" t="s">
        <v>97</v>
      </c>
      <c r="J340" s="4" t="s">
        <v>37</v>
      </c>
      <c r="K340" s="4" t="s">
        <v>740</v>
      </c>
      <c r="L340" s="4" t="s">
        <v>39</v>
      </c>
      <c r="M340" s="4" t="s">
        <v>98</v>
      </c>
      <c r="N340" s="4" t="s">
        <v>41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58</v>
      </c>
      <c r="AJ340" s="4">
        <v>73</v>
      </c>
      <c r="AK340" s="4">
        <v>93</v>
      </c>
      <c r="AL340" s="4">
        <v>119</v>
      </c>
      <c r="AM340" s="4">
        <v>99</v>
      </c>
      <c r="AN340" s="4">
        <v>151</v>
      </c>
    </row>
    <row r="341" spans="1:40" ht="15" customHeight="1" x14ac:dyDescent="0.25">
      <c r="A341" s="4" t="str">
        <f>EB[[#This Row],[unit]] &amp; "#" &amp; EB[[#This Row],[indic_nrg]] &amp; "#" &amp; EB[[#This Row],[product]] &amp; "#" &amp; EB[[#This Row],[geo]]</f>
        <v>TJ#15_107088#5200#CZ</v>
      </c>
      <c r="B341" s="4" t="str">
        <f>VLOOKUP(EB[[#This Row],[product]],KS_DB[[product]:[KS]],5,FALSE)</f>
        <v>heat</v>
      </c>
      <c r="C341" s="4" t="str">
        <f>VLOOKUP(EB[[#This Row],[product]],KS_DB[[product]:[KS]],6,FALSE)</f>
        <v>heat</v>
      </c>
      <c r="D341" s="4">
        <f>VLOOKUP(EB[[#This Row],[product]],Carriers[],4,FALSE)</f>
        <v>1</v>
      </c>
      <c r="E341" s="4">
        <f>VLOOKUP(EB[[#This Row],[indic_nrg]],Indicators[],4,FALSE)</f>
        <v>0</v>
      </c>
      <c r="F341" s="4">
        <f>IFERROR(VLOOKUP(EB[[#This Row],[Source_carrier]],KS_DB[[product]:[KS]],6,FALSE),0)</f>
        <v>0</v>
      </c>
      <c r="G341" s="4" t="s">
        <v>34</v>
      </c>
      <c r="H341" s="4" t="s">
        <v>741</v>
      </c>
      <c r="I341" s="4" t="s">
        <v>97</v>
      </c>
      <c r="J341" s="4" t="s">
        <v>37</v>
      </c>
      <c r="K341" s="4" t="s">
        <v>742</v>
      </c>
      <c r="L341" s="4" t="s">
        <v>39</v>
      </c>
      <c r="M341" s="4" t="s">
        <v>98</v>
      </c>
      <c r="N341" s="4" t="s">
        <v>41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20</v>
      </c>
      <c r="AM341" s="4">
        <v>53</v>
      </c>
      <c r="AN341" s="4">
        <v>90</v>
      </c>
    </row>
    <row r="342" spans="1:40" ht="15" customHeight="1" x14ac:dyDescent="0.25">
      <c r="A342" s="4" t="str">
        <f>EB[[#This Row],[unit]] &amp; "#" &amp; EB[[#This Row],[indic_nrg]] &amp; "#" &amp; EB[[#This Row],[product]] &amp; "#" &amp; EB[[#This Row],[geo]]</f>
        <v>TJ#15_107089#5200#CZ</v>
      </c>
      <c r="B342" s="4" t="str">
        <f>VLOOKUP(EB[[#This Row],[product]],KS_DB[[product]:[KS]],5,FALSE)</f>
        <v>heat</v>
      </c>
      <c r="C342" s="4" t="str">
        <f>VLOOKUP(EB[[#This Row],[product]],KS_DB[[product]:[KS]],6,FALSE)</f>
        <v>heat</v>
      </c>
      <c r="D342" s="4">
        <f>VLOOKUP(EB[[#This Row],[product]],Carriers[],4,FALSE)</f>
        <v>1</v>
      </c>
      <c r="E342" s="4">
        <f>VLOOKUP(EB[[#This Row],[indic_nrg]],Indicators[],4,FALSE)</f>
        <v>0</v>
      </c>
      <c r="F342" s="4">
        <f>IFERROR(VLOOKUP(EB[[#This Row],[Source_carrier]],KS_DB[[product]:[KS]],6,FALSE),0)</f>
        <v>0</v>
      </c>
      <c r="G342" s="4" t="s">
        <v>34</v>
      </c>
      <c r="H342" s="4" t="s">
        <v>743</v>
      </c>
      <c r="I342" s="4" t="s">
        <v>97</v>
      </c>
      <c r="J342" s="4" t="s">
        <v>37</v>
      </c>
      <c r="K342" s="4" t="s">
        <v>744</v>
      </c>
      <c r="L342" s="4" t="s">
        <v>39</v>
      </c>
      <c r="M342" s="4" t="s">
        <v>98</v>
      </c>
      <c r="N342" s="4" t="s">
        <v>41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1115</v>
      </c>
      <c r="AJ342" s="4">
        <v>1079</v>
      </c>
      <c r="AK342" s="4">
        <v>1184</v>
      </c>
      <c r="AL342" s="4">
        <v>1092</v>
      </c>
      <c r="AM342" s="4">
        <v>1166</v>
      </c>
      <c r="AN342" s="4">
        <v>1190</v>
      </c>
    </row>
    <row r="343" spans="1:40" ht="15" customHeight="1" x14ac:dyDescent="0.25">
      <c r="A343" s="4" t="str">
        <f>EB[[#This Row],[unit]] &amp; "#" &amp; EB[[#This Row],[indic_nrg]] &amp; "#" &amp; EB[[#This Row],[product]] &amp; "#" &amp; EB[[#This Row],[geo]]</f>
        <v>TJ#16_107130#6000#CZ</v>
      </c>
      <c r="B343" s="4" t="str">
        <f>VLOOKUP(EB[[#This Row],[product]],KS_DB[[product]:[KS]],5,FALSE)</f>
        <v>electricity</v>
      </c>
      <c r="C343" s="4" t="str">
        <f>VLOOKUP(EB[[#This Row],[product]],KS_DB[[product]:[KS]],6,FALSE)</f>
        <v>electricity</v>
      </c>
      <c r="D343" s="4">
        <f>VLOOKUP(EB[[#This Row],[product]],Carriers[],4,FALSE)</f>
        <v>1</v>
      </c>
      <c r="E343" s="4">
        <f>VLOOKUP(EB[[#This Row],[indic_nrg]],Indicators[],4,FALSE)</f>
        <v>0</v>
      </c>
      <c r="F343" s="4">
        <f>IFERROR(VLOOKUP(EB[[#This Row],[Source_carrier]],KS_DB[[product]:[KS]],6,FALSE),0)</f>
        <v>0</v>
      </c>
      <c r="G343" s="4" t="s">
        <v>34</v>
      </c>
      <c r="H343" s="4" t="s">
        <v>209</v>
      </c>
      <c r="I343" s="4" t="s">
        <v>127</v>
      </c>
      <c r="J343" s="4" t="s">
        <v>37</v>
      </c>
      <c r="K343" s="4" t="s">
        <v>210</v>
      </c>
      <c r="L343" s="4" t="s">
        <v>39</v>
      </c>
      <c r="M343" s="4" t="s">
        <v>128</v>
      </c>
      <c r="N343" s="4" t="s">
        <v>41</v>
      </c>
      <c r="O343" s="4">
        <v>42361</v>
      </c>
      <c r="P343" s="4">
        <v>40961</v>
      </c>
      <c r="Q343" s="4">
        <v>41357</v>
      </c>
      <c r="R343" s="4">
        <v>42631</v>
      </c>
      <c r="S343" s="4">
        <v>43736</v>
      </c>
      <c r="T343" s="4">
        <v>41162</v>
      </c>
      <c r="U343" s="4">
        <v>43376</v>
      </c>
      <c r="V343" s="4">
        <v>42192</v>
      </c>
      <c r="W343" s="4">
        <v>44467</v>
      </c>
      <c r="X343" s="4">
        <v>45090</v>
      </c>
      <c r="Y343" s="4">
        <v>45752</v>
      </c>
      <c r="Z343" s="4">
        <v>49601</v>
      </c>
      <c r="AA343" s="4">
        <v>63299</v>
      </c>
      <c r="AB343" s="4">
        <v>87714</v>
      </c>
      <c r="AC343" s="4">
        <v>89338</v>
      </c>
      <c r="AD343" s="4">
        <v>83718</v>
      </c>
      <c r="AE343" s="4">
        <v>88196</v>
      </c>
      <c r="AF343" s="4">
        <v>88646</v>
      </c>
      <c r="AG343" s="4">
        <v>90054</v>
      </c>
      <c r="AH343" s="4">
        <v>92394</v>
      </c>
      <c r="AI343" s="4">
        <v>94846</v>
      </c>
      <c r="AJ343" s="4">
        <v>95767</v>
      </c>
      <c r="AK343" s="4">
        <v>102971</v>
      </c>
      <c r="AL343" s="4">
        <v>104404</v>
      </c>
      <c r="AM343" s="4">
        <v>103079</v>
      </c>
      <c r="AN343" s="4">
        <v>91206</v>
      </c>
    </row>
    <row r="344" spans="1:40" ht="15" customHeight="1" x14ac:dyDescent="0.25">
      <c r="A344" s="4" t="str">
        <f>EB[[#This Row],[unit]] &amp; "#" &amp; EB[[#This Row],[indic_nrg]] &amp; "#" &amp; EB[[#This Row],[product]] &amp; "#" &amp; EB[[#This Row],[geo]]</f>
        <v>TJ#16_107131#6000#CZ</v>
      </c>
      <c r="B344" s="4" t="str">
        <f>VLOOKUP(EB[[#This Row],[product]],KS_DB[[product]:[KS]],5,FALSE)</f>
        <v>electricity</v>
      </c>
      <c r="C344" s="4" t="str">
        <f>VLOOKUP(EB[[#This Row],[product]],KS_DB[[product]:[KS]],6,FALSE)</f>
        <v>electricity</v>
      </c>
      <c r="D344" s="4">
        <f>VLOOKUP(EB[[#This Row],[product]],Carriers[],4,FALSE)</f>
        <v>1</v>
      </c>
      <c r="E344" s="4">
        <f>VLOOKUP(EB[[#This Row],[indic_nrg]],Indicators[],4,FALSE)</f>
        <v>0</v>
      </c>
      <c r="F344" s="4">
        <f>IFERROR(VLOOKUP(EB[[#This Row],[Source_carrier]],KS_DB[[product]:[KS]],6,FALSE),0)</f>
        <v>0</v>
      </c>
      <c r="G344" s="4" t="s">
        <v>34</v>
      </c>
      <c r="H344" s="4" t="s">
        <v>211</v>
      </c>
      <c r="I344" s="4" t="s">
        <v>127</v>
      </c>
      <c r="J344" s="4" t="s">
        <v>37</v>
      </c>
      <c r="K344" s="4" t="s">
        <v>212</v>
      </c>
      <c r="L344" s="4" t="s">
        <v>39</v>
      </c>
      <c r="M344" s="4" t="s">
        <v>128</v>
      </c>
      <c r="N344" s="4" t="s">
        <v>41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</row>
    <row r="345" spans="1:40" ht="15" customHeight="1" x14ac:dyDescent="0.25">
      <c r="A345" s="4" t="str">
        <f>EB[[#This Row],[unit]] &amp; "#" &amp; EB[[#This Row],[indic_nrg]] &amp; "#" &amp; EB[[#This Row],[product]] &amp; "#" &amp; EB[[#This Row],[geo]]</f>
        <v>TJ#16_107132#6000#CZ</v>
      </c>
      <c r="B345" s="4" t="str">
        <f>VLOOKUP(EB[[#This Row],[product]],KS_DB[[product]:[KS]],5,FALSE)</f>
        <v>electricity</v>
      </c>
      <c r="C345" s="4" t="str">
        <f>VLOOKUP(EB[[#This Row],[product]],KS_DB[[product]:[KS]],6,FALSE)</f>
        <v>electricity</v>
      </c>
      <c r="D345" s="4">
        <f>VLOOKUP(EB[[#This Row],[product]],Carriers[],4,FALSE)</f>
        <v>1</v>
      </c>
      <c r="E345" s="4">
        <f>VLOOKUP(EB[[#This Row],[indic_nrg]],Indicators[],4,FALSE)</f>
        <v>0</v>
      </c>
      <c r="F345" s="4">
        <f>IFERROR(VLOOKUP(EB[[#This Row],[Source_carrier]],KS_DB[[product]:[KS]],6,FALSE),0)</f>
        <v>0</v>
      </c>
      <c r="G345" s="4" t="s">
        <v>34</v>
      </c>
      <c r="H345" s="4" t="s">
        <v>213</v>
      </c>
      <c r="I345" s="4" t="s">
        <v>127</v>
      </c>
      <c r="J345" s="4" t="s">
        <v>37</v>
      </c>
      <c r="K345" s="4" t="s">
        <v>214</v>
      </c>
      <c r="L345" s="4" t="s">
        <v>39</v>
      </c>
      <c r="M345" s="4" t="s">
        <v>128</v>
      </c>
      <c r="N345" s="4" t="s">
        <v>41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</row>
    <row r="346" spans="1:40" ht="15" customHeight="1" x14ac:dyDescent="0.25">
      <c r="A346" s="4" t="str">
        <f>EB[[#This Row],[unit]] &amp; "#" &amp; EB[[#This Row],[indic_nrg]] &amp; "#" &amp; EB[[#This Row],[product]] &amp; "#" &amp; EB[[#This Row],[geo]]</f>
        <v>TJ#16_107133#6000#CZ</v>
      </c>
      <c r="B346" s="4" t="str">
        <f>VLOOKUP(EB[[#This Row],[product]],KS_DB[[product]:[KS]],5,FALSE)</f>
        <v>electricity</v>
      </c>
      <c r="C346" s="4" t="str">
        <f>VLOOKUP(EB[[#This Row],[product]],KS_DB[[product]:[KS]],6,FALSE)</f>
        <v>electricity</v>
      </c>
      <c r="D346" s="4">
        <f>VLOOKUP(EB[[#This Row],[product]],Carriers[],4,FALSE)</f>
        <v>1</v>
      </c>
      <c r="E346" s="4">
        <f>VLOOKUP(EB[[#This Row],[indic_nrg]],Indicators[],4,FALSE)</f>
        <v>0</v>
      </c>
      <c r="F346" s="4">
        <f>IFERROR(VLOOKUP(EB[[#This Row],[Source_carrier]],KS_DB[[product]:[KS]],6,FALSE),0)</f>
        <v>0</v>
      </c>
      <c r="G346" s="4" t="s">
        <v>34</v>
      </c>
      <c r="H346" s="4" t="s">
        <v>215</v>
      </c>
      <c r="I346" s="4" t="s">
        <v>127</v>
      </c>
      <c r="J346" s="4" t="s">
        <v>37</v>
      </c>
      <c r="K346" s="4" t="s">
        <v>216</v>
      </c>
      <c r="L346" s="4" t="s">
        <v>39</v>
      </c>
      <c r="M346" s="4" t="s">
        <v>128</v>
      </c>
      <c r="N346" s="4" t="s">
        <v>41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</row>
    <row r="347" spans="1:40" ht="15" customHeight="1" x14ac:dyDescent="0.25">
      <c r="A347" s="4" t="str">
        <f>EB[[#This Row],[unit]] &amp; "#" &amp; EB[[#This Row],[indic_nrg]] &amp; "#" &amp; EB[[#This Row],[product]] &amp; "#" &amp; EB[[#This Row],[geo]]</f>
        <v>TJ#16_107134#6000#CZ</v>
      </c>
      <c r="B347" s="4" t="str">
        <f>VLOOKUP(EB[[#This Row],[product]],KS_DB[[product]:[KS]],5,FALSE)</f>
        <v>electricity</v>
      </c>
      <c r="C347" s="4" t="str">
        <f>VLOOKUP(EB[[#This Row],[product]],KS_DB[[product]:[KS]],6,FALSE)</f>
        <v>electricity</v>
      </c>
      <c r="D347" s="4">
        <f>VLOOKUP(EB[[#This Row],[product]],Carriers[],4,FALSE)</f>
        <v>1</v>
      </c>
      <c r="E347" s="4">
        <f>VLOOKUP(EB[[#This Row],[indic_nrg]],Indicators[],4,FALSE)</f>
        <v>0</v>
      </c>
      <c r="F347" s="4">
        <f>IFERROR(VLOOKUP(EB[[#This Row],[Source_carrier]],KS_DB[[product]:[KS]],6,FALSE),0)</f>
        <v>0</v>
      </c>
      <c r="G347" s="4" t="s">
        <v>34</v>
      </c>
      <c r="H347" s="4" t="s">
        <v>217</v>
      </c>
      <c r="I347" s="4" t="s">
        <v>127</v>
      </c>
      <c r="J347" s="4" t="s">
        <v>37</v>
      </c>
      <c r="K347" s="4" t="s">
        <v>218</v>
      </c>
      <c r="L347" s="4" t="s">
        <v>39</v>
      </c>
      <c r="M347" s="4" t="s">
        <v>128</v>
      </c>
      <c r="N347" s="4" t="s">
        <v>41</v>
      </c>
      <c r="O347" s="4">
        <v>5015</v>
      </c>
      <c r="P347" s="4">
        <v>4381</v>
      </c>
      <c r="Q347" s="4">
        <v>5472</v>
      </c>
      <c r="R347" s="4">
        <v>5350</v>
      </c>
      <c r="S347" s="4">
        <v>5951</v>
      </c>
      <c r="T347" s="4">
        <v>7632</v>
      </c>
      <c r="U347" s="4">
        <v>8172</v>
      </c>
      <c r="V347" s="4">
        <v>6779</v>
      </c>
      <c r="W347" s="4">
        <v>6044</v>
      </c>
      <c r="X347" s="4">
        <v>6509</v>
      </c>
      <c r="Y347" s="4">
        <v>6876</v>
      </c>
      <c r="Z347" s="4">
        <v>6869</v>
      </c>
      <c r="AA347" s="4">
        <v>8258</v>
      </c>
      <c r="AB347" s="4">
        <v>5090</v>
      </c>
      <c r="AC347" s="4">
        <v>7524</v>
      </c>
      <c r="AD347" s="4">
        <v>8878</v>
      </c>
      <c r="AE347" s="4">
        <v>10033</v>
      </c>
      <c r="AF347" s="4">
        <v>7016</v>
      </c>
      <c r="AG347" s="4">
        <v>6520</v>
      </c>
      <c r="AH347" s="4">
        <v>8647</v>
      </c>
      <c r="AI347" s="4">
        <v>9655</v>
      </c>
      <c r="AJ347" s="4">
        <v>7744</v>
      </c>
      <c r="AK347" s="4">
        <v>8345</v>
      </c>
      <c r="AL347" s="4">
        <v>10760</v>
      </c>
      <c r="AM347" s="4">
        <v>8575</v>
      </c>
      <c r="AN347" s="4">
        <v>8917</v>
      </c>
    </row>
    <row r="348" spans="1:40" ht="15" customHeight="1" x14ac:dyDescent="0.25">
      <c r="A348" s="4" t="str">
        <f>EB[[#This Row],[unit]] &amp; "#" &amp; EB[[#This Row],[indic_nrg]] &amp; "#" &amp; EB[[#This Row],[product]] &amp; "#" &amp; EB[[#This Row],[geo]]</f>
        <v>TJ#16_107135#6000#CZ</v>
      </c>
      <c r="B348" s="4" t="str">
        <f>VLOOKUP(EB[[#This Row],[product]],KS_DB[[product]:[KS]],5,FALSE)</f>
        <v>electricity</v>
      </c>
      <c r="C348" s="4" t="str">
        <f>VLOOKUP(EB[[#This Row],[product]],KS_DB[[product]:[KS]],6,FALSE)</f>
        <v>electricity</v>
      </c>
      <c r="D348" s="4">
        <f>VLOOKUP(EB[[#This Row],[product]],Carriers[],4,FALSE)</f>
        <v>1</v>
      </c>
      <c r="E348" s="4">
        <f>VLOOKUP(EB[[#This Row],[indic_nrg]],Indicators[],4,FALSE)</f>
        <v>0</v>
      </c>
      <c r="F348" s="4">
        <f>IFERROR(VLOOKUP(EB[[#This Row],[Source_carrier]],KS_DB[[product]:[KS]],6,FALSE),0)</f>
        <v>0</v>
      </c>
      <c r="G348" s="4" t="s">
        <v>34</v>
      </c>
      <c r="H348" s="4" t="s">
        <v>219</v>
      </c>
      <c r="I348" s="4" t="s">
        <v>127</v>
      </c>
      <c r="J348" s="4" t="s">
        <v>37</v>
      </c>
      <c r="K348" s="4" t="s">
        <v>220</v>
      </c>
      <c r="L348" s="4" t="s">
        <v>39</v>
      </c>
      <c r="M348" s="4" t="s">
        <v>128</v>
      </c>
      <c r="N348" s="4" t="s">
        <v>41</v>
      </c>
      <c r="O348" s="4">
        <v>173</v>
      </c>
      <c r="P348" s="4">
        <v>328</v>
      </c>
      <c r="Q348" s="4">
        <v>382</v>
      </c>
      <c r="R348" s="4">
        <v>360</v>
      </c>
      <c r="S348" s="4">
        <v>403</v>
      </c>
      <c r="T348" s="4">
        <v>511</v>
      </c>
      <c r="U348" s="4">
        <v>439</v>
      </c>
      <c r="V348" s="4">
        <v>648</v>
      </c>
      <c r="W348" s="4">
        <v>706</v>
      </c>
      <c r="X348" s="4">
        <v>1429</v>
      </c>
      <c r="Y348" s="4">
        <v>1411</v>
      </c>
      <c r="Z348" s="4">
        <v>1980</v>
      </c>
      <c r="AA348" s="4">
        <v>1944</v>
      </c>
      <c r="AB348" s="4">
        <v>1332</v>
      </c>
      <c r="AC348" s="4">
        <v>1660</v>
      </c>
      <c r="AD348" s="4">
        <v>1973</v>
      </c>
      <c r="AE348" s="4">
        <v>1642</v>
      </c>
      <c r="AF348" s="4">
        <v>2030</v>
      </c>
      <c r="AG348" s="4">
        <v>1994</v>
      </c>
      <c r="AH348" s="4">
        <v>2045</v>
      </c>
      <c r="AI348" s="4">
        <v>2462</v>
      </c>
      <c r="AJ348" s="4">
        <v>1800</v>
      </c>
      <c r="AK348" s="4">
        <v>1872</v>
      </c>
      <c r="AL348" s="4">
        <v>2228</v>
      </c>
      <c r="AM348" s="4">
        <v>2023</v>
      </c>
      <c r="AN348" s="4">
        <v>2020</v>
      </c>
    </row>
    <row r="349" spans="1:40" ht="15" customHeight="1" x14ac:dyDescent="0.25">
      <c r="A349" s="4" t="str">
        <f>EB[[#This Row],[unit]] &amp; "#" &amp; EB[[#This Row],[indic_nrg]] &amp; "#" &amp; EB[[#This Row],[product]] &amp; "#" &amp; EB[[#This Row],[geo]]</f>
        <v>TJ#16_107136#6000#CZ</v>
      </c>
      <c r="B349" s="4" t="str">
        <f>VLOOKUP(EB[[#This Row],[product]],KS_DB[[product]:[KS]],5,FALSE)</f>
        <v>electricity</v>
      </c>
      <c r="C349" s="4" t="str">
        <f>VLOOKUP(EB[[#This Row],[product]],KS_DB[[product]:[KS]],6,FALSE)</f>
        <v>electricity</v>
      </c>
      <c r="D349" s="4">
        <f>VLOOKUP(EB[[#This Row],[product]],Carriers[],4,FALSE)</f>
        <v>1</v>
      </c>
      <c r="E349" s="4">
        <f>VLOOKUP(EB[[#This Row],[indic_nrg]],Indicators[],4,FALSE)</f>
        <v>0</v>
      </c>
      <c r="F349" s="4">
        <f>IFERROR(VLOOKUP(EB[[#This Row],[Source_carrier]],KS_DB[[product]:[KS]],6,FALSE),0)</f>
        <v>0</v>
      </c>
      <c r="G349" s="4" t="s">
        <v>34</v>
      </c>
      <c r="H349" s="4" t="s">
        <v>221</v>
      </c>
      <c r="I349" s="4" t="s">
        <v>127</v>
      </c>
      <c r="J349" s="4" t="s">
        <v>37</v>
      </c>
      <c r="K349" s="4" t="s">
        <v>222</v>
      </c>
      <c r="L349" s="4" t="s">
        <v>39</v>
      </c>
      <c r="M349" s="4" t="s">
        <v>128</v>
      </c>
      <c r="N349" s="4" t="s">
        <v>41</v>
      </c>
      <c r="O349" s="4">
        <v>1037</v>
      </c>
      <c r="P349" s="4">
        <v>828</v>
      </c>
      <c r="Q349" s="4">
        <v>850</v>
      </c>
      <c r="R349" s="4">
        <v>817</v>
      </c>
      <c r="S349" s="4">
        <v>1138</v>
      </c>
      <c r="T349" s="4">
        <v>979</v>
      </c>
      <c r="U349" s="4">
        <v>1562</v>
      </c>
      <c r="V349" s="4">
        <v>1372</v>
      </c>
      <c r="W349" s="4">
        <v>1757</v>
      </c>
      <c r="X349" s="4">
        <v>1926</v>
      </c>
      <c r="Y349" s="4">
        <v>1998</v>
      </c>
      <c r="Z349" s="4">
        <v>1487</v>
      </c>
      <c r="AA349" s="4">
        <v>1271</v>
      </c>
      <c r="AB349" s="4">
        <v>1480</v>
      </c>
      <c r="AC349" s="4">
        <v>1955</v>
      </c>
      <c r="AD349" s="4">
        <v>2329</v>
      </c>
      <c r="AE349" s="4">
        <v>2545</v>
      </c>
      <c r="AF349" s="4">
        <v>1562</v>
      </c>
      <c r="AG349" s="4">
        <v>1267</v>
      </c>
      <c r="AH349" s="4">
        <v>1991</v>
      </c>
      <c r="AI349" s="4">
        <v>2128</v>
      </c>
      <c r="AJ349" s="4">
        <v>2524</v>
      </c>
      <c r="AK349" s="4">
        <v>2632</v>
      </c>
      <c r="AL349" s="4">
        <v>3254</v>
      </c>
      <c r="AM349" s="4">
        <v>3726</v>
      </c>
      <c r="AN349" s="4">
        <v>4532</v>
      </c>
    </row>
    <row r="350" spans="1:40" ht="15" customHeight="1" x14ac:dyDescent="0.25">
      <c r="A350" s="4" t="str">
        <f>EB[[#This Row],[unit]] &amp; "#" &amp; EB[[#This Row],[indic_nrg]] &amp; "#" &amp; EB[[#This Row],[product]] &amp; "#" &amp; EB[[#This Row],[geo]]</f>
        <v>TJ#16_107137#6000#CZ</v>
      </c>
      <c r="B350" s="4" t="str">
        <f>VLOOKUP(EB[[#This Row],[product]],KS_DB[[product]:[KS]],5,FALSE)</f>
        <v>electricity</v>
      </c>
      <c r="C350" s="4" t="str">
        <f>VLOOKUP(EB[[#This Row],[product]],KS_DB[[product]:[KS]],6,FALSE)</f>
        <v>electricity</v>
      </c>
      <c r="D350" s="4">
        <f>VLOOKUP(EB[[#This Row],[product]],Carriers[],4,FALSE)</f>
        <v>1</v>
      </c>
      <c r="E350" s="4">
        <f>VLOOKUP(EB[[#This Row],[indic_nrg]],Indicators[],4,FALSE)</f>
        <v>0</v>
      </c>
      <c r="F350" s="4">
        <f>IFERROR(VLOOKUP(EB[[#This Row],[Source_carrier]],KS_DB[[product]:[KS]],6,FALSE),0)</f>
        <v>0</v>
      </c>
      <c r="G350" s="4" t="s">
        <v>34</v>
      </c>
      <c r="H350" s="4" t="s">
        <v>223</v>
      </c>
      <c r="I350" s="4" t="s">
        <v>127</v>
      </c>
      <c r="J350" s="4" t="s">
        <v>37</v>
      </c>
      <c r="K350" s="4" t="s">
        <v>224</v>
      </c>
      <c r="L350" s="4" t="s">
        <v>39</v>
      </c>
      <c r="M350" s="4" t="s">
        <v>128</v>
      </c>
      <c r="N350" s="4" t="s">
        <v>41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</row>
    <row r="351" spans="1:40" ht="15" customHeight="1" x14ac:dyDescent="0.25">
      <c r="A351" s="4" t="str">
        <f>EB[[#This Row],[unit]] &amp; "#" &amp; EB[[#This Row],[indic_nrg]] &amp; "#" &amp; EB[[#This Row],[product]] &amp; "#" &amp; EB[[#This Row],[geo]]</f>
        <v>TJ#16_107138#6000#CZ</v>
      </c>
      <c r="B351" s="4" t="str">
        <f>VLOOKUP(EB[[#This Row],[product]],KS_DB[[product]:[KS]],5,FALSE)</f>
        <v>electricity</v>
      </c>
      <c r="C351" s="4" t="str">
        <f>VLOOKUP(EB[[#This Row],[product]],KS_DB[[product]:[KS]],6,FALSE)</f>
        <v>electricity</v>
      </c>
      <c r="D351" s="4">
        <f>VLOOKUP(EB[[#This Row],[product]],Carriers[],4,FALSE)</f>
        <v>1</v>
      </c>
      <c r="E351" s="4">
        <f>VLOOKUP(EB[[#This Row],[indic_nrg]],Indicators[],4,FALSE)</f>
        <v>0</v>
      </c>
      <c r="F351" s="4">
        <f>IFERROR(VLOOKUP(EB[[#This Row],[Source_carrier]],KS_DB[[product]:[KS]],6,FALSE),0)</f>
        <v>0</v>
      </c>
      <c r="G351" s="4" t="s">
        <v>34</v>
      </c>
      <c r="H351" s="4" t="s">
        <v>225</v>
      </c>
      <c r="I351" s="4" t="s">
        <v>127</v>
      </c>
      <c r="J351" s="4" t="s">
        <v>37</v>
      </c>
      <c r="K351" s="4" t="s">
        <v>226</v>
      </c>
      <c r="L351" s="4" t="s">
        <v>39</v>
      </c>
      <c r="M351" s="4" t="s">
        <v>128</v>
      </c>
      <c r="N351" s="4" t="s">
        <v>41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</row>
    <row r="352" spans="1:40" ht="15" customHeight="1" x14ac:dyDescent="0.25">
      <c r="A352" s="4" t="str">
        <f>EB[[#This Row],[unit]] &amp; "#" &amp; EB[[#This Row],[indic_nrg]] &amp; "#" &amp; EB[[#This Row],[product]] &amp; "#" &amp; EB[[#This Row],[geo]]</f>
        <v>TJ#16_107139#6000#CZ</v>
      </c>
      <c r="B352" s="4" t="str">
        <f>VLOOKUP(EB[[#This Row],[product]],KS_DB[[product]:[KS]],5,FALSE)</f>
        <v>electricity</v>
      </c>
      <c r="C352" s="4" t="str">
        <f>VLOOKUP(EB[[#This Row],[product]],KS_DB[[product]:[KS]],6,FALSE)</f>
        <v>electricity</v>
      </c>
      <c r="D352" s="4">
        <f>VLOOKUP(EB[[#This Row],[product]],Carriers[],4,FALSE)</f>
        <v>1</v>
      </c>
      <c r="E352" s="4">
        <f>VLOOKUP(EB[[#This Row],[indic_nrg]],Indicators[],4,FALSE)</f>
        <v>0</v>
      </c>
      <c r="F352" s="4">
        <f>IFERROR(VLOOKUP(EB[[#This Row],[Source_carrier]],KS_DB[[product]:[KS]],6,FALSE),0)</f>
        <v>0</v>
      </c>
      <c r="G352" s="4" t="s">
        <v>34</v>
      </c>
      <c r="H352" s="4" t="s">
        <v>227</v>
      </c>
      <c r="I352" s="4" t="s">
        <v>127</v>
      </c>
      <c r="J352" s="4" t="s">
        <v>37</v>
      </c>
      <c r="K352" s="4" t="s">
        <v>228</v>
      </c>
      <c r="L352" s="4" t="s">
        <v>39</v>
      </c>
      <c r="M352" s="4" t="s">
        <v>128</v>
      </c>
      <c r="N352" s="4" t="s">
        <v>41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</row>
    <row r="353" spans="1:40" ht="15" customHeight="1" x14ac:dyDescent="0.25">
      <c r="A353" s="4" t="str">
        <f>EB[[#This Row],[unit]] &amp; "#" &amp; EB[[#This Row],[indic_nrg]] &amp; "#" &amp; EB[[#This Row],[product]] &amp; "#" &amp; EB[[#This Row],[geo]]</f>
        <v>TJ#16_107140#6000#CZ</v>
      </c>
      <c r="B353" s="4" t="str">
        <f>VLOOKUP(EB[[#This Row],[product]],KS_DB[[product]:[KS]],5,FALSE)</f>
        <v>electricity</v>
      </c>
      <c r="C353" s="4" t="str">
        <f>VLOOKUP(EB[[#This Row],[product]],KS_DB[[product]:[KS]],6,FALSE)</f>
        <v>electricity</v>
      </c>
      <c r="D353" s="4">
        <f>VLOOKUP(EB[[#This Row],[product]],Carriers[],4,FALSE)</f>
        <v>1</v>
      </c>
      <c r="E353" s="4">
        <f>VLOOKUP(EB[[#This Row],[indic_nrg]],Indicators[],4,FALSE)</f>
        <v>0</v>
      </c>
      <c r="F353" s="4">
        <f>IFERROR(VLOOKUP(EB[[#This Row],[Source_carrier]],KS_DB[[product]:[KS]],6,FALSE),0)</f>
        <v>0</v>
      </c>
      <c r="G353" s="4" t="s">
        <v>34</v>
      </c>
      <c r="H353" s="4" t="s">
        <v>229</v>
      </c>
      <c r="I353" s="4" t="s">
        <v>127</v>
      </c>
      <c r="J353" s="4" t="s">
        <v>37</v>
      </c>
      <c r="K353" s="4" t="s">
        <v>230</v>
      </c>
      <c r="L353" s="4" t="s">
        <v>39</v>
      </c>
      <c r="M353" s="4" t="s">
        <v>128</v>
      </c>
      <c r="N353" s="4" t="s">
        <v>41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</row>
    <row r="354" spans="1:40" ht="15" customHeight="1" x14ac:dyDescent="0.25">
      <c r="A354" s="4" t="str">
        <f>EB[[#This Row],[unit]] &amp; "#" &amp; EB[[#This Row],[indic_nrg]] &amp; "#" &amp; EB[[#This Row],[product]] &amp; "#" &amp; EB[[#This Row],[geo]]</f>
        <v>TJ#16_107141#6000#CZ</v>
      </c>
      <c r="B354" s="4" t="str">
        <f>VLOOKUP(EB[[#This Row],[product]],KS_DB[[product]:[KS]],5,FALSE)</f>
        <v>electricity</v>
      </c>
      <c r="C354" s="4" t="str">
        <f>VLOOKUP(EB[[#This Row],[product]],KS_DB[[product]:[KS]],6,FALSE)</f>
        <v>electricity</v>
      </c>
      <c r="D354" s="4">
        <f>VLOOKUP(EB[[#This Row],[product]],Carriers[],4,FALSE)</f>
        <v>1</v>
      </c>
      <c r="E354" s="4">
        <f>VLOOKUP(EB[[#This Row],[indic_nrg]],Indicators[],4,FALSE)</f>
        <v>0</v>
      </c>
      <c r="F354" s="4">
        <f>IFERROR(VLOOKUP(EB[[#This Row],[Source_carrier]],KS_DB[[product]:[KS]],6,FALSE),0)</f>
        <v>0</v>
      </c>
      <c r="G354" s="4" t="s">
        <v>34</v>
      </c>
      <c r="H354" s="4" t="s">
        <v>231</v>
      </c>
      <c r="I354" s="4" t="s">
        <v>127</v>
      </c>
      <c r="J354" s="4" t="s">
        <v>37</v>
      </c>
      <c r="K354" s="4" t="s">
        <v>232</v>
      </c>
      <c r="L354" s="4" t="s">
        <v>39</v>
      </c>
      <c r="M354" s="4" t="s">
        <v>128</v>
      </c>
      <c r="N354" s="4" t="s">
        <v>41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</row>
    <row r="355" spans="1:40" ht="15" customHeight="1" x14ac:dyDescent="0.25">
      <c r="A355" s="4" t="str">
        <f>EB[[#This Row],[unit]] &amp; "#" &amp; EB[[#This Row],[indic_nrg]] &amp; "#" &amp; EB[[#This Row],[product]] &amp; "#" &amp; EB[[#This Row],[geo]]</f>
        <v>TJ#16_107142#6000#CZ</v>
      </c>
      <c r="B355" s="4" t="str">
        <f>VLOOKUP(EB[[#This Row],[product]],KS_DB[[product]:[KS]],5,FALSE)</f>
        <v>electricity</v>
      </c>
      <c r="C355" s="4" t="str">
        <f>VLOOKUP(EB[[#This Row],[product]],KS_DB[[product]:[KS]],6,FALSE)</f>
        <v>electricity</v>
      </c>
      <c r="D355" s="4">
        <f>VLOOKUP(EB[[#This Row],[product]],Carriers[],4,FALSE)</f>
        <v>1</v>
      </c>
      <c r="E355" s="4">
        <f>VLOOKUP(EB[[#This Row],[indic_nrg]],Indicators[],4,FALSE)</f>
        <v>0</v>
      </c>
      <c r="F355" s="4">
        <f>IFERROR(VLOOKUP(EB[[#This Row],[Source_carrier]],KS_DB[[product]:[KS]],6,FALSE),0)</f>
        <v>0</v>
      </c>
      <c r="G355" s="4" t="s">
        <v>34</v>
      </c>
      <c r="H355" s="4" t="s">
        <v>233</v>
      </c>
      <c r="I355" s="4" t="s">
        <v>127</v>
      </c>
      <c r="J355" s="4" t="s">
        <v>37</v>
      </c>
      <c r="K355" s="4" t="s">
        <v>234</v>
      </c>
      <c r="L355" s="4" t="s">
        <v>39</v>
      </c>
      <c r="M355" s="4" t="s">
        <v>128</v>
      </c>
      <c r="N355" s="4" t="s">
        <v>41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4</v>
      </c>
      <c r="AF355" s="4">
        <v>7</v>
      </c>
      <c r="AG355" s="4">
        <v>47</v>
      </c>
      <c r="AH355" s="4">
        <v>320</v>
      </c>
      <c r="AI355" s="4">
        <v>2203</v>
      </c>
      <c r="AJ355" s="4">
        <v>7808</v>
      </c>
      <c r="AK355" s="4">
        <v>7661</v>
      </c>
      <c r="AL355" s="4">
        <v>7250</v>
      </c>
      <c r="AM355" s="4">
        <v>7574</v>
      </c>
      <c r="AN355" s="4">
        <v>8078</v>
      </c>
    </row>
    <row r="356" spans="1:40" ht="15" customHeight="1" x14ac:dyDescent="0.25">
      <c r="A356" s="4" t="str">
        <f>EB[[#This Row],[unit]] &amp; "#" &amp; EB[[#This Row],[indic_nrg]] &amp; "#" &amp; EB[[#This Row],[product]] &amp; "#" &amp; EB[[#This Row],[geo]]</f>
        <v>TJ#16_107143#6000#CZ</v>
      </c>
      <c r="B356" s="4" t="str">
        <f>VLOOKUP(EB[[#This Row],[product]],KS_DB[[product]:[KS]],5,FALSE)</f>
        <v>electricity</v>
      </c>
      <c r="C356" s="4" t="str">
        <f>VLOOKUP(EB[[#This Row],[product]],KS_DB[[product]:[KS]],6,FALSE)</f>
        <v>electricity</v>
      </c>
      <c r="D356" s="4">
        <f>VLOOKUP(EB[[#This Row],[product]],Carriers[],4,FALSE)</f>
        <v>1</v>
      </c>
      <c r="E356" s="4">
        <f>VLOOKUP(EB[[#This Row],[indic_nrg]],Indicators[],4,FALSE)</f>
        <v>0</v>
      </c>
      <c r="F356" s="4">
        <f>IFERROR(VLOOKUP(EB[[#This Row],[Source_carrier]],KS_DB[[product]:[KS]],6,FALSE),0)</f>
        <v>0</v>
      </c>
      <c r="G356" s="4" t="s">
        <v>34</v>
      </c>
      <c r="H356" s="4" t="s">
        <v>235</v>
      </c>
      <c r="I356" s="4" t="s">
        <v>127</v>
      </c>
      <c r="J356" s="4" t="s">
        <v>37</v>
      </c>
      <c r="K356" s="4" t="s">
        <v>236</v>
      </c>
      <c r="L356" s="4" t="s">
        <v>39</v>
      </c>
      <c r="M356" s="4" t="s">
        <v>128</v>
      </c>
      <c r="N356" s="4" t="s">
        <v>41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</row>
    <row r="357" spans="1:40" ht="15" customHeight="1" x14ac:dyDescent="0.25">
      <c r="A357" s="4" t="str">
        <f>EB[[#This Row],[unit]] &amp; "#" &amp; EB[[#This Row],[indic_nrg]] &amp; "#" &amp; EB[[#This Row],[product]] &amp; "#" &amp; EB[[#This Row],[geo]]</f>
        <v>TJ#16_107144#6000#CZ</v>
      </c>
      <c r="B357" s="4" t="str">
        <f>VLOOKUP(EB[[#This Row],[product]],KS_DB[[product]:[KS]],5,FALSE)</f>
        <v>electricity</v>
      </c>
      <c r="C357" s="4" t="str">
        <f>VLOOKUP(EB[[#This Row],[product]],KS_DB[[product]:[KS]],6,FALSE)</f>
        <v>electricity</v>
      </c>
      <c r="D357" s="4">
        <f>VLOOKUP(EB[[#This Row],[product]],Carriers[],4,FALSE)</f>
        <v>1</v>
      </c>
      <c r="E357" s="4">
        <f>VLOOKUP(EB[[#This Row],[indic_nrg]],Indicators[],4,FALSE)</f>
        <v>0</v>
      </c>
      <c r="F357" s="4">
        <f>IFERROR(VLOOKUP(EB[[#This Row],[Source_carrier]],KS_DB[[product]:[KS]],6,FALSE),0)</f>
        <v>0</v>
      </c>
      <c r="G357" s="4" t="s">
        <v>34</v>
      </c>
      <c r="H357" s="4" t="s">
        <v>237</v>
      </c>
      <c r="I357" s="4" t="s">
        <v>127</v>
      </c>
      <c r="J357" s="4" t="s">
        <v>37</v>
      </c>
      <c r="K357" s="4" t="s">
        <v>238</v>
      </c>
      <c r="L357" s="4" t="s">
        <v>39</v>
      </c>
      <c r="M357" s="4" t="s">
        <v>128</v>
      </c>
      <c r="N357" s="4" t="s">
        <v>41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</row>
    <row r="358" spans="1:40" ht="15" customHeight="1" x14ac:dyDescent="0.25">
      <c r="A358" s="4" t="str">
        <f>EB[[#This Row],[unit]] &amp; "#" &amp; EB[[#This Row],[indic_nrg]] &amp; "#" &amp; EB[[#This Row],[product]] &amp; "#" &amp; EB[[#This Row],[geo]]</f>
        <v>TJ#16_107145#6000#CZ</v>
      </c>
      <c r="B358" s="4" t="str">
        <f>VLOOKUP(EB[[#This Row],[product]],KS_DB[[product]:[KS]],5,FALSE)</f>
        <v>electricity</v>
      </c>
      <c r="C358" s="4" t="str">
        <f>VLOOKUP(EB[[#This Row],[product]],KS_DB[[product]:[KS]],6,FALSE)</f>
        <v>electricity</v>
      </c>
      <c r="D358" s="4">
        <f>VLOOKUP(EB[[#This Row],[product]],Carriers[],4,FALSE)</f>
        <v>1</v>
      </c>
      <c r="E358" s="4">
        <f>VLOOKUP(EB[[#This Row],[indic_nrg]],Indicators[],4,FALSE)</f>
        <v>0</v>
      </c>
      <c r="F358" s="4">
        <f>IFERROR(VLOOKUP(EB[[#This Row],[Source_carrier]],KS_DB[[product]:[KS]],6,FALSE),0)</f>
        <v>0</v>
      </c>
      <c r="G358" s="4" t="s">
        <v>34</v>
      </c>
      <c r="H358" s="4" t="s">
        <v>239</v>
      </c>
      <c r="I358" s="4" t="s">
        <v>127</v>
      </c>
      <c r="J358" s="4" t="s">
        <v>37</v>
      </c>
      <c r="K358" s="4" t="s">
        <v>240</v>
      </c>
      <c r="L358" s="4" t="s">
        <v>39</v>
      </c>
      <c r="M358" s="4" t="s">
        <v>128</v>
      </c>
      <c r="N358" s="4" t="s">
        <v>41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</row>
    <row r="359" spans="1:40" ht="15" customHeight="1" x14ac:dyDescent="0.25">
      <c r="A359" s="4" t="str">
        <f>EB[[#This Row],[unit]] &amp; "#" &amp; EB[[#This Row],[indic_nrg]] &amp; "#" &amp; EB[[#This Row],[product]] &amp; "#" &amp; EB[[#This Row],[geo]]</f>
        <v>TJ#16_107146#6000#CZ</v>
      </c>
      <c r="B359" s="4" t="str">
        <f>VLOOKUP(EB[[#This Row],[product]],KS_DB[[product]:[KS]],5,FALSE)</f>
        <v>electricity</v>
      </c>
      <c r="C359" s="4" t="str">
        <f>VLOOKUP(EB[[#This Row],[product]],KS_DB[[product]:[KS]],6,FALSE)</f>
        <v>electricity</v>
      </c>
      <c r="D359" s="4">
        <f>VLOOKUP(EB[[#This Row],[product]],Carriers[],4,FALSE)</f>
        <v>1</v>
      </c>
      <c r="E359" s="4">
        <f>VLOOKUP(EB[[#This Row],[indic_nrg]],Indicators[],4,FALSE)</f>
        <v>0</v>
      </c>
      <c r="F359" s="4">
        <f>IFERROR(VLOOKUP(EB[[#This Row],[Source_carrier]],KS_DB[[product]:[KS]],6,FALSE),0)</f>
        <v>0</v>
      </c>
      <c r="G359" s="4" t="s">
        <v>34</v>
      </c>
      <c r="H359" s="4" t="s">
        <v>241</v>
      </c>
      <c r="I359" s="4" t="s">
        <v>127</v>
      </c>
      <c r="J359" s="4" t="s">
        <v>37</v>
      </c>
      <c r="K359" s="4" t="s">
        <v>242</v>
      </c>
      <c r="L359" s="4" t="s">
        <v>39</v>
      </c>
      <c r="M359" s="4" t="s">
        <v>128</v>
      </c>
      <c r="N359" s="4" t="s">
        <v>41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4</v>
      </c>
      <c r="Z359" s="4">
        <v>0</v>
      </c>
      <c r="AA359" s="4">
        <v>7</v>
      </c>
      <c r="AB359" s="4">
        <v>18</v>
      </c>
      <c r="AC359" s="4">
        <v>36</v>
      </c>
      <c r="AD359" s="4">
        <v>76</v>
      </c>
      <c r="AE359" s="4">
        <v>176</v>
      </c>
      <c r="AF359" s="4">
        <v>450</v>
      </c>
      <c r="AG359" s="4">
        <v>882</v>
      </c>
      <c r="AH359" s="4">
        <v>1033</v>
      </c>
      <c r="AI359" s="4">
        <v>1206</v>
      </c>
      <c r="AJ359" s="4">
        <v>1422</v>
      </c>
      <c r="AK359" s="4">
        <v>1490</v>
      </c>
      <c r="AL359" s="4">
        <v>1714</v>
      </c>
      <c r="AM359" s="4">
        <v>1688</v>
      </c>
      <c r="AN359" s="4">
        <v>2027</v>
      </c>
    </row>
    <row r="360" spans="1:40" ht="15" customHeight="1" x14ac:dyDescent="0.25">
      <c r="A360" s="4" t="str">
        <f>EB[[#This Row],[unit]] &amp; "#" &amp; EB[[#This Row],[indic_nrg]] &amp; "#" &amp; EB[[#This Row],[product]] &amp; "#" &amp; EB[[#This Row],[geo]]</f>
        <v>TJ#16_107147#6000#CZ</v>
      </c>
      <c r="B360" s="4" t="str">
        <f>VLOOKUP(EB[[#This Row],[product]],KS_DB[[product]:[KS]],5,FALSE)</f>
        <v>electricity</v>
      </c>
      <c r="C360" s="4" t="str">
        <f>VLOOKUP(EB[[#This Row],[product]],KS_DB[[product]:[KS]],6,FALSE)</f>
        <v>electricity</v>
      </c>
      <c r="D360" s="4">
        <f>VLOOKUP(EB[[#This Row],[product]],Carriers[],4,FALSE)</f>
        <v>1</v>
      </c>
      <c r="E360" s="4">
        <f>VLOOKUP(EB[[#This Row],[indic_nrg]],Indicators[],4,FALSE)</f>
        <v>0</v>
      </c>
      <c r="F360" s="4">
        <f>IFERROR(VLOOKUP(EB[[#This Row],[Source_carrier]],KS_DB[[product]:[KS]],6,FALSE),0)</f>
        <v>0</v>
      </c>
      <c r="G360" s="4" t="s">
        <v>34</v>
      </c>
      <c r="H360" s="4" t="s">
        <v>243</v>
      </c>
      <c r="I360" s="4" t="s">
        <v>127</v>
      </c>
      <c r="J360" s="4" t="s">
        <v>37</v>
      </c>
      <c r="K360" s="4" t="s">
        <v>244</v>
      </c>
      <c r="L360" s="4" t="s">
        <v>39</v>
      </c>
      <c r="M360" s="4" t="s">
        <v>128</v>
      </c>
      <c r="N360" s="4" t="s">
        <v>41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</row>
    <row r="361" spans="1:40" ht="15" customHeight="1" x14ac:dyDescent="0.25">
      <c r="A361" s="4" t="str">
        <f>EB[[#This Row],[unit]] &amp; "#" &amp; EB[[#This Row],[indic_nrg]] &amp; "#" &amp; EB[[#This Row],[product]] &amp; "#" &amp; EB[[#This Row],[geo]]</f>
        <v>TJ#16_107148#6000#CZ</v>
      </c>
      <c r="B361" s="4" t="str">
        <f>VLOOKUP(EB[[#This Row],[product]],KS_DB[[product]:[KS]],5,FALSE)</f>
        <v>electricity</v>
      </c>
      <c r="C361" s="4" t="str">
        <f>VLOOKUP(EB[[#This Row],[product]],KS_DB[[product]:[KS]],6,FALSE)</f>
        <v>electricity</v>
      </c>
      <c r="D361" s="4">
        <f>VLOOKUP(EB[[#This Row],[product]],Carriers[],4,FALSE)</f>
        <v>1</v>
      </c>
      <c r="E361" s="4">
        <f>VLOOKUP(EB[[#This Row],[indic_nrg]],Indicators[],4,FALSE)</f>
        <v>0</v>
      </c>
      <c r="F361" s="4">
        <f>IFERROR(VLOOKUP(EB[[#This Row],[Source_carrier]],KS_DB[[product]:[KS]],6,FALSE),0)</f>
        <v>0</v>
      </c>
      <c r="G361" s="4" t="s">
        <v>34</v>
      </c>
      <c r="H361" s="4" t="s">
        <v>245</v>
      </c>
      <c r="I361" s="4" t="s">
        <v>127</v>
      </c>
      <c r="J361" s="4" t="s">
        <v>37</v>
      </c>
      <c r="K361" s="4" t="s">
        <v>246</v>
      </c>
      <c r="L361" s="4" t="s">
        <v>39</v>
      </c>
      <c r="M361" s="4" t="s">
        <v>128</v>
      </c>
      <c r="N361" s="4" t="s">
        <v>41</v>
      </c>
      <c r="O361" s="4">
        <v>121766</v>
      </c>
      <c r="P361" s="4">
        <v>118786</v>
      </c>
      <c r="Q361" s="4">
        <v>112853</v>
      </c>
      <c r="R361" s="4">
        <v>109940</v>
      </c>
      <c r="S361" s="4">
        <v>106560</v>
      </c>
      <c r="T361" s="4">
        <v>110484</v>
      </c>
      <c r="U361" s="4">
        <v>112601</v>
      </c>
      <c r="V361" s="4">
        <v>114088</v>
      </c>
      <c r="W361" s="4">
        <v>112673</v>
      </c>
      <c r="X361" s="4">
        <v>107201</v>
      </c>
      <c r="Y361" s="4">
        <v>121990</v>
      </c>
      <c r="Z361" s="4">
        <v>119513</v>
      </c>
      <c r="AA361" s="4">
        <v>113774</v>
      </c>
      <c r="AB361" s="4">
        <v>116572</v>
      </c>
      <c r="AC361" s="4">
        <v>113836</v>
      </c>
      <c r="AD361" s="4">
        <v>110556</v>
      </c>
      <c r="AE361" s="4">
        <v>109595</v>
      </c>
      <c r="AF361" s="4">
        <v>127696</v>
      </c>
      <c r="AG361" s="4">
        <v>106531</v>
      </c>
      <c r="AH361" s="4">
        <v>100206</v>
      </c>
      <c r="AI361" s="4">
        <v>33642</v>
      </c>
      <c r="AJ361" s="4">
        <v>33880</v>
      </c>
      <c r="AK361" s="4">
        <v>31068</v>
      </c>
      <c r="AL361" s="4">
        <v>26388</v>
      </c>
      <c r="AM361" s="4">
        <v>25034</v>
      </c>
      <c r="AN361" s="4">
        <v>28760</v>
      </c>
    </row>
    <row r="362" spans="1:40" ht="15" customHeight="1" x14ac:dyDescent="0.25">
      <c r="A362" s="4" t="str">
        <f>EB[[#This Row],[unit]] &amp; "#" &amp; EB[[#This Row],[indic_nrg]] &amp; "#" &amp; EB[[#This Row],[product]] &amp; "#" &amp; EB[[#This Row],[geo]]</f>
        <v>TJ#16_107149#6000#CZ</v>
      </c>
      <c r="B362" s="4" t="str">
        <f>VLOOKUP(EB[[#This Row],[product]],KS_DB[[product]:[KS]],5,FALSE)</f>
        <v>electricity</v>
      </c>
      <c r="C362" s="4" t="str">
        <f>VLOOKUP(EB[[#This Row],[product]],KS_DB[[product]:[KS]],6,FALSE)</f>
        <v>electricity</v>
      </c>
      <c r="D362" s="4">
        <f>VLOOKUP(EB[[#This Row],[product]],Carriers[],4,FALSE)</f>
        <v>1</v>
      </c>
      <c r="E362" s="4">
        <f>VLOOKUP(EB[[#This Row],[indic_nrg]],Indicators[],4,FALSE)</f>
        <v>0</v>
      </c>
      <c r="F362" s="4">
        <f>IFERROR(VLOOKUP(EB[[#This Row],[Source_carrier]],KS_DB[[product]:[KS]],6,FALSE),0)</f>
        <v>0</v>
      </c>
      <c r="G362" s="4" t="s">
        <v>34</v>
      </c>
      <c r="H362" s="4" t="s">
        <v>247</v>
      </c>
      <c r="I362" s="4" t="s">
        <v>127</v>
      </c>
      <c r="J362" s="4" t="s">
        <v>37</v>
      </c>
      <c r="K362" s="4" t="s">
        <v>248</v>
      </c>
      <c r="L362" s="4" t="s">
        <v>39</v>
      </c>
      <c r="M362" s="4" t="s">
        <v>128</v>
      </c>
      <c r="N362" s="4" t="s">
        <v>41</v>
      </c>
      <c r="O362" s="4">
        <v>15358</v>
      </c>
      <c r="P362" s="4">
        <v>15386</v>
      </c>
      <c r="Q362" s="4">
        <v>16128</v>
      </c>
      <c r="R362" s="4">
        <v>17734</v>
      </c>
      <c r="S362" s="4">
        <v>19714</v>
      </c>
      <c r="T362" s="4">
        <v>24109</v>
      </c>
      <c r="U362" s="4">
        <v>26636</v>
      </c>
      <c r="V362" s="4">
        <v>26788</v>
      </c>
      <c r="W362" s="4">
        <v>26968</v>
      </c>
      <c r="X362" s="4">
        <v>31669</v>
      </c>
      <c r="Y362" s="4">
        <v>34456</v>
      </c>
      <c r="Z362" s="4">
        <v>37922</v>
      </c>
      <c r="AA362" s="4">
        <v>35860</v>
      </c>
      <c r="AB362" s="4">
        <v>35510</v>
      </c>
      <c r="AC362" s="4">
        <v>37433</v>
      </c>
      <c r="AD362" s="4">
        <v>36983</v>
      </c>
      <c r="AE362" s="4">
        <v>38401</v>
      </c>
      <c r="AF362" s="4">
        <v>38210</v>
      </c>
      <c r="AG362" s="4">
        <v>42203</v>
      </c>
      <c r="AH362" s="4">
        <v>41800</v>
      </c>
      <c r="AI362" s="4">
        <v>112950</v>
      </c>
      <c r="AJ362" s="4">
        <v>115139</v>
      </c>
      <c r="AK362" s="4">
        <v>111416</v>
      </c>
      <c r="AL362" s="4">
        <v>108086</v>
      </c>
      <c r="AM362" s="4">
        <v>109033</v>
      </c>
      <c r="AN362" s="4">
        <v>107604</v>
      </c>
    </row>
    <row r="363" spans="1:40" ht="15" customHeight="1" x14ac:dyDescent="0.25">
      <c r="A363" s="4" t="str">
        <f>EB[[#This Row],[unit]] &amp; "#" &amp; EB[[#This Row],[indic_nrg]] &amp; "#" &amp; EB[[#This Row],[product]] &amp; "#" &amp; EB[[#This Row],[geo]]</f>
        <v>TJ#16_107150#6000#CZ</v>
      </c>
      <c r="B363" s="4" t="str">
        <f>VLOOKUP(EB[[#This Row],[product]],KS_DB[[product]:[KS]],5,FALSE)</f>
        <v>electricity</v>
      </c>
      <c r="C363" s="4" t="str">
        <f>VLOOKUP(EB[[#This Row],[product]],KS_DB[[product]:[KS]],6,FALSE)</f>
        <v>electricity</v>
      </c>
      <c r="D363" s="4">
        <f>VLOOKUP(EB[[#This Row],[product]],Carriers[],4,FALSE)</f>
        <v>1</v>
      </c>
      <c r="E363" s="4">
        <f>VLOOKUP(EB[[#This Row],[indic_nrg]],Indicators[],4,FALSE)</f>
        <v>0</v>
      </c>
      <c r="F363" s="4">
        <f>IFERROR(VLOOKUP(EB[[#This Row],[Source_carrier]],KS_DB[[product]:[KS]],6,FALSE),0)</f>
        <v>0</v>
      </c>
      <c r="G363" s="4" t="s">
        <v>34</v>
      </c>
      <c r="H363" s="4" t="s">
        <v>249</v>
      </c>
      <c r="I363" s="4" t="s">
        <v>127</v>
      </c>
      <c r="J363" s="4" t="s">
        <v>37</v>
      </c>
      <c r="K363" s="4" t="s">
        <v>250</v>
      </c>
      <c r="L363" s="4" t="s">
        <v>39</v>
      </c>
      <c r="M363" s="4" t="s">
        <v>128</v>
      </c>
      <c r="N363" s="4" t="s">
        <v>41</v>
      </c>
      <c r="O363" s="4">
        <v>2196</v>
      </c>
      <c r="P363" s="4">
        <v>1332</v>
      </c>
      <c r="Q363" s="4">
        <v>1462</v>
      </c>
      <c r="R363" s="4">
        <v>1080</v>
      </c>
      <c r="S363" s="4">
        <v>1724</v>
      </c>
      <c r="T363" s="4">
        <v>1724</v>
      </c>
      <c r="U363" s="4">
        <v>2527</v>
      </c>
      <c r="V363" s="4">
        <v>3258</v>
      </c>
      <c r="W363" s="4">
        <v>3812</v>
      </c>
      <c r="X363" s="4">
        <v>3474</v>
      </c>
      <c r="Y363" s="4">
        <v>3028</v>
      </c>
      <c r="Z363" s="4">
        <v>3366</v>
      </c>
      <c r="AA363" s="4">
        <v>3316</v>
      </c>
      <c r="AB363" s="4">
        <v>2592</v>
      </c>
      <c r="AC363" s="4">
        <v>2412</v>
      </c>
      <c r="AD363" s="4">
        <v>2311</v>
      </c>
      <c r="AE363" s="4">
        <v>2761</v>
      </c>
      <c r="AF363" s="4">
        <v>2423</v>
      </c>
      <c r="AG363" s="4">
        <v>2466</v>
      </c>
      <c r="AH363" s="4">
        <v>1904</v>
      </c>
      <c r="AI363" s="4">
        <v>122</v>
      </c>
      <c r="AJ363" s="4">
        <v>137</v>
      </c>
      <c r="AK363" s="4">
        <v>122</v>
      </c>
      <c r="AL363" s="4">
        <v>104</v>
      </c>
      <c r="AM363" s="4">
        <v>191</v>
      </c>
      <c r="AN363" s="4">
        <v>227</v>
      </c>
    </row>
    <row r="364" spans="1:40" ht="15" customHeight="1" x14ac:dyDescent="0.25">
      <c r="A364" s="4" t="str">
        <f>EB[[#This Row],[unit]] &amp; "#" &amp; EB[[#This Row],[indic_nrg]] &amp; "#" &amp; EB[[#This Row],[product]] &amp; "#" &amp; EB[[#This Row],[geo]]</f>
        <v>TJ#16_107151#6000#CZ</v>
      </c>
      <c r="B364" s="4" t="str">
        <f>VLOOKUP(EB[[#This Row],[product]],KS_DB[[product]:[KS]],5,FALSE)</f>
        <v>electricity</v>
      </c>
      <c r="C364" s="4" t="str">
        <f>VLOOKUP(EB[[#This Row],[product]],KS_DB[[product]:[KS]],6,FALSE)</f>
        <v>electricity</v>
      </c>
      <c r="D364" s="4">
        <f>VLOOKUP(EB[[#This Row],[product]],Carriers[],4,FALSE)</f>
        <v>1</v>
      </c>
      <c r="E364" s="4">
        <f>VLOOKUP(EB[[#This Row],[indic_nrg]],Indicators[],4,FALSE)</f>
        <v>0</v>
      </c>
      <c r="F364" s="4">
        <f>IFERROR(VLOOKUP(EB[[#This Row],[Source_carrier]],KS_DB[[product]:[KS]],6,FALSE),0)</f>
        <v>0</v>
      </c>
      <c r="G364" s="4" t="s">
        <v>34</v>
      </c>
      <c r="H364" s="4" t="s">
        <v>251</v>
      </c>
      <c r="I364" s="4" t="s">
        <v>127</v>
      </c>
      <c r="J364" s="4" t="s">
        <v>37</v>
      </c>
      <c r="K364" s="4" t="s">
        <v>252</v>
      </c>
      <c r="L364" s="4" t="s">
        <v>39</v>
      </c>
      <c r="M364" s="4" t="s">
        <v>128</v>
      </c>
      <c r="N364" s="4" t="s">
        <v>41</v>
      </c>
      <c r="O364" s="4">
        <v>22381</v>
      </c>
      <c r="P364" s="4">
        <v>21784</v>
      </c>
      <c r="Q364" s="4">
        <v>21679</v>
      </c>
      <c r="R364" s="4">
        <v>20848</v>
      </c>
      <c r="S364" s="4">
        <v>19382</v>
      </c>
      <c r="T364" s="4">
        <v>19145</v>
      </c>
      <c r="U364" s="4">
        <v>21884</v>
      </c>
      <c r="V364" s="4">
        <v>22090</v>
      </c>
      <c r="W364" s="4">
        <v>22280</v>
      </c>
      <c r="X364" s="4">
        <v>20959</v>
      </c>
      <c r="Y364" s="4">
        <v>31334</v>
      </c>
      <c r="Z364" s="4">
        <v>28357</v>
      </c>
      <c r="AA364" s="4">
        <v>26957</v>
      </c>
      <c r="AB364" s="4">
        <v>27144</v>
      </c>
      <c r="AC364" s="4">
        <v>28267</v>
      </c>
      <c r="AD364" s="4">
        <v>29794</v>
      </c>
      <c r="AE364" s="4">
        <v>29570</v>
      </c>
      <c r="AF364" s="4">
        <v>26600</v>
      </c>
      <c r="AG364" s="4">
        <v>26806</v>
      </c>
      <c r="AH364" s="4">
        <v>25214</v>
      </c>
      <c r="AI364" s="4">
        <v>24520</v>
      </c>
      <c r="AJ364" s="4">
        <v>23688</v>
      </c>
      <c r="AK364" s="4">
        <v>23915</v>
      </c>
      <c r="AL364" s="4">
        <v>26017</v>
      </c>
      <c r="AM364" s="4">
        <v>27349</v>
      </c>
      <c r="AN364" s="4">
        <v>27799</v>
      </c>
    </row>
    <row r="365" spans="1:40" ht="15" customHeight="1" x14ac:dyDescent="0.25">
      <c r="A365" s="4" t="str">
        <f>EB[[#This Row],[unit]] &amp; "#" &amp; EB[[#This Row],[indic_nrg]] &amp; "#" &amp; EB[[#This Row],[product]] &amp; "#" &amp; EB[[#This Row],[geo]]</f>
        <v>TJ#16_107152#6000#CZ</v>
      </c>
      <c r="B365" s="4" t="str">
        <f>VLOOKUP(EB[[#This Row],[product]],KS_DB[[product]:[KS]],5,FALSE)</f>
        <v>electricity</v>
      </c>
      <c r="C365" s="4" t="str">
        <f>VLOOKUP(EB[[#This Row],[product]],KS_DB[[product]:[KS]],6,FALSE)</f>
        <v>electricity</v>
      </c>
      <c r="D365" s="4">
        <f>VLOOKUP(EB[[#This Row],[product]],Carriers[],4,FALSE)</f>
        <v>1</v>
      </c>
      <c r="E365" s="4">
        <f>VLOOKUP(EB[[#This Row],[indic_nrg]],Indicators[],4,FALSE)</f>
        <v>0</v>
      </c>
      <c r="F365" s="4">
        <f>IFERROR(VLOOKUP(EB[[#This Row],[Source_carrier]],KS_DB[[product]:[KS]],6,FALSE),0)</f>
        <v>0</v>
      </c>
      <c r="G365" s="4" t="s">
        <v>34</v>
      </c>
      <c r="H365" s="4" t="s">
        <v>253</v>
      </c>
      <c r="I365" s="4" t="s">
        <v>127</v>
      </c>
      <c r="J365" s="4" t="s">
        <v>37</v>
      </c>
      <c r="K365" s="4" t="s">
        <v>254</v>
      </c>
      <c r="L365" s="4" t="s">
        <v>39</v>
      </c>
      <c r="M365" s="4" t="s">
        <v>128</v>
      </c>
      <c r="N365" s="4" t="s">
        <v>41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</row>
    <row r="366" spans="1:40" ht="15" customHeight="1" x14ac:dyDescent="0.25">
      <c r="A366" s="4" t="str">
        <f>EB[[#This Row],[unit]] &amp; "#" &amp; EB[[#This Row],[indic_nrg]] &amp; "#" &amp; EB[[#This Row],[product]] &amp; "#" &amp; EB[[#This Row],[geo]]</f>
        <v>TJ#16_107153#6000#CZ</v>
      </c>
      <c r="B366" s="4" t="str">
        <f>VLOOKUP(EB[[#This Row],[product]],KS_DB[[product]:[KS]],5,FALSE)</f>
        <v>electricity</v>
      </c>
      <c r="C366" s="4" t="str">
        <f>VLOOKUP(EB[[#This Row],[product]],KS_DB[[product]:[KS]],6,FALSE)</f>
        <v>electricity</v>
      </c>
      <c r="D366" s="4">
        <f>VLOOKUP(EB[[#This Row],[product]],Carriers[],4,FALSE)</f>
        <v>1</v>
      </c>
      <c r="E366" s="4">
        <f>VLOOKUP(EB[[#This Row],[indic_nrg]],Indicators[],4,FALSE)</f>
        <v>0</v>
      </c>
      <c r="F366" s="4">
        <f>IFERROR(VLOOKUP(EB[[#This Row],[Source_carrier]],KS_DB[[product]:[KS]],6,FALSE),0)</f>
        <v>0</v>
      </c>
      <c r="G366" s="4" t="s">
        <v>34</v>
      </c>
      <c r="H366" s="4" t="s">
        <v>255</v>
      </c>
      <c r="I366" s="4" t="s">
        <v>127</v>
      </c>
      <c r="J366" s="4" t="s">
        <v>37</v>
      </c>
      <c r="K366" s="4" t="s">
        <v>256</v>
      </c>
      <c r="L366" s="4" t="s">
        <v>39</v>
      </c>
      <c r="M366" s="4" t="s">
        <v>128</v>
      </c>
      <c r="N366" s="4" t="s">
        <v>41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4</v>
      </c>
      <c r="AD366" s="4">
        <v>4</v>
      </c>
      <c r="AE366" s="4">
        <v>4</v>
      </c>
      <c r="AF366" s="4">
        <v>4</v>
      </c>
      <c r="AG366" s="4">
        <v>4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11</v>
      </c>
      <c r="AN366" s="4">
        <v>0</v>
      </c>
    </row>
    <row r="367" spans="1:40" ht="15" customHeight="1" x14ac:dyDescent="0.25">
      <c r="A367" s="4" t="str">
        <f>EB[[#This Row],[unit]] &amp; "#" &amp; EB[[#This Row],[indic_nrg]] &amp; "#" &amp; EB[[#This Row],[product]] &amp; "#" &amp; EB[[#This Row],[geo]]</f>
        <v>TJ#16_107154#6000#CZ</v>
      </c>
      <c r="B367" s="4" t="str">
        <f>VLOOKUP(EB[[#This Row],[product]],KS_DB[[product]:[KS]],5,FALSE)</f>
        <v>electricity</v>
      </c>
      <c r="C367" s="4" t="str">
        <f>VLOOKUP(EB[[#This Row],[product]],KS_DB[[product]:[KS]],6,FALSE)</f>
        <v>electricity</v>
      </c>
      <c r="D367" s="4">
        <f>VLOOKUP(EB[[#This Row],[product]],Carriers[],4,FALSE)</f>
        <v>1</v>
      </c>
      <c r="E367" s="4">
        <f>VLOOKUP(EB[[#This Row],[indic_nrg]],Indicators[],4,FALSE)</f>
        <v>0</v>
      </c>
      <c r="F367" s="4">
        <f>IFERROR(VLOOKUP(EB[[#This Row],[Source_carrier]],KS_DB[[product]:[KS]],6,FALSE),0)</f>
        <v>0</v>
      </c>
      <c r="G367" s="4" t="s">
        <v>34</v>
      </c>
      <c r="H367" s="4" t="s">
        <v>257</v>
      </c>
      <c r="I367" s="4" t="s">
        <v>127</v>
      </c>
      <c r="J367" s="4" t="s">
        <v>37</v>
      </c>
      <c r="K367" s="4" t="s">
        <v>258</v>
      </c>
      <c r="L367" s="4" t="s">
        <v>39</v>
      </c>
      <c r="M367" s="4" t="s">
        <v>128</v>
      </c>
      <c r="N367" s="4" t="s">
        <v>41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</row>
    <row r="368" spans="1:40" ht="15" customHeight="1" x14ac:dyDescent="0.25">
      <c r="A368" s="4" t="str">
        <f>EB[[#This Row],[unit]] &amp; "#" &amp; EB[[#This Row],[indic_nrg]] &amp; "#" &amp; EB[[#This Row],[product]] &amp; "#" &amp; EB[[#This Row],[geo]]</f>
        <v>TJ#16_107155#6000#CZ</v>
      </c>
      <c r="B368" s="4" t="str">
        <f>VLOOKUP(EB[[#This Row],[product]],KS_DB[[product]:[KS]],5,FALSE)</f>
        <v>electricity</v>
      </c>
      <c r="C368" s="4" t="str">
        <f>VLOOKUP(EB[[#This Row],[product]],KS_DB[[product]:[KS]],6,FALSE)</f>
        <v>electricity</v>
      </c>
      <c r="D368" s="4">
        <f>VLOOKUP(EB[[#This Row],[product]],Carriers[],4,FALSE)</f>
        <v>1</v>
      </c>
      <c r="E368" s="4">
        <f>VLOOKUP(EB[[#This Row],[indic_nrg]],Indicators[],4,FALSE)</f>
        <v>0</v>
      </c>
      <c r="F368" s="4">
        <f>IFERROR(VLOOKUP(EB[[#This Row],[Source_carrier]],KS_DB[[product]:[KS]],6,FALSE),0)</f>
        <v>0</v>
      </c>
      <c r="G368" s="4" t="s">
        <v>34</v>
      </c>
      <c r="H368" s="4" t="s">
        <v>259</v>
      </c>
      <c r="I368" s="4" t="s">
        <v>127</v>
      </c>
      <c r="J368" s="4" t="s">
        <v>37</v>
      </c>
      <c r="K368" s="4" t="s">
        <v>260</v>
      </c>
      <c r="L368" s="4" t="s">
        <v>39</v>
      </c>
      <c r="M368" s="4" t="s">
        <v>128</v>
      </c>
      <c r="N368" s="4" t="s">
        <v>41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76</v>
      </c>
      <c r="AJ368" s="4">
        <v>83</v>
      </c>
      <c r="AK368" s="4">
        <v>65</v>
      </c>
      <c r="AL368" s="4">
        <v>65</v>
      </c>
      <c r="AM368" s="4">
        <v>72</v>
      </c>
      <c r="AN368" s="4">
        <v>72</v>
      </c>
    </row>
    <row r="369" spans="1:40" ht="15" customHeight="1" x14ac:dyDescent="0.25">
      <c r="A369" s="4" t="str">
        <f>EB[[#This Row],[unit]] &amp; "#" &amp; EB[[#This Row],[indic_nrg]] &amp; "#" &amp; EB[[#This Row],[product]] &amp; "#" &amp; EB[[#This Row],[geo]]</f>
        <v>TJ#16_107156#6000#CZ</v>
      </c>
      <c r="B369" s="4" t="str">
        <f>VLOOKUP(EB[[#This Row],[product]],KS_DB[[product]:[KS]],5,FALSE)</f>
        <v>electricity</v>
      </c>
      <c r="C369" s="4" t="str">
        <f>VLOOKUP(EB[[#This Row],[product]],KS_DB[[product]:[KS]],6,FALSE)</f>
        <v>electricity</v>
      </c>
      <c r="D369" s="4">
        <f>VLOOKUP(EB[[#This Row],[product]],Carriers[],4,FALSE)</f>
        <v>1</v>
      </c>
      <c r="E369" s="4">
        <f>VLOOKUP(EB[[#This Row],[indic_nrg]],Indicators[],4,FALSE)</f>
        <v>0</v>
      </c>
      <c r="F369" s="4">
        <f>IFERROR(VLOOKUP(EB[[#This Row],[Source_carrier]],KS_DB[[product]:[KS]],6,FALSE),0)</f>
        <v>0</v>
      </c>
      <c r="G369" s="4" t="s">
        <v>34</v>
      </c>
      <c r="H369" s="4" t="s">
        <v>261</v>
      </c>
      <c r="I369" s="4" t="s">
        <v>127</v>
      </c>
      <c r="J369" s="4" t="s">
        <v>37</v>
      </c>
      <c r="K369" s="4" t="s">
        <v>262</v>
      </c>
      <c r="L369" s="4" t="s">
        <v>39</v>
      </c>
      <c r="M369" s="4" t="s">
        <v>128</v>
      </c>
      <c r="N369" s="4" t="s">
        <v>41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</row>
    <row r="370" spans="1:40" ht="15" customHeight="1" x14ac:dyDescent="0.25">
      <c r="A370" s="4" t="str">
        <f>EB[[#This Row],[unit]] &amp; "#" &amp; EB[[#This Row],[indic_nrg]] &amp; "#" &amp; EB[[#This Row],[product]] &amp; "#" &amp; EB[[#This Row],[geo]]</f>
        <v>TJ#16_107157#6000#CZ</v>
      </c>
      <c r="B370" s="4" t="str">
        <f>VLOOKUP(EB[[#This Row],[product]],KS_DB[[product]:[KS]],5,FALSE)</f>
        <v>electricity</v>
      </c>
      <c r="C370" s="4" t="str">
        <f>VLOOKUP(EB[[#This Row],[product]],KS_DB[[product]:[KS]],6,FALSE)</f>
        <v>electricity</v>
      </c>
      <c r="D370" s="4">
        <f>VLOOKUP(EB[[#This Row],[product]],Carriers[],4,FALSE)</f>
        <v>1</v>
      </c>
      <c r="E370" s="4">
        <f>VLOOKUP(EB[[#This Row],[indic_nrg]],Indicators[],4,FALSE)</f>
        <v>0</v>
      </c>
      <c r="F370" s="4">
        <f>IFERROR(VLOOKUP(EB[[#This Row],[Source_carrier]],KS_DB[[product]:[KS]],6,FALSE),0)</f>
        <v>0</v>
      </c>
      <c r="G370" s="4" t="s">
        <v>34</v>
      </c>
      <c r="H370" s="4" t="s">
        <v>263</v>
      </c>
      <c r="I370" s="4" t="s">
        <v>127</v>
      </c>
      <c r="J370" s="4" t="s">
        <v>37</v>
      </c>
      <c r="K370" s="4" t="s">
        <v>264</v>
      </c>
      <c r="L370" s="4" t="s">
        <v>39</v>
      </c>
      <c r="M370" s="4" t="s">
        <v>128</v>
      </c>
      <c r="N370" s="4" t="s">
        <v>41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205</v>
      </c>
      <c r="AJ370" s="4">
        <v>202</v>
      </c>
      <c r="AK370" s="4">
        <v>187</v>
      </c>
      <c r="AL370" s="4">
        <v>180</v>
      </c>
      <c r="AM370" s="4">
        <v>187</v>
      </c>
      <c r="AN370" s="4">
        <v>187</v>
      </c>
    </row>
    <row r="371" spans="1:40" ht="15" customHeight="1" x14ac:dyDescent="0.25">
      <c r="A371" s="4" t="str">
        <f>EB[[#This Row],[unit]] &amp; "#" &amp; EB[[#This Row],[indic_nrg]] &amp; "#" &amp; EB[[#This Row],[product]] &amp; "#" &amp; EB[[#This Row],[geo]]</f>
        <v>TJ#16_107160#5200#CZ</v>
      </c>
      <c r="B371" s="4" t="str">
        <f>VLOOKUP(EB[[#This Row],[product]],KS_DB[[product]:[KS]],5,FALSE)</f>
        <v>heat</v>
      </c>
      <c r="C371" s="4" t="str">
        <f>VLOOKUP(EB[[#This Row],[product]],KS_DB[[product]:[KS]],6,FALSE)</f>
        <v>heat</v>
      </c>
      <c r="D371" s="4">
        <f>VLOOKUP(EB[[#This Row],[product]],Carriers[],4,FALSE)</f>
        <v>1</v>
      </c>
      <c r="E371" s="4">
        <f>VLOOKUP(EB[[#This Row],[indic_nrg]],Indicators[],4,FALSE)</f>
        <v>0</v>
      </c>
      <c r="F371" s="4">
        <f>IFERROR(VLOOKUP(EB[[#This Row],[Source_carrier]],KS_DB[[product]:[KS]],6,FALSE),0)</f>
        <v>0</v>
      </c>
      <c r="G371" s="4" t="s">
        <v>34</v>
      </c>
      <c r="H371" s="4" t="s">
        <v>745</v>
      </c>
      <c r="I371" s="4" t="s">
        <v>97</v>
      </c>
      <c r="J371" s="4" t="s">
        <v>37</v>
      </c>
      <c r="K371" s="4" t="s">
        <v>746</v>
      </c>
      <c r="L371" s="4" t="s">
        <v>39</v>
      </c>
      <c r="M371" s="4" t="s">
        <v>98</v>
      </c>
      <c r="N371" s="4" t="s">
        <v>41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1069</v>
      </c>
      <c r="AD371" s="4">
        <v>1096</v>
      </c>
      <c r="AE371" s="4">
        <v>1070</v>
      </c>
      <c r="AF371" s="4">
        <v>1003</v>
      </c>
      <c r="AG371" s="4">
        <v>970</v>
      </c>
      <c r="AH371" s="4">
        <v>985</v>
      </c>
      <c r="AI371" s="4">
        <v>251</v>
      </c>
      <c r="AJ371" s="4">
        <v>229</v>
      </c>
      <c r="AK371" s="4">
        <v>218</v>
      </c>
      <c r="AL371" s="4">
        <v>245</v>
      </c>
      <c r="AM371" s="4">
        <v>217</v>
      </c>
      <c r="AN371" s="4">
        <v>225</v>
      </c>
    </row>
    <row r="372" spans="1:40" ht="15" customHeight="1" x14ac:dyDescent="0.25">
      <c r="A372" s="4" t="str">
        <f>EB[[#This Row],[unit]] &amp; "#" &amp; EB[[#This Row],[indic_nrg]] &amp; "#" &amp; EB[[#This Row],[product]] &amp; "#" &amp; EB[[#This Row],[geo]]</f>
        <v>TJ#16_107161#5200#CZ</v>
      </c>
      <c r="B372" s="4" t="str">
        <f>VLOOKUP(EB[[#This Row],[product]],KS_DB[[product]:[KS]],5,FALSE)</f>
        <v>heat</v>
      </c>
      <c r="C372" s="4" t="str">
        <f>VLOOKUP(EB[[#This Row],[product]],KS_DB[[product]:[KS]],6,FALSE)</f>
        <v>heat</v>
      </c>
      <c r="D372" s="4">
        <f>VLOOKUP(EB[[#This Row],[product]],Carriers[],4,FALSE)</f>
        <v>1</v>
      </c>
      <c r="E372" s="4">
        <f>VLOOKUP(EB[[#This Row],[indic_nrg]],Indicators[],4,FALSE)</f>
        <v>0</v>
      </c>
      <c r="F372" s="4">
        <f>IFERROR(VLOOKUP(EB[[#This Row],[Source_carrier]],KS_DB[[product]:[KS]],6,FALSE),0)</f>
        <v>0</v>
      </c>
      <c r="G372" s="4" t="s">
        <v>34</v>
      </c>
      <c r="H372" s="4" t="s">
        <v>747</v>
      </c>
      <c r="I372" s="4" t="s">
        <v>97</v>
      </c>
      <c r="J372" s="4" t="s">
        <v>37</v>
      </c>
      <c r="K372" s="4" t="s">
        <v>748</v>
      </c>
      <c r="L372" s="4" t="s">
        <v>39</v>
      </c>
      <c r="M372" s="4" t="s">
        <v>98</v>
      </c>
      <c r="N372" s="4" t="s">
        <v>41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</row>
    <row r="373" spans="1:40" ht="15" customHeight="1" x14ac:dyDescent="0.25">
      <c r="A373" s="4" t="str">
        <f>EB[[#This Row],[unit]] &amp; "#" &amp; EB[[#This Row],[indic_nrg]] &amp; "#" &amp; EB[[#This Row],[product]] &amp; "#" &amp; EB[[#This Row],[geo]]</f>
        <v>TJ#16_107162#5200#CZ</v>
      </c>
      <c r="B373" s="4" t="str">
        <f>VLOOKUP(EB[[#This Row],[product]],KS_DB[[product]:[KS]],5,FALSE)</f>
        <v>heat</v>
      </c>
      <c r="C373" s="4" t="str">
        <f>VLOOKUP(EB[[#This Row],[product]],KS_DB[[product]:[KS]],6,FALSE)</f>
        <v>heat</v>
      </c>
      <c r="D373" s="4">
        <f>VLOOKUP(EB[[#This Row],[product]],Carriers[],4,FALSE)</f>
        <v>1</v>
      </c>
      <c r="E373" s="4">
        <f>VLOOKUP(EB[[#This Row],[indic_nrg]],Indicators[],4,FALSE)</f>
        <v>0</v>
      </c>
      <c r="F373" s="4">
        <f>IFERROR(VLOOKUP(EB[[#This Row],[Source_carrier]],KS_DB[[product]:[KS]],6,FALSE),0)</f>
        <v>0</v>
      </c>
      <c r="G373" s="4" t="s">
        <v>34</v>
      </c>
      <c r="H373" s="4" t="s">
        <v>749</v>
      </c>
      <c r="I373" s="4" t="s">
        <v>97</v>
      </c>
      <c r="J373" s="4" t="s">
        <v>37</v>
      </c>
      <c r="K373" s="4" t="s">
        <v>750</v>
      </c>
      <c r="L373" s="4" t="s">
        <v>39</v>
      </c>
      <c r="M373" s="4" t="s">
        <v>98</v>
      </c>
      <c r="N373" s="4" t="s">
        <v>41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</row>
    <row r="374" spans="1:40" ht="15" customHeight="1" x14ac:dyDescent="0.25">
      <c r="A374" s="4" t="str">
        <f>EB[[#This Row],[unit]] &amp; "#" &amp; EB[[#This Row],[indic_nrg]] &amp; "#" &amp; EB[[#This Row],[product]] &amp; "#" &amp; EB[[#This Row],[geo]]</f>
        <v>TJ#16_107163#5200#CZ</v>
      </c>
      <c r="B374" s="4" t="str">
        <f>VLOOKUP(EB[[#This Row],[product]],KS_DB[[product]:[KS]],5,FALSE)</f>
        <v>heat</v>
      </c>
      <c r="C374" s="4" t="str">
        <f>VLOOKUP(EB[[#This Row],[product]],KS_DB[[product]:[KS]],6,FALSE)</f>
        <v>heat</v>
      </c>
      <c r="D374" s="4">
        <f>VLOOKUP(EB[[#This Row],[product]],Carriers[],4,FALSE)</f>
        <v>1</v>
      </c>
      <c r="E374" s="4">
        <f>VLOOKUP(EB[[#This Row],[indic_nrg]],Indicators[],4,FALSE)</f>
        <v>0</v>
      </c>
      <c r="F374" s="4">
        <f>IFERROR(VLOOKUP(EB[[#This Row],[Source_carrier]],KS_DB[[product]:[KS]],6,FALSE),0)</f>
        <v>0</v>
      </c>
      <c r="G374" s="4" t="s">
        <v>34</v>
      </c>
      <c r="H374" s="4" t="s">
        <v>751</v>
      </c>
      <c r="I374" s="4" t="s">
        <v>97</v>
      </c>
      <c r="J374" s="4" t="s">
        <v>37</v>
      </c>
      <c r="K374" s="4" t="s">
        <v>752</v>
      </c>
      <c r="L374" s="4" t="s">
        <v>39</v>
      </c>
      <c r="M374" s="4" t="s">
        <v>98</v>
      </c>
      <c r="N374" s="4" t="s">
        <v>41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</row>
    <row r="375" spans="1:40" ht="15" customHeight="1" x14ac:dyDescent="0.25">
      <c r="A375" s="4" t="str">
        <f>EB[[#This Row],[unit]] &amp; "#" &amp; EB[[#This Row],[indic_nrg]] &amp; "#" &amp; EB[[#This Row],[product]] &amp; "#" &amp; EB[[#This Row],[geo]]</f>
        <v>TJ#16_107164#5200#CZ</v>
      </c>
      <c r="B375" s="4" t="str">
        <f>VLOOKUP(EB[[#This Row],[product]],KS_DB[[product]:[KS]],5,FALSE)</f>
        <v>heat</v>
      </c>
      <c r="C375" s="4" t="str">
        <f>VLOOKUP(EB[[#This Row],[product]],KS_DB[[product]:[KS]],6,FALSE)</f>
        <v>heat</v>
      </c>
      <c r="D375" s="4">
        <f>VLOOKUP(EB[[#This Row],[product]],Carriers[],4,FALSE)</f>
        <v>1</v>
      </c>
      <c r="E375" s="4">
        <f>VLOOKUP(EB[[#This Row],[indic_nrg]],Indicators[],4,FALSE)</f>
        <v>0</v>
      </c>
      <c r="F375" s="4">
        <f>IFERROR(VLOOKUP(EB[[#This Row],[Source_carrier]],KS_DB[[product]:[KS]],6,FALSE),0)</f>
        <v>0</v>
      </c>
      <c r="G375" s="4" t="s">
        <v>34</v>
      </c>
      <c r="H375" s="4" t="s">
        <v>753</v>
      </c>
      <c r="I375" s="4" t="s">
        <v>97</v>
      </c>
      <c r="J375" s="4" t="s">
        <v>37</v>
      </c>
      <c r="K375" s="4" t="s">
        <v>754</v>
      </c>
      <c r="L375" s="4" t="s">
        <v>39</v>
      </c>
      <c r="M375" s="4" t="s">
        <v>98</v>
      </c>
      <c r="N375" s="4" t="s">
        <v>41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</row>
    <row r="376" spans="1:40" ht="15" customHeight="1" x14ac:dyDescent="0.25">
      <c r="A376" s="4" t="str">
        <f>EB[[#This Row],[unit]] &amp; "#" &amp; EB[[#This Row],[indic_nrg]] &amp; "#" &amp; EB[[#This Row],[product]] &amp; "#" &amp; EB[[#This Row],[geo]]</f>
        <v>TJ#16_107165#5200#CZ</v>
      </c>
      <c r="B376" s="4" t="str">
        <f>VLOOKUP(EB[[#This Row],[product]],KS_DB[[product]:[KS]],5,FALSE)</f>
        <v>heat</v>
      </c>
      <c r="C376" s="4" t="str">
        <f>VLOOKUP(EB[[#This Row],[product]],KS_DB[[product]:[KS]],6,FALSE)</f>
        <v>heat</v>
      </c>
      <c r="D376" s="4">
        <f>VLOOKUP(EB[[#This Row],[product]],Carriers[],4,FALSE)</f>
        <v>1</v>
      </c>
      <c r="E376" s="4">
        <f>VLOOKUP(EB[[#This Row],[indic_nrg]],Indicators[],4,FALSE)</f>
        <v>0</v>
      </c>
      <c r="F376" s="4">
        <f>IFERROR(VLOOKUP(EB[[#This Row],[Source_carrier]],KS_DB[[product]:[KS]],6,FALSE),0)</f>
        <v>0</v>
      </c>
      <c r="G376" s="4" t="s">
        <v>34</v>
      </c>
      <c r="H376" s="4" t="s">
        <v>755</v>
      </c>
      <c r="I376" s="4" t="s">
        <v>97</v>
      </c>
      <c r="J376" s="4" t="s">
        <v>37</v>
      </c>
      <c r="K376" s="4" t="s">
        <v>756</v>
      </c>
      <c r="L376" s="4" t="s">
        <v>39</v>
      </c>
      <c r="M376" s="4" t="s">
        <v>98</v>
      </c>
      <c r="N376" s="4" t="s">
        <v>41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</row>
    <row r="377" spans="1:40" ht="15" customHeight="1" x14ac:dyDescent="0.25">
      <c r="A377" s="4" t="str">
        <f>EB[[#This Row],[unit]] &amp; "#" &amp; EB[[#This Row],[indic_nrg]] &amp; "#" &amp; EB[[#This Row],[product]] &amp; "#" &amp; EB[[#This Row],[geo]]</f>
        <v>TJ#16_107166#5200#CZ</v>
      </c>
      <c r="B377" s="4" t="str">
        <f>VLOOKUP(EB[[#This Row],[product]],KS_DB[[product]:[KS]],5,FALSE)</f>
        <v>heat</v>
      </c>
      <c r="C377" s="4" t="str">
        <f>VLOOKUP(EB[[#This Row],[product]],KS_DB[[product]:[KS]],6,FALSE)</f>
        <v>heat</v>
      </c>
      <c r="D377" s="4">
        <f>VLOOKUP(EB[[#This Row],[product]],Carriers[],4,FALSE)</f>
        <v>1</v>
      </c>
      <c r="E377" s="4">
        <f>VLOOKUP(EB[[#This Row],[indic_nrg]],Indicators[],4,FALSE)</f>
        <v>0</v>
      </c>
      <c r="F377" s="4">
        <f>IFERROR(VLOOKUP(EB[[#This Row],[Source_carrier]],KS_DB[[product]:[KS]],6,FALSE),0)</f>
        <v>0</v>
      </c>
      <c r="G377" s="4" t="s">
        <v>34</v>
      </c>
      <c r="H377" s="4" t="s">
        <v>757</v>
      </c>
      <c r="I377" s="4" t="s">
        <v>97</v>
      </c>
      <c r="J377" s="4" t="s">
        <v>37</v>
      </c>
      <c r="K377" s="4" t="s">
        <v>758</v>
      </c>
      <c r="L377" s="4" t="s">
        <v>39</v>
      </c>
      <c r="M377" s="4" t="s">
        <v>98</v>
      </c>
      <c r="N377" s="4" t="s">
        <v>41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</row>
    <row r="378" spans="1:40" ht="15" customHeight="1" x14ac:dyDescent="0.25">
      <c r="A378" s="4" t="str">
        <f>EB[[#This Row],[unit]] &amp; "#" &amp; EB[[#This Row],[indic_nrg]] &amp; "#" &amp; EB[[#This Row],[product]] &amp; "#" &amp; EB[[#This Row],[geo]]</f>
        <v>TJ#16_107167#5200#CZ</v>
      </c>
      <c r="B378" s="4" t="str">
        <f>VLOOKUP(EB[[#This Row],[product]],KS_DB[[product]:[KS]],5,FALSE)</f>
        <v>heat</v>
      </c>
      <c r="C378" s="4" t="str">
        <f>VLOOKUP(EB[[#This Row],[product]],KS_DB[[product]:[KS]],6,FALSE)</f>
        <v>heat</v>
      </c>
      <c r="D378" s="4">
        <f>VLOOKUP(EB[[#This Row],[product]],Carriers[],4,FALSE)</f>
        <v>1</v>
      </c>
      <c r="E378" s="4">
        <f>VLOOKUP(EB[[#This Row],[indic_nrg]],Indicators[],4,FALSE)</f>
        <v>0</v>
      </c>
      <c r="F378" s="4">
        <f>IFERROR(VLOOKUP(EB[[#This Row],[Source_carrier]],KS_DB[[product]:[KS]],6,FALSE),0)</f>
        <v>0</v>
      </c>
      <c r="G378" s="4" t="s">
        <v>34</v>
      </c>
      <c r="H378" s="4" t="s">
        <v>759</v>
      </c>
      <c r="I378" s="4" t="s">
        <v>97</v>
      </c>
      <c r="J378" s="4" t="s">
        <v>37</v>
      </c>
      <c r="K378" s="4" t="s">
        <v>760</v>
      </c>
      <c r="L378" s="4" t="s">
        <v>39</v>
      </c>
      <c r="M378" s="4" t="s">
        <v>98</v>
      </c>
      <c r="N378" s="4" t="s">
        <v>41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</row>
    <row r="379" spans="1:40" ht="15" customHeight="1" x14ac:dyDescent="0.25">
      <c r="A379" s="4" t="str">
        <f>EB[[#This Row],[unit]] &amp; "#" &amp; EB[[#This Row],[indic_nrg]] &amp; "#" &amp; EB[[#This Row],[product]] &amp; "#" &amp; EB[[#This Row],[geo]]</f>
        <v>TJ#16_107168#5200#CZ</v>
      </c>
      <c r="B379" s="4" t="str">
        <f>VLOOKUP(EB[[#This Row],[product]],KS_DB[[product]:[KS]],5,FALSE)</f>
        <v>heat</v>
      </c>
      <c r="C379" s="4" t="str">
        <f>VLOOKUP(EB[[#This Row],[product]],KS_DB[[product]:[KS]],6,FALSE)</f>
        <v>heat</v>
      </c>
      <c r="D379" s="4">
        <f>VLOOKUP(EB[[#This Row],[product]],Carriers[],4,FALSE)</f>
        <v>1</v>
      </c>
      <c r="E379" s="4">
        <f>VLOOKUP(EB[[#This Row],[indic_nrg]],Indicators[],4,FALSE)</f>
        <v>0</v>
      </c>
      <c r="F379" s="4">
        <f>IFERROR(VLOOKUP(EB[[#This Row],[Source_carrier]],KS_DB[[product]:[KS]],6,FALSE),0)</f>
        <v>0</v>
      </c>
      <c r="G379" s="4" t="s">
        <v>34</v>
      </c>
      <c r="H379" s="4" t="s">
        <v>761</v>
      </c>
      <c r="I379" s="4" t="s">
        <v>97</v>
      </c>
      <c r="J379" s="4" t="s">
        <v>37</v>
      </c>
      <c r="K379" s="4" t="s">
        <v>762</v>
      </c>
      <c r="L379" s="4" t="s">
        <v>39</v>
      </c>
      <c r="M379" s="4" t="s">
        <v>98</v>
      </c>
      <c r="N379" s="4" t="s">
        <v>41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</row>
    <row r="380" spans="1:40" ht="15" customHeight="1" x14ac:dyDescent="0.25">
      <c r="A380" s="4" t="str">
        <f>EB[[#This Row],[unit]] &amp; "#" &amp; EB[[#This Row],[indic_nrg]] &amp; "#" &amp; EB[[#This Row],[product]] &amp; "#" &amp; EB[[#This Row],[geo]]</f>
        <v>TJ#16_107169#5200#CZ</v>
      </c>
      <c r="B380" s="4" t="str">
        <f>VLOOKUP(EB[[#This Row],[product]],KS_DB[[product]:[KS]],5,FALSE)</f>
        <v>heat</v>
      </c>
      <c r="C380" s="4" t="str">
        <f>VLOOKUP(EB[[#This Row],[product]],KS_DB[[product]:[KS]],6,FALSE)</f>
        <v>heat</v>
      </c>
      <c r="D380" s="4">
        <f>VLOOKUP(EB[[#This Row],[product]],Carriers[],4,FALSE)</f>
        <v>1</v>
      </c>
      <c r="E380" s="4">
        <f>VLOOKUP(EB[[#This Row],[indic_nrg]],Indicators[],4,FALSE)</f>
        <v>0</v>
      </c>
      <c r="F380" s="4">
        <f>IFERROR(VLOOKUP(EB[[#This Row],[Source_carrier]],KS_DB[[product]:[KS]],6,FALSE),0)</f>
        <v>0</v>
      </c>
      <c r="G380" s="4" t="s">
        <v>34</v>
      </c>
      <c r="H380" s="4" t="s">
        <v>763</v>
      </c>
      <c r="I380" s="4" t="s">
        <v>97</v>
      </c>
      <c r="J380" s="4" t="s">
        <v>37</v>
      </c>
      <c r="K380" s="4" t="s">
        <v>764</v>
      </c>
      <c r="L380" s="4" t="s">
        <v>39</v>
      </c>
      <c r="M380" s="4" t="s">
        <v>98</v>
      </c>
      <c r="N380" s="4" t="s">
        <v>41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</row>
    <row r="381" spans="1:40" ht="15" customHeight="1" x14ac:dyDescent="0.25">
      <c r="A381" s="4" t="str">
        <f>EB[[#This Row],[unit]] &amp; "#" &amp; EB[[#This Row],[indic_nrg]] &amp; "#" &amp; EB[[#This Row],[product]] &amp; "#" &amp; EB[[#This Row],[geo]]</f>
        <v>TJ#16_107170#5200#CZ</v>
      </c>
      <c r="B381" s="4" t="str">
        <f>VLOOKUP(EB[[#This Row],[product]],KS_DB[[product]:[KS]],5,FALSE)</f>
        <v>heat</v>
      </c>
      <c r="C381" s="4" t="str">
        <f>VLOOKUP(EB[[#This Row],[product]],KS_DB[[product]:[KS]],6,FALSE)</f>
        <v>heat</v>
      </c>
      <c r="D381" s="4">
        <f>VLOOKUP(EB[[#This Row],[product]],Carriers[],4,FALSE)</f>
        <v>1</v>
      </c>
      <c r="E381" s="4">
        <f>VLOOKUP(EB[[#This Row],[indic_nrg]],Indicators[],4,FALSE)</f>
        <v>0</v>
      </c>
      <c r="F381" s="4">
        <f>IFERROR(VLOOKUP(EB[[#This Row],[Source_carrier]],KS_DB[[product]:[KS]],6,FALSE),0)</f>
        <v>0</v>
      </c>
      <c r="G381" s="4" t="s">
        <v>34</v>
      </c>
      <c r="H381" s="4" t="s">
        <v>765</v>
      </c>
      <c r="I381" s="4" t="s">
        <v>97</v>
      </c>
      <c r="J381" s="4" t="s">
        <v>37</v>
      </c>
      <c r="K381" s="4" t="s">
        <v>766</v>
      </c>
      <c r="L381" s="4" t="s">
        <v>39</v>
      </c>
      <c r="M381" s="4" t="s">
        <v>98</v>
      </c>
      <c r="N381" s="4" t="s">
        <v>41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</row>
    <row r="382" spans="1:40" ht="15" customHeight="1" x14ac:dyDescent="0.25">
      <c r="A382" s="4" t="str">
        <f>EB[[#This Row],[unit]] &amp; "#" &amp; EB[[#This Row],[indic_nrg]] &amp; "#" &amp; EB[[#This Row],[product]] &amp; "#" &amp; EB[[#This Row],[geo]]</f>
        <v>TJ#16_107171#5200#CZ</v>
      </c>
      <c r="B382" s="4" t="str">
        <f>VLOOKUP(EB[[#This Row],[product]],KS_DB[[product]:[KS]],5,FALSE)</f>
        <v>heat</v>
      </c>
      <c r="C382" s="4" t="str">
        <f>VLOOKUP(EB[[#This Row],[product]],KS_DB[[product]:[KS]],6,FALSE)</f>
        <v>heat</v>
      </c>
      <c r="D382" s="4">
        <f>VLOOKUP(EB[[#This Row],[product]],Carriers[],4,FALSE)</f>
        <v>1</v>
      </c>
      <c r="E382" s="4">
        <f>VLOOKUP(EB[[#This Row],[indic_nrg]],Indicators[],4,FALSE)</f>
        <v>0</v>
      </c>
      <c r="F382" s="4">
        <f>IFERROR(VLOOKUP(EB[[#This Row],[Source_carrier]],KS_DB[[product]:[KS]],6,FALSE),0)</f>
        <v>0</v>
      </c>
      <c r="G382" s="4" t="s">
        <v>34</v>
      </c>
      <c r="H382" s="4" t="s">
        <v>767</v>
      </c>
      <c r="I382" s="4" t="s">
        <v>97</v>
      </c>
      <c r="J382" s="4" t="s">
        <v>37</v>
      </c>
      <c r="K382" s="4" t="s">
        <v>768</v>
      </c>
      <c r="L382" s="4" t="s">
        <v>39</v>
      </c>
      <c r="M382" s="4" t="s">
        <v>98</v>
      </c>
      <c r="N382" s="4" t="s">
        <v>41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</row>
    <row r="383" spans="1:40" ht="15" customHeight="1" x14ac:dyDescent="0.25">
      <c r="A383" s="4" t="str">
        <f>EB[[#This Row],[unit]] &amp; "#" &amp; EB[[#This Row],[indic_nrg]] &amp; "#" &amp; EB[[#This Row],[product]] &amp; "#" &amp; EB[[#This Row],[geo]]</f>
        <v>TJ#16_107172#5200#CZ</v>
      </c>
      <c r="B383" s="4" t="str">
        <f>VLOOKUP(EB[[#This Row],[product]],KS_DB[[product]:[KS]],5,FALSE)</f>
        <v>heat</v>
      </c>
      <c r="C383" s="4" t="str">
        <f>VLOOKUP(EB[[#This Row],[product]],KS_DB[[product]:[KS]],6,FALSE)</f>
        <v>heat</v>
      </c>
      <c r="D383" s="4">
        <f>VLOOKUP(EB[[#This Row],[product]],Carriers[],4,FALSE)</f>
        <v>1</v>
      </c>
      <c r="E383" s="4">
        <f>VLOOKUP(EB[[#This Row],[indic_nrg]],Indicators[],4,FALSE)</f>
        <v>0</v>
      </c>
      <c r="F383" s="4">
        <f>IFERROR(VLOOKUP(EB[[#This Row],[Source_carrier]],KS_DB[[product]:[KS]],6,FALSE),0)</f>
        <v>0</v>
      </c>
      <c r="G383" s="4" t="s">
        <v>34</v>
      </c>
      <c r="H383" s="4" t="s">
        <v>769</v>
      </c>
      <c r="I383" s="4" t="s">
        <v>97</v>
      </c>
      <c r="J383" s="4" t="s">
        <v>37</v>
      </c>
      <c r="K383" s="4" t="s">
        <v>770</v>
      </c>
      <c r="L383" s="4" t="s">
        <v>39</v>
      </c>
      <c r="M383" s="4" t="s">
        <v>98</v>
      </c>
      <c r="N383" s="4" t="s">
        <v>41</v>
      </c>
      <c r="O383" s="4">
        <v>88463</v>
      </c>
      <c r="P383" s="4">
        <v>88370</v>
      </c>
      <c r="Q383" s="4">
        <v>88369</v>
      </c>
      <c r="R383" s="4">
        <v>88416</v>
      </c>
      <c r="S383" s="4">
        <v>92713</v>
      </c>
      <c r="T383" s="4">
        <v>106659</v>
      </c>
      <c r="U383" s="4">
        <v>116396</v>
      </c>
      <c r="V383" s="4">
        <v>111244</v>
      </c>
      <c r="W383" s="4">
        <v>99363</v>
      </c>
      <c r="X383" s="4">
        <v>86399</v>
      </c>
      <c r="Y383" s="4">
        <v>88145</v>
      </c>
      <c r="Z383" s="4">
        <v>95771</v>
      </c>
      <c r="AA383" s="4">
        <v>90164</v>
      </c>
      <c r="AB383" s="4">
        <v>99492</v>
      </c>
      <c r="AC383" s="4">
        <v>97499</v>
      </c>
      <c r="AD383" s="4">
        <v>89699</v>
      </c>
      <c r="AE383" s="4">
        <v>84847</v>
      </c>
      <c r="AF383" s="4">
        <v>84838</v>
      </c>
      <c r="AG383" s="4">
        <v>86029</v>
      </c>
      <c r="AH383" s="4">
        <v>79806</v>
      </c>
      <c r="AI383" s="4">
        <v>76891</v>
      </c>
      <c r="AJ383" s="4">
        <v>71799</v>
      </c>
      <c r="AK383" s="4">
        <v>74346</v>
      </c>
      <c r="AL383" s="4">
        <v>75366</v>
      </c>
      <c r="AM383" s="4">
        <v>65364</v>
      </c>
      <c r="AN383" s="4">
        <v>66998</v>
      </c>
    </row>
    <row r="384" spans="1:40" ht="15" customHeight="1" x14ac:dyDescent="0.25">
      <c r="A384" s="4" t="str">
        <f>EB[[#This Row],[unit]] &amp; "#" &amp; EB[[#This Row],[indic_nrg]] &amp; "#" &amp; EB[[#This Row],[product]] &amp; "#" &amp; EB[[#This Row],[geo]]</f>
        <v>TJ#16_107173#5200#CZ</v>
      </c>
      <c r="B384" s="4" t="str">
        <f>VLOOKUP(EB[[#This Row],[product]],KS_DB[[product]:[KS]],5,FALSE)</f>
        <v>heat</v>
      </c>
      <c r="C384" s="4" t="str">
        <f>VLOOKUP(EB[[#This Row],[product]],KS_DB[[product]:[KS]],6,FALSE)</f>
        <v>heat</v>
      </c>
      <c r="D384" s="4">
        <f>VLOOKUP(EB[[#This Row],[product]],Carriers[],4,FALSE)</f>
        <v>1</v>
      </c>
      <c r="E384" s="4">
        <f>VLOOKUP(EB[[#This Row],[indic_nrg]],Indicators[],4,FALSE)</f>
        <v>0</v>
      </c>
      <c r="F384" s="4">
        <f>IFERROR(VLOOKUP(EB[[#This Row],[Source_carrier]],KS_DB[[product]:[KS]],6,FALSE),0)</f>
        <v>0</v>
      </c>
      <c r="G384" s="4" t="s">
        <v>34</v>
      </c>
      <c r="H384" s="4" t="s">
        <v>771</v>
      </c>
      <c r="I384" s="4" t="s">
        <v>97</v>
      </c>
      <c r="J384" s="4" t="s">
        <v>37</v>
      </c>
      <c r="K384" s="4" t="s">
        <v>772</v>
      </c>
      <c r="L384" s="4" t="s">
        <v>39</v>
      </c>
      <c r="M384" s="4" t="s">
        <v>98</v>
      </c>
      <c r="N384" s="4" t="s">
        <v>41</v>
      </c>
      <c r="O384" s="4">
        <v>21664</v>
      </c>
      <c r="P384" s="4">
        <v>26663</v>
      </c>
      <c r="Q384" s="4">
        <v>29234</v>
      </c>
      <c r="R384" s="4">
        <v>32715</v>
      </c>
      <c r="S384" s="4">
        <v>35667</v>
      </c>
      <c r="T384" s="4">
        <v>39679</v>
      </c>
      <c r="U384" s="4">
        <v>44398</v>
      </c>
      <c r="V384" s="4">
        <v>37134</v>
      </c>
      <c r="W384" s="4">
        <v>32378</v>
      </c>
      <c r="X384" s="4">
        <v>28727</v>
      </c>
      <c r="Y384" s="4">
        <v>25270</v>
      </c>
      <c r="Z384" s="4">
        <v>27452</v>
      </c>
      <c r="AA384" s="4">
        <v>26443</v>
      </c>
      <c r="AB384" s="4">
        <v>26249</v>
      </c>
      <c r="AC384" s="4">
        <v>24804</v>
      </c>
      <c r="AD384" s="4">
        <v>24585</v>
      </c>
      <c r="AE384" s="4">
        <v>24983</v>
      </c>
      <c r="AF384" s="4">
        <v>23835</v>
      </c>
      <c r="AG384" s="4">
        <v>23879</v>
      </c>
      <c r="AH384" s="4">
        <v>23224</v>
      </c>
      <c r="AI384" s="4">
        <v>23277</v>
      </c>
      <c r="AJ384" s="4">
        <v>18901</v>
      </c>
      <c r="AK384" s="4">
        <v>18000</v>
      </c>
      <c r="AL384" s="4">
        <v>17013</v>
      </c>
      <c r="AM384" s="4">
        <v>13706</v>
      </c>
      <c r="AN384" s="4">
        <v>13796</v>
      </c>
    </row>
    <row r="385" spans="1:40" ht="15" customHeight="1" x14ac:dyDescent="0.25">
      <c r="A385" s="4" t="str">
        <f>EB[[#This Row],[unit]] &amp; "#" &amp; EB[[#This Row],[indic_nrg]] &amp; "#" &amp; EB[[#This Row],[product]] &amp; "#" &amp; EB[[#This Row],[geo]]</f>
        <v>TJ#16_107174#5200#CZ</v>
      </c>
      <c r="B385" s="4" t="str">
        <f>VLOOKUP(EB[[#This Row],[product]],KS_DB[[product]:[KS]],5,FALSE)</f>
        <v>heat</v>
      </c>
      <c r="C385" s="4" t="str">
        <f>VLOOKUP(EB[[#This Row],[product]],KS_DB[[product]:[KS]],6,FALSE)</f>
        <v>heat</v>
      </c>
      <c r="D385" s="4">
        <f>VLOOKUP(EB[[#This Row],[product]],Carriers[],4,FALSE)</f>
        <v>1</v>
      </c>
      <c r="E385" s="4">
        <f>VLOOKUP(EB[[#This Row],[indic_nrg]],Indicators[],4,FALSE)</f>
        <v>0</v>
      </c>
      <c r="F385" s="4">
        <f>IFERROR(VLOOKUP(EB[[#This Row],[Source_carrier]],KS_DB[[product]:[KS]],6,FALSE),0)</f>
        <v>0</v>
      </c>
      <c r="G385" s="4" t="s">
        <v>34</v>
      </c>
      <c r="H385" s="4" t="s">
        <v>773</v>
      </c>
      <c r="I385" s="4" t="s">
        <v>97</v>
      </c>
      <c r="J385" s="4" t="s">
        <v>37</v>
      </c>
      <c r="K385" s="4" t="s">
        <v>774</v>
      </c>
      <c r="L385" s="4" t="s">
        <v>39</v>
      </c>
      <c r="M385" s="4" t="s">
        <v>98</v>
      </c>
      <c r="N385" s="4" t="s">
        <v>41</v>
      </c>
      <c r="O385" s="4">
        <v>29259</v>
      </c>
      <c r="P385" s="4">
        <v>30904</v>
      </c>
      <c r="Q385" s="4">
        <v>31784</v>
      </c>
      <c r="R385" s="4">
        <v>32875</v>
      </c>
      <c r="S385" s="4">
        <v>23194</v>
      </c>
      <c r="T385" s="4">
        <v>20279</v>
      </c>
      <c r="U385" s="4">
        <v>21895</v>
      </c>
      <c r="V385" s="4">
        <v>24893</v>
      </c>
      <c r="W385" s="4">
        <v>17701</v>
      </c>
      <c r="X385" s="4">
        <v>21767</v>
      </c>
      <c r="Y385" s="4">
        <v>15596</v>
      </c>
      <c r="Z385" s="4">
        <v>16179</v>
      </c>
      <c r="AA385" s="4">
        <v>16020</v>
      </c>
      <c r="AB385" s="4">
        <v>12630</v>
      </c>
      <c r="AC385" s="4">
        <v>12507</v>
      </c>
      <c r="AD385" s="4">
        <v>15970</v>
      </c>
      <c r="AE385" s="4">
        <v>14152</v>
      </c>
      <c r="AF385" s="4">
        <v>13856</v>
      </c>
      <c r="AG385" s="4">
        <v>12925</v>
      </c>
      <c r="AH385" s="4">
        <v>11625</v>
      </c>
      <c r="AI385" s="4">
        <v>11542</v>
      </c>
      <c r="AJ385" s="4">
        <v>9208</v>
      </c>
      <c r="AK385" s="4">
        <v>9455</v>
      </c>
      <c r="AL385" s="4">
        <v>9394</v>
      </c>
      <c r="AM385" s="4">
        <v>9370</v>
      </c>
      <c r="AN385" s="4">
        <v>9595</v>
      </c>
    </row>
    <row r="386" spans="1:40" ht="15" customHeight="1" x14ac:dyDescent="0.25">
      <c r="A386" s="4" t="str">
        <f>EB[[#This Row],[unit]] &amp; "#" &amp; EB[[#This Row],[indic_nrg]] &amp; "#" &amp; EB[[#This Row],[product]] &amp; "#" &amp; EB[[#This Row],[geo]]</f>
        <v>TJ#16_107175#5200#CZ</v>
      </c>
      <c r="B386" s="4" t="str">
        <f>VLOOKUP(EB[[#This Row],[product]],KS_DB[[product]:[KS]],5,FALSE)</f>
        <v>heat</v>
      </c>
      <c r="C386" s="4" t="str">
        <f>VLOOKUP(EB[[#This Row],[product]],KS_DB[[product]:[KS]],6,FALSE)</f>
        <v>heat</v>
      </c>
      <c r="D386" s="4">
        <f>VLOOKUP(EB[[#This Row],[product]],Carriers[],4,FALSE)</f>
        <v>1</v>
      </c>
      <c r="E386" s="4">
        <f>VLOOKUP(EB[[#This Row],[indic_nrg]],Indicators[],4,FALSE)</f>
        <v>0</v>
      </c>
      <c r="F386" s="4">
        <f>IFERROR(VLOOKUP(EB[[#This Row],[Source_carrier]],KS_DB[[product]:[KS]],6,FALSE),0)</f>
        <v>0</v>
      </c>
      <c r="G386" s="4" t="s">
        <v>34</v>
      </c>
      <c r="H386" s="4" t="s">
        <v>775</v>
      </c>
      <c r="I386" s="4" t="s">
        <v>97</v>
      </c>
      <c r="J386" s="4" t="s">
        <v>37</v>
      </c>
      <c r="K386" s="4" t="s">
        <v>776</v>
      </c>
      <c r="L386" s="4" t="s">
        <v>39</v>
      </c>
      <c r="M386" s="4" t="s">
        <v>98</v>
      </c>
      <c r="N386" s="4" t="s">
        <v>41</v>
      </c>
      <c r="O386" s="4">
        <v>15595</v>
      </c>
      <c r="P386" s="4">
        <v>14250</v>
      </c>
      <c r="Q386" s="4">
        <v>14371</v>
      </c>
      <c r="R386" s="4">
        <v>13300</v>
      </c>
      <c r="S386" s="4">
        <v>9790</v>
      </c>
      <c r="T386" s="4">
        <v>9324</v>
      </c>
      <c r="U386" s="4">
        <v>8395</v>
      </c>
      <c r="V386" s="4">
        <v>7099</v>
      </c>
      <c r="W386" s="4">
        <v>8606</v>
      </c>
      <c r="X386" s="4">
        <v>10408</v>
      </c>
      <c r="Y386" s="4">
        <v>10205</v>
      </c>
      <c r="Z386" s="4">
        <v>9837</v>
      </c>
      <c r="AA386" s="4">
        <v>9810</v>
      </c>
      <c r="AB386" s="4">
        <v>8910</v>
      </c>
      <c r="AC386" s="4">
        <v>8518</v>
      </c>
      <c r="AD386" s="4">
        <v>7574</v>
      </c>
      <c r="AE386" s="4">
        <v>5571</v>
      </c>
      <c r="AF386" s="4">
        <v>4548</v>
      </c>
      <c r="AG386" s="4">
        <v>4729</v>
      </c>
      <c r="AH386" s="4">
        <v>4651</v>
      </c>
      <c r="AI386" s="4">
        <v>7049</v>
      </c>
      <c r="AJ386" s="4">
        <v>7155</v>
      </c>
      <c r="AK386" s="4">
        <v>6816</v>
      </c>
      <c r="AL386" s="4">
        <v>7310</v>
      </c>
      <c r="AM386" s="4">
        <v>6682</v>
      </c>
      <c r="AN386" s="4">
        <v>6740</v>
      </c>
    </row>
    <row r="387" spans="1:40" ht="15" customHeight="1" x14ac:dyDescent="0.25">
      <c r="A387" s="4" t="str">
        <f>EB[[#This Row],[unit]] &amp; "#" &amp; EB[[#This Row],[indic_nrg]] &amp; "#" &amp; EB[[#This Row],[product]] &amp; "#" &amp; EB[[#This Row],[geo]]</f>
        <v>TJ#16_107176#5200#CZ</v>
      </c>
      <c r="B387" s="4" t="str">
        <f>VLOOKUP(EB[[#This Row],[product]],KS_DB[[product]:[KS]],5,FALSE)</f>
        <v>heat</v>
      </c>
      <c r="C387" s="4" t="str">
        <f>VLOOKUP(EB[[#This Row],[product]],KS_DB[[product]:[KS]],6,FALSE)</f>
        <v>heat</v>
      </c>
      <c r="D387" s="4">
        <f>VLOOKUP(EB[[#This Row],[product]],Carriers[],4,FALSE)</f>
        <v>1</v>
      </c>
      <c r="E387" s="4">
        <f>VLOOKUP(EB[[#This Row],[indic_nrg]],Indicators[],4,FALSE)</f>
        <v>0</v>
      </c>
      <c r="F387" s="4">
        <f>IFERROR(VLOOKUP(EB[[#This Row],[Source_carrier]],KS_DB[[product]:[KS]],6,FALSE),0)</f>
        <v>0</v>
      </c>
      <c r="G387" s="4" t="s">
        <v>34</v>
      </c>
      <c r="H387" s="4" t="s">
        <v>777</v>
      </c>
      <c r="I387" s="4" t="s">
        <v>97</v>
      </c>
      <c r="J387" s="4" t="s">
        <v>37</v>
      </c>
      <c r="K387" s="4" t="s">
        <v>778</v>
      </c>
      <c r="L387" s="4" t="s">
        <v>39</v>
      </c>
      <c r="M387" s="4" t="s">
        <v>98</v>
      </c>
      <c r="N387" s="4" t="s">
        <v>41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</row>
    <row r="388" spans="1:40" ht="15" customHeight="1" x14ac:dyDescent="0.25">
      <c r="A388" s="4" t="str">
        <f>EB[[#This Row],[unit]] &amp; "#" &amp; EB[[#This Row],[indic_nrg]] &amp; "#" &amp; EB[[#This Row],[product]] &amp; "#" &amp; EB[[#This Row],[geo]]</f>
        <v>TJ#16_107177#5200#CZ</v>
      </c>
      <c r="B388" s="4" t="str">
        <f>VLOOKUP(EB[[#This Row],[product]],KS_DB[[product]:[KS]],5,FALSE)</f>
        <v>heat</v>
      </c>
      <c r="C388" s="4" t="str">
        <f>VLOOKUP(EB[[#This Row],[product]],KS_DB[[product]:[KS]],6,FALSE)</f>
        <v>heat</v>
      </c>
      <c r="D388" s="4">
        <f>VLOOKUP(EB[[#This Row],[product]],Carriers[],4,FALSE)</f>
        <v>1</v>
      </c>
      <c r="E388" s="4">
        <f>VLOOKUP(EB[[#This Row],[indic_nrg]],Indicators[],4,FALSE)</f>
        <v>0</v>
      </c>
      <c r="F388" s="4">
        <f>IFERROR(VLOOKUP(EB[[#This Row],[Source_carrier]],KS_DB[[product]:[KS]],6,FALSE),0)</f>
        <v>0</v>
      </c>
      <c r="G388" s="4" t="s">
        <v>34</v>
      </c>
      <c r="H388" s="4" t="s">
        <v>779</v>
      </c>
      <c r="I388" s="4" t="s">
        <v>97</v>
      </c>
      <c r="J388" s="4" t="s">
        <v>37</v>
      </c>
      <c r="K388" s="4" t="s">
        <v>780</v>
      </c>
      <c r="L388" s="4" t="s">
        <v>39</v>
      </c>
      <c r="M388" s="4" t="s">
        <v>98</v>
      </c>
      <c r="N388" s="4" t="s">
        <v>41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85</v>
      </c>
      <c r="AG388" s="4">
        <v>94</v>
      </c>
      <c r="AH388" s="4">
        <v>95</v>
      </c>
      <c r="AI388" s="4">
        <v>93</v>
      </c>
      <c r="AJ388" s="4">
        <v>76</v>
      </c>
      <c r="AK388" s="4">
        <v>79</v>
      </c>
      <c r="AL388" s="4">
        <v>68</v>
      </c>
      <c r="AM388" s="4">
        <v>76</v>
      </c>
      <c r="AN388" s="4">
        <v>66</v>
      </c>
    </row>
    <row r="389" spans="1:40" ht="15" customHeight="1" x14ac:dyDescent="0.25">
      <c r="A389" s="4" t="str">
        <f>EB[[#This Row],[unit]] &amp; "#" &amp; EB[[#This Row],[indic_nrg]] &amp; "#" &amp; EB[[#This Row],[product]] &amp; "#" &amp; EB[[#This Row],[geo]]</f>
        <v>TJ#16_107178#5200#CZ</v>
      </c>
      <c r="B389" s="4" t="str">
        <f>VLOOKUP(EB[[#This Row],[product]],KS_DB[[product]:[KS]],5,FALSE)</f>
        <v>heat</v>
      </c>
      <c r="C389" s="4" t="str">
        <f>VLOOKUP(EB[[#This Row],[product]],KS_DB[[product]:[KS]],6,FALSE)</f>
        <v>heat</v>
      </c>
      <c r="D389" s="4">
        <f>VLOOKUP(EB[[#This Row],[product]],Carriers[],4,FALSE)</f>
        <v>1</v>
      </c>
      <c r="E389" s="4">
        <f>VLOOKUP(EB[[#This Row],[indic_nrg]],Indicators[],4,FALSE)</f>
        <v>0</v>
      </c>
      <c r="F389" s="4">
        <f>IFERROR(VLOOKUP(EB[[#This Row],[Source_carrier]],KS_DB[[product]:[KS]],6,FALSE),0)</f>
        <v>0</v>
      </c>
      <c r="G389" s="4" t="s">
        <v>34</v>
      </c>
      <c r="H389" s="4" t="s">
        <v>781</v>
      </c>
      <c r="I389" s="4" t="s">
        <v>97</v>
      </c>
      <c r="J389" s="4" t="s">
        <v>37</v>
      </c>
      <c r="K389" s="4" t="s">
        <v>782</v>
      </c>
      <c r="L389" s="4" t="s">
        <v>39</v>
      </c>
      <c r="M389" s="4" t="s">
        <v>98</v>
      </c>
      <c r="N389" s="4" t="s">
        <v>41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</row>
    <row r="390" spans="1:40" ht="15" customHeight="1" x14ac:dyDescent="0.25">
      <c r="A390" s="4" t="str">
        <f>EB[[#This Row],[unit]] &amp; "#" &amp; EB[[#This Row],[indic_nrg]] &amp; "#" &amp; EB[[#This Row],[product]] &amp; "#" &amp; EB[[#This Row],[geo]]</f>
        <v>TJ#16_107179#5200#CZ</v>
      </c>
      <c r="B390" s="4" t="str">
        <f>VLOOKUP(EB[[#This Row],[product]],KS_DB[[product]:[KS]],5,FALSE)</f>
        <v>heat</v>
      </c>
      <c r="C390" s="4" t="str">
        <f>VLOOKUP(EB[[#This Row],[product]],KS_DB[[product]:[KS]],6,FALSE)</f>
        <v>heat</v>
      </c>
      <c r="D390" s="4">
        <f>VLOOKUP(EB[[#This Row],[product]],Carriers[],4,FALSE)</f>
        <v>1</v>
      </c>
      <c r="E390" s="4">
        <f>VLOOKUP(EB[[#This Row],[indic_nrg]],Indicators[],4,FALSE)</f>
        <v>0</v>
      </c>
      <c r="F390" s="4">
        <f>IFERROR(VLOOKUP(EB[[#This Row],[Source_carrier]],KS_DB[[product]:[KS]],6,FALSE),0)</f>
        <v>0</v>
      </c>
      <c r="G390" s="4" t="s">
        <v>34</v>
      </c>
      <c r="H390" s="4" t="s">
        <v>783</v>
      </c>
      <c r="I390" s="4" t="s">
        <v>97</v>
      </c>
      <c r="J390" s="4" t="s">
        <v>37</v>
      </c>
      <c r="K390" s="4" t="s">
        <v>784</v>
      </c>
      <c r="L390" s="4" t="s">
        <v>39</v>
      </c>
      <c r="M390" s="4" t="s">
        <v>98</v>
      </c>
      <c r="N390" s="4" t="s">
        <v>41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1</v>
      </c>
      <c r="AJ390" s="4">
        <v>1</v>
      </c>
      <c r="AK390" s="4">
        <v>1</v>
      </c>
      <c r="AL390" s="4">
        <v>1</v>
      </c>
      <c r="AM390" s="4">
        <v>1</v>
      </c>
      <c r="AN390" s="4">
        <v>2</v>
      </c>
    </row>
    <row r="391" spans="1:40" ht="15" customHeight="1" x14ac:dyDescent="0.25">
      <c r="A391" s="4" t="str">
        <f>EB[[#This Row],[unit]] &amp; "#" &amp; EB[[#This Row],[indic_nrg]] &amp; "#" &amp; EB[[#This Row],[product]] &amp; "#" &amp; EB[[#This Row],[geo]]</f>
        <v>TJ#16_107180#5200#CZ</v>
      </c>
      <c r="B391" s="4" t="str">
        <f>VLOOKUP(EB[[#This Row],[product]],KS_DB[[product]:[KS]],5,FALSE)</f>
        <v>heat</v>
      </c>
      <c r="C391" s="4" t="str">
        <f>VLOOKUP(EB[[#This Row],[product]],KS_DB[[product]:[KS]],6,FALSE)</f>
        <v>heat</v>
      </c>
      <c r="D391" s="4">
        <f>VLOOKUP(EB[[#This Row],[product]],Carriers[],4,FALSE)</f>
        <v>1</v>
      </c>
      <c r="E391" s="4">
        <f>VLOOKUP(EB[[#This Row],[indic_nrg]],Indicators[],4,FALSE)</f>
        <v>0</v>
      </c>
      <c r="F391" s="4">
        <f>IFERROR(VLOOKUP(EB[[#This Row],[Source_carrier]],KS_DB[[product]:[KS]],6,FALSE),0)</f>
        <v>0</v>
      </c>
      <c r="G391" s="4" t="s">
        <v>34</v>
      </c>
      <c r="H391" s="4" t="s">
        <v>785</v>
      </c>
      <c r="I391" s="4" t="s">
        <v>97</v>
      </c>
      <c r="J391" s="4" t="s">
        <v>37</v>
      </c>
      <c r="K391" s="4" t="s">
        <v>786</v>
      </c>
      <c r="L391" s="4" t="s">
        <v>39</v>
      </c>
      <c r="M391" s="4" t="s">
        <v>98</v>
      </c>
      <c r="N391" s="4" t="s">
        <v>41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</row>
    <row r="392" spans="1:40" ht="15" customHeight="1" x14ac:dyDescent="0.25">
      <c r="A392" s="4" t="str">
        <f>EB[[#This Row],[unit]] &amp; "#" &amp; EB[[#This Row],[indic_nrg]] &amp; "#" &amp; EB[[#This Row],[product]] &amp; "#" &amp; EB[[#This Row],[geo]]</f>
        <v>TJ#16_107181#5200#CZ</v>
      </c>
      <c r="B392" s="4" t="str">
        <f>VLOOKUP(EB[[#This Row],[product]],KS_DB[[product]:[KS]],5,FALSE)</f>
        <v>heat</v>
      </c>
      <c r="C392" s="4" t="str">
        <f>VLOOKUP(EB[[#This Row],[product]],KS_DB[[product]:[KS]],6,FALSE)</f>
        <v>heat</v>
      </c>
      <c r="D392" s="4">
        <f>VLOOKUP(EB[[#This Row],[product]],Carriers[],4,FALSE)</f>
        <v>1</v>
      </c>
      <c r="E392" s="4">
        <f>VLOOKUP(EB[[#This Row],[indic_nrg]],Indicators[],4,FALSE)</f>
        <v>0</v>
      </c>
      <c r="F392" s="4">
        <f>IFERROR(VLOOKUP(EB[[#This Row],[Source_carrier]],KS_DB[[product]:[KS]],6,FALSE),0)</f>
        <v>0</v>
      </c>
      <c r="G392" s="4" t="s">
        <v>34</v>
      </c>
      <c r="H392" s="4" t="s">
        <v>787</v>
      </c>
      <c r="I392" s="4" t="s">
        <v>97</v>
      </c>
      <c r="J392" s="4" t="s">
        <v>37</v>
      </c>
      <c r="K392" s="4" t="s">
        <v>788</v>
      </c>
      <c r="L392" s="4" t="s">
        <v>39</v>
      </c>
      <c r="M392" s="4" t="s">
        <v>98</v>
      </c>
      <c r="N392" s="4" t="s">
        <v>41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6</v>
      </c>
      <c r="AJ392" s="4">
        <v>6</v>
      </c>
      <c r="AK392" s="4">
        <v>8</v>
      </c>
      <c r="AL392" s="4">
        <v>6</v>
      </c>
      <c r="AM392" s="4">
        <v>4</v>
      </c>
      <c r="AN392" s="4">
        <v>5</v>
      </c>
    </row>
    <row r="393" spans="1:40" ht="15" customHeight="1" x14ac:dyDescent="0.25">
      <c r="A393" s="4" t="str">
        <f>EB[[#This Row],[unit]] &amp; "#" &amp; EB[[#This Row],[indic_nrg]] &amp; "#" &amp; EB[[#This Row],[product]] &amp; "#" &amp; EB[[#This Row],[geo]]</f>
        <v>TJ#16_107182#5200#CZ</v>
      </c>
      <c r="B393" s="4" t="str">
        <f>VLOOKUP(EB[[#This Row],[product]],KS_DB[[product]:[KS]],5,FALSE)</f>
        <v>heat</v>
      </c>
      <c r="C393" s="4" t="str">
        <f>VLOOKUP(EB[[#This Row],[product]],KS_DB[[product]:[KS]],6,FALSE)</f>
        <v>heat</v>
      </c>
      <c r="D393" s="4">
        <f>VLOOKUP(EB[[#This Row],[product]],Carriers[],4,FALSE)</f>
        <v>1</v>
      </c>
      <c r="E393" s="4">
        <f>VLOOKUP(EB[[#This Row],[indic_nrg]],Indicators[],4,FALSE)</f>
        <v>0</v>
      </c>
      <c r="F393" s="4">
        <f>IFERROR(VLOOKUP(EB[[#This Row],[Source_carrier]],KS_DB[[product]:[KS]],6,FALSE),0)</f>
        <v>0</v>
      </c>
      <c r="G393" s="4" t="s">
        <v>34</v>
      </c>
      <c r="H393" s="4" t="s">
        <v>789</v>
      </c>
      <c r="I393" s="4" t="s">
        <v>97</v>
      </c>
      <c r="J393" s="4" t="s">
        <v>37</v>
      </c>
      <c r="K393" s="4" t="s">
        <v>790</v>
      </c>
      <c r="L393" s="4" t="s">
        <v>39</v>
      </c>
      <c r="M393" s="4" t="s">
        <v>98</v>
      </c>
      <c r="N393" s="4" t="s">
        <v>41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</row>
    <row r="394" spans="1:40" ht="15" customHeight="1" x14ac:dyDescent="0.25">
      <c r="A394" s="4" t="str">
        <f>EB[[#This Row],[unit]] &amp; "#" &amp; EB[[#This Row],[indic_nrg]] &amp; "#" &amp; EB[[#This Row],[product]] &amp; "#" &amp; EB[[#This Row],[geo]]</f>
        <v>TJ#16_107183#5200#CZ</v>
      </c>
      <c r="B394" s="4" t="str">
        <f>VLOOKUP(EB[[#This Row],[product]],KS_DB[[product]:[KS]],5,FALSE)</f>
        <v>heat</v>
      </c>
      <c r="C394" s="4" t="str">
        <f>VLOOKUP(EB[[#This Row],[product]],KS_DB[[product]:[KS]],6,FALSE)</f>
        <v>heat</v>
      </c>
      <c r="D394" s="4">
        <f>VLOOKUP(EB[[#This Row],[product]],Carriers[],4,FALSE)</f>
        <v>1</v>
      </c>
      <c r="E394" s="4">
        <f>VLOOKUP(EB[[#This Row],[indic_nrg]],Indicators[],4,FALSE)</f>
        <v>0</v>
      </c>
      <c r="F394" s="4">
        <f>IFERROR(VLOOKUP(EB[[#This Row],[Source_carrier]],KS_DB[[product]:[KS]],6,FALSE),0)</f>
        <v>0</v>
      </c>
      <c r="G394" s="4" t="s">
        <v>34</v>
      </c>
      <c r="H394" s="4" t="s">
        <v>791</v>
      </c>
      <c r="I394" s="4" t="s">
        <v>97</v>
      </c>
      <c r="J394" s="4" t="s">
        <v>37</v>
      </c>
      <c r="K394" s="4" t="s">
        <v>792</v>
      </c>
      <c r="L394" s="4" t="s">
        <v>39</v>
      </c>
      <c r="M394" s="4" t="s">
        <v>98</v>
      </c>
      <c r="N394" s="4" t="s">
        <v>41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3</v>
      </c>
      <c r="AM394" s="4">
        <v>0</v>
      </c>
      <c r="AN394" s="4">
        <v>1</v>
      </c>
    </row>
    <row r="395" spans="1:40" ht="15" customHeight="1" x14ac:dyDescent="0.25">
      <c r="A395" s="4" t="str">
        <f>EB[[#This Row],[unit]] &amp; "#" &amp; EB[[#This Row],[indic_nrg]] &amp; "#" &amp; EB[[#This Row],[product]] &amp; "#" &amp; EB[[#This Row],[geo]]</f>
        <v>TJ#16_107184#5200#CZ</v>
      </c>
      <c r="B395" s="4" t="str">
        <f>VLOOKUP(EB[[#This Row],[product]],KS_DB[[product]:[KS]],5,FALSE)</f>
        <v>heat</v>
      </c>
      <c r="C395" s="4" t="str">
        <f>VLOOKUP(EB[[#This Row],[product]],KS_DB[[product]:[KS]],6,FALSE)</f>
        <v>heat</v>
      </c>
      <c r="D395" s="4">
        <f>VLOOKUP(EB[[#This Row],[product]],Carriers[],4,FALSE)</f>
        <v>1</v>
      </c>
      <c r="E395" s="4">
        <f>VLOOKUP(EB[[#This Row],[indic_nrg]],Indicators[],4,FALSE)</f>
        <v>0</v>
      </c>
      <c r="F395" s="4">
        <f>IFERROR(VLOOKUP(EB[[#This Row],[Source_carrier]],KS_DB[[product]:[KS]],6,FALSE),0)</f>
        <v>0</v>
      </c>
      <c r="G395" s="4" t="s">
        <v>34</v>
      </c>
      <c r="H395" s="4" t="s">
        <v>793</v>
      </c>
      <c r="I395" s="4" t="s">
        <v>97</v>
      </c>
      <c r="J395" s="4" t="s">
        <v>37</v>
      </c>
      <c r="K395" s="4" t="s">
        <v>794</v>
      </c>
      <c r="L395" s="4" t="s">
        <v>39</v>
      </c>
      <c r="M395" s="4" t="s">
        <v>98</v>
      </c>
      <c r="N395" s="4" t="s">
        <v>41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474</v>
      </c>
      <c r="AF395" s="4">
        <v>540</v>
      </c>
      <c r="AG395" s="4">
        <v>903</v>
      </c>
      <c r="AH395" s="4">
        <v>939</v>
      </c>
      <c r="AI395" s="4">
        <v>0</v>
      </c>
      <c r="AJ395" s="4">
        <v>0</v>
      </c>
      <c r="AK395" s="4">
        <v>0</v>
      </c>
      <c r="AL395" s="4">
        <v>0</v>
      </c>
      <c r="AM395" s="4">
        <v>5</v>
      </c>
      <c r="AN395" s="4">
        <v>0</v>
      </c>
    </row>
    <row r="396" spans="1:40" ht="15" customHeight="1" x14ac:dyDescent="0.25">
      <c r="A396" s="4" t="str">
        <f>EB[[#This Row],[unit]] &amp; "#" &amp; EB[[#This Row],[indic_nrg]] &amp; "#" &amp; EB[[#This Row],[product]] &amp; "#" &amp; EB[[#This Row],[geo]]</f>
        <v>TJ#16_107185#5200#CZ</v>
      </c>
      <c r="B396" s="4" t="str">
        <f>VLOOKUP(EB[[#This Row],[product]],KS_DB[[product]:[KS]],5,FALSE)</f>
        <v>heat</v>
      </c>
      <c r="C396" s="4" t="str">
        <f>VLOOKUP(EB[[#This Row],[product]],KS_DB[[product]:[KS]],6,FALSE)</f>
        <v>heat</v>
      </c>
      <c r="D396" s="4">
        <f>VLOOKUP(EB[[#This Row],[product]],Carriers[],4,FALSE)</f>
        <v>1</v>
      </c>
      <c r="E396" s="4">
        <f>VLOOKUP(EB[[#This Row],[indic_nrg]],Indicators[],4,FALSE)</f>
        <v>0</v>
      </c>
      <c r="F396" s="4">
        <f>IFERROR(VLOOKUP(EB[[#This Row],[Source_carrier]],KS_DB[[product]:[KS]],6,FALSE),0)</f>
        <v>0</v>
      </c>
      <c r="G396" s="4" t="s">
        <v>34</v>
      </c>
      <c r="H396" s="4" t="s">
        <v>795</v>
      </c>
      <c r="I396" s="4" t="s">
        <v>97</v>
      </c>
      <c r="J396" s="4" t="s">
        <v>37</v>
      </c>
      <c r="K396" s="4" t="s">
        <v>796</v>
      </c>
      <c r="L396" s="4" t="s">
        <v>39</v>
      </c>
      <c r="M396" s="4" t="s">
        <v>98</v>
      </c>
      <c r="N396" s="4" t="s">
        <v>41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5</v>
      </c>
      <c r="AD396" s="4">
        <v>20</v>
      </c>
      <c r="AE396" s="4">
        <v>20</v>
      </c>
      <c r="AF396" s="4">
        <v>19</v>
      </c>
      <c r="AG396" s="4">
        <v>5</v>
      </c>
      <c r="AH396" s="4">
        <v>0</v>
      </c>
      <c r="AI396" s="4">
        <v>89</v>
      </c>
      <c r="AJ396" s="4">
        <v>124</v>
      </c>
      <c r="AK396" s="4">
        <v>134</v>
      </c>
      <c r="AL396" s="4">
        <v>204</v>
      </c>
      <c r="AM396" s="4">
        <v>216</v>
      </c>
      <c r="AN396" s="4">
        <v>163</v>
      </c>
    </row>
    <row r="397" spans="1:40" ht="15" customHeight="1" x14ac:dyDescent="0.25">
      <c r="A397" s="4" t="str">
        <f>EB[[#This Row],[unit]] &amp; "#" &amp; EB[[#This Row],[indic_nrg]] &amp; "#" &amp; EB[[#This Row],[product]] &amp; "#" &amp; EB[[#This Row],[geo]]</f>
        <v>TJ#16_107186#5200#CZ</v>
      </c>
      <c r="B397" s="4" t="str">
        <f>VLOOKUP(EB[[#This Row],[product]],KS_DB[[product]:[KS]],5,FALSE)</f>
        <v>heat</v>
      </c>
      <c r="C397" s="4" t="str">
        <f>VLOOKUP(EB[[#This Row],[product]],KS_DB[[product]:[KS]],6,FALSE)</f>
        <v>heat</v>
      </c>
      <c r="D397" s="4">
        <f>VLOOKUP(EB[[#This Row],[product]],Carriers[],4,FALSE)</f>
        <v>1</v>
      </c>
      <c r="E397" s="4">
        <f>VLOOKUP(EB[[#This Row],[indic_nrg]],Indicators[],4,FALSE)</f>
        <v>0</v>
      </c>
      <c r="F397" s="4">
        <f>IFERROR(VLOOKUP(EB[[#This Row],[Source_carrier]],KS_DB[[product]:[KS]],6,FALSE),0)</f>
        <v>0</v>
      </c>
      <c r="G397" s="4" t="s">
        <v>34</v>
      </c>
      <c r="H397" s="4" t="s">
        <v>797</v>
      </c>
      <c r="I397" s="4" t="s">
        <v>97</v>
      </c>
      <c r="J397" s="4" t="s">
        <v>37</v>
      </c>
      <c r="K397" s="4" t="s">
        <v>798</v>
      </c>
      <c r="L397" s="4" t="s">
        <v>39</v>
      </c>
      <c r="M397" s="4" t="s">
        <v>98</v>
      </c>
      <c r="N397" s="4" t="s">
        <v>41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292</v>
      </c>
      <c r="AE397" s="4">
        <v>183</v>
      </c>
      <c r="AF397" s="4">
        <v>152</v>
      </c>
      <c r="AG397" s="4">
        <v>198</v>
      </c>
      <c r="AH397" s="4">
        <v>215</v>
      </c>
      <c r="AI397" s="4">
        <v>146</v>
      </c>
      <c r="AJ397" s="4">
        <v>147</v>
      </c>
      <c r="AK397" s="4">
        <v>155</v>
      </c>
      <c r="AL397" s="4">
        <v>157</v>
      </c>
      <c r="AM397" s="4">
        <v>117</v>
      </c>
      <c r="AN397" s="4">
        <v>57</v>
      </c>
    </row>
    <row r="398" spans="1:40" ht="15" customHeight="1" x14ac:dyDescent="0.25">
      <c r="A398" s="4" t="str">
        <f>EB[[#This Row],[unit]] &amp; "#" &amp; EB[[#This Row],[indic_nrg]] &amp; "#" &amp; EB[[#This Row],[product]] &amp; "#" &amp; EB[[#This Row],[geo]]</f>
        <v>TJ#16_107187#5200#CZ</v>
      </c>
      <c r="B398" s="4" t="str">
        <f>VLOOKUP(EB[[#This Row],[product]],KS_DB[[product]:[KS]],5,FALSE)</f>
        <v>heat</v>
      </c>
      <c r="C398" s="4" t="str">
        <f>VLOOKUP(EB[[#This Row],[product]],KS_DB[[product]:[KS]],6,FALSE)</f>
        <v>heat</v>
      </c>
      <c r="D398" s="4">
        <f>VLOOKUP(EB[[#This Row],[product]],Carriers[],4,FALSE)</f>
        <v>1</v>
      </c>
      <c r="E398" s="4">
        <f>VLOOKUP(EB[[#This Row],[indic_nrg]],Indicators[],4,FALSE)</f>
        <v>0</v>
      </c>
      <c r="F398" s="4">
        <f>IFERROR(VLOOKUP(EB[[#This Row],[Source_carrier]],KS_DB[[product]:[KS]],6,FALSE),0)</f>
        <v>0</v>
      </c>
      <c r="G398" s="4" t="s">
        <v>34</v>
      </c>
      <c r="H398" s="4" t="s">
        <v>799</v>
      </c>
      <c r="I398" s="4" t="s">
        <v>97</v>
      </c>
      <c r="J398" s="4" t="s">
        <v>37</v>
      </c>
      <c r="K398" s="4" t="s">
        <v>800</v>
      </c>
      <c r="L398" s="4" t="s">
        <v>39</v>
      </c>
      <c r="M398" s="4" t="s">
        <v>98</v>
      </c>
      <c r="N398" s="4" t="s">
        <v>41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31</v>
      </c>
      <c r="AJ398" s="4">
        <v>50</v>
      </c>
      <c r="AK398" s="4">
        <v>81</v>
      </c>
      <c r="AL398" s="4">
        <v>108</v>
      </c>
      <c r="AM398" s="4">
        <v>90</v>
      </c>
      <c r="AN398" s="4">
        <v>136</v>
      </c>
    </row>
    <row r="399" spans="1:40" ht="15" customHeight="1" x14ac:dyDescent="0.25">
      <c r="A399" s="4" t="str">
        <f>EB[[#This Row],[unit]] &amp; "#" &amp; EB[[#This Row],[indic_nrg]] &amp; "#" &amp; EB[[#This Row],[product]] &amp; "#" &amp; EB[[#This Row],[geo]]</f>
        <v>TJ#16_107188#5200#CZ</v>
      </c>
      <c r="B399" s="4" t="str">
        <f>VLOOKUP(EB[[#This Row],[product]],KS_DB[[product]:[KS]],5,FALSE)</f>
        <v>heat</v>
      </c>
      <c r="C399" s="4" t="str">
        <f>VLOOKUP(EB[[#This Row],[product]],KS_DB[[product]:[KS]],6,FALSE)</f>
        <v>heat</v>
      </c>
      <c r="D399" s="4">
        <f>VLOOKUP(EB[[#This Row],[product]],Carriers[],4,FALSE)</f>
        <v>1</v>
      </c>
      <c r="E399" s="4">
        <f>VLOOKUP(EB[[#This Row],[indic_nrg]],Indicators[],4,FALSE)</f>
        <v>0</v>
      </c>
      <c r="F399" s="4">
        <f>IFERROR(VLOOKUP(EB[[#This Row],[Source_carrier]],KS_DB[[product]:[KS]],6,FALSE),0)</f>
        <v>0</v>
      </c>
      <c r="G399" s="4" t="s">
        <v>34</v>
      </c>
      <c r="H399" s="4" t="s">
        <v>801</v>
      </c>
      <c r="I399" s="4" t="s">
        <v>97</v>
      </c>
      <c r="J399" s="4" t="s">
        <v>37</v>
      </c>
      <c r="K399" s="4" t="s">
        <v>802</v>
      </c>
      <c r="L399" s="4" t="s">
        <v>39</v>
      </c>
      <c r="M399" s="4" t="s">
        <v>98</v>
      </c>
      <c r="N399" s="4" t="s">
        <v>41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20</v>
      </c>
      <c r="AM399" s="4">
        <v>53</v>
      </c>
      <c r="AN399" s="4">
        <v>90</v>
      </c>
    </row>
    <row r="400" spans="1:40" ht="15" customHeight="1" x14ac:dyDescent="0.25">
      <c r="A400" s="4" t="str">
        <f>EB[[#This Row],[unit]] &amp; "#" &amp; EB[[#This Row],[indic_nrg]] &amp; "#" &amp; EB[[#This Row],[product]] &amp; "#" &amp; EB[[#This Row],[geo]]</f>
        <v>TJ#16_107189#5200#CZ</v>
      </c>
      <c r="B400" s="4" t="str">
        <f>VLOOKUP(EB[[#This Row],[product]],KS_DB[[product]:[KS]],5,FALSE)</f>
        <v>heat</v>
      </c>
      <c r="C400" s="4" t="str">
        <f>VLOOKUP(EB[[#This Row],[product]],KS_DB[[product]:[KS]],6,FALSE)</f>
        <v>heat</v>
      </c>
      <c r="D400" s="4">
        <f>VLOOKUP(EB[[#This Row],[product]],Carriers[],4,FALSE)</f>
        <v>1</v>
      </c>
      <c r="E400" s="4">
        <f>VLOOKUP(EB[[#This Row],[indic_nrg]],Indicators[],4,FALSE)</f>
        <v>0</v>
      </c>
      <c r="F400" s="4">
        <f>IFERROR(VLOOKUP(EB[[#This Row],[Source_carrier]],KS_DB[[product]:[KS]],6,FALSE),0)</f>
        <v>0</v>
      </c>
      <c r="G400" s="4" t="s">
        <v>34</v>
      </c>
      <c r="H400" s="4" t="s">
        <v>803</v>
      </c>
      <c r="I400" s="4" t="s">
        <v>97</v>
      </c>
      <c r="J400" s="4" t="s">
        <v>37</v>
      </c>
      <c r="K400" s="4" t="s">
        <v>804</v>
      </c>
      <c r="L400" s="4" t="s">
        <v>39</v>
      </c>
      <c r="M400" s="4" t="s">
        <v>98</v>
      </c>
      <c r="N400" s="4" t="s">
        <v>41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1115</v>
      </c>
      <c r="AJ400" s="4">
        <v>1079</v>
      </c>
      <c r="AK400" s="4">
        <v>1184</v>
      </c>
      <c r="AL400" s="4">
        <v>1092</v>
      </c>
      <c r="AM400" s="4">
        <v>1166</v>
      </c>
      <c r="AN400" s="4">
        <v>1190</v>
      </c>
    </row>
    <row r="401" spans="1:40" ht="15" customHeight="1" x14ac:dyDescent="0.25">
      <c r="A401" s="4" t="str">
        <f>EB[[#This Row],[unit]] &amp; "#" &amp; EB[[#This Row],[indic_nrg]] &amp; "#" &amp; EB[[#This Row],[product]] &amp; "#" &amp; EB[[#This Row],[geo]]</f>
        <v>TJ#17_107000#5200#CZ</v>
      </c>
      <c r="B401" s="4" t="str">
        <f>VLOOKUP(EB[[#This Row],[product]],KS_DB[[product]:[KS]],5,FALSE)</f>
        <v>heat</v>
      </c>
      <c r="C401" s="4" t="str">
        <f>VLOOKUP(EB[[#This Row],[product]],KS_DB[[product]:[KS]],6,FALSE)</f>
        <v>heat</v>
      </c>
      <c r="D401" s="4">
        <f>VLOOKUP(EB[[#This Row],[product]],Carriers[],4,FALSE)</f>
        <v>1</v>
      </c>
      <c r="E401" s="4">
        <f>VLOOKUP(EB[[#This Row],[indic_nrg]],Indicators[],4,FALSE)</f>
        <v>0</v>
      </c>
      <c r="F401" s="4">
        <f>IFERROR(VLOOKUP(EB[[#This Row],[Source_carrier]],KS_DB[[product]:[KS]],6,FALSE),0)</f>
        <v>0</v>
      </c>
      <c r="G401" s="4" t="s">
        <v>34</v>
      </c>
      <c r="H401" s="4" t="s">
        <v>265</v>
      </c>
      <c r="I401" s="4" t="s">
        <v>97</v>
      </c>
      <c r="J401" s="4" t="s">
        <v>37</v>
      </c>
      <c r="K401" s="4" t="s">
        <v>266</v>
      </c>
      <c r="L401" s="4" t="s">
        <v>39</v>
      </c>
      <c r="M401" s="4" t="s">
        <v>98</v>
      </c>
      <c r="N401" s="4" t="s">
        <v>41</v>
      </c>
      <c r="O401" s="4">
        <v>154981</v>
      </c>
      <c r="P401" s="4">
        <v>160187</v>
      </c>
      <c r="Q401" s="4">
        <v>163758</v>
      </c>
      <c r="R401" s="4">
        <v>167306</v>
      </c>
      <c r="S401" s="4">
        <v>161364</v>
      </c>
      <c r="T401" s="4">
        <v>175941</v>
      </c>
      <c r="U401" s="4">
        <v>191084</v>
      </c>
      <c r="V401" s="4">
        <v>180370</v>
      </c>
      <c r="W401" s="4">
        <v>158048</v>
      </c>
      <c r="X401" s="4">
        <v>147301</v>
      </c>
      <c r="Y401" s="4">
        <v>139216</v>
      </c>
      <c r="Z401" s="4">
        <v>149239</v>
      </c>
      <c r="AA401" s="4">
        <v>142437</v>
      </c>
      <c r="AB401" s="4">
        <v>147281</v>
      </c>
      <c r="AC401" s="4">
        <v>144402</v>
      </c>
      <c r="AD401" s="4">
        <v>139236</v>
      </c>
      <c r="AE401" s="4">
        <v>131300</v>
      </c>
      <c r="AF401" s="4">
        <v>128876</v>
      </c>
      <c r="AG401" s="4">
        <v>129732</v>
      </c>
      <c r="AH401" s="4">
        <v>121540</v>
      </c>
      <c r="AI401" s="4">
        <v>148600</v>
      </c>
      <c r="AJ401" s="4">
        <v>136123</v>
      </c>
      <c r="AK401" s="4">
        <v>136203</v>
      </c>
      <c r="AL401" s="4">
        <v>137305</v>
      </c>
      <c r="AM401" s="4">
        <v>119747</v>
      </c>
      <c r="AN401" s="4">
        <v>121307</v>
      </c>
    </row>
    <row r="402" spans="1:40" ht="15" customHeight="1" x14ac:dyDescent="0.25">
      <c r="A402" s="4" t="str">
        <f>EB[[#This Row],[unit]] &amp; "#" &amp; EB[[#This Row],[indic_nrg]] &amp; "#" &amp; EB[[#This Row],[product]] &amp; "#" &amp; EB[[#This Row],[geo]]</f>
        <v>TJ#17_107000#6000#CZ</v>
      </c>
      <c r="B402" s="4" t="str">
        <f>VLOOKUP(EB[[#This Row],[product]],KS_DB[[product]:[KS]],5,FALSE)</f>
        <v>electricity</v>
      </c>
      <c r="C402" s="4" t="str">
        <f>VLOOKUP(EB[[#This Row],[product]],KS_DB[[product]:[KS]],6,FALSE)</f>
        <v>electricity</v>
      </c>
      <c r="D402" s="4">
        <f>VLOOKUP(EB[[#This Row],[product]],Carriers[],4,FALSE)</f>
        <v>1</v>
      </c>
      <c r="E402" s="4">
        <f>VLOOKUP(EB[[#This Row],[indic_nrg]],Indicators[],4,FALSE)</f>
        <v>0</v>
      </c>
      <c r="F402" s="4">
        <f>IFERROR(VLOOKUP(EB[[#This Row],[Source_carrier]],KS_DB[[product]:[KS]],6,FALSE),0)</f>
        <v>0</v>
      </c>
      <c r="G402" s="4" t="s">
        <v>34</v>
      </c>
      <c r="H402" s="4" t="s">
        <v>265</v>
      </c>
      <c r="I402" s="4" t="s">
        <v>127</v>
      </c>
      <c r="J402" s="4" t="s">
        <v>37</v>
      </c>
      <c r="K402" s="4" t="s">
        <v>266</v>
      </c>
      <c r="L402" s="4" t="s">
        <v>39</v>
      </c>
      <c r="M402" s="4" t="s">
        <v>128</v>
      </c>
      <c r="N402" s="4" t="s">
        <v>41</v>
      </c>
      <c r="O402" s="4">
        <v>225212</v>
      </c>
      <c r="P402" s="4">
        <v>217901</v>
      </c>
      <c r="Q402" s="4">
        <v>213455</v>
      </c>
      <c r="R402" s="4">
        <v>211972</v>
      </c>
      <c r="S402" s="4">
        <v>211338</v>
      </c>
      <c r="T402" s="4">
        <v>219049</v>
      </c>
      <c r="U402" s="4">
        <v>231325</v>
      </c>
      <c r="V402" s="4">
        <v>232553</v>
      </c>
      <c r="W402" s="4">
        <v>234403</v>
      </c>
      <c r="X402" s="4">
        <v>232898</v>
      </c>
      <c r="Y402" s="4">
        <v>264478</v>
      </c>
      <c r="Z402" s="4">
        <v>268729</v>
      </c>
      <c r="AA402" s="4">
        <v>274853</v>
      </c>
      <c r="AB402" s="4">
        <v>299617</v>
      </c>
      <c r="AC402" s="4">
        <v>303599</v>
      </c>
      <c r="AD402" s="4">
        <v>297281</v>
      </c>
      <c r="AE402" s="4">
        <v>303700</v>
      </c>
      <c r="AF402" s="4">
        <v>317513</v>
      </c>
      <c r="AG402" s="4">
        <v>301129</v>
      </c>
      <c r="AH402" s="4">
        <v>295866</v>
      </c>
      <c r="AI402" s="4">
        <v>309251</v>
      </c>
      <c r="AJ402" s="4">
        <v>314917</v>
      </c>
      <c r="AK402" s="4">
        <v>314705</v>
      </c>
      <c r="AL402" s="4">
        <v>312887</v>
      </c>
      <c r="AM402" s="4">
        <v>310133</v>
      </c>
      <c r="AN402" s="4">
        <v>302011</v>
      </c>
    </row>
    <row r="403" spans="1:40" ht="15" customHeight="1" x14ac:dyDescent="0.25">
      <c r="A403" s="4" t="str">
        <f>EB[[#This Row],[unit]] &amp; "#" &amp; EB[[#This Row],[indic_nrg]] &amp; "#" &amp; EB[[#This Row],[product]] &amp; "#" &amp; EB[[#This Row],[geo]]</f>
        <v>TJ#17_107100#5200#CZ</v>
      </c>
      <c r="B403" s="4" t="str">
        <f>VLOOKUP(EB[[#This Row],[product]],KS_DB[[product]:[KS]],5,FALSE)</f>
        <v>heat</v>
      </c>
      <c r="C403" s="4" t="str">
        <f>VLOOKUP(EB[[#This Row],[product]],KS_DB[[product]:[KS]],6,FALSE)</f>
        <v>heat</v>
      </c>
      <c r="D403" s="4">
        <f>VLOOKUP(EB[[#This Row],[product]],Carriers[],4,FALSE)</f>
        <v>1</v>
      </c>
      <c r="E403" s="4">
        <f>VLOOKUP(EB[[#This Row],[indic_nrg]],Indicators[],4,FALSE)</f>
        <v>0</v>
      </c>
      <c r="F403" s="4">
        <f>IFERROR(VLOOKUP(EB[[#This Row],[Source_carrier]],KS_DB[[product]:[KS]],6,FALSE),0)</f>
        <v>0</v>
      </c>
      <c r="G403" s="4" t="s">
        <v>34</v>
      </c>
      <c r="H403" s="4" t="s">
        <v>267</v>
      </c>
      <c r="I403" s="4" t="s">
        <v>97</v>
      </c>
      <c r="J403" s="4" t="s">
        <v>37</v>
      </c>
      <c r="K403" s="4" t="s">
        <v>268</v>
      </c>
      <c r="L403" s="4" t="s">
        <v>39</v>
      </c>
      <c r="M403" s="4" t="s">
        <v>98</v>
      </c>
      <c r="N403" s="4" t="s">
        <v>41</v>
      </c>
      <c r="O403" s="4">
        <v>154981</v>
      </c>
      <c r="P403" s="4">
        <v>160187</v>
      </c>
      <c r="Q403" s="4">
        <v>163758</v>
      </c>
      <c r="R403" s="4">
        <v>167306</v>
      </c>
      <c r="S403" s="4">
        <v>161364</v>
      </c>
      <c r="T403" s="4">
        <v>175941</v>
      </c>
      <c r="U403" s="4">
        <v>191084</v>
      </c>
      <c r="V403" s="4">
        <v>180370</v>
      </c>
      <c r="W403" s="4">
        <v>158048</v>
      </c>
      <c r="X403" s="4">
        <v>147301</v>
      </c>
      <c r="Y403" s="4">
        <v>139216</v>
      </c>
      <c r="Z403" s="4">
        <v>149239</v>
      </c>
      <c r="AA403" s="4">
        <v>142437</v>
      </c>
      <c r="AB403" s="4">
        <v>147281</v>
      </c>
      <c r="AC403" s="4">
        <v>144402</v>
      </c>
      <c r="AD403" s="4">
        <v>139236</v>
      </c>
      <c r="AE403" s="4">
        <v>131300</v>
      </c>
      <c r="AF403" s="4">
        <v>128876</v>
      </c>
      <c r="AG403" s="4">
        <v>129732</v>
      </c>
      <c r="AH403" s="4">
        <v>121540</v>
      </c>
      <c r="AI403" s="4">
        <v>120491</v>
      </c>
      <c r="AJ403" s="4">
        <v>108775</v>
      </c>
      <c r="AK403" s="4">
        <v>110477</v>
      </c>
      <c r="AL403" s="4">
        <v>110987</v>
      </c>
      <c r="AM403" s="4">
        <v>97067</v>
      </c>
      <c r="AN403" s="4">
        <v>99064</v>
      </c>
    </row>
    <row r="404" spans="1:40" ht="15" customHeight="1" x14ac:dyDescent="0.25">
      <c r="A404" s="4" t="str">
        <f>EB[[#This Row],[unit]] &amp; "#" &amp; EB[[#This Row],[indic_nrg]] &amp; "#" &amp; EB[[#This Row],[product]] &amp; "#" &amp; EB[[#This Row],[geo]]</f>
        <v>TJ#17_107100#6000#CZ</v>
      </c>
      <c r="B404" s="4" t="str">
        <f>VLOOKUP(EB[[#This Row],[product]],KS_DB[[product]:[KS]],5,FALSE)</f>
        <v>electricity</v>
      </c>
      <c r="C404" s="4" t="str">
        <f>VLOOKUP(EB[[#This Row],[product]],KS_DB[[product]:[KS]],6,FALSE)</f>
        <v>electricity</v>
      </c>
      <c r="D404" s="4">
        <f>VLOOKUP(EB[[#This Row],[product]],Carriers[],4,FALSE)</f>
        <v>1</v>
      </c>
      <c r="E404" s="4">
        <f>VLOOKUP(EB[[#This Row],[indic_nrg]],Indicators[],4,FALSE)</f>
        <v>0</v>
      </c>
      <c r="F404" s="4">
        <f>IFERROR(VLOOKUP(EB[[#This Row],[Source_carrier]],KS_DB[[product]:[KS]],6,FALSE),0)</f>
        <v>0</v>
      </c>
      <c r="G404" s="4" t="s">
        <v>34</v>
      </c>
      <c r="H404" s="4" t="s">
        <v>267</v>
      </c>
      <c r="I404" s="4" t="s">
        <v>127</v>
      </c>
      <c r="J404" s="4" t="s">
        <v>37</v>
      </c>
      <c r="K404" s="4" t="s">
        <v>268</v>
      </c>
      <c r="L404" s="4" t="s">
        <v>39</v>
      </c>
      <c r="M404" s="4" t="s">
        <v>128</v>
      </c>
      <c r="N404" s="4" t="s">
        <v>41</v>
      </c>
      <c r="O404" s="4">
        <v>209250</v>
      </c>
      <c r="P404" s="4">
        <v>202957</v>
      </c>
      <c r="Q404" s="4">
        <v>199332</v>
      </c>
      <c r="R404" s="4">
        <v>197942</v>
      </c>
      <c r="S404" s="4">
        <v>197471</v>
      </c>
      <c r="T404" s="4">
        <v>204768</v>
      </c>
      <c r="U404" s="4">
        <v>215636</v>
      </c>
      <c r="V404" s="4">
        <v>215842</v>
      </c>
      <c r="W404" s="4">
        <v>216950</v>
      </c>
      <c r="X404" s="4">
        <v>216331</v>
      </c>
      <c r="Y404" s="4">
        <v>244850</v>
      </c>
      <c r="Z404" s="4">
        <v>247608</v>
      </c>
      <c r="AA404" s="4">
        <v>253415</v>
      </c>
      <c r="AB404" s="4">
        <v>275972</v>
      </c>
      <c r="AC404" s="4">
        <v>280508</v>
      </c>
      <c r="AD404" s="4">
        <v>274291</v>
      </c>
      <c r="AE404" s="4">
        <v>280382</v>
      </c>
      <c r="AF404" s="4">
        <v>293083</v>
      </c>
      <c r="AG404" s="4">
        <v>277506</v>
      </c>
      <c r="AH404" s="4">
        <v>273564</v>
      </c>
      <c r="AI404" s="4">
        <v>281887</v>
      </c>
      <c r="AJ404" s="4">
        <v>287669</v>
      </c>
      <c r="AK404" s="4">
        <v>289112</v>
      </c>
      <c r="AL404" s="4">
        <v>287197</v>
      </c>
      <c r="AM404" s="4">
        <v>284818</v>
      </c>
      <c r="AN404" s="4">
        <v>276898</v>
      </c>
    </row>
    <row r="405" spans="1:40" ht="15" customHeight="1" x14ac:dyDescent="0.25">
      <c r="A405" s="4" t="str">
        <f>EB[[#This Row],[unit]] &amp; "#" &amp; EB[[#This Row],[indic_nrg]] &amp; "#" &amp; EB[[#This Row],[product]] &amp; "#" &amp; EB[[#This Row],[geo]]</f>
        <v>TJ#17_107301#6000#CZ</v>
      </c>
      <c r="B405" s="4" t="str">
        <f>VLOOKUP(EB[[#This Row],[product]],KS_DB[[product]:[KS]],5,FALSE)</f>
        <v>electricity</v>
      </c>
      <c r="C405" s="4" t="str">
        <f>VLOOKUP(EB[[#This Row],[product]],KS_DB[[product]:[KS]],6,FALSE)</f>
        <v>electricity</v>
      </c>
      <c r="D405" s="4">
        <f>VLOOKUP(EB[[#This Row],[product]],Carriers[],4,FALSE)</f>
        <v>1</v>
      </c>
      <c r="E405" s="4">
        <f>VLOOKUP(EB[[#This Row],[indic_nrg]],Indicators[],4,FALSE)</f>
        <v>0</v>
      </c>
      <c r="F405" s="4">
        <f>IFERROR(VLOOKUP(EB[[#This Row],[Source_carrier]],KS_DB[[product]:[KS]],6,FALSE),0)</f>
        <v>0</v>
      </c>
      <c r="G405" s="4" t="s">
        <v>34</v>
      </c>
      <c r="H405" s="4" t="s">
        <v>269</v>
      </c>
      <c r="I405" s="4" t="s">
        <v>127</v>
      </c>
      <c r="J405" s="4" t="s">
        <v>37</v>
      </c>
      <c r="K405" s="4" t="s">
        <v>270</v>
      </c>
      <c r="L405" s="4" t="s">
        <v>39</v>
      </c>
      <c r="M405" s="4" t="s">
        <v>128</v>
      </c>
      <c r="N405" s="4" t="s">
        <v>41</v>
      </c>
      <c r="O405" s="4">
        <v>1037</v>
      </c>
      <c r="P405" s="4">
        <v>828</v>
      </c>
      <c r="Q405" s="4">
        <v>850</v>
      </c>
      <c r="R405" s="4">
        <v>817</v>
      </c>
      <c r="S405" s="4">
        <v>1138</v>
      </c>
      <c r="T405" s="4">
        <v>979</v>
      </c>
      <c r="U405" s="4">
        <v>1562</v>
      </c>
      <c r="V405" s="4">
        <v>1372</v>
      </c>
      <c r="W405" s="4">
        <v>1757</v>
      </c>
      <c r="X405" s="4">
        <v>1926</v>
      </c>
      <c r="Y405" s="4">
        <v>1998</v>
      </c>
      <c r="Z405" s="4">
        <v>1487</v>
      </c>
      <c r="AA405" s="4">
        <v>1271</v>
      </c>
      <c r="AB405" s="4">
        <v>1480</v>
      </c>
      <c r="AC405" s="4">
        <v>1955</v>
      </c>
      <c r="AD405" s="4">
        <v>2329</v>
      </c>
      <c r="AE405" s="4">
        <v>2545</v>
      </c>
      <c r="AF405" s="4">
        <v>1562</v>
      </c>
      <c r="AG405" s="4">
        <v>1267</v>
      </c>
      <c r="AH405" s="4">
        <v>1991</v>
      </c>
      <c r="AI405" s="4">
        <v>2128</v>
      </c>
      <c r="AJ405" s="4">
        <v>2524</v>
      </c>
      <c r="AK405" s="4">
        <v>2632</v>
      </c>
      <c r="AL405" s="4">
        <v>3258</v>
      </c>
      <c r="AM405" s="4">
        <v>3787</v>
      </c>
      <c r="AN405" s="4">
        <v>4594</v>
      </c>
    </row>
    <row r="406" spans="1:40" ht="15" customHeight="1" x14ac:dyDescent="0.25">
      <c r="A406" s="4" t="str">
        <f>EB[[#This Row],[unit]] &amp; "#" &amp; EB[[#This Row],[indic_nrg]] &amp; "#" &amp; EB[[#This Row],[product]] &amp; "#" &amp; EB[[#This Row],[geo]]</f>
        <v>TJ#17_107302#6000#CZ</v>
      </c>
      <c r="B406" s="4" t="str">
        <f>VLOOKUP(EB[[#This Row],[product]],KS_DB[[product]:[KS]],5,FALSE)</f>
        <v>electricity</v>
      </c>
      <c r="C406" s="4" t="str">
        <f>VLOOKUP(EB[[#This Row],[product]],KS_DB[[product]:[KS]],6,FALSE)</f>
        <v>electricity</v>
      </c>
      <c r="D406" s="4">
        <f>VLOOKUP(EB[[#This Row],[product]],Carriers[],4,FALSE)</f>
        <v>1</v>
      </c>
      <c r="E406" s="4">
        <f>VLOOKUP(EB[[#This Row],[indic_nrg]],Indicators[],4,FALSE)</f>
        <v>0</v>
      </c>
      <c r="F406" s="4">
        <f>IFERROR(VLOOKUP(EB[[#This Row],[Source_carrier]],KS_DB[[product]:[KS]],6,FALSE),0)</f>
        <v>0</v>
      </c>
      <c r="G406" s="4" t="s">
        <v>34</v>
      </c>
      <c r="H406" s="4" t="s">
        <v>271</v>
      </c>
      <c r="I406" s="4" t="s">
        <v>127</v>
      </c>
      <c r="J406" s="4" t="s">
        <v>37</v>
      </c>
      <c r="K406" s="4" t="s">
        <v>272</v>
      </c>
      <c r="L406" s="4" t="s">
        <v>39</v>
      </c>
      <c r="M406" s="4" t="s">
        <v>128</v>
      </c>
      <c r="N406" s="4" t="s">
        <v>41</v>
      </c>
      <c r="O406" s="4">
        <v>1440</v>
      </c>
      <c r="P406" s="4">
        <v>1174</v>
      </c>
      <c r="Q406" s="4">
        <v>1174</v>
      </c>
      <c r="R406" s="4">
        <v>1130</v>
      </c>
      <c r="S406" s="4">
        <v>1570</v>
      </c>
      <c r="T406" s="4">
        <v>1350</v>
      </c>
      <c r="U406" s="4">
        <v>2146</v>
      </c>
      <c r="V406" s="4">
        <v>1861</v>
      </c>
      <c r="W406" s="4">
        <v>2354</v>
      </c>
      <c r="X406" s="4">
        <v>2585</v>
      </c>
      <c r="Y406" s="4">
        <v>2696</v>
      </c>
      <c r="Z406" s="4">
        <v>2002</v>
      </c>
      <c r="AA406" s="4">
        <v>1724</v>
      </c>
      <c r="AB406" s="4">
        <v>1987</v>
      </c>
      <c r="AC406" s="4">
        <v>2628</v>
      </c>
      <c r="AD406" s="4">
        <v>3121</v>
      </c>
      <c r="AE406" s="4">
        <v>3406</v>
      </c>
      <c r="AF406" s="4">
        <v>2131</v>
      </c>
      <c r="AG406" s="4">
        <v>1717</v>
      </c>
      <c r="AH406" s="4">
        <v>2689</v>
      </c>
      <c r="AI406" s="4">
        <v>2862</v>
      </c>
      <c r="AJ406" s="4">
        <v>3398</v>
      </c>
      <c r="AK406" s="4">
        <v>3535</v>
      </c>
      <c r="AL406" s="4">
        <v>4381</v>
      </c>
      <c r="AM406" s="4">
        <v>4907</v>
      </c>
      <c r="AN406" s="4">
        <v>5976</v>
      </c>
    </row>
    <row r="407" spans="1:40" ht="15" customHeight="1" x14ac:dyDescent="0.25">
      <c r="A407" s="4" t="str">
        <f>EB[[#This Row],[unit]] &amp; "#" &amp; EB[[#This Row],[indic_nrg]] &amp; "#" &amp; EB[[#This Row],[product]] &amp; "#" &amp; EB[[#This Row],[geo]]</f>
        <v>TJ#22_108501#6000#CZ</v>
      </c>
      <c r="B407" s="4" t="str">
        <f>VLOOKUP(EB[[#This Row],[product]],KS_DB[[product]:[KS]],5,FALSE)</f>
        <v>electricity</v>
      </c>
      <c r="C407" s="4" t="str">
        <f>VLOOKUP(EB[[#This Row],[product]],KS_DB[[product]:[KS]],6,FALSE)</f>
        <v>electricity</v>
      </c>
      <c r="D407" s="4">
        <f>VLOOKUP(EB[[#This Row],[product]],Carriers[],4,FALSE)</f>
        <v>1</v>
      </c>
      <c r="E407" s="4" t="str">
        <f>VLOOKUP(EB[[#This Row],[indic_nrg]],Indicators[],4,FALSE)</f>
        <v>2115</v>
      </c>
      <c r="F407" s="4" t="str">
        <f>IFERROR(VLOOKUP(EB[[#This Row],[Source_carrier]],KS_DB[[product]:[KS]],6,FALSE),0)</f>
        <v>solid</v>
      </c>
      <c r="G407" s="4" t="s">
        <v>34</v>
      </c>
      <c r="H407" s="4" t="s">
        <v>273</v>
      </c>
      <c r="I407" s="4" t="s">
        <v>127</v>
      </c>
      <c r="J407" s="4" t="s">
        <v>37</v>
      </c>
      <c r="K407" s="4" t="s">
        <v>274</v>
      </c>
      <c r="L407" s="4" t="s">
        <v>39</v>
      </c>
      <c r="M407" s="4" t="s">
        <v>128</v>
      </c>
      <c r="N407" s="4" t="s">
        <v>41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</row>
    <row r="408" spans="1:40" ht="15" customHeight="1" x14ac:dyDescent="0.25">
      <c r="A408" s="4" t="str">
        <f>EB[[#This Row],[unit]] &amp; "#" &amp; EB[[#This Row],[indic_nrg]] &amp; "#" &amp; EB[[#This Row],[product]] &amp; "#" &amp; EB[[#This Row],[geo]]</f>
        <v>TJ#22_108502#6000#CZ</v>
      </c>
      <c r="B408" s="4" t="str">
        <f>VLOOKUP(EB[[#This Row],[product]],KS_DB[[product]:[KS]],5,FALSE)</f>
        <v>electricity</v>
      </c>
      <c r="C408" s="4" t="str">
        <f>VLOOKUP(EB[[#This Row],[product]],KS_DB[[product]:[KS]],6,FALSE)</f>
        <v>electricity</v>
      </c>
      <c r="D408" s="4">
        <f>VLOOKUP(EB[[#This Row],[product]],Carriers[],4,FALSE)</f>
        <v>1</v>
      </c>
      <c r="E408" s="4" t="str">
        <f>VLOOKUP(EB[[#This Row],[indic_nrg]],Indicators[],4,FALSE)</f>
        <v>2115</v>
      </c>
      <c r="F408" s="4" t="str">
        <f>IFERROR(VLOOKUP(EB[[#This Row],[Source_carrier]],KS_DB[[product]:[KS]],6,FALSE),0)</f>
        <v>solid</v>
      </c>
      <c r="G408" s="4" t="s">
        <v>34</v>
      </c>
      <c r="H408" s="4" t="s">
        <v>275</v>
      </c>
      <c r="I408" s="4" t="s">
        <v>127</v>
      </c>
      <c r="J408" s="4" t="s">
        <v>37</v>
      </c>
      <c r="K408" s="4" t="s">
        <v>276</v>
      </c>
      <c r="L408" s="4" t="s">
        <v>39</v>
      </c>
      <c r="M408" s="4" t="s">
        <v>128</v>
      </c>
      <c r="N408" s="4" t="s">
        <v>41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</row>
    <row r="409" spans="1:40" ht="15" customHeight="1" x14ac:dyDescent="0.25">
      <c r="A409" s="4" t="str">
        <f>EB[[#This Row],[unit]] &amp; "#" &amp; EB[[#This Row],[indic_nrg]] &amp; "#" &amp; EB[[#This Row],[product]] &amp; "#" &amp; EB[[#This Row],[geo]]</f>
        <v>TJ#22_108503#6000#CZ</v>
      </c>
      <c r="B409" s="4" t="str">
        <f>VLOOKUP(EB[[#This Row],[product]],KS_DB[[product]:[KS]],5,FALSE)</f>
        <v>electricity</v>
      </c>
      <c r="C409" s="4" t="str">
        <f>VLOOKUP(EB[[#This Row],[product]],KS_DB[[product]:[KS]],6,FALSE)</f>
        <v>electricity</v>
      </c>
      <c r="D409" s="4">
        <f>VLOOKUP(EB[[#This Row],[product]],Carriers[],4,FALSE)</f>
        <v>1</v>
      </c>
      <c r="E409" s="4" t="str">
        <f>VLOOKUP(EB[[#This Row],[indic_nrg]],Indicators[],4,FALSE)</f>
        <v>2115</v>
      </c>
      <c r="F409" s="4" t="str">
        <f>IFERROR(VLOOKUP(EB[[#This Row],[Source_carrier]],KS_DB[[product]:[KS]],6,FALSE),0)</f>
        <v>solid</v>
      </c>
      <c r="G409" s="4" t="s">
        <v>34</v>
      </c>
      <c r="H409" s="4" t="s">
        <v>277</v>
      </c>
      <c r="I409" s="4" t="s">
        <v>127</v>
      </c>
      <c r="J409" s="4" t="s">
        <v>37</v>
      </c>
      <c r="K409" s="4" t="s">
        <v>278</v>
      </c>
      <c r="L409" s="4" t="s">
        <v>39</v>
      </c>
      <c r="M409" s="4" t="s">
        <v>128</v>
      </c>
      <c r="N409" s="4" t="s">
        <v>41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</row>
    <row r="410" spans="1:40" ht="15" customHeight="1" x14ac:dyDescent="0.25">
      <c r="A410" s="4" t="str">
        <f>EB[[#This Row],[unit]] &amp; "#" &amp; EB[[#This Row],[indic_nrg]] &amp; "#" &amp; EB[[#This Row],[product]] &amp; "#" &amp; EB[[#This Row],[geo]]</f>
        <v>TJ#22_108504#6000#CZ</v>
      </c>
      <c r="B410" s="4" t="str">
        <f>VLOOKUP(EB[[#This Row],[product]],KS_DB[[product]:[KS]],5,FALSE)</f>
        <v>electricity</v>
      </c>
      <c r="C410" s="4" t="str">
        <f>VLOOKUP(EB[[#This Row],[product]],KS_DB[[product]:[KS]],6,FALSE)</f>
        <v>electricity</v>
      </c>
      <c r="D410" s="4">
        <f>VLOOKUP(EB[[#This Row],[product]],Carriers[],4,FALSE)</f>
        <v>1</v>
      </c>
      <c r="E410" s="4" t="str">
        <f>VLOOKUP(EB[[#This Row],[indic_nrg]],Indicators[],4,FALSE)</f>
        <v>2115</v>
      </c>
      <c r="F410" s="4" t="str">
        <f>IFERROR(VLOOKUP(EB[[#This Row],[Source_carrier]],KS_DB[[product]:[KS]],6,FALSE),0)</f>
        <v>solid</v>
      </c>
      <c r="G410" s="4" t="s">
        <v>34</v>
      </c>
      <c r="H410" s="4" t="s">
        <v>279</v>
      </c>
      <c r="I410" s="4" t="s">
        <v>127</v>
      </c>
      <c r="J410" s="4" t="s">
        <v>37</v>
      </c>
      <c r="K410" s="4" t="s">
        <v>280</v>
      </c>
      <c r="L410" s="4" t="s">
        <v>39</v>
      </c>
      <c r="M410" s="4" t="s">
        <v>128</v>
      </c>
      <c r="N410" s="4" t="s">
        <v>41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</row>
    <row r="411" spans="1:40" ht="15" customHeight="1" x14ac:dyDescent="0.25">
      <c r="A411" s="4" t="str">
        <f>EB[[#This Row],[unit]] &amp; "#" &amp; EB[[#This Row],[indic_nrg]] &amp; "#" &amp; EB[[#This Row],[product]] &amp; "#" &amp; EB[[#This Row],[geo]]</f>
        <v>TJ#22_108506#5200#CZ</v>
      </c>
      <c r="B411" s="4" t="str">
        <f>VLOOKUP(EB[[#This Row],[product]],KS_DB[[product]:[KS]],5,FALSE)</f>
        <v>heat</v>
      </c>
      <c r="C411" s="4" t="str">
        <f>VLOOKUP(EB[[#This Row],[product]],KS_DB[[product]:[KS]],6,FALSE)</f>
        <v>heat</v>
      </c>
      <c r="D411" s="4">
        <f>VLOOKUP(EB[[#This Row],[product]],Carriers[],4,FALSE)</f>
        <v>1</v>
      </c>
      <c r="E411" s="4" t="str">
        <f>VLOOKUP(EB[[#This Row],[indic_nrg]],Indicators[],4,FALSE)</f>
        <v>2115</v>
      </c>
      <c r="F411" s="4" t="str">
        <f>IFERROR(VLOOKUP(EB[[#This Row],[Source_carrier]],KS_DB[[product]:[KS]],6,FALSE),0)</f>
        <v>solid</v>
      </c>
      <c r="G411" s="4" t="s">
        <v>34</v>
      </c>
      <c r="H411" s="4" t="s">
        <v>805</v>
      </c>
      <c r="I411" s="4" t="s">
        <v>97</v>
      </c>
      <c r="J411" s="4" t="s">
        <v>37</v>
      </c>
      <c r="K411" s="4" t="s">
        <v>806</v>
      </c>
      <c r="L411" s="4" t="s">
        <v>39</v>
      </c>
      <c r="M411" s="4" t="s">
        <v>98</v>
      </c>
      <c r="N411" s="4" t="s">
        <v>41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</row>
    <row r="412" spans="1:40" ht="15" customHeight="1" x14ac:dyDescent="0.25">
      <c r="A412" s="4" t="str">
        <f>EB[[#This Row],[unit]] &amp; "#" &amp; EB[[#This Row],[indic_nrg]] &amp; "#" &amp; EB[[#This Row],[product]] &amp; "#" &amp; EB[[#This Row],[geo]]</f>
        <v>TJ#22_108507#5200#CZ</v>
      </c>
      <c r="B412" s="4" t="str">
        <f>VLOOKUP(EB[[#This Row],[product]],KS_DB[[product]:[KS]],5,FALSE)</f>
        <v>heat</v>
      </c>
      <c r="C412" s="4" t="str">
        <f>VLOOKUP(EB[[#This Row],[product]],KS_DB[[product]:[KS]],6,FALSE)</f>
        <v>heat</v>
      </c>
      <c r="D412" s="4">
        <f>VLOOKUP(EB[[#This Row],[product]],Carriers[],4,FALSE)</f>
        <v>1</v>
      </c>
      <c r="E412" s="4" t="str">
        <f>VLOOKUP(EB[[#This Row],[indic_nrg]],Indicators[],4,FALSE)</f>
        <v>2115</v>
      </c>
      <c r="F412" s="4" t="str">
        <f>IFERROR(VLOOKUP(EB[[#This Row],[Source_carrier]],KS_DB[[product]:[KS]],6,FALSE),0)</f>
        <v>solid</v>
      </c>
      <c r="G412" s="4" t="s">
        <v>34</v>
      </c>
      <c r="H412" s="4" t="s">
        <v>807</v>
      </c>
      <c r="I412" s="4" t="s">
        <v>97</v>
      </c>
      <c r="J412" s="4" t="s">
        <v>37</v>
      </c>
      <c r="K412" s="4" t="s">
        <v>808</v>
      </c>
      <c r="L412" s="4" t="s">
        <v>39</v>
      </c>
      <c r="M412" s="4" t="s">
        <v>98</v>
      </c>
      <c r="N412" s="4" t="s">
        <v>41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</row>
    <row r="413" spans="1:40" ht="15" customHeight="1" x14ac:dyDescent="0.25">
      <c r="A413" s="4" t="str">
        <f>EB[[#This Row],[unit]] &amp; "#" &amp; EB[[#This Row],[indic_nrg]] &amp; "#" &amp; EB[[#This Row],[product]] &amp; "#" &amp; EB[[#This Row],[geo]]</f>
        <v>TJ#22_108508#5200#CZ</v>
      </c>
      <c r="B413" s="4" t="str">
        <f>VLOOKUP(EB[[#This Row],[product]],KS_DB[[product]:[KS]],5,FALSE)</f>
        <v>heat</v>
      </c>
      <c r="C413" s="4" t="str">
        <f>VLOOKUP(EB[[#This Row],[product]],KS_DB[[product]:[KS]],6,FALSE)</f>
        <v>heat</v>
      </c>
      <c r="D413" s="4">
        <f>VLOOKUP(EB[[#This Row],[product]],Carriers[],4,FALSE)</f>
        <v>1</v>
      </c>
      <c r="E413" s="4" t="str">
        <f>VLOOKUP(EB[[#This Row],[indic_nrg]],Indicators[],4,FALSE)</f>
        <v>2115</v>
      </c>
      <c r="F413" s="4" t="str">
        <f>IFERROR(VLOOKUP(EB[[#This Row],[Source_carrier]],KS_DB[[product]:[KS]],6,FALSE),0)</f>
        <v>solid</v>
      </c>
      <c r="G413" s="4" t="s">
        <v>34</v>
      </c>
      <c r="H413" s="4" t="s">
        <v>809</v>
      </c>
      <c r="I413" s="4" t="s">
        <v>97</v>
      </c>
      <c r="J413" s="4" t="s">
        <v>37</v>
      </c>
      <c r="K413" s="4" t="s">
        <v>810</v>
      </c>
      <c r="L413" s="4" t="s">
        <v>39</v>
      </c>
      <c r="M413" s="4" t="s">
        <v>98</v>
      </c>
      <c r="N413" s="4" t="s">
        <v>41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</row>
    <row r="414" spans="1:40" ht="15" customHeight="1" x14ac:dyDescent="0.25">
      <c r="A414" s="4" t="str">
        <f>EB[[#This Row],[unit]] &amp; "#" &amp; EB[[#This Row],[indic_nrg]] &amp; "#" &amp; EB[[#This Row],[product]] &amp; "#" &amp; EB[[#This Row],[geo]]</f>
        <v>TJ#22_108509#5200#CZ</v>
      </c>
      <c r="B414" s="4" t="str">
        <f>VLOOKUP(EB[[#This Row],[product]],KS_DB[[product]:[KS]],5,FALSE)</f>
        <v>heat</v>
      </c>
      <c r="C414" s="4" t="str">
        <f>VLOOKUP(EB[[#This Row],[product]],KS_DB[[product]:[KS]],6,FALSE)</f>
        <v>heat</v>
      </c>
      <c r="D414" s="4">
        <f>VLOOKUP(EB[[#This Row],[product]],Carriers[],4,FALSE)</f>
        <v>1</v>
      </c>
      <c r="E414" s="4" t="str">
        <f>VLOOKUP(EB[[#This Row],[indic_nrg]],Indicators[],4,FALSE)</f>
        <v>2115</v>
      </c>
      <c r="F414" s="4" t="str">
        <f>IFERROR(VLOOKUP(EB[[#This Row],[Source_carrier]],KS_DB[[product]:[KS]],6,FALSE),0)</f>
        <v>solid</v>
      </c>
      <c r="G414" s="4" t="s">
        <v>34</v>
      </c>
      <c r="H414" s="4" t="s">
        <v>811</v>
      </c>
      <c r="I414" s="4" t="s">
        <v>97</v>
      </c>
      <c r="J414" s="4" t="s">
        <v>37</v>
      </c>
      <c r="K414" s="4" t="s">
        <v>812</v>
      </c>
      <c r="L414" s="4" t="s">
        <v>39</v>
      </c>
      <c r="M414" s="4" t="s">
        <v>98</v>
      </c>
      <c r="N414" s="4" t="s">
        <v>41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</row>
    <row r="415" spans="1:40" ht="15" customHeight="1" x14ac:dyDescent="0.25">
      <c r="A415" s="4" t="str">
        <f>EB[[#This Row],[unit]] &amp; "#" &amp; EB[[#This Row],[indic_nrg]] &amp; "#" &amp; EB[[#This Row],[product]] &amp; "#" &amp; EB[[#This Row],[geo]]</f>
        <v>TJ#22_108511#6000#CZ</v>
      </c>
      <c r="B415" s="4" t="str">
        <f>VLOOKUP(EB[[#This Row],[product]],KS_DB[[product]:[KS]],5,FALSE)</f>
        <v>electricity</v>
      </c>
      <c r="C415" s="4" t="str">
        <f>VLOOKUP(EB[[#This Row],[product]],KS_DB[[product]:[KS]],6,FALSE)</f>
        <v>electricity</v>
      </c>
      <c r="D415" s="4">
        <f>VLOOKUP(EB[[#This Row],[product]],Carriers[],4,FALSE)</f>
        <v>1</v>
      </c>
      <c r="E415" s="4" t="str">
        <f>VLOOKUP(EB[[#This Row],[indic_nrg]],Indicators[],4,FALSE)</f>
        <v>2116</v>
      </c>
      <c r="F415" s="4" t="str">
        <f>IFERROR(VLOOKUP(EB[[#This Row],[Source_carrier]],KS_DB[[product]:[KS]],6,FALSE),0)</f>
        <v>solid</v>
      </c>
      <c r="G415" s="4" t="s">
        <v>34</v>
      </c>
      <c r="H415" s="4" t="s">
        <v>281</v>
      </c>
      <c r="I415" s="4" t="s">
        <v>127</v>
      </c>
      <c r="J415" s="4" t="s">
        <v>37</v>
      </c>
      <c r="K415" s="4" t="s">
        <v>282</v>
      </c>
      <c r="L415" s="4" t="s">
        <v>39</v>
      </c>
      <c r="M415" s="4" t="s">
        <v>128</v>
      </c>
      <c r="N415" s="4" t="s">
        <v>41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</row>
    <row r="416" spans="1:40" ht="15" customHeight="1" x14ac:dyDescent="0.25">
      <c r="A416" s="4" t="str">
        <f>EB[[#This Row],[unit]] &amp; "#" &amp; EB[[#This Row],[indic_nrg]] &amp; "#" &amp; EB[[#This Row],[product]] &amp; "#" &amp; EB[[#This Row],[geo]]</f>
        <v>TJ#22_108512#6000#CZ</v>
      </c>
      <c r="B416" s="4" t="str">
        <f>VLOOKUP(EB[[#This Row],[product]],KS_DB[[product]:[KS]],5,FALSE)</f>
        <v>electricity</v>
      </c>
      <c r="C416" s="4" t="str">
        <f>VLOOKUP(EB[[#This Row],[product]],KS_DB[[product]:[KS]],6,FALSE)</f>
        <v>electricity</v>
      </c>
      <c r="D416" s="4">
        <f>VLOOKUP(EB[[#This Row],[product]],Carriers[],4,FALSE)</f>
        <v>1</v>
      </c>
      <c r="E416" s="4" t="str">
        <f>VLOOKUP(EB[[#This Row],[indic_nrg]],Indicators[],4,FALSE)</f>
        <v>2116</v>
      </c>
      <c r="F416" s="4" t="str">
        <f>IFERROR(VLOOKUP(EB[[#This Row],[Source_carrier]],KS_DB[[product]:[KS]],6,FALSE),0)</f>
        <v>solid</v>
      </c>
      <c r="G416" s="4" t="s">
        <v>34</v>
      </c>
      <c r="H416" s="4" t="s">
        <v>283</v>
      </c>
      <c r="I416" s="4" t="s">
        <v>127</v>
      </c>
      <c r="J416" s="4" t="s">
        <v>37</v>
      </c>
      <c r="K416" s="4" t="s">
        <v>284</v>
      </c>
      <c r="L416" s="4" t="s">
        <v>39</v>
      </c>
      <c r="M416" s="4" t="s">
        <v>128</v>
      </c>
      <c r="N416" s="4" t="s">
        <v>41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</row>
    <row r="417" spans="1:40" ht="15" customHeight="1" x14ac:dyDescent="0.25">
      <c r="A417" s="4" t="str">
        <f>EB[[#This Row],[unit]] &amp; "#" &amp; EB[[#This Row],[indic_nrg]] &amp; "#" &amp; EB[[#This Row],[product]] &amp; "#" &amp; EB[[#This Row],[geo]]</f>
        <v>TJ#22_108513#6000#CZ</v>
      </c>
      <c r="B417" s="4" t="str">
        <f>VLOOKUP(EB[[#This Row],[product]],KS_DB[[product]:[KS]],5,FALSE)</f>
        <v>electricity</v>
      </c>
      <c r="C417" s="4" t="str">
        <f>VLOOKUP(EB[[#This Row],[product]],KS_DB[[product]:[KS]],6,FALSE)</f>
        <v>electricity</v>
      </c>
      <c r="D417" s="4">
        <f>VLOOKUP(EB[[#This Row],[product]],Carriers[],4,FALSE)</f>
        <v>1</v>
      </c>
      <c r="E417" s="4" t="str">
        <f>VLOOKUP(EB[[#This Row],[indic_nrg]],Indicators[],4,FALSE)</f>
        <v>2116</v>
      </c>
      <c r="F417" s="4" t="str">
        <f>IFERROR(VLOOKUP(EB[[#This Row],[Source_carrier]],KS_DB[[product]:[KS]],6,FALSE),0)</f>
        <v>solid</v>
      </c>
      <c r="G417" s="4" t="s">
        <v>34</v>
      </c>
      <c r="H417" s="4" t="s">
        <v>285</v>
      </c>
      <c r="I417" s="4" t="s">
        <v>127</v>
      </c>
      <c r="J417" s="4" t="s">
        <v>37</v>
      </c>
      <c r="K417" s="4" t="s">
        <v>286</v>
      </c>
      <c r="L417" s="4" t="s">
        <v>39</v>
      </c>
      <c r="M417" s="4" t="s">
        <v>128</v>
      </c>
      <c r="N417" s="4" t="s">
        <v>41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</row>
    <row r="418" spans="1:40" ht="15" customHeight="1" x14ac:dyDescent="0.25">
      <c r="A418" s="4" t="str">
        <f>EB[[#This Row],[unit]] &amp; "#" &amp; EB[[#This Row],[indic_nrg]] &amp; "#" &amp; EB[[#This Row],[product]] &amp; "#" &amp; EB[[#This Row],[geo]]</f>
        <v>TJ#22_108514#6000#CZ</v>
      </c>
      <c r="B418" s="4" t="str">
        <f>VLOOKUP(EB[[#This Row],[product]],KS_DB[[product]:[KS]],5,FALSE)</f>
        <v>electricity</v>
      </c>
      <c r="C418" s="4" t="str">
        <f>VLOOKUP(EB[[#This Row],[product]],KS_DB[[product]:[KS]],6,FALSE)</f>
        <v>electricity</v>
      </c>
      <c r="D418" s="4">
        <f>VLOOKUP(EB[[#This Row],[product]],Carriers[],4,FALSE)</f>
        <v>1</v>
      </c>
      <c r="E418" s="4" t="str">
        <f>VLOOKUP(EB[[#This Row],[indic_nrg]],Indicators[],4,FALSE)</f>
        <v>2116</v>
      </c>
      <c r="F418" s="4" t="str">
        <f>IFERROR(VLOOKUP(EB[[#This Row],[Source_carrier]],KS_DB[[product]:[KS]],6,FALSE),0)</f>
        <v>solid</v>
      </c>
      <c r="G418" s="4" t="s">
        <v>34</v>
      </c>
      <c r="H418" s="4" t="s">
        <v>287</v>
      </c>
      <c r="I418" s="4" t="s">
        <v>127</v>
      </c>
      <c r="J418" s="4" t="s">
        <v>37</v>
      </c>
      <c r="K418" s="4" t="s">
        <v>288</v>
      </c>
      <c r="L418" s="4" t="s">
        <v>39</v>
      </c>
      <c r="M418" s="4" t="s">
        <v>128</v>
      </c>
      <c r="N418" s="4" t="s">
        <v>41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</row>
    <row r="419" spans="1:40" ht="15" customHeight="1" x14ac:dyDescent="0.25">
      <c r="A419" s="4" t="str">
        <f>EB[[#This Row],[unit]] &amp; "#" &amp; EB[[#This Row],[indic_nrg]] &amp; "#" &amp; EB[[#This Row],[product]] &amp; "#" &amp; EB[[#This Row],[geo]]</f>
        <v>TJ#22_108516#5200#CZ</v>
      </c>
      <c r="B419" s="4" t="str">
        <f>VLOOKUP(EB[[#This Row],[product]],KS_DB[[product]:[KS]],5,FALSE)</f>
        <v>heat</v>
      </c>
      <c r="C419" s="4" t="str">
        <f>VLOOKUP(EB[[#This Row],[product]],KS_DB[[product]:[KS]],6,FALSE)</f>
        <v>heat</v>
      </c>
      <c r="D419" s="4">
        <f>VLOOKUP(EB[[#This Row],[product]],Carriers[],4,FALSE)</f>
        <v>1</v>
      </c>
      <c r="E419" s="4" t="str">
        <f>VLOOKUP(EB[[#This Row],[indic_nrg]],Indicators[],4,FALSE)</f>
        <v>2116</v>
      </c>
      <c r="F419" s="4" t="str">
        <f>IFERROR(VLOOKUP(EB[[#This Row],[Source_carrier]],KS_DB[[product]:[KS]],6,FALSE),0)</f>
        <v>solid</v>
      </c>
      <c r="G419" s="4" t="s">
        <v>34</v>
      </c>
      <c r="H419" s="4" t="s">
        <v>813</v>
      </c>
      <c r="I419" s="4" t="s">
        <v>97</v>
      </c>
      <c r="J419" s="4" t="s">
        <v>37</v>
      </c>
      <c r="K419" s="4" t="s">
        <v>814</v>
      </c>
      <c r="L419" s="4" t="s">
        <v>39</v>
      </c>
      <c r="M419" s="4" t="s">
        <v>98</v>
      </c>
      <c r="N419" s="4" t="s">
        <v>41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</row>
    <row r="420" spans="1:40" ht="15" customHeight="1" x14ac:dyDescent="0.25">
      <c r="A420" s="4" t="str">
        <f>EB[[#This Row],[unit]] &amp; "#" &amp; EB[[#This Row],[indic_nrg]] &amp; "#" &amp; EB[[#This Row],[product]] &amp; "#" &amp; EB[[#This Row],[geo]]</f>
        <v>TJ#22_108517#5200#CZ</v>
      </c>
      <c r="B420" s="4" t="str">
        <f>VLOOKUP(EB[[#This Row],[product]],KS_DB[[product]:[KS]],5,FALSE)</f>
        <v>heat</v>
      </c>
      <c r="C420" s="4" t="str">
        <f>VLOOKUP(EB[[#This Row],[product]],KS_DB[[product]:[KS]],6,FALSE)</f>
        <v>heat</v>
      </c>
      <c r="D420" s="4">
        <f>VLOOKUP(EB[[#This Row],[product]],Carriers[],4,FALSE)</f>
        <v>1</v>
      </c>
      <c r="E420" s="4" t="str">
        <f>VLOOKUP(EB[[#This Row],[indic_nrg]],Indicators[],4,FALSE)</f>
        <v>2116</v>
      </c>
      <c r="F420" s="4" t="str">
        <f>IFERROR(VLOOKUP(EB[[#This Row],[Source_carrier]],KS_DB[[product]:[KS]],6,FALSE),0)</f>
        <v>solid</v>
      </c>
      <c r="G420" s="4" t="s">
        <v>34</v>
      </c>
      <c r="H420" s="4" t="s">
        <v>815</v>
      </c>
      <c r="I420" s="4" t="s">
        <v>97</v>
      </c>
      <c r="J420" s="4" t="s">
        <v>37</v>
      </c>
      <c r="K420" s="4" t="s">
        <v>816</v>
      </c>
      <c r="L420" s="4" t="s">
        <v>39</v>
      </c>
      <c r="M420" s="4" t="s">
        <v>98</v>
      </c>
      <c r="N420" s="4" t="s">
        <v>41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</row>
    <row r="421" spans="1:40" ht="15" customHeight="1" x14ac:dyDescent="0.25">
      <c r="A421" s="4" t="str">
        <f>EB[[#This Row],[unit]] &amp; "#" &amp; EB[[#This Row],[indic_nrg]] &amp; "#" &amp; EB[[#This Row],[product]] &amp; "#" &amp; EB[[#This Row],[geo]]</f>
        <v>TJ#22_108518#5200#CZ</v>
      </c>
      <c r="B421" s="4" t="str">
        <f>VLOOKUP(EB[[#This Row],[product]],KS_DB[[product]:[KS]],5,FALSE)</f>
        <v>heat</v>
      </c>
      <c r="C421" s="4" t="str">
        <f>VLOOKUP(EB[[#This Row],[product]],KS_DB[[product]:[KS]],6,FALSE)</f>
        <v>heat</v>
      </c>
      <c r="D421" s="4">
        <f>VLOOKUP(EB[[#This Row],[product]],Carriers[],4,FALSE)</f>
        <v>1</v>
      </c>
      <c r="E421" s="4" t="str">
        <f>VLOOKUP(EB[[#This Row],[indic_nrg]],Indicators[],4,FALSE)</f>
        <v>2116</v>
      </c>
      <c r="F421" s="4" t="str">
        <f>IFERROR(VLOOKUP(EB[[#This Row],[Source_carrier]],KS_DB[[product]:[KS]],6,FALSE),0)</f>
        <v>solid</v>
      </c>
      <c r="G421" s="4" t="s">
        <v>34</v>
      </c>
      <c r="H421" s="4" t="s">
        <v>817</v>
      </c>
      <c r="I421" s="4" t="s">
        <v>97</v>
      </c>
      <c r="J421" s="4" t="s">
        <v>37</v>
      </c>
      <c r="K421" s="4" t="s">
        <v>818</v>
      </c>
      <c r="L421" s="4" t="s">
        <v>39</v>
      </c>
      <c r="M421" s="4" t="s">
        <v>98</v>
      </c>
      <c r="N421" s="4" t="s">
        <v>41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</row>
    <row r="422" spans="1:40" ht="15" customHeight="1" x14ac:dyDescent="0.25">
      <c r="A422" s="4" t="str">
        <f>EB[[#This Row],[unit]] &amp; "#" &amp; EB[[#This Row],[indic_nrg]] &amp; "#" &amp; EB[[#This Row],[product]] &amp; "#" &amp; EB[[#This Row],[geo]]</f>
        <v>TJ#22_108519#5200#CZ</v>
      </c>
      <c r="B422" s="4" t="str">
        <f>VLOOKUP(EB[[#This Row],[product]],KS_DB[[product]:[KS]],5,FALSE)</f>
        <v>heat</v>
      </c>
      <c r="C422" s="4" t="str">
        <f>VLOOKUP(EB[[#This Row],[product]],KS_DB[[product]:[KS]],6,FALSE)</f>
        <v>heat</v>
      </c>
      <c r="D422" s="4">
        <f>VLOOKUP(EB[[#This Row],[product]],Carriers[],4,FALSE)</f>
        <v>1</v>
      </c>
      <c r="E422" s="4" t="str">
        <f>VLOOKUP(EB[[#This Row],[indic_nrg]],Indicators[],4,FALSE)</f>
        <v>2116</v>
      </c>
      <c r="F422" s="4" t="str">
        <f>IFERROR(VLOOKUP(EB[[#This Row],[Source_carrier]],KS_DB[[product]:[KS]],6,FALSE),0)</f>
        <v>solid</v>
      </c>
      <c r="G422" s="4" t="s">
        <v>34</v>
      </c>
      <c r="H422" s="4" t="s">
        <v>819</v>
      </c>
      <c r="I422" s="4" t="s">
        <v>97</v>
      </c>
      <c r="J422" s="4" t="s">
        <v>37</v>
      </c>
      <c r="K422" s="4" t="s">
        <v>820</v>
      </c>
      <c r="L422" s="4" t="s">
        <v>39</v>
      </c>
      <c r="M422" s="4" t="s">
        <v>98</v>
      </c>
      <c r="N422" s="4" t="s">
        <v>41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</row>
    <row r="423" spans="1:40" ht="15" customHeight="1" x14ac:dyDescent="0.25">
      <c r="A423" s="4" t="str">
        <f>EB[[#This Row],[unit]] &amp; "#" &amp; EB[[#This Row],[indic_nrg]] &amp; "#" &amp; EB[[#This Row],[product]] &amp; "#" &amp; EB[[#This Row],[geo]]</f>
        <v>TJ#22_108521#6000#CZ</v>
      </c>
      <c r="B423" s="4" t="str">
        <f>VLOOKUP(EB[[#This Row],[product]],KS_DB[[product]:[KS]],5,FALSE)</f>
        <v>electricity</v>
      </c>
      <c r="C423" s="4" t="str">
        <f>VLOOKUP(EB[[#This Row],[product]],KS_DB[[product]:[KS]],6,FALSE)</f>
        <v>electricity</v>
      </c>
      <c r="D423" s="4">
        <f>VLOOKUP(EB[[#This Row],[product]],Carriers[],4,FALSE)</f>
        <v>1</v>
      </c>
      <c r="E423" s="4" t="str">
        <f>VLOOKUP(EB[[#This Row],[indic_nrg]],Indicators[],4,FALSE)</f>
        <v>2117</v>
      </c>
      <c r="F423" s="4" t="str">
        <f>IFERROR(VLOOKUP(EB[[#This Row],[Source_carrier]],KS_DB[[product]:[KS]],6,FALSE),0)</f>
        <v>solid</v>
      </c>
      <c r="G423" s="4" t="s">
        <v>34</v>
      </c>
      <c r="H423" s="4" t="s">
        <v>289</v>
      </c>
      <c r="I423" s="4" t="s">
        <v>127</v>
      </c>
      <c r="J423" s="4" t="s">
        <v>37</v>
      </c>
      <c r="K423" s="4" t="s">
        <v>290</v>
      </c>
      <c r="L423" s="4" t="s">
        <v>39</v>
      </c>
      <c r="M423" s="4" t="s">
        <v>128</v>
      </c>
      <c r="N423" s="4" t="s">
        <v>41</v>
      </c>
      <c r="O423" s="4">
        <v>14368</v>
      </c>
      <c r="P423" s="4">
        <v>13921</v>
      </c>
      <c r="Q423" s="4">
        <v>13172</v>
      </c>
      <c r="R423" s="4">
        <v>12888</v>
      </c>
      <c r="S423" s="4">
        <v>12326</v>
      </c>
      <c r="T423" s="4">
        <v>8842</v>
      </c>
      <c r="U423" s="4">
        <v>14270</v>
      </c>
      <c r="V423" s="4">
        <v>9072</v>
      </c>
      <c r="W423" s="4">
        <v>7067</v>
      </c>
      <c r="X423" s="4">
        <v>12974</v>
      </c>
      <c r="Y423" s="4">
        <v>10130</v>
      </c>
      <c r="Z423" s="4">
        <v>10012</v>
      </c>
      <c r="AA423" s="4">
        <v>9522</v>
      </c>
      <c r="AB423" s="4">
        <v>9727</v>
      </c>
      <c r="AC423" s="4">
        <v>9547</v>
      </c>
      <c r="AD423" s="4">
        <v>9072</v>
      </c>
      <c r="AE423" s="4">
        <v>9540</v>
      </c>
      <c r="AF423" s="4">
        <v>12679</v>
      </c>
      <c r="AG423" s="4">
        <v>8201</v>
      </c>
      <c r="AH423" s="4">
        <v>5915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</row>
    <row r="424" spans="1:40" ht="15" customHeight="1" x14ac:dyDescent="0.25">
      <c r="A424" s="4" t="str">
        <f>EB[[#This Row],[unit]] &amp; "#" &amp; EB[[#This Row],[indic_nrg]] &amp; "#" &amp; EB[[#This Row],[product]] &amp; "#" &amp; EB[[#This Row],[geo]]</f>
        <v>TJ#22_108522#6000#CZ</v>
      </c>
      <c r="B424" s="4" t="str">
        <f>VLOOKUP(EB[[#This Row],[product]],KS_DB[[product]:[KS]],5,FALSE)</f>
        <v>electricity</v>
      </c>
      <c r="C424" s="4" t="str">
        <f>VLOOKUP(EB[[#This Row],[product]],KS_DB[[product]:[KS]],6,FALSE)</f>
        <v>electricity</v>
      </c>
      <c r="D424" s="4">
        <f>VLOOKUP(EB[[#This Row],[product]],Carriers[],4,FALSE)</f>
        <v>1</v>
      </c>
      <c r="E424" s="4" t="str">
        <f>VLOOKUP(EB[[#This Row],[indic_nrg]],Indicators[],4,FALSE)</f>
        <v>2117</v>
      </c>
      <c r="F424" s="4" t="str">
        <f>IFERROR(VLOOKUP(EB[[#This Row],[Source_carrier]],KS_DB[[product]:[KS]],6,FALSE),0)</f>
        <v>solid</v>
      </c>
      <c r="G424" s="4" t="s">
        <v>34</v>
      </c>
      <c r="H424" s="4" t="s">
        <v>291</v>
      </c>
      <c r="I424" s="4" t="s">
        <v>127</v>
      </c>
      <c r="J424" s="4" t="s">
        <v>37</v>
      </c>
      <c r="K424" s="4" t="s">
        <v>292</v>
      </c>
      <c r="L424" s="4" t="s">
        <v>39</v>
      </c>
      <c r="M424" s="4" t="s">
        <v>128</v>
      </c>
      <c r="N424" s="4" t="s">
        <v>41</v>
      </c>
      <c r="O424" s="4">
        <v>1973</v>
      </c>
      <c r="P424" s="4">
        <v>2027</v>
      </c>
      <c r="Q424" s="4">
        <v>2128</v>
      </c>
      <c r="R424" s="4">
        <v>2088</v>
      </c>
      <c r="S424" s="4">
        <v>2329</v>
      </c>
      <c r="T424" s="4">
        <v>12661</v>
      </c>
      <c r="U424" s="4">
        <v>7376</v>
      </c>
      <c r="V424" s="4">
        <v>1836</v>
      </c>
      <c r="W424" s="4">
        <v>2592</v>
      </c>
      <c r="X424" s="4">
        <v>2340</v>
      </c>
      <c r="Y424" s="4">
        <v>9724</v>
      </c>
      <c r="Z424" s="4">
        <v>10411</v>
      </c>
      <c r="AA424" s="4">
        <v>9814</v>
      </c>
      <c r="AB424" s="4">
        <v>10346</v>
      </c>
      <c r="AC424" s="4">
        <v>11675</v>
      </c>
      <c r="AD424" s="4">
        <v>10721</v>
      </c>
      <c r="AE424" s="4">
        <v>10649</v>
      </c>
      <c r="AF424" s="4">
        <v>10058</v>
      </c>
      <c r="AG424" s="4">
        <v>9126</v>
      </c>
      <c r="AH424" s="4">
        <v>12920</v>
      </c>
      <c r="AI424" s="4">
        <v>20268</v>
      </c>
      <c r="AJ424" s="4">
        <v>19804</v>
      </c>
      <c r="AK424" s="4">
        <v>16967</v>
      </c>
      <c r="AL424" s="4">
        <v>18306</v>
      </c>
      <c r="AM424" s="4">
        <v>17870</v>
      </c>
      <c r="AN424" s="4">
        <v>20009</v>
      </c>
    </row>
    <row r="425" spans="1:40" ht="15" customHeight="1" x14ac:dyDescent="0.25">
      <c r="A425" s="4" t="str">
        <f>EB[[#This Row],[unit]] &amp; "#" &amp; EB[[#This Row],[indic_nrg]] &amp; "#" &amp; EB[[#This Row],[product]] &amp; "#" &amp; EB[[#This Row],[geo]]</f>
        <v>TJ#22_108523#6000#CZ</v>
      </c>
      <c r="B425" s="4" t="str">
        <f>VLOOKUP(EB[[#This Row],[product]],KS_DB[[product]:[KS]],5,FALSE)</f>
        <v>electricity</v>
      </c>
      <c r="C425" s="4" t="str">
        <f>VLOOKUP(EB[[#This Row],[product]],KS_DB[[product]:[KS]],6,FALSE)</f>
        <v>electricity</v>
      </c>
      <c r="D425" s="4">
        <f>VLOOKUP(EB[[#This Row],[product]],Carriers[],4,FALSE)</f>
        <v>1</v>
      </c>
      <c r="E425" s="4" t="str">
        <f>VLOOKUP(EB[[#This Row],[indic_nrg]],Indicators[],4,FALSE)</f>
        <v>2117</v>
      </c>
      <c r="F425" s="4" t="str">
        <f>IFERROR(VLOOKUP(EB[[#This Row],[Source_carrier]],KS_DB[[product]:[KS]],6,FALSE),0)</f>
        <v>solid</v>
      </c>
      <c r="G425" s="4" t="s">
        <v>34</v>
      </c>
      <c r="H425" s="4" t="s">
        <v>293</v>
      </c>
      <c r="I425" s="4" t="s">
        <v>127</v>
      </c>
      <c r="J425" s="4" t="s">
        <v>37</v>
      </c>
      <c r="K425" s="4" t="s">
        <v>294</v>
      </c>
      <c r="L425" s="4" t="s">
        <v>39</v>
      </c>
      <c r="M425" s="4" t="s">
        <v>128</v>
      </c>
      <c r="N425" s="4" t="s">
        <v>41</v>
      </c>
      <c r="O425" s="4">
        <v>0</v>
      </c>
      <c r="P425" s="4">
        <v>0</v>
      </c>
      <c r="Q425" s="4">
        <v>0</v>
      </c>
      <c r="R425" s="4">
        <v>11</v>
      </c>
      <c r="S425" s="4">
        <v>14</v>
      </c>
      <c r="T425" s="4">
        <v>0</v>
      </c>
      <c r="U425" s="4">
        <v>4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</row>
    <row r="426" spans="1:40" ht="15" customHeight="1" x14ac:dyDescent="0.25">
      <c r="A426" s="4" t="str">
        <f>EB[[#This Row],[unit]] &amp; "#" &amp; EB[[#This Row],[indic_nrg]] &amp; "#" &amp; EB[[#This Row],[product]] &amp; "#" &amp; EB[[#This Row],[geo]]</f>
        <v>TJ#22_108524#6000#CZ</v>
      </c>
      <c r="B426" s="4" t="str">
        <f>VLOOKUP(EB[[#This Row],[product]],KS_DB[[product]:[KS]],5,FALSE)</f>
        <v>electricity</v>
      </c>
      <c r="C426" s="4" t="str">
        <f>VLOOKUP(EB[[#This Row],[product]],KS_DB[[product]:[KS]],6,FALSE)</f>
        <v>electricity</v>
      </c>
      <c r="D426" s="4">
        <f>VLOOKUP(EB[[#This Row],[product]],Carriers[],4,FALSE)</f>
        <v>1</v>
      </c>
      <c r="E426" s="4" t="str">
        <f>VLOOKUP(EB[[#This Row],[indic_nrg]],Indicators[],4,FALSE)</f>
        <v>2117</v>
      </c>
      <c r="F426" s="4" t="str">
        <f>IFERROR(VLOOKUP(EB[[#This Row],[Source_carrier]],KS_DB[[product]:[KS]],6,FALSE),0)</f>
        <v>solid</v>
      </c>
      <c r="G426" s="4" t="s">
        <v>34</v>
      </c>
      <c r="H426" s="4" t="s">
        <v>295</v>
      </c>
      <c r="I426" s="4" t="s">
        <v>127</v>
      </c>
      <c r="J426" s="4" t="s">
        <v>37</v>
      </c>
      <c r="K426" s="4" t="s">
        <v>296</v>
      </c>
      <c r="L426" s="4" t="s">
        <v>39</v>
      </c>
      <c r="M426" s="4" t="s">
        <v>128</v>
      </c>
      <c r="N426" s="4" t="s">
        <v>41</v>
      </c>
      <c r="O426" s="4">
        <v>4302</v>
      </c>
      <c r="P426" s="4">
        <v>4151</v>
      </c>
      <c r="Q426" s="4">
        <v>4061</v>
      </c>
      <c r="R426" s="4">
        <v>4075</v>
      </c>
      <c r="S426" s="4">
        <v>3420</v>
      </c>
      <c r="T426" s="4">
        <v>3546</v>
      </c>
      <c r="U426" s="4">
        <v>4784</v>
      </c>
      <c r="V426" s="4">
        <v>4752</v>
      </c>
      <c r="W426" s="4">
        <v>6588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1408</v>
      </c>
      <c r="AF426" s="4">
        <v>3204</v>
      </c>
      <c r="AG426" s="4">
        <v>3510</v>
      </c>
      <c r="AH426" s="4">
        <v>1206</v>
      </c>
      <c r="AI426" s="4">
        <v>1519</v>
      </c>
      <c r="AJ426" s="4">
        <v>695</v>
      </c>
      <c r="AK426" s="4">
        <v>659</v>
      </c>
      <c r="AL426" s="4">
        <v>652</v>
      </c>
      <c r="AM426" s="4">
        <v>562</v>
      </c>
      <c r="AN426" s="4">
        <v>342</v>
      </c>
    </row>
    <row r="427" spans="1:40" ht="15" customHeight="1" x14ac:dyDescent="0.25">
      <c r="A427" s="4" t="str">
        <f>EB[[#This Row],[unit]] &amp; "#" &amp; EB[[#This Row],[indic_nrg]] &amp; "#" &amp; EB[[#This Row],[product]] &amp; "#" &amp; EB[[#This Row],[geo]]</f>
        <v>TJ#22_108526#5200#CZ</v>
      </c>
      <c r="B427" s="4" t="str">
        <f>VLOOKUP(EB[[#This Row],[product]],KS_DB[[product]:[KS]],5,FALSE)</f>
        <v>heat</v>
      </c>
      <c r="C427" s="4" t="str">
        <f>VLOOKUP(EB[[#This Row],[product]],KS_DB[[product]:[KS]],6,FALSE)</f>
        <v>heat</v>
      </c>
      <c r="D427" s="4">
        <f>VLOOKUP(EB[[#This Row],[product]],Carriers[],4,FALSE)</f>
        <v>1</v>
      </c>
      <c r="E427" s="4" t="str">
        <f>VLOOKUP(EB[[#This Row],[indic_nrg]],Indicators[],4,FALSE)</f>
        <v>2117</v>
      </c>
      <c r="F427" s="4" t="str">
        <f>IFERROR(VLOOKUP(EB[[#This Row],[Source_carrier]],KS_DB[[product]:[KS]],6,FALSE),0)</f>
        <v>solid</v>
      </c>
      <c r="G427" s="4" t="s">
        <v>34</v>
      </c>
      <c r="H427" s="4" t="s">
        <v>821</v>
      </c>
      <c r="I427" s="4" t="s">
        <v>97</v>
      </c>
      <c r="J427" s="4" t="s">
        <v>37</v>
      </c>
      <c r="K427" s="4" t="s">
        <v>822</v>
      </c>
      <c r="L427" s="4" t="s">
        <v>39</v>
      </c>
      <c r="M427" s="4" t="s">
        <v>98</v>
      </c>
      <c r="N427" s="4" t="s">
        <v>41</v>
      </c>
      <c r="O427" s="4">
        <v>22273</v>
      </c>
      <c r="P427" s="4">
        <v>22250</v>
      </c>
      <c r="Q427" s="4">
        <v>22250</v>
      </c>
      <c r="R427" s="4">
        <v>22230</v>
      </c>
      <c r="S427" s="4">
        <v>27542</v>
      </c>
      <c r="T427" s="4">
        <v>27565</v>
      </c>
      <c r="U427" s="4">
        <v>31001</v>
      </c>
      <c r="V427" s="4">
        <v>17991</v>
      </c>
      <c r="W427" s="4">
        <v>18416</v>
      </c>
      <c r="X427" s="4">
        <v>25850</v>
      </c>
      <c r="Y427" s="4">
        <v>24030</v>
      </c>
      <c r="Z427" s="4">
        <v>26108</v>
      </c>
      <c r="AA427" s="4">
        <v>24019</v>
      </c>
      <c r="AB427" s="4">
        <v>26009</v>
      </c>
      <c r="AC427" s="4">
        <v>25830</v>
      </c>
      <c r="AD427" s="4">
        <v>24395</v>
      </c>
      <c r="AE427" s="4">
        <v>24690</v>
      </c>
      <c r="AF427" s="4">
        <v>23717</v>
      </c>
      <c r="AG427" s="4">
        <v>23150</v>
      </c>
      <c r="AH427" s="4">
        <v>25541</v>
      </c>
      <c r="AI427" s="4">
        <v>23220</v>
      </c>
      <c r="AJ427" s="4">
        <v>20775</v>
      </c>
      <c r="AK427" s="4">
        <v>20982</v>
      </c>
      <c r="AL427" s="4">
        <v>20010</v>
      </c>
      <c r="AM427" s="4">
        <v>16704</v>
      </c>
      <c r="AN427" s="4">
        <v>18873</v>
      </c>
    </row>
    <row r="428" spans="1:40" ht="15" customHeight="1" x14ac:dyDescent="0.25">
      <c r="A428" s="4" t="str">
        <f>EB[[#This Row],[unit]] &amp; "#" &amp; EB[[#This Row],[indic_nrg]] &amp; "#" &amp; EB[[#This Row],[product]] &amp; "#" &amp; EB[[#This Row],[geo]]</f>
        <v>TJ#22_108527#5200#CZ</v>
      </c>
      <c r="B428" s="4" t="str">
        <f>VLOOKUP(EB[[#This Row],[product]],KS_DB[[product]:[KS]],5,FALSE)</f>
        <v>heat</v>
      </c>
      <c r="C428" s="4" t="str">
        <f>VLOOKUP(EB[[#This Row],[product]],KS_DB[[product]:[KS]],6,FALSE)</f>
        <v>heat</v>
      </c>
      <c r="D428" s="4">
        <f>VLOOKUP(EB[[#This Row],[product]],Carriers[],4,FALSE)</f>
        <v>1</v>
      </c>
      <c r="E428" s="4" t="str">
        <f>VLOOKUP(EB[[#This Row],[indic_nrg]],Indicators[],4,FALSE)</f>
        <v>2117</v>
      </c>
      <c r="F428" s="4" t="str">
        <f>IFERROR(VLOOKUP(EB[[#This Row],[Source_carrier]],KS_DB[[product]:[KS]],6,FALSE),0)</f>
        <v>solid</v>
      </c>
      <c r="G428" s="4" t="s">
        <v>34</v>
      </c>
      <c r="H428" s="4" t="s">
        <v>823</v>
      </c>
      <c r="I428" s="4" t="s">
        <v>97</v>
      </c>
      <c r="J428" s="4" t="s">
        <v>37</v>
      </c>
      <c r="K428" s="4" t="s">
        <v>824</v>
      </c>
      <c r="L428" s="4" t="s">
        <v>39</v>
      </c>
      <c r="M428" s="4" t="s">
        <v>98</v>
      </c>
      <c r="N428" s="4" t="s">
        <v>41</v>
      </c>
      <c r="O428" s="4">
        <v>3666</v>
      </c>
      <c r="P428" s="4">
        <v>4549</v>
      </c>
      <c r="Q428" s="4">
        <v>5054</v>
      </c>
      <c r="R428" s="4">
        <v>6226</v>
      </c>
      <c r="S428" s="4">
        <v>3562</v>
      </c>
      <c r="T428" s="4">
        <v>4611</v>
      </c>
      <c r="U428" s="4">
        <v>4005</v>
      </c>
      <c r="V428" s="4">
        <v>3620</v>
      </c>
      <c r="W428" s="4">
        <v>3752</v>
      </c>
      <c r="X428" s="4">
        <v>0</v>
      </c>
      <c r="Y428" s="4">
        <v>724</v>
      </c>
      <c r="Z428" s="4">
        <v>786</v>
      </c>
      <c r="AA428" s="4">
        <v>768</v>
      </c>
      <c r="AB428" s="4">
        <v>768</v>
      </c>
      <c r="AC428" s="4">
        <v>475</v>
      </c>
      <c r="AD428" s="4">
        <v>335</v>
      </c>
      <c r="AE428" s="4">
        <v>1864</v>
      </c>
      <c r="AF428" s="4">
        <v>120</v>
      </c>
      <c r="AG428" s="4">
        <v>96</v>
      </c>
      <c r="AH428" s="4">
        <v>743</v>
      </c>
      <c r="AI428" s="4">
        <v>869</v>
      </c>
      <c r="AJ428" s="4">
        <v>824</v>
      </c>
      <c r="AK428" s="4">
        <v>177</v>
      </c>
      <c r="AL428" s="4">
        <v>138</v>
      </c>
      <c r="AM428" s="4">
        <v>124</v>
      </c>
      <c r="AN428" s="4">
        <v>127</v>
      </c>
    </row>
    <row r="429" spans="1:40" ht="15" customHeight="1" x14ac:dyDescent="0.25">
      <c r="A429" s="4" t="str">
        <f>EB[[#This Row],[unit]] &amp; "#" &amp; EB[[#This Row],[indic_nrg]] &amp; "#" &amp; EB[[#This Row],[product]] &amp; "#" &amp; EB[[#This Row],[geo]]</f>
        <v>TJ#22_108528#5200#CZ</v>
      </c>
      <c r="B429" s="4" t="str">
        <f>VLOOKUP(EB[[#This Row],[product]],KS_DB[[product]:[KS]],5,FALSE)</f>
        <v>heat</v>
      </c>
      <c r="C429" s="4" t="str">
        <f>VLOOKUP(EB[[#This Row],[product]],KS_DB[[product]:[KS]],6,FALSE)</f>
        <v>heat</v>
      </c>
      <c r="D429" s="4">
        <f>VLOOKUP(EB[[#This Row],[product]],Carriers[],4,FALSE)</f>
        <v>1</v>
      </c>
      <c r="E429" s="4" t="str">
        <f>VLOOKUP(EB[[#This Row],[indic_nrg]],Indicators[],4,FALSE)</f>
        <v>2117</v>
      </c>
      <c r="F429" s="4" t="str">
        <f>IFERROR(VLOOKUP(EB[[#This Row],[Source_carrier]],KS_DB[[product]:[KS]],6,FALSE),0)</f>
        <v>solid</v>
      </c>
      <c r="G429" s="4" t="s">
        <v>34</v>
      </c>
      <c r="H429" s="4" t="s">
        <v>825</v>
      </c>
      <c r="I429" s="4" t="s">
        <v>97</v>
      </c>
      <c r="J429" s="4" t="s">
        <v>37</v>
      </c>
      <c r="K429" s="4" t="s">
        <v>826</v>
      </c>
      <c r="L429" s="4" t="s">
        <v>39</v>
      </c>
      <c r="M429" s="4" t="s">
        <v>98</v>
      </c>
      <c r="N429" s="4" t="s">
        <v>41</v>
      </c>
      <c r="O429" s="4">
        <v>9434</v>
      </c>
      <c r="P429" s="4">
        <v>10078</v>
      </c>
      <c r="Q429" s="4">
        <v>10365</v>
      </c>
      <c r="R429" s="4">
        <v>10056</v>
      </c>
      <c r="S429" s="4">
        <v>10560</v>
      </c>
      <c r="T429" s="4">
        <v>5321</v>
      </c>
      <c r="U429" s="4">
        <v>3998</v>
      </c>
      <c r="V429" s="4">
        <v>3850</v>
      </c>
      <c r="W429" s="4">
        <v>3970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895</v>
      </c>
      <c r="AF429" s="4">
        <v>3345</v>
      </c>
      <c r="AG429" s="4">
        <v>3445</v>
      </c>
      <c r="AH429" s="4">
        <v>3430</v>
      </c>
      <c r="AI429" s="4">
        <v>976</v>
      </c>
      <c r="AJ429" s="4">
        <v>275</v>
      </c>
      <c r="AK429" s="4">
        <v>265</v>
      </c>
      <c r="AL429" s="4">
        <v>208</v>
      </c>
      <c r="AM429" s="4">
        <v>181</v>
      </c>
      <c r="AN429" s="4">
        <v>151</v>
      </c>
    </row>
    <row r="430" spans="1:40" ht="15" customHeight="1" x14ac:dyDescent="0.25">
      <c r="A430" s="4" t="str">
        <f>EB[[#This Row],[unit]] &amp; "#" &amp; EB[[#This Row],[indic_nrg]] &amp; "#" &amp; EB[[#This Row],[product]] &amp; "#" &amp; EB[[#This Row],[geo]]</f>
        <v>TJ#22_108529#5200#CZ</v>
      </c>
      <c r="B430" s="4" t="str">
        <f>VLOOKUP(EB[[#This Row],[product]],KS_DB[[product]:[KS]],5,FALSE)</f>
        <v>heat</v>
      </c>
      <c r="C430" s="4" t="str">
        <f>VLOOKUP(EB[[#This Row],[product]],KS_DB[[product]:[KS]],6,FALSE)</f>
        <v>heat</v>
      </c>
      <c r="D430" s="4">
        <f>VLOOKUP(EB[[#This Row],[product]],Carriers[],4,FALSE)</f>
        <v>1</v>
      </c>
      <c r="E430" s="4" t="str">
        <f>VLOOKUP(EB[[#This Row],[indic_nrg]],Indicators[],4,FALSE)</f>
        <v>2117</v>
      </c>
      <c r="F430" s="4" t="str">
        <f>IFERROR(VLOOKUP(EB[[#This Row],[Source_carrier]],KS_DB[[product]:[KS]],6,FALSE),0)</f>
        <v>solid</v>
      </c>
      <c r="G430" s="4" t="s">
        <v>34</v>
      </c>
      <c r="H430" s="4" t="s">
        <v>827</v>
      </c>
      <c r="I430" s="4" t="s">
        <v>97</v>
      </c>
      <c r="J430" s="4" t="s">
        <v>37</v>
      </c>
      <c r="K430" s="4" t="s">
        <v>828</v>
      </c>
      <c r="L430" s="4" t="s">
        <v>39</v>
      </c>
      <c r="M430" s="4" t="s">
        <v>98</v>
      </c>
      <c r="N430" s="4" t="s">
        <v>41</v>
      </c>
      <c r="O430" s="4">
        <v>2177</v>
      </c>
      <c r="P430" s="4">
        <v>2076</v>
      </c>
      <c r="Q430" s="4">
        <v>2076</v>
      </c>
      <c r="R430" s="4">
        <v>1880</v>
      </c>
      <c r="S430" s="4">
        <v>1325</v>
      </c>
      <c r="T430" s="4">
        <v>1159</v>
      </c>
      <c r="U430" s="4">
        <v>676</v>
      </c>
      <c r="V430" s="4">
        <v>432</v>
      </c>
      <c r="W430" s="4">
        <v>414</v>
      </c>
      <c r="X430" s="4">
        <v>1635</v>
      </c>
      <c r="Y430" s="4">
        <v>1522</v>
      </c>
      <c r="Z430" s="4">
        <v>1460</v>
      </c>
      <c r="AA430" s="4">
        <v>1355</v>
      </c>
      <c r="AB430" s="4">
        <v>1354</v>
      </c>
      <c r="AC430" s="4">
        <v>985</v>
      </c>
      <c r="AD430" s="4">
        <v>500</v>
      </c>
      <c r="AE430" s="4">
        <v>386</v>
      </c>
      <c r="AF430" s="4">
        <v>55</v>
      </c>
      <c r="AG430" s="4">
        <v>370</v>
      </c>
      <c r="AH430" s="4">
        <v>20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4</v>
      </c>
    </row>
    <row r="431" spans="1:40" ht="15" customHeight="1" x14ac:dyDescent="0.25">
      <c r="A431" s="4" t="str">
        <f>EB[[#This Row],[unit]] &amp; "#" &amp; EB[[#This Row],[indic_nrg]] &amp; "#" &amp; EB[[#This Row],[product]] &amp; "#" &amp; EB[[#This Row],[geo]]</f>
        <v>TJ#22_108531#6000#CZ</v>
      </c>
      <c r="B431" s="4" t="str">
        <f>VLOOKUP(EB[[#This Row],[product]],KS_DB[[product]:[KS]],5,FALSE)</f>
        <v>electricity</v>
      </c>
      <c r="C431" s="4" t="str">
        <f>VLOOKUP(EB[[#This Row],[product]],KS_DB[[product]:[KS]],6,FALSE)</f>
        <v>electricity</v>
      </c>
      <c r="D431" s="4">
        <f>VLOOKUP(EB[[#This Row],[product]],Carriers[],4,FALSE)</f>
        <v>1</v>
      </c>
      <c r="E431" s="4" t="str">
        <f>VLOOKUP(EB[[#This Row],[indic_nrg]],Indicators[],4,FALSE)</f>
        <v>2118</v>
      </c>
      <c r="F431" s="4" t="str">
        <f>IFERROR(VLOOKUP(EB[[#This Row],[Source_carrier]],KS_DB[[product]:[KS]],6,FALSE),0)</f>
        <v>solid</v>
      </c>
      <c r="G431" s="4" t="s">
        <v>34</v>
      </c>
      <c r="H431" s="4" t="s">
        <v>297</v>
      </c>
      <c r="I431" s="4" t="s">
        <v>127</v>
      </c>
      <c r="J431" s="4" t="s">
        <v>37</v>
      </c>
      <c r="K431" s="4" t="s">
        <v>298</v>
      </c>
      <c r="L431" s="4" t="s">
        <v>39</v>
      </c>
      <c r="M431" s="4" t="s">
        <v>128</v>
      </c>
      <c r="N431" s="4" t="s">
        <v>41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</row>
    <row r="432" spans="1:40" ht="15" customHeight="1" x14ac:dyDescent="0.25">
      <c r="A432" s="4" t="str">
        <f>EB[[#This Row],[unit]] &amp; "#" &amp; EB[[#This Row],[indic_nrg]] &amp; "#" &amp; EB[[#This Row],[product]] &amp; "#" &amp; EB[[#This Row],[geo]]</f>
        <v>TJ#22_108532#6000#CZ</v>
      </c>
      <c r="B432" s="4" t="str">
        <f>VLOOKUP(EB[[#This Row],[product]],KS_DB[[product]:[KS]],5,FALSE)</f>
        <v>electricity</v>
      </c>
      <c r="C432" s="4" t="str">
        <f>VLOOKUP(EB[[#This Row],[product]],KS_DB[[product]:[KS]],6,FALSE)</f>
        <v>electricity</v>
      </c>
      <c r="D432" s="4">
        <f>VLOOKUP(EB[[#This Row],[product]],Carriers[],4,FALSE)</f>
        <v>1</v>
      </c>
      <c r="E432" s="4" t="str">
        <f>VLOOKUP(EB[[#This Row],[indic_nrg]],Indicators[],4,FALSE)</f>
        <v>2118</v>
      </c>
      <c r="F432" s="4" t="str">
        <f>IFERROR(VLOOKUP(EB[[#This Row],[Source_carrier]],KS_DB[[product]:[KS]],6,FALSE),0)</f>
        <v>solid</v>
      </c>
      <c r="G432" s="4" t="s">
        <v>34</v>
      </c>
      <c r="H432" s="4" t="s">
        <v>299</v>
      </c>
      <c r="I432" s="4" t="s">
        <v>127</v>
      </c>
      <c r="J432" s="4" t="s">
        <v>37</v>
      </c>
      <c r="K432" s="4" t="s">
        <v>300</v>
      </c>
      <c r="L432" s="4" t="s">
        <v>39</v>
      </c>
      <c r="M432" s="4" t="s">
        <v>128</v>
      </c>
      <c r="N432" s="4" t="s">
        <v>41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</row>
    <row r="433" spans="1:40" ht="15" customHeight="1" x14ac:dyDescent="0.25">
      <c r="A433" s="4" t="str">
        <f>EB[[#This Row],[unit]] &amp; "#" &amp; EB[[#This Row],[indic_nrg]] &amp; "#" &amp; EB[[#This Row],[product]] &amp; "#" &amp; EB[[#This Row],[geo]]</f>
        <v>TJ#22_108533#6000#CZ</v>
      </c>
      <c r="B433" s="4" t="str">
        <f>VLOOKUP(EB[[#This Row],[product]],KS_DB[[product]:[KS]],5,FALSE)</f>
        <v>electricity</v>
      </c>
      <c r="C433" s="4" t="str">
        <f>VLOOKUP(EB[[#This Row],[product]],KS_DB[[product]:[KS]],6,FALSE)</f>
        <v>electricity</v>
      </c>
      <c r="D433" s="4">
        <f>VLOOKUP(EB[[#This Row],[product]],Carriers[],4,FALSE)</f>
        <v>1</v>
      </c>
      <c r="E433" s="4" t="str">
        <f>VLOOKUP(EB[[#This Row],[indic_nrg]],Indicators[],4,FALSE)</f>
        <v>2118</v>
      </c>
      <c r="F433" s="4" t="str">
        <f>IFERROR(VLOOKUP(EB[[#This Row],[Source_carrier]],KS_DB[[product]:[KS]],6,FALSE),0)</f>
        <v>solid</v>
      </c>
      <c r="G433" s="4" t="s">
        <v>34</v>
      </c>
      <c r="H433" s="4" t="s">
        <v>301</v>
      </c>
      <c r="I433" s="4" t="s">
        <v>127</v>
      </c>
      <c r="J433" s="4" t="s">
        <v>37</v>
      </c>
      <c r="K433" s="4" t="s">
        <v>302</v>
      </c>
      <c r="L433" s="4" t="s">
        <v>39</v>
      </c>
      <c r="M433" s="4" t="s">
        <v>128</v>
      </c>
      <c r="N433" s="4" t="s">
        <v>41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</row>
    <row r="434" spans="1:40" ht="15" customHeight="1" x14ac:dyDescent="0.25">
      <c r="A434" s="4" t="str">
        <f>EB[[#This Row],[unit]] &amp; "#" &amp; EB[[#This Row],[indic_nrg]] &amp; "#" &amp; EB[[#This Row],[product]] &amp; "#" &amp; EB[[#This Row],[geo]]</f>
        <v>TJ#22_108534#6000#CZ</v>
      </c>
      <c r="B434" s="4" t="str">
        <f>VLOOKUP(EB[[#This Row],[product]],KS_DB[[product]:[KS]],5,FALSE)</f>
        <v>electricity</v>
      </c>
      <c r="C434" s="4" t="str">
        <f>VLOOKUP(EB[[#This Row],[product]],KS_DB[[product]:[KS]],6,FALSE)</f>
        <v>electricity</v>
      </c>
      <c r="D434" s="4">
        <f>VLOOKUP(EB[[#This Row],[product]],Carriers[],4,FALSE)</f>
        <v>1</v>
      </c>
      <c r="E434" s="4" t="str">
        <f>VLOOKUP(EB[[#This Row],[indic_nrg]],Indicators[],4,FALSE)</f>
        <v>2118</v>
      </c>
      <c r="F434" s="4" t="str">
        <f>IFERROR(VLOOKUP(EB[[#This Row],[Source_carrier]],KS_DB[[product]:[KS]],6,FALSE),0)</f>
        <v>solid</v>
      </c>
      <c r="G434" s="4" t="s">
        <v>34</v>
      </c>
      <c r="H434" s="4" t="s">
        <v>303</v>
      </c>
      <c r="I434" s="4" t="s">
        <v>127</v>
      </c>
      <c r="J434" s="4" t="s">
        <v>37</v>
      </c>
      <c r="K434" s="4" t="s">
        <v>304</v>
      </c>
      <c r="L434" s="4" t="s">
        <v>39</v>
      </c>
      <c r="M434" s="4" t="s">
        <v>128</v>
      </c>
      <c r="N434" s="4" t="s">
        <v>41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</row>
    <row r="435" spans="1:40" ht="15" customHeight="1" x14ac:dyDescent="0.25">
      <c r="A435" s="4" t="str">
        <f>EB[[#This Row],[unit]] &amp; "#" &amp; EB[[#This Row],[indic_nrg]] &amp; "#" &amp; EB[[#This Row],[product]] &amp; "#" &amp; EB[[#This Row],[geo]]</f>
        <v>TJ#22_108536#5200#CZ</v>
      </c>
      <c r="B435" s="4" t="str">
        <f>VLOOKUP(EB[[#This Row],[product]],KS_DB[[product]:[KS]],5,FALSE)</f>
        <v>heat</v>
      </c>
      <c r="C435" s="4" t="str">
        <f>VLOOKUP(EB[[#This Row],[product]],KS_DB[[product]:[KS]],6,FALSE)</f>
        <v>heat</v>
      </c>
      <c r="D435" s="4">
        <f>VLOOKUP(EB[[#This Row],[product]],Carriers[],4,FALSE)</f>
        <v>1</v>
      </c>
      <c r="E435" s="4" t="str">
        <f>VLOOKUP(EB[[#This Row],[indic_nrg]],Indicators[],4,FALSE)</f>
        <v>2118</v>
      </c>
      <c r="F435" s="4" t="str">
        <f>IFERROR(VLOOKUP(EB[[#This Row],[Source_carrier]],KS_DB[[product]:[KS]],6,FALSE),0)</f>
        <v>solid</v>
      </c>
      <c r="G435" s="4" t="s">
        <v>34</v>
      </c>
      <c r="H435" s="4" t="s">
        <v>829</v>
      </c>
      <c r="I435" s="4" t="s">
        <v>97</v>
      </c>
      <c r="J435" s="4" t="s">
        <v>37</v>
      </c>
      <c r="K435" s="4" t="s">
        <v>830</v>
      </c>
      <c r="L435" s="4" t="s">
        <v>39</v>
      </c>
      <c r="M435" s="4" t="s">
        <v>98</v>
      </c>
      <c r="N435" s="4" t="s">
        <v>41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</row>
    <row r="436" spans="1:40" ht="15" customHeight="1" x14ac:dyDescent="0.25">
      <c r="A436" s="4" t="str">
        <f>EB[[#This Row],[unit]] &amp; "#" &amp; EB[[#This Row],[indic_nrg]] &amp; "#" &amp; EB[[#This Row],[product]] &amp; "#" &amp; EB[[#This Row],[geo]]</f>
        <v>TJ#22_108537#5200#CZ</v>
      </c>
      <c r="B436" s="4" t="str">
        <f>VLOOKUP(EB[[#This Row],[product]],KS_DB[[product]:[KS]],5,FALSE)</f>
        <v>heat</v>
      </c>
      <c r="C436" s="4" t="str">
        <f>VLOOKUP(EB[[#This Row],[product]],KS_DB[[product]:[KS]],6,FALSE)</f>
        <v>heat</v>
      </c>
      <c r="D436" s="4">
        <f>VLOOKUP(EB[[#This Row],[product]],Carriers[],4,FALSE)</f>
        <v>1</v>
      </c>
      <c r="E436" s="4" t="str">
        <f>VLOOKUP(EB[[#This Row],[indic_nrg]],Indicators[],4,FALSE)</f>
        <v>2118</v>
      </c>
      <c r="F436" s="4" t="str">
        <f>IFERROR(VLOOKUP(EB[[#This Row],[Source_carrier]],KS_DB[[product]:[KS]],6,FALSE),0)</f>
        <v>solid</v>
      </c>
      <c r="G436" s="4" t="s">
        <v>34</v>
      </c>
      <c r="H436" s="4" t="s">
        <v>831</v>
      </c>
      <c r="I436" s="4" t="s">
        <v>97</v>
      </c>
      <c r="J436" s="4" t="s">
        <v>37</v>
      </c>
      <c r="K436" s="4" t="s">
        <v>832</v>
      </c>
      <c r="L436" s="4" t="s">
        <v>39</v>
      </c>
      <c r="M436" s="4" t="s">
        <v>98</v>
      </c>
      <c r="N436" s="4" t="s">
        <v>41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</row>
    <row r="437" spans="1:40" ht="15" customHeight="1" x14ac:dyDescent="0.25">
      <c r="A437" s="4" t="str">
        <f>EB[[#This Row],[unit]] &amp; "#" &amp; EB[[#This Row],[indic_nrg]] &amp; "#" &amp; EB[[#This Row],[product]] &amp; "#" &amp; EB[[#This Row],[geo]]</f>
        <v>TJ#22_108538#5200#CZ</v>
      </c>
      <c r="B437" s="4" t="str">
        <f>VLOOKUP(EB[[#This Row],[product]],KS_DB[[product]:[KS]],5,FALSE)</f>
        <v>heat</v>
      </c>
      <c r="C437" s="4" t="str">
        <f>VLOOKUP(EB[[#This Row],[product]],KS_DB[[product]:[KS]],6,FALSE)</f>
        <v>heat</v>
      </c>
      <c r="D437" s="4">
        <f>VLOOKUP(EB[[#This Row],[product]],Carriers[],4,FALSE)</f>
        <v>1</v>
      </c>
      <c r="E437" s="4" t="str">
        <f>VLOOKUP(EB[[#This Row],[indic_nrg]],Indicators[],4,FALSE)</f>
        <v>2118</v>
      </c>
      <c r="F437" s="4" t="str">
        <f>IFERROR(VLOOKUP(EB[[#This Row],[Source_carrier]],KS_DB[[product]:[KS]],6,FALSE),0)</f>
        <v>solid</v>
      </c>
      <c r="G437" s="4" t="s">
        <v>34</v>
      </c>
      <c r="H437" s="4" t="s">
        <v>833</v>
      </c>
      <c r="I437" s="4" t="s">
        <v>97</v>
      </c>
      <c r="J437" s="4" t="s">
        <v>37</v>
      </c>
      <c r="K437" s="4" t="s">
        <v>834</v>
      </c>
      <c r="L437" s="4" t="s">
        <v>39</v>
      </c>
      <c r="M437" s="4" t="s">
        <v>98</v>
      </c>
      <c r="N437" s="4" t="s">
        <v>41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</row>
    <row r="438" spans="1:40" ht="15" customHeight="1" x14ac:dyDescent="0.25">
      <c r="A438" s="4" t="str">
        <f>EB[[#This Row],[unit]] &amp; "#" &amp; EB[[#This Row],[indic_nrg]] &amp; "#" &amp; EB[[#This Row],[product]] &amp; "#" &amp; EB[[#This Row],[geo]]</f>
        <v>TJ#22_108539#5200#CZ</v>
      </c>
      <c r="B438" s="4" t="str">
        <f>VLOOKUP(EB[[#This Row],[product]],KS_DB[[product]:[KS]],5,FALSE)</f>
        <v>heat</v>
      </c>
      <c r="C438" s="4" t="str">
        <f>VLOOKUP(EB[[#This Row],[product]],KS_DB[[product]:[KS]],6,FALSE)</f>
        <v>heat</v>
      </c>
      <c r="D438" s="4">
        <f>VLOOKUP(EB[[#This Row],[product]],Carriers[],4,FALSE)</f>
        <v>1</v>
      </c>
      <c r="E438" s="4" t="str">
        <f>VLOOKUP(EB[[#This Row],[indic_nrg]],Indicators[],4,FALSE)</f>
        <v>2118</v>
      </c>
      <c r="F438" s="4" t="str">
        <f>IFERROR(VLOOKUP(EB[[#This Row],[Source_carrier]],KS_DB[[product]:[KS]],6,FALSE),0)</f>
        <v>solid</v>
      </c>
      <c r="G438" s="4" t="s">
        <v>34</v>
      </c>
      <c r="H438" s="4" t="s">
        <v>835</v>
      </c>
      <c r="I438" s="4" t="s">
        <v>97</v>
      </c>
      <c r="J438" s="4" t="s">
        <v>37</v>
      </c>
      <c r="K438" s="4" t="s">
        <v>836</v>
      </c>
      <c r="L438" s="4" t="s">
        <v>39</v>
      </c>
      <c r="M438" s="4" t="s">
        <v>98</v>
      </c>
      <c r="N438" s="4" t="s">
        <v>41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</row>
    <row r="439" spans="1:40" ht="15" customHeight="1" x14ac:dyDescent="0.25">
      <c r="A439" s="4" t="str">
        <f>EB[[#This Row],[unit]] &amp; "#" &amp; EB[[#This Row],[indic_nrg]] &amp; "#" &amp; EB[[#This Row],[product]] &amp; "#" &amp; EB[[#This Row],[geo]]</f>
        <v>TJ#22_108541#6000#CZ</v>
      </c>
      <c r="B439" s="4" t="str">
        <f>VLOOKUP(EB[[#This Row],[product]],KS_DB[[product]:[KS]],5,FALSE)</f>
        <v>electricity</v>
      </c>
      <c r="C439" s="4" t="str">
        <f>VLOOKUP(EB[[#This Row],[product]],KS_DB[[product]:[KS]],6,FALSE)</f>
        <v>electricity</v>
      </c>
      <c r="D439" s="4">
        <f>VLOOKUP(EB[[#This Row],[product]],Carriers[],4,FALSE)</f>
        <v>1</v>
      </c>
      <c r="E439" s="4" t="str">
        <f>VLOOKUP(EB[[#This Row],[indic_nrg]],Indicators[],4,FALSE)</f>
        <v>2210</v>
      </c>
      <c r="F439" s="4" t="str">
        <f>IFERROR(VLOOKUP(EB[[#This Row],[Source_carrier]],KS_DB[[product]:[KS]],6,FALSE),0)</f>
        <v>solid</v>
      </c>
      <c r="G439" s="4" t="s">
        <v>34</v>
      </c>
      <c r="H439" s="4" t="s">
        <v>305</v>
      </c>
      <c r="I439" s="4" t="s">
        <v>127</v>
      </c>
      <c r="J439" s="4" t="s">
        <v>37</v>
      </c>
      <c r="K439" s="4" t="s">
        <v>306</v>
      </c>
      <c r="L439" s="4" t="s">
        <v>39</v>
      </c>
      <c r="M439" s="4" t="s">
        <v>128</v>
      </c>
      <c r="N439" s="4" t="s">
        <v>41</v>
      </c>
      <c r="O439" s="4">
        <v>116694</v>
      </c>
      <c r="P439" s="4">
        <v>113101</v>
      </c>
      <c r="Q439" s="4">
        <v>107014</v>
      </c>
      <c r="R439" s="4">
        <v>104965</v>
      </c>
      <c r="S439" s="4">
        <v>101750</v>
      </c>
      <c r="T439" s="4">
        <v>109246</v>
      </c>
      <c r="U439" s="4">
        <v>106970</v>
      </c>
      <c r="V439" s="4">
        <v>114329</v>
      </c>
      <c r="W439" s="4">
        <v>114685</v>
      </c>
      <c r="X439" s="4">
        <v>101189</v>
      </c>
      <c r="Y439" s="4">
        <v>121907</v>
      </c>
      <c r="Z439" s="4">
        <v>120503</v>
      </c>
      <c r="AA439" s="4">
        <v>114282</v>
      </c>
      <c r="AB439" s="4">
        <v>117792</v>
      </c>
      <c r="AC439" s="4">
        <v>113670</v>
      </c>
      <c r="AD439" s="4">
        <v>111758</v>
      </c>
      <c r="AE439" s="4">
        <v>111150</v>
      </c>
      <c r="AF439" s="4">
        <v>126972</v>
      </c>
      <c r="AG439" s="4">
        <v>108292</v>
      </c>
      <c r="AH439" s="4">
        <v>105210</v>
      </c>
      <c r="AI439" s="4">
        <v>33952</v>
      </c>
      <c r="AJ439" s="4">
        <v>33829</v>
      </c>
      <c r="AK439" s="4">
        <v>31522</v>
      </c>
      <c r="AL439" s="4">
        <v>26705</v>
      </c>
      <c r="AM439" s="4">
        <v>26125</v>
      </c>
      <c r="AN439" s="4">
        <v>28843</v>
      </c>
    </row>
    <row r="440" spans="1:40" ht="15" customHeight="1" x14ac:dyDescent="0.25">
      <c r="A440" s="4" t="str">
        <f>EB[[#This Row],[unit]] &amp; "#" &amp; EB[[#This Row],[indic_nrg]] &amp; "#" &amp; EB[[#This Row],[product]] &amp; "#" &amp; EB[[#This Row],[geo]]</f>
        <v>TJ#22_108542#6000#CZ</v>
      </c>
      <c r="B440" s="4" t="str">
        <f>VLOOKUP(EB[[#This Row],[product]],KS_DB[[product]:[KS]],5,FALSE)</f>
        <v>electricity</v>
      </c>
      <c r="C440" s="4" t="str">
        <f>VLOOKUP(EB[[#This Row],[product]],KS_DB[[product]:[KS]],6,FALSE)</f>
        <v>electricity</v>
      </c>
      <c r="D440" s="4">
        <f>VLOOKUP(EB[[#This Row],[product]],Carriers[],4,FALSE)</f>
        <v>1</v>
      </c>
      <c r="E440" s="4" t="str">
        <f>VLOOKUP(EB[[#This Row],[indic_nrg]],Indicators[],4,FALSE)</f>
        <v>2210</v>
      </c>
      <c r="F440" s="4" t="str">
        <f>IFERROR(VLOOKUP(EB[[#This Row],[Source_carrier]],KS_DB[[product]:[KS]],6,FALSE),0)</f>
        <v>solid</v>
      </c>
      <c r="G440" s="4" t="s">
        <v>34</v>
      </c>
      <c r="H440" s="4" t="s">
        <v>307</v>
      </c>
      <c r="I440" s="4" t="s">
        <v>127</v>
      </c>
      <c r="J440" s="4" t="s">
        <v>37</v>
      </c>
      <c r="K440" s="4" t="s">
        <v>308</v>
      </c>
      <c r="L440" s="4" t="s">
        <v>39</v>
      </c>
      <c r="M440" s="4" t="s">
        <v>128</v>
      </c>
      <c r="N440" s="4" t="s">
        <v>41</v>
      </c>
      <c r="O440" s="4">
        <v>12240</v>
      </c>
      <c r="P440" s="4">
        <v>12589</v>
      </c>
      <c r="Q440" s="4">
        <v>13194</v>
      </c>
      <c r="R440" s="4">
        <v>14735</v>
      </c>
      <c r="S440" s="4">
        <v>16574</v>
      </c>
      <c r="T440" s="4">
        <v>10638</v>
      </c>
      <c r="U440" s="4">
        <v>18083</v>
      </c>
      <c r="V440" s="4">
        <v>23756</v>
      </c>
      <c r="W440" s="4">
        <v>23101</v>
      </c>
      <c r="X440" s="4">
        <v>26975</v>
      </c>
      <c r="Y440" s="4">
        <v>23807</v>
      </c>
      <c r="Z440" s="4">
        <v>25625</v>
      </c>
      <c r="AA440" s="4">
        <v>24714</v>
      </c>
      <c r="AB440" s="4">
        <v>23630</v>
      </c>
      <c r="AC440" s="4">
        <v>24008</v>
      </c>
      <c r="AD440" s="4">
        <v>25106</v>
      </c>
      <c r="AE440" s="4">
        <v>24260</v>
      </c>
      <c r="AF440" s="4">
        <v>25801</v>
      </c>
      <c r="AG440" s="4">
        <v>31007</v>
      </c>
      <c r="AH440" s="4">
        <v>25045</v>
      </c>
      <c r="AI440" s="4">
        <v>101747</v>
      </c>
      <c r="AJ440" s="4">
        <v>102715</v>
      </c>
      <c r="AK440" s="4">
        <v>99317</v>
      </c>
      <c r="AL440" s="4">
        <v>93121</v>
      </c>
      <c r="AM440" s="4">
        <v>93290</v>
      </c>
      <c r="AN440" s="4">
        <v>89334</v>
      </c>
    </row>
    <row r="441" spans="1:40" ht="15" customHeight="1" x14ac:dyDescent="0.25">
      <c r="A441" s="4" t="str">
        <f>EB[[#This Row],[unit]] &amp; "#" &amp; EB[[#This Row],[indic_nrg]] &amp; "#" &amp; EB[[#This Row],[product]] &amp; "#" &amp; EB[[#This Row],[geo]]</f>
        <v>TJ#22_108543#6000#CZ</v>
      </c>
      <c r="B441" s="4" t="str">
        <f>VLOOKUP(EB[[#This Row],[product]],KS_DB[[product]:[KS]],5,FALSE)</f>
        <v>electricity</v>
      </c>
      <c r="C441" s="4" t="str">
        <f>VLOOKUP(EB[[#This Row],[product]],KS_DB[[product]:[KS]],6,FALSE)</f>
        <v>electricity</v>
      </c>
      <c r="D441" s="4">
        <f>VLOOKUP(EB[[#This Row],[product]],Carriers[],4,FALSE)</f>
        <v>1</v>
      </c>
      <c r="E441" s="4" t="str">
        <f>VLOOKUP(EB[[#This Row],[indic_nrg]],Indicators[],4,FALSE)</f>
        <v>2210</v>
      </c>
      <c r="F441" s="4" t="str">
        <f>IFERROR(VLOOKUP(EB[[#This Row],[Source_carrier]],KS_DB[[product]:[KS]],6,FALSE),0)</f>
        <v>solid</v>
      </c>
      <c r="G441" s="4" t="s">
        <v>34</v>
      </c>
      <c r="H441" s="4" t="s">
        <v>309</v>
      </c>
      <c r="I441" s="4" t="s">
        <v>127</v>
      </c>
      <c r="J441" s="4" t="s">
        <v>37</v>
      </c>
      <c r="K441" s="4" t="s">
        <v>310</v>
      </c>
      <c r="L441" s="4" t="s">
        <v>39</v>
      </c>
      <c r="M441" s="4" t="s">
        <v>128</v>
      </c>
      <c r="N441" s="4" t="s">
        <v>41</v>
      </c>
      <c r="O441" s="4">
        <v>2182</v>
      </c>
      <c r="P441" s="4">
        <v>1343</v>
      </c>
      <c r="Q441" s="4">
        <v>1472</v>
      </c>
      <c r="R441" s="4">
        <v>1040</v>
      </c>
      <c r="S441" s="4">
        <v>1818</v>
      </c>
      <c r="T441" s="4">
        <v>1753</v>
      </c>
      <c r="U441" s="4">
        <v>1973</v>
      </c>
      <c r="V441" s="4">
        <v>2423</v>
      </c>
      <c r="W441" s="4">
        <v>2938</v>
      </c>
      <c r="X441" s="4">
        <v>1973</v>
      </c>
      <c r="Y441" s="4">
        <v>2164</v>
      </c>
      <c r="Z441" s="4">
        <v>2398</v>
      </c>
      <c r="AA441" s="4">
        <v>2405</v>
      </c>
      <c r="AB441" s="4">
        <v>2106</v>
      </c>
      <c r="AC441" s="4">
        <v>1778</v>
      </c>
      <c r="AD441" s="4">
        <v>1674</v>
      </c>
      <c r="AE441" s="4">
        <v>2185</v>
      </c>
      <c r="AF441" s="4">
        <v>2430</v>
      </c>
      <c r="AG441" s="4">
        <v>2534</v>
      </c>
      <c r="AH441" s="4">
        <v>1944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</row>
    <row r="442" spans="1:40" ht="15" customHeight="1" x14ac:dyDescent="0.25">
      <c r="A442" s="4" t="str">
        <f>EB[[#This Row],[unit]] &amp; "#" &amp; EB[[#This Row],[indic_nrg]] &amp; "#" &amp; EB[[#This Row],[product]] &amp; "#" &amp; EB[[#This Row],[geo]]</f>
        <v>TJ#22_108544#6000#CZ</v>
      </c>
      <c r="B442" s="4" t="str">
        <f>VLOOKUP(EB[[#This Row],[product]],KS_DB[[product]:[KS]],5,FALSE)</f>
        <v>electricity</v>
      </c>
      <c r="C442" s="4" t="str">
        <f>VLOOKUP(EB[[#This Row],[product]],KS_DB[[product]:[KS]],6,FALSE)</f>
        <v>electricity</v>
      </c>
      <c r="D442" s="4">
        <f>VLOOKUP(EB[[#This Row],[product]],Carriers[],4,FALSE)</f>
        <v>1</v>
      </c>
      <c r="E442" s="4" t="str">
        <f>VLOOKUP(EB[[#This Row],[indic_nrg]],Indicators[],4,FALSE)</f>
        <v>2210</v>
      </c>
      <c r="F442" s="4" t="str">
        <f>IFERROR(VLOOKUP(EB[[#This Row],[Source_carrier]],KS_DB[[product]:[KS]],6,FALSE),0)</f>
        <v>solid</v>
      </c>
      <c r="G442" s="4" t="s">
        <v>34</v>
      </c>
      <c r="H442" s="4" t="s">
        <v>311</v>
      </c>
      <c r="I442" s="4" t="s">
        <v>127</v>
      </c>
      <c r="J442" s="4" t="s">
        <v>37</v>
      </c>
      <c r="K442" s="4" t="s">
        <v>312</v>
      </c>
      <c r="L442" s="4" t="s">
        <v>39</v>
      </c>
      <c r="M442" s="4" t="s">
        <v>128</v>
      </c>
      <c r="N442" s="4" t="s">
        <v>41</v>
      </c>
      <c r="O442" s="4">
        <v>17514</v>
      </c>
      <c r="P442" s="4">
        <v>17024</v>
      </c>
      <c r="Q442" s="4">
        <v>17021</v>
      </c>
      <c r="R442" s="4">
        <v>15944</v>
      </c>
      <c r="S442" s="4">
        <v>13817</v>
      </c>
      <c r="T442" s="4">
        <v>12946</v>
      </c>
      <c r="U442" s="4">
        <v>10084</v>
      </c>
      <c r="V442" s="4">
        <v>8446</v>
      </c>
      <c r="W442" s="4">
        <v>6170</v>
      </c>
      <c r="X442" s="4">
        <v>13493</v>
      </c>
      <c r="Y442" s="4">
        <v>22176</v>
      </c>
      <c r="Z442" s="4">
        <v>20390</v>
      </c>
      <c r="AA442" s="4">
        <v>18677</v>
      </c>
      <c r="AB442" s="4">
        <v>18954</v>
      </c>
      <c r="AC442" s="4">
        <v>20225</v>
      </c>
      <c r="AD442" s="4">
        <v>19717</v>
      </c>
      <c r="AE442" s="4">
        <v>19433</v>
      </c>
      <c r="AF442" s="4">
        <v>12395</v>
      </c>
      <c r="AG442" s="4">
        <v>12895</v>
      </c>
      <c r="AH442" s="4">
        <v>13104</v>
      </c>
      <c r="AI442" s="4">
        <v>11290</v>
      </c>
      <c r="AJ442" s="4">
        <v>11023</v>
      </c>
      <c r="AK442" s="4">
        <v>9850</v>
      </c>
      <c r="AL442" s="4">
        <v>9220</v>
      </c>
      <c r="AM442" s="4">
        <v>8741</v>
      </c>
      <c r="AN442" s="4">
        <v>9529</v>
      </c>
    </row>
    <row r="443" spans="1:40" ht="15" customHeight="1" x14ac:dyDescent="0.25">
      <c r="A443" s="4" t="str">
        <f>EB[[#This Row],[unit]] &amp; "#" &amp; EB[[#This Row],[indic_nrg]] &amp; "#" &amp; EB[[#This Row],[product]] &amp; "#" &amp; EB[[#This Row],[geo]]</f>
        <v>TJ#22_108546#5200#CZ</v>
      </c>
      <c r="B443" s="4" t="str">
        <f>VLOOKUP(EB[[#This Row],[product]],KS_DB[[product]:[KS]],5,FALSE)</f>
        <v>heat</v>
      </c>
      <c r="C443" s="4" t="str">
        <f>VLOOKUP(EB[[#This Row],[product]],KS_DB[[product]:[KS]],6,FALSE)</f>
        <v>heat</v>
      </c>
      <c r="D443" s="4">
        <f>VLOOKUP(EB[[#This Row],[product]],Carriers[],4,FALSE)</f>
        <v>1</v>
      </c>
      <c r="E443" s="4" t="str">
        <f>VLOOKUP(EB[[#This Row],[indic_nrg]],Indicators[],4,FALSE)</f>
        <v>2210</v>
      </c>
      <c r="F443" s="4" t="str">
        <f>IFERROR(VLOOKUP(EB[[#This Row],[Source_carrier]],KS_DB[[product]:[KS]],6,FALSE),0)</f>
        <v>solid</v>
      </c>
      <c r="G443" s="4" t="s">
        <v>34</v>
      </c>
      <c r="H443" s="4" t="s">
        <v>837</v>
      </c>
      <c r="I443" s="4" t="s">
        <v>97</v>
      </c>
      <c r="J443" s="4" t="s">
        <v>37</v>
      </c>
      <c r="K443" s="4" t="s">
        <v>838</v>
      </c>
      <c r="L443" s="4" t="s">
        <v>39</v>
      </c>
      <c r="M443" s="4" t="s">
        <v>98</v>
      </c>
      <c r="N443" s="4" t="s">
        <v>41</v>
      </c>
      <c r="O443" s="4">
        <v>52203</v>
      </c>
      <c r="P443" s="4">
        <v>52259</v>
      </c>
      <c r="Q443" s="4">
        <v>52172</v>
      </c>
      <c r="R443" s="4">
        <v>51686</v>
      </c>
      <c r="S443" s="4">
        <v>50703</v>
      </c>
      <c r="T443" s="4">
        <v>60829</v>
      </c>
      <c r="U443" s="4">
        <v>63723</v>
      </c>
      <c r="V443" s="4">
        <v>73572</v>
      </c>
      <c r="W443" s="4">
        <v>59959</v>
      </c>
      <c r="X443" s="4">
        <v>44173</v>
      </c>
      <c r="Y443" s="4">
        <v>45831</v>
      </c>
      <c r="Z443" s="4">
        <v>49789</v>
      </c>
      <c r="AA443" s="4">
        <v>44108</v>
      </c>
      <c r="AB443" s="4">
        <v>45503</v>
      </c>
      <c r="AC443" s="4">
        <v>43637</v>
      </c>
      <c r="AD443" s="4">
        <v>43571</v>
      </c>
      <c r="AE443" s="4">
        <v>41767</v>
      </c>
      <c r="AF443" s="4">
        <v>45231</v>
      </c>
      <c r="AG443" s="4">
        <v>50121</v>
      </c>
      <c r="AH443" s="4">
        <v>41599</v>
      </c>
      <c r="AI443" s="4">
        <v>58527</v>
      </c>
      <c r="AJ443" s="4">
        <v>51687</v>
      </c>
      <c r="AK443" s="4">
        <v>51948</v>
      </c>
      <c r="AL443" s="4">
        <v>51207</v>
      </c>
      <c r="AM443" s="4">
        <v>43712</v>
      </c>
      <c r="AN443" s="4">
        <v>43428</v>
      </c>
    </row>
    <row r="444" spans="1:40" ht="15" customHeight="1" x14ac:dyDescent="0.25">
      <c r="A444" s="4" t="str">
        <f>EB[[#This Row],[unit]] &amp; "#" &amp; EB[[#This Row],[indic_nrg]] &amp; "#" &amp; EB[[#This Row],[product]] &amp; "#" &amp; EB[[#This Row],[geo]]</f>
        <v>TJ#22_108547#5200#CZ</v>
      </c>
      <c r="B444" s="4" t="str">
        <f>VLOOKUP(EB[[#This Row],[product]],KS_DB[[product]:[KS]],5,FALSE)</f>
        <v>heat</v>
      </c>
      <c r="C444" s="4" t="str">
        <f>VLOOKUP(EB[[#This Row],[product]],KS_DB[[product]:[KS]],6,FALSE)</f>
        <v>heat</v>
      </c>
      <c r="D444" s="4">
        <f>VLOOKUP(EB[[#This Row],[product]],Carriers[],4,FALSE)</f>
        <v>1</v>
      </c>
      <c r="E444" s="4" t="str">
        <f>VLOOKUP(EB[[#This Row],[indic_nrg]],Indicators[],4,FALSE)</f>
        <v>2210</v>
      </c>
      <c r="F444" s="4" t="str">
        <f>IFERROR(VLOOKUP(EB[[#This Row],[Source_carrier]],KS_DB[[product]:[KS]],6,FALSE),0)</f>
        <v>solid</v>
      </c>
      <c r="G444" s="4" t="s">
        <v>34</v>
      </c>
      <c r="H444" s="4" t="s">
        <v>839</v>
      </c>
      <c r="I444" s="4" t="s">
        <v>97</v>
      </c>
      <c r="J444" s="4" t="s">
        <v>37</v>
      </c>
      <c r="K444" s="4" t="s">
        <v>840</v>
      </c>
      <c r="L444" s="4" t="s">
        <v>39</v>
      </c>
      <c r="M444" s="4" t="s">
        <v>98</v>
      </c>
      <c r="N444" s="4" t="s">
        <v>41</v>
      </c>
      <c r="O444" s="4">
        <v>3460</v>
      </c>
      <c r="P444" s="4">
        <v>4344</v>
      </c>
      <c r="Q444" s="4">
        <v>4727</v>
      </c>
      <c r="R444" s="4">
        <v>4922</v>
      </c>
      <c r="S444" s="4">
        <v>7100</v>
      </c>
      <c r="T444" s="4">
        <v>7779</v>
      </c>
      <c r="U444" s="4">
        <v>8213</v>
      </c>
      <c r="V444" s="4">
        <v>6397</v>
      </c>
      <c r="W444" s="4">
        <v>6070</v>
      </c>
      <c r="X444" s="4">
        <v>5809</v>
      </c>
      <c r="Y444" s="4">
        <v>4451</v>
      </c>
      <c r="Z444" s="4">
        <v>4836</v>
      </c>
      <c r="AA444" s="4">
        <v>4695</v>
      </c>
      <c r="AB444" s="4">
        <v>4487</v>
      </c>
      <c r="AC444" s="4">
        <v>3509</v>
      </c>
      <c r="AD444" s="4">
        <v>3057</v>
      </c>
      <c r="AE444" s="4">
        <v>3143</v>
      </c>
      <c r="AF444" s="4">
        <v>2402</v>
      </c>
      <c r="AG444" s="4">
        <v>2273</v>
      </c>
      <c r="AH444" s="4">
        <v>1947</v>
      </c>
      <c r="AI444" s="4">
        <v>3017</v>
      </c>
      <c r="AJ444" s="4">
        <v>2593</v>
      </c>
      <c r="AK444" s="4">
        <v>2362</v>
      </c>
      <c r="AL444" s="4">
        <v>2388</v>
      </c>
      <c r="AM444" s="4">
        <v>1885</v>
      </c>
      <c r="AN444" s="4">
        <v>1772</v>
      </c>
    </row>
    <row r="445" spans="1:40" ht="15" customHeight="1" x14ac:dyDescent="0.25">
      <c r="A445" s="4" t="str">
        <f>EB[[#This Row],[unit]] &amp; "#" &amp; EB[[#This Row],[indic_nrg]] &amp; "#" &amp; EB[[#This Row],[product]] &amp; "#" &amp; EB[[#This Row],[geo]]</f>
        <v>TJ#22_108548#5200#CZ</v>
      </c>
      <c r="B445" s="4" t="str">
        <f>VLOOKUP(EB[[#This Row],[product]],KS_DB[[product]:[KS]],5,FALSE)</f>
        <v>heat</v>
      </c>
      <c r="C445" s="4" t="str">
        <f>VLOOKUP(EB[[#This Row],[product]],KS_DB[[product]:[KS]],6,FALSE)</f>
        <v>heat</v>
      </c>
      <c r="D445" s="4">
        <f>VLOOKUP(EB[[#This Row],[product]],Carriers[],4,FALSE)</f>
        <v>1</v>
      </c>
      <c r="E445" s="4" t="str">
        <f>VLOOKUP(EB[[#This Row],[indic_nrg]],Indicators[],4,FALSE)</f>
        <v>2210</v>
      </c>
      <c r="F445" s="4" t="str">
        <f>IFERROR(VLOOKUP(EB[[#This Row],[Source_carrier]],KS_DB[[product]:[KS]],6,FALSE),0)</f>
        <v>solid</v>
      </c>
      <c r="G445" s="4" t="s">
        <v>34</v>
      </c>
      <c r="H445" s="4" t="s">
        <v>841</v>
      </c>
      <c r="I445" s="4" t="s">
        <v>97</v>
      </c>
      <c r="J445" s="4" t="s">
        <v>37</v>
      </c>
      <c r="K445" s="4" t="s">
        <v>842</v>
      </c>
      <c r="L445" s="4" t="s">
        <v>39</v>
      </c>
      <c r="M445" s="4" t="s">
        <v>98</v>
      </c>
      <c r="N445" s="4" t="s">
        <v>41</v>
      </c>
      <c r="O445" s="4">
        <v>15420</v>
      </c>
      <c r="P445" s="4">
        <v>16359</v>
      </c>
      <c r="Q445" s="4">
        <v>16890</v>
      </c>
      <c r="R445" s="4">
        <v>17141</v>
      </c>
      <c r="S445" s="4">
        <v>8401</v>
      </c>
      <c r="T445" s="4">
        <v>10221</v>
      </c>
      <c r="U445" s="4">
        <v>14264</v>
      </c>
      <c r="V445" s="4">
        <v>17389</v>
      </c>
      <c r="W445" s="4">
        <v>9653</v>
      </c>
      <c r="X445" s="4">
        <v>15810</v>
      </c>
      <c r="Y445" s="4">
        <v>8632</v>
      </c>
      <c r="Z445" s="4">
        <v>9045</v>
      </c>
      <c r="AA445" s="4">
        <v>8599</v>
      </c>
      <c r="AB445" s="4">
        <v>7604</v>
      </c>
      <c r="AC445" s="4">
        <v>8064</v>
      </c>
      <c r="AD445" s="4">
        <v>10598</v>
      </c>
      <c r="AE445" s="4">
        <v>9232</v>
      </c>
      <c r="AF445" s="4">
        <v>6486</v>
      </c>
      <c r="AG445" s="4">
        <v>6320</v>
      </c>
      <c r="AH445" s="4">
        <v>5110</v>
      </c>
      <c r="AI445" s="4">
        <v>6672</v>
      </c>
      <c r="AJ445" s="4">
        <v>6215</v>
      </c>
      <c r="AK445" s="4">
        <v>6165</v>
      </c>
      <c r="AL445" s="4">
        <v>6015</v>
      </c>
      <c r="AM445" s="4">
        <v>5629</v>
      </c>
      <c r="AN445" s="4">
        <v>5648</v>
      </c>
    </row>
    <row r="446" spans="1:40" ht="15" customHeight="1" x14ac:dyDescent="0.25">
      <c r="A446" s="4" t="str">
        <f>EB[[#This Row],[unit]] &amp; "#" &amp; EB[[#This Row],[indic_nrg]] &amp; "#" &amp; EB[[#This Row],[product]] &amp; "#" &amp; EB[[#This Row],[geo]]</f>
        <v>TJ#22_108549#5200#CZ</v>
      </c>
      <c r="B446" s="4" t="str">
        <f>VLOOKUP(EB[[#This Row],[product]],KS_DB[[product]:[KS]],5,FALSE)</f>
        <v>heat</v>
      </c>
      <c r="C446" s="4" t="str">
        <f>VLOOKUP(EB[[#This Row],[product]],KS_DB[[product]:[KS]],6,FALSE)</f>
        <v>heat</v>
      </c>
      <c r="D446" s="4">
        <f>VLOOKUP(EB[[#This Row],[product]],Carriers[],4,FALSE)</f>
        <v>1</v>
      </c>
      <c r="E446" s="4" t="str">
        <f>VLOOKUP(EB[[#This Row],[indic_nrg]],Indicators[],4,FALSE)</f>
        <v>2210</v>
      </c>
      <c r="F446" s="4" t="str">
        <f>IFERROR(VLOOKUP(EB[[#This Row],[Source_carrier]],KS_DB[[product]:[KS]],6,FALSE),0)</f>
        <v>solid</v>
      </c>
      <c r="G446" s="4" t="s">
        <v>34</v>
      </c>
      <c r="H446" s="4" t="s">
        <v>843</v>
      </c>
      <c r="I446" s="4" t="s">
        <v>97</v>
      </c>
      <c r="J446" s="4" t="s">
        <v>37</v>
      </c>
      <c r="K446" s="4" t="s">
        <v>844</v>
      </c>
      <c r="L446" s="4" t="s">
        <v>39</v>
      </c>
      <c r="M446" s="4" t="s">
        <v>98</v>
      </c>
      <c r="N446" s="4" t="s">
        <v>41</v>
      </c>
      <c r="O446" s="4">
        <v>5721</v>
      </c>
      <c r="P446" s="4">
        <v>5070</v>
      </c>
      <c r="Q446" s="4">
        <v>5027</v>
      </c>
      <c r="R446" s="4">
        <v>4435</v>
      </c>
      <c r="S446" s="4">
        <v>2677</v>
      </c>
      <c r="T446" s="4">
        <v>2170</v>
      </c>
      <c r="U446" s="4">
        <v>1587</v>
      </c>
      <c r="V446" s="4">
        <v>1223</v>
      </c>
      <c r="W446" s="4">
        <v>1144</v>
      </c>
      <c r="X446" s="4">
        <v>1108</v>
      </c>
      <c r="Y446" s="4">
        <v>1378</v>
      </c>
      <c r="Z446" s="4">
        <v>1300</v>
      </c>
      <c r="AA446" s="4">
        <v>1362</v>
      </c>
      <c r="AB446" s="4">
        <v>1070</v>
      </c>
      <c r="AC446" s="4">
        <v>1042</v>
      </c>
      <c r="AD446" s="4">
        <v>738</v>
      </c>
      <c r="AE446" s="4">
        <v>608</v>
      </c>
      <c r="AF446" s="4">
        <v>479</v>
      </c>
      <c r="AG446" s="4">
        <v>595</v>
      </c>
      <c r="AH446" s="4">
        <v>684</v>
      </c>
      <c r="AI446" s="4">
        <v>148</v>
      </c>
      <c r="AJ446" s="4">
        <v>119</v>
      </c>
      <c r="AK446" s="4">
        <v>154</v>
      </c>
      <c r="AL446" s="4">
        <v>126</v>
      </c>
      <c r="AM446" s="4">
        <v>172</v>
      </c>
      <c r="AN446" s="4">
        <v>132</v>
      </c>
    </row>
    <row r="447" spans="1:40" ht="15" customHeight="1" x14ac:dyDescent="0.25">
      <c r="A447" s="4" t="str">
        <f>EB[[#This Row],[unit]] &amp; "#" &amp; EB[[#This Row],[indic_nrg]] &amp; "#" &amp; EB[[#This Row],[product]] &amp; "#" &amp; EB[[#This Row],[geo]]</f>
        <v>TJ#22_108551#6000#CZ</v>
      </c>
      <c r="B447" s="4" t="str">
        <f>VLOOKUP(EB[[#This Row],[product]],KS_DB[[product]:[KS]],5,FALSE)</f>
        <v>electricity</v>
      </c>
      <c r="C447" s="4" t="str">
        <f>VLOOKUP(EB[[#This Row],[product]],KS_DB[[product]:[KS]],6,FALSE)</f>
        <v>electricity</v>
      </c>
      <c r="D447" s="4">
        <f>VLOOKUP(EB[[#This Row],[product]],Carriers[],4,FALSE)</f>
        <v>1</v>
      </c>
      <c r="E447" s="4" t="str">
        <f>VLOOKUP(EB[[#This Row],[indic_nrg]],Indicators[],4,FALSE)</f>
        <v>2310</v>
      </c>
      <c r="F447" s="4" t="str">
        <f>IFERROR(VLOOKUP(EB[[#This Row],[Source_carrier]],KS_DB[[product]:[KS]],6,FALSE),0)</f>
        <v>solid</v>
      </c>
      <c r="G447" s="4" t="s">
        <v>34</v>
      </c>
      <c r="H447" s="4" t="s">
        <v>313</v>
      </c>
      <c r="I447" s="4" t="s">
        <v>127</v>
      </c>
      <c r="J447" s="4" t="s">
        <v>37</v>
      </c>
      <c r="K447" s="4" t="s">
        <v>314</v>
      </c>
      <c r="L447" s="4" t="s">
        <v>39</v>
      </c>
      <c r="M447" s="4" t="s">
        <v>128</v>
      </c>
      <c r="N447" s="4" t="s">
        <v>41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</row>
    <row r="448" spans="1:40" ht="15" customHeight="1" x14ac:dyDescent="0.25">
      <c r="A448" s="4" t="str">
        <f>EB[[#This Row],[unit]] &amp; "#" &amp; EB[[#This Row],[indic_nrg]] &amp; "#" &amp; EB[[#This Row],[product]] &amp; "#" &amp; EB[[#This Row],[geo]]</f>
        <v>TJ#22_108552#6000#CZ</v>
      </c>
      <c r="B448" s="4" t="str">
        <f>VLOOKUP(EB[[#This Row],[product]],KS_DB[[product]:[KS]],5,FALSE)</f>
        <v>electricity</v>
      </c>
      <c r="C448" s="4" t="str">
        <f>VLOOKUP(EB[[#This Row],[product]],KS_DB[[product]:[KS]],6,FALSE)</f>
        <v>electricity</v>
      </c>
      <c r="D448" s="4">
        <f>VLOOKUP(EB[[#This Row],[product]],Carriers[],4,FALSE)</f>
        <v>1</v>
      </c>
      <c r="E448" s="4" t="str">
        <f>VLOOKUP(EB[[#This Row],[indic_nrg]],Indicators[],4,FALSE)</f>
        <v>2310</v>
      </c>
      <c r="F448" s="4" t="str">
        <f>IFERROR(VLOOKUP(EB[[#This Row],[Source_carrier]],KS_DB[[product]:[KS]],6,FALSE),0)</f>
        <v>solid</v>
      </c>
      <c r="G448" s="4" t="s">
        <v>34</v>
      </c>
      <c r="H448" s="4" t="s">
        <v>315</v>
      </c>
      <c r="I448" s="4" t="s">
        <v>127</v>
      </c>
      <c r="J448" s="4" t="s">
        <v>37</v>
      </c>
      <c r="K448" s="4" t="s">
        <v>316</v>
      </c>
      <c r="L448" s="4" t="s">
        <v>39</v>
      </c>
      <c r="M448" s="4" t="s">
        <v>128</v>
      </c>
      <c r="N448" s="4" t="s">
        <v>41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</row>
    <row r="449" spans="1:40" ht="15" customHeight="1" x14ac:dyDescent="0.25">
      <c r="A449" s="4" t="str">
        <f>EB[[#This Row],[unit]] &amp; "#" &amp; EB[[#This Row],[indic_nrg]] &amp; "#" &amp; EB[[#This Row],[product]] &amp; "#" &amp; EB[[#This Row],[geo]]</f>
        <v>TJ#22_108553#6000#CZ</v>
      </c>
      <c r="B449" s="4" t="str">
        <f>VLOOKUP(EB[[#This Row],[product]],KS_DB[[product]:[KS]],5,FALSE)</f>
        <v>electricity</v>
      </c>
      <c r="C449" s="4" t="str">
        <f>VLOOKUP(EB[[#This Row],[product]],KS_DB[[product]:[KS]],6,FALSE)</f>
        <v>electricity</v>
      </c>
      <c r="D449" s="4">
        <f>VLOOKUP(EB[[#This Row],[product]],Carriers[],4,FALSE)</f>
        <v>1</v>
      </c>
      <c r="E449" s="4" t="str">
        <f>VLOOKUP(EB[[#This Row],[indic_nrg]],Indicators[],4,FALSE)</f>
        <v>2310</v>
      </c>
      <c r="F449" s="4" t="str">
        <f>IFERROR(VLOOKUP(EB[[#This Row],[Source_carrier]],KS_DB[[product]:[KS]],6,FALSE),0)</f>
        <v>solid</v>
      </c>
      <c r="G449" s="4" t="s">
        <v>34</v>
      </c>
      <c r="H449" s="4" t="s">
        <v>317</v>
      </c>
      <c r="I449" s="4" t="s">
        <v>127</v>
      </c>
      <c r="J449" s="4" t="s">
        <v>37</v>
      </c>
      <c r="K449" s="4" t="s">
        <v>318</v>
      </c>
      <c r="L449" s="4" t="s">
        <v>39</v>
      </c>
      <c r="M449" s="4" t="s">
        <v>128</v>
      </c>
      <c r="N449" s="4" t="s">
        <v>41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</row>
    <row r="450" spans="1:40" ht="15" customHeight="1" x14ac:dyDescent="0.25">
      <c r="A450" s="4" t="str">
        <f>EB[[#This Row],[unit]] &amp; "#" &amp; EB[[#This Row],[indic_nrg]] &amp; "#" &amp; EB[[#This Row],[product]] &amp; "#" &amp; EB[[#This Row],[geo]]</f>
        <v>TJ#22_108554#6000#CZ</v>
      </c>
      <c r="B450" s="4" t="str">
        <f>VLOOKUP(EB[[#This Row],[product]],KS_DB[[product]:[KS]],5,FALSE)</f>
        <v>electricity</v>
      </c>
      <c r="C450" s="4" t="str">
        <f>VLOOKUP(EB[[#This Row],[product]],KS_DB[[product]:[KS]],6,FALSE)</f>
        <v>electricity</v>
      </c>
      <c r="D450" s="4">
        <f>VLOOKUP(EB[[#This Row],[product]],Carriers[],4,FALSE)</f>
        <v>1</v>
      </c>
      <c r="E450" s="4" t="str">
        <f>VLOOKUP(EB[[#This Row],[indic_nrg]],Indicators[],4,FALSE)</f>
        <v>2310</v>
      </c>
      <c r="F450" s="4" t="str">
        <f>IFERROR(VLOOKUP(EB[[#This Row],[Source_carrier]],KS_DB[[product]:[KS]],6,FALSE),0)</f>
        <v>solid</v>
      </c>
      <c r="G450" s="4" t="s">
        <v>34</v>
      </c>
      <c r="H450" s="4" t="s">
        <v>319</v>
      </c>
      <c r="I450" s="4" t="s">
        <v>127</v>
      </c>
      <c r="J450" s="4" t="s">
        <v>37</v>
      </c>
      <c r="K450" s="4" t="s">
        <v>320</v>
      </c>
      <c r="L450" s="4" t="s">
        <v>39</v>
      </c>
      <c r="M450" s="4" t="s">
        <v>128</v>
      </c>
      <c r="N450" s="4" t="s">
        <v>41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</row>
    <row r="451" spans="1:40" ht="15" customHeight="1" x14ac:dyDescent="0.25">
      <c r="A451" s="4" t="str">
        <f>EB[[#This Row],[unit]] &amp; "#" &amp; EB[[#This Row],[indic_nrg]] &amp; "#" &amp; EB[[#This Row],[product]] &amp; "#" &amp; EB[[#This Row],[geo]]</f>
        <v>TJ#22_108556#5200#CZ</v>
      </c>
      <c r="B451" s="4" t="str">
        <f>VLOOKUP(EB[[#This Row],[product]],KS_DB[[product]:[KS]],5,FALSE)</f>
        <v>heat</v>
      </c>
      <c r="C451" s="4" t="str">
        <f>VLOOKUP(EB[[#This Row],[product]],KS_DB[[product]:[KS]],6,FALSE)</f>
        <v>heat</v>
      </c>
      <c r="D451" s="4">
        <f>VLOOKUP(EB[[#This Row],[product]],Carriers[],4,FALSE)</f>
        <v>1</v>
      </c>
      <c r="E451" s="4" t="str">
        <f>VLOOKUP(EB[[#This Row],[indic_nrg]],Indicators[],4,FALSE)</f>
        <v>2310</v>
      </c>
      <c r="F451" s="4" t="str">
        <f>IFERROR(VLOOKUP(EB[[#This Row],[Source_carrier]],KS_DB[[product]:[KS]],6,FALSE),0)</f>
        <v>solid</v>
      </c>
      <c r="G451" s="4" t="s">
        <v>34</v>
      </c>
      <c r="H451" s="4" t="s">
        <v>845</v>
      </c>
      <c r="I451" s="4" t="s">
        <v>97</v>
      </c>
      <c r="J451" s="4" t="s">
        <v>37</v>
      </c>
      <c r="K451" s="4" t="s">
        <v>846</v>
      </c>
      <c r="L451" s="4" t="s">
        <v>39</v>
      </c>
      <c r="M451" s="4" t="s">
        <v>98</v>
      </c>
      <c r="N451" s="4" t="s">
        <v>41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</row>
    <row r="452" spans="1:40" ht="15" customHeight="1" x14ac:dyDescent="0.25">
      <c r="A452" s="4" t="str">
        <f>EB[[#This Row],[unit]] &amp; "#" &amp; EB[[#This Row],[indic_nrg]] &amp; "#" &amp; EB[[#This Row],[product]] &amp; "#" &amp; EB[[#This Row],[geo]]</f>
        <v>TJ#22_108557#5200#CZ</v>
      </c>
      <c r="B452" s="4" t="str">
        <f>VLOOKUP(EB[[#This Row],[product]],KS_DB[[product]:[KS]],5,FALSE)</f>
        <v>heat</v>
      </c>
      <c r="C452" s="4" t="str">
        <f>VLOOKUP(EB[[#This Row],[product]],KS_DB[[product]:[KS]],6,FALSE)</f>
        <v>heat</v>
      </c>
      <c r="D452" s="4">
        <f>VLOOKUP(EB[[#This Row],[product]],Carriers[],4,FALSE)</f>
        <v>1</v>
      </c>
      <c r="E452" s="4" t="str">
        <f>VLOOKUP(EB[[#This Row],[indic_nrg]],Indicators[],4,FALSE)</f>
        <v>2310</v>
      </c>
      <c r="F452" s="4" t="str">
        <f>IFERROR(VLOOKUP(EB[[#This Row],[Source_carrier]],KS_DB[[product]:[KS]],6,FALSE),0)</f>
        <v>solid</v>
      </c>
      <c r="G452" s="4" t="s">
        <v>34</v>
      </c>
      <c r="H452" s="4" t="s">
        <v>847</v>
      </c>
      <c r="I452" s="4" t="s">
        <v>97</v>
      </c>
      <c r="J452" s="4" t="s">
        <v>37</v>
      </c>
      <c r="K452" s="4" t="s">
        <v>848</v>
      </c>
      <c r="L452" s="4" t="s">
        <v>39</v>
      </c>
      <c r="M452" s="4" t="s">
        <v>98</v>
      </c>
      <c r="N452" s="4" t="s">
        <v>41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</row>
    <row r="453" spans="1:40" ht="15" customHeight="1" x14ac:dyDescent="0.25">
      <c r="A453" s="4" t="str">
        <f>EB[[#This Row],[unit]] &amp; "#" &amp; EB[[#This Row],[indic_nrg]] &amp; "#" &amp; EB[[#This Row],[product]] &amp; "#" &amp; EB[[#This Row],[geo]]</f>
        <v>TJ#22_108558#5200#CZ</v>
      </c>
      <c r="B453" s="4" t="str">
        <f>VLOOKUP(EB[[#This Row],[product]],KS_DB[[product]:[KS]],5,FALSE)</f>
        <v>heat</v>
      </c>
      <c r="C453" s="4" t="str">
        <f>VLOOKUP(EB[[#This Row],[product]],KS_DB[[product]:[KS]],6,FALSE)</f>
        <v>heat</v>
      </c>
      <c r="D453" s="4">
        <f>VLOOKUP(EB[[#This Row],[product]],Carriers[],4,FALSE)</f>
        <v>1</v>
      </c>
      <c r="E453" s="4" t="str">
        <f>VLOOKUP(EB[[#This Row],[indic_nrg]],Indicators[],4,FALSE)</f>
        <v>2310</v>
      </c>
      <c r="F453" s="4" t="str">
        <f>IFERROR(VLOOKUP(EB[[#This Row],[Source_carrier]],KS_DB[[product]:[KS]],6,FALSE),0)</f>
        <v>solid</v>
      </c>
      <c r="G453" s="4" t="s">
        <v>34</v>
      </c>
      <c r="H453" s="4" t="s">
        <v>849</v>
      </c>
      <c r="I453" s="4" t="s">
        <v>97</v>
      </c>
      <c r="J453" s="4" t="s">
        <v>37</v>
      </c>
      <c r="K453" s="4" t="s">
        <v>850</v>
      </c>
      <c r="L453" s="4" t="s">
        <v>39</v>
      </c>
      <c r="M453" s="4" t="s">
        <v>98</v>
      </c>
      <c r="N453" s="4" t="s">
        <v>41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</row>
    <row r="454" spans="1:40" ht="15" customHeight="1" x14ac:dyDescent="0.25">
      <c r="A454" s="4" t="str">
        <f>EB[[#This Row],[unit]] &amp; "#" &amp; EB[[#This Row],[indic_nrg]] &amp; "#" &amp; EB[[#This Row],[product]] &amp; "#" &amp; EB[[#This Row],[geo]]</f>
        <v>TJ#22_108559#5200#CZ</v>
      </c>
      <c r="B454" s="4" t="str">
        <f>VLOOKUP(EB[[#This Row],[product]],KS_DB[[product]:[KS]],5,FALSE)</f>
        <v>heat</v>
      </c>
      <c r="C454" s="4" t="str">
        <f>VLOOKUP(EB[[#This Row],[product]],KS_DB[[product]:[KS]],6,FALSE)</f>
        <v>heat</v>
      </c>
      <c r="D454" s="4">
        <f>VLOOKUP(EB[[#This Row],[product]],Carriers[],4,FALSE)</f>
        <v>1</v>
      </c>
      <c r="E454" s="4" t="str">
        <f>VLOOKUP(EB[[#This Row],[indic_nrg]],Indicators[],4,FALSE)</f>
        <v>2310</v>
      </c>
      <c r="F454" s="4" t="str">
        <f>IFERROR(VLOOKUP(EB[[#This Row],[Source_carrier]],KS_DB[[product]:[KS]],6,FALSE),0)</f>
        <v>solid</v>
      </c>
      <c r="G454" s="4" t="s">
        <v>34</v>
      </c>
      <c r="H454" s="4" t="s">
        <v>851</v>
      </c>
      <c r="I454" s="4" t="s">
        <v>97</v>
      </c>
      <c r="J454" s="4" t="s">
        <v>37</v>
      </c>
      <c r="K454" s="4" t="s">
        <v>852</v>
      </c>
      <c r="L454" s="4" t="s">
        <v>39</v>
      </c>
      <c r="M454" s="4" t="s">
        <v>98</v>
      </c>
      <c r="N454" s="4" t="s">
        <v>41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</row>
    <row r="455" spans="1:40" ht="15" customHeight="1" x14ac:dyDescent="0.25">
      <c r="A455" s="4" t="str">
        <f>EB[[#This Row],[unit]] &amp; "#" &amp; EB[[#This Row],[indic_nrg]] &amp; "#" &amp; EB[[#This Row],[product]] &amp; "#" &amp; EB[[#This Row],[geo]]</f>
        <v>TJ#22_108561#6000#CZ</v>
      </c>
      <c r="B455" s="4" t="str">
        <f>VLOOKUP(EB[[#This Row],[product]],KS_DB[[product]:[KS]],5,FALSE)</f>
        <v>electricity</v>
      </c>
      <c r="C455" s="4" t="str">
        <f>VLOOKUP(EB[[#This Row],[product]],KS_DB[[product]:[KS]],6,FALSE)</f>
        <v>electricity</v>
      </c>
      <c r="D455" s="4">
        <f>VLOOKUP(EB[[#This Row],[product]],Carriers[],4,FALSE)</f>
        <v>1</v>
      </c>
      <c r="E455" s="4" t="str">
        <f>VLOOKUP(EB[[#This Row],[indic_nrg]],Indicators[],4,FALSE)</f>
        <v>2112</v>
      </c>
      <c r="F455" s="4" t="str">
        <f>IFERROR(VLOOKUP(EB[[#This Row],[Source_carrier]],KS_DB[[product]:[KS]],6,FALSE),0)</f>
        <v>solid</v>
      </c>
      <c r="G455" s="4" t="s">
        <v>34</v>
      </c>
      <c r="H455" s="4" t="s">
        <v>321</v>
      </c>
      <c r="I455" s="4" t="s">
        <v>127</v>
      </c>
      <c r="J455" s="4" t="s">
        <v>37</v>
      </c>
      <c r="K455" s="4" t="s">
        <v>322</v>
      </c>
      <c r="L455" s="4" t="s">
        <v>39</v>
      </c>
      <c r="M455" s="4" t="s">
        <v>128</v>
      </c>
      <c r="N455" s="4" t="s">
        <v>41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</row>
    <row r="456" spans="1:40" ht="15" customHeight="1" x14ac:dyDescent="0.25">
      <c r="A456" s="4" t="str">
        <f>EB[[#This Row],[unit]] &amp; "#" &amp; EB[[#This Row],[indic_nrg]] &amp; "#" &amp; EB[[#This Row],[product]] &amp; "#" &amp; EB[[#This Row],[geo]]</f>
        <v>TJ#22_108562#6000#CZ</v>
      </c>
      <c r="B456" s="4" t="str">
        <f>VLOOKUP(EB[[#This Row],[product]],KS_DB[[product]:[KS]],5,FALSE)</f>
        <v>electricity</v>
      </c>
      <c r="C456" s="4" t="str">
        <f>VLOOKUP(EB[[#This Row],[product]],KS_DB[[product]:[KS]],6,FALSE)</f>
        <v>electricity</v>
      </c>
      <c r="D456" s="4">
        <f>VLOOKUP(EB[[#This Row],[product]],Carriers[],4,FALSE)</f>
        <v>1</v>
      </c>
      <c r="E456" s="4" t="str">
        <f>VLOOKUP(EB[[#This Row],[indic_nrg]],Indicators[],4,FALSE)</f>
        <v>2112</v>
      </c>
      <c r="F456" s="4" t="str">
        <f>IFERROR(VLOOKUP(EB[[#This Row],[Source_carrier]],KS_DB[[product]:[KS]],6,FALSE),0)</f>
        <v>solid</v>
      </c>
      <c r="G456" s="4" t="s">
        <v>34</v>
      </c>
      <c r="H456" s="4" t="s">
        <v>323</v>
      </c>
      <c r="I456" s="4" t="s">
        <v>127</v>
      </c>
      <c r="J456" s="4" t="s">
        <v>37</v>
      </c>
      <c r="K456" s="4" t="s">
        <v>324</v>
      </c>
      <c r="L456" s="4" t="s">
        <v>39</v>
      </c>
      <c r="M456" s="4" t="s">
        <v>128</v>
      </c>
      <c r="N456" s="4" t="s">
        <v>41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</row>
    <row r="457" spans="1:40" ht="15" customHeight="1" x14ac:dyDescent="0.25">
      <c r="A457" s="4" t="str">
        <f>EB[[#This Row],[unit]] &amp; "#" &amp; EB[[#This Row],[indic_nrg]] &amp; "#" &amp; EB[[#This Row],[product]] &amp; "#" &amp; EB[[#This Row],[geo]]</f>
        <v>TJ#22_108563#6000#CZ</v>
      </c>
      <c r="B457" s="4" t="str">
        <f>VLOOKUP(EB[[#This Row],[product]],KS_DB[[product]:[KS]],5,FALSE)</f>
        <v>electricity</v>
      </c>
      <c r="C457" s="4" t="str">
        <f>VLOOKUP(EB[[#This Row],[product]],KS_DB[[product]:[KS]],6,FALSE)</f>
        <v>electricity</v>
      </c>
      <c r="D457" s="4">
        <f>VLOOKUP(EB[[#This Row],[product]],Carriers[],4,FALSE)</f>
        <v>1</v>
      </c>
      <c r="E457" s="4" t="str">
        <f>VLOOKUP(EB[[#This Row],[indic_nrg]],Indicators[],4,FALSE)</f>
        <v>2112</v>
      </c>
      <c r="F457" s="4" t="str">
        <f>IFERROR(VLOOKUP(EB[[#This Row],[Source_carrier]],KS_DB[[product]:[KS]],6,FALSE),0)</f>
        <v>solid</v>
      </c>
      <c r="G457" s="4" t="s">
        <v>34</v>
      </c>
      <c r="H457" s="4" t="s">
        <v>325</v>
      </c>
      <c r="I457" s="4" t="s">
        <v>127</v>
      </c>
      <c r="J457" s="4" t="s">
        <v>37</v>
      </c>
      <c r="K457" s="4" t="s">
        <v>326</v>
      </c>
      <c r="L457" s="4" t="s">
        <v>39</v>
      </c>
      <c r="M457" s="4" t="s">
        <v>128</v>
      </c>
      <c r="N457" s="4" t="s">
        <v>41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</row>
    <row r="458" spans="1:40" ht="15" customHeight="1" x14ac:dyDescent="0.25">
      <c r="A458" s="4" t="str">
        <f>EB[[#This Row],[unit]] &amp; "#" &amp; EB[[#This Row],[indic_nrg]] &amp; "#" &amp; EB[[#This Row],[product]] &amp; "#" &amp; EB[[#This Row],[geo]]</f>
        <v>TJ#22_108564#6000#CZ</v>
      </c>
      <c r="B458" s="4" t="str">
        <f>VLOOKUP(EB[[#This Row],[product]],KS_DB[[product]:[KS]],5,FALSE)</f>
        <v>electricity</v>
      </c>
      <c r="C458" s="4" t="str">
        <f>VLOOKUP(EB[[#This Row],[product]],KS_DB[[product]:[KS]],6,FALSE)</f>
        <v>electricity</v>
      </c>
      <c r="D458" s="4">
        <f>VLOOKUP(EB[[#This Row],[product]],Carriers[],4,FALSE)</f>
        <v>1</v>
      </c>
      <c r="E458" s="4" t="str">
        <f>VLOOKUP(EB[[#This Row],[indic_nrg]],Indicators[],4,FALSE)</f>
        <v>2112</v>
      </c>
      <c r="F458" s="4" t="str">
        <f>IFERROR(VLOOKUP(EB[[#This Row],[Source_carrier]],KS_DB[[product]:[KS]],6,FALSE),0)</f>
        <v>solid</v>
      </c>
      <c r="G458" s="4" t="s">
        <v>34</v>
      </c>
      <c r="H458" s="4" t="s">
        <v>327</v>
      </c>
      <c r="I458" s="4" t="s">
        <v>127</v>
      </c>
      <c r="J458" s="4" t="s">
        <v>37</v>
      </c>
      <c r="K458" s="4" t="s">
        <v>328</v>
      </c>
      <c r="L458" s="4" t="s">
        <v>39</v>
      </c>
      <c r="M458" s="4" t="s">
        <v>128</v>
      </c>
      <c r="N458" s="4" t="s">
        <v>41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</row>
    <row r="459" spans="1:40" ht="15" customHeight="1" x14ac:dyDescent="0.25">
      <c r="A459" s="4" t="str">
        <f>EB[[#This Row],[unit]] &amp; "#" &amp; EB[[#This Row],[indic_nrg]] &amp; "#" &amp; EB[[#This Row],[product]] &amp; "#" &amp; EB[[#This Row],[geo]]</f>
        <v>TJ#22_108566#5200#CZ</v>
      </c>
      <c r="B459" s="4" t="str">
        <f>VLOOKUP(EB[[#This Row],[product]],KS_DB[[product]:[KS]],5,FALSE)</f>
        <v>heat</v>
      </c>
      <c r="C459" s="4" t="str">
        <f>VLOOKUP(EB[[#This Row],[product]],KS_DB[[product]:[KS]],6,FALSE)</f>
        <v>heat</v>
      </c>
      <c r="D459" s="4">
        <f>VLOOKUP(EB[[#This Row],[product]],Carriers[],4,FALSE)</f>
        <v>1</v>
      </c>
      <c r="E459" s="4" t="str">
        <f>VLOOKUP(EB[[#This Row],[indic_nrg]],Indicators[],4,FALSE)</f>
        <v>2112</v>
      </c>
      <c r="F459" s="4" t="str">
        <f>IFERROR(VLOOKUP(EB[[#This Row],[Source_carrier]],KS_DB[[product]:[KS]],6,FALSE),0)</f>
        <v>solid</v>
      </c>
      <c r="G459" s="4" t="s">
        <v>34</v>
      </c>
      <c r="H459" s="4" t="s">
        <v>853</v>
      </c>
      <c r="I459" s="4" t="s">
        <v>97</v>
      </c>
      <c r="J459" s="4" t="s">
        <v>37</v>
      </c>
      <c r="K459" s="4" t="s">
        <v>854</v>
      </c>
      <c r="L459" s="4" t="s">
        <v>39</v>
      </c>
      <c r="M459" s="4" t="s">
        <v>98</v>
      </c>
      <c r="N459" s="4" t="s">
        <v>41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</row>
    <row r="460" spans="1:40" ht="15" customHeight="1" x14ac:dyDescent="0.25">
      <c r="A460" s="4" t="str">
        <f>EB[[#This Row],[unit]] &amp; "#" &amp; EB[[#This Row],[indic_nrg]] &amp; "#" &amp; EB[[#This Row],[product]] &amp; "#" &amp; EB[[#This Row],[geo]]</f>
        <v>TJ#22_108567#5200#CZ</v>
      </c>
      <c r="B460" s="4" t="str">
        <f>VLOOKUP(EB[[#This Row],[product]],KS_DB[[product]:[KS]],5,FALSE)</f>
        <v>heat</v>
      </c>
      <c r="C460" s="4" t="str">
        <f>VLOOKUP(EB[[#This Row],[product]],KS_DB[[product]:[KS]],6,FALSE)</f>
        <v>heat</v>
      </c>
      <c r="D460" s="4">
        <f>VLOOKUP(EB[[#This Row],[product]],Carriers[],4,FALSE)</f>
        <v>1</v>
      </c>
      <c r="E460" s="4" t="str">
        <f>VLOOKUP(EB[[#This Row],[indic_nrg]],Indicators[],4,FALSE)</f>
        <v>2112</v>
      </c>
      <c r="F460" s="4" t="str">
        <f>IFERROR(VLOOKUP(EB[[#This Row],[Source_carrier]],KS_DB[[product]:[KS]],6,FALSE),0)</f>
        <v>solid</v>
      </c>
      <c r="G460" s="4" t="s">
        <v>34</v>
      </c>
      <c r="H460" s="4" t="s">
        <v>855</v>
      </c>
      <c r="I460" s="4" t="s">
        <v>97</v>
      </c>
      <c r="J460" s="4" t="s">
        <v>37</v>
      </c>
      <c r="K460" s="4" t="s">
        <v>856</v>
      </c>
      <c r="L460" s="4" t="s">
        <v>39</v>
      </c>
      <c r="M460" s="4" t="s">
        <v>98</v>
      </c>
      <c r="N460" s="4" t="s">
        <v>41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</row>
    <row r="461" spans="1:40" ht="15" customHeight="1" x14ac:dyDescent="0.25">
      <c r="A461" s="4" t="str">
        <f>EB[[#This Row],[unit]] &amp; "#" &amp; EB[[#This Row],[indic_nrg]] &amp; "#" &amp; EB[[#This Row],[product]] &amp; "#" &amp; EB[[#This Row],[geo]]</f>
        <v>TJ#22_108568#5200#CZ</v>
      </c>
      <c r="B461" s="4" t="str">
        <f>VLOOKUP(EB[[#This Row],[product]],KS_DB[[product]:[KS]],5,FALSE)</f>
        <v>heat</v>
      </c>
      <c r="C461" s="4" t="str">
        <f>VLOOKUP(EB[[#This Row],[product]],KS_DB[[product]:[KS]],6,FALSE)</f>
        <v>heat</v>
      </c>
      <c r="D461" s="4">
        <f>VLOOKUP(EB[[#This Row],[product]],Carriers[],4,FALSE)</f>
        <v>1</v>
      </c>
      <c r="E461" s="4" t="str">
        <f>VLOOKUP(EB[[#This Row],[indic_nrg]],Indicators[],4,FALSE)</f>
        <v>2112</v>
      </c>
      <c r="F461" s="4" t="str">
        <f>IFERROR(VLOOKUP(EB[[#This Row],[Source_carrier]],KS_DB[[product]:[KS]],6,FALSE),0)</f>
        <v>solid</v>
      </c>
      <c r="G461" s="4" t="s">
        <v>34</v>
      </c>
      <c r="H461" s="4" t="s">
        <v>857</v>
      </c>
      <c r="I461" s="4" t="s">
        <v>97</v>
      </c>
      <c r="J461" s="4" t="s">
        <v>37</v>
      </c>
      <c r="K461" s="4" t="s">
        <v>858</v>
      </c>
      <c r="L461" s="4" t="s">
        <v>39</v>
      </c>
      <c r="M461" s="4" t="s">
        <v>98</v>
      </c>
      <c r="N461" s="4" t="s">
        <v>41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</row>
    <row r="462" spans="1:40" ht="15" customHeight="1" x14ac:dyDescent="0.25">
      <c r="A462" s="4" t="str">
        <f>EB[[#This Row],[unit]] &amp; "#" &amp; EB[[#This Row],[indic_nrg]] &amp; "#" &amp; EB[[#This Row],[product]] &amp; "#" &amp; EB[[#This Row],[geo]]</f>
        <v>TJ#22_108569#5200#CZ</v>
      </c>
      <c r="B462" s="4" t="str">
        <f>VLOOKUP(EB[[#This Row],[product]],KS_DB[[product]:[KS]],5,FALSE)</f>
        <v>heat</v>
      </c>
      <c r="C462" s="4" t="str">
        <f>VLOOKUP(EB[[#This Row],[product]],KS_DB[[product]:[KS]],6,FALSE)</f>
        <v>heat</v>
      </c>
      <c r="D462" s="4">
        <f>VLOOKUP(EB[[#This Row],[product]],Carriers[],4,FALSE)</f>
        <v>1</v>
      </c>
      <c r="E462" s="4" t="str">
        <f>VLOOKUP(EB[[#This Row],[indic_nrg]],Indicators[],4,FALSE)</f>
        <v>2112</v>
      </c>
      <c r="F462" s="4" t="str">
        <f>IFERROR(VLOOKUP(EB[[#This Row],[Source_carrier]],KS_DB[[product]:[KS]],6,FALSE),0)</f>
        <v>solid</v>
      </c>
      <c r="G462" s="4" t="s">
        <v>34</v>
      </c>
      <c r="H462" s="4" t="s">
        <v>859</v>
      </c>
      <c r="I462" s="4" t="s">
        <v>97</v>
      </c>
      <c r="J462" s="4" t="s">
        <v>37</v>
      </c>
      <c r="K462" s="4" t="s">
        <v>860</v>
      </c>
      <c r="L462" s="4" t="s">
        <v>39</v>
      </c>
      <c r="M462" s="4" t="s">
        <v>98</v>
      </c>
      <c r="N462" s="4" t="s">
        <v>41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</row>
    <row r="463" spans="1:40" ht="15" customHeight="1" x14ac:dyDescent="0.25">
      <c r="A463" s="4" t="str">
        <f>EB[[#This Row],[unit]] &amp; "#" &amp; EB[[#This Row],[indic_nrg]] &amp; "#" &amp; EB[[#This Row],[product]] &amp; "#" &amp; EB[[#This Row],[geo]]</f>
        <v>TJ#22_108571#6000#CZ</v>
      </c>
      <c r="B463" s="4" t="str">
        <f>VLOOKUP(EB[[#This Row],[product]],KS_DB[[product]:[KS]],5,FALSE)</f>
        <v>electricity</v>
      </c>
      <c r="C463" s="4" t="str">
        <f>VLOOKUP(EB[[#This Row],[product]],KS_DB[[product]:[KS]],6,FALSE)</f>
        <v>electricity</v>
      </c>
      <c r="D463" s="4">
        <f>VLOOKUP(EB[[#This Row],[product]],Carriers[],4,FALSE)</f>
        <v>1</v>
      </c>
      <c r="E463" s="4" t="str">
        <f>VLOOKUP(EB[[#This Row],[indic_nrg]],Indicators[],4,FALSE)</f>
        <v>2121</v>
      </c>
      <c r="F463" s="4" t="str">
        <f>IFERROR(VLOOKUP(EB[[#This Row],[Source_carrier]],KS_DB[[product]:[KS]],6,FALSE),0)</f>
        <v>solid</v>
      </c>
      <c r="G463" s="4" t="s">
        <v>34</v>
      </c>
      <c r="H463" s="4" t="s">
        <v>329</v>
      </c>
      <c r="I463" s="4" t="s">
        <v>127</v>
      </c>
      <c r="J463" s="4" t="s">
        <v>37</v>
      </c>
      <c r="K463" s="4" t="s">
        <v>330</v>
      </c>
      <c r="L463" s="4" t="s">
        <v>39</v>
      </c>
      <c r="M463" s="4" t="s">
        <v>128</v>
      </c>
      <c r="N463" s="4" t="s">
        <v>41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</row>
    <row r="464" spans="1:40" ht="15" customHeight="1" x14ac:dyDescent="0.25">
      <c r="A464" s="4" t="str">
        <f>EB[[#This Row],[unit]] &amp; "#" &amp; EB[[#This Row],[indic_nrg]] &amp; "#" &amp; EB[[#This Row],[product]] &amp; "#" &amp; EB[[#This Row],[geo]]</f>
        <v>TJ#22_108572#6000#CZ</v>
      </c>
      <c r="B464" s="4" t="str">
        <f>VLOOKUP(EB[[#This Row],[product]],KS_DB[[product]:[KS]],5,FALSE)</f>
        <v>electricity</v>
      </c>
      <c r="C464" s="4" t="str">
        <f>VLOOKUP(EB[[#This Row],[product]],KS_DB[[product]:[KS]],6,FALSE)</f>
        <v>electricity</v>
      </c>
      <c r="D464" s="4">
        <f>VLOOKUP(EB[[#This Row],[product]],Carriers[],4,FALSE)</f>
        <v>1</v>
      </c>
      <c r="E464" s="4" t="str">
        <f>VLOOKUP(EB[[#This Row],[indic_nrg]],Indicators[],4,FALSE)</f>
        <v>2121</v>
      </c>
      <c r="F464" s="4" t="str">
        <f>IFERROR(VLOOKUP(EB[[#This Row],[Source_carrier]],KS_DB[[product]:[KS]],6,FALSE),0)</f>
        <v>solid</v>
      </c>
      <c r="G464" s="4" t="s">
        <v>34</v>
      </c>
      <c r="H464" s="4" t="s">
        <v>331</v>
      </c>
      <c r="I464" s="4" t="s">
        <v>127</v>
      </c>
      <c r="J464" s="4" t="s">
        <v>37</v>
      </c>
      <c r="K464" s="4" t="s">
        <v>332</v>
      </c>
      <c r="L464" s="4" t="s">
        <v>39</v>
      </c>
      <c r="M464" s="4" t="s">
        <v>128</v>
      </c>
      <c r="N464" s="4" t="s">
        <v>41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</row>
    <row r="465" spans="1:40" ht="15" customHeight="1" x14ac:dyDescent="0.25">
      <c r="A465" s="4" t="str">
        <f>EB[[#This Row],[unit]] &amp; "#" &amp; EB[[#This Row],[indic_nrg]] &amp; "#" &amp; EB[[#This Row],[product]] &amp; "#" &amp; EB[[#This Row],[geo]]</f>
        <v>TJ#22_108573#6000#CZ</v>
      </c>
      <c r="B465" s="4" t="str">
        <f>VLOOKUP(EB[[#This Row],[product]],KS_DB[[product]:[KS]],5,FALSE)</f>
        <v>electricity</v>
      </c>
      <c r="C465" s="4" t="str">
        <f>VLOOKUP(EB[[#This Row],[product]],KS_DB[[product]:[KS]],6,FALSE)</f>
        <v>electricity</v>
      </c>
      <c r="D465" s="4">
        <f>VLOOKUP(EB[[#This Row],[product]],Carriers[],4,FALSE)</f>
        <v>1</v>
      </c>
      <c r="E465" s="4" t="str">
        <f>VLOOKUP(EB[[#This Row],[indic_nrg]],Indicators[],4,FALSE)</f>
        <v>2121</v>
      </c>
      <c r="F465" s="4" t="str">
        <f>IFERROR(VLOOKUP(EB[[#This Row],[Source_carrier]],KS_DB[[product]:[KS]],6,FALSE),0)</f>
        <v>solid</v>
      </c>
      <c r="G465" s="4" t="s">
        <v>34</v>
      </c>
      <c r="H465" s="4" t="s">
        <v>333</v>
      </c>
      <c r="I465" s="4" t="s">
        <v>127</v>
      </c>
      <c r="J465" s="4" t="s">
        <v>37</v>
      </c>
      <c r="K465" s="4" t="s">
        <v>334</v>
      </c>
      <c r="L465" s="4" t="s">
        <v>39</v>
      </c>
      <c r="M465" s="4" t="s">
        <v>128</v>
      </c>
      <c r="N465" s="4" t="s">
        <v>41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</row>
    <row r="466" spans="1:40" ht="15" customHeight="1" x14ac:dyDescent="0.25">
      <c r="A466" s="4" t="str">
        <f>EB[[#This Row],[unit]] &amp; "#" &amp; EB[[#This Row],[indic_nrg]] &amp; "#" &amp; EB[[#This Row],[product]] &amp; "#" &amp; EB[[#This Row],[geo]]</f>
        <v>TJ#22_108574#6000#CZ</v>
      </c>
      <c r="B466" s="4" t="str">
        <f>VLOOKUP(EB[[#This Row],[product]],KS_DB[[product]:[KS]],5,FALSE)</f>
        <v>electricity</v>
      </c>
      <c r="C466" s="4" t="str">
        <f>VLOOKUP(EB[[#This Row],[product]],KS_DB[[product]:[KS]],6,FALSE)</f>
        <v>electricity</v>
      </c>
      <c r="D466" s="4">
        <f>VLOOKUP(EB[[#This Row],[product]],Carriers[],4,FALSE)</f>
        <v>1</v>
      </c>
      <c r="E466" s="4" t="str">
        <f>VLOOKUP(EB[[#This Row],[indic_nrg]],Indicators[],4,FALSE)</f>
        <v>2121</v>
      </c>
      <c r="F466" s="4" t="str">
        <f>IFERROR(VLOOKUP(EB[[#This Row],[Source_carrier]],KS_DB[[product]:[KS]],6,FALSE),0)</f>
        <v>solid</v>
      </c>
      <c r="G466" s="4" t="s">
        <v>34</v>
      </c>
      <c r="H466" s="4" t="s">
        <v>335</v>
      </c>
      <c r="I466" s="4" t="s">
        <v>127</v>
      </c>
      <c r="J466" s="4" t="s">
        <v>37</v>
      </c>
      <c r="K466" s="4" t="s">
        <v>336</v>
      </c>
      <c r="L466" s="4" t="s">
        <v>39</v>
      </c>
      <c r="M466" s="4" t="s">
        <v>128</v>
      </c>
      <c r="N466" s="4" t="s">
        <v>41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43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</row>
    <row r="467" spans="1:40" ht="15" customHeight="1" x14ac:dyDescent="0.25">
      <c r="A467" s="4" t="str">
        <f>EB[[#This Row],[unit]] &amp; "#" &amp; EB[[#This Row],[indic_nrg]] &amp; "#" &amp; EB[[#This Row],[product]] &amp; "#" &amp; EB[[#This Row],[geo]]</f>
        <v>TJ#22_108576#5200#CZ</v>
      </c>
      <c r="B467" s="4" t="str">
        <f>VLOOKUP(EB[[#This Row],[product]],KS_DB[[product]:[KS]],5,FALSE)</f>
        <v>heat</v>
      </c>
      <c r="C467" s="4" t="str">
        <f>VLOOKUP(EB[[#This Row],[product]],KS_DB[[product]:[KS]],6,FALSE)</f>
        <v>heat</v>
      </c>
      <c r="D467" s="4">
        <f>VLOOKUP(EB[[#This Row],[product]],Carriers[],4,FALSE)</f>
        <v>1</v>
      </c>
      <c r="E467" s="4" t="str">
        <f>VLOOKUP(EB[[#This Row],[indic_nrg]],Indicators[],4,FALSE)</f>
        <v>2121</v>
      </c>
      <c r="F467" s="4" t="str">
        <f>IFERROR(VLOOKUP(EB[[#This Row],[Source_carrier]],KS_DB[[product]:[KS]],6,FALSE),0)</f>
        <v>solid</v>
      </c>
      <c r="G467" s="4" t="s">
        <v>34</v>
      </c>
      <c r="H467" s="4" t="s">
        <v>861</v>
      </c>
      <c r="I467" s="4" t="s">
        <v>97</v>
      </c>
      <c r="J467" s="4" t="s">
        <v>37</v>
      </c>
      <c r="K467" s="4" t="s">
        <v>862</v>
      </c>
      <c r="L467" s="4" t="s">
        <v>39</v>
      </c>
      <c r="M467" s="4" t="s">
        <v>98</v>
      </c>
      <c r="N467" s="4" t="s">
        <v>41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</row>
    <row r="468" spans="1:40" ht="15" customHeight="1" x14ac:dyDescent="0.25">
      <c r="A468" s="4" t="str">
        <f>EB[[#This Row],[unit]] &amp; "#" &amp; EB[[#This Row],[indic_nrg]] &amp; "#" &amp; EB[[#This Row],[product]] &amp; "#" &amp; EB[[#This Row],[geo]]</f>
        <v>TJ#22_108577#5200#CZ</v>
      </c>
      <c r="B468" s="4" t="str">
        <f>VLOOKUP(EB[[#This Row],[product]],KS_DB[[product]:[KS]],5,FALSE)</f>
        <v>heat</v>
      </c>
      <c r="C468" s="4" t="str">
        <f>VLOOKUP(EB[[#This Row],[product]],KS_DB[[product]:[KS]],6,FALSE)</f>
        <v>heat</v>
      </c>
      <c r="D468" s="4">
        <f>VLOOKUP(EB[[#This Row],[product]],Carriers[],4,FALSE)</f>
        <v>1</v>
      </c>
      <c r="E468" s="4" t="str">
        <f>VLOOKUP(EB[[#This Row],[indic_nrg]],Indicators[],4,FALSE)</f>
        <v>2121</v>
      </c>
      <c r="F468" s="4" t="str">
        <f>IFERROR(VLOOKUP(EB[[#This Row],[Source_carrier]],KS_DB[[product]:[KS]],6,FALSE),0)</f>
        <v>solid</v>
      </c>
      <c r="G468" s="4" t="s">
        <v>34</v>
      </c>
      <c r="H468" s="4" t="s">
        <v>863</v>
      </c>
      <c r="I468" s="4" t="s">
        <v>97</v>
      </c>
      <c r="J468" s="4" t="s">
        <v>37</v>
      </c>
      <c r="K468" s="4" t="s">
        <v>864</v>
      </c>
      <c r="L468" s="4" t="s">
        <v>39</v>
      </c>
      <c r="M468" s="4" t="s">
        <v>98</v>
      </c>
      <c r="N468" s="4" t="s">
        <v>41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20</v>
      </c>
      <c r="AE468" s="4">
        <v>14</v>
      </c>
      <c r="AF468" s="4">
        <v>7</v>
      </c>
      <c r="AG468" s="4">
        <v>10</v>
      </c>
      <c r="AH468" s="4">
        <v>12</v>
      </c>
      <c r="AI468" s="4">
        <v>7</v>
      </c>
      <c r="AJ468" s="4">
        <v>7</v>
      </c>
      <c r="AK468" s="4">
        <v>2</v>
      </c>
      <c r="AL468" s="4">
        <v>5</v>
      </c>
      <c r="AM468" s="4">
        <v>3</v>
      </c>
      <c r="AN468" s="4">
        <v>2</v>
      </c>
    </row>
    <row r="469" spans="1:40" ht="15" customHeight="1" x14ac:dyDescent="0.25">
      <c r="A469" s="4" t="str">
        <f>EB[[#This Row],[unit]] &amp; "#" &amp; EB[[#This Row],[indic_nrg]] &amp; "#" &amp; EB[[#This Row],[product]] &amp; "#" &amp; EB[[#This Row],[geo]]</f>
        <v>TJ#22_108578#5200#CZ</v>
      </c>
      <c r="B469" s="4" t="str">
        <f>VLOOKUP(EB[[#This Row],[product]],KS_DB[[product]:[KS]],5,FALSE)</f>
        <v>heat</v>
      </c>
      <c r="C469" s="4" t="str">
        <f>VLOOKUP(EB[[#This Row],[product]],KS_DB[[product]:[KS]],6,FALSE)</f>
        <v>heat</v>
      </c>
      <c r="D469" s="4">
        <f>VLOOKUP(EB[[#This Row],[product]],Carriers[],4,FALSE)</f>
        <v>1</v>
      </c>
      <c r="E469" s="4" t="str">
        <f>VLOOKUP(EB[[#This Row],[indic_nrg]],Indicators[],4,FALSE)</f>
        <v>2121</v>
      </c>
      <c r="F469" s="4" t="str">
        <f>IFERROR(VLOOKUP(EB[[#This Row],[Source_carrier]],KS_DB[[product]:[KS]],6,FALSE),0)</f>
        <v>solid</v>
      </c>
      <c r="G469" s="4" t="s">
        <v>34</v>
      </c>
      <c r="H469" s="4" t="s">
        <v>865</v>
      </c>
      <c r="I469" s="4" t="s">
        <v>97</v>
      </c>
      <c r="J469" s="4" t="s">
        <v>37</v>
      </c>
      <c r="K469" s="4" t="s">
        <v>866</v>
      </c>
      <c r="L469" s="4" t="s">
        <v>39</v>
      </c>
      <c r="M469" s="4" t="s">
        <v>98</v>
      </c>
      <c r="N469" s="4" t="s">
        <v>41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12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</row>
    <row r="470" spans="1:40" ht="15" customHeight="1" x14ac:dyDescent="0.25">
      <c r="A470" s="4" t="str">
        <f>EB[[#This Row],[unit]] &amp; "#" &amp; EB[[#This Row],[indic_nrg]] &amp; "#" &amp; EB[[#This Row],[product]] &amp; "#" &amp; EB[[#This Row],[geo]]</f>
        <v>TJ#22_108579#5200#CZ</v>
      </c>
      <c r="B470" s="4" t="str">
        <f>VLOOKUP(EB[[#This Row],[product]],KS_DB[[product]:[KS]],5,FALSE)</f>
        <v>heat</v>
      </c>
      <c r="C470" s="4" t="str">
        <f>VLOOKUP(EB[[#This Row],[product]],KS_DB[[product]:[KS]],6,FALSE)</f>
        <v>heat</v>
      </c>
      <c r="D470" s="4">
        <f>VLOOKUP(EB[[#This Row],[product]],Carriers[],4,FALSE)</f>
        <v>1</v>
      </c>
      <c r="E470" s="4" t="str">
        <f>VLOOKUP(EB[[#This Row],[indic_nrg]],Indicators[],4,FALSE)</f>
        <v>2121</v>
      </c>
      <c r="F470" s="4" t="str">
        <f>IFERROR(VLOOKUP(EB[[#This Row],[Source_carrier]],KS_DB[[product]:[KS]],6,FALSE),0)</f>
        <v>solid</v>
      </c>
      <c r="G470" s="4" t="s">
        <v>34</v>
      </c>
      <c r="H470" s="4" t="s">
        <v>867</v>
      </c>
      <c r="I470" s="4" t="s">
        <v>97</v>
      </c>
      <c r="J470" s="4" t="s">
        <v>37</v>
      </c>
      <c r="K470" s="4" t="s">
        <v>868</v>
      </c>
      <c r="L470" s="4" t="s">
        <v>39</v>
      </c>
      <c r="M470" s="4" t="s">
        <v>98</v>
      </c>
      <c r="N470" s="4" t="s">
        <v>41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12</v>
      </c>
      <c r="AD470" s="4">
        <v>16</v>
      </c>
      <c r="AE470" s="4">
        <v>0</v>
      </c>
      <c r="AF470" s="4">
        <v>0</v>
      </c>
      <c r="AG470" s="4">
        <v>1</v>
      </c>
      <c r="AH470" s="4">
        <v>1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</row>
    <row r="471" spans="1:40" ht="15" customHeight="1" x14ac:dyDescent="0.25">
      <c r="A471" s="4" t="str">
        <f>EB[[#This Row],[unit]] &amp; "#" &amp; EB[[#This Row],[indic_nrg]] &amp; "#" &amp; EB[[#This Row],[product]] &amp; "#" &amp; EB[[#This Row],[geo]]</f>
        <v>TJ#22_108581#6000#CZ</v>
      </c>
      <c r="B471" s="4" t="str">
        <f>VLOOKUP(EB[[#This Row],[product]],KS_DB[[product]:[KS]],5,FALSE)</f>
        <v>electricity</v>
      </c>
      <c r="C471" s="4" t="str">
        <f>VLOOKUP(EB[[#This Row],[product]],KS_DB[[product]:[KS]],6,FALSE)</f>
        <v>electricity</v>
      </c>
      <c r="D471" s="4">
        <f>VLOOKUP(EB[[#This Row],[product]],Carriers[],4,FALSE)</f>
        <v>1</v>
      </c>
      <c r="E471" s="4" t="str">
        <f>VLOOKUP(EB[[#This Row],[indic_nrg]],Indicators[],4,FALSE)</f>
        <v>2122</v>
      </c>
      <c r="F471" s="4" t="str">
        <f>IFERROR(VLOOKUP(EB[[#This Row],[Source_carrier]],KS_DB[[product]:[KS]],6,FALSE),0)</f>
        <v>solid</v>
      </c>
      <c r="G471" s="4" t="s">
        <v>34</v>
      </c>
      <c r="H471" s="4" t="s">
        <v>337</v>
      </c>
      <c r="I471" s="4" t="s">
        <v>127</v>
      </c>
      <c r="J471" s="4" t="s">
        <v>37</v>
      </c>
      <c r="K471" s="4" t="s">
        <v>338</v>
      </c>
      <c r="L471" s="4" t="s">
        <v>39</v>
      </c>
      <c r="M471" s="4" t="s">
        <v>128</v>
      </c>
      <c r="N471" s="4" t="s">
        <v>41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</row>
    <row r="472" spans="1:40" ht="15" customHeight="1" x14ac:dyDescent="0.25">
      <c r="A472" s="4" t="str">
        <f>EB[[#This Row],[unit]] &amp; "#" &amp; EB[[#This Row],[indic_nrg]] &amp; "#" &amp; EB[[#This Row],[product]] &amp; "#" &amp; EB[[#This Row],[geo]]</f>
        <v>TJ#22_108582#6000#CZ</v>
      </c>
      <c r="B472" s="4" t="str">
        <f>VLOOKUP(EB[[#This Row],[product]],KS_DB[[product]:[KS]],5,FALSE)</f>
        <v>electricity</v>
      </c>
      <c r="C472" s="4" t="str">
        <f>VLOOKUP(EB[[#This Row],[product]],KS_DB[[product]:[KS]],6,FALSE)</f>
        <v>electricity</v>
      </c>
      <c r="D472" s="4">
        <f>VLOOKUP(EB[[#This Row],[product]],Carriers[],4,FALSE)</f>
        <v>1</v>
      </c>
      <c r="E472" s="4" t="str">
        <f>VLOOKUP(EB[[#This Row],[indic_nrg]],Indicators[],4,FALSE)</f>
        <v>2122</v>
      </c>
      <c r="F472" s="4" t="str">
        <f>IFERROR(VLOOKUP(EB[[#This Row],[Source_carrier]],KS_DB[[product]:[KS]],6,FALSE),0)</f>
        <v>solid</v>
      </c>
      <c r="G472" s="4" t="s">
        <v>34</v>
      </c>
      <c r="H472" s="4" t="s">
        <v>339</v>
      </c>
      <c r="I472" s="4" t="s">
        <v>127</v>
      </c>
      <c r="J472" s="4" t="s">
        <v>37</v>
      </c>
      <c r="K472" s="4" t="s">
        <v>340</v>
      </c>
      <c r="L472" s="4" t="s">
        <v>39</v>
      </c>
      <c r="M472" s="4" t="s">
        <v>128</v>
      </c>
      <c r="N472" s="4" t="s">
        <v>41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</row>
    <row r="473" spans="1:40" ht="15" customHeight="1" x14ac:dyDescent="0.25">
      <c r="A473" s="4" t="str">
        <f>EB[[#This Row],[unit]] &amp; "#" &amp; EB[[#This Row],[indic_nrg]] &amp; "#" &amp; EB[[#This Row],[product]] &amp; "#" &amp; EB[[#This Row],[geo]]</f>
        <v>TJ#22_108583#6000#CZ</v>
      </c>
      <c r="B473" s="4" t="str">
        <f>VLOOKUP(EB[[#This Row],[product]],KS_DB[[product]:[KS]],5,FALSE)</f>
        <v>electricity</v>
      </c>
      <c r="C473" s="4" t="str">
        <f>VLOOKUP(EB[[#This Row],[product]],KS_DB[[product]:[KS]],6,FALSE)</f>
        <v>electricity</v>
      </c>
      <c r="D473" s="4">
        <f>VLOOKUP(EB[[#This Row],[product]],Carriers[],4,FALSE)</f>
        <v>1</v>
      </c>
      <c r="E473" s="4" t="str">
        <f>VLOOKUP(EB[[#This Row],[indic_nrg]],Indicators[],4,FALSE)</f>
        <v>2122</v>
      </c>
      <c r="F473" s="4" t="str">
        <f>IFERROR(VLOOKUP(EB[[#This Row],[Source_carrier]],KS_DB[[product]:[KS]],6,FALSE),0)</f>
        <v>solid</v>
      </c>
      <c r="G473" s="4" t="s">
        <v>34</v>
      </c>
      <c r="H473" s="4" t="s">
        <v>341</v>
      </c>
      <c r="I473" s="4" t="s">
        <v>127</v>
      </c>
      <c r="J473" s="4" t="s">
        <v>37</v>
      </c>
      <c r="K473" s="4" t="s">
        <v>342</v>
      </c>
      <c r="L473" s="4" t="s">
        <v>39</v>
      </c>
      <c r="M473" s="4" t="s">
        <v>128</v>
      </c>
      <c r="N473" s="4" t="s">
        <v>41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</row>
    <row r="474" spans="1:40" ht="15" customHeight="1" x14ac:dyDescent="0.25">
      <c r="A474" s="4" t="str">
        <f>EB[[#This Row],[unit]] &amp; "#" &amp; EB[[#This Row],[indic_nrg]] &amp; "#" &amp; EB[[#This Row],[product]] &amp; "#" &amp; EB[[#This Row],[geo]]</f>
        <v>TJ#22_108584#6000#CZ</v>
      </c>
      <c r="B474" s="4" t="str">
        <f>VLOOKUP(EB[[#This Row],[product]],KS_DB[[product]:[KS]],5,FALSE)</f>
        <v>electricity</v>
      </c>
      <c r="C474" s="4" t="str">
        <f>VLOOKUP(EB[[#This Row],[product]],KS_DB[[product]:[KS]],6,FALSE)</f>
        <v>electricity</v>
      </c>
      <c r="D474" s="4">
        <f>VLOOKUP(EB[[#This Row],[product]],Carriers[],4,FALSE)</f>
        <v>1</v>
      </c>
      <c r="E474" s="4" t="str">
        <f>VLOOKUP(EB[[#This Row],[indic_nrg]],Indicators[],4,FALSE)</f>
        <v>2122</v>
      </c>
      <c r="F474" s="4" t="str">
        <f>IFERROR(VLOOKUP(EB[[#This Row],[Source_carrier]],KS_DB[[product]:[KS]],6,FALSE),0)</f>
        <v>solid</v>
      </c>
      <c r="G474" s="4" t="s">
        <v>34</v>
      </c>
      <c r="H474" s="4" t="s">
        <v>343</v>
      </c>
      <c r="I474" s="4" t="s">
        <v>127</v>
      </c>
      <c r="J474" s="4" t="s">
        <v>37</v>
      </c>
      <c r="K474" s="4" t="s">
        <v>344</v>
      </c>
      <c r="L474" s="4" t="s">
        <v>39</v>
      </c>
      <c r="M474" s="4" t="s">
        <v>128</v>
      </c>
      <c r="N474" s="4" t="s">
        <v>41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</row>
    <row r="475" spans="1:40" ht="15" customHeight="1" x14ac:dyDescent="0.25">
      <c r="A475" s="4" t="str">
        <f>EB[[#This Row],[unit]] &amp; "#" &amp; EB[[#This Row],[indic_nrg]] &amp; "#" &amp; EB[[#This Row],[product]] &amp; "#" &amp; EB[[#This Row],[geo]]</f>
        <v>TJ#22_108586#5200#CZ</v>
      </c>
      <c r="B475" s="4" t="str">
        <f>VLOOKUP(EB[[#This Row],[product]],KS_DB[[product]:[KS]],5,FALSE)</f>
        <v>heat</v>
      </c>
      <c r="C475" s="4" t="str">
        <f>VLOOKUP(EB[[#This Row],[product]],KS_DB[[product]:[KS]],6,FALSE)</f>
        <v>heat</v>
      </c>
      <c r="D475" s="4">
        <f>VLOOKUP(EB[[#This Row],[product]],Carriers[],4,FALSE)</f>
        <v>1</v>
      </c>
      <c r="E475" s="4" t="str">
        <f>VLOOKUP(EB[[#This Row],[indic_nrg]],Indicators[],4,FALSE)</f>
        <v>2122</v>
      </c>
      <c r="F475" s="4" t="str">
        <f>IFERROR(VLOOKUP(EB[[#This Row],[Source_carrier]],KS_DB[[product]:[KS]],6,FALSE),0)</f>
        <v>solid</v>
      </c>
      <c r="G475" s="4" t="s">
        <v>34</v>
      </c>
      <c r="H475" s="4" t="s">
        <v>869</v>
      </c>
      <c r="I475" s="4" t="s">
        <v>97</v>
      </c>
      <c r="J475" s="4" t="s">
        <v>37</v>
      </c>
      <c r="K475" s="4" t="s">
        <v>870</v>
      </c>
      <c r="L475" s="4" t="s">
        <v>39</v>
      </c>
      <c r="M475" s="4" t="s">
        <v>98</v>
      </c>
      <c r="N475" s="4" t="s">
        <v>41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</row>
    <row r="476" spans="1:40" ht="15" customHeight="1" x14ac:dyDescent="0.25">
      <c r="A476" s="4" t="str">
        <f>EB[[#This Row],[unit]] &amp; "#" &amp; EB[[#This Row],[indic_nrg]] &amp; "#" &amp; EB[[#This Row],[product]] &amp; "#" &amp; EB[[#This Row],[geo]]</f>
        <v>TJ#22_108587#5200#CZ</v>
      </c>
      <c r="B476" s="4" t="str">
        <f>VLOOKUP(EB[[#This Row],[product]],KS_DB[[product]:[KS]],5,FALSE)</f>
        <v>heat</v>
      </c>
      <c r="C476" s="4" t="str">
        <f>VLOOKUP(EB[[#This Row],[product]],KS_DB[[product]:[KS]],6,FALSE)</f>
        <v>heat</v>
      </c>
      <c r="D476" s="4">
        <f>VLOOKUP(EB[[#This Row],[product]],Carriers[],4,FALSE)</f>
        <v>1</v>
      </c>
      <c r="E476" s="4" t="str">
        <f>VLOOKUP(EB[[#This Row],[indic_nrg]],Indicators[],4,FALSE)</f>
        <v>2122</v>
      </c>
      <c r="F476" s="4" t="str">
        <f>IFERROR(VLOOKUP(EB[[#This Row],[Source_carrier]],KS_DB[[product]:[KS]],6,FALSE),0)</f>
        <v>solid</v>
      </c>
      <c r="G476" s="4" t="s">
        <v>34</v>
      </c>
      <c r="H476" s="4" t="s">
        <v>871</v>
      </c>
      <c r="I476" s="4" t="s">
        <v>97</v>
      </c>
      <c r="J476" s="4" t="s">
        <v>37</v>
      </c>
      <c r="K476" s="4" t="s">
        <v>872</v>
      </c>
      <c r="L476" s="4" t="s">
        <v>39</v>
      </c>
      <c r="M476" s="4" t="s">
        <v>98</v>
      </c>
      <c r="N476" s="4" t="s">
        <v>41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</row>
    <row r="477" spans="1:40" ht="15" customHeight="1" x14ac:dyDescent="0.25">
      <c r="A477" s="4" t="str">
        <f>EB[[#This Row],[unit]] &amp; "#" &amp; EB[[#This Row],[indic_nrg]] &amp; "#" &amp; EB[[#This Row],[product]] &amp; "#" &amp; EB[[#This Row],[geo]]</f>
        <v>TJ#22_108588#5200#CZ</v>
      </c>
      <c r="B477" s="4" t="str">
        <f>VLOOKUP(EB[[#This Row],[product]],KS_DB[[product]:[KS]],5,FALSE)</f>
        <v>heat</v>
      </c>
      <c r="C477" s="4" t="str">
        <f>VLOOKUP(EB[[#This Row],[product]],KS_DB[[product]:[KS]],6,FALSE)</f>
        <v>heat</v>
      </c>
      <c r="D477" s="4">
        <f>VLOOKUP(EB[[#This Row],[product]],Carriers[],4,FALSE)</f>
        <v>1</v>
      </c>
      <c r="E477" s="4" t="str">
        <f>VLOOKUP(EB[[#This Row],[indic_nrg]],Indicators[],4,FALSE)</f>
        <v>2122</v>
      </c>
      <c r="F477" s="4" t="str">
        <f>IFERROR(VLOOKUP(EB[[#This Row],[Source_carrier]],KS_DB[[product]:[KS]],6,FALSE),0)</f>
        <v>solid</v>
      </c>
      <c r="G477" s="4" t="s">
        <v>34</v>
      </c>
      <c r="H477" s="4" t="s">
        <v>873</v>
      </c>
      <c r="I477" s="4" t="s">
        <v>97</v>
      </c>
      <c r="J477" s="4" t="s">
        <v>37</v>
      </c>
      <c r="K477" s="4" t="s">
        <v>874</v>
      </c>
      <c r="L477" s="4" t="s">
        <v>39</v>
      </c>
      <c r="M477" s="4" t="s">
        <v>98</v>
      </c>
      <c r="N477" s="4" t="s">
        <v>41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</row>
    <row r="478" spans="1:40" ht="15" customHeight="1" x14ac:dyDescent="0.25">
      <c r="A478" s="4" t="str">
        <f>EB[[#This Row],[unit]] &amp; "#" &amp; EB[[#This Row],[indic_nrg]] &amp; "#" &amp; EB[[#This Row],[product]] &amp; "#" &amp; EB[[#This Row],[geo]]</f>
        <v>TJ#22_108589#5200#CZ</v>
      </c>
      <c r="B478" s="4" t="str">
        <f>VLOOKUP(EB[[#This Row],[product]],KS_DB[[product]:[KS]],5,FALSE)</f>
        <v>heat</v>
      </c>
      <c r="C478" s="4" t="str">
        <f>VLOOKUP(EB[[#This Row],[product]],KS_DB[[product]:[KS]],6,FALSE)</f>
        <v>heat</v>
      </c>
      <c r="D478" s="4">
        <f>VLOOKUP(EB[[#This Row],[product]],Carriers[],4,FALSE)</f>
        <v>1</v>
      </c>
      <c r="E478" s="4" t="str">
        <f>VLOOKUP(EB[[#This Row],[indic_nrg]],Indicators[],4,FALSE)</f>
        <v>2122</v>
      </c>
      <c r="F478" s="4" t="str">
        <f>IFERROR(VLOOKUP(EB[[#This Row],[Source_carrier]],KS_DB[[product]:[KS]],6,FALSE),0)</f>
        <v>solid</v>
      </c>
      <c r="G478" s="4" t="s">
        <v>34</v>
      </c>
      <c r="H478" s="4" t="s">
        <v>875</v>
      </c>
      <c r="I478" s="4" t="s">
        <v>97</v>
      </c>
      <c r="J478" s="4" t="s">
        <v>37</v>
      </c>
      <c r="K478" s="4" t="s">
        <v>876</v>
      </c>
      <c r="L478" s="4" t="s">
        <v>39</v>
      </c>
      <c r="M478" s="4" t="s">
        <v>98</v>
      </c>
      <c r="N478" s="4" t="s">
        <v>41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</row>
    <row r="479" spans="1:40" ht="15" customHeight="1" x14ac:dyDescent="0.25">
      <c r="A479" s="4" t="str">
        <f>EB[[#This Row],[unit]] &amp; "#" &amp; EB[[#This Row],[indic_nrg]] &amp; "#" &amp; EB[[#This Row],[product]] &amp; "#" &amp; EB[[#This Row],[geo]]</f>
        <v>TJ#22_108591#6000#CZ</v>
      </c>
      <c r="B479" s="4" t="str">
        <f>VLOOKUP(EB[[#This Row],[product]],KS_DB[[product]:[KS]],5,FALSE)</f>
        <v>electricity</v>
      </c>
      <c r="C479" s="4" t="str">
        <f>VLOOKUP(EB[[#This Row],[product]],KS_DB[[product]:[KS]],6,FALSE)</f>
        <v>electricity</v>
      </c>
      <c r="D479" s="4">
        <f>VLOOKUP(EB[[#This Row],[product]],Carriers[],4,FALSE)</f>
        <v>1</v>
      </c>
      <c r="E479" s="4" t="str">
        <f>VLOOKUP(EB[[#This Row],[indic_nrg]],Indicators[],4,FALSE)</f>
        <v>2130</v>
      </c>
      <c r="F479" s="4" t="str">
        <f>IFERROR(VLOOKUP(EB[[#This Row],[Source_carrier]],KS_DB[[product]:[KS]],6,FALSE),0)</f>
        <v>solid</v>
      </c>
      <c r="G479" s="4" t="s">
        <v>34</v>
      </c>
      <c r="H479" s="4" t="s">
        <v>345</v>
      </c>
      <c r="I479" s="4" t="s">
        <v>127</v>
      </c>
      <c r="J479" s="4" t="s">
        <v>37</v>
      </c>
      <c r="K479" s="4" t="s">
        <v>346</v>
      </c>
      <c r="L479" s="4" t="s">
        <v>39</v>
      </c>
      <c r="M479" s="4" t="s">
        <v>128</v>
      </c>
      <c r="N479" s="4" t="s">
        <v>41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</row>
    <row r="480" spans="1:40" ht="15" customHeight="1" x14ac:dyDescent="0.25">
      <c r="A480" s="4" t="str">
        <f>EB[[#This Row],[unit]] &amp; "#" &amp; EB[[#This Row],[indic_nrg]] &amp; "#" &amp; EB[[#This Row],[product]] &amp; "#" &amp; EB[[#This Row],[geo]]</f>
        <v>TJ#22_108592#6000#CZ</v>
      </c>
      <c r="B480" s="4" t="str">
        <f>VLOOKUP(EB[[#This Row],[product]],KS_DB[[product]:[KS]],5,FALSE)</f>
        <v>electricity</v>
      </c>
      <c r="C480" s="4" t="str">
        <f>VLOOKUP(EB[[#This Row],[product]],KS_DB[[product]:[KS]],6,FALSE)</f>
        <v>electricity</v>
      </c>
      <c r="D480" s="4">
        <f>VLOOKUP(EB[[#This Row],[product]],Carriers[],4,FALSE)</f>
        <v>1</v>
      </c>
      <c r="E480" s="4" t="str">
        <f>VLOOKUP(EB[[#This Row],[indic_nrg]],Indicators[],4,FALSE)</f>
        <v>2130</v>
      </c>
      <c r="F480" s="4" t="str">
        <f>IFERROR(VLOOKUP(EB[[#This Row],[Source_carrier]],KS_DB[[product]:[KS]],6,FALSE),0)</f>
        <v>solid</v>
      </c>
      <c r="G480" s="4" t="s">
        <v>34</v>
      </c>
      <c r="H480" s="4" t="s">
        <v>347</v>
      </c>
      <c r="I480" s="4" t="s">
        <v>127</v>
      </c>
      <c r="J480" s="4" t="s">
        <v>37</v>
      </c>
      <c r="K480" s="4" t="s">
        <v>348</v>
      </c>
      <c r="L480" s="4" t="s">
        <v>39</v>
      </c>
      <c r="M480" s="4" t="s">
        <v>128</v>
      </c>
      <c r="N480" s="4" t="s">
        <v>41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230</v>
      </c>
      <c r="AB480" s="4">
        <v>227</v>
      </c>
      <c r="AC480" s="4">
        <v>187</v>
      </c>
      <c r="AD480" s="4">
        <v>209</v>
      </c>
      <c r="AE480" s="4">
        <v>104</v>
      </c>
      <c r="AF480" s="4">
        <v>101</v>
      </c>
      <c r="AG480" s="4">
        <v>22</v>
      </c>
      <c r="AH480" s="4">
        <v>0</v>
      </c>
      <c r="AI480" s="4">
        <v>11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</row>
    <row r="481" spans="1:40" ht="15" customHeight="1" x14ac:dyDescent="0.25">
      <c r="A481" s="4" t="str">
        <f>EB[[#This Row],[unit]] &amp; "#" &amp; EB[[#This Row],[indic_nrg]] &amp; "#" &amp; EB[[#This Row],[product]] &amp; "#" &amp; EB[[#This Row],[geo]]</f>
        <v>TJ#22_108593#6000#CZ</v>
      </c>
      <c r="B481" s="4" t="str">
        <f>VLOOKUP(EB[[#This Row],[product]],KS_DB[[product]:[KS]],5,FALSE)</f>
        <v>electricity</v>
      </c>
      <c r="C481" s="4" t="str">
        <f>VLOOKUP(EB[[#This Row],[product]],KS_DB[[product]:[KS]],6,FALSE)</f>
        <v>electricity</v>
      </c>
      <c r="D481" s="4">
        <f>VLOOKUP(EB[[#This Row],[product]],Carriers[],4,FALSE)</f>
        <v>1</v>
      </c>
      <c r="E481" s="4" t="str">
        <f>VLOOKUP(EB[[#This Row],[indic_nrg]],Indicators[],4,FALSE)</f>
        <v>2130</v>
      </c>
      <c r="F481" s="4" t="str">
        <f>IFERROR(VLOOKUP(EB[[#This Row],[Source_carrier]],KS_DB[[product]:[KS]],6,FALSE),0)</f>
        <v>solid</v>
      </c>
      <c r="G481" s="4" t="s">
        <v>34</v>
      </c>
      <c r="H481" s="4" t="s">
        <v>349</v>
      </c>
      <c r="I481" s="4" t="s">
        <v>127</v>
      </c>
      <c r="J481" s="4" t="s">
        <v>37</v>
      </c>
      <c r="K481" s="4" t="s">
        <v>350</v>
      </c>
      <c r="L481" s="4" t="s">
        <v>39</v>
      </c>
      <c r="M481" s="4" t="s">
        <v>128</v>
      </c>
      <c r="N481" s="4" t="s">
        <v>41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</row>
    <row r="482" spans="1:40" ht="15" customHeight="1" x14ac:dyDescent="0.25">
      <c r="A482" s="4" t="str">
        <f>EB[[#This Row],[unit]] &amp; "#" &amp; EB[[#This Row],[indic_nrg]] &amp; "#" &amp; EB[[#This Row],[product]] &amp; "#" &amp; EB[[#This Row],[geo]]</f>
        <v>TJ#22_108594#6000#CZ</v>
      </c>
      <c r="B482" s="4" t="str">
        <f>VLOOKUP(EB[[#This Row],[product]],KS_DB[[product]:[KS]],5,FALSE)</f>
        <v>electricity</v>
      </c>
      <c r="C482" s="4" t="str">
        <f>VLOOKUP(EB[[#This Row],[product]],KS_DB[[product]:[KS]],6,FALSE)</f>
        <v>electricity</v>
      </c>
      <c r="D482" s="4">
        <f>VLOOKUP(EB[[#This Row],[product]],Carriers[],4,FALSE)</f>
        <v>1</v>
      </c>
      <c r="E482" s="4" t="str">
        <f>VLOOKUP(EB[[#This Row],[indic_nrg]],Indicators[],4,FALSE)</f>
        <v>2130</v>
      </c>
      <c r="F482" s="4" t="str">
        <f>IFERROR(VLOOKUP(EB[[#This Row],[Source_carrier]],KS_DB[[product]:[KS]],6,FALSE),0)</f>
        <v>solid</v>
      </c>
      <c r="G482" s="4" t="s">
        <v>34</v>
      </c>
      <c r="H482" s="4" t="s">
        <v>351</v>
      </c>
      <c r="I482" s="4" t="s">
        <v>127</v>
      </c>
      <c r="J482" s="4" t="s">
        <v>37</v>
      </c>
      <c r="K482" s="4" t="s">
        <v>352</v>
      </c>
      <c r="L482" s="4" t="s">
        <v>39</v>
      </c>
      <c r="M482" s="4" t="s">
        <v>128</v>
      </c>
      <c r="N482" s="4" t="s">
        <v>41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22</v>
      </c>
      <c r="AB482" s="4">
        <v>22</v>
      </c>
      <c r="AC482" s="4">
        <v>18</v>
      </c>
      <c r="AD482" s="4">
        <v>22</v>
      </c>
      <c r="AE482" s="4">
        <v>7</v>
      </c>
      <c r="AF482" s="4">
        <v>0</v>
      </c>
      <c r="AG482" s="4">
        <v>0</v>
      </c>
      <c r="AH482" s="4">
        <v>0</v>
      </c>
      <c r="AI482" s="4">
        <v>18</v>
      </c>
      <c r="AJ482" s="4">
        <v>0</v>
      </c>
      <c r="AK482" s="4">
        <v>7</v>
      </c>
      <c r="AL482" s="4">
        <v>4</v>
      </c>
      <c r="AM482" s="4">
        <v>29</v>
      </c>
      <c r="AN482" s="4">
        <v>50</v>
      </c>
    </row>
    <row r="483" spans="1:40" ht="15" customHeight="1" x14ac:dyDescent="0.25">
      <c r="A483" s="4" t="str">
        <f>EB[[#This Row],[unit]] &amp; "#" &amp; EB[[#This Row],[indic_nrg]] &amp; "#" &amp; EB[[#This Row],[product]] &amp; "#" &amp; EB[[#This Row],[geo]]</f>
        <v>TJ#22_108596#5200#CZ</v>
      </c>
      <c r="B483" s="4" t="str">
        <f>VLOOKUP(EB[[#This Row],[product]],KS_DB[[product]:[KS]],5,FALSE)</f>
        <v>heat</v>
      </c>
      <c r="C483" s="4" t="str">
        <f>VLOOKUP(EB[[#This Row],[product]],KS_DB[[product]:[KS]],6,FALSE)</f>
        <v>heat</v>
      </c>
      <c r="D483" s="4">
        <f>VLOOKUP(EB[[#This Row],[product]],Carriers[],4,FALSE)</f>
        <v>1</v>
      </c>
      <c r="E483" s="4" t="str">
        <f>VLOOKUP(EB[[#This Row],[indic_nrg]],Indicators[],4,FALSE)</f>
        <v>2130</v>
      </c>
      <c r="F483" s="4" t="str">
        <f>IFERROR(VLOOKUP(EB[[#This Row],[Source_carrier]],KS_DB[[product]:[KS]],6,FALSE),0)</f>
        <v>solid</v>
      </c>
      <c r="G483" s="4" t="s">
        <v>34</v>
      </c>
      <c r="H483" s="4" t="s">
        <v>877</v>
      </c>
      <c r="I483" s="4" t="s">
        <v>97</v>
      </c>
      <c r="J483" s="4" t="s">
        <v>37</v>
      </c>
      <c r="K483" s="4" t="s">
        <v>878</v>
      </c>
      <c r="L483" s="4" t="s">
        <v>39</v>
      </c>
      <c r="M483" s="4" t="s">
        <v>98</v>
      </c>
      <c r="N483" s="4" t="s">
        <v>41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2362</v>
      </c>
      <c r="AB483" s="4">
        <v>2233</v>
      </c>
      <c r="AC483" s="4">
        <v>1841</v>
      </c>
      <c r="AD483" s="4">
        <v>1788</v>
      </c>
      <c r="AE483" s="4">
        <v>900</v>
      </c>
      <c r="AF483" s="4">
        <v>775</v>
      </c>
      <c r="AG483" s="4">
        <v>255</v>
      </c>
      <c r="AH483" s="4">
        <v>0</v>
      </c>
      <c r="AI483" s="4">
        <v>128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</row>
    <row r="484" spans="1:40" ht="15" customHeight="1" x14ac:dyDescent="0.25">
      <c r="A484" s="4" t="str">
        <f>EB[[#This Row],[unit]] &amp; "#" &amp; EB[[#This Row],[indic_nrg]] &amp; "#" &amp; EB[[#This Row],[product]] &amp; "#" &amp; EB[[#This Row],[geo]]</f>
        <v>TJ#22_108597#5200#CZ</v>
      </c>
      <c r="B484" s="4" t="str">
        <f>VLOOKUP(EB[[#This Row],[product]],KS_DB[[product]:[KS]],5,FALSE)</f>
        <v>heat</v>
      </c>
      <c r="C484" s="4" t="str">
        <f>VLOOKUP(EB[[#This Row],[product]],KS_DB[[product]:[KS]],6,FALSE)</f>
        <v>heat</v>
      </c>
      <c r="D484" s="4">
        <f>VLOOKUP(EB[[#This Row],[product]],Carriers[],4,FALSE)</f>
        <v>1</v>
      </c>
      <c r="E484" s="4" t="str">
        <f>VLOOKUP(EB[[#This Row],[indic_nrg]],Indicators[],4,FALSE)</f>
        <v>2130</v>
      </c>
      <c r="F484" s="4" t="str">
        <f>IFERROR(VLOOKUP(EB[[#This Row],[Source_carrier]],KS_DB[[product]:[KS]],6,FALSE),0)</f>
        <v>solid</v>
      </c>
      <c r="G484" s="4" t="s">
        <v>34</v>
      </c>
      <c r="H484" s="4" t="s">
        <v>879</v>
      </c>
      <c r="I484" s="4" t="s">
        <v>97</v>
      </c>
      <c r="J484" s="4" t="s">
        <v>37</v>
      </c>
      <c r="K484" s="4" t="s">
        <v>880</v>
      </c>
      <c r="L484" s="4" t="s">
        <v>39</v>
      </c>
      <c r="M484" s="4" t="s">
        <v>98</v>
      </c>
      <c r="N484" s="4" t="s">
        <v>41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191</v>
      </c>
      <c r="AI484" s="4">
        <v>75</v>
      </c>
      <c r="AJ484" s="4">
        <v>68</v>
      </c>
      <c r="AK484" s="4">
        <v>81</v>
      </c>
      <c r="AL484" s="4">
        <v>87</v>
      </c>
      <c r="AM484" s="4">
        <v>55</v>
      </c>
      <c r="AN484" s="4">
        <v>19</v>
      </c>
    </row>
    <row r="485" spans="1:40" ht="15" customHeight="1" x14ac:dyDescent="0.25">
      <c r="A485" s="4" t="str">
        <f>EB[[#This Row],[unit]] &amp; "#" &amp; EB[[#This Row],[indic_nrg]] &amp; "#" &amp; EB[[#This Row],[product]] &amp; "#" &amp; EB[[#This Row],[geo]]</f>
        <v>TJ#22_108598#5200#CZ</v>
      </c>
      <c r="B485" s="4" t="str">
        <f>VLOOKUP(EB[[#This Row],[product]],KS_DB[[product]:[KS]],5,FALSE)</f>
        <v>heat</v>
      </c>
      <c r="C485" s="4" t="str">
        <f>VLOOKUP(EB[[#This Row],[product]],KS_DB[[product]:[KS]],6,FALSE)</f>
        <v>heat</v>
      </c>
      <c r="D485" s="4">
        <f>VLOOKUP(EB[[#This Row],[product]],Carriers[],4,FALSE)</f>
        <v>1</v>
      </c>
      <c r="E485" s="4" t="str">
        <f>VLOOKUP(EB[[#This Row],[indic_nrg]],Indicators[],4,FALSE)</f>
        <v>2130</v>
      </c>
      <c r="F485" s="4" t="str">
        <f>IFERROR(VLOOKUP(EB[[#This Row],[Source_carrier]],KS_DB[[product]:[KS]],6,FALSE),0)</f>
        <v>solid</v>
      </c>
      <c r="G485" s="4" t="s">
        <v>34</v>
      </c>
      <c r="H485" s="4" t="s">
        <v>881</v>
      </c>
      <c r="I485" s="4" t="s">
        <v>97</v>
      </c>
      <c r="J485" s="4" t="s">
        <v>37</v>
      </c>
      <c r="K485" s="4" t="s">
        <v>882</v>
      </c>
      <c r="L485" s="4" t="s">
        <v>39</v>
      </c>
      <c r="M485" s="4" t="s">
        <v>98</v>
      </c>
      <c r="N485" s="4" t="s">
        <v>41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178</v>
      </c>
      <c r="AB485" s="4">
        <v>211</v>
      </c>
      <c r="AC485" s="4">
        <v>151</v>
      </c>
      <c r="AD485" s="4">
        <v>180</v>
      </c>
      <c r="AE485" s="4">
        <v>75</v>
      </c>
      <c r="AF485" s="4">
        <v>0</v>
      </c>
      <c r="AG485" s="4">
        <v>0</v>
      </c>
      <c r="AH485" s="4">
        <v>1</v>
      </c>
      <c r="AI485" s="4">
        <v>6</v>
      </c>
      <c r="AJ485" s="4">
        <v>0</v>
      </c>
      <c r="AK485" s="4">
        <v>2</v>
      </c>
      <c r="AL485" s="4">
        <v>1</v>
      </c>
      <c r="AM485" s="4">
        <v>41</v>
      </c>
      <c r="AN485" s="4">
        <v>81</v>
      </c>
    </row>
    <row r="486" spans="1:40" ht="15" customHeight="1" x14ac:dyDescent="0.25">
      <c r="A486" s="4" t="str">
        <f>EB[[#This Row],[unit]] &amp; "#" &amp; EB[[#This Row],[indic_nrg]] &amp; "#" &amp; EB[[#This Row],[product]] &amp; "#" &amp; EB[[#This Row],[geo]]</f>
        <v>TJ#22_108599#5200#CZ</v>
      </c>
      <c r="B486" s="4" t="str">
        <f>VLOOKUP(EB[[#This Row],[product]],KS_DB[[product]:[KS]],5,FALSE)</f>
        <v>heat</v>
      </c>
      <c r="C486" s="4" t="str">
        <f>VLOOKUP(EB[[#This Row],[product]],KS_DB[[product]:[KS]],6,FALSE)</f>
        <v>heat</v>
      </c>
      <c r="D486" s="4">
        <f>VLOOKUP(EB[[#This Row],[product]],Carriers[],4,FALSE)</f>
        <v>1</v>
      </c>
      <c r="E486" s="4" t="str">
        <f>VLOOKUP(EB[[#This Row],[indic_nrg]],Indicators[],4,FALSE)</f>
        <v>2130</v>
      </c>
      <c r="F486" s="4" t="str">
        <f>IFERROR(VLOOKUP(EB[[#This Row],[Source_carrier]],KS_DB[[product]:[KS]],6,FALSE),0)</f>
        <v>solid</v>
      </c>
      <c r="G486" s="4" t="s">
        <v>34</v>
      </c>
      <c r="H486" s="4" t="s">
        <v>883</v>
      </c>
      <c r="I486" s="4" t="s">
        <v>97</v>
      </c>
      <c r="J486" s="4" t="s">
        <v>37</v>
      </c>
      <c r="K486" s="4" t="s">
        <v>884</v>
      </c>
      <c r="L486" s="4" t="s">
        <v>39</v>
      </c>
      <c r="M486" s="4" t="s">
        <v>98</v>
      </c>
      <c r="N486" s="4" t="s">
        <v>41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</row>
    <row r="487" spans="1:40" ht="15" customHeight="1" x14ac:dyDescent="0.25">
      <c r="A487" s="4" t="str">
        <f>EB[[#This Row],[unit]] &amp; "#" &amp; EB[[#This Row],[indic_nrg]] &amp; "#" &amp; EB[[#This Row],[product]] &amp; "#" &amp; EB[[#This Row],[geo]]</f>
        <v>TJ#22_108601#6000#CZ</v>
      </c>
      <c r="B487" s="4" t="str">
        <f>VLOOKUP(EB[[#This Row],[product]],KS_DB[[product]:[KS]],5,FALSE)</f>
        <v>electricity</v>
      </c>
      <c r="C487" s="4" t="str">
        <f>VLOOKUP(EB[[#This Row],[product]],KS_DB[[product]:[KS]],6,FALSE)</f>
        <v>electricity</v>
      </c>
      <c r="D487" s="4">
        <f>VLOOKUP(EB[[#This Row],[product]],Carriers[],4,FALSE)</f>
        <v>1</v>
      </c>
      <c r="E487" s="4" t="str">
        <f>VLOOKUP(EB[[#This Row],[indic_nrg]],Indicators[],4,FALSE)</f>
        <v>2230</v>
      </c>
      <c r="F487" s="4" t="str">
        <f>IFERROR(VLOOKUP(EB[[#This Row],[Source_carrier]],KS_DB[[product]:[KS]],6,FALSE),0)</f>
        <v>solid</v>
      </c>
      <c r="G487" s="4" t="s">
        <v>34</v>
      </c>
      <c r="H487" s="4" t="s">
        <v>353</v>
      </c>
      <c r="I487" s="4" t="s">
        <v>127</v>
      </c>
      <c r="J487" s="4" t="s">
        <v>37</v>
      </c>
      <c r="K487" s="4" t="s">
        <v>354</v>
      </c>
      <c r="L487" s="4" t="s">
        <v>39</v>
      </c>
      <c r="M487" s="4" t="s">
        <v>128</v>
      </c>
      <c r="N487" s="4" t="s">
        <v>41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</row>
    <row r="488" spans="1:40" ht="15" customHeight="1" x14ac:dyDescent="0.25">
      <c r="A488" s="4" t="str">
        <f>EB[[#This Row],[unit]] &amp; "#" &amp; EB[[#This Row],[indic_nrg]] &amp; "#" &amp; EB[[#This Row],[product]] &amp; "#" &amp; EB[[#This Row],[geo]]</f>
        <v>TJ#22_108602#6000#CZ</v>
      </c>
      <c r="B488" s="4" t="str">
        <f>VLOOKUP(EB[[#This Row],[product]],KS_DB[[product]:[KS]],5,FALSE)</f>
        <v>electricity</v>
      </c>
      <c r="C488" s="4" t="str">
        <f>VLOOKUP(EB[[#This Row],[product]],KS_DB[[product]:[KS]],6,FALSE)</f>
        <v>electricity</v>
      </c>
      <c r="D488" s="4">
        <f>VLOOKUP(EB[[#This Row],[product]],Carriers[],4,FALSE)</f>
        <v>1</v>
      </c>
      <c r="E488" s="4" t="str">
        <f>VLOOKUP(EB[[#This Row],[indic_nrg]],Indicators[],4,FALSE)</f>
        <v>2230</v>
      </c>
      <c r="F488" s="4" t="str">
        <f>IFERROR(VLOOKUP(EB[[#This Row],[Source_carrier]],KS_DB[[product]:[KS]],6,FALSE),0)</f>
        <v>solid</v>
      </c>
      <c r="G488" s="4" t="s">
        <v>34</v>
      </c>
      <c r="H488" s="4" t="s">
        <v>355</v>
      </c>
      <c r="I488" s="4" t="s">
        <v>127</v>
      </c>
      <c r="J488" s="4" t="s">
        <v>37</v>
      </c>
      <c r="K488" s="4" t="s">
        <v>356</v>
      </c>
      <c r="L488" s="4" t="s">
        <v>39</v>
      </c>
      <c r="M488" s="4" t="s">
        <v>128</v>
      </c>
      <c r="N488" s="4" t="s">
        <v>41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</row>
    <row r="489" spans="1:40" ht="15" customHeight="1" x14ac:dyDescent="0.25">
      <c r="A489" s="4" t="str">
        <f>EB[[#This Row],[unit]] &amp; "#" &amp; EB[[#This Row],[indic_nrg]] &amp; "#" &amp; EB[[#This Row],[product]] &amp; "#" &amp; EB[[#This Row],[geo]]</f>
        <v>TJ#22_108603#6000#CZ</v>
      </c>
      <c r="B489" s="4" t="str">
        <f>VLOOKUP(EB[[#This Row],[product]],KS_DB[[product]:[KS]],5,FALSE)</f>
        <v>electricity</v>
      </c>
      <c r="C489" s="4" t="str">
        <f>VLOOKUP(EB[[#This Row],[product]],KS_DB[[product]:[KS]],6,FALSE)</f>
        <v>electricity</v>
      </c>
      <c r="D489" s="4">
        <f>VLOOKUP(EB[[#This Row],[product]],Carriers[],4,FALSE)</f>
        <v>1</v>
      </c>
      <c r="E489" s="4" t="str">
        <f>VLOOKUP(EB[[#This Row],[indic_nrg]],Indicators[],4,FALSE)</f>
        <v>2230</v>
      </c>
      <c r="F489" s="4" t="str">
        <f>IFERROR(VLOOKUP(EB[[#This Row],[Source_carrier]],KS_DB[[product]:[KS]],6,FALSE),0)</f>
        <v>solid</v>
      </c>
      <c r="G489" s="4" t="s">
        <v>34</v>
      </c>
      <c r="H489" s="4" t="s">
        <v>357</v>
      </c>
      <c r="I489" s="4" t="s">
        <v>127</v>
      </c>
      <c r="J489" s="4" t="s">
        <v>37</v>
      </c>
      <c r="K489" s="4" t="s">
        <v>358</v>
      </c>
      <c r="L489" s="4" t="s">
        <v>39</v>
      </c>
      <c r="M489" s="4" t="s">
        <v>128</v>
      </c>
      <c r="N489" s="4" t="s">
        <v>41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</row>
    <row r="490" spans="1:40" ht="15" customHeight="1" x14ac:dyDescent="0.25">
      <c r="A490" s="4" t="str">
        <f>EB[[#This Row],[unit]] &amp; "#" &amp; EB[[#This Row],[indic_nrg]] &amp; "#" &amp; EB[[#This Row],[product]] &amp; "#" &amp; EB[[#This Row],[geo]]</f>
        <v>TJ#22_108604#6000#CZ</v>
      </c>
      <c r="B490" s="4" t="str">
        <f>VLOOKUP(EB[[#This Row],[product]],KS_DB[[product]:[KS]],5,FALSE)</f>
        <v>electricity</v>
      </c>
      <c r="C490" s="4" t="str">
        <f>VLOOKUP(EB[[#This Row],[product]],KS_DB[[product]:[KS]],6,FALSE)</f>
        <v>electricity</v>
      </c>
      <c r="D490" s="4">
        <f>VLOOKUP(EB[[#This Row],[product]],Carriers[],4,FALSE)</f>
        <v>1</v>
      </c>
      <c r="E490" s="4" t="str">
        <f>VLOOKUP(EB[[#This Row],[indic_nrg]],Indicators[],4,FALSE)</f>
        <v>2230</v>
      </c>
      <c r="F490" s="4" t="str">
        <f>IFERROR(VLOOKUP(EB[[#This Row],[Source_carrier]],KS_DB[[product]:[KS]],6,FALSE),0)</f>
        <v>solid</v>
      </c>
      <c r="G490" s="4" t="s">
        <v>34</v>
      </c>
      <c r="H490" s="4" t="s">
        <v>359</v>
      </c>
      <c r="I490" s="4" t="s">
        <v>127</v>
      </c>
      <c r="J490" s="4" t="s">
        <v>37</v>
      </c>
      <c r="K490" s="4" t="s">
        <v>360</v>
      </c>
      <c r="L490" s="4" t="s">
        <v>39</v>
      </c>
      <c r="M490" s="4" t="s">
        <v>128</v>
      </c>
      <c r="N490" s="4" t="s">
        <v>41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18</v>
      </c>
      <c r="AG490" s="4">
        <v>14</v>
      </c>
      <c r="AH490" s="4">
        <v>18</v>
      </c>
      <c r="AI490" s="4">
        <v>36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</row>
    <row r="491" spans="1:40" ht="15" customHeight="1" x14ac:dyDescent="0.25">
      <c r="A491" s="4" t="str">
        <f>EB[[#This Row],[unit]] &amp; "#" &amp; EB[[#This Row],[indic_nrg]] &amp; "#" &amp; EB[[#This Row],[product]] &amp; "#" &amp; EB[[#This Row],[geo]]</f>
        <v>TJ#22_108606#5200#CZ</v>
      </c>
      <c r="B491" s="4" t="str">
        <f>VLOOKUP(EB[[#This Row],[product]],KS_DB[[product]:[KS]],5,FALSE)</f>
        <v>heat</v>
      </c>
      <c r="C491" s="4" t="str">
        <f>VLOOKUP(EB[[#This Row],[product]],KS_DB[[product]:[KS]],6,FALSE)</f>
        <v>heat</v>
      </c>
      <c r="D491" s="4">
        <f>VLOOKUP(EB[[#This Row],[product]],Carriers[],4,FALSE)</f>
        <v>1</v>
      </c>
      <c r="E491" s="4" t="str">
        <f>VLOOKUP(EB[[#This Row],[indic_nrg]],Indicators[],4,FALSE)</f>
        <v>2230</v>
      </c>
      <c r="F491" s="4" t="str">
        <f>IFERROR(VLOOKUP(EB[[#This Row],[Source_carrier]],KS_DB[[product]:[KS]],6,FALSE),0)</f>
        <v>solid</v>
      </c>
      <c r="G491" s="4" t="s">
        <v>34</v>
      </c>
      <c r="H491" s="4" t="s">
        <v>885</v>
      </c>
      <c r="I491" s="4" t="s">
        <v>97</v>
      </c>
      <c r="J491" s="4" t="s">
        <v>37</v>
      </c>
      <c r="K491" s="4" t="s">
        <v>886</v>
      </c>
      <c r="L491" s="4" t="s">
        <v>39</v>
      </c>
      <c r="M491" s="4" t="s">
        <v>98</v>
      </c>
      <c r="N491" s="4" t="s">
        <v>41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</row>
    <row r="492" spans="1:40" ht="15" customHeight="1" x14ac:dyDescent="0.25">
      <c r="A492" s="4" t="str">
        <f>EB[[#This Row],[unit]] &amp; "#" &amp; EB[[#This Row],[indic_nrg]] &amp; "#" &amp; EB[[#This Row],[product]] &amp; "#" &amp; EB[[#This Row],[geo]]</f>
        <v>TJ#22_108607#5200#CZ</v>
      </c>
      <c r="B492" s="4" t="str">
        <f>VLOOKUP(EB[[#This Row],[product]],KS_DB[[product]:[KS]],5,FALSE)</f>
        <v>heat</v>
      </c>
      <c r="C492" s="4" t="str">
        <f>VLOOKUP(EB[[#This Row],[product]],KS_DB[[product]:[KS]],6,FALSE)</f>
        <v>heat</v>
      </c>
      <c r="D492" s="4">
        <f>VLOOKUP(EB[[#This Row],[product]],Carriers[],4,FALSE)</f>
        <v>1</v>
      </c>
      <c r="E492" s="4" t="str">
        <f>VLOOKUP(EB[[#This Row],[indic_nrg]],Indicators[],4,FALSE)</f>
        <v>2230</v>
      </c>
      <c r="F492" s="4" t="str">
        <f>IFERROR(VLOOKUP(EB[[#This Row],[Source_carrier]],KS_DB[[product]:[KS]],6,FALSE),0)</f>
        <v>solid</v>
      </c>
      <c r="G492" s="4" t="s">
        <v>34</v>
      </c>
      <c r="H492" s="4" t="s">
        <v>887</v>
      </c>
      <c r="I492" s="4" t="s">
        <v>97</v>
      </c>
      <c r="J492" s="4" t="s">
        <v>37</v>
      </c>
      <c r="K492" s="4" t="s">
        <v>888</v>
      </c>
      <c r="L492" s="4" t="s">
        <v>39</v>
      </c>
      <c r="M492" s="4" t="s">
        <v>98</v>
      </c>
      <c r="N492" s="4" t="s">
        <v>41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30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1</v>
      </c>
    </row>
    <row r="493" spans="1:40" ht="15" customHeight="1" x14ac:dyDescent="0.25">
      <c r="A493" s="4" t="str">
        <f>EB[[#This Row],[unit]] &amp; "#" &amp; EB[[#This Row],[indic_nrg]] &amp; "#" &amp; EB[[#This Row],[product]] &amp; "#" &amp; EB[[#This Row],[geo]]</f>
        <v>TJ#22_108608#5200#CZ</v>
      </c>
      <c r="B493" s="4" t="str">
        <f>VLOOKUP(EB[[#This Row],[product]],KS_DB[[product]:[KS]],5,FALSE)</f>
        <v>heat</v>
      </c>
      <c r="C493" s="4" t="str">
        <f>VLOOKUP(EB[[#This Row],[product]],KS_DB[[product]:[KS]],6,FALSE)</f>
        <v>heat</v>
      </c>
      <c r="D493" s="4">
        <f>VLOOKUP(EB[[#This Row],[product]],Carriers[],4,FALSE)</f>
        <v>1</v>
      </c>
      <c r="E493" s="4" t="str">
        <f>VLOOKUP(EB[[#This Row],[indic_nrg]],Indicators[],4,FALSE)</f>
        <v>2230</v>
      </c>
      <c r="F493" s="4" t="str">
        <f>IFERROR(VLOOKUP(EB[[#This Row],[Source_carrier]],KS_DB[[product]:[KS]],6,FALSE),0)</f>
        <v>solid</v>
      </c>
      <c r="G493" s="4" t="s">
        <v>34</v>
      </c>
      <c r="H493" s="4" t="s">
        <v>889</v>
      </c>
      <c r="I493" s="4" t="s">
        <v>97</v>
      </c>
      <c r="J493" s="4" t="s">
        <v>37</v>
      </c>
      <c r="K493" s="4" t="s">
        <v>890</v>
      </c>
      <c r="L493" s="4" t="s">
        <v>39</v>
      </c>
      <c r="M493" s="4" t="s">
        <v>98</v>
      </c>
      <c r="N493" s="4" t="s">
        <v>41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95</v>
      </c>
      <c r="AG493" s="4">
        <v>49</v>
      </c>
      <c r="AH493" s="4">
        <v>81</v>
      </c>
      <c r="AI493" s="4">
        <v>10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</row>
    <row r="494" spans="1:40" ht="15" customHeight="1" x14ac:dyDescent="0.25">
      <c r="A494" s="4" t="str">
        <f>EB[[#This Row],[unit]] &amp; "#" &amp; EB[[#This Row],[indic_nrg]] &amp; "#" &amp; EB[[#This Row],[product]] &amp; "#" &amp; EB[[#This Row],[geo]]</f>
        <v>TJ#22_108609#5200#CZ</v>
      </c>
      <c r="B494" s="4" t="str">
        <f>VLOOKUP(EB[[#This Row],[product]],KS_DB[[product]:[KS]],5,FALSE)</f>
        <v>heat</v>
      </c>
      <c r="C494" s="4" t="str">
        <f>VLOOKUP(EB[[#This Row],[product]],KS_DB[[product]:[KS]],6,FALSE)</f>
        <v>heat</v>
      </c>
      <c r="D494" s="4">
        <f>VLOOKUP(EB[[#This Row],[product]],Carriers[],4,FALSE)</f>
        <v>1</v>
      </c>
      <c r="E494" s="4" t="str">
        <f>VLOOKUP(EB[[#This Row],[indic_nrg]],Indicators[],4,FALSE)</f>
        <v>2230</v>
      </c>
      <c r="F494" s="4" t="str">
        <f>IFERROR(VLOOKUP(EB[[#This Row],[Source_carrier]],KS_DB[[product]:[KS]],6,FALSE),0)</f>
        <v>solid</v>
      </c>
      <c r="G494" s="4" t="s">
        <v>34</v>
      </c>
      <c r="H494" s="4" t="s">
        <v>891</v>
      </c>
      <c r="I494" s="4" t="s">
        <v>97</v>
      </c>
      <c r="J494" s="4" t="s">
        <v>37</v>
      </c>
      <c r="K494" s="4" t="s">
        <v>892</v>
      </c>
      <c r="L494" s="4" t="s">
        <v>39</v>
      </c>
      <c r="M494" s="4" t="s">
        <v>98</v>
      </c>
      <c r="N494" s="4" t="s">
        <v>41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</row>
    <row r="495" spans="1:40" ht="15" customHeight="1" x14ac:dyDescent="0.25">
      <c r="A495" s="4" t="str">
        <f>EB[[#This Row],[unit]] &amp; "#" &amp; EB[[#This Row],[indic_nrg]] &amp; "#" &amp; EB[[#This Row],[product]] &amp; "#" &amp; EB[[#This Row],[geo]]</f>
        <v>TJ#22_108611#6000#CZ</v>
      </c>
      <c r="B495" s="4" t="str">
        <f>VLOOKUP(EB[[#This Row],[product]],KS_DB[[product]:[KS]],5,FALSE)</f>
        <v>electricity</v>
      </c>
      <c r="C495" s="4" t="str">
        <f>VLOOKUP(EB[[#This Row],[product]],KS_DB[[product]:[KS]],6,FALSE)</f>
        <v>electricity</v>
      </c>
      <c r="D495" s="4">
        <f>VLOOKUP(EB[[#This Row],[product]],Carriers[],4,FALSE)</f>
        <v>1</v>
      </c>
      <c r="E495" s="4" t="str">
        <f>VLOOKUP(EB[[#This Row],[indic_nrg]],Indicators[],4,FALSE)</f>
        <v>4230</v>
      </c>
      <c r="F495" s="4" t="str">
        <f>IFERROR(VLOOKUP(EB[[#This Row],[Source_carrier]],KS_DB[[product]:[KS]],6,FALSE),0)</f>
        <v>gas</v>
      </c>
      <c r="G495" s="4" t="s">
        <v>34</v>
      </c>
      <c r="H495" s="4" t="s">
        <v>361</v>
      </c>
      <c r="I495" s="4" t="s">
        <v>127</v>
      </c>
      <c r="J495" s="4" t="s">
        <v>37</v>
      </c>
      <c r="K495" s="4" t="s">
        <v>362</v>
      </c>
      <c r="L495" s="4" t="s">
        <v>39</v>
      </c>
      <c r="M495" s="4" t="s">
        <v>128</v>
      </c>
      <c r="N495" s="4" t="s">
        <v>41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</row>
    <row r="496" spans="1:40" ht="15" customHeight="1" x14ac:dyDescent="0.25">
      <c r="A496" s="4" t="str">
        <f>EB[[#This Row],[unit]] &amp; "#" &amp; EB[[#This Row],[indic_nrg]] &amp; "#" &amp; EB[[#This Row],[product]] &amp; "#" &amp; EB[[#This Row],[geo]]</f>
        <v>TJ#22_108612#6000#CZ</v>
      </c>
      <c r="B496" s="4" t="str">
        <f>VLOOKUP(EB[[#This Row],[product]],KS_DB[[product]:[KS]],5,FALSE)</f>
        <v>electricity</v>
      </c>
      <c r="C496" s="4" t="str">
        <f>VLOOKUP(EB[[#This Row],[product]],KS_DB[[product]:[KS]],6,FALSE)</f>
        <v>electricity</v>
      </c>
      <c r="D496" s="4">
        <f>VLOOKUP(EB[[#This Row],[product]],Carriers[],4,FALSE)</f>
        <v>1</v>
      </c>
      <c r="E496" s="4" t="str">
        <f>VLOOKUP(EB[[#This Row],[indic_nrg]],Indicators[],4,FALSE)</f>
        <v>4230</v>
      </c>
      <c r="F496" s="4" t="str">
        <f>IFERROR(VLOOKUP(EB[[#This Row],[Source_carrier]],KS_DB[[product]:[KS]],6,FALSE),0)</f>
        <v>gas</v>
      </c>
      <c r="G496" s="4" t="s">
        <v>34</v>
      </c>
      <c r="H496" s="4" t="s">
        <v>363</v>
      </c>
      <c r="I496" s="4" t="s">
        <v>127</v>
      </c>
      <c r="J496" s="4" t="s">
        <v>37</v>
      </c>
      <c r="K496" s="4" t="s">
        <v>364</v>
      </c>
      <c r="L496" s="4" t="s">
        <v>39</v>
      </c>
      <c r="M496" s="4" t="s">
        <v>128</v>
      </c>
      <c r="N496" s="4" t="s">
        <v>41</v>
      </c>
      <c r="O496" s="4">
        <v>18</v>
      </c>
      <c r="P496" s="4">
        <v>11</v>
      </c>
      <c r="Q496" s="4">
        <v>11</v>
      </c>
      <c r="R496" s="4">
        <v>4</v>
      </c>
      <c r="S496" s="4">
        <v>18</v>
      </c>
      <c r="T496" s="4">
        <v>18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</row>
    <row r="497" spans="1:40" ht="15" customHeight="1" x14ac:dyDescent="0.25">
      <c r="A497" s="4" t="str">
        <f>EB[[#This Row],[unit]] &amp; "#" &amp; EB[[#This Row],[indic_nrg]] &amp; "#" &amp; EB[[#This Row],[product]] &amp; "#" &amp; EB[[#This Row],[geo]]</f>
        <v>TJ#22_108613#6000#CZ</v>
      </c>
      <c r="B497" s="4" t="str">
        <f>VLOOKUP(EB[[#This Row],[product]],KS_DB[[product]:[KS]],5,FALSE)</f>
        <v>electricity</v>
      </c>
      <c r="C497" s="4" t="str">
        <f>VLOOKUP(EB[[#This Row],[product]],KS_DB[[product]:[KS]],6,FALSE)</f>
        <v>electricity</v>
      </c>
      <c r="D497" s="4">
        <f>VLOOKUP(EB[[#This Row],[product]],Carriers[],4,FALSE)</f>
        <v>1</v>
      </c>
      <c r="E497" s="4" t="str">
        <f>VLOOKUP(EB[[#This Row],[indic_nrg]],Indicators[],4,FALSE)</f>
        <v>4230</v>
      </c>
      <c r="F497" s="4" t="str">
        <f>IFERROR(VLOOKUP(EB[[#This Row],[Source_carrier]],KS_DB[[product]:[KS]],6,FALSE),0)</f>
        <v>gas</v>
      </c>
      <c r="G497" s="4" t="s">
        <v>34</v>
      </c>
      <c r="H497" s="4" t="s">
        <v>365</v>
      </c>
      <c r="I497" s="4" t="s">
        <v>127</v>
      </c>
      <c r="J497" s="4" t="s">
        <v>37</v>
      </c>
      <c r="K497" s="4" t="s">
        <v>366</v>
      </c>
      <c r="L497" s="4" t="s">
        <v>39</v>
      </c>
      <c r="M497" s="4" t="s">
        <v>128</v>
      </c>
      <c r="N497" s="4" t="s">
        <v>41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</row>
    <row r="498" spans="1:40" ht="15" customHeight="1" x14ac:dyDescent="0.25">
      <c r="A498" s="4" t="str">
        <f>EB[[#This Row],[unit]] &amp; "#" &amp; EB[[#This Row],[indic_nrg]] &amp; "#" &amp; EB[[#This Row],[product]] &amp; "#" &amp; EB[[#This Row],[geo]]</f>
        <v>TJ#22_108614#6000#CZ</v>
      </c>
      <c r="B498" s="4" t="str">
        <f>VLOOKUP(EB[[#This Row],[product]],KS_DB[[product]:[KS]],5,FALSE)</f>
        <v>electricity</v>
      </c>
      <c r="C498" s="4" t="str">
        <f>VLOOKUP(EB[[#This Row],[product]],KS_DB[[product]:[KS]],6,FALSE)</f>
        <v>electricity</v>
      </c>
      <c r="D498" s="4">
        <f>VLOOKUP(EB[[#This Row],[product]],Carriers[],4,FALSE)</f>
        <v>1</v>
      </c>
      <c r="E498" s="4" t="str">
        <f>VLOOKUP(EB[[#This Row],[indic_nrg]],Indicators[],4,FALSE)</f>
        <v>4230</v>
      </c>
      <c r="F498" s="4" t="str">
        <f>IFERROR(VLOOKUP(EB[[#This Row],[Source_carrier]],KS_DB[[product]:[KS]],6,FALSE),0)</f>
        <v>gas</v>
      </c>
      <c r="G498" s="4" t="s">
        <v>34</v>
      </c>
      <c r="H498" s="4" t="s">
        <v>367</v>
      </c>
      <c r="I498" s="4" t="s">
        <v>127</v>
      </c>
      <c r="J498" s="4" t="s">
        <v>37</v>
      </c>
      <c r="K498" s="4" t="s">
        <v>368</v>
      </c>
      <c r="L498" s="4" t="s">
        <v>39</v>
      </c>
      <c r="M498" s="4" t="s">
        <v>128</v>
      </c>
      <c r="N498" s="4" t="s">
        <v>41</v>
      </c>
      <c r="O498" s="4">
        <v>4</v>
      </c>
      <c r="P498" s="4">
        <v>4</v>
      </c>
      <c r="Q498" s="4">
        <v>4</v>
      </c>
      <c r="R498" s="4">
        <v>4</v>
      </c>
      <c r="S498" s="4">
        <v>7</v>
      </c>
      <c r="T498" s="4">
        <v>0</v>
      </c>
      <c r="U498" s="4">
        <v>3521</v>
      </c>
      <c r="V498" s="4">
        <v>5116</v>
      </c>
      <c r="W498" s="4">
        <v>5562</v>
      </c>
      <c r="X498" s="4">
        <v>5393</v>
      </c>
      <c r="Y498" s="4">
        <v>5234</v>
      </c>
      <c r="Z498" s="4">
        <v>5681</v>
      </c>
      <c r="AA498" s="4">
        <v>5767</v>
      </c>
      <c r="AB498" s="4">
        <v>5972</v>
      </c>
      <c r="AC498" s="4">
        <v>5908</v>
      </c>
      <c r="AD498" s="4">
        <v>6836</v>
      </c>
      <c r="AE498" s="4">
        <v>6196</v>
      </c>
      <c r="AF498" s="4">
        <v>6498</v>
      </c>
      <c r="AG498" s="4">
        <v>7304</v>
      </c>
      <c r="AH498" s="4">
        <v>7042</v>
      </c>
      <c r="AI498" s="4">
        <v>7524</v>
      </c>
      <c r="AJ498" s="4">
        <v>7535</v>
      </c>
      <c r="AK498" s="4">
        <v>7009</v>
      </c>
      <c r="AL498" s="4">
        <v>6746</v>
      </c>
      <c r="AM498" s="4">
        <v>7200</v>
      </c>
      <c r="AN498" s="4">
        <v>7189</v>
      </c>
    </row>
    <row r="499" spans="1:40" ht="15" customHeight="1" x14ac:dyDescent="0.25">
      <c r="A499" s="4" t="str">
        <f>EB[[#This Row],[unit]] &amp; "#" &amp; EB[[#This Row],[indic_nrg]] &amp; "#" &amp; EB[[#This Row],[product]] &amp; "#" &amp; EB[[#This Row],[geo]]</f>
        <v>TJ#22_108616#5200#CZ</v>
      </c>
      <c r="B499" s="4" t="str">
        <f>VLOOKUP(EB[[#This Row],[product]],KS_DB[[product]:[KS]],5,FALSE)</f>
        <v>heat</v>
      </c>
      <c r="C499" s="4" t="str">
        <f>VLOOKUP(EB[[#This Row],[product]],KS_DB[[product]:[KS]],6,FALSE)</f>
        <v>heat</v>
      </c>
      <c r="D499" s="4">
        <f>VLOOKUP(EB[[#This Row],[product]],Carriers[],4,FALSE)</f>
        <v>1</v>
      </c>
      <c r="E499" s="4" t="str">
        <f>VLOOKUP(EB[[#This Row],[indic_nrg]],Indicators[],4,FALSE)</f>
        <v>4230</v>
      </c>
      <c r="F499" s="4" t="str">
        <f>IFERROR(VLOOKUP(EB[[#This Row],[Source_carrier]],KS_DB[[product]:[KS]],6,FALSE),0)</f>
        <v>gas</v>
      </c>
      <c r="G499" s="4" t="s">
        <v>34</v>
      </c>
      <c r="H499" s="4" t="s">
        <v>893</v>
      </c>
      <c r="I499" s="4" t="s">
        <v>97</v>
      </c>
      <c r="J499" s="4" t="s">
        <v>37</v>
      </c>
      <c r="K499" s="4" t="s">
        <v>894</v>
      </c>
      <c r="L499" s="4" t="s">
        <v>39</v>
      </c>
      <c r="M499" s="4" t="s">
        <v>98</v>
      </c>
      <c r="N499" s="4" t="s">
        <v>41</v>
      </c>
      <c r="O499" s="4">
        <v>51</v>
      </c>
      <c r="P499" s="4">
        <v>25</v>
      </c>
      <c r="Q499" s="4">
        <v>25</v>
      </c>
      <c r="R499" s="4">
        <v>3</v>
      </c>
      <c r="S499" s="4">
        <v>41</v>
      </c>
      <c r="T499" s="4">
        <v>40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</row>
    <row r="500" spans="1:40" ht="15" customHeight="1" x14ac:dyDescent="0.25">
      <c r="A500" s="4" t="str">
        <f>EB[[#This Row],[unit]] &amp; "#" &amp; EB[[#This Row],[indic_nrg]] &amp; "#" &amp; EB[[#This Row],[product]] &amp; "#" &amp; EB[[#This Row],[geo]]</f>
        <v>TJ#22_108617#5200#CZ</v>
      </c>
      <c r="B500" s="4" t="str">
        <f>VLOOKUP(EB[[#This Row],[product]],KS_DB[[product]:[KS]],5,FALSE)</f>
        <v>heat</v>
      </c>
      <c r="C500" s="4" t="str">
        <f>VLOOKUP(EB[[#This Row],[product]],KS_DB[[product]:[KS]],6,FALSE)</f>
        <v>heat</v>
      </c>
      <c r="D500" s="4">
        <f>VLOOKUP(EB[[#This Row],[product]],Carriers[],4,FALSE)</f>
        <v>1</v>
      </c>
      <c r="E500" s="4" t="str">
        <f>VLOOKUP(EB[[#This Row],[indic_nrg]],Indicators[],4,FALSE)</f>
        <v>4230</v>
      </c>
      <c r="F500" s="4" t="str">
        <f>IFERROR(VLOOKUP(EB[[#This Row],[Source_carrier]],KS_DB[[product]:[KS]],6,FALSE),0)</f>
        <v>gas</v>
      </c>
      <c r="G500" s="4" t="s">
        <v>34</v>
      </c>
      <c r="H500" s="4" t="s">
        <v>895</v>
      </c>
      <c r="I500" s="4" t="s">
        <v>97</v>
      </c>
      <c r="J500" s="4" t="s">
        <v>37</v>
      </c>
      <c r="K500" s="4" t="s">
        <v>896</v>
      </c>
      <c r="L500" s="4" t="s">
        <v>39</v>
      </c>
      <c r="M500" s="4" t="s">
        <v>98</v>
      </c>
      <c r="N500" s="4" t="s">
        <v>41</v>
      </c>
      <c r="O500" s="4">
        <v>20</v>
      </c>
      <c r="P500" s="4">
        <v>91</v>
      </c>
      <c r="Q500" s="4">
        <v>101</v>
      </c>
      <c r="R500" s="4">
        <v>95</v>
      </c>
      <c r="S500" s="4">
        <v>248</v>
      </c>
      <c r="T500" s="4">
        <v>300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</row>
    <row r="501" spans="1:40" ht="15" customHeight="1" x14ac:dyDescent="0.25">
      <c r="A501" s="4" t="str">
        <f>EB[[#This Row],[unit]] &amp; "#" &amp; EB[[#This Row],[indic_nrg]] &amp; "#" &amp; EB[[#This Row],[product]] &amp; "#" &amp; EB[[#This Row],[geo]]</f>
        <v>TJ#22_108618#5200#CZ</v>
      </c>
      <c r="B501" s="4" t="str">
        <f>VLOOKUP(EB[[#This Row],[product]],KS_DB[[product]:[KS]],5,FALSE)</f>
        <v>heat</v>
      </c>
      <c r="C501" s="4" t="str">
        <f>VLOOKUP(EB[[#This Row],[product]],KS_DB[[product]:[KS]],6,FALSE)</f>
        <v>heat</v>
      </c>
      <c r="D501" s="4">
        <f>VLOOKUP(EB[[#This Row],[product]],Carriers[],4,FALSE)</f>
        <v>1</v>
      </c>
      <c r="E501" s="4" t="str">
        <f>VLOOKUP(EB[[#This Row],[indic_nrg]],Indicators[],4,FALSE)</f>
        <v>4230</v>
      </c>
      <c r="F501" s="4" t="str">
        <f>IFERROR(VLOOKUP(EB[[#This Row],[Source_carrier]],KS_DB[[product]:[KS]],6,FALSE),0)</f>
        <v>gas</v>
      </c>
      <c r="G501" s="4" t="s">
        <v>34</v>
      </c>
      <c r="H501" s="4" t="s">
        <v>897</v>
      </c>
      <c r="I501" s="4" t="s">
        <v>97</v>
      </c>
      <c r="J501" s="4" t="s">
        <v>37</v>
      </c>
      <c r="K501" s="4" t="s">
        <v>898</v>
      </c>
      <c r="L501" s="4" t="s">
        <v>39</v>
      </c>
      <c r="M501" s="4" t="s">
        <v>98</v>
      </c>
      <c r="N501" s="4" t="s">
        <v>41</v>
      </c>
      <c r="O501" s="4">
        <v>5</v>
      </c>
      <c r="P501" s="4">
        <v>5</v>
      </c>
      <c r="Q501" s="4">
        <v>5</v>
      </c>
      <c r="R501" s="4">
        <v>5</v>
      </c>
      <c r="S501" s="4">
        <v>7</v>
      </c>
      <c r="T501" s="4">
        <v>2</v>
      </c>
      <c r="U501" s="4">
        <v>4</v>
      </c>
      <c r="V501" s="4">
        <v>4</v>
      </c>
      <c r="W501" s="4">
        <v>4</v>
      </c>
      <c r="X501" s="4">
        <v>4</v>
      </c>
      <c r="Y501" s="4">
        <v>4</v>
      </c>
      <c r="Z501" s="4">
        <v>4</v>
      </c>
      <c r="AA501" s="4">
        <v>4</v>
      </c>
      <c r="AB501" s="4">
        <v>4</v>
      </c>
      <c r="AC501" s="4">
        <v>4</v>
      </c>
      <c r="AD501" s="4">
        <v>4</v>
      </c>
      <c r="AE501" s="4">
        <v>4</v>
      </c>
      <c r="AF501" s="4">
        <v>4</v>
      </c>
      <c r="AG501" s="4">
        <v>43</v>
      </c>
      <c r="AH501" s="4">
        <v>29</v>
      </c>
      <c r="AI501" s="4">
        <v>41</v>
      </c>
      <c r="AJ501" s="4">
        <v>38</v>
      </c>
      <c r="AK501" s="4">
        <v>31</v>
      </c>
      <c r="AL501" s="4">
        <v>43</v>
      </c>
      <c r="AM501" s="4">
        <v>2</v>
      </c>
      <c r="AN501" s="4">
        <v>2</v>
      </c>
    </row>
    <row r="502" spans="1:40" ht="15" customHeight="1" x14ac:dyDescent="0.25">
      <c r="A502" s="4" t="str">
        <f>EB[[#This Row],[unit]] &amp; "#" &amp; EB[[#This Row],[indic_nrg]] &amp; "#" &amp; EB[[#This Row],[product]] &amp; "#" &amp; EB[[#This Row],[geo]]</f>
        <v>TJ#22_108619#5200#CZ</v>
      </c>
      <c r="B502" s="4" t="str">
        <f>VLOOKUP(EB[[#This Row],[product]],KS_DB[[product]:[KS]],5,FALSE)</f>
        <v>heat</v>
      </c>
      <c r="C502" s="4" t="str">
        <f>VLOOKUP(EB[[#This Row],[product]],KS_DB[[product]:[KS]],6,FALSE)</f>
        <v>heat</v>
      </c>
      <c r="D502" s="4">
        <f>VLOOKUP(EB[[#This Row],[product]],Carriers[],4,FALSE)</f>
        <v>1</v>
      </c>
      <c r="E502" s="4" t="str">
        <f>VLOOKUP(EB[[#This Row],[indic_nrg]],Indicators[],4,FALSE)</f>
        <v>4230</v>
      </c>
      <c r="F502" s="4" t="str">
        <f>IFERROR(VLOOKUP(EB[[#This Row],[Source_carrier]],KS_DB[[product]:[KS]],6,FALSE),0)</f>
        <v>gas</v>
      </c>
      <c r="G502" s="4" t="s">
        <v>34</v>
      </c>
      <c r="H502" s="4" t="s">
        <v>899</v>
      </c>
      <c r="I502" s="4" t="s">
        <v>97</v>
      </c>
      <c r="J502" s="4" t="s">
        <v>37</v>
      </c>
      <c r="K502" s="4" t="s">
        <v>900</v>
      </c>
      <c r="L502" s="4" t="s">
        <v>39</v>
      </c>
      <c r="M502" s="4" t="s">
        <v>98</v>
      </c>
      <c r="N502" s="4" t="s">
        <v>41</v>
      </c>
      <c r="O502" s="4">
        <v>544</v>
      </c>
      <c r="P502" s="4">
        <v>498</v>
      </c>
      <c r="Q502" s="4">
        <v>498</v>
      </c>
      <c r="R502" s="4">
        <v>485</v>
      </c>
      <c r="S502" s="4">
        <v>395</v>
      </c>
      <c r="T502" s="4">
        <v>155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</row>
    <row r="503" spans="1:40" ht="15" customHeight="1" x14ac:dyDescent="0.25">
      <c r="A503" s="4" t="str">
        <f>EB[[#This Row],[unit]] &amp; "#" &amp; EB[[#This Row],[indic_nrg]] &amp; "#" &amp; EB[[#This Row],[product]] &amp; "#" &amp; EB[[#This Row],[geo]]</f>
        <v>TJ#22_108621#6000#CZ</v>
      </c>
      <c r="B503" s="4" t="str">
        <f>VLOOKUP(EB[[#This Row],[product]],KS_DB[[product]:[KS]],5,FALSE)</f>
        <v>electricity</v>
      </c>
      <c r="C503" s="4" t="str">
        <f>VLOOKUP(EB[[#This Row],[product]],KS_DB[[product]:[KS]],6,FALSE)</f>
        <v>electricity</v>
      </c>
      <c r="D503" s="4">
        <f>VLOOKUP(EB[[#This Row],[product]],Carriers[],4,FALSE)</f>
        <v>1</v>
      </c>
      <c r="E503" s="4" t="str">
        <f>VLOOKUP(EB[[#This Row],[indic_nrg]],Indicators[],4,FALSE)</f>
        <v>4210</v>
      </c>
      <c r="F503" s="4" t="str">
        <f>IFERROR(VLOOKUP(EB[[#This Row],[Source_carrier]],KS_DB[[product]:[KS]],6,FALSE),0)</f>
        <v>gas</v>
      </c>
      <c r="G503" s="4" t="s">
        <v>34</v>
      </c>
      <c r="H503" s="4" t="s">
        <v>369</v>
      </c>
      <c r="I503" s="4" t="s">
        <v>127</v>
      </c>
      <c r="J503" s="4" t="s">
        <v>37</v>
      </c>
      <c r="K503" s="4" t="s">
        <v>370</v>
      </c>
      <c r="L503" s="4" t="s">
        <v>39</v>
      </c>
      <c r="M503" s="4" t="s">
        <v>128</v>
      </c>
      <c r="N503" s="4" t="s">
        <v>41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</row>
    <row r="504" spans="1:40" ht="15" customHeight="1" x14ac:dyDescent="0.25">
      <c r="A504" s="4" t="str">
        <f>EB[[#This Row],[unit]] &amp; "#" &amp; EB[[#This Row],[indic_nrg]] &amp; "#" &amp; EB[[#This Row],[product]] &amp; "#" &amp; EB[[#This Row],[geo]]</f>
        <v>TJ#22_108622#6000#CZ</v>
      </c>
      <c r="B504" s="4" t="str">
        <f>VLOOKUP(EB[[#This Row],[product]],KS_DB[[product]:[KS]],5,FALSE)</f>
        <v>electricity</v>
      </c>
      <c r="C504" s="4" t="str">
        <f>VLOOKUP(EB[[#This Row],[product]],KS_DB[[product]:[KS]],6,FALSE)</f>
        <v>electricity</v>
      </c>
      <c r="D504" s="4">
        <f>VLOOKUP(EB[[#This Row],[product]],Carriers[],4,FALSE)</f>
        <v>1</v>
      </c>
      <c r="E504" s="4" t="str">
        <f>VLOOKUP(EB[[#This Row],[indic_nrg]],Indicators[],4,FALSE)</f>
        <v>4210</v>
      </c>
      <c r="F504" s="4" t="str">
        <f>IFERROR(VLOOKUP(EB[[#This Row],[Source_carrier]],KS_DB[[product]:[KS]],6,FALSE),0)</f>
        <v>gas</v>
      </c>
      <c r="G504" s="4" t="s">
        <v>34</v>
      </c>
      <c r="H504" s="4" t="s">
        <v>371</v>
      </c>
      <c r="I504" s="4" t="s">
        <v>127</v>
      </c>
      <c r="J504" s="4" t="s">
        <v>37</v>
      </c>
      <c r="K504" s="4" t="s">
        <v>372</v>
      </c>
      <c r="L504" s="4" t="s">
        <v>39</v>
      </c>
      <c r="M504" s="4" t="s">
        <v>128</v>
      </c>
      <c r="N504" s="4" t="s">
        <v>41</v>
      </c>
      <c r="O504" s="4">
        <v>288</v>
      </c>
      <c r="P504" s="4">
        <v>292</v>
      </c>
      <c r="Q504" s="4">
        <v>313</v>
      </c>
      <c r="R504" s="4">
        <v>288</v>
      </c>
      <c r="S504" s="4">
        <v>288</v>
      </c>
      <c r="T504" s="4">
        <v>367</v>
      </c>
      <c r="U504" s="4">
        <v>450</v>
      </c>
      <c r="V504" s="4">
        <v>371</v>
      </c>
      <c r="W504" s="4">
        <v>414</v>
      </c>
      <c r="X504" s="4">
        <v>490</v>
      </c>
      <c r="Y504" s="4">
        <v>490</v>
      </c>
      <c r="Z504" s="4">
        <v>554</v>
      </c>
      <c r="AA504" s="4">
        <v>565</v>
      </c>
      <c r="AB504" s="4">
        <v>396</v>
      </c>
      <c r="AC504" s="4">
        <v>576</v>
      </c>
      <c r="AD504" s="4">
        <v>583</v>
      </c>
      <c r="AE504" s="4">
        <v>612</v>
      </c>
      <c r="AF504" s="4">
        <v>630</v>
      </c>
      <c r="AG504" s="4">
        <v>533</v>
      </c>
      <c r="AH504" s="4">
        <v>511</v>
      </c>
      <c r="AI504" s="4">
        <v>623</v>
      </c>
      <c r="AJ504" s="4">
        <v>976</v>
      </c>
      <c r="AK504" s="4">
        <v>832</v>
      </c>
      <c r="AL504" s="4">
        <v>846</v>
      </c>
      <c r="AM504" s="4">
        <v>936</v>
      </c>
      <c r="AN504" s="4">
        <v>774</v>
      </c>
    </row>
    <row r="505" spans="1:40" ht="15" customHeight="1" x14ac:dyDescent="0.25">
      <c r="A505" s="4" t="str">
        <f>EB[[#This Row],[unit]] &amp; "#" &amp; EB[[#This Row],[indic_nrg]] &amp; "#" &amp; EB[[#This Row],[product]] &amp; "#" &amp; EB[[#This Row],[geo]]</f>
        <v>TJ#22_108623#6000#CZ</v>
      </c>
      <c r="B505" s="4" t="str">
        <f>VLOOKUP(EB[[#This Row],[product]],KS_DB[[product]:[KS]],5,FALSE)</f>
        <v>electricity</v>
      </c>
      <c r="C505" s="4" t="str">
        <f>VLOOKUP(EB[[#This Row],[product]],KS_DB[[product]:[KS]],6,FALSE)</f>
        <v>electricity</v>
      </c>
      <c r="D505" s="4">
        <f>VLOOKUP(EB[[#This Row],[product]],Carriers[],4,FALSE)</f>
        <v>1</v>
      </c>
      <c r="E505" s="4" t="str">
        <f>VLOOKUP(EB[[#This Row],[indic_nrg]],Indicators[],4,FALSE)</f>
        <v>4210</v>
      </c>
      <c r="F505" s="4" t="str">
        <f>IFERROR(VLOOKUP(EB[[#This Row],[Source_carrier]],KS_DB[[product]:[KS]],6,FALSE),0)</f>
        <v>gas</v>
      </c>
      <c r="G505" s="4" t="s">
        <v>34</v>
      </c>
      <c r="H505" s="4" t="s">
        <v>373</v>
      </c>
      <c r="I505" s="4" t="s">
        <v>127</v>
      </c>
      <c r="J505" s="4" t="s">
        <v>37</v>
      </c>
      <c r="K505" s="4" t="s">
        <v>374</v>
      </c>
      <c r="L505" s="4" t="s">
        <v>39</v>
      </c>
      <c r="M505" s="4" t="s">
        <v>128</v>
      </c>
      <c r="N505" s="4" t="s">
        <v>41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4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</row>
    <row r="506" spans="1:40" ht="15" customHeight="1" x14ac:dyDescent="0.25">
      <c r="A506" s="4" t="str">
        <f>EB[[#This Row],[unit]] &amp; "#" &amp; EB[[#This Row],[indic_nrg]] &amp; "#" &amp; EB[[#This Row],[product]] &amp; "#" &amp; EB[[#This Row],[geo]]</f>
        <v>TJ#22_108624#6000#CZ</v>
      </c>
      <c r="B506" s="4" t="str">
        <f>VLOOKUP(EB[[#This Row],[product]],KS_DB[[product]:[KS]],5,FALSE)</f>
        <v>electricity</v>
      </c>
      <c r="C506" s="4" t="str">
        <f>VLOOKUP(EB[[#This Row],[product]],KS_DB[[product]:[KS]],6,FALSE)</f>
        <v>electricity</v>
      </c>
      <c r="D506" s="4">
        <f>VLOOKUP(EB[[#This Row],[product]],Carriers[],4,FALSE)</f>
        <v>1</v>
      </c>
      <c r="E506" s="4" t="str">
        <f>VLOOKUP(EB[[#This Row],[indic_nrg]],Indicators[],4,FALSE)</f>
        <v>4210</v>
      </c>
      <c r="F506" s="4" t="str">
        <f>IFERROR(VLOOKUP(EB[[#This Row],[Source_carrier]],KS_DB[[product]:[KS]],6,FALSE),0)</f>
        <v>gas</v>
      </c>
      <c r="G506" s="4" t="s">
        <v>34</v>
      </c>
      <c r="H506" s="4" t="s">
        <v>375</v>
      </c>
      <c r="I506" s="4" t="s">
        <v>127</v>
      </c>
      <c r="J506" s="4" t="s">
        <v>37</v>
      </c>
      <c r="K506" s="4" t="s">
        <v>376</v>
      </c>
      <c r="L506" s="4" t="s">
        <v>39</v>
      </c>
      <c r="M506" s="4" t="s">
        <v>128</v>
      </c>
      <c r="N506" s="4" t="s">
        <v>41</v>
      </c>
      <c r="O506" s="4">
        <v>666</v>
      </c>
      <c r="P506" s="4">
        <v>644</v>
      </c>
      <c r="Q506" s="4">
        <v>655</v>
      </c>
      <c r="R506" s="4">
        <v>374</v>
      </c>
      <c r="S506" s="4">
        <v>666</v>
      </c>
      <c r="T506" s="4">
        <v>490</v>
      </c>
      <c r="U506" s="4">
        <v>493</v>
      </c>
      <c r="V506" s="4">
        <v>580</v>
      </c>
      <c r="W506" s="4">
        <v>598</v>
      </c>
      <c r="X506" s="4">
        <v>378</v>
      </c>
      <c r="Y506" s="4">
        <v>666</v>
      </c>
      <c r="Z506" s="4">
        <v>587</v>
      </c>
      <c r="AA506" s="4">
        <v>634</v>
      </c>
      <c r="AB506" s="4">
        <v>587</v>
      </c>
      <c r="AC506" s="4">
        <v>396</v>
      </c>
      <c r="AD506" s="4">
        <v>608</v>
      </c>
      <c r="AE506" s="4">
        <v>522</v>
      </c>
      <c r="AF506" s="4">
        <v>450</v>
      </c>
      <c r="AG506" s="4">
        <v>486</v>
      </c>
      <c r="AH506" s="4">
        <v>432</v>
      </c>
      <c r="AI506" s="4">
        <v>76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</row>
    <row r="507" spans="1:40" ht="15" customHeight="1" x14ac:dyDescent="0.25">
      <c r="A507" s="4" t="str">
        <f>EB[[#This Row],[unit]] &amp; "#" &amp; EB[[#This Row],[indic_nrg]] &amp; "#" &amp; EB[[#This Row],[product]] &amp; "#" &amp; EB[[#This Row],[geo]]</f>
        <v>TJ#22_108626#5200#CZ</v>
      </c>
      <c r="B507" s="4" t="str">
        <f>VLOOKUP(EB[[#This Row],[product]],KS_DB[[product]:[KS]],5,FALSE)</f>
        <v>heat</v>
      </c>
      <c r="C507" s="4" t="str">
        <f>VLOOKUP(EB[[#This Row],[product]],KS_DB[[product]:[KS]],6,FALSE)</f>
        <v>heat</v>
      </c>
      <c r="D507" s="4">
        <f>VLOOKUP(EB[[#This Row],[product]],Carriers[],4,FALSE)</f>
        <v>1</v>
      </c>
      <c r="E507" s="4" t="str">
        <f>VLOOKUP(EB[[#This Row],[indic_nrg]],Indicators[],4,FALSE)</f>
        <v>4210</v>
      </c>
      <c r="F507" s="4" t="str">
        <f>IFERROR(VLOOKUP(EB[[#This Row],[Source_carrier]],KS_DB[[product]:[KS]],6,FALSE),0)</f>
        <v>gas</v>
      </c>
      <c r="G507" s="4" t="s">
        <v>34</v>
      </c>
      <c r="H507" s="4" t="s">
        <v>901</v>
      </c>
      <c r="I507" s="4" t="s">
        <v>97</v>
      </c>
      <c r="J507" s="4" t="s">
        <v>37</v>
      </c>
      <c r="K507" s="4" t="s">
        <v>902</v>
      </c>
      <c r="L507" s="4" t="s">
        <v>39</v>
      </c>
      <c r="M507" s="4" t="s">
        <v>98</v>
      </c>
      <c r="N507" s="4" t="s">
        <v>41</v>
      </c>
      <c r="O507" s="4">
        <v>1381</v>
      </c>
      <c r="P507" s="4">
        <v>1325</v>
      </c>
      <c r="Q507" s="4">
        <v>1380</v>
      </c>
      <c r="R507" s="4">
        <v>1198</v>
      </c>
      <c r="S507" s="4">
        <v>1276</v>
      </c>
      <c r="T507" s="4">
        <v>1372</v>
      </c>
      <c r="U507" s="4">
        <v>1881</v>
      </c>
      <c r="V507" s="4">
        <v>1222</v>
      </c>
      <c r="W507" s="4">
        <v>1223</v>
      </c>
      <c r="X507" s="4">
        <v>1187</v>
      </c>
      <c r="Y507" s="4">
        <v>1219</v>
      </c>
      <c r="Z507" s="4">
        <v>1396</v>
      </c>
      <c r="AA507" s="4">
        <v>2146</v>
      </c>
      <c r="AB507" s="4">
        <v>2522</v>
      </c>
      <c r="AC507" s="4">
        <v>2622</v>
      </c>
      <c r="AD507" s="4">
        <v>2651</v>
      </c>
      <c r="AE507" s="4">
        <v>2451</v>
      </c>
      <c r="AF507" s="4">
        <v>2587</v>
      </c>
      <c r="AG507" s="4">
        <v>2251</v>
      </c>
      <c r="AH507" s="4">
        <v>2020</v>
      </c>
      <c r="AI507" s="4">
        <v>2431</v>
      </c>
      <c r="AJ507" s="4">
        <v>3041</v>
      </c>
      <c r="AK507" s="4">
        <v>2890</v>
      </c>
      <c r="AL507" s="4">
        <v>2962</v>
      </c>
      <c r="AM507" s="4">
        <v>2738</v>
      </c>
      <c r="AN507" s="4">
        <v>2382</v>
      </c>
    </row>
    <row r="508" spans="1:40" ht="15" customHeight="1" x14ac:dyDescent="0.25">
      <c r="A508" s="4" t="str">
        <f>EB[[#This Row],[unit]] &amp; "#" &amp; EB[[#This Row],[indic_nrg]] &amp; "#" &amp; EB[[#This Row],[product]] &amp; "#" &amp; EB[[#This Row],[geo]]</f>
        <v>TJ#22_108627#5200#CZ</v>
      </c>
      <c r="B508" s="4" t="str">
        <f>VLOOKUP(EB[[#This Row],[product]],KS_DB[[product]:[KS]],5,FALSE)</f>
        <v>heat</v>
      </c>
      <c r="C508" s="4" t="str">
        <f>VLOOKUP(EB[[#This Row],[product]],KS_DB[[product]:[KS]],6,FALSE)</f>
        <v>heat</v>
      </c>
      <c r="D508" s="4">
        <f>VLOOKUP(EB[[#This Row],[product]],Carriers[],4,FALSE)</f>
        <v>1</v>
      </c>
      <c r="E508" s="4" t="str">
        <f>VLOOKUP(EB[[#This Row],[indic_nrg]],Indicators[],4,FALSE)</f>
        <v>4210</v>
      </c>
      <c r="F508" s="4" t="str">
        <f>IFERROR(VLOOKUP(EB[[#This Row],[Source_carrier]],KS_DB[[product]:[KS]],6,FALSE),0)</f>
        <v>gas</v>
      </c>
      <c r="G508" s="4" t="s">
        <v>34</v>
      </c>
      <c r="H508" s="4" t="s">
        <v>903</v>
      </c>
      <c r="I508" s="4" t="s">
        <v>97</v>
      </c>
      <c r="J508" s="4" t="s">
        <v>37</v>
      </c>
      <c r="K508" s="4" t="s">
        <v>904</v>
      </c>
      <c r="L508" s="4" t="s">
        <v>39</v>
      </c>
      <c r="M508" s="4" t="s">
        <v>98</v>
      </c>
      <c r="N508" s="4" t="s">
        <v>41</v>
      </c>
      <c r="O508" s="4">
        <v>498</v>
      </c>
      <c r="P508" s="4">
        <v>485</v>
      </c>
      <c r="Q508" s="4">
        <v>498</v>
      </c>
      <c r="R508" s="4">
        <v>320</v>
      </c>
      <c r="S508" s="4">
        <v>1016</v>
      </c>
      <c r="T508" s="4">
        <v>1029</v>
      </c>
      <c r="U508" s="4">
        <v>1045</v>
      </c>
      <c r="V508" s="4">
        <v>1157</v>
      </c>
      <c r="W508" s="4">
        <v>1094</v>
      </c>
      <c r="X508" s="4">
        <v>803</v>
      </c>
      <c r="Y508" s="4">
        <v>822</v>
      </c>
      <c r="Z508" s="4">
        <v>893</v>
      </c>
      <c r="AA508" s="4">
        <v>863</v>
      </c>
      <c r="AB508" s="4">
        <v>832</v>
      </c>
      <c r="AC508" s="4">
        <v>0</v>
      </c>
      <c r="AD508" s="4">
        <v>0</v>
      </c>
      <c r="AE508" s="4">
        <v>6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</row>
    <row r="509" spans="1:40" ht="15" customHeight="1" x14ac:dyDescent="0.25">
      <c r="A509" s="4" t="str">
        <f>EB[[#This Row],[unit]] &amp; "#" &amp; EB[[#This Row],[indic_nrg]] &amp; "#" &amp; EB[[#This Row],[product]] &amp; "#" &amp; EB[[#This Row],[geo]]</f>
        <v>TJ#22_108628#5200#CZ</v>
      </c>
      <c r="B509" s="4" t="str">
        <f>VLOOKUP(EB[[#This Row],[product]],KS_DB[[product]:[KS]],5,FALSE)</f>
        <v>heat</v>
      </c>
      <c r="C509" s="4" t="str">
        <f>VLOOKUP(EB[[#This Row],[product]],KS_DB[[product]:[KS]],6,FALSE)</f>
        <v>heat</v>
      </c>
      <c r="D509" s="4">
        <f>VLOOKUP(EB[[#This Row],[product]],Carriers[],4,FALSE)</f>
        <v>1</v>
      </c>
      <c r="E509" s="4" t="str">
        <f>VLOOKUP(EB[[#This Row],[indic_nrg]],Indicators[],4,FALSE)</f>
        <v>4210</v>
      </c>
      <c r="F509" s="4" t="str">
        <f>IFERROR(VLOOKUP(EB[[#This Row],[Source_carrier]],KS_DB[[product]:[KS]],6,FALSE),0)</f>
        <v>gas</v>
      </c>
      <c r="G509" s="4" t="s">
        <v>34</v>
      </c>
      <c r="H509" s="4" t="s">
        <v>905</v>
      </c>
      <c r="I509" s="4" t="s">
        <v>97</v>
      </c>
      <c r="J509" s="4" t="s">
        <v>37</v>
      </c>
      <c r="K509" s="4" t="s">
        <v>906</v>
      </c>
      <c r="L509" s="4" t="s">
        <v>39</v>
      </c>
      <c r="M509" s="4" t="s">
        <v>98</v>
      </c>
      <c r="N509" s="4" t="s">
        <v>41</v>
      </c>
      <c r="O509" s="4">
        <v>735</v>
      </c>
      <c r="P509" s="4">
        <v>739</v>
      </c>
      <c r="Q509" s="4">
        <v>759</v>
      </c>
      <c r="R509" s="4">
        <v>543</v>
      </c>
      <c r="S509" s="4">
        <v>322</v>
      </c>
      <c r="T509" s="4">
        <v>370</v>
      </c>
      <c r="U509" s="4">
        <v>389</v>
      </c>
      <c r="V509" s="4">
        <v>379</v>
      </c>
      <c r="W509" s="4">
        <v>381</v>
      </c>
      <c r="X509" s="4">
        <v>182</v>
      </c>
      <c r="Y509" s="4">
        <v>50</v>
      </c>
      <c r="Z509" s="4">
        <v>57</v>
      </c>
      <c r="AA509" s="4">
        <v>75</v>
      </c>
      <c r="AB509" s="4">
        <v>45</v>
      </c>
      <c r="AC509" s="4">
        <v>75</v>
      </c>
      <c r="AD509" s="4">
        <v>98</v>
      </c>
      <c r="AE509" s="4">
        <v>96</v>
      </c>
      <c r="AF509" s="4">
        <v>90</v>
      </c>
      <c r="AG509" s="4">
        <v>93</v>
      </c>
      <c r="AH509" s="4">
        <v>80</v>
      </c>
      <c r="AI509" s="4">
        <v>50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</row>
    <row r="510" spans="1:40" ht="15" customHeight="1" x14ac:dyDescent="0.25">
      <c r="A510" s="4" t="str">
        <f>EB[[#This Row],[unit]] &amp; "#" &amp; EB[[#This Row],[indic_nrg]] &amp; "#" &amp; EB[[#This Row],[product]] &amp; "#" &amp; EB[[#This Row],[geo]]</f>
        <v>TJ#22_108629#5200#CZ</v>
      </c>
      <c r="B510" s="4" t="str">
        <f>VLOOKUP(EB[[#This Row],[product]],KS_DB[[product]:[KS]],5,FALSE)</f>
        <v>heat</v>
      </c>
      <c r="C510" s="4" t="str">
        <f>VLOOKUP(EB[[#This Row],[product]],KS_DB[[product]:[KS]],6,FALSE)</f>
        <v>heat</v>
      </c>
      <c r="D510" s="4">
        <f>VLOOKUP(EB[[#This Row],[product]],Carriers[],4,FALSE)</f>
        <v>1</v>
      </c>
      <c r="E510" s="4" t="str">
        <f>VLOOKUP(EB[[#This Row],[indic_nrg]],Indicators[],4,FALSE)</f>
        <v>4210</v>
      </c>
      <c r="F510" s="4" t="str">
        <f>IFERROR(VLOOKUP(EB[[#This Row],[Source_carrier]],KS_DB[[product]:[KS]],6,FALSE),0)</f>
        <v>gas</v>
      </c>
      <c r="G510" s="4" t="s">
        <v>34</v>
      </c>
      <c r="H510" s="4" t="s">
        <v>907</v>
      </c>
      <c r="I510" s="4" t="s">
        <v>97</v>
      </c>
      <c r="J510" s="4" t="s">
        <v>37</v>
      </c>
      <c r="K510" s="4" t="s">
        <v>908</v>
      </c>
      <c r="L510" s="4" t="s">
        <v>39</v>
      </c>
      <c r="M510" s="4" t="s">
        <v>98</v>
      </c>
      <c r="N510" s="4" t="s">
        <v>41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</row>
    <row r="511" spans="1:40" ht="15" customHeight="1" x14ac:dyDescent="0.25">
      <c r="A511" s="4" t="str">
        <f>EB[[#This Row],[unit]] &amp; "#" &amp; EB[[#This Row],[indic_nrg]] &amp; "#" &amp; EB[[#This Row],[product]] &amp; "#" &amp; EB[[#This Row],[geo]]</f>
        <v>TJ#22_108631#6000#CZ</v>
      </c>
      <c r="B511" s="4" t="str">
        <f>VLOOKUP(EB[[#This Row],[product]],KS_DB[[product]:[KS]],5,FALSE)</f>
        <v>electricity</v>
      </c>
      <c r="C511" s="4" t="str">
        <f>VLOOKUP(EB[[#This Row],[product]],KS_DB[[product]:[KS]],6,FALSE)</f>
        <v>electricity</v>
      </c>
      <c r="D511" s="4">
        <f>VLOOKUP(EB[[#This Row],[product]],Carriers[],4,FALSE)</f>
        <v>1</v>
      </c>
      <c r="E511" s="4" t="str">
        <f>VLOOKUP(EB[[#This Row],[indic_nrg]],Indicators[],4,FALSE)</f>
        <v>4220</v>
      </c>
      <c r="F511" s="4" t="str">
        <f>IFERROR(VLOOKUP(EB[[#This Row],[Source_carrier]],KS_DB[[product]:[KS]],6,FALSE),0)</f>
        <v>gas</v>
      </c>
      <c r="G511" s="4" t="s">
        <v>34</v>
      </c>
      <c r="H511" s="4" t="s">
        <v>377</v>
      </c>
      <c r="I511" s="4" t="s">
        <v>127</v>
      </c>
      <c r="J511" s="4" t="s">
        <v>37</v>
      </c>
      <c r="K511" s="4" t="s">
        <v>378</v>
      </c>
      <c r="L511" s="4" t="s">
        <v>39</v>
      </c>
      <c r="M511" s="4" t="s">
        <v>128</v>
      </c>
      <c r="N511" s="4" t="s">
        <v>41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</row>
    <row r="512" spans="1:40" ht="15" customHeight="1" x14ac:dyDescent="0.25">
      <c r="A512" s="4" t="str">
        <f>EB[[#This Row],[unit]] &amp; "#" &amp; EB[[#This Row],[indic_nrg]] &amp; "#" &amp; EB[[#This Row],[product]] &amp; "#" &amp; EB[[#This Row],[geo]]</f>
        <v>TJ#22_108632#6000#CZ</v>
      </c>
      <c r="B512" s="4" t="str">
        <f>VLOOKUP(EB[[#This Row],[product]],KS_DB[[product]:[KS]],5,FALSE)</f>
        <v>electricity</v>
      </c>
      <c r="C512" s="4" t="str">
        <f>VLOOKUP(EB[[#This Row],[product]],KS_DB[[product]:[KS]],6,FALSE)</f>
        <v>electricity</v>
      </c>
      <c r="D512" s="4">
        <f>VLOOKUP(EB[[#This Row],[product]],Carriers[],4,FALSE)</f>
        <v>1</v>
      </c>
      <c r="E512" s="4" t="str">
        <f>VLOOKUP(EB[[#This Row],[indic_nrg]],Indicators[],4,FALSE)</f>
        <v>4220</v>
      </c>
      <c r="F512" s="4" t="str">
        <f>IFERROR(VLOOKUP(EB[[#This Row],[Source_carrier]],KS_DB[[product]:[KS]],6,FALSE),0)</f>
        <v>gas</v>
      </c>
      <c r="G512" s="4" t="s">
        <v>34</v>
      </c>
      <c r="H512" s="4" t="s">
        <v>379</v>
      </c>
      <c r="I512" s="4" t="s">
        <v>127</v>
      </c>
      <c r="J512" s="4" t="s">
        <v>37</v>
      </c>
      <c r="K512" s="4" t="s">
        <v>380</v>
      </c>
      <c r="L512" s="4" t="s">
        <v>39</v>
      </c>
      <c r="M512" s="4" t="s">
        <v>128</v>
      </c>
      <c r="N512" s="4" t="s">
        <v>41</v>
      </c>
      <c r="O512" s="4">
        <v>616</v>
      </c>
      <c r="P512" s="4">
        <v>648</v>
      </c>
      <c r="Q512" s="4">
        <v>666</v>
      </c>
      <c r="R512" s="4">
        <v>616</v>
      </c>
      <c r="S512" s="4">
        <v>508</v>
      </c>
      <c r="T512" s="4">
        <v>486</v>
      </c>
      <c r="U512" s="4">
        <v>493</v>
      </c>
      <c r="V512" s="4">
        <v>634</v>
      </c>
      <c r="W512" s="4">
        <v>792</v>
      </c>
      <c r="X512" s="4">
        <v>745</v>
      </c>
      <c r="Y512" s="4">
        <v>860</v>
      </c>
      <c r="Z512" s="4">
        <v>889</v>
      </c>
      <c r="AA512" s="4">
        <v>839</v>
      </c>
      <c r="AB512" s="4">
        <v>720</v>
      </c>
      <c r="AC512" s="4">
        <v>1156</v>
      </c>
      <c r="AD512" s="4">
        <v>1008</v>
      </c>
      <c r="AE512" s="4">
        <v>972</v>
      </c>
      <c r="AF512" s="4">
        <v>1026</v>
      </c>
      <c r="AG512" s="4">
        <v>1001</v>
      </c>
      <c r="AH512" s="4">
        <v>720</v>
      </c>
      <c r="AI512" s="4">
        <v>1490</v>
      </c>
      <c r="AJ512" s="4">
        <v>1480</v>
      </c>
      <c r="AK512" s="4">
        <v>1260</v>
      </c>
      <c r="AL512" s="4">
        <v>1512</v>
      </c>
      <c r="AM512" s="4">
        <v>1598</v>
      </c>
      <c r="AN512" s="4">
        <v>1451</v>
      </c>
    </row>
    <row r="513" spans="1:40" ht="15" customHeight="1" x14ac:dyDescent="0.25">
      <c r="A513" s="4" t="str">
        <f>EB[[#This Row],[unit]] &amp; "#" &amp; EB[[#This Row],[indic_nrg]] &amp; "#" &amp; EB[[#This Row],[product]] &amp; "#" &amp; EB[[#This Row],[geo]]</f>
        <v>TJ#22_108633#6000#CZ</v>
      </c>
      <c r="B513" s="4" t="str">
        <f>VLOOKUP(EB[[#This Row],[product]],KS_DB[[product]:[KS]],5,FALSE)</f>
        <v>electricity</v>
      </c>
      <c r="C513" s="4" t="str">
        <f>VLOOKUP(EB[[#This Row],[product]],KS_DB[[product]:[KS]],6,FALSE)</f>
        <v>electricity</v>
      </c>
      <c r="D513" s="4">
        <f>VLOOKUP(EB[[#This Row],[product]],Carriers[],4,FALSE)</f>
        <v>1</v>
      </c>
      <c r="E513" s="4" t="str">
        <f>VLOOKUP(EB[[#This Row],[indic_nrg]],Indicators[],4,FALSE)</f>
        <v>4220</v>
      </c>
      <c r="F513" s="4" t="str">
        <f>IFERROR(VLOOKUP(EB[[#This Row],[Source_carrier]],KS_DB[[product]:[KS]],6,FALSE),0)</f>
        <v>gas</v>
      </c>
      <c r="G513" s="4" t="s">
        <v>34</v>
      </c>
      <c r="H513" s="4" t="s">
        <v>381</v>
      </c>
      <c r="I513" s="4" t="s">
        <v>127</v>
      </c>
      <c r="J513" s="4" t="s">
        <v>37</v>
      </c>
      <c r="K513" s="4" t="s">
        <v>382</v>
      </c>
      <c r="L513" s="4" t="s">
        <v>39</v>
      </c>
      <c r="M513" s="4" t="s">
        <v>128</v>
      </c>
      <c r="N513" s="4" t="s">
        <v>41</v>
      </c>
      <c r="O513" s="4">
        <v>54</v>
      </c>
      <c r="P513" s="4">
        <v>32</v>
      </c>
      <c r="Q513" s="4">
        <v>36</v>
      </c>
      <c r="R513" s="4">
        <v>32</v>
      </c>
      <c r="S513" s="4">
        <v>0</v>
      </c>
      <c r="T513" s="4">
        <v>25</v>
      </c>
      <c r="U513" s="4">
        <v>25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</row>
    <row r="514" spans="1:40" ht="15" customHeight="1" x14ac:dyDescent="0.25">
      <c r="A514" s="4" t="str">
        <f>EB[[#This Row],[unit]] &amp; "#" &amp; EB[[#This Row],[indic_nrg]] &amp; "#" &amp; EB[[#This Row],[product]] &amp; "#" &amp; EB[[#This Row],[geo]]</f>
        <v>TJ#22_108634#6000#CZ</v>
      </c>
      <c r="B514" s="4" t="str">
        <f>VLOOKUP(EB[[#This Row],[product]],KS_DB[[product]:[KS]],5,FALSE)</f>
        <v>electricity</v>
      </c>
      <c r="C514" s="4" t="str">
        <f>VLOOKUP(EB[[#This Row],[product]],KS_DB[[product]:[KS]],6,FALSE)</f>
        <v>electricity</v>
      </c>
      <c r="D514" s="4">
        <f>VLOOKUP(EB[[#This Row],[product]],Carriers[],4,FALSE)</f>
        <v>1</v>
      </c>
      <c r="E514" s="4" t="str">
        <f>VLOOKUP(EB[[#This Row],[indic_nrg]],Indicators[],4,FALSE)</f>
        <v>4220</v>
      </c>
      <c r="F514" s="4" t="str">
        <f>IFERROR(VLOOKUP(EB[[#This Row],[Source_carrier]],KS_DB[[product]:[KS]],6,FALSE),0)</f>
        <v>gas</v>
      </c>
      <c r="G514" s="4" t="s">
        <v>34</v>
      </c>
      <c r="H514" s="4" t="s">
        <v>383</v>
      </c>
      <c r="I514" s="4" t="s">
        <v>127</v>
      </c>
      <c r="J514" s="4" t="s">
        <v>37</v>
      </c>
      <c r="K514" s="4" t="s">
        <v>384</v>
      </c>
      <c r="L514" s="4" t="s">
        <v>39</v>
      </c>
      <c r="M514" s="4" t="s">
        <v>128</v>
      </c>
      <c r="N514" s="4" t="s">
        <v>41</v>
      </c>
      <c r="O514" s="4">
        <v>443</v>
      </c>
      <c r="P514" s="4">
        <v>407</v>
      </c>
      <c r="Q514" s="4">
        <v>432</v>
      </c>
      <c r="R514" s="4">
        <v>346</v>
      </c>
      <c r="S514" s="4">
        <v>378</v>
      </c>
      <c r="T514" s="4">
        <v>497</v>
      </c>
      <c r="U514" s="4">
        <v>475</v>
      </c>
      <c r="V514" s="4">
        <v>583</v>
      </c>
      <c r="W514" s="4">
        <v>684</v>
      </c>
      <c r="X514" s="4">
        <v>691</v>
      </c>
      <c r="Y514" s="4">
        <v>727</v>
      </c>
      <c r="Z514" s="4">
        <v>724</v>
      </c>
      <c r="AA514" s="4">
        <v>677</v>
      </c>
      <c r="AB514" s="4">
        <v>702</v>
      </c>
      <c r="AC514" s="4">
        <v>1026</v>
      </c>
      <c r="AD514" s="4">
        <v>846</v>
      </c>
      <c r="AE514" s="4">
        <v>1001</v>
      </c>
      <c r="AF514" s="4">
        <v>1721</v>
      </c>
      <c r="AG514" s="4">
        <v>1638</v>
      </c>
      <c r="AH514" s="4">
        <v>900</v>
      </c>
      <c r="AI514" s="4">
        <v>245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</row>
    <row r="515" spans="1:40" ht="15" customHeight="1" x14ac:dyDescent="0.25">
      <c r="A515" s="4" t="str">
        <f>EB[[#This Row],[unit]] &amp; "#" &amp; EB[[#This Row],[indic_nrg]] &amp; "#" &amp; EB[[#This Row],[product]] &amp; "#" &amp; EB[[#This Row],[geo]]</f>
        <v>TJ#22_108636#5200#CZ</v>
      </c>
      <c r="B515" s="4" t="str">
        <f>VLOOKUP(EB[[#This Row],[product]],KS_DB[[product]:[KS]],5,FALSE)</f>
        <v>heat</v>
      </c>
      <c r="C515" s="4" t="str">
        <f>VLOOKUP(EB[[#This Row],[product]],KS_DB[[product]:[KS]],6,FALSE)</f>
        <v>heat</v>
      </c>
      <c r="D515" s="4">
        <f>VLOOKUP(EB[[#This Row],[product]],Carriers[],4,FALSE)</f>
        <v>1</v>
      </c>
      <c r="E515" s="4" t="str">
        <f>VLOOKUP(EB[[#This Row],[indic_nrg]],Indicators[],4,FALSE)</f>
        <v>4220</v>
      </c>
      <c r="F515" s="4" t="str">
        <f>IFERROR(VLOOKUP(EB[[#This Row],[Source_carrier]],KS_DB[[product]:[KS]],6,FALSE),0)</f>
        <v>gas</v>
      </c>
      <c r="G515" s="4" t="s">
        <v>34</v>
      </c>
      <c r="H515" s="4" t="s">
        <v>909</v>
      </c>
      <c r="I515" s="4" t="s">
        <v>97</v>
      </c>
      <c r="J515" s="4" t="s">
        <v>37</v>
      </c>
      <c r="K515" s="4" t="s">
        <v>910</v>
      </c>
      <c r="L515" s="4" t="s">
        <v>39</v>
      </c>
      <c r="M515" s="4" t="s">
        <v>98</v>
      </c>
      <c r="N515" s="4" t="s">
        <v>41</v>
      </c>
      <c r="O515" s="4">
        <v>2746</v>
      </c>
      <c r="P515" s="4">
        <v>2712</v>
      </c>
      <c r="Q515" s="4">
        <v>2743</v>
      </c>
      <c r="R515" s="4">
        <v>2642</v>
      </c>
      <c r="S515" s="4">
        <v>2266</v>
      </c>
      <c r="T515" s="4">
        <v>1998</v>
      </c>
      <c r="U515" s="4">
        <v>2050</v>
      </c>
      <c r="V515" s="4">
        <v>2090</v>
      </c>
      <c r="W515" s="4">
        <v>2353</v>
      </c>
      <c r="X515" s="4">
        <v>1801</v>
      </c>
      <c r="Y515" s="4">
        <v>2132</v>
      </c>
      <c r="Z515" s="4">
        <v>2245</v>
      </c>
      <c r="AA515" s="4">
        <v>1545</v>
      </c>
      <c r="AB515" s="4">
        <v>1520</v>
      </c>
      <c r="AC515" s="4">
        <v>1756</v>
      </c>
      <c r="AD515" s="4">
        <v>1555</v>
      </c>
      <c r="AE515" s="4">
        <v>1560</v>
      </c>
      <c r="AF515" s="4">
        <v>1575</v>
      </c>
      <c r="AG515" s="4">
        <v>1564</v>
      </c>
      <c r="AH515" s="4">
        <v>1168</v>
      </c>
      <c r="AI515" s="4">
        <v>3220</v>
      </c>
      <c r="AJ515" s="4">
        <v>3045</v>
      </c>
      <c r="AK515" s="4">
        <v>2835</v>
      </c>
      <c r="AL515" s="4">
        <v>3432</v>
      </c>
      <c r="AM515" s="4">
        <v>3167</v>
      </c>
      <c r="AN515" s="4">
        <v>2986</v>
      </c>
    </row>
    <row r="516" spans="1:40" ht="15" customHeight="1" x14ac:dyDescent="0.25">
      <c r="A516" s="4" t="str">
        <f>EB[[#This Row],[unit]] &amp; "#" &amp; EB[[#This Row],[indic_nrg]] &amp; "#" &amp; EB[[#This Row],[product]] &amp; "#" &amp; EB[[#This Row],[geo]]</f>
        <v>TJ#22_108637#5200#CZ</v>
      </c>
      <c r="B516" s="4" t="str">
        <f>VLOOKUP(EB[[#This Row],[product]],KS_DB[[product]:[KS]],5,FALSE)</f>
        <v>heat</v>
      </c>
      <c r="C516" s="4" t="str">
        <f>VLOOKUP(EB[[#This Row],[product]],KS_DB[[product]:[KS]],6,FALSE)</f>
        <v>heat</v>
      </c>
      <c r="D516" s="4">
        <f>VLOOKUP(EB[[#This Row],[product]],Carriers[],4,FALSE)</f>
        <v>1</v>
      </c>
      <c r="E516" s="4" t="str">
        <f>VLOOKUP(EB[[#This Row],[indic_nrg]],Indicators[],4,FALSE)</f>
        <v>4220</v>
      </c>
      <c r="F516" s="4" t="str">
        <f>IFERROR(VLOOKUP(EB[[#This Row],[Source_carrier]],KS_DB[[product]:[KS]],6,FALSE),0)</f>
        <v>gas</v>
      </c>
      <c r="G516" s="4" t="s">
        <v>34</v>
      </c>
      <c r="H516" s="4" t="s">
        <v>911</v>
      </c>
      <c r="I516" s="4" t="s">
        <v>97</v>
      </c>
      <c r="J516" s="4" t="s">
        <v>37</v>
      </c>
      <c r="K516" s="4" t="s">
        <v>912</v>
      </c>
      <c r="L516" s="4" t="s">
        <v>39</v>
      </c>
      <c r="M516" s="4" t="s">
        <v>98</v>
      </c>
      <c r="N516" s="4" t="s">
        <v>41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</row>
    <row r="517" spans="1:40" ht="15" customHeight="1" x14ac:dyDescent="0.25">
      <c r="A517" s="4" t="str">
        <f>EB[[#This Row],[unit]] &amp; "#" &amp; EB[[#This Row],[indic_nrg]] &amp; "#" &amp; EB[[#This Row],[product]] &amp; "#" &amp; EB[[#This Row],[geo]]</f>
        <v>TJ#22_108638#5200#CZ</v>
      </c>
      <c r="B517" s="4" t="str">
        <f>VLOOKUP(EB[[#This Row],[product]],KS_DB[[product]:[KS]],5,FALSE)</f>
        <v>heat</v>
      </c>
      <c r="C517" s="4" t="str">
        <f>VLOOKUP(EB[[#This Row],[product]],KS_DB[[product]:[KS]],6,FALSE)</f>
        <v>heat</v>
      </c>
      <c r="D517" s="4">
        <f>VLOOKUP(EB[[#This Row],[product]],Carriers[],4,FALSE)</f>
        <v>1</v>
      </c>
      <c r="E517" s="4" t="str">
        <f>VLOOKUP(EB[[#This Row],[indic_nrg]],Indicators[],4,FALSE)</f>
        <v>4220</v>
      </c>
      <c r="F517" s="4" t="str">
        <f>IFERROR(VLOOKUP(EB[[#This Row],[Source_carrier]],KS_DB[[product]:[KS]],6,FALSE),0)</f>
        <v>gas</v>
      </c>
      <c r="G517" s="4" t="s">
        <v>34</v>
      </c>
      <c r="H517" s="4" t="s">
        <v>913</v>
      </c>
      <c r="I517" s="4" t="s">
        <v>97</v>
      </c>
      <c r="J517" s="4" t="s">
        <v>37</v>
      </c>
      <c r="K517" s="4" t="s">
        <v>914</v>
      </c>
      <c r="L517" s="4" t="s">
        <v>39</v>
      </c>
      <c r="M517" s="4" t="s">
        <v>98</v>
      </c>
      <c r="N517" s="4" t="s">
        <v>41</v>
      </c>
      <c r="O517" s="4">
        <v>473</v>
      </c>
      <c r="P517" s="4">
        <v>479</v>
      </c>
      <c r="Q517" s="4">
        <v>520</v>
      </c>
      <c r="R517" s="4">
        <v>690</v>
      </c>
      <c r="S517" s="4">
        <v>300</v>
      </c>
      <c r="T517" s="4">
        <v>380</v>
      </c>
      <c r="U517" s="4">
        <v>380</v>
      </c>
      <c r="V517" s="4">
        <v>384</v>
      </c>
      <c r="W517" s="4">
        <v>414</v>
      </c>
      <c r="X517" s="4">
        <v>331</v>
      </c>
      <c r="Y517" s="4">
        <v>172</v>
      </c>
      <c r="Z517" s="4">
        <v>173</v>
      </c>
      <c r="AA517" s="4">
        <v>146</v>
      </c>
      <c r="AB517" s="4">
        <v>175</v>
      </c>
      <c r="AC517" s="4">
        <v>250</v>
      </c>
      <c r="AD517" s="4">
        <v>203</v>
      </c>
      <c r="AE517" s="4">
        <v>255</v>
      </c>
      <c r="AF517" s="4">
        <v>275</v>
      </c>
      <c r="AG517" s="4">
        <v>222</v>
      </c>
      <c r="AH517" s="4">
        <v>155</v>
      </c>
      <c r="AI517" s="4">
        <v>163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</row>
    <row r="518" spans="1:40" ht="15" customHeight="1" x14ac:dyDescent="0.25">
      <c r="A518" s="4" t="str">
        <f>EB[[#This Row],[unit]] &amp; "#" &amp; EB[[#This Row],[indic_nrg]] &amp; "#" &amp; EB[[#This Row],[product]] &amp; "#" &amp; EB[[#This Row],[geo]]</f>
        <v>TJ#22_108639#5200#CZ</v>
      </c>
      <c r="B518" s="4" t="str">
        <f>VLOOKUP(EB[[#This Row],[product]],KS_DB[[product]:[KS]],5,FALSE)</f>
        <v>heat</v>
      </c>
      <c r="C518" s="4" t="str">
        <f>VLOOKUP(EB[[#This Row],[product]],KS_DB[[product]:[KS]],6,FALSE)</f>
        <v>heat</v>
      </c>
      <c r="D518" s="4">
        <f>VLOOKUP(EB[[#This Row],[product]],Carriers[],4,FALSE)</f>
        <v>1</v>
      </c>
      <c r="E518" s="4" t="str">
        <f>VLOOKUP(EB[[#This Row],[indic_nrg]],Indicators[],4,FALSE)</f>
        <v>4220</v>
      </c>
      <c r="F518" s="4" t="str">
        <f>IFERROR(VLOOKUP(EB[[#This Row],[Source_carrier]],KS_DB[[product]:[KS]],6,FALSE),0)</f>
        <v>gas</v>
      </c>
      <c r="G518" s="4" t="s">
        <v>34</v>
      </c>
      <c r="H518" s="4" t="s">
        <v>915</v>
      </c>
      <c r="I518" s="4" t="s">
        <v>97</v>
      </c>
      <c r="J518" s="4" t="s">
        <v>37</v>
      </c>
      <c r="K518" s="4" t="s">
        <v>916</v>
      </c>
      <c r="L518" s="4" t="s">
        <v>39</v>
      </c>
      <c r="M518" s="4" t="s">
        <v>98</v>
      </c>
      <c r="N518" s="4" t="s">
        <v>41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</row>
    <row r="519" spans="1:40" ht="15" customHeight="1" x14ac:dyDescent="0.25">
      <c r="A519" s="4" t="str">
        <f>EB[[#This Row],[unit]] &amp; "#" &amp; EB[[#This Row],[indic_nrg]] &amp; "#" &amp; EB[[#This Row],[product]] &amp; "#" &amp; EB[[#This Row],[geo]]</f>
        <v>TJ#22_108641#6000#CZ</v>
      </c>
      <c r="B519" s="4" t="str">
        <f>VLOOKUP(EB[[#This Row],[product]],KS_DB[[product]:[KS]],5,FALSE)</f>
        <v>electricity</v>
      </c>
      <c r="C519" s="4" t="str">
        <f>VLOOKUP(EB[[#This Row],[product]],KS_DB[[product]:[KS]],6,FALSE)</f>
        <v>electricity</v>
      </c>
      <c r="D519" s="4">
        <f>VLOOKUP(EB[[#This Row],[product]],Carriers[],4,FALSE)</f>
        <v>1</v>
      </c>
      <c r="E519" s="4" t="str">
        <f>VLOOKUP(EB[[#This Row],[indic_nrg]],Indicators[],4,FALSE)</f>
        <v>4240</v>
      </c>
      <c r="F519" s="4" t="str">
        <f>IFERROR(VLOOKUP(EB[[#This Row],[Source_carrier]],KS_DB[[product]:[KS]],6,FALSE),0)</f>
        <v>gas</v>
      </c>
      <c r="G519" s="4" t="s">
        <v>34</v>
      </c>
      <c r="H519" s="4" t="s">
        <v>385</v>
      </c>
      <c r="I519" s="4" t="s">
        <v>127</v>
      </c>
      <c r="J519" s="4" t="s">
        <v>37</v>
      </c>
      <c r="K519" s="4" t="s">
        <v>386</v>
      </c>
      <c r="L519" s="4" t="s">
        <v>39</v>
      </c>
      <c r="M519" s="4" t="s">
        <v>128</v>
      </c>
      <c r="N519" s="4" t="s">
        <v>41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</row>
    <row r="520" spans="1:40" ht="15" customHeight="1" x14ac:dyDescent="0.25">
      <c r="A520" s="4" t="str">
        <f>EB[[#This Row],[unit]] &amp; "#" &amp; EB[[#This Row],[indic_nrg]] &amp; "#" &amp; EB[[#This Row],[product]] &amp; "#" &amp; EB[[#This Row],[geo]]</f>
        <v>TJ#22_108642#6000#CZ</v>
      </c>
      <c r="B520" s="4" t="str">
        <f>VLOOKUP(EB[[#This Row],[product]],KS_DB[[product]:[KS]],5,FALSE)</f>
        <v>electricity</v>
      </c>
      <c r="C520" s="4" t="str">
        <f>VLOOKUP(EB[[#This Row],[product]],KS_DB[[product]:[KS]],6,FALSE)</f>
        <v>electricity</v>
      </c>
      <c r="D520" s="4">
        <f>VLOOKUP(EB[[#This Row],[product]],Carriers[],4,FALSE)</f>
        <v>1</v>
      </c>
      <c r="E520" s="4" t="str">
        <f>VLOOKUP(EB[[#This Row],[indic_nrg]],Indicators[],4,FALSE)</f>
        <v>4240</v>
      </c>
      <c r="F520" s="4" t="str">
        <f>IFERROR(VLOOKUP(EB[[#This Row],[Source_carrier]],KS_DB[[product]:[KS]],6,FALSE),0)</f>
        <v>gas</v>
      </c>
      <c r="G520" s="4" t="s">
        <v>34</v>
      </c>
      <c r="H520" s="4" t="s">
        <v>387</v>
      </c>
      <c r="I520" s="4" t="s">
        <v>127</v>
      </c>
      <c r="J520" s="4" t="s">
        <v>37</v>
      </c>
      <c r="K520" s="4" t="s">
        <v>388</v>
      </c>
      <c r="L520" s="4" t="s">
        <v>39</v>
      </c>
      <c r="M520" s="4" t="s">
        <v>128</v>
      </c>
      <c r="N520" s="4" t="s">
        <v>41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79</v>
      </c>
      <c r="AF520" s="4">
        <v>90</v>
      </c>
      <c r="AG520" s="4">
        <v>104</v>
      </c>
      <c r="AH520" s="4">
        <v>54</v>
      </c>
      <c r="AI520" s="4">
        <v>94</v>
      </c>
      <c r="AJ520" s="4">
        <v>101</v>
      </c>
      <c r="AK520" s="4">
        <v>83</v>
      </c>
      <c r="AL520" s="4">
        <v>97</v>
      </c>
      <c r="AM520" s="4">
        <v>108</v>
      </c>
      <c r="AN520" s="4">
        <v>90</v>
      </c>
    </row>
    <row r="521" spans="1:40" ht="15" customHeight="1" x14ac:dyDescent="0.25">
      <c r="A521" s="4" t="str">
        <f>EB[[#This Row],[unit]] &amp; "#" &amp; EB[[#This Row],[indic_nrg]] &amp; "#" &amp; EB[[#This Row],[product]] &amp; "#" &amp; EB[[#This Row],[geo]]</f>
        <v>TJ#22_108643#6000#CZ</v>
      </c>
      <c r="B521" s="4" t="str">
        <f>VLOOKUP(EB[[#This Row],[product]],KS_DB[[product]:[KS]],5,FALSE)</f>
        <v>electricity</v>
      </c>
      <c r="C521" s="4" t="str">
        <f>VLOOKUP(EB[[#This Row],[product]],KS_DB[[product]:[KS]],6,FALSE)</f>
        <v>electricity</v>
      </c>
      <c r="D521" s="4">
        <f>VLOOKUP(EB[[#This Row],[product]],Carriers[],4,FALSE)</f>
        <v>1</v>
      </c>
      <c r="E521" s="4" t="str">
        <f>VLOOKUP(EB[[#This Row],[indic_nrg]],Indicators[],4,FALSE)</f>
        <v>4240</v>
      </c>
      <c r="F521" s="4" t="str">
        <f>IFERROR(VLOOKUP(EB[[#This Row],[Source_carrier]],KS_DB[[product]:[KS]],6,FALSE),0)</f>
        <v>gas</v>
      </c>
      <c r="G521" s="4" t="s">
        <v>34</v>
      </c>
      <c r="H521" s="4" t="s">
        <v>389</v>
      </c>
      <c r="I521" s="4" t="s">
        <v>127</v>
      </c>
      <c r="J521" s="4" t="s">
        <v>37</v>
      </c>
      <c r="K521" s="4" t="s">
        <v>390</v>
      </c>
      <c r="L521" s="4" t="s">
        <v>39</v>
      </c>
      <c r="M521" s="4" t="s">
        <v>128</v>
      </c>
      <c r="N521" s="4" t="s">
        <v>41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</row>
    <row r="522" spans="1:40" ht="15" customHeight="1" x14ac:dyDescent="0.25">
      <c r="A522" s="4" t="str">
        <f>EB[[#This Row],[unit]] &amp; "#" &amp; EB[[#This Row],[indic_nrg]] &amp; "#" &amp; EB[[#This Row],[product]] &amp; "#" &amp; EB[[#This Row],[geo]]</f>
        <v>TJ#22_108644#6000#CZ</v>
      </c>
      <c r="B522" s="4" t="str">
        <f>VLOOKUP(EB[[#This Row],[product]],KS_DB[[product]:[KS]],5,FALSE)</f>
        <v>electricity</v>
      </c>
      <c r="C522" s="4" t="str">
        <f>VLOOKUP(EB[[#This Row],[product]],KS_DB[[product]:[KS]],6,FALSE)</f>
        <v>electricity</v>
      </c>
      <c r="D522" s="4">
        <f>VLOOKUP(EB[[#This Row],[product]],Carriers[],4,FALSE)</f>
        <v>1</v>
      </c>
      <c r="E522" s="4" t="str">
        <f>VLOOKUP(EB[[#This Row],[indic_nrg]],Indicators[],4,FALSE)</f>
        <v>4240</v>
      </c>
      <c r="F522" s="4" t="str">
        <f>IFERROR(VLOOKUP(EB[[#This Row],[Source_carrier]],KS_DB[[product]:[KS]],6,FALSE),0)</f>
        <v>gas</v>
      </c>
      <c r="G522" s="4" t="s">
        <v>34</v>
      </c>
      <c r="H522" s="4" t="s">
        <v>391</v>
      </c>
      <c r="I522" s="4" t="s">
        <v>127</v>
      </c>
      <c r="J522" s="4" t="s">
        <v>37</v>
      </c>
      <c r="K522" s="4" t="s">
        <v>392</v>
      </c>
      <c r="L522" s="4" t="s">
        <v>39</v>
      </c>
      <c r="M522" s="4" t="s">
        <v>128</v>
      </c>
      <c r="N522" s="4" t="s">
        <v>41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169</v>
      </c>
      <c r="AJ522" s="4">
        <v>126</v>
      </c>
      <c r="AK522" s="4">
        <v>137</v>
      </c>
      <c r="AL522" s="4">
        <v>151</v>
      </c>
      <c r="AM522" s="4">
        <v>252</v>
      </c>
      <c r="AN522" s="4">
        <v>202</v>
      </c>
    </row>
    <row r="523" spans="1:40" ht="15" customHeight="1" x14ac:dyDescent="0.25">
      <c r="A523" s="4" t="str">
        <f>EB[[#This Row],[unit]] &amp; "#" &amp; EB[[#This Row],[indic_nrg]] &amp; "#" &amp; EB[[#This Row],[product]] &amp; "#" &amp; EB[[#This Row],[geo]]</f>
        <v>TJ#22_108646#5200#CZ</v>
      </c>
      <c r="B523" s="4" t="str">
        <f>VLOOKUP(EB[[#This Row],[product]],KS_DB[[product]:[KS]],5,FALSE)</f>
        <v>heat</v>
      </c>
      <c r="C523" s="4" t="str">
        <f>VLOOKUP(EB[[#This Row],[product]],KS_DB[[product]:[KS]],6,FALSE)</f>
        <v>heat</v>
      </c>
      <c r="D523" s="4">
        <f>VLOOKUP(EB[[#This Row],[product]],Carriers[],4,FALSE)</f>
        <v>1</v>
      </c>
      <c r="E523" s="4" t="str">
        <f>VLOOKUP(EB[[#This Row],[indic_nrg]],Indicators[],4,FALSE)</f>
        <v>4240</v>
      </c>
      <c r="F523" s="4" t="str">
        <f>IFERROR(VLOOKUP(EB[[#This Row],[Source_carrier]],KS_DB[[product]:[KS]],6,FALSE),0)</f>
        <v>gas</v>
      </c>
      <c r="G523" s="4" t="s">
        <v>34</v>
      </c>
      <c r="H523" s="4" t="s">
        <v>917</v>
      </c>
      <c r="I523" s="4" t="s">
        <v>97</v>
      </c>
      <c r="J523" s="4" t="s">
        <v>37</v>
      </c>
      <c r="K523" s="4" t="s">
        <v>918</v>
      </c>
      <c r="L523" s="4" t="s">
        <v>39</v>
      </c>
      <c r="M523" s="4" t="s">
        <v>98</v>
      </c>
      <c r="N523" s="4" t="s">
        <v>41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215</v>
      </c>
      <c r="AF523" s="4">
        <v>220</v>
      </c>
      <c r="AG523" s="4">
        <v>248</v>
      </c>
      <c r="AH523" s="4">
        <v>123</v>
      </c>
      <c r="AI523" s="4">
        <v>261</v>
      </c>
      <c r="AJ523" s="4">
        <v>269</v>
      </c>
      <c r="AK523" s="4">
        <v>284</v>
      </c>
      <c r="AL523" s="4">
        <v>269</v>
      </c>
      <c r="AM523" s="4">
        <v>259</v>
      </c>
      <c r="AN523" s="4">
        <v>216</v>
      </c>
    </row>
    <row r="524" spans="1:40" ht="15" customHeight="1" x14ac:dyDescent="0.25">
      <c r="A524" s="4" t="str">
        <f>EB[[#This Row],[unit]] &amp; "#" &amp; EB[[#This Row],[indic_nrg]] &amp; "#" &amp; EB[[#This Row],[product]] &amp; "#" &amp; EB[[#This Row],[geo]]</f>
        <v>TJ#22_108647#5200#CZ</v>
      </c>
      <c r="B524" s="4" t="str">
        <f>VLOOKUP(EB[[#This Row],[product]],KS_DB[[product]:[KS]],5,FALSE)</f>
        <v>heat</v>
      </c>
      <c r="C524" s="4" t="str">
        <f>VLOOKUP(EB[[#This Row],[product]],KS_DB[[product]:[KS]],6,FALSE)</f>
        <v>heat</v>
      </c>
      <c r="D524" s="4">
        <f>VLOOKUP(EB[[#This Row],[product]],Carriers[],4,FALSE)</f>
        <v>1</v>
      </c>
      <c r="E524" s="4" t="str">
        <f>VLOOKUP(EB[[#This Row],[indic_nrg]],Indicators[],4,FALSE)</f>
        <v>4240</v>
      </c>
      <c r="F524" s="4" t="str">
        <f>IFERROR(VLOOKUP(EB[[#This Row],[Source_carrier]],KS_DB[[product]:[KS]],6,FALSE),0)</f>
        <v>gas</v>
      </c>
      <c r="G524" s="4" t="s">
        <v>34</v>
      </c>
      <c r="H524" s="4" t="s">
        <v>919</v>
      </c>
      <c r="I524" s="4" t="s">
        <v>97</v>
      </c>
      <c r="J524" s="4" t="s">
        <v>37</v>
      </c>
      <c r="K524" s="4" t="s">
        <v>920</v>
      </c>
      <c r="L524" s="4" t="s">
        <v>39</v>
      </c>
      <c r="M524" s="4" t="s">
        <v>98</v>
      </c>
      <c r="N524" s="4" t="s">
        <v>41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</row>
    <row r="525" spans="1:40" ht="15" customHeight="1" x14ac:dyDescent="0.25">
      <c r="A525" s="4" t="str">
        <f>EB[[#This Row],[unit]] &amp; "#" &amp; EB[[#This Row],[indic_nrg]] &amp; "#" &amp; EB[[#This Row],[product]] &amp; "#" &amp; EB[[#This Row],[geo]]</f>
        <v>TJ#22_108648#5200#CZ</v>
      </c>
      <c r="B525" s="4" t="str">
        <f>VLOOKUP(EB[[#This Row],[product]],KS_DB[[product]:[KS]],5,FALSE)</f>
        <v>heat</v>
      </c>
      <c r="C525" s="4" t="str">
        <f>VLOOKUP(EB[[#This Row],[product]],KS_DB[[product]:[KS]],6,FALSE)</f>
        <v>heat</v>
      </c>
      <c r="D525" s="4">
        <f>VLOOKUP(EB[[#This Row],[product]],Carriers[],4,FALSE)</f>
        <v>1</v>
      </c>
      <c r="E525" s="4" t="str">
        <f>VLOOKUP(EB[[#This Row],[indic_nrg]],Indicators[],4,FALSE)</f>
        <v>4240</v>
      </c>
      <c r="F525" s="4" t="str">
        <f>IFERROR(VLOOKUP(EB[[#This Row],[Source_carrier]],KS_DB[[product]:[KS]],6,FALSE),0)</f>
        <v>gas</v>
      </c>
      <c r="G525" s="4" t="s">
        <v>34</v>
      </c>
      <c r="H525" s="4" t="s">
        <v>921</v>
      </c>
      <c r="I525" s="4" t="s">
        <v>97</v>
      </c>
      <c r="J525" s="4" t="s">
        <v>37</v>
      </c>
      <c r="K525" s="4" t="s">
        <v>922</v>
      </c>
      <c r="L525" s="4" t="s">
        <v>39</v>
      </c>
      <c r="M525" s="4" t="s">
        <v>98</v>
      </c>
      <c r="N525" s="4" t="s">
        <v>41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173</v>
      </c>
      <c r="AJ525" s="4">
        <v>118</v>
      </c>
      <c r="AK525" s="4">
        <v>129</v>
      </c>
      <c r="AL525" s="4">
        <v>135</v>
      </c>
      <c r="AM525" s="4">
        <v>135</v>
      </c>
      <c r="AN525" s="4">
        <v>125</v>
      </c>
    </row>
    <row r="526" spans="1:40" ht="15" customHeight="1" x14ac:dyDescent="0.25">
      <c r="A526" s="4" t="str">
        <f>EB[[#This Row],[unit]] &amp; "#" &amp; EB[[#This Row],[indic_nrg]] &amp; "#" &amp; EB[[#This Row],[product]] &amp; "#" &amp; EB[[#This Row],[geo]]</f>
        <v>TJ#22_108649#5200#CZ</v>
      </c>
      <c r="B526" s="4" t="str">
        <f>VLOOKUP(EB[[#This Row],[product]],KS_DB[[product]:[KS]],5,FALSE)</f>
        <v>heat</v>
      </c>
      <c r="C526" s="4" t="str">
        <f>VLOOKUP(EB[[#This Row],[product]],KS_DB[[product]:[KS]],6,FALSE)</f>
        <v>heat</v>
      </c>
      <c r="D526" s="4">
        <f>VLOOKUP(EB[[#This Row],[product]],Carriers[],4,FALSE)</f>
        <v>1</v>
      </c>
      <c r="E526" s="4" t="str">
        <f>VLOOKUP(EB[[#This Row],[indic_nrg]],Indicators[],4,FALSE)</f>
        <v>4240</v>
      </c>
      <c r="F526" s="4" t="str">
        <f>IFERROR(VLOOKUP(EB[[#This Row],[Source_carrier]],KS_DB[[product]:[KS]],6,FALSE),0)</f>
        <v>gas</v>
      </c>
      <c r="G526" s="4" t="s">
        <v>34</v>
      </c>
      <c r="H526" s="4" t="s">
        <v>923</v>
      </c>
      <c r="I526" s="4" t="s">
        <v>97</v>
      </c>
      <c r="J526" s="4" t="s">
        <v>37</v>
      </c>
      <c r="K526" s="4" t="s">
        <v>924</v>
      </c>
      <c r="L526" s="4" t="s">
        <v>39</v>
      </c>
      <c r="M526" s="4" t="s">
        <v>98</v>
      </c>
      <c r="N526" s="4" t="s">
        <v>41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</row>
    <row r="527" spans="1:40" ht="15" customHeight="1" x14ac:dyDescent="0.25">
      <c r="A527" s="4" t="str">
        <f>EB[[#This Row],[unit]] &amp; "#" &amp; EB[[#This Row],[indic_nrg]] &amp; "#" &amp; EB[[#This Row],[product]] &amp; "#" &amp; EB[[#This Row],[geo]]</f>
        <v>TJ#22_108651#6000#CZ</v>
      </c>
      <c r="B527" s="4" t="str">
        <f>VLOOKUP(EB[[#This Row],[product]],KS_DB[[product]:[KS]],5,FALSE)</f>
        <v>electricity</v>
      </c>
      <c r="C527" s="4" t="str">
        <f>VLOOKUP(EB[[#This Row],[product]],KS_DB[[product]:[KS]],6,FALSE)</f>
        <v>electricity</v>
      </c>
      <c r="D527" s="4">
        <f>VLOOKUP(EB[[#This Row],[product]],Carriers[],4,FALSE)</f>
        <v>1</v>
      </c>
      <c r="E527" s="4" t="str">
        <f>VLOOKUP(EB[[#This Row],[indic_nrg]],Indicators[],4,FALSE)</f>
        <v>2410</v>
      </c>
      <c r="F527" s="4" t="str">
        <f>IFERROR(VLOOKUP(EB[[#This Row],[Source_carrier]],KS_DB[[product]:[KS]],6,FALSE),0)</f>
        <v>solid</v>
      </c>
      <c r="G527" s="4" t="s">
        <v>34</v>
      </c>
      <c r="H527" s="4" t="s">
        <v>393</v>
      </c>
      <c r="I527" s="4" t="s">
        <v>127</v>
      </c>
      <c r="J527" s="4" t="s">
        <v>37</v>
      </c>
      <c r="K527" s="4" t="s">
        <v>394</v>
      </c>
      <c r="L527" s="4" t="s">
        <v>39</v>
      </c>
      <c r="M527" s="4" t="s">
        <v>128</v>
      </c>
      <c r="N527" s="4" t="s">
        <v>41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</row>
    <row r="528" spans="1:40" ht="15" customHeight="1" x14ac:dyDescent="0.25">
      <c r="A528" s="4" t="str">
        <f>EB[[#This Row],[unit]] &amp; "#" &amp; EB[[#This Row],[indic_nrg]] &amp; "#" &amp; EB[[#This Row],[product]] &amp; "#" &amp; EB[[#This Row],[geo]]</f>
        <v>TJ#22_108652#6000#CZ</v>
      </c>
      <c r="B528" s="4" t="str">
        <f>VLOOKUP(EB[[#This Row],[product]],KS_DB[[product]:[KS]],5,FALSE)</f>
        <v>electricity</v>
      </c>
      <c r="C528" s="4" t="str">
        <f>VLOOKUP(EB[[#This Row],[product]],KS_DB[[product]:[KS]],6,FALSE)</f>
        <v>electricity</v>
      </c>
      <c r="D528" s="4">
        <f>VLOOKUP(EB[[#This Row],[product]],Carriers[],4,FALSE)</f>
        <v>1</v>
      </c>
      <c r="E528" s="4" t="str">
        <f>VLOOKUP(EB[[#This Row],[indic_nrg]],Indicators[],4,FALSE)</f>
        <v>2410</v>
      </c>
      <c r="F528" s="4" t="str">
        <f>IFERROR(VLOOKUP(EB[[#This Row],[Source_carrier]],KS_DB[[product]:[KS]],6,FALSE),0)</f>
        <v>solid</v>
      </c>
      <c r="G528" s="4" t="s">
        <v>34</v>
      </c>
      <c r="H528" s="4" t="s">
        <v>395</v>
      </c>
      <c r="I528" s="4" t="s">
        <v>127</v>
      </c>
      <c r="J528" s="4" t="s">
        <v>37</v>
      </c>
      <c r="K528" s="4" t="s">
        <v>396</v>
      </c>
      <c r="L528" s="4" t="s">
        <v>39</v>
      </c>
      <c r="M528" s="4" t="s">
        <v>128</v>
      </c>
      <c r="N528" s="4" t="s">
        <v>41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</row>
    <row r="529" spans="1:40" ht="15" customHeight="1" x14ac:dyDescent="0.25">
      <c r="A529" s="4" t="str">
        <f>EB[[#This Row],[unit]] &amp; "#" &amp; EB[[#This Row],[indic_nrg]] &amp; "#" &amp; EB[[#This Row],[product]] &amp; "#" &amp; EB[[#This Row],[geo]]</f>
        <v>TJ#22_108653#6000#CZ</v>
      </c>
      <c r="B529" s="4" t="str">
        <f>VLOOKUP(EB[[#This Row],[product]],KS_DB[[product]:[KS]],5,FALSE)</f>
        <v>electricity</v>
      </c>
      <c r="C529" s="4" t="str">
        <f>VLOOKUP(EB[[#This Row],[product]],KS_DB[[product]:[KS]],6,FALSE)</f>
        <v>electricity</v>
      </c>
      <c r="D529" s="4">
        <f>VLOOKUP(EB[[#This Row],[product]],Carriers[],4,FALSE)</f>
        <v>1</v>
      </c>
      <c r="E529" s="4" t="str">
        <f>VLOOKUP(EB[[#This Row],[indic_nrg]],Indicators[],4,FALSE)</f>
        <v>2410</v>
      </c>
      <c r="F529" s="4" t="str">
        <f>IFERROR(VLOOKUP(EB[[#This Row],[Source_carrier]],KS_DB[[product]:[KS]],6,FALSE),0)</f>
        <v>solid</v>
      </c>
      <c r="G529" s="4" t="s">
        <v>34</v>
      </c>
      <c r="H529" s="4" t="s">
        <v>397</v>
      </c>
      <c r="I529" s="4" t="s">
        <v>127</v>
      </c>
      <c r="J529" s="4" t="s">
        <v>37</v>
      </c>
      <c r="K529" s="4" t="s">
        <v>398</v>
      </c>
      <c r="L529" s="4" t="s">
        <v>39</v>
      </c>
      <c r="M529" s="4" t="s">
        <v>128</v>
      </c>
      <c r="N529" s="4" t="s">
        <v>41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</row>
    <row r="530" spans="1:40" ht="15" customHeight="1" x14ac:dyDescent="0.25">
      <c r="A530" s="4" t="str">
        <f>EB[[#This Row],[unit]] &amp; "#" &amp; EB[[#This Row],[indic_nrg]] &amp; "#" &amp; EB[[#This Row],[product]] &amp; "#" &amp; EB[[#This Row],[geo]]</f>
        <v>TJ#22_108654#6000#CZ</v>
      </c>
      <c r="B530" s="4" t="str">
        <f>VLOOKUP(EB[[#This Row],[product]],KS_DB[[product]:[KS]],5,FALSE)</f>
        <v>electricity</v>
      </c>
      <c r="C530" s="4" t="str">
        <f>VLOOKUP(EB[[#This Row],[product]],KS_DB[[product]:[KS]],6,FALSE)</f>
        <v>electricity</v>
      </c>
      <c r="D530" s="4">
        <f>VLOOKUP(EB[[#This Row],[product]],Carriers[],4,FALSE)</f>
        <v>1</v>
      </c>
      <c r="E530" s="4" t="str">
        <f>VLOOKUP(EB[[#This Row],[indic_nrg]],Indicators[],4,FALSE)</f>
        <v>2410</v>
      </c>
      <c r="F530" s="4" t="str">
        <f>IFERROR(VLOOKUP(EB[[#This Row],[Source_carrier]],KS_DB[[product]:[KS]],6,FALSE),0)</f>
        <v>solid</v>
      </c>
      <c r="G530" s="4" t="s">
        <v>34</v>
      </c>
      <c r="H530" s="4" t="s">
        <v>399</v>
      </c>
      <c r="I530" s="4" t="s">
        <v>127</v>
      </c>
      <c r="J530" s="4" t="s">
        <v>37</v>
      </c>
      <c r="K530" s="4" t="s">
        <v>400</v>
      </c>
      <c r="L530" s="4" t="s">
        <v>39</v>
      </c>
      <c r="M530" s="4" t="s">
        <v>128</v>
      </c>
      <c r="N530" s="4" t="s">
        <v>41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</row>
    <row r="531" spans="1:40" ht="15" customHeight="1" x14ac:dyDescent="0.25">
      <c r="A531" s="4" t="str">
        <f>EB[[#This Row],[unit]] &amp; "#" &amp; EB[[#This Row],[indic_nrg]] &amp; "#" &amp; EB[[#This Row],[product]] &amp; "#" &amp; EB[[#This Row],[geo]]</f>
        <v>TJ#22_108656#5200#CZ</v>
      </c>
      <c r="B531" s="4" t="str">
        <f>VLOOKUP(EB[[#This Row],[product]],KS_DB[[product]:[KS]],5,FALSE)</f>
        <v>heat</v>
      </c>
      <c r="C531" s="4" t="str">
        <f>VLOOKUP(EB[[#This Row],[product]],KS_DB[[product]:[KS]],6,FALSE)</f>
        <v>heat</v>
      </c>
      <c r="D531" s="4">
        <f>VLOOKUP(EB[[#This Row],[product]],Carriers[],4,FALSE)</f>
        <v>1</v>
      </c>
      <c r="E531" s="4" t="str">
        <f>VLOOKUP(EB[[#This Row],[indic_nrg]],Indicators[],4,FALSE)</f>
        <v>2410</v>
      </c>
      <c r="F531" s="4" t="str">
        <f>IFERROR(VLOOKUP(EB[[#This Row],[Source_carrier]],KS_DB[[product]:[KS]],6,FALSE),0)</f>
        <v>solid</v>
      </c>
      <c r="G531" s="4" t="s">
        <v>34</v>
      </c>
      <c r="H531" s="4" t="s">
        <v>925</v>
      </c>
      <c r="I531" s="4" t="s">
        <v>97</v>
      </c>
      <c r="J531" s="4" t="s">
        <v>37</v>
      </c>
      <c r="K531" s="4" t="s">
        <v>926</v>
      </c>
      <c r="L531" s="4" t="s">
        <v>39</v>
      </c>
      <c r="M531" s="4" t="s">
        <v>98</v>
      </c>
      <c r="N531" s="4" t="s">
        <v>41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</row>
    <row r="532" spans="1:40" ht="15" customHeight="1" x14ac:dyDescent="0.25">
      <c r="A532" s="4" t="str">
        <f>EB[[#This Row],[unit]] &amp; "#" &amp; EB[[#This Row],[indic_nrg]] &amp; "#" &amp; EB[[#This Row],[product]] &amp; "#" &amp; EB[[#This Row],[geo]]</f>
        <v>TJ#22_108657#5200#CZ</v>
      </c>
      <c r="B532" s="4" t="str">
        <f>VLOOKUP(EB[[#This Row],[product]],KS_DB[[product]:[KS]],5,FALSE)</f>
        <v>heat</v>
      </c>
      <c r="C532" s="4" t="str">
        <f>VLOOKUP(EB[[#This Row],[product]],KS_DB[[product]:[KS]],6,FALSE)</f>
        <v>heat</v>
      </c>
      <c r="D532" s="4">
        <f>VLOOKUP(EB[[#This Row],[product]],Carriers[],4,FALSE)</f>
        <v>1</v>
      </c>
      <c r="E532" s="4" t="str">
        <f>VLOOKUP(EB[[#This Row],[indic_nrg]],Indicators[],4,FALSE)</f>
        <v>2410</v>
      </c>
      <c r="F532" s="4" t="str">
        <f>IFERROR(VLOOKUP(EB[[#This Row],[Source_carrier]],KS_DB[[product]:[KS]],6,FALSE),0)</f>
        <v>solid</v>
      </c>
      <c r="G532" s="4" t="s">
        <v>34</v>
      </c>
      <c r="H532" s="4" t="s">
        <v>927</v>
      </c>
      <c r="I532" s="4" t="s">
        <v>97</v>
      </c>
      <c r="J532" s="4" t="s">
        <v>37</v>
      </c>
      <c r="K532" s="4" t="s">
        <v>928</v>
      </c>
      <c r="L532" s="4" t="s">
        <v>39</v>
      </c>
      <c r="M532" s="4" t="s">
        <v>98</v>
      </c>
      <c r="N532" s="4" t="s">
        <v>41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</row>
    <row r="533" spans="1:40" ht="15" customHeight="1" x14ac:dyDescent="0.25">
      <c r="A533" s="4" t="str">
        <f>EB[[#This Row],[unit]] &amp; "#" &amp; EB[[#This Row],[indic_nrg]] &amp; "#" &amp; EB[[#This Row],[product]] &amp; "#" &amp; EB[[#This Row],[geo]]</f>
        <v>TJ#22_108658#5200#CZ</v>
      </c>
      <c r="B533" s="4" t="str">
        <f>VLOOKUP(EB[[#This Row],[product]],KS_DB[[product]:[KS]],5,FALSE)</f>
        <v>heat</v>
      </c>
      <c r="C533" s="4" t="str">
        <f>VLOOKUP(EB[[#This Row],[product]],KS_DB[[product]:[KS]],6,FALSE)</f>
        <v>heat</v>
      </c>
      <c r="D533" s="4">
        <f>VLOOKUP(EB[[#This Row],[product]],Carriers[],4,FALSE)</f>
        <v>1</v>
      </c>
      <c r="E533" s="4" t="str">
        <f>VLOOKUP(EB[[#This Row],[indic_nrg]],Indicators[],4,FALSE)</f>
        <v>2410</v>
      </c>
      <c r="F533" s="4" t="str">
        <f>IFERROR(VLOOKUP(EB[[#This Row],[Source_carrier]],KS_DB[[product]:[KS]],6,FALSE),0)</f>
        <v>solid</v>
      </c>
      <c r="G533" s="4" t="s">
        <v>34</v>
      </c>
      <c r="H533" s="4" t="s">
        <v>929</v>
      </c>
      <c r="I533" s="4" t="s">
        <v>97</v>
      </c>
      <c r="J533" s="4" t="s">
        <v>37</v>
      </c>
      <c r="K533" s="4" t="s">
        <v>930</v>
      </c>
      <c r="L533" s="4" t="s">
        <v>39</v>
      </c>
      <c r="M533" s="4" t="s">
        <v>98</v>
      </c>
      <c r="N533" s="4" t="s">
        <v>41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</row>
    <row r="534" spans="1:40" ht="15" customHeight="1" x14ac:dyDescent="0.25">
      <c r="A534" s="4" t="str">
        <f>EB[[#This Row],[unit]] &amp; "#" &amp; EB[[#This Row],[indic_nrg]] &amp; "#" &amp; EB[[#This Row],[product]] &amp; "#" &amp; EB[[#This Row],[geo]]</f>
        <v>TJ#22_108659#5200#CZ</v>
      </c>
      <c r="B534" s="4" t="str">
        <f>VLOOKUP(EB[[#This Row],[product]],KS_DB[[product]:[KS]],5,FALSE)</f>
        <v>heat</v>
      </c>
      <c r="C534" s="4" t="str">
        <f>VLOOKUP(EB[[#This Row],[product]],KS_DB[[product]:[KS]],6,FALSE)</f>
        <v>heat</v>
      </c>
      <c r="D534" s="4">
        <f>VLOOKUP(EB[[#This Row],[product]],Carriers[],4,FALSE)</f>
        <v>1</v>
      </c>
      <c r="E534" s="4" t="str">
        <f>VLOOKUP(EB[[#This Row],[indic_nrg]],Indicators[],4,FALSE)</f>
        <v>2410</v>
      </c>
      <c r="F534" s="4" t="str">
        <f>IFERROR(VLOOKUP(EB[[#This Row],[Source_carrier]],KS_DB[[product]:[KS]],6,FALSE),0)</f>
        <v>solid</v>
      </c>
      <c r="G534" s="4" t="s">
        <v>34</v>
      </c>
      <c r="H534" s="4" t="s">
        <v>931</v>
      </c>
      <c r="I534" s="4" t="s">
        <v>97</v>
      </c>
      <c r="J534" s="4" t="s">
        <v>37</v>
      </c>
      <c r="K534" s="4" t="s">
        <v>932</v>
      </c>
      <c r="L534" s="4" t="s">
        <v>39</v>
      </c>
      <c r="M534" s="4" t="s">
        <v>98</v>
      </c>
      <c r="N534" s="4" t="s">
        <v>41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</row>
    <row r="535" spans="1:40" ht="15" customHeight="1" x14ac:dyDescent="0.25">
      <c r="A535" s="4" t="str">
        <f>EB[[#This Row],[unit]] &amp; "#" &amp; EB[[#This Row],[indic_nrg]] &amp; "#" &amp; EB[[#This Row],[product]] &amp; "#" &amp; EB[[#This Row],[geo]]</f>
        <v>TJ#22_108661#6000#CZ</v>
      </c>
      <c r="B535" s="4" t="str">
        <f>VLOOKUP(EB[[#This Row],[product]],KS_DB[[product]:[KS]],5,FALSE)</f>
        <v>electricity</v>
      </c>
      <c r="C535" s="4" t="str">
        <f>VLOOKUP(EB[[#This Row],[product]],KS_DB[[product]:[KS]],6,FALSE)</f>
        <v>electricity</v>
      </c>
      <c r="D535" s="4">
        <f>VLOOKUP(EB[[#This Row],[product]],Carriers[],4,FALSE)</f>
        <v>1</v>
      </c>
      <c r="E535" s="4" t="str">
        <f>VLOOKUP(EB[[#This Row],[indic_nrg]],Indicators[],4,FALSE)</f>
        <v>2330</v>
      </c>
      <c r="F535" s="4" t="str">
        <f>IFERROR(VLOOKUP(EB[[#This Row],[Source_carrier]],KS_DB[[product]:[KS]],6,FALSE),0)</f>
        <v>solid</v>
      </c>
      <c r="G535" s="4" t="s">
        <v>34</v>
      </c>
      <c r="H535" s="4" t="s">
        <v>401</v>
      </c>
      <c r="I535" s="4" t="s">
        <v>127</v>
      </c>
      <c r="J535" s="4" t="s">
        <v>37</v>
      </c>
      <c r="K535" s="4" t="s">
        <v>402</v>
      </c>
      <c r="L535" s="4" t="s">
        <v>39</v>
      </c>
      <c r="M535" s="4" t="s">
        <v>128</v>
      </c>
      <c r="N535" s="4" t="s">
        <v>41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</row>
    <row r="536" spans="1:40" ht="15" customHeight="1" x14ac:dyDescent="0.25">
      <c r="A536" s="4" t="str">
        <f>EB[[#This Row],[unit]] &amp; "#" &amp; EB[[#This Row],[indic_nrg]] &amp; "#" &amp; EB[[#This Row],[product]] &amp; "#" &amp; EB[[#This Row],[geo]]</f>
        <v>TJ#22_108662#6000#CZ</v>
      </c>
      <c r="B536" s="4" t="str">
        <f>VLOOKUP(EB[[#This Row],[product]],KS_DB[[product]:[KS]],5,FALSE)</f>
        <v>electricity</v>
      </c>
      <c r="C536" s="4" t="str">
        <f>VLOOKUP(EB[[#This Row],[product]],KS_DB[[product]:[KS]],6,FALSE)</f>
        <v>electricity</v>
      </c>
      <c r="D536" s="4">
        <f>VLOOKUP(EB[[#This Row],[product]],Carriers[],4,FALSE)</f>
        <v>1</v>
      </c>
      <c r="E536" s="4" t="str">
        <f>VLOOKUP(EB[[#This Row],[indic_nrg]],Indicators[],4,FALSE)</f>
        <v>2330</v>
      </c>
      <c r="F536" s="4" t="str">
        <f>IFERROR(VLOOKUP(EB[[#This Row],[Source_carrier]],KS_DB[[product]:[KS]],6,FALSE),0)</f>
        <v>solid</v>
      </c>
      <c r="G536" s="4" t="s">
        <v>34</v>
      </c>
      <c r="H536" s="4" t="s">
        <v>403</v>
      </c>
      <c r="I536" s="4" t="s">
        <v>127</v>
      </c>
      <c r="J536" s="4" t="s">
        <v>37</v>
      </c>
      <c r="K536" s="4" t="s">
        <v>404</v>
      </c>
      <c r="L536" s="4" t="s">
        <v>39</v>
      </c>
      <c r="M536" s="4" t="s">
        <v>128</v>
      </c>
      <c r="N536" s="4" t="s">
        <v>41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</row>
    <row r="537" spans="1:40" ht="15" customHeight="1" x14ac:dyDescent="0.25">
      <c r="A537" s="4" t="str">
        <f>EB[[#This Row],[unit]] &amp; "#" &amp; EB[[#This Row],[indic_nrg]] &amp; "#" &amp; EB[[#This Row],[product]] &amp; "#" &amp; EB[[#This Row],[geo]]</f>
        <v>TJ#22_108663#6000#CZ</v>
      </c>
      <c r="B537" s="4" t="str">
        <f>VLOOKUP(EB[[#This Row],[product]],KS_DB[[product]:[KS]],5,FALSE)</f>
        <v>electricity</v>
      </c>
      <c r="C537" s="4" t="str">
        <f>VLOOKUP(EB[[#This Row],[product]],KS_DB[[product]:[KS]],6,FALSE)</f>
        <v>electricity</v>
      </c>
      <c r="D537" s="4">
        <f>VLOOKUP(EB[[#This Row],[product]],Carriers[],4,FALSE)</f>
        <v>1</v>
      </c>
      <c r="E537" s="4" t="str">
        <f>VLOOKUP(EB[[#This Row],[indic_nrg]],Indicators[],4,FALSE)</f>
        <v>2330</v>
      </c>
      <c r="F537" s="4" t="str">
        <f>IFERROR(VLOOKUP(EB[[#This Row],[Source_carrier]],KS_DB[[product]:[KS]],6,FALSE),0)</f>
        <v>solid</v>
      </c>
      <c r="G537" s="4" t="s">
        <v>34</v>
      </c>
      <c r="H537" s="4" t="s">
        <v>405</v>
      </c>
      <c r="I537" s="4" t="s">
        <v>127</v>
      </c>
      <c r="J537" s="4" t="s">
        <v>37</v>
      </c>
      <c r="K537" s="4" t="s">
        <v>406</v>
      </c>
      <c r="L537" s="4" t="s">
        <v>39</v>
      </c>
      <c r="M537" s="4" t="s">
        <v>128</v>
      </c>
      <c r="N537" s="4" t="s">
        <v>41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</row>
    <row r="538" spans="1:40" ht="15" customHeight="1" x14ac:dyDescent="0.25">
      <c r="A538" s="4" t="str">
        <f>EB[[#This Row],[unit]] &amp; "#" &amp; EB[[#This Row],[indic_nrg]] &amp; "#" &amp; EB[[#This Row],[product]] &amp; "#" &amp; EB[[#This Row],[geo]]</f>
        <v>TJ#22_108664#6000#CZ</v>
      </c>
      <c r="B538" s="4" t="str">
        <f>VLOOKUP(EB[[#This Row],[product]],KS_DB[[product]:[KS]],5,FALSE)</f>
        <v>electricity</v>
      </c>
      <c r="C538" s="4" t="str">
        <f>VLOOKUP(EB[[#This Row],[product]],KS_DB[[product]:[KS]],6,FALSE)</f>
        <v>electricity</v>
      </c>
      <c r="D538" s="4">
        <f>VLOOKUP(EB[[#This Row],[product]],Carriers[],4,FALSE)</f>
        <v>1</v>
      </c>
      <c r="E538" s="4" t="str">
        <f>VLOOKUP(EB[[#This Row],[indic_nrg]],Indicators[],4,FALSE)</f>
        <v>2330</v>
      </c>
      <c r="F538" s="4" t="str">
        <f>IFERROR(VLOOKUP(EB[[#This Row],[Source_carrier]],KS_DB[[product]:[KS]],6,FALSE),0)</f>
        <v>solid</v>
      </c>
      <c r="G538" s="4" t="s">
        <v>34</v>
      </c>
      <c r="H538" s="4" t="s">
        <v>407</v>
      </c>
      <c r="I538" s="4" t="s">
        <v>127</v>
      </c>
      <c r="J538" s="4" t="s">
        <v>37</v>
      </c>
      <c r="K538" s="4" t="s">
        <v>408</v>
      </c>
      <c r="L538" s="4" t="s">
        <v>39</v>
      </c>
      <c r="M538" s="4" t="s">
        <v>128</v>
      </c>
      <c r="N538" s="4" t="s">
        <v>41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</row>
    <row r="539" spans="1:40" ht="15" customHeight="1" x14ac:dyDescent="0.25">
      <c r="A539" s="4" t="str">
        <f>EB[[#This Row],[unit]] &amp; "#" &amp; EB[[#This Row],[indic_nrg]] &amp; "#" &amp; EB[[#This Row],[product]] &amp; "#" &amp; EB[[#This Row],[geo]]</f>
        <v>TJ#22_108666#5200#CZ</v>
      </c>
      <c r="B539" s="4" t="str">
        <f>VLOOKUP(EB[[#This Row],[product]],KS_DB[[product]:[KS]],5,FALSE)</f>
        <v>heat</v>
      </c>
      <c r="C539" s="4" t="str">
        <f>VLOOKUP(EB[[#This Row],[product]],KS_DB[[product]:[KS]],6,FALSE)</f>
        <v>heat</v>
      </c>
      <c r="D539" s="4">
        <f>VLOOKUP(EB[[#This Row],[product]],Carriers[],4,FALSE)</f>
        <v>1</v>
      </c>
      <c r="E539" s="4" t="str">
        <f>VLOOKUP(EB[[#This Row],[indic_nrg]],Indicators[],4,FALSE)</f>
        <v>2330</v>
      </c>
      <c r="F539" s="4" t="str">
        <f>IFERROR(VLOOKUP(EB[[#This Row],[Source_carrier]],KS_DB[[product]:[KS]],6,FALSE),0)</f>
        <v>solid</v>
      </c>
      <c r="G539" s="4" t="s">
        <v>34</v>
      </c>
      <c r="H539" s="4" t="s">
        <v>933</v>
      </c>
      <c r="I539" s="4" t="s">
        <v>97</v>
      </c>
      <c r="J539" s="4" t="s">
        <v>37</v>
      </c>
      <c r="K539" s="4" t="s">
        <v>934</v>
      </c>
      <c r="L539" s="4" t="s">
        <v>39</v>
      </c>
      <c r="M539" s="4" t="s">
        <v>98</v>
      </c>
      <c r="N539" s="4" t="s">
        <v>41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</row>
    <row r="540" spans="1:40" ht="15" customHeight="1" x14ac:dyDescent="0.25">
      <c r="A540" s="4" t="str">
        <f>EB[[#This Row],[unit]] &amp; "#" &amp; EB[[#This Row],[indic_nrg]] &amp; "#" &amp; EB[[#This Row],[product]] &amp; "#" &amp; EB[[#This Row],[geo]]</f>
        <v>TJ#22_108667#5200#CZ</v>
      </c>
      <c r="B540" s="4" t="str">
        <f>VLOOKUP(EB[[#This Row],[product]],KS_DB[[product]:[KS]],5,FALSE)</f>
        <v>heat</v>
      </c>
      <c r="C540" s="4" t="str">
        <f>VLOOKUP(EB[[#This Row],[product]],KS_DB[[product]:[KS]],6,FALSE)</f>
        <v>heat</v>
      </c>
      <c r="D540" s="4">
        <f>VLOOKUP(EB[[#This Row],[product]],Carriers[],4,FALSE)</f>
        <v>1</v>
      </c>
      <c r="E540" s="4" t="str">
        <f>VLOOKUP(EB[[#This Row],[indic_nrg]],Indicators[],4,FALSE)</f>
        <v>2330</v>
      </c>
      <c r="F540" s="4" t="str">
        <f>IFERROR(VLOOKUP(EB[[#This Row],[Source_carrier]],KS_DB[[product]:[KS]],6,FALSE),0)</f>
        <v>solid</v>
      </c>
      <c r="G540" s="4" t="s">
        <v>34</v>
      </c>
      <c r="H540" s="4" t="s">
        <v>935</v>
      </c>
      <c r="I540" s="4" t="s">
        <v>97</v>
      </c>
      <c r="J540" s="4" t="s">
        <v>37</v>
      </c>
      <c r="K540" s="4" t="s">
        <v>936</v>
      </c>
      <c r="L540" s="4" t="s">
        <v>39</v>
      </c>
      <c r="M540" s="4" t="s">
        <v>98</v>
      </c>
      <c r="N540" s="4" t="s">
        <v>41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</row>
    <row r="541" spans="1:40" ht="15" customHeight="1" x14ac:dyDescent="0.25">
      <c r="A541" s="4" t="str">
        <f>EB[[#This Row],[unit]] &amp; "#" &amp; EB[[#This Row],[indic_nrg]] &amp; "#" &amp; EB[[#This Row],[product]] &amp; "#" &amp; EB[[#This Row],[geo]]</f>
        <v>TJ#22_108668#5200#CZ</v>
      </c>
      <c r="B541" s="4" t="str">
        <f>VLOOKUP(EB[[#This Row],[product]],KS_DB[[product]:[KS]],5,FALSE)</f>
        <v>heat</v>
      </c>
      <c r="C541" s="4" t="str">
        <f>VLOOKUP(EB[[#This Row],[product]],KS_DB[[product]:[KS]],6,FALSE)</f>
        <v>heat</v>
      </c>
      <c r="D541" s="4">
        <f>VLOOKUP(EB[[#This Row],[product]],Carriers[],4,FALSE)</f>
        <v>1</v>
      </c>
      <c r="E541" s="4" t="str">
        <f>VLOOKUP(EB[[#This Row],[indic_nrg]],Indicators[],4,FALSE)</f>
        <v>2330</v>
      </c>
      <c r="F541" s="4" t="str">
        <f>IFERROR(VLOOKUP(EB[[#This Row],[Source_carrier]],KS_DB[[product]:[KS]],6,FALSE),0)</f>
        <v>solid</v>
      </c>
      <c r="G541" s="4" t="s">
        <v>34</v>
      </c>
      <c r="H541" s="4" t="s">
        <v>937</v>
      </c>
      <c r="I541" s="4" t="s">
        <v>97</v>
      </c>
      <c r="J541" s="4" t="s">
        <v>37</v>
      </c>
      <c r="K541" s="4" t="s">
        <v>938</v>
      </c>
      <c r="L541" s="4" t="s">
        <v>39</v>
      </c>
      <c r="M541" s="4" t="s">
        <v>98</v>
      </c>
      <c r="N541" s="4" t="s">
        <v>41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</row>
    <row r="542" spans="1:40" ht="15" customHeight="1" x14ac:dyDescent="0.25">
      <c r="A542" s="4" t="str">
        <f>EB[[#This Row],[unit]] &amp; "#" &amp; EB[[#This Row],[indic_nrg]] &amp; "#" &amp; EB[[#This Row],[product]] &amp; "#" &amp; EB[[#This Row],[geo]]</f>
        <v>TJ#22_108669#5200#CZ</v>
      </c>
      <c r="B542" s="4" t="str">
        <f>VLOOKUP(EB[[#This Row],[product]],KS_DB[[product]:[KS]],5,FALSE)</f>
        <v>heat</v>
      </c>
      <c r="C542" s="4" t="str">
        <f>VLOOKUP(EB[[#This Row],[product]],KS_DB[[product]:[KS]],6,FALSE)</f>
        <v>heat</v>
      </c>
      <c r="D542" s="4">
        <f>VLOOKUP(EB[[#This Row],[product]],Carriers[],4,FALSE)</f>
        <v>1</v>
      </c>
      <c r="E542" s="4" t="str">
        <f>VLOOKUP(EB[[#This Row],[indic_nrg]],Indicators[],4,FALSE)</f>
        <v>2330</v>
      </c>
      <c r="F542" s="4" t="str">
        <f>IFERROR(VLOOKUP(EB[[#This Row],[Source_carrier]],KS_DB[[product]:[KS]],6,FALSE),0)</f>
        <v>solid</v>
      </c>
      <c r="G542" s="4" t="s">
        <v>34</v>
      </c>
      <c r="H542" s="4" t="s">
        <v>939</v>
      </c>
      <c r="I542" s="4" t="s">
        <v>97</v>
      </c>
      <c r="J542" s="4" t="s">
        <v>37</v>
      </c>
      <c r="K542" s="4" t="s">
        <v>940</v>
      </c>
      <c r="L542" s="4" t="s">
        <v>39</v>
      </c>
      <c r="M542" s="4" t="s">
        <v>98</v>
      </c>
      <c r="N542" s="4" t="s">
        <v>41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</row>
    <row r="543" spans="1:40" ht="15" customHeight="1" x14ac:dyDescent="0.25">
      <c r="A543" s="4" t="str">
        <f>EB[[#This Row],[unit]] &amp; "#" &amp; EB[[#This Row],[indic_nrg]] &amp; "#" &amp; EB[[#This Row],[product]] &amp; "#" &amp; EB[[#This Row],[geo]]</f>
        <v>TJ#22_108701#6000#CZ</v>
      </c>
      <c r="B543" s="4" t="str">
        <f>VLOOKUP(EB[[#This Row],[product]],KS_DB[[product]:[KS]],5,FALSE)</f>
        <v>electricity</v>
      </c>
      <c r="C543" s="4" t="str">
        <f>VLOOKUP(EB[[#This Row],[product]],KS_DB[[product]:[KS]],6,FALSE)</f>
        <v>electricity</v>
      </c>
      <c r="D543" s="4">
        <f>VLOOKUP(EB[[#This Row],[product]],Carriers[],4,FALSE)</f>
        <v>1</v>
      </c>
      <c r="E543" s="4" t="str">
        <f>VLOOKUP(EB[[#This Row],[indic_nrg]],Indicators[],4,FALSE)</f>
        <v>3105</v>
      </c>
      <c r="F543" s="4" t="str">
        <f>IFERROR(VLOOKUP(EB[[#This Row],[Source_carrier]],KS_DB[[product]:[KS]],6,FALSE),0)</f>
        <v>liquid</v>
      </c>
      <c r="G543" s="4" t="s">
        <v>34</v>
      </c>
      <c r="H543" s="4" t="s">
        <v>409</v>
      </c>
      <c r="I543" s="4" t="s">
        <v>127</v>
      </c>
      <c r="J543" s="4" t="s">
        <v>37</v>
      </c>
      <c r="K543" s="4" t="s">
        <v>410</v>
      </c>
      <c r="L543" s="4" t="s">
        <v>39</v>
      </c>
      <c r="M543" s="4" t="s">
        <v>128</v>
      </c>
      <c r="N543" s="4" t="s">
        <v>41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</row>
    <row r="544" spans="1:40" ht="15" customHeight="1" x14ac:dyDescent="0.25">
      <c r="A544" s="4" t="str">
        <f>EB[[#This Row],[unit]] &amp; "#" &amp; EB[[#This Row],[indic_nrg]] &amp; "#" &amp; EB[[#This Row],[product]] &amp; "#" &amp; EB[[#This Row],[geo]]</f>
        <v>TJ#22_108702#6000#CZ</v>
      </c>
      <c r="B544" s="4" t="str">
        <f>VLOOKUP(EB[[#This Row],[product]],KS_DB[[product]:[KS]],5,FALSE)</f>
        <v>electricity</v>
      </c>
      <c r="C544" s="4" t="str">
        <f>VLOOKUP(EB[[#This Row],[product]],KS_DB[[product]:[KS]],6,FALSE)</f>
        <v>electricity</v>
      </c>
      <c r="D544" s="4">
        <f>VLOOKUP(EB[[#This Row],[product]],Carriers[],4,FALSE)</f>
        <v>1</v>
      </c>
      <c r="E544" s="4" t="str">
        <f>VLOOKUP(EB[[#This Row],[indic_nrg]],Indicators[],4,FALSE)</f>
        <v>3105</v>
      </c>
      <c r="F544" s="4" t="str">
        <f>IFERROR(VLOOKUP(EB[[#This Row],[Source_carrier]],KS_DB[[product]:[KS]],6,FALSE),0)</f>
        <v>liquid</v>
      </c>
      <c r="G544" s="4" t="s">
        <v>34</v>
      </c>
      <c r="H544" s="4" t="s">
        <v>411</v>
      </c>
      <c r="I544" s="4" t="s">
        <v>127</v>
      </c>
      <c r="J544" s="4" t="s">
        <v>37</v>
      </c>
      <c r="K544" s="4" t="s">
        <v>412</v>
      </c>
      <c r="L544" s="4" t="s">
        <v>39</v>
      </c>
      <c r="M544" s="4" t="s">
        <v>128</v>
      </c>
      <c r="N544" s="4" t="s">
        <v>41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</row>
    <row r="545" spans="1:40" ht="15" customHeight="1" x14ac:dyDescent="0.25">
      <c r="A545" s="4" t="str">
        <f>EB[[#This Row],[unit]] &amp; "#" &amp; EB[[#This Row],[indic_nrg]] &amp; "#" &amp; EB[[#This Row],[product]] &amp; "#" &amp; EB[[#This Row],[geo]]</f>
        <v>TJ#22_108703#6000#CZ</v>
      </c>
      <c r="B545" s="4" t="str">
        <f>VLOOKUP(EB[[#This Row],[product]],KS_DB[[product]:[KS]],5,FALSE)</f>
        <v>electricity</v>
      </c>
      <c r="C545" s="4" t="str">
        <f>VLOOKUP(EB[[#This Row],[product]],KS_DB[[product]:[KS]],6,FALSE)</f>
        <v>electricity</v>
      </c>
      <c r="D545" s="4">
        <f>VLOOKUP(EB[[#This Row],[product]],Carriers[],4,FALSE)</f>
        <v>1</v>
      </c>
      <c r="E545" s="4" t="str">
        <f>VLOOKUP(EB[[#This Row],[indic_nrg]],Indicators[],4,FALSE)</f>
        <v>3105</v>
      </c>
      <c r="F545" s="4" t="str">
        <f>IFERROR(VLOOKUP(EB[[#This Row],[Source_carrier]],KS_DB[[product]:[KS]],6,FALSE),0)</f>
        <v>liquid</v>
      </c>
      <c r="G545" s="4" t="s">
        <v>34</v>
      </c>
      <c r="H545" s="4" t="s">
        <v>413</v>
      </c>
      <c r="I545" s="4" t="s">
        <v>127</v>
      </c>
      <c r="J545" s="4" t="s">
        <v>37</v>
      </c>
      <c r="K545" s="4" t="s">
        <v>414</v>
      </c>
      <c r="L545" s="4" t="s">
        <v>39</v>
      </c>
      <c r="M545" s="4" t="s">
        <v>128</v>
      </c>
      <c r="N545" s="4" t="s">
        <v>41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</row>
    <row r="546" spans="1:40" ht="15" customHeight="1" x14ac:dyDescent="0.25">
      <c r="A546" s="4" t="str">
        <f>EB[[#This Row],[unit]] &amp; "#" &amp; EB[[#This Row],[indic_nrg]] &amp; "#" &amp; EB[[#This Row],[product]] &amp; "#" &amp; EB[[#This Row],[geo]]</f>
        <v>TJ#22_108704#6000#CZ</v>
      </c>
      <c r="B546" s="4" t="str">
        <f>VLOOKUP(EB[[#This Row],[product]],KS_DB[[product]:[KS]],5,FALSE)</f>
        <v>electricity</v>
      </c>
      <c r="C546" s="4" t="str">
        <f>VLOOKUP(EB[[#This Row],[product]],KS_DB[[product]:[KS]],6,FALSE)</f>
        <v>electricity</v>
      </c>
      <c r="D546" s="4">
        <f>VLOOKUP(EB[[#This Row],[product]],Carriers[],4,FALSE)</f>
        <v>1</v>
      </c>
      <c r="E546" s="4" t="str">
        <f>VLOOKUP(EB[[#This Row],[indic_nrg]],Indicators[],4,FALSE)</f>
        <v>3105</v>
      </c>
      <c r="F546" s="4" t="str">
        <f>IFERROR(VLOOKUP(EB[[#This Row],[Source_carrier]],KS_DB[[product]:[KS]],6,FALSE),0)</f>
        <v>liquid</v>
      </c>
      <c r="G546" s="4" t="s">
        <v>34</v>
      </c>
      <c r="H546" s="4" t="s">
        <v>415</v>
      </c>
      <c r="I546" s="4" t="s">
        <v>127</v>
      </c>
      <c r="J546" s="4" t="s">
        <v>37</v>
      </c>
      <c r="K546" s="4" t="s">
        <v>416</v>
      </c>
      <c r="L546" s="4" t="s">
        <v>39</v>
      </c>
      <c r="M546" s="4" t="s">
        <v>128</v>
      </c>
      <c r="N546" s="4" t="s">
        <v>41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</row>
    <row r="547" spans="1:40" ht="15" customHeight="1" x14ac:dyDescent="0.25">
      <c r="A547" s="4" t="str">
        <f>EB[[#This Row],[unit]] &amp; "#" &amp; EB[[#This Row],[indic_nrg]] &amp; "#" &amp; EB[[#This Row],[product]] &amp; "#" &amp; EB[[#This Row],[geo]]</f>
        <v>TJ#22_108706#5200#CZ</v>
      </c>
      <c r="B547" s="4" t="str">
        <f>VLOOKUP(EB[[#This Row],[product]],KS_DB[[product]:[KS]],5,FALSE)</f>
        <v>heat</v>
      </c>
      <c r="C547" s="4" t="str">
        <f>VLOOKUP(EB[[#This Row],[product]],KS_DB[[product]:[KS]],6,FALSE)</f>
        <v>heat</v>
      </c>
      <c r="D547" s="4">
        <f>VLOOKUP(EB[[#This Row],[product]],Carriers[],4,FALSE)</f>
        <v>1</v>
      </c>
      <c r="E547" s="4" t="str">
        <f>VLOOKUP(EB[[#This Row],[indic_nrg]],Indicators[],4,FALSE)</f>
        <v>3105</v>
      </c>
      <c r="F547" s="4" t="str">
        <f>IFERROR(VLOOKUP(EB[[#This Row],[Source_carrier]],KS_DB[[product]:[KS]],6,FALSE),0)</f>
        <v>liquid</v>
      </c>
      <c r="G547" s="4" t="s">
        <v>34</v>
      </c>
      <c r="H547" s="4" t="s">
        <v>941</v>
      </c>
      <c r="I547" s="4" t="s">
        <v>97</v>
      </c>
      <c r="J547" s="4" t="s">
        <v>37</v>
      </c>
      <c r="K547" s="4" t="s">
        <v>942</v>
      </c>
      <c r="L547" s="4" t="s">
        <v>39</v>
      </c>
      <c r="M547" s="4" t="s">
        <v>98</v>
      </c>
      <c r="N547" s="4" t="s">
        <v>41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</row>
    <row r="548" spans="1:40" ht="15" customHeight="1" x14ac:dyDescent="0.25">
      <c r="A548" s="4" t="str">
        <f>EB[[#This Row],[unit]] &amp; "#" &amp; EB[[#This Row],[indic_nrg]] &amp; "#" &amp; EB[[#This Row],[product]] &amp; "#" &amp; EB[[#This Row],[geo]]</f>
        <v>TJ#22_108707#5200#CZ</v>
      </c>
      <c r="B548" s="4" t="str">
        <f>VLOOKUP(EB[[#This Row],[product]],KS_DB[[product]:[KS]],5,FALSE)</f>
        <v>heat</v>
      </c>
      <c r="C548" s="4" t="str">
        <f>VLOOKUP(EB[[#This Row],[product]],KS_DB[[product]:[KS]],6,FALSE)</f>
        <v>heat</v>
      </c>
      <c r="D548" s="4">
        <f>VLOOKUP(EB[[#This Row],[product]],Carriers[],4,FALSE)</f>
        <v>1</v>
      </c>
      <c r="E548" s="4" t="str">
        <f>VLOOKUP(EB[[#This Row],[indic_nrg]],Indicators[],4,FALSE)</f>
        <v>3105</v>
      </c>
      <c r="F548" s="4" t="str">
        <f>IFERROR(VLOOKUP(EB[[#This Row],[Source_carrier]],KS_DB[[product]:[KS]],6,FALSE),0)</f>
        <v>liquid</v>
      </c>
      <c r="G548" s="4" t="s">
        <v>34</v>
      </c>
      <c r="H548" s="4" t="s">
        <v>943</v>
      </c>
      <c r="I548" s="4" t="s">
        <v>97</v>
      </c>
      <c r="J548" s="4" t="s">
        <v>37</v>
      </c>
      <c r="K548" s="4" t="s">
        <v>944</v>
      </c>
      <c r="L548" s="4" t="s">
        <v>39</v>
      </c>
      <c r="M548" s="4" t="s">
        <v>98</v>
      </c>
      <c r="N548" s="4" t="s">
        <v>41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</row>
    <row r="549" spans="1:40" ht="15" customHeight="1" x14ac:dyDescent="0.25">
      <c r="A549" s="4" t="str">
        <f>EB[[#This Row],[unit]] &amp; "#" &amp; EB[[#This Row],[indic_nrg]] &amp; "#" &amp; EB[[#This Row],[product]] &amp; "#" &amp; EB[[#This Row],[geo]]</f>
        <v>TJ#22_108708#5200#CZ</v>
      </c>
      <c r="B549" s="4" t="str">
        <f>VLOOKUP(EB[[#This Row],[product]],KS_DB[[product]:[KS]],5,FALSE)</f>
        <v>heat</v>
      </c>
      <c r="C549" s="4" t="str">
        <f>VLOOKUP(EB[[#This Row],[product]],KS_DB[[product]:[KS]],6,FALSE)</f>
        <v>heat</v>
      </c>
      <c r="D549" s="4">
        <f>VLOOKUP(EB[[#This Row],[product]],Carriers[],4,FALSE)</f>
        <v>1</v>
      </c>
      <c r="E549" s="4" t="str">
        <f>VLOOKUP(EB[[#This Row],[indic_nrg]],Indicators[],4,FALSE)</f>
        <v>3105</v>
      </c>
      <c r="F549" s="4" t="str">
        <f>IFERROR(VLOOKUP(EB[[#This Row],[Source_carrier]],KS_DB[[product]:[KS]],6,FALSE),0)</f>
        <v>liquid</v>
      </c>
      <c r="G549" s="4" t="s">
        <v>34</v>
      </c>
      <c r="H549" s="4" t="s">
        <v>945</v>
      </c>
      <c r="I549" s="4" t="s">
        <v>97</v>
      </c>
      <c r="J549" s="4" t="s">
        <v>37</v>
      </c>
      <c r="K549" s="4" t="s">
        <v>946</v>
      </c>
      <c r="L549" s="4" t="s">
        <v>39</v>
      </c>
      <c r="M549" s="4" t="s">
        <v>98</v>
      </c>
      <c r="N549" s="4" t="s">
        <v>41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</row>
    <row r="550" spans="1:40" ht="15" customHeight="1" x14ac:dyDescent="0.25">
      <c r="A550" s="4" t="str">
        <f>EB[[#This Row],[unit]] &amp; "#" &amp; EB[[#This Row],[indic_nrg]] &amp; "#" &amp; EB[[#This Row],[product]] &amp; "#" &amp; EB[[#This Row],[geo]]</f>
        <v>TJ#22_108709#5200#CZ</v>
      </c>
      <c r="B550" s="4" t="str">
        <f>VLOOKUP(EB[[#This Row],[product]],KS_DB[[product]:[KS]],5,FALSE)</f>
        <v>heat</v>
      </c>
      <c r="C550" s="4" t="str">
        <f>VLOOKUP(EB[[#This Row],[product]],KS_DB[[product]:[KS]],6,FALSE)</f>
        <v>heat</v>
      </c>
      <c r="D550" s="4">
        <f>VLOOKUP(EB[[#This Row],[product]],Carriers[],4,FALSE)</f>
        <v>1</v>
      </c>
      <c r="E550" s="4" t="str">
        <f>VLOOKUP(EB[[#This Row],[indic_nrg]],Indicators[],4,FALSE)</f>
        <v>3105</v>
      </c>
      <c r="F550" s="4" t="str">
        <f>IFERROR(VLOOKUP(EB[[#This Row],[Source_carrier]],KS_DB[[product]:[KS]],6,FALSE),0)</f>
        <v>liquid</v>
      </c>
      <c r="G550" s="4" t="s">
        <v>34</v>
      </c>
      <c r="H550" s="4" t="s">
        <v>947</v>
      </c>
      <c r="I550" s="4" t="s">
        <v>97</v>
      </c>
      <c r="J550" s="4" t="s">
        <v>37</v>
      </c>
      <c r="K550" s="4" t="s">
        <v>948</v>
      </c>
      <c r="L550" s="4" t="s">
        <v>39</v>
      </c>
      <c r="M550" s="4" t="s">
        <v>98</v>
      </c>
      <c r="N550" s="4" t="s">
        <v>41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</row>
    <row r="551" spans="1:40" ht="15" customHeight="1" x14ac:dyDescent="0.25">
      <c r="A551" s="4" t="str">
        <f>EB[[#This Row],[unit]] &amp; "#" &amp; EB[[#This Row],[indic_nrg]] &amp; "#" &amp; EB[[#This Row],[product]] &amp; "#" &amp; EB[[#This Row],[geo]]</f>
        <v>TJ#22_108711#6000#CZ</v>
      </c>
      <c r="B551" s="4" t="str">
        <f>VLOOKUP(EB[[#This Row],[product]],KS_DB[[product]:[KS]],5,FALSE)</f>
        <v>electricity</v>
      </c>
      <c r="C551" s="4" t="str">
        <f>VLOOKUP(EB[[#This Row],[product]],KS_DB[[product]:[KS]],6,FALSE)</f>
        <v>electricity</v>
      </c>
      <c r="D551" s="4">
        <f>VLOOKUP(EB[[#This Row],[product]],Carriers[],4,FALSE)</f>
        <v>1</v>
      </c>
      <c r="E551" s="4" t="str">
        <f>VLOOKUP(EB[[#This Row],[indic_nrg]],Indicators[],4,FALSE)</f>
        <v>3106</v>
      </c>
      <c r="F551" s="4" t="str">
        <f>IFERROR(VLOOKUP(EB[[#This Row],[Source_carrier]],KS_DB[[product]:[KS]],6,FALSE),0)</f>
        <v>liquid</v>
      </c>
      <c r="G551" s="4" t="s">
        <v>34</v>
      </c>
      <c r="H551" s="4" t="s">
        <v>417</v>
      </c>
      <c r="I551" s="4" t="s">
        <v>127</v>
      </c>
      <c r="J551" s="4" t="s">
        <v>37</v>
      </c>
      <c r="K551" s="4" t="s">
        <v>418</v>
      </c>
      <c r="L551" s="4" t="s">
        <v>39</v>
      </c>
      <c r="M551" s="4" t="s">
        <v>128</v>
      </c>
      <c r="N551" s="4" t="s">
        <v>41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</row>
    <row r="552" spans="1:40" ht="15" customHeight="1" x14ac:dyDescent="0.25">
      <c r="A552" s="4" t="str">
        <f>EB[[#This Row],[unit]] &amp; "#" &amp; EB[[#This Row],[indic_nrg]] &amp; "#" &amp; EB[[#This Row],[product]] &amp; "#" &amp; EB[[#This Row],[geo]]</f>
        <v>TJ#22_108712#6000#CZ</v>
      </c>
      <c r="B552" s="4" t="str">
        <f>VLOOKUP(EB[[#This Row],[product]],KS_DB[[product]:[KS]],5,FALSE)</f>
        <v>electricity</v>
      </c>
      <c r="C552" s="4" t="str">
        <f>VLOOKUP(EB[[#This Row],[product]],KS_DB[[product]:[KS]],6,FALSE)</f>
        <v>electricity</v>
      </c>
      <c r="D552" s="4">
        <f>VLOOKUP(EB[[#This Row],[product]],Carriers[],4,FALSE)</f>
        <v>1</v>
      </c>
      <c r="E552" s="4" t="str">
        <f>VLOOKUP(EB[[#This Row],[indic_nrg]],Indicators[],4,FALSE)</f>
        <v>3106</v>
      </c>
      <c r="F552" s="4" t="str">
        <f>IFERROR(VLOOKUP(EB[[#This Row],[Source_carrier]],KS_DB[[product]:[KS]],6,FALSE),0)</f>
        <v>liquid</v>
      </c>
      <c r="G552" s="4" t="s">
        <v>34</v>
      </c>
      <c r="H552" s="4" t="s">
        <v>419</v>
      </c>
      <c r="I552" s="4" t="s">
        <v>127</v>
      </c>
      <c r="J552" s="4" t="s">
        <v>37</v>
      </c>
      <c r="K552" s="4" t="s">
        <v>420</v>
      </c>
      <c r="L552" s="4" t="s">
        <v>39</v>
      </c>
      <c r="M552" s="4" t="s">
        <v>128</v>
      </c>
      <c r="N552" s="4" t="s">
        <v>41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</row>
    <row r="553" spans="1:40" ht="15" customHeight="1" x14ac:dyDescent="0.25">
      <c r="A553" s="4" t="str">
        <f>EB[[#This Row],[unit]] &amp; "#" &amp; EB[[#This Row],[indic_nrg]] &amp; "#" &amp; EB[[#This Row],[product]] &amp; "#" &amp; EB[[#This Row],[geo]]</f>
        <v>TJ#22_108713#6000#CZ</v>
      </c>
      <c r="B553" s="4" t="str">
        <f>VLOOKUP(EB[[#This Row],[product]],KS_DB[[product]:[KS]],5,FALSE)</f>
        <v>electricity</v>
      </c>
      <c r="C553" s="4" t="str">
        <f>VLOOKUP(EB[[#This Row],[product]],KS_DB[[product]:[KS]],6,FALSE)</f>
        <v>electricity</v>
      </c>
      <c r="D553" s="4">
        <f>VLOOKUP(EB[[#This Row],[product]],Carriers[],4,FALSE)</f>
        <v>1</v>
      </c>
      <c r="E553" s="4" t="str">
        <f>VLOOKUP(EB[[#This Row],[indic_nrg]],Indicators[],4,FALSE)</f>
        <v>3106</v>
      </c>
      <c r="F553" s="4" t="str">
        <f>IFERROR(VLOOKUP(EB[[#This Row],[Source_carrier]],KS_DB[[product]:[KS]],6,FALSE),0)</f>
        <v>liquid</v>
      </c>
      <c r="G553" s="4" t="s">
        <v>34</v>
      </c>
      <c r="H553" s="4" t="s">
        <v>421</v>
      </c>
      <c r="I553" s="4" t="s">
        <v>127</v>
      </c>
      <c r="J553" s="4" t="s">
        <v>37</v>
      </c>
      <c r="K553" s="4" t="s">
        <v>422</v>
      </c>
      <c r="L553" s="4" t="s">
        <v>39</v>
      </c>
      <c r="M553" s="4" t="s">
        <v>128</v>
      </c>
      <c r="N553" s="4" t="s">
        <v>41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</row>
    <row r="554" spans="1:40" ht="15" customHeight="1" x14ac:dyDescent="0.25">
      <c r="A554" s="4" t="str">
        <f>EB[[#This Row],[unit]] &amp; "#" &amp; EB[[#This Row],[indic_nrg]] &amp; "#" &amp; EB[[#This Row],[product]] &amp; "#" &amp; EB[[#This Row],[geo]]</f>
        <v>TJ#22_108714#6000#CZ</v>
      </c>
      <c r="B554" s="4" t="str">
        <f>VLOOKUP(EB[[#This Row],[product]],KS_DB[[product]:[KS]],5,FALSE)</f>
        <v>electricity</v>
      </c>
      <c r="C554" s="4" t="str">
        <f>VLOOKUP(EB[[#This Row],[product]],KS_DB[[product]:[KS]],6,FALSE)</f>
        <v>electricity</v>
      </c>
      <c r="D554" s="4">
        <f>VLOOKUP(EB[[#This Row],[product]],Carriers[],4,FALSE)</f>
        <v>1</v>
      </c>
      <c r="E554" s="4" t="str">
        <f>VLOOKUP(EB[[#This Row],[indic_nrg]],Indicators[],4,FALSE)</f>
        <v>3106</v>
      </c>
      <c r="F554" s="4" t="str">
        <f>IFERROR(VLOOKUP(EB[[#This Row],[Source_carrier]],KS_DB[[product]:[KS]],6,FALSE),0)</f>
        <v>liquid</v>
      </c>
      <c r="G554" s="4" t="s">
        <v>34</v>
      </c>
      <c r="H554" s="4" t="s">
        <v>423</v>
      </c>
      <c r="I554" s="4" t="s">
        <v>127</v>
      </c>
      <c r="J554" s="4" t="s">
        <v>37</v>
      </c>
      <c r="K554" s="4" t="s">
        <v>424</v>
      </c>
      <c r="L554" s="4" t="s">
        <v>39</v>
      </c>
      <c r="M554" s="4" t="s">
        <v>128</v>
      </c>
      <c r="N554" s="4" t="s">
        <v>41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</row>
    <row r="555" spans="1:40" ht="15" customHeight="1" x14ac:dyDescent="0.25">
      <c r="A555" s="4" t="str">
        <f>EB[[#This Row],[unit]] &amp; "#" &amp; EB[[#This Row],[indic_nrg]] &amp; "#" &amp; EB[[#This Row],[product]] &amp; "#" &amp; EB[[#This Row],[geo]]</f>
        <v>TJ#22_108716#5200#CZ</v>
      </c>
      <c r="B555" s="4" t="str">
        <f>VLOOKUP(EB[[#This Row],[product]],KS_DB[[product]:[KS]],5,FALSE)</f>
        <v>heat</v>
      </c>
      <c r="C555" s="4" t="str">
        <f>VLOOKUP(EB[[#This Row],[product]],KS_DB[[product]:[KS]],6,FALSE)</f>
        <v>heat</v>
      </c>
      <c r="D555" s="4">
        <f>VLOOKUP(EB[[#This Row],[product]],Carriers[],4,FALSE)</f>
        <v>1</v>
      </c>
      <c r="E555" s="4" t="str">
        <f>VLOOKUP(EB[[#This Row],[indic_nrg]],Indicators[],4,FALSE)</f>
        <v>3106</v>
      </c>
      <c r="F555" s="4" t="str">
        <f>IFERROR(VLOOKUP(EB[[#This Row],[Source_carrier]],KS_DB[[product]:[KS]],6,FALSE),0)</f>
        <v>liquid</v>
      </c>
      <c r="G555" s="4" t="s">
        <v>34</v>
      </c>
      <c r="H555" s="4" t="s">
        <v>949</v>
      </c>
      <c r="I555" s="4" t="s">
        <v>97</v>
      </c>
      <c r="J555" s="4" t="s">
        <v>37</v>
      </c>
      <c r="K555" s="4" t="s">
        <v>950</v>
      </c>
      <c r="L555" s="4" t="s">
        <v>39</v>
      </c>
      <c r="M555" s="4" t="s">
        <v>98</v>
      </c>
      <c r="N555" s="4" t="s">
        <v>41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</row>
    <row r="556" spans="1:40" ht="15" customHeight="1" x14ac:dyDescent="0.25">
      <c r="A556" s="4" t="str">
        <f>EB[[#This Row],[unit]] &amp; "#" &amp; EB[[#This Row],[indic_nrg]] &amp; "#" &amp; EB[[#This Row],[product]] &amp; "#" &amp; EB[[#This Row],[geo]]</f>
        <v>TJ#22_108717#5200#CZ</v>
      </c>
      <c r="B556" s="4" t="str">
        <f>VLOOKUP(EB[[#This Row],[product]],KS_DB[[product]:[KS]],5,FALSE)</f>
        <v>heat</v>
      </c>
      <c r="C556" s="4" t="str">
        <f>VLOOKUP(EB[[#This Row],[product]],KS_DB[[product]:[KS]],6,FALSE)</f>
        <v>heat</v>
      </c>
      <c r="D556" s="4">
        <f>VLOOKUP(EB[[#This Row],[product]],Carriers[],4,FALSE)</f>
        <v>1</v>
      </c>
      <c r="E556" s="4" t="str">
        <f>VLOOKUP(EB[[#This Row],[indic_nrg]],Indicators[],4,FALSE)</f>
        <v>3106</v>
      </c>
      <c r="F556" s="4" t="str">
        <f>IFERROR(VLOOKUP(EB[[#This Row],[Source_carrier]],KS_DB[[product]:[KS]],6,FALSE),0)</f>
        <v>liquid</v>
      </c>
      <c r="G556" s="4" t="s">
        <v>34</v>
      </c>
      <c r="H556" s="4" t="s">
        <v>951</v>
      </c>
      <c r="I556" s="4" t="s">
        <v>97</v>
      </c>
      <c r="J556" s="4" t="s">
        <v>37</v>
      </c>
      <c r="K556" s="4" t="s">
        <v>952</v>
      </c>
      <c r="L556" s="4" t="s">
        <v>39</v>
      </c>
      <c r="M556" s="4" t="s">
        <v>98</v>
      </c>
      <c r="N556" s="4" t="s">
        <v>41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</row>
    <row r="557" spans="1:40" ht="15" customHeight="1" x14ac:dyDescent="0.25">
      <c r="A557" s="4" t="str">
        <f>EB[[#This Row],[unit]] &amp; "#" &amp; EB[[#This Row],[indic_nrg]] &amp; "#" &amp; EB[[#This Row],[product]] &amp; "#" &amp; EB[[#This Row],[geo]]</f>
        <v>TJ#22_108718#5200#CZ</v>
      </c>
      <c r="B557" s="4" t="str">
        <f>VLOOKUP(EB[[#This Row],[product]],KS_DB[[product]:[KS]],5,FALSE)</f>
        <v>heat</v>
      </c>
      <c r="C557" s="4" t="str">
        <f>VLOOKUP(EB[[#This Row],[product]],KS_DB[[product]:[KS]],6,FALSE)</f>
        <v>heat</v>
      </c>
      <c r="D557" s="4">
        <f>VLOOKUP(EB[[#This Row],[product]],Carriers[],4,FALSE)</f>
        <v>1</v>
      </c>
      <c r="E557" s="4" t="str">
        <f>VLOOKUP(EB[[#This Row],[indic_nrg]],Indicators[],4,FALSE)</f>
        <v>3106</v>
      </c>
      <c r="F557" s="4" t="str">
        <f>IFERROR(VLOOKUP(EB[[#This Row],[Source_carrier]],KS_DB[[product]:[KS]],6,FALSE),0)</f>
        <v>liquid</v>
      </c>
      <c r="G557" s="4" t="s">
        <v>34</v>
      </c>
      <c r="H557" s="4" t="s">
        <v>953</v>
      </c>
      <c r="I557" s="4" t="s">
        <v>97</v>
      </c>
      <c r="J557" s="4" t="s">
        <v>37</v>
      </c>
      <c r="K557" s="4" t="s">
        <v>954</v>
      </c>
      <c r="L557" s="4" t="s">
        <v>39</v>
      </c>
      <c r="M557" s="4" t="s">
        <v>98</v>
      </c>
      <c r="N557" s="4" t="s">
        <v>41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</row>
    <row r="558" spans="1:40" ht="15" customHeight="1" x14ac:dyDescent="0.25">
      <c r="A558" s="4" t="str">
        <f>EB[[#This Row],[unit]] &amp; "#" &amp; EB[[#This Row],[indic_nrg]] &amp; "#" &amp; EB[[#This Row],[product]] &amp; "#" &amp; EB[[#This Row],[geo]]</f>
        <v>TJ#22_108719#5200#CZ</v>
      </c>
      <c r="B558" s="4" t="str">
        <f>VLOOKUP(EB[[#This Row],[product]],KS_DB[[product]:[KS]],5,FALSE)</f>
        <v>heat</v>
      </c>
      <c r="C558" s="4" t="str">
        <f>VLOOKUP(EB[[#This Row],[product]],KS_DB[[product]:[KS]],6,FALSE)</f>
        <v>heat</v>
      </c>
      <c r="D558" s="4">
        <f>VLOOKUP(EB[[#This Row],[product]],Carriers[],4,FALSE)</f>
        <v>1</v>
      </c>
      <c r="E558" s="4" t="str">
        <f>VLOOKUP(EB[[#This Row],[indic_nrg]],Indicators[],4,FALSE)</f>
        <v>3106</v>
      </c>
      <c r="F558" s="4" t="str">
        <f>IFERROR(VLOOKUP(EB[[#This Row],[Source_carrier]],KS_DB[[product]:[KS]],6,FALSE),0)</f>
        <v>liquid</v>
      </c>
      <c r="G558" s="4" t="s">
        <v>34</v>
      </c>
      <c r="H558" s="4" t="s">
        <v>955</v>
      </c>
      <c r="I558" s="4" t="s">
        <v>97</v>
      </c>
      <c r="J558" s="4" t="s">
        <v>37</v>
      </c>
      <c r="K558" s="4" t="s">
        <v>956</v>
      </c>
      <c r="L558" s="4" t="s">
        <v>39</v>
      </c>
      <c r="M558" s="4" t="s">
        <v>98</v>
      </c>
      <c r="N558" s="4" t="s">
        <v>41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</row>
    <row r="559" spans="1:40" ht="15" customHeight="1" x14ac:dyDescent="0.25">
      <c r="A559" s="4" t="str">
        <f>EB[[#This Row],[unit]] &amp; "#" &amp; EB[[#This Row],[indic_nrg]] &amp; "#" &amp; EB[[#This Row],[product]] &amp; "#" &amp; EB[[#This Row],[geo]]</f>
        <v>TJ#22_108721#6000#CZ</v>
      </c>
      <c r="B559" s="4" t="str">
        <f>VLOOKUP(EB[[#This Row],[product]],KS_DB[[product]:[KS]],5,FALSE)</f>
        <v>electricity</v>
      </c>
      <c r="C559" s="4" t="str">
        <f>VLOOKUP(EB[[#This Row],[product]],KS_DB[[product]:[KS]],6,FALSE)</f>
        <v>electricity</v>
      </c>
      <c r="D559" s="4">
        <f>VLOOKUP(EB[[#This Row],[product]],Carriers[],4,FALSE)</f>
        <v>1</v>
      </c>
      <c r="E559" s="4" t="str">
        <f>VLOOKUP(EB[[#This Row],[indic_nrg]],Indicators[],4,FALSE)</f>
        <v>3214</v>
      </c>
      <c r="F559" s="4" t="str">
        <f>IFERROR(VLOOKUP(EB[[#This Row],[Source_carrier]],KS_DB[[product]:[KS]],6,FALSE),0)</f>
        <v>liquid</v>
      </c>
      <c r="G559" s="4" t="s">
        <v>34</v>
      </c>
      <c r="H559" s="4" t="s">
        <v>425</v>
      </c>
      <c r="I559" s="4" t="s">
        <v>127</v>
      </c>
      <c r="J559" s="4" t="s">
        <v>37</v>
      </c>
      <c r="K559" s="4" t="s">
        <v>426</v>
      </c>
      <c r="L559" s="4" t="s">
        <v>39</v>
      </c>
      <c r="M559" s="4" t="s">
        <v>128</v>
      </c>
      <c r="N559" s="4" t="s">
        <v>41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</row>
    <row r="560" spans="1:40" ht="15" customHeight="1" x14ac:dyDescent="0.25">
      <c r="A560" s="4" t="str">
        <f>EB[[#This Row],[unit]] &amp; "#" &amp; EB[[#This Row],[indic_nrg]] &amp; "#" &amp; EB[[#This Row],[product]] &amp; "#" &amp; EB[[#This Row],[geo]]</f>
        <v>TJ#22_108722#6000#CZ</v>
      </c>
      <c r="B560" s="4" t="str">
        <f>VLOOKUP(EB[[#This Row],[product]],KS_DB[[product]:[KS]],5,FALSE)</f>
        <v>electricity</v>
      </c>
      <c r="C560" s="4" t="str">
        <f>VLOOKUP(EB[[#This Row],[product]],KS_DB[[product]:[KS]],6,FALSE)</f>
        <v>electricity</v>
      </c>
      <c r="D560" s="4">
        <f>VLOOKUP(EB[[#This Row],[product]],Carriers[],4,FALSE)</f>
        <v>1</v>
      </c>
      <c r="E560" s="4" t="str">
        <f>VLOOKUP(EB[[#This Row],[indic_nrg]],Indicators[],4,FALSE)</f>
        <v>3214</v>
      </c>
      <c r="F560" s="4" t="str">
        <f>IFERROR(VLOOKUP(EB[[#This Row],[Source_carrier]],KS_DB[[product]:[KS]],6,FALSE),0)</f>
        <v>liquid</v>
      </c>
      <c r="G560" s="4" t="s">
        <v>34</v>
      </c>
      <c r="H560" s="4" t="s">
        <v>427</v>
      </c>
      <c r="I560" s="4" t="s">
        <v>127</v>
      </c>
      <c r="J560" s="4" t="s">
        <v>37</v>
      </c>
      <c r="K560" s="4" t="s">
        <v>428</v>
      </c>
      <c r="L560" s="4" t="s">
        <v>39</v>
      </c>
      <c r="M560" s="4" t="s">
        <v>128</v>
      </c>
      <c r="N560" s="4" t="s">
        <v>41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104</v>
      </c>
      <c r="AK560" s="4">
        <v>130</v>
      </c>
      <c r="AL560" s="4">
        <v>97</v>
      </c>
      <c r="AM560" s="4">
        <v>158</v>
      </c>
      <c r="AN560" s="4">
        <v>112</v>
      </c>
    </row>
    <row r="561" spans="1:40" ht="15" customHeight="1" x14ac:dyDescent="0.25">
      <c r="A561" s="4" t="str">
        <f>EB[[#This Row],[unit]] &amp; "#" &amp; EB[[#This Row],[indic_nrg]] &amp; "#" &amp; EB[[#This Row],[product]] &amp; "#" &amp; EB[[#This Row],[geo]]</f>
        <v>TJ#22_108723#6000#CZ</v>
      </c>
      <c r="B561" s="4" t="str">
        <f>VLOOKUP(EB[[#This Row],[product]],KS_DB[[product]:[KS]],5,FALSE)</f>
        <v>electricity</v>
      </c>
      <c r="C561" s="4" t="str">
        <f>VLOOKUP(EB[[#This Row],[product]],KS_DB[[product]:[KS]],6,FALSE)</f>
        <v>electricity</v>
      </c>
      <c r="D561" s="4">
        <f>VLOOKUP(EB[[#This Row],[product]],Carriers[],4,FALSE)</f>
        <v>1</v>
      </c>
      <c r="E561" s="4" t="str">
        <f>VLOOKUP(EB[[#This Row],[indic_nrg]],Indicators[],4,FALSE)</f>
        <v>3214</v>
      </c>
      <c r="F561" s="4" t="str">
        <f>IFERROR(VLOOKUP(EB[[#This Row],[Source_carrier]],KS_DB[[product]:[KS]],6,FALSE),0)</f>
        <v>liquid</v>
      </c>
      <c r="G561" s="4" t="s">
        <v>34</v>
      </c>
      <c r="H561" s="4" t="s">
        <v>429</v>
      </c>
      <c r="I561" s="4" t="s">
        <v>127</v>
      </c>
      <c r="J561" s="4" t="s">
        <v>37</v>
      </c>
      <c r="K561" s="4" t="s">
        <v>430</v>
      </c>
      <c r="L561" s="4" t="s">
        <v>39</v>
      </c>
      <c r="M561" s="4" t="s">
        <v>128</v>
      </c>
      <c r="N561" s="4" t="s">
        <v>41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</row>
    <row r="562" spans="1:40" ht="15" customHeight="1" x14ac:dyDescent="0.25">
      <c r="A562" s="4" t="str">
        <f>EB[[#This Row],[unit]] &amp; "#" &amp; EB[[#This Row],[indic_nrg]] &amp; "#" &amp; EB[[#This Row],[product]] &amp; "#" &amp; EB[[#This Row],[geo]]</f>
        <v>TJ#22_108724#6000#CZ</v>
      </c>
      <c r="B562" s="4" t="str">
        <f>VLOOKUP(EB[[#This Row],[product]],KS_DB[[product]:[KS]],5,FALSE)</f>
        <v>electricity</v>
      </c>
      <c r="C562" s="4" t="str">
        <f>VLOOKUP(EB[[#This Row],[product]],KS_DB[[product]:[KS]],6,FALSE)</f>
        <v>electricity</v>
      </c>
      <c r="D562" s="4">
        <f>VLOOKUP(EB[[#This Row],[product]],Carriers[],4,FALSE)</f>
        <v>1</v>
      </c>
      <c r="E562" s="4" t="str">
        <f>VLOOKUP(EB[[#This Row],[indic_nrg]],Indicators[],4,FALSE)</f>
        <v>3214</v>
      </c>
      <c r="F562" s="4" t="str">
        <f>IFERROR(VLOOKUP(EB[[#This Row],[Source_carrier]],KS_DB[[product]:[KS]],6,FALSE),0)</f>
        <v>liquid</v>
      </c>
      <c r="G562" s="4" t="s">
        <v>34</v>
      </c>
      <c r="H562" s="4" t="s">
        <v>431</v>
      </c>
      <c r="I562" s="4" t="s">
        <v>127</v>
      </c>
      <c r="J562" s="4" t="s">
        <v>37</v>
      </c>
      <c r="K562" s="4" t="s">
        <v>432</v>
      </c>
      <c r="L562" s="4" t="s">
        <v>39</v>
      </c>
      <c r="M562" s="4" t="s">
        <v>128</v>
      </c>
      <c r="N562" s="4" t="s">
        <v>41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94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</row>
    <row r="563" spans="1:40" ht="15" customHeight="1" x14ac:dyDescent="0.25">
      <c r="A563" s="4" t="str">
        <f>EB[[#This Row],[unit]] &amp; "#" &amp; EB[[#This Row],[indic_nrg]] &amp; "#" &amp; EB[[#This Row],[product]] &amp; "#" &amp; EB[[#This Row],[geo]]</f>
        <v>TJ#22_108726#5200#CZ</v>
      </c>
      <c r="B563" s="4" t="str">
        <f>VLOOKUP(EB[[#This Row],[product]],KS_DB[[product]:[KS]],5,FALSE)</f>
        <v>heat</v>
      </c>
      <c r="C563" s="4" t="str">
        <f>VLOOKUP(EB[[#This Row],[product]],KS_DB[[product]:[KS]],6,FALSE)</f>
        <v>heat</v>
      </c>
      <c r="D563" s="4">
        <f>VLOOKUP(EB[[#This Row],[product]],Carriers[],4,FALSE)</f>
        <v>1</v>
      </c>
      <c r="E563" s="4" t="str">
        <f>VLOOKUP(EB[[#This Row],[indic_nrg]],Indicators[],4,FALSE)</f>
        <v>3214</v>
      </c>
      <c r="F563" s="4" t="str">
        <f>IFERROR(VLOOKUP(EB[[#This Row],[Source_carrier]],KS_DB[[product]:[KS]],6,FALSE),0)</f>
        <v>liquid</v>
      </c>
      <c r="G563" s="4" t="s">
        <v>34</v>
      </c>
      <c r="H563" s="4" t="s">
        <v>957</v>
      </c>
      <c r="I563" s="4" t="s">
        <v>97</v>
      </c>
      <c r="J563" s="4" t="s">
        <v>37</v>
      </c>
      <c r="K563" s="4" t="s">
        <v>958</v>
      </c>
      <c r="L563" s="4" t="s">
        <v>39</v>
      </c>
      <c r="M563" s="4" t="s">
        <v>98</v>
      </c>
      <c r="N563" s="4" t="s">
        <v>41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570</v>
      </c>
      <c r="AK563" s="4">
        <v>798</v>
      </c>
      <c r="AL563" s="4">
        <v>613</v>
      </c>
      <c r="AM563" s="4">
        <v>671</v>
      </c>
      <c r="AN563" s="4">
        <v>431</v>
      </c>
    </row>
    <row r="564" spans="1:40" ht="15" customHeight="1" x14ac:dyDescent="0.25">
      <c r="A564" s="4" t="str">
        <f>EB[[#This Row],[unit]] &amp; "#" &amp; EB[[#This Row],[indic_nrg]] &amp; "#" &amp; EB[[#This Row],[product]] &amp; "#" &amp; EB[[#This Row],[geo]]</f>
        <v>TJ#22_108727#5200#CZ</v>
      </c>
      <c r="B564" s="4" t="str">
        <f>VLOOKUP(EB[[#This Row],[product]],KS_DB[[product]:[KS]],5,FALSE)</f>
        <v>heat</v>
      </c>
      <c r="C564" s="4" t="str">
        <f>VLOOKUP(EB[[#This Row],[product]],KS_DB[[product]:[KS]],6,FALSE)</f>
        <v>heat</v>
      </c>
      <c r="D564" s="4">
        <f>VLOOKUP(EB[[#This Row],[product]],Carriers[],4,FALSE)</f>
        <v>1</v>
      </c>
      <c r="E564" s="4" t="str">
        <f>VLOOKUP(EB[[#This Row],[indic_nrg]],Indicators[],4,FALSE)</f>
        <v>3214</v>
      </c>
      <c r="F564" s="4" t="str">
        <f>IFERROR(VLOOKUP(EB[[#This Row],[Source_carrier]],KS_DB[[product]:[KS]],6,FALSE),0)</f>
        <v>liquid</v>
      </c>
      <c r="G564" s="4" t="s">
        <v>34</v>
      </c>
      <c r="H564" s="4" t="s">
        <v>959</v>
      </c>
      <c r="I564" s="4" t="s">
        <v>97</v>
      </c>
      <c r="J564" s="4" t="s">
        <v>37</v>
      </c>
      <c r="K564" s="4" t="s">
        <v>960</v>
      </c>
      <c r="L564" s="4" t="s">
        <v>39</v>
      </c>
      <c r="M564" s="4" t="s">
        <v>98</v>
      </c>
      <c r="N564" s="4" t="s">
        <v>41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</row>
    <row r="565" spans="1:40" ht="15" customHeight="1" x14ac:dyDescent="0.25">
      <c r="A565" s="4" t="str">
        <f>EB[[#This Row],[unit]] &amp; "#" &amp; EB[[#This Row],[indic_nrg]] &amp; "#" &amp; EB[[#This Row],[product]] &amp; "#" &amp; EB[[#This Row],[geo]]</f>
        <v>TJ#22_108728#5200#CZ</v>
      </c>
      <c r="B565" s="4" t="str">
        <f>VLOOKUP(EB[[#This Row],[product]],KS_DB[[product]:[KS]],5,FALSE)</f>
        <v>heat</v>
      </c>
      <c r="C565" s="4" t="str">
        <f>VLOOKUP(EB[[#This Row],[product]],KS_DB[[product]:[KS]],6,FALSE)</f>
        <v>heat</v>
      </c>
      <c r="D565" s="4">
        <f>VLOOKUP(EB[[#This Row],[product]],Carriers[],4,FALSE)</f>
        <v>1</v>
      </c>
      <c r="E565" s="4" t="str">
        <f>VLOOKUP(EB[[#This Row],[indic_nrg]],Indicators[],4,FALSE)</f>
        <v>3214</v>
      </c>
      <c r="F565" s="4" t="str">
        <f>IFERROR(VLOOKUP(EB[[#This Row],[Source_carrier]],KS_DB[[product]:[KS]],6,FALSE),0)</f>
        <v>liquid</v>
      </c>
      <c r="G565" s="4" t="s">
        <v>34</v>
      </c>
      <c r="H565" s="4" t="s">
        <v>961</v>
      </c>
      <c r="I565" s="4" t="s">
        <v>97</v>
      </c>
      <c r="J565" s="4" t="s">
        <v>37</v>
      </c>
      <c r="K565" s="4" t="s">
        <v>962</v>
      </c>
      <c r="L565" s="4" t="s">
        <v>39</v>
      </c>
      <c r="M565" s="4" t="s">
        <v>98</v>
      </c>
      <c r="N565" s="4" t="s">
        <v>41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147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</row>
    <row r="566" spans="1:40" ht="15" customHeight="1" x14ac:dyDescent="0.25">
      <c r="A566" s="4" t="str">
        <f>EB[[#This Row],[unit]] &amp; "#" &amp; EB[[#This Row],[indic_nrg]] &amp; "#" &amp; EB[[#This Row],[product]] &amp; "#" &amp; EB[[#This Row],[geo]]</f>
        <v>TJ#22_108729#5200#CZ</v>
      </c>
      <c r="B566" s="4" t="str">
        <f>VLOOKUP(EB[[#This Row],[product]],KS_DB[[product]:[KS]],5,FALSE)</f>
        <v>heat</v>
      </c>
      <c r="C566" s="4" t="str">
        <f>VLOOKUP(EB[[#This Row],[product]],KS_DB[[product]:[KS]],6,FALSE)</f>
        <v>heat</v>
      </c>
      <c r="D566" s="4">
        <f>VLOOKUP(EB[[#This Row],[product]],Carriers[],4,FALSE)</f>
        <v>1</v>
      </c>
      <c r="E566" s="4" t="str">
        <f>VLOOKUP(EB[[#This Row],[indic_nrg]],Indicators[],4,FALSE)</f>
        <v>3214</v>
      </c>
      <c r="F566" s="4" t="str">
        <f>IFERROR(VLOOKUP(EB[[#This Row],[Source_carrier]],KS_DB[[product]:[KS]],6,FALSE),0)</f>
        <v>liquid</v>
      </c>
      <c r="G566" s="4" t="s">
        <v>34</v>
      </c>
      <c r="H566" s="4" t="s">
        <v>963</v>
      </c>
      <c r="I566" s="4" t="s">
        <v>97</v>
      </c>
      <c r="J566" s="4" t="s">
        <v>37</v>
      </c>
      <c r="K566" s="4" t="s">
        <v>964</v>
      </c>
      <c r="L566" s="4" t="s">
        <v>39</v>
      </c>
      <c r="M566" s="4" t="s">
        <v>98</v>
      </c>
      <c r="N566" s="4" t="s">
        <v>41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</row>
    <row r="567" spans="1:40" ht="15" customHeight="1" x14ac:dyDescent="0.25">
      <c r="A567" s="4" t="str">
        <f>EB[[#This Row],[unit]] &amp; "#" &amp; EB[[#This Row],[indic_nrg]] &amp; "#" &amp; EB[[#This Row],[product]] &amp; "#" &amp; EB[[#This Row],[geo]]</f>
        <v>TJ#22_108731#6000#CZ</v>
      </c>
      <c r="B567" s="4" t="str">
        <f>VLOOKUP(EB[[#This Row],[product]],KS_DB[[product]:[KS]],5,FALSE)</f>
        <v>electricity</v>
      </c>
      <c r="C567" s="4" t="str">
        <f>VLOOKUP(EB[[#This Row],[product]],KS_DB[[product]:[KS]],6,FALSE)</f>
        <v>electricity</v>
      </c>
      <c r="D567" s="4">
        <f>VLOOKUP(EB[[#This Row],[product]],Carriers[],4,FALSE)</f>
        <v>1</v>
      </c>
      <c r="E567" s="4" t="str">
        <f>VLOOKUP(EB[[#This Row],[indic_nrg]],Indicators[],4,FALSE)</f>
        <v>3220</v>
      </c>
      <c r="F567" s="4" t="str">
        <f>IFERROR(VLOOKUP(EB[[#This Row],[Source_carrier]],KS_DB[[product]:[KS]],6,FALSE),0)</f>
        <v>LPG</v>
      </c>
      <c r="G567" s="4" t="s">
        <v>34</v>
      </c>
      <c r="H567" s="4" t="s">
        <v>433</v>
      </c>
      <c r="I567" s="4" t="s">
        <v>127</v>
      </c>
      <c r="J567" s="4" t="s">
        <v>37</v>
      </c>
      <c r="K567" s="4" t="s">
        <v>434</v>
      </c>
      <c r="L567" s="4" t="s">
        <v>39</v>
      </c>
      <c r="M567" s="4" t="s">
        <v>128</v>
      </c>
      <c r="N567" s="4" t="s">
        <v>41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</row>
    <row r="568" spans="1:40" ht="15" customHeight="1" x14ac:dyDescent="0.25">
      <c r="A568" s="4" t="str">
        <f>EB[[#This Row],[unit]] &amp; "#" &amp; EB[[#This Row],[indic_nrg]] &amp; "#" &amp; EB[[#This Row],[product]] &amp; "#" &amp; EB[[#This Row],[geo]]</f>
        <v>TJ#22_108732#6000#CZ</v>
      </c>
      <c r="B568" s="4" t="str">
        <f>VLOOKUP(EB[[#This Row],[product]],KS_DB[[product]:[KS]],5,FALSE)</f>
        <v>electricity</v>
      </c>
      <c r="C568" s="4" t="str">
        <f>VLOOKUP(EB[[#This Row],[product]],KS_DB[[product]:[KS]],6,FALSE)</f>
        <v>electricity</v>
      </c>
      <c r="D568" s="4">
        <f>VLOOKUP(EB[[#This Row],[product]],Carriers[],4,FALSE)</f>
        <v>1</v>
      </c>
      <c r="E568" s="4" t="str">
        <f>VLOOKUP(EB[[#This Row],[indic_nrg]],Indicators[],4,FALSE)</f>
        <v>3220</v>
      </c>
      <c r="F568" s="4" t="str">
        <f>IFERROR(VLOOKUP(EB[[#This Row],[Source_carrier]],KS_DB[[product]:[KS]],6,FALSE),0)</f>
        <v>LPG</v>
      </c>
      <c r="G568" s="4" t="s">
        <v>34</v>
      </c>
      <c r="H568" s="4" t="s">
        <v>435</v>
      </c>
      <c r="I568" s="4" t="s">
        <v>127</v>
      </c>
      <c r="J568" s="4" t="s">
        <v>37</v>
      </c>
      <c r="K568" s="4" t="s">
        <v>436</v>
      </c>
      <c r="L568" s="4" t="s">
        <v>39</v>
      </c>
      <c r="M568" s="4" t="s">
        <v>128</v>
      </c>
      <c r="N568" s="4" t="s">
        <v>41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58</v>
      </c>
      <c r="AK568" s="4">
        <v>50</v>
      </c>
      <c r="AL568" s="4">
        <v>43</v>
      </c>
      <c r="AM568" s="4">
        <v>61</v>
      </c>
      <c r="AN568" s="4">
        <v>54</v>
      </c>
    </row>
    <row r="569" spans="1:40" ht="15" customHeight="1" x14ac:dyDescent="0.25">
      <c r="A569" s="4" t="str">
        <f>EB[[#This Row],[unit]] &amp; "#" &amp; EB[[#This Row],[indic_nrg]] &amp; "#" &amp; EB[[#This Row],[product]] &amp; "#" &amp; EB[[#This Row],[geo]]</f>
        <v>TJ#22_108733#6000#CZ</v>
      </c>
      <c r="B569" s="4" t="str">
        <f>VLOOKUP(EB[[#This Row],[product]],KS_DB[[product]:[KS]],5,FALSE)</f>
        <v>electricity</v>
      </c>
      <c r="C569" s="4" t="str">
        <f>VLOOKUP(EB[[#This Row],[product]],KS_DB[[product]:[KS]],6,FALSE)</f>
        <v>electricity</v>
      </c>
      <c r="D569" s="4">
        <f>VLOOKUP(EB[[#This Row],[product]],Carriers[],4,FALSE)</f>
        <v>1</v>
      </c>
      <c r="E569" s="4" t="str">
        <f>VLOOKUP(EB[[#This Row],[indic_nrg]],Indicators[],4,FALSE)</f>
        <v>3220</v>
      </c>
      <c r="F569" s="4" t="str">
        <f>IFERROR(VLOOKUP(EB[[#This Row],[Source_carrier]],KS_DB[[product]:[KS]],6,FALSE),0)</f>
        <v>LPG</v>
      </c>
      <c r="G569" s="4" t="s">
        <v>34</v>
      </c>
      <c r="H569" s="4" t="s">
        <v>437</v>
      </c>
      <c r="I569" s="4" t="s">
        <v>127</v>
      </c>
      <c r="J569" s="4" t="s">
        <v>37</v>
      </c>
      <c r="K569" s="4" t="s">
        <v>438</v>
      </c>
      <c r="L569" s="4" t="s">
        <v>39</v>
      </c>
      <c r="M569" s="4" t="s">
        <v>128</v>
      </c>
      <c r="N569" s="4" t="s">
        <v>41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</row>
    <row r="570" spans="1:40" ht="15" customHeight="1" x14ac:dyDescent="0.25">
      <c r="A570" s="4" t="str">
        <f>EB[[#This Row],[unit]] &amp; "#" &amp; EB[[#This Row],[indic_nrg]] &amp; "#" &amp; EB[[#This Row],[product]] &amp; "#" &amp; EB[[#This Row],[geo]]</f>
        <v>TJ#22_108734#6000#CZ</v>
      </c>
      <c r="B570" s="4" t="str">
        <f>VLOOKUP(EB[[#This Row],[product]],KS_DB[[product]:[KS]],5,FALSE)</f>
        <v>electricity</v>
      </c>
      <c r="C570" s="4" t="str">
        <f>VLOOKUP(EB[[#This Row],[product]],KS_DB[[product]:[KS]],6,FALSE)</f>
        <v>electricity</v>
      </c>
      <c r="D570" s="4">
        <f>VLOOKUP(EB[[#This Row],[product]],Carriers[],4,FALSE)</f>
        <v>1</v>
      </c>
      <c r="E570" s="4" t="str">
        <f>VLOOKUP(EB[[#This Row],[indic_nrg]],Indicators[],4,FALSE)</f>
        <v>3220</v>
      </c>
      <c r="F570" s="4" t="str">
        <f>IFERROR(VLOOKUP(EB[[#This Row],[Source_carrier]],KS_DB[[product]:[KS]],6,FALSE),0)</f>
        <v>LPG</v>
      </c>
      <c r="G570" s="4" t="s">
        <v>34</v>
      </c>
      <c r="H570" s="4" t="s">
        <v>439</v>
      </c>
      <c r="I570" s="4" t="s">
        <v>127</v>
      </c>
      <c r="J570" s="4" t="s">
        <v>37</v>
      </c>
      <c r="K570" s="4" t="s">
        <v>440</v>
      </c>
      <c r="L570" s="4" t="s">
        <v>39</v>
      </c>
      <c r="M570" s="4" t="s">
        <v>128</v>
      </c>
      <c r="N570" s="4" t="s">
        <v>41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47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</row>
    <row r="571" spans="1:40" ht="15" customHeight="1" x14ac:dyDescent="0.25">
      <c r="A571" s="4" t="str">
        <f>EB[[#This Row],[unit]] &amp; "#" &amp; EB[[#This Row],[indic_nrg]] &amp; "#" &amp; EB[[#This Row],[product]] &amp; "#" &amp; EB[[#This Row],[geo]]</f>
        <v>TJ#22_108736#5200#CZ</v>
      </c>
      <c r="B571" s="4" t="str">
        <f>VLOOKUP(EB[[#This Row],[product]],KS_DB[[product]:[KS]],5,FALSE)</f>
        <v>heat</v>
      </c>
      <c r="C571" s="4" t="str">
        <f>VLOOKUP(EB[[#This Row],[product]],KS_DB[[product]:[KS]],6,FALSE)</f>
        <v>heat</v>
      </c>
      <c r="D571" s="4">
        <f>VLOOKUP(EB[[#This Row],[product]],Carriers[],4,FALSE)</f>
        <v>1</v>
      </c>
      <c r="E571" s="4" t="str">
        <f>VLOOKUP(EB[[#This Row],[indic_nrg]],Indicators[],4,FALSE)</f>
        <v>3220</v>
      </c>
      <c r="F571" s="4" t="str">
        <f>IFERROR(VLOOKUP(EB[[#This Row],[Source_carrier]],KS_DB[[product]:[KS]],6,FALSE),0)</f>
        <v>LPG</v>
      </c>
      <c r="G571" s="4" t="s">
        <v>34</v>
      </c>
      <c r="H571" s="4" t="s">
        <v>965</v>
      </c>
      <c r="I571" s="4" t="s">
        <v>97</v>
      </c>
      <c r="J571" s="4" t="s">
        <v>37</v>
      </c>
      <c r="K571" s="4" t="s">
        <v>966</v>
      </c>
      <c r="L571" s="4" t="s">
        <v>39</v>
      </c>
      <c r="M571" s="4" t="s">
        <v>98</v>
      </c>
      <c r="N571" s="4" t="s">
        <v>41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313</v>
      </c>
      <c r="AK571" s="4">
        <v>316</v>
      </c>
      <c r="AL571" s="4">
        <v>282</v>
      </c>
      <c r="AM571" s="4">
        <v>262</v>
      </c>
      <c r="AN571" s="4">
        <v>213</v>
      </c>
    </row>
    <row r="572" spans="1:40" ht="15" customHeight="1" x14ac:dyDescent="0.25">
      <c r="A572" s="4" t="str">
        <f>EB[[#This Row],[unit]] &amp; "#" &amp; EB[[#This Row],[indic_nrg]] &amp; "#" &amp; EB[[#This Row],[product]] &amp; "#" &amp; EB[[#This Row],[geo]]</f>
        <v>TJ#22_108737#5200#CZ</v>
      </c>
      <c r="B572" s="4" t="str">
        <f>VLOOKUP(EB[[#This Row],[product]],KS_DB[[product]:[KS]],5,FALSE)</f>
        <v>heat</v>
      </c>
      <c r="C572" s="4" t="str">
        <f>VLOOKUP(EB[[#This Row],[product]],KS_DB[[product]:[KS]],6,FALSE)</f>
        <v>heat</v>
      </c>
      <c r="D572" s="4">
        <f>VLOOKUP(EB[[#This Row],[product]],Carriers[],4,FALSE)</f>
        <v>1</v>
      </c>
      <c r="E572" s="4" t="str">
        <f>VLOOKUP(EB[[#This Row],[indic_nrg]],Indicators[],4,FALSE)</f>
        <v>3220</v>
      </c>
      <c r="F572" s="4" t="str">
        <f>IFERROR(VLOOKUP(EB[[#This Row],[Source_carrier]],KS_DB[[product]:[KS]],6,FALSE),0)</f>
        <v>LPG</v>
      </c>
      <c r="G572" s="4" t="s">
        <v>34</v>
      </c>
      <c r="H572" s="4" t="s">
        <v>967</v>
      </c>
      <c r="I572" s="4" t="s">
        <v>97</v>
      </c>
      <c r="J572" s="4" t="s">
        <v>37</v>
      </c>
      <c r="K572" s="4" t="s">
        <v>968</v>
      </c>
      <c r="L572" s="4" t="s">
        <v>39</v>
      </c>
      <c r="M572" s="4" t="s">
        <v>98</v>
      </c>
      <c r="N572" s="4" t="s">
        <v>41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2</v>
      </c>
      <c r="AJ572" s="4">
        <v>4</v>
      </c>
      <c r="AK572" s="4">
        <v>2</v>
      </c>
      <c r="AL572" s="4">
        <v>2</v>
      </c>
      <c r="AM572" s="4">
        <v>5</v>
      </c>
      <c r="AN572" s="4">
        <v>5</v>
      </c>
    </row>
    <row r="573" spans="1:40" ht="15" customHeight="1" x14ac:dyDescent="0.25">
      <c r="A573" s="4" t="str">
        <f>EB[[#This Row],[unit]] &amp; "#" &amp; EB[[#This Row],[indic_nrg]] &amp; "#" &amp; EB[[#This Row],[product]] &amp; "#" &amp; EB[[#This Row],[geo]]</f>
        <v>TJ#22_108738#5200#CZ</v>
      </c>
      <c r="B573" s="4" t="str">
        <f>VLOOKUP(EB[[#This Row],[product]],KS_DB[[product]:[KS]],5,FALSE)</f>
        <v>heat</v>
      </c>
      <c r="C573" s="4" t="str">
        <f>VLOOKUP(EB[[#This Row],[product]],KS_DB[[product]:[KS]],6,FALSE)</f>
        <v>heat</v>
      </c>
      <c r="D573" s="4">
        <f>VLOOKUP(EB[[#This Row],[product]],Carriers[],4,FALSE)</f>
        <v>1</v>
      </c>
      <c r="E573" s="4" t="str">
        <f>VLOOKUP(EB[[#This Row],[indic_nrg]],Indicators[],4,FALSE)</f>
        <v>3220</v>
      </c>
      <c r="F573" s="4" t="str">
        <f>IFERROR(VLOOKUP(EB[[#This Row],[Source_carrier]],KS_DB[[product]:[KS]],6,FALSE),0)</f>
        <v>LPG</v>
      </c>
      <c r="G573" s="4" t="s">
        <v>34</v>
      </c>
      <c r="H573" s="4" t="s">
        <v>969</v>
      </c>
      <c r="I573" s="4" t="s">
        <v>97</v>
      </c>
      <c r="J573" s="4" t="s">
        <v>37</v>
      </c>
      <c r="K573" s="4" t="s">
        <v>970</v>
      </c>
      <c r="L573" s="4" t="s">
        <v>39</v>
      </c>
      <c r="M573" s="4" t="s">
        <v>98</v>
      </c>
      <c r="N573" s="4" t="s">
        <v>41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71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</row>
    <row r="574" spans="1:40" ht="15" customHeight="1" x14ac:dyDescent="0.25">
      <c r="A574" s="4" t="str">
        <f>EB[[#This Row],[unit]] &amp; "#" &amp; EB[[#This Row],[indic_nrg]] &amp; "#" &amp; EB[[#This Row],[product]] &amp; "#" &amp; EB[[#This Row],[geo]]</f>
        <v>TJ#22_108739#5200#CZ</v>
      </c>
      <c r="B574" s="4" t="str">
        <f>VLOOKUP(EB[[#This Row],[product]],KS_DB[[product]:[KS]],5,FALSE)</f>
        <v>heat</v>
      </c>
      <c r="C574" s="4" t="str">
        <f>VLOOKUP(EB[[#This Row],[product]],KS_DB[[product]:[KS]],6,FALSE)</f>
        <v>heat</v>
      </c>
      <c r="D574" s="4">
        <f>VLOOKUP(EB[[#This Row],[product]],Carriers[],4,FALSE)</f>
        <v>1</v>
      </c>
      <c r="E574" s="4" t="str">
        <f>VLOOKUP(EB[[#This Row],[indic_nrg]],Indicators[],4,FALSE)</f>
        <v>3220</v>
      </c>
      <c r="F574" s="4" t="str">
        <f>IFERROR(VLOOKUP(EB[[#This Row],[Source_carrier]],KS_DB[[product]:[KS]],6,FALSE),0)</f>
        <v>LPG</v>
      </c>
      <c r="G574" s="4" t="s">
        <v>34</v>
      </c>
      <c r="H574" s="4" t="s">
        <v>971</v>
      </c>
      <c r="I574" s="4" t="s">
        <v>97</v>
      </c>
      <c r="J574" s="4" t="s">
        <v>37</v>
      </c>
      <c r="K574" s="4" t="s">
        <v>972</v>
      </c>
      <c r="L574" s="4" t="s">
        <v>39</v>
      </c>
      <c r="M574" s="4" t="s">
        <v>98</v>
      </c>
      <c r="N574" s="4" t="s">
        <v>41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1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</row>
    <row r="575" spans="1:40" ht="15" customHeight="1" x14ac:dyDescent="0.25">
      <c r="A575" s="4" t="str">
        <f>EB[[#This Row],[unit]] &amp; "#" &amp; EB[[#This Row],[indic_nrg]] &amp; "#" &amp; EB[[#This Row],[product]] &amp; "#" &amp; EB[[#This Row],[geo]]</f>
        <v>TJ#22_108741#6000#CZ</v>
      </c>
      <c r="B575" s="4" t="str">
        <f>VLOOKUP(EB[[#This Row],[product]],KS_DB[[product]:[KS]],5,FALSE)</f>
        <v>electricity</v>
      </c>
      <c r="C575" s="4" t="str">
        <f>VLOOKUP(EB[[#This Row],[product]],KS_DB[[product]:[KS]],6,FALSE)</f>
        <v>electricity</v>
      </c>
      <c r="D575" s="4">
        <f>VLOOKUP(EB[[#This Row],[product]],Carriers[],4,FALSE)</f>
        <v>1</v>
      </c>
      <c r="E575" s="4" t="str">
        <f>VLOOKUP(EB[[#This Row],[indic_nrg]],Indicators[],4,FALSE)</f>
        <v>3250</v>
      </c>
      <c r="F575" s="4" t="str">
        <f>IFERROR(VLOOKUP(EB[[#This Row],[Source_carrier]],KS_DB[[product]:[KS]],6,FALSE),0)</f>
        <v>diesel</v>
      </c>
      <c r="G575" s="4" t="s">
        <v>34</v>
      </c>
      <c r="H575" s="4" t="s">
        <v>441</v>
      </c>
      <c r="I575" s="4" t="s">
        <v>127</v>
      </c>
      <c r="J575" s="4" t="s">
        <v>37</v>
      </c>
      <c r="K575" s="4" t="s">
        <v>442</v>
      </c>
      <c r="L575" s="4" t="s">
        <v>39</v>
      </c>
      <c r="M575" s="4" t="s">
        <v>128</v>
      </c>
      <c r="N575" s="4" t="s">
        <v>41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</row>
    <row r="576" spans="1:40" ht="15" customHeight="1" x14ac:dyDescent="0.25">
      <c r="A576" s="4" t="str">
        <f>EB[[#This Row],[unit]] &amp; "#" &amp; EB[[#This Row],[indic_nrg]] &amp; "#" &amp; EB[[#This Row],[product]] &amp; "#" &amp; EB[[#This Row],[geo]]</f>
        <v>TJ#22_108742#6000#CZ</v>
      </c>
      <c r="B576" s="4" t="str">
        <f>VLOOKUP(EB[[#This Row],[product]],KS_DB[[product]:[KS]],5,FALSE)</f>
        <v>electricity</v>
      </c>
      <c r="C576" s="4" t="str">
        <f>VLOOKUP(EB[[#This Row],[product]],KS_DB[[product]:[KS]],6,FALSE)</f>
        <v>electricity</v>
      </c>
      <c r="D576" s="4">
        <f>VLOOKUP(EB[[#This Row],[product]],Carriers[],4,FALSE)</f>
        <v>1</v>
      </c>
      <c r="E576" s="4" t="str">
        <f>VLOOKUP(EB[[#This Row],[indic_nrg]],Indicators[],4,FALSE)</f>
        <v>3250</v>
      </c>
      <c r="F576" s="4" t="str">
        <f>IFERROR(VLOOKUP(EB[[#This Row],[Source_carrier]],KS_DB[[product]:[KS]],6,FALSE),0)</f>
        <v>diesel</v>
      </c>
      <c r="G576" s="4" t="s">
        <v>34</v>
      </c>
      <c r="H576" s="4" t="s">
        <v>443</v>
      </c>
      <c r="I576" s="4" t="s">
        <v>127</v>
      </c>
      <c r="J576" s="4" t="s">
        <v>37</v>
      </c>
      <c r="K576" s="4" t="s">
        <v>444</v>
      </c>
      <c r="L576" s="4" t="s">
        <v>39</v>
      </c>
      <c r="M576" s="4" t="s">
        <v>128</v>
      </c>
      <c r="N576" s="4" t="s">
        <v>41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</row>
    <row r="577" spans="1:40" ht="15" customHeight="1" x14ac:dyDescent="0.25">
      <c r="A577" s="4" t="str">
        <f>EB[[#This Row],[unit]] &amp; "#" &amp; EB[[#This Row],[indic_nrg]] &amp; "#" &amp; EB[[#This Row],[product]] &amp; "#" &amp; EB[[#This Row],[geo]]</f>
        <v>TJ#22_108743#6000#CZ</v>
      </c>
      <c r="B577" s="4" t="str">
        <f>VLOOKUP(EB[[#This Row],[product]],KS_DB[[product]:[KS]],5,FALSE)</f>
        <v>electricity</v>
      </c>
      <c r="C577" s="4" t="str">
        <f>VLOOKUP(EB[[#This Row],[product]],KS_DB[[product]:[KS]],6,FALSE)</f>
        <v>electricity</v>
      </c>
      <c r="D577" s="4">
        <f>VLOOKUP(EB[[#This Row],[product]],Carriers[],4,FALSE)</f>
        <v>1</v>
      </c>
      <c r="E577" s="4" t="str">
        <f>VLOOKUP(EB[[#This Row],[indic_nrg]],Indicators[],4,FALSE)</f>
        <v>3250</v>
      </c>
      <c r="F577" s="4" t="str">
        <f>IFERROR(VLOOKUP(EB[[#This Row],[Source_carrier]],KS_DB[[product]:[KS]],6,FALSE),0)</f>
        <v>diesel</v>
      </c>
      <c r="G577" s="4" t="s">
        <v>34</v>
      </c>
      <c r="H577" s="4" t="s">
        <v>445</v>
      </c>
      <c r="I577" s="4" t="s">
        <v>127</v>
      </c>
      <c r="J577" s="4" t="s">
        <v>37</v>
      </c>
      <c r="K577" s="4" t="s">
        <v>446</v>
      </c>
      <c r="L577" s="4" t="s">
        <v>39</v>
      </c>
      <c r="M577" s="4" t="s">
        <v>128</v>
      </c>
      <c r="N577" s="4" t="s">
        <v>41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</row>
    <row r="578" spans="1:40" ht="15" customHeight="1" x14ac:dyDescent="0.25">
      <c r="A578" s="4" t="str">
        <f>EB[[#This Row],[unit]] &amp; "#" &amp; EB[[#This Row],[indic_nrg]] &amp; "#" &amp; EB[[#This Row],[product]] &amp; "#" &amp; EB[[#This Row],[geo]]</f>
        <v>TJ#22_108744#6000#CZ</v>
      </c>
      <c r="B578" s="4" t="str">
        <f>VLOOKUP(EB[[#This Row],[product]],KS_DB[[product]:[KS]],5,FALSE)</f>
        <v>electricity</v>
      </c>
      <c r="C578" s="4" t="str">
        <f>VLOOKUP(EB[[#This Row],[product]],KS_DB[[product]:[KS]],6,FALSE)</f>
        <v>electricity</v>
      </c>
      <c r="D578" s="4">
        <f>VLOOKUP(EB[[#This Row],[product]],Carriers[],4,FALSE)</f>
        <v>1</v>
      </c>
      <c r="E578" s="4" t="str">
        <f>VLOOKUP(EB[[#This Row],[indic_nrg]],Indicators[],4,FALSE)</f>
        <v>3250</v>
      </c>
      <c r="F578" s="4" t="str">
        <f>IFERROR(VLOOKUP(EB[[#This Row],[Source_carrier]],KS_DB[[product]:[KS]],6,FALSE),0)</f>
        <v>diesel</v>
      </c>
      <c r="G578" s="4" t="s">
        <v>34</v>
      </c>
      <c r="H578" s="4" t="s">
        <v>447</v>
      </c>
      <c r="I578" s="4" t="s">
        <v>127</v>
      </c>
      <c r="J578" s="4" t="s">
        <v>37</v>
      </c>
      <c r="K578" s="4" t="s">
        <v>448</v>
      </c>
      <c r="L578" s="4" t="s">
        <v>39</v>
      </c>
      <c r="M578" s="4" t="s">
        <v>128</v>
      </c>
      <c r="N578" s="4" t="s">
        <v>41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</row>
    <row r="579" spans="1:40" ht="15" customHeight="1" x14ac:dyDescent="0.25">
      <c r="A579" s="4" t="str">
        <f>EB[[#This Row],[unit]] &amp; "#" &amp; EB[[#This Row],[indic_nrg]] &amp; "#" &amp; EB[[#This Row],[product]] &amp; "#" &amp; EB[[#This Row],[geo]]</f>
        <v>TJ#22_108746#5200#CZ</v>
      </c>
      <c r="B579" s="4" t="str">
        <f>VLOOKUP(EB[[#This Row],[product]],KS_DB[[product]:[KS]],5,FALSE)</f>
        <v>heat</v>
      </c>
      <c r="C579" s="4" t="str">
        <f>VLOOKUP(EB[[#This Row],[product]],KS_DB[[product]:[KS]],6,FALSE)</f>
        <v>heat</v>
      </c>
      <c r="D579" s="4">
        <f>VLOOKUP(EB[[#This Row],[product]],Carriers[],4,FALSE)</f>
        <v>1</v>
      </c>
      <c r="E579" s="4" t="str">
        <f>VLOOKUP(EB[[#This Row],[indic_nrg]],Indicators[],4,FALSE)</f>
        <v>3250</v>
      </c>
      <c r="F579" s="4" t="str">
        <f>IFERROR(VLOOKUP(EB[[#This Row],[Source_carrier]],KS_DB[[product]:[KS]],6,FALSE),0)</f>
        <v>diesel</v>
      </c>
      <c r="G579" s="4" t="s">
        <v>34</v>
      </c>
      <c r="H579" s="4" t="s">
        <v>973</v>
      </c>
      <c r="I579" s="4" t="s">
        <v>97</v>
      </c>
      <c r="J579" s="4" t="s">
        <v>37</v>
      </c>
      <c r="K579" s="4" t="s">
        <v>974</v>
      </c>
      <c r="L579" s="4" t="s">
        <v>39</v>
      </c>
      <c r="M579" s="4" t="s">
        <v>98</v>
      </c>
      <c r="N579" s="4" t="s">
        <v>41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</row>
    <row r="580" spans="1:40" ht="15" customHeight="1" x14ac:dyDescent="0.25">
      <c r="A580" s="4" t="str">
        <f>EB[[#This Row],[unit]] &amp; "#" &amp; EB[[#This Row],[indic_nrg]] &amp; "#" &amp; EB[[#This Row],[product]] &amp; "#" &amp; EB[[#This Row],[geo]]</f>
        <v>TJ#22_108747#5200#CZ</v>
      </c>
      <c r="B580" s="4" t="str">
        <f>VLOOKUP(EB[[#This Row],[product]],KS_DB[[product]:[KS]],5,FALSE)</f>
        <v>heat</v>
      </c>
      <c r="C580" s="4" t="str">
        <f>VLOOKUP(EB[[#This Row],[product]],KS_DB[[product]:[KS]],6,FALSE)</f>
        <v>heat</v>
      </c>
      <c r="D580" s="4">
        <f>VLOOKUP(EB[[#This Row],[product]],Carriers[],4,FALSE)</f>
        <v>1</v>
      </c>
      <c r="E580" s="4" t="str">
        <f>VLOOKUP(EB[[#This Row],[indic_nrg]],Indicators[],4,FALSE)</f>
        <v>3250</v>
      </c>
      <c r="F580" s="4" t="str">
        <f>IFERROR(VLOOKUP(EB[[#This Row],[Source_carrier]],KS_DB[[product]:[KS]],6,FALSE),0)</f>
        <v>diesel</v>
      </c>
      <c r="G580" s="4" t="s">
        <v>34</v>
      </c>
      <c r="H580" s="4" t="s">
        <v>975</v>
      </c>
      <c r="I580" s="4" t="s">
        <v>97</v>
      </c>
      <c r="J580" s="4" t="s">
        <v>37</v>
      </c>
      <c r="K580" s="4" t="s">
        <v>976</v>
      </c>
      <c r="L580" s="4" t="s">
        <v>39</v>
      </c>
      <c r="M580" s="4" t="s">
        <v>98</v>
      </c>
      <c r="N580" s="4" t="s">
        <v>41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</row>
    <row r="581" spans="1:40" ht="15" customHeight="1" x14ac:dyDescent="0.25">
      <c r="A581" s="4" t="str">
        <f>EB[[#This Row],[unit]] &amp; "#" &amp; EB[[#This Row],[indic_nrg]] &amp; "#" &amp; EB[[#This Row],[product]] &amp; "#" &amp; EB[[#This Row],[geo]]</f>
        <v>TJ#22_108748#5200#CZ</v>
      </c>
      <c r="B581" s="4" t="str">
        <f>VLOOKUP(EB[[#This Row],[product]],KS_DB[[product]:[KS]],5,FALSE)</f>
        <v>heat</v>
      </c>
      <c r="C581" s="4" t="str">
        <f>VLOOKUP(EB[[#This Row],[product]],KS_DB[[product]:[KS]],6,FALSE)</f>
        <v>heat</v>
      </c>
      <c r="D581" s="4">
        <f>VLOOKUP(EB[[#This Row],[product]],Carriers[],4,FALSE)</f>
        <v>1</v>
      </c>
      <c r="E581" s="4" t="str">
        <f>VLOOKUP(EB[[#This Row],[indic_nrg]],Indicators[],4,FALSE)</f>
        <v>3250</v>
      </c>
      <c r="F581" s="4" t="str">
        <f>IFERROR(VLOOKUP(EB[[#This Row],[Source_carrier]],KS_DB[[product]:[KS]],6,FALSE),0)</f>
        <v>diesel</v>
      </c>
      <c r="G581" s="4" t="s">
        <v>34</v>
      </c>
      <c r="H581" s="4" t="s">
        <v>977</v>
      </c>
      <c r="I581" s="4" t="s">
        <v>97</v>
      </c>
      <c r="J581" s="4" t="s">
        <v>37</v>
      </c>
      <c r="K581" s="4" t="s">
        <v>978</v>
      </c>
      <c r="L581" s="4" t="s">
        <v>39</v>
      </c>
      <c r="M581" s="4" t="s">
        <v>98</v>
      </c>
      <c r="N581" s="4" t="s">
        <v>41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</row>
    <row r="582" spans="1:40" ht="15" customHeight="1" x14ac:dyDescent="0.25">
      <c r="A582" s="4" t="str">
        <f>EB[[#This Row],[unit]] &amp; "#" &amp; EB[[#This Row],[indic_nrg]] &amp; "#" &amp; EB[[#This Row],[product]] &amp; "#" &amp; EB[[#This Row],[geo]]</f>
        <v>TJ#22_108749#5200#CZ</v>
      </c>
      <c r="B582" s="4" t="str">
        <f>VLOOKUP(EB[[#This Row],[product]],KS_DB[[product]:[KS]],5,FALSE)</f>
        <v>heat</v>
      </c>
      <c r="C582" s="4" t="str">
        <f>VLOOKUP(EB[[#This Row],[product]],KS_DB[[product]:[KS]],6,FALSE)</f>
        <v>heat</v>
      </c>
      <c r="D582" s="4">
        <f>VLOOKUP(EB[[#This Row],[product]],Carriers[],4,FALSE)</f>
        <v>1</v>
      </c>
      <c r="E582" s="4" t="str">
        <f>VLOOKUP(EB[[#This Row],[indic_nrg]],Indicators[],4,FALSE)</f>
        <v>3250</v>
      </c>
      <c r="F582" s="4" t="str">
        <f>IFERROR(VLOOKUP(EB[[#This Row],[Source_carrier]],KS_DB[[product]:[KS]],6,FALSE),0)</f>
        <v>diesel</v>
      </c>
      <c r="G582" s="4" t="s">
        <v>34</v>
      </c>
      <c r="H582" s="4" t="s">
        <v>979</v>
      </c>
      <c r="I582" s="4" t="s">
        <v>97</v>
      </c>
      <c r="J582" s="4" t="s">
        <v>37</v>
      </c>
      <c r="K582" s="4" t="s">
        <v>980</v>
      </c>
      <c r="L582" s="4" t="s">
        <v>39</v>
      </c>
      <c r="M582" s="4" t="s">
        <v>98</v>
      </c>
      <c r="N582" s="4" t="s">
        <v>41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</row>
    <row r="583" spans="1:40" ht="15" customHeight="1" x14ac:dyDescent="0.25">
      <c r="A583" s="4" t="str">
        <f>EB[[#This Row],[unit]] &amp; "#" &amp; EB[[#This Row],[indic_nrg]] &amp; "#" &amp; EB[[#This Row],[product]] &amp; "#" &amp; EB[[#This Row],[geo]]</f>
        <v>TJ#22_108751#6000#CZ</v>
      </c>
      <c r="B583" s="4" t="str">
        <f>VLOOKUP(EB[[#This Row],[product]],KS_DB[[product]:[KS]],5,FALSE)</f>
        <v>electricity</v>
      </c>
      <c r="C583" s="4" t="str">
        <f>VLOOKUP(EB[[#This Row],[product]],KS_DB[[product]:[KS]],6,FALSE)</f>
        <v>electricity</v>
      </c>
      <c r="D583" s="4">
        <f>VLOOKUP(EB[[#This Row],[product]],Carriers[],4,FALSE)</f>
        <v>1</v>
      </c>
      <c r="E583" s="4" t="str">
        <f>VLOOKUP(EB[[#This Row],[indic_nrg]],Indicators[],4,FALSE)</f>
        <v>3247</v>
      </c>
      <c r="F583" s="4" t="str">
        <f>IFERROR(VLOOKUP(EB[[#This Row],[Source_carrier]],KS_DB[[product]:[KS]],6,FALSE),0)</f>
        <v>jetkerosene</v>
      </c>
      <c r="G583" s="4" t="s">
        <v>34</v>
      </c>
      <c r="H583" s="4" t="s">
        <v>449</v>
      </c>
      <c r="I583" s="4" t="s">
        <v>127</v>
      </c>
      <c r="J583" s="4" t="s">
        <v>37</v>
      </c>
      <c r="K583" s="4" t="s">
        <v>450</v>
      </c>
      <c r="L583" s="4" t="s">
        <v>39</v>
      </c>
      <c r="M583" s="4" t="s">
        <v>128</v>
      </c>
      <c r="N583" s="4" t="s">
        <v>41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</row>
    <row r="584" spans="1:40" ht="15" customHeight="1" x14ac:dyDescent="0.25">
      <c r="A584" s="4" t="str">
        <f>EB[[#This Row],[unit]] &amp; "#" &amp; EB[[#This Row],[indic_nrg]] &amp; "#" &amp; EB[[#This Row],[product]] &amp; "#" &amp; EB[[#This Row],[geo]]</f>
        <v>TJ#22_108752#6000#CZ</v>
      </c>
      <c r="B584" s="4" t="str">
        <f>VLOOKUP(EB[[#This Row],[product]],KS_DB[[product]:[KS]],5,FALSE)</f>
        <v>electricity</v>
      </c>
      <c r="C584" s="4" t="str">
        <f>VLOOKUP(EB[[#This Row],[product]],KS_DB[[product]:[KS]],6,FALSE)</f>
        <v>electricity</v>
      </c>
      <c r="D584" s="4">
        <f>VLOOKUP(EB[[#This Row],[product]],Carriers[],4,FALSE)</f>
        <v>1</v>
      </c>
      <c r="E584" s="4" t="str">
        <f>VLOOKUP(EB[[#This Row],[indic_nrg]],Indicators[],4,FALSE)</f>
        <v>3247</v>
      </c>
      <c r="F584" s="4" t="str">
        <f>IFERROR(VLOOKUP(EB[[#This Row],[Source_carrier]],KS_DB[[product]:[KS]],6,FALSE),0)</f>
        <v>jetkerosene</v>
      </c>
      <c r="G584" s="4" t="s">
        <v>34</v>
      </c>
      <c r="H584" s="4" t="s">
        <v>451</v>
      </c>
      <c r="I584" s="4" t="s">
        <v>127</v>
      </c>
      <c r="J584" s="4" t="s">
        <v>37</v>
      </c>
      <c r="K584" s="4" t="s">
        <v>452</v>
      </c>
      <c r="L584" s="4" t="s">
        <v>39</v>
      </c>
      <c r="M584" s="4" t="s">
        <v>128</v>
      </c>
      <c r="N584" s="4" t="s">
        <v>41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</row>
    <row r="585" spans="1:40" ht="15" customHeight="1" x14ac:dyDescent="0.25">
      <c r="A585" s="4" t="str">
        <f>EB[[#This Row],[unit]] &amp; "#" &amp; EB[[#This Row],[indic_nrg]] &amp; "#" &amp; EB[[#This Row],[product]] &amp; "#" &amp; EB[[#This Row],[geo]]</f>
        <v>TJ#22_108753#6000#CZ</v>
      </c>
      <c r="B585" s="4" t="str">
        <f>VLOOKUP(EB[[#This Row],[product]],KS_DB[[product]:[KS]],5,FALSE)</f>
        <v>electricity</v>
      </c>
      <c r="C585" s="4" t="str">
        <f>VLOOKUP(EB[[#This Row],[product]],KS_DB[[product]:[KS]],6,FALSE)</f>
        <v>electricity</v>
      </c>
      <c r="D585" s="4">
        <f>VLOOKUP(EB[[#This Row],[product]],Carriers[],4,FALSE)</f>
        <v>1</v>
      </c>
      <c r="E585" s="4" t="str">
        <f>VLOOKUP(EB[[#This Row],[indic_nrg]],Indicators[],4,FALSE)</f>
        <v>3247</v>
      </c>
      <c r="F585" s="4" t="str">
        <f>IFERROR(VLOOKUP(EB[[#This Row],[Source_carrier]],KS_DB[[product]:[KS]],6,FALSE),0)</f>
        <v>jetkerosene</v>
      </c>
      <c r="G585" s="4" t="s">
        <v>34</v>
      </c>
      <c r="H585" s="4" t="s">
        <v>453</v>
      </c>
      <c r="I585" s="4" t="s">
        <v>127</v>
      </c>
      <c r="J585" s="4" t="s">
        <v>37</v>
      </c>
      <c r="K585" s="4" t="s">
        <v>454</v>
      </c>
      <c r="L585" s="4" t="s">
        <v>39</v>
      </c>
      <c r="M585" s="4" t="s">
        <v>128</v>
      </c>
      <c r="N585" s="4" t="s">
        <v>41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</row>
    <row r="586" spans="1:40" ht="15" customHeight="1" x14ac:dyDescent="0.25">
      <c r="A586" s="4" t="str">
        <f>EB[[#This Row],[unit]] &amp; "#" &amp; EB[[#This Row],[indic_nrg]] &amp; "#" &amp; EB[[#This Row],[product]] &amp; "#" &amp; EB[[#This Row],[geo]]</f>
        <v>TJ#22_108754#6000#CZ</v>
      </c>
      <c r="B586" s="4" t="str">
        <f>VLOOKUP(EB[[#This Row],[product]],KS_DB[[product]:[KS]],5,FALSE)</f>
        <v>electricity</v>
      </c>
      <c r="C586" s="4" t="str">
        <f>VLOOKUP(EB[[#This Row],[product]],KS_DB[[product]:[KS]],6,FALSE)</f>
        <v>electricity</v>
      </c>
      <c r="D586" s="4">
        <f>VLOOKUP(EB[[#This Row],[product]],Carriers[],4,FALSE)</f>
        <v>1</v>
      </c>
      <c r="E586" s="4" t="str">
        <f>VLOOKUP(EB[[#This Row],[indic_nrg]],Indicators[],4,FALSE)</f>
        <v>3247</v>
      </c>
      <c r="F586" s="4" t="str">
        <f>IFERROR(VLOOKUP(EB[[#This Row],[Source_carrier]],KS_DB[[product]:[KS]],6,FALSE),0)</f>
        <v>jetkerosene</v>
      </c>
      <c r="G586" s="4" t="s">
        <v>34</v>
      </c>
      <c r="H586" s="4" t="s">
        <v>455</v>
      </c>
      <c r="I586" s="4" t="s">
        <v>127</v>
      </c>
      <c r="J586" s="4" t="s">
        <v>37</v>
      </c>
      <c r="K586" s="4" t="s">
        <v>456</v>
      </c>
      <c r="L586" s="4" t="s">
        <v>39</v>
      </c>
      <c r="M586" s="4" t="s">
        <v>128</v>
      </c>
      <c r="N586" s="4" t="s">
        <v>41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</row>
    <row r="587" spans="1:40" ht="15" customHeight="1" x14ac:dyDescent="0.25">
      <c r="A587" s="4" t="str">
        <f>EB[[#This Row],[unit]] &amp; "#" &amp; EB[[#This Row],[indic_nrg]] &amp; "#" &amp; EB[[#This Row],[product]] &amp; "#" &amp; EB[[#This Row],[geo]]</f>
        <v>TJ#22_108756#5200#CZ</v>
      </c>
      <c r="B587" s="4" t="str">
        <f>VLOOKUP(EB[[#This Row],[product]],KS_DB[[product]:[KS]],5,FALSE)</f>
        <v>heat</v>
      </c>
      <c r="C587" s="4" t="str">
        <f>VLOOKUP(EB[[#This Row],[product]],KS_DB[[product]:[KS]],6,FALSE)</f>
        <v>heat</v>
      </c>
      <c r="D587" s="4">
        <f>VLOOKUP(EB[[#This Row],[product]],Carriers[],4,FALSE)</f>
        <v>1</v>
      </c>
      <c r="E587" s="4" t="str">
        <f>VLOOKUP(EB[[#This Row],[indic_nrg]],Indicators[],4,FALSE)</f>
        <v>3247</v>
      </c>
      <c r="F587" s="4" t="str">
        <f>IFERROR(VLOOKUP(EB[[#This Row],[Source_carrier]],KS_DB[[product]:[KS]],6,FALSE),0)</f>
        <v>jetkerosene</v>
      </c>
      <c r="G587" s="4" t="s">
        <v>34</v>
      </c>
      <c r="H587" s="4" t="s">
        <v>981</v>
      </c>
      <c r="I587" s="4" t="s">
        <v>97</v>
      </c>
      <c r="J587" s="4" t="s">
        <v>37</v>
      </c>
      <c r="K587" s="4" t="s">
        <v>982</v>
      </c>
      <c r="L587" s="4" t="s">
        <v>39</v>
      </c>
      <c r="M587" s="4" t="s">
        <v>98</v>
      </c>
      <c r="N587" s="4" t="s">
        <v>41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</row>
    <row r="588" spans="1:40" ht="15" customHeight="1" x14ac:dyDescent="0.25">
      <c r="A588" s="4" t="str">
        <f>EB[[#This Row],[unit]] &amp; "#" &amp; EB[[#This Row],[indic_nrg]] &amp; "#" &amp; EB[[#This Row],[product]] &amp; "#" &amp; EB[[#This Row],[geo]]</f>
        <v>TJ#22_108757#5200#CZ</v>
      </c>
      <c r="B588" s="4" t="str">
        <f>VLOOKUP(EB[[#This Row],[product]],KS_DB[[product]:[KS]],5,FALSE)</f>
        <v>heat</v>
      </c>
      <c r="C588" s="4" t="str">
        <f>VLOOKUP(EB[[#This Row],[product]],KS_DB[[product]:[KS]],6,FALSE)</f>
        <v>heat</v>
      </c>
      <c r="D588" s="4">
        <f>VLOOKUP(EB[[#This Row],[product]],Carriers[],4,FALSE)</f>
        <v>1</v>
      </c>
      <c r="E588" s="4" t="str">
        <f>VLOOKUP(EB[[#This Row],[indic_nrg]],Indicators[],4,FALSE)</f>
        <v>3247</v>
      </c>
      <c r="F588" s="4" t="str">
        <f>IFERROR(VLOOKUP(EB[[#This Row],[Source_carrier]],KS_DB[[product]:[KS]],6,FALSE),0)</f>
        <v>jetkerosene</v>
      </c>
      <c r="G588" s="4" t="s">
        <v>34</v>
      </c>
      <c r="H588" s="4" t="s">
        <v>983</v>
      </c>
      <c r="I588" s="4" t="s">
        <v>97</v>
      </c>
      <c r="J588" s="4" t="s">
        <v>37</v>
      </c>
      <c r="K588" s="4" t="s">
        <v>984</v>
      </c>
      <c r="L588" s="4" t="s">
        <v>39</v>
      </c>
      <c r="M588" s="4" t="s">
        <v>98</v>
      </c>
      <c r="N588" s="4" t="s">
        <v>41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</row>
    <row r="589" spans="1:40" ht="15" customHeight="1" x14ac:dyDescent="0.25">
      <c r="A589" s="4" t="str">
        <f>EB[[#This Row],[unit]] &amp; "#" &amp; EB[[#This Row],[indic_nrg]] &amp; "#" &amp; EB[[#This Row],[product]] &amp; "#" &amp; EB[[#This Row],[geo]]</f>
        <v>TJ#22_108758#5200#CZ</v>
      </c>
      <c r="B589" s="4" t="str">
        <f>VLOOKUP(EB[[#This Row],[product]],KS_DB[[product]:[KS]],5,FALSE)</f>
        <v>heat</v>
      </c>
      <c r="C589" s="4" t="str">
        <f>VLOOKUP(EB[[#This Row],[product]],KS_DB[[product]:[KS]],6,FALSE)</f>
        <v>heat</v>
      </c>
      <c r="D589" s="4">
        <f>VLOOKUP(EB[[#This Row],[product]],Carriers[],4,FALSE)</f>
        <v>1</v>
      </c>
      <c r="E589" s="4" t="str">
        <f>VLOOKUP(EB[[#This Row],[indic_nrg]],Indicators[],4,FALSE)</f>
        <v>3247</v>
      </c>
      <c r="F589" s="4" t="str">
        <f>IFERROR(VLOOKUP(EB[[#This Row],[Source_carrier]],KS_DB[[product]:[KS]],6,FALSE),0)</f>
        <v>jetkerosene</v>
      </c>
      <c r="G589" s="4" t="s">
        <v>34</v>
      </c>
      <c r="H589" s="4" t="s">
        <v>985</v>
      </c>
      <c r="I589" s="4" t="s">
        <v>97</v>
      </c>
      <c r="J589" s="4" t="s">
        <v>37</v>
      </c>
      <c r="K589" s="4" t="s">
        <v>986</v>
      </c>
      <c r="L589" s="4" t="s">
        <v>39</v>
      </c>
      <c r="M589" s="4" t="s">
        <v>98</v>
      </c>
      <c r="N589" s="4" t="s">
        <v>41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</row>
    <row r="590" spans="1:40" ht="15" customHeight="1" x14ac:dyDescent="0.25">
      <c r="A590" s="4" t="str">
        <f>EB[[#This Row],[unit]] &amp; "#" &amp; EB[[#This Row],[indic_nrg]] &amp; "#" &amp; EB[[#This Row],[product]] &amp; "#" &amp; EB[[#This Row],[geo]]</f>
        <v>TJ#22_108759#5200#CZ</v>
      </c>
      <c r="B590" s="4" t="str">
        <f>VLOOKUP(EB[[#This Row],[product]],KS_DB[[product]:[KS]],5,FALSE)</f>
        <v>heat</v>
      </c>
      <c r="C590" s="4" t="str">
        <f>VLOOKUP(EB[[#This Row],[product]],KS_DB[[product]:[KS]],6,FALSE)</f>
        <v>heat</v>
      </c>
      <c r="D590" s="4">
        <f>VLOOKUP(EB[[#This Row],[product]],Carriers[],4,FALSE)</f>
        <v>1</v>
      </c>
      <c r="E590" s="4" t="str">
        <f>VLOOKUP(EB[[#This Row],[indic_nrg]],Indicators[],4,FALSE)</f>
        <v>3247</v>
      </c>
      <c r="F590" s="4" t="str">
        <f>IFERROR(VLOOKUP(EB[[#This Row],[Source_carrier]],KS_DB[[product]:[KS]],6,FALSE),0)</f>
        <v>jetkerosene</v>
      </c>
      <c r="G590" s="4" t="s">
        <v>34</v>
      </c>
      <c r="H590" s="4" t="s">
        <v>987</v>
      </c>
      <c r="I590" s="4" t="s">
        <v>97</v>
      </c>
      <c r="J590" s="4" t="s">
        <v>37</v>
      </c>
      <c r="K590" s="4" t="s">
        <v>988</v>
      </c>
      <c r="L590" s="4" t="s">
        <v>39</v>
      </c>
      <c r="M590" s="4" t="s">
        <v>98</v>
      </c>
      <c r="N590" s="4" t="s">
        <v>41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</row>
    <row r="591" spans="1:40" ht="15" customHeight="1" x14ac:dyDescent="0.25">
      <c r="A591" s="4" t="str">
        <f>EB[[#This Row],[unit]] &amp; "#" &amp; EB[[#This Row],[indic_nrg]] &amp; "#" &amp; EB[[#This Row],[product]] &amp; "#" &amp; EB[[#This Row],[geo]]</f>
        <v>TJ#22_108761#6000#CZ</v>
      </c>
      <c r="B591" s="4" t="str">
        <f>VLOOKUP(EB[[#This Row],[product]],KS_DB[[product]:[KS]],5,FALSE)</f>
        <v>electricity</v>
      </c>
      <c r="C591" s="4" t="str">
        <f>VLOOKUP(EB[[#This Row],[product]],KS_DB[[product]:[KS]],6,FALSE)</f>
        <v>electricity</v>
      </c>
      <c r="D591" s="4">
        <f>VLOOKUP(EB[[#This Row],[product]],Carriers[],4,FALSE)</f>
        <v>1</v>
      </c>
      <c r="E591" s="4" t="str">
        <f>VLOOKUP(EB[[#This Row],[indic_nrg]],Indicators[],4,FALSE)</f>
        <v>3244</v>
      </c>
      <c r="F591" s="4" t="str">
        <f>IFERROR(VLOOKUP(EB[[#This Row],[Source_carrier]],KS_DB[[product]:[KS]],6,FALSE),0)</f>
        <v>liquid</v>
      </c>
      <c r="G591" s="4" t="s">
        <v>34</v>
      </c>
      <c r="H591" s="4" t="s">
        <v>457</v>
      </c>
      <c r="I591" s="4" t="s">
        <v>127</v>
      </c>
      <c r="J591" s="4" t="s">
        <v>37</v>
      </c>
      <c r="K591" s="4" t="s">
        <v>458</v>
      </c>
      <c r="L591" s="4" t="s">
        <v>39</v>
      </c>
      <c r="M591" s="4" t="s">
        <v>128</v>
      </c>
      <c r="N591" s="4" t="s">
        <v>41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</row>
    <row r="592" spans="1:40" ht="15" customHeight="1" x14ac:dyDescent="0.25">
      <c r="A592" s="4" t="str">
        <f>EB[[#This Row],[unit]] &amp; "#" &amp; EB[[#This Row],[indic_nrg]] &amp; "#" &amp; EB[[#This Row],[product]] &amp; "#" &amp; EB[[#This Row],[geo]]</f>
        <v>TJ#22_108762#6000#CZ</v>
      </c>
      <c r="B592" s="4" t="str">
        <f>VLOOKUP(EB[[#This Row],[product]],KS_DB[[product]:[KS]],5,FALSE)</f>
        <v>electricity</v>
      </c>
      <c r="C592" s="4" t="str">
        <f>VLOOKUP(EB[[#This Row],[product]],KS_DB[[product]:[KS]],6,FALSE)</f>
        <v>electricity</v>
      </c>
      <c r="D592" s="4">
        <f>VLOOKUP(EB[[#This Row],[product]],Carriers[],4,FALSE)</f>
        <v>1</v>
      </c>
      <c r="E592" s="4" t="str">
        <f>VLOOKUP(EB[[#This Row],[indic_nrg]],Indicators[],4,FALSE)</f>
        <v>3244</v>
      </c>
      <c r="F592" s="4" t="str">
        <f>IFERROR(VLOOKUP(EB[[#This Row],[Source_carrier]],KS_DB[[product]:[KS]],6,FALSE),0)</f>
        <v>liquid</v>
      </c>
      <c r="G592" s="4" t="s">
        <v>34</v>
      </c>
      <c r="H592" s="4" t="s">
        <v>459</v>
      </c>
      <c r="I592" s="4" t="s">
        <v>127</v>
      </c>
      <c r="J592" s="4" t="s">
        <v>37</v>
      </c>
      <c r="K592" s="4" t="s">
        <v>460</v>
      </c>
      <c r="L592" s="4" t="s">
        <v>39</v>
      </c>
      <c r="M592" s="4" t="s">
        <v>128</v>
      </c>
      <c r="N592" s="4" t="s">
        <v>41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</row>
    <row r="593" spans="1:40" ht="15" customHeight="1" x14ac:dyDescent="0.25">
      <c r="A593" s="4" t="str">
        <f>EB[[#This Row],[unit]] &amp; "#" &amp; EB[[#This Row],[indic_nrg]] &amp; "#" &amp; EB[[#This Row],[product]] &amp; "#" &amp; EB[[#This Row],[geo]]</f>
        <v>TJ#22_108763#6000#CZ</v>
      </c>
      <c r="B593" s="4" t="str">
        <f>VLOOKUP(EB[[#This Row],[product]],KS_DB[[product]:[KS]],5,FALSE)</f>
        <v>electricity</v>
      </c>
      <c r="C593" s="4" t="str">
        <f>VLOOKUP(EB[[#This Row],[product]],KS_DB[[product]:[KS]],6,FALSE)</f>
        <v>electricity</v>
      </c>
      <c r="D593" s="4">
        <f>VLOOKUP(EB[[#This Row],[product]],Carriers[],4,FALSE)</f>
        <v>1</v>
      </c>
      <c r="E593" s="4" t="str">
        <f>VLOOKUP(EB[[#This Row],[indic_nrg]],Indicators[],4,FALSE)</f>
        <v>3244</v>
      </c>
      <c r="F593" s="4" t="str">
        <f>IFERROR(VLOOKUP(EB[[#This Row],[Source_carrier]],KS_DB[[product]:[KS]],6,FALSE),0)</f>
        <v>liquid</v>
      </c>
      <c r="G593" s="4" t="s">
        <v>34</v>
      </c>
      <c r="H593" s="4" t="s">
        <v>461</v>
      </c>
      <c r="I593" s="4" t="s">
        <v>127</v>
      </c>
      <c r="J593" s="4" t="s">
        <v>37</v>
      </c>
      <c r="K593" s="4" t="s">
        <v>462</v>
      </c>
      <c r="L593" s="4" t="s">
        <v>39</v>
      </c>
      <c r="M593" s="4" t="s">
        <v>128</v>
      </c>
      <c r="N593" s="4" t="s">
        <v>41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</row>
    <row r="594" spans="1:40" ht="15" customHeight="1" x14ac:dyDescent="0.25">
      <c r="A594" s="4" t="str">
        <f>EB[[#This Row],[unit]] &amp; "#" &amp; EB[[#This Row],[indic_nrg]] &amp; "#" &amp; EB[[#This Row],[product]] &amp; "#" &amp; EB[[#This Row],[geo]]</f>
        <v>TJ#22_108764#6000#CZ</v>
      </c>
      <c r="B594" s="4" t="str">
        <f>VLOOKUP(EB[[#This Row],[product]],KS_DB[[product]:[KS]],5,FALSE)</f>
        <v>electricity</v>
      </c>
      <c r="C594" s="4" t="str">
        <f>VLOOKUP(EB[[#This Row],[product]],KS_DB[[product]:[KS]],6,FALSE)</f>
        <v>electricity</v>
      </c>
      <c r="D594" s="4">
        <f>VLOOKUP(EB[[#This Row],[product]],Carriers[],4,FALSE)</f>
        <v>1</v>
      </c>
      <c r="E594" s="4" t="str">
        <f>VLOOKUP(EB[[#This Row],[indic_nrg]],Indicators[],4,FALSE)</f>
        <v>3244</v>
      </c>
      <c r="F594" s="4" t="str">
        <f>IFERROR(VLOOKUP(EB[[#This Row],[Source_carrier]],KS_DB[[product]:[KS]],6,FALSE),0)</f>
        <v>liquid</v>
      </c>
      <c r="G594" s="4" t="s">
        <v>34</v>
      </c>
      <c r="H594" s="4" t="s">
        <v>463</v>
      </c>
      <c r="I594" s="4" t="s">
        <v>127</v>
      </c>
      <c r="J594" s="4" t="s">
        <v>37</v>
      </c>
      <c r="K594" s="4" t="s">
        <v>464</v>
      </c>
      <c r="L594" s="4" t="s">
        <v>39</v>
      </c>
      <c r="M594" s="4" t="s">
        <v>128</v>
      </c>
      <c r="N594" s="4" t="s">
        <v>41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</row>
    <row r="595" spans="1:40" ht="15" customHeight="1" x14ac:dyDescent="0.25">
      <c r="A595" s="4" t="str">
        <f>EB[[#This Row],[unit]] &amp; "#" &amp; EB[[#This Row],[indic_nrg]] &amp; "#" &amp; EB[[#This Row],[product]] &amp; "#" &amp; EB[[#This Row],[geo]]</f>
        <v>TJ#22_108766#5200#CZ</v>
      </c>
      <c r="B595" s="4" t="str">
        <f>VLOOKUP(EB[[#This Row],[product]],KS_DB[[product]:[KS]],5,FALSE)</f>
        <v>heat</v>
      </c>
      <c r="C595" s="4" t="str">
        <f>VLOOKUP(EB[[#This Row],[product]],KS_DB[[product]:[KS]],6,FALSE)</f>
        <v>heat</v>
      </c>
      <c r="D595" s="4">
        <f>VLOOKUP(EB[[#This Row],[product]],Carriers[],4,FALSE)</f>
        <v>1</v>
      </c>
      <c r="E595" s="4" t="str">
        <f>VLOOKUP(EB[[#This Row],[indic_nrg]],Indicators[],4,FALSE)</f>
        <v>3244</v>
      </c>
      <c r="F595" s="4" t="str">
        <f>IFERROR(VLOOKUP(EB[[#This Row],[Source_carrier]],KS_DB[[product]:[KS]],6,FALSE),0)</f>
        <v>liquid</v>
      </c>
      <c r="G595" s="4" t="s">
        <v>34</v>
      </c>
      <c r="H595" s="4" t="s">
        <v>989</v>
      </c>
      <c r="I595" s="4" t="s">
        <v>97</v>
      </c>
      <c r="J595" s="4" t="s">
        <v>37</v>
      </c>
      <c r="K595" s="4" t="s">
        <v>990</v>
      </c>
      <c r="L595" s="4" t="s">
        <v>39</v>
      </c>
      <c r="M595" s="4" t="s">
        <v>98</v>
      </c>
      <c r="N595" s="4" t="s">
        <v>41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</row>
    <row r="596" spans="1:40" ht="15" customHeight="1" x14ac:dyDescent="0.25">
      <c r="A596" s="4" t="str">
        <f>EB[[#This Row],[unit]] &amp; "#" &amp; EB[[#This Row],[indic_nrg]] &amp; "#" &amp; EB[[#This Row],[product]] &amp; "#" &amp; EB[[#This Row],[geo]]</f>
        <v>TJ#22_108767#5200#CZ</v>
      </c>
      <c r="B596" s="4" t="str">
        <f>VLOOKUP(EB[[#This Row],[product]],KS_DB[[product]:[KS]],5,FALSE)</f>
        <v>heat</v>
      </c>
      <c r="C596" s="4" t="str">
        <f>VLOOKUP(EB[[#This Row],[product]],KS_DB[[product]:[KS]],6,FALSE)</f>
        <v>heat</v>
      </c>
      <c r="D596" s="4">
        <f>VLOOKUP(EB[[#This Row],[product]],Carriers[],4,FALSE)</f>
        <v>1</v>
      </c>
      <c r="E596" s="4" t="str">
        <f>VLOOKUP(EB[[#This Row],[indic_nrg]],Indicators[],4,FALSE)</f>
        <v>3244</v>
      </c>
      <c r="F596" s="4" t="str">
        <f>IFERROR(VLOOKUP(EB[[#This Row],[Source_carrier]],KS_DB[[product]:[KS]],6,FALSE),0)</f>
        <v>liquid</v>
      </c>
      <c r="G596" s="4" t="s">
        <v>34</v>
      </c>
      <c r="H596" s="4" t="s">
        <v>991</v>
      </c>
      <c r="I596" s="4" t="s">
        <v>97</v>
      </c>
      <c r="J596" s="4" t="s">
        <v>37</v>
      </c>
      <c r="K596" s="4" t="s">
        <v>992</v>
      </c>
      <c r="L596" s="4" t="s">
        <v>39</v>
      </c>
      <c r="M596" s="4" t="s">
        <v>98</v>
      </c>
      <c r="N596" s="4" t="s">
        <v>41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</row>
    <row r="597" spans="1:40" ht="15" customHeight="1" x14ac:dyDescent="0.25">
      <c r="A597" s="4" t="str">
        <f>EB[[#This Row],[unit]] &amp; "#" &amp; EB[[#This Row],[indic_nrg]] &amp; "#" &amp; EB[[#This Row],[product]] &amp; "#" &amp; EB[[#This Row],[geo]]</f>
        <v>TJ#22_108768#5200#CZ</v>
      </c>
      <c r="B597" s="4" t="str">
        <f>VLOOKUP(EB[[#This Row],[product]],KS_DB[[product]:[KS]],5,FALSE)</f>
        <v>heat</v>
      </c>
      <c r="C597" s="4" t="str">
        <f>VLOOKUP(EB[[#This Row],[product]],KS_DB[[product]:[KS]],6,FALSE)</f>
        <v>heat</v>
      </c>
      <c r="D597" s="4">
        <f>VLOOKUP(EB[[#This Row],[product]],Carriers[],4,FALSE)</f>
        <v>1</v>
      </c>
      <c r="E597" s="4" t="str">
        <f>VLOOKUP(EB[[#This Row],[indic_nrg]],Indicators[],4,FALSE)</f>
        <v>3244</v>
      </c>
      <c r="F597" s="4" t="str">
        <f>IFERROR(VLOOKUP(EB[[#This Row],[Source_carrier]],KS_DB[[product]:[KS]],6,FALSE),0)</f>
        <v>liquid</v>
      </c>
      <c r="G597" s="4" t="s">
        <v>34</v>
      </c>
      <c r="H597" s="4" t="s">
        <v>993</v>
      </c>
      <c r="I597" s="4" t="s">
        <v>97</v>
      </c>
      <c r="J597" s="4" t="s">
        <v>37</v>
      </c>
      <c r="K597" s="4" t="s">
        <v>994</v>
      </c>
      <c r="L597" s="4" t="s">
        <v>39</v>
      </c>
      <c r="M597" s="4" t="s">
        <v>98</v>
      </c>
      <c r="N597" s="4" t="s">
        <v>41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</row>
    <row r="598" spans="1:40" ht="15" customHeight="1" x14ac:dyDescent="0.25">
      <c r="A598" s="4" t="str">
        <f>EB[[#This Row],[unit]] &amp; "#" &amp; EB[[#This Row],[indic_nrg]] &amp; "#" &amp; EB[[#This Row],[product]] &amp; "#" &amp; EB[[#This Row],[geo]]</f>
        <v>TJ#22_108769#5200#CZ</v>
      </c>
      <c r="B598" s="4" t="str">
        <f>VLOOKUP(EB[[#This Row],[product]],KS_DB[[product]:[KS]],5,FALSE)</f>
        <v>heat</v>
      </c>
      <c r="C598" s="4" t="str">
        <f>VLOOKUP(EB[[#This Row],[product]],KS_DB[[product]:[KS]],6,FALSE)</f>
        <v>heat</v>
      </c>
      <c r="D598" s="4">
        <f>VLOOKUP(EB[[#This Row],[product]],Carriers[],4,FALSE)</f>
        <v>1</v>
      </c>
      <c r="E598" s="4" t="str">
        <f>VLOOKUP(EB[[#This Row],[indic_nrg]],Indicators[],4,FALSE)</f>
        <v>3244</v>
      </c>
      <c r="F598" s="4" t="str">
        <f>IFERROR(VLOOKUP(EB[[#This Row],[Source_carrier]],KS_DB[[product]:[KS]],6,FALSE),0)</f>
        <v>liquid</v>
      </c>
      <c r="G598" s="4" t="s">
        <v>34</v>
      </c>
      <c r="H598" s="4" t="s">
        <v>995</v>
      </c>
      <c r="I598" s="4" t="s">
        <v>97</v>
      </c>
      <c r="J598" s="4" t="s">
        <v>37</v>
      </c>
      <c r="K598" s="4" t="s">
        <v>996</v>
      </c>
      <c r="L598" s="4" t="s">
        <v>39</v>
      </c>
      <c r="M598" s="4" t="s">
        <v>98</v>
      </c>
      <c r="N598" s="4" t="s">
        <v>41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</row>
    <row r="599" spans="1:40" ht="15" customHeight="1" x14ac:dyDescent="0.25">
      <c r="A599" s="4" t="str">
        <f>EB[[#This Row],[unit]] &amp; "#" &amp; EB[[#This Row],[indic_nrg]] &amp; "#" &amp; EB[[#This Row],[product]] &amp; "#" &amp; EB[[#This Row],[geo]]</f>
        <v>TJ#22_108771#6000#CZ</v>
      </c>
      <c r="B599" s="4" t="str">
        <f>VLOOKUP(EB[[#This Row],[product]],KS_DB[[product]:[KS]],5,FALSE)</f>
        <v>electricity</v>
      </c>
      <c r="C599" s="4" t="str">
        <f>VLOOKUP(EB[[#This Row],[product]],KS_DB[[product]:[KS]],6,FALSE)</f>
        <v>electricity</v>
      </c>
      <c r="D599" s="4">
        <f>VLOOKUP(EB[[#This Row],[product]],Carriers[],4,FALSE)</f>
        <v>1</v>
      </c>
      <c r="E599" s="4" t="str">
        <f>VLOOKUP(EB[[#This Row],[indic_nrg]],Indicators[],4,FALSE)</f>
        <v>3260</v>
      </c>
      <c r="F599" s="4" t="str">
        <f>IFERROR(VLOOKUP(EB[[#This Row],[Source_carrier]],KS_DB[[product]:[KS]],6,FALSE),0)</f>
        <v>diesel</v>
      </c>
      <c r="G599" s="4" t="s">
        <v>34</v>
      </c>
      <c r="H599" s="4" t="s">
        <v>465</v>
      </c>
      <c r="I599" s="4" t="s">
        <v>127</v>
      </c>
      <c r="J599" s="4" t="s">
        <v>37</v>
      </c>
      <c r="K599" s="4" t="s">
        <v>466</v>
      </c>
      <c r="L599" s="4" t="s">
        <v>39</v>
      </c>
      <c r="M599" s="4" t="s">
        <v>128</v>
      </c>
      <c r="N599" s="4" t="s">
        <v>41</v>
      </c>
      <c r="O599" s="4">
        <v>29</v>
      </c>
      <c r="P599" s="4">
        <v>25</v>
      </c>
      <c r="Q599" s="4">
        <v>25</v>
      </c>
      <c r="R599" s="4">
        <v>0</v>
      </c>
      <c r="S599" s="4">
        <v>7</v>
      </c>
      <c r="T599" s="4">
        <v>14</v>
      </c>
      <c r="U599" s="4">
        <v>14</v>
      </c>
      <c r="V599" s="4">
        <v>14</v>
      </c>
      <c r="W599" s="4">
        <v>7</v>
      </c>
      <c r="X599" s="4">
        <v>11</v>
      </c>
      <c r="Y599" s="4">
        <v>7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4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</row>
    <row r="600" spans="1:40" ht="15" customHeight="1" x14ac:dyDescent="0.25">
      <c r="A600" s="4" t="str">
        <f>EB[[#This Row],[unit]] &amp; "#" &amp; EB[[#This Row],[indic_nrg]] &amp; "#" &amp; EB[[#This Row],[product]] &amp; "#" &amp; EB[[#This Row],[geo]]</f>
        <v>TJ#22_108772#6000#CZ</v>
      </c>
      <c r="B600" s="4" t="str">
        <f>VLOOKUP(EB[[#This Row],[product]],KS_DB[[product]:[KS]],5,FALSE)</f>
        <v>electricity</v>
      </c>
      <c r="C600" s="4" t="str">
        <f>VLOOKUP(EB[[#This Row],[product]],KS_DB[[product]:[KS]],6,FALSE)</f>
        <v>electricity</v>
      </c>
      <c r="D600" s="4">
        <f>VLOOKUP(EB[[#This Row],[product]],Carriers[],4,FALSE)</f>
        <v>1</v>
      </c>
      <c r="E600" s="4" t="str">
        <f>VLOOKUP(EB[[#This Row],[indic_nrg]],Indicators[],4,FALSE)</f>
        <v>3260</v>
      </c>
      <c r="F600" s="4" t="str">
        <f>IFERROR(VLOOKUP(EB[[#This Row],[Source_carrier]],KS_DB[[product]:[KS]],6,FALSE),0)</f>
        <v>diesel</v>
      </c>
      <c r="G600" s="4" t="s">
        <v>34</v>
      </c>
      <c r="H600" s="4" t="s">
        <v>467</v>
      </c>
      <c r="I600" s="4" t="s">
        <v>127</v>
      </c>
      <c r="J600" s="4" t="s">
        <v>37</v>
      </c>
      <c r="K600" s="4" t="s">
        <v>468</v>
      </c>
      <c r="L600" s="4" t="s">
        <v>39</v>
      </c>
      <c r="M600" s="4" t="s">
        <v>128</v>
      </c>
      <c r="N600" s="4" t="s">
        <v>41</v>
      </c>
      <c r="O600" s="4">
        <v>205</v>
      </c>
      <c r="P600" s="4">
        <v>212</v>
      </c>
      <c r="Q600" s="4">
        <v>223</v>
      </c>
      <c r="R600" s="4">
        <v>0</v>
      </c>
      <c r="S600" s="4">
        <v>202</v>
      </c>
      <c r="T600" s="4">
        <v>169</v>
      </c>
      <c r="U600" s="4">
        <v>191</v>
      </c>
      <c r="V600" s="4">
        <v>122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50</v>
      </c>
      <c r="AD600" s="4">
        <v>43</v>
      </c>
      <c r="AE600" s="4">
        <v>40</v>
      </c>
      <c r="AF600" s="4">
        <v>32</v>
      </c>
      <c r="AG600" s="4">
        <v>32</v>
      </c>
      <c r="AH600" s="4">
        <v>7</v>
      </c>
      <c r="AI600" s="4">
        <v>4</v>
      </c>
      <c r="AJ600" s="4">
        <v>11</v>
      </c>
      <c r="AK600" s="4">
        <v>11</v>
      </c>
      <c r="AL600" s="4">
        <v>4</v>
      </c>
      <c r="AM600" s="4">
        <v>11</v>
      </c>
      <c r="AN600" s="4">
        <v>7</v>
      </c>
    </row>
    <row r="601" spans="1:40" ht="15" customHeight="1" x14ac:dyDescent="0.25">
      <c r="A601" s="4" t="str">
        <f>EB[[#This Row],[unit]] &amp; "#" &amp; EB[[#This Row],[indic_nrg]] &amp; "#" &amp; EB[[#This Row],[product]] &amp; "#" &amp; EB[[#This Row],[geo]]</f>
        <v>TJ#22_108773#6000#CZ</v>
      </c>
      <c r="B601" s="4" t="str">
        <f>VLOOKUP(EB[[#This Row],[product]],KS_DB[[product]:[KS]],5,FALSE)</f>
        <v>electricity</v>
      </c>
      <c r="C601" s="4" t="str">
        <f>VLOOKUP(EB[[#This Row],[product]],KS_DB[[product]:[KS]],6,FALSE)</f>
        <v>electricity</v>
      </c>
      <c r="D601" s="4">
        <f>VLOOKUP(EB[[#This Row],[product]],Carriers[],4,FALSE)</f>
        <v>1</v>
      </c>
      <c r="E601" s="4" t="str">
        <f>VLOOKUP(EB[[#This Row],[indic_nrg]],Indicators[],4,FALSE)</f>
        <v>3260</v>
      </c>
      <c r="F601" s="4" t="str">
        <f>IFERROR(VLOOKUP(EB[[#This Row],[Source_carrier]],KS_DB[[product]:[KS]],6,FALSE),0)</f>
        <v>diesel</v>
      </c>
      <c r="G601" s="4" t="s">
        <v>34</v>
      </c>
      <c r="H601" s="4" t="s">
        <v>469</v>
      </c>
      <c r="I601" s="4" t="s">
        <v>127</v>
      </c>
      <c r="J601" s="4" t="s">
        <v>37</v>
      </c>
      <c r="K601" s="4" t="s">
        <v>470</v>
      </c>
      <c r="L601" s="4" t="s">
        <v>39</v>
      </c>
      <c r="M601" s="4" t="s">
        <v>128</v>
      </c>
      <c r="N601" s="4" t="s">
        <v>41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22</v>
      </c>
      <c r="AD601" s="4">
        <v>25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</row>
    <row r="602" spans="1:40" ht="15" customHeight="1" x14ac:dyDescent="0.25">
      <c r="A602" s="4" t="str">
        <f>EB[[#This Row],[unit]] &amp; "#" &amp; EB[[#This Row],[indic_nrg]] &amp; "#" &amp; EB[[#This Row],[product]] &amp; "#" &amp; EB[[#This Row],[geo]]</f>
        <v>TJ#22_108774#6000#CZ</v>
      </c>
      <c r="B602" s="4" t="str">
        <f>VLOOKUP(EB[[#This Row],[product]],KS_DB[[product]:[KS]],5,FALSE)</f>
        <v>electricity</v>
      </c>
      <c r="C602" s="4" t="str">
        <f>VLOOKUP(EB[[#This Row],[product]],KS_DB[[product]:[KS]],6,FALSE)</f>
        <v>electricity</v>
      </c>
      <c r="D602" s="4">
        <f>VLOOKUP(EB[[#This Row],[product]],Carriers[],4,FALSE)</f>
        <v>1</v>
      </c>
      <c r="E602" s="4" t="str">
        <f>VLOOKUP(EB[[#This Row],[indic_nrg]],Indicators[],4,FALSE)</f>
        <v>3260</v>
      </c>
      <c r="F602" s="4" t="str">
        <f>IFERROR(VLOOKUP(EB[[#This Row],[Source_carrier]],KS_DB[[product]:[KS]],6,FALSE),0)</f>
        <v>diesel</v>
      </c>
      <c r="G602" s="4" t="s">
        <v>34</v>
      </c>
      <c r="H602" s="4" t="s">
        <v>471</v>
      </c>
      <c r="I602" s="4" t="s">
        <v>127</v>
      </c>
      <c r="J602" s="4" t="s">
        <v>37</v>
      </c>
      <c r="K602" s="4" t="s">
        <v>472</v>
      </c>
      <c r="L602" s="4" t="s">
        <v>39</v>
      </c>
      <c r="M602" s="4" t="s">
        <v>128</v>
      </c>
      <c r="N602" s="4" t="s">
        <v>41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11</v>
      </c>
      <c r="AN602" s="4">
        <v>29</v>
      </c>
    </row>
    <row r="603" spans="1:40" ht="15" customHeight="1" x14ac:dyDescent="0.25">
      <c r="A603" s="4" t="str">
        <f>EB[[#This Row],[unit]] &amp; "#" &amp; EB[[#This Row],[indic_nrg]] &amp; "#" &amp; EB[[#This Row],[product]] &amp; "#" &amp; EB[[#This Row],[geo]]</f>
        <v>TJ#22_108776#5200#CZ</v>
      </c>
      <c r="B603" s="4" t="str">
        <f>VLOOKUP(EB[[#This Row],[product]],KS_DB[[product]:[KS]],5,FALSE)</f>
        <v>heat</v>
      </c>
      <c r="C603" s="4" t="str">
        <f>VLOOKUP(EB[[#This Row],[product]],KS_DB[[product]:[KS]],6,FALSE)</f>
        <v>heat</v>
      </c>
      <c r="D603" s="4">
        <f>VLOOKUP(EB[[#This Row],[product]],Carriers[],4,FALSE)</f>
        <v>1</v>
      </c>
      <c r="E603" s="4" t="str">
        <f>VLOOKUP(EB[[#This Row],[indic_nrg]],Indicators[],4,FALSE)</f>
        <v>3260</v>
      </c>
      <c r="F603" s="4" t="str">
        <f>IFERROR(VLOOKUP(EB[[#This Row],[Source_carrier]],KS_DB[[product]:[KS]],6,FALSE),0)</f>
        <v>diesel</v>
      </c>
      <c r="G603" s="4" t="s">
        <v>34</v>
      </c>
      <c r="H603" s="4" t="s">
        <v>997</v>
      </c>
      <c r="I603" s="4" t="s">
        <v>97</v>
      </c>
      <c r="J603" s="4" t="s">
        <v>37</v>
      </c>
      <c r="K603" s="4" t="s">
        <v>998</v>
      </c>
      <c r="L603" s="4" t="s">
        <v>39</v>
      </c>
      <c r="M603" s="4" t="s">
        <v>98</v>
      </c>
      <c r="N603" s="4" t="s">
        <v>41</v>
      </c>
      <c r="O603" s="4">
        <v>281</v>
      </c>
      <c r="P603" s="4">
        <v>281</v>
      </c>
      <c r="Q603" s="4">
        <v>281</v>
      </c>
      <c r="R603" s="4">
        <v>0</v>
      </c>
      <c r="S603" s="4">
        <v>250</v>
      </c>
      <c r="T603" s="4">
        <v>182</v>
      </c>
      <c r="U603" s="4">
        <v>235</v>
      </c>
      <c r="V603" s="4">
        <v>70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77</v>
      </c>
      <c r="AD603" s="4">
        <v>69</v>
      </c>
      <c r="AE603" s="4">
        <v>85</v>
      </c>
      <c r="AF603" s="4">
        <v>41</v>
      </c>
      <c r="AG603" s="4">
        <v>40</v>
      </c>
      <c r="AH603" s="4">
        <v>11</v>
      </c>
      <c r="AI603" s="4">
        <v>63</v>
      </c>
      <c r="AJ603" s="4">
        <v>61</v>
      </c>
      <c r="AK603" s="4">
        <v>58</v>
      </c>
      <c r="AL603" s="4">
        <v>18</v>
      </c>
      <c r="AM603" s="4">
        <v>32</v>
      </c>
      <c r="AN603" s="4">
        <v>31</v>
      </c>
    </row>
    <row r="604" spans="1:40" ht="15" customHeight="1" x14ac:dyDescent="0.25">
      <c r="A604" s="4" t="str">
        <f>EB[[#This Row],[unit]] &amp; "#" &amp; EB[[#This Row],[indic_nrg]] &amp; "#" &amp; EB[[#This Row],[product]] &amp; "#" &amp; EB[[#This Row],[geo]]</f>
        <v>TJ#22_108777#5200#CZ</v>
      </c>
      <c r="B604" s="4" t="str">
        <f>VLOOKUP(EB[[#This Row],[product]],KS_DB[[product]:[KS]],5,FALSE)</f>
        <v>heat</v>
      </c>
      <c r="C604" s="4" t="str">
        <f>VLOOKUP(EB[[#This Row],[product]],KS_DB[[product]:[KS]],6,FALSE)</f>
        <v>heat</v>
      </c>
      <c r="D604" s="4">
        <f>VLOOKUP(EB[[#This Row],[product]],Carriers[],4,FALSE)</f>
        <v>1</v>
      </c>
      <c r="E604" s="4" t="str">
        <f>VLOOKUP(EB[[#This Row],[indic_nrg]],Indicators[],4,FALSE)</f>
        <v>3260</v>
      </c>
      <c r="F604" s="4" t="str">
        <f>IFERROR(VLOOKUP(EB[[#This Row],[Source_carrier]],KS_DB[[product]:[KS]],6,FALSE),0)</f>
        <v>diesel</v>
      </c>
      <c r="G604" s="4" t="s">
        <v>34</v>
      </c>
      <c r="H604" s="4" t="s">
        <v>999</v>
      </c>
      <c r="I604" s="4" t="s">
        <v>97</v>
      </c>
      <c r="J604" s="4" t="s">
        <v>37</v>
      </c>
      <c r="K604" s="4" t="s">
        <v>1000</v>
      </c>
      <c r="L604" s="4" t="s">
        <v>39</v>
      </c>
      <c r="M604" s="4" t="s">
        <v>98</v>
      </c>
      <c r="N604" s="4" t="s">
        <v>41</v>
      </c>
      <c r="O604" s="4">
        <v>214</v>
      </c>
      <c r="P604" s="4">
        <v>264</v>
      </c>
      <c r="Q604" s="4">
        <v>293</v>
      </c>
      <c r="R604" s="4">
        <v>0</v>
      </c>
      <c r="S604" s="4">
        <v>195</v>
      </c>
      <c r="T604" s="4">
        <v>27</v>
      </c>
      <c r="U604" s="4">
        <v>158</v>
      </c>
      <c r="V604" s="4">
        <v>265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95</v>
      </c>
      <c r="AD604" s="4">
        <v>69</v>
      </c>
      <c r="AE604" s="4">
        <v>30</v>
      </c>
      <c r="AF604" s="4">
        <v>7</v>
      </c>
      <c r="AG604" s="4">
        <v>9</v>
      </c>
      <c r="AH604" s="4">
        <v>56</v>
      </c>
      <c r="AI604" s="4">
        <v>39</v>
      </c>
      <c r="AJ604" s="4">
        <v>15</v>
      </c>
      <c r="AK604" s="4">
        <v>36</v>
      </c>
      <c r="AL604" s="4">
        <v>37</v>
      </c>
      <c r="AM604" s="4">
        <v>13</v>
      </c>
      <c r="AN604" s="4">
        <v>13</v>
      </c>
    </row>
    <row r="605" spans="1:40" ht="15" customHeight="1" x14ac:dyDescent="0.25">
      <c r="A605" s="4" t="str">
        <f>EB[[#This Row],[unit]] &amp; "#" &amp; EB[[#This Row],[indic_nrg]] &amp; "#" &amp; EB[[#This Row],[product]] &amp; "#" &amp; EB[[#This Row],[geo]]</f>
        <v>TJ#22_108778#5200#CZ</v>
      </c>
      <c r="B605" s="4" t="str">
        <f>VLOOKUP(EB[[#This Row],[product]],KS_DB[[product]:[KS]],5,FALSE)</f>
        <v>heat</v>
      </c>
      <c r="C605" s="4" t="str">
        <f>VLOOKUP(EB[[#This Row],[product]],KS_DB[[product]:[KS]],6,FALSE)</f>
        <v>heat</v>
      </c>
      <c r="D605" s="4">
        <f>VLOOKUP(EB[[#This Row],[product]],Carriers[],4,FALSE)</f>
        <v>1</v>
      </c>
      <c r="E605" s="4" t="str">
        <f>VLOOKUP(EB[[#This Row],[indic_nrg]],Indicators[],4,FALSE)</f>
        <v>3260</v>
      </c>
      <c r="F605" s="4" t="str">
        <f>IFERROR(VLOOKUP(EB[[#This Row],[Source_carrier]],KS_DB[[product]:[KS]],6,FALSE),0)</f>
        <v>diesel</v>
      </c>
      <c r="G605" s="4" t="s">
        <v>34</v>
      </c>
      <c r="H605" s="4" t="s">
        <v>1001</v>
      </c>
      <c r="I605" s="4" t="s">
        <v>97</v>
      </c>
      <c r="J605" s="4" t="s">
        <v>37</v>
      </c>
      <c r="K605" s="4" t="s">
        <v>1002</v>
      </c>
      <c r="L605" s="4" t="s">
        <v>39</v>
      </c>
      <c r="M605" s="4" t="s">
        <v>98</v>
      </c>
      <c r="N605" s="4" t="s">
        <v>41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3</v>
      </c>
      <c r="AN605" s="4">
        <v>14</v>
      </c>
    </row>
    <row r="606" spans="1:40" ht="15" customHeight="1" x14ac:dyDescent="0.25">
      <c r="A606" s="4" t="str">
        <f>EB[[#This Row],[unit]] &amp; "#" &amp; EB[[#This Row],[indic_nrg]] &amp; "#" &amp; EB[[#This Row],[product]] &amp; "#" &amp; EB[[#This Row],[geo]]</f>
        <v>TJ#22_108779#5200#CZ</v>
      </c>
      <c r="B606" s="4" t="str">
        <f>VLOOKUP(EB[[#This Row],[product]],KS_DB[[product]:[KS]],5,FALSE)</f>
        <v>heat</v>
      </c>
      <c r="C606" s="4" t="str">
        <f>VLOOKUP(EB[[#This Row],[product]],KS_DB[[product]:[KS]],6,FALSE)</f>
        <v>heat</v>
      </c>
      <c r="D606" s="4">
        <f>VLOOKUP(EB[[#This Row],[product]],Carriers[],4,FALSE)</f>
        <v>1</v>
      </c>
      <c r="E606" s="4" t="str">
        <f>VLOOKUP(EB[[#This Row],[indic_nrg]],Indicators[],4,FALSE)</f>
        <v>3260</v>
      </c>
      <c r="F606" s="4" t="str">
        <f>IFERROR(VLOOKUP(EB[[#This Row],[Source_carrier]],KS_DB[[product]:[KS]],6,FALSE),0)</f>
        <v>diesel</v>
      </c>
      <c r="G606" s="4" t="s">
        <v>34</v>
      </c>
      <c r="H606" s="4" t="s">
        <v>1003</v>
      </c>
      <c r="I606" s="4" t="s">
        <v>97</v>
      </c>
      <c r="J606" s="4" t="s">
        <v>37</v>
      </c>
      <c r="K606" s="4" t="s">
        <v>1004</v>
      </c>
      <c r="L606" s="4" t="s">
        <v>39</v>
      </c>
      <c r="M606" s="4" t="s">
        <v>98</v>
      </c>
      <c r="N606" s="4" t="s">
        <v>41</v>
      </c>
      <c r="O606" s="4">
        <v>155</v>
      </c>
      <c r="P606" s="4">
        <v>154</v>
      </c>
      <c r="Q606" s="4">
        <v>154</v>
      </c>
      <c r="R606" s="4">
        <v>0</v>
      </c>
      <c r="S606" s="4">
        <v>153</v>
      </c>
      <c r="T606" s="4">
        <v>269</v>
      </c>
      <c r="U606" s="4">
        <v>125</v>
      </c>
      <c r="V606" s="4">
        <v>51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98</v>
      </c>
      <c r="AD606" s="4">
        <v>97</v>
      </c>
      <c r="AE606" s="4">
        <v>90</v>
      </c>
      <c r="AF606" s="4">
        <v>1</v>
      </c>
      <c r="AG606" s="4">
        <v>6</v>
      </c>
      <c r="AH606" s="4">
        <v>4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</row>
    <row r="607" spans="1:40" ht="15" customHeight="1" x14ac:dyDescent="0.25">
      <c r="A607" s="4" t="str">
        <f>EB[[#This Row],[unit]] &amp; "#" &amp; EB[[#This Row],[indic_nrg]] &amp; "#" &amp; EB[[#This Row],[product]] &amp; "#" &amp; EB[[#This Row],[geo]]</f>
        <v>TJ#22_108781#6000#CZ</v>
      </c>
      <c r="B607" s="4" t="str">
        <f>VLOOKUP(EB[[#This Row],[product]],KS_DB[[product]:[KS]],5,FALSE)</f>
        <v>electricity</v>
      </c>
      <c r="C607" s="4" t="str">
        <f>VLOOKUP(EB[[#This Row],[product]],KS_DB[[product]:[KS]],6,FALSE)</f>
        <v>electricity</v>
      </c>
      <c r="D607" s="4">
        <f>VLOOKUP(EB[[#This Row],[product]],Carriers[],4,FALSE)</f>
        <v>1</v>
      </c>
      <c r="E607" s="4" t="str">
        <f>VLOOKUP(EB[[#This Row],[indic_nrg]],Indicators[],4,FALSE)</f>
        <v>3270</v>
      </c>
      <c r="F607" s="4" t="str">
        <f>IFERROR(VLOOKUP(EB[[#This Row],[Source_carrier]],KS_DB[[product]:[KS]],6,FALSE),0)</f>
        <v>liquid</v>
      </c>
      <c r="G607" s="4" t="s">
        <v>34</v>
      </c>
      <c r="H607" s="4" t="s">
        <v>473</v>
      </c>
      <c r="I607" s="4" t="s">
        <v>127</v>
      </c>
      <c r="J607" s="4" t="s">
        <v>37</v>
      </c>
      <c r="K607" s="4" t="s">
        <v>474</v>
      </c>
      <c r="L607" s="4" t="s">
        <v>39</v>
      </c>
      <c r="M607" s="4" t="s">
        <v>128</v>
      </c>
      <c r="N607" s="4" t="s">
        <v>41</v>
      </c>
      <c r="O607" s="4">
        <v>713</v>
      </c>
      <c r="P607" s="4">
        <v>691</v>
      </c>
      <c r="Q607" s="4">
        <v>655</v>
      </c>
      <c r="R607" s="4">
        <v>382</v>
      </c>
      <c r="S607" s="4">
        <v>367</v>
      </c>
      <c r="T607" s="4">
        <v>353</v>
      </c>
      <c r="U607" s="4">
        <v>346</v>
      </c>
      <c r="V607" s="4">
        <v>367</v>
      </c>
      <c r="W607" s="4">
        <v>281</v>
      </c>
      <c r="X607" s="4">
        <v>191</v>
      </c>
      <c r="Y607" s="4">
        <v>155</v>
      </c>
      <c r="Z607" s="4">
        <v>158</v>
      </c>
      <c r="AA607" s="4">
        <v>14</v>
      </c>
      <c r="AB607" s="4">
        <v>22</v>
      </c>
      <c r="AC607" s="4">
        <v>29</v>
      </c>
      <c r="AD607" s="4">
        <v>18</v>
      </c>
      <c r="AE607" s="4">
        <v>18</v>
      </c>
      <c r="AF607" s="4">
        <v>94</v>
      </c>
      <c r="AG607" s="4">
        <v>101</v>
      </c>
      <c r="AH607" s="4">
        <v>140</v>
      </c>
      <c r="AI607" s="4">
        <v>108</v>
      </c>
      <c r="AJ607" s="4">
        <v>76</v>
      </c>
      <c r="AK607" s="4">
        <v>61</v>
      </c>
      <c r="AL607" s="4">
        <v>90</v>
      </c>
      <c r="AM607" s="4">
        <v>79</v>
      </c>
      <c r="AN607" s="4">
        <v>72</v>
      </c>
    </row>
    <row r="608" spans="1:40" ht="15" customHeight="1" x14ac:dyDescent="0.25">
      <c r="A608" s="4" t="str">
        <f>EB[[#This Row],[unit]] &amp; "#" &amp; EB[[#This Row],[indic_nrg]] &amp; "#" &amp; EB[[#This Row],[product]] &amp; "#" &amp; EB[[#This Row],[geo]]</f>
        <v>TJ#22_108782#6000#CZ</v>
      </c>
      <c r="B608" s="4" t="str">
        <f>VLOOKUP(EB[[#This Row],[product]],KS_DB[[product]:[KS]],5,FALSE)</f>
        <v>electricity</v>
      </c>
      <c r="C608" s="4" t="str">
        <f>VLOOKUP(EB[[#This Row],[product]],KS_DB[[product]:[KS]],6,FALSE)</f>
        <v>electricity</v>
      </c>
      <c r="D608" s="4">
        <f>VLOOKUP(EB[[#This Row],[product]],Carriers[],4,FALSE)</f>
        <v>1</v>
      </c>
      <c r="E608" s="4" t="str">
        <f>VLOOKUP(EB[[#This Row],[indic_nrg]],Indicators[],4,FALSE)</f>
        <v>3270</v>
      </c>
      <c r="F608" s="4" t="str">
        <f>IFERROR(VLOOKUP(EB[[#This Row],[Source_carrier]],KS_DB[[product]:[KS]],6,FALSE),0)</f>
        <v>liquid</v>
      </c>
      <c r="G608" s="4" t="s">
        <v>34</v>
      </c>
      <c r="H608" s="4" t="s">
        <v>475</v>
      </c>
      <c r="I608" s="4" t="s">
        <v>127</v>
      </c>
      <c r="J608" s="4" t="s">
        <v>37</v>
      </c>
      <c r="K608" s="4" t="s">
        <v>476</v>
      </c>
      <c r="L608" s="4" t="s">
        <v>39</v>
      </c>
      <c r="M608" s="4" t="s">
        <v>128</v>
      </c>
      <c r="N608" s="4" t="s">
        <v>41</v>
      </c>
      <c r="O608" s="4">
        <v>522</v>
      </c>
      <c r="P608" s="4">
        <v>536</v>
      </c>
      <c r="Q608" s="4">
        <v>565</v>
      </c>
      <c r="R608" s="4">
        <v>526</v>
      </c>
      <c r="S608" s="4">
        <v>410</v>
      </c>
      <c r="T608" s="4">
        <v>583</v>
      </c>
      <c r="U608" s="4">
        <v>706</v>
      </c>
      <c r="V608" s="4">
        <v>608</v>
      </c>
      <c r="W608" s="4">
        <v>526</v>
      </c>
      <c r="X608" s="4">
        <v>590</v>
      </c>
      <c r="Y608" s="4">
        <v>299</v>
      </c>
      <c r="Z608" s="4">
        <v>320</v>
      </c>
      <c r="AA608" s="4">
        <v>36</v>
      </c>
      <c r="AB608" s="4">
        <v>43</v>
      </c>
      <c r="AC608" s="4">
        <v>47</v>
      </c>
      <c r="AD608" s="4">
        <v>47</v>
      </c>
      <c r="AE608" s="4">
        <v>263</v>
      </c>
      <c r="AF608" s="4">
        <v>162</v>
      </c>
      <c r="AG608" s="4">
        <v>212</v>
      </c>
      <c r="AH608" s="4">
        <v>252</v>
      </c>
      <c r="AI608" s="4">
        <v>68</v>
      </c>
      <c r="AJ608" s="4">
        <v>281</v>
      </c>
      <c r="AK608" s="4">
        <v>119</v>
      </c>
      <c r="AL608" s="4">
        <v>40</v>
      </c>
      <c r="AM608" s="4">
        <v>32</v>
      </c>
      <c r="AN608" s="4">
        <v>40</v>
      </c>
    </row>
    <row r="609" spans="1:40" ht="15" customHeight="1" x14ac:dyDescent="0.25">
      <c r="A609" s="4" t="str">
        <f>EB[[#This Row],[unit]] &amp; "#" &amp; EB[[#This Row],[indic_nrg]] &amp; "#" &amp; EB[[#This Row],[product]] &amp; "#" &amp; EB[[#This Row],[geo]]</f>
        <v>TJ#22_108783#6000#CZ</v>
      </c>
      <c r="B609" s="4" t="str">
        <f>VLOOKUP(EB[[#This Row],[product]],KS_DB[[product]:[KS]],5,FALSE)</f>
        <v>electricity</v>
      </c>
      <c r="C609" s="4" t="str">
        <f>VLOOKUP(EB[[#This Row],[product]],KS_DB[[product]:[KS]],6,FALSE)</f>
        <v>electricity</v>
      </c>
      <c r="D609" s="4">
        <f>VLOOKUP(EB[[#This Row],[product]],Carriers[],4,FALSE)</f>
        <v>1</v>
      </c>
      <c r="E609" s="4" t="str">
        <f>VLOOKUP(EB[[#This Row],[indic_nrg]],Indicators[],4,FALSE)</f>
        <v>3270</v>
      </c>
      <c r="F609" s="4" t="str">
        <f>IFERROR(VLOOKUP(EB[[#This Row],[Source_carrier]],KS_DB[[product]:[KS]],6,FALSE),0)</f>
        <v>liquid</v>
      </c>
      <c r="G609" s="4" t="s">
        <v>34</v>
      </c>
      <c r="H609" s="4" t="s">
        <v>477</v>
      </c>
      <c r="I609" s="4" t="s">
        <v>127</v>
      </c>
      <c r="J609" s="4" t="s">
        <v>37</v>
      </c>
      <c r="K609" s="4" t="s">
        <v>478</v>
      </c>
      <c r="L609" s="4" t="s">
        <v>39</v>
      </c>
      <c r="M609" s="4" t="s">
        <v>128</v>
      </c>
      <c r="N609" s="4" t="s">
        <v>41</v>
      </c>
      <c r="O609" s="4">
        <v>14</v>
      </c>
      <c r="P609" s="4">
        <v>11</v>
      </c>
      <c r="Q609" s="4">
        <v>11</v>
      </c>
      <c r="R609" s="4">
        <v>22</v>
      </c>
      <c r="S609" s="4">
        <v>4</v>
      </c>
      <c r="T609" s="4">
        <v>14</v>
      </c>
      <c r="U609" s="4">
        <v>14</v>
      </c>
      <c r="V609" s="4">
        <v>36</v>
      </c>
      <c r="W609" s="4">
        <v>43</v>
      </c>
      <c r="X609" s="4">
        <v>241</v>
      </c>
      <c r="Y609" s="4">
        <v>486</v>
      </c>
      <c r="Z609" s="4">
        <v>540</v>
      </c>
      <c r="AA609" s="4">
        <v>76</v>
      </c>
      <c r="AB609" s="4">
        <v>126</v>
      </c>
      <c r="AC609" s="4">
        <v>155</v>
      </c>
      <c r="AD609" s="4">
        <v>299</v>
      </c>
      <c r="AE609" s="4">
        <v>349</v>
      </c>
      <c r="AF609" s="4">
        <v>0</v>
      </c>
      <c r="AG609" s="4">
        <v>0</v>
      </c>
      <c r="AH609" s="4">
        <v>0</v>
      </c>
      <c r="AI609" s="4">
        <v>22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</row>
    <row r="610" spans="1:40" ht="15" customHeight="1" x14ac:dyDescent="0.25">
      <c r="A610" s="4" t="str">
        <f>EB[[#This Row],[unit]] &amp; "#" &amp; EB[[#This Row],[indic_nrg]] &amp; "#" &amp; EB[[#This Row],[product]] &amp; "#" &amp; EB[[#This Row],[geo]]</f>
        <v>TJ#22_108784#6000#CZ</v>
      </c>
      <c r="B610" s="4" t="str">
        <f>VLOOKUP(EB[[#This Row],[product]],KS_DB[[product]:[KS]],5,FALSE)</f>
        <v>electricity</v>
      </c>
      <c r="C610" s="4" t="str">
        <f>VLOOKUP(EB[[#This Row],[product]],KS_DB[[product]:[KS]],6,FALSE)</f>
        <v>electricity</v>
      </c>
      <c r="D610" s="4">
        <f>VLOOKUP(EB[[#This Row],[product]],Carriers[],4,FALSE)</f>
        <v>1</v>
      </c>
      <c r="E610" s="4" t="str">
        <f>VLOOKUP(EB[[#This Row],[indic_nrg]],Indicators[],4,FALSE)</f>
        <v>3270</v>
      </c>
      <c r="F610" s="4" t="str">
        <f>IFERROR(VLOOKUP(EB[[#This Row],[Source_carrier]],KS_DB[[product]:[KS]],6,FALSE),0)</f>
        <v>liquid</v>
      </c>
      <c r="G610" s="4" t="s">
        <v>34</v>
      </c>
      <c r="H610" s="4" t="s">
        <v>479</v>
      </c>
      <c r="I610" s="4" t="s">
        <v>127</v>
      </c>
      <c r="J610" s="4" t="s">
        <v>37</v>
      </c>
      <c r="K610" s="4" t="s">
        <v>480</v>
      </c>
      <c r="L610" s="4" t="s">
        <v>39</v>
      </c>
      <c r="M610" s="4" t="s">
        <v>128</v>
      </c>
      <c r="N610" s="4" t="s">
        <v>41</v>
      </c>
      <c r="O610" s="4">
        <v>461</v>
      </c>
      <c r="P610" s="4">
        <v>436</v>
      </c>
      <c r="Q610" s="4">
        <v>414</v>
      </c>
      <c r="R610" s="4">
        <v>418</v>
      </c>
      <c r="S610" s="4">
        <v>778</v>
      </c>
      <c r="T610" s="4">
        <v>1004</v>
      </c>
      <c r="U610" s="4">
        <v>1357</v>
      </c>
      <c r="V610" s="4">
        <v>1120</v>
      </c>
      <c r="W610" s="4">
        <v>1361</v>
      </c>
      <c r="X610" s="4">
        <v>504</v>
      </c>
      <c r="Y610" s="4">
        <v>392</v>
      </c>
      <c r="Z610" s="4">
        <v>371</v>
      </c>
      <c r="AA610" s="4">
        <v>25</v>
      </c>
      <c r="AB610" s="4">
        <v>36</v>
      </c>
      <c r="AC610" s="4">
        <v>18</v>
      </c>
      <c r="AD610" s="4">
        <v>86</v>
      </c>
      <c r="AE610" s="4">
        <v>76</v>
      </c>
      <c r="AF610" s="4">
        <v>101</v>
      </c>
      <c r="AG610" s="4">
        <v>126</v>
      </c>
      <c r="AH610" s="4">
        <v>162</v>
      </c>
      <c r="AI610" s="4">
        <v>374</v>
      </c>
      <c r="AJ610" s="4">
        <v>97</v>
      </c>
      <c r="AK610" s="4">
        <v>36</v>
      </c>
      <c r="AL610" s="4">
        <v>11</v>
      </c>
      <c r="AM610" s="4">
        <v>25</v>
      </c>
      <c r="AN610" s="4">
        <v>25</v>
      </c>
    </row>
    <row r="611" spans="1:40" ht="15" customHeight="1" x14ac:dyDescent="0.25">
      <c r="A611" s="4" t="str">
        <f>EB[[#This Row],[unit]] &amp; "#" &amp; EB[[#This Row],[indic_nrg]] &amp; "#" &amp; EB[[#This Row],[product]] &amp; "#" &amp; EB[[#This Row],[geo]]</f>
        <v>TJ#22_108786#5200#CZ</v>
      </c>
      <c r="B611" s="4" t="str">
        <f>VLOOKUP(EB[[#This Row],[product]],KS_DB[[product]:[KS]],5,FALSE)</f>
        <v>heat</v>
      </c>
      <c r="C611" s="4" t="str">
        <f>VLOOKUP(EB[[#This Row],[product]],KS_DB[[product]:[KS]],6,FALSE)</f>
        <v>heat</v>
      </c>
      <c r="D611" s="4">
        <f>VLOOKUP(EB[[#This Row],[product]],Carriers[],4,FALSE)</f>
        <v>1</v>
      </c>
      <c r="E611" s="4" t="str">
        <f>VLOOKUP(EB[[#This Row],[indic_nrg]],Indicators[],4,FALSE)</f>
        <v>3270</v>
      </c>
      <c r="F611" s="4" t="str">
        <f>IFERROR(VLOOKUP(EB[[#This Row],[Source_carrier]],KS_DB[[product]:[KS]],6,FALSE),0)</f>
        <v>liquid</v>
      </c>
      <c r="G611" s="4" t="s">
        <v>34</v>
      </c>
      <c r="H611" s="4" t="s">
        <v>1005</v>
      </c>
      <c r="I611" s="4" t="s">
        <v>97</v>
      </c>
      <c r="J611" s="4" t="s">
        <v>37</v>
      </c>
      <c r="K611" s="4" t="s">
        <v>1006</v>
      </c>
      <c r="L611" s="4" t="s">
        <v>39</v>
      </c>
      <c r="M611" s="4" t="s">
        <v>98</v>
      </c>
      <c r="N611" s="4" t="s">
        <v>41</v>
      </c>
      <c r="O611" s="4">
        <v>4725</v>
      </c>
      <c r="P611" s="4">
        <v>4720</v>
      </c>
      <c r="Q611" s="4">
        <v>4720</v>
      </c>
      <c r="R611" s="4">
        <v>5004</v>
      </c>
      <c r="S611" s="4">
        <v>5043</v>
      </c>
      <c r="T611" s="4">
        <v>6061</v>
      </c>
      <c r="U611" s="4">
        <v>7729</v>
      </c>
      <c r="V611" s="4">
        <v>5555</v>
      </c>
      <c r="W611" s="4">
        <v>4303</v>
      </c>
      <c r="X611" s="4">
        <v>3383</v>
      </c>
      <c r="Y611" s="4">
        <v>2382</v>
      </c>
      <c r="Z611" s="4">
        <v>2588</v>
      </c>
      <c r="AA611" s="4">
        <v>265</v>
      </c>
      <c r="AB611" s="4">
        <v>310</v>
      </c>
      <c r="AC611" s="4">
        <v>305</v>
      </c>
      <c r="AD611" s="4">
        <v>300</v>
      </c>
      <c r="AE611" s="4">
        <v>1189</v>
      </c>
      <c r="AF611" s="4">
        <v>734</v>
      </c>
      <c r="AG611" s="4">
        <v>788</v>
      </c>
      <c r="AH611" s="4">
        <v>930</v>
      </c>
      <c r="AI611" s="4">
        <v>898</v>
      </c>
      <c r="AJ611" s="4">
        <v>1620</v>
      </c>
      <c r="AK611" s="4">
        <v>755</v>
      </c>
      <c r="AL611" s="4">
        <v>157</v>
      </c>
      <c r="AM611" s="4">
        <v>95</v>
      </c>
      <c r="AN611" s="4">
        <v>149</v>
      </c>
    </row>
    <row r="612" spans="1:40" ht="15" customHeight="1" x14ac:dyDescent="0.25">
      <c r="A612" s="4" t="str">
        <f>EB[[#This Row],[unit]] &amp; "#" &amp; EB[[#This Row],[indic_nrg]] &amp; "#" &amp; EB[[#This Row],[product]] &amp; "#" &amp; EB[[#This Row],[geo]]</f>
        <v>TJ#22_108787#5200#CZ</v>
      </c>
      <c r="B612" s="4" t="str">
        <f>VLOOKUP(EB[[#This Row],[product]],KS_DB[[product]:[KS]],5,FALSE)</f>
        <v>heat</v>
      </c>
      <c r="C612" s="4" t="str">
        <f>VLOOKUP(EB[[#This Row],[product]],KS_DB[[product]:[KS]],6,FALSE)</f>
        <v>heat</v>
      </c>
      <c r="D612" s="4">
        <f>VLOOKUP(EB[[#This Row],[product]],Carriers[],4,FALSE)</f>
        <v>1</v>
      </c>
      <c r="E612" s="4" t="str">
        <f>VLOOKUP(EB[[#This Row],[indic_nrg]],Indicators[],4,FALSE)</f>
        <v>3270</v>
      </c>
      <c r="F612" s="4" t="str">
        <f>IFERROR(VLOOKUP(EB[[#This Row],[Source_carrier]],KS_DB[[product]:[KS]],6,FALSE),0)</f>
        <v>liquid</v>
      </c>
      <c r="G612" s="4" t="s">
        <v>34</v>
      </c>
      <c r="H612" s="4" t="s">
        <v>1007</v>
      </c>
      <c r="I612" s="4" t="s">
        <v>97</v>
      </c>
      <c r="J612" s="4" t="s">
        <v>37</v>
      </c>
      <c r="K612" s="4" t="s">
        <v>1008</v>
      </c>
      <c r="L612" s="4" t="s">
        <v>39</v>
      </c>
      <c r="M612" s="4" t="s">
        <v>98</v>
      </c>
      <c r="N612" s="4" t="s">
        <v>41</v>
      </c>
      <c r="O612" s="4">
        <v>3216</v>
      </c>
      <c r="P612" s="4">
        <v>3958</v>
      </c>
      <c r="Q612" s="4">
        <v>4398</v>
      </c>
      <c r="R612" s="4">
        <v>7051</v>
      </c>
      <c r="S612" s="4">
        <v>6737</v>
      </c>
      <c r="T612" s="4">
        <v>6428</v>
      </c>
      <c r="U612" s="4">
        <v>3832</v>
      </c>
      <c r="V612" s="4">
        <v>2979</v>
      </c>
      <c r="W612" s="4">
        <v>2275</v>
      </c>
      <c r="X612" s="4">
        <v>3935</v>
      </c>
      <c r="Y612" s="4">
        <v>2027</v>
      </c>
      <c r="Z612" s="4">
        <v>2202</v>
      </c>
      <c r="AA612" s="4">
        <v>218</v>
      </c>
      <c r="AB612" s="4">
        <v>283</v>
      </c>
      <c r="AC612" s="4">
        <v>295</v>
      </c>
      <c r="AD612" s="4">
        <v>297</v>
      </c>
      <c r="AE612" s="4">
        <v>1520</v>
      </c>
      <c r="AF612" s="4">
        <v>1800</v>
      </c>
      <c r="AG612" s="4">
        <v>1967</v>
      </c>
      <c r="AH612" s="4">
        <v>1332</v>
      </c>
      <c r="AI612" s="4">
        <v>681</v>
      </c>
      <c r="AJ612" s="4">
        <v>555</v>
      </c>
      <c r="AK612" s="4">
        <v>348</v>
      </c>
      <c r="AL612" s="4">
        <v>266</v>
      </c>
      <c r="AM612" s="4">
        <v>206</v>
      </c>
      <c r="AN612" s="4">
        <v>200</v>
      </c>
    </row>
    <row r="613" spans="1:40" ht="15" customHeight="1" x14ac:dyDescent="0.25">
      <c r="A613" s="4" t="str">
        <f>EB[[#This Row],[unit]] &amp; "#" &amp; EB[[#This Row],[indic_nrg]] &amp; "#" &amp; EB[[#This Row],[product]] &amp; "#" &amp; EB[[#This Row],[geo]]</f>
        <v>TJ#22_108788#5200#CZ</v>
      </c>
      <c r="B613" s="4" t="str">
        <f>VLOOKUP(EB[[#This Row],[product]],KS_DB[[product]:[KS]],5,FALSE)</f>
        <v>heat</v>
      </c>
      <c r="C613" s="4" t="str">
        <f>VLOOKUP(EB[[#This Row],[product]],KS_DB[[product]:[KS]],6,FALSE)</f>
        <v>heat</v>
      </c>
      <c r="D613" s="4">
        <f>VLOOKUP(EB[[#This Row],[product]],Carriers[],4,FALSE)</f>
        <v>1</v>
      </c>
      <c r="E613" s="4" t="str">
        <f>VLOOKUP(EB[[#This Row],[indic_nrg]],Indicators[],4,FALSE)</f>
        <v>3270</v>
      </c>
      <c r="F613" s="4" t="str">
        <f>IFERROR(VLOOKUP(EB[[#This Row],[Source_carrier]],KS_DB[[product]:[KS]],6,FALSE),0)</f>
        <v>liquid</v>
      </c>
      <c r="G613" s="4" t="s">
        <v>34</v>
      </c>
      <c r="H613" s="4" t="s">
        <v>1009</v>
      </c>
      <c r="I613" s="4" t="s">
        <v>97</v>
      </c>
      <c r="J613" s="4" t="s">
        <v>37</v>
      </c>
      <c r="K613" s="4" t="s">
        <v>1010</v>
      </c>
      <c r="L613" s="4" t="s">
        <v>39</v>
      </c>
      <c r="M613" s="4" t="s">
        <v>98</v>
      </c>
      <c r="N613" s="4" t="s">
        <v>41</v>
      </c>
      <c r="O613" s="4">
        <v>1850</v>
      </c>
      <c r="P613" s="4">
        <v>1856</v>
      </c>
      <c r="Q613" s="4">
        <v>1856</v>
      </c>
      <c r="R613" s="4">
        <v>1213</v>
      </c>
      <c r="S613" s="4">
        <v>1253</v>
      </c>
      <c r="T613" s="4">
        <v>1479</v>
      </c>
      <c r="U613" s="4">
        <v>1263</v>
      </c>
      <c r="V613" s="4">
        <v>1151</v>
      </c>
      <c r="W613" s="4">
        <v>1280</v>
      </c>
      <c r="X613" s="4">
        <v>618</v>
      </c>
      <c r="Y613" s="4">
        <v>1323</v>
      </c>
      <c r="Z613" s="4">
        <v>1372</v>
      </c>
      <c r="AA613" s="4">
        <v>181</v>
      </c>
      <c r="AB613" s="4">
        <v>212</v>
      </c>
      <c r="AC613" s="4">
        <v>125</v>
      </c>
      <c r="AD613" s="4">
        <v>244</v>
      </c>
      <c r="AE613" s="4">
        <v>222</v>
      </c>
      <c r="AF613" s="4">
        <v>310</v>
      </c>
      <c r="AG613" s="4">
        <v>347</v>
      </c>
      <c r="AH613" s="4">
        <v>478</v>
      </c>
      <c r="AI613" s="4">
        <v>429</v>
      </c>
      <c r="AJ613" s="4">
        <v>5</v>
      </c>
      <c r="AK613" s="4">
        <v>5</v>
      </c>
      <c r="AL613" s="4">
        <v>4</v>
      </c>
      <c r="AM613" s="4">
        <v>2</v>
      </c>
      <c r="AN613" s="4">
        <v>7</v>
      </c>
    </row>
    <row r="614" spans="1:40" ht="15" customHeight="1" x14ac:dyDescent="0.25">
      <c r="A614" s="4" t="str">
        <f>EB[[#This Row],[unit]] &amp; "#" &amp; EB[[#This Row],[indic_nrg]] &amp; "#" &amp; EB[[#This Row],[product]] &amp; "#" &amp; EB[[#This Row],[geo]]</f>
        <v>TJ#22_108789#5200#CZ</v>
      </c>
      <c r="B614" s="4" t="str">
        <f>VLOOKUP(EB[[#This Row],[product]],KS_DB[[product]:[KS]],5,FALSE)</f>
        <v>heat</v>
      </c>
      <c r="C614" s="4" t="str">
        <f>VLOOKUP(EB[[#This Row],[product]],KS_DB[[product]:[KS]],6,FALSE)</f>
        <v>heat</v>
      </c>
      <c r="D614" s="4">
        <f>VLOOKUP(EB[[#This Row],[product]],Carriers[],4,FALSE)</f>
        <v>1</v>
      </c>
      <c r="E614" s="4" t="str">
        <f>VLOOKUP(EB[[#This Row],[indic_nrg]],Indicators[],4,FALSE)</f>
        <v>3270</v>
      </c>
      <c r="F614" s="4" t="str">
        <f>IFERROR(VLOOKUP(EB[[#This Row],[Source_carrier]],KS_DB[[product]:[KS]],6,FALSE),0)</f>
        <v>liquid</v>
      </c>
      <c r="G614" s="4" t="s">
        <v>34</v>
      </c>
      <c r="H614" s="4" t="s">
        <v>1011</v>
      </c>
      <c r="I614" s="4" t="s">
        <v>97</v>
      </c>
      <c r="J614" s="4" t="s">
        <v>37</v>
      </c>
      <c r="K614" s="4" t="s">
        <v>1012</v>
      </c>
      <c r="L614" s="4" t="s">
        <v>39</v>
      </c>
      <c r="M614" s="4" t="s">
        <v>98</v>
      </c>
      <c r="N614" s="4" t="s">
        <v>41</v>
      </c>
      <c r="O614" s="4">
        <v>1405</v>
      </c>
      <c r="P614" s="4">
        <v>1253</v>
      </c>
      <c r="Q614" s="4">
        <v>1254</v>
      </c>
      <c r="R614" s="4">
        <v>2076</v>
      </c>
      <c r="S614" s="4">
        <v>1442</v>
      </c>
      <c r="T614" s="4">
        <v>1146</v>
      </c>
      <c r="U614" s="4">
        <v>1054</v>
      </c>
      <c r="V614" s="4">
        <v>680</v>
      </c>
      <c r="W614" s="4">
        <v>1624</v>
      </c>
      <c r="X614" s="4">
        <v>615</v>
      </c>
      <c r="Y614" s="4">
        <v>1485</v>
      </c>
      <c r="Z614" s="4">
        <v>1431</v>
      </c>
      <c r="AA614" s="4">
        <v>158</v>
      </c>
      <c r="AB614" s="4">
        <v>185</v>
      </c>
      <c r="AC614" s="4">
        <v>135</v>
      </c>
      <c r="AD614" s="4">
        <v>727</v>
      </c>
      <c r="AE614" s="4">
        <v>320</v>
      </c>
      <c r="AF614" s="4">
        <v>35</v>
      </c>
      <c r="AG614" s="4">
        <v>39</v>
      </c>
      <c r="AH614" s="4">
        <v>36</v>
      </c>
      <c r="AI614" s="4">
        <v>79</v>
      </c>
      <c r="AJ614" s="4">
        <v>16</v>
      </c>
      <c r="AK614" s="4">
        <v>26</v>
      </c>
      <c r="AL614" s="4">
        <v>21</v>
      </c>
      <c r="AM614" s="4">
        <v>22</v>
      </c>
      <c r="AN614" s="4">
        <v>11</v>
      </c>
    </row>
    <row r="615" spans="1:40" ht="15" customHeight="1" x14ac:dyDescent="0.25">
      <c r="A615" s="4" t="str">
        <f>EB[[#This Row],[unit]] &amp; "#" &amp; EB[[#This Row],[indic_nrg]] &amp; "#" &amp; EB[[#This Row],[product]] &amp; "#" &amp; EB[[#This Row],[geo]]</f>
        <v>TJ#22_108791#6000#CZ</v>
      </c>
      <c r="B615" s="4" t="str">
        <f>VLOOKUP(EB[[#This Row],[product]],KS_DB[[product]:[KS]],5,FALSE)</f>
        <v>electricity</v>
      </c>
      <c r="C615" s="4" t="str">
        <f>VLOOKUP(EB[[#This Row],[product]],KS_DB[[product]:[KS]],6,FALSE)</f>
        <v>electricity</v>
      </c>
      <c r="D615" s="4">
        <f>VLOOKUP(EB[[#This Row],[product]],Carriers[],4,FALSE)</f>
        <v>1</v>
      </c>
      <c r="E615" s="4" t="str">
        <f>VLOOKUP(EB[[#This Row],[indic_nrg]],Indicators[],4,FALSE)</f>
        <v>3283</v>
      </c>
      <c r="F615" s="4" t="str">
        <f>IFERROR(VLOOKUP(EB[[#This Row],[Source_carrier]],KS_DB[[product]:[KS]],6,FALSE),0)</f>
        <v>liquid</v>
      </c>
      <c r="G615" s="4" t="s">
        <v>34</v>
      </c>
      <c r="H615" s="4" t="s">
        <v>481</v>
      </c>
      <c r="I615" s="4" t="s">
        <v>127</v>
      </c>
      <c r="J615" s="4" t="s">
        <v>37</v>
      </c>
      <c r="K615" s="4" t="s">
        <v>482</v>
      </c>
      <c r="L615" s="4" t="s">
        <v>39</v>
      </c>
      <c r="M615" s="4" t="s">
        <v>128</v>
      </c>
      <c r="N615" s="4" t="s">
        <v>41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</row>
    <row r="616" spans="1:40" ht="15" customHeight="1" x14ac:dyDescent="0.25">
      <c r="A616" s="4" t="str">
        <f>EB[[#This Row],[unit]] &amp; "#" &amp; EB[[#This Row],[indic_nrg]] &amp; "#" &amp; EB[[#This Row],[product]] &amp; "#" &amp; EB[[#This Row],[geo]]</f>
        <v>TJ#22_108792#6000#CZ</v>
      </c>
      <c r="B616" s="4" t="str">
        <f>VLOOKUP(EB[[#This Row],[product]],KS_DB[[product]:[KS]],5,FALSE)</f>
        <v>electricity</v>
      </c>
      <c r="C616" s="4" t="str">
        <f>VLOOKUP(EB[[#This Row],[product]],KS_DB[[product]:[KS]],6,FALSE)</f>
        <v>electricity</v>
      </c>
      <c r="D616" s="4">
        <f>VLOOKUP(EB[[#This Row],[product]],Carriers[],4,FALSE)</f>
        <v>1</v>
      </c>
      <c r="E616" s="4" t="str">
        <f>VLOOKUP(EB[[#This Row],[indic_nrg]],Indicators[],4,FALSE)</f>
        <v>3283</v>
      </c>
      <c r="F616" s="4" t="str">
        <f>IFERROR(VLOOKUP(EB[[#This Row],[Source_carrier]],KS_DB[[product]:[KS]],6,FALSE),0)</f>
        <v>liquid</v>
      </c>
      <c r="G616" s="4" t="s">
        <v>34</v>
      </c>
      <c r="H616" s="4" t="s">
        <v>483</v>
      </c>
      <c r="I616" s="4" t="s">
        <v>127</v>
      </c>
      <c r="J616" s="4" t="s">
        <v>37</v>
      </c>
      <c r="K616" s="4" t="s">
        <v>484</v>
      </c>
      <c r="L616" s="4" t="s">
        <v>39</v>
      </c>
      <c r="M616" s="4" t="s">
        <v>128</v>
      </c>
      <c r="N616" s="4" t="s">
        <v>41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</row>
    <row r="617" spans="1:40" ht="15" customHeight="1" x14ac:dyDescent="0.25">
      <c r="A617" s="4" t="str">
        <f>EB[[#This Row],[unit]] &amp; "#" &amp; EB[[#This Row],[indic_nrg]] &amp; "#" &amp; EB[[#This Row],[product]] &amp; "#" &amp; EB[[#This Row],[geo]]</f>
        <v>TJ#22_108793#6000#CZ</v>
      </c>
      <c r="B617" s="4" t="str">
        <f>VLOOKUP(EB[[#This Row],[product]],KS_DB[[product]:[KS]],5,FALSE)</f>
        <v>electricity</v>
      </c>
      <c r="C617" s="4" t="str">
        <f>VLOOKUP(EB[[#This Row],[product]],KS_DB[[product]:[KS]],6,FALSE)</f>
        <v>electricity</v>
      </c>
      <c r="D617" s="4">
        <f>VLOOKUP(EB[[#This Row],[product]],Carriers[],4,FALSE)</f>
        <v>1</v>
      </c>
      <c r="E617" s="4" t="str">
        <f>VLOOKUP(EB[[#This Row],[indic_nrg]],Indicators[],4,FALSE)</f>
        <v>3283</v>
      </c>
      <c r="F617" s="4" t="str">
        <f>IFERROR(VLOOKUP(EB[[#This Row],[Source_carrier]],KS_DB[[product]:[KS]],6,FALSE),0)</f>
        <v>liquid</v>
      </c>
      <c r="G617" s="4" t="s">
        <v>34</v>
      </c>
      <c r="H617" s="4" t="s">
        <v>485</v>
      </c>
      <c r="I617" s="4" t="s">
        <v>127</v>
      </c>
      <c r="J617" s="4" t="s">
        <v>37</v>
      </c>
      <c r="K617" s="4" t="s">
        <v>486</v>
      </c>
      <c r="L617" s="4" t="s">
        <v>39</v>
      </c>
      <c r="M617" s="4" t="s">
        <v>128</v>
      </c>
      <c r="N617" s="4" t="s">
        <v>41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</row>
    <row r="618" spans="1:40" ht="15" customHeight="1" x14ac:dyDescent="0.25">
      <c r="A618" s="4" t="str">
        <f>EB[[#This Row],[unit]] &amp; "#" &amp; EB[[#This Row],[indic_nrg]] &amp; "#" &amp; EB[[#This Row],[product]] &amp; "#" &amp; EB[[#This Row],[geo]]</f>
        <v>TJ#22_108794#6000#CZ</v>
      </c>
      <c r="B618" s="4" t="str">
        <f>VLOOKUP(EB[[#This Row],[product]],KS_DB[[product]:[KS]],5,FALSE)</f>
        <v>electricity</v>
      </c>
      <c r="C618" s="4" t="str">
        <f>VLOOKUP(EB[[#This Row],[product]],KS_DB[[product]:[KS]],6,FALSE)</f>
        <v>electricity</v>
      </c>
      <c r="D618" s="4">
        <f>VLOOKUP(EB[[#This Row],[product]],Carriers[],4,FALSE)</f>
        <v>1</v>
      </c>
      <c r="E618" s="4" t="str">
        <f>VLOOKUP(EB[[#This Row],[indic_nrg]],Indicators[],4,FALSE)</f>
        <v>3283</v>
      </c>
      <c r="F618" s="4" t="str">
        <f>IFERROR(VLOOKUP(EB[[#This Row],[Source_carrier]],KS_DB[[product]:[KS]],6,FALSE),0)</f>
        <v>liquid</v>
      </c>
      <c r="G618" s="4" t="s">
        <v>34</v>
      </c>
      <c r="H618" s="4" t="s">
        <v>487</v>
      </c>
      <c r="I618" s="4" t="s">
        <v>127</v>
      </c>
      <c r="J618" s="4" t="s">
        <v>37</v>
      </c>
      <c r="K618" s="4" t="s">
        <v>488</v>
      </c>
      <c r="L618" s="4" t="s">
        <v>39</v>
      </c>
      <c r="M618" s="4" t="s">
        <v>128</v>
      </c>
      <c r="N618" s="4" t="s">
        <v>41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</row>
    <row r="619" spans="1:40" ht="15" customHeight="1" x14ac:dyDescent="0.25">
      <c r="A619" s="4" t="str">
        <f>EB[[#This Row],[unit]] &amp; "#" &amp; EB[[#This Row],[indic_nrg]] &amp; "#" &amp; EB[[#This Row],[product]] &amp; "#" &amp; EB[[#This Row],[geo]]</f>
        <v>TJ#22_108796#5200#CZ</v>
      </c>
      <c r="B619" s="4" t="str">
        <f>VLOOKUP(EB[[#This Row],[product]],KS_DB[[product]:[KS]],5,FALSE)</f>
        <v>heat</v>
      </c>
      <c r="C619" s="4" t="str">
        <f>VLOOKUP(EB[[#This Row],[product]],KS_DB[[product]:[KS]],6,FALSE)</f>
        <v>heat</v>
      </c>
      <c r="D619" s="4">
        <f>VLOOKUP(EB[[#This Row],[product]],Carriers[],4,FALSE)</f>
        <v>1</v>
      </c>
      <c r="E619" s="4" t="str">
        <f>VLOOKUP(EB[[#This Row],[indic_nrg]],Indicators[],4,FALSE)</f>
        <v>3283</v>
      </c>
      <c r="F619" s="4" t="str">
        <f>IFERROR(VLOOKUP(EB[[#This Row],[Source_carrier]],KS_DB[[product]:[KS]],6,FALSE),0)</f>
        <v>liquid</v>
      </c>
      <c r="G619" s="4" t="s">
        <v>34</v>
      </c>
      <c r="H619" s="4" t="s">
        <v>1013</v>
      </c>
      <c r="I619" s="4" t="s">
        <v>97</v>
      </c>
      <c r="J619" s="4" t="s">
        <v>37</v>
      </c>
      <c r="K619" s="4" t="s">
        <v>1014</v>
      </c>
      <c r="L619" s="4" t="s">
        <v>39</v>
      </c>
      <c r="M619" s="4" t="s">
        <v>98</v>
      </c>
      <c r="N619" s="4" t="s">
        <v>41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</row>
    <row r="620" spans="1:40" ht="15" customHeight="1" x14ac:dyDescent="0.25">
      <c r="A620" s="4" t="str">
        <f>EB[[#This Row],[unit]] &amp; "#" &amp; EB[[#This Row],[indic_nrg]] &amp; "#" &amp; EB[[#This Row],[product]] &amp; "#" &amp; EB[[#This Row],[geo]]</f>
        <v>TJ#22_108797#5200#CZ</v>
      </c>
      <c r="B620" s="4" t="str">
        <f>VLOOKUP(EB[[#This Row],[product]],KS_DB[[product]:[KS]],5,FALSE)</f>
        <v>heat</v>
      </c>
      <c r="C620" s="4" t="str">
        <f>VLOOKUP(EB[[#This Row],[product]],KS_DB[[product]:[KS]],6,FALSE)</f>
        <v>heat</v>
      </c>
      <c r="D620" s="4">
        <f>VLOOKUP(EB[[#This Row],[product]],Carriers[],4,FALSE)</f>
        <v>1</v>
      </c>
      <c r="E620" s="4" t="str">
        <f>VLOOKUP(EB[[#This Row],[indic_nrg]],Indicators[],4,FALSE)</f>
        <v>3283</v>
      </c>
      <c r="F620" s="4" t="str">
        <f>IFERROR(VLOOKUP(EB[[#This Row],[Source_carrier]],KS_DB[[product]:[KS]],6,FALSE),0)</f>
        <v>liquid</v>
      </c>
      <c r="G620" s="4" t="s">
        <v>34</v>
      </c>
      <c r="H620" s="4" t="s">
        <v>1015</v>
      </c>
      <c r="I620" s="4" t="s">
        <v>97</v>
      </c>
      <c r="J620" s="4" t="s">
        <v>37</v>
      </c>
      <c r="K620" s="4" t="s">
        <v>1016</v>
      </c>
      <c r="L620" s="4" t="s">
        <v>39</v>
      </c>
      <c r="M620" s="4" t="s">
        <v>98</v>
      </c>
      <c r="N620" s="4" t="s">
        <v>41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</row>
    <row r="621" spans="1:40" ht="15" customHeight="1" x14ac:dyDescent="0.25">
      <c r="A621" s="4" t="str">
        <f>EB[[#This Row],[unit]] &amp; "#" &amp; EB[[#This Row],[indic_nrg]] &amp; "#" &amp; EB[[#This Row],[product]] &amp; "#" &amp; EB[[#This Row],[geo]]</f>
        <v>TJ#22_108798#5200#CZ</v>
      </c>
      <c r="B621" s="4" t="str">
        <f>VLOOKUP(EB[[#This Row],[product]],KS_DB[[product]:[KS]],5,FALSE)</f>
        <v>heat</v>
      </c>
      <c r="C621" s="4" t="str">
        <f>VLOOKUP(EB[[#This Row],[product]],KS_DB[[product]:[KS]],6,FALSE)</f>
        <v>heat</v>
      </c>
      <c r="D621" s="4">
        <f>VLOOKUP(EB[[#This Row],[product]],Carriers[],4,FALSE)</f>
        <v>1</v>
      </c>
      <c r="E621" s="4" t="str">
        <f>VLOOKUP(EB[[#This Row],[indic_nrg]],Indicators[],4,FALSE)</f>
        <v>3283</v>
      </c>
      <c r="F621" s="4" t="str">
        <f>IFERROR(VLOOKUP(EB[[#This Row],[Source_carrier]],KS_DB[[product]:[KS]],6,FALSE),0)</f>
        <v>liquid</v>
      </c>
      <c r="G621" s="4" t="s">
        <v>34</v>
      </c>
      <c r="H621" s="4" t="s">
        <v>1017</v>
      </c>
      <c r="I621" s="4" t="s">
        <v>97</v>
      </c>
      <c r="J621" s="4" t="s">
        <v>37</v>
      </c>
      <c r="K621" s="4" t="s">
        <v>1018</v>
      </c>
      <c r="L621" s="4" t="s">
        <v>39</v>
      </c>
      <c r="M621" s="4" t="s">
        <v>98</v>
      </c>
      <c r="N621" s="4" t="s">
        <v>41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</row>
    <row r="622" spans="1:40" ht="15" customHeight="1" x14ac:dyDescent="0.25">
      <c r="A622" s="4" t="str">
        <f>EB[[#This Row],[unit]] &amp; "#" &amp; EB[[#This Row],[indic_nrg]] &amp; "#" &amp; EB[[#This Row],[product]] &amp; "#" &amp; EB[[#This Row],[geo]]</f>
        <v>TJ#22_108799#5200#CZ</v>
      </c>
      <c r="B622" s="4" t="str">
        <f>VLOOKUP(EB[[#This Row],[product]],KS_DB[[product]:[KS]],5,FALSE)</f>
        <v>heat</v>
      </c>
      <c r="C622" s="4" t="str">
        <f>VLOOKUP(EB[[#This Row],[product]],KS_DB[[product]:[KS]],6,FALSE)</f>
        <v>heat</v>
      </c>
      <c r="D622" s="4">
        <f>VLOOKUP(EB[[#This Row],[product]],Carriers[],4,FALSE)</f>
        <v>1</v>
      </c>
      <c r="E622" s="4" t="str">
        <f>VLOOKUP(EB[[#This Row],[indic_nrg]],Indicators[],4,FALSE)</f>
        <v>3283</v>
      </c>
      <c r="F622" s="4" t="str">
        <f>IFERROR(VLOOKUP(EB[[#This Row],[Source_carrier]],KS_DB[[product]:[KS]],6,FALSE),0)</f>
        <v>liquid</v>
      </c>
      <c r="G622" s="4" t="s">
        <v>34</v>
      </c>
      <c r="H622" s="4" t="s">
        <v>1019</v>
      </c>
      <c r="I622" s="4" t="s">
        <v>97</v>
      </c>
      <c r="J622" s="4" t="s">
        <v>37</v>
      </c>
      <c r="K622" s="4" t="s">
        <v>1020</v>
      </c>
      <c r="L622" s="4" t="s">
        <v>39</v>
      </c>
      <c r="M622" s="4" t="s">
        <v>98</v>
      </c>
      <c r="N622" s="4" t="s">
        <v>41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</row>
    <row r="623" spans="1:40" ht="15" customHeight="1" x14ac:dyDescent="0.25">
      <c r="A623" s="4" t="str">
        <f>EB[[#This Row],[unit]] &amp; "#" &amp; EB[[#This Row],[indic_nrg]] &amp; "#" &amp; EB[[#This Row],[product]] &amp; "#" &amp; EB[[#This Row],[geo]]</f>
        <v>TJ#22_108801#6000#CZ</v>
      </c>
      <c r="B623" s="4" t="str">
        <f>VLOOKUP(EB[[#This Row],[product]],KS_DB[[product]:[KS]],5,FALSE)</f>
        <v>electricity</v>
      </c>
      <c r="C623" s="4" t="str">
        <f>VLOOKUP(EB[[#This Row],[product]],KS_DB[[product]:[KS]],6,FALSE)</f>
        <v>electricity</v>
      </c>
      <c r="D623" s="4">
        <f>VLOOKUP(EB[[#This Row],[product]],Carriers[],4,FALSE)</f>
        <v>1</v>
      </c>
      <c r="E623" s="4" t="str">
        <f>VLOOKUP(EB[[#This Row],[indic_nrg]],Indicators[],4,FALSE)</f>
        <v>3285</v>
      </c>
      <c r="F623" s="4" t="str">
        <f>IFERROR(VLOOKUP(EB[[#This Row],[Source_carrier]],KS_DB[[product]:[KS]],6,FALSE),0)</f>
        <v>liquid</v>
      </c>
      <c r="G623" s="4" t="s">
        <v>34</v>
      </c>
      <c r="H623" s="4" t="s">
        <v>489</v>
      </c>
      <c r="I623" s="4" t="s">
        <v>127</v>
      </c>
      <c r="J623" s="4" t="s">
        <v>37</v>
      </c>
      <c r="K623" s="4" t="s">
        <v>490</v>
      </c>
      <c r="L623" s="4" t="s">
        <v>39</v>
      </c>
      <c r="M623" s="4" t="s">
        <v>128</v>
      </c>
      <c r="N623" s="4" t="s">
        <v>41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</row>
    <row r="624" spans="1:40" ht="15" customHeight="1" x14ac:dyDescent="0.25">
      <c r="A624" s="4" t="str">
        <f>EB[[#This Row],[unit]] &amp; "#" &amp; EB[[#This Row],[indic_nrg]] &amp; "#" &amp; EB[[#This Row],[product]] &amp; "#" &amp; EB[[#This Row],[geo]]</f>
        <v>TJ#22_108802#6000#CZ</v>
      </c>
      <c r="B624" s="4" t="str">
        <f>VLOOKUP(EB[[#This Row],[product]],KS_DB[[product]:[KS]],5,FALSE)</f>
        <v>electricity</v>
      </c>
      <c r="C624" s="4" t="str">
        <f>VLOOKUP(EB[[#This Row],[product]],KS_DB[[product]:[KS]],6,FALSE)</f>
        <v>electricity</v>
      </c>
      <c r="D624" s="4">
        <f>VLOOKUP(EB[[#This Row],[product]],Carriers[],4,FALSE)</f>
        <v>1</v>
      </c>
      <c r="E624" s="4" t="str">
        <f>VLOOKUP(EB[[#This Row],[indic_nrg]],Indicators[],4,FALSE)</f>
        <v>3285</v>
      </c>
      <c r="F624" s="4" t="str">
        <f>IFERROR(VLOOKUP(EB[[#This Row],[Source_carrier]],KS_DB[[product]:[KS]],6,FALSE),0)</f>
        <v>liquid</v>
      </c>
      <c r="G624" s="4" t="s">
        <v>34</v>
      </c>
      <c r="H624" s="4" t="s">
        <v>491</v>
      </c>
      <c r="I624" s="4" t="s">
        <v>127</v>
      </c>
      <c r="J624" s="4" t="s">
        <v>37</v>
      </c>
      <c r="K624" s="4" t="s">
        <v>492</v>
      </c>
      <c r="L624" s="4" t="s">
        <v>39</v>
      </c>
      <c r="M624" s="4" t="s">
        <v>128</v>
      </c>
      <c r="N624" s="4" t="s">
        <v>41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</row>
    <row r="625" spans="1:40" ht="15" customHeight="1" x14ac:dyDescent="0.25">
      <c r="A625" s="4" t="str">
        <f>EB[[#This Row],[unit]] &amp; "#" &amp; EB[[#This Row],[indic_nrg]] &amp; "#" &amp; EB[[#This Row],[product]] &amp; "#" &amp; EB[[#This Row],[geo]]</f>
        <v>TJ#22_108803#6000#CZ</v>
      </c>
      <c r="B625" s="4" t="str">
        <f>VLOOKUP(EB[[#This Row],[product]],KS_DB[[product]:[KS]],5,FALSE)</f>
        <v>electricity</v>
      </c>
      <c r="C625" s="4" t="str">
        <f>VLOOKUP(EB[[#This Row],[product]],KS_DB[[product]:[KS]],6,FALSE)</f>
        <v>electricity</v>
      </c>
      <c r="D625" s="4">
        <f>VLOOKUP(EB[[#This Row],[product]],Carriers[],4,FALSE)</f>
        <v>1</v>
      </c>
      <c r="E625" s="4" t="str">
        <f>VLOOKUP(EB[[#This Row],[indic_nrg]],Indicators[],4,FALSE)</f>
        <v>3285</v>
      </c>
      <c r="F625" s="4" t="str">
        <f>IFERROR(VLOOKUP(EB[[#This Row],[Source_carrier]],KS_DB[[product]:[KS]],6,FALSE),0)</f>
        <v>liquid</v>
      </c>
      <c r="G625" s="4" t="s">
        <v>34</v>
      </c>
      <c r="H625" s="4" t="s">
        <v>493</v>
      </c>
      <c r="I625" s="4" t="s">
        <v>127</v>
      </c>
      <c r="J625" s="4" t="s">
        <v>37</v>
      </c>
      <c r="K625" s="4" t="s">
        <v>494</v>
      </c>
      <c r="L625" s="4" t="s">
        <v>39</v>
      </c>
      <c r="M625" s="4" t="s">
        <v>128</v>
      </c>
      <c r="N625" s="4" t="s">
        <v>41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</row>
    <row r="626" spans="1:40" ht="15" customHeight="1" x14ac:dyDescent="0.25">
      <c r="A626" s="4" t="str">
        <f>EB[[#This Row],[unit]] &amp; "#" &amp; EB[[#This Row],[indic_nrg]] &amp; "#" &amp; EB[[#This Row],[product]] &amp; "#" &amp; EB[[#This Row],[geo]]</f>
        <v>TJ#22_108804#6000#CZ</v>
      </c>
      <c r="B626" s="4" t="str">
        <f>VLOOKUP(EB[[#This Row],[product]],KS_DB[[product]:[KS]],5,FALSE)</f>
        <v>electricity</v>
      </c>
      <c r="C626" s="4" t="str">
        <f>VLOOKUP(EB[[#This Row],[product]],KS_DB[[product]:[KS]],6,FALSE)</f>
        <v>electricity</v>
      </c>
      <c r="D626" s="4">
        <f>VLOOKUP(EB[[#This Row],[product]],Carriers[],4,FALSE)</f>
        <v>1</v>
      </c>
      <c r="E626" s="4" t="str">
        <f>VLOOKUP(EB[[#This Row],[indic_nrg]],Indicators[],4,FALSE)</f>
        <v>3285</v>
      </c>
      <c r="F626" s="4" t="str">
        <f>IFERROR(VLOOKUP(EB[[#This Row],[Source_carrier]],KS_DB[[product]:[KS]],6,FALSE),0)</f>
        <v>liquid</v>
      </c>
      <c r="G626" s="4" t="s">
        <v>34</v>
      </c>
      <c r="H626" s="4" t="s">
        <v>495</v>
      </c>
      <c r="I626" s="4" t="s">
        <v>127</v>
      </c>
      <c r="J626" s="4" t="s">
        <v>37</v>
      </c>
      <c r="K626" s="4" t="s">
        <v>496</v>
      </c>
      <c r="L626" s="4" t="s">
        <v>39</v>
      </c>
      <c r="M626" s="4" t="s">
        <v>128</v>
      </c>
      <c r="N626" s="4" t="s">
        <v>41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</row>
    <row r="627" spans="1:40" ht="15" customHeight="1" x14ac:dyDescent="0.25">
      <c r="A627" s="4" t="str">
        <f>EB[[#This Row],[unit]] &amp; "#" &amp; EB[[#This Row],[indic_nrg]] &amp; "#" &amp; EB[[#This Row],[product]] &amp; "#" &amp; EB[[#This Row],[geo]]</f>
        <v>TJ#22_108806#5200#CZ</v>
      </c>
      <c r="B627" s="4" t="str">
        <f>VLOOKUP(EB[[#This Row],[product]],KS_DB[[product]:[KS]],5,FALSE)</f>
        <v>heat</v>
      </c>
      <c r="C627" s="4" t="str">
        <f>VLOOKUP(EB[[#This Row],[product]],KS_DB[[product]:[KS]],6,FALSE)</f>
        <v>heat</v>
      </c>
      <c r="D627" s="4">
        <f>VLOOKUP(EB[[#This Row],[product]],Carriers[],4,FALSE)</f>
        <v>1</v>
      </c>
      <c r="E627" s="4" t="str">
        <f>VLOOKUP(EB[[#This Row],[indic_nrg]],Indicators[],4,FALSE)</f>
        <v>3285</v>
      </c>
      <c r="F627" s="4" t="str">
        <f>IFERROR(VLOOKUP(EB[[#This Row],[Source_carrier]],KS_DB[[product]:[KS]],6,FALSE),0)</f>
        <v>liquid</v>
      </c>
      <c r="G627" s="4" t="s">
        <v>34</v>
      </c>
      <c r="H627" s="4" t="s">
        <v>1021</v>
      </c>
      <c r="I627" s="4" t="s">
        <v>97</v>
      </c>
      <c r="J627" s="4" t="s">
        <v>37</v>
      </c>
      <c r="K627" s="4" t="s">
        <v>1022</v>
      </c>
      <c r="L627" s="4" t="s">
        <v>39</v>
      </c>
      <c r="M627" s="4" t="s">
        <v>98</v>
      </c>
      <c r="N627" s="4" t="s">
        <v>41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</row>
    <row r="628" spans="1:40" ht="15" customHeight="1" x14ac:dyDescent="0.25">
      <c r="A628" s="4" t="str">
        <f>EB[[#This Row],[unit]] &amp; "#" &amp; EB[[#This Row],[indic_nrg]] &amp; "#" &amp; EB[[#This Row],[product]] &amp; "#" &amp; EB[[#This Row],[geo]]</f>
        <v>TJ#22_108807#5200#CZ</v>
      </c>
      <c r="B628" s="4" t="str">
        <f>VLOOKUP(EB[[#This Row],[product]],KS_DB[[product]:[KS]],5,FALSE)</f>
        <v>heat</v>
      </c>
      <c r="C628" s="4" t="str">
        <f>VLOOKUP(EB[[#This Row],[product]],KS_DB[[product]:[KS]],6,FALSE)</f>
        <v>heat</v>
      </c>
      <c r="D628" s="4">
        <f>VLOOKUP(EB[[#This Row],[product]],Carriers[],4,FALSE)</f>
        <v>1</v>
      </c>
      <c r="E628" s="4" t="str">
        <f>VLOOKUP(EB[[#This Row],[indic_nrg]],Indicators[],4,FALSE)</f>
        <v>3285</v>
      </c>
      <c r="F628" s="4" t="str">
        <f>IFERROR(VLOOKUP(EB[[#This Row],[Source_carrier]],KS_DB[[product]:[KS]],6,FALSE),0)</f>
        <v>liquid</v>
      </c>
      <c r="G628" s="4" t="s">
        <v>34</v>
      </c>
      <c r="H628" s="4" t="s">
        <v>1023</v>
      </c>
      <c r="I628" s="4" t="s">
        <v>97</v>
      </c>
      <c r="J628" s="4" t="s">
        <v>37</v>
      </c>
      <c r="K628" s="4" t="s">
        <v>1024</v>
      </c>
      <c r="L628" s="4" t="s">
        <v>39</v>
      </c>
      <c r="M628" s="4" t="s">
        <v>98</v>
      </c>
      <c r="N628" s="4" t="s">
        <v>41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</row>
    <row r="629" spans="1:40" ht="15" customHeight="1" x14ac:dyDescent="0.25">
      <c r="A629" s="4" t="str">
        <f>EB[[#This Row],[unit]] &amp; "#" &amp; EB[[#This Row],[indic_nrg]] &amp; "#" &amp; EB[[#This Row],[product]] &amp; "#" &amp; EB[[#This Row],[geo]]</f>
        <v>TJ#22_108808#5200#CZ</v>
      </c>
      <c r="B629" s="4" t="str">
        <f>VLOOKUP(EB[[#This Row],[product]],KS_DB[[product]:[KS]],5,FALSE)</f>
        <v>heat</v>
      </c>
      <c r="C629" s="4" t="str">
        <f>VLOOKUP(EB[[#This Row],[product]],KS_DB[[product]:[KS]],6,FALSE)</f>
        <v>heat</v>
      </c>
      <c r="D629" s="4">
        <f>VLOOKUP(EB[[#This Row],[product]],Carriers[],4,FALSE)</f>
        <v>1</v>
      </c>
      <c r="E629" s="4" t="str">
        <f>VLOOKUP(EB[[#This Row],[indic_nrg]],Indicators[],4,FALSE)</f>
        <v>3285</v>
      </c>
      <c r="F629" s="4" t="str">
        <f>IFERROR(VLOOKUP(EB[[#This Row],[Source_carrier]],KS_DB[[product]:[KS]],6,FALSE),0)</f>
        <v>liquid</v>
      </c>
      <c r="G629" s="4" t="s">
        <v>34</v>
      </c>
      <c r="H629" s="4" t="s">
        <v>1025</v>
      </c>
      <c r="I629" s="4" t="s">
        <v>97</v>
      </c>
      <c r="J629" s="4" t="s">
        <v>37</v>
      </c>
      <c r="K629" s="4" t="s">
        <v>1026</v>
      </c>
      <c r="L629" s="4" t="s">
        <v>39</v>
      </c>
      <c r="M629" s="4" t="s">
        <v>98</v>
      </c>
      <c r="N629" s="4" t="s">
        <v>41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</row>
    <row r="630" spans="1:40" ht="15" customHeight="1" x14ac:dyDescent="0.25">
      <c r="A630" s="4" t="str">
        <f>EB[[#This Row],[unit]] &amp; "#" &amp; EB[[#This Row],[indic_nrg]] &amp; "#" &amp; EB[[#This Row],[product]] &amp; "#" &amp; EB[[#This Row],[geo]]</f>
        <v>TJ#22_108809#5200#CZ</v>
      </c>
      <c r="B630" s="4" t="str">
        <f>VLOOKUP(EB[[#This Row],[product]],KS_DB[[product]:[KS]],5,FALSE)</f>
        <v>heat</v>
      </c>
      <c r="C630" s="4" t="str">
        <f>VLOOKUP(EB[[#This Row],[product]],KS_DB[[product]:[KS]],6,FALSE)</f>
        <v>heat</v>
      </c>
      <c r="D630" s="4">
        <f>VLOOKUP(EB[[#This Row],[product]],Carriers[],4,FALSE)</f>
        <v>1</v>
      </c>
      <c r="E630" s="4" t="str">
        <f>VLOOKUP(EB[[#This Row],[indic_nrg]],Indicators[],4,FALSE)</f>
        <v>3285</v>
      </c>
      <c r="F630" s="4" t="str">
        <f>IFERROR(VLOOKUP(EB[[#This Row],[Source_carrier]],KS_DB[[product]:[KS]],6,FALSE),0)</f>
        <v>liquid</v>
      </c>
      <c r="G630" s="4" t="s">
        <v>34</v>
      </c>
      <c r="H630" s="4" t="s">
        <v>1027</v>
      </c>
      <c r="I630" s="4" t="s">
        <v>97</v>
      </c>
      <c r="J630" s="4" t="s">
        <v>37</v>
      </c>
      <c r="K630" s="4" t="s">
        <v>1028</v>
      </c>
      <c r="L630" s="4" t="s">
        <v>39</v>
      </c>
      <c r="M630" s="4" t="s">
        <v>98</v>
      </c>
      <c r="N630" s="4" t="s">
        <v>41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</row>
    <row r="631" spans="1:40" ht="15" customHeight="1" x14ac:dyDescent="0.25">
      <c r="A631" s="4" t="str">
        <f>EB[[#This Row],[unit]] &amp; "#" &amp; EB[[#This Row],[indic_nrg]] &amp; "#" &amp; EB[[#This Row],[product]] &amp; "#" &amp; EB[[#This Row],[geo]]</f>
        <v>TJ#22_108811#6000#CZ</v>
      </c>
      <c r="B631" s="4" t="str">
        <f>VLOOKUP(EB[[#This Row],[product]],KS_DB[[product]:[KS]],5,FALSE)</f>
        <v>electricity</v>
      </c>
      <c r="C631" s="4" t="str">
        <f>VLOOKUP(EB[[#This Row],[product]],KS_DB[[product]:[KS]],6,FALSE)</f>
        <v>electricity</v>
      </c>
      <c r="D631" s="4">
        <f>VLOOKUP(EB[[#This Row],[product]],Carriers[],4,FALSE)</f>
        <v>1</v>
      </c>
      <c r="E631" s="4" t="str">
        <f>VLOOKUP(EB[[#This Row],[indic_nrg]],Indicators[],4,FALSE)</f>
        <v>3295</v>
      </c>
      <c r="F631" s="4" t="str">
        <f>IFERROR(VLOOKUP(EB[[#This Row],[Source_carrier]],KS_DB[[product]:[KS]],6,FALSE),0)</f>
        <v>liquid</v>
      </c>
      <c r="G631" s="4" t="s">
        <v>34</v>
      </c>
      <c r="H631" s="4" t="s">
        <v>497</v>
      </c>
      <c r="I631" s="4" t="s">
        <v>127</v>
      </c>
      <c r="J631" s="4" t="s">
        <v>37</v>
      </c>
      <c r="K631" s="4" t="s">
        <v>498</v>
      </c>
      <c r="L631" s="4" t="s">
        <v>39</v>
      </c>
      <c r="M631" s="4" t="s">
        <v>128</v>
      </c>
      <c r="N631" s="4" t="s">
        <v>41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140</v>
      </c>
      <c r="AB631" s="4">
        <v>137</v>
      </c>
      <c r="AC631" s="4">
        <v>137</v>
      </c>
      <c r="AD631" s="4">
        <v>144</v>
      </c>
      <c r="AE631" s="4">
        <v>22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</row>
    <row r="632" spans="1:40" ht="15" customHeight="1" x14ac:dyDescent="0.25">
      <c r="A632" s="4" t="str">
        <f>EB[[#This Row],[unit]] &amp; "#" &amp; EB[[#This Row],[indic_nrg]] &amp; "#" &amp; EB[[#This Row],[product]] &amp; "#" &amp; EB[[#This Row],[geo]]</f>
        <v>TJ#22_108812#6000#CZ</v>
      </c>
      <c r="B632" s="4" t="str">
        <f>VLOOKUP(EB[[#This Row],[product]],KS_DB[[product]:[KS]],5,FALSE)</f>
        <v>electricity</v>
      </c>
      <c r="C632" s="4" t="str">
        <f>VLOOKUP(EB[[#This Row],[product]],KS_DB[[product]:[KS]],6,FALSE)</f>
        <v>electricity</v>
      </c>
      <c r="D632" s="4">
        <f>VLOOKUP(EB[[#This Row],[product]],Carriers[],4,FALSE)</f>
        <v>1</v>
      </c>
      <c r="E632" s="4" t="str">
        <f>VLOOKUP(EB[[#This Row],[indic_nrg]],Indicators[],4,FALSE)</f>
        <v>3295</v>
      </c>
      <c r="F632" s="4" t="str">
        <f>IFERROR(VLOOKUP(EB[[#This Row],[Source_carrier]],KS_DB[[product]:[KS]],6,FALSE),0)</f>
        <v>liquid</v>
      </c>
      <c r="G632" s="4" t="s">
        <v>34</v>
      </c>
      <c r="H632" s="4" t="s">
        <v>499</v>
      </c>
      <c r="I632" s="4" t="s">
        <v>127</v>
      </c>
      <c r="J632" s="4" t="s">
        <v>37</v>
      </c>
      <c r="K632" s="4" t="s">
        <v>500</v>
      </c>
      <c r="L632" s="4" t="s">
        <v>39</v>
      </c>
      <c r="M632" s="4" t="s">
        <v>128</v>
      </c>
      <c r="N632" s="4" t="s">
        <v>41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277</v>
      </c>
      <c r="AB632" s="4">
        <v>281</v>
      </c>
      <c r="AC632" s="4">
        <v>270</v>
      </c>
      <c r="AD632" s="4">
        <v>266</v>
      </c>
      <c r="AE632" s="4">
        <v>0</v>
      </c>
      <c r="AF632" s="4">
        <v>22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</row>
    <row r="633" spans="1:40" ht="15" customHeight="1" x14ac:dyDescent="0.25">
      <c r="A633" s="4" t="str">
        <f>EB[[#This Row],[unit]] &amp; "#" &amp; EB[[#This Row],[indic_nrg]] &amp; "#" &amp; EB[[#This Row],[product]] &amp; "#" &amp; EB[[#This Row],[geo]]</f>
        <v>TJ#22_108813#6000#CZ</v>
      </c>
      <c r="B633" s="4" t="str">
        <f>VLOOKUP(EB[[#This Row],[product]],KS_DB[[product]:[KS]],5,FALSE)</f>
        <v>electricity</v>
      </c>
      <c r="C633" s="4" t="str">
        <f>VLOOKUP(EB[[#This Row],[product]],KS_DB[[product]:[KS]],6,FALSE)</f>
        <v>electricity</v>
      </c>
      <c r="D633" s="4">
        <f>VLOOKUP(EB[[#This Row],[product]],Carriers[],4,FALSE)</f>
        <v>1</v>
      </c>
      <c r="E633" s="4" t="str">
        <f>VLOOKUP(EB[[#This Row],[indic_nrg]],Indicators[],4,FALSE)</f>
        <v>3295</v>
      </c>
      <c r="F633" s="4" t="str">
        <f>IFERROR(VLOOKUP(EB[[#This Row],[Source_carrier]],KS_DB[[product]:[KS]],6,FALSE),0)</f>
        <v>liquid</v>
      </c>
      <c r="G633" s="4" t="s">
        <v>34</v>
      </c>
      <c r="H633" s="4" t="s">
        <v>501</v>
      </c>
      <c r="I633" s="4" t="s">
        <v>127</v>
      </c>
      <c r="J633" s="4" t="s">
        <v>37</v>
      </c>
      <c r="K633" s="4" t="s">
        <v>502</v>
      </c>
      <c r="L633" s="4" t="s">
        <v>39</v>
      </c>
      <c r="M633" s="4" t="s">
        <v>128</v>
      </c>
      <c r="N633" s="4" t="s">
        <v>41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479</v>
      </c>
      <c r="AB633" s="4">
        <v>338</v>
      </c>
      <c r="AC633" s="4">
        <v>263</v>
      </c>
      <c r="AD633" s="4">
        <v>119</v>
      </c>
      <c r="AE633" s="4">
        <v>54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</row>
    <row r="634" spans="1:40" ht="15" customHeight="1" x14ac:dyDescent="0.25">
      <c r="A634" s="4" t="str">
        <f>EB[[#This Row],[unit]] &amp; "#" &amp; EB[[#This Row],[indic_nrg]] &amp; "#" &amp; EB[[#This Row],[product]] &amp; "#" &amp; EB[[#This Row],[geo]]</f>
        <v>TJ#22_108814#6000#CZ</v>
      </c>
      <c r="B634" s="4" t="str">
        <f>VLOOKUP(EB[[#This Row],[product]],KS_DB[[product]:[KS]],5,FALSE)</f>
        <v>electricity</v>
      </c>
      <c r="C634" s="4" t="str">
        <f>VLOOKUP(EB[[#This Row],[product]],KS_DB[[product]:[KS]],6,FALSE)</f>
        <v>electricity</v>
      </c>
      <c r="D634" s="4">
        <f>VLOOKUP(EB[[#This Row],[product]],Carriers[],4,FALSE)</f>
        <v>1</v>
      </c>
      <c r="E634" s="4" t="str">
        <f>VLOOKUP(EB[[#This Row],[indic_nrg]],Indicators[],4,FALSE)</f>
        <v>3295</v>
      </c>
      <c r="F634" s="4" t="str">
        <f>IFERROR(VLOOKUP(EB[[#This Row],[Source_carrier]],KS_DB[[product]:[KS]],6,FALSE),0)</f>
        <v>liquid</v>
      </c>
      <c r="G634" s="4" t="s">
        <v>34</v>
      </c>
      <c r="H634" s="4" t="s">
        <v>503</v>
      </c>
      <c r="I634" s="4" t="s">
        <v>127</v>
      </c>
      <c r="J634" s="4" t="s">
        <v>37</v>
      </c>
      <c r="K634" s="4" t="s">
        <v>504</v>
      </c>
      <c r="L634" s="4" t="s">
        <v>39</v>
      </c>
      <c r="M634" s="4" t="s">
        <v>128</v>
      </c>
      <c r="N634" s="4" t="s">
        <v>41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335</v>
      </c>
      <c r="AB634" s="4">
        <v>342</v>
      </c>
      <c r="AC634" s="4">
        <v>263</v>
      </c>
      <c r="AD634" s="4">
        <v>126</v>
      </c>
      <c r="AE634" s="4">
        <v>108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</row>
    <row r="635" spans="1:40" ht="15" customHeight="1" x14ac:dyDescent="0.25">
      <c r="A635" s="4" t="str">
        <f>EB[[#This Row],[unit]] &amp; "#" &amp; EB[[#This Row],[indic_nrg]] &amp; "#" &amp; EB[[#This Row],[product]] &amp; "#" &amp; EB[[#This Row],[geo]]</f>
        <v>TJ#22_108816#5200#CZ</v>
      </c>
      <c r="B635" s="4" t="str">
        <f>VLOOKUP(EB[[#This Row],[product]],KS_DB[[product]:[KS]],5,FALSE)</f>
        <v>heat</v>
      </c>
      <c r="C635" s="4" t="str">
        <f>VLOOKUP(EB[[#This Row],[product]],KS_DB[[product]:[KS]],6,FALSE)</f>
        <v>heat</v>
      </c>
      <c r="D635" s="4">
        <f>VLOOKUP(EB[[#This Row],[product]],Carriers[],4,FALSE)</f>
        <v>1</v>
      </c>
      <c r="E635" s="4" t="str">
        <f>VLOOKUP(EB[[#This Row],[indic_nrg]],Indicators[],4,FALSE)</f>
        <v>3295</v>
      </c>
      <c r="F635" s="4" t="str">
        <f>IFERROR(VLOOKUP(EB[[#This Row],[Source_carrier]],KS_DB[[product]:[KS]],6,FALSE),0)</f>
        <v>liquid</v>
      </c>
      <c r="G635" s="4" t="s">
        <v>34</v>
      </c>
      <c r="H635" s="4" t="s">
        <v>1029</v>
      </c>
      <c r="I635" s="4" t="s">
        <v>97</v>
      </c>
      <c r="J635" s="4" t="s">
        <v>37</v>
      </c>
      <c r="K635" s="4" t="s">
        <v>1030</v>
      </c>
      <c r="L635" s="4" t="s">
        <v>39</v>
      </c>
      <c r="M635" s="4" t="s">
        <v>98</v>
      </c>
      <c r="N635" s="4" t="s">
        <v>41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2253</v>
      </c>
      <c r="AB635" s="4">
        <v>2280</v>
      </c>
      <c r="AC635" s="4">
        <v>2130</v>
      </c>
      <c r="AD635" s="4">
        <v>2126</v>
      </c>
      <c r="AE635" s="4">
        <v>0</v>
      </c>
      <c r="AF635" s="4">
        <v>25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</row>
    <row r="636" spans="1:40" ht="15" customHeight="1" x14ac:dyDescent="0.25">
      <c r="A636" s="4" t="str">
        <f>EB[[#This Row],[unit]] &amp; "#" &amp; EB[[#This Row],[indic_nrg]] &amp; "#" &amp; EB[[#This Row],[product]] &amp; "#" &amp; EB[[#This Row],[geo]]</f>
        <v>TJ#22_108817#5200#CZ</v>
      </c>
      <c r="B636" s="4" t="str">
        <f>VLOOKUP(EB[[#This Row],[product]],KS_DB[[product]:[KS]],5,FALSE)</f>
        <v>heat</v>
      </c>
      <c r="C636" s="4" t="str">
        <f>VLOOKUP(EB[[#This Row],[product]],KS_DB[[product]:[KS]],6,FALSE)</f>
        <v>heat</v>
      </c>
      <c r="D636" s="4">
        <f>VLOOKUP(EB[[#This Row],[product]],Carriers[],4,FALSE)</f>
        <v>1</v>
      </c>
      <c r="E636" s="4" t="str">
        <f>VLOOKUP(EB[[#This Row],[indic_nrg]],Indicators[],4,FALSE)</f>
        <v>3295</v>
      </c>
      <c r="F636" s="4" t="str">
        <f>IFERROR(VLOOKUP(EB[[#This Row],[Source_carrier]],KS_DB[[product]:[KS]],6,FALSE),0)</f>
        <v>liquid</v>
      </c>
      <c r="G636" s="4" t="s">
        <v>34</v>
      </c>
      <c r="H636" s="4" t="s">
        <v>1031</v>
      </c>
      <c r="I636" s="4" t="s">
        <v>97</v>
      </c>
      <c r="J636" s="4" t="s">
        <v>37</v>
      </c>
      <c r="K636" s="4" t="s">
        <v>1032</v>
      </c>
      <c r="L636" s="4" t="s">
        <v>39</v>
      </c>
      <c r="M636" s="4" t="s">
        <v>98</v>
      </c>
      <c r="N636" s="4" t="s">
        <v>41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1495</v>
      </c>
      <c r="AB636" s="4">
        <v>1424</v>
      </c>
      <c r="AC636" s="4">
        <v>1295</v>
      </c>
      <c r="AD636" s="4">
        <v>1286</v>
      </c>
      <c r="AE636" s="4">
        <v>65</v>
      </c>
      <c r="AF636" s="4">
        <v>40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</row>
    <row r="637" spans="1:40" ht="15" customHeight="1" x14ac:dyDescent="0.25">
      <c r="A637" s="4" t="str">
        <f>EB[[#This Row],[unit]] &amp; "#" &amp; EB[[#This Row],[indic_nrg]] &amp; "#" &amp; EB[[#This Row],[product]] &amp; "#" &amp; EB[[#This Row],[geo]]</f>
        <v>TJ#22_108818#5200#CZ</v>
      </c>
      <c r="B637" s="4" t="str">
        <f>VLOOKUP(EB[[#This Row],[product]],KS_DB[[product]:[KS]],5,FALSE)</f>
        <v>heat</v>
      </c>
      <c r="C637" s="4" t="str">
        <f>VLOOKUP(EB[[#This Row],[product]],KS_DB[[product]:[KS]],6,FALSE)</f>
        <v>heat</v>
      </c>
      <c r="D637" s="4">
        <f>VLOOKUP(EB[[#This Row],[product]],Carriers[],4,FALSE)</f>
        <v>1</v>
      </c>
      <c r="E637" s="4" t="str">
        <f>VLOOKUP(EB[[#This Row],[indic_nrg]],Indicators[],4,FALSE)</f>
        <v>3295</v>
      </c>
      <c r="F637" s="4" t="str">
        <f>IFERROR(VLOOKUP(EB[[#This Row],[Source_carrier]],KS_DB[[product]:[KS]],6,FALSE),0)</f>
        <v>liquid</v>
      </c>
      <c r="G637" s="4" t="s">
        <v>34</v>
      </c>
      <c r="H637" s="4" t="s">
        <v>1033</v>
      </c>
      <c r="I637" s="4" t="s">
        <v>97</v>
      </c>
      <c r="J637" s="4" t="s">
        <v>37</v>
      </c>
      <c r="K637" s="4" t="s">
        <v>1034</v>
      </c>
      <c r="L637" s="4" t="s">
        <v>39</v>
      </c>
      <c r="M637" s="4" t="s">
        <v>98</v>
      </c>
      <c r="N637" s="4" t="s">
        <v>41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1160</v>
      </c>
      <c r="AB637" s="4">
        <v>1022</v>
      </c>
      <c r="AC637" s="4">
        <v>375</v>
      </c>
      <c r="AD637" s="4">
        <v>192</v>
      </c>
      <c r="AE637" s="4">
        <v>160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</row>
    <row r="638" spans="1:40" ht="15" customHeight="1" x14ac:dyDescent="0.25">
      <c r="A638" s="4" t="str">
        <f>EB[[#This Row],[unit]] &amp; "#" &amp; EB[[#This Row],[indic_nrg]] &amp; "#" &amp; EB[[#This Row],[product]] &amp; "#" &amp; EB[[#This Row],[geo]]</f>
        <v>TJ#22_108819#5200#CZ</v>
      </c>
      <c r="B638" s="4" t="str">
        <f>VLOOKUP(EB[[#This Row],[product]],KS_DB[[product]:[KS]],5,FALSE)</f>
        <v>heat</v>
      </c>
      <c r="C638" s="4" t="str">
        <f>VLOOKUP(EB[[#This Row],[product]],KS_DB[[product]:[KS]],6,FALSE)</f>
        <v>heat</v>
      </c>
      <c r="D638" s="4">
        <f>VLOOKUP(EB[[#This Row],[product]],Carriers[],4,FALSE)</f>
        <v>1</v>
      </c>
      <c r="E638" s="4" t="str">
        <f>VLOOKUP(EB[[#This Row],[indic_nrg]],Indicators[],4,FALSE)</f>
        <v>3295</v>
      </c>
      <c r="F638" s="4" t="str">
        <f>IFERROR(VLOOKUP(EB[[#This Row],[Source_carrier]],KS_DB[[product]:[KS]],6,FALSE),0)</f>
        <v>liquid</v>
      </c>
      <c r="G638" s="4" t="s">
        <v>34</v>
      </c>
      <c r="H638" s="4" t="s">
        <v>1035</v>
      </c>
      <c r="I638" s="4" t="s">
        <v>97</v>
      </c>
      <c r="J638" s="4" t="s">
        <v>37</v>
      </c>
      <c r="K638" s="4" t="s">
        <v>1036</v>
      </c>
      <c r="L638" s="4" t="s">
        <v>39</v>
      </c>
      <c r="M638" s="4" t="s">
        <v>98</v>
      </c>
      <c r="N638" s="4" t="s">
        <v>41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1269</v>
      </c>
      <c r="AB638" s="4">
        <v>978</v>
      </c>
      <c r="AC638" s="4">
        <v>854</v>
      </c>
      <c r="AD638" s="4">
        <v>261</v>
      </c>
      <c r="AE638" s="4">
        <v>225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</row>
    <row r="639" spans="1:40" ht="15" customHeight="1" x14ac:dyDescent="0.25">
      <c r="A639" s="4" t="str">
        <f>EB[[#This Row],[unit]] &amp; "#" &amp; EB[[#This Row],[indic_nrg]] &amp; "#" &amp; EB[[#This Row],[product]] &amp; "#" &amp; EB[[#This Row],[geo]]</f>
        <v>TJ#22_108891#6000#CZ</v>
      </c>
      <c r="B639" s="4" t="str">
        <f>VLOOKUP(EB[[#This Row],[product]],KS_DB[[product]:[KS]],5,FALSE)</f>
        <v>electricity</v>
      </c>
      <c r="C639" s="4" t="str">
        <f>VLOOKUP(EB[[#This Row],[product]],KS_DB[[product]:[KS]],6,FALSE)</f>
        <v>electricity</v>
      </c>
      <c r="D639" s="4">
        <f>VLOOKUP(EB[[#This Row],[product]],Carriers[],4,FALSE)</f>
        <v>1</v>
      </c>
      <c r="E639" s="4" t="str">
        <f>VLOOKUP(EB[[#This Row],[indic_nrg]],Indicators[],4,FALSE)</f>
        <v>4100</v>
      </c>
      <c r="F639" s="4" t="str">
        <f>IFERROR(VLOOKUP(EB[[#This Row],[Source_carrier]],KS_DB[[product]:[KS]],6,FALSE),0)</f>
        <v>gas</v>
      </c>
      <c r="G639" s="4" t="s">
        <v>34</v>
      </c>
      <c r="H639" s="4" t="s">
        <v>505</v>
      </c>
      <c r="I639" s="4" t="s">
        <v>127</v>
      </c>
      <c r="J639" s="4" t="s">
        <v>37</v>
      </c>
      <c r="K639" s="4" t="s">
        <v>506</v>
      </c>
      <c r="L639" s="4" t="s">
        <v>39</v>
      </c>
      <c r="M639" s="4" t="s">
        <v>128</v>
      </c>
      <c r="N639" s="4" t="s">
        <v>41</v>
      </c>
      <c r="O639" s="4">
        <v>58</v>
      </c>
      <c r="P639" s="4">
        <v>58</v>
      </c>
      <c r="Q639" s="4">
        <v>54</v>
      </c>
      <c r="R639" s="4">
        <v>14</v>
      </c>
      <c r="S639" s="4">
        <v>90</v>
      </c>
      <c r="T639" s="4">
        <v>83</v>
      </c>
      <c r="U639" s="4">
        <v>97</v>
      </c>
      <c r="V639" s="4">
        <v>385</v>
      </c>
      <c r="W639" s="4">
        <v>914</v>
      </c>
      <c r="X639" s="4">
        <v>763</v>
      </c>
      <c r="Y639" s="4">
        <v>529</v>
      </c>
      <c r="Z639" s="4">
        <v>522</v>
      </c>
      <c r="AA639" s="4">
        <v>457</v>
      </c>
      <c r="AB639" s="4">
        <v>464</v>
      </c>
      <c r="AC639" s="4">
        <v>439</v>
      </c>
      <c r="AD639" s="4">
        <v>414</v>
      </c>
      <c r="AE639" s="4">
        <v>486</v>
      </c>
      <c r="AF639" s="4">
        <v>126</v>
      </c>
      <c r="AG639" s="4">
        <v>133</v>
      </c>
      <c r="AH639" s="4">
        <v>130</v>
      </c>
      <c r="AI639" s="4">
        <v>252</v>
      </c>
      <c r="AJ639" s="4">
        <v>338</v>
      </c>
      <c r="AK639" s="4">
        <v>216</v>
      </c>
      <c r="AL639" s="4">
        <v>1620</v>
      </c>
      <c r="AM639" s="4">
        <v>695</v>
      </c>
      <c r="AN639" s="4">
        <v>2110</v>
      </c>
    </row>
    <row r="640" spans="1:40" ht="15" customHeight="1" x14ac:dyDescent="0.25">
      <c r="A640" s="4" t="str">
        <f>EB[[#This Row],[unit]] &amp; "#" &amp; EB[[#This Row],[indic_nrg]] &amp; "#" &amp; EB[[#This Row],[product]] &amp; "#" &amp; EB[[#This Row],[geo]]</f>
        <v>TJ#22_108892#6000#CZ</v>
      </c>
      <c r="B640" s="4" t="str">
        <f>VLOOKUP(EB[[#This Row],[product]],KS_DB[[product]:[KS]],5,FALSE)</f>
        <v>electricity</v>
      </c>
      <c r="C640" s="4" t="str">
        <f>VLOOKUP(EB[[#This Row],[product]],KS_DB[[product]:[KS]],6,FALSE)</f>
        <v>electricity</v>
      </c>
      <c r="D640" s="4">
        <f>VLOOKUP(EB[[#This Row],[product]],Carriers[],4,FALSE)</f>
        <v>1</v>
      </c>
      <c r="E640" s="4" t="str">
        <f>VLOOKUP(EB[[#This Row],[indic_nrg]],Indicators[],4,FALSE)</f>
        <v>4100</v>
      </c>
      <c r="F640" s="4" t="str">
        <f>IFERROR(VLOOKUP(EB[[#This Row],[Source_carrier]],KS_DB[[product]:[KS]],6,FALSE),0)</f>
        <v>gas</v>
      </c>
      <c r="G640" s="4" t="s">
        <v>34</v>
      </c>
      <c r="H640" s="4" t="s">
        <v>507</v>
      </c>
      <c r="I640" s="4" t="s">
        <v>127</v>
      </c>
      <c r="J640" s="4" t="s">
        <v>37</v>
      </c>
      <c r="K640" s="4" t="s">
        <v>508</v>
      </c>
      <c r="L640" s="4" t="s">
        <v>39</v>
      </c>
      <c r="M640" s="4" t="s">
        <v>128</v>
      </c>
      <c r="N640" s="4" t="s">
        <v>41</v>
      </c>
      <c r="O640" s="4">
        <v>770</v>
      </c>
      <c r="P640" s="4">
        <v>792</v>
      </c>
      <c r="Q640" s="4">
        <v>832</v>
      </c>
      <c r="R640" s="4">
        <v>918</v>
      </c>
      <c r="S640" s="4">
        <v>846</v>
      </c>
      <c r="T640" s="4">
        <v>1048</v>
      </c>
      <c r="U640" s="4">
        <v>1339</v>
      </c>
      <c r="V640" s="4">
        <v>1408</v>
      </c>
      <c r="W640" s="4">
        <v>1469</v>
      </c>
      <c r="X640" s="4">
        <v>2340</v>
      </c>
      <c r="Y640" s="4">
        <v>2448</v>
      </c>
      <c r="Z640" s="4">
        <v>2484</v>
      </c>
      <c r="AA640" s="4">
        <v>2520</v>
      </c>
      <c r="AB640" s="4">
        <v>2556</v>
      </c>
      <c r="AC640" s="4">
        <v>2563</v>
      </c>
      <c r="AD640" s="4">
        <v>2520</v>
      </c>
      <c r="AE640" s="4">
        <v>3474</v>
      </c>
      <c r="AF640" s="4">
        <v>2970</v>
      </c>
      <c r="AG640" s="4">
        <v>2081</v>
      </c>
      <c r="AH640" s="4">
        <v>1984</v>
      </c>
      <c r="AI640" s="4">
        <v>3247</v>
      </c>
      <c r="AJ640" s="4">
        <v>3870</v>
      </c>
      <c r="AK640" s="4">
        <v>4219</v>
      </c>
      <c r="AL640" s="4">
        <v>4860</v>
      </c>
      <c r="AM640" s="4">
        <v>4986</v>
      </c>
      <c r="AN640" s="4">
        <v>5130</v>
      </c>
    </row>
    <row r="641" spans="1:40" ht="15" customHeight="1" x14ac:dyDescent="0.25">
      <c r="A641" s="4" t="str">
        <f>EB[[#This Row],[unit]] &amp; "#" &amp; EB[[#This Row],[indic_nrg]] &amp; "#" &amp; EB[[#This Row],[product]] &amp; "#" &amp; EB[[#This Row],[geo]]</f>
        <v>TJ#22_108893#6000#CZ</v>
      </c>
      <c r="B641" s="4" t="str">
        <f>VLOOKUP(EB[[#This Row],[product]],KS_DB[[product]:[KS]],5,FALSE)</f>
        <v>electricity</v>
      </c>
      <c r="C641" s="4" t="str">
        <f>VLOOKUP(EB[[#This Row],[product]],KS_DB[[product]:[KS]],6,FALSE)</f>
        <v>electricity</v>
      </c>
      <c r="D641" s="4">
        <f>VLOOKUP(EB[[#This Row],[product]],Carriers[],4,FALSE)</f>
        <v>1</v>
      </c>
      <c r="E641" s="4" t="str">
        <f>VLOOKUP(EB[[#This Row],[indic_nrg]],Indicators[],4,FALSE)</f>
        <v>4100</v>
      </c>
      <c r="F641" s="4" t="str">
        <f>IFERROR(VLOOKUP(EB[[#This Row],[Source_carrier]],KS_DB[[product]:[KS]],6,FALSE),0)</f>
        <v>gas</v>
      </c>
      <c r="G641" s="4" t="s">
        <v>34</v>
      </c>
      <c r="H641" s="4" t="s">
        <v>509</v>
      </c>
      <c r="I641" s="4" t="s">
        <v>127</v>
      </c>
      <c r="J641" s="4" t="s">
        <v>37</v>
      </c>
      <c r="K641" s="4" t="s">
        <v>510</v>
      </c>
      <c r="L641" s="4" t="s">
        <v>39</v>
      </c>
      <c r="M641" s="4" t="s">
        <v>128</v>
      </c>
      <c r="N641" s="4" t="s">
        <v>41</v>
      </c>
      <c r="O641" s="4">
        <v>90</v>
      </c>
      <c r="P641" s="4">
        <v>54</v>
      </c>
      <c r="Q641" s="4">
        <v>61</v>
      </c>
      <c r="R641" s="4">
        <v>43</v>
      </c>
      <c r="S641" s="4">
        <v>14</v>
      </c>
      <c r="T641" s="4">
        <v>54</v>
      </c>
      <c r="U641" s="4">
        <v>641</v>
      </c>
      <c r="V641" s="4">
        <v>824</v>
      </c>
      <c r="W641" s="4">
        <v>853</v>
      </c>
      <c r="X641" s="4">
        <v>1210</v>
      </c>
      <c r="Y641" s="4">
        <v>252</v>
      </c>
      <c r="Z641" s="4">
        <v>288</v>
      </c>
      <c r="AA641" s="4">
        <v>335</v>
      </c>
      <c r="AB641" s="4">
        <v>277</v>
      </c>
      <c r="AC641" s="4">
        <v>259</v>
      </c>
      <c r="AD641" s="4">
        <v>209</v>
      </c>
      <c r="AE641" s="4">
        <v>252</v>
      </c>
      <c r="AF641" s="4">
        <v>54</v>
      </c>
      <c r="AG641" s="4">
        <v>4</v>
      </c>
      <c r="AH641" s="4">
        <v>0</v>
      </c>
      <c r="AI641" s="4">
        <v>7</v>
      </c>
      <c r="AJ641" s="4">
        <v>7</v>
      </c>
      <c r="AK641" s="4">
        <v>25</v>
      </c>
      <c r="AL641" s="4">
        <v>0</v>
      </c>
      <c r="AM641" s="4">
        <v>0</v>
      </c>
      <c r="AN641" s="4">
        <v>4</v>
      </c>
    </row>
    <row r="642" spans="1:40" ht="15" customHeight="1" x14ac:dyDescent="0.25">
      <c r="A642" s="4" t="str">
        <f>EB[[#This Row],[unit]] &amp; "#" &amp; EB[[#This Row],[indic_nrg]] &amp; "#" &amp; EB[[#This Row],[product]] &amp; "#" &amp; EB[[#This Row],[geo]]</f>
        <v>TJ#22_108894#6000#CZ</v>
      </c>
      <c r="B642" s="4" t="str">
        <f>VLOOKUP(EB[[#This Row],[product]],KS_DB[[product]:[KS]],5,FALSE)</f>
        <v>electricity</v>
      </c>
      <c r="C642" s="4" t="str">
        <f>VLOOKUP(EB[[#This Row],[product]],KS_DB[[product]:[KS]],6,FALSE)</f>
        <v>electricity</v>
      </c>
      <c r="D642" s="4">
        <f>VLOOKUP(EB[[#This Row],[product]],Carriers[],4,FALSE)</f>
        <v>1</v>
      </c>
      <c r="E642" s="4" t="str">
        <f>VLOOKUP(EB[[#This Row],[indic_nrg]],Indicators[],4,FALSE)</f>
        <v>4100</v>
      </c>
      <c r="F642" s="4" t="str">
        <f>IFERROR(VLOOKUP(EB[[#This Row],[Source_carrier]],KS_DB[[product]:[KS]],6,FALSE),0)</f>
        <v>gas</v>
      </c>
      <c r="G642" s="4" t="s">
        <v>34</v>
      </c>
      <c r="H642" s="4" t="s">
        <v>511</v>
      </c>
      <c r="I642" s="4" t="s">
        <v>127</v>
      </c>
      <c r="J642" s="4" t="s">
        <v>37</v>
      </c>
      <c r="K642" s="4" t="s">
        <v>512</v>
      </c>
      <c r="L642" s="4" t="s">
        <v>39</v>
      </c>
      <c r="M642" s="4" t="s">
        <v>128</v>
      </c>
      <c r="N642" s="4" t="s">
        <v>41</v>
      </c>
      <c r="O642" s="4">
        <v>468</v>
      </c>
      <c r="P642" s="4">
        <v>468</v>
      </c>
      <c r="Q642" s="4">
        <v>439</v>
      </c>
      <c r="R642" s="4">
        <v>457</v>
      </c>
      <c r="S642" s="4">
        <v>439</v>
      </c>
      <c r="T642" s="4">
        <v>540</v>
      </c>
      <c r="U642" s="4">
        <v>1652</v>
      </c>
      <c r="V642" s="4">
        <v>1526</v>
      </c>
      <c r="W642" s="4">
        <v>1422</v>
      </c>
      <c r="X642" s="4">
        <v>1908</v>
      </c>
      <c r="Y642" s="4">
        <v>2858</v>
      </c>
      <c r="Z642" s="4">
        <v>2394</v>
      </c>
      <c r="AA642" s="4">
        <v>2466</v>
      </c>
      <c r="AB642" s="4">
        <v>2405</v>
      </c>
      <c r="AC642" s="4">
        <v>2293</v>
      </c>
      <c r="AD642" s="4">
        <v>2149</v>
      </c>
      <c r="AE642" s="4">
        <v>1429</v>
      </c>
      <c r="AF642" s="4">
        <v>1782</v>
      </c>
      <c r="AG642" s="4">
        <v>1447</v>
      </c>
      <c r="AH642" s="4">
        <v>1397</v>
      </c>
      <c r="AI642" s="4">
        <v>1397</v>
      </c>
      <c r="AJ642" s="4">
        <v>814</v>
      </c>
      <c r="AK642" s="4">
        <v>864</v>
      </c>
      <c r="AL642" s="4">
        <v>810</v>
      </c>
      <c r="AM642" s="4">
        <v>821</v>
      </c>
      <c r="AN642" s="4">
        <v>907</v>
      </c>
    </row>
    <row r="643" spans="1:40" ht="15" customHeight="1" x14ac:dyDescent="0.25">
      <c r="A643" s="4" t="str">
        <f>EB[[#This Row],[unit]] &amp; "#" &amp; EB[[#This Row],[indic_nrg]] &amp; "#" &amp; EB[[#This Row],[product]] &amp; "#" &amp; EB[[#This Row],[geo]]</f>
        <v>TJ#22_108896#5200#CZ</v>
      </c>
      <c r="B643" s="4" t="str">
        <f>VLOOKUP(EB[[#This Row],[product]],KS_DB[[product]:[KS]],5,FALSE)</f>
        <v>heat</v>
      </c>
      <c r="C643" s="4" t="str">
        <f>VLOOKUP(EB[[#This Row],[product]],KS_DB[[product]:[KS]],6,FALSE)</f>
        <v>heat</v>
      </c>
      <c r="D643" s="4">
        <f>VLOOKUP(EB[[#This Row],[product]],Carriers[],4,FALSE)</f>
        <v>1</v>
      </c>
      <c r="E643" s="4" t="str">
        <f>VLOOKUP(EB[[#This Row],[indic_nrg]],Indicators[],4,FALSE)</f>
        <v>4100</v>
      </c>
      <c r="F643" s="4" t="str">
        <f>IFERROR(VLOOKUP(EB[[#This Row],[Source_carrier]],KS_DB[[product]:[KS]],6,FALSE),0)</f>
        <v>gas</v>
      </c>
      <c r="G643" s="4" t="s">
        <v>34</v>
      </c>
      <c r="H643" s="4" t="s">
        <v>1037</v>
      </c>
      <c r="I643" s="4" t="s">
        <v>97</v>
      </c>
      <c r="J643" s="4" t="s">
        <v>37</v>
      </c>
      <c r="K643" s="4" t="s">
        <v>1038</v>
      </c>
      <c r="L643" s="4" t="s">
        <v>39</v>
      </c>
      <c r="M643" s="4" t="s">
        <v>98</v>
      </c>
      <c r="N643" s="4" t="s">
        <v>41</v>
      </c>
      <c r="O643" s="4">
        <v>4803</v>
      </c>
      <c r="P643" s="4">
        <v>4798</v>
      </c>
      <c r="Q643" s="4">
        <v>4798</v>
      </c>
      <c r="R643" s="4">
        <v>5305</v>
      </c>
      <c r="S643" s="4">
        <v>5242</v>
      </c>
      <c r="T643" s="4">
        <v>8332</v>
      </c>
      <c r="U643" s="4">
        <v>9586</v>
      </c>
      <c r="V643" s="4">
        <v>10206</v>
      </c>
      <c r="W643" s="4">
        <v>11147</v>
      </c>
      <c r="X643" s="4">
        <v>8735</v>
      </c>
      <c r="Y643" s="4">
        <v>11311</v>
      </c>
      <c r="Z643" s="4">
        <v>12289</v>
      </c>
      <c r="AA643" s="4">
        <v>12085</v>
      </c>
      <c r="AB643" s="4">
        <v>13296</v>
      </c>
      <c r="AC643" s="4">
        <v>13032</v>
      </c>
      <c r="AD643" s="4">
        <v>12012</v>
      </c>
      <c r="AE643" s="4">
        <v>10846</v>
      </c>
      <c r="AF643" s="4">
        <v>8720</v>
      </c>
      <c r="AG643" s="4">
        <v>6053</v>
      </c>
      <c r="AH643" s="4">
        <v>6550</v>
      </c>
      <c r="AI643" s="4">
        <v>7930</v>
      </c>
      <c r="AJ643" s="4">
        <v>9735</v>
      </c>
      <c r="AK643" s="4">
        <v>11844</v>
      </c>
      <c r="AL643" s="4">
        <v>12803</v>
      </c>
      <c r="AM643" s="4">
        <v>10957</v>
      </c>
      <c r="AN643" s="4">
        <v>10899</v>
      </c>
    </row>
    <row r="644" spans="1:40" ht="15" customHeight="1" x14ac:dyDescent="0.25">
      <c r="A644" s="4" t="str">
        <f>EB[[#This Row],[unit]] &amp; "#" &amp; EB[[#This Row],[indic_nrg]] &amp; "#" &amp; EB[[#This Row],[product]] &amp; "#" &amp; EB[[#This Row],[geo]]</f>
        <v>TJ#22_108897#5200#CZ</v>
      </c>
      <c r="B644" s="4" t="str">
        <f>VLOOKUP(EB[[#This Row],[product]],KS_DB[[product]:[KS]],5,FALSE)</f>
        <v>heat</v>
      </c>
      <c r="C644" s="4" t="str">
        <f>VLOOKUP(EB[[#This Row],[product]],KS_DB[[product]:[KS]],6,FALSE)</f>
        <v>heat</v>
      </c>
      <c r="D644" s="4">
        <f>VLOOKUP(EB[[#This Row],[product]],Carriers[],4,FALSE)</f>
        <v>1</v>
      </c>
      <c r="E644" s="4" t="str">
        <f>VLOOKUP(EB[[#This Row],[indic_nrg]],Indicators[],4,FALSE)</f>
        <v>4100</v>
      </c>
      <c r="F644" s="4" t="str">
        <f>IFERROR(VLOOKUP(EB[[#This Row],[Source_carrier]],KS_DB[[product]:[KS]],6,FALSE),0)</f>
        <v>gas</v>
      </c>
      <c r="G644" s="4" t="s">
        <v>34</v>
      </c>
      <c r="H644" s="4" t="s">
        <v>1039</v>
      </c>
      <c r="I644" s="4" t="s">
        <v>97</v>
      </c>
      <c r="J644" s="4" t="s">
        <v>37</v>
      </c>
      <c r="K644" s="4" t="s">
        <v>1040</v>
      </c>
      <c r="L644" s="4" t="s">
        <v>39</v>
      </c>
      <c r="M644" s="4" t="s">
        <v>98</v>
      </c>
      <c r="N644" s="4" t="s">
        <v>41</v>
      </c>
      <c r="O644" s="4">
        <v>10590</v>
      </c>
      <c r="P644" s="4">
        <v>12972</v>
      </c>
      <c r="Q644" s="4">
        <v>14163</v>
      </c>
      <c r="R644" s="4">
        <v>14071</v>
      </c>
      <c r="S644" s="4">
        <v>16795</v>
      </c>
      <c r="T644" s="4">
        <v>19467</v>
      </c>
      <c r="U644" s="4">
        <v>26747</v>
      </c>
      <c r="V644" s="4">
        <v>21540</v>
      </c>
      <c r="W644" s="4">
        <v>19068</v>
      </c>
      <c r="X644" s="4">
        <v>18079</v>
      </c>
      <c r="Y644" s="4">
        <v>17138</v>
      </c>
      <c r="Z644" s="4">
        <v>18618</v>
      </c>
      <c r="AA644" s="4">
        <v>18288</v>
      </c>
      <c r="AB644" s="4">
        <v>18175</v>
      </c>
      <c r="AC644" s="4">
        <v>18775</v>
      </c>
      <c r="AD644" s="4">
        <v>19224</v>
      </c>
      <c r="AE644" s="4">
        <v>17960</v>
      </c>
      <c r="AF644" s="4">
        <v>18780</v>
      </c>
      <c r="AG644" s="4">
        <v>18786</v>
      </c>
      <c r="AH644" s="4">
        <v>18155</v>
      </c>
      <c r="AI644" s="4">
        <v>22840</v>
      </c>
      <c r="AJ644" s="4">
        <v>19045</v>
      </c>
      <c r="AK644" s="4">
        <v>18099</v>
      </c>
      <c r="AL644" s="4">
        <v>18017</v>
      </c>
      <c r="AM644" s="4">
        <v>14405</v>
      </c>
      <c r="AN644" s="4">
        <v>14293</v>
      </c>
    </row>
    <row r="645" spans="1:40" ht="15" customHeight="1" x14ac:dyDescent="0.25">
      <c r="A645" s="4" t="str">
        <f>EB[[#This Row],[unit]] &amp; "#" &amp; EB[[#This Row],[indic_nrg]] &amp; "#" &amp; EB[[#This Row],[product]] &amp; "#" &amp; EB[[#This Row],[geo]]</f>
        <v>TJ#22_108898#5200#CZ</v>
      </c>
      <c r="B645" s="4" t="str">
        <f>VLOOKUP(EB[[#This Row],[product]],KS_DB[[product]:[KS]],5,FALSE)</f>
        <v>heat</v>
      </c>
      <c r="C645" s="4" t="str">
        <f>VLOOKUP(EB[[#This Row],[product]],KS_DB[[product]:[KS]],6,FALSE)</f>
        <v>heat</v>
      </c>
      <c r="D645" s="4">
        <f>VLOOKUP(EB[[#This Row],[product]],Carriers[],4,FALSE)</f>
        <v>1</v>
      </c>
      <c r="E645" s="4" t="str">
        <f>VLOOKUP(EB[[#This Row],[indic_nrg]],Indicators[],4,FALSE)</f>
        <v>4100</v>
      </c>
      <c r="F645" s="4" t="str">
        <f>IFERROR(VLOOKUP(EB[[#This Row],[Source_carrier]],KS_DB[[product]:[KS]],6,FALSE),0)</f>
        <v>gas</v>
      </c>
      <c r="G645" s="4" t="s">
        <v>34</v>
      </c>
      <c r="H645" s="4" t="s">
        <v>1041</v>
      </c>
      <c r="I645" s="4" t="s">
        <v>97</v>
      </c>
      <c r="J645" s="4" t="s">
        <v>37</v>
      </c>
      <c r="K645" s="4" t="s">
        <v>1042</v>
      </c>
      <c r="L645" s="4" t="s">
        <v>39</v>
      </c>
      <c r="M645" s="4" t="s">
        <v>98</v>
      </c>
      <c r="N645" s="4" t="s">
        <v>41</v>
      </c>
      <c r="O645" s="4">
        <v>1342</v>
      </c>
      <c r="P645" s="4">
        <v>1388</v>
      </c>
      <c r="Q645" s="4">
        <v>1389</v>
      </c>
      <c r="R645" s="4">
        <v>2450</v>
      </c>
      <c r="S645" s="4">
        <v>1396</v>
      </c>
      <c r="T645" s="4">
        <v>1450</v>
      </c>
      <c r="U645" s="4">
        <v>730</v>
      </c>
      <c r="V645" s="4">
        <v>580</v>
      </c>
      <c r="W645" s="4">
        <v>480</v>
      </c>
      <c r="X645" s="4">
        <v>817</v>
      </c>
      <c r="Y645" s="4">
        <v>2157</v>
      </c>
      <c r="Z645" s="4">
        <v>2245</v>
      </c>
      <c r="AA645" s="4">
        <v>2287</v>
      </c>
      <c r="AB645" s="4">
        <v>2555</v>
      </c>
      <c r="AC645" s="4">
        <v>2701</v>
      </c>
      <c r="AD645" s="4">
        <v>2530</v>
      </c>
      <c r="AE645" s="4">
        <v>1887</v>
      </c>
      <c r="AF645" s="4">
        <v>1974</v>
      </c>
      <c r="AG645" s="4">
        <v>1373</v>
      </c>
      <c r="AH645" s="4">
        <v>1492</v>
      </c>
      <c r="AI645" s="4">
        <v>1337</v>
      </c>
      <c r="AJ645" s="4">
        <v>463</v>
      </c>
      <c r="AK645" s="4">
        <v>571</v>
      </c>
      <c r="AL645" s="4">
        <v>516</v>
      </c>
      <c r="AM645" s="4">
        <v>313</v>
      </c>
      <c r="AN645" s="4">
        <v>369</v>
      </c>
    </row>
    <row r="646" spans="1:40" ht="15" customHeight="1" x14ac:dyDescent="0.25">
      <c r="A646" s="4" t="str">
        <f>EB[[#This Row],[unit]] &amp; "#" &amp; EB[[#This Row],[indic_nrg]] &amp; "#" &amp; EB[[#This Row],[product]] &amp; "#" &amp; EB[[#This Row],[geo]]</f>
        <v>TJ#22_108899#5200#CZ</v>
      </c>
      <c r="B646" s="4" t="str">
        <f>VLOOKUP(EB[[#This Row],[product]],KS_DB[[product]:[KS]],5,FALSE)</f>
        <v>heat</v>
      </c>
      <c r="C646" s="4" t="str">
        <f>VLOOKUP(EB[[#This Row],[product]],KS_DB[[product]:[KS]],6,FALSE)</f>
        <v>heat</v>
      </c>
      <c r="D646" s="4">
        <f>VLOOKUP(EB[[#This Row],[product]],Carriers[],4,FALSE)</f>
        <v>1</v>
      </c>
      <c r="E646" s="4" t="str">
        <f>VLOOKUP(EB[[#This Row],[indic_nrg]],Indicators[],4,FALSE)</f>
        <v>4100</v>
      </c>
      <c r="F646" s="4" t="str">
        <f>IFERROR(VLOOKUP(EB[[#This Row],[Source_carrier]],KS_DB[[product]:[KS]],6,FALSE),0)</f>
        <v>gas</v>
      </c>
      <c r="G646" s="4" t="s">
        <v>34</v>
      </c>
      <c r="H646" s="4" t="s">
        <v>1043</v>
      </c>
      <c r="I646" s="4" t="s">
        <v>97</v>
      </c>
      <c r="J646" s="4" t="s">
        <v>37</v>
      </c>
      <c r="K646" s="4" t="s">
        <v>1044</v>
      </c>
      <c r="L646" s="4" t="s">
        <v>39</v>
      </c>
      <c r="M646" s="4" t="s">
        <v>98</v>
      </c>
      <c r="N646" s="4" t="s">
        <v>41</v>
      </c>
      <c r="O646" s="4">
        <v>5294</v>
      </c>
      <c r="P646" s="4">
        <v>4900</v>
      </c>
      <c r="Q646" s="4">
        <v>4906</v>
      </c>
      <c r="R646" s="4">
        <v>3737</v>
      </c>
      <c r="S646" s="4">
        <v>2680</v>
      </c>
      <c r="T646" s="4">
        <v>3297</v>
      </c>
      <c r="U646" s="4">
        <v>3667</v>
      </c>
      <c r="V646" s="4">
        <v>3486</v>
      </c>
      <c r="W646" s="4">
        <v>4321</v>
      </c>
      <c r="X646" s="4">
        <v>5374</v>
      </c>
      <c r="Y646" s="4">
        <v>4267</v>
      </c>
      <c r="Z646" s="4">
        <v>4150</v>
      </c>
      <c r="AA646" s="4">
        <v>4038</v>
      </c>
      <c r="AB646" s="4">
        <v>3853</v>
      </c>
      <c r="AC646" s="4">
        <v>3847</v>
      </c>
      <c r="AD646" s="4">
        <v>3730</v>
      </c>
      <c r="AE646" s="4">
        <v>2374</v>
      </c>
      <c r="AF646" s="4">
        <v>2475</v>
      </c>
      <c r="AG646" s="4">
        <v>2281</v>
      </c>
      <c r="AH646" s="4">
        <v>2504</v>
      </c>
      <c r="AI646" s="4">
        <v>6550</v>
      </c>
      <c r="AJ646" s="4">
        <v>5977</v>
      </c>
      <c r="AK646" s="4">
        <v>6036</v>
      </c>
      <c r="AL646" s="4">
        <v>6484</v>
      </c>
      <c r="AM646" s="4">
        <v>5795</v>
      </c>
      <c r="AN646" s="4">
        <v>5892</v>
      </c>
    </row>
    <row r="647" spans="1:40" ht="15" customHeight="1" x14ac:dyDescent="0.25">
      <c r="A647" s="4" t="str">
        <f>EB[[#This Row],[unit]] &amp; "#" &amp; EB[[#This Row],[indic_nrg]] &amp; "#" &amp; EB[[#This Row],[product]] &amp; "#" &amp; EB[[#This Row],[geo]]</f>
        <v>TJ#22_108901#6000#CZ</v>
      </c>
      <c r="B647" s="4" t="str">
        <f>VLOOKUP(EB[[#This Row],[product]],KS_DB[[product]:[KS]],5,FALSE)</f>
        <v>electricity</v>
      </c>
      <c r="C647" s="4" t="str">
        <f>VLOOKUP(EB[[#This Row],[product]],KS_DB[[product]:[KS]],6,FALSE)</f>
        <v>electricity</v>
      </c>
      <c r="D647" s="4">
        <f>VLOOKUP(EB[[#This Row],[product]],Carriers[],4,FALSE)</f>
        <v>1</v>
      </c>
      <c r="E647" s="4" t="str">
        <f>VLOOKUP(EB[[#This Row],[indic_nrg]],Indicators[],4,FALSE)</f>
        <v>7100</v>
      </c>
      <c r="F647" s="4" t="str">
        <f>IFERROR(VLOOKUP(EB[[#This Row],[Source_carrier]],KS_DB[[product]:[KS]],6,FALSE),0)</f>
        <v>other</v>
      </c>
      <c r="G647" s="4" t="s">
        <v>34</v>
      </c>
      <c r="H647" s="4" t="s">
        <v>513</v>
      </c>
      <c r="I647" s="4" t="s">
        <v>127</v>
      </c>
      <c r="J647" s="4" t="s">
        <v>37</v>
      </c>
      <c r="K647" s="4" t="s">
        <v>514</v>
      </c>
      <c r="L647" s="4" t="s">
        <v>39</v>
      </c>
      <c r="M647" s="4" t="s">
        <v>128</v>
      </c>
      <c r="N647" s="4" t="s">
        <v>41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</row>
    <row r="648" spans="1:40" ht="15" customHeight="1" x14ac:dyDescent="0.25">
      <c r="A648" s="4" t="str">
        <f>EB[[#This Row],[unit]] &amp; "#" &amp; EB[[#This Row],[indic_nrg]] &amp; "#" &amp; EB[[#This Row],[product]] &amp; "#" &amp; EB[[#This Row],[geo]]</f>
        <v>TJ#22_108902#6000#CZ</v>
      </c>
      <c r="B648" s="4" t="str">
        <f>VLOOKUP(EB[[#This Row],[product]],KS_DB[[product]:[KS]],5,FALSE)</f>
        <v>electricity</v>
      </c>
      <c r="C648" s="4" t="str">
        <f>VLOOKUP(EB[[#This Row],[product]],KS_DB[[product]:[KS]],6,FALSE)</f>
        <v>electricity</v>
      </c>
      <c r="D648" s="4">
        <f>VLOOKUP(EB[[#This Row],[product]],Carriers[],4,FALSE)</f>
        <v>1</v>
      </c>
      <c r="E648" s="4" t="str">
        <f>VLOOKUP(EB[[#This Row],[indic_nrg]],Indicators[],4,FALSE)</f>
        <v>7100</v>
      </c>
      <c r="F648" s="4" t="str">
        <f>IFERROR(VLOOKUP(EB[[#This Row],[Source_carrier]],KS_DB[[product]:[KS]],6,FALSE),0)</f>
        <v>other</v>
      </c>
      <c r="G648" s="4" t="s">
        <v>34</v>
      </c>
      <c r="H648" s="4" t="s">
        <v>515</v>
      </c>
      <c r="I648" s="4" t="s">
        <v>127</v>
      </c>
      <c r="J648" s="4" t="s">
        <v>37</v>
      </c>
      <c r="K648" s="4" t="s">
        <v>516</v>
      </c>
      <c r="L648" s="4" t="s">
        <v>39</v>
      </c>
      <c r="M648" s="4" t="s">
        <v>128</v>
      </c>
      <c r="N648" s="4" t="s">
        <v>41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4</v>
      </c>
      <c r="AH648" s="4">
        <v>4</v>
      </c>
      <c r="AI648" s="4">
        <v>4</v>
      </c>
      <c r="AJ648" s="4">
        <v>7</v>
      </c>
      <c r="AK648" s="4">
        <v>7</v>
      </c>
      <c r="AL648" s="4">
        <v>11</v>
      </c>
      <c r="AM648" s="4">
        <v>11</v>
      </c>
      <c r="AN648" s="4">
        <v>47</v>
      </c>
    </row>
    <row r="649" spans="1:40" ht="15" customHeight="1" x14ac:dyDescent="0.25">
      <c r="A649" s="4" t="str">
        <f>EB[[#This Row],[unit]] &amp; "#" &amp; EB[[#This Row],[indic_nrg]] &amp; "#" &amp; EB[[#This Row],[product]] &amp; "#" &amp; EB[[#This Row],[geo]]</f>
        <v>TJ#22_108903#6000#CZ</v>
      </c>
      <c r="B649" s="4" t="str">
        <f>VLOOKUP(EB[[#This Row],[product]],KS_DB[[product]:[KS]],5,FALSE)</f>
        <v>electricity</v>
      </c>
      <c r="C649" s="4" t="str">
        <f>VLOOKUP(EB[[#This Row],[product]],KS_DB[[product]:[KS]],6,FALSE)</f>
        <v>electricity</v>
      </c>
      <c r="D649" s="4">
        <f>VLOOKUP(EB[[#This Row],[product]],Carriers[],4,FALSE)</f>
        <v>1</v>
      </c>
      <c r="E649" s="4" t="str">
        <f>VLOOKUP(EB[[#This Row],[indic_nrg]],Indicators[],4,FALSE)</f>
        <v>7100</v>
      </c>
      <c r="F649" s="4" t="str">
        <f>IFERROR(VLOOKUP(EB[[#This Row],[Source_carrier]],KS_DB[[product]:[KS]],6,FALSE),0)</f>
        <v>other</v>
      </c>
      <c r="G649" s="4" t="s">
        <v>34</v>
      </c>
      <c r="H649" s="4" t="s">
        <v>517</v>
      </c>
      <c r="I649" s="4" t="s">
        <v>127</v>
      </c>
      <c r="J649" s="4" t="s">
        <v>37</v>
      </c>
      <c r="K649" s="4" t="s">
        <v>518</v>
      </c>
      <c r="L649" s="4" t="s">
        <v>39</v>
      </c>
      <c r="M649" s="4" t="s">
        <v>128</v>
      </c>
      <c r="N649" s="4" t="s">
        <v>41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</row>
    <row r="650" spans="1:40" ht="15" customHeight="1" x14ac:dyDescent="0.25">
      <c r="A650" s="4" t="str">
        <f>EB[[#This Row],[unit]] &amp; "#" &amp; EB[[#This Row],[indic_nrg]] &amp; "#" &amp; EB[[#This Row],[product]] &amp; "#" &amp; EB[[#This Row],[geo]]</f>
        <v>TJ#22_108904#6000#CZ</v>
      </c>
      <c r="B650" s="4" t="str">
        <f>VLOOKUP(EB[[#This Row],[product]],KS_DB[[product]:[KS]],5,FALSE)</f>
        <v>electricity</v>
      </c>
      <c r="C650" s="4" t="str">
        <f>VLOOKUP(EB[[#This Row],[product]],KS_DB[[product]:[KS]],6,FALSE)</f>
        <v>electricity</v>
      </c>
      <c r="D650" s="4">
        <f>VLOOKUP(EB[[#This Row],[product]],Carriers[],4,FALSE)</f>
        <v>1</v>
      </c>
      <c r="E650" s="4" t="str">
        <f>VLOOKUP(EB[[#This Row],[indic_nrg]],Indicators[],4,FALSE)</f>
        <v>7100</v>
      </c>
      <c r="F650" s="4" t="str">
        <f>IFERROR(VLOOKUP(EB[[#This Row],[Source_carrier]],KS_DB[[product]:[KS]],6,FALSE),0)</f>
        <v>other</v>
      </c>
      <c r="G650" s="4" t="s">
        <v>34</v>
      </c>
      <c r="H650" s="4" t="s">
        <v>519</v>
      </c>
      <c r="I650" s="4" t="s">
        <v>127</v>
      </c>
      <c r="J650" s="4" t="s">
        <v>37</v>
      </c>
      <c r="K650" s="4" t="s">
        <v>520</v>
      </c>
      <c r="L650" s="4" t="s">
        <v>39</v>
      </c>
      <c r="M650" s="4" t="s">
        <v>128</v>
      </c>
      <c r="N650" s="4" t="s">
        <v>41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4</v>
      </c>
      <c r="AG650" s="4">
        <v>7</v>
      </c>
      <c r="AH650" s="4">
        <v>7</v>
      </c>
      <c r="AI650" s="4">
        <v>7</v>
      </c>
      <c r="AJ650" s="4">
        <v>18</v>
      </c>
      <c r="AK650" s="4">
        <v>18</v>
      </c>
      <c r="AL650" s="4">
        <v>22</v>
      </c>
      <c r="AM650" s="4">
        <v>25</v>
      </c>
      <c r="AN650" s="4">
        <v>25</v>
      </c>
    </row>
    <row r="651" spans="1:40" ht="15" customHeight="1" x14ac:dyDescent="0.25">
      <c r="A651" s="4" t="str">
        <f>EB[[#This Row],[unit]] &amp; "#" &amp; EB[[#This Row],[indic_nrg]] &amp; "#" &amp; EB[[#This Row],[product]] &amp; "#" &amp; EB[[#This Row],[geo]]</f>
        <v>TJ#22_108906#5200#CZ</v>
      </c>
      <c r="B651" s="4" t="str">
        <f>VLOOKUP(EB[[#This Row],[product]],KS_DB[[product]:[KS]],5,FALSE)</f>
        <v>heat</v>
      </c>
      <c r="C651" s="4" t="str">
        <f>VLOOKUP(EB[[#This Row],[product]],KS_DB[[product]:[KS]],6,FALSE)</f>
        <v>heat</v>
      </c>
      <c r="D651" s="4">
        <f>VLOOKUP(EB[[#This Row],[product]],Carriers[],4,FALSE)</f>
        <v>1</v>
      </c>
      <c r="E651" s="4" t="str">
        <f>VLOOKUP(EB[[#This Row],[indic_nrg]],Indicators[],4,FALSE)</f>
        <v>7100</v>
      </c>
      <c r="F651" s="4" t="str">
        <f>IFERROR(VLOOKUP(EB[[#This Row],[Source_carrier]],KS_DB[[product]:[KS]],6,FALSE),0)</f>
        <v>other</v>
      </c>
      <c r="G651" s="4" t="s">
        <v>34</v>
      </c>
      <c r="H651" s="4" t="s">
        <v>1045</v>
      </c>
      <c r="I651" s="4" t="s">
        <v>97</v>
      </c>
      <c r="J651" s="4" t="s">
        <v>37</v>
      </c>
      <c r="K651" s="4" t="s">
        <v>1046</v>
      </c>
      <c r="L651" s="4" t="s">
        <v>39</v>
      </c>
      <c r="M651" s="4" t="s">
        <v>98</v>
      </c>
      <c r="N651" s="4" t="s">
        <v>41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10</v>
      </c>
      <c r="AH651" s="4">
        <v>5</v>
      </c>
      <c r="AI651" s="4">
        <v>4</v>
      </c>
      <c r="AJ651" s="4">
        <v>8</v>
      </c>
      <c r="AK651" s="4">
        <v>6</v>
      </c>
      <c r="AL651" s="4">
        <v>11</v>
      </c>
      <c r="AM651" s="4">
        <v>16</v>
      </c>
      <c r="AN651" s="4">
        <v>63</v>
      </c>
    </row>
    <row r="652" spans="1:40" ht="15" customHeight="1" x14ac:dyDescent="0.25">
      <c r="A652" s="4" t="str">
        <f>EB[[#This Row],[unit]] &amp; "#" &amp; EB[[#This Row],[indic_nrg]] &amp; "#" &amp; EB[[#This Row],[product]] &amp; "#" &amp; EB[[#This Row],[geo]]</f>
        <v>TJ#22_108907#5200#CZ</v>
      </c>
      <c r="B652" s="4" t="str">
        <f>VLOOKUP(EB[[#This Row],[product]],KS_DB[[product]:[KS]],5,FALSE)</f>
        <v>heat</v>
      </c>
      <c r="C652" s="4" t="str">
        <f>VLOOKUP(EB[[#This Row],[product]],KS_DB[[product]:[KS]],6,FALSE)</f>
        <v>heat</v>
      </c>
      <c r="D652" s="4">
        <f>VLOOKUP(EB[[#This Row],[product]],Carriers[],4,FALSE)</f>
        <v>1</v>
      </c>
      <c r="E652" s="4" t="str">
        <f>VLOOKUP(EB[[#This Row],[indic_nrg]],Indicators[],4,FALSE)</f>
        <v>7100</v>
      </c>
      <c r="F652" s="4" t="str">
        <f>IFERROR(VLOOKUP(EB[[#This Row],[Source_carrier]],KS_DB[[product]:[KS]],6,FALSE),0)</f>
        <v>other</v>
      </c>
      <c r="G652" s="4" t="s">
        <v>34</v>
      </c>
      <c r="H652" s="4" t="s">
        <v>1047</v>
      </c>
      <c r="I652" s="4" t="s">
        <v>97</v>
      </c>
      <c r="J652" s="4" t="s">
        <v>37</v>
      </c>
      <c r="K652" s="4" t="s">
        <v>1048</v>
      </c>
      <c r="L652" s="4" t="s">
        <v>39</v>
      </c>
      <c r="M652" s="4" t="s">
        <v>98</v>
      </c>
      <c r="N652" s="4" t="s">
        <v>41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111</v>
      </c>
      <c r="AG652" s="4">
        <v>1</v>
      </c>
      <c r="AH652" s="4">
        <v>4</v>
      </c>
      <c r="AI652" s="4">
        <v>26</v>
      </c>
      <c r="AJ652" s="4">
        <v>38</v>
      </c>
      <c r="AK652" s="4">
        <v>51</v>
      </c>
      <c r="AL652" s="4">
        <v>0</v>
      </c>
      <c r="AM652" s="4">
        <v>0</v>
      </c>
      <c r="AN652" s="4">
        <v>0</v>
      </c>
    </row>
    <row r="653" spans="1:40" ht="15" customHeight="1" x14ac:dyDescent="0.25">
      <c r="A653" s="4" t="str">
        <f>EB[[#This Row],[unit]] &amp; "#" &amp; EB[[#This Row],[indic_nrg]] &amp; "#" &amp; EB[[#This Row],[product]] &amp; "#" &amp; EB[[#This Row],[geo]]</f>
        <v>TJ#22_108908#5200#CZ</v>
      </c>
      <c r="B653" s="4" t="str">
        <f>VLOOKUP(EB[[#This Row],[product]],KS_DB[[product]:[KS]],5,FALSE)</f>
        <v>heat</v>
      </c>
      <c r="C653" s="4" t="str">
        <f>VLOOKUP(EB[[#This Row],[product]],KS_DB[[product]:[KS]],6,FALSE)</f>
        <v>heat</v>
      </c>
      <c r="D653" s="4">
        <f>VLOOKUP(EB[[#This Row],[product]],Carriers[],4,FALSE)</f>
        <v>1</v>
      </c>
      <c r="E653" s="4" t="str">
        <f>VLOOKUP(EB[[#This Row],[indic_nrg]],Indicators[],4,FALSE)</f>
        <v>7100</v>
      </c>
      <c r="F653" s="4" t="str">
        <f>IFERROR(VLOOKUP(EB[[#This Row],[Source_carrier]],KS_DB[[product]:[KS]],6,FALSE),0)</f>
        <v>other</v>
      </c>
      <c r="G653" s="4" t="s">
        <v>34</v>
      </c>
      <c r="H653" s="4" t="s">
        <v>1049</v>
      </c>
      <c r="I653" s="4" t="s">
        <v>97</v>
      </c>
      <c r="J653" s="4" t="s">
        <v>37</v>
      </c>
      <c r="K653" s="4" t="s">
        <v>1050</v>
      </c>
      <c r="L653" s="4" t="s">
        <v>39</v>
      </c>
      <c r="M653" s="4" t="s">
        <v>98</v>
      </c>
      <c r="N653" s="4" t="s">
        <v>41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30</v>
      </c>
      <c r="AC653" s="4">
        <v>32</v>
      </c>
      <c r="AD653" s="4">
        <v>29</v>
      </c>
      <c r="AE653" s="4">
        <v>26</v>
      </c>
      <c r="AF653" s="4">
        <v>41</v>
      </c>
      <c r="AG653" s="4">
        <v>52</v>
      </c>
      <c r="AH653" s="4">
        <v>62</v>
      </c>
      <c r="AI653" s="4">
        <v>5</v>
      </c>
      <c r="AJ653" s="4">
        <v>29</v>
      </c>
      <c r="AK653" s="4">
        <v>41</v>
      </c>
      <c r="AL653" s="4">
        <v>54</v>
      </c>
      <c r="AM653" s="4">
        <v>82</v>
      </c>
      <c r="AN653" s="4">
        <v>78</v>
      </c>
    </row>
    <row r="654" spans="1:40" ht="15" customHeight="1" x14ac:dyDescent="0.25">
      <c r="A654" s="4" t="str">
        <f>EB[[#This Row],[unit]] &amp; "#" &amp; EB[[#This Row],[indic_nrg]] &amp; "#" &amp; EB[[#This Row],[product]] &amp; "#" &amp; EB[[#This Row],[geo]]</f>
        <v>TJ#22_108909#5200#CZ</v>
      </c>
      <c r="B654" s="4" t="str">
        <f>VLOOKUP(EB[[#This Row],[product]],KS_DB[[product]:[KS]],5,FALSE)</f>
        <v>heat</v>
      </c>
      <c r="C654" s="4" t="str">
        <f>VLOOKUP(EB[[#This Row],[product]],KS_DB[[product]:[KS]],6,FALSE)</f>
        <v>heat</v>
      </c>
      <c r="D654" s="4">
        <f>VLOOKUP(EB[[#This Row],[product]],Carriers[],4,FALSE)</f>
        <v>1</v>
      </c>
      <c r="E654" s="4" t="str">
        <f>VLOOKUP(EB[[#This Row],[indic_nrg]],Indicators[],4,FALSE)</f>
        <v>7100</v>
      </c>
      <c r="F654" s="4" t="str">
        <f>IFERROR(VLOOKUP(EB[[#This Row],[Source_carrier]],KS_DB[[product]:[KS]],6,FALSE),0)</f>
        <v>other</v>
      </c>
      <c r="G654" s="4" t="s">
        <v>34</v>
      </c>
      <c r="H654" s="4" t="s">
        <v>1051</v>
      </c>
      <c r="I654" s="4" t="s">
        <v>97</v>
      </c>
      <c r="J654" s="4" t="s">
        <v>37</v>
      </c>
      <c r="K654" s="4" t="s">
        <v>1052</v>
      </c>
      <c r="L654" s="4" t="s">
        <v>39</v>
      </c>
      <c r="M654" s="4" t="s">
        <v>98</v>
      </c>
      <c r="N654" s="4" t="s">
        <v>41</v>
      </c>
      <c r="O654" s="4">
        <v>7</v>
      </c>
      <c r="P654" s="4">
        <v>7</v>
      </c>
      <c r="Q654" s="4">
        <v>11</v>
      </c>
      <c r="R654" s="4">
        <v>44</v>
      </c>
      <c r="S654" s="4">
        <v>80</v>
      </c>
      <c r="T654" s="4">
        <v>87</v>
      </c>
      <c r="U654" s="4">
        <v>92</v>
      </c>
      <c r="V654" s="4">
        <v>90</v>
      </c>
      <c r="W654" s="4">
        <v>94</v>
      </c>
      <c r="X654" s="4">
        <v>104</v>
      </c>
      <c r="Y654" s="4">
        <v>82</v>
      </c>
      <c r="Z654" s="4">
        <v>154</v>
      </c>
      <c r="AA654" s="4">
        <v>204</v>
      </c>
      <c r="AB654" s="4">
        <v>145</v>
      </c>
      <c r="AC654" s="4">
        <v>189</v>
      </c>
      <c r="AD654" s="4">
        <v>164</v>
      </c>
      <c r="AE654" s="4">
        <v>148</v>
      </c>
      <c r="AF654" s="4">
        <v>121</v>
      </c>
      <c r="AG654" s="4">
        <v>132</v>
      </c>
      <c r="AH654" s="4">
        <v>139</v>
      </c>
      <c r="AI654" s="4">
        <v>225</v>
      </c>
      <c r="AJ654" s="4">
        <v>268</v>
      </c>
      <c r="AK654" s="4">
        <v>214</v>
      </c>
      <c r="AL654" s="4">
        <v>225</v>
      </c>
      <c r="AM654" s="4">
        <v>216</v>
      </c>
      <c r="AN654" s="4">
        <v>209</v>
      </c>
    </row>
    <row r="655" spans="1:40" ht="15" customHeight="1" x14ac:dyDescent="0.25">
      <c r="A655" s="4" t="str">
        <f>EB[[#This Row],[unit]] &amp; "#" &amp; EB[[#This Row],[indic_nrg]] &amp; "#" &amp; EB[[#This Row],[product]] &amp; "#" &amp; EB[[#This Row],[geo]]</f>
        <v>TJ#22_108911#6000#CZ</v>
      </c>
      <c r="B655" s="4" t="str">
        <f>VLOOKUP(EB[[#This Row],[product]],KS_DB[[product]:[KS]],5,FALSE)</f>
        <v>electricity</v>
      </c>
      <c r="C655" s="4" t="str">
        <f>VLOOKUP(EB[[#This Row],[product]],KS_DB[[product]:[KS]],6,FALSE)</f>
        <v>electricity</v>
      </c>
      <c r="D655" s="4">
        <f>VLOOKUP(EB[[#This Row],[product]],Carriers[],4,FALSE)</f>
        <v>1</v>
      </c>
      <c r="E655" s="4" t="str">
        <f>VLOOKUP(EB[[#This Row],[indic_nrg]],Indicators[],4,FALSE)</f>
        <v>55431</v>
      </c>
      <c r="F655" s="4" t="str">
        <f>IFERROR(VLOOKUP(EB[[#This Row],[Source_carrier]],KS_DB[[product]:[KS]],6,FALSE),0)</f>
        <v>biomass</v>
      </c>
      <c r="G655" s="4" t="s">
        <v>34</v>
      </c>
      <c r="H655" s="4" t="s">
        <v>521</v>
      </c>
      <c r="I655" s="4" t="s">
        <v>127</v>
      </c>
      <c r="J655" s="4" t="s">
        <v>37</v>
      </c>
      <c r="K655" s="4" t="s">
        <v>522</v>
      </c>
      <c r="L655" s="4" t="s">
        <v>39</v>
      </c>
      <c r="M655" s="4" t="s">
        <v>128</v>
      </c>
      <c r="N655" s="4" t="s">
        <v>41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</row>
    <row r="656" spans="1:40" ht="15" customHeight="1" x14ac:dyDescent="0.25">
      <c r="A656" s="4" t="str">
        <f>EB[[#This Row],[unit]] &amp; "#" &amp; EB[[#This Row],[indic_nrg]] &amp; "#" &amp; EB[[#This Row],[product]] &amp; "#" &amp; EB[[#This Row],[geo]]</f>
        <v>TJ#22_108912#6000#CZ</v>
      </c>
      <c r="B656" s="4" t="str">
        <f>VLOOKUP(EB[[#This Row],[product]],KS_DB[[product]:[KS]],5,FALSE)</f>
        <v>electricity</v>
      </c>
      <c r="C656" s="4" t="str">
        <f>VLOOKUP(EB[[#This Row],[product]],KS_DB[[product]:[KS]],6,FALSE)</f>
        <v>electricity</v>
      </c>
      <c r="D656" s="4">
        <f>VLOOKUP(EB[[#This Row],[product]],Carriers[],4,FALSE)</f>
        <v>1</v>
      </c>
      <c r="E656" s="4" t="str">
        <f>VLOOKUP(EB[[#This Row],[indic_nrg]],Indicators[],4,FALSE)</f>
        <v>55431</v>
      </c>
      <c r="F656" s="4" t="str">
        <f>IFERROR(VLOOKUP(EB[[#This Row],[Source_carrier]],KS_DB[[product]:[KS]],6,FALSE),0)</f>
        <v>biomass</v>
      </c>
      <c r="G656" s="4" t="s">
        <v>34</v>
      </c>
      <c r="H656" s="4" t="s">
        <v>523</v>
      </c>
      <c r="I656" s="4" t="s">
        <v>127</v>
      </c>
      <c r="J656" s="4" t="s">
        <v>37</v>
      </c>
      <c r="K656" s="4" t="s">
        <v>524</v>
      </c>
      <c r="L656" s="4" t="s">
        <v>39</v>
      </c>
      <c r="M656" s="4" t="s">
        <v>128</v>
      </c>
      <c r="N656" s="4" t="s">
        <v>41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25</v>
      </c>
      <c r="Z656" s="4">
        <v>29</v>
      </c>
      <c r="AA656" s="4">
        <v>32</v>
      </c>
      <c r="AB656" s="4">
        <v>32</v>
      </c>
      <c r="AC656" s="4">
        <v>32</v>
      </c>
      <c r="AD656" s="4">
        <v>36</v>
      </c>
      <c r="AE656" s="4">
        <v>40</v>
      </c>
      <c r="AF656" s="4">
        <v>40</v>
      </c>
      <c r="AG656" s="4">
        <v>40</v>
      </c>
      <c r="AH656" s="4">
        <v>40</v>
      </c>
      <c r="AI656" s="4">
        <v>43</v>
      </c>
      <c r="AJ656" s="4">
        <v>50</v>
      </c>
      <c r="AK656" s="4">
        <v>50</v>
      </c>
      <c r="AL656" s="4">
        <v>47</v>
      </c>
      <c r="AM656" s="4">
        <v>54</v>
      </c>
      <c r="AN656" s="4">
        <v>54</v>
      </c>
    </row>
    <row r="657" spans="1:40" ht="15" customHeight="1" x14ac:dyDescent="0.25">
      <c r="A657" s="4" t="str">
        <f>EB[[#This Row],[unit]] &amp; "#" &amp; EB[[#This Row],[indic_nrg]] &amp; "#" &amp; EB[[#This Row],[product]] &amp; "#" &amp; EB[[#This Row],[geo]]</f>
        <v>TJ#22_108913#6000#CZ</v>
      </c>
      <c r="B657" s="4" t="str">
        <f>VLOOKUP(EB[[#This Row],[product]],KS_DB[[product]:[KS]],5,FALSE)</f>
        <v>electricity</v>
      </c>
      <c r="C657" s="4" t="str">
        <f>VLOOKUP(EB[[#This Row],[product]],KS_DB[[product]:[KS]],6,FALSE)</f>
        <v>electricity</v>
      </c>
      <c r="D657" s="4">
        <f>VLOOKUP(EB[[#This Row],[product]],Carriers[],4,FALSE)</f>
        <v>1</v>
      </c>
      <c r="E657" s="4" t="str">
        <f>VLOOKUP(EB[[#This Row],[indic_nrg]],Indicators[],4,FALSE)</f>
        <v>55431</v>
      </c>
      <c r="F657" s="4" t="str">
        <f>IFERROR(VLOOKUP(EB[[#This Row],[Source_carrier]],KS_DB[[product]:[KS]],6,FALSE),0)</f>
        <v>biomass</v>
      </c>
      <c r="G657" s="4" t="s">
        <v>34</v>
      </c>
      <c r="H657" s="4" t="s">
        <v>525</v>
      </c>
      <c r="I657" s="4" t="s">
        <v>127</v>
      </c>
      <c r="J657" s="4" t="s">
        <v>37</v>
      </c>
      <c r="K657" s="4" t="s">
        <v>526</v>
      </c>
      <c r="L657" s="4" t="s">
        <v>39</v>
      </c>
      <c r="M657" s="4" t="s">
        <v>128</v>
      </c>
      <c r="N657" s="4" t="s">
        <v>41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</row>
    <row r="658" spans="1:40" ht="15" customHeight="1" x14ac:dyDescent="0.25">
      <c r="A658" s="4" t="str">
        <f>EB[[#This Row],[unit]] &amp; "#" &amp; EB[[#This Row],[indic_nrg]] &amp; "#" &amp; EB[[#This Row],[product]] &amp; "#" &amp; EB[[#This Row],[geo]]</f>
        <v>TJ#22_108914#6000#CZ</v>
      </c>
      <c r="B658" s="4" t="str">
        <f>VLOOKUP(EB[[#This Row],[product]],KS_DB[[product]:[KS]],5,FALSE)</f>
        <v>electricity</v>
      </c>
      <c r="C658" s="4" t="str">
        <f>VLOOKUP(EB[[#This Row],[product]],KS_DB[[product]:[KS]],6,FALSE)</f>
        <v>electricity</v>
      </c>
      <c r="D658" s="4">
        <f>VLOOKUP(EB[[#This Row],[product]],Carriers[],4,FALSE)</f>
        <v>1</v>
      </c>
      <c r="E658" s="4" t="str">
        <f>VLOOKUP(EB[[#This Row],[indic_nrg]],Indicators[],4,FALSE)</f>
        <v>55431</v>
      </c>
      <c r="F658" s="4" t="str">
        <f>IFERROR(VLOOKUP(EB[[#This Row],[Source_carrier]],KS_DB[[product]:[KS]],6,FALSE),0)</f>
        <v>biomass</v>
      </c>
      <c r="G658" s="4" t="s">
        <v>34</v>
      </c>
      <c r="H658" s="4" t="s">
        <v>527</v>
      </c>
      <c r="I658" s="4" t="s">
        <v>127</v>
      </c>
      <c r="J658" s="4" t="s">
        <v>37</v>
      </c>
      <c r="K658" s="4" t="s">
        <v>528</v>
      </c>
      <c r="L658" s="4" t="s">
        <v>39</v>
      </c>
      <c r="M658" s="4" t="s">
        <v>128</v>
      </c>
      <c r="N658" s="4" t="s">
        <v>41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4</v>
      </c>
      <c r="Y658" s="4">
        <v>4</v>
      </c>
      <c r="Z658" s="4">
        <v>4</v>
      </c>
      <c r="AA658" s="4">
        <v>4</v>
      </c>
      <c r="AB658" s="4">
        <v>4</v>
      </c>
      <c r="AC658" s="4">
        <v>4</v>
      </c>
      <c r="AD658" s="4">
        <v>4</v>
      </c>
      <c r="AE658" s="4">
        <v>4</v>
      </c>
      <c r="AF658" s="4">
        <v>0</v>
      </c>
      <c r="AG658" s="4">
        <v>0</v>
      </c>
      <c r="AH658" s="4">
        <v>0</v>
      </c>
      <c r="AI658" s="4">
        <v>83</v>
      </c>
      <c r="AJ658" s="4">
        <v>274</v>
      </c>
      <c r="AK658" s="4">
        <v>259</v>
      </c>
      <c r="AL658" s="4">
        <v>256</v>
      </c>
      <c r="AM658" s="4">
        <v>263</v>
      </c>
      <c r="AN658" s="4">
        <v>259</v>
      </c>
    </row>
    <row r="659" spans="1:40" ht="15" customHeight="1" x14ac:dyDescent="0.25">
      <c r="A659" s="4" t="str">
        <f>EB[[#This Row],[unit]] &amp; "#" &amp; EB[[#This Row],[indic_nrg]] &amp; "#" &amp; EB[[#This Row],[product]] &amp; "#" &amp; EB[[#This Row],[geo]]</f>
        <v>TJ#22_108916#5200#CZ</v>
      </c>
      <c r="B659" s="4" t="str">
        <f>VLOOKUP(EB[[#This Row],[product]],KS_DB[[product]:[KS]],5,FALSE)</f>
        <v>heat</v>
      </c>
      <c r="C659" s="4" t="str">
        <f>VLOOKUP(EB[[#This Row],[product]],KS_DB[[product]:[KS]],6,FALSE)</f>
        <v>heat</v>
      </c>
      <c r="D659" s="4">
        <f>VLOOKUP(EB[[#This Row],[product]],Carriers[],4,FALSE)</f>
        <v>1</v>
      </c>
      <c r="E659" s="4" t="str">
        <f>VLOOKUP(EB[[#This Row],[indic_nrg]],Indicators[],4,FALSE)</f>
        <v>55431</v>
      </c>
      <c r="F659" s="4" t="str">
        <f>IFERROR(VLOOKUP(EB[[#This Row],[Source_carrier]],KS_DB[[product]:[KS]],6,FALSE),0)</f>
        <v>biomass</v>
      </c>
      <c r="G659" s="4" t="s">
        <v>34</v>
      </c>
      <c r="H659" s="4" t="s">
        <v>1053</v>
      </c>
      <c r="I659" s="4" t="s">
        <v>97</v>
      </c>
      <c r="J659" s="4" t="s">
        <v>37</v>
      </c>
      <c r="K659" s="4" t="s">
        <v>1054</v>
      </c>
      <c r="L659" s="4" t="s">
        <v>39</v>
      </c>
      <c r="M659" s="4" t="s">
        <v>98</v>
      </c>
      <c r="N659" s="4" t="s">
        <v>41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328</v>
      </c>
      <c r="Z659" s="4">
        <v>361</v>
      </c>
      <c r="AA659" s="4">
        <v>384</v>
      </c>
      <c r="AB659" s="4">
        <v>378</v>
      </c>
      <c r="AC659" s="4">
        <v>401</v>
      </c>
      <c r="AD659" s="4">
        <v>422</v>
      </c>
      <c r="AE659" s="4">
        <v>445</v>
      </c>
      <c r="AF659" s="4">
        <v>480</v>
      </c>
      <c r="AG659" s="4">
        <v>468</v>
      </c>
      <c r="AH659" s="4">
        <v>453</v>
      </c>
      <c r="AI659" s="4">
        <v>461</v>
      </c>
      <c r="AJ659" s="4">
        <v>443</v>
      </c>
      <c r="AK659" s="4">
        <v>451</v>
      </c>
      <c r="AL659" s="4">
        <v>438</v>
      </c>
      <c r="AM659" s="4">
        <v>469</v>
      </c>
      <c r="AN659" s="4">
        <v>477</v>
      </c>
    </row>
    <row r="660" spans="1:40" ht="15" customHeight="1" x14ac:dyDescent="0.25">
      <c r="A660" s="4" t="str">
        <f>EB[[#This Row],[unit]] &amp; "#" &amp; EB[[#This Row],[indic_nrg]] &amp; "#" &amp; EB[[#This Row],[product]] &amp; "#" &amp; EB[[#This Row],[geo]]</f>
        <v>TJ#22_108917#5200#CZ</v>
      </c>
      <c r="B660" s="4" t="str">
        <f>VLOOKUP(EB[[#This Row],[product]],KS_DB[[product]:[KS]],5,FALSE)</f>
        <v>heat</v>
      </c>
      <c r="C660" s="4" t="str">
        <f>VLOOKUP(EB[[#This Row],[product]],KS_DB[[product]:[KS]],6,FALSE)</f>
        <v>heat</v>
      </c>
      <c r="D660" s="4">
        <f>VLOOKUP(EB[[#This Row],[product]],Carriers[],4,FALSE)</f>
        <v>1</v>
      </c>
      <c r="E660" s="4" t="str">
        <f>VLOOKUP(EB[[#This Row],[indic_nrg]],Indicators[],4,FALSE)</f>
        <v>55431</v>
      </c>
      <c r="F660" s="4" t="str">
        <f>IFERROR(VLOOKUP(EB[[#This Row],[Source_carrier]],KS_DB[[product]:[KS]],6,FALSE),0)</f>
        <v>biomass</v>
      </c>
      <c r="G660" s="4" t="s">
        <v>34</v>
      </c>
      <c r="H660" s="4" t="s">
        <v>1055</v>
      </c>
      <c r="I660" s="4" t="s">
        <v>97</v>
      </c>
      <c r="J660" s="4" t="s">
        <v>37</v>
      </c>
      <c r="K660" s="4" t="s">
        <v>1056</v>
      </c>
      <c r="L660" s="4" t="s">
        <v>39</v>
      </c>
      <c r="M660" s="4" t="s">
        <v>98</v>
      </c>
      <c r="N660" s="4" t="s">
        <v>41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</row>
    <row r="661" spans="1:40" ht="15" customHeight="1" x14ac:dyDescent="0.25">
      <c r="A661" s="4" t="str">
        <f>EB[[#This Row],[unit]] &amp; "#" &amp; EB[[#This Row],[indic_nrg]] &amp; "#" &amp; EB[[#This Row],[product]] &amp; "#" &amp; EB[[#This Row],[geo]]</f>
        <v>TJ#22_108918#5200#CZ</v>
      </c>
      <c r="B661" s="4" t="str">
        <f>VLOOKUP(EB[[#This Row],[product]],KS_DB[[product]:[KS]],5,FALSE)</f>
        <v>heat</v>
      </c>
      <c r="C661" s="4" t="str">
        <f>VLOOKUP(EB[[#This Row],[product]],KS_DB[[product]:[KS]],6,FALSE)</f>
        <v>heat</v>
      </c>
      <c r="D661" s="4">
        <f>VLOOKUP(EB[[#This Row],[product]],Carriers[],4,FALSE)</f>
        <v>1</v>
      </c>
      <c r="E661" s="4" t="str">
        <f>VLOOKUP(EB[[#This Row],[indic_nrg]],Indicators[],4,FALSE)</f>
        <v>55431</v>
      </c>
      <c r="F661" s="4" t="str">
        <f>IFERROR(VLOOKUP(EB[[#This Row],[Source_carrier]],KS_DB[[product]:[KS]],6,FALSE),0)</f>
        <v>biomass</v>
      </c>
      <c r="G661" s="4" t="s">
        <v>34</v>
      </c>
      <c r="H661" s="4" t="s">
        <v>1057</v>
      </c>
      <c r="I661" s="4" t="s">
        <v>97</v>
      </c>
      <c r="J661" s="4" t="s">
        <v>37</v>
      </c>
      <c r="K661" s="4" t="s">
        <v>1058</v>
      </c>
      <c r="L661" s="4" t="s">
        <v>39</v>
      </c>
      <c r="M661" s="4" t="s">
        <v>98</v>
      </c>
      <c r="N661" s="4" t="s">
        <v>41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402</v>
      </c>
      <c r="X661" s="4">
        <v>422</v>
      </c>
      <c r="Y661" s="4">
        <v>425</v>
      </c>
      <c r="Z661" s="4">
        <v>382</v>
      </c>
      <c r="AA661" s="4">
        <v>445</v>
      </c>
      <c r="AB661" s="4">
        <v>422</v>
      </c>
      <c r="AC661" s="4">
        <v>391</v>
      </c>
      <c r="AD661" s="4">
        <v>344</v>
      </c>
      <c r="AE661" s="4">
        <v>333</v>
      </c>
      <c r="AF661" s="4">
        <v>336</v>
      </c>
      <c r="AG661" s="4">
        <v>295</v>
      </c>
      <c r="AH661" s="4">
        <v>232</v>
      </c>
      <c r="AI661" s="4">
        <v>597</v>
      </c>
      <c r="AJ661" s="4">
        <v>971</v>
      </c>
      <c r="AK661" s="4">
        <v>1053</v>
      </c>
      <c r="AL661" s="4">
        <v>1049</v>
      </c>
      <c r="AM661" s="4">
        <v>1101</v>
      </c>
      <c r="AN661" s="4">
        <v>1085</v>
      </c>
    </row>
    <row r="662" spans="1:40" ht="15" customHeight="1" x14ac:dyDescent="0.25">
      <c r="A662" s="4" t="str">
        <f>EB[[#This Row],[unit]] &amp; "#" &amp; EB[[#This Row],[indic_nrg]] &amp; "#" &amp; EB[[#This Row],[product]] &amp; "#" &amp; EB[[#This Row],[geo]]</f>
        <v>TJ#22_108919#5200#CZ</v>
      </c>
      <c r="B662" s="4" t="str">
        <f>VLOOKUP(EB[[#This Row],[product]],KS_DB[[product]:[KS]],5,FALSE)</f>
        <v>heat</v>
      </c>
      <c r="C662" s="4" t="str">
        <f>VLOOKUP(EB[[#This Row],[product]],KS_DB[[product]:[KS]],6,FALSE)</f>
        <v>heat</v>
      </c>
      <c r="D662" s="4">
        <f>VLOOKUP(EB[[#This Row],[product]],Carriers[],4,FALSE)</f>
        <v>1</v>
      </c>
      <c r="E662" s="4" t="str">
        <f>VLOOKUP(EB[[#This Row],[indic_nrg]],Indicators[],4,FALSE)</f>
        <v>55431</v>
      </c>
      <c r="F662" s="4" t="str">
        <f>IFERROR(VLOOKUP(EB[[#This Row],[Source_carrier]],KS_DB[[product]:[KS]],6,FALSE),0)</f>
        <v>biomass</v>
      </c>
      <c r="G662" s="4" t="s">
        <v>34</v>
      </c>
      <c r="H662" s="4" t="s">
        <v>1059</v>
      </c>
      <c r="I662" s="4" t="s">
        <v>97</v>
      </c>
      <c r="J662" s="4" t="s">
        <v>37</v>
      </c>
      <c r="K662" s="4" t="s">
        <v>1060</v>
      </c>
      <c r="L662" s="4" t="s">
        <v>39</v>
      </c>
      <c r="M662" s="4" t="s">
        <v>98</v>
      </c>
      <c r="N662" s="4" t="s">
        <v>41</v>
      </c>
      <c r="O662" s="4">
        <v>175</v>
      </c>
      <c r="P662" s="4">
        <v>175</v>
      </c>
      <c r="Q662" s="4">
        <v>267</v>
      </c>
      <c r="R662" s="4">
        <v>377</v>
      </c>
      <c r="S662" s="4">
        <v>543</v>
      </c>
      <c r="T662" s="4">
        <v>557</v>
      </c>
      <c r="U662" s="4">
        <v>614</v>
      </c>
      <c r="V662" s="4">
        <v>569</v>
      </c>
      <c r="W662" s="4">
        <v>527</v>
      </c>
      <c r="X662" s="4">
        <v>827</v>
      </c>
      <c r="Y662" s="4">
        <v>732</v>
      </c>
      <c r="Z662" s="4">
        <v>660</v>
      </c>
      <c r="AA662" s="4">
        <v>710</v>
      </c>
      <c r="AB662" s="4">
        <v>730</v>
      </c>
      <c r="AC662" s="4">
        <v>726</v>
      </c>
      <c r="AD662" s="4">
        <v>713</v>
      </c>
      <c r="AE662" s="4">
        <v>746</v>
      </c>
      <c r="AF662" s="4">
        <v>739</v>
      </c>
      <c r="AG662" s="4">
        <v>742</v>
      </c>
      <c r="AH662" s="4">
        <v>718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</row>
    <row r="663" spans="1:40" ht="15" customHeight="1" x14ac:dyDescent="0.25">
      <c r="A663" s="4" t="str">
        <f>EB[[#This Row],[unit]] &amp; "#" &amp; EB[[#This Row],[indic_nrg]] &amp; "#" &amp; EB[[#This Row],[product]] &amp; "#" &amp; EB[[#This Row],[geo]]</f>
        <v>TJ#22_108921#6000#CZ</v>
      </c>
      <c r="B663" s="4" t="str">
        <f>VLOOKUP(EB[[#This Row],[product]],KS_DB[[product]:[KS]],5,FALSE)</f>
        <v>electricity</v>
      </c>
      <c r="C663" s="4" t="str">
        <f>VLOOKUP(EB[[#This Row],[product]],KS_DB[[product]:[KS]],6,FALSE)</f>
        <v>electricity</v>
      </c>
      <c r="D663" s="4">
        <f>VLOOKUP(EB[[#This Row],[product]],Carriers[],4,FALSE)</f>
        <v>1</v>
      </c>
      <c r="E663" s="4" t="str">
        <f>VLOOKUP(EB[[#This Row],[indic_nrg]],Indicators[],4,FALSE)</f>
        <v>55432</v>
      </c>
      <c r="F663" s="4" t="str">
        <f>IFERROR(VLOOKUP(EB[[#This Row],[Source_carrier]],KS_DB[[product]:[KS]],6,FALSE),0)</f>
        <v>biomass</v>
      </c>
      <c r="G663" s="4" t="s">
        <v>34</v>
      </c>
      <c r="H663" s="4" t="s">
        <v>529</v>
      </c>
      <c r="I663" s="4" t="s">
        <v>127</v>
      </c>
      <c r="J663" s="4" t="s">
        <v>37</v>
      </c>
      <c r="K663" s="4" t="s">
        <v>530</v>
      </c>
      <c r="L663" s="4" t="s">
        <v>39</v>
      </c>
      <c r="M663" s="4" t="s">
        <v>128</v>
      </c>
      <c r="N663" s="4" t="s">
        <v>41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</row>
    <row r="664" spans="1:40" ht="15" customHeight="1" x14ac:dyDescent="0.25">
      <c r="A664" s="4" t="str">
        <f>EB[[#This Row],[unit]] &amp; "#" &amp; EB[[#This Row],[indic_nrg]] &amp; "#" &amp; EB[[#This Row],[product]] &amp; "#" &amp; EB[[#This Row],[geo]]</f>
        <v>TJ#22_108922#6000#CZ</v>
      </c>
      <c r="B664" s="4" t="str">
        <f>VLOOKUP(EB[[#This Row],[product]],KS_DB[[product]:[KS]],5,FALSE)</f>
        <v>electricity</v>
      </c>
      <c r="C664" s="4" t="str">
        <f>VLOOKUP(EB[[#This Row],[product]],KS_DB[[product]:[KS]],6,FALSE)</f>
        <v>electricity</v>
      </c>
      <c r="D664" s="4">
        <f>VLOOKUP(EB[[#This Row],[product]],Carriers[],4,FALSE)</f>
        <v>1</v>
      </c>
      <c r="E664" s="4" t="str">
        <f>VLOOKUP(EB[[#This Row],[indic_nrg]],Indicators[],4,FALSE)</f>
        <v>55432</v>
      </c>
      <c r="F664" s="4" t="str">
        <f>IFERROR(VLOOKUP(EB[[#This Row],[Source_carrier]],KS_DB[[product]:[KS]],6,FALSE),0)</f>
        <v>biomass</v>
      </c>
      <c r="G664" s="4" t="s">
        <v>34</v>
      </c>
      <c r="H664" s="4" t="s">
        <v>531</v>
      </c>
      <c r="I664" s="4" t="s">
        <v>127</v>
      </c>
      <c r="J664" s="4" t="s">
        <v>37</v>
      </c>
      <c r="K664" s="4" t="s">
        <v>532</v>
      </c>
      <c r="L664" s="4" t="s">
        <v>39</v>
      </c>
      <c r="M664" s="4" t="s">
        <v>128</v>
      </c>
      <c r="N664" s="4" t="s">
        <v>41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18</v>
      </c>
      <c r="Z664" s="4">
        <v>18</v>
      </c>
      <c r="AA664" s="4">
        <v>22</v>
      </c>
      <c r="AB664" s="4">
        <v>22</v>
      </c>
      <c r="AC664" s="4">
        <v>22</v>
      </c>
      <c r="AD664" s="4">
        <v>22</v>
      </c>
      <c r="AE664" s="4">
        <v>25</v>
      </c>
      <c r="AF664" s="4">
        <v>29</v>
      </c>
      <c r="AG664" s="4">
        <v>29</v>
      </c>
      <c r="AH664" s="4">
        <v>25</v>
      </c>
      <c r="AI664" s="4">
        <v>29</v>
      </c>
      <c r="AJ664" s="4">
        <v>32</v>
      </c>
      <c r="AK664" s="4">
        <v>36</v>
      </c>
      <c r="AL664" s="4">
        <v>29</v>
      </c>
      <c r="AM664" s="4">
        <v>36</v>
      </c>
      <c r="AN664" s="4">
        <v>36</v>
      </c>
    </row>
    <row r="665" spans="1:40" ht="15" customHeight="1" x14ac:dyDescent="0.25">
      <c r="A665" s="4" t="str">
        <f>EB[[#This Row],[unit]] &amp; "#" &amp; EB[[#This Row],[indic_nrg]] &amp; "#" &amp; EB[[#This Row],[product]] &amp; "#" &amp; EB[[#This Row],[geo]]</f>
        <v>TJ#22_108923#6000#CZ</v>
      </c>
      <c r="B665" s="4" t="str">
        <f>VLOOKUP(EB[[#This Row],[product]],KS_DB[[product]:[KS]],5,FALSE)</f>
        <v>electricity</v>
      </c>
      <c r="C665" s="4" t="str">
        <f>VLOOKUP(EB[[#This Row],[product]],KS_DB[[product]:[KS]],6,FALSE)</f>
        <v>electricity</v>
      </c>
      <c r="D665" s="4">
        <f>VLOOKUP(EB[[#This Row],[product]],Carriers[],4,FALSE)</f>
        <v>1</v>
      </c>
      <c r="E665" s="4" t="str">
        <f>VLOOKUP(EB[[#This Row],[indic_nrg]],Indicators[],4,FALSE)</f>
        <v>55432</v>
      </c>
      <c r="F665" s="4" t="str">
        <f>IFERROR(VLOOKUP(EB[[#This Row],[Source_carrier]],KS_DB[[product]:[KS]],6,FALSE),0)</f>
        <v>biomass</v>
      </c>
      <c r="G665" s="4" t="s">
        <v>34</v>
      </c>
      <c r="H665" s="4" t="s">
        <v>533</v>
      </c>
      <c r="I665" s="4" t="s">
        <v>127</v>
      </c>
      <c r="J665" s="4" t="s">
        <v>37</v>
      </c>
      <c r="K665" s="4" t="s">
        <v>534</v>
      </c>
      <c r="L665" s="4" t="s">
        <v>39</v>
      </c>
      <c r="M665" s="4" t="s">
        <v>128</v>
      </c>
      <c r="N665" s="4" t="s">
        <v>41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</row>
    <row r="666" spans="1:40" ht="15" customHeight="1" x14ac:dyDescent="0.25">
      <c r="A666" s="4" t="str">
        <f>EB[[#This Row],[unit]] &amp; "#" &amp; EB[[#This Row],[indic_nrg]] &amp; "#" &amp; EB[[#This Row],[product]] &amp; "#" &amp; EB[[#This Row],[geo]]</f>
        <v>TJ#22_108924#6000#CZ</v>
      </c>
      <c r="B666" s="4" t="str">
        <f>VLOOKUP(EB[[#This Row],[product]],KS_DB[[product]:[KS]],5,FALSE)</f>
        <v>electricity</v>
      </c>
      <c r="C666" s="4" t="str">
        <f>VLOOKUP(EB[[#This Row],[product]],KS_DB[[product]:[KS]],6,FALSE)</f>
        <v>electricity</v>
      </c>
      <c r="D666" s="4">
        <f>VLOOKUP(EB[[#This Row],[product]],Carriers[],4,FALSE)</f>
        <v>1</v>
      </c>
      <c r="E666" s="4" t="str">
        <f>VLOOKUP(EB[[#This Row],[indic_nrg]],Indicators[],4,FALSE)</f>
        <v>55432</v>
      </c>
      <c r="F666" s="4" t="str">
        <f>IFERROR(VLOOKUP(EB[[#This Row],[Source_carrier]],KS_DB[[product]:[KS]],6,FALSE),0)</f>
        <v>biomass</v>
      </c>
      <c r="G666" s="4" t="s">
        <v>34</v>
      </c>
      <c r="H666" s="4" t="s">
        <v>535</v>
      </c>
      <c r="I666" s="4" t="s">
        <v>127</v>
      </c>
      <c r="J666" s="4" t="s">
        <v>37</v>
      </c>
      <c r="K666" s="4" t="s">
        <v>536</v>
      </c>
      <c r="L666" s="4" t="s">
        <v>39</v>
      </c>
      <c r="M666" s="4" t="s">
        <v>128</v>
      </c>
      <c r="N666" s="4" t="s">
        <v>41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4</v>
      </c>
      <c r="Z666" s="4">
        <v>0</v>
      </c>
      <c r="AA666" s="4">
        <v>4</v>
      </c>
      <c r="AB666" s="4">
        <v>4</v>
      </c>
      <c r="AC666" s="4">
        <v>4</v>
      </c>
      <c r="AD666" s="4">
        <v>4</v>
      </c>
      <c r="AE666" s="4">
        <v>0</v>
      </c>
      <c r="AF666" s="4">
        <v>0</v>
      </c>
      <c r="AG666" s="4">
        <v>0</v>
      </c>
      <c r="AH666" s="4">
        <v>0</v>
      </c>
      <c r="AI666" s="4">
        <v>58</v>
      </c>
      <c r="AJ666" s="4">
        <v>184</v>
      </c>
      <c r="AK666" s="4">
        <v>173</v>
      </c>
      <c r="AL666" s="4">
        <v>169</v>
      </c>
      <c r="AM666" s="4">
        <v>176</v>
      </c>
      <c r="AN666" s="4">
        <v>173</v>
      </c>
    </row>
    <row r="667" spans="1:40" ht="15" customHeight="1" x14ac:dyDescent="0.25">
      <c r="A667" s="4" t="str">
        <f>EB[[#This Row],[unit]] &amp; "#" &amp; EB[[#This Row],[indic_nrg]] &amp; "#" &amp; EB[[#This Row],[product]] &amp; "#" &amp; EB[[#This Row],[geo]]</f>
        <v>TJ#22_108926#5200#CZ</v>
      </c>
      <c r="B667" s="4" t="str">
        <f>VLOOKUP(EB[[#This Row],[product]],KS_DB[[product]:[KS]],5,FALSE)</f>
        <v>heat</v>
      </c>
      <c r="C667" s="4" t="str">
        <f>VLOOKUP(EB[[#This Row],[product]],KS_DB[[product]:[KS]],6,FALSE)</f>
        <v>heat</v>
      </c>
      <c r="D667" s="4">
        <f>VLOOKUP(EB[[#This Row],[product]],Carriers[],4,FALSE)</f>
        <v>1</v>
      </c>
      <c r="E667" s="4" t="str">
        <f>VLOOKUP(EB[[#This Row],[indic_nrg]],Indicators[],4,FALSE)</f>
        <v>55432</v>
      </c>
      <c r="F667" s="4" t="str">
        <f>IFERROR(VLOOKUP(EB[[#This Row],[Source_carrier]],KS_DB[[product]:[KS]],6,FALSE),0)</f>
        <v>biomass</v>
      </c>
      <c r="G667" s="4" t="s">
        <v>34</v>
      </c>
      <c r="H667" s="4" t="s">
        <v>1061</v>
      </c>
      <c r="I667" s="4" t="s">
        <v>97</v>
      </c>
      <c r="J667" s="4" t="s">
        <v>37</v>
      </c>
      <c r="K667" s="4" t="s">
        <v>1062</v>
      </c>
      <c r="L667" s="4" t="s">
        <v>39</v>
      </c>
      <c r="M667" s="4" t="s">
        <v>98</v>
      </c>
      <c r="N667" s="4" t="s">
        <v>41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218</v>
      </c>
      <c r="Z667" s="4">
        <v>241</v>
      </c>
      <c r="AA667" s="4">
        <v>256</v>
      </c>
      <c r="AB667" s="4">
        <v>252</v>
      </c>
      <c r="AC667" s="4">
        <v>267</v>
      </c>
      <c r="AD667" s="4">
        <v>281</v>
      </c>
      <c r="AE667" s="4">
        <v>297</v>
      </c>
      <c r="AF667" s="4">
        <v>320</v>
      </c>
      <c r="AG667" s="4">
        <v>312</v>
      </c>
      <c r="AH667" s="4">
        <v>302</v>
      </c>
      <c r="AI667" s="4">
        <v>307</v>
      </c>
      <c r="AJ667" s="4">
        <v>295</v>
      </c>
      <c r="AK667" s="4">
        <v>300</v>
      </c>
      <c r="AL667" s="4">
        <v>292</v>
      </c>
      <c r="AM667" s="4">
        <v>313</v>
      </c>
      <c r="AN667" s="4">
        <v>318</v>
      </c>
    </row>
    <row r="668" spans="1:40" ht="15" customHeight="1" x14ac:dyDescent="0.25">
      <c r="A668" s="4" t="str">
        <f>EB[[#This Row],[unit]] &amp; "#" &amp; EB[[#This Row],[indic_nrg]] &amp; "#" &amp; EB[[#This Row],[product]] &amp; "#" &amp; EB[[#This Row],[geo]]</f>
        <v>TJ#22_108927#5200#CZ</v>
      </c>
      <c r="B668" s="4" t="str">
        <f>VLOOKUP(EB[[#This Row],[product]],KS_DB[[product]:[KS]],5,FALSE)</f>
        <v>heat</v>
      </c>
      <c r="C668" s="4" t="str">
        <f>VLOOKUP(EB[[#This Row],[product]],KS_DB[[product]:[KS]],6,FALSE)</f>
        <v>heat</v>
      </c>
      <c r="D668" s="4">
        <f>VLOOKUP(EB[[#This Row],[product]],Carriers[],4,FALSE)</f>
        <v>1</v>
      </c>
      <c r="E668" s="4" t="str">
        <f>VLOOKUP(EB[[#This Row],[indic_nrg]],Indicators[],4,FALSE)</f>
        <v>55432</v>
      </c>
      <c r="F668" s="4" t="str">
        <f>IFERROR(VLOOKUP(EB[[#This Row],[Source_carrier]],KS_DB[[product]:[KS]],6,FALSE),0)</f>
        <v>biomass</v>
      </c>
      <c r="G668" s="4" t="s">
        <v>34</v>
      </c>
      <c r="H668" s="4" t="s">
        <v>1063</v>
      </c>
      <c r="I668" s="4" t="s">
        <v>97</v>
      </c>
      <c r="J668" s="4" t="s">
        <v>37</v>
      </c>
      <c r="K668" s="4" t="s">
        <v>1064</v>
      </c>
      <c r="L668" s="4" t="s">
        <v>39</v>
      </c>
      <c r="M668" s="4" t="s">
        <v>98</v>
      </c>
      <c r="N668" s="4" t="s">
        <v>41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</row>
    <row r="669" spans="1:40" ht="15" customHeight="1" x14ac:dyDescent="0.25">
      <c r="A669" s="4" t="str">
        <f>EB[[#This Row],[unit]] &amp; "#" &amp; EB[[#This Row],[indic_nrg]] &amp; "#" &amp; EB[[#This Row],[product]] &amp; "#" &amp; EB[[#This Row],[geo]]</f>
        <v>TJ#22_108928#5200#CZ</v>
      </c>
      <c r="B669" s="4" t="str">
        <f>VLOOKUP(EB[[#This Row],[product]],KS_DB[[product]:[KS]],5,FALSE)</f>
        <v>heat</v>
      </c>
      <c r="C669" s="4" t="str">
        <f>VLOOKUP(EB[[#This Row],[product]],KS_DB[[product]:[KS]],6,FALSE)</f>
        <v>heat</v>
      </c>
      <c r="D669" s="4">
        <f>VLOOKUP(EB[[#This Row],[product]],Carriers[],4,FALSE)</f>
        <v>1</v>
      </c>
      <c r="E669" s="4" t="str">
        <f>VLOOKUP(EB[[#This Row],[indic_nrg]],Indicators[],4,FALSE)</f>
        <v>55432</v>
      </c>
      <c r="F669" s="4" t="str">
        <f>IFERROR(VLOOKUP(EB[[#This Row],[Source_carrier]],KS_DB[[product]:[KS]],6,FALSE),0)</f>
        <v>biomass</v>
      </c>
      <c r="G669" s="4" t="s">
        <v>34</v>
      </c>
      <c r="H669" s="4" t="s">
        <v>1065</v>
      </c>
      <c r="I669" s="4" t="s">
        <v>97</v>
      </c>
      <c r="J669" s="4" t="s">
        <v>37</v>
      </c>
      <c r="K669" s="4" t="s">
        <v>1066</v>
      </c>
      <c r="L669" s="4" t="s">
        <v>39</v>
      </c>
      <c r="M669" s="4" t="s">
        <v>98</v>
      </c>
      <c r="N669" s="4" t="s">
        <v>41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268</v>
      </c>
      <c r="X669" s="4">
        <v>282</v>
      </c>
      <c r="Y669" s="4">
        <v>283</v>
      </c>
      <c r="Z669" s="4">
        <v>255</v>
      </c>
      <c r="AA669" s="4">
        <v>296</v>
      </c>
      <c r="AB669" s="4">
        <v>281</v>
      </c>
      <c r="AC669" s="4">
        <v>260</v>
      </c>
      <c r="AD669" s="4">
        <v>229</v>
      </c>
      <c r="AE669" s="4">
        <v>222</v>
      </c>
      <c r="AF669" s="4">
        <v>224</v>
      </c>
      <c r="AG669" s="4">
        <v>197</v>
      </c>
      <c r="AH669" s="4">
        <v>155</v>
      </c>
      <c r="AI669" s="4">
        <v>398</v>
      </c>
      <c r="AJ669" s="4">
        <v>647</v>
      </c>
      <c r="AK669" s="4">
        <v>702</v>
      </c>
      <c r="AL669" s="4">
        <v>699</v>
      </c>
      <c r="AM669" s="4">
        <v>734</v>
      </c>
      <c r="AN669" s="4">
        <v>724</v>
      </c>
    </row>
    <row r="670" spans="1:40" ht="15" customHeight="1" x14ac:dyDescent="0.25">
      <c r="A670" s="4" t="str">
        <f>EB[[#This Row],[unit]] &amp; "#" &amp; EB[[#This Row],[indic_nrg]] &amp; "#" &amp; EB[[#This Row],[product]] &amp; "#" &amp; EB[[#This Row],[geo]]</f>
        <v>TJ#22_108929#5200#CZ</v>
      </c>
      <c r="B670" s="4" t="str">
        <f>VLOOKUP(EB[[#This Row],[product]],KS_DB[[product]:[KS]],5,FALSE)</f>
        <v>heat</v>
      </c>
      <c r="C670" s="4" t="str">
        <f>VLOOKUP(EB[[#This Row],[product]],KS_DB[[product]:[KS]],6,FALSE)</f>
        <v>heat</v>
      </c>
      <c r="D670" s="4">
        <f>VLOOKUP(EB[[#This Row],[product]],Carriers[],4,FALSE)</f>
        <v>1</v>
      </c>
      <c r="E670" s="4" t="str">
        <f>VLOOKUP(EB[[#This Row],[indic_nrg]],Indicators[],4,FALSE)</f>
        <v>55432</v>
      </c>
      <c r="F670" s="4" t="str">
        <f>IFERROR(VLOOKUP(EB[[#This Row],[Source_carrier]],KS_DB[[product]:[KS]],6,FALSE),0)</f>
        <v>biomass</v>
      </c>
      <c r="G670" s="4" t="s">
        <v>34</v>
      </c>
      <c r="H670" s="4" t="s">
        <v>1067</v>
      </c>
      <c r="I670" s="4" t="s">
        <v>97</v>
      </c>
      <c r="J670" s="4" t="s">
        <v>37</v>
      </c>
      <c r="K670" s="4" t="s">
        <v>1068</v>
      </c>
      <c r="L670" s="4" t="s">
        <v>39</v>
      </c>
      <c r="M670" s="4" t="s">
        <v>98</v>
      </c>
      <c r="N670" s="4" t="s">
        <v>41</v>
      </c>
      <c r="O670" s="4">
        <v>117</v>
      </c>
      <c r="P670" s="4">
        <v>117</v>
      </c>
      <c r="Q670" s="4">
        <v>178</v>
      </c>
      <c r="R670" s="4">
        <v>251</v>
      </c>
      <c r="S670" s="4">
        <v>362</v>
      </c>
      <c r="T670" s="4">
        <v>371</v>
      </c>
      <c r="U670" s="4">
        <v>409</v>
      </c>
      <c r="V670" s="4">
        <v>379</v>
      </c>
      <c r="W670" s="4">
        <v>351</v>
      </c>
      <c r="X670" s="4">
        <v>551</v>
      </c>
      <c r="Y670" s="4">
        <v>488</v>
      </c>
      <c r="Z670" s="4">
        <v>440</v>
      </c>
      <c r="AA670" s="4">
        <v>473</v>
      </c>
      <c r="AB670" s="4">
        <v>487</v>
      </c>
      <c r="AC670" s="4">
        <v>484</v>
      </c>
      <c r="AD670" s="4">
        <v>476</v>
      </c>
      <c r="AE670" s="4">
        <v>497</v>
      </c>
      <c r="AF670" s="4">
        <v>493</v>
      </c>
      <c r="AG670" s="4">
        <v>495</v>
      </c>
      <c r="AH670" s="4">
        <v>479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</row>
    <row r="671" spans="1:40" ht="15" customHeight="1" x14ac:dyDescent="0.25">
      <c r="A671" s="4" t="str">
        <f>EB[[#This Row],[unit]] &amp; "#" &amp; EB[[#This Row],[indic_nrg]] &amp; "#" &amp; EB[[#This Row],[product]] &amp; "#" &amp; EB[[#This Row],[geo]]</f>
        <v>TJ#22_108931#6000#CZ</v>
      </c>
      <c r="B671" s="4" t="str">
        <f>VLOOKUP(EB[[#This Row],[product]],KS_DB[[product]:[KS]],5,FALSE)</f>
        <v>electricity</v>
      </c>
      <c r="C671" s="4" t="str">
        <f>VLOOKUP(EB[[#This Row],[product]],KS_DB[[product]:[KS]],6,FALSE)</f>
        <v>electricity</v>
      </c>
      <c r="D671" s="4">
        <f>VLOOKUP(EB[[#This Row],[product]],Carriers[],4,FALSE)</f>
        <v>1</v>
      </c>
      <c r="E671" s="4" t="str">
        <f>VLOOKUP(EB[[#This Row],[indic_nrg]],Indicators[],4,FALSE)</f>
        <v>5541</v>
      </c>
      <c r="F671" s="4" t="str">
        <f>IFERROR(VLOOKUP(EB[[#This Row],[Source_carrier]],KS_DB[[product]:[KS]],6,FALSE),0)</f>
        <v>biomass</v>
      </c>
      <c r="G671" s="4" t="s">
        <v>34</v>
      </c>
      <c r="H671" s="4" t="s">
        <v>537</v>
      </c>
      <c r="I671" s="4" t="s">
        <v>127</v>
      </c>
      <c r="J671" s="4" t="s">
        <v>37</v>
      </c>
      <c r="K671" s="4" t="s">
        <v>538</v>
      </c>
      <c r="L671" s="4" t="s">
        <v>39</v>
      </c>
      <c r="M671" s="4" t="s">
        <v>128</v>
      </c>
      <c r="N671" s="4" t="s">
        <v>41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97</v>
      </c>
      <c r="U671" s="4">
        <v>238</v>
      </c>
      <c r="V671" s="4">
        <v>137</v>
      </c>
      <c r="W671" s="4">
        <v>288</v>
      </c>
      <c r="X671" s="4">
        <v>288</v>
      </c>
      <c r="Y671" s="4">
        <v>270</v>
      </c>
      <c r="Z671" s="4">
        <v>266</v>
      </c>
      <c r="AA671" s="4">
        <v>263</v>
      </c>
      <c r="AB671" s="4">
        <v>47</v>
      </c>
      <c r="AC671" s="4">
        <v>817</v>
      </c>
      <c r="AD671" s="4">
        <v>742</v>
      </c>
      <c r="AE671" s="4">
        <v>1037</v>
      </c>
      <c r="AF671" s="4">
        <v>1339</v>
      </c>
      <c r="AG671" s="4">
        <v>1850</v>
      </c>
      <c r="AH671" s="4">
        <v>1879</v>
      </c>
      <c r="AI671" s="4">
        <v>2135</v>
      </c>
      <c r="AJ671" s="4">
        <v>2689</v>
      </c>
      <c r="AK671" s="4">
        <v>1681</v>
      </c>
      <c r="AL671" s="4">
        <v>22</v>
      </c>
      <c r="AM671" s="4">
        <v>83</v>
      </c>
      <c r="AN671" s="4">
        <v>14</v>
      </c>
    </row>
    <row r="672" spans="1:40" ht="15" customHeight="1" x14ac:dyDescent="0.25">
      <c r="A672" s="4" t="str">
        <f>EB[[#This Row],[unit]] &amp; "#" &amp; EB[[#This Row],[indic_nrg]] &amp; "#" &amp; EB[[#This Row],[product]] &amp; "#" &amp; EB[[#This Row],[geo]]</f>
        <v>TJ#22_108932#6000#CZ</v>
      </c>
      <c r="B672" s="4" t="str">
        <f>VLOOKUP(EB[[#This Row],[product]],KS_DB[[product]:[KS]],5,FALSE)</f>
        <v>electricity</v>
      </c>
      <c r="C672" s="4" t="str">
        <f>VLOOKUP(EB[[#This Row],[product]],KS_DB[[product]:[KS]],6,FALSE)</f>
        <v>electricity</v>
      </c>
      <c r="D672" s="4">
        <f>VLOOKUP(EB[[#This Row],[product]],Carriers[],4,FALSE)</f>
        <v>1</v>
      </c>
      <c r="E672" s="4" t="str">
        <f>VLOOKUP(EB[[#This Row],[indic_nrg]],Indicators[],4,FALSE)</f>
        <v>5541</v>
      </c>
      <c r="F672" s="4" t="str">
        <f>IFERROR(VLOOKUP(EB[[#This Row],[Source_carrier]],KS_DB[[product]:[KS]],6,FALSE),0)</f>
        <v>biomass</v>
      </c>
      <c r="G672" s="4" t="s">
        <v>34</v>
      </c>
      <c r="H672" s="4" t="s">
        <v>539</v>
      </c>
      <c r="I672" s="4" t="s">
        <v>127</v>
      </c>
      <c r="J672" s="4" t="s">
        <v>37</v>
      </c>
      <c r="K672" s="4" t="s">
        <v>540</v>
      </c>
      <c r="L672" s="4" t="s">
        <v>39</v>
      </c>
      <c r="M672" s="4" t="s">
        <v>128</v>
      </c>
      <c r="N672" s="4" t="s">
        <v>41</v>
      </c>
      <c r="O672" s="4">
        <v>0</v>
      </c>
      <c r="P672" s="4">
        <v>0</v>
      </c>
      <c r="Q672" s="4">
        <v>0</v>
      </c>
      <c r="R672" s="4">
        <v>40</v>
      </c>
      <c r="S672" s="4">
        <v>43</v>
      </c>
      <c r="T672" s="4">
        <v>58</v>
      </c>
      <c r="U672" s="4">
        <v>61</v>
      </c>
      <c r="V672" s="4">
        <v>122</v>
      </c>
      <c r="W672" s="4">
        <v>349</v>
      </c>
      <c r="X672" s="4">
        <v>835</v>
      </c>
      <c r="Y672" s="4">
        <v>223</v>
      </c>
      <c r="Z672" s="4">
        <v>238</v>
      </c>
      <c r="AA672" s="4">
        <v>216</v>
      </c>
      <c r="AB672" s="4">
        <v>821</v>
      </c>
      <c r="AC672" s="4">
        <v>713</v>
      </c>
      <c r="AD672" s="4">
        <v>50</v>
      </c>
      <c r="AE672" s="4">
        <v>47</v>
      </c>
      <c r="AF672" s="4">
        <v>108</v>
      </c>
      <c r="AG672" s="4">
        <v>241</v>
      </c>
      <c r="AH672" s="4">
        <v>1022</v>
      </c>
      <c r="AI672" s="4">
        <v>1073</v>
      </c>
      <c r="AJ672" s="4">
        <v>1030</v>
      </c>
      <c r="AK672" s="4">
        <v>2441</v>
      </c>
      <c r="AL672" s="4">
        <v>3294</v>
      </c>
      <c r="AM672" s="4">
        <v>3582</v>
      </c>
      <c r="AN672" s="4">
        <v>4201</v>
      </c>
    </row>
    <row r="673" spans="1:40" ht="15" customHeight="1" x14ac:dyDescent="0.25">
      <c r="A673" s="4" t="str">
        <f>EB[[#This Row],[unit]] &amp; "#" &amp; EB[[#This Row],[indic_nrg]] &amp; "#" &amp; EB[[#This Row],[product]] &amp; "#" &amp; EB[[#This Row],[geo]]</f>
        <v>TJ#22_108933#6000#CZ</v>
      </c>
      <c r="B673" s="4" t="str">
        <f>VLOOKUP(EB[[#This Row],[product]],KS_DB[[product]:[KS]],5,FALSE)</f>
        <v>electricity</v>
      </c>
      <c r="C673" s="4" t="str">
        <f>VLOOKUP(EB[[#This Row],[product]],KS_DB[[product]:[KS]],6,FALSE)</f>
        <v>electricity</v>
      </c>
      <c r="D673" s="4">
        <f>VLOOKUP(EB[[#This Row],[product]],Carriers[],4,FALSE)</f>
        <v>1</v>
      </c>
      <c r="E673" s="4" t="str">
        <f>VLOOKUP(EB[[#This Row],[indic_nrg]],Indicators[],4,FALSE)</f>
        <v>5541</v>
      </c>
      <c r="F673" s="4" t="str">
        <f>IFERROR(VLOOKUP(EB[[#This Row],[Source_carrier]],KS_DB[[product]:[KS]],6,FALSE),0)</f>
        <v>biomass</v>
      </c>
      <c r="G673" s="4" t="s">
        <v>34</v>
      </c>
      <c r="H673" s="4" t="s">
        <v>541</v>
      </c>
      <c r="I673" s="4" t="s">
        <v>127</v>
      </c>
      <c r="J673" s="4" t="s">
        <v>37</v>
      </c>
      <c r="K673" s="4" t="s">
        <v>542</v>
      </c>
      <c r="L673" s="4" t="s">
        <v>39</v>
      </c>
      <c r="M673" s="4" t="s">
        <v>128</v>
      </c>
      <c r="N673" s="4" t="s">
        <v>41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4</v>
      </c>
      <c r="X673" s="4">
        <v>162</v>
      </c>
      <c r="Y673" s="4">
        <v>216</v>
      </c>
      <c r="Z673" s="4">
        <v>241</v>
      </c>
      <c r="AA673" s="4">
        <v>234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4</v>
      </c>
      <c r="AJ673" s="4">
        <v>36</v>
      </c>
      <c r="AK673" s="4">
        <v>4</v>
      </c>
      <c r="AL673" s="4">
        <v>32</v>
      </c>
      <c r="AM673" s="4">
        <v>112</v>
      </c>
      <c r="AN673" s="4">
        <v>162</v>
      </c>
    </row>
    <row r="674" spans="1:40" ht="15" customHeight="1" x14ac:dyDescent="0.25">
      <c r="A674" s="4" t="str">
        <f>EB[[#This Row],[unit]] &amp; "#" &amp; EB[[#This Row],[indic_nrg]] &amp; "#" &amp; EB[[#This Row],[product]] &amp; "#" &amp; EB[[#This Row],[geo]]</f>
        <v>TJ#22_108934#6000#CZ</v>
      </c>
      <c r="B674" s="4" t="str">
        <f>VLOOKUP(EB[[#This Row],[product]],KS_DB[[product]:[KS]],5,FALSE)</f>
        <v>electricity</v>
      </c>
      <c r="C674" s="4" t="str">
        <f>VLOOKUP(EB[[#This Row],[product]],KS_DB[[product]:[KS]],6,FALSE)</f>
        <v>electricity</v>
      </c>
      <c r="D674" s="4">
        <f>VLOOKUP(EB[[#This Row],[product]],Carriers[],4,FALSE)</f>
        <v>1</v>
      </c>
      <c r="E674" s="4" t="str">
        <f>VLOOKUP(EB[[#This Row],[indic_nrg]],Indicators[],4,FALSE)</f>
        <v>5541</v>
      </c>
      <c r="F674" s="4" t="str">
        <f>IFERROR(VLOOKUP(EB[[#This Row],[Source_carrier]],KS_DB[[product]:[KS]],6,FALSE),0)</f>
        <v>biomass</v>
      </c>
      <c r="G674" s="4" t="s">
        <v>34</v>
      </c>
      <c r="H674" s="4" t="s">
        <v>543</v>
      </c>
      <c r="I674" s="4" t="s">
        <v>127</v>
      </c>
      <c r="J674" s="4" t="s">
        <v>37</v>
      </c>
      <c r="K674" s="4" t="s">
        <v>544</v>
      </c>
      <c r="L674" s="4" t="s">
        <v>39</v>
      </c>
      <c r="M674" s="4" t="s">
        <v>128</v>
      </c>
      <c r="N674" s="4" t="s">
        <v>41</v>
      </c>
      <c r="O674" s="4">
        <v>0</v>
      </c>
      <c r="P674" s="4">
        <v>0</v>
      </c>
      <c r="Q674" s="4">
        <v>0</v>
      </c>
      <c r="R674" s="4">
        <v>119</v>
      </c>
      <c r="S674" s="4">
        <v>612</v>
      </c>
      <c r="T674" s="4">
        <v>932</v>
      </c>
      <c r="U674" s="4">
        <v>616</v>
      </c>
      <c r="V674" s="4">
        <v>979</v>
      </c>
      <c r="W674" s="4">
        <v>900</v>
      </c>
      <c r="X674" s="4">
        <v>616</v>
      </c>
      <c r="Y674" s="4">
        <v>666</v>
      </c>
      <c r="Z674" s="4">
        <v>626</v>
      </c>
      <c r="AA674" s="4">
        <v>608</v>
      </c>
      <c r="AB674" s="4">
        <v>475</v>
      </c>
      <c r="AC674" s="4">
        <v>500</v>
      </c>
      <c r="AD674" s="4">
        <v>1224</v>
      </c>
      <c r="AE674" s="4">
        <v>1548</v>
      </c>
      <c r="AF674" s="4">
        <v>2038</v>
      </c>
      <c r="AG674" s="4">
        <v>2124</v>
      </c>
      <c r="AH674" s="4">
        <v>2124</v>
      </c>
      <c r="AI674" s="4">
        <v>2160</v>
      </c>
      <c r="AJ674" s="4">
        <v>2315</v>
      </c>
      <c r="AK674" s="4">
        <v>2416</v>
      </c>
      <c r="AL674" s="4">
        <v>2711</v>
      </c>
      <c r="AM674" s="4">
        <v>3395</v>
      </c>
      <c r="AN674" s="4">
        <v>3154</v>
      </c>
    </row>
    <row r="675" spans="1:40" ht="15" customHeight="1" x14ac:dyDescent="0.25">
      <c r="A675" s="4" t="str">
        <f>EB[[#This Row],[unit]] &amp; "#" &amp; EB[[#This Row],[indic_nrg]] &amp; "#" &amp; EB[[#This Row],[product]] &amp; "#" &amp; EB[[#This Row],[geo]]</f>
        <v>TJ#22_108936#5200#CZ</v>
      </c>
      <c r="B675" s="4" t="str">
        <f>VLOOKUP(EB[[#This Row],[product]],KS_DB[[product]:[KS]],5,FALSE)</f>
        <v>heat</v>
      </c>
      <c r="C675" s="4" t="str">
        <f>VLOOKUP(EB[[#This Row],[product]],KS_DB[[product]:[KS]],6,FALSE)</f>
        <v>heat</v>
      </c>
      <c r="D675" s="4">
        <f>VLOOKUP(EB[[#This Row],[product]],Carriers[],4,FALSE)</f>
        <v>1</v>
      </c>
      <c r="E675" s="4" t="str">
        <f>VLOOKUP(EB[[#This Row],[indic_nrg]],Indicators[],4,FALSE)</f>
        <v>5541</v>
      </c>
      <c r="F675" s="4" t="str">
        <f>IFERROR(VLOOKUP(EB[[#This Row],[Source_carrier]],KS_DB[[product]:[KS]],6,FALSE),0)</f>
        <v>biomass</v>
      </c>
      <c r="G675" s="4" t="s">
        <v>34</v>
      </c>
      <c r="H675" s="4" t="s">
        <v>1069</v>
      </c>
      <c r="I675" s="4" t="s">
        <v>97</v>
      </c>
      <c r="J675" s="4" t="s">
        <v>37</v>
      </c>
      <c r="K675" s="4" t="s">
        <v>1070</v>
      </c>
      <c r="L675" s="4" t="s">
        <v>39</v>
      </c>
      <c r="M675" s="4" t="s">
        <v>98</v>
      </c>
      <c r="N675" s="4" t="s">
        <v>41</v>
      </c>
      <c r="O675" s="4">
        <v>0</v>
      </c>
      <c r="P675" s="4">
        <v>0</v>
      </c>
      <c r="Q675" s="4">
        <v>0</v>
      </c>
      <c r="R675" s="4">
        <v>348</v>
      </c>
      <c r="S675" s="4">
        <v>350</v>
      </c>
      <c r="T675" s="4">
        <v>280</v>
      </c>
      <c r="U675" s="4">
        <v>191</v>
      </c>
      <c r="V675" s="4">
        <v>317</v>
      </c>
      <c r="W675" s="4">
        <v>1815</v>
      </c>
      <c r="X675" s="4">
        <v>1143</v>
      </c>
      <c r="Y675" s="4">
        <v>614</v>
      </c>
      <c r="Z675" s="4">
        <v>667</v>
      </c>
      <c r="AA675" s="4">
        <v>660</v>
      </c>
      <c r="AB675" s="4">
        <v>5175</v>
      </c>
      <c r="AC675" s="4">
        <v>5590</v>
      </c>
      <c r="AD675" s="4">
        <v>513</v>
      </c>
      <c r="AE675" s="4">
        <v>397</v>
      </c>
      <c r="AF675" s="4">
        <v>347</v>
      </c>
      <c r="AG675" s="4">
        <v>676</v>
      </c>
      <c r="AH675" s="4">
        <v>1011</v>
      </c>
      <c r="AI675" s="4">
        <v>1246</v>
      </c>
      <c r="AJ675" s="4">
        <v>1495</v>
      </c>
      <c r="AK675" s="4">
        <v>1724</v>
      </c>
      <c r="AL675" s="4">
        <v>3697</v>
      </c>
      <c r="AM675" s="4">
        <v>4218</v>
      </c>
      <c r="AN675" s="4">
        <v>4344</v>
      </c>
    </row>
    <row r="676" spans="1:40" ht="15" customHeight="1" x14ac:dyDescent="0.25">
      <c r="A676" s="4" t="str">
        <f>EB[[#This Row],[unit]] &amp; "#" &amp; EB[[#This Row],[indic_nrg]] &amp; "#" &amp; EB[[#This Row],[product]] &amp; "#" &amp; EB[[#This Row],[geo]]</f>
        <v>TJ#22_108937#5200#CZ</v>
      </c>
      <c r="B676" s="4" t="str">
        <f>VLOOKUP(EB[[#This Row],[product]],KS_DB[[product]:[KS]],5,FALSE)</f>
        <v>heat</v>
      </c>
      <c r="C676" s="4" t="str">
        <f>VLOOKUP(EB[[#This Row],[product]],KS_DB[[product]:[KS]],6,FALSE)</f>
        <v>heat</v>
      </c>
      <c r="D676" s="4">
        <f>VLOOKUP(EB[[#This Row],[product]],Carriers[],4,FALSE)</f>
        <v>1</v>
      </c>
      <c r="E676" s="4" t="str">
        <f>VLOOKUP(EB[[#This Row],[indic_nrg]],Indicators[],4,FALSE)</f>
        <v>5541</v>
      </c>
      <c r="F676" s="4" t="str">
        <f>IFERROR(VLOOKUP(EB[[#This Row],[Source_carrier]],KS_DB[[product]:[KS]],6,FALSE),0)</f>
        <v>biomass</v>
      </c>
      <c r="G676" s="4" t="s">
        <v>34</v>
      </c>
      <c r="H676" s="4" t="s">
        <v>1071</v>
      </c>
      <c r="I676" s="4" t="s">
        <v>97</v>
      </c>
      <c r="J676" s="4" t="s">
        <v>37</v>
      </c>
      <c r="K676" s="4" t="s">
        <v>1072</v>
      </c>
      <c r="L676" s="4" t="s">
        <v>39</v>
      </c>
      <c r="M676" s="4" t="s">
        <v>98</v>
      </c>
      <c r="N676" s="4" t="s">
        <v>41</v>
      </c>
      <c r="O676" s="4">
        <v>0</v>
      </c>
      <c r="P676" s="4">
        <v>0</v>
      </c>
      <c r="Q676" s="4">
        <v>0</v>
      </c>
      <c r="R676" s="4">
        <v>0</v>
      </c>
      <c r="S676" s="4">
        <v>2</v>
      </c>
      <c r="T676" s="4">
        <v>38</v>
      </c>
      <c r="U676" s="4">
        <v>398</v>
      </c>
      <c r="V676" s="4">
        <v>1176</v>
      </c>
      <c r="W676" s="4">
        <v>119</v>
      </c>
      <c r="X676" s="4">
        <v>100</v>
      </c>
      <c r="Y676" s="4">
        <v>108</v>
      </c>
      <c r="Z676" s="4">
        <v>117</v>
      </c>
      <c r="AA676" s="4">
        <v>116</v>
      </c>
      <c r="AB676" s="4">
        <v>269</v>
      </c>
      <c r="AC676" s="4">
        <v>345</v>
      </c>
      <c r="AD676" s="4">
        <v>285</v>
      </c>
      <c r="AE676" s="4">
        <v>337</v>
      </c>
      <c r="AF676" s="4">
        <v>568</v>
      </c>
      <c r="AG676" s="4">
        <v>737</v>
      </c>
      <c r="AH676" s="4">
        <v>784</v>
      </c>
      <c r="AI676" s="4">
        <v>857</v>
      </c>
      <c r="AJ676" s="4">
        <v>448</v>
      </c>
      <c r="AK676" s="4">
        <v>550</v>
      </c>
      <c r="AL676" s="4">
        <v>557</v>
      </c>
      <c r="AM676" s="4">
        <v>427</v>
      </c>
      <c r="AN676" s="4">
        <v>763</v>
      </c>
    </row>
    <row r="677" spans="1:40" ht="15" customHeight="1" x14ac:dyDescent="0.25">
      <c r="A677" s="4" t="str">
        <f>EB[[#This Row],[unit]] &amp; "#" &amp; EB[[#This Row],[indic_nrg]] &amp; "#" &amp; EB[[#This Row],[product]] &amp; "#" &amp; EB[[#This Row],[geo]]</f>
        <v>TJ#22_108938#5200#CZ</v>
      </c>
      <c r="B677" s="4" t="str">
        <f>VLOOKUP(EB[[#This Row],[product]],KS_DB[[product]:[KS]],5,FALSE)</f>
        <v>heat</v>
      </c>
      <c r="C677" s="4" t="str">
        <f>VLOOKUP(EB[[#This Row],[product]],KS_DB[[product]:[KS]],6,FALSE)</f>
        <v>heat</v>
      </c>
      <c r="D677" s="4">
        <f>VLOOKUP(EB[[#This Row],[product]],Carriers[],4,FALSE)</f>
        <v>1</v>
      </c>
      <c r="E677" s="4" t="str">
        <f>VLOOKUP(EB[[#This Row],[indic_nrg]],Indicators[],4,FALSE)</f>
        <v>5541</v>
      </c>
      <c r="F677" s="4" t="str">
        <f>IFERROR(VLOOKUP(EB[[#This Row],[Source_carrier]],KS_DB[[product]:[KS]],6,FALSE),0)</f>
        <v>biomass</v>
      </c>
      <c r="G677" s="4" t="s">
        <v>34</v>
      </c>
      <c r="H677" s="4" t="s">
        <v>1073</v>
      </c>
      <c r="I677" s="4" t="s">
        <v>97</v>
      </c>
      <c r="J677" s="4" t="s">
        <v>37</v>
      </c>
      <c r="K677" s="4" t="s">
        <v>1074</v>
      </c>
      <c r="L677" s="4" t="s">
        <v>39</v>
      </c>
      <c r="M677" s="4" t="s">
        <v>98</v>
      </c>
      <c r="N677" s="4" t="s">
        <v>41</v>
      </c>
      <c r="O677" s="4">
        <v>0</v>
      </c>
      <c r="P677" s="4">
        <v>0</v>
      </c>
      <c r="Q677" s="4">
        <v>0</v>
      </c>
      <c r="R677" s="4">
        <v>209</v>
      </c>
      <c r="S677" s="4">
        <v>420</v>
      </c>
      <c r="T677" s="4">
        <v>659</v>
      </c>
      <c r="U677" s="4">
        <v>527</v>
      </c>
      <c r="V677" s="4">
        <v>573</v>
      </c>
      <c r="W677" s="4">
        <v>400</v>
      </c>
      <c r="X677" s="4">
        <v>2989</v>
      </c>
      <c r="Y677" s="4">
        <v>2320</v>
      </c>
      <c r="Z677" s="4">
        <v>2407</v>
      </c>
      <c r="AA677" s="4">
        <v>2415</v>
      </c>
      <c r="AB677" s="4">
        <v>0</v>
      </c>
      <c r="AC677" s="4">
        <v>0</v>
      </c>
      <c r="AD677" s="4">
        <v>1244</v>
      </c>
      <c r="AE677" s="4">
        <v>670</v>
      </c>
      <c r="AF677" s="4">
        <v>613</v>
      </c>
      <c r="AG677" s="4">
        <v>421</v>
      </c>
      <c r="AH677" s="4">
        <v>226</v>
      </c>
      <c r="AI677" s="4">
        <v>309</v>
      </c>
      <c r="AJ677" s="4">
        <v>270</v>
      </c>
      <c r="AK677" s="4">
        <v>284</v>
      </c>
      <c r="AL677" s="4">
        <v>295</v>
      </c>
      <c r="AM677" s="4">
        <v>699</v>
      </c>
      <c r="AN677" s="4">
        <v>815</v>
      </c>
    </row>
    <row r="678" spans="1:40" ht="15" customHeight="1" x14ac:dyDescent="0.25">
      <c r="A678" s="4" t="str">
        <f>EB[[#This Row],[unit]] &amp; "#" &amp; EB[[#This Row],[indic_nrg]] &amp; "#" &amp; EB[[#This Row],[product]] &amp; "#" &amp; EB[[#This Row],[geo]]</f>
        <v>TJ#22_108939#5200#CZ</v>
      </c>
      <c r="B678" s="4" t="str">
        <f>VLOOKUP(EB[[#This Row],[product]],KS_DB[[product]:[KS]],5,FALSE)</f>
        <v>heat</v>
      </c>
      <c r="C678" s="4" t="str">
        <f>VLOOKUP(EB[[#This Row],[product]],KS_DB[[product]:[KS]],6,FALSE)</f>
        <v>heat</v>
      </c>
      <c r="D678" s="4">
        <f>VLOOKUP(EB[[#This Row],[product]],Carriers[],4,FALSE)</f>
        <v>1</v>
      </c>
      <c r="E678" s="4" t="str">
        <f>VLOOKUP(EB[[#This Row],[indic_nrg]],Indicators[],4,FALSE)</f>
        <v>5541</v>
      </c>
      <c r="F678" s="4" t="str">
        <f>IFERROR(VLOOKUP(EB[[#This Row],[Source_carrier]],KS_DB[[product]:[KS]],6,FALSE),0)</f>
        <v>biomass</v>
      </c>
      <c r="G678" s="4" t="s">
        <v>34</v>
      </c>
      <c r="H678" s="4" t="s">
        <v>1075</v>
      </c>
      <c r="I678" s="4" t="s">
        <v>97</v>
      </c>
      <c r="J678" s="4" t="s">
        <v>37</v>
      </c>
      <c r="K678" s="4" t="s">
        <v>1076</v>
      </c>
      <c r="L678" s="4" t="s">
        <v>39</v>
      </c>
      <c r="M678" s="4" t="s">
        <v>98</v>
      </c>
      <c r="N678" s="4" t="s">
        <v>41</v>
      </c>
      <c r="O678" s="4">
        <v>0</v>
      </c>
      <c r="P678" s="4">
        <v>0</v>
      </c>
      <c r="Q678" s="4">
        <v>0</v>
      </c>
      <c r="R678" s="4">
        <v>15</v>
      </c>
      <c r="S678" s="4">
        <v>133</v>
      </c>
      <c r="T678" s="4">
        <v>113</v>
      </c>
      <c r="U678" s="4">
        <v>171</v>
      </c>
      <c r="V678" s="4">
        <v>160</v>
      </c>
      <c r="W678" s="4">
        <v>97</v>
      </c>
      <c r="X678" s="4">
        <v>159</v>
      </c>
      <c r="Y678" s="4">
        <v>177</v>
      </c>
      <c r="Z678" s="4">
        <v>171</v>
      </c>
      <c r="AA678" s="4">
        <v>170</v>
      </c>
      <c r="AB678" s="4">
        <v>108</v>
      </c>
      <c r="AC678" s="4">
        <v>146</v>
      </c>
      <c r="AD678" s="4">
        <v>152</v>
      </c>
      <c r="AE678" s="4">
        <v>177</v>
      </c>
      <c r="AF678" s="4">
        <v>150</v>
      </c>
      <c r="AG678" s="4">
        <v>68</v>
      </c>
      <c r="AH678" s="4">
        <v>66</v>
      </c>
      <c r="AI678" s="4">
        <v>46</v>
      </c>
      <c r="AJ678" s="4">
        <v>775</v>
      </c>
      <c r="AK678" s="4">
        <v>386</v>
      </c>
      <c r="AL678" s="4">
        <v>454</v>
      </c>
      <c r="AM678" s="4">
        <v>477</v>
      </c>
      <c r="AN678" s="4">
        <v>492</v>
      </c>
    </row>
    <row r="679" spans="1:40" ht="15" customHeight="1" x14ac:dyDescent="0.25">
      <c r="A679" s="4" t="str">
        <f>EB[[#This Row],[unit]] &amp; "#" &amp; EB[[#This Row],[indic_nrg]] &amp; "#" &amp; EB[[#This Row],[product]] &amp; "#" &amp; EB[[#This Row],[geo]]</f>
        <v>TJ#22_108941#6000#CZ</v>
      </c>
      <c r="B679" s="4" t="str">
        <f>VLOOKUP(EB[[#This Row],[product]],KS_DB[[product]:[KS]],5,FALSE)</f>
        <v>electricity</v>
      </c>
      <c r="C679" s="4" t="str">
        <f>VLOOKUP(EB[[#This Row],[product]],KS_DB[[product]:[KS]],6,FALSE)</f>
        <v>electricity</v>
      </c>
      <c r="D679" s="4">
        <f>VLOOKUP(EB[[#This Row],[product]],Carriers[],4,FALSE)</f>
        <v>1</v>
      </c>
      <c r="E679" s="4" t="str">
        <f>VLOOKUP(EB[[#This Row],[indic_nrg]],Indicators[],4,FALSE)</f>
        <v>5542</v>
      </c>
      <c r="F679" s="4" t="str">
        <f>IFERROR(VLOOKUP(EB[[#This Row],[Source_carrier]],KS_DB[[product]:[KS]],6,FALSE),0)</f>
        <v>biomass</v>
      </c>
      <c r="G679" s="4" t="s">
        <v>34</v>
      </c>
      <c r="H679" s="4" t="s">
        <v>545</v>
      </c>
      <c r="I679" s="4" t="s">
        <v>127</v>
      </c>
      <c r="J679" s="4" t="s">
        <v>37</v>
      </c>
      <c r="K679" s="4" t="s">
        <v>546</v>
      </c>
      <c r="L679" s="4" t="s">
        <v>39</v>
      </c>
      <c r="M679" s="4" t="s">
        <v>128</v>
      </c>
      <c r="N679" s="4" t="s">
        <v>41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18</v>
      </c>
      <c r="AD679" s="4">
        <v>65</v>
      </c>
      <c r="AE679" s="4">
        <v>94</v>
      </c>
      <c r="AF679" s="4">
        <v>112</v>
      </c>
      <c r="AG679" s="4">
        <v>122</v>
      </c>
      <c r="AH679" s="4">
        <v>126</v>
      </c>
      <c r="AI679" s="4">
        <v>94</v>
      </c>
      <c r="AJ679" s="4">
        <v>112</v>
      </c>
      <c r="AK679" s="4">
        <v>101</v>
      </c>
      <c r="AL679" s="4">
        <v>115</v>
      </c>
      <c r="AM679" s="4">
        <v>108</v>
      </c>
      <c r="AN679" s="4">
        <v>97</v>
      </c>
    </row>
    <row r="680" spans="1:40" ht="15" customHeight="1" x14ac:dyDescent="0.25">
      <c r="A680" s="4" t="str">
        <f>EB[[#This Row],[unit]] &amp; "#" &amp; EB[[#This Row],[indic_nrg]] &amp; "#" &amp; EB[[#This Row],[product]] &amp; "#" &amp; EB[[#This Row],[geo]]</f>
        <v>TJ#22_108942#6000#CZ</v>
      </c>
      <c r="B680" s="4" t="str">
        <f>VLOOKUP(EB[[#This Row],[product]],KS_DB[[product]:[KS]],5,FALSE)</f>
        <v>electricity</v>
      </c>
      <c r="C680" s="4" t="str">
        <f>VLOOKUP(EB[[#This Row],[product]],KS_DB[[product]:[KS]],6,FALSE)</f>
        <v>electricity</v>
      </c>
      <c r="D680" s="4">
        <f>VLOOKUP(EB[[#This Row],[product]],Carriers[],4,FALSE)</f>
        <v>1</v>
      </c>
      <c r="E680" s="4" t="str">
        <f>VLOOKUP(EB[[#This Row],[indic_nrg]],Indicators[],4,FALSE)</f>
        <v>5542</v>
      </c>
      <c r="F680" s="4" t="str">
        <f>IFERROR(VLOOKUP(EB[[#This Row],[Source_carrier]],KS_DB[[product]:[KS]],6,FALSE),0)</f>
        <v>biomass</v>
      </c>
      <c r="G680" s="4" t="s">
        <v>34</v>
      </c>
      <c r="H680" s="4" t="s">
        <v>547</v>
      </c>
      <c r="I680" s="4" t="s">
        <v>127</v>
      </c>
      <c r="J680" s="4" t="s">
        <v>37</v>
      </c>
      <c r="K680" s="4" t="s">
        <v>548</v>
      </c>
      <c r="L680" s="4" t="s">
        <v>39</v>
      </c>
      <c r="M680" s="4" t="s">
        <v>128</v>
      </c>
      <c r="N680" s="4" t="s">
        <v>41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76</v>
      </c>
      <c r="W680" s="4">
        <v>50</v>
      </c>
      <c r="X680" s="4">
        <v>50</v>
      </c>
      <c r="Y680" s="4">
        <v>32</v>
      </c>
      <c r="Z680" s="4">
        <v>36</v>
      </c>
      <c r="AA680" s="4">
        <v>29</v>
      </c>
      <c r="AB680" s="4">
        <v>11</v>
      </c>
      <c r="AC680" s="4">
        <v>7</v>
      </c>
      <c r="AD680" s="4">
        <v>11</v>
      </c>
      <c r="AE680" s="4">
        <v>7</v>
      </c>
      <c r="AF680" s="4">
        <v>36</v>
      </c>
      <c r="AG680" s="4">
        <v>58</v>
      </c>
      <c r="AH680" s="4">
        <v>50</v>
      </c>
      <c r="AI680" s="4">
        <v>72</v>
      </c>
      <c r="AJ680" s="4">
        <v>76</v>
      </c>
      <c r="AK680" s="4">
        <v>108</v>
      </c>
      <c r="AL680" s="4">
        <v>169</v>
      </c>
      <c r="AM680" s="4">
        <v>209</v>
      </c>
      <c r="AN680" s="4">
        <v>263</v>
      </c>
    </row>
    <row r="681" spans="1:40" ht="15" customHeight="1" x14ac:dyDescent="0.25">
      <c r="A681" s="4" t="str">
        <f>EB[[#This Row],[unit]] &amp; "#" &amp; EB[[#This Row],[indic_nrg]] &amp; "#" &amp; EB[[#This Row],[product]] &amp; "#" &amp; EB[[#This Row],[geo]]</f>
        <v>TJ#22_108943#6000#CZ</v>
      </c>
      <c r="B681" s="4" t="str">
        <f>VLOOKUP(EB[[#This Row],[product]],KS_DB[[product]:[KS]],5,FALSE)</f>
        <v>electricity</v>
      </c>
      <c r="C681" s="4" t="str">
        <f>VLOOKUP(EB[[#This Row],[product]],KS_DB[[product]:[KS]],6,FALSE)</f>
        <v>electricity</v>
      </c>
      <c r="D681" s="4">
        <f>VLOOKUP(EB[[#This Row],[product]],Carriers[],4,FALSE)</f>
        <v>1</v>
      </c>
      <c r="E681" s="4" t="str">
        <f>VLOOKUP(EB[[#This Row],[indic_nrg]],Indicators[],4,FALSE)</f>
        <v>5542</v>
      </c>
      <c r="F681" s="4" t="str">
        <f>IFERROR(VLOOKUP(EB[[#This Row],[Source_carrier]],KS_DB[[product]:[KS]],6,FALSE),0)</f>
        <v>biomass</v>
      </c>
      <c r="G681" s="4" t="s">
        <v>34</v>
      </c>
      <c r="H681" s="4" t="s">
        <v>549</v>
      </c>
      <c r="I681" s="4" t="s">
        <v>127</v>
      </c>
      <c r="J681" s="4" t="s">
        <v>37</v>
      </c>
      <c r="K681" s="4" t="s">
        <v>550</v>
      </c>
      <c r="L681" s="4" t="s">
        <v>39</v>
      </c>
      <c r="M681" s="4" t="s">
        <v>128</v>
      </c>
      <c r="N681" s="4" t="s">
        <v>41</v>
      </c>
      <c r="O681" s="4">
        <v>0</v>
      </c>
      <c r="P681" s="4">
        <v>0</v>
      </c>
      <c r="Q681" s="4">
        <v>0</v>
      </c>
      <c r="R681" s="4">
        <v>29</v>
      </c>
      <c r="S681" s="4">
        <v>76</v>
      </c>
      <c r="T681" s="4">
        <v>40</v>
      </c>
      <c r="U681" s="4">
        <v>25</v>
      </c>
      <c r="V681" s="4">
        <v>144</v>
      </c>
      <c r="W681" s="4">
        <v>166</v>
      </c>
      <c r="X681" s="4">
        <v>115</v>
      </c>
      <c r="Y681" s="4">
        <v>97</v>
      </c>
      <c r="Z681" s="4">
        <v>108</v>
      </c>
      <c r="AA681" s="4">
        <v>104</v>
      </c>
      <c r="AB681" s="4">
        <v>4</v>
      </c>
      <c r="AC681" s="4">
        <v>115</v>
      </c>
      <c r="AD681" s="4">
        <v>126</v>
      </c>
      <c r="AE681" s="4">
        <v>137</v>
      </c>
      <c r="AF681" s="4">
        <v>140</v>
      </c>
      <c r="AG681" s="4">
        <v>104</v>
      </c>
      <c r="AH681" s="4">
        <v>97</v>
      </c>
      <c r="AI681" s="4">
        <v>97</v>
      </c>
      <c r="AJ681" s="4">
        <v>104</v>
      </c>
      <c r="AK681" s="4">
        <v>101</v>
      </c>
      <c r="AL681" s="4">
        <v>83</v>
      </c>
      <c r="AM681" s="4">
        <v>94</v>
      </c>
      <c r="AN681" s="4">
        <v>86</v>
      </c>
    </row>
    <row r="682" spans="1:40" ht="15" customHeight="1" x14ac:dyDescent="0.25">
      <c r="A682" s="4" t="str">
        <f>EB[[#This Row],[unit]] &amp; "#" &amp; EB[[#This Row],[indic_nrg]] &amp; "#" &amp; EB[[#This Row],[product]] &amp; "#" &amp; EB[[#This Row],[geo]]</f>
        <v>TJ#22_108944#6000#CZ</v>
      </c>
      <c r="B682" s="4" t="str">
        <f>VLOOKUP(EB[[#This Row],[product]],KS_DB[[product]:[KS]],5,FALSE)</f>
        <v>electricity</v>
      </c>
      <c r="C682" s="4" t="str">
        <f>VLOOKUP(EB[[#This Row],[product]],KS_DB[[product]:[KS]],6,FALSE)</f>
        <v>electricity</v>
      </c>
      <c r="D682" s="4">
        <f>VLOOKUP(EB[[#This Row],[product]],Carriers[],4,FALSE)</f>
        <v>1</v>
      </c>
      <c r="E682" s="4" t="str">
        <f>VLOOKUP(EB[[#This Row],[indic_nrg]],Indicators[],4,FALSE)</f>
        <v>5542</v>
      </c>
      <c r="F682" s="4" t="str">
        <f>IFERROR(VLOOKUP(EB[[#This Row],[Source_carrier]],KS_DB[[product]:[KS]],6,FALSE),0)</f>
        <v>biomass</v>
      </c>
      <c r="G682" s="4" t="s">
        <v>34</v>
      </c>
      <c r="H682" s="4" t="s">
        <v>551</v>
      </c>
      <c r="I682" s="4" t="s">
        <v>127</v>
      </c>
      <c r="J682" s="4" t="s">
        <v>37</v>
      </c>
      <c r="K682" s="4" t="s">
        <v>552</v>
      </c>
      <c r="L682" s="4" t="s">
        <v>39</v>
      </c>
      <c r="M682" s="4" t="s">
        <v>128</v>
      </c>
      <c r="N682" s="4" t="s">
        <v>41</v>
      </c>
      <c r="O682" s="4">
        <v>0</v>
      </c>
      <c r="P682" s="4">
        <v>0</v>
      </c>
      <c r="Q682" s="4">
        <v>0</v>
      </c>
      <c r="R682" s="4">
        <v>392</v>
      </c>
      <c r="S682" s="4">
        <v>425</v>
      </c>
      <c r="T682" s="4">
        <v>331</v>
      </c>
      <c r="U682" s="4">
        <v>112</v>
      </c>
      <c r="V682" s="4">
        <v>320</v>
      </c>
      <c r="W682" s="4">
        <v>356</v>
      </c>
      <c r="X682" s="4">
        <v>367</v>
      </c>
      <c r="Y682" s="4">
        <v>356</v>
      </c>
      <c r="Z682" s="4">
        <v>335</v>
      </c>
      <c r="AA682" s="4">
        <v>324</v>
      </c>
      <c r="AB682" s="4">
        <v>374</v>
      </c>
      <c r="AC682" s="4">
        <v>356</v>
      </c>
      <c r="AD682" s="4">
        <v>374</v>
      </c>
      <c r="AE682" s="4">
        <v>400</v>
      </c>
      <c r="AF682" s="4">
        <v>486</v>
      </c>
      <c r="AG682" s="4">
        <v>677</v>
      </c>
      <c r="AH682" s="4">
        <v>1314</v>
      </c>
      <c r="AI682" s="4">
        <v>2023</v>
      </c>
      <c r="AJ682" s="4">
        <v>3056</v>
      </c>
      <c r="AK682" s="4">
        <v>4975</v>
      </c>
      <c r="AL682" s="4">
        <v>7891</v>
      </c>
      <c r="AM682" s="4">
        <v>8888</v>
      </c>
      <c r="AN682" s="4">
        <v>8953</v>
      </c>
    </row>
    <row r="683" spans="1:40" ht="15" customHeight="1" x14ac:dyDescent="0.25">
      <c r="A683" s="4" t="str">
        <f>EB[[#This Row],[unit]] &amp; "#" &amp; EB[[#This Row],[indic_nrg]] &amp; "#" &amp; EB[[#This Row],[product]] &amp; "#" &amp; EB[[#This Row],[geo]]</f>
        <v>TJ#22_108946#5200#CZ</v>
      </c>
      <c r="B683" s="4" t="str">
        <f>VLOOKUP(EB[[#This Row],[product]],KS_DB[[product]:[KS]],5,FALSE)</f>
        <v>heat</v>
      </c>
      <c r="C683" s="4" t="str">
        <f>VLOOKUP(EB[[#This Row],[product]],KS_DB[[product]:[KS]],6,FALSE)</f>
        <v>heat</v>
      </c>
      <c r="D683" s="4">
        <f>VLOOKUP(EB[[#This Row],[product]],Carriers[],4,FALSE)</f>
        <v>1</v>
      </c>
      <c r="E683" s="4" t="str">
        <f>VLOOKUP(EB[[#This Row],[indic_nrg]],Indicators[],4,FALSE)</f>
        <v>5542</v>
      </c>
      <c r="F683" s="4" t="str">
        <f>IFERROR(VLOOKUP(EB[[#This Row],[Source_carrier]],KS_DB[[product]:[KS]],6,FALSE),0)</f>
        <v>biomass</v>
      </c>
      <c r="G683" s="4" t="s">
        <v>34</v>
      </c>
      <c r="H683" s="4" t="s">
        <v>1077</v>
      </c>
      <c r="I683" s="4" t="s">
        <v>97</v>
      </c>
      <c r="J683" s="4" t="s">
        <v>37</v>
      </c>
      <c r="K683" s="4" t="s">
        <v>1078</v>
      </c>
      <c r="L683" s="4" t="s">
        <v>39</v>
      </c>
      <c r="M683" s="4" t="s">
        <v>98</v>
      </c>
      <c r="N683" s="4" t="s">
        <v>41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221</v>
      </c>
      <c r="W683" s="4">
        <v>147</v>
      </c>
      <c r="X683" s="4">
        <v>127</v>
      </c>
      <c r="Y683" s="4">
        <v>80</v>
      </c>
      <c r="Z683" s="4">
        <v>87</v>
      </c>
      <c r="AA683" s="4">
        <v>81</v>
      </c>
      <c r="AB683" s="4">
        <v>14</v>
      </c>
      <c r="AC683" s="4">
        <v>11</v>
      </c>
      <c r="AD683" s="4">
        <v>16</v>
      </c>
      <c r="AE683" s="4">
        <v>5</v>
      </c>
      <c r="AF683" s="4">
        <v>66</v>
      </c>
      <c r="AG683" s="4">
        <v>93</v>
      </c>
      <c r="AH683" s="4">
        <v>93</v>
      </c>
      <c r="AI683" s="4">
        <v>98</v>
      </c>
      <c r="AJ683" s="4">
        <v>126</v>
      </c>
      <c r="AK683" s="4">
        <v>158</v>
      </c>
      <c r="AL683" s="4">
        <v>112</v>
      </c>
      <c r="AM683" s="4">
        <v>117</v>
      </c>
      <c r="AN683" s="4">
        <v>127</v>
      </c>
    </row>
    <row r="684" spans="1:40" ht="15" customHeight="1" x14ac:dyDescent="0.25">
      <c r="A684" s="4" t="str">
        <f>EB[[#This Row],[unit]] &amp; "#" &amp; EB[[#This Row],[indic_nrg]] &amp; "#" &amp; EB[[#This Row],[product]] &amp; "#" &amp; EB[[#This Row],[geo]]</f>
        <v>TJ#22_108947#5200#CZ</v>
      </c>
      <c r="B684" s="4" t="str">
        <f>VLOOKUP(EB[[#This Row],[product]],KS_DB[[product]:[KS]],5,FALSE)</f>
        <v>heat</v>
      </c>
      <c r="C684" s="4" t="str">
        <f>VLOOKUP(EB[[#This Row],[product]],KS_DB[[product]:[KS]],6,FALSE)</f>
        <v>heat</v>
      </c>
      <c r="D684" s="4">
        <f>VLOOKUP(EB[[#This Row],[product]],Carriers[],4,FALSE)</f>
        <v>1</v>
      </c>
      <c r="E684" s="4" t="str">
        <f>VLOOKUP(EB[[#This Row],[indic_nrg]],Indicators[],4,FALSE)</f>
        <v>5542</v>
      </c>
      <c r="F684" s="4" t="str">
        <f>IFERROR(VLOOKUP(EB[[#This Row],[Source_carrier]],KS_DB[[product]:[KS]],6,FALSE),0)</f>
        <v>biomass</v>
      </c>
      <c r="G684" s="4" t="s">
        <v>34</v>
      </c>
      <c r="H684" s="4" t="s">
        <v>1079</v>
      </c>
      <c r="I684" s="4" t="s">
        <v>97</v>
      </c>
      <c r="J684" s="4" t="s">
        <v>37</v>
      </c>
      <c r="K684" s="4" t="s">
        <v>1080</v>
      </c>
      <c r="L684" s="4" t="s">
        <v>39</v>
      </c>
      <c r="M684" s="4" t="s">
        <v>98</v>
      </c>
      <c r="N684" s="4" t="s">
        <v>41</v>
      </c>
      <c r="O684" s="4">
        <v>0</v>
      </c>
      <c r="P684" s="4">
        <v>0</v>
      </c>
      <c r="Q684" s="4">
        <v>0</v>
      </c>
      <c r="R684" s="4">
        <v>30</v>
      </c>
      <c r="S684" s="4">
        <v>12</v>
      </c>
      <c r="T684" s="4">
        <v>0</v>
      </c>
      <c r="U684" s="4">
        <v>0</v>
      </c>
      <c r="V684" s="4">
        <v>0</v>
      </c>
      <c r="W684" s="4">
        <v>0</v>
      </c>
      <c r="X684" s="4">
        <v>1</v>
      </c>
      <c r="Y684" s="4">
        <v>0</v>
      </c>
      <c r="Z684" s="4">
        <v>0</v>
      </c>
      <c r="AA684" s="4">
        <v>0</v>
      </c>
      <c r="AB684" s="4">
        <v>11</v>
      </c>
      <c r="AC684" s="4">
        <v>15</v>
      </c>
      <c r="AD684" s="4">
        <v>12</v>
      </c>
      <c r="AE684" s="4">
        <v>14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</row>
    <row r="685" spans="1:40" ht="15" customHeight="1" x14ac:dyDescent="0.25">
      <c r="A685" s="4" t="str">
        <f>EB[[#This Row],[unit]] &amp; "#" &amp; EB[[#This Row],[indic_nrg]] &amp; "#" &amp; EB[[#This Row],[product]] &amp; "#" &amp; EB[[#This Row],[geo]]</f>
        <v>TJ#22_108948#5200#CZ</v>
      </c>
      <c r="B685" s="4" t="str">
        <f>VLOOKUP(EB[[#This Row],[product]],KS_DB[[product]:[KS]],5,FALSE)</f>
        <v>heat</v>
      </c>
      <c r="C685" s="4" t="str">
        <f>VLOOKUP(EB[[#This Row],[product]],KS_DB[[product]:[KS]],6,FALSE)</f>
        <v>heat</v>
      </c>
      <c r="D685" s="4">
        <f>VLOOKUP(EB[[#This Row],[product]],Carriers[],4,FALSE)</f>
        <v>1</v>
      </c>
      <c r="E685" s="4" t="str">
        <f>VLOOKUP(EB[[#This Row],[indic_nrg]],Indicators[],4,FALSE)</f>
        <v>5542</v>
      </c>
      <c r="F685" s="4" t="str">
        <f>IFERROR(VLOOKUP(EB[[#This Row],[Source_carrier]],KS_DB[[product]:[KS]],6,FALSE),0)</f>
        <v>biomass</v>
      </c>
      <c r="G685" s="4" t="s">
        <v>34</v>
      </c>
      <c r="H685" s="4" t="s">
        <v>1081</v>
      </c>
      <c r="I685" s="4" t="s">
        <v>97</v>
      </c>
      <c r="J685" s="4" t="s">
        <v>37</v>
      </c>
      <c r="K685" s="4" t="s">
        <v>1082</v>
      </c>
      <c r="L685" s="4" t="s">
        <v>39</v>
      </c>
      <c r="M685" s="4" t="s">
        <v>98</v>
      </c>
      <c r="N685" s="4" t="s">
        <v>41</v>
      </c>
      <c r="O685" s="4">
        <v>0</v>
      </c>
      <c r="P685" s="4">
        <v>0</v>
      </c>
      <c r="Q685" s="4">
        <v>0</v>
      </c>
      <c r="R685" s="4">
        <v>568</v>
      </c>
      <c r="S685" s="4">
        <v>535</v>
      </c>
      <c r="T685" s="4">
        <v>397</v>
      </c>
      <c r="U685" s="4">
        <v>340</v>
      </c>
      <c r="V685" s="4">
        <v>583</v>
      </c>
      <c r="W685" s="4">
        <v>449</v>
      </c>
      <c r="X685" s="4">
        <v>312</v>
      </c>
      <c r="Y685" s="4">
        <v>230</v>
      </c>
      <c r="Z685" s="4">
        <v>239</v>
      </c>
      <c r="AA685" s="4">
        <v>234</v>
      </c>
      <c r="AB685" s="4">
        <v>69</v>
      </c>
      <c r="AC685" s="4">
        <v>79</v>
      </c>
      <c r="AD685" s="4">
        <v>75</v>
      </c>
      <c r="AE685" s="4">
        <v>75</v>
      </c>
      <c r="AF685" s="4">
        <v>63</v>
      </c>
      <c r="AG685" s="4">
        <v>68</v>
      </c>
      <c r="AH685" s="4">
        <v>82</v>
      </c>
      <c r="AI685" s="4">
        <v>158</v>
      </c>
      <c r="AJ685" s="4">
        <v>177</v>
      </c>
      <c r="AK685" s="4">
        <v>207</v>
      </c>
      <c r="AL685" s="4">
        <v>375</v>
      </c>
      <c r="AM685" s="4">
        <v>448</v>
      </c>
      <c r="AN685" s="4">
        <v>496</v>
      </c>
    </row>
    <row r="686" spans="1:40" ht="15" customHeight="1" x14ac:dyDescent="0.25">
      <c r="A686" s="4" t="str">
        <f>EB[[#This Row],[unit]] &amp; "#" &amp; EB[[#This Row],[indic_nrg]] &amp; "#" &amp; EB[[#This Row],[product]] &amp; "#" &amp; EB[[#This Row],[geo]]</f>
        <v>TJ#22_108949#5200#CZ</v>
      </c>
      <c r="B686" s="4" t="str">
        <f>VLOOKUP(EB[[#This Row],[product]],KS_DB[[product]:[KS]],5,FALSE)</f>
        <v>heat</v>
      </c>
      <c r="C686" s="4" t="str">
        <f>VLOOKUP(EB[[#This Row],[product]],KS_DB[[product]:[KS]],6,FALSE)</f>
        <v>heat</v>
      </c>
      <c r="D686" s="4">
        <f>VLOOKUP(EB[[#This Row],[product]],Carriers[],4,FALSE)</f>
        <v>1</v>
      </c>
      <c r="E686" s="4" t="str">
        <f>VLOOKUP(EB[[#This Row],[indic_nrg]],Indicators[],4,FALSE)</f>
        <v>5542</v>
      </c>
      <c r="F686" s="4" t="str">
        <f>IFERROR(VLOOKUP(EB[[#This Row],[Source_carrier]],KS_DB[[product]:[KS]],6,FALSE),0)</f>
        <v>biomass</v>
      </c>
      <c r="G686" s="4" t="s">
        <v>34</v>
      </c>
      <c r="H686" s="4" t="s">
        <v>1083</v>
      </c>
      <c r="I686" s="4" t="s">
        <v>97</v>
      </c>
      <c r="J686" s="4" t="s">
        <v>37</v>
      </c>
      <c r="K686" s="4" t="s">
        <v>1084</v>
      </c>
      <c r="L686" s="4" t="s">
        <v>39</v>
      </c>
      <c r="M686" s="4" t="s">
        <v>98</v>
      </c>
      <c r="N686" s="4" t="s">
        <v>41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29</v>
      </c>
      <c r="W686" s="4">
        <v>34</v>
      </c>
      <c r="X686" s="4">
        <v>35</v>
      </c>
      <c r="Y686" s="4">
        <v>74</v>
      </c>
      <c r="Z686" s="4">
        <v>71</v>
      </c>
      <c r="AA686" s="4">
        <v>71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</row>
    <row r="687" spans="1:40" ht="15" customHeight="1" x14ac:dyDescent="0.25">
      <c r="A687" s="4" t="str">
        <f>EB[[#This Row],[unit]] &amp; "#" &amp; EB[[#This Row],[indic_nrg]] &amp; "#" &amp; EB[[#This Row],[product]] &amp; "#" &amp; EB[[#This Row],[geo]]</f>
        <v>TJ#22_108951#6000#CZ</v>
      </c>
      <c r="B687" s="4" t="str">
        <f>VLOOKUP(EB[[#This Row],[product]],KS_DB[[product]:[KS]],5,FALSE)</f>
        <v>electricity</v>
      </c>
      <c r="C687" s="4" t="str">
        <f>VLOOKUP(EB[[#This Row],[product]],KS_DB[[product]:[KS]],6,FALSE)</f>
        <v>electricity</v>
      </c>
      <c r="D687" s="4">
        <f>VLOOKUP(EB[[#This Row],[product]],Carriers[],4,FALSE)</f>
        <v>1</v>
      </c>
      <c r="E687" s="4" t="str">
        <f>VLOOKUP(EB[[#This Row],[indic_nrg]],Indicators[],4,FALSE)</f>
        <v>5547</v>
      </c>
      <c r="F687" s="4" t="str">
        <f>IFERROR(VLOOKUP(EB[[#This Row],[Source_carrier]],KS_DB[[product]:[KS]],6,FALSE),0)</f>
        <v>biomass</v>
      </c>
      <c r="G687" s="4" t="s">
        <v>34</v>
      </c>
      <c r="H687" s="4" t="s">
        <v>553</v>
      </c>
      <c r="I687" s="4" t="s">
        <v>127</v>
      </c>
      <c r="J687" s="4" t="s">
        <v>37</v>
      </c>
      <c r="K687" s="4" t="s">
        <v>554</v>
      </c>
      <c r="L687" s="4" t="s">
        <v>39</v>
      </c>
      <c r="M687" s="4" t="s">
        <v>128</v>
      </c>
      <c r="N687" s="4" t="s">
        <v>41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</row>
    <row r="688" spans="1:40" ht="15" customHeight="1" x14ac:dyDescent="0.25">
      <c r="A688" s="4" t="str">
        <f>EB[[#This Row],[unit]] &amp; "#" &amp; EB[[#This Row],[indic_nrg]] &amp; "#" &amp; EB[[#This Row],[product]] &amp; "#" &amp; EB[[#This Row],[geo]]</f>
        <v>TJ#22_108952#6000#CZ</v>
      </c>
      <c r="B688" s="4" t="str">
        <f>VLOOKUP(EB[[#This Row],[product]],KS_DB[[product]:[KS]],5,FALSE)</f>
        <v>electricity</v>
      </c>
      <c r="C688" s="4" t="str">
        <f>VLOOKUP(EB[[#This Row],[product]],KS_DB[[product]:[KS]],6,FALSE)</f>
        <v>electricity</v>
      </c>
      <c r="D688" s="4">
        <f>VLOOKUP(EB[[#This Row],[product]],Carriers[],4,FALSE)</f>
        <v>1</v>
      </c>
      <c r="E688" s="4" t="str">
        <f>VLOOKUP(EB[[#This Row],[indic_nrg]],Indicators[],4,FALSE)</f>
        <v>5547</v>
      </c>
      <c r="F688" s="4" t="str">
        <f>IFERROR(VLOOKUP(EB[[#This Row],[Source_carrier]],KS_DB[[product]:[KS]],6,FALSE),0)</f>
        <v>biomass</v>
      </c>
      <c r="G688" s="4" t="s">
        <v>34</v>
      </c>
      <c r="H688" s="4" t="s">
        <v>555</v>
      </c>
      <c r="I688" s="4" t="s">
        <v>127</v>
      </c>
      <c r="J688" s="4" t="s">
        <v>37</v>
      </c>
      <c r="K688" s="4" t="s">
        <v>556</v>
      </c>
      <c r="L688" s="4" t="s">
        <v>39</v>
      </c>
      <c r="M688" s="4" t="s">
        <v>128</v>
      </c>
      <c r="N688" s="4" t="s">
        <v>41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</row>
    <row r="689" spans="1:40" ht="15" customHeight="1" x14ac:dyDescent="0.25">
      <c r="A689" s="4" t="str">
        <f>EB[[#This Row],[unit]] &amp; "#" &amp; EB[[#This Row],[indic_nrg]] &amp; "#" &amp; EB[[#This Row],[product]] &amp; "#" &amp; EB[[#This Row],[geo]]</f>
        <v>TJ#22_108953#6000#CZ</v>
      </c>
      <c r="B689" s="4" t="str">
        <f>VLOOKUP(EB[[#This Row],[product]],KS_DB[[product]:[KS]],5,FALSE)</f>
        <v>electricity</v>
      </c>
      <c r="C689" s="4" t="str">
        <f>VLOOKUP(EB[[#This Row],[product]],KS_DB[[product]:[KS]],6,FALSE)</f>
        <v>electricity</v>
      </c>
      <c r="D689" s="4">
        <f>VLOOKUP(EB[[#This Row],[product]],Carriers[],4,FALSE)</f>
        <v>1</v>
      </c>
      <c r="E689" s="4" t="str">
        <f>VLOOKUP(EB[[#This Row],[indic_nrg]],Indicators[],4,FALSE)</f>
        <v>5547</v>
      </c>
      <c r="F689" s="4" t="str">
        <f>IFERROR(VLOOKUP(EB[[#This Row],[Source_carrier]],KS_DB[[product]:[KS]],6,FALSE),0)</f>
        <v>biomass</v>
      </c>
      <c r="G689" s="4" t="s">
        <v>34</v>
      </c>
      <c r="H689" s="4" t="s">
        <v>557</v>
      </c>
      <c r="I689" s="4" t="s">
        <v>127</v>
      </c>
      <c r="J689" s="4" t="s">
        <v>37</v>
      </c>
      <c r="K689" s="4" t="s">
        <v>558</v>
      </c>
      <c r="L689" s="4" t="s">
        <v>39</v>
      </c>
      <c r="M689" s="4" t="s">
        <v>128</v>
      </c>
      <c r="N689" s="4" t="s">
        <v>41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</row>
    <row r="690" spans="1:40" ht="15" customHeight="1" x14ac:dyDescent="0.25">
      <c r="A690" s="4" t="str">
        <f>EB[[#This Row],[unit]] &amp; "#" &amp; EB[[#This Row],[indic_nrg]] &amp; "#" &amp; EB[[#This Row],[product]] &amp; "#" &amp; EB[[#This Row],[geo]]</f>
        <v>TJ#22_108954#6000#CZ</v>
      </c>
      <c r="B690" s="4" t="str">
        <f>VLOOKUP(EB[[#This Row],[product]],KS_DB[[product]:[KS]],5,FALSE)</f>
        <v>electricity</v>
      </c>
      <c r="C690" s="4" t="str">
        <f>VLOOKUP(EB[[#This Row],[product]],KS_DB[[product]:[KS]],6,FALSE)</f>
        <v>electricity</v>
      </c>
      <c r="D690" s="4">
        <f>VLOOKUP(EB[[#This Row],[product]],Carriers[],4,FALSE)</f>
        <v>1</v>
      </c>
      <c r="E690" s="4" t="str">
        <f>VLOOKUP(EB[[#This Row],[indic_nrg]],Indicators[],4,FALSE)</f>
        <v>5547</v>
      </c>
      <c r="F690" s="4" t="str">
        <f>IFERROR(VLOOKUP(EB[[#This Row],[Source_carrier]],KS_DB[[product]:[KS]],6,FALSE),0)</f>
        <v>biomass</v>
      </c>
      <c r="G690" s="4" t="s">
        <v>34</v>
      </c>
      <c r="H690" s="4" t="s">
        <v>559</v>
      </c>
      <c r="I690" s="4" t="s">
        <v>127</v>
      </c>
      <c r="J690" s="4" t="s">
        <v>37</v>
      </c>
      <c r="K690" s="4" t="s">
        <v>560</v>
      </c>
      <c r="L690" s="4" t="s">
        <v>39</v>
      </c>
      <c r="M690" s="4" t="s">
        <v>128</v>
      </c>
      <c r="N690" s="4" t="s">
        <v>41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</row>
    <row r="691" spans="1:40" ht="15" customHeight="1" x14ac:dyDescent="0.25">
      <c r="A691" s="4" t="str">
        <f>EB[[#This Row],[unit]] &amp; "#" &amp; EB[[#This Row],[indic_nrg]] &amp; "#" &amp; EB[[#This Row],[product]] &amp; "#" &amp; EB[[#This Row],[geo]]</f>
        <v>TJ#22_108956#5200#CZ</v>
      </c>
      <c r="B691" s="4" t="str">
        <f>VLOOKUP(EB[[#This Row],[product]],KS_DB[[product]:[KS]],5,FALSE)</f>
        <v>heat</v>
      </c>
      <c r="C691" s="4" t="str">
        <f>VLOOKUP(EB[[#This Row],[product]],KS_DB[[product]:[KS]],6,FALSE)</f>
        <v>heat</v>
      </c>
      <c r="D691" s="4">
        <f>VLOOKUP(EB[[#This Row],[product]],Carriers[],4,FALSE)</f>
        <v>1</v>
      </c>
      <c r="E691" s="4" t="str">
        <f>VLOOKUP(EB[[#This Row],[indic_nrg]],Indicators[],4,FALSE)</f>
        <v>5547</v>
      </c>
      <c r="F691" s="4" t="str">
        <f>IFERROR(VLOOKUP(EB[[#This Row],[Source_carrier]],KS_DB[[product]:[KS]],6,FALSE),0)</f>
        <v>biomass</v>
      </c>
      <c r="G691" s="4" t="s">
        <v>34</v>
      </c>
      <c r="H691" s="4" t="s">
        <v>1085</v>
      </c>
      <c r="I691" s="4" t="s">
        <v>97</v>
      </c>
      <c r="J691" s="4" t="s">
        <v>37</v>
      </c>
      <c r="K691" s="4" t="s">
        <v>1086</v>
      </c>
      <c r="L691" s="4" t="s">
        <v>39</v>
      </c>
      <c r="M691" s="4" t="s">
        <v>98</v>
      </c>
      <c r="N691" s="4" t="s">
        <v>41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</row>
    <row r="692" spans="1:40" ht="15" customHeight="1" x14ac:dyDescent="0.25">
      <c r="A692" s="4" t="str">
        <f>EB[[#This Row],[unit]] &amp; "#" &amp; EB[[#This Row],[indic_nrg]] &amp; "#" &amp; EB[[#This Row],[product]] &amp; "#" &amp; EB[[#This Row],[geo]]</f>
        <v>TJ#22_108957#5200#CZ</v>
      </c>
      <c r="B692" s="4" t="str">
        <f>VLOOKUP(EB[[#This Row],[product]],KS_DB[[product]:[KS]],5,FALSE)</f>
        <v>heat</v>
      </c>
      <c r="C692" s="4" t="str">
        <f>VLOOKUP(EB[[#This Row],[product]],KS_DB[[product]:[KS]],6,FALSE)</f>
        <v>heat</v>
      </c>
      <c r="D692" s="4">
        <f>VLOOKUP(EB[[#This Row],[product]],Carriers[],4,FALSE)</f>
        <v>1</v>
      </c>
      <c r="E692" s="4" t="str">
        <f>VLOOKUP(EB[[#This Row],[indic_nrg]],Indicators[],4,FALSE)</f>
        <v>5547</v>
      </c>
      <c r="F692" s="4" t="str">
        <f>IFERROR(VLOOKUP(EB[[#This Row],[Source_carrier]],KS_DB[[product]:[KS]],6,FALSE),0)</f>
        <v>biomass</v>
      </c>
      <c r="G692" s="4" t="s">
        <v>34</v>
      </c>
      <c r="H692" s="4" t="s">
        <v>1087</v>
      </c>
      <c r="I692" s="4" t="s">
        <v>97</v>
      </c>
      <c r="J692" s="4" t="s">
        <v>37</v>
      </c>
      <c r="K692" s="4" t="s">
        <v>1088</v>
      </c>
      <c r="L692" s="4" t="s">
        <v>39</v>
      </c>
      <c r="M692" s="4" t="s">
        <v>98</v>
      </c>
      <c r="N692" s="4" t="s">
        <v>41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</row>
    <row r="693" spans="1:40" ht="15" customHeight="1" x14ac:dyDescent="0.25">
      <c r="A693" s="4" t="str">
        <f>EB[[#This Row],[unit]] &amp; "#" &amp; EB[[#This Row],[indic_nrg]] &amp; "#" &amp; EB[[#This Row],[product]] &amp; "#" &amp; EB[[#This Row],[geo]]</f>
        <v>TJ#22_108958#5200#CZ</v>
      </c>
      <c r="B693" s="4" t="str">
        <f>VLOOKUP(EB[[#This Row],[product]],KS_DB[[product]:[KS]],5,FALSE)</f>
        <v>heat</v>
      </c>
      <c r="C693" s="4" t="str">
        <f>VLOOKUP(EB[[#This Row],[product]],KS_DB[[product]:[KS]],6,FALSE)</f>
        <v>heat</v>
      </c>
      <c r="D693" s="4">
        <f>VLOOKUP(EB[[#This Row],[product]],Carriers[],4,FALSE)</f>
        <v>1</v>
      </c>
      <c r="E693" s="4" t="str">
        <f>VLOOKUP(EB[[#This Row],[indic_nrg]],Indicators[],4,FALSE)</f>
        <v>5547</v>
      </c>
      <c r="F693" s="4" t="str">
        <f>IFERROR(VLOOKUP(EB[[#This Row],[Source_carrier]],KS_DB[[product]:[KS]],6,FALSE),0)</f>
        <v>biomass</v>
      </c>
      <c r="G693" s="4" t="s">
        <v>34</v>
      </c>
      <c r="H693" s="4" t="s">
        <v>1089</v>
      </c>
      <c r="I693" s="4" t="s">
        <v>97</v>
      </c>
      <c r="J693" s="4" t="s">
        <v>37</v>
      </c>
      <c r="K693" s="4" t="s">
        <v>1090</v>
      </c>
      <c r="L693" s="4" t="s">
        <v>39</v>
      </c>
      <c r="M693" s="4" t="s">
        <v>98</v>
      </c>
      <c r="N693" s="4" t="s">
        <v>41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</row>
    <row r="694" spans="1:40" ht="15" customHeight="1" x14ac:dyDescent="0.25">
      <c r="A694" s="4" t="str">
        <f>EB[[#This Row],[unit]] &amp; "#" &amp; EB[[#This Row],[indic_nrg]] &amp; "#" &amp; EB[[#This Row],[product]] &amp; "#" &amp; EB[[#This Row],[geo]]</f>
        <v>TJ#22_108959#5200#CZ</v>
      </c>
      <c r="B694" s="4" t="str">
        <f>VLOOKUP(EB[[#This Row],[product]],KS_DB[[product]:[KS]],5,FALSE)</f>
        <v>heat</v>
      </c>
      <c r="C694" s="4" t="str">
        <f>VLOOKUP(EB[[#This Row],[product]],KS_DB[[product]:[KS]],6,FALSE)</f>
        <v>heat</v>
      </c>
      <c r="D694" s="4">
        <f>VLOOKUP(EB[[#This Row],[product]],Carriers[],4,FALSE)</f>
        <v>1</v>
      </c>
      <c r="E694" s="4" t="str">
        <f>VLOOKUP(EB[[#This Row],[indic_nrg]],Indicators[],4,FALSE)</f>
        <v>5547</v>
      </c>
      <c r="F694" s="4" t="str">
        <f>IFERROR(VLOOKUP(EB[[#This Row],[Source_carrier]],KS_DB[[product]:[KS]],6,FALSE),0)</f>
        <v>biomass</v>
      </c>
      <c r="G694" s="4" t="s">
        <v>34</v>
      </c>
      <c r="H694" s="4" t="s">
        <v>1091</v>
      </c>
      <c r="I694" s="4" t="s">
        <v>97</v>
      </c>
      <c r="J694" s="4" t="s">
        <v>37</v>
      </c>
      <c r="K694" s="4" t="s">
        <v>1092</v>
      </c>
      <c r="L694" s="4" t="s">
        <v>39</v>
      </c>
      <c r="M694" s="4" t="s">
        <v>98</v>
      </c>
      <c r="N694" s="4" t="s">
        <v>41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</row>
    <row r="695" spans="1:40" ht="15" customHeight="1" x14ac:dyDescent="0.25">
      <c r="A695" s="4" t="str">
        <f>EB[[#This Row],[unit]] &amp; "#" &amp; EB[[#This Row],[indic_nrg]] &amp; "#" &amp; EB[[#This Row],[product]] &amp; "#" &amp; EB[[#This Row],[geo]]</f>
        <v>TJ#22_108971#6000#CZ</v>
      </c>
      <c r="B695" s="4" t="str">
        <f>VLOOKUP(EB[[#This Row],[product]],KS_DB[[product]:[KS]],5,FALSE)</f>
        <v>electricity</v>
      </c>
      <c r="C695" s="4" t="str">
        <f>VLOOKUP(EB[[#This Row],[product]],KS_DB[[product]:[KS]],6,FALSE)</f>
        <v>electricity</v>
      </c>
      <c r="D695" s="4">
        <f>VLOOKUP(EB[[#This Row],[product]],Carriers[],4,FALSE)</f>
        <v>1</v>
      </c>
      <c r="E695" s="4" t="str">
        <f>VLOOKUP(EB[[#This Row],[indic_nrg]],Indicators[],4,FALSE)</f>
        <v>5548</v>
      </c>
      <c r="F695" s="4" t="str">
        <f>IFERROR(VLOOKUP(EB[[#This Row],[Source_carrier]],KS_DB[[product]:[KS]],6,FALSE),0)</f>
        <v>biomass</v>
      </c>
      <c r="G695" s="4" t="s">
        <v>34</v>
      </c>
      <c r="H695" s="4" t="s">
        <v>561</v>
      </c>
      <c r="I695" s="4" t="s">
        <v>127</v>
      </c>
      <c r="J695" s="4" t="s">
        <v>37</v>
      </c>
      <c r="K695" s="4" t="s">
        <v>562</v>
      </c>
      <c r="L695" s="4" t="s">
        <v>39</v>
      </c>
      <c r="M695" s="4" t="s">
        <v>128</v>
      </c>
      <c r="N695" s="4" t="s">
        <v>41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</row>
    <row r="696" spans="1:40" ht="15" customHeight="1" x14ac:dyDescent="0.25">
      <c r="A696" s="4" t="str">
        <f>EB[[#This Row],[unit]] &amp; "#" &amp; EB[[#This Row],[indic_nrg]] &amp; "#" &amp; EB[[#This Row],[product]] &amp; "#" &amp; EB[[#This Row],[geo]]</f>
        <v>TJ#22_108972#6000#CZ</v>
      </c>
      <c r="B696" s="4" t="str">
        <f>VLOOKUP(EB[[#This Row],[product]],KS_DB[[product]:[KS]],5,FALSE)</f>
        <v>electricity</v>
      </c>
      <c r="C696" s="4" t="str">
        <f>VLOOKUP(EB[[#This Row],[product]],KS_DB[[product]:[KS]],6,FALSE)</f>
        <v>electricity</v>
      </c>
      <c r="D696" s="4">
        <f>VLOOKUP(EB[[#This Row],[product]],Carriers[],4,FALSE)</f>
        <v>1</v>
      </c>
      <c r="E696" s="4" t="str">
        <f>VLOOKUP(EB[[#This Row],[indic_nrg]],Indicators[],4,FALSE)</f>
        <v>5548</v>
      </c>
      <c r="F696" s="4" t="str">
        <f>IFERROR(VLOOKUP(EB[[#This Row],[Source_carrier]],KS_DB[[product]:[KS]],6,FALSE),0)</f>
        <v>biomass</v>
      </c>
      <c r="G696" s="4" t="s">
        <v>34</v>
      </c>
      <c r="H696" s="4" t="s">
        <v>563</v>
      </c>
      <c r="I696" s="4" t="s">
        <v>127</v>
      </c>
      <c r="J696" s="4" t="s">
        <v>37</v>
      </c>
      <c r="K696" s="4" t="s">
        <v>564</v>
      </c>
      <c r="L696" s="4" t="s">
        <v>39</v>
      </c>
      <c r="M696" s="4" t="s">
        <v>128</v>
      </c>
      <c r="N696" s="4" t="s">
        <v>41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</row>
    <row r="697" spans="1:40" ht="15" customHeight="1" x14ac:dyDescent="0.25">
      <c r="A697" s="4" t="str">
        <f>EB[[#This Row],[unit]] &amp; "#" &amp; EB[[#This Row],[indic_nrg]] &amp; "#" &amp; EB[[#This Row],[product]] &amp; "#" &amp; EB[[#This Row],[geo]]</f>
        <v>TJ#22_108973#6000#CZ</v>
      </c>
      <c r="B697" s="4" t="str">
        <f>VLOOKUP(EB[[#This Row],[product]],KS_DB[[product]:[KS]],5,FALSE)</f>
        <v>electricity</v>
      </c>
      <c r="C697" s="4" t="str">
        <f>VLOOKUP(EB[[#This Row],[product]],KS_DB[[product]:[KS]],6,FALSE)</f>
        <v>electricity</v>
      </c>
      <c r="D697" s="4">
        <f>VLOOKUP(EB[[#This Row],[product]],Carriers[],4,FALSE)</f>
        <v>1</v>
      </c>
      <c r="E697" s="4" t="str">
        <f>VLOOKUP(EB[[#This Row],[indic_nrg]],Indicators[],4,FALSE)</f>
        <v>5548</v>
      </c>
      <c r="F697" s="4" t="str">
        <f>IFERROR(VLOOKUP(EB[[#This Row],[Source_carrier]],KS_DB[[product]:[KS]],6,FALSE),0)</f>
        <v>biomass</v>
      </c>
      <c r="G697" s="4" t="s">
        <v>34</v>
      </c>
      <c r="H697" s="4" t="s">
        <v>565</v>
      </c>
      <c r="I697" s="4" t="s">
        <v>127</v>
      </c>
      <c r="J697" s="4" t="s">
        <v>37</v>
      </c>
      <c r="K697" s="4" t="s">
        <v>566</v>
      </c>
      <c r="L697" s="4" t="s">
        <v>39</v>
      </c>
      <c r="M697" s="4" t="s">
        <v>128</v>
      </c>
      <c r="N697" s="4" t="s">
        <v>41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</row>
    <row r="698" spans="1:40" ht="15" customHeight="1" x14ac:dyDescent="0.25">
      <c r="A698" s="4" t="str">
        <f>EB[[#This Row],[unit]] &amp; "#" &amp; EB[[#This Row],[indic_nrg]] &amp; "#" &amp; EB[[#This Row],[product]] &amp; "#" &amp; EB[[#This Row],[geo]]</f>
        <v>TJ#22_108974#6000#CZ</v>
      </c>
      <c r="B698" s="4" t="str">
        <f>VLOOKUP(EB[[#This Row],[product]],KS_DB[[product]:[KS]],5,FALSE)</f>
        <v>electricity</v>
      </c>
      <c r="C698" s="4" t="str">
        <f>VLOOKUP(EB[[#This Row],[product]],KS_DB[[product]:[KS]],6,FALSE)</f>
        <v>electricity</v>
      </c>
      <c r="D698" s="4">
        <f>VLOOKUP(EB[[#This Row],[product]],Carriers[],4,FALSE)</f>
        <v>1</v>
      </c>
      <c r="E698" s="4" t="str">
        <f>VLOOKUP(EB[[#This Row],[indic_nrg]],Indicators[],4,FALSE)</f>
        <v>5548</v>
      </c>
      <c r="F698" s="4" t="str">
        <f>IFERROR(VLOOKUP(EB[[#This Row],[Source_carrier]],KS_DB[[product]:[KS]],6,FALSE),0)</f>
        <v>biomass</v>
      </c>
      <c r="G698" s="4" t="s">
        <v>34</v>
      </c>
      <c r="H698" s="4" t="s">
        <v>567</v>
      </c>
      <c r="I698" s="4" t="s">
        <v>127</v>
      </c>
      <c r="J698" s="4" t="s">
        <v>37</v>
      </c>
      <c r="K698" s="4" t="s">
        <v>568</v>
      </c>
      <c r="L698" s="4" t="s">
        <v>39</v>
      </c>
      <c r="M698" s="4" t="s">
        <v>128</v>
      </c>
      <c r="N698" s="4" t="s">
        <v>41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</row>
    <row r="699" spans="1:40" ht="15" customHeight="1" x14ac:dyDescent="0.25">
      <c r="A699" s="4" t="str">
        <f>EB[[#This Row],[unit]] &amp; "#" &amp; EB[[#This Row],[indic_nrg]] &amp; "#" &amp; EB[[#This Row],[product]] &amp; "#" &amp; EB[[#This Row],[geo]]</f>
        <v>TJ#22_108976#5200#CZ</v>
      </c>
      <c r="B699" s="4" t="str">
        <f>VLOOKUP(EB[[#This Row],[product]],KS_DB[[product]:[KS]],5,FALSE)</f>
        <v>heat</v>
      </c>
      <c r="C699" s="4" t="str">
        <f>VLOOKUP(EB[[#This Row],[product]],KS_DB[[product]:[KS]],6,FALSE)</f>
        <v>heat</v>
      </c>
      <c r="D699" s="4">
        <f>VLOOKUP(EB[[#This Row],[product]],Carriers[],4,FALSE)</f>
        <v>1</v>
      </c>
      <c r="E699" s="4" t="str">
        <f>VLOOKUP(EB[[#This Row],[indic_nrg]],Indicators[],4,FALSE)</f>
        <v>5548</v>
      </c>
      <c r="F699" s="4" t="str">
        <f>IFERROR(VLOOKUP(EB[[#This Row],[Source_carrier]],KS_DB[[product]:[KS]],6,FALSE),0)</f>
        <v>biomass</v>
      </c>
      <c r="G699" s="4" t="s">
        <v>34</v>
      </c>
      <c r="H699" s="4" t="s">
        <v>1093</v>
      </c>
      <c r="I699" s="4" t="s">
        <v>97</v>
      </c>
      <c r="J699" s="4" t="s">
        <v>37</v>
      </c>
      <c r="K699" s="4" t="s">
        <v>1094</v>
      </c>
      <c r="L699" s="4" t="s">
        <v>39</v>
      </c>
      <c r="M699" s="4" t="s">
        <v>98</v>
      </c>
      <c r="N699" s="4" t="s">
        <v>41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</row>
    <row r="700" spans="1:40" ht="15" customHeight="1" x14ac:dyDescent="0.25">
      <c r="A700" s="4" t="str">
        <f>EB[[#This Row],[unit]] &amp; "#" &amp; EB[[#This Row],[indic_nrg]] &amp; "#" &amp; EB[[#This Row],[product]] &amp; "#" &amp; EB[[#This Row],[geo]]</f>
        <v>TJ#22_108977#5200#CZ</v>
      </c>
      <c r="B700" s="4" t="str">
        <f>VLOOKUP(EB[[#This Row],[product]],KS_DB[[product]:[KS]],5,FALSE)</f>
        <v>heat</v>
      </c>
      <c r="C700" s="4" t="str">
        <f>VLOOKUP(EB[[#This Row],[product]],KS_DB[[product]:[KS]],6,FALSE)</f>
        <v>heat</v>
      </c>
      <c r="D700" s="4">
        <f>VLOOKUP(EB[[#This Row],[product]],Carriers[],4,FALSE)</f>
        <v>1</v>
      </c>
      <c r="E700" s="4" t="str">
        <f>VLOOKUP(EB[[#This Row],[indic_nrg]],Indicators[],4,FALSE)</f>
        <v>5548</v>
      </c>
      <c r="F700" s="4" t="str">
        <f>IFERROR(VLOOKUP(EB[[#This Row],[Source_carrier]],KS_DB[[product]:[KS]],6,FALSE),0)</f>
        <v>biomass</v>
      </c>
      <c r="G700" s="4" t="s">
        <v>34</v>
      </c>
      <c r="H700" s="4" t="s">
        <v>1095</v>
      </c>
      <c r="I700" s="4" t="s">
        <v>97</v>
      </c>
      <c r="J700" s="4" t="s">
        <v>37</v>
      </c>
      <c r="K700" s="4" t="s">
        <v>1096</v>
      </c>
      <c r="L700" s="4" t="s">
        <v>39</v>
      </c>
      <c r="M700" s="4" t="s">
        <v>98</v>
      </c>
      <c r="N700" s="4" t="s">
        <v>41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</row>
    <row r="701" spans="1:40" ht="15" customHeight="1" x14ac:dyDescent="0.25">
      <c r="A701" s="4" t="str">
        <f>EB[[#This Row],[unit]] &amp; "#" &amp; EB[[#This Row],[indic_nrg]] &amp; "#" &amp; EB[[#This Row],[product]] &amp; "#" &amp; EB[[#This Row],[geo]]</f>
        <v>TJ#22_108978#5200#CZ</v>
      </c>
      <c r="B701" s="4" t="str">
        <f>VLOOKUP(EB[[#This Row],[product]],KS_DB[[product]:[KS]],5,FALSE)</f>
        <v>heat</v>
      </c>
      <c r="C701" s="4" t="str">
        <f>VLOOKUP(EB[[#This Row],[product]],KS_DB[[product]:[KS]],6,FALSE)</f>
        <v>heat</v>
      </c>
      <c r="D701" s="4">
        <f>VLOOKUP(EB[[#This Row],[product]],Carriers[],4,FALSE)</f>
        <v>1</v>
      </c>
      <c r="E701" s="4" t="str">
        <f>VLOOKUP(EB[[#This Row],[indic_nrg]],Indicators[],4,FALSE)</f>
        <v>5548</v>
      </c>
      <c r="F701" s="4" t="str">
        <f>IFERROR(VLOOKUP(EB[[#This Row],[Source_carrier]],KS_DB[[product]:[KS]],6,FALSE),0)</f>
        <v>biomass</v>
      </c>
      <c r="G701" s="4" t="s">
        <v>34</v>
      </c>
      <c r="H701" s="4" t="s">
        <v>1097</v>
      </c>
      <c r="I701" s="4" t="s">
        <v>97</v>
      </c>
      <c r="J701" s="4" t="s">
        <v>37</v>
      </c>
      <c r="K701" s="4" t="s">
        <v>1098</v>
      </c>
      <c r="L701" s="4" t="s">
        <v>39</v>
      </c>
      <c r="M701" s="4" t="s">
        <v>98</v>
      </c>
      <c r="N701" s="4" t="s">
        <v>41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</row>
    <row r="702" spans="1:40" ht="15" customHeight="1" x14ac:dyDescent="0.25">
      <c r="A702" s="4" t="str">
        <f>EB[[#This Row],[unit]] &amp; "#" &amp; EB[[#This Row],[indic_nrg]] &amp; "#" &amp; EB[[#This Row],[product]] &amp; "#" &amp; EB[[#This Row],[geo]]</f>
        <v>TJ#22_108979#5200#CZ</v>
      </c>
      <c r="B702" s="4" t="str">
        <f>VLOOKUP(EB[[#This Row],[product]],KS_DB[[product]:[KS]],5,FALSE)</f>
        <v>heat</v>
      </c>
      <c r="C702" s="4" t="str">
        <f>VLOOKUP(EB[[#This Row],[product]],KS_DB[[product]:[KS]],6,FALSE)</f>
        <v>heat</v>
      </c>
      <c r="D702" s="4">
        <f>VLOOKUP(EB[[#This Row],[product]],Carriers[],4,FALSE)</f>
        <v>1</v>
      </c>
      <c r="E702" s="4" t="str">
        <f>VLOOKUP(EB[[#This Row],[indic_nrg]],Indicators[],4,FALSE)</f>
        <v>5548</v>
      </c>
      <c r="F702" s="4" t="str">
        <f>IFERROR(VLOOKUP(EB[[#This Row],[Source_carrier]],KS_DB[[product]:[KS]],6,FALSE),0)</f>
        <v>biomass</v>
      </c>
      <c r="G702" s="4" t="s">
        <v>34</v>
      </c>
      <c r="H702" s="4" t="s">
        <v>1099</v>
      </c>
      <c r="I702" s="4" t="s">
        <v>97</v>
      </c>
      <c r="J702" s="4" t="s">
        <v>37</v>
      </c>
      <c r="K702" s="4" t="s">
        <v>1100</v>
      </c>
      <c r="L702" s="4" t="s">
        <v>39</v>
      </c>
      <c r="M702" s="4" t="s">
        <v>98</v>
      </c>
      <c r="N702" s="4" t="s">
        <v>41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</row>
    <row r="703" spans="1:40" ht="15" customHeight="1" x14ac:dyDescent="0.25">
      <c r="A703" s="4" t="str">
        <f>EB[[#This Row],[unit]] &amp; "#" &amp; EB[[#This Row],[indic_nrg]] &amp; "#" &amp; EB[[#This Row],[product]] &amp; "#" &amp; EB[[#This Row],[geo]]</f>
        <v>TJ#B_100100#0000#CZ</v>
      </c>
      <c r="B703" s="4" t="str">
        <f>VLOOKUP(EB[[#This Row],[product]],KS_DB[[product]:[KS]],5,FALSE)</f>
        <v>all</v>
      </c>
      <c r="C703" s="4" t="str">
        <f>VLOOKUP(EB[[#This Row],[product]],KS_DB[[product]:[KS]],6,FALSE)</f>
        <v>all</v>
      </c>
      <c r="D703" s="4">
        <f>VLOOKUP(EB[[#This Row],[product]],Carriers[],4,FALSE)</f>
        <v>0</v>
      </c>
      <c r="E703" s="4">
        <f>VLOOKUP(EB[[#This Row],[indic_nrg]],Indicators[],4,FALSE)</f>
        <v>0</v>
      </c>
      <c r="F703" s="4">
        <f>IFERROR(VLOOKUP(EB[[#This Row],[Source_carrier]],KS_DB[[product]:[KS]],6,FALSE),0)</f>
        <v>0</v>
      </c>
      <c r="G703" s="4" t="s">
        <v>34</v>
      </c>
      <c r="H703" s="4" t="s">
        <v>1101</v>
      </c>
      <c r="I703" s="4" t="s">
        <v>36</v>
      </c>
      <c r="J703" s="4" t="s">
        <v>37</v>
      </c>
      <c r="K703" s="4" t="s">
        <v>1102</v>
      </c>
      <c r="L703" s="4" t="s">
        <v>39</v>
      </c>
      <c r="M703" s="4" t="s">
        <v>40</v>
      </c>
      <c r="N703" s="4" t="s">
        <v>41</v>
      </c>
      <c r="O703" s="4">
        <v>1720012</v>
      </c>
      <c r="P703" s="4">
        <v>1618426</v>
      </c>
      <c r="Q703" s="4">
        <v>1533149</v>
      </c>
      <c r="R703" s="4">
        <v>1511030</v>
      </c>
      <c r="S703" s="4">
        <v>1401733</v>
      </c>
      <c r="T703" s="4">
        <v>1353062</v>
      </c>
      <c r="U703" s="4">
        <v>1370787</v>
      </c>
      <c r="V703" s="4">
        <v>1398242</v>
      </c>
      <c r="W703" s="4">
        <v>1328746</v>
      </c>
      <c r="X703" s="4">
        <v>1208879</v>
      </c>
      <c r="Y703" s="4">
        <v>1289915</v>
      </c>
      <c r="Z703" s="4">
        <v>1319224</v>
      </c>
      <c r="AA703" s="4">
        <v>1327687</v>
      </c>
      <c r="AB703" s="4">
        <v>1412700</v>
      </c>
      <c r="AC703" s="4">
        <v>1399529</v>
      </c>
      <c r="AD703" s="4">
        <v>1388571</v>
      </c>
      <c r="AE703" s="4">
        <v>1415059</v>
      </c>
      <c r="AF703" s="4">
        <v>1419626</v>
      </c>
      <c r="AG703" s="4">
        <v>1384928</v>
      </c>
      <c r="AH703" s="4">
        <v>1322647</v>
      </c>
      <c r="AI703" s="4">
        <v>1335583</v>
      </c>
      <c r="AJ703" s="4">
        <v>1358032</v>
      </c>
      <c r="AK703" s="4">
        <v>1359365</v>
      </c>
      <c r="AL703" s="4">
        <v>1273724</v>
      </c>
      <c r="AM703" s="4">
        <v>1239764</v>
      </c>
      <c r="AN703" s="4">
        <v>1203955</v>
      </c>
    </row>
    <row r="704" spans="1:40" ht="15" customHeight="1" x14ac:dyDescent="0.25">
      <c r="A704" s="4" t="str">
        <f>EB[[#This Row],[unit]] &amp; "#" &amp; EB[[#This Row],[indic_nrg]] &amp; "#" &amp; EB[[#This Row],[product]] &amp; "#" &amp; EB[[#This Row],[geo]]</f>
        <v>TJ#B_100100#2000#CZ</v>
      </c>
      <c r="B704" s="4" t="str">
        <f>VLOOKUP(EB[[#This Row],[product]],KS_DB[[product]:[KS]],5,FALSE)</f>
        <v>solid</v>
      </c>
      <c r="C704" s="4" t="str">
        <f>VLOOKUP(EB[[#This Row],[product]],KS_DB[[product]:[KS]],6,FALSE)</f>
        <v>solid</v>
      </c>
      <c r="D704" s="4">
        <f>VLOOKUP(EB[[#This Row],[product]],Carriers[],4,FALSE)</f>
        <v>0</v>
      </c>
      <c r="E704" s="4">
        <f>VLOOKUP(EB[[#This Row],[indic_nrg]],Indicators[],4,FALSE)</f>
        <v>0</v>
      </c>
      <c r="F704" s="4">
        <f>IFERROR(VLOOKUP(EB[[#This Row],[Source_carrier]],KS_DB[[product]:[KS]],6,FALSE),0)</f>
        <v>0</v>
      </c>
      <c r="G704" s="4" t="s">
        <v>34</v>
      </c>
      <c r="H704" s="4" t="s">
        <v>1101</v>
      </c>
      <c r="I704" s="4" t="s">
        <v>18</v>
      </c>
      <c r="J704" s="4" t="s">
        <v>37</v>
      </c>
      <c r="K704" s="4" t="s">
        <v>1102</v>
      </c>
      <c r="L704" s="4" t="s">
        <v>39</v>
      </c>
      <c r="M704" s="4" t="s">
        <v>42</v>
      </c>
      <c r="N704" s="4" t="s">
        <v>41</v>
      </c>
      <c r="O704" s="4">
        <v>1519588</v>
      </c>
      <c r="P704" s="4">
        <v>1422670</v>
      </c>
      <c r="Q704" s="4">
        <v>1316058</v>
      </c>
      <c r="R704" s="4">
        <v>1287945</v>
      </c>
      <c r="S704" s="4">
        <v>1176634</v>
      </c>
      <c r="T704" s="4">
        <v>1142048</v>
      </c>
      <c r="U704" s="4">
        <v>1156902</v>
      </c>
      <c r="V704" s="4">
        <v>1171885</v>
      </c>
      <c r="W704" s="4">
        <v>1092811</v>
      </c>
      <c r="X704" s="4">
        <v>968553</v>
      </c>
      <c r="Y704" s="4">
        <v>1048735</v>
      </c>
      <c r="Z704" s="4">
        <v>1061230</v>
      </c>
      <c r="AA704" s="4">
        <v>1015501</v>
      </c>
      <c r="AB704" s="4">
        <v>1020961</v>
      </c>
      <c r="AC704" s="4">
        <v>986520</v>
      </c>
      <c r="AD704" s="4">
        <v>986828</v>
      </c>
      <c r="AE704" s="4">
        <v>999037</v>
      </c>
      <c r="AF704" s="4">
        <v>996626</v>
      </c>
      <c r="AG704" s="4">
        <v>953968</v>
      </c>
      <c r="AH704" s="4">
        <v>873085</v>
      </c>
      <c r="AI704" s="4">
        <v>867918</v>
      </c>
      <c r="AJ704" s="4">
        <v>874856</v>
      </c>
      <c r="AK704" s="4">
        <v>843285</v>
      </c>
      <c r="AL704" s="4">
        <v>739958</v>
      </c>
      <c r="AM704" s="4">
        <v>705332</v>
      </c>
      <c r="AN704" s="4">
        <v>705164</v>
      </c>
    </row>
    <row r="705" spans="1:40" ht="15" customHeight="1" x14ac:dyDescent="0.25">
      <c r="A705" s="4" t="str">
        <f>EB[[#This Row],[unit]] &amp; "#" &amp; EB[[#This Row],[indic_nrg]] &amp; "#" &amp; EB[[#This Row],[product]] &amp; "#" &amp; EB[[#This Row],[geo]]</f>
        <v>TJ#B_100100#2100#CZ</v>
      </c>
      <c r="B705" s="4" t="str">
        <f>VLOOKUP(EB[[#This Row],[product]],KS_DB[[product]:[KS]],5,FALSE)</f>
        <v>solid</v>
      </c>
      <c r="C705" s="4" t="str">
        <f>VLOOKUP(EB[[#This Row],[product]],KS_DB[[product]:[KS]],6,FALSE)</f>
        <v>solid</v>
      </c>
      <c r="D705" s="4">
        <f>VLOOKUP(EB[[#This Row],[product]],Carriers[],4,FALSE)</f>
        <v>0</v>
      </c>
      <c r="E705" s="4">
        <f>VLOOKUP(EB[[#This Row],[indic_nrg]],Indicators[],4,FALSE)</f>
        <v>0</v>
      </c>
      <c r="F705" s="4">
        <f>IFERROR(VLOOKUP(EB[[#This Row],[Source_carrier]],KS_DB[[product]:[KS]],6,FALSE),0)</f>
        <v>0</v>
      </c>
      <c r="G705" s="4" t="s">
        <v>34</v>
      </c>
      <c r="H705" s="4" t="s">
        <v>1101</v>
      </c>
      <c r="I705" s="4" t="s">
        <v>43</v>
      </c>
      <c r="J705" s="4" t="s">
        <v>37</v>
      </c>
      <c r="K705" s="4" t="s">
        <v>1102</v>
      </c>
      <c r="L705" s="4" t="s">
        <v>39</v>
      </c>
      <c r="M705" s="4" t="s">
        <v>44</v>
      </c>
      <c r="N705" s="4" t="s">
        <v>41</v>
      </c>
      <c r="O705" s="4">
        <v>549045</v>
      </c>
      <c r="P705" s="4">
        <v>480635</v>
      </c>
      <c r="Q705" s="4">
        <v>479442</v>
      </c>
      <c r="R705" s="4">
        <v>466074</v>
      </c>
      <c r="S705" s="4">
        <v>444662</v>
      </c>
      <c r="T705" s="4">
        <v>439629</v>
      </c>
      <c r="U705" s="4">
        <v>423407</v>
      </c>
      <c r="V705" s="4">
        <v>436633</v>
      </c>
      <c r="W705" s="4">
        <v>434725</v>
      </c>
      <c r="X705" s="4">
        <v>382028</v>
      </c>
      <c r="Y705" s="4">
        <v>394493</v>
      </c>
      <c r="Z705" s="4">
        <v>398850</v>
      </c>
      <c r="AA705" s="4">
        <v>380336</v>
      </c>
      <c r="AB705" s="4">
        <v>367970</v>
      </c>
      <c r="AC705" s="4">
        <v>356690</v>
      </c>
      <c r="AD705" s="4">
        <v>352109</v>
      </c>
      <c r="AE705" s="4">
        <v>356195</v>
      </c>
      <c r="AF705" s="4">
        <v>355928</v>
      </c>
      <c r="AG705" s="4">
        <v>349107</v>
      </c>
      <c r="AH705" s="4">
        <v>298209</v>
      </c>
      <c r="AI705" s="4">
        <v>310150</v>
      </c>
      <c r="AJ705" s="4">
        <v>300590</v>
      </c>
      <c r="AK705" s="4">
        <v>307699</v>
      </c>
      <c r="AL705" s="4">
        <v>239224</v>
      </c>
      <c r="AM705" s="4">
        <v>234342</v>
      </c>
      <c r="AN705" s="4">
        <v>224164</v>
      </c>
    </row>
    <row r="706" spans="1:40" ht="15" customHeight="1" x14ac:dyDescent="0.25">
      <c r="A706" s="4" t="str">
        <f>EB[[#This Row],[unit]] &amp; "#" &amp; EB[[#This Row],[indic_nrg]] &amp; "#" &amp; EB[[#This Row],[product]] &amp; "#" &amp; EB[[#This Row],[geo]]</f>
        <v>TJ#B_100100#2115#CZ</v>
      </c>
      <c r="B706" s="4" t="str">
        <f>VLOOKUP(EB[[#This Row],[product]],KS_DB[[product]:[KS]],5,FALSE)</f>
        <v>solid</v>
      </c>
      <c r="C706" s="4" t="str">
        <f>VLOOKUP(EB[[#This Row],[product]],KS_DB[[product]:[KS]],6,FALSE)</f>
        <v>solid</v>
      </c>
      <c r="D706" s="4">
        <f>VLOOKUP(EB[[#This Row],[product]],Carriers[],4,FALSE)</f>
        <v>1</v>
      </c>
      <c r="E706" s="4">
        <f>VLOOKUP(EB[[#This Row],[indic_nrg]],Indicators[],4,FALSE)</f>
        <v>0</v>
      </c>
      <c r="F706" s="4">
        <f>IFERROR(VLOOKUP(EB[[#This Row],[Source_carrier]],KS_DB[[product]:[KS]],6,FALSE),0)</f>
        <v>0</v>
      </c>
      <c r="G706" s="4" t="s">
        <v>34</v>
      </c>
      <c r="H706" s="4" t="s">
        <v>1101</v>
      </c>
      <c r="I706" s="4" t="s">
        <v>47</v>
      </c>
      <c r="J706" s="4" t="s">
        <v>37</v>
      </c>
      <c r="K706" s="4" t="s">
        <v>1102</v>
      </c>
      <c r="L706" s="4" t="s">
        <v>39</v>
      </c>
      <c r="M706" s="4" t="s">
        <v>48</v>
      </c>
      <c r="N706" s="4" t="s">
        <v>41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</row>
    <row r="707" spans="1:40" ht="15" customHeight="1" x14ac:dyDescent="0.25">
      <c r="A707" s="4" t="str">
        <f>EB[[#This Row],[unit]] &amp; "#" &amp; EB[[#This Row],[indic_nrg]] &amp; "#" &amp; EB[[#This Row],[product]] &amp; "#" &amp; EB[[#This Row],[geo]]</f>
        <v>TJ#B_100100#2116#CZ</v>
      </c>
      <c r="B707" s="4" t="str">
        <f>VLOOKUP(EB[[#This Row],[product]],KS_DB[[product]:[KS]],5,FALSE)</f>
        <v>solid</v>
      </c>
      <c r="C707" s="4" t="str">
        <f>VLOOKUP(EB[[#This Row],[product]],KS_DB[[product]:[KS]],6,FALSE)</f>
        <v>solid</v>
      </c>
      <c r="D707" s="4">
        <f>VLOOKUP(EB[[#This Row],[product]],Carriers[],4,FALSE)</f>
        <v>1</v>
      </c>
      <c r="E707" s="4">
        <f>VLOOKUP(EB[[#This Row],[indic_nrg]],Indicators[],4,FALSE)</f>
        <v>0</v>
      </c>
      <c r="F707" s="4">
        <f>IFERROR(VLOOKUP(EB[[#This Row],[Source_carrier]],KS_DB[[product]:[KS]],6,FALSE),0)</f>
        <v>0</v>
      </c>
      <c r="G707" s="4" t="s">
        <v>34</v>
      </c>
      <c r="H707" s="4" t="s">
        <v>1101</v>
      </c>
      <c r="I707" s="4" t="s">
        <v>49</v>
      </c>
      <c r="J707" s="4" t="s">
        <v>37</v>
      </c>
      <c r="K707" s="4" t="s">
        <v>1102</v>
      </c>
      <c r="L707" s="4" t="s">
        <v>39</v>
      </c>
      <c r="M707" s="4" t="s">
        <v>50</v>
      </c>
      <c r="N707" s="4" t="s">
        <v>41</v>
      </c>
      <c r="O707" s="4">
        <v>403831</v>
      </c>
      <c r="P707" s="4">
        <v>356690</v>
      </c>
      <c r="Q707" s="4">
        <v>352507</v>
      </c>
      <c r="R707" s="4">
        <v>312750</v>
      </c>
      <c r="S707" s="4">
        <v>305646</v>
      </c>
      <c r="T707" s="4">
        <v>303119</v>
      </c>
      <c r="U707" s="4">
        <v>292338</v>
      </c>
      <c r="V707" s="4">
        <v>292332</v>
      </c>
      <c r="W707" s="4">
        <v>276688</v>
      </c>
      <c r="X707" s="4">
        <v>232593</v>
      </c>
      <c r="Y707" s="4">
        <v>232128</v>
      </c>
      <c r="Z707" s="4">
        <v>226005</v>
      </c>
      <c r="AA707" s="4">
        <v>218019</v>
      </c>
      <c r="AB707" s="4">
        <v>224609</v>
      </c>
      <c r="AC707" s="4">
        <v>210020</v>
      </c>
      <c r="AD707" s="4">
        <v>202805</v>
      </c>
      <c r="AE707" s="4">
        <v>221498</v>
      </c>
      <c r="AF707" s="4">
        <v>219415</v>
      </c>
      <c r="AG707" s="4">
        <v>214723</v>
      </c>
      <c r="AH707" s="4">
        <v>168746</v>
      </c>
      <c r="AI707" s="4">
        <v>172149</v>
      </c>
      <c r="AJ707" s="4">
        <v>148291</v>
      </c>
      <c r="AK707" s="4">
        <v>145048</v>
      </c>
      <c r="AL707" s="4">
        <v>130884</v>
      </c>
      <c r="AM707" s="4">
        <v>131274</v>
      </c>
      <c r="AN707" s="4">
        <v>117162</v>
      </c>
    </row>
    <row r="708" spans="1:40" ht="15" customHeight="1" x14ac:dyDescent="0.25">
      <c r="A708" s="4" t="str">
        <f>EB[[#This Row],[unit]] &amp; "#" &amp; EB[[#This Row],[indic_nrg]] &amp; "#" &amp; EB[[#This Row],[product]] &amp; "#" &amp; EB[[#This Row],[geo]]</f>
        <v>TJ#B_100100#2117#CZ</v>
      </c>
      <c r="B708" s="4" t="str">
        <f>VLOOKUP(EB[[#This Row],[product]],KS_DB[[product]:[KS]],5,FALSE)</f>
        <v>solid</v>
      </c>
      <c r="C708" s="4" t="str">
        <f>VLOOKUP(EB[[#This Row],[product]],KS_DB[[product]:[KS]],6,FALSE)</f>
        <v>solid</v>
      </c>
      <c r="D708" s="4">
        <f>VLOOKUP(EB[[#This Row],[product]],Carriers[],4,FALSE)</f>
        <v>1</v>
      </c>
      <c r="E708" s="4">
        <f>VLOOKUP(EB[[#This Row],[indic_nrg]],Indicators[],4,FALSE)</f>
        <v>0</v>
      </c>
      <c r="F708" s="4">
        <f>IFERROR(VLOOKUP(EB[[#This Row],[Source_carrier]],KS_DB[[product]:[KS]],6,FALSE),0)</f>
        <v>0</v>
      </c>
      <c r="G708" s="4" t="s">
        <v>34</v>
      </c>
      <c r="H708" s="4" t="s">
        <v>1101</v>
      </c>
      <c r="I708" s="4" t="s">
        <v>51</v>
      </c>
      <c r="J708" s="4" t="s">
        <v>37</v>
      </c>
      <c r="K708" s="4" t="s">
        <v>1102</v>
      </c>
      <c r="L708" s="4" t="s">
        <v>39</v>
      </c>
      <c r="M708" s="4" t="s">
        <v>52</v>
      </c>
      <c r="N708" s="4" t="s">
        <v>41</v>
      </c>
      <c r="O708" s="4">
        <v>145214</v>
      </c>
      <c r="P708" s="4">
        <v>123944</v>
      </c>
      <c r="Q708" s="4">
        <v>126935</v>
      </c>
      <c r="R708" s="4">
        <v>153324</v>
      </c>
      <c r="S708" s="4">
        <v>139016</v>
      </c>
      <c r="T708" s="4">
        <v>136510</v>
      </c>
      <c r="U708" s="4">
        <v>131069</v>
      </c>
      <c r="V708" s="4">
        <v>144301</v>
      </c>
      <c r="W708" s="4">
        <v>158037</v>
      </c>
      <c r="X708" s="4">
        <v>149436</v>
      </c>
      <c r="Y708" s="4">
        <v>162365</v>
      </c>
      <c r="Z708" s="4">
        <v>172845</v>
      </c>
      <c r="AA708" s="4">
        <v>162316</v>
      </c>
      <c r="AB708" s="4">
        <v>143361</v>
      </c>
      <c r="AC708" s="4">
        <v>146670</v>
      </c>
      <c r="AD708" s="4">
        <v>149304</v>
      </c>
      <c r="AE708" s="4">
        <v>134697</v>
      </c>
      <c r="AF708" s="4">
        <v>136513</v>
      </c>
      <c r="AG708" s="4">
        <v>134384</v>
      </c>
      <c r="AH708" s="4">
        <v>129463</v>
      </c>
      <c r="AI708" s="4">
        <v>138001</v>
      </c>
      <c r="AJ708" s="4">
        <v>152299</v>
      </c>
      <c r="AK708" s="4">
        <v>162651</v>
      </c>
      <c r="AL708" s="4">
        <v>108340</v>
      </c>
      <c r="AM708" s="4">
        <v>103068</v>
      </c>
      <c r="AN708" s="4">
        <v>107002</v>
      </c>
    </row>
    <row r="709" spans="1:40" ht="15" customHeight="1" x14ac:dyDescent="0.25">
      <c r="A709" s="4" t="str">
        <f>EB[[#This Row],[unit]] &amp; "#" &amp; EB[[#This Row],[indic_nrg]] &amp; "#" &amp; EB[[#This Row],[product]] &amp; "#" &amp; EB[[#This Row],[geo]]</f>
        <v>TJ#B_100100#2118#CZ</v>
      </c>
      <c r="B709" s="4" t="str">
        <f>VLOOKUP(EB[[#This Row],[product]],KS_DB[[product]:[KS]],5,FALSE)</f>
        <v>solid</v>
      </c>
      <c r="C709" s="4" t="str">
        <f>VLOOKUP(EB[[#This Row],[product]],KS_DB[[product]:[KS]],6,FALSE)</f>
        <v>solid</v>
      </c>
      <c r="D709" s="4">
        <f>VLOOKUP(EB[[#This Row],[product]],Carriers[],4,FALSE)</f>
        <v>1</v>
      </c>
      <c r="E709" s="4">
        <f>VLOOKUP(EB[[#This Row],[indic_nrg]],Indicators[],4,FALSE)</f>
        <v>0</v>
      </c>
      <c r="F709" s="4">
        <f>IFERROR(VLOOKUP(EB[[#This Row],[Source_carrier]],KS_DB[[product]:[KS]],6,FALSE),0)</f>
        <v>0</v>
      </c>
      <c r="G709" s="4" t="s">
        <v>34</v>
      </c>
      <c r="H709" s="4" t="s">
        <v>1101</v>
      </c>
      <c r="I709" s="4" t="s">
        <v>53</v>
      </c>
      <c r="J709" s="4" t="s">
        <v>37</v>
      </c>
      <c r="K709" s="4" t="s">
        <v>1102</v>
      </c>
      <c r="L709" s="4" t="s">
        <v>39</v>
      </c>
      <c r="M709" s="4" t="s">
        <v>54</v>
      </c>
      <c r="N709" s="4" t="s">
        <v>41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</row>
    <row r="710" spans="1:40" ht="15" customHeight="1" x14ac:dyDescent="0.25">
      <c r="A710" s="4" t="str">
        <f>EB[[#This Row],[unit]] &amp; "#" &amp; EB[[#This Row],[indic_nrg]] &amp; "#" &amp; EB[[#This Row],[product]] &amp; "#" &amp; EB[[#This Row],[geo]]</f>
        <v>TJ#B_100100#2200#CZ</v>
      </c>
      <c r="B710" s="4" t="str">
        <f>VLOOKUP(EB[[#This Row],[product]],KS_DB[[product]:[KS]],5,FALSE)</f>
        <v>solid</v>
      </c>
      <c r="C710" s="4" t="str">
        <f>VLOOKUP(EB[[#This Row],[product]],KS_DB[[product]:[KS]],6,FALSE)</f>
        <v>solid</v>
      </c>
      <c r="D710" s="4">
        <f>VLOOKUP(EB[[#This Row],[product]],Carriers[],4,FALSE)</f>
        <v>0</v>
      </c>
      <c r="E710" s="4">
        <f>VLOOKUP(EB[[#This Row],[indic_nrg]],Indicators[],4,FALSE)</f>
        <v>0</v>
      </c>
      <c r="F710" s="4">
        <f>IFERROR(VLOOKUP(EB[[#This Row],[Source_carrier]],KS_DB[[product]:[KS]],6,FALSE),0)</f>
        <v>0</v>
      </c>
      <c r="G710" s="4" t="s">
        <v>34</v>
      </c>
      <c r="H710" s="4" t="s">
        <v>1101</v>
      </c>
      <c r="I710" s="4" t="s">
        <v>61</v>
      </c>
      <c r="J710" s="4" t="s">
        <v>37</v>
      </c>
      <c r="K710" s="4" t="s">
        <v>1102</v>
      </c>
      <c r="L710" s="4" t="s">
        <v>39</v>
      </c>
      <c r="M710" s="4" t="s">
        <v>62</v>
      </c>
      <c r="N710" s="4" t="s">
        <v>41</v>
      </c>
      <c r="O710" s="4">
        <v>970543</v>
      </c>
      <c r="P710" s="4">
        <v>942035</v>
      </c>
      <c r="Q710" s="4">
        <v>836616</v>
      </c>
      <c r="R710" s="4">
        <v>821871</v>
      </c>
      <c r="S710" s="4">
        <v>731972</v>
      </c>
      <c r="T710" s="4">
        <v>702419</v>
      </c>
      <c r="U710" s="4">
        <v>733495</v>
      </c>
      <c r="V710" s="4">
        <v>735251</v>
      </c>
      <c r="W710" s="4">
        <v>658086</v>
      </c>
      <c r="X710" s="4">
        <v>586525</v>
      </c>
      <c r="Y710" s="4">
        <v>654243</v>
      </c>
      <c r="Z710" s="4">
        <v>662380</v>
      </c>
      <c r="AA710" s="4">
        <v>635166</v>
      </c>
      <c r="AB710" s="4">
        <v>652991</v>
      </c>
      <c r="AC710" s="4">
        <v>629831</v>
      </c>
      <c r="AD710" s="4">
        <v>634719</v>
      </c>
      <c r="AE710" s="4">
        <v>642843</v>
      </c>
      <c r="AF710" s="4">
        <v>640697</v>
      </c>
      <c r="AG710" s="4">
        <v>604861</v>
      </c>
      <c r="AH710" s="4">
        <v>574876</v>
      </c>
      <c r="AI710" s="4">
        <v>557768</v>
      </c>
      <c r="AJ710" s="4">
        <v>574266</v>
      </c>
      <c r="AK710" s="4">
        <v>535586</v>
      </c>
      <c r="AL710" s="4">
        <v>500734</v>
      </c>
      <c r="AM710" s="4">
        <v>470990</v>
      </c>
      <c r="AN710" s="4">
        <v>480999</v>
      </c>
    </row>
    <row r="711" spans="1:40" ht="15" customHeight="1" x14ac:dyDescent="0.25">
      <c r="A711" s="4" t="str">
        <f>EB[[#This Row],[unit]] &amp; "#" &amp; EB[[#This Row],[indic_nrg]] &amp; "#" &amp; EB[[#This Row],[product]] &amp; "#" &amp; EB[[#This Row],[geo]]</f>
        <v>TJ#B_100100#2210#CZ</v>
      </c>
      <c r="B711" s="4" t="str">
        <f>VLOOKUP(EB[[#This Row],[product]],KS_DB[[product]:[KS]],5,FALSE)</f>
        <v>solid</v>
      </c>
      <c r="C711" s="4" t="str">
        <f>VLOOKUP(EB[[#This Row],[product]],KS_DB[[product]:[KS]],6,FALSE)</f>
        <v>solid</v>
      </c>
      <c r="D711" s="4">
        <f>VLOOKUP(EB[[#This Row],[product]],Carriers[],4,FALSE)</f>
        <v>1</v>
      </c>
      <c r="E711" s="4">
        <f>VLOOKUP(EB[[#This Row],[indic_nrg]],Indicators[],4,FALSE)</f>
        <v>0</v>
      </c>
      <c r="F711" s="4">
        <f>IFERROR(VLOOKUP(EB[[#This Row],[Source_carrier]],KS_DB[[product]:[KS]],6,FALSE),0)</f>
        <v>0</v>
      </c>
      <c r="G711" s="4" t="s">
        <v>34</v>
      </c>
      <c r="H711" s="4" t="s">
        <v>1101</v>
      </c>
      <c r="I711" s="4" t="s">
        <v>63</v>
      </c>
      <c r="J711" s="4" t="s">
        <v>37</v>
      </c>
      <c r="K711" s="4" t="s">
        <v>1102</v>
      </c>
      <c r="L711" s="4" t="s">
        <v>39</v>
      </c>
      <c r="M711" s="4" t="s">
        <v>64</v>
      </c>
      <c r="N711" s="4" t="s">
        <v>41</v>
      </c>
      <c r="O711" s="4">
        <v>970543</v>
      </c>
      <c r="P711" s="4">
        <v>942035</v>
      </c>
      <c r="Q711" s="4">
        <v>836616</v>
      </c>
      <c r="R711" s="4">
        <v>821871</v>
      </c>
      <c r="S711" s="4">
        <v>731972</v>
      </c>
      <c r="T711" s="4">
        <v>702419</v>
      </c>
      <c r="U711" s="4">
        <v>733495</v>
      </c>
      <c r="V711" s="4">
        <v>735251</v>
      </c>
      <c r="W711" s="4">
        <v>658086</v>
      </c>
      <c r="X711" s="4">
        <v>586525</v>
      </c>
      <c r="Y711" s="4">
        <v>654243</v>
      </c>
      <c r="Z711" s="4">
        <v>662380</v>
      </c>
      <c r="AA711" s="4">
        <v>635166</v>
      </c>
      <c r="AB711" s="4">
        <v>652991</v>
      </c>
      <c r="AC711" s="4">
        <v>629831</v>
      </c>
      <c r="AD711" s="4">
        <v>634719</v>
      </c>
      <c r="AE711" s="4">
        <v>642843</v>
      </c>
      <c r="AF711" s="4">
        <v>640697</v>
      </c>
      <c r="AG711" s="4">
        <v>604861</v>
      </c>
      <c r="AH711" s="4">
        <v>574876</v>
      </c>
      <c r="AI711" s="4">
        <v>557768</v>
      </c>
      <c r="AJ711" s="4">
        <v>574266</v>
      </c>
      <c r="AK711" s="4">
        <v>535586</v>
      </c>
      <c r="AL711" s="4">
        <v>500734</v>
      </c>
      <c r="AM711" s="4">
        <v>470990</v>
      </c>
      <c r="AN711" s="4">
        <v>480999</v>
      </c>
    </row>
    <row r="712" spans="1:40" ht="15" customHeight="1" x14ac:dyDescent="0.25">
      <c r="A712" s="4" t="str">
        <f>EB[[#This Row],[unit]] &amp; "#" &amp; EB[[#This Row],[indic_nrg]] &amp; "#" &amp; EB[[#This Row],[product]] &amp; "#" &amp; EB[[#This Row],[geo]]</f>
        <v>TJ#B_100100#2310#CZ</v>
      </c>
      <c r="B712" s="4" t="str">
        <f>VLOOKUP(EB[[#This Row],[product]],KS_DB[[product]:[KS]],5,FALSE)</f>
        <v>solid</v>
      </c>
      <c r="C712" s="4" t="str">
        <f>VLOOKUP(EB[[#This Row],[product]],KS_DB[[product]:[KS]],6,FALSE)</f>
        <v>solid</v>
      </c>
      <c r="D712" s="4">
        <f>VLOOKUP(EB[[#This Row],[product]],Carriers[],4,FALSE)</f>
        <v>1</v>
      </c>
      <c r="E712" s="4">
        <f>VLOOKUP(EB[[#This Row],[indic_nrg]],Indicators[],4,FALSE)</f>
        <v>0</v>
      </c>
      <c r="F712" s="4">
        <f>IFERROR(VLOOKUP(EB[[#This Row],[Source_carrier]],KS_DB[[product]:[KS]],6,FALSE),0)</f>
        <v>0</v>
      </c>
      <c r="G712" s="4" t="s">
        <v>34</v>
      </c>
      <c r="H712" s="4" t="s">
        <v>1101</v>
      </c>
      <c r="I712" s="4" t="s">
        <v>67</v>
      </c>
      <c r="J712" s="4" t="s">
        <v>37</v>
      </c>
      <c r="K712" s="4" t="s">
        <v>1102</v>
      </c>
      <c r="L712" s="4" t="s">
        <v>39</v>
      </c>
      <c r="M712" s="4" t="s">
        <v>68</v>
      </c>
      <c r="N712" s="4" t="s">
        <v>41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</row>
    <row r="713" spans="1:40" ht="15" customHeight="1" x14ac:dyDescent="0.25">
      <c r="A713" s="4" t="str">
        <f>EB[[#This Row],[unit]] &amp; "#" &amp; EB[[#This Row],[indic_nrg]] &amp; "#" &amp; EB[[#This Row],[product]] &amp; "#" &amp; EB[[#This Row],[geo]]</f>
        <v>TJ#B_100100#2410#CZ</v>
      </c>
      <c r="B713" s="4" t="str">
        <f>VLOOKUP(EB[[#This Row],[product]],KS_DB[[product]:[KS]],5,FALSE)</f>
        <v>solid</v>
      </c>
      <c r="C713" s="4" t="str">
        <f>VLOOKUP(EB[[#This Row],[product]],KS_DB[[product]:[KS]],6,FALSE)</f>
        <v>solid</v>
      </c>
      <c r="D713" s="4">
        <f>VLOOKUP(EB[[#This Row],[product]],Carriers[],4,FALSE)</f>
        <v>1</v>
      </c>
      <c r="E713" s="4">
        <f>VLOOKUP(EB[[#This Row],[indic_nrg]],Indicators[],4,FALSE)</f>
        <v>0</v>
      </c>
      <c r="F713" s="4">
        <f>IFERROR(VLOOKUP(EB[[#This Row],[Source_carrier]],KS_DB[[product]:[KS]],6,FALSE),0)</f>
        <v>0</v>
      </c>
      <c r="G713" s="4" t="s">
        <v>34</v>
      </c>
      <c r="H713" s="4" t="s">
        <v>1101</v>
      </c>
      <c r="I713" s="4" t="s">
        <v>71</v>
      </c>
      <c r="J713" s="4" t="s">
        <v>37</v>
      </c>
      <c r="K713" s="4" t="s">
        <v>1102</v>
      </c>
      <c r="L713" s="4" t="s">
        <v>39</v>
      </c>
      <c r="M713" s="4" t="s">
        <v>72</v>
      </c>
      <c r="N713" s="4" t="s">
        <v>41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</row>
    <row r="714" spans="1:40" ht="15" customHeight="1" x14ac:dyDescent="0.25">
      <c r="A714" s="4" t="str">
        <f>EB[[#This Row],[unit]] &amp; "#" &amp; EB[[#This Row],[indic_nrg]] &amp; "#" &amp; EB[[#This Row],[product]] &amp; "#" &amp; EB[[#This Row],[geo]]</f>
        <v>TJ#B_100100#3000#CZ</v>
      </c>
      <c r="B714" s="4" t="str">
        <f>VLOOKUP(EB[[#This Row],[product]],KS_DB[[product]:[KS]],5,FALSE)</f>
        <v>liquid</v>
      </c>
      <c r="C714" s="4" t="str">
        <f>VLOOKUP(EB[[#This Row],[product]],KS_DB[[product]:[KS]],6,FALSE)</f>
        <v>liquid</v>
      </c>
      <c r="D714" s="4">
        <f>VLOOKUP(EB[[#This Row],[product]],Carriers[],4,FALSE)</f>
        <v>0</v>
      </c>
      <c r="E714" s="4">
        <f>VLOOKUP(EB[[#This Row],[indic_nrg]],Indicators[],4,FALSE)</f>
        <v>0</v>
      </c>
      <c r="F714" s="4">
        <f>IFERROR(VLOOKUP(EB[[#This Row],[Source_carrier]],KS_DB[[product]:[KS]],6,FALSE),0)</f>
        <v>0</v>
      </c>
      <c r="G714" s="4" t="s">
        <v>34</v>
      </c>
      <c r="H714" s="4" t="s">
        <v>1101</v>
      </c>
      <c r="I714" s="4" t="s">
        <v>73</v>
      </c>
      <c r="J714" s="4" t="s">
        <v>37</v>
      </c>
      <c r="K714" s="4" t="s">
        <v>1102</v>
      </c>
      <c r="L714" s="4" t="s">
        <v>39</v>
      </c>
      <c r="M714" s="4" t="s">
        <v>74</v>
      </c>
      <c r="N714" s="4" t="s">
        <v>41</v>
      </c>
      <c r="O714" s="4">
        <v>7799</v>
      </c>
      <c r="P714" s="4">
        <v>7614</v>
      </c>
      <c r="Q714" s="4">
        <v>8120</v>
      </c>
      <c r="R714" s="4">
        <v>9089</v>
      </c>
      <c r="S714" s="4">
        <v>9304</v>
      </c>
      <c r="T714" s="4">
        <v>9523</v>
      </c>
      <c r="U714" s="4">
        <v>6449</v>
      </c>
      <c r="V714" s="4">
        <v>17519</v>
      </c>
      <c r="W714" s="4">
        <v>18084</v>
      </c>
      <c r="X714" s="4">
        <v>16146</v>
      </c>
      <c r="Y714" s="4">
        <v>16176</v>
      </c>
      <c r="Z714" s="4">
        <v>15368</v>
      </c>
      <c r="AA714" s="4">
        <v>17608</v>
      </c>
      <c r="AB714" s="4">
        <v>19858</v>
      </c>
      <c r="AC714" s="4">
        <v>24363</v>
      </c>
      <c r="AD714" s="4">
        <v>24720</v>
      </c>
      <c r="AE714" s="4">
        <v>18496</v>
      </c>
      <c r="AF714" s="4">
        <v>18065</v>
      </c>
      <c r="AG714" s="4">
        <v>14464</v>
      </c>
      <c r="AH714" s="4">
        <v>12881</v>
      </c>
      <c r="AI714" s="4">
        <v>11258</v>
      </c>
      <c r="AJ714" s="4">
        <v>13975</v>
      </c>
      <c r="AK714" s="4">
        <v>13160</v>
      </c>
      <c r="AL714" s="4">
        <v>10752</v>
      </c>
      <c r="AM714" s="4">
        <v>10942</v>
      </c>
      <c r="AN714" s="4">
        <v>8660</v>
      </c>
    </row>
    <row r="715" spans="1:40" ht="15" customHeight="1" x14ac:dyDescent="0.25">
      <c r="A715" s="4" t="str">
        <f>EB[[#This Row],[unit]] &amp; "#" &amp; EB[[#This Row],[indic_nrg]] &amp; "#" &amp; EB[[#This Row],[product]] &amp; "#" &amp; EB[[#This Row],[geo]]</f>
        <v>TJ#B_100100#3100#CZ</v>
      </c>
      <c r="B715" s="4" t="str">
        <f>VLOOKUP(EB[[#This Row],[product]],KS_DB[[product]:[KS]],5,FALSE)</f>
        <v>liquid</v>
      </c>
      <c r="C715" s="4" t="str">
        <f>VLOOKUP(EB[[#This Row],[product]],KS_DB[[product]:[KS]],6,FALSE)</f>
        <v>liquid</v>
      </c>
      <c r="D715" s="4">
        <f>VLOOKUP(EB[[#This Row],[product]],Carriers[],4,FALSE)</f>
        <v>0</v>
      </c>
      <c r="E715" s="4">
        <f>VLOOKUP(EB[[#This Row],[indic_nrg]],Indicators[],4,FALSE)</f>
        <v>0</v>
      </c>
      <c r="F715" s="4">
        <f>IFERROR(VLOOKUP(EB[[#This Row],[Source_carrier]],KS_DB[[product]:[KS]],6,FALSE),0)</f>
        <v>0</v>
      </c>
      <c r="G715" s="4" t="s">
        <v>34</v>
      </c>
      <c r="H715" s="4" t="s">
        <v>1101</v>
      </c>
      <c r="I715" s="4" t="s">
        <v>1103</v>
      </c>
      <c r="J715" s="4" t="s">
        <v>37</v>
      </c>
      <c r="K715" s="4" t="s">
        <v>1102</v>
      </c>
      <c r="L715" s="4" t="s">
        <v>39</v>
      </c>
      <c r="M715" s="4" t="s">
        <v>1104</v>
      </c>
      <c r="N715" s="4" t="s">
        <v>41</v>
      </c>
      <c r="O715" s="4">
        <v>7799</v>
      </c>
      <c r="P715" s="4">
        <v>7614</v>
      </c>
      <c r="Q715" s="4">
        <v>8120</v>
      </c>
      <c r="R715" s="4">
        <v>9089</v>
      </c>
      <c r="S715" s="4">
        <v>9304</v>
      </c>
      <c r="T715" s="4">
        <v>9523</v>
      </c>
      <c r="U715" s="4">
        <v>6449</v>
      </c>
      <c r="V715" s="4">
        <v>17519</v>
      </c>
      <c r="W715" s="4">
        <v>18084</v>
      </c>
      <c r="X715" s="4">
        <v>16146</v>
      </c>
      <c r="Y715" s="4">
        <v>16176</v>
      </c>
      <c r="Z715" s="4">
        <v>15368</v>
      </c>
      <c r="AA715" s="4">
        <v>17608</v>
      </c>
      <c r="AB715" s="4">
        <v>19858</v>
      </c>
      <c r="AC715" s="4">
        <v>24363</v>
      </c>
      <c r="AD715" s="4">
        <v>24720</v>
      </c>
      <c r="AE715" s="4">
        <v>18496</v>
      </c>
      <c r="AF715" s="4">
        <v>18065</v>
      </c>
      <c r="AG715" s="4">
        <v>14464</v>
      </c>
      <c r="AH715" s="4">
        <v>12881</v>
      </c>
      <c r="AI715" s="4">
        <v>11258</v>
      </c>
      <c r="AJ715" s="4">
        <v>13975</v>
      </c>
      <c r="AK715" s="4">
        <v>13160</v>
      </c>
      <c r="AL715" s="4">
        <v>10752</v>
      </c>
      <c r="AM715" s="4">
        <v>10942</v>
      </c>
      <c r="AN715" s="4">
        <v>8660</v>
      </c>
    </row>
    <row r="716" spans="1:40" ht="15" customHeight="1" x14ac:dyDescent="0.25">
      <c r="A716" s="4" t="str">
        <f>EB[[#This Row],[unit]] &amp; "#" &amp; EB[[#This Row],[indic_nrg]] &amp; "#" &amp; EB[[#This Row],[product]] &amp; "#" &amp; EB[[#This Row],[geo]]</f>
        <v>TJ#B_100100#3105#CZ</v>
      </c>
      <c r="B716" s="4" t="str">
        <f>VLOOKUP(EB[[#This Row],[product]],KS_DB[[product]:[KS]],5,FALSE)</f>
        <v>liquid</v>
      </c>
      <c r="C716" s="4" t="str">
        <f>VLOOKUP(EB[[#This Row],[product]],KS_DB[[product]:[KS]],6,FALSE)</f>
        <v>liquid</v>
      </c>
      <c r="D716" s="4">
        <f>VLOOKUP(EB[[#This Row],[product]],Carriers[],4,FALSE)</f>
        <v>1</v>
      </c>
      <c r="E716" s="4">
        <f>VLOOKUP(EB[[#This Row],[indic_nrg]],Indicators[],4,FALSE)</f>
        <v>0</v>
      </c>
      <c r="F716" s="4">
        <f>IFERROR(VLOOKUP(EB[[#This Row],[Source_carrier]],KS_DB[[product]:[KS]],6,FALSE),0)</f>
        <v>0</v>
      </c>
      <c r="G716" s="4" t="s">
        <v>34</v>
      </c>
      <c r="H716" s="4" t="s">
        <v>1101</v>
      </c>
      <c r="I716" s="4" t="s">
        <v>1105</v>
      </c>
      <c r="J716" s="4" t="s">
        <v>37</v>
      </c>
      <c r="K716" s="4" t="s">
        <v>1102</v>
      </c>
      <c r="L716" s="4" t="s">
        <v>39</v>
      </c>
      <c r="M716" s="4" t="s">
        <v>1106</v>
      </c>
      <c r="N716" s="4" t="s">
        <v>41</v>
      </c>
      <c r="O716" s="4">
        <v>2104</v>
      </c>
      <c r="P716" s="4">
        <v>2896</v>
      </c>
      <c r="Q716" s="4">
        <v>3445</v>
      </c>
      <c r="R716" s="4">
        <v>4669</v>
      </c>
      <c r="S716" s="4">
        <v>5351</v>
      </c>
      <c r="T716" s="4">
        <v>6123</v>
      </c>
      <c r="U716" s="4">
        <v>6331</v>
      </c>
      <c r="V716" s="4">
        <v>6760</v>
      </c>
      <c r="W716" s="4">
        <v>7391</v>
      </c>
      <c r="X716" s="4">
        <v>7588</v>
      </c>
      <c r="Y716" s="4">
        <v>7305</v>
      </c>
      <c r="Z716" s="4">
        <v>7618</v>
      </c>
      <c r="AA716" s="4">
        <v>11041</v>
      </c>
      <c r="AB716" s="4">
        <v>13237</v>
      </c>
      <c r="AC716" s="4">
        <v>12763</v>
      </c>
      <c r="AD716" s="4">
        <v>13050</v>
      </c>
      <c r="AE716" s="4">
        <v>11149</v>
      </c>
      <c r="AF716" s="4">
        <v>10387</v>
      </c>
      <c r="AG716" s="4">
        <v>10277</v>
      </c>
      <c r="AH716" s="4">
        <v>9405</v>
      </c>
      <c r="AI716" s="4">
        <v>7466</v>
      </c>
      <c r="AJ716" s="4">
        <v>6983</v>
      </c>
      <c r="AK716" s="4">
        <v>6642</v>
      </c>
      <c r="AL716" s="4">
        <v>6565</v>
      </c>
      <c r="AM716" s="4">
        <v>6400</v>
      </c>
      <c r="AN716" s="4">
        <v>5460</v>
      </c>
    </row>
    <row r="717" spans="1:40" ht="15" customHeight="1" x14ac:dyDescent="0.25">
      <c r="A717" s="4" t="str">
        <f>EB[[#This Row],[unit]] &amp; "#" &amp; EB[[#This Row],[indic_nrg]] &amp; "#" &amp; EB[[#This Row],[product]] &amp; "#" &amp; EB[[#This Row],[geo]]</f>
        <v>TJ#B_100100#3192#CZ</v>
      </c>
      <c r="B717" s="4" t="str">
        <f>VLOOKUP(EB[[#This Row],[product]],KS_DB[[product]:[KS]],5,FALSE)</f>
        <v>liquid</v>
      </c>
      <c r="C717" s="4" t="str">
        <f>VLOOKUP(EB[[#This Row],[product]],KS_DB[[product]:[KS]],6,FALSE)</f>
        <v>liquid</v>
      </c>
      <c r="D717" s="4">
        <f>VLOOKUP(EB[[#This Row],[product]],Carriers[],4,FALSE)</f>
        <v>1</v>
      </c>
      <c r="E717" s="4">
        <f>VLOOKUP(EB[[#This Row],[indic_nrg]],Indicators[],4,FALSE)</f>
        <v>0</v>
      </c>
      <c r="F717" s="4">
        <f>IFERROR(VLOOKUP(EB[[#This Row],[Source_carrier]],KS_DB[[product]:[KS]],6,FALSE),0)</f>
        <v>0</v>
      </c>
      <c r="G717" s="4" t="s">
        <v>34</v>
      </c>
      <c r="H717" s="4" t="s">
        <v>1101</v>
      </c>
      <c r="I717" s="4" t="s">
        <v>1107</v>
      </c>
      <c r="J717" s="4" t="s">
        <v>37</v>
      </c>
      <c r="K717" s="4" t="s">
        <v>1102</v>
      </c>
      <c r="L717" s="4" t="s">
        <v>39</v>
      </c>
      <c r="M717" s="4" t="s">
        <v>1108</v>
      </c>
      <c r="N717" s="4" t="s">
        <v>41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118</v>
      </c>
      <c r="V717" s="4">
        <v>474</v>
      </c>
      <c r="W717" s="4">
        <v>1343</v>
      </c>
      <c r="X717" s="4">
        <v>908</v>
      </c>
      <c r="Y717" s="4">
        <v>711</v>
      </c>
      <c r="Z717" s="4">
        <v>356</v>
      </c>
      <c r="AA717" s="4">
        <v>830</v>
      </c>
      <c r="AB717" s="4">
        <v>672</v>
      </c>
      <c r="AC717" s="4">
        <v>592</v>
      </c>
      <c r="AD717" s="4">
        <v>790</v>
      </c>
      <c r="AE717" s="4">
        <v>3990</v>
      </c>
      <c r="AF717" s="4">
        <v>4108</v>
      </c>
      <c r="AG717" s="4">
        <v>4187</v>
      </c>
      <c r="AH717" s="4">
        <v>3476</v>
      </c>
      <c r="AI717" s="4">
        <v>3792</v>
      </c>
      <c r="AJ717" s="4">
        <v>6992</v>
      </c>
      <c r="AK717" s="4">
        <v>6518</v>
      </c>
      <c r="AL717" s="4">
        <v>4187</v>
      </c>
      <c r="AM717" s="4">
        <v>4542</v>
      </c>
      <c r="AN717" s="4">
        <v>3200</v>
      </c>
    </row>
    <row r="718" spans="1:40" ht="15" customHeight="1" x14ac:dyDescent="0.25">
      <c r="A718" s="4" t="str">
        <f>EB[[#This Row],[unit]] &amp; "#" &amp; EB[[#This Row],[indic_nrg]] &amp; "#" &amp; EB[[#This Row],[product]] &amp; "#" &amp; EB[[#This Row],[geo]]</f>
        <v>TJ#B_100100#3193#CZ</v>
      </c>
      <c r="B718" s="4" t="str">
        <f>VLOOKUP(EB[[#This Row],[product]],KS_DB[[product]:[KS]],5,FALSE)</f>
        <v>liquid</v>
      </c>
      <c r="C718" s="4" t="str">
        <f>VLOOKUP(EB[[#This Row],[product]],KS_DB[[product]:[KS]],6,FALSE)</f>
        <v>liquid</v>
      </c>
      <c r="D718" s="4">
        <f>VLOOKUP(EB[[#This Row],[product]],Carriers[],4,FALSE)</f>
        <v>1</v>
      </c>
      <c r="E718" s="4">
        <f>VLOOKUP(EB[[#This Row],[indic_nrg]],Indicators[],4,FALSE)</f>
        <v>0</v>
      </c>
      <c r="F718" s="4">
        <f>IFERROR(VLOOKUP(EB[[#This Row],[Source_carrier]],KS_DB[[product]:[KS]],6,FALSE),0)</f>
        <v>0</v>
      </c>
      <c r="G718" s="4" t="s">
        <v>34</v>
      </c>
      <c r="H718" s="4" t="s">
        <v>1101</v>
      </c>
      <c r="I718" s="4" t="s">
        <v>1109</v>
      </c>
      <c r="J718" s="4" t="s">
        <v>37</v>
      </c>
      <c r="K718" s="4" t="s">
        <v>1102</v>
      </c>
      <c r="L718" s="4" t="s">
        <v>39</v>
      </c>
      <c r="M718" s="4" t="s">
        <v>1110</v>
      </c>
      <c r="N718" s="4" t="s">
        <v>41</v>
      </c>
      <c r="O718" s="4">
        <v>5695</v>
      </c>
      <c r="P718" s="4">
        <v>4718</v>
      </c>
      <c r="Q718" s="4">
        <v>4675</v>
      </c>
      <c r="R718" s="4">
        <v>4420</v>
      </c>
      <c r="S718" s="4">
        <v>3952</v>
      </c>
      <c r="T718" s="4">
        <v>3400</v>
      </c>
      <c r="U718" s="4">
        <v>0</v>
      </c>
      <c r="V718" s="4">
        <v>10285</v>
      </c>
      <c r="W718" s="4">
        <v>9350</v>
      </c>
      <c r="X718" s="4">
        <v>7650</v>
      </c>
      <c r="Y718" s="4">
        <v>8160</v>
      </c>
      <c r="Z718" s="4">
        <v>7395</v>
      </c>
      <c r="AA718" s="4">
        <v>5738</v>
      </c>
      <c r="AB718" s="4">
        <v>5950</v>
      </c>
      <c r="AC718" s="4">
        <v>11008</v>
      </c>
      <c r="AD718" s="4">
        <v>10880</v>
      </c>
      <c r="AE718" s="4">
        <v>3358</v>
      </c>
      <c r="AF718" s="4">
        <v>3570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</row>
    <row r="719" spans="1:40" ht="15" customHeight="1" x14ac:dyDescent="0.25">
      <c r="A719" s="4" t="str">
        <f>EB[[#This Row],[unit]] &amp; "#" &amp; EB[[#This Row],[indic_nrg]] &amp; "#" &amp; EB[[#This Row],[product]] &amp; "#" &amp; EB[[#This Row],[geo]]</f>
        <v>TJ#B_100100#4000#CZ</v>
      </c>
      <c r="B719" s="4" t="str">
        <f>VLOOKUP(EB[[#This Row],[product]],KS_DB[[product]:[KS]],5,FALSE)</f>
        <v>gas</v>
      </c>
      <c r="C719" s="4" t="str">
        <f>VLOOKUP(EB[[#This Row],[product]],KS_DB[[product]:[KS]],6,FALSE)</f>
        <v>gas</v>
      </c>
      <c r="D719" s="4">
        <f>VLOOKUP(EB[[#This Row],[product]],Carriers[],4,FALSE)</f>
        <v>0</v>
      </c>
      <c r="E719" s="4">
        <f>VLOOKUP(EB[[#This Row],[indic_nrg]],Indicators[],4,FALSE)</f>
        <v>0</v>
      </c>
      <c r="F719" s="4">
        <f>IFERROR(VLOOKUP(EB[[#This Row],[Source_carrier]],KS_DB[[product]:[KS]],6,FALSE),0)</f>
        <v>0</v>
      </c>
      <c r="G719" s="4" t="s">
        <v>34</v>
      </c>
      <c r="H719" s="4" t="s">
        <v>1101</v>
      </c>
      <c r="I719" s="4" t="s">
        <v>83</v>
      </c>
      <c r="J719" s="4" t="s">
        <v>37</v>
      </c>
      <c r="K719" s="4" t="s">
        <v>1102</v>
      </c>
      <c r="L719" s="4" t="s">
        <v>39</v>
      </c>
      <c r="M719" s="4" t="s">
        <v>84</v>
      </c>
      <c r="N719" s="4" t="s">
        <v>41</v>
      </c>
      <c r="O719" s="4">
        <v>8403</v>
      </c>
      <c r="P719" s="4">
        <v>8640</v>
      </c>
      <c r="Q719" s="4">
        <v>5871</v>
      </c>
      <c r="R719" s="4">
        <v>7878</v>
      </c>
      <c r="S719" s="4">
        <v>7996</v>
      </c>
      <c r="T719" s="4">
        <v>8289</v>
      </c>
      <c r="U719" s="4">
        <v>7619</v>
      </c>
      <c r="V719" s="4">
        <v>6837</v>
      </c>
      <c r="W719" s="4">
        <v>7089</v>
      </c>
      <c r="X719" s="4">
        <v>7338</v>
      </c>
      <c r="Y719" s="4">
        <v>7088</v>
      </c>
      <c r="Z719" s="4">
        <v>5104</v>
      </c>
      <c r="AA719" s="4">
        <v>4804</v>
      </c>
      <c r="AB719" s="4">
        <v>5488</v>
      </c>
      <c r="AC719" s="4">
        <v>6800</v>
      </c>
      <c r="AD719" s="4">
        <v>6453</v>
      </c>
      <c r="AE719" s="4">
        <v>6168</v>
      </c>
      <c r="AF719" s="4">
        <v>6867</v>
      </c>
      <c r="AG719" s="4">
        <v>6721</v>
      </c>
      <c r="AH719" s="4">
        <v>7608</v>
      </c>
      <c r="AI719" s="4">
        <v>8444</v>
      </c>
      <c r="AJ719" s="4">
        <v>7930</v>
      </c>
      <c r="AK719" s="4">
        <v>8956</v>
      </c>
      <c r="AL719" s="4">
        <v>8621</v>
      </c>
      <c r="AM719" s="4">
        <v>8873</v>
      </c>
      <c r="AN719" s="4">
        <v>8576</v>
      </c>
    </row>
    <row r="720" spans="1:40" ht="15" customHeight="1" x14ac:dyDescent="0.25">
      <c r="A720" s="4" t="str">
        <f>EB[[#This Row],[unit]] &amp; "#" &amp; EB[[#This Row],[indic_nrg]] &amp; "#" &amp; EB[[#This Row],[product]] &amp; "#" &amp; EB[[#This Row],[geo]]</f>
        <v>TJ#B_100100#4100#CZ</v>
      </c>
      <c r="B720" s="4" t="str">
        <f>VLOOKUP(EB[[#This Row],[product]],KS_DB[[product]:[KS]],5,FALSE)</f>
        <v>gas</v>
      </c>
      <c r="C720" s="4" t="str">
        <f>VLOOKUP(EB[[#This Row],[product]],KS_DB[[product]:[KS]],6,FALSE)</f>
        <v>gas</v>
      </c>
      <c r="D720" s="4">
        <f>VLOOKUP(EB[[#This Row],[product]],Carriers[],4,FALSE)</f>
        <v>1</v>
      </c>
      <c r="E720" s="4">
        <f>VLOOKUP(EB[[#This Row],[indic_nrg]],Indicators[],4,FALSE)</f>
        <v>0</v>
      </c>
      <c r="F720" s="4">
        <f>IFERROR(VLOOKUP(EB[[#This Row],[Source_carrier]],KS_DB[[product]:[KS]],6,FALSE),0)</f>
        <v>0</v>
      </c>
      <c r="G720" s="4" t="s">
        <v>34</v>
      </c>
      <c r="H720" s="4" t="s">
        <v>1101</v>
      </c>
      <c r="I720" s="4" t="s">
        <v>85</v>
      </c>
      <c r="J720" s="4" t="s">
        <v>37</v>
      </c>
      <c r="K720" s="4" t="s">
        <v>1102</v>
      </c>
      <c r="L720" s="4" t="s">
        <v>39</v>
      </c>
      <c r="M720" s="4" t="s">
        <v>86</v>
      </c>
      <c r="N720" s="4" t="s">
        <v>41</v>
      </c>
      <c r="O720" s="4">
        <v>8403</v>
      </c>
      <c r="P720" s="4">
        <v>8640</v>
      </c>
      <c r="Q720" s="4">
        <v>5871</v>
      </c>
      <c r="R720" s="4">
        <v>7878</v>
      </c>
      <c r="S720" s="4">
        <v>7996</v>
      </c>
      <c r="T720" s="4">
        <v>8289</v>
      </c>
      <c r="U720" s="4">
        <v>7619</v>
      </c>
      <c r="V720" s="4">
        <v>6837</v>
      </c>
      <c r="W720" s="4">
        <v>7089</v>
      </c>
      <c r="X720" s="4">
        <v>7338</v>
      </c>
      <c r="Y720" s="4">
        <v>7088</v>
      </c>
      <c r="Z720" s="4">
        <v>5104</v>
      </c>
      <c r="AA720" s="4">
        <v>4804</v>
      </c>
      <c r="AB720" s="4">
        <v>5488</v>
      </c>
      <c r="AC720" s="4">
        <v>6800</v>
      </c>
      <c r="AD720" s="4">
        <v>6453</v>
      </c>
      <c r="AE720" s="4">
        <v>6168</v>
      </c>
      <c r="AF720" s="4">
        <v>6867</v>
      </c>
      <c r="AG720" s="4">
        <v>6721</v>
      </c>
      <c r="AH720" s="4">
        <v>7608</v>
      </c>
      <c r="AI720" s="4">
        <v>8444</v>
      </c>
      <c r="AJ720" s="4">
        <v>7930</v>
      </c>
      <c r="AK720" s="4">
        <v>8956</v>
      </c>
      <c r="AL720" s="4">
        <v>8621</v>
      </c>
      <c r="AM720" s="4">
        <v>8873</v>
      </c>
      <c r="AN720" s="4">
        <v>8576</v>
      </c>
    </row>
    <row r="721" spans="1:40" ht="15" customHeight="1" x14ac:dyDescent="0.25">
      <c r="A721" s="4" t="str">
        <f>EB[[#This Row],[unit]] &amp; "#" &amp; EB[[#This Row],[indic_nrg]] &amp; "#" &amp; EB[[#This Row],[product]] &amp; "#" &amp; EB[[#This Row],[geo]]</f>
        <v>TJ#B_100100#5100#CZ</v>
      </c>
      <c r="B721" s="4" t="str">
        <f>VLOOKUP(EB[[#This Row],[product]],KS_DB[[product]:[KS]],5,FALSE)</f>
        <v>nuclear</v>
      </c>
      <c r="C721" s="4" t="str">
        <f>VLOOKUP(EB[[#This Row],[product]],KS_DB[[product]:[KS]],6,FALSE)</f>
        <v>nuclear</v>
      </c>
      <c r="D721" s="4">
        <f>VLOOKUP(EB[[#This Row],[product]],Carriers[],4,FALSE)</f>
        <v>1</v>
      </c>
      <c r="E721" s="4">
        <f>VLOOKUP(EB[[#This Row],[indic_nrg]],Indicators[],4,FALSE)</f>
        <v>0</v>
      </c>
      <c r="F721" s="4">
        <f>IFERROR(VLOOKUP(EB[[#This Row],[Source_carrier]],KS_DB[[product]:[KS]],6,FALSE),0)</f>
        <v>0</v>
      </c>
      <c r="G721" s="4" t="s">
        <v>34</v>
      </c>
      <c r="H721" s="4" t="s">
        <v>1101</v>
      </c>
      <c r="I721" s="4" t="s">
        <v>1111</v>
      </c>
      <c r="J721" s="4" t="s">
        <v>37</v>
      </c>
      <c r="K721" s="4" t="s">
        <v>1102</v>
      </c>
      <c r="L721" s="4" t="s">
        <v>39</v>
      </c>
      <c r="M721" s="4" t="s">
        <v>1112</v>
      </c>
      <c r="N721" s="4" t="s">
        <v>41</v>
      </c>
      <c r="O721" s="4">
        <v>135918</v>
      </c>
      <c r="P721" s="4">
        <v>131026</v>
      </c>
      <c r="Q721" s="4">
        <v>132300</v>
      </c>
      <c r="R721" s="4">
        <v>136372</v>
      </c>
      <c r="S721" s="4">
        <v>140152</v>
      </c>
      <c r="T721" s="4">
        <v>132084</v>
      </c>
      <c r="U721" s="4">
        <v>138780</v>
      </c>
      <c r="V721" s="4">
        <v>134935</v>
      </c>
      <c r="W721" s="4">
        <v>142322</v>
      </c>
      <c r="X721" s="4">
        <v>144256</v>
      </c>
      <c r="Y721" s="4">
        <v>146772</v>
      </c>
      <c r="Z721" s="4">
        <v>159289</v>
      </c>
      <c r="AA721" s="4">
        <v>202370</v>
      </c>
      <c r="AB721" s="4">
        <v>279418</v>
      </c>
      <c r="AC721" s="4">
        <v>285379</v>
      </c>
      <c r="AD721" s="4">
        <v>268158</v>
      </c>
      <c r="AE721" s="4">
        <v>282367</v>
      </c>
      <c r="AF721" s="4">
        <v>283661</v>
      </c>
      <c r="AG721" s="4">
        <v>287721</v>
      </c>
      <c r="AH721" s="4">
        <v>294831</v>
      </c>
      <c r="AI721" s="4">
        <v>303440</v>
      </c>
      <c r="AJ721" s="4">
        <v>306379</v>
      </c>
      <c r="AK721" s="4">
        <v>328482</v>
      </c>
      <c r="AL721" s="4">
        <v>332944</v>
      </c>
      <c r="AM721" s="4">
        <v>328381</v>
      </c>
      <c r="AN721" s="4">
        <v>290782</v>
      </c>
    </row>
    <row r="722" spans="1:40" ht="15" customHeight="1" x14ac:dyDescent="0.25">
      <c r="A722" s="4" t="str">
        <f>EB[[#This Row],[unit]] &amp; "#" &amp; EB[[#This Row],[indic_nrg]] &amp; "#" &amp; EB[[#This Row],[product]] &amp; "#" &amp; EB[[#This Row],[geo]]</f>
        <v>TJ#B_100100#5500#CZ</v>
      </c>
      <c r="B722" s="4" t="str">
        <f>VLOOKUP(EB[[#This Row],[product]],KS_DB[[product]:[KS]],5,FALSE)</f>
        <v>RES</v>
      </c>
      <c r="C722" s="4" t="str">
        <f>VLOOKUP(EB[[#This Row],[product]],KS_DB[[product]:[KS]],6,FALSE)</f>
        <v>RES</v>
      </c>
      <c r="D722" s="4">
        <f>VLOOKUP(EB[[#This Row],[product]],Carriers[],4,FALSE)</f>
        <v>0</v>
      </c>
      <c r="E722" s="4">
        <f>VLOOKUP(EB[[#This Row],[indic_nrg]],Indicators[],4,FALSE)</f>
        <v>0</v>
      </c>
      <c r="F722" s="4">
        <f>IFERROR(VLOOKUP(EB[[#This Row],[Source_carrier]],KS_DB[[product]:[KS]],6,FALSE),0)</f>
        <v>0</v>
      </c>
      <c r="G722" s="4" t="s">
        <v>34</v>
      </c>
      <c r="H722" s="4" t="s">
        <v>1101</v>
      </c>
      <c r="I722" s="4" t="s">
        <v>99</v>
      </c>
      <c r="J722" s="4" t="s">
        <v>37</v>
      </c>
      <c r="K722" s="4" t="s">
        <v>1102</v>
      </c>
      <c r="L722" s="4" t="s">
        <v>39</v>
      </c>
      <c r="M722" s="4" t="s">
        <v>100</v>
      </c>
      <c r="N722" s="4" t="s">
        <v>41</v>
      </c>
      <c r="O722" s="4">
        <v>47757.599999999999</v>
      </c>
      <c r="P722" s="4">
        <v>47909.4</v>
      </c>
      <c r="Q722" s="4">
        <v>70091.3</v>
      </c>
      <c r="R722" s="4">
        <v>68827.5</v>
      </c>
      <c r="S722" s="4">
        <v>66322.600000000006</v>
      </c>
      <c r="T722" s="4">
        <v>59711.4</v>
      </c>
      <c r="U722" s="4">
        <v>59606.6</v>
      </c>
      <c r="V722" s="4">
        <v>65026.1</v>
      </c>
      <c r="W722" s="4">
        <v>65687.399999999994</v>
      </c>
      <c r="X722" s="4">
        <v>69572.899999999994</v>
      </c>
      <c r="Y722" s="4">
        <v>67498</v>
      </c>
      <c r="Z722" s="4">
        <v>73587.399999999994</v>
      </c>
      <c r="AA722" s="4">
        <v>83021.600000000006</v>
      </c>
      <c r="AB722" s="4">
        <v>82068</v>
      </c>
      <c r="AC722" s="4">
        <v>90137.600000000006</v>
      </c>
      <c r="AD722" s="4">
        <v>95213.2</v>
      </c>
      <c r="AE722" s="4">
        <v>102194.5</v>
      </c>
      <c r="AF722" s="4">
        <v>106557.6</v>
      </c>
      <c r="AG722" s="4">
        <v>114079.2</v>
      </c>
      <c r="AH722" s="4">
        <v>125997.9</v>
      </c>
      <c r="AI722" s="4">
        <v>136114.6</v>
      </c>
      <c r="AJ722" s="4">
        <v>145683.79999999999</v>
      </c>
      <c r="AK722" s="4">
        <v>156053.29999999999</v>
      </c>
      <c r="AL722" s="4">
        <v>172392.4</v>
      </c>
      <c r="AM722" s="4">
        <v>175739.6</v>
      </c>
      <c r="AN722" s="4">
        <v>179163.8</v>
      </c>
    </row>
    <row r="723" spans="1:40" ht="15" customHeight="1" x14ac:dyDescent="0.25">
      <c r="A723" s="4" t="str">
        <f>EB[[#This Row],[unit]] &amp; "#" &amp; EB[[#This Row],[indic_nrg]] &amp; "#" &amp; EB[[#This Row],[product]] &amp; "#" &amp; EB[[#This Row],[geo]]</f>
        <v>TJ#B_100100#5500#CZ</v>
      </c>
      <c r="B723" s="4" t="str">
        <f>VLOOKUP(EB[[#This Row],[product]],KS_DB[[product]:[KS]],5,FALSE)</f>
        <v>RES</v>
      </c>
      <c r="C723" s="4" t="str">
        <f>VLOOKUP(EB[[#This Row],[product]],KS_DB[[product]:[KS]],6,FALSE)</f>
        <v>RES</v>
      </c>
      <c r="D723" s="4">
        <f>VLOOKUP(EB[[#This Row],[product]],Carriers[],4,FALSE)</f>
        <v>0</v>
      </c>
      <c r="E723" s="4">
        <f>VLOOKUP(EB[[#This Row],[indic_nrg]],Indicators[],4,FALSE)</f>
        <v>0</v>
      </c>
      <c r="F723" s="4">
        <f>IFERROR(VLOOKUP(EB[[#This Row],[Source_carrier]],KS_DB[[product]:[KS]],6,FALSE),0)</f>
        <v>0</v>
      </c>
      <c r="G723" s="4" t="s">
        <v>34</v>
      </c>
      <c r="H723" s="4" t="s">
        <v>1101</v>
      </c>
      <c r="I723" s="4" t="s">
        <v>99</v>
      </c>
      <c r="J723" s="4" t="s">
        <v>37</v>
      </c>
      <c r="K723" s="4" t="s">
        <v>1102</v>
      </c>
      <c r="L723" s="4" t="s">
        <v>39</v>
      </c>
      <c r="M723" s="4" t="s">
        <v>100</v>
      </c>
      <c r="N723" s="4" t="s">
        <v>41</v>
      </c>
      <c r="O723" s="4">
        <v>47758</v>
      </c>
      <c r="P723" s="4">
        <v>47909</v>
      </c>
      <c r="Q723" s="4">
        <v>70091</v>
      </c>
      <c r="R723" s="4">
        <v>68827</v>
      </c>
      <c r="S723" s="4">
        <v>66323</v>
      </c>
      <c r="T723" s="4">
        <v>59711</v>
      </c>
      <c r="U723" s="4">
        <v>59607</v>
      </c>
      <c r="V723" s="4">
        <v>65026</v>
      </c>
      <c r="W723" s="4">
        <v>65687</v>
      </c>
      <c r="X723" s="4">
        <v>69573</v>
      </c>
      <c r="Y723" s="4">
        <v>67498</v>
      </c>
      <c r="Z723" s="4">
        <v>73587</v>
      </c>
      <c r="AA723" s="4">
        <v>83022</v>
      </c>
      <c r="AB723" s="4">
        <v>82068</v>
      </c>
      <c r="AC723" s="4">
        <v>90138</v>
      </c>
      <c r="AD723" s="4">
        <v>95213</v>
      </c>
      <c r="AE723" s="4">
        <v>102194</v>
      </c>
      <c r="AF723" s="4">
        <v>106558</v>
      </c>
      <c r="AG723" s="4">
        <v>114079</v>
      </c>
      <c r="AH723" s="4">
        <v>125998</v>
      </c>
      <c r="AI723" s="4">
        <v>136115</v>
      </c>
      <c r="AJ723" s="4">
        <v>145684</v>
      </c>
      <c r="AK723" s="4">
        <v>156053</v>
      </c>
      <c r="AL723" s="4">
        <v>172392</v>
      </c>
      <c r="AM723" s="4">
        <v>175740</v>
      </c>
      <c r="AN723" s="4">
        <v>179164</v>
      </c>
    </row>
    <row r="724" spans="1:40" ht="15" customHeight="1" x14ac:dyDescent="0.25">
      <c r="A724" s="4" t="str">
        <f>EB[[#This Row],[unit]] &amp; "#" &amp; EB[[#This Row],[indic_nrg]] &amp; "#" &amp; EB[[#This Row],[product]] &amp; "#" &amp; EB[[#This Row],[geo]]</f>
        <v>TJ#B_100100#5510#CZ</v>
      </c>
      <c r="B724" s="4" t="str">
        <f>VLOOKUP(EB[[#This Row],[product]],KS_DB[[product]:[KS]],5,FALSE)</f>
        <v>RES</v>
      </c>
      <c r="C724" s="4" t="str">
        <f>VLOOKUP(EB[[#This Row],[product]],KS_DB[[product]:[KS]],6,FALSE)</f>
        <v>RES</v>
      </c>
      <c r="D724" s="4">
        <f>VLOOKUP(EB[[#This Row],[product]],Carriers[],4,FALSE)</f>
        <v>1</v>
      </c>
      <c r="E724" s="4">
        <f>VLOOKUP(EB[[#This Row],[indic_nrg]],Indicators[],4,FALSE)</f>
        <v>0</v>
      </c>
      <c r="F724" s="4">
        <f>IFERROR(VLOOKUP(EB[[#This Row],[Source_carrier]],KS_DB[[product]:[KS]],6,FALSE),0)</f>
        <v>0</v>
      </c>
      <c r="G724" s="4" t="s">
        <v>34</v>
      </c>
      <c r="H724" s="4" t="s">
        <v>1101</v>
      </c>
      <c r="I724" s="4" t="s">
        <v>1113</v>
      </c>
      <c r="J724" s="4" t="s">
        <v>37</v>
      </c>
      <c r="K724" s="4" t="s">
        <v>1102</v>
      </c>
      <c r="L724" s="4" t="s">
        <v>39</v>
      </c>
      <c r="M724" s="4" t="s">
        <v>1114</v>
      </c>
      <c r="N724" s="4" t="s">
        <v>41</v>
      </c>
      <c r="O724" s="4">
        <v>4179.6000000000004</v>
      </c>
      <c r="P724" s="4">
        <v>3920.4</v>
      </c>
      <c r="Q724" s="4">
        <v>5047.2</v>
      </c>
      <c r="R724" s="4">
        <v>4928.3999999999996</v>
      </c>
      <c r="S724" s="4">
        <v>5256</v>
      </c>
      <c r="T724" s="4">
        <v>7207.2</v>
      </c>
      <c r="U724" s="4">
        <v>7088.4</v>
      </c>
      <c r="V724" s="4">
        <v>6116.4</v>
      </c>
      <c r="W724" s="4">
        <v>5025.6000000000004</v>
      </c>
      <c r="X724" s="4">
        <v>6051.6</v>
      </c>
      <c r="Y724" s="4">
        <v>6328.8</v>
      </c>
      <c r="Z724" s="4">
        <v>7394.4</v>
      </c>
      <c r="AA724" s="4">
        <v>8971.2000000000007</v>
      </c>
      <c r="AB724" s="4">
        <v>4978.8</v>
      </c>
      <c r="AC724" s="4">
        <v>7268.4</v>
      </c>
      <c r="AD724" s="4">
        <v>8568</v>
      </c>
      <c r="AE724" s="4">
        <v>9180</v>
      </c>
      <c r="AF724" s="4">
        <v>7520.4</v>
      </c>
      <c r="AG724" s="4">
        <v>7286.4</v>
      </c>
      <c r="AH724" s="4">
        <v>8744.4</v>
      </c>
      <c r="AI724" s="4">
        <v>10040.4</v>
      </c>
      <c r="AJ724" s="4">
        <v>7066.8</v>
      </c>
      <c r="AK724" s="4">
        <v>7664.4</v>
      </c>
      <c r="AL724" s="4">
        <v>9842.4</v>
      </c>
      <c r="AM724" s="4">
        <v>6872.4</v>
      </c>
      <c r="AN724" s="4">
        <v>6462</v>
      </c>
    </row>
    <row r="725" spans="1:40" ht="15" customHeight="1" x14ac:dyDescent="0.25">
      <c r="A725" s="4" t="str">
        <f>EB[[#This Row],[unit]] &amp; "#" &amp; EB[[#This Row],[indic_nrg]] &amp; "#" &amp; EB[[#This Row],[product]] &amp; "#" &amp; EB[[#This Row],[geo]]</f>
        <v>TJ#B_100100#5520#CZ</v>
      </c>
      <c r="B725" s="4" t="str">
        <f>VLOOKUP(EB[[#This Row],[product]],KS_DB[[product]:[KS]],5,FALSE)</f>
        <v>RES</v>
      </c>
      <c r="C725" s="4" t="str">
        <f>VLOOKUP(EB[[#This Row],[product]],KS_DB[[product]:[KS]],6,FALSE)</f>
        <v>RES</v>
      </c>
      <c r="D725" s="4">
        <f>VLOOKUP(EB[[#This Row],[product]],Carriers[],4,FALSE)</f>
        <v>1</v>
      </c>
      <c r="E725" s="4">
        <f>VLOOKUP(EB[[#This Row],[indic_nrg]],Indicators[],4,FALSE)</f>
        <v>0</v>
      </c>
      <c r="F725" s="4">
        <f>IFERROR(VLOOKUP(EB[[#This Row],[Source_carrier]],KS_DB[[product]:[KS]],6,FALSE),0)</f>
        <v>0</v>
      </c>
      <c r="G725" s="4" t="s">
        <v>34</v>
      </c>
      <c r="H725" s="4" t="s">
        <v>1101</v>
      </c>
      <c r="I725" s="4" t="s">
        <v>1115</v>
      </c>
      <c r="J725" s="4" t="s">
        <v>37</v>
      </c>
      <c r="K725" s="4" t="s">
        <v>1102</v>
      </c>
      <c r="L725" s="4" t="s">
        <v>39</v>
      </c>
      <c r="M725" s="4" t="s">
        <v>1116</v>
      </c>
      <c r="N725" s="4" t="s">
        <v>41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3.6</v>
      </c>
      <c r="Z725" s="4">
        <v>0</v>
      </c>
      <c r="AA725" s="4">
        <v>7.2</v>
      </c>
      <c r="AB725" s="4">
        <v>18</v>
      </c>
      <c r="AC725" s="4">
        <v>36</v>
      </c>
      <c r="AD725" s="4">
        <v>75.599999999999994</v>
      </c>
      <c r="AE725" s="4">
        <v>176.4</v>
      </c>
      <c r="AF725" s="4">
        <v>450</v>
      </c>
      <c r="AG725" s="4">
        <v>882</v>
      </c>
      <c r="AH725" s="4">
        <v>1036.8</v>
      </c>
      <c r="AI725" s="4">
        <v>1206</v>
      </c>
      <c r="AJ725" s="4">
        <v>1429.2</v>
      </c>
      <c r="AK725" s="4">
        <v>1497.6</v>
      </c>
      <c r="AL725" s="4">
        <v>1731.6</v>
      </c>
      <c r="AM725" s="4">
        <v>1717.2</v>
      </c>
      <c r="AN725" s="4">
        <v>2062.8000000000002</v>
      </c>
    </row>
    <row r="726" spans="1:40" ht="15" customHeight="1" x14ac:dyDescent="0.25">
      <c r="A726" s="4" t="str">
        <f>EB[[#This Row],[unit]] &amp; "#" &amp; EB[[#This Row],[indic_nrg]] &amp; "#" &amp; EB[[#This Row],[product]] &amp; "#" &amp; EB[[#This Row],[geo]]</f>
        <v>TJ#B_100100#5532#CZ</v>
      </c>
      <c r="B726" s="4" t="str">
        <f>VLOOKUP(EB[[#This Row],[product]],KS_DB[[product]:[KS]],5,FALSE)</f>
        <v>RES</v>
      </c>
      <c r="C726" s="4" t="str">
        <f>VLOOKUP(EB[[#This Row],[product]],KS_DB[[product]:[KS]],6,FALSE)</f>
        <v>RES</v>
      </c>
      <c r="D726" s="4">
        <f>VLOOKUP(EB[[#This Row],[product]],Carriers[],4,FALSE)</f>
        <v>1</v>
      </c>
      <c r="E726" s="4">
        <f>VLOOKUP(EB[[#This Row],[indic_nrg]],Indicators[],4,FALSE)</f>
        <v>0</v>
      </c>
      <c r="F726" s="4">
        <f>IFERROR(VLOOKUP(EB[[#This Row],[Source_carrier]],KS_DB[[product]:[KS]],6,FALSE),0)</f>
        <v>0</v>
      </c>
      <c r="G726" s="4" t="s">
        <v>34</v>
      </c>
      <c r="H726" s="4" t="s">
        <v>1101</v>
      </c>
      <c r="I726" s="4" t="s">
        <v>101</v>
      </c>
      <c r="J726" s="4" t="s">
        <v>37</v>
      </c>
      <c r="K726" s="4" t="s">
        <v>1102</v>
      </c>
      <c r="L726" s="4" t="s">
        <v>39</v>
      </c>
      <c r="M726" s="4" t="s">
        <v>102</v>
      </c>
      <c r="N726" s="4" t="s">
        <v>41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73</v>
      </c>
      <c r="AC726" s="4">
        <v>85</v>
      </c>
      <c r="AD726" s="4">
        <v>103</v>
      </c>
      <c r="AE726" s="4">
        <v>128</v>
      </c>
      <c r="AF726" s="4">
        <v>161</v>
      </c>
      <c r="AG726" s="4">
        <v>204</v>
      </c>
      <c r="AH726" s="4">
        <v>266</v>
      </c>
      <c r="AI726" s="4">
        <v>366</v>
      </c>
      <c r="AJ726" s="4">
        <v>455</v>
      </c>
      <c r="AK726" s="4">
        <v>561</v>
      </c>
      <c r="AL726" s="4">
        <v>630</v>
      </c>
      <c r="AM726" s="4">
        <v>691</v>
      </c>
      <c r="AN726" s="4">
        <v>742</v>
      </c>
    </row>
    <row r="727" spans="1:40" ht="15" customHeight="1" x14ac:dyDescent="0.25">
      <c r="A727" s="4" t="str">
        <f>EB[[#This Row],[unit]] &amp; "#" &amp; EB[[#This Row],[indic_nrg]] &amp; "#" &amp; EB[[#This Row],[product]] &amp; "#" &amp; EB[[#This Row],[geo]]</f>
        <v>TJ#B_100100#5534#CZ</v>
      </c>
      <c r="B727" s="4" t="str">
        <f>VLOOKUP(EB[[#This Row],[product]],KS_DB[[product]:[KS]],5,FALSE)</f>
        <v>RES</v>
      </c>
      <c r="C727" s="4" t="str">
        <f>VLOOKUP(EB[[#This Row],[product]],KS_DB[[product]:[KS]],6,FALSE)</f>
        <v>RES</v>
      </c>
      <c r="D727" s="4">
        <f>VLOOKUP(EB[[#This Row],[product]],Carriers[],4,FALSE)</f>
        <v>1</v>
      </c>
      <c r="E727" s="4">
        <f>VLOOKUP(EB[[#This Row],[indic_nrg]],Indicators[],4,FALSE)</f>
        <v>0</v>
      </c>
      <c r="F727" s="4">
        <f>IFERROR(VLOOKUP(EB[[#This Row],[Source_carrier]],KS_DB[[product]:[KS]],6,FALSE),0)</f>
        <v>0</v>
      </c>
      <c r="G727" s="4" t="s">
        <v>34</v>
      </c>
      <c r="H727" s="4" t="s">
        <v>1101</v>
      </c>
      <c r="I727" s="4" t="s">
        <v>1117</v>
      </c>
      <c r="J727" s="4" t="s">
        <v>37</v>
      </c>
      <c r="K727" s="4" t="s">
        <v>1102</v>
      </c>
      <c r="L727" s="4" t="s">
        <v>39</v>
      </c>
      <c r="M727" s="4" t="s">
        <v>1118</v>
      </c>
      <c r="N727" s="4" t="s">
        <v>41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0.2</v>
      </c>
      <c r="Z727" s="4">
        <v>0.3</v>
      </c>
      <c r="AA727" s="4">
        <v>0.4</v>
      </c>
      <c r="AB727" s="4">
        <v>0.7</v>
      </c>
      <c r="AC727" s="4">
        <v>1</v>
      </c>
      <c r="AD727" s="4">
        <v>1.5</v>
      </c>
      <c r="AE727" s="4">
        <v>2.1</v>
      </c>
      <c r="AF727" s="4">
        <v>7.7</v>
      </c>
      <c r="AG727" s="4">
        <v>46.6</v>
      </c>
      <c r="AH727" s="4">
        <v>319.7</v>
      </c>
      <c r="AI727" s="4">
        <v>2216.5</v>
      </c>
      <c r="AJ727" s="4">
        <v>7855.3</v>
      </c>
      <c r="AK727" s="4">
        <v>7735</v>
      </c>
      <c r="AL727" s="4">
        <v>7317.6</v>
      </c>
      <c r="AM727" s="4">
        <v>7642.3</v>
      </c>
      <c r="AN727" s="4">
        <v>8149.8</v>
      </c>
    </row>
    <row r="728" spans="1:40" ht="15" customHeight="1" x14ac:dyDescent="0.25">
      <c r="A728" s="4" t="str">
        <f>EB[[#This Row],[unit]] &amp; "#" &amp; EB[[#This Row],[indic_nrg]] &amp; "#" &amp; EB[[#This Row],[product]] &amp; "#" &amp; EB[[#This Row],[geo]]</f>
        <v>TJ#B_100100#5535#CZ</v>
      </c>
      <c r="B728" s="4" t="str">
        <f>VLOOKUP(EB[[#This Row],[product]],KS_DB[[product]:[KS]],5,FALSE)</f>
        <v>RES</v>
      </c>
      <c r="C728" s="4" t="str">
        <f>VLOOKUP(EB[[#This Row],[product]],KS_DB[[product]:[KS]],6,FALSE)</f>
        <v>RES</v>
      </c>
      <c r="D728" s="4">
        <f>VLOOKUP(EB[[#This Row],[product]],Carriers[],4,FALSE)</f>
        <v>1</v>
      </c>
      <c r="E728" s="4">
        <f>VLOOKUP(EB[[#This Row],[indic_nrg]],Indicators[],4,FALSE)</f>
        <v>0</v>
      </c>
      <c r="F728" s="4">
        <f>IFERROR(VLOOKUP(EB[[#This Row],[Source_carrier]],KS_DB[[product]:[KS]],6,FALSE),0)</f>
        <v>0</v>
      </c>
      <c r="G728" s="4" t="s">
        <v>34</v>
      </c>
      <c r="H728" s="4" t="s">
        <v>1101</v>
      </c>
      <c r="I728" s="4" t="s">
        <v>1119</v>
      </c>
      <c r="J728" s="4" t="s">
        <v>37</v>
      </c>
      <c r="K728" s="4" t="s">
        <v>1102</v>
      </c>
      <c r="L728" s="4" t="s">
        <v>39</v>
      </c>
      <c r="M728" s="4" t="s">
        <v>1120</v>
      </c>
      <c r="N728" s="4" t="s">
        <v>41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</row>
    <row r="729" spans="1:40" ht="15" customHeight="1" x14ac:dyDescent="0.25">
      <c r="A729" s="4" t="str">
        <f>EB[[#This Row],[unit]] &amp; "#" &amp; EB[[#This Row],[indic_nrg]] &amp; "#" &amp; EB[[#This Row],[product]] &amp; "#" &amp; EB[[#This Row],[geo]]</f>
        <v>TJ#B_100100#5540#CZ</v>
      </c>
      <c r="B729" s="4" t="str">
        <f>VLOOKUP(EB[[#This Row],[product]],KS_DB[[product]:[KS]],5,FALSE)</f>
        <v>biomass</v>
      </c>
      <c r="C729" s="4" t="str">
        <f>VLOOKUP(EB[[#This Row],[product]],KS_DB[[product]:[KS]],6,FALSE)</f>
        <v>biomass</v>
      </c>
      <c r="D729" s="4">
        <f>VLOOKUP(EB[[#This Row],[product]],Carriers[],4,FALSE)</f>
        <v>0</v>
      </c>
      <c r="E729" s="4">
        <f>VLOOKUP(EB[[#This Row],[indic_nrg]],Indicators[],4,FALSE)</f>
        <v>0</v>
      </c>
      <c r="F729" s="4">
        <f>IFERROR(VLOOKUP(EB[[#This Row],[Source_carrier]],KS_DB[[product]:[KS]],6,FALSE),0)</f>
        <v>0</v>
      </c>
      <c r="G729" s="4" t="s">
        <v>34</v>
      </c>
      <c r="H729" s="4" t="s">
        <v>1101</v>
      </c>
      <c r="I729" s="4" t="s">
        <v>103</v>
      </c>
      <c r="J729" s="4" t="s">
        <v>37</v>
      </c>
      <c r="K729" s="4" t="s">
        <v>1102</v>
      </c>
      <c r="L729" s="4" t="s">
        <v>39</v>
      </c>
      <c r="M729" s="4" t="s">
        <v>104</v>
      </c>
      <c r="N729" s="4" t="s">
        <v>41</v>
      </c>
      <c r="O729" s="4">
        <v>43578</v>
      </c>
      <c r="P729" s="4">
        <v>43989</v>
      </c>
      <c r="Q729" s="4">
        <v>65044.1</v>
      </c>
      <c r="R729" s="4">
        <v>63899.1</v>
      </c>
      <c r="S729" s="4">
        <v>61066.6</v>
      </c>
      <c r="T729" s="4">
        <v>52504.2</v>
      </c>
      <c r="U729" s="4">
        <v>52518.2</v>
      </c>
      <c r="V729" s="4">
        <v>58909.7</v>
      </c>
      <c r="W729" s="4">
        <v>60661.8</v>
      </c>
      <c r="X729" s="4">
        <v>63521.3</v>
      </c>
      <c r="Y729" s="4">
        <v>61165.4</v>
      </c>
      <c r="Z729" s="4">
        <v>66192.7</v>
      </c>
      <c r="AA729" s="4">
        <v>74042.8</v>
      </c>
      <c r="AB729" s="4">
        <v>76997.5</v>
      </c>
      <c r="AC729" s="4">
        <v>82747.199999999997</v>
      </c>
      <c r="AD729" s="4">
        <v>86465.1</v>
      </c>
      <c r="AE729" s="4">
        <v>92708</v>
      </c>
      <c r="AF729" s="4">
        <v>98418.6</v>
      </c>
      <c r="AG729" s="4">
        <v>105660.2</v>
      </c>
      <c r="AH729" s="4">
        <v>115631</v>
      </c>
      <c r="AI729" s="4">
        <v>122285.7</v>
      </c>
      <c r="AJ729" s="4">
        <v>128877.5</v>
      </c>
      <c r="AK729" s="4">
        <v>138595.20000000001</v>
      </c>
      <c r="AL729" s="4">
        <v>152870.9</v>
      </c>
      <c r="AM729" s="4">
        <v>158816.70000000001</v>
      </c>
      <c r="AN729" s="4">
        <v>161747.20000000001</v>
      </c>
    </row>
    <row r="730" spans="1:40" ht="15" customHeight="1" x14ac:dyDescent="0.25">
      <c r="A730" s="4" t="str">
        <f>EB[[#This Row],[unit]] &amp; "#" &amp; EB[[#This Row],[indic_nrg]] &amp; "#" &amp; EB[[#This Row],[product]] &amp; "#" &amp; EB[[#This Row],[geo]]</f>
        <v>TJ#B_100100#5541#CZ</v>
      </c>
      <c r="B730" s="4" t="str">
        <f>VLOOKUP(EB[[#This Row],[product]],KS_DB[[product]:[KS]],5,FALSE)</f>
        <v>biomass</v>
      </c>
      <c r="C730" s="4" t="str">
        <f>VLOOKUP(EB[[#This Row],[product]],KS_DB[[product]:[KS]],6,FALSE)</f>
        <v>biomass</v>
      </c>
      <c r="D730" s="4">
        <f>VLOOKUP(EB[[#This Row],[product]],Carriers[],4,FALSE)</f>
        <v>1</v>
      </c>
      <c r="E730" s="4">
        <f>VLOOKUP(EB[[#This Row],[indic_nrg]],Indicators[],4,FALSE)</f>
        <v>0</v>
      </c>
      <c r="F730" s="4">
        <f>IFERROR(VLOOKUP(EB[[#This Row],[Source_carrier]],KS_DB[[product]:[KS]],6,FALSE),0)</f>
        <v>0</v>
      </c>
      <c r="G730" s="4" t="s">
        <v>34</v>
      </c>
      <c r="H730" s="4" t="s">
        <v>1101</v>
      </c>
      <c r="I730" s="4" t="s">
        <v>105</v>
      </c>
      <c r="J730" s="4" t="s">
        <v>37</v>
      </c>
      <c r="K730" s="4" t="s">
        <v>1102</v>
      </c>
      <c r="L730" s="4" t="s">
        <v>39</v>
      </c>
      <c r="M730" s="4" t="s">
        <v>106</v>
      </c>
      <c r="N730" s="4" t="s">
        <v>41</v>
      </c>
      <c r="O730" s="4">
        <v>43184</v>
      </c>
      <c r="P730" s="4">
        <v>43642</v>
      </c>
      <c r="Q730" s="4">
        <v>64425</v>
      </c>
      <c r="R730" s="4">
        <v>61213</v>
      </c>
      <c r="S730" s="4">
        <v>57816</v>
      </c>
      <c r="T730" s="4">
        <v>49674</v>
      </c>
      <c r="U730" s="4">
        <v>50173</v>
      </c>
      <c r="V730" s="4">
        <v>54675</v>
      </c>
      <c r="W730" s="4">
        <v>56805</v>
      </c>
      <c r="X730" s="4">
        <v>59044</v>
      </c>
      <c r="Y730" s="4">
        <v>55256</v>
      </c>
      <c r="Z730" s="4">
        <v>59784</v>
      </c>
      <c r="AA730" s="4">
        <v>66330</v>
      </c>
      <c r="AB730" s="4">
        <v>68656</v>
      </c>
      <c r="AC730" s="4">
        <v>74989</v>
      </c>
      <c r="AD730" s="4">
        <v>77089</v>
      </c>
      <c r="AE730" s="4">
        <v>83685</v>
      </c>
      <c r="AF730" s="4">
        <v>89028</v>
      </c>
      <c r="AG730" s="4">
        <v>95023</v>
      </c>
      <c r="AH730" s="4">
        <v>99809</v>
      </c>
      <c r="AI730" s="4">
        <v>102385</v>
      </c>
      <c r="AJ730" s="4">
        <v>105830</v>
      </c>
      <c r="AK730" s="4">
        <v>110243</v>
      </c>
      <c r="AL730" s="4">
        <v>115945</v>
      </c>
      <c r="AM730" s="4">
        <v>118981</v>
      </c>
      <c r="AN730" s="4">
        <v>123694</v>
      </c>
    </row>
    <row r="731" spans="1:40" ht="15" customHeight="1" x14ac:dyDescent="0.25">
      <c r="A731" s="4" t="str">
        <f>EB[[#This Row],[unit]] &amp; "#" &amp; EB[[#This Row],[indic_nrg]] &amp; "#" &amp; EB[[#This Row],[product]] &amp; "#" &amp; EB[[#This Row],[geo]]</f>
        <v>TJ#B_100100#5542#CZ</v>
      </c>
      <c r="B731" s="4" t="str">
        <f>VLOOKUP(EB[[#This Row],[product]],KS_DB[[product]:[KS]],5,FALSE)</f>
        <v>biomass</v>
      </c>
      <c r="C731" s="4" t="str">
        <f>VLOOKUP(EB[[#This Row],[product]],KS_DB[[product]:[KS]],6,FALSE)</f>
        <v>biomass</v>
      </c>
      <c r="D731" s="4">
        <f>VLOOKUP(EB[[#This Row],[product]],Carriers[],4,FALSE)</f>
        <v>1</v>
      </c>
      <c r="E731" s="4">
        <f>VLOOKUP(EB[[#This Row],[indic_nrg]],Indicators[],4,FALSE)</f>
        <v>0</v>
      </c>
      <c r="F731" s="4">
        <f>IFERROR(VLOOKUP(EB[[#This Row],[Source_carrier]],KS_DB[[product]:[KS]],6,FALSE),0)</f>
        <v>0</v>
      </c>
      <c r="G731" s="4" t="s">
        <v>34</v>
      </c>
      <c r="H731" s="4" t="s">
        <v>1101</v>
      </c>
      <c r="I731" s="4" t="s">
        <v>107</v>
      </c>
      <c r="J731" s="4" t="s">
        <v>37</v>
      </c>
      <c r="K731" s="4" t="s">
        <v>1102</v>
      </c>
      <c r="L731" s="4" t="s">
        <v>39</v>
      </c>
      <c r="M731" s="4" t="s">
        <v>108</v>
      </c>
      <c r="N731" s="4" t="s">
        <v>41</v>
      </c>
      <c r="O731" s="4">
        <v>0</v>
      </c>
      <c r="P731" s="4">
        <v>0</v>
      </c>
      <c r="Q731" s="4">
        <v>0</v>
      </c>
      <c r="R731" s="4">
        <v>1869</v>
      </c>
      <c r="S731" s="4">
        <v>1974</v>
      </c>
      <c r="T731" s="4">
        <v>1417</v>
      </c>
      <c r="U731" s="4">
        <v>609</v>
      </c>
      <c r="V731" s="4">
        <v>2175</v>
      </c>
      <c r="W731" s="4">
        <v>1880</v>
      </c>
      <c r="X731" s="4">
        <v>1733</v>
      </c>
      <c r="Y731" s="4">
        <v>1509</v>
      </c>
      <c r="Z731" s="4">
        <v>1557</v>
      </c>
      <c r="AA731" s="4">
        <v>1505</v>
      </c>
      <c r="AB731" s="4">
        <v>1729</v>
      </c>
      <c r="AC731" s="4">
        <v>2103</v>
      </c>
      <c r="AD731" s="4">
        <v>2335</v>
      </c>
      <c r="AE731" s="4">
        <v>2657</v>
      </c>
      <c r="AF731" s="4">
        <v>3189</v>
      </c>
      <c r="AG731" s="4">
        <v>3770</v>
      </c>
      <c r="AH731" s="4">
        <v>5440</v>
      </c>
      <c r="AI731" s="4">
        <v>7398</v>
      </c>
      <c r="AJ731" s="4">
        <v>10460</v>
      </c>
      <c r="AK731" s="4">
        <v>15698</v>
      </c>
      <c r="AL731" s="4">
        <v>23910</v>
      </c>
      <c r="AM731" s="4">
        <v>25457</v>
      </c>
      <c r="AN731" s="4">
        <v>25681</v>
      </c>
    </row>
    <row r="732" spans="1:40" ht="15" customHeight="1" x14ac:dyDescent="0.25">
      <c r="A732" s="4" t="str">
        <f>EB[[#This Row],[unit]] &amp; "#" &amp; EB[[#This Row],[indic_nrg]] &amp; "#" &amp; EB[[#This Row],[product]] &amp; "#" &amp; EB[[#This Row],[geo]]</f>
        <v>TJ#B_100100#55431#CZ</v>
      </c>
      <c r="B732" s="4" t="str">
        <f>VLOOKUP(EB[[#This Row],[product]],KS_DB[[product]:[KS]],5,FALSE)</f>
        <v>biomass</v>
      </c>
      <c r="C732" s="4" t="str">
        <f>VLOOKUP(EB[[#This Row],[product]],KS_DB[[product]:[KS]],6,FALSE)</f>
        <v>biomass</v>
      </c>
      <c r="D732" s="4">
        <f>VLOOKUP(EB[[#This Row],[product]],Carriers[],4,FALSE)</f>
        <v>1</v>
      </c>
      <c r="E732" s="4">
        <f>VLOOKUP(EB[[#This Row],[indic_nrg]],Indicators[],4,FALSE)</f>
        <v>0</v>
      </c>
      <c r="F732" s="4">
        <f>IFERROR(VLOOKUP(EB[[#This Row],[Source_carrier]],KS_DB[[product]:[KS]],6,FALSE),0)</f>
        <v>0</v>
      </c>
      <c r="G732" s="4" t="s">
        <v>34</v>
      </c>
      <c r="H732" s="4" t="s">
        <v>1101</v>
      </c>
      <c r="I732" s="4" t="s">
        <v>109</v>
      </c>
      <c r="J732" s="4" t="s">
        <v>37</v>
      </c>
      <c r="K732" s="4" t="s">
        <v>1102</v>
      </c>
      <c r="L732" s="4" t="s">
        <v>39</v>
      </c>
      <c r="M732" s="4" t="s">
        <v>110</v>
      </c>
      <c r="N732" s="4" t="s">
        <v>41</v>
      </c>
      <c r="O732" s="4">
        <v>394</v>
      </c>
      <c r="P732" s="4">
        <v>347</v>
      </c>
      <c r="Q732" s="4">
        <v>494</v>
      </c>
      <c r="R732" s="4">
        <v>611</v>
      </c>
      <c r="S732" s="4">
        <v>938</v>
      </c>
      <c r="T732" s="4">
        <v>979</v>
      </c>
      <c r="U732" s="4">
        <v>1026</v>
      </c>
      <c r="V732" s="4">
        <v>1044</v>
      </c>
      <c r="W732" s="4">
        <v>1399</v>
      </c>
      <c r="X732" s="4">
        <v>1611</v>
      </c>
      <c r="Y732" s="4">
        <v>1914</v>
      </c>
      <c r="Z732" s="4">
        <v>2221</v>
      </c>
      <c r="AA732" s="4">
        <v>2345</v>
      </c>
      <c r="AB732" s="4">
        <v>2413</v>
      </c>
      <c r="AC732" s="4">
        <v>2505</v>
      </c>
      <c r="AD732" s="4">
        <v>2346</v>
      </c>
      <c r="AE732" s="4">
        <v>2242</v>
      </c>
      <c r="AF732" s="4">
        <v>2459</v>
      </c>
      <c r="AG732" s="4">
        <v>2404</v>
      </c>
      <c r="AH732" s="4">
        <v>2230</v>
      </c>
      <c r="AI732" s="4">
        <v>2625</v>
      </c>
      <c r="AJ732" s="4">
        <v>3345</v>
      </c>
      <c r="AK732" s="4">
        <v>3504</v>
      </c>
      <c r="AL732" s="4">
        <v>3472</v>
      </c>
      <c r="AM732" s="4">
        <v>3453</v>
      </c>
      <c r="AN732" s="4">
        <v>3342</v>
      </c>
    </row>
    <row r="733" spans="1:40" ht="15" customHeight="1" x14ac:dyDescent="0.25">
      <c r="A733" s="4" t="str">
        <f>EB[[#This Row],[unit]] &amp; "#" &amp; EB[[#This Row],[indic_nrg]] &amp; "#" &amp; EB[[#This Row],[product]] &amp; "#" &amp; EB[[#This Row],[geo]]</f>
        <v>TJ#B_100100#55432#CZ</v>
      </c>
      <c r="B733" s="4" t="str">
        <f>VLOOKUP(EB[[#This Row],[product]],KS_DB[[product]:[KS]],5,FALSE)</f>
        <v>biomass</v>
      </c>
      <c r="C733" s="4" t="str">
        <f>VLOOKUP(EB[[#This Row],[product]],KS_DB[[product]:[KS]],6,FALSE)</f>
        <v>biomass</v>
      </c>
      <c r="D733" s="4">
        <f>VLOOKUP(EB[[#This Row],[product]],Carriers[],4,FALSE)</f>
        <v>1</v>
      </c>
      <c r="E733" s="4">
        <f>VLOOKUP(EB[[#This Row],[indic_nrg]],Indicators[],4,FALSE)</f>
        <v>0</v>
      </c>
      <c r="F733" s="4">
        <f>IFERROR(VLOOKUP(EB[[#This Row],[Source_carrier]],KS_DB[[product]:[KS]],6,FALSE),0)</f>
        <v>0</v>
      </c>
      <c r="G733" s="4" t="s">
        <v>34</v>
      </c>
      <c r="H733" s="4" t="s">
        <v>1101</v>
      </c>
      <c r="I733" s="4" t="s">
        <v>111</v>
      </c>
      <c r="J733" s="4" t="s">
        <v>37</v>
      </c>
      <c r="K733" s="4" t="s">
        <v>1102</v>
      </c>
      <c r="L733" s="4" t="s">
        <v>39</v>
      </c>
      <c r="M733" s="4" t="s">
        <v>112</v>
      </c>
      <c r="N733" s="4" t="s">
        <v>41</v>
      </c>
      <c r="O733" s="4">
        <v>263</v>
      </c>
      <c r="P733" s="4">
        <v>231</v>
      </c>
      <c r="Q733" s="4">
        <v>329</v>
      </c>
      <c r="R733" s="4">
        <v>407</v>
      </c>
      <c r="S733" s="4">
        <v>625</v>
      </c>
      <c r="T733" s="4">
        <v>653</v>
      </c>
      <c r="U733" s="4">
        <v>684</v>
      </c>
      <c r="V733" s="4">
        <v>696</v>
      </c>
      <c r="W733" s="4">
        <v>933</v>
      </c>
      <c r="X733" s="4">
        <v>1074</v>
      </c>
      <c r="Y733" s="4">
        <v>1275</v>
      </c>
      <c r="Z733" s="4">
        <v>1481</v>
      </c>
      <c r="AA733" s="4">
        <v>1563</v>
      </c>
      <c r="AB733" s="4">
        <v>1609</v>
      </c>
      <c r="AC733" s="4">
        <v>1670</v>
      </c>
      <c r="AD733" s="4">
        <v>1564</v>
      </c>
      <c r="AE733" s="4">
        <v>1495</v>
      </c>
      <c r="AF733" s="4">
        <v>1640</v>
      </c>
      <c r="AG733" s="4">
        <v>1603</v>
      </c>
      <c r="AH733" s="4">
        <v>1486</v>
      </c>
      <c r="AI733" s="4">
        <v>1749</v>
      </c>
      <c r="AJ733" s="4">
        <v>2229</v>
      </c>
      <c r="AK733" s="4">
        <v>2336</v>
      </c>
      <c r="AL733" s="4">
        <v>2314</v>
      </c>
      <c r="AM733" s="4">
        <v>2302</v>
      </c>
      <c r="AN733" s="4">
        <v>2228</v>
      </c>
    </row>
    <row r="734" spans="1:40" ht="15" customHeight="1" x14ac:dyDescent="0.25">
      <c r="A734" s="4" t="str">
        <f>EB[[#This Row],[unit]] &amp; "#" &amp; EB[[#This Row],[indic_nrg]] &amp; "#" &amp; EB[[#This Row],[product]] &amp; "#" &amp; EB[[#This Row],[geo]]</f>
        <v>TJ#B_100100#5545#CZ</v>
      </c>
      <c r="B734" s="4" t="str">
        <f>VLOOKUP(EB[[#This Row],[product]],KS_DB[[product]:[KS]],5,FALSE)</f>
        <v>biomass</v>
      </c>
      <c r="C734" s="4" t="str">
        <f>VLOOKUP(EB[[#This Row],[product]],KS_DB[[product]:[KS]],6,FALSE)</f>
        <v>biomass</v>
      </c>
      <c r="D734" s="4">
        <f>VLOOKUP(EB[[#This Row],[product]],Carriers[],4,FALSE)</f>
        <v>0</v>
      </c>
      <c r="E734" s="4">
        <f>VLOOKUP(EB[[#This Row],[indic_nrg]],Indicators[],4,FALSE)</f>
        <v>0</v>
      </c>
      <c r="F734" s="4">
        <f>IFERROR(VLOOKUP(EB[[#This Row],[Source_carrier]],KS_DB[[product]:[KS]],6,FALSE),0)</f>
        <v>0</v>
      </c>
      <c r="G734" s="4" t="s">
        <v>34</v>
      </c>
      <c r="H734" s="4" t="s">
        <v>1101</v>
      </c>
      <c r="I734" s="4" t="s">
        <v>115</v>
      </c>
      <c r="J734" s="4" t="s">
        <v>37</v>
      </c>
      <c r="K734" s="4" t="s">
        <v>1102</v>
      </c>
      <c r="L734" s="4" t="s">
        <v>39</v>
      </c>
      <c r="M734" s="4" t="s">
        <v>116</v>
      </c>
      <c r="N734" s="4" t="s">
        <v>41</v>
      </c>
      <c r="O734" s="4">
        <v>0</v>
      </c>
      <c r="P734" s="4">
        <v>0</v>
      </c>
      <c r="Q734" s="4">
        <v>125.1</v>
      </c>
      <c r="R734" s="4">
        <v>206.1</v>
      </c>
      <c r="S734" s="4">
        <v>338.6</v>
      </c>
      <c r="T734" s="4">
        <v>434.2</v>
      </c>
      <c r="U734" s="4">
        <v>710.2</v>
      </c>
      <c r="V734" s="4">
        <v>1015.7</v>
      </c>
      <c r="W734" s="4">
        <v>577.79999999999995</v>
      </c>
      <c r="X734" s="4">
        <v>1133.3</v>
      </c>
      <c r="Y734" s="4">
        <v>2486.4</v>
      </c>
      <c r="Z734" s="4">
        <v>2630.7</v>
      </c>
      <c r="AA734" s="4">
        <v>3862.8</v>
      </c>
      <c r="AB734" s="4">
        <v>4199.5</v>
      </c>
      <c r="AC734" s="4">
        <v>3150.2</v>
      </c>
      <c r="AD734" s="4">
        <v>4695.1000000000004</v>
      </c>
      <c r="AE734" s="4">
        <v>4124</v>
      </c>
      <c r="AF734" s="4">
        <v>3742.6</v>
      </c>
      <c r="AG734" s="4">
        <v>4463.2</v>
      </c>
      <c r="AH734" s="4">
        <v>8152</v>
      </c>
      <c r="AI734" s="4">
        <v>9877.7000000000007</v>
      </c>
      <c r="AJ734" s="4">
        <v>9242.5</v>
      </c>
      <c r="AK734" s="4">
        <v>9150.2000000000007</v>
      </c>
      <c r="AL734" s="4">
        <v>9543.9</v>
      </c>
      <c r="AM734" s="4">
        <v>10925.7</v>
      </c>
      <c r="AN734" s="4">
        <v>9030.2000000000007</v>
      </c>
    </row>
    <row r="735" spans="1:40" ht="15" customHeight="1" x14ac:dyDescent="0.25">
      <c r="A735" s="4" t="str">
        <f>EB[[#This Row],[unit]] &amp; "#" &amp; EB[[#This Row],[indic_nrg]] &amp; "#" &amp; EB[[#This Row],[product]] &amp; "#" &amp; EB[[#This Row],[geo]]</f>
        <v>TJ#B_100100#5546#CZ</v>
      </c>
      <c r="B735" s="4" t="str">
        <f>VLOOKUP(EB[[#This Row],[product]],KS_DB[[product]:[KS]],5,FALSE)</f>
        <v>biomass</v>
      </c>
      <c r="C735" s="4" t="str">
        <f>VLOOKUP(EB[[#This Row],[product]],KS_DB[[product]:[KS]],6,FALSE)</f>
        <v>biomass</v>
      </c>
      <c r="D735" s="4">
        <f>VLOOKUP(EB[[#This Row],[product]],Carriers[],4,FALSE)</f>
        <v>1</v>
      </c>
      <c r="E735" s="4">
        <f>VLOOKUP(EB[[#This Row],[indic_nrg]],Indicators[],4,FALSE)</f>
        <v>0</v>
      </c>
      <c r="F735" s="4">
        <f>IFERROR(VLOOKUP(EB[[#This Row],[Source_carrier]],KS_DB[[product]:[KS]],6,FALSE),0)</f>
        <v>0</v>
      </c>
      <c r="G735" s="4" t="s">
        <v>34</v>
      </c>
      <c r="H735" s="4" t="s">
        <v>1101</v>
      </c>
      <c r="I735" s="4" t="s">
        <v>117</v>
      </c>
      <c r="J735" s="4" t="s">
        <v>37</v>
      </c>
      <c r="K735" s="4" t="s">
        <v>1102</v>
      </c>
      <c r="L735" s="4" t="s">
        <v>39</v>
      </c>
      <c r="M735" s="4" t="s">
        <v>118</v>
      </c>
      <c r="N735" s="4" t="s">
        <v>41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48.3</v>
      </c>
      <c r="AF735" s="4">
        <v>715.7</v>
      </c>
      <c r="AG735" s="4">
        <v>1626.4</v>
      </c>
      <c r="AH735" s="4">
        <v>2419.9</v>
      </c>
      <c r="AI735" s="4">
        <v>2552.1</v>
      </c>
      <c r="AJ735" s="4">
        <v>1469.1</v>
      </c>
      <c r="AK735" s="4">
        <v>2759.3</v>
      </c>
      <c r="AL735" s="4">
        <v>2821.2</v>
      </c>
      <c r="AM735" s="4">
        <v>2811</v>
      </c>
      <c r="AN735" s="4">
        <v>2827.3</v>
      </c>
    </row>
    <row r="736" spans="1:40" ht="15" customHeight="1" x14ac:dyDescent="0.25">
      <c r="A736" s="4" t="str">
        <f>EB[[#This Row],[unit]] &amp; "#" &amp; EB[[#This Row],[indic_nrg]] &amp; "#" &amp; EB[[#This Row],[product]] &amp; "#" &amp; EB[[#This Row],[geo]]</f>
        <v>TJ#B_100100#5547#CZ</v>
      </c>
      <c r="B736" s="4" t="str">
        <f>VLOOKUP(EB[[#This Row],[product]],KS_DB[[product]:[KS]],5,FALSE)</f>
        <v>biomass</v>
      </c>
      <c r="C736" s="4" t="str">
        <f>VLOOKUP(EB[[#This Row],[product]],KS_DB[[product]:[KS]],6,FALSE)</f>
        <v>biomass</v>
      </c>
      <c r="D736" s="4">
        <f>VLOOKUP(EB[[#This Row],[product]],Carriers[],4,FALSE)</f>
        <v>1</v>
      </c>
      <c r="E736" s="4">
        <f>VLOOKUP(EB[[#This Row],[indic_nrg]],Indicators[],4,FALSE)</f>
        <v>0</v>
      </c>
      <c r="F736" s="4">
        <f>IFERROR(VLOOKUP(EB[[#This Row],[Source_carrier]],KS_DB[[product]:[KS]],6,FALSE),0)</f>
        <v>0</v>
      </c>
      <c r="G736" s="4" t="s">
        <v>34</v>
      </c>
      <c r="H736" s="4" t="s">
        <v>1101</v>
      </c>
      <c r="I736" s="4" t="s">
        <v>119</v>
      </c>
      <c r="J736" s="4" t="s">
        <v>37</v>
      </c>
      <c r="K736" s="4" t="s">
        <v>1102</v>
      </c>
      <c r="L736" s="4" t="s">
        <v>39</v>
      </c>
      <c r="M736" s="4" t="s">
        <v>120</v>
      </c>
      <c r="N736" s="4" t="s">
        <v>41</v>
      </c>
      <c r="O736" s="4">
        <v>0</v>
      </c>
      <c r="P736" s="4">
        <v>0</v>
      </c>
      <c r="Q736" s="4">
        <v>125.1</v>
      </c>
      <c r="R736" s="4">
        <v>206.1</v>
      </c>
      <c r="S736" s="4">
        <v>338.6</v>
      </c>
      <c r="T736" s="4">
        <v>434.2</v>
      </c>
      <c r="U736" s="4">
        <v>710.2</v>
      </c>
      <c r="V736" s="4">
        <v>1015.7</v>
      </c>
      <c r="W736" s="4">
        <v>577.79999999999995</v>
      </c>
      <c r="X736" s="4">
        <v>1133.3</v>
      </c>
      <c r="Y736" s="4">
        <v>2486.4</v>
      </c>
      <c r="Z736" s="4">
        <v>2630.7</v>
      </c>
      <c r="AA736" s="4">
        <v>3862.8</v>
      </c>
      <c r="AB736" s="4">
        <v>4199.5</v>
      </c>
      <c r="AC736" s="4">
        <v>3150.2</v>
      </c>
      <c r="AD736" s="4">
        <v>4695.1000000000004</v>
      </c>
      <c r="AE736" s="4">
        <v>4075.6</v>
      </c>
      <c r="AF736" s="4">
        <v>3026.8</v>
      </c>
      <c r="AG736" s="4">
        <v>2836.9</v>
      </c>
      <c r="AH736" s="4">
        <v>5732.2</v>
      </c>
      <c r="AI736" s="4">
        <v>7325.6</v>
      </c>
      <c r="AJ736" s="4">
        <v>7773.4</v>
      </c>
      <c r="AK736" s="4">
        <v>6391</v>
      </c>
      <c r="AL736" s="4">
        <v>6722.7</v>
      </c>
      <c r="AM736" s="4">
        <v>8114.7</v>
      </c>
      <c r="AN736" s="4">
        <v>6202.9</v>
      </c>
    </row>
    <row r="737" spans="1:40" ht="15" customHeight="1" x14ac:dyDescent="0.25">
      <c r="A737" s="4" t="str">
        <f>EB[[#This Row],[unit]] &amp; "#" &amp; EB[[#This Row],[indic_nrg]] &amp; "#" &amp; EB[[#This Row],[product]] &amp; "#" &amp; EB[[#This Row],[geo]]</f>
        <v>TJ#B_100100#5548#CZ</v>
      </c>
      <c r="B737" s="4" t="str">
        <f>VLOOKUP(EB[[#This Row],[product]],KS_DB[[product]:[KS]],5,FALSE)</f>
        <v>biomass</v>
      </c>
      <c r="C737" s="4" t="str">
        <f>VLOOKUP(EB[[#This Row],[product]],KS_DB[[product]:[KS]],6,FALSE)</f>
        <v>biomass</v>
      </c>
      <c r="D737" s="4">
        <f>VLOOKUP(EB[[#This Row],[product]],Carriers[],4,FALSE)</f>
        <v>1</v>
      </c>
      <c r="E737" s="4">
        <f>VLOOKUP(EB[[#This Row],[indic_nrg]],Indicators[],4,FALSE)</f>
        <v>0</v>
      </c>
      <c r="F737" s="4">
        <f>IFERROR(VLOOKUP(EB[[#This Row],[Source_carrier]],KS_DB[[product]:[KS]],6,FALSE),0)</f>
        <v>0</v>
      </c>
      <c r="G737" s="4" t="s">
        <v>34</v>
      </c>
      <c r="H737" s="4" t="s">
        <v>1101</v>
      </c>
      <c r="I737" s="4" t="s">
        <v>121</v>
      </c>
      <c r="J737" s="4" t="s">
        <v>37</v>
      </c>
      <c r="K737" s="4" t="s">
        <v>1102</v>
      </c>
      <c r="L737" s="4" t="s">
        <v>39</v>
      </c>
      <c r="M737" s="4" t="s">
        <v>122</v>
      </c>
      <c r="N737" s="4" t="s">
        <v>41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</row>
    <row r="738" spans="1:40" ht="15" customHeight="1" x14ac:dyDescent="0.25">
      <c r="A738" s="4" t="str">
        <f>EB[[#This Row],[unit]] &amp; "#" &amp; EB[[#This Row],[indic_nrg]] &amp; "#" &amp; EB[[#This Row],[product]] &amp; "#" &amp; EB[[#This Row],[geo]]</f>
        <v>TJ#B_100100#5549#CZ</v>
      </c>
      <c r="B738" s="4" t="str">
        <f>VLOOKUP(EB[[#This Row],[product]],KS_DB[[product]:[KS]],5,FALSE)</f>
        <v>biomass</v>
      </c>
      <c r="C738" s="4" t="str">
        <f>VLOOKUP(EB[[#This Row],[product]],KS_DB[[product]:[KS]],6,FALSE)</f>
        <v>biomass</v>
      </c>
      <c r="D738" s="4">
        <f>VLOOKUP(EB[[#This Row],[product]],Carriers[],4,FALSE)</f>
        <v>1</v>
      </c>
      <c r="E738" s="4">
        <f>VLOOKUP(EB[[#This Row],[indic_nrg]],Indicators[],4,FALSE)</f>
        <v>0</v>
      </c>
      <c r="F738" s="4">
        <f>IFERROR(VLOOKUP(EB[[#This Row],[Source_carrier]],KS_DB[[product]:[KS]],6,FALSE),0)</f>
        <v>0</v>
      </c>
      <c r="G738" s="4" t="s">
        <v>34</v>
      </c>
      <c r="H738" s="4" t="s">
        <v>1101</v>
      </c>
      <c r="I738" s="4" t="s">
        <v>123</v>
      </c>
      <c r="J738" s="4" t="s">
        <v>37</v>
      </c>
      <c r="K738" s="4" t="s">
        <v>1102</v>
      </c>
      <c r="L738" s="4" t="s">
        <v>39</v>
      </c>
      <c r="M738" s="4" t="s">
        <v>124</v>
      </c>
      <c r="N738" s="4" t="s">
        <v>41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</row>
    <row r="739" spans="1:40" ht="15" customHeight="1" x14ac:dyDescent="0.25">
      <c r="A739" s="4" t="str">
        <f>EB[[#This Row],[unit]] &amp; "#" &amp; EB[[#This Row],[indic_nrg]] &amp; "#" &amp; EB[[#This Row],[product]] &amp; "#" &amp; EB[[#This Row],[geo]]</f>
        <v>TJ#B_100100#5550#CZ</v>
      </c>
      <c r="B739" s="4" t="str">
        <f>VLOOKUP(EB[[#This Row],[product]],KS_DB[[product]:[KS]],5,FALSE)</f>
        <v>RES</v>
      </c>
      <c r="C739" s="4" t="str">
        <f>VLOOKUP(EB[[#This Row],[product]],KS_DB[[product]:[KS]],6,FALSE)</f>
        <v>RES</v>
      </c>
      <c r="D739" s="4">
        <f>VLOOKUP(EB[[#This Row],[product]],Carriers[],4,FALSE)</f>
        <v>1</v>
      </c>
      <c r="E739" s="4">
        <f>VLOOKUP(EB[[#This Row],[indic_nrg]],Indicators[],4,FALSE)</f>
        <v>0</v>
      </c>
      <c r="F739" s="4">
        <f>IFERROR(VLOOKUP(EB[[#This Row],[Source_carrier]],KS_DB[[product]:[KS]],6,FALSE),0)</f>
        <v>0</v>
      </c>
      <c r="G739" s="4" t="s">
        <v>34</v>
      </c>
      <c r="H739" s="4" t="s">
        <v>1101</v>
      </c>
      <c r="I739" s="4" t="s">
        <v>125</v>
      </c>
      <c r="J739" s="4" t="s">
        <v>37</v>
      </c>
      <c r="K739" s="4" t="s">
        <v>1102</v>
      </c>
      <c r="L739" s="4" t="s">
        <v>39</v>
      </c>
      <c r="M739" s="4" t="s">
        <v>126</v>
      </c>
      <c r="N739" s="4" t="s">
        <v>41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</row>
    <row r="740" spans="1:40" ht="15" customHeight="1" x14ac:dyDescent="0.25">
      <c r="A740" s="4" t="str">
        <f>EB[[#This Row],[unit]] &amp; "#" &amp; EB[[#This Row],[indic_nrg]] &amp; "#" &amp; EB[[#This Row],[product]] &amp; "#" &amp; EB[[#This Row],[geo]]</f>
        <v>TJ#B_100100#7100#CZ</v>
      </c>
      <c r="B740" s="4" t="str">
        <f>VLOOKUP(EB[[#This Row],[product]],KS_DB[[product]:[KS]],5,FALSE)</f>
        <v>other</v>
      </c>
      <c r="C740" s="4" t="str">
        <f>VLOOKUP(EB[[#This Row],[product]],KS_DB[[product]:[KS]],6,FALSE)</f>
        <v>other</v>
      </c>
      <c r="D740" s="4">
        <f>VLOOKUP(EB[[#This Row],[product]],Carriers[],4,FALSE)</f>
        <v>1</v>
      </c>
      <c r="E740" s="4">
        <f>VLOOKUP(EB[[#This Row],[indic_nrg]],Indicators[],4,FALSE)</f>
        <v>0</v>
      </c>
      <c r="F740" s="4">
        <f>IFERROR(VLOOKUP(EB[[#This Row],[Source_carrier]],KS_DB[[product]:[KS]],6,FALSE),0)</f>
        <v>0</v>
      </c>
      <c r="G740" s="4" t="s">
        <v>34</v>
      </c>
      <c r="H740" s="4" t="s">
        <v>1101</v>
      </c>
      <c r="I740" s="4" t="s">
        <v>129</v>
      </c>
      <c r="J740" s="4" t="s">
        <v>37</v>
      </c>
      <c r="K740" s="4" t="s">
        <v>1102</v>
      </c>
      <c r="L740" s="4" t="s">
        <v>39</v>
      </c>
      <c r="M740" s="4" t="s">
        <v>130</v>
      </c>
      <c r="N740" s="4" t="s">
        <v>41</v>
      </c>
      <c r="O740" s="4">
        <v>283</v>
      </c>
      <c r="P740" s="4">
        <v>337</v>
      </c>
      <c r="Q740" s="4">
        <v>381</v>
      </c>
      <c r="R740" s="4">
        <v>513</v>
      </c>
      <c r="S740" s="4">
        <v>701</v>
      </c>
      <c r="T740" s="4">
        <v>754</v>
      </c>
      <c r="U740" s="4">
        <v>746</v>
      </c>
      <c r="V740" s="4">
        <v>1344</v>
      </c>
      <c r="W740" s="4">
        <v>1818</v>
      </c>
      <c r="X740" s="4">
        <v>1939</v>
      </c>
      <c r="Y740" s="4">
        <v>2370</v>
      </c>
      <c r="Z740" s="4">
        <v>3164</v>
      </c>
      <c r="AA740" s="4">
        <v>2818</v>
      </c>
      <c r="AB740" s="4">
        <v>3298</v>
      </c>
      <c r="AC740" s="4">
        <v>4659</v>
      </c>
      <c r="AD740" s="4">
        <v>5635</v>
      </c>
      <c r="AE740" s="4">
        <v>5302</v>
      </c>
      <c r="AF740" s="4">
        <v>6210</v>
      </c>
      <c r="AG740" s="4">
        <v>6372</v>
      </c>
      <c r="AH740" s="4">
        <v>6758</v>
      </c>
      <c r="AI740" s="4">
        <v>6659</v>
      </c>
      <c r="AJ740" s="4">
        <v>6979</v>
      </c>
      <c r="AK740" s="4">
        <v>7093</v>
      </c>
      <c r="AL740" s="4">
        <v>6742</v>
      </c>
      <c r="AM740" s="4">
        <v>8194</v>
      </c>
      <c r="AN740" s="4">
        <v>9382</v>
      </c>
    </row>
    <row r="741" spans="1:40" ht="15" customHeight="1" x14ac:dyDescent="0.25">
      <c r="A741" s="4" t="str">
        <f>EB[[#This Row],[unit]] &amp; "#" &amp; EB[[#This Row],[indic_nrg]] &amp; "#" &amp; EB[[#This Row],[product]] &amp; "#" &amp; EB[[#This Row],[geo]]</f>
        <v>TJ#B_100100#7200#CZ</v>
      </c>
      <c r="B741" s="4" t="str">
        <f>VLOOKUP(EB[[#This Row],[product]],KS_DB[[product]:[KS]],5,FALSE)</f>
        <v>other</v>
      </c>
      <c r="C741" s="4" t="str">
        <f>VLOOKUP(EB[[#This Row],[product]],KS_DB[[product]:[KS]],6,FALSE)</f>
        <v>other</v>
      </c>
      <c r="D741" s="4">
        <f>VLOOKUP(EB[[#This Row],[product]],Carriers[],4,FALSE)</f>
        <v>0</v>
      </c>
      <c r="E741" s="4">
        <f>VLOOKUP(EB[[#This Row],[indic_nrg]],Indicators[],4,FALSE)</f>
        <v>0</v>
      </c>
      <c r="F741" s="4">
        <f>IFERROR(VLOOKUP(EB[[#This Row],[Source_carrier]],KS_DB[[product]:[KS]],6,FALSE),0)</f>
        <v>0</v>
      </c>
      <c r="G741" s="4" t="s">
        <v>34</v>
      </c>
      <c r="H741" s="4" t="s">
        <v>1101</v>
      </c>
      <c r="I741" s="4" t="s">
        <v>131</v>
      </c>
      <c r="J741" s="4" t="s">
        <v>37</v>
      </c>
      <c r="K741" s="4" t="s">
        <v>1102</v>
      </c>
      <c r="L741" s="4" t="s">
        <v>39</v>
      </c>
      <c r="M741" s="4" t="s">
        <v>132</v>
      </c>
      <c r="N741" s="4" t="s">
        <v>41</v>
      </c>
      <c r="O741" s="4">
        <v>546</v>
      </c>
      <c r="P741" s="4">
        <v>568</v>
      </c>
      <c r="Q741" s="4">
        <v>710</v>
      </c>
      <c r="R741" s="4">
        <v>920</v>
      </c>
      <c r="S741" s="4">
        <v>1326</v>
      </c>
      <c r="T741" s="4">
        <v>1407</v>
      </c>
      <c r="U741" s="4">
        <v>1430</v>
      </c>
      <c r="V741" s="4">
        <v>2040</v>
      </c>
      <c r="W741" s="4">
        <v>2751</v>
      </c>
      <c r="X741" s="4">
        <v>3013</v>
      </c>
      <c r="Y741" s="4">
        <v>3645</v>
      </c>
      <c r="Z741" s="4">
        <v>4645</v>
      </c>
      <c r="AA741" s="4">
        <v>4381</v>
      </c>
      <c r="AB741" s="4">
        <v>4907</v>
      </c>
      <c r="AC741" s="4">
        <v>6329</v>
      </c>
      <c r="AD741" s="4">
        <v>7199</v>
      </c>
      <c r="AE741" s="4">
        <v>6797</v>
      </c>
      <c r="AF741" s="4">
        <v>7850</v>
      </c>
      <c r="AG741" s="4">
        <v>7975</v>
      </c>
      <c r="AH741" s="4">
        <v>8244</v>
      </c>
      <c r="AI741" s="4">
        <v>8408</v>
      </c>
      <c r="AJ741" s="4">
        <v>9208</v>
      </c>
      <c r="AK741" s="4">
        <v>9429</v>
      </c>
      <c r="AL741" s="4">
        <v>9056</v>
      </c>
      <c r="AM741" s="4">
        <v>10496</v>
      </c>
      <c r="AN741" s="4">
        <v>11610</v>
      </c>
    </row>
    <row r="742" spans="1:40" ht="15" customHeight="1" x14ac:dyDescent="0.25">
      <c r="A742" s="4" t="str">
        <f>EB[[#This Row],[unit]] &amp; "#" &amp; EB[[#This Row],[indic_nrg]] &amp; "#" &amp; EB[[#This Row],[product]] &amp; "#" &amp; EB[[#This Row],[geo]]</f>
        <v>TJ#B_100110#0000#CZ</v>
      </c>
      <c r="B742" s="4" t="str">
        <f>VLOOKUP(EB[[#This Row],[product]],KS_DB[[product]:[KS]],5,FALSE)</f>
        <v>all</v>
      </c>
      <c r="C742" s="4" t="str">
        <f>VLOOKUP(EB[[#This Row],[product]],KS_DB[[product]:[KS]],6,FALSE)</f>
        <v>all</v>
      </c>
      <c r="D742" s="4">
        <f>VLOOKUP(EB[[#This Row],[product]],Carriers[],4,FALSE)</f>
        <v>0</v>
      </c>
      <c r="E742" s="4">
        <f>VLOOKUP(EB[[#This Row],[indic_nrg]],Indicators[],4,FALSE)</f>
        <v>0</v>
      </c>
      <c r="F742" s="4">
        <f>IFERROR(VLOOKUP(EB[[#This Row],[Source_carrier]],KS_DB[[product]:[KS]],6,FALSE),0)</f>
        <v>0</v>
      </c>
      <c r="G742" s="4" t="s">
        <v>34</v>
      </c>
      <c r="H742" s="4" t="s">
        <v>1121</v>
      </c>
      <c r="I742" s="4" t="s">
        <v>36</v>
      </c>
      <c r="J742" s="4" t="s">
        <v>37</v>
      </c>
      <c r="K742" s="4" t="s">
        <v>1122</v>
      </c>
      <c r="L742" s="4" t="s">
        <v>39</v>
      </c>
      <c r="M742" s="4" t="s">
        <v>40</v>
      </c>
      <c r="N742" s="4" t="s">
        <v>41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</row>
    <row r="743" spans="1:40" ht="15" customHeight="1" x14ac:dyDescent="0.25">
      <c r="A743" s="4" t="str">
        <f>EB[[#This Row],[unit]] &amp; "#" &amp; EB[[#This Row],[indic_nrg]] &amp; "#" &amp; EB[[#This Row],[product]] &amp; "#" &amp; EB[[#This Row],[geo]]</f>
        <v>TJ#B_100110#3000#CZ</v>
      </c>
      <c r="B743" s="4" t="str">
        <f>VLOOKUP(EB[[#This Row],[product]],KS_DB[[product]:[KS]],5,FALSE)</f>
        <v>liquid</v>
      </c>
      <c r="C743" s="4" t="str">
        <f>VLOOKUP(EB[[#This Row],[product]],KS_DB[[product]:[KS]],6,FALSE)</f>
        <v>liquid</v>
      </c>
      <c r="D743" s="4">
        <f>VLOOKUP(EB[[#This Row],[product]],Carriers[],4,FALSE)</f>
        <v>0</v>
      </c>
      <c r="E743" s="4">
        <f>VLOOKUP(EB[[#This Row],[indic_nrg]],Indicators[],4,FALSE)</f>
        <v>0</v>
      </c>
      <c r="F743" s="4">
        <f>IFERROR(VLOOKUP(EB[[#This Row],[Source_carrier]],KS_DB[[product]:[KS]],6,FALSE),0)</f>
        <v>0</v>
      </c>
      <c r="G743" s="4" t="s">
        <v>34</v>
      </c>
      <c r="H743" s="4" t="s">
        <v>1121</v>
      </c>
      <c r="I743" s="4" t="s">
        <v>73</v>
      </c>
      <c r="J743" s="4" t="s">
        <v>37</v>
      </c>
      <c r="K743" s="4" t="s">
        <v>1122</v>
      </c>
      <c r="L743" s="4" t="s">
        <v>39</v>
      </c>
      <c r="M743" s="4" t="s">
        <v>74</v>
      </c>
      <c r="N743" s="4" t="s">
        <v>41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4">
        <v>0</v>
      </c>
    </row>
    <row r="744" spans="1:40" ht="15" customHeight="1" x14ac:dyDescent="0.25">
      <c r="A744" s="4" t="str">
        <f>EB[[#This Row],[unit]] &amp; "#" &amp; EB[[#This Row],[indic_nrg]] &amp; "#" &amp; EB[[#This Row],[product]] &amp; "#" &amp; EB[[#This Row],[geo]]</f>
        <v>TJ#B_100110#3200#CZ</v>
      </c>
      <c r="B744" s="4" t="str">
        <f>VLOOKUP(EB[[#This Row],[product]],KS_DB[[product]:[KS]],5,FALSE)</f>
        <v>liquid</v>
      </c>
      <c r="C744" s="4" t="str">
        <f>VLOOKUP(EB[[#This Row],[product]],KS_DB[[product]:[KS]],6,FALSE)</f>
        <v>liquid</v>
      </c>
      <c r="D744" s="4">
        <f>VLOOKUP(EB[[#This Row],[product]],Carriers[],4,FALSE)</f>
        <v>0</v>
      </c>
      <c r="E744" s="4">
        <f>VLOOKUP(EB[[#This Row],[indic_nrg]],Indicators[],4,FALSE)</f>
        <v>0</v>
      </c>
      <c r="F744" s="4">
        <f>IFERROR(VLOOKUP(EB[[#This Row],[Source_carrier]],KS_DB[[product]:[KS]],6,FALSE),0)</f>
        <v>0</v>
      </c>
      <c r="G744" s="4" t="s">
        <v>34</v>
      </c>
      <c r="H744" s="4" t="s">
        <v>1121</v>
      </c>
      <c r="I744" s="4" t="s">
        <v>75</v>
      </c>
      <c r="J744" s="4" t="s">
        <v>37</v>
      </c>
      <c r="K744" s="4" t="s">
        <v>1122</v>
      </c>
      <c r="L744" s="4" t="s">
        <v>39</v>
      </c>
      <c r="M744" s="4" t="s">
        <v>76</v>
      </c>
      <c r="N744" s="4" t="s">
        <v>41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</row>
    <row r="745" spans="1:40" ht="15" customHeight="1" x14ac:dyDescent="0.25">
      <c r="A745" s="4" t="str">
        <f>EB[[#This Row],[unit]] &amp; "#" &amp; EB[[#This Row],[indic_nrg]] &amp; "#" &amp; EB[[#This Row],[product]] &amp; "#" &amp; EB[[#This Row],[geo]]</f>
        <v>TJ#B_100110#3260#CZ</v>
      </c>
      <c r="B745" s="4" t="str">
        <f>VLOOKUP(EB[[#This Row],[product]],KS_DB[[product]:[KS]],5,FALSE)</f>
        <v>liquid</v>
      </c>
      <c r="C745" s="4" t="str">
        <f>VLOOKUP(EB[[#This Row],[product]],KS_DB[[product]:[KS]],6,FALSE)</f>
        <v>diesel</v>
      </c>
      <c r="D745" s="4">
        <f>VLOOKUP(EB[[#This Row],[product]],Carriers[],4,FALSE)</f>
        <v>1</v>
      </c>
      <c r="E745" s="4">
        <f>VLOOKUP(EB[[#This Row],[indic_nrg]],Indicators[],4,FALSE)</f>
        <v>0</v>
      </c>
      <c r="F745" s="4">
        <f>IFERROR(VLOOKUP(EB[[#This Row],[Source_carrier]],KS_DB[[product]:[KS]],6,FALSE),0)</f>
        <v>0</v>
      </c>
      <c r="G745" s="4" t="s">
        <v>34</v>
      </c>
      <c r="H745" s="4" t="s">
        <v>1121</v>
      </c>
      <c r="I745" s="4" t="s">
        <v>79</v>
      </c>
      <c r="J745" s="4" t="s">
        <v>37</v>
      </c>
      <c r="K745" s="4" t="s">
        <v>1122</v>
      </c>
      <c r="L745" s="4" t="s">
        <v>39</v>
      </c>
      <c r="M745" s="4" t="s">
        <v>80</v>
      </c>
      <c r="N745" s="4" t="s">
        <v>41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</row>
    <row r="746" spans="1:40" ht="15" customHeight="1" x14ac:dyDescent="0.25">
      <c r="A746" s="4" t="str">
        <f>EB[[#This Row],[unit]] &amp; "#" &amp; EB[[#This Row],[indic_nrg]] &amp; "#" &amp; EB[[#This Row],[product]] &amp; "#" &amp; EB[[#This Row],[geo]]</f>
        <v>TJ#B_100110#3270A#CZ</v>
      </c>
      <c r="B746" s="4" t="str">
        <f>VLOOKUP(EB[[#This Row],[product]],KS_DB[[product]:[KS]],5,FALSE)</f>
        <v>liquid</v>
      </c>
      <c r="C746" s="4" t="str">
        <f>VLOOKUP(EB[[#This Row],[product]],KS_DB[[product]:[KS]],6,FALSE)</f>
        <v>liquid</v>
      </c>
      <c r="D746" s="4">
        <f>VLOOKUP(EB[[#This Row],[product]],Carriers[],4,FALSE)</f>
        <v>1</v>
      </c>
      <c r="E746" s="4">
        <f>VLOOKUP(EB[[#This Row],[indic_nrg]],Indicators[],4,FALSE)</f>
        <v>0</v>
      </c>
      <c r="F746" s="4">
        <f>IFERROR(VLOOKUP(EB[[#This Row],[Source_carrier]],KS_DB[[product]:[KS]],6,FALSE),0)</f>
        <v>0</v>
      </c>
      <c r="G746" s="4" t="s">
        <v>34</v>
      </c>
      <c r="H746" s="4" t="s">
        <v>1121</v>
      </c>
      <c r="I746" s="4" t="s">
        <v>81</v>
      </c>
      <c r="J746" s="4" t="s">
        <v>37</v>
      </c>
      <c r="K746" s="4" t="s">
        <v>1122</v>
      </c>
      <c r="L746" s="4" t="s">
        <v>39</v>
      </c>
      <c r="M746" s="4" t="s">
        <v>82</v>
      </c>
      <c r="N746" s="4" t="s">
        <v>41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</row>
    <row r="747" spans="1:40" ht="15" customHeight="1" x14ac:dyDescent="0.25">
      <c r="A747" s="4" t="str">
        <f>EB[[#This Row],[unit]] &amp; "#" &amp; EB[[#This Row],[indic_nrg]] &amp; "#" &amp; EB[[#This Row],[product]] &amp; "#" &amp; EB[[#This Row],[geo]]</f>
        <v>TJ#B_100112#0000#CZ</v>
      </c>
      <c r="B747" s="4" t="str">
        <f>VLOOKUP(EB[[#This Row],[product]],KS_DB[[product]:[KS]],5,FALSE)</f>
        <v>all</v>
      </c>
      <c r="C747" s="4" t="str">
        <f>VLOOKUP(EB[[#This Row],[product]],KS_DB[[product]:[KS]],6,FALSE)</f>
        <v>all</v>
      </c>
      <c r="D747" s="4">
        <f>VLOOKUP(EB[[#This Row],[product]],Carriers[],4,FALSE)</f>
        <v>0</v>
      </c>
      <c r="E747" s="4">
        <f>VLOOKUP(EB[[#This Row],[indic_nrg]],Indicators[],4,FALSE)</f>
        <v>0</v>
      </c>
      <c r="F747" s="4">
        <f>IFERROR(VLOOKUP(EB[[#This Row],[Source_carrier]],KS_DB[[product]:[KS]],6,FALSE),0)</f>
        <v>0</v>
      </c>
      <c r="G747" s="4" t="s">
        <v>34</v>
      </c>
      <c r="H747" s="4" t="s">
        <v>1123</v>
      </c>
      <c r="I747" s="4" t="s">
        <v>36</v>
      </c>
      <c r="J747" s="4" t="s">
        <v>37</v>
      </c>
      <c r="K747" s="4" t="s">
        <v>1124</v>
      </c>
      <c r="L747" s="4" t="s">
        <v>39</v>
      </c>
      <c r="M747" s="4" t="s">
        <v>40</v>
      </c>
      <c r="N747" s="4" t="s">
        <v>41</v>
      </c>
      <c r="O747" s="4">
        <v>0</v>
      </c>
      <c r="P747" s="4">
        <v>0</v>
      </c>
      <c r="Q747" s="4">
        <v>8</v>
      </c>
      <c r="R747" s="4">
        <v>16</v>
      </c>
      <c r="S747" s="4">
        <v>30</v>
      </c>
      <c r="T747" s="4">
        <v>49</v>
      </c>
      <c r="U747" s="4">
        <v>68</v>
      </c>
      <c r="V747" s="4">
        <v>103</v>
      </c>
      <c r="W747" s="4">
        <v>111</v>
      </c>
      <c r="X747" s="4">
        <v>138</v>
      </c>
      <c r="Y747" s="4">
        <v>189</v>
      </c>
      <c r="Z747" s="4">
        <v>140</v>
      </c>
      <c r="AA747" s="4">
        <v>197</v>
      </c>
      <c r="AB747" s="4">
        <v>189</v>
      </c>
      <c r="AC747" s="4">
        <v>97</v>
      </c>
      <c r="AD747" s="4">
        <v>8</v>
      </c>
      <c r="AE747" s="4">
        <v>59</v>
      </c>
      <c r="AF747" s="4">
        <v>100</v>
      </c>
      <c r="AG747" s="4">
        <v>375</v>
      </c>
      <c r="AH747" s="4">
        <v>597</v>
      </c>
      <c r="AI747" s="4">
        <v>729</v>
      </c>
      <c r="AJ747" s="4">
        <v>891</v>
      </c>
      <c r="AK747" s="4">
        <v>910</v>
      </c>
      <c r="AL747" s="4">
        <v>856</v>
      </c>
      <c r="AM747" s="4">
        <v>2273</v>
      </c>
      <c r="AN747" s="4">
        <v>2193</v>
      </c>
    </row>
    <row r="748" spans="1:40" ht="15" customHeight="1" x14ac:dyDescent="0.25">
      <c r="A748" s="4" t="str">
        <f>EB[[#This Row],[unit]] &amp; "#" &amp; EB[[#This Row],[indic_nrg]] &amp; "#" &amp; EB[[#This Row],[product]] &amp; "#" &amp; EB[[#This Row],[geo]]</f>
        <v>TJ#B_100112#3000#CZ</v>
      </c>
      <c r="B748" s="4" t="str">
        <f>VLOOKUP(EB[[#This Row],[product]],KS_DB[[product]:[KS]],5,FALSE)</f>
        <v>liquid</v>
      </c>
      <c r="C748" s="4" t="str">
        <f>VLOOKUP(EB[[#This Row],[product]],KS_DB[[product]:[KS]],6,FALSE)</f>
        <v>liquid</v>
      </c>
      <c r="D748" s="4">
        <f>VLOOKUP(EB[[#This Row],[product]],Carriers[],4,FALSE)</f>
        <v>0</v>
      </c>
      <c r="E748" s="4">
        <f>VLOOKUP(EB[[#This Row],[indic_nrg]],Indicators[],4,FALSE)</f>
        <v>0</v>
      </c>
      <c r="F748" s="4">
        <f>IFERROR(VLOOKUP(EB[[#This Row],[Source_carrier]],KS_DB[[product]:[KS]],6,FALSE),0)</f>
        <v>0</v>
      </c>
      <c r="G748" s="4" t="s">
        <v>34</v>
      </c>
      <c r="H748" s="4" t="s">
        <v>1123</v>
      </c>
      <c r="I748" s="4" t="s">
        <v>73</v>
      </c>
      <c r="J748" s="4" t="s">
        <v>37</v>
      </c>
      <c r="K748" s="4" t="s">
        <v>1124</v>
      </c>
      <c r="L748" s="4" t="s">
        <v>39</v>
      </c>
      <c r="M748" s="4" t="s">
        <v>74</v>
      </c>
      <c r="N748" s="4" t="s">
        <v>41</v>
      </c>
      <c r="O748" s="4">
        <v>0</v>
      </c>
      <c r="P748" s="4">
        <v>0</v>
      </c>
      <c r="Q748" s="4">
        <v>8</v>
      </c>
      <c r="R748" s="4">
        <v>16</v>
      </c>
      <c r="S748" s="4">
        <v>30</v>
      </c>
      <c r="T748" s="4">
        <v>49</v>
      </c>
      <c r="U748" s="4">
        <v>68</v>
      </c>
      <c r="V748" s="4">
        <v>103</v>
      </c>
      <c r="W748" s="4">
        <v>111</v>
      </c>
      <c r="X748" s="4">
        <v>138</v>
      </c>
      <c r="Y748" s="4">
        <v>189</v>
      </c>
      <c r="Z748" s="4">
        <v>140</v>
      </c>
      <c r="AA748" s="4">
        <v>197</v>
      </c>
      <c r="AB748" s="4">
        <v>189</v>
      </c>
      <c r="AC748" s="4">
        <v>97</v>
      </c>
      <c r="AD748" s="4">
        <v>8</v>
      </c>
      <c r="AE748" s="4">
        <v>59</v>
      </c>
      <c r="AF748" s="4">
        <v>100</v>
      </c>
      <c r="AG748" s="4">
        <v>375</v>
      </c>
      <c r="AH748" s="4">
        <v>597</v>
      </c>
      <c r="AI748" s="4">
        <v>729</v>
      </c>
      <c r="AJ748" s="4">
        <v>891</v>
      </c>
      <c r="AK748" s="4">
        <v>910</v>
      </c>
      <c r="AL748" s="4">
        <v>856</v>
      </c>
      <c r="AM748" s="4">
        <v>2273</v>
      </c>
      <c r="AN748" s="4">
        <v>2193</v>
      </c>
    </row>
    <row r="749" spans="1:40" ht="15" customHeight="1" x14ac:dyDescent="0.25">
      <c r="A749" s="4" t="str">
        <f>EB[[#This Row],[unit]] &amp; "#" &amp; EB[[#This Row],[indic_nrg]] &amp; "#" &amp; EB[[#This Row],[product]] &amp; "#" &amp; EB[[#This Row],[geo]]</f>
        <v>TJ#B_100112#3100#CZ</v>
      </c>
      <c r="B749" s="4" t="str">
        <f>VLOOKUP(EB[[#This Row],[product]],KS_DB[[product]:[KS]],5,FALSE)</f>
        <v>liquid</v>
      </c>
      <c r="C749" s="4" t="str">
        <f>VLOOKUP(EB[[#This Row],[product]],KS_DB[[product]:[KS]],6,FALSE)</f>
        <v>liquid</v>
      </c>
      <c r="D749" s="4">
        <f>VLOOKUP(EB[[#This Row],[product]],Carriers[],4,FALSE)</f>
        <v>0</v>
      </c>
      <c r="E749" s="4">
        <f>VLOOKUP(EB[[#This Row],[indic_nrg]],Indicators[],4,FALSE)</f>
        <v>0</v>
      </c>
      <c r="F749" s="4">
        <f>IFERROR(VLOOKUP(EB[[#This Row],[Source_carrier]],KS_DB[[product]:[KS]],6,FALSE),0)</f>
        <v>0</v>
      </c>
      <c r="G749" s="4" t="s">
        <v>34</v>
      </c>
      <c r="H749" s="4" t="s">
        <v>1123</v>
      </c>
      <c r="I749" s="4" t="s">
        <v>1103</v>
      </c>
      <c r="J749" s="4" t="s">
        <v>37</v>
      </c>
      <c r="K749" s="4" t="s">
        <v>1124</v>
      </c>
      <c r="L749" s="4" t="s">
        <v>39</v>
      </c>
      <c r="M749" s="4" t="s">
        <v>1104</v>
      </c>
      <c r="N749" s="4" t="s">
        <v>41</v>
      </c>
      <c r="O749" s="4">
        <v>0</v>
      </c>
      <c r="P749" s="4">
        <v>0</v>
      </c>
      <c r="Q749" s="4">
        <v>8</v>
      </c>
      <c r="R749" s="4">
        <v>16</v>
      </c>
      <c r="S749" s="4">
        <v>30</v>
      </c>
      <c r="T749" s="4">
        <v>49</v>
      </c>
      <c r="U749" s="4">
        <v>68</v>
      </c>
      <c r="V749" s="4">
        <v>103</v>
      </c>
      <c r="W749" s="4">
        <v>111</v>
      </c>
      <c r="X749" s="4">
        <v>138</v>
      </c>
      <c r="Y749" s="4">
        <v>189</v>
      </c>
      <c r="Z749" s="4">
        <v>140</v>
      </c>
      <c r="AA749" s="4">
        <v>197</v>
      </c>
      <c r="AB749" s="4">
        <v>189</v>
      </c>
      <c r="AC749" s="4">
        <v>97</v>
      </c>
      <c r="AD749" s="4">
        <v>8</v>
      </c>
      <c r="AE749" s="4">
        <v>59</v>
      </c>
      <c r="AF749" s="4">
        <v>100</v>
      </c>
      <c r="AG749" s="4">
        <v>375</v>
      </c>
      <c r="AH749" s="4">
        <v>597</v>
      </c>
      <c r="AI749" s="4">
        <v>729</v>
      </c>
      <c r="AJ749" s="4">
        <v>891</v>
      </c>
      <c r="AK749" s="4">
        <v>910</v>
      </c>
      <c r="AL749" s="4">
        <v>856</v>
      </c>
      <c r="AM749" s="4">
        <v>2273</v>
      </c>
      <c r="AN749" s="4">
        <v>2193</v>
      </c>
    </row>
    <row r="750" spans="1:40" ht="15" customHeight="1" x14ac:dyDescent="0.25">
      <c r="A750" s="4" t="str">
        <f>EB[[#This Row],[unit]] &amp; "#" &amp; EB[[#This Row],[indic_nrg]] &amp; "#" &amp; EB[[#This Row],[product]] &amp; "#" &amp; EB[[#This Row],[geo]]</f>
        <v>TJ#B_100112#3192#CZ</v>
      </c>
      <c r="B750" s="4" t="str">
        <f>VLOOKUP(EB[[#This Row],[product]],KS_DB[[product]:[KS]],5,FALSE)</f>
        <v>liquid</v>
      </c>
      <c r="C750" s="4" t="str">
        <f>VLOOKUP(EB[[#This Row],[product]],KS_DB[[product]:[KS]],6,FALSE)</f>
        <v>liquid</v>
      </c>
      <c r="D750" s="4">
        <f>VLOOKUP(EB[[#This Row],[product]],Carriers[],4,FALSE)</f>
        <v>1</v>
      </c>
      <c r="E750" s="4">
        <f>VLOOKUP(EB[[#This Row],[indic_nrg]],Indicators[],4,FALSE)</f>
        <v>0</v>
      </c>
      <c r="F750" s="4">
        <f>IFERROR(VLOOKUP(EB[[#This Row],[Source_carrier]],KS_DB[[product]:[KS]],6,FALSE),0)</f>
        <v>0</v>
      </c>
      <c r="G750" s="4" t="s">
        <v>34</v>
      </c>
      <c r="H750" s="4" t="s">
        <v>1123</v>
      </c>
      <c r="I750" s="4" t="s">
        <v>1107</v>
      </c>
      <c r="J750" s="4" t="s">
        <v>37</v>
      </c>
      <c r="K750" s="4" t="s">
        <v>1124</v>
      </c>
      <c r="L750" s="4" t="s">
        <v>39</v>
      </c>
      <c r="M750" s="4" t="s">
        <v>1108</v>
      </c>
      <c r="N750" s="4" t="s">
        <v>41</v>
      </c>
      <c r="O750" s="4">
        <v>0</v>
      </c>
      <c r="P750" s="4">
        <v>0</v>
      </c>
      <c r="Q750" s="4">
        <v>8</v>
      </c>
      <c r="R750" s="4">
        <v>16</v>
      </c>
      <c r="S750" s="4">
        <v>30</v>
      </c>
      <c r="T750" s="4">
        <v>49</v>
      </c>
      <c r="U750" s="4">
        <v>68</v>
      </c>
      <c r="V750" s="4">
        <v>103</v>
      </c>
      <c r="W750" s="4">
        <v>111</v>
      </c>
      <c r="X750" s="4">
        <v>138</v>
      </c>
      <c r="Y750" s="4">
        <v>189</v>
      </c>
      <c r="Z750" s="4">
        <v>140</v>
      </c>
      <c r="AA750" s="4">
        <v>197</v>
      </c>
      <c r="AB750" s="4">
        <v>189</v>
      </c>
      <c r="AC750" s="4">
        <v>97</v>
      </c>
      <c r="AD750" s="4">
        <v>8</v>
      </c>
      <c r="AE750" s="4">
        <v>59</v>
      </c>
      <c r="AF750" s="4">
        <v>100</v>
      </c>
      <c r="AG750" s="4">
        <v>375</v>
      </c>
      <c r="AH750" s="4">
        <v>597</v>
      </c>
      <c r="AI750" s="4">
        <v>729</v>
      </c>
      <c r="AJ750" s="4">
        <v>891</v>
      </c>
      <c r="AK750" s="4">
        <v>910</v>
      </c>
      <c r="AL750" s="4">
        <v>856</v>
      </c>
      <c r="AM750" s="4">
        <v>2273</v>
      </c>
      <c r="AN750" s="4">
        <v>2193</v>
      </c>
    </row>
    <row r="751" spans="1:40" ht="15" customHeight="1" x14ac:dyDescent="0.25">
      <c r="A751" s="4" t="str">
        <f>EB[[#This Row],[unit]] &amp; "#" &amp; EB[[#This Row],[indic_nrg]] &amp; "#" &amp; EB[[#This Row],[product]] &amp; "#" &amp; EB[[#This Row],[geo]]</f>
        <v>TJ#B_100112#3193#CZ</v>
      </c>
      <c r="B751" s="4" t="str">
        <f>VLOOKUP(EB[[#This Row],[product]],KS_DB[[product]:[KS]],5,FALSE)</f>
        <v>liquid</v>
      </c>
      <c r="C751" s="4" t="str">
        <f>VLOOKUP(EB[[#This Row],[product]],KS_DB[[product]:[KS]],6,FALSE)</f>
        <v>liquid</v>
      </c>
      <c r="D751" s="4">
        <f>VLOOKUP(EB[[#This Row],[product]],Carriers[],4,FALSE)</f>
        <v>1</v>
      </c>
      <c r="E751" s="4">
        <f>VLOOKUP(EB[[#This Row],[indic_nrg]],Indicators[],4,FALSE)</f>
        <v>0</v>
      </c>
      <c r="F751" s="4">
        <f>IFERROR(VLOOKUP(EB[[#This Row],[Source_carrier]],KS_DB[[product]:[KS]],6,FALSE),0)</f>
        <v>0</v>
      </c>
      <c r="G751" s="4" t="s">
        <v>34</v>
      </c>
      <c r="H751" s="4" t="s">
        <v>1123</v>
      </c>
      <c r="I751" s="4" t="s">
        <v>1109</v>
      </c>
      <c r="J751" s="4" t="s">
        <v>37</v>
      </c>
      <c r="K751" s="4" t="s">
        <v>1124</v>
      </c>
      <c r="L751" s="4" t="s">
        <v>39</v>
      </c>
      <c r="M751" s="4" t="s">
        <v>1110</v>
      </c>
      <c r="N751" s="4" t="s">
        <v>41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</row>
    <row r="752" spans="1:40" ht="15" customHeight="1" x14ac:dyDescent="0.25">
      <c r="A752" s="4" t="str">
        <f>EB[[#This Row],[unit]] &amp; "#" &amp; EB[[#This Row],[indic_nrg]] &amp; "#" &amp; EB[[#This Row],[product]] &amp; "#" &amp; EB[[#This Row],[geo]]</f>
        <v>TJ#B_100200#0000#CZ</v>
      </c>
      <c r="B752" s="4" t="str">
        <f>VLOOKUP(EB[[#This Row],[product]],KS_DB[[product]:[KS]],5,FALSE)</f>
        <v>all</v>
      </c>
      <c r="C752" s="4" t="str">
        <f>VLOOKUP(EB[[#This Row],[product]],KS_DB[[product]:[KS]],6,FALSE)</f>
        <v>all</v>
      </c>
      <c r="D752" s="4">
        <f>VLOOKUP(EB[[#This Row],[product]],Carriers[],4,FALSE)</f>
        <v>0</v>
      </c>
      <c r="E752" s="4">
        <f>VLOOKUP(EB[[#This Row],[indic_nrg]],Indicators[],4,FALSE)</f>
        <v>0</v>
      </c>
      <c r="F752" s="4">
        <f>IFERROR(VLOOKUP(EB[[#This Row],[Source_carrier]],KS_DB[[product]:[KS]],6,FALSE),0)</f>
        <v>0</v>
      </c>
      <c r="G752" s="4" t="s">
        <v>34</v>
      </c>
      <c r="H752" s="4" t="s">
        <v>1125</v>
      </c>
      <c r="I752" s="4" t="s">
        <v>36</v>
      </c>
      <c r="J752" s="4" t="s">
        <v>37</v>
      </c>
      <c r="K752" s="4" t="s">
        <v>1126</v>
      </c>
      <c r="L752" s="4" t="s">
        <v>39</v>
      </c>
      <c r="M752" s="4" t="s">
        <v>40</v>
      </c>
      <c r="N752" s="4" t="s">
        <v>41</v>
      </c>
      <c r="O752" s="4">
        <v>2222</v>
      </c>
      <c r="P752" s="4">
        <v>13963</v>
      </c>
      <c r="Q752" s="4">
        <v>5134</v>
      </c>
      <c r="R752" s="4">
        <v>2918</v>
      </c>
      <c r="S752" s="4">
        <v>1965</v>
      </c>
      <c r="T752" s="4">
        <v>14398</v>
      </c>
      <c r="U752" s="4">
        <v>23948</v>
      </c>
      <c r="V752" s="4">
        <v>14647</v>
      </c>
      <c r="W752" s="4">
        <v>111</v>
      </c>
      <c r="X752" s="4">
        <v>138</v>
      </c>
      <c r="Y752" s="4">
        <v>189</v>
      </c>
      <c r="Z752" s="4">
        <v>140</v>
      </c>
      <c r="AA752" s="4">
        <v>197</v>
      </c>
      <c r="AB752" s="4">
        <v>189</v>
      </c>
      <c r="AC752" s="4">
        <v>55855</v>
      </c>
      <c r="AD752" s="4">
        <v>8</v>
      </c>
      <c r="AE752" s="4">
        <v>59</v>
      </c>
      <c r="AF752" s="4">
        <v>100</v>
      </c>
      <c r="AG752" s="4">
        <v>375</v>
      </c>
      <c r="AH752" s="4">
        <v>597</v>
      </c>
      <c r="AI752" s="4">
        <v>4758</v>
      </c>
      <c r="AJ752" s="4">
        <v>5635</v>
      </c>
      <c r="AK752" s="4">
        <v>6664</v>
      </c>
      <c r="AL752" s="4">
        <v>5016</v>
      </c>
      <c r="AM752" s="4">
        <v>7860</v>
      </c>
      <c r="AN752" s="4">
        <v>11660</v>
      </c>
    </row>
    <row r="753" spans="1:40" ht="15" customHeight="1" x14ac:dyDescent="0.25">
      <c r="A753" s="4" t="str">
        <f>EB[[#This Row],[unit]] &amp; "#" &amp; EB[[#This Row],[indic_nrg]] &amp; "#" &amp; EB[[#This Row],[product]] &amp; "#" &amp; EB[[#This Row],[geo]]</f>
        <v>TJ#B_100200#2000#CZ</v>
      </c>
      <c r="B753" s="4" t="str">
        <f>VLOOKUP(EB[[#This Row],[product]],KS_DB[[product]:[KS]],5,FALSE)</f>
        <v>solid</v>
      </c>
      <c r="C753" s="4" t="str">
        <f>VLOOKUP(EB[[#This Row],[product]],KS_DB[[product]:[KS]],6,FALSE)</f>
        <v>solid</v>
      </c>
      <c r="D753" s="4">
        <f>VLOOKUP(EB[[#This Row],[product]],Carriers[],4,FALSE)</f>
        <v>0</v>
      </c>
      <c r="E753" s="4">
        <f>VLOOKUP(EB[[#This Row],[indic_nrg]],Indicators[],4,FALSE)</f>
        <v>0</v>
      </c>
      <c r="F753" s="4">
        <f>IFERROR(VLOOKUP(EB[[#This Row],[Source_carrier]],KS_DB[[product]:[KS]],6,FALSE),0)</f>
        <v>0</v>
      </c>
      <c r="G753" s="4" t="s">
        <v>34</v>
      </c>
      <c r="H753" s="4" t="s">
        <v>1125</v>
      </c>
      <c r="I753" s="4" t="s">
        <v>18</v>
      </c>
      <c r="J753" s="4" t="s">
        <v>37</v>
      </c>
      <c r="K753" s="4" t="s">
        <v>1126</v>
      </c>
      <c r="L753" s="4" t="s">
        <v>39</v>
      </c>
      <c r="M753" s="4" t="s">
        <v>42</v>
      </c>
      <c r="N753" s="4" t="s">
        <v>41</v>
      </c>
      <c r="O753" s="4">
        <v>800</v>
      </c>
      <c r="P753" s="4">
        <v>12344</v>
      </c>
      <c r="Q753" s="4">
        <v>3348</v>
      </c>
      <c r="R753" s="4">
        <v>1242</v>
      </c>
      <c r="S753" s="4">
        <v>0</v>
      </c>
      <c r="T753" s="4">
        <v>12374</v>
      </c>
      <c r="U753" s="4">
        <v>20089</v>
      </c>
      <c r="V753" s="4">
        <v>12728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55757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4029</v>
      </c>
      <c r="AJ753" s="4">
        <v>4468</v>
      </c>
      <c r="AK753" s="4">
        <v>5517</v>
      </c>
      <c r="AL753" s="4">
        <v>4081</v>
      </c>
      <c r="AM753" s="4">
        <v>5468</v>
      </c>
      <c r="AN753" s="4">
        <v>9191</v>
      </c>
    </row>
    <row r="754" spans="1:40" ht="15" customHeight="1" x14ac:dyDescent="0.25">
      <c r="A754" s="4" t="str">
        <f>EB[[#This Row],[unit]] &amp; "#" &amp; EB[[#This Row],[indic_nrg]] &amp; "#" &amp; EB[[#This Row],[product]] &amp; "#" &amp; EB[[#This Row],[geo]]</f>
        <v>TJ#B_100200#2100#CZ</v>
      </c>
      <c r="B754" s="4" t="str">
        <f>VLOOKUP(EB[[#This Row],[product]],KS_DB[[product]:[KS]],5,FALSE)</f>
        <v>solid</v>
      </c>
      <c r="C754" s="4" t="str">
        <f>VLOOKUP(EB[[#This Row],[product]],KS_DB[[product]:[KS]],6,FALSE)</f>
        <v>solid</v>
      </c>
      <c r="D754" s="4">
        <f>VLOOKUP(EB[[#This Row],[product]],Carriers[],4,FALSE)</f>
        <v>0</v>
      </c>
      <c r="E754" s="4">
        <f>VLOOKUP(EB[[#This Row],[indic_nrg]],Indicators[],4,FALSE)</f>
        <v>0</v>
      </c>
      <c r="F754" s="4">
        <f>IFERROR(VLOOKUP(EB[[#This Row],[Source_carrier]],KS_DB[[product]:[KS]],6,FALSE),0)</f>
        <v>0</v>
      </c>
      <c r="G754" s="4" t="s">
        <v>34</v>
      </c>
      <c r="H754" s="4" t="s">
        <v>1125</v>
      </c>
      <c r="I754" s="4" t="s">
        <v>43</v>
      </c>
      <c r="J754" s="4" t="s">
        <v>37</v>
      </c>
      <c r="K754" s="4" t="s">
        <v>1126</v>
      </c>
      <c r="L754" s="4" t="s">
        <v>39</v>
      </c>
      <c r="M754" s="4" t="s">
        <v>44</v>
      </c>
      <c r="N754" s="4" t="s">
        <v>41</v>
      </c>
      <c r="O754" s="4">
        <v>800</v>
      </c>
      <c r="P754" s="4">
        <v>12344</v>
      </c>
      <c r="Q754" s="4">
        <v>3348</v>
      </c>
      <c r="R754" s="4">
        <v>1242</v>
      </c>
      <c r="S754" s="4">
        <v>0</v>
      </c>
      <c r="T754" s="4">
        <v>12374</v>
      </c>
      <c r="U754" s="4">
        <v>20089</v>
      </c>
      <c r="V754" s="4">
        <v>12728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55757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4029</v>
      </c>
      <c r="AJ754" s="4">
        <v>4468</v>
      </c>
      <c r="AK754" s="4">
        <v>5517</v>
      </c>
      <c r="AL754" s="4">
        <v>4081</v>
      </c>
      <c r="AM754" s="4">
        <v>5468</v>
      </c>
      <c r="AN754" s="4">
        <v>9191</v>
      </c>
    </row>
    <row r="755" spans="1:40" ht="15" customHeight="1" x14ac:dyDescent="0.25">
      <c r="A755" s="4" t="str">
        <f>EB[[#This Row],[unit]] &amp; "#" &amp; EB[[#This Row],[indic_nrg]] &amp; "#" &amp; EB[[#This Row],[product]] &amp; "#" &amp; EB[[#This Row],[geo]]</f>
        <v>TJ#B_100200#2112#CZ</v>
      </c>
      <c r="B755" s="4" t="str">
        <f>VLOOKUP(EB[[#This Row],[product]],KS_DB[[product]:[KS]],5,FALSE)</f>
        <v>solid</v>
      </c>
      <c r="C755" s="4" t="str">
        <f>VLOOKUP(EB[[#This Row],[product]],KS_DB[[product]:[KS]],6,FALSE)</f>
        <v>solid</v>
      </c>
      <c r="D755" s="4">
        <f>VLOOKUP(EB[[#This Row],[product]],Carriers[],4,FALSE)</f>
        <v>1</v>
      </c>
      <c r="E755" s="4">
        <f>VLOOKUP(EB[[#This Row],[indic_nrg]],Indicators[],4,FALSE)</f>
        <v>0</v>
      </c>
      <c r="F755" s="4">
        <f>IFERROR(VLOOKUP(EB[[#This Row],[Source_carrier]],KS_DB[[product]:[KS]],6,FALSE),0)</f>
        <v>0</v>
      </c>
      <c r="G755" s="4" t="s">
        <v>34</v>
      </c>
      <c r="H755" s="4" t="s">
        <v>1125</v>
      </c>
      <c r="I755" s="4" t="s">
        <v>45</v>
      </c>
      <c r="J755" s="4" t="s">
        <v>37</v>
      </c>
      <c r="K755" s="4" t="s">
        <v>1126</v>
      </c>
      <c r="L755" s="4" t="s">
        <v>39</v>
      </c>
      <c r="M755" s="4" t="s">
        <v>46</v>
      </c>
      <c r="N755" s="4" t="s">
        <v>41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</row>
    <row r="756" spans="1:40" ht="15" customHeight="1" x14ac:dyDescent="0.25">
      <c r="A756" s="4" t="str">
        <f>EB[[#This Row],[unit]] &amp; "#" &amp; EB[[#This Row],[indic_nrg]] &amp; "#" &amp; EB[[#This Row],[product]] &amp; "#" &amp; EB[[#This Row],[geo]]</f>
        <v>TJ#B_100200#2115#CZ</v>
      </c>
      <c r="B756" s="4" t="str">
        <f>VLOOKUP(EB[[#This Row],[product]],KS_DB[[product]:[KS]],5,FALSE)</f>
        <v>solid</v>
      </c>
      <c r="C756" s="4" t="str">
        <f>VLOOKUP(EB[[#This Row],[product]],KS_DB[[product]:[KS]],6,FALSE)</f>
        <v>solid</v>
      </c>
      <c r="D756" s="4">
        <f>VLOOKUP(EB[[#This Row],[product]],Carriers[],4,FALSE)</f>
        <v>1</v>
      </c>
      <c r="E756" s="4">
        <f>VLOOKUP(EB[[#This Row],[indic_nrg]],Indicators[],4,FALSE)</f>
        <v>0</v>
      </c>
      <c r="F756" s="4">
        <f>IFERROR(VLOOKUP(EB[[#This Row],[Source_carrier]],KS_DB[[product]:[KS]],6,FALSE),0)</f>
        <v>0</v>
      </c>
      <c r="G756" s="4" t="s">
        <v>34</v>
      </c>
      <c r="H756" s="4" t="s">
        <v>1125</v>
      </c>
      <c r="I756" s="4" t="s">
        <v>47</v>
      </c>
      <c r="J756" s="4" t="s">
        <v>37</v>
      </c>
      <c r="K756" s="4" t="s">
        <v>1126</v>
      </c>
      <c r="L756" s="4" t="s">
        <v>39</v>
      </c>
      <c r="M756" s="4" t="s">
        <v>48</v>
      </c>
      <c r="N756" s="4" t="s">
        <v>41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</row>
    <row r="757" spans="1:40" ht="15" customHeight="1" x14ac:dyDescent="0.25">
      <c r="A757" s="4" t="str">
        <f>EB[[#This Row],[unit]] &amp; "#" &amp; EB[[#This Row],[indic_nrg]] &amp; "#" &amp; EB[[#This Row],[product]] &amp; "#" &amp; EB[[#This Row],[geo]]</f>
        <v>TJ#B_100200#2116#CZ</v>
      </c>
      <c r="B757" s="4" t="str">
        <f>VLOOKUP(EB[[#This Row],[product]],KS_DB[[product]:[KS]],5,FALSE)</f>
        <v>solid</v>
      </c>
      <c r="C757" s="4" t="str">
        <f>VLOOKUP(EB[[#This Row],[product]],KS_DB[[product]:[KS]],6,FALSE)</f>
        <v>solid</v>
      </c>
      <c r="D757" s="4">
        <f>VLOOKUP(EB[[#This Row],[product]],Carriers[],4,FALSE)</f>
        <v>1</v>
      </c>
      <c r="E757" s="4">
        <f>VLOOKUP(EB[[#This Row],[indic_nrg]],Indicators[],4,FALSE)</f>
        <v>0</v>
      </c>
      <c r="F757" s="4">
        <f>IFERROR(VLOOKUP(EB[[#This Row],[Source_carrier]],KS_DB[[product]:[KS]],6,FALSE),0)</f>
        <v>0</v>
      </c>
      <c r="G757" s="4" t="s">
        <v>34</v>
      </c>
      <c r="H757" s="4" t="s">
        <v>1125</v>
      </c>
      <c r="I757" s="4" t="s">
        <v>49</v>
      </c>
      <c r="J757" s="4" t="s">
        <v>37</v>
      </c>
      <c r="K757" s="4" t="s">
        <v>1126</v>
      </c>
      <c r="L757" s="4" t="s">
        <v>39</v>
      </c>
      <c r="M757" s="4" t="s">
        <v>50</v>
      </c>
      <c r="N757" s="4" t="s">
        <v>41</v>
      </c>
      <c r="O757" s="4">
        <v>0</v>
      </c>
      <c r="P757" s="4">
        <v>0</v>
      </c>
      <c r="Q757" s="4">
        <v>28</v>
      </c>
      <c r="R757" s="4">
        <v>0</v>
      </c>
      <c r="S757" s="4">
        <v>0</v>
      </c>
      <c r="T757" s="4">
        <v>786</v>
      </c>
      <c r="U757" s="4">
        <v>1432</v>
      </c>
      <c r="V757" s="4">
        <v>4386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486</v>
      </c>
      <c r="AK757" s="4">
        <v>1063</v>
      </c>
      <c r="AL757" s="4">
        <v>0</v>
      </c>
      <c r="AM757" s="4">
        <v>0</v>
      </c>
      <c r="AN757" s="4">
        <v>0</v>
      </c>
    </row>
    <row r="758" spans="1:40" ht="15" customHeight="1" x14ac:dyDescent="0.25">
      <c r="A758" s="4" t="str">
        <f>EB[[#This Row],[unit]] &amp; "#" &amp; EB[[#This Row],[indic_nrg]] &amp; "#" &amp; EB[[#This Row],[product]] &amp; "#" &amp; EB[[#This Row],[geo]]</f>
        <v>TJ#B_100200#2117#CZ</v>
      </c>
      <c r="B758" s="4" t="str">
        <f>VLOOKUP(EB[[#This Row],[product]],KS_DB[[product]:[KS]],5,FALSE)</f>
        <v>solid</v>
      </c>
      <c r="C758" s="4" t="str">
        <f>VLOOKUP(EB[[#This Row],[product]],KS_DB[[product]:[KS]],6,FALSE)</f>
        <v>solid</v>
      </c>
      <c r="D758" s="4">
        <f>VLOOKUP(EB[[#This Row],[product]],Carriers[],4,FALSE)</f>
        <v>1</v>
      </c>
      <c r="E758" s="4">
        <f>VLOOKUP(EB[[#This Row],[indic_nrg]],Indicators[],4,FALSE)</f>
        <v>0</v>
      </c>
      <c r="F758" s="4">
        <f>IFERROR(VLOOKUP(EB[[#This Row],[Source_carrier]],KS_DB[[product]:[KS]],6,FALSE),0)</f>
        <v>0</v>
      </c>
      <c r="G758" s="4" t="s">
        <v>34</v>
      </c>
      <c r="H758" s="4" t="s">
        <v>1125</v>
      </c>
      <c r="I758" s="4" t="s">
        <v>51</v>
      </c>
      <c r="J758" s="4" t="s">
        <v>37</v>
      </c>
      <c r="K758" s="4" t="s">
        <v>1126</v>
      </c>
      <c r="L758" s="4" t="s">
        <v>39</v>
      </c>
      <c r="M758" s="4" t="s">
        <v>52</v>
      </c>
      <c r="N758" s="4" t="s">
        <v>41</v>
      </c>
      <c r="O758" s="4">
        <v>800</v>
      </c>
      <c r="P758" s="4">
        <v>12344</v>
      </c>
      <c r="Q758" s="4">
        <v>3320</v>
      </c>
      <c r="R758" s="4">
        <v>1242</v>
      </c>
      <c r="S758" s="4">
        <v>0</v>
      </c>
      <c r="T758" s="4">
        <v>11588</v>
      </c>
      <c r="U758" s="4">
        <v>18657</v>
      </c>
      <c r="V758" s="4">
        <v>8342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55757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4029</v>
      </c>
      <c r="AJ758" s="4">
        <v>3982</v>
      </c>
      <c r="AK758" s="4">
        <v>4454</v>
      </c>
      <c r="AL758" s="4">
        <v>4081</v>
      </c>
      <c r="AM758" s="4">
        <v>5468</v>
      </c>
      <c r="AN758" s="4">
        <v>9191</v>
      </c>
    </row>
    <row r="759" spans="1:40" ht="15" customHeight="1" x14ac:dyDescent="0.25">
      <c r="A759" s="4" t="str">
        <f>EB[[#This Row],[unit]] &amp; "#" &amp; EB[[#This Row],[indic_nrg]] &amp; "#" &amp; EB[[#This Row],[product]] &amp; "#" &amp; EB[[#This Row],[geo]]</f>
        <v>TJ#B_100200#2118#CZ</v>
      </c>
      <c r="B759" s="4" t="str">
        <f>VLOOKUP(EB[[#This Row],[product]],KS_DB[[product]:[KS]],5,FALSE)</f>
        <v>solid</v>
      </c>
      <c r="C759" s="4" t="str">
        <f>VLOOKUP(EB[[#This Row],[product]],KS_DB[[product]:[KS]],6,FALSE)</f>
        <v>solid</v>
      </c>
      <c r="D759" s="4">
        <f>VLOOKUP(EB[[#This Row],[product]],Carriers[],4,FALSE)</f>
        <v>1</v>
      </c>
      <c r="E759" s="4">
        <f>VLOOKUP(EB[[#This Row],[indic_nrg]],Indicators[],4,FALSE)</f>
        <v>0</v>
      </c>
      <c r="F759" s="4">
        <f>IFERROR(VLOOKUP(EB[[#This Row],[Source_carrier]],KS_DB[[product]:[KS]],6,FALSE),0)</f>
        <v>0</v>
      </c>
      <c r="G759" s="4" t="s">
        <v>34</v>
      </c>
      <c r="H759" s="4" t="s">
        <v>1125</v>
      </c>
      <c r="I759" s="4" t="s">
        <v>53</v>
      </c>
      <c r="J759" s="4" t="s">
        <v>37</v>
      </c>
      <c r="K759" s="4" t="s">
        <v>1126</v>
      </c>
      <c r="L759" s="4" t="s">
        <v>39</v>
      </c>
      <c r="M759" s="4" t="s">
        <v>54</v>
      </c>
      <c r="N759" s="4" t="s">
        <v>41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</row>
    <row r="760" spans="1:40" ht="15" customHeight="1" x14ac:dyDescent="0.25">
      <c r="A760" s="4" t="str">
        <f>EB[[#This Row],[unit]] &amp; "#" &amp; EB[[#This Row],[indic_nrg]] &amp; "#" &amp; EB[[#This Row],[product]] &amp; "#" &amp; EB[[#This Row],[geo]]</f>
        <v>TJ#B_100200#2121#CZ</v>
      </c>
      <c r="B760" s="4" t="str">
        <f>VLOOKUP(EB[[#This Row],[product]],KS_DB[[product]:[KS]],5,FALSE)</f>
        <v>solid</v>
      </c>
      <c r="C760" s="4" t="str">
        <f>VLOOKUP(EB[[#This Row],[product]],KS_DB[[product]:[KS]],6,FALSE)</f>
        <v>solid</v>
      </c>
      <c r="D760" s="4">
        <f>VLOOKUP(EB[[#This Row],[product]],Carriers[],4,FALSE)</f>
        <v>1</v>
      </c>
      <c r="E760" s="4">
        <f>VLOOKUP(EB[[#This Row],[indic_nrg]],Indicators[],4,FALSE)</f>
        <v>0</v>
      </c>
      <c r="F760" s="4">
        <f>IFERROR(VLOOKUP(EB[[#This Row],[Source_carrier]],KS_DB[[product]:[KS]],6,FALSE),0)</f>
        <v>0</v>
      </c>
      <c r="G760" s="4" t="s">
        <v>34</v>
      </c>
      <c r="H760" s="4" t="s">
        <v>1125</v>
      </c>
      <c r="I760" s="4" t="s">
        <v>55</v>
      </c>
      <c r="J760" s="4" t="s">
        <v>37</v>
      </c>
      <c r="K760" s="4" t="s">
        <v>1126</v>
      </c>
      <c r="L760" s="4" t="s">
        <v>39</v>
      </c>
      <c r="M760" s="4" t="s">
        <v>56</v>
      </c>
      <c r="N760" s="4" t="s">
        <v>41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</row>
    <row r="761" spans="1:40" ht="15" customHeight="1" x14ac:dyDescent="0.25">
      <c r="A761" s="4" t="str">
        <f>EB[[#This Row],[unit]] &amp; "#" &amp; EB[[#This Row],[indic_nrg]] &amp; "#" &amp; EB[[#This Row],[product]] &amp; "#" &amp; EB[[#This Row],[geo]]</f>
        <v>TJ#B_100200#2122#CZ</v>
      </c>
      <c r="B761" s="4" t="str">
        <f>VLOOKUP(EB[[#This Row],[product]],KS_DB[[product]:[KS]],5,FALSE)</f>
        <v>solid</v>
      </c>
      <c r="C761" s="4" t="str">
        <f>VLOOKUP(EB[[#This Row],[product]],KS_DB[[product]:[KS]],6,FALSE)</f>
        <v>solid</v>
      </c>
      <c r="D761" s="4">
        <f>VLOOKUP(EB[[#This Row],[product]],Carriers[],4,FALSE)</f>
        <v>1</v>
      </c>
      <c r="E761" s="4">
        <f>VLOOKUP(EB[[#This Row],[indic_nrg]],Indicators[],4,FALSE)</f>
        <v>0</v>
      </c>
      <c r="F761" s="4">
        <f>IFERROR(VLOOKUP(EB[[#This Row],[Source_carrier]],KS_DB[[product]:[KS]],6,FALSE),0)</f>
        <v>0</v>
      </c>
      <c r="G761" s="4" t="s">
        <v>34</v>
      </c>
      <c r="H761" s="4" t="s">
        <v>1125</v>
      </c>
      <c r="I761" s="4" t="s">
        <v>57</v>
      </c>
      <c r="J761" s="4" t="s">
        <v>37</v>
      </c>
      <c r="K761" s="4" t="s">
        <v>1126</v>
      </c>
      <c r="L761" s="4" t="s">
        <v>39</v>
      </c>
      <c r="M761" s="4" t="s">
        <v>58</v>
      </c>
      <c r="N761" s="4" t="s">
        <v>41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</row>
    <row r="762" spans="1:40" ht="15" customHeight="1" x14ac:dyDescent="0.25">
      <c r="A762" s="4" t="str">
        <f>EB[[#This Row],[unit]] &amp; "#" &amp; EB[[#This Row],[indic_nrg]] &amp; "#" &amp; EB[[#This Row],[product]] &amp; "#" &amp; EB[[#This Row],[geo]]</f>
        <v>TJ#B_100200#2130#CZ</v>
      </c>
      <c r="B762" s="4" t="str">
        <f>VLOOKUP(EB[[#This Row],[product]],KS_DB[[product]:[KS]],5,FALSE)</f>
        <v>solid</v>
      </c>
      <c r="C762" s="4" t="str">
        <f>VLOOKUP(EB[[#This Row],[product]],KS_DB[[product]:[KS]],6,FALSE)</f>
        <v>solid</v>
      </c>
      <c r="D762" s="4">
        <f>VLOOKUP(EB[[#This Row],[product]],Carriers[],4,FALSE)</f>
        <v>1</v>
      </c>
      <c r="E762" s="4">
        <f>VLOOKUP(EB[[#This Row],[indic_nrg]],Indicators[],4,FALSE)</f>
        <v>0</v>
      </c>
      <c r="F762" s="4">
        <f>IFERROR(VLOOKUP(EB[[#This Row],[Source_carrier]],KS_DB[[product]:[KS]],6,FALSE),0)</f>
        <v>0</v>
      </c>
      <c r="G762" s="4" t="s">
        <v>34</v>
      </c>
      <c r="H762" s="4" t="s">
        <v>1125</v>
      </c>
      <c r="I762" s="4" t="s">
        <v>59</v>
      </c>
      <c r="J762" s="4" t="s">
        <v>37</v>
      </c>
      <c r="K762" s="4" t="s">
        <v>1126</v>
      </c>
      <c r="L762" s="4" t="s">
        <v>39</v>
      </c>
      <c r="M762" s="4" t="s">
        <v>60</v>
      </c>
      <c r="N762" s="4" t="s">
        <v>41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</row>
    <row r="763" spans="1:40" ht="15" customHeight="1" x14ac:dyDescent="0.25">
      <c r="A763" s="4" t="str">
        <f>EB[[#This Row],[unit]] &amp; "#" &amp; EB[[#This Row],[indic_nrg]] &amp; "#" &amp; EB[[#This Row],[product]] &amp; "#" &amp; EB[[#This Row],[geo]]</f>
        <v>TJ#B_100200#2200#CZ</v>
      </c>
      <c r="B763" s="4" t="str">
        <f>VLOOKUP(EB[[#This Row],[product]],KS_DB[[product]:[KS]],5,FALSE)</f>
        <v>solid</v>
      </c>
      <c r="C763" s="4" t="str">
        <f>VLOOKUP(EB[[#This Row],[product]],KS_DB[[product]:[KS]],6,FALSE)</f>
        <v>solid</v>
      </c>
      <c r="D763" s="4">
        <f>VLOOKUP(EB[[#This Row],[product]],Carriers[],4,FALSE)</f>
        <v>0</v>
      </c>
      <c r="E763" s="4">
        <f>VLOOKUP(EB[[#This Row],[indic_nrg]],Indicators[],4,FALSE)</f>
        <v>0</v>
      </c>
      <c r="F763" s="4">
        <f>IFERROR(VLOOKUP(EB[[#This Row],[Source_carrier]],KS_DB[[product]:[KS]],6,FALSE),0)</f>
        <v>0</v>
      </c>
      <c r="G763" s="4" t="s">
        <v>34</v>
      </c>
      <c r="H763" s="4" t="s">
        <v>1125</v>
      </c>
      <c r="I763" s="4" t="s">
        <v>61</v>
      </c>
      <c r="J763" s="4" t="s">
        <v>37</v>
      </c>
      <c r="K763" s="4" t="s">
        <v>1126</v>
      </c>
      <c r="L763" s="4" t="s">
        <v>39</v>
      </c>
      <c r="M763" s="4" t="s">
        <v>62</v>
      </c>
      <c r="N763" s="4" t="s">
        <v>41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</row>
    <row r="764" spans="1:40" ht="15" customHeight="1" x14ac:dyDescent="0.25">
      <c r="A764" s="4" t="str">
        <f>EB[[#This Row],[unit]] &amp; "#" &amp; EB[[#This Row],[indic_nrg]] &amp; "#" &amp; EB[[#This Row],[product]] &amp; "#" &amp; EB[[#This Row],[geo]]</f>
        <v>TJ#B_100200#2210#CZ</v>
      </c>
      <c r="B764" s="4" t="str">
        <f>VLOOKUP(EB[[#This Row],[product]],KS_DB[[product]:[KS]],5,FALSE)</f>
        <v>solid</v>
      </c>
      <c r="C764" s="4" t="str">
        <f>VLOOKUP(EB[[#This Row],[product]],KS_DB[[product]:[KS]],6,FALSE)</f>
        <v>solid</v>
      </c>
      <c r="D764" s="4">
        <f>VLOOKUP(EB[[#This Row],[product]],Carriers[],4,FALSE)</f>
        <v>1</v>
      </c>
      <c r="E764" s="4">
        <f>VLOOKUP(EB[[#This Row],[indic_nrg]],Indicators[],4,FALSE)</f>
        <v>0</v>
      </c>
      <c r="F764" s="4">
        <f>IFERROR(VLOOKUP(EB[[#This Row],[Source_carrier]],KS_DB[[product]:[KS]],6,FALSE),0)</f>
        <v>0</v>
      </c>
      <c r="G764" s="4" t="s">
        <v>34</v>
      </c>
      <c r="H764" s="4" t="s">
        <v>1125</v>
      </c>
      <c r="I764" s="4" t="s">
        <v>63</v>
      </c>
      <c r="J764" s="4" t="s">
        <v>37</v>
      </c>
      <c r="K764" s="4" t="s">
        <v>1126</v>
      </c>
      <c r="L764" s="4" t="s">
        <v>39</v>
      </c>
      <c r="M764" s="4" t="s">
        <v>64</v>
      </c>
      <c r="N764" s="4" t="s">
        <v>41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</row>
    <row r="765" spans="1:40" ht="15" customHeight="1" x14ac:dyDescent="0.25">
      <c r="A765" s="4" t="str">
        <f>EB[[#This Row],[unit]] &amp; "#" &amp; EB[[#This Row],[indic_nrg]] &amp; "#" &amp; EB[[#This Row],[product]] &amp; "#" &amp; EB[[#This Row],[geo]]</f>
        <v>TJ#B_100200#2230#CZ</v>
      </c>
      <c r="B765" s="4" t="str">
        <f>VLOOKUP(EB[[#This Row],[product]],KS_DB[[product]:[KS]],5,FALSE)</f>
        <v>solid</v>
      </c>
      <c r="C765" s="4" t="str">
        <f>VLOOKUP(EB[[#This Row],[product]],KS_DB[[product]:[KS]],6,FALSE)</f>
        <v>solid</v>
      </c>
      <c r="D765" s="4">
        <f>VLOOKUP(EB[[#This Row],[product]],Carriers[],4,FALSE)</f>
        <v>1</v>
      </c>
      <c r="E765" s="4">
        <f>VLOOKUP(EB[[#This Row],[indic_nrg]],Indicators[],4,FALSE)</f>
        <v>0</v>
      </c>
      <c r="F765" s="4">
        <f>IFERROR(VLOOKUP(EB[[#This Row],[Source_carrier]],KS_DB[[product]:[KS]],6,FALSE),0)</f>
        <v>0</v>
      </c>
      <c r="G765" s="4" t="s">
        <v>34</v>
      </c>
      <c r="H765" s="4" t="s">
        <v>1125</v>
      </c>
      <c r="I765" s="4" t="s">
        <v>65</v>
      </c>
      <c r="J765" s="4" t="s">
        <v>37</v>
      </c>
      <c r="K765" s="4" t="s">
        <v>1126</v>
      </c>
      <c r="L765" s="4" t="s">
        <v>39</v>
      </c>
      <c r="M765" s="4" t="s">
        <v>66</v>
      </c>
      <c r="N765" s="4" t="s">
        <v>41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</row>
    <row r="766" spans="1:40" ht="15" customHeight="1" x14ac:dyDescent="0.25">
      <c r="A766" s="4" t="str">
        <f>EB[[#This Row],[unit]] &amp; "#" &amp; EB[[#This Row],[indic_nrg]] &amp; "#" &amp; EB[[#This Row],[product]] &amp; "#" &amp; EB[[#This Row],[geo]]</f>
        <v>TJ#B_100200#2310#CZ</v>
      </c>
      <c r="B766" s="4" t="str">
        <f>VLOOKUP(EB[[#This Row],[product]],KS_DB[[product]:[KS]],5,FALSE)</f>
        <v>solid</v>
      </c>
      <c r="C766" s="4" t="str">
        <f>VLOOKUP(EB[[#This Row],[product]],KS_DB[[product]:[KS]],6,FALSE)</f>
        <v>solid</v>
      </c>
      <c r="D766" s="4">
        <f>VLOOKUP(EB[[#This Row],[product]],Carriers[],4,FALSE)</f>
        <v>1</v>
      </c>
      <c r="E766" s="4">
        <f>VLOOKUP(EB[[#This Row],[indic_nrg]],Indicators[],4,FALSE)</f>
        <v>0</v>
      </c>
      <c r="F766" s="4">
        <f>IFERROR(VLOOKUP(EB[[#This Row],[Source_carrier]],KS_DB[[product]:[KS]],6,FALSE),0)</f>
        <v>0</v>
      </c>
      <c r="G766" s="4" t="s">
        <v>34</v>
      </c>
      <c r="H766" s="4" t="s">
        <v>1125</v>
      </c>
      <c r="I766" s="4" t="s">
        <v>67</v>
      </c>
      <c r="J766" s="4" t="s">
        <v>37</v>
      </c>
      <c r="K766" s="4" t="s">
        <v>1126</v>
      </c>
      <c r="L766" s="4" t="s">
        <v>39</v>
      </c>
      <c r="M766" s="4" t="s">
        <v>68</v>
      </c>
      <c r="N766" s="4" t="s">
        <v>41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</row>
    <row r="767" spans="1:40" ht="15" customHeight="1" x14ac:dyDescent="0.25">
      <c r="A767" s="4" t="str">
        <f>EB[[#This Row],[unit]] &amp; "#" &amp; EB[[#This Row],[indic_nrg]] &amp; "#" &amp; EB[[#This Row],[product]] &amp; "#" &amp; EB[[#This Row],[geo]]</f>
        <v>TJ#B_100200#2330#CZ</v>
      </c>
      <c r="B767" s="4" t="str">
        <f>VLOOKUP(EB[[#This Row],[product]],KS_DB[[product]:[KS]],5,FALSE)</f>
        <v>solid</v>
      </c>
      <c r="C767" s="4" t="str">
        <f>VLOOKUP(EB[[#This Row],[product]],KS_DB[[product]:[KS]],6,FALSE)</f>
        <v>solid</v>
      </c>
      <c r="D767" s="4">
        <f>VLOOKUP(EB[[#This Row],[product]],Carriers[],4,FALSE)</f>
        <v>1</v>
      </c>
      <c r="E767" s="4">
        <f>VLOOKUP(EB[[#This Row],[indic_nrg]],Indicators[],4,FALSE)</f>
        <v>0</v>
      </c>
      <c r="F767" s="4">
        <f>IFERROR(VLOOKUP(EB[[#This Row],[Source_carrier]],KS_DB[[product]:[KS]],6,FALSE),0)</f>
        <v>0</v>
      </c>
      <c r="G767" s="4" t="s">
        <v>34</v>
      </c>
      <c r="H767" s="4" t="s">
        <v>1125</v>
      </c>
      <c r="I767" s="4" t="s">
        <v>69</v>
      </c>
      <c r="J767" s="4" t="s">
        <v>37</v>
      </c>
      <c r="K767" s="4" t="s">
        <v>1126</v>
      </c>
      <c r="L767" s="4" t="s">
        <v>39</v>
      </c>
      <c r="M767" s="4" t="s">
        <v>70</v>
      </c>
      <c r="N767" s="4" t="s">
        <v>41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</row>
    <row r="768" spans="1:40" ht="15" customHeight="1" x14ac:dyDescent="0.25">
      <c r="A768" s="4" t="str">
        <f>EB[[#This Row],[unit]] &amp; "#" &amp; EB[[#This Row],[indic_nrg]] &amp; "#" &amp; EB[[#This Row],[product]] &amp; "#" &amp; EB[[#This Row],[geo]]</f>
        <v>TJ#B_100200#2410#CZ</v>
      </c>
      <c r="B768" s="4" t="str">
        <f>VLOOKUP(EB[[#This Row],[product]],KS_DB[[product]:[KS]],5,FALSE)</f>
        <v>solid</v>
      </c>
      <c r="C768" s="4" t="str">
        <f>VLOOKUP(EB[[#This Row],[product]],KS_DB[[product]:[KS]],6,FALSE)</f>
        <v>solid</v>
      </c>
      <c r="D768" s="4">
        <f>VLOOKUP(EB[[#This Row],[product]],Carriers[],4,FALSE)</f>
        <v>1</v>
      </c>
      <c r="E768" s="4">
        <f>VLOOKUP(EB[[#This Row],[indic_nrg]],Indicators[],4,FALSE)</f>
        <v>0</v>
      </c>
      <c r="F768" s="4">
        <f>IFERROR(VLOOKUP(EB[[#This Row],[Source_carrier]],KS_DB[[product]:[KS]],6,FALSE),0)</f>
        <v>0</v>
      </c>
      <c r="G768" s="4" t="s">
        <v>34</v>
      </c>
      <c r="H768" s="4" t="s">
        <v>1125</v>
      </c>
      <c r="I768" s="4" t="s">
        <v>71</v>
      </c>
      <c r="J768" s="4" t="s">
        <v>37</v>
      </c>
      <c r="K768" s="4" t="s">
        <v>1126</v>
      </c>
      <c r="L768" s="4" t="s">
        <v>39</v>
      </c>
      <c r="M768" s="4" t="s">
        <v>72</v>
      </c>
      <c r="N768" s="4" t="s">
        <v>41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</row>
    <row r="769" spans="1:40" ht="15" customHeight="1" x14ac:dyDescent="0.25">
      <c r="A769" s="4" t="str">
        <f>EB[[#This Row],[unit]] &amp; "#" &amp; EB[[#This Row],[indic_nrg]] &amp; "#" &amp; EB[[#This Row],[product]] &amp; "#" &amp; EB[[#This Row],[geo]]</f>
        <v>TJ#B_100200#3000#CZ</v>
      </c>
      <c r="B769" s="4" t="str">
        <f>VLOOKUP(EB[[#This Row],[product]],KS_DB[[product]:[KS]],5,FALSE)</f>
        <v>liquid</v>
      </c>
      <c r="C769" s="4" t="str">
        <f>VLOOKUP(EB[[#This Row],[product]],KS_DB[[product]:[KS]],6,FALSE)</f>
        <v>liquid</v>
      </c>
      <c r="D769" s="4">
        <f>VLOOKUP(EB[[#This Row],[product]],Carriers[],4,FALSE)</f>
        <v>0</v>
      </c>
      <c r="E769" s="4">
        <f>VLOOKUP(EB[[#This Row],[indic_nrg]],Indicators[],4,FALSE)</f>
        <v>0</v>
      </c>
      <c r="F769" s="4">
        <f>IFERROR(VLOOKUP(EB[[#This Row],[Source_carrier]],KS_DB[[product]:[KS]],6,FALSE),0)</f>
        <v>0</v>
      </c>
      <c r="G769" s="4" t="s">
        <v>34</v>
      </c>
      <c r="H769" s="4" t="s">
        <v>1125</v>
      </c>
      <c r="I769" s="4" t="s">
        <v>73</v>
      </c>
      <c r="J769" s="4" t="s">
        <v>37</v>
      </c>
      <c r="K769" s="4" t="s">
        <v>1126</v>
      </c>
      <c r="L769" s="4" t="s">
        <v>39</v>
      </c>
      <c r="M769" s="4" t="s">
        <v>74</v>
      </c>
      <c r="N769" s="4" t="s">
        <v>41</v>
      </c>
      <c r="O769" s="4">
        <v>1422</v>
      </c>
      <c r="P769" s="4">
        <v>1620</v>
      </c>
      <c r="Q769" s="4">
        <v>1786</v>
      </c>
      <c r="R769" s="4">
        <v>1675</v>
      </c>
      <c r="S769" s="4">
        <v>1965</v>
      </c>
      <c r="T769" s="4">
        <v>2024</v>
      </c>
      <c r="U769" s="4">
        <v>3860</v>
      </c>
      <c r="V769" s="4">
        <v>1920</v>
      </c>
      <c r="W769" s="4">
        <v>111</v>
      </c>
      <c r="X769" s="4">
        <v>138</v>
      </c>
      <c r="Y769" s="4">
        <v>189</v>
      </c>
      <c r="Z769" s="4">
        <v>140</v>
      </c>
      <c r="AA769" s="4">
        <v>197</v>
      </c>
      <c r="AB769" s="4">
        <v>189</v>
      </c>
      <c r="AC769" s="4">
        <v>97</v>
      </c>
      <c r="AD769" s="4">
        <v>8</v>
      </c>
      <c r="AE769" s="4">
        <v>59</v>
      </c>
      <c r="AF769" s="4">
        <v>100</v>
      </c>
      <c r="AG769" s="4">
        <v>375</v>
      </c>
      <c r="AH769" s="4">
        <v>597</v>
      </c>
      <c r="AI769" s="4">
        <v>729</v>
      </c>
      <c r="AJ769" s="4">
        <v>1168</v>
      </c>
      <c r="AK769" s="4">
        <v>1147</v>
      </c>
      <c r="AL769" s="4">
        <v>935</v>
      </c>
      <c r="AM769" s="4">
        <v>2392</v>
      </c>
      <c r="AN769" s="4">
        <v>2469</v>
      </c>
    </row>
    <row r="770" spans="1:40" ht="15" customHeight="1" x14ac:dyDescent="0.25">
      <c r="A770" s="4" t="str">
        <f>EB[[#This Row],[unit]] &amp; "#" &amp; EB[[#This Row],[indic_nrg]] &amp; "#" &amp; EB[[#This Row],[product]] &amp; "#" &amp; EB[[#This Row],[geo]]</f>
        <v>TJ#B_100200#3100#CZ</v>
      </c>
      <c r="B770" s="4" t="str">
        <f>VLOOKUP(EB[[#This Row],[product]],KS_DB[[product]:[KS]],5,FALSE)</f>
        <v>liquid</v>
      </c>
      <c r="C770" s="4" t="str">
        <f>VLOOKUP(EB[[#This Row],[product]],KS_DB[[product]:[KS]],6,FALSE)</f>
        <v>liquid</v>
      </c>
      <c r="D770" s="4">
        <f>VLOOKUP(EB[[#This Row],[product]],Carriers[],4,FALSE)</f>
        <v>0</v>
      </c>
      <c r="E770" s="4">
        <f>VLOOKUP(EB[[#This Row],[indic_nrg]],Indicators[],4,FALSE)</f>
        <v>0</v>
      </c>
      <c r="F770" s="4">
        <f>IFERROR(VLOOKUP(EB[[#This Row],[Source_carrier]],KS_DB[[product]:[KS]],6,FALSE),0)</f>
        <v>0</v>
      </c>
      <c r="G770" s="4" t="s">
        <v>34</v>
      </c>
      <c r="H770" s="4" t="s">
        <v>1125</v>
      </c>
      <c r="I770" s="4" t="s">
        <v>1103</v>
      </c>
      <c r="J770" s="4" t="s">
        <v>37</v>
      </c>
      <c r="K770" s="4" t="s">
        <v>1126</v>
      </c>
      <c r="L770" s="4" t="s">
        <v>39</v>
      </c>
      <c r="M770" s="4" t="s">
        <v>1104</v>
      </c>
      <c r="N770" s="4" t="s">
        <v>41</v>
      </c>
      <c r="O770" s="4">
        <v>1422</v>
      </c>
      <c r="P770" s="4">
        <v>1620</v>
      </c>
      <c r="Q770" s="4">
        <v>1786</v>
      </c>
      <c r="R770" s="4">
        <v>1675</v>
      </c>
      <c r="S770" s="4">
        <v>1965</v>
      </c>
      <c r="T770" s="4">
        <v>2024</v>
      </c>
      <c r="U770" s="4">
        <v>3860</v>
      </c>
      <c r="V770" s="4">
        <v>1920</v>
      </c>
      <c r="W770" s="4">
        <v>111</v>
      </c>
      <c r="X770" s="4">
        <v>138</v>
      </c>
      <c r="Y770" s="4">
        <v>189</v>
      </c>
      <c r="Z770" s="4">
        <v>140</v>
      </c>
      <c r="AA770" s="4">
        <v>197</v>
      </c>
      <c r="AB770" s="4">
        <v>189</v>
      </c>
      <c r="AC770" s="4">
        <v>97</v>
      </c>
      <c r="AD770" s="4">
        <v>8</v>
      </c>
      <c r="AE770" s="4">
        <v>59</v>
      </c>
      <c r="AF770" s="4">
        <v>100</v>
      </c>
      <c r="AG770" s="4">
        <v>375</v>
      </c>
      <c r="AH770" s="4">
        <v>597</v>
      </c>
      <c r="AI770" s="4">
        <v>729</v>
      </c>
      <c r="AJ770" s="4">
        <v>1168</v>
      </c>
      <c r="AK770" s="4">
        <v>1147</v>
      </c>
      <c r="AL770" s="4">
        <v>935</v>
      </c>
      <c r="AM770" s="4">
        <v>2392</v>
      </c>
      <c r="AN770" s="4">
        <v>2469</v>
      </c>
    </row>
    <row r="771" spans="1:40" ht="15" customHeight="1" x14ac:dyDescent="0.25">
      <c r="A771" s="4" t="str">
        <f>EB[[#This Row],[unit]] &amp; "#" &amp; EB[[#This Row],[indic_nrg]] &amp; "#" &amp; EB[[#This Row],[product]] &amp; "#" &amp; EB[[#This Row],[geo]]</f>
        <v>TJ#B_100200#3192#CZ</v>
      </c>
      <c r="B771" s="4" t="str">
        <f>VLOOKUP(EB[[#This Row],[product]],KS_DB[[product]:[KS]],5,FALSE)</f>
        <v>liquid</v>
      </c>
      <c r="C771" s="4" t="str">
        <f>VLOOKUP(EB[[#This Row],[product]],KS_DB[[product]:[KS]],6,FALSE)</f>
        <v>liquid</v>
      </c>
      <c r="D771" s="4">
        <f>VLOOKUP(EB[[#This Row],[product]],Carriers[],4,FALSE)</f>
        <v>1</v>
      </c>
      <c r="E771" s="4">
        <f>VLOOKUP(EB[[#This Row],[indic_nrg]],Indicators[],4,FALSE)</f>
        <v>0</v>
      </c>
      <c r="F771" s="4">
        <f>IFERROR(VLOOKUP(EB[[#This Row],[Source_carrier]],KS_DB[[product]:[KS]],6,FALSE),0)</f>
        <v>0</v>
      </c>
      <c r="G771" s="4" t="s">
        <v>34</v>
      </c>
      <c r="H771" s="4" t="s">
        <v>1125</v>
      </c>
      <c r="I771" s="4" t="s">
        <v>1107</v>
      </c>
      <c r="J771" s="4" t="s">
        <v>37</v>
      </c>
      <c r="K771" s="4" t="s">
        <v>1126</v>
      </c>
      <c r="L771" s="4" t="s">
        <v>39</v>
      </c>
      <c r="M771" s="4" t="s">
        <v>1108</v>
      </c>
      <c r="N771" s="4" t="s">
        <v>41</v>
      </c>
      <c r="O771" s="4">
        <v>1422</v>
      </c>
      <c r="P771" s="4">
        <v>1620</v>
      </c>
      <c r="Q771" s="4">
        <v>1786</v>
      </c>
      <c r="R771" s="4">
        <v>1675</v>
      </c>
      <c r="S771" s="4">
        <v>1965</v>
      </c>
      <c r="T771" s="4">
        <v>2024</v>
      </c>
      <c r="U771" s="4">
        <v>3860</v>
      </c>
      <c r="V771" s="4">
        <v>1920</v>
      </c>
      <c r="W771" s="4">
        <v>111</v>
      </c>
      <c r="X771" s="4">
        <v>138</v>
      </c>
      <c r="Y771" s="4">
        <v>189</v>
      </c>
      <c r="Z771" s="4">
        <v>140</v>
      </c>
      <c r="AA771" s="4">
        <v>197</v>
      </c>
      <c r="AB771" s="4">
        <v>189</v>
      </c>
      <c r="AC771" s="4">
        <v>97</v>
      </c>
      <c r="AD771" s="4">
        <v>8</v>
      </c>
      <c r="AE771" s="4">
        <v>59</v>
      </c>
      <c r="AF771" s="4">
        <v>100</v>
      </c>
      <c r="AG771" s="4">
        <v>375</v>
      </c>
      <c r="AH771" s="4">
        <v>597</v>
      </c>
      <c r="AI771" s="4">
        <v>729</v>
      </c>
      <c r="AJ771" s="4">
        <v>1168</v>
      </c>
      <c r="AK771" s="4">
        <v>1147</v>
      </c>
      <c r="AL771" s="4">
        <v>935</v>
      </c>
      <c r="AM771" s="4">
        <v>2392</v>
      </c>
      <c r="AN771" s="4">
        <v>2469</v>
      </c>
    </row>
    <row r="772" spans="1:40" ht="15" customHeight="1" x14ac:dyDescent="0.25">
      <c r="A772" s="4" t="str">
        <f>EB[[#This Row],[unit]] &amp; "#" &amp; EB[[#This Row],[indic_nrg]] &amp; "#" &amp; EB[[#This Row],[product]] &amp; "#" &amp; EB[[#This Row],[geo]]</f>
        <v>TJ#B_100200#3193#CZ</v>
      </c>
      <c r="B772" s="4" t="str">
        <f>VLOOKUP(EB[[#This Row],[product]],KS_DB[[product]:[KS]],5,FALSE)</f>
        <v>liquid</v>
      </c>
      <c r="C772" s="4" t="str">
        <f>VLOOKUP(EB[[#This Row],[product]],KS_DB[[product]:[KS]],6,FALSE)</f>
        <v>liquid</v>
      </c>
      <c r="D772" s="4">
        <f>VLOOKUP(EB[[#This Row],[product]],Carriers[],4,FALSE)</f>
        <v>1</v>
      </c>
      <c r="E772" s="4">
        <f>VLOOKUP(EB[[#This Row],[indic_nrg]],Indicators[],4,FALSE)</f>
        <v>0</v>
      </c>
      <c r="F772" s="4">
        <f>IFERROR(VLOOKUP(EB[[#This Row],[Source_carrier]],KS_DB[[product]:[KS]],6,FALSE),0)</f>
        <v>0</v>
      </c>
      <c r="G772" s="4" t="s">
        <v>34</v>
      </c>
      <c r="H772" s="4" t="s">
        <v>1125</v>
      </c>
      <c r="I772" s="4" t="s">
        <v>1109</v>
      </c>
      <c r="J772" s="4" t="s">
        <v>37</v>
      </c>
      <c r="K772" s="4" t="s">
        <v>1126</v>
      </c>
      <c r="L772" s="4" t="s">
        <v>39</v>
      </c>
      <c r="M772" s="4" t="s">
        <v>1110</v>
      </c>
      <c r="N772" s="4" t="s">
        <v>41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</row>
    <row r="773" spans="1:40" ht="15" customHeight="1" x14ac:dyDescent="0.25">
      <c r="A773" s="4" t="str">
        <f>EB[[#This Row],[unit]] &amp; "#" &amp; EB[[#This Row],[indic_nrg]] &amp; "#" &amp; EB[[#This Row],[product]] &amp; "#" &amp; EB[[#This Row],[geo]]</f>
        <v>TJ#B_100200#4000#CZ</v>
      </c>
      <c r="B773" s="4" t="str">
        <f>VLOOKUP(EB[[#This Row],[product]],KS_DB[[product]:[KS]],5,FALSE)</f>
        <v>gas</v>
      </c>
      <c r="C773" s="4" t="str">
        <f>VLOOKUP(EB[[#This Row],[product]],KS_DB[[product]:[KS]],6,FALSE)</f>
        <v>gas</v>
      </c>
      <c r="D773" s="4">
        <f>VLOOKUP(EB[[#This Row],[product]],Carriers[],4,FALSE)</f>
        <v>0</v>
      </c>
      <c r="E773" s="4">
        <f>VLOOKUP(EB[[#This Row],[indic_nrg]],Indicators[],4,FALSE)</f>
        <v>0</v>
      </c>
      <c r="F773" s="4">
        <f>IFERROR(VLOOKUP(EB[[#This Row],[Source_carrier]],KS_DB[[product]:[KS]],6,FALSE),0)</f>
        <v>0</v>
      </c>
      <c r="G773" s="4" t="s">
        <v>34</v>
      </c>
      <c r="H773" s="4" t="s">
        <v>1125</v>
      </c>
      <c r="I773" s="4" t="s">
        <v>83</v>
      </c>
      <c r="J773" s="4" t="s">
        <v>37</v>
      </c>
      <c r="K773" s="4" t="s">
        <v>1126</v>
      </c>
      <c r="L773" s="4" t="s">
        <v>39</v>
      </c>
      <c r="M773" s="4" t="s">
        <v>84</v>
      </c>
      <c r="N773" s="4" t="s">
        <v>41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</row>
    <row r="774" spans="1:40" ht="15" customHeight="1" x14ac:dyDescent="0.25">
      <c r="A774" s="4" t="str">
        <f>EB[[#This Row],[unit]] &amp; "#" &amp; EB[[#This Row],[indic_nrg]] &amp; "#" &amp; EB[[#This Row],[product]] &amp; "#" &amp; EB[[#This Row],[geo]]</f>
        <v>TJ#B_100200#4100#CZ</v>
      </c>
      <c r="B774" s="4" t="str">
        <f>VLOOKUP(EB[[#This Row],[product]],KS_DB[[product]:[KS]],5,FALSE)</f>
        <v>gas</v>
      </c>
      <c r="C774" s="4" t="str">
        <f>VLOOKUP(EB[[#This Row],[product]],KS_DB[[product]:[KS]],6,FALSE)</f>
        <v>gas</v>
      </c>
      <c r="D774" s="4">
        <f>VLOOKUP(EB[[#This Row],[product]],Carriers[],4,FALSE)</f>
        <v>1</v>
      </c>
      <c r="E774" s="4">
        <f>VLOOKUP(EB[[#This Row],[indic_nrg]],Indicators[],4,FALSE)</f>
        <v>0</v>
      </c>
      <c r="F774" s="4">
        <f>IFERROR(VLOOKUP(EB[[#This Row],[Source_carrier]],KS_DB[[product]:[KS]],6,FALSE),0)</f>
        <v>0</v>
      </c>
      <c r="G774" s="4" t="s">
        <v>34</v>
      </c>
      <c r="H774" s="4" t="s">
        <v>1125</v>
      </c>
      <c r="I774" s="4" t="s">
        <v>85</v>
      </c>
      <c r="J774" s="4" t="s">
        <v>37</v>
      </c>
      <c r="K774" s="4" t="s">
        <v>1126</v>
      </c>
      <c r="L774" s="4" t="s">
        <v>39</v>
      </c>
      <c r="M774" s="4" t="s">
        <v>86</v>
      </c>
      <c r="N774" s="4" t="s">
        <v>41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</row>
    <row r="775" spans="1:40" ht="15" customHeight="1" x14ac:dyDescent="0.25">
      <c r="A775" s="4" t="str">
        <f>EB[[#This Row],[unit]] &amp; "#" &amp; EB[[#This Row],[indic_nrg]] &amp; "#" &amp; EB[[#This Row],[product]] &amp; "#" &amp; EB[[#This Row],[geo]]</f>
        <v>TJ#B_100200#4200#CZ</v>
      </c>
      <c r="B775" s="4" t="str">
        <f>VLOOKUP(EB[[#This Row],[product]],KS_DB[[product]:[KS]],5,FALSE)</f>
        <v>gas</v>
      </c>
      <c r="C775" s="4" t="str">
        <f>VLOOKUP(EB[[#This Row],[product]],KS_DB[[product]:[KS]],6,FALSE)</f>
        <v>gas</v>
      </c>
      <c r="D775" s="4">
        <f>VLOOKUP(EB[[#This Row],[product]],Carriers[],4,FALSE)</f>
        <v>0</v>
      </c>
      <c r="E775" s="4">
        <f>VLOOKUP(EB[[#This Row],[indic_nrg]],Indicators[],4,FALSE)</f>
        <v>0</v>
      </c>
      <c r="F775" s="4">
        <f>IFERROR(VLOOKUP(EB[[#This Row],[Source_carrier]],KS_DB[[product]:[KS]],6,FALSE),0)</f>
        <v>0</v>
      </c>
      <c r="G775" s="4" t="s">
        <v>34</v>
      </c>
      <c r="H775" s="4" t="s">
        <v>1125</v>
      </c>
      <c r="I775" s="4" t="s">
        <v>87</v>
      </c>
      <c r="J775" s="4" t="s">
        <v>37</v>
      </c>
      <c r="K775" s="4" t="s">
        <v>1126</v>
      </c>
      <c r="L775" s="4" t="s">
        <v>39</v>
      </c>
      <c r="M775" s="4" t="s">
        <v>88</v>
      </c>
      <c r="N775" s="4" t="s">
        <v>41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</row>
    <row r="776" spans="1:40" ht="15" customHeight="1" x14ac:dyDescent="0.25">
      <c r="A776" s="4" t="str">
        <f>EB[[#This Row],[unit]] &amp; "#" &amp; EB[[#This Row],[indic_nrg]] &amp; "#" &amp; EB[[#This Row],[product]] &amp; "#" &amp; EB[[#This Row],[geo]]</f>
        <v>TJ#B_100200#4230#CZ</v>
      </c>
      <c r="B776" s="4" t="str">
        <f>VLOOKUP(EB[[#This Row],[product]],KS_DB[[product]:[KS]],5,FALSE)</f>
        <v>gas</v>
      </c>
      <c r="C776" s="4" t="str">
        <f>VLOOKUP(EB[[#This Row],[product]],KS_DB[[product]:[KS]],6,FALSE)</f>
        <v>gas</v>
      </c>
      <c r="D776" s="4">
        <f>VLOOKUP(EB[[#This Row],[product]],Carriers[],4,FALSE)</f>
        <v>1</v>
      </c>
      <c r="E776" s="4">
        <f>VLOOKUP(EB[[#This Row],[indic_nrg]],Indicators[],4,FALSE)</f>
        <v>0</v>
      </c>
      <c r="F776" s="4">
        <f>IFERROR(VLOOKUP(EB[[#This Row],[Source_carrier]],KS_DB[[product]:[KS]],6,FALSE),0)</f>
        <v>0</v>
      </c>
      <c r="G776" s="4" t="s">
        <v>34</v>
      </c>
      <c r="H776" s="4" t="s">
        <v>1125</v>
      </c>
      <c r="I776" s="4" t="s">
        <v>93</v>
      </c>
      <c r="J776" s="4" t="s">
        <v>37</v>
      </c>
      <c r="K776" s="4" t="s">
        <v>1126</v>
      </c>
      <c r="L776" s="4" t="s">
        <v>39</v>
      </c>
      <c r="M776" s="4" t="s">
        <v>94</v>
      </c>
      <c r="N776" s="4" t="s">
        <v>41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</row>
    <row r="777" spans="1:40" ht="15" customHeight="1" x14ac:dyDescent="0.25">
      <c r="A777" s="4" t="str">
        <f>EB[[#This Row],[unit]] &amp; "#" &amp; EB[[#This Row],[indic_nrg]] &amp; "#" &amp; EB[[#This Row],[product]] &amp; "#" &amp; EB[[#This Row],[geo]]</f>
        <v>TJ#B_100200#4240#CZ</v>
      </c>
      <c r="B777" s="4" t="str">
        <f>VLOOKUP(EB[[#This Row],[product]],KS_DB[[product]:[KS]],5,FALSE)</f>
        <v>gas</v>
      </c>
      <c r="C777" s="4" t="str">
        <f>VLOOKUP(EB[[#This Row],[product]],KS_DB[[product]:[KS]],6,FALSE)</f>
        <v>gas</v>
      </c>
      <c r="D777" s="4">
        <f>VLOOKUP(EB[[#This Row],[product]],Carriers[],4,FALSE)</f>
        <v>1</v>
      </c>
      <c r="E777" s="4">
        <f>VLOOKUP(EB[[#This Row],[indic_nrg]],Indicators[],4,FALSE)</f>
        <v>0</v>
      </c>
      <c r="F777" s="4">
        <f>IFERROR(VLOOKUP(EB[[#This Row],[Source_carrier]],KS_DB[[product]:[KS]],6,FALSE),0)</f>
        <v>0</v>
      </c>
      <c r="G777" s="4" t="s">
        <v>34</v>
      </c>
      <c r="H777" s="4" t="s">
        <v>1125</v>
      </c>
      <c r="I777" s="4" t="s">
        <v>95</v>
      </c>
      <c r="J777" s="4" t="s">
        <v>37</v>
      </c>
      <c r="K777" s="4" t="s">
        <v>1126</v>
      </c>
      <c r="L777" s="4" t="s">
        <v>39</v>
      </c>
      <c r="M777" s="4" t="s">
        <v>96</v>
      </c>
      <c r="N777" s="4" t="s">
        <v>41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</row>
    <row r="778" spans="1:40" ht="15" customHeight="1" x14ac:dyDescent="0.25">
      <c r="A778" s="4" t="str">
        <f>EB[[#This Row],[unit]] &amp; "#" &amp; EB[[#This Row],[indic_nrg]] &amp; "#" &amp; EB[[#This Row],[product]] &amp; "#" &amp; EB[[#This Row],[geo]]</f>
        <v>TJ#B_100210#0000#CZ</v>
      </c>
      <c r="B778" s="4" t="str">
        <f>VLOOKUP(EB[[#This Row],[product]],KS_DB[[product]:[KS]],5,FALSE)</f>
        <v>all</v>
      </c>
      <c r="C778" s="4" t="str">
        <f>VLOOKUP(EB[[#This Row],[product]],KS_DB[[product]:[KS]],6,FALSE)</f>
        <v>all</v>
      </c>
      <c r="D778" s="4">
        <f>VLOOKUP(EB[[#This Row],[product]],Carriers[],4,FALSE)</f>
        <v>0</v>
      </c>
      <c r="E778" s="4">
        <f>VLOOKUP(EB[[#This Row],[indic_nrg]],Indicators[],4,FALSE)</f>
        <v>0</v>
      </c>
      <c r="F778" s="4">
        <f>IFERROR(VLOOKUP(EB[[#This Row],[Source_carrier]],KS_DB[[product]:[KS]],6,FALSE),0)</f>
        <v>0</v>
      </c>
      <c r="G778" s="4" t="s">
        <v>34</v>
      </c>
      <c r="H778" s="4" t="s">
        <v>1127</v>
      </c>
      <c r="I778" s="4" t="s">
        <v>36</v>
      </c>
      <c r="J778" s="4" t="s">
        <v>37</v>
      </c>
      <c r="K778" s="4" t="s">
        <v>1128</v>
      </c>
      <c r="L778" s="4" t="s">
        <v>39</v>
      </c>
      <c r="M778" s="4" t="s">
        <v>40</v>
      </c>
      <c r="N778" s="4" t="s">
        <v>41</v>
      </c>
      <c r="O778" s="4">
        <v>1889</v>
      </c>
      <c r="P778" s="4">
        <v>1246</v>
      </c>
      <c r="Q778" s="4">
        <v>804</v>
      </c>
      <c r="R778" s="4">
        <v>563</v>
      </c>
      <c r="S778" s="4">
        <v>362</v>
      </c>
      <c r="T778" s="4">
        <v>1206</v>
      </c>
      <c r="U778" s="4">
        <v>482</v>
      </c>
      <c r="V778" s="4">
        <v>0</v>
      </c>
      <c r="W778" s="4">
        <v>0</v>
      </c>
      <c r="X778" s="4">
        <v>0</v>
      </c>
      <c r="Y778" s="4">
        <v>0</v>
      </c>
      <c r="Z778" s="4">
        <v>200</v>
      </c>
      <c r="AA778" s="4">
        <v>280</v>
      </c>
      <c r="AB778" s="4">
        <v>320</v>
      </c>
      <c r="AC778" s="4">
        <v>0</v>
      </c>
      <c r="AD778" s="4">
        <v>0</v>
      </c>
      <c r="AE778" s="4">
        <v>480</v>
      </c>
      <c r="AF778" s="4">
        <v>720</v>
      </c>
      <c r="AG778" s="4">
        <v>680</v>
      </c>
      <c r="AH778" s="4">
        <v>480</v>
      </c>
      <c r="AI778" s="4">
        <v>480</v>
      </c>
      <c r="AJ778" s="4">
        <v>520</v>
      </c>
      <c r="AK778" s="4">
        <v>480</v>
      </c>
      <c r="AL778" s="4">
        <v>480</v>
      </c>
      <c r="AM778" s="4">
        <v>480</v>
      </c>
      <c r="AN778" s="4">
        <v>640</v>
      </c>
    </row>
    <row r="779" spans="1:40" ht="15" customHeight="1" x14ac:dyDescent="0.25">
      <c r="A779" s="4" t="str">
        <f>EB[[#This Row],[unit]] &amp; "#" &amp; EB[[#This Row],[indic_nrg]] &amp; "#" &amp; EB[[#This Row],[product]] &amp; "#" &amp; EB[[#This Row],[geo]]</f>
        <v>TJ#B_100210#3000#CZ</v>
      </c>
      <c r="B779" s="4" t="str">
        <f>VLOOKUP(EB[[#This Row],[product]],KS_DB[[product]:[KS]],5,FALSE)</f>
        <v>liquid</v>
      </c>
      <c r="C779" s="4" t="str">
        <f>VLOOKUP(EB[[#This Row],[product]],KS_DB[[product]:[KS]],6,FALSE)</f>
        <v>liquid</v>
      </c>
      <c r="D779" s="4">
        <f>VLOOKUP(EB[[#This Row],[product]],Carriers[],4,FALSE)</f>
        <v>0</v>
      </c>
      <c r="E779" s="4">
        <f>VLOOKUP(EB[[#This Row],[indic_nrg]],Indicators[],4,FALSE)</f>
        <v>0</v>
      </c>
      <c r="F779" s="4">
        <f>IFERROR(VLOOKUP(EB[[#This Row],[Source_carrier]],KS_DB[[product]:[KS]],6,FALSE),0)</f>
        <v>0</v>
      </c>
      <c r="G779" s="4" t="s">
        <v>34</v>
      </c>
      <c r="H779" s="4" t="s">
        <v>1127</v>
      </c>
      <c r="I779" s="4" t="s">
        <v>73</v>
      </c>
      <c r="J779" s="4" t="s">
        <v>37</v>
      </c>
      <c r="K779" s="4" t="s">
        <v>1128</v>
      </c>
      <c r="L779" s="4" t="s">
        <v>39</v>
      </c>
      <c r="M779" s="4" t="s">
        <v>74</v>
      </c>
      <c r="N779" s="4" t="s">
        <v>41</v>
      </c>
      <c r="O779" s="4">
        <v>1889</v>
      </c>
      <c r="P779" s="4">
        <v>1246</v>
      </c>
      <c r="Q779" s="4">
        <v>804</v>
      </c>
      <c r="R779" s="4">
        <v>563</v>
      </c>
      <c r="S779" s="4">
        <v>362</v>
      </c>
      <c r="T779" s="4">
        <v>1206</v>
      </c>
      <c r="U779" s="4">
        <v>482</v>
      </c>
      <c r="V779" s="4">
        <v>0</v>
      </c>
      <c r="W779" s="4">
        <v>0</v>
      </c>
      <c r="X779" s="4">
        <v>0</v>
      </c>
      <c r="Y779" s="4">
        <v>0</v>
      </c>
      <c r="Z779" s="4">
        <v>200</v>
      </c>
      <c r="AA779" s="4">
        <v>280</v>
      </c>
      <c r="AB779" s="4">
        <v>320</v>
      </c>
      <c r="AC779" s="4">
        <v>0</v>
      </c>
      <c r="AD779" s="4">
        <v>0</v>
      </c>
      <c r="AE779" s="4">
        <v>480</v>
      </c>
      <c r="AF779" s="4">
        <v>720</v>
      </c>
      <c r="AG779" s="4">
        <v>680</v>
      </c>
      <c r="AH779" s="4">
        <v>480</v>
      </c>
      <c r="AI779" s="4">
        <v>480</v>
      </c>
      <c r="AJ779" s="4">
        <v>520</v>
      </c>
      <c r="AK779" s="4">
        <v>480</v>
      </c>
      <c r="AL779" s="4">
        <v>480</v>
      </c>
      <c r="AM779" s="4">
        <v>480</v>
      </c>
      <c r="AN779" s="4">
        <v>640</v>
      </c>
    </row>
    <row r="780" spans="1:40" ht="15" customHeight="1" x14ac:dyDescent="0.25">
      <c r="A780" s="4" t="str">
        <f>EB[[#This Row],[unit]] &amp; "#" &amp; EB[[#This Row],[indic_nrg]] &amp; "#" &amp; EB[[#This Row],[product]] &amp; "#" &amp; EB[[#This Row],[geo]]</f>
        <v>TJ#B_100210#3200#CZ</v>
      </c>
      <c r="B780" s="4" t="str">
        <f>VLOOKUP(EB[[#This Row],[product]],KS_DB[[product]:[KS]],5,FALSE)</f>
        <v>liquid</v>
      </c>
      <c r="C780" s="4" t="str">
        <f>VLOOKUP(EB[[#This Row],[product]],KS_DB[[product]:[KS]],6,FALSE)</f>
        <v>liquid</v>
      </c>
      <c r="D780" s="4">
        <f>VLOOKUP(EB[[#This Row],[product]],Carriers[],4,FALSE)</f>
        <v>0</v>
      </c>
      <c r="E780" s="4">
        <f>VLOOKUP(EB[[#This Row],[indic_nrg]],Indicators[],4,FALSE)</f>
        <v>0</v>
      </c>
      <c r="F780" s="4">
        <f>IFERROR(VLOOKUP(EB[[#This Row],[Source_carrier]],KS_DB[[product]:[KS]],6,FALSE),0)</f>
        <v>0</v>
      </c>
      <c r="G780" s="4" t="s">
        <v>34</v>
      </c>
      <c r="H780" s="4" t="s">
        <v>1127</v>
      </c>
      <c r="I780" s="4" t="s">
        <v>75</v>
      </c>
      <c r="J780" s="4" t="s">
        <v>37</v>
      </c>
      <c r="K780" s="4" t="s">
        <v>1128</v>
      </c>
      <c r="L780" s="4" t="s">
        <v>39</v>
      </c>
      <c r="M780" s="4" t="s">
        <v>76</v>
      </c>
      <c r="N780" s="4" t="s">
        <v>41</v>
      </c>
      <c r="O780" s="4">
        <v>1889</v>
      </c>
      <c r="P780" s="4">
        <v>1246</v>
      </c>
      <c r="Q780" s="4">
        <v>804</v>
      </c>
      <c r="R780" s="4">
        <v>563</v>
      </c>
      <c r="S780" s="4">
        <v>362</v>
      </c>
      <c r="T780" s="4">
        <v>1206</v>
      </c>
      <c r="U780" s="4">
        <v>482</v>
      </c>
      <c r="V780" s="4">
        <v>0</v>
      </c>
      <c r="W780" s="4">
        <v>0</v>
      </c>
      <c r="X780" s="4">
        <v>0</v>
      </c>
      <c r="Y780" s="4">
        <v>0</v>
      </c>
      <c r="Z780" s="4">
        <v>200</v>
      </c>
      <c r="AA780" s="4">
        <v>280</v>
      </c>
      <c r="AB780" s="4">
        <v>320</v>
      </c>
      <c r="AC780" s="4">
        <v>0</v>
      </c>
      <c r="AD780" s="4">
        <v>0</v>
      </c>
      <c r="AE780" s="4">
        <v>480</v>
      </c>
      <c r="AF780" s="4">
        <v>720</v>
      </c>
      <c r="AG780" s="4">
        <v>680</v>
      </c>
      <c r="AH780" s="4">
        <v>480</v>
      </c>
      <c r="AI780" s="4">
        <v>480</v>
      </c>
      <c r="AJ780" s="4">
        <v>520</v>
      </c>
      <c r="AK780" s="4">
        <v>480</v>
      </c>
      <c r="AL780" s="4">
        <v>480</v>
      </c>
      <c r="AM780" s="4">
        <v>480</v>
      </c>
      <c r="AN780" s="4">
        <v>640</v>
      </c>
    </row>
    <row r="781" spans="1:40" ht="15" customHeight="1" x14ac:dyDescent="0.25">
      <c r="A781" s="4" t="str">
        <f>EB[[#This Row],[unit]] &amp; "#" &amp; EB[[#This Row],[indic_nrg]] &amp; "#" &amp; EB[[#This Row],[product]] &amp; "#" &amp; EB[[#This Row],[geo]]</f>
        <v>TJ#B_100210#3260#CZ</v>
      </c>
      <c r="B781" s="4" t="str">
        <f>VLOOKUP(EB[[#This Row],[product]],KS_DB[[product]:[KS]],5,FALSE)</f>
        <v>liquid</v>
      </c>
      <c r="C781" s="4" t="str">
        <f>VLOOKUP(EB[[#This Row],[product]],KS_DB[[product]:[KS]],6,FALSE)</f>
        <v>diesel</v>
      </c>
      <c r="D781" s="4">
        <f>VLOOKUP(EB[[#This Row],[product]],Carriers[],4,FALSE)</f>
        <v>1</v>
      </c>
      <c r="E781" s="4">
        <f>VLOOKUP(EB[[#This Row],[indic_nrg]],Indicators[],4,FALSE)</f>
        <v>0</v>
      </c>
      <c r="F781" s="4">
        <f>IFERROR(VLOOKUP(EB[[#This Row],[Source_carrier]],KS_DB[[product]:[KS]],6,FALSE),0)</f>
        <v>0</v>
      </c>
      <c r="G781" s="4" t="s">
        <v>34</v>
      </c>
      <c r="H781" s="4" t="s">
        <v>1127</v>
      </c>
      <c r="I781" s="4" t="s">
        <v>79</v>
      </c>
      <c r="J781" s="4" t="s">
        <v>37</v>
      </c>
      <c r="K781" s="4" t="s">
        <v>1128</v>
      </c>
      <c r="L781" s="4" t="s">
        <v>39</v>
      </c>
      <c r="M781" s="4" t="s">
        <v>80</v>
      </c>
      <c r="N781" s="4" t="s">
        <v>41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</row>
    <row r="782" spans="1:40" ht="15" customHeight="1" x14ac:dyDescent="0.25">
      <c r="A782" s="4" t="str">
        <f>EB[[#This Row],[unit]] &amp; "#" &amp; EB[[#This Row],[indic_nrg]] &amp; "#" &amp; EB[[#This Row],[product]] &amp; "#" &amp; EB[[#This Row],[geo]]</f>
        <v>TJ#B_100210#3270A#CZ</v>
      </c>
      <c r="B782" s="4" t="str">
        <f>VLOOKUP(EB[[#This Row],[product]],KS_DB[[product]:[KS]],5,FALSE)</f>
        <v>liquid</v>
      </c>
      <c r="C782" s="4" t="str">
        <f>VLOOKUP(EB[[#This Row],[product]],KS_DB[[product]:[KS]],6,FALSE)</f>
        <v>liquid</v>
      </c>
      <c r="D782" s="4">
        <f>VLOOKUP(EB[[#This Row],[product]],Carriers[],4,FALSE)</f>
        <v>1</v>
      </c>
      <c r="E782" s="4">
        <f>VLOOKUP(EB[[#This Row],[indic_nrg]],Indicators[],4,FALSE)</f>
        <v>0</v>
      </c>
      <c r="F782" s="4">
        <f>IFERROR(VLOOKUP(EB[[#This Row],[Source_carrier]],KS_DB[[product]:[KS]],6,FALSE),0)</f>
        <v>0</v>
      </c>
      <c r="G782" s="4" t="s">
        <v>34</v>
      </c>
      <c r="H782" s="4" t="s">
        <v>1127</v>
      </c>
      <c r="I782" s="4" t="s">
        <v>81</v>
      </c>
      <c r="J782" s="4" t="s">
        <v>37</v>
      </c>
      <c r="K782" s="4" t="s">
        <v>1128</v>
      </c>
      <c r="L782" s="4" t="s">
        <v>39</v>
      </c>
      <c r="M782" s="4" t="s">
        <v>82</v>
      </c>
      <c r="N782" s="4" t="s">
        <v>41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200</v>
      </c>
      <c r="AA782" s="4">
        <v>280</v>
      </c>
      <c r="AB782" s="4">
        <v>320</v>
      </c>
      <c r="AC782" s="4">
        <v>0</v>
      </c>
      <c r="AD782" s="4">
        <v>0</v>
      </c>
      <c r="AE782" s="4">
        <v>480</v>
      </c>
      <c r="AF782" s="4">
        <v>720</v>
      </c>
      <c r="AG782" s="4">
        <v>680</v>
      </c>
      <c r="AH782" s="4">
        <v>480</v>
      </c>
      <c r="AI782" s="4">
        <v>480</v>
      </c>
      <c r="AJ782" s="4">
        <v>520</v>
      </c>
      <c r="AK782" s="4">
        <v>480</v>
      </c>
      <c r="AL782" s="4">
        <v>480</v>
      </c>
      <c r="AM782" s="4">
        <v>480</v>
      </c>
      <c r="AN782" s="4">
        <v>640</v>
      </c>
    </row>
    <row r="783" spans="1:40" ht="15" customHeight="1" x14ac:dyDescent="0.25">
      <c r="A783" s="4" t="str">
        <f>EB[[#This Row],[unit]] &amp; "#" &amp; EB[[#This Row],[indic_nrg]] &amp; "#" &amp; EB[[#This Row],[product]] &amp; "#" &amp; EB[[#This Row],[geo]]</f>
        <v>TJ#B_100210#3282#CZ</v>
      </c>
      <c r="B783" s="4" t="str">
        <f>VLOOKUP(EB[[#This Row],[product]],KS_DB[[product]:[KS]],5,FALSE)</f>
        <v>liquid</v>
      </c>
      <c r="C783" s="4" t="str">
        <f>VLOOKUP(EB[[#This Row],[product]],KS_DB[[product]:[KS]],6,FALSE)</f>
        <v>liquid</v>
      </c>
      <c r="D783" s="4">
        <f>VLOOKUP(EB[[#This Row],[product]],Carriers[],4,FALSE)</f>
        <v>1</v>
      </c>
      <c r="E783" s="4">
        <f>VLOOKUP(EB[[#This Row],[indic_nrg]],Indicators[],4,FALSE)</f>
        <v>0</v>
      </c>
      <c r="F783" s="4">
        <f>IFERROR(VLOOKUP(EB[[#This Row],[Source_carrier]],KS_DB[[product]:[KS]],6,FALSE),0)</f>
        <v>0</v>
      </c>
      <c r="G783" s="4" t="s">
        <v>34</v>
      </c>
      <c r="H783" s="4" t="s">
        <v>1127</v>
      </c>
      <c r="I783" s="4" t="s">
        <v>1129</v>
      </c>
      <c r="J783" s="4" t="s">
        <v>37</v>
      </c>
      <c r="K783" s="4" t="s">
        <v>1128</v>
      </c>
      <c r="L783" s="4" t="s">
        <v>39</v>
      </c>
      <c r="M783" s="4" t="s">
        <v>1130</v>
      </c>
      <c r="N783" s="4" t="s">
        <v>41</v>
      </c>
      <c r="O783" s="4">
        <v>1889</v>
      </c>
      <c r="P783" s="4">
        <v>1246</v>
      </c>
      <c r="Q783" s="4">
        <v>804</v>
      </c>
      <c r="R783" s="4">
        <v>563</v>
      </c>
      <c r="S783" s="4">
        <v>362</v>
      </c>
      <c r="T783" s="4">
        <v>1206</v>
      </c>
      <c r="U783" s="4">
        <v>482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</row>
    <row r="784" spans="1:40" ht="15" customHeight="1" x14ac:dyDescent="0.25">
      <c r="A784" s="4" t="str">
        <f>EB[[#This Row],[unit]] &amp; "#" &amp; EB[[#This Row],[indic_nrg]] &amp; "#" &amp; EB[[#This Row],[product]] &amp; "#" &amp; EB[[#This Row],[geo]]</f>
        <v>TJ#B_100300#0000#CZ</v>
      </c>
      <c r="B784" s="4" t="str">
        <f>VLOOKUP(EB[[#This Row],[product]],KS_DB[[product]:[KS]],5,FALSE)</f>
        <v>all</v>
      </c>
      <c r="C784" s="4" t="str">
        <f>VLOOKUP(EB[[#This Row],[product]],KS_DB[[product]:[KS]],6,FALSE)</f>
        <v>all</v>
      </c>
      <c r="D784" s="4">
        <f>VLOOKUP(EB[[#This Row],[product]],Carriers[],4,FALSE)</f>
        <v>0</v>
      </c>
      <c r="E784" s="4">
        <f>VLOOKUP(EB[[#This Row],[indic_nrg]],Indicators[],4,FALSE)</f>
        <v>0</v>
      </c>
      <c r="F784" s="4">
        <f>IFERROR(VLOOKUP(EB[[#This Row],[Source_carrier]],KS_DB[[product]:[KS]],6,FALSE),0)</f>
        <v>0</v>
      </c>
      <c r="G784" s="4" t="s">
        <v>34</v>
      </c>
      <c r="H784" s="4" t="s">
        <v>569</v>
      </c>
      <c r="I784" s="4" t="s">
        <v>36</v>
      </c>
      <c r="J784" s="4" t="s">
        <v>37</v>
      </c>
      <c r="K784" s="4" t="s">
        <v>570</v>
      </c>
      <c r="L784" s="4" t="s">
        <v>39</v>
      </c>
      <c r="M784" s="4" t="s">
        <v>40</v>
      </c>
      <c r="N784" s="4" t="s">
        <v>41</v>
      </c>
      <c r="O784" s="4">
        <v>931982</v>
      </c>
      <c r="P784" s="4">
        <v>660752</v>
      </c>
      <c r="Q784" s="4">
        <v>641801</v>
      </c>
      <c r="R784" s="4">
        <v>644481</v>
      </c>
      <c r="S784" s="4">
        <v>688495</v>
      </c>
      <c r="T784" s="4">
        <v>742635</v>
      </c>
      <c r="U784" s="4">
        <v>819897</v>
      </c>
      <c r="V784" s="4">
        <v>798013</v>
      </c>
      <c r="W784" s="4">
        <v>796354</v>
      </c>
      <c r="X784" s="4">
        <v>760291</v>
      </c>
      <c r="Y784" s="4">
        <v>748102</v>
      </c>
      <c r="Z784" s="4">
        <v>797861</v>
      </c>
      <c r="AA784" s="4">
        <v>813191</v>
      </c>
      <c r="AB784" s="4">
        <v>828611</v>
      </c>
      <c r="AC784" s="4">
        <v>825288</v>
      </c>
      <c r="AD784" s="4">
        <v>877525</v>
      </c>
      <c r="AE784" s="4">
        <v>917066</v>
      </c>
      <c r="AF784" s="4">
        <v>866618</v>
      </c>
      <c r="AG784" s="4">
        <v>887854</v>
      </c>
      <c r="AH784" s="4">
        <v>848884</v>
      </c>
      <c r="AI784" s="4">
        <v>865214</v>
      </c>
      <c r="AJ784" s="4">
        <v>895252</v>
      </c>
      <c r="AK784" s="4">
        <v>823971</v>
      </c>
      <c r="AL784" s="4">
        <v>854299</v>
      </c>
      <c r="AM784" s="4">
        <v>886152</v>
      </c>
      <c r="AN784" s="4">
        <v>918753</v>
      </c>
    </row>
    <row r="785" spans="1:40" ht="15" customHeight="1" x14ac:dyDescent="0.25">
      <c r="A785" s="4" t="str">
        <f>EB[[#This Row],[unit]] &amp; "#" &amp; EB[[#This Row],[indic_nrg]] &amp; "#" &amp; EB[[#This Row],[product]] &amp; "#" &amp; EB[[#This Row],[geo]]</f>
        <v>TJ#B_100300#2000#CZ</v>
      </c>
      <c r="B785" s="4" t="str">
        <f>VLOOKUP(EB[[#This Row],[product]],KS_DB[[product]:[KS]],5,FALSE)</f>
        <v>solid</v>
      </c>
      <c r="C785" s="4" t="str">
        <f>VLOOKUP(EB[[#This Row],[product]],KS_DB[[product]:[KS]],6,FALSE)</f>
        <v>solid</v>
      </c>
      <c r="D785" s="4">
        <f>VLOOKUP(EB[[#This Row],[product]],Carriers[],4,FALSE)</f>
        <v>0</v>
      </c>
      <c r="E785" s="4">
        <f>VLOOKUP(EB[[#This Row],[indic_nrg]],Indicators[],4,FALSE)</f>
        <v>0</v>
      </c>
      <c r="F785" s="4">
        <f>IFERROR(VLOOKUP(EB[[#This Row],[Source_carrier]],KS_DB[[product]:[KS]],6,FALSE),0)</f>
        <v>0</v>
      </c>
      <c r="G785" s="4" t="s">
        <v>34</v>
      </c>
      <c r="H785" s="4" t="s">
        <v>569</v>
      </c>
      <c r="I785" s="4" t="s">
        <v>18</v>
      </c>
      <c r="J785" s="4" t="s">
        <v>37</v>
      </c>
      <c r="K785" s="4" t="s">
        <v>570</v>
      </c>
      <c r="L785" s="4" t="s">
        <v>39</v>
      </c>
      <c r="M785" s="4" t="s">
        <v>42</v>
      </c>
      <c r="N785" s="4" t="s">
        <v>41</v>
      </c>
      <c r="O785" s="4">
        <v>65337</v>
      </c>
      <c r="P785" s="4">
        <v>90153</v>
      </c>
      <c r="Q785" s="4">
        <v>48148</v>
      </c>
      <c r="R785" s="4">
        <v>50238</v>
      </c>
      <c r="S785" s="4">
        <v>49231</v>
      </c>
      <c r="T785" s="4">
        <v>77160</v>
      </c>
      <c r="U785" s="4">
        <v>84506</v>
      </c>
      <c r="V785" s="4">
        <v>66348</v>
      </c>
      <c r="W785" s="4">
        <v>45382</v>
      </c>
      <c r="X785" s="4">
        <v>35111</v>
      </c>
      <c r="Y785" s="4">
        <v>43446</v>
      </c>
      <c r="Z785" s="4">
        <v>47073</v>
      </c>
      <c r="AA785" s="4">
        <v>58665</v>
      </c>
      <c r="AB785" s="4">
        <v>66125</v>
      </c>
      <c r="AC785" s="4">
        <v>76395</v>
      </c>
      <c r="AD785" s="4">
        <v>56531</v>
      </c>
      <c r="AE785" s="4">
        <v>86196</v>
      </c>
      <c r="AF785" s="4">
        <v>96739</v>
      </c>
      <c r="AG785" s="4">
        <v>86694</v>
      </c>
      <c r="AH785" s="4">
        <v>81754</v>
      </c>
      <c r="AI785" s="4">
        <v>99736</v>
      </c>
      <c r="AJ785" s="4">
        <v>101509</v>
      </c>
      <c r="AK785" s="4">
        <v>89407</v>
      </c>
      <c r="AL785" s="4">
        <v>93425</v>
      </c>
      <c r="AM785" s="4">
        <v>124755</v>
      </c>
      <c r="AN785" s="4">
        <v>117829</v>
      </c>
    </row>
    <row r="786" spans="1:40" ht="15" customHeight="1" x14ac:dyDescent="0.25">
      <c r="A786" s="4" t="str">
        <f>EB[[#This Row],[unit]] &amp; "#" &amp; EB[[#This Row],[indic_nrg]] &amp; "#" &amp; EB[[#This Row],[product]] &amp; "#" &amp; EB[[#This Row],[geo]]</f>
        <v>TJ#B_100300#2100#CZ</v>
      </c>
      <c r="B786" s="4" t="str">
        <f>VLOOKUP(EB[[#This Row],[product]],KS_DB[[product]:[KS]],5,FALSE)</f>
        <v>solid</v>
      </c>
      <c r="C786" s="4" t="str">
        <f>VLOOKUP(EB[[#This Row],[product]],KS_DB[[product]:[KS]],6,FALSE)</f>
        <v>solid</v>
      </c>
      <c r="D786" s="4">
        <f>VLOOKUP(EB[[#This Row],[product]],Carriers[],4,FALSE)</f>
        <v>0</v>
      </c>
      <c r="E786" s="4">
        <f>VLOOKUP(EB[[#This Row],[indic_nrg]],Indicators[],4,FALSE)</f>
        <v>0</v>
      </c>
      <c r="F786" s="4">
        <f>IFERROR(VLOOKUP(EB[[#This Row],[Source_carrier]],KS_DB[[product]:[KS]],6,FALSE),0)</f>
        <v>0</v>
      </c>
      <c r="G786" s="4" t="s">
        <v>34</v>
      </c>
      <c r="H786" s="4" t="s">
        <v>569</v>
      </c>
      <c r="I786" s="4" t="s">
        <v>43</v>
      </c>
      <c r="J786" s="4" t="s">
        <v>37</v>
      </c>
      <c r="K786" s="4" t="s">
        <v>570</v>
      </c>
      <c r="L786" s="4" t="s">
        <v>39</v>
      </c>
      <c r="M786" s="4" t="s">
        <v>44</v>
      </c>
      <c r="N786" s="4" t="s">
        <v>41</v>
      </c>
      <c r="O786" s="4">
        <v>61377</v>
      </c>
      <c r="P786" s="4">
        <v>90133</v>
      </c>
      <c r="Q786" s="4">
        <v>48148</v>
      </c>
      <c r="R786" s="4">
        <v>49895</v>
      </c>
      <c r="S786" s="4">
        <v>49205</v>
      </c>
      <c r="T786" s="4">
        <v>77160</v>
      </c>
      <c r="U786" s="4">
        <v>84406</v>
      </c>
      <c r="V786" s="4">
        <v>66310</v>
      </c>
      <c r="W786" s="4">
        <v>45356</v>
      </c>
      <c r="X786" s="4">
        <v>34918</v>
      </c>
      <c r="Y786" s="4">
        <v>43433</v>
      </c>
      <c r="Z786" s="4">
        <v>47073</v>
      </c>
      <c r="AA786" s="4">
        <v>58665</v>
      </c>
      <c r="AB786" s="4">
        <v>66125</v>
      </c>
      <c r="AC786" s="4">
        <v>76322</v>
      </c>
      <c r="AD786" s="4">
        <v>56518</v>
      </c>
      <c r="AE786" s="4">
        <v>86176</v>
      </c>
      <c r="AF786" s="4">
        <v>96739</v>
      </c>
      <c r="AG786" s="4">
        <v>85896</v>
      </c>
      <c r="AH786" s="4">
        <v>77066</v>
      </c>
      <c r="AI786" s="4">
        <v>94870</v>
      </c>
      <c r="AJ786" s="4">
        <v>95302</v>
      </c>
      <c r="AK786" s="4">
        <v>80048</v>
      </c>
      <c r="AL786" s="4">
        <v>85657</v>
      </c>
      <c r="AM786" s="4">
        <v>106142</v>
      </c>
      <c r="AN786" s="4">
        <v>104000</v>
      </c>
    </row>
    <row r="787" spans="1:40" ht="15" customHeight="1" x14ac:dyDescent="0.25">
      <c r="A787" s="4" t="str">
        <f>EB[[#This Row],[unit]] &amp; "#" &amp; EB[[#This Row],[indic_nrg]] &amp; "#" &amp; EB[[#This Row],[product]] &amp; "#" &amp; EB[[#This Row],[geo]]</f>
        <v>TJ#B_100300#2112#CZ</v>
      </c>
      <c r="B787" s="4" t="str">
        <f>VLOOKUP(EB[[#This Row],[product]],KS_DB[[product]:[KS]],5,FALSE)</f>
        <v>solid</v>
      </c>
      <c r="C787" s="4" t="str">
        <f>VLOOKUP(EB[[#This Row],[product]],KS_DB[[product]:[KS]],6,FALSE)</f>
        <v>solid</v>
      </c>
      <c r="D787" s="4">
        <f>VLOOKUP(EB[[#This Row],[product]],Carriers[],4,FALSE)</f>
        <v>1</v>
      </c>
      <c r="E787" s="4">
        <f>VLOOKUP(EB[[#This Row],[indic_nrg]],Indicators[],4,FALSE)</f>
        <v>0</v>
      </c>
      <c r="F787" s="4">
        <f>IFERROR(VLOOKUP(EB[[#This Row],[Source_carrier]],KS_DB[[product]:[KS]],6,FALSE),0)</f>
        <v>0</v>
      </c>
      <c r="G787" s="4" t="s">
        <v>34</v>
      </c>
      <c r="H787" s="4" t="s">
        <v>569</v>
      </c>
      <c r="I787" s="4" t="s">
        <v>45</v>
      </c>
      <c r="J787" s="4" t="s">
        <v>37</v>
      </c>
      <c r="K787" s="4" t="s">
        <v>570</v>
      </c>
      <c r="L787" s="4" t="s">
        <v>39</v>
      </c>
      <c r="M787" s="4" t="s">
        <v>46</v>
      </c>
      <c r="N787" s="4" t="s">
        <v>41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</row>
    <row r="788" spans="1:40" ht="15" customHeight="1" x14ac:dyDescent="0.25">
      <c r="A788" s="4" t="str">
        <f>EB[[#This Row],[unit]] &amp; "#" &amp; EB[[#This Row],[indic_nrg]] &amp; "#" &amp; EB[[#This Row],[product]] &amp; "#" &amp; EB[[#This Row],[geo]]</f>
        <v>TJ#B_100300#2115#CZ</v>
      </c>
      <c r="B788" s="4" t="str">
        <f>VLOOKUP(EB[[#This Row],[product]],KS_DB[[product]:[KS]],5,FALSE)</f>
        <v>solid</v>
      </c>
      <c r="C788" s="4" t="str">
        <f>VLOOKUP(EB[[#This Row],[product]],KS_DB[[product]:[KS]],6,FALSE)</f>
        <v>solid</v>
      </c>
      <c r="D788" s="4">
        <f>VLOOKUP(EB[[#This Row],[product]],Carriers[],4,FALSE)</f>
        <v>1</v>
      </c>
      <c r="E788" s="4">
        <f>VLOOKUP(EB[[#This Row],[indic_nrg]],Indicators[],4,FALSE)</f>
        <v>0</v>
      </c>
      <c r="F788" s="4">
        <f>IFERROR(VLOOKUP(EB[[#This Row],[Source_carrier]],KS_DB[[product]:[KS]],6,FALSE),0)</f>
        <v>0</v>
      </c>
      <c r="G788" s="4" t="s">
        <v>34</v>
      </c>
      <c r="H788" s="4" t="s">
        <v>569</v>
      </c>
      <c r="I788" s="4" t="s">
        <v>47</v>
      </c>
      <c r="J788" s="4" t="s">
        <v>37</v>
      </c>
      <c r="K788" s="4" t="s">
        <v>570</v>
      </c>
      <c r="L788" s="4" t="s">
        <v>39</v>
      </c>
      <c r="M788" s="4" t="s">
        <v>48</v>
      </c>
      <c r="N788" s="4" t="s">
        <v>41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640</v>
      </c>
      <c r="AB788" s="4">
        <v>480</v>
      </c>
      <c r="AC788" s="4">
        <v>1664</v>
      </c>
      <c r="AD788" s="4">
        <v>1376</v>
      </c>
      <c r="AE788" s="4">
        <v>1894</v>
      </c>
      <c r="AF788" s="4">
        <v>1350</v>
      </c>
      <c r="AG788" s="4">
        <v>1320</v>
      </c>
      <c r="AH788" s="4">
        <v>690</v>
      </c>
      <c r="AI788" s="4">
        <v>810</v>
      </c>
      <c r="AJ788" s="4">
        <v>3157</v>
      </c>
      <c r="AK788" s="4">
        <v>3527</v>
      </c>
      <c r="AL788" s="4">
        <v>5876</v>
      </c>
      <c r="AM788" s="4">
        <v>2214</v>
      </c>
      <c r="AN788" s="4">
        <v>2364</v>
      </c>
    </row>
    <row r="789" spans="1:40" ht="15" customHeight="1" x14ac:dyDescent="0.25">
      <c r="A789" s="4" t="str">
        <f>EB[[#This Row],[unit]] &amp; "#" &amp; EB[[#This Row],[indic_nrg]] &amp; "#" &amp; EB[[#This Row],[product]] &amp; "#" &amp; EB[[#This Row],[geo]]</f>
        <v>TJ#B_100300#2116#CZ</v>
      </c>
      <c r="B789" s="4" t="str">
        <f>VLOOKUP(EB[[#This Row],[product]],KS_DB[[product]:[KS]],5,FALSE)</f>
        <v>solid</v>
      </c>
      <c r="C789" s="4" t="str">
        <f>VLOOKUP(EB[[#This Row],[product]],KS_DB[[product]:[KS]],6,FALSE)</f>
        <v>solid</v>
      </c>
      <c r="D789" s="4">
        <f>VLOOKUP(EB[[#This Row],[product]],Carriers[],4,FALSE)</f>
        <v>1</v>
      </c>
      <c r="E789" s="4">
        <f>VLOOKUP(EB[[#This Row],[indic_nrg]],Indicators[],4,FALSE)</f>
        <v>0</v>
      </c>
      <c r="F789" s="4">
        <f>IFERROR(VLOOKUP(EB[[#This Row],[Source_carrier]],KS_DB[[product]:[KS]],6,FALSE),0)</f>
        <v>0</v>
      </c>
      <c r="G789" s="4" t="s">
        <v>34</v>
      </c>
      <c r="H789" s="4" t="s">
        <v>569</v>
      </c>
      <c r="I789" s="4" t="s">
        <v>49</v>
      </c>
      <c r="J789" s="4" t="s">
        <v>37</v>
      </c>
      <c r="K789" s="4" t="s">
        <v>570</v>
      </c>
      <c r="L789" s="4" t="s">
        <v>39</v>
      </c>
      <c r="M789" s="4" t="s">
        <v>50</v>
      </c>
      <c r="N789" s="4" t="s">
        <v>41</v>
      </c>
      <c r="O789" s="4">
        <v>0</v>
      </c>
      <c r="P789" s="4">
        <v>27680</v>
      </c>
      <c r="Q789" s="4">
        <v>6892</v>
      </c>
      <c r="R789" s="4">
        <v>12876</v>
      </c>
      <c r="S789" s="4">
        <v>16024</v>
      </c>
      <c r="T789" s="4">
        <v>25241</v>
      </c>
      <c r="U789" s="4">
        <v>24816</v>
      </c>
      <c r="V789" s="4">
        <v>10607</v>
      </c>
      <c r="W789" s="4">
        <v>4675</v>
      </c>
      <c r="X789" s="4">
        <v>7155</v>
      </c>
      <c r="Y789" s="4">
        <v>6398</v>
      </c>
      <c r="Z789" s="4">
        <v>16756</v>
      </c>
      <c r="AA789" s="4">
        <v>12872</v>
      </c>
      <c r="AB789" s="4">
        <v>12872</v>
      </c>
      <c r="AC789" s="4">
        <v>13356</v>
      </c>
      <c r="AD789" s="4">
        <v>12298</v>
      </c>
      <c r="AE789" s="4">
        <v>26397</v>
      </c>
      <c r="AF789" s="4">
        <v>30856</v>
      </c>
      <c r="AG789" s="4">
        <v>32980</v>
      </c>
      <c r="AH789" s="4">
        <v>24925</v>
      </c>
      <c r="AI789" s="4">
        <v>26867</v>
      </c>
      <c r="AJ789" s="4">
        <v>33110</v>
      </c>
      <c r="AK789" s="4">
        <v>26900</v>
      </c>
      <c r="AL789" s="4">
        <v>30148</v>
      </c>
      <c r="AM789" s="4">
        <v>50370</v>
      </c>
      <c r="AN789" s="4">
        <v>44630</v>
      </c>
    </row>
    <row r="790" spans="1:40" ht="15" customHeight="1" x14ac:dyDescent="0.25">
      <c r="A790" s="4" t="str">
        <f>EB[[#This Row],[unit]] &amp; "#" &amp; EB[[#This Row],[indic_nrg]] &amp; "#" &amp; EB[[#This Row],[product]] &amp; "#" &amp; EB[[#This Row],[geo]]</f>
        <v>TJ#B_100300#2117#CZ</v>
      </c>
      <c r="B790" s="4" t="str">
        <f>VLOOKUP(EB[[#This Row],[product]],KS_DB[[product]:[KS]],5,FALSE)</f>
        <v>solid</v>
      </c>
      <c r="C790" s="4" t="str">
        <f>VLOOKUP(EB[[#This Row],[product]],KS_DB[[product]:[KS]],6,FALSE)</f>
        <v>solid</v>
      </c>
      <c r="D790" s="4">
        <f>VLOOKUP(EB[[#This Row],[product]],Carriers[],4,FALSE)</f>
        <v>1</v>
      </c>
      <c r="E790" s="4">
        <f>VLOOKUP(EB[[#This Row],[indic_nrg]],Indicators[],4,FALSE)</f>
        <v>0</v>
      </c>
      <c r="F790" s="4">
        <f>IFERROR(VLOOKUP(EB[[#This Row],[Source_carrier]],KS_DB[[product]:[KS]],6,FALSE),0)</f>
        <v>0</v>
      </c>
      <c r="G790" s="4" t="s">
        <v>34</v>
      </c>
      <c r="H790" s="4" t="s">
        <v>569</v>
      </c>
      <c r="I790" s="4" t="s">
        <v>51</v>
      </c>
      <c r="J790" s="4" t="s">
        <v>37</v>
      </c>
      <c r="K790" s="4" t="s">
        <v>570</v>
      </c>
      <c r="L790" s="4" t="s">
        <v>39</v>
      </c>
      <c r="M790" s="4" t="s">
        <v>52</v>
      </c>
      <c r="N790" s="4" t="s">
        <v>41</v>
      </c>
      <c r="O790" s="4">
        <v>61377</v>
      </c>
      <c r="P790" s="4">
        <v>62453</v>
      </c>
      <c r="Q790" s="4">
        <v>39803</v>
      </c>
      <c r="R790" s="4">
        <v>35309</v>
      </c>
      <c r="S790" s="4">
        <v>27367</v>
      </c>
      <c r="T790" s="4">
        <v>42799</v>
      </c>
      <c r="U790" s="4">
        <v>55543</v>
      </c>
      <c r="V790" s="4">
        <v>45415</v>
      </c>
      <c r="W790" s="4">
        <v>33699</v>
      </c>
      <c r="X790" s="4">
        <v>19100</v>
      </c>
      <c r="Y790" s="4">
        <v>19878</v>
      </c>
      <c r="Z790" s="4">
        <v>15298</v>
      </c>
      <c r="AA790" s="4">
        <v>19993</v>
      </c>
      <c r="AB790" s="4">
        <v>21663</v>
      </c>
      <c r="AC790" s="4">
        <v>26184</v>
      </c>
      <c r="AD790" s="4">
        <v>18054</v>
      </c>
      <c r="AE790" s="4">
        <v>27048</v>
      </c>
      <c r="AF790" s="4">
        <v>33068</v>
      </c>
      <c r="AG790" s="4">
        <v>26060</v>
      </c>
      <c r="AH790" s="4">
        <v>25807</v>
      </c>
      <c r="AI790" s="4">
        <v>31565</v>
      </c>
      <c r="AJ790" s="4">
        <v>31409</v>
      </c>
      <c r="AK790" s="4">
        <v>25085</v>
      </c>
      <c r="AL790" s="4">
        <v>26003</v>
      </c>
      <c r="AM790" s="4">
        <v>33764</v>
      </c>
      <c r="AN790" s="4">
        <v>33354</v>
      </c>
    </row>
    <row r="791" spans="1:40" ht="15" customHeight="1" x14ac:dyDescent="0.25">
      <c r="A791" s="4" t="str">
        <f>EB[[#This Row],[unit]] &amp; "#" &amp; EB[[#This Row],[indic_nrg]] &amp; "#" &amp; EB[[#This Row],[product]] &amp; "#" &amp; EB[[#This Row],[geo]]</f>
        <v>TJ#B_100300#2118#CZ</v>
      </c>
      <c r="B791" s="4" t="str">
        <f>VLOOKUP(EB[[#This Row],[product]],KS_DB[[product]:[KS]],5,FALSE)</f>
        <v>solid</v>
      </c>
      <c r="C791" s="4" t="str">
        <f>VLOOKUP(EB[[#This Row],[product]],KS_DB[[product]:[KS]],6,FALSE)</f>
        <v>solid</v>
      </c>
      <c r="D791" s="4">
        <f>VLOOKUP(EB[[#This Row],[product]],Carriers[],4,FALSE)</f>
        <v>1</v>
      </c>
      <c r="E791" s="4">
        <f>VLOOKUP(EB[[#This Row],[indic_nrg]],Indicators[],4,FALSE)</f>
        <v>0</v>
      </c>
      <c r="F791" s="4">
        <f>IFERROR(VLOOKUP(EB[[#This Row],[Source_carrier]],KS_DB[[product]:[KS]],6,FALSE),0)</f>
        <v>0</v>
      </c>
      <c r="G791" s="4" t="s">
        <v>34</v>
      </c>
      <c r="H791" s="4" t="s">
        <v>569</v>
      </c>
      <c r="I791" s="4" t="s">
        <v>53</v>
      </c>
      <c r="J791" s="4" t="s">
        <v>37</v>
      </c>
      <c r="K791" s="4" t="s">
        <v>570</v>
      </c>
      <c r="L791" s="4" t="s">
        <v>39</v>
      </c>
      <c r="M791" s="4" t="s">
        <v>54</v>
      </c>
      <c r="N791" s="4" t="s">
        <v>41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</row>
    <row r="792" spans="1:40" ht="15" customHeight="1" x14ac:dyDescent="0.25">
      <c r="A792" s="4" t="str">
        <f>EB[[#This Row],[unit]] &amp; "#" &amp; EB[[#This Row],[indic_nrg]] &amp; "#" &amp; EB[[#This Row],[product]] &amp; "#" &amp; EB[[#This Row],[geo]]</f>
        <v>TJ#B_100300#2121#CZ</v>
      </c>
      <c r="B792" s="4" t="str">
        <f>VLOOKUP(EB[[#This Row],[product]],KS_DB[[product]:[KS]],5,FALSE)</f>
        <v>solid</v>
      </c>
      <c r="C792" s="4" t="str">
        <f>VLOOKUP(EB[[#This Row],[product]],KS_DB[[product]:[KS]],6,FALSE)</f>
        <v>solid</v>
      </c>
      <c r="D792" s="4">
        <f>VLOOKUP(EB[[#This Row],[product]],Carriers[],4,FALSE)</f>
        <v>1</v>
      </c>
      <c r="E792" s="4">
        <f>VLOOKUP(EB[[#This Row],[indic_nrg]],Indicators[],4,FALSE)</f>
        <v>0</v>
      </c>
      <c r="F792" s="4">
        <f>IFERROR(VLOOKUP(EB[[#This Row],[Source_carrier]],KS_DB[[product]:[KS]],6,FALSE),0)</f>
        <v>0</v>
      </c>
      <c r="G792" s="4" t="s">
        <v>34</v>
      </c>
      <c r="H792" s="4" t="s">
        <v>569</v>
      </c>
      <c r="I792" s="4" t="s">
        <v>55</v>
      </c>
      <c r="J792" s="4" t="s">
        <v>37</v>
      </c>
      <c r="K792" s="4" t="s">
        <v>570</v>
      </c>
      <c r="L792" s="4" t="s">
        <v>39</v>
      </c>
      <c r="M792" s="4" t="s">
        <v>56</v>
      </c>
      <c r="N792" s="4" t="s">
        <v>41</v>
      </c>
      <c r="O792" s="4">
        <v>0</v>
      </c>
      <c r="P792" s="4">
        <v>0</v>
      </c>
      <c r="Q792" s="4">
        <v>1454</v>
      </c>
      <c r="R792" s="4">
        <v>1710</v>
      </c>
      <c r="S792" s="4">
        <v>5814</v>
      </c>
      <c r="T792" s="4">
        <v>9120</v>
      </c>
      <c r="U792" s="4">
        <v>4047</v>
      </c>
      <c r="V792" s="4">
        <v>10288</v>
      </c>
      <c r="W792" s="4">
        <v>6982</v>
      </c>
      <c r="X792" s="4">
        <v>8664</v>
      </c>
      <c r="Y792" s="4">
        <v>17157</v>
      </c>
      <c r="Z792" s="4">
        <v>15020</v>
      </c>
      <c r="AA792" s="4">
        <v>14906</v>
      </c>
      <c r="AB792" s="4">
        <v>19950</v>
      </c>
      <c r="AC792" s="4">
        <v>21546</v>
      </c>
      <c r="AD792" s="4">
        <v>14535</v>
      </c>
      <c r="AE792" s="4">
        <v>20092</v>
      </c>
      <c r="AF792" s="4">
        <v>20948</v>
      </c>
      <c r="AG792" s="4">
        <v>14792</v>
      </c>
      <c r="AH792" s="4">
        <v>15276</v>
      </c>
      <c r="AI792" s="4">
        <v>25222</v>
      </c>
      <c r="AJ792" s="4">
        <v>18126</v>
      </c>
      <c r="AK792" s="4">
        <v>13452</v>
      </c>
      <c r="AL792" s="4">
        <v>12170</v>
      </c>
      <c r="AM792" s="4">
        <v>8408</v>
      </c>
      <c r="AN792" s="4">
        <v>11286</v>
      </c>
    </row>
    <row r="793" spans="1:40" ht="15" customHeight="1" x14ac:dyDescent="0.25">
      <c r="A793" s="4" t="str">
        <f>EB[[#This Row],[unit]] &amp; "#" &amp; EB[[#This Row],[indic_nrg]] &amp; "#" &amp; EB[[#This Row],[product]] &amp; "#" &amp; EB[[#This Row],[geo]]</f>
        <v>TJ#B_100300#2122#CZ</v>
      </c>
      <c r="B793" s="4" t="str">
        <f>VLOOKUP(EB[[#This Row],[product]],KS_DB[[product]:[KS]],5,FALSE)</f>
        <v>solid</v>
      </c>
      <c r="C793" s="4" t="str">
        <f>VLOOKUP(EB[[#This Row],[product]],KS_DB[[product]:[KS]],6,FALSE)</f>
        <v>solid</v>
      </c>
      <c r="D793" s="4">
        <f>VLOOKUP(EB[[#This Row],[product]],Carriers[],4,FALSE)</f>
        <v>1</v>
      </c>
      <c r="E793" s="4">
        <f>VLOOKUP(EB[[#This Row],[indic_nrg]],Indicators[],4,FALSE)</f>
        <v>0</v>
      </c>
      <c r="F793" s="4">
        <f>IFERROR(VLOOKUP(EB[[#This Row],[Source_carrier]],KS_DB[[product]:[KS]],6,FALSE),0)</f>
        <v>0</v>
      </c>
      <c r="G793" s="4" t="s">
        <v>34</v>
      </c>
      <c r="H793" s="4" t="s">
        <v>569</v>
      </c>
      <c r="I793" s="4" t="s">
        <v>57</v>
      </c>
      <c r="J793" s="4" t="s">
        <v>37</v>
      </c>
      <c r="K793" s="4" t="s">
        <v>570</v>
      </c>
      <c r="L793" s="4" t="s">
        <v>39</v>
      </c>
      <c r="M793" s="4" t="s">
        <v>58</v>
      </c>
      <c r="N793" s="4" t="s">
        <v>41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</row>
    <row r="794" spans="1:40" ht="15" customHeight="1" x14ac:dyDescent="0.25">
      <c r="A794" s="4" t="str">
        <f>EB[[#This Row],[unit]] &amp; "#" &amp; EB[[#This Row],[indic_nrg]] &amp; "#" &amp; EB[[#This Row],[product]] &amp; "#" &amp; EB[[#This Row],[geo]]</f>
        <v>TJ#B_100300#2130#CZ</v>
      </c>
      <c r="B794" s="4" t="str">
        <f>VLOOKUP(EB[[#This Row],[product]],KS_DB[[product]:[KS]],5,FALSE)</f>
        <v>solid</v>
      </c>
      <c r="C794" s="4" t="str">
        <f>VLOOKUP(EB[[#This Row],[product]],KS_DB[[product]:[KS]],6,FALSE)</f>
        <v>solid</v>
      </c>
      <c r="D794" s="4">
        <f>VLOOKUP(EB[[#This Row],[product]],Carriers[],4,FALSE)</f>
        <v>1</v>
      </c>
      <c r="E794" s="4">
        <f>VLOOKUP(EB[[#This Row],[indic_nrg]],Indicators[],4,FALSE)</f>
        <v>0</v>
      </c>
      <c r="F794" s="4">
        <f>IFERROR(VLOOKUP(EB[[#This Row],[Source_carrier]],KS_DB[[product]:[KS]],6,FALSE),0)</f>
        <v>0</v>
      </c>
      <c r="G794" s="4" t="s">
        <v>34</v>
      </c>
      <c r="H794" s="4" t="s">
        <v>569</v>
      </c>
      <c r="I794" s="4" t="s">
        <v>59</v>
      </c>
      <c r="J794" s="4" t="s">
        <v>37</v>
      </c>
      <c r="K794" s="4" t="s">
        <v>570</v>
      </c>
      <c r="L794" s="4" t="s">
        <v>39</v>
      </c>
      <c r="M794" s="4" t="s">
        <v>60</v>
      </c>
      <c r="N794" s="4" t="s">
        <v>41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10254</v>
      </c>
      <c r="AB794" s="4">
        <v>11159</v>
      </c>
      <c r="AC794" s="4">
        <v>13572</v>
      </c>
      <c r="AD794" s="4">
        <v>10254</v>
      </c>
      <c r="AE794" s="4">
        <v>10744</v>
      </c>
      <c r="AF794" s="4">
        <v>10518</v>
      </c>
      <c r="AG794" s="4">
        <v>10744</v>
      </c>
      <c r="AH794" s="4">
        <v>10368</v>
      </c>
      <c r="AI794" s="4">
        <v>10405</v>
      </c>
      <c r="AJ794" s="4">
        <v>9500</v>
      </c>
      <c r="AK794" s="4">
        <v>11084</v>
      </c>
      <c r="AL794" s="4">
        <v>11461</v>
      </c>
      <c r="AM794" s="4">
        <v>11385</v>
      </c>
      <c r="AN794" s="4">
        <v>12366</v>
      </c>
    </row>
    <row r="795" spans="1:40" ht="15" customHeight="1" x14ac:dyDescent="0.25">
      <c r="A795" s="4" t="str">
        <f>EB[[#This Row],[unit]] &amp; "#" &amp; EB[[#This Row],[indic_nrg]] &amp; "#" &amp; EB[[#This Row],[product]] &amp; "#" &amp; EB[[#This Row],[geo]]</f>
        <v>TJ#B_100300#2200#CZ</v>
      </c>
      <c r="B795" s="4" t="str">
        <f>VLOOKUP(EB[[#This Row],[product]],KS_DB[[product]:[KS]],5,FALSE)</f>
        <v>solid</v>
      </c>
      <c r="C795" s="4" t="str">
        <f>VLOOKUP(EB[[#This Row],[product]],KS_DB[[product]:[KS]],6,FALSE)</f>
        <v>solid</v>
      </c>
      <c r="D795" s="4">
        <f>VLOOKUP(EB[[#This Row],[product]],Carriers[],4,FALSE)</f>
        <v>0</v>
      </c>
      <c r="E795" s="4">
        <f>VLOOKUP(EB[[#This Row],[indic_nrg]],Indicators[],4,FALSE)</f>
        <v>0</v>
      </c>
      <c r="F795" s="4">
        <f>IFERROR(VLOOKUP(EB[[#This Row],[Source_carrier]],KS_DB[[product]:[KS]],6,FALSE),0)</f>
        <v>0</v>
      </c>
      <c r="G795" s="4" t="s">
        <v>34</v>
      </c>
      <c r="H795" s="4" t="s">
        <v>569</v>
      </c>
      <c r="I795" s="4" t="s">
        <v>61</v>
      </c>
      <c r="J795" s="4" t="s">
        <v>37</v>
      </c>
      <c r="K795" s="4" t="s">
        <v>570</v>
      </c>
      <c r="L795" s="4" t="s">
        <v>39</v>
      </c>
      <c r="M795" s="4" t="s">
        <v>62</v>
      </c>
      <c r="N795" s="4" t="s">
        <v>41</v>
      </c>
      <c r="O795" s="4">
        <v>3960</v>
      </c>
      <c r="P795" s="4">
        <v>20</v>
      </c>
      <c r="Q795" s="4">
        <v>0</v>
      </c>
      <c r="R795" s="4">
        <v>343</v>
      </c>
      <c r="S795" s="4">
        <v>25</v>
      </c>
      <c r="T795" s="4">
        <v>0</v>
      </c>
      <c r="U795" s="4">
        <v>100</v>
      </c>
      <c r="V795" s="4">
        <v>38</v>
      </c>
      <c r="W795" s="4">
        <v>25</v>
      </c>
      <c r="X795" s="4">
        <v>193</v>
      </c>
      <c r="Y795" s="4">
        <v>13</v>
      </c>
      <c r="Z795" s="4">
        <v>0</v>
      </c>
      <c r="AA795" s="4">
        <v>0</v>
      </c>
      <c r="AB795" s="4">
        <v>0</v>
      </c>
      <c r="AC795" s="4">
        <v>73</v>
      </c>
      <c r="AD795" s="4">
        <v>13</v>
      </c>
      <c r="AE795" s="4">
        <v>20</v>
      </c>
      <c r="AF795" s="4">
        <v>0</v>
      </c>
      <c r="AG795" s="4">
        <v>798</v>
      </c>
      <c r="AH795" s="4">
        <v>4688</v>
      </c>
      <c r="AI795" s="4">
        <v>4866</v>
      </c>
      <c r="AJ795" s="4">
        <v>6207</v>
      </c>
      <c r="AK795" s="4">
        <v>9359</v>
      </c>
      <c r="AL795" s="4">
        <v>7767</v>
      </c>
      <c r="AM795" s="4">
        <v>18613</v>
      </c>
      <c r="AN795" s="4">
        <v>13829</v>
      </c>
    </row>
    <row r="796" spans="1:40" ht="15" customHeight="1" x14ac:dyDescent="0.25">
      <c r="A796" s="4" t="str">
        <f>EB[[#This Row],[unit]] &amp; "#" &amp; EB[[#This Row],[indic_nrg]] &amp; "#" &amp; EB[[#This Row],[product]] &amp; "#" &amp; EB[[#This Row],[geo]]</f>
        <v>TJ#B_100300#2210#CZ</v>
      </c>
      <c r="B796" s="4" t="str">
        <f>VLOOKUP(EB[[#This Row],[product]],KS_DB[[product]:[KS]],5,FALSE)</f>
        <v>solid</v>
      </c>
      <c r="C796" s="4" t="str">
        <f>VLOOKUP(EB[[#This Row],[product]],KS_DB[[product]:[KS]],6,FALSE)</f>
        <v>solid</v>
      </c>
      <c r="D796" s="4">
        <f>VLOOKUP(EB[[#This Row],[product]],Carriers[],4,FALSE)</f>
        <v>1</v>
      </c>
      <c r="E796" s="4">
        <f>VLOOKUP(EB[[#This Row],[indic_nrg]],Indicators[],4,FALSE)</f>
        <v>0</v>
      </c>
      <c r="F796" s="4">
        <f>IFERROR(VLOOKUP(EB[[#This Row],[Source_carrier]],KS_DB[[product]:[KS]],6,FALSE),0)</f>
        <v>0</v>
      </c>
      <c r="G796" s="4" t="s">
        <v>34</v>
      </c>
      <c r="H796" s="4" t="s">
        <v>569</v>
      </c>
      <c r="I796" s="4" t="s">
        <v>63</v>
      </c>
      <c r="J796" s="4" t="s">
        <v>37</v>
      </c>
      <c r="K796" s="4" t="s">
        <v>570</v>
      </c>
      <c r="L796" s="4" t="s">
        <v>39</v>
      </c>
      <c r="M796" s="4" t="s">
        <v>64</v>
      </c>
      <c r="N796" s="4" t="s">
        <v>41</v>
      </c>
      <c r="O796" s="4">
        <v>0</v>
      </c>
      <c r="P796" s="4">
        <v>0</v>
      </c>
      <c r="Q796" s="4">
        <v>0</v>
      </c>
      <c r="R796" s="4">
        <v>343</v>
      </c>
      <c r="S796" s="4">
        <v>25</v>
      </c>
      <c r="T796" s="4">
        <v>0</v>
      </c>
      <c r="U796" s="4">
        <v>0</v>
      </c>
      <c r="V796" s="4">
        <v>38</v>
      </c>
      <c r="W796" s="4">
        <v>25</v>
      </c>
      <c r="X796" s="4">
        <v>153</v>
      </c>
      <c r="Y796" s="4">
        <v>13</v>
      </c>
      <c r="Z796" s="4">
        <v>0</v>
      </c>
      <c r="AA796" s="4">
        <v>0</v>
      </c>
      <c r="AB796" s="4">
        <v>0</v>
      </c>
      <c r="AC796" s="4">
        <v>13</v>
      </c>
      <c r="AD796" s="4">
        <v>13</v>
      </c>
      <c r="AE796" s="4">
        <v>0</v>
      </c>
      <c r="AF796" s="4">
        <v>0</v>
      </c>
      <c r="AG796" s="4">
        <v>538</v>
      </c>
      <c r="AH796" s="4">
        <v>2068</v>
      </c>
      <c r="AI796" s="4">
        <v>1886</v>
      </c>
      <c r="AJ796" s="4">
        <v>2967</v>
      </c>
      <c r="AK796" s="4">
        <v>5899</v>
      </c>
      <c r="AL796" s="4">
        <v>4107</v>
      </c>
      <c r="AM796" s="4">
        <v>15653</v>
      </c>
      <c r="AN796" s="4">
        <v>11009</v>
      </c>
    </row>
    <row r="797" spans="1:40" ht="15" customHeight="1" x14ac:dyDescent="0.25">
      <c r="A797" s="4" t="str">
        <f>EB[[#This Row],[unit]] &amp; "#" &amp; EB[[#This Row],[indic_nrg]] &amp; "#" &amp; EB[[#This Row],[product]] &amp; "#" &amp; EB[[#This Row],[geo]]</f>
        <v>TJ#B_100300#2230#CZ</v>
      </c>
      <c r="B797" s="4" t="str">
        <f>VLOOKUP(EB[[#This Row],[product]],KS_DB[[product]:[KS]],5,FALSE)</f>
        <v>solid</v>
      </c>
      <c r="C797" s="4" t="str">
        <f>VLOOKUP(EB[[#This Row],[product]],KS_DB[[product]:[KS]],6,FALSE)</f>
        <v>solid</v>
      </c>
      <c r="D797" s="4">
        <f>VLOOKUP(EB[[#This Row],[product]],Carriers[],4,FALSE)</f>
        <v>1</v>
      </c>
      <c r="E797" s="4">
        <f>VLOOKUP(EB[[#This Row],[indic_nrg]],Indicators[],4,FALSE)</f>
        <v>0</v>
      </c>
      <c r="F797" s="4">
        <f>IFERROR(VLOOKUP(EB[[#This Row],[Source_carrier]],KS_DB[[product]:[KS]],6,FALSE),0)</f>
        <v>0</v>
      </c>
      <c r="G797" s="4" t="s">
        <v>34</v>
      </c>
      <c r="H797" s="4" t="s">
        <v>569</v>
      </c>
      <c r="I797" s="4" t="s">
        <v>65</v>
      </c>
      <c r="J797" s="4" t="s">
        <v>37</v>
      </c>
      <c r="K797" s="4" t="s">
        <v>570</v>
      </c>
      <c r="L797" s="4" t="s">
        <v>39</v>
      </c>
      <c r="M797" s="4" t="s">
        <v>66</v>
      </c>
      <c r="N797" s="4" t="s">
        <v>41</v>
      </c>
      <c r="O797" s="4">
        <v>3960</v>
      </c>
      <c r="P797" s="4">
        <v>20</v>
      </c>
      <c r="Q797" s="4">
        <v>0</v>
      </c>
      <c r="R797" s="4">
        <v>0</v>
      </c>
      <c r="S797" s="4">
        <v>0</v>
      </c>
      <c r="T797" s="4">
        <v>0</v>
      </c>
      <c r="U797" s="4">
        <v>100</v>
      </c>
      <c r="V797" s="4">
        <v>0</v>
      </c>
      <c r="W797" s="4">
        <v>0</v>
      </c>
      <c r="X797" s="4">
        <v>40</v>
      </c>
      <c r="Y797" s="4">
        <v>0</v>
      </c>
      <c r="Z797" s="4">
        <v>0</v>
      </c>
      <c r="AA797" s="4">
        <v>0</v>
      </c>
      <c r="AB797" s="4">
        <v>0</v>
      </c>
      <c r="AC797" s="4">
        <v>60</v>
      </c>
      <c r="AD797" s="4">
        <v>0</v>
      </c>
      <c r="AE797" s="4">
        <v>20</v>
      </c>
      <c r="AF797" s="4">
        <v>0</v>
      </c>
      <c r="AG797" s="4">
        <v>260</v>
      </c>
      <c r="AH797" s="4">
        <v>2620</v>
      </c>
      <c r="AI797" s="4">
        <v>2980</v>
      </c>
      <c r="AJ797" s="4">
        <v>3240</v>
      </c>
      <c r="AK797" s="4">
        <v>3460</v>
      </c>
      <c r="AL797" s="4">
        <v>3660</v>
      </c>
      <c r="AM797" s="4">
        <v>2960</v>
      </c>
      <c r="AN797" s="4">
        <v>2820</v>
      </c>
    </row>
    <row r="798" spans="1:40" ht="15" customHeight="1" x14ac:dyDescent="0.25">
      <c r="A798" s="4" t="str">
        <f>EB[[#This Row],[unit]] &amp; "#" &amp; EB[[#This Row],[indic_nrg]] &amp; "#" &amp; EB[[#This Row],[product]] &amp; "#" &amp; EB[[#This Row],[geo]]</f>
        <v>TJ#B_100300#2310#CZ</v>
      </c>
      <c r="B798" s="4" t="str">
        <f>VLOOKUP(EB[[#This Row],[product]],KS_DB[[product]:[KS]],5,FALSE)</f>
        <v>solid</v>
      </c>
      <c r="C798" s="4" t="str">
        <f>VLOOKUP(EB[[#This Row],[product]],KS_DB[[product]:[KS]],6,FALSE)</f>
        <v>solid</v>
      </c>
      <c r="D798" s="4">
        <f>VLOOKUP(EB[[#This Row],[product]],Carriers[],4,FALSE)</f>
        <v>1</v>
      </c>
      <c r="E798" s="4">
        <f>VLOOKUP(EB[[#This Row],[indic_nrg]],Indicators[],4,FALSE)</f>
        <v>0</v>
      </c>
      <c r="F798" s="4">
        <f>IFERROR(VLOOKUP(EB[[#This Row],[Source_carrier]],KS_DB[[product]:[KS]],6,FALSE),0)</f>
        <v>0</v>
      </c>
      <c r="G798" s="4" t="s">
        <v>34</v>
      </c>
      <c r="H798" s="4" t="s">
        <v>569</v>
      </c>
      <c r="I798" s="4" t="s">
        <v>67</v>
      </c>
      <c r="J798" s="4" t="s">
        <v>37</v>
      </c>
      <c r="K798" s="4" t="s">
        <v>570</v>
      </c>
      <c r="L798" s="4" t="s">
        <v>39</v>
      </c>
      <c r="M798" s="4" t="s">
        <v>68</v>
      </c>
      <c r="N798" s="4" t="s">
        <v>41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</row>
    <row r="799" spans="1:40" ht="15" customHeight="1" x14ac:dyDescent="0.25">
      <c r="A799" s="4" t="str">
        <f>EB[[#This Row],[unit]] &amp; "#" &amp; EB[[#This Row],[indic_nrg]] &amp; "#" &amp; EB[[#This Row],[product]] &amp; "#" &amp; EB[[#This Row],[geo]]</f>
        <v>TJ#B_100300#2330#CZ</v>
      </c>
      <c r="B799" s="4" t="str">
        <f>VLOOKUP(EB[[#This Row],[product]],KS_DB[[product]:[KS]],5,FALSE)</f>
        <v>solid</v>
      </c>
      <c r="C799" s="4" t="str">
        <f>VLOOKUP(EB[[#This Row],[product]],KS_DB[[product]:[KS]],6,FALSE)</f>
        <v>solid</v>
      </c>
      <c r="D799" s="4">
        <f>VLOOKUP(EB[[#This Row],[product]],Carriers[],4,FALSE)</f>
        <v>1</v>
      </c>
      <c r="E799" s="4">
        <f>VLOOKUP(EB[[#This Row],[indic_nrg]],Indicators[],4,FALSE)</f>
        <v>0</v>
      </c>
      <c r="F799" s="4">
        <f>IFERROR(VLOOKUP(EB[[#This Row],[Source_carrier]],KS_DB[[product]:[KS]],6,FALSE),0)</f>
        <v>0</v>
      </c>
      <c r="G799" s="4" t="s">
        <v>34</v>
      </c>
      <c r="H799" s="4" t="s">
        <v>569</v>
      </c>
      <c r="I799" s="4" t="s">
        <v>69</v>
      </c>
      <c r="J799" s="4" t="s">
        <v>37</v>
      </c>
      <c r="K799" s="4" t="s">
        <v>570</v>
      </c>
      <c r="L799" s="4" t="s">
        <v>39</v>
      </c>
      <c r="M799" s="4" t="s">
        <v>70</v>
      </c>
      <c r="N799" s="4" t="s">
        <v>41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</row>
    <row r="800" spans="1:40" ht="15" customHeight="1" x14ac:dyDescent="0.25">
      <c r="A800" s="4" t="str">
        <f>EB[[#This Row],[unit]] &amp; "#" &amp; EB[[#This Row],[indic_nrg]] &amp; "#" &amp; EB[[#This Row],[product]] &amp; "#" &amp; EB[[#This Row],[geo]]</f>
        <v>TJ#B_100300#2410#CZ</v>
      </c>
      <c r="B800" s="4" t="str">
        <f>VLOOKUP(EB[[#This Row],[product]],KS_DB[[product]:[KS]],5,FALSE)</f>
        <v>solid</v>
      </c>
      <c r="C800" s="4" t="str">
        <f>VLOOKUP(EB[[#This Row],[product]],KS_DB[[product]:[KS]],6,FALSE)</f>
        <v>solid</v>
      </c>
      <c r="D800" s="4">
        <f>VLOOKUP(EB[[#This Row],[product]],Carriers[],4,FALSE)</f>
        <v>1</v>
      </c>
      <c r="E800" s="4">
        <f>VLOOKUP(EB[[#This Row],[indic_nrg]],Indicators[],4,FALSE)</f>
        <v>0</v>
      </c>
      <c r="F800" s="4">
        <f>IFERROR(VLOOKUP(EB[[#This Row],[Source_carrier]],KS_DB[[product]:[KS]],6,FALSE),0)</f>
        <v>0</v>
      </c>
      <c r="G800" s="4" t="s">
        <v>34</v>
      </c>
      <c r="H800" s="4" t="s">
        <v>569</v>
      </c>
      <c r="I800" s="4" t="s">
        <v>71</v>
      </c>
      <c r="J800" s="4" t="s">
        <v>37</v>
      </c>
      <c r="K800" s="4" t="s">
        <v>570</v>
      </c>
      <c r="L800" s="4" t="s">
        <v>39</v>
      </c>
      <c r="M800" s="4" t="s">
        <v>72</v>
      </c>
      <c r="N800" s="4" t="s">
        <v>41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</row>
    <row r="801" spans="1:40" ht="15" customHeight="1" x14ac:dyDescent="0.25">
      <c r="A801" s="4" t="str">
        <f>EB[[#This Row],[unit]] &amp; "#" &amp; EB[[#This Row],[indic_nrg]] &amp; "#" &amp; EB[[#This Row],[product]] &amp; "#" &amp; EB[[#This Row],[geo]]</f>
        <v>TJ#B_100300#3000#CZ</v>
      </c>
      <c r="B801" s="4" t="str">
        <f>VLOOKUP(EB[[#This Row],[product]],KS_DB[[product]:[KS]],5,FALSE)</f>
        <v>liquid</v>
      </c>
      <c r="C801" s="4" t="str">
        <f>VLOOKUP(EB[[#This Row],[product]],KS_DB[[product]:[KS]],6,FALSE)</f>
        <v>liquid</v>
      </c>
      <c r="D801" s="4">
        <f>VLOOKUP(EB[[#This Row],[product]],Carriers[],4,FALSE)</f>
        <v>0</v>
      </c>
      <c r="E801" s="4">
        <f>VLOOKUP(EB[[#This Row],[indic_nrg]],Indicators[],4,FALSE)</f>
        <v>0</v>
      </c>
      <c r="F801" s="4">
        <f>IFERROR(VLOOKUP(EB[[#This Row],[Source_carrier]],KS_DB[[product]:[KS]],6,FALSE),0)</f>
        <v>0</v>
      </c>
      <c r="G801" s="4" t="s">
        <v>34</v>
      </c>
      <c r="H801" s="4" t="s">
        <v>569</v>
      </c>
      <c r="I801" s="4" t="s">
        <v>73</v>
      </c>
      <c r="J801" s="4" t="s">
        <v>37</v>
      </c>
      <c r="K801" s="4" t="s">
        <v>570</v>
      </c>
      <c r="L801" s="4" t="s">
        <v>39</v>
      </c>
      <c r="M801" s="4" t="s">
        <v>74</v>
      </c>
      <c r="N801" s="4" t="s">
        <v>41</v>
      </c>
      <c r="O801" s="4">
        <v>636837</v>
      </c>
      <c r="P801" s="4">
        <v>314113</v>
      </c>
      <c r="Q801" s="4">
        <v>342486</v>
      </c>
      <c r="R801" s="4">
        <v>334876</v>
      </c>
      <c r="S801" s="4">
        <v>376265</v>
      </c>
      <c r="T801" s="4">
        <v>371983</v>
      </c>
      <c r="U801" s="4">
        <v>387234</v>
      </c>
      <c r="V801" s="4">
        <v>380099</v>
      </c>
      <c r="W801" s="4">
        <v>401070</v>
      </c>
      <c r="X801" s="4">
        <v>380504</v>
      </c>
      <c r="Y801" s="4">
        <v>359838</v>
      </c>
      <c r="Z801" s="4">
        <v>393008</v>
      </c>
      <c r="AA801" s="4">
        <v>388799</v>
      </c>
      <c r="AB801" s="4">
        <v>401056</v>
      </c>
      <c r="AC801" s="4">
        <v>413069</v>
      </c>
      <c r="AD801" s="4">
        <v>456528</v>
      </c>
      <c r="AE801" s="4">
        <v>453094</v>
      </c>
      <c r="AF801" s="4">
        <v>445784</v>
      </c>
      <c r="AG801" s="4">
        <v>469152</v>
      </c>
      <c r="AH801" s="4">
        <v>434469</v>
      </c>
      <c r="AI801" s="4">
        <v>444357</v>
      </c>
      <c r="AJ801" s="4">
        <v>428022</v>
      </c>
      <c r="AK801" s="4">
        <v>428379</v>
      </c>
      <c r="AL801" s="4">
        <v>421240</v>
      </c>
      <c r="AM801" s="4">
        <v>458003</v>
      </c>
      <c r="AN801" s="4">
        <v>469359</v>
      </c>
    </row>
    <row r="802" spans="1:40" ht="15" customHeight="1" x14ac:dyDescent="0.25">
      <c r="A802" s="4" t="str">
        <f>EB[[#This Row],[unit]] &amp; "#" &amp; EB[[#This Row],[indic_nrg]] &amp; "#" &amp; EB[[#This Row],[product]] &amp; "#" &amp; EB[[#This Row],[geo]]</f>
        <v>TJ#B_100300#3100#CZ</v>
      </c>
      <c r="B802" s="4" t="str">
        <f>VLOOKUP(EB[[#This Row],[product]],KS_DB[[product]:[KS]],5,FALSE)</f>
        <v>liquid</v>
      </c>
      <c r="C802" s="4" t="str">
        <f>VLOOKUP(EB[[#This Row],[product]],KS_DB[[product]:[KS]],6,FALSE)</f>
        <v>liquid</v>
      </c>
      <c r="D802" s="4">
        <f>VLOOKUP(EB[[#This Row],[product]],Carriers[],4,FALSE)</f>
        <v>0</v>
      </c>
      <c r="E802" s="4">
        <f>VLOOKUP(EB[[#This Row],[indic_nrg]],Indicators[],4,FALSE)</f>
        <v>0</v>
      </c>
      <c r="F802" s="4">
        <f>IFERROR(VLOOKUP(EB[[#This Row],[Source_carrier]],KS_DB[[product]:[KS]],6,FALSE),0)</f>
        <v>0</v>
      </c>
      <c r="G802" s="4" t="s">
        <v>34</v>
      </c>
      <c r="H802" s="4" t="s">
        <v>569</v>
      </c>
      <c r="I802" s="4" t="s">
        <v>1103</v>
      </c>
      <c r="J802" s="4" t="s">
        <v>37</v>
      </c>
      <c r="K802" s="4" t="s">
        <v>570</v>
      </c>
      <c r="L802" s="4" t="s">
        <v>39</v>
      </c>
      <c r="M802" s="4" t="s">
        <v>1104</v>
      </c>
      <c r="N802" s="4" t="s">
        <v>41</v>
      </c>
      <c r="O802" s="4">
        <v>570158</v>
      </c>
      <c r="P802" s="4">
        <v>264996</v>
      </c>
      <c r="Q802" s="4">
        <v>279319</v>
      </c>
      <c r="R802" s="4">
        <v>257346</v>
      </c>
      <c r="S802" s="4">
        <v>289862</v>
      </c>
      <c r="T802" s="4">
        <v>300144</v>
      </c>
      <c r="U802" s="4">
        <v>315316</v>
      </c>
      <c r="V802" s="4">
        <v>292771</v>
      </c>
      <c r="W802" s="4">
        <v>288100</v>
      </c>
      <c r="X802" s="4">
        <v>251390</v>
      </c>
      <c r="Y802" s="4">
        <v>238931</v>
      </c>
      <c r="Z802" s="4">
        <v>251169</v>
      </c>
      <c r="AA802" s="4">
        <v>257780</v>
      </c>
      <c r="AB802" s="4">
        <v>269401</v>
      </c>
      <c r="AC802" s="4">
        <v>271172</v>
      </c>
      <c r="AD802" s="4">
        <v>326060</v>
      </c>
      <c r="AE802" s="4">
        <v>330825</v>
      </c>
      <c r="AF802" s="4">
        <v>306980</v>
      </c>
      <c r="AG802" s="4">
        <v>346761</v>
      </c>
      <c r="AH802" s="4">
        <v>306579</v>
      </c>
      <c r="AI802" s="4">
        <v>329080</v>
      </c>
      <c r="AJ802" s="4">
        <v>293721</v>
      </c>
      <c r="AK802" s="4">
        <v>301824</v>
      </c>
      <c r="AL802" s="4">
        <v>280763</v>
      </c>
      <c r="AM802" s="4">
        <v>315410</v>
      </c>
      <c r="AN802" s="4">
        <v>305220</v>
      </c>
    </row>
    <row r="803" spans="1:40" ht="15" customHeight="1" x14ac:dyDescent="0.25">
      <c r="A803" s="4" t="str">
        <f>EB[[#This Row],[unit]] &amp; "#" &amp; EB[[#This Row],[indic_nrg]] &amp; "#" &amp; EB[[#This Row],[product]] &amp; "#" &amp; EB[[#This Row],[geo]]</f>
        <v>TJ#B_100300#3105#CZ</v>
      </c>
      <c r="B803" s="4" t="str">
        <f>VLOOKUP(EB[[#This Row],[product]],KS_DB[[product]:[KS]],5,FALSE)</f>
        <v>liquid</v>
      </c>
      <c r="C803" s="4" t="str">
        <f>VLOOKUP(EB[[#This Row],[product]],KS_DB[[product]:[KS]],6,FALSE)</f>
        <v>liquid</v>
      </c>
      <c r="D803" s="4">
        <f>VLOOKUP(EB[[#This Row],[product]],Carriers[],4,FALSE)</f>
        <v>1</v>
      </c>
      <c r="E803" s="4">
        <f>VLOOKUP(EB[[#This Row],[indic_nrg]],Indicators[],4,FALSE)</f>
        <v>0</v>
      </c>
      <c r="F803" s="4">
        <f>IFERROR(VLOOKUP(EB[[#This Row],[Source_carrier]],KS_DB[[product]:[KS]],6,FALSE),0)</f>
        <v>0</v>
      </c>
      <c r="G803" s="4" t="s">
        <v>34</v>
      </c>
      <c r="H803" s="4" t="s">
        <v>569</v>
      </c>
      <c r="I803" s="4" t="s">
        <v>1105</v>
      </c>
      <c r="J803" s="4" t="s">
        <v>37</v>
      </c>
      <c r="K803" s="4" t="s">
        <v>570</v>
      </c>
      <c r="L803" s="4" t="s">
        <v>39</v>
      </c>
      <c r="M803" s="4" t="s">
        <v>1106</v>
      </c>
      <c r="N803" s="4" t="s">
        <v>41</v>
      </c>
      <c r="O803" s="4">
        <v>561862</v>
      </c>
      <c r="P803" s="4">
        <v>264638</v>
      </c>
      <c r="Q803" s="4">
        <v>278005</v>
      </c>
      <c r="R803" s="4">
        <v>256309</v>
      </c>
      <c r="S803" s="4">
        <v>289304</v>
      </c>
      <c r="T803" s="4">
        <v>295712</v>
      </c>
      <c r="U803" s="4">
        <v>314960</v>
      </c>
      <c r="V803" s="4">
        <v>292000</v>
      </c>
      <c r="W803" s="4">
        <v>287062</v>
      </c>
      <c r="X803" s="4">
        <v>250482</v>
      </c>
      <c r="Y803" s="4">
        <v>237898</v>
      </c>
      <c r="Z803" s="4">
        <v>248602</v>
      </c>
      <c r="AA803" s="4">
        <v>256161</v>
      </c>
      <c r="AB803" s="4">
        <v>267782</v>
      </c>
      <c r="AC803" s="4">
        <v>269197</v>
      </c>
      <c r="AD803" s="4">
        <v>322530</v>
      </c>
      <c r="AE803" s="4">
        <v>326756</v>
      </c>
      <c r="AF803" s="4">
        <v>303465</v>
      </c>
      <c r="AG803" s="4">
        <v>344352</v>
      </c>
      <c r="AH803" s="4">
        <v>304485</v>
      </c>
      <c r="AI803" s="4">
        <v>327776</v>
      </c>
      <c r="AJ803" s="4">
        <v>293089</v>
      </c>
      <c r="AK803" s="4">
        <v>301193</v>
      </c>
      <c r="AL803" s="4">
        <v>279328</v>
      </c>
      <c r="AM803" s="4">
        <v>314494</v>
      </c>
      <c r="AN803" s="4">
        <v>304230</v>
      </c>
    </row>
    <row r="804" spans="1:40" ht="15" customHeight="1" x14ac:dyDescent="0.25">
      <c r="A804" s="4" t="str">
        <f>EB[[#This Row],[unit]] &amp; "#" &amp; EB[[#This Row],[indic_nrg]] &amp; "#" &amp; EB[[#This Row],[product]] &amp; "#" &amp; EB[[#This Row],[geo]]</f>
        <v>TJ#B_100300#3106#CZ</v>
      </c>
      <c r="B804" s="4" t="str">
        <f>VLOOKUP(EB[[#This Row],[product]],KS_DB[[product]:[KS]],5,FALSE)</f>
        <v>liquid</v>
      </c>
      <c r="C804" s="4" t="str">
        <f>VLOOKUP(EB[[#This Row],[product]],KS_DB[[product]:[KS]],6,FALSE)</f>
        <v>liquid</v>
      </c>
      <c r="D804" s="4">
        <f>VLOOKUP(EB[[#This Row],[product]],Carriers[],4,FALSE)</f>
        <v>1</v>
      </c>
      <c r="E804" s="4">
        <f>VLOOKUP(EB[[#This Row],[indic_nrg]],Indicators[],4,FALSE)</f>
        <v>0</v>
      </c>
      <c r="F804" s="4">
        <f>IFERROR(VLOOKUP(EB[[#This Row],[Source_carrier]],KS_DB[[product]:[KS]],6,FALSE),0)</f>
        <v>0</v>
      </c>
      <c r="G804" s="4" t="s">
        <v>34</v>
      </c>
      <c r="H804" s="4" t="s">
        <v>569</v>
      </c>
      <c r="I804" s="4" t="s">
        <v>1131</v>
      </c>
      <c r="J804" s="4" t="s">
        <v>37</v>
      </c>
      <c r="K804" s="4" t="s">
        <v>570</v>
      </c>
      <c r="L804" s="4" t="s">
        <v>39</v>
      </c>
      <c r="M804" s="4" t="s">
        <v>1132</v>
      </c>
      <c r="N804" s="4" t="s">
        <v>41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132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</row>
    <row r="805" spans="1:40" ht="15" customHeight="1" x14ac:dyDescent="0.25">
      <c r="A805" s="4" t="str">
        <f>EB[[#This Row],[unit]] &amp; "#" &amp; EB[[#This Row],[indic_nrg]] &amp; "#" &amp; EB[[#This Row],[product]] &amp; "#" &amp; EB[[#This Row],[geo]]</f>
        <v>TJ#B_100300#3191#CZ</v>
      </c>
      <c r="B805" s="4" t="str">
        <f>VLOOKUP(EB[[#This Row],[product]],KS_DB[[product]:[KS]],5,FALSE)</f>
        <v>liquid</v>
      </c>
      <c r="C805" s="4" t="str">
        <f>VLOOKUP(EB[[#This Row],[product]],KS_DB[[product]:[KS]],6,FALSE)</f>
        <v>liquid</v>
      </c>
      <c r="D805" s="4">
        <f>VLOOKUP(EB[[#This Row],[product]],Carriers[],4,FALSE)</f>
        <v>1</v>
      </c>
      <c r="E805" s="4">
        <f>VLOOKUP(EB[[#This Row],[indic_nrg]],Indicators[],4,FALSE)</f>
        <v>0</v>
      </c>
      <c r="F805" s="4">
        <f>IFERROR(VLOOKUP(EB[[#This Row],[Source_carrier]],KS_DB[[product]:[KS]],6,FALSE),0)</f>
        <v>0</v>
      </c>
      <c r="G805" s="4" t="s">
        <v>34</v>
      </c>
      <c r="H805" s="4" t="s">
        <v>569</v>
      </c>
      <c r="I805" s="4" t="s">
        <v>1133</v>
      </c>
      <c r="J805" s="4" t="s">
        <v>37</v>
      </c>
      <c r="K805" s="4" t="s">
        <v>570</v>
      </c>
      <c r="L805" s="4" t="s">
        <v>39</v>
      </c>
      <c r="M805" s="4" t="s">
        <v>1134</v>
      </c>
      <c r="N805" s="4" t="s">
        <v>41</v>
      </c>
      <c r="O805" s="4">
        <v>7640</v>
      </c>
      <c r="P805" s="4">
        <v>160</v>
      </c>
      <c r="Q805" s="4">
        <v>880</v>
      </c>
      <c r="R805" s="4">
        <v>800</v>
      </c>
      <c r="S805" s="4">
        <v>400</v>
      </c>
      <c r="T805" s="4">
        <v>3840</v>
      </c>
      <c r="U805" s="4">
        <v>119</v>
      </c>
      <c r="V805" s="4">
        <v>362</v>
      </c>
      <c r="W805" s="4">
        <v>208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78</v>
      </c>
      <c r="AL805" s="4">
        <v>724</v>
      </c>
      <c r="AM805" s="4">
        <v>442</v>
      </c>
      <c r="AN805" s="4">
        <v>121</v>
      </c>
    </row>
    <row r="806" spans="1:40" ht="15" customHeight="1" x14ac:dyDescent="0.25">
      <c r="A806" s="4" t="str">
        <f>EB[[#This Row],[unit]] &amp; "#" &amp; EB[[#This Row],[indic_nrg]] &amp; "#" &amp; EB[[#This Row],[product]] &amp; "#" &amp; EB[[#This Row],[geo]]</f>
        <v>TJ#B_100300#3192#CZ</v>
      </c>
      <c r="B806" s="4" t="str">
        <f>VLOOKUP(EB[[#This Row],[product]],KS_DB[[product]:[KS]],5,FALSE)</f>
        <v>liquid</v>
      </c>
      <c r="C806" s="4" t="str">
        <f>VLOOKUP(EB[[#This Row],[product]],KS_DB[[product]:[KS]],6,FALSE)</f>
        <v>liquid</v>
      </c>
      <c r="D806" s="4">
        <f>VLOOKUP(EB[[#This Row],[product]],Carriers[],4,FALSE)</f>
        <v>1</v>
      </c>
      <c r="E806" s="4">
        <f>VLOOKUP(EB[[#This Row],[indic_nrg]],Indicators[],4,FALSE)</f>
        <v>0</v>
      </c>
      <c r="F806" s="4">
        <f>IFERROR(VLOOKUP(EB[[#This Row],[Source_carrier]],KS_DB[[product]:[KS]],6,FALSE),0)</f>
        <v>0</v>
      </c>
      <c r="G806" s="4" t="s">
        <v>34</v>
      </c>
      <c r="H806" s="4" t="s">
        <v>569</v>
      </c>
      <c r="I806" s="4" t="s">
        <v>1107</v>
      </c>
      <c r="J806" s="4" t="s">
        <v>37</v>
      </c>
      <c r="K806" s="4" t="s">
        <v>570</v>
      </c>
      <c r="L806" s="4" t="s">
        <v>39</v>
      </c>
      <c r="M806" s="4" t="s">
        <v>1108</v>
      </c>
      <c r="N806" s="4" t="s">
        <v>41</v>
      </c>
      <c r="O806" s="4">
        <v>316</v>
      </c>
      <c r="P806" s="4">
        <v>198</v>
      </c>
      <c r="Q806" s="4">
        <v>434</v>
      </c>
      <c r="R806" s="4">
        <v>237</v>
      </c>
      <c r="S806" s="4">
        <v>158</v>
      </c>
      <c r="T806" s="4">
        <v>592</v>
      </c>
      <c r="U806" s="4">
        <v>237</v>
      </c>
      <c r="V806" s="4">
        <v>276</v>
      </c>
      <c r="W806" s="4">
        <v>830</v>
      </c>
      <c r="X806" s="4">
        <v>908</v>
      </c>
      <c r="Y806" s="4">
        <v>948</v>
      </c>
      <c r="Z806" s="4">
        <v>2568</v>
      </c>
      <c r="AA806" s="4">
        <v>1620</v>
      </c>
      <c r="AB806" s="4">
        <v>1620</v>
      </c>
      <c r="AC806" s="4">
        <v>1975</v>
      </c>
      <c r="AD806" s="4">
        <v>3318</v>
      </c>
      <c r="AE806" s="4">
        <v>4068</v>
      </c>
      <c r="AF806" s="4">
        <v>3516</v>
      </c>
      <c r="AG806" s="4">
        <v>2410</v>
      </c>
      <c r="AH806" s="4">
        <v>2094</v>
      </c>
      <c r="AI806" s="4">
        <v>1304</v>
      </c>
      <c r="AJ806" s="4">
        <v>632</v>
      </c>
      <c r="AK806" s="4">
        <v>553</v>
      </c>
      <c r="AL806" s="4">
        <v>711</v>
      </c>
      <c r="AM806" s="4">
        <v>474</v>
      </c>
      <c r="AN806" s="4">
        <v>869</v>
      </c>
    </row>
    <row r="807" spans="1:40" ht="15" customHeight="1" x14ac:dyDescent="0.25">
      <c r="A807" s="4" t="str">
        <f>EB[[#This Row],[unit]] &amp; "#" &amp; EB[[#This Row],[indic_nrg]] &amp; "#" &amp; EB[[#This Row],[product]] &amp; "#" &amp; EB[[#This Row],[geo]]</f>
        <v>TJ#B_100300#3193#CZ</v>
      </c>
      <c r="B807" s="4" t="str">
        <f>VLOOKUP(EB[[#This Row],[product]],KS_DB[[product]:[KS]],5,FALSE)</f>
        <v>liquid</v>
      </c>
      <c r="C807" s="4" t="str">
        <f>VLOOKUP(EB[[#This Row],[product]],KS_DB[[product]:[KS]],6,FALSE)</f>
        <v>liquid</v>
      </c>
      <c r="D807" s="4">
        <f>VLOOKUP(EB[[#This Row],[product]],Carriers[],4,FALSE)</f>
        <v>1</v>
      </c>
      <c r="E807" s="4">
        <f>VLOOKUP(EB[[#This Row],[indic_nrg]],Indicators[],4,FALSE)</f>
        <v>0</v>
      </c>
      <c r="F807" s="4">
        <f>IFERROR(VLOOKUP(EB[[#This Row],[Source_carrier]],KS_DB[[product]:[KS]],6,FALSE),0)</f>
        <v>0</v>
      </c>
      <c r="G807" s="4" t="s">
        <v>34</v>
      </c>
      <c r="H807" s="4" t="s">
        <v>569</v>
      </c>
      <c r="I807" s="4" t="s">
        <v>1109</v>
      </c>
      <c r="J807" s="4" t="s">
        <v>37</v>
      </c>
      <c r="K807" s="4" t="s">
        <v>570</v>
      </c>
      <c r="L807" s="4" t="s">
        <v>39</v>
      </c>
      <c r="M807" s="4" t="s">
        <v>1110</v>
      </c>
      <c r="N807" s="4" t="s">
        <v>41</v>
      </c>
      <c r="O807" s="4">
        <v>340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85</v>
      </c>
      <c r="Z807" s="4">
        <v>0</v>
      </c>
      <c r="AA807" s="4">
        <v>0</v>
      </c>
      <c r="AB807" s="4">
        <v>0</v>
      </c>
      <c r="AC807" s="4">
        <v>0</v>
      </c>
      <c r="AD807" s="4">
        <v>212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</row>
    <row r="808" spans="1:40" ht="15" customHeight="1" x14ac:dyDescent="0.25">
      <c r="A808" s="4" t="str">
        <f>EB[[#This Row],[unit]] &amp; "#" &amp; EB[[#This Row],[indic_nrg]] &amp; "#" &amp; EB[[#This Row],[product]] &amp; "#" &amp; EB[[#This Row],[geo]]</f>
        <v>TJ#B_100300#3200#CZ</v>
      </c>
      <c r="B808" s="4" t="str">
        <f>VLOOKUP(EB[[#This Row],[product]],KS_DB[[product]:[KS]],5,FALSE)</f>
        <v>liquid</v>
      </c>
      <c r="C808" s="4" t="str">
        <f>VLOOKUP(EB[[#This Row],[product]],KS_DB[[product]:[KS]],6,FALSE)</f>
        <v>liquid</v>
      </c>
      <c r="D808" s="4">
        <f>VLOOKUP(EB[[#This Row],[product]],Carriers[],4,FALSE)</f>
        <v>0</v>
      </c>
      <c r="E808" s="4">
        <f>VLOOKUP(EB[[#This Row],[indic_nrg]],Indicators[],4,FALSE)</f>
        <v>0</v>
      </c>
      <c r="F808" s="4">
        <f>IFERROR(VLOOKUP(EB[[#This Row],[Source_carrier]],KS_DB[[product]:[KS]],6,FALSE),0)</f>
        <v>0</v>
      </c>
      <c r="G808" s="4" t="s">
        <v>34</v>
      </c>
      <c r="H808" s="4" t="s">
        <v>569</v>
      </c>
      <c r="I808" s="4" t="s">
        <v>75</v>
      </c>
      <c r="J808" s="4" t="s">
        <v>37</v>
      </c>
      <c r="K808" s="4" t="s">
        <v>570</v>
      </c>
      <c r="L808" s="4" t="s">
        <v>39</v>
      </c>
      <c r="M808" s="4" t="s">
        <v>76</v>
      </c>
      <c r="N808" s="4" t="s">
        <v>41</v>
      </c>
      <c r="O808" s="4">
        <v>66679</v>
      </c>
      <c r="P808" s="4">
        <v>49117</v>
      </c>
      <c r="Q808" s="4">
        <v>63167</v>
      </c>
      <c r="R808" s="4">
        <v>77530</v>
      </c>
      <c r="S808" s="4">
        <v>86403</v>
      </c>
      <c r="T808" s="4">
        <v>71839</v>
      </c>
      <c r="U808" s="4">
        <v>71919</v>
      </c>
      <c r="V808" s="4">
        <v>87328</v>
      </c>
      <c r="W808" s="4">
        <v>112970</v>
      </c>
      <c r="X808" s="4">
        <v>129114</v>
      </c>
      <c r="Y808" s="4">
        <v>120907</v>
      </c>
      <c r="Z808" s="4">
        <v>141839</v>
      </c>
      <c r="AA808" s="4">
        <v>131018</v>
      </c>
      <c r="AB808" s="4">
        <v>131655</v>
      </c>
      <c r="AC808" s="4">
        <v>141897</v>
      </c>
      <c r="AD808" s="4">
        <v>130468</v>
      </c>
      <c r="AE808" s="4">
        <v>122270</v>
      </c>
      <c r="AF808" s="4">
        <v>138803</v>
      </c>
      <c r="AG808" s="4">
        <v>122390</v>
      </c>
      <c r="AH808" s="4">
        <v>127890</v>
      </c>
      <c r="AI808" s="4">
        <v>115277</v>
      </c>
      <c r="AJ808" s="4">
        <v>134300</v>
      </c>
      <c r="AK808" s="4">
        <v>126556</v>
      </c>
      <c r="AL808" s="4">
        <v>140477</v>
      </c>
      <c r="AM808" s="4">
        <v>142593</v>
      </c>
      <c r="AN808" s="4">
        <v>164139</v>
      </c>
    </row>
    <row r="809" spans="1:40" ht="15" customHeight="1" x14ac:dyDescent="0.25">
      <c r="A809" s="4" t="str">
        <f>EB[[#This Row],[unit]] &amp; "#" &amp; EB[[#This Row],[indic_nrg]] &amp; "#" &amp; EB[[#This Row],[product]] &amp; "#" &amp; EB[[#This Row],[geo]]</f>
        <v>TJ#B_100300#3220#CZ</v>
      </c>
      <c r="B809" s="4" t="str">
        <f>VLOOKUP(EB[[#This Row],[product]],KS_DB[[product]:[KS]],5,FALSE)</f>
        <v>liquid</v>
      </c>
      <c r="C809" s="4" t="str">
        <f>VLOOKUP(EB[[#This Row],[product]],KS_DB[[product]:[KS]],6,FALSE)</f>
        <v>LPG</v>
      </c>
      <c r="D809" s="4">
        <f>VLOOKUP(EB[[#This Row],[product]],Carriers[],4,FALSE)</f>
        <v>1</v>
      </c>
      <c r="E809" s="4">
        <f>VLOOKUP(EB[[#This Row],[indic_nrg]],Indicators[],4,FALSE)</f>
        <v>0</v>
      </c>
      <c r="F809" s="4">
        <f>IFERROR(VLOOKUP(EB[[#This Row],[Source_carrier]],KS_DB[[product]:[KS]],6,FALSE),0)</f>
        <v>0</v>
      </c>
      <c r="G809" s="4" t="s">
        <v>34</v>
      </c>
      <c r="H809" s="4" t="s">
        <v>569</v>
      </c>
      <c r="I809" s="4" t="s">
        <v>77</v>
      </c>
      <c r="J809" s="4" t="s">
        <v>37</v>
      </c>
      <c r="K809" s="4" t="s">
        <v>570</v>
      </c>
      <c r="L809" s="4" t="s">
        <v>39</v>
      </c>
      <c r="M809" s="4" t="s">
        <v>78</v>
      </c>
      <c r="N809" s="4" t="s">
        <v>41</v>
      </c>
      <c r="O809" s="4">
        <v>0</v>
      </c>
      <c r="P809" s="4">
        <v>0</v>
      </c>
      <c r="Q809" s="4">
        <v>0</v>
      </c>
      <c r="R809" s="4">
        <v>1335</v>
      </c>
      <c r="S809" s="4">
        <v>1658</v>
      </c>
      <c r="T809" s="4">
        <v>2210</v>
      </c>
      <c r="U809" s="4">
        <v>3588</v>
      </c>
      <c r="V809" s="4">
        <v>4140</v>
      </c>
      <c r="W809" s="4">
        <v>4600</v>
      </c>
      <c r="X809" s="4">
        <v>5566</v>
      </c>
      <c r="Y809" s="4">
        <v>5934</v>
      </c>
      <c r="Z809" s="4">
        <v>5097</v>
      </c>
      <c r="AA809" s="4">
        <v>5321</v>
      </c>
      <c r="AB809" s="4">
        <v>5102</v>
      </c>
      <c r="AC809" s="4">
        <v>6207</v>
      </c>
      <c r="AD809" s="4">
        <v>5631</v>
      </c>
      <c r="AE809" s="4">
        <v>5680</v>
      </c>
      <c r="AF809" s="4">
        <v>4397</v>
      </c>
      <c r="AG809" s="4">
        <v>3594</v>
      </c>
      <c r="AH809" s="4">
        <v>3549</v>
      </c>
      <c r="AI809" s="4">
        <v>3111</v>
      </c>
      <c r="AJ809" s="4">
        <v>3812</v>
      </c>
      <c r="AK809" s="4">
        <v>5344</v>
      </c>
      <c r="AL809" s="4">
        <v>6088</v>
      </c>
      <c r="AM809" s="4">
        <v>7315</v>
      </c>
      <c r="AN809" s="4">
        <v>7709</v>
      </c>
    </row>
    <row r="810" spans="1:40" ht="15" customHeight="1" x14ac:dyDescent="0.25">
      <c r="A810" s="4" t="str">
        <f>EB[[#This Row],[unit]] &amp; "#" &amp; EB[[#This Row],[indic_nrg]] &amp; "#" &amp; EB[[#This Row],[product]] &amp; "#" &amp; EB[[#This Row],[geo]]</f>
        <v>TJ#B_100300#3234#CZ</v>
      </c>
      <c r="B810" s="4" t="str">
        <f>VLOOKUP(EB[[#This Row],[product]],KS_DB[[product]:[KS]],5,FALSE)</f>
        <v>liquid</v>
      </c>
      <c r="C810" s="4" t="str">
        <f>VLOOKUP(EB[[#This Row],[product]],KS_DB[[product]:[KS]],6,FALSE)</f>
        <v>gasoline</v>
      </c>
      <c r="D810" s="4">
        <f>VLOOKUP(EB[[#This Row],[product]],Carriers[],4,FALSE)</f>
        <v>1</v>
      </c>
      <c r="E810" s="4">
        <f>VLOOKUP(EB[[#This Row],[indic_nrg]],Indicators[],4,FALSE)</f>
        <v>0</v>
      </c>
      <c r="F810" s="4">
        <f>IFERROR(VLOOKUP(EB[[#This Row],[Source_carrier]],KS_DB[[product]:[KS]],6,FALSE),0)</f>
        <v>0</v>
      </c>
      <c r="G810" s="4" t="s">
        <v>34</v>
      </c>
      <c r="H810" s="4" t="s">
        <v>569</v>
      </c>
      <c r="I810" s="4" t="s">
        <v>1135</v>
      </c>
      <c r="J810" s="4" t="s">
        <v>37</v>
      </c>
      <c r="K810" s="4" t="s">
        <v>570</v>
      </c>
      <c r="L810" s="4" t="s">
        <v>39</v>
      </c>
      <c r="M810" s="4" t="s">
        <v>1136</v>
      </c>
      <c r="N810" s="4" t="s">
        <v>41</v>
      </c>
      <c r="O810" s="4">
        <v>10792</v>
      </c>
      <c r="P810" s="4">
        <v>5070</v>
      </c>
      <c r="Q810" s="4">
        <v>12136</v>
      </c>
      <c r="R810" s="4">
        <v>14389</v>
      </c>
      <c r="S810" s="4">
        <v>27154</v>
      </c>
      <c r="T810" s="4">
        <v>25905</v>
      </c>
      <c r="U810" s="4">
        <v>26382</v>
      </c>
      <c r="V810" s="4">
        <v>30960</v>
      </c>
      <c r="W810" s="4">
        <v>36978</v>
      </c>
      <c r="X810" s="4">
        <v>45422</v>
      </c>
      <c r="Y810" s="4">
        <v>40182</v>
      </c>
      <c r="Z810" s="4">
        <v>47673</v>
      </c>
      <c r="AA810" s="4">
        <v>42780</v>
      </c>
      <c r="AB810" s="4">
        <v>42607</v>
      </c>
      <c r="AC810" s="4">
        <v>40702</v>
      </c>
      <c r="AD810" s="4">
        <v>34727</v>
      </c>
      <c r="AE810" s="4">
        <v>27210</v>
      </c>
      <c r="AF810" s="4">
        <v>30441</v>
      </c>
      <c r="AG810" s="4">
        <v>27838</v>
      </c>
      <c r="AH810" s="4">
        <v>29856</v>
      </c>
      <c r="AI810" s="4">
        <v>25612</v>
      </c>
      <c r="AJ810" s="4">
        <v>27028</v>
      </c>
      <c r="AK810" s="4">
        <v>20069</v>
      </c>
      <c r="AL810" s="4">
        <v>24639</v>
      </c>
      <c r="AM810" s="4">
        <v>19728</v>
      </c>
      <c r="AN810" s="4">
        <v>22733</v>
      </c>
    </row>
    <row r="811" spans="1:40" ht="15" customHeight="1" x14ac:dyDescent="0.25">
      <c r="A811" s="4" t="str">
        <f>EB[[#This Row],[unit]] &amp; "#" &amp; EB[[#This Row],[indic_nrg]] &amp; "#" &amp; EB[[#This Row],[product]] &amp; "#" &amp; EB[[#This Row],[geo]]</f>
        <v>TJ#B_100300#3235#CZ</v>
      </c>
      <c r="B811" s="4" t="str">
        <f>VLOOKUP(EB[[#This Row],[product]],KS_DB[[product]:[KS]],5,FALSE)</f>
        <v>liquid</v>
      </c>
      <c r="C811" s="4" t="str">
        <f>VLOOKUP(EB[[#This Row],[product]],KS_DB[[product]:[KS]],6,FALSE)</f>
        <v>aviationgasoline</v>
      </c>
      <c r="D811" s="4">
        <f>VLOOKUP(EB[[#This Row],[product]],Carriers[],4,FALSE)</f>
        <v>1</v>
      </c>
      <c r="E811" s="4">
        <f>VLOOKUP(EB[[#This Row],[indic_nrg]],Indicators[],4,FALSE)</f>
        <v>0</v>
      </c>
      <c r="F811" s="4">
        <f>IFERROR(VLOOKUP(EB[[#This Row],[Source_carrier]],KS_DB[[product]:[KS]],6,FALSE),0)</f>
        <v>0</v>
      </c>
      <c r="G811" s="4" t="s">
        <v>34</v>
      </c>
      <c r="H811" s="4" t="s">
        <v>569</v>
      </c>
      <c r="I811" s="4" t="s">
        <v>1137</v>
      </c>
      <c r="J811" s="4" t="s">
        <v>37</v>
      </c>
      <c r="K811" s="4" t="s">
        <v>570</v>
      </c>
      <c r="L811" s="4" t="s">
        <v>39</v>
      </c>
      <c r="M811" s="4" t="s">
        <v>1138</v>
      </c>
      <c r="N811" s="4" t="s">
        <v>41</v>
      </c>
      <c r="O811" s="4">
        <v>877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44</v>
      </c>
      <c r="W811" s="4">
        <v>44</v>
      </c>
      <c r="X811" s="4">
        <v>44</v>
      </c>
      <c r="Y811" s="4">
        <v>44</v>
      </c>
      <c r="Z811" s="4">
        <v>44</v>
      </c>
      <c r="AA811" s="4">
        <v>44</v>
      </c>
      <c r="AB811" s="4">
        <v>88</v>
      </c>
      <c r="AC811" s="4">
        <v>88</v>
      </c>
      <c r="AD811" s="4">
        <v>88</v>
      </c>
      <c r="AE811" s="4">
        <v>88</v>
      </c>
      <c r="AF811" s="4">
        <v>88</v>
      </c>
      <c r="AG811" s="4">
        <v>88</v>
      </c>
      <c r="AH811" s="4">
        <v>88</v>
      </c>
      <c r="AI811" s="4">
        <v>88</v>
      </c>
      <c r="AJ811" s="4">
        <v>44</v>
      </c>
      <c r="AK811" s="4">
        <v>88</v>
      </c>
      <c r="AL811" s="4">
        <v>88</v>
      </c>
      <c r="AM811" s="4">
        <v>88</v>
      </c>
      <c r="AN811" s="4">
        <v>131</v>
      </c>
    </row>
    <row r="812" spans="1:40" ht="15" customHeight="1" x14ac:dyDescent="0.25">
      <c r="A812" s="4" t="str">
        <f>EB[[#This Row],[unit]] &amp; "#" &amp; EB[[#This Row],[indic_nrg]] &amp; "#" &amp; EB[[#This Row],[product]] &amp; "#" &amp; EB[[#This Row],[geo]]</f>
        <v>TJ#B_100300#3244#CZ</v>
      </c>
      <c r="B812" s="4" t="str">
        <f>VLOOKUP(EB[[#This Row],[product]],KS_DB[[product]:[KS]],5,FALSE)</f>
        <v>liquid</v>
      </c>
      <c r="C812" s="4" t="str">
        <f>VLOOKUP(EB[[#This Row],[product]],KS_DB[[product]:[KS]],6,FALSE)</f>
        <v>liquid</v>
      </c>
      <c r="D812" s="4">
        <f>VLOOKUP(EB[[#This Row],[product]],Carriers[],4,FALSE)</f>
        <v>1</v>
      </c>
      <c r="E812" s="4">
        <f>VLOOKUP(EB[[#This Row],[indic_nrg]],Indicators[],4,FALSE)</f>
        <v>0</v>
      </c>
      <c r="F812" s="4">
        <f>IFERROR(VLOOKUP(EB[[#This Row],[Source_carrier]],KS_DB[[product]:[KS]],6,FALSE),0)</f>
        <v>0</v>
      </c>
      <c r="G812" s="4" t="s">
        <v>34</v>
      </c>
      <c r="H812" s="4" t="s">
        <v>569</v>
      </c>
      <c r="I812" s="4" t="s">
        <v>1139</v>
      </c>
      <c r="J812" s="4" t="s">
        <v>37</v>
      </c>
      <c r="K812" s="4" t="s">
        <v>570</v>
      </c>
      <c r="L812" s="4" t="s">
        <v>39</v>
      </c>
      <c r="M812" s="4" t="s">
        <v>1140</v>
      </c>
      <c r="N812" s="4" t="s">
        <v>41</v>
      </c>
      <c r="O812" s="4">
        <v>0</v>
      </c>
      <c r="P812" s="4">
        <v>0</v>
      </c>
      <c r="Q812" s="4">
        <v>300</v>
      </c>
      <c r="R812" s="4">
        <v>0</v>
      </c>
      <c r="S812" s="4">
        <v>0</v>
      </c>
      <c r="T812" s="4">
        <v>514</v>
      </c>
      <c r="U812" s="4">
        <v>599</v>
      </c>
      <c r="V812" s="4">
        <v>984</v>
      </c>
      <c r="W812" s="4">
        <v>1070</v>
      </c>
      <c r="X812" s="4">
        <v>257</v>
      </c>
      <c r="Y812" s="4">
        <v>214</v>
      </c>
      <c r="Z812" s="4">
        <v>257</v>
      </c>
      <c r="AA812" s="4">
        <v>214</v>
      </c>
      <c r="AB812" s="4">
        <v>214</v>
      </c>
      <c r="AC812" s="4">
        <v>128</v>
      </c>
      <c r="AD812" s="4">
        <v>171</v>
      </c>
      <c r="AE812" s="4">
        <v>214</v>
      </c>
      <c r="AF812" s="4">
        <v>214</v>
      </c>
      <c r="AG812" s="4">
        <v>257</v>
      </c>
      <c r="AH812" s="4">
        <v>171</v>
      </c>
      <c r="AI812" s="4">
        <v>128</v>
      </c>
      <c r="AJ812" s="4">
        <v>128</v>
      </c>
      <c r="AK812" s="4">
        <v>128</v>
      </c>
      <c r="AL812" s="4">
        <v>86</v>
      </c>
      <c r="AM812" s="4">
        <v>86</v>
      </c>
      <c r="AN812" s="4">
        <v>128</v>
      </c>
    </row>
    <row r="813" spans="1:40" ht="15" customHeight="1" x14ac:dyDescent="0.25">
      <c r="A813" s="4" t="str">
        <f>EB[[#This Row],[unit]] &amp; "#" &amp; EB[[#This Row],[indic_nrg]] &amp; "#" &amp; EB[[#This Row],[product]] &amp; "#" &amp; EB[[#This Row],[geo]]</f>
        <v>TJ#B_100300#3247#CZ</v>
      </c>
      <c r="B813" s="4" t="str">
        <f>VLOOKUP(EB[[#This Row],[product]],KS_DB[[product]:[KS]],5,FALSE)</f>
        <v>liquid</v>
      </c>
      <c r="C813" s="4" t="str">
        <f>VLOOKUP(EB[[#This Row],[product]],KS_DB[[product]:[KS]],6,FALSE)</f>
        <v>jetkerosene</v>
      </c>
      <c r="D813" s="4">
        <f>VLOOKUP(EB[[#This Row],[product]],Carriers[],4,FALSE)</f>
        <v>1</v>
      </c>
      <c r="E813" s="4">
        <f>VLOOKUP(EB[[#This Row],[indic_nrg]],Indicators[],4,FALSE)</f>
        <v>0</v>
      </c>
      <c r="F813" s="4">
        <f>IFERROR(VLOOKUP(EB[[#This Row],[Source_carrier]],KS_DB[[product]:[KS]],6,FALSE),0)</f>
        <v>0</v>
      </c>
      <c r="G813" s="4" t="s">
        <v>34</v>
      </c>
      <c r="H813" s="4" t="s">
        <v>569</v>
      </c>
      <c r="I813" s="4" t="s">
        <v>1141</v>
      </c>
      <c r="J813" s="4" t="s">
        <v>37</v>
      </c>
      <c r="K813" s="4" t="s">
        <v>570</v>
      </c>
      <c r="L813" s="4" t="s">
        <v>39</v>
      </c>
      <c r="M813" s="4" t="s">
        <v>1142</v>
      </c>
      <c r="N813" s="4" t="s">
        <v>41</v>
      </c>
      <c r="O813" s="4">
        <v>999</v>
      </c>
      <c r="P813" s="4">
        <v>0</v>
      </c>
      <c r="Q813" s="4">
        <v>0</v>
      </c>
      <c r="R813" s="4">
        <v>521</v>
      </c>
      <c r="S813" s="4">
        <v>435</v>
      </c>
      <c r="T813" s="4">
        <v>434</v>
      </c>
      <c r="U813" s="4">
        <v>434</v>
      </c>
      <c r="V813" s="4">
        <v>1121</v>
      </c>
      <c r="W813" s="4">
        <v>3010</v>
      </c>
      <c r="X813" s="4">
        <v>2150</v>
      </c>
      <c r="Y813" s="4">
        <v>1419</v>
      </c>
      <c r="Z813" s="4">
        <v>1156</v>
      </c>
      <c r="AA813" s="4">
        <v>1926</v>
      </c>
      <c r="AB813" s="4">
        <v>4237</v>
      </c>
      <c r="AC813" s="4">
        <v>8089</v>
      </c>
      <c r="AD813" s="4">
        <v>8731</v>
      </c>
      <c r="AE813" s="4">
        <v>9872</v>
      </c>
      <c r="AF813" s="4">
        <v>10565</v>
      </c>
      <c r="AG813" s="4">
        <v>10305</v>
      </c>
      <c r="AH813" s="4">
        <v>11994</v>
      </c>
      <c r="AI813" s="4">
        <v>8876</v>
      </c>
      <c r="AJ813" s="4">
        <v>7837</v>
      </c>
      <c r="AK813" s="4">
        <v>8487</v>
      </c>
      <c r="AL813" s="4">
        <v>7404</v>
      </c>
      <c r="AM813" s="4">
        <v>5456</v>
      </c>
      <c r="AN813" s="4">
        <v>6062</v>
      </c>
    </row>
    <row r="814" spans="1:40" ht="15" customHeight="1" x14ac:dyDescent="0.25">
      <c r="A814" s="4" t="str">
        <f>EB[[#This Row],[unit]] &amp; "#" &amp; EB[[#This Row],[indic_nrg]] &amp; "#" &amp; EB[[#This Row],[product]] &amp; "#" &amp; EB[[#This Row],[geo]]</f>
        <v>TJ#B_100300#3250#CZ</v>
      </c>
      <c r="B814" s="4" t="str">
        <f>VLOOKUP(EB[[#This Row],[product]],KS_DB[[product]:[KS]],5,FALSE)</f>
        <v>liquid</v>
      </c>
      <c r="C814" s="4" t="str">
        <f>VLOOKUP(EB[[#This Row],[product]],KS_DB[[product]:[KS]],6,FALSE)</f>
        <v>diesel</v>
      </c>
      <c r="D814" s="4">
        <f>VLOOKUP(EB[[#This Row],[product]],Carriers[],4,FALSE)</f>
        <v>1</v>
      </c>
      <c r="E814" s="4">
        <f>VLOOKUP(EB[[#This Row],[indic_nrg]],Indicators[],4,FALSE)</f>
        <v>0</v>
      </c>
      <c r="F814" s="4">
        <f>IFERROR(VLOOKUP(EB[[#This Row],[Source_carrier]],KS_DB[[product]:[KS]],6,FALSE),0)</f>
        <v>0</v>
      </c>
      <c r="G814" s="4" t="s">
        <v>34</v>
      </c>
      <c r="H814" s="4" t="s">
        <v>569</v>
      </c>
      <c r="I814" s="4" t="s">
        <v>1143</v>
      </c>
      <c r="J814" s="4" t="s">
        <v>37</v>
      </c>
      <c r="K814" s="4" t="s">
        <v>570</v>
      </c>
      <c r="L814" s="4" t="s">
        <v>39</v>
      </c>
      <c r="M814" s="4" t="s">
        <v>1144</v>
      </c>
      <c r="N814" s="4" t="s">
        <v>41</v>
      </c>
      <c r="O814" s="4">
        <v>8876</v>
      </c>
      <c r="P814" s="4">
        <v>7318</v>
      </c>
      <c r="Q814" s="4">
        <v>6582</v>
      </c>
      <c r="R814" s="4">
        <v>3724</v>
      </c>
      <c r="S814" s="4">
        <v>3031</v>
      </c>
      <c r="T814" s="4">
        <v>3728</v>
      </c>
      <c r="U814" s="4">
        <v>7598</v>
      </c>
      <c r="V814" s="4">
        <v>10891</v>
      </c>
      <c r="W814" s="4">
        <v>7780</v>
      </c>
      <c r="X814" s="4">
        <v>12232</v>
      </c>
      <c r="Y814" s="4">
        <v>9564</v>
      </c>
      <c r="Z814" s="4">
        <v>9853</v>
      </c>
      <c r="AA814" s="4">
        <v>8572</v>
      </c>
      <c r="AB814" s="4">
        <v>6570</v>
      </c>
      <c r="AC814" s="4">
        <v>9896</v>
      </c>
      <c r="AD814" s="4">
        <v>8268</v>
      </c>
      <c r="AE814" s="4">
        <v>3684</v>
      </c>
      <c r="AF814" s="4">
        <v>4481</v>
      </c>
      <c r="AG814" s="4">
        <v>2329</v>
      </c>
      <c r="AH814" s="4">
        <v>2769</v>
      </c>
      <c r="AI814" s="4">
        <v>3077</v>
      </c>
      <c r="AJ814" s="4">
        <v>4749</v>
      </c>
      <c r="AK814" s="4">
        <v>5059</v>
      </c>
      <c r="AL814" s="4">
        <v>6148</v>
      </c>
      <c r="AM814" s="4">
        <v>8807</v>
      </c>
      <c r="AN814" s="4">
        <v>3837</v>
      </c>
    </row>
    <row r="815" spans="1:40" ht="15" customHeight="1" x14ac:dyDescent="0.25">
      <c r="A815" s="4" t="str">
        <f>EB[[#This Row],[unit]] &amp; "#" &amp; EB[[#This Row],[indic_nrg]] &amp; "#" &amp; EB[[#This Row],[product]] &amp; "#" &amp; EB[[#This Row],[geo]]</f>
        <v>TJ#B_100300#3260#CZ</v>
      </c>
      <c r="B815" s="4" t="str">
        <f>VLOOKUP(EB[[#This Row],[product]],KS_DB[[product]:[KS]],5,FALSE)</f>
        <v>liquid</v>
      </c>
      <c r="C815" s="4" t="str">
        <f>VLOOKUP(EB[[#This Row],[product]],KS_DB[[product]:[KS]],6,FALSE)</f>
        <v>diesel</v>
      </c>
      <c r="D815" s="4">
        <f>VLOOKUP(EB[[#This Row],[product]],Carriers[],4,FALSE)</f>
        <v>1</v>
      </c>
      <c r="E815" s="4">
        <f>VLOOKUP(EB[[#This Row],[indic_nrg]],Indicators[],4,FALSE)</f>
        <v>0</v>
      </c>
      <c r="F815" s="4">
        <f>IFERROR(VLOOKUP(EB[[#This Row],[Source_carrier]],KS_DB[[product]:[KS]],6,FALSE),0)</f>
        <v>0</v>
      </c>
      <c r="G815" s="4" t="s">
        <v>34</v>
      </c>
      <c r="H815" s="4" t="s">
        <v>569</v>
      </c>
      <c r="I815" s="4" t="s">
        <v>79</v>
      </c>
      <c r="J815" s="4" t="s">
        <v>37</v>
      </c>
      <c r="K815" s="4" t="s">
        <v>570</v>
      </c>
      <c r="L815" s="4" t="s">
        <v>39</v>
      </c>
      <c r="M815" s="4" t="s">
        <v>80</v>
      </c>
      <c r="N815" s="4" t="s">
        <v>41</v>
      </c>
      <c r="O815" s="4">
        <v>22814</v>
      </c>
      <c r="P815" s="4">
        <v>24889</v>
      </c>
      <c r="Q815" s="4">
        <v>22350</v>
      </c>
      <c r="R815" s="4">
        <v>30261</v>
      </c>
      <c r="S815" s="4">
        <v>35459</v>
      </c>
      <c r="T815" s="4">
        <v>25674</v>
      </c>
      <c r="U815" s="4">
        <v>20031</v>
      </c>
      <c r="V815" s="4">
        <v>25106</v>
      </c>
      <c r="W815" s="4">
        <v>38938</v>
      </c>
      <c r="X815" s="4">
        <v>44393</v>
      </c>
      <c r="Y815" s="4">
        <v>47430</v>
      </c>
      <c r="Z815" s="4">
        <v>56382</v>
      </c>
      <c r="AA815" s="4">
        <v>52635</v>
      </c>
      <c r="AB815" s="4">
        <v>53669</v>
      </c>
      <c r="AC815" s="4">
        <v>52760</v>
      </c>
      <c r="AD815" s="4">
        <v>54838</v>
      </c>
      <c r="AE815" s="4">
        <v>53987</v>
      </c>
      <c r="AF815" s="4">
        <v>67928</v>
      </c>
      <c r="AG815" s="4">
        <v>59161</v>
      </c>
      <c r="AH815" s="4">
        <v>55955</v>
      </c>
      <c r="AI815" s="4">
        <v>52591</v>
      </c>
      <c r="AJ815" s="4">
        <v>68905</v>
      </c>
      <c r="AK815" s="4">
        <v>62332</v>
      </c>
      <c r="AL815" s="4">
        <v>71489</v>
      </c>
      <c r="AM815" s="4">
        <v>75621</v>
      </c>
      <c r="AN815" s="4">
        <v>93143</v>
      </c>
    </row>
    <row r="816" spans="1:40" ht="15" customHeight="1" x14ac:dyDescent="0.25">
      <c r="A816" s="4" t="str">
        <f>EB[[#This Row],[unit]] &amp; "#" &amp; EB[[#This Row],[indic_nrg]] &amp; "#" &amp; EB[[#This Row],[product]] &amp; "#" &amp; EB[[#This Row],[geo]]</f>
        <v>TJ#B_100300#3270A#CZ</v>
      </c>
      <c r="B816" s="4" t="str">
        <f>VLOOKUP(EB[[#This Row],[product]],KS_DB[[product]:[KS]],5,FALSE)</f>
        <v>liquid</v>
      </c>
      <c r="C816" s="4" t="str">
        <f>VLOOKUP(EB[[#This Row],[product]],KS_DB[[product]:[KS]],6,FALSE)</f>
        <v>liquid</v>
      </c>
      <c r="D816" s="4">
        <f>VLOOKUP(EB[[#This Row],[product]],Carriers[],4,FALSE)</f>
        <v>1</v>
      </c>
      <c r="E816" s="4">
        <f>VLOOKUP(EB[[#This Row],[indic_nrg]],Indicators[],4,FALSE)</f>
        <v>0</v>
      </c>
      <c r="F816" s="4">
        <f>IFERROR(VLOOKUP(EB[[#This Row],[Source_carrier]],KS_DB[[product]:[KS]],6,FALSE),0)</f>
        <v>0</v>
      </c>
      <c r="G816" s="4" t="s">
        <v>34</v>
      </c>
      <c r="H816" s="4" t="s">
        <v>569</v>
      </c>
      <c r="I816" s="4" t="s">
        <v>81</v>
      </c>
      <c r="J816" s="4" t="s">
        <v>37</v>
      </c>
      <c r="K816" s="4" t="s">
        <v>570</v>
      </c>
      <c r="L816" s="4" t="s">
        <v>39</v>
      </c>
      <c r="M816" s="4" t="s">
        <v>82</v>
      </c>
      <c r="N816" s="4" t="s">
        <v>41</v>
      </c>
      <c r="O816" s="4">
        <v>22320</v>
      </c>
      <c r="P816" s="4">
        <v>11840</v>
      </c>
      <c r="Q816" s="4">
        <v>21800</v>
      </c>
      <c r="R816" s="4">
        <v>23440</v>
      </c>
      <c r="S816" s="4">
        <v>13240</v>
      </c>
      <c r="T816" s="4">
        <v>6720</v>
      </c>
      <c r="U816" s="4">
        <v>7400</v>
      </c>
      <c r="V816" s="4">
        <v>8120</v>
      </c>
      <c r="W816" s="4">
        <v>14400</v>
      </c>
      <c r="X816" s="4">
        <v>11800</v>
      </c>
      <c r="Y816" s="4">
        <v>7240</v>
      </c>
      <c r="Z816" s="4">
        <v>10840</v>
      </c>
      <c r="AA816" s="4">
        <v>8480</v>
      </c>
      <c r="AB816" s="4">
        <v>5600</v>
      </c>
      <c r="AC816" s="4">
        <v>8200</v>
      </c>
      <c r="AD816" s="4">
        <v>4000</v>
      </c>
      <c r="AE816" s="4">
        <v>5760</v>
      </c>
      <c r="AF816" s="4">
        <v>4720</v>
      </c>
      <c r="AG816" s="4">
        <v>2760</v>
      </c>
      <c r="AH816" s="4">
        <v>4240</v>
      </c>
      <c r="AI816" s="4">
        <v>2880</v>
      </c>
      <c r="AJ816" s="4">
        <v>1160</v>
      </c>
      <c r="AK816" s="4">
        <v>1160</v>
      </c>
      <c r="AL816" s="4">
        <v>520</v>
      </c>
      <c r="AM816" s="4">
        <v>520</v>
      </c>
      <c r="AN816" s="4">
        <v>80</v>
      </c>
    </row>
    <row r="817" spans="1:40" ht="15" customHeight="1" x14ac:dyDescent="0.25">
      <c r="A817" s="4" t="str">
        <f>EB[[#This Row],[unit]] &amp; "#" &amp; EB[[#This Row],[indic_nrg]] &amp; "#" &amp; EB[[#This Row],[product]] &amp; "#" &amp; EB[[#This Row],[geo]]</f>
        <v>TJ#B_100300#3281#CZ</v>
      </c>
      <c r="B817" s="4" t="str">
        <f>VLOOKUP(EB[[#This Row],[product]],KS_DB[[product]:[KS]],5,FALSE)</f>
        <v>liquid</v>
      </c>
      <c r="C817" s="4" t="str">
        <f>VLOOKUP(EB[[#This Row],[product]],KS_DB[[product]:[KS]],6,FALSE)</f>
        <v>liquid</v>
      </c>
      <c r="D817" s="4">
        <f>VLOOKUP(EB[[#This Row],[product]],Carriers[],4,FALSE)</f>
        <v>1</v>
      </c>
      <c r="E817" s="4">
        <f>VLOOKUP(EB[[#This Row],[indic_nrg]],Indicators[],4,FALSE)</f>
        <v>0</v>
      </c>
      <c r="F817" s="4">
        <f>IFERROR(VLOOKUP(EB[[#This Row],[Source_carrier]],KS_DB[[product]:[KS]],6,FALSE),0)</f>
        <v>0</v>
      </c>
      <c r="G817" s="4" t="s">
        <v>34</v>
      </c>
      <c r="H817" s="4" t="s">
        <v>569</v>
      </c>
      <c r="I817" s="4" t="s">
        <v>1145</v>
      </c>
      <c r="J817" s="4" t="s">
        <v>37</v>
      </c>
      <c r="K817" s="4" t="s">
        <v>570</v>
      </c>
      <c r="L817" s="4" t="s">
        <v>39</v>
      </c>
      <c r="M817" s="4" t="s">
        <v>1146</v>
      </c>
      <c r="N817" s="4" t="s">
        <v>41</v>
      </c>
      <c r="O817" s="4">
        <v>0</v>
      </c>
      <c r="P817" s="4">
        <v>0</v>
      </c>
      <c r="Q817" s="4">
        <v>0</v>
      </c>
      <c r="R817" s="4">
        <v>2331</v>
      </c>
      <c r="S817" s="4">
        <v>1166</v>
      </c>
      <c r="T817" s="4">
        <v>482</v>
      </c>
      <c r="U817" s="4">
        <v>603</v>
      </c>
      <c r="V817" s="4">
        <v>683</v>
      </c>
      <c r="W817" s="4">
        <v>804</v>
      </c>
      <c r="X817" s="4">
        <v>1045</v>
      </c>
      <c r="Y817" s="4">
        <v>1809</v>
      </c>
      <c r="Z817" s="4">
        <v>1125</v>
      </c>
      <c r="AA817" s="4">
        <v>924</v>
      </c>
      <c r="AB817" s="4">
        <v>965</v>
      </c>
      <c r="AC817" s="4">
        <v>1648</v>
      </c>
      <c r="AD817" s="4">
        <v>1367</v>
      </c>
      <c r="AE817" s="4">
        <v>1125</v>
      </c>
      <c r="AF817" s="4">
        <v>924</v>
      </c>
      <c r="AG817" s="4">
        <v>844</v>
      </c>
      <c r="AH817" s="4">
        <v>683</v>
      </c>
      <c r="AI817" s="4">
        <v>603</v>
      </c>
      <c r="AJ817" s="4">
        <v>723</v>
      </c>
      <c r="AK817" s="4">
        <v>643</v>
      </c>
      <c r="AL817" s="4">
        <v>523</v>
      </c>
      <c r="AM817" s="4">
        <v>804</v>
      </c>
      <c r="AN817" s="4">
        <v>764</v>
      </c>
    </row>
    <row r="818" spans="1:40" ht="15" customHeight="1" x14ac:dyDescent="0.25">
      <c r="A818" s="4" t="str">
        <f>EB[[#This Row],[unit]] &amp; "#" &amp; EB[[#This Row],[indic_nrg]] &amp; "#" &amp; EB[[#This Row],[product]] &amp; "#" &amp; EB[[#This Row],[geo]]</f>
        <v>TJ#B_100300#3282#CZ</v>
      </c>
      <c r="B818" s="4" t="str">
        <f>VLOOKUP(EB[[#This Row],[product]],KS_DB[[product]:[KS]],5,FALSE)</f>
        <v>liquid</v>
      </c>
      <c r="C818" s="4" t="str">
        <f>VLOOKUP(EB[[#This Row],[product]],KS_DB[[product]:[KS]],6,FALSE)</f>
        <v>liquid</v>
      </c>
      <c r="D818" s="4">
        <f>VLOOKUP(EB[[#This Row],[product]],Carriers[],4,FALSE)</f>
        <v>1</v>
      </c>
      <c r="E818" s="4">
        <f>VLOOKUP(EB[[#This Row],[indic_nrg]],Indicators[],4,FALSE)</f>
        <v>0</v>
      </c>
      <c r="F818" s="4">
        <f>IFERROR(VLOOKUP(EB[[#This Row],[Source_carrier]],KS_DB[[product]:[KS]],6,FALSE),0)</f>
        <v>0</v>
      </c>
      <c r="G818" s="4" t="s">
        <v>34</v>
      </c>
      <c r="H818" s="4" t="s">
        <v>569</v>
      </c>
      <c r="I818" s="4" t="s">
        <v>1129</v>
      </c>
      <c r="J818" s="4" t="s">
        <v>37</v>
      </c>
      <c r="K818" s="4" t="s">
        <v>570</v>
      </c>
      <c r="L818" s="4" t="s">
        <v>39</v>
      </c>
      <c r="M818" s="4" t="s">
        <v>1130</v>
      </c>
      <c r="N818" s="4" t="s">
        <v>41</v>
      </c>
      <c r="O818" s="4">
        <v>0</v>
      </c>
      <c r="P818" s="4">
        <v>0</v>
      </c>
      <c r="Q818" s="4">
        <v>0</v>
      </c>
      <c r="R818" s="4">
        <v>1447</v>
      </c>
      <c r="S818" s="4">
        <v>1608</v>
      </c>
      <c r="T818" s="4">
        <v>1728</v>
      </c>
      <c r="U818" s="4">
        <v>2412</v>
      </c>
      <c r="V818" s="4">
        <v>2412</v>
      </c>
      <c r="W818" s="4">
        <v>2331</v>
      </c>
      <c r="X818" s="4">
        <v>2452</v>
      </c>
      <c r="Y818" s="4">
        <v>2814</v>
      </c>
      <c r="Z818" s="4">
        <v>3296</v>
      </c>
      <c r="AA818" s="4">
        <v>3336</v>
      </c>
      <c r="AB818" s="4">
        <v>3215</v>
      </c>
      <c r="AC818" s="4">
        <v>4421</v>
      </c>
      <c r="AD818" s="4">
        <v>4100</v>
      </c>
      <c r="AE818" s="4">
        <v>3617</v>
      </c>
      <c r="AF818" s="4">
        <v>3738</v>
      </c>
      <c r="AG818" s="4">
        <v>4059</v>
      </c>
      <c r="AH818" s="4">
        <v>3537</v>
      </c>
      <c r="AI818" s="4">
        <v>4703</v>
      </c>
      <c r="AJ818" s="4">
        <v>5225</v>
      </c>
      <c r="AK818" s="4">
        <v>5346</v>
      </c>
      <c r="AL818" s="4">
        <v>5225</v>
      </c>
      <c r="AM818" s="4">
        <v>5506</v>
      </c>
      <c r="AN818" s="4">
        <v>7516</v>
      </c>
    </row>
    <row r="819" spans="1:40" ht="15" customHeight="1" x14ac:dyDescent="0.25">
      <c r="A819" s="4" t="str">
        <f>EB[[#This Row],[unit]] &amp; "#" &amp; EB[[#This Row],[indic_nrg]] &amp; "#" &amp; EB[[#This Row],[product]] &amp; "#" &amp; EB[[#This Row],[geo]]</f>
        <v>TJ#B_100300#3283#CZ</v>
      </c>
      <c r="B819" s="4" t="str">
        <f>VLOOKUP(EB[[#This Row],[product]],KS_DB[[product]:[KS]],5,FALSE)</f>
        <v>liquid</v>
      </c>
      <c r="C819" s="4" t="str">
        <f>VLOOKUP(EB[[#This Row],[product]],KS_DB[[product]:[KS]],6,FALSE)</f>
        <v>liquid</v>
      </c>
      <c r="D819" s="4">
        <f>VLOOKUP(EB[[#This Row],[product]],Carriers[],4,FALSE)</f>
        <v>1</v>
      </c>
      <c r="E819" s="4">
        <f>VLOOKUP(EB[[#This Row],[indic_nrg]],Indicators[],4,FALSE)</f>
        <v>0</v>
      </c>
      <c r="F819" s="4">
        <f>IFERROR(VLOOKUP(EB[[#This Row],[Source_carrier]],KS_DB[[product]:[KS]],6,FALSE),0)</f>
        <v>0</v>
      </c>
      <c r="G819" s="4" t="s">
        <v>34</v>
      </c>
      <c r="H819" s="4" t="s">
        <v>569</v>
      </c>
      <c r="I819" s="4" t="s">
        <v>1147</v>
      </c>
      <c r="J819" s="4" t="s">
        <v>37</v>
      </c>
      <c r="K819" s="4" t="s">
        <v>570</v>
      </c>
      <c r="L819" s="4" t="s">
        <v>39</v>
      </c>
      <c r="M819" s="4" t="s">
        <v>1148</v>
      </c>
      <c r="N819" s="4" t="s">
        <v>41</v>
      </c>
      <c r="O819" s="4">
        <v>0</v>
      </c>
      <c r="P819" s="4">
        <v>0</v>
      </c>
      <c r="Q819" s="4">
        <v>0</v>
      </c>
      <c r="R819" s="4">
        <v>0</v>
      </c>
      <c r="S819" s="4">
        <v>2572</v>
      </c>
      <c r="T819" s="4">
        <v>3577</v>
      </c>
      <c r="U819" s="4">
        <v>2291</v>
      </c>
      <c r="V819" s="4">
        <v>2130</v>
      </c>
      <c r="W819" s="4">
        <v>2211</v>
      </c>
      <c r="X819" s="4">
        <v>3135</v>
      </c>
      <c r="Y819" s="4">
        <v>3457</v>
      </c>
      <c r="Z819" s="4">
        <v>5265</v>
      </c>
      <c r="AA819" s="4">
        <v>5667</v>
      </c>
      <c r="AB819" s="4">
        <v>8280</v>
      </c>
      <c r="AC819" s="4">
        <v>8561</v>
      </c>
      <c r="AD819" s="4">
        <v>7596</v>
      </c>
      <c r="AE819" s="4">
        <v>10008</v>
      </c>
      <c r="AF819" s="4">
        <v>10048</v>
      </c>
      <c r="AG819" s="4">
        <v>9405</v>
      </c>
      <c r="AH819" s="4">
        <v>10812</v>
      </c>
      <c r="AI819" s="4">
        <v>8561</v>
      </c>
      <c r="AJ819" s="4">
        <v>10008</v>
      </c>
      <c r="AK819" s="4">
        <v>10249</v>
      </c>
      <c r="AL819" s="4">
        <v>10932</v>
      </c>
      <c r="AM819" s="4">
        <v>10490</v>
      </c>
      <c r="AN819" s="4">
        <v>14148</v>
      </c>
    </row>
    <row r="820" spans="1:40" ht="15" customHeight="1" x14ac:dyDescent="0.25">
      <c r="A820" s="4" t="str">
        <f>EB[[#This Row],[unit]] &amp; "#" &amp; EB[[#This Row],[indic_nrg]] &amp; "#" &amp; EB[[#This Row],[product]] &amp; "#" &amp; EB[[#This Row],[geo]]</f>
        <v>TJ#B_100300#3285#CZ</v>
      </c>
      <c r="B820" s="4" t="str">
        <f>VLOOKUP(EB[[#This Row],[product]],KS_DB[[product]:[KS]],5,FALSE)</f>
        <v>liquid</v>
      </c>
      <c r="C820" s="4" t="str">
        <f>VLOOKUP(EB[[#This Row],[product]],KS_DB[[product]:[KS]],6,FALSE)</f>
        <v>liquid</v>
      </c>
      <c r="D820" s="4">
        <f>VLOOKUP(EB[[#This Row],[product]],Carriers[],4,FALSE)</f>
        <v>1</v>
      </c>
      <c r="E820" s="4">
        <f>VLOOKUP(EB[[#This Row],[indic_nrg]],Indicators[],4,FALSE)</f>
        <v>0</v>
      </c>
      <c r="F820" s="4">
        <f>IFERROR(VLOOKUP(EB[[#This Row],[Source_carrier]],KS_DB[[product]:[KS]],6,FALSE),0)</f>
        <v>0</v>
      </c>
      <c r="G820" s="4" t="s">
        <v>34</v>
      </c>
      <c r="H820" s="4" t="s">
        <v>569</v>
      </c>
      <c r="I820" s="4" t="s">
        <v>1149</v>
      </c>
      <c r="J820" s="4" t="s">
        <v>37</v>
      </c>
      <c r="K820" s="4" t="s">
        <v>570</v>
      </c>
      <c r="L820" s="4" t="s">
        <v>39</v>
      </c>
      <c r="M820" s="4" t="s">
        <v>1150</v>
      </c>
      <c r="N820" s="4" t="s">
        <v>41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300</v>
      </c>
      <c r="V820" s="4">
        <v>300</v>
      </c>
      <c r="W820" s="4">
        <v>375</v>
      </c>
      <c r="X820" s="4">
        <v>300</v>
      </c>
      <c r="Y820" s="4">
        <v>562</v>
      </c>
      <c r="Z820" s="4">
        <v>488</v>
      </c>
      <c r="AA820" s="4">
        <v>675</v>
      </c>
      <c r="AB820" s="4">
        <v>300</v>
      </c>
      <c r="AC820" s="4">
        <v>225</v>
      </c>
      <c r="AD820" s="4">
        <v>225</v>
      </c>
      <c r="AE820" s="4">
        <v>225</v>
      </c>
      <c r="AF820" s="4">
        <v>225</v>
      </c>
      <c r="AG820" s="4">
        <v>188</v>
      </c>
      <c r="AH820" s="4">
        <v>188</v>
      </c>
      <c r="AI820" s="4">
        <v>262</v>
      </c>
      <c r="AJ820" s="4">
        <v>300</v>
      </c>
      <c r="AK820" s="4">
        <v>308</v>
      </c>
      <c r="AL820" s="4">
        <v>385</v>
      </c>
      <c r="AM820" s="4">
        <v>346</v>
      </c>
      <c r="AN820" s="4">
        <v>346</v>
      </c>
    </row>
    <row r="821" spans="1:40" ht="15" customHeight="1" x14ac:dyDescent="0.25">
      <c r="A821" s="4" t="str">
        <f>EB[[#This Row],[unit]] &amp; "#" &amp; EB[[#This Row],[indic_nrg]] &amp; "#" &amp; EB[[#This Row],[product]] &amp; "#" &amp; EB[[#This Row],[geo]]</f>
        <v>TJ#B_100300#3286#CZ</v>
      </c>
      <c r="B821" s="4" t="str">
        <f>VLOOKUP(EB[[#This Row],[product]],KS_DB[[product]:[KS]],5,FALSE)</f>
        <v>liquid</v>
      </c>
      <c r="C821" s="4" t="str">
        <f>VLOOKUP(EB[[#This Row],[product]],KS_DB[[product]:[KS]],6,FALSE)</f>
        <v>liquid</v>
      </c>
      <c r="D821" s="4">
        <f>VLOOKUP(EB[[#This Row],[product]],Carriers[],4,FALSE)</f>
        <v>1</v>
      </c>
      <c r="E821" s="4">
        <f>VLOOKUP(EB[[#This Row],[indic_nrg]],Indicators[],4,FALSE)</f>
        <v>0</v>
      </c>
      <c r="F821" s="4">
        <f>IFERROR(VLOOKUP(EB[[#This Row],[Source_carrier]],KS_DB[[product]:[KS]],6,FALSE),0)</f>
        <v>0</v>
      </c>
      <c r="G821" s="4" t="s">
        <v>34</v>
      </c>
      <c r="H821" s="4" t="s">
        <v>569</v>
      </c>
      <c r="I821" s="4" t="s">
        <v>1151</v>
      </c>
      <c r="J821" s="4" t="s">
        <v>37</v>
      </c>
      <c r="K821" s="4" t="s">
        <v>570</v>
      </c>
      <c r="L821" s="4" t="s">
        <v>39</v>
      </c>
      <c r="M821" s="4" t="s">
        <v>1152</v>
      </c>
      <c r="N821" s="4" t="s">
        <v>41</v>
      </c>
      <c r="O821" s="4">
        <v>0</v>
      </c>
      <c r="P821" s="4">
        <v>0</v>
      </c>
      <c r="Q821" s="4">
        <v>0</v>
      </c>
      <c r="R821" s="4">
        <v>80</v>
      </c>
      <c r="S821" s="4">
        <v>80</v>
      </c>
      <c r="T821" s="4">
        <v>201</v>
      </c>
      <c r="U821" s="4">
        <v>281</v>
      </c>
      <c r="V821" s="4">
        <v>201</v>
      </c>
      <c r="W821" s="4">
        <v>161</v>
      </c>
      <c r="X821" s="4">
        <v>161</v>
      </c>
      <c r="Y821" s="4">
        <v>161</v>
      </c>
      <c r="Z821" s="4">
        <v>241</v>
      </c>
      <c r="AA821" s="4">
        <v>281</v>
      </c>
      <c r="AB821" s="4">
        <v>482</v>
      </c>
      <c r="AC821" s="4">
        <v>523</v>
      </c>
      <c r="AD821" s="4">
        <v>523</v>
      </c>
      <c r="AE821" s="4">
        <v>563</v>
      </c>
      <c r="AF821" s="4">
        <v>523</v>
      </c>
      <c r="AG821" s="4">
        <v>603</v>
      </c>
      <c r="AH821" s="4">
        <v>603</v>
      </c>
      <c r="AI821" s="4">
        <v>523</v>
      </c>
      <c r="AJ821" s="4">
        <v>402</v>
      </c>
      <c r="AK821" s="4">
        <v>281</v>
      </c>
      <c r="AL821" s="4">
        <v>281</v>
      </c>
      <c r="AM821" s="4">
        <v>523</v>
      </c>
      <c r="AN821" s="4">
        <v>442</v>
      </c>
    </row>
    <row r="822" spans="1:40" ht="15" customHeight="1" x14ac:dyDescent="0.25">
      <c r="A822" s="4" t="str">
        <f>EB[[#This Row],[unit]] &amp; "#" &amp; EB[[#This Row],[indic_nrg]] &amp; "#" &amp; EB[[#This Row],[product]] &amp; "#" &amp; EB[[#This Row],[geo]]</f>
        <v>TJ#B_100300#3295#CZ</v>
      </c>
      <c r="B822" s="4" t="str">
        <f>VLOOKUP(EB[[#This Row],[product]],KS_DB[[product]:[KS]],5,FALSE)</f>
        <v>liquid</v>
      </c>
      <c r="C822" s="4" t="str">
        <f>VLOOKUP(EB[[#This Row],[product]],KS_DB[[product]:[KS]],6,FALSE)</f>
        <v>liquid</v>
      </c>
      <c r="D822" s="4">
        <f>VLOOKUP(EB[[#This Row],[product]],Carriers[],4,FALSE)</f>
        <v>1</v>
      </c>
      <c r="E822" s="4">
        <f>VLOOKUP(EB[[#This Row],[indic_nrg]],Indicators[],4,FALSE)</f>
        <v>0</v>
      </c>
      <c r="F822" s="4">
        <f>IFERROR(VLOOKUP(EB[[#This Row],[Source_carrier]],KS_DB[[product]:[KS]],6,FALSE),0)</f>
        <v>0</v>
      </c>
      <c r="G822" s="4" t="s">
        <v>34</v>
      </c>
      <c r="H822" s="4" t="s">
        <v>569</v>
      </c>
      <c r="I822" s="4" t="s">
        <v>1153</v>
      </c>
      <c r="J822" s="4" t="s">
        <v>37</v>
      </c>
      <c r="K822" s="4" t="s">
        <v>570</v>
      </c>
      <c r="L822" s="4" t="s">
        <v>39</v>
      </c>
      <c r="M822" s="4" t="s">
        <v>1154</v>
      </c>
      <c r="N822" s="4" t="s">
        <v>41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664</v>
      </c>
      <c r="U822" s="4">
        <v>0</v>
      </c>
      <c r="V822" s="4">
        <v>236</v>
      </c>
      <c r="W822" s="4">
        <v>269</v>
      </c>
      <c r="X822" s="4">
        <v>157</v>
      </c>
      <c r="Y822" s="4">
        <v>79</v>
      </c>
      <c r="Z822" s="4">
        <v>122</v>
      </c>
      <c r="AA822" s="4">
        <v>163</v>
      </c>
      <c r="AB822" s="4">
        <v>325</v>
      </c>
      <c r="AC822" s="4">
        <v>449</v>
      </c>
      <c r="AD822" s="4">
        <v>204</v>
      </c>
      <c r="AE822" s="4">
        <v>236</v>
      </c>
      <c r="AF822" s="4">
        <v>511</v>
      </c>
      <c r="AG822" s="4">
        <v>960</v>
      </c>
      <c r="AH822" s="4">
        <v>3446</v>
      </c>
      <c r="AI822" s="4">
        <v>4261</v>
      </c>
      <c r="AJ822" s="4">
        <v>3979</v>
      </c>
      <c r="AK822" s="4">
        <v>7062</v>
      </c>
      <c r="AL822" s="4">
        <v>6670</v>
      </c>
      <c r="AM822" s="4">
        <v>7304</v>
      </c>
      <c r="AN822" s="4">
        <v>7099</v>
      </c>
    </row>
    <row r="823" spans="1:40" ht="15" customHeight="1" x14ac:dyDescent="0.25">
      <c r="A823" s="4" t="str">
        <f>EB[[#This Row],[unit]] &amp; "#" &amp; EB[[#This Row],[indic_nrg]] &amp; "#" &amp; EB[[#This Row],[product]] &amp; "#" &amp; EB[[#This Row],[geo]]</f>
        <v>TJ#B_100300#4000#CZ</v>
      </c>
      <c r="B823" s="4" t="str">
        <f>VLOOKUP(EB[[#This Row],[product]],KS_DB[[product]:[KS]],5,FALSE)</f>
        <v>gas</v>
      </c>
      <c r="C823" s="4" t="str">
        <f>VLOOKUP(EB[[#This Row],[product]],KS_DB[[product]:[KS]],6,FALSE)</f>
        <v>gas</v>
      </c>
      <c r="D823" s="4">
        <f>VLOOKUP(EB[[#This Row],[product]],Carriers[],4,FALSE)</f>
        <v>0</v>
      </c>
      <c r="E823" s="4">
        <f>VLOOKUP(EB[[#This Row],[indic_nrg]],Indicators[],4,FALSE)</f>
        <v>0</v>
      </c>
      <c r="F823" s="4">
        <f>IFERROR(VLOOKUP(EB[[#This Row],[Source_carrier]],KS_DB[[product]:[KS]],6,FALSE),0)</f>
        <v>0</v>
      </c>
      <c r="G823" s="4" t="s">
        <v>34</v>
      </c>
      <c r="H823" s="4" t="s">
        <v>569</v>
      </c>
      <c r="I823" s="4" t="s">
        <v>83</v>
      </c>
      <c r="J823" s="4" t="s">
        <v>37</v>
      </c>
      <c r="K823" s="4" t="s">
        <v>570</v>
      </c>
      <c r="L823" s="4" t="s">
        <v>39</v>
      </c>
      <c r="M823" s="4" t="s">
        <v>84</v>
      </c>
      <c r="N823" s="4" t="s">
        <v>41</v>
      </c>
      <c r="O823" s="4">
        <v>200364</v>
      </c>
      <c r="P823" s="4">
        <v>230588</v>
      </c>
      <c r="Q823" s="4">
        <v>229006</v>
      </c>
      <c r="R823" s="4">
        <v>237940</v>
      </c>
      <c r="S823" s="4">
        <v>243446</v>
      </c>
      <c r="T823" s="4">
        <v>268984</v>
      </c>
      <c r="U823" s="4">
        <v>316117</v>
      </c>
      <c r="V823" s="4">
        <v>318699</v>
      </c>
      <c r="W823" s="4">
        <v>318774</v>
      </c>
      <c r="X823" s="4">
        <v>311590</v>
      </c>
      <c r="Y823" s="4">
        <v>313290</v>
      </c>
      <c r="Z823" s="4">
        <v>323905</v>
      </c>
      <c r="AA823" s="4">
        <v>331519</v>
      </c>
      <c r="AB823" s="4">
        <v>324040</v>
      </c>
      <c r="AC823" s="4">
        <v>300015</v>
      </c>
      <c r="AD823" s="4">
        <v>318353</v>
      </c>
      <c r="AE823" s="4">
        <v>334937</v>
      </c>
      <c r="AF823" s="4">
        <v>286109</v>
      </c>
      <c r="AG823" s="4">
        <v>297129</v>
      </c>
      <c r="AH823" s="4">
        <v>297263</v>
      </c>
      <c r="AI823" s="4">
        <v>292087</v>
      </c>
      <c r="AJ823" s="4">
        <v>319975</v>
      </c>
      <c r="AK823" s="4">
        <v>255711</v>
      </c>
      <c r="AL823" s="4">
        <v>291739</v>
      </c>
      <c r="AM823" s="4">
        <v>249224</v>
      </c>
      <c r="AN823" s="4">
        <v>258090</v>
      </c>
    </row>
    <row r="824" spans="1:40" ht="15" customHeight="1" x14ac:dyDescent="0.25">
      <c r="A824" s="4" t="str">
        <f>EB[[#This Row],[unit]] &amp; "#" &amp; EB[[#This Row],[indic_nrg]] &amp; "#" &amp; EB[[#This Row],[product]] &amp; "#" &amp; EB[[#This Row],[geo]]</f>
        <v>TJ#B_100300#4100#CZ</v>
      </c>
      <c r="B824" s="4" t="str">
        <f>VLOOKUP(EB[[#This Row],[product]],KS_DB[[product]:[KS]],5,FALSE)</f>
        <v>gas</v>
      </c>
      <c r="C824" s="4" t="str">
        <f>VLOOKUP(EB[[#This Row],[product]],KS_DB[[product]:[KS]],6,FALSE)</f>
        <v>gas</v>
      </c>
      <c r="D824" s="4">
        <f>VLOOKUP(EB[[#This Row],[product]],Carriers[],4,FALSE)</f>
        <v>1</v>
      </c>
      <c r="E824" s="4">
        <f>VLOOKUP(EB[[#This Row],[indic_nrg]],Indicators[],4,FALSE)</f>
        <v>0</v>
      </c>
      <c r="F824" s="4">
        <f>IFERROR(VLOOKUP(EB[[#This Row],[Source_carrier]],KS_DB[[product]:[KS]],6,FALSE),0)</f>
        <v>0</v>
      </c>
      <c r="G824" s="4" t="s">
        <v>34</v>
      </c>
      <c r="H824" s="4" t="s">
        <v>569</v>
      </c>
      <c r="I824" s="4" t="s">
        <v>85</v>
      </c>
      <c r="J824" s="4" t="s">
        <v>37</v>
      </c>
      <c r="K824" s="4" t="s">
        <v>570</v>
      </c>
      <c r="L824" s="4" t="s">
        <v>39</v>
      </c>
      <c r="M824" s="4" t="s">
        <v>86</v>
      </c>
      <c r="N824" s="4" t="s">
        <v>41</v>
      </c>
      <c r="O824" s="4">
        <v>200364</v>
      </c>
      <c r="P824" s="4">
        <v>230588</v>
      </c>
      <c r="Q824" s="4">
        <v>229006</v>
      </c>
      <c r="R824" s="4">
        <v>237940</v>
      </c>
      <c r="S824" s="4">
        <v>243446</v>
      </c>
      <c r="T824" s="4">
        <v>268984</v>
      </c>
      <c r="U824" s="4">
        <v>316117</v>
      </c>
      <c r="V824" s="4">
        <v>318699</v>
      </c>
      <c r="W824" s="4">
        <v>318774</v>
      </c>
      <c r="X824" s="4">
        <v>311590</v>
      </c>
      <c r="Y824" s="4">
        <v>313290</v>
      </c>
      <c r="Z824" s="4">
        <v>323905</v>
      </c>
      <c r="AA824" s="4">
        <v>331519</v>
      </c>
      <c r="AB824" s="4">
        <v>324040</v>
      </c>
      <c r="AC824" s="4">
        <v>300015</v>
      </c>
      <c r="AD824" s="4">
        <v>318353</v>
      </c>
      <c r="AE824" s="4">
        <v>334937</v>
      </c>
      <c r="AF824" s="4">
        <v>286109</v>
      </c>
      <c r="AG824" s="4">
        <v>297129</v>
      </c>
      <c r="AH824" s="4">
        <v>297263</v>
      </c>
      <c r="AI824" s="4">
        <v>292087</v>
      </c>
      <c r="AJ824" s="4">
        <v>319975</v>
      </c>
      <c r="AK824" s="4">
        <v>255711</v>
      </c>
      <c r="AL824" s="4">
        <v>291739</v>
      </c>
      <c r="AM824" s="4">
        <v>249224</v>
      </c>
      <c r="AN824" s="4">
        <v>258090</v>
      </c>
    </row>
    <row r="825" spans="1:40" ht="15" customHeight="1" x14ac:dyDescent="0.25">
      <c r="A825" s="4" t="str">
        <f>EB[[#This Row],[unit]] &amp; "#" &amp; EB[[#This Row],[indic_nrg]] &amp; "#" &amp; EB[[#This Row],[product]] &amp; "#" &amp; EB[[#This Row],[geo]]</f>
        <v>TJ#B_100300#5200#CZ</v>
      </c>
      <c r="B825" s="4" t="str">
        <f>VLOOKUP(EB[[#This Row],[product]],KS_DB[[product]:[KS]],5,FALSE)</f>
        <v>heat</v>
      </c>
      <c r="C825" s="4" t="str">
        <f>VLOOKUP(EB[[#This Row],[product]],KS_DB[[product]:[KS]],6,FALSE)</f>
        <v>heat</v>
      </c>
      <c r="D825" s="4">
        <f>VLOOKUP(EB[[#This Row],[product]],Carriers[],4,FALSE)</f>
        <v>1</v>
      </c>
      <c r="E825" s="4">
        <f>VLOOKUP(EB[[#This Row],[indic_nrg]],Indicators[],4,FALSE)</f>
        <v>0</v>
      </c>
      <c r="F825" s="4">
        <f>IFERROR(VLOOKUP(EB[[#This Row],[Source_carrier]],KS_DB[[product]:[KS]],6,FALSE),0)</f>
        <v>0</v>
      </c>
      <c r="G825" s="4" t="s">
        <v>34</v>
      </c>
      <c r="H825" s="4" t="s">
        <v>569</v>
      </c>
      <c r="I825" s="4" t="s">
        <v>97</v>
      </c>
      <c r="J825" s="4" t="s">
        <v>37</v>
      </c>
      <c r="K825" s="4" t="s">
        <v>570</v>
      </c>
      <c r="L825" s="4" t="s">
        <v>39</v>
      </c>
      <c r="M825" s="4" t="s">
        <v>98</v>
      </c>
      <c r="N825" s="4" t="s">
        <v>41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9</v>
      </c>
      <c r="AI825" s="4">
        <v>19</v>
      </c>
      <c r="AJ825" s="4">
        <v>17</v>
      </c>
      <c r="AK825" s="4">
        <v>17</v>
      </c>
      <c r="AL825" s="4">
        <v>32</v>
      </c>
      <c r="AM825" s="4">
        <v>27</v>
      </c>
      <c r="AN825" s="4">
        <v>29</v>
      </c>
    </row>
    <row r="826" spans="1:40" ht="15" customHeight="1" x14ac:dyDescent="0.25">
      <c r="A826" s="4" t="str">
        <f>EB[[#This Row],[unit]] &amp; "#" &amp; EB[[#This Row],[indic_nrg]] &amp; "#" &amp; EB[[#This Row],[product]] &amp; "#" &amp; EB[[#This Row],[geo]]</f>
        <v>TJ#B_100300#5500#CZ</v>
      </c>
      <c r="B826" s="4" t="str">
        <f>VLOOKUP(EB[[#This Row],[product]],KS_DB[[product]:[KS]],5,FALSE)</f>
        <v>RES</v>
      </c>
      <c r="C826" s="4" t="str">
        <f>VLOOKUP(EB[[#This Row],[product]],KS_DB[[product]:[KS]],6,FALSE)</f>
        <v>RES</v>
      </c>
      <c r="D826" s="4">
        <f>VLOOKUP(EB[[#This Row],[product]],Carriers[],4,FALSE)</f>
        <v>0</v>
      </c>
      <c r="E826" s="4">
        <f>VLOOKUP(EB[[#This Row],[indic_nrg]],Indicators[],4,FALSE)</f>
        <v>0</v>
      </c>
      <c r="F826" s="4">
        <f>IFERROR(VLOOKUP(EB[[#This Row],[Source_carrier]],KS_DB[[product]:[KS]],6,FALSE),0)</f>
        <v>0</v>
      </c>
      <c r="G826" s="4" t="s">
        <v>34</v>
      </c>
      <c r="H826" s="4" t="s">
        <v>569</v>
      </c>
      <c r="I826" s="4" t="s">
        <v>99</v>
      </c>
      <c r="J826" s="4" t="s">
        <v>37</v>
      </c>
      <c r="K826" s="4" t="s">
        <v>570</v>
      </c>
      <c r="L826" s="4" t="s">
        <v>39</v>
      </c>
      <c r="M826" s="4" t="s">
        <v>100</v>
      </c>
      <c r="N826" s="4" t="s">
        <v>41</v>
      </c>
      <c r="O826" s="4">
        <v>0</v>
      </c>
      <c r="P826" s="4">
        <v>0</v>
      </c>
      <c r="Q826" s="4">
        <v>0</v>
      </c>
      <c r="R826" s="4">
        <v>0</v>
      </c>
      <c r="S826" s="4">
        <v>58.9</v>
      </c>
      <c r="T826" s="4">
        <v>309.10000000000002</v>
      </c>
      <c r="U826" s="4">
        <v>320.2</v>
      </c>
      <c r="V826" s="4">
        <v>419.5</v>
      </c>
      <c r="W826" s="4">
        <v>949.4</v>
      </c>
      <c r="X826" s="4">
        <v>747.4</v>
      </c>
      <c r="Y826" s="4">
        <v>118.4</v>
      </c>
      <c r="Z826" s="4">
        <v>107.3</v>
      </c>
      <c r="AA826" s="4">
        <v>1.5</v>
      </c>
      <c r="AB826" s="4">
        <v>1080.2</v>
      </c>
      <c r="AC826" s="4">
        <v>615.4</v>
      </c>
      <c r="AD826" s="4">
        <v>1649</v>
      </c>
      <c r="AE826" s="4">
        <v>1561</v>
      </c>
      <c r="AF826" s="4">
        <v>1251.5</v>
      </c>
      <c r="AG826" s="4">
        <v>4207.8999999999996</v>
      </c>
      <c r="AH826" s="4">
        <v>4480.1000000000004</v>
      </c>
      <c r="AI826" s="4">
        <v>5103.8</v>
      </c>
      <c r="AJ826" s="4">
        <v>8084.1</v>
      </c>
      <c r="AK826" s="4">
        <v>8743.7999999999993</v>
      </c>
      <c r="AL826" s="4">
        <v>9807.7999999999993</v>
      </c>
      <c r="AM826" s="4">
        <v>11512.2</v>
      </c>
      <c r="AN826" s="4">
        <v>15320.2</v>
      </c>
    </row>
    <row r="827" spans="1:40" ht="15" customHeight="1" x14ac:dyDescent="0.25">
      <c r="A827" s="4" t="str">
        <f>EB[[#This Row],[unit]] &amp; "#" &amp; EB[[#This Row],[indic_nrg]] &amp; "#" &amp; EB[[#This Row],[product]] &amp; "#" &amp; EB[[#This Row],[geo]]</f>
        <v>TJ#B_100300#5500#CZ</v>
      </c>
      <c r="B827" s="4" t="str">
        <f>VLOOKUP(EB[[#This Row],[product]],KS_DB[[product]:[KS]],5,FALSE)</f>
        <v>RES</v>
      </c>
      <c r="C827" s="4" t="str">
        <f>VLOOKUP(EB[[#This Row],[product]],KS_DB[[product]:[KS]],6,FALSE)</f>
        <v>RES</v>
      </c>
      <c r="D827" s="4">
        <f>VLOOKUP(EB[[#This Row],[product]],Carriers[],4,FALSE)</f>
        <v>0</v>
      </c>
      <c r="E827" s="4">
        <f>VLOOKUP(EB[[#This Row],[indic_nrg]],Indicators[],4,FALSE)</f>
        <v>0</v>
      </c>
      <c r="F827" s="4">
        <f>IFERROR(VLOOKUP(EB[[#This Row],[Source_carrier]],KS_DB[[product]:[KS]],6,FALSE),0)</f>
        <v>0</v>
      </c>
      <c r="G827" s="4" t="s">
        <v>34</v>
      </c>
      <c r="H827" s="4" t="s">
        <v>569</v>
      </c>
      <c r="I827" s="4" t="s">
        <v>99</v>
      </c>
      <c r="J827" s="4" t="s">
        <v>37</v>
      </c>
      <c r="K827" s="4" t="s">
        <v>570</v>
      </c>
      <c r="L827" s="4" t="s">
        <v>39</v>
      </c>
      <c r="M827" s="4" t="s">
        <v>100</v>
      </c>
      <c r="N827" s="4" t="s">
        <v>41</v>
      </c>
      <c r="O827" s="4">
        <v>0</v>
      </c>
      <c r="P827" s="4">
        <v>0</v>
      </c>
      <c r="Q827" s="4">
        <v>0</v>
      </c>
      <c r="R827" s="4">
        <v>0</v>
      </c>
      <c r="S827" s="4">
        <v>59</v>
      </c>
      <c r="T827" s="4">
        <v>309</v>
      </c>
      <c r="U827" s="4">
        <v>320</v>
      </c>
      <c r="V827" s="4">
        <v>420</v>
      </c>
      <c r="W827" s="4">
        <v>949</v>
      </c>
      <c r="X827" s="4">
        <v>747</v>
      </c>
      <c r="Y827" s="4">
        <v>118</v>
      </c>
      <c r="Z827" s="4">
        <v>107</v>
      </c>
      <c r="AA827" s="4">
        <v>1</v>
      </c>
      <c r="AB827" s="4">
        <v>1080</v>
      </c>
      <c r="AC827" s="4">
        <v>615</v>
      </c>
      <c r="AD827" s="4">
        <v>1649</v>
      </c>
      <c r="AE827" s="4">
        <v>1561</v>
      </c>
      <c r="AF827" s="4">
        <v>1252</v>
      </c>
      <c r="AG827" s="4">
        <v>4208</v>
      </c>
      <c r="AH827" s="4">
        <v>4480</v>
      </c>
      <c r="AI827" s="4">
        <v>5104</v>
      </c>
      <c r="AJ827" s="4">
        <v>8084</v>
      </c>
      <c r="AK827" s="4">
        <v>8744</v>
      </c>
      <c r="AL827" s="4">
        <v>9808</v>
      </c>
      <c r="AM827" s="4">
        <v>11512</v>
      </c>
      <c r="AN827" s="4">
        <v>15320</v>
      </c>
    </row>
    <row r="828" spans="1:40" ht="15" customHeight="1" x14ac:dyDescent="0.25">
      <c r="A828" s="4" t="str">
        <f>EB[[#This Row],[unit]] &amp; "#" &amp; EB[[#This Row],[indic_nrg]] &amp; "#" &amp; EB[[#This Row],[product]] &amp; "#" &amp; EB[[#This Row],[geo]]</f>
        <v>TJ#B_100300#5532#CZ</v>
      </c>
      <c r="B828" s="4" t="str">
        <f>VLOOKUP(EB[[#This Row],[product]],KS_DB[[product]:[KS]],5,FALSE)</f>
        <v>RES</v>
      </c>
      <c r="C828" s="4" t="str">
        <f>VLOOKUP(EB[[#This Row],[product]],KS_DB[[product]:[KS]],6,FALSE)</f>
        <v>RES</v>
      </c>
      <c r="D828" s="4">
        <f>VLOOKUP(EB[[#This Row],[product]],Carriers[],4,FALSE)</f>
        <v>1</v>
      </c>
      <c r="E828" s="4">
        <f>VLOOKUP(EB[[#This Row],[indic_nrg]],Indicators[],4,FALSE)</f>
        <v>0</v>
      </c>
      <c r="F828" s="4">
        <f>IFERROR(VLOOKUP(EB[[#This Row],[Source_carrier]],KS_DB[[product]:[KS]],6,FALSE),0)</f>
        <v>0</v>
      </c>
      <c r="G828" s="4" t="s">
        <v>34</v>
      </c>
      <c r="H828" s="4" t="s">
        <v>569</v>
      </c>
      <c r="I828" s="4" t="s">
        <v>101</v>
      </c>
      <c r="J828" s="4" t="s">
        <v>37</v>
      </c>
      <c r="K828" s="4" t="s">
        <v>570</v>
      </c>
      <c r="L828" s="4" t="s">
        <v>39</v>
      </c>
      <c r="M828" s="4" t="s">
        <v>102</v>
      </c>
      <c r="N828" s="4" t="s">
        <v>41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</row>
    <row r="829" spans="1:40" ht="15" customHeight="1" x14ac:dyDescent="0.25">
      <c r="A829" s="4" t="str">
        <f>EB[[#This Row],[unit]] &amp; "#" &amp; EB[[#This Row],[indic_nrg]] &amp; "#" &amp; EB[[#This Row],[product]] &amp; "#" &amp; EB[[#This Row],[geo]]</f>
        <v>TJ#B_100300#5540#CZ</v>
      </c>
      <c r="B829" s="4" t="str">
        <f>VLOOKUP(EB[[#This Row],[product]],KS_DB[[product]:[KS]],5,FALSE)</f>
        <v>biomass</v>
      </c>
      <c r="C829" s="4" t="str">
        <f>VLOOKUP(EB[[#This Row],[product]],KS_DB[[product]:[KS]],6,FALSE)</f>
        <v>biomass</v>
      </c>
      <c r="D829" s="4">
        <f>VLOOKUP(EB[[#This Row],[product]],Carriers[],4,FALSE)</f>
        <v>0</v>
      </c>
      <c r="E829" s="4">
        <f>VLOOKUP(EB[[#This Row],[indic_nrg]],Indicators[],4,FALSE)</f>
        <v>0</v>
      </c>
      <c r="F829" s="4">
        <f>IFERROR(VLOOKUP(EB[[#This Row],[Source_carrier]],KS_DB[[product]:[KS]],6,FALSE),0)</f>
        <v>0</v>
      </c>
      <c r="G829" s="4" t="s">
        <v>34</v>
      </c>
      <c r="H829" s="4" t="s">
        <v>569</v>
      </c>
      <c r="I829" s="4" t="s">
        <v>103</v>
      </c>
      <c r="J829" s="4" t="s">
        <v>37</v>
      </c>
      <c r="K829" s="4" t="s">
        <v>570</v>
      </c>
      <c r="L829" s="4" t="s">
        <v>39</v>
      </c>
      <c r="M829" s="4" t="s">
        <v>104</v>
      </c>
      <c r="N829" s="4" t="s">
        <v>41</v>
      </c>
      <c r="O829" s="4">
        <v>0</v>
      </c>
      <c r="P829" s="4">
        <v>0</v>
      </c>
      <c r="Q829" s="4">
        <v>0</v>
      </c>
      <c r="R829" s="4">
        <v>0</v>
      </c>
      <c r="S829" s="4">
        <v>58.9</v>
      </c>
      <c r="T829" s="4">
        <v>309.10000000000002</v>
      </c>
      <c r="U829" s="4">
        <v>320.2</v>
      </c>
      <c r="V829" s="4">
        <v>419.5</v>
      </c>
      <c r="W829" s="4">
        <v>949.4</v>
      </c>
      <c r="X829" s="4">
        <v>747.4</v>
      </c>
      <c r="Y829" s="4">
        <v>118.4</v>
      </c>
      <c r="Z829" s="4">
        <v>107.3</v>
      </c>
      <c r="AA829" s="4">
        <v>1.5</v>
      </c>
      <c r="AB829" s="4">
        <v>1080.2</v>
      </c>
      <c r="AC829" s="4">
        <v>615.4</v>
      </c>
      <c r="AD829" s="4">
        <v>1649</v>
      </c>
      <c r="AE829" s="4">
        <v>1561</v>
      </c>
      <c r="AF829" s="4">
        <v>1251.5</v>
      </c>
      <c r="AG829" s="4">
        <v>4207.8999999999996</v>
      </c>
      <c r="AH829" s="4">
        <v>4480.1000000000004</v>
      </c>
      <c r="AI829" s="4">
        <v>5103.8</v>
      </c>
      <c r="AJ829" s="4">
        <v>8084.1</v>
      </c>
      <c r="AK829" s="4">
        <v>8743.7999999999993</v>
      </c>
      <c r="AL829" s="4">
        <v>9807.7999999999993</v>
      </c>
      <c r="AM829" s="4">
        <v>11512.2</v>
      </c>
      <c r="AN829" s="4">
        <v>15320.2</v>
      </c>
    </row>
    <row r="830" spans="1:40" ht="15" customHeight="1" x14ac:dyDescent="0.25">
      <c r="A830" s="4" t="str">
        <f>EB[[#This Row],[unit]] &amp; "#" &amp; EB[[#This Row],[indic_nrg]] &amp; "#" &amp; EB[[#This Row],[product]] &amp; "#" &amp; EB[[#This Row],[geo]]</f>
        <v>TJ#B_100300#5541#CZ</v>
      </c>
      <c r="B830" s="4" t="str">
        <f>VLOOKUP(EB[[#This Row],[product]],KS_DB[[product]:[KS]],5,FALSE)</f>
        <v>biomass</v>
      </c>
      <c r="C830" s="4" t="str">
        <f>VLOOKUP(EB[[#This Row],[product]],KS_DB[[product]:[KS]],6,FALSE)</f>
        <v>biomass</v>
      </c>
      <c r="D830" s="4">
        <f>VLOOKUP(EB[[#This Row],[product]],Carriers[],4,FALSE)</f>
        <v>1</v>
      </c>
      <c r="E830" s="4">
        <f>VLOOKUP(EB[[#This Row],[indic_nrg]],Indicators[],4,FALSE)</f>
        <v>0</v>
      </c>
      <c r="F830" s="4">
        <f>IFERROR(VLOOKUP(EB[[#This Row],[Source_carrier]],KS_DB[[product]:[KS]],6,FALSE),0)</f>
        <v>0</v>
      </c>
      <c r="G830" s="4" t="s">
        <v>34</v>
      </c>
      <c r="H830" s="4" t="s">
        <v>569</v>
      </c>
      <c r="I830" s="4" t="s">
        <v>105</v>
      </c>
      <c r="J830" s="4" t="s">
        <v>37</v>
      </c>
      <c r="K830" s="4" t="s">
        <v>570</v>
      </c>
      <c r="L830" s="4" t="s">
        <v>39</v>
      </c>
      <c r="M830" s="4" t="s">
        <v>106</v>
      </c>
      <c r="N830" s="4" t="s">
        <v>41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1078</v>
      </c>
      <c r="AC830" s="4">
        <v>500</v>
      </c>
      <c r="AD830" s="4">
        <v>1360</v>
      </c>
      <c r="AE830" s="4">
        <v>711</v>
      </c>
      <c r="AF830" s="4">
        <v>943</v>
      </c>
      <c r="AG830" s="4">
        <v>916</v>
      </c>
      <c r="AH830" s="4">
        <v>1584</v>
      </c>
      <c r="AI830" s="4">
        <v>2231</v>
      </c>
      <c r="AJ830" s="4">
        <v>3033</v>
      </c>
      <c r="AK830" s="4">
        <v>4009</v>
      </c>
      <c r="AL830" s="4">
        <v>4740</v>
      </c>
      <c r="AM830" s="4">
        <v>4916</v>
      </c>
      <c r="AN830" s="4">
        <v>6012</v>
      </c>
    </row>
    <row r="831" spans="1:40" ht="15" customHeight="1" x14ac:dyDescent="0.25">
      <c r="A831" s="4" t="str">
        <f>EB[[#This Row],[unit]] &amp; "#" &amp; EB[[#This Row],[indic_nrg]] &amp; "#" &amp; EB[[#This Row],[product]] &amp; "#" &amp; EB[[#This Row],[geo]]</f>
        <v>TJ#B_100300#5542#CZ</v>
      </c>
      <c r="B831" s="4" t="str">
        <f>VLOOKUP(EB[[#This Row],[product]],KS_DB[[product]:[KS]],5,FALSE)</f>
        <v>biomass</v>
      </c>
      <c r="C831" s="4" t="str">
        <f>VLOOKUP(EB[[#This Row],[product]],KS_DB[[product]:[KS]],6,FALSE)</f>
        <v>biomass</v>
      </c>
      <c r="D831" s="4">
        <f>VLOOKUP(EB[[#This Row],[product]],Carriers[],4,FALSE)</f>
        <v>1</v>
      </c>
      <c r="E831" s="4">
        <f>VLOOKUP(EB[[#This Row],[indic_nrg]],Indicators[],4,FALSE)</f>
        <v>0</v>
      </c>
      <c r="F831" s="4">
        <f>IFERROR(VLOOKUP(EB[[#This Row],[Source_carrier]],KS_DB[[product]:[KS]],6,FALSE),0)</f>
        <v>0</v>
      </c>
      <c r="G831" s="4" t="s">
        <v>34</v>
      </c>
      <c r="H831" s="4" t="s">
        <v>569</v>
      </c>
      <c r="I831" s="4" t="s">
        <v>107</v>
      </c>
      <c r="J831" s="4" t="s">
        <v>37</v>
      </c>
      <c r="K831" s="4" t="s">
        <v>570</v>
      </c>
      <c r="L831" s="4" t="s">
        <v>39</v>
      </c>
      <c r="M831" s="4" t="s">
        <v>108</v>
      </c>
      <c r="N831" s="4" t="s">
        <v>41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</row>
    <row r="832" spans="1:40" ht="15" customHeight="1" x14ac:dyDescent="0.25">
      <c r="A832" s="4" t="str">
        <f>EB[[#This Row],[unit]] &amp; "#" &amp; EB[[#This Row],[indic_nrg]] &amp; "#" &amp; EB[[#This Row],[product]] &amp; "#" &amp; EB[[#This Row],[geo]]</f>
        <v>TJ#B_100300#55431#CZ</v>
      </c>
      <c r="B832" s="4" t="str">
        <f>VLOOKUP(EB[[#This Row],[product]],KS_DB[[product]:[KS]],5,FALSE)</f>
        <v>biomass</v>
      </c>
      <c r="C832" s="4" t="str">
        <f>VLOOKUP(EB[[#This Row],[product]],KS_DB[[product]:[KS]],6,FALSE)</f>
        <v>biomass</v>
      </c>
      <c r="D832" s="4">
        <f>VLOOKUP(EB[[#This Row],[product]],Carriers[],4,FALSE)</f>
        <v>1</v>
      </c>
      <c r="E832" s="4">
        <f>VLOOKUP(EB[[#This Row],[indic_nrg]],Indicators[],4,FALSE)</f>
        <v>0</v>
      </c>
      <c r="F832" s="4">
        <f>IFERROR(VLOOKUP(EB[[#This Row],[Source_carrier]],KS_DB[[product]:[KS]],6,FALSE),0)</f>
        <v>0</v>
      </c>
      <c r="G832" s="4" t="s">
        <v>34</v>
      </c>
      <c r="H832" s="4" t="s">
        <v>569</v>
      </c>
      <c r="I832" s="4" t="s">
        <v>109</v>
      </c>
      <c r="J832" s="4" t="s">
        <v>37</v>
      </c>
      <c r="K832" s="4" t="s">
        <v>570</v>
      </c>
      <c r="L832" s="4" t="s">
        <v>39</v>
      </c>
      <c r="M832" s="4" t="s">
        <v>110</v>
      </c>
      <c r="N832" s="4" t="s">
        <v>41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v>0</v>
      </c>
    </row>
    <row r="833" spans="1:40" ht="15" customHeight="1" x14ac:dyDescent="0.25">
      <c r="A833" s="4" t="str">
        <f>EB[[#This Row],[unit]] &amp; "#" &amp; EB[[#This Row],[indic_nrg]] &amp; "#" &amp; EB[[#This Row],[product]] &amp; "#" &amp; EB[[#This Row],[geo]]</f>
        <v>TJ#B_100300#55432#CZ</v>
      </c>
      <c r="B833" s="4" t="str">
        <f>VLOOKUP(EB[[#This Row],[product]],KS_DB[[product]:[KS]],5,FALSE)</f>
        <v>biomass</v>
      </c>
      <c r="C833" s="4" t="str">
        <f>VLOOKUP(EB[[#This Row],[product]],KS_DB[[product]:[KS]],6,FALSE)</f>
        <v>biomass</v>
      </c>
      <c r="D833" s="4">
        <f>VLOOKUP(EB[[#This Row],[product]],Carriers[],4,FALSE)</f>
        <v>1</v>
      </c>
      <c r="E833" s="4">
        <f>VLOOKUP(EB[[#This Row],[indic_nrg]],Indicators[],4,FALSE)</f>
        <v>0</v>
      </c>
      <c r="F833" s="4">
        <f>IFERROR(VLOOKUP(EB[[#This Row],[Source_carrier]],KS_DB[[product]:[KS]],6,FALSE),0)</f>
        <v>0</v>
      </c>
      <c r="G833" s="4" t="s">
        <v>34</v>
      </c>
      <c r="H833" s="4" t="s">
        <v>569</v>
      </c>
      <c r="I833" s="4" t="s">
        <v>111</v>
      </c>
      <c r="J833" s="4" t="s">
        <v>37</v>
      </c>
      <c r="K833" s="4" t="s">
        <v>570</v>
      </c>
      <c r="L833" s="4" t="s">
        <v>39</v>
      </c>
      <c r="M833" s="4" t="s">
        <v>112</v>
      </c>
      <c r="N833" s="4" t="s">
        <v>41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</row>
    <row r="834" spans="1:40" ht="15" customHeight="1" x14ac:dyDescent="0.25">
      <c r="A834" s="4" t="str">
        <f>EB[[#This Row],[unit]] &amp; "#" &amp; EB[[#This Row],[indic_nrg]] &amp; "#" &amp; EB[[#This Row],[product]] &amp; "#" &amp; EB[[#This Row],[geo]]</f>
        <v>TJ#B_100300#5544#CZ</v>
      </c>
      <c r="B834" s="4" t="str">
        <f>VLOOKUP(EB[[#This Row],[product]],KS_DB[[product]:[KS]],5,FALSE)</f>
        <v>biomass</v>
      </c>
      <c r="C834" s="4" t="str">
        <f>VLOOKUP(EB[[#This Row],[product]],KS_DB[[product]:[KS]],6,FALSE)</f>
        <v>biomass</v>
      </c>
      <c r="D834" s="4">
        <f>VLOOKUP(EB[[#This Row],[product]],Carriers[],4,FALSE)</f>
        <v>1</v>
      </c>
      <c r="E834" s="4">
        <f>VLOOKUP(EB[[#This Row],[indic_nrg]],Indicators[],4,FALSE)</f>
        <v>0</v>
      </c>
      <c r="F834" s="4">
        <f>IFERROR(VLOOKUP(EB[[#This Row],[Source_carrier]],KS_DB[[product]:[KS]],6,FALSE),0)</f>
        <v>0</v>
      </c>
      <c r="G834" s="4" t="s">
        <v>34</v>
      </c>
      <c r="H834" s="4" t="s">
        <v>569</v>
      </c>
      <c r="I834" s="4" t="s">
        <v>113</v>
      </c>
      <c r="J834" s="4" t="s">
        <v>37</v>
      </c>
      <c r="K834" s="4" t="s">
        <v>570</v>
      </c>
      <c r="L834" s="4" t="s">
        <v>39</v>
      </c>
      <c r="M834" s="4" t="s">
        <v>114</v>
      </c>
      <c r="N834" s="4" t="s">
        <v>41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</row>
    <row r="835" spans="1:40" ht="15" customHeight="1" x14ac:dyDescent="0.25">
      <c r="A835" s="4" t="str">
        <f>EB[[#This Row],[unit]] &amp; "#" &amp; EB[[#This Row],[indic_nrg]] &amp; "#" &amp; EB[[#This Row],[product]] &amp; "#" &amp; EB[[#This Row],[geo]]</f>
        <v>TJ#B_100300#5545#CZ</v>
      </c>
      <c r="B835" s="4" t="str">
        <f>VLOOKUP(EB[[#This Row],[product]],KS_DB[[product]:[KS]],5,FALSE)</f>
        <v>biomass</v>
      </c>
      <c r="C835" s="4" t="str">
        <f>VLOOKUP(EB[[#This Row],[product]],KS_DB[[product]:[KS]],6,FALSE)</f>
        <v>biomass</v>
      </c>
      <c r="D835" s="4">
        <f>VLOOKUP(EB[[#This Row],[product]],Carriers[],4,FALSE)</f>
        <v>0</v>
      </c>
      <c r="E835" s="4">
        <f>VLOOKUP(EB[[#This Row],[indic_nrg]],Indicators[],4,FALSE)</f>
        <v>0</v>
      </c>
      <c r="F835" s="4">
        <f>IFERROR(VLOOKUP(EB[[#This Row],[Source_carrier]],KS_DB[[product]:[KS]],6,FALSE),0)</f>
        <v>0</v>
      </c>
      <c r="G835" s="4" t="s">
        <v>34</v>
      </c>
      <c r="H835" s="4" t="s">
        <v>569</v>
      </c>
      <c r="I835" s="4" t="s">
        <v>115</v>
      </c>
      <c r="J835" s="4" t="s">
        <v>37</v>
      </c>
      <c r="K835" s="4" t="s">
        <v>570</v>
      </c>
      <c r="L835" s="4" t="s">
        <v>39</v>
      </c>
      <c r="M835" s="4" t="s">
        <v>116</v>
      </c>
      <c r="N835" s="4" t="s">
        <v>41</v>
      </c>
      <c r="O835" s="4">
        <v>0</v>
      </c>
      <c r="P835" s="4">
        <v>0</v>
      </c>
      <c r="Q835" s="4">
        <v>0</v>
      </c>
      <c r="R835" s="4">
        <v>0</v>
      </c>
      <c r="S835" s="4">
        <v>58.9</v>
      </c>
      <c r="T835" s="4">
        <v>309.10000000000002</v>
      </c>
      <c r="U835" s="4">
        <v>320.2</v>
      </c>
      <c r="V835" s="4">
        <v>419.5</v>
      </c>
      <c r="W835" s="4">
        <v>949.4</v>
      </c>
      <c r="X835" s="4">
        <v>747.4</v>
      </c>
      <c r="Y835" s="4">
        <v>118.4</v>
      </c>
      <c r="Z835" s="4">
        <v>107.3</v>
      </c>
      <c r="AA835" s="4">
        <v>1.5</v>
      </c>
      <c r="AB835" s="4">
        <v>2.2000000000000002</v>
      </c>
      <c r="AC835" s="4">
        <v>115.4</v>
      </c>
      <c r="AD835" s="4">
        <v>289</v>
      </c>
      <c r="AE835" s="4">
        <v>850</v>
      </c>
      <c r="AF835" s="4">
        <v>308.5</v>
      </c>
      <c r="AG835" s="4">
        <v>3291.9</v>
      </c>
      <c r="AH835" s="4">
        <v>2896.1</v>
      </c>
      <c r="AI835" s="4">
        <v>2872.8</v>
      </c>
      <c r="AJ835" s="4">
        <v>5051.1000000000004</v>
      </c>
      <c r="AK835" s="4">
        <v>4734.8</v>
      </c>
      <c r="AL835" s="4">
        <v>5067.8</v>
      </c>
      <c r="AM835" s="4">
        <v>6596.2</v>
      </c>
      <c r="AN835" s="4">
        <v>9308.2000000000007</v>
      </c>
    </row>
    <row r="836" spans="1:40" ht="15" customHeight="1" x14ac:dyDescent="0.25">
      <c r="A836" s="4" t="str">
        <f>EB[[#This Row],[unit]] &amp; "#" &amp; EB[[#This Row],[indic_nrg]] &amp; "#" &amp; EB[[#This Row],[product]] &amp; "#" &amp; EB[[#This Row],[geo]]</f>
        <v>TJ#B_100300#5546#CZ</v>
      </c>
      <c r="B836" s="4" t="str">
        <f>VLOOKUP(EB[[#This Row],[product]],KS_DB[[product]:[KS]],5,FALSE)</f>
        <v>biomass</v>
      </c>
      <c r="C836" s="4" t="str">
        <f>VLOOKUP(EB[[#This Row],[product]],KS_DB[[product]:[KS]],6,FALSE)</f>
        <v>biomass</v>
      </c>
      <c r="D836" s="4">
        <f>VLOOKUP(EB[[#This Row],[product]],Carriers[],4,FALSE)</f>
        <v>1</v>
      </c>
      <c r="E836" s="4">
        <f>VLOOKUP(EB[[#This Row],[indic_nrg]],Indicators[],4,FALSE)</f>
        <v>0</v>
      </c>
      <c r="F836" s="4">
        <f>IFERROR(VLOOKUP(EB[[#This Row],[Source_carrier]],KS_DB[[product]:[KS]],6,FALSE),0)</f>
        <v>0</v>
      </c>
      <c r="G836" s="4" t="s">
        <v>34</v>
      </c>
      <c r="H836" s="4" t="s">
        <v>569</v>
      </c>
      <c r="I836" s="4" t="s">
        <v>117</v>
      </c>
      <c r="J836" s="4" t="s">
        <v>37</v>
      </c>
      <c r="K836" s="4" t="s">
        <v>570</v>
      </c>
      <c r="L836" s="4" t="s">
        <v>39</v>
      </c>
      <c r="M836" s="4" t="s">
        <v>118</v>
      </c>
      <c r="N836" s="4" t="s">
        <v>41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899.6</v>
      </c>
      <c r="AH836" s="4">
        <v>1532.1</v>
      </c>
      <c r="AI836" s="4">
        <v>1070.7</v>
      </c>
      <c r="AJ836" s="4">
        <v>1451.2</v>
      </c>
      <c r="AK836" s="4">
        <v>468.2</v>
      </c>
      <c r="AL836" s="4">
        <v>200.4</v>
      </c>
      <c r="AM836" s="4">
        <v>1220.9000000000001</v>
      </c>
      <c r="AN836" s="4">
        <v>1211.2</v>
      </c>
    </row>
    <row r="837" spans="1:40" ht="15" customHeight="1" x14ac:dyDescent="0.25">
      <c r="A837" s="4" t="str">
        <f>EB[[#This Row],[unit]] &amp; "#" &amp; EB[[#This Row],[indic_nrg]] &amp; "#" &amp; EB[[#This Row],[product]] &amp; "#" &amp; EB[[#This Row],[geo]]</f>
        <v>TJ#B_100300#5547#CZ</v>
      </c>
      <c r="B837" s="4" t="str">
        <f>VLOOKUP(EB[[#This Row],[product]],KS_DB[[product]:[KS]],5,FALSE)</f>
        <v>biomass</v>
      </c>
      <c r="C837" s="4" t="str">
        <f>VLOOKUP(EB[[#This Row],[product]],KS_DB[[product]:[KS]],6,FALSE)</f>
        <v>biomass</v>
      </c>
      <c r="D837" s="4">
        <f>VLOOKUP(EB[[#This Row],[product]],Carriers[],4,FALSE)</f>
        <v>1</v>
      </c>
      <c r="E837" s="4">
        <f>VLOOKUP(EB[[#This Row],[indic_nrg]],Indicators[],4,FALSE)</f>
        <v>0</v>
      </c>
      <c r="F837" s="4">
        <f>IFERROR(VLOOKUP(EB[[#This Row],[Source_carrier]],KS_DB[[product]:[KS]],6,FALSE),0)</f>
        <v>0</v>
      </c>
      <c r="G837" s="4" t="s">
        <v>34</v>
      </c>
      <c r="H837" s="4" t="s">
        <v>569</v>
      </c>
      <c r="I837" s="4" t="s">
        <v>119</v>
      </c>
      <c r="J837" s="4" t="s">
        <v>37</v>
      </c>
      <c r="K837" s="4" t="s">
        <v>570</v>
      </c>
      <c r="L837" s="4" t="s">
        <v>39</v>
      </c>
      <c r="M837" s="4" t="s">
        <v>120</v>
      </c>
      <c r="N837" s="4" t="s">
        <v>41</v>
      </c>
      <c r="O837" s="4">
        <v>0</v>
      </c>
      <c r="P837" s="4">
        <v>0</v>
      </c>
      <c r="Q837" s="4">
        <v>0</v>
      </c>
      <c r="R837" s="4">
        <v>0</v>
      </c>
      <c r="S837" s="4">
        <v>58.9</v>
      </c>
      <c r="T837" s="4">
        <v>309.10000000000002</v>
      </c>
      <c r="U837" s="4">
        <v>320.2</v>
      </c>
      <c r="V837" s="4">
        <v>419.5</v>
      </c>
      <c r="W837" s="4">
        <v>949.4</v>
      </c>
      <c r="X837" s="4">
        <v>747.4</v>
      </c>
      <c r="Y837" s="4">
        <v>118.4</v>
      </c>
      <c r="Z837" s="4">
        <v>107.3</v>
      </c>
      <c r="AA837" s="4">
        <v>1.5</v>
      </c>
      <c r="AB837" s="4">
        <v>2.2000000000000002</v>
      </c>
      <c r="AC837" s="4">
        <v>115.4</v>
      </c>
      <c r="AD837" s="4">
        <v>289</v>
      </c>
      <c r="AE837" s="4">
        <v>850</v>
      </c>
      <c r="AF837" s="4">
        <v>308.5</v>
      </c>
      <c r="AG837" s="4">
        <v>2392.3000000000002</v>
      </c>
      <c r="AH837" s="4">
        <v>1364</v>
      </c>
      <c r="AI837" s="4">
        <v>1802.2</v>
      </c>
      <c r="AJ837" s="4">
        <v>3599.9</v>
      </c>
      <c r="AK837" s="4">
        <v>4266.6000000000004</v>
      </c>
      <c r="AL837" s="4">
        <v>4867.3999999999996</v>
      </c>
      <c r="AM837" s="4">
        <v>5375.3</v>
      </c>
      <c r="AN837" s="4">
        <v>8097</v>
      </c>
    </row>
    <row r="838" spans="1:40" ht="15" customHeight="1" x14ac:dyDescent="0.25">
      <c r="A838" s="4" t="str">
        <f>EB[[#This Row],[unit]] &amp; "#" &amp; EB[[#This Row],[indic_nrg]] &amp; "#" &amp; EB[[#This Row],[product]] &amp; "#" &amp; EB[[#This Row],[geo]]</f>
        <v>TJ#B_100300#5548#CZ</v>
      </c>
      <c r="B838" s="4" t="str">
        <f>VLOOKUP(EB[[#This Row],[product]],KS_DB[[product]:[KS]],5,FALSE)</f>
        <v>biomass</v>
      </c>
      <c r="C838" s="4" t="str">
        <f>VLOOKUP(EB[[#This Row],[product]],KS_DB[[product]:[KS]],6,FALSE)</f>
        <v>biomass</v>
      </c>
      <c r="D838" s="4">
        <f>VLOOKUP(EB[[#This Row],[product]],Carriers[],4,FALSE)</f>
        <v>1</v>
      </c>
      <c r="E838" s="4">
        <f>VLOOKUP(EB[[#This Row],[indic_nrg]],Indicators[],4,FALSE)</f>
        <v>0</v>
      </c>
      <c r="F838" s="4">
        <f>IFERROR(VLOOKUP(EB[[#This Row],[Source_carrier]],KS_DB[[product]:[KS]],6,FALSE),0)</f>
        <v>0</v>
      </c>
      <c r="G838" s="4" t="s">
        <v>34</v>
      </c>
      <c r="H838" s="4" t="s">
        <v>569</v>
      </c>
      <c r="I838" s="4" t="s">
        <v>121</v>
      </c>
      <c r="J838" s="4" t="s">
        <v>37</v>
      </c>
      <c r="K838" s="4" t="s">
        <v>570</v>
      </c>
      <c r="L838" s="4" t="s">
        <v>39</v>
      </c>
      <c r="M838" s="4" t="s">
        <v>122</v>
      </c>
      <c r="N838" s="4" t="s">
        <v>41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</row>
    <row r="839" spans="1:40" ht="15" customHeight="1" x14ac:dyDescent="0.25">
      <c r="A839" s="4" t="str">
        <f>EB[[#This Row],[unit]] &amp; "#" &amp; EB[[#This Row],[indic_nrg]] &amp; "#" &amp; EB[[#This Row],[product]] &amp; "#" &amp; EB[[#This Row],[geo]]</f>
        <v>TJ#B_100300#5549#CZ</v>
      </c>
      <c r="B839" s="4" t="str">
        <f>VLOOKUP(EB[[#This Row],[product]],KS_DB[[product]:[KS]],5,FALSE)</f>
        <v>biomass</v>
      </c>
      <c r="C839" s="4" t="str">
        <f>VLOOKUP(EB[[#This Row],[product]],KS_DB[[product]:[KS]],6,FALSE)</f>
        <v>biomass</v>
      </c>
      <c r="D839" s="4">
        <f>VLOOKUP(EB[[#This Row],[product]],Carriers[],4,FALSE)</f>
        <v>1</v>
      </c>
      <c r="E839" s="4">
        <f>VLOOKUP(EB[[#This Row],[indic_nrg]],Indicators[],4,FALSE)</f>
        <v>0</v>
      </c>
      <c r="F839" s="4">
        <f>IFERROR(VLOOKUP(EB[[#This Row],[Source_carrier]],KS_DB[[product]:[KS]],6,FALSE),0)</f>
        <v>0</v>
      </c>
      <c r="G839" s="4" t="s">
        <v>34</v>
      </c>
      <c r="H839" s="4" t="s">
        <v>569</v>
      </c>
      <c r="I839" s="4" t="s">
        <v>123</v>
      </c>
      <c r="J839" s="4" t="s">
        <v>37</v>
      </c>
      <c r="K839" s="4" t="s">
        <v>570</v>
      </c>
      <c r="L839" s="4" t="s">
        <v>39</v>
      </c>
      <c r="M839" s="4" t="s">
        <v>124</v>
      </c>
      <c r="N839" s="4" t="s">
        <v>41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</row>
    <row r="840" spans="1:40" ht="15" customHeight="1" x14ac:dyDescent="0.25">
      <c r="A840" s="4" t="str">
        <f>EB[[#This Row],[unit]] &amp; "#" &amp; EB[[#This Row],[indic_nrg]] &amp; "#" &amp; EB[[#This Row],[product]] &amp; "#" &amp; EB[[#This Row],[geo]]</f>
        <v>TJ#B_100300#5550#CZ</v>
      </c>
      <c r="B840" s="4" t="str">
        <f>VLOOKUP(EB[[#This Row],[product]],KS_DB[[product]:[KS]],5,FALSE)</f>
        <v>RES</v>
      </c>
      <c r="C840" s="4" t="str">
        <f>VLOOKUP(EB[[#This Row],[product]],KS_DB[[product]:[KS]],6,FALSE)</f>
        <v>RES</v>
      </c>
      <c r="D840" s="4">
        <f>VLOOKUP(EB[[#This Row],[product]],Carriers[],4,FALSE)</f>
        <v>1</v>
      </c>
      <c r="E840" s="4">
        <f>VLOOKUP(EB[[#This Row],[indic_nrg]],Indicators[],4,FALSE)</f>
        <v>0</v>
      </c>
      <c r="F840" s="4">
        <f>IFERROR(VLOOKUP(EB[[#This Row],[Source_carrier]],KS_DB[[product]:[KS]],6,FALSE),0)</f>
        <v>0</v>
      </c>
      <c r="G840" s="4" t="s">
        <v>34</v>
      </c>
      <c r="H840" s="4" t="s">
        <v>569</v>
      </c>
      <c r="I840" s="4" t="s">
        <v>125</v>
      </c>
      <c r="J840" s="4" t="s">
        <v>37</v>
      </c>
      <c r="K840" s="4" t="s">
        <v>570</v>
      </c>
      <c r="L840" s="4" t="s">
        <v>39</v>
      </c>
      <c r="M840" s="4" t="s">
        <v>126</v>
      </c>
      <c r="N840" s="4" t="s">
        <v>41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</row>
    <row r="841" spans="1:40" ht="15" customHeight="1" x14ac:dyDescent="0.25">
      <c r="A841" s="4" t="str">
        <f>EB[[#This Row],[unit]] &amp; "#" &amp; EB[[#This Row],[indic_nrg]] &amp; "#" &amp; EB[[#This Row],[product]] &amp; "#" &amp; EB[[#This Row],[geo]]</f>
        <v>TJ#B_100300#6000#CZ</v>
      </c>
      <c r="B841" s="4" t="str">
        <f>VLOOKUP(EB[[#This Row],[product]],KS_DB[[product]:[KS]],5,FALSE)</f>
        <v>electricity</v>
      </c>
      <c r="C841" s="4" t="str">
        <f>VLOOKUP(EB[[#This Row],[product]],KS_DB[[product]:[KS]],6,FALSE)</f>
        <v>electricity</v>
      </c>
      <c r="D841" s="4">
        <f>VLOOKUP(EB[[#This Row],[product]],Carriers[],4,FALSE)</f>
        <v>1</v>
      </c>
      <c r="E841" s="4">
        <f>VLOOKUP(EB[[#This Row],[indic_nrg]],Indicators[],4,FALSE)</f>
        <v>0</v>
      </c>
      <c r="F841" s="4">
        <f>IFERROR(VLOOKUP(EB[[#This Row],[Source_carrier]],KS_DB[[product]:[KS]],6,FALSE),0)</f>
        <v>0</v>
      </c>
      <c r="G841" s="4" t="s">
        <v>34</v>
      </c>
      <c r="H841" s="4" t="s">
        <v>569</v>
      </c>
      <c r="I841" s="4" t="s">
        <v>127</v>
      </c>
      <c r="J841" s="4" t="s">
        <v>37</v>
      </c>
      <c r="K841" s="4" t="s">
        <v>570</v>
      </c>
      <c r="L841" s="4" t="s">
        <v>39</v>
      </c>
      <c r="M841" s="4" t="s">
        <v>128</v>
      </c>
      <c r="N841" s="4" t="s">
        <v>41</v>
      </c>
      <c r="O841" s="4">
        <v>29444</v>
      </c>
      <c r="P841" s="4">
        <v>25898</v>
      </c>
      <c r="Q841" s="4">
        <v>22162</v>
      </c>
      <c r="R841" s="4">
        <v>21427</v>
      </c>
      <c r="S841" s="4">
        <v>19494</v>
      </c>
      <c r="T841" s="4">
        <v>24199</v>
      </c>
      <c r="U841" s="4">
        <v>31720</v>
      </c>
      <c r="V841" s="4">
        <v>32447</v>
      </c>
      <c r="W841" s="4">
        <v>30179</v>
      </c>
      <c r="X841" s="4">
        <v>32339</v>
      </c>
      <c r="Y841" s="4">
        <v>31410</v>
      </c>
      <c r="Z841" s="4">
        <v>33768</v>
      </c>
      <c r="AA841" s="4">
        <v>34207</v>
      </c>
      <c r="AB841" s="4">
        <v>36310</v>
      </c>
      <c r="AC841" s="4">
        <v>35194</v>
      </c>
      <c r="AD841" s="4">
        <v>44464</v>
      </c>
      <c r="AE841" s="4">
        <v>41278</v>
      </c>
      <c r="AF841" s="4">
        <v>36734</v>
      </c>
      <c r="AG841" s="4">
        <v>30672</v>
      </c>
      <c r="AH841" s="4">
        <v>30910</v>
      </c>
      <c r="AI841" s="4">
        <v>23911</v>
      </c>
      <c r="AJ841" s="4">
        <v>37645</v>
      </c>
      <c r="AK841" s="4">
        <v>41713</v>
      </c>
      <c r="AL841" s="4">
        <v>38056</v>
      </c>
      <c r="AM841" s="4">
        <v>42631</v>
      </c>
      <c r="AN841" s="4">
        <v>58126</v>
      </c>
    </row>
    <row r="842" spans="1:40" ht="15" customHeight="1" x14ac:dyDescent="0.25">
      <c r="A842" s="4" t="str">
        <f>EB[[#This Row],[unit]] &amp; "#" &amp; EB[[#This Row],[indic_nrg]] &amp; "#" &amp; EB[[#This Row],[product]] &amp; "#" &amp; EB[[#This Row],[geo]]</f>
        <v>TJ#B_100300#7100#CZ</v>
      </c>
      <c r="B842" s="4" t="str">
        <f>VLOOKUP(EB[[#This Row],[product]],KS_DB[[product]:[KS]],5,FALSE)</f>
        <v>other</v>
      </c>
      <c r="C842" s="4" t="str">
        <f>VLOOKUP(EB[[#This Row],[product]],KS_DB[[product]:[KS]],6,FALSE)</f>
        <v>other</v>
      </c>
      <c r="D842" s="4">
        <f>VLOOKUP(EB[[#This Row],[product]],Carriers[],4,FALSE)</f>
        <v>1</v>
      </c>
      <c r="E842" s="4">
        <f>VLOOKUP(EB[[#This Row],[indic_nrg]],Indicators[],4,FALSE)</f>
        <v>0</v>
      </c>
      <c r="F842" s="4">
        <f>IFERROR(VLOOKUP(EB[[#This Row],[Source_carrier]],KS_DB[[product]:[KS]],6,FALSE),0)</f>
        <v>0</v>
      </c>
      <c r="G842" s="4" t="s">
        <v>34</v>
      </c>
      <c r="H842" s="4" t="s">
        <v>569</v>
      </c>
      <c r="I842" s="4" t="s">
        <v>129</v>
      </c>
      <c r="J842" s="4" t="s">
        <v>37</v>
      </c>
      <c r="K842" s="4" t="s">
        <v>570</v>
      </c>
      <c r="L842" s="4" t="s">
        <v>39</v>
      </c>
      <c r="M842" s="4" t="s">
        <v>130</v>
      </c>
      <c r="N842" s="4" t="s">
        <v>41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</row>
    <row r="843" spans="1:40" ht="15" customHeight="1" x14ac:dyDescent="0.25">
      <c r="A843" s="4" t="str">
        <f>EB[[#This Row],[unit]] &amp; "#" &amp; EB[[#This Row],[indic_nrg]] &amp; "#" &amp; EB[[#This Row],[product]] &amp; "#" &amp; EB[[#This Row],[geo]]</f>
        <v>TJ#B_100300#7200#CZ</v>
      </c>
      <c r="B843" s="4" t="str">
        <f>VLOOKUP(EB[[#This Row],[product]],KS_DB[[product]:[KS]],5,FALSE)</f>
        <v>other</v>
      </c>
      <c r="C843" s="4" t="str">
        <f>VLOOKUP(EB[[#This Row],[product]],KS_DB[[product]:[KS]],6,FALSE)</f>
        <v>other</v>
      </c>
      <c r="D843" s="4">
        <f>VLOOKUP(EB[[#This Row],[product]],Carriers[],4,FALSE)</f>
        <v>0</v>
      </c>
      <c r="E843" s="4">
        <f>VLOOKUP(EB[[#This Row],[indic_nrg]],Indicators[],4,FALSE)</f>
        <v>0</v>
      </c>
      <c r="F843" s="4">
        <f>IFERROR(VLOOKUP(EB[[#This Row],[Source_carrier]],KS_DB[[product]:[KS]],6,FALSE),0)</f>
        <v>0</v>
      </c>
      <c r="G843" s="4" t="s">
        <v>34</v>
      </c>
      <c r="H843" s="4" t="s">
        <v>569</v>
      </c>
      <c r="I843" s="4" t="s">
        <v>131</v>
      </c>
      <c r="J843" s="4" t="s">
        <v>37</v>
      </c>
      <c r="K843" s="4" t="s">
        <v>570</v>
      </c>
      <c r="L843" s="4" t="s">
        <v>39</v>
      </c>
      <c r="M843" s="4" t="s">
        <v>132</v>
      </c>
      <c r="N843" s="4" t="s">
        <v>41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</row>
    <row r="844" spans="1:40" ht="15" customHeight="1" x14ac:dyDescent="0.25">
      <c r="A844" s="4" t="str">
        <f>EB[[#This Row],[unit]] &amp; "#" &amp; EB[[#This Row],[indic_nrg]] &amp; "#" &amp; EB[[#This Row],[product]] &amp; "#" &amp; EB[[#This Row],[geo]]</f>
        <v>TJ#B_100400#0000#CZ</v>
      </c>
      <c r="B844" s="4" t="str">
        <f>VLOOKUP(EB[[#This Row],[product]],KS_DB[[product]:[KS]],5,FALSE)</f>
        <v>all</v>
      </c>
      <c r="C844" s="4" t="str">
        <f>VLOOKUP(EB[[#This Row],[product]],KS_DB[[product]:[KS]],6,FALSE)</f>
        <v>all</v>
      </c>
      <c r="D844" s="4">
        <f>VLOOKUP(EB[[#This Row],[product]],Carriers[],4,FALSE)</f>
        <v>0</v>
      </c>
      <c r="E844" s="4">
        <f>VLOOKUP(EB[[#This Row],[indic_nrg]],Indicators[],4,FALSE)</f>
        <v>0</v>
      </c>
      <c r="F844" s="4">
        <f>IFERROR(VLOOKUP(EB[[#This Row],[Source_carrier]],KS_DB[[product]:[KS]],6,FALSE),0)</f>
        <v>0</v>
      </c>
      <c r="G844" s="4" t="s">
        <v>34</v>
      </c>
      <c r="H844" s="4" t="s">
        <v>1155</v>
      </c>
      <c r="I844" s="4" t="s">
        <v>36</v>
      </c>
      <c r="J844" s="4" t="s">
        <v>37</v>
      </c>
      <c r="K844" s="4" t="s">
        <v>1156</v>
      </c>
      <c r="L844" s="4" t="s">
        <v>39</v>
      </c>
      <c r="M844" s="4" t="s">
        <v>40</v>
      </c>
      <c r="N844" s="4" t="s">
        <v>41</v>
      </c>
      <c r="O844" s="4">
        <v>51368</v>
      </c>
      <c r="P844" s="4">
        <v>-29168</v>
      </c>
      <c r="Q844" s="4">
        <v>20841</v>
      </c>
      <c r="R844" s="4">
        <v>-6816</v>
      </c>
      <c r="S844" s="4">
        <v>3489</v>
      </c>
      <c r="T844" s="4">
        <v>27545</v>
      </c>
      <c r="U844" s="4">
        <v>-24545</v>
      </c>
      <c r="V844" s="4">
        <v>-30168</v>
      </c>
      <c r="W844" s="4">
        <v>-8840</v>
      </c>
      <c r="X844" s="4">
        <v>23857</v>
      </c>
      <c r="Y844" s="4">
        <v>48016</v>
      </c>
      <c r="Z844" s="4">
        <v>11599</v>
      </c>
      <c r="AA844" s="4">
        <v>-1569</v>
      </c>
      <c r="AB844" s="4">
        <v>-3857</v>
      </c>
      <c r="AC844" s="4">
        <v>-19940</v>
      </c>
      <c r="AD844" s="4">
        <v>-15849</v>
      </c>
      <c r="AE844" s="4">
        <v>-3624</v>
      </c>
      <c r="AF844" s="4">
        <v>40248</v>
      </c>
      <c r="AG844" s="4">
        <v>-7250</v>
      </c>
      <c r="AH844" s="4">
        <v>-10994</v>
      </c>
      <c r="AI844" s="4">
        <v>76811</v>
      </c>
      <c r="AJ844" s="4">
        <v>-57817</v>
      </c>
      <c r="AK844" s="4">
        <v>-7265</v>
      </c>
      <c r="AL844" s="4">
        <v>39166</v>
      </c>
      <c r="AM844" s="4">
        <v>-12780</v>
      </c>
      <c r="AN844" s="4">
        <v>-4165</v>
      </c>
    </row>
    <row r="845" spans="1:40" ht="15" customHeight="1" x14ac:dyDescent="0.25">
      <c r="A845" s="4" t="str">
        <f>EB[[#This Row],[unit]] &amp; "#" &amp; EB[[#This Row],[indic_nrg]] &amp; "#" &amp; EB[[#This Row],[product]] &amp; "#" &amp; EB[[#This Row],[geo]]</f>
        <v>TJ#B_100400#2000#CZ</v>
      </c>
      <c r="B845" s="4" t="str">
        <f>VLOOKUP(EB[[#This Row],[product]],KS_DB[[product]:[KS]],5,FALSE)</f>
        <v>solid</v>
      </c>
      <c r="C845" s="4" t="str">
        <f>VLOOKUP(EB[[#This Row],[product]],KS_DB[[product]:[KS]],6,FALSE)</f>
        <v>solid</v>
      </c>
      <c r="D845" s="4">
        <f>VLOOKUP(EB[[#This Row],[product]],Carriers[],4,FALSE)</f>
        <v>0</v>
      </c>
      <c r="E845" s="4">
        <f>VLOOKUP(EB[[#This Row],[indic_nrg]],Indicators[],4,FALSE)</f>
        <v>0</v>
      </c>
      <c r="F845" s="4">
        <f>IFERROR(VLOOKUP(EB[[#This Row],[Source_carrier]],KS_DB[[product]:[KS]],6,FALSE),0)</f>
        <v>0</v>
      </c>
      <c r="G845" s="4" t="s">
        <v>34</v>
      </c>
      <c r="H845" s="4" t="s">
        <v>1155</v>
      </c>
      <c r="I845" s="4" t="s">
        <v>18</v>
      </c>
      <c r="J845" s="4" t="s">
        <v>37</v>
      </c>
      <c r="K845" s="4" t="s">
        <v>1156</v>
      </c>
      <c r="L845" s="4" t="s">
        <v>39</v>
      </c>
      <c r="M845" s="4" t="s">
        <v>42</v>
      </c>
      <c r="N845" s="4" t="s">
        <v>41</v>
      </c>
      <c r="O845" s="4">
        <v>33581</v>
      </c>
      <c r="P845" s="4">
        <v>-6708</v>
      </c>
      <c r="Q845" s="4">
        <v>13942</v>
      </c>
      <c r="R845" s="4">
        <v>-9650</v>
      </c>
      <c r="S845" s="4">
        <v>21304</v>
      </c>
      <c r="T845" s="4">
        <v>36372</v>
      </c>
      <c r="U845" s="4">
        <v>-16160</v>
      </c>
      <c r="V845" s="4">
        <v>-5651</v>
      </c>
      <c r="W845" s="4">
        <v>12197</v>
      </c>
      <c r="X845" s="4">
        <v>18014</v>
      </c>
      <c r="Y845" s="4">
        <v>55086</v>
      </c>
      <c r="Z845" s="4">
        <v>11037</v>
      </c>
      <c r="AA845" s="4">
        <v>5057</v>
      </c>
      <c r="AB845" s="4">
        <v>293</v>
      </c>
      <c r="AC845" s="4">
        <v>-43267</v>
      </c>
      <c r="AD845" s="4">
        <v>-2213</v>
      </c>
      <c r="AE845" s="4">
        <v>22840</v>
      </c>
      <c r="AF845" s="4">
        <v>30888</v>
      </c>
      <c r="AG845" s="4">
        <v>876</v>
      </c>
      <c r="AH845" s="4">
        <v>8486</v>
      </c>
      <c r="AI845" s="4">
        <v>32367</v>
      </c>
      <c r="AJ845" s="4">
        <v>-23361</v>
      </c>
      <c r="AK845" s="4">
        <v>-32916</v>
      </c>
      <c r="AL845" s="4">
        <v>46546</v>
      </c>
      <c r="AM845" s="4">
        <v>-11046</v>
      </c>
      <c r="AN845" s="4">
        <v>-8000</v>
      </c>
    </row>
    <row r="846" spans="1:40" ht="15" customHeight="1" x14ac:dyDescent="0.25">
      <c r="A846" s="4" t="str">
        <f>EB[[#This Row],[unit]] &amp; "#" &amp; EB[[#This Row],[indic_nrg]] &amp; "#" &amp; EB[[#This Row],[product]] &amp; "#" &amp; EB[[#This Row],[geo]]</f>
        <v>TJ#B_100400#2100#CZ</v>
      </c>
      <c r="B846" s="4" t="str">
        <f>VLOOKUP(EB[[#This Row],[product]],KS_DB[[product]:[KS]],5,FALSE)</f>
        <v>solid</v>
      </c>
      <c r="C846" s="4" t="str">
        <f>VLOOKUP(EB[[#This Row],[product]],KS_DB[[product]:[KS]],6,FALSE)</f>
        <v>solid</v>
      </c>
      <c r="D846" s="4">
        <f>VLOOKUP(EB[[#This Row],[product]],Carriers[],4,FALSE)</f>
        <v>0</v>
      </c>
      <c r="E846" s="4">
        <f>VLOOKUP(EB[[#This Row],[indic_nrg]],Indicators[],4,FALSE)</f>
        <v>0</v>
      </c>
      <c r="F846" s="4">
        <f>IFERROR(VLOOKUP(EB[[#This Row],[Source_carrier]],KS_DB[[product]:[KS]],6,FALSE),0)</f>
        <v>0</v>
      </c>
      <c r="G846" s="4" t="s">
        <v>34</v>
      </c>
      <c r="H846" s="4" t="s">
        <v>1155</v>
      </c>
      <c r="I846" s="4" t="s">
        <v>43</v>
      </c>
      <c r="J846" s="4" t="s">
        <v>37</v>
      </c>
      <c r="K846" s="4" t="s">
        <v>1156</v>
      </c>
      <c r="L846" s="4" t="s">
        <v>39</v>
      </c>
      <c r="M846" s="4" t="s">
        <v>44</v>
      </c>
      <c r="N846" s="4" t="s">
        <v>41</v>
      </c>
      <c r="O846" s="4">
        <v>8361</v>
      </c>
      <c r="P846" s="4">
        <v>-14814</v>
      </c>
      <c r="Q846" s="4">
        <v>-4305</v>
      </c>
      <c r="R846" s="4">
        <v>-5140</v>
      </c>
      <c r="S846" s="4">
        <v>25261</v>
      </c>
      <c r="T846" s="4">
        <v>16704</v>
      </c>
      <c r="U846" s="4">
        <v>1223</v>
      </c>
      <c r="V846" s="4">
        <v>-5976</v>
      </c>
      <c r="W846" s="4">
        <v>8638</v>
      </c>
      <c r="X846" s="4">
        <v>16338</v>
      </c>
      <c r="Y846" s="4">
        <v>18256</v>
      </c>
      <c r="Z846" s="4">
        <v>11894</v>
      </c>
      <c r="AA846" s="4">
        <v>5578</v>
      </c>
      <c r="AB846" s="4">
        <v>591</v>
      </c>
      <c r="AC846" s="4">
        <v>-43319</v>
      </c>
      <c r="AD846" s="4">
        <v>-2901</v>
      </c>
      <c r="AE846" s="4">
        <v>24851</v>
      </c>
      <c r="AF846" s="4">
        <v>30365</v>
      </c>
      <c r="AG846" s="4">
        <v>9237</v>
      </c>
      <c r="AH846" s="4">
        <v>9883</v>
      </c>
      <c r="AI846" s="4">
        <v>14747</v>
      </c>
      <c r="AJ846" s="4">
        <v>-4196</v>
      </c>
      <c r="AK846" s="4">
        <v>-31758</v>
      </c>
      <c r="AL846" s="4">
        <v>42727</v>
      </c>
      <c r="AM846" s="4">
        <v>-7047</v>
      </c>
      <c r="AN846" s="4">
        <v>-2592</v>
      </c>
    </row>
    <row r="847" spans="1:40" ht="15" customHeight="1" x14ac:dyDescent="0.25">
      <c r="A847" s="4" t="str">
        <f>EB[[#This Row],[unit]] &amp; "#" &amp; EB[[#This Row],[indic_nrg]] &amp; "#" &amp; EB[[#This Row],[product]] &amp; "#" &amp; EB[[#This Row],[geo]]</f>
        <v>TJ#B_100400#2112#CZ</v>
      </c>
      <c r="B847" s="4" t="str">
        <f>VLOOKUP(EB[[#This Row],[product]],KS_DB[[product]:[KS]],5,FALSE)</f>
        <v>solid</v>
      </c>
      <c r="C847" s="4" t="str">
        <f>VLOOKUP(EB[[#This Row],[product]],KS_DB[[product]:[KS]],6,FALSE)</f>
        <v>solid</v>
      </c>
      <c r="D847" s="4">
        <f>VLOOKUP(EB[[#This Row],[product]],Carriers[],4,FALSE)</f>
        <v>1</v>
      </c>
      <c r="E847" s="4">
        <f>VLOOKUP(EB[[#This Row],[indic_nrg]],Indicators[],4,FALSE)</f>
        <v>0</v>
      </c>
      <c r="F847" s="4">
        <f>IFERROR(VLOOKUP(EB[[#This Row],[Source_carrier]],KS_DB[[product]:[KS]],6,FALSE),0)</f>
        <v>0</v>
      </c>
      <c r="G847" s="4" t="s">
        <v>34</v>
      </c>
      <c r="H847" s="4" t="s">
        <v>1155</v>
      </c>
      <c r="I847" s="4" t="s">
        <v>45</v>
      </c>
      <c r="J847" s="4" t="s">
        <v>37</v>
      </c>
      <c r="K847" s="4" t="s">
        <v>1156</v>
      </c>
      <c r="L847" s="4" t="s">
        <v>39</v>
      </c>
      <c r="M847" s="4" t="s">
        <v>46</v>
      </c>
      <c r="N847" s="4" t="s">
        <v>41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</row>
    <row r="848" spans="1:40" ht="15" customHeight="1" x14ac:dyDescent="0.25">
      <c r="A848" s="4" t="str">
        <f>EB[[#This Row],[unit]] &amp; "#" &amp; EB[[#This Row],[indic_nrg]] &amp; "#" &amp; EB[[#This Row],[product]] &amp; "#" &amp; EB[[#This Row],[geo]]</f>
        <v>TJ#B_100400#2115#CZ</v>
      </c>
      <c r="B848" s="4" t="str">
        <f>VLOOKUP(EB[[#This Row],[product]],KS_DB[[product]:[KS]],5,FALSE)</f>
        <v>solid</v>
      </c>
      <c r="C848" s="4" t="str">
        <f>VLOOKUP(EB[[#This Row],[product]],KS_DB[[product]:[KS]],6,FALSE)</f>
        <v>solid</v>
      </c>
      <c r="D848" s="4">
        <f>VLOOKUP(EB[[#This Row],[product]],Carriers[],4,FALSE)</f>
        <v>1</v>
      </c>
      <c r="E848" s="4">
        <f>VLOOKUP(EB[[#This Row],[indic_nrg]],Indicators[],4,FALSE)</f>
        <v>0</v>
      </c>
      <c r="F848" s="4">
        <f>IFERROR(VLOOKUP(EB[[#This Row],[Source_carrier]],KS_DB[[product]:[KS]],6,FALSE),0)</f>
        <v>0</v>
      </c>
      <c r="G848" s="4" t="s">
        <v>34</v>
      </c>
      <c r="H848" s="4" t="s">
        <v>1155</v>
      </c>
      <c r="I848" s="4" t="s">
        <v>47</v>
      </c>
      <c r="J848" s="4" t="s">
        <v>37</v>
      </c>
      <c r="K848" s="4" t="s">
        <v>1156</v>
      </c>
      <c r="L848" s="4" t="s">
        <v>39</v>
      </c>
      <c r="M848" s="4" t="s">
        <v>48</v>
      </c>
      <c r="N848" s="4" t="s">
        <v>41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60</v>
      </c>
      <c r="AJ848" s="4">
        <v>-298</v>
      </c>
      <c r="AK848" s="4">
        <v>-114</v>
      </c>
      <c r="AL848" s="4">
        <v>-1071</v>
      </c>
      <c r="AM848" s="4">
        <v>1150</v>
      </c>
      <c r="AN848" s="4">
        <v>-655</v>
      </c>
    </row>
    <row r="849" spans="1:40" ht="15" customHeight="1" x14ac:dyDescent="0.25">
      <c r="A849" s="4" t="str">
        <f>EB[[#This Row],[unit]] &amp; "#" &amp; EB[[#This Row],[indic_nrg]] &amp; "#" &amp; EB[[#This Row],[product]] &amp; "#" &amp; EB[[#This Row],[geo]]</f>
        <v>TJ#B_100400#2116#CZ</v>
      </c>
      <c r="B849" s="4" t="str">
        <f>VLOOKUP(EB[[#This Row],[product]],KS_DB[[product]:[KS]],5,FALSE)</f>
        <v>solid</v>
      </c>
      <c r="C849" s="4" t="str">
        <f>VLOOKUP(EB[[#This Row],[product]],KS_DB[[product]:[KS]],6,FALSE)</f>
        <v>solid</v>
      </c>
      <c r="D849" s="4">
        <f>VLOOKUP(EB[[#This Row],[product]],Carriers[],4,FALSE)</f>
        <v>1</v>
      </c>
      <c r="E849" s="4">
        <f>VLOOKUP(EB[[#This Row],[indic_nrg]],Indicators[],4,FALSE)</f>
        <v>0</v>
      </c>
      <c r="F849" s="4">
        <f>IFERROR(VLOOKUP(EB[[#This Row],[Source_carrier]],KS_DB[[product]:[KS]],6,FALSE),0)</f>
        <v>0</v>
      </c>
      <c r="G849" s="4" t="s">
        <v>34</v>
      </c>
      <c r="H849" s="4" t="s">
        <v>1155</v>
      </c>
      <c r="I849" s="4" t="s">
        <v>49</v>
      </c>
      <c r="J849" s="4" t="s">
        <v>37</v>
      </c>
      <c r="K849" s="4" t="s">
        <v>1156</v>
      </c>
      <c r="L849" s="4" t="s">
        <v>39</v>
      </c>
      <c r="M849" s="4" t="s">
        <v>50</v>
      </c>
      <c r="N849" s="4" t="s">
        <v>41</v>
      </c>
      <c r="O849" s="4">
        <v>1741</v>
      </c>
      <c r="P849" s="4">
        <v>-1320</v>
      </c>
      <c r="Q849" s="4">
        <v>-5419</v>
      </c>
      <c r="R849" s="4">
        <v>-1965</v>
      </c>
      <c r="S849" s="4">
        <v>2920</v>
      </c>
      <c r="T849" s="4">
        <v>3201</v>
      </c>
      <c r="U849" s="4">
        <v>2358</v>
      </c>
      <c r="V849" s="4">
        <v>-5995</v>
      </c>
      <c r="W849" s="4">
        <v>2544</v>
      </c>
      <c r="X849" s="4">
        <v>4392</v>
      </c>
      <c r="Y849" s="4">
        <v>1312</v>
      </c>
      <c r="Z849" s="4">
        <v>-4677</v>
      </c>
      <c r="AA849" s="4">
        <v>4275</v>
      </c>
      <c r="AB849" s="4">
        <v>-828</v>
      </c>
      <c r="AC849" s="4">
        <v>144</v>
      </c>
      <c r="AD849" s="4">
        <v>-2387</v>
      </c>
      <c r="AE849" s="4">
        <v>830</v>
      </c>
      <c r="AF849" s="4">
        <v>4060</v>
      </c>
      <c r="AG849" s="4">
        <v>-5031</v>
      </c>
      <c r="AH849" s="4">
        <v>3690</v>
      </c>
      <c r="AI849" s="4">
        <v>3230</v>
      </c>
      <c r="AJ849" s="4">
        <v>-6895</v>
      </c>
      <c r="AK849" s="4">
        <v>5372</v>
      </c>
      <c r="AL849" s="4">
        <v>-603</v>
      </c>
      <c r="AM849" s="4">
        <v>-3775</v>
      </c>
      <c r="AN849" s="4">
        <v>-1949</v>
      </c>
    </row>
    <row r="850" spans="1:40" ht="15" customHeight="1" x14ac:dyDescent="0.25">
      <c r="A850" s="4" t="str">
        <f>EB[[#This Row],[unit]] &amp; "#" &amp; EB[[#This Row],[indic_nrg]] &amp; "#" &amp; EB[[#This Row],[product]] &amp; "#" &amp; EB[[#This Row],[geo]]</f>
        <v>TJ#B_100400#2117#CZ</v>
      </c>
      <c r="B850" s="4" t="str">
        <f>VLOOKUP(EB[[#This Row],[product]],KS_DB[[product]:[KS]],5,FALSE)</f>
        <v>solid</v>
      </c>
      <c r="C850" s="4" t="str">
        <f>VLOOKUP(EB[[#This Row],[product]],KS_DB[[product]:[KS]],6,FALSE)</f>
        <v>solid</v>
      </c>
      <c r="D850" s="4">
        <f>VLOOKUP(EB[[#This Row],[product]],Carriers[],4,FALSE)</f>
        <v>1</v>
      </c>
      <c r="E850" s="4">
        <f>VLOOKUP(EB[[#This Row],[indic_nrg]],Indicators[],4,FALSE)</f>
        <v>0</v>
      </c>
      <c r="F850" s="4">
        <f>IFERROR(VLOOKUP(EB[[#This Row],[Source_carrier]],KS_DB[[product]:[KS]],6,FALSE),0)</f>
        <v>0</v>
      </c>
      <c r="G850" s="4" t="s">
        <v>34</v>
      </c>
      <c r="H850" s="4" t="s">
        <v>1155</v>
      </c>
      <c r="I850" s="4" t="s">
        <v>51</v>
      </c>
      <c r="J850" s="4" t="s">
        <v>37</v>
      </c>
      <c r="K850" s="4" t="s">
        <v>1156</v>
      </c>
      <c r="L850" s="4" t="s">
        <v>39</v>
      </c>
      <c r="M850" s="4" t="s">
        <v>52</v>
      </c>
      <c r="N850" s="4" t="s">
        <v>41</v>
      </c>
      <c r="O850" s="4">
        <v>5508</v>
      </c>
      <c r="P850" s="4">
        <v>-14634</v>
      </c>
      <c r="Q850" s="4">
        <v>942</v>
      </c>
      <c r="R850" s="4">
        <v>-5484</v>
      </c>
      <c r="S850" s="4">
        <v>22341</v>
      </c>
      <c r="T850" s="4">
        <v>13987</v>
      </c>
      <c r="U850" s="4">
        <v>-1135</v>
      </c>
      <c r="V850" s="4">
        <v>-951</v>
      </c>
      <c r="W850" s="4">
        <v>6464</v>
      </c>
      <c r="X850" s="4">
        <v>10008</v>
      </c>
      <c r="Y850" s="4">
        <v>14692</v>
      </c>
      <c r="Z850" s="4">
        <v>16942</v>
      </c>
      <c r="AA850" s="4">
        <v>476</v>
      </c>
      <c r="AB850" s="4">
        <v>1761</v>
      </c>
      <c r="AC850" s="4">
        <v>-43263</v>
      </c>
      <c r="AD850" s="4">
        <v>1196</v>
      </c>
      <c r="AE850" s="4">
        <v>23547</v>
      </c>
      <c r="AF850" s="4">
        <v>25603</v>
      </c>
      <c r="AG850" s="4">
        <v>19384</v>
      </c>
      <c r="AH850" s="4">
        <v>5482</v>
      </c>
      <c r="AI850" s="4">
        <v>7650</v>
      </c>
      <c r="AJ850" s="4">
        <v>3906</v>
      </c>
      <c r="AK850" s="4">
        <v>-34739</v>
      </c>
      <c r="AL850" s="4">
        <v>44544</v>
      </c>
      <c r="AM850" s="4">
        <v>-5191</v>
      </c>
      <c r="AN850" s="4">
        <v>-861</v>
      </c>
    </row>
    <row r="851" spans="1:40" ht="15" customHeight="1" x14ac:dyDescent="0.25">
      <c r="A851" s="4" t="str">
        <f>EB[[#This Row],[unit]] &amp; "#" &amp; EB[[#This Row],[indic_nrg]] &amp; "#" &amp; EB[[#This Row],[product]] &amp; "#" &amp; EB[[#This Row],[geo]]</f>
        <v>TJ#B_100400#2118#CZ</v>
      </c>
      <c r="B851" s="4" t="str">
        <f>VLOOKUP(EB[[#This Row],[product]],KS_DB[[product]:[KS]],5,FALSE)</f>
        <v>solid</v>
      </c>
      <c r="C851" s="4" t="str">
        <f>VLOOKUP(EB[[#This Row],[product]],KS_DB[[product]:[KS]],6,FALSE)</f>
        <v>solid</v>
      </c>
      <c r="D851" s="4">
        <f>VLOOKUP(EB[[#This Row],[product]],Carriers[],4,FALSE)</f>
        <v>1</v>
      </c>
      <c r="E851" s="4">
        <f>VLOOKUP(EB[[#This Row],[indic_nrg]],Indicators[],4,FALSE)</f>
        <v>0</v>
      </c>
      <c r="F851" s="4">
        <f>IFERROR(VLOOKUP(EB[[#This Row],[Source_carrier]],KS_DB[[product]:[KS]],6,FALSE),0)</f>
        <v>0</v>
      </c>
      <c r="G851" s="4" t="s">
        <v>34</v>
      </c>
      <c r="H851" s="4" t="s">
        <v>1155</v>
      </c>
      <c r="I851" s="4" t="s">
        <v>53</v>
      </c>
      <c r="J851" s="4" t="s">
        <v>37</v>
      </c>
      <c r="K851" s="4" t="s">
        <v>1156</v>
      </c>
      <c r="L851" s="4" t="s">
        <v>39</v>
      </c>
      <c r="M851" s="4" t="s">
        <v>54</v>
      </c>
      <c r="N851" s="4" t="s">
        <v>41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v>0</v>
      </c>
    </row>
    <row r="852" spans="1:40" ht="15" customHeight="1" x14ac:dyDescent="0.25">
      <c r="A852" s="4" t="str">
        <f>EB[[#This Row],[unit]] &amp; "#" &amp; EB[[#This Row],[indic_nrg]] &amp; "#" &amp; EB[[#This Row],[product]] &amp; "#" &amp; EB[[#This Row],[geo]]</f>
        <v>TJ#B_100400#2121#CZ</v>
      </c>
      <c r="B852" s="4" t="str">
        <f>VLOOKUP(EB[[#This Row],[product]],KS_DB[[product]:[KS]],5,FALSE)</f>
        <v>solid</v>
      </c>
      <c r="C852" s="4" t="str">
        <f>VLOOKUP(EB[[#This Row],[product]],KS_DB[[product]:[KS]],6,FALSE)</f>
        <v>solid</v>
      </c>
      <c r="D852" s="4">
        <f>VLOOKUP(EB[[#This Row],[product]],Carriers[],4,FALSE)</f>
        <v>1</v>
      </c>
      <c r="E852" s="4">
        <f>VLOOKUP(EB[[#This Row],[indic_nrg]],Indicators[],4,FALSE)</f>
        <v>0</v>
      </c>
      <c r="F852" s="4">
        <f>IFERROR(VLOOKUP(EB[[#This Row],[Source_carrier]],KS_DB[[product]:[KS]],6,FALSE),0)</f>
        <v>0</v>
      </c>
      <c r="G852" s="4" t="s">
        <v>34</v>
      </c>
      <c r="H852" s="4" t="s">
        <v>1155</v>
      </c>
      <c r="I852" s="4" t="s">
        <v>55</v>
      </c>
      <c r="J852" s="4" t="s">
        <v>37</v>
      </c>
      <c r="K852" s="4" t="s">
        <v>1156</v>
      </c>
      <c r="L852" s="4" t="s">
        <v>39</v>
      </c>
      <c r="M852" s="4" t="s">
        <v>56</v>
      </c>
      <c r="N852" s="4" t="s">
        <v>41</v>
      </c>
      <c r="O852" s="4">
        <v>1112</v>
      </c>
      <c r="P852" s="4">
        <v>1140</v>
      </c>
      <c r="Q852" s="4">
        <v>171</v>
      </c>
      <c r="R852" s="4">
        <v>2308</v>
      </c>
      <c r="S852" s="4">
        <v>0</v>
      </c>
      <c r="T852" s="4">
        <v>-484</v>
      </c>
      <c r="U852" s="4">
        <v>0</v>
      </c>
      <c r="V852" s="4">
        <v>969</v>
      </c>
      <c r="W852" s="4">
        <v>-370</v>
      </c>
      <c r="X852" s="4">
        <v>1938</v>
      </c>
      <c r="Y852" s="4">
        <v>2252</v>
      </c>
      <c r="Z852" s="4">
        <v>-370</v>
      </c>
      <c r="AA852" s="4">
        <v>826</v>
      </c>
      <c r="AB852" s="4">
        <v>-342</v>
      </c>
      <c r="AC852" s="4">
        <v>-200</v>
      </c>
      <c r="AD852" s="4">
        <v>-1710</v>
      </c>
      <c r="AE852" s="4">
        <v>399</v>
      </c>
      <c r="AF852" s="4">
        <v>627</v>
      </c>
      <c r="AG852" s="4">
        <v>-5757</v>
      </c>
      <c r="AH852" s="4">
        <v>598</v>
      </c>
      <c r="AI852" s="4">
        <v>3506</v>
      </c>
      <c r="AJ852" s="4">
        <v>-570</v>
      </c>
      <c r="AK852" s="4">
        <v>-1938</v>
      </c>
      <c r="AL852" s="4">
        <v>-256</v>
      </c>
      <c r="AM852" s="4">
        <v>770</v>
      </c>
      <c r="AN852" s="4">
        <v>684</v>
      </c>
    </row>
    <row r="853" spans="1:40" ht="15" customHeight="1" x14ac:dyDescent="0.25">
      <c r="A853" s="4" t="str">
        <f>EB[[#This Row],[unit]] &amp; "#" &amp; EB[[#This Row],[indic_nrg]] &amp; "#" &amp; EB[[#This Row],[product]] &amp; "#" &amp; EB[[#This Row],[geo]]</f>
        <v>TJ#B_100400#2122#CZ</v>
      </c>
      <c r="B853" s="4" t="str">
        <f>VLOOKUP(EB[[#This Row],[product]],KS_DB[[product]:[KS]],5,FALSE)</f>
        <v>solid</v>
      </c>
      <c r="C853" s="4" t="str">
        <f>VLOOKUP(EB[[#This Row],[product]],KS_DB[[product]:[KS]],6,FALSE)</f>
        <v>solid</v>
      </c>
      <c r="D853" s="4">
        <f>VLOOKUP(EB[[#This Row],[product]],Carriers[],4,FALSE)</f>
        <v>1</v>
      </c>
      <c r="E853" s="4">
        <f>VLOOKUP(EB[[#This Row],[indic_nrg]],Indicators[],4,FALSE)</f>
        <v>0</v>
      </c>
      <c r="F853" s="4">
        <f>IFERROR(VLOOKUP(EB[[#This Row],[Source_carrier]],KS_DB[[product]:[KS]],6,FALSE),0)</f>
        <v>0</v>
      </c>
      <c r="G853" s="4" t="s">
        <v>34</v>
      </c>
      <c r="H853" s="4" t="s">
        <v>1155</v>
      </c>
      <c r="I853" s="4" t="s">
        <v>57</v>
      </c>
      <c r="J853" s="4" t="s">
        <v>37</v>
      </c>
      <c r="K853" s="4" t="s">
        <v>1156</v>
      </c>
      <c r="L853" s="4" t="s">
        <v>39</v>
      </c>
      <c r="M853" s="4" t="s">
        <v>58</v>
      </c>
      <c r="N853" s="4" t="s">
        <v>41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</row>
    <row r="854" spans="1:40" ht="15" customHeight="1" x14ac:dyDescent="0.25">
      <c r="A854" s="4" t="str">
        <f>EB[[#This Row],[unit]] &amp; "#" &amp; EB[[#This Row],[indic_nrg]] &amp; "#" &amp; EB[[#This Row],[product]] &amp; "#" &amp; EB[[#This Row],[geo]]</f>
        <v>TJ#B_100400#2130#CZ</v>
      </c>
      <c r="B854" s="4" t="str">
        <f>VLOOKUP(EB[[#This Row],[product]],KS_DB[[product]:[KS]],5,FALSE)</f>
        <v>solid</v>
      </c>
      <c r="C854" s="4" t="str">
        <f>VLOOKUP(EB[[#This Row],[product]],KS_DB[[product]:[KS]],6,FALSE)</f>
        <v>solid</v>
      </c>
      <c r="D854" s="4">
        <f>VLOOKUP(EB[[#This Row],[product]],Carriers[],4,FALSE)</f>
        <v>1</v>
      </c>
      <c r="E854" s="4">
        <f>VLOOKUP(EB[[#This Row],[indic_nrg]],Indicators[],4,FALSE)</f>
        <v>0</v>
      </c>
      <c r="F854" s="4">
        <f>IFERROR(VLOOKUP(EB[[#This Row],[Source_carrier]],KS_DB[[product]:[KS]],6,FALSE),0)</f>
        <v>0</v>
      </c>
      <c r="G854" s="4" t="s">
        <v>34</v>
      </c>
      <c r="H854" s="4" t="s">
        <v>1155</v>
      </c>
      <c r="I854" s="4" t="s">
        <v>59</v>
      </c>
      <c r="J854" s="4" t="s">
        <v>37</v>
      </c>
      <c r="K854" s="4" t="s">
        <v>1156</v>
      </c>
      <c r="L854" s="4" t="s">
        <v>39</v>
      </c>
      <c r="M854" s="4" t="s">
        <v>60</v>
      </c>
      <c r="N854" s="4" t="s">
        <v>41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75</v>
      </c>
      <c r="AF854" s="4">
        <v>75</v>
      </c>
      <c r="AG854" s="4">
        <v>641</v>
      </c>
      <c r="AH854" s="4">
        <v>113</v>
      </c>
      <c r="AI854" s="4">
        <v>302</v>
      </c>
      <c r="AJ854" s="4">
        <v>-339</v>
      </c>
      <c r="AK854" s="4">
        <v>-339</v>
      </c>
      <c r="AL854" s="4">
        <v>113</v>
      </c>
      <c r="AM854" s="4">
        <v>0</v>
      </c>
      <c r="AN854" s="4">
        <v>188</v>
      </c>
    </row>
    <row r="855" spans="1:40" ht="15" customHeight="1" x14ac:dyDescent="0.25">
      <c r="A855" s="4" t="str">
        <f>EB[[#This Row],[unit]] &amp; "#" &amp; EB[[#This Row],[indic_nrg]] &amp; "#" &amp; EB[[#This Row],[product]] &amp; "#" &amp; EB[[#This Row],[geo]]</f>
        <v>TJ#B_100400#2200#CZ</v>
      </c>
      <c r="B855" s="4" t="str">
        <f>VLOOKUP(EB[[#This Row],[product]],KS_DB[[product]:[KS]],5,FALSE)</f>
        <v>solid</v>
      </c>
      <c r="C855" s="4" t="str">
        <f>VLOOKUP(EB[[#This Row],[product]],KS_DB[[product]:[KS]],6,FALSE)</f>
        <v>solid</v>
      </c>
      <c r="D855" s="4">
        <f>VLOOKUP(EB[[#This Row],[product]],Carriers[],4,FALSE)</f>
        <v>0</v>
      </c>
      <c r="E855" s="4">
        <f>VLOOKUP(EB[[#This Row],[indic_nrg]],Indicators[],4,FALSE)</f>
        <v>0</v>
      </c>
      <c r="F855" s="4">
        <f>IFERROR(VLOOKUP(EB[[#This Row],[Source_carrier]],KS_DB[[product]:[KS]],6,FALSE),0)</f>
        <v>0</v>
      </c>
      <c r="G855" s="4" t="s">
        <v>34</v>
      </c>
      <c r="H855" s="4" t="s">
        <v>1155</v>
      </c>
      <c r="I855" s="4" t="s">
        <v>61</v>
      </c>
      <c r="J855" s="4" t="s">
        <v>37</v>
      </c>
      <c r="K855" s="4" t="s">
        <v>1156</v>
      </c>
      <c r="L855" s="4" t="s">
        <v>39</v>
      </c>
      <c r="M855" s="4" t="s">
        <v>62</v>
      </c>
      <c r="N855" s="4" t="s">
        <v>41</v>
      </c>
      <c r="O855" s="4">
        <v>25220</v>
      </c>
      <c r="P855" s="4">
        <v>8106</v>
      </c>
      <c r="Q855" s="4">
        <v>18248</v>
      </c>
      <c r="R855" s="4">
        <v>-4510</v>
      </c>
      <c r="S855" s="4">
        <v>-3957</v>
      </c>
      <c r="T855" s="4">
        <v>19669</v>
      </c>
      <c r="U855" s="4">
        <v>-17383</v>
      </c>
      <c r="V855" s="4">
        <v>326</v>
      </c>
      <c r="W855" s="4">
        <v>3560</v>
      </c>
      <c r="X855" s="4">
        <v>1676</v>
      </c>
      <c r="Y855" s="4">
        <v>36830</v>
      </c>
      <c r="Z855" s="4">
        <v>-858</v>
      </c>
      <c r="AA855" s="4">
        <v>-521</v>
      </c>
      <c r="AB855" s="4">
        <v>-298</v>
      </c>
      <c r="AC855" s="4">
        <v>52</v>
      </c>
      <c r="AD855" s="4">
        <v>689</v>
      </c>
      <c r="AE855" s="4">
        <v>-2011</v>
      </c>
      <c r="AF855" s="4">
        <v>522</v>
      </c>
      <c r="AG855" s="4">
        <v>-8361</v>
      </c>
      <c r="AH855" s="4">
        <v>-1398</v>
      </c>
      <c r="AI855" s="4">
        <v>17620</v>
      </c>
      <c r="AJ855" s="4">
        <v>-19165</v>
      </c>
      <c r="AK855" s="4">
        <v>-1158</v>
      </c>
      <c r="AL855" s="4">
        <v>3819</v>
      </c>
      <c r="AM855" s="4">
        <v>-3999</v>
      </c>
      <c r="AN855" s="4">
        <v>-5408</v>
      </c>
    </row>
    <row r="856" spans="1:40" ht="15" customHeight="1" x14ac:dyDescent="0.25">
      <c r="A856" s="4" t="str">
        <f>EB[[#This Row],[unit]] &amp; "#" &amp; EB[[#This Row],[indic_nrg]] &amp; "#" &amp; EB[[#This Row],[product]] &amp; "#" &amp; EB[[#This Row],[geo]]</f>
        <v>TJ#B_100400#2210#CZ</v>
      </c>
      <c r="B856" s="4" t="str">
        <f>VLOOKUP(EB[[#This Row],[product]],KS_DB[[product]:[KS]],5,FALSE)</f>
        <v>solid</v>
      </c>
      <c r="C856" s="4" t="str">
        <f>VLOOKUP(EB[[#This Row],[product]],KS_DB[[product]:[KS]],6,FALSE)</f>
        <v>solid</v>
      </c>
      <c r="D856" s="4">
        <f>VLOOKUP(EB[[#This Row],[product]],Carriers[],4,FALSE)</f>
        <v>1</v>
      </c>
      <c r="E856" s="4">
        <f>VLOOKUP(EB[[#This Row],[indic_nrg]],Indicators[],4,FALSE)</f>
        <v>0</v>
      </c>
      <c r="F856" s="4">
        <f>IFERROR(VLOOKUP(EB[[#This Row],[Source_carrier]],KS_DB[[product]:[KS]],6,FALSE),0)</f>
        <v>0</v>
      </c>
      <c r="G856" s="4" t="s">
        <v>34</v>
      </c>
      <c r="H856" s="4" t="s">
        <v>1155</v>
      </c>
      <c r="I856" s="4" t="s">
        <v>63</v>
      </c>
      <c r="J856" s="4" t="s">
        <v>37</v>
      </c>
      <c r="K856" s="4" t="s">
        <v>1156</v>
      </c>
      <c r="L856" s="4" t="s">
        <v>39</v>
      </c>
      <c r="M856" s="4" t="s">
        <v>64</v>
      </c>
      <c r="N856" s="4" t="s">
        <v>41</v>
      </c>
      <c r="O856" s="4">
        <v>24920</v>
      </c>
      <c r="P856" s="4">
        <v>8086</v>
      </c>
      <c r="Q856" s="4">
        <v>18248</v>
      </c>
      <c r="R856" s="4">
        <v>-4510</v>
      </c>
      <c r="S856" s="4">
        <v>-3957</v>
      </c>
      <c r="T856" s="4">
        <v>19649</v>
      </c>
      <c r="U856" s="4">
        <v>-17363</v>
      </c>
      <c r="V856" s="4">
        <v>346</v>
      </c>
      <c r="W856" s="4">
        <v>3520</v>
      </c>
      <c r="X856" s="4">
        <v>1676</v>
      </c>
      <c r="Y856" s="4">
        <v>36830</v>
      </c>
      <c r="Z856" s="4">
        <v>-858</v>
      </c>
      <c r="AA856" s="4">
        <v>-481</v>
      </c>
      <c r="AB856" s="4">
        <v>-338</v>
      </c>
      <c r="AC856" s="4">
        <v>52</v>
      </c>
      <c r="AD856" s="4">
        <v>729</v>
      </c>
      <c r="AE856" s="4">
        <v>-2051</v>
      </c>
      <c r="AF856" s="4">
        <v>502</v>
      </c>
      <c r="AG856" s="4">
        <v>-8321</v>
      </c>
      <c r="AH856" s="4">
        <v>-1418</v>
      </c>
      <c r="AI856" s="4">
        <v>17660</v>
      </c>
      <c r="AJ856" s="4">
        <v>-19085</v>
      </c>
      <c r="AK856" s="4">
        <v>-1218</v>
      </c>
      <c r="AL856" s="4">
        <v>3819</v>
      </c>
      <c r="AM856" s="4">
        <v>-4059</v>
      </c>
      <c r="AN856" s="4">
        <v>-5428</v>
      </c>
    </row>
    <row r="857" spans="1:40" ht="15" customHeight="1" x14ac:dyDescent="0.25">
      <c r="A857" s="4" t="str">
        <f>EB[[#This Row],[unit]] &amp; "#" &amp; EB[[#This Row],[indic_nrg]] &amp; "#" &amp; EB[[#This Row],[product]] &amp; "#" &amp; EB[[#This Row],[geo]]</f>
        <v>TJ#B_100400#2230#CZ</v>
      </c>
      <c r="B857" s="4" t="str">
        <f>VLOOKUP(EB[[#This Row],[product]],KS_DB[[product]:[KS]],5,FALSE)</f>
        <v>solid</v>
      </c>
      <c r="C857" s="4" t="str">
        <f>VLOOKUP(EB[[#This Row],[product]],KS_DB[[product]:[KS]],6,FALSE)</f>
        <v>solid</v>
      </c>
      <c r="D857" s="4">
        <f>VLOOKUP(EB[[#This Row],[product]],Carriers[],4,FALSE)</f>
        <v>1</v>
      </c>
      <c r="E857" s="4">
        <f>VLOOKUP(EB[[#This Row],[indic_nrg]],Indicators[],4,FALSE)</f>
        <v>0</v>
      </c>
      <c r="F857" s="4">
        <f>IFERROR(VLOOKUP(EB[[#This Row],[Source_carrier]],KS_DB[[product]:[KS]],6,FALSE),0)</f>
        <v>0</v>
      </c>
      <c r="G857" s="4" t="s">
        <v>34</v>
      </c>
      <c r="H857" s="4" t="s">
        <v>1155</v>
      </c>
      <c r="I857" s="4" t="s">
        <v>65</v>
      </c>
      <c r="J857" s="4" t="s">
        <v>37</v>
      </c>
      <c r="K857" s="4" t="s">
        <v>1156</v>
      </c>
      <c r="L857" s="4" t="s">
        <v>39</v>
      </c>
      <c r="M857" s="4" t="s">
        <v>66</v>
      </c>
      <c r="N857" s="4" t="s">
        <v>41</v>
      </c>
      <c r="O857" s="4">
        <v>300</v>
      </c>
      <c r="P857" s="4">
        <v>20</v>
      </c>
      <c r="Q857" s="4">
        <v>0</v>
      </c>
      <c r="R857" s="4">
        <v>0</v>
      </c>
      <c r="S857" s="4">
        <v>0</v>
      </c>
      <c r="T857" s="4">
        <v>20</v>
      </c>
      <c r="U857" s="4">
        <v>-20</v>
      </c>
      <c r="V857" s="4">
        <v>-20</v>
      </c>
      <c r="W857" s="4">
        <v>40</v>
      </c>
      <c r="X857" s="4">
        <v>0</v>
      </c>
      <c r="Y857" s="4">
        <v>0</v>
      </c>
      <c r="Z857" s="4">
        <v>0</v>
      </c>
      <c r="AA857" s="4">
        <v>-40</v>
      </c>
      <c r="AB857" s="4">
        <v>40</v>
      </c>
      <c r="AC857" s="4">
        <v>0</v>
      </c>
      <c r="AD857" s="4">
        <v>-40</v>
      </c>
      <c r="AE857" s="4">
        <v>40</v>
      </c>
      <c r="AF857" s="4">
        <v>20</v>
      </c>
      <c r="AG857" s="4">
        <v>-40</v>
      </c>
      <c r="AH857" s="4">
        <v>20</v>
      </c>
      <c r="AI857" s="4">
        <v>-40</v>
      </c>
      <c r="AJ857" s="4">
        <v>-80</v>
      </c>
      <c r="AK857" s="4">
        <v>60</v>
      </c>
      <c r="AL857" s="4">
        <v>0</v>
      </c>
      <c r="AM857" s="4">
        <v>60</v>
      </c>
      <c r="AN857" s="4">
        <v>20</v>
      </c>
    </row>
    <row r="858" spans="1:40" ht="15" customHeight="1" x14ac:dyDescent="0.25">
      <c r="A858" s="4" t="str">
        <f>EB[[#This Row],[unit]] &amp; "#" &amp; EB[[#This Row],[indic_nrg]] &amp; "#" &amp; EB[[#This Row],[product]] &amp; "#" &amp; EB[[#This Row],[geo]]</f>
        <v>TJ#B_100400#2310#CZ</v>
      </c>
      <c r="B858" s="4" t="str">
        <f>VLOOKUP(EB[[#This Row],[product]],KS_DB[[product]:[KS]],5,FALSE)</f>
        <v>solid</v>
      </c>
      <c r="C858" s="4" t="str">
        <f>VLOOKUP(EB[[#This Row],[product]],KS_DB[[product]:[KS]],6,FALSE)</f>
        <v>solid</v>
      </c>
      <c r="D858" s="4">
        <f>VLOOKUP(EB[[#This Row],[product]],Carriers[],4,FALSE)</f>
        <v>1</v>
      </c>
      <c r="E858" s="4">
        <f>VLOOKUP(EB[[#This Row],[indic_nrg]],Indicators[],4,FALSE)</f>
        <v>0</v>
      </c>
      <c r="F858" s="4">
        <f>IFERROR(VLOOKUP(EB[[#This Row],[Source_carrier]],KS_DB[[product]:[KS]],6,FALSE),0)</f>
        <v>0</v>
      </c>
      <c r="G858" s="4" t="s">
        <v>34</v>
      </c>
      <c r="H858" s="4" t="s">
        <v>1155</v>
      </c>
      <c r="I858" s="4" t="s">
        <v>67</v>
      </c>
      <c r="J858" s="4" t="s">
        <v>37</v>
      </c>
      <c r="K858" s="4" t="s">
        <v>1156</v>
      </c>
      <c r="L858" s="4" t="s">
        <v>39</v>
      </c>
      <c r="M858" s="4" t="s">
        <v>68</v>
      </c>
      <c r="N858" s="4" t="s">
        <v>41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</row>
    <row r="859" spans="1:40" ht="15" customHeight="1" x14ac:dyDescent="0.25">
      <c r="A859" s="4" t="str">
        <f>EB[[#This Row],[unit]] &amp; "#" &amp; EB[[#This Row],[indic_nrg]] &amp; "#" &amp; EB[[#This Row],[product]] &amp; "#" &amp; EB[[#This Row],[geo]]</f>
        <v>TJ#B_100400#2330#CZ</v>
      </c>
      <c r="B859" s="4" t="str">
        <f>VLOOKUP(EB[[#This Row],[product]],KS_DB[[product]:[KS]],5,FALSE)</f>
        <v>solid</v>
      </c>
      <c r="C859" s="4" t="str">
        <f>VLOOKUP(EB[[#This Row],[product]],KS_DB[[product]:[KS]],6,FALSE)</f>
        <v>solid</v>
      </c>
      <c r="D859" s="4">
        <f>VLOOKUP(EB[[#This Row],[product]],Carriers[],4,FALSE)</f>
        <v>1</v>
      </c>
      <c r="E859" s="4">
        <f>VLOOKUP(EB[[#This Row],[indic_nrg]],Indicators[],4,FALSE)</f>
        <v>0</v>
      </c>
      <c r="F859" s="4">
        <f>IFERROR(VLOOKUP(EB[[#This Row],[Source_carrier]],KS_DB[[product]:[KS]],6,FALSE),0)</f>
        <v>0</v>
      </c>
      <c r="G859" s="4" t="s">
        <v>34</v>
      </c>
      <c r="H859" s="4" t="s">
        <v>1155</v>
      </c>
      <c r="I859" s="4" t="s">
        <v>69</v>
      </c>
      <c r="J859" s="4" t="s">
        <v>37</v>
      </c>
      <c r="K859" s="4" t="s">
        <v>1156</v>
      </c>
      <c r="L859" s="4" t="s">
        <v>39</v>
      </c>
      <c r="M859" s="4" t="s">
        <v>70</v>
      </c>
      <c r="N859" s="4" t="s">
        <v>41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0</v>
      </c>
    </row>
    <row r="860" spans="1:40" ht="15" customHeight="1" x14ac:dyDescent="0.25">
      <c r="A860" s="4" t="str">
        <f>EB[[#This Row],[unit]] &amp; "#" &amp; EB[[#This Row],[indic_nrg]] &amp; "#" &amp; EB[[#This Row],[product]] &amp; "#" &amp; EB[[#This Row],[geo]]</f>
        <v>TJ#B_100400#2410#CZ</v>
      </c>
      <c r="B860" s="4" t="str">
        <f>VLOOKUP(EB[[#This Row],[product]],KS_DB[[product]:[KS]],5,FALSE)</f>
        <v>solid</v>
      </c>
      <c r="C860" s="4" t="str">
        <f>VLOOKUP(EB[[#This Row],[product]],KS_DB[[product]:[KS]],6,FALSE)</f>
        <v>solid</v>
      </c>
      <c r="D860" s="4">
        <f>VLOOKUP(EB[[#This Row],[product]],Carriers[],4,FALSE)</f>
        <v>1</v>
      </c>
      <c r="E860" s="4">
        <f>VLOOKUP(EB[[#This Row],[indic_nrg]],Indicators[],4,FALSE)</f>
        <v>0</v>
      </c>
      <c r="F860" s="4">
        <f>IFERROR(VLOOKUP(EB[[#This Row],[Source_carrier]],KS_DB[[product]:[KS]],6,FALSE),0)</f>
        <v>0</v>
      </c>
      <c r="G860" s="4" t="s">
        <v>34</v>
      </c>
      <c r="H860" s="4" t="s">
        <v>1155</v>
      </c>
      <c r="I860" s="4" t="s">
        <v>71</v>
      </c>
      <c r="J860" s="4" t="s">
        <v>37</v>
      </c>
      <c r="K860" s="4" t="s">
        <v>1156</v>
      </c>
      <c r="L860" s="4" t="s">
        <v>39</v>
      </c>
      <c r="M860" s="4" t="s">
        <v>72</v>
      </c>
      <c r="N860" s="4" t="s">
        <v>41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</row>
    <row r="861" spans="1:40" ht="15" customHeight="1" x14ac:dyDescent="0.25">
      <c r="A861" s="4" t="str">
        <f>EB[[#This Row],[unit]] &amp; "#" &amp; EB[[#This Row],[indic_nrg]] &amp; "#" &amp; EB[[#This Row],[product]] &amp; "#" &amp; EB[[#This Row],[geo]]</f>
        <v>TJ#B_100400#3000#CZ</v>
      </c>
      <c r="B861" s="4" t="str">
        <f>VLOOKUP(EB[[#This Row],[product]],KS_DB[[product]:[KS]],5,FALSE)</f>
        <v>liquid</v>
      </c>
      <c r="C861" s="4" t="str">
        <f>VLOOKUP(EB[[#This Row],[product]],KS_DB[[product]:[KS]],6,FALSE)</f>
        <v>liquid</v>
      </c>
      <c r="D861" s="4">
        <f>VLOOKUP(EB[[#This Row],[product]],Carriers[],4,FALSE)</f>
        <v>0</v>
      </c>
      <c r="E861" s="4">
        <f>VLOOKUP(EB[[#This Row],[indic_nrg]],Indicators[],4,FALSE)</f>
        <v>0</v>
      </c>
      <c r="F861" s="4">
        <f>IFERROR(VLOOKUP(EB[[#This Row],[Source_carrier]],KS_DB[[product]:[KS]],6,FALSE),0)</f>
        <v>0</v>
      </c>
      <c r="G861" s="4" t="s">
        <v>34</v>
      </c>
      <c r="H861" s="4" t="s">
        <v>1155</v>
      </c>
      <c r="I861" s="4" t="s">
        <v>73</v>
      </c>
      <c r="J861" s="4" t="s">
        <v>37</v>
      </c>
      <c r="K861" s="4" t="s">
        <v>1156</v>
      </c>
      <c r="L861" s="4" t="s">
        <v>39</v>
      </c>
      <c r="M861" s="4" t="s">
        <v>74</v>
      </c>
      <c r="N861" s="4" t="s">
        <v>41</v>
      </c>
      <c r="O861" s="4">
        <v>6435</v>
      </c>
      <c r="P861" s="4">
        <v>4765</v>
      </c>
      <c r="Q861" s="4">
        <v>-1171</v>
      </c>
      <c r="R861" s="4">
        <v>353</v>
      </c>
      <c r="S861" s="4">
        <v>-8813</v>
      </c>
      <c r="T861" s="4">
        <v>-5890</v>
      </c>
      <c r="U861" s="4">
        <v>-424</v>
      </c>
      <c r="V861" s="4">
        <v>-20095</v>
      </c>
      <c r="W861" s="4">
        <v>-16977</v>
      </c>
      <c r="X861" s="4">
        <v>1273</v>
      </c>
      <c r="Y861" s="4">
        <v>-743</v>
      </c>
      <c r="Z861" s="4">
        <v>-6719</v>
      </c>
      <c r="AA861" s="4">
        <v>4681</v>
      </c>
      <c r="AB861" s="4">
        <v>-4693</v>
      </c>
      <c r="AC861" s="4">
        <v>1082</v>
      </c>
      <c r="AD861" s="4">
        <v>-14255</v>
      </c>
      <c r="AE861" s="4">
        <v>-6054</v>
      </c>
      <c r="AF861" s="4">
        <v>-3312</v>
      </c>
      <c r="AG861" s="4">
        <v>-5080</v>
      </c>
      <c r="AH861" s="4">
        <v>-512</v>
      </c>
      <c r="AI861" s="4">
        <v>1735</v>
      </c>
      <c r="AJ861" s="4">
        <v>2769</v>
      </c>
      <c r="AK861" s="4">
        <v>3327</v>
      </c>
      <c r="AL861" s="4">
        <v>1487</v>
      </c>
      <c r="AM861" s="4">
        <v>-2274</v>
      </c>
      <c r="AN861" s="4">
        <v>-1165</v>
      </c>
    </row>
    <row r="862" spans="1:40" ht="15" customHeight="1" x14ac:dyDescent="0.25">
      <c r="A862" s="4" t="str">
        <f>EB[[#This Row],[unit]] &amp; "#" &amp; EB[[#This Row],[indic_nrg]] &amp; "#" &amp; EB[[#This Row],[product]] &amp; "#" &amp; EB[[#This Row],[geo]]</f>
        <v>TJ#B_100400#3100#CZ</v>
      </c>
      <c r="B862" s="4" t="str">
        <f>VLOOKUP(EB[[#This Row],[product]],KS_DB[[product]:[KS]],5,FALSE)</f>
        <v>liquid</v>
      </c>
      <c r="C862" s="4" t="str">
        <f>VLOOKUP(EB[[#This Row],[product]],KS_DB[[product]:[KS]],6,FALSE)</f>
        <v>liquid</v>
      </c>
      <c r="D862" s="4">
        <f>VLOOKUP(EB[[#This Row],[product]],Carriers[],4,FALSE)</f>
        <v>0</v>
      </c>
      <c r="E862" s="4">
        <f>VLOOKUP(EB[[#This Row],[indic_nrg]],Indicators[],4,FALSE)</f>
        <v>0</v>
      </c>
      <c r="F862" s="4">
        <f>IFERROR(VLOOKUP(EB[[#This Row],[Source_carrier]],KS_DB[[product]:[KS]],6,FALSE),0)</f>
        <v>0</v>
      </c>
      <c r="G862" s="4" t="s">
        <v>34</v>
      </c>
      <c r="H862" s="4" t="s">
        <v>1155</v>
      </c>
      <c r="I862" s="4" t="s">
        <v>1103</v>
      </c>
      <c r="J862" s="4" t="s">
        <v>37</v>
      </c>
      <c r="K862" s="4" t="s">
        <v>1156</v>
      </c>
      <c r="L862" s="4" t="s">
        <v>39</v>
      </c>
      <c r="M862" s="4" t="s">
        <v>1104</v>
      </c>
      <c r="N862" s="4" t="s">
        <v>41</v>
      </c>
      <c r="O862" s="4">
        <v>4881</v>
      </c>
      <c r="P862" s="4">
        <v>2518</v>
      </c>
      <c r="Q862" s="4">
        <v>126</v>
      </c>
      <c r="R862" s="4">
        <v>2944</v>
      </c>
      <c r="S862" s="4">
        <v>-8587</v>
      </c>
      <c r="T862" s="4">
        <v>-6668</v>
      </c>
      <c r="U862" s="4">
        <v>-343</v>
      </c>
      <c r="V862" s="4">
        <v>-4321</v>
      </c>
      <c r="W862" s="4">
        <v>-9748</v>
      </c>
      <c r="X862" s="4">
        <v>-3402</v>
      </c>
      <c r="Y862" s="4">
        <v>4810</v>
      </c>
      <c r="Z862" s="4">
        <v>1705</v>
      </c>
      <c r="AA862" s="4">
        <v>-1909</v>
      </c>
      <c r="AB862" s="4">
        <v>-1717</v>
      </c>
      <c r="AC862" s="4">
        <v>294</v>
      </c>
      <c r="AD862" s="4">
        <v>-10557</v>
      </c>
      <c r="AE862" s="4">
        <v>-5548</v>
      </c>
      <c r="AF862" s="4">
        <v>-683</v>
      </c>
      <c r="AG862" s="4">
        <v>-3909</v>
      </c>
      <c r="AH862" s="4">
        <v>-482</v>
      </c>
      <c r="AI862" s="4">
        <v>805</v>
      </c>
      <c r="AJ862" s="4">
        <v>1022</v>
      </c>
      <c r="AK862" s="4">
        <v>1772</v>
      </c>
      <c r="AL862" s="4">
        <v>-846</v>
      </c>
      <c r="AM862" s="4">
        <v>-810</v>
      </c>
      <c r="AN862" s="4">
        <v>-522</v>
      </c>
    </row>
    <row r="863" spans="1:40" ht="15" customHeight="1" x14ac:dyDescent="0.25">
      <c r="A863" s="4" t="str">
        <f>EB[[#This Row],[unit]] &amp; "#" &amp; EB[[#This Row],[indic_nrg]] &amp; "#" &amp; EB[[#This Row],[product]] &amp; "#" &amp; EB[[#This Row],[geo]]</f>
        <v>TJ#B_100400#3105#CZ</v>
      </c>
      <c r="B863" s="4" t="str">
        <f>VLOOKUP(EB[[#This Row],[product]],KS_DB[[product]:[KS]],5,FALSE)</f>
        <v>liquid</v>
      </c>
      <c r="C863" s="4" t="str">
        <f>VLOOKUP(EB[[#This Row],[product]],KS_DB[[product]:[KS]],6,FALSE)</f>
        <v>liquid</v>
      </c>
      <c r="D863" s="4">
        <f>VLOOKUP(EB[[#This Row],[product]],Carriers[],4,FALSE)</f>
        <v>1</v>
      </c>
      <c r="E863" s="4">
        <f>VLOOKUP(EB[[#This Row],[indic_nrg]],Indicators[],4,FALSE)</f>
        <v>0</v>
      </c>
      <c r="F863" s="4">
        <f>IFERROR(VLOOKUP(EB[[#This Row],[Source_carrier]],KS_DB[[product]:[KS]],6,FALSE),0)</f>
        <v>0</v>
      </c>
      <c r="G863" s="4" t="s">
        <v>34</v>
      </c>
      <c r="H863" s="4" t="s">
        <v>1155</v>
      </c>
      <c r="I863" s="4" t="s">
        <v>1105</v>
      </c>
      <c r="J863" s="4" t="s">
        <v>37</v>
      </c>
      <c r="K863" s="4" t="s">
        <v>1156</v>
      </c>
      <c r="L863" s="4" t="s">
        <v>39</v>
      </c>
      <c r="M863" s="4" t="s">
        <v>1106</v>
      </c>
      <c r="N863" s="4" t="s">
        <v>41</v>
      </c>
      <c r="O863" s="4">
        <v>4881</v>
      </c>
      <c r="P863" s="4">
        <v>2518</v>
      </c>
      <c r="Q863" s="4">
        <v>126</v>
      </c>
      <c r="R863" s="4">
        <v>2944</v>
      </c>
      <c r="S863" s="4">
        <v>-8111</v>
      </c>
      <c r="T863" s="4">
        <v>-6668</v>
      </c>
      <c r="U863" s="4">
        <v>-541</v>
      </c>
      <c r="V863" s="4">
        <v>-4106</v>
      </c>
      <c r="W863" s="4">
        <v>-9497</v>
      </c>
      <c r="X863" s="4">
        <v>-3276</v>
      </c>
      <c r="Y863" s="4">
        <v>4300</v>
      </c>
      <c r="Z863" s="4">
        <v>1499</v>
      </c>
      <c r="AA863" s="4">
        <v>-1833</v>
      </c>
      <c r="AB863" s="4">
        <v>-1587</v>
      </c>
      <c r="AC863" s="4">
        <v>334</v>
      </c>
      <c r="AD863" s="4">
        <v>-10840</v>
      </c>
      <c r="AE863" s="4">
        <v>-5217</v>
      </c>
      <c r="AF863" s="4">
        <v>-929</v>
      </c>
      <c r="AG863" s="4">
        <v>-3482</v>
      </c>
      <c r="AH863" s="4">
        <v>-763</v>
      </c>
      <c r="AI863" s="4">
        <v>764</v>
      </c>
      <c r="AJ863" s="4">
        <v>1143</v>
      </c>
      <c r="AK863" s="4">
        <v>1618</v>
      </c>
      <c r="AL863" s="4">
        <v>-725</v>
      </c>
      <c r="AM863" s="4">
        <v>-768</v>
      </c>
      <c r="AN863" s="4">
        <v>-683</v>
      </c>
    </row>
    <row r="864" spans="1:40" ht="15" customHeight="1" x14ac:dyDescent="0.25">
      <c r="A864" s="4" t="str">
        <f>EB[[#This Row],[unit]] &amp; "#" &amp; EB[[#This Row],[indic_nrg]] &amp; "#" &amp; EB[[#This Row],[product]] &amp; "#" &amp; EB[[#This Row],[geo]]</f>
        <v>TJ#B_100400#3191#CZ</v>
      </c>
      <c r="B864" s="4" t="str">
        <f>VLOOKUP(EB[[#This Row],[product]],KS_DB[[product]:[KS]],5,FALSE)</f>
        <v>liquid</v>
      </c>
      <c r="C864" s="4" t="str">
        <f>VLOOKUP(EB[[#This Row],[product]],KS_DB[[product]:[KS]],6,FALSE)</f>
        <v>liquid</v>
      </c>
      <c r="D864" s="4">
        <f>VLOOKUP(EB[[#This Row],[product]],Carriers[],4,FALSE)</f>
        <v>1</v>
      </c>
      <c r="E864" s="4">
        <f>VLOOKUP(EB[[#This Row],[indic_nrg]],Indicators[],4,FALSE)</f>
        <v>0</v>
      </c>
      <c r="F864" s="4">
        <f>IFERROR(VLOOKUP(EB[[#This Row],[Source_carrier]],KS_DB[[product]:[KS]],6,FALSE),0)</f>
        <v>0</v>
      </c>
      <c r="G864" s="4" t="s">
        <v>34</v>
      </c>
      <c r="H864" s="4" t="s">
        <v>1155</v>
      </c>
      <c r="I864" s="4" t="s">
        <v>1133</v>
      </c>
      <c r="J864" s="4" t="s">
        <v>37</v>
      </c>
      <c r="K864" s="4" t="s">
        <v>1156</v>
      </c>
      <c r="L864" s="4" t="s">
        <v>39</v>
      </c>
      <c r="M864" s="4" t="s">
        <v>1134</v>
      </c>
      <c r="N864" s="4" t="s">
        <v>41</v>
      </c>
      <c r="O864" s="4">
        <v>0</v>
      </c>
      <c r="P864" s="4">
        <v>0</v>
      </c>
      <c r="Q864" s="4">
        <v>0</v>
      </c>
      <c r="R864" s="4">
        <v>0</v>
      </c>
      <c r="S864" s="4">
        <v>-160</v>
      </c>
      <c r="T864" s="4">
        <v>0</v>
      </c>
      <c r="U864" s="4">
        <v>159</v>
      </c>
      <c r="V864" s="4">
        <v>-36</v>
      </c>
      <c r="W864" s="4">
        <v>-42</v>
      </c>
      <c r="X864" s="4">
        <v>86</v>
      </c>
      <c r="Y864" s="4">
        <v>0</v>
      </c>
      <c r="Z864" s="4">
        <v>0</v>
      </c>
      <c r="AA864" s="4">
        <v>0</v>
      </c>
      <c r="AB864" s="4">
        <v>-40</v>
      </c>
      <c r="AC864" s="4">
        <v>0</v>
      </c>
      <c r="AD864" s="4">
        <v>40</v>
      </c>
      <c r="AE864" s="4">
        <v>-40</v>
      </c>
      <c r="AF864" s="4">
        <v>40</v>
      </c>
      <c r="AG864" s="4">
        <v>-439</v>
      </c>
      <c r="AH864" s="4">
        <v>359</v>
      </c>
      <c r="AI864" s="4">
        <v>-77</v>
      </c>
      <c r="AJ864" s="4">
        <v>-81</v>
      </c>
      <c r="AK864" s="4">
        <v>194</v>
      </c>
      <c r="AL864" s="4">
        <v>-161</v>
      </c>
      <c r="AM864" s="4">
        <v>-121</v>
      </c>
      <c r="AN864" s="4">
        <v>161</v>
      </c>
    </row>
    <row r="865" spans="1:40" ht="15" customHeight="1" x14ac:dyDescent="0.25">
      <c r="A865" s="4" t="str">
        <f>EB[[#This Row],[unit]] &amp; "#" &amp; EB[[#This Row],[indic_nrg]] &amp; "#" &amp; EB[[#This Row],[product]] &amp; "#" &amp; EB[[#This Row],[geo]]</f>
        <v>TJ#B_100400#3192#CZ</v>
      </c>
      <c r="B865" s="4" t="str">
        <f>VLOOKUP(EB[[#This Row],[product]],KS_DB[[product]:[KS]],5,FALSE)</f>
        <v>liquid</v>
      </c>
      <c r="C865" s="4" t="str">
        <f>VLOOKUP(EB[[#This Row],[product]],KS_DB[[product]:[KS]],6,FALSE)</f>
        <v>liquid</v>
      </c>
      <c r="D865" s="4">
        <f>VLOOKUP(EB[[#This Row],[product]],Carriers[],4,FALSE)</f>
        <v>1</v>
      </c>
      <c r="E865" s="4">
        <f>VLOOKUP(EB[[#This Row],[indic_nrg]],Indicators[],4,FALSE)</f>
        <v>0</v>
      </c>
      <c r="F865" s="4">
        <f>IFERROR(VLOOKUP(EB[[#This Row],[Source_carrier]],KS_DB[[product]:[KS]],6,FALSE),0)</f>
        <v>0</v>
      </c>
      <c r="G865" s="4" t="s">
        <v>34</v>
      </c>
      <c r="H865" s="4" t="s">
        <v>1155</v>
      </c>
      <c r="I865" s="4" t="s">
        <v>1107</v>
      </c>
      <c r="J865" s="4" t="s">
        <v>37</v>
      </c>
      <c r="K865" s="4" t="s">
        <v>1156</v>
      </c>
      <c r="L865" s="4" t="s">
        <v>39</v>
      </c>
      <c r="M865" s="4" t="s">
        <v>1108</v>
      </c>
      <c r="N865" s="4" t="s">
        <v>41</v>
      </c>
      <c r="O865" s="4">
        <v>0</v>
      </c>
      <c r="P865" s="4">
        <v>0</v>
      </c>
      <c r="Q865" s="4">
        <v>0</v>
      </c>
      <c r="R865" s="4">
        <v>0</v>
      </c>
      <c r="S865" s="4">
        <v>-316</v>
      </c>
      <c r="T865" s="4">
        <v>0</v>
      </c>
      <c r="U865" s="4">
        <v>40</v>
      </c>
      <c r="V865" s="4">
        <v>118</v>
      </c>
      <c r="W865" s="4">
        <v>-40</v>
      </c>
      <c r="X865" s="4">
        <v>0</v>
      </c>
      <c r="Y865" s="4">
        <v>0</v>
      </c>
      <c r="Z865" s="4">
        <v>79</v>
      </c>
      <c r="AA865" s="4">
        <v>-118</v>
      </c>
      <c r="AB865" s="4">
        <v>79</v>
      </c>
      <c r="AC865" s="4">
        <v>-40</v>
      </c>
      <c r="AD865" s="4">
        <v>158</v>
      </c>
      <c r="AE865" s="4">
        <v>-79</v>
      </c>
      <c r="AF865" s="4">
        <v>79</v>
      </c>
      <c r="AG865" s="4">
        <v>-158</v>
      </c>
      <c r="AH865" s="4">
        <v>-79</v>
      </c>
      <c r="AI865" s="4">
        <v>118</v>
      </c>
      <c r="AJ865" s="4">
        <v>-40</v>
      </c>
      <c r="AK865" s="4">
        <v>-40</v>
      </c>
      <c r="AL865" s="4">
        <v>40</v>
      </c>
      <c r="AM865" s="4">
        <v>79</v>
      </c>
      <c r="AN865" s="4">
        <v>0</v>
      </c>
    </row>
    <row r="866" spans="1:40" ht="15" customHeight="1" x14ac:dyDescent="0.25">
      <c r="A866" s="4" t="str">
        <f>EB[[#This Row],[unit]] &amp; "#" &amp; EB[[#This Row],[indic_nrg]] &amp; "#" &amp; EB[[#This Row],[product]] &amp; "#" &amp; EB[[#This Row],[geo]]</f>
        <v>TJ#B_100400#3193#CZ</v>
      </c>
      <c r="B866" s="4" t="str">
        <f>VLOOKUP(EB[[#This Row],[product]],KS_DB[[product]:[KS]],5,FALSE)</f>
        <v>liquid</v>
      </c>
      <c r="C866" s="4" t="str">
        <f>VLOOKUP(EB[[#This Row],[product]],KS_DB[[product]:[KS]],6,FALSE)</f>
        <v>liquid</v>
      </c>
      <c r="D866" s="4">
        <f>VLOOKUP(EB[[#This Row],[product]],Carriers[],4,FALSE)</f>
        <v>1</v>
      </c>
      <c r="E866" s="4">
        <f>VLOOKUP(EB[[#This Row],[indic_nrg]],Indicators[],4,FALSE)</f>
        <v>0</v>
      </c>
      <c r="F866" s="4">
        <f>IFERROR(VLOOKUP(EB[[#This Row],[Source_carrier]],KS_DB[[product]:[KS]],6,FALSE),0)</f>
        <v>0</v>
      </c>
      <c r="G866" s="4" t="s">
        <v>34</v>
      </c>
      <c r="H866" s="4" t="s">
        <v>1155</v>
      </c>
      <c r="I866" s="4" t="s">
        <v>1109</v>
      </c>
      <c r="J866" s="4" t="s">
        <v>37</v>
      </c>
      <c r="K866" s="4" t="s">
        <v>1156</v>
      </c>
      <c r="L866" s="4" t="s">
        <v>39</v>
      </c>
      <c r="M866" s="4" t="s">
        <v>1110</v>
      </c>
      <c r="N866" s="4" t="s">
        <v>41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-298</v>
      </c>
      <c r="W866" s="4">
        <v>-170</v>
      </c>
      <c r="X866" s="4">
        <v>-212</v>
      </c>
      <c r="Y866" s="4">
        <v>510</v>
      </c>
      <c r="Z866" s="4">
        <v>128</v>
      </c>
      <c r="AA866" s="4">
        <v>42</v>
      </c>
      <c r="AB866" s="4">
        <v>-170</v>
      </c>
      <c r="AC866" s="4">
        <v>0</v>
      </c>
      <c r="AD866" s="4">
        <v>85</v>
      </c>
      <c r="AE866" s="4">
        <v>-212</v>
      </c>
      <c r="AF866" s="4">
        <v>128</v>
      </c>
      <c r="AG866" s="4">
        <v>170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</row>
    <row r="867" spans="1:40" ht="15" customHeight="1" x14ac:dyDescent="0.25">
      <c r="A867" s="4" t="str">
        <f>EB[[#This Row],[unit]] &amp; "#" &amp; EB[[#This Row],[indic_nrg]] &amp; "#" &amp; EB[[#This Row],[product]] &amp; "#" &amp; EB[[#This Row],[geo]]</f>
        <v>TJ#B_100400#3200#CZ</v>
      </c>
      <c r="B867" s="4" t="str">
        <f>VLOOKUP(EB[[#This Row],[product]],KS_DB[[product]:[KS]],5,FALSE)</f>
        <v>liquid</v>
      </c>
      <c r="C867" s="4" t="str">
        <f>VLOOKUP(EB[[#This Row],[product]],KS_DB[[product]:[KS]],6,FALSE)</f>
        <v>liquid</v>
      </c>
      <c r="D867" s="4">
        <f>VLOOKUP(EB[[#This Row],[product]],Carriers[],4,FALSE)</f>
        <v>0</v>
      </c>
      <c r="E867" s="4">
        <f>VLOOKUP(EB[[#This Row],[indic_nrg]],Indicators[],4,FALSE)</f>
        <v>0</v>
      </c>
      <c r="F867" s="4">
        <f>IFERROR(VLOOKUP(EB[[#This Row],[Source_carrier]],KS_DB[[product]:[KS]],6,FALSE),0)</f>
        <v>0</v>
      </c>
      <c r="G867" s="4" t="s">
        <v>34</v>
      </c>
      <c r="H867" s="4" t="s">
        <v>1155</v>
      </c>
      <c r="I867" s="4" t="s">
        <v>75</v>
      </c>
      <c r="J867" s="4" t="s">
        <v>37</v>
      </c>
      <c r="K867" s="4" t="s">
        <v>1156</v>
      </c>
      <c r="L867" s="4" t="s">
        <v>39</v>
      </c>
      <c r="M867" s="4" t="s">
        <v>76</v>
      </c>
      <c r="N867" s="4" t="s">
        <v>41</v>
      </c>
      <c r="O867" s="4">
        <v>1554</v>
      </c>
      <c r="P867" s="4">
        <v>2247</v>
      </c>
      <c r="Q867" s="4">
        <v>-1297</v>
      </c>
      <c r="R867" s="4">
        <v>-2591</v>
      </c>
      <c r="S867" s="4">
        <v>-226</v>
      </c>
      <c r="T867" s="4">
        <v>778</v>
      </c>
      <c r="U867" s="4">
        <v>-81</v>
      </c>
      <c r="V867" s="4">
        <v>-15774</v>
      </c>
      <c r="W867" s="4">
        <v>-7229</v>
      </c>
      <c r="X867" s="4">
        <v>4675</v>
      </c>
      <c r="Y867" s="4">
        <v>-5552</v>
      </c>
      <c r="Z867" s="4">
        <v>-8424</v>
      </c>
      <c r="AA867" s="4">
        <v>6590</v>
      </c>
      <c r="AB867" s="4">
        <v>-2976</v>
      </c>
      <c r="AC867" s="4">
        <v>788</v>
      </c>
      <c r="AD867" s="4">
        <v>-3698</v>
      </c>
      <c r="AE867" s="4">
        <v>-506</v>
      </c>
      <c r="AF867" s="4">
        <v>-2629</v>
      </c>
      <c r="AG867" s="4">
        <v>-1171</v>
      </c>
      <c r="AH867" s="4">
        <v>-29</v>
      </c>
      <c r="AI867" s="4">
        <v>930</v>
      </c>
      <c r="AJ867" s="4">
        <v>1747</v>
      </c>
      <c r="AK867" s="4">
        <v>1555</v>
      </c>
      <c r="AL867" s="4">
        <v>2333</v>
      </c>
      <c r="AM867" s="4">
        <v>-1464</v>
      </c>
      <c r="AN867" s="4">
        <v>-643</v>
      </c>
    </row>
    <row r="868" spans="1:40" ht="15" customHeight="1" x14ac:dyDescent="0.25">
      <c r="A868" s="4" t="str">
        <f>EB[[#This Row],[unit]] &amp; "#" &amp; EB[[#This Row],[indic_nrg]] &amp; "#" &amp; EB[[#This Row],[product]] &amp; "#" &amp; EB[[#This Row],[geo]]</f>
        <v>TJ#B_100400#3220#CZ</v>
      </c>
      <c r="B868" s="4" t="str">
        <f>VLOOKUP(EB[[#This Row],[product]],KS_DB[[product]:[KS]],5,FALSE)</f>
        <v>liquid</v>
      </c>
      <c r="C868" s="4" t="str">
        <f>VLOOKUP(EB[[#This Row],[product]],KS_DB[[product]:[KS]],6,FALSE)</f>
        <v>LPG</v>
      </c>
      <c r="D868" s="4">
        <f>VLOOKUP(EB[[#This Row],[product]],Carriers[],4,FALSE)</f>
        <v>1</v>
      </c>
      <c r="E868" s="4">
        <f>VLOOKUP(EB[[#This Row],[indic_nrg]],Indicators[],4,FALSE)</f>
        <v>0</v>
      </c>
      <c r="F868" s="4">
        <f>IFERROR(VLOOKUP(EB[[#This Row],[Source_carrier]],KS_DB[[product]:[KS]],6,FALSE),0)</f>
        <v>0</v>
      </c>
      <c r="G868" s="4" t="s">
        <v>34</v>
      </c>
      <c r="H868" s="4" t="s">
        <v>1155</v>
      </c>
      <c r="I868" s="4" t="s">
        <v>77</v>
      </c>
      <c r="J868" s="4" t="s">
        <v>37</v>
      </c>
      <c r="K868" s="4" t="s">
        <v>1156</v>
      </c>
      <c r="L868" s="4" t="s">
        <v>39</v>
      </c>
      <c r="M868" s="4" t="s">
        <v>78</v>
      </c>
      <c r="N868" s="4" t="s">
        <v>41</v>
      </c>
      <c r="O868" s="4">
        <v>0</v>
      </c>
      <c r="P868" s="4">
        <v>0</v>
      </c>
      <c r="Q868" s="4">
        <v>0</v>
      </c>
      <c r="R868" s="4">
        <v>0</v>
      </c>
      <c r="S868" s="4">
        <v>-138</v>
      </c>
      <c r="T868" s="4">
        <v>46</v>
      </c>
      <c r="U868" s="4">
        <v>0</v>
      </c>
      <c r="V868" s="4">
        <v>-322</v>
      </c>
      <c r="W868" s="4">
        <v>92</v>
      </c>
      <c r="X868" s="4">
        <v>0</v>
      </c>
      <c r="Y868" s="4">
        <v>-92</v>
      </c>
      <c r="Z868" s="4">
        <v>44</v>
      </c>
      <c r="AA868" s="4">
        <v>44</v>
      </c>
      <c r="AB868" s="4">
        <v>-44</v>
      </c>
      <c r="AC868" s="4">
        <v>-44</v>
      </c>
      <c r="AD868" s="4">
        <v>133</v>
      </c>
      <c r="AE868" s="4">
        <v>-137</v>
      </c>
      <c r="AF868" s="4">
        <v>-46</v>
      </c>
      <c r="AG868" s="4">
        <v>-131</v>
      </c>
      <c r="AH868" s="4">
        <v>0</v>
      </c>
      <c r="AI868" s="4">
        <v>131</v>
      </c>
      <c r="AJ868" s="4">
        <v>-175</v>
      </c>
      <c r="AK868" s="4">
        <v>88</v>
      </c>
      <c r="AL868" s="4">
        <v>0</v>
      </c>
      <c r="AM868" s="4">
        <v>-131</v>
      </c>
      <c r="AN868" s="4">
        <v>88</v>
      </c>
    </row>
    <row r="869" spans="1:40" ht="15" customHeight="1" x14ac:dyDescent="0.25">
      <c r="A869" s="4" t="str">
        <f>EB[[#This Row],[unit]] &amp; "#" &amp; EB[[#This Row],[indic_nrg]] &amp; "#" &amp; EB[[#This Row],[product]] &amp; "#" &amp; EB[[#This Row],[geo]]</f>
        <v>TJ#B_100400#3234#CZ</v>
      </c>
      <c r="B869" s="4" t="str">
        <f>VLOOKUP(EB[[#This Row],[product]],KS_DB[[product]:[KS]],5,FALSE)</f>
        <v>liquid</v>
      </c>
      <c r="C869" s="4" t="str">
        <f>VLOOKUP(EB[[#This Row],[product]],KS_DB[[product]:[KS]],6,FALSE)</f>
        <v>gasoline</v>
      </c>
      <c r="D869" s="4">
        <f>VLOOKUP(EB[[#This Row],[product]],Carriers[],4,FALSE)</f>
        <v>1</v>
      </c>
      <c r="E869" s="4">
        <f>VLOOKUP(EB[[#This Row],[indic_nrg]],Indicators[],4,FALSE)</f>
        <v>0</v>
      </c>
      <c r="F869" s="4">
        <f>IFERROR(VLOOKUP(EB[[#This Row],[Source_carrier]],KS_DB[[product]:[KS]],6,FALSE),0)</f>
        <v>0</v>
      </c>
      <c r="G869" s="4" t="s">
        <v>34</v>
      </c>
      <c r="H869" s="4" t="s">
        <v>1155</v>
      </c>
      <c r="I869" s="4" t="s">
        <v>1135</v>
      </c>
      <c r="J869" s="4" t="s">
        <v>37</v>
      </c>
      <c r="K869" s="4" t="s">
        <v>1156</v>
      </c>
      <c r="L869" s="4" t="s">
        <v>39</v>
      </c>
      <c r="M869" s="4" t="s">
        <v>1136</v>
      </c>
      <c r="N869" s="4" t="s">
        <v>41</v>
      </c>
      <c r="O869" s="4">
        <v>0</v>
      </c>
      <c r="P869" s="4">
        <v>-87</v>
      </c>
      <c r="Q869" s="4">
        <v>1040</v>
      </c>
      <c r="R869" s="4">
        <v>-303</v>
      </c>
      <c r="S869" s="4">
        <v>-173</v>
      </c>
      <c r="T869" s="4">
        <v>-217</v>
      </c>
      <c r="U869" s="4">
        <v>-130</v>
      </c>
      <c r="V869" s="4">
        <v>-3291</v>
      </c>
      <c r="W869" s="4">
        <v>-1689</v>
      </c>
      <c r="X869" s="4">
        <v>866</v>
      </c>
      <c r="Y869" s="4">
        <v>-1732</v>
      </c>
      <c r="Z869" s="4">
        <v>-4114</v>
      </c>
      <c r="AA869" s="4">
        <v>433</v>
      </c>
      <c r="AB869" s="4">
        <v>-2122</v>
      </c>
      <c r="AC869" s="4">
        <v>1126</v>
      </c>
      <c r="AD869" s="4">
        <v>-3118</v>
      </c>
      <c r="AE869" s="4">
        <v>4119</v>
      </c>
      <c r="AF869" s="4">
        <v>1883</v>
      </c>
      <c r="AG869" s="4">
        <v>614</v>
      </c>
      <c r="AH869" s="4">
        <v>265</v>
      </c>
      <c r="AI869" s="4">
        <v>-1150</v>
      </c>
      <c r="AJ869" s="4">
        <v>2348</v>
      </c>
      <c r="AK869" s="4">
        <v>-975</v>
      </c>
      <c r="AL869" s="4">
        <v>-222</v>
      </c>
      <c r="AM869" s="4">
        <v>1244</v>
      </c>
      <c r="AN869" s="4">
        <v>-133</v>
      </c>
    </row>
    <row r="870" spans="1:40" ht="15" customHeight="1" x14ac:dyDescent="0.25">
      <c r="A870" s="4" t="str">
        <f>EB[[#This Row],[unit]] &amp; "#" &amp; EB[[#This Row],[indic_nrg]] &amp; "#" &amp; EB[[#This Row],[product]] &amp; "#" &amp; EB[[#This Row],[geo]]</f>
        <v>TJ#B_100400#3235#CZ</v>
      </c>
      <c r="B870" s="4" t="str">
        <f>VLOOKUP(EB[[#This Row],[product]],KS_DB[[product]:[KS]],5,FALSE)</f>
        <v>liquid</v>
      </c>
      <c r="C870" s="4" t="str">
        <f>VLOOKUP(EB[[#This Row],[product]],KS_DB[[product]:[KS]],6,FALSE)</f>
        <v>aviationgasoline</v>
      </c>
      <c r="D870" s="4">
        <f>VLOOKUP(EB[[#This Row],[product]],Carriers[],4,FALSE)</f>
        <v>1</v>
      </c>
      <c r="E870" s="4">
        <f>VLOOKUP(EB[[#This Row],[indic_nrg]],Indicators[],4,FALSE)</f>
        <v>0</v>
      </c>
      <c r="F870" s="4">
        <f>IFERROR(VLOOKUP(EB[[#This Row],[Source_carrier]],KS_DB[[product]:[KS]],6,FALSE),0)</f>
        <v>0</v>
      </c>
      <c r="G870" s="4" t="s">
        <v>34</v>
      </c>
      <c r="H870" s="4" t="s">
        <v>1155</v>
      </c>
      <c r="I870" s="4" t="s">
        <v>1137</v>
      </c>
      <c r="J870" s="4" t="s">
        <v>37</v>
      </c>
      <c r="K870" s="4" t="s">
        <v>1156</v>
      </c>
      <c r="L870" s="4" t="s">
        <v>39</v>
      </c>
      <c r="M870" s="4" t="s">
        <v>1138</v>
      </c>
      <c r="N870" s="4" t="s">
        <v>41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-44</v>
      </c>
      <c r="U870" s="4">
        <v>44</v>
      </c>
      <c r="V870" s="4">
        <v>0</v>
      </c>
      <c r="W870" s="4">
        <v>0</v>
      </c>
      <c r="X870" s="4">
        <v>0</v>
      </c>
      <c r="Y870" s="4">
        <v>-44</v>
      </c>
      <c r="Z870" s="4">
        <v>0</v>
      </c>
      <c r="AA870" s="4">
        <v>0</v>
      </c>
      <c r="AB870" s="4">
        <v>0</v>
      </c>
      <c r="AC870" s="4">
        <v>44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</row>
    <row r="871" spans="1:40" ht="15" customHeight="1" x14ac:dyDescent="0.25">
      <c r="A871" s="4" t="str">
        <f>EB[[#This Row],[unit]] &amp; "#" &amp; EB[[#This Row],[indic_nrg]] &amp; "#" &amp; EB[[#This Row],[product]] &amp; "#" &amp; EB[[#This Row],[geo]]</f>
        <v>TJ#B_100400#3244#CZ</v>
      </c>
      <c r="B871" s="4" t="str">
        <f>VLOOKUP(EB[[#This Row],[product]],KS_DB[[product]:[KS]],5,FALSE)</f>
        <v>liquid</v>
      </c>
      <c r="C871" s="4" t="str">
        <f>VLOOKUP(EB[[#This Row],[product]],KS_DB[[product]:[KS]],6,FALSE)</f>
        <v>liquid</v>
      </c>
      <c r="D871" s="4">
        <f>VLOOKUP(EB[[#This Row],[product]],Carriers[],4,FALSE)</f>
        <v>1</v>
      </c>
      <c r="E871" s="4">
        <f>VLOOKUP(EB[[#This Row],[indic_nrg]],Indicators[],4,FALSE)</f>
        <v>0</v>
      </c>
      <c r="F871" s="4">
        <f>IFERROR(VLOOKUP(EB[[#This Row],[Source_carrier]],KS_DB[[product]:[KS]],6,FALSE),0)</f>
        <v>0</v>
      </c>
      <c r="G871" s="4" t="s">
        <v>34</v>
      </c>
      <c r="H871" s="4" t="s">
        <v>1155</v>
      </c>
      <c r="I871" s="4" t="s">
        <v>1139</v>
      </c>
      <c r="J871" s="4" t="s">
        <v>37</v>
      </c>
      <c r="K871" s="4" t="s">
        <v>1156</v>
      </c>
      <c r="L871" s="4" t="s">
        <v>39</v>
      </c>
      <c r="M871" s="4" t="s">
        <v>1140</v>
      </c>
      <c r="N871" s="4" t="s">
        <v>41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-86</v>
      </c>
      <c r="W871" s="4">
        <v>43</v>
      </c>
      <c r="X871" s="4">
        <v>43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</row>
    <row r="872" spans="1:40" ht="15" customHeight="1" x14ac:dyDescent="0.25">
      <c r="A872" s="4" t="str">
        <f>EB[[#This Row],[unit]] &amp; "#" &amp; EB[[#This Row],[indic_nrg]] &amp; "#" &amp; EB[[#This Row],[product]] &amp; "#" &amp; EB[[#This Row],[geo]]</f>
        <v>TJ#B_100400#3247#CZ</v>
      </c>
      <c r="B872" s="4" t="str">
        <f>VLOOKUP(EB[[#This Row],[product]],KS_DB[[product]:[KS]],5,FALSE)</f>
        <v>liquid</v>
      </c>
      <c r="C872" s="4" t="str">
        <f>VLOOKUP(EB[[#This Row],[product]],KS_DB[[product]:[KS]],6,FALSE)</f>
        <v>jetkerosene</v>
      </c>
      <c r="D872" s="4">
        <f>VLOOKUP(EB[[#This Row],[product]],Carriers[],4,FALSE)</f>
        <v>1</v>
      </c>
      <c r="E872" s="4">
        <f>VLOOKUP(EB[[#This Row],[indic_nrg]],Indicators[],4,FALSE)</f>
        <v>0</v>
      </c>
      <c r="F872" s="4">
        <f>IFERROR(VLOOKUP(EB[[#This Row],[Source_carrier]],KS_DB[[product]:[KS]],6,FALSE),0)</f>
        <v>0</v>
      </c>
      <c r="G872" s="4" t="s">
        <v>34</v>
      </c>
      <c r="H872" s="4" t="s">
        <v>1155</v>
      </c>
      <c r="I872" s="4" t="s">
        <v>1141</v>
      </c>
      <c r="J872" s="4" t="s">
        <v>37</v>
      </c>
      <c r="K872" s="4" t="s">
        <v>1156</v>
      </c>
      <c r="L872" s="4" t="s">
        <v>39</v>
      </c>
      <c r="M872" s="4" t="s">
        <v>1142</v>
      </c>
      <c r="N872" s="4" t="s">
        <v>41</v>
      </c>
      <c r="O872" s="4">
        <v>0</v>
      </c>
      <c r="P872" s="4">
        <v>0</v>
      </c>
      <c r="Q872" s="4">
        <v>0</v>
      </c>
      <c r="R872" s="4">
        <v>-1651</v>
      </c>
      <c r="S872" s="4">
        <v>0</v>
      </c>
      <c r="T872" s="4">
        <v>912</v>
      </c>
      <c r="U872" s="4">
        <v>0</v>
      </c>
      <c r="V872" s="4">
        <v>-172</v>
      </c>
      <c r="W872" s="4">
        <v>387</v>
      </c>
      <c r="X872" s="4">
        <v>-344</v>
      </c>
      <c r="Y872" s="4">
        <v>-731</v>
      </c>
      <c r="Z872" s="4">
        <v>642</v>
      </c>
      <c r="AA872" s="4">
        <v>-171</v>
      </c>
      <c r="AB872" s="4">
        <v>471</v>
      </c>
      <c r="AC872" s="4">
        <v>-1198</v>
      </c>
      <c r="AD872" s="4">
        <v>-43</v>
      </c>
      <c r="AE872" s="4">
        <v>-433</v>
      </c>
      <c r="AF872" s="4">
        <v>-563</v>
      </c>
      <c r="AG872" s="4">
        <v>173</v>
      </c>
      <c r="AH872" s="4">
        <v>-1169</v>
      </c>
      <c r="AI872" s="4">
        <v>-303</v>
      </c>
      <c r="AJ872" s="4">
        <v>2425</v>
      </c>
      <c r="AK872" s="4">
        <v>-953</v>
      </c>
      <c r="AL872" s="4">
        <v>390</v>
      </c>
      <c r="AM872" s="4">
        <v>563</v>
      </c>
      <c r="AN872" s="4">
        <v>-303</v>
      </c>
    </row>
    <row r="873" spans="1:40" ht="15" customHeight="1" x14ac:dyDescent="0.25">
      <c r="A873" s="4" t="str">
        <f>EB[[#This Row],[unit]] &amp; "#" &amp; EB[[#This Row],[indic_nrg]] &amp; "#" &amp; EB[[#This Row],[product]] &amp; "#" &amp; EB[[#This Row],[geo]]</f>
        <v>TJ#B_100400#3250#CZ</v>
      </c>
      <c r="B873" s="4" t="str">
        <f>VLOOKUP(EB[[#This Row],[product]],KS_DB[[product]:[KS]],5,FALSE)</f>
        <v>liquid</v>
      </c>
      <c r="C873" s="4" t="str">
        <f>VLOOKUP(EB[[#This Row],[product]],KS_DB[[product]:[KS]],6,FALSE)</f>
        <v>diesel</v>
      </c>
      <c r="D873" s="4">
        <f>VLOOKUP(EB[[#This Row],[product]],Carriers[],4,FALSE)</f>
        <v>1</v>
      </c>
      <c r="E873" s="4">
        <f>VLOOKUP(EB[[#This Row],[indic_nrg]],Indicators[],4,FALSE)</f>
        <v>0</v>
      </c>
      <c r="F873" s="4">
        <f>IFERROR(VLOOKUP(EB[[#This Row],[Source_carrier]],KS_DB[[product]:[KS]],6,FALSE),0)</f>
        <v>0</v>
      </c>
      <c r="G873" s="4" t="s">
        <v>34</v>
      </c>
      <c r="H873" s="4" t="s">
        <v>1155</v>
      </c>
      <c r="I873" s="4" t="s">
        <v>1143</v>
      </c>
      <c r="J873" s="4" t="s">
        <v>37</v>
      </c>
      <c r="K873" s="4" t="s">
        <v>1156</v>
      </c>
      <c r="L873" s="4" t="s">
        <v>39</v>
      </c>
      <c r="M873" s="4" t="s">
        <v>1144</v>
      </c>
      <c r="N873" s="4" t="s">
        <v>41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-43</v>
      </c>
      <c r="V873" s="4">
        <v>-998</v>
      </c>
      <c r="W873" s="4">
        <v>-437</v>
      </c>
      <c r="X873" s="4">
        <v>262</v>
      </c>
      <c r="Y873" s="4">
        <v>-131</v>
      </c>
      <c r="Z873" s="4">
        <v>-1713</v>
      </c>
      <c r="AA873" s="4">
        <v>214</v>
      </c>
      <c r="AB873" s="4">
        <v>386</v>
      </c>
      <c r="AC873" s="4">
        <v>900</v>
      </c>
      <c r="AD873" s="4">
        <v>471</v>
      </c>
      <c r="AE873" s="4">
        <v>685</v>
      </c>
      <c r="AF873" s="4">
        <v>-308</v>
      </c>
      <c r="AG873" s="4">
        <v>-1319</v>
      </c>
      <c r="AH873" s="4">
        <v>615</v>
      </c>
      <c r="AI873" s="4">
        <v>615</v>
      </c>
      <c r="AJ873" s="4">
        <v>-791</v>
      </c>
      <c r="AK873" s="4">
        <v>748</v>
      </c>
      <c r="AL873" s="4">
        <v>-87</v>
      </c>
      <c r="AM873" s="4">
        <v>-44</v>
      </c>
      <c r="AN873" s="4">
        <v>-174</v>
      </c>
    </row>
    <row r="874" spans="1:40" ht="15" customHeight="1" x14ac:dyDescent="0.25">
      <c r="A874" s="4" t="str">
        <f>EB[[#This Row],[unit]] &amp; "#" &amp; EB[[#This Row],[indic_nrg]] &amp; "#" &amp; EB[[#This Row],[product]] &amp; "#" &amp; EB[[#This Row],[geo]]</f>
        <v>TJ#B_100400#3260#CZ</v>
      </c>
      <c r="B874" s="4" t="str">
        <f>VLOOKUP(EB[[#This Row],[product]],KS_DB[[product]:[KS]],5,FALSE)</f>
        <v>liquid</v>
      </c>
      <c r="C874" s="4" t="str">
        <f>VLOOKUP(EB[[#This Row],[product]],KS_DB[[product]:[KS]],6,FALSE)</f>
        <v>diesel</v>
      </c>
      <c r="D874" s="4">
        <f>VLOOKUP(EB[[#This Row],[product]],Carriers[],4,FALSE)</f>
        <v>1</v>
      </c>
      <c r="E874" s="4">
        <f>VLOOKUP(EB[[#This Row],[indic_nrg]],Indicators[],4,FALSE)</f>
        <v>0</v>
      </c>
      <c r="F874" s="4">
        <f>IFERROR(VLOOKUP(EB[[#This Row],[Source_carrier]],KS_DB[[product]:[KS]],6,FALSE),0)</f>
        <v>0</v>
      </c>
      <c r="G874" s="4" t="s">
        <v>34</v>
      </c>
      <c r="H874" s="4" t="s">
        <v>1155</v>
      </c>
      <c r="I874" s="4" t="s">
        <v>79</v>
      </c>
      <c r="J874" s="4" t="s">
        <v>37</v>
      </c>
      <c r="K874" s="4" t="s">
        <v>1156</v>
      </c>
      <c r="L874" s="4" t="s">
        <v>39</v>
      </c>
      <c r="M874" s="4" t="s">
        <v>80</v>
      </c>
      <c r="N874" s="4" t="s">
        <v>41</v>
      </c>
      <c r="O874" s="4">
        <v>1954</v>
      </c>
      <c r="P874" s="4">
        <v>2294</v>
      </c>
      <c r="Q874" s="4">
        <v>-2337</v>
      </c>
      <c r="R874" s="4">
        <v>128</v>
      </c>
      <c r="S874" s="4">
        <v>85</v>
      </c>
      <c r="T874" s="4">
        <v>1658</v>
      </c>
      <c r="U874" s="4">
        <v>170</v>
      </c>
      <c r="V874" s="4">
        <v>-8170</v>
      </c>
      <c r="W874" s="4">
        <v>-4936</v>
      </c>
      <c r="X874" s="4">
        <v>1964</v>
      </c>
      <c r="Y874" s="4">
        <v>-2135</v>
      </c>
      <c r="Z874" s="4">
        <v>-2599</v>
      </c>
      <c r="AA874" s="4">
        <v>7591</v>
      </c>
      <c r="AB874" s="4">
        <v>-2474</v>
      </c>
      <c r="AC874" s="4">
        <v>-1172</v>
      </c>
      <c r="AD874" s="4">
        <v>-460</v>
      </c>
      <c r="AE874" s="4">
        <v>-2952</v>
      </c>
      <c r="AF874" s="4">
        <v>-3121</v>
      </c>
      <c r="AG874" s="4">
        <v>-1629</v>
      </c>
      <c r="AH874" s="4">
        <v>-301</v>
      </c>
      <c r="AI874" s="4">
        <v>3271</v>
      </c>
      <c r="AJ874" s="4">
        <v>-3181</v>
      </c>
      <c r="AK874" s="4">
        <v>1718</v>
      </c>
      <c r="AL874" s="4">
        <v>816</v>
      </c>
      <c r="AM874" s="4">
        <v>-4256</v>
      </c>
      <c r="AN874" s="4">
        <v>0</v>
      </c>
    </row>
    <row r="875" spans="1:40" ht="15" customHeight="1" x14ac:dyDescent="0.25">
      <c r="A875" s="4" t="str">
        <f>EB[[#This Row],[unit]] &amp; "#" &amp; EB[[#This Row],[indic_nrg]] &amp; "#" &amp; EB[[#This Row],[product]] &amp; "#" &amp; EB[[#This Row],[geo]]</f>
        <v>TJ#B_100400#3270A#CZ</v>
      </c>
      <c r="B875" s="4" t="str">
        <f>VLOOKUP(EB[[#This Row],[product]],KS_DB[[product]:[KS]],5,FALSE)</f>
        <v>liquid</v>
      </c>
      <c r="C875" s="4" t="str">
        <f>VLOOKUP(EB[[#This Row],[product]],KS_DB[[product]:[KS]],6,FALSE)</f>
        <v>liquid</v>
      </c>
      <c r="D875" s="4">
        <f>VLOOKUP(EB[[#This Row],[product]],Carriers[],4,FALSE)</f>
        <v>1</v>
      </c>
      <c r="E875" s="4">
        <f>VLOOKUP(EB[[#This Row],[indic_nrg]],Indicators[],4,FALSE)</f>
        <v>0</v>
      </c>
      <c r="F875" s="4">
        <f>IFERROR(VLOOKUP(EB[[#This Row],[Source_carrier]],KS_DB[[product]:[KS]],6,FALSE),0)</f>
        <v>0</v>
      </c>
      <c r="G875" s="4" t="s">
        <v>34</v>
      </c>
      <c r="H875" s="4" t="s">
        <v>1155</v>
      </c>
      <c r="I875" s="4" t="s">
        <v>81</v>
      </c>
      <c r="J875" s="4" t="s">
        <v>37</v>
      </c>
      <c r="K875" s="4" t="s">
        <v>1156</v>
      </c>
      <c r="L875" s="4" t="s">
        <v>39</v>
      </c>
      <c r="M875" s="4" t="s">
        <v>82</v>
      </c>
      <c r="N875" s="4" t="s">
        <v>41</v>
      </c>
      <c r="O875" s="4">
        <v>-400</v>
      </c>
      <c r="P875" s="4">
        <v>40</v>
      </c>
      <c r="Q875" s="4">
        <v>0</v>
      </c>
      <c r="R875" s="4">
        <v>0</v>
      </c>
      <c r="S875" s="4">
        <v>0</v>
      </c>
      <c r="T875" s="4">
        <v>-1760</v>
      </c>
      <c r="U875" s="4">
        <v>-400</v>
      </c>
      <c r="V875" s="4">
        <v>-880</v>
      </c>
      <c r="W875" s="4">
        <v>-920</v>
      </c>
      <c r="X875" s="4">
        <v>1280</v>
      </c>
      <c r="Y875" s="4">
        <v>-520</v>
      </c>
      <c r="Z875" s="4">
        <v>-320</v>
      </c>
      <c r="AA875" s="4">
        <v>680</v>
      </c>
      <c r="AB875" s="4">
        <v>200</v>
      </c>
      <c r="AC875" s="4">
        <v>160</v>
      </c>
      <c r="AD875" s="4">
        <v>-520</v>
      </c>
      <c r="AE875" s="4">
        <v>-1080</v>
      </c>
      <c r="AF875" s="4">
        <v>-40</v>
      </c>
      <c r="AG875" s="4">
        <v>120</v>
      </c>
      <c r="AH875" s="4">
        <v>-80</v>
      </c>
      <c r="AI875" s="4">
        <v>-360</v>
      </c>
      <c r="AJ875" s="4">
        <v>840</v>
      </c>
      <c r="AK875" s="4">
        <v>0</v>
      </c>
      <c r="AL875" s="4">
        <v>2280</v>
      </c>
      <c r="AM875" s="4">
        <v>520</v>
      </c>
      <c r="AN875" s="4">
        <v>-120</v>
      </c>
    </row>
    <row r="876" spans="1:40" ht="15" customHeight="1" x14ac:dyDescent="0.25">
      <c r="A876" s="4" t="str">
        <f>EB[[#This Row],[unit]] &amp; "#" &amp; EB[[#This Row],[indic_nrg]] &amp; "#" &amp; EB[[#This Row],[product]] &amp; "#" &amp; EB[[#This Row],[geo]]</f>
        <v>TJ#B_100400#3281#CZ</v>
      </c>
      <c r="B876" s="4" t="str">
        <f>VLOOKUP(EB[[#This Row],[product]],KS_DB[[product]:[KS]],5,FALSE)</f>
        <v>liquid</v>
      </c>
      <c r="C876" s="4" t="str">
        <f>VLOOKUP(EB[[#This Row],[product]],KS_DB[[product]:[KS]],6,FALSE)</f>
        <v>liquid</v>
      </c>
      <c r="D876" s="4">
        <f>VLOOKUP(EB[[#This Row],[product]],Carriers[],4,FALSE)</f>
        <v>1</v>
      </c>
      <c r="E876" s="4">
        <f>VLOOKUP(EB[[#This Row],[indic_nrg]],Indicators[],4,FALSE)</f>
        <v>0</v>
      </c>
      <c r="F876" s="4">
        <f>IFERROR(VLOOKUP(EB[[#This Row],[Source_carrier]],KS_DB[[product]:[KS]],6,FALSE),0)</f>
        <v>0</v>
      </c>
      <c r="G876" s="4" t="s">
        <v>34</v>
      </c>
      <c r="H876" s="4" t="s">
        <v>1155</v>
      </c>
      <c r="I876" s="4" t="s">
        <v>1145</v>
      </c>
      <c r="J876" s="4" t="s">
        <v>37</v>
      </c>
      <c r="K876" s="4" t="s">
        <v>1156</v>
      </c>
      <c r="L876" s="4" t="s">
        <v>39</v>
      </c>
      <c r="M876" s="4" t="s">
        <v>1146</v>
      </c>
      <c r="N876" s="4" t="s">
        <v>41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-40</v>
      </c>
      <c r="U876" s="4">
        <v>40</v>
      </c>
      <c r="V876" s="4">
        <v>-161</v>
      </c>
      <c r="W876" s="4">
        <v>121</v>
      </c>
      <c r="X876" s="4">
        <v>0</v>
      </c>
      <c r="Y876" s="4">
        <v>40</v>
      </c>
      <c r="Z876" s="4">
        <v>0</v>
      </c>
      <c r="AA876" s="4">
        <v>0</v>
      </c>
      <c r="AB876" s="4">
        <v>0</v>
      </c>
      <c r="AC876" s="4">
        <v>40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-40</v>
      </c>
      <c r="AM876" s="4">
        <v>40</v>
      </c>
      <c r="AN876" s="4">
        <v>-40</v>
      </c>
    </row>
    <row r="877" spans="1:40" ht="15" customHeight="1" x14ac:dyDescent="0.25">
      <c r="A877" s="4" t="str">
        <f>EB[[#This Row],[unit]] &amp; "#" &amp; EB[[#This Row],[indic_nrg]] &amp; "#" &amp; EB[[#This Row],[product]] &amp; "#" &amp; EB[[#This Row],[geo]]</f>
        <v>TJ#B_100400#3282#CZ</v>
      </c>
      <c r="B877" s="4" t="str">
        <f>VLOOKUP(EB[[#This Row],[product]],KS_DB[[product]:[KS]],5,FALSE)</f>
        <v>liquid</v>
      </c>
      <c r="C877" s="4" t="str">
        <f>VLOOKUP(EB[[#This Row],[product]],KS_DB[[product]:[KS]],6,FALSE)</f>
        <v>liquid</v>
      </c>
      <c r="D877" s="4">
        <f>VLOOKUP(EB[[#This Row],[product]],Carriers[],4,FALSE)</f>
        <v>1</v>
      </c>
      <c r="E877" s="4">
        <f>VLOOKUP(EB[[#This Row],[indic_nrg]],Indicators[],4,FALSE)</f>
        <v>0</v>
      </c>
      <c r="F877" s="4">
        <f>IFERROR(VLOOKUP(EB[[#This Row],[Source_carrier]],KS_DB[[product]:[KS]],6,FALSE),0)</f>
        <v>0</v>
      </c>
      <c r="G877" s="4" t="s">
        <v>34</v>
      </c>
      <c r="H877" s="4" t="s">
        <v>1155</v>
      </c>
      <c r="I877" s="4" t="s">
        <v>1129</v>
      </c>
      <c r="J877" s="4" t="s">
        <v>37</v>
      </c>
      <c r="K877" s="4" t="s">
        <v>1156</v>
      </c>
      <c r="L877" s="4" t="s">
        <v>39</v>
      </c>
      <c r="M877" s="4" t="s">
        <v>1130</v>
      </c>
      <c r="N877" s="4" t="s">
        <v>41</v>
      </c>
      <c r="O877" s="4">
        <v>0</v>
      </c>
      <c r="P877" s="4">
        <v>0</v>
      </c>
      <c r="Q877" s="4">
        <v>0</v>
      </c>
      <c r="R877" s="4">
        <v>-764</v>
      </c>
      <c r="S877" s="4">
        <v>0</v>
      </c>
      <c r="T877" s="4">
        <v>40</v>
      </c>
      <c r="U877" s="4">
        <v>40</v>
      </c>
      <c r="V877" s="4">
        <v>-322</v>
      </c>
      <c r="W877" s="4">
        <v>-241</v>
      </c>
      <c r="X877" s="4">
        <v>603</v>
      </c>
      <c r="Y877" s="4">
        <v>-402</v>
      </c>
      <c r="Z877" s="4">
        <v>-121</v>
      </c>
      <c r="AA877" s="4">
        <v>121</v>
      </c>
      <c r="AB877" s="4">
        <v>523</v>
      </c>
      <c r="AC877" s="4">
        <v>281</v>
      </c>
      <c r="AD877" s="4">
        <v>-121</v>
      </c>
      <c r="AE877" s="4">
        <v>-40</v>
      </c>
      <c r="AF877" s="4">
        <v>-161</v>
      </c>
      <c r="AG877" s="4">
        <v>201</v>
      </c>
      <c r="AH877" s="4">
        <v>-121</v>
      </c>
      <c r="AI877" s="4">
        <v>-121</v>
      </c>
      <c r="AJ877" s="4">
        <v>-40</v>
      </c>
      <c r="AK877" s="4">
        <v>80</v>
      </c>
      <c r="AL877" s="4">
        <v>-40</v>
      </c>
      <c r="AM877" s="4">
        <v>-40</v>
      </c>
      <c r="AN877" s="4">
        <v>241</v>
      </c>
    </row>
    <row r="878" spans="1:40" ht="15" customHeight="1" x14ac:dyDescent="0.25">
      <c r="A878" s="4" t="str">
        <f>EB[[#This Row],[unit]] &amp; "#" &amp; EB[[#This Row],[indic_nrg]] &amp; "#" &amp; EB[[#This Row],[product]] &amp; "#" &amp; EB[[#This Row],[geo]]</f>
        <v>TJ#B_100400#3283#CZ</v>
      </c>
      <c r="B878" s="4" t="str">
        <f>VLOOKUP(EB[[#This Row],[product]],KS_DB[[product]:[KS]],5,FALSE)</f>
        <v>liquid</v>
      </c>
      <c r="C878" s="4" t="str">
        <f>VLOOKUP(EB[[#This Row],[product]],KS_DB[[product]:[KS]],6,FALSE)</f>
        <v>liquid</v>
      </c>
      <c r="D878" s="4">
        <f>VLOOKUP(EB[[#This Row],[product]],Carriers[],4,FALSE)</f>
        <v>1</v>
      </c>
      <c r="E878" s="4">
        <f>VLOOKUP(EB[[#This Row],[indic_nrg]],Indicators[],4,FALSE)</f>
        <v>0</v>
      </c>
      <c r="F878" s="4">
        <f>IFERROR(VLOOKUP(EB[[#This Row],[Source_carrier]],KS_DB[[product]:[KS]],6,FALSE),0)</f>
        <v>0</v>
      </c>
      <c r="G878" s="4" t="s">
        <v>34</v>
      </c>
      <c r="H878" s="4" t="s">
        <v>1155</v>
      </c>
      <c r="I878" s="4" t="s">
        <v>1147</v>
      </c>
      <c r="J878" s="4" t="s">
        <v>37</v>
      </c>
      <c r="K878" s="4" t="s">
        <v>1156</v>
      </c>
      <c r="L878" s="4" t="s">
        <v>39</v>
      </c>
      <c r="M878" s="4" t="s">
        <v>1148</v>
      </c>
      <c r="N878" s="4" t="s">
        <v>41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-482</v>
      </c>
      <c r="U878" s="4">
        <v>80</v>
      </c>
      <c r="V878" s="4">
        <v>-362</v>
      </c>
      <c r="W878" s="4">
        <v>322</v>
      </c>
      <c r="X878" s="4">
        <v>121</v>
      </c>
      <c r="Y878" s="4">
        <v>-161</v>
      </c>
      <c r="Z878" s="4">
        <v>-40</v>
      </c>
      <c r="AA878" s="4">
        <v>80</v>
      </c>
      <c r="AB878" s="4">
        <v>-241</v>
      </c>
      <c r="AC878" s="4">
        <v>40</v>
      </c>
      <c r="AD878" s="4">
        <v>-40</v>
      </c>
      <c r="AE878" s="4">
        <v>40</v>
      </c>
      <c r="AF878" s="4">
        <v>-40</v>
      </c>
      <c r="AG878" s="4">
        <v>161</v>
      </c>
      <c r="AH878" s="4">
        <v>-161</v>
      </c>
      <c r="AI878" s="4">
        <v>40</v>
      </c>
      <c r="AJ878" s="4">
        <v>-121</v>
      </c>
      <c r="AK878" s="4">
        <v>-121</v>
      </c>
      <c r="AL878" s="4">
        <v>121</v>
      </c>
      <c r="AM878" s="4">
        <v>161</v>
      </c>
      <c r="AN878" s="4">
        <v>-201</v>
      </c>
    </row>
    <row r="879" spans="1:40" ht="15" customHeight="1" x14ac:dyDescent="0.25">
      <c r="A879" s="4" t="str">
        <f>EB[[#This Row],[unit]] &amp; "#" &amp; EB[[#This Row],[indic_nrg]] &amp; "#" &amp; EB[[#This Row],[product]] &amp; "#" &amp; EB[[#This Row],[geo]]</f>
        <v>TJ#B_100400#3285#CZ</v>
      </c>
      <c r="B879" s="4" t="str">
        <f>VLOOKUP(EB[[#This Row],[product]],KS_DB[[product]:[KS]],5,FALSE)</f>
        <v>liquid</v>
      </c>
      <c r="C879" s="4" t="str">
        <f>VLOOKUP(EB[[#This Row],[product]],KS_DB[[product]:[KS]],6,FALSE)</f>
        <v>liquid</v>
      </c>
      <c r="D879" s="4">
        <f>VLOOKUP(EB[[#This Row],[product]],Carriers[],4,FALSE)</f>
        <v>1</v>
      </c>
      <c r="E879" s="4">
        <f>VLOOKUP(EB[[#This Row],[indic_nrg]],Indicators[],4,FALSE)</f>
        <v>0</v>
      </c>
      <c r="F879" s="4">
        <f>IFERROR(VLOOKUP(EB[[#This Row],[Source_carrier]],KS_DB[[product]:[KS]],6,FALSE),0)</f>
        <v>0</v>
      </c>
      <c r="G879" s="4" t="s">
        <v>34</v>
      </c>
      <c r="H879" s="4" t="s">
        <v>1155</v>
      </c>
      <c r="I879" s="4" t="s">
        <v>1149</v>
      </c>
      <c r="J879" s="4" t="s">
        <v>37</v>
      </c>
      <c r="K879" s="4" t="s">
        <v>1156</v>
      </c>
      <c r="L879" s="4" t="s">
        <v>39</v>
      </c>
      <c r="M879" s="4" t="s">
        <v>1150</v>
      </c>
      <c r="N879" s="4" t="s">
        <v>41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-262</v>
      </c>
      <c r="W879" s="4">
        <v>262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</row>
    <row r="880" spans="1:40" ht="15" customHeight="1" x14ac:dyDescent="0.25">
      <c r="A880" s="4" t="str">
        <f>EB[[#This Row],[unit]] &amp; "#" &amp; EB[[#This Row],[indic_nrg]] &amp; "#" &amp; EB[[#This Row],[product]] &amp; "#" &amp; EB[[#This Row],[geo]]</f>
        <v>TJ#B_100400#3286#CZ</v>
      </c>
      <c r="B880" s="4" t="str">
        <f>VLOOKUP(EB[[#This Row],[product]],KS_DB[[product]:[KS]],5,FALSE)</f>
        <v>liquid</v>
      </c>
      <c r="C880" s="4" t="str">
        <f>VLOOKUP(EB[[#This Row],[product]],KS_DB[[product]:[KS]],6,FALSE)</f>
        <v>liquid</v>
      </c>
      <c r="D880" s="4">
        <f>VLOOKUP(EB[[#This Row],[product]],Carriers[],4,FALSE)</f>
        <v>1</v>
      </c>
      <c r="E880" s="4">
        <f>VLOOKUP(EB[[#This Row],[indic_nrg]],Indicators[],4,FALSE)</f>
        <v>0</v>
      </c>
      <c r="F880" s="4">
        <f>IFERROR(VLOOKUP(EB[[#This Row],[Source_carrier]],KS_DB[[product]:[KS]],6,FALSE),0)</f>
        <v>0</v>
      </c>
      <c r="G880" s="4" t="s">
        <v>34</v>
      </c>
      <c r="H880" s="4" t="s">
        <v>1155</v>
      </c>
      <c r="I880" s="4" t="s">
        <v>1151</v>
      </c>
      <c r="J880" s="4" t="s">
        <v>37</v>
      </c>
      <c r="K880" s="4" t="s">
        <v>1156</v>
      </c>
      <c r="L880" s="4" t="s">
        <v>39</v>
      </c>
      <c r="M880" s="4" t="s">
        <v>1152</v>
      </c>
      <c r="N880" s="4" t="s">
        <v>41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-40</v>
      </c>
      <c r="X880" s="4">
        <v>-40</v>
      </c>
      <c r="Y880" s="4">
        <v>0</v>
      </c>
      <c r="Z880" s="4">
        <v>0</v>
      </c>
      <c r="AA880" s="4">
        <v>40</v>
      </c>
      <c r="AB880" s="4">
        <v>0</v>
      </c>
      <c r="AC880" s="4">
        <v>0</v>
      </c>
      <c r="AD880" s="4">
        <v>40</v>
      </c>
      <c r="AE880" s="4">
        <v>-40</v>
      </c>
      <c r="AF880" s="4">
        <v>40</v>
      </c>
      <c r="AG880" s="4">
        <v>-40</v>
      </c>
      <c r="AH880" s="4">
        <v>0</v>
      </c>
      <c r="AI880" s="4">
        <v>0</v>
      </c>
      <c r="AJ880" s="4">
        <v>0</v>
      </c>
      <c r="AK880" s="4">
        <v>40</v>
      </c>
      <c r="AL880" s="4">
        <v>-40</v>
      </c>
      <c r="AM880" s="4">
        <v>40</v>
      </c>
      <c r="AN880" s="4">
        <v>0</v>
      </c>
    </row>
    <row r="881" spans="1:40" ht="15" customHeight="1" x14ac:dyDescent="0.25">
      <c r="A881" s="4" t="str">
        <f>EB[[#This Row],[unit]] &amp; "#" &amp; EB[[#This Row],[indic_nrg]] &amp; "#" &amp; EB[[#This Row],[product]] &amp; "#" &amp; EB[[#This Row],[geo]]</f>
        <v>TJ#B_100400#3295#CZ</v>
      </c>
      <c r="B881" s="4" t="str">
        <f>VLOOKUP(EB[[#This Row],[product]],KS_DB[[product]:[KS]],5,FALSE)</f>
        <v>liquid</v>
      </c>
      <c r="C881" s="4" t="str">
        <f>VLOOKUP(EB[[#This Row],[product]],KS_DB[[product]:[KS]],6,FALSE)</f>
        <v>liquid</v>
      </c>
      <c r="D881" s="4">
        <f>VLOOKUP(EB[[#This Row],[product]],Carriers[],4,FALSE)</f>
        <v>1</v>
      </c>
      <c r="E881" s="4">
        <f>VLOOKUP(EB[[#This Row],[indic_nrg]],Indicators[],4,FALSE)</f>
        <v>0</v>
      </c>
      <c r="F881" s="4">
        <f>IFERROR(VLOOKUP(EB[[#This Row],[Source_carrier]],KS_DB[[product]:[KS]],6,FALSE),0)</f>
        <v>0</v>
      </c>
      <c r="G881" s="4" t="s">
        <v>34</v>
      </c>
      <c r="H881" s="4" t="s">
        <v>1155</v>
      </c>
      <c r="I881" s="4" t="s">
        <v>1153</v>
      </c>
      <c r="J881" s="4" t="s">
        <v>37</v>
      </c>
      <c r="K881" s="4" t="s">
        <v>1156</v>
      </c>
      <c r="L881" s="4" t="s">
        <v>39</v>
      </c>
      <c r="M881" s="4" t="s">
        <v>1154</v>
      </c>
      <c r="N881" s="4" t="s">
        <v>41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664</v>
      </c>
      <c r="U881" s="4">
        <v>118</v>
      </c>
      <c r="V881" s="4">
        <v>-748</v>
      </c>
      <c r="W881" s="4">
        <v>-192</v>
      </c>
      <c r="X881" s="4">
        <v>-79</v>
      </c>
      <c r="Y881" s="4">
        <v>355</v>
      </c>
      <c r="Z881" s="4">
        <v>-204</v>
      </c>
      <c r="AA881" s="4">
        <v>-2443</v>
      </c>
      <c r="AB881" s="4">
        <v>325</v>
      </c>
      <c r="AC881" s="4">
        <v>612</v>
      </c>
      <c r="AD881" s="4">
        <v>-41</v>
      </c>
      <c r="AE881" s="4">
        <v>-668</v>
      </c>
      <c r="AF881" s="4">
        <v>-275</v>
      </c>
      <c r="AG881" s="4">
        <v>680</v>
      </c>
      <c r="AH881" s="4">
        <v>922</v>
      </c>
      <c r="AI881" s="4">
        <v>-1195</v>
      </c>
      <c r="AJ881" s="4">
        <v>442</v>
      </c>
      <c r="AK881" s="4">
        <v>928</v>
      </c>
      <c r="AL881" s="4">
        <v>-844</v>
      </c>
      <c r="AM881" s="4">
        <v>439</v>
      </c>
      <c r="AN881" s="4">
        <v>0</v>
      </c>
    </row>
    <row r="882" spans="1:40" ht="15" customHeight="1" x14ac:dyDescent="0.25">
      <c r="A882" s="4" t="str">
        <f>EB[[#This Row],[unit]] &amp; "#" &amp; EB[[#This Row],[indic_nrg]] &amp; "#" &amp; EB[[#This Row],[product]] &amp; "#" &amp; EB[[#This Row],[geo]]</f>
        <v>TJ#B_100400#4000#CZ</v>
      </c>
      <c r="B882" s="4" t="str">
        <f>VLOOKUP(EB[[#This Row],[product]],KS_DB[[product]:[KS]],5,FALSE)</f>
        <v>gas</v>
      </c>
      <c r="C882" s="4" t="str">
        <f>VLOOKUP(EB[[#This Row],[product]],KS_DB[[product]:[KS]],6,FALSE)</f>
        <v>gas</v>
      </c>
      <c r="D882" s="4">
        <f>VLOOKUP(EB[[#This Row],[product]],Carriers[],4,FALSE)</f>
        <v>0</v>
      </c>
      <c r="E882" s="4">
        <f>VLOOKUP(EB[[#This Row],[indic_nrg]],Indicators[],4,FALSE)</f>
        <v>0</v>
      </c>
      <c r="F882" s="4">
        <f>IFERROR(VLOOKUP(EB[[#This Row],[Source_carrier]],KS_DB[[product]:[KS]],6,FALSE),0)</f>
        <v>0</v>
      </c>
      <c r="G882" s="4" t="s">
        <v>34</v>
      </c>
      <c r="H882" s="4" t="s">
        <v>1155</v>
      </c>
      <c r="I882" s="4" t="s">
        <v>83</v>
      </c>
      <c r="J882" s="4" t="s">
        <v>37</v>
      </c>
      <c r="K882" s="4" t="s">
        <v>1156</v>
      </c>
      <c r="L882" s="4" t="s">
        <v>39</v>
      </c>
      <c r="M882" s="4" t="s">
        <v>84</v>
      </c>
      <c r="N882" s="4" t="s">
        <v>41</v>
      </c>
      <c r="O882" s="4">
        <v>11353</v>
      </c>
      <c r="P882" s="4">
        <v>-27225</v>
      </c>
      <c r="Q882" s="4">
        <v>8069</v>
      </c>
      <c r="R882" s="4">
        <v>2480</v>
      </c>
      <c r="S882" s="4">
        <v>-9003</v>
      </c>
      <c r="T882" s="4">
        <v>-2937</v>
      </c>
      <c r="U882" s="4">
        <v>-7961</v>
      </c>
      <c r="V882" s="4">
        <v>-4423</v>
      </c>
      <c r="W882" s="4">
        <v>-4060</v>
      </c>
      <c r="X882" s="4">
        <v>4570</v>
      </c>
      <c r="Y882" s="4">
        <v>-6328</v>
      </c>
      <c r="Z882" s="4">
        <v>7282</v>
      </c>
      <c r="AA882" s="4">
        <v>-11308</v>
      </c>
      <c r="AB882" s="4">
        <v>544</v>
      </c>
      <c r="AC882" s="4">
        <v>22245</v>
      </c>
      <c r="AD882" s="4">
        <v>619</v>
      </c>
      <c r="AE882" s="4">
        <v>-20300</v>
      </c>
      <c r="AF882" s="4">
        <v>13018</v>
      </c>
      <c r="AG882" s="4">
        <v>-2722</v>
      </c>
      <c r="AH882" s="4">
        <v>-19030</v>
      </c>
      <c r="AI882" s="4">
        <v>42782</v>
      </c>
      <c r="AJ882" s="4">
        <v>-37079</v>
      </c>
      <c r="AK882" s="4">
        <v>22640</v>
      </c>
      <c r="AL882" s="4">
        <v>-9248</v>
      </c>
      <c r="AM882" s="4">
        <v>777</v>
      </c>
      <c r="AN882" s="4">
        <v>4754</v>
      </c>
    </row>
    <row r="883" spans="1:40" ht="15" customHeight="1" x14ac:dyDescent="0.25">
      <c r="A883" s="4" t="str">
        <f>EB[[#This Row],[unit]] &amp; "#" &amp; EB[[#This Row],[indic_nrg]] &amp; "#" &amp; EB[[#This Row],[product]] &amp; "#" &amp; EB[[#This Row],[geo]]</f>
        <v>TJ#B_100400#4100#CZ</v>
      </c>
      <c r="B883" s="4" t="str">
        <f>VLOOKUP(EB[[#This Row],[product]],KS_DB[[product]:[KS]],5,FALSE)</f>
        <v>gas</v>
      </c>
      <c r="C883" s="4" t="str">
        <f>VLOOKUP(EB[[#This Row],[product]],KS_DB[[product]:[KS]],6,FALSE)</f>
        <v>gas</v>
      </c>
      <c r="D883" s="4">
        <f>VLOOKUP(EB[[#This Row],[product]],Carriers[],4,FALSE)</f>
        <v>1</v>
      </c>
      <c r="E883" s="4">
        <f>VLOOKUP(EB[[#This Row],[indic_nrg]],Indicators[],4,FALSE)</f>
        <v>0</v>
      </c>
      <c r="F883" s="4">
        <f>IFERROR(VLOOKUP(EB[[#This Row],[Source_carrier]],KS_DB[[product]:[KS]],6,FALSE),0)</f>
        <v>0</v>
      </c>
      <c r="G883" s="4" t="s">
        <v>34</v>
      </c>
      <c r="H883" s="4" t="s">
        <v>1155</v>
      </c>
      <c r="I883" s="4" t="s">
        <v>85</v>
      </c>
      <c r="J883" s="4" t="s">
        <v>37</v>
      </c>
      <c r="K883" s="4" t="s">
        <v>1156</v>
      </c>
      <c r="L883" s="4" t="s">
        <v>39</v>
      </c>
      <c r="M883" s="4" t="s">
        <v>86</v>
      </c>
      <c r="N883" s="4" t="s">
        <v>41</v>
      </c>
      <c r="O883" s="4">
        <v>10943</v>
      </c>
      <c r="P883" s="4">
        <v>-27225</v>
      </c>
      <c r="Q883" s="4">
        <v>8069</v>
      </c>
      <c r="R883" s="4">
        <v>2480</v>
      </c>
      <c r="S883" s="4">
        <v>-9003</v>
      </c>
      <c r="T883" s="4">
        <v>-2937</v>
      </c>
      <c r="U883" s="4">
        <v>-7961</v>
      </c>
      <c r="V883" s="4">
        <v>-4423</v>
      </c>
      <c r="W883" s="4">
        <v>-4060</v>
      </c>
      <c r="X883" s="4">
        <v>4570</v>
      </c>
      <c r="Y883" s="4">
        <v>-6328</v>
      </c>
      <c r="Z883" s="4">
        <v>7282</v>
      </c>
      <c r="AA883" s="4">
        <v>-11308</v>
      </c>
      <c r="AB883" s="4">
        <v>544</v>
      </c>
      <c r="AC883" s="4">
        <v>22245</v>
      </c>
      <c r="AD883" s="4">
        <v>619</v>
      </c>
      <c r="AE883" s="4">
        <v>-20300</v>
      </c>
      <c r="AF883" s="4">
        <v>13018</v>
      </c>
      <c r="AG883" s="4">
        <v>-2722</v>
      </c>
      <c r="AH883" s="4">
        <v>-19030</v>
      </c>
      <c r="AI883" s="4">
        <v>42782</v>
      </c>
      <c r="AJ883" s="4">
        <v>-37079</v>
      </c>
      <c r="AK883" s="4">
        <v>22640</v>
      </c>
      <c r="AL883" s="4">
        <v>-9248</v>
      </c>
      <c r="AM883" s="4">
        <v>777</v>
      </c>
      <c r="AN883" s="4">
        <v>4754</v>
      </c>
    </row>
    <row r="884" spans="1:40" ht="15" customHeight="1" x14ac:dyDescent="0.25">
      <c r="A884" s="4" t="str">
        <f>EB[[#This Row],[unit]] &amp; "#" &amp; EB[[#This Row],[indic_nrg]] &amp; "#" &amp; EB[[#This Row],[product]] &amp; "#" &amp; EB[[#This Row],[geo]]</f>
        <v>TJ#B_100400#4200#CZ</v>
      </c>
      <c r="B884" s="4" t="str">
        <f>VLOOKUP(EB[[#This Row],[product]],KS_DB[[product]:[KS]],5,FALSE)</f>
        <v>gas</v>
      </c>
      <c r="C884" s="4" t="str">
        <f>VLOOKUP(EB[[#This Row],[product]],KS_DB[[product]:[KS]],6,FALSE)</f>
        <v>gas</v>
      </c>
      <c r="D884" s="4">
        <f>VLOOKUP(EB[[#This Row],[product]],Carriers[],4,FALSE)</f>
        <v>0</v>
      </c>
      <c r="E884" s="4">
        <f>VLOOKUP(EB[[#This Row],[indic_nrg]],Indicators[],4,FALSE)</f>
        <v>0</v>
      </c>
      <c r="F884" s="4">
        <f>IFERROR(VLOOKUP(EB[[#This Row],[Source_carrier]],KS_DB[[product]:[KS]],6,FALSE),0)</f>
        <v>0</v>
      </c>
      <c r="G884" s="4" t="s">
        <v>34</v>
      </c>
      <c r="H884" s="4" t="s">
        <v>1155</v>
      </c>
      <c r="I884" s="4" t="s">
        <v>87</v>
      </c>
      <c r="J884" s="4" t="s">
        <v>37</v>
      </c>
      <c r="K884" s="4" t="s">
        <v>1156</v>
      </c>
      <c r="L884" s="4" t="s">
        <v>39</v>
      </c>
      <c r="M884" s="4" t="s">
        <v>88</v>
      </c>
      <c r="N884" s="4" t="s">
        <v>41</v>
      </c>
      <c r="O884" s="4">
        <v>410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</row>
    <row r="885" spans="1:40" ht="15" customHeight="1" x14ac:dyDescent="0.25">
      <c r="A885" s="4" t="str">
        <f>EB[[#This Row],[unit]] &amp; "#" &amp; EB[[#This Row],[indic_nrg]] &amp; "#" &amp; EB[[#This Row],[product]] &amp; "#" &amp; EB[[#This Row],[geo]]</f>
        <v>TJ#B_100400#4210#CZ</v>
      </c>
      <c r="B885" s="4" t="str">
        <f>VLOOKUP(EB[[#This Row],[product]],KS_DB[[product]:[KS]],5,FALSE)</f>
        <v>gas</v>
      </c>
      <c r="C885" s="4" t="str">
        <f>VLOOKUP(EB[[#This Row],[product]],KS_DB[[product]:[KS]],6,FALSE)</f>
        <v>gas</v>
      </c>
      <c r="D885" s="4">
        <f>VLOOKUP(EB[[#This Row],[product]],Carriers[],4,FALSE)</f>
        <v>1</v>
      </c>
      <c r="E885" s="4">
        <f>VLOOKUP(EB[[#This Row],[indic_nrg]],Indicators[],4,FALSE)</f>
        <v>0</v>
      </c>
      <c r="F885" s="4">
        <f>IFERROR(VLOOKUP(EB[[#This Row],[Source_carrier]],KS_DB[[product]:[KS]],6,FALSE),0)</f>
        <v>0</v>
      </c>
      <c r="G885" s="4" t="s">
        <v>34</v>
      </c>
      <c r="H885" s="4" t="s">
        <v>1155</v>
      </c>
      <c r="I885" s="4" t="s">
        <v>89</v>
      </c>
      <c r="J885" s="4" t="s">
        <v>37</v>
      </c>
      <c r="K885" s="4" t="s">
        <v>1156</v>
      </c>
      <c r="L885" s="4" t="s">
        <v>39</v>
      </c>
      <c r="M885" s="4" t="s">
        <v>90</v>
      </c>
      <c r="N885" s="4" t="s">
        <v>41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</row>
    <row r="886" spans="1:40" ht="15" customHeight="1" x14ac:dyDescent="0.25">
      <c r="A886" s="4" t="str">
        <f>EB[[#This Row],[unit]] &amp; "#" &amp; EB[[#This Row],[indic_nrg]] &amp; "#" &amp; EB[[#This Row],[product]] &amp; "#" &amp; EB[[#This Row],[geo]]</f>
        <v>TJ#B_100400#4220#CZ</v>
      </c>
      <c r="B886" s="4" t="str">
        <f>VLOOKUP(EB[[#This Row],[product]],KS_DB[[product]:[KS]],5,FALSE)</f>
        <v>gas</v>
      </c>
      <c r="C886" s="4" t="str">
        <f>VLOOKUP(EB[[#This Row],[product]],KS_DB[[product]:[KS]],6,FALSE)</f>
        <v>gas</v>
      </c>
      <c r="D886" s="4">
        <f>VLOOKUP(EB[[#This Row],[product]],Carriers[],4,FALSE)</f>
        <v>1</v>
      </c>
      <c r="E886" s="4">
        <f>VLOOKUP(EB[[#This Row],[indic_nrg]],Indicators[],4,FALSE)</f>
        <v>0</v>
      </c>
      <c r="F886" s="4">
        <f>IFERROR(VLOOKUP(EB[[#This Row],[Source_carrier]],KS_DB[[product]:[KS]],6,FALSE),0)</f>
        <v>0</v>
      </c>
      <c r="G886" s="4" t="s">
        <v>34</v>
      </c>
      <c r="H886" s="4" t="s">
        <v>1155</v>
      </c>
      <c r="I886" s="4" t="s">
        <v>91</v>
      </c>
      <c r="J886" s="4" t="s">
        <v>37</v>
      </c>
      <c r="K886" s="4" t="s">
        <v>1156</v>
      </c>
      <c r="L886" s="4" t="s">
        <v>39</v>
      </c>
      <c r="M886" s="4" t="s">
        <v>92</v>
      </c>
      <c r="N886" s="4" t="s">
        <v>41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</row>
    <row r="887" spans="1:40" ht="15" customHeight="1" x14ac:dyDescent="0.25">
      <c r="A887" s="4" t="str">
        <f>EB[[#This Row],[unit]] &amp; "#" &amp; EB[[#This Row],[indic_nrg]] &amp; "#" &amp; EB[[#This Row],[product]] &amp; "#" &amp; EB[[#This Row],[geo]]</f>
        <v>TJ#B_100400#4230#CZ</v>
      </c>
      <c r="B887" s="4" t="str">
        <f>VLOOKUP(EB[[#This Row],[product]],KS_DB[[product]:[KS]],5,FALSE)</f>
        <v>gas</v>
      </c>
      <c r="C887" s="4" t="str">
        <f>VLOOKUP(EB[[#This Row],[product]],KS_DB[[product]:[KS]],6,FALSE)</f>
        <v>gas</v>
      </c>
      <c r="D887" s="4">
        <f>VLOOKUP(EB[[#This Row],[product]],Carriers[],4,FALSE)</f>
        <v>1</v>
      </c>
      <c r="E887" s="4">
        <f>VLOOKUP(EB[[#This Row],[indic_nrg]],Indicators[],4,FALSE)</f>
        <v>0</v>
      </c>
      <c r="F887" s="4">
        <f>IFERROR(VLOOKUP(EB[[#This Row],[Source_carrier]],KS_DB[[product]:[KS]],6,FALSE),0)</f>
        <v>0</v>
      </c>
      <c r="G887" s="4" t="s">
        <v>34</v>
      </c>
      <c r="H887" s="4" t="s">
        <v>1155</v>
      </c>
      <c r="I887" s="4" t="s">
        <v>93</v>
      </c>
      <c r="J887" s="4" t="s">
        <v>37</v>
      </c>
      <c r="K887" s="4" t="s">
        <v>1156</v>
      </c>
      <c r="L887" s="4" t="s">
        <v>39</v>
      </c>
      <c r="M887" s="4" t="s">
        <v>94</v>
      </c>
      <c r="N887" s="4" t="s">
        <v>41</v>
      </c>
      <c r="O887" s="4">
        <v>410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</row>
    <row r="888" spans="1:40" ht="15" customHeight="1" x14ac:dyDescent="0.25">
      <c r="A888" s="4" t="str">
        <f>EB[[#This Row],[unit]] &amp; "#" &amp; EB[[#This Row],[indic_nrg]] &amp; "#" &amp; EB[[#This Row],[product]] &amp; "#" &amp; EB[[#This Row],[geo]]</f>
        <v>TJ#B_100400#4240#CZ</v>
      </c>
      <c r="B888" s="4" t="str">
        <f>VLOOKUP(EB[[#This Row],[product]],KS_DB[[product]:[KS]],5,FALSE)</f>
        <v>gas</v>
      </c>
      <c r="C888" s="4" t="str">
        <f>VLOOKUP(EB[[#This Row],[product]],KS_DB[[product]:[KS]],6,FALSE)</f>
        <v>gas</v>
      </c>
      <c r="D888" s="4">
        <f>VLOOKUP(EB[[#This Row],[product]],Carriers[],4,FALSE)</f>
        <v>1</v>
      </c>
      <c r="E888" s="4">
        <f>VLOOKUP(EB[[#This Row],[indic_nrg]],Indicators[],4,FALSE)</f>
        <v>0</v>
      </c>
      <c r="F888" s="4">
        <f>IFERROR(VLOOKUP(EB[[#This Row],[Source_carrier]],KS_DB[[product]:[KS]],6,FALSE),0)</f>
        <v>0</v>
      </c>
      <c r="G888" s="4" t="s">
        <v>34</v>
      </c>
      <c r="H888" s="4" t="s">
        <v>1155</v>
      </c>
      <c r="I888" s="4" t="s">
        <v>95</v>
      </c>
      <c r="J888" s="4" t="s">
        <v>37</v>
      </c>
      <c r="K888" s="4" t="s">
        <v>1156</v>
      </c>
      <c r="L888" s="4" t="s">
        <v>39</v>
      </c>
      <c r="M888" s="4" t="s">
        <v>96</v>
      </c>
      <c r="N888" s="4" t="s">
        <v>41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L888" s="4">
        <v>0</v>
      </c>
      <c r="AM888" s="4">
        <v>0</v>
      </c>
      <c r="AN888" s="4">
        <v>0</v>
      </c>
    </row>
    <row r="889" spans="1:40" ht="15" customHeight="1" x14ac:dyDescent="0.25">
      <c r="A889" s="4" t="str">
        <f>EB[[#This Row],[unit]] &amp; "#" &amp; EB[[#This Row],[indic_nrg]] &amp; "#" &amp; EB[[#This Row],[product]] &amp; "#" &amp; EB[[#This Row],[geo]]</f>
        <v>TJ#B_100400#5500#CZ</v>
      </c>
      <c r="B889" s="4" t="str">
        <f>VLOOKUP(EB[[#This Row],[product]],KS_DB[[product]:[KS]],5,FALSE)</f>
        <v>RES</v>
      </c>
      <c r="C889" s="4" t="str">
        <f>VLOOKUP(EB[[#This Row],[product]],KS_DB[[product]:[KS]],6,FALSE)</f>
        <v>RES</v>
      </c>
      <c r="D889" s="4">
        <f>VLOOKUP(EB[[#This Row],[product]],Carriers[],4,FALSE)</f>
        <v>0</v>
      </c>
      <c r="E889" s="4">
        <f>VLOOKUP(EB[[#This Row],[indic_nrg]],Indicators[],4,FALSE)</f>
        <v>0</v>
      </c>
      <c r="F889" s="4">
        <f>IFERROR(VLOOKUP(EB[[#This Row],[Source_carrier]],KS_DB[[product]:[KS]],6,FALSE),0)</f>
        <v>0</v>
      </c>
      <c r="G889" s="4" t="s">
        <v>34</v>
      </c>
      <c r="H889" s="4" t="s">
        <v>1155</v>
      </c>
      <c r="I889" s="4" t="s">
        <v>99</v>
      </c>
      <c r="J889" s="4" t="s">
        <v>37</v>
      </c>
      <c r="K889" s="4" t="s">
        <v>1156</v>
      </c>
      <c r="L889" s="4" t="s">
        <v>39</v>
      </c>
      <c r="M889" s="4" t="s">
        <v>100</v>
      </c>
      <c r="N889" s="4" t="s">
        <v>41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-110.2</v>
      </c>
      <c r="AF889" s="4">
        <v>-345.5</v>
      </c>
      <c r="AG889" s="4">
        <v>-325</v>
      </c>
      <c r="AH889" s="4">
        <v>61.5</v>
      </c>
      <c r="AI889" s="4">
        <v>-72</v>
      </c>
      <c r="AJ889" s="4">
        <v>-145.6</v>
      </c>
      <c r="AK889" s="4">
        <v>-316.60000000000002</v>
      </c>
      <c r="AL889" s="4">
        <v>380.9</v>
      </c>
      <c r="AM889" s="4">
        <v>-237</v>
      </c>
      <c r="AN889" s="4">
        <v>246.1</v>
      </c>
    </row>
    <row r="890" spans="1:40" ht="15" customHeight="1" x14ac:dyDescent="0.25">
      <c r="A890" s="4" t="str">
        <f>EB[[#This Row],[unit]] &amp; "#" &amp; EB[[#This Row],[indic_nrg]] &amp; "#" &amp; EB[[#This Row],[product]] &amp; "#" &amp; EB[[#This Row],[geo]]</f>
        <v>TJ#B_100400#5500#CZ</v>
      </c>
      <c r="B890" s="4" t="str">
        <f>VLOOKUP(EB[[#This Row],[product]],KS_DB[[product]:[KS]],5,FALSE)</f>
        <v>RES</v>
      </c>
      <c r="C890" s="4" t="str">
        <f>VLOOKUP(EB[[#This Row],[product]],KS_DB[[product]:[KS]],6,FALSE)</f>
        <v>RES</v>
      </c>
      <c r="D890" s="4">
        <f>VLOOKUP(EB[[#This Row],[product]],Carriers[],4,FALSE)</f>
        <v>0</v>
      </c>
      <c r="E890" s="4">
        <f>VLOOKUP(EB[[#This Row],[indic_nrg]],Indicators[],4,FALSE)</f>
        <v>0</v>
      </c>
      <c r="F890" s="4">
        <f>IFERROR(VLOOKUP(EB[[#This Row],[Source_carrier]],KS_DB[[product]:[KS]],6,FALSE),0)</f>
        <v>0</v>
      </c>
      <c r="G890" s="4" t="s">
        <v>34</v>
      </c>
      <c r="H890" s="4" t="s">
        <v>1155</v>
      </c>
      <c r="I890" s="4" t="s">
        <v>99</v>
      </c>
      <c r="J890" s="4" t="s">
        <v>37</v>
      </c>
      <c r="K890" s="4" t="s">
        <v>1156</v>
      </c>
      <c r="L890" s="4" t="s">
        <v>39</v>
      </c>
      <c r="M890" s="4" t="s">
        <v>100</v>
      </c>
      <c r="N890" s="4" t="s">
        <v>41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-110</v>
      </c>
      <c r="AF890" s="4">
        <v>-345</v>
      </c>
      <c r="AG890" s="4">
        <v>-325</v>
      </c>
      <c r="AH890" s="4">
        <v>61</v>
      </c>
      <c r="AI890" s="4">
        <v>-72</v>
      </c>
      <c r="AJ890" s="4">
        <v>-146</v>
      </c>
      <c r="AK890" s="4">
        <v>-317</v>
      </c>
      <c r="AL890" s="4">
        <v>381</v>
      </c>
      <c r="AM890" s="4">
        <v>-237</v>
      </c>
      <c r="AN890" s="4">
        <v>246</v>
      </c>
    </row>
    <row r="891" spans="1:40" ht="15" customHeight="1" x14ac:dyDescent="0.25">
      <c r="A891" s="4" t="str">
        <f>EB[[#This Row],[unit]] &amp; "#" &amp; EB[[#This Row],[indic_nrg]] &amp; "#" &amp; EB[[#This Row],[product]] &amp; "#" &amp; EB[[#This Row],[geo]]</f>
        <v>TJ#B_100400#5540#CZ</v>
      </c>
      <c r="B891" s="4" t="str">
        <f>VLOOKUP(EB[[#This Row],[product]],KS_DB[[product]:[KS]],5,FALSE)</f>
        <v>biomass</v>
      </c>
      <c r="C891" s="4" t="str">
        <f>VLOOKUP(EB[[#This Row],[product]],KS_DB[[product]:[KS]],6,FALSE)</f>
        <v>biomass</v>
      </c>
      <c r="D891" s="4">
        <f>VLOOKUP(EB[[#This Row],[product]],Carriers[],4,FALSE)</f>
        <v>0</v>
      </c>
      <c r="E891" s="4">
        <f>VLOOKUP(EB[[#This Row],[indic_nrg]],Indicators[],4,FALSE)</f>
        <v>0</v>
      </c>
      <c r="F891" s="4">
        <f>IFERROR(VLOOKUP(EB[[#This Row],[Source_carrier]],KS_DB[[product]:[KS]],6,FALSE),0)</f>
        <v>0</v>
      </c>
      <c r="G891" s="4" t="s">
        <v>34</v>
      </c>
      <c r="H891" s="4" t="s">
        <v>1155</v>
      </c>
      <c r="I891" s="4" t="s">
        <v>103</v>
      </c>
      <c r="J891" s="4" t="s">
        <v>37</v>
      </c>
      <c r="K891" s="4" t="s">
        <v>1156</v>
      </c>
      <c r="L891" s="4" t="s">
        <v>39</v>
      </c>
      <c r="M891" s="4" t="s">
        <v>104</v>
      </c>
      <c r="N891" s="4" t="s">
        <v>41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-110.2</v>
      </c>
      <c r="AF891" s="4">
        <v>-345.5</v>
      </c>
      <c r="AG891" s="4">
        <v>-325</v>
      </c>
      <c r="AH891" s="4">
        <v>61.5</v>
      </c>
      <c r="AI891" s="4">
        <v>-72</v>
      </c>
      <c r="AJ891" s="4">
        <v>-145.6</v>
      </c>
      <c r="AK891" s="4">
        <v>-316.60000000000002</v>
      </c>
      <c r="AL891" s="4">
        <v>380.9</v>
      </c>
      <c r="AM891" s="4">
        <v>-237</v>
      </c>
      <c r="AN891" s="4">
        <v>246.1</v>
      </c>
    </row>
    <row r="892" spans="1:40" ht="15" customHeight="1" x14ac:dyDescent="0.25">
      <c r="A892" s="4" t="str">
        <f>EB[[#This Row],[unit]] &amp; "#" &amp; EB[[#This Row],[indic_nrg]] &amp; "#" &amp; EB[[#This Row],[product]] &amp; "#" &amp; EB[[#This Row],[geo]]</f>
        <v>TJ#B_100400#5541#CZ</v>
      </c>
      <c r="B892" s="4" t="str">
        <f>VLOOKUP(EB[[#This Row],[product]],KS_DB[[product]:[KS]],5,FALSE)</f>
        <v>biomass</v>
      </c>
      <c r="C892" s="4" t="str">
        <f>VLOOKUP(EB[[#This Row],[product]],KS_DB[[product]:[KS]],6,FALSE)</f>
        <v>biomass</v>
      </c>
      <c r="D892" s="4">
        <f>VLOOKUP(EB[[#This Row],[product]],Carriers[],4,FALSE)</f>
        <v>1</v>
      </c>
      <c r="E892" s="4">
        <f>VLOOKUP(EB[[#This Row],[indic_nrg]],Indicators[],4,FALSE)</f>
        <v>0</v>
      </c>
      <c r="F892" s="4">
        <f>IFERROR(VLOOKUP(EB[[#This Row],[Source_carrier]],KS_DB[[product]:[KS]],6,FALSE),0)</f>
        <v>0</v>
      </c>
      <c r="G892" s="4" t="s">
        <v>34</v>
      </c>
      <c r="H892" s="4" t="s">
        <v>1155</v>
      </c>
      <c r="I892" s="4" t="s">
        <v>105</v>
      </c>
      <c r="J892" s="4" t="s">
        <v>37</v>
      </c>
      <c r="K892" s="4" t="s">
        <v>1156</v>
      </c>
      <c r="L892" s="4" t="s">
        <v>39</v>
      </c>
      <c r="M892" s="4" t="s">
        <v>106</v>
      </c>
      <c r="N892" s="4" t="s">
        <v>41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</row>
    <row r="893" spans="1:40" ht="15" customHeight="1" x14ac:dyDescent="0.25">
      <c r="A893" s="4" t="str">
        <f>EB[[#This Row],[unit]] &amp; "#" &amp; EB[[#This Row],[indic_nrg]] &amp; "#" &amp; EB[[#This Row],[product]] &amp; "#" &amp; EB[[#This Row],[geo]]</f>
        <v>TJ#B_100400#5542#CZ</v>
      </c>
      <c r="B893" s="4" t="str">
        <f>VLOOKUP(EB[[#This Row],[product]],KS_DB[[product]:[KS]],5,FALSE)</f>
        <v>biomass</v>
      </c>
      <c r="C893" s="4" t="str">
        <f>VLOOKUP(EB[[#This Row],[product]],KS_DB[[product]:[KS]],6,FALSE)</f>
        <v>biomass</v>
      </c>
      <c r="D893" s="4">
        <f>VLOOKUP(EB[[#This Row],[product]],Carriers[],4,FALSE)</f>
        <v>1</v>
      </c>
      <c r="E893" s="4">
        <f>VLOOKUP(EB[[#This Row],[indic_nrg]],Indicators[],4,FALSE)</f>
        <v>0</v>
      </c>
      <c r="F893" s="4">
        <f>IFERROR(VLOOKUP(EB[[#This Row],[Source_carrier]],KS_DB[[product]:[KS]],6,FALSE),0)</f>
        <v>0</v>
      </c>
      <c r="G893" s="4" t="s">
        <v>34</v>
      </c>
      <c r="H893" s="4" t="s">
        <v>1155</v>
      </c>
      <c r="I893" s="4" t="s">
        <v>107</v>
      </c>
      <c r="J893" s="4" t="s">
        <v>37</v>
      </c>
      <c r="K893" s="4" t="s">
        <v>1156</v>
      </c>
      <c r="L893" s="4" t="s">
        <v>39</v>
      </c>
      <c r="M893" s="4" t="s">
        <v>108</v>
      </c>
      <c r="N893" s="4" t="s">
        <v>41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</row>
    <row r="894" spans="1:40" ht="15" customHeight="1" x14ac:dyDescent="0.25">
      <c r="A894" s="4" t="str">
        <f>EB[[#This Row],[unit]] &amp; "#" &amp; EB[[#This Row],[indic_nrg]] &amp; "#" &amp; EB[[#This Row],[product]] &amp; "#" &amp; EB[[#This Row],[geo]]</f>
        <v>TJ#B_100400#55431#CZ</v>
      </c>
      <c r="B894" s="4" t="str">
        <f>VLOOKUP(EB[[#This Row],[product]],KS_DB[[product]:[KS]],5,FALSE)</f>
        <v>biomass</v>
      </c>
      <c r="C894" s="4" t="str">
        <f>VLOOKUP(EB[[#This Row],[product]],KS_DB[[product]:[KS]],6,FALSE)</f>
        <v>biomass</v>
      </c>
      <c r="D894" s="4">
        <f>VLOOKUP(EB[[#This Row],[product]],Carriers[],4,FALSE)</f>
        <v>1</v>
      </c>
      <c r="E894" s="4">
        <f>VLOOKUP(EB[[#This Row],[indic_nrg]],Indicators[],4,FALSE)</f>
        <v>0</v>
      </c>
      <c r="F894" s="4">
        <f>IFERROR(VLOOKUP(EB[[#This Row],[Source_carrier]],KS_DB[[product]:[KS]],6,FALSE),0)</f>
        <v>0</v>
      </c>
      <c r="G894" s="4" t="s">
        <v>34</v>
      </c>
      <c r="H894" s="4" t="s">
        <v>1155</v>
      </c>
      <c r="I894" s="4" t="s">
        <v>109</v>
      </c>
      <c r="J894" s="4" t="s">
        <v>37</v>
      </c>
      <c r="K894" s="4" t="s">
        <v>1156</v>
      </c>
      <c r="L894" s="4" t="s">
        <v>39</v>
      </c>
      <c r="M894" s="4" t="s">
        <v>110</v>
      </c>
      <c r="N894" s="4" t="s">
        <v>41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</row>
    <row r="895" spans="1:40" ht="15" customHeight="1" x14ac:dyDescent="0.25">
      <c r="A895" s="4" t="str">
        <f>EB[[#This Row],[unit]] &amp; "#" &amp; EB[[#This Row],[indic_nrg]] &amp; "#" &amp; EB[[#This Row],[product]] &amp; "#" &amp; EB[[#This Row],[geo]]</f>
        <v>TJ#B_100400#55432#CZ</v>
      </c>
      <c r="B895" s="4" t="str">
        <f>VLOOKUP(EB[[#This Row],[product]],KS_DB[[product]:[KS]],5,FALSE)</f>
        <v>biomass</v>
      </c>
      <c r="C895" s="4" t="str">
        <f>VLOOKUP(EB[[#This Row],[product]],KS_DB[[product]:[KS]],6,FALSE)</f>
        <v>biomass</v>
      </c>
      <c r="D895" s="4">
        <f>VLOOKUP(EB[[#This Row],[product]],Carriers[],4,FALSE)</f>
        <v>1</v>
      </c>
      <c r="E895" s="4">
        <f>VLOOKUP(EB[[#This Row],[indic_nrg]],Indicators[],4,FALSE)</f>
        <v>0</v>
      </c>
      <c r="F895" s="4">
        <f>IFERROR(VLOOKUP(EB[[#This Row],[Source_carrier]],KS_DB[[product]:[KS]],6,FALSE),0)</f>
        <v>0</v>
      </c>
      <c r="G895" s="4" t="s">
        <v>34</v>
      </c>
      <c r="H895" s="4" t="s">
        <v>1155</v>
      </c>
      <c r="I895" s="4" t="s">
        <v>111</v>
      </c>
      <c r="J895" s="4" t="s">
        <v>37</v>
      </c>
      <c r="K895" s="4" t="s">
        <v>1156</v>
      </c>
      <c r="L895" s="4" t="s">
        <v>39</v>
      </c>
      <c r="M895" s="4" t="s">
        <v>112</v>
      </c>
      <c r="N895" s="4" t="s">
        <v>41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v>0</v>
      </c>
    </row>
    <row r="896" spans="1:40" ht="15" customHeight="1" x14ac:dyDescent="0.25">
      <c r="A896" s="4" t="str">
        <f>EB[[#This Row],[unit]] &amp; "#" &amp; EB[[#This Row],[indic_nrg]] &amp; "#" &amp; EB[[#This Row],[product]] &amp; "#" &amp; EB[[#This Row],[geo]]</f>
        <v>TJ#B_100400#5544#CZ</v>
      </c>
      <c r="B896" s="4" t="str">
        <f>VLOOKUP(EB[[#This Row],[product]],KS_DB[[product]:[KS]],5,FALSE)</f>
        <v>biomass</v>
      </c>
      <c r="C896" s="4" t="str">
        <f>VLOOKUP(EB[[#This Row],[product]],KS_DB[[product]:[KS]],6,FALSE)</f>
        <v>biomass</v>
      </c>
      <c r="D896" s="4">
        <f>VLOOKUP(EB[[#This Row],[product]],Carriers[],4,FALSE)</f>
        <v>1</v>
      </c>
      <c r="E896" s="4">
        <f>VLOOKUP(EB[[#This Row],[indic_nrg]],Indicators[],4,FALSE)</f>
        <v>0</v>
      </c>
      <c r="F896" s="4">
        <f>IFERROR(VLOOKUP(EB[[#This Row],[Source_carrier]],KS_DB[[product]:[KS]],6,FALSE),0)</f>
        <v>0</v>
      </c>
      <c r="G896" s="4" t="s">
        <v>34</v>
      </c>
      <c r="H896" s="4" t="s">
        <v>1155</v>
      </c>
      <c r="I896" s="4" t="s">
        <v>113</v>
      </c>
      <c r="J896" s="4" t="s">
        <v>37</v>
      </c>
      <c r="K896" s="4" t="s">
        <v>1156</v>
      </c>
      <c r="L896" s="4" t="s">
        <v>39</v>
      </c>
      <c r="M896" s="4" t="s">
        <v>114</v>
      </c>
      <c r="N896" s="4" t="s">
        <v>41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</row>
    <row r="897" spans="1:40" ht="15" customHeight="1" x14ac:dyDescent="0.25">
      <c r="A897" s="4" t="str">
        <f>EB[[#This Row],[unit]] &amp; "#" &amp; EB[[#This Row],[indic_nrg]] &amp; "#" &amp; EB[[#This Row],[product]] &amp; "#" &amp; EB[[#This Row],[geo]]</f>
        <v>TJ#B_100400#5545#CZ</v>
      </c>
      <c r="B897" s="4" t="str">
        <f>VLOOKUP(EB[[#This Row],[product]],KS_DB[[product]:[KS]],5,FALSE)</f>
        <v>biomass</v>
      </c>
      <c r="C897" s="4" t="str">
        <f>VLOOKUP(EB[[#This Row],[product]],KS_DB[[product]:[KS]],6,FALSE)</f>
        <v>biomass</v>
      </c>
      <c r="D897" s="4">
        <f>VLOOKUP(EB[[#This Row],[product]],Carriers[],4,FALSE)</f>
        <v>0</v>
      </c>
      <c r="E897" s="4">
        <f>VLOOKUP(EB[[#This Row],[indic_nrg]],Indicators[],4,FALSE)</f>
        <v>0</v>
      </c>
      <c r="F897" s="4">
        <f>IFERROR(VLOOKUP(EB[[#This Row],[Source_carrier]],KS_DB[[product]:[KS]],6,FALSE),0)</f>
        <v>0</v>
      </c>
      <c r="G897" s="4" t="s">
        <v>34</v>
      </c>
      <c r="H897" s="4" t="s">
        <v>1155</v>
      </c>
      <c r="I897" s="4" t="s">
        <v>115</v>
      </c>
      <c r="J897" s="4" t="s">
        <v>37</v>
      </c>
      <c r="K897" s="4" t="s">
        <v>1156</v>
      </c>
      <c r="L897" s="4" t="s">
        <v>39</v>
      </c>
      <c r="M897" s="4" t="s">
        <v>116</v>
      </c>
      <c r="N897" s="4" t="s">
        <v>41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-110.2</v>
      </c>
      <c r="AF897" s="4">
        <v>-345.5</v>
      </c>
      <c r="AG897" s="4">
        <v>-325</v>
      </c>
      <c r="AH897" s="4">
        <v>61.5</v>
      </c>
      <c r="AI897" s="4">
        <v>-72</v>
      </c>
      <c r="AJ897" s="4">
        <v>-145.6</v>
      </c>
      <c r="AK897" s="4">
        <v>-316.60000000000002</v>
      </c>
      <c r="AL897" s="4">
        <v>380.9</v>
      </c>
      <c r="AM897" s="4">
        <v>-237</v>
      </c>
      <c r="AN897" s="4">
        <v>246.1</v>
      </c>
    </row>
    <row r="898" spans="1:40" ht="15" customHeight="1" x14ac:dyDescent="0.25">
      <c r="A898" s="4" t="str">
        <f>EB[[#This Row],[unit]] &amp; "#" &amp; EB[[#This Row],[indic_nrg]] &amp; "#" &amp; EB[[#This Row],[product]] &amp; "#" &amp; EB[[#This Row],[geo]]</f>
        <v>TJ#B_100400#5546#CZ</v>
      </c>
      <c r="B898" s="4" t="str">
        <f>VLOOKUP(EB[[#This Row],[product]],KS_DB[[product]:[KS]],5,FALSE)</f>
        <v>biomass</v>
      </c>
      <c r="C898" s="4" t="str">
        <f>VLOOKUP(EB[[#This Row],[product]],KS_DB[[product]:[KS]],6,FALSE)</f>
        <v>biomass</v>
      </c>
      <c r="D898" s="4">
        <f>VLOOKUP(EB[[#This Row],[product]],Carriers[],4,FALSE)</f>
        <v>1</v>
      </c>
      <c r="E898" s="4">
        <f>VLOOKUP(EB[[#This Row],[indic_nrg]],Indicators[],4,FALSE)</f>
        <v>0</v>
      </c>
      <c r="F898" s="4">
        <f>IFERROR(VLOOKUP(EB[[#This Row],[Source_carrier]],KS_DB[[product]:[KS]],6,FALSE),0)</f>
        <v>0</v>
      </c>
      <c r="G898" s="4" t="s">
        <v>34</v>
      </c>
      <c r="H898" s="4" t="s">
        <v>1155</v>
      </c>
      <c r="I898" s="4" t="s">
        <v>117</v>
      </c>
      <c r="J898" s="4" t="s">
        <v>37</v>
      </c>
      <c r="K898" s="4" t="s">
        <v>1156</v>
      </c>
      <c r="L898" s="4" t="s">
        <v>39</v>
      </c>
      <c r="M898" s="4" t="s">
        <v>118</v>
      </c>
      <c r="N898" s="4" t="s">
        <v>41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-0.2</v>
      </c>
      <c r="AF898" s="4">
        <v>-248.3</v>
      </c>
      <c r="AG898" s="4">
        <v>-108.3</v>
      </c>
      <c r="AH898" s="4">
        <v>35.799999999999997</v>
      </c>
      <c r="AI898" s="4">
        <v>-61.8</v>
      </c>
      <c r="AJ898" s="4">
        <v>-20.8</v>
      </c>
      <c r="AK898" s="4">
        <v>-165.9</v>
      </c>
      <c r="AL898" s="4">
        <v>119.9</v>
      </c>
      <c r="AM898" s="4">
        <v>-16.5</v>
      </c>
      <c r="AN898" s="4">
        <v>231</v>
      </c>
    </row>
    <row r="899" spans="1:40" ht="15" customHeight="1" x14ac:dyDescent="0.25">
      <c r="A899" s="4" t="str">
        <f>EB[[#This Row],[unit]] &amp; "#" &amp; EB[[#This Row],[indic_nrg]] &amp; "#" &amp; EB[[#This Row],[product]] &amp; "#" &amp; EB[[#This Row],[geo]]</f>
        <v>TJ#B_100400#5547#CZ</v>
      </c>
      <c r="B899" s="4" t="str">
        <f>VLOOKUP(EB[[#This Row],[product]],KS_DB[[product]:[KS]],5,FALSE)</f>
        <v>biomass</v>
      </c>
      <c r="C899" s="4" t="str">
        <f>VLOOKUP(EB[[#This Row],[product]],KS_DB[[product]:[KS]],6,FALSE)</f>
        <v>biomass</v>
      </c>
      <c r="D899" s="4">
        <f>VLOOKUP(EB[[#This Row],[product]],Carriers[],4,FALSE)</f>
        <v>1</v>
      </c>
      <c r="E899" s="4">
        <f>VLOOKUP(EB[[#This Row],[indic_nrg]],Indicators[],4,FALSE)</f>
        <v>0</v>
      </c>
      <c r="F899" s="4">
        <f>IFERROR(VLOOKUP(EB[[#This Row],[Source_carrier]],KS_DB[[product]:[KS]],6,FALSE),0)</f>
        <v>0</v>
      </c>
      <c r="G899" s="4" t="s">
        <v>34</v>
      </c>
      <c r="H899" s="4" t="s">
        <v>1155</v>
      </c>
      <c r="I899" s="4" t="s">
        <v>119</v>
      </c>
      <c r="J899" s="4" t="s">
        <v>37</v>
      </c>
      <c r="K899" s="4" t="s">
        <v>1156</v>
      </c>
      <c r="L899" s="4" t="s">
        <v>39</v>
      </c>
      <c r="M899" s="4" t="s">
        <v>120</v>
      </c>
      <c r="N899" s="4" t="s">
        <v>41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-109.9</v>
      </c>
      <c r="AF899" s="4">
        <v>-97.2</v>
      </c>
      <c r="AG899" s="4">
        <v>-216.7</v>
      </c>
      <c r="AH899" s="4">
        <v>25.7</v>
      </c>
      <c r="AI899" s="4">
        <v>-10.199999999999999</v>
      </c>
      <c r="AJ899" s="4">
        <v>-124.8</v>
      </c>
      <c r="AK899" s="4">
        <v>-150.69999999999999</v>
      </c>
      <c r="AL899" s="4">
        <v>261</v>
      </c>
      <c r="AM899" s="4">
        <v>-220.5</v>
      </c>
      <c r="AN899" s="4">
        <v>15.1</v>
      </c>
    </row>
    <row r="900" spans="1:40" ht="15" customHeight="1" x14ac:dyDescent="0.25">
      <c r="A900" s="4" t="str">
        <f>EB[[#This Row],[unit]] &amp; "#" &amp; EB[[#This Row],[indic_nrg]] &amp; "#" &amp; EB[[#This Row],[product]] &amp; "#" &amp; EB[[#This Row],[geo]]</f>
        <v>TJ#B_100400#5548#CZ</v>
      </c>
      <c r="B900" s="4" t="str">
        <f>VLOOKUP(EB[[#This Row],[product]],KS_DB[[product]:[KS]],5,FALSE)</f>
        <v>biomass</v>
      </c>
      <c r="C900" s="4" t="str">
        <f>VLOOKUP(EB[[#This Row],[product]],KS_DB[[product]:[KS]],6,FALSE)</f>
        <v>biomass</v>
      </c>
      <c r="D900" s="4">
        <f>VLOOKUP(EB[[#This Row],[product]],Carriers[],4,FALSE)</f>
        <v>1</v>
      </c>
      <c r="E900" s="4">
        <f>VLOOKUP(EB[[#This Row],[indic_nrg]],Indicators[],4,FALSE)</f>
        <v>0</v>
      </c>
      <c r="F900" s="4">
        <f>IFERROR(VLOOKUP(EB[[#This Row],[Source_carrier]],KS_DB[[product]:[KS]],6,FALSE),0)</f>
        <v>0</v>
      </c>
      <c r="G900" s="4" t="s">
        <v>34</v>
      </c>
      <c r="H900" s="4" t="s">
        <v>1155</v>
      </c>
      <c r="I900" s="4" t="s">
        <v>121</v>
      </c>
      <c r="J900" s="4" t="s">
        <v>37</v>
      </c>
      <c r="K900" s="4" t="s">
        <v>1156</v>
      </c>
      <c r="L900" s="4" t="s">
        <v>39</v>
      </c>
      <c r="M900" s="4" t="s">
        <v>122</v>
      </c>
      <c r="N900" s="4" t="s">
        <v>41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</row>
    <row r="901" spans="1:40" ht="15" customHeight="1" x14ac:dyDescent="0.25">
      <c r="A901" s="4" t="str">
        <f>EB[[#This Row],[unit]] &amp; "#" &amp; EB[[#This Row],[indic_nrg]] &amp; "#" &amp; EB[[#This Row],[product]] &amp; "#" &amp; EB[[#This Row],[geo]]</f>
        <v>TJ#B_100400#5549#CZ</v>
      </c>
      <c r="B901" s="4" t="str">
        <f>VLOOKUP(EB[[#This Row],[product]],KS_DB[[product]:[KS]],5,FALSE)</f>
        <v>biomass</v>
      </c>
      <c r="C901" s="4" t="str">
        <f>VLOOKUP(EB[[#This Row],[product]],KS_DB[[product]:[KS]],6,FALSE)</f>
        <v>biomass</v>
      </c>
      <c r="D901" s="4">
        <f>VLOOKUP(EB[[#This Row],[product]],Carriers[],4,FALSE)</f>
        <v>1</v>
      </c>
      <c r="E901" s="4">
        <f>VLOOKUP(EB[[#This Row],[indic_nrg]],Indicators[],4,FALSE)</f>
        <v>0</v>
      </c>
      <c r="F901" s="4">
        <f>IFERROR(VLOOKUP(EB[[#This Row],[Source_carrier]],KS_DB[[product]:[KS]],6,FALSE),0)</f>
        <v>0</v>
      </c>
      <c r="G901" s="4" t="s">
        <v>34</v>
      </c>
      <c r="H901" s="4" t="s">
        <v>1155</v>
      </c>
      <c r="I901" s="4" t="s">
        <v>123</v>
      </c>
      <c r="J901" s="4" t="s">
        <v>37</v>
      </c>
      <c r="K901" s="4" t="s">
        <v>1156</v>
      </c>
      <c r="L901" s="4" t="s">
        <v>39</v>
      </c>
      <c r="M901" s="4" t="s">
        <v>124</v>
      </c>
      <c r="N901" s="4" t="s">
        <v>41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</row>
    <row r="902" spans="1:40" ht="15" customHeight="1" x14ac:dyDescent="0.25">
      <c r="A902" s="4" t="str">
        <f>EB[[#This Row],[unit]] &amp; "#" &amp; EB[[#This Row],[indic_nrg]] &amp; "#" &amp; EB[[#This Row],[product]] &amp; "#" &amp; EB[[#This Row],[geo]]</f>
        <v>TJ#B_100400#7100#CZ</v>
      </c>
      <c r="B902" s="4" t="str">
        <f>VLOOKUP(EB[[#This Row],[product]],KS_DB[[product]:[KS]],5,FALSE)</f>
        <v>other</v>
      </c>
      <c r="C902" s="4" t="str">
        <f>VLOOKUP(EB[[#This Row],[product]],KS_DB[[product]:[KS]],6,FALSE)</f>
        <v>other</v>
      </c>
      <c r="D902" s="4">
        <f>VLOOKUP(EB[[#This Row],[product]],Carriers[],4,FALSE)</f>
        <v>1</v>
      </c>
      <c r="E902" s="4">
        <f>VLOOKUP(EB[[#This Row],[indic_nrg]],Indicators[],4,FALSE)</f>
        <v>0</v>
      </c>
      <c r="F902" s="4">
        <f>IFERROR(VLOOKUP(EB[[#This Row],[Source_carrier]],KS_DB[[product]:[KS]],6,FALSE),0)</f>
        <v>0</v>
      </c>
      <c r="G902" s="4" t="s">
        <v>34</v>
      </c>
      <c r="H902" s="4" t="s">
        <v>1155</v>
      </c>
      <c r="I902" s="4" t="s">
        <v>129</v>
      </c>
      <c r="J902" s="4" t="s">
        <v>37</v>
      </c>
      <c r="K902" s="4" t="s">
        <v>1156</v>
      </c>
      <c r="L902" s="4" t="s">
        <v>39</v>
      </c>
      <c r="M902" s="4" t="s">
        <v>130</v>
      </c>
      <c r="N902" s="4" t="s">
        <v>41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</row>
    <row r="903" spans="1:40" ht="15" customHeight="1" x14ac:dyDescent="0.25">
      <c r="A903" s="4" t="str">
        <f>EB[[#This Row],[unit]] &amp; "#" &amp; EB[[#This Row],[indic_nrg]] &amp; "#" &amp; EB[[#This Row],[product]] &amp; "#" &amp; EB[[#This Row],[geo]]</f>
        <v>TJ#B_100400#7200#CZ</v>
      </c>
      <c r="B903" s="4" t="str">
        <f>VLOOKUP(EB[[#This Row],[product]],KS_DB[[product]:[KS]],5,FALSE)</f>
        <v>other</v>
      </c>
      <c r="C903" s="4" t="str">
        <f>VLOOKUP(EB[[#This Row],[product]],KS_DB[[product]:[KS]],6,FALSE)</f>
        <v>other</v>
      </c>
      <c r="D903" s="4">
        <f>VLOOKUP(EB[[#This Row],[product]],Carriers[],4,FALSE)</f>
        <v>0</v>
      </c>
      <c r="E903" s="4">
        <f>VLOOKUP(EB[[#This Row],[indic_nrg]],Indicators[],4,FALSE)</f>
        <v>0</v>
      </c>
      <c r="F903" s="4">
        <f>IFERROR(VLOOKUP(EB[[#This Row],[Source_carrier]],KS_DB[[product]:[KS]],6,FALSE),0)</f>
        <v>0</v>
      </c>
      <c r="G903" s="4" t="s">
        <v>34</v>
      </c>
      <c r="H903" s="4" t="s">
        <v>1155</v>
      </c>
      <c r="I903" s="4" t="s">
        <v>131</v>
      </c>
      <c r="J903" s="4" t="s">
        <v>37</v>
      </c>
      <c r="K903" s="4" t="s">
        <v>1156</v>
      </c>
      <c r="L903" s="4" t="s">
        <v>39</v>
      </c>
      <c r="M903" s="4" t="s">
        <v>132</v>
      </c>
      <c r="N903" s="4" t="s">
        <v>41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</row>
    <row r="904" spans="1:40" ht="15" customHeight="1" x14ac:dyDescent="0.25">
      <c r="A904" s="4" t="str">
        <f>EB[[#This Row],[unit]] &amp; "#" &amp; EB[[#This Row],[indic_nrg]] &amp; "#" &amp; EB[[#This Row],[product]] &amp; "#" &amp; EB[[#This Row],[geo]]</f>
        <v>TJ#B_100500#0000#CZ</v>
      </c>
      <c r="B904" s="4" t="str">
        <f>VLOOKUP(EB[[#This Row],[product]],KS_DB[[product]:[KS]],5,FALSE)</f>
        <v>all</v>
      </c>
      <c r="C904" s="4" t="str">
        <f>VLOOKUP(EB[[#This Row],[product]],KS_DB[[product]:[KS]],6,FALSE)</f>
        <v>all</v>
      </c>
      <c r="D904" s="4">
        <f>VLOOKUP(EB[[#This Row],[product]],Carriers[],4,FALSE)</f>
        <v>0</v>
      </c>
      <c r="E904" s="4">
        <f>VLOOKUP(EB[[#This Row],[indic_nrg]],Indicators[],4,FALSE)</f>
        <v>0</v>
      </c>
      <c r="F904" s="4">
        <f>IFERROR(VLOOKUP(EB[[#This Row],[Source_carrier]],KS_DB[[product]:[KS]],6,FALSE),0)</f>
        <v>0</v>
      </c>
      <c r="G904" s="4" t="s">
        <v>34</v>
      </c>
      <c r="H904" s="4" t="s">
        <v>571</v>
      </c>
      <c r="I904" s="4" t="s">
        <v>36</v>
      </c>
      <c r="J904" s="4" t="s">
        <v>37</v>
      </c>
      <c r="K904" s="4" t="s">
        <v>572</v>
      </c>
      <c r="L904" s="4" t="s">
        <v>39</v>
      </c>
      <c r="M904" s="4" t="s">
        <v>40</v>
      </c>
      <c r="N904" s="4" t="s">
        <v>41</v>
      </c>
      <c r="O904" s="4">
        <v>610258</v>
      </c>
      <c r="P904" s="4">
        <v>360492</v>
      </c>
      <c r="Q904" s="4">
        <v>349387</v>
      </c>
      <c r="R904" s="4">
        <v>358066</v>
      </c>
      <c r="S904" s="4">
        <v>366865</v>
      </c>
      <c r="T904" s="4">
        <v>382744</v>
      </c>
      <c r="U904" s="4">
        <v>384585</v>
      </c>
      <c r="V904" s="4">
        <v>361797</v>
      </c>
      <c r="W904" s="4">
        <v>357603</v>
      </c>
      <c r="X904" s="4">
        <v>349742</v>
      </c>
      <c r="Y904" s="4">
        <v>354080</v>
      </c>
      <c r="Z904" s="4">
        <v>354857</v>
      </c>
      <c r="AA904" s="4">
        <v>343297</v>
      </c>
      <c r="AB904" s="4">
        <v>361355</v>
      </c>
      <c r="AC904" s="4">
        <v>338179</v>
      </c>
      <c r="AD904" s="4">
        <v>348412</v>
      </c>
      <c r="AE904" s="4">
        <v>378100</v>
      </c>
      <c r="AF904" s="4">
        <v>380221</v>
      </c>
      <c r="AG904" s="4">
        <v>357093</v>
      </c>
      <c r="AH904" s="4">
        <v>364972</v>
      </c>
      <c r="AI904" s="4">
        <v>380112</v>
      </c>
      <c r="AJ904" s="4">
        <v>367507</v>
      </c>
      <c r="AK904" s="4">
        <v>360914</v>
      </c>
      <c r="AL904" s="4">
        <v>349783</v>
      </c>
      <c r="AM904" s="4">
        <v>350679</v>
      </c>
      <c r="AN904" s="4">
        <v>351685</v>
      </c>
    </row>
    <row r="905" spans="1:40" ht="15" customHeight="1" x14ac:dyDescent="0.25">
      <c r="A905" s="4" t="str">
        <f>EB[[#This Row],[unit]] &amp; "#" &amp; EB[[#This Row],[indic_nrg]] &amp; "#" &amp; EB[[#This Row],[product]] &amp; "#" &amp; EB[[#This Row],[geo]]</f>
        <v>TJ#B_100500#2000#CZ</v>
      </c>
      <c r="B905" s="4" t="str">
        <f>VLOOKUP(EB[[#This Row],[product]],KS_DB[[product]:[KS]],5,FALSE)</f>
        <v>solid</v>
      </c>
      <c r="C905" s="4" t="str">
        <f>VLOOKUP(EB[[#This Row],[product]],KS_DB[[product]:[KS]],6,FALSE)</f>
        <v>solid</v>
      </c>
      <c r="D905" s="4">
        <f>VLOOKUP(EB[[#This Row],[product]],Carriers[],4,FALSE)</f>
        <v>0</v>
      </c>
      <c r="E905" s="4">
        <f>VLOOKUP(EB[[#This Row],[indic_nrg]],Indicators[],4,FALSE)</f>
        <v>0</v>
      </c>
      <c r="F905" s="4">
        <f>IFERROR(VLOOKUP(EB[[#This Row],[Source_carrier]],KS_DB[[product]:[KS]],6,FALSE),0)</f>
        <v>0</v>
      </c>
      <c r="G905" s="4" t="s">
        <v>34</v>
      </c>
      <c r="H905" s="4" t="s">
        <v>571</v>
      </c>
      <c r="I905" s="4" t="s">
        <v>18</v>
      </c>
      <c r="J905" s="4" t="s">
        <v>37</v>
      </c>
      <c r="K905" s="4" t="s">
        <v>572</v>
      </c>
      <c r="L905" s="4" t="s">
        <v>39</v>
      </c>
      <c r="M905" s="4" t="s">
        <v>42</v>
      </c>
      <c r="N905" s="4" t="s">
        <v>41</v>
      </c>
      <c r="O905" s="4">
        <v>302357</v>
      </c>
      <c r="P905" s="4">
        <v>309413</v>
      </c>
      <c r="Q905" s="4">
        <v>300321</v>
      </c>
      <c r="R905" s="4">
        <v>299400</v>
      </c>
      <c r="S905" s="4">
        <v>290863</v>
      </c>
      <c r="T905" s="4">
        <v>319235</v>
      </c>
      <c r="U905" s="4">
        <v>300632</v>
      </c>
      <c r="V905" s="4">
        <v>275098</v>
      </c>
      <c r="W905" s="4">
        <v>260516</v>
      </c>
      <c r="X905" s="4">
        <v>250956</v>
      </c>
      <c r="Y905" s="4">
        <v>241123</v>
      </c>
      <c r="Z905" s="4">
        <v>232361</v>
      </c>
      <c r="AA905" s="4">
        <v>208718</v>
      </c>
      <c r="AB905" s="4">
        <v>206286</v>
      </c>
      <c r="AC905" s="4">
        <v>196895</v>
      </c>
      <c r="AD905" s="4">
        <v>193423</v>
      </c>
      <c r="AE905" s="4">
        <v>227360</v>
      </c>
      <c r="AF905" s="4">
        <v>228733</v>
      </c>
      <c r="AG905" s="4">
        <v>215007</v>
      </c>
      <c r="AH905" s="4">
        <v>224135</v>
      </c>
      <c r="AI905" s="4">
        <v>218284</v>
      </c>
      <c r="AJ905" s="4">
        <v>186512</v>
      </c>
      <c r="AK905" s="4">
        <v>176479</v>
      </c>
      <c r="AL905" s="4">
        <v>163766</v>
      </c>
      <c r="AM905" s="4">
        <v>153075</v>
      </c>
      <c r="AN905" s="4">
        <v>130008</v>
      </c>
    </row>
    <row r="906" spans="1:40" ht="15" customHeight="1" x14ac:dyDescent="0.25">
      <c r="A906" s="4" t="str">
        <f>EB[[#This Row],[unit]] &amp; "#" &amp; EB[[#This Row],[indic_nrg]] &amp; "#" &amp; EB[[#This Row],[product]] &amp; "#" &amp; EB[[#This Row],[geo]]</f>
        <v>TJ#B_100500#2100#CZ</v>
      </c>
      <c r="B906" s="4" t="str">
        <f>VLOOKUP(EB[[#This Row],[product]],KS_DB[[product]:[KS]],5,FALSE)</f>
        <v>solid</v>
      </c>
      <c r="C906" s="4" t="str">
        <f>VLOOKUP(EB[[#This Row],[product]],KS_DB[[product]:[KS]],6,FALSE)</f>
        <v>solid</v>
      </c>
      <c r="D906" s="4">
        <f>VLOOKUP(EB[[#This Row],[product]],Carriers[],4,FALSE)</f>
        <v>0</v>
      </c>
      <c r="E906" s="4">
        <f>VLOOKUP(EB[[#This Row],[indic_nrg]],Indicators[],4,FALSE)</f>
        <v>0</v>
      </c>
      <c r="F906" s="4">
        <f>IFERROR(VLOOKUP(EB[[#This Row],[Source_carrier]],KS_DB[[product]:[KS]],6,FALSE),0)</f>
        <v>0</v>
      </c>
      <c r="G906" s="4" t="s">
        <v>34</v>
      </c>
      <c r="H906" s="4" t="s">
        <v>571</v>
      </c>
      <c r="I906" s="4" t="s">
        <v>43</v>
      </c>
      <c r="J906" s="4" t="s">
        <v>37</v>
      </c>
      <c r="K906" s="4" t="s">
        <v>572</v>
      </c>
      <c r="L906" s="4" t="s">
        <v>39</v>
      </c>
      <c r="M906" s="4" t="s">
        <v>44</v>
      </c>
      <c r="N906" s="4" t="s">
        <v>41</v>
      </c>
      <c r="O906" s="4">
        <v>178693</v>
      </c>
      <c r="P906" s="4">
        <v>182493</v>
      </c>
      <c r="Q906" s="4">
        <v>187756</v>
      </c>
      <c r="R906" s="4">
        <v>182499</v>
      </c>
      <c r="S906" s="4">
        <v>207095</v>
      </c>
      <c r="T906" s="4">
        <v>227720</v>
      </c>
      <c r="U906" s="4">
        <v>217512</v>
      </c>
      <c r="V906" s="4">
        <v>208728</v>
      </c>
      <c r="W906" s="4">
        <v>208895</v>
      </c>
      <c r="X906" s="4">
        <v>199616</v>
      </c>
      <c r="Y906" s="4">
        <v>200829</v>
      </c>
      <c r="Z906" s="4">
        <v>186823</v>
      </c>
      <c r="AA906" s="4">
        <v>176492</v>
      </c>
      <c r="AB906" s="4">
        <v>186537</v>
      </c>
      <c r="AC906" s="4">
        <v>178667</v>
      </c>
      <c r="AD906" s="4">
        <v>174633</v>
      </c>
      <c r="AE906" s="4">
        <v>202222</v>
      </c>
      <c r="AF906" s="4">
        <v>208663</v>
      </c>
      <c r="AG906" s="4">
        <v>189593</v>
      </c>
      <c r="AH906" s="4">
        <v>203619</v>
      </c>
      <c r="AI906" s="4">
        <v>199338</v>
      </c>
      <c r="AJ906" s="4">
        <v>167160</v>
      </c>
      <c r="AK906" s="4">
        <v>156968</v>
      </c>
      <c r="AL906" s="4">
        <v>145747</v>
      </c>
      <c r="AM906" s="4">
        <v>137111</v>
      </c>
      <c r="AN906" s="4">
        <v>114429</v>
      </c>
    </row>
    <row r="907" spans="1:40" ht="15" customHeight="1" x14ac:dyDescent="0.25">
      <c r="A907" s="4" t="str">
        <f>EB[[#This Row],[unit]] &amp; "#" &amp; EB[[#This Row],[indic_nrg]] &amp; "#" &amp; EB[[#This Row],[product]] &amp; "#" &amp; EB[[#This Row],[geo]]</f>
        <v>TJ#B_100500#2112#CZ</v>
      </c>
      <c r="B907" s="4" t="str">
        <f>VLOOKUP(EB[[#This Row],[product]],KS_DB[[product]:[KS]],5,FALSE)</f>
        <v>solid</v>
      </c>
      <c r="C907" s="4" t="str">
        <f>VLOOKUP(EB[[#This Row],[product]],KS_DB[[product]:[KS]],6,FALSE)</f>
        <v>solid</v>
      </c>
      <c r="D907" s="4">
        <f>VLOOKUP(EB[[#This Row],[product]],Carriers[],4,FALSE)</f>
        <v>1</v>
      </c>
      <c r="E907" s="4">
        <f>VLOOKUP(EB[[#This Row],[indic_nrg]],Indicators[],4,FALSE)</f>
        <v>0</v>
      </c>
      <c r="F907" s="4">
        <f>IFERROR(VLOOKUP(EB[[#This Row],[Source_carrier]],KS_DB[[product]:[KS]],6,FALSE),0)</f>
        <v>0</v>
      </c>
      <c r="G907" s="4" t="s">
        <v>34</v>
      </c>
      <c r="H907" s="4" t="s">
        <v>571</v>
      </c>
      <c r="I907" s="4" t="s">
        <v>45</v>
      </c>
      <c r="J907" s="4" t="s">
        <v>37</v>
      </c>
      <c r="K907" s="4" t="s">
        <v>572</v>
      </c>
      <c r="L907" s="4" t="s">
        <v>39</v>
      </c>
      <c r="M907" s="4" t="s">
        <v>46</v>
      </c>
      <c r="N907" s="4" t="s">
        <v>41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</row>
    <row r="908" spans="1:40" ht="15" customHeight="1" x14ac:dyDescent="0.25">
      <c r="A908" s="4" t="str">
        <f>EB[[#This Row],[unit]] &amp; "#" &amp; EB[[#This Row],[indic_nrg]] &amp; "#" &amp; EB[[#This Row],[product]] &amp; "#" &amp; EB[[#This Row],[geo]]</f>
        <v>TJ#B_100500#2115#CZ</v>
      </c>
      <c r="B908" s="4" t="str">
        <f>VLOOKUP(EB[[#This Row],[product]],KS_DB[[product]:[KS]],5,FALSE)</f>
        <v>solid</v>
      </c>
      <c r="C908" s="4" t="str">
        <f>VLOOKUP(EB[[#This Row],[product]],KS_DB[[product]:[KS]],6,FALSE)</f>
        <v>solid</v>
      </c>
      <c r="D908" s="4">
        <f>VLOOKUP(EB[[#This Row],[product]],Carriers[],4,FALSE)</f>
        <v>1</v>
      </c>
      <c r="E908" s="4">
        <f>VLOOKUP(EB[[#This Row],[indic_nrg]],Indicators[],4,FALSE)</f>
        <v>0</v>
      </c>
      <c r="F908" s="4">
        <f>IFERROR(VLOOKUP(EB[[#This Row],[Source_carrier]],KS_DB[[product]:[KS]],6,FALSE),0)</f>
        <v>0</v>
      </c>
      <c r="G908" s="4" t="s">
        <v>34</v>
      </c>
      <c r="H908" s="4" t="s">
        <v>571</v>
      </c>
      <c r="I908" s="4" t="s">
        <v>47</v>
      </c>
      <c r="J908" s="4" t="s">
        <v>37</v>
      </c>
      <c r="K908" s="4" t="s">
        <v>572</v>
      </c>
      <c r="L908" s="4" t="s">
        <v>39</v>
      </c>
      <c r="M908" s="4" t="s">
        <v>48</v>
      </c>
      <c r="N908" s="4" t="s">
        <v>41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96</v>
      </c>
      <c r="AB908" s="4">
        <v>0</v>
      </c>
      <c r="AC908" s="4">
        <v>64</v>
      </c>
      <c r="AD908" s="4">
        <v>224</v>
      </c>
      <c r="AE908" s="4">
        <v>232</v>
      </c>
      <c r="AF908" s="4">
        <v>90</v>
      </c>
      <c r="AG908" s="4">
        <v>150</v>
      </c>
      <c r="AH908" s="4">
        <v>60</v>
      </c>
      <c r="AI908" s="4">
        <v>30</v>
      </c>
      <c r="AJ908" s="4">
        <v>222</v>
      </c>
      <c r="AK908" s="4">
        <v>654</v>
      </c>
      <c r="AL908" s="4">
        <v>287</v>
      </c>
      <c r="AM908" s="4">
        <v>303</v>
      </c>
      <c r="AN908" s="4">
        <v>124</v>
      </c>
    </row>
    <row r="909" spans="1:40" ht="15" customHeight="1" x14ac:dyDescent="0.25">
      <c r="A909" s="4" t="str">
        <f>EB[[#This Row],[unit]] &amp; "#" &amp; EB[[#This Row],[indic_nrg]] &amp; "#" &amp; EB[[#This Row],[product]] &amp; "#" &amp; EB[[#This Row],[geo]]</f>
        <v>TJ#B_100500#2116#CZ</v>
      </c>
      <c r="B909" s="4" t="str">
        <f>VLOOKUP(EB[[#This Row],[product]],KS_DB[[product]:[KS]],5,FALSE)</f>
        <v>solid</v>
      </c>
      <c r="C909" s="4" t="str">
        <f>VLOOKUP(EB[[#This Row],[product]],KS_DB[[product]:[KS]],6,FALSE)</f>
        <v>solid</v>
      </c>
      <c r="D909" s="4">
        <f>VLOOKUP(EB[[#This Row],[product]],Carriers[],4,FALSE)</f>
        <v>1</v>
      </c>
      <c r="E909" s="4">
        <f>VLOOKUP(EB[[#This Row],[indic_nrg]],Indicators[],4,FALSE)</f>
        <v>0</v>
      </c>
      <c r="F909" s="4">
        <f>IFERROR(VLOOKUP(EB[[#This Row],[Source_carrier]],KS_DB[[product]:[KS]],6,FALSE),0)</f>
        <v>0</v>
      </c>
      <c r="G909" s="4" t="s">
        <v>34</v>
      </c>
      <c r="H909" s="4" t="s">
        <v>571</v>
      </c>
      <c r="I909" s="4" t="s">
        <v>49</v>
      </c>
      <c r="J909" s="4" t="s">
        <v>37</v>
      </c>
      <c r="K909" s="4" t="s">
        <v>572</v>
      </c>
      <c r="L909" s="4" t="s">
        <v>39</v>
      </c>
      <c r="M909" s="4" t="s">
        <v>50</v>
      </c>
      <c r="N909" s="4" t="s">
        <v>41</v>
      </c>
      <c r="O909" s="4">
        <v>123666</v>
      </c>
      <c r="P909" s="4">
        <v>124627</v>
      </c>
      <c r="Q909" s="4">
        <v>138519</v>
      </c>
      <c r="R909" s="4">
        <v>126080</v>
      </c>
      <c r="S909" s="4">
        <v>132914</v>
      </c>
      <c r="T909" s="4">
        <v>148127</v>
      </c>
      <c r="U909" s="4">
        <v>140063</v>
      </c>
      <c r="V909" s="4">
        <v>108438</v>
      </c>
      <c r="W909" s="4">
        <v>109117</v>
      </c>
      <c r="X909" s="4">
        <v>105278</v>
      </c>
      <c r="Y909" s="4">
        <v>100188</v>
      </c>
      <c r="Z909" s="4">
        <v>91095</v>
      </c>
      <c r="AA909" s="4">
        <v>95570</v>
      </c>
      <c r="AB909" s="4">
        <v>104622</v>
      </c>
      <c r="AC909" s="4">
        <v>93252</v>
      </c>
      <c r="AD909" s="4">
        <v>87501</v>
      </c>
      <c r="AE909" s="4">
        <v>121964</v>
      </c>
      <c r="AF909" s="4">
        <v>134370</v>
      </c>
      <c r="AG909" s="4">
        <v>116547</v>
      </c>
      <c r="AH909" s="4">
        <v>114436</v>
      </c>
      <c r="AI909" s="4">
        <v>100414</v>
      </c>
      <c r="AJ909" s="4">
        <v>70095</v>
      </c>
      <c r="AK909" s="4">
        <v>86533</v>
      </c>
      <c r="AL909" s="4">
        <v>62679</v>
      </c>
      <c r="AM909" s="4">
        <v>68574</v>
      </c>
      <c r="AN909" s="4">
        <v>54443</v>
      </c>
    </row>
    <row r="910" spans="1:40" ht="15" customHeight="1" x14ac:dyDescent="0.25">
      <c r="A910" s="4" t="str">
        <f>EB[[#This Row],[unit]] &amp; "#" &amp; EB[[#This Row],[indic_nrg]] &amp; "#" &amp; EB[[#This Row],[product]] &amp; "#" &amp; EB[[#This Row],[geo]]</f>
        <v>TJ#B_100500#2117#CZ</v>
      </c>
      <c r="B910" s="4" t="str">
        <f>VLOOKUP(EB[[#This Row],[product]],KS_DB[[product]:[KS]],5,FALSE)</f>
        <v>solid</v>
      </c>
      <c r="C910" s="4" t="str">
        <f>VLOOKUP(EB[[#This Row],[product]],KS_DB[[product]:[KS]],6,FALSE)</f>
        <v>solid</v>
      </c>
      <c r="D910" s="4">
        <f>VLOOKUP(EB[[#This Row],[product]],Carriers[],4,FALSE)</f>
        <v>1</v>
      </c>
      <c r="E910" s="4">
        <f>VLOOKUP(EB[[#This Row],[indic_nrg]],Indicators[],4,FALSE)</f>
        <v>0</v>
      </c>
      <c r="F910" s="4">
        <f>IFERROR(VLOOKUP(EB[[#This Row],[Source_carrier]],KS_DB[[product]:[KS]],6,FALSE),0)</f>
        <v>0</v>
      </c>
      <c r="G910" s="4" t="s">
        <v>34</v>
      </c>
      <c r="H910" s="4" t="s">
        <v>571</v>
      </c>
      <c r="I910" s="4" t="s">
        <v>51</v>
      </c>
      <c r="J910" s="4" t="s">
        <v>37</v>
      </c>
      <c r="K910" s="4" t="s">
        <v>572</v>
      </c>
      <c r="L910" s="4" t="s">
        <v>39</v>
      </c>
      <c r="M910" s="4" t="s">
        <v>52</v>
      </c>
      <c r="N910" s="4" t="s">
        <v>41</v>
      </c>
      <c r="O910" s="4">
        <v>13674</v>
      </c>
      <c r="P910" s="4">
        <v>13234</v>
      </c>
      <c r="Q910" s="4">
        <v>12529</v>
      </c>
      <c r="R910" s="4">
        <v>19170</v>
      </c>
      <c r="S910" s="4">
        <v>33397</v>
      </c>
      <c r="T910" s="4">
        <v>39436</v>
      </c>
      <c r="U910" s="4">
        <v>39543</v>
      </c>
      <c r="V910" s="4">
        <v>70707</v>
      </c>
      <c r="W910" s="4">
        <v>71991</v>
      </c>
      <c r="X910" s="4">
        <v>64441</v>
      </c>
      <c r="Y910" s="4">
        <v>73622</v>
      </c>
      <c r="Z910" s="4">
        <v>70990</v>
      </c>
      <c r="AA910" s="4">
        <v>52923</v>
      </c>
      <c r="AB910" s="4">
        <v>54068</v>
      </c>
      <c r="AC910" s="4">
        <v>57370</v>
      </c>
      <c r="AD910" s="4">
        <v>60020</v>
      </c>
      <c r="AE910" s="4">
        <v>51535</v>
      </c>
      <c r="AF910" s="4">
        <v>50600</v>
      </c>
      <c r="AG910" s="4">
        <v>48600</v>
      </c>
      <c r="AH910" s="4">
        <v>72728</v>
      </c>
      <c r="AI910" s="4">
        <v>73209</v>
      </c>
      <c r="AJ910" s="4">
        <v>81685</v>
      </c>
      <c r="AK910" s="4">
        <v>55951</v>
      </c>
      <c r="AL910" s="4">
        <v>69418</v>
      </c>
      <c r="AM910" s="4">
        <v>53083</v>
      </c>
      <c r="AN910" s="4">
        <v>44967</v>
      </c>
    </row>
    <row r="911" spans="1:40" ht="15" customHeight="1" x14ac:dyDescent="0.25">
      <c r="A911" s="4" t="str">
        <f>EB[[#This Row],[unit]] &amp; "#" &amp; EB[[#This Row],[indic_nrg]] &amp; "#" &amp; EB[[#This Row],[product]] &amp; "#" &amp; EB[[#This Row],[geo]]</f>
        <v>TJ#B_100500#2118#CZ</v>
      </c>
      <c r="B911" s="4" t="str">
        <f>VLOOKUP(EB[[#This Row],[product]],KS_DB[[product]:[KS]],5,FALSE)</f>
        <v>solid</v>
      </c>
      <c r="C911" s="4" t="str">
        <f>VLOOKUP(EB[[#This Row],[product]],KS_DB[[product]:[KS]],6,FALSE)</f>
        <v>solid</v>
      </c>
      <c r="D911" s="4">
        <f>VLOOKUP(EB[[#This Row],[product]],Carriers[],4,FALSE)</f>
        <v>1</v>
      </c>
      <c r="E911" s="4">
        <f>VLOOKUP(EB[[#This Row],[indic_nrg]],Indicators[],4,FALSE)</f>
        <v>0</v>
      </c>
      <c r="F911" s="4">
        <f>IFERROR(VLOOKUP(EB[[#This Row],[Source_carrier]],KS_DB[[product]:[KS]],6,FALSE),0)</f>
        <v>0</v>
      </c>
      <c r="G911" s="4" t="s">
        <v>34</v>
      </c>
      <c r="H911" s="4" t="s">
        <v>571</v>
      </c>
      <c r="I911" s="4" t="s">
        <v>53</v>
      </c>
      <c r="J911" s="4" t="s">
        <v>37</v>
      </c>
      <c r="K911" s="4" t="s">
        <v>572</v>
      </c>
      <c r="L911" s="4" t="s">
        <v>39</v>
      </c>
      <c r="M911" s="4" t="s">
        <v>54</v>
      </c>
      <c r="N911" s="4" t="s">
        <v>41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</row>
    <row r="912" spans="1:40" ht="15" customHeight="1" x14ac:dyDescent="0.25">
      <c r="A912" s="4" t="str">
        <f>EB[[#This Row],[unit]] &amp; "#" &amp; EB[[#This Row],[indic_nrg]] &amp; "#" &amp; EB[[#This Row],[product]] &amp; "#" &amp; EB[[#This Row],[geo]]</f>
        <v>TJ#B_100500#2121#CZ</v>
      </c>
      <c r="B912" s="4" t="str">
        <f>VLOOKUP(EB[[#This Row],[product]],KS_DB[[product]:[KS]],5,FALSE)</f>
        <v>solid</v>
      </c>
      <c r="C912" s="4" t="str">
        <f>VLOOKUP(EB[[#This Row],[product]],KS_DB[[product]:[KS]],6,FALSE)</f>
        <v>solid</v>
      </c>
      <c r="D912" s="4">
        <f>VLOOKUP(EB[[#This Row],[product]],Carriers[],4,FALSE)</f>
        <v>1</v>
      </c>
      <c r="E912" s="4">
        <f>VLOOKUP(EB[[#This Row],[indic_nrg]],Indicators[],4,FALSE)</f>
        <v>0</v>
      </c>
      <c r="F912" s="4">
        <f>IFERROR(VLOOKUP(EB[[#This Row],[Source_carrier]],KS_DB[[product]:[KS]],6,FALSE),0)</f>
        <v>0</v>
      </c>
      <c r="G912" s="4" t="s">
        <v>34</v>
      </c>
      <c r="H912" s="4" t="s">
        <v>571</v>
      </c>
      <c r="I912" s="4" t="s">
        <v>55</v>
      </c>
      <c r="J912" s="4" t="s">
        <v>37</v>
      </c>
      <c r="K912" s="4" t="s">
        <v>572</v>
      </c>
      <c r="L912" s="4" t="s">
        <v>39</v>
      </c>
      <c r="M912" s="4" t="s">
        <v>56</v>
      </c>
      <c r="N912" s="4" t="s">
        <v>41</v>
      </c>
      <c r="O912" s="4">
        <v>41354</v>
      </c>
      <c r="P912" s="4">
        <v>44631</v>
      </c>
      <c r="Q912" s="4">
        <v>36708</v>
      </c>
      <c r="R912" s="4">
        <v>37250</v>
      </c>
      <c r="S912" s="4">
        <v>40784</v>
      </c>
      <c r="T912" s="4">
        <v>40156</v>
      </c>
      <c r="U912" s="4">
        <v>37905</v>
      </c>
      <c r="V912" s="4">
        <v>29583</v>
      </c>
      <c r="W912" s="4">
        <v>27788</v>
      </c>
      <c r="X912" s="4">
        <v>29896</v>
      </c>
      <c r="Y912" s="4">
        <v>27018</v>
      </c>
      <c r="Z912" s="4">
        <v>24738</v>
      </c>
      <c r="AA912" s="4">
        <v>26961</v>
      </c>
      <c r="AB912" s="4">
        <v>26904</v>
      </c>
      <c r="AC912" s="4">
        <v>27303</v>
      </c>
      <c r="AD912" s="4">
        <v>26020</v>
      </c>
      <c r="AE912" s="4">
        <v>27246</v>
      </c>
      <c r="AF912" s="4">
        <v>23000</v>
      </c>
      <c r="AG912" s="4">
        <v>23655</v>
      </c>
      <c r="AH912" s="4">
        <v>16017</v>
      </c>
      <c r="AI912" s="4">
        <v>25308</v>
      </c>
      <c r="AJ912" s="4">
        <v>14706</v>
      </c>
      <c r="AK912" s="4">
        <v>13452</v>
      </c>
      <c r="AL912" s="4">
        <v>13024</v>
      </c>
      <c r="AM912" s="4">
        <v>14962</v>
      </c>
      <c r="AN912" s="4">
        <v>14706</v>
      </c>
    </row>
    <row r="913" spans="1:40" ht="15" customHeight="1" x14ac:dyDescent="0.25">
      <c r="A913" s="4" t="str">
        <f>EB[[#This Row],[unit]] &amp; "#" &amp; EB[[#This Row],[indic_nrg]] &amp; "#" &amp; EB[[#This Row],[product]] &amp; "#" &amp; EB[[#This Row],[geo]]</f>
        <v>TJ#B_100500#2122#CZ</v>
      </c>
      <c r="B913" s="4" t="str">
        <f>VLOOKUP(EB[[#This Row],[product]],KS_DB[[product]:[KS]],5,FALSE)</f>
        <v>solid</v>
      </c>
      <c r="C913" s="4" t="str">
        <f>VLOOKUP(EB[[#This Row],[product]],KS_DB[[product]:[KS]],6,FALSE)</f>
        <v>solid</v>
      </c>
      <c r="D913" s="4">
        <f>VLOOKUP(EB[[#This Row],[product]],Carriers[],4,FALSE)</f>
        <v>1</v>
      </c>
      <c r="E913" s="4">
        <f>VLOOKUP(EB[[#This Row],[indic_nrg]],Indicators[],4,FALSE)</f>
        <v>0</v>
      </c>
      <c r="F913" s="4">
        <f>IFERROR(VLOOKUP(EB[[#This Row],[Source_carrier]],KS_DB[[product]:[KS]],6,FALSE),0)</f>
        <v>0</v>
      </c>
      <c r="G913" s="4" t="s">
        <v>34</v>
      </c>
      <c r="H913" s="4" t="s">
        <v>571</v>
      </c>
      <c r="I913" s="4" t="s">
        <v>57</v>
      </c>
      <c r="J913" s="4" t="s">
        <v>37</v>
      </c>
      <c r="K913" s="4" t="s">
        <v>572</v>
      </c>
      <c r="L913" s="4" t="s">
        <v>39</v>
      </c>
      <c r="M913" s="4" t="s">
        <v>58</v>
      </c>
      <c r="N913" s="4" t="s">
        <v>41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</row>
    <row r="914" spans="1:40" ht="15" customHeight="1" x14ac:dyDescent="0.25">
      <c r="A914" s="4" t="str">
        <f>EB[[#This Row],[unit]] &amp; "#" &amp; EB[[#This Row],[indic_nrg]] &amp; "#" &amp; EB[[#This Row],[product]] &amp; "#" &amp; EB[[#This Row],[geo]]</f>
        <v>TJ#B_100500#2130#CZ</v>
      </c>
      <c r="B914" s="4" t="str">
        <f>VLOOKUP(EB[[#This Row],[product]],KS_DB[[product]:[KS]],5,FALSE)</f>
        <v>solid</v>
      </c>
      <c r="C914" s="4" t="str">
        <f>VLOOKUP(EB[[#This Row],[product]],KS_DB[[product]:[KS]],6,FALSE)</f>
        <v>solid</v>
      </c>
      <c r="D914" s="4">
        <f>VLOOKUP(EB[[#This Row],[product]],Carriers[],4,FALSE)</f>
        <v>1</v>
      </c>
      <c r="E914" s="4">
        <f>VLOOKUP(EB[[#This Row],[indic_nrg]],Indicators[],4,FALSE)</f>
        <v>0</v>
      </c>
      <c r="F914" s="4">
        <f>IFERROR(VLOOKUP(EB[[#This Row],[Source_carrier]],KS_DB[[product]:[KS]],6,FALSE),0)</f>
        <v>0</v>
      </c>
      <c r="G914" s="4" t="s">
        <v>34</v>
      </c>
      <c r="H914" s="4" t="s">
        <v>571</v>
      </c>
      <c r="I914" s="4" t="s">
        <v>59</v>
      </c>
      <c r="J914" s="4" t="s">
        <v>37</v>
      </c>
      <c r="K914" s="4" t="s">
        <v>572</v>
      </c>
      <c r="L914" s="4" t="s">
        <v>39</v>
      </c>
      <c r="M914" s="4" t="s">
        <v>60</v>
      </c>
      <c r="N914" s="4" t="s">
        <v>41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942</v>
      </c>
      <c r="AB914" s="4">
        <v>942</v>
      </c>
      <c r="AC914" s="4">
        <v>679</v>
      </c>
      <c r="AD914" s="4">
        <v>867</v>
      </c>
      <c r="AE914" s="4">
        <v>1244</v>
      </c>
      <c r="AF914" s="4">
        <v>603</v>
      </c>
      <c r="AG914" s="4">
        <v>641</v>
      </c>
      <c r="AH914" s="4">
        <v>377</v>
      </c>
      <c r="AI914" s="4">
        <v>377</v>
      </c>
      <c r="AJ914" s="4">
        <v>452</v>
      </c>
      <c r="AK914" s="4">
        <v>377</v>
      </c>
      <c r="AL914" s="4">
        <v>339</v>
      </c>
      <c r="AM914" s="4">
        <v>188</v>
      </c>
      <c r="AN914" s="4">
        <v>188</v>
      </c>
    </row>
    <row r="915" spans="1:40" ht="15" customHeight="1" x14ac:dyDescent="0.25">
      <c r="A915" s="4" t="str">
        <f>EB[[#This Row],[unit]] &amp; "#" &amp; EB[[#This Row],[indic_nrg]] &amp; "#" &amp; EB[[#This Row],[product]] &amp; "#" &amp; EB[[#This Row],[geo]]</f>
        <v>TJ#B_100500#2200#CZ</v>
      </c>
      <c r="B915" s="4" t="str">
        <f>VLOOKUP(EB[[#This Row],[product]],KS_DB[[product]:[KS]],5,FALSE)</f>
        <v>solid</v>
      </c>
      <c r="C915" s="4" t="str">
        <f>VLOOKUP(EB[[#This Row],[product]],KS_DB[[product]:[KS]],6,FALSE)</f>
        <v>solid</v>
      </c>
      <c r="D915" s="4">
        <f>VLOOKUP(EB[[#This Row],[product]],Carriers[],4,FALSE)</f>
        <v>0</v>
      </c>
      <c r="E915" s="4">
        <f>VLOOKUP(EB[[#This Row],[indic_nrg]],Indicators[],4,FALSE)</f>
        <v>0</v>
      </c>
      <c r="F915" s="4">
        <f>IFERROR(VLOOKUP(EB[[#This Row],[Source_carrier]],KS_DB[[product]:[KS]],6,FALSE),0)</f>
        <v>0</v>
      </c>
      <c r="G915" s="4" t="s">
        <v>34</v>
      </c>
      <c r="H915" s="4" t="s">
        <v>571</v>
      </c>
      <c r="I915" s="4" t="s">
        <v>61</v>
      </c>
      <c r="J915" s="4" t="s">
        <v>37</v>
      </c>
      <c r="K915" s="4" t="s">
        <v>572</v>
      </c>
      <c r="L915" s="4" t="s">
        <v>39</v>
      </c>
      <c r="M915" s="4" t="s">
        <v>62</v>
      </c>
      <c r="N915" s="4" t="s">
        <v>41</v>
      </c>
      <c r="O915" s="4">
        <v>123664</v>
      </c>
      <c r="P915" s="4">
        <v>126920</v>
      </c>
      <c r="Q915" s="4">
        <v>112565</v>
      </c>
      <c r="R915" s="4">
        <v>116900</v>
      </c>
      <c r="S915" s="4">
        <v>83769</v>
      </c>
      <c r="T915" s="4">
        <v>91515</v>
      </c>
      <c r="U915" s="4">
        <v>83121</v>
      </c>
      <c r="V915" s="4">
        <v>66370</v>
      </c>
      <c r="W915" s="4">
        <v>51621</v>
      </c>
      <c r="X915" s="4">
        <v>51340</v>
      </c>
      <c r="Y915" s="4">
        <v>40294</v>
      </c>
      <c r="Z915" s="4">
        <v>45538</v>
      </c>
      <c r="AA915" s="4">
        <v>32226</v>
      </c>
      <c r="AB915" s="4">
        <v>19749</v>
      </c>
      <c r="AC915" s="4">
        <v>18228</v>
      </c>
      <c r="AD915" s="4">
        <v>18790</v>
      </c>
      <c r="AE915" s="4">
        <v>25139</v>
      </c>
      <c r="AF915" s="4">
        <v>20071</v>
      </c>
      <c r="AG915" s="4">
        <v>25414</v>
      </c>
      <c r="AH915" s="4">
        <v>20517</v>
      </c>
      <c r="AI915" s="4">
        <v>18946</v>
      </c>
      <c r="AJ915" s="4">
        <v>19352</v>
      </c>
      <c r="AK915" s="4">
        <v>19511</v>
      </c>
      <c r="AL915" s="4">
        <v>18019</v>
      </c>
      <c r="AM915" s="4">
        <v>15964</v>
      </c>
      <c r="AN915" s="4">
        <v>15579</v>
      </c>
    </row>
    <row r="916" spans="1:40" ht="15" customHeight="1" x14ac:dyDescent="0.25">
      <c r="A916" s="4" t="str">
        <f>EB[[#This Row],[unit]] &amp; "#" &amp; EB[[#This Row],[indic_nrg]] &amp; "#" &amp; EB[[#This Row],[product]] &amp; "#" &amp; EB[[#This Row],[geo]]</f>
        <v>TJ#B_100500#2210#CZ</v>
      </c>
      <c r="B916" s="4" t="str">
        <f>VLOOKUP(EB[[#This Row],[product]],KS_DB[[product]:[KS]],5,FALSE)</f>
        <v>solid</v>
      </c>
      <c r="C916" s="4" t="str">
        <f>VLOOKUP(EB[[#This Row],[product]],KS_DB[[product]:[KS]],6,FALSE)</f>
        <v>solid</v>
      </c>
      <c r="D916" s="4">
        <f>VLOOKUP(EB[[#This Row],[product]],Carriers[],4,FALSE)</f>
        <v>1</v>
      </c>
      <c r="E916" s="4">
        <f>VLOOKUP(EB[[#This Row],[indic_nrg]],Indicators[],4,FALSE)</f>
        <v>0</v>
      </c>
      <c r="F916" s="4">
        <f>IFERROR(VLOOKUP(EB[[#This Row],[Source_carrier]],KS_DB[[product]:[KS]],6,FALSE),0)</f>
        <v>0</v>
      </c>
      <c r="G916" s="4" t="s">
        <v>34</v>
      </c>
      <c r="H916" s="4" t="s">
        <v>571</v>
      </c>
      <c r="I916" s="4" t="s">
        <v>63</v>
      </c>
      <c r="J916" s="4" t="s">
        <v>37</v>
      </c>
      <c r="K916" s="4" t="s">
        <v>572</v>
      </c>
      <c r="L916" s="4" t="s">
        <v>39</v>
      </c>
      <c r="M916" s="4" t="s">
        <v>64</v>
      </c>
      <c r="N916" s="4" t="s">
        <v>41</v>
      </c>
      <c r="O916" s="4">
        <v>118204</v>
      </c>
      <c r="P916" s="4">
        <v>121300</v>
      </c>
      <c r="Q916" s="4">
        <v>109325</v>
      </c>
      <c r="R916" s="4">
        <v>108160</v>
      </c>
      <c r="S916" s="4">
        <v>77289</v>
      </c>
      <c r="T916" s="4">
        <v>82675</v>
      </c>
      <c r="U916" s="4">
        <v>71621</v>
      </c>
      <c r="V916" s="4">
        <v>60810</v>
      </c>
      <c r="W916" s="4">
        <v>47901</v>
      </c>
      <c r="X916" s="4">
        <v>47980</v>
      </c>
      <c r="Y916" s="4">
        <v>37894</v>
      </c>
      <c r="Z916" s="4">
        <v>42178</v>
      </c>
      <c r="AA916" s="4">
        <v>28666</v>
      </c>
      <c r="AB916" s="4">
        <v>15929</v>
      </c>
      <c r="AC916" s="4">
        <v>15008</v>
      </c>
      <c r="AD916" s="4">
        <v>15750</v>
      </c>
      <c r="AE916" s="4">
        <v>21299</v>
      </c>
      <c r="AF916" s="4">
        <v>17791</v>
      </c>
      <c r="AG916" s="4">
        <v>24214</v>
      </c>
      <c r="AH916" s="4">
        <v>18757</v>
      </c>
      <c r="AI916" s="4">
        <v>17526</v>
      </c>
      <c r="AJ916" s="4">
        <v>19192</v>
      </c>
      <c r="AK916" s="4">
        <v>19291</v>
      </c>
      <c r="AL916" s="4">
        <v>17659</v>
      </c>
      <c r="AM916" s="4">
        <v>15764</v>
      </c>
      <c r="AN916" s="4">
        <v>15519</v>
      </c>
    </row>
    <row r="917" spans="1:40" ht="15" customHeight="1" x14ac:dyDescent="0.25">
      <c r="A917" s="4" t="str">
        <f>EB[[#This Row],[unit]] &amp; "#" &amp; EB[[#This Row],[indic_nrg]] &amp; "#" &amp; EB[[#This Row],[product]] &amp; "#" &amp; EB[[#This Row],[geo]]</f>
        <v>TJ#B_100500#2230#CZ</v>
      </c>
      <c r="B917" s="4" t="str">
        <f>VLOOKUP(EB[[#This Row],[product]],KS_DB[[product]:[KS]],5,FALSE)</f>
        <v>solid</v>
      </c>
      <c r="C917" s="4" t="str">
        <f>VLOOKUP(EB[[#This Row],[product]],KS_DB[[product]:[KS]],6,FALSE)</f>
        <v>solid</v>
      </c>
      <c r="D917" s="4">
        <f>VLOOKUP(EB[[#This Row],[product]],Carriers[],4,FALSE)</f>
        <v>1</v>
      </c>
      <c r="E917" s="4">
        <f>VLOOKUP(EB[[#This Row],[indic_nrg]],Indicators[],4,FALSE)</f>
        <v>0</v>
      </c>
      <c r="F917" s="4">
        <f>IFERROR(VLOOKUP(EB[[#This Row],[Source_carrier]],KS_DB[[product]:[KS]],6,FALSE),0)</f>
        <v>0</v>
      </c>
      <c r="G917" s="4" t="s">
        <v>34</v>
      </c>
      <c r="H917" s="4" t="s">
        <v>571</v>
      </c>
      <c r="I917" s="4" t="s">
        <v>65</v>
      </c>
      <c r="J917" s="4" t="s">
        <v>37</v>
      </c>
      <c r="K917" s="4" t="s">
        <v>572</v>
      </c>
      <c r="L917" s="4" t="s">
        <v>39</v>
      </c>
      <c r="M917" s="4" t="s">
        <v>66</v>
      </c>
      <c r="N917" s="4" t="s">
        <v>41</v>
      </c>
      <c r="O917" s="4">
        <v>5460</v>
      </c>
      <c r="P917" s="4">
        <v>5620</v>
      </c>
      <c r="Q917" s="4">
        <v>3240</v>
      </c>
      <c r="R917" s="4">
        <v>8740</v>
      </c>
      <c r="S917" s="4">
        <v>6480</v>
      </c>
      <c r="T917" s="4">
        <v>8840</v>
      </c>
      <c r="U917" s="4">
        <v>11500</v>
      </c>
      <c r="V917" s="4">
        <v>5560</v>
      </c>
      <c r="W917" s="4">
        <v>3720</v>
      </c>
      <c r="X917" s="4">
        <v>3360</v>
      </c>
      <c r="Y917" s="4">
        <v>2400</v>
      </c>
      <c r="Z917" s="4">
        <v>3360</v>
      </c>
      <c r="AA917" s="4">
        <v>3560</v>
      </c>
      <c r="AB917" s="4">
        <v>3820</v>
      </c>
      <c r="AC917" s="4">
        <v>3220</v>
      </c>
      <c r="AD917" s="4">
        <v>3040</v>
      </c>
      <c r="AE917" s="4">
        <v>3840</v>
      </c>
      <c r="AF917" s="4">
        <v>2280</v>
      </c>
      <c r="AG917" s="4">
        <v>1200</v>
      </c>
      <c r="AH917" s="4">
        <v>1760</v>
      </c>
      <c r="AI917" s="4">
        <v>1420</v>
      </c>
      <c r="AJ917" s="4">
        <v>160</v>
      </c>
      <c r="AK917" s="4">
        <v>220</v>
      </c>
      <c r="AL917" s="4">
        <v>360</v>
      </c>
      <c r="AM917" s="4">
        <v>200</v>
      </c>
      <c r="AN917" s="4">
        <v>60</v>
      </c>
    </row>
    <row r="918" spans="1:40" ht="15" customHeight="1" x14ac:dyDescent="0.25">
      <c r="A918" s="4" t="str">
        <f>EB[[#This Row],[unit]] &amp; "#" &amp; EB[[#This Row],[indic_nrg]] &amp; "#" &amp; EB[[#This Row],[product]] &amp; "#" &amp; EB[[#This Row],[geo]]</f>
        <v>TJ#B_100500#2310#CZ</v>
      </c>
      <c r="B918" s="4" t="str">
        <f>VLOOKUP(EB[[#This Row],[product]],KS_DB[[product]:[KS]],5,FALSE)</f>
        <v>solid</v>
      </c>
      <c r="C918" s="4" t="str">
        <f>VLOOKUP(EB[[#This Row],[product]],KS_DB[[product]:[KS]],6,FALSE)</f>
        <v>solid</v>
      </c>
      <c r="D918" s="4">
        <f>VLOOKUP(EB[[#This Row],[product]],Carriers[],4,FALSE)</f>
        <v>1</v>
      </c>
      <c r="E918" s="4">
        <f>VLOOKUP(EB[[#This Row],[indic_nrg]],Indicators[],4,FALSE)</f>
        <v>0</v>
      </c>
      <c r="F918" s="4">
        <f>IFERROR(VLOOKUP(EB[[#This Row],[Source_carrier]],KS_DB[[product]:[KS]],6,FALSE),0)</f>
        <v>0</v>
      </c>
      <c r="G918" s="4" t="s">
        <v>34</v>
      </c>
      <c r="H918" s="4" t="s">
        <v>571</v>
      </c>
      <c r="I918" s="4" t="s">
        <v>67</v>
      </c>
      <c r="J918" s="4" t="s">
        <v>37</v>
      </c>
      <c r="K918" s="4" t="s">
        <v>572</v>
      </c>
      <c r="L918" s="4" t="s">
        <v>39</v>
      </c>
      <c r="M918" s="4" t="s">
        <v>68</v>
      </c>
      <c r="N918" s="4" t="s">
        <v>41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</row>
    <row r="919" spans="1:40" ht="15" customHeight="1" x14ac:dyDescent="0.25">
      <c r="A919" s="4" t="str">
        <f>EB[[#This Row],[unit]] &amp; "#" &amp; EB[[#This Row],[indic_nrg]] &amp; "#" &amp; EB[[#This Row],[product]] &amp; "#" &amp; EB[[#This Row],[geo]]</f>
        <v>TJ#B_100500#2330#CZ</v>
      </c>
      <c r="B919" s="4" t="str">
        <f>VLOOKUP(EB[[#This Row],[product]],KS_DB[[product]:[KS]],5,FALSE)</f>
        <v>solid</v>
      </c>
      <c r="C919" s="4" t="str">
        <f>VLOOKUP(EB[[#This Row],[product]],KS_DB[[product]:[KS]],6,FALSE)</f>
        <v>solid</v>
      </c>
      <c r="D919" s="4">
        <f>VLOOKUP(EB[[#This Row],[product]],Carriers[],4,FALSE)</f>
        <v>1</v>
      </c>
      <c r="E919" s="4">
        <f>VLOOKUP(EB[[#This Row],[indic_nrg]],Indicators[],4,FALSE)</f>
        <v>0</v>
      </c>
      <c r="F919" s="4">
        <f>IFERROR(VLOOKUP(EB[[#This Row],[Source_carrier]],KS_DB[[product]:[KS]],6,FALSE),0)</f>
        <v>0</v>
      </c>
      <c r="G919" s="4" t="s">
        <v>34</v>
      </c>
      <c r="H919" s="4" t="s">
        <v>571</v>
      </c>
      <c r="I919" s="4" t="s">
        <v>69</v>
      </c>
      <c r="J919" s="4" t="s">
        <v>37</v>
      </c>
      <c r="K919" s="4" t="s">
        <v>572</v>
      </c>
      <c r="L919" s="4" t="s">
        <v>39</v>
      </c>
      <c r="M919" s="4" t="s">
        <v>70</v>
      </c>
      <c r="N919" s="4" t="s">
        <v>41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</row>
    <row r="920" spans="1:40" ht="15" customHeight="1" x14ac:dyDescent="0.25">
      <c r="A920" s="4" t="str">
        <f>EB[[#This Row],[unit]] &amp; "#" &amp; EB[[#This Row],[indic_nrg]] &amp; "#" &amp; EB[[#This Row],[product]] &amp; "#" &amp; EB[[#This Row],[geo]]</f>
        <v>TJ#B_100500#2410#CZ</v>
      </c>
      <c r="B920" s="4" t="str">
        <f>VLOOKUP(EB[[#This Row],[product]],KS_DB[[product]:[KS]],5,FALSE)</f>
        <v>solid</v>
      </c>
      <c r="C920" s="4" t="str">
        <f>VLOOKUP(EB[[#This Row],[product]],KS_DB[[product]:[KS]],6,FALSE)</f>
        <v>solid</v>
      </c>
      <c r="D920" s="4">
        <f>VLOOKUP(EB[[#This Row],[product]],Carriers[],4,FALSE)</f>
        <v>1</v>
      </c>
      <c r="E920" s="4">
        <f>VLOOKUP(EB[[#This Row],[indic_nrg]],Indicators[],4,FALSE)</f>
        <v>0</v>
      </c>
      <c r="F920" s="4">
        <f>IFERROR(VLOOKUP(EB[[#This Row],[Source_carrier]],KS_DB[[product]:[KS]],6,FALSE),0)</f>
        <v>0</v>
      </c>
      <c r="G920" s="4" t="s">
        <v>34</v>
      </c>
      <c r="H920" s="4" t="s">
        <v>571</v>
      </c>
      <c r="I920" s="4" t="s">
        <v>71</v>
      </c>
      <c r="J920" s="4" t="s">
        <v>37</v>
      </c>
      <c r="K920" s="4" t="s">
        <v>572</v>
      </c>
      <c r="L920" s="4" t="s">
        <v>39</v>
      </c>
      <c r="M920" s="4" t="s">
        <v>72</v>
      </c>
      <c r="N920" s="4" t="s">
        <v>41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</row>
    <row r="921" spans="1:40" ht="15" customHeight="1" x14ac:dyDescent="0.25">
      <c r="A921" s="4" t="str">
        <f>EB[[#This Row],[unit]] &amp; "#" &amp; EB[[#This Row],[indic_nrg]] &amp; "#" &amp; EB[[#This Row],[product]] &amp; "#" &amp; EB[[#This Row],[geo]]</f>
        <v>TJ#B_100500#3000#CZ</v>
      </c>
      <c r="B921" s="4" t="str">
        <f>VLOOKUP(EB[[#This Row],[product]],KS_DB[[product]:[KS]],5,FALSE)</f>
        <v>liquid</v>
      </c>
      <c r="C921" s="4" t="str">
        <f>VLOOKUP(EB[[#This Row],[product]],KS_DB[[product]:[KS]],6,FALSE)</f>
        <v>liquid</v>
      </c>
      <c r="D921" s="4">
        <f>VLOOKUP(EB[[#This Row],[product]],Carriers[],4,FALSE)</f>
        <v>0</v>
      </c>
      <c r="E921" s="4">
        <f>VLOOKUP(EB[[#This Row],[indic_nrg]],Indicators[],4,FALSE)</f>
        <v>0</v>
      </c>
      <c r="F921" s="4">
        <f>IFERROR(VLOOKUP(EB[[#This Row],[Source_carrier]],KS_DB[[product]:[KS]],6,FALSE),0)</f>
        <v>0</v>
      </c>
      <c r="G921" s="4" t="s">
        <v>34</v>
      </c>
      <c r="H921" s="4" t="s">
        <v>571</v>
      </c>
      <c r="I921" s="4" t="s">
        <v>73</v>
      </c>
      <c r="J921" s="4" t="s">
        <v>37</v>
      </c>
      <c r="K921" s="4" t="s">
        <v>572</v>
      </c>
      <c r="L921" s="4" t="s">
        <v>39</v>
      </c>
      <c r="M921" s="4" t="s">
        <v>74</v>
      </c>
      <c r="N921" s="4" t="s">
        <v>41</v>
      </c>
      <c r="O921" s="4">
        <v>275965</v>
      </c>
      <c r="P921" s="4">
        <v>16073</v>
      </c>
      <c r="Q921" s="4">
        <v>15851</v>
      </c>
      <c r="R921" s="4">
        <v>29520</v>
      </c>
      <c r="S921" s="4">
        <v>54853</v>
      </c>
      <c r="T921" s="4">
        <v>40694</v>
      </c>
      <c r="U921" s="4">
        <v>52003</v>
      </c>
      <c r="V921" s="4">
        <v>49886</v>
      </c>
      <c r="W921" s="4">
        <v>58011</v>
      </c>
      <c r="X921" s="4">
        <v>54507</v>
      </c>
      <c r="Y921" s="4">
        <v>45310</v>
      </c>
      <c r="Z921" s="4">
        <v>53405</v>
      </c>
      <c r="AA921" s="4">
        <v>58043</v>
      </c>
      <c r="AB921" s="4">
        <v>52091</v>
      </c>
      <c r="AC921" s="4">
        <v>39936</v>
      </c>
      <c r="AD921" s="4">
        <v>52549</v>
      </c>
      <c r="AE921" s="4">
        <v>50000</v>
      </c>
      <c r="AF921" s="4">
        <v>43232</v>
      </c>
      <c r="AG921" s="4">
        <v>56706</v>
      </c>
      <c r="AH921" s="4">
        <v>48205</v>
      </c>
      <c r="AI921" s="4">
        <v>68445</v>
      </c>
      <c r="AJ921" s="4">
        <v>66562</v>
      </c>
      <c r="AK921" s="4">
        <v>70673</v>
      </c>
      <c r="AL921" s="4">
        <v>73785</v>
      </c>
      <c r="AM921" s="4">
        <v>84018</v>
      </c>
      <c r="AN921" s="4">
        <v>102844</v>
      </c>
    </row>
    <row r="922" spans="1:40" ht="15" customHeight="1" x14ac:dyDescent="0.25">
      <c r="A922" s="4" t="str">
        <f>EB[[#This Row],[unit]] &amp; "#" &amp; EB[[#This Row],[indic_nrg]] &amp; "#" &amp; EB[[#This Row],[product]] &amp; "#" &amp; EB[[#This Row],[geo]]</f>
        <v>TJ#B_100500#3100#CZ</v>
      </c>
      <c r="B922" s="4" t="str">
        <f>VLOOKUP(EB[[#This Row],[product]],KS_DB[[product]:[KS]],5,FALSE)</f>
        <v>liquid</v>
      </c>
      <c r="C922" s="4" t="str">
        <f>VLOOKUP(EB[[#This Row],[product]],KS_DB[[product]:[KS]],6,FALSE)</f>
        <v>liquid</v>
      </c>
      <c r="D922" s="4">
        <f>VLOOKUP(EB[[#This Row],[product]],Carriers[],4,FALSE)</f>
        <v>0</v>
      </c>
      <c r="E922" s="4">
        <f>VLOOKUP(EB[[#This Row],[indic_nrg]],Indicators[],4,FALSE)</f>
        <v>0</v>
      </c>
      <c r="F922" s="4">
        <f>IFERROR(VLOOKUP(EB[[#This Row],[Source_carrier]],KS_DB[[product]:[KS]],6,FALSE),0)</f>
        <v>0</v>
      </c>
      <c r="G922" s="4" t="s">
        <v>34</v>
      </c>
      <c r="H922" s="4" t="s">
        <v>571</v>
      </c>
      <c r="I922" s="4" t="s">
        <v>1103</v>
      </c>
      <c r="J922" s="4" t="s">
        <v>37</v>
      </c>
      <c r="K922" s="4" t="s">
        <v>572</v>
      </c>
      <c r="L922" s="4" t="s">
        <v>39</v>
      </c>
      <c r="M922" s="4" t="s">
        <v>1104</v>
      </c>
      <c r="N922" s="4" t="s">
        <v>41</v>
      </c>
      <c r="O922" s="4">
        <v>259557</v>
      </c>
      <c r="P922" s="4">
        <v>1343</v>
      </c>
      <c r="Q922" s="4">
        <v>1680</v>
      </c>
      <c r="R922" s="4">
        <v>2734</v>
      </c>
      <c r="S922" s="4">
        <v>9281</v>
      </c>
      <c r="T922" s="4">
        <v>8034</v>
      </c>
      <c r="U922" s="4">
        <v>6471</v>
      </c>
      <c r="V922" s="4">
        <v>5919</v>
      </c>
      <c r="W922" s="4">
        <v>4376</v>
      </c>
      <c r="X922" s="4">
        <v>4520</v>
      </c>
      <c r="Y922" s="4">
        <v>4634</v>
      </c>
      <c r="Z922" s="4">
        <v>4954</v>
      </c>
      <c r="AA922" s="4">
        <v>5833</v>
      </c>
      <c r="AB922" s="4">
        <v>5554</v>
      </c>
      <c r="AC922" s="4">
        <v>2669</v>
      </c>
      <c r="AD922" s="4">
        <v>2418</v>
      </c>
      <c r="AE922" s="4">
        <v>1767</v>
      </c>
      <c r="AF922" s="4">
        <v>718</v>
      </c>
      <c r="AG922" s="4">
        <v>849</v>
      </c>
      <c r="AH922" s="4">
        <v>890</v>
      </c>
      <c r="AI922" s="4">
        <v>848</v>
      </c>
      <c r="AJ922" s="4">
        <v>804</v>
      </c>
      <c r="AK922" s="4">
        <v>894</v>
      </c>
      <c r="AL922" s="4">
        <v>1066</v>
      </c>
      <c r="AM922" s="4">
        <v>1152</v>
      </c>
      <c r="AN922" s="4">
        <v>1194</v>
      </c>
    </row>
    <row r="923" spans="1:40" ht="15" customHeight="1" x14ac:dyDescent="0.25">
      <c r="A923" s="4" t="str">
        <f>EB[[#This Row],[unit]] &amp; "#" &amp; EB[[#This Row],[indic_nrg]] &amp; "#" &amp; EB[[#This Row],[product]] &amp; "#" &amp; EB[[#This Row],[geo]]</f>
        <v>TJ#B_100500#3105#CZ</v>
      </c>
      <c r="B923" s="4" t="str">
        <f>VLOOKUP(EB[[#This Row],[product]],KS_DB[[product]:[KS]],5,FALSE)</f>
        <v>liquid</v>
      </c>
      <c r="C923" s="4" t="str">
        <f>VLOOKUP(EB[[#This Row],[product]],KS_DB[[product]:[KS]],6,FALSE)</f>
        <v>liquid</v>
      </c>
      <c r="D923" s="4">
        <f>VLOOKUP(EB[[#This Row],[product]],Carriers[],4,FALSE)</f>
        <v>1</v>
      </c>
      <c r="E923" s="4">
        <f>VLOOKUP(EB[[#This Row],[indic_nrg]],Indicators[],4,FALSE)</f>
        <v>0</v>
      </c>
      <c r="F923" s="4">
        <f>IFERROR(VLOOKUP(EB[[#This Row],[Source_carrier]],KS_DB[[product]:[KS]],6,FALSE),0)</f>
        <v>0</v>
      </c>
      <c r="G923" s="4" t="s">
        <v>34</v>
      </c>
      <c r="H923" s="4" t="s">
        <v>571</v>
      </c>
      <c r="I923" s="4" t="s">
        <v>1105</v>
      </c>
      <c r="J923" s="4" t="s">
        <v>37</v>
      </c>
      <c r="K923" s="4" t="s">
        <v>572</v>
      </c>
      <c r="L923" s="4" t="s">
        <v>39</v>
      </c>
      <c r="M923" s="4" t="s">
        <v>1106</v>
      </c>
      <c r="N923" s="4" t="s">
        <v>41</v>
      </c>
      <c r="O923" s="4">
        <v>259557</v>
      </c>
      <c r="P923" s="4">
        <v>1343</v>
      </c>
      <c r="Q923" s="4">
        <v>1680</v>
      </c>
      <c r="R923" s="4">
        <v>2734</v>
      </c>
      <c r="S923" s="4">
        <v>9281</v>
      </c>
      <c r="T923" s="4">
        <v>4278</v>
      </c>
      <c r="U923" s="4">
        <v>3499</v>
      </c>
      <c r="V923" s="4">
        <v>3774</v>
      </c>
      <c r="W923" s="4">
        <v>4253</v>
      </c>
      <c r="X923" s="4">
        <v>4520</v>
      </c>
      <c r="Y923" s="4">
        <v>4634</v>
      </c>
      <c r="Z923" s="4">
        <v>4954</v>
      </c>
      <c r="AA923" s="4">
        <v>5833</v>
      </c>
      <c r="AB923" s="4">
        <v>5554</v>
      </c>
      <c r="AC923" s="4">
        <v>2669</v>
      </c>
      <c r="AD923" s="4">
        <v>2418</v>
      </c>
      <c r="AE923" s="4">
        <v>1767</v>
      </c>
      <c r="AF923" s="4">
        <v>718</v>
      </c>
      <c r="AG923" s="4">
        <v>849</v>
      </c>
      <c r="AH923" s="4">
        <v>890</v>
      </c>
      <c r="AI923" s="4">
        <v>848</v>
      </c>
      <c r="AJ923" s="4">
        <v>804</v>
      </c>
      <c r="AK923" s="4">
        <v>894</v>
      </c>
      <c r="AL923" s="4">
        <v>1066</v>
      </c>
      <c r="AM923" s="4">
        <v>1152</v>
      </c>
      <c r="AN923" s="4">
        <v>1194</v>
      </c>
    </row>
    <row r="924" spans="1:40" ht="15" customHeight="1" x14ac:dyDescent="0.25">
      <c r="A924" s="4" t="str">
        <f>EB[[#This Row],[unit]] &amp; "#" &amp; EB[[#This Row],[indic_nrg]] &amp; "#" &amp; EB[[#This Row],[product]] &amp; "#" &amp; EB[[#This Row],[geo]]</f>
        <v>TJ#B_100500#3106#CZ</v>
      </c>
      <c r="B924" s="4" t="str">
        <f>VLOOKUP(EB[[#This Row],[product]],KS_DB[[product]:[KS]],5,FALSE)</f>
        <v>liquid</v>
      </c>
      <c r="C924" s="4" t="str">
        <f>VLOOKUP(EB[[#This Row],[product]],KS_DB[[product]:[KS]],6,FALSE)</f>
        <v>liquid</v>
      </c>
      <c r="D924" s="4">
        <f>VLOOKUP(EB[[#This Row],[product]],Carriers[],4,FALSE)</f>
        <v>1</v>
      </c>
      <c r="E924" s="4">
        <f>VLOOKUP(EB[[#This Row],[indic_nrg]],Indicators[],4,FALSE)</f>
        <v>0</v>
      </c>
      <c r="F924" s="4">
        <f>IFERROR(VLOOKUP(EB[[#This Row],[Source_carrier]],KS_DB[[product]:[KS]],6,FALSE),0)</f>
        <v>0</v>
      </c>
      <c r="G924" s="4" t="s">
        <v>34</v>
      </c>
      <c r="H924" s="4" t="s">
        <v>571</v>
      </c>
      <c r="I924" s="4" t="s">
        <v>1131</v>
      </c>
      <c r="J924" s="4" t="s">
        <v>37</v>
      </c>
      <c r="K924" s="4" t="s">
        <v>572</v>
      </c>
      <c r="L924" s="4" t="s">
        <v>39</v>
      </c>
      <c r="M924" s="4" t="s">
        <v>1132</v>
      </c>
      <c r="N924" s="4" t="s">
        <v>41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44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</row>
    <row r="925" spans="1:40" ht="15" customHeight="1" x14ac:dyDescent="0.25">
      <c r="A925" s="4" t="str">
        <f>EB[[#This Row],[unit]] &amp; "#" &amp; EB[[#This Row],[indic_nrg]] &amp; "#" &amp; EB[[#This Row],[product]] &amp; "#" &amp; EB[[#This Row],[geo]]</f>
        <v>TJ#B_100500#3191#CZ</v>
      </c>
      <c r="B925" s="4" t="str">
        <f>VLOOKUP(EB[[#This Row],[product]],KS_DB[[product]:[KS]],5,FALSE)</f>
        <v>liquid</v>
      </c>
      <c r="C925" s="4" t="str">
        <f>VLOOKUP(EB[[#This Row],[product]],KS_DB[[product]:[KS]],6,FALSE)</f>
        <v>liquid</v>
      </c>
      <c r="D925" s="4">
        <f>VLOOKUP(EB[[#This Row],[product]],Carriers[],4,FALSE)</f>
        <v>1</v>
      </c>
      <c r="E925" s="4">
        <f>VLOOKUP(EB[[#This Row],[indic_nrg]],Indicators[],4,FALSE)</f>
        <v>0</v>
      </c>
      <c r="F925" s="4">
        <f>IFERROR(VLOOKUP(EB[[#This Row],[Source_carrier]],KS_DB[[product]:[KS]],6,FALSE),0)</f>
        <v>0</v>
      </c>
      <c r="G925" s="4" t="s">
        <v>34</v>
      </c>
      <c r="H925" s="4" t="s">
        <v>571</v>
      </c>
      <c r="I925" s="4" t="s">
        <v>1133</v>
      </c>
      <c r="J925" s="4" t="s">
        <v>37</v>
      </c>
      <c r="K925" s="4" t="s">
        <v>572</v>
      </c>
      <c r="L925" s="4" t="s">
        <v>39</v>
      </c>
      <c r="M925" s="4" t="s">
        <v>1134</v>
      </c>
      <c r="N925" s="4" t="s">
        <v>41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3480</v>
      </c>
      <c r="U925" s="4">
        <v>2972</v>
      </c>
      <c r="V925" s="4">
        <v>2101</v>
      </c>
      <c r="W925" s="4">
        <v>83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</row>
    <row r="926" spans="1:40" ht="15" customHeight="1" x14ac:dyDescent="0.25">
      <c r="A926" s="4" t="str">
        <f>EB[[#This Row],[unit]] &amp; "#" &amp; EB[[#This Row],[indic_nrg]] &amp; "#" &amp; EB[[#This Row],[product]] &amp; "#" &amp; EB[[#This Row],[geo]]</f>
        <v>TJ#B_100500#3192#CZ</v>
      </c>
      <c r="B926" s="4" t="str">
        <f>VLOOKUP(EB[[#This Row],[product]],KS_DB[[product]:[KS]],5,FALSE)</f>
        <v>liquid</v>
      </c>
      <c r="C926" s="4" t="str">
        <f>VLOOKUP(EB[[#This Row],[product]],KS_DB[[product]:[KS]],6,FALSE)</f>
        <v>liquid</v>
      </c>
      <c r="D926" s="4">
        <f>VLOOKUP(EB[[#This Row],[product]],Carriers[],4,FALSE)</f>
        <v>1</v>
      </c>
      <c r="E926" s="4">
        <f>VLOOKUP(EB[[#This Row],[indic_nrg]],Indicators[],4,FALSE)</f>
        <v>0</v>
      </c>
      <c r="F926" s="4">
        <f>IFERROR(VLOOKUP(EB[[#This Row],[Source_carrier]],KS_DB[[product]:[KS]],6,FALSE),0)</f>
        <v>0</v>
      </c>
      <c r="G926" s="4" t="s">
        <v>34</v>
      </c>
      <c r="H926" s="4" t="s">
        <v>571</v>
      </c>
      <c r="I926" s="4" t="s">
        <v>1107</v>
      </c>
      <c r="J926" s="4" t="s">
        <v>37</v>
      </c>
      <c r="K926" s="4" t="s">
        <v>572</v>
      </c>
      <c r="L926" s="4" t="s">
        <v>39</v>
      </c>
      <c r="M926" s="4" t="s">
        <v>1108</v>
      </c>
      <c r="N926" s="4" t="s">
        <v>41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276</v>
      </c>
      <c r="U926" s="4">
        <v>0</v>
      </c>
      <c r="V926" s="4">
        <v>0</v>
      </c>
      <c r="W926" s="4">
        <v>40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</row>
    <row r="927" spans="1:40" ht="15" customHeight="1" x14ac:dyDescent="0.25">
      <c r="A927" s="4" t="str">
        <f>EB[[#This Row],[unit]] &amp; "#" &amp; EB[[#This Row],[indic_nrg]] &amp; "#" &amp; EB[[#This Row],[product]] &amp; "#" &amp; EB[[#This Row],[geo]]</f>
        <v>TJ#B_100500#3193#CZ</v>
      </c>
      <c r="B927" s="4" t="str">
        <f>VLOOKUP(EB[[#This Row],[product]],KS_DB[[product]:[KS]],5,FALSE)</f>
        <v>liquid</v>
      </c>
      <c r="C927" s="4" t="str">
        <f>VLOOKUP(EB[[#This Row],[product]],KS_DB[[product]:[KS]],6,FALSE)</f>
        <v>liquid</v>
      </c>
      <c r="D927" s="4">
        <f>VLOOKUP(EB[[#This Row],[product]],Carriers[],4,FALSE)</f>
        <v>1</v>
      </c>
      <c r="E927" s="4">
        <f>VLOOKUP(EB[[#This Row],[indic_nrg]],Indicators[],4,FALSE)</f>
        <v>0</v>
      </c>
      <c r="F927" s="4">
        <f>IFERROR(VLOOKUP(EB[[#This Row],[Source_carrier]],KS_DB[[product]:[KS]],6,FALSE),0)</f>
        <v>0</v>
      </c>
      <c r="G927" s="4" t="s">
        <v>34</v>
      </c>
      <c r="H927" s="4" t="s">
        <v>571</v>
      </c>
      <c r="I927" s="4" t="s">
        <v>1109</v>
      </c>
      <c r="J927" s="4" t="s">
        <v>37</v>
      </c>
      <c r="K927" s="4" t="s">
        <v>572</v>
      </c>
      <c r="L927" s="4" t="s">
        <v>39</v>
      </c>
      <c r="M927" s="4" t="s">
        <v>1110</v>
      </c>
      <c r="N927" s="4" t="s">
        <v>41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</row>
    <row r="928" spans="1:40" ht="15" customHeight="1" x14ac:dyDescent="0.25">
      <c r="A928" s="4" t="str">
        <f>EB[[#This Row],[unit]] &amp; "#" &amp; EB[[#This Row],[indic_nrg]] &amp; "#" &amp; EB[[#This Row],[product]] &amp; "#" &amp; EB[[#This Row],[geo]]</f>
        <v>TJ#B_100500#3200#CZ</v>
      </c>
      <c r="B928" s="4" t="str">
        <f>VLOOKUP(EB[[#This Row],[product]],KS_DB[[product]:[KS]],5,FALSE)</f>
        <v>liquid</v>
      </c>
      <c r="C928" s="4" t="str">
        <f>VLOOKUP(EB[[#This Row],[product]],KS_DB[[product]:[KS]],6,FALSE)</f>
        <v>liquid</v>
      </c>
      <c r="D928" s="4">
        <f>VLOOKUP(EB[[#This Row],[product]],Carriers[],4,FALSE)</f>
        <v>0</v>
      </c>
      <c r="E928" s="4">
        <f>VLOOKUP(EB[[#This Row],[indic_nrg]],Indicators[],4,FALSE)</f>
        <v>0</v>
      </c>
      <c r="F928" s="4">
        <f>IFERROR(VLOOKUP(EB[[#This Row],[Source_carrier]],KS_DB[[product]:[KS]],6,FALSE),0)</f>
        <v>0</v>
      </c>
      <c r="G928" s="4" t="s">
        <v>34</v>
      </c>
      <c r="H928" s="4" t="s">
        <v>571</v>
      </c>
      <c r="I928" s="4" t="s">
        <v>75</v>
      </c>
      <c r="J928" s="4" t="s">
        <v>37</v>
      </c>
      <c r="K928" s="4" t="s">
        <v>572</v>
      </c>
      <c r="L928" s="4" t="s">
        <v>39</v>
      </c>
      <c r="M928" s="4" t="s">
        <v>76</v>
      </c>
      <c r="N928" s="4" t="s">
        <v>41</v>
      </c>
      <c r="O928" s="4">
        <v>16408</v>
      </c>
      <c r="P928" s="4">
        <v>14730</v>
      </c>
      <c r="Q928" s="4">
        <v>14170</v>
      </c>
      <c r="R928" s="4">
        <v>26786</v>
      </c>
      <c r="S928" s="4">
        <v>45572</v>
      </c>
      <c r="T928" s="4">
        <v>32659</v>
      </c>
      <c r="U928" s="4">
        <v>45532</v>
      </c>
      <c r="V928" s="4">
        <v>43967</v>
      </c>
      <c r="W928" s="4">
        <v>53635</v>
      </c>
      <c r="X928" s="4">
        <v>49987</v>
      </c>
      <c r="Y928" s="4">
        <v>40677</v>
      </c>
      <c r="Z928" s="4">
        <v>48451</v>
      </c>
      <c r="AA928" s="4">
        <v>52210</v>
      </c>
      <c r="AB928" s="4">
        <v>46537</v>
      </c>
      <c r="AC928" s="4">
        <v>37266</v>
      </c>
      <c r="AD928" s="4">
        <v>50131</v>
      </c>
      <c r="AE928" s="4">
        <v>48233</v>
      </c>
      <c r="AF928" s="4">
        <v>42515</v>
      </c>
      <c r="AG928" s="4">
        <v>55857</v>
      </c>
      <c r="AH928" s="4">
        <v>47315</v>
      </c>
      <c r="AI928" s="4">
        <v>67596</v>
      </c>
      <c r="AJ928" s="4">
        <v>65757</v>
      </c>
      <c r="AK928" s="4">
        <v>69779</v>
      </c>
      <c r="AL928" s="4">
        <v>72719</v>
      </c>
      <c r="AM928" s="4">
        <v>82866</v>
      </c>
      <c r="AN928" s="4">
        <v>101650</v>
      </c>
    </row>
    <row r="929" spans="1:40" ht="15" customHeight="1" x14ac:dyDescent="0.25">
      <c r="A929" s="4" t="str">
        <f>EB[[#This Row],[unit]] &amp; "#" &amp; EB[[#This Row],[indic_nrg]] &amp; "#" &amp; EB[[#This Row],[product]] &amp; "#" &amp; EB[[#This Row],[geo]]</f>
        <v>TJ#B_100500#3220#CZ</v>
      </c>
      <c r="B929" s="4" t="str">
        <f>VLOOKUP(EB[[#This Row],[product]],KS_DB[[product]:[KS]],5,FALSE)</f>
        <v>liquid</v>
      </c>
      <c r="C929" s="4" t="str">
        <f>VLOOKUP(EB[[#This Row],[product]],KS_DB[[product]:[KS]],6,FALSE)</f>
        <v>LPG</v>
      </c>
      <c r="D929" s="4">
        <f>VLOOKUP(EB[[#This Row],[product]],Carriers[],4,FALSE)</f>
        <v>1</v>
      </c>
      <c r="E929" s="4">
        <f>VLOOKUP(EB[[#This Row],[indic_nrg]],Indicators[],4,FALSE)</f>
        <v>0</v>
      </c>
      <c r="F929" s="4">
        <f>IFERROR(VLOOKUP(EB[[#This Row],[Source_carrier]],KS_DB[[product]:[KS]],6,FALSE),0)</f>
        <v>0</v>
      </c>
      <c r="G929" s="4" t="s">
        <v>34</v>
      </c>
      <c r="H929" s="4" t="s">
        <v>571</v>
      </c>
      <c r="I929" s="4" t="s">
        <v>77</v>
      </c>
      <c r="J929" s="4" t="s">
        <v>37</v>
      </c>
      <c r="K929" s="4" t="s">
        <v>572</v>
      </c>
      <c r="L929" s="4" t="s">
        <v>39</v>
      </c>
      <c r="M929" s="4" t="s">
        <v>78</v>
      </c>
      <c r="N929" s="4" t="s">
        <v>41</v>
      </c>
      <c r="O929" s="4">
        <v>1888</v>
      </c>
      <c r="P929" s="4">
        <v>0</v>
      </c>
      <c r="Q929" s="4">
        <v>0</v>
      </c>
      <c r="R929" s="4">
        <v>2026</v>
      </c>
      <c r="S929" s="4">
        <v>2625</v>
      </c>
      <c r="T929" s="4">
        <v>92</v>
      </c>
      <c r="U929" s="4">
        <v>1288</v>
      </c>
      <c r="V929" s="4">
        <v>1334</v>
      </c>
      <c r="W929" s="4">
        <v>736</v>
      </c>
      <c r="X929" s="4">
        <v>920</v>
      </c>
      <c r="Y929" s="4">
        <v>736</v>
      </c>
      <c r="Z929" s="4">
        <v>1418</v>
      </c>
      <c r="AA929" s="4">
        <v>1862</v>
      </c>
      <c r="AB929" s="4">
        <v>2085</v>
      </c>
      <c r="AC929" s="4">
        <v>3015</v>
      </c>
      <c r="AD929" s="4">
        <v>4212</v>
      </c>
      <c r="AE929" s="4">
        <v>5680</v>
      </c>
      <c r="AF929" s="4">
        <v>5542</v>
      </c>
      <c r="AG929" s="4">
        <v>4996</v>
      </c>
      <c r="AH929" s="4">
        <v>5258</v>
      </c>
      <c r="AI929" s="4">
        <v>5609</v>
      </c>
      <c r="AJ929" s="4">
        <v>4776</v>
      </c>
      <c r="AK929" s="4">
        <v>4906</v>
      </c>
      <c r="AL929" s="4">
        <v>3942</v>
      </c>
      <c r="AM929" s="4">
        <v>3592</v>
      </c>
      <c r="AN929" s="4">
        <v>6132</v>
      </c>
    </row>
    <row r="930" spans="1:40" ht="15" customHeight="1" x14ac:dyDescent="0.25">
      <c r="A930" s="4" t="str">
        <f>EB[[#This Row],[unit]] &amp; "#" &amp; EB[[#This Row],[indic_nrg]] &amp; "#" &amp; EB[[#This Row],[product]] &amp; "#" &amp; EB[[#This Row],[geo]]</f>
        <v>TJ#B_100500#3234#CZ</v>
      </c>
      <c r="B930" s="4" t="str">
        <f>VLOOKUP(EB[[#This Row],[product]],KS_DB[[product]:[KS]],5,FALSE)</f>
        <v>liquid</v>
      </c>
      <c r="C930" s="4" t="str">
        <f>VLOOKUP(EB[[#This Row],[product]],KS_DB[[product]:[KS]],6,FALSE)</f>
        <v>gasoline</v>
      </c>
      <c r="D930" s="4">
        <f>VLOOKUP(EB[[#This Row],[product]],Carriers[],4,FALSE)</f>
        <v>1</v>
      </c>
      <c r="E930" s="4">
        <f>VLOOKUP(EB[[#This Row],[indic_nrg]],Indicators[],4,FALSE)</f>
        <v>0</v>
      </c>
      <c r="F930" s="4">
        <f>IFERROR(VLOOKUP(EB[[#This Row],[Source_carrier]],KS_DB[[product]:[KS]],6,FALSE),0)</f>
        <v>0</v>
      </c>
      <c r="G930" s="4" t="s">
        <v>34</v>
      </c>
      <c r="H930" s="4" t="s">
        <v>571</v>
      </c>
      <c r="I930" s="4" t="s">
        <v>1135</v>
      </c>
      <c r="J930" s="4" t="s">
        <v>37</v>
      </c>
      <c r="K930" s="4" t="s">
        <v>572</v>
      </c>
      <c r="L930" s="4" t="s">
        <v>39</v>
      </c>
      <c r="M930" s="4" t="s">
        <v>1136</v>
      </c>
      <c r="N930" s="4" t="s">
        <v>41</v>
      </c>
      <c r="O930" s="4">
        <v>347</v>
      </c>
      <c r="P930" s="4">
        <v>433</v>
      </c>
      <c r="Q930" s="4">
        <v>823</v>
      </c>
      <c r="R930" s="4">
        <v>390</v>
      </c>
      <c r="S930" s="4">
        <v>1039</v>
      </c>
      <c r="T930" s="4">
        <v>87</v>
      </c>
      <c r="U930" s="4">
        <v>0</v>
      </c>
      <c r="V930" s="4">
        <v>0</v>
      </c>
      <c r="W930" s="4">
        <v>2382</v>
      </c>
      <c r="X930" s="4">
        <v>4287</v>
      </c>
      <c r="Y930" s="4">
        <v>3248</v>
      </c>
      <c r="Z930" s="4">
        <v>9050</v>
      </c>
      <c r="AA930" s="4">
        <v>11864</v>
      </c>
      <c r="AB930" s="4">
        <v>7967</v>
      </c>
      <c r="AC930" s="4">
        <v>7967</v>
      </c>
      <c r="AD930" s="4">
        <v>7015</v>
      </c>
      <c r="AE930" s="4">
        <v>12838</v>
      </c>
      <c r="AF930" s="4">
        <v>8541</v>
      </c>
      <c r="AG930" s="4">
        <v>10258</v>
      </c>
      <c r="AH930" s="4">
        <v>6360</v>
      </c>
      <c r="AI930" s="4">
        <v>10970</v>
      </c>
      <c r="AJ930" s="4">
        <v>12982</v>
      </c>
      <c r="AK930" s="4">
        <v>12759</v>
      </c>
      <c r="AL930" s="4">
        <v>14181</v>
      </c>
      <c r="AM930" s="4">
        <v>19373</v>
      </c>
      <c r="AN930" s="4">
        <v>25046</v>
      </c>
    </row>
    <row r="931" spans="1:40" ht="15" customHeight="1" x14ac:dyDescent="0.25">
      <c r="A931" s="4" t="str">
        <f>EB[[#This Row],[unit]] &amp; "#" &amp; EB[[#This Row],[indic_nrg]] &amp; "#" &amp; EB[[#This Row],[product]] &amp; "#" &amp; EB[[#This Row],[geo]]</f>
        <v>TJ#B_100500#3235#CZ</v>
      </c>
      <c r="B931" s="4" t="str">
        <f>VLOOKUP(EB[[#This Row],[product]],KS_DB[[product]:[KS]],5,FALSE)</f>
        <v>liquid</v>
      </c>
      <c r="C931" s="4" t="str">
        <f>VLOOKUP(EB[[#This Row],[product]],KS_DB[[product]:[KS]],6,FALSE)</f>
        <v>aviationgasoline</v>
      </c>
      <c r="D931" s="4">
        <f>VLOOKUP(EB[[#This Row],[product]],Carriers[],4,FALSE)</f>
        <v>1</v>
      </c>
      <c r="E931" s="4">
        <f>VLOOKUP(EB[[#This Row],[indic_nrg]],Indicators[],4,FALSE)</f>
        <v>0</v>
      </c>
      <c r="F931" s="4">
        <f>IFERROR(VLOOKUP(EB[[#This Row],[Source_carrier]],KS_DB[[product]:[KS]],6,FALSE),0)</f>
        <v>0</v>
      </c>
      <c r="G931" s="4" t="s">
        <v>34</v>
      </c>
      <c r="H931" s="4" t="s">
        <v>571</v>
      </c>
      <c r="I931" s="4" t="s">
        <v>1137</v>
      </c>
      <c r="J931" s="4" t="s">
        <v>37</v>
      </c>
      <c r="K931" s="4" t="s">
        <v>572</v>
      </c>
      <c r="L931" s="4" t="s">
        <v>39</v>
      </c>
      <c r="M931" s="4" t="s">
        <v>1138</v>
      </c>
      <c r="N931" s="4" t="s">
        <v>41</v>
      </c>
      <c r="O931" s="4">
        <v>0</v>
      </c>
      <c r="P931" s="4">
        <v>0</v>
      </c>
      <c r="Q931" s="4">
        <v>0</v>
      </c>
      <c r="R931" s="4">
        <v>44</v>
      </c>
      <c r="S931" s="4">
        <v>132</v>
      </c>
      <c r="T931" s="4">
        <v>175</v>
      </c>
      <c r="U931" s="4">
        <v>88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</row>
    <row r="932" spans="1:40" ht="15" customHeight="1" x14ac:dyDescent="0.25">
      <c r="A932" s="4" t="str">
        <f>EB[[#This Row],[unit]] &amp; "#" &amp; EB[[#This Row],[indic_nrg]] &amp; "#" &amp; EB[[#This Row],[product]] &amp; "#" &amp; EB[[#This Row],[geo]]</f>
        <v>TJ#B_100500#3244#CZ</v>
      </c>
      <c r="B932" s="4" t="str">
        <f>VLOOKUP(EB[[#This Row],[product]],KS_DB[[product]:[KS]],5,FALSE)</f>
        <v>liquid</v>
      </c>
      <c r="C932" s="4" t="str">
        <f>VLOOKUP(EB[[#This Row],[product]],KS_DB[[product]:[KS]],6,FALSE)</f>
        <v>liquid</v>
      </c>
      <c r="D932" s="4">
        <f>VLOOKUP(EB[[#This Row],[product]],Carriers[],4,FALSE)</f>
        <v>1</v>
      </c>
      <c r="E932" s="4">
        <f>VLOOKUP(EB[[#This Row],[indic_nrg]],Indicators[],4,FALSE)</f>
        <v>0</v>
      </c>
      <c r="F932" s="4">
        <f>IFERROR(VLOOKUP(EB[[#This Row],[Source_carrier]],KS_DB[[product]:[KS]],6,FALSE),0)</f>
        <v>0</v>
      </c>
      <c r="G932" s="4" t="s">
        <v>34</v>
      </c>
      <c r="H932" s="4" t="s">
        <v>571</v>
      </c>
      <c r="I932" s="4" t="s">
        <v>1139</v>
      </c>
      <c r="J932" s="4" t="s">
        <v>37</v>
      </c>
      <c r="K932" s="4" t="s">
        <v>572</v>
      </c>
      <c r="L932" s="4" t="s">
        <v>39</v>
      </c>
      <c r="M932" s="4" t="s">
        <v>1140</v>
      </c>
      <c r="N932" s="4" t="s">
        <v>41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899</v>
      </c>
      <c r="U932" s="4">
        <v>257</v>
      </c>
      <c r="V932" s="4">
        <v>171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43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</row>
    <row r="933" spans="1:40" ht="15" customHeight="1" x14ac:dyDescent="0.25">
      <c r="A933" s="4" t="str">
        <f>EB[[#This Row],[unit]] &amp; "#" &amp; EB[[#This Row],[indic_nrg]] &amp; "#" &amp; EB[[#This Row],[product]] &amp; "#" &amp; EB[[#This Row],[geo]]</f>
        <v>TJ#B_100500#3247#CZ</v>
      </c>
      <c r="B933" s="4" t="str">
        <f>VLOOKUP(EB[[#This Row],[product]],KS_DB[[product]:[KS]],5,FALSE)</f>
        <v>liquid</v>
      </c>
      <c r="C933" s="4" t="str">
        <f>VLOOKUP(EB[[#This Row],[product]],KS_DB[[product]:[KS]],6,FALSE)</f>
        <v>jetkerosene</v>
      </c>
      <c r="D933" s="4">
        <f>VLOOKUP(EB[[#This Row],[product]],Carriers[],4,FALSE)</f>
        <v>1</v>
      </c>
      <c r="E933" s="4">
        <f>VLOOKUP(EB[[#This Row],[indic_nrg]],Indicators[],4,FALSE)</f>
        <v>0</v>
      </c>
      <c r="F933" s="4">
        <f>IFERROR(VLOOKUP(EB[[#This Row],[Source_carrier]],KS_DB[[product]:[KS]],6,FALSE),0)</f>
        <v>0</v>
      </c>
      <c r="G933" s="4" t="s">
        <v>34</v>
      </c>
      <c r="H933" s="4" t="s">
        <v>571</v>
      </c>
      <c r="I933" s="4" t="s">
        <v>1141</v>
      </c>
      <c r="J933" s="4" t="s">
        <v>37</v>
      </c>
      <c r="K933" s="4" t="s">
        <v>572</v>
      </c>
      <c r="L933" s="4" t="s">
        <v>39</v>
      </c>
      <c r="M933" s="4" t="s">
        <v>1142</v>
      </c>
      <c r="N933" s="4" t="s">
        <v>41</v>
      </c>
      <c r="O933" s="4">
        <v>999</v>
      </c>
      <c r="P933" s="4">
        <v>565</v>
      </c>
      <c r="Q933" s="4">
        <v>43</v>
      </c>
      <c r="R933" s="4">
        <v>0</v>
      </c>
      <c r="S933" s="4">
        <v>0</v>
      </c>
      <c r="T933" s="4">
        <v>0</v>
      </c>
      <c r="U933" s="4">
        <v>1173</v>
      </c>
      <c r="V933" s="4">
        <v>388</v>
      </c>
      <c r="W933" s="4">
        <v>0</v>
      </c>
      <c r="X933" s="4">
        <v>0</v>
      </c>
      <c r="Y933" s="4">
        <v>258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87</v>
      </c>
      <c r="AG933" s="4">
        <v>0</v>
      </c>
      <c r="AH933" s="4">
        <v>0</v>
      </c>
      <c r="AI933" s="4">
        <v>0</v>
      </c>
      <c r="AJ933" s="4">
        <v>0</v>
      </c>
      <c r="AK933" s="4">
        <v>43</v>
      </c>
      <c r="AL933" s="4">
        <v>0</v>
      </c>
      <c r="AM933" s="4">
        <v>0</v>
      </c>
      <c r="AN933" s="4">
        <v>0</v>
      </c>
    </row>
    <row r="934" spans="1:40" ht="15" customHeight="1" x14ac:dyDescent="0.25">
      <c r="A934" s="4" t="str">
        <f>EB[[#This Row],[unit]] &amp; "#" &amp; EB[[#This Row],[indic_nrg]] &amp; "#" &amp; EB[[#This Row],[product]] &amp; "#" &amp; EB[[#This Row],[geo]]</f>
        <v>TJ#B_100500#3250#CZ</v>
      </c>
      <c r="B934" s="4" t="str">
        <f>VLOOKUP(EB[[#This Row],[product]],KS_DB[[product]:[KS]],5,FALSE)</f>
        <v>liquid</v>
      </c>
      <c r="C934" s="4" t="str">
        <f>VLOOKUP(EB[[#This Row],[product]],KS_DB[[product]:[KS]],6,FALSE)</f>
        <v>diesel</v>
      </c>
      <c r="D934" s="4">
        <f>VLOOKUP(EB[[#This Row],[product]],Carriers[],4,FALSE)</f>
        <v>1</v>
      </c>
      <c r="E934" s="4">
        <f>VLOOKUP(EB[[#This Row],[indic_nrg]],Indicators[],4,FALSE)</f>
        <v>0</v>
      </c>
      <c r="F934" s="4">
        <f>IFERROR(VLOOKUP(EB[[#This Row],[Source_carrier]],KS_DB[[product]:[KS]],6,FALSE),0)</f>
        <v>0</v>
      </c>
      <c r="G934" s="4" t="s">
        <v>34</v>
      </c>
      <c r="H934" s="4" t="s">
        <v>571</v>
      </c>
      <c r="I934" s="4" t="s">
        <v>1143</v>
      </c>
      <c r="J934" s="4" t="s">
        <v>37</v>
      </c>
      <c r="K934" s="4" t="s">
        <v>572</v>
      </c>
      <c r="L934" s="4" t="s">
        <v>39</v>
      </c>
      <c r="M934" s="4" t="s">
        <v>1144</v>
      </c>
      <c r="N934" s="4" t="s">
        <v>41</v>
      </c>
      <c r="O934" s="4">
        <v>1992</v>
      </c>
      <c r="P934" s="4">
        <v>0</v>
      </c>
      <c r="Q934" s="4">
        <v>0</v>
      </c>
      <c r="R934" s="4">
        <v>87</v>
      </c>
      <c r="S934" s="4">
        <v>130</v>
      </c>
      <c r="T934" s="4">
        <v>43</v>
      </c>
      <c r="U934" s="4">
        <v>0</v>
      </c>
      <c r="V934" s="4">
        <v>391</v>
      </c>
      <c r="W934" s="4">
        <v>0</v>
      </c>
      <c r="X934" s="4">
        <v>0</v>
      </c>
      <c r="Y934" s="4">
        <v>349</v>
      </c>
      <c r="Z934" s="4">
        <v>3084</v>
      </c>
      <c r="AA934" s="4">
        <v>429</v>
      </c>
      <c r="AB934" s="4">
        <v>301</v>
      </c>
      <c r="AC934" s="4">
        <v>600</v>
      </c>
      <c r="AD934" s="4">
        <v>386</v>
      </c>
      <c r="AE934" s="4">
        <v>685</v>
      </c>
      <c r="AF934" s="4">
        <v>1098</v>
      </c>
      <c r="AG934" s="4">
        <v>483</v>
      </c>
      <c r="AH934" s="4">
        <v>1494</v>
      </c>
      <c r="AI934" s="4">
        <v>1187</v>
      </c>
      <c r="AJ934" s="4">
        <v>835</v>
      </c>
      <c r="AK934" s="4">
        <v>220</v>
      </c>
      <c r="AL934" s="4">
        <v>87</v>
      </c>
      <c r="AM934" s="4">
        <v>0</v>
      </c>
      <c r="AN934" s="4">
        <v>3924</v>
      </c>
    </row>
    <row r="935" spans="1:40" ht="15" customHeight="1" x14ac:dyDescent="0.25">
      <c r="A935" s="4" t="str">
        <f>EB[[#This Row],[unit]] &amp; "#" &amp; EB[[#This Row],[indic_nrg]] &amp; "#" &amp; EB[[#This Row],[product]] &amp; "#" &amp; EB[[#This Row],[geo]]</f>
        <v>TJ#B_100500#3260#CZ</v>
      </c>
      <c r="B935" s="4" t="str">
        <f>VLOOKUP(EB[[#This Row],[product]],KS_DB[[product]:[KS]],5,FALSE)</f>
        <v>liquid</v>
      </c>
      <c r="C935" s="4" t="str">
        <f>VLOOKUP(EB[[#This Row],[product]],KS_DB[[product]:[KS]],6,FALSE)</f>
        <v>diesel</v>
      </c>
      <c r="D935" s="4">
        <f>VLOOKUP(EB[[#This Row],[product]],Carriers[],4,FALSE)</f>
        <v>1</v>
      </c>
      <c r="E935" s="4">
        <f>VLOOKUP(EB[[#This Row],[indic_nrg]],Indicators[],4,FALSE)</f>
        <v>0</v>
      </c>
      <c r="F935" s="4">
        <f>IFERROR(VLOOKUP(EB[[#This Row],[Source_carrier]],KS_DB[[product]:[KS]],6,FALSE),0)</f>
        <v>0</v>
      </c>
      <c r="G935" s="4" t="s">
        <v>34</v>
      </c>
      <c r="H935" s="4" t="s">
        <v>571</v>
      </c>
      <c r="I935" s="4" t="s">
        <v>79</v>
      </c>
      <c r="J935" s="4" t="s">
        <v>37</v>
      </c>
      <c r="K935" s="4" t="s">
        <v>572</v>
      </c>
      <c r="L935" s="4" t="s">
        <v>39</v>
      </c>
      <c r="M935" s="4" t="s">
        <v>80</v>
      </c>
      <c r="N935" s="4" t="s">
        <v>41</v>
      </c>
      <c r="O935" s="4">
        <v>7095</v>
      </c>
      <c r="P935" s="4">
        <v>5691</v>
      </c>
      <c r="Q935" s="4">
        <v>7223</v>
      </c>
      <c r="R935" s="4">
        <v>18998</v>
      </c>
      <c r="S935" s="4">
        <v>24532</v>
      </c>
      <c r="T935" s="4">
        <v>15685</v>
      </c>
      <c r="U935" s="4">
        <v>19010</v>
      </c>
      <c r="V935" s="4">
        <v>17404</v>
      </c>
      <c r="W935" s="4">
        <v>24682</v>
      </c>
      <c r="X935" s="4">
        <v>26337</v>
      </c>
      <c r="Y935" s="4">
        <v>21004</v>
      </c>
      <c r="Z935" s="4">
        <v>25278</v>
      </c>
      <c r="AA935" s="4">
        <v>29064</v>
      </c>
      <c r="AB935" s="4">
        <v>26835</v>
      </c>
      <c r="AC935" s="4">
        <v>15284</v>
      </c>
      <c r="AD935" s="4">
        <v>21918</v>
      </c>
      <c r="AE935" s="4">
        <v>15400</v>
      </c>
      <c r="AF935" s="4">
        <v>12782</v>
      </c>
      <c r="AG935" s="4">
        <v>28037</v>
      </c>
      <c r="AH935" s="4">
        <v>17620</v>
      </c>
      <c r="AI935" s="4">
        <v>30126</v>
      </c>
      <c r="AJ935" s="4">
        <v>27295</v>
      </c>
      <c r="AK935" s="4">
        <v>31359</v>
      </c>
      <c r="AL935" s="4">
        <v>28613</v>
      </c>
      <c r="AM935" s="4">
        <v>36155</v>
      </c>
      <c r="AN935" s="4">
        <v>44575</v>
      </c>
    </row>
    <row r="936" spans="1:40" ht="15" customHeight="1" x14ac:dyDescent="0.25">
      <c r="A936" s="4" t="str">
        <f>EB[[#This Row],[unit]] &amp; "#" &amp; EB[[#This Row],[indic_nrg]] &amp; "#" &amp; EB[[#This Row],[product]] &amp; "#" &amp; EB[[#This Row],[geo]]</f>
        <v>TJ#B_100500#3270A#CZ</v>
      </c>
      <c r="B936" s="4" t="str">
        <f>VLOOKUP(EB[[#This Row],[product]],KS_DB[[product]:[KS]],5,FALSE)</f>
        <v>liquid</v>
      </c>
      <c r="C936" s="4" t="str">
        <f>VLOOKUP(EB[[#This Row],[product]],KS_DB[[product]:[KS]],6,FALSE)</f>
        <v>liquid</v>
      </c>
      <c r="D936" s="4">
        <f>VLOOKUP(EB[[#This Row],[product]],Carriers[],4,FALSE)</f>
        <v>1</v>
      </c>
      <c r="E936" s="4">
        <f>VLOOKUP(EB[[#This Row],[indic_nrg]],Indicators[],4,FALSE)</f>
        <v>0</v>
      </c>
      <c r="F936" s="4">
        <f>IFERROR(VLOOKUP(EB[[#This Row],[Source_carrier]],KS_DB[[product]:[KS]],6,FALSE),0)</f>
        <v>0</v>
      </c>
      <c r="G936" s="4" t="s">
        <v>34</v>
      </c>
      <c r="H936" s="4" t="s">
        <v>571</v>
      </c>
      <c r="I936" s="4" t="s">
        <v>81</v>
      </c>
      <c r="J936" s="4" t="s">
        <v>37</v>
      </c>
      <c r="K936" s="4" t="s">
        <v>572</v>
      </c>
      <c r="L936" s="4" t="s">
        <v>39</v>
      </c>
      <c r="M936" s="4" t="s">
        <v>82</v>
      </c>
      <c r="N936" s="4" t="s">
        <v>41</v>
      </c>
      <c r="O936" s="4">
        <v>2640</v>
      </c>
      <c r="P936" s="4">
        <v>8040</v>
      </c>
      <c r="Q936" s="4">
        <v>6080</v>
      </c>
      <c r="R936" s="4">
        <v>4960</v>
      </c>
      <c r="S936" s="4">
        <v>10000</v>
      </c>
      <c r="T936" s="4">
        <v>11840</v>
      </c>
      <c r="U936" s="4">
        <v>16000</v>
      </c>
      <c r="V936" s="4">
        <v>15960</v>
      </c>
      <c r="W936" s="4">
        <v>18360</v>
      </c>
      <c r="X936" s="4">
        <v>9480</v>
      </c>
      <c r="Y936" s="4">
        <v>6400</v>
      </c>
      <c r="Z936" s="4">
        <v>5160</v>
      </c>
      <c r="AA936" s="4">
        <v>2680</v>
      </c>
      <c r="AB936" s="4">
        <v>3200</v>
      </c>
      <c r="AC936" s="4">
        <v>1920</v>
      </c>
      <c r="AD936" s="4">
        <v>5240</v>
      </c>
      <c r="AE936" s="4">
        <v>3560</v>
      </c>
      <c r="AF936" s="4">
        <v>5840</v>
      </c>
      <c r="AG936" s="4">
        <v>3040</v>
      </c>
      <c r="AH936" s="4">
        <v>2440</v>
      </c>
      <c r="AI936" s="4">
        <v>3080</v>
      </c>
      <c r="AJ936" s="4">
        <v>3920</v>
      </c>
      <c r="AK936" s="4">
        <v>2920</v>
      </c>
      <c r="AL936" s="4">
        <v>4800</v>
      </c>
      <c r="AM936" s="4">
        <v>4240</v>
      </c>
      <c r="AN936" s="4">
        <v>5280</v>
      </c>
    </row>
    <row r="937" spans="1:40" ht="15" customHeight="1" x14ac:dyDescent="0.25">
      <c r="A937" s="4" t="str">
        <f>EB[[#This Row],[unit]] &amp; "#" &amp; EB[[#This Row],[indic_nrg]] &amp; "#" &amp; EB[[#This Row],[product]] &amp; "#" &amp; EB[[#This Row],[geo]]</f>
        <v>TJ#B_100500#3281#CZ</v>
      </c>
      <c r="B937" s="4" t="str">
        <f>VLOOKUP(EB[[#This Row],[product]],KS_DB[[product]:[KS]],5,FALSE)</f>
        <v>liquid</v>
      </c>
      <c r="C937" s="4" t="str">
        <f>VLOOKUP(EB[[#This Row],[product]],KS_DB[[product]:[KS]],6,FALSE)</f>
        <v>liquid</v>
      </c>
      <c r="D937" s="4">
        <f>VLOOKUP(EB[[#This Row],[product]],Carriers[],4,FALSE)</f>
        <v>1</v>
      </c>
      <c r="E937" s="4">
        <f>VLOOKUP(EB[[#This Row],[indic_nrg]],Indicators[],4,FALSE)</f>
        <v>0</v>
      </c>
      <c r="F937" s="4">
        <f>IFERROR(VLOOKUP(EB[[#This Row],[Source_carrier]],KS_DB[[product]:[KS]],6,FALSE),0)</f>
        <v>0</v>
      </c>
      <c r="G937" s="4" t="s">
        <v>34</v>
      </c>
      <c r="H937" s="4" t="s">
        <v>571</v>
      </c>
      <c r="I937" s="4" t="s">
        <v>1145</v>
      </c>
      <c r="J937" s="4" t="s">
        <v>37</v>
      </c>
      <c r="K937" s="4" t="s">
        <v>572</v>
      </c>
      <c r="L937" s="4" t="s">
        <v>39</v>
      </c>
      <c r="M937" s="4" t="s">
        <v>1146</v>
      </c>
      <c r="N937" s="4" t="s">
        <v>41</v>
      </c>
      <c r="O937" s="4">
        <v>0</v>
      </c>
      <c r="P937" s="4">
        <v>0</v>
      </c>
      <c r="Q937" s="4">
        <v>0</v>
      </c>
      <c r="R937" s="4">
        <v>161</v>
      </c>
      <c r="S937" s="4">
        <v>241</v>
      </c>
      <c r="T937" s="4">
        <v>161</v>
      </c>
      <c r="U937" s="4">
        <v>80</v>
      </c>
      <c r="V937" s="4">
        <v>40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121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40</v>
      </c>
      <c r="AI937" s="4">
        <v>121</v>
      </c>
      <c r="AJ937" s="4">
        <v>40</v>
      </c>
      <c r="AK937" s="4">
        <v>0</v>
      </c>
      <c r="AL937" s="4">
        <v>0</v>
      </c>
      <c r="AM937" s="4">
        <v>0</v>
      </c>
      <c r="AN937" s="4">
        <v>0</v>
      </c>
    </row>
    <row r="938" spans="1:40" ht="15" customHeight="1" x14ac:dyDescent="0.25">
      <c r="A938" s="4" t="str">
        <f>EB[[#This Row],[unit]] &amp; "#" &amp; EB[[#This Row],[indic_nrg]] &amp; "#" &amp; EB[[#This Row],[product]] &amp; "#" &amp; EB[[#This Row],[geo]]</f>
        <v>TJ#B_100500#3282#CZ</v>
      </c>
      <c r="B938" s="4" t="str">
        <f>VLOOKUP(EB[[#This Row],[product]],KS_DB[[product]:[KS]],5,FALSE)</f>
        <v>liquid</v>
      </c>
      <c r="C938" s="4" t="str">
        <f>VLOOKUP(EB[[#This Row],[product]],KS_DB[[product]:[KS]],6,FALSE)</f>
        <v>liquid</v>
      </c>
      <c r="D938" s="4">
        <f>VLOOKUP(EB[[#This Row],[product]],Carriers[],4,FALSE)</f>
        <v>1</v>
      </c>
      <c r="E938" s="4">
        <f>VLOOKUP(EB[[#This Row],[indic_nrg]],Indicators[],4,FALSE)</f>
        <v>0</v>
      </c>
      <c r="F938" s="4">
        <f>IFERROR(VLOOKUP(EB[[#This Row],[Source_carrier]],KS_DB[[product]:[KS]],6,FALSE),0)</f>
        <v>0</v>
      </c>
      <c r="G938" s="4" t="s">
        <v>34</v>
      </c>
      <c r="H938" s="4" t="s">
        <v>571</v>
      </c>
      <c r="I938" s="4" t="s">
        <v>1129</v>
      </c>
      <c r="J938" s="4" t="s">
        <v>37</v>
      </c>
      <c r="K938" s="4" t="s">
        <v>572</v>
      </c>
      <c r="L938" s="4" t="s">
        <v>39</v>
      </c>
      <c r="M938" s="4" t="s">
        <v>1130</v>
      </c>
      <c r="N938" s="4" t="s">
        <v>41</v>
      </c>
      <c r="O938" s="4">
        <v>402</v>
      </c>
      <c r="P938" s="4">
        <v>0</v>
      </c>
      <c r="Q938" s="4">
        <v>0</v>
      </c>
      <c r="R938" s="4">
        <v>0</v>
      </c>
      <c r="S938" s="4">
        <v>1527</v>
      </c>
      <c r="T938" s="4">
        <v>723</v>
      </c>
      <c r="U938" s="4">
        <v>965</v>
      </c>
      <c r="V938" s="4">
        <v>442</v>
      </c>
      <c r="W938" s="4">
        <v>683</v>
      </c>
      <c r="X938" s="4">
        <v>764</v>
      </c>
      <c r="Y938" s="4">
        <v>1125</v>
      </c>
      <c r="Z938" s="4">
        <v>844</v>
      </c>
      <c r="AA938" s="4">
        <v>1286</v>
      </c>
      <c r="AB938" s="4">
        <v>1045</v>
      </c>
      <c r="AC938" s="4">
        <v>2251</v>
      </c>
      <c r="AD938" s="4">
        <v>1969</v>
      </c>
      <c r="AE938" s="4">
        <v>1929</v>
      </c>
      <c r="AF938" s="4">
        <v>1809</v>
      </c>
      <c r="AG938" s="4">
        <v>1688</v>
      </c>
      <c r="AH938" s="4">
        <v>1929</v>
      </c>
      <c r="AI938" s="4">
        <v>2613</v>
      </c>
      <c r="AJ938" s="4">
        <v>3256</v>
      </c>
      <c r="AK938" s="4">
        <v>2492</v>
      </c>
      <c r="AL938" s="4">
        <v>2773</v>
      </c>
      <c r="AM938" s="4">
        <v>2572</v>
      </c>
      <c r="AN938" s="4">
        <v>3095</v>
      </c>
    </row>
    <row r="939" spans="1:40" ht="15" customHeight="1" x14ac:dyDescent="0.25">
      <c r="A939" s="4" t="str">
        <f>EB[[#This Row],[unit]] &amp; "#" &amp; EB[[#This Row],[indic_nrg]] &amp; "#" &amp; EB[[#This Row],[product]] &amp; "#" &amp; EB[[#This Row],[geo]]</f>
        <v>TJ#B_100500#3283#CZ</v>
      </c>
      <c r="B939" s="4" t="str">
        <f>VLOOKUP(EB[[#This Row],[product]],KS_DB[[product]:[KS]],5,FALSE)</f>
        <v>liquid</v>
      </c>
      <c r="C939" s="4" t="str">
        <f>VLOOKUP(EB[[#This Row],[product]],KS_DB[[product]:[KS]],6,FALSE)</f>
        <v>liquid</v>
      </c>
      <c r="D939" s="4">
        <f>VLOOKUP(EB[[#This Row],[product]],Carriers[],4,FALSE)</f>
        <v>1</v>
      </c>
      <c r="E939" s="4">
        <f>VLOOKUP(EB[[#This Row],[indic_nrg]],Indicators[],4,FALSE)</f>
        <v>0</v>
      </c>
      <c r="F939" s="4">
        <f>IFERROR(VLOOKUP(EB[[#This Row],[Source_carrier]],KS_DB[[product]:[KS]],6,FALSE),0)</f>
        <v>0</v>
      </c>
      <c r="G939" s="4" t="s">
        <v>34</v>
      </c>
      <c r="H939" s="4" t="s">
        <v>571</v>
      </c>
      <c r="I939" s="4" t="s">
        <v>1147</v>
      </c>
      <c r="J939" s="4" t="s">
        <v>37</v>
      </c>
      <c r="K939" s="4" t="s">
        <v>572</v>
      </c>
      <c r="L939" s="4" t="s">
        <v>39</v>
      </c>
      <c r="M939" s="4" t="s">
        <v>1148</v>
      </c>
      <c r="N939" s="4" t="s">
        <v>41</v>
      </c>
      <c r="O939" s="4">
        <v>1045</v>
      </c>
      <c r="P939" s="4">
        <v>0</v>
      </c>
      <c r="Q939" s="4">
        <v>0</v>
      </c>
      <c r="R939" s="4">
        <v>0</v>
      </c>
      <c r="S939" s="4">
        <v>5225</v>
      </c>
      <c r="T939" s="4">
        <v>2291</v>
      </c>
      <c r="U939" s="4">
        <v>6551</v>
      </c>
      <c r="V939" s="4">
        <v>7596</v>
      </c>
      <c r="W939" s="4">
        <v>6592</v>
      </c>
      <c r="X939" s="4">
        <v>7958</v>
      </c>
      <c r="Y939" s="4">
        <v>7436</v>
      </c>
      <c r="Z939" s="4">
        <v>3296</v>
      </c>
      <c r="AA939" s="4">
        <v>4703</v>
      </c>
      <c r="AB939" s="4">
        <v>4823</v>
      </c>
      <c r="AC939" s="4">
        <v>6069</v>
      </c>
      <c r="AD939" s="4">
        <v>7516</v>
      </c>
      <c r="AE939" s="4">
        <v>5426</v>
      </c>
      <c r="AF939" s="4">
        <v>6029</v>
      </c>
      <c r="AG939" s="4">
        <v>6672</v>
      </c>
      <c r="AH939" s="4">
        <v>11093</v>
      </c>
      <c r="AI939" s="4">
        <v>12420</v>
      </c>
      <c r="AJ939" s="4">
        <v>11696</v>
      </c>
      <c r="AK939" s="4">
        <v>11978</v>
      </c>
      <c r="AL939" s="4">
        <v>13947</v>
      </c>
      <c r="AM939" s="4">
        <v>13223</v>
      </c>
      <c r="AN939" s="4">
        <v>9727</v>
      </c>
    </row>
    <row r="940" spans="1:40" ht="15" customHeight="1" x14ac:dyDescent="0.25">
      <c r="A940" s="4" t="str">
        <f>EB[[#This Row],[unit]] &amp; "#" &amp; EB[[#This Row],[indic_nrg]] &amp; "#" &amp; EB[[#This Row],[product]] &amp; "#" &amp; EB[[#This Row],[geo]]</f>
        <v>TJ#B_100500#3285#CZ</v>
      </c>
      <c r="B940" s="4" t="str">
        <f>VLOOKUP(EB[[#This Row],[product]],KS_DB[[product]:[KS]],5,FALSE)</f>
        <v>liquid</v>
      </c>
      <c r="C940" s="4" t="str">
        <f>VLOOKUP(EB[[#This Row],[product]],KS_DB[[product]:[KS]],6,FALSE)</f>
        <v>liquid</v>
      </c>
      <c r="D940" s="4">
        <f>VLOOKUP(EB[[#This Row],[product]],Carriers[],4,FALSE)</f>
        <v>1</v>
      </c>
      <c r="E940" s="4">
        <f>VLOOKUP(EB[[#This Row],[indic_nrg]],Indicators[],4,FALSE)</f>
        <v>0</v>
      </c>
      <c r="F940" s="4">
        <f>IFERROR(VLOOKUP(EB[[#This Row],[Source_carrier]],KS_DB[[product]:[KS]],6,FALSE),0)</f>
        <v>0</v>
      </c>
      <c r="G940" s="4" t="s">
        <v>34</v>
      </c>
      <c r="H940" s="4" t="s">
        <v>571</v>
      </c>
      <c r="I940" s="4" t="s">
        <v>1149</v>
      </c>
      <c r="J940" s="4" t="s">
        <v>37</v>
      </c>
      <c r="K940" s="4" t="s">
        <v>572</v>
      </c>
      <c r="L940" s="4" t="s">
        <v>39</v>
      </c>
      <c r="M940" s="4" t="s">
        <v>1150</v>
      </c>
      <c r="N940" s="4" t="s">
        <v>41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38</v>
      </c>
      <c r="AE940" s="4">
        <v>75</v>
      </c>
      <c r="AF940" s="4">
        <v>112</v>
      </c>
      <c r="AG940" s="4">
        <v>38</v>
      </c>
      <c r="AH940" s="4">
        <v>38</v>
      </c>
      <c r="AI940" s="4">
        <v>75</v>
      </c>
      <c r="AJ940" s="4">
        <v>112</v>
      </c>
      <c r="AK940" s="4">
        <v>77</v>
      </c>
      <c r="AL940" s="4">
        <v>77</v>
      </c>
      <c r="AM940" s="4">
        <v>116</v>
      </c>
      <c r="AN940" s="4">
        <v>77</v>
      </c>
    </row>
    <row r="941" spans="1:40" ht="15" customHeight="1" x14ac:dyDescent="0.25">
      <c r="A941" s="4" t="str">
        <f>EB[[#This Row],[unit]] &amp; "#" &amp; EB[[#This Row],[indic_nrg]] &amp; "#" &amp; EB[[#This Row],[product]] &amp; "#" &amp; EB[[#This Row],[geo]]</f>
        <v>TJ#B_100500#3286#CZ</v>
      </c>
      <c r="B941" s="4" t="str">
        <f>VLOOKUP(EB[[#This Row],[product]],KS_DB[[product]:[KS]],5,FALSE)</f>
        <v>liquid</v>
      </c>
      <c r="C941" s="4" t="str">
        <f>VLOOKUP(EB[[#This Row],[product]],KS_DB[[product]:[KS]],6,FALSE)</f>
        <v>liquid</v>
      </c>
      <c r="D941" s="4">
        <f>VLOOKUP(EB[[#This Row],[product]],Carriers[],4,FALSE)</f>
        <v>1</v>
      </c>
      <c r="E941" s="4">
        <f>VLOOKUP(EB[[#This Row],[indic_nrg]],Indicators[],4,FALSE)</f>
        <v>0</v>
      </c>
      <c r="F941" s="4">
        <f>IFERROR(VLOOKUP(EB[[#This Row],[Source_carrier]],KS_DB[[product]:[KS]],6,FALSE),0)</f>
        <v>0</v>
      </c>
      <c r="G941" s="4" t="s">
        <v>34</v>
      </c>
      <c r="H941" s="4" t="s">
        <v>571</v>
      </c>
      <c r="I941" s="4" t="s">
        <v>1151</v>
      </c>
      <c r="J941" s="4" t="s">
        <v>37</v>
      </c>
      <c r="K941" s="4" t="s">
        <v>572</v>
      </c>
      <c r="L941" s="4" t="s">
        <v>39</v>
      </c>
      <c r="M941" s="4" t="s">
        <v>1152</v>
      </c>
      <c r="N941" s="4" t="s">
        <v>41</v>
      </c>
      <c r="O941" s="4">
        <v>0</v>
      </c>
      <c r="P941" s="4">
        <v>0</v>
      </c>
      <c r="Q941" s="4">
        <v>0</v>
      </c>
      <c r="R941" s="4">
        <v>121</v>
      </c>
      <c r="S941" s="4">
        <v>121</v>
      </c>
      <c r="T941" s="4">
        <v>40</v>
      </c>
      <c r="U941" s="4">
        <v>121</v>
      </c>
      <c r="V941" s="4">
        <v>201</v>
      </c>
      <c r="W941" s="4">
        <v>201</v>
      </c>
      <c r="X941" s="4">
        <v>241</v>
      </c>
      <c r="Y941" s="4">
        <v>121</v>
      </c>
      <c r="Z941" s="4">
        <v>322</v>
      </c>
      <c r="AA941" s="4">
        <v>322</v>
      </c>
      <c r="AB941" s="4">
        <v>161</v>
      </c>
      <c r="AC941" s="4">
        <v>161</v>
      </c>
      <c r="AD941" s="4">
        <v>161</v>
      </c>
      <c r="AE941" s="4">
        <v>241</v>
      </c>
      <c r="AF941" s="4">
        <v>281</v>
      </c>
      <c r="AG941" s="4">
        <v>281</v>
      </c>
      <c r="AH941" s="4">
        <v>201</v>
      </c>
      <c r="AI941" s="4">
        <v>281</v>
      </c>
      <c r="AJ941" s="4">
        <v>402</v>
      </c>
      <c r="AK941" s="4">
        <v>322</v>
      </c>
      <c r="AL941" s="4">
        <v>201</v>
      </c>
      <c r="AM941" s="4">
        <v>482</v>
      </c>
      <c r="AN941" s="4">
        <v>442</v>
      </c>
    </row>
    <row r="942" spans="1:40" ht="15" customHeight="1" x14ac:dyDescent="0.25">
      <c r="A942" s="4" t="str">
        <f>EB[[#This Row],[unit]] &amp; "#" &amp; EB[[#This Row],[indic_nrg]] &amp; "#" &amp; EB[[#This Row],[product]] &amp; "#" &amp; EB[[#This Row],[geo]]</f>
        <v>TJ#B_100500#3295#CZ</v>
      </c>
      <c r="B942" s="4" t="str">
        <f>VLOOKUP(EB[[#This Row],[product]],KS_DB[[product]:[KS]],5,FALSE)</f>
        <v>liquid</v>
      </c>
      <c r="C942" s="4" t="str">
        <f>VLOOKUP(EB[[#This Row],[product]],KS_DB[[product]:[KS]],6,FALSE)</f>
        <v>liquid</v>
      </c>
      <c r="D942" s="4">
        <f>VLOOKUP(EB[[#This Row],[product]],Carriers[],4,FALSE)</f>
        <v>1</v>
      </c>
      <c r="E942" s="4">
        <f>VLOOKUP(EB[[#This Row],[indic_nrg]],Indicators[],4,FALSE)</f>
        <v>0</v>
      </c>
      <c r="F942" s="4">
        <f>IFERROR(VLOOKUP(EB[[#This Row],[Source_carrier]],KS_DB[[product]:[KS]],6,FALSE),0)</f>
        <v>0</v>
      </c>
      <c r="G942" s="4" t="s">
        <v>34</v>
      </c>
      <c r="H942" s="4" t="s">
        <v>571</v>
      </c>
      <c r="I942" s="4" t="s">
        <v>1153</v>
      </c>
      <c r="J942" s="4" t="s">
        <v>37</v>
      </c>
      <c r="K942" s="4" t="s">
        <v>572</v>
      </c>
      <c r="L942" s="4" t="s">
        <v>39</v>
      </c>
      <c r="M942" s="4" t="s">
        <v>1154</v>
      </c>
      <c r="N942" s="4" t="s">
        <v>41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623</v>
      </c>
      <c r="U942" s="4">
        <v>0</v>
      </c>
      <c r="V942" s="4">
        <v>39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1677</v>
      </c>
      <c r="AE942" s="4">
        <v>2397</v>
      </c>
      <c r="AF942" s="4">
        <v>393</v>
      </c>
      <c r="AG942" s="4">
        <v>320</v>
      </c>
      <c r="AH942" s="4">
        <v>842</v>
      </c>
      <c r="AI942" s="4">
        <v>1115</v>
      </c>
      <c r="AJ942" s="4">
        <v>442</v>
      </c>
      <c r="AK942" s="4">
        <v>2704</v>
      </c>
      <c r="AL942" s="4">
        <v>4098</v>
      </c>
      <c r="AM942" s="4">
        <v>3113</v>
      </c>
      <c r="AN942" s="4">
        <v>3352</v>
      </c>
    </row>
    <row r="943" spans="1:40" ht="15" customHeight="1" x14ac:dyDescent="0.25">
      <c r="A943" s="4" t="str">
        <f>EB[[#This Row],[unit]] &amp; "#" &amp; EB[[#This Row],[indic_nrg]] &amp; "#" &amp; EB[[#This Row],[product]] &amp; "#" &amp; EB[[#This Row],[geo]]</f>
        <v>TJ#B_100500#4000#CZ</v>
      </c>
      <c r="B943" s="4" t="str">
        <f>VLOOKUP(EB[[#This Row],[product]],KS_DB[[product]:[KS]],5,FALSE)</f>
        <v>gas</v>
      </c>
      <c r="C943" s="4" t="str">
        <f>VLOOKUP(EB[[#This Row],[product]],KS_DB[[product]:[KS]],6,FALSE)</f>
        <v>gas</v>
      </c>
      <c r="D943" s="4">
        <f>VLOOKUP(EB[[#This Row],[product]],Carriers[],4,FALSE)</f>
        <v>0</v>
      </c>
      <c r="E943" s="4">
        <f>VLOOKUP(EB[[#This Row],[indic_nrg]],Indicators[],4,FALSE)</f>
        <v>0</v>
      </c>
      <c r="F943" s="4">
        <f>IFERROR(VLOOKUP(EB[[#This Row],[Source_carrier]],KS_DB[[product]:[KS]],6,FALSE),0)</f>
        <v>0</v>
      </c>
      <c r="G943" s="4" t="s">
        <v>34</v>
      </c>
      <c r="H943" s="4" t="s">
        <v>571</v>
      </c>
      <c r="I943" s="4" t="s">
        <v>83</v>
      </c>
      <c r="J943" s="4" t="s">
        <v>37</v>
      </c>
      <c r="K943" s="4" t="s">
        <v>572</v>
      </c>
      <c r="L943" s="4" t="s">
        <v>39</v>
      </c>
      <c r="M943" s="4" t="s">
        <v>84</v>
      </c>
      <c r="N943" s="4" t="s">
        <v>41</v>
      </c>
      <c r="O943" s="4">
        <v>0</v>
      </c>
      <c r="P943" s="4">
        <v>0</v>
      </c>
      <c r="Q943" s="4">
        <v>124</v>
      </c>
      <c r="R943" s="4">
        <v>144</v>
      </c>
      <c r="S943" s="4">
        <v>52</v>
      </c>
      <c r="T943" s="4">
        <v>33</v>
      </c>
      <c r="U943" s="4">
        <v>102</v>
      </c>
      <c r="V943" s="4">
        <v>34</v>
      </c>
      <c r="W943" s="4">
        <v>34</v>
      </c>
      <c r="X943" s="4">
        <v>0</v>
      </c>
      <c r="Y943" s="4">
        <v>34</v>
      </c>
      <c r="Z943" s="4">
        <v>0</v>
      </c>
      <c r="AA943" s="4">
        <v>34</v>
      </c>
      <c r="AB943" s="4">
        <v>1735</v>
      </c>
      <c r="AC943" s="4">
        <v>2996</v>
      </c>
      <c r="AD943" s="4">
        <v>2898</v>
      </c>
      <c r="AE943" s="4">
        <v>2878</v>
      </c>
      <c r="AF943" s="4">
        <v>2926</v>
      </c>
      <c r="AG943" s="4">
        <v>787</v>
      </c>
      <c r="AH943" s="4">
        <v>960</v>
      </c>
      <c r="AI943" s="4">
        <v>5457</v>
      </c>
      <c r="AJ943" s="4">
        <v>5740</v>
      </c>
      <c r="AK943" s="4">
        <v>256</v>
      </c>
      <c r="AL943" s="4">
        <v>279</v>
      </c>
      <c r="AM943" s="4">
        <v>40</v>
      </c>
      <c r="AN943" s="4">
        <v>0</v>
      </c>
    </row>
    <row r="944" spans="1:40" ht="15" customHeight="1" x14ac:dyDescent="0.25">
      <c r="A944" s="4" t="str">
        <f>EB[[#This Row],[unit]] &amp; "#" &amp; EB[[#This Row],[indic_nrg]] &amp; "#" &amp; EB[[#This Row],[product]] &amp; "#" &amp; EB[[#This Row],[geo]]</f>
        <v>TJ#B_100500#4100#CZ</v>
      </c>
      <c r="B944" s="4" t="str">
        <f>VLOOKUP(EB[[#This Row],[product]],KS_DB[[product]:[KS]],5,FALSE)</f>
        <v>gas</v>
      </c>
      <c r="C944" s="4" t="str">
        <f>VLOOKUP(EB[[#This Row],[product]],KS_DB[[product]:[KS]],6,FALSE)</f>
        <v>gas</v>
      </c>
      <c r="D944" s="4">
        <f>VLOOKUP(EB[[#This Row],[product]],Carriers[],4,FALSE)</f>
        <v>1</v>
      </c>
      <c r="E944" s="4">
        <f>VLOOKUP(EB[[#This Row],[indic_nrg]],Indicators[],4,FALSE)</f>
        <v>0</v>
      </c>
      <c r="F944" s="4">
        <f>IFERROR(VLOOKUP(EB[[#This Row],[Source_carrier]],KS_DB[[product]:[KS]],6,FALSE),0)</f>
        <v>0</v>
      </c>
      <c r="G944" s="4" t="s">
        <v>34</v>
      </c>
      <c r="H944" s="4" t="s">
        <v>571</v>
      </c>
      <c r="I944" s="4" t="s">
        <v>85</v>
      </c>
      <c r="J944" s="4" t="s">
        <v>37</v>
      </c>
      <c r="K944" s="4" t="s">
        <v>572</v>
      </c>
      <c r="L944" s="4" t="s">
        <v>39</v>
      </c>
      <c r="M944" s="4" t="s">
        <v>86</v>
      </c>
      <c r="N944" s="4" t="s">
        <v>41</v>
      </c>
      <c r="O944" s="4">
        <v>0</v>
      </c>
      <c r="P944" s="4">
        <v>0</v>
      </c>
      <c r="Q944" s="4">
        <v>124</v>
      </c>
      <c r="R944" s="4">
        <v>144</v>
      </c>
      <c r="S944" s="4">
        <v>52</v>
      </c>
      <c r="T944" s="4">
        <v>33</v>
      </c>
      <c r="U944" s="4">
        <v>102</v>
      </c>
      <c r="V944" s="4">
        <v>34</v>
      </c>
      <c r="W944" s="4">
        <v>34</v>
      </c>
      <c r="X944" s="4">
        <v>0</v>
      </c>
      <c r="Y944" s="4">
        <v>34</v>
      </c>
      <c r="Z944" s="4">
        <v>0</v>
      </c>
      <c r="AA944" s="4">
        <v>34</v>
      </c>
      <c r="AB944" s="4">
        <v>1735</v>
      </c>
      <c r="AC944" s="4">
        <v>2996</v>
      </c>
      <c r="AD944" s="4">
        <v>2898</v>
      </c>
      <c r="AE944" s="4">
        <v>2878</v>
      </c>
      <c r="AF944" s="4">
        <v>2926</v>
      </c>
      <c r="AG944" s="4">
        <v>787</v>
      </c>
      <c r="AH944" s="4">
        <v>960</v>
      </c>
      <c r="AI944" s="4">
        <v>5457</v>
      </c>
      <c r="AJ944" s="4">
        <v>5740</v>
      </c>
      <c r="AK944" s="4">
        <v>256</v>
      </c>
      <c r="AL944" s="4">
        <v>279</v>
      </c>
      <c r="AM944" s="4">
        <v>40</v>
      </c>
      <c r="AN944" s="4">
        <v>0</v>
      </c>
    </row>
    <row r="945" spans="1:40" ht="15" customHeight="1" x14ac:dyDescent="0.25">
      <c r="A945" s="4" t="str">
        <f>EB[[#This Row],[unit]] &amp; "#" &amp; EB[[#This Row],[indic_nrg]] &amp; "#" &amp; EB[[#This Row],[product]] &amp; "#" &amp; EB[[#This Row],[geo]]</f>
        <v>TJ#B_100500#5200#CZ</v>
      </c>
      <c r="B945" s="4" t="str">
        <f>VLOOKUP(EB[[#This Row],[product]],KS_DB[[product]:[KS]],5,FALSE)</f>
        <v>heat</v>
      </c>
      <c r="C945" s="4" t="str">
        <f>VLOOKUP(EB[[#This Row],[product]],KS_DB[[product]:[KS]],6,FALSE)</f>
        <v>heat</v>
      </c>
      <c r="D945" s="4">
        <f>VLOOKUP(EB[[#This Row],[product]],Carriers[],4,FALSE)</f>
        <v>1</v>
      </c>
      <c r="E945" s="4">
        <f>VLOOKUP(EB[[#This Row],[indic_nrg]],Indicators[],4,FALSE)</f>
        <v>0</v>
      </c>
      <c r="F945" s="4">
        <f>IFERROR(VLOOKUP(EB[[#This Row],[Source_carrier]],KS_DB[[product]:[KS]],6,FALSE),0)</f>
        <v>0</v>
      </c>
      <c r="G945" s="4" t="s">
        <v>34</v>
      </c>
      <c r="H945" s="4" t="s">
        <v>571</v>
      </c>
      <c r="I945" s="4" t="s">
        <v>97</v>
      </c>
      <c r="J945" s="4" t="s">
        <v>37</v>
      </c>
      <c r="K945" s="4" t="s">
        <v>572</v>
      </c>
      <c r="L945" s="4" t="s">
        <v>39</v>
      </c>
      <c r="M945" s="4" t="s">
        <v>98</v>
      </c>
      <c r="N945" s="4" t="s">
        <v>41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150</v>
      </c>
      <c r="Y945" s="4">
        <v>139</v>
      </c>
      <c r="Z945" s="4">
        <v>153</v>
      </c>
      <c r="AA945" s="4">
        <v>143</v>
      </c>
      <c r="AB945" s="4">
        <v>139</v>
      </c>
      <c r="AC945" s="4">
        <v>138</v>
      </c>
      <c r="AD945" s="4">
        <v>129</v>
      </c>
      <c r="AE945" s="4">
        <v>125</v>
      </c>
      <c r="AF945" s="4">
        <v>116</v>
      </c>
      <c r="AG945" s="4">
        <v>111</v>
      </c>
      <c r="AH945" s="4">
        <v>99</v>
      </c>
      <c r="AI945" s="4">
        <v>108</v>
      </c>
      <c r="AJ945" s="4">
        <v>95</v>
      </c>
      <c r="AK945" s="4">
        <v>88</v>
      </c>
      <c r="AL945" s="4">
        <v>85</v>
      </c>
      <c r="AM945" s="4">
        <v>74</v>
      </c>
      <c r="AN945" s="4">
        <v>80</v>
      </c>
    </row>
    <row r="946" spans="1:40" ht="15" customHeight="1" x14ac:dyDescent="0.25">
      <c r="A946" s="4" t="str">
        <f>EB[[#This Row],[unit]] &amp; "#" &amp; EB[[#This Row],[indic_nrg]] &amp; "#" &amp; EB[[#This Row],[product]] &amp; "#" &amp; EB[[#This Row],[geo]]</f>
        <v>TJ#B_100500#5500#CZ</v>
      </c>
      <c r="B946" s="4" t="str">
        <f>VLOOKUP(EB[[#This Row],[product]],KS_DB[[product]:[KS]],5,FALSE)</f>
        <v>RES</v>
      </c>
      <c r="C946" s="4" t="str">
        <f>VLOOKUP(EB[[#This Row],[product]],KS_DB[[product]:[KS]],6,FALSE)</f>
        <v>RES</v>
      </c>
      <c r="D946" s="4">
        <f>VLOOKUP(EB[[#This Row],[product]],Carriers[],4,FALSE)</f>
        <v>0</v>
      </c>
      <c r="E946" s="4">
        <f>VLOOKUP(EB[[#This Row],[indic_nrg]],Indicators[],4,FALSE)</f>
        <v>0</v>
      </c>
      <c r="F946" s="4">
        <f>IFERROR(VLOOKUP(EB[[#This Row],[Source_carrier]],KS_DB[[product]:[KS]],6,FALSE),0)</f>
        <v>0</v>
      </c>
      <c r="G946" s="4" t="s">
        <v>34</v>
      </c>
      <c r="H946" s="4" t="s">
        <v>571</v>
      </c>
      <c r="I946" s="4" t="s">
        <v>99</v>
      </c>
      <c r="J946" s="4" t="s">
        <v>37</v>
      </c>
      <c r="K946" s="4" t="s">
        <v>572</v>
      </c>
      <c r="L946" s="4" t="s">
        <v>39</v>
      </c>
      <c r="M946" s="4" t="s">
        <v>100</v>
      </c>
      <c r="N946" s="4" t="s">
        <v>41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88</v>
      </c>
      <c r="U946" s="4">
        <v>118</v>
      </c>
      <c r="V946" s="4">
        <v>55</v>
      </c>
      <c r="W946" s="4">
        <v>3</v>
      </c>
      <c r="X946" s="4">
        <v>1</v>
      </c>
      <c r="Y946" s="4">
        <v>3</v>
      </c>
      <c r="Z946" s="4">
        <v>829</v>
      </c>
      <c r="AA946" s="4">
        <v>1158</v>
      </c>
      <c r="AB946" s="4">
        <v>6428</v>
      </c>
      <c r="AC946" s="4">
        <v>6439</v>
      </c>
      <c r="AD946" s="4">
        <v>9467</v>
      </c>
      <c r="AE946" s="4">
        <v>10987</v>
      </c>
      <c r="AF946" s="4">
        <v>10328</v>
      </c>
      <c r="AG946" s="4">
        <v>12523</v>
      </c>
      <c r="AH946" s="4">
        <v>11545</v>
      </c>
      <c r="AI946" s="4">
        <v>10095</v>
      </c>
      <c r="AJ946" s="4">
        <v>9595</v>
      </c>
      <c r="AK946" s="4">
        <v>10073</v>
      </c>
      <c r="AL946" s="4">
        <v>13019</v>
      </c>
      <c r="AM946" s="4">
        <v>12160</v>
      </c>
      <c r="AN946" s="4">
        <v>15573</v>
      </c>
    </row>
    <row r="947" spans="1:40" ht="15" customHeight="1" x14ac:dyDescent="0.25">
      <c r="A947" s="4" t="str">
        <f>EB[[#This Row],[unit]] &amp; "#" &amp; EB[[#This Row],[indic_nrg]] &amp; "#" &amp; EB[[#This Row],[product]] &amp; "#" &amp; EB[[#This Row],[geo]]</f>
        <v>TJ#B_100500#5500#CZ</v>
      </c>
      <c r="B947" s="4" t="str">
        <f>VLOOKUP(EB[[#This Row],[product]],KS_DB[[product]:[KS]],5,FALSE)</f>
        <v>RES</v>
      </c>
      <c r="C947" s="4" t="str">
        <f>VLOOKUP(EB[[#This Row],[product]],KS_DB[[product]:[KS]],6,FALSE)</f>
        <v>RES</v>
      </c>
      <c r="D947" s="4">
        <f>VLOOKUP(EB[[#This Row],[product]],Carriers[],4,FALSE)</f>
        <v>0</v>
      </c>
      <c r="E947" s="4">
        <f>VLOOKUP(EB[[#This Row],[indic_nrg]],Indicators[],4,FALSE)</f>
        <v>0</v>
      </c>
      <c r="F947" s="4">
        <f>IFERROR(VLOOKUP(EB[[#This Row],[Source_carrier]],KS_DB[[product]:[KS]],6,FALSE),0)</f>
        <v>0</v>
      </c>
      <c r="G947" s="4" t="s">
        <v>34</v>
      </c>
      <c r="H947" s="4" t="s">
        <v>571</v>
      </c>
      <c r="I947" s="4" t="s">
        <v>99</v>
      </c>
      <c r="J947" s="4" t="s">
        <v>37</v>
      </c>
      <c r="K947" s="4" t="s">
        <v>572</v>
      </c>
      <c r="L947" s="4" t="s">
        <v>39</v>
      </c>
      <c r="M947" s="4" t="s">
        <v>100</v>
      </c>
      <c r="N947" s="4" t="s">
        <v>41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88.3</v>
      </c>
      <c r="U947" s="4">
        <v>117.8</v>
      </c>
      <c r="V947" s="4">
        <v>55.2</v>
      </c>
      <c r="W947" s="4">
        <v>2.9</v>
      </c>
      <c r="X947" s="4">
        <v>1.1000000000000001</v>
      </c>
      <c r="Y947" s="4">
        <v>2.7</v>
      </c>
      <c r="Z947" s="4">
        <v>828.8</v>
      </c>
      <c r="AA947" s="4">
        <v>1158.0999999999999</v>
      </c>
      <c r="AB947" s="4">
        <v>6428.5</v>
      </c>
      <c r="AC947" s="4">
        <v>6439.3</v>
      </c>
      <c r="AD947" s="4">
        <v>9466.7999999999993</v>
      </c>
      <c r="AE947" s="4">
        <v>10987.3</v>
      </c>
      <c r="AF947" s="4">
        <v>10327.9</v>
      </c>
      <c r="AG947" s="4">
        <v>12522.5</v>
      </c>
      <c r="AH947" s="4">
        <v>11545.4</v>
      </c>
      <c r="AI947" s="4">
        <v>10094.6</v>
      </c>
      <c r="AJ947" s="4">
        <v>9594.7000000000007</v>
      </c>
      <c r="AK947" s="4">
        <v>10073.4</v>
      </c>
      <c r="AL947" s="4">
        <v>13018.8</v>
      </c>
      <c r="AM947" s="4">
        <v>12160.1</v>
      </c>
      <c r="AN947" s="4">
        <v>15572.8</v>
      </c>
    </row>
    <row r="948" spans="1:40" ht="15" customHeight="1" x14ac:dyDescent="0.25">
      <c r="A948" s="4" t="str">
        <f>EB[[#This Row],[unit]] &amp; "#" &amp; EB[[#This Row],[indic_nrg]] &amp; "#" &amp; EB[[#This Row],[product]] &amp; "#" &amp; EB[[#This Row],[geo]]</f>
        <v>TJ#B_100500#5532#CZ</v>
      </c>
      <c r="B948" s="4" t="str">
        <f>VLOOKUP(EB[[#This Row],[product]],KS_DB[[product]:[KS]],5,FALSE)</f>
        <v>RES</v>
      </c>
      <c r="C948" s="4" t="str">
        <f>VLOOKUP(EB[[#This Row],[product]],KS_DB[[product]:[KS]],6,FALSE)</f>
        <v>RES</v>
      </c>
      <c r="D948" s="4">
        <f>VLOOKUP(EB[[#This Row],[product]],Carriers[],4,FALSE)</f>
        <v>1</v>
      </c>
      <c r="E948" s="4">
        <f>VLOOKUP(EB[[#This Row],[indic_nrg]],Indicators[],4,FALSE)</f>
        <v>0</v>
      </c>
      <c r="F948" s="4">
        <f>IFERROR(VLOOKUP(EB[[#This Row],[Source_carrier]],KS_DB[[product]:[KS]],6,FALSE),0)</f>
        <v>0</v>
      </c>
      <c r="G948" s="4" t="s">
        <v>34</v>
      </c>
      <c r="H948" s="4" t="s">
        <v>571</v>
      </c>
      <c r="I948" s="4" t="s">
        <v>101</v>
      </c>
      <c r="J948" s="4" t="s">
        <v>37</v>
      </c>
      <c r="K948" s="4" t="s">
        <v>572</v>
      </c>
      <c r="L948" s="4" t="s">
        <v>39</v>
      </c>
      <c r="M948" s="4" t="s">
        <v>102</v>
      </c>
      <c r="N948" s="4" t="s">
        <v>41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0</v>
      </c>
    </row>
    <row r="949" spans="1:40" ht="15" customHeight="1" x14ac:dyDescent="0.25">
      <c r="A949" s="4" t="str">
        <f>EB[[#This Row],[unit]] &amp; "#" &amp; EB[[#This Row],[indic_nrg]] &amp; "#" &amp; EB[[#This Row],[product]] &amp; "#" &amp; EB[[#This Row],[geo]]</f>
        <v>TJ#B_100500#5540#CZ</v>
      </c>
      <c r="B949" s="4" t="str">
        <f>VLOOKUP(EB[[#This Row],[product]],KS_DB[[product]:[KS]],5,FALSE)</f>
        <v>biomass</v>
      </c>
      <c r="C949" s="4" t="str">
        <f>VLOOKUP(EB[[#This Row],[product]],KS_DB[[product]:[KS]],6,FALSE)</f>
        <v>biomass</v>
      </c>
      <c r="D949" s="4">
        <f>VLOOKUP(EB[[#This Row],[product]],Carriers[],4,FALSE)</f>
        <v>0</v>
      </c>
      <c r="E949" s="4">
        <f>VLOOKUP(EB[[#This Row],[indic_nrg]],Indicators[],4,FALSE)</f>
        <v>0</v>
      </c>
      <c r="F949" s="4">
        <f>IFERROR(VLOOKUP(EB[[#This Row],[Source_carrier]],KS_DB[[product]:[KS]],6,FALSE),0)</f>
        <v>0</v>
      </c>
      <c r="G949" s="4" t="s">
        <v>34</v>
      </c>
      <c r="H949" s="4" t="s">
        <v>571</v>
      </c>
      <c r="I949" s="4" t="s">
        <v>103</v>
      </c>
      <c r="J949" s="4" t="s">
        <v>37</v>
      </c>
      <c r="K949" s="4" t="s">
        <v>572</v>
      </c>
      <c r="L949" s="4" t="s">
        <v>39</v>
      </c>
      <c r="M949" s="4" t="s">
        <v>104</v>
      </c>
      <c r="N949" s="4" t="s">
        <v>41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88.3</v>
      </c>
      <c r="U949" s="4">
        <v>117.8</v>
      </c>
      <c r="V949" s="4">
        <v>55.2</v>
      </c>
      <c r="W949" s="4">
        <v>2.9</v>
      </c>
      <c r="X949" s="4">
        <v>1.1000000000000001</v>
      </c>
      <c r="Y949" s="4">
        <v>2.7</v>
      </c>
      <c r="Z949" s="4">
        <v>828.8</v>
      </c>
      <c r="AA949" s="4">
        <v>1158.0999999999999</v>
      </c>
      <c r="AB949" s="4">
        <v>6428.5</v>
      </c>
      <c r="AC949" s="4">
        <v>6439.3</v>
      </c>
      <c r="AD949" s="4">
        <v>9466.7999999999993</v>
      </c>
      <c r="AE949" s="4">
        <v>10987.3</v>
      </c>
      <c r="AF949" s="4">
        <v>10327.9</v>
      </c>
      <c r="AG949" s="4">
        <v>12522.5</v>
      </c>
      <c r="AH949" s="4">
        <v>11545.4</v>
      </c>
      <c r="AI949" s="4">
        <v>10094.6</v>
      </c>
      <c r="AJ949" s="4">
        <v>9594.7000000000007</v>
      </c>
      <c r="AK949" s="4">
        <v>10073.4</v>
      </c>
      <c r="AL949" s="4">
        <v>13018.8</v>
      </c>
      <c r="AM949" s="4">
        <v>12160.1</v>
      </c>
      <c r="AN949" s="4">
        <v>15572.8</v>
      </c>
    </row>
    <row r="950" spans="1:40" ht="15" customHeight="1" x14ac:dyDescent="0.25">
      <c r="A950" s="4" t="str">
        <f>EB[[#This Row],[unit]] &amp; "#" &amp; EB[[#This Row],[indic_nrg]] &amp; "#" &amp; EB[[#This Row],[product]] &amp; "#" &amp; EB[[#This Row],[geo]]</f>
        <v>TJ#B_100500#5541#CZ</v>
      </c>
      <c r="B950" s="4" t="str">
        <f>VLOOKUP(EB[[#This Row],[product]],KS_DB[[product]:[KS]],5,FALSE)</f>
        <v>biomass</v>
      </c>
      <c r="C950" s="4" t="str">
        <f>VLOOKUP(EB[[#This Row],[product]],KS_DB[[product]:[KS]],6,FALSE)</f>
        <v>biomass</v>
      </c>
      <c r="D950" s="4">
        <f>VLOOKUP(EB[[#This Row],[product]],Carriers[],4,FALSE)</f>
        <v>1</v>
      </c>
      <c r="E950" s="4">
        <f>VLOOKUP(EB[[#This Row],[indic_nrg]],Indicators[],4,FALSE)</f>
        <v>0</v>
      </c>
      <c r="F950" s="4">
        <f>IFERROR(VLOOKUP(EB[[#This Row],[Source_carrier]],KS_DB[[product]:[KS]],6,FALSE),0)</f>
        <v>0</v>
      </c>
      <c r="G950" s="4" t="s">
        <v>34</v>
      </c>
      <c r="H950" s="4" t="s">
        <v>571</v>
      </c>
      <c r="I950" s="4" t="s">
        <v>105</v>
      </c>
      <c r="J950" s="4" t="s">
        <v>37</v>
      </c>
      <c r="K950" s="4" t="s">
        <v>572</v>
      </c>
      <c r="L950" s="4" t="s">
        <v>39</v>
      </c>
      <c r="M950" s="4" t="s">
        <v>106</v>
      </c>
      <c r="N950" s="4" t="s">
        <v>41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4819</v>
      </c>
      <c r="AC950" s="4">
        <v>4500</v>
      </c>
      <c r="AD950" s="4">
        <v>4600</v>
      </c>
      <c r="AE950" s="4">
        <v>6883</v>
      </c>
      <c r="AF950" s="4">
        <v>7886</v>
      </c>
      <c r="AG950" s="4">
        <v>9589</v>
      </c>
      <c r="AH950" s="4">
        <v>8568</v>
      </c>
      <c r="AI950" s="4">
        <v>7114</v>
      </c>
      <c r="AJ950" s="4">
        <v>8020</v>
      </c>
      <c r="AK950" s="4">
        <v>8033</v>
      </c>
      <c r="AL950" s="4">
        <v>9736</v>
      </c>
      <c r="AM950" s="4">
        <v>8214</v>
      </c>
      <c r="AN950" s="4">
        <v>9387</v>
      </c>
    </row>
    <row r="951" spans="1:40" ht="15" customHeight="1" x14ac:dyDescent="0.25">
      <c r="A951" s="4" t="str">
        <f>EB[[#This Row],[unit]] &amp; "#" &amp; EB[[#This Row],[indic_nrg]] &amp; "#" &amp; EB[[#This Row],[product]] &amp; "#" &amp; EB[[#This Row],[geo]]</f>
        <v>TJ#B_100500#5542#CZ</v>
      </c>
      <c r="B951" s="4" t="str">
        <f>VLOOKUP(EB[[#This Row],[product]],KS_DB[[product]:[KS]],5,FALSE)</f>
        <v>biomass</v>
      </c>
      <c r="C951" s="4" t="str">
        <f>VLOOKUP(EB[[#This Row],[product]],KS_DB[[product]:[KS]],6,FALSE)</f>
        <v>biomass</v>
      </c>
      <c r="D951" s="4">
        <f>VLOOKUP(EB[[#This Row],[product]],Carriers[],4,FALSE)</f>
        <v>1</v>
      </c>
      <c r="E951" s="4">
        <f>VLOOKUP(EB[[#This Row],[indic_nrg]],Indicators[],4,FALSE)</f>
        <v>0</v>
      </c>
      <c r="F951" s="4">
        <f>IFERROR(VLOOKUP(EB[[#This Row],[Source_carrier]],KS_DB[[product]:[KS]],6,FALSE),0)</f>
        <v>0</v>
      </c>
      <c r="G951" s="4" t="s">
        <v>34</v>
      </c>
      <c r="H951" s="4" t="s">
        <v>571</v>
      </c>
      <c r="I951" s="4" t="s">
        <v>107</v>
      </c>
      <c r="J951" s="4" t="s">
        <v>37</v>
      </c>
      <c r="K951" s="4" t="s">
        <v>572</v>
      </c>
      <c r="L951" s="4" t="s">
        <v>39</v>
      </c>
      <c r="M951" s="4" t="s">
        <v>108</v>
      </c>
      <c r="N951" s="4" t="s">
        <v>41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</row>
    <row r="952" spans="1:40" ht="15" customHeight="1" x14ac:dyDescent="0.25">
      <c r="A952" s="4" t="str">
        <f>EB[[#This Row],[unit]] &amp; "#" &amp; EB[[#This Row],[indic_nrg]] &amp; "#" &amp; EB[[#This Row],[product]] &amp; "#" &amp; EB[[#This Row],[geo]]</f>
        <v>TJ#B_100500#55431#CZ</v>
      </c>
      <c r="B952" s="4" t="str">
        <f>VLOOKUP(EB[[#This Row],[product]],KS_DB[[product]:[KS]],5,FALSE)</f>
        <v>biomass</v>
      </c>
      <c r="C952" s="4" t="str">
        <f>VLOOKUP(EB[[#This Row],[product]],KS_DB[[product]:[KS]],6,FALSE)</f>
        <v>biomass</v>
      </c>
      <c r="D952" s="4">
        <f>VLOOKUP(EB[[#This Row],[product]],Carriers[],4,FALSE)</f>
        <v>1</v>
      </c>
      <c r="E952" s="4">
        <f>VLOOKUP(EB[[#This Row],[indic_nrg]],Indicators[],4,FALSE)</f>
        <v>0</v>
      </c>
      <c r="F952" s="4">
        <f>IFERROR(VLOOKUP(EB[[#This Row],[Source_carrier]],KS_DB[[product]:[KS]],6,FALSE),0)</f>
        <v>0</v>
      </c>
      <c r="G952" s="4" t="s">
        <v>34</v>
      </c>
      <c r="H952" s="4" t="s">
        <v>571</v>
      </c>
      <c r="I952" s="4" t="s">
        <v>109</v>
      </c>
      <c r="J952" s="4" t="s">
        <v>37</v>
      </c>
      <c r="K952" s="4" t="s">
        <v>572</v>
      </c>
      <c r="L952" s="4" t="s">
        <v>39</v>
      </c>
      <c r="M952" s="4" t="s">
        <v>110</v>
      </c>
      <c r="N952" s="4" t="s">
        <v>41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</row>
    <row r="953" spans="1:40" ht="15" customHeight="1" x14ac:dyDescent="0.25">
      <c r="A953" s="4" t="str">
        <f>EB[[#This Row],[unit]] &amp; "#" &amp; EB[[#This Row],[indic_nrg]] &amp; "#" &amp; EB[[#This Row],[product]] &amp; "#" &amp; EB[[#This Row],[geo]]</f>
        <v>TJ#B_100500#55432#CZ</v>
      </c>
      <c r="B953" s="4" t="str">
        <f>VLOOKUP(EB[[#This Row],[product]],KS_DB[[product]:[KS]],5,FALSE)</f>
        <v>biomass</v>
      </c>
      <c r="C953" s="4" t="str">
        <f>VLOOKUP(EB[[#This Row],[product]],KS_DB[[product]:[KS]],6,FALSE)</f>
        <v>biomass</v>
      </c>
      <c r="D953" s="4">
        <f>VLOOKUP(EB[[#This Row],[product]],Carriers[],4,FALSE)</f>
        <v>1</v>
      </c>
      <c r="E953" s="4">
        <f>VLOOKUP(EB[[#This Row],[indic_nrg]],Indicators[],4,FALSE)</f>
        <v>0</v>
      </c>
      <c r="F953" s="4">
        <f>IFERROR(VLOOKUP(EB[[#This Row],[Source_carrier]],KS_DB[[product]:[KS]],6,FALSE),0)</f>
        <v>0</v>
      </c>
      <c r="G953" s="4" t="s">
        <v>34</v>
      </c>
      <c r="H953" s="4" t="s">
        <v>571</v>
      </c>
      <c r="I953" s="4" t="s">
        <v>111</v>
      </c>
      <c r="J953" s="4" t="s">
        <v>37</v>
      </c>
      <c r="K953" s="4" t="s">
        <v>572</v>
      </c>
      <c r="L953" s="4" t="s">
        <v>39</v>
      </c>
      <c r="M953" s="4" t="s">
        <v>112</v>
      </c>
      <c r="N953" s="4" t="s">
        <v>41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</row>
    <row r="954" spans="1:40" ht="15" customHeight="1" x14ac:dyDescent="0.25">
      <c r="A954" s="4" t="str">
        <f>EB[[#This Row],[unit]] &amp; "#" &amp; EB[[#This Row],[indic_nrg]] &amp; "#" &amp; EB[[#This Row],[product]] &amp; "#" &amp; EB[[#This Row],[geo]]</f>
        <v>TJ#B_100500#5544#CZ</v>
      </c>
      <c r="B954" s="4" t="str">
        <f>VLOOKUP(EB[[#This Row],[product]],KS_DB[[product]:[KS]],5,FALSE)</f>
        <v>biomass</v>
      </c>
      <c r="C954" s="4" t="str">
        <f>VLOOKUP(EB[[#This Row],[product]],KS_DB[[product]:[KS]],6,FALSE)</f>
        <v>biomass</v>
      </c>
      <c r="D954" s="4">
        <f>VLOOKUP(EB[[#This Row],[product]],Carriers[],4,FALSE)</f>
        <v>1</v>
      </c>
      <c r="E954" s="4">
        <f>VLOOKUP(EB[[#This Row],[indic_nrg]],Indicators[],4,FALSE)</f>
        <v>0</v>
      </c>
      <c r="F954" s="4">
        <f>IFERROR(VLOOKUP(EB[[#This Row],[Source_carrier]],KS_DB[[product]:[KS]],6,FALSE),0)</f>
        <v>0</v>
      </c>
      <c r="G954" s="4" t="s">
        <v>34</v>
      </c>
      <c r="H954" s="4" t="s">
        <v>571</v>
      </c>
      <c r="I954" s="4" t="s">
        <v>113</v>
      </c>
      <c r="J954" s="4" t="s">
        <v>37</v>
      </c>
      <c r="K954" s="4" t="s">
        <v>572</v>
      </c>
      <c r="L954" s="4" t="s">
        <v>39</v>
      </c>
      <c r="M954" s="4" t="s">
        <v>114</v>
      </c>
      <c r="N954" s="4" t="s">
        <v>41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</row>
    <row r="955" spans="1:40" ht="15" customHeight="1" x14ac:dyDescent="0.25">
      <c r="A955" s="4" t="str">
        <f>EB[[#This Row],[unit]] &amp; "#" &amp; EB[[#This Row],[indic_nrg]] &amp; "#" &amp; EB[[#This Row],[product]] &amp; "#" &amp; EB[[#This Row],[geo]]</f>
        <v>TJ#B_100500#5545#CZ</v>
      </c>
      <c r="B955" s="4" t="str">
        <f>VLOOKUP(EB[[#This Row],[product]],KS_DB[[product]:[KS]],5,FALSE)</f>
        <v>biomass</v>
      </c>
      <c r="C955" s="4" t="str">
        <f>VLOOKUP(EB[[#This Row],[product]],KS_DB[[product]:[KS]],6,FALSE)</f>
        <v>biomass</v>
      </c>
      <c r="D955" s="4">
        <f>VLOOKUP(EB[[#This Row],[product]],Carriers[],4,FALSE)</f>
        <v>0</v>
      </c>
      <c r="E955" s="4">
        <f>VLOOKUP(EB[[#This Row],[indic_nrg]],Indicators[],4,FALSE)</f>
        <v>0</v>
      </c>
      <c r="F955" s="4">
        <f>IFERROR(VLOOKUP(EB[[#This Row],[Source_carrier]],KS_DB[[product]:[KS]],6,FALSE),0)</f>
        <v>0</v>
      </c>
      <c r="G955" s="4" t="s">
        <v>34</v>
      </c>
      <c r="H955" s="4" t="s">
        <v>571</v>
      </c>
      <c r="I955" s="4" t="s">
        <v>115</v>
      </c>
      <c r="J955" s="4" t="s">
        <v>37</v>
      </c>
      <c r="K955" s="4" t="s">
        <v>572</v>
      </c>
      <c r="L955" s="4" t="s">
        <v>39</v>
      </c>
      <c r="M955" s="4" t="s">
        <v>116</v>
      </c>
      <c r="N955" s="4" t="s">
        <v>41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88.3</v>
      </c>
      <c r="U955" s="4">
        <v>117.8</v>
      </c>
      <c r="V955" s="4">
        <v>55.2</v>
      </c>
      <c r="W955" s="4">
        <v>2.9</v>
      </c>
      <c r="X955" s="4">
        <v>1.1000000000000001</v>
      </c>
      <c r="Y955" s="4">
        <v>2.7</v>
      </c>
      <c r="Z955" s="4">
        <v>828.8</v>
      </c>
      <c r="AA955" s="4">
        <v>1158.0999999999999</v>
      </c>
      <c r="AB955" s="4">
        <v>1609.5</v>
      </c>
      <c r="AC955" s="4">
        <v>1939.3</v>
      </c>
      <c r="AD955" s="4">
        <v>4866.8</v>
      </c>
      <c r="AE955" s="4">
        <v>4104.3</v>
      </c>
      <c r="AF955" s="4">
        <v>2441.9</v>
      </c>
      <c r="AG955" s="4">
        <v>2933.5</v>
      </c>
      <c r="AH955" s="4">
        <v>2977.4</v>
      </c>
      <c r="AI955" s="4">
        <v>2980.6</v>
      </c>
      <c r="AJ955" s="4">
        <v>1574.7</v>
      </c>
      <c r="AK955" s="4">
        <v>2040.4</v>
      </c>
      <c r="AL955" s="4">
        <v>3282.8</v>
      </c>
      <c r="AM955" s="4">
        <v>3946.1</v>
      </c>
      <c r="AN955" s="4">
        <v>6185.8</v>
      </c>
    </row>
    <row r="956" spans="1:40" ht="15" customHeight="1" x14ac:dyDescent="0.25">
      <c r="A956" s="4" t="str">
        <f>EB[[#This Row],[unit]] &amp; "#" &amp; EB[[#This Row],[indic_nrg]] &amp; "#" &amp; EB[[#This Row],[product]] &amp; "#" &amp; EB[[#This Row],[geo]]</f>
        <v>TJ#B_100500#5546#CZ</v>
      </c>
      <c r="B956" s="4" t="str">
        <f>VLOOKUP(EB[[#This Row],[product]],KS_DB[[product]:[KS]],5,FALSE)</f>
        <v>biomass</v>
      </c>
      <c r="C956" s="4" t="str">
        <f>VLOOKUP(EB[[#This Row],[product]],KS_DB[[product]:[KS]],6,FALSE)</f>
        <v>biomass</v>
      </c>
      <c r="D956" s="4">
        <f>VLOOKUP(EB[[#This Row],[product]],Carriers[],4,FALSE)</f>
        <v>1</v>
      </c>
      <c r="E956" s="4">
        <f>VLOOKUP(EB[[#This Row],[indic_nrg]],Indicators[],4,FALSE)</f>
        <v>0</v>
      </c>
      <c r="F956" s="4">
        <f>IFERROR(VLOOKUP(EB[[#This Row],[Source_carrier]],KS_DB[[product]:[KS]],6,FALSE),0)</f>
        <v>0</v>
      </c>
      <c r="G956" s="4" t="s">
        <v>34</v>
      </c>
      <c r="H956" s="4" t="s">
        <v>571</v>
      </c>
      <c r="I956" s="4" t="s">
        <v>117</v>
      </c>
      <c r="J956" s="4" t="s">
        <v>37</v>
      </c>
      <c r="K956" s="4" t="s">
        <v>572</v>
      </c>
      <c r="L956" s="4" t="s">
        <v>39</v>
      </c>
      <c r="M956" s="4" t="s">
        <v>118</v>
      </c>
      <c r="N956" s="4" t="s">
        <v>41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459.7</v>
      </c>
      <c r="AG956" s="4">
        <v>996.5</v>
      </c>
      <c r="AH956" s="4">
        <v>1537.7</v>
      </c>
      <c r="AI956" s="4">
        <v>1122</v>
      </c>
      <c r="AJ956" s="4">
        <v>361.2</v>
      </c>
      <c r="AK956" s="4">
        <v>719.4</v>
      </c>
      <c r="AL956" s="4">
        <v>795.8</v>
      </c>
      <c r="AM956" s="4">
        <v>1236.9000000000001</v>
      </c>
      <c r="AN956" s="4">
        <v>1648.8</v>
      </c>
    </row>
    <row r="957" spans="1:40" ht="15" customHeight="1" x14ac:dyDescent="0.25">
      <c r="A957" s="4" t="str">
        <f>EB[[#This Row],[unit]] &amp; "#" &amp; EB[[#This Row],[indic_nrg]] &amp; "#" &amp; EB[[#This Row],[product]] &amp; "#" &amp; EB[[#This Row],[geo]]</f>
        <v>TJ#B_100500#5547#CZ</v>
      </c>
      <c r="B957" s="4" t="str">
        <f>VLOOKUP(EB[[#This Row],[product]],KS_DB[[product]:[KS]],5,FALSE)</f>
        <v>biomass</v>
      </c>
      <c r="C957" s="4" t="str">
        <f>VLOOKUP(EB[[#This Row],[product]],KS_DB[[product]:[KS]],6,FALSE)</f>
        <v>biomass</v>
      </c>
      <c r="D957" s="4">
        <f>VLOOKUP(EB[[#This Row],[product]],Carriers[],4,FALSE)</f>
        <v>1</v>
      </c>
      <c r="E957" s="4">
        <f>VLOOKUP(EB[[#This Row],[indic_nrg]],Indicators[],4,FALSE)</f>
        <v>0</v>
      </c>
      <c r="F957" s="4">
        <f>IFERROR(VLOOKUP(EB[[#This Row],[Source_carrier]],KS_DB[[product]:[KS]],6,FALSE),0)</f>
        <v>0</v>
      </c>
      <c r="G957" s="4" t="s">
        <v>34</v>
      </c>
      <c r="H957" s="4" t="s">
        <v>571</v>
      </c>
      <c r="I957" s="4" t="s">
        <v>119</v>
      </c>
      <c r="J957" s="4" t="s">
        <v>37</v>
      </c>
      <c r="K957" s="4" t="s">
        <v>572</v>
      </c>
      <c r="L957" s="4" t="s">
        <v>39</v>
      </c>
      <c r="M957" s="4" t="s">
        <v>120</v>
      </c>
      <c r="N957" s="4" t="s">
        <v>41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88.3</v>
      </c>
      <c r="U957" s="4">
        <v>117.8</v>
      </c>
      <c r="V957" s="4">
        <v>55.2</v>
      </c>
      <c r="W957" s="4">
        <v>2.9</v>
      </c>
      <c r="X957" s="4">
        <v>1.1000000000000001</v>
      </c>
      <c r="Y957" s="4">
        <v>2.7</v>
      </c>
      <c r="Z957" s="4">
        <v>828.8</v>
      </c>
      <c r="AA957" s="4">
        <v>1158.0999999999999</v>
      </c>
      <c r="AB957" s="4">
        <v>1609.5</v>
      </c>
      <c r="AC957" s="4">
        <v>1939.3</v>
      </c>
      <c r="AD957" s="4">
        <v>4866.8</v>
      </c>
      <c r="AE957" s="4">
        <v>4104.3</v>
      </c>
      <c r="AF957" s="4">
        <v>1982.2</v>
      </c>
      <c r="AG957" s="4">
        <v>1937</v>
      </c>
      <c r="AH957" s="4">
        <v>1439.7</v>
      </c>
      <c r="AI957" s="4">
        <v>1858.6</v>
      </c>
      <c r="AJ957" s="4">
        <v>1213.5</v>
      </c>
      <c r="AK957" s="4">
        <v>1321</v>
      </c>
      <c r="AL957" s="4">
        <v>2487</v>
      </c>
      <c r="AM957" s="4">
        <v>2709.2</v>
      </c>
      <c r="AN957" s="4">
        <v>4537.1000000000004</v>
      </c>
    </row>
    <row r="958" spans="1:40" ht="15" customHeight="1" x14ac:dyDescent="0.25">
      <c r="A958" s="4" t="str">
        <f>EB[[#This Row],[unit]] &amp; "#" &amp; EB[[#This Row],[indic_nrg]] &amp; "#" &amp; EB[[#This Row],[product]] &amp; "#" &amp; EB[[#This Row],[geo]]</f>
        <v>TJ#B_100500#5548#CZ</v>
      </c>
      <c r="B958" s="4" t="str">
        <f>VLOOKUP(EB[[#This Row],[product]],KS_DB[[product]:[KS]],5,FALSE)</f>
        <v>biomass</v>
      </c>
      <c r="C958" s="4" t="str">
        <f>VLOOKUP(EB[[#This Row],[product]],KS_DB[[product]:[KS]],6,FALSE)</f>
        <v>biomass</v>
      </c>
      <c r="D958" s="4">
        <f>VLOOKUP(EB[[#This Row],[product]],Carriers[],4,FALSE)</f>
        <v>1</v>
      </c>
      <c r="E958" s="4">
        <f>VLOOKUP(EB[[#This Row],[indic_nrg]],Indicators[],4,FALSE)</f>
        <v>0</v>
      </c>
      <c r="F958" s="4">
        <f>IFERROR(VLOOKUP(EB[[#This Row],[Source_carrier]],KS_DB[[product]:[KS]],6,FALSE),0)</f>
        <v>0</v>
      </c>
      <c r="G958" s="4" t="s">
        <v>34</v>
      </c>
      <c r="H958" s="4" t="s">
        <v>571</v>
      </c>
      <c r="I958" s="4" t="s">
        <v>121</v>
      </c>
      <c r="J958" s="4" t="s">
        <v>37</v>
      </c>
      <c r="K958" s="4" t="s">
        <v>572</v>
      </c>
      <c r="L958" s="4" t="s">
        <v>39</v>
      </c>
      <c r="M958" s="4" t="s">
        <v>122</v>
      </c>
      <c r="N958" s="4" t="s">
        <v>41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</row>
    <row r="959" spans="1:40" ht="15" customHeight="1" x14ac:dyDescent="0.25">
      <c r="A959" s="4" t="str">
        <f>EB[[#This Row],[unit]] &amp; "#" &amp; EB[[#This Row],[indic_nrg]] &amp; "#" &amp; EB[[#This Row],[product]] &amp; "#" &amp; EB[[#This Row],[geo]]</f>
        <v>TJ#B_100500#5549#CZ</v>
      </c>
      <c r="B959" s="4" t="str">
        <f>VLOOKUP(EB[[#This Row],[product]],KS_DB[[product]:[KS]],5,FALSE)</f>
        <v>biomass</v>
      </c>
      <c r="C959" s="4" t="str">
        <f>VLOOKUP(EB[[#This Row],[product]],KS_DB[[product]:[KS]],6,FALSE)</f>
        <v>biomass</v>
      </c>
      <c r="D959" s="4">
        <f>VLOOKUP(EB[[#This Row],[product]],Carriers[],4,FALSE)</f>
        <v>1</v>
      </c>
      <c r="E959" s="4">
        <f>VLOOKUP(EB[[#This Row],[indic_nrg]],Indicators[],4,FALSE)</f>
        <v>0</v>
      </c>
      <c r="F959" s="4">
        <f>IFERROR(VLOOKUP(EB[[#This Row],[Source_carrier]],KS_DB[[product]:[KS]],6,FALSE),0)</f>
        <v>0</v>
      </c>
      <c r="G959" s="4" t="s">
        <v>34</v>
      </c>
      <c r="H959" s="4" t="s">
        <v>571</v>
      </c>
      <c r="I959" s="4" t="s">
        <v>123</v>
      </c>
      <c r="J959" s="4" t="s">
        <v>37</v>
      </c>
      <c r="K959" s="4" t="s">
        <v>572</v>
      </c>
      <c r="L959" s="4" t="s">
        <v>39</v>
      </c>
      <c r="M959" s="4" t="s">
        <v>124</v>
      </c>
      <c r="N959" s="4" t="s">
        <v>41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</row>
    <row r="960" spans="1:40" ht="15" customHeight="1" x14ac:dyDescent="0.25">
      <c r="A960" s="4" t="str">
        <f>EB[[#This Row],[unit]] &amp; "#" &amp; EB[[#This Row],[indic_nrg]] &amp; "#" &amp; EB[[#This Row],[product]] &amp; "#" &amp; EB[[#This Row],[geo]]</f>
        <v>TJ#B_100500#5550#CZ</v>
      </c>
      <c r="B960" s="4" t="str">
        <f>VLOOKUP(EB[[#This Row],[product]],KS_DB[[product]:[KS]],5,FALSE)</f>
        <v>RES</v>
      </c>
      <c r="C960" s="4" t="str">
        <f>VLOOKUP(EB[[#This Row],[product]],KS_DB[[product]:[KS]],6,FALSE)</f>
        <v>RES</v>
      </c>
      <c r="D960" s="4">
        <f>VLOOKUP(EB[[#This Row],[product]],Carriers[],4,FALSE)</f>
        <v>1</v>
      </c>
      <c r="E960" s="4">
        <f>VLOOKUP(EB[[#This Row],[indic_nrg]],Indicators[],4,FALSE)</f>
        <v>0</v>
      </c>
      <c r="F960" s="4">
        <f>IFERROR(VLOOKUP(EB[[#This Row],[Source_carrier]],KS_DB[[product]:[KS]],6,FALSE),0)</f>
        <v>0</v>
      </c>
      <c r="G960" s="4" t="s">
        <v>34</v>
      </c>
      <c r="H960" s="4" t="s">
        <v>571</v>
      </c>
      <c r="I960" s="4" t="s">
        <v>125</v>
      </c>
      <c r="J960" s="4" t="s">
        <v>37</v>
      </c>
      <c r="K960" s="4" t="s">
        <v>572</v>
      </c>
      <c r="L960" s="4" t="s">
        <v>39</v>
      </c>
      <c r="M960" s="4" t="s">
        <v>126</v>
      </c>
      <c r="N960" s="4" t="s">
        <v>41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</row>
    <row r="961" spans="1:40" ht="15" customHeight="1" x14ac:dyDescent="0.25">
      <c r="A961" s="4" t="str">
        <f>EB[[#This Row],[unit]] &amp; "#" &amp; EB[[#This Row],[indic_nrg]] &amp; "#" &amp; EB[[#This Row],[product]] &amp; "#" &amp; EB[[#This Row],[geo]]</f>
        <v>TJ#B_100500#6000#CZ</v>
      </c>
      <c r="B961" s="4" t="str">
        <f>VLOOKUP(EB[[#This Row],[product]],KS_DB[[product]:[KS]],5,FALSE)</f>
        <v>electricity</v>
      </c>
      <c r="C961" s="4" t="str">
        <f>VLOOKUP(EB[[#This Row],[product]],KS_DB[[product]:[KS]],6,FALSE)</f>
        <v>electricity</v>
      </c>
      <c r="D961" s="4">
        <f>VLOOKUP(EB[[#This Row],[product]],Carriers[],4,FALSE)</f>
        <v>1</v>
      </c>
      <c r="E961" s="4">
        <f>VLOOKUP(EB[[#This Row],[indic_nrg]],Indicators[],4,FALSE)</f>
        <v>0</v>
      </c>
      <c r="F961" s="4">
        <f>IFERROR(VLOOKUP(EB[[#This Row],[Source_carrier]],KS_DB[[product]:[KS]],6,FALSE),0)</f>
        <v>0</v>
      </c>
      <c r="G961" s="4" t="s">
        <v>34</v>
      </c>
      <c r="H961" s="4" t="s">
        <v>571</v>
      </c>
      <c r="I961" s="4" t="s">
        <v>127</v>
      </c>
      <c r="J961" s="4" t="s">
        <v>37</v>
      </c>
      <c r="K961" s="4" t="s">
        <v>572</v>
      </c>
      <c r="L961" s="4" t="s">
        <v>39</v>
      </c>
      <c r="M961" s="4" t="s">
        <v>128</v>
      </c>
      <c r="N961" s="4" t="s">
        <v>41</v>
      </c>
      <c r="O961" s="4">
        <v>31936</v>
      </c>
      <c r="P961" s="4">
        <v>35006</v>
      </c>
      <c r="Q961" s="4">
        <v>33091</v>
      </c>
      <c r="R961" s="4">
        <v>29002</v>
      </c>
      <c r="S961" s="4">
        <v>21096</v>
      </c>
      <c r="T961" s="4">
        <v>22694</v>
      </c>
      <c r="U961" s="4">
        <v>31730</v>
      </c>
      <c r="V961" s="4">
        <v>36724</v>
      </c>
      <c r="W961" s="4">
        <v>39038</v>
      </c>
      <c r="X961" s="4">
        <v>44129</v>
      </c>
      <c r="Y961" s="4">
        <v>67471</v>
      </c>
      <c r="Z961" s="4">
        <v>68108</v>
      </c>
      <c r="AA961" s="4">
        <v>75200</v>
      </c>
      <c r="AB961" s="4">
        <v>94676</v>
      </c>
      <c r="AC961" s="4">
        <v>91775</v>
      </c>
      <c r="AD961" s="4">
        <v>89946</v>
      </c>
      <c r="AE961" s="4">
        <v>86749</v>
      </c>
      <c r="AF961" s="4">
        <v>94885</v>
      </c>
      <c r="AG961" s="4">
        <v>71960</v>
      </c>
      <c r="AH961" s="4">
        <v>80028</v>
      </c>
      <c r="AI961" s="4">
        <v>77724</v>
      </c>
      <c r="AJ961" s="4">
        <v>99004</v>
      </c>
      <c r="AK961" s="4">
        <v>103345</v>
      </c>
      <c r="AL961" s="4">
        <v>98849</v>
      </c>
      <c r="AM961" s="4">
        <v>101311</v>
      </c>
      <c r="AN961" s="4">
        <v>103180</v>
      </c>
    </row>
    <row r="962" spans="1:40" ht="15" customHeight="1" x14ac:dyDescent="0.25">
      <c r="A962" s="4" t="str">
        <f>EB[[#This Row],[unit]] &amp; "#" &amp; EB[[#This Row],[indic_nrg]] &amp; "#" &amp; EB[[#This Row],[product]] &amp; "#" &amp; EB[[#This Row],[geo]]</f>
        <v>TJ#B_100500#7100#CZ</v>
      </c>
      <c r="B962" s="4" t="str">
        <f>VLOOKUP(EB[[#This Row],[product]],KS_DB[[product]:[KS]],5,FALSE)</f>
        <v>other</v>
      </c>
      <c r="C962" s="4" t="str">
        <f>VLOOKUP(EB[[#This Row],[product]],KS_DB[[product]:[KS]],6,FALSE)</f>
        <v>other</v>
      </c>
      <c r="D962" s="4">
        <f>VLOOKUP(EB[[#This Row],[product]],Carriers[],4,FALSE)</f>
        <v>1</v>
      </c>
      <c r="E962" s="4">
        <f>VLOOKUP(EB[[#This Row],[indic_nrg]],Indicators[],4,FALSE)</f>
        <v>0</v>
      </c>
      <c r="F962" s="4">
        <f>IFERROR(VLOOKUP(EB[[#This Row],[Source_carrier]],KS_DB[[product]:[KS]],6,FALSE),0)</f>
        <v>0</v>
      </c>
      <c r="G962" s="4" t="s">
        <v>34</v>
      </c>
      <c r="H962" s="4" t="s">
        <v>571</v>
      </c>
      <c r="I962" s="4" t="s">
        <v>129</v>
      </c>
      <c r="J962" s="4" t="s">
        <v>37</v>
      </c>
      <c r="K962" s="4" t="s">
        <v>572</v>
      </c>
      <c r="L962" s="4" t="s">
        <v>39</v>
      </c>
      <c r="M962" s="4" t="s">
        <v>130</v>
      </c>
      <c r="N962" s="4" t="s">
        <v>41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</row>
    <row r="963" spans="1:40" ht="15" customHeight="1" x14ac:dyDescent="0.25">
      <c r="A963" s="4" t="str">
        <f>EB[[#This Row],[unit]] &amp; "#" &amp; EB[[#This Row],[indic_nrg]] &amp; "#" &amp; EB[[#This Row],[product]] &amp; "#" &amp; EB[[#This Row],[geo]]</f>
        <v>TJ#B_100500#7200#CZ</v>
      </c>
      <c r="B963" s="4" t="str">
        <f>VLOOKUP(EB[[#This Row],[product]],KS_DB[[product]:[KS]],5,FALSE)</f>
        <v>other</v>
      </c>
      <c r="C963" s="4" t="str">
        <f>VLOOKUP(EB[[#This Row],[product]],KS_DB[[product]:[KS]],6,FALSE)</f>
        <v>other</v>
      </c>
      <c r="D963" s="4">
        <f>VLOOKUP(EB[[#This Row],[product]],Carriers[],4,FALSE)</f>
        <v>0</v>
      </c>
      <c r="E963" s="4">
        <f>VLOOKUP(EB[[#This Row],[indic_nrg]],Indicators[],4,FALSE)</f>
        <v>0</v>
      </c>
      <c r="F963" s="4">
        <f>IFERROR(VLOOKUP(EB[[#This Row],[Source_carrier]],KS_DB[[product]:[KS]],6,FALSE),0)</f>
        <v>0</v>
      </c>
      <c r="G963" s="4" t="s">
        <v>34</v>
      </c>
      <c r="H963" s="4" t="s">
        <v>571</v>
      </c>
      <c r="I963" s="4" t="s">
        <v>131</v>
      </c>
      <c r="J963" s="4" t="s">
        <v>37</v>
      </c>
      <c r="K963" s="4" t="s">
        <v>572</v>
      </c>
      <c r="L963" s="4" t="s">
        <v>39</v>
      </c>
      <c r="M963" s="4" t="s">
        <v>132</v>
      </c>
      <c r="N963" s="4" t="s">
        <v>41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v>0</v>
      </c>
    </row>
    <row r="964" spans="1:40" ht="15" customHeight="1" x14ac:dyDescent="0.25">
      <c r="A964" s="4" t="str">
        <f>EB[[#This Row],[unit]] &amp; "#" &amp; EB[[#This Row],[indic_nrg]] &amp; "#" &amp; EB[[#This Row],[product]] &amp; "#" &amp; EB[[#This Row],[geo]]</f>
        <v>TJ#B_100800#0000#CZ</v>
      </c>
      <c r="B964" s="4" t="str">
        <f>VLOOKUP(EB[[#This Row],[product]],KS_DB[[product]:[KS]],5,FALSE)</f>
        <v>all</v>
      </c>
      <c r="C964" s="4" t="str">
        <f>VLOOKUP(EB[[#This Row],[product]],KS_DB[[product]:[KS]],6,FALSE)</f>
        <v>all</v>
      </c>
      <c r="D964" s="4">
        <f>VLOOKUP(EB[[#This Row],[product]],Carriers[],4,FALSE)</f>
        <v>0</v>
      </c>
      <c r="E964" s="4">
        <f>VLOOKUP(EB[[#This Row],[indic_nrg]],Indicators[],4,FALSE)</f>
        <v>0</v>
      </c>
      <c r="F964" s="4">
        <f>IFERROR(VLOOKUP(EB[[#This Row],[Source_carrier]],KS_DB[[product]:[KS]],6,FALSE),0)</f>
        <v>0</v>
      </c>
      <c r="G964" s="4" t="s">
        <v>34</v>
      </c>
      <c r="H964" s="4" t="s">
        <v>1157</v>
      </c>
      <c r="I964" s="4" t="s">
        <v>36</v>
      </c>
      <c r="J964" s="4" t="s">
        <v>37</v>
      </c>
      <c r="K964" s="4" t="s">
        <v>1158</v>
      </c>
      <c r="L964" s="4" t="s">
        <v>39</v>
      </c>
      <c r="M964" s="4" t="s">
        <v>40</v>
      </c>
      <c r="N964" s="4" t="s">
        <v>41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</row>
    <row r="965" spans="1:40" ht="15" customHeight="1" x14ac:dyDescent="0.25">
      <c r="A965" s="4" t="str">
        <f>EB[[#This Row],[unit]] &amp; "#" &amp; EB[[#This Row],[indic_nrg]] &amp; "#" &amp; EB[[#This Row],[product]] &amp; "#" &amp; EB[[#This Row],[geo]]</f>
        <v>TJ#B_100800#2000#CZ</v>
      </c>
      <c r="B965" s="4" t="str">
        <f>VLOOKUP(EB[[#This Row],[product]],KS_DB[[product]:[KS]],5,FALSE)</f>
        <v>solid</v>
      </c>
      <c r="C965" s="4" t="str">
        <f>VLOOKUP(EB[[#This Row],[product]],KS_DB[[product]:[KS]],6,FALSE)</f>
        <v>solid</v>
      </c>
      <c r="D965" s="4">
        <f>VLOOKUP(EB[[#This Row],[product]],Carriers[],4,FALSE)</f>
        <v>0</v>
      </c>
      <c r="E965" s="4">
        <f>VLOOKUP(EB[[#This Row],[indic_nrg]],Indicators[],4,FALSE)</f>
        <v>0</v>
      </c>
      <c r="F965" s="4">
        <f>IFERROR(VLOOKUP(EB[[#This Row],[Source_carrier]],KS_DB[[product]:[KS]],6,FALSE),0)</f>
        <v>0</v>
      </c>
      <c r="G965" s="4" t="s">
        <v>34</v>
      </c>
      <c r="H965" s="4" t="s">
        <v>1157</v>
      </c>
      <c r="I965" s="4" t="s">
        <v>18</v>
      </c>
      <c r="J965" s="4" t="s">
        <v>37</v>
      </c>
      <c r="K965" s="4" t="s">
        <v>1158</v>
      </c>
      <c r="L965" s="4" t="s">
        <v>39</v>
      </c>
      <c r="M965" s="4" t="s">
        <v>42</v>
      </c>
      <c r="N965" s="4" t="s">
        <v>41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</row>
    <row r="966" spans="1:40" ht="15" customHeight="1" x14ac:dyDescent="0.25">
      <c r="A966" s="4" t="str">
        <f>EB[[#This Row],[unit]] &amp; "#" &amp; EB[[#This Row],[indic_nrg]] &amp; "#" &amp; EB[[#This Row],[product]] &amp; "#" &amp; EB[[#This Row],[geo]]</f>
        <v>TJ#B_100800#2100#CZ</v>
      </c>
      <c r="B966" s="4" t="str">
        <f>VLOOKUP(EB[[#This Row],[product]],KS_DB[[product]:[KS]],5,FALSE)</f>
        <v>solid</v>
      </c>
      <c r="C966" s="4" t="str">
        <f>VLOOKUP(EB[[#This Row],[product]],KS_DB[[product]:[KS]],6,FALSE)</f>
        <v>solid</v>
      </c>
      <c r="D966" s="4">
        <f>VLOOKUP(EB[[#This Row],[product]],Carriers[],4,FALSE)</f>
        <v>0</v>
      </c>
      <c r="E966" s="4">
        <f>VLOOKUP(EB[[#This Row],[indic_nrg]],Indicators[],4,FALSE)</f>
        <v>0</v>
      </c>
      <c r="F966" s="4">
        <f>IFERROR(VLOOKUP(EB[[#This Row],[Source_carrier]],KS_DB[[product]:[KS]],6,FALSE),0)</f>
        <v>0</v>
      </c>
      <c r="G966" s="4" t="s">
        <v>34</v>
      </c>
      <c r="H966" s="4" t="s">
        <v>1157</v>
      </c>
      <c r="I966" s="4" t="s">
        <v>43</v>
      </c>
      <c r="J966" s="4" t="s">
        <v>37</v>
      </c>
      <c r="K966" s="4" t="s">
        <v>1158</v>
      </c>
      <c r="L966" s="4" t="s">
        <v>39</v>
      </c>
      <c r="M966" s="4" t="s">
        <v>44</v>
      </c>
      <c r="N966" s="4" t="s">
        <v>41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4">
        <v>0</v>
      </c>
    </row>
    <row r="967" spans="1:40" ht="15" customHeight="1" x14ac:dyDescent="0.25">
      <c r="A967" s="4" t="str">
        <f>EB[[#This Row],[unit]] &amp; "#" &amp; EB[[#This Row],[indic_nrg]] &amp; "#" &amp; EB[[#This Row],[product]] &amp; "#" &amp; EB[[#This Row],[geo]]</f>
        <v>TJ#B_100800#2112#CZ</v>
      </c>
      <c r="B967" s="4" t="str">
        <f>VLOOKUP(EB[[#This Row],[product]],KS_DB[[product]:[KS]],5,FALSE)</f>
        <v>solid</v>
      </c>
      <c r="C967" s="4" t="str">
        <f>VLOOKUP(EB[[#This Row],[product]],KS_DB[[product]:[KS]],6,FALSE)</f>
        <v>solid</v>
      </c>
      <c r="D967" s="4">
        <f>VLOOKUP(EB[[#This Row],[product]],Carriers[],4,FALSE)</f>
        <v>1</v>
      </c>
      <c r="E967" s="4">
        <f>VLOOKUP(EB[[#This Row],[indic_nrg]],Indicators[],4,FALSE)</f>
        <v>0</v>
      </c>
      <c r="F967" s="4">
        <f>IFERROR(VLOOKUP(EB[[#This Row],[Source_carrier]],KS_DB[[product]:[KS]],6,FALSE),0)</f>
        <v>0</v>
      </c>
      <c r="G967" s="4" t="s">
        <v>34</v>
      </c>
      <c r="H967" s="4" t="s">
        <v>1157</v>
      </c>
      <c r="I967" s="4" t="s">
        <v>45</v>
      </c>
      <c r="J967" s="4" t="s">
        <v>37</v>
      </c>
      <c r="K967" s="4" t="s">
        <v>1158</v>
      </c>
      <c r="L967" s="4" t="s">
        <v>39</v>
      </c>
      <c r="M967" s="4" t="s">
        <v>46</v>
      </c>
      <c r="N967" s="4" t="s">
        <v>41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</row>
    <row r="968" spans="1:40" ht="15" customHeight="1" x14ac:dyDescent="0.25">
      <c r="A968" s="4" t="str">
        <f>EB[[#This Row],[unit]] &amp; "#" &amp; EB[[#This Row],[indic_nrg]] &amp; "#" &amp; EB[[#This Row],[product]] &amp; "#" &amp; EB[[#This Row],[geo]]</f>
        <v>TJ#B_100800#2115#CZ</v>
      </c>
      <c r="B968" s="4" t="str">
        <f>VLOOKUP(EB[[#This Row],[product]],KS_DB[[product]:[KS]],5,FALSE)</f>
        <v>solid</v>
      </c>
      <c r="C968" s="4" t="str">
        <f>VLOOKUP(EB[[#This Row],[product]],KS_DB[[product]:[KS]],6,FALSE)</f>
        <v>solid</v>
      </c>
      <c r="D968" s="4">
        <f>VLOOKUP(EB[[#This Row],[product]],Carriers[],4,FALSE)</f>
        <v>1</v>
      </c>
      <c r="E968" s="4">
        <f>VLOOKUP(EB[[#This Row],[indic_nrg]],Indicators[],4,FALSE)</f>
        <v>0</v>
      </c>
      <c r="F968" s="4">
        <f>IFERROR(VLOOKUP(EB[[#This Row],[Source_carrier]],KS_DB[[product]:[KS]],6,FALSE),0)</f>
        <v>0</v>
      </c>
      <c r="G968" s="4" t="s">
        <v>34</v>
      </c>
      <c r="H968" s="4" t="s">
        <v>1157</v>
      </c>
      <c r="I968" s="4" t="s">
        <v>47</v>
      </c>
      <c r="J968" s="4" t="s">
        <v>37</v>
      </c>
      <c r="K968" s="4" t="s">
        <v>1158</v>
      </c>
      <c r="L968" s="4" t="s">
        <v>39</v>
      </c>
      <c r="M968" s="4" t="s">
        <v>48</v>
      </c>
      <c r="N968" s="4" t="s">
        <v>41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</row>
    <row r="969" spans="1:40" ht="15" customHeight="1" x14ac:dyDescent="0.25">
      <c r="A969" s="4" t="str">
        <f>EB[[#This Row],[unit]] &amp; "#" &amp; EB[[#This Row],[indic_nrg]] &amp; "#" &amp; EB[[#This Row],[product]] &amp; "#" &amp; EB[[#This Row],[geo]]</f>
        <v>TJ#B_100800#2116#CZ</v>
      </c>
      <c r="B969" s="4" t="str">
        <f>VLOOKUP(EB[[#This Row],[product]],KS_DB[[product]:[KS]],5,FALSE)</f>
        <v>solid</v>
      </c>
      <c r="C969" s="4" t="str">
        <f>VLOOKUP(EB[[#This Row],[product]],KS_DB[[product]:[KS]],6,FALSE)</f>
        <v>solid</v>
      </c>
      <c r="D969" s="4">
        <f>VLOOKUP(EB[[#This Row],[product]],Carriers[],4,FALSE)</f>
        <v>1</v>
      </c>
      <c r="E969" s="4">
        <f>VLOOKUP(EB[[#This Row],[indic_nrg]],Indicators[],4,FALSE)</f>
        <v>0</v>
      </c>
      <c r="F969" s="4">
        <f>IFERROR(VLOOKUP(EB[[#This Row],[Source_carrier]],KS_DB[[product]:[KS]],6,FALSE),0)</f>
        <v>0</v>
      </c>
      <c r="G969" s="4" t="s">
        <v>34</v>
      </c>
      <c r="H969" s="4" t="s">
        <v>1157</v>
      </c>
      <c r="I969" s="4" t="s">
        <v>49</v>
      </c>
      <c r="J969" s="4" t="s">
        <v>37</v>
      </c>
      <c r="K969" s="4" t="s">
        <v>1158</v>
      </c>
      <c r="L969" s="4" t="s">
        <v>39</v>
      </c>
      <c r="M969" s="4" t="s">
        <v>50</v>
      </c>
      <c r="N969" s="4" t="s">
        <v>41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</row>
    <row r="970" spans="1:40" ht="15" customHeight="1" x14ac:dyDescent="0.25">
      <c r="A970" s="4" t="str">
        <f>EB[[#This Row],[unit]] &amp; "#" &amp; EB[[#This Row],[indic_nrg]] &amp; "#" &amp; EB[[#This Row],[product]] &amp; "#" &amp; EB[[#This Row],[geo]]</f>
        <v>TJ#B_100800#2117#CZ</v>
      </c>
      <c r="B970" s="4" t="str">
        <f>VLOOKUP(EB[[#This Row],[product]],KS_DB[[product]:[KS]],5,FALSE)</f>
        <v>solid</v>
      </c>
      <c r="C970" s="4" t="str">
        <f>VLOOKUP(EB[[#This Row],[product]],KS_DB[[product]:[KS]],6,FALSE)</f>
        <v>solid</v>
      </c>
      <c r="D970" s="4">
        <f>VLOOKUP(EB[[#This Row],[product]],Carriers[],4,FALSE)</f>
        <v>1</v>
      </c>
      <c r="E970" s="4">
        <f>VLOOKUP(EB[[#This Row],[indic_nrg]],Indicators[],4,FALSE)</f>
        <v>0</v>
      </c>
      <c r="F970" s="4">
        <f>IFERROR(VLOOKUP(EB[[#This Row],[Source_carrier]],KS_DB[[product]:[KS]],6,FALSE),0)</f>
        <v>0</v>
      </c>
      <c r="G970" s="4" t="s">
        <v>34</v>
      </c>
      <c r="H970" s="4" t="s">
        <v>1157</v>
      </c>
      <c r="I970" s="4" t="s">
        <v>51</v>
      </c>
      <c r="J970" s="4" t="s">
        <v>37</v>
      </c>
      <c r="K970" s="4" t="s">
        <v>1158</v>
      </c>
      <c r="L970" s="4" t="s">
        <v>39</v>
      </c>
      <c r="M970" s="4" t="s">
        <v>52</v>
      </c>
      <c r="N970" s="4" t="s">
        <v>41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</row>
    <row r="971" spans="1:40" ht="15" customHeight="1" x14ac:dyDescent="0.25">
      <c r="A971" s="4" t="str">
        <f>EB[[#This Row],[unit]] &amp; "#" &amp; EB[[#This Row],[indic_nrg]] &amp; "#" &amp; EB[[#This Row],[product]] &amp; "#" &amp; EB[[#This Row],[geo]]</f>
        <v>TJ#B_100800#2118#CZ</v>
      </c>
      <c r="B971" s="4" t="str">
        <f>VLOOKUP(EB[[#This Row],[product]],KS_DB[[product]:[KS]],5,FALSE)</f>
        <v>solid</v>
      </c>
      <c r="C971" s="4" t="str">
        <f>VLOOKUP(EB[[#This Row],[product]],KS_DB[[product]:[KS]],6,FALSE)</f>
        <v>solid</v>
      </c>
      <c r="D971" s="4">
        <f>VLOOKUP(EB[[#This Row],[product]],Carriers[],4,FALSE)</f>
        <v>1</v>
      </c>
      <c r="E971" s="4">
        <f>VLOOKUP(EB[[#This Row],[indic_nrg]],Indicators[],4,FALSE)</f>
        <v>0</v>
      </c>
      <c r="F971" s="4">
        <f>IFERROR(VLOOKUP(EB[[#This Row],[Source_carrier]],KS_DB[[product]:[KS]],6,FALSE),0)</f>
        <v>0</v>
      </c>
      <c r="G971" s="4" t="s">
        <v>34</v>
      </c>
      <c r="H971" s="4" t="s">
        <v>1157</v>
      </c>
      <c r="I971" s="4" t="s">
        <v>53</v>
      </c>
      <c r="J971" s="4" t="s">
        <v>37</v>
      </c>
      <c r="K971" s="4" t="s">
        <v>1158</v>
      </c>
      <c r="L971" s="4" t="s">
        <v>39</v>
      </c>
      <c r="M971" s="4" t="s">
        <v>54</v>
      </c>
      <c r="N971" s="4" t="s">
        <v>41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</row>
    <row r="972" spans="1:40" ht="15" customHeight="1" x14ac:dyDescent="0.25">
      <c r="A972" s="4" t="str">
        <f>EB[[#This Row],[unit]] &amp; "#" &amp; EB[[#This Row],[indic_nrg]] &amp; "#" &amp; EB[[#This Row],[product]] &amp; "#" &amp; EB[[#This Row],[geo]]</f>
        <v>TJ#B_100800#2121#CZ</v>
      </c>
      <c r="B972" s="4" t="str">
        <f>VLOOKUP(EB[[#This Row],[product]],KS_DB[[product]:[KS]],5,FALSE)</f>
        <v>solid</v>
      </c>
      <c r="C972" s="4" t="str">
        <f>VLOOKUP(EB[[#This Row],[product]],KS_DB[[product]:[KS]],6,FALSE)</f>
        <v>solid</v>
      </c>
      <c r="D972" s="4">
        <f>VLOOKUP(EB[[#This Row],[product]],Carriers[],4,FALSE)</f>
        <v>1</v>
      </c>
      <c r="E972" s="4">
        <f>VLOOKUP(EB[[#This Row],[indic_nrg]],Indicators[],4,FALSE)</f>
        <v>0</v>
      </c>
      <c r="F972" s="4">
        <f>IFERROR(VLOOKUP(EB[[#This Row],[Source_carrier]],KS_DB[[product]:[KS]],6,FALSE),0)</f>
        <v>0</v>
      </c>
      <c r="G972" s="4" t="s">
        <v>34</v>
      </c>
      <c r="H972" s="4" t="s">
        <v>1157</v>
      </c>
      <c r="I972" s="4" t="s">
        <v>55</v>
      </c>
      <c r="J972" s="4" t="s">
        <v>37</v>
      </c>
      <c r="K972" s="4" t="s">
        <v>1158</v>
      </c>
      <c r="L972" s="4" t="s">
        <v>39</v>
      </c>
      <c r="M972" s="4" t="s">
        <v>56</v>
      </c>
      <c r="N972" s="4" t="s">
        <v>41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</row>
    <row r="973" spans="1:40" ht="15" customHeight="1" x14ac:dyDescent="0.25">
      <c r="A973" s="4" t="str">
        <f>EB[[#This Row],[unit]] &amp; "#" &amp; EB[[#This Row],[indic_nrg]] &amp; "#" &amp; EB[[#This Row],[product]] &amp; "#" &amp; EB[[#This Row],[geo]]</f>
        <v>TJ#B_100800#2122#CZ</v>
      </c>
      <c r="B973" s="4" t="str">
        <f>VLOOKUP(EB[[#This Row],[product]],KS_DB[[product]:[KS]],5,FALSE)</f>
        <v>solid</v>
      </c>
      <c r="C973" s="4" t="str">
        <f>VLOOKUP(EB[[#This Row],[product]],KS_DB[[product]:[KS]],6,FALSE)</f>
        <v>solid</v>
      </c>
      <c r="D973" s="4">
        <f>VLOOKUP(EB[[#This Row],[product]],Carriers[],4,FALSE)</f>
        <v>1</v>
      </c>
      <c r="E973" s="4">
        <f>VLOOKUP(EB[[#This Row],[indic_nrg]],Indicators[],4,FALSE)</f>
        <v>0</v>
      </c>
      <c r="F973" s="4">
        <f>IFERROR(VLOOKUP(EB[[#This Row],[Source_carrier]],KS_DB[[product]:[KS]],6,FALSE),0)</f>
        <v>0</v>
      </c>
      <c r="G973" s="4" t="s">
        <v>34</v>
      </c>
      <c r="H973" s="4" t="s">
        <v>1157</v>
      </c>
      <c r="I973" s="4" t="s">
        <v>57</v>
      </c>
      <c r="J973" s="4" t="s">
        <v>37</v>
      </c>
      <c r="K973" s="4" t="s">
        <v>1158</v>
      </c>
      <c r="L973" s="4" t="s">
        <v>39</v>
      </c>
      <c r="M973" s="4" t="s">
        <v>58</v>
      </c>
      <c r="N973" s="4" t="s">
        <v>41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</row>
    <row r="974" spans="1:40" ht="15" customHeight="1" x14ac:dyDescent="0.25">
      <c r="A974" s="4" t="str">
        <f>EB[[#This Row],[unit]] &amp; "#" &amp; EB[[#This Row],[indic_nrg]] &amp; "#" &amp; EB[[#This Row],[product]] &amp; "#" &amp; EB[[#This Row],[geo]]</f>
        <v>TJ#B_100800#2130#CZ</v>
      </c>
      <c r="B974" s="4" t="str">
        <f>VLOOKUP(EB[[#This Row],[product]],KS_DB[[product]:[KS]],5,FALSE)</f>
        <v>solid</v>
      </c>
      <c r="C974" s="4" t="str">
        <f>VLOOKUP(EB[[#This Row],[product]],KS_DB[[product]:[KS]],6,FALSE)</f>
        <v>solid</v>
      </c>
      <c r="D974" s="4">
        <f>VLOOKUP(EB[[#This Row],[product]],Carriers[],4,FALSE)</f>
        <v>1</v>
      </c>
      <c r="E974" s="4">
        <f>VLOOKUP(EB[[#This Row],[indic_nrg]],Indicators[],4,FALSE)</f>
        <v>0</v>
      </c>
      <c r="F974" s="4">
        <f>IFERROR(VLOOKUP(EB[[#This Row],[Source_carrier]],KS_DB[[product]:[KS]],6,FALSE),0)</f>
        <v>0</v>
      </c>
      <c r="G974" s="4" t="s">
        <v>34</v>
      </c>
      <c r="H974" s="4" t="s">
        <v>1157</v>
      </c>
      <c r="I974" s="4" t="s">
        <v>59</v>
      </c>
      <c r="J974" s="4" t="s">
        <v>37</v>
      </c>
      <c r="K974" s="4" t="s">
        <v>1158</v>
      </c>
      <c r="L974" s="4" t="s">
        <v>39</v>
      </c>
      <c r="M974" s="4" t="s">
        <v>60</v>
      </c>
      <c r="N974" s="4" t="s">
        <v>41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</row>
    <row r="975" spans="1:40" ht="15" customHeight="1" x14ac:dyDescent="0.25">
      <c r="A975" s="4" t="str">
        <f>EB[[#This Row],[unit]] &amp; "#" &amp; EB[[#This Row],[indic_nrg]] &amp; "#" &amp; EB[[#This Row],[product]] &amp; "#" &amp; EB[[#This Row],[geo]]</f>
        <v>TJ#B_100800#2200#CZ</v>
      </c>
      <c r="B975" s="4" t="str">
        <f>VLOOKUP(EB[[#This Row],[product]],KS_DB[[product]:[KS]],5,FALSE)</f>
        <v>solid</v>
      </c>
      <c r="C975" s="4" t="str">
        <f>VLOOKUP(EB[[#This Row],[product]],KS_DB[[product]:[KS]],6,FALSE)</f>
        <v>solid</v>
      </c>
      <c r="D975" s="4">
        <f>VLOOKUP(EB[[#This Row],[product]],Carriers[],4,FALSE)</f>
        <v>0</v>
      </c>
      <c r="E975" s="4">
        <f>VLOOKUP(EB[[#This Row],[indic_nrg]],Indicators[],4,FALSE)</f>
        <v>0</v>
      </c>
      <c r="F975" s="4">
        <f>IFERROR(VLOOKUP(EB[[#This Row],[Source_carrier]],KS_DB[[product]:[KS]],6,FALSE),0)</f>
        <v>0</v>
      </c>
      <c r="G975" s="4" t="s">
        <v>34</v>
      </c>
      <c r="H975" s="4" t="s">
        <v>1157</v>
      </c>
      <c r="I975" s="4" t="s">
        <v>61</v>
      </c>
      <c r="J975" s="4" t="s">
        <v>37</v>
      </c>
      <c r="K975" s="4" t="s">
        <v>1158</v>
      </c>
      <c r="L975" s="4" t="s">
        <v>39</v>
      </c>
      <c r="M975" s="4" t="s">
        <v>62</v>
      </c>
      <c r="N975" s="4" t="s">
        <v>41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</row>
    <row r="976" spans="1:40" ht="15" customHeight="1" x14ac:dyDescent="0.25">
      <c r="A976" s="4" t="str">
        <f>EB[[#This Row],[unit]] &amp; "#" &amp; EB[[#This Row],[indic_nrg]] &amp; "#" &amp; EB[[#This Row],[product]] &amp; "#" &amp; EB[[#This Row],[geo]]</f>
        <v>TJ#B_100800#2210#CZ</v>
      </c>
      <c r="B976" s="4" t="str">
        <f>VLOOKUP(EB[[#This Row],[product]],KS_DB[[product]:[KS]],5,FALSE)</f>
        <v>solid</v>
      </c>
      <c r="C976" s="4" t="str">
        <f>VLOOKUP(EB[[#This Row],[product]],KS_DB[[product]:[KS]],6,FALSE)</f>
        <v>solid</v>
      </c>
      <c r="D976" s="4">
        <f>VLOOKUP(EB[[#This Row],[product]],Carriers[],4,FALSE)</f>
        <v>1</v>
      </c>
      <c r="E976" s="4">
        <f>VLOOKUP(EB[[#This Row],[indic_nrg]],Indicators[],4,FALSE)</f>
        <v>0</v>
      </c>
      <c r="F976" s="4">
        <f>IFERROR(VLOOKUP(EB[[#This Row],[Source_carrier]],KS_DB[[product]:[KS]],6,FALSE),0)</f>
        <v>0</v>
      </c>
      <c r="G976" s="4" t="s">
        <v>34</v>
      </c>
      <c r="H976" s="4" t="s">
        <v>1157</v>
      </c>
      <c r="I976" s="4" t="s">
        <v>63</v>
      </c>
      <c r="J976" s="4" t="s">
        <v>37</v>
      </c>
      <c r="K976" s="4" t="s">
        <v>1158</v>
      </c>
      <c r="L976" s="4" t="s">
        <v>39</v>
      </c>
      <c r="M976" s="4" t="s">
        <v>64</v>
      </c>
      <c r="N976" s="4" t="s">
        <v>41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</row>
    <row r="977" spans="1:40" ht="15" customHeight="1" x14ac:dyDescent="0.25">
      <c r="A977" s="4" t="str">
        <f>EB[[#This Row],[unit]] &amp; "#" &amp; EB[[#This Row],[indic_nrg]] &amp; "#" &amp; EB[[#This Row],[product]] &amp; "#" &amp; EB[[#This Row],[geo]]</f>
        <v>TJ#B_100800#2230#CZ</v>
      </c>
      <c r="B977" s="4" t="str">
        <f>VLOOKUP(EB[[#This Row],[product]],KS_DB[[product]:[KS]],5,FALSE)</f>
        <v>solid</v>
      </c>
      <c r="C977" s="4" t="str">
        <f>VLOOKUP(EB[[#This Row],[product]],KS_DB[[product]:[KS]],6,FALSE)</f>
        <v>solid</v>
      </c>
      <c r="D977" s="4">
        <f>VLOOKUP(EB[[#This Row],[product]],Carriers[],4,FALSE)</f>
        <v>1</v>
      </c>
      <c r="E977" s="4">
        <f>VLOOKUP(EB[[#This Row],[indic_nrg]],Indicators[],4,FALSE)</f>
        <v>0</v>
      </c>
      <c r="F977" s="4">
        <f>IFERROR(VLOOKUP(EB[[#This Row],[Source_carrier]],KS_DB[[product]:[KS]],6,FALSE),0)</f>
        <v>0</v>
      </c>
      <c r="G977" s="4" t="s">
        <v>34</v>
      </c>
      <c r="H977" s="4" t="s">
        <v>1157</v>
      </c>
      <c r="I977" s="4" t="s">
        <v>65</v>
      </c>
      <c r="J977" s="4" t="s">
        <v>37</v>
      </c>
      <c r="K977" s="4" t="s">
        <v>1158</v>
      </c>
      <c r="L977" s="4" t="s">
        <v>39</v>
      </c>
      <c r="M977" s="4" t="s">
        <v>66</v>
      </c>
      <c r="N977" s="4" t="s">
        <v>41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</row>
    <row r="978" spans="1:40" ht="15" customHeight="1" x14ac:dyDescent="0.25">
      <c r="A978" s="4" t="str">
        <f>EB[[#This Row],[unit]] &amp; "#" &amp; EB[[#This Row],[indic_nrg]] &amp; "#" &amp; EB[[#This Row],[product]] &amp; "#" &amp; EB[[#This Row],[geo]]</f>
        <v>TJ#B_100800#2310#CZ</v>
      </c>
      <c r="B978" s="4" t="str">
        <f>VLOOKUP(EB[[#This Row],[product]],KS_DB[[product]:[KS]],5,FALSE)</f>
        <v>solid</v>
      </c>
      <c r="C978" s="4" t="str">
        <f>VLOOKUP(EB[[#This Row],[product]],KS_DB[[product]:[KS]],6,FALSE)</f>
        <v>solid</v>
      </c>
      <c r="D978" s="4">
        <f>VLOOKUP(EB[[#This Row],[product]],Carriers[],4,FALSE)</f>
        <v>1</v>
      </c>
      <c r="E978" s="4">
        <f>VLOOKUP(EB[[#This Row],[indic_nrg]],Indicators[],4,FALSE)</f>
        <v>0</v>
      </c>
      <c r="F978" s="4">
        <f>IFERROR(VLOOKUP(EB[[#This Row],[Source_carrier]],KS_DB[[product]:[KS]],6,FALSE),0)</f>
        <v>0</v>
      </c>
      <c r="G978" s="4" t="s">
        <v>34</v>
      </c>
      <c r="H978" s="4" t="s">
        <v>1157</v>
      </c>
      <c r="I978" s="4" t="s">
        <v>67</v>
      </c>
      <c r="J978" s="4" t="s">
        <v>37</v>
      </c>
      <c r="K978" s="4" t="s">
        <v>1158</v>
      </c>
      <c r="L978" s="4" t="s">
        <v>39</v>
      </c>
      <c r="M978" s="4" t="s">
        <v>68</v>
      </c>
      <c r="N978" s="4" t="s">
        <v>41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</row>
    <row r="979" spans="1:40" ht="15" customHeight="1" x14ac:dyDescent="0.25">
      <c r="A979" s="4" t="str">
        <f>EB[[#This Row],[unit]] &amp; "#" &amp; EB[[#This Row],[indic_nrg]] &amp; "#" &amp; EB[[#This Row],[product]] &amp; "#" &amp; EB[[#This Row],[geo]]</f>
        <v>TJ#B_100800#2330#CZ</v>
      </c>
      <c r="B979" s="4" t="str">
        <f>VLOOKUP(EB[[#This Row],[product]],KS_DB[[product]:[KS]],5,FALSE)</f>
        <v>solid</v>
      </c>
      <c r="C979" s="4" t="str">
        <f>VLOOKUP(EB[[#This Row],[product]],KS_DB[[product]:[KS]],6,FALSE)</f>
        <v>solid</v>
      </c>
      <c r="D979" s="4">
        <f>VLOOKUP(EB[[#This Row],[product]],Carriers[],4,FALSE)</f>
        <v>1</v>
      </c>
      <c r="E979" s="4">
        <f>VLOOKUP(EB[[#This Row],[indic_nrg]],Indicators[],4,FALSE)</f>
        <v>0</v>
      </c>
      <c r="F979" s="4">
        <f>IFERROR(VLOOKUP(EB[[#This Row],[Source_carrier]],KS_DB[[product]:[KS]],6,FALSE),0)</f>
        <v>0</v>
      </c>
      <c r="G979" s="4" t="s">
        <v>34</v>
      </c>
      <c r="H979" s="4" t="s">
        <v>1157</v>
      </c>
      <c r="I979" s="4" t="s">
        <v>69</v>
      </c>
      <c r="J979" s="4" t="s">
        <v>37</v>
      </c>
      <c r="K979" s="4" t="s">
        <v>1158</v>
      </c>
      <c r="L979" s="4" t="s">
        <v>39</v>
      </c>
      <c r="M979" s="4" t="s">
        <v>70</v>
      </c>
      <c r="N979" s="4" t="s">
        <v>41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</row>
    <row r="980" spans="1:40" ht="15" customHeight="1" x14ac:dyDescent="0.25">
      <c r="A980" s="4" t="str">
        <f>EB[[#This Row],[unit]] &amp; "#" &amp; EB[[#This Row],[indic_nrg]] &amp; "#" &amp; EB[[#This Row],[product]] &amp; "#" &amp; EB[[#This Row],[geo]]</f>
        <v>TJ#B_100800#2410#CZ</v>
      </c>
      <c r="B980" s="4" t="str">
        <f>VLOOKUP(EB[[#This Row],[product]],KS_DB[[product]:[KS]],5,FALSE)</f>
        <v>solid</v>
      </c>
      <c r="C980" s="4" t="str">
        <f>VLOOKUP(EB[[#This Row],[product]],KS_DB[[product]:[KS]],6,FALSE)</f>
        <v>solid</v>
      </c>
      <c r="D980" s="4">
        <f>VLOOKUP(EB[[#This Row],[product]],Carriers[],4,FALSE)</f>
        <v>1</v>
      </c>
      <c r="E980" s="4">
        <f>VLOOKUP(EB[[#This Row],[indic_nrg]],Indicators[],4,FALSE)</f>
        <v>0</v>
      </c>
      <c r="F980" s="4">
        <f>IFERROR(VLOOKUP(EB[[#This Row],[Source_carrier]],KS_DB[[product]:[KS]],6,FALSE),0)</f>
        <v>0</v>
      </c>
      <c r="G980" s="4" t="s">
        <v>34</v>
      </c>
      <c r="H980" s="4" t="s">
        <v>1157</v>
      </c>
      <c r="I980" s="4" t="s">
        <v>71</v>
      </c>
      <c r="J980" s="4" t="s">
        <v>37</v>
      </c>
      <c r="K980" s="4" t="s">
        <v>1158</v>
      </c>
      <c r="L980" s="4" t="s">
        <v>39</v>
      </c>
      <c r="M980" s="4" t="s">
        <v>72</v>
      </c>
      <c r="N980" s="4" t="s">
        <v>41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</row>
    <row r="981" spans="1:40" ht="15" customHeight="1" x14ac:dyDescent="0.25">
      <c r="A981" s="4" t="str">
        <f>EB[[#This Row],[unit]] &amp; "#" &amp; EB[[#This Row],[indic_nrg]] &amp; "#" &amp; EB[[#This Row],[product]] &amp; "#" &amp; EB[[#This Row],[geo]]</f>
        <v>TJ#B_100800#3000#CZ</v>
      </c>
      <c r="B981" s="4" t="str">
        <f>VLOOKUP(EB[[#This Row],[product]],KS_DB[[product]:[KS]],5,FALSE)</f>
        <v>liquid</v>
      </c>
      <c r="C981" s="4" t="str">
        <f>VLOOKUP(EB[[#This Row],[product]],KS_DB[[product]:[KS]],6,FALSE)</f>
        <v>liquid</v>
      </c>
      <c r="D981" s="4">
        <f>VLOOKUP(EB[[#This Row],[product]],Carriers[],4,FALSE)</f>
        <v>0</v>
      </c>
      <c r="E981" s="4">
        <f>VLOOKUP(EB[[#This Row],[indic_nrg]],Indicators[],4,FALSE)</f>
        <v>0</v>
      </c>
      <c r="F981" s="4">
        <f>IFERROR(VLOOKUP(EB[[#This Row],[Source_carrier]],KS_DB[[product]:[KS]],6,FALSE),0)</f>
        <v>0</v>
      </c>
      <c r="G981" s="4" t="s">
        <v>34</v>
      </c>
      <c r="H981" s="4" t="s">
        <v>1157</v>
      </c>
      <c r="I981" s="4" t="s">
        <v>73</v>
      </c>
      <c r="J981" s="4" t="s">
        <v>37</v>
      </c>
      <c r="K981" s="4" t="s">
        <v>1158</v>
      </c>
      <c r="L981" s="4" t="s">
        <v>39</v>
      </c>
      <c r="M981" s="4" t="s">
        <v>74</v>
      </c>
      <c r="N981" s="4" t="s">
        <v>41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</row>
    <row r="982" spans="1:40" ht="15" customHeight="1" x14ac:dyDescent="0.25">
      <c r="A982" s="4" t="str">
        <f>EB[[#This Row],[unit]] &amp; "#" &amp; EB[[#This Row],[indic_nrg]] &amp; "#" &amp; EB[[#This Row],[product]] &amp; "#" &amp; EB[[#This Row],[geo]]</f>
        <v>TJ#B_100800#3200#CZ</v>
      </c>
      <c r="B982" s="4" t="str">
        <f>VLOOKUP(EB[[#This Row],[product]],KS_DB[[product]:[KS]],5,FALSE)</f>
        <v>liquid</v>
      </c>
      <c r="C982" s="4" t="str">
        <f>VLOOKUP(EB[[#This Row],[product]],KS_DB[[product]:[KS]],6,FALSE)</f>
        <v>liquid</v>
      </c>
      <c r="D982" s="4">
        <f>VLOOKUP(EB[[#This Row],[product]],Carriers[],4,FALSE)</f>
        <v>0</v>
      </c>
      <c r="E982" s="4">
        <f>VLOOKUP(EB[[#This Row],[indic_nrg]],Indicators[],4,FALSE)</f>
        <v>0</v>
      </c>
      <c r="F982" s="4">
        <f>IFERROR(VLOOKUP(EB[[#This Row],[Source_carrier]],KS_DB[[product]:[KS]],6,FALSE),0)</f>
        <v>0</v>
      </c>
      <c r="G982" s="4" t="s">
        <v>34</v>
      </c>
      <c r="H982" s="4" t="s">
        <v>1157</v>
      </c>
      <c r="I982" s="4" t="s">
        <v>75</v>
      </c>
      <c r="J982" s="4" t="s">
        <v>37</v>
      </c>
      <c r="K982" s="4" t="s">
        <v>1158</v>
      </c>
      <c r="L982" s="4" t="s">
        <v>39</v>
      </c>
      <c r="M982" s="4" t="s">
        <v>76</v>
      </c>
      <c r="N982" s="4" t="s">
        <v>41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v>0</v>
      </c>
    </row>
    <row r="983" spans="1:40" ht="15" customHeight="1" x14ac:dyDescent="0.25">
      <c r="A983" s="4" t="str">
        <f>EB[[#This Row],[unit]] &amp; "#" &amp; EB[[#This Row],[indic_nrg]] &amp; "#" &amp; EB[[#This Row],[product]] &amp; "#" &amp; EB[[#This Row],[geo]]</f>
        <v>TJ#B_100800#3260#CZ</v>
      </c>
      <c r="B983" s="4" t="str">
        <f>VLOOKUP(EB[[#This Row],[product]],KS_DB[[product]:[KS]],5,FALSE)</f>
        <v>liquid</v>
      </c>
      <c r="C983" s="4" t="str">
        <f>VLOOKUP(EB[[#This Row],[product]],KS_DB[[product]:[KS]],6,FALSE)</f>
        <v>diesel</v>
      </c>
      <c r="D983" s="4">
        <f>VLOOKUP(EB[[#This Row],[product]],Carriers[],4,FALSE)</f>
        <v>1</v>
      </c>
      <c r="E983" s="4">
        <f>VLOOKUP(EB[[#This Row],[indic_nrg]],Indicators[],4,FALSE)</f>
        <v>0</v>
      </c>
      <c r="F983" s="4">
        <f>IFERROR(VLOOKUP(EB[[#This Row],[Source_carrier]],KS_DB[[product]:[KS]],6,FALSE),0)</f>
        <v>0</v>
      </c>
      <c r="G983" s="4" t="s">
        <v>34</v>
      </c>
      <c r="H983" s="4" t="s">
        <v>1157</v>
      </c>
      <c r="I983" s="4" t="s">
        <v>79</v>
      </c>
      <c r="J983" s="4" t="s">
        <v>37</v>
      </c>
      <c r="K983" s="4" t="s">
        <v>1158</v>
      </c>
      <c r="L983" s="4" t="s">
        <v>39</v>
      </c>
      <c r="M983" s="4" t="s">
        <v>80</v>
      </c>
      <c r="N983" s="4" t="s">
        <v>41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</row>
    <row r="984" spans="1:40" ht="15" customHeight="1" x14ac:dyDescent="0.25">
      <c r="A984" s="4" t="str">
        <f>EB[[#This Row],[unit]] &amp; "#" &amp; EB[[#This Row],[indic_nrg]] &amp; "#" &amp; EB[[#This Row],[product]] &amp; "#" &amp; EB[[#This Row],[geo]]</f>
        <v>TJ#B_100800#3270A#CZ</v>
      </c>
      <c r="B984" s="4" t="str">
        <f>VLOOKUP(EB[[#This Row],[product]],KS_DB[[product]:[KS]],5,FALSE)</f>
        <v>liquid</v>
      </c>
      <c r="C984" s="4" t="str">
        <f>VLOOKUP(EB[[#This Row],[product]],KS_DB[[product]:[KS]],6,FALSE)</f>
        <v>liquid</v>
      </c>
      <c r="D984" s="4">
        <f>VLOOKUP(EB[[#This Row],[product]],Carriers[],4,FALSE)</f>
        <v>1</v>
      </c>
      <c r="E984" s="4">
        <f>VLOOKUP(EB[[#This Row],[indic_nrg]],Indicators[],4,FALSE)</f>
        <v>0</v>
      </c>
      <c r="F984" s="4">
        <f>IFERROR(VLOOKUP(EB[[#This Row],[Source_carrier]],KS_DB[[product]:[KS]],6,FALSE),0)</f>
        <v>0</v>
      </c>
      <c r="G984" s="4" t="s">
        <v>34</v>
      </c>
      <c r="H984" s="4" t="s">
        <v>1157</v>
      </c>
      <c r="I984" s="4" t="s">
        <v>81</v>
      </c>
      <c r="J984" s="4" t="s">
        <v>37</v>
      </c>
      <c r="K984" s="4" t="s">
        <v>1158</v>
      </c>
      <c r="L984" s="4" t="s">
        <v>39</v>
      </c>
      <c r="M984" s="4" t="s">
        <v>82</v>
      </c>
      <c r="N984" s="4" t="s">
        <v>41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</row>
    <row r="985" spans="1:40" ht="15" customHeight="1" x14ac:dyDescent="0.25">
      <c r="A985" s="4" t="str">
        <f>EB[[#This Row],[unit]] &amp; "#" &amp; EB[[#This Row],[indic_nrg]] &amp; "#" &amp; EB[[#This Row],[product]] &amp; "#" &amp; EB[[#This Row],[geo]]</f>
        <v>TJ#B_100800#4000#CZ</v>
      </c>
      <c r="B985" s="4" t="str">
        <f>VLOOKUP(EB[[#This Row],[product]],KS_DB[[product]:[KS]],5,FALSE)</f>
        <v>gas</v>
      </c>
      <c r="C985" s="4" t="str">
        <f>VLOOKUP(EB[[#This Row],[product]],KS_DB[[product]:[KS]],6,FALSE)</f>
        <v>gas</v>
      </c>
      <c r="D985" s="4">
        <f>VLOOKUP(EB[[#This Row],[product]],Carriers[],4,FALSE)</f>
        <v>0</v>
      </c>
      <c r="E985" s="4">
        <f>VLOOKUP(EB[[#This Row],[indic_nrg]],Indicators[],4,FALSE)</f>
        <v>0</v>
      </c>
      <c r="F985" s="4">
        <f>IFERROR(VLOOKUP(EB[[#This Row],[Source_carrier]],KS_DB[[product]:[KS]],6,FALSE),0)</f>
        <v>0</v>
      </c>
      <c r="G985" s="4" t="s">
        <v>34</v>
      </c>
      <c r="H985" s="4" t="s">
        <v>1157</v>
      </c>
      <c r="I985" s="4" t="s">
        <v>83</v>
      </c>
      <c r="J985" s="4" t="s">
        <v>37</v>
      </c>
      <c r="K985" s="4" t="s">
        <v>1158</v>
      </c>
      <c r="L985" s="4" t="s">
        <v>39</v>
      </c>
      <c r="M985" s="4" t="s">
        <v>84</v>
      </c>
      <c r="N985" s="4" t="s">
        <v>41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</row>
    <row r="986" spans="1:40" ht="15" customHeight="1" x14ac:dyDescent="0.25">
      <c r="A986" s="4" t="str">
        <f>EB[[#This Row],[unit]] &amp; "#" &amp; EB[[#This Row],[indic_nrg]] &amp; "#" &amp; EB[[#This Row],[product]] &amp; "#" &amp; EB[[#This Row],[geo]]</f>
        <v>TJ#B_100800#4100#CZ</v>
      </c>
      <c r="B986" s="4" t="str">
        <f>VLOOKUP(EB[[#This Row],[product]],KS_DB[[product]:[KS]],5,FALSE)</f>
        <v>gas</v>
      </c>
      <c r="C986" s="4" t="str">
        <f>VLOOKUP(EB[[#This Row],[product]],KS_DB[[product]:[KS]],6,FALSE)</f>
        <v>gas</v>
      </c>
      <c r="D986" s="4">
        <f>VLOOKUP(EB[[#This Row],[product]],Carriers[],4,FALSE)</f>
        <v>1</v>
      </c>
      <c r="E986" s="4">
        <f>VLOOKUP(EB[[#This Row],[indic_nrg]],Indicators[],4,FALSE)</f>
        <v>0</v>
      </c>
      <c r="F986" s="4">
        <f>IFERROR(VLOOKUP(EB[[#This Row],[Source_carrier]],KS_DB[[product]:[KS]],6,FALSE),0)</f>
        <v>0</v>
      </c>
      <c r="G986" s="4" t="s">
        <v>34</v>
      </c>
      <c r="H986" s="4" t="s">
        <v>1157</v>
      </c>
      <c r="I986" s="4" t="s">
        <v>85</v>
      </c>
      <c r="J986" s="4" t="s">
        <v>37</v>
      </c>
      <c r="K986" s="4" t="s">
        <v>1158</v>
      </c>
      <c r="L986" s="4" t="s">
        <v>39</v>
      </c>
      <c r="M986" s="4" t="s">
        <v>86</v>
      </c>
      <c r="N986" s="4" t="s">
        <v>41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</row>
    <row r="987" spans="1:40" ht="15" customHeight="1" x14ac:dyDescent="0.25">
      <c r="A987" s="4" t="str">
        <f>EB[[#This Row],[unit]] &amp; "#" &amp; EB[[#This Row],[indic_nrg]] &amp; "#" &amp; EB[[#This Row],[product]] &amp; "#" &amp; EB[[#This Row],[geo]]</f>
        <v>TJ#B_100900#0000#CZ</v>
      </c>
      <c r="B987" s="4" t="str">
        <f>VLOOKUP(EB[[#This Row],[product]],KS_DB[[product]:[KS]],5,FALSE)</f>
        <v>all</v>
      </c>
      <c r="C987" s="4" t="str">
        <f>VLOOKUP(EB[[#This Row],[product]],KS_DB[[product]:[KS]],6,FALSE)</f>
        <v>all</v>
      </c>
      <c r="D987" s="4">
        <f>VLOOKUP(EB[[#This Row],[product]],Carriers[],4,FALSE)</f>
        <v>0</v>
      </c>
      <c r="E987" s="4">
        <f>VLOOKUP(EB[[#This Row],[indic_nrg]],Indicators[],4,FALSE)</f>
        <v>0</v>
      </c>
      <c r="F987" s="4">
        <f>IFERROR(VLOOKUP(EB[[#This Row],[Source_carrier]],KS_DB[[product]:[KS]],6,FALSE),0)</f>
        <v>0</v>
      </c>
      <c r="G987" s="4" t="s">
        <v>34</v>
      </c>
      <c r="H987" s="4" t="s">
        <v>573</v>
      </c>
      <c r="I987" s="4" t="s">
        <v>36</v>
      </c>
      <c r="J987" s="4" t="s">
        <v>37</v>
      </c>
      <c r="K987" s="4" t="s">
        <v>574</v>
      </c>
      <c r="L987" s="4" t="s">
        <v>39</v>
      </c>
      <c r="M987" s="4" t="s">
        <v>40</v>
      </c>
      <c r="N987" s="4" t="s">
        <v>41</v>
      </c>
      <c r="O987" s="4">
        <v>2097215</v>
      </c>
      <c r="P987" s="4">
        <v>1904727</v>
      </c>
      <c r="Q987" s="4">
        <v>1852334</v>
      </c>
      <c r="R987" s="4">
        <v>1794093</v>
      </c>
      <c r="S987" s="4">
        <v>1729149</v>
      </c>
      <c r="T987" s="4">
        <v>1756053</v>
      </c>
      <c r="U987" s="4">
        <v>1805917</v>
      </c>
      <c r="V987" s="4">
        <v>1818835</v>
      </c>
      <c r="W987" s="4">
        <v>1758657</v>
      </c>
      <c r="X987" s="4">
        <v>1643285</v>
      </c>
      <c r="Y987" s="4">
        <v>1731953</v>
      </c>
      <c r="Z987" s="4">
        <v>1774028</v>
      </c>
      <c r="AA987" s="4">
        <v>1796292</v>
      </c>
      <c r="AB987" s="4">
        <v>1876419</v>
      </c>
      <c r="AC987" s="4">
        <v>1922456</v>
      </c>
      <c r="AD987" s="4">
        <v>1901835</v>
      </c>
      <c r="AE987" s="4">
        <v>1950880</v>
      </c>
      <c r="AF987" s="4">
        <v>1946991</v>
      </c>
      <c r="AG987" s="4">
        <v>1909118</v>
      </c>
      <c r="AH987" s="4">
        <v>1796045</v>
      </c>
      <c r="AI987" s="4">
        <v>1902005</v>
      </c>
      <c r="AJ987" s="4">
        <v>1833224</v>
      </c>
      <c r="AK987" s="4">
        <v>1821390</v>
      </c>
      <c r="AL987" s="4">
        <v>1822045</v>
      </c>
      <c r="AM987" s="4">
        <v>1768524</v>
      </c>
      <c r="AN987" s="4">
        <v>1776965</v>
      </c>
    </row>
    <row r="988" spans="1:40" ht="15" customHeight="1" x14ac:dyDescent="0.25">
      <c r="A988" s="4" t="str">
        <f>EB[[#This Row],[unit]] &amp; "#" &amp; EB[[#This Row],[indic_nrg]] &amp; "#" &amp; EB[[#This Row],[product]] &amp; "#" &amp; EB[[#This Row],[geo]]</f>
        <v>TJ#B_100900#2000#CZ</v>
      </c>
      <c r="B988" s="4" t="str">
        <f>VLOOKUP(EB[[#This Row],[product]],KS_DB[[product]:[KS]],5,FALSE)</f>
        <v>solid</v>
      </c>
      <c r="C988" s="4" t="str">
        <f>VLOOKUP(EB[[#This Row],[product]],KS_DB[[product]:[KS]],6,FALSE)</f>
        <v>solid</v>
      </c>
      <c r="D988" s="4">
        <f>VLOOKUP(EB[[#This Row],[product]],Carriers[],4,FALSE)</f>
        <v>0</v>
      </c>
      <c r="E988" s="4">
        <f>VLOOKUP(EB[[#This Row],[indic_nrg]],Indicators[],4,FALSE)</f>
        <v>0</v>
      </c>
      <c r="F988" s="4">
        <f>IFERROR(VLOOKUP(EB[[#This Row],[Source_carrier]],KS_DB[[product]:[KS]],6,FALSE),0)</f>
        <v>0</v>
      </c>
      <c r="G988" s="4" t="s">
        <v>34</v>
      </c>
      <c r="H988" s="4" t="s">
        <v>573</v>
      </c>
      <c r="I988" s="4" t="s">
        <v>18</v>
      </c>
      <c r="J988" s="4" t="s">
        <v>37</v>
      </c>
      <c r="K988" s="4" t="s">
        <v>574</v>
      </c>
      <c r="L988" s="4" t="s">
        <v>39</v>
      </c>
      <c r="M988" s="4" t="s">
        <v>42</v>
      </c>
      <c r="N988" s="4" t="s">
        <v>41</v>
      </c>
      <c r="O988" s="4">
        <v>1316948</v>
      </c>
      <c r="P988" s="4">
        <v>1209045</v>
      </c>
      <c r="Q988" s="4">
        <v>1081175</v>
      </c>
      <c r="R988" s="4">
        <v>1030375</v>
      </c>
      <c r="S988" s="4">
        <v>956305</v>
      </c>
      <c r="T988" s="4">
        <v>948720</v>
      </c>
      <c r="U988" s="4">
        <v>944704</v>
      </c>
      <c r="V988" s="4">
        <v>970212</v>
      </c>
      <c r="W988" s="4">
        <v>889875</v>
      </c>
      <c r="X988" s="4">
        <v>770723</v>
      </c>
      <c r="Y988" s="4">
        <v>906145</v>
      </c>
      <c r="Z988" s="4">
        <v>886979</v>
      </c>
      <c r="AA988" s="4">
        <v>870506</v>
      </c>
      <c r="AB988" s="4">
        <v>881093</v>
      </c>
      <c r="AC988" s="4">
        <v>878510</v>
      </c>
      <c r="AD988" s="4">
        <v>847723</v>
      </c>
      <c r="AE988" s="4">
        <v>880713</v>
      </c>
      <c r="AF988" s="4">
        <v>895520</v>
      </c>
      <c r="AG988" s="4">
        <v>826531</v>
      </c>
      <c r="AH988" s="4">
        <v>739189</v>
      </c>
      <c r="AI988" s="4">
        <v>785766</v>
      </c>
      <c r="AJ988" s="4">
        <v>770960</v>
      </c>
      <c r="AK988" s="4">
        <v>728814</v>
      </c>
      <c r="AL988" s="4">
        <v>720243</v>
      </c>
      <c r="AM988" s="4">
        <v>671434</v>
      </c>
      <c r="AN988" s="4">
        <v>694175</v>
      </c>
    </row>
    <row r="989" spans="1:40" ht="15" customHeight="1" x14ac:dyDescent="0.25">
      <c r="A989" s="4" t="str">
        <f>EB[[#This Row],[unit]] &amp; "#" &amp; EB[[#This Row],[indic_nrg]] &amp; "#" &amp; EB[[#This Row],[product]] &amp; "#" &amp; EB[[#This Row],[geo]]</f>
        <v>TJ#B_100900#2100#CZ</v>
      </c>
      <c r="B989" s="4" t="str">
        <f>VLOOKUP(EB[[#This Row],[product]],KS_DB[[product]:[KS]],5,FALSE)</f>
        <v>solid</v>
      </c>
      <c r="C989" s="4" t="str">
        <f>VLOOKUP(EB[[#This Row],[product]],KS_DB[[product]:[KS]],6,FALSE)</f>
        <v>solid</v>
      </c>
      <c r="D989" s="4">
        <f>VLOOKUP(EB[[#This Row],[product]],Carriers[],4,FALSE)</f>
        <v>0</v>
      </c>
      <c r="E989" s="4">
        <f>VLOOKUP(EB[[#This Row],[indic_nrg]],Indicators[],4,FALSE)</f>
        <v>0</v>
      </c>
      <c r="F989" s="4">
        <f>IFERROR(VLOOKUP(EB[[#This Row],[Source_carrier]],KS_DB[[product]:[KS]],6,FALSE),0)</f>
        <v>0</v>
      </c>
      <c r="G989" s="4" t="s">
        <v>34</v>
      </c>
      <c r="H989" s="4" t="s">
        <v>573</v>
      </c>
      <c r="I989" s="4" t="s">
        <v>43</v>
      </c>
      <c r="J989" s="4" t="s">
        <v>37</v>
      </c>
      <c r="K989" s="4" t="s">
        <v>574</v>
      </c>
      <c r="L989" s="4" t="s">
        <v>39</v>
      </c>
      <c r="M989" s="4" t="s">
        <v>44</v>
      </c>
      <c r="N989" s="4" t="s">
        <v>41</v>
      </c>
      <c r="O989" s="4">
        <v>440889</v>
      </c>
      <c r="P989" s="4">
        <v>385805</v>
      </c>
      <c r="Q989" s="4">
        <v>338876</v>
      </c>
      <c r="R989" s="4">
        <v>329572</v>
      </c>
      <c r="S989" s="4">
        <v>312034</v>
      </c>
      <c r="T989" s="4">
        <v>318147</v>
      </c>
      <c r="U989" s="4">
        <v>311613</v>
      </c>
      <c r="V989" s="4">
        <v>300967</v>
      </c>
      <c r="W989" s="4">
        <v>279824</v>
      </c>
      <c r="X989" s="4">
        <v>233669</v>
      </c>
      <c r="Y989" s="4">
        <v>255353</v>
      </c>
      <c r="Z989" s="4">
        <v>270995</v>
      </c>
      <c r="AA989" s="4">
        <v>268086</v>
      </c>
      <c r="AB989" s="4">
        <v>248149</v>
      </c>
      <c r="AC989" s="4">
        <v>266783</v>
      </c>
      <c r="AD989" s="4">
        <v>231092</v>
      </c>
      <c r="AE989" s="4">
        <v>265000</v>
      </c>
      <c r="AF989" s="4">
        <v>274370</v>
      </c>
      <c r="AG989" s="4">
        <v>254648</v>
      </c>
      <c r="AH989" s="4">
        <v>181540</v>
      </c>
      <c r="AI989" s="4">
        <v>224457</v>
      </c>
      <c r="AJ989" s="4">
        <v>229004</v>
      </c>
      <c r="AK989" s="4">
        <v>204537</v>
      </c>
      <c r="AL989" s="4">
        <v>225942</v>
      </c>
      <c r="AM989" s="4">
        <v>201795</v>
      </c>
      <c r="AN989" s="4">
        <v>220334</v>
      </c>
    </row>
    <row r="990" spans="1:40" ht="15" customHeight="1" x14ac:dyDescent="0.25">
      <c r="A990" s="4" t="str">
        <f>EB[[#This Row],[unit]] &amp; "#" &amp; EB[[#This Row],[indic_nrg]] &amp; "#" &amp; EB[[#This Row],[product]] &amp; "#" &amp; EB[[#This Row],[geo]]</f>
        <v>TJ#B_100900#2112#CZ</v>
      </c>
      <c r="B990" s="4" t="str">
        <f>VLOOKUP(EB[[#This Row],[product]],KS_DB[[product]:[KS]],5,FALSE)</f>
        <v>solid</v>
      </c>
      <c r="C990" s="4" t="str">
        <f>VLOOKUP(EB[[#This Row],[product]],KS_DB[[product]:[KS]],6,FALSE)</f>
        <v>solid</v>
      </c>
      <c r="D990" s="4">
        <f>VLOOKUP(EB[[#This Row],[product]],Carriers[],4,FALSE)</f>
        <v>1</v>
      </c>
      <c r="E990" s="4">
        <f>VLOOKUP(EB[[#This Row],[indic_nrg]],Indicators[],4,FALSE)</f>
        <v>0</v>
      </c>
      <c r="F990" s="4">
        <f>IFERROR(VLOOKUP(EB[[#This Row],[Source_carrier]],KS_DB[[product]:[KS]],6,FALSE),0)</f>
        <v>0</v>
      </c>
      <c r="G990" s="4" t="s">
        <v>34</v>
      </c>
      <c r="H990" s="4" t="s">
        <v>573</v>
      </c>
      <c r="I990" s="4" t="s">
        <v>45</v>
      </c>
      <c r="J990" s="4" t="s">
        <v>37</v>
      </c>
      <c r="K990" s="4" t="s">
        <v>574</v>
      </c>
      <c r="L990" s="4" t="s">
        <v>39</v>
      </c>
      <c r="M990" s="4" t="s">
        <v>46</v>
      </c>
      <c r="N990" s="4" t="s">
        <v>41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</row>
    <row r="991" spans="1:40" ht="15" customHeight="1" x14ac:dyDescent="0.25">
      <c r="A991" s="4" t="str">
        <f>EB[[#This Row],[unit]] &amp; "#" &amp; EB[[#This Row],[indic_nrg]] &amp; "#" &amp; EB[[#This Row],[product]] &amp; "#" &amp; EB[[#This Row],[geo]]</f>
        <v>TJ#B_100900#2115#CZ</v>
      </c>
      <c r="B991" s="4" t="str">
        <f>VLOOKUP(EB[[#This Row],[product]],KS_DB[[product]:[KS]],5,FALSE)</f>
        <v>solid</v>
      </c>
      <c r="C991" s="4" t="str">
        <f>VLOOKUP(EB[[#This Row],[product]],KS_DB[[product]:[KS]],6,FALSE)</f>
        <v>solid</v>
      </c>
      <c r="D991" s="4">
        <f>VLOOKUP(EB[[#This Row],[product]],Carriers[],4,FALSE)</f>
        <v>1</v>
      </c>
      <c r="E991" s="4">
        <f>VLOOKUP(EB[[#This Row],[indic_nrg]],Indicators[],4,FALSE)</f>
        <v>0</v>
      </c>
      <c r="F991" s="4">
        <f>IFERROR(VLOOKUP(EB[[#This Row],[Source_carrier]],KS_DB[[product]:[KS]],6,FALSE),0)</f>
        <v>0</v>
      </c>
      <c r="G991" s="4" t="s">
        <v>34</v>
      </c>
      <c r="H991" s="4" t="s">
        <v>573</v>
      </c>
      <c r="I991" s="4" t="s">
        <v>47</v>
      </c>
      <c r="J991" s="4" t="s">
        <v>37</v>
      </c>
      <c r="K991" s="4" t="s">
        <v>574</v>
      </c>
      <c r="L991" s="4" t="s">
        <v>39</v>
      </c>
      <c r="M991" s="4" t="s">
        <v>48</v>
      </c>
      <c r="N991" s="4" t="s">
        <v>41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544</v>
      </c>
      <c r="AB991" s="4">
        <v>480</v>
      </c>
      <c r="AC991" s="4">
        <v>1600</v>
      </c>
      <c r="AD991" s="4">
        <v>1152</v>
      </c>
      <c r="AE991" s="4">
        <v>1662</v>
      </c>
      <c r="AF991" s="4">
        <v>1260</v>
      </c>
      <c r="AG991" s="4">
        <v>1170</v>
      </c>
      <c r="AH991" s="4">
        <v>630</v>
      </c>
      <c r="AI991" s="4">
        <v>840</v>
      </c>
      <c r="AJ991" s="4">
        <v>2637</v>
      </c>
      <c r="AK991" s="4">
        <v>2759</v>
      </c>
      <c r="AL991" s="4">
        <v>4518</v>
      </c>
      <c r="AM991" s="4">
        <v>3061</v>
      </c>
      <c r="AN991" s="4">
        <v>1585</v>
      </c>
    </row>
    <row r="992" spans="1:40" ht="15" customHeight="1" x14ac:dyDescent="0.25">
      <c r="A992" s="4" t="str">
        <f>EB[[#This Row],[unit]] &amp; "#" &amp; EB[[#This Row],[indic_nrg]] &amp; "#" &amp; EB[[#This Row],[product]] &amp; "#" &amp; EB[[#This Row],[geo]]</f>
        <v>TJ#B_100900#2116#CZ</v>
      </c>
      <c r="B992" s="4" t="str">
        <f>VLOOKUP(EB[[#This Row],[product]],KS_DB[[product]:[KS]],5,FALSE)</f>
        <v>solid</v>
      </c>
      <c r="C992" s="4" t="str">
        <f>VLOOKUP(EB[[#This Row],[product]],KS_DB[[product]:[KS]],6,FALSE)</f>
        <v>solid</v>
      </c>
      <c r="D992" s="4">
        <f>VLOOKUP(EB[[#This Row],[product]],Carriers[],4,FALSE)</f>
        <v>1</v>
      </c>
      <c r="E992" s="4">
        <f>VLOOKUP(EB[[#This Row],[indic_nrg]],Indicators[],4,FALSE)</f>
        <v>0</v>
      </c>
      <c r="F992" s="4">
        <f>IFERROR(VLOOKUP(EB[[#This Row],[Source_carrier]],KS_DB[[product]:[KS]],6,FALSE),0)</f>
        <v>0</v>
      </c>
      <c r="G992" s="4" t="s">
        <v>34</v>
      </c>
      <c r="H992" s="4" t="s">
        <v>573</v>
      </c>
      <c r="I992" s="4" t="s">
        <v>49</v>
      </c>
      <c r="J992" s="4" t="s">
        <v>37</v>
      </c>
      <c r="K992" s="4" t="s">
        <v>574</v>
      </c>
      <c r="L992" s="4" t="s">
        <v>39</v>
      </c>
      <c r="M992" s="4" t="s">
        <v>50</v>
      </c>
      <c r="N992" s="4" t="s">
        <v>41</v>
      </c>
      <c r="O992" s="4">
        <v>281906</v>
      </c>
      <c r="P992" s="4">
        <v>258424</v>
      </c>
      <c r="Q992" s="4">
        <v>215489</v>
      </c>
      <c r="R992" s="4">
        <v>197580</v>
      </c>
      <c r="S992" s="4">
        <v>191676</v>
      </c>
      <c r="T992" s="4">
        <v>184220</v>
      </c>
      <c r="U992" s="4">
        <v>180881</v>
      </c>
      <c r="V992" s="4">
        <v>192893</v>
      </c>
      <c r="W992" s="4">
        <v>174790</v>
      </c>
      <c r="X992" s="4">
        <v>138861</v>
      </c>
      <c r="Y992" s="4">
        <v>139650</v>
      </c>
      <c r="Z992" s="4">
        <v>146989</v>
      </c>
      <c r="AA992" s="4">
        <v>139598</v>
      </c>
      <c r="AB992" s="4">
        <v>132031</v>
      </c>
      <c r="AC992" s="4">
        <v>130268</v>
      </c>
      <c r="AD992" s="4">
        <v>125214</v>
      </c>
      <c r="AE992" s="4">
        <v>126760</v>
      </c>
      <c r="AF992" s="4">
        <v>119961</v>
      </c>
      <c r="AG992" s="4">
        <v>126125</v>
      </c>
      <c r="AH992" s="4">
        <v>82925</v>
      </c>
      <c r="AI992" s="4">
        <v>101832</v>
      </c>
      <c r="AJ992" s="4">
        <v>104897</v>
      </c>
      <c r="AK992" s="4">
        <v>91850</v>
      </c>
      <c r="AL992" s="4">
        <v>97751</v>
      </c>
      <c r="AM992" s="4">
        <v>109295</v>
      </c>
      <c r="AN992" s="4">
        <v>105400</v>
      </c>
    </row>
    <row r="993" spans="1:40" ht="15" customHeight="1" x14ac:dyDescent="0.25">
      <c r="A993" s="4" t="str">
        <f>EB[[#This Row],[unit]] &amp; "#" &amp; EB[[#This Row],[indic_nrg]] &amp; "#" &amp; EB[[#This Row],[product]] &amp; "#" &amp; EB[[#This Row],[geo]]</f>
        <v>TJ#B_100900#2117#CZ</v>
      </c>
      <c r="B993" s="4" t="str">
        <f>VLOOKUP(EB[[#This Row],[product]],KS_DB[[product]:[KS]],5,FALSE)</f>
        <v>solid</v>
      </c>
      <c r="C993" s="4" t="str">
        <f>VLOOKUP(EB[[#This Row],[product]],KS_DB[[product]:[KS]],6,FALSE)</f>
        <v>solid</v>
      </c>
      <c r="D993" s="4">
        <f>VLOOKUP(EB[[#This Row],[product]],Carriers[],4,FALSE)</f>
        <v>1</v>
      </c>
      <c r="E993" s="4">
        <f>VLOOKUP(EB[[#This Row],[indic_nrg]],Indicators[],4,FALSE)</f>
        <v>0</v>
      </c>
      <c r="F993" s="4">
        <f>IFERROR(VLOOKUP(EB[[#This Row],[Source_carrier]],KS_DB[[product]:[KS]],6,FALSE),0)</f>
        <v>0</v>
      </c>
      <c r="G993" s="4" t="s">
        <v>34</v>
      </c>
      <c r="H993" s="4" t="s">
        <v>573</v>
      </c>
      <c r="I993" s="4" t="s">
        <v>51</v>
      </c>
      <c r="J993" s="4" t="s">
        <v>37</v>
      </c>
      <c r="K993" s="4" t="s">
        <v>574</v>
      </c>
      <c r="L993" s="4" t="s">
        <v>39</v>
      </c>
      <c r="M993" s="4" t="s">
        <v>52</v>
      </c>
      <c r="N993" s="4" t="s">
        <v>41</v>
      </c>
      <c r="O993" s="4">
        <v>199225</v>
      </c>
      <c r="P993" s="4">
        <v>170872</v>
      </c>
      <c r="Q993" s="4">
        <v>158471</v>
      </c>
      <c r="R993" s="4">
        <v>165222</v>
      </c>
      <c r="S993" s="4">
        <v>155327</v>
      </c>
      <c r="T993" s="4">
        <v>165448</v>
      </c>
      <c r="U993" s="4">
        <v>164590</v>
      </c>
      <c r="V993" s="4">
        <v>126400</v>
      </c>
      <c r="W993" s="4">
        <v>126209</v>
      </c>
      <c r="X993" s="4">
        <v>114102</v>
      </c>
      <c r="Y993" s="4">
        <v>123313</v>
      </c>
      <c r="Z993" s="4">
        <v>134095</v>
      </c>
      <c r="AA993" s="4">
        <v>129862</v>
      </c>
      <c r="AB993" s="4">
        <v>112717</v>
      </c>
      <c r="AC993" s="4">
        <v>127978</v>
      </c>
      <c r="AD993" s="4">
        <v>108534</v>
      </c>
      <c r="AE993" s="4">
        <v>133756</v>
      </c>
      <c r="AF993" s="4">
        <v>144584</v>
      </c>
      <c r="AG993" s="4">
        <v>131229</v>
      </c>
      <c r="AH993" s="4">
        <v>88024</v>
      </c>
      <c r="AI993" s="4">
        <v>108035</v>
      </c>
      <c r="AJ993" s="4">
        <v>109911</v>
      </c>
      <c r="AK993" s="4">
        <v>101499</v>
      </c>
      <c r="AL993" s="4">
        <v>113550</v>
      </c>
      <c r="AM993" s="4">
        <v>84027</v>
      </c>
      <c r="AN993" s="4">
        <v>103720</v>
      </c>
    </row>
    <row r="994" spans="1:40" ht="15" customHeight="1" x14ac:dyDescent="0.25">
      <c r="A994" s="4" t="str">
        <f>EB[[#This Row],[unit]] &amp; "#" &amp; EB[[#This Row],[indic_nrg]] &amp; "#" &amp; EB[[#This Row],[product]] &amp; "#" &amp; EB[[#This Row],[geo]]</f>
        <v>TJ#B_100900#2118#CZ</v>
      </c>
      <c r="B994" s="4" t="str">
        <f>VLOOKUP(EB[[#This Row],[product]],KS_DB[[product]:[KS]],5,FALSE)</f>
        <v>solid</v>
      </c>
      <c r="C994" s="4" t="str">
        <f>VLOOKUP(EB[[#This Row],[product]],KS_DB[[product]:[KS]],6,FALSE)</f>
        <v>solid</v>
      </c>
      <c r="D994" s="4">
        <f>VLOOKUP(EB[[#This Row],[product]],Carriers[],4,FALSE)</f>
        <v>1</v>
      </c>
      <c r="E994" s="4">
        <f>VLOOKUP(EB[[#This Row],[indic_nrg]],Indicators[],4,FALSE)</f>
        <v>0</v>
      </c>
      <c r="F994" s="4">
        <f>IFERROR(VLOOKUP(EB[[#This Row],[Source_carrier]],KS_DB[[product]:[KS]],6,FALSE),0)</f>
        <v>0</v>
      </c>
      <c r="G994" s="4" t="s">
        <v>34</v>
      </c>
      <c r="H994" s="4" t="s">
        <v>573</v>
      </c>
      <c r="I994" s="4" t="s">
        <v>53</v>
      </c>
      <c r="J994" s="4" t="s">
        <v>37</v>
      </c>
      <c r="K994" s="4" t="s">
        <v>574</v>
      </c>
      <c r="L994" s="4" t="s">
        <v>39</v>
      </c>
      <c r="M994" s="4" t="s">
        <v>54</v>
      </c>
      <c r="N994" s="4" t="s">
        <v>41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</row>
    <row r="995" spans="1:40" ht="15" customHeight="1" x14ac:dyDescent="0.25">
      <c r="A995" s="4" t="str">
        <f>EB[[#This Row],[unit]] &amp; "#" &amp; EB[[#This Row],[indic_nrg]] &amp; "#" &amp; EB[[#This Row],[product]] &amp; "#" &amp; EB[[#This Row],[geo]]</f>
        <v>TJ#B_100900#2121#CZ</v>
      </c>
      <c r="B995" s="4" t="str">
        <f>VLOOKUP(EB[[#This Row],[product]],KS_DB[[product]:[KS]],5,FALSE)</f>
        <v>solid</v>
      </c>
      <c r="C995" s="4" t="str">
        <f>VLOOKUP(EB[[#This Row],[product]],KS_DB[[product]:[KS]],6,FALSE)</f>
        <v>solid</v>
      </c>
      <c r="D995" s="4">
        <f>VLOOKUP(EB[[#This Row],[product]],Carriers[],4,FALSE)</f>
        <v>1</v>
      </c>
      <c r="E995" s="4">
        <f>VLOOKUP(EB[[#This Row],[indic_nrg]],Indicators[],4,FALSE)</f>
        <v>0</v>
      </c>
      <c r="F995" s="4">
        <f>IFERROR(VLOOKUP(EB[[#This Row],[Source_carrier]],KS_DB[[product]:[KS]],6,FALSE),0)</f>
        <v>0</v>
      </c>
      <c r="G995" s="4" t="s">
        <v>34</v>
      </c>
      <c r="H995" s="4" t="s">
        <v>573</v>
      </c>
      <c r="I995" s="4" t="s">
        <v>55</v>
      </c>
      <c r="J995" s="4" t="s">
        <v>37</v>
      </c>
      <c r="K995" s="4" t="s">
        <v>574</v>
      </c>
      <c r="L995" s="4" t="s">
        <v>39</v>
      </c>
      <c r="M995" s="4" t="s">
        <v>56</v>
      </c>
      <c r="N995" s="4" t="s">
        <v>41</v>
      </c>
      <c r="O995" s="4">
        <v>-40242</v>
      </c>
      <c r="P995" s="4">
        <v>-43491</v>
      </c>
      <c r="Q995" s="4">
        <v>-35084</v>
      </c>
      <c r="R995" s="4">
        <v>-33231</v>
      </c>
      <c r="S995" s="4">
        <v>-34970</v>
      </c>
      <c r="T995" s="4">
        <v>-31521</v>
      </c>
      <c r="U995" s="4">
        <v>-33858</v>
      </c>
      <c r="V995" s="4">
        <v>-18326</v>
      </c>
      <c r="W995" s="4">
        <v>-21176</v>
      </c>
      <c r="X995" s="4">
        <v>-19294</v>
      </c>
      <c r="Y995" s="4">
        <v>-7610</v>
      </c>
      <c r="Z995" s="4">
        <v>-10089</v>
      </c>
      <c r="AA995" s="4">
        <v>-11229</v>
      </c>
      <c r="AB995" s="4">
        <v>-7296</v>
      </c>
      <c r="AC995" s="4">
        <v>-5956</v>
      </c>
      <c r="AD995" s="4">
        <v>-13196</v>
      </c>
      <c r="AE995" s="4">
        <v>-6754</v>
      </c>
      <c r="AF995" s="4">
        <v>-1425</v>
      </c>
      <c r="AG995" s="4">
        <v>-14620</v>
      </c>
      <c r="AH995" s="4">
        <v>-142</v>
      </c>
      <c r="AI995" s="4">
        <v>3420</v>
      </c>
      <c r="AJ995" s="4">
        <v>2850</v>
      </c>
      <c r="AK995" s="4">
        <v>-1938</v>
      </c>
      <c r="AL995" s="4">
        <v>-1112</v>
      </c>
      <c r="AM995" s="4">
        <v>-5786</v>
      </c>
      <c r="AN995" s="4">
        <v>-2736</v>
      </c>
    </row>
    <row r="996" spans="1:40" ht="15" customHeight="1" x14ac:dyDescent="0.25">
      <c r="A996" s="4" t="str">
        <f>EB[[#This Row],[unit]] &amp; "#" &amp; EB[[#This Row],[indic_nrg]] &amp; "#" &amp; EB[[#This Row],[product]] &amp; "#" &amp; EB[[#This Row],[geo]]</f>
        <v>TJ#B_100900#2122#CZ</v>
      </c>
      <c r="B996" s="4" t="str">
        <f>VLOOKUP(EB[[#This Row],[product]],KS_DB[[product]:[KS]],5,FALSE)</f>
        <v>solid</v>
      </c>
      <c r="C996" s="4" t="str">
        <f>VLOOKUP(EB[[#This Row],[product]],KS_DB[[product]:[KS]],6,FALSE)</f>
        <v>solid</v>
      </c>
      <c r="D996" s="4">
        <f>VLOOKUP(EB[[#This Row],[product]],Carriers[],4,FALSE)</f>
        <v>1</v>
      </c>
      <c r="E996" s="4">
        <f>VLOOKUP(EB[[#This Row],[indic_nrg]],Indicators[],4,FALSE)</f>
        <v>0</v>
      </c>
      <c r="F996" s="4">
        <f>IFERROR(VLOOKUP(EB[[#This Row],[Source_carrier]],KS_DB[[product]:[KS]],6,FALSE),0)</f>
        <v>0</v>
      </c>
      <c r="G996" s="4" t="s">
        <v>34</v>
      </c>
      <c r="H996" s="4" t="s">
        <v>573</v>
      </c>
      <c r="I996" s="4" t="s">
        <v>57</v>
      </c>
      <c r="J996" s="4" t="s">
        <v>37</v>
      </c>
      <c r="K996" s="4" t="s">
        <v>574</v>
      </c>
      <c r="L996" s="4" t="s">
        <v>39</v>
      </c>
      <c r="M996" s="4" t="s">
        <v>58</v>
      </c>
      <c r="N996" s="4" t="s">
        <v>41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</row>
    <row r="997" spans="1:40" ht="15" customHeight="1" x14ac:dyDescent="0.25">
      <c r="A997" s="4" t="str">
        <f>EB[[#This Row],[unit]] &amp; "#" &amp; EB[[#This Row],[indic_nrg]] &amp; "#" &amp; EB[[#This Row],[product]] &amp; "#" &amp; EB[[#This Row],[geo]]</f>
        <v>TJ#B_100900#2130#CZ</v>
      </c>
      <c r="B997" s="4" t="str">
        <f>VLOOKUP(EB[[#This Row],[product]],KS_DB[[product]:[KS]],5,FALSE)</f>
        <v>solid</v>
      </c>
      <c r="C997" s="4" t="str">
        <f>VLOOKUP(EB[[#This Row],[product]],KS_DB[[product]:[KS]],6,FALSE)</f>
        <v>solid</v>
      </c>
      <c r="D997" s="4">
        <f>VLOOKUP(EB[[#This Row],[product]],Carriers[],4,FALSE)</f>
        <v>1</v>
      </c>
      <c r="E997" s="4">
        <f>VLOOKUP(EB[[#This Row],[indic_nrg]],Indicators[],4,FALSE)</f>
        <v>0</v>
      </c>
      <c r="F997" s="4">
        <f>IFERROR(VLOOKUP(EB[[#This Row],[Source_carrier]],KS_DB[[product]:[KS]],6,FALSE),0)</f>
        <v>0</v>
      </c>
      <c r="G997" s="4" t="s">
        <v>34</v>
      </c>
      <c r="H997" s="4" t="s">
        <v>573</v>
      </c>
      <c r="I997" s="4" t="s">
        <v>59</v>
      </c>
      <c r="J997" s="4" t="s">
        <v>37</v>
      </c>
      <c r="K997" s="4" t="s">
        <v>574</v>
      </c>
      <c r="L997" s="4" t="s">
        <v>39</v>
      </c>
      <c r="M997" s="4" t="s">
        <v>60</v>
      </c>
      <c r="N997" s="4" t="s">
        <v>41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9312</v>
      </c>
      <c r="AB997" s="4">
        <v>10217</v>
      </c>
      <c r="AC997" s="4">
        <v>12893</v>
      </c>
      <c r="AD997" s="4">
        <v>9387</v>
      </c>
      <c r="AE997" s="4">
        <v>9576</v>
      </c>
      <c r="AF997" s="4">
        <v>9990</v>
      </c>
      <c r="AG997" s="4">
        <v>10744</v>
      </c>
      <c r="AH997" s="4">
        <v>10104</v>
      </c>
      <c r="AI997" s="4">
        <v>10330</v>
      </c>
      <c r="AJ997" s="4">
        <v>8709</v>
      </c>
      <c r="AK997" s="4">
        <v>10368</v>
      </c>
      <c r="AL997" s="4">
        <v>11235</v>
      </c>
      <c r="AM997" s="4">
        <v>11197</v>
      </c>
      <c r="AN997" s="4">
        <v>12366</v>
      </c>
    </row>
    <row r="998" spans="1:40" ht="15" customHeight="1" x14ac:dyDescent="0.25">
      <c r="A998" s="4" t="str">
        <f>EB[[#This Row],[unit]] &amp; "#" &amp; EB[[#This Row],[indic_nrg]] &amp; "#" &amp; EB[[#This Row],[product]] &amp; "#" &amp; EB[[#This Row],[geo]]</f>
        <v>TJ#B_100900#2200#CZ</v>
      </c>
      <c r="B998" s="4" t="str">
        <f>VLOOKUP(EB[[#This Row],[product]],KS_DB[[product]:[KS]],5,FALSE)</f>
        <v>solid</v>
      </c>
      <c r="C998" s="4" t="str">
        <f>VLOOKUP(EB[[#This Row],[product]],KS_DB[[product]:[KS]],6,FALSE)</f>
        <v>solid</v>
      </c>
      <c r="D998" s="4">
        <f>VLOOKUP(EB[[#This Row],[product]],Carriers[],4,FALSE)</f>
        <v>0</v>
      </c>
      <c r="E998" s="4">
        <f>VLOOKUP(EB[[#This Row],[indic_nrg]],Indicators[],4,FALSE)</f>
        <v>0</v>
      </c>
      <c r="F998" s="4">
        <f>IFERROR(VLOOKUP(EB[[#This Row],[Source_carrier]],KS_DB[[product]:[KS]],6,FALSE),0)</f>
        <v>0</v>
      </c>
      <c r="G998" s="4" t="s">
        <v>34</v>
      </c>
      <c r="H998" s="4" t="s">
        <v>573</v>
      </c>
      <c r="I998" s="4" t="s">
        <v>61</v>
      </c>
      <c r="J998" s="4" t="s">
        <v>37</v>
      </c>
      <c r="K998" s="4" t="s">
        <v>574</v>
      </c>
      <c r="L998" s="4" t="s">
        <v>39</v>
      </c>
      <c r="M998" s="4" t="s">
        <v>62</v>
      </c>
      <c r="N998" s="4" t="s">
        <v>41</v>
      </c>
      <c r="O998" s="4">
        <v>876059</v>
      </c>
      <c r="P998" s="4">
        <v>823241</v>
      </c>
      <c r="Q998" s="4">
        <v>742299</v>
      </c>
      <c r="R998" s="4">
        <v>700804</v>
      </c>
      <c r="S998" s="4">
        <v>644272</v>
      </c>
      <c r="T998" s="4">
        <v>630573</v>
      </c>
      <c r="U998" s="4">
        <v>633092</v>
      </c>
      <c r="V998" s="4">
        <v>669245</v>
      </c>
      <c r="W998" s="4">
        <v>610051</v>
      </c>
      <c r="X998" s="4">
        <v>537054</v>
      </c>
      <c r="Y998" s="4">
        <v>650792</v>
      </c>
      <c r="Z998" s="4">
        <v>615984</v>
      </c>
      <c r="AA998" s="4">
        <v>602419</v>
      </c>
      <c r="AB998" s="4">
        <v>632944</v>
      </c>
      <c r="AC998" s="4">
        <v>611727</v>
      </c>
      <c r="AD998" s="4">
        <v>616630</v>
      </c>
      <c r="AE998" s="4">
        <v>615713</v>
      </c>
      <c r="AF998" s="4">
        <v>621149</v>
      </c>
      <c r="AG998" s="4">
        <v>571883</v>
      </c>
      <c r="AH998" s="4">
        <v>557650</v>
      </c>
      <c r="AI998" s="4">
        <v>561309</v>
      </c>
      <c r="AJ998" s="4">
        <v>541956</v>
      </c>
      <c r="AK998" s="4">
        <v>524276</v>
      </c>
      <c r="AL998" s="4">
        <v>494301</v>
      </c>
      <c r="AM998" s="4">
        <v>469639</v>
      </c>
      <c r="AN998" s="4">
        <v>473841</v>
      </c>
    </row>
    <row r="999" spans="1:40" ht="15" customHeight="1" x14ac:dyDescent="0.25">
      <c r="A999" s="4" t="str">
        <f>EB[[#This Row],[unit]] &amp; "#" &amp; EB[[#This Row],[indic_nrg]] &amp; "#" &amp; EB[[#This Row],[product]] &amp; "#" &amp; EB[[#This Row],[geo]]</f>
        <v>TJ#B_100900#2210#CZ</v>
      </c>
      <c r="B999" s="4" t="str">
        <f>VLOOKUP(EB[[#This Row],[product]],KS_DB[[product]:[KS]],5,FALSE)</f>
        <v>solid</v>
      </c>
      <c r="C999" s="4" t="str">
        <f>VLOOKUP(EB[[#This Row],[product]],KS_DB[[product]:[KS]],6,FALSE)</f>
        <v>solid</v>
      </c>
      <c r="D999" s="4">
        <f>VLOOKUP(EB[[#This Row],[product]],Carriers[],4,FALSE)</f>
        <v>1</v>
      </c>
      <c r="E999" s="4">
        <f>VLOOKUP(EB[[#This Row],[indic_nrg]],Indicators[],4,FALSE)</f>
        <v>0</v>
      </c>
      <c r="F999" s="4">
        <f>IFERROR(VLOOKUP(EB[[#This Row],[Source_carrier]],KS_DB[[product]:[KS]],6,FALSE),0)</f>
        <v>0</v>
      </c>
      <c r="G999" s="4" t="s">
        <v>34</v>
      </c>
      <c r="H999" s="4" t="s">
        <v>573</v>
      </c>
      <c r="I999" s="4" t="s">
        <v>63</v>
      </c>
      <c r="J999" s="4" t="s">
        <v>37</v>
      </c>
      <c r="K999" s="4" t="s">
        <v>574</v>
      </c>
      <c r="L999" s="4" t="s">
        <v>39</v>
      </c>
      <c r="M999" s="4" t="s">
        <v>64</v>
      </c>
      <c r="N999" s="4" t="s">
        <v>41</v>
      </c>
      <c r="O999" s="4">
        <v>877259</v>
      </c>
      <c r="P999" s="4">
        <v>828821</v>
      </c>
      <c r="Q999" s="4">
        <v>745539</v>
      </c>
      <c r="R999" s="4">
        <v>709544</v>
      </c>
      <c r="S999" s="4">
        <v>650752</v>
      </c>
      <c r="T999" s="4">
        <v>639393</v>
      </c>
      <c r="U999" s="4">
        <v>644512</v>
      </c>
      <c r="V999" s="4">
        <v>674825</v>
      </c>
      <c r="W999" s="4">
        <v>613731</v>
      </c>
      <c r="X999" s="4">
        <v>540374</v>
      </c>
      <c r="Y999" s="4">
        <v>653192</v>
      </c>
      <c r="Z999" s="4">
        <v>619344</v>
      </c>
      <c r="AA999" s="4">
        <v>606019</v>
      </c>
      <c r="AB999" s="4">
        <v>636724</v>
      </c>
      <c r="AC999" s="4">
        <v>614887</v>
      </c>
      <c r="AD999" s="4">
        <v>619710</v>
      </c>
      <c r="AE999" s="4">
        <v>619493</v>
      </c>
      <c r="AF999" s="4">
        <v>623409</v>
      </c>
      <c r="AG999" s="4">
        <v>572863</v>
      </c>
      <c r="AH999" s="4">
        <v>556770</v>
      </c>
      <c r="AI999" s="4">
        <v>559789</v>
      </c>
      <c r="AJ999" s="4">
        <v>538956</v>
      </c>
      <c r="AK999" s="4">
        <v>520976</v>
      </c>
      <c r="AL999" s="4">
        <v>491001</v>
      </c>
      <c r="AM999" s="4">
        <v>466819</v>
      </c>
      <c r="AN999" s="4">
        <v>471061</v>
      </c>
    </row>
    <row r="1000" spans="1:40" ht="15" customHeight="1" x14ac:dyDescent="0.25">
      <c r="A1000" s="4" t="str">
        <f>EB[[#This Row],[unit]] &amp; "#" &amp; EB[[#This Row],[indic_nrg]] &amp; "#" &amp; EB[[#This Row],[product]] &amp; "#" &amp; EB[[#This Row],[geo]]</f>
        <v>TJ#B_100900#2230#CZ</v>
      </c>
      <c r="B1000" s="4" t="str">
        <f>VLOOKUP(EB[[#This Row],[product]],KS_DB[[product]:[KS]],5,FALSE)</f>
        <v>solid</v>
      </c>
      <c r="C1000" s="4" t="str">
        <f>VLOOKUP(EB[[#This Row],[product]],KS_DB[[product]:[KS]],6,FALSE)</f>
        <v>solid</v>
      </c>
      <c r="D1000" s="4">
        <f>VLOOKUP(EB[[#This Row],[product]],Carriers[],4,FALSE)</f>
        <v>1</v>
      </c>
      <c r="E1000" s="4">
        <f>VLOOKUP(EB[[#This Row],[indic_nrg]],Indicators[],4,FALSE)</f>
        <v>0</v>
      </c>
      <c r="F1000" s="4">
        <f>IFERROR(VLOOKUP(EB[[#This Row],[Source_carrier]],KS_DB[[product]:[KS]],6,FALSE),0)</f>
        <v>0</v>
      </c>
      <c r="G1000" s="4" t="s">
        <v>34</v>
      </c>
      <c r="H1000" s="4" t="s">
        <v>573</v>
      </c>
      <c r="I1000" s="4" t="s">
        <v>65</v>
      </c>
      <c r="J1000" s="4" t="s">
        <v>37</v>
      </c>
      <c r="K1000" s="4" t="s">
        <v>574</v>
      </c>
      <c r="L1000" s="4" t="s">
        <v>39</v>
      </c>
      <c r="M1000" s="4" t="s">
        <v>66</v>
      </c>
      <c r="N1000" s="4" t="s">
        <v>41</v>
      </c>
      <c r="O1000" s="4">
        <v>-1200</v>
      </c>
      <c r="P1000" s="4">
        <v>-5580</v>
      </c>
      <c r="Q1000" s="4">
        <v>-3240</v>
      </c>
      <c r="R1000" s="4">
        <v>-8740</v>
      </c>
      <c r="S1000" s="4">
        <v>-6480</v>
      </c>
      <c r="T1000" s="4">
        <v>-8820</v>
      </c>
      <c r="U1000" s="4">
        <v>-11420</v>
      </c>
      <c r="V1000" s="4">
        <v>-5580</v>
      </c>
      <c r="W1000" s="4">
        <v>-3680</v>
      </c>
      <c r="X1000" s="4">
        <v>-3320</v>
      </c>
      <c r="Y1000" s="4">
        <v>-2400</v>
      </c>
      <c r="Z1000" s="4">
        <v>-3360</v>
      </c>
      <c r="AA1000" s="4">
        <v>-3600</v>
      </c>
      <c r="AB1000" s="4">
        <v>-3780</v>
      </c>
      <c r="AC1000" s="4">
        <v>-3160</v>
      </c>
      <c r="AD1000" s="4">
        <v>-3080</v>
      </c>
      <c r="AE1000" s="4">
        <v>-3780</v>
      </c>
      <c r="AF1000" s="4">
        <v>-2260</v>
      </c>
      <c r="AG1000" s="4">
        <v>-980</v>
      </c>
      <c r="AH1000" s="4">
        <v>880</v>
      </c>
      <c r="AI1000" s="4">
        <v>1520</v>
      </c>
      <c r="AJ1000" s="4">
        <v>3000</v>
      </c>
      <c r="AK1000" s="4">
        <v>3300</v>
      </c>
      <c r="AL1000" s="4">
        <v>3300</v>
      </c>
      <c r="AM1000" s="4">
        <v>2820</v>
      </c>
      <c r="AN1000" s="4">
        <v>2780</v>
      </c>
    </row>
    <row r="1001" spans="1:40" ht="15" customHeight="1" x14ac:dyDescent="0.25">
      <c r="A1001" s="4" t="str">
        <f>EB[[#This Row],[unit]] &amp; "#" &amp; EB[[#This Row],[indic_nrg]] &amp; "#" &amp; EB[[#This Row],[product]] &amp; "#" &amp; EB[[#This Row],[geo]]</f>
        <v>TJ#B_100900#2310#CZ</v>
      </c>
      <c r="B1001" s="4" t="str">
        <f>VLOOKUP(EB[[#This Row],[product]],KS_DB[[product]:[KS]],5,FALSE)</f>
        <v>solid</v>
      </c>
      <c r="C1001" s="4" t="str">
        <f>VLOOKUP(EB[[#This Row],[product]],KS_DB[[product]:[KS]],6,FALSE)</f>
        <v>solid</v>
      </c>
      <c r="D1001" s="4">
        <f>VLOOKUP(EB[[#This Row],[product]],Carriers[],4,FALSE)</f>
        <v>1</v>
      </c>
      <c r="E1001" s="4">
        <f>VLOOKUP(EB[[#This Row],[indic_nrg]],Indicators[],4,FALSE)</f>
        <v>0</v>
      </c>
      <c r="F1001" s="4">
        <f>IFERROR(VLOOKUP(EB[[#This Row],[Source_carrier]],KS_DB[[product]:[KS]],6,FALSE),0)</f>
        <v>0</v>
      </c>
      <c r="G1001" s="4" t="s">
        <v>34</v>
      </c>
      <c r="H1001" s="4" t="s">
        <v>573</v>
      </c>
      <c r="I1001" s="4" t="s">
        <v>67</v>
      </c>
      <c r="J1001" s="4" t="s">
        <v>37</v>
      </c>
      <c r="K1001" s="4" t="s">
        <v>574</v>
      </c>
      <c r="L1001" s="4" t="s">
        <v>39</v>
      </c>
      <c r="M1001" s="4" t="s">
        <v>68</v>
      </c>
      <c r="N1001" s="4" t="s">
        <v>41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</row>
    <row r="1002" spans="1:40" ht="15" customHeight="1" x14ac:dyDescent="0.25">
      <c r="A1002" s="4" t="str">
        <f>EB[[#This Row],[unit]] &amp; "#" &amp; EB[[#This Row],[indic_nrg]] &amp; "#" &amp; EB[[#This Row],[product]] &amp; "#" &amp; EB[[#This Row],[geo]]</f>
        <v>TJ#B_100900#2330#CZ</v>
      </c>
      <c r="B1002" s="4" t="str">
        <f>VLOOKUP(EB[[#This Row],[product]],KS_DB[[product]:[KS]],5,FALSE)</f>
        <v>solid</v>
      </c>
      <c r="C1002" s="4" t="str">
        <f>VLOOKUP(EB[[#This Row],[product]],KS_DB[[product]:[KS]],6,FALSE)</f>
        <v>solid</v>
      </c>
      <c r="D1002" s="4">
        <f>VLOOKUP(EB[[#This Row],[product]],Carriers[],4,FALSE)</f>
        <v>1</v>
      </c>
      <c r="E1002" s="4">
        <f>VLOOKUP(EB[[#This Row],[indic_nrg]],Indicators[],4,FALSE)</f>
        <v>0</v>
      </c>
      <c r="F1002" s="4">
        <f>IFERROR(VLOOKUP(EB[[#This Row],[Source_carrier]],KS_DB[[product]:[KS]],6,FALSE),0)</f>
        <v>0</v>
      </c>
      <c r="G1002" s="4" t="s">
        <v>34</v>
      </c>
      <c r="H1002" s="4" t="s">
        <v>573</v>
      </c>
      <c r="I1002" s="4" t="s">
        <v>69</v>
      </c>
      <c r="J1002" s="4" t="s">
        <v>37</v>
      </c>
      <c r="K1002" s="4" t="s">
        <v>574</v>
      </c>
      <c r="L1002" s="4" t="s">
        <v>39</v>
      </c>
      <c r="M1002" s="4" t="s">
        <v>70</v>
      </c>
      <c r="N1002" s="4" t="s">
        <v>41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4">
        <v>0</v>
      </c>
    </row>
    <row r="1003" spans="1:40" ht="15" customHeight="1" x14ac:dyDescent="0.25">
      <c r="A1003" s="4" t="str">
        <f>EB[[#This Row],[unit]] &amp; "#" &amp; EB[[#This Row],[indic_nrg]] &amp; "#" &amp; EB[[#This Row],[product]] &amp; "#" &amp; EB[[#This Row],[geo]]</f>
        <v>TJ#B_100900#2410#CZ</v>
      </c>
      <c r="B1003" s="4" t="str">
        <f>VLOOKUP(EB[[#This Row],[product]],KS_DB[[product]:[KS]],5,FALSE)</f>
        <v>solid</v>
      </c>
      <c r="C1003" s="4" t="str">
        <f>VLOOKUP(EB[[#This Row],[product]],KS_DB[[product]:[KS]],6,FALSE)</f>
        <v>solid</v>
      </c>
      <c r="D1003" s="4">
        <f>VLOOKUP(EB[[#This Row],[product]],Carriers[],4,FALSE)</f>
        <v>1</v>
      </c>
      <c r="E1003" s="4">
        <f>VLOOKUP(EB[[#This Row],[indic_nrg]],Indicators[],4,FALSE)</f>
        <v>0</v>
      </c>
      <c r="F1003" s="4">
        <f>IFERROR(VLOOKUP(EB[[#This Row],[Source_carrier]],KS_DB[[product]:[KS]],6,FALSE),0)</f>
        <v>0</v>
      </c>
      <c r="G1003" s="4" t="s">
        <v>34</v>
      </c>
      <c r="H1003" s="4" t="s">
        <v>573</v>
      </c>
      <c r="I1003" s="4" t="s">
        <v>71</v>
      </c>
      <c r="J1003" s="4" t="s">
        <v>37</v>
      </c>
      <c r="K1003" s="4" t="s">
        <v>574</v>
      </c>
      <c r="L1003" s="4" t="s">
        <v>39</v>
      </c>
      <c r="M1003" s="4" t="s">
        <v>72</v>
      </c>
      <c r="N1003" s="4" t="s">
        <v>41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</row>
    <row r="1004" spans="1:40" ht="15" customHeight="1" x14ac:dyDescent="0.25">
      <c r="A1004" s="4" t="str">
        <f>EB[[#This Row],[unit]] &amp; "#" &amp; EB[[#This Row],[indic_nrg]] &amp; "#" &amp; EB[[#This Row],[product]] &amp; "#" &amp; EB[[#This Row],[geo]]</f>
        <v>TJ#B_100900#3000#CZ</v>
      </c>
      <c r="B1004" s="4" t="str">
        <f>VLOOKUP(EB[[#This Row],[product]],KS_DB[[product]:[KS]],5,FALSE)</f>
        <v>liquid</v>
      </c>
      <c r="C1004" s="4" t="str">
        <f>VLOOKUP(EB[[#This Row],[product]],KS_DB[[product]:[KS]],6,FALSE)</f>
        <v>liquid</v>
      </c>
      <c r="D1004" s="4">
        <f>VLOOKUP(EB[[#This Row],[product]],Carriers[],4,FALSE)</f>
        <v>0</v>
      </c>
      <c r="E1004" s="4">
        <f>VLOOKUP(EB[[#This Row],[indic_nrg]],Indicators[],4,FALSE)</f>
        <v>0</v>
      </c>
      <c r="F1004" s="4">
        <f>IFERROR(VLOOKUP(EB[[#This Row],[Source_carrier]],KS_DB[[product]:[KS]],6,FALSE),0)</f>
        <v>0</v>
      </c>
      <c r="G1004" s="4" t="s">
        <v>34</v>
      </c>
      <c r="H1004" s="4" t="s">
        <v>573</v>
      </c>
      <c r="I1004" s="4" t="s">
        <v>73</v>
      </c>
      <c r="J1004" s="4" t="s">
        <v>37</v>
      </c>
      <c r="K1004" s="4" t="s">
        <v>574</v>
      </c>
      <c r="L1004" s="4" t="s">
        <v>39</v>
      </c>
      <c r="M1004" s="4" t="s">
        <v>74</v>
      </c>
      <c r="N1004" s="4" t="s">
        <v>41</v>
      </c>
      <c r="O1004" s="4">
        <v>378416</v>
      </c>
      <c r="P1004" s="4">
        <v>313284</v>
      </c>
      <c r="Q1004" s="4">
        <v>336165</v>
      </c>
      <c r="R1004" s="4">
        <v>317019</v>
      </c>
      <c r="S1004" s="4">
        <v>324200</v>
      </c>
      <c r="T1004" s="4">
        <v>338103</v>
      </c>
      <c r="U1004" s="4">
        <v>345531</v>
      </c>
      <c r="V1004" s="4">
        <v>329454</v>
      </c>
      <c r="W1004" s="4">
        <v>344166</v>
      </c>
      <c r="X1004" s="4">
        <v>343417</v>
      </c>
      <c r="Y1004" s="4">
        <v>329962</v>
      </c>
      <c r="Z1004" s="4">
        <v>348452</v>
      </c>
      <c r="AA1004" s="4">
        <v>353325</v>
      </c>
      <c r="AB1004" s="4">
        <v>364450</v>
      </c>
      <c r="AC1004" s="4">
        <v>398579</v>
      </c>
      <c r="AD1004" s="4">
        <v>414444</v>
      </c>
      <c r="AE1004" s="4">
        <v>416017</v>
      </c>
      <c r="AF1004" s="4">
        <v>418024</v>
      </c>
      <c r="AG1004" s="4">
        <v>422510</v>
      </c>
      <c r="AH1004" s="4">
        <v>399114</v>
      </c>
      <c r="AI1004" s="4">
        <v>389384</v>
      </c>
      <c r="AJ1004" s="4">
        <v>379000</v>
      </c>
      <c r="AK1004" s="4">
        <v>374910</v>
      </c>
      <c r="AL1004" s="4">
        <v>360254</v>
      </c>
      <c r="AM1004" s="4">
        <v>383252</v>
      </c>
      <c r="AN1004" s="4">
        <v>374925</v>
      </c>
    </row>
    <row r="1005" spans="1:40" ht="15" customHeight="1" x14ac:dyDescent="0.25">
      <c r="A1005" s="4" t="str">
        <f>EB[[#This Row],[unit]] &amp; "#" &amp; EB[[#This Row],[indic_nrg]] &amp; "#" &amp; EB[[#This Row],[product]] &amp; "#" &amp; EB[[#This Row],[geo]]</f>
        <v>TJ#B_100900#3100#CZ</v>
      </c>
      <c r="B1005" s="4" t="str">
        <f>VLOOKUP(EB[[#This Row],[product]],KS_DB[[product]:[KS]],5,FALSE)</f>
        <v>liquid</v>
      </c>
      <c r="C1005" s="4" t="str">
        <f>VLOOKUP(EB[[#This Row],[product]],KS_DB[[product]:[KS]],6,FALSE)</f>
        <v>liquid</v>
      </c>
      <c r="D1005" s="4">
        <f>VLOOKUP(EB[[#This Row],[product]],Carriers[],4,FALSE)</f>
        <v>0</v>
      </c>
      <c r="E1005" s="4">
        <f>VLOOKUP(EB[[#This Row],[indic_nrg]],Indicators[],4,FALSE)</f>
        <v>0</v>
      </c>
      <c r="F1005" s="4">
        <f>IFERROR(VLOOKUP(EB[[#This Row],[Source_carrier]],KS_DB[[product]:[KS]],6,FALSE),0)</f>
        <v>0</v>
      </c>
      <c r="G1005" s="4" t="s">
        <v>34</v>
      </c>
      <c r="H1005" s="4" t="s">
        <v>573</v>
      </c>
      <c r="I1005" s="4" t="s">
        <v>1103</v>
      </c>
      <c r="J1005" s="4" t="s">
        <v>37</v>
      </c>
      <c r="K1005" s="4" t="s">
        <v>574</v>
      </c>
      <c r="L1005" s="4" t="s">
        <v>39</v>
      </c>
      <c r="M1005" s="4" t="s">
        <v>1104</v>
      </c>
      <c r="N1005" s="4" t="s">
        <v>41</v>
      </c>
      <c r="O1005" s="4">
        <v>324702</v>
      </c>
      <c r="P1005" s="4">
        <v>275404</v>
      </c>
      <c r="Q1005" s="4">
        <v>287662</v>
      </c>
      <c r="R1005" s="4">
        <v>268304</v>
      </c>
      <c r="S1005" s="4">
        <v>283234</v>
      </c>
      <c r="T1005" s="4">
        <v>296940</v>
      </c>
      <c r="U1005" s="4">
        <v>318743</v>
      </c>
      <c r="V1005" s="4">
        <v>301867</v>
      </c>
      <c r="W1005" s="4">
        <v>292060</v>
      </c>
      <c r="X1005" s="4">
        <v>259615</v>
      </c>
      <c r="Y1005" s="4">
        <v>255283</v>
      </c>
      <c r="Z1005" s="4">
        <v>263289</v>
      </c>
      <c r="AA1005" s="4">
        <v>267646</v>
      </c>
      <c r="AB1005" s="4">
        <v>281989</v>
      </c>
      <c r="AC1005" s="4">
        <v>293160</v>
      </c>
      <c r="AD1005" s="4">
        <v>337804</v>
      </c>
      <c r="AE1005" s="4">
        <v>342006</v>
      </c>
      <c r="AF1005" s="4">
        <v>323645</v>
      </c>
      <c r="AG1005" s="4">
        <v>356466</v>
      </c>
      <c r="AH1005" s="4">
        <v>318088</v>
      </c>
      <c r="AI1005" s="4">
        <v>340295</v>
      </c>
      <c r="AJ1005" s="4">
        <v>308190</v>
      </c>
      <c r="AK1005" s="4">
        <v>316099</v>
      </c>
      <c r="AL1005" s="4">
        <v>289682</v>
      </c>
      <c r="AM1005" s="4">
        <v>324509</v>
      </c>
      <c r="AN1005" s="4">
        <v>312440</v>
      </c>
    </row>
    <row r="1006" spans="1:40" ht="15" customHeight="1" x14ac:dyDescent="0.25">
      <c r="A1006" s="4" t="str">
        <f>EB[[#This Row],[unit]] &amp; "#" &amp; EB[[#This Row],[indic_nrg]] &amp; "#" &amp; EB[[#This Row],[product]] &amp; "#" &amp; EB[[#This Row],[geo]]</f>
        <v>TJ#B_100900#3105#CZ</v>
      </c>
      <c r="B1006" s="4" t="str">
        <f>VLOOKUP(EB[[#This Row],[product]],KS_DB[[product]:[KS]],5,FALSE)</f>
        <v>liquid</v>
      </c>
      <c r="C1006" s="4" t="str">
        <f>VLOOKUP(EB[[#This Row],[product]],KS_DB[[product]:[KS]],6,FALSE)</f>
        <v>liquid</v>
      </c>
      <c r="D1006" s="4">
        <f>VLOOKUP(EB[[#This Row],[product]],Carriers[],4,FALSE)</f>
        <v>1</v>
      </c>
      <c r="E1006" s="4">
        <f>VLOOKUP(EB[[#This Row],[indic_nrg]],Indicators[],4,FALSE)</f>
        <v>0</v>
      </c>
      <c r="F1006" s="4">
        <f>IFERROR(VLOOKUP(EB[[#This Row],[Source_carrier]],KS_DB[[product]:[KS]],6,FALSE),0)</f>
        <v>0</v>
      </c>
      <c r="G1006" s="4" t="s">
        <v>34</v>
      </c>
      <c r="H1006" s="4" t="s">
        <v>573</v>
      </c>
      <c r="I1006" s="4" t="s">
        <v>1105</v>
      </c>
      <c r="J1006" s="4" t="s">
        <v>37</v>
      </c>
      <c r="K1006" s="4" t="s">
        <v>574</v>
      </c>
      <c r="L1006" s="4" t="s">
        <v>39</v>
      </c>
      <c r="M1006" s="4" t="s">
        <v>1106</v>
      </c>
      <c r="N1006" s="4" t="s">
        <v>41</v>
      </c>
      <c r="O1006" s="4">
        <v>309289</v>
      </c>
      <c r="P1006" s="4">
        <v>268710</v>
      </c>
      <c r="Q1006" s="4">
        <v>279895</v>
      </c>
      <c r="R1006" s="4">
        <v>261188</v>
      </c>
      <c r="S1006" s="4">
        <v>277264</v>
      </c>
      <c r="T1006" s="4">
        <v>290889</v>
      </c>
      <c r="U1006" s="4">
        <v>317251</v>
      </c>
      <c r="V1006" s="4">
        <v>290881</v>
      </c>
      <c r="W1006" s="4">
        <v>280703</v>
      </c>
      <c r="X1006" s="4">
        <v>250275</v>
      </c>
      <c r="Y1006" s="4">
        <v>244869</v>
      </c>
      <c r="Z1006" s="4">
        <v>252764</v>
      </c>
      <c r="AA1006" s="4">
        <v>259536</v>
      </c>
      <c r="AB1006" s="4">
        <v>273878</v>
      </c>
      <c r="AC1006" s="4">
        <v>279624</v>
      </c>
      <c r="AD1006" s="4">
        <v>322321</v>
      </c>
      <c r="AE1006" s="4">
        <v>330921</v>
      </c>
      <c r="AF1006" s="4">
        <v>312205</v>
      </c>
      <c r="AG1006" s="4">
        <v>350297</v>
      </c>
      <c r="AH1006" s="4">
        <v>312238</v>
      </c>
      <c r="AI1006" s="4">
        <v>335157</v>
      </c>
      <c r="AJ1006" s="4">
        <v>300411</v>
      </c>
      <c r="AK1006" s="4">
        <v>308559</v>
      </c>
      <c r="AL1006" s="4">
        <v>284103</v>
      </c>
      <c r="AM1006" s="4">
        <v>318973</v>
      </c>
      <c r="AN1006" s="4">
        <v>307814</v>
      </c>
    </row>
    <row r="1007" spans="1:40" ht="15" customHeight="1" x14ac:dyDescent="0.25">
      <c r="A1007" s="4" t="str">
        <f>EB[[#This Row],[unit]] &amp; "#" &amp; EB[[#This Row],[indic_nrg]] &amp; "#" &amp; EB[[#This Row],[product]] &amp; "#" &amp; EB[[#This Row],[geo]]</f>
        <v>TJ#B_100900#3106#CZ</v>
      </c>
      <c r="B1007" s="4" t="str">
        <f>VLOOKUP(EB[[#This Row],[product]],KS_DB[[product]:[KS]],5,FALSE)</f>
        <v>liquid</v>
      </c>
      <c r="C1007" s="4" t="str">
        <f>VLOOKUP(EB[[#This Row],[product]],KS_DB[[product]:[KS]],6,FALSE)</f>
        <v>liquid</v>
      </c>
      <c r="D1007" s="4">
        <f>VLOOKUP(EB[[#This Row],[product]],Carriers[],4,FALSE)</f>
        <v>1</v>
      </c>
      <c r="E1007" s="4">
        <f>VLOOKUP(EB[[#This Row],[indic_nrg]],Indicators[],4,FALSE)</f>
        <v>0</v>
      </c>
      <c r="F1007" s="4">
        <f>IFERROR(VLOOKUP(EB[[#This Row],[Source_carrier]],KS_DB[[product]:[KS]],6,FALSE),0)</f>
        <v>0</v>
      </c>
      <c r="G1007" s="4" t="s">
        <v>34</v>
      </c>
      <c r="H1007" s="4" t="s">
        <v>573</v>
      </c>
      <c r="I1007" s="4" t="s">
        <v>1131</v>
      </c>
      <c r="J1007" s="4" t="s">
        <v>37</v>
      </c>
      <c r="K1007" s="4" t="s">
        <v>574</v>
      </c>
      <c r="L1007" s="4" t="s">
        <v>39</v>
      </c>
      <c r="M1007" s="4" t="s">
        <v>1132</v>
      </c>
      <c r="N1007" s="4" t="s">
        <v>41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88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</row>
    <row r="1008" spans="1:40" ht="15" customHeight="1" x14ac:dyDescent="0.25">
      <c r="A1008" s="4" t="str">
        <f>EB[[#This Row],[unit]] &amp; "#" &amp; EB[[#This Row],[indic_nrg]] &amp; "#" &amp; EB[[#This Row],[product]] &amp; "#" &amp; EB[[#This Row],[geo]]</f>
        <v>TJ#B_100900#3191#CZ</v>
      </c>
      <c r="B1008" s="4" t="str">
        <f>VLOOKUP(EB[[#This Row],[product]],KS_DB[[product]:[KS]],5,FALSE)</f>
        <v>liquid</v>
      </c>
      <c r="C1008" s="4" t="str">
        <f>VLOOKUP(EB[[#This Row],[product]],KS_DB[[product]:[KS]],6,FALSE)</f>
        <v>liquid</v>
      </c>
      <c r="D1008" s="4">
        <f>VLOOKUP(EB[[#This Row],[product]],Carriers[],4,FALSE)</f>
        <v>1</v>
      </c>
      <c r="E1008" s="4">
        <f>VLOOKUP(EB[[#This Row],[indic_nrg]],Indicators[],4,FALSE)</f>
        <v>0</v>
      </c>
      <c r="F1008" s="4">
        <f>IFERROR(VLOOKUP(EB[[#This Row],[Source_carrier]],KS_DB[[product]:[KS]],6,FALSE),0)</f>
        <v>0</v>
      </c>
      <c r="G1008" s="4" t="s">
        <v>34</v>
      </c>
      <c r="H1008" s="4" t="s">
        <v>573</v>
      </c>
      <c r="I1008" s="4" t="s">
        <v>1133</v>
      </c>
      <c r="J1008" s="4" t="s">
        <v>37</v>
      </c>
      <c r="K1008" s="4" t="s">
        <v>574</v>
      </c>
      <c r="L1008" s="4" t="s">
        <v>39</v>
      </c>
      <c r="M1008" s="4" t="s">
        <v>1134</v>
      </c>
      <c r="N1008" s="4" t="s">
        <v>41</v>
      </c>
      <c r="O1008" s="4">
        <v>7640</v>
      </c>
      <c r="P1008" s="4">
        <v>160</v>
      </c>
      <c r="Q1008" s="4">
        <v>880</v>
      </c>
      <c r="R1008" s="4">
        <v>800</v>
      </c>
      <c r="S1008" s="4">
        <v>240</v>
      </c>
      <c r="T1008" s="4">
        <v>360</v>
      </c>
      <c r="U1008" s="4">
        <v>-2695</v>
      </c>
      <c r="V1008" s="4">
        <v>-1775</v>
      </c>
      <c r="W1008" s="4">
        <v>83</v>
      </c>
      <c r="X1008" s="4">
        <v>86</v>
      </c>
      <c r="Y1008" s="4">
        <v>0</v>
      </c>
      <c r="Z1008" s="4">
        <v>0</v>
      </c>
      <c r="AA1008" s="4">
        <v>0</v>
      </c>
      <c r="AB1008" s="4">
        <v>-40</v>
      </c>
      <c r="AC1008" s="4">
        <v>0</v>
      </c>
      <c r="AD1008" s="4">
        <v>40</v>
      </c>
      <c r="AE1008" s="4">
        <v>-40</v>
      </c>
      <c r="AF1008" s="4">
        <v>40</v>
      </c>
      <c r="AG1008" s="4">
        <v>-439</v>
      </c>
      <c r="AH1008" s="4">
        <v>359</v>
      </c>
      <c r="AI1008" s="4">
        <v>-77</v>
      </c>
      <c r="AJ1008" s="4">
        <v>-81</v>
      </c>
      <c r="AK1008" s="4">
        <v>271</v>
      </c>
      <c r="AL1008" s="4">
        <v>563</v>
      </c>
      <c r="AM1008" s="4">
        <v>322</v>
      </c>
      <c r="AN1008" s="4">
        <v>281</v>
      </c>
    </row>
    <row r="1009" spans="1:40" ht="15" customHeight="1" x14ac:dyDescent="0.25">
      <c r="A1009" s="4" t="str">
        <f>EB[[#This Row],[unit]] &amp; "#" &amp; EB[[#This Row],[indic_nrg]] &amp; "#" &amp; EB[[#This Row],[product]] &amp; "#" &amp; EB[[#This Row],[geo]]</f>
        <v>TJ#B_100900#3192#CZ</v>
      </c>
      <c r="B1009" s="4" t="str">
        <f>VLOOKUP(EB[[#This Row],[product]],KS_DB[[product]:[KS]],5,FALSE)</f>
        <v>liquid</v>
      </c>
      <c r="C1009" s="4" t="str">
        <f>VLOOKUP(EB[[#This Row],[product]],KS_DB[[product]:[KS]],6,FALSE)</f>
        <v>liquid</v>
      </c>
      <c r="D1009" s="4">
        <f>VLOOKUP(EB[[#This Row],[product]],Carriers[],4,FALSE)</f>
        <v>1</v>
      </c>
      <c r="E1009" s="4">
        <f>VLOOKUP(EB[[#This Row],[indic_nrg]],Indicators[],4,FALSE)</f>
        <v>0</v>
      </c>
      <c r="F1009" s="4">
        <f>IFERROR(VLOOKUP(EB[[#This Row],[Source_carrier]],KS_DB[[product]:[KS]],6,FALSE),0)</f>
        <v>0</v>
      </c>
      <c r="G1009" s="4" t="s">
        <v>34</v>
      </c>
      <c r="H1009" s="4" t="s">
        <v>573</v>
      </c>
      <c r="I1009" s="4" t="s">
        <v>1107</v>
      </c>
      <c r="J1009" s="4" t="s">
        <v>37</v>
      </c>
      <c r="K1009" s="4" t="s">
        <v>574</v>
      </c>
      <c r="L1009" s="4" t="s">
        <v>39</v>
      </c>
      <c r="M1009" s="4" t="s">
        <v>1108</v>
      </c>
      <c r="N1009" s="4" t="s">
        <v>41</v>
      </c>
      <c r="O1009" s="4">
        <v>1738</v>
      </c>
      <c r="P1009" s="4">
        <v>1817</v>
      </c>
      <c r="Q1009" s="4">
        <v>2212</v>
      </c>
      <c r="R1009" s="4">
        <v>1896</v>
      </c>
      <c r="S1009" s="4">
        <v>1778</v>
      </c>
      <c r="T1009" s="4">
        <v>2291</v>
      </c>
      <c r="U1009" s="4">
        <v>4187</v>
      </c>
      <c r="V1009" s="4">
        <v>2686</v>
      </c>
      <c r="W1009" s="4">
        <v>2094</v>
      </c>
      <c r="X1009" s="4">
        <v>1817</v>
      </c>
      <c r="Y1009" s="4">
        <v>1659</v>
      </c>
      <c r="Z1009" s="4">
        <v>3002</v>
      </c>
      <c r="AA1009" s="4">
        <v>2330</v>
      </c>
      <c r="AB1009" s="4">
        <v>2370</v>
      </c>
      <c r="AC1009" s="4">
        <v>2528</v>
      </c>
      <c r="AD1009" s="4">
        <v>4266</v>
      </c>
      <c r="AE1009" s="4">
        <v>7979</v>
      </c>
      <c r="AF1009" s="4">
        <v>7702</v>
      </c>
      <c r="AG1009" s="4">
        <v>6438</v>
      </c>
      <c r="AH1009" s="4">
        <v>5490</v>
      </c>
      <c r="AI1009" s="4">
        <v>5214</v>
      </c>
      <c r="AJ1009" s="4">
        <v>7860</v>
      </c>
      <c r="AK1009" s="4">
        <v>7268</v>
      </c>
      <c r="AL1009" s="4">
        <v>5017</v>
      </c>
      <c r="AM1009" s="4">
        <v>5214</v>
      </c>
      <c r="AN1009" s="4">
        <v>4345</v>
      </c>
    </row>
    <row r="1010" spans="1:40" ht="15" customHeight="1" x14ac:dyDescent="0.25">
      <c r="A1010" s="4" t="str">
        <f>EB[[#This Row],[unit]] &amp; "#" &amp; EB[[#This Row],[indic_nrg]] &amp; "#" &amp; EB[[#This Row],[product]] &amp; "#" &amp; EB[[#This Row],[geo]]</f>
        <v>TJ#B_100900#3193#CZ</v>
      </c>
      <c r="B1010" s="4" t="str">
        <f>VLOOKUP(EB[[#This Row],[product]],KS_DB[[product]:[KS]],5,FALSE)</f>
        <v>liquid</v>
      </c>
      <c r="C1010" s="4" t="str">
        <f>VLOOKUP(EB[[#This Row],[product]],KS_DB[[product]:[KS]],6,FALSE)</f>
        <v>liquid</v>
      </c>
      <c r="D1010" s="4">
        <f>VLOOKUP(EB[[#This Row],[product]],Carriers[],4,FALSE)</f>
        <v>1</v>
      </c>
      <c r="E1010" s="4">
        <f>VLOOKUP(EB[[#This Row],[indic_nrg]],Indicators[],4,FALSE)</f>
        <v>0</v>
      </c>
      <c r="F1010" s="4">
        <f>IFERROR(VLOOKUP(EB[[#This Row],[Source_carrier]],KS_DB[[product]:[KS]],6,FALSE),0)</f>
        <v>0</v>
      </c>
      <c r="G1010" s="4" t="s">
        <v>34</v>
      </c>
      <c r="H1010" s="4" t="s">
        <v>573</v>
      </c>
      <c r="I1010" s="4" t="s">
        <v>1109</v>
      </c>
      <c r="J1010" s="4" t="s">
        <v>37</v>
      </c>
      <c r="K1010" s="4" t="s">
        <v>574</v>
      </c>
      <c r="L1010" s="4" t="s">
        <v>39</v>
      </c>
      <c r="M1010" s="4" t="s">
        <v>1110</v>
      </c>
      <c r="N1010" s="4" t="s">
        <v>41</v>
      </c>
      <c r="O1010" s="4">
        <v>6035</v>
      </c>
      <c r="P1010" s="4">
        <v>4718</v>
      </c>
      <c r="Q1010" s="4">
        <v>4675</v>
      </c>
      <c r="R1010" s="4">
        <v>4420</v>
      </c>
      <c r="S1010" s="4">
        <v>3952</v>
      </c>
      <c r="T1010" s="4">
        <v>3400</v>
      </c>
      <c r="U1010" s="4">
        <v>0</v>
      </c>
      <c r="V1010" s="4">
        <v>9988</v>
      </c>
      <c r="W1010" s="4">
        <v>9180</v>
      </c>
      <c r="X1010" s="4">
        <v>7438</v>
      </c>
      <c r="Y1010" s="4">
        <v>8755</v>
      </c>
      <c r="Z1010" s="4">
        <v>7522</v>
      </c>
      <c r="AA1010" s="4">
        <v>5780</v>
      </c>
      <c r="AB1010" s="4">
        <v>5780</v>
      </c>
      <c r="AC1010" s="4">
        <v>11008</v>
      </c>
      <c r="AD1010" s="4">
        <v>11178</v>
      </c>
      <c r="AE1010" s="4">
        <v>3145</v>
      </c>
      <c r="AF1010" s="4">
        <v>3698</v>
      </c>
      <c r="AG1010" s="4">
        <v>170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</row>
    <row r="1011" spans="1:40" ht="15" customHeight="1" x14ac:dyDescent="0.25">
      <c r="A1011" s="4" t="str">
        <f>EB[[#This Row],[unit]] &amp; "#" &amp; EB[[#This Row],[indic_nrg]] &amp; "#" &amp; EB[[#This Row],[product]] &amp; "#" &amp; EB[[#This Row],[geo]]</f>
        <v>TJ#B_100900#3200#CZ</v>
      </c>
      <c r="B1011" s="4" t="str">
        <f>VLOOKUP(EB[[#This Row],[product]],KS_DB[[product]:[KS]],5,FALSE)</f>
        <v>liquid</v>
      </c>
      <c r="C1011" s="4" t="str">
        <f>VLOOKUP(EB[[#This Row],[product]],KS_DB[[product]:[KS]],6,FALSE)</f>
        <v>liquid</v>
      </c>
      <c r="D1011" s="4">
        <f>VLOOKUP(EB[[#This Row],[product]],Carriers[],4,FALSE)</f>
        <v>0</v>
      </c>
      <c r="E1011" s="4">
        <f>VLOOKUP(EB[[#This Row],[indic_nrg]],Indicators[],4,FALSE)</f>
        <v>0</v>
      </c>
      <c r="F1011" s="4">
        <f>IFERROR(VLOOKUP(EB[[#This Row],[Source_carrier]],KS_DB[[product]:[KS]],6,FALSE),0)</f>
        <v>0</v>
      </c>
      <c r="G1011" s="4" t="s">
        <v>34</v>
      </c>
      <c r="H1011" s="4" t="s">
        <v>573</v>
      </c>
      <c r="I1011" s="4" t="s">
        <v>75</v>
      </c>
      <c r="J1011" s="4" t="s">
        <v>37</v>
      </c>
      <c r="K1011" s="4" t="s">
        <v>574</v>
      </c>
      <c r="L1011" s="4" t="s">
        <v>39</v>
      </c>
      <c r="M1011" s="4" t="s">
        <v>76</v>
      </c>
      <c r="N1011" s="4" t="s">
        <v>41</v>
      </c>
      <c r="O1011" s="4">
        <v>53714</v>
      </c>
      <c r="P1011" s="4">
        <v>37880</v>
      </c>
      <c r="Q1011" s="4">
        <v>48504</v>
      </c>
      <c r="R1011" s="4">
        <v>48715</v>
      </c>
      <c r="S1011" s="4">
        <v>40966</v>
      </c>
      <c r="T1011" s="4">
        <v>41163</v>
      </c>
      <c r="U1011" s="4">
        <v>26788</v>
      </c>
      <c r="V1011" s="4">
        <v>27587</v>
      </c>
      <c r="W1011" s="4">
        <v>52106</v>
      </c>
      <c r="X1011" s="4">
        <v>83802</v>
      </c>
      <c r="Y1011" s="4">
        <v>74678</v>
      </c>
      <c r="Z1011" s="4">
        <v>85163</v>
      </c>
      <c r="AA1011" s="4">
        <v>85678</v>
      </c>
      <c r="AB1011" s="4">
        <v>82462</v>
      </c>
      <c r="AC1011" s="4">
        <v>105419</v>
      </c>
      <c r="AD1011" s="4">
        <v>76639</v>
      </c>
      <c r="AE1011" s="4">
        <v>74011</v>
      </c>
      <c r="AF1011" s="4">
        <v>94379</v>
      </c>
      <c r="AG1011" s="4">
        <v>66043</v>
      </c>
      <c r="AH1011" s="4">
        <v>81026</v>
      </c>
      <c r="AI1011" s="4">
        <v>49090</v>
      </c>
      <c r="AJ1011" s="4">
        <v>70810</v>
      </c>
      <c r="AK1011" s="4">
        <v>58811</v>
      </c>
      <c r="AL1011" s="4">
        <v>70572</v>
      </c>
      <c r="AM1011" s="4">
        <v>58743</v>
      </c>
      <c r="AN1011" s="4">
        <v>62485</v>
      </c>
    </row>
    <row r="1012" spans="1:40" ht="15" customHeight="1" x14ac:dyDescent="0.25">
      <c r="A1012" s="4" t="str">
        <f>EB[[#This Row],[unit]] &amp; "#" &amp; EB[[#This Row],[indic_nrg]] &amp; "#" &amp; EB[[#This Row],[product]] &amp; "#" &amp; EB[[#This Row],[geo]]</f>
        <v>TJ#B_100900#3220#CZ</v>
      </c>
      <c r="B1012" s="4" t="str">
        <f>VLOOKUP(EB[[#This Row],[product]],KS_DB[[product]:[KS]],5,FALSE)</f>
        <v>liquid</v>
      </c>
      <c r="C1012" s="4" t="str">
        <f>VLOOKUP(EB[[#This Row],[product]],KS_DB[[product]:[KS]],6,FALSE)</f>
        <v>LPG</v>
      </c>
      <c r="D1012" s="4">
        <f>VLOOKUP(EB[[#This Row],[product]],Carriers[],4,FALSE)</f>
        <v>1</v>
      </c>
      <c r="E1012" s="4">
        <f>VLOOKUP(EB[[#This Row],[indic_nrg]],Indicators[],4,FALSE)</f>
        <v>0</v>
      </c>
      <c r="F1012" s="4">
        <f>IFERROR(VLOOKUP(EB[[#This Row],[Source_carrier]],KS_DB[[product]:[KS]],6,FALSE),0)</f>
        <v>0</v>
      </c>
      <c r="G1012" s="4" t="s">
        <v>34</v>
      </c>
      <c r="H1012" s="4" t="s">
        <v>573</v>
      </c>
      <c r="I1012" s="4" t="s">
        <v>77</v>
      </c>
      <c r="J1012" s="4" t="s">
        <v>37</v>
      </c>
      <c r="K1012" s="4" t="s">
        <v>574</v>
      </c>
      <c r="L1012" s="4" t="s">
        <v>39</v>
      </c>
      <c r="M1012" s="4" t="s">
        <v>78</v>
      </c>
      <c r="N1012" s="4" t="s">
        <v>41</v>
      </c>
      <c r="O1012" s="4">
        <v>-1888</v>
      </c>
      <c r="P1012" s="4">
        <v>0</v>
      </c>
      <c r="Q1012" s="4">
        <v>0</v>
      </c>
      <c r="R1012" s="4">
        <v>-691</v>
      </c>
      <c r="S1012" s="4">
        <v>-1105</v>
      </c>
      <c r="T1012" s="4">
        <v>2164</v>
      </c>
      <c r="U1012" s="4">
        <v>2300</v>
      </c>
      <c r="V1012" s="4">
        <v>2484</v>
      </c>
      <c r="W1012" s="4">
        <v>3956</v>
      </c>
      <c r="X1012" s="4">
        <v>4646</v>
      </c>
      <c r="Y1012" s="4">
        <v>5106</v>
      </c>
      <c r="Z1012" s="4">
        <v>3723</v>
      </c>
      <c r="AA1012" s="4">
        <v>3503</v>
      </c>
      <c r="AB1012" s="4">
        <v>2973</v>
      </c>
      <c r="AC1012" s="4">
        <v>3148</v>
      </c>
      <c r="AD1012" s="4">
        <v>1552</v>
      </c>
      <c r="AE1012" s="4">
        <v>-137</v>
      </c>
      <c r="AF1012" s="4">
        <v>-1191</v>
      </c>
      <c r="AG1012" s="4">
        <v>-1534</v>
      </c>
      <c r="AH1012" s="4">
        <v>-1709</v>
      </c>
      <c r="AI1012" s="4">
        <v>-2366</v>
      </c>
      <c r="AJ1012" s="4">
        <v>-1139</v>
      </c>
      <c r="AK1012" s="4">
        <v>526</v>
      </c>
      <c r="AL1012" s="4">
        <v>2146</v>
      </c>
      <c r="AM1012" s="4">
        <v>3592</v>
      </c>
      <c r="AN1012" s="4">
        <v>1664</v>
      </c>
    </row>
    <row r="1013" spans="1:40" ht="15" customHeight="1" x14ac:dyDescent="0.25">
      <c r="A1013" s="4" t="str">
        <f>EB[[#This Row],[unit]] &amp; "#" &amp; EB[[#This Row],[indic_nrg]] &amp; "#" &amp; EB[[#This Row],[product]] &amp; "#" &amp; EB[[#This Row],[geo]]</f>
        <v>TJ#B_100900#3234#CZ</v>
      </c>
      <c r="B1013" s="4" t="str">
        <f>VLOOKUP(EB[[#This Row],[product]],KS_DB[[product]:[KS]],5,FALSE)</f>
        <v>liquid</v>
      </c>
      <c r="C1013" s="4" t="str">
        <f>VLOOKUP(EB[[#This Row],[product]],KS_DB[[product]:[KS]],6,FALSE)</f>
        <v>gasoline</v>
      </c>
      <c r="D1013" s="4">
        <f>VLOOKUP(EB[[#This Row],[product]],Carriers[],4,FALSE)</f>
        <v>1</v>
      </c>
      <c r="E1013" s="4">
        <f>VLOOKUP(EB[[#This Row],[indic_nrg]],Indicators[],4,FALSE)</f>
        <v>0</v>
      </c>
      <c r="F1013" s="4">
        <f>IFERROR(VLOOKUP(EB[[#This Row],[Source_carrier]],KS_DB[[product]:[KS]],6,FALSE),0)</f>
        <v>0</v>
      </c>
      <c r="G1013" s="4" t="s">
        <v>34</v>
      </c>
      <c r="H1013" s="4" t="s">
        <v>573</v>
      </c>
      <c r="I1013" s="4" t="s">
        <v>1135</v>
      </c>
      <c r="J1013" s="4" t="s">
        <v>37</v>
      </c>
      <c r="K1013" s="4" t="s">
        <v>574</v>
      </c>
      <c r="L1013" s="4" t="s">
        <v>39</v>
      </c>
      <c r="M1013" s="4" t="s">
        <v>1136</v>
      </c>
      <c r="N1013" s="4" t="s">
        <v>41</v>
      </c>
      <c r="O1013" s="4">
        <v>10445</v>
      </c>
      <c r="P1013" s="4">
        <v>4550</v>
      </c>
      <c r="Q1013" s="4">
        <v>12352</v>
      </c>
      <c r="R1013" s="4">
        <v>13695</v>
      </c>
      <c r="S1013" s="4">
        <v>25941</v>
      </c>
      <c r="T1013" s="4">
        <v>25602</v>
      </c>
      <c r="U1013" s="4">
        <v>26252</v>
      </c>
      <c r="V1013" s="4">
        <v>27669</v>
      </c>
      <c r="W1013" s="4">
        <v>32908</v>
      </c>
      <c r="X1013" s="4">
        <v>42001</v>
      </c>
      <c r="Y1013" s="4">
        <v>35203</v>
      </c>
      <c r="Z1013" s="4">
        <v>34510</v>
      </c>
      <c r="AA1013" s="4">
        <v>31349</v>
      </c>
      <c r="AB1013" s="4">
        <v>32518</v>
      </c>
      <c r="AC1013" s="4">
        <v>33861</v>
      </c>
      <c r="AD1013" s="4">
        <v>24594</v>
      </c>
      <c r="AE1013" s="4">
        <v>18491</v>
      </c>
      <c r="AF1013" s="4">
        <v>23783</v>
      </c>
      <c r="AG1013" s="4">
        <v>18193</v>
      </c>
      <c r="AH1013" s="4">
        <v>23761</v>
      </c>
      <c r="AI1013" s="4">
        <v>13492</v>
      </c>
      <c r="AJ1013" s="4">
        <v>16394</v>
      </c>
      <c r="AK1013" s="4">
        <v>6335</v>
      </c>
      <c r="AL1013" s="4">
        <v>10237</v>
      </c>
      <c r="AM1013" s="4">
        <v>1600</v>
      </c>
      <c r="AN1013" s="4">
        <v>-2447</v>
      </c>
    </row>
    <row r="1014" spans="1:40" ht="15" customHeight="1" x14ac:dyDescent="0.25">
      <c r="A1014" s="4" t="str">
        <f>EB[[#This Row],[unit]] &amp; "#" &amp; EB[[#This Row],[indic_nrg]] &amp; "#" &amp; EB[[#This Row],[product]] &amp; "#" &amp; EB[[#This Row],[geo]]</f>
        <v>TJ#B_100900#3235#CZ</v>
      </c>
      <c r="B1014" s="4" t="str">
        <f>VLOOKUP(EB[[#This Row],[product]],KS_DB[[product]:[KS]],5,FALSE)</f>
        <v>liquid</v>
      </c>
      <c r="C1014" s="4" t="str">
        <f>VLOOKUP(EB[[#This Row],[product]],KS_DB[[product]:[KS]],6,FALSE)</f>
        <v>aviationgasoline</v>
      </c>
      <c r="D1014" s="4">
        <f>VLOOKUP(EB[[#This Row],[product]],Carriers[],4,FALSE)</f>
        <v>1</v>
      </c>
      <c r="E1014" s="4">
        <f>VLOOKUP(EB[[#This Row],[indic_nrg]],Indicators[],4,FALSE)</f>
        <v>0</v>
      </c>
      <c r="F1014" s="4">
        <f>IFERROR(VLOOKUP(EB[[#This Row],[Source_carrier]],KS_DB[[product]:[KS]],6,FALSE),0)</f>
        <v>0</v>
      </c>
      <c r="G1014" s="4" t="s">
        <v>34</v>
      </c>
      <c r="H1014" s="4" t="s">
        <v>573</v>
      </c>
      <c r="I1014" s="4" t="s">
        <v>1137</v>
      </c>
      <c r="J1014" s="4" t="s">
        <v>37</v>
      </c>
      <c r="K1014" s="4" t="s">
        <v>574</v>
      </c>
      <c r="L1014" s="4" t="s">
        <v>39</v>
      </c>
      <c r="M1014" s="4" t="s">
        <v>1138</v>
      </c>
      <c r="N1014" s="4" t="s">
        <v>41</v>
      </c>
      <c r="O1014" s="4">
        <v>877</v>
      </c>
      <c r="P1014" s="4">
        <v>0</v>
      </c>
      <c r="Q1014" s="4">
        <v>0</v>
      </c>
      <c r="R1014" s="4">
        <v>-44</v>
      </c>
      <c r="S1014" s="4">
        <v>-132</v>
      </c>
      <c r="T1014" s="4">
        <v>-219</v>
      </c>
      <c r="U1014" s="4">
        <v>-44</v>
      </c>
      <c r="V1014" s="4">
        <v>44</v>
      </c>
      <c r="W1014" s="4">
        <v>44</v>
      </c>
      <c r="X1014" s="4">
        <v>44</v>
      </c>
      <c r="Y1014" s="4">
        <v>0</v>
      </c>
      <c r="Z1014" s="4">
        <v>44</v>
      </c>
      <c r="AA1014" s="4">
        <v>44</v>
      </c>
      <c r="AB1014" s="4">
        <v>88</v>
      </c>
      <c r="AC1014" s="4">
        <v>131</v>
      </c>
      <c r="AD1014" s="4">
        <v>88</v>
      </c>
      <c r="AE1014" s="4">
        <v>88</v>
      </c>
      <c r="AF1014" s="4">
        <v>88</v>
      </c>
      <c r="AG1014" s="4">
        <v>88</v>
      </c>
      <c r="AH1014" s="4">
        <v>88</v>
      </c>
      <c r="AI1014" s="4">
        <v>88</v>
      </c>
      <c r="AJ1014" s="4">
        <v>44</v>
      </c>
      <c r="AK1014" s="4">
        <v>88</v>
      </c>
      <c r="AL1014" s="4">
        <v>88</v>
      </c>
      <c r="AM1014" s="4">
        <v>88</v>
      </c>
      <c r="AN1014" s="4">
        <v>131</v>
      </c>
    </row>
    <row r="1015" spans="1:40" ht="15" customHeight="1" x14ac:dyDescent="0.25">
      <c r="A1015" s="4" t="str">
        <f>EB[[#This Row],[unit]] &amp; "#" &amp; EB[[#This Row],[indic_nrg]] &amp; "#" &amp; EB[[#This Row],[product]] &amp; "#" &amp; EB[[#This Row],[geo]]</f>
        <v>TJ#B_100900#3244#CZ</v>
      </c>
      <c r="B1015" s="4" t="str">
        <f>VLOOKUP(EB[[#This Row],[product]],KS_DB[[product]:[KS]],5,FALSE)</f>
        <v>liquid</v>
      </c>
      <c r="C1015" s="4" t="str">
        <f>VLOOKUP(EB[[#This Row],[product]],KS_DB[[product]:[KS]],6,FALSE)</f>
        <v>liquid</v>
      </c>
      <c r="D1015" s="4">
        <f>VLOOKUP(EB[[#This Row],[product]],Carriers[],4,FALSE)</f>
        <v>1</v>
      </c>
      <c r="E1015" s="4">
        <f>VLOOKUP(EB[[#This Row],[indic_nrg]],Indicators[],4,FALSE)</f>
        <v>0</v>
      </c>
      <c r="F1015" s="4">
        <f>IFERROR(VLOOKUP(EB[[#This Row],[Source_carrier]],KS_DB[[product]:[KS]],6,FALSE),0)</f>
        <v>0</v>
      </c>
      <c r="G1015" s="4" t="s">
        <v>34</v>
      </c>
      <c r="H1015" s="4" t="s">
        <v>573</v>
      </c>
      <c r="I1015" s="4" t="s">
        <v>1139</v>
      </c>
      <c r="J1015" s="4" t="s">
        <v>37</v>
      </c>
      <c r="K1015" s="4" t="s">
        <v>574</v>
      </c>
      <c r="L1015" s="4" t="s">
        <v>39</v>
      </c>
      <c r="M1015" s="4" t="s">
        <v>1140</v>
      </c>
      <c r="N1015" s="4" t="s">
        <v>41</v>
      </c>
      <c r="O1015" s="4">
        <v>0</v>
      </c>
      <c r="P1015" s="4">
        <v>0</v>
      </c>
      <c r="Q1015" s="4">
        <v>300</v>
      </c>
      <c r="R1015" s="4">
        <v>0</v>
      </c>
      <c r="S1015" s="4">
        <v>0</v>
      </c>
      <c r="T1015" s="4">
        <v>-385</v>
      </c>
      <c r="U1015" s="4">
        <v>342</v>
      </c>
      <c r="V1015" s="4">
        <v>728</v>
      </c>
      <c r="W1015" s="4">
        <v>1113</v>
      </c>
      <c r="X1015" s="4">
        <v>300</v>
      </c>
      <c r="Y1015" s="4">
        <v>214</v>
      </c>
      <c r="Z1015" s="4">
        <v>257</v>
      </c>
      <c r="AA1015" s="4">
        <v>214</v>
      </c>
      <c r="AB1015" s="4">
        <v>214</v>
      </c>
      <c r="AC1015" s="4">
        <v>128</v>
      </c>
      <c r="AD1015" s="4">
        <v>171</v>
      </c>
      <c r="AE1015" s="4">
        <v>214</v>
      </c>
      <c r="AF1015" s="4">
        <v>214</v>
      </c>
      <c r="AG1015" s="4">
        <v>214</v>
      </c>
      <c r="AH1015" s="4">
        <v>171</v>
      </c>
      <c r="AI1015" s="4">
        <v>128</v>
      </c>
      <c r="AJ1015" s="4">
        <v>128</v>
      </c>
      <c r="AK1015" s="4">
        <v>128</v>
      </c>
      <c r="AL1015" s="4">
        <v>86</v>
      </c>
      <c r="AM1015" s="4">
        <v>86</v>
      </c>
      <c r="AN1015" s="4">
        <v>128</v>
      </c>
    </row>
    <row r="1016" spans="1:40" ht="15" customHeight="1" x14ac:dyDescent="0.25">
      <c r="A1016" s="4" t="str">
        <f>EB[[#This Row],[unit]] &amp; "#" &amp; EB[[#This Row],[indic_nrg]] &amp; "#" &amp; EB[[#This Row],[product]] &amp; "#" &amp; EB[[#This Row],[geo]]</f>
        <v>TJ#B_100900#3247#CZ</v>
      </c>
      <c r="B1016" s="4" t="str">
        <f>VLOOKUP(EB[[#This Row],[product]],KS_DB[[product]:[KS]],5,FALSE)</f>
        <v>liquid</v>
      </c>
      <c r="C1016" s="4" t="str">
        <f>VLOOKUP(EB[[#This Row],[product]],KS_DB[[product]:[KS]],6,FALSE)</f>
        <v>jetkerosene</v>
      </c>
      <c r="D1016" s="4">
        <f>VLOOKUP(EB[[#This Row],[product]],Carriers[],4,FALSE)</f>
        <v>1</v>
      </c>
      <c r="E1016" s="4">
        <f>VLOOKUP(EB[[#This Row],[indic_nrg]],Indicators[],4,FALSE)</f>
        <v>0</v>
      </c>
      <c r="F1016" s="4">
        <f>IFERROR(VLOOKUP(EB[[#This Row],[Source_carrier]],KS_DB[[product]:[KS]],6,FALSE),0)</f>
        <v>0</v>
      </c>
      <c r="G1016" s="4" t="s">
        <v>34</v>
      </c>
      <c r="H1016" s="4" t="s">
        <v>573</v>
      </c>
      <c r="I1016" s="4" t="s">
        <v>1141</v>
      </c>
      <c r="J1016" s="4" t="s">
        <v>37</v>
      </c>
      <c r="K1016" s="4" t="s">
        <v>574</v>
      </c>
      <c r="L1016" s="4" t="s">
        <v>39</v>
      </c>
      <c r="M1016" s="4" t="s">
        <v>1142</v>
      </c>
      <c r="N1016" s="4" t="s">
        <v>41</v>
      </c>
      <c r="O1016" s="4">
        <v>0</v>
      </c>
      <c r="P1016" s="4">
        <v>-565</v>
      </c>
      <c r="Q1016" s="4">
        <v>-43</v>
      </c>
      <c r="R1016" s="4">
        <v>-1130</v>
      </c>
      <c r="S1016" s="4">
        <v>435</v>
      </c>
      <c r="T1016" s="4">
        <v>1347</v>
      </c>
      <c r="U1016" s="4">
        <v>-738</v>
      </c>
      <c r="V1016" s="4">
        <v>561</v>
      </c>
      <c r="W1016" s="4">
        <v>3397</v>
      </c>
      <c r="X1016" s="4">
        <v>1806</v>
      </c>
      <c r="Y1016" s="4">
        <v>430</v>
      </c>
      <c r="Z1016" s="4">
        <v>1798</v>
      </c>
      <c r="AA1016" s="4">
        <v>1755</v>
      </c>
      <c r="AB1016" s="4">
        <v>4708</v>
      </c>
      <c r="AC1016" s="4">
        <v>6891</v>
      </c>
      <c r="AD1016" s="4">
        <v>8688</v>
      </c>
      <c r="AE1016" s="4">
        <v>9439</v>
      </c>
      <c r="AF1016" s="4">
        <v>9916</v>
      </c>
      <c r="AG1016" s="4">
        <v>10479</v>
      </c>
      <c r="AH1016" s="4">
        <v>10825</v>
      </c>
      <c r="AI1016" s="4">
        <v>8573</v>
      </c>
      <c r="AJ1016" s="4">
        <v>10262</v>
      </c>
      <c r="AK1016" s="4">
        <v>7491</v>
      </c>
      <c r="AL1016" s="4">
        <v>7794</v>
      </c>
      <c r="AM1016" s="4">
        <v>6019</v>
      </c>
      <c r="AN1016" s="4">
        <v>5759</v>
      </c>
    </row>
    <row r="1017" spans="1:40" ht="15" customHeight="1" x14ac:dyDescent="0.25">
      <c r="A1017" s="4" t="str">
        <f>EB[[#This Row],[unit]] &amp; "#" &amp; EB[[#This Row],[indic_nrg]] &amp; "#" &amp; EB[[#This Row],[product]] &amp; "#" &amp; EB[[#This Row],[geo]]</f>
        <v>TJ#B_100900#3250#CZ</v>
      </c>
      <c r="B1017" s="4" t="str">
        <f>VLOOKUP(EB[[#This Row],[product]],KS_DB[[product]:[KS]],5,FALSE)</f>
        <v>liquid</v>
      </c>
      <c r="C1017" s="4" t="str">
        <f>VLOOKUP(EB[[#This Row],[product]],KS_DB[[product]:[KS]],6,FALSE)</f>
        <v>diesel</v>
      </c>
      <c r="D1017" s="4">
        <f>VLOOKUP(EB[[#This Row],[product]],Carriers[],4,FALSE)</f>
        <v>1</v>
      </c>
      <c r="E1017" s="4">
        <f>VLOOKUP(EB[[#This Row],[indic_nrg]],Indicators[],4,FALSE)</f>
        <v>0</v>
      </c>
      <c r="F1017" s="4">
        <f>IFERROR(VLOOKUP(EB[[#This Row],[Source_carrier]],KS_DB[[product]:[KS]],6,FALSE),0)</f>
        <v>0</v>
      </c>
      <c r="G1017" s="4" t="s">
        <v>34</v>
      </c>
      <c r="H1017" s="4" t="s">
        <v>573</v>
      </c>
      <c r="I1017" s="4" t="s">
        <v>1143</v>
      </c>
      <c r="J1017" s="4" t="s">
        <v>37</v>
      </c>
      <c r="K1017" s="4" t="s">
        <v>574</v>
      </c>
      <c r="L1017" s="4" t="s">
        <v>39</v>
      </c>
      <c r="M1017" s="4" t="s">
        <v>1144</v>
      </c>
      <c r="N1017" s="4" t="s">
        <v>41</v>
      </c>
      <c r="O1017" s="4">
        <v>6885</v>
      </c>
      <c r="P1017" s="4">
        <v>7318</v>
      </c>
      <c r="Q1017" s="4">
        <v>6582</v>
      </c>
      <c r="R1017" s="4">
        <v>3637</v>
      </c>
      <c r="S1017" s="4">
        <v>2901</v>
      </c>
      <c r="T1017" s="4">
        <v>3685</v>
      </c>
      <c r="U1017" s="4">
        <v>7554</v>
      </c>
      <c r="V1017" s="4">
        <v>9503</v>
      </c>
      <c r="W1017" s="4">
        <v>7343</v>
      </c>
      <c r="X1017" s="4">
        <v>12494</v>
      </c>
      <c r="Y1017" s="4">
        <v>9083</v>
      </c>
      <c r="Z1017" s="4">
        <v>5055</v>
      </c>
      <c r="AA1017" s="4">
        <v>8357</v>
      </c>
      <c r="AB1017" s="4">
        <v>6656</v>
      </c>
      <c r="AC1017" s="4">
        <v>10196</v>
      </c>
      <c r="AD1017" s="4">
        <v>8354</v>
      </c>
      <c r="AE1017" s="4">
        <v>3684</v>
      </c>
      <c r="AF1017" s="4">
        <v>3075</v>
      </c>
      <c r="AG1017" s="4">
        <v>527</v>
      </c>
      <c r="AH1017" s="4">
        <v>1890</v>
      </c>
      <c r="AI1017" s="4">
        <v>2506</v>
      </c>
      <c r="AJ1017" s="4">
        <v>3122</v>
      </c>
      <c r="AK1017" s="4">
        <v>5587</v>
      </c>
      <c r="AL1017" s="4">
        <v>5973</v>
      </c>
      <c r="AM1017" s="4">
        <v>8764</v>
      </c>
      <c r="AN1017" s="4">
        <v>-262</v>
      </c>
    </row>
    <row r="1018" spans="1:40" ht="15" customHeight="1" x14ac:dyDescent="0.25">
      <c r="A1018" s="4" t="str">
        <f>EB[[#This Row],[unit]] &amp; "#" &amp; EB[[#This Row],[indic_nrg]] &amp; "#" &amp; EB[[#This Row],[product]] &amp; "#" &amp; EB[[#This Row],[geo]]</f>
        <v>TJ#B_100900#3260#CZ</v>
      </c>
      <c r="B1018" s="4" t="str">
        <f>VLOOKUP(EB[[#This Row],[product]],KS_DB[[product]:[KS]],5,FALSE)</f>
        <v>liquid</v>
      </c>
      <c r="C1018" s="4" t="str">
        <f>VLOOKUP(EB[[#This Row],[product]],KS_DB[[product]:[KS]],6,FALSE)</f>
        <v>diesel</v>
      </c>
      <c r="D1018" s="4">
        <f>VLOOKUP(EB[[#This Row],[product]],Carriers[],4,FALSE)</f>
        <v>1</v>
      </c>
      <c r="E1018" s="4">
        <f>VLOOKUP(EB[[#This Row],[indic_nrg]],Indicators[],4,FALSE)</f>
        <v>0</v>
      </c>
      <c r="F1018" s="4">
        <f>IFERROR(VLOOKUP(EB[[#This Row],[Source_carrier]],KS_DB[[product]:[KS]],6,FALSE),0)</f>
        <v>0</v>
      </c>
      <c r="G1018" s="4" t="s">
        <v>34</v>
      </c>
      <c r="H1018" s="4" t="s">
        <v>573</v>
      </c>
      <c r="I1018" s="4" t="s">
        <v>79</v>
      </c>
      <c r="J1018" s="4" t="s">
        <v>37</v>
      </c>
      <c r="K1018" s="4" t="s">
        <v>574</v>
      </c>
      <c r="L1018" s="4" t="s">
        <v>39</v>
      </c>
      <c r="M1018" s="4" t="s">
        <v>80</v>
      </c>
      <c r="N1018" s="4" t="s">
        <v>41</v>
      </c>
      <c r="O1018" s="4">
        <v>17674</v>
      </c>
      <c r="P1018" s="4">
        <v>21491</v>
      </c>
      <c r="Q1018" s="4">
        <v>12789</v>
      </c>
      <c r="R1018" s="4">
        <v>11391</v>
      </c>
      <c r="S1018" s="4">
        <v>11012</v>
      </c>
      <c r="T1018" s="4">
        <v>11647</v>
      </c>
      <c r="U1018" s="4">
        <v>1191</v>
      </c>
      <c r="V1018" s="4">
        <v>-468</v>
      </c>
      <c r="W1018" s="4">
        <v>9320</v>
      </c>
      <c r="X1018" s="4">
        <v>20020</v>
      </c>
      <c r="Y1018" s="4">
        <v>24291</v>
      </c>
      <c r="Z1018" s="4">
        <v>28506</v>
      </c>
      <c r="AA1018" s="4">
        <v>31161</v>
      </c>
      <c r="AB1018" s="4">
        <v>24361</v>
      </c>
      <c r="AC1018" s="4">
        <v>36304</v>
      </c>
      <c r="AD1018" s="4">
        <v>32459</v>
      </c>
      <c r="AE1018" s="4">
        <v>35635</v>
      </c>
      <c r="AF1018" s="4">
        <v>52026</v>
      </c>
      <c r="AG1018" s="4">
        <v>29495</v>
      </c>
      <c r="AH1018" s="4">
        <v>38034</v>
      </c>
      <c r="AI1018" s="4">
        <v>25736</v>
      </c>
      <c r="AJ1018" s="4">
        <v>38429</v>
      </c>
      <c r="AK1018" s="4">
        <v>32691</v>
      </c>
      <c r="AL1018" s="4">
        <v>43692</v>
      </c>
      <c r="AM1018" s="4">
        <v>35210</v>
      </c>
      <c r="AN1018" s="4">
        <v>48569</v>
      </c>
    </row>
    <row r="1019" spans="1:40" ht="15" customHeight="1" x14ac:dyDescent="0.25">
      <c r="A1019" s="4" t="str">
        <f>EB[[#This Row],[unit]] &amp; "#" &amp; EB[[#This Row],[indic_nrg]] &amp; "#" &amp; EB[[#This Row],[product]] &amp; "#" &amp; EB[[#This Row],[geo]]</f>
        <v>TJ#B_100900#3270A#CZ</v>
      </c>
      <c r="B1019" s="4" t="str">
        <f>VLOOKUP(EB[[#This Row],[product]],KS_DB[[product]:[KS]],5,FALSE)</f>
        <v>liquid</v>
      </c>
      <c r="C1019" s="4" t="str">
        <f>VLOOKUP(EB[[#This Row],[product]],KS_DB[[product]:[KS]],6,FALSE)</f>
        <v>liquid</v>
      </c>
      <c r="D1019" s="4">
        <f>VLOOKUP(EB[[#This Row],[product]],Carriers[],4,FALSE)</f>
        <v>1</v>
      </c>
      <c r="E1019" s="4">
        <f>VLOOKUP(EB[[#This Row],[indic_nrg]],Indicators[],4,FALSE)</f>
        <v>0</v>
      </c>
      <c r="F1019" s="4">
        <f>IFERROR(VLOOKUP(EB[[#This Row],[Source_carrier]],KS_DB[[product]:[KS]],6,FALSE),0)</f>
        <v>0</v>
      </c>
      <c r="G1019" s="4" t="s">
        <v>34</v>
      </c>
      <c r="H1019" s="4" t="s">
        <v>573</v>
      </c>
      <c r="I1019" s="4" t="s">
        <v>81</v>
      </c>
      <c r="J1019" s="4" t="s">
        <v>37</v>
      </c>
      <c r="K1019" s="4" t="s">
        <v>574</v>
      </c>
      <c r="L1019" s="4" t="s">
        <v>39</v>
      </c>
      <c r="M1019" s="4" t="s">
        <v>82</v>
      </c>
      <c r="N1019" s="4" t="s">
        <v>41</v>
      </c>
      <c r="O1019" s="4">
        <v>19280</v>
      </c>
      <c r="P1019" s="4">
        <v>3840</v>
      </c>
      <c r="Q1019" s="4">
        <v>15720</v>
      </c>
      <c r="R1019" s="4">
        <v>18480</v>
      </c>
      <c r="S1019" s="4">
        <v>3240</v>
      </c>
      <c r="T1019" s="4">
        <v>-6880</v>
      </c>
      <c r="U1019" s="4">
        <v>-9000</v>
      </c>
      <c r="V1019" s="4">
        <v>-8720</v>
      </c>
      <c r="W1019" s="4">
        <v>-4880</v>
      </c>
      <c r="X1019" s="4">
        <v>3600</v>
      </c>
      <c r="Y1019" s="4">
        <v>320</v>
      </c>
      <c r="Z1019" s="4">
        <v>5560</v>
      </c>
      <c r="AA1019" s="4">
        <v>6760</v>
      </c>
      <c r="AB1019" s="4">
        <v>2920</v>
      </c>
      <c r="AC1019" s="4">
        <v>6440</v>
      </c>
      <c r="AD1019" s="4">
        <v>-1760</v>
      </c>
      <c r="AE1019" s="4">
        <v>1600</v>
      </c>
      <c r="AF1019" s="4">
        <v>-440</v>
      </c>
      <c r="AG1019" s="4">
        <v>520</v>
      </c>
      <c r="AH1019" s="4">
        <v>2200</v>
      </c>
      <c r="AI1019" s="4">
        <v>-80</v>
      </c>
      <c r="AJ1019" s="4">
        <v>-1400</v>
      </c>
      <c r="AK1019" s="4">
        <v>-1280</v>
      </c>
      <c r="AL1019" s="4">
        <v>-1520</v>
      </c>
      <c r="AM1019" s="4">
        <v>-2720</v>
      </c>
      <c r="AN1019" s="4">
        <v>-4680</v>
      </c>
    </row>
    <row r="1020" spans="1:40" ht="15" customHeight="1" x14ac:dyDescent="0.25">
      <c r="A1020" s="4" t="str">
        <f>EB[[#This Row],[unit]] &amp; "#" &amp; EB[[#This Row],[indic_nrg]] &amp; "#" &amp; EB[[#This Row],[product]] &amp; "#" &amp; EB[[#This Row],[geo]]</f>
        <v>TJ#B_100900#3281#CZ</v>
      </c>
      <c r="B1020" s="4" t="str">
        <f>VLOOKUP(EB[[#This Row],[product]],KS_DB[[product]:[KS]],5,FALSE)</f>
        <v>liquid</v>
      </c>
      <c r="C1020" s="4" t="str">
        <f>VLOOKUP(EB[[#This Row],[product]],KS_DB[[product]:[KS]],6,FALSE)</f>
        <v>liquid</v>
      </c>
      <c r="D1020" s="4">
        <f>VLOOKUP(EB[[#This Row],[product]],Carriers[],4,FALSE)</f>
        <v>1</v>
      </c>
      <c r="E1020" s="4">
        <f>VLOOKUP(EB[[#This Row],[indic_nrg]],Indicators[],4,FALSE)</f>
        <v>0</v>
      </c>
      <c r="F1020" s="4">
        <f>IFERROR(VLOOKUP(EB[[#This Row],[Source_carrier]],KS_DB[[product]:[KS]],6,FALSE),0)</f>
        <v>0</v>
      </c>
      <c r="G1020" s="4" t="s">
        <v>34</v>
      </c>
      <c r="H1020" s="4" t="s">
        <v>573</v>
      </c>
      <c r="I1020" s="4" t="s">
        <v>1145</v>
      </c>
      <c r="J1020" s="4" t="s">
        <v>37</v>
      </c>
      <c r="K1020" s="4" t="s">
        <v>574</v>
      </c>
      <c r="L1020" s="4" t="s">
        <v>39</v>
      </c>
      <c r="M1020" s="4" t="s">
        <v>1146</v>
      </c>
      <c r="N1020" s="4" t="s">
        <v>41</v>
      </c>
      <c r="O1020" s="4">
        <v>0</v>
      </c>
      <c r="P1020" s="4">
        <v>0</v>
      </c>
      <c r="Q1020" s="4">
        <v>0</v>
      </c>
      <c r="R1020" s="4">
        <v>2170</v>
      </c>
      <c r="S1020" s="4">
        <v>924</v>
      </c>
      <c r="T1020" s="4">
        <v>281</v>
      </c>
      <c r="U1020" s="4">
        <v>563</v>
      </c>
      <c r="V1020" s="4">
        <v>482</v>
      </c>
      <c r="W1020" s="4">
        <v>924</v>
      </c>
      <c r="X1020" s="4">
        <v>1045</v>
      </c>
      <c r="Y1020" s="4">
        <v>1849</v>
      </c>
      <c r="Z1020" s="4">
        <v>1125</v>
      </c>
      <c r="AA1020" s="4">
        <v>924</v>
      </c>
      <c r="AB1020" s="4">
        <v>844</v>
      </c>
      <c r="AC1020" s="4">
        <v>1688</v>
      </c>
      <c r="AD1020" s="4">
        <v>1367</v>
      </c>
      <c r="AE1020" s="4">
        <v>1125</v>
      </c>
      <c r="AF1020" s="4">
        <v>924</v>
      </c>
      <c r="AG1020" s="4">
        <v>844</v>
      </c>
      <c r="AH1020" s="4">
        <v>643</v>
      </c>
      <c r="AI1020" s="4">
        <v>482</v>
      </c>
      <c r="AJ1020" s="4">
        <v>683</v>
      </c>
      <c r="AK1020" s="4">
        <v>643</v>
      </c>
      <c r="AL1020" s="4">
        <v>482</v>
      </c>
      <c r="AM1020" s="4">
        <v>844</v>
      </c>
      <c r="AN1020" s="4">
        <v>723</v>
      </c>
    </row>
    <row r="1021" spans="1:40" ht="15" customHeight="1" x14ac:dyDescent="0.25">
      <c r="A1021" s="4" t="str">
        <f>EB[[#This Row],[unit]] &amp; "#" &amp; EB[[#This Row],[indic_nrg]] &amp; "#" &amp; EB[[#This Row],[product]] &amp; "#" &amp; EB[[#This Row],[geo]]</f>
        <v>TJ#B_100900#3282#CZ</v>
      </c>
      <c r="B1021" s="4" t="str">
        <f>VLOOKUP(EB[[#This Row],[product]],KS_DB[[product]:[KS]],5,FALSE)</f>
        <v>liquid</v>
      </c>
      <c r="C1021" s="4" t="str">
        <f>VLOOKUP(EB[[#This Row],[product]],KS_DB[[product]:[KS]],6,FALSE)</f>
        <v>liquid</v>
      </c>
      <c r="D1021" s="4">
        <f>VLOOKUP(EB[[#This Row],[product]],Carriers[],4,FALSE)</f>
        <v>1</v>
      </c>
      <c r="E1021" s="4">
        <f>VLOOKUP(EB[[#This Row],[indic_nrg]],Indicators[],4,FALSE)</f>
        <v>0</v>
      </c>
      <c r="F1021" s="4">
        <f>IFERROR(VLOOKUP(EB[[#This Row],[Source_carrier]],KS_DB[[product]:[KS]],6,FALSE),0)</f>
        <v>0</v>
      </c>
      <c r="G1021" s="4" t="s">
        <v>34</v>
      </c>
      <c r="H1021" s="4" t="s">
        <v>573</v>
      </c>
      <c r="I1021" s="4" t="s">
        <v>1129</v>
      </c>
      <c r="J1021" s="4" t="s">
        <v>37</v>
      </c>
      <c r="K1021" s="4" t="s">
        <v>574</v>
      </c>
      <c r="L1021" s="4" t="s">
        <v>39</v>
      </c>
      <c r="M1021" s="4" t="s">
        <v>1130</v>
      </c>
      <c r="N1021" s="4" t="s">
        <v>41</v>
      </c>
      <c r="O1021" s="4">
        <v>1487</v>
      </c>
      <c r="P1021" s="4">
        <v>1246</v>
      </c>
      <c r="Q1021" s="4">
        <v>804</v>
      </c>
      <c r="R1021" s="4">
        <v>1246</v>
      </c>
      <c r="S1021" s="4">
        <v>442</v>
      </c>
      <c r="T1021" s="4">
        <v>2251</v>
      </c>
      <c r="U1021" s="4">
        <v>1969</v>
      </c>
      <c r="V1021" s="4">
        <v>1648</v>
      </c>
      <c r="W1021" s="4">
        <v>1407</v>
      </c>
      <c r="X1021" s="4">
        <v>2291</v>
      </c>
      <c r="Y1021" s="4">
        <v>1286</v>
      </c>
      <c r="Z1021" s="4">
        <v>2331</v>
      </c>
      <c r="AA1021" s="4">
        <v>2170</v>
      </c>
      <c r="AB1021" s="4">
        <v>2693</v>
      </c>
      <c r="AC1021" s="4">
        <v>2452</v>
      </c>
      <c r="AD1021" s="4">
        <v>2010</v>
      </c>
      <c r="AE1021" s="4">
        <v>1648</v>
      </c>
      <c r="AF1021" s="4">
        <v>1768</v>
      </c>
      <c r="AG1021" s="4">
        <v>2572</v>
      </c>
      <c r="AH1021" s="4">
        <v>1487</v>
      </c>
      <c r="AI1021" s="4">
        <v>1969</v>
      </c>
      <c r="AJ1021" s="4">
        <v>1929</v>
      </c>
      <c r="AK1021" s="4">
        <v>2934</v>
      </c>
      <c r="AL1021" s="4">
        <v>2412</v>
      </c>
      <c r="AM1021" s="4">
        <v>2894</v>
      </c>
      <c r="AN1021" s="4">
        <v>4662</v>
      </c>
    </row>
    <row r="1022" spans="1:40" ht="15" customHeight="1" x14ac:dyDescent="0.25">
      <c r="A1022" s="4" t="str">
        <f>EB[[#This Row],[unit]] &amp; "#" &amp; EB[[#This Row],[indic_nrg]] &amp; "#" &amp; EB[[#This Row],[product]] &amp; "#" &amp; EB[[#This Row],[geo]]</f>
        <v>TJ#B_100900#3283#CZ</v>
      </c>
      <c r="B1022" s="4" t="str">
        <f>VLOOKUP(EB[[#This Row],[product]],KS_DB[[product]:[KS]],5,FALSE)</f>
        <v>liquid</v>
      </c>
      <c r="C1022" s="4" t="str">
        <f>VLOOKUP(EB[[#This Row],[product]],KS_DB[[product]:[KS]],6,FALSE)</f>
        <v>liquid</v>
      </c>
      <c r="D1022" s="4">
        <f>VLOOKUP(EB[[#This Row],[product]],Carriers[],4,FALSE)</f>
        <v>1</v>
      </c>
      <c r="E1022" s="4">
        <f>VLOOKUP(EB[[#This Row],[indic_nrg]],Indicators[],4,FALSE)</f>
        <v>0</v>
      </c>
      <c r="F1022" s="4">
        <f>IFERROR(VLOOKUP(EB[[#This Row],[Source_carrier]],KS_DB[[product]:[KS]],6,FALSE),0)</f>
        <v>0</v>
      </c>
      <c r="G1022" s="4" t="s">
        <v>34</v>
      </c>
      <c r="H1022" s="4" t="s">
        <v>573</v>
      </c>
      <c r="I1022" s="4" t="s">
        <v>1147</v>
      </c>
      <c r="J1022" s="4" t="s">
        <v>37</v>
      </c>
      <c r="K1022" s="4" t="s">
        <v>574</v>
      </c>
      <c r="L1022" s="4" t="s">
        <v>39</v>
      </c>
      <c r="M1022" s="4" t="s">
        <v>1148</v>
      </c>
      <c r="N1022" s="4" t="s">
        <v>41</v>
      </c>
      <c r="O1022" s="4">
        <v>-1045</v>
      </c>
      <c r="P1022" s="4">
        <v>0</v>
      </c>
      <c r="Q1022" s="4">
        <v>0</v>
      </c>
      <c r="R1022" s="4">
        <v>0</v>
      </c>
      <c r="S1022" s="4">
        <v>-2653</v>
      </c>
      <c r="T1022" s="4">
        <v>804</v>
      </c>
      <c r="U1022" s="4">
        <v>-4180</v>
      </c>
      <c r="V1022" s="4">
        <v>-5828</v>
      </c>
      <c r="W1022" s="4">
        <v>-4059</v>
      </c>
      <c r="X1022" s="4">
        <v>-4703</v>
      </c>
      <c r="Y1022" s="4">
        <v>-4140</v>
      </c>
      <c r="Z1022" s="4">
        <v>1929</v>
      </c>
      <c r="AA1022" s="4">
        <v>1045</v>
      </c>
      <c r="AB1022" s="4">
        <v>3215</v>
      </c>
      <c r="AC1022" s="4">
        <v>2532</v>
      </c>
      <c r="AD1022" s="4">
        <v>40</v>
      </c>
      <c r="AE1022" s="4">
        <v>4622</v>
      </c>
      <c r="AF1022" s="4">
        <v>3979</v>
      </c>
      <c r="AG1022" s="4">
        <v>2894</v>
      </c>
      <c r="AH1022" s="4">
        <v>-442</v>
      </c>
      <c r="AI1022" s="4">
        <v>-3818</v>
      </c>
      <c r="AJ1022" s="4">
        <v>-1809</v>
      </c>
      <c r="AK1022" s="4">
        <v>-1849</v>
      </c>
      <c r="AL1022" s="4">
        <v>-2894</v>
      </c>
      <c r="AM1022" s="4">
        <v>-2572</v>
      </c>
      <c r="AN1022" s="4">
        <v>4220</v>
      </c>
    </row>
    <row r="1023" spans="1:40" ht="15" customHeight="1" x14ac:dyDescent="0.25">
      <c r="A1023" s="4" t="str">
        <f>EB[[#This Row],[unit]] &amp; "#" &amp; EB[[#This Row],[indic_nrg]] &amp; "#" &amp; EB[[#This Row],[product]] &amp; "#" &amp; EB[[#This Row],[geo]]</f>
        <v>TJ#B_100900#3285#CZ</v>
      </c>
      <c r="B1023" s="4" t="str">
        <f>VLOOKUP(EB[[#This Row],[product]],KS_DB[[product]:[KS]],5,FALSE)</f>
        <v>liquid</v>
      </c>
      <c r="C1023" s="4" t="str">
        <f>VLOOKUP(EB[[#This Row],[product]],KS_DB[[product]:[KS]],6,FALSE)</f>
        <v>liquid</v>
      </c>
      <c r="D1023" s="4">
        <f>VLOOKUP(EB[[#This Row],[product]],Carriers[],4,FALSE)</f>
        <v>1</v>
      </c>
      <c r="E1023" s="4">
        <f>VLOOKUP(EB[[#This Row],[indic_nrg]],Indicators[],4,FALSE)</f>
        <v>0</v>
      </c>
      <c r="F1023" s="4">
        <f>IFERROR(VLOOKUP(EB[[#This Row],[Source_carrier]],KS_DB[[product]:[KS]],6,FALSE),0)</f>
        <v>0</v>
      </c>
      <c r="G1023" s="4" t="s">
        <v>34</v>
      </c>
      <c r="H1023" s="4" t="s">
        <v>573</v>
      </c>
      <c r="I1023" s="4" t="s">
        <v>1149</v>
      </c>
      <c r="J1023" s="4" t="s">
        <v>37</v>
      </c>
      <c r="K1023" s="4" t="s">
        <v>574</v>
      </c>
      <c r="L1023" s="4" t="s">
        <v>39</v>
      </c>
      <c r="M1023" s="4" t="s">
        <v>1150</v>
      </c>
      <c r="N1023" s="4" t="s">
        <v>41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300</v>
      </c>
      <c r="V1023" s="4">
        <v>38</v>
      </c>
      <c r="W1023" s="4">
        <v>638</v>
      </c>
      <c r="X1023" s="4">
        <v>300</v>
      </c>
      <c r="Y1023" s="4">
        <v>562</v>
      </c>
      <c r="Z1023" s="4">
        <v>488</v>
      </c>
      <c r="AA1023" s="4">
        <v>675</v>
      </c>
      <c r="AB1023" s="4">
        <v>300</v>
      </c>
      <c r="AC1023" s="4">
        <v>225</v>
      </c>
      <c r="AD1023" s="4">
        <v>188</v>
      </c>
      <c r="AE1023" s="4">
        <v>150</v>
      </c>
      <c r="AF1023" s="4">
        <v>112</v>
      </c>
      <c r="AG1023" s="4">
        <v>150</v>
      </c>
      <c r="AH1023" s="4">
        <v>150</v>
      </c>
      <c r="AI1023" s="4">
        <v>188</v>
      </c>
      <c r="AJ1023" s="4">
        <v>188</v>
      </c>
      <c r="AK1023" s="4">
        <v>231</v>
      </c>
      <c r="AL1023" s="4">
        <v>308</v>
      </c>
      <c r="AM1023" s="4">
        <v>231</v>
      </c>
      <c r="AN1023" s="4">
        <v>270</v>
      </c>
    </row>
    <row r="1024" spans="1:40" ht="15" customHeight="1" x14ac:dyDescent="0.25">
      <c r="A1024" s="4" t="str">
        <f>EB[[#This Row],[unit]] &amp; "#" &amp; EB[[#This Row],[indic_nrg]] &amp; "#" &amp; EB[[#This Row],[product]] &amp; "#" &amp; EB[[#This Row],[geo]]</f>
        <v>TJ#B_100900#3286#CZ</v>
      </c>
      <c r="B1024" s="4" t="str">
        <f>VLOOKUP(EB[[#This Row],[product]],KS_DB[[product]:[KS]],5,FALSE)</f>
        <v>liquid</v>
      </c>
      <c r="C1024" s="4" t="str">
        <f>VLOOKUP(EB[[#This Row],[product]],KS_DB[[product]:[KS]],6,FALSE)</f>
        <v>liquid</v>
      </c>
      <c r="D1024" s="4">
        <f>VLOOKUP(EB[[#This Row],[product]],Carriers[],4,FALSE)</f>
        <v>1</v>
      </c>
      <c r="E1024" s="4">
        <f>VLOOKUP(EB[[#This Row],[indic_nrg]],Indicators[],4,FALSE)</f>
        <v>0</v>
      </c>
      <c r="F1024" s="4">
        <f>IFERROR(VLOOKUP(EB[[#This Row],[Source_carrier]],KS_DB[[product]:[KS]],6,FALSE),0)</f>
        <v>0</v>
      </c>
      <c r="G1024" s="4" t="s">
        <v>34</v>
      </c>
      <c r="H1024" s="4" t="s">
        <v>573</v>
      </c>
      <c r="I1024" s="4" t="s">
        <v>1151</v>
      </c>
      <c r="J1024" s="4" t="s">
        <v>37</v>
      </c>
      <c r="K1024" s="4" t="s">
        <v>574</v>
      </c>
      <c r="L1024" s="4" t="s">
        <v>39</v>
      </c>
      <c r="M1024" s="4" t="s">
        <v>1152</v>
      </c>
      <c r="N1024" s="4" t="s">
        <v>41</v>
      </c>
      <c r="O1024" s="4">
        <v>0</v>
      </c>
      <c r="P1024" s="4">
        <v>0</v>
      </c>
      <c r="Q1024" s="4">
        <v>0</v>
      </c>
      <c r="R1024" s="4">
        <v>-40</v>
      </c>
      <c r="S1024" s="4">
        <v>-40</v>
      </c>
      <c r="T1024" s="4">
        <v>161</v>
      </c>
      <c r="U1024" s="4">
        <v>161</v>
      </c>
      <c r="V1024" s="4">
        <v>0</v>
      </c>
      <c r="W1024" s="4">
        <v>-80</v>
      </c>
      <c r="X1024" s="4">
        <v>-121</v>
      </c>
      <c r="Y1024" s="4">
        <v>40</v>
      </c>
      <c r="Z1024" s="4">
        <v>-80</v>
      </c>
      <c r="AA1024" s="4">
        <v>0</v>
      </c>
      <c r="AB1024" s="4">
        <v>322</v>
      </c>
      <c r="AC1024" s="4">
        <v>362</v>
      </c>
      <c r="AD1024" s="4">
        <v>402</v>
      </c>
      <c r="AE1024" s="4">
        <v>281</v>
      </c>
      <c r="AF1024" s="4">
        <v>281</v>
      </c>
      <c r="AG1024" s="4">
        <v>281</v>
      </c>
      <c r="AH1024" s="4">
        <v>402</v>
      </c>
      <c r="AI1024" s="4">
        <v>241</v>
      </c>
      <c r="AJ1024" s="4">
        <v>0</v>
      </c>
      <c r="AK1024" s="4">
        <v>0</v>
      </c>
      <c r="AL1024" s="4">
        <v>40</v>
      </c>
      <c r="AM1024" s="4">
        <v>80</v>
      </c>
      <c r="AN1024" s="4">
        <v>0</v>
      </c>
    </row>
    <row r="1025" spans="1:40" ht="15" customHeight="1" x14ac:dyDescent="0.25">
      <c r="A1025" s="4" t="str">
        <f>EB[[#This Row],[unit]] &amp; "#" &amp; EB[[#This Row],[indic_nrg]] &amp; "#" &amp; EB[[#This Row],[product]] &amp; "#" &amp; EB[[#This Row],[geo]]</f>
        <v>TJ#B_100900#3295#CZ</v>
      </c>
      <c r="B1025" s="4" t="str">
        <f>VLOOKUP(EB[[#This Row],[product]],KS_DB[[product]:[KS]],5,FALSE)</f>
        <v>liquid</v>
      </c>
      <c r="C1025" s="4" t="str">
        <f>VLOOKUP(EB[[#This Row],[product]],KS_DB[[product]:[KS]],6,FALSE)</f>
        <v>liquid</v>
      </c>
      <c r="D1025" s="4">
        <f>VLOOKUP(EB[[#This Row],[product]],Carriers[],4,FALSE)</f>
        <v>1</v>
      </c>
      <c r="E1025" s="4">
        <f>VLOOKUP(EB[[#This Row],[indic_nrg]],Indicators[],4,FALSE)</f>
        <v>0</v>
      </c>
      <c r="F1025" s="4">
        <f>IFERROR(VLOOKUP(EB[[#This Row],[Source_carrier]],KS_DB[[product]:[KS]],6,FALSE),0)</f>
        <v>0</v>
      </c>
      <c r="G1025" s="4" t="s">
        <v>34</v>
      </c>
      <c r="H1025" s="4" t="s">
        <v>573</v>
      </c>
      <c r="I1025" s="4" t="s">
        <v>1153</v>
      </c>
      <c r="J1025" s="4" t="s">
        <v>37</v>
      </c>
      <c r="K1025" s="4" t="s">
        <v>574</v>
      </c>
      <c r="L1025" s="4" t="s">
        <v>39</v>
      </c>
      <c r="M1025" s="4" t="s">
        <v>1154</v>
      </c>
      <c r="N1025" s="4" t="s">
        <v>41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706</v>
      </c>
      <c r="U1025" s="4">
        <v>118</v>
      </c>
      <c r="V1025" s="4">
        <v>-551</v>
      </c>
      <c r="W1025" s="4">
        <v>77</v>
      </c>
      <c r="X1025" s="4">
        <v>79</v>
      </c>
      <c r="Y1025" s="4">
        <v>433</v>
      </c>
      <c r="Z1025" s="4">
        <v>-82</v>
      </c>
      <c r="AA1025" s="4">
        <v>-2280</v>
      </c>
      <c r="AB1025" s="4">
        <v>651</v>
      </c>
      <c r="AC1025" s="4">
        <v>1061</v>
      </c>
      <c r="AD1025" s="4">
        <v>-1513</v>
      </c>
      <c r="AE1025" s="4">
        <v>-2830</v>
      </c>
      <c r="AF1025" s="4">
        <v>-157</v>
      </c>
      <c r="AG1025" s="4">
        <v>1320</v>
      </c>
      <c r="AH1025" s="4">
        <v>3527</v>
      </c>
      <c r="AI1025" s="4">
        <v>1951</v>
      </c>
      <c r="AJ1025" s="4">
        <v>3979</v>
      </c>
      <c r="AK1025" s="4">
        <v>5286</v>
      </c>
      <c r="AL1025" s="4">
        <v>1728</v>
      </c>
      <c r="AM1025" s="4">
        <v>4630</v>
      </c>
      <c r="AN1025" s="4">
        <v>3747</v>
      </c>
    </row>
    <row r="1026" spans="1:40" ht="15" customHeight="1" x14ac:dyDescent="0.25">
      <c r="A1026" s="4" t="str">
        <f>EB[[#This Row],[unit]] &amp; "#" &amp; EB[[#This Row],[indic_nrg]] &amp; "#" &amp; EB[[#This Row],[product]] &amp; "#" &amp; EB[[#This Row],[geo]]</f>
        <v>TJ#B_100900#4000#CZ</v>
      </c>
      <c r="B1026" s="4" t="str">
        <f>VLOOKUP(EB[[#This Row],[product]],KS_DB[[product]:[KS]],5,FALSE)</f>
        <v>gas</v>
      </c>
      <c r="C1026" s="4" t="str">
        <f>VLOOKUP(EB[[#This Row],[product]],KS_DB[[product]:[KS]],6,FALSE)</f>
        <v>gas</v>
      </c>
      <c r="D1026" s="4">
        <f>VLOOKUP(EB[[#This Row],[product]],Carriers[],4,FALSE)</f>
        <v>0</v>
      </c>
      <c r="E1026" s="4">
        <f>VLOOKUP(EB[[#This Row],[indic_nrg]],Indicators[],4,FALSE)</f>
        <v>0</v>
      </c>
      <c r="F1026" s="4">
        <f>IFERROR(VLOOKUP(EB[[#This Row],[Source_carrier]],KS_DB[[product]:[KS]],6,FALSE),0)</f>
        <v>0</v>
      </c>
      <c r="G1026" s="4" t="s">
        <v>34</v>
      </c>
      <c r="H1026" s="4" t="s">
        <v>573</v>
      </c>
      <c r="I1026" s="4" t="s">
        <v>83</v>
      </c>
      <c r="J1026" s="4" t="s">
        <v>37</v>
      </c>
      <c r="K1026" s="4" t="s">
        <v>574</v>
      </c>
      <c r="L1026" s="4" t="s">
        <v>39</v>
      </c>
      <c r="M1026" s="4" t="s">
        <v>84</v>
      </c>
      <c r="N1026" s="4" t="s">
        <v>41</v>
      </c>
      <c r="O1026" s="4">
        <v>220120</v>
      </c>
      <c r="P1026" s="4">
        <v>212003</v>
      </c>
      <c r="Q1026" s="4">
        <v>242822</v>
      </c>
      <c r="R1026" s="4">
        <v>248154</v>
      </c>
      <c r="S1026" s="4">
        <v>242387</v>
      </c>
      <c r="T1026" s="4">
        <v>274303</v>
      </c>
      <c r="U1026" s="4">
        <v>315673</v>
      </c>
      <c r="V1026" s="4">
        <v>321080</v>
      </c>
      <c r="W1026" s="4">
        <v>321769</v>
      </c>
      <c r="X1026" s="4">
        <v>323498</v>
      </c>
      <c r="Y1026" s="4">
        <v>314016</v>
      </c>
      <c r="Z1026" s="4">
        <v>336290</v>
      </c>
      <c r="AA1026" s="4">
        <v>324981</v>
      </c>
      <c r="AB1026" s="4">
        <v>328337</v>
      </c>
      <c r="AC1026" s="4">
        <v>326064</v>
      </c>
      <c r="AD1026" s="4">
        <v>322528</v>
      </c>
      <c r="AE1026" s="4">
        <v>317926</v>
      </c>
      <c r="AF1026" s="4">
        <v>303068</v>
      </c>
      <c r="AG1026" s="4">
        <v>300342</v>
      </c>
      <c r="AH1026" s="4">
        <v>284881</v>
      </c>
      <c r="AI1026" s="4">
        <v>337856</v>
      </c>
      <c r="AJ1026" s="4">
        <v>285086</v>
      </c>
      <c r="AK1026" s="4">
        <v>287051</v>
      </c>
      <c r="AL1026" s="4">
        <v>290832</v>
      </c>
      <c r="AM1026" s="4">
        <v>258833</v>
      </c>
      <c r="AN1026" s="4">
        <v>271420</v>
      </c>
    </row>
    <row r="1027" spans="1:40" ht="15" customHeight="1" x14ac:dyDescent="0.25">
      <c r="A1027" s="4" t="str">
        <f>EB[[#This Row],[unit]] &amp; "#" &amp; EB[[#This Row],[indic_nrg]] &amp; "#" &amp; EB[[#This Row],[product]] &amp; "#" &amp; EB[[#This Row],[geo]]</f>
        <v>TJ#B_100900#4100#CZ</v>
      </c>
      <c r="B1027" s="4" t="str">
        <f>VLOOKUP(EB[[#This Row],[product]],KS_DB[[product]:[KS]],5,FALSE)</f>
        <v>gas</v>
      </c>
      <c r="C1027" s="4" t="str">
        <f>VLOOKUP(EB[[#This Row],[product]],KS_DB[[product]:[KS]],6,FALSE)</f>
        <v>gas</v>
      </c>
      <c r="D1027" s="4">
        <f>VLOOKUP(EB[[#This Row],[product]],Carriers[],4,FALSE)</f>
        <v>1</v>
      </c>
      <c r="E1027" s="4">
        <f>VLOOKUP(EB[[#This Row],[indic_nrg]],Indicators[],4,FALSE)</f>
        <v>0</v>
      </c>
      <c r="F1027" s="4">
        <f>IFERROR(VLOOKUP(EB[[#This Row],[Source_carrier]],KS_DB[[product]:[KS]],6,FALSE),0)</f>
        <v>0</v>
      </c>
      <c r="G1027" s="4" t="s">
        <v>34</v>
      </c>
      <c r="H1027" s="4" t="s">
        <v>573</v>
      </c>
      <c r="I1027" s="4" t="s">
        <v>85</v>
      </c>
      <c r="J1027" s="4" t="s">
        <v>37</v>
      </c>
      <c r="K1027" s="4" t="s">
        <v>574</v>
      </c>
      <c r="L1027" s="4" t="s">
        <v>39</v>
      </c>
      <c r="M1027" s="4" t="s">
        <v>86</v>
      </c>
      <c r="N1027" s="4" t="s">
        <v>41</v>
      </c>
      <c r="O1027" s="4">
        <v>219711</v>
      </c>
      <c r="P1027" s="4">
        <v>212003</v>
      </c>
      <c r="Q1027" s="4">
        <v>242822</v>
      </c>
      <c r="R1027" s="4">
        <v>248154</v>
      </c>
      <c r="S1027" s="4">
        <v>242387</v>
      </c>
      <c r="T1027" s="4">
        <v>274303</v>
      </c>
      <c r="U1027" s="4">
        <v>315673</v>
      </c>
      <c r="V1027" s="4">
        <v>321080</v>
      </c>
      <c r="W1027" s="4">
        <v>321769</v>
      </c>
      <c r="X1027" s="4">
        <v>323498</v>
      </c>
      <c r="Y1027" s="4">
        <v>314016</v>
      </c>
      <c r="Z1027" s="4">
        <v>336290</v>
      </c>
      <c r="AA1027" s="4">
        <v>324981</v>
      </c>
      <c r="AB1027" s="4">
        <v>328337</v>
      </c>
      <c r="AC1027" s="4">
        <v>326064</v>
      </c>
      <c r="AD1027" s="4">
        <v>322528</v>
      </c>
      <c r="AE1027" s="4">
        <v>317926</v>
      </c>
      <c r="AF1027" s="4">
        <v>303068</v>
      </c>
      <c r="AG1027" s="4">
        <v>300342</v>
      </c>
      <c r="AH1027" s="4">
        <v>284881</v>
      </c>
      <c r="AI1027" s="4">
        <v>337856</v>
      </c>
      <c r="AJ1027" s="4">
        <v>285086</v>
      </c>
      <c r="AK1027" s="4">
        <v>287051</v>
      </c>
      <c r="AL1027" s="4">
        <v>290832</v>
      </c>
      <c r="AM1027" s="4">
        <v>258833</v>
      </c>
      <c r="AN1027" s="4">
        <v>271420</v>
      </c>
    </row>
    <row r="1028" spans="1:40" ht="15" customHeight="1" x14ac:dyDescent="0.25">
      <c r="A1028" s="4" t="str">
        <f>EB[[#This Row],[unit]] &amp; "#" &amp; EB[[#This Row],[indic_nrg]] &amp; "#" &amp; EB[[#This Row],[product]] &amp; "#" &amp; EB[[#This Row],[geo]]</f>
        <v>TJ#B_100900#4200#CZ</v>
      </c>
      <c r="B1028" s="4" t="str">
        <f>VLOOKUP(EB[[#This Row],[product]],KS_DB[[product]:[KS]],5,FALSE)</f>
        <v>gas</v>
      </c>
      <c r="C1028" s="4" t="str">
        <f>VLOOKUP(EB[[#This Row],[product]],KS_DB[[product]:[KS]],6,FALSE)</f>
        <v>gas</v>
      </c>
      <c r="D1028" s="4">
        <f>VLOOKUP(EB[[#This Row],[product]],Carriers[],4,FALSE)</f>
        <v>0</v>
      </c>
      <c r="E1028" s="4">
        <f>VLOOKUP(EB[[#This Row],[indic_nrg]],Indicators[],4,FALSE)</f>
        <v>0</v>
      </c>
      <c r="F1028" s="4">
        <f>IFERROR(VLOOKUP(EB[[#This Row],[Source_carrier]],KS_DB[[product]:[KS]],6,FALSE),0)</f>
        <v>0</v>
      </c>
      <c r="G1028" s="4" t="s">
        <v>34</v>
      </c>
      <c r="H1028" s="4" t="s">
        <v>573</v>
      </c>
      <c r="I1028" s="4" t="s">
        <v>87</v>
      </c>
      <c r="J1028" s="4" t="s">
        <v>37</v>
      </c>
      <c r="K1028" s="4" t="s">
        <v>574</v>
      </c>
      <c r="L1028" s="4" t="s">
        <v>39</v>
      </c>
      <c r="M1028" s="4" t="s">
        <v>88</v>
      </c>
      <c r="N1028" s="4" t="s">
        <v>41</v>
      </c>
      <c r="O1028" s="4">
        <v>410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</row>
    <row r="1029" spans="1:40" ht="15" customHeight="1" x14ac:dyDescent="0.25">
      <c r="A1029" s="4" t="str">
        <f>EB[[#This Row],[unit]] &amp; "#" &amp; EB[[#This Row],[indic_nrg]] &amp; "#" &amp; EB[[#This Row],[product]] &amp; "#" &amp; EB[[#This Row],[geo]]</f>
        <v>TJ#B_100900#4210#CZ</v>
      </c>
      <c r="B1029" s="4" t="str">
        <f>VLOOKUP(EB[[#This Row],[product]],KS_DB[[product]:[KS]],5,FALSE)</f>
        <v>gas</v>
      </c>
      <c r="C1029" s="4" t="str">
        <f>VLOOKUP(EB[[#This Row],[product]],KS_DB[[product]:[KS]],6,FALSE)</f>
        <v>gas</v>
      </c>
      <c r="D1029" s="4">
        <f>VLOOKUP(EB[[#This Row],[product]],Carriers[],4,FALSE)</f>
        <v>1</v>
      </c>
      <c r="E1029" s="4">
        <f>VLOOKUP(EB[[#This Row],[indic_nrg]],Indicators[],4,FALSE)</f>
        <v>0</v>
      </c>
      <c r="F1029" s="4">
        <f>IFERROR(VLOOKUP(EB[[#This Row],[Source_carrier]],KS_DB[[product]:[KS]],6,FALSE),0)</f>
        <v>0</v>
      </c>
      <c r="G1029" s="4" t="s">
        <v>34</v>
      </c>
      <c r="H1029" s="4" t="s">
        <v>573</v>
      </c>
      <c r="I1029" s="4" t="s">
        <v>89</v>
      </c>
      <c r="J1029" s="4" t="s">
        <v>37</v>
      </c>
      <c r="K1029" s="4" t="s">
        <v>574</v>
      </c>
      <c r="L1029" s="4" t="s">
        <v>39</v>
      </c>
      <c r="M1029" s="4" t="s">
        <v>90</v>
      </c>
      <c r="N1029" s="4" t="s">
        <v>41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</row>
    <row r="1030" spans="1:40" ht="15" customHeight="1" x14ac:dyDescent="0.25">
      <c r="A1030" s="4" t="str">
        <f>EB[[#This Row],[unit]] &amp; "#" &amp; EB[[#This Row],[indic_nrg]] &amp; "#" &amp; EB[[#This Row],[product]] &amp; "#" &amp; EB[[#This Row],[geo]]</f>
        <v>TJ#B_100900#4220#CZ</v>
      </c>
      <c r="B1030" s="4" t="str">
        <f>VLOOKUP(EB[[#This Row],[product]],KS_DB[[product]:[KS]],5,FALSE)</f>
        <v>gas</v>
      </c>
      <c r="C1030" s="4" t="str">
        <f>VLOOKUP(EB[[#This Row],[product]],KS_DB[[product]:[KS]],6,FALSE)</f>
        <v>gas</v>
      </c>
      <c r="D1030" s="4">
        <f>VLOOKUP(EB[[#This Row],[product]],Carriers[],4,FALSE)</f>
        <v>1</v>
      </c>
      <c r="E1030" s="4">
        <f>VLOOKUP(EB[[#This Row],[indic_nrg]],Indicators[],4,FALSE)</f>
        <v>0</v>
      </c>
      <c r="F1030" s="4">
        <f>IFERROR(VLOOKUP(EB[[#This Row],[Source_carrier]],KS_DB[[product]:[KS]],6,FALSE),0)</f>
        <v>0</v>
      </c>
      <c r="G1030" s="4" t="s">
        <v>34</v>
      </c>
      <c r="H1030" s="4" t="s">
        <v>573</v>
      </c>
      <c r="I1030" s="4" t="s">
        <v>91</v>
      </c>
      <c r="J1030" s="4" t="s">
        <v>37</v>
      </c>
      <c r="K1030" s="4" t="s">
        <v>574</v>
      </c>
      <c r="L1030" s="4" t="s">
        <v>39</v>
      </c>
      <c r="M1030" s="4" t="s">
        <v>92</v>
      </c>
      <c r="N1030" s="4" t="s">
        <v>41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</row>
    <row r="1031" spans="1:40" ht="15" customHeight="1" x14ac:dyDescent="0.25">
      <c r="A1031" s="4" t="str">
        <f>EB[[#This Row],[unit]] &amp; "#" &amp; EB[[#This Row],[indic_nrg]] &amp; "#" &amp; EB[[#This Row],[product]] &amp; "#" &amp; EB[[#This Row],[geo]]</f>
        <v>TJ#B_100900#4230#CZ</v>
      </c>
      <c r="B1031" s="4" t="str">
        <f>VLOOKUP(EB[[#This Row],[product]],KS_DB[[product]:[KS]],5,FALSE)</f>
        <v>gas</v>
      </c>
      <c r="C1031" s="4" t="str">
        <f>VLOOKUP(EB[[#This Row],[product]],KS_DB[[product]:[KS]],6,FALSE)</f>
        <v>gas</v>
      </c>
      <c r="D1031" s="4">
        <f>VLOOKUP(EB[[#This Row],[product]],Carriers[],4,FALSE)</f>
        <v>1</v>
      </c>
      <c r="E1031" s="4">
        <f>VLOOKUP(EB[[#This Row],[indic_nrg]],Indicators[],4,FALSE)</f>
        <v>0</v>
      </c>
      <c r="F1031" s="4">
        <f>IFERROR(VLOOKUP(EB[[#This Row],[Source_carrier]],KS_DB[[product]:[KS]],6,FALSE),0)</f>
        <v>0</v>
      </c>
      <c r="G1031" s="4" t="s">
        <v>34</v>
      </c>
      <c r="H1031" s="4" t="s">
        <v>573</v>
      </c>
      <c r="I1031" s="4" t="s">
        <v>93</v>
      </c>
      <c r="J1031" s="4" t="s">
        <v>37</v>
      </c>
      <c r="K1031" s="4" t="s">
        <v>574</v>
      </c>
      <c r="L1031" s="4" t="s">
        <v>39</v>
      </c>
      <c r="M1031" s="4" t="s">
        <v>94</v>
      </c>
      <c r="N1031" s="4" t="s">
        <v>41</v>
      </c>
      <c r="O1031" s="4">
        <v>410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</row>
    <row r="1032" spans="1:40" ht="15" customHeight="1" x14ac:dyDescent="0.25">
      <c r="A1032" s="4" t="str">
        <f>EB[[#This Row],[unit]] &amp; "#" &amp; EB[[#This Row],[indic_nrg]] &amp; "#" &amp; EB[[#This Row],[product]] &amp; "#" &amp; EB[[#This Row],[geo]]</f>
        <v>TJ#B_100900#4240#CZ</v>
      </c>
      <c r="B1032" s="4" t="str">
        <f>VLOOKUP(EB[[#This Row],[product]],KS_DB[[product]:[KS]],5,FALSE)</f>
        <v>gas</v>
      </c>
      <c r="C1032" s="4" t="str">
        <f>VLOOKUP(EB[[#This Row],[product]],KS_DB[[product]:[KS]],6,FALSE)</f>
        <v>gas</v>
      </c>
      <c r="D1032" s="4">
        <f>VLOOKUP(EB[[#This Row],[product]],Carriers[],4,FALSE)</f>
        <v>1</v>
      </c>
      <c r="E1032" s="4">
        <f>VLOOKUP(EB[[#This Row],[indic_nrg]],Indicators[],4,FALSE)</f>
        <v>0</v>
      </c>
      <c r="F1032" s="4">
        <f>IFERROR(VLOOKUP(EB[[#This Row],[Source_carrier]],KS_DB[[product]:[KS]],6,FALSE),0)</f>
        <v>0</v>
      </c>
      <c r="G1032" s="4" t="s">
        <v>34</v>
      </c>
      <c r="H1032" s="4" t="s">
        <v>573</v>
      </c>
      <c r="I1032" s="4" t="s">
        <v>95</v>
      </c>
      <c r="J1032" s="4" t="s">
        <v>37</v>
      </c>
      <c r="K1032" s="4" t="s">
        <v>574</v>
      </c>
      <c r="L1032" s="4" t="s">
        <v>39</v>
      </c>
      <c r="M1032" s="4" t="s">
        <v>96</v>
      </c>
      <c r="N1032" s="4" t="s">
        <v>41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</row>
    <row r="1033" spans="1:40" ht="15" customHeight="1" x14ac:dyDescent="0.25">
      <c r="A1033" s="4" t="str">
        <f>EB[[#This Row],[unit]] &amp; "#" &amp; EB[[#This Row],[indic_nrg]] &amp; "#" &amp; EB[[#This Row],[product]] &amp; "#" &amp; EB[[#This Row],[geo]]</f>
        <v>TJ#B_100900#5100#CZ</v>
      </c>
      <c r="B1033" s="4" t="str">
        <f>VLOOKUP(EB[[#This Row],[product]],KS_DB[[product]:[KS]],5,FALSE)</f>
        <v>nuclear</v>
      </c>
      <c r="C1033" s="4" t="str">
        <f>VLOOKUP(EB[[#This Row],[product]],KS_DB[[product]:[KS]],6,FALSE)</f>
        <v>nuclear</v>
      </c>
      <c r="D1033" s="4">
        <f>VLOOKUP(EB[[#This Row],[product]],Carriers[],4,FALSE)</f>
        <v>1</v>
      </c>
      <c r="E1033" s="4">
        <f>VLOOKUP(EB[[#This Row],[indic_nrg]],Indicators[],4,FALSE)</f>
        <v>0</v>
      </c>
      <c r="F1033" s="4">
        <f>IFERROR(VLOOKUP(EB[[#This Row],[Source_carrier]],KS_DB[[product]:[KS]],6,FALSE),0)</f>
        <v>0</v>
      </c>
      <c r="G1033" s="4" t="s">
        <v>34</v>
      </c>
      <c r="H1033" s="4" t="s">
        <v>573</v>
      </c>
      <c r="I1033" s="4" t="s">
        <v>1111</v>
      </c>
      <c r="J1033" s="4" t="s">
        <v>37</v>
      </c>
      <c r="K1033" s="4" t="s">
        <v>574</v>
      </c>
      <c r="L1033" s="4" t="s">
        <v>39</v>
      </c>
      <c r="M1033" s="4" t="s">
        <v>1112</v>
      </c>
      <c r="N1033" s="4" t="s">
        <v>41</v>
      </c>
      <c r="O1033" s="4">
        <v>135918</v>
      </c>
      <c r="P1033" s="4">
        <v>131026</v>
      </c>
      <c r="Q1033" s="4">
        <v>132300</v>
      </c>
      <c r="R1033" s="4">
        <v>136372</v>
      </c>
      <c r="S1033" s="4">
        <v>140152</v>
      </c>
      <c r="T1033" s="4">
        <v>132084</v>
      </c>
      <c r="U1033" s="4">
        <v>138780</v>
      </c>
      <c r="V1033" s="4">
        <v>134935</v>
      </c>
      <c r="W1033" s="4">
        <v>142322</v>
      </c>
      <c r="X1033" s="4">
        <v>144256</v>
      </c>
      <c r="Y1033" s="4">
        <v>146772</v>
      </c>
      <c r="Z1033" s="4">
        <v>159289</v>
      </c>
      <c r="AA1033" s="4">
        <v>202370</v>
      </c>
      <c r="AB1033" s="4">
        <v>279418</v>
      </c>
      <c r="AC1033" s="4">
        <v>285379</v>
      </c>
      <c r="AD1033" s="4">
        <v>268158</v>
      </c>
      <c r="AE1033" s="4">
        <v>282367</v>
      </c>
      <c r="AF1033" s="4">
        <v>283661</v>
      </c>
      <c r="AG1033" s="4">
        <v>287721</v>
      </c>
      <c r="AH1033" s="4">
        <v>294831</v>
      </c>
      <c r="AI1033" s="4">
        <v>303440</v>
      </c>
      <c r="AJ1033" s="4">
        <v>306379</v>
      </c>
      <c r="AK1033" s="4">
        <v>328482</v>
      </c>
      <c r="AL1033" s="4">
        <v>332944</v>
      </c>
      <c r="AM1033" s="4">
        <v>328381</v>
      </c>
      <c r="AN1033" s="4">
        <v>290782</v>
      </c>
    </row>
    <row r="1034" spans="1:40" ht="15" customHeight="1" x14ac:dyDescent="0.25">
      <c r="A1034" s="4" t="str">
        <f>EB[[#This Row],[unit]] &amp; "#" &amp; EB[[#This Row],[indic_nrg]] &amp; "#" &amp; EB[[#This Row],[product]] &amp; "#" &amp; EB[[#This Row],[geo]]</f>
        <v>TJ#B_100900#5200#CZ</v>
      </c>
      <c r="B1034" s="4" t="str">
        <f>VLOOKUP(EB[[#This Row],[product]],KS_DB[[product]:[KS]],5,FALSE)</f>
        <v>heat</v>
      </c>
      <c r="C1034" s="4" t="str">
        <f>VLOOKUP(EB[[#This Row],[product]],KS_DB[[product]:[KS]],6,FALSE)</f>
        <v>heat</v>
      </c>
      <c r="D1034" s="4">
        <f>VLOOKUP(EB[[#This Row],[product]],Carriers[],4,FALSE)</f>
        <v>1</v>
      </c>
      <c r="E1034" s="4">
        <f>VLOOKUP(EB[[#This Row],[indic_nrg]],Indicators[],4,FALSE)</f>
        <v>0</v>
      </c>
      <c r="F1034" s="4">
        <f>IFERROR(VLOOKUP(EB[[#This Row],[Source_carrier]],KS_DB[[product]:[KS]],6,FALSE),0)</f>
        <v>0</v>
      </c>
      <c r="G1034" s="4" t="s">
        <v>34</v>
      </c>
      <c r="H1034" s="4" t="s">
        <v>573</v>
      </c>
      <c r="I1034" s="4" t="s">
        <v>97</v>
      </c>
      <c r="J1034" s="4" t="s">
        <v>37</v>
      </c>
      <c r="K1034" s="4" t="s">
        <v>574</v>
      </c>
      <c r="L1034" s="4" t="s">
        <v>39</v>
      </c>
      <c r="M1034" s="4" t="s">
        <v>98</v>
      </c>
      <c r="N1034" s="4" t="s">
        <v>41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-150</v>
      </c>
      <c r="Y1034" s="4">
        <v>-139</v>
      </c>
      <c r="Z1034" s="4">
        <v>-153</v>
      </c>
      <c r="AA1034" s="4">
        <v>-143</v>
      </c>
      <c r="AB1034" s="4">
        <v>-139</v>
      </c>
      <c r="AC1034" s="4">
        <v>-138</v>
      </c>
      <c r="AD1034" s="4">
        <v>-129</v>
      </c>
      <c r="AE1034" s="4">
        <v>-125</v>
      </c>
      <c r="AF1034" s="4">
        <v>-116</v>
      </c>
      <c r="AG1034" s="4">
        <v>-111</v>
      </c>
      <c r="AH1034" s="4">
        <v>-90</v>
      </c>
      <c r="AI1034" s="4">
        <v>-89</v>
      </c>
      <c r="AJ1034" s="4">
        <v>-78</v>
      </c>
      <c r="AK1034" s="4">
        <v>-71</v>
      </c>
      <c r="AL1034" s="4">
        <v>-53</v>
      </c>
      <c r="AM1034" s="4">
        <v>-47</v>
      </c>
      <c r="AN1034" s="4">
        <v>-51</v>
      </c>
    </row>
    <row r="1035" spans="1:40" ht="15" customHeight="1" x14ac:dyDescent="0.25">
      <c r="A1035" s="4" t="str">
        <f>EB[[#This Row],[unit]] &amp; "#" &amp; EB[[#This Row],[indic_nrg]] &amp; "#" &amp; EB[[#This Row],[product]] &amp; "#" &amp; EB[[#This Row],[geo]]</f>
        <v>TJ#B_100900#5500#CZ</v>
      </c>
      <c r="B1035" s="4" t="str">
        <f>VLOOKUP(EB[[#This Row],[product]],KS_DB[[product]:[KS]],5,FALSE)</f>
        <v>RES</v>
      </c>
      <c r="C1035" s="4" t="str">
        <f>VLOOKUP(EB[[#This Row],[product]],KS_DB[[product]:[KS]],6,FALSE)</f>
        <v>RES</v>
      </c>
      <c r="D1035" s="4">
        <f>VLOOKUP(EB[[#This Row],[product]],Carriers[],4,FALSE)</f>
        <v>0</v>
      </c>
      <c r="E1035" s="4">
        <f>VLOOKUP(EB[[#This Row],[indic_nrg]],Indicators[],4,FALSE)</f>
        <v>0</v>
      </c>
      <c r="F1035" s="4">
        <f>IFERROR(VLOOKUP(EB[[#This Row],[Source_carrier]],KS_DB[[product]:[KS]],6,FALSE),0)</f>
        <v>0</v>
      </c>
      <c r="G1035" s="4" t="s">
        <v>34</v>
      </c>
      <c r="H1035" s="4" t="s">
        <v>573</v>
      </c>
      <c r="I1035" s="4" t="s">
        <v>99</v>
      </c>
      <c r="J1035" s="4" t="s">
        <v>37</v>
      </c>
      <c r="K1035" s="4" t="s">
        <v>574</v>
      </c>
      <c r="L1035" s="4" t="s">
        <v>39</v>
      </c>
      <c r="M1035" s="4" t="s">
        <v>100</v>
      </c>
      <c r="N1035" s="4" t="s">
        <v>41</v>
      </c>
      <c r="O1035" s="4">
        <v>47757.599999999999</v>
      </c>
      <c r="P1035" s="4">
        <v>47909.4</v>
      </c>
      <c r="Q1035" s="4">
        <v>70091.3</v>
      </c>
      <c r="R1035" s="4">
        <v>68827.5</v>
      </c>
      <c r="S1035" s="4">
        <v>66381.399999999994</v>
      </c>
      <c r="T1035" s="4">
        <v>59932.2</v>
      </c>
      <c r="U1035" s="4">
        <v>59809</v>
      </c>
      <c r="V1035" s="4">
        <v>65390.400000000001</v>
      </c>
      <c r="W1035" s="4">
        <v>66633.899999999994</v>
      </c>
      <c r="X1035" s="4">
        <v>70319.199999999997</v>
      </c>
      <c r="Y1035" s="4">
        <v>67613.7</v>
      </c>
      <c r="Z1035" s="4">
        <v>72865.899999999994</v>
      </c>
      <c r="AA1035" s="4">
        <v>81865</v>
      </c>
      <c r="AB1035" s="4">
        <v>76719.7</v>
      </c>
      <c r="AC1035" s="4">
        <v>84313.7</v>
      </c>
      <c r="AD1035" s="4">
        <v>87395.3</v>
      </c>
      <c r="AE1035" s="4">
        <v>92658.1</v>
      </c>
      <c r="AF1035" s="4">
        <v>97135.8</v>
      </c>
      <c r="AG1035" s="4">
        <v>105439.6</v>
      </c>
      <c r="AH1035" s="4">
        <v>118994.1</v>
      </c>
      <c r="AI1035" s="4">
        <v>131051.8</v>
      </c>
      <c r="AJ1035" s="4">
        <v>144027.70000000001</v>
      </c>
      <c r="AK1035" s="4">
        <v>154407.1</v>
      </c>
      <c r="AL1035" s="4">
        <v>169562.3</v>
      </c>
      <c r="AM1035" s="4">
        <v>174854.8</v>
      </c>
      <c r="AN1035" s="4">
        <v>179157.3</v>
      </c>
    </row>
    <row r="1036" spans="1:40" ht="15" customHeight="1" x14ac:dyDescent="0.25">
      <c r="A1036" s="4" t="str">
        <f>EB[[#This Row],[unit]] &amp; "#" &amp; EB[[#This Row],[indic_nrg]] &amp; "#" &amp; EB[[#This Row],[product]] &amp; "#" &amp; EB[[#This Row],[geo]]</f>
        <v>TJ#B_100900#5500#CZ</v>
      </c>
      <c r="B1036" s="4" t="str">
        <f>VLOOKUP(EB[[#This Row],[product]],KS_DB[[product]:[KS]],5,FALSE)</f>
        <v>RES</v>
      </c>
      <c r="C1036" s="4" t="str">
        <f>VLOOKUP(EB[[#This Row],[product]],KS_DB[[product]:[KS]],6,FALSE)</f>
        <v>RES</v>
      </c>
      <c r="D1036" s="4">
        <f>VLOOKUP(EB[[#This Row],[product]],Carriers[],4,FALSE)</f>
        <v>0</v>
      </c>
      <c r="E1036" s="4">
        <f>VLOOKUP(EB[[#This Row],[indic_nrg]],Indicators[],4,FALSE)</f>
        <v>0</v>
      </c>
      <c r="F1036" s="4">
        <f>IFERROR(VLOOKUP(EB[[#This Row],[Source_carrier]],KS_DB[[product]:[KS]],6,FALSE),0)</f>
        <v>0</v>
      </c>
      <c r="G1036" s="4" t="s">
        <v>34</v>
      </c>
      <c r="H1036" s="4" t="s">
        <v>573</v>
      </c>
      <c r="I1036" s="4" t="s">
        <v>99</v>
      </c>
      <c r="J1036" s="4" t="s">
        <v>37</v>
      </c>
      <c r="K1036" s="4" t="s">
        <v>574</v>
      </c>
      <c r="L1036" s="4" t="s">
        <v>39</v>
      </c>
      <c r="M1036" s="4" t="s">
        <v>100</v>
      </c>
      <c r="N1036" s="4" t="s">
        <v>41</v>
      </c>
      <c r="O1036" s="4">
        <v>47758</v>
      </c>
      <c r="P1036" s="4">
        <v>47909</v>
      </c>
      <c r="Q1036" s="4">
        <v>70091</v>
      </c>
      <c r="R1036" s="4">
        <v>68827</v>
      </c>
      <c r="S1036" s="4">
        <v>66381</v>
      </c>
      <c r="T1036" s="4">
        <v>59932</v>
      </c>
      <c r="U1036" s="4">
        <v>59809</v>
      </c>
      <c r="V1036" s="4">
        <v>65390</v>
      </c>
      <c r="W1036" s="4">
        <v>66634</v>
      </c>
      <c r="X1036" s="4">
        <v>70319</v>
      </c>
      <c r="Y1036" s="4">
        <v>67614</v>
      </c>
      <c r="Z1036" s="4">
        <v>72866</v>
      </c>
      <c r="AA1036" s="4">
        <v>81865</v>
      </c>
      <c r="AB1036" s="4">
        <v>76720</v>
      </c>
      <c r="AC1036" s="4">
        <v>84314</v>
      </c>
      <c r="AD1036" s="4">
        <v>87395</v>
      </c>
      <c r="AE1036" s="4">
        <v>92658</v>
      </c>
      <c r="AF1036" s="4">
        <v>97136</v>
      </c>
      <c r="AG1036" s="4">
        <v>105440</v>
      </c>
      <c r="AH1036" s="4">
        <v>118994</v>
      </c>
      <c r="AI1036" s="4">
        <v>131052</v>
      </c>
      <c r="AJ1036" s="4">
        <v>144028</v>
      </c>
      <c r="AK1036" s="4">
        <v>154407</v>
      </c>
      <c r="AL1036" s="4">
        <v>169562</v>
      </c>
      <c r="AM1036" s="4">
        <v>174855</v>
      </c>
      <c r="AN1036" s="4">
        <v>179157</v>
      </c>
    </row>
    <row r="1037" spans="1:40" ht="15" customHeight="1" x14ac:dyDescent="0.25">
      <c r="A1037" s="4" t="str">
        <f>EB[[#This Row],[unit]] &amp; "#" &amp; EB[[#This Row],[indic_nrg]] &amp; "#" &amp; EB[[#This Row],[product]] &amp; "#" &amp; EB[[#This Row],[geo]]</f>
        <v>TJ#B_100900#5510#CZ</v>
      </c>
      <c r="B1037" s="4" t="str">
        <f>VLOOKUP(EB[[#This Row],[product]],KS_DB[[product]:[KS]],5,FALSE)</f>
        <v>RES</v>
      </c>
      <c r="C1037" s="4" t="str">
        <f>VLOOKUP(EB[[#This Row],[product]],KS_DB[[product]:[KS]],6,FALSE)</f>
        <v>RES</v>
      </c>
      <c r="D1037" s="4">
        <f>VLOOKUP(EB[[#This Row],[product]],Carriers[],4,FALSE)</f>
        <v>1</v>
      </c>
      <c r="E1037" s="4">
        <f>VLOOKUP(EB[[#This Row],[indic_nrg]],Indicators[],4,FALSE)</f>
        <v>0</v>
      </c>
      <c r="F1037" s="4">
        <f>IFERROR(VLOOKUP(EB[[#This Row],[Source_carrier]],KS_DB[[product]:[KS]],6,FALSE),0)</f>
        <v>0</v>
      </c>
      <c r="G1037" s="4" t="s">
        <v>34</v>
      </c>
      <c r="H1037" s="4" t="s">
        <v>573</v>
      </c>
      <c r="I1037" s="4" t="s">
        <v>1113</v>
      </c>
      <c r="J1037" s="4" t="s">
        <v>37</v>
      </c>
      <c r="K1037" s="4" t="s">
        <v>574</v>
      </c>
      <c r="L1037" s="4" t="s">
        <v>39</v>
      </c>
      <c r="M1037" s="4" t="s">
        <v>1114</v>
      </c>
      <c r="N1037" s="4" t="s">
        <v>41</v>
      </c>
      <c r="O1037" s="4">
        <v>4179.6000000000004</v>
      </c>
      <c r="P1037" s="4">
        <v>3920.4</v>
      </c>
      <c r="Q1037" s="4">
        <v>5047.2</v>
      </c>
      <c r="R1037" s="4">
        <v>4928.3999999999996</v>
      </c>
      <c r="S1037" s="4">
        <v>5256</v>
      </c>
      <c r="T1037" s="4">
        <v>7207.2</v>
      </c>
      <c r="U1037" s="4">
        <v>7088.4</v>
      </c>
      <c r="V1037" s="4">
        <v>6116.4</v>
      </c>
      <c r="W1037" s="4">
        <v>5025.6000000000004</v>
      </c>
      <c r="X1037" s="4">
        <v>6051.6</v>
      </c>
      <c r="Y1037" s="4">
        <v>6328.8</v>
      </c>
      <c r="Z1037" s="4">
        <v>7394.4</v>
      </c>
      <c r="AA1037" s="4">
        <v>8971.2000000000007</v>
      </c>
      <c r="AB1037" s="4">
        <v>4978.8</v>
      </c>
      <c r="AC1037" s="4">
        <v>7268.4</v>
      </c>
      <c r="AD1037" s="4">
        <v>8568</v>
      </c>
      <c r="AE1037" s="4">
        <v>9180</v>
      </c>
      <c r="AF1037" s="4">
        <v>7520.4</v>
      </c>
      <c r="AG1037" s="4">
        <v>7286.4</v>
      </c>
      <c r="AH1037" s="4">
        <v>8744.4</v>
      </c>
      <c r="AI1037" s="4">
        <v>10040.4</v>
      </c>
      <c r="AJ1037" s="4">
        <v>7066.8</v>
      </c>
      <c r="AK1037" s="4">
        <v>7664.4</v>
      </c>
      <c r="AL1037" s="4">
        <v>9842.4</v>
      </c>
      <c r="AM1037" s="4">
        <v>6872.4</v>
      </c>
      <c r="AN1037" s="4">
        <v>6462</v>
      </c>
    </row>
    <row r="1038" spans="1:40" ht="15" customHeight="1" x14ac:dyDescent="0.25">
      <c r="A1038" s="4" t="str">
        <f>EB[[#This Row],[unit]] &amp; "#" &amp; EB[[#This Row],[indic_nrg]] &amp; "#" &amp; EB[[#This Row],[product]] &amp; "#" &amp; EB[[#This Row],[geo]]</f>
        <v>TJ#B_100900#5520#CZ</v>
      </c>
      <c r="B1038" s="4" t="str">
        <f>VLOOKUP(EB[[#This Row],[product]],KS_DB[[product]:[KS]],5,FALSE)</f>
        <v>RES</v>
      </c>
      <c r="C1038" s="4" t="str">
        <f>VLOOKUP(EB[[#This Row],[product]],KS_DB[[product]:[KS]],6,FALSE)</f>
        <v>RES</v>
      </c>
      <c r="D1038" s="4">
        <f>VLOOKUP(EB[[#This Row],[product]],Carriers[],4,FALSE)</f>
        <v>1</v>
      </c>
      <c r="E1038" s="4">
        <f>VLOOKUP(EB[[#This Row],[indic_nrg]],Indicators[],4,FALSE)</f>
        <v>0</v>
      </c>
      <c r="F1038" s="4">
        <f>IFERROR(VLOOKUP(EB[[#This Row],[Source_carrier]],KS_DB[[product]:[KS]],6,FALSE),0)</f>
        <v>0</v>
      </c>
      <c r="G1038" s="4" t="s">
        <v>34</v>
      </c>
      <c r="H1038" s="4" t="s">
        <v>573</v>
      </c>
      <c r="I1038" s="4" t="s">
        <v>1115</v>
      </c>
      <c r="J1038" s="4" t="s">
        <v>37</v>
      </c>
      <c r="K1038" s="4" t="s">
        <v>574</v>
      </c>
      <c r="L1038" s="4" t="s">
        <v>39</v>
      </c>
      <c r="M1038" s="4" t="s">
        <v>1116</v>
      </c>
      <c r="N1038" s="4" t="s">
        <v>41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3.6</v>
      </c>
      <c r="Z1038" s="4">
        <v>0</v>
      </c>
      <c r="AA1038" s="4">
        <v>7.2</v>
      </c>
      <c r="AB1038" s="4">
        <v>18</v>
      </c>
      <c r="AC1038" s="4">
        <v>36</v>
      </c>
      <c r="AD1038" s="4">
        <v>75.599999999999994</v>
      </c>
      <c r="AE1038" s="4">
        <v>176.4</v>
      </c>
      <c r="AF1038" s="4">
        <v>450</v>
      </c>
      <c r="AG1038" s="4">
        <v>882</v>
      </c>
      <c r="AH1038" s="4">
        <v>1036.8</v>
      </c>
      <c r="AI1038" s="4">
        <v>1206</v>
      </c>
      <c r="AJ1038" s="4">
        <v>1429.2</v>
      </c>
      <c r="AK1038" s="4">
        <v>1497.6</v>
      </c>
      <c r="AL1038" s="4">
        <v>1731.6</v>
      </c>
      <c r="AM1038" s="4">
        <v>1717.2</v>
      </c>
      <c r="AN1038" s="4">
        <v>2062.8000000000002</v>
      </c>
    </row>
    <row r="1039" spans="1:40" ht="15" customHeight="1" x14ac:dyDescent="0.25">
      <c r="A1039" s="4" t="str">
        <f>EB[[#This Row],[unit]] &amp; "#" &amp; EB[[#This Row],[indic_nrg]] &amp; "#" &amp; EB[[#This Row],[product]] &amp; "#" &amp; EB[[#This Row],[geo]]</f>
        <v>TJ#B_100900#5532#CZ</v>
      </c>
      <c r="B1039" s="4" t="str">
        <f>VLOOKUP(EB[[#This Row],[product]],KS_DB[[product]:[KS]],5,FALSE)</f>
        <v>RES</v>
      </c>
      <c r="C1039" s="4" t="str">
        <f>VLOOKUP(EB[[#This Row],[product]],KS_DB[[product]:[KS]],6,FALSE)</f>
        <v>RES</v>
      </c>
      <c r="D1039" s="4">
        <f>VLOOKUP(EB[[#This Row],[product]],Carriers[],4,FALSE)</f>
        <v>1</v>
      </c>
      <c r="E1039" s="4">
        <f>VLOOKUP(EB[[#This Row],[indic_nrg]],Indicators[],4,FALSE)</f>
        <v>0</v>
      </c>
      <c r="F1039" s="4">
        <f>IFERROR(VLOOKUP(EB[[#This Row],[Source_carrier]],KS_DB[[product]:[KS]],6,FALSE),0)</f>
        <v>0</v>
      </c>
      <c r="G1039" s="4" t="s">
        <v>34</v>
      </c>
      <c r="H1039" s="4" t="s">
        <v>573</v>
      </c>
      <c r="I1039" s="4" t="s">
        <v>101</v>
      </c>
      <c r="J1039" s="4" t="s">
        <v>37</v>
      </c>
      <c r="K1039" s="4" t="s">
        <v>574</v>
      </c>
      <c r="L1039" s="4" t="s">
        <v>39</v>
      </c>
      <c r="M1039" s="4" t="s">
        <v>102</v>
      </c>
      <c r="N1039" s="4" t="s">
        <v>41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73</v>
      </c>
      <c r="AC1039" s="4">
        <v>85</v>
      </c>
      <c r="AD1039" s="4">
        <v>103</v>
      </c>
      <c r="AE1039" s="4">
        <v>128</v>
      </c>
      <c r="AF1039" s="4">
        <v>161</v>
      </c>
      <c r="AG1039" s="4">
        <v>204</v>
      </c>
      <c r="AH1039" s="4">
        <v>266</v>
      </c>
      <c r="AI1039" s="4">
        <v>366</v>
      </c>
      <c r="AJ1039" s="4">
        <v>455</v>
      </c>
      <c r="AK1039" s="4">
        <v>561</v>
      </c>
      <c r="AL1039" s="4">
        <v>630</v>
      </c>
      <c r="AM1039" s="4">
        <v>691</v>
      </c>
      <c r="AN1039" s="4">
        <v>742</v>
      </c>
    </row>
    <row r="1040" spans="1:40" ht="15" customHeight="1" x14ac:dyDescent="0.25">
      <c r="A1040" s="4" t="str">
        <f>EB[[#This Row],[unit]] &amp; "#" &amp; EB[[#This Row],[indic_nrg]] &amp; "#" &amp; EB[[#This Row],[product]] &amp; "#" &amp; EB[[#This Row],[geo]]</f>
        <v>TJ#B_100900#5534#CZ</v>
      </c>
      <c r="B1040" s="4" t="str">
        <f>VLOOKUP(EB[[#This Row],[product]],KS_DB[[product]:[KS]],5,FALSE)</f>
        <v>RES</v>
      </c>
      <c r="C1040" s="4" t="str">
        <f>VLOOKUP(EB[[#This Row],[product]],KS_DB[[product]:[KS]],6,FALSE)</f>
        <v>RES</v>
      </c>
      <c r="D1040" s="4">
        <f>VLOOKUP(EB[[#This Row],[product]],Carriers[],4,FALSE)</f>
        <v>1</v>
      </c>
      <c r="E1040" s="4">
        <f>VLOOKUP(EB[[#This Row],[indic_nrg]],Indicators[],4,FALSE)</f>
        <v>0</v>
      </c>
      <c r="F1040" s="4">
        <f>IFERROR(VLOOKUP(EB[[#This Row],[Source_carrier]],KS_DB[[product]:[KS]],6,FALSE),0)</f>
        <v>0</v>
      </c>
      <c r="G1040" s="4" t="s">
        <v>34</v>
      </c>
      <c r="H1040" s="4" t="s">
        <v>573</v>
      </c>
      <c r="I1040" s="4" t="s">
        <v>1117</v>
      </c>
      <c r="J1040" s="4" t="s">
        <v>37</v>
      </c>
      <c r="K1040" s="4" t="s">
        <v>574</v>
      </c>
      <c r="L1040" s="4" t="s">
        <v>39</v>
      </c>
      <c r="M1040" s="4" t="s">
        <v>1118</v>
      </c>
      <c r="N1040" s="4" t="s">
        <v>41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0.2</v>
      </c>
      <c r="Z1040" s="4">
        <v>0.3</v>
      </c>
      <c r="AA1040" s="4">
        <v>0.4</v>
      </c>
      <c r="AB1040" s="4">
        <v>0.7</v>
      </c>
      <c r="AC1040" s="4">
        <v>1</v>
      </c>
      <c r="AD1040" s="4">
        <v>1.5</v>
      </c>
      <c r="AE1040" s="4">
        <v>2.1</v>
      </c>
      <c r="AF1040" s="4">
        <v>7.7</v>
      </c>
      <c r="AG1040" s="4">
        <v>46.6</v>
      </c>
      <c r="AH1040" s="4">
        <v>319.7</v>
      </c>
      <c r="AI1040" s="4">
        <v>2216.5</v>
      </c>
      <c r="AJ1040" s="4">
        <v>7855.3</v>
      </c>
      <c r="AK1040" s="4">
        <v>7735</v>
      </c>
      <c r="AL1040" s="4">
        <v>7317.6</v>
      </c>
      <c r="AM1040" s="4">
        <v>7642.3</v>
      </c>
      <c r="AN1040" s="4">
        <v>8149.8</v>
      </c>
    </row>
    <row r="1041" spans="1:40" ht="15" customHeight="1" x14ac:dyDescent="0.25">
      <c r="A1041" s="4" t="str">
        <f>EB[[#This Row],[unit]] &amp; "#" &amp; EB[[#This Row],[indic_nrg]] &amp; "#" &amp; EB[[#This Row],[product]] &amp; "#" &amp; EB[[#This Row],[geo]]</f>
        <v>TJ#B_100900#5535#CZ</v>
      </c>
      <c r="B1041" s="4" t="str">
        <f>VLOOKUP(EB[[#This Row],[product]],KS_DB[[product]:[KS]],5,FALSE)</f>
        <v>RES</v>
      </c>
      <c r="C1041" s="4" t="str">
        <f>VLOOKUP(EB[[#This Row],[product]],KS_DB[[product]:[KS]],6,FALSE)</f>
        <v>RES</v>
      </c>
      <c r="D1041" s="4">
        <f>VLOOKUP(EB[[#This Row],[product]],Carriers[],4,FALSE)</f>
        <v>1</v>
      </c>
      <c r="E1041" s="4">
        <f>VLOOKUP(EB[[#This Row],[indic_nrg]],Indicators[],4,FALSE)</f>
        <v>0</v>
      </c>
      <c r="F1041" s="4">
        <f>IFERROR(VLOOKUP(EB[[#This Row],[Source_carrier]],KS_DB[[product]:[KS]],6,FALSE),0)</f>
        <v>0</v>
      </c>
      <c r="G1041" s="4" t="s">
        <v>34</v>
      </c>
      <c r="H1041" s="4" t="s">
        <v>573</v>
      </c>
      <c r="I1041" s="4" t="s">
        <v>1119</v>
      </c>
      <c r="J1041" s="4" t="s">
        <v>37</v>
      </c>
      <c r="K1041" s="4" t="s">
        <v>574</v>
      </c>
      <c r="L1041" s="4" t="s">
        <v>39</v>
      </c>
      <c r="M1041" s="4" t="s">
        <v>1120</v>
      </c>
      <c r="N1041" s="4" t="s">
        <v>41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</row>
    <row r="1042" spans="1:40" ht="15" customHeight="1" x14ac:dyDescent="0.25">
      <c r="A1042" s="4" t="str">
        <f>EB[[#This Row],[unit]] &amp; "#" &amp; EB[[#This Row],[indic_nrg]] &amp; "#" &amp; EB[[#This Row],[product]] &amp; "#" &amp; EB[[#This Row],[geo]]</f>
        <v>TJ#B_100900#5540#CZ</v>
      </c>
      <c r="B1042" s="4" t="str">
        <f>VLOOKUP(EB[[#This Row],[product]],KS_DB[[product]:[KS]],5,FALSE)</f>
        <v>biomass</v>
      </c>
      <c r="C1042" s="4" t="str">
        <f>VLOOKUP(EB[[#This Row],[product]],KS_DB[[product]:[KS]],6,FALSE)</f>
        <v>biomass</v>
      </c>
      <c r="D1042" s="4">
        <f>VLOOKUP(EB[[#This Row],[product]],Carriers[],4,FALSE)</f>
        <v>0</v>
      </c>
      <c r="E1042" s="4">
        <f>VLOOKUP(EB[[#This Row],[indic_nrg]],Indicators[],4,FALSE)</f>
        <v>0</v>
      </c>
      <c r="F1042" s="4">
        <f>IFERROR(VLOOKUP(EB[[#This Row],[Source_carrier]],KS_DB[[product]:[KS]],6,FALSE),0)</f>
        <v>0</v>
      </c>
      <c r="G1042" s="4" t="s">
        <v>34</v>
      </c>
      <c r="H1042" s="4" t="s">
        <v>573</v>
      </c>
      <c r="I1042" s="4" t="s">
        <v>103</v>
      </c>
      <c r="J1042" s="4" t="s">
        <v>37</v>
      </c>
      <c r="K1042" s="4" t="s">
        <v>574</v>
      </c>
      <c r="L1042" s="4" t="s">
        <v>39</v>
      </c>
      <c r="M1042" s="4" t="s">
        <v>104</v>
      </c>
      <c r="N1042" s="4" t="s">
        <v>41</v>
      </c>
      <c r="O1042" s="4">
        <v>43578</v>
      </c>
      <c r="P1042" s="4">
        <v>43989</v>
      </c>
      <c r="Q1042" s="4">
        <v>65044.1</v>
      </c>
      <c r="R1042" s="4">
        <v>63899.1</v>
      </c>
      <c r="S1042" s="4">
        <v>61125.4</v>
      </c>
      <c r="T1042" s="4">
        <v>52725</v>
      </c>
      <c r="U1042" s="4">
        <v>52720.6</v>
      </c>
      <c r="V1042" s="4">
        <v>59274</v>
      </c>
      <c r="W1042" s="4">
        <v>61608.3</v>
      </c>
      <c r="X1042" s="4">
        <v>64267.6</v>
      </c>
      <c r="Y1042" s="4">
        <v>61281.1</v>
      </c>
      <c r="Z1042" s="4">
        <v>65471.199999999997</v>
      </c>
      <c r="AA1042" s="4">
        <v>72886.2</v>
      </c>
      <c r="AB1042" s="4">
        <v>71649.2</v>
      </c>
      <c r="AC1042" s="4">
        <v>76923.3</v>
      </c>
      <c r="AD1042" s="4">
        <v>78647.3</v>
      </c>
      <c r="AE1042" s="4">
        <v>83171.5</v>
      </c>
      <c r="AF1042" s="4">
        <v>88996.800000000003</v>
      </c>
      <c r="AG1042" s="4">
        <v>97020.6</v>
      </c>
      <c r="AH1042" s="4">
        <v>108627.2</v>
      </c>
      <c r="AI1042" s="4">
        <v>117222.9</v>
      </c>
      <c r="AJ1042" s="4">
        <v>127221.4</v>
      </c>
      <c r="AK1042" s="4">
        <v>136949</v>
      </c>
      <c r="AL1042" s="4">
        <v>150040.79999999999</v>
      </c>
      <c r="AM1042" s="4">
        <v>157931.79999999999</v>
      </c>
      <c r="AN1042" s="4">
        <v>161740.70000000001</v>
      </c>
    </row>
    <row r="1043" spans="1:40" ht="15" customHeight="1" x14ac:dyDescent="0.25">
      <c r="A1043" s="4" t="str">
        <f>EB[[#This Row],[unit]] &amp; "#" &amp; EB[[#This Row],[indic_nrg]] &amp; "#" &amp; EB[[#This Row],[product]] &amp; "#" &amp; EB[[#This Row],[geo]]</f>
        <v>TJ#B_100900#5541#CZ</v>
      </c>
      <c r="B1043" s="4" t="str">
        <f>VLOOKUP(EB[[#This Row],[product]],KS_DB[[product]:[KS]],5,FALSE)</f>
        <v>biomass</v>
      </c>
      <c r="C1043" s="4" t="str">
        <f>VLOOKUP(EB[[#This Row],[product]],KS_DB[[product]:[KS]],6,FALSE)</f>
        <v>biomass</v>
      </c>
      <c r="D1043" s="4">
        <f>VLOOKUP(EB[[#This Row],[product]],Carriers[],4,FALSE)</f>
        <v>1</v>
      </c>
      <c r="E1043" s="4">
        <f>VLOOKUP(EB[[#This Row],[indic_nrg]],Indicators[],4,FALSE)</f>
        <v>0</v>
      </c>
      <c r="F1043" s="4">
        <f>IFERROR(VLOOKUP(EB[[#This Row],[Source_carrier]],KS_DB[[product]:[KS]],6,FALSE),0)</f>
        <v>0</v>
      </c>
      <c r="G1043" s="4" t="s">
        <v>34</v>
      </c>
      <c r="H1043" s="4" t="s">
        <v>573</v>
      </c>
      <c r="I1043" s="4" t="s">
        <v>105</v>
      </c>
      <c r="J1043" s="4" t="s">
        <v>37</v>
      </c>
      <c r="K1043" s="4" t="s">
        <v>574</v>
      </c>
      <c r="L1043" s="4" t="s">
        <v>39</v>
      </c>
      <c r="M1043" s="4" t="s">
        <v>106</v>
      </c>
      <c r="N1043" s="4" t="s">
        <v>41</v>
      </c>
      <c r="O1043" s="4">
        <v>43184</v>
      </c>
      <c r="P1043" s="4">
        <v>43642</v>
      </c>
      <c r="Q1043" s="4">
        <v>64425</v>
      </c>
      <c r="R1043" s="4">
        <v>61213</v>
      </c>
      <c r="S1043" s="4">
        <v>57816</v>
      </c>
      <c r="T1043" s="4">
        <v>49674</v>
      </c>
      <c r="U1043" s="4">
        <v>50173</v>
      </c>
      <c r="V1043" s="4">
        <v>54675</v>
      </c>
      <c r="W1043" s="4">
        <v>56805</v>
      </c>
      <c r="X1043" s="4">
        <v>59044</v>
      </c>
      <c r="Y1043" s="4">
        <v>55256</v>
      </c>
      <c r="Z1043" s="4">
        <v>59784</v>
      </c>
      <c r="AA1043" s="4">
        <v>66330</v>
      </c>
      <c r="AB1043" s="4">
        <v>64915</v>
      </c>
      <c r="AC1043" s="4">
        <v>70989</v>
      </c>
      <c r="AD1043" s="4">
        <v>73849</v>
      </c>
      <c r="AE1043" s="4">
        <v>77513</v>
      </c>
      <c r="AF1043" s="4">
        <v>82085</v>
      </c>
      <c r="AG1043" s="4">
        <v>86350</v>
      </c>
      <c r="AH1043" s="4">
        <v>92825</v>
      </c>
      <c r="AI1043" s="4">
        <v>97502</v>
      </c>
      <c r="AJ1043" s="4">
        <v>100843</v>
      </c>
      <c r="AK1043" s="4">
        <v>106219</v>
      </c>
      <c r="AL1043" s="4">
        <v>110949</v>
      </c>
      <c r="AM1043" s="4">
        <v>115683</v>
      </c>
      <c r="AN1043" s="4">
        <v>120319</v>
      </c>
    </row>
    <row r="1044" spans="1:40" ht="15" customHeight="1" x14ac:dyDescent="0.25">
      <c r="A1044" s="4" t="str">
        <f>EB[[#This Row],[unit]] &amp; "#" &amp; EB[[#This Row],[indic_nrg]] &amp; "#" &amp; EB[[#This Row],[product]] &amp; "#" &amp; EB[[#This Row],[geo]]</f>
        <v>TJ#B_100900#5542#CZ</v>
      </c>
      <c r="B1044" s="4" t="str">
        <f>VLOOKUP(EB[[#This Row],[product]],KS_DB[[product]:[KS]],5,FALSE)</f>
        <v>biomass</v>
      </c>
      <c r="C1044" s="4" t="str">
        <f>VLOOKUP(EB[[#This Row],[product]],KS_DB[[product]:[KS]],6,FALSE)</f>
        <v>biomass</v>
      </c>
      <c r="D1044" s="4">
        <f>VLOOKUP(EB[[#This Row],[product]],Carriers[],4,FALSE)</f>
        <v>1</v>
      </c>
      <c r="E1044" s="4">
        <f>VLOOKUP(EB[[#This Row],[indic_nrg]],Indicators[],4,FALSE)</f>
        <v>0</v>
      </c>
      <c r="F1044" s="4">
        <f>IFERROR(VLOOKUP(EB[[#This Row],[Source_carrier]],KS_DB[[product]:[KS]],6,FALSE),0)</f>
        <v>0</v>
      </c>
      <c r="G1044" s="4" t="s">
        <v>34</v>
      </c>
      <c r="H1044" s="4" t="s">
        <v>573</v>
      </c>
      <c r="I1044" s="4" t="s">
        <v>107</v>
      </c>
      <c r="J1044" s="4" t="s">
        <v>37</v>
      </c>
      <c r="K1044" s="4" t="s">
        <v>574</v>
      </c>
      <c r="L1044" s="4" t="s">
        <v>39</v>
      </c>
      <c r="M1044" s="4" t="s">
        <v>108</v>
      </c>
      <c r="N1044" s="4" t="s">
        <v>41</v>
      </c>
      <c r="O1044" s="4">
        <v>0</v>
      </c>
      <c r="P1044" s="4">
        <v>0</v>
      </c>
      <c r="Q1044" s="4">
        <v>0</v>
      </c>
      <c r="R1044" s="4">
        <v>1869</v>
      </c>
      <c r="S1044" s="4">
        <v>1974</v>
      </c>
      <c r="T1044" s="4">
        <v>1417</v>
      </c>
      <c r="U1044" s="4">
        <v>609</v>
      </c>
      <c r="V1044" s="4">
        <v>2175</v>
      </c>
      <c r="W1044" s="4">
        <v>1880</v>
      </c>
      <c r="X1044" s="4">
        <v>1733</v>
      </c>
      <c r="Y1044" s="4">
        <v>1509</v>
      </c>
      <c r="Z1044" s="4">
        <v>1557</v>
      </c>
      <c r="AA1044" s="4">
        <v>1505</v>
      </c>
      <c r="AB1044" s="4">
        <v>1729</v>
      </c>
      <c r="AC1044" s="4">
        <v>2103</v>
      </c>
      <c r="AD1044" s="4">
        <v>2335</v>
      </c>
      <c r="AE1044" s="4">
        <v>2657</v>
      </c>
      <c r="AF1044" s="4">
        <v>3189</v>
      </c>
      <c r="AG1044" s="4">
        <v>3770</v>
      </c>
      <c r="AH1044" s="4">
        <v>5440</v>
      </c>
      <c r="AI1044" s="4">
        <v>7398</v>
      </c>
      <c r="AJ1044" s="4">
        <v>10460</v>
      </c>
      <c r="AK1044" s="4">
        <v>15698</v>
      </c>
      <c r="AL1044" s="4">
        <v>23910</v>
      </c>
      <c r="AM1044" s="4">
        <v>25457</v>
      </c>
      <c r="AN1044" s="4">
        <v>25681</v>
      </c>
    </row>
    <row r="1045" spans="1:40" ht="15" customHeight="1" x14ac:dyDescent="0.25">
      <c r="A1045" s="4" t="str">
        <f>EB[[#This Row],[unit]] &amp; "#" &amp; EB[[#This Row],[indic_nrg]] &amp; "#" &amp; EB[[#This Row],[product]] &amp; "#" &amp; EB[[#This Row],[geo]]</f>
        <v>TJ#B_100900#55431#CZ</v>
      </c>
      <c r="B1045" s="4" t="str">
        <f>VLOOKUP(EB[[#This Row],[product]],KS_DB[[product]:[KS]],5,FALSE)</f>
        <v>biomass</v>
      </c>
      <c r="C1045" s="4" t="str">
        <f>VLOOKUP(EB[[#This Row],[product]],KS_DB[[product]:[KS]],6,FALSE)</f>
        <v>biomass</v>
      </c>
      <c r="D1045" s="4">
        <f>VLOOKUP(EB[[#This Row],[product]],Carriers[],4,FALSE)</f>
        <v>1</v>
      </c>
      <c r="E1045" s="4">
        <f>VLOOKUP(EB[[#This Row],[indic_nrg]],Indicators[],4,FALSE)</f>
        <v>0</v>
      </c>
      <c r="F1045" s="4">
        <f>IFERROR(VLOOKUP(EB[[#This Row],[Source_carrier]],KS_DB[[product]:[KS]],6,FALSE),0)</f>
        <v>0</v>
      </c>
      <c r="G1045" s="4" t="s">
        <v>34</v>
      </c>
      <c r="H1045" s="4" t="s">
        <v>573</v>
      </c>
      <c r="I1045" s="4" t="s">
        <v>109</v>
      </c>
      <c r="J1045" s="4" t="s">
        <v>37</v>
      </c>
      <c r="K1045" s="4" t="s">
        <v>574</v>
      </c>
      <c r="L1045" s="4" t="s">
        <v>39</v>
      </c>
      <c r="M1045" s="4" t="s">
        <v>110</v>
      </c>
      <c r="N1045" s="4" t="s">
        <v>41</v>
      </c>
      <c r="O1045" s="4">
        <v>394</v>
      </c>
      <c r="P1045" s="4">
        <v>347</v>
      </c>
      <c r="Q1045" s="4">
        <v>494</v>
      </c>
      <c r="R1045" s="4">
        <v>611</v>
      </c>
      <c r="S1045" s="4">
        <v>938</v>
      </c>
      <c r="T1045" s="4">
        <v>979</v>
      </c>
      <c r="U1045" s="4">
        <v>1026</v>
      </c>
      <c r="V1045" s="4">
        <v>1044</v>
      </c>
      <c r="W1045" s="4">
        <v>1399</v>
      </c>
      <c r="X1045" s="4">
        <v>1611</v>
      </c>
      <c r="Y1045" s="4">
        <v>1914</v>
      </c>
      <c r="Z1045" s="4">
        <v>2221</v>
      </c>
      <c r="AA1045" s="4">
        <v>2345</v>
      </c>
      <c r="AB1045" s="4">
        <v>2413</v>
      </c>
      <c r="AC1045" s="4">
        <v>2505</v>
      </c>
      <c r="AD1045" s="4">
        <v>2346</v>
      </c>
      <c r="AE1045" s="4">
        <v>2242</v>
      </c>
      <c r="AF1045" s="4">
        <v>2459</v>
      </c>
      <c r="AG1045" s="4">
        <v>2404</v>
      </c>
      <c r="AH1045" s="4">
        <v>2230</v>
      </c>
      <c r="AI1045" s="4">
        <v>2625</v>
      </c>
      <c r="AJ1045" s="4">
        <v>3345</v>
      </c>
      <c r="AK1045" s="4">
        <v>3504</v>
      </c>
      <c r="AL1045" s="4">
        <v>3472</v>
      </c>
      <c r="AM1045" s="4">
        <v>3453</v>
      </c>
      <c r="AN1045" s="4">
        <v>3342</v>
      </c>
    </row>
    <row r="1046" spans="1:40" ht="15" customHeight="1" x14ac:dyDescent="0.25">
      <c r="A1046" s="4" t="str">
        <f>EB[[#This Row],[unit]] &amp; "#" &amp; EB[[#This Row],[indic_nrg]] &amp; "#" &amp; EB[[#This Row],[product]] &amp; "#" &amp; EB[[#This Row],[geo]]</f>
        <v>TJ#B_100900#55432#CZ</v>
      </c>
      <c r="B1046" s="4" t="str">
        <f>VLOOKUP(EB[[#This Row],[product]],KS_DB[[product]:[KS]],5,FALSE)</f>
        <v>biomass</v>
      </c>
      <c r="C1046" s="4" t="str">
        <f>VLOOKUP(EB[[#This Row],[product]],KS_DB[[product]:[KS]],6,FALSE)</f>
        <v>biomass</v>
      </c>
      <c r="D1046" s="4">
        <f>VLOOKUP(EB[[#This Row],[product]],Carriers[],4,FALSE)</f>
        <v>1</v>
      </c>
      <c r="E1046" s="4">
        <f>VLOOKUP(EB[[#This Row],[indic_nrg]],Indicators[],4,FALSE)</f>
        <v>0</v>
      </c>
      <c r="F1046" s="4">
        <f>IFERROR(VLOOKUP(EB[[#This Row],[Source_carrier]],KS_DB[[product]:[KS]],6,FALSE),0)</f>
        <v>0</v>
      </c>
      <c r="G1046" s="4" t="s">
        <v>34</v>
      </c>
      <c r="H1046" s="4" t="s">
        <v>573</v>
      </c>
      <c r="I1046" s="4" t="s">
        <v>111</v>
      </c>
      <c r="J1046" s="4" t="s">
        <v>37</v>
      </c>
      <c r="K1046" s="4" t="s">
        <v>574</v>
      </c>
      <c r="L1046" s="4" t="s">
        <v>39</v>
      </c>
      <c r="M1046" s="4" t="s">
        <v>112</v>
      </c>
      <c r="N1046" s="4" t="s">
        <v>41</v>
      </c>
      <c r="O1046" s="4">
        <v>263</v>
      </c>
      <c r="P1046" s="4">
        <v>231</v>
      </c>
      <c r="Q1046" s="4">
        <v>329</v>
      </c>
      <c r="R1046" s="4">
        <v>407</v>
      </c>
      <c r="S1046" s="4">
        <v>625</v>
      </c>
      <c r="T1046" s="4">
        <v>653</v>
      </c>
      <c r="U1046" s="4">
        <v>684</v>
      </c>
      <c r="V1046" s="4">
        <v>696</v>
      </c>
      <c r="W1046" s="4">
        <v>933</v>
      </c>
      <c r="X1046" s="4">
        <v>1074</v>
      </c>
      <c r="Y1046" s="4">
        <v>1275</v>
      </c>
      <c r="Z1046" s="4">
        <v>1481</v>
      </c>
      <c r="AA1046" s="4">
        <v>1563</v>
      </c>
      <c r="AB1046" s="4">
        <v>1609</v>
      </c>
      <c r="AC1046" s="4">
        <v>1670</v>
      </c>
      <c r="AD1046" s="4">
        <v>1564</v>
      </c>
      <c r="AE1046" s="4">
        <v>1495</v>
      </c>
      <c r="AF1046" s="4">
        <v>1640</v>
      </c>
      <c r="AG1046" s="4">
        <v>1603</v>
      </c>
      <c r="AH1046" s="4">
        <v>1486</v>
      </c>
      <c r="AI1046" s="4">
        <v>1749</v>
      </c>
      <c r="AJ1046" s="4">
        <v>2229</v>
      </c>
      <c r="AK1046" s="4">
        <v>2336</v>
      </c>
      <c r="AL1046" s="4">
        <v>2314</v>
      </c>
      <c r="AM1046" s="4">
        <v>2302</v>
      </c>
      <c r="AN1046" s="4">
        <v>2228</v>
      </c>
    </row>
    <row r="1047" spans="1:40" ht="15" customHeight="1" x14ac:dyDescent="0.25">
      <c r="A1047" s="4" t="str">
        <f>EB[[#This Row],[unit]] &amp; "#" &amp; EB[[#This Row],[indic_nrg]] &amp; "#" &amp; EB[[#This Row],[product]] &amp; "#" &amp; EB[[#This Row],[geo]]</f>
        <v>TJ#B_100900#5544#CZ</v>
      </c>
      <c r="B1047" s="4" t="str">
        <f>VLOOKUP(EB[[#This Row],[product]],KS_DB[[product]:[KS]],5,FALSE)</f>
        <v>biomass</v>
      </c>
      <c r="C1047" s="4" t="str">
        <f>VLOOKUP(EB[[#This Row],[product]],KS_DB[[product]:[KS]],6,FALSE)</f>
        <v>biomass</v>
      </c>
      <c r="D1047" s="4">
        <f>VLOOKUP(EB[[#This Row],[product]],Carriers[],4,FALSE)</f>
        <v>1</v>
      </c>
      <c r="E1047" s="4">
        <f>VLOOKUP(EB[[#This Row],[indic_nrg]],Indicators[],4,FALSE)</f>
        <v>0</v>
      </c>
      <c r="F1047" s="4">
        <f>IFERROR(VLOOKUP(EB[[#This Row],[Source_carrier]],KS_DB[[product]:[KS]],6,FALSE),0)</f>
        <v>0</v>
      </c>
      <c r="G1047" s="4" t="s">
        <v>34</v>
      </c>
      <c r="H1047" s="4" t="s">
        <v>573</v>
      </c>
      <c r="I1047" s="4" t="s">
        <v>113</v>
      </c>
      <c r="J1047" s="4" t="s">
        <v>37</v>
      </c>
      <c r="K1047" s="4" t="s">
        <v>574</v>
      </c>
      <c r="L1047" s="4" t="s">
        <v>39</v>
      </c>
      <c r="M1047" s="4" t="s">
        <v>114</v>
      </c>
      <c r="N1047" s="4" t="s">
        <v>41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</row>
    <row r="1048" spans="1:40" ht="15" customHeight="1" x14ac:dyDescent="0.25">
      <c r="A1048" s="4" t="str">
        <f>EB[[#This Row],[unit]] &amp; "#" &amp; EB[[#This Row],[indic_nrg]] &amp; "#" &amp; EB[[#This Row],[product]] &amp; "#" &amp; EB[[#This Row],[geo]]</f>
        <v>TJ#B_100900#5545#CZ</v>
      </c>
      <c r="B1048" s="4" t="str">
        <f>VLOOKUP(EB[[#This Row],[product]],KS_DB[[product]:[KS]],5,FALSE)</f>
        <v>biomass</v>
      </c>
      <c r="C1048" s="4" t="str">
        <f>VLOOKUP(EB[[#This Row],[product]],KS_DB[[product]:[KS]],6,FALSE)</f>
        <v>biomass</v>
      </c>
      <c r="D1048" s="4">
        <f>VLOOKUP(EB[[#This Row],[product]],Carriers[],4,FALSE)</f>
        <v>0</v>
      </c>
      <c r="E1048" s="4">
        <f>VLOOKUP(EB[[#This Row],[indic_nrg]],Indicators[],4,FALSE)</f>
        <v>0</v>
      </c>
      <c r="F1048" s="4">
        <f>IFERROR(VLOOKUP(EB[[#This Row],[Source_carrier]],KS_DB[[product]:[KS]],6,FALSE),0)</f>
        <v>0</v>
      </c>
      <c r="G1048" s="4" t="s">
        <v>34</v>
      </c>
      <c r="H1048" s="4" t="s">
        <v>573</v>
      </c>
      <c r="I1048" s="4" t="s">
        <v>115</v>
      </c>
      <c r="J1048" s="4" t="s">
        <v>37</v>
      </c>
      <c r="K1048" s="4" t="s">
        <v>574</v>
      </c>
      <c r="L1048" s="4" t="s">
        <v>39</v>
      </c>
      <c r="M1048" s="4" t="s">
        <v>116</v>
      </c>
      <c r="N1048" s="4" t="s">
        <v>41</v>
      </c>
      <c r="O1048" s="4">
        <v>0</v>
      </c>
      <c r="P1048" s="4">
        <v>0</v>
      </c>
      <c r="Q1048" s="4">
        <v>125.1</v>
      </c>
      <c r="R1048" s="4">
        <v>206.1</v>
      </c>
      <c r="S1048" s="4">
        <v>397.4</v>
      </c>
      <c r="T1048" s="4">
        <v>655</v>
      </c>
      <c r="U1048" s="4">
        <v>912.6</v>
      </c>
      <c r="V1048" s="4">
        <v>1380</v>
      </c>
      <c r="W1048" s="4">
        <v>1524.3</v>
      </c>
      <c r="X1048" s="4">
        <v>1879.6</v>
      </c>
      <c r="Y1048" s="4">
        <v>2602.1</v>
      </c>
      <c r="Z1048" s="4">
        <v>1909.2</v>
      </c>
      <c r="AA1048" s="4">
        <v>2706.2</v>
      </c>
      <c r="AB1048" s="4">
        <v>2592.1999999999998</v>
      </c>
      <c r="AC1048" s="4">
        <v>1326.3</v>
      </c>
      <c r="AD1048" s="4">
        <v>117.3</v>
      </c>
      <c r="AE1048" s="4">
        <v>759.5</v>
      </c>
      <c r="AF1048" s="4">
        <v>1263.8</v>
      </c>
      <c r="AG1048" s="4">
        <v>4496.6000000000004</v>
      </c>
      <c r="AH1048" s="4">
        <v>8132.2</v>
      </c>
      <c r="AI1048" s="4">
        <v>9697.9</v>
      </c>
      <c r="AJ1048" s="4">
        <v>12573.4</v>
      </c>
      <c r="AK1048" s="4">
        <v>11528</v>
      </c>
      <c r="AL1048" s="4">
        <v>11709.8</v>
      </c>
      <c r="AM1048" s="4">
        <v>13338.8</v>
      </c>
      <c r="AN1048" s="4">
        <v>12398.7</v>
      </c>
    </row>
    <row r="1049" spans="1:40" ht="15" customHeight="1" x14ac:dyDescent="0.25">
      <c r="A1049" s="4" t="str">
        <f>EB[[#This Row],[unit]] &amp; "#" &amp; EB[[#This Row],[indic_nrg]] &amp; "#" &amp; EB[[#This Row],[product]] &amp; "#" &amp; EB[[#This Row],[geo]]</f>
        <v>TJ#B_100900#5546#CZ</v>
      </c>
      <c r="B1049" s="4" t="str">
        <f>VLOOKUP(EB[[#This Row],[product]],KS_DB[[product]:[KS]],5,FALSE)</f>
        <v>biomass</v>
      </c>
      <c r="C1049" s="4" t="str">
        <f>VLOOKUP(EB[[#This Row],[product]],KS_DB[[product]:[KS]],6,FALSE)</f>
        <v>biomass</v>
      </c>
      <c r="D1049" s="4">
        <f>VLOOKUP(EB[[#This Row],[product]],Carriers[],4,FALSE)</f>
        <v>1</v>
      </c>
      <c r="E1049" s="4">
        <f>VLOOKUP(EB[[#This Row],[indic_nrg]],Indicators[],4,FALSE)</f>
        <v>0</v>
      </c>
      <c r="F1049" s="4">
        <f>IFERROR(VLOOKUP(EB[[#This Row],[Source_carrier]],KS_DB[[product]:[KS]],6,FALSE),0)</f>
        <v>0</v>
      </c>
      <c r="G1049" s="4" t="s">
        <v>34</v>
      </c>
      <c r="H1049" s="4" t="s">
        <v>573</v>
      </c>
      <c r="I1049" s="4" t="s">
        <v>117</v>
      </c>
      <c r="J1049" s="4" t="s">
        <v>37</v>
      </c>
      <c r="K1049" s="4" t="s">
        <v>574</v>
      </c>
      <c r="L1049" s="4" t="s">
        <v>39</v>
      </c>
      <c r="M1049" s="4" t="s">
        <v>118</v>
      </c>
      <c r="N1049" s="4" t="s">
        <v>41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48.1</v>
      </c>
      <c r="AF1049" s="4">
        <v>7.7</v>
      </c>
      <c r="AG1049" s="4">
        <v>1421.1</v>
      </c>
      <c r="AH1049" s="4">
        <v>2450</v>
      </c>
      <c r="AI1049" s="4">
        <v>2438.9</v>
      </c>
      <c r="AJ1049" s="4">
        <v>2538.4</v>
      </c>
      <c r="AK1049" s="4">
        <v>2342.1999999999998</v>
      </c>
      <c r="AL1049" s="4">
        <v>2345.6999999999998</v>
      </c>
      <c r="AM1049" s="4">
        <v>2778.5</v>
      </c>
      <c r="AN1049" s="4">
        <v>2620.8000000000002</v>
      </c>
    </row>
    <row r="1050" spans="1:40" ht="15" customHeight="1" x14ac:dyDescent="0.25">
      <c r="A1050" s="4" t="str">
        <f>EB[[#This Row],[unit]] &amp; "#" &amp; EB[[#This Row],[indic_nrg]] &amp; "#" &amp; EB[[#This Row],[product]] &amp; "#" &amp; EB[[#This Row],[geo]]</f>
        <v>TJ#B_100900#5547#CZ</v>
      </c>
      <c r="B1050" s="4" t="str">
        <f>VLOOKUP(EB[[#This Row],[product]],KS_DB[[product]:[KS]],5,FALSE)</f>
        <v>biomass</v>
      </c>
      <c r="C1050" s="4" t="str">
        <f>VLOOKUP(EB[[#This Row],[product]],KS_DB[[product]:[KS]],6,FALSE)</f>
        <v>biomass</v>
      </c>
      <c r="D1050" s="4">
        <f>VLOOKUP(EB[[#This Row],[product]],Carriers[],4,FALSE)</f>
        <v>1</v>
      </c>
      <c r="E1050" s="4">
        <f>VLOOKUP(EB[[#This Row],[indic_nrg]],Indicators[],4,FALSE)</f>
        <v>0</v>
      </c>
      <c r="F1050" s="4">
        <f>IFERROR(VLOOKUP(EB[[#This Row],[Source_carrier]],KS_DB[[product]:[KS]],6,FALSE),0)</f>
        <v>0</v>
      </c>
      <c r="G1050" s="4" t="s">
        <v>34</v>
      </c>
      <c r="H1050" s="4" t="s">
        <v>573</v>
      </c>
      <c r="I1050" s="4" t="s">
        <v>119</v>
      </c>
      <c r="J1050" s="4" t="s">
        <v>37</v>
      </c>
      <c r="K1050" s="4" t="s">
        <v>574</v>
      </c>
      <c r="L1050" s="4" t="s">
        <v>39</v>
      </c>
      <c r="M1050" s="4" t="s">
        <v>120</v>
      </c>
      <c r="N1050" s="4" t="s">
        <v>41</v>
      </c>
      <c r="O1050" s="4">
        <v>0</v>
      </c>
      <c r="P1050" s="4">
        <v>0</v>
      </c>
      <c r="Q1050" s="4">
        <v>125.1</v>
      </c>
      <c r="R1050" s="4">
        <v>206.1</v>
      </c>
      <c r="S1050" s="4">
        <v>397.4</v>
      </c>
      <c r="T1050" s="4">
        <v>655</v>
      </c>
      <c r="U1050" s="4">
        <v>912.6</v>
      </c>
      <c r="V1050" s="4">
        <v>1380</v>
      </c>
      <c r="W1050" s="4">
        <v>1524.3</v>
      </c>
      <c r="X1050" s="4">
        <v>1879.6</v>
      </c>
      <c r="Y1050" s="4">
        <v>2602.1</v>
      </c>
      <c r="Z1050" s="4">
        <v>1909.2</v>
      </c>
      <c r="AA1050" s="4">
        <v>2706.2</v>
      </c>
      <c r="AB1050" s="4">
        <v>2592.1999999999998</v>
      </c>
      <c r="AC1050" s="4">
        <v>1326.3</v>
      </c>
      <c r="AD1050" s="4">
        <v>117.3</v>
      </c>
      <c r="AE1050" s="4">
        <v>711.4</v>
      </c>
      <c r="AF1050" s="4">
        <v>1256</v>
      </c>
      <c r="AG1050" s="4">
        <v>3075.5</v>
      </c>
      <c r="AH1050" s="4">
        <v>5682.2</v>
      </c>
      <c r="AI1050" s="4">
        <v>7259</v>
      </c>
      <c r="AJ1050" s="4">
        <v>10035</v>
      </c>
      <c r="AK1050" s="4">
        <v>9185.7999999999993</v>
      </c>
      <c r="AL1050" s="4">
        <v>9364.1</v>
      </c>
      <c r="AM1050" s="4">
        <v>10560.3</v>
      </c>
      <c r="AN1050" s="4">
        <v>9777.9</v>
      </c>
    </row>
    <row r="1051" spans="1:40" ht="15" customHeight="1" x14ac:dyDescent="0.25">
      <c r="A1051" s="4" t="str">
        <f>EB[[#This Row],[unit]] &amp; "#" &amp; EB[[#This Row],[indic_nrg]] &amp; "#" &amp; EB[[#This Row],[product]] &amp; "#" &amp; EB[[#This Row],[geo]]</f>
        <v>TJ#B_100900#5548#CZ</v>
      </c>
      <c r="B1051" s="4" t="str">
        <f>VLOOKUP(EB[[#This Row],[product]],KS_DB[[product]:[KS]],5,FALSE)</f>
        <v>biomass</v>
      </c>
      <c r="C1051" s="4" t="str">
        <f>VLOOKUP(EB[[#This Row],[product]],KS_DB[[product]:[KS]],6,FALSE)</f>
        <v>biomass</v>
      </c>
      <c r="D1051" s="4">
        <f>VLOOKUP(EB[[#This Row],[product]],Carriers[],4,FALSE)</f>
        <v>1</v>
      </c>
      <c r="E1051" s="4">
        <f>VLOOKUP(EB[[#This Row],[indic_nrg]],Indicators[],4,FALSE)</f>
        <v>0</v>
      </c>
      <c r="F1051" s="4">
        <f>IFERROR(VLOOKUP(EB[[#This Row],[Source_carrier]],KS_DB[[product]:[KS]],6,FALSE),0)</f>
        <v>0</v>
      </c>
      <c r="G1051" s="4" t="s">
        <v>34</v>
      </c>
      <c r="H1051" s="4" t="s">
        <v>573</v>
      </c>
      <c r="I1051" s="4" t="s">
        <v>121</v>
      </c>
      <c r="J1051" s="4" t="s">
        <v>37</v>
      </c>
      <c r="K1051" s="4" t="s">
        <v>574</v>
      </c>
      <c r="L1051" s="4" t="s">
        <v>39</v>
      </c>
      <c r="M1051" s="4" t="s">
        <v>122</v>
      </c>
      <c r="N1051" s="4" t="s">
        <v>41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</row>
    <row r="1052" spans="1:40" ht="15" customHeight="1" x14ac:dyDescent="0.25">
      <c r="A1052" s="4" t="str">
        <f>EB[[#This Row],[unit]] &amp; "#" &amp; EB[[#This Row],[indic_nrg]] &amp; "#" &amp; EB[[#This Row],[product]] &amp; "#" &amp; EB[[#This Row],[geo]]</f>
        <v>TJ#B_100900#5549#CZ</v>
      </c>
      <c r="B1052" s="4" t="str">
        <f>VLOOKUP(EB[[#This Row],[product]],KS_DB[[product]:[KS]],5,FALSE)</f>
        <v>biomass</v>
      </c>
      <c r="C1052" s="4" t="str">
        <f>VLOOKUP(EB[[#This Row],[product]],KS_DB[[product]:[KS]],6,FALSE)</f>
        <v>biomass</v>
      </c>
      <c r="D1052" s="4">
        <f>VLOOKUP(EB[[#This Row],[product]],Carriers[],4,FALSE)</f>
        <v>1</v>
      </c>
      <c r="E1052" s="4">
        <f>VLOOKUP(EB[[#This Row],[indic_nrg]],Indicators[],4,FALSE)</f>
        <v>0</v>
      </c>
      <c r="F1052" s="4">
        <f>IFERROR(VLOOKUP(EB[[#This Row],[Source_carrier]],KS_DB[[product]:[KS]],6,FALSE),0)</f>
        <v>0</v>
      </c>
      <c r="G1052" s="4" t="s">
        <v>34</v>
      </c>
      <c r="H1052" s="4" t="s">
        <v>573</v>
      </c>
      <c r="I1052" s="4" t="s">
        <v>123</v>
      </c>
      <c r="J1052" s="4" t="s">
        <v>37</v>
      </c>
      <c r="K1052" s="4" t="s">
        <v>574</v>
      </c>
      <c r="L1052" s="4" t="s">
        <v>39</v>
      </c>
      <c r="M1052" s="4" t="s">
        <v>124</v>
      </c>
      <c r="N1052" s="4" t="s">
        <v>41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</row>
    <row r="1053" spans="1:40" ht="15" customHeight="1" x14ac:dyDescent="0.25">
      <c r="A1053" s="4" t="str">
        <f>EB[[#This Row],[unit]] &amp; "#" &amp; EB[[#This Row],[indic_nrg]] &amp; "#" &amp; EB[[#This Row],[product]] &amp; "#" &amp; EB[[#This Row],[geo]]</f>
        <v>TJ#B_100900#5550#CZ</v>
      </c>
      <c r="B1053" s="4" t="str">
        <f>VLOOKUP(EB[[#This Row],[product]],KS_DB[[product]:[KS]],5,FALSE)</f>
        <v>RES</v>
      </c>
      <c r="C1053" s="4" t="str">
        <f>VLOOKUP(EB[[#This Row],[product]],KS_DB[[product]:[KS]],6,FALSE)</f>
        <v>RES</v>
      </c>
      <c r="D1053" s="4">
        <f>VLOOKUP(EB[[#This Row],[product]],Carriers[],4,FALSE)</f>
        <v>1</v>
      </c>
      <c r="E1053" s="4">
        <f>VLOOKUP(EB[[#This Row],[indic_nrg]],Indicators[],4,FALSE)</f>
        <v>0</v>
      </c>
      <c r="F1053" s="4">
        <f>IFERROR(VLOOKUP(EB[[#This Row],[Source_carrier]],KS_DB[[product]:[KS]],6,FALSE),0)</f>
        <v>0</v>
      </c>
      <c r="G1053" s="4" t="s">
        <v>34</v>
      </c>
      <c r="H1053" s="4" t="s">
        <v>573</v>
      </c>
      <c r="I1053" s="4" t="s">
        <v>125</v>
      </c>
      <c r="J1053" s="4" t="s">
        <v>37</v>
      </c>
      <c r="K1053" s="4" t="s">
        <v>574</v>
      </c>
      <c r="L1053" s="4" t="s">
        <v>39</v>
      </c>
      <c r="M1053" s="4" t="s">
        <v>126</v>
      </c>
      <c r="N1053" s="4" t="s">
        <v>41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</row>
    <row r="1054" spans="1:40" ht="15" customHeight="1" x14ac:dyDescent="0.25">
      <c r="A1054" s="4" t="str">
        <f>EB[[#This Row],[unit]] &amp; "#" &amp; EB[[#This Row],[indic_nrg]] &amp; "#" &amp; EB[[#This Row],[product]] &amp; "#" &amp; EB[[#This Row],[geo]]</f>
        <v>TJ#B_100900#6000#CZ</v>
      </c>
      <c r="B1054" s="4" t="str">
        <f>VLOOKUP(EB[[#This Row],[product]],KS_DB[[product]:[KS]],5,FALSE)</f>
        <v>electricity</v>
      </c>
      <c r="C1054" s="4" t="str">
        <f>VLOOKUP(EB[[#This Row],[product]],KS_DB[[product]:[KS]],6,FALSE)</f>
        <v>electricity</v>
      </c>
      <c r="D1054" s="4">
        <f>VLOOKUP(EB[[#This Row],[product]],Carriers[],4,FALSE)</f>
        <v>1</v>
      </c>
      <c r="E1054" s="4">
        <f>VLOOKUP(EB[[#This Row],[indic_nrg]],Indicators[],4,FALSE)</f>
        <v>0</v>
      </c>
      <c r="F1054" s="4">
        <f>IFERROR(VLOOKUP(EB[[#This Row],[Source_carrier]],KS_DB[[product]:[KS]],6,FALSE),0)</f>
        <v>0</v>
      </c>
      <c r="G1054" s="4" t="s">
        <v>34</v>
      </c>
      <c r="H1054" s="4" t="s">
        <v>573</v>
      </c>
      <c r="I1054" s="4" t="s">
        <v>127</v>
      </c>
      <c r="J1054" s="4" t="s">
        <v>37</v>
      </c>
      <c r="K1054" s="4" t="s">
        <v>574</v>
      </c>
      <c r="L1054" s="4" t="s">
        <v>39</v>
      </c>
      <c r="M1054" s="4" t="s">
        <v>128</v>
      </c>
      <c r="N1054" s="4" t="s">
        <v>41</v>
      </c>
      <c r="O1054" s="4">
        <v>-2491</v>
      </c>
      <c r="P1054" s="4">
        <v>-9108</v>
      </c>
      <c r="Q1054" s="4">
        <v>-10930</v>
      </c>
      <c r="R1054" s="4">
        <v>-7574</v>
      </c>
      <c r="S1054" s="4">
        <v>-1602</v>
      </c>
      <c r="T1054" s="4">
        <v>1505</v>
      </c>
      <c r="U1054" s="4">
        <v>-11</v>
      </c>
      <c r="V1054" s="4">
        <v>-4277</v>
      </c>
      <c r="W1054" s="4">
        <v>-8860</v>
      </c>
      <c r="X1054" s="4">
        <v>-11790</v>
      </c>
      <c r="Y1054" s="4">
        <v>-36061</v>
      </c>
      <c r="Z1054" s="4">
        <v>-34340</v>
      </c>
      <c r="AA1054" s="4">
        <v>-40993</v>
      </c>
      <c r="AB1054" s="4">
        <v>-58367</v>
      </c>
      <c r="AC1054" s="4">
        <v>-56581</v>
      </c>
      <c r="AD1054" s="4">
        <v>-45482</v>
      </c>
      <c r="AE1054" s="4">
        <v>-45472</v>
      </c>
      <c r="AF1054" s="4">
        <v>-58151</v>
      </c>
      <c r="AG1054" s="4">
        <v>-41288</v>
      </c>
      <c r="AH1054" s="4">
        <v>-49118</v>
      </c>
      <c r="AI1054" s="4">
        <v>-53813</v>
      </c>
      <c r="AJ1054" s="4">
        <v>-61358</v>
      </c>
      <c r="AK1054" s="4">
        <v>-61632</v>
      </c>
      <c r="AL1054" s="4">
        <v>-60793</v>
      </c>
      <c r="AM1054" s="4">
        <v>-58680</v>
      </c>
      <c r="AN1054" s="4">
        <v>-45054</v>
      </c>
    </row>
    <row r="1055" spans="1:40" ht="15" customHeight="1" x14ac:dyDescent="0.25">
      <c r="A1055" s="4" t="str">
        <f>EB[[#This Row],[unit]] &amp; "#" &amp; EB[[#This Row],[indic_nrg]] &amp; "#" &amp; EB[[#This Row],[product]] &amp; "#" &amp; EB[[#This Row],[geo]]</f>
        <v>TJ#B_100900#7100#CZ</v>
      </c>
      <c r="B1055" s="4" t="str">
        <f>VLOOKUP(EB[[#This Row],[product]],KS_DB[[product]:[KS]],5,FALSE)</f>
        <v>other</v>
      </c>
      <c r="C1055" s="4" t="str">
        <f>VLOOKUP(EB[[#This Row],[product]],KS_DB[[product]:[KS]],6,FALSE)</f>
        <v>other</v>
      </c>
      <c r="D1055" s="4">
        <f>VLOOKUP(EB[[#This Row],[product]],Carriers[],4,FALSE)</f>
        <v>1</v>
      </c>
      <c r="E1055" s="4">
        <f>VLOOKUP(EB[[#This Row],[indic_nrg]],Indicators[],4,FALSE)</f>
        <v>0</v>
      </c>
      <c r="F1055" s="4">
        <f>IFERROR(VLOOKUP(EB[[#This Row],[Source_carrier]],KS_DB[[product]:[KS]],6,FALSE),0)</f>
        <v>0</v>
      </c>
      <c r="G1055" s="4" t="s">
        <v>34</v>
      </c>
      <c r="H1055" s="4" t="s">
        <v>573</v>
      </c>
      <c r="I1055" s="4" t="s">
        <v>129</v>
      </c>
      <c r="J1055" s="4" t="s">
        <v>37</v>
      </c>
      <c r="K1055" s="4" t="s">
        <v>574</v>
      </c>
      <c r="L1055" s="4" t="s">
        <v>39</v>
      </c>
      <c r="M1055" s="4" t="s">
        <v>130</v>
      </c>
      <c r="N1055" s="4" t="s">
        <v>41</v>
      </c>
      <c r="O1055" s="4">
        <v>283</v>
      </c>
      <c r="P1055" s="4">
        <v>337</v>
      </c>
      <c r="Q1055" s="4">
        <v>381</v>
      </c>
      <c r="R1055" s="4">
        <v>513</v>
      </c>
      <c r="S1055" s="4">
        <v>701</v>
      </c>
      <c r="T1055" s="4">
        <v>754</v>
      </c>
      <c r="U1055" s="4">
        <v>746</v>
      </c>
      <c r="V1055" s="4">
        <v>1344</v>
      </c>
      <c r="W1055" s="4">
        <v>1818</v>
      </c>
      <c r="X1055" s="4">
        <v>1939</v>
      </c>
      <c r="Y1055" s="4">
        <v>2370</v>
      </c>
      <c r="Z1055" s="4">
        <v>3164</v>
      </c>
      <c r="AA1055" s="4">
        <v>2818</v>
      </c>
      <c r="AB1055" s="4">
        <v>3298</v>
      </c>
      <c r="AC1055" s="4">
        <v>4659</v>
      </c>
      <c r="AD1055" s="4">
        <v>5635</v>
      </c>
      <c r="AE1055" s="4">
        <v>5302</v>
      </c>
      <c r="AF1055" s="4">
        <v>6210</v>
      </c>
      <c r="AG1055" s="4">
        <v>6372</v>
      </c>
      <c r="AH1055" s="4">
        <v>6758</v>
      </c>
      <c r="AI1055" s="4">
        <v>6659</v>
      </c>
      <c r="AJ1055" s="4">
        <v>6979</v>
      </c>
      <c r="AK1055" s="4">
        <v>7093</v>
      </c>
      <c r="AL1055" s="4">
        <v>6742</v>
      </c>
      <c r="AM1055" s="4">
        <v>8194</v>
      </c>
      <c r="AN1055" s="4">
        <v>9382</v>
      </c>
    </row>
    <row r="1056" spans="1:40" ht="15" customHeight="1" x14ac:dyDescent="0.25">
      <c r="A1056" s="4" t="str">
        <f>EB[[#This Row],[unit]] &amp; "#" &amp; EB[[#This Row],[indic_nrg]] &amp; "#" &amp; EB[[#This Row],[product]] &amp; "#" &amp; EB[[#This Row],[geo]]</f>
        <v>TJ#B_100900#7200#CZ</v>
      </c>
      <c r="B1056" s="4" t="str">
        <f>VLOOKUP(EB[[#This Row],[product]],KS_DB[[product]:[KS]],5,FALSE)</f>
        <v>other</v>
      </c>
      <c r="C1056" s="4" t="str">
        <f>VLOOKUP(EB[[#This Row],[product]],KS_DB[[product]:[KS]],6,FALSE)</f>
        <v>other</v>
      </c>
      <c r="D1056" s="4">
        <f>VLOOKUP(EB[[#This Row],[product]],Carriers[],4,FALSE)</f>
        <v>0</v>
      </c>
      <c r="E1056" s="4">
        <f>VLOOKUP(EB[[#This Row],[indic_nrg]],Indicators[],4,FALSE)</f>
        <v>0</v>
      </c>
      <c r="F1056" s="4">
        <f>IFERROR(VLOOKUP(EB[[#This Row],[Source_carrier]],KS_DB[[product]:[KS]],6,FALSE),0)</f>
        <v>0</v>
      </c>
      <c r="G1056" s="4" t="s">
        <v>34</v>
      </c>
      <c r="H1056" s="4" t="s">
        <v>573</v>
      </c>
      <c r="I1056" s="4" t="s">
        <v>131</v>
      </c>
      <c r="J1056" s="4" t="s">
        <v>37</v>
      </c>
      <c r="K1056" s="4" t="s">
        <v>574</v>
      </c>
      <c r="L1056" s="4" t="s">
        <v>39</v>
      </c>
      <c r="M1056" s="4" t="s">
        <v>132</v>
      </c>
      <c r="N1056" s="4" t="s">
        <v>41</v>
      </c>
      <c r="O1056" s="4">
        <v>546</v>
      </c>
      <c r="P1056" s="4">
        <v>568</v>
      </c>
      <c r="Q1056" s="4">
        <v>710</v>
      </c>
      <c r="R1056" s="4">
        <v>920</v>
      </c>
      <c r="S1056" s="4">
        <v>1326</v>
      </c>
      <c r="T1056" s="4">
        <v>1407</v>
      </c>
      <c r="U1056" s="4">
        <v>1430</v>
      </c>
      <c r="V1056" s="4">
        <v>2040</v>
      </c>
      <c r="W1056" s="4">
        <v>2751</v>
      </c>
      <c r="X1056" s="4">
        <v>3013</v>
      </c>
      <c r="Y1056" s="4">
        <v>3645</v>
      </c>
      <c r="Z1056" s="4">
        <v>4645</v>
      </c>
      <c r="AA1056" s="4">
        <v>4381</v>
      </c>
      <c r="AB1056" s="4">
        <v>4907</v>
      </c>
      <c r="AC1056" s="4">
        <v>6329</v>
      </c>
      <c r="AD1056" s="4">
        <v>7199</v>
      </c>
      <c r="AE1056" s="4">
        <v>6797</v>
      </c>
      <c r="AF1056" s="4">
        <v>7850</v>
      </c>
      <c r="AG1056" s="4">
        <v>7975</v>
      </c>
      <c r="AH1056" s="4">
        <v>8244</v>
      </c>
      <c r="AI1056" s="4">
        <v>8408</v>
      </c>
      <c r="AJ1056" s="4">
        <v>9208</v>
      </c>
      <c r="AK1056" s="4">
        <v>9429</v>
      </c>
      <c r="AL1056" s="4">
        <v>9056</v>
      </c>
      <c r="AM1056" s="4">
        <v>10496</v>
      </c>
      <c r="AN1056" s="4">
        <v>11610</v>
      </c>
    </row>
    <row r="1057" spans="1:40" ht="15" customHeight="1" x14ac:dyDescent="0.25">
      <c r="A1057" s="4" t="str">
        <f>EB[[#This Row],[unit]] &amp; "#" &amp; EB[[#This Row],[indic_nrg]] &amp; "#" &amp; EB[[#This Row],[product]] &amp; "#" &amp; EB[[#This Row],[geo]]</f>
        <v>TJ#B_101000#0000#CZ</v>
      </c>
      <c r="B1057" s="4" t="str">
        <f>VLOOKUP(EB[[#This Row],[product]],KS_DB[[product]:[KS]],5,FALSE)</f>
        <v>all</v>
      </c>
      <c r="C1057" s="4" t="str">
        <f>VLOOKUP(EB[[#This Row],[product]],KS_DB[[product]:[KS]],6,FALSE)</f>
        <v>all</v>
      </c>
      <c r="D1057" s="4">
        <f>VLOOKUP(EB[[#This Row],[product]],Carriers[],4,FALSE)</f>
        <v>0</v>
      </c>
      <c r="E1057" s="4">
        <f>VLOOKUP(EB[[#This Row],[indic_nrg]],Indicators[],4,FALSE)</f>
        <v>0</v>
      </c>
      <c r="F1057" s="4">
        <f>IFERROR(VLOOKUP(EB[[#This Row],[Source_carrier]],KS_DB[[product]:[KS]],6,FALSE),0)</f>
        <v>0</v>
      </c>
      <c r="G1057" s="4" t="s">
        <v>34</v>
      </c>
      <c r="H1057" s="4" t="s">
        <v>1159</v>
      </c>
      <c r="I1057" s="4" t="s">
        <v>36</v>
      </c>
      <c r="J1057" s="4" t="s">
        <v>37</v>
      </c>
      <c r="K1057" s="4" t="s">
        <v>1160</v>
      </c>
      <c r="L1057" s="4" t="s">
        <v>39</v>
      </c>
      <c r="M1057" s="4" t="s">
        <v>40</v>
      </c>
      <c r="N1057" s="4" t="s">
        <v>41</v>
      </c>
      <c r="O1057" s="4">
        <v>1496638</v>
      </c>
      <c r="P1057" s="4">
        <v>1387239</v>
      </c>
      <c r="Q1057" s="4">
        <v>1368362</v>
      </c>
      <c r="R1057" s="4">
        <v>1343560</v>
      </c>
      <c r="S1057" s="4">
        <v>1346074</v>
      </c>
      <c r="T1057" s="4">
        <v>1386430</v>
      </c>
      <c r="U1057" s="4">
        <v>1456575</v>
      </c>
      <c r="V1057" s="4">
        <v>1377250</v>
      </c>
      <c r="W1057" s="4">
        <v>1328190</v>
      </c>
      <c r="X1057" s="4">
        <v>1226356</v>
      </c>
      <c r="Y1057" s="4">
        <v>1281522</v>
      </c>
      <c r="Z1057" s="4">
        <v>1323222</v>
      </c>
      <c r="AA1057" s="4">
        <v>1358045</v>
      </c>
      <c r="AB1057" s="4">
        <v>1449484</v>
      </c>
      <c r="AC1057" s="4">
        <v>1473124</v>
      </c>
      <c r="AD1057" s="4">
        <v>1484468</v>
      </c>
      <c r="AE1057" s="4">
        <v>1505847</v>
      </c>
      <c r="AF1057" s="4">
        <v>1515783</v>
      </c>
      <c r="AG1057" s="4">
        <v>1518833</v>
      </c>
      <c r="AH1057" s="4">
        <v>1393866</v>
      </c>
      <c r="AI1057" s="4">
        <v>1480673</v>
      </c>
      <c r="AJ1057" s="4">
        <v>1444595</v>
      </c>
      <c r="AK1057" s="4">
        <v>1447546</v>
      </c>
      <c r="AL1057" s="4">
        <v>1409761</v>
      </c>
      <c r="AM1057" s="4">
        <v>1414200</v>
      </c>
      <c r="AN1057" s="4">
        <v>1357482</v>
      </c>
    </row>
    <row r="1058" spans="1:40" ht="15" customHeight="1" x14ac:dyDescent="0.25">
      <c r="A1058" s="4" t="str">
        <f>EB[[#This Row],[unit]] &amp; "#" &amp; EB[[#This Row],[indic_nrg]] &amp; "#" &amp; EB[[#This Row],[product]] &amp; "#" &amp; EB[[#This Row],[geo]]</f>
        <v>TJ#B_101000#2000#CZ</v>
      </c>
      <c r="B1058" s="4" t="str">
        <f>VLOOKUP(EB[[#This Row],[product]],KS_DB[[product]:[KS]],5,FALSE)</f>
        <v>solid</v>
      </c>
      <c r="C1058" s="4" t="str">
        <f>VLOOKUP(EB[[#This Row],[product]],KS_DB[[product]:[KS]],6,FALSE)</f>
        <v>solid</v>
      </c>
      <c r="D1058" s="4">
        <f>VLOOKUP(EB[[#This Row],[product]],Carriers[],4,FALSE)</f>
        <v>0</v>
      </c>
      <c r="E1058" s="4">
        <f>VLOOKUP(EB[[#This Row],[indic_nrg]],Indicators[],4,FALSE)</f>
        <v>0</v>
      </c>
      <c r="F1058" s="4">
        <f>IFERROR(VLOOKUP(EB[[#This Row],[Source_carrier]],KS_DB[[product]:[KS]],6,FALSE),0)</f>
        <v>0</v>
      </c>
      <c r="G1058" s="4" t="s">
        <v>34</v>
      </c>
      <c r="H1058" s="4" t="s">
        <v>1159</v>
      </c>
      <c r="I1058" s="4" t="s">
        <v>18</v>
      </c>
      <c r="J1058" s="4" t="s">
        <v>37</v>
      </c>
      <c r="K1058" s="4" t="s">
        <v>1160</v>
      </c>
      <c r="L1058" s="4" t="s">
        <v>39</v>
      </c>
      <c r="M1058" s="4" t="s">
        <v>42</v>
      </c>
      <c r="N1058" s="4" t="s">
        <v>41</v>
      </c>
      <c r="O1058" s="4">
        <v>950731</v>
      </c>
      <c r="P1058" s="4">
        <v>894560</v>
      </c>
      <c r="Q1058" s="4">
        <v>860165</v>
      </c>
      <c r="R1058" s="4">
        <v>856978</v>
      </c>
      <c r="S1058" s="4">
        <v>842514</v>
      </c>
      <c r="T1058" s="4">
        <v>868365</v>
      </c>
      <c r="U1058" s="4">
        <v>887972</v>
      </c>
      <c r="V1058" s="4">
        <v>832303</v>
      </c>
      <c r="W1058" s="4">
        <v>793655</v>
      </c>
      <c r="X1058" s="4">
        <v>717146</v>
      </c>
      <c r="Y1058" s="4">
        <v>776509</v>
      </c>
      <c r="Z1058" s="4">
        <v>795443</v>
      </c>
      <c r="AA1058" s="4">
        <v>784065</v>
      </c>
      <c r="AB1058" s="4">
        <v>783980</v>
      </c>
      <c r="AC1058" s="4">
        <v>783155</v>
      </c>
      <c r="AD1058" s="4">
        <v>773028</v>
      </c>
      <c r="AE1058" s="4">
        <v>779865</v>
      </c>
      <c r="AF1058" s="4">
        <v>810713</v>
      </c>
      <c r="AG1058" s="4">
        <v>771740</v>
      </c>
      <c r="AH1058" s="4">
        <v>678812</v>
      </c>
      <c r="AI1058" s="4">
        <v>718314</v>
      </c>
      <c r="AJ1058" s="4">
        <v>707069</v>
      </c>
      <c r="AK1058" s="4">
        <v>676792</v>
      </c>
      <c r="AL1058" s="4">
        <v>649731</v>
      </c>
      <c r="AM1058" s="4">
        <v>624590</v>
      </c>
      <c r="AN1058" s="4">
        <v>615999</v>
      </c>
    </row>
    <row r="1059" spans="1:40" ht="15" customHeight="1" x14ac:dyDescent="0.25">
      <c r="A1059" s="4" t="str">
        <f>EB[[#This Row],[unit]] &amp; "#" &amp; EB[[#This Row],[indic_nrg]] &amp; "#" &amp; EB[[#This Row],[product]] &amp; "#" &amp; EB[[#This Row],[geo]]</f>
        <v>TJ#B_101000#2100#CZ</v>
      </c>
      <c r="B1059" s="4" t="str">
        <f>VLOOKUP(EB[[#This Row],[product]],KS_DB[[product]:[KS]],5,FALSE)</f>
        <v>solid</v>
      </c>
      <c r="C1059" s="4" t="str">
        <f>VLOOKUP(EB[[#This Row],[product]],KS_DB[[product]:[KS]],6,FALSE)</f>
        <v>solid</v>
      </c>
      <c r="D1059" s="4">
        <f>VLOOKUP(EB[[#This Row],[product]],Carriers[],4,FALSE)</f>
        <v>0</v>
      </c>
      <c r="E1059" s="4">
        <f>VLOOKUP(EB[[#This Row],[indic_nrg]],Indicators[],4,FALSE)</f>
        <v>0</v>
      </c>
      <c r="F1059" s="4">
        <f>IFERROR(VLOOKUP(EB[[#This Row],[Source_carrier]],KS_DB[[product]:[KS]],6,FALSE),0)</f>
        <v>0</v>
      </c>
      <c r="G1059" s="4" t="s">
        <v>34</v>
      </c>
      <c r="H1059" s="4" t="s">
        <v>1159</v>
      </c>
      <c r="I1059" s="4" t="s">
        <v>43</v>
      </c>
      <c r="J1059" s="4" t="s">
        <v>37</v>
      </c>
      <c r="K1059" s="4" t="s">
        <v>1160</v>
      </c>
      <c r="L1059" s="4" t="s">
        <v>39</v>
      </c>
      <c r="M1059" s="4" t="s">
        <v>44</v>
      </c>
      <c r="N1059" s="4" t="s">
        <v>41</v>
      </c>
      <c r="O1059" s="4">
        <v>373170</v>
      </c>
      <c r="P1059" s="4">
        <v>337507</v>
      </c>
      <c r="Q1059" s="4">
        <v>329176</v>
      </c>
      <c r="R1059" s="4">
        <v>334554</v>
      </c>
      <c r="S1059" s="4">
        <v>337482</v>
      </c>
      <c r="T1059" s="4">
        <v>331485</v>
      </c>
      <c r="U1059" s="4">
        <v>328832</v>
      </c>
      <c r="V1059" s="4">
        <v>275959</v>
      </c>
      <c r="W1059" s="4">
        <v>257627</v>
      </c>
      <c r="X1059" s="4">
        <v>232558</v>
      </c>
      <c r="Y1059" s="4">
        <v>241659</v>
      </c>
      <c r="Z1059" s="4">
        <v>251979</v>
      </c>
      <c r="AA1059" s="4">
        <v>254537</v>
      </c>
      <c r="AB1059" s="4">
        <v>257573</v>
      </c>
      <c r="AC1059" s="4">
        <v>256825</v>
      </c>
      <c r="AD1059" s="4">
        <v>230685</v>
      </c>
      <c r="AE1059" s="4">
        <v>242022</v>
      </c>
      <c r="AF1059" s="4">
        <v>257114</v>
      </c>
      <c r="AG1059" s="4">
        <v>242092</v>
      </c>
      <c r="AH1059" s="4">
        <v>188696</v>
      </c>
      <c r="AI1059" s="4">
        <v>214481</v>
      </c>
      <c r="AJ1059" s="4">
        <v>210355</v>
      </c>
      <c r="AK1059" s="4">
        <v>196487</v>
      </c>
      <c r="AL1059" s="4">
        <v>201025</v>
      </c>
      <c r="AM1059" s="4">
        <v>199525</v>
      </c>
      <c r="AN1059" s="4">
        <v>198329</v>
      </c>
    </row>
    <row r="1060" spans="1:40" ht="15" customHeight="1" x14ac:dyDescent="0.25">
      <c r="A1060" s="4" t="str">
        <f>EB[[#This Row],[unit]] &amp; "#" &amp; EB[[#This Row],[indic_nrg]] &amp; "#" &amp; EB[[#This Row],[product]] &amp; "#" &amp; EB[[#This Row],[geo]]</f>
        <v>TJ#B_101000#2112#CZ</v>
      </c>
      <c r="B1060" s="4" t="str">
        <f>VLOOKUP(EB[[#This Row],[product]],KS_DB[[product]:[KS]],5,FALSE)</f>
        <v>solid</v>
      </c>
      <c r="C1060" s="4" t="str">
        <f>VLOOKUP(EB[[#This Row],[product]],KS_DB[[product]:[KS]],6,FALSE)</f>
        <v>solid</v>
      </c>
      <c r="D1060" s="4">
        <f>VLOOKUP(EB[[#This Row],[product]],Carriers[],4,FALSE)</f>
        <v>1</v>
      </c>
      <c r="E1060" s="4">
        <f>VLOOKUP(EB[[#This Row],[indic_nrg]],Indicators[],4,FALSE)</f>
        <v>0</v>
      </c>
      <c r="F1060" s="4">
        <f>IFERROR(VLOOKUP(EB[[#This Row],[Source_carrier]],KS_DB[[product]:[KS]],6,FALSE),0)</f>
        <v>0</v>
      </c>
      <c r="G1060" s="4" t="s">
        <v>34</v>
      </c>
      <c r="H1060" s="4" t="s">
        <v>1159</v>
      </c>
      <c r="I1060" s="4" t="s">
        <v>45</v>
      </c>
      <c r="J1060" s="4" t="s">
        <v>37</v>
      </c>
      <c r="K1060" s="4" t="s">
        <v>1160</v>
      </c>
      <c r="L1060" s="4" t="s">
        <v>39</v>
      </c>
      <c r="M1060" s="4" t="s">
        <v>46</v>
      </c>
      <c r="N1060" s="4" t="s">
        <v>41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</row>
    <row r="1061" spans="1:40" ht="15" customHeight="1" x14ac:dyDescent="0.25">
      <c r="A1061" s="4" t="str">
        <f>EB[[#This Row],[unit]] &amp; "#" &amp; EB[[#This Row],[indic_nrg]] &amp; "#" &amp; EB[[#This Row],[product]] &amp; "#" &amp; EB[[#This Row],[geo]]</f>
        <v>TJ#B_101000#2115#CZ</v>
      </c>
      <c r="B1061" s="4" t="str">
        <f>VLOOKUP(EB[[#This Row],[product]],KS_DB[[product]:[KS]],5,FALSE)</f>
        <v>solid</v>
      </c>
      <c r="C1061" s="4" t="str">
        <f>VLOOKUP(EB[[#This Row],[product]],KS_DB[[product]:[KS]],6,FALSE)</f>
        <v>solid</v>
      </c>
      <c r="D1061" s="4">
        <f>VLOOKUP(EB[[#This Row],[product]],Carriers[],4,FALSE)</f>
        <v>1</v>
      </c>
      <c r="E1061" s="4">
        <f>VLOOKUP(EB[[#This Row],[indic_nrg]],Indicators[],4,FALSE)</f>
        <v>0</v>
      </c>
      <c r="F1061" s="4">
        <f>IFERROR(VLOOKUP(EB[[#This Row],[Source_carrier]],KS_DB[[product]:[KS]],6,FALSE),0)</f>
        <v>0</v>
      </c>
      <c r="G1061" s="4" t="s">
        <v>34</v>
      </c>
      <c r="H1061" s="4" t="s">
        <v>1159</v>
      </c>
      <c r="I1061" s="4" t="s">
        <v>47</v>
      </c>
      <c r="J1061" s="4" t="s">
        <v>37</v>
      </c>
      <c r="K1061" s="4" t="s">
        <v>1160</v>
      </c>
      <c r="L1061" s="4" t="s">
        <v>39</v>
      </c>
      <c r="M1061" s="4" t="s">
        <v>48</v>
      </c>
      <c r="N1061" s="4" t="s">
        <v>41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</row>
    <row r="1062" spans="1:40" ht="15" customHeight="1" x14ac:dyDescent="0.25">
      <c r="A1062" s="4" t="str">
        <f>EB[[#This Row],[unit]] &amp; "#" &amp; EB[[#This Row],[indic_nrg]] &amp; "#" &amp; EB[[#This Row],[product]] &amp; "#" &amp; EB[[#This Row],[geo]]</f>
        <v>TJ#B_101000#2116#CZ</v>
      </c>
      <c r="B1062" s="4" t="str">
        <f>VLOOKUP(EB[[#This Row],[product]],KS_DB[[product]:[KS]],5,FALSE)</f>
        <v>solid</v>
      </c>
      <c r="C1062" s="4" t="str">
        <f>VLOOKUP(EB[[#This Row],[product]],KS_DB[[product]:[KS]],6,FALSE)</f>
        <v>solid</v>
      </c>
      <c r="D1062" s="4">
        <f>VLOOKUP(EB[[#This Row],[product]],Carriers[],4,FALSE)</f>
        <v>1</v>
      </c>
      <c r="E1062" s="4">
        <f>VLOOKUP(EB[[#This Row],[indic_nrg]],Indicators[],4,FALSE)</f>
        <v>0</v>
      </c>
      <c r="F1062" s="4">
        <f>IFERROR(VLOOKUP(EB[[#This Row],[Source_carrier]],KS_DB[[product]:[KS]],6,FALSE),0)</f>
        <v>0</v>
      </c>
      <c r="G1062" s="4" t="s">
        <v>34</v>
      </c>
      <c r="H1062" s="4" t="s">
        <v>1159</v>
      </c>
      <c r="I1062" s="4" t="s">
        <v>49</v>
      </c>
      <c r="J1062" s="4" t="s">
        <v>37</v>
      </c>
      <c r="K1062" s="4" t="s">
        <v>1160</v>
      </c>
      <c r="L1062" s="4" t="s">
        <v>39</v>
      </c>
      <c r="M1062" s="4" t="s">
        <v>50</v>
      </c>
      <c r="N1062" s="4" t="s">
        <v>41</v>
      </c>
      <c r="O1062" s="4">
        <v>243031</v>
      </c>
      <c r="P1062" s="4">
        <v>214791</v>
      </c>
      <c r="Q1062" s="4">
        <v>194436</v>
      </c>
      <c r="R1062" s="4">
        <v>201810</v>
      </c>
      <c r="S1062" s="4">
        <v>196201</v>
      </c>
      <c r="T1062" s="4">
        <v>188259</v>
      </c>
      <c r="U1062" s="4">
        <v>183676</v>
      </c>
      <c r="V1062" s="4">
        <v>163924</v>
      </c>
      <c r="W1062" s="4">
        <v>152566</v>
      </c>
      <c r="X1062" s="4">
        <v>126403</v>
      </c>
      <c r="Y1062" s="4">
        <v>129354</v>
      </c>
      <c r="Z1062" s="4">
        <v>133486</v>
      </c>
      <c r="AA1062" s="4">
        <v>132288</v>
      </c>
      <c r="AB1062" s="4">
        <v>132600</v>
      </c>
      <c r="AC1062" s="4">
        <v>133406</v>
      </c>
      <c r="AD1062" s="4">
        <v>125128</v>
      </c>
      <c r="AE1062" s="4">
        <v>126327</v>
      </c>
      <c r="AF1062" s="4">
        <v>120337</v>
      </c>
      <c r="AG1062" s="4">
        <v>126131</v>
      </c>
      <c r="AH1062" s="4">
        <v>86762</v>
      </c>
      <c r="AI1062" s="4">
        <v>95119</v>
      </c>
      <c r="AJ1062" s="4">
        <v>96033</v>
      </c>
      <c r="AK1062" s="4">
        <v>93024</v>
      </c>
      <c r="AL1062" s="4">
        <v>93815</v>
      </c>
      <c r="AM1062" s="4">
        <v>96596</v>
      </c>
      <c r="AN1062" s="4">
        <v>89760</v>
      </c>
    </row>
    <row r="1063" spans="1:40" ht="15" customHeight="1" x14ac:dyDescent="0.25">
      <c r="A1063" s="4" t="str">
        <f>EB[[#This Row],[unit]] &amp; "#" &amp; EB[[#This Row],[indic_nrg]] &amp; "#" &amp; EB[[#This Row],[product]] &amp; "#" &amp; EB[[#This Row],[geo]]</f>
        <v>TJ#B_101000#2117#CZ</v>
      </c>
      <c r="B1063" s="4" t="str">
        <f>VLOOKUP(EB[[#This Row],[product]],KS_DB[[product]:[KS]],5,FALSE)</f>
        <v>solid</v>
      </c>
      <c r="C1063" s="4" t="str">
        <f>VLOOKUP(EB[[#This Row],[product]],KS_DB[[product]:[KS]],6,FALSE)</f>
        <v>solid</v>
      </c>
      <c r="D1063" s="4">
        <f>VLOOKUP(EB[[#This Row],[product]],Carriers[],4,FALSE)</f>
        <v>1</v>
      </c>
      <c r="E1063" s="4">
        <f>VLOOKUP(EB[[#This Row],[indic_nrg]],Indicators[],4,FALSE)</f>
        <v>0</v>
      </c>
      <c r="F1063" s="4">
        <f>IFERROR(VLOOKUP(EB[[#This Row],[Source_carrier]],KS_DB[[product]:[KS]],6,FALSE),0)</f>
        <v>0</v>
      </c>
      <c r="G1063" s="4" t="s">
        <v>34</v>
      </c>
      <c r="H1063" s="4" t="s">
        <v>1159</v>
      </c>
      <c r="I1063" s="4" t="s">
        <v>51</v>
      </c>
      <c r="J1063" s="4" t="s">
        <v>37</v>
      </c>
      <c r="K1063" s="4" t="s">
        <v>1160</v>
      </c>
      <c r="L1063" s="4" t="s">
        <v>39</v>
      </c>
      <c r="M1063" s="4" t="s">
        <v>52</v>
      </c>
      <c r="N1063" s="4" t="s">
        <v>41</v>
      </c>
      <c r="O1063" s="4">
        <v>93935</v>
      </c>
      <c r="P1063" s="4">
        <v>93682</v>
      </c>
      <c r="Q1063" s="4">
        <v>104615</v>
      </c>
      <c r="R1063" s="4">
        <v>104677</v>
      </c>
      <c r="S1063" s="4">
        <v>110416</v>
      </c>
      <c r="T1063" s="4">
        <v>113203</v>
      </c>
      <c r="U1063" s="4">
        <v>113816</v>
      </c>
      <c r="V1063" s="4">
        <v>78223</v>
      </c>
      <c r="W1063" s="4">
        <v>72285</v>
      </c>
      <c r="X1063" s="4">
        <v>82064</v>
      </c>
      <c r="Y1063" s="4">
        <v>83028</v>
      </c>
      <c r="Z1063" s="4">
        <v>90131</v>
      </c>
      <c r="AA1063" s="4">
        <v>89606</v>
      </c>
      <c r="AB1063" s="4">
        <v>89439</v>
      </c>
      <c r="AC1063" s="4">
        <v>86683</v>
      </c>
      <c r="AD1063" s="4">
        <v>73307</v>
      </c>
      <c r="AE1063" s="4">
        <v>80507</v>
      </c>
      <c r="AF1063" s="4">
        <v>100568</v>
      </c>
      <c r="AG1063" s="4">
        <v>82944</v>
      </c>
      <c r="AH1063" s="4">
        <v>79705</v>
      </c>
      <c r="AI1063" s="4">
        <v>87300</v>
      </c>
      <c r="AJ1063" s="4">
        <v>82198</v>
      </c>
      <c r="AK1063" s="4">
        <v>73656</v>
      </c>
      <c r="AL1063" s="4">
        <v>75620</v>
      </c>
      <c r="AM1063" s="4">
        <v>71222</v>
      </c>
      <c r="AN1063" s="4">
        <v>77827</v>
      </c>
    </row>
    <row r="1064" spans="1:40" ht="15" customHeight="1" x14ac:dyDescent="0.25">
      <c r="A1064" s="4" t="str">
        <f>EB[[#This Row],[unit]] &amp; "#" &amp; EB[[#This Row],[indic_nrg]] &amp; "#" &amp; EB[[#This Row],[product]] &amp; "#" &amp; EB[[#This Row],[geo]]</f>
        <v>TJ#B_101000#2118#CZ</v>
      </c>
      <c r="B1064" s="4" t="str">
        <f>VLOOKUP(EB[[#This Row],[product]],KS_DB[[product]:[KS]],5,FALSE)</f>
        <v>solid</v>
      </c>
      <c r="C1064" s="4" t="str">
        <f>VLOOKUP(EB[[#This Row],[product]],KS_DB[[product]:[KS]],6,FALSE)</f>
        <v>solid</v>
      </c>
      <c r="D1064" s="4">
        <f>VLOOKUP(EB[[#This Row],[product]],Carriers[],4,FALSE)</f>
        <v>1</v>
      </c>
      <c r="E1064" s="4">
        <f>VLOOKUP(EB[[#This Row],[indic_nrg]],Indicators[],4,FALSE)</f>
        <v>0</v>
      </c>
      <c r="F1064" s="4">
        <f>IFERROR(VLOOKUP(EB[[#This Row],[Source_carrier]],KS_DB[[product]:[KS]],6,FALSE),0)</f>
        <v>0</v>
      </c>
      <c r="G1064" s="4" t="s">
        <v>34</v>
      </c>
      <c r="H1064" s="4" t="s">
        <v>1159</v>
      </c>
      <c r="I1064" s="4" t="s">
        <v>53</v>
      </c>
      <c r="J1064" s="4" t="s">
        <v>37</v>
      </c>
      <c r="K1064" s="4" t="s">
        <v>1160</v>
      </c>
      <c r="L1064" s="4" t="s">
        <v>39</v>
      </c>
      <c r="M1064" s="4" t="s">
        <v>54</v>
      </c>
      <c r="N1064" s="4" t="s">
        <v>41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</row>
    <row r="1065" spans="1:40" ht="15" customHeight="1" x14ac:dyDescent="0.25">
      <c r="A1065" s="4" t="str">
        <f>EB[[#This Row],[unit]] &amp; "#" &amp; EB[[#This Row],[indic_nrg]] &amp; "#" &amp; EB[[#This Row],[product]] &amp; "#" &amp; EB[[#This Row],[geo]]</f>
        <v>TJ#B_101000#2121#CZ</v>
      </c>
      <c r="B1065" s="4" t="str">
        <f>VLOOKUP(EB[[#This Row],[product]],KS_DB[[product]:[KS]],5,FALSE)</f>
        <v>solid</v>
      </c>
      <c r="C1065" s="4" t="str">
        <f>VLOOKUP(EB[[#This Row],[product]],KS_DB[[product]:[KS]],6,FALSE)</f>
        <v>solid</v>
      </c>
      <c r="D1065" s="4">
        <f>VLOOKUP(EB[[#This Row],[product]],Carriers[],4,FALSE)</f>
        <v>1</v>
      </c>
      <c r="E1065" s="4">
        <f>VLOOKUP(EB[[#This Row],[indic_nrg]],Indicators[],4,FALSE)</f>
        <v>0</v>
      </c>
      <c r="F1065" s="4">
        <f>IFERROR(VLOOKUP(EB[[#This Row],[Source_carrier]],KS_DB[[product]:[KS]],6,FALSE),0)</f>
        <v>0</v>
      </c>
      <c r="G1065" s="4" t="s">
        <v>34</v>
      </c>
      <c r="H1065" s="4" t="s">
        <v>1159</v>
      </c>
      <c r="I1065" s="4" t="s">
        <v>55</v>
      </c>
      <c r="J1065" s="4" t="s">
        <v>37</v>
      </c>
      <c r="K1065" s="4" t="s">
        <v>1160</v>
      </c>
      <c r="L1065" s="4" t="s">
        <v>39</v>
      </c>
      <c r="M1065" s="4" t="s">
        <v>56</v>
      </c>
      <c r="N1065" s="4" t="s">
        <v>41</v>
      </c>
      <c r="O1065" s="4">
        <v>36204</v>
      </c>
      <c r="P1065" s="4">
        <v>29034</v>
      </c>
      <c r="Q1065" s="4">
        <v>30124</v>
      </c>
      <c r="R1065" s="4">
        <v>28067</v>
      </c>
      <c r="S1065" s="4">
        <v>30864</v>
      </c>
      <c r="T1065" s="4">
        <v>30023</v>
      </c>
      <c r="U1065" s="4">
        <v>31340</v>
      </c>
      <c r="V1065" s="4">
        <v>33812</v>
      </c>
      <c r="W1065" s="4">
        <v>32776</v>
      </c>
      <c r="X1065" s="4">
        <v>24090</v>
      </c>
      <c r="Y1065" s="4">
        <v>29277</v>
      </c>
      <c r="Z1065" s="4">
        <v>28362</v>
      </c>
      <c r="AA1065" s="4">
        <v>29477</v>
      </c>
      <c r="AB1065" s="4">
        <v>32479</v>
      </c>
      <c r="AC1065" s="4">
        <v>34249</v>
      </c>
      <c r="AD1065" s="4">
        <v>29762</v>
      </c>
      <c r="AE1065" s="4">
        <v>33981</v>
      </c>
      <c r="AF1065" s="4">
        <v>35229</v>
      </c>
      <c r="AG1065" s="4">
        <v>32715</v>
      </c>
      <c r="AH1065" s="4">
        <v>21965</v>
      </c>
      <c r="AI1065" s="4">
        <v>29724</v>
      </c>
      <c r="AJ1065" s="4">
        <v>30202</v>
      </c>
      <c r="AK1065" s="4">
        <v>28223</v>
      </c>
      <c r="AL1065" s="4">
        <v>28989</v>
      </c>
      <c r="AM1065" s="4">
        <v>29067</v>
      </c>
      <c r="AN1065" s="4">
        <v>27764</v>
      </c>
    </row>
    <row r="1066" spans="1:40" ht="15" customHeight="1" x14ac:dyDescent="0.25">
      <c r="A1066" s="4" t="str">
        <f>EB[[#This Row],[unit]] &amp; "#" &amp; EB[[#This Row],[indic_nrg]] &amp; "#" &amp; EB[[#This Row],[product]] &amp; "#" &amp; EB[[#This Row],[geo]]</f>
        <v>TJ#B_101000#2122#CZ</v>
      </c>
      <c r="B1066" s="4" t="str">
        <f>VLOOKUP(EB[[#This Row],[product]],KS_DB[[product]:[KS]],5,FALSE)</f>
        <v>solid</v>
      </c>
      <c r="C1066" s="4" t="str">
        <f>VLOOKUP(EB[[#This Row],[product]],KS_DB[[product]:[KS]],6,FALSE)</f>
        <v>solid</v>
      </c>
      <c r="D1066" s="4">
        <f>VLOOKUP(EB[[#This Row],[product]],Carriers[],4,FALSE)</f>
        <v>1</v>
      </c>
      <c r="E1066" s="4">
        <f>VLOOKUP(EB[[#This Row],[indic_nrg]],Indicators[],4,FALSE)</f>
        <v>0</v>
      </c>
      <c r="F1066" s="4">
        <f>IFERROR(VLOOKUP(EB[[#This Row],[Source_carrier]],KS_DB[[product]:[KS]],6,FALSE),0)</f>
        <v>0</v>
      </c>
      <c r="G1066" s="4" t="s">
        <v>34</v>
      </c>
      <c r="H1066" s="4" t="s">
        <v>1159</v>
      </c>
      <c r="I1066" s="4" t="s">
        <v>57</v>
      </c>
      <c r="J1066" s="4" t="s">
        <v>37</v>
      </c>
      <c r="K1066" s="4" t="s">
        <v>1160</v>
      </c>
      <c r="L1066" s="4" t="s">
        <v>39</v>
      </c>
      <c r="M1066" s="4" t="s">
        <v>58</v>
      </c>
      <c r="N1066" s="4" t="s">
        <v>41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</row>
    <row r="1067" spans="1:40" ht="15" customHeight="1" x14ac:dyDescent="0.25">
      <c r="A1067" s="4" t="str">
        <f>EB[[#This Row],[unit]] &amp; "#" &amp; EB[[#This Row],[indic_nrg]] &amp; "#" &amp; EB[[#This Row],[product]] &amp; "#" &amp; EB[[#This Row],[geo]]</f>
        <v>TJ#B_101000#2130#CZ</v>
      </c>
      <c r="B1067" s="4" t="str">
        <f>VLOOKUP(EB[[#This Row],[product]],KS_DB[[product]:[KS]],5,FALSE)</f>
        <v>solid</v>
      </c>
      <c r="C1067" s="4" t="str">
        <f>VLOOKUP(EB[[#This Row],[product]],KS_DB[[product]:[KS]],6,FALSE)</f>
        <v>solid</v>
      </c>
      <c r="D1067" s="4">
        <f>VLOOKUP(EB[[#This Row],[product]],Carriers[],4,FALSE)</f>
        <v>1</v>
      </c>
      <c r="E1067" s="4">
        <f>VLOOKUP(EB[[#This Row],[indic_nrg]],Indicators[],4,FALSE)</f>
        <v>0</v>
      </c>
      <c r="F1067" s="4">
        <f>IFERROR(VLOOKUP(EB[[#This Row],[Source_carrier]],KS_DB[[product]:[KS]],6,FALSE),0)</f>
        <v>0</v>
      </c>
      <c r="G1067" s="4" t="s">
        <v>34</v>
      </c>
      <c r="H1067" s="4" t="s">
        <v>1159</v>
      </c>
      <c r="I1067" s="4" t="s">
        <v>59</v>
      </c>
      <c r="J1067" s="4" t="s">
        <v>37</v>
      </c>
      <c r="K1067" s="4" t="s">
        <v>1160</v>
      </c>
      <c r="L1067" s="4" t="s">
        <v>39</v>
      </c>
      <c r="M1067" s="4" t="s">
        <v>60</v>
      </c>
      <c r="N1067" s="4" t="s">
        <v>41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3167</v>
      </c>
      <c r="AB1067" s="4">
        <v>3054</v>
      </c>
      <c r="AC1067" s="4">
        <v>2488</v>
      </c>
      <c r="AD1067" s="4">
        <v>2488</v>
      </c>
      <c r="AE1067" s="4">
        <v>1206</v>
      </c>
      <c r="AF1067" s="4">
        <v>980</v>
      </c>
      <c r="AG1067" s="4">
        <v>302</v>
      </c>
      <c r="AH1067" s="4">
        <v>264</v>
      </c>
      <c r="AI1067" s="4">
        <v>2337</v>
      </c>
      <c r="AJ1067" s="4">
        <v>1923</v>
      </c>
      <c r="AK1067" s="4">
        <v>1583</v>
      </c>
      <c r="AL1067" s="4">
        <v>2601</v>
      </c>
      <c r="AM1067" s="4">
        <v>2639</v>
      </c>
      <c r="AN1067" s="4">
        <v>2978</v>
      </c>
    </row>
    <row r="1068" spans="1:40" ht="15" customHeight="1" x14ac:dyDescent="0.25">
      <c r="A1068" s="4" t="str">
        <f>EB[[#This Row],[unit]] &amp; "#" &amp; EB[[#This Row],[indic_nrg]] &amp; "#" &amp; EB[[#This Row],[product]] &amp; "#" &amp; EB[[#This Row],[geo]]</f>
        <v>TJ#B_101000#2200#CZ</v>
      </c>
      <c r="B1068" s="4" t="str">
        <f>VLOOKUP(EB[[#This Row],[product]],KS_DB[[product]:[KS]],5,FALSE)</f>
        <v>solid</v>
      </c>
      <c r="C1068" s="4" t="str">
        <f>VLOOKUP(EB[[#This Row],[product]],KS_DB[[product]:[KS]],6,FALSE)</f>
        <v>solid</v>
      </c>
      <c r="D1068" s="4">
        <f>VLOOKUP(EB[[#This Row],[product]],Carriers[],4,FALSE)</f>
        <v>0</v>
      </c>
      <c r="E1068" s="4">
        <f>VLOOKUP(EB[[#This Row],[indic_nrg]],Indicators[],4,FALSE)</f>
        <v>0</v>
      </c>
      <c r="F1068" s="4">
        <f>IFERROR(VLOOKUP(EB[[#This Row],[Source_carrier]],KS_DB[[product]:[KS]],6,FALSE),0)</f>
        <v>0</v>
      </c>
      <c r="G1068" s="4" t="s">
        <v>34</v>
      </c>
      <c r="H1068" s="4" t="s">
        <v>1159</v>
      </c>
      <c r="I1068" s="4" t="s">
        <v>61</v>
      </c>
      <c r="J1068" s="4" t="s">
        <v>37</v>
      </c>
      <c r="K1068" s="4" t="s">
        <v>1160</v>
      </c>
      <c r="L1068" s="4" t="s">
        <v>39</v>
      </c>
      <c r="M1068" s="4" t="s">
        <v>62</v>
      </c>
      <c r="N1068" s="4" t="s">
        <v>41</v>
      </c>
      <c r="O1068" s="4">
        <v>577561</v>
      </c>
      <c r="P1068" s="4">
        <v>557053</v>
      </c>
      <c r="Q1068" s="4">
        <v>530990</v>
      </c>
      <c r="R1068" s="4">
        <v>522425</v>
      </c>
      <c r="S1068" s="4">
        <v>505032</v>
      </c>
      <c r="T1068" s="4">
        <v>536881</v>
      </c>
      <c r="U1068" s="4">
        <v>559140</v>
      </c>
      <c r="V1068" s="4">
        <v>556345</v>
      </c>
      <c r="W1068" s="4">
        <v>536028</v>
      </c>
      <c r="X1068" s="4">
        <v>484589</v>
      </c>
      <c r="Y1068" s="4">
        <v>534849</v>
      </c>
      <c r="Z1068" s="4">
        <v>543464</v>
      </c>
      <c r="AA1068" s="4">
        <v>529528</v>
      </c>
      <c r="AB1068" s="4">
        <v>526407</v>
      </c>
      <c r="AC1068" s="4">
        <v>526330</v>
      </c>
      <c r="AD1068" s="4">
        <v>542343</v>
      </c>
      <c r="AE1068" s="4">
        <v>537843</v>
      </c>
      <c r="AF1068" s="4">
        <v>553600</v>
      </c>
      <c r="AG1068" s="4">
        <v>529649</v>
      </c>
      <c r="AH1068" s="4">
        <v>490116</v>
      </c>
      <c r="AI1068" s="4">
        <v>503833</v>
      </c>
      <c r="AJ1068" s="4">
        <v>496714</v>
      </c>
      <c r="AK1068" s="4">
        <v>480305</v>
      </c>
      <c r="AL1068" s="4">
        <v>448706</v>
      </c>
      <c r="AM1068" s="4">
        <v>425065</v>
      </c>
      <c r="AN1068" s="4">
        <v>417670</v>
      </c>
    </row>
    <row r="1069" spans="1:40" ht="15" customHeight="1" x14ac:dyDescent="0.25">
      <c r="A1069" s="4" t="str">
        <f>EB[[#This Row],[unit]] &amp; "#" &amp; EB[[#This Row],[indic_nrg]] &amp; "#" &amp; EB[[#This Row],[product]] &amp; "#" &amp; EB[[#This Row],[geo]]</f>
        <v>TJ#B_101000#2210#CZ</v>
      </c>
      <c r="B1069" s="4" t="str">
        <f>VLOOKUP(EB[[#This Row],[product]],KS_DB[[product]:[KS]],5,FALSE)</f>
        <v>solid</v>
      </c>
      <c r="C1069" s="4" t="str">
        <f>VLOOKUP(EB[[#This Row],[product]],KS_DB[[product]:[KS]],6,FALSE)</f>
        <v>solid</v>
      </c>
      <c r="D1069" s="4">
        <f>VLOOKUP(EB[[#This Row],[product]],Carriers[],4,FALSE)</f>
        <v>1</v>
      </c>
      <c r="E1069" s="4">
        <f>VLOOKUP(EB[[#This Row],[indic_nrg]],Indicators[],4,FALSE)</f>
        <v>0</v>
      </c>
      <c r="F1069" s="4">
        <f>IFERROR(VLOOKUP(EB[[#This Row],[Source_carrier]],KS_DB[[product]:[KS]],6,FALSE),0)</f>
        <v>0</v>
      </c>
      <c r="G1069" s="4" t="s">
        <v>34</v>
      </c>
      <c r="H1069" s="4" t="s">
        <v>1159</v>
      </c>
      <c r="I1069" s="4" t="s">
        <v>63</v>
      </c>
      <c r="J1069" s="4" t="s">
        <v>37</v>
      </c>
      <c r="K1069" s="4" t="s">
        <v>1160</v>
      </c>
      <c r="L1069" s="4" t="s">
        <v>39</v>
      </c>
      <c r="M1069" s="4" t="s">
        <v>64</v>
      </c>
      <c r="N1069" s="4" t="s">
        <v>41</v>
      </c>
      <c r="O1069" s="4">
        <v>577561</v>
      </c>
      <c r="P1069" s="4">
        <v>557053</v>
      </c>
      <c r="Q1069" s="4">
        <v>530990</v>
      </c>
      <c r="R1069" s="4">
        <v>522425</v>
      </c>
      <c r="S1069" s="4">
        <v>505032</v>
      </c>
      <c r="T1069" s="4">
        <v>536881</v>
      </c>
      <c r="U1069" s="4">
        <v>559140</v>
      </c>
      <c r="V1069" s="4">
        <v>556345</v>
      </c>
      <c r="W1069" s="4">
        <v>536028</v>
      </c>
      <c r="X1069" s="4">
        <v>484589</v>
      </c>
      <c r="Y1069" s="4">
        <v>534849</v>
      </c>
      <c r="Z1069" s="4">
        <v>543464</v>
      </c>
      <c r="AA1069" s="4">
        <v>529528</v>
      </c>
      <c r="AB1069" s="4">
        <v>526407</v>
      </c>
      <c r="AC1069" s="4">
        <v>526330</v>
      </c>
      <c r="AD1069" s="4">
        <v>542343</v>
      </c>
      <c r="AE1069" s="4">
        <v>537803</v>
      </c>
      <c r="AF1069" s="4">
        <v>553440</v>
      </c>
      <c r="AG1069" s="4">
        <v>529569</v>
      </c>
      <c r="AH1069" s="4">
        <v>489996</v>
      </c>
      <c r="AI1069" s="4">
        <v>503753</v>
      </c>
      <c r="AJ1069" s="4">
        <v>496714</v>
      </c>
      <c r="AK1069" s="4">
        <v>480305</v>
      </c>
      <c r="AL1069" s="4">
        <v>448706</v>
      </c>
      <c r="AM1069" s="4">
        <v>425065</v>
      </c>
      <c r="AN1069" s="4">
        <v>417670</v>
      </c>
    </row>
    <row r="1070" spans="1:40" ht="15" customHeight="1" x14ac:dyDescent="0.25">
      <c r="A1070" s="4" t="str">
        <f>EB[[#This Row],[unit]] &amp; "#" &amp; EB[[#This Row],[indic_nrg]] &amp; "#" &amp; EB[[#This Row],[product]] &amp; "#" &amp; EB[[#This Row],[geo]]</f>
        <v>TJ#B_101000#2230#CZ</v>
      </c>
      <c r="B1070" s="4" t="str">
        <f>VLOOKUP(EB[[#This Row],[product]],KS_DB[[product]:[KS]],5,FALSE)</f>
        <v>solid</v>
      </c>
      <c r="C1070" s="4" t="str">
        <f>VLOOKUP(EB[[#This Row],[product]],KS_DB[[product]:[KS]],6,FALSE)</f>
        <v>solid</v>
      </c>
      <c r="D1070" s="4">
        <f>VLOOKUP(EB[[#This Row],[product]],Carriers[],4,FALSE)</f>
        <v>1</v>
      </c>
      <c r="E1070" s="4">
        <f>VLOOKUP(EB[[#This Row],[indic_nrg]],Indicators[],4,FALSE)</f>
        <v>0</v>
      </c>
      <c r="F1070" s="4">
        <f>IFERROR(VLOOKUP(EB[[#This Row],[Source_carrier]],KS_DB[[product]:[KS]],6,FALSE),0)</f>
        <v>0</v>
      </c>
      <c r="G1070" s="4" t="s">
        <v>34</v>
      </c>
      <c r="H1070" s="4" t="s">
        <v>1159</v>
      </c>
      <c r="I1070" s="4" t="s">
        <v>65</v>
      </c>
      <c r="J1070" s="4" t="s">
        <v>37</v>
      </c>
      <c r="K1070" s="4" t="s">
        <v>1160</v>
      </c>
      <c r="L1070" s="4" t="s">
        <v>39</v>
      </c>
      <c r="M1070" s="4" t="s">
        <v>66</v>
      </c>
      <c r="N1070" s="4" t="s">
        <v>41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40</v>
      </c>
      <c r="AF1070" s="4">
        <v>160</v>
      </c>
      <c r="AG1070" s="4">
        <v>80</v>
      </c>
      <c r="AH1070" s="4">
        <v>120</v>
      </c>
      <c r="AI1070" s="4">
        <v>80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</row>
    <row r="1071" spans="1:40" ht="15" customHeight="1" x14ac:dyDescent="0.25">
      <c r="A1071" s="4" t="str">
        <f>EB[[#This Row],[unit]] &amp; "#" &amp; EB[[#This Row],[indic_nrg]] &amp; "#" &amp; EB[[#This Row],[product]] &amp; "#" &amp; EB[[#This Row],[geo]]</f>
        <v>TJ#B_101000#2310#CZ</v>
      </c>
      <c r="B1071" s="4" t="str">
        <f>VLOOKUP(EB[[#This Row],[product]],KS_DB[[product]:[KS]],5,FALSE)</f>
        <v>solid</v>
      </c>
      <c r="C1071" s="4" t="str">
        <f>VLOOKUP(EB[[#This Row],[product]],KS_DB[[product]:[KS]],6,FALSE)</f>
        <v>solid</v>
      </c>
      <c r="D1071" s="4">
        <f>VLOOKUP(EB[[#This Row],[product]],Carriers[],4,FALSE)</f>
        <v>1</v>
      </c>
      <c r="E1071" s="4">
        <f>VLOOKUP(EB[[#This Row],[indic_nrg]],Indicators[],4,FALSE)</f>
        <v>0</v>
      </c>
      <c r="F1071" s="4">
        <f>IFERROR(VLOOKUP(EB[[#This Row],[Source_carrier]],KS_DB[[product]:[KS]],6,FALSE),0)</f>
        <v>0</v>
      </c>
      <c r="G1071" s="4" t="s">
        <v>34</v>
      </c>
      <c r="H1071" s="4" t="s">
        <v>1159</v>
      </c>
      <c r="I1071" s="4" t="s">
        <v>67</v>
      </c>
      <c r="J1071" s="4" t="s">
        <v>37</v>
      </c>
      <c r="K1071" s="4" t="s">
        <v>1160</v>
      </c>
      <c r="L1071" s="4" t="s">
        <v>39</v>
      </c>
      <c r="M1071" s="4" t="s">
        <v>68</v>
      </c>
      <c r="N1071" s="4" t="s">
        <v>41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</row>
    <row r="1072" spans="1:40" ht="15" customHeight="1" x14ac:dyDescent="0.25">
      <c r="A1072" s="4" t="str">
        <f>EB[[#This Row],[unit]] &amp; "#" &amp; EB[[#This Row],[indic_nrg]] &amp; "#" &amp; EB[[#This Row],[product]] &amp; "#" &amp; EB[[#This Row],[geo]]</f>
        <v>TJ#B_101000#2330#CZ</v>
      </c>
      <c r="B1072" s="4" t="str">
        <f>VLOOKUP(EB[[#This Row],[product]],KS_DB[[product]:[KS]],5,FALSE)</f>
        <v>solid</v>
      </c>
      <c r="C1072" s="4" t="str">
        <f>VLOOKUP(EB[[#This Row],[product]],KS_DB[[product]:[KS]],6,FALSE)</f>
        <v>solid</v>
      </c>
      <c r="D1072" s="4">
        <f>VLOOKUP(EB[[#This Row],[product]],Carriers[],4,FALSE)</f>
        <v>1</v>
      </c>
      <c r="E1072" s="4">
        <f>VLOOKUP(EB[[#This Row],[indic_nrg]],Indicators[],4,FALSE)</f>
        <v>0</v>
      </c>
      <c r="F1072" s="4">
        <f>IFERROR(VLOOKUP(EB[[#This Row],[Source_carrier]],KS_DB[[product]:[KS]],6,FALSE),0)</f>
        <v>0</v>
      </c>
      <c r="G1072" s="4" t="s">
        <v>34</v>
      </c>
      <c r="H1072" s="4" t="s">
        <v>1159</v>
      </c>
      <c r="I1072" s="4" t="s">
        <v>69</v>
      </c>
      <c r="J1072" s="4" t="s">
        <v>37</v>
      </c>
      <c r="K1072" s="4" t="s">
        <v>1160</v>
      </c>
      <c r="L1072" s="4" t="s">
        <v>39</v>
      </c>
      <c r="M1072" s="4" t="s">
        <v>70</v>
      </c>
      <c r="N1072" s="4" t="s">
        <v>41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</row>
    <row r="1073" spans="1:40" ht="15" customHeight="1" x14ac:dyDescent="0.25">
      <c r="A1073" s="4" t="str">
        <f>EB[[#This Row],[unit]] &amp; "#" &amp; EB[[#This Row],[indic_nrg]] &amp; "#" &amp; EB[[#This Row],[product]] &amp; "#" &amp; EB[[#This Row],[geo]]</f>
        <v>TJ#B_101000#2410#CZ</v>
      </c>
      <c r="B1073" s="4" t="str">
        <f>VLOOKUP(EB[[#This Row],[product]],KS_DB[[product]:[KS]],5,FALSE)</f>
        <v>solid</v>
      </c>
      <c r="C1073" s="4" t="str">
        <f>VLOOKUP(EB[[#This Row],[product]],KS_DB[[product]:[KS]],6,FALSE)</f>
        <v>solid</v>
      </c>
      <c r="D1073" s="4">
        <f>VLOOKUP(EB[[#This Row],[product]],Carriers[],4,FALSE)</f>
        <v>1</v>
      </c>
      <c r="E1073" s="4">
        <f>VLOOKUP(EB[[#This Row],[indic_nrg]],Indicators[],4,FALSE)</f>
        <v>0</v>
      </c>
      <c r="F1073" s="4">
        <f>IFERROR(VLOOKUP(EB[[#This Row],[Source_carrier]],KS_DB[[product]:[KS]],6,FALSE),0)</f>
        <v>0</v>
      </c>
      <c r="G1073" s="4" t="s">
        <v>34</v>
      </c>
      <c r="H1073" s="4" t="s">
        <v>1159</v>
      </c>
      <c r="I1073" s="4" t="s">
        <v>71</v>
      </c>
      <c r="J1073" s="4" t="s">
        <v>37</v>
      </c>
      <c r="K1073" s="4" t="s">
        <v>1160</v>
      </c>
      <c r="L1073" s="4" t="s">
        <v>39</v>
      </c>
      <c r="M1073" s="4" t="s">
        <v>72</v>
      </c>
      <c r="N1073" s="4" t="s">
        <v>41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</row>
    <row r="1074" spans="1:40" ht="15" customHeight="1" x14ac:dyDescent="0.25">
      <c r="A1074" s="4" t="str">
        <f>EB[[#This Row],[unit]] &amp; "#" &amp; EB[[#This Row],[indic_nrg]] &amp; "#" &amp; EB[[#This Row],[product]] &amp; "#" &amp; EB[[#This Row],[geo]]</f>
        <v>TJ#B_101000#3000#CZ</v>
      </c>
      <c r="B1074" s="4" t="str">
        <f>VLOOKUP(EB[[#This Row],[product]],KS_DB[[product]:[KS]],5,FALSE)</f>
        <v>liquid</v>
      </c>
      <c r="C1074" s="4" t="str">
        <f>VLOOKUP(EB[[#This Row],[product]],KS_DB[[product]:[KS]],6,FALSE)</f>
        <v>liquid</v>
      </c>
      <c r="D1074" s="4">
        <f>VLOOKUP(EB[[#This Row],[product]],Carriers[],4,FALSE)</f>
        <v>0</v>
      </c>
      <c r="E1074" s="4">
        <f>VLOOKUP(EB[[#This Row],[indic_nrg]],Indicators[],4,FALSE)</f>
        <v>0</v>
      </c>
      <c r="F1074" s="4">
        <f>IFERROR(VLOOKUP(EB[[#This Row],[Source_carrier]],KS_DB[[product]:[KS]],6,FALSE),0)</f>
        <v>0</v>
      </c>
      <c r="G1074" s="4" t="s">
        <v>34</v>
      </c>
      <c r="H1074" s="4" t="s">
        <v>1159</v>
      </c>
      <c r="I1074" s="4" t="s">
        <v>73</v>
      </c>
      <c r="J1074" s="4" t="s">
        <v>37</v>
      </c>
      <c r="K1074" s="4" t="s">
        <v>1160</v>
      </c>
      <c r="L1074" s="4" t="s">
        <v>39</v>
      </c>
      <c r="M1074" s="4" t="s">
        <v>74</v>
      </c>
      <c r="N1074" s="4" t="s">
        <v>41</v>
      </c>
      <c r="O1074" s="4">
        <v>355027</v>
      </c>
      <c r="P1074" s="4">
        <v>309366</v>
      </c>
      <c r="Q1074" s="4">
        <v>323464</v>
      </c>
      <c r="R1074" s="4">
        <v>297934</v>
      </c>
      <c r="S1074" s="4">
        <v>312101</v>
      </c>
      <c r="T1074" s="4">
        <v>327597</v>
      </c>
      <c r="U1074" s="4">
        <v>349086</v>
      </c>
      <c r="V1074" s="4">
        <v>328216</v>
      </c>
      <c r="W1074" s="4">
        <v>310944</v>
      </c>
      <c r="X1074" s="4">
        <v>275935</v>
      </c>
      <c r="Y1074" s="4">
        <v>270108</v>
      </c>
      <c r="Z1074" s="4">
        <v>277633</v>
      </c>
      <c r="AA1074" s="4">
        <v>280860</v>
      </c>
      <c r="AB1074" s="4">
        <v>295219</v>
      </c>
      <c r="AC1074" s="4">
        <v>304382</v>
      </c>
      <c r="AD1074" s="4">
        <v>351038</v>
      </c>
      <c r="AE1074" s="4">
        <v>352883</v>
      </c>
      <c r="AF1074" s="4">
        <v>333390</v>
      </c>
      <c r="AG1074" s="4">
        <v>371003</v>
      </c>
      <c r="AH1074" s="4">
        <v>332530</v>
      </c>
      <c r="AI1074" s="4">
        <v>352655</v>
      </c>
      <c r="AJ1074" s="4">
        <v>321433</v>
      </c>
      <c r="AK1074" s="4">
        <v>328120</v>
      </c>
      <c r="AL1074" s="4">
        <v>299694</v>
      </c>
      <c r="AM1074" s="4">
        <v>336647</v>
      </c>
      <c r="AN1074" s="4">
        <v>322948</v>
      </c>
    </row>
    <row r="1075" spans="1:40" ht="15" customHeight="1" x14ac:dyDescent="0.25">
      <c r="A1075" s="4" t="str">
        <f>EB[[#This Row],[unit]] &amp; "#" &amp; EB[[#This Row],[indic_nrg]] &amp; "#" &amp; EB[[#This Row],[product]] &amp; "#" &amp; EB[[#This Row],[geo]]</f>
        <v>TJ#B_101000#3100#CZ</v>
      </c>
      <c r="B1075" s="4" t="str">
        <f>VLOOKUP(EB[[#This Row],[product]],KS_DB[[product]:[KS]],5,FALSE)</f>
        <v>liquid</v>
      </c>
      <c r="C1075" s="4" t="str">
        <f>VLOOKUP(EB[[#This Row],[product]],KS_DB[[product]:[KS]],6,FALSE)</f>
        <v>liquid</v>
      </c>
      <c r="D1075" s="4">
        <f>VLOOKUP(EB[[#This Row],[product]],Carriers[],4,FALSE)</f>
        <v>0</v>
      </c>
      <c r="E1075" s="4">
        <f>VLOOKUP(EB[[#This Row],[indic_nrg]],Indicators[],4,FALSE)</f>
        <v>0</v>
      </c>
      <c r="F1075" s="4">
        <f>IFERROR(VLOOKUP(EB[[#This Row],[Source_carrier]],KS_DB[[product]:[KS]],6,FALSE),0)</f>
        <v>0</v>
      </c>
      <c r="G1075" s="4" t="s">
        <v>34</v>
      </c>
      <c r="H1075" s="4" t="s">
        <v>1159</v>
      </c>
      <c r="I1075" s="4" t="s">
        <v>1103</v>
      </c>
      <c r="J1075" s="4" t="s">
        <v>37</v>
      </c>
      <c r="K1075" s="4" t="s">
        <v>1160</v>
      </c>
      <c r="L1075" s="4" t="s">
        <v>39</v>
      </c>
      <c r="M1075" s="4" t="s">
        <v>1104</v>
      </c>
      <c r="N1075" s="4" t="s">
        <v>41</v>
      </c>
      <c r="O1075" s="4">
        <v>333470</v>
      </c>
      <c r="P1075" s="4">
        <v>286724</v>
      </c>
      <c r="Q1075" s="4">
        <v>300182</v>
      </c>
      <c r="R1075" s="4">
        <v>276774</v>
      </c>
      <c r="S1075" s="4">
        <v>290756</v>
      </c>
      <c r="T1075" s="4">
        <v>304980</v>
      </c>
      <c r="U1075" s="4">
        <v>326825</v>
      </c>
      <c r="V1075" s="4">
        <v>309810</v>
      </c>
      <c r="W1075" s="4">
        <v>296142</v>
      </c>
      <c r="X1075" s="4">
        <v>261972</v>
      </c>
      <c r="Y1075" s="4">
        <v>257546</v>
      </c>
      <c r="Z1075" s="4">
        <v>264553</v>
      </c>
      <c r="AA1075" s="4">
        <v>268021</v>
      </c>
      <c r="AB1075" s="4">
        <v>282810</v>
      </c>
      <c r="AC1075" s="4">
        <v>293752</v>
      </c>
      <c r="AD1075" s="4">
        <v>340958</v>
      </c>
      <c r="AE1075" s="4">
        <v>345719</v>
      </c>
      <c r="AF1075" s="4">
        <v>328266</v>
      </c>
      <c r="AG1075" s="4">
        <v>365234</v>
      </c>
      <c r="AH1075" s="4">
        <v>326681</v>
      </c>
      <c r="AI1075" s="4">
        <v>348758</v>
      </c>
      <c r="AJ1075" s="4">
        <v>316931</v>
      </c>
      <c r="AK1075" s="4">
        <v>324785</v>
      </c>
      <c r="AL1075" s="4">
        <v>297562</v>
      </c>
      <c r="AM1075" s="4">
        <v>334448</v>
      </c>
      <c r="AN1075" s="4">
        <v>320859</v>
      </c>
    </row>
    <row r="1076" spans="1:40" ht="15" customHeight="1" x14ac:dyDescent="0.25">
      <c r="A1076" s="4" t="str">
        <f>EB[[#This Row],[unit]] &amp; "#" &amp; EB[[#This Row],[indic_nrg]] &amp; "#" &amp; EB[[#This Row],[product]] &amp; "#" &amp; EB[[#This Row],[geo]]</f>
        <v>TJ#B_101000#3105#CZ</v>
      </c>
      <c r="B1076" s="4" t="str">
        <f>VLOOKUP(EB[[#This Row],[product]],KS_DB[[product]:[KS]],5,FALSE)</f>
        <v>liquid</v>
      </c>
      <c r="C1076" s="4" t="str">
        <f>VLOOKUP(EB[[#This Row],[product]],KS_DB[[product]:[KS]],6,FALSE)</f>
        <v>liquid</v>
      </c>
      <c r="D1076" s="4">
        <f>VLOOKUP(EB[[#This Row],[product]],Carriers[],4,FALSE)</f>
        <v>1</v>
      </c>
      <c r="E1076" s="4">
        <f>VLOOKUP(EB[[#This Row],[indic_nrg]],Indicators[],4,FALSE)</f>
        <v>0</v>
      </c>
      <c r="F1076" s="4">
        <f>IFERROR(VLOOKUP(EB[[#This Row],[Source_carrier]],KS_DB[[product]:[KS]],6,FALSE),0)</f>
        <v>0</v>
      </c>
      <c r="G1076" s="4" t="s">
        <v>34</v>
      </c>
      <c r="H1076" s="4" t="s">
        <v>1159</v>
      </c>
      <c r="I1076" s="4" t="s">
        <v>1105</v>
      </c>
      <c r="J1076" s="4" t="s">
        <v>37</v>
      </c>
      <c r="K1076" s="4" t="s">
        <v>1160</v>
      </c>
      <c r="L1076" s="4" t="s">
        <v>39</v>
      </c>
      <c r="M1076" s="4" t="s">
        <v>1106</v>
      </c>
      <c r="N1076" s="4" t="s">
        <v>41</v>
      </c>
      <c r="O1076" s="4">
        <v>307017</v>
      </c>
      <c r="P1076" s="4">
        <v>268710</v>
      </c>
      <c r="Q1076" s="4">
        <v>279895</v>
      </c>
      <c r="R1076" s="4">
        <v>260978</v>
      </c>
      <c r="S1076" s="4">
        <v>275550</v>
      </c>
      <c r="T1076" s="4">
        <v>290889</v>
      </c>
      <c r="U1076" s="4">
        <v>317209</v>
      </c>
      <c r="V1076" s="4">
        <v>291959</v>
      </c>
      <c r="W1076" s="4">
        <v>280703</v>
      </c>
      <c r="X1076" s="4">
        <v>250275</v>
      </c>
      <c r="Y1076" s="4">
        <v>245078</v>
      </c>
      <c r="Z1076" s="4">
        <v>252764</v>
      </c>
      <c r="AA1076" s="4">
        <v>259911</v>
      </c>
      <c r="AB1076" s="4">
        <v>274463</v>
      </c>
      <c r="AC1076" s="4">
        <v>279624</v>
      </c>
      <c r="AD1076" s="4">
        <v>322947</v>
      </c>
      <c r="AE1076" s="4">
        <v>330921</v>
      </c>
      <c r="AF1076" s="4">
        <v>312205</v>
      </c>
      <c r="AG1076" s="4">
        <v>350297</v>
      </c>
      <c r="AH1076" s="4">
        <v>312493</v>
      </c>
      <c r="AI1076" s="4">
        <v>335157</v>
      </c>
      <c r="AJ1076" s="4">
        <v>300411</v>
      </c>
      <c r="AK1076" s="4">
        <v>308559</v>
      </c>
      <c r="AL1076" s="4">
        <v>284103</v>
      </c>
      <c r="AM1076" s="4">
        <v>319827</v>
      </c>
      <c r="AN1076" s="4">
        <v>308112</v>
      </c>
    </row>
    <row r="1077" spans="1:40" ht="15" customHeight="1" x14ac:dyDescent="0.25">
      <c r="A1077" s="4" t="str">
        <f>EB[[#This Row],[unit]] &amp; "#" &amp; EB[[#This Row],[indic_nrg]] &amp; "#" &amp; EB[[#This Row],[product]] &amp; "#" &amp; EB[[#This Row],[geo]]</f>
        <v>TJ#B_101000#3191#CZ</v>
      </c>
      <c r="B1077" s="4" t="str">
        <f>VLOOKUP(EB[[#This Row],[product]],KS_DB[[product]:[KS]],5,FALSE)</f>
        <v>liquid</v>
      </c>
      <c r="C1077" s="4" t="str">
        <f>VLOOKUP(EB[[#This Row],[product]],KS_DB[[product]:[KS]],6,FALSE)</f>
        <v>liquid</v>
      </c>
      <c r="D1077" s="4">
        <f>VLOOKUP(EB[[#This Row],[product]],Carriers[],4,FALSE)</f>
        <v>1</v>
      </c>
      <c r="E1077" s="4">
        <f>VLOOKUP(EB[[#This Row],[indic_nrg]],Indicators[],4,FALSE)</f>
        <v>0</v>
      </c>
      <c r="F1077" s="4">
        <f>IFERROR(VLOOKUP(EB[[#This Row],[Source_carrier]],KS_DB[[product]:[KS]],6,FALSE),0)</f>
        <v>0</v>
      </c>
      <c r="G1077" s="4" t="s">
        <v>34</v>
      </c>
      <c r="H1077" s="4" t="s">
        <v>1159</v>
      </c>
      <c r="I1077" s="4" t="s">
        <v>1133</v>
      </c>
      <c r="J1077" s="4" t="s">
        <v>37</v>
      </c>
      <c r="K1077" s="4" t="s">
        <v>1160</v>
      </c>
      <c r="L1077" s="4" t="s">
        <v>39</v>
      </c>
      <c r="M1077" s="4" t="s">
        <v>1134</v>
      </c>
      <c r="N1077" s="4" t="s">
        <v>41</v>
      </c>
      <c r="O1077" s="4">
        <v>18680</v>
      </c>
      <c r="P1077" s="4">
        <v>11480</v>
      </c>
      <c r="Q1077" s="4">
        <v>13400</v>
      </c>
      <c r="R1077" s="4">
        <v>9480</v>
      </c>
      <c r="S1077" s="4">
        <v>9160</v>
      </c>
      <c r="T1077" s="4">
        <v>8400</v>
      </c>
      <c r="U1077" s="4">
        <v>5429</v>
      </c>
      <c r="V1077" s="4">
        <v>5217</v>
      </c>
      <c r="W1077" s="4">
        <v>4165</v>
      </c>
      <c r="X1077" s="4">
        <v>2443</v>
      </c>
      <c r="Y1077" s="4">
        <v>2054</v>
      </c>
      <c r="Z1077" s="4">
        <v>1264</v>
      </c>
      <c r="AA1077" s="4">
        <v>0</v>
      </c>
      <c r="AB1077" s="4">
        <v>237</v>
      </c>
      <c r="AC1077" s="4">
        <v>592</v>
      </c>
      <c r="AD1077" s="4">
        <v>2568</v>
      </c>
      <c r="AE1077" s="4">
        <v>3674</v>
      </c>
      <c r="AF1077" s="4">
        <v>4661</v>
      </c>
      <c r="AG1077" s="4">
        <v>8499</v>
      </c>
      <c r="AH1077" s="4">
        <v>8698</v>
      </c>
      <c r="AI1077" s="4">
        <v>8386</v>
      </c>
      <c r="AJ1077" s="4">
        <v>8659</v>
      </c>
      <c r="AK1077" s="4">
        <v>8957</v>
      </c>
      <c r="AL1077" s="4">
        <v>8442</v>
      </c>
      <c r="AM1077" s="4">
        <v>9407</v>
      </c>
      <c r="AN1077" s="4">
        <v>8402</v>
      </c>
    </row>
    <row r="1078" spans="1:40" ht="15" customHeight="1" x14ac:dyDescent="0.25">
      <c r="A1078" s="4" t="str">
        <f>EB[[#This Row],[unit]] &amp; "#" &amp; EB[[#This Row],[indic_nrg]] &amp; "#" &amp; EB[[#This Row],[product]] &amp; "#" &amp; EB[[#This Row],[geo]]</f>
        <v>TJ#B_101000#3192#CZ</v>
      </c>
      <c r="B1078" s="4" t="str">
        <f>VLOOKUP(EB[[#This Row],[product]],KS_DB[[product]:[KS]],5,FALSE)</f>
        <v>liquid</v>
      </c>
      <c r="C1078" s="4" t="str">
        <f>VLOOKUP(EB[[#This Row],[product]],KS_DB[[product]:[KS]],6,FALSE)</f>
        <v>liquid</v>
      </c>
      <c r="D1078" s="4">
        <f>VLOOKUP(EB[[#This Row],[product]],Carriers[],4,FALSE)</f>
        <v>1</v>
      </c>
      <c r="E1078" s="4">
        <f>VLOOKUP(EB[[#This Row],[indic_nrg]],Indicators[],4,FALSE)</f>
        <v>0</v>
      </c>
      <c r="F1078" s="4">
        <f>IFERROR(VLOOKUP(EB[[#This Row],[Source_carrier]],KS_DB[[product]:[KS]],6,FALSE),0)</f>
        <v>0</v>
      </c>
      <c r="G1078" s="4" t="s">
        <v>34</v>
      </c>
      <c r="H1078" s="4" t="s">
        <v>1159</v>
      </c>
      <c r="I1078" s="4" t="s">
        <v>1107</v>
      </c>
      <c r="J1078" s="4" t="s">
        <v>37</v>
      </c>
      <c r="K1078" s="4" t="s">
        <v>1160</v>
      </c>
      <c r="L1078" s="4" t="s">
        <v>39</v>
      </c>
      <c r="M1078" s="4" t="s">
        <v>1108</v>
      </c>
      <c r="N1078" s="4" t="s">
        <v>41</v>
      </c>
      <c r="O1078" s="4">
        <v>1738</v>
      </c>
      <c r="P1078" s="4">
        <v>1817</v>
      </c>
      <c r="Q1078" s="4">
        <v>2212</v>
      </c>
      <c r="R1078" s="4">
        <v>1896</v>
      </c>
      <c r="S1078" s="4">
        <v>2094</v>
      </c>
      <c r="T1078" s="4">
        <v>2291</v>
      </c>
      <c r="U1078" s="4">
        <v>4187</v>
      </c>
      <c r="V1078" s="4">
        <v>2646</v>
      </c>
      <c r="W1078" s="4">
        <v>2094</v>
      </c>
      <c r="X1078" s="4">
        <v>1817</v>
      </c>
      <c r="Y1078" s="4">
        <v>1659</v>
      </c>
      <c r="Z1078" s="4">
        <v>3002</v>
      </c>
      <c r="AA1078" s="4">
        <v>2330</v>
      </c>
      <c r="AB1078" s="4">
        <v>2330</v>
      </c>
      <c r="AC1078" s="4">
        <v>2528</v>
      </c>
      <c r="AD1078" s="4">
        <v>4266</v>
      </c>
      <c r="AE1078" s="4">
        <v>7979</v>
      </c>
      <c r="AF1078" s="4">
        <v>7702</v>
      </c>
      <c r="AG1078" s="4">
        <v>6438</v>
      </c>
      <c r="AH1078" s="4">
        <v>5490</v>
      </c>
      <c r="AI1078" s="4">
        <v>5214</v>
      </c>
      <c r="AJ1078" s="4">
        <v>7860</v>
      </c>
      <c r="AK1078" s="4">
        <v>7268</v>
      </c>
      <c r="AL1078" s="4">
        <v>5016</v>
      </c>
      <c r="AM1078" s="4">
        <v>5214</v>
      </c>
      <c r="AN1078" s="4">
        <v>4345</v>
      </c>
    </row>
    <row r="1079" spans="1:40" ht="15" customHeight="1" x14ac:dyDescent="0.25">
      <c r="A1079" s="4" t="str">
        <f>EB[[#This Row],[unit]] &amp; "#" &amp; EB[[#This Row],[indic_nrg]] &amp; "#" &amp; EB[[#This Row],[product]] &amp; "#" &amp; EB[[#This Row],[geo]]</f>
        <v>TJ#B_101000#3193#CZ</v>
      </c>
      <c r="B1079" s="4" t="str">
        <f>VLOOKUP(EB[[#This Row],[product]],KS_DB[[product]:[KS]],5,FALSE)</f>
        <v>liquid</v>
      </c>
      <c r="C1079" s="4" t="str">
        <f>VLOOKUP(EB[[#This Row],[product]],KS_DB[[product]:[KS]],6,FALSE)</f>
        <v>liquid</v>
      </c>
      <c r="D1079" s="4">
        <f>VLOOKUP(EB[[#This Row],[product]],Carriers[],4,FALSE)</f>
        <v>1</v>
      </c>
      <c r="E1079" s="4">
        <f>VLOOKUP(EB[[#This Row],[indic_nrg]],Indicators[],4,FALSE)</f>
        <v>0</v>
      </c>
      <c r="F1079" s="4">
        <f>IFERROR(VLOOKUP(EB[[#This Row],[Source_carrier]],KS_DB[[product]:[KS]],6,FALSE),0)</f>
        <v>0</v>
      </c>
      <c r="G1079" s="4" t="s">
        <v>34</v>
      </c>
      <c r="H1079" s="4" t="s">
        <v>1159</v>
      </c>
      <c r="I1079" s="4" t="s">
        <v>1109</v>
      </c>
      <c r="J1079" s="4" t="s">
        <v>37</v>
      </c>
      <c r="K1079" s="4" t="s">
        <v>1160</v>
      </c>
      <c r="L1079" s="4" t="s">
        <v>39</v>
      </c>
      <c r="M1079" s="4" t="s">
        <v>1110</v>
      </c>
      <c r="N1079" s="4" t="s">
        <v>41</v>
      </c>
      <c r="O1079" s="4">
        <v>6035</v>
      </c>
      <c r="P1079" s="4">
        <v>4718</v>
      </c>
      <c r="Q1079" s="4">
        <v>4675</v>
      </c>
      <c r="R1079" s="4">
        <v>4420</v>
      </c>
      <c r="S1079" s="4">
        <v>3952</v>
      </c>
      <c r="T1079" s="4">
        <v>3400</v>
      </c>
      <c r="U1079" s="4">
        <v>0</v>
      </c>
      <c r="V1079" s="4">
        <v>9988</v>
      </c>
      <c r="W1079" s="4">
        <v>9180</v>
      </c>
      <c r="X1079" s="4">
        <v>7438</v>
      </c>
      <c r="Y1079" s="4">
        <v>8755</v>
      </c>
      <c r="Z1079" s="4">
        <v>7522</v>
      </c>
      <c r="AA1079" s="4">
        <v>5780</v>
      </c>
      <c r="AB1079" s="4">
        <v>5780</v>
      </c>
      <c r="AC1079" s="4">
        <v>11008</v>
      </c>
      <c r="AD1079" s="4">
        <v>11178</v>
      </c>
      <c r="AE1079" s="4">
        <v>3145</v>
      </c>
      <c r="AF1079" s="4">
        <v>3698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</row>
    <row r="1080" spans="1:40" ht="15" customHeight="1" x14ac:dyDescent="0.25">
      <c r="A1080" s="4" t="str">
        <f>EB[[#This Row],[unit]] &amp; "#" &amp; EB[[#This Row],[indic_nrg]] &amp; "#" &amp; EB[[#This Row],[product]] &amp; "#" &amp; EB[[#This Row],[geo]]</f>
        <v>TJ#B_101000#3200#CZ</v>
      </c>
      <c r="B1080" s="4" t="str">
        <f>VLOOKUP(EB[[#This Row],[product]],KS_DB[[product]:[KS]],5,FALSE)</f>
        <v>liquid</v>
      </c>
      <c r="C1080" s="4" t="str">
        <f>VLOOKUP(EB[[#This Row],[product]],KS_DB[[product]:[KS]],6,FALSE)</f>
        <v>liquid</v>
      </c>
      <c r="D1080" s="4">
        <f>VLOOKUP(EB[[#This Row],[product]],Carriers[],4,FALSE)</f>
        <v>0</v>
      </c>
      <c r="E1080" s="4">
        <f>VLOOKUP(EB[[#This Row],[indic_nrg]],Indicators[],4,FALSE)</f>
        <v>0</v>
      </c>
      <c r="F1080" s="4">
        <f>IFERROR(VLOOKUP(EB[[#This Row],[Source_carrier]],KS_DB[[product]:[KS]],6,FALSE),0)</f>
        <v>0</v>
      </c>
      <c r="G1080" s="4" t="s">
        <v>34</v>
      </c>
      <c r="H1080" s="4" t="s">
        <v>1159</v>
      </c>
      <c r="I1080" s="4" t="s">
        <v>75</v>
      </c>
      <c r="J1080" s="4" t="s">
        <v>37</v>
      </c>
      <c r="K1080" s="4" t="s">
        <v>1160</v>
      </c>
      <c r="L1080" s="4" t="s">
        <v>39</v>
      </c>
      <c r="M1080" s="4" t="s">
        <v>76</v>
      </c>
      <c r="N1080" s="4" t="s">
        <v>41</v>
      </c>
      <c r="O1080" s="4">
        <v>21557</v>
      </c>
      <c r="P1080" s="4">
        <v>22642</v>
      </c>
      <c r="Q1080" s="4">
        <v>23282</v>
      </c>
      <c r="R1080" s="4">
        <v>21160</v>
      </c>
      <c r="S1080" s="4">
        <v>21345</v>
      </c>
      <c r="T1080" s="4">
        <v>22618</v>
      </c>
      <c r="U1080" s="4">
        <v>22261</v>
      </c>
      <c r="V1080" s="4">
        <v>18406</v>
      </c>
      <c r="W1080" s="4">
        <v>14803</v>
      </c>
      <c r="X1080" s="4">
        <v>13963</v>
      </c>
      <c r="Y1080" s="4">
        <v>12563</v>
      </c>
      <c r="Z1080" s="4">
        <v>13080</v>
      </c>
      <c r="AA1080" s="4">
        <v>12838</v>
      </c>
      <c r="AB1080" s="4">
        <v>12409</v>
      </c>
      <c r="AC1080" s="4">
        <v>10630</v>
      </c>
      <c r="AD1080" s="4">
        <v>10080</v>
      </c>
      <c r="AE1080" s="4">
        <v>7165</v>
      </c>
      <c r="AF1080" s="4">
        <v>5123</v>
      </c>
      <c r="AG1080" s="4">
        <v>5769</v>
      </c>
      <c r="AH1080" s="4">
        <v>5849</v>
      </c>
      <c r="AI1080" s="4">
        <v>3897</v>
      </c>
      <c r="AJ1080" s="4">
        <v>4503</v>
      </c>
      <c r="AK1080" s="4">
        <v>3336</v>
      </c>
      <c r="AL1080" s="4">
        <v>2133</v>
      </c>
      <c r="AM1080" s="4">
        <v>2200</v>
      </c>
      <c r="AN1080" s="4">
        <v>2089</v>
      </c>
    </row>
    <row r="1081" spans="1:40" ht="15" customHeight="1" x14ac:dyDescent="0.25">
      <c r="A1081" s="4" t="str">
        <f>EB[[#This Row],[unit]] &amp; "#" &amp; EB[[#This Row],[indic_nrg]] &amp; "#" &amp; EB[[#This Row],[product]] &amp; "#" &amp; EB[[#This Row],[geo]]</f>
        <v>TJ#B_101000#3214#CZ</v>
      </c>
      <c r="B1081" s="4" t="str">
        <f>VLOOKUP(EB[[#This Row],[product]],KS_DB[[product]:[KS]],5,FALSE)</f>
        <v>liquid</v>
      </c>
      <c r="C1081" s="4" t="str">
        <f>VLOOKUP(EB[[#This Row],[product]],KS_DB[[product]:[KS]],6,FALSE)</f>
        <v>liquid</v>
      </c>
      <c r="D1081" s="4">
        <f>VLOOKUP(EB[[#This Row],[product]],Carriers[],4,FALSE)</f>
        <v>1</v>
      </c>
      <c r="E1081" s="4">
        <f>VLOOKUP(EB[[#This Row],[indic_nrg]],Indicators[],4,FALSE)</f>
        <v>0</v>
      </c>
      <c r="F1081" s="4">
        <f>IFERROR(VLOOKUP(EB[[#This Row],[Source_carrier]],KS_DB[[product]:[KS]],6,FALSE),0)</f>
        <v>0</v>
      </c>
      <c r="G1081" s="4" t="s">
        <v>34</v>
      </c>
      <c r="H1081" s="4" t="s">
        <v>1159</v>
      </c>
      <c r="I1081" s="4" t="s">
        <v>1161</v>
      </c>
      <c r="J1081" s="4" t="s">
        <v>37</v>
      </c>
      <c r="K1081" s="4" t="s">
        <v>1160</v>
      </c>
      <c r="L1081" s="4" t="s">
        <v>39</v>
      </c>
      <c r="M1081" s="4" t="s">
        <v>1162</v>
      </c>
      <c r="N1081" s="4" t="s">
        <v>41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276</v>
      </c>
      <c r="AJ1081" s="4">
        <v>782</v>
      </c>
      <c r="AK1081" s="4">
        <v>1013</v>
      </c>
      <c r="AL1081" s="4">
        <v>736</v>
      </c>
      <c r="AM1081" s="4">
        <v>920</v>
      </c>
      <c r="AN1081" s="4">
        <v>690</v>
      </c>
    </row>
    <row r="1082" spans="1:40" ht="15" customHeight="1" x14ac:dyDescent="0.25">
      <c r="A1082" s="4" t="str">
        <f>EB[[#This Row],[unit]] &amp; "#" &amp; EB[[#This Row],[indic_nrg]] &amp; "#" &amp; EB[[#This Row],[product]] &amp; "#" &amp; EB[[#This Row],[geo]]</f>
        <v>TJ#B_101000#3220#CZ</v>
      </c>
      <c r="B1082" s="4" t="str">
        <f>VLOOKUP(EB[[#This Row],[product]],KS_DB[[product]:[KS]],5,FALSE)</f>
        <v>liquid</v>
      </c>
      <c r="C1082" s="4" t="str">
        <f>VLOOKUP(EB[[#This Row],[product]],KS_DB[[product]:[KS]],6,FALSE)</f>
        <v>LPG</v>
      </c>
      <c r="D1082" s="4">
        <f>VLOOKUP(EB[[#This Row],[product]],Carriers[],4,FALSE)</f>
        <v>1</v>
      </c>
      <c r="E1082" s="4">
        <f>VLOOKUP(EB[[#This Row],[indic_nrg]],Indicators[],4,FALSE)</f>
        <v>0</v>
      </c>
      <c r="F1082" s="4">
        <f>IFERROR(VLOOKUP(EB[[#This Row],[Source_carrier]],KS_DB[[product]:[KS]],6,FALSE),0)</f>
        <v>0</v>
      </c>
      <c r="G1082" s="4" t="s">
        <v>34</v>
      </c>
      <c r="H1082" s="4" t="s">
        <v>1159</v>
      </c>
      <c r="I1082" s="4" t="s">
        <v>77</v>
      </c>
      <c r="J1082" s="4" t="s">
        <v>37</v>
      </c>
      <c r="K1082" s="4" t="s">
        <v>1160</v>
      </c>
      <c r="L1082" s="4" t="s">
        <v>39</v>
      </c>
      <c r="M1082" s="4" t="s">
        <v>78</v>
      </c>
      <c r="N1082" s="4" t="s">
        <v>41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131</v>
      </c>
      <c r="AJ1082" s="4">
        <v>394</v>
      </c>
      <c r="AK1082" s="4">
        <v>394</v>
      </c>
      <c r="AL1082" s="4">
        <v>350</v>
      </c>
      <c r="AM1082" s="4">
        <v>350</v>
      </c>
      <c r="AN1082" s="4">
        <v>307</v>
      </c>
    </row>
    <row r="1083" spans="1:40" ht="15" customHeight="1" x14ac:dyDescent="0.25">
      <c r="A1083" s="4" t="str">
        <f>EB[[#This Row],[unit]] &amp; "#" &amp; EB[[#This Row],[indic_nrg]] &amp; "#" &amp; EB[[#This Row],[product]] &amp; "#" &amp; EB[[#This Row],[geo]]</f>
        <v>TJ#B_101000#3260#CZ</v>
      </c>
      <c r="B1083" s="4" t="str">
        <f>VLOOKUP(EB[[#This Row],[product]],KS_DB[[product]:[KS]],5,FALSE)</f>
        <v>liquid</v>
      </c>
      <c r="C1083" s="4" t="str">
        <f>VLOOKUP(EB[[#This Row],[product]],KS_DB[[product]:[KS]],6,FALSE)</f>
        <v>diesel</v>
      </c>
      <c r="D1083" s="4">
        <f>VLOOKUP(EB[[#This Row],[product]],Carriers[],4,FALSE)</f>
        <v>1</v>
      </c>
      <c r="E1083" s="4">
        <f>VLOOKUP(EB[[#This Row],[indic_nrg]],Indicators[],4,FALSE)</f>
        <v>0</v>
      </c>
      <c r="F1083" s="4">
        <f>IFERROR(VLOOKUP(EB[[#This Row],[Source_carrier]],KS_DB[[product]:[KS]],6,FALSE),0)</f>
        <v>0</v>
      </c>
      <c r="G1083" s="4" t="s">
        <v>34</v>
      </c>
      <c r="H1083" s="4" t="s">
        <v>1159</v>
      </c>
      <c r="I1083" s="4" t="s">
        <v>79</v>
      </c>
      <c r="J1083" s="4" t="s">
        <v>37</v>
      </c>
      <c r="K1083" s="4" t="s">
        <v>1160</v>
      </c>
      <c r="L1083" s="4" t="s">
        <v>39</v>
      </c>
      <c r="M1083" s="4" t="s">
        <v>80</v>
      </c>
      <c r="N1083" s="4" t="s">
        <v>41</v>
      </c>
      <c r="O1083" s="4">
        <v>1317</v>
      </c>
      <c r="P1083" s="4">
        <v>1402</v>
      </c>
      <c r="Q1083" s="4">
        <v>1402</v>
      </c>
      <c r="R1083" s="4">
        <v>0</v>
      </c>
      <c r="S1083" s="4">
        <v>1105</v>
      </c>
      <c r="T1083" s="4">
        <v>978</v>
      </c>
      <c r="U1083" s="4">
        <v>1021</v>
      </c>
      <c r="V1083" s="4">
        <v>766</v>
      </c>
      <c r="W1083" s="4">
        <v>43</v>
      </c>
      <c r="X1083" s="4">
        <v>43</v>
      </c>
      <c r="Y1083" s="4">
        <v>43</v>
      </c>
      <c r="Z1083" s="4">
        <v>0</v>
      </c>
      <c r="AA1083" s="4">
        <v>0</v>
      </c>
      <c r="AB1083" s="4">
        <v>0</v>
      </c>
      <c r="AC1083" s="4">
        <v>377</v>
      </c>
      <c r="AD1083" s="4">
        <v>376</v>
      </c>
      <c r="AE1083" s="4">
        <v>342</v>
      </c>
      <c r="AF1083" s="4">
        <v>85</v>
      </c>
      <c r="AG1083" s="4">
        <v>129</v>
      </c>
      <c r="AH1083" s="4">
        <v>129</v>
      </c>
      <c r="AI1083" s="4">
        <v>129</v>
      </c>
      <c r="AJ1083" s="4">
        <v>86</v>
      </c>
      <c r="AK1083" s="4">
        <v>129</v>
      </c>
      <c r="AL1083" s="4">
        <v>86</v>
      </c>
      <c r="AM1083" s="4">
        <v>129</v>
      </c>
      <c r="AN1083" s="4">
        <v>172</v>
      </c>
    </row>
    <row r="1084" spans="1:40" ht="15" customHeight="1" x14ac:dyDescent="0.25">
      <c r="A1084" s="4" t="str">
        <f>EB[[#This Row],[unit]] &amp; "#" &amp; EB[[#This Row],[indic_nrg]] &amp; "#" &amp; EB[[#This Row],[product]] &amp; "#" &amp; EB[[#This Row],[geo]]</f>
        <v>TJ#B_101000#3270A#CZ</v>
      </c>
      <c r="B1084" s="4" t="str">
        <f>VLOOKUP(EB[[#This Row],[product]],KS_DB[[product]:[KS]],5,FALSE)</f>
        <v>liquid</v>
      </c>
      <c r="C1084" s="4" t="str">
        <f>VLOOKUP(EB[[#This Row],[product]],KS_DB[[product]:[KS]],6,FALSE)</f>
        <v>liquid</v>
      </c>
      <c r="D1084" s="4">
        <f>VLOOKUP(EB[[#This Row],[product]],Carriers[],4,FALSE)</f>
        <v>1</v>
      </c>
      <c r="E1084" s="4">
        <f>VLOOKUP(EB[[#This Row],[indic_nrg]],Indicators[],4,FALSE)</f>
        <v>0</v>
      </c>
      <c r="F1084" s="4">
        <f>IFERROR(VLOOKUP(EB[[#This Row],[Source_carrier]],KS_DB[[product]:[KS]],6,FALSE),0)</f>
        <v>0</v>
      </c>
      <c r="G1084" s="4" t="s">
        <v>34</v>
      </c>
      <c r="H1084" s="4" t="s">
        <v>1159</v>
      </c>
      <c r="I1084" s="4" t="s">
        <v>81</v>
      </c>
      <c r="J1084" s="4" t="s">
        <v>37</v>
      </c>
      <c r="K1084" s="4" t="s">
        <v>1160</v>
      </c>
      <c r="L1084" s="4" t="s">
        <v>39</v>
      </c>
      <c r="M1084" s="4" t="s">
        <v>82</v>
      </c>
      <c r="N1084" s="4" t="s">
        <v>41</v>
      </c>
      <c r="O1084" s="4">
        <v>20240</v>
      </c>
      <c r="P1084" s="4">
        <v>21240</v>
      </c>
      <c r="Q1084" s="4">
        <v>21880</v>
      </c>
      <c r="R1084" s="4">
        <v>21160</v>
      </c>
      <c r="S1084" s="4">
        <v>20240</v>
      </c>
      <c r="T1084" s="4">
        <v>21640</v>
      </c>
      <c r="U1084" s="4">
        <v>21240</v>
      </c>
      <c r="V1084" s="4">
        <v>17640</v>
      </c>
      <c r="W1084" s="4">
        <v>14760</v>
      </c>
      <c r="X1084" s="4">
        <v>13920</v>
      </c>
      <c r="Y1084" s="4">
        <v>12520</v>
      </c>
      <c r="Z1084" s="4">
        <v>13080</v>
      </c>
      <c r="AA1084" s="4">
        <v>1480</v>
      </c>
      <c r="AB1084" s="4">
        <v>2000</v>
      </c>
      <c r="AC1084" s="4">
        <v>1640</v>
      </c>
      <c r="AD1084" s="4">
        <v>3120</v>
      </c>
      <c r="AE1084" s="4">
        <v>5840</v>
      </c>
      <c r="AF1084" s="4">
        <v>4920</v>
      </c>
      <c r="AG1084" s="4">
        <v>5640</v>
      </c>
      <c r="AH1084" s="4">
        <v>5720</v>
      </c>
      <c r="AI1084" s="4">
        <v>3360</v>
      </c>
      <c r="AJ1084" s="4">
        <v>3240</v>
      </c>
      <c r="AK1084" s="4">
        <v>1800</v>
      </c>
      <c r="AL1084" s="4">
        <v>960</v>
      </c>
      <c r="AM1084" s="4">
        <v>800</v>
      </c>
      <c r="AN1084" s="4">
        <v>920</v>
      </c>
    </row>
    <row r="1085" spans="1:40" ht="15" customHeight="1" x14ac:dyDescent="0.25">
      <c r="A1085" s="4" t="str">
        <f>EB[[#This Row],[unit]] &amp; "#" &amp; EB[[#This Row],[indic_nrg]] &amp; "#" &amp; EB[[#This Row],[product]] &amp; "#" &amp; EB[[#This Row],[geo]]</f>
        <v>TJ#B_101000#3295#CZ</v>
      </c>
      <c r="B1085" s="4" t="str">
        <f>VLOOKUP(EB[[#This Row],[product]],KS_DB[[product]:[KS]],5,FALSE)</f>
        <v>liquid</v>
      </c>
      <c r="C1085" s="4" t="str">
        <f>VLOOKUP(EB[[#This Row],[product]],KS_DB[[product]:[KS]],6,FALSE)</f>
        <v>liquid</v>
      </c>
      <c r="D1085" s="4">
        <f>VLOOKUP(EB[[#This Row],[product]],Carriers[],4,FALSE)</f>
        <v>1</v>
      </c>
      <c r="E1085" s="4">
        <f>VLOOKUP(EB[[#This Row],[indic_nrg]],Indicators[],4,FALSE)</f>
        <v>0</v>
      </c>
      <c r="F1085" s="4">
        <f>IFERROR(VLOOKUP(EB[[#This Row],[Source_carrier]],KS_DB[[product]:[KS]],6,FALSE),0)</f>
        <v>0</v>
      </c>
      <c r="G1085" s="4" t="s">
        <v>34</v>
      </c>
      <c r="H1085" s="4" t="s">
        <v>1159</v>
      </c>
      <c r="I1085" s="4" t="s">
        <v>1153</v>
      </c>
      <c r="J1085" s="4" t="s">
        <v>37</v>
      </c>
      <c r="K1085" s="4" t="s">
        <v>1160</v>
      </c>
      <c r="L1085" s="4" t="s">
        <v>39</v>
      </c>
      <c r="M1085" s="4" t="s">
        <v>1154</v>
      </c>
      <c r="N1085" s="4" t="s">
        <v>41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11358</v>
      </c>
      <c r="AB1085" s="4">
        <v>10409</v>
      </c>
      <c r="AC1085" s="4">
        <v>8613</v>
      </c>
      <c r="AD1085" s="4">
        <v>6584</v>
      </c>
      <c r="AE1085" s="4">
        <v>982</v>
      </c>
      <c r="AF1085" s="4">
        <v>118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</row>
    <row r="1086" spans="1:40" ht="15" customHeight="1" x14ac:dyDescent="0.25">
      <c r="A1086" s="4" t="str">
        <f>EB[[#This Row],[unit]] &amp; "#" &amp; EB[[#This Row],[indic_nrg]] &amp; "#" &amp; EB[[#This Row],[product]] &amp; "#" &amp; EB[[#This Row],[geo]]</f>
        <v>TJ#B_101000#4000#CZ</v>
      </c>
      <c r="B1086" s="4" t="str">
        <f>VLOOKUP(EB[[#This Row],[product]],KS_DB[[product]:[KS]],5,FALSE)</f>
        <v>gas</v>
      </c>
      <c r="C1086" s="4" t="str">
        <f>VLOOKUP(EB[[#This Row],[product]],KS_DB[[product]:[KS]],6,FALSE)</f>
        <v>gas</v>
      </c>
      <c r="D1086" s="4">
        <f>VLOOKUP(EB[[#This Row],[product]],Carriers[],4,FALSE)</f>
        <v>0</v>
      </c>
      <c r="E1086" s="4">
        <f>VLOOKUP(EB[[#This Row],[indic_nrg]],Indicators[],4,FALSE)</f>
        <v>0</v>
      </c>
      <c r="F1086" s="4">
        <f>IFERROR(VLOOKUP(EB[[#This Row],[Source_carrier]],KS_DB[[product]:[KS]],6,FALSE),0)</f>
        <v>0</v>
      </c>
      <c r="G1086" s="4" t="s">
        <v>34</v>
      </c>
      <c r="H1086" s="4" t="s">
        <v>1159</v>
      </c>
      <c r="I1086" s="4" t="s">
        <v>83</v>
      </c>
      <c r="J1086" s="4" t="s">
        <v>37</v>
      </c>
      <c r="K1086" s="4" t="s">
        <v>1160</v>
      </c>
      <c r="L1086" s="4" t="s">
        <v>39</v>
      </c>
      <c r="M1086" s="4" t="s">
        <v>84</v>
      </c>
      <c r="N1086" s="4" t="s">
        <v>41</v>
      </c>
      <c r="O1086" s="4">
        <v>54408</v>
      </c>
      <c r="P1086" s="4">
        <v>51798</v>
      </c>
      <c r="Q1086" s="4">
        <v>51735</v>
      </c>
      <c r="R1086" s="4">
        <v>48556</v>
      </c>
      <c r="S1086" s="4">
        <v>45635</v>
      </c>
      <c r="T1086" s="4">
        <v>51989</v>
      </c>
      <c r="U1086" s="4">
        <v>74887</v>
      </c>
      <c r="V1086" s="4">
        <v>72101</v>
      </c>
      <c r="W1086" s="4">
        <v>70460</v>
      </c>
      <c r="X1086" s="4">
        <v>75446</v>
      </c>
      <c r="Y1086" s="4">
        <v>75747</v>
      </c>
      <c r="Z1086" s="4">
        <v>78268</v>
      </c>
      <c r="AA1086" s="4">
        <v>77981</v>
      </c>
      <c r="AB1086" s="4">
        <v>78375</v>
      </c>
      <c r="AC1086" s="4">
        <v>84717</v>
      </c>
      <c r="AD1086" s="4">
        <v>80236</v>
      </c>
      <c r="AE1086" s="4">
        <v>77836</v>
      </c>
      <c r="AF1086" s="4">
        <v>72326</v>
      </c>
      <c r="AG1086" s="4">
        <v>70105</v>
      </c>
      <c r="AH1086" s="4">
        <v>65701</v>
      </c>
      <c r="AI1086" s="4">
        <v>80802</v>
      </c>
      <c r="AJ1086" s="4">
        <v>78107</v>
      </c>
      <c r="AK1086" s="4">
        <v>76804</v>
      </c>
      <c r="AL1086" s="4">
        <v>83026</v>
      </c>
      <c r="AM1086" s="4">
        <v>75807</v>
      </c>
      <c r="AN1086" s="4">
        <v>76783</v>
      </c>
    </row>
    <row r="1087" spans="1:40" ht="15" customHeight="1" x14ac:dyDescent="0.25">
      <c r="A1087" s="4" t="str">
        <f>EB[[#This Row],[unit]] &amp; "#" &amp; EB[[#This Row],[indic_nrg]] &amp; "#" &amp; EB[[#This Row],[product]] &amp; "#" &amp; EB[[#This Row],[geo]]</f>
        <v>TJ#B_101000#4100#CZ</v>
      </c>
      <c r="B1087" s="4" t="str">
        <f>VLOOKUP(EB[[#This Row],[product]],KS_DB[[product]:[KS]],5,FALSE)</f>
        <v>gas</v>
      </c>
      <c r="C1087" s="4" t="str">
        <f>VLOOKUP(EB[[#This Row],[product]],KS_DB[[product]:[KS]],6,FALSE)</f>
        <v>gas</v>
      </c>
      <c r="D1087" s="4">
        <f>VLOOKUP(EB[[#This Row],[product]],Carriers[],4,FALSE)</f>
        <v>1</v>
      </c>
      <c r="E1087" s="4">
        <f>VLOOKUP(EB[[#This Row],[indic_nrg]],Indicators[],4,FALSE)</f>
        <v>0</v>
      </c>
      <c r="F1087" s="4">
        <f>IFERROR(VLOOKUP(EB[[#This Row],[Source_carrier]],KS_DB[[product]:[KS]],6,FALSE),0)</f>
        <v>0</v>
      </c>
      <c r="G1087" s="4" t="s">
        <v>34</v>
      </c>
      <c r="H1087" s="4" t="s">
        <v>1159</v>
      </c>
      <c r="I1087" s="4" t="s">
        <v>85</v>
      </c>
      <c r="J1087" s="4" t="s">
        <v>37</v>
      </c>
      <c r="K1087" s="4" t="s">
        <v>1160</v>
      </c>
      <c r="L1087" s="4" t="s">
        <v>39</v>
      </c>
      <c r="M1087" s="4" t="s">
        <v>86</v>
      </c>
      <c r="N1087" s="4" t="s">
        <v>41</v>
      </c>
      <c r="O1087" s="4">
        <v>42027</v>
      </c>
      <c r="P1087" s="4">
        <v>39754</v>
      </c>
      <c r="Q1087" s="4">
        <v>39224</v>
      </c>
      <c r="R1087" s="4">
        <v>37056</v>
      </c>
      <c r="S1087" s="4">
        <v>33537</v>
      </c>
      <c r="T1087" s="4">
        <v>40688</v>
      </c>
      <c r="U1087" s="4">
        <v>55299</v>
      </c>
      <c r="V1087" s="4">
        <v>48730</v>
      </c>
      <c r="W1087" s="4">
        <v>44978</v>
      </c>
      <c r="X1087" s="4">
        <v>52815</v>
      </c>
      <c r="Y1087" s="4">
        <v>52078</v>
      </c>
      <c r="Z1087" s="4">
        <v>53442</v>
      </c>
      <c r="AA1087" s="4">
        <v>53406</v>
      </c>
      <c r="AB1087" s="4">
        <v>53048</v>
      </c>
      <c r="AC1087" s="4">
        <v>58324</v>
      </c>
      <c r="AD1087" s="4">
        <v>54409</v>
      </c>
      <c r="AE1087" s="4">
        <v>50206</v>
      </c>
      <c r="AF1087" s="4">
        <v>44781</v>
      </c>
      <c r="AG1087" s="4">
        <v>40150</v>
      </c>
      <c r="AH1087" s="4">
        <v>40207</v>
      </c>
      <c r="AI1087" s="4">
        <v>50139</v>
      </c>
      <c r="AJ1087" s="4">
        <v>47172</v>
      </c>
      <c r="AK1087" s="4">
        <v>48287</v>
      </c>
      <c r="AL1087" s="4">
        <v>52980</v>
      </c>
      <c r="AM1087" s="4">
        <v>44663</v>
      </c>
      <c r="AN1087" s="4">
        <v>48258</v>
      </c>
    </row>
    <row r="1088" spans="1:40" ht="15" customHeight="1" x14ac:dyDescent="0.25">
      <c r="A1088" s="4" t="str">
        <f>EB[[#This Row],[unit]] &amp; "#" &amp; EB[[#This Row],[indic_nrg]] &amp; "#" &amp; EB[[#This Row],[product]] &amp; "#" &amp; EB[[#This Row],[geo]]</f>
        <v>TJ#B_101000#4200#CZ</v>
      </c>
      <c r="B1088" s="4" t="str">
        <f>VLOOKUP(EB[[#This Row],[product]],KS_DB[[product]:[KS]],5,FALSE)</f>
        <v>gas</v>
      </c>
      <c r="C1088" s="4" t="str">
        <f>VLOOKUP(EB[[#This Row],[product]],KS_DB[[product]:[KS]],6,FALSE)</f>
        <v>gas</v>
      </c>
      <c r="D1088" s="4">
        <f>VLOOKUP(EB[[#This Row],[product]],Carriers[],4,FALSE)</f>
        <v>0</v>
      </c>
      <c r="E1088" s="4">
        <f>VLOOKUP(EB[[#This Row],[indic_nrg]],Indicators[],4,FALSE)</f>
        <v>0</v>
      </c>
      <c r="F1088" s="4">
        <f>IFERROR(VLOOKUP(EB[[#This Row],[Source_carrier]],KS_DB[[product]:[KS]],6,FALSE),0)</f>
        <v>0</v>
      </c>
      <c r="G1088" s="4" t="s">
        <v>34</v>
      </c>
      <c r="H1088" s="4" t="s">
        <v>1159</v>
      </c>
      <c r="I1088" s="4" t="s">
        <v>87</v>
      </c>
      <c r="J1088" s="4" t="s">
        <v>37</v>
      </c>
      <c r="K1088" s="4" t="s">
        <v>1160</v>
      </c>
      <c r="L1088" s="4" t="s">
        <v>39</v>
      </c>
      <c r="M1088" s="4" t="s">
        <v>88</v>
      </c>
      <c r="N1088" s="4" t="s">
        <v>41</v>
      </c>
      <c r="O1088" s="4">
        <v>12380</v>
      </c>
      <c r="P1088" s="4">
        <v>12044</v>
      </c>
      <c r="Q1088" s="4">
        <v>12512</v>
      </c>
      <c r="R1088" s="4">
        <v>11500</v>
      </c>
      <c r="S1088" s="4">
        <v>12099</v>
      </c>
      <c r="T1088" s="4">
        <v>11301</v>
      </c>
      <c r="U1088" s="4">
        <v>19588</v>
      </c>
      <c r="V1088" s="4">
        <v>23371</v>
      </c>
      <c r="W1088" s="4">
        <v>25482</v>
      </c>
      <c r="X1088" s="4">
        <v>22632</v>
      </c>
      <c r="Y1088" s="4">
        <v>23670</v>
      </c>
      <c r="Z1088" s="4">
        <v>24826</v>
      </c>
      <c r="AA1088" s="4">
        <v>24575</v>
      </c>
      <c r="AB1088" s="4">
        <v>25327</v>
      </c>
      <c r="AC1088" s="4">
        <v>26393</v>
      </c>
      <c r="AD1088" s="4">
        <v>25826</v>
      </c>
      <c r="AE1088" s="4">
        <v>27630</v>
      </c>
      <c r="AF1088" s="4">
        <v>27545</v>
      </c>
      <c r="AG1088" s="4">
        <v>29955</v>
      </c>
      <c r="AH1088" s="4">
        <v>25494</v>
      </c>
      <c r="AI1088" s="4">
        <v>30663</v>
      </c>
      <c r="AJ1088" s="4">
        <v>30936</v>
      </c>
      <c r="AK1088" s="4">
        <v>28517</v>
      </c>
      <c r="AL1088" s="4">
        <v>30045</v>
      </c>
      <c r="AM1088" s="4">
        <v>31143</v>
      </c>
      <c r="AN1088" s="4">
        <v>28525</v>
      </c>
    </row>
    <row r="1089" spans="1:40" ht="15" customHeight="1" x14ac:dyDescent="0.25">
      <c r="A1089" s="4" t="str">
        <f>EB[[#This Row],[unit]] &amp; "#" &amp; EB[[#This Row],[indic_nrg]] &amp; "#" &amp; EB[[#This Row],[product]] &amp; "#" &amp; EB[[#This Row],[geo]]</f>
        <v>TJ#B_101000#4210#CZ</v>
      </c>
      <c r="B1089" s="4" t="str">
        <f>VLOOKUP(EB[[#This Row],[product]],KS_DB[[product]:[KS]],5,FALSE)</f>
        <v>gas</v>
      </c>
      <c r="C1089" s="4" t="str">
        <f>VLOOKUP(EB[[#This Row],[product]],KS_DB[[product]:[KS]],6,FALSE)</f>
        <v>gas</v>
      </c>
      <c r="D1089" s="4">
        <f>VLOOKUP(EB[[#This Row],[product]],Carriers[],4,FALSE)</f>
        <v>1</v>
      </c>
      <c r="E1089" s="4">
        <f>VLOOKUP(EB[[#This Row],[indic_nrg]],Indicators[],4,FALSE)</f>
        <v>0</v>
      </c>
      <c r="F1089" s="4">
        <f>IFERROR(VLOOKUP(EB[[#This Row],[Source_carrier]],KS_DB[[product]:[KS]],6,FALSE),0)</f>
        <v>0</v>
      </c>
      <c r="G1089" s="4" t="s">
        <v>34</v>
      </c>
      <c r="H1089" s="4" t="s">
        <v>1159</v>
      </c>
      <c r="I1089" s="4" t="s">
        <v>89</v>
      </c>
      <c r="J1089" s="4" t="s">
        <v>37</v>
      </c>
      <c r="K1089" s="4" t="s">
        <v>1160</v>
      </c>
      <c r="L1089" s="4" t="s">
        <v>39</v>
      </c>
      <c r="M1089" s="4" t="s">
        <v>90</v>
      </c>
      <c r="N1089" s="4" t="s">
        <v>41</v>
      </c>
      <c r="O1089" s="4">
        <v>4735</v>
      </c>
      <c r="P1089" s="4">
        <v>4640</v>
      </c>
      <c r="Q1089" s="4">
        <v>4791</v>
      </c>
      <c r="R1089" s="4">
        <v>4144</v>
      </c>
      <c r="S1089" s="4">
        <v>5461</v>
      </c>
      <c r="T1089" s="4">
        <v>5051</v>
      </c>
      <c r="U1089" s="4">
        <v>6284</v>
      </c>
      <c r="V1089" s="4">
        <v>5783</v>
      </c>
      <c r="W1089" s="4">
        <v>5707</v>
      </c>
      <c r="X1089" s="4">
        <v>4603</v>
      </c>
      <c r="Y1089" s="4">
        <v>4856</v>
      </c>
      <c r="Z1089" s="4">
        <v>5010</v>
      </c>
      <c r="AA1089" s="4">
        <v>6323</v>
      </c>
      <c r="AB1089" s="4">
        <v>6224</v>
      </c>
      <c r="AC1089" s="4">
        <v>5557</v>
      </c>
      <c r="AD1089" s="4">
        <v>5751</v>
      </c>
      <c r="AE1089" s="4">
        <v>5592</v>
      </c>
      <c r="AF1089" s="4">
        <v>5360</v>
      </c>
      <c r="AG1089" s="4">
        <v>5098</v>
      </c>
      <c r="AH1089" s="4">
        <v>4378</v>
      </c>
      <c r="AI1089" s="4">
        <v>4676</v>
      </c>
      <c r="AJ1089" s="4">
        <v>6045</v>
      </c>
      <c r="AK1089" s="4">
        <v>5599</v>
      </c>
      <c r="AL1089" s="4">
        <v>5735</v>
      </c>
      <c r="AM1089" s="4">
        <v>5695</v>
      </c>
      <c r="AN1089" s="4">
        <v>4750</v>
      </c>
    </row>
    <row r="1090" spans="1:40" ht="15" customHeight="1" x14ac:dyDescent="0.25">
      <c r="A1090" s="4" t="str">
        <f>EB[[#This Row],[unit]] &amp; "#" &amp; EB[[#This Row],[indic_nrg]] &amp; "#" &amp; EB[[#This Row],[product]] &amp; "#" &amp; EB[[#This Row],[geo]]</f>
        <v>TJ#B_101000#4220#CZ</v>
      </c>
      <c r="B1090" s="4" t="str">
        <f>VLOOKUP(EB[[#This Row],[product]],KS_DB[[product]:[KS]],5,FALSE)</f>
        <v>gas</v>
      </c>
      <c r="C1090" s="4" t="str">
        <f>VLOOKUP(EB[[#This Row],[product]],KS_DB[[product]:[KS]],6,FALSE)</f>
        <v>gas</v>
      </c>
      <c r="D1090" s="4">
        <f>VLOOKUP(EB[[#This Row],[product]],Carriers[],4,FALSE)</f>
        <v>1</v>
      </c>
      <c r="E1090" s="4">
        <f>VLOOKUP(EB[[#This Row],[indic_nrg]],Indicators[],4,FALSE)</f>
        <v>0</v>
      </c>
      <c r="F1090" s="4">
        <f>IFERROR(VLOOKUP(EB[[#This Row],[Source_carrier]],KS_DB[[product]:[KS]],6,FALSE),0)</f>
        <v>0</v>
      </c>
      <c r="G1090" s="4" t="s">
        <v>34</v>
      </c>
      <c r="H1090" s="4" t="s">
        <v>1159</v>
      </c>
      <c r="I1090" s="4" t="s">
        <v>91</v>
      </c>
      <c r="J1090" s="4" t="s">
        <v>37</v>
      </c>
      <c r="K1090" s="4" t="s">
        <v>1160</v>
      </c>
      <c r="L1090" s="4" t="s">
        <v>39</v>
      </c>
      <c r="M1090" s="4" t="s">
        <v>92</v>
      </c>
      <c r="N1090" s="4" t="s">
        <v>41</v>
      </c>
      <c r="O1090" s="4">
        <v>6847</v>
      </c>
      <c r="P1090" s="4">
        <v>6645</v>
      </c>
      <c r="Q1090" s="4">
        <v>6955</v>
      </c>
      <c r="R1090" s="4">
        <v>6645</v>
      </c>
      <c r="S1090" s="4">
        <v>5795</v>
      </c>
      <c r="T1090" s="4">
        <v>5602</v>
      </c>
      <c r="U1090" s="4">
        <v>5836</v>
      </c>
      <c r="V1090" s="4">
        <v>6747</v>
      </c>
      <c r="W1090" s="4">
        <v>7626</v>
      </c>
      <c r="X1090" s="4">
        <v>6556</v>
      </c>
      <c r="Y1090" s="4">
        <v>7656</v>
      </c>
      <c r="Z1090" s="4">
        <v>7730</v>
      </c>
      <c r="AA1090" s="4">
        <v>6143</v>
      </c>
      <c r="AB1090" s="4">
        <v>6238</v>
      </c>
      <c r="AC1090" s="4">
        <v>8480</v>
      </c>
      <c r="AD1090" s="4">
        <v>6929</v>
      </c>
      <c r="AE1090" s="4">
        <v>8223</v>
      </c>
      <c r="AF1090" s="4">
        <v>8778</v>
      </c>
      <c r="AG1090" s="4">
        <v>9197</v>
      </c>
      <c r="AH1090" s="4">
        <v>6034</v>
      </c>
      <c r="AI1090" s="4">
        <v>9048</v>
      </c>
      <c r="AJ1090" s="4">
        <v>7888</v>
      </c>
      <c r="AK1090" s="4">
        <v>7129</v>
      </c>
      <c r="AL1090" s="4">
        <v>8575</v>
      </c>
      <c r="AM1090" s="4">
        <v>8716</v>
      </c>
      <c r="AN1090" s="4">
        <v>7840</v>
      </c>
    </row>
    <row r="1091" spans="1:40" ht="15" customHeight="1" x14ac:dyDescent="0.25">
      <c r="A1091" s="4" t="str">
        <f>EB[[#This Row],[unit]] &amp; "#" &amp; EB[[#This Row],[indic_nrg]] &amp; "#" &amp; EB[[#This Row],[product]] &amp; "#" &amp; EB[[#This Row],[geo]]</f>
        <v>TJ#B_101000#4230#CZ</v>
      </c>
      <c r="B1091" s="4" t="str">
        <f>VLOOKUP(EB[[#This Row],[product]],KS_DB[[product]:[KS]],5,FALSE)</f>
        <v>gas</v>
      </c>
      <c r="C1091" s="4" t="str">
        <f>VLOOKUP(EB[[#This Row],[product]],KS_DB[[product]:[KS]],6,FALSE)</f>
        <v>gas</v>
      </c>
      <c r="D1091" s="4">
        <f>VLOOKUP(EB[[#This Row],[product]],Carriers[],4,FALSE)</f>
        <v>1</v>
      </c>
      <c r="E1091" s="4">
        <f>VLOOKUP(EB[[#This Row],[indic_nrg]],Indicators[],4,FALSE)</f>
        <v>0</v>
      </c>
      <c r="F1091" s="4">
        <f>IFERROR(VLOOKUP(EB[[#This Row],[Source_carrier]],KS_DB[[product]:[KS]],6,FALSE),0)</f>
        <v>0</v>
      </c>
      <c r="G1091" s="4" t="s">
        <v>34</v>
      </c>
      <c r="H1091" s="4" t="s">
        <v>1159</v>
      </c>
      <c r="I1091" s="4" t="s">
        <v>93</v>
      </c>
      <c r="J1091" s="4" t="s">
        <v>37</v>
      </c>
      <c r="K1091" s="4" t="s">
        <v>1160</v>
      </c>
      <c r="L1091" s="4" t="s">
        <v>39</v>
      </c>
      <c r="M1091" s="4" t="s">
        <v>94</v>
      </c>
      <c r="N1091" s="4" t="s">
        <v>41</v>
      </c>
      <c r="O1091" s="4">
        <v>798</v>
      </c>
      <c r="P1091" s="4">
        <v>759</v>
      </c>
      <c r="Q1091" s="4">
        <v>766</v>
      </c>
      <c r="R1091" s="4">
        <v>711</v>
      </c>
      <c r="S1091" s="4">
        <v>842</v>
      </c>
      <c r="T1091" s="4">
        <v>648</v>
      </c>
      <c r="U1091" s="4">
        <v>7468</v>
      </c>
      <c r="V1091" s="4">
        <v>10840</v>
      </c>
      <c r="W1091" s="4">
        <v>12149</v>
      </c>
      <c r="X1091" s="4">
        <v>11473</v>
      </c>
      <c r="Y1091" s="4">
        <v>11158</v>
      </c>
      <c r="Z1091" s="4">
        <v>12085</v>
      </c>
      <c r="AA1091" s="4">
        <v>12109</v>
      </c>
      <c r="AB1091" s="4">
        <v>12865</v>
      </c>
      <c r="AC1091" s="4">
        <v>12356</v>
      </c>
      <c r="AD1091" s="4">
        <v>13146</v>
      </c>
      <c r="AE1091" s="4">
        <v>13416</v>
      </c>
      <c r="AF1091" s="4">
        <v>12967</v>
      </c>
      <c r="AG1091" s="4">
        <v>15130</v>
      </c>
      <c r="AH1091" s="4">
        <v>14815</v>
      </c>
      <c r="AI1091" s="4">
        <v>15663</v>
      </c>
      <c r="AJ1091" s="4">
        <v>15855</v>
      </c>
      <c r="AK1091" s="4">
        <v>14564</v>
      </c>
      <c r="AL1091" s="4">
        <v>14513</v>
      </c>
      <c r="AM1091" s="4">
        <v>15299</v>
      </c>
      <c r="AN1091" s="4">
        <v>14827</v>
      </c>
    </row>
    <row r="1092" spans="1:40" ht="15" customHeight="1" x14ac:dyDescent="0.25">
      <c r="A1092" s="4" t="str">
        <f>EB[[#This Row],[unit]] &amp; "#" &amp; EB[[#This Row],[indic_nrg]] &amp; "#" &amp; EB[[#This Row],[product]] &amp; "#" &amp; EB[[#This Row],[geo]]</f>
        <v>TJ#B_101000#4240#CZ</v>
      </c>
      <c r="B1092" s="4" t="str">
        <f>VLOOKUP(EB[[#This Row],[product]],KS_DB[[product]:[KS]],5,FALSE)</f>
        <v>gas</v>
      </c>
      <c r="C1092" s="4" t="str">
        <f>VLOOKUP(EB[[#This Row],[product]],KS_DB[[product]:[KS]],6,FALSE)</f>
        <v>gas</v>
      </c>
      <c r="D1092" s="4">
        <f>VLOOKUP(EB[[#This Row],[product]],Carriers[],4,FALSE)</f>
        <v>1</v>
      </c>
      <c r="E1092" s="4">
        <f>VLOOKUP(EB[[#This Row],[indic_nrg]],Indicators[],4,FALSE)</f>
        <v>0</v>
      </c>
      <c r="F1092" s="4">
        <f>IFERROR(VLOOKUP(EB[[#This Row],[Source_carrier]],KS_DB[[product]:[KS]],6,FALSE),0)</f>
        <v>0</v>
      </c>
      <c r="G1092" s="4" t="s">
        <v>34</v>
      </c>
      <c r="H1092" s="4" t="s">
        <v>1159</v>
      </c>
      <c r="I1092" s="4" t="s">
        <v>95</v>
      </c>
      <c r="J1092" s="4" t="s">
        <v>37</v>
      </c>
      <c r="K1092" s="4" t="s">
        <v>1160</v>
      </c>
      <c r="L1092" s="4" t="s">
        <v>39</v>
      </c>
      <c r="M1092" s="4" t="s">
        <v>96</v>
      </c>
      <c r="N1092" s="4" t="s">
        <v>41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399</v>
      </c>
      <c r="AF1092" s="4">
        <v>439</v>
      </c>
      <c r="AG1092" s="4">
        <v>530</v>
      </c>
      <c r="AH1092" s="4">
        <v>267</v>
      </c>
      <c r="AI1092" s="4">
        <v>1276</v>
      </c>
      <c r="AJ1092" s="4">
        <v>1147</v>
      </c>
      <c r="AK1092" s="4">
        <v>1225</v>
      </c>
      <c r="AL1092" s="4">
        <v>1222</v>
      </c>
      <c r="AM1092" s="4">
        <v>1433</v>
      </c>
      <c r="AN1092" s="4">
        <v>1108</v>
      </c>
    </row>
    <row r="1093" spans="1:40" ht="15" customHeight="1" x14ac:dyDescent="0.25">
      <c r="A1093" s="4" t="str">
        <f>EB[[#This Row],[unit]] &amp; "#" &amp; EB[[#This Row],[indic_nrg]] &amp; "#" &amp; EB[[#This Row],[product]] &amp; "#" &amp; EB[[#This Row],[geo]]</f>
        <v>TJ#B_101000#5100#CZ</v>
      </c>
      <c r="B1093" s="4" t="str">
        <f>VLOOKUP(EB[[#This Row],[product]],KS_DB[[product]:[KS]],5,FALSE)</f>
        <v>nuclear</v>
      </c>
      <c r="C1093" s="4" t="str">
        <f>VLOOKUP(EB[[#This Row],[product]],KS_DB[[product]:[KS]],6,FALSE)</f>
        <v>nuclear</v>
      </c>
      <c r="D1093" s="4">
        <f>VLOOKUP(EB[[#This Row],[product]],Carriers[],4,FALSE)</f>
        <v>1</v>
      </c>
      <c r="E1093" s="4">
        <f>VLOOKUP(EB[[#This Row],[indic_nrg]],Indicators[],4,FALSE)</f>
        <v>0</v>
      </c>
      <c r="F1093" s="4">
        <f>IFERROR(VLOOKUP(EB[[#This Row],[Source_carrier]],KS_DB[[product]:[KS]],6,FALSE),0)</f>
        <v>0</v>
      </c>
      <c r="G1093" s="4" t="s">
        <v>34</v>
      </c>
      <c r="H1093" s="4" t="s">
        <v>1159</v>
      </c>
      <c r="I1093" s="4" t="s">
        <v>1111</v>
      </c>
      <c r="J1093" s="4" t="s">
        <v>37</v>
      </c>
      <c r="K1093" s="4" t="s">
        <v>1160</v>
      </c>
      <c r="L1093" s="4" t="s">
        <v>39</v>
      </c>
      <c r="M1093" s="4" t="s">
        <v>1112</v>
      </c>
      <c r="N1093" s="4" t="s">
        <v>41</v>
      </c>
      <c r="O1093" s="4">
        <v>135918</v>
      </c>
      <c r="P1093" s="4">
        <v>131026</v>
      </c>
      <c r="Q1093" s="4">
        <v>132300</v>
      </c>
      <c r="R1093" s="4">
        <v>136372</v>
      </c>
      <c r="S1093" s="4">
        <v>140152</v>
      </c>
      <c r="T1093" s="4">
        <v>132084</v>
      </c>
      <c r="U1093" s="4">
        <v>138780</v>
      </c>
      <c r="V1093" s="4">
        <v>134935</v>
      </c>
      <c r="W1093" s="4">
        <v>142322</v>
      </c>
      <c r="X1093" s="4">
        <v>144256</v>
      </c>
      <c r="Y1093" s="4">
        <v>146772</v>
      </c>
      <c r="Z1093" s="4">
        <v>159289</v>
      </c>
      <c r="AA1093" s="4">
        <v>202370</v>
      </c>
      <c r="AB1093" s="4">
        <v>279418</v>
      </c>
      <c r="AC1093" s="4">
        <v>285379</v>
      </c>
      <c r="AD1093" s="4">
        <v>268158</v>
      </c>
      <c r="AE1093" s="4">
        <v>282367</v>
      </c>
      <c r="AF1093" s="4">
        <v>283661</v>
      </c>
      <c r="AG1093" s="4">
        <v>287721</v>
      </c>
      <c r="AH1093" s="4">
        <v>294831</v>
      </c>
      <c r="AI1093" s="4">
        <v>303440</v>
      </c>
      <c r="AJ1093" s="4">
        <v>306379</v>
      </c>
      <c r="AK1093" s="4">
        <v>328482</v>
      </c>
      <c r="AL1093" s="4">
        <v>332944</v>
      </c>
      <c r="AM1093" s="4">
        <v>328381</v>
      </c>
      <c r="AN1093" s="4">
        <v>290782</v>
      </c>
    </row>
    <row r="1094" spans="1:40" ht="15" customHeight="1" x14ac:dyDescent="0.25">
      <c r="A1094" s="4" t="str">
        <f>EB[[#This Row],[unit]] &amp; "#" &amp; EB[[#This Row],[indic_nrg]] &amp; "#" &amp; EB[[#This Row],[product]] &amp; "#" &amp; EB[[#This Row],[geo]]</f>
        <v>TJ#B_101000#5200#CZ</v>
      </c>
      <c r="B1094" s="4" t="str">
        <f>VLOOKUP(EB[[#This Row],[product]],KS_DB[[product]:[KS]],5,FALSE)</f>
        <v>heat</v>
      </c>
      <c r="C1094" s="4" t="str">
        <f>VLOOKUP(EB[[#This Row],[product]],KS_DB[[product]:[KS]],6,FALSE)</f>
        <v>heat</v>
      </c>
      <c r="D1094" s="4">
        <f>VLOOKUP(EB[[#This Row],[product]],Carriers[],4,FALSE)</f>
        <v>1</v>
      </c>
      <c r="E1094" s="4">
        <f>VLOOKUP(EB[[#This Row],[indic_nrg]],Indicators[],4,FALSE)</f>
        <v>0</v>
      </c>
      <c r="F1094" s="4">
        <f>IFERROR(VLOOKUP(EB[[#This Row],[Source_carrier]],KS_DB[[product]:[KS]],6,FALSE),0)</f>
        <v>0</v>
      </c>
      <c r="G1094" s="4" t="s">
        <v>34</v>
      </c>
      <c r="H1094" s="4" t="s">
        <v>1159</v>
      </c>
      <c r="I1094" s="4" t="s">
        <v>97</v>
      </c>
      <c r="J1094" s="4" t="s">
        <v>37</v>
      </c>
      <c r="K1094" s="4" t="s">
        <v>1160</v>
      </c>
      <c r="L1094" s="4" t="s">
        <v>39</v>
      </c>
      <c r="M1094" s="4" t="s">
        <v>98</v>
      </c>
      <c r="N1094" s="4" t="s">
        <v>41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5</v>
      </c>
      <c r="AD1094" s="4">
        <v>225</v>
      </c>
      <c r="AE1094" s="4">
        <v>194</v>
      </c>
      <c r="AF1094" s="4">
        <v>87</v>
      </c>
      <c r="AG1094" s="4">
        <v>34</v>
      </c>
      <c r="AH1094" s="4">
        <v>26</v>
      </c>
      <c r="AI1094" s="4">
        <v>315</v>
      </c>
      <c r="AJ1094" s="4">
        <v>422</v>
      </c>
      <c r="AK1094" s="4">
        <v>433</v>
      </c>
      <c r="AL1094" s="4">
        <v>432</v>
      </c>
      <c r="AM1094" s="4">
        <v>495</v>
      </c>
      <c r="AN1094" s="4">
        <v>362</v>
      </c>
    </row>
    <row r="1095" spans="1:40" ht="15" customHeight="1" x14ac:dyDescent="0.25">
      <c r="A1095" s="4" t="str">
        <f>EB[[#This Row],[unit]] &amp; "#" &amp; EB[[#This Row],[indic_nrg]] &amp; "#" &amp; EB[[#This Row],[product]] &amp; "#" &amp; EB[[#This Row],[geo]]</f>
        <v>TJ#B_101000#5500#CZ</v>
      </c>
      <c r="B1095" s="4" t="str">
        <f>VLOOKUP(EB[[#This Row],[product]],KS_DB[[product]:[KS]],5,FALSE)</f>
        <v>RES</v>
      </c>
      <c r="C1095" s="4" t="str">
        <f>VLOOKUP(EB[[#This Row],[product]],KS_DB[[product]:[KS]],6,FALSE)</f>
        <v>RES</v>
      </c>
      <c r="D1095" s="4">
        <f>VLOOKUP(EB[[#This Row],[product]],Carriers[],4,FALSE)</f>
        <v>0</v>
      </c>
      <c r="E1095" s="4">
        <f>VLOOKUP(EB[[#This Row],[indic_nrg]],Indicators[],4,FALSE)</f>
        <v>0</v>
      </c>
      <c r="F1095" s="4">
        <f>IFERROR(VLOOKUP(EB[[#This Row],[Source_carrier]],KS_DB[[product]:[KS]],6,FALSE),0)</f>
        <v>0</v>
      </c>
      <c r="G1095" s="4" t="s">
        <v>34</v>
      </c>
      <c r="H1095" s="4" t="s">
        <v>1159</v>
      </c>
      <c r="I1095" s="4" t="s">
        <v>99</v>
      </c>
      <c r="J1095" s="4" t="s">
        <v>37</v>
      </c>
      <c r="K1095" s="4" t="s">
        <v>1160</v>
      </c>
      <c r="L1095" s="4" t="s">
        <v>39</v>
      </c>
      <c r="M1095" s="4" t="s">
        <v>100</v>
      </c>
      <c r="N1095" s="4" t="s">
        <v>41</v>
      </c>
      <c r="O1095" s="4">
        <v>327</v>
      </c>
      <c r="P1095" s="4">
        <v>288</v>
      </c>
      <c r="Q1095" s="4">
        <v>410</v>
      </c>
      <c r="R1095" s="4">
        <v>3323</v>
      </c>
      <c r="S1095" s="4">
        <v>5046</v>
      </c>
      <c r="T1095" s="4">
        <v>5736</v>
      </c>
      <c r="U1095" s="4">
        <v>5160</v>
      </c>
      <c r="V1095" s="4">
        <v>8996</v>
      </c>
      <c r="W1095" s="4">
        <v>9875</v>
      </c>
      <c r="X1095" s="4">
        <v>12496</v>
      </c>
      <c r="Y1095" s="4">
        <v>11127</v>
      </c>
      <c r="Z1095" s="4">
        <v>11195</v>
      </c>
      <c r="AA1095" s="4">
        <v>11201</v>
      </c>
      <c r="AB1095" s="4">
        <v>10963</v>
      </c>
      <c r="AC1095" s="4">
        <v>13772</v>
      </c>
      <c r="AD1095" s="4">
        <v>10101</v>
      </c>
      <c r="AE1095" s="4">
        <v>11094</v>
      </c>
      <c r="AF1095" s="4">
        <v>13720</v>
      </c>
      <c r="AG1095" s="4">
        <v>16486</v>
      </c>
      <c r="AH1095" s="4">
        <v>20311</v>
      </c>
      <c r="AI1095" s="4">
        <v>23451</v>
      </c>
      <c r="AJ1095" s="4">
        <v>28832</v>
      </c>
      <c r="AK1095" s="4">
        <v>34526</v>
      </c>
      <c r="AL1095" s="4">
        <v>41702</v>
      </c>
      <c r="AM1095" s="4">
        <v>46000</v>
      </c>
      <c r="AN1095" s="4">
        <v>48250</v>
      </c>
    </row>
    <row r="1096" spans="1:40" ht="15" customHeight="1" x14ac:dyDescent="0.25">
      <c r="A1096" s="4" t="str">
        <f>EB[[#This Row],[unit]] &amp; "#" &amp; EB[[#This Row],[indic_nrg]] &amp; "#" &amp; EB[[#This Row],[product]] &amp; "#" &amp; EB[[#This Row],[geo]]</f>
        <v>TJ#B_101000#5532#CZ</v>
      </c>
      <c r="B1096" s="4" t="str">
        <f>VLOOKUP(EB[[#This Row],[product]],KS_DB[[product]:[KS]],5,FALSE)</f>
        <v>RES</v>
      </c>
      <c r="C1096" s="4" t="str">
        <f>VLOOKUP(EB[[#This Row],[product]],KS_DB[[product]:[KS]],6,FALSE)</f>
        <v>RES</v>
      </c>
      <c r="D1096" s="4">
        <f>VLOOKUP(EB[[#This Row],[product]],Carriers[],4,FALSE)</f>
        <v>1</v>
      </c>
      <c r="E1096" s="4">
        <f>VLOOKUP(EB[[#This Row],[indic_nrg]],Indicators[],4,FALSE)</f>
        <v>0</v>
      </c>
      <c r="F1096" s="4">
        <f>IFERROR(VLOOKUP(EB[[#This Row],[Source_carrier]],KS_DB[[product]:[KS]],6,FALSE),0)</f>
        <v>0</v>
      </c>
      <c r="G1096" s="4" t="s">
        <v>34</v>
      </c>
      <c r="H1096" s="4" t="s">
        <v>1159</v>
      </c>
      <c r="I1096" s="4" t="s">
        <v>101</v>
      </c>
      <c r="J1096" s="4" t="s">
        <v>37</v>
      </c>
      <c r="K1096" s="4" t="s">
        <v>1160</v>
      </c>
      <c r="L1096" s="4" t="s">
        <v>39</v>
      </c>
      <c r="M1096" s="4" t="s">
        <v>102</v>
      </c>
      <c r="N1096" s="4" t="s">
        <v>41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</row>
    <row r="1097" spans="1:40" ht="15" customHeight="1" x14ac:dyDescent="0.25">
      <c r="A1097" s="4" t="str">
        <f>EB[[#This Row],[unit]] &amp; "#" &amp; EB[[#This Row],[indic_nrg]] &amp; "#" &amp; EB[[#This Row],[product]] &amp; "#" &amp; EB[[#This Row],[geo]]</f>
        <v>TJ#B_101000#5540#CZ</v>
      </c>
      <c r="B1097" s="4" t="str">
        <f>VLOOKUP(EB[[#This Row],[product]],KS_DB[[product]:[KS]],5,FALSE)</f>
        <v>biomass</v>
      </c>
      <c r="C1097" s="4" t="str">
        <f>VLOOKUP(EB[[#This Row],[product]],KS_DB[[product]:[KS]],6,FALSE)</f>
        <v>biomass</v>
      </c>
      <c r="D1097" s="4">
        <f>VLOOKUP(EB[[#This Row],[product]],Carriers[],4,FALSE)</f>
        <v>0</v>
      </c>
      <c r="E1097" s="4">
        <f>VLOOKUP(EB[[#This Row],[indic_nrg]],Indicators[],4,FALSE)</f>
        <v>0</v>
      </c>
      <c r="F1097" s="4">
        <f>IFERROR(VLOOKUP(EB[[#This Row],[Source_carrier]],KS_DB[[product]:[KS]],6,FALSE),0)</f>
        <v>0</v>
      </c>
      <c r="G1097" s="4" t="s">
        <v>34</v>
      </c>
      <c r="H1097" s="4" t="s">
        <v>1159</v>
      </c>
      <c r="I1097" s="4" t="s">
        <v>103</v>
      </c>
      <c r="J1097" s="4" t="s">
        <v>37</v>
      </c>
      <c r="K1097" s="4" t="s">
        <v>1160</v>
      </c>
      <c r="L1097" s="4" t="s">
        <v>39</v>
      </c>
      <c r="M1097" s="4" t="s">
        <v>104</v>
      </c>
      <c r="N1097" s="4" t="s">
        <v>41</v>
      </c>
      <c r="O1097" s="4">
        <v>327</v>
      </c>
      <c r="P1097" s="4">
        <v>288</v>
      </c>
      <c r="Q1097" s="4">
        <v>410</v>
      </c>
      <c r="R1097" s="4">
        <v>3323</v>
      </c>
      <c r="S1097" s="4">
        <v>5046</v>
      </c>
      <c r="T1097" s="4">
        <v>5736</v>
      </c>
      <c r="U1097" s="4">
        <v>5160</v>
      </c>
      <c r="V1097" s="4">
        <v>8996</v>
      </c>
      <c r="W1097" s="4">
        <v>9875</v>
      </c>
      <c r="X1097" s="4">
        <v>12496</v>
      </c>
      <c r="Y1097" s="4">
        <v>11127</v>
      </c>
      <c r="Z1097" s="4">
        <v>11195</v>
      </c>
      <c r="AA1097" s="4">
        <v>11201</v>
      </c>
      <c r="AB1097" s="4">
        <v>10963</v>
      </c>
      <c r="AC1097" s="4">
        <v>13772</v>
      </c>
      <c r="AD1097" s="4">
        <v>10101</v>
      </c>
      <c r="AE1097" s="4">
        <v>11094</v>
      </c>
      <c r="AF1097" s="4">
        <v>13720</v>
      </c>
      <c r="AG1097" s="4">
        <v>16486</v>
      </c>
      <c r="AH1097" s="4">
        <v>20311</v>
      </c>
      <c r="AI1097" s="4">
        <v>23451</v>
      </c>
      <c r="AJ1097" s="4">
        <v>28832</v>
      </c>
      <c r="AK1097" s="4">
        <v>34526</v>
      </c>
      <c r="AL1097" s="4">
        <v>41702</v>
      </c>
      <c r="AM1097" s="4">
        <v>46000</v>
      </c>
      <c r="AN1097" s="4">
        <v>48250</v>
      </c>
    </row>
    <row r="1098" spans="1:40" ht="15" customHeight="1" x14ac:dyDescent="0.25">
      <c r="A1098" s="4" t="str">
        <f>EB[[#This Row],[unit]] &amp; "#" &amp; EB[[#This Row],[indic_nrg]] &amp; "#" &amp; EB[[#This Row],[product]] &amp; "#" &amp; EB[[#This Row],[geo]]</f>
        <v>TJ#B_101000#5541#CZ</v>
      </c>
      <c r="B1098" s="4" t="str">
        <f>VLOOKUP(EB[[#This Row],[product]],KS_DB[[product]:[KS]],5,FALSE)</f>
        <v>biomass</v>
      </c>
      <c r="C1098" s="4" t="str">
        <f>VLOOKUP(EB[[#This Row],[product]],KS_DB[[product]:[KS]],6,FALSE)</f>
        <v>biomass</v>
      </c>
      <c r="D1098" s="4">
        <f>VLOOKUP(EB[[#This Row],[product]],Carriers[],4,FALSE)</f>
        <v>1</v>
      </c>
      <c r="E1098" s="4">
        <f>VLOOKUP(EB[[#This Row],[indic_nrg]],Indicators[],4,FALSE)</f>
        <v>0</v>
      </c>
      <c r="F1098" s="4">
        <f>IFERROR(VLOOKUP(EB[[#This Row],[Source_carrier]],KS_DB[[product]:[KS]],6,FALSE),0)</f>
        <v>0</v>
      </c>
      <c r="G1098" s="4" t="s">
        <v>34</v>
      </c>
      <c r="H1098" s="4" t="s">
        <v>1159</v>
      </c>
      <c r="I1098" s="4" t="s">
        <v>105</v>
      </c>
      <c r="J1098" s="4" t="s">
        <v>37</v>
      </c>
      <c r="K1098" s="4" t="s">
        <v>1160</v>
      </c>
      <c r="L1098" s="4" t="s">
        <v>39</v>
      </c>
      <c r="M1098" s="4" t="s">
        <v>106</v>
      </c>
      <c r="N1098" s="4" t="s">
        <v>41</v>
      </c>
      <c r="O1098" s="4">
        <v>0</v>
      </c>
      <c r="P1098" s="4">
        <v>0</v>
      </c>
      <c r="Q1098" s="4">
        <v>0</v>
      </c>
      <c r="R1098" s="4">
        <v>947</v>
      </c>
      <c r="S1098" s="4">
        <v>2293</v>
      </c>
      <c r="T1098" s="4">
        <v>3506</v>
      </c>
      <c r="U1098" s="4">
        <v>3699</v>
      </c>
      <c r="V1098" s="4">
        <v>5954</v>
      </c>
      <c r="W1098" s="4">
        <v>6785</v>
      </c>
      <c r="X1098" s="4">
        <v>9459</v>
      </c>
      <c r="Y1098" s="4">
        <v>7974</v>
      </c>
      <c r="Z1098" s="4">
        <v>7971</v>
      </c>
      <c r="AA1098" s="4">
        <v>7873</v>
      </c>
      <c r="AB1098" s="4">
        <v>8192</v>
      </c>
      <c r="AC1098" s="4">
        <v>10655</v>
      </c>
      <c r="AD1098" s="4">
        <v>6753</v>
      </c>
      <c r="AE1098" s="4">
        <v>7636</v>
      </c>
      <c r="AF1098" s="4">
        <v>9598</v>
      </c>
      <c r="AG1098" s="4">
        <v>12022</v>
      </c>
      <c r="AH1098" s="4">
        <v>14557</v>
      </c>
      <c r="AI1098" s="4">
        <v>16593</v>
      </c>
      <c r="AJ1098" s="4">
        <v>18833</v>
      </c>
      <c r="AK1098" s="4">
        <v>20328</v>
      </c>
      <c r="AL1098" s="4">
        <v>20897</v>
      </c>
      <c r="AM1098" s="4">
        <v>23756</v>
      </c>
      <c r="AN1098" s="4">
        <v>26065</v>
      </c>
    </row>
    <row r="1099" spans="1:40" ht="15" customHeight="1" x14ac:dyDescent="0.25">
      <c r="A1099" s="4" t="str">
        <f>EB[[#This Row],[unit]] &amp; "#" &amp; EB[[#This Row],[indic_nrg]] &amp; "#" &amp; EB[[#This Row],[product]] &amp; "#" &amp; EB[[#This Row],[geo]]</f>
        <v>TJ#B_101000#5542#CZ</v>
      </c>
      <c r="B1099" s="4" t="str">
        <f>VLOOKUP(EB[[#This Row],[product]],KS_DB[[product]:[KS]],5,FALSE)</f>
        <v>biomass</v>
      </c>
      <c r="C1099" s="4" t="str">
        <f>VLOOKUP(EB[[#This Row],[product]],KS_DB[[product]:[KS]],6,FALSE)</f>
        <v>biomass</v>
      </c>
      <c r="D1099" s="4">
        <f>VLOOKUP(EB[[#This Row],[product]],Carriers[],4,FALSE)</f>
        <v>1</v>
      </c>
      <c r="E1099" s="4">
        <f>VLOOKUP(EB[[#This Row],[indic_nrg]],Indicators[],4,FALSE)</f>
        <v>0</v>
      </c>
      <c r="F1099" s="4">
        <f>IFERROR(VLOOKUP(EB[[#This Row],[Source_carrier]],KS_DB[[product]:[KS]],6,FALSE),0)</f>
        <v>0</v>
      </c>
      <c r="G1099" s="4" t="s">
        <v>34</v>
      </c>
      <c r="H1099" s="4" t="s">
        <v>1159</v>
      </c>
      <c r="I1099" s="4" t="s">
        <v>107</v>
      </c>
      <c r="J1099" s="4" t="s">
        <v>37</v>
      </c>
      <c r="K1099" s="4" t="s">
        <v>1160</v>
      </c>
      <c r="L1099" s="4" t="s">
        <v>39</v>
      </c>
      <c r="M1099" s="4" t="s">
        <v>108</v>
      </c>
      <c r="N1099" s="4" t="s">
        <v>41</v>
      </c>
      <c r="O1099" s="4">
        <v>0</v>
      </c>
      <c r="P1099" s="4">
        <v>0</v>
      </c>
      <c r="Q1099" s="4">
        <v>0</v>
      </c>
      <c r="R1099" s="4">
        <v>1869</v>
      </c>
      <c r="S1099" s="4">
        <v>1974</v>
      </c>
      <c r="T1099" s="4">
        <v>1417</v>
      </c>
      <c r="U1099" s="4">
        <v>609</v>
      </c>
      <c r="V1099" s="4">
        <v>2175</v>
      </c>
      <c r="W1099" s="4">
        <v>1880</v>
      </c>
      <c r="X1099" s="4">
        <v>1629</v>
      </c>
      <c r="Y1099" s="4">
        <v>1427</v>
      </c>
      <c r="Z1099" s="4">
        <v>1441</v>
      </c>
      <c r="AA1099" s="4">
        <v>1409</v>
      </c>
      <c r="AB1099" s="4">
        <v>845</v>
      </c>
      <c r="AC1099" s="4">
        <v>1134</v>
      </c>
      <c r="AD1099" s="4">
        <v>1468</v>
      </c>
      <c r="AE1099" s="4">
        <v>1636</v>
      </c>
      <c r="AF1099" s="4">
        <v>2108</v>
      </c>
      <c r="AG1099" s="4">
        <v>2521</v>
      </c>
      <c r="AH1099" s="4">
        <v>3874</v>
      </c>
      <c r="AI1099" s="4">
        <v>5114</v>
      </c>
      <c r="AJ1099" s="4">
        <v>7514</v>
      </c>
      <c r="AK1099" s="4">
        <v>11552</v>
      </c>
      <c r="AL1099" s="4">
        <v>18284</v>
      </c>
      <c r="AM1099" s="4">
        <v>19693</v>
      </c>
      <c r="AN1099" s="4">
        <v>19813</v>
      </c>
    </row>
    <row r="1100" spans="1:40" ht="15" customHeight="1" x14ac:dyDescent="0.25">
      <c r="A1100" s="4" t="str">
        <f>EB[[#This Row],[unit]] &amp; "#" &amp; EB[[#This Row],[indic_nrg]] &amp; "#" &amp; EB[[#This Row],[product]] &amp; "#" &amp; EB[[#This Row],[geo]]</f>
        <v>TJ#B_101000#55431#CZ</v>
      </c>
      <c r="B1100" s="4" t="str">
        <f>VLOOKUP(EB[[#This Row],[product]],KS_DB[[product]:[KS]],5,FALSE)</f>
        <v>biomass</v>
      </c>
      <c r="C1100" s="4" t="str">
        <f>VLOOKUP(EB[[#This Row],[product]],KS_DB[[product]:[KS]],6,FALSE)</f>
        <v>biomass</v>
      </c>
      <c r="D1100" s="4">
        <f>VLOOKUP(EB[[#This Row],[product]],Carriers[],4,FALSE)</f>
        <v>1</v>
      </c>
      <c r="E1100" s="4">
        <f>VLOOKUP(EB[[#This Row],[indic_nrg]],Indicators[],4,FALSE)</f>
        <v>0</v>
      </c>
      <c r="F1100" s="4">
        <f>IFERROR(VLOOKUP(EB[[#This Row],[Source_carrier]],KS_DB[[product]:[KS]],6,FALSE),0)</f>
        <v>0</v>
      </c>
      <c r="G1100" s="4" t="s">
        <v>34</v>
      </c>
      <c r="H1100" s="4" t="s">
        <v>1159</v>
      </c>
      <c r="I1100" s="4" t="s">
        <v>109</v>
      </c>
      <c r="J1100" s="4" t="s">
        <v>37</v>
      </c>
      <c r="K1100" s="4" t="s">
        <v>1160</v>
      </c>
      <c r="L1100" s="4" t="s">
        <v>39</v>
      </c>
      <c r="M1100" s="4" t="s">
        <v>110</v>
      </c>
      <c r="N1100" s="4" t="s">
        <v>41</v>
      </c>
      <c r="O1100" s="4">
        <v>327</v>
      </c>
      <c r="P1100" s="4">
        <v>288</v>
      </c>
      <c r="Q1100" s="4">
        <v>410</v>
      </c>
      <c r="R1100" s="4">
        <v>507</v>
      </c>
      <c r="S1100" s="4">
        <v>779</v>
      </c>
      <c r="T1100" s="4">
        <v>813</v>
      </c>
      <c r="U1100" s="4">
        <v>852</v>
      </c>
      <c r="V1100" s="4">
        <v>867</v>
      </c>
      <c r="W1100" s="4">
        <v>1210</v>
      </c>
      <c r="X1100" s="4">
        <v>1408</v>
      </c>
      <c r="Y1100" s="4">
        <v>1726</v>
      </c>
      <c r="Z1100" s="4">
        <v>1783</v>
      </c>
      <c r="AA1100" s="4">
        <v>1919</v>
      </c>
      <c r="AB1100" s="4">
        <v>1926</v>
      </c>
      <c r="AC1100" s="4">
        <v>1983</v>
      </c>
      <c r="AD1100" s="4">
        <v>1880</v>
      </c>
      <c r="AE1100" s="4">
        <v>1822</v>
      </c>
      <c r="AF1100" s="4">
        <v>2014</v>
      </c>
      <c r="AG1100" s="4">
        <v>1943</v>
      </c>
      <c r="AH1100" s="4">
        <v>1880</v>
      </c>
      <c r="AI1100" s="4">
        <v>1744</v>
      </c>
      <c r="AJ1100" s="4">
        <v>2485</v>
      </c>
      <c r="AK1100" s="4">
        <v>2646</v>
      </c>
      <c r="AL1100" s="4">
        <v>2521</v>
      </c>
      <c r="AM1100" s="4">
        <v>2551</v>
      </c>
      <c r="AN1100" s="4">
        <v>2372</v>
      </c>
    </row>
    <row r="1101" spans="1:40" ht="15" customHeight="1" x14ac:dyDescent="0.25">
      <c r="A1101" s="4" t="str">
        <f>EB[[#This Row],[unit]] &amp; "#" &amp; EB[[#This Row],[indic_nrg]] &amp; "#" &amp; EB[[#This Row],[product]] &amp; "#" &amp; EB[[#This Row],[geo]]</f>
        <v>TJ#B_101000#55432#CZ</v>
      </c>
      <c r="B1101" s="4" t="str">
        <f>VLOOKUP(EB[[#This Row],[product]],KS_DB[[product]:[KS]],5,FALSE)</f>
        <v>biomass</v>
      </c>
      <c r="C1101" s="4" t="str">
        <f>VLOOKUP(EB[[#This Row],[product]],KS_DB[[product]:[KS]],6,FALSE)</f>
        <v>biomass</v>
      </c>
      <c r="D1101" s="4">
        <f>VLOOKUP(EB[[#This Row],[product]],Carriers[],4,FALSE)</f>
        <v>1</v>
      </c>
      <c r="E1101" s="4">
        <f>VLOOKUP(EB[[#This Row],[indic_nrg]],Indicators[],4,FALSE)</f>
        <v>0</v>
      </c>
      <c r="F1101" s="4">
        <f>IFERROR(VLOOKUP(EB[[#This Row],[Source_carrier]],KS_DB[[product]:[KS]],6,FALSE),0)</f>
        <v>0</v>
      </c>
      <c r="G1101" s="4" t="s">
        <v>34</v>
      </c>
      <c r="H1101" s="4" t="s">
        <v>1159</v>
      </c>
      <c r="I1101" s="4" t="s">
        <v>111</v>
      </c>
      <c r="J1101" s="4" t="s">
        <v>37</v>
      </c>
      <c r="K1101" s="4" t="s">
        <v>1160</v>
      </c>
      <c r="L1101" s="4" t="s">
        <v>39</v>
      </c>
      <c r="M1101" s="4" t="s">
        <v>112</v>
      </c>
      <c r="N1101" s="4" t="s">
        <v>41</v>
      </c>
      <c r="O1101" s="4">
        <v>218</v>
      </c>
      <c r="P1101" s="4">
        <v>192</v>
      </c>
      <c r="Q1101" s="4">
        <v>273</v>
      </c>
      <c r="R1101" s="4">
        <v>338</v>
      </c>
      <c r="S1101" s="4">
        <v>519</v>
      </c>
      <c r="T1101" s="4">
        <v>542</v>
      </c>
      <c r="U1101" s="4">
        <v>568</v>
      </c>
      <c r="V1101" s="4">
        <v>578</v>
      </c>
      <c r="W1101" s="4">
        <v>807</v>
      </c>
      <c r="X1101" s="4">
        <v>939</v>
      </c>
      <c r="Y1101" s="4">
        <v>1150</v>
      </c>
      <c r="Z1101" s="4">
        <v>1189</v>
      </c>
      <c r="AA1101" s="4">
        <v>1279</v>
      </c>
      <c r="AB1101" s="4">
        <v>1284</v>
      </c>
      <c r="AC1101" s="4">
        <v>1322</v>
      </c>
      <c r="AD1101" s="4">
        <v>1253</v>
      </c>
      <c r="AE1101" s="4">
        <v>1215</v>
      </c>
      <c r="AF1101" s="4">
        <v>1343</v>
      </c>
      <c r="AG1101" s="4">
        <v>1296</v>
      </c>
      <c r="AH1101" s="4">
        <v>1253</v>
      </c>
      <c r="AI1101" s="4">
        <v>1162</v>
      </c>
      <c r="AJ1101" s="4">
        <v>1656</v>
      </c>
      <c r="AK1101" s="4">
        <v>1764</v>
      </c>
      <c r="AL1101" s="4">
        <v>1680</v>
      </c>
      <c r="AM1101" s="4">
        <v>1700</v>
      </c>
      <c r="AN1101" s="4">
        <v>1581</v>
      </c>
    </row>
    <row r="1102" spans="1:40" ht="15" customHeight="1" x14ac:dyDescent="0.25">
      <c r="A1102" s="4" t="str">
        <f>EB[[#This Row],[unit]] &amp; "#" &amp; EB[[#This Row],[indic_nrg]] &amp; "#" &amp; EB[[#This Row],[product]] &amp; "#" &amp; EB[[#This Row],[geo]]</f>
        <v>TJ#B_101000#5544#CZ</v>
      </c>
      <c r="B1102" s="4" t="str">
        <f>VLOOKUP(EB[[#This Row],[product]],KS_DB[[product]:[KS]],5,FALSE)</f>
        <v>biomass</v>
      </c>
      <c r="C1102" s="4" t="str">
        <f>VLOOKUP(EB[[#This Row],[product]],KS_DB[[product]:[KS]],6,FALSE)</f>
        <v>biomass</v>
      </c>
      <c r="D1102" s="4">
        <f>VLOOKUP(EB[[#This Row],[product]],Carriers[],4,FALSE)</f>
        <v>1</v>
      </c>
      <c r="E1102" s="4">
        <f>VLOOKUP(EB[[#This Row],[indic_nrg]],Indicators[],4,FALSE)</f>
        <v>0</v>
      </c>
      <c r="F1102" s="4">
        <f>IFERROR(VLOOKUP(EB[[#This Row],[Source_carrier]],KS_DB[[product]:[KS]],6,FALSE),0)</f>
        <v>0</v>
      </c>
      <c r="G1102" s="4" t="s">
        <v>34</v>
      </c>
      <c r="H1102" s="4" t="s">
        <v>1159</v>
      </c>
      <c r="I1102" s="4" t="s">
        <v>113</v>
      </c>
      <c r="J1102" s="4" t="s">
        <v>37</v>
      </c>
      <c r="K1102" s="4" t="s">
        <v>1160</v>
      </c>
      <c r="L1102" s="4" t="s">
        <v>39</v>
      </c>
      <c r="M1102" s="4" t="s">
        <v>114</v>
      </c>
      <c r="N1102" s="4" t="s">
        <v>41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</row>
    <row r="1103" spans="1:40" ht="15" customHeight="1" x14ac:dyDescent="0.25">
      <c r="A1103" s="4" t="str">
        <f>EB[[#This Row],[unit]] &amp; "#" &amp; EB[[#This Row],[indic_nrg]] &amp; "#" &amp; EB[[#This Row],[product]] &amp; "#" &amp; EB[[#This Row],[geo]]</f>
        <v>TJ#B_101000#5545#CZ</v>
      </c>
      <c r="B1103" s="4" t="str">
        <f>VLOOKUP(EB[[#This Row],[product]],KS_DB[[product]:[KS]],5,FALSE)</f>
        <v>biomass</v>
      </c>
      <c r="C1103" s="4" t="str">
        <f>VLOOKUP(EB[[#This Row],[product]],KS_DB[[product]:[KS]],6,FALSE)</f>
        <v>biomass</v>
      </c>
      <c r="D1103" s="4">
        <f>VLOOKUP(EB[[#This Row],[product]],Carriers[],4,FALSE)</f>
        <v>0</v>
      </c>
      <c r="E1103" s="4">
        <f>VLOOKUP(EB[[#This Row],[indic_nrg]],Indicators[],4,FALSE)</f>
        <v>0</v>
      </c>
      <c r="F1103" s="4">
        <f>IFERROR(VLOOKUP(EB[[#This Row],[Source_carrier]],KS_DB[[product]:[KS]],6,FALSE),0)</f>
        <v>0</v>
      </c>
      <c r="G1103" s="4" t="s">
        <v>34</v>
      </c>
      <c r="H1103" s="4" t="s">
        <v>1159</v>
      </c>
      <c r="I1103" s="4" t="s">
        <v>115</v>
      </c>
      <c r="J1103" s="4" t="s">
        <v>37</v>
      </c>
      <c r="K1103" s="4" t="s">
        <v>1160</v>
      </c>
      <c r="L1103" s="4" t="s">
        <v>39</v>
      </c>
      <c r="M1103" s="4" t="s">
        <v>116</v>
      </c>
      <c r="N1103" s="4" t="s">
        <v>41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</row>
    <row r="1104" spans="1:40" ht="15" customHeight="1" x14ac:dyDescent="0.25">
      <c r="A1104" s="4" t="str">
        <f>EB[[#This Row],[unit]] &amp; "#" &amp; EB[[#This Row],[indic_nrg]] &amp; "#" &amp; EB[[#This Row],[product]] &amp; "#" &amp; EB[[#This Row],[geo]]</f>
        <v>TJ#B_101000#5546#CZ</v>
      </c>
      <c r="B1104" s="4" t="str">
        <f>VLOOKUP(EB[[#This Row],[product]],KS_DB[[product]:[KS]],5,FALSE)</f>
        <v>biomass</v>
      </c>
      <c r="C1104" s="4" t="str">
        <f>VLOOKUP(EB[[#This Row],[product]],KS_DB[[product]:[KS]],6,FALSE)</f>
        <v>biomass</v>
      </c>
      <c r="D1104" s="4">
        <f>VLOOKUP(EB[[#This Row],[product]],Carriers[],4,FALSE)</f>
        <v>1</v>
      </c>
      <c r="E1104" s="4">
        <f>VLOOKUP(EB[[#This Row],[indic_nrg]],Indicators[],4,FALSE)</f>
        <v>0</v>
      </c>
      <c r="F1104" s="4">
        <f>IFERROR(VLOOKUP(EB[[#This Row],[Source_carrier]],KS_DB[[product]:[KS]],6,FALSE),0)</f>
        <v>0</v>
      </c>
      <c r="G1104" s="4" t="s">
        <v>34</v>
      </c>
      <c r="H1104" s="4" t="s">
        <v>1159</v>
      </c>
      <c r="I1104" s="4" t="s">
        <v>117</v>
      </c>
      <c r="J1104" s="4" t="s">
        <v>37</v>
      </c>
      <c r="K1104" s="4" t="s">
        <v>1160</v>
      </c>
      <c r="L1104" s="4" t="s">
        <v>39</v>
      </c>
      <c r="M1104" s="4" t="s">
        <v>118</v>
      </c>
      <c r="N1104" s="4" t="s">
        <v>41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</row>
    <row r="1105" spans="1:40" ht="15" customHeight="1" x14ac:dyDescent="0.25">
      <c r="A1105" s="4" t="str">
        <f>EB[[#This Row],[unit]] &amp; "#" &amp; EB[[#This Row],[indic_nrg]] &amp; "#" &amp; EB[[#This Row],[product]] &amp; "#" &amp; EB[[#This Row],[geo]]</f>
        <v>TJ#B_101000#5547#CZ</v>
      </c>
      <c r="B1105" s="4" t="str">
        <f>VLOOKUP(EB[[#This Row],[product]],KS_DB[[product]:[KS]],5,FALSE)</f>
        <v>biomass</v>
      </c>
      <c r="C1105" s="4" t="str">
        <f>VLOOKUP(EB[[#This Row],[product]],KS_DB[[product]:[KS]],6,FALSE)</f>
        <v>biomass</v>
      </c>
      <c r="D1105" s="4">
        <f>VLOOKUP(EB[[#This Row],[product]],Carriers[],4,FALSE)</f>
        <v>1</v>
      </c>
      <c r="E1105" s="4">
        <f>VLOOKUP(EB[[#This Row],[indic_nrg]],Indicators[],4,FALSE)</f>
        <v>0</v>
      </c>
      <c r="F1105" s="4">
        <f>IFERROR(VLOOKUP(EB[[#This Row],[Source_carrier]],KS_DB[[product]:[KS]],6,FALSE),0)</f>
        <v>0</v>
      </c>
      <c r="G1105" s="4" t="s">
        <v>34</v>
      </c>
      <c r="H1105" s="4" t="s">
        <v>1159</v>
      </c>
      <c r="I1105" s="4" t="s">
        <v>119</v>
      </c>
      <c r="J1105" s="4" t="s">
        <v>37</v>
      </c>
      <c r="K1105" s="4" t="s">
        <v>1160</v>
      </c>
      <c r="L1105" s="4" t="s">
        <v>39</v>
      </c>
      <c r="M1105" s="4" t="s">
        <v>120</v>
      </c>
      <c r="N1105" s="4" t="s">
        <v>41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</row>
    <row r="1106" spans="1:40" ht="15" customHeight="1" x14ac:dyDescent="0.25">
      <c r="A1106" s="4" t="str">
        <f>EB[[#This Row],[unit]] &amp; "#" &amp; EB[[#This Row],[indic_nrg]] &amp; "#" &amp; EB[[#This Row],[product]] &amp; "#" &amp; EB[[#This Row],[geo]]</f>
        <v>TJ#B_101000#5548#CZ</v>
      </c>
      <c r="B1106" s="4" t="str">
        <f>VLOOKUP(EB[[#This Row],[product]],KS_DB[[product]:[KS]],5,FALSE)</f>
        <v>biomass</v>
      </c>
      <c r="C1106" s="4" t="str">
        <f>VLOOKUP(EB[[#This Row],[product]],KS_DB[[product]:[KS]],6,FALSE)</f>
        <v>biomass</v>
      </c>
      <c r="D1106" s="4">
        <f>VLOOKUP(EB[[#This Row],[product]],Carriers[],4,FALSE)</f>
        <v>1</v>
      </c>
      <c r="E1106" s="4">
        <f>VLOOKUP(EB[[#This Row],[indic_nrg]],Indicators[],4,FALSE)</f>
        <v>0</v>
      </c>
      <c r="F1106" s="4">
        <f>IFERROR(VLOOKUP(EB[[#This Row],[Source_carrier]],KS_DB[[product]:[KS]],6,FALSE),0)</f>
        <v>0</v>
      </c>
      <c r="G1106" s="4" t="s">
        <v>34</v>
      </c>
      <c r="H1106" s="4" t="s">
        <v>1159</v>
      </c>
      <c r="I1106" s="4" t="s">
        <v>121</v>
      </c>
      <c r="J1106" s="4" t="s">
        <v>37</v>
      </c>
      <c r="K1106" s="4" t="s">
        <v>1160</v>
      </c>
      <c r="L1106" s="4" t="s">
        <v>39</v>
      </c>
      <c r="M1106" s="4" t="s">
        <v>122</v>
      </c>
      <c r="N1106" s="4" t="s">
        <v>41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</row>
    <row r="1107" spans="1:40" ht="15" customHeight="1" x14ac:dyDescent="0.25">
      <c r="A1107" s="4" t="str">
        <f>EB[[#This Row],[unit]] &amp; "#" &amp; EB[[#This Row],[indic_nrg]] &amp; "#" &amp; EB[[#This Row],[product]] &amp; "#" &amp; EB[[#This Row],[geo]]</f>
        <v>TJ#B_101000#5549#CZ</v>
      </c>
      <c r="B1107" s="4" t="str">
        <f>VLOOKUP(EB[[#This Row],[product]],KS_DB[[product]:[KS]],5,FALSE)</f>
        <v>biomass</v>
      </c>
      <c r="C1107" s="4" t="str">
        <f>VLOOKUP(EB[[#This Row],[product]],KS_DB[[product]:[KS]],6,FALSE)</f>
        <v>biomass</v>
      </c>
      <c r="D1107" s="4">
        <f>VLOOKUP(EB[[#This Row],[product]],Carriers[],4,FALSE)</f>
        <v>1</v>
      </c>
      <c r="E1107" s="4">
        <f>VLOOKUP(EB[[#This Row],[indic_nrg]],Indicators[],4,FALSE)</f>
        <v>0</v>
      </c>
      <c r="F1107" s="4">
        <f>IFERROR(VLOOKUP(EB[[#This Row],[Source_carrier]],KS_DB[[product]:[KS]],6,FALSE),0)</f>
        <v>0</v>
      </c>
      <c r="G1107" s="4" t="s">
        <v>34</v>
      </c>
      <c r="H1107" s="4" t="s">
        <v>1159</v>
      </c>
      <c r="I1107" s="4" t="s">
        <v>123</v>
      </c>
      <c r="J1107" s="4" t="s">
        <v>37</v>
      </c>
      <c r="K1107" s="4" t="s">
        <v>1160</v>
      </c>
      <c r="L1107" s="4" t="s">
        <v>39</v>
      </c>
      <c r="M1107" s="4" t="s">
        <v>124</v>
      </c>
      <c r="N1107" s="4" t="s">
        <v>41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</row>
    <row r="1108" spans="1:40" ht="15" customHeight="1" x14ac:dyDescent="0.25">
      <c r="A1108" s="4" t="str">
        <f>EB[[#This Row],[unit]] &amp; "#" &amp; EB[[#This Row],[indic_nrg]] &amp; "#" &amp; EB[[#This Row],[product]] &amp; "#" &amp; EB[[#This Row],[geo]]</f>
        <v>TJ#B_101000#5550#CZ</v>
      </c>
      <c r="B1108" s="4" t="str">
        <f>VLOOKUP(EB[[#This Row],[product]],KS_DB[[product]:[KS]],5,FALSE)</f>
        <v>RES</v>
      </c>
      <c r="C1108" s="4" t="str">
        <f>VLOOKUP(EB[[#This Row],[product]],KS_DB[[product]:[KS]],6,FALSE)</f>
        <v>RES</v>
      </c>
      <c r="D1108" s="4">
        <f>VLOOKUP(EB[[#This Row],[product]],Carriers[],4,FALSE)</f>
        <v>1</v>
      </c>
      <c r="E1108" s="4">
        <f>VLOOKUP(EB[[#This Row],[indic_nrg]],Indicators[],4,FALSE)</f>
        <v>0</v>
      </c>
      <c r="F1108" s="4">
        <f>IFERROR(VLOOKUP(EB[[#This Row],[Source_carrier]],KS_DB[[product]:[KS]],6,FALSE),0)</f>
        <v>0</v>
      </c>
      <c r="G1108" s="4" t="s">
        <v>34</v>
      </c>
      <c r="H1108" s="4" t="s">
        <v>1159</v>
      </c>
      <c r="I1108" s="4" t="s">
        <v>125</v>
      </c>
      <c r="J1108" s="4" t="s">
        <v>37</v>
      </c>
      <c r="K1108" s="4" t="s">
        <v>1160</v>
      </c>
      <c r="L1108" s="4" t="s">
        <v>39</v>
      </c>
      <c r="M1108" s="4" t="s">
        <v>126</v>
      </c>
      <c r="N1108" s="4" t="s">
        <v>41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</row>
    <row r="1109" spans="1:40" ht="15" customHeight="1" x14ac:dyDescent="0.25">
      <c r="A1109" s="4" t="str">
        <f>EB[[#This Row],[unit]] &amp; "#" &amp; EB[[#This Row],[indic_nrg]] &amp; "#" &amp; EB[[#This Row],[product]] &amp; "#" &amp; EB[[#This Row],[geo]]</f>
        <v>TJ#B_101000#6000#CZ</v>
      </c>
      <c r="B1109" s="4" t="str">
        <f>VLOOKUP(EB[[#This Row],[product]],KS_DB[[product]:[KS]],5,FALSE)</f>
        <v>electricity</v>
      </c>
      <c r="C1109" s="4" t="str">
        <f>VLOOKUP(EB[[#This Row],[product]],KS_DB[[product]:[KS]],6,FALSE)</f>
        <v>electricity</v>
      </c>
      <c r="D1109" s="4">
        <f>VLOOKUP(EB[[#This Row],[product]],Carriers[],4,FALSE)</f>
        <v>1</v>
      </c>
      <c r="E1109" s="4">
        <f>VLOOKUP(EB[[#This Row],[indic_nrg]],Indicators[],4,FALSE)</f>
        <v>0</v>
      </c>
      <c r="F1109" s="4">
        <f>IFERROR(VLOOKUP(EB[[#This Row],[Source_carrier]],KS_DB[[product]:[KS]],6,FALSE),0)</f>
        <v>0</v>
      </c>
      <c r="G1109" s="4" t="s">
        <v>34</v>
      </c>
      <c r="H1109" s="4" t="s">
        <v>1159</v>
      </c>
      <c r="I1109" s="4" t="s">
        <v>127</v>
      </c>
      <c r="J1109" s="4" t="s">
        <v>37</v>
      </c>
      <c r="K1109" s="4" t="s">
        <v>1160</v>
      </c>
      <c r="L1109" s="4" t="s">
        <v>39</v>
      </c>
      <c r="M1109" s="4" t="s">
        <v>128</v>
      </c>
      <c r="N1109" s="4" t="s">
        <v>41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22</v>
      </c>
      <c r="AG1109" s="4">
        <v>25</v>
      </c>
      <c r="AH1109" s="4">
        <v>25</v>
      </c>
      <c r="AI1109" s="4">
        <v>36</v>
      </c>
      <c r="AJ1109" s="4">
        <v>25</v>
      </c>
      <c r="AK1109" s="4">
        <v>32</v>
      </c>
      <c r="AL1109" s="4">
        <v>29</v>
      </c>
      <c r="AM1109" s="4">
        <v>25</v>
      </c>
      <c r="AN1109" s="4">
        <v>25</v>
      </c>
    </row>
    <row r="1110" spans="1:40" ht="15" customHeight="1" x14ac:dyDescent="0.25">
      <c r="A1110" s="4" t="str">
        <f>EB[[#This Row],[unit]] &amp; "#" &amp; EB[[#This Row],[indic_nrg]] &amp; "#" &amp; EB[[#This Row],[product]] &amp; "#" &amp; EB[[#This Row],[geo]]</f>
        <v>TJ#B_101000#7100#CZ</v>
      </c>
      <c r="B1110" s="4" t="str">
        <f>VLOOKUP(EB[[#This Row],[product]],KS_DB[[product]:[KS]],5,FALSE)</f>
        <v>other</v>
      </c>
      <c r="C1110" s="4" t="str">
        <f>VLOOKUP(EB[[#This Row],[product]],KS_DB[[product]:[KS]],6,FALSE)</f>
        <v>other</v>
      </c>
      <c r="D1110" s="4">
        <f>VLOOKUP(EB[[#This Row],[product]],Carriers[],4,FALSE)</f>
        <v>1</v>
      </c>
      <c r="E1110" s="4">
        <f>VLOOKUP(EB[[#This Row],[indic_nrg]],Indicators[],4,FALSE)</f>
        <v>0</v>
      </c>
      <c r="F1110" s="4">
        <f>IFERROR(VLOOKUP(EB[[#This Row],[Source_carrier]],KS_DB[[product]:[KS]],6,FALSE),0)</f>
        <v>0</v>
      </c>
      <c r="G1110" s="4" t="s">
        <v>34</v>
      </c>
      <c r="H1110" s="4" t="s">
        <v>1159</v>
      </c>
      <c r="I1110" s="4" t="s">
        <v>129</v>
      </c>
      <c r="J1110" s="4" t="s">
        <v>37</v>
      </c>
      <c r="K1110" s="4" t="s">
        <v>1160</v>
      </c>
      <c r="L1110" s="4" t="s">
        <v>39</v>
      </c>
      <c r="M1110" s="4" t="s">
        <v>130</v>
      </c>
      <c r="N1110" s="4" t="s">
        <v>41</v>
      </c>
      <c r="O1110" s="4">
        <v>9</v>
      </c>
      <c r="P1110" s="4">
        <v>9</v>
      </c>
      <c r="Q1110" s="4">
        <v>14</v>
      </c>
      <c r="R1110" s="4">
        <v>59</v>
      </c>
      <c r="S1110" s="4">
        <v>107</v>
      </c>
      <c r="T1110" s="4">
        <v>116</v>
      </c>
      <c r="U1110" s="4">
        <v>122</v>
      </c>
      <c r="V1110" s="4">
        <v>120</v>
      </c>
      <c r="W1110" s="4">
        <v>126</v>
      </c>
      <c r="X1110" s="4">
        <v>138</v>
      </c>
      <c r="Y1110" s="4">
        <v>109</v>
      </c>
      <c r="Z1110" s="4">
        <v>205</v>
      </c>
      <c r="AA1110" s="4">
        <v>289</v>
      </c>
      <c r="AB1110" s="4">
        <v>245</v>
      </c>
      <c r="AC1110" s="4">
        <v>391</v>
      </c>
      <c r="AD1110" s="4">
        <v>429</v>
      </c>
      <c r="AE1110" s="4">
        <v>393</v>
      </c>
      <c r="AF1110" s="4">
        <v>522</v>
      </c>
      <c r="AG1110" s="4">
        <v>423</v>
      </c>
      <c r="AH1110" s="4">
        <v>376</v>
      </c>
      <c r="AI1110" s="4">
        <v>498</v>
      </c>
      <c r="AJ1110" s="4">
        <v>671</v>
      </c>
      <c r="AK1110" s="4">
        <v>593</v>
      </c>
      <c r="AL1110" s="4">
        <v>524</v>
      </c>
      <c r="AM1110" s="4">
        <v>554</v>
      </c>
      <c r="AN1110" s="4">
        <v>753</v>
      </c>
    </row>
    <row r="1111" spans="1:40" ht="15" customHeight="1" x14ac:dyDescent="0.25">
      <c r="A1111" s="4" t="str">
        <f>EB[[#This Row],[unit]] &amp; "#" &amp; EB[[#This Row],[indic_nrg]] &amp; "#" &amp; EB[[#This Row],[product]] &amp; "#" &amp; EB[[#This Row],[geo]]</f>
        <v>TJ#B_101000#7200#CZ</v>
      </c>
      <c r="B1111" s="4" t="str">
        <f>VLOOKUP(EB[[#This Row],[product]],KS_DB[[product]:[KS]],5,FALSE)</f>
        <v>other</v>
      </c>
      <c r="C1111" s="4" t="str">
        <f>VLOOKUP(EB[[#This Row],[product]],KS_DB[[product]:[KS]],6,FALSE)</f>
        <v>other</v>
      </c>
      <c r="D1111" s="4">
        <f>VLOOKUP(EB[[#This Row],[product]],Carriers[],4,FALSE)</f>
        <v>0</v>
      </c>
      <c r="E1111" s="4">
        <f>VLOOKUP(EB[[#This Row],[indic_nrg]],Indicators[],4,FALSE)</f>
        <v>0</v>
      </c>
      <c r="F1111" s="4">
        <f>IFERROR(VLOOKUP(EB[[#This Row],[Source_carrier]],KS_DB[[product]:[KS]],6,FALSE),0)</f>
        <v>0</v>
      </c>
      <c r="G1111" s="4" t="s">
        <v>34</v>
      </c>
      <c r="H1111" s="4" t="s">
        <v>1159</v>
      </c>
      <c r="I1111" s="4" t="s">
        <v>131</v>
      </c>
      <c r="J1111" s="4" t="s">
        <v>37</v>
      </c>
      <c r="K1111" s="4" t="s">
        <v>1160</v>
      </c>
      <c r="L1111" s="4" t="s">
        <v>39</v>
      </c>
      <c r="M1111" s="4" t="s">
        <v>132</v>
      </c>
      <c r="N1111" s="4" t="s">
        <v>41</v>
      </c>
      <c r="O1111" s="4">
        <v>227</v>
      </c>
      <c r="P1111" s="4">
        <v>201</v>
      </c>
      <c r="Q1111" s="4">
        <v>287</v>
      </c>
      <c r="R1111" s="4">
        <v>397</v>
      </c>
      <c r="S1111" s="4">
        <v>626</v>
      </c>
      <c r="T1111" s="4">
        <v>658</v>
      </c>
      <c r="U1111" s="4">
        <v>690</v>
      </c>
      <c r="V1111" s="4">
        <v>698</v>
      </c>
      <c r="W1111" s="4">
        <v>933</v>
      </c>
      <c r="X1111" s="4">
        <v>1077</v>
      </c>
      <c r="Y1111" s="4">
        <v>1259</v>
      </c>
      <c r="Z1111" s="4">
        <v>1394</v>
      </c>
      <c r="AA1111" s="4">
        <v>1568</v>
      </c>
      <c r="AB1111" s="4">
        <v>1529</v>
      </c>
      <c r="AC1111" s="4">
        <v>1713</v>
      </c>
      <c r="AD1111" s="4">
        <v>1682</v>
      </c>
      <c r="AE1111" s="4">
        <v>1608</v>
      </c>
      <c r="AF1111" s="4">
        <v>1865</v>
      </c>
      <c r="AG1111" s="4">
        <v>1719</v>
      </c>
      <c r="AH1111" s="4">
        <v>1629</v>
      </c>
      <c r="AI1111" s="4">
        <v>1660</v>
      </c>
      <c r="AJ1111" s="4">
        <v>2327</v>
      </c>
      <c r="AK1111" s="4">
        <v>2357</v>
      </c>
      <c r="AL1111" s="4">
        <v>2204</v>
      </c>
      <c r="AM1111" s="4">
        <v>2254</v>
      </c>
      <c r="AN1111" s="4">
        <v>2334</v>
      </c>
    </row>
    <row r="1112" spans="1:40" ht="15" customHeight="1" x14ac:dyDescent="0.25">
      <c r="A1112" s="4" t="str">
        <f>EB[[#This Row],[unit]] &amp; "#" &amp; EB[[#This Row],[indic_nrg]] &amp; "#" &amp; EB[[#This Row],[product]] &amp; "#" &amp; EB[[#This Row],[geo]]</f>
        <v>TJ#B_101001#0000#CZ</v>
      </c>
      <c r="B1112" s="4" t="str">
        <f>VLOOKUP(EB[[#This Row],[product]],KS_DB[[product]:[KS]],5,FALSE)</f>
        <v>all</v>
      </c>
      <c r="C1112" s="4" t="str">
        <f>VLOOKUP(EB[[#This Row],[product]],KS_DB[[product]:[KS]],6,FALSE)</f>
        <v>all</v>
      </c>
      <c r="D1112" s="4">
        <f>VLOOKUP(EB[[#This Row],[product]],Carriers[],4,FALSE)</f>
        <v>0</v>
      </c>
      <c r="E1112" s="4">
        <f>VLOOKUP(EB[[#This Row],[indic_nrg]],Indicators[],4,FALSE)</f>
        <v>0</v>
      </c>
      <c r="F1112" s="4">
        <f>IFERROR(VLOOKUP(EB[[#This Row],[Source_carrier]],KS_DB[[product]:[KS]],6,FALSE),0)</f>
        <v>0</v>
      </c>
      <c r="G1112" s="4" t="s">
        <v>34</v>
      </c>
      <c r="H1112" s="4" t="s">
        <v>1163</v>
      </c>
      <c r="I1112" s="4" t="s">
        <v>36</v>
      </c>
      <c r="J1112" s="4" t="s">
        <v>37</v>
      </c>
      <c r="K1112" s="4" t="s">
        <v>1164</v>
      </c>
      <c r="L1112" s="4" t="s">
        <v>39</v>
      </c>
      <c r="M1112" s="4" t="s">
        <v>40</v>
      </c>
      <c r="N1112" s="4" t="s">
        <v>41</v>
      </c>
      <c r="O1112" s="4">
        <v>629533</v>
      </c>
      <c r="P1112" s="4">
        <v>613131</v>
      </c>
      <c r="Q1112" s="4">
        <v>603196</v>
      </c>
      <c r="R1112" s="4">
        <v>605432</v>
      </c>
      <c r="S1112" s="4">
        <v>604358</v>
      </c>
      <c r="T1112" s="4">
        <v>642237</v>
      </c>
      <c r="U1112" s="4">
        <v>686791</v>
      </c>
      <c r="V1112" s="4">
        <v>656392</v>
      </c>
      <c r="W1112" s="4">
        <v>635687</v>
      </c>
      <c r="X1112" s="4">
        <v>597948</v>
      </c>
      <c r="Y1112" s="4">
        <v>654639</v>
      </c>
      <c r="Z1112" s="4">
        <v>671783</v>
      </c>
      <c r="AA1112" s="4">
        <v>658834</v>
      </c>
      <c r="AB1112" s="4">
        <v>654724</v>
      </c>
      <c r="AC1112" s="4">
        <v>657778</v>
      </c>
      <c r="AD1112" s="4">
        <v>657344</v>
      </c>
      <c r="AE1112" s="4">
        <v>653914</v>
      </c>
      <c r="AF1112" s="4">
        <v>691134</v>
      </c>
      <c r="AG1112" s="4">
        <v>649343</v>
      </c>
      <c r="AH1112" s="4">
        <v>608107</v>
      </c>
      <c r="AI1112" s="4">
        <v>638898</v>
      </c>
      <c r="AJ1112" s="4">
        <v>638943</v>
      </c>
      <c r="AK1112" s="4">
        <v>619587</v>
      </c>
      <c r="AL1112" s="4">
        <v>604782</v>
      </c>
      <c r="AM1112" s="4">
        <v>578442</v>
      </c>
      <c r="AN1112" s="4">
        <v>580471</v>
      </c>
    </row>
    <row r="1113" spans="1:40" ht="15" customHeight="1" x14ac:dyDescent="0.25">
      <c r="A1113" s="4" t="str">
        <f>EB[[#This Row],[unit]] &amp; "#" &amp; EB[[#This Row],[indic_nrg]] &amp; "#" &amp; EB[[#This Row],[product]] &amp; "#" &amp; EB[[#This Row],[geo]]</f>
        <v>TJ#B_101001#2000#CZ</v>
      </c>
      <c r="B1113" s="4" t="str">
        <f>VLOOKUP(EB[[#This Row],[product]],KS_DB[[product]:[KS]],5,FALSE)</f>
        <v>solid</v>
      </c>
      <c r="C1113" s="4" t="str">
        <f>VLOOKUP(EB[[#This Row],[product]],KS_DB[[product]:[KS]],6,FALSE)</f>
        <v>solid</v>
      </c>
      <c r="D1113" s="4">
        <f>VLOOKUP(EB[[#This Row],[product]],Carriers[],4,FALSE)</f>
        <v>0</v>
      </c>
      <c r="E1113" s="4">
        <f>VLOOKUP(EB[[#This Row],[indic_nrg]],Indicators[],4,FALSE)</f>
        <v>0</v>
      </c>
      <c r="F1113" s="4">
        <f>IFERROR(VLOOKUP(EB[[#This Row],[Source_carrier]],KS_DB[[product]:[KS]],6,FALSE),0)</f>
        <v>0</v>
      </c>
      <c r="G1113" s="4" t="s">
        <v>34</v>
      </c>
      <c r="H1113" s="4" t="s">
        <v>1163</v>
      </c>
      <c r="I1113" s="4" t="s">
        <v>18</v>
      </c>
      <c r="J1113" s="4" t="s">
        <v>37</v>
      </c>
      <c r="K1113" s="4" t="s">
        <v>1164</v>
      </c>
      <c r="L1113" s="4" t="s">
        <v>39</v>
      </c>
      <c r="M1113" s="4" t="s">
        <v>42</v>
      </c>
      <c r="N1113" s="4" t="s">
        <v>41</v>
      </c>
      <c r="O1113" s="4">
        <v>596251</v>
      </c>
      <c r="P1113" s="4">
        <v>580285</v>
      </c>
      <c r="Q1113" s="4">
        <v>570041</v>
      </c>
      <c r="R1113" s="4">
        <v>570900</v>
      </c>
      <c r="S1113" s="4">
        <v>567963</v>
      </c>
      <c r="T1113" s="4">
        <v>600518</v>
      </c>
      <c r="U1113" s="4">
        <v>630026</v>
      </c>
      <c r="V1113" s="4">
        <v>595134</v>
      </c>
      <c r="W1113" s="4">
        <v>572410</v>
      </c>
      <c r="X1113" s="4">
        <v>532261</v>
      </c>
      <c r="Y1113" s="4">
        <v>583842</v>
      </c>
      <c r="Z1113" s="4">
        <v>599302</v>
      </c>
      <c r="AA1113" s="4">
        <v>586348</v>
      </c>
      <c r="AB1113" s="4">
        <v>581764</v>
      </c>
      <c r="AC1113" s="4">
        <v>580164</v>
      </c>
      <c r="AD1113" s="4">
        <v>587204</v>
      </c>
      <c r="AE1113" s="4">
        <v>585210</v>
      </c>
      <c r="AF1113" s="4">
        <v>627839</v>
      </c>
      <c r="AG1113" s="4">
        <v>584966</v>
      </c>
      <c r="AH1113" s="4">
        <v>543016</v>
      </c>
      <c r="AI1113" s="4">
        <v>563363</v>
      </c>
      <c r="AJ1113" s="4">
        <v>554906</v>
      </c>
      <c r="AK1113" s="4">
        <v>531253</v>
      </c>
      <c r="AL1113" s="4">
        <v>504663</v>
      </c>
      <c r="AM1113" s="4">
        <v>476092</v>
      </c>
      <c r="AN1113" s="4">
        <v>475744</v>
      </c>
    </row>
    <row r="1114" spans="1:40" ht="15" customHeight="1" x14ac:dyDescent="0.25">
      <c r="A1114" s="4" t="str">
        <f>EB[[#This Row],[unit]] &amp; "#" &amp; EB[[#This Row],[indic_nrg]] &amp; "#" &amp; EB[[#This Row],[product]] &amp; "#" &amp; EB[[#This Row],[geo]]</f>
        <v>TJ#B_101001#2100#CZ</v>
      </c>
      <c r="B1114" s="4" t="str">
        <f>VLOOKUP(EB[[#This Row],[product]],KS_DB[[product]:[KS]],5,FALSE)</f>
        <v>solid</v>
      </c>
      <c r="C1114" s="4" t="str">
        <f>VLOOKUP(EB[[#This Row],[product]],KS_DB[[product]:[KS]],6,FALSE)</f>
        <v>solid</v>
      </c>
      <c r="D1114" s="4">
        <f>VLOOKUP(EB[[#This Row],[product]],Carriers[],4,FALSE)</f>
        <v>0</v>
      </c>
      <c r="E1114" s="4">
        <f>VLOOKUP(EB[[#This Row],[indic_nrg]],Indicators[],4,FALSE)</f>
        <v>0</v>
      </c>
      <c r="F1114" s="4">
        <f>IFERROR(VLOOKUP(EB[[#This Row],[Source_carrier]],KS_DB[[product]:[KS]],6,FALSE),0)</f>
        <v>0</v>
      </c>
      <c r="G1114" s="4" t="s">
        <v>34</v>
      </c>
      <c r="H1114" s="4" t="s">
        <v>1163</v>
      </c>
      <c r="I1114" s="4" t="s">
        <v>43</v>
      </c>
      <c r="J1114" s="4" t="s">
        <v>37</v>
      </c>
      <c r="K1114" s="4" t="s">
        <v>1164</v>
      </c>
      <c r="L1114" s="4" t="s">
        <v>39</v>
      </c>
      <c r="M1114" s="4" t="s">
        <v>44</v>
      </c>
      <c r="N1114" s="4" t="s">
        <v>41</v>
      </c>
      <c r="O1114" s="4">
        <v>85489</v>
      </c>
      <c r="P1114" s="4">
        <v>85012</v>
      </c>
      <c r="Q1114" s="4">
        <v>94119</v>
      </c>
      <c r="R1114" s="4">
        <v>94379</v>
      </c>
      <c r="S1114" s="4">
        <v>103087</v>
      </c>
      <c r="T1114" s="4">
        <v>105685</v>
      </c>
      <c r="U1114" s="4">
        <v>108177</v>
      </c>
      <c r="V1114" s="4">
        <v>73128</v>
      </c>
      <c r="W1114" s="4">
        <v>67473</v>
      </c>
      <c r="X1114" s="4">
        <v>79627</v>
      </c>
      <c r="Y1114" s="4">
        <v>79481</v>
      </c>
      <c r="Z1114" s="4">
        <v>86574</v>
      </c>
      <c r="AA1114" s="4">
        <v>89205</v>
      </c>
      <c r="AB1114" s="4">
        <v>89374</v>
      </c>
      <c r="AC1114" s="4">
        <v>86700</v>
      </c>
      <c r="AD1114" s="4">
        <v>74389</v>
      </c>
      <c r="AE1114" s="4">
        <v>78242</v>
      </c>
      <c r="AF1114" s="4">
        <v>101283</v>
      </c>
      <c r="AG1114" s="4">
        <v>82406</v>
      </c>
      <c r="AH1114" s="4">
        <v>78679</v>
      </c>
      <c r="AI1114" s="4">
        <v>86338</v>
      </c>
      <c r="AJ1114" s="4">
        <v>81199</v>
      </c>
      <c r="AK1114" s="4">
        <v>73446</v>
      </c>
      <c r="AL1114" s="4">
        <v>75438</v>
      </c>
      <c r="AM1114" s="4">
        <v>71204</v>
      </c>
      <c r="AN1114" s="4">
        <v>77865</v>
      </c>
    </row>
    <row r="1115" spans="1:40" ht="15" customHeight="1" x14ac:dyDescent="0.25">
      <c r="A1115" s="4" t="str">
        <f>EB[[#This Row],[unit]] &amp; "#" &amp; EB[[#This Row],[indic_nrg]] &amp; "#" &amp; EB[[#This Row],[product]] &amp; "#" &amp; EB[[#This Row],[geo]]</f>
        <v>TJ#B_101001#2112#CZ</v>
      </c>
      <c r="B1115" s="4" t="str">
        <f>VLOOKUP(EB[[#This Row],[product]],KS_DB[[product]:[KS]],5,FALSE)</f>
        <v>solid</v>
      </c>
      <c r="C1115" s="4" t="str">
        <f>VLOOKUP(EB[[#This Row],[product]],KS_DB[[product]:[KS]],6,FALSE)</f>
        <v>solid</v>
      </c>
      <c r="D1115" s="4">
        <f>VLOOKUP(EB[[#This Row],[product]],Carriers[],4,FALSE)</f>
        <v>1</v>
      </c>
      <c r="E1115" s="4">
        <f>VLOOKUP(EB[[#This Row],[indic_nrg]],Indicators[],4,FALSE)</f>
        <v>0</v>
      </c>
      <c r="F1115" s="4">
        <f>IFERROR(VLOOKUP(EB[[#This Row],[Source_carrier]],KS_DB[[product]:[KS]],6,FALSE),0)</f>
        <v>0</v>
      </c>
      <c r="G1115" s="4" t="s">
        <v>34</v>
      </c>
      <c r="H1115" s="4" t="s">
        <v>1163</v>
      </c>
      <c r="I1115" s="4" t="s">
        <v>45</v>
      </c>
      <c r="J1115" s="4" t="s">
        <v>37</v>
      </c>
      <c r="K1115" s="4" t="s">
        <v>1164</v>
      </c>
      <c r="L1115" s="4" t="s">
        <v>39</v>
      </c>
      <c r="M1115" s="4" t="s">
        <v>46</v>
      </c>
      <c r="N1115" s="4" t="s">
        <v>41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</row>
    <row r="1116" spans="1:40" ht="15" customHeight="1" x14ac:dyDescent="0.25">
      <c r="A1116" s="4" t="str">
        <f>EB[[#This Row],[unit]] &amp; "#" &amp; EB[[#This Row],[indic_nrg]] &amp; "#" &amp; EB[[#This Row],[product]] &amp; "#" &amp; EB[[#This Row],[geo]]</f>
        <v>TJ#B_101001#2115#CZ</v>
      </c>
      <c r="B1116" s="4" t="str">
        <f>VLOOKUP(EB[[#This Row],[product]],KS_DB[[product]:[KS]],5,FALSE)</f>
        <v>solid</v>
      </c>
      <c r="C1116" s="4" t="str">
        <f>VLOOKUP(EB[[#This Row],[product]],KS_DB[[product]:[KS]],6,FALSE)</f>
        <v>solid</v>
      </c>
      <c r="D1116" s="4">
        <f>VLOOKUP(EB[[#This Row],[product]],Carriers[],4,FALSE)</f>
        <v>1</v>
      </c>
      <c r="E1116" s="4">
        <f>VLOOKUP(EB[[#This Row],[indic_nrg]],Indicators[],4,FALSE)</f>
        <v>0</v>
      </c>
      <c r="F1116" s="4">
        <f>IFERROR(VLOOKUP(EB[[#This Row],[Source_carrier]],KS_DB[[product]:[KS]],6,FALSE),0)</f>
        <v>0</v>
      </c>
      <c r="G1116" s="4" t="s">
        <v>34</v>
      </c>
      <c r="H1116" s="4" t="s">
        <v>1163</v>
      </c>
      <c r="I1116" s="4" t="s">
        <v>47</v>
      </c>
      <c r="J1116" s="4" t="s">
        <v>37</v>
      </c>
      <c r="K1116" s="4" t="s">
        <v>1164</v>
      </c>
      <c r="L1116" s="4" t="s">
        <v>39</v>
      </c>
      <c r="M1116" s="4" t="s">
        <v>48</v>
      </c>
      <c r="N1116" s="4" t="s">
        <v>41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</row>
    <row r="1117" spans="1:40" ht="15" customHeight="1" x14ac:dyDescent="0.25">
      <c r="A1117" s="4" t="str">
        <f>EB[[#This Row],[unit]] &amp; "#" &amp; EB[[#This Row],[indic_nrg]] &amp; "#" &amp; EB[[#This Row],[product]] &amp; "#" &amp; EB[[#This Row],[geo]]</f>
        <v>TJ#B_101001#2116#CZ</v>
      </c>
      <c r="B1117" s="4" t="str">
        <f>VLOOKUP(EB[[#This Row],[product]],KS_DB[[product]:[KS]],5,FALSE)</f>
        <v>solid</v>
      </c>
      <c r="C1117" s="4" t="str">
        <f>VLOOKUP(EB[[#This Row],[product]],KS_DB[[product]:[KS]],6,FALSE)</f>
        <v>solid</v>
      </c>
      <c r="D1117" s="4">
        <f>VLOOKUP(EB[[#This Row],[product]],Carriers[],4,FALSE)</f>
        <v>1</v>
      </c>
      <c r="E1117" s="4">
        <f>VLOOKUP(EB[[#This Row],[indic_nrg]],Indicators[],4,FALSE)</f>
        <v>0</v>
      </c>
      <c r="F1117" s="4">
        <f>IFERROR(VLOOKUP(EB[[#This Row],[Source_carrier]],KS_DB[[product]:[KS]],6,FALSE),0)</f>
        <v>0</v>
      </c>
      <c r="G1117" s="4" t="s">
        <v>34</v>
      </c>
      <c r="H1117" s="4" t="s">
        <v>1163</v>
      </c>
      <c r="I1117" s="4" t="s">
        <v>49</v>
      </c>
      <c r="J1117" s="4" t="s">
        <v>37</v>
      </c>
      <c r="K1117" s="4" t="s">
        <v>1164</v>
      </c>
      <c r="L1117" s="4" t="s">
        <v>39</v>
      </c>
      <c r="M1117" s="4" t="s">
        <v>50</v>
      </c>
      <c r="N1117" s="4" t="s">
        <v>41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</row>
    <row r="1118" spans="1:40" ht="15" customHeight="1" x14ac:dyDescent="0.25">
      <c r="A1118" s="4" t="str">
        <f>EB[[#This Row],[unit]] &amp; "#" &amp; EB[[#This Row],[indic_nrg]] &amp; "#" &amp; EB[[#This Row],[product]] &amp; "#" &amp; EB[[#This Row],[geo]]</f>
        <v>TJ#B_101001#2117#CZ</v>
      </c>
      <c r="B1118" s="4" t="str">
        <f>VLOOKUP(EB[[#This Row],[product]],KS_DB[[product]:[KS]],5,FALSE)</f>
        <v>solid</v>
      </c>
      <c r="C1118" s="4" t="str">
        <f>VLOOKUP(EB[[#This Row],[product]],KS_DB[[product]:[KS]],6,FALSE)</f>
        <v>solid</v>
      </c>
      <c r="D1118" s="4">
        <f>VLOOKUP(EB[[#This Row],[product]],Carriers[],4,FALSE)</f>
        <v>1</v>
      </c>
      <c r="E1118" s="4">
        <f>VLOOKUP(EB[[#This Row],[indic_nrg]],Indicators[],4,FALSE)</f>
        <v>0</v>
      </c>
      <c r="F1118" s="4">
        <f>IFERROR(VLOOKUP(EB[[#This Row],[Source_carrier]],KS_DB[[product]:[KS]],6,FALSE),0)</f>
        <v>0</v>
      </c>
      <c r="G1118" s="4" t="s">
        <v>34</v>
      </c>
      <c r="H1118" s="4" t="s">
        <v>1163</v>
      </c>
      <c r="I1118" s="4" t="s">
        <v>51</v>
      </c>
      <c r="J1118" s="4" t="s">
        <v>37</v>
      </c>
      <c r="K1118" s="4" t="s">
        <v>1164</v>
      </c>
      <c r="L1118" s="4" t="s">
        <v>39</v>
      </c>
      <c r="M1118" s="4" t="s">
        <v>52</v>
      </c>
      <c r="N1118" s="4" t="s">
        <v>41</v>
      </c>
      <c r="O1118" s="4">
        <v>85489</v>
      </c>
      <c r="P1118" s="4">
        <v>85012</v>
      </c>
      <c r="Q1118" s="4">
        <v>94119</v>
      </c>
      <c r="R1118" s="4">
        <v>94379</v>
      </c>
      <c r="S1118" s="4">
        <v>103087</v>
      </c>
      <c r="T1118" s="4">
        <v>105685</v>
      </c>
      <c r="U1118" s="4">
        <v>108177</v>
      </c>
      <c r="V1118" s="4">
        <v>73128</v>
      </c>
      <c r="W1118" s="4">
        <v>67473</v>
      </c>
      <c r="X1118" s="4">
        <v>79627</v>
      </c>
      <c r="Y1118" s="4">
        <v>79481</v>
      </c>
      <c r="Z1118" s="4">
        <v>86574</v>
      </c>
      <c r="AA1118" s="4">
        <v>86038</v>
      </c>
      <c r="AB1118" s="4">
        <v>86321</v>
      </c>
      <c r="AC1118" s="4">
        <v>84212</v>
      </c>
      <c r="AD1118" s="4">
        <v>71901</v>
      </c>
      <c r="AE1118" s="4">
        <v>77035</v>
      </c>
      <c r="AF1118" s="4">
        <v>100302</v>
      </c>
      <c r="AG1118" s="4">
        <v>82104</v>
      </c>
      <c r="AH1118" s="4">
        <v>78536</v>
      </c>
      <c r="AI1118" s="4">
        <v>86150</v>
      </c>
      <c r="AJ1118" s="4">
        <v>81199</v>
      </c>
      <c r="AK1118" s="4">
        <v>73446</v>
      </c>
      <c r="AL1118" s="4">
        <v>75438</v>
      </c>
      <c r="AM1118" s="4">
        <v>71091</v>
      </c>
      <c r="AN1118" s="4">
        <v>77676</v>
      </c>
    </row>
    <row r="1119" spans="1:40" ht="15" customHeight="1" x14ac:dyDescent="0.25">
      <c r="A1119" s="4" t="str">
        <f>EB[[#This Row],[unit]] &amp; "#" &amp; EB[[#This Row],[indic_nrg]] &amp; "#" &amp; EB[[#This Row],[product]] &amp; "#" &amp; EB[[#This Row],[geo]]</f>
        <v>TJ#B_101001#2118#CZ</v>
      </c>
      <c r="B1119" s="4" t="str">
        <f>VLOOKUP(EB[[#This Row],[product]],KS_DB[[product]:[KS]],5,FALSE)</f>
        <v>solid</v>
      </c>
      <c r="C1119" s="4" t="str">
        <f>VLOOKUP(EB[[#This Row],[product]],KS_DB[[product]:[KS]],6,FALSE)</f>
        <v>solid</v>
      </c>
      <c r="D1119" s="4">
        <f>VLOOKUP(EB[[#This Row],[product]],Carriers[],4,FALSE)</f>
        <v>1</v>
      </c>
      <c r="E1119" s="4">
        <f>VLOOKUP(EB[[#This Row],[indic_nrg]],Indicators[],4,FALSE)</f>
        <v>0</v>
      </c>
      <c r="F1119" s="4">
        <f>IFERROR(VLOOKUP(EB[[#This Row],[Source_carrier]],KS_DB[[product]:[KS]],6,FALSE),0)</f>
        <v>0</v>
      </c>
      <c r="G1119" s="4" t="s">
        <v>34</v>
      </c>
      <c r="H1119" s="4" t="s">
        <v>1163</v>
      </c>
      <c r="I1119" s="4" t="s">
        <v>53</v>
      </c>
      <c r="J1119" s="4" t="s">
        <v>37</v>
      </c>
      <c r="K1119" s="4" t="s">
        <v>1164</v>
      </c>
      <c r="L1119" s="4" t="s">
        <v>39</v>
      </c>
      <c r="M1119" s="4" t="s">
        <v>54</v>
      </c>
      <c r="N1119" s="4" t="s">
        <v>41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</row>
    <row r="1120" spans="1:40" ht="15" customHeight="1" x14ac:dyDescent="0.25">
      <c r="A1120" s="4" t="str">
        <f>EB[[#This Row],[unit]] &amp; "#" &amp; EB[[#This Row],[indic_nrg]] &amp; "#" &amp; EB[[#This Row],[product]] &amp; "#" &amp; EB[[#This Row],[geo]]</f>
        <v>TJ#B_101001#2121#CZ</v>
      </c>
      <c r="B1120" s="4" t="str">
        <f>VLOOKUP(EB[[#This Row],[product]],KS_DB[[product]:[KS]],5,FALSE)</f>
        <v>solid</v>
      </c>
      <c r="C1120" s="4" t="str">
        <f>VLOOKUP(EB[[#This Row],[product]],KS_DB[[product]:[KS]],6,FALSE)</f>
        <v>solid</v>
      </c>
      <c r="D1120" s="4">
        <f>VLOOKUP(EB[[#This Row],[product]],Carriers[],4,FALSE)</f>
        <v>1</v>
      </c>
      <c r="E1120" s="4">
        <f>VLOOKUP(EB[[#This Row],[indic_nrg]],Indicators[],4,FALSE)</f>
        <v>0</v>
      </c>
      <c r="F1120" s="4">
        <f>IFERROR(VLOOKUP(EB[[#This Row],[Source_carrier]],KS_DB[[product]:[KS]],6,FALSE),0)</f>
        <v>0</v>
      </c>
      <c r="G1120" s="4" t="s">
        <v>34</v>
      </c>
      <c r="H1120" s="4" t="s">
        <v>1163</v>
      </c>
      <c r="I1120" s="4" t="s">
        <v>55</v>
      </c>
      <c r="J1120" s="4" t="s">
        <v>37</v>
      </c>
      <c r="K1120" s="4" t="s">
        <v>1164</v>
      </c>
      <c r="L1120" s="4" t="s">
        <v>39</v>
      </c>
      <c r="M1120" s="4" t="s">
        <v>56</v>
      </c>
      <c r="N1120" s="4" t="s">
        <v>41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142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</row>
    <row r="1121" spans="1:40" ht="15" customHeight="1" x14ac:dyDescent="0.25">
      <c r="A1121" s="4" t="str">
        <f>EB[[#This Row],[unit]] &amp; "#" &amp; EB[[#This Row],[indic_nrg]] &amp; "#" &amp; EB[[#This Row],[product]] &amp; "#" &amp; EB[[#This Row],[geo]]</f>
        <v>TJ#B_101001#2122#CZ</v>
      </c>
      <c r="B1121" s="4" t="str">
        <f>VLOOKUP(EB[[#This Row],[product]],KS_DB[[product]:[KS]],5,FALSE)</f>
        <v>solid</v>
      </c>
      <c r="C1121" s="4" t="str">
        <f>VLOOKUP(EB[[#This Row],[product]],KS_DB[[product]:[KS]],6,FALSE)</f>
        <v>solid</v>
      </c>
      <c r="D1121" s="4">
        <f>VLOOKUP(EB[[#This Row],[product]],Carriers[],4,FALSE)</f>
        <v>1</v>
      </c>
      <c r="E1121" s="4">
        <f>VLOOKUP(EB[[#This Row],[indic_nrg]],Indicators[],4,FALSE)</f>
        <v>0</v>
      </c>
      <c r="F1121" s="4">
        <f>IFERROR(VLOOKUP(EB[[#This Row],[Source_carrier]],KS_DB[[product]:[KS]],6,FALSE),0)</f>
        <v>0</v>
      </c>
      <c r="G1121" s="4" t="s">
        <v>34</v>
      </c>
      <c r="H1121" s="4" t="s">
        <v>1163</v>
      </c>
      <c r="I1121" s="4" t="s">
        <v>57</v>
      </c>
      <c r="J1121" s="4" t="s">
        <v>37</v>
      </c>
      <c r="K1121" s="4" t="s">
        <v>1164</v>
      </c>
      <c r="L1121" s="4" t="s">
        <v>39</v>
      </c>
      <c r="M1121" s="4" t="s">
        <v>58</v>
      </c>
      <c r="N1121" s="4" t="s">
        <v>41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</row>
    <row r="1122" spans="1:40" ht="15" customHeight="1" x14ac:dyDescent="0.25">
      <c r="A1122" s="4" t="str">
        <f>EB[[#This Row],[unit]] &amp; "#" &amp; EB[[#This Row],[indic_nrg]] &amp; "#" &amp; EB[[#This Row],[product]] &amp; "#" &amp; EB[[#This Row],[geo]]</f>
        <v>TJ#B_101001#2130#CZ</v>
      </c>
      <c r="B1122" s="4" t="str">
        <f>VLOOKUP(EB[[#This Row],[product]],KS_DB[[product]:[KS]],5,FALSE)</f>
        <v>solid</v>
      </c>
      <c r="C1122" s="4" t="str">
        <f>VLOOKUP(EB[[#This Row],[product]],KS_DB[[product]:[KS]],6,FALSE)</f>
        <v>solid</v>
      </c>
      <c r="D1122" s="4">
        <f>VLOOKUP(EB[[#This Row],[product]],Carriers[],4,FALSE)</f>
        <v>1</v>
      </c>
      <c r="E1122" s="4">
        <f>VLOOKUP(EB[[#This Row],[indic_nrg]],Indicators[],4,FALSE)</f>
        <v>0</v>
      </c>
      <c r="F1122" s="4">
        <f>IFERROR(VLOOKUP(EB[[#This Row],[Source_carrier]],KS_DB[[product]:[KS]],6,FALSE),0)</f>
        <v>0</v>
      </c>
      <c r="G1122" s="4" t="s">
        <v>34</v>
      </c>
      <c r="H1122" s="4" t="s">
        <v>1163</v>
      </c>
      <c r="I1122" s="4" t="s">
        <v>59</v>
      </c>
      <c r="J1122" s="4" t="s">
        <v>37</v>
      </c>
      <c r="K1122" s="4" t="s">
        <v>1164</v>
      </c>
      <c r="L1122" s="4" t="s">
        <v>39</v>
      </c>
      <c r="M1122" s="4" t="s">
        <v>60</v>
      </c>
      <c r="N1122" s="4" t="s">
        <v>41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3167</v>
      </c>
      <c r="AB1122" s="4">
        <v>3054</v>
      </c>
      <c r="AC1122" s="4">
        <v>2488</v>
      </c>
      <c r="AD1122" s="4">
        <v>2488</v>
      </c>
      <c r="AE1122" s="4">
        <v>1206</v>
      </c>
      <c r="AF1122" s="4">
        <v>980</v>
      </c>
      <c r="AG1122" s="4">
        <v>302</v>
      </c>
      <c r="AH1122" s="4">
        <v>0</v>
      </c>
      <c r="AI1122" s="4">
        <v>188</v>
      </c>
      <c r="AJ1122" s="4">
        <v>0</v>
      </c>
      <c r="AK1122" s="4">
        <v>0</v>
      </c>
      <c r="AL1122" s="4">
        <v>0</v>
      </c>
      <c r="AM1122" s="4">
        <v>113</v>
      </c>
      <c r="AN1122" s="4">
        <v>188</v>
      </c>
    </row>
    <row r="1123" spans="1:40" ht="15" customHeight="1" x14ac:dyDescent="0.25">
      <c r="A1123" s="4" t="str">
        <f>EB[[#This Row],[unit]] &amp; "#" &amp; EB[[#This Row],[indic_nrg]] &amp; "#" &amp; EB[[#This Row],[product]] &amp; "#" &amp; EB[[#This Row],[geo]]</f>
        <v>TJ#B_101001#2200#CZ</v>
      </c>
      <c r="B1123" s="4" t="str">
        <f>VLOOKUP(EB[[#This Row],[product]],KS_DB[[product]:[KS]],5,FALSE)</f>
        <v>solid</v>
      </c>
      <c r="C1123" s="4" t="str">
        <f>VLOOKUP(EB[[#This Row],[product]],KS_DB[[product]:[KS]],6,FALSE)</f>
        <v>solid</v>
      </c>
      <c r="D1123" s="4">
        <f>VLOOKUP(EB[[#This Row],[product]],Carriers[],4,FALSE)</f>
        <v>0</v>
      </c>
      <c r="E1123" s="4">
        <f>VLOOKUP(EB[[#This Row],[indic_nrg]],Indicators[],4,FALSE)</f>
        <v>0</v>
      </c>
      <c r="F1123" s="4">
        <f>IFERROR(VLOOKUP(EB[[#This Row],[Source_carrier]],KS_DB[[product]:[KS]],6,FALSE),0)</f>
        <v>0</v>
      </c>
      <c r="G1123" s="4" t="s">
        <v>34</v>
      </c>
      <c r="H1123" s="4" t="s">
        <v>1163</v>
      </c>
      <c r="I1123" s="4" t="s">
        <v>61</v>
      </c>
      <c r="J1123" s="4" t="s">
        <v>37</v>
      </c>
      <c r="K1123" s="4" t="s">
        <v>1164</v>
      </c>
      <c r="L1123" s="4" t="s">
        <v>39</v>
      </c>
      <c r="M1123" s="4" t="s">
        <v>62</v>
      </c>
      <c r="N1123" s="4" t="s">
        <v>41</v>
      </c>
      <c r="O1123" s="4">
        <v>510762</v>
      </c>
      <c r="P1123" s="4">
        <v>495273</v>
      </c>
      <c r="Q1123" s="4">
        <v>475921</v>
      </c>
      <c r="R1123" s="4">
        <v>476521</v>
      </c>
      <c r="S1123" s="4">
        <v>464875</v>
      </c>
      <c r="T1123" s="4">
        <v>494833</v>
      </c>
      <c r="U1123" s="4">
        <v>521849</v>
      </c>
      <c r="V1123" s="4">
        <v>522007</v>
      </c>
      <c r="W1123" s="4">
        <v>504936</v>
      </c>
      <c r="X1123" s="4">
        <v>452635</v>
      </c>
      <c r="Y1123" s="4">
        <v>504360</v>
      </c>
      <c r="Z1123" s="4">
        <v>512728</v>
      </c>
      <c r="AA1123" s="4">
        <v>497143</v>
      </c>
      <c r="AB1123" s="4">
        <v>492390</v>
      </c>
      <c r="AC1123" s="4">
        <v>493463</v>
      </c>
      <c r="AD1123" s="4">
        <v>512815</v>
      </c>
      <c r="AE1123" s="4">
        <v>506968</v>
      </c>
      <c r="AF1123" s="4">
        <v>526556</v>
      </c>
      <c r="AG1123" s="4">
        <v>502560</v>
      </c>
      <c r="AH1123" s="4">
        <v>464337</v>
      </c>
      <c r="AI1123" s="4">
        <v>477025</v>
      </c>
      <c r="AJ1123" s="4">
        <v>473707</v>
      </c>
      <c r="AK1123" s="4">
        <v>457807</v>
      </c>
      <c r="AL1123" s="4">
        <v>429225</v>
      </c>
      <c r="AM1123" s="4">
        <v>404889</v>
      </c>
      <c r="AN1123" s="4">
        <v>397879</v>
      </c>
    </row>
    <row r="1124" spans="1:40" ht="15" customHeight="1" x14ac:dyDescent="0.25">
      <c r="A1124" s="4" t="str">
        <f>EB[[#This Row],[unit]] &amp; "#" &amp; EB[[#This Row],[indic_nrg]] &amp; "#" &amp; EB[[#This Row],[product]] &amp; "#" &amp; EB[[#This Row],[geo]]</f>
        <v>TJ#B_101001#2210#CZ</v>
      </c>
      <c r="B1124" s="4" t="str">
        <f>VLOOKUP(EB[[#This Row],[product]],KS_DB[[product]:[KS]],5,FALSE)</f>
        <v>solid</v>
      </c>
      <c r="C1124" s="4" t="str">
        <f>VLOOKUP(EB[[#This Row],[product]],KS_DB[[product]:[KS]],6,FALSE)</f>
        <v>solid</v>
      </c>
      <c r="D1124" s="4">
        <f>VLOOKUP(EB[[#This Row],[product]],Carriers[],4,FALSE)</f>
        <v>1</v>
      </c>
      <c r="E1124" s="4">
        <f>VLOOKUP(EB[[#This Row],[indic_nrg]],Indicators[],4,FALSE)</f>
        <v>0</v>
      </c>
      <c r="F1124" s="4">
        <f>IFERROR(VLOOKUP(EB[[#This Row],[Source_carrier]],KS_DB[[product]:[KS]],6,FALSE),0)</f>
        <v>0</v>
      </c>
      <c r="G1124" s="4" t="s">
        <v>34</v>
      </c>
      <c r="H1124" s="4" t="s">
        <v>1163</v>
      </c>
      <c r="I1124" s="4" t="s">
        <v>63</v>
      </c>
      <c r="J1124" s="4" t="s">
        <v>37</v>
      </c>
      <c r="K1124" s="4" t="s">
        <v>1164</v>
      </c>
      <c r="L1124" s="4" t="s">
        <v>39</v>
      </c>
      <c r="M1124" s="4" t="s">
        <v>64</v>
      </c>
      <c r="N1124" s="4" t="s">
        <v>41</v>
      </c>
      <c r="O1124" s="4">
        <v>510762</v>
      </c>
      <c r="P1124" s="4">
        <v>495273</v>
      </c>
      <c r="Q1124" s="4">
        <v>475921</v>
      </c>
      <c r="R1124" s="4">
        <v>476521</v>
      </c>
      <c r="S1124" s="4">
        <v>464875</v>
      </c>
      <c r="T1124" s="4">
        <v>494833</v>
      </c>
      <c r="U1124" s="4">
        <v>521849</v>
      </c>
      <c r="V1124" s="4">
        <v>522007</v>
      </c>
      <c r="W1124" s="4">
        <v>504936</v>
      </c>
      <c r="X1124" s="4">
        <v>452635</v>
      </c>
      <c r="Y1124" s="4">
        <v>504360</v>
      </c>
      <c r="Z1124" s="4">
        <v>512728</v>
      </c>
      <c r="AA1124" s="4">
        <v>497143</v>
      </c>
      <c r="AB1124" s="4">
        <v>492390</v>
      </c>
      <c r="AC1124" s="4">
        <v>493463</v>
      </c>
      <c r="AD1124" s="4">
        <v>512815</v>
      </c>
      <c r="AE1124" s="4">
        <v>506968</v>
      </c>
      <c r="AF1124" s="4">
        <v>526396</v>
      </c>
      <c r="AG1124" s="4">
        <v>502480</v>
      </c>
      <c r="AH1124" s="4">
        <v>464217</v>
      </c>
      <c r="AI1124" s="4">
        <v>476945</v>
      </c>
      <c r="AJ1124" s="4">
        <v>473707</v>
      </c>
      <c r="AK1124" s="4">
        <v>457807</v>
      </c>
      <c r="AL1124" s="4">
        <v>429225</v>
      </c>
      <c r="AM1124" s="4">
        <v>404889</v>
      </c>
      <c r="AN1124" s="4">
        <v>397879</v>
      </c>
    </row>
    <row r="1125" spans="1:40" ht="15" customHeight="1" x14ac:dyDescent="0.25">
      <c r="A1125" s="4" t="str">
        <f>EB[[#This Row],[unit]] &amp; "#" &amp; EB[[#This Row],[indic_nrg]] &amp; "#" &amp; EB[[#This Row],[product]] &amp; "#" &amp; EB[[#This Row],[geo]]</f>
        <v>TJ#B_101001#2230#CZ</v>
      </c>
      <c r="B1125" s="4" t="str">
        <f>VLOOKUP(EB[[#This Row],[product]],KS_DB[[product]:[KS]],5,FALSE)</f>
        <v>solid</v>
      </c>
      <c r="C1125" s="4" t="str">
        <f>VLOOKUP(EB[[#This Row],[product]],KS_DB[[product]:[KS]],6,FALSE)</f>
        <v>solid</v>
      </c>
      <c r="D1125" s="4">
        <f>VLOOKUP(EB[[#This Row],[product]],Carriers[],4,FALSE)</f>
        <v>1</v>
      </c>
      <c r="E1125" s="4">
        <f>VLOOKUP(EB[[#This Row],[indic_nrg]],Indicators[],4,FALSE)</f>
        <v>0</v>
      </c>
      <c r="F1125" s="4">
        <f>IFERROR(VLOOKUP(EB[[#This Row],[Source_carrier]],KS_DB[[product]:[KS]],6,FALSE),0)</f>
        <v>0</v>
      </c>
      <c r="G1125" s="4" t="s">
        <v>34</v>
      </c>
      <c r="H1125" s="4" t="s">
        <v>1163</v>
      </c>
      <c r="I1125" s="4" t="s">
        <v>65</v>
      </c>
      <c r="J1125" s="4" t="s">
        <v>37</v>
      </c>
      <c r="K1125" s="4" t="s">
        <v>1164</v>
      </c>
      <c r="L1125" s="4" t="s">
        <v>39</v>
      </c>
      <c r="M1125" s="4" t="s">
        <v>66</v>
      </c>
      <c r="N1125" s="4" t="s">
        <v>41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160</v>
      </c>
      <c r="AG1125" s="4">
        <v>80</v>
      </c>
      <c r="AH1125" s="4">
        <v>120</v>
      </c>
      <c r="AI1125" s="4">
        <v>80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</row>
    <row r="1126" spans="1:40" ht="15" customHeight="1" x14ac:dyDescent="0.25">
      <c r="A1126" s="4" t="str">
        <f>EB[[#This Row],[unit]] &amp; "#" &amp; EB[[#This Row],[indic_nrg]] &amp; "#" &amp; EB[[#This Row],[product]] &amp; "#" &amp; EB[[#This Row],[geo]]</f>
        <v>TJ#B_101001#2310#CZ</v>
      </c>
      <c r="B1126" s="4" t="str">
        <f>VLOOKUP(EB[[#This Row],[product]],KS_DB[[product]:[KS]],5,FALSE)</f>
        <v>solid</v>
      </c>
      <c r="C1126" s="4" t="str">
        <f>VLOOKUP(EB[[#This Row],[product]],KS_DB[[product]:[KS]],6,FALSE)</f>
        <v>solid</v>
      </c>
      <c r="D1126" s="4">
        <f>VLOOKUP(EB[[#This Row],[product]],Carriers[],4,FALSE)</f>
        <v>1</v>
      </c>
      <c r="E1126" s="4">
        <f>VLOOKUP(EB[[#This Row],[indic_nrg]],Indicators[],4,FALSE)</f>
        <v>0</v>
      </c>
      <c r="F1126" s="4">
        <f>IFERROR(VLOOKUP(EB[[#This Row],[Source_carrier]],KS_DB[[product]:[KS]],6,FALSE),0)</f>
        <v>0</v>
      </c>
      <c r="G1126" s="4" t="s">
        <v>34</v>
      </c>
      <c r="H1126" s="4" t="s">
        <v>1163</v>
      </c>
      <c r="I1126" s="4" t="s">
        <v>67</v>
      </c>
      <c r="J1126" s="4" t="s">
        <v>37</v>
      </c>
      <c r="K1126" s="4" t="s">
        <v>1164</v>
      </c>
      <c r="L1126" s="4" t="s">
        <v>39</v>
      </c>
      <c r="M1126" s="4" t="s">
        <v>68</v>
      </c>
      <c r="N1126" s="4" t="s">
        <v>41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</row>
    <row r="1127" spans="1:40" ht="15" customHeight="1" x14ac:dyDescent="0.25">
      <c r="A1127" s="4" t="str">
        <f>EB[[#This Row],[unit]] &amp; "#" &amp; EB[[#This Row],[indic_nrg]] &amp; "#" &amp; EB[[#This Row],[product]] &amp; "#" &amp; EB[[#This Row],[geo]]</f>
        <v>TJ#B_101001#2330#CZ</v>
      </c>
      <c r="B1127" s="4" t="str">
        <f>VLOOKUP(EB[[#This Row],[product]],KS_DB[[product]:[KS]],5,FALSE)</f>
        <v>solid</v>
      </c>
      <c r="C1127" s="4" t="str">
        <f>VLOOKUP(EB[[#This Row],[product]],KS_DB[[product]:[KS]],6,FALSE)</f>
        <v>solid</v>
      </c>
      <c r="D1127" s="4">
        <f>VLOOKUP(EB[[#This Row],[product]],Carriers[],4,FALSE)</f>
        <v>1</v>
      </c>
      <c r="E1127" s="4">
        <f>VLOOKUP(EB[[#This Row],[indic_nrg]],Indicators[],4,FALSE)</f>
        <v>0</v>
      </c>
      <c r="F1127" s="4">
        <f>IFERROR(VLOOKUP(EB[[#This Row],[Source_carrier]],KS_DB[[product]:[KS]],6,FALSE),0)</f>
        <v>0</v>
      </c>
      <c r="G1127" s="4" t="s">
        <v>34</v>
      </c>
      <c r="H1127" s="4" t="s">
        <v>1163</v>
      </c>
      <c r="I1127" s="4" t="s">
        <v>69</v>
      </c>
      <c r="J1127" s="4" t="s">
        <v>37</v>
      </c>
      <c r="K1127" s="4" t="s">
        <v>1164</v>
      </c>
      <c r="L1127" s="4" t="s">
        <v>39</v>
      </c>
      <c r="M1127" s="4" t="s">
        <v>70</v>
      </c>
      <c r="N1127" s="4" t="s">
        <v>41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</row>
    <row r="1128" spans="1:40" ht="15" customHeight="1" x14ac:dyDescent="0.25">
      <c r="A1128" s="4" t="str">
        <f>EB[[#This Row],[unit]] &amp; "#" &amp; EB[[#This Row],[indic_nrg]] &amp; "#" &amp; EB[[#This Row],[product]] &amp; "#" &amp; EB[[#This Row],[geo]]</f>
        <v>TJ#B_101001#2410#CZ</v>
      </c>
      <c r="B1128" s="4" t="str">
        <f>VLOOKUP(EB[[#This Row],[product]],KS_DB[[product]:[KS]],5,FALSE)</f>
        <v>solid</v>
      </c>
      <c r="C1128" s="4" t="str">
        <f>VLOOKUP(EB[[#This Row],[product]],KS_DB[[product]:[KS]],6,FALSE)</f>
        <v>solid</v>
      </c>
      <c r="D1128" s="4">
        <f>VLOOKUP(EB[[#This Row],[product]],Carriers[],4,FALSE)</f>
        <v>1</v>
      </c>
      <c r="E1128" s="4">
        <f>VLOOKUP(EB[[#This Row],[indic_nrg]],Indicators[],4,FALSE)</f>
        <v>0</v>
      </c>
      <c r="F1128" s="4">
        <f>IFERROR(VLOOKUP(EB[[#This Row],[Source_carrier]],KS_DB[[product]:[KS]],6,FALSE),0)</f>
        <v>0</v>
      </c>
      <c r="G1128" s="4" t="s">
        <v>34</v>
      </c>
      <c r="H1128" s="4" t="s">
        <v>1163</v>
      </c>
      <c r="I1128" s="4" t="s">
        <v>71</v>
      </c>
      <c r="J1128" s="4" t="s">
        <v>37</v>
      </c>
      <c r="K1128" s="4" t="s">
        <v>1164</v>
      </c>
      <c r="L1128" s="4" t="s">
        <v>39</v>
      </c>
      <c r="M1128" s="4" t="s">
        <v>72</v>
      </c>
      <c r="N1128" s="4" t="s">
        <v>41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</row>
    <row r="1129" spans="1:40" ht="15" customHeight="1" x14ac:dyDescent="0.25">
      <c r="A1129" s="4" t="str">
        <f>EB[[#This Row],[unit]] &amp; "#" &amp; EB[[#This Row],[indic_nrg]] &amp; "#" &amp; EB[[#This Row],[product]] &amp; "#" &amp; EB[[#This Row],[geo]]</f>
        <v>TJ#B_101001#3000#CZ</v>
      </c>
      <c r="B1129" s="4" t="str">
        <f>VLOOKUP(EB[[#This Row],[product]],KS_DB[[product]:[KS]],5,FALSE)</f>
        <v>liquid</v>
      </c>
      <c r="C1129" s="4" t="str">
        <f>VLOOKUP(EB[[#This Row],[product]],KS_DB[[product]:[KS]],6,FALSE)</f>
        <v>liquid</v>
      </c>
      <c r="D1129" s="4">
        <f>VLOOKUP(EB[[#This Row],[product]],Carriers[],4,FALSE)</f>
        <v>0</v>
      </c>
      <c r="E1129" s="4">
        <f>VLOOKUP(EB[[#This Row],[indic_nrg]],Indicators[],4,FALSE)</f>
        <v>0</v>
      </c>
      <c r="F1129" s="4">
        <f>IFERROR(VLOOKUP(EB[[#This Row],[Source_carrier]],KS_DB[[product]:[KS]],6,FALSE),0)</f>
        <v>0</v>
      </c>
      <c r="G1129" s="4" t="s">
        <v>34</v>
      </c>
      <c r="H1129" s="4" t="s">
        <v>1163</v>
      </c>
      <c r="I1129" s="4" t="s">
        <v>73</v>
      </c>
      <c r="J1129" s="4" t="s">
        <v>37</v>
      </c>
      <c r="K1129" s="4" t="s">
        <v>1164</v>
      </c>
      <c r="L1129" s="4" t="s">
        <v>39</v>
      </c>
      <c r="M1129" s="4" t="s">
        <v>74</v>
      </c>
      <c r="N1129" s="4" t="s">
        <v>41</v>
      </c>
      <c r="O1129" s="4">
        <v>13605</v>
      </c>
      <c r="P1129" s="4">
        <v>13525</v>
      </c>
      <c r="Q1129" s="4">
        <v>13362</v>
      </c>
      <c r="R1129" s="4">
        <v>10600</v>
      </c>
      <c r="S1129" s="4">
        <v>11838</v>
      </c>
      <c r="T1129" s="4">
        <v>13033</v>
      </c>
      <c r="U1129" s="4">
        <v>15438</v>
      </c>
      <c r="V1129" s="4">
        <v>13140</v>
      </c>
      <c r="W1129" s="4">
        <v>10123</v>
      </c>
      <c r="X1129" s="4">
        <v>8563</v>
      </c>
      <c r="Y1129" s="4">
        <v>8483</v>
      </c>
      <c r="Z1129" s="4">
        <v>8880</v>
      </c>
      <c r="AA1129" s="4">
        <v>9019</v>
      </c>
      <c r="AB1129" s="4">
        <v>8759</v>
      </c>
      <c r="AC1129" s="4">
        <v>6921</v>
      </c>
      <c r="AD1129" s="4">
        <v>6465</v>
      </c>
      <c r="AE1129" s="4">
        <v>4241</v>
      </c>
      <c r="AF1129" s="4">
        <v>2684</v>
      </c>
      <c r="AG1129" s="4">
        <v>3249</v>
      </c>
      <c r="AH1129" s="4">
        <v>4003</v>
      </c>
      <c r="AI1129" s="4">
        <v>3014</v>
      </c>
      <c r="AJ1129" s="4">
        <v>3903</v>
      </c>
      <c r="AK1129" s="4">
        <v>2853</v>
      </c>
      <c r="AL1129" s="4">
        <v>1770</v>
      </c>
      <c r="AM1129" s="4">
        <v>1920</v>
      </c>
      <c r="AN1129" s="4">
        <v>1849</v>
      </c>
    </row>
    <row r="1130" spans="1:40" ht="15" customHeight="1" x14ac:dyDescent="0.25">
      <c r="A1130" s="4" t="str">
        <f>EB[[#This Row],[unit]] &amp; "#" &amp; EB[[#This Row],[indic_nrg]] &amp; "#" &amp; EB[[#This Row],[product]] &amp; "#" &amp; EB[[#This Row],[geo]]</f>
        <v>TJ#B_101001#3200#CZ</v>
      </c>
      <c r="B1130" s="4" t="str">
        <f>VLOOKUP(EB[[#This Row],[product]],KS_DB[[product]:[KS]],5,FALSE)</f>
        <v>liquid</v>
      </c>
      <c r="C1130" s="4" t="str">
        <f>VLOOKUP(EB[[#This Row],[product]],KS_DB[[product]:[KS]],6,FALSE)</f>
        <v>liquid</v>
      </c>
      <c r="D1130" s="4">
        <f>VLOOKUP(EB[[#This Row],[product]],Carriers[],4,FALSE)</f>
        <v>0</v>
      </c>
      <c r="E1130" s="4">
        <f>VLOOKUP(EB[[#This Row],[indic_nrg]],Indicators[],4,FALSE)</f>
        <v>0</v>
      </c>
      <c r="F1130" s="4">
        <f>IFERROR(VLOOKUP(EB[[#This Row],[Source_carrier]],KS_DB[[product]:[KS]],6,FALSE),0)</f>
        <v>0</v>
      </c>
      <c r="G1130" s="4" t="s">
        <v>34</v>
      </c>
      <c r="H1130" s="4" t="s">
        <v>1163</v>
      </c>
      <c r="I1130" s="4" t="s">
        <v>75</v>
      </c>
      <c r="J1130" s="4" t="s">
        <v>37</v>
      </c>
      <c r="K1130" s="4" t="s">
        <v>1164</v>
      </c>
      <c r="L1130" s="4" t="s">
        <v>39</v>
      </c>
      <c r="M1130" s="4" t="s">
        <v>76</v>
      </c>
      <c r="N1130" s="4" t="s">
        <v>41</v>
      </c>
      <c r="O1130" s="4">
        <v>13605</v>
      </c>
      <c r="P1130" s="4">
        <v>13525</v>
      </c>
      <c r="Q1130" s="4">
        <v>13362</v>
      </c>
      <c r="R1130" s="4">
        <v>10600</v>
      </c>
      <c r="S1130" s="4">
        <v>11838</v>
      </c>
      <c r="T1130" s="4">
        <v>13033</v>
      </c>
      <c r="U1130" s="4">
        <v>15438</v>
      </c>
      <c r="V1130" s="4">
        <v>13140</v>
      </c>
      <c r="W1130" s="4">
        <v>10123</v>
      </c>
      <c r="X1130" s="4">
        <v>8563</v>
      </c>
      <c r="Y1130" s="4">
        <v>8483</v>
      </c>
      <c r="Z1130" s="4">
        <v>8880</v>
      </c>
      <c r="AA1130" s="4">
        <v>9019</v>
      </c>
      <c r="AB1130" s="4">
        <v>8759</v>
      </c>
      <c r="AC1130" s="4">
        <v>6921</v>
      </c>
      <c r="AD1130" s="4">
        <v>6465</v>
      </c>
      <c r="AE1130" s="4">
        <v>4241</v>
      </c>
      <c r="AF1130" s="4">
        <v>2684</v>
      </c>
      <c r="AG1130" s="4">
        <v>3249</v>
      </c>
      <c r="AH1130" s="4">
        <v>4003</v>
      </c>
      <c r="AI1130" s="4">
        <v>3014</v>
      </c>
      <c r="AJ1130" s="4">
        <v>3903</v>
      </c>
      <c r="AK1130" s="4">
        <v>2853</v>
      </c>
      <c r="AL1130" s="4">
        <v>1770</v>
      </c>
      <c r="AM1130" s="4">
        <v>1920</v>
      </c>
      <c r="AN1130" s="4">
        <v>1849</v>
      </c>
    </row>
    <row r="1131" spans="1:40" ht="15" customHeight="1" x14ac:dyDescent="0.25">
      <c r="A1131" s="4" t="str">
        <f>EB[[#This Row],[unit]] &amp; "#" &amp; EB[[#This Row],[indic_nrg]] &amp; "#" &amp; EB[[#This Row],[product]] &amp; "#" &amp; EB[[#This Row],[geo]]</f>
        <v>TJ#B_101001#3214#CZ</v>
      </c>
      <c r="B1131" s="4" t="str">
        <f>VLOOKUP(EB[[#This Row],[product]],KS_DB[[product]:[KS]],5,FALSE)</f>
        <v>liquid</v>
      </c>
      <c r="C1131" s="4" t="str">
        <f>VLOOKUP(EB[[#This Row],[product]],KS_DB[[product]:[KS]],6,FALSE)</f>
        <v>liquid</v>
      </c>
      <c r="D1131" s="4">
        <f>VLOOKUP(EB[[#This Row],[product]],Carriers[],4,FALSE)</f>
        <v>1</v>
      </c>
      <c r="E1131" s="4">
        <f>VLOOKUP(EB[[#This Row],[indic_nrg]],Indicators[],4,FALSE)</f>
        <v>0</v>
      </c>
      <c r="F1131" s="4">
        <f>IFERROR(VLOOKUP(EB[[#This Row],[Source_carrier]],KS_DB[[product]:[KS]],6,FALSE),0)</f>
        <v>0</v>
      </c>
      <c r="G1131" s="4" t="s">
        <v>34</v>
      </c>
      <c r="H1131" s="4" t="s">
        <v>1163</v>
      </c>
      <c r="I1131" s="4" t="s">
        <v>1161</v>
      </c>
      <c r="J1131" s="4" t="s">
        <v>37</v>
      </c>
      <c r="K1131" s="4" t="s">
        <v>1164</v>
      </c>
      <c r="L1131" s="4" t="s">
        <v>39</v>
      </c>
      <c r="M1131" s="4" t="s">
        <v>1162</v>
      </c>
      <c r="N1131" s="4" t="s">
        <v>41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276</v>
      </c>
      <c r="AJ1131" s="4">
        <v>782</v>
      </c>
      <c r="AK1131" s="4">
        <v>1013</v>
      </c>
      <c r="AL1131" s="4">
        <v>736</v>
      </c>
      <c r="AM1131" s="4">
        <v>920</v>
      </c>
      <c r="AN1131" s="4">
        <v>690</v>
      </c>
    </row>
    <row r="1132" spans="1:40" ht="15" customHeight="1" x14ac:dyDescent="0.25">
      <c r="A1132" s="4" t="str">
        <f>EB[[#This Row],[unit]] &amp; "#" &amp; EB[[#This Row],[indic_nrg]] &amp; "#" &amp; EB[[#This Row],[product]] &amp; "#" &amp; EB[[#This Row],[geo]]</f>
        <v>TJ#B_101001#3220#CZ</v>
      </c>
      <c r="B1132" s="4" t="str">
        <f>VLOOKUP(EB[[#This Row],[product]],KS_DB[[product]:[KS]],5,FALSE)</f>
        <v>liquid</v>
      </c>
      <c r="C1132" s="4" t="str">
        <f>VLOOKUP(EB[[#This Row],[product]],KS_DB[[product]:[KS]],6,FALSE)</f>
        <v>LPG</v>
      </c>
      <c r="D1132" s="4">
        <f>VLOOKUP(EB[[#This Row],[product]],Carriers[],4,FALSE)</f>
        <v>1</v>
      </c>
      <c r="E1132" s="4">
        <f>VLOOKUP(EB[[#This Row],[indic_nrg]],Indicators[],4,FALSE)</f>
        <v>0</v>
      </c>
      <c r="F1132" s="4">
        <f>IFERROR(VLOOKUP(EB[[#This Row],[Source_carrier]],KS_DB[[product]:[KS]],6,FALSE),0)</f>
        <v>0</v>
      </c>
      <c r="G1132" s="4" t="s">
        <v>34</v>
      </c>
      <c r="H1132" s="4" t="s">
        <v>1163</v>
      </c>
      <c r="I1132" s="4" t="s">
        <v>77</v>
      </c>
      <c r="J1132" s="4" t="s">
        <v>37</v>
      </c>
      <c r="K1132" s="4" t="s">
        <v>1164</v>
      </c>
      <c r="L1132" s="4" t="s">
        <v>39</v>
      </c>
      <c r="M1132" s="4" t="s">
        <v>78</v>
      </c>
      <c r="N1132" s="4" t="s">
        <v>41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131</v>
      </c>
      <c r="AJ1132" s="4">
        <v>394</v>
      </c>
      <c r="AK1132" s="4">
        <v>394</v>
      </c>
      <c r="AL1132" s="4">
        <v>350</v>
      </c>
      <c r="AM1132" s="4">
        <v>350</v>
      </c>
      <c r="AN1132" s="4">
        <v>307</v>
      </c>
    </row>
    <row r="1133" spans="1:40" ht="15" customHeight="1" x14ac:dyDescent="0.25">
      <c r="A1133" s="4" t="str">
        <f>EB[[#This Row],[unit]] &amp; "#" &amp; EB[[#This Row],[indic_nrg]] &amp; "#" &amp; EB[[#This Row],[product]] &amp; "#" &amp; EB[[#This Row],[geo]]</f>
        <v>TJ#B_101001#3260#CZ</v>
      </c>
      <c r="B1133" s="4" t="str">
        <f>VLOOKUP(EB[[#This Row],[product]],KS_DB[[product]:[KS]],5,FALSE)</f>
        <v>liquid</v>
      </c>
      <c r="C1133" s="4" t="str">
        <f>VLOOKUP(EB[[#This Row],[product]],KS_DB[[product]:[KS]],6,FALSE)</f>
        <v>diesel</v>
      </c>
      <c r="D1133" s="4">
        <f>VLOOKUP(EB[[#This Row],[product]],Carriers[],4,FALSE)</f>
        <v>1</v>
      </c>
      <c r="E1133" s="4">
        <f>VLOOKUP(EB[[#This Row],[indic_nrg]],Indicators[],4,FALSE)</f>
        <v>0</v>
      </c>
      <c r="F1133" s="4">
        <f>IFERROR(VLOOKUP(EB[[#This Row],[Source_carrier]],KS_DB[[product]:[KS]],6,FALSE),0)</f>
        <v>0</v>
      </c>
      <c r="G1133" s="4" t="s">
        <v>34</v>
      </c>
      <c r="H1133" s="4" t="s">
        <v>1163</v>
      </c>
      <c r="I1133" s="4" t="s">
        <v>79</v>
      </c>
      <c r="J1133" s="4" t="s">
        <v>37</v>
      </c>
      <c r="K1133" s="4" t="s">
        <v>1164</v>
      </c>
      <c r="L1133" s="4" t="s">
        <v>39</v>
      </c>
      <c r="M1133" s="4" t="s">
        <v>80</v>
      </c>
      <c r="N1133" s="4" t="s">
        <v>41</v>
      </c>
      <c r="O1133" s="4">
        <v>765</v>
      </c>
      <c r="P1133" s="4">
        <v>765</v>
      </c>
      <c r="Q1133" s="4">
        <v>722</v>
      </c>
      <c r="R1133" s="4">
        <v>0</v>
      </c>
      <c r="S1133" s="4">
        <v>638</v>
      </c>
      <c r="T1133" s="4">
        <v>553</v>
      </c>
      <c r="U1133" s="4">
        <v>638</v>
      </c>
      <c r="V1133" s="4">
        <v>340</v>
      </c>
      <c r="W1133" s="4">
        <v>43</v>
      </c>
      <c r="X1133" s="4">
        <v>43</v>
      </c>
      <c r="Y1133" s="4">
        <v>43</v>
      </c>
      <c r="Z1133" s="4">
        <v>0</v>
      </c>
      <c r="AA1133" s="4">
        <v>0</v>
      </c>
      <c r="AB1133" s="4">
        <v>0</v>
      </c>
      <c r="AC1133" s="4">
        <v>167</v>
      </c>
      <c r="AD1133" s="4">
        <v>167</v>
      </c>
      <c r="AE1133" s="4">
        <v>171</v>
      </c>
      <c r="AF1133" s="4">
        <v>85</v>
      </c>
      <c r="AG1133" s="4">
        <v>129</v>
      </c>
      <c r="AH1133" s="4">
        <v>43</v>
      </c>
      <c r="AI1133" s="4">
        <v>86</v>
      </c>
      <c r="AJ1133" s="4">
        <v>86</v>
      </c>
      <c r="AK1133" s="4">
        <v>86</v>
      </c>
      <c r="AL1133" s="4">
        <v>43</v>
      </c>
      <c r="AM1133" s="4">
        <v>129</v>
      </c>
      <c r="AN1133" s="4">
        <v>172</v>
      </c>
    </row>
    <row r="1134" spans="1:40" ht="15" customHeight="1" x14ac:dyDescent="0.25">
      <c r="A1134" s="4" t="str">
        <f>EB[[#This Row],[unit]] &amp; "#" &amp; EB[[#This Row],[indic_nrg]] &amp; "#" &amp; EB[[#This Row],[product]] &amp; "#" &amp; EB[[#This Row],[geo]]</f>
        <v>TJ#B_101001#3270A#CZ</v>
      </c>
      <c r="B1134" s="4" t="str">
        <f>VLOOKUP(EB[[#This Row],[product]],KS_DB[[product]:[KS]],5,FALSE)</f>
        <v>liquid</v>
      </c>
      <c r="C1134" s="4" t="str">
        <f>VLOOKUP(EB[[#This Row],[product]],KS_DB[[product]:[KS]],6,FALSE)</f>
        <v>liquid</v>
      </c>
      <c r="D1134" s="4">
        <f>VLOOKUP(EB[[#This Row],[product]],Carriers[],4,FALSE)</f>
        <v>1</v>
      </c>
      <c r="E1134" s="4">
        <f>VLOOKUP(EB[[#This Row],[indic_nrg]],Indicators[],4,FALSE)</f>
        <v>0</v>
      </c>
      <c r="F1134" s="4">
        <f>IFERROR(VLOOKUP(EB[[#This Row],[Source_carrier]],KS_DB[[product]:[KS]],6,FALSE),0)</f>
        <v>0</v>
      </c>
      <c r="G1134" s="4" t="s">
        <v>34</v>
      </c>
      <c r="H1134" s="4" t="s">
        <v>1163</v>
      </c>
      <c r="I1134" s="4" t="s">
        <v>81</v>
      </c>
      <c r="J1134" s="4" t="s">
        <v>37</v>
      </c>
      <c r="K1134" s="4" t="s">
        <v>1164</v>
      </c>
      <c r="L1134" s="4" t="s">
        <v>39</v>
      </c>
      <c r="M1134" s="4" t="s">
        <v>82</v>
      </c>
      <c r="N1134" s="4" t="s">
        <v>41</v>
      </c>
      <c r="O1134" s="4">
        <v>12840</v>
      </c>
      <c r="P1134" s="4">
        <v>12760</v>
      </c>
      <c r="Q1134" s="4">
        <v>12640</v>
      </c>
      <c r="R1134" s="4">
        <v>10600</v>
      </c>
      <c r="S1134" s="4">
        <v>11200</v>
      </c>
      <c r="T1134" s="4">
        <v>12480</v>
      </c>
      <c r="U1134" s="4">
        <v>14800</v>
      </c>
      <c r="V1134" s="4">
        <v>12800</v>
      </c>
      <c r="W1134" s="4">
        <v>10080</v>
      </c>
      <c r="X1134" s="4">
        <v>8520</v>
      </c>
      <c r="Y1134" s="4">
        <v>8440</v>
      </c>
      <c r="Z1134" s="4">
        <v>8880</v>
      </c>
      <c r="AA1134" s="4">
        <v>1040</v>
      </c>
      <c r="AB1134" s="4">
        <v>1440</v>
      </c>
      <c r="AC1134" s="4">
        <v>1120</v>
      </c>
      <c r="AD1134" s="4">
        <v>1840</v>
      </c>
      <c r="AE1134" s="4">
        <v>3520</v>
      </c>
      <c r="AF1134" s="4">
        <v>2520</v>
      </c>
      <c r="AG1134" s="4">
        <v>3120</v>
      </c>
      <c r="AH1134" s="4">
        <v>3960</v>
      </c>
      <c r="AI1134" s="4">
        <v>2520</v>
      </c>
      <c r="AJ1134" s="4">
        <v>2640</v>
      </c>
      <c r="AK1134" s="4">
        <v>1360</v>
      </c>
      <c r="AL1134" s="4">
        <v>640</v>
      </c>
      <c r="AM1134" s="4">
        <v>520</v>
      </c>
      <c r="AN1134" s="4">
        <v>680</v>
      </c>
    </row>
    <row r="1135" spans="1:40" ht="15" customHeight="1" x14ac:dyDescent="0.25">
      <c r="A1135" s="4" t="str">
        <f>EB[[#This Row],[unit]] &amp; "#" &amp; EB[[#This Row],[indic_nrg]] &amp; "#" &amp; EB[[#This Row],[product]] &amp; "#" &amp; EB[[#This Row],[geo]]</f>
        <v>TJ#B_101001#3295#CZ</v>
      </c>
      <c r="B1135" s="4" t="str">
        <f>VLOOKUP(EB[[#This Row],[product]],KS_DB[[product]:[KS]],5,FALSE)</f>
        <v>liquid</v>
      </c>
      <c r="C1135" s="4" t="str">
        <f>VLOOKUP(EB[[#This Row],[product]],KS_DB[[product]:[KS]],6,FALSE)</f>
        <v>liquid</v>
      </c>
      <c r="D1135" s="4">
        <f>VLOOKUP(EB[[#This Row],[product]],Carriers[],4,FALSE)</f>
        <v>1</v>
      </c>
      <c r="E1135" s="4">
        <f>VLOOKUP(EB[[#This Row],[indic_nrg]],Indicators[],4,FALSE)</f>
        <v>0</v>
      </c>
      <c r="F1135" s="4">
        <f>IFERROR(VLOOKUP(EB[[#This Row],[Source_carrier]],KS_DB[[product]:[KS]],6,FALSE),0)</f>
        <v>0</v>
      </c>
      <c r="G1135" s="4" t="s">
        <v>34</v>
      </c>
      <c r="H1135" s="4" t="s">
        <v>1163</v>
      </c>
      <c r="I1135" s="4" t="s">
        <v>1153</v>
      </c>
      <c r="J1135" s="4" t="s">
        <v>37</v>
      </c>
      <c r="K1135" s="4" t="s">
        <v>1164</v>
      </c>
      <c r="L1135" s="4" t="s">
        <v>39</v>
      </c>
      <c r="M1135" s="4" t="s">
        <v>1154</v>
      </c>
      <c r="N1135" s="4" t="s">
        <v>41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7979</v>
      </c>
      <c r="AB1135" s="4">
        <v>7319</v>
      </c>
      <c r="AC1135" s="4">
        <v>5633</v>
      </c>
      <c r="AD1135" s="4">
        <v>4457</v>
      </c>
      <c r="AE1135" s="4">
        <v>550</v>
      </c>
      <c r="AF1135" s="4">
        <v>79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</row>
    <row r="1136" spans="1:40" ht="15" customHeight="1" x14ac:dyDescent="0.25">
      <c r="A1136" s="4" t="str">
        <f>EB[[#This Row],[unit]] &amp; "#" &amp; EB[[#This Row],[indic_nrg]] &amp; "#" &amp; EB[[#This Row],[product]] &amp; "#" &amp; EB[[#This Row],[geo]]</f>
        <v>TJ#B_101001#4000#CZ</v>
      </c>
      <c r="B1136" s="4" t="str">
        <f>VLOOKUP(EB[[#This Row],[product]],KS_DB[[product]:[KS]],5,FALSE)</f>
        <v>gas</v>
      </c>
      <c r="C1136" s="4" t="str">
        <f>VLOOKUP(EB[[#This Row],[product]],KS_DB[[product]:[KS]],6,FALSE)</f>
        <v>gas</v>
      </c>
      <c r="D1136" s="4">
        <f>VLOOKUP(EB[[#This Row],[product]],Carriers[],4,FALSE)</f>
        <v>0</v>
      </c>
      <c r="E1136" s="4">
        <f>VLOOKUP(EB[[#This Row],[indic_nrg]],Indicators[],4,FALSE)</f>
        <v>0</v>
      </c>
      <c r="F1136" s="4">
        <f>IFERROR(VLOOKUP(EB[[#This Row],[Source_carrier]],KS_DB[[product]:[KS]],6,FALSE),0)</f>
        <v>0</v>
      </c>
      <c r="G1136" s="4" t="s">
        <v>34</v>
      </c>
      <c r="H1136" s="4" t="s">
        <v>1163</v>
      </c>
      <c r="I1136" s="4" t="s">
        <v>83</v>
      </c>
      <c r="J1136" s="4" t="s">
        <v>37</v>
      </c>
      <c r="K1136" s="4" t="s">
        <v>1164</v>
      </c>
      <c r="L1136" s="4" t="s">
        <v>39</v>
      </c>
      <c r="M1136" s="4" t="s">
        <v>84</v>
      </c>
      <c r="N1136" s="4" t="s">
        <v>41</v>
      </c>
      <c r="O1136" s="4">
        <v>19677</v>
      </c>
      <c r="P1136" s="4">
        <v>19322</v>
      </c>
      <c r="Q1136" s="4">
        <v>19793</v>
      </c>
      <c r="R1136" s="4">
        <v>21190</v>
      </c>
      <c r="S1136" s="4">
        <v>20475</v>
      </c>
      <c r="T1136" s="4">
        <v>23980</v>
      </c>
      <c r="U1136" s="4">
        <v>37772</v>
      </c>
      <c r="V1136" s="4">
        <v>42028</v>
      </c>
      <c r="W1136" s="4">
        <v>43809</v>
      </c>
      <c r="X1136" s="4">
        <v>45552</v>
      </c>
      <c r="Y1136" s="4">
        <v>51742</v>
      </c>
      <c r="Z1136" s="4">
        <v>52917</v>
      </c>
      <c r="AA1136" s="4">
        <v>52740</v>
      </c>
      <c r="AB1136" s="4">
        <v>53892</v>
      </c>
      <c r="AC1136" s="4">
        <v>57724</v>
      </c>
      <c r="AD1136" s="4">
        <v>54088</v>
      </c>
      <c r="AE1136" s="4">
        <v>53972</v>
      </c>
      <c r="AF1136" s="4">
        <v>47946</v>
      </c>
      <c r="AG1136" s="4">
        <v>45905</v>
      </c>
      <c r="AH1136" s="4">
        <v>42280</v>
      </c>
      <c r="AI1136" s="4">
        <v>48674</v>
      </c>
      <c r="AJ1136" s="4">
        <v>50579</v>
      </c>
      <c r="AK1136" s="4">
        <v>49805</v>
      </c>
      <c r="AL1136" s="4">
        <v>55656</v>
      </c>
      <c r="AM1136" s="4">
        <v>53183</v>
      </c>
      <c r="AN1136" s="4">
        <v>53926</v>
      </c>
    </row>
    <row r="1137" spans="1:40" ht="15" customHeight="1" x14ac:dyDescent="0.25">
      <c r="A1137" s="4" t="str">
        <f>EB[[#This Row],[unit]] &amp; "#" &amp; EB[[#This Row],[indic_nrg]] &amp; "#" &amp; EB[[#This Row],[product]] &amp; "#" &amp; EB[[#This Row],[geo]]</f>
        <v>TJ#B_101001#4100#CZ</v>
      </c>
      <c r="B1137" s="4" t="str">
        <f>VLOOKUP(EB[[#This Row],[product]],KS_DB[[product]:[KS]],5,FALSE)</f>
        <v>gas</v>
      </c>
      <c r="C1137" s="4" t="str">
        <f>VLOOKUP(EB[[#This Row],[product]],KS_DB[[product]:[KS]],6,FALSE)</f>
        <v>gas</v>
      </c>
      <c r="D1137" s="4">
        <f>VLOOKUP(EB[[#This Row],[product]],Carriers[],4,FALSE)</f>
        <v>1</v>
      </c>
      <c r="E1137" s="4">
        <f>VLOOKUP(EB[[#This Row],[indic_nrg]],Indicators[],4,FALSE)</f>
        <v>0</v>
      </c>
      <c r="F1137" s="4">
        <f>IFERROR(VLOOKUP(EB[[#This Row],[Source_carrier]],KS_DB[[product]:[KS]],6,FALSE),0)</f>
        <v>0</v>
      </c>
      <c r="G1137" s="4" t="s">
        <v>34</v>
      </c>
      <c r="H1137" s="4" t="s">
        <v>1163</v>
      </c>
      <c r="I1137" s="4" t="s">
        <v>85</v>
      </c>
      <c r="J1137" s="4" t="s">
        <v>37</v>
      </c>
      <c r="K1137" s="4" t="s">
        <v>1164</v>
      </c>
      <c r="L1137" s="4" t="s">
        <v>39</v>
      </c>
      <c r="M1137" s="4" t="s">
        <v>86</v>
      </c>
      <c r="N1137" s="4" t="s">
        <v>41</v>
      </c>
      <c r="O1137" s="4">
        <v>8561</v>
      </c>
      <c r="P1137" s="4">
        <v>8528</v>
      </c>
      <c r="Q1137" s="4">
        <v>8543</v>
      </c>
      <c r="R1137" s="4">
        <v>10750</v>
      </c>
      <c r="S1137" s="4">
        <v>10284</v>
      </c>
      <c r="T1137" s="4">
        <v>14422</v>
      </c>
      <c r="U1137" s="4">
        <v>19533</v>
      </c>
      <c r="V1137" s="4">
        <v>20132</v>
      </c>
      <c r="W1137" s="4">
        <v>19646</v>
      </c>
      <c r="X1137" s="4">
        <v>23864</v>
      </c>
      <c r="Y1137" s="4">
        <v>29047</v>
      </c>
      <c r="Z1137" s="4">
        <v>29055</v>
      </c>
      <c r="AA1137" s="4">
        <v>29100</v>
      </c>
      <c r="AB1137" s="4">
        <v>29462</v>
      </c>
      <c r="AC1137" s="4">
        <v>31332</v>
      </c>
      <c r="AD1137" s="4">
        <v>28262</v>
      </c>
      <c r="AE1137" s="4">
        <v>26348</v>
      </c>
      <c r="AF1137" s="4">
        <v>20401</v>
      </c>
      <c r="AG1137" s="4">
        <v>15950</v>
      </c>
      <c r="AH1137" s="4">
        <v>16786</v>
      </c>
      <c r="AI1137" s="4">
        <v>18011</v>
      </c>
      <c r="AJ1137" s="4">
        <v>19643</v>
      </c>
      <c r="AK1137" s="4">
        <v>21289</v>
      </c>
      <c r="AL1137" s="4">
        <v>25611</v>
      </c>
      <c r="AM1137" s="4">
        <v>22040</v>
      </c>
      <c r="AN1137" s="4">
        <v>25402</v>
      </c>
    </row>
    <row r="1138" spans="1:40" ht="15" customHeight="1" x14ac:dyDescent="0.25">
      <c r="A1138" s="4" t="str">
        <f>EB[[#This Row],[unit]] &amp; "#" &amp; EB[[#This Row],[indic_nrg]] &amp; "#" &amp; EB[[#This Row],[product]] &amp; "#" &amp; EB[[#This Row],[geo]]</f>
        <v>TJ#B_101001#4200#CZ</v>
      </c>
      <c r="B1138" s="4" t="str">
        <f>VLOOKUP(EB[[#This Row],[product]],KS_DB[[product]:[KS]],5,FALSE)</f>
        <v>gas</v>
      </c>
      <c r="C1138" s="4" t="str">
        <f>VLOOKUP(EB[[#This Row],[product]],KS_DB[[product]:[KS]],6,FALSE)</f>
        <v>gas</v>
      </c>
      <c r="D1138" s="4">
        <f>VLOOKUP(EB[[#This Row],[product]],Carriers[],4,FALSE)</f>
        <v>0</v>
      </c>
      <c r="E1138" s="4">
        <f>VLOOKUP(EB[[#This Row],[indic_nrg]],Indicators[],4,FALSE)</f>
        <v>0</v>
      </c>
      <c r="F1138" s="4">
        <f>IFERROR(VLOOKUP(EB[[#This Row],[Source_carrier]],KS_DB[[product]:[KS]],6,FALSE),0)</f>
        <v>0</v>
      </c>
      <c r="G1138" s="4" t="s">
        <v>34</v>
      </c>
      <c r="H1138" s="4" t="s">
        <v>1163</v>
      </c>
      <c r="I1138" s="4" t="s">
        <v>87</v>
      </c>
      <c r="J1138" s="4" t="s">
        <v>37</v>
      </c>
      <c r="K1138" s="4" t="s">
        <v>1164</v>
      </c>
      <c r="L1138" s="4" t="s">
        <v>39</v>
      </c>
      <c r="M1138" s="4" t="s">
        <v>88</v>
      </c>
      <c r="N1138" s="4" t="s">
        <v>41</v>
      </c>
      <c r="O1138" s="4">
        <v>11117</v>
      </c>
      <c r="P1138" s="4">
        <v>10794</v>
      </c>
      <c r="Q1138" s="4">
        <v>11250</v>
      </c>
      <c r="R1138" s="4">
        <v>10439</v>
      </c>
      <c r="S1138" s="4">
        <v>10191</v>
      </c>
      <c r="T1138" s="4">
        <v>9558</v>
      </c>
      <c r="U1138" s="4">
        <v>18239</v>
      </c>
      <c r="V1138" s="4">
        <v>21896</v>
      </c>
      <c r="W1138" s="4">
        <v>24163</v>
      </c>
      <c r="X1138" s="4">
        <v>21689</v>
      </c>
      <c r="Y1138" s="4">
        <v>22696</v>
      </c>
      <c r="Z1138" s="4">
        <v>23862</v>
      </c>
      <c r="AA1138" s="4">
        <v>23641</v>
      </c>
      <c r="AB1138" s="4">
        <v>24430</v>
      </c>
      <c r="AC1138" s="4">
        <v>26393</v>
      </c>
      <c r="AD1138" s="4">
        <v>25826</v>
      </c>
      <c r="AE1138" s="4">
        <v>27624</v>
      </c>
      <c r="AF1138" s="4">
        <v>27545</v>
      </c>
      <c r="AG1138" s="4">
        <v>29955</v>
      </c>
      <c r="AH1138" s="4">
        <v>25494</v>
      </c>
      <c r="AI1138" s="4">
        <v>30663</v>
      </c>
      <c r="AJ1138" s="4">
        <v>30936</v>
      </c>
      <c r="AK1138" s="4">
        <v>28517</v>
      </c>
      <c r="AL1138" s="4">
        <v>30045</v>
      </c>
      <c r="AM1138" s="4">
        <v>31143</v>
      </c>
      <c r="AN1138" s="4">
        <v>28525</v>
      </c>
    </row>
    <row r="1139" spans="1:40" ht="15" customHeight="1" x14ac:dyDescent="0.25">
      <c r="A1139" s="4" t="str">
        <f>EB[[#This Row],[unit]] &amp; "#" &amp; EB[[#This Row],[indic_nrg]] &amp; "#" &amp; EB[[#This Row],[product]] &amp; "#" &amp; EB[[#This Row],[geo]]</f>
        <v>TJ#B_101001#4210#CZ</v>
      </c>
      <c r="B1139" s="4" t="str">
        <f>VLOOKUP(EB[[#This Row],[product]],KS_DB[[product]:[KS]],5,FALSE)</f>
        <v>gas</v>
      </c>
      <c r="C1139" s="4" t="str">
        <f>VLOOKUP(EB[[#This Row],[product]],KS_DB[[product]:[KS]],6,FALSE)</f>
        <v>gas</v>
      </c>
      <c r="D1139" s="4">
        <f>VLOOKUP(EB[[#This Row],[product]],Carriers[],4,FALSE)</f>
        <v>1</v>
      </c>
      <c r="E1139" s="4">
        <f>VLOOKUP(EB[[#This Row],[indic_nrg]],Indicators[],4,FALSE)</f>
        <v>0</v>
      </c>
      <c r="F1139" s="4">
        <f>IFERROR(VLOOKUP(EB[[#This Row],[Source_carrier]],KS_DB[[product]:[KS]],6,FALSE),0)</f>
        <v>0</v>
      </c>
      <c r="G1139" s="4" t="s">
        <v>34</v>
      </c>
      <c r="H1139" s="4" t="s">
        <v>1163</v>
      </c>
      <c r="I1139" s="4" t="s">
        <v>89</v>
      </c>
      <c r="J1139" s="4" t="s">
        <v>37</v>
      </c>
      <c r="K1139" s="4" t="s">
        <v>1164</v>
      </c>
      <c r="L1139" s="4" t="s">
        <v>39</v>
      </c>
      <c r="M1139" s="4" t="s">
        <v>90</v>
      </c>
      <c r="N1139" s="4" t="s">
        <v>41</v>
      </c>
      <c r="O1139" s="4">
        <v>4171</v>
      </c>
      <c r="P1139" s="4">
        <v>4091</v>
      </c>
      <c r="Q1139" s="4">
        <v>4237</v>
      </c>
      <c r="R1139" s="4">
        <v>3776</v>
      </c>
      <c r="S1139" s="4">
        <v>4296</v>
      </c>
      <c r="T1139" s="4">
        <v>3871</v>
      </c>
      <c r="U1139" s="4">
        <v>4935</v>
      </c>
      <c r="V1139" s="4">
        <v>4308</v>
      </c>
      <c r="W1139" s="4">
        <v>4388</v>
      </c>
      <c r="X1139" s="4">
        <v>3659</v>
      </c>
      <c r="Y1139" s="4">
        <v>3882</v>
      </c>
      <c r="Z1139" s="4">
        <v>4047</v>
      </c>
      <c r="AA1139" s="4">
        <v>5389</v>
      </c>
      <c r="AB1139" s="4">
        <v>5327</v>
      </c>
      <c r="AC1139" s="4">
        <v>5557</v>
      </c>
      <c r="AD1139" s="4">
        <v>5751</v>
      </c>
      <c r="AE1139" s="4">
        <v>5585</v>
      </c>
      <c r="AF1139" s="4">
        <v>5360</v>
      </c>
      <c r="AG1139" s="4">
        <v>5098</v>
      </c>
      <c r="AH1139" s="4">
        <v>4378</v>
      </c>
      <c r="AI1139" s="4">
        <v>4676</v>
      </c>
      <c r="AJ1139" s="4">
        <v>6045</v>
      </c>
      <c r="AK1139" s="4">
        <v>5599</v>
      </c>
      <c r="AL1139" s="4">
        <v>5735</v>
      </c>
      <c r="AM1139" s="4">
        <v>5695</v>
      </c>
      <c r="AN1139" s="4">
        <v>4750</v>
      </c>
    </row>
    <row r="1140" spans="1:40" ht="15" customHeight="1" x14ac:dyDescent="0.25">
      <c r="A1140" s="4" t="str">
        <f>EB[[#This Row],[unit]] &amp; "#" &amp; EB[[#This Row],[indic_nrg]] &amp; "#" &amp; EB[[#This Row],[product]] &amp; "#" &amp; EB[[#This Row],[geo]]</f>
        <v>TJ#B_101001#4220#CZ</v>
      </c>
      <c r="B1140" s="4" t="str">
        <f>VLOOKUP(EB[[#This Row],[product]],KS_DB[[product]:[KS]],5,FALSE)</f>
        <v>gas</v>
      </c>
      <c r="C1140" s="4" t="str">
        <f>VLOOKUP(EB[[#This Row],[product]],KS_DB[[product]:[KS]],6,FALSE)</f>
        <v>gas</v>
      </c>
      <c r="D1140" s="4">
        <f>VLOOKUP(EB[[#This Row],[product]],Carriers[],4,FALSE)</f>
        <v>1</v>
      </c>
      <c r="E1140" s="4">
        <f>VLOOKUP(EB[[#This Row],[indic_nrg]],Indicators[],4,FALSE)</f>
        <v>0</v>
      </c>
      <c r="F1140" s="4">
        <f>IFERROR(VLOOKUP(EB[[#This Row],[Source_carrier]],KS_DB[[product]:[KS]],6,FALSE),0)</f>
        <v>0</v>
      </c>
      <c r="G1140" s="4" t="s">
        <v>34</v>
      </c>
      <c r="H1140" s="4" t="s">
        <v>1163</v>
      </c>
      <c r="I1140" s="4" t="s">
        <v>91</v>
      </c>
      <c r="J1140" s="4" t="s">
        <v>37</v>
      </c>
      <c r="K1140" s="4" t="s">
        <v>1164</v>
      </c>
      <c r="L1140" s="4" t="s">
        <v>39</v>
      </c>
      <c r="M1140" s="4" t="s">
        <v>92</v>
      </c>
      <c r="N1140" s="4" t="s">
        <v>41</v>
      </c>
      <c r="O1140" s="4">
        <v>6847</v>
      </c>
      <c r="P1140" s="4">
        <v>6645</v>
      </c>
      <c r="Q1140" s="4">
        <v>6955</v>
      </c>
      <c r="R1140" s="4">
        <v>6645</v>
      </c>
      <c r="S1140" s="4">
        <v>5795</v>
      </c>
      <c r="T1140" s="4">
        <v>5602</v>
      </c>
      <c r="U1140" s="4">
        <v>5836</v>
      </c>
      <c r="V1140" s="4">
        <v>6747</v>
      </c>
      <c r="W1140" s="4">
        <v>7626</v>
      </c>
      <c r="X1140" s="4">
        <v>6556</v>
      </c>
      <c r="Y1140" s="4">
        <v>7656</v>
      </c>
      <c r="Z1140" s="4">
        <v>7730</v>
      </c>
      <c r="AA1140" s="4">
        <v>6143</v>
      </c>
      <c r="AB1140" s="4">
        <v>6238</v>
      </c>
      <c r="AC1140" s="4">
        <v>8480</v>
      </c>
      <c r="AD1140" s="4">
        <v>6929</v>
      </c>
      <c r="AE1140" s="4">
        <v>8223</v>
      </c>
      <c r="AF1140" s="4">
        <v>8778</v>
      </c>
      <c r="AG1140" s="4">
        <v>9197</v>
      </c>
      <c r="AH1140" s="4">
        <v>6034</v>
      </c>
      <c r="AI1140" s="4">
        <v>9048</v>
      </c>
      <c r="AJ1140" s="4">
        <v>7888</v>
      </c>
      <c r="AK1140" s="4">
        <v>7129</v>
      </c>
      <c r="AL1140" s="4">
        <v>8575</v>
      </c>
      <c r="AM1140" s="4">
        <v>8716</v>
      </c>
      <c r="AN1140" s="4">
        <v>7840</v>
      </c>
    </row>
    <row r="1141" spans="1:40" ht="15" customHeight="1" x14ac:dyDescent="0.25">
      <c r="A1141" s="4" t="str">
        <f>EB[[#This Row],[unit]] &amp; "#" &amp; EB[[#This Row],[indic_nrg]] &amp; "#" &amp; EB[[#This Row],[product]] &amp; "#" &amp; EB[[#This Row],[geo]]</f>
        <v>TJ#B_101001#4230#CZ</v>
      </c>
      <c r="B1141" s="4" t="str">
        <f>VLOOKUP(EB[[#This Row],[product]],KS_DB[[product]:[KS]],5,FALSE)</f>
        <v>gas</v>
      </c>
      <c r="C1141" s="4" t="str">
        <f>VLOOKUP(EB[[#This Row],[product]],KS_DB[[product]:[KS]],6,FALSE)</f>
        <v>gas</v>
      </c>
      <c r="D1141" s="4">
        <f>VLOOKUP(EB[[#This Row],[product]],Carriers[],4,FALSE)</f>
        <v>1</v>
      </c>
      <c r="E1141" s="4">
        <f>VLOOKUP(EB[[#This Row],[indic_nrg]],Indicators[],4,FALSE)</f>
        <v>0</v>
      </c>
      <c r="F1141" s="4">
        <f>IFERROR(VLOOKUP(EB[[#This Row],[Source_carrier]],KS_DB[[product]:[KS]],6,FALSE),0)</f>
        <v>0</v>
      </c>
      <c r="G1141" s="4" t="s">
        <v>34</v>
      </c>
      <c r="H1141" s="4" t="s">
        <v>1163</v>
      </c>
      <c r="I1141" s="4" t="s">
        <v>93</v>
      </c>
      <c r="J1141" s="4" t="s">
        <v>37</v>
      </c>
      <c r="K1141" s="4" t="s">
        <v>1164</v>
      </c>
      <c r="L1141" s="4" t="s">
        <v>39</v>
      </c>
      <c r="M1141" s="4" t="s">
        <v>94</v>
      </c>
      <c r="N1141" s="4" t="s">
        <v>41</v>
      </c>
      <c r="O1141" s="4">
        <v>99</v>
      </c>
      <c r="P1141" s="4">
        <v>58</v>
      </c>
      <c r="Q1141" s="4">
        <v>58</v>
      </c>
      <c r="R1141" s="4">
        <v>18</v>
      </c>
      <c r="S1141" s="4">
        <v>100</v>
      </c>
      <c r="T1141" s="4">
        <v>85</v>
      </c>
      <c r="U1141" s="4">
        <v>7468</v>
      </c>
      <c r="V1141" s="4">
        <v>10840</v>
      </c>
      <c r="W1141" s="4">
        <v>12149</v>
      </c>
      <c r="X1141" s="4">
        <v>11473</v>
      </c>
      <c r="Y1141" s="4">
        <v>11158</v>
      </c>
      <c r="Z1141" s="4">
        <v>12085</v>
      </c>
      <c r="AA1141" s="4">
        <v>12109</v>
      </c>
      <c r="AB1141" s="4">
        <v>12865</v>
      </c>
      <c r="AC1141" s="4">
        <v>12356</v>
      </c>
      <c r="AD1141" s="4">
        <v>13146</v>
      </c>
      <c r="AE1141" s="4">
        <v>13416</v>
      </c>
      <c r="AF1141" s="4">
        <v>12967</v>
      </c>
      <c r="AG1141" s="4">
        <v>15130</v>
      </c>
      <c r="AH1141" s="4">
        <v>14815</v>
      </c>
      <c r="AI1141" s="4">
        <v>15663</v>
      </c>
      <c r="AJ1141" s="4">
        <v>15855</v>
      </c>
      <c r="AK1141" s="4">
        <v>14564</v>
      </c>
      <c r="AL1141" s="4">
        <v>14513</v>
      </c>
      <c r="AM1141" s="4">
        <v>15299</v>
      </c>
      <c r="AN1141" s="4">
        <v>14827</v>
      </c>
    </row>
    <row r="1142" spans="1:40" ht="15" customHeight="1" x14ac:dyDescent="0.25">
      <c r="A1142" s="4" t="str">
        <f>EB[[#This Row],[unit]] &amp; "#" &amp; EB[[#This Row],[indic_nrg]] &amp; "#" &amp; EB[[#This Row],[product]] &amp; "#" &amp; EB[[#This Row],[geo]]</f>
        <v>TJ#B_101001#4240#CZ</v>
      </c>
      <c r="B1142" s="4" t="str">
        <f>VLOOKUP(EB[[#This Row],[product]],KS_DB[[product]:[KS]],5,FALSE)</f>
        <v>gas</v>
      </c>
      <c r="C1142" s="4" t="str">
        <f>VLOOKUP(EB[[#This Row],[product]],KS_DB[[product]:[KS]],6,FALSE)</f>
        <v>gas</v>
      </c>
      <c r="D1142" s="4">
        <f>VLOOKUP(EB[[#This Row],[product]],Carriers[],4,FALSE)</f>
        <v>1</v>
      </c>
      <c r="E1142" s="4">
        <f>VLOOKUP(EB[[#This Row],[indic_nrg]],Indicators[],4,FALSE)</f>
        <v>0</v>
      </c>
      <c r="F1142" s="4">
        <f>IFERROR(VLOOKUP(EB[[#This Row],[Source_carrier]],KS_DB[[product]:[KS]],6,FALSE),0)</f>
        <v>0</v>
      </c>
      <c r="G1142" s="4" t="s">
        <v>34</v>
      </c>
      <c r="H1142" s="4" t="s">
        <v>1163</v>
      </c>
      <c r="I1142" s="4" t="s">
        <v>95</v>
      </c>
      <c r="J1142" s="4" t="s">
        <v>37</v>
      </c>
      <c r="K1142" s="4" t="s">
        <v>1164</v>
      </c>
      <c r="L1142" s="4" t="s">
        <v>39</v>
      </c>
      <c r="M1142" s="4" t="s">
        <v>96</v>
      </c>
      <c r="N1142" s="4" t="s">
        <v>41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399</v>
      </c>
      <c r="AF1142" s="4">
        <v>439</v>
      </c>
      <c r="AG1142" s="4">
        <v>530</v>
      </c>
      <c r="AH1142" s="4">
        <v>267</v>
      </c>
      <c r="AI1142" s="4">
        <v>1276</v>
      </c>
      <c r="AJ1142" s="4">
        <v>1147</v>
      </c>
      <c r="AK1142" s="4">
        <v>1225</v>
      </c>
      <c r="AL1142" s="4">
        <v>1222</v>
      </c>
      <c r="AM1142" s="4">
        <v>1433</v>
      </c>
      <c r="AN1142" s="4">
        <v>1108</v>
      </c>
    </row>
    <row r="1143" spans="1:40" ht="15" customHeight="1" x14ac:dyDescent="0.25">
      <c r="A1143" s="4" t="str">
        <f>EB[[#This Row],[unit]] &amp; "#" &amp; EB[[#This Row],[indic_nrg]] &amp; "#" &amp; EB[[#This Row],[product]] &amp; "#" &amp; EB[[#This Row],[geo]]</f>
        <v>TJ#B_101001#5200#CZ</v>
      </c>
      <c r="B1143" s="4" t="str">
        <f>VLOOKUP(EB[[#This Row],[product]],KS_DB[[product]:[KS]],5,FALSE)</f>
        <v>heat</v>
      </c>
      <c r="C1143" s="4" t="str">
        <f>VLOOKUP(EB[[#This Row],[product]],KS_DB[[product]:[KS]],6,FALSE)</f>
        <v>heat</v>
      </c>
      <c r="D1143" s="4">
        <f>VLOOKUP(EB[[#This Row],[product]],Carriers[],4,FALSE)</f>
        <v>1</v>
      </c>
      <c r="E1143" s="4">
        <f>VLOOKUP(EB[[#This Row],[indic_nrg]],Indicators[],4,FALSE)</f>
        <v>0</v>
      </c>
      <c r="F1143" s="4">
        <f>IFERROR(VLOOKUP(EB[[#This Row],[Source_carrier]],KS_DB[[product]:[KS]],6,FALSE),0)</f>
        <v>0</v>
      </c>
      <c r="G1143" s="4" t="s">
        <v>34</v>
      </c>
      <c r="H1143" s="4" t="s">
        <v>1163</v>
      </c>
      <c r="I1143" s="4" t="s">
        <v>97</v>
      </c>
      <c r="J1143" s="4" t="s">
        <v>37</v>
      </c>
      <c r="K1143" s="4" t="s">
        <v>1164</v>
      </c>
      <c r="L1143" s="4" t="s">
        <v>39</v>
      </c>
      <c r="M1143" s="4" t="s">
        <v>98</v>
      </c>
      <c r="N1143" s="4" t="s">
        <v>41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5</v>
      </c>
      <c r="AD1143" s="4">
        <v>225</v>
      </c>
      <c r="AE1143" s="4">
        <v>194</v>
      </c>
      <c r="AF1143" s="4">
        <v>87</v>
      </c>
      <c r="AG1143" s="4">
        <v>34</v>
      </c>
      <c r="AH1143" s="4">
        <v>26</v>
      </c>
      <c r="AI1143" s="4">
        <v>315</v>
      </c>
      <c r="AJ1143" s="4">
        <v>422</v>
      </c>
      <c r="AK1143" s="4">
        <v>433</v>
      </c>
      <c r="AL1143" s="4">
        <v>432</v>
      </c>
      <c r="AM1143" s="4">
        <v>495</v>
      </c>
      <c r="AN1143" s="4">
        <v>362</v>
      </c>
    </row>
    <row r="1144" spans="1:40" ht="15" customHeight="1" x14ac:dyDescent="0.25">
      <c r="A1144" s="4" t="str">
        <f>EB[[#This Row],[unit]] &amp; "#" &amp; EB[[#This Row],[indic_nrg]] &amp; "#" &amp; EB[[#This Row],[product]] &amp; "#" &amp; EB[[#This Row],[geo]]</f>
        <v>TJ#B_101001#5500#CZ</v>
      </c>
      <c r="B1144" s="4" t="str">
        <f>VLOOKUP(EB[[#This Row],[product]],KS_DB[[product]:[KS]],5,FALSE)</f>
        <v>RES</v>
      </c>
      <c r="C1144" s="4" t="str">
        <f>VLOOKUP(EB[[#This Row],[product]],KS_DB[[product]:[KS]],6,FALSE)</f>
        <v>RES</v>
      </c>
      <c r="D1144" s="4">
        <f>VLOOKUP(EB[[#This Row],[product]],Carriers[],4,FALSE)</f>
        <v>0</v>
      </c>
      <c r="E1144" s="4">
        <f>VLOOKUP(EB[[#This Row],[indic_nrg]],Indicators[],4,FALSE)</f>
        <v>0</v>
      </c>
      <c r="F1144" s="4">
        <f>IFERROR(VLOOKUP(EB[[#This Row],[Source_carrier]],KS_DB[[product]:[KS]],6,FALSE),0)</f>
        <v>0</v>
      </c>
      <c r="G1144" s="4" t="s">
        <v>34</v>
      </c>
      <c r="H1144" s="4" t="s">
        <v>1163</v>
      </c>
      <c r="I1144" s="4" t="s">
        <v>99</v>
      </c>
      <c r="J1144" s="4" t="s">
        <v>37</v>
      </c>
      <c r="K1144" s="4" t="s">
        <v>1164</v>
      </c>
      <c r="L1144" s="4" t="s">
        <v>39</v>
      </c>
      <c r="M1144" s="4" t="s">
        <v>100</v>
      </c>
      <c r="N1144" s="4" t="s">
        <v>41</v>
      </c>
      <c r="O1144" s="4">
        <v>0</v>
      </c>
      <c r="P1144" s="4">
        <v>0</v>
      </c>
      <c r="Q1144" s="4">
        <v>0</v>
      </c>
      <c r="R1144" s="4">
        <v>2742</v>
      </c>
      <c r="S1144" s="4">
        <v>4083</v>
      </c>
      <c r="T1144" s="4">
        <v>4706</v>
      </c>
      <c r="U1144" s="4">
        <v>3555</v>
      </c>
      <c r="V1144" s="4">
        <v>6089</v>
      </c>
      <c r="W1144" s="4">
        <v>8950</v>
      </c>
      <c r="X1144" s="4">
        <v>11217</v>
      </c>
      <c r="Y1144" s="4">
        <v>9926</v>
      </c>
      <c r="Z1144" s="4">
        <v>9998</v>
      </c>
      <c r="AA1144" s="4">
        <v>9973</v>
      </c>
      <c r="AB1144" s="4">
        <v>9565</v>
      </c>
      <c r="AC1144" s="4">
        <v>12183</v>
      </c>
      <c r="AD1144" s="4">
        <v>8642</v>
      </c>
      <c r="AE1144" s="4">
        <v>9600</v>
      </c>
      <c r="AF1144" s="4">
        <v>11802</v>
      </c>
      <c r="AG1144" s="4">
        <v>14372</v>
      </c>
      <c r="AH1144" s="4">
        <v>18090</v>
      </c>
      <c r="AI1144" s="4">
        <v>22315</v>
      </c>
      <c r="AJ1144" s="4">
        <v>27369</v>
      </c>
      <c r="AK1144" s="4">
        <v>33348</v>
      </c>
      <c r="AL1144" s="4">
        <v>40415</v>
      </c>
      <c r="AM1144" s="4">
        <v>44849</v>
      </c>
      <c r="AN1144" s="4">
        <v>46664</v>
      </c>
    </row>
    <row r="1145" spans="1:40" ht="15" customHeight="1" x14ac:dyDescent="0.25">
      <c r="A1145" s="4" t="str">
        <f>EB[[#This Row],[unit]] &amp; "#" &amp; EB[[#This Row],[indic_nrg]] &amp; "#" &amp; EB[[#This Row],[product]] &amp; "#" &amp; EB[[#This Row],[geo]]</f>
        <v>TJ#B_101001#5532#CZ</v>
      </c>
      <c r="B1145" s="4" t="str">
        <f>VLOOKUP(EB[[#This Row],[product]],KS_DB[[product]:[KS]],5,FALSE)</f>
        <v>RES</v>
      </c>
      <c r="C1145" s="4" t="str">
        <f>VLOOKUP(EB[[#This Row],[product]],KS_DB[[product]:[KS]],6,FALSE)</f>
        <v>RES</v>
      </c>
      <c r="D1145" s="4">
        <f>VLOOKUP(EB[[#This Row],[product]],Carriers[],4,FALSE)</f>
        <v>1</v>
      </c>
      <c r="E1145" s="4">
        <f>VLOOKUP(EB[[#This Row],[indic_nrg]],Indicators[],4,FALSE)</f>
        <v>0</v>
      </c>
      <c r="F1145" s="4">
        <f>IFERROR(VLOOKUP(EB[[#This Row],[Source_carrier]],KS_DB[[product]:[KS]],6,FALSE),0)</f>
        <v>0</v>
      </c>
      <c r="G1145" s="4" t="s">
        <v>34</v>
      </c>
      <c r="H1145" s="4" t="s">
        <v>1163</v>
      </c>
      <c r="I1145" s="4" t="s">
        <v>101</v>
      </c>
      <c r="J1145" s="4" t="s">
        <v>37</v>
      </c>
      <c r="K1145" s="4" t="s">
        <v>1164</v>
      </c>
      <c r="L1145" s="4" t="s">
        <v>39</v>
      </c>
      <c r="M1145" s="4" t="s">
        <v>102</v>
      </c>
      <c r="N1145" s="4" t="s">
        <v>41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</row>
    <row r="1146" spans="1:40" ht="15" customHeight="1" x14ac:dyDescent="0.25">
      <c r="A1146" s="4" t="str">
        <f>EB[[#This Row],[unit]] &amp; "#" &amp; EB[[#This Row],[indic_nrg]] &amp; "#" &amp; EB[[#This Row],[product]] &amp; "#" &amp; EB[[#This Row],[geo]]</f>
        <v>TJ#B_101001#5540#CZ</v>
      </c>
      <c r="B1146" s="4" t="str">
        <f>VLOOKUP(EB[[#This Row],[product]],KS_DB[[product]:[KS]],5,FALSE)</f>
        <v>biomass</v>
      </c>
      <c r="C1146" s="4" t="str">
        <f>VLOOKUP(EB[[#This Row],[product]],KS_DB[[product]:[KS]],6,FALSE)</f>
        <v>biomass</v>
      </c>
      <c r="D1146" s="4">
        <f>VLOOKUP(EB[[#This Row],[product]],Carriers[],4,FALSE)</f>
        <v>0</v>
      </c>
      <c r="E1146" s="4">
        <f>VLOOKUP(EB[[#This Row],[indic_nrg]],Indicators[],4,FALSE)</f>
        <v>0</v>
      </c>
      <c r="F1146" s="4">
        <f>IFERROR(VLOOKUP(EB[[#This Row],[Source_carrier]],KS_DB[[product]:[KS]],6,FALSE),0)</f>
        <v>0</v>
      </c>
      <c r="G1146" s="4" t="s">
        <v>34</v>
      </c>
      <c r="H1146" s="4" t="s">
        <v>1163</v>
      </c>
      <c r="I1146" s="4" t="s">
        <v>103</v>
      </c>
      <c r="J1146" s="4" t="s">
        <v>37</v>
      </c>
      <c r="K1146" s="4" t="s">
        <v>1164</v>
      </c>
      <c r="L1146" s="4" t="s">
        <v>39</v>
      </c>
      <c r="M1146" s="4" t="s">
        <v>104</v>
      </c>
      <c r="N1146" s="4" t="s">
        <v>41</v>
      </c>
      <c r="O1146" s="4">
        <v>0</v>
      </c>
      <c r="P1146" s="4">
        <v>0</v>
      </c>
      <c r="Q1146" s="4">
        <v>0</v>
      </c>
      <c r="R1146" s="4">
        <v>2742</v>
      </c>
      <c r="S1146" s="4">
        <v>4083</v>
      </c>
      <c r="T1146" s="4">
        <v>4706</v>
      </c>
      <c r="U1146" s="4">
        <v>3555</v>
      </c>
      <c r="V1146" s="4">
        <v>6089</v>
      </c>
      <c r="W1146" s="4">
        <v>8950</v>
      </c>
      <c r="X1146" s="4">
        <v>11217</v>
      </c>
      <c r="Y1146" s="4">
        <v>9926</v>
      </c>
      <c r="Z1146" s="4">
        <v>9998</v>
      </c>
      <c r="AA1146" s="4">
        <v>9973</v>
      </c>
      <c r="AB1146" s="4">
        <v>9565</v>
      </c>
      <c r="AC1146" s="4">
        <v>12183</v>
      </c>
      <c r="AD1146" s="4">
        <v>8642</v>
      </c>
      <c r="AE1146" s="4">
        <v>9600</v>
      </c>
      <c r="AF1146" s="4">
        <v>11802</v>
      </c>
      <c r="AG1146" s="4">
        <v>14372</v>
      </c>
      <c r="AH1146" s="4">
        <v>18090</v>
      </c>
      <c r="AI1146" s="4">
        <v>22315</v>
      </c>
      <c r="AJ1146" s="4">
        <v>27369</v>
      </c>
      <c r="AK1146" s="4">
        <v>33348</v>
      </c>
      <c r="AL1146" s="4">
        <v>40415</v>
      </c>
      <c r="AM1146" s="4">
        <v>44849</v>
      </c>
      <c r="AN1146" s="4">
        <v>46664</v>
      </c>
    </row>
    <row r="1147" spans="1:40" ht="15" customHeight="1" x14ac:dyDescent="0.25">
      <c r="A1147" s="4" t="str">
        <f>EB[[#This Row],[unit]] &amp; "#" &amp; EB[[#This Row],[indic_nrg]] &amp; "#" &amp; EB[[#This Row],[product]] &amp; "#" &amp; EB[[#This Row],[geo]]</f>
        <v>TJ#B_101001#5541#CZ</v>
      </c>
      <c r="B1147" s="4" t="str">
        <f>VLOOKUP(EB[[#This Row],[product]],KS_DB[[product]:[KS]],5,FALSE)</f>
        <v>biomass</v>
      </c>
      <c r="C1147" s="4" t="str">
        <f>VLOOKUP(EB[[#This Row],[product]],KS_DB[[product]:[KS]],6,FALSE)</f>
        <v>biomass</v>
      </c>
      <c r="D1147" s="4">
        <f>VLOOKUP(EB[[#This Row],[product]],Carriers[],4,FALSE)</f>
        <v>1</v>
      </c>
      <c r="E1147" s="4">
        <f>VLOOKUP(EB[[#This Row],[indic_nrg]],Indicators[],4,FALSE)</f>
        <v>0</v>
      </c>
      <c r="F1147" s="4">
        <f>IFERROR(VLOOKUP(EB[[#This Row],[Source_carrier]],KS_DB[[product]:[KS]],6,FALSE),0)</f>
        <v>0</v>
      </c>
      <c r="G1147" s="4" t="s">
        <v>34</v>
      </c>
      <c r="H1147" s="4" t="s">
        <v>1163</v>
      </c>
      <c r="I1147" s="4" t="s">
        <v>105</v>
      </c>
      <c r="J1147" s="4" t="s">
        <v>37</v>
      </c>
      <c r="K1147" s="4" t="s">
        <v>1164</v>
      </c>
      <c r="L1147" s="4" t="s">
        <v>39</v>
      </c>
      <c r="M1147" s="4" t="s">
        <v>106</v>
      </c>
      <c r="N1147" s="4" t="s">
        <v>41</v>
      </c>
      <c r="O1147" s="4">
        <v>0</v>
      </c>
      <c r="P1147" s="4">
        <v>0</v>
      </c>
      <c r="Q1147" s="4">
        <v>0</v>
      </c>
      <c r="R1147" s="4">
        <v>927</v>
      </c>
      <c r="S1147" s="4">
        <v>2122</v>
      </c>
      <c r="T1147" s="4">
        <v>3289</v>
      </c>
      <c r="U1147" s="4">
        <v>2946</v>
      </c>
      <c r="V1147" s="4">
        <v>3961</v>
      </c>
      <c r="W1147" s="4">
        <v>6540</v>
      </c>
      <c r="X1147" s="4">
        <v>9102</v>
      </c>
      <c r="Y1147" s="4">
        <v>7624</v>
      </c>
      <c r="Z1147" s="4">
        <v>7620</v>
      </c>
      <c r="AA1147" s="4">
        <v>7525</v>
      </c>
      <c r="AB1147" s="4">
        <v>7667</v>
      </c>
      <c r="AC1147" s="4">
        <v>9964</v>
      </c>
      <c r="AD1147" s="4">
        <v>6166</v>
      </c>
      <c r="AE1147" s="4">
        <v>6992</v>
      </c>
      <c r="AF1147" s="4">
        <v>8665</v>
      </c>
      <c r="AG1147" s="4">
        <v>10905</v>
      </c>
      <c r="AH1147" s="4">
        <v>13382</v>
      </c>
      <c r="AI1147" s="4">
        <v>15457</v>
      </c>
      <c r="AJ1147" s="4">
        <v>17370</v>
      </c>
      <c r="AK1147" s="4">
        <v>19150</v>
      </c>
      <c r="AL1147" s="4">
        <v>19610</v>
      </c>
      <c r="AM1147" s="4">
        <v>22605</v>
      </c>
      <c r="AN1147" s="4">
        <v>24479</v>
      </c>
    </row>
    <row r="1148" spans="1:40" ht="15" customHeight="1" x14ac:dyDescent="0.25">
      <c r="A1148" s="4" t="str">
        <f>EB[[#This Row],[unit]] &amp; "#" &amp; EB[[#This Row],[indic_nrg]] &amp; "#" &amp; EB[[#This Row],[product]] &amp; "#" &amp; EB[[#This Row],[geo]]</f>
        <v>TJ#B_101001#5542#CZ</v>
      </c>
      <c r="B1148" s="4" t="str">
        <f>VLOOKUP(EB[[#This Row],[product]],KS_DB[[product]:[KS]],5,FALSE)</f>
        <v>biomass</v>
      </c>
      <c r="C1148" s="4" t="str">
        <f>VLOOKUP(EB[[#This Row],[product]],KS_DB[[product]:[KS]],6,FALSE)</f>
        <v>biomass</v>
      </c>
      <c r="D1148" s="4">
        <f>VLOOKUP(EB[[#This Row],[product]],Carriers[],4,FALSE)</f>
        <v>1</v>
      </c>
      <c r="E1148" s="4">
        <f>VLOOKUP(EB[[#This Row],[indic_nrg]],Indicators[],4,FALSE)</f>
        <v>0</v>
      </c>
      <c r="F1148" s="4">
        <f>IFERROR(VLOOKUP(EB[[#This Row],[Source_carrier]],KS_DB[[product]:[KS]],6,FALSE),0)</f>
        <v>0</v>
      </c>
      <c r="G1148" s="4" t="s">
        <v>34</v>
      </c>
      <c r="H1148" s="4" t="s">
        <v>1163</v>
      </c>
      <c r="I1148" s="4" t="s">
        <v>107</v>
      </c>
      <c r="J1148" s="4" t="s">
        <v>37</v>
      </c>
      <c r="K1148" s="4" t="s">
        <v>1164</v>
      </c>
      <c r="L1148" s="4" t="s">
        <v>39</v>
      </c>
      <c r="M1148" s="4" t="s">
        <v>108</v>
      </c>
      <c r="N1148" s="4" t="s">
        <v>41</v>
      </c>
      <c r="O1148" s="4">
        <v>0</v>
      </c>
      <c r="P1148" s="4">
        <v>0</v>
      </c>
      <c r="Q1148" s="4">
        <v>0</v>
      </c>
      <c r="R1148" s="4">
        <v>1815</v>
      </c>
      <c r="S1148" s="4">
        <v>1961</v>
      </c>
      <c r="T1148" s="4">
        <v>1417</v>
      </c>
      <c r="U1148" s="4">
        <v>609</v>
      </c>
      <c r="V1148" s="4">
        <v>2128</v>
      </c>
      <c r="W1148" s="4">
        <v>1816</v>
      </c>
      <c r="X1148" s="4">
        <v>1583</v>
      </c>
      <c r="Y1148" s="4">
        <v>1332</v>
      </c>
      <c r="Z1148" s="4">
        <v>1349</v>
      </c>
      <c r="AA1148" s="4">
        <v>1318</v>
      </c>
      <c r="AB1148" s="4">
        <v>830</v>
      </c>
      <c r="AC1148" s="4">
        <v>1117</v>
      </c>
      <c r="AD1148" s="4">
        <v>1454</v>
      </c>
      <c r="AE1148" s="4">
        <v>1620</v>
      </c>
      <c r="AF1148" s="4">
        <v>2108</v>
      </c>
      <c r="AG1148" s="4">
        <v>2521</v>
      </c>
      <c r="AH1148" s="4">
        <v>3874</v>
      </c>
      <c r="AI1148" s="4">
        <v>5114</v>
      </c>
      <c r="AJ1148" s="4">
        <v>7514</v>
      </c>
      <c r="AK1148" s="4">
        <v>11552</v>
      </c>
      <c r="AL1148" s="4">
        <v>18284</v>
      </c>
      <c r="AM1148" s="4">
        <v>19693</v>
      </c>
      <c r="AN1148" s="4">
        <v>19813</v>
      </c>
    </row>
    <row r="1149" spans="1:40" ht="15" customHeight="1" x14ac:dyDescent="0.25">
      <c r="A1149" s="4" t="str">
        <f>EB[[#This Row],[unit]] &amp; "#" &amp; EB[[#This Row],[indic_nrg]] &amp; "#" &amp; EB[[#This Row],[product]] &amp; "#" &amp; EB[[#This Row],[geo]]</f>
        <v>TJ#B_101001#55431#CZ</v>
      </c>
      <c r="B1149" s="4" t="str">
        <f>VLOOKUP(EB[[#This Row],[product]],KS_DB[[product]:[KS]],5,FALSE)</f>
        <v>biomass</v>
      </c>
      <c r="C1149" s="4" t="str">
        <f>VLOOKUP(EB[[#This Row],[product]],KS_DB[[product]:[KS]],6,FALSE)</f>
        <v>biomass</v>
      </c>
      <c r="D1149" s="4">
        <f>VLOOKUP(EB[[#This Row],[product]],Carriers[],4,FALSE)</f>
        <v>1</v>
      </c>
      <c r="E1149" s="4">
        <f>VLOOKUP(EB[[#This Row],[indic_nrg]],Indicators[],4,FALSE)</f>
        <v>0</v>
      </c>
      <c r="F1149" s="4">
        <f>IFERROR(VLOOKUP(EB[[#This Row],[Source_carrier]],KS_DB[[product]:[KS]],6,FALSE),0)</f>
        <v>0</v>
      </c>
      <c r="G1149" s="4" t="s">
        <v>34</v>
      </c>
      <c r="H1149" s="4" t="s">
        <v>1163</v>
      </c>
      <c r="I1149" s="4" t="s">
        <v>109</v>
      </c>
      <c r="J1149" s="4" t="s">
        <v>37</v>
      </c>
      <c r="K1149" s="4" t="s">
        <v>1164</v>
      </c>
      <c r="L1149" s="4" t="s">
        <v>39</v>
      </c>
      <c r="M1149" s="4" t="s">
        <v>110</v>
      </c>
      <c r="N1149" s="4" t="s">
        <v>41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594</v>
      </c>
      <c r="X1149" s="4">
        <v>532</v>
      </c>
      <c r="Y1149" s="4">
        <v>970</v>
      </c>
      <c r="Z1149" s="4">
        <v>1029</v>
      </c>
      <c r="AA1149" s="4">
        <v>1130</v>
      </c>
      <c r="AB1149" s="4">
        <v>1068</v>
      </c>
      <c r="AC1149" s="4">
        <v>1102</v>
      </c>
      <c r="AD1149" s="4">
        <v>1022</v>
      </c>
      <c r="AE1149" s="4">
        <v>988</v>
      </c>
      <c r="AF1149" s="4">
        <v>1029</v>
      </c>
      <c r="AG1149" s="4">
        <v>946</v>
      </c>
      <c r="AH1149" s="4">
        <v>834</v>
      </c>
      <c r="AI1149" s="4">
        <v>1744</v>
      </c>
      <c r="AJ1149" s="4">
        <v>2485</v>
      </c>
      <c r="AK1149" s="4">
        <v>2646</v>
      </c>
      <c r="AL1149" s="4">
        <v>2521</v>
      </c>
      <c r="AM1149" s="4">
        <v>2551</v>
      </c>
      <c r="AN1149" s="4">
        <v>2372</v>
      </c>
    </row>
    <row r="1150" spans="1:40" ht="15" customHeight="1" x14ac:dyDescent="0.25">
      <c r="A1150" s="4" t="str">
        <f>EB[[#This Row],[unit]] &amp; "#" &amp; EB[[#This Row],[indic_nrg]] &amp; "#" &amp; EB[[#This Row],[product]] &amp; "#" &amp; EB[[#This Row],[geo]]</f>
        <v>TJ#B_101001#55432#CZ</v>
      </c>
      <c r="B1150" s="4" t="str">
        <f>VLOOKUP(EB[[#This Row],[product]],KS_DB[[product]:[KS]],5,FALSE)</f>
        <v>biomass</v>
      </c>
      <c r="C1150" s="4" t="str">
        <f>VLOOKUP(EB[[#This Row],[product]],KS_DB[[product]:[KS]],6,FALSE)</f>
        <v>biomass</v>
      </c>
      <c r="D1150" s="4">
        <f>VLOOKUP(EB[[#This Row],[product]],Carriers[],4,FALSE)</f>
        <v>1</v>
      </c>
      <c r="E1150" s="4">
        <f>VLOOKUP(EB[[#This Row],[indic_nrg]],Indicators[],4,FALSE)</f>
        <v>0</v>
      </c>
      <c r="F1150" s="4">
        <f>IFERROR(VLOOKUP(EB[[#This Row],[Source_carrier]],KS_DB[[product]:[KS]],6,FALSE),0)</f>
        <v>0</v>
      </c>
      <c r="G1150" s="4" t="s">
        <v>34</v>
      </c>
      <c r="H1150" s="4" t="s">
        <v>1163</v>
      </c>
      <c r="I1150" s="4" t="s">
        <v>111</v>
      </c>
      <c r="J1150" s="4" t="s">
        <v>37</v>
      </c>
      <c r="K1150" s="4" t="s">
        <v>1164</v>
      </c>
      <c r="L1150" s="4" t="s">
        <v>39</v>
      </c>
      <c r="M1150" s="4" t="s">
        <v>112</v>
      </c>
      <c r="N1150" s="4" t="s">
        <v>41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396</v>
      </c>
      <c r="X1150" s="4">
        <v>355</v>
      </c>
      <c r="Y1150" s="4">
        <v>646</v>
      </c>
      <c r="Z1150" s="4">
        <v>686</v>
      </c>
      <c r="AA1150" s="4">
        <v>753</v>
      </c>
      <c r="AB1150" s="4">
        <v>712</v>
      </c>
      <c r="AC1150" s="4">
        <v>735</v>
      </c>
      <c r="AD1150" s="4">
        <v>681</v>
      </c>
      <c r="AE1150" s="4">
        <v>659</v>
      </c>
      <c r="AF1150" s="4">
        <v>686</v>
      </c>
      <c r="AG1150" s="4">
        <v>631</v>
      </c>
      <c r="AH1150" s="4">
        <v>556</v>
      </c>
      <c r="AI1150" s="4">
        <v>1162</v>
      </c>
      <c r="AJ1150" s="4">
        <v>1656</v>
      </c>
      <c r="AK1150" s="4">
        <v>1764</v>
      </c>
      <c r="AL1150" s="4">
        <v>1680</v>
      </c>
      <c r="AM1150" s="4">
        <v>1700</v>
      </c>
      <c r="AN1150" s="4">
        <v>1581</v>
      </c>
    </row>
    <row r="1151" spans="1:40" ht="15" customHeight="1" x14ac:dyDescent="0.25">
      <c r="A1151" s="4" t="str">
        <f>EB[[#This Row],[unit]] &amp; "#" &amp; EB[[#This Row],[indic_nrg]] &amp; "#" &amp; EB[[#This Row],[product]] &amp; "#" &amp; EB[[#This Row],[geo]]</f>
        <v>TJ#B_101001#5545#CZ</v>
      </c>
      <c r="B1151" s="4" t="str">
        <f>VLOOKUP(EB[[#This Row],[product]],KS_DB[[product]:[KS]],5,FALSE)</f>
        <v>biomass</v>
      </c>
      <c r="C1151" s="4" t="str">
        <f>VLOOKUP(EB[[#This Row],[product]],KS_DB[[product]:[KS]],6,FALSE)</f>
        <v>biomass</v>
      </c>
      <c r="D1151" s="4">
        <f>VLOOKUP(EB[[#This Row],[product]],Carriers[],4,FALSE)</f>
        <v>0</v>
      </c>
      <c r="E1151" s="4">
        <f>VLOOKUP(EB[[#This Row],[indic_nrg]],Indicators[],4,FALSE)</f>
        <v>0</v>
      </c>
      <c r="F1151" s="4">
        <f>IFERROR(VLOOKUP(EB[[#This Row],[Source_carrier]],KS_DB[[product]:[KS]],6,FALSE),0)</f>
        <v>0</v>
      </c>
      <c r="G1151" s="4" t="s">
        <v>34</v>
      </c>
      <c r="H1151" s="4" t="s">
        <v>1163</v>
      </c>
      <c r="I1151" s="4" t="s">
        <v>115</v>
      </c>
      <c r="J1151" s="4" t="s">
        <v>37</v>
      </c>
      <c r="K1151" s="4" t="s">
        <v>1164</v>
      </c>
      <c r="L1151" s="4" t="s">
        <v>39</v>
      </c>
      <c r="M1151" s="4" t="s">
        <v>116</v>
      </c>
      <c r="N1151" s="4" t="s">
        <v>41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</row>
    <row r="1152" spans="1:40" ht="15" customHeight="1" x14ac:dyDescent="0.25">
      <c r="A1152" s="4" t="str">
        <f>EB[[#This Row],[unit]] &amp; "#" &amp; EB[[#This Row],[indic_nrg]] &amp; "#" &amp; EB[[#This Row],[product]] &amp; "#" &amp; EB[[#This Row],[geo]]</f>
        <v>TJ#B_101001#5546#CZ</v>
      </c>
      <c r="B1152" s="4" t="str">
        <f>VLOOKUP(EB[[#This Row],[product]],KS_DB[[product]:[KS]],5,FALSE)</f>
        <v>biomass</v>
      </c>
      <c r="C1152" s="4" t="str">
        <f>VLOOKUP(EB[[#This Row],[product]],KS_DB[[product]:[KS]],6,FALSE)</f>
        <v>biomass</v>
      </c>
      <c r="D1152" s="4">
        <f>VLOOKUP(EB[[#This Row],[product]],Carriers[],4,FALSE)</f>
        <v>1</v>
      </c>
      <c r="E1152" s="4">
        <f>VLOOKUP(EB[[#This Row],[indic_nrg]],Indicators[],4,FALSE)</f>
        <v>0</v>
      </c>
      <c r="F1152" s="4">
        <f>IFERROR(VLOOKUP(EB[[#This Row],[Source_carrier]],KS_DB[[product]:[KS]],6,FALSE),0)</f>
        <v>0</v>
      </c>
      <c r="G1152" s="4" t="s">
        <v>34</v>
      </c>
      <c r="H1152" s="4" t="s">
        <v>1163</v>
      </c>
      <c r="I1152" s="4" t="s">
        <v>117</v>
      </c>
      <c r="J1152" s="4" t="s">
        <v>37</v>
      </c>
      <c r="K1152" s="4" t="s">
        <v>1164</v>
      </c>
      <c r="L1152" s="4" t="s">
        <v>39</v>
      </c>
      <c r="M1152" s="4" t="s">
        <v>118</v>
      </c>
      <c r="N1152" s="4" t="s">
        <v>41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</row>
    <row r="1153" spans="1:40" ht="15" customHeight="1" x14ac:dyDescent="0.25">
      <c r="A1153" s="4" t="str">
        <f>EB[[#This Row],[unit]] &amp; "#" &amp; EB[[#This Row],[indic_nrg]] &amp; "#" &amp; EB[[#This Row],[product]] &amp; "#" &amp; EB[[#This Row],[geo]]</f>
        <v>TJ#B_101001#5547#CZ</v>
      </c>
      <c r="B1153" s="4" t="str">
        <f>VLOOKUP(EB[[#This Row],[product]],KS_DB[[product]:[KS]],5,FALSE)</f>
        <v>biomass</v>
      </c>
      <c r="C1153" s="4" t="str">
        <f>VLOOKUP(EB[[#This Row],[product]],KS_DB[[product]:[KS]],6,FALSE)</f>
        <v>biomass</v>
      </c>
      <c r="D1153" s="4">
        <f>VLOOKUP(EB[[#This Row],[product]],Carriers[],4,FALSE)</f>
        <v>1</v>
      </c>
      <c r="E1153" s="4">
        <f>VLOOKUP(EB[[#This Row],[indic_nrg]],Indicators[],4,FALSE)</f>
        <v>0</v>
      </c>
      <c r="F1153" s="4">
        <f>IFERROR(VLOOKUP(EB[[#This Row],[Source_carrier]],KS_DB[[product]:[KS]],6,FALSE),0)</f>
        <v>0</v>
      </c>
      <c r="G1153" s="4" t="s">
        <v>34</v>
      </c>
      <c r="H1153" s="4" t="s">
        <v>1163</v>
      </c>
      <c r="I1153" s="4" t="s">
        <v>119</v>
      </c>
      <c r="J1153" s="4" t="s">
        <v>37</v>
      </c>
      <c r="K1153" s="4" t="s">
        <v>1164</v>
      </c>
      <c r="L1153" s="4" t="s">
        <v>39</v>
      </c>
      <c r="M1153" s="4" t="s">
        <v>120</v>
      </c>
      <c r="N1153" s="4" t="s">
        <v>41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</row>
    <row r="1154" spans="1:40" ht="15" customHeight="1" x14ac:dyDescent="0.25">
      <c r="A1154" s="4" t="str">
        <f>EB[[#This Row],[unit]] &amp; "#" &amp; EB[[#This Row],[indic_nrg]] &amp; "#" &amp; EB[[#This Row],[product]] &amp; "#" &amp; EB[[#This Row],[geo]]</f>
        <v>TJ#B_101001#5548#CZ</v>
      </c>
      <c r="B1154" s="4" t="str">
        <f>VLOOKUP(EB[[#This Row],[product]],KS_DB[[product]:[KS]],5,FALSE)</f>
        <v>biomass</v>
      </c>
      <c r="C1154" s="4" t="str">
        <f>VLOOKUP(EB[[#This Row],[product]],KS_DB[[product]:[KS]],6,FALSE)</f>
        <v>biomass</v>
      </c>
      <c r="D1154" s="4">
        <f>VLOOKUP(EB[[#This Row],[product]],Carriers[],4,FALSE)</f>
        <v>1</v>
      </c>
      <c r="E1154" s="4">
        <f>VLOOKUP(EB[[#This Row],[indic_nrg]],Indicators[],4,FALSE)</f>
        <v>0</v>
      </c>
      <c r="F1154" s="4">
        <f>IFERROR(VLOOKUP(EB[[#This Row],[Source_carrier]],KS_DB[[product]:[KS]],6,FALSE),0)</f>
        <v>0</v>
      </c>
      <c r="G1154" s="4" t="s">
        <v>34</v>
      </c>
      <c r="H1154" s="4" t="s">
        <v>1163</v>
      </c>
      <c r="I1154" s="4" t="s">
        <v>121</v>
      </c>
      <c r="J1154" s="4" t="s">
        <v>37</v>
      </c>
      <c r="K1154" s="4" t="s">
        <v>1164</v>
      </c>
      <c r="L1154" s="4" t="s">
        <v>39</v>
      </c>
      <c r="M1154" s="4" t="s">
        <v>122</v>
      </c>
      <c r="N1154" s="4" t="s">
        <v>41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</row>
    <row r="1155" spans="1:40" ht="15" customHeight="1" x14ac:dyDescent="0.25">
      <c r="A1155" s="4" t="str">
        <f>EB[[#This Row],[unit]] &amp; "#" &amp; EB[[#This Row],[indic_nrg]] &amp; "#" &amp; EB[[#This Row],[product]] &amp; "#" &amp; EB[[#This Row],[geo]]</f>
        <v>TJ#B_101001#5549#CZ</v>
      </c>
      <c r="B1155" s="4" t="str">
        <f>VLOOKUP(EB[[#This Row],[product]],KS_DB[[product]:[KS]],5,FALSE)</f>
        <v>biomass</v>
      </c>
      <c r="C1155" s="4" t="str">
        <f>VLOOKUP(EB[[#This Row],[product]],KS_DB[[product]:[KS]],6,FALSE)</f>
        <v>biomass</v>
      </c>
      <c r="D1155" s="4">
        <f>VLOOKUP(EB[[#This Row],[product]],Carriers[],4,FALSE)</f>
        <v>1</v>
      </c>
      <c r="E1155" s="4">
        <f>VLOOKUP(EB[[#This Row],[indic_nrg]],Indicators[],4,FALSE)</f>
        <v>0</v>
      </c>
      <c r="F1155" s="4">
        <f>IFERROR(VLOOKUP(EB[[#This Row],[Source_carrier]],KS_DB[[product]:[KS]],6,FALSE),0)</f>
        <v>0</v>
      </c>
      <c r="G1155" s="4" t="s">
        <v>34</v>
      </c>
      <c r="H1155" s="4" t="s">
        <v>1163</v>
      </c>
      <c r="I1155" s="4" t="s">
        <v>123</v>
      </c>
      <c r="J1155" s="4" t="s">
        <v>37</v>
      </c>
      <c r="K1155" s="4" t="s">
        <v>1164</v>
      </c>
      <c r="L1155" s="4" t="s">
        <v>39</v>
      </c>
      <c r="M1155" s="4" t="s">
        <v>124</v>
      </c>
      <c r="N1155" s="4" t="s">
        <v>41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</row>
    <row r="1156" spans="1:40" ht="15" customHeight="1" x14ac:dyDescent="0.25">
      <c r="A1156" s="4" t="str">
        <f>EB[[#This Row],[unit]] &amp; "#" &amp; EB[[#This Row],[indic_nrg]] &amp; "#" &amp; EB[[#This Row],[product]] &amp; "#" &amp; EB[[#This Row],[geo]]</f>
        <v>TJ#B_101001#5550#CZ</v>
      </c>
      <c r="B1156" s="4" t="str">
        <f>VLOOKUP(EB[[#This Row],[product]],KS_DB[[product]:[KS]],5,FALSE)</f>
        <v>RES</v>
      </c>
      <c r="C1156" s="4" t="str">
        <f>VLOOKUP(EB[[#This Row],[product]],KS_DB[[product]:[KS]],6,FALSE)</f>
        <v>RES</v>
      </c>
      <c r="D1156" s="4">
        <f>VLOOKUP(EB[[#This Row],[product]],Carriers[],4,FALSE)</f>
        <v>1</v>
      </c>
      <c r="E1156" s="4">
        <f>VLOOKUP(EB[[#This Row],[indic_nrg]],Indicators[],4,FALSE)</f>
        <v>0</v>
      </c>
      <c r="F1156" s="4">
        <f>IFERROR(VLOOKUP(EB[[#This Row],[Source_carrier]],KS_DB[[product]:[KS]],6,FALSE),0)</f>
        <v>0</v>
      </c>
      <c r="G1156" s="4" t="s">
        <v>34</v>
      </c>
      <c r="H1156" s="4" t="s">
        <v>1163</v>
      </c>
      <c r="I1156" s="4" t="s">
        <v>125</v>
      </c>
      <c r="J1156" s="4" t="s">
        <v>37</v>
      </c>
      <c r="K1156" s="4" t="s">
        <v>1164</v>
      </c>
      <c r="L1156" s="4" t="s">
        <v>39</v>
      </c>
      <c r="M1156" s="4" t="s">
        <v>126</v>
      </c>
      <c r="N1156" s="4" t="s">
        <v>41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</row>
    <row r="1157" spans="1:40" ht="15" customHeight="1" x14ac:dyDescent="0.25">
      <c r="A1157" s="4" t="str">
        <f>EB[[#This Row],[unit]] &amp; "#" &amp; EB[[#This Row],[indic_nrg]] &amp; "#" &amp; EB[[#This Row],[product]] &amp; "#" &amp; EB[[#This Row],[geo]]</f>
        <v>TJ#B_101001#7100#CZ</v>
      </c>
      <c r="B1157" s="4" t="str">
        <f>VLOOKUP(EB[[#This Row],[product]],KS_DB[[product]:[KS]],5,FALSE)</f>
        <v>other</v>
      </c>
      <c r="C1157" s="4" t="str">
        <f>VLOOKUP(EB[[#This Row],[product]],KS_DB[[product]:[KS]],6,FALSE)</f>
        <v>other</v>
      </c>
      <c r="D1157" s="4">
        <f>VLOOKUP(EB[[#This Row],[product]],Carriers[],4,FALSE)</f>
        <v>1</v>
      </c>
      <c r="E1157" s="4">
        <f>VLOOKUP(EB[[#This Row],[indic_nrg]],Indicators[],4,FALSE)</f>
        <v>0</v>
      </c>
      <c r="F1157" s="4">
        <f>IFERROR(VLOOKUP(EB[[#This Row],[Source_carrier]],KS_DB[[product]:[KS]],6,FALSE),0)</f>
        <v>0</v>
      </c>
      <c r="G1157" s="4" t="s">
        <v>34</v>
      </c>
      <c r="H1157" s="4" t="s">
        <v>1163</v>
      </c>
      <c r="I1157" s="4" t="s">
        <v>129</v>
      </c>
      <c r="J1157" s="4" t="s">
        <v>37</v>
      </c>
      <c r="K1157" s="4" t="s">
        <v>1164</v>
      </c>
      <c r="L1157" s="4" t="s">
        <v>39</v>
      </c>
      <c r="M1157" s="4" t="s">
        <v>130</v>
      </c>
      <c r="N1157" s="4" t="s">
        <v>41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32</v>
      </c>
      <c r="AC1157" s="4">
        <v>46</v>
      </c>
      <c r="AD1157" s="4">
        <v>39</v>
      </c>
      <c r="AE1157" s="4">
        <v>37</v>
      </c>
      <c r="AF1157" s="4">
        <v>90</v>
      </c>
      <c r="AG1157" s="4">
        <v>186</v>
      </c>
      <c r="AH1157" s="4">
        <v>136</v>
      </c>
      <c r="AI1157" s="4">
        <v>55</v>
      </c>
      <c r="AJ1157" s="4">
        <v>109</v>
      </c>
      <c r="AK1157" s="4">
        <v>131</v>
      </c>
      <c r="AL1157" s="4">
        <v>166</v>
      </c>
      <c r="AM1157" s="4">
        <v>202</v>
      </c>
      <c r="AN1157" s="4">
        <v>345</v>
      </c>
    </row>
    <row r="1158" spans="1:40" ht="15" customHeight="1" x14ac:dyDescent="0.25">
      <c r="A1158" s="4" t="str">
        <f>EB[[#This Row],[unit]] &amp; "#" &amp; EB[[#This Row],[indic_nrg]] &amp; "#" &amp; EB[[#This Row],[product]] &amp; "#" &amp; EB[[#This Row],[geo]]</f>
        <v>TJ#B_101001#7200#CZ</v>
      </c>
      <c r="B1158" s="4" t="str">
        <f>VLOOKUP(EB[[#This Row],[product]],KS_DB[[product]:[KS]],5,FALSE)</f>
        <v>other</v>
      </c>
      <c r="C1158" s="4" t="str">
        <f>VLOOKUP(EB[[#This Row],[product]],KS_DB[[product]:[KS]],6,FALSE)</f>
        <v>other</v>
      </c>
      <c r="D1158" s="4">
        <f>VLOOKUP(EB[[#This Row],[product]],Carriers[],4,FALSE)</f>
        <v>0</v>
      </c>
      <c r="E1158" s="4">
        <f>VLOOKUP(EB[[#This Row],[indic_nrg]],Indicators[],4,FALSE)</f>
        <v>0</v>
      </c>
      <c r="F1158" s="4">
        <f>IFERROR(VLOOKUP(EB[[#This Row],[Source_carrier]],KS_DB[[product]:[KS]],6,FALSE),0)</f>
        <v>0</v>
      </c>
      <c r="G1158" s="4" t="s">
        <v>34</v>
      </c>
      <c r="H1158" s="4" t="s">
        <v>1163</v>
      </c>
      <c r="I1158" s="4" t="s">
        <v>131</v>
      </c>
      <c r="J1158" s="4" t="s">
        <v>37</v>
      </c>
      <c r="K1158" s="4" t="s">
        <v>1164</v>
      </c>
      <c r="L1158" s="4" t="s">
        <v>39</v>
      </c>
      <c r="M1158" s="4" t="s">
        <v>132</v>
      </c>
      <c r="N1158" s="4" t="s">
        <v>41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396</v>
      </c>
      <c r="X1158" s="4">
        <v>355</v>
      </c>
      <c r="Y1158" s="4">
        <v>646</v>
      </c>
      <c r="Z1158" s="4">
        <v>686</v>
      </c>
      <c r="AA1158" s="4">
        <v>753</v>
      </c>
      <c r="AB1158" s="4">
        <v>744</v>
      </c>
      <c r="AC1158" s="4">
        <v>781</v>
      </c>
      <c r="AD1158" s="4">
        <v>720</v>
      </c>
      <c r="AE1158" s="4">
        <v>696</v>
      </c>
      <c r="AF1158" s="4">
        <v>776</v>
      </c>
      <c r="AG1158" s="4">
        <v>817</v>
      </c>
      <c r="AH1158" s="4">
        <v>692</v>
      </c>
      <c r="AI1158" s="4">
        <v>1217</v>
      </c>
      <c r="AJ1158" s="4">
        <v>1765</v>
      </c>
      <c r="AK1158" s="4">
        <v>1895</v>
      </c>
      <c r="AL1158" s="4">
        <v>1846</v>
      </c>
      <c r="AM1158" s="4">
        <v>1902</v>
      </c>
      <c r="AN1158" s="4">
        <v>1926</v>
      </c>
    </row>
    <row r="1159" spans="1:40" ht="15" customHeight="1" x14ac:dyDescent="0.25">
      <c r="A1159" s="4" t="str">
        <f>EB[[#This Row],[unit]] &amp; "#" &amp; EB[[#This Row],[indic_nrg]] &amp; "#" &amp; EB[[#This Row],[product]] &amp; "#" &amp; EB[[#This Row],[geo]]</f>
        <v>TJ#B_101002#0000#CZ</v>
      </c>
      <c r="B1159" s="4" t="str">
        <f>VLOOKUP(EB[[#This Row],[product]],KS_DB[[product]:[KS]],5,FALSE)</f>
        <v>all</v>
      </c>
      <c r="C1159" s="4" t="str">
        <f>VLOOKUP(EB[[#This Row],[product]],KS_DB[[product]:[KS]],6,FALSE)</f>
        <v>all</v>
      </c>
      <c r="D1159" s="4">
        <f>VLOOKUP(EB[[#This Row],[product]],Carriers[],4,FALSE)</f>
        <v>0</v>
      </c>
      <c r="E1159" s="4">
        <f>VLOOKUP(EB[[#This Row],[indic_nrg]],Indicators[],4,FALSE)</f>
        <v>0</v>
      </c>
      <c r="F1159" s="4">
        <f>IFERROR(VLOOKUP(EB[[#This Row],[Source_carrier]],KS_DB[[product]:[KS]],6,FALSE),0)</f>
        <v>0</v>
      </c>
      <c r="G1159" s="4" t="s">
        <v>34</v>
      </c>
      <c r="H1159" s="4" t="s">
        <v>1165</v>
      </c>
      <c r="I1159" s="4" t="s">
        <v>36</v>
      </c>
      <c r="J1159" s="4" t="s">
        <v>37</v>
      </c>
      <c r="K1159" s="4" t="s">
        <v>1166</v>
      </c>
      <c r="L1159" s="4" t="s">
        <v>39</v>
      </c>
      <c r="M1159" s="4" t="s">
        <v>40</v>
      </c>
      <c r="N1159" s="4" t="s">
        <v>41</v>
      </c>
      <c r="O1159" s="4">
        <v>135918</v>
      </c>
      <c r="P1159" s="4">
        <v>131026</v>
      </c>
      <c r="Q1159" s="4">
        <v>132300</v>
      </c>
      <c r="R1159" s="4">
        <v>136372</v>
      </c>
      <c r="S1159" s="4">
        <v>140152</v>
      </c>
      <c r="T1159" s="4">
        <v>132084</v>
      </c>
      <c r="U1159" s="4">
        <v>138780</v>
      </c>
      <c r="V1159" s="4">
        <v>134935</v>
      </c>
      <c r="W1159" s="4">
        <v>142322</v>
      </c>
      <c r="X1159" s="4">
        <v>144256</v>
      </c>
      <c r="Y1159" s="4">
        <v>146772</v>
      </c>
      <c r="Z1159" s="4">
        <v>159289</v>
      </c>
      <c r="AA1159" s="4">
        <v>202370</v>
      </c>
      <c r="AB1159" s="4">
        <v>279418</v>
      </c>
      <c r="AC1159" s="4">
        <v>285379</v>
      </c>
      <c r="AD1159" s="4">
        <v>268158</v>
      </c>
      <c r="AE1159" s="4">
        <v>282367</v>
      </c>
      <c r="AF1159" s="4">
        <v>283661</v>
      </c>
      <c r="AG1159" s="4">
        <v>287721</v>
      </c>
      <c r="AH1159" s="4">
        <v>294831</v>
      </c>
      <c r="AI1159" s="4">
        <v>303440</v>
      </c>
      <c r="AJ1159" s="4">
        <v>306379</v>
      </c>
      <c r="AK1159" s="4">
        <v>328482</v>
      </c>
      <c r="AL1159" s="4">
        <v>332944</v>
      </c>
      <c r="AM1159" s="4">
        <v>328381</v>
      </c>
      <c r="AN1159" s="4">
        <v>290782</v>
      </c>
    </row>
    <row r="1160" spans="1:40" ht="15" customHeight="1" x14ac:dyDescent="0.25">
      <c r="A1160" s="4" t="str">
        <f>EB[[#This Row],[unit]] &amp; "#" &amp; EB[[#This Row],[indic_nrg]] &amp; "#" &amp; EB[[#This Row],[product]] &amp; "#" &amp; EB[[#This Row],[geo]]</f>
        <v>TJ#B_101002#5100#CZ</v>
      </c>
      <c r="B1160" s="4" t="str">
        <f>VLOOKUP(EB[[#This Row],[product]],KS_DB[[product]:[KS]],5,FALSE)</f>
        <v>nuclear</v>
      </c>
      <c r="C1160" s="4" t="str">
        <f>VLOOKUP(EB[[#This Row],[product]],KS_DB[[product]:[KS]],6,FALSE)</f>
        <v>nuclear</v>
      </c>
      <c r="D1160" s="4">
        <f>VLOOKUP(EB[[#This Row],[product]],Carriers[],4,FALSE)</f>
        <v>1</v>
      </c>
      <c r="E1160" s="4">
        <f>VLOOKUP(EB[[#This Row],[indic_nrg]],Indicators[],4,FALSE)</f>
        <v>0</v>
      </c>
      <c r="F1160" s="4">
        <f>IFERROR(VLOOKUP(EB[[#This Row],[Source_carrier]],KS_DB[[product]:[KS]],6,FALSE),0)</f>
        <v>0</v>
      </c>
      <c r="G1160" s="4" t="s">
        <v>34</v>
      </c>
      <c r="H1160" s="4" t="s">
        <v>1165</v>
      </c>
      <c r="I1160" s="4" t="s">
        <v>1111</v>
      </c>
      <c r="J1160" s="4" t="s">
        <v>37</v>
      </c>
      <c r="K1160" s="4" t="s">
        <v>1166</v>
      </c>
      <c r="L1160" s="4" t="s">
        <v>39</v>
      </c>
      <c r="M1160" s="4" t="s">
        <v>1112</v>
      </c>
      <c r="N1160" s="4" t="s">
        <v>41</v>
      </c>
      <c r="O1160" s="4">
        <v>135918</v>
      </c>
      <c r="P1160" s="4">
        <v>131026</v>
      </c>
      <c r="Q1160" s="4">
        <v>132300</v>
      </c>
      <c r="R1160" s="4">
        <v>136372</v>
      </c>
      <c r="S1160" s="4">
        <v>140152</v>
      </c>
      <c r="T1160" s="4">
        <v>132084</v>
      </c>
      <c r="U1160" s="4">
        <v>138780</v>
      </c>
      <c r="V1160" s="4">
        <v>134935</v>
      </c>
      <c r="W1160" s="4">
        <v>142322</v>
      </c>
      <c r="X1160" s="4">
        <v>144256</v>
      </c>
      <c r="Y1160" s="4">
        <v>146772</v>
      </c>
      <c r="Z1160" s="4">
        <v>159289</v>
      </c>
      <c r="AA1160" s="4">
        <v>202370</v>
      </c>
      <c r="AB1160" s="4">
        <v>279418</v>
      </c>
      <c r="AC1160" s="4">
        <v>285379</v>
      </c>
      <c r="AD1160" s="4">
        <v>268158</v>
      </c>
      <c r="AE1160" s="4">
        <v>282367</v>
      </c>
      <c r="AF1160" s="4">
        <v>283661</v>
      </c>
      <c r="AG1160" s="4">
        <v>287721</v>
      </c>
      <c r="AH1160" s="4">
        <v>294831</v>
      </c>
      <c r="AI1160" s="4">
        <v>303440</v>
      </c>
      <c r="AJ1160" s="4">
        <v>306379</v>
      </c>
      <c r="AK1160" s="4">
        <v>328482</v>
      </c>
      <c r="AL1160" s="4">
        <v>332944</v>
      </c>
      <c r="AM1160" s="4">
        <v>328381</v>
      </c>
      <c r="AN1160" s="4">
        <v>290782</v>
      </c>
    </row>
    <row r="1161" spans="1:40" ht="15" customHeight="1" x14ac:dyDescent="0.25">
      <c r="A1161" s="4" t="str">
        <f>EB[[#This Row],[unit]] &amp; "#" &amp; EB[[#This Row],[indic_nrg]] &amp; "#" &amp; EB[[#This Row],[product]] &amp; "#" &amp; EB[[#This Row],[geo]]</f>
        <v>TJ#B_101004#0000#CZ</v>
      </c>
      <c r="B1161" s="4" t="str">
        <f>VLOOKUP(EB[[#This Row],[product]],KS_DB[[product]:[KS]],5,FALSE)</f>
        <v>all</v>
      </c>
      <c r="C1161" s="4" t="str">
        <f>VLOOKUP(EB[[#This Row],[product]],KS_DB[[product]:[KS]],6,FALSE)</f>
        <v>all</v>
      </c>
      <c r="D1161" s="4">
        <f>VLOOKUP(EB[[#This Row],[product]],Carriers[],4,FALSE)</f>
        <v>0</v>
      </c>
      <c r="E1161" s="4">
        <f>VLOOKUP(EB[[#This Row],[indic_nrg]],Indicators[],4,FALSE)</f>
        <v>0</v>
      </c>
      <c r="F1161" s="4">
        <f>IFERROR(VLOOKUP(EB[[#This Row],[Source_carrier]],KS_DB[[product]:[KS]],6,FALSE),0)</f>
        <v>0</v>
      </c>
      <c r="G1161" s="4" t="s">
        <v>34</v>
      </c>
      <c r="H1161" s="4" t="s">
        <v>1167</v>
      </c>
      <c r="I1161" s="4" t="s">
        <v>36</v>
      </c>
      <c r="J1161" s="4" t="s">
        <v>37</v>
      </c>
      <c r="K1161" s="4" t="s">
        <v>1168</v>
      </c>
      <c r="L1161" s="4" t="s">
        <v>39</v>
      </c>
      <c r="M1161" s="4" t="s">
        <v>40</v>
      </c>
      <c r="N1161" s="4" t="s">
        <v>41</v>
      </c>
      <c r="O1161" s="4">
        <v>243031</v>
      </c>
      <c r="P1161" s="4">
        <v>214791</v>
      </c>
      <c r="Q1161" s="4">
        <v>194436</v>
      </c>
      <c r="R1161" s="4">
        <v>201810</v>
      </c>
      <c r="S1161" s="4">
        <v>196201</v>
      </c>
      <c r="T1161" s="4">
        <v>188259</v>
      </c>
      <c r="U1161" s="4">
        <v>183676</v>
      </c>
      <c r="V1161" s="4">
        <v>163924</v>
      </c>
      <c r="W1161" s="4">
        <v>152566</v>
      </c>
      <c r="X1161" s="4">
        <v>126517</v>
      </c>
      <c r="Y1161" s="4">
        <v>130152</v>
      </c>
      <c r="Z1161" s="4">
        <v>134854</v>
      </c>
      <c r="AA1161" s="4">
        <v>133998</v>
      </c>
      <c r="AB1161" s="4">
        <v>135023</v>
      </c>
      <c r="AC1161" s="4">
        <v>136370</v>
      </c>
      <c r="AD1161" s="4">
        <v>128006</v>
      </c>
      <c r="AE1161" s="4">
        <v>129975</v>
      </c>
      <c r="AF1161" s="4">
        <v>123814</v>
      </c>
      <c r="AG1161" s="4">
        <v>129494</v>
      </c>
      <c r="AH1161" s="4">
        <v>88330</v>
      </c>
      <c r="AI1161" s="4">
        <v>97200</v>
      </c>
      <c r="AJ1161" s="4">
        <v>99196</v>
      </c>
      <c r="AK1161" s="4">
        <v>95817</v>
      </c>
      <c r="AL1161" s="4">
        <v>96465</v>
      </c>
      <c r="AM1161" s="4">
        <v>99076</v>
      </c>
      <c r="AN1161" s="4">
        <v>91983</v>
      </c>
    </row>
    <row r="1162" spans="1:40" ht="15" customHeight="1" x14ac:dyDescent="0.25">
      <c r="A1162" s="4" t="str">
        <f>EB[[#This Row],[unit]] &amp; "#" &amp; EB[[#This Row],[indic_nrg]] &amp; "#" &amp; EB[[#This Row],[product]] &amp; "#" &amp; EB[[#This Row],[geo]]</f>
        <v>TJ#B_101004#2000#CZ</v>
      </c>
      <c r="B1162" s="4" t="str">
        <f>VLOOKUP(EB[[#This Row],[product]],KS_DB[[product]:[KS]],5,FALSE)</f>
        <v>solid</v>
      </c>
      <c r="C1162" s="4" t="str">
        <f>VLOOKUP(EB[[#This Row],[product]],KS_DB[[product]:[KS]],6,FALSE)</f>
        <v>solid</v>
      </c>
      <c r="D1162" s="4">
        <f>VLOOKUP(EB[[#This Row],[product]],Carriers[],4,FALSE)</f>
        <v>0</v>
      </c>
      <c r="E1162" s="4">
        <f>VLOOKUP(EB[[#This Row],[indic_nrg]],Indicators[],4,FALSE)</f>
        <v>0</v>
      </c>
      <c r="F1162" s="4">
        <f>IFERROR(VLOOKUP(EB[[#This Row],[Source_carrier]],KS_DB[[product]:[KS]],6,FALSE),0)</f>
        <v>0</v>
      </c>
      <c r="G1162" s="4" t="s">
        <v>34</v>
      </c>
      <c r="H1162" s="4" t="s">
        <v>1167</v>
      </c>
      <c r="I1162" s="4" t="s">
        <v>18</v>
      </c>
      <c r="J1162" s="4" t="s">
        <v>37</v>
      </c>
      <c r="K1162" s="4" t="s">
        <v>1168</v>
      </c>
      <c r="L1162" s="4" t="s">
        <v>39</v>
      </c>
      <c r="M1162" s="4" t="s">
        <v>42</v>
      </c>
      <c r="N1162" s="4" t="s">
        <v>41</v>
      </c>
      <c r="O1162" s="4">
        <v>243031</v>
      </c>
      <c r="P1162" s="4">
        <v>214791</v>
      </c>
      <c r="Q1162" s="4">
        <v>194436</v>
      </c>
      <c r="R1162" s="4">
        <v>201810</v>
      </c>
      <c r="S1162" s="4">
        <v>196201</v>
      </c>
      <c r="T1162" s="4">
        <v>188259</v>
      </c>
      <c r="U1162" s="4">
        <v>183676</v>
      </c>
      <c r="V1162" s="4">
        <v>163924</v>
      </c>
      <c r="W1162" s="4">
        <v>152566</v>
      </c>
      <c r="X1162" s="4">
        <v>126517</v>
      </c>
      <c r="Y1162" s="4">
        <v>130152</v>
      </c>
      <c r="Z1162" s="4">
        <v>134854</v>
      </c>
      <c r="AA1162" s="4">
        <v>133998</v>
      </c>
      <c r="AB1162" s="4">
        <v>135023</v>
      </c>
      <c r="AC1162" s="4">
        <v>136370</v>
      </c>
      <c r="AD1162" s="4">
        <v>128006</v>
      </c>
      <c r="AE1162" s="4">
        <v>129975</v>
      </c>
      <c r="AF1162" s="4">
        <v>123814</v>
      </c>
      <c r="AG1162" s="4">
        <v>129494</v>
      </c>
      <c r="AH1162" s="4">
        <v>88330</v>
      </c>
      <c r="AI1162" s="4">
        <v>97200</v>
      </c>
      <c r="AJ1162" s="4">
        <v>99196</v>
      </c>
      <c r="AK1162" s="4">
        <v>95817</v>
      </c>
      <c r="AL1162" s="4">
        <v>96465</v>
      </c>
      <c r="AM1162" s="4">
        <v>99076</v>
      </c>
      <c r="AN1162" s="4">
        <v>91983</v>
      </c>
    </row>
    <row r="1163" spans="1:40" ht="15" customHeight="1" x14ac:dyDescent="0.25">
      <c r="A1163" s="4" t="str">
        <f>EB[[#This Row],[unit]] &amp; "#" &amp; EB[[#This Row],[indic_nrg]] &amp; "#" &amp; EB[[#This Row],[product]] &amp; "#" &amp; EB[[#This Row],[geo]]</f>
        <v>TJ#B_101004#2100#CZ</v>
      </c>
      <c r="B1163" s="4" t="str">
        <f>VLOOKUP(EB[[#This Row],[product]],KS_DB[[product]:[KS]],5,FALSE)</f>
        <v>solid</v>
      </c>
      <c r="C1163" s="4" t="str">
        <f>VLOOKUP(EB[[#This Row],[product]],KS_DB[[product]:[KS]],6,FALSE)</f>
        <v>solid</v>
      </c>
      <c r="D1163" s="4">
        <f>VLOOKUP(EB[[#This Row],[product]],Carriers[],4,FALSE)</f>
        <v>0</v>
      </c>
      <c r="E1163" s="4">
        <f>VLOOKUP(EB[[#This Row],[indic_nrg]],Indicators[],4,FALSE)</f>
        <v>0</v>
      </c>
      <c r="F1163" s="4">
        <f>IFERROR(VLOOKUP(EB[[#This Row],[Source_carrier]],KS_DB[[product]:[KS]],6,FALSE),0)</f>
        <v>0</v>
      </c>
      <c r="G1163" s="4" t="s">
        <v>34</v>
      </c>
      <c r="H1163" s="4" t="s">
        <v>1167</v>
      </c>
      <c r="I1163" s="4" t="s">
        <v>43</v>
      </c>
      <c r="J1163" s="4" t="s">
        <v>37</v>
      </c>
      <c r="K1163" s="4" t="s">
        <v>1168</v>
      </c>
      <c r="L1163" s="4" t="s">
        <v>39</v>
      </c>
      <c r="M1163" s="4" t="s">
        <v>44</v>
      </c>
      <c r="N1163" s="4" t="s">
        <v>41</v>
      </c>
      <c r="O1163" s="4">
        <v>243031</v>
      </c>
      <c r="P1163" s="4">
        <v>214791</v>
      </c>
      <c r="Q1163" s="4">
        <v>194436</v>
      </c>
      <c r="R1163" s="4">
        <v>201810</v>
      </c>
      <c r="S1163" s="4">
        <v>196201</v>
      </c>
      <c r="T1163" s="4">
        <v>188259</v>
      </c>
      <c r="U1163" s="4">
        <v>183676</v>
      </c>
      <c r="V1163" s="4">
        <v>163924</v>
      </c>
      <c r="W1163" s="4">
        <v>152566</v>
      </c>
      <c r="X1163" s="4">
        <v>126517</v>
      </c>
      <c r="Y1163" s="4">
        <v>130152</v>
      </c>
      <c r="Z1163" s="4">
        <v>134854</v>
      </c>
      <c r="AA1163" s="4">
        <v>133998</v>
      </c>
      <c r="AB1163" s="4">
        <v>135023</v>
      </c>
      <c r="AC1163" s="4">
        <v>136370</v>
      </c>
      <c r="AD1163" s="4">
        <v>128006</v>
      </c>
      <c r="AE1163" s="4">
        <v>129975</v>
      </c>
      <c r="AF1163" s="4">
        <v>123814</v>
      </c>
      <c r="AG1163" s="4">
        <v>129494</v>
      </c>
      <c r="AH1163" s="4">
        <v>88330</v>
      </c>
      <c r="AI1163" s="4">
        <v>97200</v>
      </c>
      <c r="AJ1163" s="4">
        <v>99196</v>
      </c>
      <c r="AK1163" s="4">
        <v>95817</v>
      </c>
      <c r="AL1163" s="4">
        <v>96465</v>
      </c>
      <c r="AM1163" s="4">
        <v>99076</v>
      </c>
      <c r="AN1163" s="4">
        <v>91983</v>
      </c>
    </row>
    <row r="1164" spans="1:40" ht="15" customHeight="1" x14ac:dyDescent="0.25">
      <c r="A1164" s="4" t="str">
        <f>EB[[#This Row],[unit]] &amp; "#" &amp; EB[[#This Row],[indic_nrg]] &amp; "#" &amp; EB[[#This Row],[product]] &amp; "#" &amp; EB[[#This Row],[geo]]</f>
        <v>TJ#B_101004#2112#CZ</v>
      </c>
      <c r="B1164" s="4" t="str">
        <f>VLOOKUP(EB[[#This Row],[product]],KS_DB[[product]:[KS]],5,FALSE)</f>
        <v>solid</v>
      </c>
      <c r="C1164" s="4" t="str">
        <f>VLOOKUP(EB[[#This Row],[product]],KS_DB[[product]:[KS]],6,FALSE)</f>
        <v>solid</v>
      </c>
      <c r="D1164" s="4">
        <f>VLOOKUP(EB[[#This Row],[product]],Carriers[],4,FALSE)</f>
        <v>1</v>
      </c>
      <c r="E1164" s="4">
        <f>VLOOKUP(EB[[#This Row],[indic_nrg]],Indicators[],4,FALSE)</f>
        <v>0</v>
      </c>
      <c r="F1164" s="4">
        <f>IFERROR(VLOOKUP(EB[[#This Row],[Source_carrier]],KS_DB[[product]:[KS]],6,FALSE),0)</f>
        <v>0</v>
      </c>
      <c r="G1164" s="4" t="s">
        <v>34</v>
      </c>
      <c r="H1164" s="4" t="s">
        <v>1167</v>
      </c>
      <c r="I1164" s="4" t="s">
        <v>45</v>
      </c>
      <c r="J1164" s="4" t="s">
        <v>37</v>
      </c>
      <c r="K1164" s="4" t="s">
        <v>1168</v>
      </c>
      <c r="L1164" s="4" t="s">
        <v>39</v>
      </c>
      <c r="M1164" s="4" t="s">
        <v>46</v>
      </c>
      <c r="N1164" s="4" t="s">
        <v>41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</row>
    <row r="1165" spans="1:40" ht="15" customHeight="1" x14ac:dyDescent="0.25">
      <c r="A1165" s="4" t="str">
        <f>EB[[#This Row],[unit]] &amp; "#" &amp; EB[[#This Row],[indic_nrg]] &amp; "#" &amp; EB[[#This Row],[product]] &amp; "#" &amp; EB[[#This Row],[geo]]</f>
        <v>TJ#B_101004#2115#CZ</v>
      </c>
      <c r="B1165" s="4" t="str">
        <f>VLOOKUP(EB[[#This Row],[product]],KS_DB[[product]:[KS]],5,FALSE)</f>
        <v>solid</v>
      </c>
      <c r="C1165" s="4" t="str">
        <f>VLOOKUP(EB[[#This Row],[product]],KS_DB[[product]:[KS]],6,FALSE)</f>
        <v>solid</v>
      </c>
      <c r="D1165" s="4">
        <f>VLOOKUP(EB[[#This Row],[product]],Carriers[],4,FALSE)</f>
        <v>1</v>
      </c>
      <c r="E1165" s="4">
        <f>VLOOKUP(EB[[#This Row],[indic_nrg]],Indicators[],4,FALSE)</f>
        <v>0</v>
      </c>
      <c r="F1165" s="4">
        <f>IFERROR(VLOOKUP(EB[[#This Row],[Source_carrier]],KS_DB[[product]:[KS]],6,FALSE),0)</f>
        <v>0</v>
      </c>
      <c r="G1165" s="4" t="s">
        <v>34</v>
      </c>
      <c r="H1165" s="4" t="s">
        <v>1167</v>
      </c>
      <c r="I1165" s="4" t="s">
        <v>47</v>
      </c>
      <c r="J1165" s="4" t="s">
        <v>37</v>
      </c>
      <c r="K1165" s="4" t="s">
        <v>1168</v>
      </c>
      <c r="L1165" s="4" t="s">
        <v>39</v>
      </c>
      <c r="M1165" s="4" t="s">
        <v>48</v>
      </c>
      <c r="N1165" s="4" t="s">
        <v>41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</row>
    <row r="1166" spans="1:40" ht="15" customHeight="1" x14ac:dyDescent="0.25">
      <c r="A1166" s="4" t="str">
        <f>EB[[#This Row],[unit]] &amp; "#" &amp; EB[[#This Row],[indic_nrg]] &amp; "#" &amp; EB[[#This Row],[product]] &amp; "#" &amp; EB[[#This Row],[geo]]</f>
        <v>TJ#B_101004#2116#CZ</v>
      </c>
      <c r="B1166" s="4" t="str">
        <f>VLOOKUP(EB[[#This Row],[product]],KS_DB[[product]:[KS]],5,FALSE)</f>
        <v>solid</v>
      </c>
      <c r="C1166" s="4" t="str">
        <f>VLOOKUP(EB[[#This Row],[product]],KS_DB[[product]:[KS]],6,FALSE)</f>
        <v>solid</v>
      </c>
      <c r="D1166" s="4">
        <f>VLOOKUP(EB[[#This Row],[product]],Carriers[],4,FALSE)</f>
        <v>1</v>
      </c>
      <c r="E1166" s="4">
        <f>VLOOKUP(EB[[#This Row],[indic_nrg]],Indicators[],4,FALSE)</f>
        <v>0</v>
      </c>
      <c r="F1166" s="4">
        <f>IFERROR(VLOOKUP(EB[[#This Row],[Source_carrier]],KS_DB[[product]:[KS]],6,FALSE),0)</f>
        <v>0</v>
      </c>
      <c r="G1166" s="4" t="s">
        <v>34</v>
      </c>
      <c r="H1166" s="4" t="s">
        <v>1167</v>
      </c>
      <c r="I1166" s="4" t="s">
        <v>49</v>
      </c>
      <c r="J1166" s="4" t="s">
        <v>37</v>
      </c>
      <c r="K1166" s="4" t="s">
        <v>1168</v>
      </c>
      <c r="L1166" s="4" t="s">
        <v>39</v>
      </c>
      <c r="M1166" s="4" t="s">
        <v>50</v>
      </c>
      <c r="N1166" s="4" t="s">
        <v>41</v>
      </c>
      <c r="O1166" s="4">
        <v>243031</v>
      </c>
      <c r="P1166" s="4">
        <v>214791</v>
      </c>
      <c r="Q1166" s="4">
        <v>194436</v>
      </c>
      <c r="R1166" s="4">
        <v>201810</v>
      </c>
      <c r="S1166" s="4">
        <v>196201</v>
      </c>
      <c r="T1166" s="4">
        <v>188259</v>
      </c>
      <c r="U1166" s="4">
        <v>183676</v>
      </c>
      <c r="V1166" s="4">
        <v>163924</v>
      </c>
      <c r="W1166" s="4">
        <v>152566</v>
      </c>
      <c r="X1166" s="4">
        <v>126403</v>
      </c>
      <c r="Y1166" s="4">
        <v>129354</v>
      </c>
      <c r="Z1166" s="4">
        <v>133486</v>
      </c>
      <c r="AA1166" s="4">
        <v>132288</v>
      </c>
      <c r="AB1166" s="4">
        <v>132600</v>
      </c>
      <c r="AC1166" s="4">
        <v>133406</v>
      </c>
      <c r="AD1166" s="4">
        <v>125128</v>
      </c>
      <c r="AE1166" s="4">
        <v>126327</v>
      </c>
      <c r="AF1166" s="4">
        <v>120337</v>
      </c>
      <c r="AG1166" s="4">
        <v>126131</v>
      </c>
      <c r="AH1166" s="4">
        <v>86762</v>
      </c>
      <c r="AI1166" s="4">
        <v>95119</v>
      </c>
      <c r="AJ1166" s="4">
        <v>96033</v>
      </c>
      <c r="AK1166" s="4">
        <v>93024</v>
      </c>
      <c r="AL1166" s="4">
        <v>93815</v>
      </c>
      <c r="AM1166" s="4">
        <v>96596</v>
      </c>
      <c r="AN1166" s="4">
        <v>89760</v>
      </c>
    </row>
    <row r="1167" spans="1:40" ht="15" customHeight="1" x14ac:dyDescent="0.25">
      <c r="A1167" s="4" t="str">
        <f>EB[[#This Row],[unit]] &amp; "#" &amp; EB[[#This Row],[indic_nrg]] &amp; "#" &amp; EB[[#This Row],[product]] &amp; "#" &amp; EB[[#This Row],[geo]]</f>
        <v>TJ#B_101004#2117#CZ</v>
      </c>
      <c r="B1167" s="4" t="str">
        <f>VLOOKUP(EB[[#This Row],[product]],KS_DB[[product]:[KS]],5,FALSE)</f>
        <v>solid</v>
      </c>
      <c r="C1167" s="4" t="str">
        <f>VLOOKUP(EB[[#This Row],[product]],KS_DB[[product]:[KS]],6,FALSE)</f>
        <v>solid</v>
      </c>
      <c r="D1167" s="4">
        <f>VLOOKUP(EB[[#This Row],[product]],Carriers[],4,FALSE)</f>
        <v>1</v>
      </c>
      <c r="E1167" s="4">
        <f>VLOOKUP(EB[[#This Row],[indic_nrg]],Indicators[],4,FALSE)</f>
        <v>0</v>
      </c>
      <c r="F1167" s="4">
        <f>IFERROR(VLOOKUP(EB[[#This Row],[Source_carrier]],KS_DB[[product]:[KS]],6,FALSE),0)</f>
        <v>0</v>
      </c>
      <c r="G1167" s="4" t="s">
        <v>34</v>
      </c>
      <c r="H1167" s="4" t="s">
        <v>1167</v>
      </c>
      <c r="I1167" s="4" t="s">
        <v>51</v>
      </c>
      <c r="J1167" s="4" t="s">
        <v>37</v>
      </c>
      <c r="K1167" s="4" t="s">
        <v>1168</v>
      </c>
      <c r="L1167" s="4" t="s">
        <v>39</v>
      </c>
      <c r="M1167" s="4" t="s">
        <v>52</v>
      </c>
      <c r="N1167" s="4" t="s">
        <v>41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</row>
    <row r="1168" spans="1:40" ht="15" customHeight="1" x14ac:dyDescent="0.25">
      <c r="A1168" s="4" t="str">
        <f>EB[[#This Row],[unit]] &amp; "#" &amp; EB[[#This Row],[indic_nrg]] &amp; "#" &amp; EB[[#This Row],[product]] &amp; "#" &amp; EB[[#This Row],[geo]]</f>
        <v>TJ#B_101004#2118#CZ</v>
      </c>
      <c r="B1168" s="4" t="str">
        <f>VLOOKUP(EB[[#This Row],[product]],KS_DB[[product]:[KS]],5,FALSE)</f>
        <v>solid</v>
      </c>
      <c r="C1168" s="4" t="str">
        <f>VLOOKUP(EB[[#This Row],[product]],KS_DB[[product]:[KS]],6,FALSE)</f>
        <v>solid</v>
      </c>
      <c r="D1168" s="4">
        <f>VLOOKUP(EB[[#This Row],[product]],Carriers[],4,FALSE)</f>
        <v>1</v>
      </c>
      <c r="E1168" s="4">
        <f>VLOOKUP(EB[[#This Row],[indic_nrg]],Indicators[],4,FALSE)</f>
        <v>0</v>
      </c>
      <c r="F1168" s="4">
        <f>IFERROR(VLOOKUP(EB[[#This Row],[Source_carrier]],KS_DB[[product]:[KS]],6,FALSE),0)</f>
        <v>0</v>
      </c>
      <c r="G1168" s="4" t="s">
        <v>34</v>
      </c>
      <c r="H1168" s="4" t="s">
        <v>1167</v>
      </c>
      <c r="I1168" s="4" t="s">
        <v>53</v>
      </c>
      <c r="J1168" s="4" t="s">
        <v>37</v>
      </c>
      <c r="K1168" s="4" t="s">
        <v>1168</v>
      </c>
      <c r="L1168" s="4" t="s">
        <v>39</v>
      </c>
      <c r="M1168" s="4" t="s">
        <v>54</v>
      </c>
      <c r="N1168" s="4" t="s">
        <v>41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</row>
    <row r="1169" spans="1:40" ht="15" customHeight="1" x14ac:dyDescent="0.25">
      <c r="A1169" s="4" t="str">
        <f>EB[[#This Row],[unit]] &amp; "#" &amp; EB[[#This Row],[indic_nrg]] &amp; "#" &amp; EB[[#This Row],[product]] &amp; "#" &amp; EB[[#This Row],[geo]]</f>
        <v>TJ#B_101004#2121#CZ</v>
      </c>
      <c r="B1169" s="4" t="str">
        <f>VLOOKUP(EB[[#This Row],[product]],KS_DB[[product]:[KS]],5,FALSE)</f>
        <v>solid</v>
      </c>
      <c r="C1169" s="4" t="str">
        <f>VLOOKUP(EB[[#This Row],[product]],KS_DB[[product]:[KS]],6,FALSE)</f>
        <v>solid</v>
      </c>
      <c r="D1169" s="4">
        <f>VLOOKUP(EB[[#This Row],[product]],Carriers[],4,FALSE)</f>
        <v>1</v>
      </c>
      <c r="E1169" s="4">
        <f>VLOOKUP(EB[[#This Row],[indic_nrg]],Indicators[],4,FALSE)</f>
        <v>0</v>
      </c>
      <c r="F1169" s="4">
        <f>IFERROR(VLOOKUP(EB[[#This Row],[Source_carrier]],KS_DB[[product]:[KS]],6,FALSE),0)</f>
        <v>0</v>
      </c>
      <c r="G1169" s="4" t="s">
        <v>34</v>
      </c>
      <c r="H1169" s="4" t="s">
        <v>1167</v>
      </c>
      <c r="I1169" s="4" t="s">
        <v>55</v>
      </c>
      <c r="J1169" s="4" t="s">
        <v>37</v>
      </c>
      <c r="K1169" s="4" t="s">
        <v>1168</v>
      </c>
      <c r="L1169" s="4" t="s">
        <v>39</v>
      </c>
      <c r="M1169" s="4" t="s">
        <v>56</v>
      </c>
      <c r="N1169" s="4" t="s">
        <v>41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114</v>
      </c>
      <c r="Y1169" s="4">
        <v>798</v>
      </c>
      <c r="Z1169" s="4">
        <v>1368</v>
      </c>
      <c r="AA1169" s="4">
        <v>1710</v>
      </c>
      <c r="AB1169" s="4">
        <v>2422</v>
      </c>
      <c r="AC1169" s="4">
        <v>2964</v>
      </c>
      <c r="AD1169" s="4">
        <v>2878</v>
      </c>
      <c r="AE1169" s="4">
        <v>3648</v>
      </c>
      <c r="AF1169" s="4">
        <v>3477</v>
      </c>
      <c r="AG1169" s="4">
        <v>3363</v>
      </c>
      <c r="AH1169" s="4">
        <v>1568</v>
      </c>
      <c r="AI1169" s="4">
        <v>2080</v>
      </c>
      <c r="AJ1169" s="4">
        <v>3164</v>
      </c>
      <c r="AK1169" s="4">
        <v>2793</v>
      </c>
      <c r="AL1169" s="4">
        <v>2650</v>
      </c>
      <c r="AM1169" s="4">
        <v>2480</v>
      </c>
      <c r="AN1169" s="4">
        <v>2223</v>
      </c>
    </row>
    <row r="1170" spans="1:40" ht="15" customHeight="1" x14ac:dyDescent="0.25">
      <c r="A1170" s="4" t="str">
        <f>EB[[#This Row],[unit]] &amp; "#" &amp; EB[[#This Row],[indic_nrg]] &amp; "#" &amp; EB[[#This Row],[product]] &amp; "#" &amp; EB[[#This Row],[geo]]</f>
        <v>TJ#B_101004#2122#CZ</v>
      </c>
      <c r="B1170" s="4" t="str">
        <f>VLOOKUP(EB[[#This Row],[product]],KS_DB[[product]:[KS]],5,FALSE)</f>
        <v>solid</v>
      </c>
      <c r="C1170" s="4" t="str">
        <f>VLOOKUP(EB[[#This Row],[product]],KS_DB[[product]:[KS]],6,FALSE)</f>
        <v>solid</v>
      </c>
      <c r="D1170" s="4">
        <f>VLOOKUP(EB[[#This Row],[product]],Carriers[],4,FALSE)</f>
        <v>1</v>
      </c>
      <c r="E1170" s="4">
        <f>VLOOKUP(EB[[#This Row],[indic_nrg]],Indicators[],4,FALSE)</f>
        <v>0</v>
      </c>
      <c r="F1170" s="4">
        <f>IFERROR(VLOOKUP(EB[[#This Row],[Source_carrier]],KS_DB[[product]:[KS]],6,FALSE),0)</f>
        <v>0</v>
      </c>
      <c r="G1170" s="4" t="s">
        <v>34</v>
      </c>
      <c r="H1170" s="4" t="s">
        <v>1167</v>
      </c>
      <c r="I1170" s="4" t="s">
        <v>57</v>
      </c>
      <c r="J1170" s="4" t="s">
        <v>37</v>
      </c>
      <c r="K1170" s="4" t="s">
        <v>1168</v>
      </c>
      <c r="L1170" s="4" t="s">
        <v>39</v>
      </c>
      <c r="M1170" s="4" t="s">
        <v>58</v>
      </c>
      <c r="N1170" s="4" t="s">
        <v>41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</row>
    <row r="1171" spans="1:40" ht="15" customHeight="1" x14ac:dyDescent="0.25">
      <c r="A1171" s="4" t="str">
        <f>EB[[#This Row],[unit]] &amp; "#" &amp; EB[[#This Row],[indic_nrg]] &amp; "#" &amp; EB[[#This Row],[product]] &amp; "#" &amp; EB[[#This Row],[geo]]</f>
        <v>TJ#B_101004#2130#CZ</v>
      </c>
      <c r="B1171" s="4" t="str">
        <f>VLOOKUP(EB[[#This Row],[product]],KS_DB[[product]:[KS]],5,FALSE)</f>
        <v>solid</v>
      </c>
      <c r="C1171" s="4" t="str">
        <f>VLOOKUP(EB[[#This Row],[product]],KS_DB[[product]:[KS]],6,FALSE)</f>
        <v>solid</v>
      </c>
      <c r="D1171" s="4">
        <f>VLOOKUP(EB[[#This Row],[product]],Carriers[],4,FALSE)</f>
        <v>1</v>
      </c>
      <c r="E1171" s="4">
        <f>VLOOKUP(EB[[#This Row],[indic_nrg]],Indicators[],4,FALSE)</f>
        <v>0</v>
      </c>
      <c r="F1171" s="4">
        <f>IFERROR(VLOOKUP(EB[[#This Row],[Source_carrier]],KS_DB[[product]:[KS]],6,FALSE),0)</f>
        <v>0</v>
      </c>
      <c r="G1171" s="4" t="s">
        <v>34</v>
      </c>
      <c r="H1171" s="4" t="s">
        <v>1167</v>
      </c>
      <c r="I1171" s="4" t="s">
        <v>59</v>
      </c>
      <c r="J1171" s="4" t="s">
        <v>37</v>
      </c>
      <c r="K1171" s="4" t="s">
        <v>1168</v>
      </c>
      <c r="L1171" s="4" t="s">
        <v>39</v>
      </c>
      <c r="M1171" s="4" t="s">
        <v>60</v>
      </c>
      <c r="N1171" s="4" t="s">
        <v>41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</row>
    <row r="1172" spans="1:40" ht="15" customHeight="1" x14ac:dyDescent="0.25">
      <c r="A1172" s="4" t="str">
        <f>EB[[#This Row],[unit]] &amp; "#" &amp; EB[[#This Row],[indic_nrg]] &amp; "#" &amp; EB[[#This Row],[product]] &amp; "#" &amp; EB[[#This Row],[geo]]</f>
        <v>TJ#B_101004#2200#CZ</v>
      </c>
      <c r="B1172" s="4" t="str">
        <f>VLOOKUP(EB[[#This Row],[product]],KS_DB[[product]:[KS]],5,FALSE)</f>
        <v>solid</v>
      </c>
      <c r="C1172" s="4" t="str">
        <f>VLOOKUP(EB[[#This Row],[product]],KS_DB[[product]:[KS]],6,FALSE)</f>
        <v>solid</v>
      </c>
      <c r="D1172" s="4">
        <f>VLOOKUP(EB[[#This Row],[product]],Carriers[],4,FALSE)</f>
        <v>0</v>
      </c>
      <c r="E1172" s="4">
        <f>VLOOKUP(EB[[#This Row],[indic_nrg]],Indicators[],4,FALSE)</f>
        <v>0</v>
      </c>
      <c r="F1172" s="4">
        <f>IFERROR(VLOOKUP(EB[[#This Row],[Source_carrier]],KS_DB[[product]:[KS]],6,FALSE),0)</f>
        <v>0</v>
      </c>
      <c r="G1172" s="4" t="s">
        <v>34</v>
      </c>
      <c r="H1172" s="4" t="s">
        <v>1167</v>
      </c>
      <c r="I1172" s="4" t="s">
        <v>61</v>
      </c>
      <c r="J1172" s="4" t="s">
        <v>37</v>
      </c>
      <c r="K1172" s="4" t="s">
        <v>1168</v>
      </c>
      <c r="L1172" s="4" t="s">
        <v>39</v>
      </c>
      <c r="M1172" s="4" t="s">
        <v>62</v>
      </c>
      <c r="N1172" s="4" t="s">
        <v>41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</row>
    <row r="1173" spans="1:40" ht="15" customHeight="1" x14ac:dyDescent="0.25">
      <c r="A1173" s="4" t="str">
        <f>EB[[#This Row],[unit]] &amp; "#" &amp; EB[[#This Row],[indic_nrg]] &amp; "#" &amp; EB[[#This Row],[product]] &amp; "#" &amp; EB[[#This Row],[geo]]</f>
        <v>TJ#B_101004#2210#CZ</v>
      </c>
      <c r="B1173" s="4" t="str">
        <f>VLOOKUP(EB[[#This Row],[product]],KS_DB[[product]:[KS]],5,FALSE)</f>
        <v>solid</v>
      </c>
      <c r="C1173" s="4" t="str">
        <f>VLOOKUP(EB[[#This Row],[product]],KS_DB[[product]:[KS]],6,FALSE)</f>
        <v>solid</v>
      </c>
      <c r="D1173" s="4">
        <f>VLOOKUP(EB[[#This Row],[product]],Carriers[],4,FALSE)</f>
        <v>1</v>
      </c>
      <c r="E1173" s="4">
        <f>VLOOKUP(EB[[#This Row],[indic_nrg]],Indicators[],4,FALSE)</f>
        <v>0</v>
      </c>
      <c r="F1173" s="4">
        <f>IFERROR(VLOOKUP(EB[[#This Row],[Source_carrier]],KS_DB[[product]:[KS]],6,FALSE),0)</f>
        <v>0</v>
      </c>
      <c r="G1173" s="4" t="s">
        <v>34</v>
      </c>
      <c r="H1173" s="4" t="s">
        <v>1167</v>
      </c>
      <c r="I1173" s="4" t="s">
        <v>63</v>
      </c>
      <c r="J1173" s="4" t="s">
        <v>37</v>
      </c>
      <c r="K1173" s="4" t="s">
        <v>1168</v>
      </c>
      <c r="L1173" s="4" t="s">
        <v>39</v>
      </c>
      <c r="M1173" s="4" t="s">
        <v>64</v>
      </c>
      <c r="N1173" s="4" t="s">
        <v>41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</row>
    <row r="1174" spans="1:40" ht="15" customHeight="1" x14ac:dyDescent="0.25">
      <c r="A1174" s="4" t="str">
        <f>EB[[#This Row],[unit]] &amp; "#" &amp; EB[[#This Row],[indic_nrg]] &amp; "#" &amp; EB[[#This Row],[product]] &amp; "#" &amp; EB[[#This Row],[geo]]</f>
        <v>TJ#B_101004#2230#CZ</v>
      </c>
      <c r="B1174" s="4" t="str">
        <f>VLOOKUP(EB[[#This Row],[product]],KS_DB[[product]:[KS]],5,FALSE)</f>
        <v>solid</v>
      </c>
      <c r="C1174" s="4" t="str">
        <f>VLOOKUP(EB[[#This Row],[product]],KS_DB[[product]:[KS]],6,FALSE)</f>
        <v>solid</v>
      </c>
      <c r="D1174" s="4">
        <f>VLOOKUP(EB[[#This Row],[product]],Carriers[],4,FALSE)</f>
        <v>1</v>
      </c>
      <c r="E1174" s="4">
        <f>VLOOKUP(EB[[#This Row],[indic_nrg]],Indicators[],4,FALSE)</f>
        <v>0</v>
      </c>
      <c r="F1174" s="4">
        <f>IFERROR(VLOOKUP(EB[[#This Row],[Source_carrier]],KS_DB[[product]:[KS]],6,FALSE),0)</f>
        <v>0</v>
      </c>
      <c r="G1174" s="4" t="s">
        <v>34</v>
      </c>
      <c r="H1174" s="4" t="s">
        <v>1167</v>
      </c>
      <c r="I1174" s="4" t="s">
        <v>65</v>
      </c>
      <c r="J1174" s="4" t="s">
        <v>37</v>
      </c>
      <c r="K1174" s="4" t="s">
        <v>1168</v>
      </c>
      <c r="L1174" s="4" t="s">
        <v>39</v>
      </c>
      <c r="M1174" s="4" t="s">
        <v>66</v>
      </c>
      <c r="N1174" s="4" t="s">
        <v>41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</row>
    <row r="1175" spans="1:40" ht="15" customHeight="1" x14ac:dyDescent="0.25">
      <c r="A1175" s="4" t="str">
        <f>EB[[#This Row],[unit]] &amp; "#" &amp; EB[[#This Row],[indic_nrg]] &amp; "#" &amp; EB[[#This Row],[product]] &amp; "#" &amp; EB[[#This Row],[geo]]</f>
        <v>TJ#B_101004#2310#CZ</v>
      </c>
      <c r="B1175" s="4" t="str">
        <f>VLOOKUP(EB[[#This Row],[product]],KS_DB[[product]:[KS]],5,FALSE)</f>
        <v>solid</v>
      </c>
      <c r="C1175" s="4" t="str">
        <f>VLOOKUP(EB[[#This Row],[product]],KS_DB[[product]:[KS]],6,FALSE)</f>
        <v>solid</v>
      </c>
      <c r="D1175" s="4">
        <f>VLOOKUP(EB[[#This Row],[product]],Carriers[],4,FALSE)</f>
        <v>1</v>
      </c>
      <c r="E1175" s="4">
        <f>VLOOKUP(EB[[#This Row],[indic_nrg]],Indicators[],4,FALSE)</f>
        <v>0</v>
      </c>
      <c r="F1175" s="4">
        <f>IFERROR(VLOOKUP(EB[[#This Row],[Source_carrier]],KS_DB[[product]:[KS]],6,FALSE),0)</f>
        <v>0</v>
      </c>
      <c r="G1175" s="4" t="s">
        <v>34</v>
      </c>
      <c r="H1175" s="4" t="s">
        <v>1167</v>
      </c>
      <c r="I1175" s="4" t="s">
        <v>67</v>
      </c>
      <c r="J1175" s="4" t="s">
        <v>37</v>
      </c>
      <c r="K1175" s="4" t="s">
        <v>1168</v>
      </c>
      <c r="L1175" s="4" t="s">
        <v>39</v>
      </c>
      <c r="M1175" s="4" t="s">
        <v>68</v>
      </c>
      <c r="N1175" s="4" t="s">
        <v>41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v>0</v>
      </c>
    </row>
    <row r="1176" spans="1:40" ht="15" customHeight="1" x14ac:dyDescent="0.25">
      <c r="A1176" s="4" t="str">
        <f>EB[[#This Row],[unit]] &amp; "#" &amp; EB[[#This Row],[indic_nrg]] &amp; "#" &amp; EB[[#This Row],[product]] &amp; "#" &amp; EB[[#This Row],[geo]]</f>
        <v>TJ#B_101004#2330#CZ</v>
      </c>
      <c r="B1176" s="4" t="str">
        <f>VLOOKUP(EB[[#This Row],[product]],KS_DB[[product]:[KS]],5,FALSE)</f>
        <v>solid</v>
      </c>
      <c r="C1176" s="4" t="str">
        <f>VLOOKUP(EB[[#This Row],[product]],KS_DB[[product]:[KS]],6,FALSE)</f>
        <v>solid</v>
      </c>
      <c r="D1176" s="4">
        <f>VLOOKUP(EB[[#This Row],[product]],Carriers[],4,FALSE)</f>
        <v>1</v>
      </c>
      <c r="E1176" s="4">
        <f>VLOOKUP(EB[[#This Row],[indic_nrg]],Indicators[],4,FALSE)</f>
        <v>0</v>
      </c>
      <c r="F1176" s="4">
        <f>IFERROR(VLOOKUP(EB[[#This Row],[Source_carrier]],KS_DB[[product]:[KS]],6,FALSE),0)</f>
        <v>0</v>
      </c>
      <c r="G1176" s="4" t="s">
        <v>34</v>
      </c>
      <c r="H1176" s="4" t="s">
        <v>1167</v>
      </c>
      <c r="I1176" s="4" t="s">
        <v>69</v>
      </c>
      <c r="J1176" s="4" t="s">
        <v>37</v>
      </c>
      <c r="K1176" s="4" t="s">
        <v>1168</v>
      </c>
      <c r="L1176" s="4" t="s">
        <v>39</v>
      </c>
      <c r="M1176" s="4" t="s">
        <v>70</v>
      </c>
      <c r="N1176" s="4" t="s">
        <v>41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</row>
    <row r="1177" spans="1:40" ht="15" customHeight="1" x14ac:dyDescent="0.25">
      <c r="A1177" s="4" t="str">
        <f>EB[[#This Row],[unit]] &amp; "#" &amp; EB[[#This Row],[indic_nrg]] &amp; "#" &amp; EB[[#This Row],[product]] &amp; "#" &amp; EB[[#This Row],[geo]]</f>
        <v>TJ#B_101004#2410#CZ</v>
      </c>
      <c r="B1177" s="4" t="str">
        <f>VLOOKUP(EB[[#This Row],[product]],KS_DB[[product]:[KS]],5,FALSE)</f>
        <v>solid</v>
      </c>
      <c r="C1177" s="4" t="str">
        <f>VLOOKUP(EB[[#This Row],[product]],KS_DB[[product]:[KS]],6,FALSE)</f>
        <v>solid</v>
      </c>
      <c r="D1177" s="4">
        <f>VLOOKUP(EB[[#This Row],[product]],Carriers[],4,FALSE)</f>
        <v>1</v>
      </c>
      <c r="E1177" s="4">
        <f>VLOOKUP(EB[[#This Row],[indic_nrg]],Indicators[],4,FALSE)</f>
        <v>0</v>
      </c>
      <c r="F1177" s="4">
        <f>IFERROR(VLOOKUP(EB[[#This Row],[Source_carrier]],KS_DB[[product]:[KS]],6,FALSE),0)</f>
        <v>0</v>
      </c>
      <c r="G1177" s="4" t="s">
        <v>34</v>
      </c>
      <c r="H1177" s="4" t="s">
        <v>1167</v>
      </c>
      <c r="I1177" s="4" t="s">
        <v>71</v>
      </c>
      <c r="J1177" s="4" t="s">
        <v>37</v>
      </c>
      <c r="K1177" s="4" t="s">
        <v>1168</v>
      </c>
      <c r="L1177" s="4" t="s">
        <v>39</v>
      </c>
      <c r="M1177" s="4" t="s">
        <v>72</v>
      </c>
      <c r="N1177" s="4" t="s">
        <v>41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</row>
    <row r="1178" spans="1:40" ht="15" customHeight="1" x14ac:dyDescent="0.25">
      <c r="A1178" s="4" t="str">
        <f>EB[[#This Row],[unit]] &amp; "#" &amp; EB[[#This Row],[indic_nrg]] &amp; "#" &amp; EB[[#This Row],[product]] &amp; "#" &amp; EB[[#This Row],[geo]]</f>
        <v>TJ#B_101004#3000#CZ</v>
      </c>
      <c r="B1178" s="4" t="str">
        <f>VLOOKUP(EB[[#This Row],[product]],KS_DB[[product]:[KS]],5,FALSE)</f>
        <v>liquid</v>
      </c>
      <c r="C1178" s="4" t="str">
        <f>VLOOKUP(EB[[#This Row],[product]],KS_DB[[product]:[KS]],6,FALSE)</f>
        <v>liquid</v>
      </c>
      <c r="D1178" s="4">
        <f>VLOOKUP(EB[[#This Row],[product]],Carriers[],4,FALSE)</f>
        <v>0</v>
      </c>
      <c r="E1178" s="4">
        <f>VLOOKUP(EB[[#This Row],[indic_nrg]],Indicators[],4,FALSE)</f>
        <v>0</v>
      </c>
      <c r="F1178" s="4">
        <f>IFERROR(VLOOKUP(EB[[#This Row],[Source_carrier]],KS_DB[[product]:[KS]],6,FALSE),0)</f>
        <v>0</v>
      </c>
      <c r="G1178" s="4" t="s">
        <v>34</v>
      </c>
      <c r="H1178" s="4" t="s">
        <v>1167</v>
      </c>
      <c r="I1178" s="4" t="s">
        <v>73</v>
      </c>
      <c r="J1178" s="4" t="s">
        <v>37</v>
      </c>
      <c r="K1178" s="4" t="s">
        <v>1168</v>
      </c>
      <c r="L1178" s="4" t="s">
        <v>39</v>
      </c>
      <c r="M1178" s="4" t="s">
        <v>74</v>
      </c>
      <c r="N1178" s="4" t="s">
        <v>41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</row>
    <row r="1179" spans="1:40" ht="15" customHeight="1" x14ac:dyDescent="0.25">
      <c r="A1179" s="4" t="str">
        <f>EB[[#This Row],[unit]] &amp; "#" &amp; EB[[#This Row],[indic_nrg]] &amp; "#" &amp; EB[[#This Row],[product]] &amp; "#" &amp; EB[[#This Row],[geo]]</f>
        <v>TJ#B_101004#3200#CZ</v>
      </c>
      <c r="B1179" s="4" t="str">
        <f>VLOOKUP(EB[[#This Row],[product]],KS_DB[[product]:[KS]],5,FALSE)</f>
        <v>liquid</v>
      </c>
      <c r="C1179" s="4" t="str">
        <f>VLOOKUP(EB[[#This Row],[product]],KS_DB[[product]:[KS]],6,FALSE)</f>
        <v>liquid</v>
      </c>
      <c r="D1179" s="4">
        <f>VLOOKUP(EB[[#This Row],[product]],Carriers[],4,FALSE)</f>
        <v>0</v>
      </c>
      <c r="E1179" s="4">
        <f>VLOOKUP(EB[[#This Row],[indic_nrg]],Indicators[],4,FALSE)</f>
        <v>0</v>
      </c>
      <c r="F1179" s="4">
        <f>IFERROR(VLOOKUP(EB[[#This Row],[Source_carrier]],KS_DB[[product]:[KS]],6,FALSE),0)</f>
        <v>0</v>
      </c>
      <c r="G1179" s="4" t="s">
        <v>34</v>
      </c>
      <c r="H1179" s="4" t="s">
        <v>1167</v>
      </c>
      <c r="I1179" s="4" t="s">
        <v>75</v>
      </c>
      <c r="J1179" s="4" t="s">
        <v>37</v>
      </c>
      <c r="K1179" s="4" t="s">
        <v>1168</v>
      </c>
      <c r="L1179" s="4" t="s">
        <v>39</v>
      </c>
      <c r="M1179" s="4" t="s">
        <v>76</v>
      </c>
      <c r="N1179" s="4" t="s">
        <v>41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</row>
    <row r="1180" spans="1:40" ht="15" customHeight="1" x14ac:dyDescent="0.25">
      <c r="A1180" s="4" t="str">
        <f>EB[[#This Row],[unit]] &amp; "#" &amp; EB[[#This Row],[indic_nrg]] &amp; "#" &amp; EB[[#This Row],[product]] &amp; "#" &amp; EB[[#This Row],[geo]]</f>
        <v>TJ#B_101004#3260#CZ</v>
      </c>
      <c r="B1180" s="4" t="str">
        <f>VLOOKUP(EB[[#This Row],[product]],KS_DB[[product]:[KS]],5,FALSE)</f>
        <v>liquid</v>
      </c>
      <c r="C1180" s="4" t="str">
        <f>VLOOKUP(EB[[#This Row],[product]],KS_DB[[product]:[KS]],6,FALSE)</f>
        <v>diesel</v>
      </c>
      <c r="D1180" s="4">
        <f>VLOOKUP(EB[[#This Row],[product]],Carriers[],4,FALSE)</f>
        <v>1</v>
      </c>
      <c r="E1180" s="4">
        <f>VLOOKUP(EB[[#This Row],[indic_nrg]],Indicators[],4,FALSE)</f>
        <v>0</v>
      </c>
      <c r="F1180" s="4">
        <f>IFERROR(VLOOKUP(EB[[#This Row],[Source_carrier]],KS_DB[[product]:[KS]],6,FALSE),0)</f>
        <v>0</v>
      </c>
      <c r="G1180" s="4" t="s">
        <v>34</v>
      </c>
      <c r="H1180" s="4" t="s">
        <v>1167</v>
      </c>
      <c r="I1180" s="4" t="s">
        <v>79</v>
      </c>
      <c r="J1180" s="4" t="s">
        <v>37</v>
      </c>
      <c r="K1180" s="4" t="s">
        <v>1168</v>
      </c>
      <c r="L1180" s="4" t="s">
        <v>39</v>
      </c>
      <c r="M1180" s="4" t="s">
        <v>80</v>
      </c>
      <c r="N1180" s="4" t="s">
        <v>41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v>0</v>
      </c>
    </row>
    <row r="1181" spans="1:40" ht="15" customHeight="1" x14ac:dyDescent="0.25">
      <c r="A1181" s="4" t="str">
        <f>EB[[#This Row],[unit]] &amp; "#" &amp; EB[[#This Row],[indic_nrg]] &amp; "#" &amp; EB[[#This Row],[product]] &amp; "#" &amp; EB[[#This Row],[geo]]</f>
        <v>TJ#B_101004#3270A#CZ</v>
      </c>
      <c r="B1181" s="4" t="str">
        <f>VLOOKUP(EB[[#This Row],[product]],KS_DB[[product]:[KS]],5,FALSE)</f>
        <v>liquid</v>
      </c>
      <c r="C1181" s="4" t="str">
        <f>VLOOKUP(EB[[#This Row],[product]],KS_DB[[product]:[KS]],6,FALSE)</f>
        <v>liquid</v>
      </c>
      <c r="D1181" s="4">
        <f>VLOOKUP(EB[[#This Row],[product]],Carriers[],4,FALSE)</f>
        <v>1</v>
      </c>
      <c r="E1181" s="4">
        <f>VLOOKUP(EB[[#This Row],[indic_nrg]],Indicators[],4,FALSE)</f>
        <v>0</v>
      </c>
      <c r="F1181" s="4">
        <f>IFERROR(VLOOKUP(EB[[#This Row],[Source_carrier]],KS_DB[[product]:[KS]],6,FALSE),0)</f>
        <v>0</v>
      </c>
      <c r="G1181" s="4" t="s">
        <v>34</v>
      </c>
      <c r="H1181" s="4" t="s">
        <v>1167</v>
      </c>
      <c r="I1181" s="4" t="s">
        <v>81</v>
      </c>
      <c r="J1181" s="4" t="s">
        <v>37</v>
      </c>
      <c r="K1181" s="4" t="s">
        <v>1168</v>
      </c>
      <c r="L1181" s="4" t="s">
        <v>39</v>
      </c>
      <c r="M1181" s="4" t="s">
        <v>82</v>
      </c>
      <c r="N1181" s="4" t="s">
        <v>41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</row>
    <row r="1182" spans="1:40" ht="15" customHeight="1" x14ac:dyDescent="0.25">
      <c r="A1182" s="4" t="str">
        <f>EB[[#This Row],[unit]] &amp; "#" &amp; EB[[#This Row],[indic_nrg]] &amp; "#" &amp; EB[[#This Row],[product]] &amp; "#" &amp; EB[[#This Row],[geo]]</f>
        <v>TJ#B_101004#4000#CZ</v>
      </c>
      <c r="B1182" s="4" t="str">
        <f>VLOOKUP(EB[[#This Row],[product]],KS_DB[[product]:[KS]],5,FALSE)</f>
        <v>gas</v>
      </c>
      <c r="C1182" s="4" t="str">
        <f>VLOOKUP(EB[[#This Row],[product]],KS_DB[[product]:[KS]],6,FALSE)</f>
        <v>gas</v>
      </c>
      <c r="D1182" s="4">
        <f>VLOOKUP(EB[[#This Row],[product]],Carriers[],4,FALSE)</f>
        <v>0</v>
      </c>
      <c r="E1182" s="4">
        <f>VLOOKUP(EB[[#This Row],[indic_nrg]],Indicators[],4,FALSE)</f>
        <v>0</v>
      </c>
      <c r="F1182" s="4">
        <f>IFERROR(VLOOKUP(EB[[#This Row],[Source_carrier]],KS_DB[[product]:[KS]],6,FALSE),0)</f>
        <v>0</v>
      </c>
      <c r="G1182" s="4" t="s">
        <v>34</v>
      </c>
      <c r="H1182" s="4" t="s">
        <v>1167</v>
      </c>
      <c r="I1182" s="4" t="s">
        <v>83</v>
      </c>
      <c r="J1182" s="4" t="s">
        <v>37</v>
      </c>
      <c r="K1182" s="4" t="s">
        <v>1168</v>
      </c>
      <c r="L1182" s="4" t="s">
        <v>39</v>
      </c>
      <c r="M1182" s="4" t="s">
        <v>84</v>
      </c>
      <c r="N1182" s="4" t="s">
        <v>41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</row>
    <row r="1183" spans="1:40" ht="15" customHeight="1" x14ac:dyDescent="0.25">
      <c r="A1183" s="4" t="str">
        <f>EB[[#This Row],[unit]] &amp; "#" &amp; EB[[#This Row],[indic_nrg]] &amp; "#" &amp; EB[[#This Row],[product]] &amp; "#" &amp; EB[[#This Row],[geo]]</f>
        <v>TJ#B_101004#4100#CZ</v>
      </c>
      <c r="B1183" s="4" t="str">
        <f>VLOOKUP(EB[[#This Row],[product]],KS_DB[[product]:[KS]],5,FALSE)</f>
        <v>gas</v>
      </c>
      <c r="C1183" s="4" t="str">
        <f>VLOOKUP(EB[[#This Row],[product]],KS_DB[[product]:[KS]],6,FALSE)</f>
        <v>gas</v>
      </c>
      <c r="D1183" s="4">
        <f>VLOOKUP(EB[[#This Row],[product]],Carriers[],4,FALSE)</f>
        <v>1</v>
      </c>
      <c r="E1183" s="4">
        <f>VLOOKUP(EB[[#This Row],[indic_nrg]],Indicators[],4,FALSE)</f>
        <v>0</v>
      </c>
      <c r="F1183" s="4">
        <f>IFERROR(VLOOKUP(EB[[#This Row],[Source_carrier]],KS_DB[[product]:[KS]],6,FALSE),0)</f>
        <v>0</v>
      </c>
      <c r="G1183" s="4" t="s">
        <v>34</v>
      </c>
      <c r="H1183" s="4" t="s">
        <v>1167</v>
      </c>
      <c r="I1183" s="4" t="s">
        <v>85</v>
      </c>
      <c r="J1183" s="4" t="s">
        <v>37</v>
      </c>
      <c r="K1183" s="4" t="s">
        <v>1168</v>
      </c>
      <c r="L1183" s="4" t="s">
        <v>39</v>
      </c>
      <c r="M1183" s="4" t="s">
        <v>86</v>
      </c>
      <c r="N1183" s="4" t="s">
        <v>41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</row>
    <row r="1184" spans="1:40" ht="15" customHeight="1" x14ac:dyDescent="0.25">
      <c r="A1184" s="4" t="str">
        <f>EB[[#This Row],[unit]] &amp; "#" &amp; EB[[#This Row],[indic_nrg]] &amp; "#" &amp; EB[[#This Row],[product]] &amp; "#" &amp; EB[[#This Row],[geo]]</f>
        <v>TJ#B_101004#4200#CZ</v>
      </c>
      <c r="B1184" s="4" t="str">
        <f>VLOOKUP(EB[[#This Row],[product]],KS_DB[[product]:[KS]],5,FALSE)</f>
        <v>gas</v>
      </c>
      <c r="C1184" s="4" t="str">
        <f>VLOOKUP(EB[[#This Row],[product]],KS_DB[[product]:[KS]],6,FALSE)</f>
        <v>gas</v>
      </c>
      <c r="D1184" s="4">
        <f>VLOOKUP(EB[[#This Row],[product]],Carriers[],4,FALSE)</f>
        <v>0</v>
      </c>
      <c r="E1184" s="4">
        <f>VLOOKUP(EB[[#This Row],[indic_nrg]],Indicators[],4,FALSE)</f>
        <v>0</v>
      </c>
      <c r="F1184" s="4">
        <f>IFERROR(VLOOKUP(EB[[#This Row],[Source_carrier]],KS_DB[[product]:[KS]],6,FALSE),0)</f>
        <v>0</v>
      </c>
      <c r="G1184" s="4" t="s">
        <v>34</v>
      </c>
      <c r="H1184" s="4" t="s">
        <v>1167</v>
      </c>
      <c r="I1184" s="4" t="s">
        <v>87</v>
      </c>
      <c r="J1184" s="4" t="s">
        <v>37</v>
      </c>
      <c r="K1184" s="4" t="s">
        <v>1168</v>
      </c>
      <c r="L1184" s="4" t="s">
        <v>39</v>
      </c>
      <c r="M1184" s="4" t="s">
        <v>88</v>
      </c>
      <c r="N1184" s="4" t="s">
        <v>41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</row>
    <row r="1185" spans="1:40" ht="15" customHeight="1" x14ac:dyDescent="0.25">
      <c r="A1185" s="4" t="str">
        <f>EB[[#This Row],[unit]] &amp; "#" &amp; EB[[#This Row],[indic_nrg]] &amp; "#" &amp; EB[[#This Row],[product]] &amp; "#" &amp; EB[[#This Row],[geo]]</f>
        <v>TJ#B_101004#4210#CZ</v>
      </c>
      <c r="B1185" s="4" t="str">
        <f>VLOOKUP(EB[[#This Row],[product]],KS_DB[[product]:[KS]],5,FALSE)</f>
        <v>gas</v>
      </c>
      <c r="C1185" s="4" t="str">
        <f>VLOOKUP(EB[[#This Row],[product]],KS_DB[[product]:[KS]],6,FALSE)</f>
        <v>gas</v>
      </c>
      <c r="D1185" s="4">
        <f>VLOOKUP(EB[[#This Row],[product]],Carriers[],4,FALSE)</f>
        <v>1</v>
      </c>
      <c r="E1185" s="4">
        <f>VLOOKUP(EB[[#This Row],[indic_nrg]],Indicators[],4,FALSE)</f>
        <v>0</v>
      </c>
      <c r="F1185" s="4">
        <f>IFERROR(VLOOKUP(EB[[#This Row],[Source_carrier]],KS_DB[[product]:[KS]],6,FALSE),0)</f>
        <v>0</v>
      </c>
      <c r="G1185" s="4" t="s">
        <v>34</v>
      </c>
      <c r="H1185" s="4" t="s">
        <v>1167</v>
      </c>
      <c r="I1185" s="4" t="s">
        <v>89</v>
      </c>
      <c r="J1185" s="4" t="s">
        <v>37</v>
      </c>
      <c r="K1185" s="4" t="s">
        <v>1168</v>
      </c>
      <c r="L1185" s="4" t="s">
        <v>39</v>
      </c>
      <c r="M1185" s="4" t="s">
        <v>90</v>
      </c>
      <c r="N1185" s="4" t="s">
        <v>41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</row>
    <row r="1186" spans="1:40" ht="15" customHeight="1" x14ac:dyDescent="0.25">
      <c r="A1186" s="4" t="str">
        <f>EB[[#This Row],[unit]] &amp; "#" &amp; EB[[#This Row],[indic_nrg]] &amp; "#" &amp; EB[[#This Row],[product]] &amp; "#" &amp; EB[[#This Row],[geo]]</f>
        <v>TJ#B_101004#4220#CZ</v>
      </c>
      <c r="B1186" s="4" t="str">
        <f>VLOOKUP(EB[[#This Row],[product]],KS_DB[[product]:[KS]],5,FALSE)</f>
        <v>gas</v>
      </c>
      <c r="C1186" s="4" t="str">
        <f>VLOOKUP(EB[[#This Row],[product]],KS_DB[[product]:[KS]],6,FALSE)</f>
        <v>gas</v>
      </c>
      <c r="D1186" s="4">
        <f>VLOOKUP(EB[[#This Row],[product]],Carriers[],4,FALSE)</f>
        <v>1</v>
      </c>
      <c r="E1186" s="4">
        <f>VLOOKUP(EB[[#This Row],[indic_nrg]],Indicators[],4,FALSE)</f>
        <v>0</v>
      </c>
      <c r="F1186" s="4">
        <f>IFERROR(VLOOKUP(EB[[#This Row],[Source_carrier]],KS_DB[[product]:[KS]],6,FALSE),0)</f>
        <v>0</v>
      </c>
      <c r="G1186" s="4" t="s">
        <v>34</v>
      </c>
      <c r="H1186" s="4" t="s">
        <v>1167</v>
      </c>
      <c r="I1186" s="4" t="s">
        <v>91</v>
      </c>
      <c r="J1186" s="4" t="s">
        <v>37</v>
      </c>
      <c r="K1186" s="4" t="s">
        <v>1168</v>
      </c>
      <c r="L1186" s="4" t="s">
        <v>39</v>
      </c>
      <c r="M1186" s="4" t="s">
        <v>92</v>
      </c>
      <c r="N1186" s="4" t="s">
        <v>41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</row>
    <row r="1187" spans="1:40" ht="15" customHeight="1" x14ac:dyDescent="0.25">
      <c r="A1187" s="4" t="str">
        <f>EB[[#This Row],[unit]] &amp; "#" &amp; EB[[#This Row],[indic_nrg]] &amp; "#" &amp; EB[[#This Row],[product]] &amp; "#" &amp; EB[[#This Row],[geo]]</f>
        <v>TJ#B_101004#4230#CZ</v>
      </c>
      <c r="B1187" s="4" t="str">
        <f>VLOOKUP(EB[[#This Row],[product]],KS_DB[[product]:[KS]],5,FALSE)</f>
        <v>gas</v>
      </c>
      <c r="C1187" s="4" t="str">
        <f>VLOOKUP(EB[[#This Row],[product]],KS_DB[[product]:[KS]],6,FALSE)</f>
        <v>gas</v>
      </c>
      <c r="D1187" s="4">
        <f>VLOOKUP(EB[[#This Row],[product]],Carriers[],4,FALSE)</f>
        <v>1</v>
      </c>
      <c r="E1187" s="4">
        <f>VLOOKUP(EB[[#This Row],[indic_nrg]],Indicators[],4,FALSE)</f>
        <v>0</v>
      </c>
      <c r="F1187" s="4">
        <f>IFERROR(VLOOKUP(EB[[#This Row],[Source_carrier]],KS_DB[[product]:[KS]],6,FALSE),0)</f>
        <v>0</v>
      </c>
      <c r="G1187" s="4" t="s">
        <v>34</v>
      </c>
      <c r="H1187" s="4" t="s">
        <v>1167</v>
      </c>
      <c r="I1187" s="4" t="s">
        <v>93</v>
      </c>
      <c r="J1187" s="4" t="s">
        <v>37</v>
      </c>
      <c r="K1187" s="4" t="s">
        <v>1168</v>
      </c>
      <c r="L1187" s="4" t="s">
        <v>39</v>
      </c>
      <c r="M1187" s="4" t="s">
        <v>94</v>
      </c>
      <c r="N1187" s="4" t="s">
        <v>41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</row>
    <row r="1188" spans="1:40" ht="15" customHeight="1" x14ac:dyDescent="0.25">
      <c r="A1188" s="4" t="str">
        <f>EB[[#This Row],[unit]] &amp; "#" &amp; EB[[#This Row],[indic_nrg]] &amp; "#" &amp; EB[[#This Row],[product]] &amp; "#" &amp; EB[[#This Row],[geo]]</f>
        <v>TJ#B_101004#4240#CZ</v>
      </c>
      <c r="B1188" s="4" t="str">
        <f>VLOOKUP(EB[[#This Row],[product]],KS_DB[[product]:[KS]],5,FALSE)</f>
        <v>gas</v>
      </c>
      <c r="C1188" s="4" t="str">
        <f>VLOOKUP(EB[[#This Row],[product]],KS_DB[[product]:[KS]],6,FALSE)</f>
        <v>gas</v>
      </c>
      <c r="D1188" s="4">
        <f>VLOOKUP(EB[[#This Row],[product]],Carriers[],4,FALSE)</f>
        <v>1</v>
      </c>
      <c r="E1188" s="4">
        <f>VLOOKUP(EB[[#This Row],[indic_nrg]],Indicators[],4,FALSE)</f>
        <v>0</v>
      </c>
      <c r="F1188" s="4">
        <f>IFERROR(VLOOKUP(EB[[#This Row],[Source_carrier]],KS_DB[[product]:[KS]],6,FALSE),0)</f>
        <v>0</v>
      </c>
      <c r="G1188" s="4" t="s">
        <v>34</v>
      </c>
      <c r="H1188" s="4" t="s">
        <v>1167</v>
      </c>
      <c r="I1188" s="4" t="s">
        <v>95</v>
      </c>
      <c r="J1188" s="4" t="s">
        <v>37</v>
      </c>
      <c r="K1188" s="4" t="s">
        <v>1168</v>
      </c>
      <c r="L1188" s="4" t="s">
        <v>39</v>
      </c>
      <c r="M1188" s="4" t="s">
        <v>96</v>
      </c>
      <c r="N1188" s="4" t="s">
        <v>41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</row>
    <row r="1189" spans="1:40" ht="15" customHeight="1" x14ac:dyDescent="0.25">
      <c r="A1189" s="4" t="str">
        <f>EB[[#This Row],[unit]] &amp; "#" &amp; EB[[#This Row],[indic_nrg]] &amp; "#" &amp; EB[[#This Row],[product]] &amp; "#" &amp; EB[[#This Row],[geo]]</f>
        <v>TJ#B_101006#0000#CZ</v>
      </c>
      <c r="B1189" s="4" t="str">
        <f>VLOOKUP(EB[[#This Row],[product]],KS_DB[[product]:[KS]],5,FALSE)</f>
        <v>all</v>
      </c>
      <c r="C1189" s="4" t="str">
        <f>VLOOKUP(EB[[#This Row],[product]],KS_DB[[product]:[KS]],6,FALSE)</f>
        <v>all</v>
      </c>
      <c r="D1189" s="4">
        <f>VLOOKUP(EB[[#This Row],[product]],Carriers[],4,FALSE)</f>
        <v>0</v>
      </c>
      <c r="E1189" s="4">
        <f>VLOOKUP(EB[[#This Row],[indic_nrg]],Indicators[],4,FALSE)</f>
        <v>0</v>
      </c>
      <c r="F1189" s="4">
        <f>IFERROR(VLOOKUP(EB[[#This Row],[Source_carrier]],KS_DB[[product]:[KS]],6,FALSE),0)</f>
        <v>0</v>
      </c>
      <c r="G1189" s="4" t="s">
        <v>34</v>
      </c>
      <c r="H1189" s="4" t="s">
        <v>1169</v>
      </c>
      <c r="I1189" s="4" t="s">
        <v>36</v>
      </c>
      <c r="J1189" s="4" t="s">
        <v>37</v>
      </c>
      <c r="K1189" s="4" t="s">
        <v>1170</v>
      </c>
      <c r="L1189" s="4" t="s">
        <v>39</v>
      </c>
      <c r="M1189" s="4" t="s">
        <v>40</v>
      </c>
      <c r="N1189" s="4" t="s">
        <v>41</v>
      </c>
      <c r="O1189" s="4">
        <v>36204</v>
      </c>
      <c r="P1189" s="4">
        <v>29034</v>
      </c>
      <c r="Q1189" s="4">
        <v>30124</v>
      </c>
      <c r="R1189" s="4">
        <v>28067</v>
      </c>
      <c r="S1189" s="4">
        <v>30864</v>
      </c>
      <c r="T1189" s="4">
        <v>30023</v>
      </c>
      <c r="U1189" s="4">
        <v>31340</v>
      </c>
      <c r="V1189" s="4">
        <v>33812</v>
      </c>
      <c r="W1189" s="4">
        <v>32776</v>
      </c>
      <c r="X1189" s="4">
        <v>23976</v>
      </c>
      <c r="Y1189" s="4">
        <v>28479</v>
      </c>
      <c r="Z1189" s="4">
        <v>26994</v>
      </c>
      <c r="AA1189" s="4">
        <v>27767</v>
      </c>
      <c r="AB1189" s="4">
        <v>30057</v>
      </c>
      <c r="AC1189" s="4">
        <v>31256</v>
      </c>
      <c r="AD1189" s="4">
        <v>26827</v>
      </c>
      <c r="AE1189" s="4">
        <v>30305</v>
      </c>
      <c r="AF1189" s="4">
        <v>31752</v>
      </c>
      <c r="AG1189" s="4">
        <v>29352</v>
      </c>
      <c r="AH1189" s="4">
        <v>20255</v>
      </c>
      <c r="AI1189" s="4">
        <v>27644</v>
      </c>
      <c r="AJ1189" s="4">
        <v>27038</v>
      </c>
      <c r="AK1189" s="4">
        <v>25430</v>
      </c>
      <c r="AL1189" s="4">
        <v>26338</v>
      </c>
      <c r="AM1189" s="4">
        <v>26588</v>
      </c>
      <c r="AN1189" s="4">
        <v>25541</v>
      </c>
    </row>
    <row r="1190" spans="1:40" ht="15" customHeight="1" x14ac:dyDescent="0.25">
      <c r="A1190" s="4" t="str">
        <f>EB[[#This Row],[unit]] &amp; "#" &amp; EB[[#This Row],[indic_nrg]] &amp; "#" &amp; EB[[#This Row],[product]] &amp; "#" &amp; EB[[#This Row],[geo]]</f>
        <v>TJ#B_101006#2000#CZ</v>
      </c>
      <c r="B1190" s="4" t="str">
        <f>VLOOKUP(EB[[#This Row],[product]],KS_DB[[product]:[KS]],5,FALSE)</f>
        <v>solid</v>
      </c>
      <c r="C1190" s="4" t="str">
        <f>VLOOKUP(EB[[#This Row],[product]],KS_DB[[product]:[KS]],6,FALSE)</f>
        <v>solid</v>
      </c>
      <c r="D1190" s="4">
        <f>VLOOKUP(EB[[#This Row],[product]],Carriers[],4,FALSE)</f>
        <v>0</v>
      </c>
      <c r="E1190" s="4">
        <f>VLOOKUP(EB[[#This Row],[indic_nrg]],Indicators[],4,FALSE)</f>
        <v>0</v>
      </c>
      <c r="F1190" s="4">
        <f>IFERROR(VLOOKUP(EB[[#This Row],[Source_carrier]],KS_DB[[product]:[KS]],6,FALSE),0)</f>
        <v>0</v>
      </c>
      <c r="G1190" s="4" t="s">
        <v>34</v>
      </c>
      <c r="H1190" s="4" t="s">
        <v>1169</v>
      </c>
      <c r="I1190" s="4" t="s">
        <v>18</v>
      </c>
      <c r="J1190" s="4" t="s">
        <v>37</v>
      </c>
      <c r="K1190" s="4" t="s">
        <v>1170</v>
      </c>
      <c r="L1190" s="4" t="s">
        <v>39</v>
      </c>
      <c r="M1190" s="4" t="s">
        <v>42</v>
      </c>
      <c r="N1190" s="4" t="s">
        <v>41</v>
      </c>
      <c r="O1190" s="4">
        <v>36204</v>
      </c>
      <c r="P1190" s="4">
        <v>29034</v>
      </c>
      <c r="Q1190" s="4">
        <v>30124</v>
      </c>
      <c r="R1190" s="4">
        <v>28067</v>
      </c>
      <c r="S1190" s="4">
        <v>30864</v>
      </c>
      <c r="T1190" s="4">
        <v>30023</v>
      </c>
      <c r="U1190" s="4">
        <v>31340</v>
      </c>
      <c r="V1190" s="4">
        <v>33812</v>
      </c>
      <c r="W1190" s="4">
        <v>32776</v>
      </c>
      <c r="X1190" s="4">
        <v>23976</v>
      </c>
      <c r="Y1190" s="4">
        <v>28479</v>
      </c>
      <c r="Z1190" s="4">
        <v>26994</v>
      </c>
      <c r="AA1190" s="4">
        <v>27767</v>
      </c>
      <c r="AB1190" s="4">
        <v>30057</v>
      </c>
      <c r="AC1190" s="4">
        <v>31256</v>
      </c>
      <c r="AD1190" s="4">
        <v>26827</v>
      </c>
      <c r="AE1190" s="4">
        <v>30305</v>
      </c>
      <c r="AF1190" s="4">
        <v>31752</v>
      </c>
      <c r="AG1190" s="4">
        <v>29352</v>
      </c>
      <c r="AH1190" s="4">
        <v>20255</v>
      </c>
      <c r="AI1190" s="4">
        <v>27644</v>
      </c>
      <c r="AJ1190" s="4">
        <v>27038</v>
      </c>
      <c r="AK1190" s="4">
        <v>25430</v>
      </c>
      <c r="AL1190" s="4">
        <v>26338</v>
      </c>
      <c r="AM1190" s="4">
        <v>26588</v>
      </c>
      <c r="AN1190" s="4">
        <v>25541</v>
      </c>
    </row>
    <row r="1191" spans="1:40" ht="15" customHeight="1" x14ac:dyDescent="0.25">
      <c r="A1191" s="4" t="str">
        <f>EB[[#This Row],[unit]] &amp; "#" &amp; EB[[#This Row],[indic_nrg]] &amp; "#" &amp; EB[[#This Row],[product]] &amp; "#" &amp; EB[[#This Row],[geo]]</f>
        <v>TJ#B_101006#2100#CZ</v>
      </c>
      <c r="B1191" s="4" t="str">
        <f>VLOOKUP(EB[[#This Row],[product]],KS_DB[[product]:[KS]],5,FALSE)</f>
        <v>solid</v>
      </c>
      <c r="C1191" s="4" t="str">
        <f>VLOOKUP(EB[[#This Row],[product]],KS_DB[[product]:[KS]],6,FALSE)</f>
        <v>solid</v>
      </c>
      <c r="D1191" s="4">
        <f>VLOOKUP(EB[[#This Row],[product]],Carriers[],4,FALSE)</f>
        <v>0</v>
      </c>
      <c r="E1191" s="4">
        <f>VLOOKUP(EB[[#This Row],[indic_nrg]],Indicators[],4,FALSE)</f>
        <v>0</v>
      </c>
      <c r="F1191" s="4">
        <f>IFERROR(VLOOKUP(EB[[#This Row],[Source_carrier]],KS_DB[[product]:[KS]],6,FALSE),0)</f>
        <v>0</v>
      </c>
      <c r="G1191" s="4" t="s">
        <v>34</v>
      </c>
      <c r="H1191" s="4" t="s">
        <v>1169</v>
      </c>
      <c r="I1191" s="4" t="s">
        <v>43</v>
      </c>
      <c r="J1191" s="4" t="s">
        <v>37</v>
      </c>
      <c r="K1191" s="4" t="s">
        <v>1170</v>
      </c>
      <c r="L1191" s="4" t="s">
        <v>39</v>
      </c>
      <c r="M1191" s="4" t="s">
        <v>44</v>
      </c>
      <c r="N1191" s="4" t="s">
        <v>41</v>
      </c>
      <c r="O1191" s="4">
        <v>36204</v>
      </c>
      <c r="P1191" s="4">
        <v>29034</v>
      </c>
      <c r="Q1191" s="4">
        <v>30124</v>
      </c>
      <c r="R1191" s="4">
        <v>28067</v>
      </c>
      <c r="S1191" s="4">
        <v>30864</v>
      </c>
      <c r="T1191" s="4">
        <v>30023</v>
      </c>
      <c r="U1191" s="4">
        <v>31340</v>
      </c>
      <c r="V1191" s="4">
        <v>33812</v>
      </c>
      <c r="W1191" s="4">
        <v>32776</v>
      </c>
      <c r="X1191" s="4">
        <v>23976</v>
      </c>
      <c r="Y1191" s="4">
        <v>28479</v>
      </c>
      <c r="Z1191" s="4">
        <v>26994</v>
      </c>
      <c r="AA1191" s="4">
        <v>27767</v>
      </c>
      <c r="AB1191" s="4">
        <v>30057</v>
      </c>
      <c r="AC1191" s="4">
        <v>31256</v>
      </c>
      <c r="AD1191" s="4">
        <v>26827</v>
      </c>
      <c r="AE1191" s="4">
        <v>30305</v>
      </c>
      <c r="AF1191" s="4">
        <v>31752</v>
      </c>
      <c r="AG1191" s="4">
        <v>29352</v>
      </c>
      <c r="AH1191" s="4">
        <v>20255</v>
      </c>
      <c r="AI1191" s="4">
        <v>27644</v>
      </c>
      <c r="AJ1191" s="4">
        <v>27038</v>
      </c>
      <c r="AK1191" s="4">
        <v>25430</v>
      </c>
      <c r="AL1191" s="4">
        <v>26338</v>
      </c>
      <c r="AM1191" s="4">
        <v>26588</v>
      </c>
      <c r="AN1191" s="4">
        <v>25541</v>
      </c>
    </row>
    <row r="1192" spans="1:40" ht="15" customHeight="1" x14ac:dyDescent="0.25">
      <c r="A1192" s="4" t="str">
        <f>EB[[#This Row],[unit]] &amp; "#" &amp; EB[[#This Row],[indic_nrg]] &amp; "#" &amp; EB[[#This Row],[product]] &amp; "#" &amp; EB[[#This Row],[geo]]</f>
        <v>TJ#B_101006#2121#CZ</v>
      </c>
      <c r="B1192" s="4" t="str">
        <f>VLOOKUP(EB[[#This Row],[product]],KS_DB[[product]:[KS]],5,FALSE)</f>
        <v>solid</v>
      </c>
      <c r="C1192" s="4" t="str">
        <f>VLOOKUP(EB[[#This Row],[product]],KS_DB[[product]:[KS]],6,FALSE)</f>
        <v>solid</v>
      </c>
      <c r="D1192" s="4">
        <f>VLOOKUP(EB[[#This Row],[product]],Carriers[],4,FALSE)</f>
        <v>1</v>
      </c>
      <c r="E1192" s="4">
        <f>VLOOKUP(EB[[#This Row],[indic_nrg]],Indicators[],4,FALSE)</f>
        <v>0</v>
      </c>
      <c r="F1192" s="4">
        <f>IFERROR(VLOOKUP(EB[[#This Row],[Source_carrier]],KS_DB[[product]:[KS]],6,FALSE),0)</f>
        <v>0</v>
      </c>
      <c r="G1192" s="4" t="s">
        <v>34</v>
      </c>
      <c r="H1192" s="4" t="s">
        <v>1169</v>
      </c>
      <c r="I1192" s="4" t="s">
        <v>55</v>
      </c>
      <c r="J1192" s="4" t="s">
        <v>37</v>
      </c>
      <c r="K1192" s="4" t="s">
        <v>1170</v>
      </c>
      <c r="L1192" s="4" t="s">
        <v>39</v>
      </c>
      <c r="M1192" s="4" t="s">
        <v>56</v>
      </c>
      <c r="N1192" s="4" t="s">
        <v>41</v>
      </c>
      <c r="O1192" s="4">
        <v>36204</v>
      </c>
      <c r="P1192" s="4">
        <v>29034</v>
      </c>
      <c r="Q1192" s="4">
        <v>30124</v>
      </c>
      <c r="R1192" s="4">
        <v>28067</v>
      </c>
      <c r="S1192" s="4">
        <v>30864</v>
      </c>
      <c r="T1192" s="4">
        <v>30023</v>
      </c>
      <c r="U1192" s="4">
        <v>31340</v>
      </c>
      <c r="V1192" s="4">
        <v>33812</v>
      </c>
      <c r="W1192" s="4">
        <v>32776</v>
      </c>
      <c r="X1192" s="4">
        <v>23976</v>
      </c>
      <c r="Y1192" s="4">
        <v>28479</v>
      </c>
      <c r="Z1192" s="4">
        <v>26994</v>
      </c>
      <c r="AA1192" s="4">
        <v>27767</v>
      </c>
      <c r="AB1192" s="4">
        <v>30057</v>
      </c>
      <c r="AC1192" s="4">
        <v>31256</v>
      </c>
      <c r="AD1192" s="4">
        <v>26827</v>
      </c>
      <c r="AE1192" s="4">
        <v>30305</v>
      </c>
      <c r="AF1192" s="4">
        <v>31752</v>
      </c>
      <c r="AG1192" s="4">
        <v>29352</v>
      </c>
      <c r="AH1192" s="4">
        <v>20255</v>
      </c>
      <c r="AI1192" s="4">
        <v>27644</v>
      </c>
      <c r="AJ1192" s="4">
        <v>27038</v>
      </c>
      <c r="AK1192" s="4">
        <v>25430</v>
      </c>
      <c r="AL1192" s="4">
        <v>26338</v>
      </c>
      <c r="AM1192" s="4">
        <v>26588</v>
      </c>
      <c r="AN1192" s="4">
        <v>25541</v>
      </c>
    </row>
    <row r="1193" spans="1:40" ht="15" customHeight="1" x14ac:dyDescent="0.25">
      <c r="A1193" s="4" t="str">
        <f>EB[[#This Row],[unit]] &amp; "#" &amp; EB[[#This Row],[indic_nrg]] &amp; "#" &amp; EB[[#This Row],[product]] &amp; "#" &amp; EB[[#This Row],[geo]]</f>
        <v>TJ#B_101007#0000#CZ</v>
      </c>
      <c r="B1193" s="4" t="str">
        <f>VLOOKUP(EB[[#This Row],[product]],KS_DB[[product]:[KS]],5,FALSE)</f>
        <v>all</v>
      </c>
      <c r="C1193" s="4" t="str">
        <f>VLOOKUP(EB[[#This Row],[product]],KS_DB[[product]:[KS]],6,FALSE)</f>
        <v>all</v>
      </c>
      <c r="D1193" s="4">
        <f>VLOOKUP(EB[[#This Row],[product]],Carriers[],4,FALSE)</f>
        <v>0</v>
      </c>
      <c r="E1193" s="4">
        <f>VLOOKUP(EB[[#This Row],[indic_nrg]],Indicators[],4,FALSE)</f>
        <v>0</v>
      </c>
      <c r="F1193" s="4">
        <f>IFERROR(VLOOKUP(EB[[#This Row],[Source_carrier]],KS_DB[[product]:[KS]],6,FALSE),0)</f>
        <v>0</v>
      </c>
      <c r="G1193" s="4" t="s">
        <v>34</v>
      </c>
      <c r="H1193" s="4" t="s">
        <v>1171</v>
      </c>
      <c r="I1193" s="4" t="s">
        <v>36</v>
      </c>
      <c r="J1193" s="4" t="s">
        <v>37</v>
      </c>
      <c r="K1193" s="4" t="s">
        <v>1172</v>
      </c>
      <c r="L1193" s="4" t="s">
        <v>39</v>
      </c>
      <c r="M1193" s="4" t="s">
        <v>40</v>
      </c>
      <c r="N1193" s="4" t="s">
        <v>41</v>
      </c>
      <c r="O1193" s="4">
        <v>46371</v>
      </c>
      <c r="P1193" s="4">
        <v>39501</v>
      </c>
      <c r="Q1193" s="4">
        <v>37072</v>
      </c>
      <c r="R1193" s="4">
        <v>26849</v>
      </c>
      <c r="S1193" s="4">
        <v>20547</v>
      </c>
      <c r="T1193" s="4">
        <v>18407</v>
      </c>
      <c r="U1193" s="4">
        <v>14233</v>
      </c>
      <c r="V1193" s="4">
        <v>15290</v>
      </c>
      <c r="W1193" s="4">
        <v>16361</v>
      </c>
      <c r="X1193" s="4">
        <v>16764</v>
      </c>
      <c r="Y1193" s="4">
        <v>17414</v>
      </c>
      <c r="Z1193" s="4">
        <v>17232</v>
      </c>
      <c r="AA1193" s="4">
        <v>17788</v>
      </c>
      <c r="AB1193" s="4">
        <v>19164</v>
      </c>
      <c r="AC1193" s="4">
        <v>19074</v>
      </c>
      <c r="AD1193" s="4">
        <v>18243</v>
      </c>
      <c r="AE1193" s="4">
        <v>18854</v>
      </c>
      <c r="AF1193" s="4">
        <v>18043</v>
      </c>
      <c r="AG1193" s="4">
        <v>20166</v>
      </c>
      <c r="AH1193" s="4">
        <v>19015</v>
      </c>
      <c r="AI1193" s="4">
        <v>21877</v>
      </c>
      <c r="AJ1193" s="4">
        <v>22013</v>
      </c>
      <c r="AK1193" s="4">
        <v>21271</v>
      </c>
      <c r="AL1193" s="4">
        <v>19338</v>
      </c>
      <c r="AM1193" s="4">
        <v>20512</v>
      </c>
      <c r="AN1193" s="4">
        <v>20614</v>
      </c>
    </row>
    <row r="1194" spans="1:40" ht="15" customHeight="1" x14ac:dyDescent="0.25">
      <c r="A1194" s="4" t="str">
        <f>EB[[#This Row],[unit]] &amp; "#" &amp; EB[[#This Row],[indic_nrg]] &amp; "#" &amp; EB[[#This Row],[product]] &amp; "#" &amp; EB[[#This Row],[geo]]</f>
        <v>TJ#B_101007#2000#CZ</v>
      </c>
      <c r="B1194" s="4" t="str">
        <f>VLOOKUP(EB[[#This Row],[product]],KS_DB[[product]:[KS]],5,FALSE)</f>
        <v>solid</v>
      </c>
      <c r="C1194" s="4" t="str">
        <f>VLOOKUP(EB[[#This Row],[product]],KS_DB[[product]:[KS]],6,FALSE)</f>
        <v>solid</v>
      </c>
      <c r="D1194" s="4">
        <f>VLOOKUP(EB[[#This Row],[product]],Carriers[],4,FALSE)</f>
        <v>0</v>
      </c>
      <c r="E1194" s="4">
        <f>VLOOKUP(EB[[#This Row],[indic_nrg]],Indicators[],4,FALSE)</f>
        <v>0</v>
      </c>
      <c r="F1194" s="4">
        <f>IFERROR(VLOOKUP(EB[[#This Row],[Source_carrier]],KS_DB[[product]:[KS]],6,FALSE),0)</f>
        <v>0</v>
      </c>
      <c r="G1194" s="4" t="s">
        <v>34</v>
      </c>
      <c r="H1194" s="4" t="s">
        <v>1171</v>
      </c>
      <c r="I1194" s="4" t="s">
        <v>18</v>
      </c>
      <c r="J1194" s="4" t="s">
        <v>37</v>
      </c>
      <c r="K1194" s="4" t="s">
        <v>1172</v>
      </c>
      <c r="L1194" s="4" t="s">
        <v>39</v>
      </c>
      <c r="M1194" s="4" t="s">
        <v>42</v>
      </c>
      <c r="N1194" s="4" t="s">
        <v>41</v>
      </c>
      <c r="O1194" s="4">
        <v>31910</v>
      </c>
      <c r="P1194" s="4">
        <v>29607</v>
      </c>
      <c r="Q1194" s="4">
        <v>29454</v>
      </c>
      <c r="R1194" s="4">
        <v>20068</v>
      </c>
      <c r="S1194" s="4">
        <v>17218</v>
      </c>
      <c r="T1194" s="4">
        <v>16405</v>
      </c>
      <c r="U1194" s="4">
        <v>12743</v>
      </c>
      <c r="V1194" s="4">
        <v>15290</v>
      </c>
      <c r="W1194" s="4">
        <v>16361</v>
      </c>
      <c r="X1194" s="4">
        <v>16764</v>
      </c>
      <c r="Y1194" s="4">
        <v>17414</v>
      </c>
      <c r="Z1194" s="4">
        <v>17232</v>
      </c>
      <c r="AA1194" s="4">
        <v>17788</v>
      </c>
      <c r="AB1194" s="4">
        <v>19164</v>
      </c>
      <c r="AC1194" s="4">
        <v>19074</v>
      </c>
      <c r="AD1194" s="4">
        <v>18243</v>
      </c>
      <c r="AE1194" s="4">
        <v>18854</v>
      </c>
      <c r="AF1194" s="4">
        <v>18043</v>
      </c>
      <c r="AG1194" s="4">
        <v>20166</v>
      </c>
      <c r="AH1194" s="4">
        <v>19015</v>
      </c>
      <c r="AI1194" s="4">
        <v>21877</v>
      </c>
      <c r="AJ1194" s="4">
        <v>22013</v>
      </c>
      <c r="AK1194" s="4">
        <v>21271</v>
      </c>
      <c r="AL1194" s="4">
        <v>19338</v>
      </c>
      <c r="AM1194" s="4">
        <v>20512</v>
      </c>
      <c r="AN1194" s="4">
        <v>20614</v>
      </c>
    </row>
    <row r="1195" spans="1:40" ht="15" customHeight="1" x14ac:dyDescent="0.25">
      <c r="A1195" s="4" t="str">
        <f>EB[[#This Row],[unit]] &amp; "#" &amp; EB[[#This Row],[indic_nrg]] &amp; "#" &amp; EB[[#This Row],[product]] &amp; "#" &amp; EB[[#This Row],[geo]]</f>
        <v>TJ#B_101007#2100#CZ</v>
      </c>
      <c r="B1195" s="4" t="str">
        <f>VLOOKUP(EB[[#This Row],[product]],KS_DB[[product]:[KS]],5,FALSE)</f>
        <v>solid</v>
      </c>
      <c r="C1195" s="4" t="str">
        <f>VLOOKUP(EB[[#This Row],[product]],KS_DB[[product]:[KS]],6,FALSE)</f>
        <v>solid</v>
      </c>
      <c r="D1195" s="4">
        <f>VLOOKUP(EB[[#This Row],[product]],Carriers[],4,FALSE)</f>
        <v>0</v>
      </c>
      <c r="E1195" s="4">
        <f>VLOOKUP(EB[[#This Row],[indic_nrg]],Indicators[],4,FALSE)</f>
        <v>0</v>
      </c>
      <c r="F1195" s="4">
        <f>IFERROR(VLOOKUP(EB[[#This Row],[Source_carrier]],KS_DB[[product]:[KS]],6,FALSE),0)</f>
        <v>0</v>
      </c>
      <c r="G1195" s="4" t="s">
        <v>34</v>
      </c>
      <c r="H1195" s="4" t="s">
        <v>1171</v>
      </c>
      <c r="I1195" s="4" t="s">
        <v>43</v>
      </c>
      <c r="J1195" s="4" t="s">
        <v>37</v>
      </c>
      <c r="K1195" s="4" t="s">
        <v>1172</v>
      </c>
      <c r="L1195" s="4" t="s">
        <v>39</v>
      </c>
      <c r="M1195" s="4" t="s">
        <v>44</v>
      </c>
      <c r="N1195" s="4" t="s">
        <v>41</v>
      </c>
      <c r="O1195" s="4">
        <v>513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2036</v>
      </c>
      <c r="AJ1195" s="4">
        <v>1847</v>
      </c>
      <c r="AK1195" s="4">
        <v>1470</v>
      </c>
      <c r="AL1195" s="4">
        <v>2488</v>
      </c>
      <c r="AM1195" s="4">
        <v>2450</v>
      </c>
      <c r="AN1195" s="4">
        <v>2752</v>
      </c>
    </row>
    <row r="1196" spans="1:40" ht="15" customHeight="1" x14ac:dyDescent="0.25">
      <c r="A1196" s="4" t="str">
        <f>EB[[#This Row],[unit]] &amp; "#" &amp; EB[[#This Row],[indic_nrg]] &amp; "#" &amp; EB[[#This Row],[product]] &amp; "#" &amp; EB[[#This Row],[geo]]</f>
        <v>TJ#B_101007#2112#CZ</v>
      </c>
      <c r="B1196" s="4" t="str">
        <f>VLOOKUP(EB[[#This Row],[product]],KS_DB[[product]:[KS]],5,FALSE)</f>
        <v>solid</v>
      </c>
      <c r="C1196" s="4" t="str">
        <f>VLOOKUP(EB[[#This Row],[product]],KS_DB[[product]:[KS]],6,FALSE)</f>
        <v>solid</v>
      </c>
      <c r="D1196" s="4">
        <f>VLOOKUP(EB[[#This Row],[product]],Carriers[],4,FALSE)</f>
        <v>1</v>
      </c>
      <c r="E1196" s="4">
        <f>VLOOKUP(EB[[#This Row],[indic_nrg]],Indicators[],4,FALSE)</f>
        <v>0</v>
      </c>
      <c r="F1196" s="4">
        <f>IFERROR(VLOOKUP(EB[[#This Row],[Source_carrier]],KS_DB[[product]:[KS]],6,FALSE),0)</f>
        <v>0</v>
      </c>
      <c r="G1196" s="4" t="s">
        <v>34</v>
      </c>
      <c r="H1196" s="4" t="s">
        <v>1171</v>
      </c>
      <c r="I1196" s="4" t="s">
        <v>45</v>
      </c>
      <c r="J1196" s="4" t="s">
        <v>37</v>
      </c>
      <c r="K1196" s="4" t="s">
        <v>1172</v>
      </c>
      <c r="L1196" s="4" t="s">
        <v>39</v>
      </c>
      <c r="M1196" s="4" t="s">
        <v>46</v>
      </c>
      <c r="N1196" s="4" t="s">
        <v>41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</row>
    <row r="1197" spans="1:40" ht="15" customHeight="1" x14ac:dyDescent="0.25">
      <c r="A1197" s="4" t="str">
        <f>EB[[#This Row],[unit]] &amp; "#" &amp; EB[[#This Row],[indic_nrg]] &amp; "#" &amp; EB[[#This Row],[product]] &amp; "#" &amp; EB[[#This Row],[geo]]</f>
        <v>TJ#B_101007#2115#CZ</v>
      </c>
      <c r="B1197" s="4" t="str">
        <f>VLOOKUP(EB[[#This Row],[product]],KS_DB[[product]:[KS]],5,FALSE)</f>
        <v>solid</v>
      </c>
      <c r="C1197" s="4" t="str">
        <f>VLOOKUP(EB[[#This Row],[product]],KS_DB[[product]:[KS]],6,FALSE)</f>
        <v>solid</v>
      </c>
      <c r="D1197" s="4">
        <f>VLOOKUP(EB[[#This Row],[product]],Carriers[],4,FALSE)</f>
        <v>1</v>
      </c>
      <c r="E1197" s="4">
        <f>VLOOKUP(EB[[#This Row],[indic_nrg]],Indicators[],4,FALSE)</f>
        <v>0</v>
      </c>
      <c r="F1197" s="4">
        <f>IFERROR(VLOOKUP(EB[[#This Row],[Source_carrier]],KS_DB[[product]:[KS]],6,FALSE),0)</f>
        <v>0</v>
      </c>
      <c r="G1197" s="4" t="s">
        <v>34</v>
      </c>
      <c r="H1197" s="4" t="s">
        <v>1171</v>
      </c>
      <c r="I1197" s="4" t="s">
        <v>47</v>
      </c>
      <c r="J1197" s="4" t="s">
        <v>37</v>
      </c>
      <c r="K1197" s="4" t="s">
        <v>1172</v>
      </c>
      <c r="L1197" s="4" t="s">
        <v>39</v>
      </c>
      <c r="M1197" s="4" t="s">
        <v>48</v>
      </c>
      <c r="N1197" s="4" t="s">
        <v>41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</row>
    <row r="1198" spans="1:40" ht="15" customHeight="1" x14ac:dyDescent="0.25">
      <c r="A1198" s="4" t="str">
        <f>EB[[#This Row],[unit]] &amp; "#" &amp; EB[[#This Row],[indic_nrg]] &amp; "#" &amp; EB[[#This Row],[product]] &amp; "#" &amp; EB[[#This Row],[geo]]</f>
        <v>TJ#B_101007#2116#CZ</v>
      </c>
      <c r="B1198" s="4" t="str">
        <f>VLOOKUP(EB[[#This Row],[product]],KS_DB[[product]:[KS]],5,FALSE)</f>
        <v>solid</v>
      </c>
      <c r="C1198" s="4" t="str">
        <f>VLOOKUP(EB[[#This Row],[product]],KS_DB[[product]:[KS]],6,FALSE)</f>
        <v>solid</v>
      </c>
      <c r="D1198" s="4">
        <f>VLOOKUP(EB[[#This Row],[product]],Carriers[],4,FALSE)</f>
        <v>1</v>
      </c>
      <c r="E1198" s="4">
        <f>VLOOKUP(EB[[#This Row],[indic_nrg]],Indicators[],4,FALSE)</f>
        <v>0</v>
      </c>
      <c r="F1198" s="4">
        <f>IFERROR(VLOOKUP(EB[[#This Row],[Source_carrier]],KS_DB[[product]:[KS]],6,FALSE),0)</f>
        <v>0</v>
      </c>
      <c r="G1198" s="4" t="s">
        <v>34</v>
      </c>
      <c r="H1198" s="4" t="s">
        <v>1171</v>
      </c>
      <c r="I1198" s="4" t="s">
        <v>49</v>
      </c>
      <c r="J1198" s="4" t="s">
        <v>37</v>
      </c>
      <c r="K1198" s="4" t="s">
        <v>1172</v>
      </c>
      <c r="L1198" s="4" t="s">
        <v>39</v>
      </c>
      <c r="M1198" s="4" t="s">
        <v>50</v>
      </c>
      <c r="N1198" s="4" t="s">
        <v>41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</row>
    <row r="1199" spans="1:40" ht="15" customHeight="1" x14ac:dyDescent="0.25">
      <c r="A1199" s="4" t="str">
        <f>EB[[#This Row],[unit]] &amp; "#" &amp; EB[[#This Row],[indic_nrg]] &amp; "#" &amp; EB[[#This Row],[product]] &amp; "#" &amp; EB[[#This Row],[geo]]</f>
        <v>TJ#B_101007#2117#CZ</v>
      </c>
      <c r="B1199" s="4" t="str">
        <f>VLOOKUP(EB[[#This Row],[product]],KS_DB[[product]:[KS]],5,FALSE)</f>
        <v>solid</v>
      </c>
      <c r="C1199" s="4" t="str">
        <f>VLOOKUP(EB[[#This Row],[product]],KS_DB[[product]:[KS]],6,FALSE)</f>
        <v>solid</v>
      </c>
      <c r="D1199" s="4">
        <f>VLOOKUP(EB[[#This Row],[product]],Carriers[],4,FALSE)</f>
        <v>1</v>
      </c>
      <c r="E1199" s="4">
        <f>VLOOKUP(EB[[#This Row],[indic_nrg]],Indicators[],4,FALSE)</f>
        <v>0</v>
      </c>
      <c r="F1199" s="4">
        <f>IFERROR(VLOOKUP(EB[[#This Row],[Source_carrier]],KS_DB[[product]:[KS]],6,FALSE),0)</f>
        <v>0</v>
      </c>
      <c r="G1199" s="4" t="s">
        <v>34</v>
      </c>
      <c r="H1199" s="4" t="s">
        <v>1171</v>
      </c>
      <c r="I1199" s="4" t="s">
        <v>51</v>
      </c>
      <c r="J1199" s="4" t="s">
        <v>37</v>
      </c>
      <c r="K1199" s="4" t="s">
        <v>1172</v>
      </c>
      <c r="L1199" s="4" t="s">
        <v>39</v>
      </c>
      <c r="M1199" s="4" t="s">
        <v>52</v>
      </c>
      <c r="N1199" s="4" t="s">
        <v>41</v>
      </c>
      <c r="O1199" s="4">
        <v>513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</row>
    <row r="1200" spans="1:40" ht="15" customHeight="1" x14ac:dyDescent="0.25">
      <c r="A1200" s="4" t="str">
        <f>EB[[#This Row],[unit]] &amp; "#" &amp; EB[[#This Row],[indic_nrg]] &amp; "#" &amp; EB[[#This Row],[product]] &amp; "#" &amp; EB[[#This Row],[geo]]</f>
        <v>TJ#B_101007#2118#CZ</v>
      </c>
      <c r="B1200" s="4" t="str">
        <f>VLOOKUP(EB[[#This Row],[product]],KS_DB[[product]:[KS]],5,FALSE)</f>
        <v>solid</v>
      </c>
      <c r="C1200" s="4" t="str">
        <f>VLOOKUP(EB[[#This Row],[product]],KS_DB[[product]:[KS]],6,FALSE)</f>
        <v>solid</v>
      </c>
      <c r="D1200" s="4">
        <f>VLOOKUP(EB[[#This Row],[product]],Carriers[],4,FALSE)</f>
        <v>1</v>
      </c>
      <c r="E1200" s="4">
        <f>VLOOKUP(EB[[#This Row],[indic_nrg]],Indicators[],4,FALSE)</f>
        <v>0</v>
      </c>
      <c r="F1200" s="4">
        <f>IFERROR(VLOOKUP(EB[[#This Row],[Source_carrier]],KS_DB[[product]:[KS]],6,FALSE),0)</f>
        <v>0</v>
      </c>
      <c r="G1200" s="4" t="s">
        <v>34</v>
      </c>
      <c r="H1200" s="4" t="s">
        <v>1171</v>
      </c>
      <c r="I1200" s="4" t="s">
        <v>53</v>
      </c>
      <c r="J1200" s="4" t="s">
        <v>37</v>
      </c>
      <c r="K1200" s="4" t="s">
        <v>1172</v>
      </c>
      <c r="L1200" s="4" t="s">
        <v>39</v>
      </c>
      <c r="M1200" s="4" t="s">
        <v>54</v>
      </c>
      <c r="N1200" s="4" t="s">
        <v>41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</row>
    <row r="1201" spans="1:40" ht="15" customHeight="1" x14ac:dyDescent="0.25">
      <c r="A1201" s="4" t="str">
        <f>EB[[#This Row],[unit]] &amp; "#" &amp; EB[[#This Row],[indic_nrg]] &amp; "#" &amp; EB[[#This Row],[product]] &amp; "#" &amp; EB[[#This Row],[geo]]</f>
        <v>TJ#B_101007#2121#CZ</v>
      </c>
      <c r="B1201" s="4" t="str">
        <f>VLOOKUP(EB[[#This Row],[product]],KS_DB[[product]:[KS]],5,FALSE)</f>
        <v>solid</v>
      </c>
      <c r="C1201" s="4" t="str">
        <f>VLOOKUP(EB[[#This Row],[product]],KS_DB[[product]:[KS]],6,FALSE)</f>
        <v>solid</v>
      </c>
      <c r="D1201" s="4">
        <f>VLOOKUP(EB[[#This Row],[product]],Carriers[],4,FALSE)</f>
        <v>1</v>
      </c>
      <c r="E1201" s="4">
        <f>VLOOKUP(EB[[#This Row],[indic_nrg]],Indicators[],4,FALSE)</f>
        <v>0</v>
      </c>
      <c r="F1201" s="4">
        <f>IFERROR(VLOOKUP(EB[[#This Row],[Source_carrier]],KS_DB[[product]:[KS]],6,FALSE),0)</f>
        <v>0</v>
      </c>
      <c r="G1201" s="4" t="s">
        <v>34</v>
      </c>
      <c r="H1201" s="4" t="s">
        <v>1171</v>
      </c>
      <c r="I1201" s="4" t="s">
        <v>55</v>
      </c>
      <c r="J1201" s="4" t="s">
        <v>37</v>
      </c>
      <c r="K1201" s="4" t="s">
        <v>1172</v>
      </c>
      <c r="L1201" s="4" t="s">
        <v>39</v>
      </c>
      <c r="M1201" s="4" t="s">
        <v>56</v>
      </c>
      <c r="N1201" s="4" t="s">
        <v>41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</row>
    <row r="1202" spans="1:40" ht="15" customHeight="1" x14ac:dyDescent="0.25">
      <c r="A1202" s="4" t="str">
        <f>EB[[#This Row],[unit]] &amp; "#" &amp; EB[[#This Row],[indic_nrg]] &amp; "#" &amp; EB[[#This Row],[product]] &amp; "#" &amp; EB[[#This Row],[geo]]</f>
        <v>TJ#B_101007#2122#CZ</v>
      </c>
      <c r="B1202" s="4" t="str">
        <f>VLOOKUP(EB[[#This Row],[product]],KS_DB[[product]:[KS]],5,FALSE)</f>
        <v>solid</v>
      </c>
      <c r="C1202" s="4" t="str">
        <f>VLOOKUP(EB[[#This Row],[product]],KS_DB[[product]:[KS]],6,FALSE)</f>
        <v>solid</v>
      </c>
      <c r="D1202" s="4">
        <f>VLOOKUP(EB[[#This Row],[product]],Carriers[],4,FALSE)</f>
        <v>1</v>
      </c>
      <c r="E1202" s="4">
        <f>VLOOKUP(EB[[#This Row],[indic_nrg]],Indicators[],4,FALSE)</f>
        <v>0</v>
      </c>
      <c r="F1202" s="4">
        <f>IFERROR(VLOOKUP(EB[[#This Row],[Source_carrier]],KS_DB[[product]:[KS]],6,FALSE),0)</f>
        <v>0</v>
      </c>
      <c r="G1202" s="4" t="s">
        <v>34</v>
      </c>
      <c r="H1202" s="4" t="s">
        <v>1171</v>
      </c>
      <c r="I1202" s="4" t="s">
        <v>57</v>
      </c>
      <c r="J1202" s="4" t="s">
        <v>37</v>
      </c>
      <c r="K1202" s="4" t="s">
        <v>1172</v>
      </c>
      <c r="L1202" s="4" t="s">
        <v>39</v>
      </c>
      <c r="M1202" s="4" t="s">
        <v>58</v>
      </c>
      <c r="N1202" s="4" t="s">
        <v>41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</row>
    <row r="1203" spans="1:40" ht="15" customHeight="1" x14ac:dyDescent="0.25">
      <c r="A1203" s="4" t="str">
        <f>EB[[#This Row],[unit]] &amp; "#" &amp; EB[[#This Row],[indic_nrg]] &amp; "#" &amp; EB[[#This Row],[product]] &amp; "#" &amp; EB[[#This Row],[geo]]</f>
        <v>TJ#B_101007#2130#CZ</v>
      </c>
      <c r="B1203" s="4" t="str">
        <f>VLOOKUP(EB[[#This Row],[product]],KS_DB[[product]:[KS]],5,FALSE)</f>
        <v>solid</v>
      </c>
      <c r="C1203" s="4" t="str">
        <f>VLOOKUP(EB[[#This Row],[product]],KS_DB[[product]:[KS]],6,FALSE)</f>
        <v>solid</v>
      </c>
      <c r="D1203" s="4">
        <f>VLOOKUP(EB[[#This Row],[product]],Carriers[],4,FALSE)</f>
        <v>1</v>
      </c>
      <c r="E1203" s="4">
        <f>VLOOKUP(EB[[#This Row],[indic_nrg]],Indicators[],4,FALSE)</f>
        <v>0</v>
      </c>
      <c r="F1203" s="4">
        <f>IFERROR(VLOOKUP(EB[[#This Row],[Source_carrier]],KS_DB[[product]:[KS]],6,FALSE),0)</f>
        <v>0</v>
      </c>
      <c r="G1203" s="4" t="s">
        <v>34</v>
      </c>
      <c r="H1203" s="4" t="s">
        <v>1171</v>
      </c>
      <c r="I1203" s="4" t="s">
        <v>59</v>
      </c>
      <c r="J1203" s="4" t="s">
        <v>37</v>
      </c>
      <c r="K1203" s="4" t="s">
        <v>1172</v>
      </c>
      <c r="L1203" s="4" t="s">
        <v>39</v>
      </c>
      <c r="M1203" s="4" t="s">
        <v>60</v>
      </c>
      <c r="N1203" s="4" t="s">
        <v>41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2036</v>
      </c>
      <c r="AJ1203" s="4">
        <v>1847</v>
      </c>
      <c r="AK1203" s="4">
        <v>1470</v>
      </c>
      <c r="AL1203" s="4">
        <v>2488</v>
      </c>
      <c r="AM1203" s="4">
        <v>2450</v>
      </c>
      <c r="AN1203" s="4">
        <v>2752</v>
      </c>
    </row>
    <row r="1204" spans="1:40" ht="15" customHeight="1" x14ac:dyDescent="0.25">
      <c r="A1204" s="4" t="str">
        <f>EB[[#This Row],[unit]] &amp; "#" &amp; EB[[#This Row],[indic_nrg]] &amp; "#" &amp; EB[[#This Row],[product]] &amp; "#" &amp; EB[[#This Row],[geo]]</f>
        <v>TJ#B_101007#2200#CZ</v>
      </c>
      <c r="B1204" s="4" t="str">
        <f>VLOOKUP(EB[[#This Row],[product]],KS_DB[[product]:[KS]],5,FALSE)</f>
        <v>solid</v>
      </c>
      <c r="C1204" s="4" t="str">
        <f>VLOOKUP(EB[[#This Row],[product]],KS_DB[[product]:[KS]],6,FALSE)</f>
        <v>solid</v>
      </c>
      <c r="D1204" s="4">
        <f>VLOOKUP(EB[[#This Row],[product]],Carriers[],4,FALSE)</f>
        <v>0</v>
      </c>
      <c r="E1204" s="4">
        <f>VLOOKUP(EB[[#This Row],[indic_nrg]],Indicators[],4,FALSE)</f>
        <v>0</v>
      </c>
      <c r="F1204" s="4">
        <f>IFERROR(VLOOKUP(EB[[#This Row],[Source_carrier]],KS_DB[[product]:[KS]],6,FALSE),0)</f>
        <v>0</v>
      </c>
      <c r="G1204" s="4" t="s">
        <v>34</v>
      </c>
      <c r="H1204" s="4" t="s">
        <v>1171</v>
      </c>
      <c r="I1204" s="4" t="s">
        <v>61</v>
      </c>
      <c r="J1204" s="4" t="s">
        <v>37</v>
      </c>
      <c r="K1204" s="4" t="s">
        <v>1172</v>
      </c>
      <c r="L1204" s="4" t="s">
        <v>39</v>
      </c>
      <c r="M1204" s="4" t="s">
        <v>62</v>
      </c>
      <c r="N1204" s="4" t="s">
        <v>41</v>
      </c>
      <c r="O1204" s="4">
        <v>31397</v>
      </c>
      <c r="P1204" s="4">
        <v>29607</v>
      </c>
      <c r="Q1204" s="4">
        <v>29454</v>
      </c>
      <c r="R1204" s="4">
        <v>20068</v>
      </c>
      <c r="S1204" s="4">
        <v>17218</v>
      </c>
      <c r="T1204" s="4">
        <v>16405</v>
      </c>
      <c r="U1204" s="4">
        <v>12743</v>
      </c>
      <c r="V1204" s="4">
        <v>15290</v>
      </c>
      <c r="W1204" s="4">
        <v>16361</v>
      </c>
      <c r="X1204" s="4">
        <v>16764</v>
      </c>
      <c r="Y1204" s="4">
        <v>17414</v>
      </c>
      <c r="Z1204" s="4">
        <v>17232</v>
      </c>
      <c r="AA1204" s="4">
        <v>17788</v>
      </c>
      <c r="AB1204" s="4">
        <v>19164</v>
      </c>
      <c r="AC1204" s="4">
        <v>19074</v>
      </c>
      <c r="AD1204" s="4">
        <v>18243</v>
      </c>
      <c r="AE1204" s="4">
        <v>18854</v>
      </c>
      <c r="AF1204" s="4">
        <v>18043</v>
      </c>
      <c r="AG1204" s="4">
        <v>20166</v>
      </c>
      <c r="AH1204" s="4">
        <v>19015</v>
      </c>
      <c r="AI1204" s="4">
        <v>19841</v>
      </c>
      <c r="AJ1204" s="4">
        <v>20165</v>
      </c>
      <c r="AK1204" s="4">
        <v>19801</v>
      </c>
      <c r="AL1204" s="4">
        <v>16850</v>
      </c>
      <c r="AM1204" s="4">
        <v>18061</v>
      </c>
      <c r="AN1204" s="4">
        <v>17862</v>
      </c>
    </row>
    <row r="1205" spans="1:40" ht="15" customHeight="1" x14ac:dyDescent="0.25">
      <c r="A1205" s="4" t="str">
        <f>EB[[#This Row],[unit]] &amp; "#" &amp; EB[[#This Row],[indic_nrg]] &amp; "#" &amp; EB[[#This Row],[product]] &amp; "#" &amp; EB[[#This Row],[geo]]</f>
        <v>TJ#B_101007#2210#CZ</v>
      </c>
      <c r="B1205" s="4" t="str">
        <f>VLOOKUP(EB[[#This Row],[product]],KS_DB[[product]:[KS]],5,FALSE)</f>
        <v>solid</v>
      </c>
      <c r="C1205" s="4" t="str">
        <f>VLOOKUP(EB[[#This Row],[product]],KS_DB[[product]:[KS]],6,FALSE)</f>
        <v>solid</v>
      </c>
      <c r="D1205" s="4">
        <f>VLOOKUP(EB[[#This Row],[product]],Carriers[],4,FALSE)</f>
        <v>1</v>
      </c>
      <c r="E1205" s="4">
        <f>VLOOKUP(EB[[#This Row],[indic_nrg]],Indicators[],4,FALSE)</f>
        <v>0</v>
      </c>
      <c r="F1205" s="4">
        <f>IFERROR(VLOOKUP(EB[[#This Row],[Source_carrier]],KS_DB[[product]:[KS]],6,FALSE),0)</f>
        <v>0</v>
      </c>
      <c r="G1205" s="4" t="s">
        <v>34</v>
      </c>
      <c r="H1205" s="4" t="s">
        <v>1171</v>
      </c>
      <c r="I1205" s="4" t="s">
        <v>63</v>
      </c>
      <c r="J1205" s="4" t="s">
        <v>37</v>
      </c>
      <c r="K1205" s="4" t="s">
        <v>1172</v>
      </c>
      <c r="L1205" s="4" t="s">
        <v>39</v>
      </c>
      <c r="M1205" s="4" t="s">
        <v>64</v>
      </c>
      <c r="N1205" s="4" t="s">
        <v>41</v>
      </c>
      <c r="O1205" s="4">
        <v>31397</v>
      </c>
      <c r="P1205" s="4">
        <v>29607</v>
      </c>
      <c r="Q1205" s="4">
        <v>29454</v>
      </c>
      <c r="R1205" s="4">
        <v>20068</v>
      </c>
      <c r="S1205" s="4">
        <v>17218</v>
      </c>
      <c r="T1205" s="4">
        <v>16405</v>
      </c>
      <c r="U1205" s="4">
        <v>12743</v>
      </c>
      <c r="V1205" s="4">
        <v>15290</v>
      </c>
      <c r="W1205" s="4">
        <v>16361</v>
      </c>
      <c r="X1205" s="4">
        <v>16764</v>
      </c>
      <c r="Y1205" s="4">
        <v>17414</v>
      </c>
      <c r="Z1205" s="4">
        <v>17232</v>
      </c>
      <c r="AA1205" s="4">
        <v>17788</v>
      </c>
      <c r="AB1205" s="4">
        <v>19164</v>
      </c>
      <c r="AC1205" s="4">
        <v>19074</v>
      </c>
      <c r="AD1205" s="4">
        <v>18243</v>
      </c>
      <c r="AE1205" s="4">
        <v>18854</v>
      </c>
      <c r="AF1205" s="4">
        <v>18043</v>
      </c>
      <c r="AG1205" s="4">
        <v>20166</v>
      </c>
      <c r="AH1205" s="4">
        <v>19015</v>
      </c>
      <c r="AI1205" s="4">
        <v>19841</v>
      </c>
      <c r="AJ1205" s="4">
        <v>20165</v>
      </c>
      <c r="AK1205" s="4">
        <v>19801</v>
      </c>
      <c r="AL1205" s="4">
        <v>16850</v>
      </c>
      <c r="AM1205" s="4">
        <v>18061</v>
      </c>
      <c r="AN1205" s="4">
        <v>17862</v>
      </c>
    </row>
    <row r="1206" spans="1:40" ht="15" customHeight="1" x14ac:dyDescent="0.25">
      <c r="A1206" s="4" t="str">
        <f>EB[[#This Row],[unit]] &amp; "#" &amp; EB[[#This Row],[indic_nrg]] &amp; "#" &amp; EB[[#This Row],[product]] &amp; "#" &amp; EB[[#This Row],[geo]]</f>
        <v>TJ#B_101007#2230#CZ</v>
      </c>
      <c r="B1206" s="4" t="str">
        <f>VLOOKUP(EB[[#This Row],[product]],KS_DB[[product]:[KS]],5,FALSE)</f>
        <v>solid</v>
      </c>
      <c r="C1206" s="4" t="str">
        <f>VLOOKUP(EB[[#This Row],[product]],KS_DB[[product]:[KS]],6,FALSE)</f>
        <v>solid</v>
      </c>
      <c r="D1206" s="4">
        <f>VLOOKUP(EB[[#This Row],[product]],Carriers[],4,FALSE)</f>
        <v>1</v>
      </c>
      <c r="E1206" s="4">
        <f>VLOOKUP(EB[[#This Row],[indic_nrg]],Indicators[],4,FALSE)</f>
        <v>0</v>
      </c>
      <c r="F1206" s="4">
        <f>IFERROR(VLOOKUP(EB[[#This Row],[Source_carrier]],KS_DB[[product]:[KS]],6,FALSE),0)</f>
        <v>0</v>
      </c>
      <c r="G1206" s="4" t="s">
        <v>34</v>
      </c>
      <c r="H1206" s="4" t="s">
        <v>1171</v>
      </c>
      <c r="I1206" s="4" t="s">
        <v>65</v>
      </c>
      <c r="J1206" s="4" t="s">
        <v>37</v>
      </c>
      <c r="K1206" s="4" t="s">
        <v>1172</v>
      </c>
      <c r="L1206" s="4" t="s">
        <v>39</v>
      </c>
      <c r="M1206" s="4" t="s">
        <v>66</v>
      </c>
      <c r="N1206" s="4" t="s">
        <v>41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</row>
    <row r="1207" spans="1:40" ht="15" customHeight="1" x14ac:dyDescent="0.25">
      <c r="A1207" s="4" t="str">
        <f>EB[[#This Row],[unit]] &amp; "#" &amp; EB[[#This Row],[indic_nrg]] &amp; "#" &amp; EB[[#This Row],[product]] &amp; "#" &amp; EB[[#This Row],[geo]]</f>
        <v>TJ#B_101007#2310#CZ</v>
      </c>
      <c r="B1207" s="4" t="str">
        <f>VLOOKUP(EB[[#This Row],[product]],KS_DB[[product]:[KS]],5,FALSE)</f>
        <v>solid</v>
      </c>
      <c r="C1207" s="4" t="str">
        <f>VLOOKUP(EB[[#This Row],[product]],KS_DB[[product]:[KS]],6,FALSE)</f>
        <v>solid</v>
      </c>
      <c r="D1207" s="4">
        <f>VLOOKUP(EB[[#This Row],[product]],Carriers[],4,FALSE)</f>
        <v>1</v>
      </c>
      <c r="E1207" s="4">
        <f>VLOOKUP(EB[[#This Row],[indic_nrg]],Indicators[],4,FALSE)</f>
        <v>0</v>
      </c>
      <c r="F1207" s="4">
        <f>IFERROR(VLOOKUP(EB[[#This Row],[Source_carrier]],KS_DB[[product]:[KS]],6,FALSE),0)</f>
        <v>0</v>
      </c>
      <c r="G1207" s="4" t="s">
        <v>34</v>
      </c>
      <c r="H1207" s="4" t="s">
        <v>1171</v>
      </c>
      <c r="I1207" s="4" t="s">
        <v>67</v>
      </c>
      <c r="J1207" s="4" t="s">
        <v>37</v>
      </c>
      <c r="K1207" s="4" t="s">
        <v>1172</v>
      </c>
      <c r="L1207" s="4" t="s">
        <v>39</v>
      </c>
      <c r="M1207" s="4" t="s">
        <v>68</v>
      </c>
      <c r="N1207" s="4" t="s">
        <v>41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</row>
    <row r="1208" spans="1:40" ht="15" customHeight="1" x14ac:dyDescent="0.25">
      <c r="A1208" s="4" t="str">
        <f>EB[[#This Row],[unit]] &amp; "#" &amp; EB[[#This Row],[indic_nrg]] &amp; "#" &amp; EB[[#This Row],[product]] &amp; "#" &amp; EB[[#This Row],[geo]]</f>
        <v>TJ#B_101007#2330#CZ</v>
      </c>
      <c r="B1208" s="4" t="str">
        <f>VLOOKUP(EB[[#This Row],[product]],KS_DB[[product]:[KS]],5,FALSE)</f>
        <v>solid</v>
      </c>
      <c r="C1208" s="4" t="str">
        <f>VLOOKUP(EB[[#This Row],[product]],KS_DB[[product]:[KS]],6,FALSE)</f>
        <v>solid</v>
      </c>
      <c r="D1208" s="4">
        <f>VLOOKUP(EB[[#This Row],[product]],Carriers[],4,FALSE)</f>
        <v>1</v>
      </c>
      <c r="E1208" s="4">
        <f>VLOOKUP(EB[[#This Row],[indic_nrg]],Indicators[],4,FALSE)</f>
        <v>0</v>
      </c>
      <c r="F1208" s="4">
        <f>IFERROR(VLOOKUP(EB[[#This Row],[Source_carrier]],KS_DB[[product]:[KS]],6,FALSE),0)</f>
        <v>0</v>
      </c>
      <c r="G1208" s="4" t="s">
        <v>34</v>
      </c>
      <c r="H1208" s="4" t="s">
        <v>1171</v>
      </c>
      <c r="I1208" s="4" t="s">
        <v>69</v>
      </c>
      <c r="J1208" s="4" t="s">
        <v>37</v>
      </c>
      <c r="K1208" s="4" t="s">
        <v>1172</v>
      </c>
      <c r="L1208" s="4" t="s">
        <v>39</v>
      </c>
      <c r="M1208" s="4" t="s">
        <v>70</v>
      </c>
      <c r="N1208" s="4" t="s">
        <v>41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</row>
    <row r="1209" spans="1:40" ht="15" customHeight="1" x14ac:dyDescent="0.25">
      <c r="A1209" s="4" t="str">
        <f>EB[[#This Row],[unit]] &amp; "#" &amp; EB[[#This Row],[indic_nrg]] &amp; "#" &amp; EB[[#This Row],[product]] &amp; "#" &amp; EB[[#This Row],[geo]]</f>
        <v>TJ#B_101007#2410#CZ</v>
      </c>
      <c r="B1209" s="4" t="str">
        <f>VLOOKUP(EB[[#This Row],[product]],KS_DB[[product]:[KS]],5,FALSE)</f>
        <v>solid</v>
      </c>
      <c r="C1209" s="4" t="str">
        <f>VLOOKUP(EB[[#This Row],[product]],KS_DB[[product]:[KS]],6,FALSE)</f>
        <v>solid</v>
      </c>
      <c r="D1209" s="4">
        <f>VLOOKUP(EB[[#This Row],[product]],Carriers[],4,FALSE)</f>
        <v>1</v>
      </c>
      <c r="E1209" s="4">
        <f>VLOOKUP(EB[[#This Row],[indic_nrg]],Indicators[],4,FALSE)</f>
        <v>0</v>
      </c>
      <c r="F1209" s="4">
        <f>IFERROR(VLOOKUP(EB[[#This Row],[Source_carrier]],KS_DB[[product]:[KS]],6,FALSE),0)</f>
        <v>0</v>
      </c>
      <c r="G1209" s="4" t="s">
        <v>34</v>
      </c>
      <c r="H1209" s="4" t="s">
        <v>1171</v>
      </c>
      <c r="I1209" s="4" t="s">
        <v>71</v>
      </c>
      <c r="J1209" s="4" t="s">
        <v>37</v>
      </c>
      <c r="K1209" s="4" t="s">
        <v>1172</v>
      </c>
      <c r="L1209" s="4" t="s">
        <v>39</v>
      </c>
      <c r="M1209" s="4" t="s">
        <v>72</v>
      </c>
      <c r="N1209" s="4" t="s">
        <v>41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</row>
    <row r="1210" spans="1:40" ht="15" customHeight="1" x14ac:dyDescent="0.25">
      <c r="A1210" s="4" t="str">
        <f>EB[[#This Row],[unit]] &amp; "#" &amp; EB[[#This Row],[indic_nrg]] &amp; "#" &amp; EB[[#This Row],[product]] &amp; "#" &amp; EB[[#This Row],[geo]]</f>
        <v>TJ#B_101007#3000#CZ</v>
      </c>
      <c r="B1210" s="4" t="str">
        <f>VLOOKUP(EB[[#This Row],[product]],KS_DB[[product]:[KS]],5,FALSE)</f>
        <v>liquid</v>
      </c>
      <c r="C1210" s="4" t="str">
        <f>VLOOKUP(EB[[#This Row],[product]],KS_DB[[product]:[KS]],6,FALSE)</f>
        <v>liquid</v>
      </c>
      <c r="D1210" s="4">
        <f>VLOOKUP(EB[[#This Row],[product]],Carriers[],4,FALSE)</f>
        <v>0</v>
      </c>
      <c r="E1210" s="4">
        <f>VLOOKUP(EB[[#This Row],[indic_nrg]],Indicators[],4,FALSE)</f>
        <v>0</v>
      </c>
      <c r="F1210" s="4">
        <f>IFERROR(VLOOKUP(EB[[#This Row],[Source_carrier]],KS_DB[[product]:[KS]],6,FALSE),0)</f>
        <v>0</v>
      </c>
      <c r="G1210" s="4" t="s">
        <v>34</v>
      </c>
      <c r="H1210" s="4" t="s">
        <v>1171</v>
      </c>
      <c r="I1210" s="4" t="s">
        <v>73</v>
      </c>
      <c r="J1210" s="4" t="s">
        <v>37</v>
      </c>
      <c r="K1210" s="4" t="s">
        <v>1172</v>
      </c>
      <c r="L1210" s="4" t="s">
        <v>39</v>
      </c>
      <c r="M1210" s="4" t="s">
        <v>74</v>
      </c>
      <c r="N1210" s="4" t="s">
        <v>41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</row>
    <row r="1211" spans="1:40" ht="15" customHeight="1" x14ac:dyDescent="0.25">
      <c r="A1211" s="4" t="str">
        <f>EB[[#This Row],[unit]] &amp; "#" &amp; EB[[#This Row],[indic_nrg]] &amp; "#" &amp; EB[[#This Row],[product]] &amp; "#" &amp; EB[[#This Row],[geo]]</f>
        <v>TJ#B_101007#3200#CZ</v>
      </c>
      <c r="B1211" s="4" t="str">
        <f>VLOOKUP(EB[[#This Row],[product]],KS_DB[[product]:[KS]],5,FALSE)</f>
        <v>liquid</v>
      </c>
      <c r="C1211" s="4" t="str">
        <f>VLOOKUP(EB[[#This Row],[product]],KS_DB[[product]:[KS]],6,FALSE)</f>
        <v>liquid</v>
      </c>
      <c r="D1211" s="4">
        <f>VLOOKUP(EB[[#This Row],[product]],Carriers[],4,FALSE)</f>
        <v>0</v>
      </c>
      <c r="E1211" s="4">
        <f>VLOOKUP(EB[[#This Row],[indic_nrg]],Indicators[],4,FALSE)</f>
        <v>0</v>
      </c>
      <c r="F1211" s="4">
        <f>IFERROR(VLOOKUP(EB[[#This Row],[Source_carrier]],KS_DB[[product]:[KS]],6,FALSE),0)</f>
        <v>0</v>
      </c>
      <c r="G1211" s="4" t="s">
        <v>34</v>
      </c>
      <c r="H1211" s="4" t="s">
        <v>1171</v>
      </c>
      <c r="I1211" s="4" t="s">
        <v>75</v>
      </c>
      <c r="J1211" s="4" t="s">
        <v>37</v>
      </c>
      <c r="K1211" s="4" t="s">
        <v>1172</v>
      </c>
      <c r="L1211" s="4" t="s">
        <v>39</v>
      </c>
      <c r="M1211" s="4" t="s">
        <v>76</v>
      </c>
      <c r="N1211" s="4" t="s">
        <v>41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</row>
    <row r="1212" spans="1:40" ht="15" customHeight="1" x14ac:dyDescent="0.25">
      <c r="A1212" s="4" t="str">
        <f>EB[[#This Row],[unit]] &amp; "#" &amp; EB[[#This Row],[indic_nrg]] &amp; "#" &amp; EB[[#This Row],[product]] &amp; "#" &amp; EB[[#This Row],[geo]]</f>
        <v>TJ#B_101007#3260#CZ</v>
      </c>
      <c r="B1212" s="4" t="str">
        <f>VLOOKUP(EB[[#This Row],[product]],KS_DB[[product]:[KS]],5,FALSE)</f>
        <v>liquid</v>
      </c>
      <c r="C1212" s="4" t="str">
        <f>VLOOKUP(EB[[#This Row],[product]],KS_DB[[product]:[KS]],6,FALSE)</f>
        <v>diesel</v>
      </c>
      <c r="D1212" s="4">
        <f>VLOOKUP(EB[[#This Row],[product]],Carriers[],4,FALSE)</f>
        <v>1</v>
      </c>
      <c r="E1212" s="4">
        <f>VLOOKUP(EB[[#This Row],[indic_nrg]],Indicators[],4,FALSE)</f>
        <v>0</v>
      </c>
      <c r="F1212" s="4">
        <f>IFERROR(VLOOKUP(EB[[#This Row],[Source_carrier]],KS_DB[[product]:[KS]],6,FALSE),0)</f>
        <v>0</v>
      </c>
      <c r="G1212" s="4" t="s">
        <v>34</v>
      </c>
      <c r="H1212" s="4" t="s">
        <v>1171</v>
      </c>
      <c r="I1212" s="4" t="s">
        <v>79</v>
      </c>
      <c r="J1212" s="4" t="s">
        <v>37</v>
      </c>
      <c r="K1212" s="4" t="s">
        <v>1172</v>
      </c>
      <c r="L1212" s="4" t="s">
        <v>39</v>
      </c>
      <c r="M1212" s="4" t="s">
        <v>80</v>
      </c>
      <c r="N1212" s="4" t="s">
        <v>41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</row>
    <row r="1213" spans="1:40" ht="15" customHeight="1" x14ac:dyDescent="0.25">
      <c r="A1213" s="4" t="str">
        <f>EB[[#This Row],[unit]] &amp; "#" &amp; EB[[#This Row],[indic_nrg]] &amp; "#" &amp; EB[[#This Row],[product]] &amp; "#" &amp; EB[[#This Row],[geo]]</f>
        <v>TJ#B_101007#3270A#CZ</v>
      </c>
      <c r="B1213" s="4" t="str">
        <f>VLOOKUP(EB[[#This Row],[product]],KS_DB[[product]:[KS]],5,FALSE)</f>
        <v>liquid</v>
      </c>
      <c r="C1213" s="4" t="str">
        <f>VLOOKUP(EB[[#This Row],[product]],KS_DB[[product]:[KS]],6,FALSE)</f>
        <v>liquid</v>
      </c>
      <c r="D1213" s="4">
        <f>VLOOKUP(EB[[#This Row],[product]],Carriers[],4,FALSE)</f>
        <v>1</v>
      </c>
      <c r="E1213" s="4">
        <f>VLOOKUP(EB[[#This Row],[indic_nrg]],Indicators[],4,FALSE)</f>
        <v>0</v>
      </c>
      <c r="F1213" s="4">
        <f>IFERROR(VLOOKUP(EB[[#This Row],[Source_carrier]],KS_DB[[product]:[KS]],6,FALSE),0)</f>
        <v>0</v>
      </c>
      <c r="G1213" s="4" t="s">
        <v>34</v>
      </c>
      <c r="H1213" s="4" t="s">
        <v>1171</v>
      </c>
      <c r="I1213" s="4" t="s">
        <v>81</v>
      </c>
      <c r="J1213" s="4" t="s">
        <v>37</v>
      </c>
      <c r="K1213" s="4" t="s">
        <v>1172</v>
      </c>
      <c r="L1213" s="4" t="s">
        <v>39</v>
      </c>
      <c r="M1213" s="4" t="s">
        <v>82</v>
      </c>
      <c r="N1213" s="4" t="s">
        <v>41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</row>
    <row r="1214" spans="1:40" ht="15" customHeight="1" x14ac:dyDescent="0.25">
      <c r="A1214" s="4" t="str">
        <f>EB[[#This Row],[unit]] &amp; "#" &amp; EB[[#This Row],[indic_nrg]] &amp; "#" &amp; EB[[#This Row],[product]] &amp; "#" &amp; EB[[#This Row],[geo]]</f>
        <v>TJ#B_101007#4000#CZ</v>
      </c>
      <c r="B1214" s="4" t="str">
        <f>VLOOKUP(EB[[#This Row],[product]],KS_DB[[product]:[KS]],5,FALSE)</f>
        <v>gas</v>
      </c>
      <c r="C1214" s="4" t="str">
        <f>VLOOKUP(EB[[#This Row],[product]],KS_DB[[product]:[KS]],6,FALSE)</f>
        <v>gas</v>
      </c>
      <c r="D1214" s="4">
        <f>VLOOKUP(EB[[#This Row],[product]],Carriers[],4,FALSE)</f>
        <v>0</v>
      </c>
      <c r="E1214" s="4">
        <f>VLOOKUP(EB[[#This Row],[indic_nrg]],Indicators[],4,FALSE)</f>
        <v>0</v>
      </c>
      <c r="F1214" s="4">
        <f>IFERROR(VLOOKUP(EB[[#This Row],[Source_carrier]],KS_DB[[product]:[KS]],6,FALSE),0)</f>
        <v>0</v>
      </c>
      <c r="G1214" s="4" t="s">
        <v>34</v>
      </c>
      <c r="H1214" s="4" t="s">
        <v>1171</v>
      </c>
      <c r="I1214" s="4" t="s">
        <v>83</v>
      </c>
      <c r="J1214" s="4" t="s">
        <v>37</v>
      </c>
      <c r="K1214" s="4" t="s">
        <v>1172</v>
      </c>
      <c r="L1214" s="4" t="s">
        <v>39</v>
      </c>
      <c r="M1214" s="4" t="s">
        <v>84</v>
      </c>
      <c r="N1214" s="4" t="s">
        <v>41</v>
      </c>
      <c r="O1214" s="4">
        <v>14460</v>
      </c>
      <c r="P1214" s="4">
        <v>9894</v>
      </c>
      <c r="Q1214" s="4">
        <v>7618</v>
      </c>
      <c r="R1214" s="4">
        <v>6781</v>
      </c>
      <c r="S1214" s="4">
        <v>3329</v>
      </c>
      <c r="T1214" s="4">
        <v>2002</v>
      </c>
      <c r="U1214" s="4">
        <v>1490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</row>
    <row r="1215" spans="1:40" ht="15" customHeight="1" x14ac:dyDescent="0.25">
      <c r="A1215" s="4" t="str">
        <f>EB[[#This Row],[unit]] &amp; "#" &amp; EB[[#This Row],[indic_nrg]] &amp; "#" &amp; EB[[#This Row],[product]] &amp; "#" &amp; EB[[#This Row],[geo]]</f>
        <v>TJ#B_101007#4100#CZ</v>
      </c>
      <c r="B1215" s="4" t="str">
        <f>VLOOKUP(EB[[#This Row],[product]],KS_DB[[product]:[KS]],5,FALSE)</f>
        <v>gas</v>
      </c>
      <c r="C1215" s="4" t="str">
        <f>VLOOKUP(EB[[#This Row],[product]],KS_DB[[product]:[KS]],6,FALSE)</f>
        <v>gas</v>
      </c>
      <c r="D1215" s="4">
        <f>VLOOKUP(EB[[#This Row],[product]],Carriers[],4,FALSE)</f>
        <v>1</v>
      </c>
      <c r="E1215" s="4">
        <f>VLOOKUP(EB[[#This Row],[indic_nrg]],Indicators[],4,FALSE)</f>
        <v>0</v>
      </c>
      <c r="F1215" s="4">
        <f>IFERROR(VLOOKUP(EB[[#This Row],[Source_carrier]],KS_DB[[product]:[KS]],6,FALSE),0)</f>
        <v>0</v>
      </c>
      <c r="G1215" s="4" t="s">
        <v>34</v>
      </c>
      <c r="H1215" s="4" t="s">
        <v>1171</v>
      </c>
      <c r="I1215" s="4" t="s">
        <v>85</v>
      </c>
      <c r="J1215" s="4" t="s">
        <v>37</v>
      </c>
      <c r="K1215" s="4" t="s">
        <v>1172</v>
      </c>
      <c r="L1215" s="4" t="s">
        <v>39</v>
      </c>
      <c r="M1215" s="4" t="s">
        <v>86</v>
      </c>
      <c r="N1215" s="4" t="s">
        <v>41</v>
      </c>
      <c r="O1215" s="4">
        <v>14460</v>
      </c>
      <c r="P1215" s="4">
        <v>9894</v>
      </c>
      <c r="Q1215" s="4">
        <v>7618</v>
      </c>
      <c r="R1215" s="4">
        <v>6781</v>
      </c>
      <c r="S1215" s="4">
        <v>3329</v>
      </c>
      <c r="T1215" s="4">
        <v>2002</v>
      </c>
      <c r="U1215" s="4">
        <v>1490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</row>
    <row r="1216" spans="1:40" ht="15" customHeight="1" x14ac:dyDescent="0.25">
      <c r="A1216" s="4" t="str">
        <f>EB[[#This Row],[unit]] &amp; "#" &amp; EB[[#This Row],[indic_nrg]] &amp; "#" &amp; EB[[#This Row],[product]] &amp; "#" &amp; EB[[#This Row],[geo]]</f>
        <v>TJ#B_101007#4200#CZ</v>
      </c>
      <c r="B1216" s="4" t="str">
        <f>VLOOKUP(EB[[#This Row],[product]],KS_DB[[product]:[KS]],5,FALSE)</f>
        <v>gas</v>
      </c>
      <c r="C1216" s="4" t="str">
        <f>VLOOKUP(EB[[#This Row],[product]],KS_DB[[product]:[KS]],6,FALSE)</f>
        <v>gas</v>
      </c>
      <c r="D1216" s="4">
        <f>VLOOKUP(EB[[#This Row],[product]],Carriers[],4,FALSE)</f>
        <v>0</v>
      </c>
      <c r="E1216" s="4">
        <f>VLOOKUP(EB[[#This Row],[indic_nrg]],Indicators[],4,FALSE)</f>
        <v>0</v>
      </c>
      <c r="F1216" s="4">
        <f>IFERROR(VLOOKUP(EB[[#This Row],[Source_carrier]],KS_DB[[product]:[KS]],6,FALSE),0)</f>
        <v>0</v>
      </c>
      <c r="G1216" s="4" t="s">
        <v>34</v>
      </c>
      <c r="H1216" s="4" t="s">
        <v>1171</v>
      </c>
      <c r="I1216" s="4" t="s">
        <v>87</v>
      </c>
      <c r="J1216" s="4" t="s">
        <v>37</v>
      </c>
      <c r="K1216" s="4" t="s">
        <v>1172</v>
      </c>
      <c r="L1216" s="4" t="s">
        <v>39</v>
      </c>
      <c r="M1216" s="4" t="s">
        <v>88</v>
      </c>
      <c r="N1216" s="4" t="s">
        <v>41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</row>
    <row r="1217" spans="1:40" ht="15" customHeight="1" x14ac:dyDescent="0.25">
      <c r="A1217" s="4" t="str">
        <f>EB[[#This Row],[unit]] &amp; "#" &amp; EB[[#This Row],[indic_nrg]] &amp; "#" &amp; EB[[#This Row],[product]] &amp; "#" &amp; EB[[#This Row],[geo]]</f>
        <v>TJ#B_101007#4210#CZ</v>
      </c>
      <c r="B1217" s="4" t="str">
        <f>VLOOKUP(EB[[#This Row],[product]],KS_DB[[product]:[KS]],5,FALSE)</f>
        <v>gas</v>
      </c>
      <c r="C1217" s="4" t="str">
        <f>VLOOKUP(EB[[#This Row],[product]],KS_DB[[product]:[KS]],6,FALSE)</f>
        <v>gas</v>
      </c>
      <c r="D1217" s="4">
        <f>VLOOKUP(EB[[#This Row],[product]],Carriers[],4,FALSE)</f>
        <v>1</v>
      </c>
      <c r="E1217" s="4">
        <f>VLOOKUP(EB[[#This Row],[indic_nrg]],Indicators[],4,FALSE)</f>
        <v>0</v>
      </c>
      <c r="F1217" s="4">
        <f>IFERROR(VLOOKUP(EB[[#This Row],[Source_carrier]],KS_DB[[product]:[KS]],6,FALSE),0)</f>
        <v>0</v>
      </c>
      <c r="G1217" s="4" t="s">
        <v>34</v>
      </c>
      <c r="H1217" s="4" t="s">
        <v>1171</v>
      </c>
      <c r="I1217" s="4" t="s">
        <v>89</v>
      </c>
      <c r="J1217" s="4" t="s">
        <v>37</v>
      </c>
      <c r="K1217" s="4" t="s">
        <v>1172</v>
      </c>
      <c r="L1217" s="4" t="s">
        <v>39</v>
      </c>
      <c r="M1217" s="4" t="s">
        <v>90</v>
      </c>
      <c r="N1217" s="4" t="s">
        <v>41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</row>
    <row r="1218" spans="1:40" ht="15" customHeight="1" x14ac:dyDescent="0.25">
      <c r="A1218" s="4" t="str">
        <f>EB[[#This Row],[unit]] &amp; "#" &amp; EB[[#This Row],[indic_nrg]] &amp; "#" &amp; EB[[#This Row],[product]] &amp; "#" &amp; EB[[#This Row],[geo]]</f>
        <v>TJ#B_101007#4220#CZ</v>
      </c>
      <c r="B1218" s="4" t="str">
        <f>VLOOKUP(EB[[#This Row],[product]],KS_DB[[product]:[KS]],5,FALSE)</f>
        <v>gas</v>
      </c>
      <c r="C1218" s="4" t="str">
        <f>VLOOKUP(EB[[#This Row],[product]],KS_DB[[product]:[KS]],6,FALSE)</f>
        <v>gas</v>
      </c>
      <c r="D1218" s="4">
        <f>VLOOKUP(EB[[#This Row],[product]],Carriers[],4,FALSE)</f>
        <v>1</v>
      </c>
      <c r="E1218" s="4">
        <f>VLOOKUP(EB[[#This Row],[indic_nrg]],Indicators[],4,FALSE)</f>
        <v>0</v>
      </c>
      <c r="F1218" s="4">
        <f>IFERROR(VLOOKUP(EB[[#This Row],[Source_carrier]],KS_DB[[product]:[KS]],6,FALSE),0)</f>
        <v>0</v>
      </c>
      <c r="G1218" s="4" t="s">
        <v>34</v>
      </c>
      <c r="H1218" s="4" t="s">
        <v>1171</v>
      </c>
      <c r="I1218" s="4" t="s">
        <v>91</v>
      </c>
      <c r="J1218" s="4" t="s">
        <v>37</v>
      </c>
      <c r="K1218" s="4" t="s">
        <v>1172</v>
      </c>
      <c r="L1218" s="4" t="s">
        <v>39</v>
      </c>
      <c r="M1218" s="4" t="s">
        <v>92</v>
      </c>
      <c r="N1218" s="4" t="s">
        <v>41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</row>
    <row r="1219" spans="1:40" ht="15" customHeight="1" x14ac:dyDescent="0.25">
      <c r="A1219" s="4" t="str">
        <f>EB[[#This Row],[unit]] &amp; "#" &amp; EB[[#This Row],[indic_nrg]] &amp; "#" &amp; EB[[#This Row],[product]] &amp; "#" &amp; EB[[#This Row],[geo]]</f>
        <v>TJ#B_101007#4230#CZ</v>
      </c>
      <c r="B1219" s="4" t="str">
        <f>VLOOKUP(EB[[#This Row],[product]],KS_DB[[product]:[KS]],5,FALSE)</f>
        <v>gas</v>
      </c>
      <c r="C1219" s="4" t="str">
        <f>VLOOKUP(EB[[#This Row],[product]],KS_DB[[product]:[KS]],6,FALSE)</f>
        <v>gas</v>
      </c>
      <c r="D1219" s="4">
        <f>VLOOKUP(EB[[#This Row],[product]],Carriers[],4,FALSE)</f>
        <v>1</v>
      </c>
      <c r="E1219" s="4">
        <f>VLOOKUP(EB[[#This Row],[indic_nrg]],Indicators[],4,FALSE)</f>
        <v>0</v>
      </c>
      <c r="F1219" s="4">
        <f>IFERROR(VLOOKUP(EB[[#This Row],[Source_carrier]],KS_DB[[product]:[KS]],6,FALSE),0)</f>
        <v>0</v>
      </c>
      <c r="G1219" s="4" t="s">
        <v>34</v>
      </c>
      <c r="H1219" s="4" t="s">
        <v>1171</v>
      </c>
      <c r="I1219" s="4" t="s">
        <v>93</v>
      </c>
      <c r="J1219" s="4" t="s">
        <v>37</v>
      </c>
      <c r="K1219" s="4" t="s">
        <v>1172</v>
      </c>
      <c r="L1219" s="4" t="s">
        <v>39</v>
      </c>
      <c r="M1219" s="4" t="s">
        <v>94</v>
      </c>
      <c r="N1219" s="4" t="s">
        <v>41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</row>
    <row r="1220" spans="1:40" ht="15" customHeight="1" x14ac:dyDescent="0.25">
      <c r="A1220" s="4" t="str">
        <f>EB[[#This Row],[unit]] &amp; "#" &amp; EB[[#This Row],[indic_nrg]] &amp; "#" &amp; EB[[#This Row],[product]] &amp; "#" &amp; EB[[#This Row],[geo]]</f>
        <v>TJ#B_101007#4240#CZ</v>
      </c>
      <c r="B1220" s="4" t="str">
        <f>VLOOKUP(EB[[#This Row],[product]],KS_DB[[product]:[KS]],5,FALSE)</f>
        <v>gas</v>
      </c>
      <c r="C1220" s="4" t="str">
        <f>VLOOKUP(EB[[#This Row],[product]],KS_DB[[product]:[KS]],6,FALSE)</f>
        <v>gas</v>
      </c>
      <c r="D1220" s="4">
        <f>VLOOKUP(EB[[#This Row],[product]],Carriers[],4,FALSE)</f>
        <v>1</v>
      </c>
      <c r="E1220" s="4">
        <f>VLOOKUP(EB[[#This Row],[indic_nrg]],Indicators[],4,FALSE)</f>
        <v>0</v>
      </c>
      <c r="F1220" s="4">
        <f>IFERROR(VLOOKUP(EB[[#This Row],[Source_carrier]],KS_DB[[product]:[KS]],6,FALSE),0)</f>
        <v>0</v>
      </c>
      <c r="G1220" s="4" t="s">
        <v>34</v>
      </c>
      <c r="H1220" s="4" t="s">
        <v>1171</v>
      </c>
      <c r="I1220" s="4" t="s">
        <v>95</v>
      </c>
      <c r="J1220" s="4" t="s">
        <v>37</v>
      </c>
      <c r="K1220" s="4" t="s">
        <v>1172</v>
      </c>
      <c r="L1220" s="4" t="s">
        <v>39</v>
      </c>
      <c r="M1220" s="4" t="s">
        <v>96</v>
      </c>
      <c r="N1220" s="4" t="s">
        <v>41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</row>
    <row r="1221" spans="1:40" ht="15" customHeight="1" x14ac:dyDescent="0.25">
      <c r="A1221" s="4" t="str">
        <f>EB[[#This Row],[unit]] &amp; "#" &amp; EB[[#This Row],[indic_nrg]] &amp; "#" &amp; EB[[#This Row],[product]] &amp; "#" &amp; EB[[#This Row],[geo]]</f>
        <v>TJ#B_101007#5500#CZ</v>
      </c>
      <c r="B1221" s="4" t="str">
        <f>VLOOKUP(EB[[#This Row],[product]],KS_DB[[product]:[KS]],5,FALSE)</f>
        <v>RES</v>
      </c>
      <c r="C1221" s="4" t="str">
        <f>VLOOKUP(EB[[#This Row],[product]],KS_DB[[product]:[KS]],6,FALSE)</f>
        <v>RES</v>
      </c>
      <c r="D1221" s="4">
        <f>VLOOKUP(EB[[#This Row],[product]],Carriers[],4,FALSE)</f>
        <v>0</v>
      </c>
      <c r="E1221" s="4">
        <f>VLOOKUP(EB[[#This Row],[indic_nrg]],Indicators[],4,FALSE)</f>
        <v>0</v>
      </c>
      <c r="F1221" s="4">
        <f>IFERROR(VLOOKUP(EB[[#This Row],[Source_carrier]],KS_DB[[product]:[KS]],6,FALSE),0)</f>
        <v>0</v>
      </c>
      <c r="G1221" s="4" t="s">
        <v>34</v>
      </c>
      <c r="H1221" s="4" t="s">
        <v>1171</v>
      </c>
      <c r="I1221" s="4" t="s">
        <v>99</v>
      </c>
      <c r="J1221" s="4" t="s">
        <v>37</v>
      </c>
      <c r="K1221" s="4" t="s">
        <v>1172</v>
      </c>
      <c r="L1221" s="4" t="s">
        <v>39</v>
      </c>
      <c r="M1221" s="4" t="s">
        <v>100</v>
      </c>
      <c r="N1221" s="4" t="s">
        <v>41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</row>
    <row r="1222" spans="1:40" ht="15" customHeight="1" x14ac:dyDescent="0.25">
      <c r="A1222" s="4" t="str">
        <f>EB[[#This Row],[unit]] &amp; "#" &amp; EB[[#This Row],[indic_nrg]] &amp; "#" &amp; EB[[#This Row],[product]] &amp; "#" &amp; EB[[#This Row],[geo]]</f>
        <v>TJ#B_101007#5540#CZ</v>
      </c>
      <c r="B1222" s="4" t="str">
        <f>VLOOKUP(EB[[#This Row],[product]],KS_DB[[product]:[KS]],5,FALSE)</f>
        <v>biomass</v>
      </c>
      <c r="C1222" s="4" t="str">
        <f>VLOOKUP(EB[[#This Row],[product]],KS_DB[[product]:[KS]],6,FALSE)</f>
        <v>biomass</v>
      </c>
      <c r="D1222" s="4">
        <f>VLOOKUP(EB[[#This Row],[product]],Carriers[],4,FALSE)</f>
        <v>0</v>
      </c>
      <c r="E1222" s="4">
        <f>VLOOKUP(EB[[#This Row],[indic_nrg]],Indicators[],4,FALSE)</f>
        <v>0</v>
      </c>
      <c r="F1222" s="4">
        <f>IFERROR(VLOOKUP(EB[[#This Row],[Source_carrier]],KS_DB[[product]:[KS]],6,FALSE),0)</f>
        <v>0</v>
      </c>
      <c r="G1222" s="4" t="s">
        <v>34</v>
      </c>
      <c r="H1222" s="4" t="s">
        <v>1171</v>
      </c>
      <c r="I1222" s="4" t="s">
        <v>103</v>
      </c>
      <c r="J1222" s="4" t="s">
        <v>37</v>
      </c>
      <c r="K1222" s="4" t="s">
        <v>1172</v>
      </c>
      <c r="L1222" s="4" t="s">
        <v>39</v>
      </c>
      <c r="M1222" s="4" t="s">
        <v>104</v>
      </c>
      <c r="N1222" s="4" t="s">
        <v>41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</row>
    <row r="1223" spans="1:40" ht="15" customHeight="1" x14ac:dyDescent="0.25">
      <c r="A1223" s="4" t="str">
        <f>EB[[#This Row],[unit]] &amp; "#" &amp; EB[[#This Row],[indic_nrg]] &amp; "#" &amp; EB[[#This Row],[product]] &amp; "#" &amp; EB[[#This Row],[geo]]</f>
        <v>TJ#B_101007#5542#CZ</v>
      </c>
      <c r="B1223" s="4" t="str">
        <f>VLOOKUP(EB[[#This Row],[product]],KS_DB[[product]:[KS]],5,FALSE)</f>
        <v>biomass</v>
      </c>
      <c r="C1223" s="4" t="str">
        <f>VLOOKUP(EB[[#This Row],[product]],KS_DB[[product]:[KS]],6,FALSE)</f>
        <v>biomass</v>
      </c>
      <c r="D1223" s="4">
        <f>VLOOKUP(EB[[#This Row],[product]],Carriers[],4,FALSE)</f>
        <v>1</v>
      </c>
      <c r="E1223" s="4">
        <f>VLOOKUP(EB[[#This Row],[indic_nrg]],Indicators[],4,FALSE)</f>
        <v>0</v>
      </c>
      <c r="F1223" s="4">
        <f>IFERROR(VLOOKUP(EB[[#This Row],[Source_carrier]],KS_DB[[product]:[KS]],6,FALSE),0)</f>
        <v>0</v>
      </c>
      <c r="G1223" s="4" t="s">
        <v>34</v>
      </c>
      <c r="H1223" s="4" t="s">
        <v>1171</v>
      </c>
      <c r="I1223" s="4" t="s">
        <v>107</v>
      </c>
      <c r="J1223" s="4" t="s">
        <v>37</v>
      </c>
      <c r="K1223" s="4" t="s">
        <v>1172</v>
      </c>
      <c r="L1223" s="4" t="s">
        <v>39</v>
      </c>
      <c r="M1223" s="4" t="s">
        <v>108</v>
      </c>
      <c r="N1223" s="4" t="s">
        <v>41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</row>
    <row r="1224" spans="1:40" ht="15" customHeight="1" x14ac:dyDescent="0.25">
      <c r="A1224" s="4" t="str">
        <f>EB[[#This Row],[unit]] &amp; "#" &amp; EB[[#This Row],[indic_nrg]] &amp; "#" &amp; EB[[#This Row],[product]] &amp; "#" &amp; EB[[#This Row],[geo]]</f>
        <v>TJ#B_101007#5545#CZ</v>
      </c>
      <c r="B1224" s="4" t="str">
        <f>VLOOKUP(EB[[#This Row],[product]],KS_DB[[product]:[KS]],5,FALSE)</f>
        <v>biomass</v>
      </c>
      <c r="C1224" s="4" t="str">
        <f>VLOOKUP(EB[[#This Row],[product]],KS_DB[[product]:[KS]],6,FALSE)</f>
        <v>biomass</v>
      </c>
      <c r="D1224" s="4">
        <f>VLOOKUP(EB[[#This Row],[product]],Carriers[],4,FALSE)</f>
        <v>0</v>
      </c>
      <c r="E1224" s="4">
        <f>VLOOKUP(EB[[#This Row],[indic_nrg]],Indicators[],4,FALSE)</f>
        <v>0</v>
      </c>
      <c r="F1224" s="4">
        <f>IFERROR(VLOOKUP(EB[[#This Row],[Source_carrier]],KS_DB[[product]:[KS]],6,FALSE),0)</f>
        <v>0</v>
      </c>
      <c r="G1224" s="4" t="s">
        <v>34</v>
      </c>
      <c r="H1224" s="4" t="s">
        <v>1171</v>
      </c>
      <c r="I1224" s="4" t="s">
        <v>115</v>
      </c>
      <c r="J1224" s="4" t="s">
        <v>37</v>
      </c>
      <c r="K1224" s="4" t="s">
        <v>1172</v>
      </c>
      <c r="L1224" s="4" t="s">
        <v>39</v>
      </c>
      <c r="M1224" s="4" t="s">
        <v>116</v>
      </c>
      <c r="N1224" s="4" t="s">
        <v>41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</row>
    <row r="1225" spans="1:40" ht="15" customHeight="1" x14ac:dyDescent="0.25">
      <c r="A1225" s="4" t="str">
        <f>EB[[#This Row],[unit]] &amp; "#" &amp; EB[[#This Row],[indic_nrg]] &amp; "#" &amp; EB[[#This Row],[product]] &amp; "#" &amp; EB[[#This Row],[geo]]</f>
        <v>TJ#B_101007#5546#CZ</v>
      </c>
      <c r="B1225" s="4" t="str">
        <f>VLOOKUP(EB[[#This Row],[product]],KS_DB[[product]:[KS]],5,FALSE)</f>
        <v>biomass</v>
      </c>
      <c r="C1225" s="4" t="str">
        <f>VLOOKUP(EB[[#This Row],[product]],KS_DB[[product]:[KS]],6,FALSE)</f>
        <v>biomass</v>
      </c>
      <c r="D1225" s="4">
        <f>VLOOKUP(EB[[#This Row],[product]],Carriers[],4,FALSE)</f>
        <v>1</v>
      </c>
      <c r="E1225" s="4">
        <f>VLOOKUP(EB[[#This Row],[indic_nrg]],Indicators[],4,FALSE)</f>
        <v>0</v>
      </c>
      <c r="F1225" s="4">
        <f>IFERROR(VLOOKUP(EB[[#This Row],[Source_carrier]],KS_DB[[product]:[KS]],6,FALSE),0)</f>
        <v>0</v>
      </c>
      <c r="G1225" s="4" t="s">
        <v>34</v>
      </c>
      <c r="H1225" s="4" t="s">
        <v>1171</v>
      </c>
      <c r="I1225" s="4" t="s">
        <v>117</v>
      </c>
      <c r="J1225" s="4" t="s">
        <v>37</v>
      </c>
      <c r="K1225" s="4" t="s">
        <v>1172</v>
      </c>
      <c r="L1225" s="4" t="s">
        <v>39</v>
      </c>
      <c r="M1225" s="4" t="s">
        <v>118</v>
      </c>
      <c r="N1225" s="4" t="s">
        <v>41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</row>
    <row r="1226" spans="1:40" ht="15" customHeight="1" x14ac:dyDescent="0.25">
      <c r="A1226" s="4" t="str">
        <f>EB[[#This Row],[unit]] &amp; "#" &amp; EB[[#This Row],[indic_nrg]] &amp; "#" &amp; EB[[#This Row],[product]] &amp; "#" &amp; EB[[#This Row],[geo]]</f>
        <v>TJ#B_101007#5547#CZ</v>
      </c>
      <c r="B1226" s="4" t="str">
        <f>VLOOKUP(EB[[#This Row],[product]],KS_DB[[product]:[KS]],5,FALSE)</f>
        <v>biomass</v>
      </c>
      <c r="C1226" s="4" t="str">
        <f>VLOOKUP(EB[[#This Row],[product]],KS_DB[[product]:[KS]],6,FALSE)</f>
        <v>biomass</v>
      </c>
      <c r="D1226" s="4">
        <f>VLOOKUP(EB[[#This Row],[product]],Carriers[],4,FALSE)</f>
        <v>1</v>
      </c>
      <c r="E1226" s="4">
        <f>VLOOKUP(EB[[#This Row],[indic_nrg]],Indicators[],4,FALSE)</f>
        <v>0</v>
      </c>
      <c r="F1226" s="4">
        <f>IFERROR(VLOOKUP(EB[[#This Row],[Source_carrier]],KS_DB[[product]:[KS]],6,FALSE),0)</f>
        <v>0</v>
      </c>
      <c r="G1226" s="4" t="s">
        <v>34</v>
      </c>
      <c r="H1226" s="4" t="s">
        <v>1171</v>
      </c>
      <c r="I1226" s="4" t="s">
        <v>119</v>
      </c>
      <c r="J1226" s="4" t="s">
        <v>37</v>
      </c>
      <c r="K1226" s="4" t="s">
        <v>1172</v>
      </c>
      <c r="L1226" s="4" t="s">
        <v>39</v>
      </c>
      <c r="M1226" s="4" t="s">
        <v>120</v>
      </c>
      <c r="N1226" s="4" t="s">
        <v>41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</row>
    <row r="1227" spans="1:40" ht="15" customHeight="1" x14ac:dyDescent="0.25">
      <c r="A1227" s="4" t="str">
        <f>EB[[#This Row],[unit]] &amp; "#" &amp; EB[[#This Row],[indic_nrg]] &amp; "#" &amp; EB[[#This Row],[product]] &amp; "#" &amp; EB[[#This Row],[geo]]</f>
        <v>TJ#B_101007#5548#CZ</v>
      </c>
      <c r="B1227" s="4" t="str">
        <f>VLOOKUP(EB[[#This Row],[product]],KS_DB[[product]:[KS]],5,FALSE)</f>
        <v>biomass</v>
      </c>
      <c r="C1227" s="4" t="str">
        <f>VLOOKUP(EB[[#This Row],[product]],KS_DB[[product]:[KS]],6,FALSE)</f>
        <v>biomass</v>
      </c>
      <c r="D1227" s="4">
        <f>VLOOKUP(EB[[#This Row],[product]],Carriers[],4,FALSE)</f>
        <v>1</v>
      </c>
      <c r="E1227" s="4">
        <f>VLOOKUP(EB[[#This Row],[indic_nrg]],Indicators[],4,FALSE)</f>
        <v>0</v>
      </c>
      <c r="F1227" s="4">
        <f>IFERROR(VLOOKUP(EB[[#This Row],[Source_carrier]],KS_DB[[product]:[KS]],6,FALSE),0)</f>
        <v>0</v>
      </c>
      <c r="G1227" s="4" t="s">
        <v>34</v>
      </c>
      <c r="H1227" s="4" t="s">
        <v>1171</v>
      </c>
      <c r="I1227" s="4" t="s">
        <v>121</v>
      </c>
      <c r="J1227" s="4" t="s">
        <v>37</v>
      </c>
      <c r="K1227" s="4" t="s">
        <v>1172</v>
      </c>
      <c r="L1227" s="4" t="s">
        <v>39</v>
      </c>
      <c r="M1227" s="4" t="s">
        <v>122</v>
      </c>
      <c r="N1227" s="4" t="s">
        <v>41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</row>
    <row r="1228" spans="1:40" ht="15" customHeight="1" x14ac:dyDescent="0.25">
      <c r="A1228" s="4" t="str">
        <f>EB[[#This Row],[unit]] &amp; "#" &amp; EB[[#This Row],[indic_nrg]] &amp; "#" &amp; EB[[#This Row],[product]] &amp; "#" &amp; EB[[#This Row],[geo]]</f>
        <v>TJ#B_101007#5549#CZ</v>
      </c>
      <c r="B1228" s="4" t="str">
        <f>VLOOKUP(EB[[#This Row],[product]],KS_DB[[product]:[KS]],5,FALSE)</f>
        <v>biomass</v>
      </c>
      <c r="C1228" s="4" t="str">
        <f>VLOOKUP(EB[[#This Row],[product]],KS_DB[[product]:[KS]],6,FALSE)</f>
        <v>biomass</v>
      </c>
      <c r="D1228" s="4">
        <f>VLOOKUP(EB[[#This Row],[product]],Carriers[],4,FALSE)</f>
        <v>1</v>
      </c>
      <c r="E1228" s="4">
        <f>VLOOKUP(EB[[#This Row],[indic_nrg]],Indicators[],4,FALSE)</f>
        <v>0</v>
      </c>
      <c r="F1228" s="4">
        <f>IFERROR(VLOOKUP(EB[[#This Row],[Source_carrier]],KS_DB[[product]:[KS]],6,FALSE),0)</f>
        <v>0</v>
      </c>
      <c r="G1228" s="4" t="s">
        <v>34</v>
      </c>
      <c r="H1228" s="4" t="s">
        <v>1171</v>
      </c>
      <c r="I1228" s="4" t="s">
        <v>123</v>
      </c>
      <c r="J1228" s="4" t="s">
        <v>37</v>
      </c>
      <c r="K1228" s="4" t="s">
        <v>1172</v>
      </c>
      <c r="L1228" s="4" t="s">
        <v>39</v>
      </c>
      <c r="M1228" s="4" t="s">
        <v>124</v>
      </c>
      <c r="N1228" s="4" t="s">
        <v>41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</row>
    <row r="1229" spans="1:40" ht="15" customHeight="1" x14ac:dyDescent="0.25">
      <c r="A1229" s="4" t="str">
        <f>EB[[#This Row],[unit]] &amp; "#" &amp; EB[[#This Row],[indic_nrg]] &amp; "#" &amp; EB[[#This Row],[product]] &amp; "#" &amp; EB[[#This Row],[geo]]</f>
        <v>TJ#B_101008#0000#CZ</v>
      </c>
      <c r="B1229" s="4" t="str">
        <f>VLOOKUP(EB[[#This Row],[product]],KS_DB[[product]:[KS]],5,FALSE)</f>
        <v>all</v>
      </c>
      <c r="C1229" s="4" t="str">
        <f>VLOOKUP(EB[[#This Row],[product]],KS_DB[[product]:[KS]],6,FALSE)</f>
        <v>all</v>
      </c>
      <c r="D1229" s="4">
        <f>VLOOKUP(EB[[#This Row],[product]],Carriers[],4,FALSE)</f>
        <v>0</v>
      </c>
      <c r="E1229" s="4">
        <f>VLOOKUP(EB[[#This Row],[indic_nrg]],Indicators[],4,FALSE)</f>
        <v>0</v>
      </c>
      <c r="F1229" s="4">
        <f>IFERROR(VLOOKUP(EB[[#This Row],[Source_carrier]],KS_DB[[product]:[KS]],6,FALSE),0)</f>
        <v>0</v>
      </c>
      <c r="G1229" s="4" t="s">
        <v>34</v>
      </c>
      <c r="H1229" s="4" t="s">
        <v>1173</v>
      </c>
      <c r="I1229" s="4" t="s">
        <v>36</v>
      </c>
      <c r="J1229" s="4" t="s">
        <v>37</v>
      </c>
      <c r="K1229" s="4" t="s">
        <v>1174</v>
      </c>
      <c r="L1229" s="4" t="s">
        <v>39</v>
      </c>
      <c r="M1229" s="4" t="s">
        <v>40</v>
      </c>
      <c r="N1229" s="4" t="s">
        <v>41</v>
      </c>
      <c r="O1229" s="4">
        <v>333470</v>
      </c>
      <c r="P1229" s="4">
        <v>286724</v>
      </c>
      <c r="Q1229" s="4">
        <v>300182</v>
      </c>
      <c r="R1229" s="4">
        <v>276774</v>
      </c>
      <c r="S1229" s="4">
        <v>290756</v>
      </c>
      <c r="T1229" s="4">
        <v>304980</v>
      </c>
      <c r="U1229" s="4">
        <v>326825</v>
      </c>
      <c r="V1229" s="4">
        <v>309810</v>
      </c>
      <c r="W1229" s="4">
        <v>296142</v>
      </c>
      <c r="X1229" s="4">
        <v>261972</v>
      </c>
      <c r="Y1229" s="4">
        <v>257546</v>
      </c>
      <c r="Z1229" s="4">
        <v>264553</v>
      </c>
      <c r="AA1229" s="4">
        <v>268021</v>
      </c>
      <c r="AB1229" s="4">
        <v>282810</v>
      </c>
      <c r="AC1229" s="4">
        <v>293752</v>
      </c>
      <c r="AD1229" s="4">
        <v>340958</v>
      </c>
      <c r="AE1229" s="4">
        <v>345719</v>
      </c>
      <c r="AF1229" s="4">
        <v>328266</v>
      </c>
      <c r="AG1229" s="4">
        <v>365234</v>
      </c>
      <c r="AH1229" s="4">
        <v>326681</v>
      </c>
      <c r="AI1229" s="4">
        <v>348758</v>
      </c>
      <c r="AJ1229" s="4">
        <v>316931</v>
      </c>
      <c r="AK1229" s="4">
        <v>324785</v>
      </c>
      <c r="AL1229" s="4">
        <v>297562</v>
      </c>
      <c r="AM1229" s="4">
        <v>334448</v>
      </c>
      <c r="AN1229" s="4">
        <v>320859</v>
      </c>
    </row>
    <row r="1230" spans="1:40" ht="15" customHeight="1" x14ac:dyDescent="0.25">
      <c r="A1230" s="4" t="str">
        <f>EB[[#This Row],[unit]] &amp; "#" &amp; EB[[#This Row],[indic_nrg]] &amp; "#" &amp; EB[[#This Row],[product]] &amp; "#" &amp; EB[[#This Row],[geo]]</f>
        <v>TJ#B_101008#3000#CZ</v>
      </c>
      <c r="B1230" s="4" t="str">
        <f>VLOOKUP(EB[[#This Row],[product]],KS_DB[[product]:[KS]],5,FALSE)</f>
        <v>liquid</v>
      </c>
      <c r="C1230" s="4" t="str">
        <f>VLOOKUP(EB[[#This Row],[product]],KS_DB[[product]:[KS]],6,FALSE)</f>
        <v>liquid</v>
      </c>
      <c r="D1230" s="4">
        <f>VLOOKUP(EB[[#This Row],[product]],Carriers[],4,FALSE)</f>
        <v>0</v>
      </c>
      <c r="E1230" s="4">
        <f>VLOOKUP(EB[[#This Row],[indic_nrg]],Indicators[],4,FALSE)</f>
        <v>0</v>
      </c>
      <c r="F1230" s="4">
        <f>IFERROR(VLOOKUP(EB[[#This Row],[Source_carrier]],KS_DB[[product]:[KS]],6,FALSE),0)</f>
        <v>0</v>
      </c>
      <c r="G1230" s="4" t="s">
        <v>34</v>
      </c>
      <c r="H1230" s="4" t="s">
        <v>1173</v>
      </c>
      <c r="I1230" s="4" t="s">
        <v>73</v>
      </c>
      <c r="J1230" s="4" t="s">
        <v>37</v>
      </c>
      <c r="K1230" s="4" t="s">
        <v>1174</v>
      </c>
      <c r="L1230" s="4" t="s">
        <v>39</v>
      </c>
      <c r="M1230" s="4" t="s">
        <v>74</v>
      </c>
      <c r="N1230" s="4" t="s">
        <v>41</v>
      </c>
      <c r="O1230" s="4">
        <v>333470</v>
      </c>
      <c r="P1230" s="4">
        <v>286724</v>
      </c>
      <c r="Q1230" s="4">
        <v>300182</v>
      </c>
      <c r="R1230" s="4">
        <v>276774</v>
      </c>
      <c r="S1230" s="4">
        <v>290756</v>
      </c>
      <c r="T1230" s="4">
        <v>304980</v>
      </c>
      <c r="U1230" s="4">
        <v>326825</v>
      </c>
      <c r="V1230" s="4">
        <v>309810</v>
      </c>
      <c r="W1230" s="4">
        <v>296142</v>
      </c>
      <c r="X1230" s="4">
        <v>261972</v>
      </c>
      <c r="Y1230" s="4">
        <v>257546</v>
      </c>
      <c r="Z1230" s="4">
        <v>264553</v>
      </c>
      <c r="AA1230" s="4">
        <v>268021</v>
      </c>
      <c r="AB1230" s="4">
        <v>282810</v>
      </c>
      <c r="AC1230" s="4">
        <v>293752</v>
      </c>
      <c r="AD1230" s="4">
        <v>340958</v>
      </c>
      <c r="AE1230" s="4">
        <v>345719</v>
      </c>
      <c r="AF1230" s="4">
        <v>328266</v>
      </c>
      <c r="AG1230" s="4">
        <v>365234</v>
      </c>
      <c r="AH1230" s="4">
        <v>326681</v>
      </c>
      <c r="AI1230" s="4">
        <v>348758</v>
      </c>
      <c r="AJ1230" s="4">
        <v>316931</v>
      </c>
      <c r="AK1230" s="4">
        <v>324785</v>
      </c>
      <c r="AL1230" s="4">
        <v>297562</v>
      </c>
      <c r="AM1230" s="4">
        <v>334448</v>
      </c>
      <c r="AN1230" s="4">
        <v>320859</v>
      </c>
    </row>
    <row r="1231" spans="1:40" ht="15" customHeight="1" x14ac:dyDescent="0.25">
      <c r="A1231" s="4" t="str">
        <f>EB[[#This Row],[unit]] &amp; "#" &amp; EB[[#This Row],[indic_nrg]] &amp; "#" &amp; EB[[#This Row],[product]] &amp; "#" &amp; EB[[#This Row],[geo]]</f>
        <v>TJ#B_101008#3100#CZ</v>
      </c>
      <c r="B1231" s="4" t="str">
        <f>VLOOKUP(EB[[#This Row],[product]],KS_DB[[product]:[KS]],5,FALSE)</f>
        <v>liquid</v>
      </c>
      <c r="C1231" s="4" t="str">
        <f>VLOOKUP(EB[[#This Row],[product]],KS_DB[[product]:[KS]],6,FALSE)</f>
        <v>liquid</v>
      </c>
      <c r="D1231" s="4">
        <f>VLOOKUP(EB[[#This Row],[product]],Carriers[],4,FALSE)</f>
        <v>0</v>
      </c>
      <c r="E1231" s="4">
        <f>VLOOKUP(EB[[#This Row],[indic_nrg]],Indicators[],4,FALSE)</f>
        <v>0</v>
      </c>
      <c r="F1231" s="4">
        <f>IFERROR(VLOOKUP(EB[[#This Row],[Source_carrier]],KS_DB[[product]:[KS]],6,FALSE),0)</f>
        <v>0</v>
      </c>
      <c r="G1231" s="4" t="s">
        <v>34</v>
      </c>
      <c r="H1231" s="4" t="s">
        <v>1173</v>
      </c>
      <c r="I1231" s="4" t="s">
        <v>1103</v>
      </c>
      <c r="J1231" s="4" t="s">
        <v>37</v>
      </c>
      <c r="K1231" s="4" t="s">
        <v>1174</v>
      </c>
      <c r="L1231" s="4" t="s">
        <v>39</v>
      </c>
      <c r="M1231" s="4" t="s">
        <v>1104</v>
      </c>
      <c r="N1231" s="4" t="s">
        <v>41</v>
      </c>
      <c r="O1231" s="4">
        <v>333470</v>
      </c>
      <c r="P1231" s="4">
        <v>286724</v>
      </c>
      <c r="Q1231" s="4">
        <v>300182</v>
      </c>
      <c r="R1231" s="4">
        <v>276774</v>
      </c>
      <c r="S1231" s="4">
        <v>290756</v>
      </c>
      <c r="T1231" s="4">
        <v>304980</v>
      </c>
      <c r="U1231" s="4">
        <v>326825</v>
      </c>
      <c r="V1231" s="4">
        <v>309810</v>
      </c>
      <c r="W1231" s="4">
        <v>296142</v>
      </c>
      <c r="X1231" s="4">
        <v>261972</v>
      </c>
      <c r="Y1231" s="4">
        <v>257546</v>
      </c>
      <c r="Z1231" s="4">
        <v>264553</v>
      </c>
      <c r="AA1231" s="4">
        <v>268021</v>
      </c>
      <c r="AB1231" s="4">
        <v>282810</v>
      </c>
      <c r="AC1231" s="4">
        <v>293752</v>
      </c>
      <c r="AD1231" s="4">
        <v>340958</v>
      </c>
      <c r="AE1231" s="4">
        <v>345719</v>
      </c>
      <c r="AF1231" s="4">
        <v>328266</v>
      </c>
      <c r="AG1231" s="4">
        <v>365234</v>
      </c>
      <c r="AH1231" s="4">
        <v>326681</v>
      </c>
      <c r="AI1231" s="4">
        <v>348758</v>
      </c>
      <c r="AJ1231" s="4">
        <v>316931</v>
      </c>
      <c r="AK1231" s="4">
        <v>324785</v>
      </c>
      <c r="AL1231" s="4">
        <v>297562</v>
      </c>
      <c r="AM1231" s="4">
        <v>334448</v>
      </c>
      <c r="AN1231" s="4">
        <v>320859</v>
      </c>
    </row>
    <row r="1232" spans="1:40" ht="15" customHeight="1" x14ac:dyDescent="0.25">
      <c r="A1232" s="4" t="str">
        <f>EB[[#This Row],[unit]] &amp; "#" &amp; EB[[#This Row],[indic_nrg]] &amp; "#" &amp; EB[[#This Row],[product]] &amp; "#" &amp; EB[[#This Row],[geo]]</f>
        <v>TJ#B_101008#3105#CZ</v>
      </c>
      <c r="B1232" s="4" t="str">
        <f>VLOOKUP(EB[[#This Row],[product]],KS_DB[[product]:[KS]],5,FALSE)</f>
        <v>liquid</v>
      </c>
      <c r="C1232" s="4" t="str">
        <f>VLOOKUP(EB[[#This Row],[product]],KS_DB[[product]:[KS]],6,FALSE)</f>
        <v>liquid</v>
      </c>
      <c r="D1232" s="4">
        <f>VLOOKUP(EB[[#This Row],[product]],Carriers[],4,FALSE)</f>
        <v>1</v>
      </c>
      <c r="E1232" s="4">
        <f>VLOOKUP(EB[[#This Row],[indic_nrg]],Indicators[],4,FALSE)</f>
        <v>0</v>
      </c>
      <c r="F1232" s="4">
        <f>IFERROR(VLOOKUP(EB[[#This Row],[Source_carrier]],KS_DB[[product]:[KS]],6,FALSE),0)</f>
        <v>0</v>
      </c>
      <c r="G1232" s="4" t="s">
        <v>34</v>
      </c>
      <c r="H1232" s="4" t="s">
        <v>1173</v>
      </c>
      <c r="I1232" s="4" t="s">
        <v>1105</v>
      </c>
      <c r="J1232" s="4" t="s">
        <v>37</v>
      </c>
      <c r="K1232" s="4" t="s">
        <v>1174</v>
      </c>
      <c r="L1232" s="4" t="s">
        <v>39</v>
      </c>
      <c r="M1232" s="4" t="s">
        <v>1106</v>
      </c>
      <c r="N1232" s="4" t="s">
        <v>41</v>
      </c>
      <c r="O1232" s="4">
        <v>307017</v>
      </c>
      <c r="P1232" s="4">
        <v>268710</v>
      </c>
      <c r="Q1232" s="4">
        <v>279895</v>
      </c>
      <c r="R1232" s="4">
        <v>260978</v>
      </c>
      <c r="S1232" s="4">
        <v>275550</v>
      </c>
      <c r="T1232" s="4">
        <v>290889</v>
      </c>
      <c r="U1232" s="4">
        <v>317209</v>
      </c>
      <c r="V1232" s="4">
        <v>291959</v>
      </c>
      <c r="W1232" s="4">
        <v>280703</v>
      </c>
      <c r="X1232" s="4">
        <v>250275</v>
      </c>
      <c r="Y1232" s="4">
        <v>245078</v>
      </c>
      <c r="Z1232" s="4">
        <v>252764</v>
      </c>
      <c r="AA1232" s="4">
        <v>259911</v>
      </c>
      <c r="AB1232" s="4">
        <v>274463</v>
      </c>
      <c r="AC1232" s="4">
        <v>279624</v>
      </c>
      <c r="AD1232" s="4">
        <v>322947</v>
      </c>
      <c r="AE1232" s="4">
        <v>330921</v>
      </c>
      <c r="AF1232" s="4">
        <v>312205</v>
      </c>
      <c r="AG1232" s="4">
        <v>350297</v>
      </c>
      <c r="AH1232" s="4">
        <v>312493</v>
      </c>
      <c r="AI1232" s="4">
        <v>335157</v>
      </c>
      <c r="AJ1232" s="4">
        <v>300411</v>
      </c>
      <c r="AK1232" s="4">
        <v>308559</v>
      </c>
      <c r="AL1232" s="4">
        <v>284103</v>
      </c>
      <c r="AM1232" s="4">
        <v>319827</v>
      </c>
      <c r="AN1232" s="4">
        <v>308112</v>
      </c>
    </row>
    <row r="1233" spans="1:40" ht="15" customHeight="1" x14ac:dyDescent="0.25">
      <c r="A1233" s="4" t="str">
        <f>EB[[#This Row],[unit]] &amp; "#" &amp; EB[[#This Row],[indic_nrg]] &amp; "#" &amp; EB[[#This Row],[product]] &amp; "#" &amp; EB[[#This Row],[geo]]</f>
        <v>TJ#B_101008#3191#CZ</v>
      </c>
      <c r="B1233" s="4" t="str">
        <f>VLOOKUP(EB[[#This Row],[product]],KS_DB[[product]:[KS]],5,FALSE)</f>
        <v>liquid</v>
      </c>
      <c r="C1233" s="4" t="str">
        <f>VLOOKUP(EB[[#This Row],[product]],KS_DB[[product]:[KS]],6,FALSE)</f>
        <v>liquid</v>
      </c>
      <c r="D1233" s="4">
        <f>VLOOKUP(EB[[#This Row],[product]],Carriers[],4,FALSE)</f>
        <v>1</v>
      </c>
      <c r="E1233" s="4">
        <f>VLOOKUP(EB[[#This Row],[indic_nrg]],Indicators[],4,FALSE)</f>
        <v>0</v>
      </c>
      <c r="F1233" s="4">
        <f>IFERROR(VLOOKUP(EB[[#This Row],[Source_carrier]],KS_DB[[product]:[KS]],6,FALSE),0)</f>
        <v>0</v>
      </c>
      <c r="G1233" s="4" t="s">
        <v>34</v>
      </c>
      <c r="H1233" s="4" t="s">
        <v>1173</v>
      </c>
      <c r="I1233" s="4" t="s">
        <v>1133</v>
      </c>
      <c r="J1233" s="4" t="s">
        <v>37</v>
      </c>
      <c r="K1233" s="4" t="s">
        <v>1174</v>
      </c>
      <c r="L1233" s="4" t="s">
        <v>39</v>
      </c>
      <c r="M1233" s="4" t="s">
        <v>1134</v>
      </c>
      <c r="N1233" s="4" t="s">
        <v>41</v>
      </c>
      <c r="O1233" s="4">
        <v>18680</v>
      </c>
      <c r="P1233" s="4">
        <v>11480</v>
      </c>
      <c r="Q1233" s="4">
        <v>13400</v>
      </c>
      <c r="R1233" s="4">
        <v>9480</v>
      </c>
      <c r="S1233" s="4">
        <v>9160</v>
      </c>
      <c r="T1233" s="4">
        <v>8400</v>
      </c>
      <c r="U1233" s="4">
        <v>5429</v>
      </c>
      <c r="V1233" s="4">
        <v>5217</v>
      </c>
      <c r="W1233" s="4">
        <v>4165</v>
      </c>
      <c r="X1233" s="4">
        <v>2443</v>
      </c>
      <c r="Y1233" s="4">
        <v>2054</v>
      </c>
      <c r="Z1233" s="4">
        <v>1264</v>
      </c>
      <c r="AA1233" s="4">
        <v>0</v>
      </c>
      <c r="AB1233" s="4">
        <v>237</v>
      </c>
      <c r="AC1233" s="4">
        <v>592</v>
      </c>
      <c r="AD1233" s="4">
        <v>2568</v>
      </c>
      <c r="AE1233" s="4">
        <v>3674</v>
      </c>
      <c r="AF1233" s="4">
        <v>4661</v>
      </c>
      <c r="AG1233" s="4">
        <v>8499</v>
      </c>
      <c r="AH1233" s="4">
        <v>8698</v>
      </c>
      <c r="AI1233" s="4">
        <v>8386</v>
      </c>
      <c r="AJ1233" s="4">
        <v>8659</v>
      </c>
      <c r="AK1233" s="4">
        <v>8957</v>
      </c>
      <c r="AL1233" s="4">
        <v>8442</v>
      </c>
      <c r="AM1233" s="4">
        <v>9407</v>
      </c>
      <c r="AN1233" s="4">
        <v>8402</v>
      </c>
    </row>
    <row r="1234" spans="1:40" ht="15" customHeight="1" x14ac:dyDescent="0.25">
      <c r="A1234" s="4" t="str">
        <f>EB[[#This Row],[unit]] &amp; "#" &amp; EB[[#This Row],[indic_nrg]] &amp; "#" &amp; EB[[#This Row],[product]] &amp; "#" &amp; EB[[#This Row],[geo]]</f>
        <v>TJ#B_101008#3192#CZ</v>
      </c>
      <c r="B1234" s="4" t="str">
        <f>VLOOKUP(EB[[#This Row],[product]],KS_DB[[product]:[KS]],5,FALSE)</f>
        <v>liquid</v>
      </c>
      <c r="C1234" s="4" t="str">
        <f>VLOOKUP(EB[[#This Row],[product]],KS_DB[[product]:[KS]],6,FALSE)</f>
        <v>liquid</v>
      </c>
      <c r="D1234" s="4">
        <f>VLOOKUP(EB[[#This Row],[product]],Carriers[],4,FALSE)</f>
        <v>1</v>
      </c>
      <c r="E1234" s="4">
        <f>VLOOKUP(EB[[#This Row],[indic_nrg]],Indicators[],4,FALSE)</f>
        <v>0</v>
      </c>
      <c r="F1234" s="4">
        <f>IFERROR(VLOOKUP(EB[[#This Row],[Source_carrier]],KS_DB[[product]:[KS]],6,FALSE),0)</f>
        <v>0</v>
      </c>
      <c r="G1234" s="4" t="s">
        <v>34</v>
      </c>
      <c r="H1234" s="4" t="s">
        <v>1173</v>
      </c>
      <c r="I1234" s="4" t="s">
        <v>1107</v>
      </c>
      <c r="J1234" s="4" t="s">
        <v>37</v>
      </c>
      <c r="K1234" s="4" t="s">
        <v>1174</v>
      </c>
      <c r="L1234" s="4" t="s">
        <v>39</v>
      </c>
      <c r="M1234" s="4" t="s">
        <v>1108</v>
      </c>
      <c r="N1234" s="4" t="s">
        <v>41</v>
      </c>
      <c r="O1234" s="4">
        <v>1738</v>
      </c>
      <c r="P1234" s="4">
        <v>1817</v>
      </c>
      <c r="Q1234" s="4">
        <v>2212</v>
      </c>
      <c r="R1234" s="4">
        <v>1896</v>
      </c>
      <c r="S1234" s="4">
        <v>2094</v>
      </c>
      <c r="T1234" s="4">
        <v>2291</v>
      </c>
      <c r="U1234" s="4">
        <v>4187</v>
      </c>
      <c r="V1234" s="4">
        <v>2646</v>
      </c>
      <c r="W1234" s="4">
        <v>2094</v>
      </c>
      <c r="X1234" s="4">
        <v>1817</v>
      </c>
      <c r="Y1234" s="4">
        <v>1659</v>
      </c>
      <c r="Z1234" s="4">
        <v>3002</v>
      </c>
      <c r="AA1234" s="4">
        <v>2330</v>
      </c>
      <c r="AB1234" s="4">
        <v>2330</v>
      </c>
      <c r="AC1234" s="4">
        <v>2528</v>
      </c>
      <c r="AD1234" s="4">
        <v>4266</v>
      </c>
      <c r="AE1234" s="4">
        <v>7979</v>
      </c>
      <c r="AF1234" s="4">
        <v>7702</v>
      </c>
      <c r="AG1234" s="4">
        <v>6438</v>
      </c>
      <c r="AH1234" s="4">
        <v>5490</v>
      </c>
      <c r="AI1234" s="4">
        <v>5214</v>
      </c>
      <c r="AJ1234" s="4">
        <v>7860</v>
      </c>
      <c r="AK1234" s="4">
        <v>7268</v>
      </c>
      <c r="AL1234" s="4">
        <v>5016</v>
      </c>
      <c r="AM1234" s="4">
        <v>5214</v>
      </c>
      <c r="AN1234" s="4">
        <v>4345</v>
      </c>
    </row>
    <row r="1235" spans="1:40" ht="15" customHeight="1" x14ac:dyDescent="0.25">
      <c r="A1235" s="4" t="str">
        <f>EB[[#This Row],[unit]] &amp; "#" &amp; EB[[#This Row],[indic_nrg]] &amp; "#" &amp; EB[[#This Row],[product]] &amp; "#" &amp; EB[[#This Row],[geo]]</f>
        <v>TJ#B_101008#3193#CZ</v>
      </c>
      <c r="B1235" s="4" t="str">
        <f>VLOOKUP(EB[[#This Row],[product]],KS_DB[[product]:[KS]],5,FALSE)</f>
        <v>liquid</v>
      </c>
      <c r="C1235" s="4" t="str">
        <f>VLOOKUP(EB[[#This Row],[product]],KS_DB[[product]:[KS]],6,FALSE)</f>
        <v>liquid</v>
      </c>
      <c r="D1235" s="4">
        <f>VLOOKUP(EB[[#This Row],[product]],Carriers[],4,FALSE)</f>
        <v>1</v>
      </c>
      <c r="E1235" s="4">
        <f>VLOOKUP(EB[[#This Row],[indic_nrg]],Indicators[],4,FALSE)</f>
        <v>0</v>
      </c>
      <c r="F1235" s="4">
        <f>IFERROR(VLOOKUP(EB[[#This Row],[Source_carrier]],KS_DB[[product]:[KS]],6,FALSE),0)</f>
        <v>0</v>
      </c>
      <c r="G1235" s="4" t="s">
        <v>34</v>
      </c>
      <c r="H1235" s="4" t="s">
        <v>1173</v>
      </c>
      <c r="I1235" s="4" t="s">
        <v>1109</v>
      </c>
      <c r="J1235" s="4" t="s">
        <v>37</v>
      </c>
      <c r="K1235" s="4" t="s">
        <v>1174</v>
      </c>
      <c r="L1235" s="4" t="s">
        <v>39</v>
      </c>
      <c r="M1235" s="4" t="s">
        <v>1110</v>
      </c>
      <c r="N1235" s="4" t="s">
        <v>41</v>
      </c>
      <c r="O1235" s="4">
        <v>6035</v>
      </c>
      <c r="P1235" s="4">
        <v>4718</v>
      </c>
      <c r="Q1235" s="4">
        <v>4675</v>
      </c>
      <c r="R1235" s="4">
        <v>4420</v>
      </c>
      <c r="S1235" s="4">
        <v>3952</v>
      </c>
      <c r="T1235" s="4">
        <v>3400</v>
      </c>
      <c r="U1235" s="4">
        <v>0</v>
      </c>
      <c r="V1235" s="4">
        <v>9988</v>
      </c>
      <c r="W1235" s="4">
        <v>9180</v>
      </c>
      <c r="X1235" s="4">
        <v>7438</v>
      </c>
      <c r="Y1235" s="4">
        <v>8755</v>
      </c>
      <c r="Z1235" s="4">
        <v>7522</v>
      </c>
      <c r="AA1235" s="4">
        <v>5780</v>
      </c>
      <c r="AB1235" s="4">
        <v>5780</v>
      </c>
      <c r="AC1235" s="4">
        <v>11008</v>
      </c>
      <c r="AD1235" s="4">
        <v>11178</v>
      </c>
      <c r="AE1235" s="4">
        <v>3145</v>
      </c>
      <c r="AF1235" s="4">
        <v>3698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</row>
    <row r="1236" spans="1:40" ht="15" customHeight="1" x14ac:dyDescent="0.25">
      <c r="A1236" s="4" t="str">
        <f>EB[[#This Row],[unit]] &amp; "#" &amp; EB[[#This Row],[indic_nrg]] &amp; "#" &amp; EB[[#This Row],[product]] &amp; "#" &amp; EB[[#This Row],[geo]]</f>
        <v>TJ#B_101009#0000#CZ</v>
      </c>
      <c r="B1236" s="4" t="str">
        <f>VLOOKUP(EB[[#This Row],[product]],KS_DB[[product]:[KS]],5,FALSE)</f>
        <v>all</v>
      </c>
      <c r="C1236" s="4" t="str">
        <f>VLOOKUP(EB[[#This Row],[product]],KS_DB[[product]:[KS]],6,FALSE)</f>
        <v>all</v>
      </c>
      <c r="D1236" s="4">
        <f>VLOOKUP(EB[[#This Row],[product]],Carriers[],4,FALSE)</f>
        <v>0</v>
      </c>
      <c r="E1236" s="4">
        <f>VLOOKUP(EB[[#This Row],[indic_nrg]],Indicators[],4,FALSE)</f>
        <v>0</v>
      </c>
      <c r="F1236" s="4">
        <f>IFERROR(VLOOKUP(EB[[#This Row],[Source_carrier]],KS_DB[[product]:[KS]],6,FALSE),0)</f>
        <v>0</v>
      </c>
      <c r="G1236" s="4" t="s">
        <v>34</v>
      </c>
      <c r="H1236" s="4" t="s">
        <v>1175</v>
      </c>
      <c r="I1236" s="4" t="s">
        <v>36</v>
      </c>
      <c r="J1236" s="4" t="s">
        <v>37</v>
      </c>
      <c r="K1236" s="4" t="s">
        <v>1176</v>
      </c>
      <c r="L1236" s="4" t="s">
        <v>39</v>
      </c>
      <c r="M1236" s="4" t="s">
        <v>40</v>
      </c>
      <c r="N1236" s="4" t="s">
        <v>41</v>
      </c>
      <c r="O1236" s="4">
        <v>49322</v>
      </c>
      <c r="P1236" s="4">
        <v>53811</v>
      </c>
      <c r="Q1236" s="4">
        <v>59099</v>
      </c>
      <c r="R1236" s="4">
        <v>55868</v>
      </c>
      <c r="S1236" s="4">
        <v>53033</v>
      </c>
      <c r="T1236" s="4">
        <v>58074</v>
      </c>
      <c r="U1236" s="4">
        <v>60857</v>
      </c>
      <c r="V1236" s="4">
        <v>52381</v>
      </c>
      <c r="W1236" s="4">
        <v>45156</v>
      </c>
      <c r="X1236" s="4">
        <v>48374</v>
      </c>
      <c r="Y1236" s="4">
        <v>40831</v>
      </c>
      <c r="Z1236" s="4">
        <v>42550</v>
      </c>
      <c r="AA1236" s="4">
        <v>42440</v>
      </c>
      <c r="AB1236" s="4">
        <v>41080</v>
      </c>
      <c r="AC1236" s="4">
        <v>42759</v>
      </c>
      <c r="AD1236" s="4">
        <v>38357</v>
      </c>
      <c r="AE1236" s="4">
        <v>36989</v>
      </c>
      <c r="AF1236" s="4">
        <v>33346</v>
      </c>
      <c r="AG1236" s="4">
        <v>33446</v>
      </c>
      <c r="AH1236" s="4">
        <v>32411</v>
      </c>
      <c r="AI1236" s="4">
        <v>39220</v>
      </c>
      <c r="AJ1236" s="4">
        <v>34095</v>
      </c>
      <c r="AK1236" s="4">
        <v>32174</v>
      </c>
      <c r="AL1236" s="4">
        <v>32332</v>
      </c>
      <c r="AM1236" s="4">
        <v>26754</v>
      </c>
      <c r="AN1236" s="4">
        <v>27233</v>
      </c>
    </row>
    <row r="1237" spans="1:40" ht="15" customHeight="1" x14ac:dyDescent="0.25">
      <c r="A1237" s="4" t="str">
        <f>EB[[#This Row],[unit]] &amp; "#" &amp; EB[[#This Row],[indic_nrg]] &amp; "#" &amp; EB[[#This Row],[product]] &amp; "#" &amp; EB[[#This Row],[geo]]</f>
        <v>TJ#B_101009#2000#CZ</v>
      </c>
      <c r="B1237" s="4" t="str">
        <f>VLOOKUP(EB[[#This Row],[product]],KS_DB[[product]:[KS]],5,FALSE)</f>
        <v>solid</v>
      </c>
      <c r="C1237" s="4" t="str">
        <f>VLOOKUP(EB[[#This Row],[product]],KS_DB[[product]:[KS]],6,FALSE)</f>
        <v>solid</v>
      </c>
      <c r="D1237" s="4">
        <f>VLOOKUP(EB[[#This Row],[product]],Carriers[],4,FALSE)</f>
        <v>0</v>
      </c>
      <c r="E1237" s="4">
        <f>VLOOKUP(EB[[#This Row],[indic_nrg]],Indicators[],4,FALSE)</f>
        <v>0</v>
      </c>
      <c r="F1237" s="4">
        <f>IFERROR(VLOOKUP(EB[[#This Row],[Source_carrier]],KS_DB[[product]:[KS]],6,FALSE),0)</f>
        <v>0</v>
      </c>
      <c r="G1237" s="4" t="s">
        <v>34</v>
      </c>
      <c r="H1237" s="4" t="s">
        <v>1175</v>
      </c>
      <c r="I1237" s="4" t="s">
        <v>18</v>
      </c>
      <c r="J1237" s="4" t="s">
        <v>37</v>
      </c>
      <c r="K1237" s="4" t="s">
        <v>1176</v>
      </c>
      <c r="L1237" s="4" t="s">
        <v>39</v>
      </c>
      <c r="M1237" s="4" t="s">
        <v>42</v>
      </c>
      <c r="N1237" s="4" t="s">
        <v>41</v>
      </c>
      <c r="O1237" s="4">
        <v>20546</v>
      </c>
      <c r="P1237" s="4">
        <v>21623</v>
      </c>
      <c r="Q1237" s="4">
        <v>24156</v>
      </c>
      <c r="R1237" s="4">
        <v>23744</v>
      </c>
      <c r="S1237" s="4">
        <v>20105</v>
      </c>
      <c r="T1237" s="4">
        <v>20794</v>
      </c>
      <c r="U1237" s="4">
        <v>16114</v>
      </c>
      <c r="V1237" s="4">
        <v>13437</v>
      </c>
      <c r="W1237" s="4">
        <v>12363</v>
      </c>
      <c r="X1237" s="4">
        <v>11079</v>
      </c>
      <c r="Y1237" s="4">
        <v>10932</v>
      </c>
      <c r="Z1237" s="4">
        <v>11095</v>
      </c>
      <c r="AA1237" s="4">
        <v>11337</v>
      </c>
      <c r="AB1237" s="4">
        <v>10764</v>
      </c>
      <c r="AC1237" s="4">
        <v>9536</v>
      </c>
      <c r="AD1237" s="4">
        <v>6172</v>
      </c>
      <c r="AE1237" s="4">
        <v>7796</v>
      </c>
      <c r="AF1237" s="4">
        <v>3498</v>
      </c>
      <c r="AG1237" s="4">
        <v>3684</v>
      </c>
      <c r="AH1237" s="4">
        <v>3961</v>
      </c>
      <c r="AI1237" s="4">
        <v>4594</v>
      </c>
      <c r="AJ1237" s="4">
        <v>3916</v>
      </c>
      <c r="AK1237" s="4">
        <v>3020</v>
      </c>
      <c r="AL1237" s="4">
        <v>2927</v>
      </c>
      <c r="AM1237" s="4">
        <v>2322</v>
      </c>
      <c r="AN1237" s="4">
        <v>2118</v>
      </c>
    </row>
    <row r="1238" spans="1:40" ht="15" customHeight="1" x14ac:dyDescent="0.25">
      <c r="A1238" s="4" t="str">
        <f>EB[[#This Row],[unit]] &amp; "#" &amp; EB[[#This Row],[indic_nrg]] &amp; "#" &amp; EB[[#This Row],[product]] &amp; "#" &amp; EB[[#This Row],[geo]]</f>
        <v>TJ#B_101009#2100#CZ</v>
      </c>
      <c r="B1238" s="4" t="str">
        <f>VLOOKUP(EB[[#This Row],[product]],KS_DB[[product]:[KS]],5,FALSE)</f>
        <v>solid</v>
      </c>
      <c r="C1238" s="4" t="str">
        <f>VLOOKUP(EB[[#This Row],[product]],KS_DB[[product]:[KS]],6,FALSE)</f>
        <v>solid</v>
      </c>
      <c r="D1238" s="4">
        <f>VLOOKUP(EB[[#This Row],[product]],Carriers[],4,FALSE)</f>
        <v>0</v>
      </c>
      <c r="E1238" s="4">
        <f>VLOOKUP(EB[[#This Row],[indic_nrg]],Indicators[],4,FALSE)</f>
        <v>0</v>
      </c>
      <c r="F1238" s="4">
        <f>IFERROR(VLOOKUP(EB[[#This Row],[Source_carrier]],KS_DB[[product]:[KS]],6,FALSE),0)</f>
        <v>0</v>
      </c>
      <c r="G1238" s="4" t="s">
        <v>34</v>
      </c>
      <c r="H1238" s="4" t="s">
        <v>1175</v>
      </c>
      <c r="I1238" s="4" t="s">
        <v>43</v>
      </c>
      <c r="J1238" s="4" t="s">
        <v>37</v>
      </c>
      <c r="K1238" s="4" t="s">
        <v>1176</v>
      </c>
      <c r="L1238" s="4" t="s">
        <v>39</v>
      </c>
      <c r="M1238" s="4" t="s">
        <v>44</v>
      </c>
      <c r="N1238" s="4" t="s">
        <v>41</v>
      </c>
      <c r="O1238" s="4">
        <v>7933</v>
      </c>
      <c r="P1238" s="4">
        <v>8670</v>
      </c>
      <c r="Q1238" s="4">
        <v>10496</v>
      </c>
      <c r="R1238" s="4">
        <v>10298</v>
      </c>
      <c r="S1238" s="4">
        <v>7329</v>
      </c>
      <c r="T1238" s="4">
        <v>7518</v>
      </c>
      <c r="U1238" s="4">
        <v>5639</v>
      </c>
      <c r="V1238" s="4">
        <v>5095</v>
      </c>
      <c r="W1238" s="4">
        <v>4811</v>
      </c>
      <c r="X1238" s="4">
        <v>2438</v>
      </c>
      <c r="Y1238" s="4">
        <v>3547</v>
      </c>
      <c r="Z1238" s="4">
        <v>3557</v>
      </c>
      <c r="AA1238" s="4">
        <v>3568</v>
      </c>
      <c r="AB1238" s="4">
        <v>3119</v>
      </c>
      <c r="AC1238" s="4">
        <v>2500</v>
      </c>
      <c r="AD1238" s="4">
        <v>1463</v>
      </c>
      <c r="AE1238" s="4">
        <v>3500</v>
      </c>
      <c r="AF1238" s="4">
        <v>265</v>
      </c>
      <c r="AG1238" s="4">
        <v>840</v>
      </c>
      <c r="AH1238" s="4">
        <v>1433</v>
      </c>
      <c r="AI1238" s="4">
        <v>1263</v>
      </c>
      <c r="AJ1238" s="4">
        <v>1075</v>
      </c>
      <c r="AK1238" s="4">
        <v>323</v>
      </c>
      <c r="AL1238" s="4">
        <v>296</v>
      </c>
      <c r="AM1238" s="4">
        <v>207</v>
      </c>
      <c r="AN1238" s="4">
        <v>188</v>
      </c>
    </row>
    <row r="1239" spans="1:40" ht="15" customHeight="1" x14ac:dyDescent="0.25">
      <c r="A1239" s="4" t="str">
        <f>EB[[#This Row],[unit]] &amp; "#" &amp; EB[[#This Row],[indic_nrg]] &amp; "#" &amp; EB[[#This Row],[product]] &amp; "#" &amp; EB[[#This Row],[geo]]</f>
        <v>TJ#B_101009#2112#CZ</v>
      </c>
      <c r="B1239" s="4" t="str">
        <f>VLOOKUP(EB[[#This Row],[product]],KS_DB[[product]:[KS]],5,FALSE)</f>
        <v>solid</v>
      </c>
      <c r="C1239" s="4" t="str">
        <f>VLOOKUP(EB[[#This Row],[product]],KS_DB[[product]:[KS]],6,FALSE)</f>
        <v>solid</v>
      </c>
      <c r="D1239" s="4">
        <f>VLOOKUP(EB[[#This Row],[product]],Carriers[],4,FALSE)</f>
        <v>1</v>
      </c>
      <c r="E1239" s="4">
        <f>VLOOKUP(EB[[#This Row],[indic_nrg]],Indicators[],4,FALSE)</f>
        <v>0</v>
      </c>
      <c r="F1239" s="4">
        <f>IFERROR(VLOOKUP(EB[[#This Row],[Source_carrier]],KS_DB[[product]:[KS]],6,FALSE),0)</f>
        <v>0</v>
      </c>
      <c r="G1239" s="4" t="s">
        <v>34</v>
      </c>
      <c r="H1239" s="4" t="s">
        <v>1175</v>
      </c>
      <c r="I1239" s="4" t="s">
        <v>45</v>
      </c>
      <c r="J1239" s="4" t="s">
        <v>37</v>
      </c>
      <c r="K1239" s="4" t="s">
        <v>1176</v>
      </c>
      <c r="L1239" s="4" t="s">
        <v>39</v>
      </c>
      <c r="M1239" s="4" t="s">
        <v>46</v>
      </c>
      <c r="N1239" s="4" t="s">
        <v>41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</row>
    <row r="1240" spans="1:40" ht="15" customHeight="1" x14ac:dyDescent="0.25">
      <c r="A1240" s="4" t="str">
        <f>EB[[#This Row],[unit]] &amp; "#" &amp; EB[[#This Row],[indic_nrg]] &amp; "#" &amp; EB[[#This Row],[product]] &amp; "#" &amp; EB[[#This Row],[geo]]</f>
        <v>TJ#B_101009#2115#CZ</v>
      </c>
      <c r="B1240" s="4" t="str">
        <f>VLOOKUP(EB[[#This Row],[product]],KS_DB[[product]:[KS]],5,FALSE)</f>
        <v>solid</v>
      </c>
      <c r="C1240" s="4" t="str">
        <f>VLOOKUP(EB[[#This Row],[product]],KS_DB[[product]:[KS]],6,FALSE)</f>
        <v>solid</v>
      </c>
      <c r="D1240" s="4">
        <f>VLOOKUP(EB[[#This Row],[product]],Carriers[],4,FALSE)</f>
        <v>1</v>
      </c>
      <c r="E1240" s="4">
        <f>VLOOKUP(EB[[#This Row],[indic_nrg]],Indicators[],4,FALSE)</f>
        <v>0</v>
      </c>
      <c r="F1240" s="4">
        <f>IFERROR(VLOOKUP(EB[[#This Row],[Source_carrier]],KS_DB[[product]:[KS]],6,FALSE),0)</f>
        <v>0</v>
      </c>
      <c r="G1240" s="4" t="s">
        <v>34</v>
      </c>
      <c r="H1240" s="4" t="s">
        <v>1175</v>
      </c>
      <c r="I1240" s="4" t="s">
        <v>47</v>
      </c>
      <c r="J1240" s="4" t="s">
        <v>37</v>
      </c>
      <c r="K1240" s="4" t="s">
        <v>1176</v>
      </c>
      <c r="L1240" s="4" t="s">
        <v>39</v>
      </c>
      <c r="M1240" s="4" t="s">
        <v>48</v>
      </c>
      <c r="N1240" s="4" t="s">
        <v>41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</row>
    <row r="1241" spans="1:40" ht="15" customHeight="1" x14ac:dyDescent="0.25">
      <c r="A1241" s="4" t="str">
        <f>EB[[#This Row],[unit]] &amp; "#" &amp; EB[[#This Row],[indic_nrg]] &amp; "#" &amp; EB[[#This Row],[product]] &amp; "#" &amp; EB[[#This Row],[geo]]</f>
        <v>TJ#B_101009#2116#CZ</v>
      </c>
      <c r="B1241" s="4" t="str">
        <f>VLOOKUP(EB[[#This Row],[product]],KS_DB[[product]:[KS]],5,FALSE)</f>
        <v>solid</v>
      </c>
      <c r="C1241" s="4" t="str">
        <f>VLOOKUP(EB[[#This Row],[product]],KS_DB[[product]:[KS]],6,FALSE)</f>
        <v>solid</v>
      </c>
      <c r="D1241" s="4">
        <f>VLOOKUP(EB[[#This Row],[product]],Carriers[],4,FALSE)</f>
        <v>1</v>
      </c>
      <c r="E1241" s="4">
        <f>VLOOKUP(EB[[#This Row],[indic_nrg]],Indicators[],4,FALSE)</f>
        <v>0</v>
      </c>
      <c r="F1241" s="4">
        <f>IFERROR(VLOOKUP(EB[[#This Row],[Source_carrier]],KS_DB[[product]:[KS]],6,FALSE),0)</f>
        <v>0</v>
      </c>
      <c r="G1241" s="4" t="s">
        <v>34</v>
      </c>
      <c r="H1241" s="4" t="s">
        <v>1175</v>
      </c>
      <c r="I1241" s="4" t="s">
        <v>49</v>
      </c>
      <c r="J1241" s="4" t="s">
        <v>37</v>
      </c>
      <c r="K1241" s="4" t="s">
        <v>1176</v>
      </c>
      <c r="L1241" s="4" t="s">
        <v>39</v>
      </c>
      <c r="M1241" s="4" t="s">
        <v>50</v>
      </c>
      <c r="N1241" s="4" t="s">
        <v>41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</row>
    <row r="1242" spans="1:40" ht="15" customHeight="1" x14ac:dyDescent="0.25">
      <c r="A1242" s="4" t="str">
        <f>EB[[#This Row],[unit]] &amp; "#" &amp; EB[[#This Row],[indic_nrg]] &amp; "#" &amp; EB[[#This Row],[product]] &amp; "#" &amp; EB[[#This Row],[geo]]</f>
        <v>TJ#B_101009#2117#CZ</v>
      </c>
      <c r="B1242" s="4" t="str">
        <f>VLOOKUP(EB[[#This Row],[product]],KS_DB[[product]:[KS]],5,FALSE)</f>
        <v>solid</v>
      </c>
      <c r="C1242" s="4" t="str">
        <f>VLOOKUP(EB[[#This Row],[product]],KS_DB[[product]:[KS]],6,FALSE)</f>
        <v>solid</v>
      </c>
      <c r="D1242" s="4">
        <f>VLOOKUP(EB[[#This Row],[product]],Carriers[],4,FALSE)</f>
        <v>1</v>
      </c>
      <c r="E1242" s="4">
        <f>VLOOKUP(EB[[#This Row],[indic_nrg]],Indicators[],4,FALSE)</f>
        <v>0</v>
      </c>
      <c r="F1242" s="4">
        <f>IFERROR(VLOOKUP(EB[[#This Row],[Source_carrier]],KS_DB[[product]:[KS]],6,FALSE),0)</f>
        <v>0</v>
      </c>
      <c r="G1242" s="4" t="s">
        <v>34</v>
      </c>
      <c r="H1242" s="4" t="s">
        <v>1175</v>
      </c>
      <c r="I1242" s="4" t="s">
        <v>51</v>
      </c>
      <c r="J1242" s="4" t="s">
        <v>37</v>
      </c>
      <c r="K1242" s="4" t="s">
        <v>1176</v>
      </c>
      <c r="L1242" s="4" t="s">
        <v>39</v>
      </c>
      <c r="M1242" s="4" t="s">
        <v>52</v>
      </c>
      <c r="N1242" s="4" t="s">
        <v>41</v>
      </c>
      <c r="O1242" s="4">
        <v>7933</v>
      </c>
      <c r="P1242" s="4">
        <v>8670</v>
      </c>
      <c r="Q1242" s="4">
        <v>10496</v>
      </c>
      <c r="R1242" s="4">
        <v>10298</v>
      </c>
      <c r="S1242" s="4">
        <v>7329</v>
      </c>
      <c r="T1242" s="4">
        <v>7518</v>
      </c>
      <c r="U1242" s="4">
        <v>5639</v>
      </c>
      <c r="V1242" s="4">
        <v>5095</v>
      </c>
      <c r="W1242" s="4">
        <v>4811</v>
      </c>
      <c r="X1242" s="4">
        <v>2438</v>
      </c>
      <c r="Y1242" s="4">
        <v>3547</v>
      </c>
      <c r="Z1242" s="4">
        <v>3557</v>
      </c>
      <c r="AA1242" s="4">
        <v>3568</v>
      </c>
      <c r="AB1242" s="4">
        <v>3119</v>
      </c>
      <c r="AC1242" s="4">
        <v>2471</v>
      </c>
      <c r="AD1242" s="4">
        <v>1406</v>
      </c>
      <c r="AE1242" s="4">
        <v>3471</v>
      </c>
      <c r="AF1242" s="4">
        <v>265</v>
      </c>
      <c r="AG1242" s="4">
        <v>840</v>
      </c>
      <c r="AH1242" s="4">
        <v>1169</v>
      </c>
      <c r="AI1242" s="4">
        <v>1150</v>
      </c>
      <c r="AJ1242" s="4">
        <v>1000</v>
      </c>
      <c r="AK1242" s="4">
        <v>210</v>
      </c>
      <c r="AL1242" s="4">
        <v>182</v>
      </c>
      <c r="AM1242" s="4">
        <v>132</v>
      </c>
      <c r="AN1242" s="4">
        <v>150</v>
      </c>
    </row>
    <row r="1243" spans="1:40" ht="15" customHeight="1" x14ac:dyDescent="0.25">
      <c r="A1243" s="4" t="str">
        <f>EB[[#This Row],[unit]] &amp; "#" &amp; EB[[#This Row],[indic_nrg]] &amp; "#" &amp; EB[[#This Row],[product]] &amp; "#" &amp; EB[[#This Row],[geo]]</f>
        <v>TJ#B_101009#2118#CZ</v>
      </c>
      <c r="B1243" s="4" t="str">
        <f>VLOOKUP(EB[[#This Row],[product]],KS_DB[[product]:[KS]],5,FALSE)</f>
        <v>solid</v>
      </c>
      <c r="C1243" s="4" t="str">
        <f>VLOOKUP(EB[[#This Row],[product]],KS_DB[[product]:[KS]],6,FALSE)</f>
        <v>solid</v>
      </c>
      <c r="D1243" s="4">
        <f>VLOOKUP(EB[[#This Row],[product]],Carriers[],4,FALSE)</f>
        <v>1</v>
      </c>
      <c r="E1243" s="4">
        <f>VLOOKUP(EB[[#This Row],[indic_nrg]],Indicators[],4,FALSE)</f>
        <v>0</v>
      </c>
      <c r="F1243" s="4">
        <f>IFERROR(VLOOKUP(EB[[#This Row],[Source_carrier]],KS_DB[[product]:[KS]],6,FALSE),0)</f>
        <v>0</v>
      </c>
      <c r="G1243" s="4" t="s">
        <v>34</v>
      </c>
      <c r="H1243" s="4" t="s">
        <v>1175</v>
      </c>
      <c r="I1243" s="4" t="s">
        <v>53</v>
      </c>
      <c r="J1243" s="4" t="s">
        <v>37</v>
      </c>
      <c r="K1243" s="4" t="s">
        <v>1176</v>
      </c>
      <c r="L1243" s="4" t="s">
        <v>39</v>
      </c>
      <c r="M1243" s="4" t="s">
        <v>54</v>
      </c>
      <c r="N1243" s="4" t="s">
        <v>41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</row>
    <row r="1244" spans="1:40" ht="15" customHeight="1" x14ac:dyDescent="0.25">
      <c r="A1244" s="4" t="str">
        <f>EB[[#This Row],[unit]] &amp; "#" &amp; EB[[#This Row],[indic_nrg]] &amp; "#" &amp; EB[[#This Row],[product]] &amp; "#" &amp; EB[[#This Row],[geo]]</f>
        <v>TJ#B_101009#2121#CZ</v>
      </c>
      <c r="B1244" s="4" t="str">
        <f>VLOOKUP(EB[[#This Row],[product]],KS_DB[[product]:[KS]],5,FALSE)</f>
        <v>solid</v>
      </c>
      <c r="C1244" s="4" t="str">
        <f>VLOOKUP(EB[[#This Row],[product]],KS_DB[[product]:[KS]],6,FALSE)</f>
        <v>solid</v>
      </c>
      <c r="D1244" s="4">
        <f>VLOOKUP(EB[[#This Row],[product]],Carriers[],4,FALSE)</f>
        <v>1</v>
      </c>
      <c r="E1244" s="4">
        <f>VLOOKUP(EB[[#This Row],[indic_nrg]],Indicators[],4,FALSE)</f>
        <v>0</v>
      </c>
      <c r="F1244" s="4">
        <f>IFERROR(VLOOKUP(EB[[#This Row],[Source_carrier]],KS_DB[[product]:[KS]],6,FALSE),0)</f>
        <v>0</v>
      </c>
      <c r="G1244" s="4" t="s">
        <v>34</v>
      </c>
      <c r="H1244" s="4" t="s">
        <v>1175</v>
      </c>
      <c r="I1244" s="4" t="s">
        <v>55</v>
      </c>
      <c r="J1244" s="4" t="s">
        <v>37</v>
      </c>
      <c r="K1244" s="4" t="s">
        <v>1176</v>
      </c>
      <c r="L1244" s="4" t="s">
        <v>39</v>
      </c>
      <c r="M1244" s="4" t="s">
        <v>56</v>
      </c>
      <c r="N1244" s="4" t="s">
        <v>41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28</v>
      </c>
      <c r="AD1244" s="4">
        <v>57</v>
      </c>
      <c r="AE1244" s="4">
        <v>28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</row>
    <row r="1245" spans="1:40" ht="15" customHeight="1" x14ac:dyDescent="0.25">
      <c r="A1245" s="4" t="str">
        <f>EB[[#This Row],[unit]] &amp; "#" &amp; EB[[#This Row],[indic_nrg]] &amp; "#" &amp; EB[[#This Row],[product]] &amp; "#" &amp; EB[[#This Row],[geo]]</f>
        <v>TJ#B_101009#2122#CZ</v>
      </c>
      <c r="B1245" s="4" t="str">
        <f>VLOOKUP(EB[[#This Row],[product]],KS_DB[[product]:[KS]],5,FALSE)</f>
        <v>solid</v>
      </c>
      <c r="C1245" s="4" t="str">
        <f>VLOOKUP(EB[[#This Row],[product]],KS_DB[[product]:[KS]],6,FALSE)</f>
        <v>solid</v>
      </c>
      <c r="D1245" s="4">
        <f>VLOOKUP(EB[[#This Row],[product]],Carriers[],4,FALSE)</f>
        <v>1</v>
      </c>
      <c r="E1245" s="4">
        <f>VLOOKUP(EB[[#This Row],[indic_nrg]],Indicators[],4,FALSE)</f>
        <v>0</v>
      </c>
      <c r="F1245" s="4">
        <f>IFERROR(VLOOKUP(EB[[#This Row],[Source_carrier]],KS_DB[[product]:[KS]],6,FALSE),0)</f>
        <v>0</v>
      </c>
      <c r="G1245" s="4" t="s">
        <v>34</v>
      </c>
      <c r="H1245" s="4" t="s">
        <v>1175</v>
      </c>
      <c r="I1245" s="4" t="s">
        <v>57</v>
      </c>
      <c r="J1245" s="4" t="s">
        <v>37</v>
      </c>
      <c r="K1245" s="4" t="s">
        <v>1176</v>
      </c>
      <c r="L1245" s="4" t="s">
        <v>39</v>
      </c>
      <c r="M1245" s="4" t="s">
        <v>58</v>
      </c>
      <c r="N1245" s="4" t="s">
        <v>41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</row>
    <row r="1246" spans="1:40" ht="15" customHeight="1" x14ac:dyDescent="0.25">
      <c r="A1246" s="4" t="str">
        <f>EB[[#This Row],[unit]] &amp; "#" &amp; EB[[#This Row],[indic_nrg]] &amp; "#" &amp; EB[[#This Row],[product]] &amp; "#" &amp; EB[[#This Row],[geo]]</f>
        <v>TJ#B_101009#2130#CZ</v>
      </c>
      <c r="B1246" s="4" t="str">
        <f>VLOOKUP(EB[[#This Row],[product]],KS_DB[[product]:[KS]],5,FALSE)</f>
        <v>solid</v>
      </c>
      <c r="C1246" s="4" t="str">
        <f>VLOOKUP(EB[[#This Row],[product]],KS_DB[[product]:[KS]],6,FALSE)</f>
        <v>solid</v>
      </c>
      <c r="D1246" s="4">
        <f>VLOOKUP(EB[[#This Row],[product]],Carriers[],4,FALSE)</f>
        <v>1</v>
      </c>
      <c r="E1246" s="4">
        <f>VLOOKUP(EB[[#This Row],[indic_nrg]],Indicators[],4,FALSE)</f>
        <v>0</v>
      </c>
      <c r="F1246" s="4">
        <f>IFERROR(VLOOKUP(EB[[#This Row],[Source_carrier]],KS_DB[[product]:[KS]],6,FALSE),0)</f>
        <v>0</v>
      </c>
      <c r="G1246" s="4" t="s">
        <v>34</v>
      </c>
      <c r="H1246" s="4" t="s">
        <v>1175</v>
      </c>
      <c r="I1246" s="4" t="s">
        <v>59</v>
      </c>
      <c r="J1246" s="4" t="s">
        <v>37</v>
      </c>
      <c r="K1246" s="4" t="s">
        <v>1176</v>
      </c>
      <c r="L1246" s="4" t="s">
        <v>39</v>
      </c>
      <c r="M1246" s="4" t="s">
        <v>60</v>
      </c>
      <c r="N1246" s="4" t="s">
        <v>41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264</v>
      </c>
      <c r="AI1246" s="4">
        <v>113</v>
      </c>
      <c r="AJ1246" s="4">
        <v>75</v>
      </c>
      <c r="AK1246" s="4">
        <v>113</v>
      </c>
      <c r="AL1246" s="4">
        <v>113</v>
      </c>
      <c r="AM1246" s="4">
        <v>75</v>
      </c>
      <c r="AN1246" s="4">
        <v>38</v>
      </c>
    </row>
    <row r="1247" spans="1:40" ht="15" customHeight="1" x14ac:dyDescent="0.25">
      <c r="A1247" s="4" t="str">
        <f>EB[[#This Row],[unit]] &amp; "#" &amp; EB[[#This Row],[indic_nrg]] &amp; "#" &amp; EB[[#This Row],[product]] &amp; "#" &amp; EB[[#This Row],[geo]]</f>
        <v>TJ#B_101009#2200#CZ</v>
      </c>
      <c r="B1247" s="4" t="str">
        <f>VLOOKUP(EB[[#This Row],[product]],KS_DB[[product]:[KS]],5,FALSE)</f>
        <v>solid</v>
      </c>
      <c r="C1247" s="4" t="str">
        <f>VLOOKUP(EB[[#This Row],[product]],KS_DB[[product]:[KS]],6,FALSE)</f>
        <v>solid</v>
      </c>
      <c r="D1247" s="4">
        <f>VLOOKUP(EB[[#This Row],[product]],Carriers[],4,FALSE)</f>
        <v>0</v>
      </c>
      <c r="E1247" s="4">
        <f>VLOOKUP(EB[[#This Row],[indic_nrg]],Indicators[],4,FALSE)</f>
        <v>0</v>
      </c>
      <c r="F1247" s="4">
        <f>IFERROR(VLOOKUP(EB[[#This Row],[Source_carrier]],KS_DB[[product]:[KS]],6,FALSE),0)</f>
        <v>0</v>
      </c>
      <c r="G1247" s="4" t="s">
        <v>34</v>
      </c>
      <c r="H1247" s="4" t="s">
        <v>1175</v>
      </c>
      <c r="I1247" s="4" t="s">
        <v>61</v>
      </c>
      <c r="J1247" s="4" t="s">
        <v>37</v>
      </c>
      <c r="K1247" s="4" t="s">
        <v>1176</v>
      </c>
      <c r="L1247" s="4" t="s">
        <v>39</v>
      </c>
      <c r="M1247" s="4" t="s">
        <v>62</v>
      </c>
      <c r="N1247" s="4" t="s">
        <v>41</v>
      </c>
      <c r="O1247" s="4">
        <v>12613</v>
      </c>
      <c r="P1247" s="4">
        <v>12953</v>
      </c>
      <c r="Q1247" s="4">
        <v>13661</v>
      </c>
      <c r="R1247" s="4">
        <v>13446</v>
      </c>
      <c r="S1247" s="4">
        <v>12775</v>
      </c>
      <c r="T1247" s="4">
        <v>13276</v>
      </c>
      <c r="U1247" s="4">
        <v>10475</v>
      </c>
      <c r="V1247" s="4">
        <v>8342</v>
      </c>
      <c r="W1247" s="4">
        <v>7552</v>
      </c>
      <c r="X1247" s="4">
        <v>8641</v>
      </c>
      <c r="Y1247" s="4">
        <v>7385</v>
      </c>
      <c r="Z1247" s="4">
        <v>7538</v>
      </c>
      <c r="AA1247" s="4">
        <v>7770</v>
      </c>
      <c r="AB1247" s="4">
        <v>7645</v>
      </c>
      <c r="AC1247" s="4">
        <v>7037</v>
      </c>
      <c r="AD1247" s="4">
        <v>4709</v>
      </c>
      <c r="AE1247" s="4">
        <v>4297</v>
      </c>
      <c r="AF1247" s="4">
        <v>3233</v>
      </c>
      <c r="AG1247" s="4">
        <v>2845</v>
      </c>
      <c r="AH1247" s="4">
        <v>2528</v>
      </c>
      <c r="AI1247" s="4">
        <v>3331</v>
      </c>
      <c r="AJ1247" s="4">
        <v>2841</v>
      </c>
      <c r="AK1247" s="4">
        <v>2697</v>
      </c>
      <c r="AL1247" s="4">
        <v>2631</v>
      </c>
      <c r="AM1247" s="4">
        <v>2116</v>
      </c>
      <c r="AN1247" s="4">
        <v>1930</v>
      </c>
    </row>
    <row r="1248" spans="1:40" ht="15" customHeight="1" x14ac:dyDescent="0.25">
      <c r="A1248" s="4" t="str">
        <f>EB[[#This Row],[unit]] &amp; "#" &amp; EB[[#This Row],[indic_nrg]] &amp; "#" &amp; EB[[#This Row],[product]] &amp; "#" &amp; EB[[#This Row],[geo]]</f>
        <v>TJ#B_101009#2210#CZ</v>
      </c>
      <c r="B1248" s="4" t="str">
        <f>VLOOKUP(EB[[#This Row],[product]],KS_DB[[product]:[KS]],5,FALSE)</f>
        <v>solid</v>
      </c>
      <c r="C1248" s="4" t="str">
        <f>VLOOKUP(EB[[#This Row],[product]],KS_DB[[product]:[KS]],6,FALSE)</f>
        <v>solid</v>
      </c>
      <c r="D1248" s="4">
        <f>VLOOKUP(EB[[#This Row],[product]],Carriers[],4,FALSE)</f>
        <v>1</v>
      </c>
      <c r="E1248" s="4">
        <f>VLOOKUP(EB[[#This Row],[indic_nrg]],Indicators[],4,FALSE)</f>
        <v>0</v>
      </c>
      <c r="F1248" s="4">
        <f>IFERROR(VLOOKUP(EB[[#This Row],[Source_carrier]],KS_DB[[product]:[KS]],6,FALSE),0)</f>
        <v>0</v>
      </c>
      <c r="G1248" s="4" t="s">
        <v>34</v>
      </c>
      <c r="H1248" s="4" t="s">
        <v>1175</v>
      </c>
      <c r="I1248" s="4" t="s">
        <v>63</v>
      </c>
      <c r="J1248" s="4" t="s">
        <v>37</v>
      </c>
      <c r="K1248" s="4" t="s">
        <v>1176</v>
      </c>
      <c r="L1248" s="4" t="s">
        <v>39</v>
      </c>
      <c r="M1248" s="4" t="s">
        <v>64</v>
      </c>
      <c r="N1248" s="4" t="s">
        <v>41</v>
      </c>
      <c r="O1248" s="4">
        <v>12613</v>
      </c>
      <c r="P1248" s="4">
        <v>12953</v>
      </c>
      <c r="Q1248" s="4">
        <v>13661</v>
      </c>
      <c r="R1248" s="4">
        <v>13446</v>
      </c>
      <c r="S1248" s="4">
        <v>12775</v>
      </c>
      <c r="T1248" s="4">
        <v>13276</v>
      </c>
      <c r="U1248" s="4">
        <v>10475</v>
      </c>
      <c r="V1248" s="4">
        <v>8342</v>
      </c>
      <c r="W1248" s="4">
        <v>7552</v>
      </c>
      <c r="X1248" s="4">
        <v>8641</v>
      </c>
      <c r="Y1248" s="4">
        <v>7385</v>
      </c>
      <c r="Z1248" s="4">
        <v>7538</v>
      </c>
      <c r="AA1248" s="4">
        <v>7770</v>
      </c>
      <c r="AB1248" s="4">
        <v>7645</v>
      </c>
      <c r="AC1248" s="4">
        <v>7037</v>
      </c>
      <c r="AD1248" s="4">
        <v>4709</v>
      </c>
      <c r="AE1248" s="4">
        <v>4257</v>
      </c>
      <c r="AF1248" s="4">
        <v>3233</v>
      </c>
      <c r="AG1248" s="4">
        <v>2845</v>
      </c>
      <c r="AH1248" s="4">
        <v>2528</v>
      </c>
      <c r="AI1248" s="4">
        <v>3331</v>
      </c>
      <c r="AJ1248" s="4">
        <v>2841</v>
      </c>
      <c r="AK1248" s="4">
        <v>2697</v>
      </c>
      <c r="AL1248" s="4">
        <v>2631</v>
      </c>
      <c r="AM1248" s="4">
        <v>2116</v>
      </c>
      <c r="AN1248" s="4">
        <v>1930</v>
      </c>
    </row>
    <row r="1249" spans="1:40" ht="15" customHeight="1" x14ac:dyDescent="0.25">
      <c r="A1249" s="4" t="str">
        <f>EB[[#This Row],[unit]] &amp; "#" &amp; EB[[#This Row],[indic_nrg]] &amp; "#" &amp; EB[[#This Row],[product]] &amp; "#" &amp; EB[[#This Row],[geo]]</f>
        <v>TJ#B_101009#2230#CZ</v>
      </c>
      <c r="B1249" s="4" t="str">
        <f>VLOOKUP(EB[[#This Row],[product]],KS_DB[[product]:[KS]],5,FALSE)</f>
        <v>solid</v>
      </c>
      <c r="C1249" s="4" t="str">
        <f>VLOOKUP(EB[[#This Row],[product]],KS_DB[[product]:[KS]],6,FALSE)</f>
        <v>solid</v>
      </c>
      <c r="D1249" s="4">
        <f>VLOOKUP(EB[[#This Row],[product]],Carriers[],4,FALSE)</f>
        <v>1</v>
      </c>
      <c r="E1249" s="4">
        <f>VLOOKUP(EB[[#This Row],[indic_nrg]],Indicators[],4,FALSE)</f>
        <v>0</v>
      </c>
      <c r="F1249" s="4">
        <f>IFERROR(VLOOKUP(EB[[#This Row],[Source_carrier]],KS_DB[[product]:[KS]],6,FALSE),0)</f>
        <v>0</v>
      </c>
      <c r="G1249" s="4" t="s">
        <v>34</v>
      </c>
      <c r="H1249" s="4" t="s">
        <v>1175</v>
      </c>
      <c r="I1249" s="4" t="s">
        <v>65</v>
      </c>
      <c r="J1249" s="4" t="s">
        <v>37</v>
      </c>
      <c r="K1249" s="4" t="s">
        <v>1176</v>
      </c>
      <c r="L1249" s="4" t="s">
        <v>39</v>
      </c>
      <c r="M1249" s="4" t="s">
        <v>66</v>
      </c>
      <c r="N1249" s="4" t="s">
        <v>41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40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</row>
    <row r="1250" spans="1:40" ht="15" customHeight="1" x14ac:dyDescent="0.25">
      <c r="A1250" s="4" t="str">
        <f>EB[[#This Row],[unit]] &amp; "#" &amp; EB[[#This Row],[indic_nrg]] &amp; "#" &amp; EB[[#This Row],[product]] &amp; "#" &amp; EB[[#This Row],[geo]]</f>
        <v>TJ#B_101009#2310#CZ</v>
      </c>
      <c r="B1250" s="4" t="str">
        <f>VLOOKUP(EB[[#This Row],[product]],KS_DB[[product]:[KS]],5,FALSE)</f>
        <v>solid</v>
      </c>
      <c r="C1250" s="4" t="str">
        <f>VLOOKUP(EB[[#This Row],[product]],KS_DB[[product]:[KS]],6,FALSE)</f>
        <v>solid</v>
      </c>
      <c r="D1250" s="4">
        <f>VLOOKUP(EB[[#This Row],[product]],Carriers[],4,FALSE)</f>
        <v>1</v>
      </c>
      <c r="E1250" s="4">
        <f>VLOOKUP(EB[[#This Row],[indic_nrg]],Indicators[],4,FALSE)</f>
        <v>0</v>
      </c>
      <c r="F1250" s="4">
        <f>IFERROR(VLOOKUP(EB[[#This Row],[Source_carrier]],KS_DB[[product]:[KS]],6,FALSE),0)</f>
        <v>0</v>
      </c>
      <c r="G1250" s="4" t="s">
        <v>34</v>
      </c>
      <c r="H1250" s="4" t="s">
        <v>1175</v>
      </c>
      <c r="I1250" s="4" t="s">
        <v>67</v>
      </c>
      <c r="J1250" s="4" t="s">
        <v>37</v>
      </c>
      <c r="K1250" s="4" t="s">
        <v>1176</v>
      </c>
      <c r="L1250" s="4" t="s">
        <v>39</v>
      </c>
      <c r="M1250" s="4" t="s">
        <v>68</v>
      </c>
      <c r="N1250" s="4" t="s">
        <v>41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</row>
    <row r="1251" spans="1:40" ht="15" customHeight="1" x14ac:dyDescent="0.25">
      <c r="A1251" s="4" t="str">
        <f>EB[[#This Row],[unit]] &amp; "#" &amp; EB[[#This Row],[indic_nrg]] &amp; "#" &amp; EB[[#This Row],[product]] &amp; "#" &amp; EB[[#This Row],[geo]]</f>
        <v>TJ#B_101009#2330#CZ</v>
      </c>
      <c r="B1251" s="4" t="str">
        <f>VLOOKUP(EB[[#This Row],[product]],KS_DB[[product]:[KS]],5,FALSE)</f>
        <v>solid</v>
      </c>
      <c r="C1251" s="4" t="str">
        <f>VLOOKUP(EB[[#This Row],[product]],KS_DB[[product]:[KS]],6,FALSE)</f>
        <v>solid</v>
      </c>
      <c r="D1251" s="4">
        <f>VLOOKUP(EB[[#This Row],[product]],Carriers[],4,FALSE)</f>
        <v>1</v>
      </c>
      <c r="E1251" s="4">
        <f>VLOOKUP(EB[[#This Row],[indic_nrg]],Indicators[],4,FALSE)</f>
        <v>0</v>
      </c>
      <c r="F1251" s="4">
        <f>IFERROR(VLOOKUP(EB[[#This Row],[Source_carrier]],KS_DB[[product]:[KS]],6,FALSE),0)</f>
        <v>0</v>
      </c>
      <c r="G1251" s="4" t="s">
        <v>34</v>
      </c>
      <c r="H1251" s="4" t="s">
        <v>1175</v>
      </c>
      <c r="I1251" s="4" t="s">
        <v>69</v>
      </c>
      <c r="J1251" s="4" t="s">
        <v>37</v>
      </c>
      <c r="K1251" s="4" t="s">
        <v>1176</v>
      </c>
      <c r="L1251" s="4" t="s">
        <v>39</v>
      </c>
      <c r="M1251" s="4" t="s">
        <v>70</v>
      </c>
      <c r="N1251" s="4" t="s">
        <v>41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</row>
    <row r="1252" spans="1:40" ht="15" customHeight="1" x14ac:dyDescent="0.25">
      <c r="A1252" s="4" t="str">
        <f>EB[[#This Row],[unit]] &amp; "#" &amp; EB[[#This Row],[indic_nrg]] &amp; "#" &amp; EB[[#This Row],[product]] &amp; "#" &amp; EB[[#This Row],[geo]]</f>
        <v>TJ#B_101009#2410#CZ</v>
      </c>
      <c r="B1252" s="4" t="str">
        <f>VLOOKUP(EB[[#This Row],[product]],KS_DB[[product]:[KS]],5,FALSE)</f>
        <v>solid</v>
      </c>
      <c r="C1252" s="4" t="str">
        <f>VLOOKUP(EB[[#This Row],[product]],KS_DB[[product]:[KS]],6,FALSE)</f>
        <v>solid</v>
      </c>
      <c r="D1252" s="4">
        <f>VLOOKUP(EB[[#This Row],[product]],Carriers[],4,FALSE)</f>
        <v>1</v>
      </c>
      <c r="E1252" s="4">
        <f>VLOOKUP(EB[[#This Row],[indic_nrg]],Indicators[],4,FALSE)</f>
        <v>0</v>
      </c>
      <c r="F1252" s="4">
        <f>IFERROR(VLOOKUP(EB[[#This Row],[Source_carrier]],KS_DB[[product]:[KS]],6,FALSE),0)</f>
        <v>0</v>
      </c>
      <c r="G1252" s="4" t="s">
        <v>34</v>
      </c>
      <c r="H1252" s="4" t="s">
        <v>1175</v>
      </c>
      <c r="I1252" s="4" t="s">
        <v>71</v>
      </c>
      <c r="J1252" s="4" t="s">
        <v>37</v>
      </c>
      <c r="K1252" s="4" t="s">
        <v>1176</v>
      </c>
      <c r="L1252" s="4" t="s">
        <v>39</v>
      </c>
      <c r="M1252" s="4" t="s">
        <v>72</v>
      </c>
      <c r="N1252" s="4" t="s">
        <v>41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</row>
    <row r="1253" spans="1:40" ht="15" customHeight="1" x14ac:dyDescent="0.25">
      <c r="A1253" s="4" t="str">
        <f>EB[[#This Row],[unit]] &amp; "#" &amp; EB[[#This Row],[indic_nrg]] &amp; "#" &amp; EB[[#This Row],[product]] &amp; "#" &amp; EB[[#This Row],[geo]]</f>
        <v>TJ#B_101009#3000#CZ</v>
      </c>
      <c r="B1253" s="4" t="str">
        <f>VLOOKUP(EB[[#This Row],[product]],KS_DB[[product]:[KS]],5,FALSE)</f>
        <v>liquid</v>
      </c>
      <c r="C1253" s="4" t="str">
        <f>VLOOKUP(EB[[#This Row],[product]],KS_DB[[product]:[KS]],6,FALSE)</f>
        <v>liquid</v>
      </c>
      <c r="D1253" s="4">
        <f>VLOOKUP(EB[[#This Row],[product]],Carriers[],4,FALSE)</f>
        <v>0</v>
      </c>
      <c r="E1253" s="4">
        <f>VLOOKUP(EB[[#This Row],[indic_nrg]],Indicators[],4,FALSE)</f>
        <v>0</v>
      </c>
      <c r="F1253" s="4">
        <f>IFERROR(VLOOKUP(EB[[#This Row],[Source_carrier]],KS_DB[[product]:[KS]],6,FALSE),0)</f>
        <v>0</v>
      </c>
      <c r="G1253" s="4" t="s">
        <v>34</v>
      </c>
      <c r="H1253" s="4" t="s">
        <v>1175</v>
      </c>
      <c r="I1253" s="4" t="s">
        <v>73</v>
      </c>
      <c r="J1253" s="4" t="s">
        <v>37</v>
      </c>
      <c r="K1253" s="4" t="s">
        <v>1176</v>
      </c>
      <c r="L1253" s="4" t="s">
        <v>39</v>
      </c>
      <c r="M1253" s="4" t="s">
        <v>74</v>
      </c>
      <c r="N1253" s="4" t="s">
        <v>41</v>
      </c>
      <c r="O1253" s="4">
        <v>7952</v>
      </c>
      <c r="P1253" s="4">
        <v>9117</v>
      </c>
      <c r="Q1253" s="4">
        <v>9920</v>
      </c>
      <c r="R1253" s="4">
        <v>10560</v>
      </c>
      <c r="S1253" s="4">
        <v>9508</v>
      </c>
      <c r="T1253" s="4">
        <v>9585</v>
      </c>
      <c r="U1253" s="4">
        <v>6823</v>
      </c>
      <c r="V1253" s="4">
        <v>5266</v>
      </c>
      <c r="W1253" s="4">
        <v>4680</v>
      </c>
      <c r="X1253" s="4">
        <v>5400</v>
      </c>
      <c r="Y1253" s="4">
        <v>4080</v>
      </c>
      <c r="Z1253" s="4">
        <v>4200</v>
      </c>
      <c r="AA1253" s="4">
        <v>3819</v>
      </c>
      <c r="AB1253" s="4">
        <v>3650</v>
      </c>
      <c r="AC1253" s="4">
        <v>3709</v>
      </c>
      <c r="AD1253" s="4">
        <v>3616</v>
      </c>
      <c r="AE1253" s="4">
        <v>2923</v>
      </c>
      <c r="AF1253" s="4">
        <v>2439</v>
      </c>
      <c r="AG1253" s="4">
        <v>2520</v>
      </c>
      <c r="AH1253" s="4">
        <v>1846</v>
      </c>
      <c r="AI1253" s="4">
        <v>883</v>
      </c>
      <c r="AJ1253" s="4">
        <v>600</v>
      </c>
      <c r="AK1253" s="4">
        <v>483</v>
      </c>
      <c r="AL1253" s="4">
        <v>363</v>
      </c>
      <c r="AM1253" s="4">
        <v>280</v>
      </c>
      <c r="AN1253" s="4">
        <v>240</v>
      </c>
    </row>
    <row r="1254" spans="1:40" ht="15" customHeight="1" x14ac:dyDescent="0.25">
      <c r="A1254" s="4" t="str">
        <f>EB[[#This Row],[unit]] &amp; "#" &amp; EB[[#This Row],[indic_nrg]] &amp; "#" &amp; EB[[#This Row],[product]] &amp; "#" &amp; EB[[#This Row],[geo]]</f>
        <v>TJ#B_101009#3200#CZ</v>
      </c>
      <c r="B1254" s="4" t="str">
        <f>VLOOKUP(EB[[#This Row],[product]],KS_DB[[product]:[KS]],5,FALSE)</f>
        <v>liquid</v>
      </c>
      <c r="C1254" s="4" t="str">
        <f>VLOOKUP(EB[[#This Row],[product]],KS_DB[[product]:[KS]],6,FALSE)</f>
        <v>liquid</v>
      </c>
      <c r="D1254" s="4">
        <f>VLOOKUP(EB[[#This Row],[product]],Carriers[],4,FALSE)</f>
        <v>0</v>
      </c>
      <c r="E1254" s="4">
        <f>VLOOKUP(EB[[#This Row],[indic_nrg]],Indicators[],4,FALSE)</f>
        <v>0</v>
      </c>
      <c r="F1254" s="4">
        <f>IFERROR(VLOOKUP(EB[[#This Row],[Source_carrier]],KS_DB[[product]:[KS]],6,FALSE),0)</f>
        <v>0</v>
      </c>
      <c r="G1254" s="4" t="s">
        <v>34</v>
      </c>
      <c r="H1254" s="4" t="s">
        <v>1175</v>
      </c>
      <c r="I1254" s="4" t="s">
        <v>75</v>
      </c>
      <c r="J1254" s="4" t="s">
        <v>37</v>
      </c>
      <c r="K1254" s="4" t="s">
        <v>1176</v>
      </c>
      <c r="L1254" s="4" t="s">
        <v>39</v>
      </c>
      <c r="M1254" s="4" t="s">
        <v>76</v>
      </c>
      <c r="N1254" s="4" t="s">
        <v>41</v>
      </c>
      <c r="O1254" s="4">
        <v>7952</v>
      </c>
      <c r="P1254" s="4">
        <v>9117</v>
      </c>
      <c r="Q1254" s="4">
        <v>9920</v>
      </c>
      <c r="R1254" s="4">
        <v>10560</v>
      </c>
      <c r="S1254" s="4">
        <v>9508</v>
      </c>
      <c r="T1254" s="4">
        <v>9585</v>
      </c>
      <c r="U1254" s="4">
        <v>6823</v>
      </c>
      <c r="V1254" s="4">
        <v>5266</v>
      </c>
      <c r="W1254" s="4">
        <v>4680</v>
      </c>
      <c r="X1254" s="4">
        <v>5400</v>
      </c>
      <c r="Y1254" s="4">
        <v>4080</v>
      </c>
      <c r="Z1254" s="4">
        <v>4200</v>
      </c>
      <c r="AA1254" s="4">
        <v>3819</v>
      </c>
      <c r="AB1254" s="4">
        <v>3650</v>
      </c>
      <c r="AC1254" s="4">
        <v>3709</v>
      </c>
      <c r="AD1254" s="4">
        <v>3616</v>
      </c>
      <c r="AE1254" s="4">
        <v>2923</v>
      </c>
      <c r="AF1254" s="4">
        <v>2439</v>
      </c>
      <c r="AG1254" s="4">
        <v>2520</v>
      </c>
      <c r="AH1254" s="4">
        <v>1846</v>
      </c>
      <c r="AI1254" s="4">
        <v>883</v>
      </c>
      <c r="AJ1254" s="4">
        <v>600</v>
      </c>
      <c r="AK1254" s="4">
        <v>483</v>
      </c>
      <c r="AL1254" s="4">
        <v>363</v>
      </c>
      <c r="AM1254" s="4">
        <v>280</v>
      </c>
      <c r="AN1254" s="4">
        <v>240</v>
      </c>
    </row>
    <row r="1255" spans="1:40" ht="15" customHeight="1" x14ac:dyDescent="0.25">
      <c r="A1255" s="4" t="str">
        <f>EB[[#This Row],[unit]] &amp; "#" &amp; EB[[#This Row],[indic_nrg]] &amp; "#" &amp; EB[[#This Row],[product]] &amp; "#" &amp; EB[[#This Row],[geo]]</f>
        <v>TJ#B_101009#3260#CZ</v>
      </c>
      <c r="B1255" s="4" t="str">
        <f>VLOOKUP(EB[[#This Row],[product]],KS_DB[[product]:[KS]],5,FALSE)</f>
        <v>liquid</v>
      </c>
      <c r="C1255" s="4" t="str">
        <f>VLOOKUP(EB[[#This Row],[product]],KS_DB[[product]:[KS]],6,FALSE)</f>
        <v>diesel</v>
      </c>
      <c r="D1255" s="4">
        <f>VLOOKUP(EB[[#This Row],[product]],Carriers[],4,FALSE)</f>
        <v>1</v>
      </c>
      <c r="E1255" s="4">
        <f>VLOOKUP(EB[[#This Row],[indic_nrg]],Indicators[],4,FALSE)</f>
        <v>0</v>
      </c>
      <c r="F1255" s="4">
        <f>IFERROR(VLOOKUP(EB[[#This Row],[Source_carrier]],KS_DB[[product]:[KS]],6,FALSE),0)</f>
        <v>0</v>
      </c>
      <c r="G1255" s="4" t="s">
        <v>34</v>
      </c>
      <c r="H1255" s="4" t="s">
        <v>1175</v>
      </c>
      <c r="I1255" s="4" t="s">
        <v>79</v>
      </c>
      <c r="J1255" s="4" t="s">
        <v>37</v>
      </c>
      <c r="K1255" s="4" t="s">
        <v>1176</v>
      </c>
      <c r="L1255" s="4" t="s">
        <v>39</v>
      </c>
      <c r="M1255" s="4" t="s">
        <v>80</v>
      </c>
      <c r="N1255" s="4" t="s">
        <v>41</v>
      </c>
      <c r="O1255" s="4">
        <v>552</v>
      </c>
      <c r="P1255" s="4">
        <v>637</v>
      </c>
      <c r="Q1255" s="4">
        <v>680</v>
      </c>
      <c r="R1255" s="4">
        <v>0</v>
      </c>
      <c r="S1255" s="4">
        <v>468</v>
      </c>
      <c r="T1255" s="4">
        <v>425</v>
      </c>
      <c r="U1255" s="4">
        <v>383</v>
      </c>
      <c r="V1255" s="4">
        <v>426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209</v>
      </c>
      <c r="AD1255" s="4">
        <v>209</v>
      </c>
      <c r="AE1255" s="4">
        <v>171</v>
      </c>
      <c r="AF1255" s="4">
        <v>0</v>
      </c>
      <c r="AG1255" s="4">
        <v>0</v>
      </c>
      <c r="AH1255" s="4">
        <v>86</v>
      </c>
      <c r="AI1255" s="4">
        <v>43</v>
      </c>
      <c r="AJ1255" s="4">
        <v>0</v>
      </c>
      <c r="AK1255" s="4">
        <v>43</v>
      </c>
      <c r="AL1255" s="4">
        <v>43</v>
      </c>
      <c r="AM1255" s="4">
        <v>0</v>
      </c>
      <c r="AN1255" s="4">
        <v>0</v>
      </c>
    </row>
    <row r="1256" spans="1:40" ht="15" customHeight="1" x14ac:dyDescent="0.25">
      <c r="A1256" s="4" t="str">
        <f>EB[[#This Row],[unit]] &amp; "#" &amp; EB[[#This Row],[indic_nrg]] &amp; "#" &amp; EB[[#This Row],[product]] &amp; "#" &amp; EB[[#This Row],[geo]]</f>
        <v>TJ#B_101009#3270A#CZ</v>
      </c>
      <c r="B1256" s="4" t="str">
        <f>VLOOKUP(EB[[#This Row],[product]],KS_DB[[product]:[KS]],5,FALSE)</f>
        <v>liquid</v>
      </c>
      <c r="C1256" s="4" t="str">
        <f>VLOOKUP(EB[[#This Row],[product]],KS_DB[[product]:[KS]],6,FALSE)</f>
        <v>liquid</v>
      </c>
      <c r="D1256" s="4">
        <f>VLOOKUP(EB[[#This Row],[product]],Carriers[],4,FALSE)</f>
        <v>1</v>
      </c>
      <c r="E1256" s="4">
        <f>VLOOKUP(EB[[#This Row],[indic_nrg]],Indicators[],4,FALSE)</f>
        <v>0</v>
      </c>
      <c r="F1256" s="4">
        <f>IFERROR(VLOOKUP(EB[[#This Row],[Source_carrier]],KS_DB[[product]:[KS]],6,FALSE),0)</f>
        <v>0</v>
      </c>
      <c r="G1256" s="4" t="s">
        <v>34</v>
      </c>
      <c r="H1256" s="4" t="s">
        <v>1175</v>
      </c>
      <c r="I1256" s="4" t="s">
        <v>81</v>
      </c>
      <c r="J1256" s="4" t="s">
        <v>37</v>
      </c>
      <c r="K1256" s="4" t="s">
        <v>1176</v>
      </c>
      <c r="L1256" s="4" t="s">
        <v>39</v>
      </c>
      <c r="M1256" s="4" t="s">
        <v>82</v>
      </c>
      <c r="N1256" s="4" t="s">
        <v>41</v>
      </c>
      <c r="O1256" s="4">
        <v>7400</v>
      </c>
      <c r="P1256" s="4">
        <v>8480</v>
      </c>
      <c r="Q1256" s="4">
        <v>9240</v>
      </c>
      <c r="R1256" s="4">
        <v>10560</v>
      </c>
      <c r="S1256" s="4">
        <v>9040</v>
      </c>
      <c r="T1256" s="4">
        <v>9160</v>
      </c>
      <c r="U1256" s="4">
        <v>6440</v>
      </c>
      <c r="V1256" s="4">
        <v>4840</v>
      </c>
      <c r="W1256" s="4">
        <v>4680</v>
      </c>
      <c r="X1256" s="4">
        <v>5400</v>
      </c>
      <c r="Y1256" s="4">
        <v>4080</v>
      </c>
      <c r="Z1256" s="4">
        <v>4200</v>
      </c>
      <c r="AA1256" s="4">
        <v>440</v>
      </c>
      <c r="AB1256" s="4">
        <v>560</v>
      </c>
      <c r="AC1256" s="4">
        <v>520</v>
      </c>
      <c r="AD1256" s="4">
        <v>1280</v>
      </c>
      <c r="AE1256" s="4">
        <v>2320</v>
      </c>
      <c r="AF1256" s="4">
        <v>2400</v>
      </c>
      <c r="AG1256" s="4">
        <v>2520</v>
      </c>
      <c r="AH1256" s="4">
        <v>1760</v>
      </c>
      <c r="AI1256" s="4">
        <v>840</v>
      </c>
      <c r="AJ1256" s="4">
        <v>600</v>
      </c>
      <c r="AK1256" s="4">
        <v>440</v>
      </c>
      <c r="AL1256" s="4">
        <v>320</v>
      </c>
      <c r="AM1256" s="4">
        <v>280</v>
      </c>
      <c r="AN1256" s="4">
        <v>240</v>
      </c>
    </row>
    <row r="1257" spans="1:40" ht="15" customHeight="1" x14ac:dyDescent="0.25">
      <c r="A1257" s="4" t="str">
        <f>EB[[#This Row],[unit]] &amp; "#" &amp; EB[[#This Row],[indic_nrg]] &amp; "#" &amp; EB[[#This Row],[product]] &amp; "#" &amp; EB[[#This Row],[geo]]</f>
        <v>TJ#B_101009#3295#CZ</v>
      </c>
      <c r="B1257" s="4" t="str">
        <f>VLOOKUP(EB[[#This Row],[product]],KS_DB[[product]:[KS]],5,FALSE)</f>
        <v>liquid</v>
      </c>
      <c r="C1257" s="4" t="str">
        <f>VLOOKUP(EB[[#This Row],[product]],KS_DB[[product]:[KS]],6,FALSE)</f>
        <v>liquid</v>
      </c>
      <c r="D1257" s="4">
        <f>VLOOKUP(EB[[#This Row],[product]],Carriers[],4,FALSE)</f>
        <v>1</v>
      </c>
      <c r="E1257" s="4">
        <f>VLOOKUP(EB[[#This Row],[indic_nrg]],Indicators[],4,FALSE)</f>
        <v>0</v>
      </c>
      <c r="F1257" s="4">
        <f>IFERROR(VLOOKUP(EB[[#This Row],[Source_carrier]],KS_DB[[product]:[KS]],6,FALSE),0)</f>
        <v>0</v>
      </c>
      <c r="G1257" s="4" t="s">
        <v>34</v>
      </c>
      <c r="H1257" s="4" t="s">
        <v>1175</v>
      </c>
      <c r="I1257" s="4" t="s">
        <v>1153</v>
      </c>
      <c r="J1257" s="4" t="s">
        <v>37</v>
      </c>
      <c r="K1257" s="4" t="s">
        <v>1176</v>
      </c>
      <c r="L1257" s="4" t="s">
        <v>39</v>
      </c>
      <c r="M1257" s="4" t="s">
        <v>1154</v>
      </c>
      <c r="N1257" s="4" t="s">
        <v>41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3379</v>
      </c>
      <c r="AB1257" s="4">
        <v>3090</v>
      </c>
      <c r="AC1257" s="4">
        <v>2980</v>
      </c>
      <c r="AD1257" s="4">
        <v>2126</v>
      </c>
      <c r="AE1257" s="4">
        <v>432</v>
      </c>
      <c r="AF1257" s="4">
        <v>39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</row>
    <row r="1258" spans="1:40" ht="15" customHeight="1" x14ac:dyDescent="0.25">
      <c r="A1258" s="4" t="str">
        <f>EB[[#This Row],[unit]] &amp; "#" &amp; EB[[#This Row],[indic_nrg]] &amp; "#" &amp; EB[[#This Row],[product]] &amp; "#" &amp; EB[[#This Row],[geo]]</f>
        <v>TJ#B_101009#4000#CZ</v>
      </c>
      <c r="B1258" s="4" t="str">
        <f>VLOOKUP(EB[[#This Row],[product]],KS_DB[[product]:[KS]],5,FALSE)</f>
        <v>gas</v>
      </c>
      <c r="C1258" s="4" t="str">
        <f>VLOOKUP(EB[[#This Row],[product]],KS_DB[[product]:[KS]],6,FALSE)</f>
        <v>gas</v>
      </c>
      <c r="D1258" s="4">
        <f>VLOOKUP(EB[[#This Row],[product]],Carriers[],4,FALSE)</f>
        <v>0</v>
      </c>
      <c r="E1258" s="4">
        <f>VLOOKUP(EB[[#This Row],[indic_nrg]],Indicators[],4,FALSE)</f>
        <v>0</v>
      </c>
      <c r="F1258" s="4">
        <f>IFERROR(VLOOKUP(EB[[#This Row],[Source_carrier]],KS_DB[[product]:[KS]],6,FALSE),0)</f>
        <v>0</v>
      </c>
      <c r="G1258" s="4" t="s">
        <v>34</v>
      </c>
      <c r="H1258" s="4" t="s">
        <v>1175</v>
      </c>
      <c r="I1258" s="4" t="s">
        <v>83</v>
      </c>
      <c r="J1258" s="4" t="s">
        <v>37</v>
      </c>
      <c r="K1258" s="4" t="s">
        <v>1176</v>
      </c>
      <c r="L1258" s="4" t="s">
        <v>39</v>
      </c>
      <c r="M1258" s="4" t="s">
        <v>84</v>
      </c>
      <c r="N1258" s="4" t="s">
        <v>41</v>
      </c>
      <c r="O1258" s="4">
        <v>20270</v>
      </c>
      <c r="P1258" s="4">
        <v>22583</v>
      </c>
      <c r="Q1258" s="4">
        <v>24325</v>
      </c>
      <c r="R1258" s="4">
        <v>20586</v>
      </c>
      <c r="S1258" s="4">
        <v>21831</v>
      </c>
      <c r="T1258" s="4">
        <v>26007</v>
      </c>
      <c r="U1258" s="4">
        <v>35625</v>
      </c>
      <c r="V1258" s="4">
        <v>30074</v>
      </c>
      <c r="W1258" s="4">
        <v>26652</v>
      </c>
      <c r="X1258" s="4">
        <v>29894</v>
      </c>
      <c r="Y1258" s="4">
        <v>24005</v>
      </c>
      <c r="Z1258" s="4">
        <v>25350</v>
      </c>
      <c r="AA1258" s="4">
        <v>25240</v>
      </c>
      <c r="AB1258" s="4">
        <v>24483</v>
      </c>
      <c r="AC1258" s="4">
        <v>26993</v>
      </c>
      <c r="AD1258" s="4">
        <v>26148</v>
      </c>
      <c r="AE1258" s="4">
        <v>23864</v>
      </c>
      <c r="AF1258" s="4">
        <v>24380</v>
      </c>
      <c r="AG1258" s="4">
        <v>24200</v>
      </c>
      <c r="AH1258" s="4">
        <v>23421</v>
      </c>
      <c r="AI1258" s="4">
        <v>32128</v>
      </c>
      <c r="AJ1258" s="4">
        <v>27528</v>
      </c>
      <c r="AK1258" s="4">
        <v>26998</v>
      </c>
      <c r="AL1258" s="4">
        <v>27369</v>
      </c>
      <c r="AM1258" s="4">
        <v>22623</v>
      </c>
      <c r="AN1258" s="4">
        <v>22856</v>
      </c>
    </row>
    <row r="1259" spans="1:40" ht="15" customHeight="1" x14ac:dyDescent="0.25">
      <c r="A1259" s="4" t="str">
        <f>EB[[#This Row],[unit]] &amp; "#" &amp; EB[[#This Row],[indic_nrg]] &amp; "#" &amp; EB[[#This Row],[product]] &amp; "#" &amp; EB[[#This Row],[geo]]</f>
        <v>TJ#B_101009#4100#CZ</v>
      </c>
      <c r="B1259" s="4" t="str">
        <f>VLOOKUP(EB[[#This Row],[product]],KS_DB[[product]:[KS]],5,FALSE)</f>
        <v>gas</v>
      </c>
      <c r="C1259" s="4" t="str">
        <f>VLOOKUP(EB[[#This Row],[product]],KS_DB[[product]:[KS]],6,FALSE)</f>
        <v>gas</v>
      </c>
      <c r="D1259" s="4">
        <f>VLOOKUP(EB[[#This Row],[product]],Carriers[],4,FALSE)</f>
        <v>1</v>
      </c>
      <c r="E1259" s="4">
        <f>VLOOKUP(EB[[#This Row],[indic_nrg]],Indicators[],4,FALSE)</f>
        <v>0</v>
      </c>
      <c r="F1259" s="4">
        <f>IFERROR(VLOOKUP(EB[[#This Row],[Source_carrier]],KS_DB[[product]:[KS]],6,FALSE),0)</f>
        <v>0</v>
      </c>
      <c r="G1259" s="4" t="s">
        <v>34</v>
      </c>
      <c r="H1259" s="4" t="s">
        <v>1175</v>
      </c>
      <c r="I1259" s="4" t="s">
        <v>85</v>
      </c>
      <c r="J1259" s="4" t="s">
        <v>37</v>
      </c>
      <c r="K1259" s="4" t="s">
        <v>1176</v>
      </c>
      <c r="L1259" s="4" t="s">
        <v>39</v>
      </c>
      <c r="M1259" s="4" t="s">
        <v>86</v>
      </c>
      <c r="N1259" s="4" t="s">
        <v>41</v>
      </c>
      <c r="O1259" s="4">
        <v>19006</v>
      </c>
      <c r="P1259" s="4">
        <v>21333</v>
      </c>
      <c r="Q1259" s="4">
        <v>23063</v>
      </c>
      <c r="R1259" s="4">
        <v>19525</v>
      </c>
      <c r="S1259" s="4">
        <v>19923</v>
      </c>
      <c r="T1259" s="4">
        <v>24264</v>
      </c>
      <c r="U1259" s="4">
        <v>34276</v>
      </c>
      <c r="V1259" s="4">
        <v>28598</v>
      </c>
      <c r="W1259" s="4">
        <v>25332</v>
      </c>
      <c r="X1259" s="4">
        <v>28951</v>
      </c>
      <c r="Y1259" s="4">
        <v>23031</v>
      </c>
      <c r="Z1259" s="4">
        <v>24387</v>
      </c>
      <c r="AA1259" s="4">
        <v>24306</v>
      </c>
      <c r="AB1259" s="4">
        <v>23585</v>
      </c>
      <c r="AC1259" s="4">
        <v>26993</v>
      </c>
      <c r="AD1259" s="4">
        <v>26148</v>
      </c>
      <c r="AE1259" s="4">
        <v>23857</v>
      </c>
      <c r="AF1259" s="4">
        <v>24380</v>
      </c>
      <c r="AG1259" s="4">
        <v>24200</v>
      </c>
      <c r="AH1259" s="4">
        <v>23421</v>
      </c>
      <c r="AI1259" s="4">
        <v>32128</v>
      </c>
      <c r="AJ1259" s="4">
        <v>27528</v>
      </c>
      <c r="AK1259" s="4">
        <v>26998</v>
      </c>
      <c r="AL1259" s="4">
        <v>27369</v>
      </c>
      <c r="AM1259" s="4">
        <v>22623</v>
      </c>
      <c r="AN1259" s="4">
        <v>22856</v>
      </c>
    </row>
    <row r="1260" spans="1:40" ht="15" customHeight="1" x14ac:dyDescent="0.25">
      <c r="A1260" s="4" t="str">
        <f>EB[[#This Row],[unit]] &amp; "#" &amp; EB[[#This Row],[indic_nrg]] &amp; "#" &amp; EB[[#This Row],[product]] &amp; "#" &amp; EB[[#This Row],[geo]]</f>
        <v>TJ#B_101009#4200#CZ</v>
      </c>
      <c r="B1260" s="4" t="str">
        <f>VLOOKUP(EB[[#This Row],[product]],KS_DB[[product]:[KS]],5,FALSE)</f>
        <v>gas</v>
      </c>
      <c r="C1260" s="4" t="str">
        <f>VLOOKUP(EB[[#This Row],[product]],KS_DB[[product]:[KS]],6,FALSE)</f>
        <v>gas</v>
      </c>
      <c r="D1260" s="4">
        <f>VLOOKUP(EB[[#This Row],[product]],Carriers[],4,FALSE)</f>
        <v>0</v>
      </c>
      <c r="E1260" s="4">
        <f>VLOOKUP(EB[[#This Row],[indic_nrg]],Indicators[],4,FALSE)</f>
        <v>0</v>
      </c>
      <c r="F1260" s="4">
        <f>IFERROR(VLOOKUP(EB[[#This Row],[Source_carrier]],KS_DB[[product]:[KS]],6,FALSE),0)</f>
        <v>0</v>
      </c>
      <c r="G1260" s="4" t="s">
        <v>34</v>
      </c>
      <c r="H1260" s="4" t="s">
        <v>1175</v>
      </c>
      <c r="I1260" s="4" t="s">
        <v>87</v>
      </c>
      <c r="J1260" s="4" t="s">
        <v>37</v>
      </c>
      <c r="K1260" s="4" t="s">
        <v>1176</v>
      </c>
      <c r="L1260" s="4" t="s">
        <v>39</v>
      </c>
      <c r="M1260" s="4" t="s">
        <v>88</v>
      </c>
      <c r="N1260" s="4" t="s">
        <v>41</v>
      </c>
      <c r="O1260" s="4">
        <v>1264</v>
      </c>
      <c r="P1260" s="4">
        <v>1250</v>
      </c>
      <c r="Q1260" s="4">
        <v>1262</v>
      </c>
      <c r="R1260" s="4">
        <v>1061</v>
      </c>
      <c r="S1260" s="4">
        <v>1908</v>
      </c>
      <c r="T1260" s="4">
        <v>1743</v>
      </c>
      <c r="U1260" s="4">
        <v>1349</v>
      </c>
      <c r="V1260" s="4">
        <v>1475</v>
      </c>
      <c r="W1260" s="4">
        <v>1319</v>
      </c>
      <c r="X1260" s="4">
        <v>943</v>
      </c>
      <c r="Y1260" s="4">
        <v>974</v>
      </c>
      <c r="Z1260" s="4">
        <v>963</v>
      </c>
      <c r="AA1260" s="4">
        <v>934</v>
      </c>
      <c r="AB1260" s="4">
        <v>897</v>
      </c>
      <c r="AC1260" s="4">
        <v>0</v>
      </c>
      <c r="AD1260" s="4">
        <v>0</v>
      </c>
      <c r="AE1260" s="4">
        <v>6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</row>
    <row r="1261" spans="1:40" ht="15" customHeight="1" x14ac:dyDescent="0.25">
      <c r="A1261" s="4" t="str">
        <f>EB[[#This Row],[unit]] &amp; "#" &amp; EB[[#This Row],[indic_nrg]] &amp; "#" &amp; EB[[#This Row],[product]] &amp; "#" &amp; EB[[#This Row],[geo]]</f>
        <v>TJ#B_101009#4210#CZ</v>
      </c>
      <c r="B1261" s="4" t="str">
        <f>VLOOKUP(EB[[#This Row],[product]],KS_DB[[product]:[KS]],5,FALSE)</f>
        <v>gas</v>
      </c>
      <c r="C1261" s="4" t="str">
        <f>VLOOKUP(EB[[#This Row],[product]],KS_DB[[product]:[KS]],6,FALSE)</f>
        <v>gas</v>
      </c>
      <c r="D1261" s="4">
        <f>VLOOKUP(EB[[#This Row],[product]],Carriers[],4,FALSE)</f>
        <v>1</v>
      </c>
      <c r="E1261" s="4">
        <f>VLOOKUP(EB[[#This Row],[indic_nrg]],Indicators[],4,FALSE)</f>
        <v>0</v>
      </c>
      <c r="F1261" s="4">
        <f>IFERROR(VLOOKUP(EB[[#This Row],[Source_carrier]],KS_DB[[product]:[KS]],6,FALSE),0)</f>
        <v>0</v>
      </c>
      <c r="G1261" s="4" t="s">
        <v>34</v>
      </c>
      <c r="H1261" s="4" t="s">
        <v>1175</v>
      </c>
      <c r="I1261" s="4" t="s">
        <v>89</v>
      </c>
      <c r="J1261" s="4" t="s">
        <v>37</v>
      </c>
      <c r="K1261" s="4" t="s">
        <v>1176</v>
      </c>
      <c r="L1261" s="4" t="s">
        <v>39</v>
      </c>
      <c r="M1261" s="4" t="s">
        <v>90</v>
      </c>
      <c r="N1261" s="4" t="s">
        <v>41</v>
      </c>
      <c r="O1261" s="4">
        <v>564</v>
      </c>
      <c r="P1261" s="4">
        <v>549</v>
      </c>
      <c r="Q1261" s="4">
        <v>554</v>
      </c>
      <c r="R1261" s="4">
        <v>368</v>
      </c>
      <c r="S1261" s="4">
        <v>1166</v>
      </c>
      <c r="T1261" s="4">
        <v>1180</v>
      </c>
      <c r="U1261" s="4">
        <v>1349</v>
      </c>
      <c r="V1261" s="4">
        <v>1475</v>
      </c>
      <c r="W1261" s="4">
        <v>1319</v>
      </c>
      <c r="X1261" s="4">
        <v>943</v>
      </c>
      <c r="Y1261" s="4">
        <v>974</v>
      </c>
      <c r="Z1261" s="4">
        <v>963</v>
      </c>
      <c r="AA1261" s="4">
        <v>934</v>
      </c>
      <c r="AB1261" s="4">
        <v>897</v>
      </c>
      <c r="AC1261" s="4">
        <v>0</v>
      </c>
      <c r="AD1261" s="4">
        <v>0</v>
      </c>
      <c r="AE1261" s="4">
        <v>6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</row>
    <row r="1262" spans="1:40" ht="15" customHeight="1" x14ac:dyDescent="0.25">
      <c r="A1262" s="4" t="str">
        <f>EB[[#This Row],[unit]] &amp; "#" &amp; EB[[#This Row],[indic_nrg]] &amp; "#" &amp; EB[[#This Row],[product]] &amp; "#" &amp; EB[[#This Row],[geo]]</f>
        <v>TJ#B_101009#4220#CZ</v>
      </c>
      <c r="B1262" s="4" t="str">
        <f>VLOOKUP(EB[[#This Row],[product]],KS_DB[[product]:[KS]],5,FALSE)</f>
        <v>gas</v>
      </c>
      <c r="C1262" s="4" t="str">
        <f>VLOOKUP(EB[[#This Row],[product]],KS_DB[[product]:[KS]],6,FALSE)</f>
        <v>gas</v>
      </c>
      <c r="D1262" s="4">
        <f>VLOOKUP(EB[[#This Row],[product]],Carriers[],4,FALSE)</f>
        <v>1</v>
      </c>
      <c r="E1262" s="4">
        <f>VLOOKUP(EB[[#This Row],[indic_nrg]],Indicators[],4,FALSE)</f>
        <v>0</v>
      </c>
      <c r="F1262" s="4">
        <f>IFERROR(VLOOKUP(EB[[#This Row],[Source_carrier]],KS_DB[[product]:[KS]],6,FALSE),0)</f>
        <v>0</v>
      </c>
      <c r="G1262" s="4" t="s">
        <v>34</v>
      </c>
      <c r="H1262" s="4" t="s">
        <v>1175</v>
      </c>
      <c r="I1262" s="4" t="s">
        <v>91</v>
      </c>
      <c r="J1262" s="4" t="s">
        <v>37</v>
      </c>
      <c r="K1262" s="4" t="s">
        <v>1176</v>
      </c>
      <c r="L1262" s="4" t="s">
        <v>39</v>
      </c>
      <c r="M1262" s="4" t="s">
        <v>92</v>
      </c>
      <c r="N1262" s="4" t="s">
        <v>41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</row>
    <row r="1263" spans="1:40" ht="15" customHeight="1" x14ac:dyDescent="0.25">
      <c r="A1263" s="4" t="str">
        <f>EB[[#This Row],[unit]] &amp; "#" &amp; EB[[#This Row],[indic_nrg]] &amp; "#" &amp; EB[[#This Row],[product]] &amp; "#" &amp; EB[[#This Row],[geo]]</f>
        <v>TJ#B_101009#4230#CZ</v>
      </c>
      <c r="B1263" s="4" t="str">
        <f>VLOOKUP(EB[[#This Row],[product]],KS_DB[[product]:[KS]],5,FALSE)</f>
        <v>gas</v>
      </c>
      <c r="C1263" s="4" t="str">
        <f>VLOOKUP(EB[[#This Row],[product]],KS_DB[[product]:[KS]],6,FALSE)</f>
        <v>gas</v>
      </c>
      <c r="D1263" s="4">
        <f>VLOOKUP(EB[[#This Row],[product]],Carriers[],4,FALSE)</f>
        <v>1</v>
      </c>
      <c r="E1263" s="4">
        <f>VLOOKUP(EB[[#This Row],[indic_nrg]],Indicators[],4,FALSE)</f>
        <v>0</v>
      </c>
      <c r="F1263" s="4">
        <f>IFERROR(VLOOKUP(EB[[#This Row],[Source_carrier]],KS_DB[[product]:[KS]],6,FALSE),0)</f>
        <v>0</v>
      </c>
      <c r="G1263" s="4" t="s">
        <v>34</v>
      </c>
      <c r="H1263" s="4" t="s">
        <v>1175</v>
      </c>
      <c r="I1263" s="4" t="s">
        <v>93</v>
      </c>
      <c r="J1263" s="4" t="s">
        <v>37</v>
      </c>
      <c r="K1263" s="4" t="s">
        <v>1176</v>
      </c>
      <c r="L1263" s="4" t="s">
        <v>39</v>
      </c>
      <c r="M1263" s="4" t="s">
        <v>94</v>
      </c>
      <c r="N1263" s="4" t="s">
        <v>41</v>
      </c>
      <c r="O1263" s="4">
        <v>699</v>
      </c>
      <c r="P1263" s="4">
        <v>701</v>
      </c>
      <c r="Q1263" s="4">
        <v>708</v>
      </c>
      <c r="R1263" s="4">
        <v>693</v>
      </c>
      <c r="S1263" s="4">
        <v>742</v>
      </c>
      <c r="T1263" s="4">
        <v>563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</row>
    <row r="1264" spans="1:40" ht="15" customHeight="1" x14ac:dyDescent="0.25">
      <c r="A1264" s="4" t="str">
        <f>EB[[#This Row],[unit]] &amp; "#" &amp; EB[[#This Row],[indic_nrg]] &amp; "#" &amp; EB[[#This Row],[product]] &amp; "#" &amp; EB[[#This Row],[geo]]</f>
        <v>TJ#B_101009#4240#CZ</v>
      </c>
      <c r="B1264" s="4" t="str">
        <f>VLOOKUP(EB[[#This Row],[product]],KS_DB[[product]:[KS]],5,FALSE)</f>
        <v>gas</v>
      </c>
      <c r="C1264" s="4" t="str">
        <f>VLOOKUP(EB[[#This Row],[product]],KS_DB[[product]:[KS]],6,FALSE)</f>
        <v>gas</v>
      </c>
      <c r="D1264" s="4">
        <f>VLOOKUP(EB[[#This Row],[product]],Carriers[],4,FALSE)</f>
        <v>1</v>
      </c>
      <c r="E1264" s="4">
        <f>VLOOKUP(EB[[#This Row],[indic_nrg]],Indicators[],4,FALSE)</f>
        <v>0</v>
      </c>
      <c r="F1264" s="4">
        <f>IFERROR(VLOOKUP(EB[[#This Row],[Source_carrier]],KS_DB[[product]:[KS]],6,FALSE),0)</f>
        <v>0</v>
      </c>
      <c r="G1264" s="4" t="s">
        <v>34</v>
      </c>
      <c r="H1264" s="4" t="s">
        <v>1175</v>
      </c>
      <c r="I1264" s="4" t="s">
        <v>95</v>
      </c>
      <c r="J1264" s="4" t="s">
        <v>37</v>
      </c>
      <c r="K1264" s="4" t="s">
        <v>1176</v>
      </c>
      <c r="L1264" s="4" t="s">
        <v>39</v>
      </c>
      <c r="M1264" s="4" t="s">
        <v>96</v>
      </c>
      <c r="N1264" s="4" t="s">
        <v>41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</row>
    <row r="1265" spans="1:40" ht="15" customHeight="1" x14ac:dyDescent="0.25">
      <c r="A1265" s="4" t="str">
        <f>EB[[#This Row],[unit]] &amp; "#" &amp; EB[[#This Row],[indic_nrg]] &amp; "#" &amp; EB[[#This Row],[product]] &amp; "#" &amp; EB[[#This Row],[geo]]</f>
        <v>TJ#B_101009#5500#CZ</v>
      </c>
      <c r="B1265" s="4" t="str">
        <f>VLOOKUP(EB[[#This Row],[product]],KS_DB[[product]:[KS]],5,FALSE)</f>
        <v>RES</v>
      </c>
      <c r="C1265" s="4" t="str">
        <f>VLOOKUP(EB[[#This Row],[product]],KS_DB[[product]:[KS]],6,FALSE)</f>
        <v>RES</v>
      </c>
      <c r="D1265" s="4">
        <f>VLOOKUP(EB[[#This Row],[product]],Carriers[],4,FALSE)</f>
        <v>0</v>
      </c>
      <c r="E1265" s="4">
        <f>VLOOKUP(EB[[#This Row],[indic_nrg]],Indicators[],4,FALSE)</f>
        <v>0</v>
      </c>
      <c r="F1265" s="4">
        <f>IFERROR(VLOOKUP(EB[[#This Row],[Source_carrier]],KS_DB[[product]:[KS]],6,FALSE),0)</f>
        <v>0</v>
      </c>
      <c r="G1265" s="4" t="s">
        <v>34</v>
      </c>
      <c r="H1265" s="4" t="s">
        <v>1175</v>
      </c>
      <c r="I1265" s="4" t="s">
        <v>99</v>
      </c>
      <c r="J1265" s="4" t="s">
        <v>37</v>
      </c>
      <c r="K1265" s="4" t="s">
        <v>1176</v>
      </c>
      <c r="L1265" s="4" t="s">
        <v>39</v>
      </c>
      <c r="M1265" s="4" t="s">
        <v>100</v>
      </c>
      <c r="N1265" s="4" t="s">
        <v>41</v>
      </c>
      <c r="O1265" s="4">
        <v>327</v>
      </c>
      <c r="P1265" s="4">
        <v>288</v>
      </c>
      <c r="Q1265" s="4">
        <v>410</v>
      </c>
      <c r="R1265" s="4">
        <v>581</v>
      </c>
      <c r="S1265" s="4">
        <v>963</v>
      </c>
      <c r="T1265" s="4">
        <v>1030</v>
      </c>
      <c r="U1265" s="4">
        <v>1605</v>
      </c>
      <c r="V1265" s="4">
        <v>2907</v>
      </c>
      <c r="W1265" s="4">
        <v>925</v>
      </c>
      <c r="X1265" s="4">
        <v>1279</v>
      </c>
      <c r="Y1265" s="4">
        <v>1201</v>
      </c>
      <c r="Z1265" s="4">
        <v>1197</v>
      </c>
      <c r="AA1265" s="4">
        <v>1228</v>
      </c>
      <c r="AB1265" s="4">
        <v>1398</v>
      </c>
      <c r="AC1265" s="4">
        <v>1589</v>
      </c>
      <c r="AD1265" s="4">
        <v>1459</v>
      </c>
      <c r="AE1265" s="4">
        <v>1494</v>
      </c>
      <c r="AF1265" s="4">
        <v>1918</v>
      </c>
      <c r="AG1265" s="4">
        <v>2114</v>
      </c>
      <c r="AH1265" s="4">
        <v>2221</v>
      </c>
      <c r="AI1265" s="4">
        <v>1136</v>
      </c>
      <c r="AJ1265" s="4">
        <v>1463</v>
      </c>
      <c r="AK1265" s="4">
        <v>1178</v>
      </c>
      <c r="AL1265" s="4">
        <v>1287</v>
      </c>
      <c r="AM1265" s="4">
        <v>1151</v>
      </c>
      <c r="AN1265" s="4">
        <v>1586</v>
      </c>
    </row>
    <row r="1266" spans="1:40" ht="15" customHeight="1" x14ac:dyDescent="0.25">
      <c r="A1266" s="4" t="str">
        <f>EB[[#This Row],[unit]] &amp; "#" &amp; EB[[#This Row],[indic_nrg]] &amp; "#" &amp; EB[[#This Row],[product]] &amp; "#" &amp; EB[[#This Row],[geo]]</f>
        <v>TJ#B_101009#5532#CZ</v>
      </c>
      <c r="B1266" s="4" t="str">
        <f>VLOOKUP(EB[[#This Row],[product]],KS_DB[[product]:[KS]],5,FALSE)</f>
        <v>RES</v>
      </c>
      <c r="C1266" s="4" t="str">
        <f>VLOOKUP(EB[[#This Row],[product]],KS_DB[[product]:[KS]],6,FALSE)</f>
        <v>RES</v>
      </c>
      <c r="D1266" s="4">
        <f>VLOOKUP(EB[[#This Row],[product]],Carriers[],4,FALSE)</f>
        <v>1</v>
      </c>
      <c r="E1266" s="4">
        <f>VLOOKUP(EB[[#This Row],[indic_nrg]],Indicators[],4,FALSE)</f>
        <v>0</v>
      </c>
      <c r="F1266" s="4">
        <f>IFERROR(VLOOKUP(EB[[#This Row],[Source_carrier]],KS_DB[[product]:[KS]],6,FALSE),0)</f>
        <v>0</v>
      </c>
      <c r="G1266" s="4" t="s">
        <v>34</v>
      </c>
      <c r="H1266" s="4" t="s">
        <v>1175</v>
      </c>
      <c r="I1266" s="4" t="s">
        <v>101</v>
      </c>
      <c r="J1266" s="4" t="s">
        <v>37</v>
      </c>
      <c r="K1266" s="4" t="s">
        <v>1176</v>
      </c>
      <c r="L1266" s="4" t="s">
        <v>39</v>
      </c>
      <c r="M1266" s="4" t="s">
        <v>102</v>
      </c>
      <c r="N1266" s="4" t="s">
        <v>41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</row>
    <row r="1267" spans="1:40" ht="15" customHeight="1" x14ac:dyDescent="0.25">
      <c r="A1267" s="4" t="str">
        <f>EB[[#This Row],[unit]] &amp; "#" &amp; EB[[#This Row],[indic_nrg]] &amp; "#" &amp; EB[[#This Row],[product]] &amp; "#" &amp; EB[[#This Row],[geo]]</f>
        <v>TJ#B_101009#5540#CZ</v>
      </c>
      <c r="B1267" s="4" t="str">
        <f>VLOOKUP(EB[[#This Row],[product]],KS_DB[[product]:[KS]],5,FALSE)</f>
        <v>biomass</v>
      </c>
      <c r="C1267" s="4" t="str">
        <f>VLOOKUP(EB[[#This Row],[product]],KS_DB[[product]:[KS]],6,FALSE)</f>
        <v>biomass</v>
      </c>
      <c r="D1267" s="4">
        <f>VLOOKUP(EB[[#This Row],[product]],Carriers[],4,FALSE)</f>
        <v>0</v>
      </c>
      <c r="E1267" s="4">
        <f>VLOOKUP(EB[[#This Row],[indic_nrg]],Indicators[],4,FALSE)</f>
        <v>0</v>
      </c>
      <c r="F1267" s="4">
        <f>IFERROR(VLOOKUP(EB[[#This Row],[Source_carrier]],KS_DB[[product]:[KS]],6,FALSE),0)</f>
        <v>0</v>
      </c>
      <c r="G1267" s="4" t="s">
        <v>34</v>
      </c>
      <c r="H1267" s="4" t="s">
        <v>1175</v>
      </c>
      <c r="I1267" s="4" t="s">
        <v>103</v>
      </c>
      <c r="J1267" s="4" t="s">
        <v>37</v>
      </c>
      <c r="K1267" s="4" t="s">
        <v>1176</v>
      </c>
      <c r="L1267" s="4" t="s">
        <v>39</v>
      </c>
      <c r="M1267" s="4" t="s">
        <v>104</v>
      </c>
      <c r="N1267" s="4" t="s">
        <v>41</v>
      </c>
      <c r="O1267" s="4">
        <v>327</v>
      </c>
      <c r="P1267" s="4">
        <v>288</v>
      </c>
      <c r="Q1267" s="4">
        <v>410</v>
      </c>
      <c r="R1267" s="4">
        <v>581</v>
      </c>
      <c r="S1267" s="4">
        <v>963</v>
      </c>
      <c r="T1267" s="4">
        <v>1030</v>
      </c>
      <c r="U1267" s="4">
        <v>1605</v>
      </c>
      <c r="V1267" s="4">
        <v>2907</v>
      </c>
      <c r="W1267" s="4">
        <v>925</v>
      </c>
      <c r="X1267" s="4">
        <v>1279</v>
      </c>
      <c r="Y1267" s="4">
        <v>1201</v>
      </c>
      <c r="Z1267" s="4">
        <v>1197</v>
      </c>
      <c r="AA1267" s="4">
        <v>1228</v>
      </c>
      <c r="AB1267" s="4">
        <v>1398</v>
      </c>
      <c r="AC1267" s="4">
        <v>1589</v>
      </c>
      <c r="AD1267" s="4">
        <v>1459</v>
      </c>
      <c r="AE1267" s="4">
        <v>1494</v>
      </c>
      <c r="AF1267" s="4">
        <v>1918</v>
      </c>
      <c r="AG1267" s="4">
        <v>2114</v>
      </c>
      <c r="AH1267" s="4">
        <v>2221</v>
      </c>
      <c r="AI1267" s="4">
        <v>1136</v>
      </c>
      <c r="AJ1267" s="4">
        <v>1463</v>
      </c>
      <c r="AK1267" s="4">
        <v>1178</v>
      </c>
      <c r="AL1267" s="4">
        <v>1287</v>
      </c>
      <c r="AM1267" s="4">
        <v>1151</v>
      </c>
      <c r="AN1267" s="4">
        <v>1586</v>
      </c>
    </row>
    <row r="1268" spans="1:40" ht="15" customHeight="1" x14ac:dyDescent="0.25">
      <c r="A1268" s="4" t="str">
        <f>EB[[#This Row],[unit]] &amp; "#" &amp; EB[[#This Row],[indic_nrg]] &amp; "#" &amp; EB[[#This Row],[product]] &amp; "#" &amp; EB[[#This Row],[geo]]</f>
        <v>TJ#B_101009#5541#CZ</v>
      </c>
      <c r="B1268" s="4" t="str">
        <f>VLOOKUP(EB[[#This Row],[product]],KS_DB[[product]:[KS]],5,FALSE)</f>
        <v>biomass</v>
      </c>
      <c r="C1268" s="4" t="str">
        <f>VLOOKUP(EB[[#This Row],[product]],KS_DB[[product]:[KS]],6,FALSE)</f>
        <v>biomass</v>
      </c>
      <c r="D1268" s="4">
        <f>VLOOKUP(EB[[#This Row],[product]],Carriers[],4,FALSE)</f>
        <v>1</v>
      </c>
      <c r="E1268" s="4">
        <f>VLOOKUP(EB[[#This Row],[indic_nrg]],Indicators[],4,FALSE)</f>
        <v>0</v>
      </c>
      <c r="F1268" s="4">
        <f>IFERROR(VLOOKUP(EB[[#This Row],[Source_carrier]],KS_DB[[product]:[KS]],6,FALSE),0)</f>
        <v>0</v>
      </c>
      <c r="G1268" s="4" t="s">
        <v>34</v>
      </c>
      <c r="H1268" s="4" t="s">
        <v>1175</v>
      </c>
      <c r="I1268" s="4" t="s">
        <v>105</v>
      </c>
      <c r="J1268" s="4" t="s">
        <v>37</v>
      </c>
      <c r="K1268" s="4" t="s">
        <v>1176</v>
      </c>
      <c r="L1268" s="4" t="s">
        <v>39</v>
      </c>
      <c r="M1268" s="4" t="s">
        <v>106</v>
      </c>
      <c r="N1268" s="4" t="s">
        <v>41</v>
      </c>
      <c r="O1268" s="4">
        <v>0</v>
      </c>
      <c r="P1268" s="4">
        <v>0</v>
      </c>
      <c r="Q1268" s="4">
        <v>0</v>
      </c>
      <c r="R1268" s="4">
        <v>20</v>
      </c>
      <c r="S1268" s="4">
        <v>171</v>
      </c>
      <c r="T1268" s="4">
        <v>217</v>
      </c>
      <c r="U1268" s="4">
        <v>753</v>
      </c>
      <c r="V1268" s="4">
        <v>1993</v>
      </c>
      <c r="W1268" s="4">
        <v>245</v>
      </c>
      <c r="X1268" s="4">
        <v>357</v>
      </c>
      <c r="Y1268" s="4">
        <v>350</v>
      </c>
      <c r="Z1268" s="4">
        <v>351</v>
      </c>
      <c r="AA1268" s="4">
        <v>348</v>
      </c>
      <c r="AB1268" s="4">
        <v>525</v>
      </c>
      <c r="AC1268" s="4">
        <v>691</v>
      </c>
      <c r="AD1268" s="4">
        <v>587</v>
      </c>
      <c r="AE1268" s="4">
        <v>644</v>
      </c>
      <c r="AF1268" s="4">
        <v>933</v>
      </c>
      <c r="AG1268" s="4">
        <v>1117</v>
      </c>
      <c r="AH1268" s="4">
        <v>1175</v>
      </c>
      <c r="AI1268" s="4">
        <v>1136</v>
      </c>
      <c r="AJ1268" s="4">
        <v>1463</v>
      </c>
      <c r="AK1268" s="4">
        <v>1178</v>
      </c>
      <c r="AL1268" s="4">
        <v>1287</v>
      </c>
      <c r="AM1268" s="4">
        <v>1151</v>
      </c>
      <c r="AN1268" s="4">
        <v>1586</v>
      </c>
    </row>
    <row r="1269" spans="1:40" ht="15" customHeight="1" x14ac:dyDescent="0.25">
      <c r="A1269" s="4" t="str">
        <f>EB[[#This Row],[unit]] &amp; "#" &amp; EB[[#This Row],[indic_nrg]] &amp; "#" &amp; EB[[#This Row],[product]] &amp; "#" &amp; EB[[#This Row],[geo]]</f>
        <v>TJ#B_101009#5542#CZ</v>
      </c>
      <c r="B1269" s="4" t="str">
        <f>VLOOKUP(EB[[#This Row],[product]],KS_DB[[product]:[KS]],5,FALSE)</f>
        <v>biomass</v>
      </c>
      <c r="C1269" s="4" t="str">
        <f>VLOOKUP(EB[[#This Row],[product]],KS_DB[[product]:[KS]],6,FALSE)</f>
        <v>biomass</v>
      </c>
      <c r="D1269" s="4">
        <f>VLOOKUP(EB[[#This Row],[product]],Carriers[],4,FALSE)</f>
        <v>1</v>
      </c>
      <c r="E1269" s="4">
        <f>VLOOKUP(EB[[#This Row],[indic_nrg]],Indicators[],4,FALSE)</f>
        <v>0</v>
      </c>
      <c r="F1269" s="4">
        <f>IFERROR(VLOOKUP(EB[[#This Row],[Source_carrier]],KS_DB[[product]:[KS]],6,FALSE),0)</f>
        <v>0</v>
      </c>
      <c r="G1269" s="4" t="s">
        <v>34</v>
      </c>
      <c r="H1269" s="4" t="s">
        <v>1175</v>
      </c>
      <c r="I1269" s="4" t="s">
        <v>107</v>
      </c>
      <c r="J1269" s="4" t="s">
        <v>37</v>
      </c>
      <c r="K1269" s="4" t="s">
        <v>1176</v>
      </c>
      <c r="L1269" s="4" t="s">
        <v>39</v>
      </c>
      <c r="M1269" s="4" t="s">
        <v>108</v>
      </c>
      <c r="N1269" s="4" t="s">
        <v>41</v>
      </c>
      <c r="O1269" s="4">
        <v>0</v>
      </c>
      <c r="P1269" s="4">
        <v>0</v>
      </c>
      <c r="Q1269" s="4">
        <v>0</v>
      </c>
      <c r="R1269" s="4">
        <v>54</v>
      </c>
      <c r="S1269" s="4">
        <v>13</v>
      </c>
      <c r="T1269" s="4">
        <v>0</v>
      </c>
      <c r="U1269" s="4">
        <v>0</v>
      </c>
      <c r="V1269" s="4">
        <v>47</v>
      </c>
      <c r="W1269" s="4">
        <v>64</v>
      </c>
      <c r="X1269" s="4">
        <v>46</v>
      </c>
      <c r="Y1269" s="4">
        <v>95</v>
      </c>
      <c r="Z1269" s="4">
        <v>92</v>
      </c>
      <c r="AA1269" s="4">
        <v>91</v>
      </c>
      <c r="AB1269" s="4">
        <v>15</v>
      </c>
      <c r="AC1269" s="4">
        <v>17</v>
      </c>
      <c r="AD1269" s="4">
        <v>14</v>
      </c>
      <c r="AE1269" s="4">
        <v>16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</row>
    <row r="1270" spans="1:40" ht="15" customHeight="1" x14ac:dyDescent="0.25">
      <c r="A1270" s="4" t="str">
        <f>EB[[#This Row],[unit]] &amp; "#" &amp; EB[[#This Row],[indic_nrg]] &amp; "#" &amp; EB[[#This Row],[product]] &amp; "#" &amp; EB[[#This Row],[geo]]</f>
        <v>TJ#B_101009#55431#CZ</v>
      </c>
      <c r="B1270" s="4" t="str">
        <f>VLOOKUP(EB[[#This Row],[product]],KS_DB[[product]:[KS]],5,FALSE)</f>
        <v>biomass</v>
      </c>
      <c r="C1270" s="4" t="str">
        <f>VLOOKUP(EB[[#This Row],[product]],KS_DB[[product]:[KS]],6,FALSE)</f>
        <v>biomass</v>
      </c>
      <c r="D1270" s="4">
        <f>VLOOKUP(EB[[#This Row],[product]],Carriers[],4,FALSE)</f>
        <v>1</v>
      </c>
      <c r="E1270" s="4">
        <f>VLOOKUP(EB[[#This Row],[indic_nrg]],Indicators[],4,FALSE)</f>
        <v>0</v>
      </c>
      <c r="F1270" s="4">
        <f>IFERROR(VLOOKUP(EB[[#This Row],[Source_carrier]],KS_DB[[product]:[KS]],6,FALSE),0)</f>
        <v>0</v>
      </c>
      <c r="G1270" s="4" t="s">
        <v>34</v>
      </c>
      <c r="H1270" s="4" t="s">
        <v>1175</v>
      </c>
      <c r="I1270" s="4" t="s">
        <v>109</v>
      </c>
      <c r="J1270" s="4" t="s">
        <v>37</v>
      </c>
      <c r="K1270" s="4" t="s">
        <v>1176</v>
      </c>
      <c r="L1270" s="4" t="s">
        <v>39</v>
      </c>
      <c r="M1270" s="4" t="s">
        <v>110</v>
      </c>
      <c r="N1270" s="4" t="s">
        <v>41</v>
      </c>
      <c r="O1270" s="4">
        <v>327</v>
      </c>
      <c r="P1270" s="4">
        <v>288</v>
      </c>
      <c r="Q1270" s="4">
        <v>410</v>
      </c>
      <c r="R1270" s="4">
        <v>507</v>
      </c>
      <c r="S1270" s="4">
        <v>779</v>
      </c>
      <c r="T1270" s="4">
        <v>813</v>
      </c>
      <c r="U1270" s="4">
        <v>852</v>
      </c>
      <c r="V1270" s="4">
        <v>867</v>
      </c>
      <c r="W1270" s="4">
        <v>616</v>
      </c>
      <c r="X1270" s="4">
        <v>876</v>
      </c>
      <c r="Y1270" s="4">
        <v>756</v>
      </c>
      <c r="Z1270" s="4">
        <v>754</v>
      </c>
      <c r="AA1270" s="4">
        <v>789</v>
      </c>
      <c r="AB1270" s="4">
        <v>858</v>
      </c>
      <c r="AC1270" s="4">
        <v>881</v>
      </c>
      <c r="AD1270" s="4">
        <v>858</v>
      </c>
      <c r="AE1270" s="4">
        <v>834</v>
      </c>
      <c r="AF1270" s="4">
        <v>985</v>
      </c>
      <c r="AG1270" s="4">
        <v>997</v>
      </c>
      <c r="AH1270" s="4">
        <v>1046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</row>
    <row r="1271" spans="1:40" ht="15" customHeight="1" x14ac:dyDescent="0.25">
      <c r="A1271" s="4" t="str">
        <f>EB[[#This Row],[unit]] &amp; "#" &amp; EB[[#This Row],[indic_nrg]] &amp; "#" &amp; EB[[#This Row],[product]] &amp; "#" &amp; EB[[#This Row],[geo]]</f>
        <v>TJ#B_101009#55432#CZ</v>
      </c>
      <c r="B1271" s="4" t="str">
        <f>VLOOKUP(EB[[#This Row],[product]],KS_DB[[product]:[KS]],5,FALSE)</f>
        <v>biomass</v>
      </c>
      <c r="C1271" s="4" t="str">
        <f>VLOOKUP(EB[[#This Row],[product]],KS_DB[[product]:[KS]],6,FALSE)</f>
        <v>biomass</v>
      </c>
      <c r="D1271" s="4">
        <f>VLOOKUP(EB[[#This Row],[product]],Carriers[],4,FALSE)</f>
        <v>1</v>
      </c>
      <c r="E1271" s="4">
        <f>VLOOKUP(EB[[#This Row],[indic_nrg]],Indicators[],4,FALSE)</f>
        <v>0</v>
      </c>
      <c r="F1271" s="4">
        <f>IFERROR(VLOOKUP(EB[[#This Row],[Source_carrier]],KS_DB[[product]:[KS]],6,FALSE),0)</f>
        <v>0</v>
      </c>
      <c r="G1271" s="4" t="s">
        <v>34</v>
      </c>
      <c r="H1271" s="4" t="s">
        <v>1175</v>
      </c>
      <c r="I1271" s="4" t="s">
        <v>111</v>
      </c>
      <c r="J1271" s="4" t="s">
        <v>37</v>
      </c>
      <c r="K1271" s="4" t="s">
        <v>1176</v>
      </c>
      <c r="L1271" s="4" t="s">
        <v>39</v>
      </c>
      <c r="M1271" s="4" t="s">
        <v>112</v>
      </c>
      <c r="N1271" s="4" t="s">
        <v>41</v>
      </c>
      <c r="O1271" s="4">
        <v>218</v>
      </c>
      <c r="P1271" s="4">
        <v>192</v>
      </c>
      <c r="Q1271" s="4">
        <v>273</v>
      </c>
      <c r="R1271" s="4">
        <v>338</v>
      </c>
      <c r="S1271" s="4">
        <v>519</v>
      </c>
      <c r="T1271" s="4">
        <v>542</v>
      </c>
      <c r="U1271" s="4">
        <v>568</v>
      </c>
      <c r="V1271" s="4">
        <v>578</v>
      </c>
      <c r="W1271" s="4">
        <v>411</v>
      </c>
      <c r="X1271" s="4">
        <v>584</v>
      </c>
      <c r="Y1271" s="4">
        <v>504</v>
      </c>
      <c r="Z1271" s="4">
        <v>503</v>
      </c>
      <c r="AA1271" s="4">
        <v>526</v>
      </c>
      <c r="AB1271" s="4">
        <v>572</v>
      </c>
      <c r="AC1271" s="4">
        <v>587</v>
      </c>
      <c r="AD1271" s="4">
        <v>572</v>
      </c>
      <c r="AE1271" s="4">
        <v>556</v>
      </c>
      <c r="AF1271" s="4">
        <v>657</v>
      </c>
      <c r="AG1271" s="4">
        <v>665</v>
      </c>
      <c r="AH1271" s="4">
        <v>697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</row>
    <row r="1272" spans="1:40" ht="15" customHeight="1" x14ac:dyDescent="0.25">
      <c r="A1272" s="4" t="str">
        <f>EB[[#This Row],[unit]] &amp; "#" &amp; EB[[#This Row],[indic_nrg]] &amp; "#" &amp; EB[[#This Row],[product]] &amp; "#" &amp; EB[[#This Row],[geo]]</f>
        <v>TJ#B_101009#5545#CZ</v>
      </c>
      <c r="B1272" s="4" t="str">
        <f>VLOOKUP(EB[[#This Row],[product]],KS_DB[[product]:[KS]],5,FALSE)</f>
        <v>biomass</v>
      </c>
      <c r="C1272" s="4" t="str">
        <f>VLOOKUP(EB[[#This Row],[product]],KS_DB[[product]:[KS]],6,FALSE)</f>
        <v>biomass</v>
      </c>
      <c r="D1272" s="4">
        <f>VLOOKUP(EB[[#This Row],[product]],Carriers[],4,FALSE)</f>
        <v>0</v>
      </c>
      <c r="E1272" s="4">
        <f>VLOOKUP(EB[[#This Row],[indic_nrg]],Indicators[],4,FALSE)</f>
        <v>0</v>
      </c>
      <c r="F1272" s="4">
        <f>IFERROR(VLOOKUP(EB[[#This Row],[Source_carrier]],KS_DB[[product]:[KS]],6,FALSE),0)</f>
        <v>0</v>
      </c>
      <c r="G1272" s="4" t="s">
        <v>34</v>
      </c>
      <c r="H1272" s="4" t="s">
        <v>1175</v>
      </c>
      <c r="I1272" s="4" t="s">
        <v>115</v>
      </c>
      <c r="J1272" s="4" t="s">
        <v>37</v>
      </c>
      <c r="K1272" s="4" t="s">
        <v>1176</v>
      </c>
      <c r="L1272" s="4" t="s">
        <v>39</v>
      </c>
      <c r="M1272" s="4" t="s">
        <v>116</v>
      </c>
      <c r="N1272" s="4" t="s">
        <v>41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</row>
    <row r="1273" spans="1:40" ht="15" customHeight="1" x14ac:dyDescent="0.25">
      <c r="A1273" s="4" t="str">
        <f>EB[[#This Row],[unit]] &amp; "#" &amp; EB[[#This Row],[indic_nrg]] &amp; "#" &amp; EB[[#This Row],[product]] &amp; "#" &amp; EB[[#This Row],[geo]]</f>
        <v>TJ#B_101009#5546#CZ</v>
      </c>
      <c r="B1273" s="4" t="str">
        <f>VLOOKUP(EB[[#This Row],[product]],KS_DB[[product]:[KS]],5,FALSE)</f>
        <v>biomass</v>
      </c>
      <c r="C1273" s="4" t="str">
        <f>VLOOKUP(EB[[#This Row],[product]],KS_DB[[product]:[KS]],6,FALSE)</f>
        <v>biomass</v>
      </c>
      <c r="D1273" s="4">
        <f>VLOOKUP(EB[[#This Row],[product]],Carriers[],4,FALSE)</f>
        <v>1</v>
      </c>
      <c r="E1273" s="4">
        <f>VLOOKUP(EB[[#This Row],[indic_nrg]],Indicators[],4,FALSE)</f>
        <v>0</v>
      </c>
      <c r="F1273" s="4">
        <f>IFERROR(VLOOKUP(EB[[#This Row],[Source_carrier]],KS_DB[[product]:[KS]],6,FALSE),0)</f>
        <v>0</v>
      </c>
      <c r="G1273" s="4" t="s">
        <v>34</v>
      </c>
      <c r="H1273" s="4" t="s">
        <v>1175</v>
      </c>
      <c r="I1273" s="4" t="s">
        <v>117</v>
      </c>
      <c r="J1273" s="4" t="s">
        <v>37</v>
      </c>
      <c r="K1273" s="4" t="s">
        <v>1176</v>
      </c>
      <c r="L1273" s="4" t="s">
        <v>39</v>
      </c>
      <c r="M1273" s="4" t="s">
        <v>118</v>
      </c>
      <c r="N1273" s="4" t="s">
        <v>41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</row>
    <row r="1274" spans="1:40" ht="15" customHeight="1" x14ac:dyDescent="0.25">
      <c r="A1274" s="4" t="str">
        <f>EB[[#This Row],[unit]] &amp; "#" &amp; EB[[#This Row],[indic_nrg]] &amp; "#" &amp; EB[[#This Row],[product]] &amp; "#" &amp; EB[[#This Row],[geo]]</f>
        <v>TJ#B_101009#5547#CZ</v>
      </c>
      <c r="B1274" s="4" t="str">
        <f>VLOOKUP(EB[[#This Row],[product]],KS_DB[[product]:[KS]],5,FALSE)</f>
        <v>biomass</v>
      </c>
      <c r="C1274" s="4" t="str">
        <f>VLOOKUP(EB[[#This Row],[product]],KS_DB[[product]:[KS]],6,FALSE)</f>
        <v>biomass</v>
      </c>
      <c r="D1274" s="4">
        <f>VLOOKUP(EB[[#This Row],[product]],Carriers[],4,FALSE)</f>
        <v>1</v>
      </c>
      <c r="E1274" s="4">
        <f>VLOOKUP(EB[[#This Row],[indic_nrg]],Indicators[],4,FALSE)</f>
        <v>0</v>
      </c>
      <c r="F1274" s="4">
        <f>IFERROR(VLOOKUP(EB[[#This Row],[Source_carrier]],KS_DB[[product]:[KS]],6,FALSE),0)</f>
        <v>0</v>
      </c>
      <c r="G1274" s="4" t="s">
        <v>34</v>
      </c>
      <c r="H1274" s="4" t="s">
        <v>1175</v>
      </c>
      <c r="I1274" s="4" t="s">
        <v>119</v>
      </c>
      <c r="J1274" s="4" t="s">
        <v>37</v>
      </c>
      <c r="K1274" s="4" t="s">
        <v>1176</v>
      </c>
      <c r="L1274" s="4" t="s">
        <v>39</v>
      </c>
      <c r="M1274" s="4" t="s">
        <v>120</v>
      </c>
      <c r="N1274" s="4" t="s">
        <v>41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</row>
    <row r="1275" spans="1:40" ht="15" customHeight="1" x14ac:dyDescent="0.25">
      <c r="A1275" s="4" t="str">
        <f>EB[[#This Row],[unit]] &amp; "#" &amp; EB[[#This Row],[indic_nrg]] &amp; "#" &amp; EB[[#This Row],[product]] &amp; "#" &amp; EB[[#This Row],[geo]]</f>
        <v>TJ#B_101009#5548#CZ</v>
      </c>
      <c r="B1275" s="4" t="str">
        <f>VLOOKUP(EB[[#This Row],[product]],KS_DB[[product]:[KS]],5,FALSE)</f>
        <v>biomass</v>
      </c>
      <c r="C1275" s="4" t="str">
        <f>VLOOKUP(EB[[#This Row],[product]],KS_DB[[product]:[KS]],6,FALSE)</f>
        <v>biomass</v>
      </c>
      <c r="D1275" s="4">
        <f>VLOOKUP(EB[[#This Row],[product]],Carriers[],4,FALSE)</f>
        <v>1</v>
      </c>
      <c r="E1275" s="4">
        <f>VLOOKUP(EB[[#This Row],[indic_nrg]],Indicators[],4,FALSE)</f>
        <v>0</v>
      </c>
      <c r="F1275" s="4">
        <f>IFERROR(VLOOKUP(EB[[#This Row],[Source_carrier]],KS_DB[[product]:[KS]],6,FALSE),0)</f>
        <v>0</v>
      </c>
      <c r="G1275" s="4" t="s">
        <v>34</v>
      </c>
      <c r="H1275" s="4" t="s">
        <v>1175</v>
      </c>
      <c r="I1275" s="4" t="s">
        <v>121</v>
      </c>
      <c r="J1275" s="4" t="s">
        <v>37</v>
      </c>
      <c r="K1275" s="4" t="s">
        <v>1176</v>
      </c>
      <c r="L1275" s="4" t="s">
        <v>39</v>
      </c>
      <c r="M1275" s="4" t="s">
        <v>122</v>
      </c>
      <c r="N1275" s="4" t="s">
        <v>41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</row>
    <row r="1276" spans="1:40" ht="15" customHeight="1" x14ac:dyDescent="0.25">
      <c r="A1276" s="4" t="str">
        <f>EB[[#This Row],[unit]] &amp; "#" &amp; EB[[#This Row],[indic_nrg]] &amp; "#" &amp; EB[[#This Row],[product]] &amp; "#" &amp; EB[[#This Row],[geo]]</f>
        <v>TJ#B_101009#5549#CZ</v>
      </c>
      <c r="B1276" s="4" t="str">
        <f>VLOOKUP(EB[[#This Row],[product]],KS_DB[[product]:[KS]],5,FALSE)</f>
        <v>biomass</v>
      </c>
      <c r="C1276" s="4" t="str">
        <f>VLOOKUP(EB[[#This Row],[product]],KS_DB[[product]:[KS]],6,FALSE)</f>
        <v>biomass</v>
      </c>
      <c r="D1276" s="4">
        <f>VLOOKUP(EB[[#This Row],[product]],Carriers[],4,FALSE)</f>
        <v>1</v>
      </c>
      <c r="E1276" s="4">
        <f>VLOOKUP(EB[[#This Row],[indic_nrg]],Indicators[],4,FALSE)</f>
        <v>0</v>
      </c>
      <c r="F1276" s="4">
        <f>IFERROR(VLOOKUP(EB[[#This Row],[Source_carrier]],KS_DB[[product]:[KS]],6,FALSE),0)</f>
        <v>0</v>
      </c>
      <c r="G1276" s="4" t="s">
        <v>34</v>
      </c>
      <c r="H1276" s="4" t="s">
        <v>1175</v>
      </c>
      <c r="I1276" s="4" t="s">
        <v>123</v>
      </c>
      <c r="J1276" s="4" t="s">
        <v>37</v>
      </c>
      <c r="K1276" s="4" t="s">
        <v>1176</v>
      </c>
      <c r="L1276" s="4" t="s">
        <v>39</v>
      </c>
      <c r="M1276" s="4" t="s">
        <v>124</v>
      </c>
      <c r="N1276" s="4" t="s">
        <v>41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</row>
    <row r="1277" spans="1:40" ht="15" customHeight="1" x14ac:dyDescent="0.25">
      <c r="A1277" s="4" t="str">
        <f>EB[[#This Row],[unit]] &amp; "#" &amp; EB[[#This Row],[indic_nrg]] &amp; "#" &amp; EB[[#This Row],[product]] &amp; "#" &amp; EB[[#This Row],[geo]]</f>
        <v>TJ#B_101009#5550#CZ</v>
      </c>
      <c r="B1277" s="4" t="str">
        <f>VLOOKUP(EB[[#This Row],[product]],KS_DB[[product]:[KS]],5,FALSE)</f>
        <v>RES</v>
      </c>
      <c r="C1277" s="4" t="str">
        <f>VLOOKUP(EB[[#This Row],[product]],KS_DB[[product]:[KS]],6,FALSE)</f>
        <v>RES</v>
      </c>
      <c r="D1277" s="4">
        <f>VLOOKUP(EB[[#This Row],[product]],Carriers[],4,FALSE)</f>
        <v>1</v>
      </c>
      <c r="E1277" s="4">
        <f>VLOOKUP(EB[[#This Row],[indic_nrg]],Indicators[],4,FALSE)</f>
        <v>0</v>
      </c>
      <c r="F1277" s="4">
        <f>IFERROR(VLOOKUP(EB[[#This Row],[Source_carrier]],KS_DB[[product]:[KS]],6,FALSE),0)</f>
        <v>0</v>
      </c>
      <c r="G1277" s="4" t="s">
        <v>34</v>
      </c>
      <c r="H1277" s="4" t="s">
        <v>1175</v>
      </c>
      <c r="I1277" s="4" t="s">
        <v>125</v>
      </c>
      <c r="J1277" s="4" t="s">
        <v>37</v>
      </c>
      <c r="K1277" s="4" t="s">
        <v>1176</v>
      </c>
      <c r="L1277" s="4" t="s">
        <v>39</v>
      </c>
      <c r="M1277" s="4" t="s">
        <v>126</v>
      </c>
      <c r="N1277" s="4" t="s">
        <v>41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</row>
    <row r="1278" spans="1:40" ht="15" customHeight="1" x14ac:dyDescent="0.25">
      <c r="A1278" s="4" t="str">
        <f>EB[[#This Row],[unit]] &amp; "#" &amp; EB[[#This Row],[indic_nrg]] &amp; "#" &amp; EB[[#This Row],[product]] &amp; "#" &amp; EB[[#This Row],[geo]]</f>
        <v>TJ#B_101009#6000#CZ</v>
      </c>
      <c r="B1278" s="4" t="str">
        <f>VLOOKUP(EB[[#This Row],[product]],KS_DB[[product]:[KS]],5,FALSE)</f>
        <v>electricity</v>
      </c>
      <c r="C1278" s="4" t="str">
        <f>VLOOKUP(EB[[#This Row],[product]],KS_DB[[product]:[KS]],6,FALSE)</f>
        <v>electricity</v>
      </c>
      <c r="D1278" s="4">
        <f>VLOOKUP(EB[[#This Row],[product]],Carriers[],4,FALSE)</f>
        <v>1</v>
      </c>
      <c r="E1278" s="4">
        <f>VLOOKUP(EB[[#This Row],[indic_nrg]],Indicators[],4,FALSE)</f>
        <v>0</v>
      </c>
      <c r="F1278" s="4">
        <f>IFERROR(VLOOKUP(EB[[#This Row],[Source_carrier]],KS_DB[[product]:[KS]],6,FALSE),0)</f>
        <v>0</v>
      </c>
      <c r="G1278" s="4" t="s">
        <v>34</v>
      </c>
      <c r="H1278" s="4" t="s">
        <v>1175</v>
      </c>
      <c r="I1278" s="4" t="s">
        <v>127</v>
      </c>
      <c r="J1278" s="4" t="s">
        <v>37</v>
      </c>
      <c r="K1278" s="4" t="s">
        <v>1176</v>
      </c>
      <c r="L1278" s="4" t="s">
        <v>39</v>
      </c>
      <c r="M1278" s="4" t="s">
        <v>128</v>
      </c>
      <c r="N1278" s="4" t="s">
        <v>41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22</v>
      </c>
      <c r="AG1278" s="4">
        <v>25</v>
      </c>
      <c r="AH1278" s="4">
        <v>25</v>
      </c>
      <c r="AI1278" s="4">
        <v>36</v>
      </c>
      <c r="AJ1278" s="4">
        <v>25</v>
      </c>
      <c r="AK1278" s="4">
        <v>32</v>
      </c>
      <c r="AL1278" s="4">
        <v>29</v>
      </c>
      <c r="AM1278" s="4">
        <v>25</v>
      </c>
      <c r="AN1278" s="4">
        <v>25</v>
      </c>
    </row>
    <row r="1279" spans="1:40" ht="15" customHeight="1" x14ac:dyDescent="0.25">
      <c r="A1279" s="4" t="str">
        <f>EB[[#This Row],[unit]] &amp; "#" &amp; EB[[#This Row],[indic_nrg]] &amp; "#" &amp; EB[[#This Row],[product]] &amp; "#" &amp; EB[[#This Row],[geo]]</f>
        <v>TJ#B_101009#7100#CZ</v>
      </c>
      <c r="B1279" s="4" t="str">
        <f>VLOOKUP(EB[[#This Row],[product]],KS_DB[[product]:[KS]],5,FALSE)</f>
        <v>other</v>
      </c>
      <c r="C1279" s="4" t="str">
        <f>VLOOKUP(EB[[#This Row],[product]],KS_DB[[product]:[KS]],6,FALSE)</f>
        <v>other</v>
      </c>
      <c r="D1279" s="4">
        <f>VLOOKUP(EB[[#This Row],[product]],Carriers[],4,FALSE)</f>
        <v>1</v>
      </c>
      <c r="E1279" s="4">
        <f>VLOOKUP(EB[[#This Row],[indic_nrg]],Indicators[],4,FALSE)</f>
        <v>0</v>
      </c>
      <c r="F1279" s="4">
        <f>IFERROR(VLOOKUP(EB[[#This Row],[Source_carrier]],KS_DB[[product]:[KS]],6,FALSE),0)</f>
        <v>0</v>
      </c>
      <c r="G1279" s="4" t="s">
        <v>34</v>
      </c>
      <c r="H1279" s="4" t="s">
        <v>1175</v>
      </c>
      <c r="I1279" s="4" t="s">
        <v>129</v>
      </c>
      <c r="J1279" s="4" t="s">
        <v>37</v>
      </c>
      <c r="K1279" s="4" t="s">
        <v>1176</v>
      </c>
      <c r="L1279" s="4" t="s">
        <v>39</v>
      </c>
      <c r="M1279" s="4" t="s">
        <v>130</v>
      </c>
      <c r="N1279" s="4" t="s">
        <v>41</v>
      </c>
      <c r="O1279" s="4">
        <v>9</v>
      </c>
      <c r="P1279" s="4">
        <v>9</v>
      </c>
      <c r="Q1279" s="4">
        <v>14</v>
      </c>
      <c r="R1279" s="4">
        <v>59</v>
      </c>
      <c r="S1279" s="4">
        <v>107</v>
      </c>
      <c r="T1279" s="4">
        <v>116</v>
      </c>
      <c r="U1279" s="4">
        <v>122</v>
      </c>
      <c r="V1279" s="4">
        <v>120</v>
      </c>
      <c r="W1279" s="4">
        <v>126</v>
      </c>
      <c r="X1279" s="4">
        <v>138</v>
      </c>
      <c r="Y1279" s="4">
        <v>109</v>
      </c>
      <c r="Z1279" s="4">
        <v>205</v>
      </c>
      <c r="AA1279" s="4">
        <v>289</v>
      </c>
      <c r="AB1279" s="4">
        <v>213</v>
      </c>
      <c r="AC1279" s="4">
        <v>345</v>
      </c>
      <c r="AD1279" s="4">
        <v>390</v>
      </c>
      <c r="AE1279" s="4">
        <v>356</v>
      </c>
      <c r="AF1279" s="4">
        <v>432</v>
      </c>
      <c r="AG1279" s="4">
        <v>237</v>
      </c>
      <c r="AH1279" s="4">
        <v>240</v>
      </c>
      <c r="AI1279" s="4">
        <v>443</v>
      </c>
      <c r="AJ1279" s="4">
        <v>562</v>
      </c>
      <c r="AK1279" s="4">
        <v>462</v>
      </c>
      <c r="AL1279" s="4">
        <v>358</v>
      </c>
      <c r="AM1279" s="4">
        <v>352</v>
      </c>
      <c r="AN1279" s="4">
        <v>408</v>
      </c>
    </row>
    <row r="1280" spans="1:40" ht="15" customHeight="1" x14ac:dyDescent="0.25">
      <c r="A1280" s="4" t="str">
        <f>EB[[#This Row],[unit]] &amp; "#" &amp; EB[[#This Row],[indic_nrg]] &amp; "#" &amp; EB[[#This Row],[product]] &amp; "#" &amp; EB[[#This Row],[geo]]</f>
        <v>TJ#B_101009#7200#CZ</v>
      </c>
      <c r="B1280" s="4" t="str">
        <f>VLOOKUP(EB[[#This Row],[product]],KS_DB[[product]:[KS]],5,FALSE)</f>
        <v>other</v>
      </c>
      <c r="C1280" s="4" t="str">
        <f>VLOOKUP(EB[[#This Row],[product]],KS_DB[[product]:[KS]],6,FALSE)</f>
        <v>other</v>
      </c>
      <c r="D1280" s="4">
        <f>VLOOKUP(EB[[#This Row],[product]],Carriers[],4,FALSE)</f>
        <v>0</v>
      </c>
      <c r="E1280" s="4">
        <f>VLOOKUP(EB[[#This Row],[indic_nrg]],Indicators[],4,FALSE)</f>
        <v>0</v>
      </c>
      <c r="F1280" s="4">
        <f>IFERROR(VLOOKUP(EB[[#This Row],[Source_carrier]],KS_DB[[product]:[KS]],6,FALSE),0)</f>
        <v>0</v>
      </c>
      <c r="G1280" s="4" t="s">
        <v>34</v>
      </c>
      <c r="H1280" s="4" t="s">
        <v>1175</v>
      </c>
      <c r="I1280" s="4" t="s">
        <v>131</v>
      </c>
      <c r="J1280" s="4" t="s">
        <v>37</v>
      </c>
      <c r="K1280" s="4" t="s">
        <v>1176</v>
      </c>
      <c r="L1280" s="4" t="s">
        <v>39</v>
      </c>
      <c r="M1280" s="4" t="s">
        <v>132</v>
      </c>
      <c r="N1280" s="4" t="s">
        <v>41</v>
      </c>
      <c r="O1280" s="4">
        <v>227</v>
      </c>
      <c r="P1280" s="4">
        <v>201</v>
      </c>
      <c r="Q1280" s="4">
        <v>287</v>
      </c>
      <c r="R1280" s="4">
        <v>397</v>
      </c>
      <c r="S1280" s="4">
        <v>626</v>
      </c>
      <c r="T1280" s="4">
        <v>658</v>
      </c>
      <c r="U1280" s="4">
        <v>690</v>
      </c>
      <c r="V1280" s="4">
        <v>698</v>
      </c>
      <c r="W1280" s="4">
        <v>537</v>
      </c>
      <c r="X1280" s="4">
        <v>722</v>
      </c>
      <c r="Y1280" s="4">
        <v>613</v>
      </c>
      <c r="Z1280" s="4">
        <v>708</v>
      </c>
      <c r="AA1280" s="4">
        <v>815</v>
      </c>
      <c r="AB1280" s="4">
        <v>785</v>
      </c>
      <c r="AC1280" s="4">
        <v>932</v>
      </c>
      <c r="AD1280" s="4">
        <v>962</v>
      </c>
      <c r="AE1280" s="4">
        <v>912</v>
      </c>
      <c r="AF1280" s="4">
        <v>1089</v>
      </c>
      <c r="AG1280" s="4">
        <v>902</v>
      </c>
      <c r="AH1280" s="4">
        <v>937</v>
      </c>
      <c r="AI1280" s="4">
        <v>443</v>
      </c>
      <c r="AJ1280" s="4">
        <v>562</v>
      </c>
      <c r="AK1280" s="4">
        <v>462</v>
      </c>
      <c r="AL1280" s="4">
        <v>358</v>
      </c>
      <c r="AM1280" s="4">
        <v>352</v>
      </c>
      <c r="AN1280" s="4">
        <v>408</v>
      </c>
    </row>
    <row r="1281" spans="1:40" ht="15" customHeight="1" x14ac:dyDescent="0.25">
      <c r="A1281" s="4" t="str">
        <f>EB[[#This Row],[unit]] &amp; "#" &amp; EB[[#This Row],[indic_nrg]] &amp; "#" &amp; EB[[#This Row],[product]] &amp; "#" &amp; EB[[#This Row],[geo]]</f>
        <v>TJ#B_101010#0000#CZ</v>
      </c>
      <c r="B1281" s="4" t="str">
        <f>VLOOKUP(EB[[#This Row],[product]],KS_DB[[product]:[KS]],5,FALSE)</f>
        <v>all</v>
      </c>
      <c r="C1281" s="4" t="str">
        <f>VLOOKUP(EB[[#This Row],[product]],KS_DB[[product]:[KS]],6,FALSE)</f>
        <v>all</v>
      </c>
      <c r="D1281" s="4">
        <f>VLOOKUP(EB[[#This Row],[product]],Carriers[],4,FALSE)</f>
        <v>0</v>
      </c>
      <c r="E1281" s="4">
        <f>VLOOKUP(EB[[#This Row],[indic_nrg]],Indicators[],4,FALSE)</f>
        <v>0</v>
      </c>
      <c r="F1281" s="4">
        <f>IFERROR(VLOOKUP(EB[[#This Row],[Source_carrier]],KS_DB[[product]:[KS]],6,FALSE),0)</f>
        <v>0</v>
      </c>
      <c r="G1281" s="4" t="s">
        <v>34</v>
      </c>
      <c r="H1281" s="4" t="s">
        <v>1177</v>
      </c>
      <c r="I1281" s="4" t="s">
        <v>36</v>
      </c>
      <c r="J1281" s="4" t="s">
        <v>37</v>
      </c>
      <c r="K1281" s="4" t="s">
        <v>1178</v>
      </c>
      <c r="L1281" s="4" t="s">
        <v>39</v>
      </c>
      <c r="M1281" s="4" t="s">
        <v>40</v>
      </c>
      <c r="N1281" s="4" t="s">
        <v>41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</row>
    <row r="1282" spans="1:40" ht="15" customHeight="1" x14ac:dyDescent="0.25">
      <c r="A1282" s="4" t="str">
        <f>EB[[#This Row],[unit]] &amp; "#" &amp; EB[[#This Row],[indic_nrg]] &amp; "#" &amp; EB[[#This Row],[product]] &amp; "#" &amp; EB[[#This Row],[geo]]</f>
        <v>TJ#B_101010#2000#CZ</v>
      </c>
      <c r="B1282" s="4" t="str">
        <f>VLOOKUP(EB[[#This Row],[product]],KS_DB[[product]:[KS]],5,FALSE)</f>
        <v>solid</v>
      </c>
      <c r="C1282" s="4" t="str">
        <f>VLOOKUP(EB[[#This Row],[product]],KS_DB[[product]:[KS]],6,FALSE)</f>
        <v>solid</v>
      </c>
      <c r="D1282" s="4">
        <f>VLOOKUP(EB[[#This Row],[product]],Carriers[],4,FALSE)</f>
        <v>0</v>
      </c>
      <c r="E1282" s="4">
        <f>VLOOKUP(EB[[#This Row],[indic_nrg]],Indicators[],4,FALSE)</f>
        <v>0</v>
      </c>
      <c r="F1282" s="4">
        <f>IFERROR(VLOOKUP(EB[[#This Row],[Source_carrier]],KS_DB[[product]:[KS]],6,FALSE),0)</f>
        <v>0</v>
      </c>
      <c r="G1282" s="4" t="s">
        <v>34</v>
      </c>
      <c r="H1282" s="4" t="s">
        <v>1177</v>
      </c>
      <c r="I1282" s="4" t="s">
        <v>18</v>
      </c>
      <c r="J1282" s="4" t="s">
        <v>37</v>
      </c>
      <c r="K1282" s="4" t="s">
        <v>1178</v>
      </c>
      <c r="L1282" s="4" t="s">
        <v>39</v>
      </c>
      <c r="M1282" s="4" t="s">
        <v>42</v>
      </c>
      <c r="N1282" s="4" t="s">
        <v>41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</row>
    <row r="1283" spans="1:40" ht="15" customHeight="1" x14ac:dyDescent="0.25">
      <c r="A1283" s="4" t="str">
        <f>EB[[#This Row],[unit]] &amp; "#" &amp; EB[[#This Row],[indic_nrg]] &amp; "#" &amp; EB[[#This Row],[product]] &amp; "#" &amp; EB[[#This Row],[geo]]</f>
        <v>TJ#B_101010#2100#CZ</v>
      </c>
      <c r="B1283" s="4" t="str">
        <f>VLOOKUP(EB[[#This Row],[product]],KS_DB[[product]:[KS]],5,FALSE)</f>
        <v>solid</v>
      </c>
      <c r="C1283" s="4" t="str">
        <f>VLOOKUP(EB[[#This Row],[product]],KS_DB[[product]:[KS]],6,FALSE)</f>
        <v>solid</v>
      </c>
      <c r="D1283" s="4">
        <f>VLOOKUP(EB[[#This Row],[product]],Carriers[],4,FALSE)</f>
        <v>0</v>
      </c>
      <c r="E1283" s="4">
        <f>VLOOKUP(EB[[#This Row],[indic_nrg]],Indicators[],4,FALSE)</f>
        <v>0</v>
      </c>
      <c r="F1283" s="4">
        <f>IFERROR(VLOOKUP(EB[[#This Row],[Source_carrier]],KS_DB[[product]:[KS]],6,FALSE),0)</f>
        <v>0</v>
      </c>
      <c r="G1283" s="4" t="s">
        <v>34</v>
      </c>
      <c r="H1283" s="4" t="s">
        <v>1177</v>
      </c>
      <c r="I1283" s="4" t="s">
        <v>43</v>
      </c>
      <c r="J1283" s="4" t="s">
        <v>37</v>
      </c>
      <c r="K1283" s="4" t="s">
        <v>1178</v>
      </c>
      <c r="L1283" s="4" t="s">
        <v>39</v>
      </c>
      <c r="M1283" s="4" t="s">
        <v>44</v>
      </c>
      <c r="N1283" s="4" t="s">
        <v>41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</row>
    <row r="1284" spans="1:40" ht="15" customHeight="1" x14ac:dyDescent="0.25">
      <c r="A1284" s="4" t="str">
        <f>EB[[#This Row],[unit]] &amp; "#" &amp; EB[[#This Row],[indic_nrg]] &amp; "#" &amp; EB[[#This Row],[product]] &amp; "#" &amp; EB[[#This Row],[geo]]</f>
        <v>TJ#B_101010#2112#CZ</v>
      </c>
      <c r="B1284" s="4" t="str">
        <f>VLOOKUP(EB[[#This Row],[product]],KS_DB[[product]:[KS]],5,FALSE)</f>
        <v>solid</v>
      </c>
      <c r="C1284" s="4" t="str">
        <f>VLOOKUP(EB[[#This Row],[product]],KS_DB[[product]:[KS]],6,FALSE)</f>
        <v>solid</v>
      </c>
      <c r="D1284" s="4">
        <f>VLOOKUP(EB[[#This Row],[product]],Carriers[],4,FALSE)</f>
        <v>1</v>
      </c>
      <c r="E1284" s="4">
        <f>VLOOKUP(EB[[#This Row],[indic_nrg]],Indicators[],4,FALSE)</f>
        <v>0</v>
      </c>
      <c r="F1284" s="4">
        <f>IFERROR(VLOOKUP(EB[[#This Row],[Source_carrier]],KS_DB[[product]:[KS]],6,FALSE),0)</f>
        <v>0</v>
      </c>
      <c r="G1284" s="4" t="s">
        <v>34</v>
      </c>
      <c r="H1284" s="4" t="s">
        <v>1177</v>
      </c>
      <c r="I1284" s="4" t="s">
        <v>45</v>
      </c>
      <c r="J1284" s="4" t="s">
        <v>37</v>
      </c>
      <c r="K1284" s="4" t="s">
        <v>1178</v>
      </c>
      <c r="L1284" s="4" t="s">
        <v>39</v>
      </c>
      <c r="M1284" s="4" t="s">
        <v>46</v>
      </c>
      <c r="N1284" s="4" t="s">
        <v>41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</row>
    <row r="1285" spans="1:40" ht="15" customHeight="1" x14ac:dyDescent="0.25">
      <c r="A1285" s="4" t="str">
        <f>EB[[#This Row],[unit]] &amp; "#" &amp; EB[[#This Row],[indic_nrg]] &amp; "#" &amp; EB[[#This Row],[product]] &amp; "#" &amp; EB[[#This Row],[geo]]</f>
        <v>TJ#B_101010#2115#CZ</v>
      </c>
      <c r="B1285" s="4" t="str">
        <f>VLOOKUP(EB[[#This Row],[product]],KS_DB[[product]:[KS]],5,FALSE)</f>
        <v>solid</v>
      </c>
      <c r="C1285" s="4" t="str">
        <f>VLOOKUP(EB[[#This Row],[product]],KS_DB[[product]:[KS]],6,FALSE)</f>
        <v>solid</v>
      </c>
      <c r="D1285" s="4">
        <f>VLOOKUP(EB[[#This Row],[product]],Carriers[],4,FALSE)</f>
        <v>1</v>
      </c>
      <c r="E1285" s="4">
        <f>VLOOKUP(EB[[#This Row],[indic_nrg]],Indicators[],4,FALSE)</f>
        <v>0</v>
      </c>
      <c r="F1285" s="4">
        <f>IFERROR(VLOOKUP(EB[[#This Row],[Source_carrier]],KS_DB[[product]:[KS]],6,FALSE),0)</f>
        <v>0</v>
      </c>
      <c r="G1285" s="4" t="s">
        <v>34</v>
      </c>
      <c r="H1285" s="4" t="s">
        <v>1177</v>
      </c>
      <c r="I1285" s="4" t="s">
        <v>47</v>
      </c>
      <c r="J1285" s="4" t="s">
        <v>37</v>
      </c>
      <c r="K1285" s="4" t="s">
        <v>1178</v>
      </c>
      <c r="L1285" s="4" t="s">
        <v>39</v>
      </c>
      <c r="M1285" s="4" t="s">
        <v>48</v>
      </c>
      <c r="N1285" s="4" t="s">
        <v>41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</row>
    <row r="1286" spans="1:40" ht="15" customHeight="1" x14ac:dyDescent="0.25">
      <c r="A1286" s="4" t="str">
        <f>EB[[#This Row],[unit]] &amp; "#" &amp; EB[[#This Row],[indic_nrg]] &amp; "#" &amp; EB[[#This Row],[product]] &amp; "#" &amp; EB[[#This Row],[geo]]</f>
        <v>TJ#B_101010#2116#CZ</v>
      </c>
      <c r="B1286" s="4" t="str">
        <f>VLOOKUP(EB[[#This Row],[product]],KS_DB[[product]:[KS]],5,FALSE)</f>
        <v>solid</v>
      </c>
      <c r="C1286" s="4" t="str">
        <f>VLOOKUP(EB[[#This Row],[product]],KS_DB[[product]:[KS]],6,FALSE)</f>
        <v>solid</v>
      </c>
      <c r="D1286" s="4">
        <f>VLOOKUP(EB[[#This Row],[product]],Carriers[],4,FALSE)</f>
        <v>1</v>
      </c>
      <c r="E1286" s="4">
        <f>VLOOKUP(EB[[#This Row],[indic_nrg]],Indicators[],4,FALSE)</f>
        <v>0</v>
      </c>
      <c r="F1286" s="4">
        <f>IFERROR(VLOOKUP(EB[[#This Row],[Source_carrier]],KS_DB[[product]:[KS]],6,FALSE),0)</f>
        <v>0</v>
      </c>
      <c r="G1286" s="4" t="s">
        <v>34</v>
      </c>
      <c r="H1286" s="4" t="s">
        <v>1177</v>
      </c>
      <c r="I1286" s="4" t="s">
        <v>49</v>
      </c>
      <c r="J1286" s="4" t="s">
        <v>37</v>
      </c>
      <c r="K1286" s="4" t="s">
        <v>1178</v>
      </c>
      <c r="L1286" s="4" t="s">
        <v>39</v>
      </c>
      <c r="M1286" s="4" t="s">
        <v>50</v>
      </c>
      <c r="N1286" s="4" t="s">
        <v>41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</row>
    <row r="1287" spans="1:40" ht="15" customHeight="1" x14ac:dyDescent="0.25">
      <c r="A1287" s="4" t="str">
        <f>EB[[#This Row],[unit]] &amp; "#" &amp; EB[[#This Row],[indic_nrg]] &amp; "#" &amp; EB[[#This Row],[product]] &amp; "#" &amp; EB[[#This Row],[geo]]</f>
        <v>TJ#B_101010#2117#CZ</v>
      </c>
      <c r="B1287" s="4" t="str">
        <f>VLOOKUP(EB[[#This Row],[product]],KS_DB[[product]:[KS]],5,FALSE)</f>
        <v>solid</v>
      </c>
      <c r="C1287" s="4" t="str">
        <f>VLOOKUP(EB[[#This Row],[product]],KS_DB[[product]:[KS]],6,FALSE)</f>
        <v>solid</v>
      </c>
      <c r="D1287" s="4">
        <f>VLOOKUP(EB[[#This Row],[product]],Carriers[],4,FALSE)</f>
        <v>1</v>
      </c>
      <c r="E1287" s="4">
        <f>VLOOKUP(EB[[#This Row],[indic_nrg]],Indicators[],4,FALSE)</f>
        <v>0</v>
      </c>
      <c r="F1287" s="4">
        <f>IFERROR(VLOOKUP(EB[[#This Row],[Source_carrier]],KS_DB[[product]:[KS]],6,FALSE),0)</f>
        <v>0</v>
      </c>
      <c r="G1287" s="4" t="s">
        <v>34</v>
      </c>
      <c r="H1287" s="4" t="s">
        <v>1177</v>
      </c>
      <c r="I1287" s="4" t="s">
        <v>51</v>
      </c>
      <c r="J1287" s="4" t="s">
        <v>37</v>
      </c>
      <c r="K1287" s="4" t="s">
        <v>1178</v>
      </c>
      <c r="L1287" s="4" t="s">
        <v>39</v>
      </c>
      <c r="M1287" s="4" t="s">
        <v>52</v>
      </c>
      <c r="N1287" s="4" t="s">
        <v>41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</row>
    <row r="1288" spans="1:40" ht="15" customHeight="1" x14ac:dyDescent="0.25">
      <c r="A1288" s="4" t="str">
        <f>EB[[#This Row],[unit]] &amp; "#" &amp; EB[[#This Row],[indic_nrg]] &amp; "#" &amp; EB[[#This Row],[product]] &amp; "#" &amp; EB[[#This Row],[geo]]</f>
        <v>TJ#B_101010#2118#CZ</v>
      </c>
      <c r="B1288" s="4" t="str">
        <f>VLOOKUP(EB[[#This Row],[product]],KS_DB[[product]:[KS]],5,FALSE)</f>
        <v>solid</v>
      </c>
      <c r="C1288" s="4" t="str">
        <f>VLOOKUP(EB[[#This Row],[product]],KS_DB[[product]:[KS]],6,FALSE)</f>
        <v>solid</v>
      </c>
      <c r="D1288" s="4">
        <f>VLOOKUP(EB[[#This Row],[product]],Carriers[],4,FALSE)</f>
        <v>1</v>
      </c>
      <c r="E1288" s="4">
        <f>VLOOKUP(EB[[#This Row],[indic_nrg]],Indicators[],4,FALSE)</f>
        <v>0</v>
      </c>
      <c r="F1288" s="4">
        <f>IFERROR(VLOOKUP(EB[[#This Row],[Source_carrier]],KS_DB[[product]:[KS]],6,FALSE),0)</f>
        <v>0</v>
      </c>
      <c r="G1288" s="4" t="s">
        <v>34</v>
      </c>
      <c r="H1288" s="4" t="s">
        <v>1177</v>
      </c>
      <c r="I1288" s="4" t="s">
        <v>53</v>
      </c>
      <c r="J1288" s="4" t="s">
        <v>37</v>
      </c>
      <c r="K1288" s="4" t="s">
        <v>1178</v>
      </c>
      <c r="L1288" s="4" t="s">
        <v>39</v>
      </c>
      <c r="M1288" s="4" t="s">
        <v>54</v>
      </c>
      <c r="N1288" s="4" t="s">
        <v>41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</row>
    <row r="1289" spans="1:40" ht="15" customHeight="1" x14ac:dyDescent="0.25">
      <c r="A1289" s="4" t="str">
        <f>EB[[#This Row],[unit]] &amp; "#" &amp; EB[[#This Row],[indic_nrg]] &amp; "#" &amp; EB[[#This Row],[product]] &amp; "#" &amp; EB[[#This Row],[geo]]</f>
        <v>TJ#B_101010#2121#CZ</v>
      </c>
      <c r="B1289" s="4" t="str">
        <f>VLOOKUP(EB[[#This Row],[product]],KS_DB[[product]:[KS]],5,FALSE)</f>
        <v>solid</v>
      </c>
      <c r="C1289" s="4" t="str">
        <f>VLOOKUP(EB[[#This Row],[product]],KS_DB[[product]:[KS]],6,FALSE)</f>
        <v>solid</v>
      </c>
      <c r="D1289" s="4">
        <f>VLOOKUP(EB[[#This Row],[product]],Carriers[],4,FALSE)</f>
        <v>1</v>
      </c>
      <c r="E1289" s="4">
        <f>VLOOKUP(EB[[#This Row],[indic_nrg]],Indicators[],4,FALSE)</f>
        <v>0</v>
      </c>
      <c r="F1289" s="4">
        <f>IFERROR(VLOOKUP(EB[[#This Row],[Source_carrier]],KS_DB[[product]:[KS]],6,FALSE),0)</f>
        <v>0</v>
      </c>
      <c r="G1289" s="4" t="s">
        <v>34</v>
      </c>
      <c r="H1289" s="4" t="s">
        <v>1177</v>
      </c>
      <c r="I1289" s="4" t="s">
        <v>55</v>
      </c>
      <c r="J1289" s="4" t="s">
        <v>37</v>
      </c>
      <c r="K1289" s="4" t="s">
        <v>1178</v>
      </c>
      <c r="L1289" s="4" t="s">
        <v>39</v>
      </c>
      <c r="M1289" s="4" t="s">
        <v>56</v>
      </c>
      <c r="N1289" s="4" t="s">
        <v>41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</row>
    <row r="1290" spans="1:40" ht="15" customHeight="1" x14ac:dyDescent="0.25">
      <c r="A1290" s="4" t="str">
        <f>EB[[#This Row],[unit]] &amp; "#" &amp; EB[[#This Row],[indic_nrg]] &amp; "#" &amp; EB[[#This Row],[product]] &amp; "#" &amp; EB[[#This Row],[geo]]</f>
        <v>TJ#B_101010#2122#CZ</v>
      </c>
      <c r="B1290" s="4" t="str">
        <f>VLOOKUP(EB[[#This Row],[product]],KS_DB[[product]:[KS]],5,FALSE)</f>
        <v>solid</v>
      </c>
      <c r="C1290" s="4" t="str">
        <f>VLOOKUP(EB[[#This Row],[product]],KS_DB[[product]:[KS]],6,FALSE)</f>
        <v>solid</v>
      </c>
      <c r="D1290" s="4">
        <f>VLOOKUP(EB[[#This Row],[product]],Carriers[],4,FALSE)</f>
        <v>1</v>
      </c>
      <c r="E1290" s="4">
        <f>VLOOKUP(EB[[#This Row],[indic_nrg]],Indicators[],4,FALSE)</f>
        <v>0</v>
      </c>
      <c r="F1290" s="4">
        <f>IFERROR(VLOOKUP(EB[[#This Row],[Source_carrier]],KS_DB[[product]:[KS]],6,FALSE),0)</f>
        <v>0</v>
      </c>
      <c r="G1290" s="4" t="s">
        <v>34</v>
      </c>
      <c r="H1290" s="4" t="s">
        <v>1177</v>
      </c>
      <c r="I1290" s="4" t="s">
        <v>57</v>
      </c>
      <c r="J1290" s="4" t="s">
        <v>37</v>
      </c>
      <c r="K1290" s="4" t="s">
        <v>1178</v>
      </c>
      <c r="L1290" s="4" t="s">
        <v>39</v>
      </c>
      <c r="M1290" s="4" t="s">
        <v>58</v>
      </c>
      <c r="N1290" s="4" t="s">
        <v>41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</row>
    <row r="1291" spans="1:40" ht="15" customHeight="1" x14ac:dyDescent="0.25">
      <c r="A1291" s="4" t="str">
        <f>EB[[#This Row],[unit]] &amp; "#" &amp; EB[[#This Row],[indic_nrg]] &amp; "#" &amp; EB[[#This Row],[product]] &amp; "#" &amp; EB[[#This Row],[geo]]</f>
        <v>TJ#B_101010#2130#CZ</v>
      </c>
      <c r="B1291" s="4" t="str">
        <f>VLOOKUP(EB[[#This Row],[product]],KS_DB[[product]:[KS]],5,FALSE)</f>
        <v>solid</v>
      </c>
      <c r="C1291" s="4" t="str">
        <f>VLOOKUP(EB[[#This Row],[product]],KS_DB[[product]:[KS]],6,FALSE)</f>
        <v>solid</v>
      </c>
      <c r="D1291" s="4">
        <f>VLOOKUP(EB[[#This Row],[product]],Carriers[],4,FALSE)</f>
        <v>1</v>
      </c>
      <c r="E1291" s="4">
        <f>VLOOKUP(EB[[#This Row],[indic_nrg]],Indicators[],4,FALSE)</f>
        <v>0</v>
      </c>
      <c r="F1291" s="4">
        <f>IFERROR(VLOOKUP(EB[[#This Row],[Source_carrier]],KS_DB[[product]:[KS]],6,FALSE),0)</f>
        <v>0</v>
      </c>
      <c r="G1291" s="4" t="s">
        <v>34</v>
      </c>
      <c r="H1291" s="4" t="s">
        <v>1177</v>
      </c>
      <c r="I1291" s="4" t="s">
        <v>59</v>
      </c>
      <c r="J1291" s="4" t="s">
        <v>37</v>
      </c>
      <c r="K1291" s="4" t="s">
        <v>1178</v>
      </c>
      <c r="L1291" s="4" t="s">
        <v>39</v>
      </c>
      <c r="M1291" s="4" t="s">
        <v>60</v>
      </c>
      <c r="N1291" s="4" t="s">
        <v>41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</row>
    <row r="1292" spans="1:40" ht="15" customHeight="1" x14ac:dyDescent="0.25">
      <c r="A1292" s="4" t="str">
        <f>EB[[#This Row],[unit]] &amp; "#" &amp; EB[[#This Row],[indic_nrg]] &amp; "#" &amp; EB[[#This Row],[product]] &amp; "#" &amp; EB[[#This Row],[geo]]</f>
        <v>TJ#B_101010#2200#CZ</v>
      </c>
      <c r="B1292" s="4" t="str">
        <f>VLOOKUP(EB[[#This Row],[product]],KS_DB[[product]:[KS]],5,FALSE)</f>
        <v>solid</v>
      </c>
      <c r="C1292" s="4" t="str">
        <f>VLOOKUP(EB[[#This Row],[product]],KS_DB[[product]:[KS]],6,FALSE)</f>
        <v>solid</v>
      </c>
      <c r="D1292" s="4">
        <f>VLOOKUP(EB[[#This Row],[product]],Carriers[],4,FALSE)</f>
        <v>0</v>
      </c>
      <c r="E1292" s="4">
        <f>VLOOKUP(EB[[#This Row],[indic_nrg]],Indicators[],4,FALSE)</f>
        <v>0</v>
      </c>
      <c r="F1292" s="4">
        <f>IFERROR(VLOOKUP(EB[[#This Row],[Source_carrier]],KS_DB[[product]:[KS]],6,FALSE),0)</f>
        <v>0</v>
      </c>
      <c r="G1292" s="4" t="s">
        <v>34</v>
      </c>
      <c r="H1292" s="4" t="s">
        <v>1177</v>
      </c>
      <c r="I1292" s="4" t="s">
        <v>61</v>
      </c>
      <c r="J1292" s="4" t="s">
        <v>37</v>
      </c>
      <c r="K1292" s="4" t="s">
        <v>1178</v>
      </c>
      <c r="L1292" s="4" t="s">
        <v>39</v>
      </c>
      <c r="M1292" s="4" t="s">
        <v>62</v>
      </c>
      <c r="N1292" s="4" t="s">
        <v>41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</row>
    <row r="1293" spans="1:40" ht="15" customHeight="1" x14ac:dyDescent="0.25">
      <c r="A1293" s="4" t="str">
        <f>EB[[#This Row],[unit]] &amp; "#" &amp; EB[[#This Row],[indic_nrg]] &amp; "#" &amp; EB[[#This Row],[product]] &amp; "#" &amp; EB[[#This Row],[geo]]</f>
        <v>TJ#B_101010#2210#CZ</v>
      </c>
      <c r="B1293" s="4" t="str">
        <f>VLOOKUP(EB[[#This Row],[product]],KS_DB[[product]:[KS]],5,FALSE)</f>
        <v>solid</v>
      </c>
      <c r="C1293" s="4" t="str">
        <f>VLOOKUP(EB[[#This Row],[product]],KS_DB[[product]:[KS]],6,FALSE)</f>
        <v>solid</v>
      </c>
      <c r="D1293" s="4">
        <f>VLOOKUP(EB[[#This Row],[product]],Carriers[],4,FALSE)</f>
        <v>1</v>
      </c>
      <c r="E1293" s="4">
        <f>VLOOKUP(EB[[#This Row],[indic_nrg]],Indicators[],4,FALSE)</f>
        <v>0</v>
      </c>
      <c r="F1293" s="4">
        <f>IFERROR(VLOOKUP(EB[[#This Row],[Source_carrier]],KS_DB[[product]:[KS]],6,FALSE),0)</f>
        <v>0</v>
      </c>
      <c r="G1293" s="4" t="s">
        <v>34</v>
      </c>
      <c r="H1293" s="4" t="s">
        <v>1177</v>
      </c>
      <c r="I1293" s="4" t="s">
        <v>63</v>
      </c>
      <c r="J1293" s="4" t="s">
        <v>37</v>
      </c>
      <c r="K1293" s="4" t="s">
        <v>1178</v>
      </c>
      <c r="L1293" s="4" t="s">
        <v>39</v>
      </c>
      <c r="M1293" s="4" t="s">
        <v>64</v>
      </c>
      <c r="N1293" s="4" t="s">
        <v>41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</row>
    <row r="1294" spans="1:40" ht="15" customHeight="1" x14ac:dyDescent="0.25">
      <c r="A1294" s="4" t="str">
        <f>EB[[#This Row],[unit]] &amp; "#" &amp; EB[[#This Row],[indic_nrg]] &amp; "#" &amp; EB[[#This Row],[product]] &amp; "#" &amp; EB[[#This Row],[geo]]</f>
        <v>TJ#B_101010#2230#CZ</v>
      </c>
      <c r="B1294" s="4" t="str">
        <f>VLOOKUP(EB[[#This Row],[product]],KS_DB[[product]:[KS]],5,FALSE)</f>
        <v>solid</v>
      </c>
      <c r="C1294" s="4" t="str">
        <f>VLOOKUP(EB[[#This Row],[product]],KS_DB[[product]:[KS]],6,FALSE)</f>
        <v>solid</v>
      </c>
      <c r="D1294" s="4">
        <f>VLOOKUP(EB[[#This Row],[product]],Carriers[],4,FALSE)</f>
        <v>1</v>
      </c>
      <c r="E1294" s="4">
        <f>VLOOKUP(EB[[#This Row],[indic_nrg]],Indicators[],4,FALSE)</f>
        <v>0</v>
      </c>
      <c r="F1294" s="4">
        <f>IFERROR(VLOOKUP(EB[[#This Row],[Source_carrier]],KS_DB[[product]:[KS]],6,FALSE),0)</f>
        <v>0</v>
      </c>
      <c r="G1294" s="4" t="s">
        <v>34</v>
      </c>
      <c r="H1294" s="4" t="s">
        <v>1177</v>
      </c>
      <c r="I1294" s="4" t="s">
        <v>65</v>
      </c>
      <c r="J1294" s="4" t="s">
        <v>37</v>
      </c>
      <c r="K1294" s="4" t="s">
        <v>1178</v>
      </c>
      <c r="L1294" s="4" t="s">
        <v>39</v>
      </c>
      <c r="M1294" s="4" t="s">
        <v>66</v>
      </c>
      <c r="N1294" s="4" t="s">
        <v>41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</row>
    <row r="1295" spans="1:40" ht="15" customHeight="1" x14ac:dyDescent="0.25">
      <c r="A1295" s="4" t="str">
        <f>EB[[#This Row],[unit]] &amp; "#" &amp; EB[[#This Row],[indic_nrg]] &amp; "#" &amp; EB[[#This Row],[product]] &amp; "#" &amp; EB[[#This Row],[geo]]</f>
        <v>TJ#B_101010#2310#CZ</v>
      </c>
      <c r="B1295" s="4" t="str">
        <f>VLOOKUP(EB[[#This Row],[product]],KS_DB[[product]:[KS]],5,FALSE)</f>
        <v>solid</v>
      </c>
      <c r="C1295" s="4" t="str">
        <f>VLOOKUP(EB[[#This Row],[product]],KS_DB[[product]:[KS]],6,FALSE)</f>
        <v>solid</v>
      </c>
      <c r="D1295" s="4">
        <f>VLOOKUP(EB[[#This Row],[product]],Carriers[],4,FALSE)</f>
        <v>1</v>
      </c>
      <c r="E1295" s="4">
        <f>VLOOKUP(EB[[#This Row],[indic_nrg]],Indicators[],4,FALSE)</f>
        <v>0</v>
      </c>
      <c r="F1295" s="4">
        <f>IFERROR(VLOOKUP(EB[[#This Row],[Source_carrier]],KS_DB[[product]:[KS]],6,FALSE),0)</f>
        <v>0</v>
      </c>
      <c r="G1295" s="4" t="s">
        <v>34</v>
      </c>
      <c r="H1295" s="4" t="s">
        <v>1177</v>
      </c>
      <c r="I1295" s="4" t="s">
        <v>67</v>
      </c>
      <c r="J1295" s="4" t="s">
        <v>37</v>
      </c>
      <c r="K1295" s="4" t="s">
        <v>1178</v>
      </c>
      <c r="L1295" s="4" t="s">
        <v>39</v>
      </c>
      <c r="M1295" s="4" t="s">
        <v>68</v>
      </c>
      <c r="N1295" s="4" t="s">
        <v>41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</row>
    <row r="1296" spans="1:40" ht="15" customHeight="1" x14ac:dyDescent="0.25">
      <c r="A1296" s="4" t="str">
        <f>EB[[#This Row],[unit]] &amp; "#" &amp; EB[[#This Row],[indic_nrg]] &amp; "#" &amp; EB[[#This Row],[product]] &amp; "#" &amp; EB[[#This Row],[geo]]</f>
        <v>TJ#B_101010#2330#CZ</v>
      </c>
      <c r="B1296" s="4" t="str">
        <f>VLOOKUP(EB[[#This Row],[product]],KS_DB[[product]:[KS]],5,FALSE)</f>
        <v>solid</v>
      </c>
      <c r="C1296" s="4" t="str">
        <f>VLOOKUP(EB[[#This Row],[product]],KS_DB[[product]:[KS]],6,FALSE)</f>
        <v>solid</v>
      </c>
      <c r="D1296" s="4">
        <f>VLOOKUP(EB[[#This Row],[product]],Carriers[],4,FALSE)</f>
        <v>1</v>
      </c>
      <c r="E1296" s="4">
        <f>VLOOKUP(EB[[#This Row],[indic_nrg]],Indicators[],4,FALSE)</f>
        <v>0</v>
      </c>
      <c r="F1296" s="4">
        <f>IFERROR(VLOOKUP(EB[[#This Row],[Source_carrier]],KS_DB[[product]:[KS]],6,FALSE),0)</f>
        <v>0</v>
      </c>
      <c r="G1296" s="4" t="s">
        <v>34</v>
      </c>
      <c r="H1296" s="4" t="s">
        <v>1177</v>
      </c>
      <c r="I1296" s="4" t="s">
        <v>69</v>
      </c>
      <c r="J1296" s="4" t="s">
        <v>37</v>
      </c>
      <c r="K1296" s="4" t="s">
        <v>1178</v>
      </c>
      <c r="L1296" s="4" t="s">
        <v>39</v>
      </c>
      <c r="M1296" s="4" t="s">
        <v>70</v>
      </c>
      <c r="N1296" s="4" t="s">
        <v>41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</row>
    <row r="1297" spans="1:40" ht="15" customHeight="1" x14ac:dyDescent="0.25">
      <c r="A1297" s="4" t="str">
        <f>EB[[#This Row],[unit]] &amp; "#" &amp; EB[[#This Row],[indic_nrg]] &amp; "#" &amp; EB[[#This Row],[product]] &amp; "#" &amp; EB[[#This Row],[geo]]</f>
        <v>TJ#B_101010#2410#CZ</v>
      </c>
      <c r="B1297" s="4" t="str">
        <f>VLOOKUP(EB[[#This Row],[product]],KS_DB[[product]:[KS]],5,FALSE)</f>
        <v>solid</v>
      </c>
      <c r="C1297" s="4" t="str">
        <f>VLOOKUP(EB[[#This Row],[product]],KS_DB[[product]:[KS]],6,FALSE)</f>
        <v>solid</v>
      </c>
      <c r="D1297" s="4">
        <f>VLOOKUP(EB[[#This Row],[product]],Carriers[],4,FALSE)</f>
        <v>1</v>
      </c>
      <c r="E1297" s="4">
        <f>VLOOKUP(EB[[#This Row],[indic_nrg]],Indicators[],4,FALSE)</f>
        <v>0</v>
      </c>
      <c r="F1297" s="4">
        <f>IFERROR(VLOOKUP(EB[[#This Row],[Source_carrier]],KS_DB[[product]:[KS]],6,FALSE),0)</f>
        <v>0</v>
      </c>
      <c r="G1297" s="4" t="s">
        <v>34</v>
      </c>
      <c r="H1297" s="4" t="s">
        <v>1177</v>
      </c>
      <c r="I1297" s="4" t="s">
        <v>71</v>
      </c>
      <c r="J1297" s="4" t="s">
        <v>37</v>
      </c>
      <c r="K1297" s="4" t="s">
        <v>1178</v>
      </c>
      <c r="L1297" s="4" t="s">
        <v>39</v>
      </c>
      <c r="M1297" s="4" t="s">
        <v>72</v>
      </c>
      <c r="N1297" s="4" t="s">
        <v>41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</row>
    <row r="1298" spans="1:40" ht="15" customHeight="1" x14ac:dyDescent="0.25">
      <c r="A1298" s="4" t="str">
        <f>EB[[#This Row],[unit]] &amp; "#" &amp; EB[[#This Row],[indic_nrg]] &amp; "#" &amp; EB[[#This Row],[product]] &amp; "#" &amp; EB[[#This Row],[geo]]</f>
        <v>TJ#B_101010#3000#CZ</v>
      </c>
      <c r="B1298" s="4" t="str">
        <f>VLOOKUP(EB[[#This Row],[product]],KS_DB[[product]:[KS]],5,FALSE)</f>
        <v>liquid</v>
      </c>
      <c r="C1298" s="4" t="str">
        <f>VLOOKUP(EB[[#This Row],[product]],KS_DB[[product]:[KS]],6,FALSE)</f>
        <v>liquid</v>
      </c>
      <c r="D1298" s="4">
        <f>VLOOKUP(EB[[#This Row],[product]],Carriers[],4,FALSE)</f>
        <v>0</v>
      </c>
      <c r="E1298" s="4">
        <f>VLOOKUP(EB[[#This Row],[indic_nrg]],Indicators[],4,FALSE)</f>
        <v>0</v>
      </c>
      <c r="F1298" s="4">
        <f>IFERROR(VLOOKUP(EB[[#This Row],[Source_carrier]],KS_DB[[product]:[KS]],6,FALSE),0)</f>
        <v>0</v>
      </c>
      <c r="G1298" s="4" t="s">
        <v>34</v>
      </c>
      <c r="H1298" s="4" t="s">
        <v>1177</v>
      </c>
      <c r="I1298" s="4" t="s">
        <v>73</v>
      </c>
      <c r="J1298" s="4" t="s">
        <v>37</v>
      </c>
      <c r="K1298" s="4" t="s">
        <v>1178</v>
      </c>
      <c r="L1298" s="4" t="s">
        <v>39</v>
      </c>
      <c r="M1298" s="4" t="s">
        <v>74</v>
      </c>
      <c r="N1298" s="4" t="s">
        <v>41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</row>
    <row r="1299" spans="1:40" ht="15" customHeight="1" x14ac:dyDescent="0.25">
      <c r="A1299" s="4" t="str">
        <f>EB[[#This Row],[unit]] &amp; "#" &amp; EB[[#This Row],[indic_nrg]] &amp; "#" &amp; EB[[#This Row],[product]] &amp; "#" &amp; EB[[#This Row],[geo]]</f>
        <v>TJ#B_101010#3200#CZ</v>
      </c>
      <c r="B1299" s="4" t="str">
        <f>VLOOKUP(EB[[#This Row],[product]],KS_DB[[product]:[KS]],5,FALSE)</f>
        <v>liquid</v>
      </c>
      <c r="C1299" s="4" t="str">
        <f>VLOOKUP(EB[[#This Row],[product]],KS_DB[[product]:[KS]],6,FALSE)</f>
        <v>liquid</v>
      </c>
      <c r="D1299" s="4">
        <f>VLOOKUP(EB[[#This Row],[product]],Carriers[],4,FALSE)</f>
        <v>0</v>
      </c>
      <c r="E1299" s="4">
        <f>VLOOKUP(EB[[#This Row],[indic_nrg]],Indicators[],4,FALSE)</f>
        <v>0</v>
      </c>
      <c r="F1299" s="4">
        <f>IFERROR(VLOOKUP(EB[[#This Row],[Source_carrier]],KS_DB[[product]:[KS]],6,FALSE),0)</f>
        <v>0</v>
      </c>
      <c r="G1299" s="4" t="s">
        <v>34</v>
      </c>
      <c r="H1299" s="4" t="s">
        <v>1177</v>
      </c>
      <c r="I1299" s="4" t="s">
        <v>75</v>
      </c>
      <c r="J1299" s="4" t="s">
        <v>37</v>
      </c>
      <c r="K1299" s="4" t="s">
        <v>1178</v>
      </c>
      <c r="L1299" s="4" t="s">
        <v>39</v>
      </c>
      <c r="M1299" s="4" t="s">
        <v>76</v>
      </c>
      <c r="N1299" s="4" t="s">
        <v>41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</row>
    <row r="1300" spans="1:40" ht="15" customHeight="1" x14ac:dyDescent="0.25">
      <c r="A1300" s="4" t="str">
        <f>EB[[#This Row],[unit]] &amp; "#" &amp; EB[[#This Row],[indic_nrg]] &amp; "#" &amp; EB[[#This Row],[product]] &amp; "#" &amp; EB[[#This Row],[geo]]</f>
        <v>TJ#B_101010#3260#CZ</v>
      </c>
      <c r="B1300" s="4" t="str">
        <f>VLOOKUP(EB[[#This Row],[product]],KS_DB[[product]:[KS]],5,FALSE)</f>
        <v>liquid</v>
      </c>
      <c r="C1300" s="4" t="str">
        <f>VLOOKUP(EB[[#This Row],[product]],KS_DB[[product]:[KS]],6,FALSE)</f>
        <v>diesel</v>
      </c>
      <c r="D1300" s="4">
        <f>VLOOKUP(EB[[#This Row],[product]],Carriers[],4,FALSE)</f>
        <v>1</v>
      </c>
      <c r="E1300" s="4">
        <f>VLOOKUP(EB[[#This Row],[indic_nrg]],Indicators[],4,FALSE)</f>
        <v>0</v>
      </c>
      <c r="F1300" s="4">
        <f>IFERROR(VLOOKUP(EB[[#This Row],[Source_carrier]],KS_DB[[product]:[KS]],6,FALSE),0)</f>
        <v>0</v>
      </c>
      <c r="G1300" s="4" t="s">
        <v>34</v>
      </c>
      <c r="H1300" s="4" t="s">
        <v>1177</v>
      </c>
      <c r="I1300" s="4" t="s">
        <v>79</v>
      </c>
      <c r="J1300" s="4" t="s">
        <v>37</v>
      </c>
      <c r="K1300" s="4" t="s">
        <v>1178</v>
      </c>
      <c r="L1300" s="4" t="s">
        <v>39</v>
      </c>
      <c r="M1300" s="4" t="s">
        <v>80</v>
      </c>
      <c r="N1300" s="4" t="s">
        <v>41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</row>
    <row r="1301" spans="1:40" ht="15" customHeight="1" x14ac:dyDescent="0.25">
      <c r="A1301" s="4" t="str">
        <f>EB[[#This Row],[unit]] &amp; "#" &amp; EB[[#This Row],[indic_nrg]] &amp; "#" &amp; EB[[#This Row],[product]] &amp; "#" &amp; EB[[#This Row],[geo]]</f>
        <v>TJ#B_101010#3270A#CZ</v>
      </c>
      <c r="B1301" s="4" t="str">
        <f>VLOOKUP(EB[[#This Row],[product]],KS_DB[[product]:[KS]],5,FALSE)</f>
        <v>liquid</v>
      </c>
      <c r="C1301" s="4" t="str">
        <f>VLOOKUP(EB[[#This Row],[product]],KS_DB[[product]:[KS]],6,FALSE)</f>
        <v>liquid</v>
      </c>
      <c r="D1301" s="4">
        <f>VLOOKUP(EB[[#This Row],[product]],Carriers[],4,FALSE)</f>
        <v>1</v>
      </c>
      <c r="E1301" s="4">
        <f>VLOOKUP(EB[[#This Row],[indic_nrg]],Indicators[],4,FALSE)</f>
        <v>0</v>
      </c>
      <c r="F1301" s="4">
        <f>IFERROR(VLOOKUP(EB[[#This Row],[Source_carrier]],KS_DB[[product]:[KS]],6,FALSE),0)</f>
        <v>0</v>
      </c>
      <c r="G1301" s="4" t="s">
        <v>34</v>
      </c>
      <c r="H1301" s="4" t="s">
        <v>1177</v>
      </c>
      <c r="I1301" s="4" t="s">
        <v>81</v>
      </c>
      <c r="J1301" s="4" t="s">
        <v>37</v>
      </c>
      <c r="K1301" s="4" t="s">
        <v>1178</v>
      </c>
      <c r="L1301" s="4" t="s">
        <v>39</v>
      </c>
      <c r="M1301" s="4" t="s">
        <v>82</v>
      </c>
      <c r="N1301" s="4" t="s">
        <v>41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</row>
    <row r="1302" spans="1:40" ht="15" customHeight="1" x14ac:dyDescent="0.25">
      <c r="A1302" s="4" t="str">
        <f>EB[[#This Row],[unit]] &amp; "#" &amp; EB[[#This Row],[indic_nrg]] &amp; "#" &amp; EB[[#This Row],[product]] &amp; "#" &amp; EB[[#This Row],[geo]]</f>
        <v>TJ#B_101010#4000#CZ</v>
      </c>
      <c r="B1302" s="4" t="str">
        <f>VLOOKUP(EB[[#This Row],[product]],KS_DB[[product]:[KS]],5,FALSE)</f>
        <v>gas</v>
      </c>
      <c r="C1302" s="4" t="str">
        <f>VLOOKUP(EB[[#This Row],[product]],KS_DB[[product]:[KS]],6,FALSE)</f>
        <v>gas</v>
      </c>
      <c r="D1302" s="4">
        <f>VLOOKUP(EB[[#This Row],[product]],Carriers[],4,FALSE)</f>
        <v>0</v>
      </c>
      <c r="E1302" s="4">
        <f>VLOOKUP(EB[[#This Row],[indic_nrg]],Indicators[],4,FALSE)</f>
        <v>0</v>
      </c>
      <c r="F1302" s="4">
        <f>IFERROR(VLOOKUP(EB[[#This Row],[Source_carrier]],KS_DB[[product]:[KS]],6,FALSE),0)</f>
        <v>0</v>
      </c>
      <c r="G1302" s="4" t="s">
        <v>34</v>
      </c>
      <c r="H1302" s="4" t="s">
        <v>1177</v>
      </c>
      <c r="I1302" s="4" t="s">
        <v>83</v>
      </c>
      <c r="J1302" s="4" t="s">
        <v>37</v>
      </c>
      <c r="K1302" s="4" t="s">
        <v>1178</v>
      </c>
      <c r="L1302" s="4" t="s">
        <v>39</v>
      </c>
      <c r="M1302" s="4" t="s">
        <v>84</v>
      </c>
      <c r="N1302" s="4" t="s">
        <v>41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</row>
    <row r="1303" spans="1:40" ht="15" customHeight="1" x14ac:dyDescent="0.25">
      <c r="A1303" s="4" t="str">
        <f>EB[[#This Row],[unit]] &amp; "#" &amp; EB[[#This Row],[indic_nrg]] &amp; "#" &amp; EB[[#This Row],[product]] &amp; "#" &amp; EB[[#This Row],[geo]]</f>
        <v>TJ#B_101010#4200#CZ</v>
      </c>
      <c r="B1303" s="4" t="str">
        <f>VLOOKUP(EB[[#This Row],[product]],KS_DB[[product]:[KS]],5,FALSE)</f>
        <v>gas</v>
      </c>
      <c r="C1303" s="4" t="str">
        <f>VLOOKUP(EB[[#This Row],[product]],KS_DB[[product]:[KS]],6,FALSE)</f>
        <v>gas</v>
      </c>
      <c r="D1303" s="4">
        <f>VLOOKUP(EB[[#This Row],[product]],Carriers[],4,FALSE)</f>
        <v>0</v>
      </c>
      <c r="E1303" s="4">
        <f>VLOOKUP(EB[[#This Row],[indic_nrg]],Indicators[],4,FALSE)</f>
        <v>0</v>
      </c>
      <c r="F1303" s="4">
        <f>IFERROR(VLOOKUP(EB[[#This Row],[Source_carrier]],KS_DB[[product]:[KS]],6,FALSE),0)</f>
        <v>0</v>
      </c>
      <c r="G1303" s="4" t="s">
        <v>34</v>
      </c>
      <c r="H1303" s="4" t="s">
        <v>1177</v>
      </c>
      <c r="I1303" s="4" t="s">
        <v>87</v>
      </c>
      <c r="J1303" s="4" t="s">
        <v>37</v>
      </c>
      <c r="K1303" s="4" t="s">
        <v>1178</v>
      </c>
      <c r="L1303" s="4" t="s">
        <v>39</v>
      </c>
      <c r="M1303" s="4" t="s">
        <v>88</v>
      </c>
      <c r="N1303" s="4" t="s">
        <v>41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</row>
    <row r="1304" spans="1:40" ht="15" customHeight="1" x14ac:dyDescent="0.25">
      <c r="A1304" s="4" t="str">
        <f>EB[[#This Row],[unit]] &amp; "#" &amp; EB[[#This Row],[indic_nrg]] &amp; "#" &amp; EB[[#This Row],[product]] &amp; "#" &amp; EB[[#This Row],[geo]]</f>
        <v>TJ#B_101010#4210#CZ</v>
      </c>
      <c r="B1304" s="4" t="str">
        <f>VLOOKUP(EB[[#This Row],[product]],KS_DB[[product]:[KS]],5,FALSE)</f>
        <v>gas</v>
      </c>
      <c r="C1304" s="4" t="str">
        <f>VLOOKUP(EB[[#This Row],[product]],KS_DB[[product]:[KS]],6,FALSE)</f>
        <v>gas</v>
      </c>
      <c r="D1304" s="4">
        <f>VLOOKUP(EB[[#This Row],[product]],Carriers[],4,FALSE)</f>
        <v>1</v>
      </c>
      <c r="E1304" s="4">
        <f>VLOOKUP(EB[[#This Row],[indic_nrg]],Indicators[],4,FALSE)</f>
        <v>0</v>
      </c>
      <c r="F1304" s="4">
        <f>IFERROR(VLOOKUP(EB[[#This Row],[Source_carrier]],KS_DB[[product]:[KS]],6,FALSE),0)</f>
        <v>0</v>
      </c>
      <c r="G1304" s="4" t="s">
        <v>34</v>
      </c>
      <c r="H1304" s="4" t="s">
        <v>1177</v>
      </c>
      <c r="I1304" s="4" t="s">
        <v>89</v>
      </c>
      <c r="J1304" s="4" t="s">
        <v>37</v>
      </c>
      <c r="K1304" s="4" t="s">
        <v>1178</v>
      </c>
      <c r="L1304" s="4" t="s">
        <v>39</v>
      </c>
      <c r="M1304" s="4" t="s">
        <v>90</v>
      </c>
      <c r="N1304" s="4" t="s">
        <v>41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4">
        <v>0</v>
      </c>
    </row>
    <row r="1305" spans="1:40" ht="15" customHeight="1" x14ac:dyDescent="0.25">
      <c r="A1305" s="4" t="str">
        <f>EB[[#This Row],[unit]] &amp; "#" &amp; EB[[#This Row],[indic_nrg]] &amp; "#" &amp; EB[[#This Row],[product]] &amp; "#" &amp; EB[[#This Row],[geo]]</f>
        <v>TJ#B_101010#4220#CZ</v>
      </c>
      <c r="B1305" s="4" t="str">
        <f>VLOOKUP(EB[[#This Row],[product]],KS_DB[[product]:[KS]],5,FALSE)</f>
        <v>gas</v>
      </c>
      <c r="C1305" s="4" t="str">
        <f>VLOOKUP(EB[[#This Row],[product]],KS_DB[[product]:[KS]],6,FALSE)</f>
        <v>gas</v>
      </c>
      <c r="D1305" s="4">
        <f>VLOOKUP(EB[[#This Row],[product]],Carriers[],4,FALSE)</f>
        <v>1</v>
      </c>
      <c r="E1305" s="4">
        <f>VLOOKUP(EB[[#This Row],[indic_nrg]],Indicators[],4,FALSE)</f>
        <v>0</v>
      </c>
      <c r="F1305" s="4">
        <f>IFERROR(VLOOKUP(EB[[#This Row],[Source_carrier]],KS_DB[[product]:[KS]],6,FALSE),0)</f>
        <v>0</v>
      </c>
      <c r="G1305" s="4" t="s">
        <v>34</v>
      </c>
      <c r="H1305" s="4" t="s">
        <v>1177</v>
      </c>
      <c r="I1305" s="4" t="s">
        <v>91</v>
      </c>
      <c r="J1305" s="4" t="s">
        <v>37</v>
      </c>
      <c r="K1305" s="4" t="s">
        <v>1178</v>
      </c>
      <c r="L1305" s="4" t="s">
        <v>39</v>
      </c>
      <c r="M1305" s="4" t="s">
        <v>92</v>
      </c>
      <c r="N1305" s="4" t="s">
        <v>41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</row>
    <row r="1306" spans="1:40" ht="15" customHeight="1" x14ac:dyDescent="0.25">
      <c r="A1306" s="4" t="str">
        <f>EB[[#This Row],[unit]] &amp; "#" &amp; EB[[#This Row],[indic_nrg]] &amp; "#" &amp; EB[[#This Row],[product]] &amp; "#" &amp; EB[[#This Row],[geo]]</f>
        <v>TJ#B_101010#4230#CZ</v>
      </c>
      <c r="B1306" s="4" t="str">
        <f>VLOOKUP(EB[[#This Row],[product]],KS_DB[[product]:[KS]],5,FALSE)</f>
        <v>gas</v>
      </c>
      <c r="C1306" s="4" t="str">
        <f>VLOOKUP(EB[[#This Row],[product]],KS_DB[[product]:[KS]],6,FALSE)</f>
        <v>gas</v>
      </c>
      <c r="D1306" s="4">
        <f>VLOOKUP(EB[[#This Row],[product]],Carriers[],4,FALSE)</f>
        <v>1</v>
      </c>
      <c r="E1306" s="4">
        <f>VLOOKUP(EB[[#This Row],[indic_nrg]],Indicators[],4,FALSE)</f>
        <v>0</v>
      </c>
      <c r="F1306" s="4">
        <f>IFERROR(VLOOKUP(EB[[#This Row],[Source_carrier]],KS_DB[[product]:[KS]],6,FALSE),0)</f>
        <v>0</v>
      </c>
      <c r="G1306" s="4" t="s">
        <v>34</v>
      </c>
      <c r="H1306" s="4" t="s">
        <v>1177</v>
      </c>
      <c r="I1306" s="4" t="s">
        <v>93</v>
      </c>
      <c r="J1306" s="4" t="s">
        <v>37</v>
      </c>
      <c r="K1306" s="4" t="s">
        <v>1178</v>
      </c>
      <c r="L1306" s="4" t="s">
        <v>39</v>
      </c>
      <c r="M1306" s="4" t="s">
        <v>94</v>
      </c>
      <c r="N1306" s="4" t="s">
        <v>41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</row>
    <row r="1307" spans="1:40" ht="15" customHeight="1" x14ac:dyDescent="0.25">
      <c r="A1307" s="4" t="str">
        <f>EB[[#This Row],[unit]] &amp; "#" &amp; EB[[#This Row],[indic_nrg]] &amp; "#" &amp; EB[[#This Row],[product]] &amp; "#" &amp; EB[[#This Row],[geo]]</f>
        <v>TJ#B_101010#4240#CZ</v>
      </c>
      <c r="B1307" s="4" t="str">
        <f>VLOOKUP(EB[[#This Row],[product]],KS_DB[[product]:[KS]],5,FALSE)</f>
        <v>gas</v>
      </c>
      <c r="C1307" s="4" t="str">
        <f>VLOOKUP(EB[[#This Row],[product]],KS_DB[[product]:[KS]],6,FALSE)</f>
        <v>gas</v>
      </c>
      <c r="D1307" s="4">
        <f>VLOOKUP(EB[[#This Row],[product]],Carriers[],4,FALSE)</f>
        <v>1</v>
      </c>
      <c r="E1307" s="4">
        <f>VLOOKUP(EB[[#This Row],[indic_nrg]],Indicators[],4,FALSE)</f>
        <v>0</v>
      </c>
      <c r="F1307" s="4">
        <f>IFERROR(VLOOKUP(EB[[#This Row],[Source_carrier]],KS_DB[[product]:[KS]],6,FALSE),0)</f>
        <v>0</v>
      </c>
      <c r="G1307" s="4" t="s">
        <v>34</v>
      </c>
      <c r="H1307" s="4" t="s">
        <v>1177</v>
      </c>
      <c r="I1307" s="4" t="s">
        <v>95</v>
      </c>
      <c r="J1307" s="4" t="s">
        <v>37</v>
      </c>
      <c r="K1307" s="4" t="s">
        <v>1178</v>
      </c>
      <c r="L1307" s="4" t="s">
        <v>39</v>
      </c>
      <c r="M1307" s="4" t="s">
        <v>96</v>
      </c>
      <c r="N1307" s="4" t="s">
        <v>41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</row>
    <row r="1308" spans="1:40" ht="15" customHeight="1" x14ac:dyDescent="0.25">
      <c r="A1308" s="4" t="str">
        <f>EB[[#This Row],[unit]] &amp; "#" &amp; EB[[#This Row],[indic_nrg]] &amp; "#" &amp; EB[[#This Row],[product]] &amp; "#" &amp; EB[[#This Row],[geo]]</f>
        <v>TJ#B_101010#5500#CZ</v>
      </c>
      <c r="B1308" s="4" t="str">
        <f>VLOOKUP(EB[[#This Row],[product]],KS_DB[[product]:[KS]],5,FALSE)</f>
        <v>RES</v>
      </c>
      <c r="C1308" s="4" t="str">
        <f>VLOOKUP(EB[[#This Row],[product]],KS_DB[[product]:[KS]],6,FALSE)</f>
        <v>RES</v>
      </c>
      <c r="D1308" s="4">
        <f>VLOOKUP(EB[[#This Row],[product]],Carriers[],4,FALSE)</f>
        <v>0</v>
      </c>
      <c r="E1308" s="4">
        <f>VLOOKUP(EB[[#This Row],[indic_nrg]],Indicators[],4,FALSE)</f>
        <v>0</v>
      </c>
      <c r="F1308" s="4">
        <f>IFERROR(VLOOKUP(EB[[#This Row],[Source_carrier]],KS_DB[[product]:[KS]],6,FALSE),0)</f>
        <v>0</v>
      </c>
      <c r="G1308" s="4" t="s">
        <v>34</v>
      </c>
      <c r="H1308" s="4" t="s">
        <v>1177</v>
      </c>
      <c r="I1308" s="4" t="s">
        <v>99</v>
      </c>
      <c r="J1308" s="4" t="s">
        <v>37</v>
      </c>
      <c r="K1308" s="4" t="s">
        <v>1178</v>
      </c>
      <c r="L1308" s="4" t="s">
        <v>39</v>
      </c>
      <c r="M1308" s="4" t="s">
        <v>100</v>
      </c>
      <c r="N1308" s="4" t="s">
        <v>41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</row>
    <row r="1309" spans="1:40" ht="15" customHeight="1" x14ac:dyDescent="0.25">
      <c r="A1309" s="4" t="str">
        <f>EB[[#This Row],[unit]] &amp; "#" &amp; EB[[#This Row],[indic_nrg]] &amp; "#" &amp; EB[[#This Row],[product]] &amp; "#" &amp; EB[[#This Row],[geo]]</f>
        <v>TJ#B_101010#5540#CZ</v>
      </c>
      <c r="B1309" s="4" t="str">
        <f>VLOOKUP(EB[[#This Row],[product]],KS_DB[[product]:[KS]],5,FALSE)</f>
        <v>biomass</v>
      </c>
      <c r="C1309" s="4" t="str">
        <f>VLOOKUP(EB[[#This Row],[product]],KS_DB[[product]:[KS]],6,FALSE)</f>
        <v>biomass</v>
      </c>
      <c r="D1309" s="4">
        <f>VLOOKUP(EB[[#This Row],[product]],Carriers[],4,FALSE)</f>
        <v>0</v>
      </c>
      <c r="E1309" s="4">
        <f>VLOOKUP(EB[[#This Row],[indic_nrg]],Indicators[],4,FALSE)</f>
        <v>0</v>
      </c>
      <c r="F1309" s="4">
        <f>IFERROR(VLOOKUP(EB[[#This Row],[Source_carrier]],KS_DB[[product]:[KS]],6,FALSE),0)</f>
        <v>0</v>
      </c>
      <c r="G1309" s="4" t="s">
        <v>34</v>
      </c>
      <c r="H1309" s="4" t="s">
        <v>1177</v>
      </c>
      <c r="I1309" s="4" t="s">
        <v>103</v>
      </c>
      <c r="J1309" s="4" t="s">
        <v>37</v>
      </c>
      <c r="K1309" s="4" t="s">
        <v>1178</v>
      </c>
      <c r="L1309" s="4" t="s">
        <v>39</v>
      </c>
      <c r="M1309" s="4" t="s">
        <v>104</v>
      </c>
      <c r="N1309" s="4" t="s">
        <v>41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</row>
    <row r="1310" spans="1:40" ht="15" customHeight="1" x14ac:dyDescent="0.25">
      <c r="A1310" s="4" t="str">
        <f>EB[[#This Row],[unit]] &amp; "#" &amp; EB[[#This Row],[indic_nrg]] &amp; "#" &amp; EB[[#This Row],[product]] &amp; "#" &amp; EB[[#This Row],[geo]]</f>
        <v>TJ#B_101010#5545#CZ</v>
      </c>
      <c r="B1310" s="4" t="str">
        <f>VLOOKUP(EB[[#This Row],[product]],KS_DB[[product]:[KS]],5,FALSE)</f>
        <v>biomass</v>
      </c>
      <c r="C1310" s="4" t="str">
        <f>VLOOKUP(EB[[#This Row],[product]],KS_DB[[product]:[KS]],6,FALSE)</f>
        <v>biomass</v>
      </c>
      <c r="D1310" s="4">
        <f>VLOOKUP(EB[[#This Row],[product]],Carriers[],4,FALSE)</f>
        <v>0</v>
      </c>
      <c r="E1310" s="4">
        <f>VLOOKUP(EB[[#This Row],[indic_nrg]],Indicators[],4,FALSE)</f>
        <v>0</v>
      </c>
      <c r="F1310" s="4">
        <f>IFERROR(VLOOKUP(EB[[#This Row],[Source_carrier]],KS_DB[[product]:[KS]],6,FALSE),0)</f>
        <v>0</v>
      </c>
      <c r="G1310" s="4" t="s">
        <v>34</v>
      </c>
      <c r="H1310" s="4" t="s">
        <v>1177</v>
      </c>
      <c r="I1310" s="4" t="s">
        <v>115</v>
      </c>
      <c r="J1310" s="4" t="s">
        <v>37</v>
      </c>
      <c r="K1310" s="4" t="s">
        <v>1178</v>
      </c>
      <c r="L1310" s="4" t="s">
        <v>39</v>
      </c>
      <c r="M1310" s="4" t="s">
        <v>116</v>
      </c>
      <c r="N1310" s="4" t="s">
        <v>41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</row>
    <row r="1311" spans="1:40" ht="15" customHeight="1" x14ac:dyDescent="0.25">
      <c r="A1311" s="4" t="str">
        <f>EB[[#This Row],[unit]] &amp; "#" &amp; EB[[#This Row],[indic_nrg]] &amp; "#" &amp; EB[[#This Row],[product]] &amp; "#" &amp; EB[[#This Row],[geo]]</f>
        <v>TJ#B_101010#5546#CZ</v>
      </c>
      <c r="B1311" s="4" t="str">
        <f>VLOOKUP(EB[[#This Row],[product]],KS_DB[[product]:[KS]],5,FALSE)</f>
        <v>biomass</v>
      </c>
      <c r="C1311" s="4" t="str">
        <f>VLOOKUP(EB[[#This Row],[product]],KS_DB[[product]:[KS]],6,FALSE)</f>
        <v>biomass</v>
      </c>
      <c r="D1311" s="4">
        <f>VLOOKUP(EB[[#This Row],[product]],Carriers[],4,FALSE)</f>
        <v>1</v>
      </c>
      <c r="E1311" s="4">
        <f>VLOOKUP(EB[[#This Row],[indic_nrg]],Indicators[],4,FALSE)</f>
        <v>0</v>
      </c>
      <c r="F1311" s="4">
        <f>IFERROR(VLOOKUP(EB[[#This Row],[Source_carrier]],KS_DB[[product]:[KS]],6,FALSE),0)</f>
        <v>0</v>
      </c>
      <c r="G1311" s="4" t="s">
        <v>34</v>
      </c>
      <c r="H1311" s="4" t="s">
        <v>1177</v>
      </c>
      <c r="I1311" s="4" t="s">
        <v>117</v>
      </c>
      <c r="J1311" s="4" t="s">
        <v>37</v>
      </c>
      <c r="K1311" s="4" t="s">
        <v>1178</v>
      </c>
      <c r="L1311" s="4" t="s">
        <v>39</v>
      </c>
      <c r="M1311" s="4" t="s">
        <v>118</v>
      </c>
      <c r="N1311" s="4" t="s">
        <v>41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</row>
    <row r="1312" spans="1:40" ht="15" customHeight="1" x14ac:dyDescent="0.25">
      <c r="A1312" s="4" t="str">
        <f>EB[[#This Row],[unit]] &amp; "#" &amp; EB[[#This Row],[indic_nrg]] &amp; "#" &amp; EB[[#This Row],[product]] &amp; "#" &amp; EB[[#This Row],[geo]]</f>
        <v>TJ#B_101010#5547#CZ</v>
      </c>
      <c r="B1312" s="4" t="str">
        <f>VLOOKUP(EB[[#This Row],[product]],KS_DB[[product]:[KS]],5,FALSE)</f>
        <v>biomass</v>
      </c>
      <c r="C1312" s="4" t="str">
        <f>VLOOKUP(EB[[#This Row],[product]],KS_DB[[product]:[KS]],6,FALSE)</f>
        <v>biomass</v>
      </c>
      <c r="D1312" s="4">
        <f>VLOOKUP(EB[[#This Row],[product]],Carriers[],4,FALSE)</f>
        <v>1</v>
      </c>
      <c r="E1312" s="4">
        <f>VLOOKUP(EB[[#This Row],[indic_nrg]],Indicators[],4,FALSE)</f>
        <v>0</v>
      </c>
      <c r="F1312" s="4">
        <f>IFERROR(VLOOKUP(EB[[#This Row],[Source_carrier]],KS_DB[[product]:[KS]],6,FALSE),0)</f>
        <v>0</v>
      </c>
      <c r="G1312" s="4" t="s">
        <v>34</v>
      </c>
      <c r="H1312" s="4" t="s">
        <v>1177</v>
      </c>
      <c r="I1312" s="4" t="s">
        <v>119</v>
      </c>
      <c r="J1312" s="4" t="s">
        <v>37</v>
      </c>
      <c r="K1312" s="4" t="s">
        <v>1178</v>
      </c>
      <c r="L1312" s="4" t="s">
        <v>39</v>
      </c>
      <c r="M1312" s="4" t="s">
        <v>120</v>
      </c>
      <c r="N1312" s="4" t="s">
        <v>41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</row>
    <row r="1313" spans="1:40" ht="15" customHeight="1" x14ac:dyDescent="0.25">
      <c r="A1313" s="4" t="str">
        <f>EB[[#This Row],[unit]] &amp; "#" &amp; EB[[#This Row],[indic_nrg]] &amp; "#" &amp; EB[[#This Row],[product]] &amp; "#" &amp; EB[[#This Row],[geo]]</f>
        <v>TJ#B_101010#5548#CZ</v>
      </c>
      <c r="B1313" s="4" t="str">
        <f>VLOOKUP(EB[[#This Row],[product]],KS_DB[[product]:[KS]],5,FALSE)</f>
        <v>biomass</v>
      </c>
      <c r="C1313" s="4" t="str">
        <f>VLOOKUP(EB[[#This Row],[product]],KS_DB[[product]:[KS]],6,FALSE)</f>
        <v>biomass</v>
      </c>
      <c r="D1313" s="4">
        <f>VLOOKUP(EB[[#This Row],[product]],Carriers[],4,FALSE)</f>
        <v>1</v>
      </c>
      <c r="E1313" s="4">
        <f>VLOOKUP(EB[[#This Row],[indic_nrg]],Indicators[],4,FALSE)</f>
        <v>0</v>
      </c>
      <c r="F1313" s="4">
        <f>IFERROR(VLOOKUP(EB[[#This Row],[Source_carrier]],KS_DB[[product]:[KS]],6,FALSE),0)</f>
        <v>0</v>
      </c>
      <c r="G1313" s="4" t="s">
        <v>34</v>
      </c>
      <c r="H1313" s="4" t="s">
        <v>1177</v>
      </c>
      <c r="I1313" s="4" t="s">
        <v>121</v>
      </c>
      <c r="J1313" s="4" t="s">
        <v>37</v>
      </c>
      <c r="K1313" s="4" t="s">
        <v>1178</v>
      </c>
      <c r="L1313" s="4" t="s">
        <v>39</v>
      </c>
      <c r="M1313" s="4" t="s">
        <v>122</v>
      </c>
      <c r="N1313" s="4" t="s">
        <v>41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</row>
    <row r="1314" spans="1:40" ht="15" customHeight="1" x14ac:dyDescent="0.25">
      <c r="A1314" s="4" t="str">
        <f>EB[[#This Row],[unit]] &amp; "#" &amp; EB[[#This Row],[indic_nrg]] &amp; "#" &amp; EB[[#This Row],[product]] &amp; "#" &amp; EB[[#This Row],[geo]]</f>
        <v>TJ#B_101010#5549#CZ</v>
      </c>
      <c r="B1314" s="4" t="str">
        <f>VLOOKUP(EB[[#This Row],[product]],KS_DB[[product]:[KS]],5,FALSE)</f>
        <v>biomass</v>
      </c>
      <c r="C1314" s="4" t="str">
        <f>VLOOKUP(EB[[#This Row],[product]],KS_DB[[product]:[KS]],6,FALSE)</f>
        <v>biomass</v>
      </c>
      <c r="D1314" s="4">
        <f>VLOOKUP(EB[[#This Row],[product]],Carriers[],4,FALSE)</f>
        <v>1</v>
      </c>
      <c r="E1314" s="4">
        <f>VLOOKUP(EB[[#This Row],[indic_nrg]],Indicators[],4,FALSE)</f>
        <v>0</v>
      </c>
      <c r="F1314" s="4">
        <f>IFERROR(VLOOKUP(EB[[#This Row],[Source_carrier]],KS_DB[[product]:[KS]],6,FALSE),0)</f>
        <v>0</v>
      </c>
      <c r="G1314" s="4" t="s">
        <v>34</v>
      </c>
      <c r="H1314" s="4" t="s">
        <v>1177</v>
      </c>
      <c r="I1314" s="4" t="s">
        <v>123</v>
      </c>
      <c r="J1314" s="4" t="s">
        <v>37</v>
      </c>
      <c r="K1314" s="4" t="s">
        <v>1178</v>
      </c>
      <c r="L1314" s="4" t="s">
        <v>39</v>
      </c>
      <c r="M1314" s="4" t="s">
        <v>124</v>
      </c>
      <c r="N1314" s="4" t="s">
        <v>41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</row>
    <row r="1315" spans="1:40" ht="15" customHeight="1" x14ac:dyDescent="0.25">
      <c r="A1315" s="4" t="str">
        <f>EB[[#This Row],[unit]] &amp; "#" &amp; EB[[#This Row],[indic_nrg]] &amp; "#" &amp; EB[[#This Row],[product]] &amp; "#" &amp; EB[[#This Row],[geo]]</f>
        <v>TJ#B_101010#7100#CZ</v>
      </c>
      <c r="B1315" s="4" t="str">
        <f>VLOOKUP(EB[[#This Row],[product]],KS_DB[[product]:[KS]],5,FALSE)</f>
        <v>other</v>
      </c>
      <c r="C1315" s="4" t="str">
        <f>VLOOKUP(EB[[#This Row],[product]],KS_DB[[product]:[KS]],6,FALSE)</f>
        <v>other</v>
      </c>
      <c r="D1315" s="4">
        <f>VLOOKUP(EB[[#This Row],[product]],Carriers[],4,FALSE)</f>
        <v>1</v>
      </c>
      <c r="E1315" s="4">
        <f>VLOOKUP(EB[[#This Row],[indic_nrg]],Indicators[],4,FALSE)</f>
        <v>0</v>
      </c>
      <c r="F1315" s="4">
        <f>IFERROR(VLOOKUP(EB[[#This Row],[Source_carrier]],KS_DB[[product]:[KS]],6,FALSE),0)</f>
        <v>0</v>
      </c>
      <c r="G1315" s="4" t="s">
        <v>34</v>
      </c>
      <c r="H1315" s="4" t="s">
        <v>1177</v>
      </c>
      <c r="I1315" s="4" t="s">
        <v>129</v>
      </c>
      <c r="J1315" s="4" t="s">
        <v>37</v>
      </c>
      <c r="K1315" s="4" t="s">
        <v>1178</v>
      </c>
      <c r="L1315" s="4" t="s">
        <v>39</v>
      </c>
      <c r="M1315" s="4" t="s">
        <v>130</v>
      </c>
      <c r="N1315" s="4" t="s">
        <v>41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</row>
    <row r="1316" spans="1:40" ht="15" customHeight="1" x14ac:dyDescent="0.25">
      <c r="A1316" s="4" t="str">
        <f>EB[[#This Row],[unit]] &amp; "#" &amp; EB[[#This Row],[indic_nrg]] &amp; "#" &amp; EB[[#This Row],[product]] &amp; "#" &amp; EB[[#This Row],[geo]]</f>
        <v>TJ#B_101010#7200#CZ</v>
      </c>
      <c r="B1316" s="4" t="str">
        <f>VLOOKUP(EB[[#This Row],[product]],KS_DB[[product]:[KS]],5,FALSE)</f>
        <v>other</v>
      </c>
      <c r="C1316" s="4" t="str">
        <f>VLOOKUP(EB[[#This Row],[product]],KS_DB[[product]:[KS]],6,FALSE)</f>
        <v>other</v>
      </c>
      <c r="D1316" s="4">
        <f>VLOOKUP(EB[[#This Row],[product]],Carriers[],4,FALSE)</f>
        <v>0</v>
      </c>
      <c r="E1316" s="4">
        <f>VLOOKUP(EB[[#This Row],[indic_nrg]],Indicators[],4,FALSE)</f>
        <v>0</v>
      </c>
      <c r="F1316" s="4">
        <f>IFERROR(VLOOKUP(EB[[#This Row],[Source_carrier]],KS_DB[[product]:[KS]],6,FALSE),0)</f>
        <v>0</v>
      </c>
      <c r="G1316" s="4" t="s">
        <v>34</v>
      </c>
      <c r="H1316" s="4" t="s">
        <v>1177</v>
      </c>
      <c r="I1316" s="4" t="s">
        <v>131</v>
      </c>
      <c r="J1316" s="4" t="s">
        <v>37</v>
      </c>
      <c r="K1316" s="4" t="s">
        <v>1178</v>
      </c>
      <c r="L1316" s="4" t="s">
        <v>39</v>
      </c>
      <c r="M1316" s="4" t="s">
        <v>132</v>
      </c>
      <c r="N1316" s="4" t="s">
        <v>41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</row>
    <row r="1317" spans="1:40" ht="15" customHeight="1" x14ac:dyDescent="0.25">
      <c r="A1317" s="4" t="str">
        <f>EB[[#This Row],[unit]] &amp; "#" &amp; EB[[#This Row],[indic_nrg]] &amp; "#" &amp; EB[[#This Row],[product]] &amp; "#" &amp; EB[[#This Row],[geo]]</f>
        <v>TJ#B_101011#0000#CZ</v>
      </c>
      <c r="B1317" s="4" t="str">
        <f>VLOOKUP(EB[[#This Row],[product]],KS_DB[[product]:[KS]],5,FALSE)</f>
        <v>all</v>
      </c>
      <c r="C1317" s="4" t="str">
        <f>VLOOKUP(EB[[#This Row],[product]],KS_DB[[product]:[KS]],6,FALSE)</f>
        <v>all</v>
      </c>
      <c r="D1317" s="4">
        <f>VLOOKUP(EB[[#This Row],[product]],Carriers[],4,FALSE)</f>
        <v>0</v>
      </c>
      <c r="E1317" s="4">
        <f>VLOOKUP(EB[[#This Row],[indic_nrg]],Indicators[],4,FALSE)</f>
        <v>0</v>
      </c>
      <c r="F1317" s="4">
        <f>IFERROR(VLOOKUP(EB[[#This Row],[Source_carrier]],KS_DB[[product]:[KS]],6,FALSE),0)</f>
        <v>0</v>
      </c>
      <c r="G1317" s="4" t="s">
        <v>34</v>
      </c>
      <c r="H1317" s="4" t="s">
        <v>1179</v>
      </c>
      <c r="I1317" s="4" t="s">
        <v>36</v>
      </c>
      <c r="J1317" s="4" t="s">
        <v>37</v>
      </c>
      <c r="K1317" s="4" t="s">
        <v>1180</v>
      </c>
      <c r="L1317" s="4" t="s">
        <v>39</v>
      </c>
      <c r="M1317" s="4" t="s">
        <v>40</v>
      </c>
      <c r="N1317" s="4" t="s">
        <v>41</v>
      </c>
      <c r="O1317" s="4">
        <v>22788</v>
      </c>
      <c r="P1317" s="4">
        <v>19220</v>
      </c>
      <c r="Q1317" s="4">
        <v>11954</v>
      </c>
      <c r="R1317" s="4">
        <v>12389</v>
      </c>
      <c r="S1317" s="4">
        <v>10164</v>
      </c>
      <c r="T1317" s="4">
        <v>12366</v>
      </c>
      <c r="U1317" s="4">
        <v>14074</v>
      </c>
      <c r="V1317" s="4">
        <v>10706</v>
      </c>
      <c r="W1317" s="4">
        <v>7179</v>
      </c>
      <c r="X1317" s="4">
        <v>6549</v>
      </c>
      <c r="Y1317" s="4">
        <v>5689</v>
      </c>
      <c r="Z1317" s="4">
        <v>5966</v>
      </c>
      <c r="AA1317" s="4">
        <v>6827</v>
      </c>
      <c r="AB1317" s="4">
        <v>7208</v>
      </c>
      <c r="AC1317" s="4">
        <v>6755</v>
      </c>
      <c r="AD1317" s="4">
        <v>6576</v>
      </c>
      <c r="AE1317" s="4">
        <v>7724</v>
      </c>
      <c r="AF1317" s="4">
        <v>5767</v>
      </c>
      <c r="AG1317" s="4">
        <v>4078</v>
      </c>
      <c r="AH1317" s="4">
        <v>4235</v>
      </c>
      <c r="AI1317" s="4">
        <v>3636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</row>
    <row r="1318" spans="1:40" ht="15" customHeight="1" x14ac:dyDescent="0.25">
      <c r="A1318" s="4" t="str">
        <f>EB[[#This Row],[unit]] &amp; "#" &amp; EB[[#This Row],[indic_nrg]] &amp; "#" &amp; EB[[#This Row],[product]] &amp; "#" &amp; EB[[#This Row],[geo]]</f>
        <v>TJ#B_101011#2000#CZ</v>
      </c>
      <c r="B1318" s="4" t="str">
        <f>VLOOKUP(EB[[#This Row],[product]],KS_DB[[product]:[KS]],5,FALSE)</f>
        <v>solid</v>
      </c>
      <c r="C1318" s="4" t="str">
        <f>VLOOKUP(EB[[#This Row],[product]],KS_DB[[product]:[KS]],6,FALSE)</f>
        <v>solid</v>
      </c>
      <c r="D1318" s="4">
        <f>VLOOKUP(EB[[#This Row],[product]],Carriers[],4,FALSE)</f>
        <v>0</v>
      </c>
      <c r="E1318" s="4">
        <f>VLOOKUP(EB[[#This Row],[indic_nrg]],Indicators[],4,FALSE)</f>
        <v>0</v>
      </c>
      <c r="F1318" s="4">
        <f>IFERROR(VLOOKUP(EB[[#This Row],[Source_carrier]],KS_DB[[product]:[KS]],6,FALSE),0)</f>
        <v>0</v>
      </c>
      <c r="G1318" s="4" t="s">
        <v>34</v>
      </c>
      <c r="H1318" s="4" t="s">
        <v>1179</v>
      </c>
      <c r="I1318" s="4" t="s">
        <v>18</v>
      </c>
      <c r="J1318" s="4" t="s">
        <v>37</v>
      </c>
      <c r="K1318" s="4" t="s">
        <v>1180</v>
      </c>
      <c r="L1318" s="4" t="s">
        <v>39</v>
      </c>
      <c r="M1318" s="4" t="s">
        <v>42</v>
      </c>
      <c r="N1318" s="4" t="s">
        <v>41</v>
      </c>
      <c r="O1318" s="4">
        <v>22788</v>
      </c>
      <c r="P1318" s="4">
        <v>19220</v>
      </c>
      <c r="Q1318" s="4">
        <v>11954</v>
      </c>
      <c r="R1318" s="4">
        <v>12389</v>
      </c>
      <c r="S1318" s="4">
        <v>10164</v>
      </c>
      <c r="T1318" s="4">
        <v>12366</v>
      </c>
      <c r="U1318" s="4">
        <v>14074</v>
      </c>
      <c r="V1318" s="4">
        <v>10706</v>
      </c>
      <c r="W1318" s="4">
        <v>7179</v>
      </c>
      <c r="X1318" s="4">
        <v>6549</v>
      </c>
      <c r="Y1318" s="4">
        <v>5689</v>
      </c>
      <c r="Z1318" s="4">
        <v>5966</v>
      </c>
      <c r="AA1318" s="4">
        <v>6827</v>
      </c>
      <c r="AB1318" s="4">
        <v>7208</v>
      </c>
      <c r="AC1318" s="4">
        <v>6755</v>
      </c>
      <c r="AD1318" s="4">
        <v>6576</v>
      </c>
      <c r="AE1318" s="4">
        <v>7724</v>
      </c>
      <c r="AF1318" s="4">
        <v>5767</v>
      </c>
      <c r="AG1318" s="4">
        <v>4078</v>
      </c>
      <c r="AH1318" s="4">
        <v>4235</v>
      </c>
      <c r="AI1318" s="4">
        <v>3636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</row>
    <row r="1319" spans="1:40" ht="15" customHeight="1" x14ac:dyDescent="0.25">
      <c r="A1319" s="4" t="str">
        <f>EB[[#This Row],[unit]] &amp; "#" &amp; EB[[#This Row],[indic_nrg]] &amp; "#" &amp; EB[[#This Row],[product]] &amp; "#" &amp; EB[[#This Row],[geo]]</f>
        <v>TJ#B_101011#2100#CZ</v>
      </c>
      <c r="B1319" s="4" t="str">
        <f>VLOOKUP(EB[[#This Row],[product]],KS_DB[[product]:[KS]],5,FALSE)</f>
        <v>solid</v>
      </c>
      <c r="C1319" s="4" t="str">
        <f>VLOOKUP(EB[[#This Row],[product]],KS_DB[[product]:[KS]],6,FALSE)</f>
        <v>solid</v>
      </c>
      <c r="D1319" s="4">
        <f>VLOOKUP(EB[[#This Row],[product]],Carriers[],4,FALSE)</f>
        <v>0</v>
      </c>
      <c r="E1319" s="4">
        <f>VLOOKUP(EB[[#This Row],[indic_nrg]],Indicators[],4,FALSE)</f>
        <v>0</v>
      </c>
      <c r="F1319" s="4">
        <f>IFERROR(VLOOKUP(EB[[#This Row],[Source_carrier]],KS_DB[[product]:[KS]],6,FALSE),0)</f>
        <v>0</v>
      </c>
      <c r="G1319" s="4" t="s">
        <v>34</v>
      </c>
      <c r="H1319" s="4" t="s">
        <v>1179</v>
      </c>
      <c r="I1319" s="4" t="s">
        <v>43</v>
      </c>
      <c r="J1319" s="4" t="s">
        <v>37</v>
      </c>
      <c r="K1319" s="4" t="s">
        <v>1180</v>
      </c>
      <c r="L1319" s="4" t="s">
        <v>39</v>
      </c>
      <c r="M1319" s="4" t="s">
        <v>44</v>
      </c>
      <c r="N1319" s="4" t="s">
        <v>41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</row>
    <row r="1320" spans="1:40" ht="15" customHeight="1" x14ac:dyDescent="0.25">
      <c r="A1320" s="4" t="str">
        <f>EB[[#This Row],[unit]] &amp; "#" &amp; EB[[#This Row],[indic_nrg]] &amp; "#" &amp; EB[[#This Row],[product]] &amp; "#" &amp; EB[[#This Row],[geo]]</f>
        <v>TJ#B_101011#2112#CZ</v>
      </c>
      <c r="B1320" s="4" t="str">
        <f>VLOOKUP(EB[[#This Row],[product]],KS_DB[[product]:[KS]],5,FALSE)</f>
        <v>solid</v>
      </c>
      <c r="C1320" s="4" t="str">
        <f>VLOOKUP(EB[[#This Row],[product]],KS_DB[[product]:[KS]],6,FALSE)</f>
        <v>solid</v>
      </c>
      <c r="D1320" s="4">
        <f>VLOOKUP(EB[[#This Row],[product]],Carriers[],4,FALSE)</f>
        <v>1</v>
      </c>
      <c r="E1320" s="4">
        <f>VLOOKUP(EB[[#This Row],[indic_nrg]],Indicators[],4,FALSE)</f>
        <v>0</v>
      </c>
      <c r="F1320" s="4">
        <f>IFERROR(VLOOKUP(EB[[#This Row],[Source_carrier]],KS_DB[[product]:[KS]],6,FALSE),0)</f>
        <v>0</v>
      </c>
      <c r="G1320" s="4" t="s">
        <v>34</v>
      </c>
      <c r="H1320" s="4" t="s">
        <v>1179</v>
      </c>
      <c r="I1320" s="4" t="s">
        <v>45</v>
      </c>
      <c r="J1320" s="4" t="s">
        <v>37</v>
      </c>
      <c r="K1320" s="4" t="s">
        <v>1180</v>
      </c>
      <c r="L1320" s="4" t="s">
        <v>39</v>
      </c>
      <c r="M1320" s="4" t="s">
        <v>46</v>
      </c>
      <c r="N1320" s="4" t="s">
        <v>41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</row>
    <row r="1321" spans="1:40" ht="15" customHeight="1" x14ac:dyDescent="0.25">
      <c r="A1321" s="4" t="str">
        <f>EB[[#This Row],[unit]] &amp; "#" &amp; EB[[#This Row],[indic_nrg]] &amp; "#" &amp; EB[[#This Row],[product]] &amp; "#" &amp; EB[[#This Row],[geo]]</f>
        <v>TJ#B_101011#2115#CZ</v>
      </c>
      <c r="B1321" s="4" t="str">
        <f>VLOOKUP(EB[[#This Row],[product]],KS_DB[[product]:[KS]],5,FALSE)</f>
        <v>solid</v>
      </c>
      <c r="C1321" s="4" t="str">
        <f>VLOOKUP(EB[[#This Row],[product]],KS_DB[[product]:[KS]],6,FALSE)</f>
        <v>solid</v>
      </c>
      <c r="D1321" s="4">
        <f>VLOOKUP(EB[[#This Row],[product]],Carriers[],4,FALSE)</f>
        <v>1</v>
      </c>
      <c r="E1321" s="4">
        <f>VLOOKUP(EB[[#This Row],[indic_nrg]],Indicators[],4,FALSE)</f>
        <v>0</v>
      </c>
      <c r="F1321" s="4">
        <f>IFERROR(VLOOKUP(EB[[#This Row],[Source_carrier]],KS_DB[[product]:[KS]],6,FALSE),0)</f>
        <v>0</v>
      </c>
      <c r="G1321" s="4" t="s">
        <v>34</v>
      </c>
      <c r="H1321" s="4" t="s">
        <v>1179</v>
      </c>
      <c r="I1321" s="4" t="s">
        <v>47</v>
      </c>
      <c r="J1321" s="4" t="s">
        <v>37</v>
      </c>
      <c r="K1321" s="4" t="s">
        <v>1180</v>
      </c>
      <c r="L1321" s="4" t="s">
        <v>39</v>
      </c>
      <c r="M1321" s="4" t="s">
        <v>48</v>
      </c>
      <c r="N1321" s="4" t="s">
        <v>41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</row>
    <row r="1322" spans="1:40" ht="15" customHeight="1" x14ac:dyDescent="0.25">
      <c r="A1322" s="4" t="str">
        <f>EB[[#This Row],[unit]] &amp; "#" &amp; EB[[#This Row],[indic_nrg]] &amp; "#" &amp; EB[[#This Row],[product]] &amp; "#" &amp; EB[[#This Row],[geo]]</f>
        <v>TJ#B_101011#2116#CZ</v>
      </c>
      <c r="B1322" s="4" t="str">
        <f>VLOOKUP(EB[[#This Row],[product]],KS_DB[[product]:[KS]],5,FALSE)</f>
        <v>solid</v>
      </c>
      <c r="C1322" s="4" t="str">
        <f>VLOOKUP(EB[[#This Row],[product]],KS_DB[[product]:[KS]],6,FALSE)</f>
        <v>solid</v>
      </c>
      <c r="D1322" s="4">
        <f>VLOOKUP(EB[[#This Row],[product]],Carriers[],4,FALSE)</f>
        <v>1</v>
      </c>
      <c r="E1322" s="4">
        <f>VLOOKUP(EB[[#This Row],[indic_nrg]],Indicators[],4,FALSE)</f>
        <v>0</v>
      </c>
      <c r="F1322" s="4">
        <f>IFERROR(VLOOKUP(EB[[#This Row],[Source_carrier]],KS_DB[[product]:[KS]],6,FALSE),0)</f>
        <v>0</v>
      </c>
      <c r="G1322" s="4" t="s">
        <v>34</v>
      </c>
      <c r="H1322" s="4" t="s">
        <v>1179</v>
      </c>
      <c r="I1322" s="4" t="s">
        <v>49</v>
      </c>
      <c r="J1322" s="4" t="s">
        <v>37</v>
      </c>
      <c r="K1322" s="4" t="s">
        <v>1180</v>
      </c>
      <c r="L1322" s="4" t="s">
        <v>39</v>
      </c>
      <c r="M1322" s="4" t="s">
        <v>50</v>
      </c>
      <c r="N1322" s="4" t="s">
        <v>41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</row>
    <row r="1323" spans="1:40" ht="15" customHeight="1" x14ac:dyDescent="0.25">
      <c r="A1323" s="4" t="str">
        <f>EB[[#This Row],[unit]] &amp; "#" &amp; EB[[#This Row],[indic_nrg]] &amp; "#" &amp; EB[[#This Row],[product]] &amp; "#" &amp; EB[[#This Row],[geo]]</f>
        <v>TJ#B_101011#2117#CZ</v>
      </c>
      <c r="B1323" s="4" t="str">
        <f>VLOOKUP(EB[[#This Row],[product]],KS_DB[[product]:[KS]],5,FALSE)</f>
        <v>solid</v>
      </c>
      <c r="C1323" s="4" t="str">
        <f>VLOOKUP(EB[[#This Row],[product]],KS_DB[[product]:[KS]],6,FALSE)</f>
        <v>solid</v>
      </c>
      <c r="D1323" s="4">
        <f>VLOOKUP(EB[[#This Row],[product]],Carriers[],4,FALSE)</f>
        <v>1</v>
      </c>
      <c r="E1323" s="4">
        <f>VLOOKUP(EB[[#This Row],[indic_nrg]],Indicators[],4,FALSE)</f>
        <v>0</v>
      </c>
      <c r="F1323" s="4">
        <f>IFERROR(VLOOKUP(EB[[#This Row],[Source_carrier]],KS_DB[[product]:[KS]],6,FALSE),0)</f>
        <v>0</v>
      </c>
      <c r="G1323" s="4" t="s">
        <v>34</v>
      </c>
      <c r="H1323" s="4" t="s">
        <v>1179</v>
      </c>
      <c r="I1323" s="4" t="s">
        <v>51</v>
      </c>
      <c r="J1323" s="4" t="s">
        <v>37</v>
      </c>
      <c r="K1323" s="4" t="s">
        <v>1180</v>
      </c>
      <c r="L1323" s="4" t="s">
        <v>39</v>
      </c>
      <c r="M1323" s="4" t="s">
        <v>52</v>
      </c>
      <c r="N1323" s="4" t="s">
        <v>41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</row>
    <row r="1324" spans="1:40" ht="15" customHeight="1" x14ac:dyDescent="0.25">
      <c r="A1324" s="4" t="str">
        <f>EB[[#This Row],[unit]] &amp; "#" &amp; EB[[#This Row],[indic_nrg]] &amp; "#" &amp; EB[[#This Row],[product]] &amp; "#" &amp; EB[[#This Row],[geo]]</f>
        <v>TJ#B_101011#2118#CZ</v>
      </c>
      <c r="B1324" s="4" t="str">
        <f>VLOOKUP(EB[[#This Row],[product]],KS_DB[[product]:[KS]],5,FALSE)</f>
        <v>solid</v>
      </c>
      <c r="C1324" s="4" t="str">
        <f>VLOOKUP(EB[[#This Row],[product]],KS_DB[[product]:[KS]],6,FALSE)</f>
        <v>solid</v>
      </c>
      <c r="D1324" s="4">
        <f>VLOOKUP(EB[[#This Row],[product]],Carriers[],4,FALSE)</f>
        <v>1</v>
      </c>
      <c r="E1324" s="4">
        <f>VLOOKUP(EB[[#This Row],[indic_nrg]],Indicators[],4,FALSE)</f>
        <v>0</v>
      </c>
      <c r="F1324" s="4">
        <f>IFERROR(VLOOKUP(EB[[#This Row],[Source_carrier]],KS_DB[[product]:[KS]],6,FALSE),0)</f>
        <v>0</v>
      </c>
      <c r="G1324" s="4" t="s">
        <v>34</v>
      </c>
      <c r="H1324" s="4" t="s">
        <v>1179</v>
      </c>
      <c r="I1324" s="4" t="s">
        <v>53</v>
      </c>
      <c r="J1324" s="4" t="s">
        <v>37</v>
      </c>
      <c r="K1324" s="4" t="s">
        <v>1180</v>
      </c>
      <c r="L1324" s="4" t="s">
        <v>39</v>
      </c>
      <c r="M1324" s="4" t="s">
        <v>54</v>
      </c>
      <c r="N1324" s="4" t="s">
        <v>41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</row>
    <row r="1325" spans="1:40" ht="15" customHeight="1" x14ac:dyDescent="0.25">
      <c r="A1325" s="4" t="str">
        <f>EB[[#This Row],[unit]] &amp; "#" &amp; EB[[#This Row],[indic_nrg]] &amp; "#" &amp; EB[[#This Row],[product]] &amp; "#" &amp; EB[[#This Row],[geo]]</f>
        <v>TJ#B_101011#2121#CZ</v>
      </c>
      <c r="B1325" s="4" t="str">
        <f>VLOOKUP(EB[[#This Row],[product]],KS_DB[[product]:[KS]],5,FALSE)</f>
        <v>solid</v>
      </c>
      <c r="C1325" s="4" t="str">
        <f>VLOOKUP(EB[[#This Row],[product]],KS_DB[[product]:[KS]],6,FALSE)</f>
        <v>solid</v>
      </c>
      <c r="D1325" s="4">
        <f>VLOOKUP(EB[[#This Row],[product]],Carriers[],4,FALSE)</f>
        <v>1</v>
      </c>
      <c r="E1325" s="4">
        <f>VLOOKUP(EB[[#This Row],[indic_nrg]],Indicators[],4,FALSE)</f>
        <v>0</v>
      </c>
      <c r="F1325" s="4">
        <f>IFERROR(VLOOKUP(EB[[#This Row],[Source_carrier]],KS_DB[[product]:[KS]],6,FALSE),0)</f>
        <v>0</v>
      </c>
      <c r="G1325" s="4" t="s">
        <v>34</v>
      </c>
      <c r="H1325" s="4" t="s">
        <v>1179</v>
      </c>
      <c r="I1325" s="4" t="s">
        <v>55</v>
      </c>
      <c r="J1325" s="4" t="s">
        <v>37</v>
      </c>
      <c r="K1325" s="4" t="s">
        <v>1180</v>
      </c>
      <c r="L1325" s="4" t="s">
        <v>39</v>
      </c>
      <c r="M1325" s="4" t="s">
        <v>56</v>
      </c>
      <c r="N1325" s="4" t="s">
        <v>41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</row>
    <row r="1326" spans="1:40" ht="15" customHeight="1" x14ac:dyDescent="0.25">
      <c r="A1326" s="4" t="str">
        <f>EB[[#This Row],[unit]] &amp; "#" &amp; EB[[#This Row],[indic_nrg]] &amp; "#" &amp; EB[[#This Row],[product]] &amp; "#" &amp; EB[[#This Row],[geo]]</f>
        <v>TJ#B_101011#2122#CZ</v>
      </c>
      <c r="B1326" s="4" t="str">
        <f>VLOOKUP(EB[[#This Row],[product]],KS_DB[[product]:[KS]],5,FALSE)</f>
        <v>solid</v>
      </c>
      <c r="C1326" s="4" t="str">
        <f>VLOOKUP(EB[[#This Row],[product]],KS_DB[[product]:[KS]],6,FALSE)</f>
        <v>solid</v>
      </c>
      <c r="D1326" s="4">
        <f>VLOOKUP(EB[[#This Row],[product]],Carriers[],4,FALSE)</f>
        <v>1</v>
      </c>
      <c r="E1326" s="4">
        <f>VLOOKUP(EB[[#This Row],[indic_nrg]],Indicators[],4,FALSE)</f>
        <v>0</v>
      </c>
      <c r="F1326" s="4">
        <f>IFERROR(VLOOKUP(EB[[#This Row],[Source_carrier]],KS_DB[[product]:[KS]],6,FALSE),0)</f>
        <v>0</v>
      </c>
      <c r="G1326" s="4" t="s">
        <v>34</v>
      </c>
      <c r="H1326" s="4" t="s">
        <v>1179</v>
      </c>
      <c r="I1326" s="4" t="s">
        <v>57</v>
      </c>
      <c r="J1326" s="4" t="s">
        <v>37</v>
      </c>
      <c r="K1326" s="4" t="s">
        <v>1180</v>
      </c>
      <c r="L1326" s="4" t="s">
        <v>39</v>
      </c>
      <c r="M1326" s="4" t="s">
        <v>58</v>
      </c>
      <c r="N1326" s="4" t="s">
        <v>41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</row>
    <row r="1327" spans="1:40" ht="15" customHeight="1" x14ac:dyDescent="0.25">
      <c r="A1327" s="4" t="str">
        <f>EB[[#This Row],[unit]] &amp; "#" &amp; EB[[#This Row],[indic_nrg]] &amp; "#" &amp; EB[[#This Row],[product]] &amp; "#" &amp; EB[[#This Row],[geo]]</f>
        <v>TJ#B_101011#2130#CZ</v>
      </c>
      <c r="B1327" s="4" t="str">
        <f>VLOOKUP(EB[[#This Row],[product]],KS_DB[[product]:[KS]],5,FALSE)</f>
        <v>solid</v>
      </c>
      <c r="C1327" s="4" t="str">
        <f>VLOOKUP(EB[[#This Row],[product]],KS_DB[[product]:[KS]],6,FALSE)</f>
        <v>solid</v>
      </c>
      <c r="D1327" s="4">
        <f>VLOOKUP(EB[[#This Row],[product]],Carriers[],4,FALSE)</f>
        <v>1</v>
      </c>
      <c r="E1327" s="4">
        <f>VLOOKUP(EB[[#This Row],[indic_nrg]],Indicators[],4,FALSE)</f>
        <v>0</v>
      </c>
      <c r="F1327" s="4">
        <f>IFERROR(VLOOKUP(EB[[#This Row],[Source_carrier]],KS_DB[[product]:[KS]],6,FALSE),0)</f>
        <v>0</v>
      </c>
      <c r="G1327" s="4" t="s">
        <v>34</v>
      </c>
      <c r="H1327" s="4" t="s">
        <v>1179</v>
      </c>
      <c r="I1327" s="4" t="s">
        <v>59</v>
      </c>
      <c r="J1327" s="4" t="s">
        <v>37</v>
      </c>
      <c r="K1327" s="4" t="s">
        <v>1180</v>
      </c>
      <c r="L1327" s="4" t="s">
        <v>39</v>
      </c>
      <c r="M1327" s="4" t="s">
        <v>60</v>
      </c>
      <c r="N1327" s="4" t="s">
        <v>41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</row>
    <row r="1328" spans="1:40" ht="15" customHeight="1" x14ac:dyDescent="0.25">
      <c r="A1328" s="4" t="str">
        <f>EB[[#This Row],[unit]] &amp; "#" &amp; EB[[#This Row],[indic_nrg]] &amp; "#" &amp; EB[[#This Row],[product]] &amp; "#" &amp; EB[[#This Row],[geo]]</f>
        <v>TJ#B_101011#2200#CZ</v>
      </c>
      <c r="B1328" s="4" t="str">
        <f>VLOOKUP(EB[[#This Row],[product]],KS_DB[[product]:[KS]],5,FALSE)</f>
        <v>solid</v>
      </c>
      <c r="C1328" s="4" t="str">
        <f>VLOOKUP(EB[[#This Row],[product]],KS_DB[[product]:[KS]],6,FALSE)</f>
        <v>solid</v>
      </c>
      <c r="D1328" s="4">
        <f>VLOOKUP(EB[[#This Row],[product]],Carriers[],4,FALSE)</f>
        <v>0</v>
      </c>
      <c r="E1328" s="4">
        <f>VLOOKUP(EB[[#This Row],[indic_nrg]],Indicators[],4,FALSE)</f>
        <v>0</v>
      </c>
      <c r="F1328" s="4">
        <f>IFERROR(VLOOKUP(EB[[#This Row],[Source_carrier]],KS_DB[[product]:[KS]],6,FALSE),0)</f>
        <v>0</v>
      </c>
      <c r="G1328" s="4" t="s">
        <v>34</v>
      </c>
      <c r="H1328" s="4" t="s">
        <v>1179</v>
      </c>
      <c r="I1328" s="4" t="s">
        <v>61</v>
      </c>
      <c r="J1328" s="4" t="s">
        <v>37</v>
      </c>
      <c r="K1328" s="4" t="s">
        <v>1180</v>
      </c>
      <c r="L1328" s="4" t="s">
        <v>39</v>
      </c>
      <c r="M1328" s="4" t="s">
        <v>62</v>
      </c>
      <c r="N1328" s="4" t="s">
        <v>41</v>
      </c>
      <c r="O1328" s="4">
        <v>22788</v>
      </c>
      <c r="P1328" s="4">
        <v>19220</v>
      </c>
      <c r="Q1328" s="4">
        <v>11954</v>
      </c>
      <c r="R1328" s="4">
        <v>12389</v>
      </c>
      <c r="S1328" s="4">
        <v>10164</v>
      </c>
      <c r="T1328" s="4">
        <v>12366</v>
      </c>
      <c r="U1328" s="4">
        <v>14074</v>
      </c>
      <c r="V1328" s="4">
        <v>10706</v>
      </c>
      <c r="W1328" s="4">
        <v>7179</v>
      </c>
      <c r="X1328" s="4">
        <v>6549</v>
      </c>
      <c r="Y1328" s="4">
        <v>5689</v>
      </c>
      <c r="Z1328" s="4">
        <v>5966</v>
      </c>
      <c r="AA1328" s="4">
        <v>6827</v>
      </c>
      <c r="AB1328" s="4">
        <v>7208</v>
      </c>
      <c r="AC1328" s="4">
        <v>6755</v>
      </c>
      <c r="AD1328" s="4">
        <v>6576</v>
      </c>
      <c r="AE1328" s="4">
        <v>7724</v>
      </c>
      <c r="AF1328" s="4">
        <v>5767</v>
      </c>
      <c r="AG1328" s="4">
        <v>4078</v>
      </c>
      <c r="AH1328" s="4">
        <v>4235</v>
      </c>
      <c r="AI1328" s="4">
        <v>3636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</row>
    <row r="1329" spans="1:40" ht="15" customHeight="1" x14ac:dyDescent="0.25">
      <c r="A1329" s="4" t="str">
        <f>EB[[#This Row],[unit]] &amp; "#" &amp; EB[[#This Row],[indic_nrg]] &amp; "#" &amp; EB[[#This Row],[product]] &amp; "#" &amp; EB[[#This Row],[geo]]</f>
        <v>TJ#B_101011#2210#CZ</v>
      </c>
      <c r="B1329" s="4" t="str">
        <f>VLOOKUP(EB[[#This Row],[product]],KS_DB[[product]:[KS]],5,FALSE)</f>
        <v>solid</v>
      </c>
      <c r="C1329" s="4" t="str">
        <f>VLOOKUP(EB[[#This Row],[product]],KS_DB[[product]:[KS]],6,FALSE)</f>
        <v>solid</v>
      </c>
      <c r="D1329" s="4">
        <f>VLOOKUP(EB[[#This Row],[product]],Carriers[],4,FALSE)</f>
        <v>1</v>
      </c>
      <c r="E1329" s="4">
        <f>VLOOKUP(EB[[#This Row],[indic_nrg]],Indicators[],4,FALSE)</f>
        <v>0</v>
      </c>
      <c r="F1329" s="4">
        <f>IFERROR(VLOOKUP(EB[[#This Row],[Source_carrier]],KS_DB[[product]:[KS]],6,FALSE),0)</f>
        <v>0</v>
      </c>
      <c r="G1329" s="4" t="s">
        <v>34</v>
      </c>
      <c r="H1329" s="4" t="s">
        <v>1179</v>
      </c>
      <c r="I1329" s="4" t="s">
        <v>63</v>
      </c>
      <c r="J1329" s="4" t="s">
        <v>37</v>
      </c>
      <c r="K1329" s="4" t="s">
        <v>1180</v>
      </c>
      <c r="L1329" s="4" t="s">
        <v>39</v>
      </c>
      <c r="M1329" s="4" t="s">
        <v>64</v>
      </c>
      <c r="N1329" s="4" t="s">
        <v>41</v>
      </c>
      <c r="O1329" s="4">
        <v>22788</v>
      </c>
      <c r="P1329" s="4">
        <v>19220</v>
      </c>
      <c r="Q1329" s="4">
        <v>11954</v>
      </c>
      <c r="R1329" s="4">
        <v>12389</v>
      </c>
      <c r="S1329" s="4">
        <v>10164</v>
      </c>
      <c r="T1329" s="4">
        <v>12366</v>
      </c>
      <c r="U1329" s="4">
        <v>14074</v>
      </c>
      <c r="V1329" s="4">
        <v>10706</v>
      </c>
      <c r="W1329" s="4">
        <v>7179</v>
      </c>
      <c r="X1329" s="4">
        <v>6549</v>
      </c>
      <c r="Y1329" s="4">
        <v>5689</v>
      </c>
      <c r="Z1329" s="4">
        <v>5966</v>
      </c>
      <c r="AA1329" s="4">
        <v>6827</v>
      </c>
      <c r="AB1329" s="4">
        <v>7208</v>
      </c>
      <c r="AC1329" s="4">
        <v>6755</v>
      </c>
      <c r="AD1329" s="4">
        <v>6576</v>
      </c>
      <c r="AE1329" s="4">
        <v>7724</v>
      </c>
      <c r="AF1329" s="4">
        <v>5767</v>
      </c>
      <c r="AG1329" s="4">
        <v>4078</v>
      </c>
      <c r="AH1329" s="4">
        <v>4235</v>
      </c>
      <c r="AI1329" s="4">
        <v>3636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</row>
    <row r="1330" spans="1:40" ht="15" customHeight="1" x14ac:dyDescent="0.25">
      <c r="A1330" s="4" t="str">
        <f>EB[[#This Row],[unit]] &amp; "#" &amp; EB[[#This Row],[indic_nrg]] &amp; "#" &amp; EB[[#This Row],[product]] &amp; "#" &amp; EB[[#This Row],[geo]]</f>
        <v>TJ#B_101011#2230#CZ</v>
      </c>
      <c r="B1330" s="4" t="str">
        <f>VLOOKUP(EB[[#This Row],[product]],KS_DB[[product]:[KS]],5,FALSE)</f>
        <v>solid</v>
      </c>
      <c r="C1330" s="4" t="str">
        <f>VLOOKUP(EB[[#This Row],[product]],KS_DB[[product]:[KS]],6,FALSE)</f>
        <v>solid</v>
      </c>
      <c r="D1330" s="4">
        <f>VLOOKUP(EB[[#This Row],[product]],Carriers[],4,FALSE)</f>
        <v>1</v>
      </c>
      <c r="E1330" s="4">
        <f>VLOOKUP(EB[[#This Row],[indic_nrg]],Indicators[],4,FALSE)</f>
        <v>0</v>
      </c>
      <c r="F1330" s="4">
        <f>IFERROR(VLOOKUP(EB[[#This Row],[Source_carrier]],KS_DB[[product]:[KS]],6,FALSE),0)</f>
        <v>0</v>
      </c>
      <c r="G1330" s="4" t="s">
        <v>34</v>
      </c>
      <c r="H1330" s="4" t="s">
        <v>1179</v>
      </c>
      <c r="I1330" s="4" t="s">
        <v>65</v>
      </c>
      <c r="J1330" s="4" t="s">
        <v>37</v>
      </c>
      <c r="K1330" s="4" t="s">
        <v>1180</v>
      </c>
      <c r="L1330" s="4" t="s">
        <v>39</v>
      </c>
      <c r="M1330" s="4" t="s">
        <v>66</v>
      </c>
      <c r="N1330" s="4" t="s">
        <v>41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</row>
    <row r="1331" spans="1:40" ht="15" customHeight="1" x14ac:dyDescent="0.25">
      <c r="A1331" s="4" t="str">
        <f>EB[[#This Row],[unit]] &amp; "#" &amp; EB[[#This Row],[indic_nrg]] &amp; "#" &amp; EB[[#This Row],[product]] &amp; "#" &amp; EB[[#This Row],[geo]]</f>
        <v>TJ#B_101011#2310#CZ</v>
      </c>
      <c r="B1331" s="4" t="str">
        <f>VLOOKUP(EB[[#This Row],[product]],KS_DB[[product]:[KS]],5,FALSE)</f>
        <v>solid</v>
      </c>
      <c r="C1331" s="4" t="str">
        <f>VLOOKUP(EB[[#This Row],[product]],KS_DB[[product]:[KS]],6,FALSE)</f>
        <v>solid</v>
      </c>
      <c r="D1331" s="4">
        <f>VLOOKUP(EB[[#This Row],[product]],Carriers[],4,FALSE)</f>
        <v>1</v>
      </c>
      <c r="E1331" s="4">
        <f>VLOOKUP(EB[[#This Row],[indic_nrg]],Indicators[],4,FALSE)</f>
        <v>0</v>
      </c>
      <c r="F1331" s="4">
        <f>IFERROR(VLOOKUP(EB[[#This Row],[Source_carrier]],KS_DB[[product]:[KS]],6,FALSE),0)</f>
        <v>0</v>
      </c>
      <c r="G1331" s="4" t="s">
        <v>34</v>
      </c>
      <c r="H1331" s="4" t="s">
        <v>1179</v>
      </c>
      <c r="I1331" s="4" t="s">
        <v>67</v>
      </c>
      <c r="J1331" s="4" t="s">
        <v>37</v>
      </c>
      <c r="K1331" s="4" t="s">
        <v>1180</v>
      </c>
      <c r="L1331" s="4" t="s">
        <v>39</v>
      </c>
      <c r="M1331" s="4" t="s">
        <v>68</v>
      </c>
      <c r="N1331" s="4" t="s">
        <v>41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</row>
    <row r="1332" spans="1:40" ht="15" customHeight="1" x14ac:dyDescent="0.25">
      <c r="A1332" s="4" t="str">
        <f>EB[[#This Row],[unit]] &amp; "#" &amp; EB[[#This Row],[indic_nrg]] &amp; "#" &amp; EB[[#This Row],[product]] &amp; "#" &amp; EB[[#This Row],[geo]]</f>
        <v>TJ#B_101011#2330#CZ</v>
      </c>
      <c r="B1332" s="4" t="str">
        <f>VLOOKUP(EB[[#This Row],[product]],KS_DB[[product]:[KS]],5,FALSE)</f>
        <v>solid</v>
      </c>
      <c r="C1332" s="4" t="str">
        <f>VLOOKUP(EB[[#This Row],[product]],KS_DB[[product]:[KS]],6,FALSE)</f>
        <v>solid</v>
      </c>
      <c r="D1332" s="4">
        <f>VLOOKUP(EB[[#This Row],[product]],Carriers[],4,FALSE)</f>
        <v>1</v>
      </c>
      <c r="E1332" s="4">
        <f>VLOOKUP(EB[[#This Row],[indic_nrg]],Indicators[],4,FALSE)</f>
        <v>0</v>
      </c>
      <c r="F1332" s="4">
        <f>IFERROR(VLOOKUP(EB[[#This Row],[Source_carrier]],KS_DB[[product]:[KS]],6,FALSE),0)</f>
        <v>0</v>
      </c>
      <c r="G1332" s="4" t="s">
        <v>34</v>
      </c>
      <c r="H1332" s="4" t="s">
        <v>1179</v>
      </c>
      <c r="I1332" s="4" t="s">
        <v>69</v>
      </c>
      <c r="J1332" s="4" t="s">
        <v>37</v>
      </c>
      <c r="K1332" s="4" t="s">
        <v>1180</v>
      </c>
      <c r="L1332" s="4" t="s">
        <v>39</v>
      </c>
      <c r="M1332" s="4" t="s">
        <v>70</v>
      </c>
      <c r="N1332" s="4" t="s">
        <v>41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</row>
    <row r="1333" spans="1:40" ht="15" customHeight="1" x14ac:dyDescent="0.25">
      <c r="A1333" s="4" t="str">
        <f>EB[[#This Row],[unit]] &amp; "#" &amp; EB[[#This Row],[indic_nrg]] &amp; "#" &amp; EB[[#This Row],[product]] &amp; "#" &amp; EB[[#This Row],[geo]]</f>
        <v>TJ#B_101011#2410#CZ</v>
      </c>
      <c r="B1333" s="4" t="str">
        <f>VLOOKUP(EB[[#This Row],[product]],KS_DB[[product]:[KS]],5,FALSE)</f>
        <v>solid</v>
      </c>
      <c r="C1333" s="4" t="str">
        <f>VLOOKUP(EB[[#This Row],[product]],KS_DB[[product]:[KS]],6,FALSE)</f>
        <v>solid</v>
      </c>
      <c r="D1333" s="4">
        <f>VLOOKUP(EB[[#This Row],[product]],Carriers[],4,FALSE)</f>
        <v>1</v>
      </c>
      <c r="E1333" s="4">
        <f>VLOOKUP(EB[[#This Row],[indic_nrg]],Indicators[],4,FALSE)</f>
        <v>0</v>
      </c>
      <c r="F1333" s="4">
        <f>IFERROR(VLOOKUP(EB[[#This Row],[Source_carrier]],KS_DB[[product]:[KS]],6,FALSE),0)</f>
        <v>0</v>
      </c>
      <c r="G1333" s="4" t="s">
        <v>34</v>
      </c>
      <c r="H1333" s="4" t="s">
        <v>1179</v>
      </c>
      <c r="I1333" s="4" t="s">
        <v>71</v>
      </c>
      <c r="J1333" s="4" t="s">
        <v>37</v>
      </c>
      <c r="K1333" s="4" t="s">
        <v>1180</v>
      </c>
      <c r="L1333" s="4" t="s">
        <v>39</v>
      </c>
      <c r="M1333" s="4" t="s">
        <v>72</v>
      </c>
      <c r="N1333" s="4" t="s">
        <v>41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</row>
    <row r="1334" spans="1:40" ht="15" customHeight="1" x14ac:dyDescent="0.25">
      <c r="A1334" s="4" t="str">
        <f>EB[[#This Row],[unit]] &amp; "#" &amp; EB[[#This Row],[indic_nrg]] &amp; "#" &amp; EB[[#This Row],[product]] &amp; "#" &amp; EB[[#This Row],[geo]]</f>
        <v>TJ#B_101011#4000#CZ</v>
      </c>
      <c r="B1334" s="4" t="str">
        <f>VLOOKUP(EB[[#This Row],[product]],KS_DB[[product]:[KS]],5,FALSE)</f>
        <v>gas</v>
      </c>
      <c r="C1334" s="4" t="str">
        <f>VLOOKUP(EB[[#This Row],[product]],KS_DB[[product]:[KS]],6,FALSE)</f>
        <v>gas</v>
      </c>
      <c r="D1334" s="4">
        <f>VLOOKUP(EB[[#This Row],[product]],Carriers[],4,FALSE)</f>
        <v>0</v>
      </c>
      <c r="E1334" s="4">
        <f>VLOOKUP(EB[[#This Row],[indic_nrg]],Indicators[],4,FALSE)</f>
        <v>0</v>
      </c>
      <c r="F1334" s="4">
        <f>IFERROR(VLOOKUP(EB[[#This Row],[Source_carrier]],KS_DB[[product]:[KS]],6,FALSE),0)</f>
        <v>0</v>
      </c>
      <c r="G1334" s="4" t="s">
        <v>34</v>
      </c>
      <c r="H1334" s="4" t="s">
        <v>1179</v>
      </c>
      <c r="I1334" s="4" t="s">
        <v>83</v>
      </c>
      <c r="J1334" s="4" t="s">
        <v>37</v>
      </c>
      <c r="K1334" s="4" t="s">
        <v>1180</v>
      </c>
      <c r="L1334" s="4" t="s">
        <v>39</v>
      </c>
      <c r="M1334" s="4" t="s">
        <v>84</v>
      </c>
      <c r="N1334" s="4" t="s">
        <v>41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</row>
    <row r="1335" spans="1:40" ht="15" customHeight="1" x14ac:dyDescent="0.25">
      <c r="A1335" s="4" t="str">
        <f>EB[[#This Row],[unit]] &amp; "#" &amp; EB[[#This Row],[indic_nrg]] &amp; "#" &amp; EB[[#This Row],[product]] &amp; "#" &amp; EB[[#This Row],[geo]]</f>
        <v>TJ#B_101011#4200#CZ</v>
      </c>
      <c r="B1335" s="4" t="str">
        <f>VLOOKUP(EB[[#This Row],[product]],KS_DB[[product]:[KS]],5,FALSE)</f>
        <v>gas</v>
      </c>
      <c r="C1335" s="4" t="str">
        <f>VLOOKUP(EB[[#This Row],[product]],KS_DB[[product]:[KS]],6,FALSE)</f>
        <v>gas</v>
      </c>
      <c r="D1335" s="4">
        <f>VLOOKUP(EB[[#This Row],[product]],Carriers[],4,FALSE)</f>
        <v>0</v>
      </c>
      <c r="E1335" s="4">
        <f>VLOOKUP(EB[[#This Row],[indic_nrg]],Indicators[],4,FALSE)</f>
        <v>0</v>
      </c>
      <c r="F1335" s="4">
        <f>IFERROR(VLOOKUP(EB[[#This Row],[Source_carrier]],KS_DB[[product]:[KS]],6,FALSE),0)</f>
        <v>0</v>
      </c>
      <c r="G1335" s="4" t="s">
        <v>34</v>
      </c>
      <c r="H1335" s="4" t="s">
        <v>1179</v>
      </c>
      <c r="I1335" s="4" t="s">
        <v>87</v>
      </c>
      <c r="J1335" s="4" t="s">
        <v>37</v>
      </c>
      <c r="K1335" s="4" t="s">
        <v>1180</v>
      </c>
      <c r="L1335" s="4" t="s">
        <v>39</v>
      </c>
      <c r="M1335" s="4" t="s">
        <v>88</v>
      </c>
      <c r="N1335" s="4" t="s">
        <v>41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</row>
    <row r="1336" spans="1:40" ht="15" customHeight="1" x14ac:dyDescent="0.25">
      <c r="A1336" s="4" t="str">
        <f>EB[[#This Row],[unit]] &amp; "#" &amp; EB[[#This Row],[indic_nrg]] &amp; "#" &amp; EB[[#This Row],[product]] &amp; "#" &amp; EB[[#This Row],[geo]]</f>
        <v>TJ#B_101011#4210#CZ</v>
      </c>
      <c r="B1336" s="4" t="str">
        <f>VLOOKUP(EB[[#This Row],[product]],KS_DB[[product]:[KS]],5,FALSE)</f>
        <v>gas</v>
      </c>
      <c r="C1336" s="4" t="str">
        <f>VLOOKUP(EB[[#This Row],[product]],KS_DB[[product]:[KS]],6,FALSE)</f>
        <v>gas</v>
      </c>
      <c r="D1336" s="4">
        <f>VLOOKUP(EB[[#This Row],[product]],Carriers[],4,FALSE)</f>
        <v>1</v>
      </c>
      <c r="E1336" s="4">
        <f>VLOOKUP(EB[[#This Row],[indic_nrg]],Indicators[],4,FALSE)</f>
        <v>0</v>
      </c>
      <c r="F1336" s="4">
        <f>IFERROR(VLOOKUP(EB[[#This Row],[Source_carrier]],KS_DB[[product]:[KS]],6,FALSE),0)</f>
        <v>0</v>
      </c>
      <c r="G1336" s="4" t="s">
        <v>34</v>
      </c>
      <c r="H1336" s="4" t="s">
        <v>1179</v>
      </c>
      <c r="I1336" s="4" t="s">
        <v>89</v>
      </c>
      <c r="J1336" s="4" t="s">
        <v>37</v>
      </c>
      <c r="K1336" s="4" t="s">
        <v>1180</v>
      </c>
      <c r="L1336" s="4" t="s">
        <v>39</v>
      </c>
      <c r="M1336" s="4" t="s">
        <v>90</v>
      </c>
      <c r="N1336" s="4" t="s">
        <v>41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</row>
    <row r="1337" spans="1:40" ht="15" customHeight="1" x14ac:dyDescent="0.25">
      <c r="A1337" s="4" t="str">
        <f>EB[[#This Row],[unit]] &amp; "#" &amp; EB[[#This Row],[indic_nrg]] &amp; "#" &amp; EB[[#This Row],[product]] &amp; "#" &amp; EB[[#This Row],[geo]]</f>
        <v>TJ#B_101011#4220#CZ</v>
      </c>
      <c r="B1337" s="4" t="str">
        <f>VLOOKUP(EB[[#This Row],[product]],KS_DB[[product]:[KS]],5,FALSE)</f>
        <v>gas</v>
      </c>
      <c r="C1337" s="4" t="str">
        <f>VLOOKUP(EB[[#This Row],[product]],KS_DB[[product]:[KS]],6,FALSE)</f>
        <v>gas</v>
      </c>
      <c r="D1337" s="4">
        <f>VLOOKUP(EB[[#This Row],[product]],Carriers[],4,FALSE)</f>
        <v>1</v>
      </c>
      <c r="E1337" s="4">
        <f>VLOOKUP(EB[[#This Row],[indic_nrg]],Indicators[],4,FALSE)</f>
        <v>0</v>
      </c>
      <c r="F1337" s="4">
        <f>IFERROR(VLOOKUP(EB[[#This Row],[Source_carrier]],KS_DB[[product]:[KS]],6,FALSE),0)</f>
        <v>0</v>
      </c>
      <c r="G1337" s="4" t="s">
        <v>34</v>
      </c>
      <c r="H1337" s="4" t="s">
        <v>1179</v>
      </c>
      <c r="I1337" s="4" t="s">
        <v>91</v>
      </c>
      <c r="J1337" s="4" t="s">
        <v>37</v>
      </c>
      <c r="K1337" s="4" t="s">
        <v>1180</v>
      </c>
      <c r="L1337" s="4" t="s">
        <v>39</v>
      </c>
      <c r="M1337" s="4" t="s">
        <v>92</v>
      </c>
      <c r="N1337" s="4" t="s">
        <v>41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</row>
    <row r="1338" spans="1:40" ht="15" customHeight="1" x14ac:dyDescent="0.25">
      <c r="A1338" s="4" t="str">
        <f>EB[[#This Row],[unit]] &amp; "#" &amp; EB[[#This Row],[indic_nrg]] &amp; "#" &amp; EB[[#This Row],[product]] &amp; "#" &amp; EB[[#This Row],[geo]]</f>
        <v>TJ#B_101011#4230#CZ</v>
      </c>
      <c r="B1338" s="4" t="str">
        <f>VLOOKUP(EB[[#This Row],[product]],KS_DB[[product]:[KS]],5,FALSE)</f>
        <v>gas</v>
      </c>
      <c r="C1338" s="4" t="str">
        <f>VLOOKUP(EB[[#This Row],[product]],KS_DB[[product]:[KS]],6,FALSE)</f>
        <v>gas</v>
      </c>
      <c r="D1338" s="4">
        <f>VLOOKUP(EB[[#This Row],[product]],Carriers[],4,FALSE)</f>
        <v>1</v>
      </c>
      <c r="E1338" s="4">
        <f>VLOOKUP(EB[[#This Row],[indic_nrg]],Indicators[],4,FALSE)</f>
        <v>0</v>
      </c>
      <c r="F1338" s="4">
        <f>IFERROR(VLOOKUP(EB[[#This Row],[Source_carrier]],KS_DB[[product]:[KS]],6,FALSE),0)</f>
        <v>0</v>
      </c>
      <c r="G1338" s="4" t="s">
        <v>34</v>
      </c>
      <c r="H1338" s="4" t="s">
        <v>1179</v>
      </c>
      <c r="I1338" s="4" t="s">
        <v>93</v>
      </c>
      <c r="J1338" s="4" t="s">
        <v>37</v>
      </c>
      <c r="K1338" s="4" t="s">
        <v>1180</v>
      </c>
      <c r="L1338" s="4" t="s">
        <v>39</v>
      </c>
      <c r="M1338" s="4" t="s">
        <v>94</v>
      </c>
      <c r="N1338" s="4" t="s">
        <v>41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</row>
    <row r="1339" spans="1:40" ht="15" customHeight="1" x14ac:dyDescent="0.25">
      <c r="A1339" s="4" t="str">
        <f>EB[[#This Row],[unit]] &amp; "#" &amp; EB[[#This Row],[indic_nrg]] &amp; "#" &amp; EB[[#This Row],[product]] &amp; "#" &amp; EB[[#This Row],[geo]]</f>
        <v>TJ#B_101011#4240#CZ</v>
      </c>
      <c r="B1339" s="4" t="str">
        <f>VLOOKUP(EB[[#This Row],[product]],KS_DB[[product]:[KS]],5,FALSE)</f>
        <v>gas</v>
      </c>
      <c r="C1339" s="4" t="str">
        <f>VLOOKUP(EB[[#This Row],[product]],KS_DB[[product]:[KS]],6,FALSE)</f>
        <v>gas</v>
      </c>
      <c r="D1339" s="4">
        <f>VLOOKUP(EB[[#This Row],[product]],Carriers[],4,FALSE)</f>
        <v>1</v>
      </c>
      <c r="E1339" s="4">
        <f>VLOOKUP(EB[[#This Row],[indic_nrg]],Indicators[],4,FALSE)</f>
        <v>0</v>
      </c>
      <c r="F1339" s="4">
        <f>IFERROR(VLOOKUP(EB[[#This Row],[Source_carrier]],KS_DB[[product]:[KS]],6,FALSE),0)</f>
        <v>0</v>
      </c>
      <c r="G1339" s="4" t="s">
        <v>34</v>
      </c>
      <c r="H1339" s="4" t="s">
        <v>1179</v>
      </c>
      <c r="I1339" s="4" t="s">
        <v>95</v>
      </c>
      <c r="J1339" s="4" t="s">
        <v>37</v>
      </c>
      <c r="K1339" s="4" t="s">
        <v>1180</v>
      </c>
      <c r="L1339" s="4" t="s">
        <v>39</v>
      </c>
      <c r="M1339" s="4" t="s">
        <v>96</v>
      </c>
      <c r="N1339" s="4" t="s">
        <v>41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</row>
    <row r="1340" spans="1:40" ht="15" customHeight="1" x14ac:dyDescent="0.25">
      <c r="A1340" s="4" t="str">
        <f>EB[[#This Row],[unit]] &amp; "#" &amp; EB[[#This Row],[indic_nrg]] &amp; "#" &amp; EB[[#This Row],[product]] &amp; "#" &amp; EB[[#This Row],[geo]]</f>
        <v>TJ#B_101011#5500#CZ</v>
      </c>
      <c r="B1340" s="4" t="str">
        <f>VLOOKUP(EB[[#This Row],[product]],KS_DB[[product]:[KS]],5,FALSE)</f>
        <v>RES</v>
      </c>
      <c r="C1340" s="4" t="str">
        <f>VLOOKUP(EB[[#This Row],[product]],KS_DB[[product]:[KS]],6,FALSE)</f>
        <v>RES</v>
      </c>
      <c r="D1340" s="4">
        <f>VLOOKUP(EB[[#This Row],[product]],Carriers[],4,FALSE)</f>
        <v>0</v>
      </c>
      <c r="E1340" s="4">
        <f>VLOOKUP(EB[[#This Row],[indic_nrg]],Indicators[],4,FALSE)</f>
        <v>0</v>
      </c>
      <c r="F1340" s="4">
        <f>IFERROR(VLOOKUP(EB[[#This Row],[Source_carrier]],KS_DB[[product]:[KS]],6,FALSE),0)</f>
        <v>0</v>
      </c>
      <c r="G1340" s="4" t="s">
        <v>34</v>
      </c>
      <c r="H1340" s="4" t="s">
        <v>1179</v>
      </c>
      <c r="I1340" s="4" t="s">
        <v>99</v>
      </c>
      <c r="J1340" s="4" t="s">
        <v>37</v>
      </c>
      <c r="K1340" s="4" t="s">
        <v>1180</v>
      </c>
      <c r="L1340" s="4" t="s">
        <v>39</v>
      </c>
      <c r="M1340" s="4" t="s">
        <v>100</v>
      </c>
      <c r="N1340" s="4" t="s">
        <v>41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</row>
    <row r="1341" spans="1:40" ht="15" customHeight="1" x14ac:dyDescent="0.25">
      <c r="A1341" s="4" t="str">
        <f>EB[[#This Row],[unit]] &amp; "#" &amp; EB[[#This Row],[indic_nrg]] &amp; "#" &amp; EB[[#This Row],[product]] &amp; "#" &amp; EB[[#This Row],[geo]]</f>
        <v>TJ#B_101011#5540#CZ</v>
      </c>
      <c r="B1341" s="4" t="str">
        <f>VLOOKUP(EB[[#This Row],[product]],KS_DB[[product]:[KS]],5,FALSE)</f>
        <v>biomass</v>
      </c>
      <c r="C1341" s="4" t="str">
        <f>VLOOKUP(EB[[#This Row],[product]],KS_DB[[product]:[KS]],6,FALSE)</f>
        <v>biomass</v>
      </c>
      <c r="D1341" s="4">
        <f>VLOOKUP(EB[[#This Row],[product]],Carriers[],4,FALSE)</f>
        <v>0</v>
      </c>
      <c r="E1341" s="4">
        <f>VLOOKUP(EB[[#This Row],[indic_nrg]],Indicators[],4,FALSE)</f>
        <v>0</v>
      </c>
      <c r="F1341" s="4">
        <f>IFERROR(VLOOKUP(EB[[#This Row],[Source_carrier]],KS_DB[[product]:[KS]],6,FALSE),0)</f>
        <v>0</v>
      </c>
      <c r="G1341" s="4" t="s">
        <v>34</v>
      </c>
      <c r="H1341" s="4" t="s">
        <v>1179</v>
      </c>
      <c r="I1341" s="4" t="s">
        <v>103</v>
      </c>
      <c r="J1341" s="4" t="s">
        <v>37</v>
      </c>
      <c r="K1341" s="4" t="s">
        <v>1180</v>
      </c>
      <c r="L1341" s="4" t="s">
        <v>39</v>
      </c>
      <c r="M1341" s="4" t="s">
        <v>104</v>
      </c>
      <c r="N1341" s="4" t="s">
        <v>41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</row>
    <row r="1342" spans="1:40" ht="15" customHeight="1" x14ac:dyDescent="0.25">
      <c r="A1342" s="4" t="str">
        <f>EB[[#This Row],[unit]] &amp; "#" &amp; EB[[#This Row],[indic_nrg]] &amp; "#" &amp; EB[[#This Row],[product]] &amp; "#" &amp; EB[[#This Row],[geo]]</f>
        <v>TJ#B_101011#5541#CZ</v>
      </c>
      <c r="B1342" s="4" t="str">
        <f>VLOOKUP(EB[[#This Row],[product]],KS_DB[[product]:[KS]],5,FALSE)</f>
        <v>biomass</v>
      </c>
      <c r="C1342" s="4" t="str">
        <f>VLOOKUP(EB[[#This Row],[product]],KS_DB[[product]:[KS]],6,FALSE)</f>
        <v>biomass</v>
      </c>
      <c r="D1342" s="4">
        <f>VLOOKUP(EB[[#This Row],[product]],Carriers[],4,FALSE)</f>
        <v>1</v>
      </c>
      <c r="E1342" s="4">
        <f>VLOOKUP(EB[[#This Row],[indic_nrg]],Indicators[],4,FALSE)</f>
        <v>0</v>
      </c>
      <c r="F1342" s="4">
        <f>IFERROR(VLOOKUP(EB[[#This Row],[Source_carrier]],KS_DB[[product]:[KS]],6,FALSE),0)</f>
        <v>0</v>
      </c>
      <c r="G1342" s="4" t="s">
        <v>34</v>
      </c>
      <c r="H1342" s="4" t="s">
        <v>1179</v>
      </c>
      <c r="I1342" s="4" t="s">
        <v>105</v>
      </c>
      <c r="J1342" s="4" t="s">
        <v>37</v>
      </c>
      <c r="K1342" s="4" t="s">
        <v>1180</v>
      </c>
      <c r="L1342" s="4" t="s">
        <v>39</v>
      </c>
      <c r="M1342" s="4" t="s">
        <v>106</v>
      </c>
      <c r="N1342" s="4" t="s">
        <v>41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</row>
    <row r="1343" spans="1:40" ht="15" customHeight="1" x14ac:dyDescent="0.25">
      <c r="A1343" s="4" t="str">
        <f>EB[[#This Row],[unit]] &amp; "#" &amp; EB[[#This Row],[indic_nrg]] &amp; "#" &amp; EB[[#This Row],[product]] &amp; "#" &amp; EB[[#This Row],[geo]]</f>
        <v>TJ#B_101011#55431#CZ</v>
      </c>
      <c r="B1343" s="4" t="str">
        <f>VLOOKUP(EB[[#This Row],[product]],KS_DB[[product]:[KS]],5,FALSE)</f>
        <v>biomass</v>
      </c>
      <c r="C1343" s="4" t="str">
        <f>VLOOKUP(EB[[#This Row],[product]],KS_DB[[product]:[KS]],6,FALSE)</f>
        <v>biomass</v>
      </c>
      <c r="D1343" s="4">
        <f>VLOOKUP(EB[[#This Row],[product]],Carriers[],4,FALSE)</f>
        <v>1</v>
      </c>
      <c r="E1343" s="4">
        <f>VLOOKUP(EB[[#This Row],[indic_nrg]],Indicators[],4,FALSE)</f>
        <v>0</v>
      </c>
      <c r="F1343" s="4">
        <f>IFERROR(VLOOKUP(EB[[#This Row],[Source_carrier]],KS_DB[[product]:[KS]],6,FALSE),0)</f>
        <v>0</v>
      </c>
      <c r="G1343" s="4" t="s">
        <v>34</v>
      </c>
      <c r="H1343" s="4" t="s">
        <v>1179</v>
      </c>
      <c r="I1343" s="4" t="s">
        <v>109</v>
      </c>
      <c r="J1343" s="4" t="s">
        <v>37</v>
      </c>
      <c r="K1343" s="4" t="s">
        <v>1180</v>
      </c>
      <c r="L1343" s="4" t="s">
        <v>39</v>
      </c>
      <c r="M1343" s="4" t="s">
        <v>110</v>
      </c>
      <c r="N1343" s="4" t="s">
        <v>41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</row>
    <row r="1344" spans="1:40" ht="15" customHeight="1" x14ac:dyDescent="0.25">
      <c r="A1344" s="4" t="str">
        <f>EB[[#This Row],[unit]] &amp; "#" &amp; EB[[#This Row],[indic_nrg]] &amp; "#" &amp; EB[[#This Row],[product]] &amp; "#" &amp; EB[[#This Row],[geo]]</f>
        <v>TJ#B_101011#55432#CZ</v>
      </c>
      <c r="B1344" s="4" t="str">
        <f>VLOOKUP(EB[[#This Row],[product]],KS_DB[[product]:[KS]],5,FALSE)</f>
        <v>biomass</v>
      </c>
      <c r="C1344" s="4" t="str">
        <f>VLOOKUP(EB[[#This Row],[product]],KS_DB[[product]:[KS]],6,FALSE)</f>
        <v>biomass</v>
      </c>
      <c r="D1344" s="4">
        <f>VLOOKUP(EB[[#This Row],[product]],Carriers[],4,FALSE)</f>
        <v>1</v>
      </c>
      <c r="E1344" s="4">
        <f>VLOOKUP(EB[[#This Row],[indic_nrg]],Indicators[],4,FALSE)</f>
        <v>0</v>
      </c>
      <c r="F1344" s="4">
        <f>IFERROR(VLOOKUP(EB[[#This Row],[Source_carrier]],KS_DB[[product]:[KS]],6,FALSE),0)</f>
        <v>0</v>
      </c>
      <c r="G1344" s="4" t="s">
        <v>34</v>
      </c>
      <c r="H1344" s="4" t="s">
        <v>1179</v>
      </c>
      <c r="I1344" s="4" t="s">
        <v>111</v>
      </c>
      <c r="J1344" s="4" t="s">
        <v>37</v>
      </c>
      <c r="K1344" s="4" t="s">
        <v>1180</v>
      </c>
      <c r="L1344" s="4" t="s">
        <v>39</v>
      </c>
      <c r="M1344" s="4" t="s">
        <v>112</v>
      </c>
      <c r="N1344" s="4" t="s">
        <v>41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</row>
    <row r="1345" spans="1:40" ht="15" customHeight="1" x14ac:dyDescent="0.25">
      <c r="A1345" s="4" t="str">
        <f>EB[[#This Row],[unit]] &amp; "#" &amp; EB[[#This Row],[indic_nrg]] &amp; "#" &amp; EB[[#This Row],[product]] &amp; "#" &amp; EB[[#This Row],[geo]]</f>
        <v>TJ#B_101011#5544#CZ</v>
      </c>
      <c r="B1345" s="4" t="str">
        <f>VLOOKUP(EB[[#This Row],[product]],KS_DB[[product]:[KS]],5,FALSE)</f>
        <v>biomass</v>
      </c>
      <c r="C1345" s="4" t="str">
        <f>VLOOKUP(EB[[#This Row],[product]],KS_DB[[product]:[KS]],6,FALSE)</f>
        <v>biomass</v>
      </c>
      <c r="D1345" s="4">
        <f>VLOOKUP(EB[[#This Row],[product]],Carriers[],4,FALSE)</f>
        <v>1</v>
      </c>
      <c r="E1345" s="4">
        <f>VLOOKUP(EB[[#This Row],[indic_nrg]],Indicators[],4,FALSE)</f>
        <v>0</v>
      </c>
      <c r="F1345" s="4">
        <f>IFERROR(VLOOKUP(EB[[#This Row],[Source_carrier]],KS_DB[[product]:[KS]],6,FALSE),0)</f>
        <v>0</v>
      </c>
      <c r="G1345" s="4" t="s">
        <v>34</v>
      </c>
      <c r="H1345" s="4" t="s">
        <v>1179</v>
      </c>
      <c r="I1345" s="4" t="s">
        <v>113</v>
      </c>
      <c r="J1345" s="4" t="s">
        <v>37</v>
      </c>
      <c r="K1345" s="4" t="s">
        <v>1180</v>
      </c>
      <c r="L1345" s="4" t="s">
        <v>39</v>
      </c>
      <c r="M1345" s="4" t="s">
        <v>114</v>
      </c>
      <c r="N1345" s="4" t="s">
        <v>41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</row>
    <row r="1346" spans="1:40" ht="15" customHeight="1" x14ac:dyDescent="0.25">
      <c r="A1346" s="4" t="str">
        <f>EB[[#This Row],[unit]] &amp; "#" &amp; EB[[#This Row],[indic_nrg]] &amp; "#" &amp; EB[[#This Row],[product]] &amp; "#" &amp; EB[[#This Row],[geo]]</f>
        <v>TJ#B_101011#5545#CZ</v>
      </c>
      <c r="B1346" s="4" t="str">
        <f>VLOOKUP(EB[[#This Row],[product]],KS_DB[[product]:[KS]],5,FALSE)</f>
        <v>biomass</v>
      </c>
      <c r="C1346" s="4" t="str">
        <f>VLOOKUP(EB[[#This Row],[product]],KS_DB[[product]:[KS]],6,FALSE)</f>
        <v>biomass</v>
      </c>
      <c r="D1346" s="4">
        <f>VLOOKUP(EB[[#This Row],[product]],Carriers[],4,FALSE)</f>
        <v>0</v>
      </c>
      <c r="E1346" s="4">
        <f>VLOOKUP(EB[[#This Row],[indic_nrg]],Indicators[],4,FALSE)</f>
        <v>0</v>
      </c>
      <c r="F1346" s="4">
        <f>IFERROR(VLOOKUP(EB[[#This Row],[Source_carrier]],KS_DB[[product]:[KS]],6,FALSE),0)</f>
        <v>0</v>
      </c>
      <c r="G1346" s="4" t="s">
        <v>34</v>
      </c>
      <c r="H1346" s="4" t="s">
        <v>1179</v>
      </c>
      <c r="I1346" s="4" t="s">
        <v>115</v>
      </c>
      <c r="J1346" s="4" t="s">
        <v>37</v>
      </c>
      <c r="K1346" s="4" t="s">
        <v>1180</v>
      </c>
      <c r="L1346" s="4" t="s">
        <v>39</v>
      </c>
      <c r="M1346" s="4" t="s">
        <v>116</v>
      </c>
      <c r="N1346" s="4" t="s">
        <v>41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</row>
    <row r="1347" spans="1:40" ht="15" customHeight="1" x14ac:dyDescent="0.25">
      <c r="A1347" s="4" t="str">
        <f>EB[[#This Row],[unit]] &amp; "#" &amp; EB[[#This Row],[indic_nrg]] &amp; "#" &amp; EB[[#This Row],[product]] &amp; "#" &amp; EB[[#This Row],[geo]]</f>
        <v>TJ#B_101011#5546#CZ</v>
      </c>
      <c r="B1347" s="4" t="str">
        <f>VLOOKUP(EB[[#This Row],[product]],KS_DB[[product]:[KS]],5,FALSE)</f>
        <v>biomass</v>
      </c>
      <c r="C1347" s="4" t="str">
        <f>VLOOKUP(EB[[#This Row],[product]],KS_DB[[product]:[KS]],6,FALSE)</f>
        <v>biomass</v>
      </c>
      <c r="D1347" s="4">
        <f>VLOOKUP(EB[[#This Row],[product]],Carriers[],4,FALSE)</f>
        <v>1</v>
      </c>
      <c r="E1347" s="4">
        <f>VLOOKUP(EB[[#This Row],[indic_nrg]],Indicators[],4,FALSE)</f>
        <v>0</v>
      </c>
      <c r="F1347" s="4">
        <f>IFERROR(VLOOKUP(EB[[#This Row],[Source_carrier]],KS_DB[[product]:[KS]],6,FALSE),0)</f>
        <v>0</v>
      </c>
      <c r="G1347" s="4" t="s">
        <v>34</v>
      </c>
      <c r="H1347" s="4" t="s">
        <v>1179</v>
      </c>
      <c r="I1347" s="4" t="s">
        <v>117</v>
      </c>
      <c r="J1347" s="4" t="s">
        <v>37</v>
      </c>
      <c r="K1347" s="4" t="s">
        <v>1180</v>
      </c>
      <c r="L1347" s="4" t="s">
        <v>39</v>
      </c>
      <c r="M1347" s="4" t="s">
        <v>118</v>
      </c>
      <c r="N1347" s="4" t="s">
        <v>41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</row>
    <row r="1348" spans="1:40" ht="15" customHeight="1" x14ac:dyDescent="0.25">
      <c r="A1348" s="4" t="str">
        <f>EB[[#This Row],[unit]] &amp; "#" &amp; EB[[#This Row],[indic_nrg]] &amp; "#" &amp; EB[[#This Row],[product]] &amp; "#" &amp; EB[[#This Row],[geo]]</f>
        <v>TJ#B_101011#5547#CZ</v>
      </c>
      <c r="B1348" s="4" t="str">
        <f>VLOOKUP(EB[[#This Row],[product]],KS_DB[[product]:[KS]],5,FALSE)</f>
        <v>biomass</v>
      </c>
      <c r="C1348" s="4" t="str">
        <f>VLOOKUP(EB[[#This Row],[product]],KS_DB[[product]:[KS]],6,FALSE)</f>
        <v>biomass</v>
      </c>
      <c r="D1348" s="4">
        <f>VLOOKUP(EB[[#This Row],[product]],Carriers[],4,FALSE)</f>
        <v>1</v>
      </c>
      <c r="E1348" s="4">
        <f>VLOOKUP(EB[[#This Row],[indic_nrg]],Indicators[],4,FALSE)</f>
        <v>0</v>
      </c>
      <c r="F1348" s="4">
        <f>IFERROR(VLOOKUP(EB[[#This Row],[Source_carrier]],KS_DB[[product]:[KS]],6,FALSE),0)</f>
        <v>0</v>
      </c>
      <c r="G1348" s="4" t="s">
        <v>34</v>
      </c>
      <c r="H1348" s="4" t="s">
        <v>1179</v>
      </c>
      <c r="I1348" s="4" t="s">
        <v>119</v>
      </c>
      <c r="J1348" s="4" t="s">
        <v>37</v>
      </c>
      <c r="K1348" s="4" t="s">
        <v>1180</v>
      </c>
      <c r="L1348" s="4" t="s">
        <v>39</v>
      </c>
      <c r="M1348" s="4" t="s">
        <v>120</v>
      </c>
      <c r="N1348" s="4" t="s">
        <v>41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</row>
    <row r="1349" spans="1:40" ht="15" customHeight="1" x14ac:dyDescent="0.25">
      <c r="A1349" s="4" t="str">
        <f>EB[[#This Row],[unit]] &amp; "#" &amp; EB[[#This Row],[indic_nrg]] &amp; "#" &amp; EB[[#This Row],[product]] &amp; "#" &amp; EB[[#This Row],[geo]]</f>
        <v>TJ#B_101011#5548#CZ</v>
      </c>
      <c r="B1349" s="4" t="str">
        <f>VLOOKUP(EB[[#This Row],[product]],KS_DB[[product]:[KS]],5,FALSE)</f>
        <v>biomass</v>
      </c>
      <c r="C1349" s="4" t="str">
        <f>VLOOKUP(EB[[#This Row],[product]],KS_DB[[product]:[KS]],6,FALSE)</f>
        <v>biomass</v>
      </c>
      <c r="D1349" s="4">
        <f>VLOOKUP(EB[[#This Row],[product]],Carriers[],4,FALSE)</f>
        <v>1</v>
      </c>
      <c r="E1349" s="4">
        <f>VLOOKUP(EB[[#This Row],[indic_nrg]],Indicators[],4,FALSE)</f>
        <v>0</v>
      </c>
      <c r="F1349" s="4">
        <f>IFERROR(VLOOKUP(EB[[#This Row],[Source_carrier]],KS_DB[[product]:[KS]],6,FALSE),0)</f>
        <v>0</v>
      </c>
      <c r="G1349" s="4" t="s">
        <v>34</v>
      </c>
      <c r="H1349" s="4" t="s">
        <v>1179</v>
      </c>
      <c r="I1349" s="4" t="s">
        <v>121</v>
      </c>
      <c r="J1349" s="4" t="s">
        <v>37</v>
      </c>
      <c r="K1349" s="4" t="s">
        <v>1180</v>
      </c>
      <c r="L1349" s="4" t="s">
        <v>39</v>
      </c>
      <c r="M1349" s="4" t="s">
        <v>122</v>
      </c>
      <c r="N1349" s="4" t="s">
        <v>41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</row>
    <row r="1350" spans="1:40" ht="15" customHeight="1" x14ac:dyDescent="0.25">
      <c r="A1350" s="4" t="str">
        <f>EB[[#This Row],[unit]] &amp; "#" &amp; EB[[#This Row],[indic_nrg]] &amp; "#" &amp; EB[[#This Row],[product]] &amp; "#" &amp; EB[[#This Row],[geo]]</f>
        <v>TJ#B_101011#5549#CZ</v>
      </c>
      <c r="B1350" s="4" t="str">
        <f>VLOOKUP(EB[[#This Row],[product]],KS_DB[[product]:[KS]],5,FALSE)</f>
        <v>biomass</v>
      </c>
      <c r="C1350" s="4" t="str">
        <f>VLOOKUP(EB[[#This Row],[product]],KS_DB[[product]:[KS]],6,FALSE)</f>
        <v>biomass</v>
      </c>
      <c r="D1350" s="4">
        <f>VLOOKUP(EB[[#This Row],[product]],Carriers[],4,FALSE)</f>
        <v>1</v>
      </c>
      <c r="E1350" s="4">
        <f>VLOOKUP(EB[[#This Row],[indic_nrg]],Indicators[],4,FALSE)</f>
        <v>0</v>
      </c>
      <c r="F1350" s="4">
        <f>IFERROR(VLOOKUP(EB[[#This Row],[Source_carrier]],KS_DB[[product]:[KS]],6,FALSE),0)</f>
        <v>0</v>
      </c>
      <c r="G1350" s="4" t="s">
        <v>34</v>
      </c>
      <c r="H1350" s="4" t="s">
        <v>1179</v>
      </c>
      <c r="I1350" s="4" t="s">
        <v>123</v>
      </c>
      <c r="J1350" s="4" t="s">
        <v>37</v>
      </c>
      <c r="K1350" s="4" t="s">
        <v>1180</v>
      </c>
      <c r="L1350" s="4" t="s">
        <v>39</v>
      </c>
      <c r="M1350" s="4" t="s">
        <v>124</v>
      </c>
      <c r="N1350" s="4" t="s">
        <v>41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</row>
    <row r="1351" spans="1:40" ht="15" customHeight="1" x14ac:dyDescent="0.25">
      <c r="A1351" s="4" t="str">
        <f>EB[[#This Row],[unit]] &amp; "#" &amp; EB[[#This Row],[indic_nrg]] &amp; "#" &amp; EB[[#This Row],[product]] &amp; "#" &amp; EB[[#This Row],[geo]]</f>
        <v>TJ#B_101011#7100#CZ</v>
      </c>
      <c r="B1351" s="4" t="str">
        <f>VLOOKUP(EB[[#This Row],[product]],KS_DB[[product]:[KS]],5,FALSE)</f>
        <v>other</v>
      </c>
      <c r="C1351" s="4" t="str">
        <f>VLOOKUP(EB[[#This Row],[product]],KS_DB[[product]:[KS]],6,FALSE)</f>
        <v>other</v>
      </c>
      <c r="D1351" s="4">
        <f>VLOOKUP(EB[[#This Row],[product]],Carriers[],4,FALSE)</f>
        <v>1</v>
      </c>
      <c r="E1351" s="4">
        <f>VLOOKUP(EB[[#This Row],[indic_nrg]],Indicators[],4,FALSE)</f>
        <v>0</v>
      </c>
      <c r="F1351" s="4">
        <f>IFERROR(VLOOKUP(EB[[#This Row],[Source_carrier]],KS_DB[[product]:[KS]],6,FALSE),0)</f>
        <v>0</v>
      </c>
      <c r="G1351" s="4" t="s">
        <v>34</v>
      </c>
      <c r="H1351" s="4" t="s">
        <v>1179</v>
      </c>
      <c r="I1351" s="4" t="s">
        <v>129</v>
      </c>
      <c r="J1351" s="4" t="s">
        <v>37</v>
      </c>
      <c r="K1351" s="4" t="s">
        <v>1180</v>
      </c>
      <c r="L1351" s="4" t="s">
        <v>39</v>
      </c>
      <c r="M1351" s="4" t="s">
        <v>130</v>
      </c>
      <c r="N1351" s="4" t="s">
        <v>41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</row>
    <row r="1352" spans="1:40" ht="15" customHeight="1" x14ac:dyDescent="0.25">
      <c r="A1352" s="4" t="str">
        <f>EB[[#This Row],[unit]] &amp; "#" &amp; EB[[#This Row],[indic_nrg]] &amp; "#" &amp; EB[[#This Row],[product]] &amp; "#" &amp; EB[[#This Row],[geo]]</f>
        <v>TJ#B_101011#7200#CZ</v>
      </c>
      <c r="B1352" s="4" t="str">
        <f>VLOOKUP(EB[[#This Row],[product]],KS_DB[[product]:[KS]],5,FALSE)</f>
        <v>other</v>
      </c>
      <c r="C1352" s="4" t="str">
        <f>VLOOKUP(EB[[#This Row],[product]],KS_DB[[product]:[KS]],6,FALSE)</f>
        <v>other</v>
      </c>
      <c r="D1352" s="4">
        <f>VLOOKUP(EB[[#This Row],[product]],Carriers[],4,FALSE)</f>
        <v>0</v>
      </c>
      <c r="E1352" s="4">
        <f>VLOOKUP(EB[[#This Row],[indic_nrg]],Indicators[],4,FALSE)</f>
        <v>0</v>
      </c>
      <c r="F1352" s="4">
        <f>IFERROR(VLOOKUP(EB[[#This Row],[Source_carrier]],KS_DB[[product]:[KS]],6,FALSE),0)</f>
        <v>0</v>
      </c>
      <c r="G1352" s="4" t="s">
        <v>34</v>
      </c>
      <c r="H1352" s="4" t="s">
        <v>1179</v>
      </c>
      <c r="I1352" s="4" t="s">
        <v>131</v>
      </c>
      <c r="J1352" s="4" t="s">
        <v>37</v>
      </c>
      <c r="K1352" s="4" t="s">
        <v>1180</v>
      </c>
      <c r="L1352" s="4" t="s">
        <v>39</v>
      </c>
      <c r="M1352" s="4" t="s">
        <v>132</v>
      </c>
      <c r="N1352" s="4" t="s">
        <v>41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</row>
    <row r="1353" spans="1:40" ht="15" customHeight="1" x14ac:dyDescent="0.25">
      <c r="A1353" s="4" t="str">
        <f>EB[[#This Row],[unit]] &amp; "#" &amp; EB[[#This Row],[indic_nrg]] &amp; "#" &amp; EB[[#This Row],[product]] &amp; "#" &amp; EB[[#This Row],[geo]]</f>
        <v>TJ#B_101012#0000#CZ</v>
      </c>
      <c r="B1353" s="4" t="str">
        <f>VLOOKUP(EB[[#This Row],[product]],KS_DB[[product]:[KS]],5,FALSE)</f>
        <v>all</v>
      </c>
      <c r="C1353" s="4" t="str">
        <f>VLOOKUP(EB[[#This Row],[product]],KS_DB[[product]:[KS]],6,FALSE)</f>
        <v>all</v>
      </c>
      <c r="D1353" s="4">
        <f>VLOOKUP(EB[[#This Row],[product]],Carriers[],4,FALSE)</f>
        <v>0</v>
      </c>
      <c r="E1353" s="4">
        <f>VLOOKUP(EB[[#This Row],[indic_nrg]],Indicators[],4,FALSE)</f>
        <v>0</v>
      </c>
      <c r="F1353" s="4">
        <f>IFERROR(VLOOKUP(EB[[#This Row],[Source_carrier]],KS_DB[[product]:[KS]],6,FALSE),0)</f>
        <v>0</v>
      </c>
      <c r="G1353" s="4" t="s">
        <v>34</v>
      </c>
      <c r="H1353" s="4" t="s">
        <v>1181</v>
      </c>
      <c r="I1353" s="4" t="s">
        <v>36</v>
      </c>
      <c r="J1353" s="4" t="s">
        <v>37</v>
      </c>
      <c r="K1353" s="4" t="s">
        <v>1182</v>
      </c>
      <c r="L1353" s="4" t="s">
        <v>39</v>
      </c>
      <c r="M1353" s="4" t="s">
        <v>40</v>
      </c>
      <c r="N1353" s="4" t="s">
        <v>41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</row>
    <row r="1354" spans="1:40" ht="15" customHeight="1" x14ac:dyDescent="0.25">
      <c r="A1354" s="4" t="str">
        <f>EB[[#This Row],[unit]] &amp; "#" &amp; EB[[#This Row],[indic_nrg]] &amp; "#" &amp; EB[[#This Row],[product]] &amp; "#" &amp; EB[[#This Row],[geo]]</f>
        <v>TJ#B_101012#2000#CZ</v>
      </c>
      <c r="B1354" s="4" t="str">
        <f>VLOOKUP(EB[[#This Row],[product]],KS_DB[[product]:[KS]],5,FALSE)</f>
        <v>solid</v>
      </c>
      <c r="C1354" s="4" t="str">
        <f>VLOOKUP(EB[[#This Row],[product]],KS_DB[[product]:[KS]],6,FALSE)</f>
        <v>solid</v>
      </c>
      <c r="D1354" s="4">
        <f>VLOOKUP(EB[[#This Row],[product]],Carriers[],4,FALSE)</f>
        <v>0</v>
      </c>
      <c r="E1354" s="4">
        <f>VLOOKUP(EB[[#This Row],[indic_nrg]],Indicators[],4,FALSE)</f>
        <v>0</v>
      </c>
      <c r="F1354" s="4">
        <f>IFERROR(VLOOKUP(EB[[#This Row],[Source_carrier]],KS_DB[[product]:[KS]],6,FALSE),0)</f>
        <v>0</v>
      </c>
      <c r="G1354" s="4" t="s">
        <v>34</v>
      </c>
      <c r="H1354" s="4" t="s">
        <v>1181</v>
      </c>
      <c r="I1354" s="4" t="s">
        <v>18</v>
      </c>
      <c r="J1354" s="4" t="s">
        <v>37</v>
      </c>
      <c r="K1354" s="4" t="s">
        <v>1182</v>
      </c>
      <c r="L1354" s="4" t="s">
        <v>39</v>
      </c>
      <c r="M1354" s="4" t="s">
        <v>42</v>
      </c>
      <c r="N1354" s="4" t="s">
        <v>41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</row>
    <row r="1355" spans="1:40" ht="15" customHeight="1" x14ac:dyDescent="0.25">
      <c r="A1355" s="4" t="str">
        <f>EB[[#This Row],[unit]] &amp; "#" &amp; EB[[#This Row],[indic_nrg]] &amp; "#" &amp; EB[[#This Row],[product]] &amp; "#" &amp; EB[[#This Row],[geo]]</f>
        <v>TJ#B_101012#2100#CZ</v>
      </c>
      <c r="B1355" s="4" t="str">
        <f>VLOOKUP(EB[[#This Row],[product]],KS_DB[[product]:[KS]],5,FALSE)</f>
        <v>solid</v>
      </c>
      <c r="C1355" s="4" t="str">
        <f>VLOOKUP(EB[[#This Row],[product]],KS_DB[[product]:[KS]],6,FALSE)</f>
        <v>solid</v>
      </c>
      <c r="D1355" s="4">
        <f>VLOOKUP(EB[[#This Row],[product]],Carriers[],4,FALSE)</f>
        <v>0</v>
      </c>
      <c r="E1355" s="4">
        <f>VLOOKUP(EB[[#This Row],[indic_nrg]],Indicators[],4,FALSE)</f>
        <v>0</v>
      </c>
      <c r="F1355" s="4">
        <f>IFERROR(VLOOKUP(EB[[#This Row],[Source_carrier]],KS_DB[[product]:[KS]],6,FALSE),0)</f>
        <v>0</v>
      </c>
      <c r="G1355" s="4" t="s">
        <v>34</v>
      </c>
      <c r="H1355" s="4" t="s">
        <v>1181</v>
      </c>
      <c r="I1355" s="4" t="s">
        <v>43</v>
      </c>
      <c r="J1355" s="4" t="s">
        <v>37</v>
      </c>
      <c r="K1355" s="4" t="s">
        <v>1182</v>
      </c>
      <c r="L1355" s="4" t="s">
        <v>39</v>
      </c>
      <c r="M1355" s="4" t="s">
        <v>44</v>
      </c>
      <c r="N1355" s="4" t="s">
        <v>41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</row>
    <row r="1356" spans="1:40" ht="15" customHeight="1" x14ac:dyDescent="0.25">
      <c r="A1356" s="4" t="str">
        <f>EB[[#This Row],[unit]] &amp; "#" &amp; EB[[#This Row],[indic_nrg]] &amp; "#" &amp; EB[[#This Row],[product]] &amp; "#" &amp; EB[[#This Row],[geo]]</f>
        <v>TJ#B_101012#2112#CZ</v>
      </c>
      <c r="B1356" s="4" t="str">
        <f>VLOOKUP(EB[[#This Row],[product]],KS_DB[[product]:[KS]],5,FALSE)</f>
        <v>solid</v>
      </c>
      <c r="C1356" s="4" t="str">
        <f>VLOOKUP(EB[[#This Row],[product]],KS_DB[[product]:[KS]],6,FALSE)</f>
        <v>solid</v>
      </c>
      <c r="D1356" s="4">
        <f>VLOOKUP(EB[[#This Row],[product]],Carriers[],4,FALSE)</f>
        <v>1</v>
      </c>
      <c r="E1356" s="4">
        <f>VLOOKUP(EB[[#This Row],[indic_nrg]],Indicators[],4,FALSE)</f>
        <v>0</v>
      </c>
      <c r="F1356" s="4">
        <f>IFERROR(VLOOKUP(EB[[#This Row],[Source_carrier]],KS_DB[[product]:[KS]],6,FALSE),0)</f>
        <v>0</v>
      </c>
      <c r="G1356" s="4" t="s">
        <v>34</v>
      </c>
      <c r="H1356" s="4" t="s">
        <v>1181</v>
      </c>
      <c r="I1356" s="4" t="s">
        <v>45</v>
      </c>
      <c r="J1356" s="4" t="s">
        <v>37</v>
      </c>
      <c r="K1356" s="4" t="s">
        <v>1182</v>
      </c>
      <c r="L1356" s="4" t="s">
        <v>39</v>
      </c>
      <c r="M1356" s="4" t="s">
        <v>46</v>
      </c>
      <c r="N1356" s="4" t="s">
        <v>41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</row>
    <row r="1357" spans="1:40" ht="15" customHeight="1" x14ac:dyDescent="0.25">
      <c r="A1357" s="4" t="str">
        <f>EB[[#This Row],[unit]] &amp; "#" &amp; EB[[#This Row],[indic_nrg]] &amp; "#" &amp; EB[[#This Row],[product]] &amp; "#" &amp; EB[[#This Row],[geo]]</f>
        <v>TJ#B_101012#2115#CZ</v>
      </c>
      <c r="B1357" s="4" t="str">
        <f>VLOOKUP(EB[[#This Row],[product]],KS_DB[[product]:[KS]],5,FALSE)</f>
        <v>solid</v>
      </c>
      <c r="C1357" s="4" t="str">
        <f>VLOOKUP(EB[[#This Row],[product]],KS_DB[[product]:[KS]],6,FALSE)</f>
        <v>solid</v>
      </c>
      <c r="D1357" s="4">
        <f>VLOOKUP(EB[[#This Row],[product]],Carriers[],4,FALSE)</f>
        <v>1</v>
      </c>
      <c r="E1357" s="4">
        <f>VLOOKUP(EB[[#This Row],[indic_nrg]],Indicators[],4,FALSE)</f>
        <v>0</v>
      </c>
      <c r="F1357" s="4">
        <f>IFERROR(VLOOKUP(EB[[#This Row],[Source_carrier]],KS_DB[[product]:[KS]],6,FALSE),0)</f>
        <v>0</v>
      </c>
      <c r="G1357" s="4" t="s">
        <v>34</v>
      </c>
      <c r="H1357" s="4" t="s">
        <v>1181</v>
      </c>
      <c r="I1357" s="4" t="s">
        <v>47</v>
      </c>
      <c r="J1357" s="4" t="s">
        <v>37</v>
      </c>
      <c r="K1357" s="4" t="s">
        <v>1182</v>
      </c>
      <c r="L1357" s="4" t="s">
        <v>39</v>
      </c>
      <c r="M1357" s="4" t="s">
        <v>48</v>
      </c>
      <c r="N1357" s="4" t="s">
        <v>41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</row>
    <row r="1358" spans="1:40" ht="15" customHeight="1" x14ac:dyDescent="0.25">
      <c r="A1358" s="4" t="str">
        <f>EB[[#This Row],[unit]] &amp; "#" &amp; EB[[#This Row],[indic_nrg]] &amp; "#" &amp; EB[[#This Row],[product]] &amp; "#" &amp; EB[[#This Row],[geo]]</f>
        <v>TJ#B_101012#2116#CZ</v>
      </c>
      <c r="B1358" s="4" t="str">
        <f>VLOOKUP(EB[[#This Row],[product]],KS_DB[[product]:[KS]],5,FALSE)</f>
        <v>solid</v>
      </c>
      <c r="C1358" s="4" t="str">
        <f>VLOOKUP(EB[[#This Row],[product]],KS_DB[[product]:[KS]],6,FALSE)</f>
        <v>solid</v>
      </c>
      <c r="D1358" s="4">
        <f>VLOOKUP(EB[[#This Row],[product]],Carriers[],4,FALSE)</f>
        <v>1</v>
      </c>
      <c r="E1358" s="4">
        <f>VLOOKUP(EB[[#This Row],[indic_nrg]],Indicators[],4,FALSE)</f>
        <v>0</v>
      </c>
      <c r="F1358" s="4">
        <f>IFERROR(VLOOKUP(EB[[#This Row],[Source_carrier]],KS_DB[[product]:[KS]],6,FALSE),0)</f>
        <v>0</v>
      </c>
      <c r="G1358" s="4" t="s">
        <v>34</v>
      </c>
      <c r="H1358" s="4" t="s">
        <v>1181</v>
      </c>
      <c r="I1358" s="4" t="s">
        <v>49</v>
      </c>
      <c r="J1358" s="4" t="s">
        <v>37</v>
      </c>
      <c r="K1358" s="4" t="s">
        <v>1182</v>
      </c>
      <c r="L1358" s="4" t="s">
        <v>39</v>
      </c>
      <c r="M1358" s="4" t="s">
        <v>50</v>
      </c>
      <c r="N1358" s="4" t="s">
        <v>41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</row>
    <row r="1359" spans="1:40" ht="15" customHeight="1" x14ac:dyDescent="0.25">
      <c r="A1359" s="4" t="str">
        <f>EB[[#This Row],[unit]] &amp; "#" &amp; EB[[#This Row],[indic_nrg]] &amp; "#" &amp; EB[[#This Row],[product]] &amp; "#" &amp; EB[[#This Row],[geo]]</f>
        <v>TJ#B_101012#2117#CZ</v>
      </c>
      <c r="B1359" s="4" t="str">
        <f>VLOOKUP(EB[[#This Row],[product]],KS_DB[[product]:[KS]],5,FALSE)</f>
        <v>solid</v>
      </c>
      <c r="C1359" s="4" t="str">
        <f>VLOOKUP(EB[[#This Row],[product]],KS_DB[[product]:[KS]],6,FALSE)</f>
        <v>solid</v>
      </c>
      <c r="D1359" s="4">
        <f>VLOOKUP(EB[[#This Row],[product]],Carriers[],4,FALSE)</f>
        <v>1</v>
      </c>
      <c r="E1359" s="4">
        <f>VLOOKUP(EB[[#This Row],[indic_nrg]],Indicators[],4,FALSE)</f>
        <v>0</v>
      </c>
      <c r="F1359" s="4">
        <f>IFERROR(VLOOKUP(EB[[#This Row],[Source_carrier]],KS_DB[[product]:[KS]],6,FALSE),0)</f>
        <v>0</v>
      </c>
      <c r="G1359" s="4" t="s">
        <v>34</v>
      </c>
      <c r="H1359" s="4" t="s">
        <v>1181</v>
      </c>
      <c r="I1359" s="4" t="s">
        <v>51</v>
      </c>
      <c r="J1359" s="4" t="s">
        <v>37</v>
      </c>
      <c r="K1359" s="4" t="s">
        <v>1182</v>
      </c>
      <c r="L1359" s="4" t="s">
        <v>39</v>
      </c>
      <c r="M1359" s="4" t="s">
        <v>52</v>
      </c>
      <c r="N1359" s="4" t="s">
        <v>41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</row>
    <row r="1360" spans="1:40" ht="15" customHeight="1" x14ac:dyDescent="0.25">
      <c r="A1360" s="4" t="str">
        <f>EB[[#This Row],[unit]] &amp; "#" &amp; EB[[#This Row],[indic_nrg]] &amp; "#" &amp; EB[[#This Row],[product]] &amp; "#" &amp; EB[[#This Row],[geo]]</f>
        <v>TJ#B_101012#2118#CZ</v>
      </c>
      <c r="B1360" s="4" t="str">
        <f>VLOOKUP(EB[[#This Row],[product]],KS_DB[[product]:[KS]],5,FALSE)</f>
        <v>solid</v>
      </c>
      <c r="C1360" s="4" t="str">
        <f>VLOOKUP(EB[[#This Row],[product]],KS_DB[[product]:[KS]],6,FALSE)</f>
        <v>solid</v>
      </c>
      <c r="D1360" s="4">
        <f>VLOOKUP(EB[[#This Row],[product]],Carriers[],4,FALSE)</f>
        <v>1</v>
      </c>
      <c r="E1360" s="4">
        <f>VLOOKUP(EB[[#This Row],[indic_nrg]],Indicators[],4,FALSE)</f>
        <v>0</v>
      </c>
      <c r="F1360" s="4">
        <f>IFERROR(VLOOKUP(EB[[#This Row],[Source_carrier]],KS_DB[[product]:[KS]],6,FALSE),0)</f>
        <v>0</v>
      </c>
      <c r="G1360" s="4" t="s">
        <v>34</v>
      </c>
      <c r="H1360" s="4" t="s">
        <v>1181</v>
      </c>
      <c r="I1360" s="4" t="s">
        <v>53</v>
      </c>
      <c r="J1360" s="4" t="s">
        <v>37</v>
      </c>
      <c r="K1360" s="4" t="s">
        <v>1182</v>
      </c>
      <c r="L1360" s="4" t="s">
        <v>39</v>
      </c>
      <c r="M1360" s="4" t="s">
        <v>54</v>
      </c>
      <c r="N1360" s="4" t="s">
        <v>41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</row>
    <row r="1361" spans="1:40" ht="15" customHeight="1" x14ac:dyDescent="0.25">
      <c r="A1361" s="4" t="str">
        <f>EB[[#This Row],[unit]] &amp; "#" &amp; EB[[#This Row],[indic_nrg]] &amp; "#" &amp; EB[[#This Row],[product]] &amp; "#" &amp; EB[[#This Row],[geo]]</f>
        <v>TJ#B_101012#2121#CZ</v>
      </c>
      <c r="B1361" s="4" t="str">
        <f>VLOOKUP(EB[[#This Row],[product]],KS_DB[[product]:[KS]],5,FALSE)</f>
        <v>solid</v>
      </c>
      <c r="C1361" s="4" t="str">
        <f>VLOOKUP(EB[[#This Row],[product]],KS_DB[[product]:[KS]],6,FALSE)</f>
        <v>solid</v>
      </c>
      <c r="D1361" s="4">
        <f>VLOOKUP(EB[[#This Row],[product]],Carriers[],4,FALSE)</f>
        <v>1</v>
      </c>
      <c r="E1361" s="4">
        <f>VLOOKUP(EB[[#This Row],[indic_nrg]],Indicators[],4,FALSE)</f>
        <v>0</v>
      </c>
      <c r="F1361" s="4">
        <f>IFERROR(VLOOKUP(EB[[#This Row],[Source_carrier]],KS_DB[[product]:[KS]],6,FALSE),0)</f>
        <v>0</v>
      </c>
      <c r="G1361" s="4" t="s">
        <v>34</v>
      </c>
      <c r="H1361" s="4" t="s">
        <v>1181</v>
      </c>
      <c r="I1361" s="4" t="s">
        <v>55</v>
      </c>
      <c r="J1361" s="4" t="s">
        <v>37</v>
      </c>
      <c r="K1361" s="4" t="s">
        <v>1182</v>
      </c>
      <c r="L1361" s="4" t="s">
        <v>39</v>
      </c>
      <c r="M1361" s="4" t="s">
        <v>56</v>
      </c>
      <c r="N1361" s="4" t="s">
        <v>41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</row>
    <row r="1362" spans="1:40" ht="15" customHeight="1" x14ac:dyDescent="0.25">
      <c r="A1362" s="4" t="str">
        <f>EB[[#This Row],[unit]] &amp; "#" &amp; EB[[#This Row],[indic_nrg]] &amp; "#" &amp; EB[[#This Row],[product]] &amp; "#" &amp; EB[[#This Row],[geo]]</f>
        <v>TJ#B_101012#2122#CZ</v>
      </c>
      <c r="B1362" s="4" t="str">
        <f>VLOOKUP(EB[[#This Row],[product]],KS_DB[[product]:[KS]],5,FALSE)</f>
        <v>solid</v>
      </c>
      <c r="C1362" s="4" t="str">
        <f>VLOOKUP(EB[[#This Row],[product]],KS_DB[[product]:[KS]],6,FALSE)</f>
        <v>solid</v>
      </c>
      <c r="D1362" s="4">
        <f>VLOOKUP(EB[[#This Row],[product]],Carriers[],4,FALSE)</f>
        <v>1</v>
      </c>
      <c r="E1362" s="4">
        <f>VLOOKUP(EB[[#This Row],[indic_nrg]],Indicators[],4,FALSE)</f>
        <v>0</v>
      </c>
      <c r="F1362" s="4">
        <f>IFERROR(VLOOKUP(EB[[#This Row],[Source_carrier]],KS_DB[[product]:[KS]],6,FALSE),0)</f>
        <v>0</v>
      </c>
      <c r="G1362" s="4" t="s">
        <v>34</v>
      </c>
      <c r="H1362" s="4" t="s">
        <v>1181</v>
      </c>
      <c r="I1362" s="4" t="s">
        <v>57</v>
      </c>
      <c r="J1362" s="4" t="s">
        <v>37</v>
      </c>
      <c r="K1362" s="4" t="s">
        <v>1182</v>
      </c>
      <c r="L1362" s="4" t="s">
        <v>39</v>
      </c>
      <c r="M1362" s="4" t="s">
        <v>58</v>
      </c>
      <c r="N1362" s="4" t="s">
        <v>41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</row>
    <row r="1363" spans="1:40" ht="15" customHeight="1" x14ac:dyDescent="0.25">
      <c r="A1363" s="4" t="str">
        <f>EB[[#This Row],[unit]] &amp; "#" &amp; EB[[#This Row],[indic_nrg]] &amp; "#" &amp; EB[[#This Row],[product]] &amp; "#" &amp; EB[[#This Row],[geo]]</f>
        <v>TJ#B_101012#2130#CZ</v>
      </c>
      <c r="B1363" s="4" t="str">
        <f>VLOOKUP(EB[[#This Row],[product]],KS_DB[[product]:[KS]],5,FALSE)</f>
        <v>solid</v>
      </c>
      <c r="C1363" s="4" t="str">
        <f>VLOOKUP(EB[[#This Row],[product]],KS_DB[[product]:[KS]],6,FALSE)</f>
        <v>solid</v>
      </c>
      <c r="D1363" s="4">
        <f>VLOOKUP(EB[[#This Row],[product]],Carriers[],4,FALSE)</f>
        <v>1</v>
      </c>
      <c r="E1363" s="4">
        <f>VLOOKUP(EB[[#This Row],[indic_nrg]],Indicators[],4,FALSE)</f>
        <v>0</v>
      </c>
      <c r="F1363" s="4">
        <f>IFERROR(VLOOKUP(EB[[#This Row],[Source_carrier]],KS_DB[[product]:[KS]],6,FALSE),0)</f>
        <v>0</v>
      </c>
      <c r="G1363" s="4" t="s">
        <v>34</v>
      </c>
      <c r="H1363" s="4" t="s">
        <v>1181</v>
      </c>
      <c r="I1363" s="4" t="s">
        <v>59</v>
      </c>
      <c r="J1363" s="4" t="s">
        <v>37</v>
      </c>
      <c r="K1363" s="4" t="s">
        <v>1182</v>
      </c>
      <c r="L1363" s="4" t="s">
        <v>39</v>
      </c>
      <c r="M1363" s="4" t="s">
        <v>60</v>
      </c>
      <c r="N1363" s="4" t="s">
        <v>41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</row>
    <row r="1364" spans="1:40" ht="15" customHeight="1" x14ac:dyDescent="0.25">
      <c r="A1364" s="4" t="str">
        <f>EB[[#This Row],[unit]] &amp; "#" &amp; EB[[#This Row],[indic_nrg]] &amp; "#" &amp; EB[[#This Row],[product]] &amp; "#" &amp; EB[[#This Row],[geo]]</f>
        <v>TJ#B_101012#2200#CZ</v>
      </c>
      <c r="B1364" s="4" t="str">
        <f>VLOOKUP(EB[[#This Row],[product]],KS_DB[[product]:[KS]],5,FALSE)</f>
        <v>solid</v>
      </c>
      <c r="C1364" s="4" t="str">
        <f>VLOOKUP(EB[[#This Row],[product]],KS_DB[[product]:[KS]],6,FALSE)</f>
        <v>solid</v>
      </c>
      <c r="D1364" s="4">
        <f>VLOOKUP(EB[[#This Row],[product]],Carriers[],4,FALSE)</f>
        <v>0</v>
      </c>
      <c r="E1364" s="4">
        <f>VLOOKUP(EB[[#This Row],[indic_nrg]],Indicators[],4,FALSE)</f>
        <v>0</v>
      </c>
      <c r="F1364" s="4">
        <f>IFERROR(VLOOKUP(EB[[#This Row],[Source_carrier]],KS_DB[[product]:[KS]],6,FALSE),0)</f>
        <v>0</v>
      </c>
      <c r="G1364" s="4" t="s">
        <v>34</v>
      </c>
      <c r="H1364" s="4" t="s">
        <v>1181</v>
      </c>
      <c r="I1364" s="4" t="s">
        <v>61</v>
      </c>
      <c r="J1364" s="4" t="s">
        <v>37</v>
      </c>
      <c r="K1364" s="4" t="s">
        <v>1182</v>
      </c>
      <c r="L1364" s="4" t="s">
        <v>39</v>
      </c>
      <c r="M1364" s="4" t="s">
        <v>62</v>
      </c>
      <c r="N1364" s="4" t="s">
        <v>41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</row>
    <row r="1365" spans="1:40" ht="15" customHeight="1" x14ac:dyDescent="0.25">
      <c r="A1365" s="4" t="str">
        <f>EB[[#This Row],[unit]] &amp; "#" &amp; EB[[#This Row],[indic_nrg]] &amp; "#" &amp; EB[[#This Row],[product]] &amp; "#" &amp; EB[[#This Row],[geo]]</f>
        <v>TJ#B_101012#2210#CZ</v>
      </c>
      <c r="B1365" s="4" t="str">
        <f>VLOOKUP(EB[[#This Row],[product]],KS_DB[[product]:[KS]],5,FALSE)</f>
        <v>solid</v>
      </c>
      <c r="C1365" s="4" t="str">
        <f>VLOOKUP(EB[[#This Row],[product]],KS_DB[[product]:[KS]],6,FALSE)</f>
        <v>solid</v>
      </c>
      <c r="D1365" s="4">
        <f>VLOOKUP(EB[[#This Row],[product]],Carriers[],4,FALSE)</f>
        <v>1</v>
      </c>
      <c r="E1365" s="4">
        <f>VLOOKUP(EB[[#This Row],[indic_nrg]],Indicators[],4,FALSE)</f>
        <v>0</v>
      </c>
      <c r="F1365" s="4">
        <f>IFERROR(VLOOKUP(EB[[#This Row],[Source_carrier]],KS_DB[[product]:[KS]],6,FALSE),0)</f>
        <v>0</v>
      </c>
      <c r="G1365" s="4" t="s">
        <v>34</v>
      </c>
      <c r="H1365" s="4" t="s">
        <v>1181</v>
      </c>
      <c r="I1365" s="4" t="s">
        <v>63</v>
      </c>
      <c r="J1365" s="4" t="s">
        <v>37</v>
      </c>
      <c r="K1365" s="4" t="s">
        <v>1182</v>
      </c>
      <c r="L1365" s="4" t="s">
        <v>39</v>
      </c>
      <c r="M1365" s="4" t="s">
        <v>64</v>
      </c>
      <c r="N1365" s="4" t="s">
        <v>41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</row>
    <row r="1366" spans="1:40" ht="15" customHeight="1" x14ac:dyDescent="0.25">
      <c r="A1366" s="4" t="str">
        <f>EB[[#This Row],[unit]] &amp; "#" &amp; EB[[#This Row],[indic_nrg]] &amp; "#" &amp; EB[[#This Row],[product]] &amp; "#" &amp; EB[[#This Row],[geo]]</f>
        <v>TJ#B_101012#2230#CZ</v>
      </c>
      <c r="B1366" s="4" t="str">
        <f>VLOOKUP(EB[[#This Row],[product]],KS_DB[[product]:[KS]],5,FALSE)</f>
        <v>solid</v>
      </c>
      <c r="C1366" s="4" t="str">
        <f>VLOOKUP(EB[[#This Row],[product]],KS_DB[[product]:[KS]],6,FALSE)</f>
        <v>solid</v>
      </c>
      <c r="D1366" s="4">
        <f>VLOOKUP(EB[[#This Row],[product]],Carriers[],4,FALSE)</f>
        <v>1</v>
      </c>
      <c r="E1366" s="4">
        <f>VLOOKUP(EB[[#This Row],[indic_nrg]],Indicators[],4,FALSE)</f>
        <v>0</v>
      </c>
      <c r="F1366" s="4">
        <f>IFERROR(VLOOKUP(EB[[#This Row],[Source_carrier]],KS_DB[[product]:[KS]],6,FALSE),0)</f>
        <v>0</v>
      </c>
      <c r="G1366" s="4" t="s">
        <v>34</v>
      </c>
      <c r="H1366" s="4" t="s">
        <v>1181</v>
      </c>
      <c r="I1366" s="4" t="s">
        <v>65</v>
      </c>
      <c r="J1366" s="4" t="s">
        <v>37</v>
      </c>
      <c r="K1366" s="4" t="s">
        <v>1182</v>
      </c>
      <c r="L1366" s="4" t="s">
        <v>39</v>
      </c>
      <c r="M1366" s="4" t="s">
        <v>66</v>
      </c>
      <c r="N1366" s="4" t="s">
        <v>41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</row>
    <row r="1367" spans="1:40" ht="15" customHeight="1" x14ac:dyDescent="0.25">
      <c r="A1367" s="4" t="str">
        <f>EB[[#This Row],[unit]] &amp; "#" &amp; EB[[#This Row],[indic_nrg]] &amp; "#" &amp; EB[[#This Row],[product]] &amp; "#" &amp; EB[[#This Row],[geo]]</f>
        <v>TJ#B_101012#2310#CZ</v>
      </c>
      <c r="B1367" s="4" t="str">
        <f>VLOOKUP(EB[[#This Row],[product]],KS_DB[[product]:[KS]],5,FALSE)</f>
        <v>solid</v>
      </c>
      <c r="C1367" s="4" t="str">
        <f>VLOOKUP(EB[[#This Row],[product]],KS_DB[[product]:[KS]],6,FALSE)</f>
        <v>solid</v>
      </c>
      <c r="D1367" s="4">
        <f>VLOOKUP(EB[[#This Row],[product]],Carriers[],4,FALSE)</f>
        <v>1</v>
      </c>
      <c r="E1367" s="4">
        <f>VLOOKUP(EB[[#This Row],[indic_nrg]],Indicators[],4,FALSE)</f>
        <v>0</v>
      </c>
      <c r="F1367" s="4">
        <f>IFERROR(VLOOKUP(EB[[#This Row],[Source_carrier]],KS_DB[[product]:[KS]],6,FALSE),0)</f>
        <v>0</v>
      </c>
      <c r="G1367" s="4" t="s">
        <v>34</v>
      </c>
      <c r="H1367" s="4" t="s">
        <v>1181</v>
      </c>
      <c r="I1367" s="4" t="s">
        <v>67</v>
      </c>
      <c r="J1367" s="4" t="s">
        <v>37</v>
      </c>
      <c r="K1367" s="4" t="s">
        <v>1182</v>
      </c>
      <c r="L1367" s="4" t="s">
        <v>39</v>
      </c>
      <c r="M1367" s="4" t="s">
        <v>68</v>
      </c>
      <c r="N1367" s="4" t="s">
        <v>41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</row>
    <row r="1368" spans="1:40" ht="15" customHeight="1" x14ac:dyDescent="0.25">
      <c r="A1368" s="4" t="str">
        <f>EB[[#This Row],[unit]] &amp; "#" &amp; EB[[#This Row],[indic_nrg]] &amp; "#" &amp; EB[[#This Row],[product]] &amp; "#" &amp; EB[[#This Row],[geo]]</f>
        <v>TJ#B_101012#2330#CZ</v>
      </c>
      <c r="B1368" s="4" t="str">
        <f>VLOOKUP(EB[[#This Row],[product]],KS_DB[[product]:[KS]],5,FALSE)</f>
        <v>solid</v>
      </c>
      <c r="C1368" s="4" t="str">
        <f>VLOOKUP(EB[[#This Row],[product]],KS_DB[[product]:[KS]],6,FALSE)</f>
        <v>solid</v>
      </c>
      <c r="D1368" s="4">
        <f>VLOOKUP(EB[[#This Row],[product]],Carriers[],4,FALSE)</f>
        <v>1</v>
      </c>
      <c r="E1368" s="4">
        <f>VLOOKUP(EB[[#This Row],[indic_nrg]],Indicators[],4,FALSE)</f>
        <v>0</v>
      </c>
      <c r="F1368" s="4">
        <f>IFERROR(VLOOKUP(EB[[#This Row],[Source_carrier]],KS_DB[[product]:[KS]],6,FALSE),0)</f>
        <v>0</v>
      </c>
      <c r="G1368" s="4" t="s">
        <v>34</v>
      </c>
      <c r="H1368" s="4" t="s">
        <v>1181</v>
      </c>
      <c r="I1368" s="4" t="s">
        <v>69</v>
      </c>
      <c r="J1368" s="4" t="s">
        <v>37</v>
      </c>
      <c r="K1368" s="4" t="s">
        <v>1182</v>
      </c>
      <c r="L1368" s="4" t="s">
        <v>39</v>
      </c>
      <c r="M1368" s="4" t="s">
        <v>70</v>
      </c>
      <c r="N1368" s="4" t="s">
        <v>41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</row>
    <row r="1369" spans="1:40" ht="15" customHeight="1" x14ac:dyDescent="0.25">
      <c r="A1369" s="4" t="str">
        <f>EB[[#This Row],[unit]] &amp; "#" &amp; EB[[#This Row],[indic_nrg]] &amp; "#" &amp; EB[[#This Row],[product]] &amp; "#" &amp; EB[[#This Row],[geo]]</f>
        <v>TJ#B_101012#2410#CZ</v>
      </c>
      <c r="B1369" s="4" t="str">
        <f>VLOOKUP(EB[[#This Row],[product]],KS_DB[[product]:[KS]],5,FALSE)</f>
        <v>solid</v>
      </c>
      <c r="C1369" s="4" t="str">
        <f>VLOOKUP(EB[[#This Row],[product]],KS_DB[[product]:[KS]],6,FALSE)</f>
        <v>solid</v>
      </c>
      <c r="D1369" s="4">
        <f>VLOOKUP(EB[[#This Row],[product]],Carriers[],4,FALSE)</f>
        <v>1</v>
      </c>
      <c r="E1369" s="4">
        <f>VLOOKUP(EB[[#This Row],[indic_nrg]],Indicators[],4,FALSE)</f>
        <v>0</v>
      </c>
      <c r="F1369" s="4">
        <f>IFERROR(VLOOKUP(EB[[#This Row],[Source_carrier]],KS_DB[[product]:[KS]],6,FALSE),0)</f>
        <v>0</v>
      </c>
      <c r="G1369" s="4" t="s">
        <v>34</v>
      </c>
      <c r="H1369" s="4" t="s">
        <v>1181</v>
      </c>
      <c r="I1369" s="4" t="s">
        <v>71</v>
      </c>
      <c r="J1369" s="4" t="s">
        <v>37</v>
      </c>
      <c r="K1369" s="4" t="s">
        <v>1182</v>
      </c>
      <c r="L1369" s="4" t="s">
        <v>39</v>
      </c>
      <c r="M1369" s="4" t="s">
        <v>72</v>
      </c>
      <c r="N1369" s="4" t="s">
        <v>41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</row>
    <row r="1370" spans="1:40" ht="15" customHeight="1" x14ac:dyDescent="0.25">
      <c r="A1370" s="4" t="str">
        <f>EB[[#This Row],[unit]] &amp; "#" &amp; EB[[#This Row],[indic_nrg]] &amp; "#" &amp; EB[[#This Row],[product]] &amp; "#" &amp; EB[[#This Row],[geo]]</f>
        <v>TJ#B_101012#4000#CZ</v>
      </c>
      <c r="B1370" s="4" t="str">
        <f>VLOOKUP(EB[[#This Row],[product]],KS_DB[[product]:[KS]],5,FALSE)</f>
        <v>gas</v>
      </c>
      <c r="C1370" s="4" t="str">
        <f>VLOOKUP(EB[[#This Row],[product]],KS_DB[[product]:[KS]],6,FALSE)</f>
        <v>gas</v>
      </c>
      <c r="D1370" s="4">
        <f>VLOOKUP(EB[[#This Row],[product]],Carriers[],4,FALSE)</f>
        <v>0</v>
      </c>
      <c r="E1370" s="4">
        <f>VLOOKUP(EB[[#This Row],[indic_nrg]],Indicators[],4,FALSE)</f>
        <v>0</v>
      </c>
      <c r="F1370" s="4">
        <f>IFERROR(VLOOKUP(EB[[#This Row],[Source_carrier]],KS_DB[[product]:[KS]],6,FALSE),0)</f>
        <v>0</v>
      </c>
      <c r="G1370" s="4" t="s">
        <v>34</v>
      </c>
      <c r="H1370" s="4" t="s">
        <v>1181</v>
      </c>
      <c r="I1370" s="4" t="s">
        <v>83</v>
      </c>
      <c r="J1370" s="4" t="s">
        <v>37</v>
      </c>
      <c r="K1370" s="4" t="s">
        <v>1182</v>
      </c>
      <c r="L1370" s="4" t="s">
        <v>39</v>
      </c>
      <c r="M1370" s="4" t="s">
        <v>84</v>
      </c>
      <c r="N1370" s="4" t="s">
        <v>41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</row>
    <row r="1371" spans="1:40" ht="15" customHeight="1" x14ac:dyDescent="0.25">
      <c r="A1371" s="4" t="str">
        <f>EB[[#This Row],[unit]] &amp; "#" &amp; EB[[#This Row],[indic_nrg]] &amp; "#" &amp; EB[[#This Row],[product]] &amp; "#" &amp; EB[[#This Row],[geo]]</f>
        <v>TJ#B_101012#4200#CZ</v>
      </c>
      <c r="B1371" s="4" t="str">
        <f>VLOOKUP(EB[[#This Row],[product]],KS_DB[[product]:[KS]],5,FALSE)</f>
        <v>gas</v>
      </c>
      <c r="C1371" s="4" t="str">
        <f>VLOOKUP(EB[[#This Row],[product]],KS_DB[[product]:[KS]],6,FALSE)</f>
        <v>gas</v>
      </c>
      <c r="D1371" s="4">
        <f>VLOOKUP(EB[[#This Row],[product]],Carriers[],4,FALSE)</f>
        <v>0</v>
      </c>
      <c r="E1371" s="4">
        <f>VLOOKUP(EB[[#This Row],[indic_nrg]],Indicators[],4,FALSE)</f>
        <v>0</v>
      </c>
      <c r="F1371" s="4">
        <f>IFERROR(VLOOKUP(EB[[#This Row],[Source_carrier]],KS_DB[[product]:[KS]],6,FALSE),0)</f>
        <v>0</v>
      </c>
      <c r="G1371" s="4" t="s">
        <v>34</v>
      </c>
      <c r="H1371" s="4" t="s">
        <v>1181</v>
      </c>
      <c r="I1371" s="4" t="s">
        <v>87</v>
      </c>
      <c r="J1371" s="4" t="s">
        <v>37</v>
      </c>
      <c r="K1371" s="4" t="s">
        <v>1182</v>
      </c>
      <c r="L1371" s="4" t="s">
        <v>39</v>
      </c>
      <c r="M1371" s="4" t="s">
        <v>88</v>
      </c>
      <c r="N1371" s="4" t="s">
        <v>41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</row>
    <row r="1372" spans="1:40" ht="15" customHeight="1" x14ac:dyDescent="0.25">
      <c r="A1372" s="4" t="str">
        <f>EB[[#This Row],[unit]] &amp; "#" &amp; EB[[#This Row],[indic_nrg]] &amp; "#" &amp; EB[[#This Row],[product]] &amp; "#" &amp; EB[[#This Row],[geo]]</f>
        <v>TJ#B_101012#4210#CZ</v>
      </c>
      <c r="B1372" s="4" t="str">
        <f>VLOOKUP(EB[[#This Row],[product]],KS_DB[[product]:[KS]],5,FALSE)</f>
        <v>gas</v>
      </c>
      <c r="C1372" s="4" t="str">
        <f>VLOOKUP(EB[[#This Row],[product]],KS_DB[[product]:[KS]],6,FALSE)</f>
        <v>gas</v>
      </c>
      <c r="D1372" s="4">
        <f>VLOOKUP(EB[[#This Row],[product]],Carriers[],4,FALSE)</f>
        <v>1</v>
      </c>
      <c r="E1372" s="4">
        <f>VLOOKUP(EB[[#This Row],[indic_nrg]],Indicators[],4,FALSE)</f>
        <v>0</v>
      </c>
      <c r="F1372" s="4">
        <f>IFERROR(VLOOKUP(EB[[#This Row],[Source_carrier]],KS_DB[[product]:[KS]],6,FALSE),0)</f>
        <v>0</v>
      </c>
      <c r="G1372" s="4" t="s">
        <v>34</v>
      </c>
      <c r="H1372" s="4" t="s">
        <v>1181</v>
      </c>
      <c r="I1372" s="4" t="s">
        <v>89</v>
      </c>
      <c r="J1372" s="4" t="s">
        <v>37</v>
      </c>
      <c r="K1372" s="4" t="s">
        <v>1182</v>
      </c>
      <c r="L1372" s="4" t="s">
        <v>39</v>
      </c>
      <c r="M1372" s="4" t="s">
        <v>90</v>
      </c>
      <c r="N1372" s="4" t="s">
        <v>41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</row>
    <row r="1373" spans="1:40" ht="15" customHeight="1" x14ac:dyDescent="0.25">
      <c r="A1373" s="4" t="str">
        <f>EB[[#This Row],[unit]] &amp; "#" &amp; EB[[#This Row],[indic_nrg]] &amp; "#" &amp; EB[[#This Row],[product]] &amp; "#" &amp; EB[[#This Row],[geo]]</f>
        <v>TJ#B_101012#4220#CZ</v>
      </c>
      <c r="B1373" s="4" t="str">
        <f>VLOOKUP(EB[[#This Row],[product]],KS_DB[[product]:[KS]],5,FALSE)</f>
        <v>gas</v>
      </c>
      <c r="C1373" s="4" t="str">
        <f>VLOOKUP(EB[[#This Row],[product]],KS_DB[[product]:[KS]],6,FALSE)</f>
        <v>gas</v>
      </c>
      <c r="D1373" s="4">
        <f>VLOOKUP(EB[[#This Row],[product]],Carriers[],4,FALSE)</f>
        <v>1</v>
      </c>
      <c r="E1373" s="4">
        <f>VLOOKUP(EB[[#This Row],[indic_nrg]],Indicators[],4,FALSE)</f>
        <v>0</v>
      </c>
      <c r="F1373" s="4">
        <f>IFERROR(VLOOKUP(EB[[#This Row],[Source_carrier]],KS_DB[[product]:[KS]],6,FALSE),0)</f>
        <v>0</v>
      </c>
      <c r="G1373" s="4" t="s">
        <v>34</v>
      </c>
      <c r="H1373" s="4" t="s">
        <v>1181</v>
      </c>
      <c r="I1373" s="4" t="s">
        <v>91</v>
      </c>
      <c r="J1373" s="4" t="s">
        <v>37</v>
      </c>
      <c r="K1373" s="4" t="s">
        <v>1182</v>
      </c>
      <c r="L1373" s="4" t="s">
        <v>39</v>
      </c>
      <c r="M1373" s="4" t="s">
        <v>92</v>
      </c>
      <c r="N1373" s="4" t="s">
        <v>41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</row>
    <row r="1374" spans="1:40" ht="15" customHeight="1" x14ac:dyDescent="0.25">
      <c r="A1374" s="4" t="str">
        <f>EB[[#This Row],[unit]] &amp; "#" &amp; EB[[#This Row],[indic_nrg]] &amp; "#" &amp; EB[[#This Row],[product]] &amp; "#" &amp; EB[[#This Row],[geo]]</f>
        <v>TJ#B_101012#4230#CZ</v>
      </c>
      <c r="B1374" s="4" t="str">
        <f>VLOOKUP(EB[[#This Row],[product]],KS_DB[[product]:[KS]],5,FALSE)</f>
        <v>gas</v>
      </c>
      <c r="C1374" s="4" t="str">
        <f>VLOOKUP(EB[[#This Row],[product]],KS_DB[[product]:[KS]],6,FALSE)</f>
        <v>gas</v>
      </c>
      <c r="D1374" s="4">
        <f>VLOOKUP(EB[[#This Row],[product]],Carriers[],4,FALSE)</f>
        <v>1</v>
      </c>
      <c r="E1374" s="4">
        <f>VLOOKUP(EB[[#This Row],[indic_nrg]],Indicators[],4,FALSE)</f>
        <v>0</v>
      </c>
      <c r="F1374" s="4">
        <f>IFERROR(VLOOKUP(EB[[#This Row],[Source_carrier]],KS_DB[[product]:[KS]],6,FALSE),0)</f>
        <v>0</v>
      </c>
      <c r="G1374" s="4" t="s">
        <v>34</v>
      </c>
      <c r="H1374" s="4" t="s">
        <v>1181</v>
      </c>
      <c r="I1374" s="4" t="s">
        <v>93</v>
      </c>
      <c r="J1374" s="4" t="s">
        <v>37</v>
      </c>
      <c r="K1374" s="4" t="s">
        <v>1182</v>
      </c>
      <c r="L1374" s="4" t="s">
        <v>39</v>
      </c>
      <c r="M1374" s="4" t="s">
        <v>94</v>
      </c>
      <c r="N1374" s="4" t="s">
        <v>41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v>0</v>
      </c>
    </row>
    <row r="1375" spans="1:40" ht="15" customHeight="1" x14ac:dyDescent="0.25">
      <c r="A1375" s="4" t="str">
        <f>EB[[#This Row],[unit]] &amp; "#" &amp; EB[[#This Row],[indic_nrg]] &amp; "#" &amp; EB[[#This Row],[product]] &amp; "#" &amp; EB[[#This Row],[geo]]</f>
        <v>TJ#B_101012#4240#CZ</v>
      </c>
      <c r="B1375" s="4" t="str">
        <f>VLOOKUP(EB[[#This Row],[product]],KS_DB[[product]:[KS]],5,FALSE)</f>
        <v>gas</v>
      </c>
      <c r="C1375" s="4" t="str">
        <f>VLOOKUP(EB[[#This Row],[product]],KS_DB[[product]:[KS]],6,FALSE)</f>
        <v>gas</v>
      </c>
      <c r="D1375" s="4">
        <f>VLOOKUP(EB[[#This Row],[product]],Carriers[],4,FALSE)</f>
        <v>1</v>
      </c>
      <c r="E1375" s="4">
        <f>VLOOKUP(EB[[#This Row],[indic_nrg]],Indicators[],4,FALSE)</f>
        <v>0</v>
      </c>
      <c r="F1375" s="4">
        <f>IFERROR(VLOOKUP(EB[[#This Row],[Source_carrier]],KS_DB[[product]:[KS]],6,FALSE),0)</f>
        <v>0</v>
      </c>
      <c r="G1375" s="4" t="s">
        <v>34</v>
      </c>
      <c r="H1375" s="4" t="s">
        <v>1181</v>
      </c>
      <c r="I1375" s="4" t="s">
        <v>95</v>
      </c>
      <c r="J1375" s="4" t="s">
        <v>37</v>
      </c>
      <c r="K1375" s="4" t="s">
        <v>1182</v>
      </c>
      <c r="L1375" s="4" t="s">
        <v>39</v>
      </c>
      <c r="M1375" s="4" t="s">
        <v>96</v>
      </c>
      <c r="N1375" s="4" t="s">
        <v>41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</row>
    <row r="1376" spans="1:40" ht="15" customHeight="1" x14ac:dyDescent="0.25">
      <c r="A1376" s="4" t="str">
        <f>EB[[#This Row],[unit]] &amp; "#" &amp; EB[[#This Row],[indic_nrg]] &amp; "#" &amp; EB[[#This Row],[product]] &amp; "#" &amp; EB[[#This Row],[geo]]</f>
        <v>TJ#B_101013#0000#CZ</v>
      </c>
      <c r="B1376" s="4" t="str">
        <f>VLOOKUP(EB[[#This Row],[product]],KS_DB[[product]:[KS]],5,FALSE)</f>
        <v>all</v>
      </c>
      <c r="C1376" s="4" t="str">
        <f>VLOOKUP(EB[[#This Row],[product]],KS_DB[[product]:[KS]],6,FALSE)</f>
        <v>all</v>
      </c>
      <c r="D1376" s="4">
        <f>VLOOKUP(EB[[#This Row],[product]],Carriers[],4,FALSE)</f>
        <v>0</v>
      </c>
      <c r="E1376" s="4">
        <f>VLOOKUP(EB[[#This Row],[indic_nrg]],Indicators[],4,FALSE)</f>
        <v>0</v>
      </c>
      <c r="F1376" s="4">
        <f>IFERROR(VLOOKUP(EB[[#This Row],[Source_carrier]],KS_DB[[product]:[KS]],6,FALSE),0)</f>
        <v>0</v>
      </c>
      <c r="G1376" s="4" t="s">
        <v>34</v>
      </c>
      <c r="H1376" s="4" t="s">
        <v>1183</v>
      </c>
      <c r="I1376" s="4" t="s">
        <v>36</v>
      </c>
      <c r="J1376" s="4" t="s">
        <v>37</v>
      </c>
      <c r="K1376" s="4" t="s">
        <v>1184</v>
      </c>
      <c r="L1376" s="4" t="s">
        <v>39</v>
      </c>
      <c r="M1376" s="4" t="s">
        <v>40</v>
      </c>
      <c r="N1376" s="4" t="s">
        <v>41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</row>
    <row r="1377" spans="1:40" ht="15" customHeight="1" x14ac:dyDescent="0.25">
      <c r="A1377" s="4" t="str">
        <f>EB[[#This Row],[unit]] &amp; "#" &amp; EB[[#This Row],[indic_nrg]] &amp; "#" &amp; EB[[#This Row],[product]] &amp; "#" &amp; EB[[#This Row],[geo]]</f>
        <v>TJ#B_101013#3000#CZ</v>
      </c>
      <c r="B1377" s="4" t="str">
        <f>VLOOKUP(EB[[#This Row],[product]],KS_DB[[product]:[KS]],5,FALSE)</f>
        <v>liquid</v>
      </c>
      <c r="C1377" s="4" t="str">
        <f>VLOOKUP(EB[[#This Row],[product]],KS_DB[[product]:[KS]],6,FALSE)</f>
        <v>liquid</v>
      </c>
      <c r="D1377" s="4">
        <f>VLOOKUP(EB[[#This Row],[product]],Carriers[],4,FALSE)</f>
        <v>0</v>
      </c>
      <c r="E1377" s="4">
        <f>VLOOKUP(EB[[#This Row],[indic_nrg]],Indicators[],4,FALSE)</f>
        <v>0</v>
      </c>
      <c r="F1377" s="4">
        <f>IFERROR(VLOOKUP(EB[[#This Row],[Source_carrier]],KS_DB[[product]:[KS]],6,FALSE),0)</f>
        <v>0</v>
      </c>
      <c r="G1377" s="4" t="s">
        <v>34</v>
      </c>
      <c r="H1377" s="4" t="s">
        <v>1183</v>
      </c>
      <c r="I1377" s="4" t="s">
        <v>73</v>
      </c>
      <c r="J1377" s="4" t="s">
        <v>37</v>
      </c>
      <c r="K1377" s="4" t="s">
        <v>1184</v>
      </c>
      <c r="L1377" s="4" t="s">
        <v>39</v>
      </c>
      <c r="M1377" s="4" t="s">
        <v>74</v>
      </c>
      <c r="N1377" s="4" t="s">
        <v>41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</row>
    <row r="1378" spans="1:40" ht="15" customHeight="1" x14ac:dyDescent="0.25">
      <c r="A1378" s="4" t="str">
        <f>EB[[#This Row],[unit]] &amp; "#" &amp; EB[[#This Row],[indic_nrg]] &amp; "#" &amp; EB[[#This Row],[product]] &amp; "#" &amp; EB[[#This Row],[geo]]</f>
        <v>TJ#B_101013#3200#CZ</v>
      </c>
      <c r="B1378" s="4" t="str">
        <f>VLOOKUP(EB[[#This Row],[product]],KS_DB[[product]:[KS]],5,FALSE)</f>
        <v>liquid</v>
      </c>
      <c r="C1378" s="4" t="str">
        <f>VLOOKUP(EB[[#This Row],[product]],KS_DB[[product]:[KS]],6,FALSE)</f>
        <v>liquid</v>
      </c>
      <c r="D1378" s="4">
        <f>VLOOKUP(EB[[#This Row],[product]],Carriers[],4,FALSE)</f>
        <v>0</v>
      </c>
      <c r="E1378" s="4">
        <f>VLOOKUP(EB[[#This Row],[indic_nrg]],Indicators[],4,FALSE)</f>
        <v>0</v>
      </c>
      <c r="F1378" s="4">
        <f>IFERROR(VLOOKUP(EB[[#This Row],[Source_carrier]],KS_DB[[product]:[KS]],6,FALSE),0)</f>
        <v>0</v>
      </c>
      <c r="G1378" s="4" t="s">
        <v>34</v>
      </c>
      <c r="H1378" s="4" t="s">
        <v>1183</v>
      </c>
      <c r="I1378" s="4" t="s">
        <v>75</v>
      </c>
      <c r="J1378" s="4" t="s">
        <v>37</v>
      </c>
      <c r="K1378" s="4" t="s">
        <v>1184</v>
      </c>
      <c r="L1378" s="4" t="s">
        <v>39</v>
      </c>
      <c r="M1378" s="4" t="s">
        <v>76</v>
      </c>
      <c r="N1378" s="4" t="s">
        <v>41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</row>
    <row r="1379" spans="1:40" ht="15" customHeight="1" x14ac:dyDescent="0.25">
      <c r="A1379" s="4" t="str">
        <f>EB[[#This Row],[unit]] &amp; "#" &amp; EB[[#This Row],[indic_nrg]] &amp; "#" &amp; EB[[#This Row],[product]] &amp; "#" &amp; EB[[#This Row],[geo]]</f>
        <v>TJ#B_101013#3260#CZ</v>
      </c>
      <c r="B1379" s="4" t="str">
        <f>VLOOKUP(EB[[#This Row],[product]],KS_DB[[product]:[KS]],5,FALSE)</f>
        <v>liquid</v>
      </c>
      <c r="C1379" s="4" t="str">
        <f>VLOOKUP(EB[[#This Row],[product]],KS_DB[[product]:[KS]],6,FALSE)</f>
        <v>diesel</v>
      </c>
      <c r="D1379" s="4">
        <f>VLOOKUP(EB[[#This Row],[product]],Carriers[],4,FALSE)</f>
        <v>1</v>
      </c>
      <c r="E1379" s="4">
        <f>VLOOKUP(EB[[#This Row],[indic_nrg]],Indicators[],4,FALSE)</f>
        <v>0</v>
      </c>
      <c r="F1379" s="4">
        <f>IFERROR(VLOOKUP(EB[[#This Row],[Source_carrier]],KS_DB[[product]:[KS]],6,FALSE),0)</f>
        <v>0</v>
      </c>
      <c r="G1379" s="4" t="s">
        <v>34</v>
      </c>
      <c r="H1379" s="4" t="s">
        <v>1183</v>
      </c>
      <c r="I1379" s="4" t="s">
        <v>79</v>
      </c>
      <c r="J1379" s="4" t="s">
        <v>37</v>
      </c>
      <c r="K1379" s="4" t="s">
        <v>1184</v>
      </c>
      <c r="L1379" s="4" t="s">
        <v>39</v>
      </c>
      <c r="M1379" s="4" t="s">
        <v>80</v>
      </c>
      <c r="N1379" s="4" t="s">
        <v>41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</row>
    <row r="1380" spans="1:40" ht="15" customHeight="1" x14ac:dyDescent="0.25">
      <c r="A1380" s="4" t="str">
        <f>EB[[#This Row],[unit]] &amp; "#" &amp; EB[[#This Row],[indic_nrg]] &amp; "#" &amp; EB[[#This Row],[product]] &amp; "#" &amp; EB[[#This Row],[geo]]</f>
        <v>TJ#B_101013#3270A#CZ</v>
      </c>
      <c r="B1380" s="4" t="str">
        <f>VLOOKUP(EB[[#This Row],[product]],KS_DB[[product]:[KS]],5,FALSE)</f>
        <v>liquid</v>
      </c>
      <c r="C1380" s="4" t="str">
        <f>VLOOKUP(EB[[#This Row],[product]],KS_DB[[product]:[KS]],6,FALSE)</f>
        <v>liquid</v>
      </c>
      <c r="D1380" s="4">
        <f>VLOOKUP(EB[[#This Row],[product]],Carriers[],4,FALSE)</f>
        <v>1</v>
      </c>
      <c r="E1380" s="4">
        <f>VLOOKUP(EB[[#This Row],[indic_nrg]],Indicators[],4,FALSE)</f>
        <v>0</v>
      </c>
      <c r="F1380" s="4">
        <f>IFERROR(VLOOKUP(EB[[#This Row],[Source_carrier]],KS_DB[[product]:[KS]],6,FALSE),0)</f>
        <v>0</v>
      </c>
      <c r="G1380" s="4" t="s">
        <v>34</v>
      </c>
      <c r="H1380" s="4" t="s">
        <v>1183</v>
      </c>
      <c r="I1380" s="4" t="s">
        <v>81</v>
      </c>
      <c r="J1380" s="4" t="s">
        <v>37</v>
      </c>
      <c r="K1380" s="4" t="s">
        <v>1184</v>
      </c>
      <c r="L1380" s="4" t="s">
        <v>39</v>
      </c>
      <c r="M1380" s="4" t="s">
        <v>82</v>
      </c>
      <c r="N1380" s="4" t="s">
        <v>41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</row>
    <row r="1381" spans="1:40" ht="15" customHeight="1" x14ac:dyDescent="0.25">
      <c r="A1381" s="4" t="str">
        <f>EB[[#This Row],[unit]] &amp; "#" &amp; EB[[#This Row],[indic_nrg]] &amp; "#" &amp; EB[[#This Row],[product]] &amp; "#" &amp; EB[[#This Row],[geo]]</f>
        <v>TJ#B_101013#4000#CZ</v>
      </c>
      <c r="B1381" s="4" t="str">
        <f>VLOOKUP(EB[[#This Row],[product]],KS_DB[[product]:[KS]],5,FALSE)</f>
        <v>gas</v>
      </c>
      <c r="C1381" s="4" t="str">
        <f>VLOOKUP(EB[[#This Row],[product]],KS_DB[[product]:[KS]],6,FALSE)</f>
        <v>gas</v>
      </c>
      <c r="D1381" s="4">
        <f>VLOOKUP(EB[[#This Row],[product]],Carriers[],4,FALSE)</f>
        <v>0</v>
      </c>
      <c r="E1381" s="4">
        <f>VLOOKUP(EB[[#This Row],[indic_nrg]],Indicators[],4,FALSE)</f>
        <v>0</v>
      </c>
      <c r="F1381" s="4">
        <f>IFERROR(VLOOKUP(EB[[#This Row],[Source_carrier]],KS_DB[[product]:[KS]],6,FALSE),0)</f>
        <v>0</v>
      </c>
      <c r="G1381" s="4" t="s">
        <v>34</v>
      </c>
      <c r="H1381" s="4" t="s">
        <v>1183</v>
      </c>
      <c r="I1381" s="4" t="s">
        <v>83</v>
      </c>
      <c r="J1381" s="4" t="s">
        <v>37</v>
      </c>
      <c r="K1381" s="4" t="s">
        <v>1184</v>
      </c>
      <c r="L1381" s="4" t="s">
        <v>39</v>
      </c>
      <c r="M1381" s="4" t="s">
        <v>84</v>
      </c>
      <c r="N1381" s="4" t="s">
        <v>41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</row>
    <row r="1382" spans="1:40" ht="15" customHeight="1" x14ac:dyDescent="0.25">
      <c r="A1382" s="4" t="str">
        <f>EB[[#This Row],[unit]] &amp; "#" &amp; EB[[#This Row],[indic_nrg]] &amp; "#" &amp; EB[[#This Row],[product]] &amp; "#" &amp; EB[[#This Row],[geo]]</f>
        <v>TJ#B_101013#4200#CZ</v>
      </c>
      <c r="B1382" s="4" t="str">
        <f>VLOOKUP(EB[[#This Row],[product]],KS_DB[[product]:[KS]],5,FALSE)</f>
        <v>gas</v>
      </c>
      <c r="C1382" s="4" t="str">
        <f>VLOOKUP(EB[[#This Row],[product]],KS_DB[[product]:[KS]],6,FALSE)</f>
        <v>gas</v>
      </c>
      <c r="D1382" s="4">
        <f>VLOOKUP(EB[[#This Row],[product]],Carriers[],4,FALSE)</f>
        <v>0</v>
      </c>
      <c r="E1382" s="4">
        <f>VLOOKUP(EB[[#This Row],[indic_nrg]],Indicators[],4,FALSE)</f>
        <v>0</v>
      </c>
      <c r="F1382" s="4">
        <f>IFERROR(VLOOKUP(EB[[#This Row],[Source_carrier]],KS_DB[[product]:[KS]],6,FALSE),0)</f>
        <v>0</v>
      </c>
      <c r="G1382" s="4" t="s">
        <v>34</v>
      </c>
      <c r="H1382" s="4" t="s">
        <v>1183</v>
      </c>
      <c r="I1382" s="4" t="s">
        <v>87</v>
      </c>
      <c r="J1382" s="4" t="s">
        <v>37</v>
      </c>
      <c r="K1382" s="4" t="s">
        <v>1184</v>
      </c>
      <c r="L1382" s="4" t="s">
        <v>39</v>
      </c>
      <c r="M1382" s="4" t="s">
        <v>88</v>
      </c>
      <c r="N1382" s="4" t="s">
        <v>41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</row>
    <row r="1383" spans="1:40" ht="15" customHeight="1" x14ac:dyDescent="0.25">
      <c r="A1383" s="4" t="str">
        <f>EB[[#This Row],[unit]] &amp; "#" &amp; EB[[#This Row],[indic_nrg]] &amp; "#" &amp; EB[[#This Row],[product]] &amp; "#" &amp; EB[[#This Row],[geo]]</f>
        <v>TJ#B_101013#4210#CZ</v>
      </c>
      <c r="B1383" s="4" t="str">
        <f>VLOOKUP(EB[[#This Row],[product]],KS_DB[[product]:[KS]],5,FALSE)</f>
        <v>gas</v>
      </c>
      <c r="C1383" s="4" t="str">
        <f>VLOOKUP(EB[[#This Row],[product]],KS_DB[[product]:[KS]],6,FALSE)</f>
        <v>gas</v>
      </c>
      <c r="D1383" s="4">
        <f>VLOOKUP(EB[[#This Row],[product]],Carriers[],4,FALSE)</f>
        <v>1</v>
      </c>
      <c r="E1383" s="4">
        <f>VLOOKUP(EB[[#This Row],[indic_nrg]],Indicators[],4,FALSE)</f>
        <v>0</v>
      </c>
      <c r="F1383" s="4">
        <f>IFERROR(VLOOKUP(EB[[#This Row],[Source_carrier]],KS_DB[[product]:[KS]],6,FALSE),0)</f>
        <v>0</v>
      </c>
      <c r="G1383" s="4" t="s">
        <v>34</v>
      </c>
      <c r="H1383" s="4" t="s">
        <v>1183</v>
      </c>
      <c r="I1383" s="4" t="s">
        <v>89</v>
      </c>
      <c r="J1383" s="4" t="s">
        <v>37</v>
      </c>
      <c r="K1383" s="4" t="s">
        <v>1184</v>
      </c>
      <c r="L1383" s="4" t="s">
        <v>39</v>
      </c>
      <c r="M1383" s="4" t="s">
        <v>90</v>
      </c>
      <c r="N1383" s="4" t="s">
        <v>41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</row>
    <row r="1384" spans="1:40" ht="15" customHeight="1" x14ac:dyDescent="0.25">
      <c r="A1384" s="4" t="str">
        <f>EB[[#This Row],[unit]] &amp; "#" &amp; EB[[#This Row],[indic_nrg]] &amp; "#" &amp; EB[[#This Row],[product]] &amp; "#" &amp; EB[[#This Row],[geo]]</f>
        <v>TJ#B_101013#4220#CZ</v>
      </c>
      <c r="B1384" s="4" t="str">
        <f>VLOOKUP(EB[[#This Row],[product]],KS_DB[[product]:[KS]],5,FALSE)</f>
        <v>gas</v>
      </c>
      <c r="C1384" s="4" t="str">
        <f>VLOOKUP(EB[[#This Row],[product]],KS_DB[[product]:[KS]],6,FALSE)</f>
        <v>gas</v>
      </c>
      <c r="D1384" s="4">
        <f>VLOOKUP(EB[[#This Row],[product]],Carriers[],4,FALSE)</f>
        <v>1</v>
      </c>
      <c r="E1384" s="4">
        <f>VLOOKUP(EB[[#This Row],[indic_nrg]],Indicators[],4,FALSE)</f>
        <v>0</v>
      </c>
      <c r="F1384" s="4">
        <f>IFERROR(VLOOKUP(EB[[#This Row],[Source_carrier]],KS_DB[[product]:[KS]],6,FALSE),0)</f>
        <v>0</v>
      </c>
      <c r="G1384" s="4" t="s">
        <v>34</v>
      </c>
      <c r="H1384" s="4" t="s">
        <v>1183</v>
      </c>
      <c r="I1384" s="4" t="s">
        <v>91</v>
      </c>
      <c r="J1384" s="4" t="s">
        <v>37</v>
      </c>
      <c r="K1384" s="4" t="s">
        <v>1184</v>
      </c>
      <c r="L1384" s="4" t="s">
        <v>39</v>
      </c>
      <c r="M1384" s="4" t="s">
        <v>92</v>
      </c>
      <c r="N1384" s="4" t="s">
        <v>41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</row>
    <row r="1385" spans="1:40" ht="15" customHeight="1" x14ac:dyDescent="0.25">
      <c r="A1385" s="4" t="str">
        <f>EB[[#This Row],[unit]] &amp; "#" &amp; EB[[#This Row],[indic_nrg]] &amp; "#" &amp; EB[[#This Row],[product]] &amp; "#" &amp; EB[[#This Row],[geo]]</f>
        <v>TJ#B_101013#4230#CZ</v>
      </c>
      <c r="B1385" s="4" t="str">
        <f>VLOOKUP(EB[[#This Row],[product]],KS_DB[[product]:[KS]],5,FALSE)</f>
        <v>gas</v>
      </c>
      <c r="C1385" s="4" t="str">
        <f>VLOOKUP(EB[[#This Row],[product]],KS_DB[[product]:[KS]],6,FALSE)</f>
        <v>gas</v>
      </c>
      <c r="D1385" s="4">
        <f>VLOOKUP(EB[[#This Row],[product]],Carriers[],4,FALSE)</f>
        <v>1</v>
      </c>
      <c r="E1385" s="4">
        <f>VLOOKUP(EB[[#This Row],[indic_nrg]],Indicators[],4,FALSE)</f>
        <v>0</v>
      </c>
      <c r="F1385" s="4">
        <f>IFERROR(VLOOKUP(EB[[#This Row],[Source_carrier]],KS_DB[[product]:[KS]],6,FALSE),0)</f>
        <v>0</v>
      </c>
      <c r="G1385" s="4" t="s">
        <v>34</v>
      </c>
      <c r="H1385" s="4" t="s">
        <v>1183</v>
      </c>
      <c r="I1385" s="4" t="s">
        <v>93</v>
      </c>
      <c r="J1385" s="4" t="s">
        <v>37</v>
      </c>
      <c r="K1385" s="4" t="s">
        <v>1184</v>
      </c>
      <c r="L1385" s="4" t="s">
        <v>39</v>
      </c>
      <c r="M1385" s="4" t="s">
        <v>94</v>
      </c>
      <c r="N1385" s="4" t="s">
        <v>41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</row>
    <row r="1386" spans="1:40" ht="15" customHeight="1" x14ac:dyDescent="0.25">
      <c r="A1386" s="4" t="str">
        <f>EB[[#This Row],[unit]] &amp; "#" &amp; EB[[#This Row],[indic_nrg]] &amp; "#" &amp; EB[[#This Row],[product]] &amp; "#" &amp; EB[[#This Row],[geo]]</f>
        <v>TJ#B_101013#4240#CZ</v>
      </c>
      <c r="B1386" s="4" t="str">
        <f>VLOOKUP(EB[[#This Row],[product]],KS_DB[[product]:[KS]],5,FALSE)</f>
        <v>gas</v>
      </c>
      <c r="C1386" s="4" t="str">
        <f>VLOOKUP(EB[[#This Row],[product]],KS_DB[[product]:[KS]],6,FALSE)</f>
        <v>gas</v>
      </c>
      <c r="D1386" s="4">
        <f>VLOOKUP(EB[[#This Row],[product]],Carriers[],4,FALSE)</f>
        <v>1</v>
      </c>
      <c r="E1386" s="4">
        <f>VLOOKUP(EB[[#This Row],[indic_nrg]],Indicators[],4,FALSE)</f>
        <v>0</v>
      </c>
      <c r="F1386" s="4">
        <f>IFERROR(VLOOKUP(EB[[#This Row],[Source_carrier]],KS_DB[[product]:[KS]],6,FALSE),0)</f>
        <v>0</v>
      </c>
      <c r="G1386" s="4" t="s">
        <v>34</v>
      </c>
      <c r="H1386" s="4" t="s">
        <v>1183</v>
      </c>
      <c r="I1386" s="4" t="s">
        <v>95</v>
      </c>
      <c r="J1386" s="4" t="s">
        <v>37</v>
      </c>
      <c r="K1386" s="4" t="s">
        <v>1184</v>
      </c>
      <c r="L1386" s="4" t="s">
        <v>39</v>
      </c>
      <c r="M1386" s="4" t="s">
        <v>96</v>
      </c>
      <c r="N1386" s="4" t="s">
        <v>41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</row>
    <row r="1387" spans="1:40" ht="15" customHeight="1" x14ac:dyDescent="0.25">
      <c r="A1387" s="4" t="str">
        <f>EB[[#This Row],[unit]] &amp; "#" &amp; EB[[#This Row],[indic_nrg]] &amp; "#" &amp; EB[[#This Row],[product]] &amp; "#" &amp; EB[[#This Row],[geo]]</f>
        <v>TJ#B_101013#5500#CZ</v>
      </c>
      <c r="B1387" s="4" t="str">
        <f>VLOOKUP(EB[[#This Row],[product]],KS_DB[[product]:[KS]],5,FALSE)</f>
        <v>RES</v>
      </c>
      <c r="C1387" s="4" t="str">
        <f>VLOOKUP(EB[[#This Row],[product]],KS_DB[[product]:[KS]],6,FALSE)</f>
        <v>RES</v>
      </c>
      <c r="D1387" s="4">
        <f>VLOOKUP(EB[[#This Row],[product]],Carriers[],4,FALSE)</f>
        <v>0</v>
      </c>
      <c r="E1387" s="4">
        <f>VLOOKUP(EB[[#This Row],[indic_nrg]],Indicators[],4,FALSE)</f>
        <v>0</v>
      </c>
      <c r="F1387" s="4">
        <f>IFERROR(VLOOKUP(EB[[#This Row],[Source_carrier]],KS_DB[[product]:[KS]],6,FALSE),0)</f>
        <v>0</v>
      </c>
      <c r="G1387" s="4" t="s">
        <v>34</v>
      </c>
      <c r="H1387" s="4" t="s">
        <v>1183</v>
      </c>
      <c r="I1387" s="4" t="s">
        <v>99</v>
      </c>
      <c r="J1387" s="4" t="s">
        <v>37</v>
      </c>
      <c r="K1387" s="4" t="s">
        <v>1184</v>
      </c>
      <c r="L1387" s="4" t="s">
        <v>39</v>
      </c>
      <c r="M1387" s="4" t="s">
        <v>100</v>
      </c>
      <c r="N1387" s="4" t="s">
        <v>41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</row>
    <row r="1388" spans="1:40" ht="15" customHeight="1" x14ac:dyDescent="0.25">
      <c r="A1388" s="4" t="str">
        <f>EB[[#This Row],[unit]] &amp; "#" &amp; EB[[#This Row],[indic_nrg]] &amp; "#" &amp; EB[[#This Row],[product]] &amp; "#" &amp; EB[[#This Row],[geo]]</f>
        <v>TJ#B_101013#5540#CZ</v>
      </c>
      <c r="B1388" s="4" t="str">
        <f>VLOOKUP(EB[[#This Row],[product]],KS_DB[[product]:[KS]],5,FALSE)</f>
        <v>biomass</v>
      </c>
      <c r="C1388" s="4" t="str">
        <f>VLOOKUP(EB[[#This Row],[product]],KS_DB[[product]:[KS]],6,FALSE)</f>
        <v>biomass</v>
      </c>
      <c r="D1388" s="4">
        <f>VLOOKUP(EB[[#This Row],[product]],Carriers[],4,FALSE)</f>
        <v>0</v>
      </c>
      <c r="E1388" s="4">
        <f>VLOOKUP(EB[[#This Row],[indic_nrg]],Indicators[],4,FALSE)</f>
        <v>0</v>
      </c>
      <c r="F1388" s="4">
        <f>IFERROR(VLOOKUP(EB[[#This Row],[Source_carrier]],KS_DB[[product]:[KS]],6,FALSE),0)</f>
        <v>0</v>
      </c>
      <c r="G1388" s="4" t="s">
        <v>34</v>
      </c>
      <c r="H1388" s="4" t="s">
        <v>1183</v>
      </c>
      <c r="I1388" s="4" t="s">
        <v>103</v>
      </c>
      <c r="J1388" s="4" t="s">
        <v>37</v>
      </c>
      <c r="K1388" s="4" t="s">
        <v>1184</v>
      </c>
      <c r="L1388" s="4" t="s">
        <v>39</v>
      </c>
      <c r="M1388" s="4" t="s">
        <v>104</v>
      </c>
      <c r="N1388" s="4" t="s">
        <v>41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</row>
    <row r="1389" spans="1:40" ht="15" customHeight="1" x14ac:dyDescent="0.25">
      <c r="A1389" s="4" t="str">
        <f>EB[[#This Row],[unit]] &amp; "#" &amp; EB[[#This Row],[indic_nrg]] &amp; "#" &amp; EB[[#This Row],[product]] &amp; "#" &amp; EB[[#This Row],[geo]]</f>
        <v>TJ#B_101013#5542#CZ</v>
      </c>
      <c r="B1389" s="4" t="str">
        <f>VLOOKUP(EB[[#This Row],[product]],KS_DB[[product]:[KS]],5,FALSE)</f>
        <v>biomass</v>
      </c>
      <c r="C1389" s="4" t="str">
        <f>VLOOKUP(EB[[#This Row],[product]],KS_DB[[product]:[KS]],6,FALSE)</f>
        <v>biomass</v>
      </c>
      <c r="D1389" s="4">
        <f>VLOOKUP(EB[[#This Row],[product]],Carriers[],4,FALSE)</f>
        <v>1</v>
      </c>
      <c r="E1389" s="4">
        <f>VLOOKUP(EB[[#This Row],[indic_nrg]],Indicators[],4,FALSE)</f>
        <v>0</v>
      </c>
      <c r="F1389" s="4">
        <f>IFERROR(VLOOKUP(EB[[#This Row],[Source_carrier]],KS_DB[[product]:[KS]],6,FALSE),0)</f>
        <v>0</v>
      </c>
      <c r="G1389" s="4" t="s">
        <v>34</v>
      </c>
      <c r="H1389" s="4" t="s">
        <v>1183</v>
      </c>
      <c r="I1389" s="4" t="s">
        <v>107</v>
      </c>
      <c r="J1389" s="4" t="s">
        <v>37</v>
      </c>
      <c r="K1389" s="4" t="s">
        <v>1184</v>
      </c>
      <c r="L1389" s="4" t="s">
        <v>39</v>
      </c>
      <c r="M1389" s="4" t="s">
        <v>108</v>
      </c>
      <c r="N1389" s="4" t="s">
        <v>41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</row>
    <row r="1390" spans="1:40" ht="15" customHeight="1" x14ac:dyDescent="0.25">
      <c r="A1390" s="4" t="str">
        <f>EB[[#This Row],[unit]] &amp; "#" &amp; EB[[#This Row],[indic_nrg]] &amp; "#" &amp; EB[[#This Row],[product]] &amp; "#" &amp; EB[[#This Row],[geo]]</f>
        <v>TJ#B_101013#5545#CZ</v>
      </c>
      <c r="B1390" s="4" t="str">
        <f>VLOOKUP(EB[[#This Row],[product]],KS_DB[[product]:[KS]],5,FALSE)</f>
        <v>biomass</v>
      </c>
      <c r="C1390" s="4" t="str">
        <f>VLOOKUP(EB[[#This Row],[product]],KS_DB[[product]:[KS]],6,FALSE)</f>
        <v>biomass</v>
      </c>
      <c r="D1390" s="4">
        <f>VLOOKUP(EB[[#This Row],[product]],Carriers[],4,FALSE)</f>
        <v>0</v>
      </c>
      <c r="E1390" s="4">
        <f>VLOOKUP(EB[[#This Row],[indic_nrg]],Indicators[],4,FALSE)</f>
        <v>0</v>
      </c>
      <c r="F1390" s="4">
        <f>IFERROR(VLOOKUP(EB[[#This Row],[Source_carrier]],KS_DB[[product]:[KS]],6,FALSE),0)</f>
        <v>0</v>
      </c>
      <c r="G1390" s="4" t="s">
        <v>34</v>
      </c>
      <c r="H1390" s="4" t="s">
        <v>1183</v>
      </c>
      <c r="I1390" s="4" t="s">
        <v>115</v>
      </c>
      <c r="J1390" s="4" t="s">
        <v>37</v>
      </c>
      <c r="K1390" s="4" t="s">
        <v>1184</v>
      </c>
      <c r="L1390" s="4" t="s">
        <v>39</v>
      </c>
      <c r="M1390" s="4" t="s">
        <v>116</v>
      </c>
      <c r="N1390" s="4" t="s">
        <v>41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</row>
    <row r="1391" spans="1:40" ht="15" customHeight="1" x14ac:dyDescent="0.25">
      <c r="A1391" s="4" t="str">
        <f>EB[[#This Row],[unit]] &amp; "#" &amp; EB[[#This Row],[indic_nrg]] &amp; "#" &amp; EB[[#This Row],[product]] &amp; "#" &amp; EB[[#This Row],[geo]]</f>
        <v>TJ#B_101013#5546#CZ</v>
      </c>
      <c r="B1391" s="4" t="str">
        <f>VLOOKUP(EB[[#This Row],[product]],KS_DB[[product]:[KS]],5,FALSE)</f>
        <v>biomass</v>
      </c>
      <c r="C1391" s="4" t="str">
        <f>VLOOKUP(EB[[#This Row],[product]],KS_DB[[product]:[KS]],6,FALSE)</f>
        <v>biomass</v>
      </c>
      <c r="D1391" s="4">
        <f>VLOOKUP(EB[[#This Row],[product]],Carriers[],4,FALSE)</f>
        <v>1</v>
      </c>
      <c r="E1391" s="4">
        <f>VLOOKUP(EB[[#This Row],[indic_nrg]],Indicators[],4,FALSE)</f>
        <v>0</v>
      </c>
      <c r="F1391" s="4">
        <f>IFERROR(VLOOKUP(EB[[#This Row],[Source_carrier]],KS_DB[[product]:[KS]],6,FALSE),0)</f>
        <v>0</v>
      </c>
      <c r="G1391" s="4" t="s">
        <v>34</v>
      </c>
      <c r="H1391" s="4" t="s">
        <v>1183</v>
      </c>
      <c r="I1391" s="4" t="s">
        <v>117</v>
      </c>
      <c r="J1391" s="4" t="s">
        <v>37</v>
      </c>
      <c r="K1391" s="4" t="s">
        <v>1184</v>
      </c>
      <c r="L1391" s="4" t="s">
        <v>39</v>
      </c>
      <c r="M1391" s="4" t="s">
        <v>118</v>
      </c>
      <c r="N1391" s="4" t="s">
        <v>41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</row>
    <row r="1392" spans="1:40" ht="15" customHeight="1" x14ac:dyDescent="0.25">
      <c r="A1392" s="4" t="str">
        <f>EB[[#This Row],[unit]] &amp; "#" &amp; EB[[#This Row],[indic_nrg]] &amp; "#" &amp; EB[[#This Row],[product]] &amp; "#" &amp; EB[[#This Row],[geo]]</f>
        <v>TJ#B_101013#5547#CZ</v>
      </c>
      <c r="B1392" s="4" t="str">
        <f>VLOOKUP(EB[[#This Row],[product]],KS_DB[[product]:[KS]],5,FALSE)</f>
        <v>biomass</v>
      </c>
      <c r="C1392" s="4" t="str">
        <f>VLOOKUP(EB[[#This Row],[product]],KS_DB[[product]:[KS]],6,FALSE)</f>
        <v>biomass</v>
      </c>
      <c r="D1392" s="4">
        <f>VLOOKUP(EB[[#This Row],[product]],Carriers[],4,FALSE)</f>
        <v>1</v>
      </c>
      <c r="E1392" s="4">
        <f>VLOOKUP(EB[[#This Row],[indic_nrg]],Indicators[],4,FALSE)</f>
        <v>0</v>
      </c>
      <c r="F1392" s="4">
        <f>IFERROR(VLOOKUP(EB[[#This Row],[Source_carrier]],KS_DB[[product]:[KS]],6,FALSE),0)</f>
        <v>0</v>
      </c>
      <c r="G1392" s="4" t="s">
        <v>34</v>
      </c>
      <c r="H1392" s="4" t="s">
        <v>1183</v>
      </c>
      <c r="I1392" s="4" t="s">
        <v>119</v>
      </c>
      <c r="J1392" s="4" t="s">
        <v>37</v>
      </c>
      <c r="K1392" s="4" t="s">
        <v>1184</v>
      </c>
      <c r="L1392" s="4" t="s">
        <v>39</v>
      </c>
      <c r="M1392" s="4" t="s">
        <v>120</v>
      </c>
      <c r="N1392" s="4" t="s">
        <v>41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</row>
    <row r="1393" spans="1:40" ht="15" customHeight="1" x14ac:dyDescent="0.25">
      <c r="A1393" s="4" t="str">
        <f>EB[[#This Row],[unit]] &amp; "#" &amp; EB[[#This Row],[indic_nrg]] &amp; "#" &amp; EB[[#This Row],[product]] &amp; "#" &amp; EB[[#This Row],[geo]]</f>
        <v>TJ#B_101013#5549#CZ</v>
      </c>
      <c r="B1393" s="4" t="str">
        <f>VLOOKUP(EB[[#This Row],[product]],KS_DB[[product]:[KS]],5,FALSE)</f>
        <v>biomass</v>
      </c>
      <c r="C1393" s="4" t="str">
        <f>VLOOKUP(EB[[#This Row],[product]],KS_DB[[product]:[KS]],6,FALSE)</f>
        <v>biomass</v>
      </c>
      <c r="D1393" s="4">
        <f>VLOOKUP(EB[[#This Row],[product]],Carriers[],4,FALSE)</f>
        <v>1</v>
      </c>
      <c r="E1393" s="4">
        <f>VLOOKUP(EB[[#This Row],[indic_nrg]],Indicators[],4,FALSE)</f>
        <v>0</v>
      </c>
      <c r="F1393" s="4">
        <f>IFERROR(VLOOKUP(EB[[#This Row],[Source_carrier]],KS_DB[[product]:[KS]],6,FALSE),0)</f>
        <v>0</v>
      </c>
      <c r="G1393" s="4" t="s">
        <v>34</v>
      </c>
      <c r="H1393" s="4" t="s">
        <v>1183</v>
      </c>
      <c r="I1393" s="4" t="s">
        <v>123</v>
      </c>
      <c r="J1393" s="4" t="s">
        <v>37</v>
      </c>
      <c r="K1393" s="4" t="s">
        <v>1184</v>
      </c>
      <c r="L1393" s="4" t="s">
        <v>39</v>
      </c>
      <c r="M1393" s="4" t="s">
        <v>124</v>
      </c>
      <c r="N1393" s="4" t="s">
        <v>41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</row>
    <row r="1394" spans="1:40" ht="15" customHeight="1" x14ac:dyDescent="0.25">
      <c r="A1394" s="4" t="str">
        <f>EB[[#This Row],[unit]] &amp; "#" &amp; EB[[#This Row],[indic_nrg]] &amp; "#" &amp; EB[[#This Row],[product]] &amp; "#" &amp; EB[[#This Row],[geo]]</f>
        <v>TJ#B_101015#0000#CZ</v>
      </c>
      <c r="B1394" s="4" t="str">
        <f>VLOOKUP(EB[[#This Row],[product]],KS_DB[[product]:[KS]],5,FALSE)</f>
        <v>all</v>
      </c>
      <c r="C1394" s="4" t="str">
        <f>VLOOKUP(EB[[#This Row],[product]],KS_DB[[product]:[KS]],6,FALSE)</f>
        <v>all</v>
      </c>
      <c r="D1394" s="4">
        <f>VLOOKUP(EB[[#This Row],[product]],Carriers[],4,FALSE)</f>
        <v>0</v>
      </c>
      <c r="E1394" s="4">
        <f>VLOOKUP(EB[[#This Row],[indic_nrg]],Indicators[],4,FALSE)</f>
        <v>0</v>
      </c>
      <c r="F1394" s="4">
        <f>IFERROR(VLOOKUP(EB[[#This Row],[Source_carrier]],KS_DB[[product]:[KS]],6,FALSE),0)</f>
        <v>0</v>
      </c>
      <c r="G1394" s="4" t="s">
        <v>34</v>
      </c>
      <c r="H1394" s="4" t="s">
        <v>1185</v>
      </c>
      <c r="I1394" s="4" t="s">
        <v>36</v>
      </c>
      <c r="J1394" s="4" t="s">
        <v>37</v>
      </c>
      <c r="K1394" s="4" t="s">
        <v>1186</v>
      </c>
      <c r="L1394" s="4" t="s">
        <v>39</v>
      </c>
      <c r="M1394" s="4" t="s">
        <v>40</v>
      </c>
      <c r="N1394" s="4" t="s">
        <v>41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</row>
    <row r="1395" spans="1:40" ht="15" customHeight="1" x14ac:dyDescent="0.25">
      <c r="A1395" s="4" t="str">
        <f>EB[[#This Row],[unit]] &amp; "#" &amp; EB[[#This Row],[indic_nrg]] &amp; "#" &amp; EB[[#This Row],[product]] &amp; "#" &amp; EB[[#This Row],[geo]]</f>
        <v>TJ#B_101015#5500#CZ</v>
      </c>
      <c r="B1395" s="4" t="str">
        <f>VLOOKUP(EB[[#This Row],[product]],KS_DB[[product]:[KS]],5,FALSE)</f>
        <v>RES</v>
      </c>
      <c r="C1395" s="4" t="str">
        <f>VLOOKUP(EB[[#This Row],[product]],KS_DB[[product]:[KS]],6,FALSE)</f>
        <v>RES</v>
      </c>
      <c r="D1395" s="4">
        <f>VLOOKUP(EB[[#This Row],[product]],Carriers[],4,FALSE)</f>
        <v>0</v>
      </c>
      <c r="E1395" s="4">
        <f>VLOOKUP(EB[[#This Row],[indic_nrg]],Indicators[],4,FALSE)</f>
        <v>0</v>
      </c>
      <c r="F1395" s="4">
        <f>IFERROR(VLOOKUP(EB[[#This Row],[Source_carrier]],KS_DB[[product]:[KS]],6,FALSE),0)</f>
        <v>0</v>
      </c>
      <c r="G1395" s="4" t="s">
        <v>34</v>
      </c>
      <c r="H1395" s="4" t="s">
        <v>1185</v>
      </c>
      <c r="I1395" s="4" t="s">
        <v>99</v>
      </c>
      <c r="J1395" s="4" t="s">
        <v>37</v>
      </c>
      <c r="K1395" s="4" t="s">
        <v>1186</v>
      </c>
      <c r="L1395" s="4" t="s">
        <v>39</v>
      </c>
      <c r="M1395" s="4" t="s">
        <v>100</v>
      </c>
      <c r="N1395" s="4" t="s">
        <v>41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</row>
    <row r="1396" spans="1:40" ht="15" customHeight="1" x14ac:dyDescent="0.25">
      <c r="A1396" s="4" t="str">
        <f>EB[[#This Row],[unit]] &amp; "#" &amp; EB[[#This Row],[indic_nrg]] &amp; "#" &amp; EB[[#This Row],[product]] &amp; "#" &amp; EB[[#This Row],[geo]]</f>
        <v>TJ#B_101015#5540#CZ</v>
      </c>
      <c r="B1396" s="4" t="str">
        <f>VLOOKUP(EB[[#This Row],[product]],KS_DB[[product]:[KS]],5,FALSE)</f>
        <v>biomass</v>
      </c>
      <c r="C1396" s="4" t="str">
        <f>VLOOKUP(EB[[#This Row],[product]],KS_DB[[product]:[KS]],6,FALSE)</f>
        <v>biomass</v>
      </c>
      <c r="D1396" s="4">
        <f>VLOOKUP(EB[[#This Row],[product]],Carriers[],4,FALSE)</f>
        <v>0</v>
      </c>
      <c r="E1396" s="4">
        <f>VLOOKUP(EB[[#This Row],[indic_nrg]],Indicators[],4,FALSE)</f>
        <v>0</v>
      </c>
      <c r="F1396" s="4">
        <f>IFERROR(VLOOKUP(EB[[#This Row],[Source_carrier]],KS_DB[[product]:[KS]],6,FALSE),0)</f>
        <v>0</v>
      </c>
      <c r="G1396" s="4" t="s">
        <v>34</v>
      </c>
      <c r="H1396" s="4" t="s">
        <v>1185</v>
      </c>
      <c r="I1396" s="4" t="s">
        <v>103</v>
      </c>
      <c r="J1396" s="4" t="s">
        <v>37</v>
      </c>
      <c r="K1396" s="4" t="s">
        <v>1186</v>
      </c>
      <c r="L1396" s="4" t="s">
        <v>39</v>
      </c>
      <c r="M1396" s="4" t="s">
        <v>104</v>
      </c>
      <c r="N1396" s="4" t="s">
        <v>41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</row>
    <row r="1397" spans="1:40" ht="15" customHeight="1" x14ac:dyDescent="0.25">
      <c r="A1397" s="4" t="str">
        <f>EB[[#This Row],[unit]] &amp; "#" &amp; EB[[#This Row],[indic_nrg]] &amp; "#" &amp; EB[[#This Row],[product]] &amp; "#" &amp; EB[[#This Row],[geo]]</f>
        <v>TJ#B_101015#5541#CZ</v>
      </c>
      <c r="B1397" s="4" t="str">
        <f>VLOOKUP(EB[[#This Row],[product]],KS_DB[[product]:[KS]],5,FALSE)</f>
        <v>biomass</v>
      </c>
      <c r="C1397" s="4" t="str">
        <f>VLOOKUP(EB[[#This Row],[product]],KS_DB[[product]:[KS]],6,FALSE)</f>
        <v>biomass</v>
      </c>
      <c r="D1397" s="4">
        <f>VLOOKUP(EB[[#This Row],[product]],Carriers[],4,FALSE)</f>
        <v>1</v>
      </c>
      <c r="E1397" s="4">
        <f>VLOOKUP(EB[[#This Row],[indic_nrg]],Indicators[],4,FALSE)</f>
        <v>0</v>
      </c>
      <c r="F1397" s="4">
        <f>IFERROR(VLOOKUP(EB[[#This Row],[Source_carrier]],KS_DB[[product]:[KS]],6,FALSE),0)</f>
        <v>0</v>
      </c>
      <c r="G1397" s="4" t="s">
        <v>34</v>
      </c>
      <c r="H1397" s="4" t="s">
        <v>1185</v>
      </c>
      <c r="I1397" s="4" t="s">
        <v>105</v>
      </c>
      <c r="J1397" s="4" t="s">
        <v>37</v>
      </c>
      <c r="K1397" s="4" t="s">
        <v>1186</v>
      </c>
      <c r="L1397" s="4" t="s">
        <v>39</v>
      </c>
      <c r="M1397" s="4" t="s">
        <v>106</v>
      </c>
      <c r="N1397" s="4" t="s">
        <v>41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</row>
    <row r="1398" spans="1:40" ht="15" customHeight="1" x14ac:dyDescent="0.25">
      <c r="A1398" s="4" t="str">
        <f>EB[[#This Row],[unit]] &amp; "#" &amp; EB[[#This Row],[indic_nrg]] &amp; "#" &amp; EB[[#This Row],[product]] &amp; "#" &amp; EB[[#This Row],[geo]]</f>
        <v>TJ#B_101015#5545#CZ</v>
      </c>
      <c r="B1398" s="4" t="str">
        <f>VLOOKUP(EB[[#This Row],[product]],KS_DB[[product]:[KS]],5,FALSE)</f>
        <v>biomass</v>
      </c>
      <c r="C1398" s="4" t="str">
        <f>VLOOKUP(EB[[#This Row],[product]],KS_DB[[product]:[KS]],6,FALSE)</f>
        <v>biomass</v>
      </c>
      <c r="D1398" s="4">
        <f>VLOOKUP(EB[[#This Row],[product]],Carriers[],4,FALSE)</f>
        <v>0</v>
      </c>
      <c r="E1398" s="4">
        <f>VLOOKUP(EB[[#This Row],[indic_nrg]],Indicators[],4,FALSE)</f>
        <v>0</v>
      </c>
      <c r="F1398" s="4">
        <f>IFERROR(VLOOKUP(EB[[#This Row],[Source_carrier]],KS_DB[[product]:[KS]],6,FALSE),0)</f>
        <v>0</v>
      </c>
      <c r="G1398" s="4" t="s">
        <v>34</v>
      </c>
      <c r="H1398" s="4" t="s">
        <v>1185</v>
      </c>
      <c r="I1398" s="4" t="s">
        <v>115</v>
      </c>
      <c r="J1398" s="4" t="s">
        <v>37</v>
      </c>
      <c r="K1398" s="4" t="s">
        <v>1186</v>
      </c>
      <c r="L1398" s="4" t="s">
        <v>39</v>
      </c>
      <c r="M1398" s="4" t="s">
        <v>116</v>
      </c>
      <c r="N1398" s="4" t="s">
        <v>41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</row>
    <row r="1399" spans="1:40" ht="15" customHeight="1" x14ac:dyDescent="0.25">
      <c r="A1399" s="4" t="str">
        <f>EB[[#This Row],[unit]] &amp; "#" &amp; EB[[#This Row],[indic_nrg]] &amp; "#" &amp; EB[[#This Row],[product]] &amp; "#" &amp; EB[[#This Row],[geo]]</f>
        <v>TJ#B_101015#5546#CZ</v>
      </c>
      <c r="B1399" s="4" t="str">
        <f>VLOOKUP(EB[[#This Row],[product]],KS_DB[[product]:[KS]],5,FALSE)</f>
        <v>biomass</v>
      </c>
      <c r="C1399" s="4" t="str">
        <f>VLOOKUP(EB[[#This Row],[product]],KS_DB[[product]:[KS]],6,FALSE)</f>
        <v>biomass</v>
      </c>
      <c r="D1399" s="4">
        <f>VLOOKUP(EB[[#This Row],[product]],Carriers[],4,FALSE)</f>
        <v>1</v>
      </c>
      <c r="E1399" s="4">
        <f>VLOOKUP(EB[[#This Row],[indic_nrg]],Indicators[],4,FALSE)</f>
        <v>0</v>
      </c>
      <c r="F1399" s="4">
        <f>IFERROR(VLOOKUP(EB[[#This Row],[Source_carrier]],KS_DB[[product]:[KS]],6,FALSE),0)</f>
        <v>0</v>
      </c>
      <c r="G1399" s="4" t="s">
        <v>34</v>
      </c>
      <c r="H1399" s="4" t="s">
        <v>1185</v>
      </c>
      <c r="I1399" s="4" t="s">
        <v>117</v>
      </c>
      <c r="J1399" s="4" t="s">
        <v>37</v>
      </c>
      <c r="K1399" s="4" t="s">
        <v>1186</v>
      </c>
      <c r="L1399" s="4" t="s">
        <v>39</v>
      </c>
      <c r="M1399" s="4" t="s">
        <v>118</v>
      </c>
      <c r="N1399" s="4" t="s">
        <v>41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</row>
    <row r="1400" spans="1:40" ht="15" customHeight="1" x14ac:dyDescent="0.25">
      <c r="A1400" s="4" t="str">
        <f>EB[[#This Row],[unit]] &amp; "#" &amp; EB[[#This Row],[indic_nrg]] &amp; "#" &amp; EB[[#This Row],[product]] &amp; "#" &amp; EB[[#This Row],[geo]]</f>
        <v>TJ#B_101015#5547#CZ</v>
      </c>
      <c r="B1400" s="4" t="str">
        <f>VLOOKUP(EB[[#This Row],[product]],KS_DB[[product]:[KS]],5,FALSE)</f>
        <v>biomass</v>
      </c>
      <c r="C1400" s="4" t="str">
        <f>VLOOKUP(EB[[#This Row],[product]],KS_DB[[product]:[KS]],6,FALSE)</f>
        <v>biomass</v>
      </c>
      <c r="D1400" s="4">
        <f>VLOOKUP(EB[[#This Row],[product]],Carriers[],4,FALSE)</f>
        <v>1</v>
      </c>
      <c r="E1400" s="4">
        <f>VLOOKUP(EB[[#This Row],[indic_nrg]],Indicators[],4,FALSE)</f>
        <v>0</v>
      </c>
      <c r="F1400" s="4">
        <f>IFERROR(VLOOKUP(EB[[#This Row],[Source_carrier]],KS_DB[[product]:[KS]],6,FALSE),0)</f>
        <v>0</v>
      </c>
      <c r="G1400" s="4" t="s">
        <v>34</v>
      </c>
      <c r="H1400" s="4" t="s">
        <v>1185</v>
      </c>
      <c r="I1400" s="4" t="s">
        <v>119</v>
      </c>
      <c r="J1400" s="4" t="s">
        <v>37</v>
      </c>
      <c r="K1400" s="4" t="s">
        <v>1186</v>
      </c>
      <c r="L1400" s="4" t="s">
        <v>39</v>
      </c>
      <c r="M1400" s="4" t="s">
        <v>120</v>
      </c>
      <c r="N1400" s="4" t="s">
        <v>41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</row>
    <row r="1401" spans="1:40" ht="15" customHeight="1" x14ac:dyDescent="0.25">
      <c r="A1401" s="4" t="str">
        <f>EB[[#This Row],[unit]] &amp; "#" &amp; EB[[#This Row],[indic_nrg]] &amp; "#" &amp; EB[[#This Row],[product]] &amp; "#" &amp; EB[[#This Row],[geo]]</f>
        <v>TJ#B_101015#5548#CZ</v>
      </c>
      <c r="B1401" s="4" t="str">
        <f>VLOOKUP(EB[[#This Row],[product]],KS_DB[[product]:[KS]],5,FALSE)</f>
        <v>biomass</v>
      </c>
      <c r="C1401" s="4" t="str">
        <f>VLOOKUP(EB[[#This Row],[product]],KS_DB[[product]:[KS]],6,FALSE)</f>
        <v>biomass</v>
      </c>
      <c r="D1401" s="4">
        <f>VLOOKUP(EB[[#This Row],[product]],Carriers[],4,FALSE)</f>
        <v>1</v>
      </c>
      <c r="E1401" s="4">
        <f>VLOOKUP(EB[[#This Row],[indic_nrg]],Indicators[],4,FALSE)</f>
        <v>0</v>
      </c>
      <c r="F1401" s="4">
        <f>IFERROR(VLOOKUP(EB[[#This Row],[Source_carrier]],KS_DB[[product]:[KS]],6,FALSE),0)</f>
        <v>0</v>
      </c>
      <c r="G1401" s="4" t="s">
        <v>34</v>
      </c>
      <c r="H1401" s="4" t="s">
        <v>1185</v>
      </c>
      <c r="I1401" s="4" t="s">
        <v>121</v>
      </c>
      <c r="J1401" s="4" t="s">
        <v>37</v>
      </c>
      <c r="K1401" s="4" t="s">
        <v>1186</v>
      </c>
      <c r="L1401" s="4" t="s">
        <v>39</v>
      </c>
      <c r="M1401" s="4" t="s">
        <v>122</v>
      </c>
      <c r="N1401" s="4" t="s">
        <v>41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</row>
    <row r="1402" spans="1:40" ht="15" customHeight="1" x14ac:dyDescent="0.25">
      <c r="A1402" s="4" t="str">
        <f>EB[[#This Row],[unit]] &amp; "#" &amp; EB[[#This Row],[indic_nrg]] &amp; "#" &amp; EB[[#This Row],[product]] &amp; "#" &amp; EB[[#This Row],[geo]]</f>
        <v>TJ#B_101015#5549#CZ</v>
      </c>
      <c r="B1402" s="4" t="str">
        <f>VLOOKUP(EB[[#This Row],[product]],KS_DB[[product]:[KS]],5,FALSE)</f>
        <v>biomass</v>
      </c>
      <c r="C1402" s="4" t="str">
        <f>VLOOKUP(EB[[#This Row],[product]],KS_DB[[product]:[KS]],6,FALSE)</f>
        <v>biomass</v>
      </c>
      <c r="D1402" s="4">
        <f>VLOOKUP(EB[[#This Row],[product]],Carriers[],4,FALSE)</f>
        <v>1</v>
      </c>
      <c r="E1402" s="4">
        <f>VLOOKUP(EB[[#This Row],[indic_nrg]],Indicators[],4,FALSE)</f>
        <v>0</v>
      </c>
      <c r="F1402" s="4">
        <f>IFERROR(VLOOKUP(EB[[#This Row],[Source_carrier]],KS_DB[[product]:[KS]],6,FALSE),0)</f>
        <v>0</v>
      </c>
      <c r="G1402" s="4" t="s">
        <v>34</v>
      </c>
      <c r="H1402" s="4" t="s">
        <v>1185</v>
      </c>
      <c r="I1402" s="4" t="s">
        <v>123</v>
      </c>
      <c r="J1402" s="4" t="s">
        <v>37</v>
      </c>
      <c r="K1402" s="4" t="s">
        <v>1186</v>
      </c>
      <c r="L1402" s="4" t="s">
        <v>39</v>
      </c>
      <c r="M1402" s="4" t="s">
        <v>124</v>
      </c>
      <c r="N1402" s="4" t="s">
        <v>41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</row>
    <row r="1403" spans="1:40" ht="15" customHeight="1" x14ac:dyDescent="0.25">
      <c r="A1403" s="4" t="str">
        <f>EB[[#This Row],[unit]] &amp; "#" &amp; EB[[#This Row],[indic_nrg]] &amp; "#" &amp; EB[[#This Row],[product]] &amp; "#" &amp; EB[[#This Row],[geo]]</f>
        <v>TJ#B_101016#0000#CZ</v>
      </c>
      <c r="B1403" s="4" t="str">
        <f>VLOOKUP(EB[[#This Row],[product]],KS_DB[[product]:[KS]],5,FALSE)</f>
        <v>all</v>
      </c>
      <c r="C1403" s="4" t="str">
        <f>VLOOKUP(EB[[#This Row],[product]],KS_DB[[product]:[KS]],6,FALSE)</f>
        <v>all</v>
      </c>
      <c r="D1403" s="4">
        <f>VLOOKUP(EB[[#This Row],[product]],Carriers[],4,FALSE)</f>
        <v>0</v>
      </c>
      <c r="E1403" s="4">
        <f>VLOOKUP(EB[[#This Row],[indic_nrg]],Indicators[],4,FALSE)</f>
        <v>0</v>
      </c>
      <c r="F1403" s="4">
        <f>IFERROR(VLOOKUP(EB[[#This Row],[Source_carrier]],KS_DB[[product]:[KS]],6,FALSE),0)</f>
        <v>0</v>
      </c>
      <c r="G1403" s="4" t="s">
        <v>34</v>
      </c>
      <c r="H1403" s="4" t="s">
        <v>1187</v>
      </c>
      <c r="I1403" s="4" t="s">
        <v>36</v>
      </c>
      <c r="J1403" s="4" t="s">
        <v>37</v>
      </c>
      <c r="K1403" s="4" t="s">
        <v>1188</v>
      </c>
      <c r="L1403" s="4" t="s">
        <v>39</v>
      </c>
      <c r="M1403" s="4" t="s">
        <v>40</v>
      </c>
      <c r="N1403" s="4" t="s">
        <v>41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</row>
    <row r="1404" spans="1:40" ht="15" customHeight="1" x14ac:dyDescent="0.25">
      <c r="A1404" s="4" t="str">
        <f>EB[[#This Row],[unit]] &amp; "#" &amp; EB[[#This Row],[indic_nrg]] &amp; "#" &amp; EB[[#This Row],[product]] &amp; "#" &amp; EB[[#This Row],[geo]]</f>
        <v>TJ#B_101016#4000#CZ</v>
      </c>
      <c r="B1404" s="4" t="str">
        <f>VLOOKUP(EB[[#This Row],[product]],KS_DB[[product]:[KS]],5,FALSE)</f>
        <v>gas</v>
      </c>
      <c r="C1404" s="4" t="str">
        <f>VLOOKUP(EB[[#This Row],[product]],KS_DB[[product]:[KS]],6,FALSE)</f>
        <v>gas</v>
      </c>
      <c r="D1404" s="4">
        <f>VLOOKUP(EB[[#This Row],[product]],Carriers[],4,FALSE)</f>
        <v>0</v>
      </c>
      <c r="E1404" s="4">
        <f>VLOOKUP(EB[[#This Row],[indic_nrg]],Indicators[],4,FALSE)</f>
        <v>0</v>
      </c>
      <c r="F1404" s="4">
        <f>IFERROR(VLOOKUP(EB[[#This Row],[Source_carrier]],KS_DB[[product]:[KS]],6,FALSE),0)</f>
        <v>0</v>
      </c>
      <c r="G1404" s="4" t="s">
        <v>34</v>
      </c>
      <c r="H1404" s="4" t="s">
        <v>1187</v>
      </c>
      <c r="I1404" s="4" t="s">
        <v>83</v>
      </c>
      <c r="J1404" s="4" t="s">
        <v>37</v>
      </c>
      <c r="K1404" s="4" t="s">
        <v>1188</v>
      </c>
      <c r="L1404" s="4" t="s">
        <v>39</v>
      </c>
      <c r="M1404" s="4" t="s">
        <v>84</v>
      </c>
      <c r="N1404" s="4" t="s">
        <v>41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</row>
    <row r="1405" spans="1:40" ht="15" customHeight="1" x14ac:dyDescent="0.25">
      <c r="A1405" s="4" t="str">
        <f>EB[[#This Row],[unit]] &amp; "#" &amp; EB[[#This Row],[indic_nrg]] &amp; "#" &amp; EB[[#This Row],[product]] &amp; "#" &amp; EB[[#This Row],[geo]]</f>
        <v>TJ#B_101016#4100#CZ</v>
      </c>
      <c r="B1405" s="4" t="str">
        <f>VLOOKUP(EB[[#This Row],[product]],KS_DB[[product]:[KS]],5,FALSE)</f>
        <v>gas</v>
      </c>
      <c r="C1405" s="4" t="str">
        <f>VLOOKUP(EB[[#This Row],[product]],KS_DB[[product]:[KS]],6,FALSE)</f>
        <v>gas</v>
      </c>
      <c r="D1405" s="4">
        <f>VLOOKUP(EB[[#This Row],[product]],Carriers[],4,FALSE)</f>
        <v>1</v>
      </c>
      <c r="E1405" s="4">
        <f>VLOOKUP(EB[[#This Row],[indic_nrg]],Indicators[],4,FALSE)</f>
        <v>0</v>
      </c>
      <c r="F1405" s="4">
        <f>IFERROR(VLOOKUP(EB[[#This Row],[Source_carrier]],KS_DB[[product]:[KS]],6,FALSE),0)</f>
        <v>0</v>
      </c>
      <c r="G1405" s="4" t="s">
        <v>34</v>
      </c>
      <c r="H1405" s="4" t="s">
        <v>1187</v>
      </c>
      <c r="I1405" s="4" t="s">
        <v>85</v>
      </c>
      <c r="J1405" s="4" t="s">
        <v>37</v>
      </c>
      <c r="K1405" s="4" t="s">
        <v>1188</v>
      </c>
      <c r="L1405" s="4" t="s">
        <v>39</v>
      </c>
      <c r="M1405" s="4" t="s">
        <v>86</v>
      </c>
      <c r="N1405" s="4" t="s">
        <v>41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</row>
    <row r="1406" spans="1:40" ht="15" customHeight="1" x14ac:dyDescent="0.25">
      <c r="A1406" s="4" t="str">
        <f>EB[[#This Row],[unit]] &amp; "#" &amp; EB[[#This Row],[indic_nrg]] &amp; "#" &amp; EB[[#This Row],[product]] &amp; "#" &amp; EB[[#This Row],[geo]]</f>
        <v>TJ#B_101020#0000#CZ</v>
      </c>
      <c r="B1406" s="4" t="str">
        <f>VLOOKUP(EB[[#This Row],[product]],KS_DB[[product]:[KS]],5,FALSE)</f>
        <v>all</v>
      </c>
      <c r="C1406" s="4" t="str">
        <f>VLOOKUP(EB[[#This Row],[product]],KS_DB[[product]:[KS]],6,FALSE)</f>
        <v>all</v>
      </c>
      <c r="D1406" s="4">
        <f>VLOOKUP(EB[[#This Row],[product]],Carriers[],4,FALSE)</f>
        <v>0</v>
      </c>
      <c r="E1406" s="4">
        <f>VLOOKUP(EB[[#This Row],[indic_nrg]],Indicators[],4,FALSE)</f>
        <v>0</v>
      </c>
      <c r="F1406" s="4">
        <f>IFERROR(VLOOKUP(EB[[#This Row],[Source_carrier]],KS_DB[[product]:[KS]],6,FALSE),0)</f>
        <v>0</v>
      </c>
      <c r="G1406" s="4" t="s">
        <v>34</v>
      </c>
      <c r="H1406" s="4" t="s">
        <v>1189</v>
      </c>
      <c r="I1406" s="4" t="s">
        <v>36</v>
      </c>
      <c r="J1406" s="4" t="s">
        <v>37</v>
      </c>
      <c r="K1406" s="4" t="s">
        <v>1190</v>
      </c>
      <c r="L1406" s="4" t="s">
        <v>39</v>
      </c>
      <c r="M1406" s="4" t="s">
        <v>40</v>
      </c>
      <c r="N1406" s="4" t="s">
        <v>41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</row>
    <row r="1407" spans="1:40" ht="15" customHeight="1" x14ac:dyDescent="0.25">
      <c r="A1407" s="4" t="str">
        <f>EB[[#This Row],[unit]] &amp; "#" &amp; EB[[#This Row],[indic_nrg]] &amp; "#" &amp; EB[[#This Row],[product]] &amp; "#" &amp; EB[[#This Row],[geo]]</f>
        <v>TJ#B_101020#2000#CZ</v>
      </c>
      <c r="B1407" s="4" t="str">
        <f>VLOOKUP(EB[[#This Row],[product]],KS_DB[[product]:[KS]],5,FALSE)</f>
        <v>solid</v>
      </c>
      <c r="C1407" s="4" t="str">
        <f>VLOOKUP(EB[[#This Row],[product]],KS_DB[[product]:[KS]],6,FALSE)</f>
        <v>solid</v>
      </c>
      <c r="D1407" s="4">
        <f>VLOOKUP(EB[[#This Row],[product]],Carriers[],4,FALSE)</f>
        <v>0</v>
      </c>
      <c r="E1407" s="4">
        <f>VLOOKUP(EB[[#This Row],[indic_nrg]],Indicators[],4,FALSE)</f>
        <v>0</v>
      </c>
      <c r="F1407" s="4">
        <f>IFERROR(VLOOKUP(EB[[#This Row],[Source_carrier]],KS_DB[[product]:[KS]],6,FALSE),0)</f>
        <v>0</v>
      </c>
      <c r="G1407" s="4" t="s">
        <v>34</v>
      </c>
      <c r="H1407" s="4" t="s">
        <v>1189</v>
      </c>
      <c r="I1407" s="4" t="s">
        <v>18</v>
      </c>
      <c r="J1407" s="4" t="s">
        <v>37</v>
      </c>
      <c r="K1407" s="4" t="s">
        <v>1190</v>
      </c>
      <c r="L1407" s="4" t="s">
        <v>39</v>
      </c>
      <c r="M1407" s="4" t="s">
        <v>42</v>
      </c>
      <c r="N1407" s="4" t="s">
        <v>41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</row>
    <row r="1408" spans="1:40" ht="15" customHeight="1" x14ac:dyDescent="0.25">
      <c r="A1408" s="4" t="str">
        <f>EB[[#This Row],[unit]] &amp; "#" &amp; EB[[#This Row],[indic_nrg]] &amp; "#" &amp; EB[[#This Row],[product]] &amp; "#" &amp; EB[[#This Row],[geo]]</f>
        <v>TJ#B_101020#2100#CZ</v>
      </c>
      <c r="B1408" s="4" t="str">
        <f>VLOOKUP(EB[[#This Row],[product]],KS_DB[[product]:[KS]],5,FALSE)</f>
        <v>solid</v>
      </c>
      <c r="C1408" s="4" t="str">
        <f>VLOOKUP(EB[[#This Row],[product]],KS_DB[[product]:[KS]],6,FALSE)</f>
        <v>solid</v>
      </c>
      <c r="D1408" s="4">
        <f>VLOOKUP(EB[[#This Row],[product]],Carriers[],4,FALSE)</f>
        <v>0</v>
      </c>
      <c r="E1408" s="4">
        <f>VLOOKUP(EB[[#This Row],[indic_nrg]],Indicators[],4,FALSE)</f>
        <v>0</v>
      </c>
      <c r="F1408" s="4">
        <f>IFERROR(VLOOKUP(EB[[#This Row],[Source_carrier]],KS_DB[[product]:[KS]],6,FALSE),0)</f>
        <v>0</v>
      </c>
      <c r="G1408" s="4" t="s">
        <v>34</v>
      </c>
      <c r="H1408" s="4" t="s">
        <v>1189</v>
      </c>
      <c r="I1408" s="4" t="s">
        <v>43</v>
      </c>
      <c r="J1408" s="4" t="s">
        <v>37</v>
      </c>
      <c r="K1408" s="4" t="s">
        <v>1190</v>
      </c>
      <c r="L1408" s="4" t="s">
        <v>39</v>
      </c>
      <c r="M1408" s="4" t="s">
        <v>44</v>
      </c>
      <c r="N1408" s="4" t="s">
        <v>41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</row>
    <row r="1409" spans="1:40" ht="15" customHeight="1" x14ac:dyDescent="0.25">
      <c r="A1409" s="4" t="str">
        <f>EB[[#This Row],[unit]] &amp; "#" &amp; EB[[#This Row],[indic_nrg]] &amp; "#" &amp; EB[[#This Row],[product]] &amp; "#" &amp; EB[[#This Row],[geo]]</f>
        <v>TJ#B_101020#2112#CZ</v>
      </c>
      <c r="B1409" s="4" t="str">
        <f>VLOOKUP(EB[[#This Row],[product]],KS_DB[[product]:[KS]],5,FALSE)</f>
        <v>solid</v>
      </c>
      <c r="C1409" s="4" t="str">
        <f>VLOOKUP(EB[[#This Row],[product]],KS_DB[[product]:[KS]],6,FALSE)</f>
        <v>solid</v>
      </c>
      <c r="D1409" s="4">
        <f>VLOOKUP(EB[[#This Row],[product]],Carriers[],4,FALSE)</f>
        <v>1</v>
      </c>
      <c r="E1409" s="4">
        <f>VLOOKUP(EB[[#This Row],[indic_nrg]],Indicators[],4,FALSE)</f>
        <v>0</v>
      </c>
      <c r="F1409" s="4">
        <f>IFERROR(VLOOKUP(EB[[#This Row],[Source_carrier]],KS_DB[[product]:[KS]],6,FALSE),0)</f>
        <v>0</v>
      </c>
      <c r="G1409" s="4" t="s">
        <v>34</v>
      </c>
      <c r="H1409" s="4" t="s">
        <v>1189</v>
      </c>
      <c r="I1409" s="4" t="s">
        <v>45</v>
      </c>
      <c r="J1409" s="4" t="s">
        <v>37</v>
      </c>
      <c r="K1409" s="4" t="s">
        <v>1190</v>
      </c>
      <c r="L1409" s="4" t="s">
        <v>39</v>
      </c>
      <c r="M1409" s="4" t="s">
        <v>46</v>
      </c>
      <c r="N1409" s="4" t="s">
        <v>41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</row>
    <row r="1410" spans="1:40" ht="15" customHeight="1" x14ac:dyDescent="0.25">
      <c r="A1410" s="4" t="str">
        <f>EB[[#This Row],[unit]] &amp; "#" &amp; EB[[#This Row],[indic_nrg]] &amp; "#" &amp; EB[[#This Row],[product]] &amp; "#" &amp; EB[[#This Row],[geo]]</f>
        <v>TJ#B_101020#2115#CZ</v>
      </c>
      <c r="B1410" s="4" t="str">
        <f>VLOOKUP(EB[[#This Row],[product]],KS_DB[[product]:[KS]],5,FALSE)</f>
        <v>solid</v>
      </c>
      <c r="C1410" s="4" t="str">
        <f>VLOOKUP(EB[[#This Row],[product]],KS_DB[[product]:[KS]],6,FALSE)</f>
        <v>solid</v>
      </c>
      <c r="D1410" s="4">
        <f>VLOOKUP(EB[[#This Row],[product]],Carriers[],4,FALSE)</f>
        <v>1</v>
      </c>
      <c r="E1410" s="4">
        <f>VLOOKUP(EB[[#This Row],[indic_nrg]],Indicators[],4,FALSE)</f>
        <v>0</v>
      </c>
      <c r="F1410" s="4">
        <f>IFERROR(VLOOKUP(EB[[#This Row],[Source_carrier]],KS_DB[[product]:[KS]],6,FALSE),0)</f>
        <v>0</v>
      </c>
      <c r="G1410" s="4" t="s">
        <v>34</v>
      </c>
      <c r="H1410" s="4" t="s">
        <v>1189</v>
      </c>
      <c r="I1410" s="4" t="s">
        <v>47</v>
      </c>
      <c r="J1410" s="4" t="s">
        <v>37</v>
      </c>
      <c r="K1410" s="4" t="s">
        <v>1190</v>
      </c>
      <c r="L1410" s="4" t="s">
        <v>39</v>
      </c>
      <c r="M1410" s="4" t="s">
        <v>48</v>
      </c>
      <c r="N1410" s="4" t="s">
        <v>41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</row>
    <row r="1411" spans="1:40" ht="15" customHeight="1" x14ac:dyDescent="0.25">
      <c r="A1411" s="4" t="str">
        <f>EB[[#This Row],[unit]] &amp; "#" &amp; EB[[#This Row],[indic_nrg]] &amp; "#" &amp; EB[[#This Row],[product]] &amp; "#" &amp; EB[[#This Row],[geo]]</f>
        <v>TJ#B_101020#2116#CZ</v>
      </c>
      <c r="B1411" s="4" t="str">
        <f>VLOOKUP(EB[[#This Row],[product]],KS_DB[[product]:[KS]],5,FALSE)</f>
        <v>solid</v>
      </c>
      <c r="C1411" s="4" t="str">
        <f>VLOOKUP(EB[[#This Row],[product]],KS_DB[[product]:[KS]],6,FALSE)</f>
        <v>solid</v>
      </c>
      <c r="D1411" s="4">
        <f>VLOOKUP(EB[[#This Row],[product]],Carriers[],4,FALSE)</f>
        <v>1</v>
      </c>
      <c r="E1411" s="4">
        <f>VLOOKUP(EB[[#This Row],[indic_nrg]],Indicators[],4,FALSE)</f>
        <v>0</v>
      </c>
      <c r="F1411" s="4">
        <f>IFERROR(VLOOKUP(EB[[#This Row],[Source_carrier]],KS_DB[[product]:[KS]],6,FALSE),0)</f>
        <v>0</v>
      </c>
      <c r="G1411" s="4" t="s">
        <v>34</v>
      </c>
      <c r="H1411" s="4" t="s">
        <v>1189</v>
      </c>
      <c r="I1411" s="4" t="s">
        <v>49</v>
      </c>
      <c r="J1411" s="4" t="s">
        <v>37</v>
      </c>
      <c r="K1411" s="4" t="s">
        <v>1190</v>
      </c>
      <c r="L1411" s="4" t="s">
        <v>39</v>
      </c>
      <c r="M1411" s="4" t="s">
        <v>50</v>
      </c>
      <c r="N1411" s="4" t="s">
        <v>41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</row>
    <row r="1412" spans="1:40" ht="15" customHeight="1" x14ac:dyDescent="0.25">
      <c r="A1412" s="4" t="str">
        <f>EB[[#This Row],[unit]] &amp; "#" &amp; EB[[#This Row],[indic_nrg]] &amp; "#" &amp; EB[[#This Row],[product]] &amp; "#" &amp; EB[[#This Row],[geo]]</f>
        <v>TJ#B_101020#2117#CZ</v>
      </c>
      <c r="B1412" s="4" t="str">
        <f>VLOOKUP(EB[[#This Row],[product]],KS_DB[[product]:[KS]],5,FALSE)</f>
        <v>solid</v>
      </c>
      <c r="C1412" s="4" t="str">
        <f>VLOOKUP(EB[[#This Row],[product]],KS_DB[[product]:[KS]],6,FALSE)</f>
        <v>solid</v>
      </c>
      <c r="D1412" s="4">
        <f>VLOOKUP(EB[[#This Row],[product]],Carriers[],4,FALSE)</f>
        <v>1</v>
      </c>
      <c r="E1412" s="4">
        <f>VLOOKUP(EB[[#This Row],[indic_nrg]],Indicators[],4,FALSE)</f>
        <v>0</v>
      </c>
      <c r="F1412" s="4">
        <f>IFERROR(VLOOKUP(EB[[#This Row],[Source_carrier]],KS_DB[[product]:[KS]],6,FALSE),0)</f>
        <v>0</v>
      </c>
      <c r="G1412" s="4" t="s">
        <v>34</v>
      </c>
      <c r="H1412" s="4" t="s">
        <v>1189</v>
      </c>
      <c r="I1412" s="4" t="s">
        <v>51</v>
      </c>
      <c r="J1412" s="4" t="s">
        <v>37</v>
      </c>
      <c r="K1412" s="4" t="s">
        <v>1190</v>
      </c>
      <c r="L1412" s="4" t="s">
        <v>39</v>
      </c>
      <c r="M1412" s="4" t="s">
        <v>52</v>
      </c>
      <c r="N1412" s="4" t="s">
        <v>41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v>0</v>
      </c>
    </row>
    <row r="1413" spans="1:40" ht="15" customHeight="1" x14ac:dyDescent="0.25">
      <c r="A1413" s="4" t="str">
        <f>EB[[#This Row],[unit]] &amp; "#" &amp; EB[[#This Row],[indic_nrg]] &amp; "#" &amp; EB[[#This Row],[product]] &amp; "#" &amp; EB[[#This Row],[geo]]</f>
        <v>TJ#B_101020#2118#CZ</v>
      </c>
      <c r="B1413" s="4" t="str">
        <f>VLOOKUP(EB[[#This Row],[product]],KS_DB[[product]:[KS]],5,FALSE)</f>
        <v>solid</v>
      </c>
      <c r="C1413" s="4" t="str">
        <f>VLOOKUP(EB[[#This Row],[product]],KS_DB[[product]:[KS]],6,FALSE)</f>
        <v>solid</v>
      </c>
      <c r="D1413" s="4">
        <f>VLOOKUP(EB[[#This Row],[product]],Carriers[],4,FALSE)</f>
        <v>1</v>
      </c>
      <c r="E1413" s="4">
        <f>VLOOKUP(EB[[#This Row],[indic_nrg]],Indicators[],4,FALSE)</f>
        <v>0</v>
      </c>
      <c r="F1413" s="4">
        <f>IFERROR(VLOOKUP(EB[[#This Row],[Source_carrier]],KS_DB[[product]:[KS]],6,FALSE),0)</f>
        <v>0</v>
      </c>
      <c r="G1413" s="4" t="s">
        <v>34</v>
      </c>
      <c r="H1413" s="4" t="s">
        <v>1189</v>
      </c>
      <c r="I1413" s="4" t="s">
        <v>53</v>
      </c>
      <c r="J1413" s="4" t="s">
        <v>37</v>
      </c>
      <c r="K1413" s="4" t="s">
        <v>1190</v>
      </c>
      <c r="L1413" s="4" t="s">
        <v>39</v>
      </c>
      <c r="M1413" s="4" t="s">
        <v>54</v>
      </c>
      <c r="N1413" s="4" t="s">
        <v>41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</row>
    <row r="1414" spans="1:40" ht="15" customHeight="1" x14ac:dyDescent="0.25">
      <c r="A1414" s="4" t="str">
        <f>EB[[#This Row],[unit]] &amp; "#" &amp; EB[[#This Row],[indic_nrg]] &amp; "#" &amp; EB[[#This Row],[product]] &amp; "#" &amp; EB[[#This Row],[geo]]</f>
        <v>TJ#B_101020#2121#CZ</v>
      </c>
      <c r="B1414" s="4" t="str">
        <f>VLOOKUP(EB[[#This Row],[product]],KS_DB[[product]:[KS]],5,FALSE)</f>
        <v>solid</v>
      </c>
      <c r="C1414" s="4" t="str">
        <f>VLOOKUP(EB[[#This Row],[product]],KS_DB[[product]:[KS]],6,FALSE)</f>
        <v>solid</v>
      </c>
      <c r="D1414" s="4">
        <f>VLOOKUP(EB[[#This Row],[product]],Carriers[],4,FALSE)</f>
        <v>1</v>
      </c>
      <c r="E1414" s="4">
        <f>VLOOKUP(EB[[#This Row],[indic_nrg]],Indicators[],4,FALSE)</f>
        <v>0</v>
      </c>
      <c r="F1414" s="4">
        <f>IFERROR(VLOOKUP(EB[[#This Row],[Source_carrier]],KS_DB[[product]:[KS]],6,FALSE),0)</f>
        <v>0</v>
      </c>
      <c r="G1414" s="4" t="s">
        <v>34</v>
      </c>
      <c r="H1414" s="4" t="s">
        <v>1189</v>
      </c>
      <c r="I1414" s="4" t="s">
        <v>55</v>
      </c>
      <c r="J1414" s="4" t="s">
        <v>37</v>
      </c>
      <c r="K1414" s="4" t="s">
        <v>1190</v>
      </c>
      <c r="L1414" s="4" t="s">
        <v>39</v>
      </c>
      <c r="M1414" s="4" t="s">
        <v>56</v>
      </c>
      <c r="N1414" s="4" t="s">
        <v>41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</row>
    <row r="1415" spans="1:40" ht="15" customHeight="1" x14ac:dyDescent="0.25">
      <c r="A1415" s="4" t="str">
        <f>EB[[#This Row],[unit]] &amp; "#" &amp; EB[[#This Row],[indic_nrg]] &amp; "#" &amp; EB[[#This Row],[product]] &amp; "#" &amp; EB[[#This Row],[geo]]</f>
        <v>TJ#B_101020#2122#CZ</v>
      </c>
      <c r="B1415" s="4" t="str">
        <f>VLOOKUP(EB[[#This Row],[product]],KS_DB[[product]:[KS]],5,FALSE)</f>
        <v>solid</v>
      </c>
      <c r="C1415" s="4" t="str">
        <f>VLOOKUP(EB[[#This Row],[product]],KS_DB[[product]:[KS]],6,FALSE)</f>
        <v>solid</v>
      </c>
      <c r="D1415" s="4">
        <f>VLOOKUP(EB[[#This Row],[product]],Carriers[],4,FALSE)</f>
        <v>1</v>
      </c>
      <c r="E1415" s="4">
        <f>VLOOKUP(EB[[#This Row],[indic_nrg]],Indicators[],4,FALSE)</f>
        <v>0</v>
      </c>
      <c r="F1415" s="4">
        <f>IFERROR(VLOOKUP(EB[[#This Row],[Source_carrier]],KS_DB[[product]:[KS]],6,FALSE),0)</f>
        <v>0</v>
      </c>
      <c r="G1415" s="4" t="s">
        <v>34</v>
      </c>
      <c r="H1415" s="4" t="s">
        <v>1189</v>
      </c>
      <c r="I1415" s="4" t="s">
        <v>57</v>
      </c>
      <c r="J1415" s="4" t="s">
        <v>37</v>
      </c>
      <c r="K1415" s="4" t="s">
        <v>1190</v>
      </c>
      <c r="L1415" s="4" t="s">
        <v>39</v>
      </c>
      <c r="M1415" s="4" t="s">
        <v>58</v>
      </c>
      <c r="N1415" s="4" t="s">
        <v>41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</row>
    <row r="1416" spans="1:40" ht="15" customHeight="1" x14ac:dyDescent="0.25">
      <c r="A1416" s="4" t="str">
        <f>EB[[#This Row],[unit]] &amp; "#" &amp; EB[[#This Row],[indic_nrg]] &amp; "#" &amp; EB[[#This Row],[product]] &amp; "#" &amp; EB[[#This Row],[geo]]</f>
        <v>TJ#B_101020#2130#CZ</v>
      </c>
      <c r="B1416" s="4" t="str">
        <f>VLOOKUP(EB[[#This Row],[product]],KS_DB[[product]:[KS]],5,FALSE)</f>
        <v>solid</v>
      </c>
      <c r="C1416" s="4" t="str">
        <f>VLOOKUP(EB[[#This Row],[product]],KS_DB[[product]:[KS]],6,FALSE)</f>
        <v>solid</v>
      </c>
      <c r="D1416" s="4">
        <f>VLOOKUP(EB[[#This Row],[product]],Carriers[],4,FALSE)</f>
        <v>1</v>
      </c>
      <c r="E1416" s="4">
        <f>VLOOKUP(EB[[#This Row],[indic_nrg]],Indicators[],4,FALSE)</f>
        <v>0</v>
      </c>
      <c r="F1416" s="4">
        <f>IFERROR(VLOOKUP(EB[[#This Row],[Source_carrier]],KS_DB[[product]:[KS]],6,FALSE),0)</f>
        <v>0</v>
      </c>
      <c r="G1416" s="4" t="s">
        <v>34</v>
      </c>
      <c r="H1416" s="4" t="s">
        <v>1189</v>
      </c>
      <c r="I1416" s="4" t="s">
        <v>59</v>
      </c>
      <c r="J1416" s="4" t="s">
        <v>37</v>
      </c>
      <c r="K1416" s="4" t="s">
        <v>1190</v>
      </c>
      <c r="L1416" s="4" t="s">
        <v>39</v>
      </c>
      <c r="M1416" s="4" t="s">
        <v>60</v>
      </c>
      <c r="N1416" s="4" t="s">
        <v>41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</row>
    <row r="1417" spans="1:40" ht="15" customHeight="1" x14ac:dyDescent="0.25">
      <c r="A1417" s="4" t="str">
        <f>EB[[#This Row],[unit]] &amp; "#" &amp; EB[[#This Row],[indic_nrg]] &amp; "#" &amp; EB[[#This Row],[product]] &amp; "#" &amp; EB[[#This Row],[geo]]</f>
        <v>TJ#B_101020#2200#CZ</v>
      </c>
      <c r="B1417" s="4" t="str">
        <f>VLOOKUP(EB[[#This Row],[product]],KS_DB[[product]:[KS]],5,FALSE)</f>
        <v>solid</v>
      </c>
      <c r="C1417" s="4" t="str">
        <f>VLOOKUP(EB[[#This Row],[product]],KS_DB[[product]:[KS]],6,FALSE)</f>
        <v>solid</v>
      </c>
      <c r="D1417" s="4">
        <f>VLOOKUP(EB[[#This Row],[product]],Carriers[],4,FALSE)</f>
        <v>0</v>
      </c>
      <c r="E1417" s="4">
        <f>VLOOKUP(EB[[#This Row],[indic_nrg]],Indicators[],4,FALSE)</f>
        <v>0</v>
      </c>
      <c r="F1417" s="4">
        <f>IFERROR(VLOOKUP(EB[[#This Row],[Source_carrier]],KS_DB[[product]:[KS]],6,FALSE),0)</f>
        <v>0</v>
      </c>
      <c r="G1417" s="4" t="s">
        <v>34</v>
      </c>
      <c r="H1417" s="4" t="s">
        <v>1189</v>
      </c>
      <c r="I1417" s="4" t="s">
        <v>61</v>
      </c>
      <c r="J1417" s="4" t="s">
        <v>37</v>
      </c>
      <c r="K1417" s="4" t="s">
        <v>1190</v>
      </c>
      <c r="L1417" s="4" t="s">
        <v>39</v>
      </c>
      <c r="M1417" s="4" t="s">
        <v>62</v>
      </c>
      <c r="N1417" s="4" t="s">
        <v>41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</row>
    <row r="1418" spans="1:40" ht="15" customHeight="1" x14ac:dyDescent="0.25">
      <c r="A1418" s="4" t="str">
        <f>EB[[#This Row],[unit]] &amp; "#" &amp; EB[[#This Row],[indic_nrg]] &amp; "#" &amp; EB[[#This Row],[product]] &amp; "#" &amp; EB[[#This Row],[geo]]</f>
        <v>TJ#B_101020#2210#CZ</v>
      </c>
      <c r="B1418" s="4" t="str">
        <f>VLOOKUP(EB[[#This Row],[product]],KS_DB[[product]:[KS]],5,FALSE)</f>
        <v>solid</v>
      </c>
      <c r="C1418" s="4" t="str">
        <f>VLOOKUP(EB[[#This Row],[product]],KS_DB[[product]:[KS]],6,FALSE)</f>
        <v>solid</v>
      </c>
      <c r="D1418" s="4">
        <f>VLOOKUP(EB[[#This Row],[product]],Carriers[],4,FALSE)</f>
        <v>1</v>
      </c>
      <c r="E1418" s="4">
        <f>VLOOKUP(EB[[#This Row],[indic_nrg]],Indicators[],4,FALSE)</f>
        <v>0</v>
      </c>
      <c r="F1418" s="4">
        <f>IFERROR(VLOOKUP(EB[[#This Row],[Source_carrier]],KS_DB[[product]:[KS]],6,FALSE),0)</f>
        <v>0</v>
      </c>
      <c r="G1418" s="4" t="s">
        <v>34</v>
      </c>
      <c r="H1418" s="4" t="s">
        <v>1189</v>
      </c>
      <c r="I1418" s="4" t="s">
        <v>63</v>
      </c>
      <c r="J1418" s="4" t="s">
        <v>37</v>
      </c>
      <c r="K1418" s="4" t="s">
        <v>1190</v>
      </c>
      <c r="L1418" s="4" t="s">
        <v>39</v>
      </c>
      <c r="M1418" s="4" t="s">
        <v>64</v>
      </c>
      <c r="N1418" s="4" t="s">
        <v>41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</row>
    <row r="1419" spans="1:40" ht="15" customHeight="1" x14ac:dyDescent="0.25">
      <c r="A1419" s="4" t="str">
        <f>EB[[#This Row],[unit]] &amp; "#" &amp; EB[[#This Row],[indic_nrg]] &amp; "#" &amp; EB[[#This Row],[product]] &amp; "#" &amp; EB[[#This Row],[geo]]</f>
        <v>TJ#B_101020#2230#CZ</v>
      </c>
      <c r="B1419" s="4" t="str">
        <f>VLOOKUP(EB[[#This Row],[product]],KS_DB[[product]:[KS]],5,FALSE)</f>
        <v>solid</v>
      </c>
      <c r="C1419" s="4" t="str">
        <f>VLOOKUP(EB[[#This Row],[product]],KS_DB[[product]:[KS]],6,FALSE)</f>
        <v>solid</v>
      </c>
      <c r="D1419" s="4">
        <f>VLOOKUP(EB[[#This Row],[product]],Carriers[],4,FALSE)</f>
        <v>1</v>
      </c>
      <c r="E1419" s="4">
        <f>VLOOKUP(EB[[#This Row],[indic_nrg]],Indicators[],4,FALSE)</f>
        <v>0</v>
      </c>
      <c r="F1419" s="4">
        <f>IFERROR(VLOOKUP(EB[[#This Row],[Source_carrier]],KS_DB[[product]:[KS]],6,FALSE),0)</f>
        <v>0</v>
      </c>
      <c r="G1419" s="4" t="s">
        <v>34</v>
      </c>
      <c r="H1419" s="4" t="s">
        <v>1189</v>
      </c>
      <c r="I1419" s="4" t="s">
        <v>65</v>
      </c>
      <c r="J1419" s="4" t="s">
        <v>37</v>
      </c>
      <c r="K1419" s="4" t="s">
        <v>1190</v>
      </c>
      <c r="L1419" s="4" t="s">
        <v>39</v>
      </c>
      <c r="M1419" s="4" t="s">
        <v>66</v>
      </c>
      <c r="N1419" s="4" t="s">
        <v>41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</row>
    <row r="1420" spans="1:40" ht="15" customHeight="1" x14ac:dyDescent="0.25">
      <c r="A1420" s="4" t="str">
        <f>EB[[#This Row],[unit]] &amp; "#" &amp; EB[[#This Row],[indic_nrg]] &amp; "#" &amp; EB[[#This Row],[product]] &amp; "#" &amp; EB[[#This Row],[geo]]</f>
        <v>TJ#B_101020#2310#CZ</v>
      </c>
      <c r="B1420" s="4" t="str">
        <f>VLOOKUP(EB[[#This Row],[product]],KS_DB[[product]:[KS]],5,FALSE)</f>
        <v>solid</v>
      </c>
      <c r="C1420" s="4" t="str">
        <f>VLOOKUP(EB[[#This Row],[product]],KS_DB[[product]:[KS]],6,FALSE)</f>
        <v>solid</v>
      </c>
      <c r="D1420" s="4">
        <f>VLOOKUP(EB[[#This Row],[product]],Carriers[],4,FALSE)</f>
        <v>1</v>
      </c>
      <c r="E1420" s="4">
        <f>VLOOKUP(EB[[#This Row],[indic_nrg]],Indicators[],4,FALSE)</f>
        <v>0</v>
      </c>
      <c r="F1420" s="4">
        <f>IFERROR(VLOOKUP(EB[[#This Row],[Source_carrier]],KS_DB[[product]:[KS]],6,FALSE),0)</f>
        <v>0</v>
      </c>
      <c r="G1420" s="4" t="s">
        <v>34</v>
      </c>
      <c r="H1420" s="4" t="s">
        <v>1189</v>
      </c>
      <c r="I1420" s="4" t="s">
        <v>67</v>
      </c>
      <c r="J1420" s="4" t="s">
        <v>37</v>
      </c>
      <c r="K1420" s="4" t="s">
        <v>1190</v>
      </c>
      <c r="L1420" s="4" t="s">
        <v>39</v>
      </c>
      <c r="M1420" s="4" t="s">
        <v>68</v>
      </c>
      <c r="N1420" s="4" t="s">
        <v>41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</row>
    <row r="1421" spans="1:40" ht="15" customHeight="1" x14ac:dyDescent="0.25">
      <c r="A1421" s="4" t="str">
        <f>EB[[#This Row],[unit]] &amp; "#" &amp; EB[[#This Row],[indic_nrg]] &amp; "#" &amp; EB[[#This Row],[product]] &amp; "#" &amp; EB[[#This Row],[geo]]</f>
        <v>TJ#B_101020#2330#CZ</v>
      </c>
      <c r="B1421" s="4" t="str">
        <f>VLOOKUP(EB[[#This Row],[product]],KS_DB[[product]:[KS]],5,FALSE)</f>
        <v>solid</v>
      </c>
      <c r="C1421" s="4" t="str">
        <f>VLOOKUP(EB[[#This Row],[product]],KS_DB[[product]:[KS]],6,FALSE)</f>
        <v>solid</v>
      </c>
      <c r="D1421" s="4">
        <f>VLOOKUP(EB[[#This Row],[product]],Carriers[],4,FALSE)</f>
        <v>1</v>
      </c>
      <c r="E1421" s="4">
        <f>VLOOKUP(EB[[#This Row],[indic_nrg]],Indicators[],4,FALSE)</f>
        <v>0</v>
      </c>
      <c r="F1421" s="4">
        <f>IFERROR(VLOOKUP(EB[[#This Row],[Source_carrier]],KS_DB[[product]:[KS]],6,FALSE),0)</f>
        <v>0</v>
      </c>
      <c r="G1421" s="4" t="s">
        <v>34</v>
      </c>
      <c r="H1421" s="4" t="s">
        <v>1189</v>
      </c>
      <c r="I1421" s="4" t="s">
        <v>69</v>
      </c>
      <c r="J1421" s="4" t="s">
        <v>37</v>
      </c>
      <c r="K1421" s="4" t="s">
        <v>1190</v>
      </c>
      <c r="L1421" s="4" t="s">
        <v>39</v>
      </c>
      <c r="M1421" s="4" t="s">
        <v>70</v>
      </c>
      <c r="N1421" s="4" t="s">
        <v>41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</row>
    <row r="1422" spans="1:40" ht="15" customHeight="1" x14ac:dyDescent="0.25">
      <c r="A1422" s="4" t="str">
        <f>EB[[#This Row],[unit]] &amp; "#" &amp; EB[[#This Row],[indic_nrg]] &amp; "#" &amp; EB[[#This Row],[product]] &amp; "#" &amp; EB[[#This Row],[geo]]</f>
        <v>TJ#B_101020#2410#CZ</v>
      </c>
      <c r="B1422" s="4" t="str">
        <f>VLOOKUP(EB[[#This Row],[product]],KS_DB[[product]:[KS]],5,FALSE)</f>
        <v>solid</v>
      </c>
      <c r="C1422" s="4" t="str">
        <f>VLOOKUP(EB[[#This Row],[product]],KS_DB[[product]:[KS]],6,FALSE)</f>
        <v>solid</v>
      </c>
      <c r="D1422" s="4">
        <f>VLOOKUP(EB[[#This Row],[product]],Carriers[],4,FALSE)</f>
        <v>1</v>
      </c>
      <c r="E1422" s="4">
        <f>VLOOKUP(EB[[#This Row],[indic_nrg]],Indicators[],4,FALSE)</f>
        <v>0</v>
      </c>
      <c r="F1422" s="4">
        <f>IFERROR(VLOOKUP(EB[[#This Row],[Source_carrier]],KS_DB[[product]:[KS]],6,FALSE),0)</f>
        <v>0</v>
      </c>
      <c r="G1422" s="4" t="s">
        <v>34</v>
      </c>
      <c r="H1422" s="4" t="s">
        <v>1189</v>
      </c>
      <c r="I1422" s="4" t="s">
        <v>71</v>
      </c>
      <c r="J1422" s="4" t="s">
        <v>37</v>
      </c>
      <c r="K1422" s="4" t="s">
        <v>1190</v>
      </c>
      <c r="L1422" s="4" t="s">
        <v>39</v>
      </c>
      <c r="M1422" s="4" t="s">
        <v>72</v>
      </c>
      <c r="N1422" s="4" t="s">
        <v>41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v>0</v>
      </c>
    </row>
    <row r="1423" spans="1:40" ht="15" customHeight="1" x14ac:dyDescent="0.25">
      <c r="A1423" s="4" t="str">
        <f>EB[[#This Row],[unit]] &amp; "#" &amp; EB[[#This Row],[indic_nrg]] &amp; "#" &amp; EB[[#This Row],[product]] &amp; "#" &amp; EB[[#This Row],[geo]]</f>
        <v>TJ#B_101020#3000#CZ</v>
      </c>
      <c r="B1423" s="4" t="str">
        <f>VLOOKUP(EB[[#This Row],[product]],KS_DB[[product]:[KS]],5,FALSE)</f>
        <v>liquid</v>
      </c>
      <c r="C1423" s="4" t="str">
        <f>VLOOKUP(EB[[#This Row],[product]],KS_DB[[product]:[KS]],6,FALSE)</f>
        <v>liquid</v>
      </c>
      <c r="D1423" s="4">
        <f>VLOOKUP(EB[[#This Row],[product]],Carriers[],4,FALSE)</f>
        <v>0</v>
      </c>
      <c r="E1423" s="4">
        <f>VLOOKUP(EB[[#This Row],[indic_nrg]],Indicators[],4,FALSE)</f>
        <v>0</v>
      </c>
      <c r="F1423" s="4">
        <f>IFERROR(VLOOKUP(EB[[#This Row],[Source_carrier]],KS_DB[[product]:[KS]],6,FALSE),0)</f>
        <v>0</v>
      </c>
      <c r="G1423" s="4" t="s">
        <v>34</v>
      </c>
      <c r="H1423" s="4" t="s">
        <v>1189</v>
      </c>
      <c r="I1423" s="4" t="s">
        <v>73</v>
      </c>
      <c r="J1423" s="4" t="s">
        <v>37</v>
      </c>
      <c r="K1423" s="4" t="s">
        <v>1190</v>
      </c>
      <c r="L1423" s="4" t="s">
        <v>39</v>
      </c>
      <c r="M1423" s="4" t="s">
        <v>74</v>
      </c>
      <c r="N1423" s="4" t="s">
        <v>41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</row>
    <row r="1424" spans="1:40" ht="15" customHeight="1" x14ac:dyDescent="0.25">
      <c r="A1424" s="4" t="str">
        <f>EB[[#This Row],[unit]] &amp; "#" &amp; EB[[#This Row],[indic_nrg]] &amp; "#" &amp; EB[[#This Row],[product]] &amp; "#" &amp; EB[[#This Row],[geo]]</f>
        <v>TJ#B_101020#3200#CZ</v>
      </c>
      <c r="B1424" s="4" t="str">
        <f>VLOOKUP(EB[[#This Row],[product]],KS_DB[[product]:[KS]],5,FALSE)</f>
        <v>liquid</v>
      </c>
      <c r="C1424" s="4" t="str">
        <f>VLOOKUP(EB[[#This Row],[product]],KS_DB[[product]:[KS]],6,FALSE)</f>
        <v>liquid</v>
      </c>
      <c r="D1424" s="4">
        <f>VLOOKUP(EB[[#This Row],[product]],Carriers[],4,FALSE)</f>
        <v>0</v>
      </c>
      <c r="E1424" s="4">
        <f>VLOOKUP(EB[[#This Row],[indic_nrg]],Indicators[],4,FALSE)</f>
        <v>0</v>
      </c>
      <c r="F1424" s="4">
        <f>IFERROR(VLOOKUP(EB[[#This Row],[Source_carrier]],KS_DB[[product]:[KS]],6,FALSE),0)</f>
        <v>0</v>
      </c>
      <c r="G1424" s="4" t="s">
        <v>34</v>
      </c>
      <c r="H1424" s="4" t="s">
        <v>1189</v>
      </c>
      <c r="I1424" s="4" t="s">
        <v>75</v>
      </c>
      <c r="J1424" s="4" t="s">
        <v>37</v>
      </c>
      <c r="K1424" s="4" t="s">
        <v>1190</v>
      </c>
      <c r="L1424" s="4" t="s">
        <v>39</v>
      </c>
      <c r="M1424" s="4" t="s">
        <v>76</v>
      </c>
      <c r="N1424" s="4" t="s">
        <v>41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</row>
    <row r="1425" spans="1:40" ht="15" customHeight="1" x14ac:dyDescent="0.25">
      <c r="A1425" s="4" t="str">
        <f>EB[[#This Row],[unit]] &amp; "#" &amp; EB[[#This Row],[indic_nrg]] &amp; "#" &amp; EB[[#This Row],[product]] &amp; "#" &amp; EB[[#This Row],[geo]]</f>
        <v>TJ#B_101020#3260#CZ</v>
      </c>
      <c r="B1425" s="4" t="str">
        <f>VLOOKUP(EB[[#This Row],[product]],KS_DB[[product]:[KS]],5,FALSE)</f>
        <v>liquid</v>
      </c>
      <c r="C1425" s="4" t="str">
        <f>VLOOKUP(EB[[#This Row],[product]],KS_DB[[product]:[KS]],6,FALSE)</f>
        <v>diesel</v>
      </c>
      <c r="D1425" s="4">
        <f>VLOOKUP(EB[[#This Row],[product]],Carriers[],4,FALSE)</f>
        <v>1</v>
      </c>
      <c r="E1425" s="4">
        <f>VLOOKUP(EB[[#This Row],[indic_nrg]],Indicators[],4,FALSE)</f>
        <v>0</v>
      </c>
      <c r="F1425" s="4">
        <f>IFERROR(VLOOKUP(EB[[#This Row],[Source_carrier]],KS_DB[[product]:[KS]],6,FALSE),0)</f>
        <v>0</v>
      </c>
      <c r="G1425" s="4" t="s">
        <v>34</v>
      </c>
      <c r="H1425" s="4" t="s">
        <v>1189</v>
      </c>
      <c r="I1425" s="4" t="s">
        <v>79</v>
      </c>
      <c r="J1425" s="4" t="s">
        <v>37</v>
      </c>
      <c r="K1425" s="4" t="s">
        <v>1190</v>
      </c>
      <c r="L1425" s="4" t="s">
        <v>39</v>
      </c>
      <c r="M1425" s="4" t="s">
        <v>80</v>
      </c>
      <c r="N1425" s="4" t="s">
        <v>41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</row>
    <row r="1426" spans="1:40" ht="15" customHeight="1" x14ac:dyDescent="0.25">
      <c r="A1426" s="4" t="str">
        <f>EB[[#This Row],[unit]] &amp; "#" &amp; EB[[#This Row],[indic_nrg]] &amp; "#" &amp; EB[[#This Row],[product]] &amp; "#" &amp; EB[[#This Row],[geo]]</f>
        <v>TJ#B_101020#3270A#CZ</v>
      </c>
      <c r="B1426" s="4" t="str">
        <f>VLOOKUP(EB[[#This Row],[product]],KS_DB[[product]:[KS]],5,FALSE)</f>
        <v>liquid</v>
      </c>
      <c r="C1426" s="4" t="str">
        <f>VLOOKUP(EB[[#This Row],[product]],KS_DB[[product]:[KS]],6,FALSE)</f>
        <v>liquid</v>
      </c>
      <c r="D1426" s="4">
        <f>VLOOKUP(EB[[#This Row],[product]],Carriers[],4,FALSE)</f>
        <v>1</v>
      </c>
      <c r="E1426" s="4">
        <f>VLOOKUP(EB[[#This Row],[indic_nrg]],Indicators[],4,FALSE)</f>
        <v>0</v>
      </c>
      <c r="F1426" s="4">
        <f>IFERROR(VLOOKUP(EB[[#This Row],[Source_carrier]],KS_DB[[product]:[KS]],6,FALSE),0)</f>
        <v>0</v>
      </c>
      <c r="G1426" s="4" t="s">
        <v>34</v>
      </c>
      <c r="H1426" s="4" t="s">
        <v>1189</v>
      </c>
      <c r="I1426" s="4" t="s">
        <v>81</v>
      </c>
      <c r="J1426" s="4" t="s">
        <v>37</v>
      </c>
      <c r="K1426" s="4" t="s">
        <v>1190</v>
      </c>
      <c r="L1426" s="4" t="s">
        <v>39</v>
      </c>
      <c r="M1426" s="4" t="s">
        <v>82</v>
      </c>
      <c r="N1426" s="4" t="s">
        <v>41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</row>
    <row r="1427" spans="1:40" ht="15" customHeight="1" x14ac:dyDescent="0.25">
      <c r="A1427" s="4" t="str">
        <f>EB[[#This Row],[unit]] &amp; "#" &amp; EB[[#This Row],[indic_nrg]] &amp; "#" &amp; EB[[#This Row],[product]] &amp; "#" &amp; EB[[#This Row],[geo]]</f>
        <v>TJ#B_101020#4000#CZ</v>
      </c>
      <c r="B1427" s="4" t="str">
        <f>VLOOKUP(EB[[#This Row],[product]],KS_DB[[product]:[KS]],5,FALSE)</f>
        <v>gas</v>
      </c>
      <c r="C1427" s="4" t="str">
        <f>VLOOKUP(EB[[#This Row],[product]],KS_DB[[product]:[KS]],6,FALSE)</f>
        <v>gas</v>
      </c>
      <c r="D1427" s="4">
        <f>VLOOKUP(EB[[#This Row],[product]],Carriers[],4,FALSE)</f>
        <v>0</v>
      </c>
      <c r="E1427" s="4">
        <f>VLOOKUP(EB[[#This Row],[indic_nrg]],Indicators[],4,FALSE)</f>
        <v>0</v>
      </c>
      <c r="F1427" s="4">
        <f>IFERROR(VLOOKUP(EB[[#This Row],[Source_carrier]],KS_DB[[product]:[KS]],6,FALSE),0)</f>
        <v>0</v>
      </c>
      <c r="G1427" s="4" t="s">
        <v>34</v>
      </c>
      <c r="H1427" s="4" t="s">
        <v>1189</v>
      </c>
      <c r="I1427" s="4" t="s">
        <v>83</v>
      </c>
      <c r="J1427" s="4" t="s">
        <v>37</v>
      </c>
      <c r="K1427" s="4" t="s">
        <v>1190</v>
      </c>
      <c r="L1427" s="4" t="s">
        <v>39</v>
      </c>
      <c r="M1427" s="4" t="s">
        <v>84</v>
      </c>
      <c r="N1427" s="4" t="s">
        <v>41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</row>
    <row r="1428" spans="1:40" ht="15" customHeight="1" x14ac:dyDescent="0.25">
      <c r="A1428" s="4" t="str">
        <f>EB[[#This Row],[unit]] &amp; "#" &amp; EB[[#This Row],[indic_nrg]] &amp; "#" &amp; EB[[#This Row],[product]] &amp; "#" &amp; EB[[#This Row],[geo]]</f>
        <v>TJ#B_101020#4100#CZ</v>
      </c>
      <c r="B1428" s="4" t="str">
        <f>VLOOKUP(EB[[#This Row],[product]],KS_DB[[product]:[KS]],5,FALSE)</f>
        <v>gas</v>
      </c>
      <c r="C1428" s="4" t="str">
        <f>VLOOKUP(EB[[#This Row],[product]],KS_DB[[product]:[KS]],6,FALSE)</f>
        <v>gas</v>
      </c>
      <c r="D1428" s="4">
        <f>VLOOKUP(EB[[#This Row],[product]],Carriers[],4,FALSE)</f>
        <v>1</v>
      </c>
      <c r="E1428" s="4">
        <f>VLOOKUP(EB[[#This Row],[indic_nrg]],Indicators[],4,FALSE)</f>
        <v>0</v>
      </c>
      <c r="F1428" s="4">
        <f>IFERROR(VLOOKUP(EB[[#This Row],[Source_carrier]],KS_DB[[product]:[KS]],6,FALSE),0)</f>
        <v>0</v>
      </c>
      <c r="G1428" s="4" t="s">
        <v>34</v>
      </c>
      <c r="H1428" s="4" t="s">
        <v>1189</v>
      </c>
      <c r="I1428" s="4" t="s">
        <v>85</v>
      </c>
      <c r="J1428" s="4" t="s">
        <v>37</v>
      </c>
      <c r="K1428" s="4" t="s">
        <v>1190</v>
      </c>
      <c r="L1428" s="4" t="s">
        <v>39</v>
      </c>
      <c r="M1428" s="4" t="s">
        <v>86</v>
      </c>
      <c r="N1428" s="4" t="s">
        <v>41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</row>
    <row r="1429" spans="1:40" ht="15" customHeight="1" x14ac:dyDescent="0.25">
      <c r="A1429" s="4" t="str">
        <f>EB[[#This Row],[unit]] &amp; "#" &amp; EB[[#This Row],[indic_nrg]] &amp; "#" &amp; EB[[#This Row],[product]] &amp; "#" &amp; EB[[#This Row],[geo]]</f>
        <v>TJ#B_101020#4200#CZ</v>
      </c>
      <c r="B1429" s="4" t="str">
        <f>VLOOKUP(EB[[#This Row],[product]],KS_DB[[product]:[KS]],5,FALSE)</f>
        <v>gas</v>
      </c>
      <c r="C1429" s="4" t="str">
        <f>VLOOKUP(EB[[#This Row],[product]],KS_DB[[product]:[KS]],6,FALSE)</f>
        <v>gas</v>
      </c>
      <c r="D1429" s="4">
        <f>VLOOKUP(EB[[#This Row],[product]],Carriers[],4,FALSE)</f>
        <v>0</v>
      </c>
      <c r="E1429" s="4">
        <f>VLOOKUP(EB[[#This Row],[indic_nrg]],Indicators[],4,FALSE)</f>
        <v>0</v>
      </c>
      <c r="F1429" s="4">
        <f>IFERROR(VLOOKUP(EB[[#This Row],[Source_carrier]],KS_DB[[product]:[KS]],6,FALSE),0)</f>
        <v>0</v>
      </c>
      <c r="G1429" s="4" t="s">
        <v>34</v>
      </c>
      <c r="H1429" s="4" t="s">
        <v>1189</v>
      </c>
      <c r="I1429" s="4" t="s">
        <v>87</v>
      </c>
      <c r="J1429" s="4" t="s">
        <v>37</v>
      </c>
      <c r="K1429" s="4" t="s">
        <v>1190</v>
      </c>
      <c r="L1429" s="4" t="s">
        <v>39</v>
      </c>
      <c r="M1429" s="4" t="s">
        <v>88</v>
      </c>
      <c r="N1429" s="4" t="s">
        <v>41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</row>
    <row r="1430" spans="1:40" ht="15" customHeight="1" x14ac:dyDescent="0.25">
      <c r="A1430" s="4" t="str">
        <f>EB[[#This Row],[unit]] &amp; "#" &amp; EB[[#This Row],[indic_nrg]] &amp; "#" &amp; EB[[#This Row],[product]] &amp; "#" &amp; EB[[#This Row],[geo]]</f>
        <v>TJ#B_101020#4210#CZ</v>
      </c>
      <c r="B1430" s="4" t="str">
        <f>VLOOKUP(EB[[#This Row],[product]],KS_DB[[product]:[KS]],5,FALSE)</f>
        <v>gas</v>
      </c>
      <c r="C1430" s="4" t="str">
        <f>VLOOKUP(EB[[#This Row],[product]],KS_DB[[product]:[KS]],6,FALSE)</f>
        <v>gas</v>
      </c>
      <c r="D1430" s="4">
        <f>VLOOKUP(EB[[#This Row],[product]],Carriers[],4,FALSE)</f>
        <v>1</v>
      </c>
      <c r="E1430" s="4">
        <f>VLOOKUP(EB[[#This Row],[indic_nrg]],Indicators[],4,FALSE)</f>
        <v>0</v>
      </c>
      <c r="F1430" s="4">
        <f>IFERROR(VLOOKUP(EB[[#This Row],[Source_carrier]],KS_DB[[product]:[KS]],6,FALSE),0)</f>
        <v>0</v>
      </c>
      <c r="G1430" s="4" t="s">
        <v>34</v>
      </c>
      <c r="H1430" s="4" t="s">
        <v>1189</v>
      </c>
      <c r="I1430" s="4" t="s">
        <v>89</v>
      </c>
      <c r="J1430" s="4" t="s">
        <v>37</v>
      </c>
      <c r="K1430" s="4" t="s">
        <v>1190</v>
      </c>
      <c r="L1430" s="4" t="s">
        <v>39</v>
      </c>
      <c r="M1430" s="4" t="s">
        <v>90</v>
      </c>
      <c r="N1430" s="4" t="s">
        <v>41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</row>
    <row r="1431" spans="1:40" ht="15" customHeight="1" x14ac:dyDescent="0.25">
      <c r="A1431" s="4" t="str">
        <f>EB[[#This Row],[unit]] &amp; "#" &amp; EB[[#This Row],[indic_nrg]] &amp; "#" &amp; EB[[#This Row],[product]] &amp; "#" &amp; EB[[#This Row],[geo]]</f>
        <v>TJ#B_101020#4220#CZ</v>
      </c>
      <c r="B1431" s="4" t="str">
        <f>VLOOKUP(EB[[#This Row],[product]],KS_DB[[product]:[KS]],5,FALSE)</f>
        <v>gas</v>
      </c>
      <c r="C1431" s="4" t="str">
        <f>VLOOKUP(EB[[#This Row],[product]],KS_DB[[product]:[KS]],6,FALSE)</f>
        <v>gas</v>
      </c>
      <c r="D1431" s="4">
        <f>VLOOKUP(EB[[#This Row],[product]],Carriers[],4,FALSE)</f>
        <v>1</v>
      </c>
      <c r="E1431" s="4">
        <f>VLOOKUP(EB[[#This Row],[indic_nrg]],Indicators[],4,FALSE)</f>
        <v>0</v>
      </c>
      <c r="F1431" s="4">
        <f>IFERROR(VLOOKUP(EB[[#This Row],[Source_carrier]],KS_DB[[product]:[KS]],6,FALSE),0)</f>
        <v>0</v>
      </c>
      <c r="G1431" s="4" t="s">
        <v>34</v>
      </c>
      <c r="H1431" s="4" t="s">
        <v>1189</v>
      </c>
      <c r="I1431" s="4" t="s">
        <v>91</v>
      </c>
      <c r="J1431" s="4" t="s">
        <v>37</v>
      </c>
      <c r="K1431" s="4" t="s">
        <v>1190</v>
      </c>
      <c r="L1431" s="4" t="s">
        <v>39</v>
      </c>
      <c r="M1431" s="4" t="s">
        <v>92</v>
      </c>
      <c r="N1431" s="4" t="s">
        <v>41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</row>
    <row r="1432" spans="1:40" ht="15" customHeight="1" x14ac:dyDescent="0.25">
      <c r="A1432" s="4" t="str">
        <f>EB[[#This Row],[unit]] &amp; "#" &amp; EB[[#This Row],[indic_nrg]] &amp; "#" &amp; EB[[#This Row],[product]] &amp; "#" &amp; EB[[#This Row],[geo]]</f>
        <v>TJ#B_101020#4230#CZ</v>
      </c>
      <c r="B1432" s="4" t="str">
        <f>VLOOKUP(EB[[#This Row],[product]],KS_DB[[product]:[KS]],5,FALSE)</f>
        <v>gas</v>
      </c>
      <c r="C1432" s="4" t="str">
        <f>VLOOKUP(EB[[#This Row],[product]],KS_DB[[product]:[KS]],6,FALSE)</f>
        <v>gas</v>
      </c>
      <c r="D1432" s="4">
        <f>VLOOKUP(EB[[#This Row],[product]],Carriers[],4,FALSE)</f>
        <v>1</v>
      </c>
      <c r="E1432" s="4">
        <f>VLOOKUP(EB[[#This Row],[indic_nrg]],Indicators[],4,FALSE)</f>
        <v>0</v>
      </c>
      <c r="F1432" s="4">
        <f>IFERROR(VLOOKUP(EB[[#This Row],[Source_carrier]],KS_DB[[product]:[KS]],6,FALSE),0)</f>
        <v>0</v>
      </c>
      <c r="G1432" s="4" t="s">
        <v>34</v>
      </c>
      <c r="H1432" s="4" t="s">
        <v>1189</v>
      </c>
      <c r="I1432" s="4" t="s">
        <v>93</v>
      </c>
      <c r="J1432" s="4" t="s">
        <v>37</v>
      </c>
      <c r="K1432" s="4" t="s">
        <v>1190</v>
      </c>
      <c r="L1432" s="4" t="s">
        <v>39</v>
      </c>
      <c r="M1432" s="4" t="s">
        <v>94</v>
      </c>
      <c r="N1432" s="4" t="s">
        <v>41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</row>
    <row r="1433" spans="1:40" ht="15" customHeight="1" x14ac:dyDescent="0.25">
      <c r="A1433" s="4" t="str">
        <f>EB[[#This Row],[unit]] &amp; "#" &amp; EB[[#This Row],[indic_nrg]] &amp; "#" &amp; EB[[#This Row],[product]] &amp; "#" &amp; EB[[#This Row],[geo]]</f>
        <v>TJ#B_101020#4240#CZ</v>
      </c>
      <c r="B1433" s="4" t="str">
        <f>VLOOKUP(EB[[#This Row],[product]],KS_DB[[product]:[KS]],5,FALSE)</f>
        <v>gas</v>
      </c>
      <c r="C1433" s="4" t="str">
        <f>VLOOKUP(EB[[#This Row],[product]],KS_DB[[product]:[KS]],6,FALSE)</f>
        <v>gas</v>
      </c>
      <c r="D1433" s="4">
        <f>VLOOKUP(EB[[#This Row],[product]],Carriers[],4,FALSE)</f>
        <v>1</v>
      </c>
      <c r="E1433" s="4">
        <f>VLOOKUP(EB[[#This Row],[indic_nrg]],Indicators[],4,FALSE)</f>
        <v>0</v>
      </c>
      <c r="F1433" s="4">
        <f>IFERROR(VLOOKUP(EB[[#This Row],[Source_carrier]],KS_DB[[product]:[KS]],6,FALSE),0)</f>
        <v>0</v>
      </c>
      <c r="G1433" s="4" t="s">
        <v>34</v>
      </c>
      <c r="H1433" s="4" t="s">
        <v>1189</v>
      </c>
      <c r="I1433" s="4" t="s">
        <v>95</v>
      </c>
      <c r="J1433" s="4" t="s">
        <v>37</v>
      </c>
      <c r="K1433" s="4" t="s">
        <v>1190</v>
      </c>
      <c r="L1433" s="4" t="s">
        <v>39</v>
      </c>
      <c r="M1433" s="4" t="s">
        <v>96</v>
      </c>
      <c r="N1433" s="4" t="s">
        <v>41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</row>
    <row r="1434" spans="1:40" ht="15" customHeight="1" x14ac:dyDescent="0.25">
      <c r="A1434" s="4" t="str">
        <f>EB[[#This Row],[unit]] &amp; "#" &amp; EB[[#This Row],[indic_nrg]] &amp; "#" &amp; EB[[#This Row],[product]] &amp; "#" &amp; EB[[#This Row],[geo]]</f>
        <v>TJ#B_101020#5500#CZ</v>
      </c>
      <c r="B1434" s="4" t="str">
        <f>VLOOKUP(EB[[#This Row],[product]],KS_DB[[product]:[KS]],5,FALSE)</f>
        <v>RES</v>
      </c>
      <c r="C1434" s="4" t="str">
        <f>VLOOKUP(EB[[#This Row],[product]],KS_DB[[product]:[KS]],6,FALSE)</f>
        <v>RES</v>
      </c>
      <c r="D1434" s="4">
        <f>VLOOKUP(EB[[#This Row],[product]],Carriers[],4,FALSE)</f>
        <v>0</v>
      </c>
      <c r="E1434" s="4">
        <f>VLOOKUP(EB[[#This Row],[indic_nrg]],Indicators[],4,FALSE)</f>
        <v>0</v>
      </c>
      <c r="F1434" s="4">
        <f>IFERROR(VLOOKUP(EB[[#This Row],[Source_carrier]],KS_DB[[product]:[KS]],6,FALSE),0)</f>
        <v>0</v>
      </c>
      <c r="G1434" s="4" t="s">
        <v>34</v>
      </c>
      <c r="H1434" s="4" t="s">
        <v>1189</v>
      </c>
      <c r="I1434" s="4" t="s">
        <v>99</v>
      </c>
      <c r="J1434" s="4" t="s">
        <v>37</v>
      </c>
      <c r="K1434" s="4" t="s">
        <v>1190</v>
      </c>
      <c r="L1434" s="4" t="s">
        <v>39</v>
      </c>
      <c r="M1434" s="4" t="s">
        <v>100</v>
      </c>
      <c r="N1434" s="4" t="s">
        <v>41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</row>
    <row r="1435" spans="1:40" ht="15" customHeight="1" x14ac:dyDescent="0.25">
      <c r="A1435" s="4" t="str">
        <f>EB[[#This Row],[unit]] &amp; "#" &amp; EB[[#This Row],[indic_nrg]] &amp; "#" &amp; EB[[#This Row],[product]] &amp; "#" &amp; EB[[#This Row],[geo]]</f>
        <v>TJ#B_101020#5532#CZ</v>
      </c>
      <c r="B1435" s="4" t="str">
        <f>VLOOKUP(EB[[#This Row],[product]],KS_DB[[product]:[KS]],5,FALSE)</f>
        <v>RES</v>
      </c>
      <c r="C1435" s="4" t="str">
        <f>VLOOKUP(EB[[#This Row],[product]],KS_DB[[product]:[KS]],6,FALSE)</f>
        <v>RES</v>
      </c>
      <c r="D1435" s="4">
        <f>VLOOKUP(EB[[#This Row],[product]],Carriers[],4,FALSE)</f>
        <v>1</v>
      </c>
      <c r="E1435" s="4">
        <f>VLOOKUP(EB[[#This Row],[indic_nrg]],Indicators[],4,FALSE)</f>
        <v>0</v>
      </c>
      <c r="F1435" s="4">
        <f>IFERROR(VLOOKUP(EB[[#This Row],[Source_carrier]],KS_DB[[product]:[KS]],6,FALSE),0)</f>
        <v>0</v>
      </c>
      <c r="G1435" s="4" t="s">
        <v>34</v>
      </c>
      <c r="H1435" s="4" t="s">
        <v>1189</v>
      </c>
      <c r="I1435" s="4" t="s">
        <v>101</v>
      </c>
      <c r="J1435" s="4" t="s">
        <v>37</v>
      </c>
      <c r="K1435" s="4" t="s">
        <v>1190</v>
      </c>
      <c r="L1435" s="4" t="s">
        <v>39</v>
      </c>
      <c r="M1435" s="4" t="s">
        <v>102</v>
      </c>
      <c r="N1435" s="4" t="s">
        <v>41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</row>
    <row r="1436" spans="1:40" ht="15" customHeight="1" x14ac:dyDescent="0.25">
      <c r="A1436" s="4" t="str">
        <f>EB[[#This Row],[unit]] &amp; "#" &amp; EB[[#This Row],[indic_nrg]] &amp; "#" &amp; EB[[#This Row],[product]] &amp; "#" &amp; EB[[#This Row],[geo]]</f>
        <v>TJ#B_101020#5540#CZ</v>
      </c>
      <c r="B1436" s="4" t="str">
        <f>VLOOKUP(EB[[#This Row],[product]],KS_DB[[product]:[KS]],5,FALSE)</f>
        <v>biomass</v>
      </c>
      <c r="C1436" s="4" t="str">
        <f>VLOOKUP(EB[[#This Row],[product]],KS_DB[[product]:[KS]],6,FALSE)</f>
        <v>biomass</v>
      </c>
      <c r="D1436" s="4">
        <f>VLOOKUP(EB[[#This Row],[product]],Carriers[],4,FALSE)</f>
        <v>0</v>
      </c>
      <c r="E1436" s="4">
        <f>VLOOKUP(EB[[#This Row],[indic_nrg]],Indicators[],4,FALSE)</f>
        <v>0</v>
      </c>
      <c r="F1436" s="4">
        <f>IFERROR(VLOOKUP(EB[[#This Row],[Source_carrier]],KS_DB[[product]:[KS]],6,FALSE),0)</f>
        <v>0</v>
      </c>
      <c r="G1436" s="4" t="s">
        <v>34</v>
      </c>
      <c r="H1436" s="4" t="s">
        <v>1189</v>
      </c>
      <c r="I1436" s="4" t="s">
        <v>103</v>
      </c>
      <c r="J1436" s="4" t="s">
        <v>37</v>
      </c>
      <c r="K1436" s="4" t="s">
        <v>1190</v>
      </c>
      <c r="L1436" s="4" t="s">
        <v>39</v>
      </c>
      <c r="M1436" s="4" t="s">
        <v>104</v>
      </c>
      <c r="N1436" s="4" t="s">
        <v>41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</row>
    <row r="1437" spans="1:40" ht="15" customHeight="1" x14ac:dyDescent="0.25">
      <c r="A1437" s="4" t="str">
        <f>EB[[#This Row],[unit]] &amp; "#" &amp; EB[[#This Row],[indic_nrg]] &amp; "#" &amp; EB[[#This Row],[product]] &amp; "#" &amp; EB[[#This Row],[geo]]</f>
        <v>TJ#B_101020#5541#CZ</v>
      </c>
      <c r="B1437" s="4" t="str">
        <f>VLOOKUP(EB[[#This Row],[product]],KS_DB[[product]:[KS]],5,FALSE)</f>
        <v>biomass</v>
      </c>
      <c r="C1437" s="4" t="str">
        <f>VLOOKUP(EB[[#This Row],[product]],KS_DB[[product]:[KS]],6,FALSE)</f>
        <v>biomass</v>
      </c>
      <c r="D1437" s="4">
        <f>VLOOKUP(EB[[#This Row],[product]],Carriers[],4,FALSE)</f>
        <v>1</v>
      </c>
      <c r="E1437" s="4">
        <f>VLOOKUP(EB[[#This Row],[indic_nrg]],Indicators[],4,FALSE)</f>
        <v>0</v>
      </c>
      <c r="F1437" s="4">
        <f>IFERROR(VLOOKUP(EB[[#This Row],[Source_carrier]],KS_DB[[product]:[KS]],6,FALSE),0)</f>
        <v>0</v>
      </c>
      <c r="G1437" s="4" t="s">
        <v>34</v>
      </c>
      <c r="H1437" s="4" t="s">
        <v>1189</v>
      </c>
      <c r="I1437" s="4" t="s">
        <v>105</v>
      </c>
      <c r="J1437" s="4" t="s">
        <v>37</v>
      </c>
      <c r="K1437" s="4" t="s">
        <v>1190</v>
      </c>
      <c r="L1437" s="4" t="s">
        <v>39</v>
      </c>
      <c r="M1437" s="4" t="s">
        <v>106</v>
      </c>
      <c r="N1437" s="4" t="s">
        <v>41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</row>
    <row r="1438" spans="1:40" ht="15" customHeight="1" x14ac:dyDescent="0.25">
      <c r="A1438" s="4" t="str">
        <f>EB[[#This Row],[unit]] &amp; "#" &amp; EB[[#This Row],[indic_nrg]] &amp; "#" &amp; EB[[#This Row],[product]] &amp; "#" &amp; EB[[#This Row],[geo]]</f>
        <v>TJ#B_101020#5542#CZ</v>
      </c>
      <c r="B1438" s="4" t="str">
        <f>VLOOKUP(EB[[#This Row],[product]],KS_DB[[product]:[KS]],5,FALSE)</f>
        <v>biomass</v>
      </c>
      <c r="C1438" s="4" t="str">
        <f>VLOOKUP(EB[[#This Row],[product]],KS_DB[[product]:[KS]],6,FALSE)</f>
        <v>biomass</v>
      </c>
      <c r="D1438" s="4">
        <f>VLOOKUP(EB[[#This Row],[product]],Carriers[],4,FALSE)</f>
        <v>1</v>
      </c>
      <c r="E1438" s="4">
        <f>VLOOKUP(EB[[#This Row],[indic_nrg]],Indicators[],4,FALSE)</f>
        <v>0</v>
      </c>
      <c r="F1438" s="4">
        <f>IFERROR(VLOOKUP(EB[[#This Row],[Source_carrier]],KS_DB[[product]:[KS]],6,FALSE),0)</f>
        <v>0</v>
      </c>
      <c r="G1438" s="4" t="s">
        <v>34</v>
      </c>
      <c r="H1438" s="4" t="s">
        <v>1189</v>
      </c>
      <c r="I1438" s="4" t="s">
        <v>107</v>
      </c>
      <c r="J1438" s="4" t="s">
        <v>37</v>
      </c>
      <c r="K1438" s="4" t="s">
        <v>1190</v>
      </c>
      <c r="L1438" s="4" t="s">
        <v>39</v>
      </c>
      <c r="M1438" s="4" t="s">
        <v>108</v>
      </c>
      <c r="N1438" s="4" t="s">
        <v>41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</row>
    <row r="1439" spans="1:40" ht="15" customHeight="1" x14ac:dyDescent="0.25">
      <c r="A1439" s="4" t="str">
        <f>EB[[#This Row],[unit]] &amp; "#" &amp; EB[[#This Row],[indic_nrg]] &amp; "#" &amp; EB[[#This Row],[product]] &amp; "#" &amp; EB[[#This Row],[geo]]</f>
        <v>TJ#B_101020#55431#CZ</v>
      </c>
      <c r="B1439" s="4" t="str">
        <f>VLOOKUP(EB[[#This Row],[product]],KS_DB[[product]:[KS]],5,FALSE)</f>
        <v>biomass</v>
      </c>
      <c r="C1439" s="4" t="str">
        <f>VLOOKUP(EB[[#This Row],[product]],KS_DB[[product]:[KS]],6,FALSE)</f>
        <v>biomass</v>
      </c>
      <c r="D1439" s="4">
        <f>VLOOKUP(EB[[#This Row],[product]],Carriers[],4,FALSE)</f>
        <v>1</v>
      </c>
      <c r="E1439" s="4">
        <f>VLOOKUP(EB[[#This Row],[indic_nrg]],Indicators[],4,FALSE)</f>
        <v>0</v>
      </c>
      <c r="F1439" s="4">
        <f>IFERROR(VLOOKUP(EB[[#This Row],[Source_carrier]],KS_DB[[product]:[KS]],6,FALSE),0)</f>
        <v>0</v>
      </c>
      <c r="G1439" s="4" t="s">
        <v>34</v>
      </c>
      <c r="H1439" s="4" t="s">
        <v>1189</v>
      </c>
      <c r="I1439" s="4" t="s">
        <v>109</v>
      </c>
      <c r="J1439" s="4" t="s">
        <v>37</v>
      </c>
      <c r="K1439" s="4" t="s">
        <v>1190</v>
      </c>
      <c r="L1439" s="4" t="s">
        <v>39</v>
      </c>
      <c r="M1439" s="4" t="s">
        <v>110</v>
      </c>
      <c r="N1439" s="4" t="s">
        <v>41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</row>
    <row r="1440" spans="1:40" ht="15" customHeight="1" x14ac:dyDescent="0.25">
      <c r="A1440" s="4" t="str">
        <f>EB[[#This Row],[unit]] &amp; "#" &amp; EB[[#This Row],[indic_nrg]] &amp; "#" &amp; EB[[#This Row],[product]] &amp; "#" &amp; EB[[#This Row],[geo]]</f>
        <v>TJ#B_101020#55432#CZ</v>
      </c>
      <c r="B1440" s="4" t="str">
        <f>VLOOKUP(EB[[#This Row],[product]],KS_DB[[product]:[KS]],5,FALSE)</f>
        <v>biomass</v>
      </c>
      <c r="C1440" s="4" t="str">
        <f>VLOOKUP(EB[[#This Row],[product]],KS_DB[[product]:[KS]],6,FALSE)</f>
        <v>biomass</v>
      </c>
      <c r="D1440" s="4">
        <f>VLOOKUP(EB[[#This Row],[product]],Carriers[],4,FALSE)</f>
        <v>1</v>
      </c>
      <c r="E1440" s="4">
        <f>VLOOKUP(EB[[#This Row],[indic_nrg]],Indicators[],4,FALSE)</f>
        <v>0</v>
      </c>
      <c r="F1440" s="4">
        <f>IFERROR(VLOOKUP(EB[[#This Row],[Source_carrier]],KS_DB[[product]:[KS]],6,FALSE),0)</f>
        <v>0</v>
      </c>
      <c r="G1440" s="4" t="s">
        <v>34</v>
      </c>
      <c r="H1440" s="4" t="s">
        <v>1189</v>
      </c>
      <c r="I1440" s="4" t="s">
        <v>111</v>
      </c>
      <c r="J1440" s="4" t="s">
        <v>37</v>
      </c>
      <c r="K1440" s="4" t="s">
        <v>1190</v>
      </c>
      <c r="L1440" s="4" t="s">
        <v>39</v>
      </c>
      <c r="M1440" s="4" t="s">
        <v>112</v>
      </c>
      <c r="N1440" s="4" t="s">
        <v>41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</row>
    <row r="1441" spans="1:40" ht="15" customHeight="1" x14ac:dyDescent="0.25">
      <c r="A1441" s="4" t="str">
        <f>EB[[#This Row],[unit]] &amp; "#" &amp; EB[[#This Row],[indic_nrg]] &amp; "#" &amp; EB[[#This Row],[product]] &amp; "#" &amp; EB[[#This Row],[geo]]</f>
        <v>TJ#B_101020#5544#CZ</v>
      </c>
      <c r="B1441" s="4" t="str">
        <f>VLOOKUP(EB[[#This Row],[product]],KS_DB[[product]:[KS]],5,FALSE)</f>
        <v>biomass</v>
      </c>
      <c r="C1441" s="4" t="str">
        <f>VLOOKUP(EB[[#This Row],[product]],KS_DB[[product]:[KS]],6,FALSE)</f>
        <v>biomass</v>
      </c>
      <c r="D1441" s="4">
        <f>VLOOKUP(EB[[#This Row],[product]],Carriers[],4,FALSE)</f>
        <v>1</v>
      </c>
      <c r="E1441" s="4">
        <f>VLOOKUP(EB[[#This Row],[indic_nrg]],Indicators[],4,FALSE)</f>
        <v>0</v>
      </c>
      <c r="F1441" s="4">
        <f>IFERROR(VLOOKUP(EB[[#This Row],[Source_carrier]],KS_DB[[product]:[KS]],6,FALSE),0)</f>
        <v>0</v>
      </c>
      <c r="G1441" s="4" t="s">
        <v>34</v>
      </c>
      <c r="H1441" s="4" t="s">
        <v>1189</v>
      </c>
      <c r="I1441" s="4" t="s">
        <v>113</v>
      </c>
      <c r="J1441" s="4" t="s">
        <v>37</v>
      </c>
      <c r="K1441" s="4" t="s">
        <v>1190</v>
      </c>
      <c r="L1441" s="4" t="s">
        <v>39</v>
      </c>
      <c r="M1441" s="4" t="s">
        <v>114</v>
      </c>
      <c r="N1441" s="4" t="s">
        <v>41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</row>
    <row r="1442" spans="1:40" ht="15" customHeight="1" x14ac:dyDescent="0.25">
      <c r="A1442" s="4" t="str">
        <f>EB[[#This Row],[unit]] &amp; "#" &amp; EB[[#This Row],[indic_nrg]] &amp; "#" &amp; EB[[#This Row],[product]] &amp; "#" &amp; EB[[#This Row],[geo]]</f>
        <v>TJ#B_101020#5545#CZ</v>
      </c>
      <c r="B1442" s="4" t="str">
        <f>VLOOKUP(EB[[#This Row],[product]],KS_DB[[product]:[KS]],5,FALSE)</f>
        <v>biomass</v>
      </c>
      <c r="C1442" s="4" t="str">
        <f>VLOOKUP(EB[[#This Row],[product]],KS_DB[[product]:[KS]],6,FALSE)</f>
        <v>biomass</v>
      </c>
      <c r="D1442" s="4">
        <f>VLOOKUP(EB[[#This Row],[product]],Carriers[],4,FALSE)</f>
        <v>0</v>
      </c>
      <c r="E1442" s="4">
        <f>VLOOKUP(EB[[#This Row],[indic_nrg]],Indicators[],4,FALSE)</f>
        <v>0</v>
      </c>
      <c r="F1442" s="4">
        <f>IFERROR(VLOOKUP(EB[[#This Row],[Source_carrier]],KS_DB[[product]:[KS]],6,FALSE),0)</f>
        <v>0</v>
      </c>
      <c r="G1442" s="4" t="s">
        <v>34</v>
      </c>
      <c r="H1442" s="4" t="s">
        <v>1189</v>
      </c>
      <c r="I1442" s="4" t="s">
        <v>115</v>
      </c>
      <c r="J1442" s="4" t="s">
        <v>37</v>
      </c>
      <c r="K1442" s="4" t="s">
        <v>1190</v>
      </c>
      <c r="L1442" s="4" t="s">
        <v>39</v>
      </c>
      <c r="M1442" s="4" t="s">
        <v>116</v>
      </c>
      <c r="N1442" s="4" t="s">
        <v>41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</row>
    <row r="1443" spans="1:40" ht="15" customHeight="1" x14ac:dyDescent="0.25">
      <c r="A1443" s="4" t="str">
        <f>EB[[#This Row],[unit]] &amp; "#" &amp; EB[[#This Row],[indic_nrg]] &amp; "#" &amp; EB[[#This Row],[product]] &amp; "#" &amp; EB[[#This Row],[geo]]</f>
        <v>TJ#B_101020#5546#CZ</v>
      </c>
      <c r="B1443" s="4" t="str">
        <f>VLOOKUP(EB[[#This Row],[product]],KS_DB[[product]:[KS]],5,FALSE)</f>
        <v>biomass</v>
      </c>
      <c r="C1443" s="4" t="str">
        <f>VLOOKUP(EB[[#This Row],[product]],KS_DB[[product]:[KS]],6,FALSE)</f>
        <v>biomass</v>
      </c>
      <c r="D1443" s="4">
        <f>VLOOKUP(EB[[#This Row],[product]],Carriers[],4,FALSE)</f>
        <v>1</v>
      </c>
      <c r="E1443" s="4">
        <f>VLOOKUP(EB[[#This Row],[indic_nrg]],Indicators[],4,FALSE)</f>
        <v>0</v>
      </c>
      <c r="F1443" s="4">
        <f>IFERROR(VLOOKUP(EB[[#This Row],[Source_carrier]],KS_DB[[product]:[KS]],6,FALSE),0)</f>
        <v>0</v>
      </c>
      <c r="G1443" s="4" t="s">
        <v>34</v>
      </c>
      <c r="H1443" s="4" t="s">
        <v>1189</v>
      </c>
      <c r="I1443" s="4" t="s">
        <v>117</v>
      </c>
      <c r="J1443" s="4" t="s">
        <v>37</v>
      </c>
      <c r="K1443" s="4" t="s">
        <v>1190</v>
      </c>
      <c r="L1443" s="4" t="s">
        <v>39</v>
      </c>
      <c r="M1443" s="4" t="s">
        <v>118</v>
      </c>
      <c r="N1443" s="4" t="s">
        <v>41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</row>
    <row r="1444" spans="1:40" ht="15" customHeight="1" x14ac:dyDescent="0.25">
      <c r="A1444" s="4" t="str">
        <f>EB[[#This Row],[unit]] &amp; "#" &amp; EB[[#This Row],[indic_nrg]] &amp; "#" &amp; EB[[#This Row],[product]] &amp; "#" &amp; EB[[#This Row],[geo]]</f>
        <v>TJ#B_101020#5547#CZ</v>
      </c>
      <c r="B1444" s="4" t="str">
        <f>VLOOKUP(EB[[#This Row],[product]],KS_DB[[product]:[KS]],5,FALSE)</f>
        <v>biomass</v>
      </c>
      <c r="C1444" s="4" t="str">
        <f>VLOOKUP(EB[[#This Row],[product]],KS_DB[[product]:[KS]],6,FALSE)</f>
        <v>biomass</v>
      </c>
      <c r="D1444" s="4">
        <f>VLOOKUP(EB[[#This Row],[product]],Carriers[],4,FALSE)</f>
        <v>1</v>
      </c>
      <c r="E1444" s="4">
        <f>VLOOKUP(EB[[#This Row],[indic_nrg]],Indicators[],4,FALSE)</f>
        <v>0</v>
      </c>
      <c r="F1444" s="4">
        <f>IFERROR(VLOOKUP(EB[[#This Row],[Source_carrier]],KS_DB[[product]:[KS]],6,FALSE),0)</f>
        <v>0</v>
      </c>
      <c r="G1444" s="4" t="s">
        <v>34</v>
      </c>
      <c r="H1444" s="4" t="s">
        <v>1189</v>
      </c>
      <c r="I1444" s="4" t="s">
        <v>119</v>
      </c>
      <c r="J1444" s="4" t="s">
        <v>37</v>
      </c>
      <c r="K1444" s="4" t="s">
        <v>1190</v>
      </c>
      <c r="L1444" s="4" t="s">
        <v>39</v>
      </c>
      <c r="M1444" s="4" t="s">
        <v>120</v>
      </c>
      <c r="N1444" s="4" t="s">
        <v>41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</row>
    <row r="1445" spans="1:40" ht="15" customHeight="1" x14ac:dyDescent="0.25">
      <c r="A1445" s="4" t="str">
        <f>EB[[#This Row],[unit]] &amp; "#" &amp; EB[[#This Row],[indic_nrg]] &amp; "#" &amp; EB[[#This Row],[product]] &amp; "#" &amp; EB[[#This Row],[geo]]</f>
        <v>TJ#B_101020#5548#CZ</v>
      </c>
      <c r="B1445" s="4" t="str">
        <f>VLOOKUP(EB[[#This Row],[product]],KS_DB[[product]:[KS]],5,FALSE)</f>
        <v>biomass</v>
      </c>
      <c r="C1445" s="4" t="str">
        <f>VLOOKUP(EB[[#This Row],[product]],KS_DB[[product]:[KS]],6,FALSE)</f>
        <v>biomass</v>
      </c>
      <c r="D1445" s="4">
        <f>VLOOKUP(EB[[#This Row],[product]],Carriers[],4,FALSE)</f>
        <v>1</v>
      </c>
      <c r="E1445" s="4">
        <f>VLOOKUP(EB[[#This Row],[indic_nrg]],Indicators[],4,FALSE)</f>
        <v>0</v>
      </c>
      <c r="F1445" s="4">
        <f>IFERROR(VLOOKUP(EB[[#This Row],[Source_carrier]],KS_DB[[product]:[KS]],6,FALSE),0)</f>
        <v>0</v>
      </c>
      <c r="G1445" s="4" t="s">
        <v>34</v>
      </c>
      <c r="H1445" s="4" t="s">
        <v>1189</v>
      </c>
      <c r="I1445" s="4" t="s">
        <v>121</v>
      </c>
      <c r="J1445" s="4" t="s">
        <v>37</v>
      </c>
      <c r="K1445" s="4" t="s">
        <v>1190</v>
      </c>
      <c r="L1445" s="4" t="s">
        <v>39</v>
      </c>
      <c r="M1445" s="4" t="s">
        <v>122</v>
      </c>
      <c r="N1445" s="4" t="s">
        <v>41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</row>
    <row r="1446" spans="1:40" ht="15" customHeight="1" x14ac:dyDescent="0.25">
      <c r="A1446" s="4" t="str">
        <f>EB[[#This Row],[unit]] &amp; "#" &amp; EB[[#This Row],[indic_nrg]] &amp; "#" &amp; EB[[#This Row],[product]] &amp; "#" &amp; EB[[#This Row],[geo]]</f>
        <v>TJ#B_101020#5549#CZ</v>
      </c>
      <c r="B1446" s="4" t="str">
        <f>VLOOKUP(EB[[#This Row],[product]],KS_DB[[product]:[KS]],5,FALSE)</f>
        <v>biomass</v>
      </c>
      <c r="C1446" s="4" t="str">
        <f>VLOOKUP(EB[[#This Row],[product]],KS_DB[[product]:[KS]],6,FALSE)</f>
        <v>biomass</v>
      </c>
      <c r="D1446" s="4">
        <f>VLOOKUP(EB[[#This Row],[product]],Carriers[],4,FALSE)</f>
        <v>1</v>
      </c>
      <c r="E1446" s="4">
        <f>VLOOKUP(EB[[#This Row],[indic_nrg]],Indicators[],4,FALSE)</f>
        <v>0</v>
      </c>
      <c r="F1446" s="4">
        <f>IFERROR(VLOOKUP(EB[[#This Row],[Source_carrier]],KS_DB[[product]:[KS]],6,FALSE),0)</f>
        <v>0</v>
      </c>
      <c r="G1446" s="4" t="s">
        <v>34</v>
      </c>
      <c r="H1446" s="4" t="s">
        <v>1189</v>
      </c>
      <c r="I1446" s="4" t="s">
        <v>123</v>
      </c>
      <c r="J1446" s="4" t="s">
        <v>37</v>
      </c>
      <c r="K1446" s="4" t="s">
        <v>1190</v>
      </c>
      <c r="L1446" s="4" t="s">
        <v>39</v>
      </c>
      <c r="M1446" s="4" t="s">
        <v>124</v>
      </c>
      <c r="N1446" s="4" t="s">
        <v>41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</row>
    <row r="1447" spans="1:40" ht="15" customHeight="1" x14ac:dyDescent="0.25">
      <c r="A1447" s="4" t="str">
        <f>EB[[#This Row],[unit]] &amp; "#" &amp; EB[[#This Row],[indic_nrg]] &amp; "#" &amp; EB[[#This Row],[product]] &amp; "#" &amp; EB[[#This Row],[geo]]</f>
        <v>TJ#B_101020#5550#CZ</v>
      </c>
      <c r="B1447" s="4" t="str">
        <f>VLOOKUP(EB[[#This Row],[product]],KS_DB[[product]:[KS]],5,FALSE)</f>
        <v>RES</v>
      </c>
      <c r="C1447" s="4" t="str">
        <f>VLOOKUP(EB[[#This Row],[product]],KS_DB[[product]:[KS]],6,FALSE)</f>
        <v>RES</v>
      </c>
      <c r="D1447" s="4">
        <f>VLOOKUP(EB[[#This Row],[product]],Carriers[],4,FALSE)</f>
        <v>1</v>
      </c>
      <c r="E1447" s="4">
        <f>VLOOKUP(EB[[#This Row],[indic_nrg]],Indicators[],4,FALSE)</f>
        <v>0</v>
      </c>
      <c r="F1447" s="4">
        <f>IFERROR(VLOOKUP(EB[[#This Row],[Source_carrier]],KS_DB[[product]:[KS]],6,FALSE),0)</f>
        <v>0</v>
      </c>
      <c r="G1447" s="4" t="s">
        <v>34</v>
      </c>
      <c r="H1447" s="4" t="s">
        <v>1189</v>
      </c>
      <c r="I1447" s="4" t="s">
        <v>125</v>
      </c>
      <c r="J1447" s="4" t="s">
        <v>37</v>
      </c>
      <c r="K1447" s="4" t="s">
        <v>1190</v>
      </c>
      <c r="L1447" s="4" t="s">
        <v>39</v>
      </c>
      <c r="M1447" s="4" t="s">
        <v>126</v>
      </c>
      <c r="N1447" s="4" t="s">
        <v>41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</row>
    <row r="1448" spans="1:40" ht="15" customHeight="1" x14ac:dyDescent="0.25">
      <c r="A1448" s="4" t="str">
        <f>EB[[#This Row],[unit]] &amp; "#" &amp; EB[[#This Row],[indic_nrg]] &amp; "#" &amp; EB[[#This Row],[product]] &amp; "#" &amp; EB[[#This Row],[geo]]</f>
        <v>TJ#B_101020#7100#CZ</v>
      </c>
      <c r="B1448" s="4" t="str">
        <f>VLOOKUP(EB[[#This Row],[product]],KS_DB[[product]:[KS]],5,FALSE)</f>
        <v>other</v>
      </c>
      <c r="C1448" s="4" t="str">
        <f>VLOOKUP(EB[[#This Row],[product]],KS_DB[[product]:[KS]],6,FALSE)</f>
        <v>other</v>
      </c>
      <c r="D1448" s="4">
        <f>VLOOKUP(EB[[#This Row],[product]],Carriers[],4,FALSE)</f>
        <v>1</v>
      </c>
      <c r="E1448" s="4">
        <f>VLOOKUP(EB[[#This Row],[indic_nrg]],Indicators[],4,FALSE)</f>
        <v>0</v>
      </c>
      <c r="F1448" s="4">
        <f>IFERROR(VLOOKUP(EB[[#This Row],[Source_carrier]],KS_DB[[product]:[KS]],6,FALSE),0)</f>
        <v>0</v>
      </c>
      <c r="G1448" s="4" t="s">
        <v>34</v>
      </c>
      <c r="H1448" s="4" t="s">
        <v>1189</v>
      </c>
      <c r="I1448" s="4" t="s">
        <v>129</v>
      </c>
      <c r="J1448" s="4" t="s">
        <v>37</v>
      </c>
      <c r="K1448" s="4" t="s">
        <v>1190</v>
      </c>
      <c r="L1448" s="4" t="s">
        <v>39</v>
      </c>
      <c r="M1448" s="4" t="s">
        <v>130</v>
      </c>
      <c r="N1448" s="4" t="s">
        <v>41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</row>
    <row r="1449" spans="1:40" ht="15" customHeight="1" x14ac:dyDescent="0.25">
      <c r="A1449" s="4" t="str">
        <f>EB[[#This Row],[unit]] &amp; "#" &amp; EB[[#This Row],[indic_nrg]] &amp; "#" &amp; EB[[#This Row],[product]] &amp; "#" &amp; EB[[#This Row],[geo]]</f>
        <v>TJ#B_101020#7200#CZ</v>
      </c>
      <c r="B1449" s="4" t="str">
        <f>VLOOKUP(EB[[#This Row],[product]],KS_DB[[product]:[KS]],5,FALSE)</f>
        <v>other</v>
      </c>
      <c r="C1449" s="4" t="str">
        <f>VLOOKUP(EB[[#This Row],[product]],KS_DB[[product]:[KS]],6,FALSE)</f>
        <v>other</v>
      </c>
      <c r="D1449" s="4">
        <f>VLOOKUP(EB[[#This Row],[product]],Carriers[],4,FALSE)</f>
        <v>0</v>
      </c>
      <c r="E1449" s="4">
        <f>VLOOKUP(EB[[#This Row],[indic_nrg]],Indicators[],4,FALSE)</f>
        <v>0</v>
      </c>
      <c r="F1449" s="4">
        <f>IFERROR(VLOOKUP(EB[[#This Row],[Source_carrier]],KS_DB[[product]:[KS]],6,FALSE),0)</f>
        <v>0</v>
      </c>
      <c r="G1449" s="4" t="s">
        <v>34</v>
      </c>
      <c r="H1449" s="4" t="s">
        <v>1189</v>
      </c>
      <c r="I1449" s="4" t="s">
        <v>131</v>
      </c>
      <c r="J1449" s="4" t="s">
        <v>37</v>
      </c>
      <c r="K1449" s="4" t="s">
        <v>1190</v>
      </c>
      <c r="L1449" s="4" t="s">
        <v>39</v>
      </c>
      <c r="M1449" s="4" t="s">
        <v>132</v>
      </c>
      <c r="N1449" s="4" t="s">
        <v>41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</row>
    <row r="1450" spans="1:40" ht="15" customHeight="1" x14ac:dyDescent="0.25">
      <c r="A1450" s="4" t="str">
        <f>EB[[#This Row],[unit]] &amp; "#" &amp; EB[[#This Row],[indic_nrg]] &amp; "#" &amp; EB[[#This Row],[product]] &amp; "#" &amp; EB[[#This Row],[geo]]</f>
        <v>TJ#B_101021#2000#CZ</v>
      </c>
      <c r="B1450" s="4" t="str">
        <f>VLOOKUP(EB[[#This Row],[product]],KS_DB[[product]:[KS]],5,FALSE)</f>
        <v>solid</v>
      </c>
      <c r="C1450" s="4" t="str">
        <f>VLOOKUP(EB[[#This Row],[product]],KS_DB[[product]:[KS]],6,FALSE)</f>
        <v>solid</v>
      </c>
      <c r="D1450" s="4">
        <f>VLOOKUP(EB[[#This Row],[product]],Carriers[],4,FALSE)</f>
        <v>0</v>
      </c>
      <c r="E1450" s="4">
        <f>VLOOKUP(EB[[#This Row],[indic_nrg]],Indicators[],4,FALSE)</f>
        <v>0</v>
      </c>
      <c r="F1450" s="4">
        <f>IFERROR(VLOOKUP(EB[[#This Row],[Source_carrier]],KS_DB[[product]:[KS]],6,FALSE),0)</f>
        <v>0</v>
      </c>
      <c r="G1450" s="4" t="s">
        <v>34</v>
      </c>
      <c r="H1450" s="4" t="s">
        <v>1191</v>
      </c>
      <c r="I1450" s="4" t="s">
        <v>18</v>
      </c>
      <c r="J1450" s="4" t="s">
        <v>37</v>
      </c>
      <c r="K1450" s="4" t="s">
        <v>1192</v>
      </c>
      <c r="L1450" s="4" t="s">
        <v>39</v>
      </c>
      <c r="M1450" s="4" t="s">
        <v>42</v>
      </c>
      <c r="N1450" s="4" t="s">
        <v>41</v>
      </c>
      <c r="O1450" s="4">
        <v>522051</v>
      </c>
      <c r="P1450" s="4">
        <v>507604</v>
      </c>
      <c r="Q1450" s="4">
        <v>496887</v>
      </c>
      <c r="R1450" s="4">
        <v>497785</v>
      </c>
      <c r="S1450" s="4">
        <v>501721</v>
      </c>
      <c r="T1450" s="4">
        <v>543013</v>
      </c>
      <c r="U1450" s="4">
        <v>571274</v>
      </c>
      <c r="V1450" s="4">
        <v>533430</v>
      </c>
      <c r="W1450" s="4">
        <v>514431</v>
      </c>
      <c r="X1450" s="4">
        <v>494511</v>
      </c>
      <c r="Y1450" s="4">
        <v>538060</v>
      </c>
      <c r="Z1450" s="4">
        <v>555170</v>
      </c>
      <c r="AA1450" s="4">
        <v>537723</v>
      </c>
      <c r="AB1450" s="4">
        <v>535815</v>
      </c>
      <c r="AC1450" s="4">
        <v>533728</v>
      </c>
      <c r="AD1450" s="4">
        <v>541464</v>
      </c>
      <c r="AE1450" s="4">
        <v>535742</v>
      </c>
      <c r="AF1450" s="4">
        <v>582400</v>
      </c>
      <c r="AG1450" s="4">
        <v>528694</v>
      </c>
      <c r="AH1450" s="4">
        <v>492777</v>
      </c>
      <c r="AI1450" s="4">
        <v>521424</v>
      </c>
      <c r="AJ1450" s="4">
        <v>518562</v>
      </c>
      <c r="AK1450" s="4">
        <v>498225</v>
      </c>
      <c r="AL1450" s="4">
        <v>473237</v>
      </c>
      <c r="AM1450" s="4">
        <v>447039</v>
      </c>
      <c r="AN1450" s="4">
        <v>445268</v>
      </c>
    </row>
    <row r="1451" spans="1:40" ht="15" customHeight="1" x14ac:dyDescent="0.25">
      <c r="A1451" s="4" t="str">
        <f>EB[[#This Row],[unit]] &amp; "#" &amp; EB[[#This Row],[indic_nrg]] &amp; "#" &amp; EB[[#This Row],[product]] &amp; "#" &amp; EB[[#This Row],[geo]]</f>
        <v>TJ#B_101021#2100#CZ</v>
      </c>
      <c r="B1451" s="4" t="str">
        <f>VLOOKUP(EB[[#This Row],[product]],KS_DB[[product]:[KS]],5,FALSE)</f>
        <v>solid</v>
      </c>
      <c r="C1451" s="4" t="str">
        <f>VLOOKUP(EB[[#This Row],[product]],KS_DB[[product]:[KS]],6,FALSE)</f>
        <v>solid</v>
      </c>
      <c r="D1451" s="4">
        <f>VLOOKUP(EB[[#This Row],[product]],Carriers[],4,FALSE)</f>
        <v>0</v>
      </c>
      <c r="E1451" s="4">
        <f>VLOOKUP(EB[[#This Row],[indic_nrg]],Indicators[],4,FALSE)</f>
        <v>0</v>
      </c>
      <c r="F1451" s="4">
        <f>IFERROR(VLOOKUP(EB[[#This Row],[Source_carrier]],KS_DB[[product]:[KS]],6,FALSE),0)</f>
        <v>0</v>
      </c>
      <c r="G1451" s="4" t="s">
        <v>34</v>
      </c>
      <c r="H1451" s="4" t="s">
        <v>1191</v>
      </c>
      <c r="I1451" s="4" t="s">
        <v>43</v>
      </c>
      <c r="J1451" s="4" t="s">
        <v>37</v>
      </c>
      <c r="K1451" s="4" t="s">
        <v>1192</v>
      </c>
      <c r="L1451" s="4" t="s">
        <v>39</v>
      </c>
      <c r="M1451" s="4" t="s">
        <v>44</v>
      </c>
      <c r="N1451" s="4" t="s">
        <v>41</v>
      </c>
      <c r="O1451" s="4">
        <v>64215</v>
      </c>
      <c r="P1451" s="4">
        <v>63184</v>
      </c>
      <c r="Q1451" s="4">
        <v>71607</v>
      </c>
      <c r="R1451" s="4">
        <v>72553</v>
      </c>
      <c r="S1451" s="4">
        <v>82010</v>
      </c>
      <c r="T1451" s="4">
        <v>92426</v>
      </c>
      <c r="U1451" s="4">
        <v>95261</v>
      </c>
      <c r="V1451" s="4">
        <v>58050</v>
      </c>
      <c r="W1451" s="4">
        <v>48993</v>
      </c>
      <c r="X1451" s="4">
        <v>79627</v>
      </c>
      <c r="Y1451" s="4">
        <v>79481</v>
      </c>
      <c r="Z1451" s="4">
        <v>86574</v>
      </c>
      <c r="AA1451" s="4">
        <v>88979</v>
      </c>
      <c r="AB1451" s="4">
        <v>89110</v>
      </c>
      <c r="AC1451" s="4">
        <v>86512</v>
      </c>
      <c r="AD1451" s="4">
        <v>74163</v>
      </c>
      <c r="AE1451" s="4">
        <v>74418</v>
      </c>
      <c r="AF1451" s="4">
        <v>88787</v>
      </c>
      <c r="AG1451" s="4">
        <v>69564</v>
      </c>
      <c r="AH1451" s="4">
        <v>69745</v>
      </c>
      <c r="AI1451" s="4">
        <v>81361</v>
      </c>
      <c r="AJ1451" s="4">
        <v>78468</v>
      </c>
      <c r="AK1451" s="4">
        <v>70988</v>
      </c>
      <c r="AL1451" s="4">
        <v>72591</v>
      </c>
      <c r="AM1451" s="4">
        <v>68823</v>
      </c>
      <c r="AN1451" s="4">
        <v>76157</v>
      </c>
    </row>
    <row r="1452" spans="1:40" ht="15" customHeight="1" x14ac:dyDescent="0.25">
      <c r="A1452" s="4" t="str">
        <f>EB[[#This Row],[unit]] &amp; "#" &amp; EB[[#This Row],[indic_nrg]] &amp; "#" &amp; EB[[#This Row],[product]] &amp; "#" &amp; EB[[#This Row],[geo]]</f>
        <v>TJ#B_101021#2112#CZ</v>
      </c>
      <c r="B1452" s="4" t="str">
        <f>VLOOKUP(EB[[#This Row],[product]],KS_DB[[product]:[KS]],5,FALSE)</f>
        <v>solid</v>
      </c>
      <c r="C1452" s="4" t="str">
        <f>VLOOKUP(EB[[#This Row],[product]],KS_DB[[product]:[KS]],6,FALSE)</f>
        <v>solid</v>
      </c>
      <c r="D1452" s="4">
        <f>VLOOKUP(EB[[#This Row],[product]],Carriers[],4,FALSE)</f>
        <v>1</v>
      </c>
      <c r="E1452" s="4">
        <f>VLOOKUP(EB[[#This Row],[indic_nrg]],Indicators[],4,FALSE)</f>
        <v>0</v>
      </c>
      <c r="F1452" s="4">
        <f>IFERROR(VLOOKUP(EB[[#This Row],[Source_carrier]],KS_DB[[product]:[KS]],6,FALSE),0)</f>
        <v>0</v>
      </c>
      <c r="G1452" s="4" t="s">
        <v>34</v>
      </c>
      <c r="H1452" s="4" t="s">
        <v>1191</v>
      </c>
      <c r="I1452" s="4" t="s">
        <v>45</v>
      </c>
      <c r="J1452" s="4" t="s">
        <v>37</v>
      </c>
      <c r="K1452" s="4" t="s">
        <v>1192</v>
      </c>
      <c r="L1452" s="4" t="s">
        <v>39</v>
      </c>
      <c r="M1452" s="4" t="s">
        <v>46</v>
      </c>
      <c r="N1452" s="4" t="s">
        <v>41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</row>
    <row r="1453" spans="1:40" ht="15" customHeight="1" x14ac:dyDescent="0.25">
      <c r="A1453" s="4" t="str">
        <f>EB[[#This Row],[unit]] &amp; "#" &amp; EB[[#This Row],[indic_nrg]] &amp; "#" &amp; EB[[#This Row],[product]] &amp; "#" &amp; EB[[#This Row],[geo]]</f>
        <v>TJ#B_101021#2115#CZ</v>
      </c>
      <c r="B1453" s="4" t="str">
        <f>VLOOKUP(EB[[#This Row],[product]],KS_DB[[product]:[KS]],5,FALSE)</f>
        <v>solid</v>
      </c>
      <c r="C1453" s="4" t="str">
        <f>VLOOKUP(EB[[#This Row],[product]],KS_DB[[product]:[KS]],6,FALSE)</f>
        <v>solid</v>
      </c>
      <c r="D1453" s="4">
        <f>VLOOKUP(EB[[#This Row],[product]],Carriers[],4,FALSE)</f>
        <v>1</v>
      </c>
      <c r="E1453" s="4">
        <f>VLOOKUP(EB[[#This Row],[indic_nrg]],Indicators[],4,FALSE)</f>
        <v>0</v>
      </c>
      <c r="F1453" s="4">
        <f>IFERROR(VLOOKUP(EB[[#This Row],[Source_carrier]],KS_DB[[product]:[KS]],6,FALSE),0)</f>
        <v>0</v>
      </c>
      <c r="G1453" s="4" t="s">
        <v>34</v>
      </c>
      <c r="H1453" s="4" t="s">
        <v>1191</v>
      </c>
      <c r="I1453" s="4" t="s">
        <v>47</v>
      </c>
      <c r="J1453" s="4" t="s">
        <v>37</v>
      </c>
      <c r="K1453" s="4" t="s">
        <v>1192</v>
      </c>
      <c r="L1453" s="4" t="s">
        <v>39</v>
      </c>
      <c r="M1453" s="4" t="s">
        <v>48</v>
      </c>
      <c r="N1453" s="4" t="s">
        <v>41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</row>
    <row r="1454" spans="1:40" ht="15" customHeight="1" x14ac:dyDescent="0.25">
      <c r="A1454" s="4" t="str">
        <f>EB[[#This Row],[unit]] &amp; "#" &amp; EB[[#This Row],[indic_nrg]] &amp; "#" &amp; EB[[#This Row],[product]] &amp; "#" &amp; EB[[#This Row],[geo]]</f>
        <v>TJ#B_101021#2116#CZ</v>
      </c>
      <c r="B1454" s="4" t="str">
        <f>VLOOKUP(EB[[#This Row],[product]],KS_DB[[product]:[KS]],5,FALSE)</f>
        <v>solid</v>
      </c>
      <c r="C1454" s="4" t="str">
        <f>VLOOKUP(EB[[#This Row],[product]],KS_DB[[product]:[KS]],6,FALSE)</f>
        <v>solid</v>
      </c>
      <c r="D1454" s="4">
        <f>VLOOKUP(EB[[#This Row],[product]],Carriers[],4,FALSE)</f>
        <v>1</v>
      </c>
      <c r="E1454" s="4">
        <f>VLOOKUP(EB[[#This Row],[indic_nrg]],Indicators[],4,FALSE)</f>
        <v>0</v>
      </c>
      <c r="F1454" s="4">
        <f>IFERROR(VLOOKUP(EB[[#This Row],[Source_carrier]],KS_DB[[product]:[KS]],6,FALSE),0)</f>
        <v>0</v>
      </c>
      <c r="G1454" s="4" t="s">
        <v>34</v>
      </c>
      <c r="H1454" s="4" t="s">
        <v>1191</v>
      </c>
      <c r="I1454" s="4" t="s">
        <v>49</v>
      </c>
      <c r="J1454" s="4" t="s">
        <v>37</v>
      </c>
      <c r="K1454" s="4" t="s">
        <v>1192</v>
      </c>
      <c r="L1454" s="4" t="s">
        <v>39</v>
      </c>
      <c r="M1454" s="4" t="s">
        <v>50</v>
      </c>
      <c r="N1454" s="4" t="s">
        <v>41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</row>
    <row r="1455" spans="1:40" ht="15" customHeight="1" x14ac:dyDescent="0.25">
      <c r="A1455" s="4" t="str">
        <f>EB[[#This Row],[unit]] &amp; "#" &amp; EB[[#This Row],[indic_nrg]] &amp; "#" &amp; EB[[#This Row],[product]] &amp; "#" &amp; EB[[#This Row],[geo]]</f>
        <v>TJ#B_101021#2117#CZ</v>
      </c>
      <c r="B1455" s="4" t="str">
        <f>VLOOKUP(EB[[#This Row],[product]],KS_DB[[product]:[KS]],5,FALSE)</f>
        <v>solid</v>
      </c>
      <c r="C1455" s="4" t="str">
        <f>VLOOKUP(EB[[#This Row],[product]],KS_DB[[product]:[KS]],6,FALSE)</f>
        <v>solid</v>
      </c>
      <c r="D1455" s="4">
        <f>VLOOKUP(EB[[#This Row],[product]],Carriers[],4,FALSE)</f>
        <v>1</v>
      </c>
      <c r="E1455" s="4">
        <f>VLOOKUP(EB[[#This Row],[indic_nrg]],Indicators[],4,FALSE)</f>
        <v>0</v>
      </c>
      <c r="F1455" s="4">
        <f>IFERROR(VLOOKUP(EB[[#This Row],[Source_carrier]],KS_DB[[product]:[KS]],6,FALSE),0)</f>
        <v>0</v>
      </c>
      <c r="G1455" s="4" t="s">
        <v>34</v>
      </c>
      <c r="H1455" s="4" t="s">
        <v>1191</v>
      </c>
      <c r="I1455" s="4" t="s">
        <v>51</v>
      </c>
      <c r="J1455" s="4" t="s">
        <v>37</v>
      </c>
      <c r="K1455" s="4" t="s">
        <v>1192</v>
      </c>
      <c r="L1455" s="4" t="s">
        <v>39</v>
      </c>
      <c r="M1455" s="4" t="s">
        <v>52</v>
      </c>
      <c r="N1455" s="4" t="s">
        <v>41</v>
      </c>
      <c r="O1455" s="4">
        <v>64215</v>
      </c>
      <c r="P1455" s="4">
        <v>63184</v>
      </c>
      <c r="Q1455" s="4">
        <v>71607</v>
      </c>
      <c r="R1455" s="4">
        <v>72553</v>
      </c>
      <c r="S1455" s="4">
        <v>82010</v>
      </c>
      <c r="T1455" s="4">
        <v>92426</v>
      </c>
      <c r="U1455" s="4">
        <v>95261</v>
      </c>
      <c r="V1455" s="4">
        <v>58050</v>
      </c>
      <c r="W1455" s="4">
        <v>48993</v>
      </c>
      <c r="X1455" s="4">
        <v>79627</v>
      </c>
      <c r="Y1455" s="4">
        <v>79481</v>
      </c>
      <c r="Z1455" s="4">
        <v>86574</v>
      </c>
      <c r="AA1455" s="4">
        <v>86038</v>
      </c>
      <c r="AB1455" s="4">
        <v>86321</v>
      </c>
      <c r="AC1455" s="4">
        <v>84212</v>
      </c>
      <c r="AD1455" s="4">
        <v>71901</v>
      </c>
      <c r="AE1455" s="4">
        <v>73325</v>
      </c>
      <c r="AF1455" s="4">
        <v>87806</v>
      </c>
      <c r="AG1455" s="4">
        <v>69263</v>
      </c>
      <c r="AH1455" s="4">
        <v>69745</v>
      </c>
      <c r="AI1455" s="4">
        <v>81211</v>
      </c>
      <c r="AJ1455" s="4">
        <v>78468</v>
      </c>
      <c r="AK1455" s="4">
        <v>70988</v>
      </c>
      <c r="AL1455" s="4">
        <v>72591</v>
      </c>
      <c r="AM1455" s="4">
        <v>68823</v>
      </c>
      <c r="AN1455" s="4">
        <v>76157</v>
      </c>
    </row>
    <row r="1456" spans="1:40" ht="15" customHeight="1" x14ac:dyDescent="0.25">
      <c r="A1456" s="4" t="str">
        <f>EB[[#This Row],[unit]] &amp; "#" &amp; EB[[#This Row],[indic_nrg]] &amp; "#" &amp; EB[[#This Row],[product]] &amp; "#" &amp; EB[[#This Row],[geo]]</f>
        <v>TJ#B_101021#2118#CZ</v>
      </c>
      <c r="B1456" s="4" t="str">
        <f>VLOOKUP(EB[[#This Row],[product]],KS_DB[[product]:[KS]],5,FALSE)</f>
        <v>solid</v>
      </c>
      <c r="C1456" s="4" t="str">
        <f>VLOOKUP(EB[[#This Row],[product]],KS_DB[[product]:[KS]],6,FALSE)</f>
        <v>solid</v>
      </c>
      <c r="D1456" s="4">
        <f>VLOOKUP(EB[[#This Row],[product]],Carriers[],4,FALSE)</f>
        <v>1</v>
      </c>
      <c r="E1456" s="4">
        <f>VLOOKUP(EB[[#This Row],[indic_nrg]],Indicators[],4,FALSE)</f>
        <v>0</v>
      </c>
      <c r="F1456" s="4">
        <f>IFERROR(VLOOKUP(EB[[#This Row],[Source_carrier]],KS_DB[[product]:[KS]],6,FALSE),0)</f>
        <v>0</v>
      </c>
      <c r="G1456" s="4" t="s">
        <v>34</v>
      </c>
      <c r="H1456" s="4" t="s">
        <v>1191</v>
      </c>
      <c r="I1456" s="4" t="s">
        <v>53</v>
      </c>
      <c r="J1456" s="4" t="s">
        <v>37</v>
      </c>
      <c r="K1456" s="4" t="s">
        <v>1192</v>
      </c>
      <c r="L1456" s="4" t="s">
        <v>39</v>
      </c>
      <c r="M1456" s="4" t="s">
        <v>54</v>
      </c>
      <c r="N1456" s="4" t="s">
        <v>41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</row>
    <row r="1457" spans="1:40" ht="15" customHeight="1" x14ac:dyDescent="0.25">
      <c r="A1457" s="4" t="str">
        <f>EB[[#This Row],[unit]] &amp; "#" &amp; EB[[#This Row],[indic_nrg]] &amp; "#" &amp; EB[[#This Row],[product]] &amp; "#" &amp; EB[[#This Row],[geo]]</f>
        <v>TJ#B_101021#2121#CZ</v>
      </c>
      <c r="B1457" s="4" t="str">
        <f>VLOOKUP(EB[[#This Row],[product]],KS_DB[[product]:[KS]],5,FALSE)</f>
        <v>solid</v>
      </c>
      <c r="C1457" s="4" t="str">
        <f>VLOOKUP(EB[[#This Row],[product]],KS_DB[[product]:[KS]],6,FALSE)</f>
        <v>solid</v>
      </c>
      <c r="D1457" s="4">
        <f>VLOOKUP(EB[[#This Row],[product]],Carriers[],4,FALSE)</f>
        <v>1</v>
      </c>
      <c r="E1457" s="4">
        <f>VLOOKUP(EB[[#This Row],[indic_nrg]],Indicators[],4,FALSE)</f>
        <v>0</v>
      </c>
      <c r="F1457" s="4">
        <f>IFERROR(VLOOKUP(EB[[#This Row],[Source_carrier]],KS_DB[[product]:[KS]],6,FALSE),0)</f>
        <v>0</v>
      </c>
      <c r="G1457" s="4" t="s">
        <v>34</v>
      </c>
      <c r="H1457" s="4" t="s">
        <v>1191</v>
      </c>
      <c r="I1457" s="4" t="s">
        <v>55</v>
      </c>
      <c r="J1457" s="4" t="s">
        <v>37</v>
      </c>
      <c r="K1457" s="4" t="s">
        <v>1192</v>
      </c>
      <c r="L1457" s="4" t="s">
        <v>39</v>
      </c>
      <c r="M1457" s="4" t="s">
        <v>56</v>
      </c>
      <c r="N1457" s="4" t="s">
        <v>41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</row>
    <row r="1458" spans="1:40" ht="15" customHeight="1" x14ac:dyDescent="0.25">
      <c r="A1458" s="4" t="str">
        <f>EB[[#This Row],[unit]] &amp; "#" &amp; EB[[#This Row],[indic_nrg]] &amp; "#" &amp; EB[[#This Row],[product]] &amp; "#" &amp; EB[[#This Row],[geo]]</f>
        <v>TJ#B_101021#2122#CZ</v>
      </c>
      <c r="B1458" s="4" t="str">
        <f>VLOOKUP(EB[[#This Row],[product]],KS_DB[[product]:[KS]],5,FALSE)</f>
        <v>solid</v>
      </c>
      <c r="C1458" s="4" t="str">
        <f>VLOOKUP(EB[[#This Row],[product]],KS_DB[[product]:[KS]],6,FALSE)</f>
        <v>solid</v>
      </c>
      <c r="D1458" s="4">
        <f>VLOOKUP(EB[[#This Row],[product]],Carriers[],4,FALSE)</f>
        <v>1</v>
      </c>
      <c r="E1458" s="4">
        <f>VLOOKUP(EB[[#This Row],[indic_nrg]],Indicators[],4,FALSE)</f>
        <v>0</v>
      </c>
      <c r="F1458" s="4">
        <f>IFERROR(VLOOKUP(EB[[#This Row],[Source_carrier]],KS_DB[[product]:[KS]],6,FALSE),0)</f>
        <v>0</v>
      </c>
      <c r="G1458" s="4" t="s">
        <v>34</v>
      </c>
      <c r="H1458" s="4" t="s">
        <v>1191</v>
      </c>
      <c r="I1458" s="4" t="s">
        <v>57</v>
      </c>
      <c r="J1458" s="4" t="s">
        <v>37</v>
      </c>
      <c r="K1458" s="4" t="s">
        <v>1192</v>
      </c>
      <c r="L1458" s="4" t="s">
        <v>39</v>
      </c>
      <c r="M1458" s="4" t="s">
        <v>58</v>
      </c>
      <c r="N1458" s="4" t="s">
        <v>41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</row>
    <row r="1459" spans="1:40" ht="15" customHeight="1" x14ac:dyDescent="0.25">
      <c r="A1459" s="4" t="str">
        <f>EB[[#This Row],[unit]] &amp; "#" &amp; EB[[#This Row],[indic_nrg]] &amp; "#" &amp; EB[[#This Row],[product]] &amp; "#" &amp; EB[[#This Row],[geo]]</f>
        <v>TJ#B_101021#2130#CZ</v>
      </c>
      <c r="B1459" s="4" t="str">
        <f>VLOOKUP(EB[[#This Row],[product]],KS_DB[[product]:[KS]],5,FALSE)</f>
        <v>solid</v>
      </c>
      <c r="C1459" s="4" t="str">
        <f>VLOOKUP(EB[[#This Row],[product]],KS_DB[[product]:[KS]],6,FALSE)</f>
        <v>solid</v>
      </c>
      <c r="D1459" s="4">
        <f>VLOOKUP(EB[[#This Row],[product]],Carriers[],4,FALSE)</f>
        <v>1</v>
      </c>
      <c r="E1459" s="4">
        <f>VLOOKUP(EB[[#This Row],[indic_nrg]],Indicators[],4,FALSE)</f>
        <v>0</v>
      </c>
      <c r="F1459" s="4">
        <f>IFERROR(VLOOKUP(EB[[#This Row],[Source_carrier]],KS_DB[[product]:[KS]],6,FALSE),0)</f>
        <v>0</v>
      </c>
      <c r="G1459" s="4" t="s">
        <v>34</v>
      </c>
      <c r="H1459" s="4" t="s">
        <v>1191</v>
      </c>
      <c r="I1459" s="4" t="s">
        <v>59</v>
      </c>
      <c r="J1459" s="4" t="s">
        <v>37</v>
      </c>
      <c r="K1459" s="4" t="s">
        <v>1192</v>
      </c>
      <c r="L1459" s="4" t="s">
        <v>39</v>
      </c>
      <c r="M1459" s="4" t="s">
        <v>60</v>
      </c>
      <c r="N1459" s="4" t="s">
        <v>41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2941</v>
      </c>
      <c r="AB1459" s="4">
        <v>2790</v>
      </c>
      <c r="AC1459" s="4">
        <v>2300</v>
      </c>
      <c r="AD1459" s="4">
        <v>2262</v>
      </c>
      <c r="AE1459" s="4">
        <v>1093</v>
      </c>
      <c r="AF1459" s="4">
        <v>980</v>
      </c>
      <c r="AG1459" s="4">
        <v>302</v>
      </c>
      <c r="AH1459" s="4">
        <v>0</v>
      </c>
      <c r="AI1459" s="4">
        <v>151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</row>
    <row r="1460" spans="1:40" ht="15" customHeight="1" x14ac:dyDescent="0.25">
      <c r="A1460" s="4" t="str">
        <f>EB[[#This Row],[unit]] &amp; "#" &amp; EB[[#This Row],[indic_nrg]] &amp; "#" &amp; EB[[#This Row],[product]] &amp; "#" &amp; EB[[#This Row],[geo]]</f>
        <v>TJ#B_101021#2200#CZ</v>
      </c>
      <c r="B1460" s="4" t="str">
        <f>VLOOKUP(EB[[#This Row],[product]],KS_DB[[product]:[KS]],5,FALSE)</f>
        <v>solid</v>
      </c>
      <c r="C1460" s="4" t="str">
        <f>VLOOKUP(EB[[#This Row],[product]],KS_DB[[product]:[KS]],6,FALSE)</f>
        <v>solid</v>
      </c>
      <c r="D1460" s="4">
        <f>VLOOKUP(EB[[#This Row],[product]],Carriers[],4,FALSE)</f>
        <v>0</v>
      </c>
      <c r="E1460" s="4">
        <f>VLOOKUP(EB[[#This Row],[indic_nrg]],Indicators[],4,FALSE)</f>
        <v>0</v>
      </c>
      <c r="F1460" s="4">
        <f>IFERROR(VLOOKUP(EB[[#This Row],[Source_carrier]],KS_DB[[product]:[KS]],6,FALSE),0)</f>
        <v>0</v>
      </c>
      <c r="G1460" s="4" t="s">
        <v>34</v>
      </c>
      <c r="H1460" s="4" t="s">
        <v>1191</v>
      </c>
      <c r="I1460" s="4" t="s">
        <v>61</v>
      </c>
      <c r="J1460" s="4" t="s">
        <v>37</v>
      </c>
      <c r="K1460" s="4" t="s">
        <v>1192</v>
      </c>
      <c r="L1460" s="4" t="s">
        <v>39</v>
      </c>
      <c r="M1460" s="4" t="s">
        <v>62</v>
      </c>
      <c r="N1460" s="4" t="s">
        <v>41</v>
      </c>
      <c r="O1460" s="4">
        <v>457836</v>
      </c>
      <c r="P1460" s="4">
        <v>444420</v>
      </c>
      <c r="Q1460" s="4">
        <v>425280</v>
      </c>
      <c r="R1460" s="4">
        <v>425232</v>
      </c>
      <c r="S1460" s="4">
        <v>419711</v>
      </c>
      <c r="T1460" s="4">
        <v>450587</v>
      </c>
      <c r="U1460" s="4">
        <v>476013</v>
      </c>
      <c r="V1460" s="4">
        <v>475380</v>
      </c>
      <c r="W1460" s="4">
        <v>465438</v>
      </c>
      <c r="X1460" s="4">
        <v>414884</v>
      </c>
      <c r="Y1460" s="4">
        <v>458578</v>
      </c>
      <c r="Z1460" s="4">
        <v>468596</v>
      </c>
      <c r="AA1460" s="4">
        <v>448745</v>
      </c>
      <c r="AB1460" s="4">
        <v>446704</v>
      </c>
      <c r="AC1460" s="4">
        <v>447216</v>
      </c>
      <c r="AD1460" s="4">
        <v>467301</v>
      </c>
      <c r="AE1460" s="4">
        <v>461324</v>
      </c>
      <c r="AF1460" s="4">
        <v>493613</v>
      </c>
      <c r="AG1460" s="4">
        <v>459130</v>
      </c>
      <c r="AH1460" s="4">
        <v>423032</v>
      </c>
      <c r="AI1460" s="4">
        <v>440062</v>
      </c>
      <c r="AJ1460" s="4">
        <v>440094</v>
      </c>
      <c r="AK1460" s="4">
        <v>427237</v>
      </c>
      <c r="AL1460" s="4">
        <v>400645</v>
      </c>
      <c r="AM1460" s="4">
        <v>378216</v>
      </c>
      <c r="AN1460" s="4">
        <v>369111</v>
      </c>
    </row>
    <row r="1461" spans="1:40" ht="15" customHeight="1" x14ac:dyDescent="0.25">
      <c r="A1461" s="4" t="str">
        <f>EB[[#This Row],[unit]] &amp; "#" &amp; EB[[#This Row],[indic_nrg]] &amp; "#" &amp; EB[[#This Row],[product]] &amp; "#" &amp; EB[[#This Row],[geo]]</f>
        <v>TJ#B_101021#2210#CZ</v>
      </c>
      <c r="B1461" s="4" t="str">
        <f>VLOOKUP(EB[[#This Row],[product]],KS_DB[[product]:[KS]],5,FALSE)</f>
        <v>solid</v>
      </c>
      <c r="C1461" s="4" t="str">
        <f>VLOOKUP(EB[[#This Row],[product]],KS_DB[[product]:[KS]],6,FALSE)</f>
        <v>solid</v>
      </c>
      <c r="D1461" s="4">
        <f>VLOOKUP(EB[[#This Row],[product]],Carriers[],4,FALSE)</f>
        <v>1</v>
      </c>
      <c r="E1461" s="4">
        <f>VLOOKUP(EB[[#This Row],[indic_nrg]],Indicators[],4,FALSE)</f>
        <v>0</v>
      </c>
      <c r="F1461" s="4">
        <f>IFERROR(VLOOKUP(EB[[#This Row],[Source_carrier]],KS_DB[[product]:[KS]],6,FALSE),0)</f>
        <v>0</v>
      </c>
      <c r="G1461" s="4" t="s">
        <v>34</v>
      </c>
      <c r="H1461" s="4" t="s">
        <v>1191</v>
      </c>
      <c r="I1461" s="4" t="s">
        <v>63</v>
      </c>
      <c r="J1461" s="4" t="s">
        <v>37</v>
      </c>
      <c r="K1461" s="4" t="s">
        <v>1192</v>
      </c>
      <c r="L1461" s="4" t="s">
        <v>39</v>
      </c>
      <c r="M1461" s="4" t="s">
        <v>64</v>
      </c>
      <c r="N1461" s="4" t="s">
        <v>41</v>
      </c>
      <c r="O1461" s="4">
        <v>457836</v>
      </c>
      <c r="P1461" s="4">
        <v>444420</v>
      </c>
      <c r="Q1461" s="4">
        <v>425280</v>
      </c>
      <c r="R1461" s="4">
        <v>425232</v>
      </c>
      <c r="S1461" s="4">
        <v>419711</v>
      </c>
      <c r="T1461" s="4">
        <v>450587</v>
      </c>
      <c r="U1461" s="4">
        <v>476013</v>
      </c>
      <c r="V1461" s="4">
        <v>475380</v>
      </c>
      <c r="W1461" s="4">
        <v>465438</v>
      </c>
      <c r="X1461" s="4">
        <v>414884</v>
      </c>
      <c r="Y1461" s="4">
        <v>458578</v>
      </c>
      <c r="Z1461" s="4">
        <v>468596</v>
      </c>
      <c r="AA1461" s="4">
        <v>448745</v>
      </c>
      <c r="AB1461" s="4">
        <v>446704</v>
      </c>
      <c r="AC1461" s="4">
        <v>447216</v>
      </c>
      <c r="AD1461" s="4">
        <v>467301</v>
      </c>
      <c r="AE1461" s="4">
        <v>461324</v>
      </c>
      <c r="AF1461" s="4">
        <v>493613</v>
      </c>
      <c r="AG1461" s="4">
        <v>459130</v>
      </c>
      <c r="AH1461" s="4">
        <v>423032</v>
      </c>
      <c r="AI1461" s="4">
        <v>440062</v>
      </c>
      <c r="AJ1461" s="4">
        <v>440094</v>
      </c>
      <c r="AK1461" s="4">
        <v>427237</v>
      </c>
      <c r="AL1461" s="4">
        <v>400645</v>
      </c>
      <c r="AM1461" s="4">
        <v>378216</v>
      </c>
      <c r="AN1461" s="4">
        <v>369111</v>
      </c>
    </row>
    <row r="1462" spans="1:40" ht="15" customHeight="1" x14ac:dyDescent="0.25">
      <c r="A1462" s="4" t="str">
        <f>EB[[#This Row],[unit]] &amp; "#" &amp; EB[[#This Row],[indic_nrg]] &amp; "#" &amp; EB[[#This Row],[product]] &amp; "#" &amp; EB[[#This Row],[geo]]</f>
        <v>TJ#B_101021#2230#CZ</v>
      </c>
      <c r="B1462" s="4" t="str">
        <f>VLOOKUP(EB[[#This Row],[product]],KS_DB[[product]:[KS]],5,FALSE)</f>
        <v>solid</v>
      </c>
      <c r="C1462" s="4" t="str">
        <f>VLOOKUP(EB[[#This Row],[product]],KS_DB[[product]:[KS]],6,FALSE)</f>
        <v>solid</v>
      </c>
      <c r="D1462" s="4">
        <f>VLOOKUP(EB[[#This Row],[product]],Carriers[],4,FALSE)</f>
        <v>1</v>
      </c>
      <c r="E1462" s="4">
        <f>VLOOKUP(EB[[#This Row],[indic_nrg]],Indicators[],4,FALSE)</f>
        <v>0</v>
      </c>
      <c r="F1462" s="4">
        <f>IFERROR(VLOOKUP(EB[[#This Row],[Source_carrier]],KS_DB[[product]:[KS]],6,FALSE),0)</f>
        <v>0</v>
      </c>
      <c r="G1462" s="4" t="s">
        <v>34</v>
      </c>
      <c r="H1462" s="4" t="s">
        <v>1191</v>
      </c>
      <c r="I1462" s="4" t="s">
        <v>65</v>
      </c>
      <c r="J1462" s="4" t="s">
        <v>37</v>
      </c>
      <c r="K1462" s="4" t="s">
        <v>1192</v>
      </c>
      <c r="L1462" s="4" t="s">
        <v>39</v>
      </c>
      <c r="M1462" s="4" t="s">
        <v>66</v>
      </c>
      <c r="N1462" s="4" t="s">
        <v>41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</row>
    <row r="1463" spans="1:40" ht="15" customHeight="1" x14ac:dyDescent="0.25">
      <c r="A1463" s="4" t="str">
        <f>EB[[#This Row],[unit]] &amp; "#" &amp; EB[[#This Row],[indic_nrg]] &amp; "#" &amp; EB[[#This Row],[product]] &amp; "#" &amp; EB[[#This Row],[geo]]</f>
        <v>TJ#B_101021#2310#CZ</v>
      </c>
      <c r="B1463" s="4" t="str">
        <f>VLOOKUP(EB[[#This Row],[product]],KS_DB[[product]:[KS]],5,FALSE)</f>
        <v>solid</v>
      </c>
      <c r="C1463" s="4" t="str">
        <f>VLOOKUP(EB[[#This Row],[product]],KS_DB[[product]:[KS]],6,FALSE)</f>
        <v>solid</v>
      </c>
      <c r="D1463" s="4">
        <f>VLOOKUP(EB[[#This Row],[product]],Carriers[],4,FALSE)</f>
        <v>1</v>
      </c>
      <c r="E1463" s="4">
        <f>VLOOKUP(EB[[#This Row],[indic_nrg]],Indicators[],4,FALSE)</f>
        <v>0</v>
      </c>
      <c r="F1463" s="4">
        <f>IFERROR(VLOOKUP(EB[[#This Row],[Source_carrier]],KS_DB[[product]:[KS]],6,FALSE),0)</f>
        <v>0</v>
      </c>
      <c r="G1463" s="4" t="s">
        <v>34</v>
      </c>
      <c r="H1463" s="4" t="s">
        <v>1191</v>
      </c>
      <c r="I1463" s="4" t="s">
        <v>67</v>
      </c>
      <c r="J1463" s="4" t="s">
        <v>37</v>
      </c>
      <c r="K1463" s="4" t="s">
        <v>1192</v>
      </c>
      <c r="L1463" s="4" t="s">
        <v>39</v>
      </c>
      <c r="M1463" s="4" t="s">
        <v>68</v>
      </c>
      <c r="N1463" s="4" t="s">
        <v>41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</row>
    <row r="1464" spans="1:40" ht="15" customHeight="1" x14ac:dyDescent="0.25">
      <c r="A1464" s="4" t="str">
        <f>EB[[#This Row],[unit]] &amp; "#" &amp; EB[[#This Row],[indic_nrg]] &amp; "#" &amp; EB[[#This Row],[product]] &amp; "#" &amp; EB[[#This Row],[geo]]</f>
        <v>TJ#B_101021#2330#CZ</v>
      </c>
      <c r="B1464" s="4" t="str">
        <f>VLOOKUP(EB[[#This Row],[product]],KS_DB[[product]:[KS]],5,FALSE)</f>
        <v>solid</v>
      </c>
      <c r="C1464" s="4" t="str">
        <f>VLOOKUP(EB[[#This Row],[product]],KS_DB[[product]:[KS]],6,FALSE)</f>
        <v>solid</v>
      </c>
      <c r="D1464" s="4">
        <f>VLOOKUP(EB[[#This Row],[product]],Carriers[],4,FALSE)</f>
        <v>1</v>
      </c>
      <c r="E1464" s="4">
        <f>VLOOKUP(EB[[#This Row],[indic_nrg]],Indicators[],4,FALSE)</f>
        <v>0</v>
      </c>
      <c r="F1464" s="4">
        <f>IFERROR(VLOOKUP(EB[[#This Row],[Source_carrier]],KS_DB[[product]:[KS]],6,FALSE),0)</f>
        <v>0</v>
      </c>
      <c r="G1464" s="4" t="s">
        <v>34</v>
      </c>
      <c r="H1464" s="4" t="s">
        <v>1191</v>
      </c>
      <c r="I1464" s="4" t="s">
        <v>69</v>
      </c>
      <c r="J1464" s="4" t="s">
        <v>37</v>
      </c>
      <c r="K1464" s="4" t="s">
        <v>1192</v>
      </c>
      <c r="L1464" s="4" t="s">
        <v>39</v>
      </c>
      <c r="M1464" s="4" t="s">
        <v>70</v>
      </c>
      <c r="N1464" s="4" t="s">
        <v>41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</row>
    <row r="1465" spans="1:40" ht="15" customHeight="1" x14ac:dyDescent="0.25">
      <c r="A1465" s="4" t="str">
        <f>EB[[#This Row],[unit]] &amp; "#" &amp; EB[[#This Row],[indic_nrg]] &amp; "#" &amp; EB[[#This Row],[product]] &amp; "#" &amp; EB[[#This Row],[geo]]</f>
        <v>TJ#B_101021#2410#CZ</v>
      </c>
      <c r="B1465" s="4" t="str">
        <f>VLOOKUP(EB[[#This Row],[product]],KS_DB[[product]:[KS]],5,FALSE)</f>
        <v>solid</v>
      </c>
      <c r="C1465" s="4" t="str">
        <f>VLOOKUP(EB[[#This Row],[product]],KS_DB[[product]:[KS]],6,FALSE)</f>
        <v>solid</v>
      </c>
      <c r="D1465" s="4">
        <f>VLOOKUP(EB[[#This Row],[product]],Carriers[],4,FALSE)</f>
        <v>1</v>
      </c>
      <c r="E1465" s="4">
        <f>VLOOKUP(EB[[#This Row],[indic_nrg]],Indicators[],4,FALSE)</f>
        <v>0</v>
      </c>
      <c r="F1465" s="4">
        <f>IFERROR(VLOOKUP(EB[[#This Row],[Source_carrier]],KS_DB[[product]:[KS]],6,FALSE),0)</f>
        <v>0</v>
      </c>
      <c r="G1465" s="4" t="s">
        <v>34</v>
      </c>
      <c r="H1465" s="4" t="s">
        <v>1191</v>
      </c>
      <c r="I1465" s="4" t="s">
        <v>71</v>
      </c>
      <c r="J1465" s="4" t="s">
        <v>37</v>
      </c>
      <c r="K1465" s="4" t="s">
        <v>1192</v>
      </c>
      <c r="L1465" s="4" t="s">
        <v>39</v>
      </c>
      <c r="M1465" s="4" t="s">
        <v>72</v>
      </c>
      <c r="N1465" s="4" t="s">
        <v>41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</row>
    <row r="1466" spans="1:40" ht="15" customHeight="1" x14ac:dyDescent="0.25">
      <c r="A1466" s="4" t="str">
        <f>EB[[#This Row],[unit]] &amp; "#" &amp; EB[[#This Row],[indic_nrg]] &amp; "#" &amp; EB[[#This Row],[product]] &amp; "#" &amp; EB[[#This Row],[geo]]</f>
        <v>TJ#B_101021#3000#CZ</v>
      </c>
      <c r="B1466" s="4" t="str">
        <f>VLOOKUP(EB[[#This Row],[product]],KS_DB[[product]:[KS]],5,FALSE)</f>
        <v>liquid</v>
      </c>
      <c r="C1466" s="4" t="str">
        <f>VLOOKUP(EB[[#This Row],[product]],KS_DB[[product]:[KS]],6,FALSE)</f>
        <v>liquid</v>
      </c>
      <c r="D1466" s="4">
        <f>VLOOKUP(EB[[#This Row],[product]],Carriers[],4,FALSE)</f>
        <v>0</v>
      </c>
      <c r="E1466" s="4">
        <f>VLOOKUP(EB[[#This Row],[indic_nrg]],Indicators[],4,FALSE)</f>
        <v>0</v>
      </c>
      <c r="F1466" s="4">
        <f>IFERROR(VLOOKUP(EB[[#This Row],[Source_carrier]],KS_DB[[product]:[KS]],6,FALSE),0)</f>
        <v>0</v>
      </c>
      <c r="G1466" s="4" t="s">
        <v>34</v>
      </c>
      <c r="H1466" s="4" t="s">
        <v>1191</v>
      </c>
      <c r="I1466" s="4" t="s">
        <v>73</v>
      </c>
      <c r="J1466" s="4" t="s">
        <v>37</v>
      </c>
      <c r="K1466" s="4" t="s">
        <v>1192</v>
      </c>
      <c r="L1466" s="4" t="s">
        <v>39</v>
      </c>
      <c r="M1466" s="4" t="s">
        <v>74</v>
      </c>
      <c r="N1466" s="4" t="s">
        <v>41</v>
      </c>
      <c r="O1466" s="4">
        <v>9925</v>
      </c>
      <c r="P1466" s="4">
        <v>9885</v>
      </c>
      <c r="Q1466" s="4">
        <v>9762</v>
      </c>
      <c r="R1466" s="4">
        <v>8080</v>
      </c>
      <c r="S1466" s="4">
        <v>8798</v>
      </c>
      <c r="T1466" s="4">
        <v>9433</v>
      </c>
      <c r="U1466" s="4">
        <v>10998</v>
      </c>
      <c r="V1466" s="4">
        <v>8700</v>
      </c>
      <c r="W1466" s="4">
        <v>6443</v>
      </c>
      <c r="X1466" s="4">
        <v>5523</v>
      </c>
      <c r="Y1466" s="4">
        <v>3723</v>
      </c>
      <c r="Z1466" s="4">
        <v>4000</v>
      </c>
      <c r="AA1466" s="4">
        <v>3941</v>
      </c>
      <c r="AB1466" s="4">
        <v>4015</v>
      </c>
      <c r="AC1466" s="4">
        <v>4235</v>
      </c>
      <c r="AD1466" s="4">
        <v>4161</v>
      </c>
      <c r="AE1466" s="4">
        <v>2570</v>
      </c>
      <c r="AF1466" s="4">
        <v>1644</v>
      </c>
      <c r="AG1466" s="4">
        <v>1969</v>
      </c>
      <c r="AH1466" s="4">
        <v>2323</v>
      </c>
      <c r="AI1466" s="4">
        <v>1566</v>
      </c>
      <c r="AJ1466" s="4">
        <v>3703</v>
      </c>
      <c r="AK1466" s="4">
        <v>2813</v>
      </c>
      <c r="AL1466" s="4">
        <v>1730</v>
      </c>
      <c r="AM1466" s="4">
        <v>1837</v>
      </c>
      <c r="AN1466" s="4">
        <v>1683</v>
      </c>
    </row>
    <row r="1467" spans="1:40" ht="15" customHeight="1" x14ac:dyDescent="0.25">
      <c r="A1467" s="4" t="str">
        <f>EB[[#This Row],[unit]] &amp; "#" &amp; EB[[#This Row],[indic_nrg]] &amp; "#" &amp; EB[[#This Row],[product]] &amp; "#" &amp; EB[[#This Row],[geo]]</f>
        <v>TJ#B_101021#3200#CZ</v>
      </c>
      <c r="B1467" s="4" t="str">
        <f>VLOOKUP(EB[[#This Row],[product]],KS_DB[[product]:[KS]],5,FALSE)</f>
        <v>liquid</v>
      </c>
      <c r="C1467" s="4" t="str">
        <f>VLOOKUP(EB[[#This Row],[product]],KS_DB[[product]:[KS]],6,FALSE)</f>
        <v>liquid</v>
      </c>
      <c r="D1467" s="4">
        <f>VLOOKUP(EB[[#This Row],[product]],Carriers[],4,FALSE)</f>
        <v>0</v>
      </c>
      <c r="E1467" s="4">
        <f>VLOOKUP(EB[[#This Row],[indic_nrg]],Indicators[],4,FALSE)</f>
        <v>0</v>
      </c>
      <c r="F1467" s="4">
        <f>IFERROR(VLOOKUP(EB[[#This Row],[Source_carrier]],KS_DB[[product]:[KS]],6,FALSE),0)</f>
        <v>0</v>
      </c>
      <c r="G1467" s="4" t="s">
        <v>34</v>
      </c>
      <c r="H1467" s="4" t="s">
        <v>1191</v>
      </c>
      <c r="I1467" s="4" t="s">
        <v>75</v>
      </c>
      <c r="J1467" s="4" t="s">
        <v>37</v>
      </c>
      <c r="K1467" s="4" t="s">
        <v>1192</v>
      </c>
      <c r="L1467" s="4" t="s">
        <v>39</v>
      </c>
      <c r="M1467" s="4" t="s">
        <v>76</v>
      </c>
      <c r="N1467" s="4" t="s">
        <v>41</v>
      </c>
      <c r="O1467" s="4">
        <v>9925</v>
      </c>
      <c r="P1467" s="4">
        <v>9885</v>
      </c>
      <c r="Q1467" s="4">
        <v>9762</v>
      </c>
      <c r="R1467" s="4">
        <v>8080</v>
      </c>
      <c r="S1467" s="4">
        <v>8798</v>
      </c>
      <c r="T1467" s="4">
        <v>9433</v>
      </c>
      <c r="U1467" s="4">
        <v>10998</v>
      </c>
      <c r="V1467" s="4">
        <v>8700</v>
      </c>
      <c r="W1467" s="4">
        <v>6443</v>
      </c>
      <c r="X1467" s="4">
        <v>5523</v>
      </c>
      <c r="Y1467" s="4">
        <v>3723</v>
      </c>
      <c r="Z1467" s="4">
        <v>4000</v>
      </c>
      <c r="AA1467" s="4">
        <v>3941</v>
      </c>
      <c r="AB1467" s="4">
        <v>4015</v>
      </c>
      <c r="AC1467" s="4">
        <v>4235</v>
      </c>
      <c r="AD1467" s="4">
        <v>4161</v>
      </c>
      <c r="AE1467" s="4">
        <v>2570</v>
      </c>
      <c r="AF1467" s="4">
        <v>1644</v>
      </c>
      <c r="AG1467" s="4">
        <v>1969</v>
      </c>
      <c r="AH1467" s="4">
        <v>2323</v>
      </c>
      <c r="AI1467" s="4">
        <v>1566</v>
      </c>
      <c r="AJ1467" s="4">
        <v>3703</v>
      </c>
      <c r="AK1467" s="4">
        <v>2813</v>
      </c>
      <c r="AL1467" s="4">
        <v>1730</v>
      </c>
      <c r="AM1467" s="4">
        <v>1837</v>
      </c>
      <c r="AN1467" s="4">
        <v>1683</v>
      </c>
    </row>
    <row r="1468" spans="1:40" ht="15" customHeight="1" x14ac:dyDescent="0.25">
      <c r="A1468" s="4" t="str">
        <f>EB[[#This Row],[unit]] &amp; "#" &amp; EB[[#This Row],[indic_nrg]] &amp; "#" &amp; EB[[#This Row],[product]] &amp; "#" &amp; EB[[#This Row],[geo]]</f>
        <v>TJ#B_101021#3214#CZ</v>
      </c>
      <c r="B1468" s="4" t="str">
        <f>VLOOKUP(EB[[#This Row],[product]],KS_DB[[product]:[KS]],5,FALSE)</f>
        <v>liquid</v>
      </c>
      <c r="C1468" s="4" t="str">
        <f>VLOOKUP(EB[[#This Row],[product]],KS_DB[[product]:[KS]],6,FALSE)</f>
        <v>liquid</v>
      </c>
      <c r="D1468" s="4">
        <f>VLOOKUP(EB[[#This Row],[product]],Carriers[],4,FALSE)</f>
        <v>1</v>
      </c>
      <c r="E1468" s="4">
        <f>VLOOKUP(EB[[#This Row],[indic_nrg]],Indicators[],4,FALSE)</f>
        <v>0</v>
      </c>
      <c r="F1468" s="4">
        <f>IFERROR(VLOOKUP(EB[[#This Row],[Source_carrier]],KS_DB[[product]:[KS]],6,FALSE),0)</f>
        <v>0</v>
      </c>
      <c r="G1468" s="4" t="s">
        <v>34</v>
      </c>
      <c r="H1468" s="4" t="s">
        <v>1191</v>
      </c>
      <c r="I1468" s="4" t="s">
        <v>1161</v>
      </c>
      <c r="J1468" s="4" t="s">
        <v>37</v>
      </c>
      <c r="K1468" s="4" t="s">
        <v>1192</v>
      </c>
      <c r="L1468" s="4" t="s">
        <v>39</v>
      </c>
      <c r="M1468" s="4" t="s">
        <v>1162</v>
      </c>
      <c r="N1468" s="4" t="s">
        <v>41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782</v>
      </c>
      <c r="AK1468" s="4">
        <v>1013</v>
      </c>
      <c r="AL1468" s="4">
        <v>736</v>
      </c>
      <c r="AM1468" s="4">
        <v>920</v>
      </c>
      <c r="AN1468" s="4">
        <v>690</v>
      </c>
    </row>
    <row r="1469" spans="1:40" ht="15" customHeight="1" x14ac:dyDescent="0.25">
      <c r="A1469" s="4" t="str">
        <f>EB[[#This Row],[unit]] &amp; "#" &amp; EB[[#This Row],[indic_nrg]] &amp; "#" &amp; EB[[#This Row],[product]] &amp; "#" &amp; EB[[#This Row],[geo]]</f>
        <v>TJ#B_101021#3220#CZ</v>
      </c>
      <c r="B1469" s="4" t="str">
        <f>VLOOKUP(EB[[#This Row],[product]],KS_DB[[product]:[KS]],5,FALSE)</f>
        <v>liquid</v>
      </c>
      <c r="C1469" s="4" t="str">
        <f>VLOOKUP(EB[[#This Row],[product]],KS_DB[[product]:[KS]],6,FALSE)</f>
        <v>LPG</v>
      </c>
      <c r="D1469" s="4">
        <f>VLOOKUP(EB[[#This Row],[product]],Carriers[],4,FALSE)</f>
        <v>1</v>
      </c>
      <c r="E1469" s="4">
        <f>VLOOKUP(EB[[#This Row],[indic_nrg]],Indicators[],4,FALSE)</f>
        <v>0</v>
      </c>
      <c r="F1469" s="4">
        <f>IFERROR(VLOOKUP(EB[[#This Row],[Source_carrier]],KS_DB[[product]:[KS]],6,FALSE),0)</f>
        <v>0</v>
      </c>
      <c r="G1469" s="4" t="s">
        <v>34</v>
      </c>
      <c r="H1469" s="4" t="s">
        <v>1191</v>
      </c>
      <c r="I1469" s="4" t="s">
        <v>77</v>
      </c>
      <c r="J1469" s="4" t="s">
        <v>37</v>
      </c>
      <c r="K1469" s="4" t="s">
        <v>1192</v>
      </c>
      <c r="L1469" s="4" t="s">
        <v>39</v>
      </c>
      <c r="M1469" s="4" t="s">
        <v>78</v>
      </c>
      <c r="N1469" s="4" t="s">
        <v>41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394</v>
      </c>
      <c r="AK1469" s="4">
        <v>394</v>
      </c>
      <c r="AL1469" s="4">
        <v>350</v>
      </c>
      <c r="AM1469" s="4">
        <v>350</v>
      </c>
      <c r="AN1469" s="4">
        <v>307</v>
      </c>
    </row>
    <row r="1470" spans="1:40" ht="15" customHeight="1" x14ac:dyDescent="0.25">
      <c r="A1470" s="4" t="str">
        <f>EB[[#This Row],[unit]] &amp; "#" &amp; EB[[#This Row],[indic_nrg]] &amp; "#" &amp; EB[[#This Row],[product]] &amp; "#" &amp; EB[[#This Row],[geo]]</f>
        <v>TJ#B_101021#3260#CZ</v>
      </c>
      <c r="B1470" s="4" t="str">
        <f>VLOOKUP(EB[[#This Row],[product]],KS_DB[[product]:[KS]],5,FALSE)</f>
        <v>liquid</v>
      </c>
      <c r="C1470" s="4" t="str">
        <f>VLOOKUP(EB[[#This Row],[product]],KS_DB[[product]:[KS]],6,FALSE)</f>
        <v>diesel</v>
      </c>
      <c r="D1470" s="4">
        <f>VLOOKUP(EB[[#This Row],[product]],Carriers[],4,FALSE)</f>
        <v>1</v>
      </c>
      <c r="E1470" s="4">
        <f>VLOOKUP(EB[[#This Row],[indic_nrg]],Indicators[],4,FALSE)</f>
        <v>0</v>
      </c>
      <c r="F1470" s="4">
        <f>IFERROR(VLOOKUP(EB[[#This Row],[Source_carrier]],KS_DB[[product]:[KS]],6,FALSE),0)</f>
        <v>0</v>
      </c>
      <c r="G1470" s="4" t="s">
        <v>34</v>
      </c>
      <c r="H1470" s="4" t="s">
        <v>1191</v>
      </c>
      <c r="I1470" s="4" t="s">
        <v>79</v>
      </c>
      <c r="J1470" s="4" t="s">
        <v>37</v>
      </c>
      <c r="K1470" s="4" t="s">
        <v>1192</v>
      </c>
      <c r="L1470" s="4" t="s">
        <v>39</v>
      </c>
      <c r="M1470" s="4" t="s">
        <v>80</v>
      </c>
      <c r="N1470" s="4" t="s">
        <v>41</v>
      </c>
      <c r="O1470" s="4">
        <v>765</v>
      </c>
      <c r="P1470" s="4">
        <v>765</v>
      </c>
      <c r="Q1470" s="4">
        <v>722</v>
      </c>
      <c r="R1470" s="4">
        <v>0</v>
      </c>
      <c r="S1470" s="4">
        <v>638</v>
      </c>
      <c r="T1470" s="4">
        <v>553</v>
      </c>
      <c r="U1470" s="4">
        <v>638</v>
      </c>
      <c r="V1470" s="4">
        <v>340</v>
      </c>
      <c r="W1470" s="4">
        <v>43</v>
      </c>
      <c r="X1470" s="4">
        <v>43</v>
      </c>
      <c r="Y1470" s="4">
        <v>43</v>
      </c>
      <c r="Z1470" s="4">
        <v>0</v>
      </c>
      <c r="AA1470" s="4">
        <v>0</v>
      </c>
      <c r="AB1470" s="4">
        <v>0</v>
      </c>
      <c r="AC1470" s="4">
        <v>126</v>
      </c>
      <c r="AD1470" s="4">
        <v>125</v>
      </c>
      <c r="AE1470" s="4">
        <v>171</v>
      </c>
      <c r="AF1470" s="4">
        <v>85</v>
      </c>
      <c r="AG1470" s="4">
        <v>129</v>
      </c>
      <c r="AH1470" s="4">
        <v>43</v>
      </c>
      <c r="AI1470" s="4">
        <v>86</v>
      </c>
      <c r="AJ1470" s="4">
        <v>86</v>
      </c>
      <c r="AK1470" s="4">
        <v>86</v>
      </c>
      <c r="AL1470" s="4">
        <v>43</v>
      </c>
      <c r="AM1470" s="4">
        <v>86</v>
      </c>
      <c r="AN1470" s="4">
        <v>86</v>
      </c>
    </row>
    <row r="1471" spans="1:40" ht="15" customHeight="1" x14ac:dyDescent="0.25">
      <c r="A1471" s="4" t="str">
        <f>EB[[#This Row],[unit]] &amp; "#" &amp; EB[[#This Row],[indic_nrg]] &amp; "#" &amp; EB[[#This Row],[product]] &amp; "#" &amp; EB[[#This Row],[geo]]</f>
        <v>TJ#B_101021#3270A#CZ</v>
      </c>
      <c r="B1471" s="4" t="str">
        <f>VLOOKUP(EB[[#This Row],[product]],KS_DB[[product]:[KS]],5,FALSE)</f>
        <v>liquid</v>
      </c>
      <c r="C1471" s="4" t="str">
        <f>VLOOKUP(EB[[#This Row],[product]],KS_DB[[product]:[KS]],6,FALSE)</f>
        <v>liquid</v>
      </c>
      <c r="D1471" s="4">
        <f>VLOOKUP(EB[[#This Row],[product]],Carriers[],4,FALSE)</f>
        <v>1</v>
      </c>
      <c r="E1471" s="4">
        <f>VLOOKUP(EB[[#This Row],[indic_nrg]],Indicators[],4,FALSE)</f>
        <v>0</v>
      </c>
      <c r="F1471" s="4">
        <f>IFERROR(VLOOKUP(EB[[#This Row],[Source_carrier]],KS_DB[[product]:[KS]],6,FALSE),0)</f>
        <v>0</v>
      </c>
      <c r="G1471" s="4" t="s">
        <v>34</v>
      </c>
      <c r="H1471" s="4" t="s">
        <v>1191</v>
      </c>
      <c r="I1471" s="4" t="s">
        <v>81</v>
      </c>
      <c r="J1471" s="4" t="s">
        <v>37</v>
      </c>
      <c r="K1471" s="4" t="s">
        <v>1192</v>
      </c>
      <c r="L1471" s="4" t="s">
        <v>39</v>
      </c>
      <c r="M1471" s="4" t="s">
        <v>82</v>
      </c>
      <c r="N1471" s="4" t="s">
        <v>41</v>
      </c>
      <c r="O1471" s="4">
        <v>9160</v>
      </c>
      <c r="P1471" s="4">
        <v>9120</v>
      </c>
      <c r="Q1471" s="4">
        <v>9040</v>
      </c>
      <c r="R1471" s="4">
        <v>8080</v>
      </c>
      <c r="S1471" s="4">
        <v>8160</v>
      </c>
      <c r="T1471" s="4">
        <v>8880</v>
      </c>
      <c r="U1471" s="4">
        <v>10360</v>
      </c>
      <c r="V1471" s="4">
        <v>8360</v>
      </c>
      <c r="W1471" s="4">
        <v>6400</v>
      </c>
      <c r="X1471" s="4">
        <v>5480</v>
      </c>
      <c r="Y1471" s="4">
        <v>3680</v>
      </c>
      <c r="Z1471" s="4">
        <v>4000</v>
      </c>
      <c r="AA1471" s="4">
        <v>440</v>
      </c>
      <c r="AB1471" s="4">
        <v>640</v>
      </c>
      <c r="AC1471" s="4">
        <v>640</v>
      </c>
      <c r="AD1471" s="4">
        <v>600</v>
      </c>
      <c r="AE1471" s="4">
        <v>2360</v>
      </c>
      <c r="AF1471" s="4">
        <v>1480</v>
      </c>
      <c r="AG1471" s="4">
        <v>1840</v>
      </c>
      <c r="AH1471" s="4">
        <v>2280</v>
      </c>
      <c r="AI1471" s="4">
        <v>1480</v>
      </c>
      <c r="AJ1471" s="4">
        <v>2440</v>
      </c>
      <c r="AK1471" s="4">
        <v>1320</v>
      </c>
      <c r="AL1471" s="4">
        <v>600</v>
      </c>
      <c r="AM1471" s="4">
        <v>480</v>
      </c>
      <c r="AN1471" s="4">
        <v>600</v>
      </c>
    </row>
    <row r="1472" spans="1:40" ht="15" customHeight="1" x14ac:dyDescent="0.25">
      <c r="A1472" s="4" t="str">
        <f>EB[[#This Row],[unit]] &amp; "#" &amp; EB[[#This Row],[indic_nrg]] &amp; "#" &amp; EB[[#This Row],[product]] &amp; "#" &amp; EB[[#This Row],[geo]]</f>
        <v>TJ#B_101021#3295#CZ</v>
      </c>
      <c r="B1472" s="4" t="str">
        <f>VLOOKUP(EB[[#This Row],[product]],KS_DB[[product]:[KS]],5,FALSE)</f>
        <v>liquid</v>
      </c>
      <c r="C1472" s="4" t="str">
        <f>VLOOKUP(EB[[#This Row],[product]],KS_DB[[product]:[KS]],6,FALSE)</f>
        <v>liquid</v>
      </c>
      <c r="D1472" s="4">
        <f>VLOOKUP(EB[[#This Row],[product]],Carriers[],4,FALSE)</f>
        <v>1</v>
      </c>
      <c r="E1472" s="4">
        <f>VLOOKUP(EB[[#This Row],[indic_nrg]],Indicators[],4,FALSE)</f>
        <v>0</v>
      </c>
      <c r="F1472" s="4">
        <f>IFERROR(VLOOKUP(EB[[#This Row],[Source_carrier]],KS_DB[[product]:[KS]],6,FALSE),0)</f>
        <v>0</v>
      </c>
      <c r="G1472" s="4" t="s">
        <v>34</v>
      </c>
      <c r="H1472" s="4" t="s">
        <v>1191</v>
      </c>
      <c r="I1472" s="4" t="s">
        <v>1153</v>
      </c>
      <c r="J1472" s="4" t="s">
        <v>37</v>
      </c>
      <c r="K1472" s="4" t="s">
        <v>1192</v>
      </c>
      <c r="L1472" s="4" t="s">
        <v>39</v>
      </c>
      <c r="M1472" s="4" t="s">
        <v>1154</v>
      </c>
      <c r="N1472" s="4" t="s">
        <v>41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3501</v>
      </c>
      <c r="AB1472" s="4">
        <v>3375</v>
      </c>
      <c r="AC1472" s="4">
        <v>3470</v>
      </c>
      <c r="AD1472" s="4">
        <v>3435</v>
      </c>
      <c r="AE1472" s="4">
        <v>39</v>
      </c>
      <c r="AF1472" s="4">
        <v>79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</row>
    <row r="1473" spans="1:40" ht="15" customHeight="1" x14ac:dyDescent="0.25">
      <c r="A1473" s="4" t="str">
        <f>EB[[#This Row],[unit]] &amp; "#" &amp; EB[[#This Row],[indic_nrg]] &amp; "#" &amp; EB[[#This Row],[product]] &amp; "#" &amp; EB[[#This Row],[geo]]</f>
        <v>TJ#B_101021#4000#CZ</v>
      </c>
      <c r="B1473" s="4" t="str">
        <f>VLOOKUP(EB[[#This Row],[product]],KS_DB[[product]:[KS]],5,FALSE)</f>
        <v>gas</v>
      </c>
      <c r="C1473" s="4" t="str">
        <f>VLOOKUP(EB[[#This Row],[product]],KS_DB[[product]:[KS]],6,FALSE)</f>
        <v>gas</v>
      </c>
      <c r="D1473" s="4">
        <f>VLOOKUP(EB[[#This Row],[product]],Carriers[],4,FALSE)</f>
        <v>0</v>
      </c>
      <c r="E1473" s="4">
        <f>VLOOKUP(EB[[#This Row],[indic_nrg]],Indicators[],4,FALSE)</f>
        <v>0</v>
      </c>
      <c r="F1473" s="4">
        <f>IFERROR(VLOOKUP(EB[[#This Row],[Source_carrier]],KS_DB[[product]:[KS]],6,FALSE),0)</f>
        <v>0</v>
      </c>
      <c r="G1473" s="4" t="s">
        <v>34</v>
      </c>
      <c r="H1473" s="4" t="s">
        <v>1191</v>
      </c>
      <c r="I1473" s="4" t="s">
        <v>83</v>
      </c>
      <c r="J1473" s="4" t="s">
        <v>37</v>
      </c>
      <c r="K1473" s="4" t="s">
        <v>1192</v>
      </c>
      <c r="L1473" s="4" t="s">
        <v>39</v>
      </c>
      <c r="M1473" s="4" t="s">
        <v>84</v>
      </c>
      <c r="N1473" s="4" t="s">
        <v>41</v>
      </c>
      <c r="O1473" s="4">
        <v>13064</v>
      </c>
      <c r="P1473" s="4">
        <v>12884</v>
      </c>
      <c r="Q1473" s="4">
        <v>13158</v>
      </c>
      <c r="R1473" s="4">
        <v>13450</v>
      </c>
      <c r="S1473" s="4">
        <v>14158</v>
      </c>
      <c r="T1473" s="4">
        <v>18023</v>
      </c>
      <c r="U1473" s="4">
        <v>21078</v>
      </c>
      <c r="V1473" s="4">
        <v>22158</v>
      </c>
      <c r="W1473" s="4">
        <v>23062</v>
      </c>
      <c r="X1473" s="4">
        <v>24557</v>
      </c>
      <c r="Y1473" s="4">
        <v>26519</v>
      </c>
      <c r="Z1473" s="4">
        <v>28294</v>
      </c>
      <c r="AA1473" s="4">
        <v>27934</v>
      </c>
      <c r="AB1473" s="4">
        <v>29755</v>
      </c>
      <c r="AC1473" s="4">
        <v>31505</v>
      </c>
      <c r="AD1473" s="4">
        <v>28576</v>
      </c>
      <c r="AE1473" s="4">
        <v>28337</v>
      </c>
      <c r="AF1473" s="4">
        <v>24073</v>
      </c>
      <c r="AG1473" s="4">
        <v>19536</v>
      </c>
      <c r="AH1473" s="4">
        <v>18184</v>
      </c>
      <c r="AI1473" s="4">
        <v>27855</v>
      </c>
      <c r="AJ1473" s="4">
        <v>32316</v>
      </c>
      <c r="AK1473" s="4">
        <v>32676</v>
      </c>
      <c r="AL1473" s="4">
        <v>38844</v>
      </c>
      <c r="AM1473" s="4">
        <v>35706</v>
      </c>
      <c r="AN1473" s="4">
        <v>36771</v>
      </c>
    </row>
    <row r="1474" spans="1:40" ht="15" customHeight="1" x14ac:dyDescent="0.25">
      <c r="A1474" s="4" t="str">
        <f>EB[[#This Row],[unit]] &amp; "#" &amp; EB[[#This Row],[indic_nrg]] &amp; "#" &amp; EB[[#This Row],[product]] &amp; "#" &amp; EB[[#This Row],[geo]]</f>
        <v>TJ#B_101021#4100#CZ</v>
      </c>
      <c r="B1474" s="4" t="str">
        <f>VLOOKUP(EB[[#This Row],[product]],KS_DB[[product]:[KS]],5,FALSE)</f>
        <v>gas</v>
      </c>
      <c r="C1474" s="4" t="str">
        <f>VLOOKUP(EB[[#This Row],[product]],KS_DB[[product]:[KS]],6,FALSE)</f>
        <v>gas</v>
      </c>
      <c r="D1474" s="4">
        <f>VLOOKUP(EB[[#This Row],[product]],Carriers[],4,FALSE)</f>
        <v>1</v>
      </c>
      <c r="E1474" s="4">
        <f>VLOOKUP(EB[[#This Row],[indic_nrg]],Indicators[],4,FALSE)</f>
        <v>0</v>
      </c>
      <c r="F1474" s="4">
        <f>IFERROR(VLOOKUP(EB[[#This Row],[Source_carrier]],KS_DB[[product]:[KS]],6,FALSE),0)</f>
        <v>0</v>
      </c>
      <c r="G1474" s="4" t="s">
        <v>34</v>
      </c>
      <c r="H1474" s="4" t="s">
        <v>1191</v>
      </c>
      <c r="I1474" s="4" t="s">
        <v>85</v>
      </c>
      <c r="J1474" s="4" t="s">
        <v>37</v>
      </c>
      <c r="K1474" s="4" t="s">
        <v>1192</v>
      </c>
      <c r="L1474" s="4" t="s">
        <v>39</v>
      </c>
      <c r="M1474" s="4" t="s">
        <v>86</v>
      </c>
      <c r="N1474" s="4" t="s">
        <v>41</v>
      </c>
      <c r="O1474" s="4">
        <v>6006</v>
      </c>
      <c r="P1474" s="4">
        <v>6023</v>
      </c>
      <c r="Q1474" s="4">
        <v>6061</v>
      </c>
      <c r="R1474" s="4">
        <v>6821</v>
      </c>
      <c r="S1474" s="4">
        <v>7847</v>
      </c>
      <c r="T1474" s="4">
        <v>11854</v>
      </c>
      <c r="U1474" s="4">
        <v>13909</v>
      </c>
      <c r="V1474" s="4">
        <v>15037</v>
      </c>
      <c r="W1474" s="4">
        <v>15238</v>
      </c>
      <c r="X1474" s="4">
        <v>17800</v>
      </c>
      <c r="Y1474" s="4">
        <v>18978</v>
      </c>
      <c r="Z1474" s="4">
        <v>20408</v>
      </c>
      <c r="AA1474" s="4">
        <v>20270</v>
      </c>
      <c r="AB1474" s="4">
        <v>22005</v>
      </c>
      <c r="AC1474" s="4">
        <v>22378</v>
      </c>
      <c r="AD1474" s="4">
        <v>20315</v>
      </c>
      <c r="AE1474" s="4">
        <v>19465</v>
      </c>
      <c r="AF1474" s="4">
        <v>14839</v>
      </c>
      <c r="AG1474" s="4">
        <v>10459</v>
      </c>
      <c r="AH1474" s="4">
        <v>11007</v>
      </c>
      <c r="AI1474" s="4">
        <v>14480</v>
      </c>
      <c r="AJ1474" s="4">
        <v>17729</v>
      </c>
      <c r="AK1474" s="4">
        <v>19292</v>
      </c>
      <c r="AL1474" s="4">
        <v>23898</v>
      </c>
      <c r="AM1474" s="4">
        <v>20639</v>
      </c>
      <c r="AN1474" s="4">
        <v>23657</v>
      </c>
    </row>
    <row r="1475" spans="1:40" ht="15" customHeight="1" x14ac:dyDescent="0.25">
      <c r="A1475" s="4" t="str">
        <f>EB[[#This Row],[unit]] &amp; "#" &amp; EB[[#This Row],[indic_nrg]] &amp; "#" &amp; EB[[#This Row],[product]] &amp; "#" &amp; EB[[#This Row],[geo]]</f>
        <v>TJ#B_101021#4200#CZ</v>
      </c>
      <c r="B1475" s="4" t="str">
        <f>VLOOKUP(EB[[#This Row],[product]],KS_DB[[product]:[KS]],5,FALSE)</f>
        <v>gas</v>
      </c>
      <c r="C1475" s="4" t="str">
        <f>VLOOKUP(EB[[#This Row],[product]],KS_DB[[product]:[KS]],6,FALSE)</f>
        <v>gas</v>
      </c>
      <c r="D1475" s="4">
        <f>VLOOKUP(EB[[#This Row],[product]],Carriers[],4,FALSE)</f>
        <v>0</v>
      </c>
      <c r="E1475" s="4">
        <f>VLOOKUP(EB[[#This Row],[indic_nrg]],Indicators[],4,FALSE)</f>
        <v>0</v>
      </c>
      <c r="F1475" s="4">
        <f>IFERROR(VLOOKUP(EB[[#This Row],[Source_carrier]],KS_DB[[product]:[KS]],6,FALSE),0)</f>
        <v>0</v>
      </c>
      <c r="G1475" s="4" t="s">
        <v>34</v>
      </c>
      <c r="H1475" s="4" t="s">
        <v>1191</v>
      </c>
      <c r="I1475" s="4" t="s">
        <v>87</v>
      </c>
      <c r="J1475" s="4" t="s">
        <v>37</v>
      </c>
      <c r="K1475" s="4" t="s">
        <v>1192</v>
      </c>
      <c r="L1475" s="4" t="s">
        <v>39</v>
      </c>
      <c r="M1475" s="4" t="s">
        <v>88</v>
      </c>
      <c r="N1475" s="4" t="s">
        <v>41</v>
      </c>
      <c r="O1475" s="4">
        <v>7059</v>
      </c>
      <c r="P1475" s="4">
        <v>6861</v>
      </c>
      <c r="Q1475" s="4">
        <v>7098</v>
      </c>
      <c r="R1475" s="4">
        <v>6629</v>
      </c>
      <c r="S1475" s="4">
        <v>6311</v>
      </c>
      <c r="T1475" s="4">
        <v>6169</v>
      </c>
      <c r="U1475" s="4">
        <v>7170</v>
      </c>
      <c r="V1475" s="4">
        <v>7121</v>
      </c>
      <c r="W1475" s="4">
        <v>7824</v>
      </c>
      <c r="X1475" s="4">
        <v>6756</v>
      </c>
      <c r="Y1475" s="4">
        <v>7540</v>
      </c>
      <c r="Z1475" s="4">
        <v>7886</v>
      </c>
      <c r="AA1475" s="4">
        <v>7664</v>
      </c>
      <c r="AB1475" s="4">
        <v>7750</v>
      </c>
      <c r="AC1475" s="4">
        <v>9126</v>
      </c>
      <c r="AD1475" s="4">
        <v>8261</v>
      </c>
      <c r="AE1475" s="4">
        <v>8871</v>
      </c>
      <c r="AF1475" s="4">
        <v>9234</v>
      </c>
      <c r="AG1475" s="4">
        <v>9077</v>
      </c>
      <c r="AH1475" s="4">
        <v>7176</v>
      </c>
      <c r="AI1475" s="4">
        <v>13375</v>
      </c>
      <c r="AJ1475" s="4">
        <v>14587</v>
      </c>
      <c r="AK1475" s="4">
        <v>13384</v>
      </c>
      <c r="AL1475" s="4">
        <v>14947</v>
      </c>
      <c r="AM1475" s="4">
        <v>15067</v>
      </c>
      <c r="AN1475" s="4">
        <v>13113</v>
      </c>
    </row>
    <row r="1476" spans="1:40" ht="15" customHeight="1" x14ac:dyDescent="0.25">
      <c r="A1476" s="4" t="str">
        <f>EB[[#This Row],[unit]] &amp; "#" &amp; EB[[#This Row],[indic_nrg]] &amp; "#" &amp; EB[[#This Row],[product]] &amp; "#" &amp; EB[[#This Row],[geo]]</f>
        <v>TJ#B_101021#4210#CZ</v>
      </c>
      <c r="B1476" s="4" t="str">
        <f>VLOOKUP(EB[[#This Row],[product]],KS_DB[[product]:[KS]],5,FALSE)</f>
        <v>gas</v>
      </c>
      <c r="C1476" s="4" t="str">
        <f>VLOOKUP(EB[[#This Row],[product]],KS_DB[[product]:[KS]],6,FALSE)</f>
        <v>gas</v>
      </c>
      <c r="D1476" s="4">
        <f>VLOOKUP(EB[[#This Row],[product]],Carriers[],4,FALSE)</f>
        <v>1</v>
      </c>
      <c r="E1476" s="4">
        <f>VLOOKUP(EB[[#This Row],[indic_nrg]],Indicators[],4,FALSE)</f>
        <v>0</v>
      </c>
      <c r="F1476" s="4">
        <f>IFERROR(VLOOKUP(EB[[#This Row],[Source_carrier]],KS_DB[[product]:[KS]],6,FALSE),0)</f>
        <v>0</v>
      </c>
      <c r="G1476" s="4" t="s">
        <v>34</v>
      </c>
      <c r="H1476" s="4" t="s">
        <v>1191</v>
      </c>
      <c r="I1476" s="4" t="s">
        <v>89</v>
      </c>
      <c r="J1476" s="4" t="s">
        <v>37</v>
      </c>
      <c r="K1476" s="4" t="s">
        <v>1192</v>
      </c>
      <c r="L1476" s="4" t="s">
        <v>39</v>
      </c>
      <c r="M1476" s="4" t="s">
        <v>90</v>
      </c>
      <c r="N1476" s="4" t="s">
        <v>41</v>
      </c>
      <c r="O1476" s="4">
        <v>2128</v>
      </c>
      <c r="P1476" s="4">
        <v>2056</v>
      </c>
      <c r="Q1476" s="4">
        <v>2152</v>
      </c>
      <c r="R1476" s="4">
        <v>1948</v>
      </c>
      <c r="S1476" s="4">
        <v>2093</v>
      </c>
      <c r="T1476" s="4">
        <v>2327</v>
      </c>
      <c r="U1476" s="4">
        <v>3244</v>
      </c>
      <c r="V1476" s="4">
        <v>2458</v>
      </c>
      <c r="W1476" s="4">
        <v>2493</v>
      </c>
      <c r="X1476" s="4">
        <v>2516</v>
      </c>
      <c r="Y1476" s="4">
        <v>2561</v>
      </c>
      <c r="Z1476" s="4">
        <v>2830</v>
      </c>
      <c r="AA1476" s="4">
        <v>3935</v>
      </c>
      <c r="AB1476" s="4">
        <v>4110</v>
      </c>
      <c r="AC1476" s="4">
        <v>4580</v>
      </c>
      <c r="AD1476" s="4">
        <v>4419</v>
      </c>
      <c r="AE1476" s="4">
        <v>4298</v>
      </c>
      <c r="AF1476" s="4">
        <v>4519</v>
      </c>
      <c r="AG1476" s="4">
        <v>3907</v>
      </c>
      <c r="AH1476" s="4">
        <v>3550</v>
      </c>
      <c r="AI1476" s="4">
        <v>4438</v>
      </c>
      <c r="AJ1476" s="4">
        <v>6045</v>
      </c>
      <c r="AK1476" s="4">
        <v>5599</v>
      </c>
      <c r="AL1476" s="4">
        <v>5735</v>
      </c>
      <c r="AM1476" s="4">
        <v>5695</v>
      </c>
      <c r="AN1476" s="4">
        <v>4750</v>
      </c>
    </row>
    <row r="1477" spans="1:40" ht="15" customHeight="1" x14ac:dyDescent="0.25">
      <c r="A1477" s="4" t="str">
        <f>EB[[#This Row],[unit]] &amp; "#" &amp; EB[[#This Row],[indic_nrg]] &amp; "#" &amp; EB[[#This Row],[product]] &amp; "#" &amp; EB[[#This Row],[geo]]</f>
        <v>TJ#B_101021#4220#CZ</v>
      </c>
      <c r="B1477" s="4" t="str">
        <f>VLOOKUP(EB[[#This Row],[product]],KS_DB[[product]:[KS]],5,FALSE)</f>
        <v>gas</v>
      </c>
      <c r="C1477" s="4" t="str">
        <f>VLOOKUP(EB[[#This Row],[product]],KS_DB[[product]:[KS]],6,FALSE)</f>
        <v>gas</v>
      </c>
      <c r="D1477" s="4">
        <f>VLOOKUP(EB[[#This Row],[product]],Carriers[],4,FALSE)</f>
        <v>1</v>
      </c>
      <c r="E1477" s="4">
        <f>VLOOKUP(EB[[#This Row],[indic_nrg]],Indicators[],4,FALSE)</f>
        <v>0</v>
      </c>
      <c r="F1477" s="4">
        <f>IFERROR(VLOOKUP(EB[[#This Row],[Source_carrier]],KS_DB[[product]:[KS]],6,FALSE),0)</f>
        <v>0</v>
      </c>
      <c r="G1477" s="4" t="s">
        <v>34</v>
      </c>
      <c r="H1477" s="4" t="s">
        <v>1191</v>
      </c>
      <c r="I1477" s="4" t="s">
        <v>91</v>
      </c>
      <c r="J1477" s="4" t="s">
        <v>37</v>
      </c>
      <c r="K1477" s="4" t="s">
        <v>1192</v>
      </c>
      <c r="L1477" s="4" t="s">
        <v>39</v>
      </c>
      <c r="M1477" s="4" t="s">
        <v>92</v>
      </c>
      <c r="N1477" s="4" t="s">
        <v>41</v>
      </c>
      <c r="O1477" s="4">
        <v>4841</v>
      </c>
      <c r="P1477" s="4">
        <v>4756</v>
      </c>
      <c r="Q1477" s="4">
        <v>4897</v>
      </c>
      <c r="R1477" s="4">
        <v>4672</v>
      </c>
      <c r="S1477" s="4">
        <v>4135</v>
      </c>
      <c r="T1477" s="4">
        <v>3763</v>
      </c>
      <c r="U1477" s="4">
        <v>3925</v>
      </c>
      <c r="V1477" s="4">
        <v>4663</v>
      </c>
      <c r="W1477" s="4">
        <v>5331</v>
      </c>
      <c r="X1477" s="4">
        <v>4240</v>
      </c>
      <c r="Y1477" s="4">
        <v>4979</v>
      </c>
      <c r="Z1477" s="4">
        <v>5056</v>
      </c>
      <c r="AA1477" s="4">
        <v>3729</v>
      </c>
      <c r="AB1477" s="4">
        <v>3640</v>
      </c>
      <c r="AC1477" s="4">
        <v>4546</v>
      </c>
      <c r="AD1477" s="4">
        <v>3842</v>
      </c>
      <c r="AE1477" s="4">
        <v>4174</v>
      </c>
      <c r="AF1477" s="4">
        <v>4276</v>
      </c>
      <c r="AG1477" s="4">
        <v>4640</v>
      </c>
      <c r="AH1477" s="4">
        <v>3359</v>
      </c>
      <c r="AI1477" s="4">
        <v>8318</v>
      </c>
      <c r="AJ1477" s="4">
        <v>7888</v>
      </c>
      <c r="AK1477" s="4">
        <v>7129</v>
      </c>
      <c r="AL1477" s="4">
        <v>8575</v>
      </c>
      <c r="AM1477" s="4">
        <v>8716</v>
      </c>
      <c r="AN1477" s="4">
        <v>7840</v>
      </c>
    </row>
    <row r="1478" spans="1:40" ht="15" customHeight="1" x14ac:dyDescent="0.25">
      <c r="A1478" s="4" t="str">
        <f>EB[[#This Row],[unit]] &amp; "#" &amp; EB[[#This Row],[indic_nrg]] &amp; "#" &amp; EB[[#This Row],[product]] &amp; "#" &amp; EB[[#This Row],[geo]]</f>
        <v>TJ#B_101021#4230#CZ</v>
      </c>
      <c r="B1478" s="4" t="str">
        <f>VLOOKUP(EB[[#This Row],[product]],KS_DB[[product]:[KS]],5,FALSE)</f>
        <v>gas</v>
      </c>
      <c r="C1478" s="4" t="str">
        <f>VLOOKUP(EB[[#This Row],[product]],KS_DB[[product]:[KS]],6,FALSE)</f>
        <v>gas</v>
      </c>
      <c r="D1478" s="4">
        <f>VLOOKUP(EB[[#This Row],[product]],Carriers[],4,FALSE)</f>
        <v>1</v>
      </c>
      <c r="E1478" s="4">
        <f>VLOOKUP(EB[[#This Row],[indic_nrg]],Indicators[],4,FALSE)</f>
        <v>0</v>
      </c>
      <c r="F1478" s="4">
        <f>IFERROR(VLOOKUP(EB[[#This Row],[Source_carrier]],KS_DB[[product]:[KS]],6,FALSE),0)</f>
        <v>0</v>
      </c>
      <c r="G1478" s="4" t="s">
        <v>34</v>
      </c>
      <c r="H1478" s="4" t="s">
        <v>1191</v>
      </c>
      <c r="I1478" s="4" t="s">
        <v>93</v>
      </c>
      <c r="J1478" s="4" t="s">
        <v>37</v>
      </c>
      <c r="K1478" s="4" t="s">
        <v>1192</v>
      </c>
      <c r="L1478" s="4" t="s">
        <v>39</v>
      </c>
      <c r="M1478" s="4" t="s">
        <v>94</v>
      </c>
      <c r="N1478" s="4" t="s">
        <v>41</v>
      </c>
      <c r="O1478" s="4">
        <v>90</v>
      </c>
      <c r="P1478" s="4">
        <v>49</v>
      </c>
      <c r="Q1478" s="4">
        <v>49</v>
      </c>
      <c r="R1478" s="4">
        <v>9</v>
      </c>
      <c r="S1478" s="4">
        <v>83</v>
      </c>
      <c r="T1478" s="4">
        <v>78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</row>
    <row r="1479" spans="1:40" ht="15" customHeight="1" x14ac:dyDescent="0.25">
      <c r="A1479" s="4" t="str">
        <f>EB[[#This Row],[unit]] &amp; "#" &amp; EB[[#This Row],[indic_nrg]] &amp; "#" &amp; EB[[#This Row],[product]] &amp; "#" &amp; EB[[#This Row],[geo]]</f>
        <v>TJ#B_101021#4240#CZ</v>
      </c>
      <c r="B1479" s="4" t="str">
        <f>VLOOKUP(EB[[#This Row],[product]],KS_DB[[product]:[KS]],5,FALSE)</f>
        <v>gas</v>
      </c>
      <c r="C1479" s="4" t="str">
        <f>VLOOKUP(EB[[#This Row],[product]],KS_DB[[product]:[KS]],6,FALSE)</f>
        <v>gas</v>
      </c>
      <c r="D1479" s="4">
        <f>VLOOKUP(EB[[#This Row],[product]],Carriers[],4,FALSE)</f>
        <v>1</v>
      </c>
      <c r="E1479" s="4">
        <f>VLOOKUP(EB[[#This Row],[indic_nrg]],Indicators[],4,FALSE)</f>
        <v>0</v>
      </c>
      <c r="F1479" s="4">
        <f>IFERROR(VLOOKUP(EB[[#This Row],[Source_carrier]],KS_DB[[product]:[KS]],6,FALSE),0)</f>
        <v>0</v>
      </c>
      <c r="G1479" s="4" t="s">
        <v>34</v>
      </c>
      <c r="H1479" s="4" t="s">
        <v>1191</v>
      </c>
      <c r="I1479" s="4" t="s">
        <v>95</v>
      </c>
      <c r="J1479" s="4" t="s">
        <v>37</v>
      </c>
      <c r="K1479" s="4" t="s">
        <v>1192</v>
      </c>
      <c r="L1479" s="4" t="s">
        <v>39</v>
      </c>
      <c r="M1479" s="4" t="s">
        <v>96</v>
      </c>
      <c r="N1479" s="4" t="s">
        <v>41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399</v>
      </c>
      <c r="AF1479" s="4">
        <v>439</v>
      </c>
      <c r="AG1479" s="4">
        <v>530</v>
      </c>
      <c r="AH1479" s="4">
        <v>267</v>
      </c>
      <c r="AI1479" s="4">
        <v>619</v>
      </c>
      <c r="AJ1479" s="4">
        <v>654</v>
      </c>
      <c r="AK1479" s="4">
        <v>656</v>
      </c>
      <c r="AL1479" s="4">
        <v>637</v>
      </c>
      <c r="AM1479" s="4">
        <v>656</v>
      </c>
      <c r="AN1479" s="4">
        <v>523</v>
      </c>
    </row>
    <row r="1480" spans="1:40" ht="15" customHeight="1" x14ac:dyDescent="0.25">
      <c r="A1480" s="4" t="str">
        <f>EB[[#This Row],[unit]] &amp; "#" &amp; EB[[#This Row],[indic_nrg]] &amp; "#" &amp; EB[[#This Row],[product]] &amp; "#" &amp; EB[[#This Row],[geo]]</f>
        <v>TJ#B_101021#5500#CZ</v>
      </c>
      <c r="B1480" s="4" t="str">
        <f>VLOOKUP(EB[[#This Row],[product]],KS_DB[[product]:[KS]],5,FALSE)</f>
        <v>RES</v>
      </c>
      <c r="C1480" s="4" t="str">
        <f>VLOOKUP(EB[[#This Row],[product]],KS_DB[[product]:[KS]],6,FALSE)</f>
        <v>RES</v>
      </c>
      <c r="D1480" s="4">
        <f>VLOOKUP(EB[[#This Row],[product]],Carriers[],4,FALSE)</f>
        <v>0</v>
      </c>
      <c r="E1480" s="4">
        <f>VLOOKUP(EB[[#This Row],[indic_nrg]],Indicators[],4,FALSE)</f>
        <v>0</v>
      </c>
      <c r="F1480" s="4">
        <f>IFERROR(VLOOKUP(EB[[#This Row],[Source_carrier]],KS_DB[[product]:[KS]],6,FALSE),0)</f>
        <v>0</v>
      </c>
      <c r="G1480" s="4" t="s">
        <v>34</v>
      </c>
      <c r="H1480" s="4" t="s">
        <v>1191</v>
      </c>
      <c r="I1480" s="4" t="s">
        <v>99</v>
      </c>
      <c r="J1480" s="4" t="s">
        <v>37</v>
      </c>
      <c r="K1480" s="4" t="s">
        <v>1192</v>
      </c>
      <c r="L1480" s="4" t="s">
        <v>39</v>
      </c>
      <c r="M1480" s="4" t="s">
        <v>100</v>
      </c>
      <c r="N1480" s="4" t="s">
        <v>41</v>
      </c>
      <c r="O1480" s="4">
        <v>0</v>
      </c>
      <c r="P1480" s="4">
        <v>0</v>
      </c>
      <c r="Q1480" s="4">
        <v>0</v>
      </c>
      <c r="R1480" s="4">
        <v>482</v>
      </c>
      <c r="S1480" s="4">
        <v>492</v>
      </c>
      <c r="T1480" s="4">
        <v>817</v>
      </c>
      <c r="U1480" s="4">
        <v>1084</v>
      </c>
      <c r="V1480" s="4">
        <v>1718</v>
      </c>
      <c r="W1480" s="4">
        <v>4479</v>
      </c>
      <c r="X1480" s="4">
        <v>3910</v>
      </c>
      <c r="Y1480" s="4">
        <v>3094</v>
      </c>
      <c r="Z1480" s="4">
        <v>3273</v>
      </c>
      <c r="AA1480" s="4">
        <v>3231</v>
      </c>
      <c r="AB1480" s="4">
        <v>7683</v>
      </c>
      <c r="AC1480" s="4">
        <v>10005</v>
      </c>
      <c r="AD1480" s="4">
        <v>3506</v>
      </c>
      <c r="AE1480" s="4">
        <v>4564</v>
      </c>
      <c r="AF1480" s="4">
        <v>5641</v>
      </c>
      <c r="AG1480" s="4">
        <v>8060</v>
      </c>
      <c r="AH1480" s="4">
        <v>10566</v>
      </c>
      <c r="AI1480" s="4">
        <v>12368</v>
      </c>
      <c r="AJ1480" s="4">
        <v>13962</v>
      </c>
      <c r="AK1480" s="4">
        <v>15643</v>
      </c>
      <c r="AL1480" s="4">
        <v>15743</v>
      </c>
      <c r="AM1480" s="4">
        <v>16839</v>
      </c>
      <c r="AN1480" s="4">
        <v>18913</v>
      </c>
    </row>
    <row r="1481" spans="1:40" ht="15" customHeight="1" x14ac:dyDescent="0.25">
      <c r="A1481" s="4" t="str">
        <f>EB[[#This Row],[unit]] &amp; "#" &amp; EB[[#This Row],[indic_nrg]] &amp; "#" &amp; EB[[#This Row],[product]] &amp; "#" &amp; EB[[#This Row],[geo]]</f>
        <v>TJ#B_101021#5532#CZ</v>
      </c>
      <c r="B1481" s="4" t="str">
        <f>VLOOKUP(EB[[#This Row],[product]],KS_DB[[product]:[KS]],5,FALSE)</f>
        <v>RES</v>
      </c>
      <c r="C1481" s="4" t="str">
        <f>VLOOKUP(EB[[#This Row],[product]],KS_DB[[product]:[KS]],6,FALSE)</f>
        <v>RES</v>
      </c>
      <c r="D1481" s="4">
        <f>VLOOKUP(EB[[#This Row],[product]],Carriers[],4,FALSE)</f>
        <v>1</v>
      </c>
      <c r="E1481" s="4">
        <f>VLOOKUP(EB[[#This Row],[indic_nrg]],Indicators[],4,FALSE)</f>
        <v>0</v>
      </c>
      <c r="F1481" s="4">
        <f>IFERROR(VLOOKUP(EB[[#This Row],[Source_carrier]],KS_DB[[product]:[KS]],6,FALSE),0)</f>
        <v>0</v>
      </c>
      <c r="G1481" s="4" t="s">
        <v>34</v>
      </c>
      <c r="H1481" s="4" t="s">
        <v>1191</v>
      </c>
      <c r="I1481" s="4" t="s">
        <v>101</v>
      </c>
      <c r="J1481" s="4" t="s">
        <v>37</v>
      </c>
      <c r="K1481" s="4" t="s">
        <v>1192</v>
      </c>
      <c r="L1481" s="4" t="s">
        <v>39</v>
      </c>
      <c r="M1481" s="4" t="s">
        <v>102</v>
      </c>
      <c r="N1481" s="4" t="s">
        <v>41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</row>
    <row r="1482" spans="1:40" ht="15" customHeight="1" x14ac:dyDescent="0.25">
      <c r="A1482" s="4" t="str">
        <f>EB[[#This Row],[unit]] &amp; "#" &amp; EB[[#This Row],[indic_nrg]] &amp; "#" &amp; EB[[#This Row],[product]] &amp; "#" &amp; EB[[#This Row],[geo]]</f>
        <v>TJ#B_101021#5540#CZ</v>
      </c>
      <c r="B1482" s="4" t="str">
        <f>VLOOKUP(EB[[#This Row],[product]],KS_DB[[product]:[KS]],5,FALSE)</f>
        <v>biomass</v>
      </c>
      <c r="C1482" s="4" t="str">
        <f>VLOOKUP(EB[[#This Row],[product]],KS_DB[[product]:[KS]],6,FALSE)</f>
        <v>biomass</v>
      </c>
      <c r="D1482" s="4">
        <f>VLOOKUP(EB[[#This Row],[product]],Carriers[],4,FALSE)</f>
        <v>0</v>
      </c>
      <c r="E1482" s="4">
        <f>VLOOKUP(EB[[#This Row],[indic_nrg]],Indicators[],4,FALSE)</f>
        <v>0</v>
      </c>
      <c r="F1482" s="4">
        <f>IFERROR(VLOOKUP(EB[[#This Row],[Source_carrier]],KS_DB[[product]:[KS]],6,FALSE),0)</f>
        <v>0</v>
      </c>
      <c r="G1482" s="4" t="s">
        <v>34</v>
      </c>
      <c r="H1482" s="4" t="s">
        <v>1191</v>
      </c>
      <c r="I1482" s="4" t="s">
        <v>103</v>
      </c>
      <c r="J1482" s="4" t="s">
        <v>37</v>
      </c>
      <c r="K1482" s="4" t="s">
        <v>1192</v>
      </c>
      <c r="L1482" s="4" t="s">
        <v>39</v>
      </c>
      <c r="M1482" s="4" t="s">
        <v>104</v>
      </c>
      <c r="N1482" s="4" t="s">
        <v>41</v>
      </c>
      <c r="O1482" s="4">
        <v>0</v>
      </c>
      <c r="P1482" s="4">
        <v>0</v>
      </c>
      <c r="Q1482" s="4">
        <v>0</v>
      </c>
      <c r="R1482" s="4">
        <v>482</v>
      </c>
      <c r="S1482" s="4">
        <v>492</v>
      </c>
      <c r="T1482" s="4">
        <v>817</v>
      </c>
      <c r="U1482" s="4">
        <v>1084</v>
      </c>
      <c r="V1482" s="4">
        <v>1718</v>
      </c>
      <c r="W1482" s="4">
        <v>4479</v>
      </c>
      <c r="X1482" s="4">
        <v>3910</v>
      </c>
      <c r="Y1482" s="4">
        <v>3094</v>
      </c>
      <c r="Z1482" s="4">
        <v>3273</v>
      </c>
      <c r="AA1482" s="4">
        <v>3231</v>
      </c>
      <c r="AB1482" s="4">
        <v>7683</v>
      </c>
      <c r="AC1482" s="4">
        <v>10005</v>
      </c>
      <c r="AD1482" s="4">
        <v>3506</v>
      </c>
      <c r="AE1482" s="4">
        <v>4564</v>
      </c>
      <c r="AF1482" s="4">
        <v>5641</v>
      </c>
      <c r="AG1482" s="4">
        <v>8060</v>
      </c>
      <c r="AH1482" s="4">
        <v>10566</v>
      </c>
      <c r="AI1482" s="4">
        <v>12368</v>
      </c>
      <c r="AJ1482" s="4">
        <v>13962</v>
      </c>
      <c r="AK1482" s="4">
        <v>15643</v>
      </c>
      <c r="AL1482" s="4">
        <v>15743</v>
      </c>
      <c r="AM1482" s="4">
        <v>16839</v>
      </c>
      <c r="AN1482" s="4">
        <v>18913</v>
      </c>
    </row>
    <row r="1483" spans="1:40" ht="15" customHeight="1" x14ac:dyDescent="0.25">
      <c r="A1483" s="4" t="str">
        <f>EB[[#This Row],[unit]] &amp; "#" &amp; EB[[#This Row],[indic_nrg]] &amp; "#" &amp; EB[[#This Row],[product]] &amp; "#" &amp; EB[[#This Row],[geo]]</f>
        <v>TJ#B_101021#5541#CZ</v>
      </c>
      <c r="B1483" s="4" t="str">
        <f>VLOOKUP(EB[[#This Row],[product]],KS_DB[[product]:[KS]],5,FALSE)</f>
        <v>biomass</v>
      </c>
      <c r="C1483" s="4" t="str">
        <f>VLOOKUP(EB[[#This Row],[product]],KS_DB[[product]:[KS]],6,FALSE)</f>
        <v>biomass</v>
      </c>
      <c r="D1483" s="4">
        <f>VLOOKUP(EB[[#This Row],[product]],Carriers[],4,FALSE)</f>
        <v>1</v>
      </c>
      <c r="E1483" s="4">
        <f>VLOOKUP(EB[[#This Row],[indic_nrg]],Indicators[],4,FALSE)</f>
        <v>0</v>
      </c>
      <c r="F1483" s="4">
        <f>IFERROR(VLOOKUP(EB[[#This Row],[Source_carrier]],KS_DB[[product]:[KS]],6,FALSE),0)</f>
        <v>0</v>
      </c>
      <c r="G1483" s="4" t="s">
        <v>34</v>
      </c>
      <c r="H1483" s="4" t="s">
        <v>1191</v>
      </c>
      <c r="I1483" s="4" t="s">
        <v>105</v>
      </c>
      <c r="J1483" s="4" t="s">
        <v>37</v>
      </c>
      <c r="K1483" s="4" t="s">
        <v>1192</v>
      </c>
      <c r="L1483" s="4" t="s">
        <v>39</v>
      </c>
      <c r="M1483" s="4" t="s">
        <v>106</v>
      </c>
      <c r="N1483" s="4" t="s">
        <v>41</v>
      </c>
      <c r="O1483" s="4">
        <v>0</v>
      </c>
      <c r="P1483" s="4">
        <v>0</v>
      </c>
      <c r="Q1483" s="4">
        <v>0</v>
      </c>
      <c r="R1483" s="4">
        <v>482</v>
      </c>
      <c r="S1483" s="4">
        <v>492</v>
      </c>
      <c r="T1483" s="4">
        <v>817</v>
      </c>
      <c r="U1483" s="4">
        <v>1084</v>
      </c>
      <c r="V1483" s="4">
        <v>1239</v>
      </c>
      <c r="W1483" s="4">
        <v>4171</v>
      </c>
      <c r="X1483" s="4">
        <v>3616</v>
      </c>
      <c r="Y1483" s="4">
        <v>2465</v>
      </c>
      <c r="Z1483" s="4">
        <v>2561</v>
      </c>
      <c r="AA1483" s="4">
        <v>2495</v>
      </c>
      <c r="AB1483" s="4">
        <v>7112</v>
      </c>
      <c r="AC1483" s="4">
        <v>9351</v>
      </c>
      <c r="AD1483" s="4">
        <v>2755</v>
      </c>
      <c r="AE1483" s="4">
        <v>3654</v>
      </c>
      <c r="AF1483" s="4">
        <v>4537</v>
      </c>
      <c r="AG1483" s="4">
        <v>6885</v>
      </c>
      <c r="AH1483" s="4">
        <v>9414</v>
      </c>
      <c r="AI1483" s="4">
        <v>11224</v>
      </c>
      <c r="AJ1483" s="4">
        <v>12788</v>
      </c>
      <c r="AK1483" s="4">
        <v>14300</v>
      </c>
      <c r="AL1483" s="4">
        <v>14262</v>
      </c>
      <c r="AM1483" s="4">
        <v>15322</v>
      </c>
      <c r="AN1483" s="4">
        <v>17229</v>
      </c>
    </row>
    <row r="1484" spans="1:40" ht="15" customHeight="1" x14ac:dyDescent="0.25">
      <c r="A1484" s="4" t="str">
        <f>EB[[#This Row],[unit]] &amp; "#" &amp; EB[[#This Row],[indic_nrg]] &amp; "#" &amp; EB[[#This Row],[product]] &amp; "#" &amp; EB[[#This Row],[geo]]</f>
        <v>TJ#B_101021#5542#CZ</v>
      </c>
      <c r="B1484" s="4" t="str">
        <f>VLOOKUP(EB[[#This Row],[product]],KS_DB[[product]:[KS]],5,FALSE)</f>
        <v>biomass</v>
      </c>
      <c r="C1484" s="4" t="str">
        <f>VLOOKUP(EB[[#This Row],[product]],KS_DB[[product]:[KS]],6,FALSE)</f>
        <v>biomass</v>
      </c>
      <c r="D1484" s="4">
        <f>VLOOKUP(EB[[#This Row],[product]],Carriers[],4,FALSE)</f>
        <v>1</v>
      </c>
      <c r="E1484" s="4">
        <f>VLOOKUP(EB[[#This Row],[indic_nrg]],Indicators[],4,FALSE)</f>
        <v>0</v>
      </c>
      <c r="F1484" s="4">
        <f>IFERROR(VLOOKUP(EB[[#This Row],[Source_carrier]],KS_DB[[product]:[KS]],6,FALSE),0)</f>
        <v>0</v>
      </c>
      <c r="G1484" s="4" t="s">
        <v>34</v>
      </c>
      <c r="H1484" s="4" t="s">
        <v>1191</v>
      </c>
      <c r="I1484" s="4" t="s">
        <v>107</v>
      </c>
      <c r="J1484" s="4" t="s">
        <v>37</v>
      </c>
      <c r="K1484" s="4" t="s">
        <v>1192</v>
      </c>
      <c r="L1484" s="4" t="s">
        <v>39</v>
      </c>
      <c r="M1484" s="4" t="s">
        <v>108</v>
      </c>
      <c r="N1484" s="4" t="s">
        <v>41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479</v>
      </c>
      <c r="W1484" s="4">
        <v>308</v>
      </c>
      <c r="X1484" s="4">
        <v>294</v>
      </c>
      <c r="Y1484" s="4">
        <v>186</v>
      </c>
      <c r="Z1484" s="4">
        <v>202</v>
      </c>
      <c r="AA1484" s="4">
        <v>182</v>
      </c>
      <c r="AB1484" s="4">
        <v>30</v>
      </c>
      <c r="AC1484" s="4">
        <v>104</v>
      </c>
      <c r="AD1484" s="4">
        <v>194</v>
      </c>
      <c r="AE1484" s="4">
        <v>376</v>
      </c>
      <c r="AF1484" s="4">
        <v>541</v>
      </c>
      <c r="AG1484" s="4">
        <v>629</v>
      </c>
      <c r="AH1484" s="4">
        <v>629</v>
      </c>
      <c r="AI1484" s="4">
        <v>605</v>
      </c>
      <c r="AJ1484" s="4">
        <v>653</v>
      </c>
      <c r="AK1484" s="4">
        <v>813</v>
      </c>
      <c r="AL1484" s="4">
        <v>975</v>
      </c>
      <c r="AM1484" s="4">
        <v>916</v>
      </c>
      <c r="AN1484" s="4">
        <v>1107</v>
      </c>
    </row>
    <row r="1485" spans="1:40" ht="15" customHeight="1" x14ac:dyDescent="0.25">
      <c r="A1485" s="4" t="str">
        <f>EB[[#This Row],[unit]] &amp; "#" &amp; EB[[#This Row],[indic_nrg]] &amp; "#" &amp; EB[[#This Row],[product]] &amp; "#" &amp; EB[[#This Row],[geo]]</f>
        <v>TJ#B_101021#55431#CZ</v>
      </c>
      <c r="B1485" s="4" t="str">
        <f>VLOOKUP(EB[[#This Row],[product]],KS_DB[[product]:[KS]],5,FALSE)</f>
        <v>biomass</v>
      </c>
      <c r="C1485" s="4" t="str">
        <f>VLOOKUP(EB[[#This Row],[product]],KS_DB[[product]:[KS]],6,FALSE)</f>
        <v>biomass</v>
      </c>
      <c r="D1485" s="4">
        <f>VLOOKUP(EB[[#This Row],[product]],Carriers[],4,FALSE)</f>
        <v>1</v>
      </c>
      <c r="E1485" s="4">
        <f>VLOOKUP(EB[[#This Row],[indic_nrg]],Indicators[],4,FALSE)</f>
        <v>0</v>
      </c>
      <c r="F1485" s="4">
        <f>IFERROR(VLOOKUP(EB[[#This Row],[Source_carrier]],KS_DB[[product]:[KS]],6,FALSE),0)</f>
        <v>0</v>
      </c>
      <c r="G1485" s="4" t="s">
        <v>34</v>
      </c>
      <c r="H1485" s="4" t="s">
        <v>1191</v>
      </c>
      <c r="I1485" s="4" t="s">
        <v>109</v>
      </c>
      <c r="J1485" s="4" t="s">
        <v>37</v>
      </c>
      <c r="K1485" s="4" t="s">
        <v>1192</v>
      </c>
      <c r="L1485" s="4" t="s">
        <v>39</v>
      </c>
      <c r="M1485" s="4" t="s">
        <v>110</v>
      </c>
      <c r="N1485" s="4" t="s">
        <v>41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443</v>
      </c>
      <c r="Z1485" s="4">
        <v>510</v>
      </c>
      <c r="AA1485" s="4">
        <v>554</v>
      </c>
      <c r="AB1485" s="4">
        <v>541</v>
      </c>
      <c r="AC1485" s="4">
        <v>550</v>
      </c>
      <c r="AD1485" s="4">
        <v>557</v>
      </c>
      <c r="AE1485" s="4">
        <v>534</v>
      </c>
      <c r="AF1485" s="4">
        <v>563</v>
      </c>
      <c r="AG1485" s="4">
        <v>546</v>
      </c>
      <c r="AH1485" s="4">
        <v>523</v>
      </c>
      <c r="AI1485" s="4">
        <v>539</v>
      </c>
      <c r="AJ1485" s="4">
        <v>521</v>
      </c>
      <c r="AK1485" s="4">
        <v>530</v>
      </c>
      <c r="AL1485" s="4">
        <v>506</v>
      </c>
      <c r="AM1485" s="4">
        <v>601</v>
      </c>
      <c r="AN1485" s="4">
        <v>577</v>
      </c>
    </row>
    <row r="1486" spans="1:40" ht="15" customHeight="1" x14ac:dyDescent="0.25">
      <c r="A1486" s="4" t="str">
        <f>EB[[#This Row],[unit]] &amp; "#" &amp; EB[[#This Row],[indic_nrg]] &amp; "#" &amp; EB[[#This Row],[product]] &amp; "#" &amp; EB[[#This Row],[geo]]</f>
        <v>TJ#B_101021#55432#CZ</v>
      </c>
      <c r="B1486" s="4" t="str">
        <f>VLOOKUP(EB[[#This Row],[product]],KS_DB[[product]:[KS]],5,FALSE)</f>
        <v>biomass</v>
      </c>
      <c r="C1486" s="4" t="str">
        <f>VLOOKUP(EB[[#This Row],[product]],KS_DB[[product]:[KS]],6,FALSE)</f>
        <v>biomass</v>
      </c>
      <c r="D1486" s="4">
        <f>VLOOKUP(EB[[#This Row],[product]],Carriers[],4,FALSE)</f>
        <v>1</v>
      </c>
      <c r="E1486" s="4">
        <f>VLOOKUP(EB[[#This Row],[indic_nrg]],Indicators[],4,FALSE)</f>
        <v>0</v>
      </c>
      <c r="F1486" s="4">
        <f>IFERROR(VLOOKUP(EB[[#This Row],[Source_carrier]],KS_DB[[product]:[KS]],6,FALSE),0)</f>
        <v>0</v>
      </c>
      <c r="G1486" s="4" t="s">
        <v>34</v>
      </c>
      <c r="H1486" s="4" t="s">
        <v>1191</v>
      </c>
      <c r="I1486" s="4" t="s">
        <v>111</v>
      </c>
      <c r="J1486" s="4" t="s">
        <v>37</v>
      </c>
      <c r="K1486" s="4" t="s">
        <v>1192</v>
      </c>
      <c r="L1486" s="4" t="s">
        <v>39</v>
      </c>
      <c r="M1486" s="4" t="s">
        <v>112</v>
      </c>
      <c r="N1486" s="4" t="s">
        <v>41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295</v>
      </c>
      <c r="Z1486" s="4">
        <v>340</v>
      </c>
      <c r="AA1486" s="4">
        <v>369</v>
      </c>
      <c r="AB1486" s="4">
        <v>361</v>
      </c>
      <c r="AC1486" s="4">
        <v>367</v>
      </c>
      <c r="AD1486" s="4">
        <v>371</v>
      </c>
      <c r="AE1486" s="4">
        <v>356</v>
      </c>
      <c r="AF1486" s="4">
        <v>375</v>
      </c>
      <c r="AG1486" s="4">
        <v>364</v>
      </c>
      <c r="AH1486" s="4">
        <v>349</v>
      </c>
      <c r="AI1486" s="4">
        <v>359</v>
      </c>
      <c r="AJ1486" s="4">
        <v>347</v>
      </c>
      <c r="AK1486" s="4">
        <v>353</v>
      </c>
      <c r="AL1486" s="4">
        <v>337</v>
      </c>
      <c r="AM1486" s="4">
        <v>400</v>
      </c>
      <c r="AN1486" s="4">
        <v>384</v>
      </c>
    </row>
    <row r="1487" spans="1:40" ht="15" customHeight="1" x14ac:dyDescent="0.25">
      <c r="A1487" s="4" t="str">
        <f>EB[[#This Row],[unit]] &amp; "#" &amp; EB[[#This Row],[indic_nrg]] &amp; "#" &amp; EB[[#This Row],[product]] &amp; "#" &amp; EB[[#This Row],[geo]]</f>
        <v>TJ#B_101021#5545#CZ</v>
      </c>
      <c r="B1487" s="4" t="str">
        <f>VLOOKUP(EB[[#This Row],[product]],KS_DB[[product]:[KS]],5,FALSE)</f>
        <v>biomass</v>
      </c>
      <c r="C1487" s="4" t="str">
        <f>VLOOKUP(EB[[#This Row],[product]],KS_DB[[product]:[KS]],6,FALSE)</f>
        <v>biomass</v>
      </c>
      <c r="D1487" s="4">
        <f>VLOOKUP(EB[[#This Row],[product]],Carriers[],4,FALSE)</f>
        <v>0</v>
      </c>
      <c r="E1487" s="4">
        <f>VLOOKUP(EB[[#This Row],[indic_nrg]],Indicators[],4,FALSE)</f>
        <v>0</v>
      </c>
      <c r="F1487" s="4">
        <f>IFERROR(VLOOKUP(EB[[#This Row],[Source_carrier]],KS_DB[[product]:[KS]],6,FALSE),0)</f>
        <v>0</v>
      </c>
      <c r="G1487" s="4" t="s">
        <v>34</v>
      </c>
      <c r="H1487" s="4" t="s">
        <v>1191</v>
      </c>
      <c r="I1487" s="4" t="s">
        <v>115</v>
      </c>
      <c r="J1487" s="4" t="s">
        <v>37</v>
      </c>
      <c r="K1487" s="4" t="s">
        <v>1192</v>
      </c>
      <c r="L1487" s="4" t="s">
        <v>39</v>
      </c>
      <c r="M1487" s="4" t="s">
        <v>116</v>
      </c>
      <c r="N1487" s="4" t="s">
        <v>41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</row>
    <row r="1488" spans="1:40" ht="15" customHeight="1" x14ac:dyDescent="0.25">
      <c r="A1488" s="4" t="str">
        <f>EB[[#This Row],[unit]] &amp; "#" &amp; EB[[#This Row],[indic_nrg]] &amp; "#" &amp; EB[[#This Row],[product]] &amp; "#" &amp; EB[[#This Row],[geo]]</f>
        <v>TJ#B_101021#5546#CZ</v>
      </c>
      <c r="B1488" s="4" t="str">
        <f>VLOOKUP(EB[[#This Row],[product]],KS_DB[[product]:[KS]],5,FALSE)</f>
        <v>biomass</v>
      </c>
      <c r="C1488" s="4" t="str">
        <f>VLOOKUP(EB[[#This Row],[product]],KS_DB[[product]:[KS]],6,FALSE)</f>
        <v>biomass</v>
      </c>
      <c r="D1488" s="4">
        <f>VLOOKUP(EB[[#This Row],[product]],Carriers[],4,FALSE)</f>
        <v>1</v>
      </c>
      <c r="E1488" s="4">
        <f>VLOOKUP(EB[[#This Row],[indic_nrg]],Indicators[],4,FALSE)</f>
        <v>0</v>
      </c>
      <c r="F1488" s="4">
        <f>IFERROR(VLOOKUP(EB[[#This Row],[Source_carrier]],KS_DB[[product]:[KS]],6,FALSE),0)</f>
        <v>0</v>
      </c>
      <c r="G1488" s="4" t="s">
        <v>34</v>
      </c>
      <c r="H1488" s="4" t="s">
        <v>1191</v>
      </c>
      <c r="I1488" s="4" t="s">
        <v>117</v>
      </c>
      <c r="J1488" s="4" t="s">
        <v>37</v>
      </c>
      <c r="K1488" s="4" t="s">
        <v>1192</v>
      </c>
      <c r="L1488" s="4" t="s">
        <v>39</v>
      </c>
      <c r="M1488" s="4" t="s">
        <v>118</v>
      </c>
      <c r="N1488" s="4" t="s">
        <v>41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</row>
    <row r="1489" spans="1:40" ht="15" customHeight="1" x14ac:dyDescent="0.25">
      <c r="A1489" s="4" t="str">
        <f>EB[[#This Row],[unit]] &amp; "#" &amp; EB[[#This Row],[indic_nrg]] &amp; "#" &amp; EB[[#This Row],[product]] &amp; "#" &amp; EB[[#This Row],[geo]]</f>
        <v>TJ#B_101021#5547#CZ</v>
      </c>
      <c r="B1489" s="4" t="str">
        <f>VLOOKUP(EB[[#This Row],[product]],KS_DB[[product]:[KS]],5,FALSE)</f>
        <v>biomass</v>
      </c>
      <c r="C1489" s="4" t="str">
        <f>VLOOKUP(EB[[#This Row],[product]],KS_DB[[product]:[KS]],6,FALSE)</f>
        <v>biomass</v>
      </c>
      <c r="D1489" s="4">
        <f>VLOOKUP(EB[[#This Row],[product]],Carriers[],4,FALSE)</f>
        <v>1</v>
      </c>
      <c r="E1489" s="4">
        <f>VLOOKUP(EB[[#This Row],[indic_nrg]],Indicators[],4,FALSE)</f>
        <v>0</v>
      </c>
      <c r="F1489" s="4">
        <f>IFERROR(VLOOKUP(EB[[#This Row],[Source_carrier]],KS_DB[[product]:[KS]],6,FALSE),0)</f>
        <v>0</v>
      </c>
      <c r="G1489" s="4" t="s">
        <v>34</v>
      </c>
      <c r="H1489" s="4" t="s">
        <v>1191</v>
      </c>
      <c r="I1489" s="4" t="s">
        <v>119</v>
      </c>
      <c r="J1489" s="4" t="s">
        <v>37</v>
      </c>
      <c r="K1489" s="4" t="s">
        <v>1192</v>
      </c>
      <c r="L1489" s="4" t="s">
        <v>39</v>
      </c>
      <c r="M1489" s="4" t="s">
        <v>120</v>
      </c>
      <c r="N1489" s="4" t="s">
        <v>41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</row>
    <row r="1490" spans="1:40" ht="15" customHeight="1" x14ac:dyDescent="0.25">
      <c r="A1490" s="4" t="str">
        <f>EB[[#This Row],[unit]] &amp; "#" &amp; EB[[#This Row],[indic_nrg]] &amp; "#" &amp; EB[[#This Row],[product]] &amp; "#" &amp; EB[[#This Row],[geo]]</f>
        <v>TJ#B_101021#5548#CZ</v>
      </c>
      <c r="B1490" s="4" t="str">
        <f>VLOOKUP(EB[[#This Row],[product]],KS_DB[[product]:[KS]],5,FALSE)</f>
        <v>biomass</v>
      </c>
      <c r="C1490" s="4" t="str">
        <f>VLOOKUP(EB[[#This Row],[product]],KS_DB[[product]:[KS]],6,FALSE)</f>
        <v>biomass</v>
      </c>
      <c r="D1490" s="4">
        <f>VLOOKUP(EB[[#This Row],[product]],Carriers[],4,FALSE)</f>
        <v>1</v>
      </c>
      <c r="E1490" s="4">
        <f>VLOOKUP(EB[[#This Row],[indic_nrg]],Indicators[],4,FALSE)</f>
        <v>0</v>
      </c>
      <c r="F1490" s="4">
        <f>IFERROR(VLOOKUP(EB[[#This Row],[Source_carrier]],KS_DB[[product]:[KS]],6,FALSE),0)</f>
        <v>0</v>
      </c>
      <c r="G1490" s="4" t="s">
        <v>34</v>
      </c>
      <c r="H1490" s="4" t="s">
        <v>1191</v>
      </c>
      <c r="I1490" s="4" t="s">
        <v>121</v>
      </c>
      <c r="J1490" s="4" t="s">
        <v>37</v>
      </c>
      <c r="K1490" s="4" t="s">
        <v>1192</v>
      </c>
      <c r="L1490" s="4" t="s">
        <v>39</v>
      </c>
      <c r="M1490" s="4" t="s">
        <v>122</v>
      </c>
      <c r="N1490" s="4" t="s">
        <v>41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</row>
    <row r="1491" spans="1:40" ht="15" customHeight="1" x14ac:dyDescent="0.25">
      <c r="A1491" s="4" t="str">
        <f>EB[[#This Row],[unit]] &amp; "#" &amp; EB[[#This Row],[indic_nrg]] &amp; "#" &amp; EB[[#This Row],[product]] &amp; "#" &amp; EB[[#This Row],[geo]]</f>
        <v>TJ#B_101021#5549#CZ</v>
      </c>
      <c r="B1491" s="4" t="str">
        <f>VLOOKUP(EB[[#This Row],[product]],KS_DB[[product]:[KS]],5,FALSE)</f>
        <v>biomass</v>
      </c>
      <c r="C1491" s="4" t="str">
        <f>VLOOKUP(EB[[#This Row],[product]],KS_DB[[product]:[KS]],6,FALSE)</f>
        <v>biomass</v>
      </c>
      <c r="D1491" s="4">
        <f>VLOOKUP(EB[[#This Row],[product]],Carriers[],4,FALSE)</f>
        <v>1</v>
      </c>
      <c r="E1491" s="4">
        <f>VLOOKUP(EB[[#This Row],[indic_nrg]],Indicators[],4,FALSE)</f>
        <v>0</v>
      </c>
      <c r="F1491" s="4">
        <f>IFERROR(VLOOKUP(EB[[#This Row],[Source_carrier]],KS_DB[[product]:[KS]],6,FALSE),0)</f>
        <v>0</v>
      </c>
      <c r="G1491" s="4" t="s">
        <v>34</v>
      </c>
      <c r="H1491" s="4" t="s">
        <v>1191</v>
      </c>
      <c r="I1491" s="4" t="s">
        <v>123</v>
      </c>
      <c r="J1491" s="4" t="s">
        <v>37</v>
      </c>
      <c r="K1491" s="4" t="s">
        <v>1192</v>
      </c>
      <c r="L1491" s="4" t="s">
        <v>39</v>
      </c>
      <c r="M1491" s="4" t="s">
        <v>124</v>
      </c>
      <c r="N1491" s="4" t="s">
        <v>41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</row>
    <row r="1492" spans="1:40" ht="15" customHeight="1" x14ac:dyDescent="0.25">
      <c r="A1492" s="4" t="str">
        <f>EB[[#This Row],[unit]] &amp; "#" &amp; EB[[#This Row],[indic_nrg]] &amp; "#" &amp; EB[[#This Row],[product]] &amp; "#" &amp; EB[[#This Row],[geo]]</f>
        <v>TJ#B_101021#5550#CZ</v>
      </c>
      <c r="B1492" s="4" t="str">
        <f>VLOOKUP(EB[[#This Row],[product]],KS_DB[[product]:[KS]],5,FALSE)</f>
        <v>RES</v>
      </c>
      <c r="C1492" s="4" t="str">
        <f>VLOOKUP(EB[[#This Row],[product]],KS_DB[[product]:[KS]],6,FALSE)</f>
        <v>RES</v>
      </c>
      <c r="D1492" s="4">
        <f>VLOOKUP(EB[[#This Row],[product]],Carriers[],4,FALSE)</f>
        <v>1</v>
      </c>
      <c r="E1492" s="4">
        <f>VLOOKUP(EB[[#This Row],[indic_nrg]],Indicators[],4,FALSE)</f>
        <v>0</v>
      </c>
      <c r="F1492" s="4">
        <f>IFERROR(VLOOKUP(EB[[#This Row],[Source_carrier]],KS_DB[[product]:[KS]],6,FALSE),0)</f>
        <v>0</v>
      </c>
      <c r="G1492" s="4" t="s">
        <v>34</v>
      </c>
      <c r="H1492" s="4" t="s">
        <v>1191</v>
      </c>
      <c r="I1492" s="4" t="s">
        <v>125</v>
      </c>
      <c r="J1492" s="4" t="s">
        <v>37</v>
      </c>
      <c r="K1492" s="4" t="s">
        <v>1192</v>
      </c>
      <c r="L1492" s="4" t="s">
        <v>39</v>
      </c>
      <c r="M1492" s="4" t="s">
        <v>126</v>
      </c>
      <c r="N1492" s="4" t="s">
        <v>41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</row>
    <row r="1493" spans="1:40" ht="15" customHeight="1" x14ac:dyDescent="0.25">
      <c r="A1493" s="4" t="str">
        <f>EB[[#This Row],[unit]] &amp; "#" &amp; EB[[#This Row],[indic_nrg]] &amp; "#" &amp; EB[[#This Row],[product]] &amp; "#" &amp; EB[[#This Row],[geo]]</f>
        <v>TJ#B_101021#7100#CZ</v>
      </c>
      <c r="B1493" s="4" t="str">
        <f>VLOOKUP(EB[[#This Row],[product]],KS_DB[[product]:[KS]],5,FALSE)</f>
        <v>other</v>
      </c>
      <c r="C1493" s="4" t="str">
        <f>VLOOKUP(EB[[#This Row],[product]],KS_DB[[product]:[KS]],6,FALSE)</f>
        <v>other</v>
      </c>
      <c r="D1493" s="4">
        <f>VLOOKUP(EB[[#This Row],[product]],Carriers[],4,FALSE)</f>
        <v>1</v>
      </c>
      <c r="E1493" s="4">
        <f>VLOOKUP(EB[[#This Row],[indic_nrg]],Indicators[],4,FALSE)</f>
        <v>0</v>
      </c>
      <c r="F1493" s="4">
        <f>IFERROR(VLOOKUP(EB[[#This Row],[Source_carrier]],KS_DB[[product]:[KS]],6,FALSE),0)</f>
        <v>0</v>
      </c>
      <c r="G1493" s="4" t="s">
        <v>34</v>
      </c>
      <c r="H1493" s="4" t="s">
        <v>1191</v>
      </c>
      <c r="I1493" s="4" t="s">
        <v>129</v>
      </c>
      <c r="J1493" s="4" t="s">
        <v>37</v>
      </c>
      <c r="K1493" s="4" t="s">
        <v>1192</v>
      </c>
      <c r="L1493" s="4" t="s">
        <v>39</v>
      </c>
      <c r="M1493" s="4" t="s">
        <v>130</v>
      </c>
      <c r="N1493" s="4" t="s">
        <v>41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18</v>
      </c>
      <c r="AH1493" s="4">
        <v>12</v>
      </c>
      <c r="AI1493" s="4">
        <v>14</v>
      </c>
      <c r="AJ1493" s="4">
        <v>24</v>
      </c>
      <c r="AK1493" s="4">
        <v>23</v>
      </c>
      <c r="AL1493" s="4">
        <v>41</v>
      </c>
      <c r="AM1493" s="4">
        <v>46</v>
      </c>
      <c r="AN1493" s="4">
        <v>192</v>
      </c>
    </row>
    <row r="1494" spans="1:40" ht="15" customHeight="1" x14ac:dyDescent="0.25">
      <c r="A1494" s="4" t="str">
        <f>EB[[#This Row],[unit]] &amp; "#" &amp; EB[[#This Row],[indic_nrg]] &amp; "#" &amp; EB[[#This Row],[product]] &amp; "#" &amp; EB[[#This Row],[geo]]</f>
        <v>TJ#B_101021#7200#CZ</v>
      </c>
      <c r="B1494" s="4" t="str">
        <f>VLOOKUP(EB[[#This Row],[product]],KS_DB[[product]:[KS]],5,FALSE)</f>
        <v>other</v>
      </c>
      <c r="C1494" s="4" t="str">
        <f>VLOOKUP(EB[[#This Row],[product]],KS_DB[[product]:[KS]],6,FALSE)</f>
        <v>other</v>
      </c>
      <c r="D1494" s="4">
        <f>VLOOKUP(EB[[#This Row],[product]],Carriers[],4,FALSE)</f>
        <v>0</v>
      </c>
      <c r="E1494" s="4">
        <f>VLOOKUP(EB[[#This Row],[indic_nrg]],Indicators[],4,FALSE)</f>
        <v>0</v>
      </c>
      <c r="F1494" s="4">
        <f>IFERROR(VLOOKUP(EB[[#This Row],[Source_carrier]],KS_DB[[product]:[KS]],6,FALSE),0)</f>
        <v>0</v>
      </c>
      <c r="G1494" s="4" t="s">
        <v>34</v>
      </c>
      <c r="H1494" s="4" t="s">
        <v>1191</v>
      </c>
      <c r="I1494" s="4" t="s">
        <v>131</v>
      </c>
      <c r="J1494" s="4" t="s">
        <v>37</v>
      </c>
      <c r="K1494" s="4" t="s">
        <v>1192</v>
      </c>
      <c r="L1494" s="4" t="s">
        <v>39</v>
      </c>
      <c r="M1494" s="4" t="s">
        <v>132</v>
      </c>
      <c r="N1494" s="4" t="s">
        <v>41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295</v>
      </c>
      <c r="Z1494" s="4">
        <v>340</v>
      </c>
      <c r="AA1494" s="4">
        <v>369</v>
      </c>
      <c r="AB1494" s="4">
        <v>361</v>
      </c>
      <c r="AC1494" s="4">
        <v>367</v>
      </c>
      <c r="AD1494" s="4">
        <v>371</v>
      </c>
      <c r="AE1494" s="4">
        <v>356</v>
      </c>
      <c r="AF1494" s="4">
        <v>375</v>
      </c>
      <c r="AG1494" s="4">
        <v>382</v>
      </c>
      <c r="AH1494" s="4">
        <v>361</v>
      </c>
      <c r="AI1494" s="4">
        <v>373</v>
      </c>
      <c r="AJ1494" s="4">
        <v>371</v>
      </c>
      <c r="AK1494" s="4">
        <v>376</v>
      </c>
      <c r="AL1494" s="4">
        <v>378</v>
      </c>
      <c r="AM1494" s="4">
        <v>446</v>
      </c>
      <c r="AN1494" s="4">
        <v>576</v>
      </c>
    </row>
    <row r="1495" spans="1:40" ht="15" customHeight="1" x14ac:dyDescent="0.25">
      <c r="A1495" s="4" t="str">
        <f>EB[[#This Row],[unit]] &amp; "#" &amp; EB[[#This Row],[indic_nrg]] &amp; "#" &amp; EB[[#This Row],[product]] &amp; "#" &amp; EB[[#This Row],[geo]]</f>
        <v>TJ#B_101022#2000#CZ</v>
      </c>
      <c r="B1495" s="4" t="str">
        <f>VLOOKUP(EB[[#This Row],[product]],KS_DB[[product]:[KS]],5,FALSE)</f>
        <v>solid</v>
      </c>
      <c r="C1495" s="4" t="str">
        <f>VLOOKUP(EB[[#This Row],[product]],KS_DB[[product]:[KS]],6,FALSE)</f>
        <v>solid</v>
      </c>
      <c r="D1495" s="4">
        <f>VLOOKUP(EB[[#This Row],[product]],Carriers[],4,FALSE)</f>
        <v>0</v>
      </c>
      <c r="E1495" s="4">
        <f>VLOOKUP(EB[[#This Row],[indic_nrg]],Indicators[],4,FALSE)</f>
        <v>0</v>
      </c>
      <c r="F1495" s="4">
        <f>IFERROR(VLOOKUP(EB[[#This Row],[Source_carrier]],KS_DB[[product]:[KS]],6,FALSE),0)</f>
        <v>0</v>
      </c>
      <c r="G1495" s="4" t="s">
        <v>34</v>
      </c>
      <c r="H1495" s="4" t="s">
        <v>1193</v>
      </c>
      <c r="I1495" s="4" t="s">
        <v>18</v>
      </c>
      <c r="J1495" s="4" t="s">
        <v>37</v>
      </c>
      <c r="K1495" s="4" t="s">
        <v>1194</v>
      </c>
      <c r="L1495" s="4" t="s">
        <v>39</v>
      </c>
      <c r="M1495" s="4" t="s">
        <v>42</v>
      </c>
      <c r="N1495" s="4" t="s">
        <v>41</v>
      </c>
      <c r="O1495" s="4">
        <v>74200</v>
      </c>
      <c r="P1495" s="4">
        <v>72681</v>
      </c>
      <c r="Q1495" s="4">
        <v>73154</v>
      </c>
      <c r="R1495" s="4">
        <v>73116</v>
      </c>
      <c r="S1495" s="4">
        <v>66242</v>
      </c>
      <c r="T1495" s="4">
        <v>57505</v>
      </c>
      <c r="U1495" s="4">
        <v>58752</v>
      </c>
      <c r="V1495" s="4">
        <v>61704</v>
      </c>
      <c r="W1495" s="4">
        <v>57978</v>
      </c>
      <c r="X1495" s="4">
        <v>37750</v>
      </c>
      <c r="Y1495" s="4">
        <v>45782</v>
      </c>
      <c r="Z1495" s="4">
        <v>44132</v>
      </c>
      <c r="AA1495" s="4">
        <v>48624</v>
      </c>
      <c r="AB1495" s="4">
        <v>45949</v>
      </c>
      <c r="AC1495" s="4">
        <v>46436</v>
      </c>
      <c r="AD1495" s="4">
        <v>45740</v>
      </c>
      <c r="AE1495" s="4">
        <v>49469</v>
      </c>
      <c r="AF1495" s="4">
        <v>45439</v>
      </c>
      <c r="AG1495" s="4">
        <v>56272</v>
      </c>
      <c r="AH1495" s="4">
        <v>50239</v>
      </c>
      <c r="AI1495" s="4">
        <v>41939</v>
      </c>
      <c r="AJ1495" s="4">
        <v>36344</v>
      </c>
      <c r="AK1495" s="4">
        <v>33028</v>
      </c>
      <c r="AL1495" s="4">
        <v>31426</v>
      </c>
      <c r="AM1495" s="4">
        <v>29054</v>
      </c>
      <c r="AN1495" s="4">
        <v>30476</v>
      </c>
    </row>
    <row r="1496" spans="1:40" ht="15" customHeight="1" x14ac:dyDescent="0.25">
      <c r="A1496" s="4" t="str">
        <f>EB[[#This Row],[unit]] &amp; "#" &amp; EB[[#This Row],[indic_nrg]] &amp; "#" &amp; EB[[#This Row],[product]] &amp; "#" &amp; EB[[#This Row],[geo]]</f>
        <v>TJ#B_101022#2100#CZ</v>
      </c>
      <c r="B1496" s="4" t="str">
        <f>VLOOKUP(EB[[#This Row],[product]],KS_DB[[product]:[KS]],5,FALSE)</f>
        <v>solid</v>
      </c>
      <c r="C1496" s="4" t="str">
        <f>VLOOKUP(EB[[#This Row],[product]],KS_DB[[product]:[KS]],6,FALSE)</f>
        <v>solid</v>
      </c>
      <c r="D1496" s="4">
        <f>VLOOKUP(EB[[#This Row],[product]],Carriers[],4,FALSE)</f>
        <v>0</v>
      </c>
      <c r="E1496" s="4">
        <f>VLOOKUP(EB[[#This Row],[indic_nrg]],Indicators[],4,FALSE)</f>
        <v>0</v>
      </c>
      <c r="F1496" s="4">
        <f>IFERROR(VLOOKUP(EB[[#This Row],[Source_carrier]],KS_DB[[product]:[KS]],6,FALSE),0)</f>
        <v>0</v>
      </c>
      <c r="G1496" s="4" t="s">
        <v>34</v>
      </c>
      <c r="H1496" s="4" t="s">
        <v>1193</v>
      </c>
      <c r="I1496" s="4" t="s">
        <v>43</v>
      </c>
      <c r="J1496" s="4" t="s">
        <v>37</v>
      </c>
      <c r="K1496" s="4" t="s">
        <v>1194</v>
      </c>
      <c r="L1496" s="4" t="s">
        <v>39</v>
      </c>
      <c r="M1496" s="4" t="s">
        <v>44</v>
      </c>
      <c r="N1496" s="4" t="s">
        <v>41</v>
      </c>
      <c r="O1496" s="4">
        <v>21274</v>
      </c>
      <c r="P1496" s="4">
        <v>21828</v>
      </c>
      <c r="Q1496" s="4">
        <v>22512</v>
      </c>
      <c r="R1496" s="4">
        <v>21827</v>
      </c>
      <c r="S1496" s="4">
        <v>21077</v>
      </c>
      <c r="T1496" s="4">
        <v>13259</v>
      </c>
      <c r="U1496" s="4">
        <v>12916</v>
      </c>
      <c r="V1496" s="4">
        <v>15077</v>
      </c>
      <c r="W1496" s="4">
        <v>18480</v>
      </c>
      <c r="X1496" s="4">
        <v>0</v>
      </c>
      <c r="Y1496" s="4">
        <v>0</v>
      </c>
      <c r="Z1496" s="4">
        <v>0</v>
      </c>
      <c r="AA1496" s="4">
        <v>226</v>
      </c>
      <c r="AB1496" s="4">
        <v>264</v>
      </c>
      <c r="AC1496" s="4">
        <v>188</v>
      </c>
      <c r="AD1496" s="4">
        <v>226</v>
      </c>
      <c r="AE1496" s="4">
        <v>3824</v>
      </c>
      <c r="AF1496" s="4">
        <v>12496</v>
      </c>
      <c r="AG1496" s="4">
        <v>12842</v>
      </c>
      <c r="AH1496" s="4">
        <v>8933</v>
      </c>
      <c r="AI1496" s="4">
        <v>4977</v>
      </c>
      <c r="AJ1496" s="4">
        <v>2731</v>
      </c>
      <c r="AK1496" s="4">
        <v>2458</v>
      </c>
      <c r="AL1496" s="4">
        <v>2846</v>
      </c>
      <c r="AM1496" s="4">
        <v>2381</v>
      </c>
      <c r="AN1496" s="4">
        <v>1708</v>
      </c>
    </row>
    <row r="1497" spans="1:40" ht="15" customHeight="1" x14ac:dyDescent="0.25">
      <c r="A1497" s="4" t="str">
        <f>EB[[#This Row],[unit]] &amp; "#" &amp; EB[[#This Row],[indic_nrg]] &amp; "#" &amp; EB[[#This Row],[product]] &amp; "#" &amp; EB[[#This Row],[geo]]</f>
        <v>TJ#B_101022#2112#CZ</v>
      </c>
      <c r="B1497" s="4" t="str">
        <f>VLOOKUP(EB[[#This Row],[product]],KS_DB[[product]:[KS]],5,FALSE)</f>
        <v>solid</v>
      </c>
      <c r="C1497" s="4" t="str">
        <f>VLOOKUP(EB[[#This Row],[product]],KS_DB[[product]:[KS]],6,FALSE)</f>
        <v>solid</v>
      </c>
      <c r="D1497" s="4">
        <f>VLOOKUP(EB[[#This Row],[product]],Carriers[],4,FALSE)</f>
        <v>1</v>
      </c>
      <c r="E1497" s="4">
        <f>VLOOKUP(EB[[#This Row],[indic_nrg]],Indicators[],4,FALSE)</f>
        <v>0</v>
      </c>
      <c r="F1497" s="4">
        <f>IFERROR(VLOOKUP(EB[[#This Row],[Source_carrier]],KS_DB[[product]:[KS]],6,FALSE),0)</f>
        <v>0</v>
      </c>
      <c r="G1497" s="4" t="s">
        <v>34</v>
      </c>
      <c r="H1497" s="4" t="s">
        <v>1193</v>
      </c>
      <c r="I1497" s="4" t="s">
        <v>45</v>
      </c>
      <c r="J1497" s="4" t="s">
        <v>37</v>
      </c>
      <c r="K1497" s="4" t="s">
        <v>1194</v>
      </c>
      <c r="L1497" s="4" t="s">
        <v>39</v>
      </c>
      <c r="M1497" s="4" t="s">
        <v>46</v>
      </c>
      <c r="N1497" s="4" t="s">
        <v>41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</row>
    <row r="1498" spans="1:40" ht="15" customHeight="1" x14ac:dyDescent="0.25">
      <c r="A1498" s="4" t="str">
        <f>EB[[#This Row],[unit]] &amp; "#" &amp; EB[[#This Row],[indic_nrg]] &amp; "#" &amp; EB[[#This Row],[product]] &amp; "#" &amp; EB[[#This Row],[geo]]</f>
        <v>TJ#B_101022#2115#CZ</v>
      </c>
      <c r="B1498" s="4" t="str">
        <f>VLOOKUP(EB[[#This Row],[product]],KS_DB[[product]:[KS]],5,FALSE)</f>
        <v>solid</v>
      </c>
      <c r="C1498" s="4" t="str">
        <f>VLOOKUP(EB[[#This Row],[product]],KS_DB[[product]:[KS]],6,FALSE)</f>
        <v>solid</v>
      </c>
      <c r="D1498" s="4">
        <f>VLOOKUP(EB[[#This Row],[product]],Carriers[],4,FALSE)</f>
        <v>1</v>
      </c>
      <c r="E1498" s="4">
        <f>VLOOKUP(EB[[#This Row],[indic_nrg]],Indicators[],4,FALSE)</f>
        <v>0</v>
      </c>
      <c r="F1498" s="4">
        <f>IFERROR(VLOOKUP(EB[[#This Row],[Source_carrier]],KS_DB[[product]:[KS]],6,FALSE),0)</f>
        <v>0</v>
      </c>
      <c r="G1498" s="4" t="s">
        <v>34</v>
      </c>
      <c r="H1498" s="4" t="s">
        <v>1193</v>
      </c>
      <c r="I1498" s="4" t="s">
        <v>47</v>
      </c>
      <c r="J1498" s="4" t="s">
        <v>37</v>
      </c>
      <c r="K1498" s="4" t="s">
        <v>1194</v>
      </c>
      <c r="L1498" s="4" t="s">
        <v>39</v>
      </c>
      <c r="M1498" s="4" t="s">
        <v>48</v>
      </c>
      <c r="N1498" s="4" t="s">
        <v>41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</row>
    <row r="1499" spans="1:40" ht="15" customHeight="1" x14ac:dyDescent="0.25">
      <c r="A1499" s="4" t="str">
        <f>EB[[#This Row],[unit]] &amp; "#" &amp; EB[[#This Row],[indic_nrg]] &amp; "#" &amp; EB[[#This Row],[product]] &amp; "#" &amp; EB[[#This Row],[geo]]</f>
        <v>TJ#B_101022#2116#CZ</v>
      </c>
      <c r="B1499" s="4" t="str">
        <f>VLOOKUP(EB[[#This Row],[product]],KS_DB[[product]:[KS]],5,FALSE)</f>
        <v>solid</v>
      </c>
      <c r="C1499" s="4" t="str">
        <f>VLOOKUP(EB[[#This Row],[product]],KS_DB[[product]:[KS]],6,FALSE)</f>
        <v>solid</v>
      </c>
      <c r="D1499" s="4">
        <f>VLOOKUP(EB[[#This Row],[product]],Carriers[],4,FALSE)</f>
        <v>1</v>
      </c>
      <c r="E1499" s="4">
        <f>VLOOKUP(EB[[#This Row],[indic_nrg]],Indicators[],4,FALSE)</f>
        <v>0</v>
      </c>
      <c r="F1499" s="4">
        <f>IFERROR(VLOOKUP(EB[[#This Row],[Source_carrier]],KS_DB[[product]:[KS]],6,FALSE),0)</f>
        <v>0</v>
      </c>
      <c r="G1499" s="4" t="s">
        <v>34</v>
      </c>
      <c r="H1499" s="4" t="s">
        <v>1193</v>
      </c>
      <c r="I1499" s="4" t="s">
        <v>49</v>
      </c>
      <c r="J1499" s="4" t="s">
        <v>37</v>
      </c>
      <c r="K1499" s="4" t="s">
        <v>1194</v>
      </c>
      <c r="L1499" s="4" t="s">
        <v>39</v>
      </c>
      <c r="M1499" s="4" t="s">
        <v>50</v>
      </c>
      <c r="N1499" s="4" t="s">
        <v>41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</row>
    <row r="1500" spans="1:40" ht="15" customHeight="1" x14ac:dyDescent="0.25">
      <c r="A1500" s="4" t="str">
        <f>EB[[#This Row],[unit]] &amp; "#" &amp; EB[[#This Row],[indic_nrg]] &amp; "#" &amp; EB[[#This Row],[product]] &amp; "#" &amp; EB[[#This Row],[geo]]</f>
        <v>TJ#B_101022#2117#CZ</v>
      </c>
      <c r="B1500" s="4" t="str">
        <f>VLOOKUP(EB[[#This Row],[product]],KS_DB[[product]:[KS]],5,FALSE)</f>
        <v>solid</v>
      </c>
      <c r="C1500" s="4" t="str">
        <f>VLOOKUP(EB[[#This Row],[product]],KS_DB[[product]:[KS]],6,FALSE)</f>
        <v>solid</v>
      </c>
      <c r="D1500" s="4">
        <f>VLOOKUP(EB[[#This Row],[product]],Carriers[],4,FALSE)</f>
        <v>1</v>
      </c>
      <c r="E1500" s="4">
        <f>VLOOKUP(EB[[#This Row],[indic_nrg]],Indicators[],4,FALSE)</f>
        <v>0</v>
      </c>
      <c r="F1500" s="4">
        <f>IFERROR(VLOOKUP(EB[[#This Row],[Source_carrier]],KS_DB[[product]:[KS]],6,FALSE),0)</f>
        <v>0</v>
      </c>
      <c r="G1500" s="4" t="s">
        <v>34</v>
      </c>
      <c r="H1500" s="4" t="s">
        <v>1193</v>
      </c>
      <c r="I1500" s="4" t="s">
        <v>51</v>
      </c>
      <c r="J1500" s="4" t="s">
        <v>37</v>
      </c>
      <c r="K1500" s="4" t="s">
        <v>1194</v>
      </c>
      <c r="L1500" s="4" t="s">
        <v>39</v>
      </c>
      <c r="M1500" s="4" t="s">
        <v>52</v>
      </c>
      <c r="N1500" s="4" t="s">
        <v>41</v>
      </c>
      <c r="O1500" s="4">
        <v>21274</v>
      </c>
      <c r="P1500" s="4">
        <v>21828</v>
      </c>
      <c r="Q1500" s="4">
        <v>22512</v>
      </c>
      <c r="R1500" s="4">
        <v>21827</v>
      </c>
      <c r="S1500" s="4">
        <v>21077</v>
      </c>
      <c r="T1500" s="4">
        <v>13259</v>
      </c>
      <c r="U1500" s="4">
        <v>12916</v>
      </c>
      <c r="V1500" s="4">
        <v>15077</v>
      </c>
      <c r="W1500" s="4">
        <v>18480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3711</v>
      </c>
      <c r="AF1500" s="4">
        <v>12496</v>
      </c>
      <c r="AG1500" s="4">
        <v>12842</v>
      </c>
      <c r="AH1500" s="4">
        <v>8791</v>
      </c>
      <c r="AI1500" s="4">
        <v>4939</v>
      </c>
      <c r="AJ1500" s="4">
        <v>2731</v>
      </c>
      <c r="AK1500" s="4">
        <v>2458</v>
      </c>
      <c r="AL1500" s="4">
        <v>2846</v>
      </c>
      <c r="AM1500" s="4">
        <v>2268</v>
      </c>
      <c r="AN1500" s="4">
        <v>1519</v>
      </c>
    </row>
    <row r="1501" spans="1:40" ht="15" customHeight="1" x14ac:dyDescent="0.25">
      <c r="A1501" s="4" t="str">
        <f>EB[[#This Row],[unit]] &amp; "#" &amp; EB[[#This Row],[indic_nrg]] &amp; "#" &amp; EB[[#This Row],[product]] &amp; "#" &amp; EB[[#This Row],[geo]]</f>
        <v>TJ#B_101022#2118#CZ</v>
      </c>
      <c r="B1501" s="4" t="str">
        <f>VLOOKUP(EB[[#This Row],[product]],KS_DB[[product]:[KS]],5,FALSE)</f>
        <v>solid</v>
      </c>
      <c r="C1501" s="4" t="str">
        <f>VLOOKUP(EB[[#This Row],[product]],KS_DB[[product]:[KS]],6,FALSE)</f>
        <v>solid</v>
      </c>
      <c r="D1501" s="4">
        <f>VLOOKUP(EB[[#This Row],[product]],Carriers[],4,FALSE)</f>
        <v>1</v>
      </c>
      <c r="E1501" s="4">
        <f>VLOOKUP(EB[[#This Row],[indic_nrg]],Indicators[],4,FALSE)</f>
        <v>0</v>
      </c>
      <c r="F1501" s="4">
        <f>IFERROR(VLOOKUP(EB[[#This Row],[Source_carrier]],KS_DB[[product]:[KS]],6,FALSE),0)</f>
        <v>0</v>
      </c>
      <c r="G1501" s="4" t="s">
        <v>34</v>
      </c>
      <c r="H1501" s="4" t="s">
        <v>1193</v>
      </c>
      <c r="I1501" s="4" t="s">
        <v>53</v>
      </c>
      <c r="J1501" s="4" t="s">
        <v>37</v>
      </c>
      <c r="K1501" s="4" t="s">
        <v>1194</v>
      </c>
      <c r="L1501" s="4" t="s">
        <v>39</v>
      </c>
      <c r="M1501" s="4" t="s">
        <v>54</v>
      </c>
      <c r="N1501" s="4" t="s">
        <v>41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</row>
    <row r="1502" spans="1:40" ht="15" customHeight="1" x14ac:dyDescent="0.25">
      <c r="A1502" s="4" t="str">
        <f>EB[[#This Row],[unit]] &amp; "#" &amp; EB[[#This Row],[indic_nrg]] &amp; "#" &amp; EB[[#This Row],[product]] &amp; "#" &amp; EB[[#This Row],[geo]]</f>
        <v>TJ#B_101022#2121#CZ</v>
      </c>
      <c r="B1502" s="4" t="str">
        <f>VLOOKUP(EB[[#This Row],[product]],KS_DB[[product]:[KS]],5,FALSE)</f>
        <v>solid</v>
      </c>
      <c r="C1502" s="4" t="str">
        <f>VLOOKUP(EB[[#This Row],[product]],KS_DB[[product]:[KS]],6,FALSE)</f>
        <v>solid</v>
      </c>
      <c r="D1502" s="4">
        <f>VLOOKUP(EB[[#This Row],[product]],Carriers[],4,FALSE)</f>
        <v>1</v>
      </c>
      <c r="E1502" s="4">
        <f>VLOOKUP(EB[[#This Row],[indic_nrg]],Indicators[],4,FALSE)</f>
        <v>0</v>
      </c>
      <c r="F1502" s="4">
        <f>IFERROR(VLOOKUP(EB[[#This Row],[Source_carrier]],KS_DB[[product]:[KS]],6,FALSE),0)</f>
        <v>0</v>
      </c>
      <c r="G1502" s="4" t="s">
        <v>34</v>
      </c>
      <c r="H1502" s="4" t="s">
        <v>1193</v>
      </c>
      <c r="I1502" s="4" t="s">
        <v>55</v>
      </c>
      <c r="J1502" s="4" t="s">
        <v>37</v>
      </c>
      <c r="K1502" s="4" t="s">
        <v>1194</v>
      </c>
      <c r="L1502" s="4" t="s">
        <v>39</v>
      </c>
      <c r="M1502" s="4" t="s">
        <v>56</v>
      </c>
      <c r="N1502" s="4" t="s">
        <v>41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142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</row>
    <row r="1503" spans="1:40" ht="15" customHeight="1" x14ac:dyDescent="0.25">
      <c r="A1503" s="4" t="str">
        <f>EB[[#This Row],[unit]] &amp; "#" &amp; EB[[#This Row],[indic_nrg]] &amp; "#" &amp; EB[[#This Row],[product]] &amp; "#" &amp; EB[[#This Row],[geo]]</f>
        <v>TJ#B_101022#2122#CZ</v>
      </c>
      <c r="B1503" s="4" t="str">
        <f>VLOOKUP(EB[[#This Row],[product]],KS_DB[[product]:[KS]],5,FALSE)</f>
        <v>solid</v>
      </c>
      <c r="C1503" s="4" t="str">
        <f>VLOOKUP(EB[[#This Row],[product]],KS_DB[[product]:[KS]],6,FALSE)</f>
        <v>solid</v>
      </c>
      <c r="D1503" s="4">
        <f>VLOOKUP(EB[[#This Row],[product]],Carriers[],4,FALSE)</f>
        <v>1</v>
      </c>
      <c r="E1503" s="4">
        <f>VLOOKUP(EB[[#This Row],[indic_nrg]],Indicators[],4,FALSE)</f>
        <v>0</v>
      </c>
      <c r="F1503" s="4">
        <f>IFERROR(VLOOKUP(EB[[#This Row],[Source_carrier]],KS_DB[[product]:[KS]],6,FALSE),0)</f>
        <v>0</v>
      </c>
      <c r="G1503" s="4" t="s">
        <v>34</v>
      </c>
      <c r="H1503" s="4" t="s">
        <v>1193</v>
      </c>
      <c r="I1503" s="4" t="s">
        <v>57</v>
      </c>
      <c r="J1503" s="4" t="s">
        <v>37</v>
      </c>
      <c r="K1503" s="4" t="s">
        <v>1194</v>
      </c>
      <c r="L1503" s="4" t="s">
        <v>39</v>
      </c>
      <c r="M1503" s="4" t="s">
        <v>58</v>
      </c>
      <c r="N1503" s="4" t="s">
        <v>41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</row>
    <row r="1504" spans="1:40" ht="15" customHeight="1" x14ac:dyDescent="0.25">
      <c r="A1504" s="4" t="str">
        <f>EB[[#This Row],[unit]] &amp; "#" &amp; EB[[#This Row],[indic_nrg]] &amp; "#" &amp; EB[[#This Row],[product]] &amp; "#" &amp; EB[[#This Row],[geo]]</f>
        <v>TJ#B_101022#2130#CZ</v>
      </c>
      <c r="B1504" s="4" t="str">
        <f>VLOOKUP(EB[[#This Row],[product]],KS_DB[[product]:[KS]],5,FALSE)</f>
        <v>solid</v>
      </c>
      <c r="C1504" s="4" t="str">
        <f>VLOOKUP(EB[[#This Row],[product]],KS_DB[[product]:[KS]],6,FALSE)</f>
        <v>solid</v>
      </c>
      <c r="D1504" s="4">
        <f>VLOOKUP(EB[[#This Row],[product]],Carriers[],4,FALSE)</f>
        <v>1</v>
      </c>
      <c r="E1504" s="4">
        <f>VLOOKUP(EB[[#This Row],[indic_nrg]],Indicators[],4,FALSE)</f>
        <v>0</v>
      </c>
      <c r="F1504" s="4">
        <f>IFERROR(VLOOKUP(EB[[#This Row],[Source_carrier]],KS_DB[[product]:[KS]],6,FALSE),0)</f>
        <v>0</v>
      </c>
      <c r="G1504" s="4" t="s">
        <v>34</v>
      </c>
      <c r="H1504" s="4" t="s">
        <v>1193</v>
      </c>
      <c r="I1504" s="4" t="s">
        <v>59</v>
      </c>
      <c r="J1504" s="4" t="s">
        <v>37</v>
      </c>
      <c r="K1504" s="4" t="s">
        <v>1194</v>
      </c>
      <c r="L1504" s="4" t="s">
        <v>39</v>
      </c>
      <c r="M1504" s="4" t="s">
        <v>60</v>
      </c>
      <c r="N1504" s="4" t="s">
        <v>41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226</v>
      </c>
      <c r="AB1504" s="4">
        <v>264</v>
      </c>
      <c r="AC1504" s="4">
        <v>188</v>
      </c>
      <c r="AD1504" s="4">
        <v>226</v>
      </c>
      <c r="AE1504" s="4">
        <v>113</v>
      </c>
      <c r="AF1504" s="4">
        <v>0</v>
      </c>
      <c r="AG1504" s="4">
        <v>0</v>
      </c>
      <c r="AH1504" s="4">
        <v>0</v>
      </c>
      <c r="AI1504" s="4">
        <v>38</v>
      </c>
      <c r="AJ1504" s="4">
        <v>0</v>
      </c>
      <c r="AK1504" s="4">
        <v>0</v>
      </c>
      <c r="AL1504" s="4">
        <v>0</v>
      </c>
      <c r="AM1504" s="4">
        <v>113</v>
      </c>
      <c r="AN1504" s="4">
        <v>188</v>
      </c>
    </row>
    <row r="1505" spans="1:40" ht="15" customHeight="1" x14ac:dyDescent="0.25">
      <c r="A1505" s="4" t="str">
        <f>EB[[#This Row],[unit]] &amp; "#" &amp; EB[[#This Row],[indic_nrg]] &amp; "#" &amp; EB[[#This Row],[product]] &amp; "#" &amp; EB[[#This Row],[geo]]</f>
        <v>TJ#B_101022#2200#CZ</v>
      </c>
      <c r="B1505" s="4" t="str">
        <f>VLOOKUP(EB[[#This Row],[product]],KS_DB[[product]:[KS]],5,FALSE)</f>
        <v>solid</v>
      </c>
      <c r="C1505" s="4" t="str">
        <f>VLOOKUP(EB[[#This Row],[product]],KS_DB[[product]:[KS]],6,FALSE)</f>
        <v>solid</v>
      </c>
      <c r="D1505" s="4">
        <f>VLOOKUP(EB[[#This Row],[product]],Carriers[],4,FALSE)</f>
        <v>0</v>
      </c>
      <c r="E1505" s="4">
        <f>VLOOKUP(EB[[#This Row],[indic_nrg]],Indicators[],4,FALSE)</f>
        <v>0</v>
      </c>
      <c r="F1505" s="4">
        <f>IFERROR(VLOOKUP(EB[[#This Row],[Source_carrier]],KS_DB[[product]:[KS]],6,FALSE),0)</f>
        <v>0</v>
      </c>
      <c r="G1505" s="4" t="s">
        <v>34</v>
      </c>
      <c r="H1505" s="4" t="s">
        <v>1193</v>
      </c>
      <c r="I1505" s="4" t="s">
        <v>61</v>
      </c>
      <c r="J1505" s="4" t="s">
        <v>37</v>
      </c>
      <c r="K1505" s="4" t="s">
        <v>1194</v>
      </c>
      <c r="L1505" s="4" t="s">
        <v>39</v>
      </c>
      <c r="M1505" s="4" t="s">
        <v>62</v>
      </c>
      <c r="N1505" s="4" t="s">
        <v>41</v>
      </c>
      <c r="O1505" s="4">
        <v>52926</v>
      </c>
      <c r="P1505" s="4">
        <v>50853</v>
      </c>
      <c r="Q1505" s="4">
        <v>50641</v>
      </c>
      <c r="R1505" s="4">
        <v>51289</v>
      </c>
      <c r="S1505" s="4">
        <v>45165</v>
      </c>
      <c r="T1505" s="4">
        <v>44246</v>
      </c>
      <c r="U1505" s="4">
        <v>45836</v>
      </c>
      <c r="V1505" s="4">
        <v>46627</v>
      </c>
      <c r="W1505" s="4">
        <v>39498</v>
      </c>
      <c r="X1505" s="4">
        <v>37750</v>
      </c>
      <c r="Y1505" s="4">
        <v>45782</v>
      </c>
      <c r="Z1505" s="4">
        <v>44132</v>
      </c>
      <c r="AA1505" s="4">
        <v>48398</v>
      </c>
      <c r="AB1505" s="4">
        <v>45685</v>
      </c>
      <c r="AC1505" s="4">
        <v>46247</v>
      </c>
      <c r="AD1505" s="4">
        <v>45514</v>
      </c>
      <c r="AE1505" s="4">
        <v>45645</v>
      </c>
      <c r="AF1505" s="4">
        <v>32943</v>
      </c>
      <c r="AG1505" s="4">
        <v>43431</v>
      </c>
      <c r="AH1505" s="4">
        <v>41305</v>
      </c>
      <c r="AI1505" s="4">
        <v>36962</v>
      </c>
      <c r="AJ1505" s="4">
        <v>33613</v>
      </c>
      <c r="AK1505" s="4">
        <v>30570</v>
      </c>
      <c r="AL1505" s="4">
        <v>28580</v>
      </c>
      <c r="AM1505" s="4">
        <v>26673</v>
      </c>
      <c r="AN1505" s="4">
        <v>28768</v>
      </c>
    </row>
    <row r="1506" spans="1:40" ht="15" customHeight="1" x14ac:dyDescent="0.25">
      <c r="A1506" s="4" t="str">
        <f>EB[[#This Row],[unit]] &amp; "#" &amp; EB[[#This Row],[indic_nrg]] &amp; "#" &amp; EB[[#This Row],[product]] &amp; "#" &amp; EB[[#This Row],[geo]]</f>
        <v>TJ#B_101022#2210#CZ</v>
      </c>
      <c r="B1506" s="4" t="str">
        <f>VLOOKUP(EB[[#This Row],[product]],KS_DB[[product]:[KS]],5,FALSE)</f>
        <v>solid</v>
      </c>
      <c r="C1506" s="4" t="str">
        <f>VLOOKUP(EB[[#This Row],[product]],KS_DB[[product]:[KS]],6,FALSE)</f>
        <v>solid</v>
      </c>
      <c r="D1506" s="4">
        <f>VLOOKUP(EB[[#This Row],[product]],Carriers[],4,FALSE)</f>
        <v>1</v>
      </c>
      <c r="E1506" s="4">
        <f>VLOOKUP(EB[[#This Row],[indic_nrg]],Indicators[],4,FALSE)</f>
        <v>0</v>
      </c>
      <c r="F1506" s="4">
        <f>IFERROR(VLOOKUP(EB[[#This Row],[Source_carrier]],KS_DB[[product]:[KS]],6,FALSE),0)</f>
        <v>0</v>
      </c>
      <c r="G1506" s="4" t="s">
        <v>34</v>
      </c>
      <c r="H1506" s="4" t="s">
        <v>1193</v>
      </c>
      <c r="I1506" s="4" t="s">
        <v>63</v>
      </c>
      <c r="J1506" s="4" t="s">
        <v>37</v>
      </c>
      <c r="K1506" s="4" t="s">
        <v>1194</v>
      </c>
      <c r="L1506" s="4" t="s">
        <v>39</v>
      </c>
      <c r="M1506" s="4" t="s">
        <v>64</v>
      </c>
      <c r="N1506" s="4" t="s">
        <v>41</v>
      </c>
      <c r="O1506" s="4">
        <v>52926</v>
      </c>
      <c r="P1506" s="4">
        <v>50853</v>
      </c>
      <c r="Q1506" s="4">
        <v>50641</v>
      </c>
      <c r="R1506" s="4">
        <v>51289</v>
      </c>
      <c r="S1506" s="4">
        <v>45165</v>
      </c>
      <c r="T1506" s="4">
        <v>44246</v>
      </c>
      <c r="U1506" s="4">
        <v>45836</v>
      </c>
      <c r="V1506" s="4">
        <v>46627</v>
      </c>
      <c r="W1506" s="4">
        <v>39498</v>
      </c>
      <c r="X1506" s="4">
        <v>37750</v>
      </c>
      <c r="Y1506" s="4">
        <v>45782</v>
      </c>
      <c r="Z1506" s="4">
        <v>44132</v>
      </c>
      <c r="AA1506" s="4">
        <v>48398</v>
      </c>
      <c r="AB1506" s="4">
        <v>45685</v>
      </c>
      <c r="AC1506" s="4">
        <v>46247</v>
      </c>
      <c r="AD1506" s="4">
        <v>45514</v>
      </c>
      <c r="AE1506" s="4">
        <v>45645</v>
      </c>
      <c r="AF1506" s="4">
        <v>32783</v>
      </c>
      <c r="AG1506" s="4">
        <v>43351</v>
      </c>
      <c r="AH1506" s="4">
        <v>41185</v>
      </c>
      <c r="AI1506" s="4">
        <v>36882</v>
      </c>
      <c r="AJ1506" s="4">
        <v>33613</v>
      </c>
      <c r="AK1506" s="4">
        <v>30570</v>
      </c>
      <c r="AL1506" s="4">
        <v>28580</v>
      </c>
      <c r="AM1506" s="4">
        <v>26673</v>
      </c>
      <c r="AN1506" s="4">
        <v>28768</v>
      </c>
    </row>
    <row r="1507" spans="1:40" ht="15" customHeight="1" x14ac:dyDescent="0.25">
      <c r="A1507" s="4" t="str">
        <f>EB[[#This Row],[unit]] &amp; "#" &amp; EB[[#This Row],[indic_nrg]] &amp; "#" &amp; EB[[#This Row],[product]] &amp; "#" &amp; EB[[#This Row],[geo]]</f>
        <v>TJ#B_101022#2230#CZ</v>
      </c>
      <c r="B1507" s="4" t="str">
        <f>VLOOKUP(EB[[#This Row],[product]],KS_DB[[product]:[KS]],5,FALSE)</f>
        <v>solid</v>
      </c>
      <c r="C1507" s="4" t="str">
        <f>VLOOKUP(EB[[#This Row],[product]],KS_DB[[product]:[KS]],6,FALSE)</f>
        <v>solid</v>
      </c>
      <c r="D1507" s="4">
        <f>VLOOKUP(EB[[#This Row],[product]],Carriers[],4,FALSE)</f>
        <v>1</v>
      </c>
      <c r="E1507" s="4">
        <f>VLOOKUP(EB[[#This Row],[indic_nrg]],Indicators[],4,FALSE)</f>
        <v>0</v>
      </c>
      <c r="F1507" s="4">
        <f>IFERROR(VLOOKUP(EB[[#This Row],[Source_carrier]],KS_DB[[product]:[KS]],6,FALSE),0)</f>
        <v>0</v>
      </c>
      <c r="G1507" s="4" t="s">
        <v>34</v>
      </c>
      <c r="H1507" s="4" t="s">
        <v>1193</v>
      </c>
      <c r="I1507" s="4" t="s">
        <v>65</v>
      </c>
      <c r="J1507" s="4" t="s">
        <v>37</v>
      </c>
      <c r="K1507" s="4" t="s">
        <v>1194</v>
      </c>
      <c r="L1507" s="4" t="s">
        <v>39</v>
      </c>
      <c r="M1507" s="4" t="s">
        <v>66</v>
      </c>
      <c r="N1507" s="4" t="s">
        <v>41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160</v>
      </c>
      <c r="AG1507" s="4">
        <v>80</v>
      </c>
      <c r="AH1507" s="4">
        <v>120</v>
      </c>
      <c r="AI1507" s="4">
        <v>80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</row>
    <row r="1508" spans="1:40" ht="15" customHeight="1" x14ac:dyDescent="0.25">
      <c r="A1508" s="4" t="str">
        <f>EB[[#This Row],[unit]] &amp; "#" &amp; EB[[#This Row],[indic_nrg]] &amp; "#" &amp; EB[[#This Row],[product]] &amp; "#" &amp; EB[[#This Row],[geo]]</f>
        <v>TJ#B_101022#2310#CZ</v>
      </c>
      <c r="B1508" s="4" t="str">
        <f>VLOOKUP(EB[[#This Row],[product]],KS_DB[[product]:[KS]],5,FALSE)</f>
        <v>solid</v>
      </c>
      <c r="C1508" s="4" t="str">
        <f>VLOOKUP(EB[[#This Row],[product]],KS_DB[[product]:[KS]],6,FALSE)</f>
        <v>solid</v>
      </c>
      <c r="D1508" s="4">
        <f>VLOOKUP(EB[[#This Row],[product]],Carriers[],4,FALSE)</f>
        <v>1</v>
      </c>
      <c r="E1508" s="4">
        <f>VLOOKUP(EB[[#This Row],[indic_nrg]],Indicators[],4,FALSE)</f>
        <v>0</v>
      </c>
      <c r="F1508" s="4">
        <f>IFERROR(VLOOKUP(EB[[#This Row],[Source_carrier]],KS_DB[[product]:[KS]],6,FALSE),0)</f>
        <v>0</v>
      </c>
      <c r="G1508" s="4" t="s">
        <v>34</v>
      </c>
      <c r="H1508" s="4" t="s">
        <v>1193</v>
      </c>
      <c r="I1508" s="4" t="s">
        <v>67</v>
      </c>
      <c r="J1508" s="4" t="s">
        <v>37</v>
      </c>
      <c r="K1508" s="4" t="s">
        <v>1194</v>
      </c>
      <c r="L1508" s="4" t="s">
        <v>39</v>
      </c>
      <c r="M1508" s="4" t="s">
        <v>68</v>
      </c>
      <c r="N1508" s="4" t="s">
        <v>41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</row>
    <row r="1509" spans="1:40" ht="15" customHeight="1" x14ac:dyDescent="0.25">
      <c r="A1509" s="4" t="str">
        <f>EB[[#This Row],[unit]] &amp; "#" &amp; EB[[#This Row],[indic_nrg]] &amp; "#" &amp; EB[[#This Row],[product]] &amp; "#" &amp; EB[[#This Row],[geo]]</f>
        <v>TJ#B_101022#2330#CZ</v>
      </c>
      <c r="B1509" s="4" t="str">
        <f>VLOOKUP(EB[[#This Row],[product]],KS_DB[[product]:[KS]],5,FALSE)</f>
        <v>solid</v>
      </c>
      <c r="C1509" s="4" t="str">
        <f>VLOOKUP(EB[[#This Row],[product]],KS_DB[[product]:[KS]],6,FALSE)</f>
        <v>solid</v>
      </c>
      <c r="D1509" s="4">
        <f>VLOOKUP(EB[[#This Row],[product]],Carriers[],4,FALSE)</f>
        <v>1</v>
      </c>
      <c r="E1509" s="4">
        <f>VLOOKUP(EB[[#This Row],[indic_nrg]],Indicators[],4,FALSE)</f>
        <v>0</v>
      </c>
      <c r="F1509" s="4">
        <f>IFERROR(VLOOKUP(EB[[#This Row],[Source_carrier]],KS_DB[[product]:[KS]],6,FALSE),0)</f>
        <v>0</v>
      </c>
      <c r="G1509" s="4" t="s">
        <v>34</v>
      </c>
      <c r="H1509" s="4" t="s">
        <v>1193</v>
      </c>
      <c r="I1509" s="4" t="s">
        <v>69</v>
      </c>
      <c r="J1509" s="4" t="s">
        <v>37</v>
      </c>
      <c r="K1509" s="4" t="s">
        <v>1194</v>
      </c>
      <c r="L1509" s="4" t="s">
        <v>39</v>
      </c>
      <c r="M1509" s="4" t="s">
        <v>70</v>
      </c>
      <c r="N1509" s="4" t="s">
        <v>41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</row>
    <row r="1510" spans="1:40" ht="15" customHeight="1" x14ac:dyDescent="0.25">
      <c r="A1510" s="4" t="str">
        <f>EB[[#This Row],[unit]] &amp; "#" &amp; EB[[#This Row],[indic_nrg]] &amp; "#" &amp; EB[[#This Row],[product]] &amp; "#" &amp; EB[[#This Row],[geo]]</f>
        <v>TJ#B_101022#2410#CZ</v>
      </c>
      <c r="B1510" s="4" t="str">
        <f>VLOOKUP(EB[[#This Row],[product]],KS_DB[[product]:[KS]],5,FALSE)</f>
        <v>solid</v>
      </c>
      <c r="C1510" s="4" t="str">
        <f>VLOOKUP(EB[[#This Row],[product]],KS_DB[[product]:[KS]],6,FALSE)</f>
        <v>solid</v>
      </c>
      <c r="D1510" s="4">
        <f>VLOOKUP(EB[[#This Row],[product]],Carriers[],4,FALSE)</f>
        <v>1</v>
      </c>
      <c r="E1510" s="4">
        <f>VLOOKUP(EB[[#This Row],[indic_nrg]],Indicators[],4,FALSE)</f>
        <v>0</v>
      </c>
      <c r="F1510" s="4">
        <f>IFERROR(VLOOKUP(EB[[#This Row],[Source_carrier]],KS_DB[[product]:[KS]],6,FALSE),0)</f>
        <v>0</v>
      </c>
      <c r="G1510" s="4" t="s">
        <v>34</v>
      </c>
      <c r="H1510" s="4" t="s">
        <v>1193</v>
      </c>
      <c r="I1510" s="4" t="s">
        <v>71</v>
      </c>
      <c r="J1510" s="4" t="s">
        <v>37</v>
      </c>
      <c r="K1510" s="4" t="s">
        <v>1194</v>
      </c>
      <c r="L1510" s="4" t="s">
        <v>39</v>
      </c>
      <c r="M1510" s="4" t="s">
        <v>72</v>
      </c>
      <c r="N1510" s="4" t="s">
        <v>41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</row>
    <row r="1511" spans="1:40" ht="15" customHeight="1" x14ac:dyDescent="0.25">
      <c r="A1511" s="4" t="str">
        <f>EB[[#This Row],[unit]] &amp; "#" &amp; EB[[#This Row],[indic_nrg]] &amp; "#" &amp; EB[[#This Row],[product]] &amp; "#" &amp; EB[[#This Row],[geo]]</f>
        <v>TJ#B_101022#3000#CZ</v>
      </c>
      <c r="B1511" s="4" t="str">
        <f>VLOOKUP(EB[[#This Row],[product]],KS_DB[[product]:[KS]],5,FALSE)</f>
        <v>liquid</v>
      </c>
      <c r="C1511" s="4" t="str">
        <f>VLOOKUP(EB[[#This Row],[product]],KS_DB[[product]:[KS]],6,FALSE)</f>
        <v>liquid</v>
      </c>
      <c r="D1511" s="4">
        <f>VLOOKUP(EB[[#This Row],[product]],Carriers[],4,FALSE)</f>
        <v>0</v>
      </c>
      <c r="E1511" s="4">
        <f>VLOOKUP(EB[[#This Row],[indic_nrg]],Indicators[],4,FALSE)</f>
        <v>0</v>
      </c>
      <c r="F1511" s="4">
        <f>IFERROR(VLOOKUP(EB[[#This Row],[Source_carrier]],KS_DB[[product]:[KS]],6,FALSE),0)</f>
        <v>0</v>
      </c>
      <c r="G1511" s="4" t="s">
        <v>34</v>
      </c>
      <c r="H1511" s="4" t="s">
        <v>1193</v>
      </c>
      <c r="I1511" s="4" t="s">
        <v>73</v>
      </c>
      <c r="J1511" s="4" t="s">
        <v>37</v>
      </c>
      <c r="K1511" s="4" t="s">
        <v>1194</v>
      </c>
      <c r="L1511" s="4" t="s">
        <v>39</v>
      </c>
      <c r="M1511" s="4" t="s">
        <v>74</v>
      </c>
      <c r="N1511" s="4" t="s">
        <v>41</v>
      </c>
      <c r="O1511" s="4">
        <v>3680</v>
      </c>
      <c r="P1511" s="4">
        <v>3640</v>
      </c>
      <c r="Q1511" s="4">
        <v>3600</v>
      </c>
      <c r="R1511" s="4">
        <v>2520</v>
      </c>
      <c r="S1511" s="4">
        <v>3040</v>
      </c>
      <c r="T1511" s="4">
        <v>3600</v>
      </c>
      <c r="U1511" s="4">
        <v>4440</v>
      </c>
      <c r="V1511" s="4">
        <v>4440</v>
      </c>
      <c r="W1511" s="4">
        <v>3680</v>
      </c>
      <c r="X1511" s="4">
        <v>3040</v>
      </c>
      <c r="Y1511" s="4">
        <v>4760</v>
      </c>
      <c r="Z1511" s="4">
        <v>4880</v>
      </c>
      <c r="AA1511" s="4">
        <v>5078</v>
      </c>
      <c r="AB1511" s="4">
        <v>4744</v>
      </c>
      <c r="AC1511" s="4">
        <v>2685</v>
      </c>
      <c r="AD1511" s="4">
        <v>2304</v>
      </c>
      <c r="AE1511" s="4">
        <v>1671</v>
      </c>
      <c r="AF1511" s="4">
        <v>1040</v>
      </c>
      <c r="AG1511" s="4">
        <v>1280</v>
      </c>
      <c r="AH1511" s="4">
        <v>1680</v>
      </c>
      <c r="AI1511" s="4">
        <v>1448</v>
      </c>
      <c r="AJ1511" s="4">
        <v>200</v>
      </c>
      <c r="AK1511" s="4">
        <v>40</v>
      </c>
      <c r="AL1511" s="4">
        <v>40</v>
      </c>
      <c r="AM1511" s="4">
        <v>83</v>
      </c>
      <c r="AN1511" s="4">
        <v>166</v>
      </c>
    </row>
    <row r="1512" spans="1:40" ht="15" customHeight="1" x14ac:dyDescent="0.25">
      <c r="A1512" s="4" t="str">
        <f>EB[[#This Row],[unit]] &amp; "#" &amp; EB[[#This Row],[indic_nrg]] &amp; "#" &amp; EB[[#This Row],[product]] &amp; "#" &amp; EB[[#This Row],[geo]]</f>
        <v>TJ#B_101022#3200#CZ</v>
      </c>
      <c r="B1512" s="4" t="str">
        <f>VLOOKUP(EB[[#This Row],[product]],KS_DB[[product]:[KS]],5,FALSE)</f>
        <v>liquid</v>
      </c>
      <c r="C1512" s="4" t="str">
        <f>VLOOKUP(EB[[#This Row],[product]],KS_DB[[product]:[KS]],6,FALSE)</f>
        <v>liquid</v>
      </c>
      <c r="D1512" s="4">
        <f>VLOOKUP(EB[[#This Row],[product]],Carriers[],4,FALSE)</f>
        <v>0</v>
      </c>
      <c r="E1512" s="4">
        <f>VLOOKUP(EB[[#This Row],[indic_nrg]],Indicators[],4,FALSE)</f>
        <v>0</v>
      </c>
      <c r="F1512" s="4">
        <f>IFERROR(VLOOKUP(EB[[#This Row],[Source_carrier]],KS_DB[[product]:[KS]],6,FALSE),0)</f>
        <v>0</v>
      </c>
      <c r="G1512" s="4" t="s">
        <v>34</v>
      </c>
      <c r="H1512" s="4" t="s">
        <v>1193</v>
      </c>
      <c r="I1512" s="4" t="s">
        <v>75</v>
      </c>
      <c r="J1512" s="4" t="s">
        <v>37</v>
      </c>
      <c r="K1512" s="4" t="s">
        <v>1194</v>
      </c>
      <c r="L1512" s="4" t="s">
        <v>39</v>
      </c>
      <c r="M1512" s="4" t="s">
        <v>76</v>
      </c>
      <c r="N1512" s="4" t="s">
        <v>41</v>
      </c>
      <c r="O1512" s="4">
        <v>3680</v>
      </c>
      <c r="P1512" s="4">
        <v>3640</v>
      </c>
      <c r="Q1512" s="4">
        <v>3600</v>
      </c>
      <c r="R1512" s="4">
        <v>2520</v>
      </c>
      <c r="S1512" s="4">
        <v>3040</v>
      </c>
      <c r="T1512" s="4">
        <v>3600</v>
      </c>
      <c r="U1512" s="4">
        <v>4440</v>
      </c>
      <c r="V1512" s="4">
        <v>4440</v>
      </c>
      <c r="W1512" s="4">
        <v>3680</v>
      </c>
      <c r="X1512" s="4">
        <v>3040</v>
      </c>
      <c r="Y1512" s="4">
        <v>4760</v>
      </c>
      <c r="Z1512" s="4">
        <v>4880</v>
      </c>
      <c r="AA1512" s="4">
        <v>5078</v>
      </c>
      <c r="AB1512" s="4">
        <v>4744</v>
      </c>
      <c r="AC1512" s="4">
        <v>2685</v>
      </c>
      <c r="AD1512" s="4">
        <v>2304</v>
      </c>
      <c r="AE1512" s="4">
        <v>1671</v>
      </c>
      <c r="AF1512" s="4">
        <v>1040</v>
      </c>
      <c r="AG1512" s="4">
        <v>1280</v>
      </c>
      <c r="AH1512" s="4">
        <v>1680</v>
      </c>
      <c r="AI1512" s="4">
        <v>1448</v>
      </c>
      <c r="AJ1512" s="4">
        <v>200</v>
      </c>
      <c r="AK1512" s="4">
        <v>40</v>
      </c>
      <c r="AL1512" s="4">
        <v>40</v>
      </c>
      <c r="AM1512" s="4">
        <v>83</v>
      </c>
      <c r="AN1512" s="4">
        <v>166</v>
      </c>
    </row>
    <row r="1513" spans="1:40" ht="15" customHeight="1" x14ac:dyDescent="0.25">
      <c r="A1513" s="4" t="str">
        <f>EB[[#This Row],[unit]] &amp; "#" &amp; EB[[#This Row],[indic_nrg]] &amp; "#" &amp; EB[[#This Row],[product]] &amp; "#" &amp; EB[[#This Row],[geo]]</f>
        <v>TJ#B_101022#3214#CZ</v>
      </c>
      <c r="B1513" s="4" t="str">
        <f>VLOOKUP(EB[[#This Row],[product]],KS_DB[[product]:[KS]],5,FALSE)</f>
        <v>liquid</v>
      </c>
      <c r="C1513" s="4" t="str">
        <f>VLOOKUP(EB[[#This Row],[product]],KS_DB[[product]:[KS]],6,FALSE)</f>
        <v>liquid</v>
      </c>
      <c r="D1513" s="4">
        <f>VLOOKUP(EB[[#This Row],[product]],Carriers[],4,FALSE)</f>
        <v>1</v>
      </c>
      <c r="E1513" s="4">
        <f>VLOOKUP(EB[[#This Row],[indic_nrg]],Indicators[],4,FALSE)</f>
        <v>0</v>
      </c>
      <c r="F1513" s="4">
        <f>IFERROR(VLOOKUP(EB[[#This Row],[Source_carrier]],KS_DB[[product]:[KS]],6,FALSE),0)</f>
        <v>0</v>
      </c>
      <c r="G1513" s="4" t="s">
        <v>34</v>
      </c>
      <c r="H1513" s="4" t="s">
        <v>1193</v>
      </c>
      <c r="I1513" s="4" t="s">
        <v>1161</v>
      </c>
      <c r="J1513" s="4" t="s">
        <v>37</v>
      </c>
      <c r="K1513" s="4" t="s">
        <v>1194</v>
      </c>
      <c r="L1513" s="4" t="s">
        <v>39</v>
      </c>
      <c r="M1513" s="4" t="s">
        <v>1162</v>
      </c>
      <c r="N1513" s="4" t="s">
        <v>41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276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</row>
    <row r="1514" spans="1:40" ht="15" customHeight="1" x14ac:dyDescent="0.25">
      <c r="A1514" s="4" t="str">
        <f>EB[[#This Row],[unit]] &amp; "#" &amp; EB[[#This Row],[indic_nrg]] &amp; "#" &amp; EB[[#This Row],[product]] &amp; "#" &amp; EB[[#This Row],[geo]]</f>
        <v>TJ#B_101022#3220#CZ</v>
      </c>
      <c r="B1514" s="4" t="str">
        <f>VLOOKUP(EB[[#This Row],[product]],KS_DB[[product]:[KS]],5,FALSE)</f>
        <v>liquid</v>
      </c>
      <c r="C1514" s="4" t="str">
        <f>VLOOKUP(EB[[#This Row],[product]],KS_DB[[product]:[KS]],6,FALSE)</f>
        <v>LPG</v>
      </c>
      <c r="D1514" s="4">
        <f>VLOOKUP(EB[[#This Row],[product]],Carriers[],4,FALSE)</f>
        <v>1</v>
      </c>
      <c r="E1514" s="4">
        <f>VLOOKUP(EB[[#This Row],[indic_nrg]],Indicators[],4,FALSE)</f>
        <v>0</v>
      </c>
      <c r="F1514" s="4">
        <f>IFERROR(VLOOKUP(EB[[#This Row],[Source_carrier]],KS_DB[[product]:[KS]],6,FALSE),0)</f>
        <v>0</v>
      </c>
      <c r="G1514" s="4" t="s">
        <v>34</v>
      </c>
      <c r="H1514" s="4" t="s">
        <v>1193</v>
      </c>
      <c r="I1514" s="4" t="s">
        <v>77</v>
      </c>
      <c r="J1514" s="4" t="s">
        <v>37</v>
      </c>
      <c r="K1514" s="4" t="s">
        <v>1194</v>
      </c>
      <c r="L1514" s="4" t="s">
        <v>39</v>
      </c>
      <c r="M1514" s="4" t="s">
        <v>78</v>
      </c>
      <c r="N1514" s="4" t="s">
        <v>41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131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</row>
    <row r="1515" spans="1:40" ht="15" customHeight="1" x14ac:dyDescent="0.25">
      <c r="A1515" s="4" t="str">
        <f>EB[[#This Row],[unit]] &amp; "#" &amp; EB[[#This Row],[indic_nrg]] &amp; "#" &amp; EB[[#This Row],[product]] &amp; "#" &amp; EB[[#This Row],[geo]]</f>
        <v>TJ#B_101022#3260#CZ</v>
      </c>
      <c r="B1515" s="4" t="str">
        <f>VLOOKUP(EB[[#This Row],[product]],KS_DB[[product]:[KS]],5,FALSE)</f>
        <v>liquid</v>
      </c>
      <c r="C1515" s="4" t="str">
        <f>VLOOKUP(EB[[#This Row],[product]],KS_DB[[product]:[KS]],6,FALSE)</f>
        <v>diesel</v>
      </c>
      <c r="D1515" s="4">
        <f>VLOOKUP(EB[[#This Row],[product]],Carriers[],4,FALSE)</f>
        <v>1</v>
      </c>
      <c r="E1515" s="4">
        <f>VLOOKUP(EB[[#This Row],[indic_nrg]],Indicators[],4,FALSE)</f>
        <v>0</v>
      </c>
      <c r="F1515" s="4">
        <f>IFERROR(VLOOKUP(EB[[#This Row],[Source_carrier]],KS_DB[[product]:[KS]],6,FALSE),0)</f>
        <v>0</v>
      </c>
      <c r="G1515" s="4" t="s">
        <v>34</v>
      </c>
      <c r="H1515" s="4" t="s">
        <v>1193</v>
      </c>
      <c r="I1515" s="4" t="s">
        <v>79</v>
      </c>
      <c r="J1515" s="4" t="s">
        <v>37</v>
      </c>
      <c r="K1515" s="4" t="s">
        <v>1194</v>
      </c>
      <c r="L1515" s="4" t="s">
        <v>39</v>
      </c>
      <c r="M1515" s="4" t="s">
        <v>80</v>
      </c>
      <c r="N1515" s="4" t="s">
        <v>41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42</v>
      </c>
      <c r="AD1515" s="4">
        <v>42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43</v>
      </c>
      <c r="AN1515" s="4">
        <v>86</v>
      </c>
    </row>
    <row r="1516" spans="1:40" ht="15" customHeight="1" x14ac:dyDescent="0.25">
      <c r="A1516" s="4" t="str">
        <f>EB[[#This Row],[unit]] &amp; "#" &amp; EB[[#This Row],[indic_nrg]] &amp; "#" &amp; EB[[#This Row],[product]] &amp; "#" &amp; EB[[#This Row],[geo]]</f>
        <v>TJ#B_101022#3270A#CZ</v>
      </c>
      <c r="B1516" s="4" t="str">
        <f>VLOOKUP(EB[[#This Row],[product]],KS_DB[[product]:[KS]],5,FALSE)</f>
        <v>liquid</v>
      </c>
      <c r="C1516" s="4" t="str">
        <f>VLOOKUP(EB[[#This Row],[product]],KS_DB[[product]:[KS]],6,FALSE)</f>
        <v>liquid</v>
      </c>
      <c r="D1516" s="4">
        <f>VLOOKUP(EB[[#This Row],[product]],Carriers[],4,FALSE)</f>
        <v>1</v>
      </c>
      <c r="E1516" s="4">
        <f>VLOOKUP(EB[[#This Row],[indic_nrg]],Indicators[],4,FALSE)</f>
        <v>0</v>
      </c>
      <c r="F1516" s="4">
        <f>IFERROR(VLOOKUP(EB[[#This Row],[Source_carrier]],KS_DB[[product]:[KS]],6,FALSE),0)</f>
        <v>0</v>
      </c>
      <c r="G1516" s="4" t="s">
        <v>34</v>
      </c>
      <c r="H1516" s="4" t="s">
        <v>1193</v>
      </c>
      <c r="I1516" s="4" t="s">
        <v>81</v>
      </c>
      <c r="J1516" s="4" t="s">
        <v>37</v>
      </c>
      <c r="K1516" s="4" t="s">
        <v>1194</v>
      </c>
      <c r="L1516" s="4" t="s">
        <v>39</v>
      </c>
      <c r="M1516" s="4" t="s">
        <v>82</v>
      </c>
      <c r="N1516" s="4" t="s">
        <v>41</v>
      </c>
      <c r="O1516" s="4">
        <v>3680</v>
      </c>
      <c r="P1516" s="4">
        <v>3640</v>
      </c>
      <c r="Q1516" s="4">
        <v>3600</v>
      </c>
      <c r="R1516" s="4">
        <v>2520</v>
      </c>
      <c r="S1516" s="4">
        <v>3040</v>
      </c>
      <c r="T1516" s="4">
        <v>3600</v>
      </c>
      <c r="U1516" s="4">
        <v>4440</v>
      </c>
      <c r="V1516" s="4">
        <v>4440</v>
      </c>
      <c r="W1516" s="4">
        <v>3680</v>
      </c>
      <c r="X1516" s="4">
        <v>3040</v>
      </c>
      <c r="Y1516" s="4">
        <v>4760</v>
      </c>
      <c r="Z1516" s="4">
        <v>4880</v>
      </c>
      <c r="AA1516" s="4">
        <v>600</v>
      </c>
      <c r="AB1516" s="4">
        <v>800</v>
      </c>
      <c r="AC1516" s="4">
        <v>480</v>
      </c>
      <c r="AD1516" s="4">
        <v>1240</v>
      </c>
      <c r="AE1516" s="4">
        <v>1160</v>
      </c>
      <c r="AF1516" s="4">
        <v>1040</v>
      </c>
      <c r="AG1516" s="4">
        <v>1280</v>
      </c>
      <c r="AH1516" s="4">
        <v>1680</v>
      </c>
      <c r="AI1516" s="4">
        <v>1040</v>
      </c>
      <c r="AJ1516" s="4">
        <v>200</v>
      </c>
      <c r="AK1516" s="4">
        <v>40</v>
      </c>
      <c r="AL1516" s="4">
        <v>40</v>
      </c>
      <c r="AM1516" s="4">
        <v>40</v>
      </c>
      <c r="AN1516" s="4">
        <v>80</v>
      </c>
    </row>
    <row r="1517" spans="1:40" ht="15" customHeight="1" x14ac:dyDescent="0.25">
      <c r="A1517" s="4" t="str">
        <f>EB[[#This Row],[unit]] &amp; "#" &amp; EB[[#This Row],[indic_nrg]] &amp; "#" &amp; EB[[#This Row],[product]] &amp; "#" &amp; EB[[#This Row],[geo]]</f>
        <v>TJ#B_101022#3295#CZ</v>
      </c>
      <c r="B1517" s="4" t="str">
        <f>VLOOKUP(EB[[#This Row],[product]],KS_DB[[product]:[KS]],5,FALSE)</f>
        <v>liquid</v>
      </c>
      <c r="C1517" s="4" t="str">
        <f>VLOOKUP(EB[[#This Row],[product]],KS_DB[[product]:[KS]],6,FALSE)</f>
        <v>liquid</v>
      </c>
      <c r="D1517" s="4">
        <f>VLOOKUP(EB[[#This Row],[product]],Carriers[],4,FALSE)</f>
        <v>1</v>
      </c>
      <c r="E1517" s="4">
        <f>VLOOKUP(EB[[#This Row],[indic_nrg]],Indicators[],4,FALSE)</f>
        <v>0</v>
      </c>
      <c r="F1517" s="4">
        <f>IFERROR(VLOOKUP(EB[[#This Row],[Source_carrier]],KS_DB[[product]:[KS]],6,FALSE),0)</f>
        <v>0</v>
      </c>
      <c r="G1517" s="4" t="s">
        <v>34</v>
      </c>
      <c r="H1517" s="4" t="s">
        <v>1193</v>
      </c>
      <c r="I1517" s="4" t="s">
        <v>1153</v>
      </c>
      <c r="J1517" s="4" t="s">
        <v>37</v>
      </c>
      <c r="K1517" s="4" t="s">
        <v>1194</v>
      </c>
      <c r="L1517" s="4" t="s">
        <v>39</v>
      </c>
      <c r="M1517" s="4" t="s">
        <v>1154</v>
      </c>
      <c r="N1517" s="4" t="s">
        <v>41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4478</v>
      </c>
      <c r="AB1517" s="4">
        <v>3944</v>
      </c>
      <c r="AC1517" s="4">
        <v>2163</v>
      </c>
      <c r="AD1517" s="4">
        <v>1022</v>
      </c>
      <c r="AE1517" s="4">
        <v>511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</row>
    <row r="1518" spans="1:40" ht="15" customHeight="1" x14ac:dyDescent="0.25">
      <c r="A1518" s="4" t="str">
        <f>EB[[#This Row],[unit]] &amp; "#" &amp; EB[[#This Row],[indic_nrg]] &amp; "#" &amp; EB[[#This Row],[product]] &amp; "#" &amp; EB[[#This Row],[geo]]</f>
        <v>TJ#B_101022#4000#CZ</v>
      </c>
      <c r="B1518" s="4" t="str">
        <f>VLOOKUP(EB[[#This Row],[product]],KS_DB[[product]:[KS]],5,FALSE)</f>
        <v>gas</v>
      </c>
      <c r="C1518" s="4" t="str">
        <f>VLOOKUP(EB[[#This Row],[product]],KS_DB[[product]:[KS]],6,FALSE)</f>
        <v>gas</v>
      </c>
      <c r="D1518" s="4">
        <f>VLOOKUP(EB[[#This Row],[product]],Carriers[],4,FALSE)</f>
        <v>0</v>
      </c>
      <c r="E1518" s="4">
        <f>VLOOKUP(EB[[#This Row],[indic_nrg]],Indicators[],4,FALSE)</f>
        <v>0</v>
      </c>
      <c r="F1518" s="4">
        <f>IFERROR(VLOOKUP(EB[[#This Row],[Source_carrier]],KS_DB[[product]:[KS]],6,FALSE),0)</f>
        <v>0</v>
      </c>
      <c r="G1518" s="4" t="s">
        <v>34</v>
      </c>
      <c r="H1518" s="4" t="s">
        <v>1193</v>
      </c>
      <c r="I1518" s="4" t="s">
        <v>83</v>
      </c>
      <c r="J1518" s="4" t="s">
        <v>37</v>
      </c>
      <c r="K1518" s="4" t="s">
        <v>1194</v>
      </c>
      <c r="L1518" s="4" t="s">
        <v>39</v>
      </c>
      <c r="M1518" s="4" t="s">
        <v>84</v>
      </c>
      <c r="N1518" s="4" t="s">
        <v>41</v>
      </c>
      <c r="O1518" s="4">
        <v>6613</v>
      </c>
      <c r="P1518" s="4">
        <v>6438</v>
      </c>
      <c r="Q1518" s="4">
        <v>6634</v>
      </c>
      <c r="R1518" s="4">
        <v>7740</v>
      </c>
      <c r="S1518" s="4">
        <v>6317</v>
      </c>
      <c r="T1518" s="4">
        <v>5957</v>
      </c>
      <c r="U1518" s="4">
        <v>16694</v>
      </c>
      <c r="V1518" s="4">
        <v>19870</v>
      </c>
      <c r="W1518" s="4">
        <v>20747</v>
      </c>
      <c r="X1518" s="4">
        <v>20996</v>
      </c>
      <c r="Y1518" s="4">
        <v>25224</v>
      </c>
      <c r="Z1518" s="4">
        <v>24623</v>
      </c>
      <c r="AA1518" s="4">
        <v>24807</v>
      </c>
      <c r="AB1518" s="4">
        <v>24137</v>
      </c>
      <c r="AC1518" s="4">
        <v>26220</v>
      </c>
      <c r="AD1518" s="4">
        <v>25512</v>
      </c>
      <c r="AE1518" s="4">
        <v>25636</v>
      </c>
      <c r="AF1518" s="4">
        <v>23873</v>
      </c>
      <c r="AG1518" s="4">
        <v>26369</v>
      </c>
      <c r="AH1518" s="4">
        <v>24097</v>
      </c>
      <c r="AI1518" s="4">
        <v>20819</v>
      </c>
      <c r="AJ1518" s="4">
        <v>18263</v>
      </c>
      <c r="AK1518" s="4">
        <v>17129</v>
      </c>
      <c r="AL1518" s="4">
        <v>16812</v>
      </c>
      <c r="AM1518" s="4">
        <v>17477</v>
      </c>
      <c r="AN1518" s="4">
        <v>17156</v>
      </c>
    </row>
    <row r="1519" spans="1:40" ht="15" customHeight="1" x14ac:dyDescent="0.25">
      <c r="A1519" s="4" t="str">
        <f>EB[[#This Row],[unit]] &amp; "#" &amp; EB[[#This Row],[indic_nrg]] &amp; "#" &amp; EB[[#This Row],[product]] &amp; "#" &amp; EB[[#This Row],[geo]]</f>
        <v>TJ#B_101022#4100#CZ</v>
      </c>
      <c r="B1519" s="4" t="str">
        <f>VLOOKUP(EB[[#This Row],[product]],KS_DB[[product]:[KS]],5,FALSE)</f>
        <v>gas</v>
      </c>
      <c r="C1519" s="4" t="str">
        <f>VLOOKUP(EB[[#This Row],[product]],KS_DB[[product]:[KS]],6,FALSE)</f>
        <v>gas</v>
      </c>
      <c r="D1519" s="4">
        <f>VLOOKUP(EB[[#This Row],[product]],Carriers[],4,FALSE)</f>
        <v>1</v>
      </c>
      <c r="E1519" s="4">
        <f>VLOOKUP(EB[[#This Row],[indic_nrg]],Indicators[],4,FALSE)</f>
        <v>0</v>
      </c>
      <c r="F1519" s="4">
        <f>IFERROR(VLOOKUP(EB[[#This Row],[Source_carrier]],KS_DB[[product]:[KS]],6,FALSE),0)</f>
        <v>0</v>
      </c>
      <c r="G1519" s="4" t="s">
        <v>34</v>
      </c>
      <c r="H1519" s="4" t="s">
        <v>1193</v>
      </c>
      <c r="I1519" s="4" t="s">
        <v>85</v>
      </c>
      <c r="J1519" s="4" t="s">
        <v>37</v>
      </c>
      <c r="K1519" s="4" t="s">
        <v>1194</v>
      </c>
      <c r="L1519" s="4" t="s">
        <v>39</v>
      </c>
      <c r="M1519" s="4" t="s">
        <v>86</v>
      </c>
      <c r="N1519" s="4" t="s">
        <v>41</v>
      </c>
      <c r="O1519" s="4">
        <v>2555</v>
      </c>
      <c r="P1519" s="4">
        <v>2505</v>
      </c>
      <c r="Q1519" s="4">
        <v>2482</v>
      </c>
      <c r="R1519" s="4">
        <v>3929</v>
      </c>
      <c r="S1519" s="4">
        <v>2437</v>
      </c>
      <c r="T1519" s="4">
        <v>2569</v>
      </c>
      <c r="U1519" s="4">
        <v>5624</v>
      </c>
      <c r="V1519" s="4">
        <v>5095</v>
      </c>
      <c r="W1519" s="4">
        <v>4408</v>
      </c>
      <c r="X1519" s="4">
        <v>6063</v>
      </c>
      <c r="Y1519" s="4">
        <v>10068</v>
      </c>
      <c r="Z1519" s="4">
        <v>8647</v>
      </c>
      <c r="AA1519" s="4">
        <v>8830</v>
      </c>
      <c r="AB1519" s="4">
        <v>7457</v>
      </c>
      <c r="AC1519" s="4">
        <v>8953</v>
      </c>
      <c r="AD1519" s="4">
        <v>7947</v>
      </c>
      <c r="AE1519" s="4">
        <v>6883</v>
      </c>
      <c r="AF1519" s="4">
        <v>5562</v>
      </c>
      <c r="AG1519" s="4">
        <v>5491</v>
      </c>
      <c r="AH1519" s="4">
        <v>5779</v>
      </c>
      <c r="AI1519" s="4">
        <v>3531</v>
      </c>
      <c r="AJ1519" s="4">
        <v>1914</v>
      </c>
      <c r="AK1519" s="4">
        <v>1996</v>
      </c>
      <c r="AL1519" s="4">
        <v>1714</v>
      </c>
      <c r="AM1519" s="4">
        <v>1401</v>
      </c>
      <c r="AN1519" s="4">
        <v>1744</v>
      </c>
    </row>
    <row r="1520" spans="1:40" ht="15" customHeight="1" x14ac:dyDescent="0.25">
      <c r="A1520" s="4" t="str">
        <f>EB[[#This Row],[unit]] &amp; "#" &amp; EB[[#This Row],[indic_nrg]] &amp; "#" &amp; EB[[#This Row],[product]] &amp; "#" &amp; EB[[#This Row],[geo]]</f>
        <v>TJ#B_101022#4200#CZ</v>
      </c>
      <c r="B1520" s="4" t="str">
        <f>VLOOKUP(EB[[#This Row],[product]],KS_DB[[product]:[KS]],5,FALSE)</f>
        <v>gas</v>
      </c>
      <c r="C1520" s="4" t="str">
        <f>VLOOKUP(EB[[#This Row],[product]],KS_DB[[product]:[KS]],6,FALSE)</f>
        <v>gas</v>
      </c>
      <c r="D1520" s="4">
        <f>VLOOKUP(EB[[#This Row],[product]],Carriers[],4,FALSE)</f>
        <v>0</v>
      </c>
      <c r="E1520" s="4">
        <f>VLOOKUP(EB[[#This Row],[indic_nrg]],Indicators[],4,FALSE)</f>
        <v>0</v>
      </c>
      <c r="F1520" s="4">
        <f>IFERROR(VLOOKUP(EB[[#This Row],[Source_carrier]],KS_DB[[product]:[KS]],6,FALSE),0)</f>
        <v>0</v>
      </c>
      <c r="G1520" s="4" t="s">
        <v>34</v>
      </c>
      <c r="H1520" s="4" t="s">
        <v>1193</v>
      </c>
      <c r="I1520" s="4" t="s">
        <v>87</v>
      </c>
      <c r="J1520" s="4" t="s">
        <v>37</v>
      </c>
      <c r="K1520" s="4" t="s">
        <v>1194</v>
      </c>
      <c r="L1520" s="4" t="s">
        <v>39</v>
      </c>
      <c r="M1520" s="4" t="s">
        <v>88</v>
      </c>
      <c r="N1520" s="4" t="s">
        <v>41</v>
      </c>
      <c r="O1520" s="4">
        <v>4058</v>
      </c>
      <c r="P1520" s="4">
        <v>3933</v>
      </c>
      <c r="Q1520" s="4">
        <v>4152</v>
      </c>
      <c r="R1520" s="4">
        <v>3811</v>
      </c>
      <c r="S1520" s="4">
        <v>3879</v>
      </c>
      <c r="T1520" s="4">
        <v>3389</v>
      </c>
      <c r="U1520" s="4">
        <v>11069</v>
      </c>
      <c r="V1520" s="4">
        <v>14775</v>
      </c>
      <c r="W1520" s="4">
        <v>16339</v>
      </c>
      <c r="X1520" s="4">
        <v>14932</v>
      </c>
      <c r="Y1520" s="4">
        <v>15156</v>
      </c>
      <c r="Z1520" s="4">
        <v>15976</v>
      </c>
      <c r="AA1520" s="4">
        <v>15977</v>
      </c>
      <c r="AB1520" s="4">
        <v>16679</v>
      </c>
      <c r="AC1520" s="4">
        <v>17267</v>
      </c>
      <c r="AD1520" s="4">
        <v>17565</v>
      </c>
      <c r="AE1520" s="4">
        <v>18752</v>
      </c>
      <c r="AF1520" s="4">
        <v>18311</v>
      </c>
      <c r="AG1520" s="4">
        <v>20878</v>
      </c>
      <c r="AH1520" s="4">
        <v>18318</v>
      </c>
      <c r="AI1520" s="4">
        <v>17288</v>
      </c>
      <c r="AJ1520" s="4">
        <v>16348</v>
      </c>
      <c r="AK1520" s="4">
        <v>15133</v>
      </c>
      <c r="AL1520" s="4">
        <v>15098</v>
      </c>
      <c r="AM1520" s="4">
        <v>16076</v>
      </c>
      <c r="AN1520" s="4">
        <v>15412</v>
      </c>
    </row>
    <row r="1521" spans="1:40" ht="15" customHeight="1" x14ac:dyDescent="0.25">
      <c r="A1521" s="4" t="str">
        <f>EB[[#This Row],[unit]] &amp; "#" &amp; EB[[#This Row],[indic_nrg]] &amp; "#" &amp; EB[[#This Row],[product]] &amp; "#" &amp; EB[[#This Row],[geo]]</f>
        <v>TJ#B_101022#4210#CZ</v>
      </c>
      <c r="B1521" s="4" t="str">
        <f>VLOOKUP(EB[[#This Row],[product]],KS_DB[[product]:[KS]],5,FALSE)</f>
        <v>gas</v>
      </c>
      <c r="C1521" s="4" t="str">
        <f>VLOOKUP(EB[[#This Row],[product]],KS_DB[[product]:[KS]],6,FALSE)</f>
        <v>gas</v>
      </c>
      <c r="D1521" s="4">
        <f>VLOOKUP(EB[[#This Row],[product]],Carriers[],4,FALSE)</f>
        <v>1</v>
      </c>
      <c r="E1521" s="4">
        <f>VLOOKUP(EB[[#This Row],[indic_nrg]],Indicators[],4,FALSE)</f>
        <v>0</v>
      </c>
      <c r="F1521" s="4">
        <f>IFERROR(VLOOKUP(EB[[#This Row],[Source_carrier]],KS_DB[[product]:[KS]],6,FALSE),0)</f>
        <v>0</v>
      </c>
      <c r="G1521" s="4" t="s">
        <v>34</v>
      </c>
      <c r="H1521" s="4" t="s">
        <v>1193</v>
      </c>
      <c r="I1521" s="4" t="s">
        <v>89</v>
      </c>
      <c r="J1521" s="4" t="s">
        <v>37</v>
      </c>
      <c r="K1521" s="4" t="s">
        <v>1194</v>
      </c>
      <c r="L1521" s="4" t="s">
        <v>39</v>
      </c>
      <c r="M1521" s="4" t="s">
        <v>90</v>
      </c>
      <c r="N1521" s="4" t="s">
        <v>41</v>
      </c>
      <c r="O1521" s="4">
        <v>2043</v>
      </c>
      <c r="P1521" s="4">
        <v>2035</v>
      </c>
      <c r="Q1521" s="4">
        <v>2085</v>
      </c>
      <c r="R1521" s="4">
        <v>1829</v>
      </c>
      <c r="S1521" s="4">
        <v>2202</v>
      </c>
      <c r="T1521" s="4">
        <v>1544</v>
      </c>
      <c r="U1521" s="4">
        <v>1690</v>
      </c>
      <c r="V1521" s="4">
        <v>1850</v>
      </c>
      <c r="W1521" s="4">
        <v>1894</v>
      </c>
      <c r="X1521" s="4">
        <v>1143</v>
      </c>
      <c r="Y1521" s="4">
        <v>1320</v>
      </c>
      <c r="Z1521" s="4">
        <v>1217</v>
      </c>
      <c r="AA1521" s="4">
        <v>1454</v>
      </c>
      <c r="AB1521" s="4">
        <v>1217</v>
      </c>
      <c r="AC1521" s="4">
        <v>976</v>
      </c>
      <c r="AD1521" s="4">
        <v>1332</v>
      </c>
      <c r="AE1521" s="4">
        <v>1287</v>
      </c>
      <c r="AF1521" s="4">
        <v>842</v>
      </c>
      <c r="AG1521" s="4">
        <v>1192</v>
      </c>
      <c r="AH1521" s="4">
        <v>828</v>
      </c>
      <c r="AI1521" s="4">
        <v>238</v>
      </c>
      <c r="AJ1521" s="4">
        <v>0</v>
      </c>
      <c r="AK1521" s="4">
        <v>0</v>
      </c>
      <c r="AL1521" s="4">
        <v>0</v>
      </c>
      <c r="AM1521" s="4">
        <v>0</v>
      </c>
      <c r="AN1521" s="4">
        <v>0</v>
      </c>
    </row>
    <row r="1522" spans="1:40" ht="15" customHeight="1" x14ac:dyDescent="0.25">
      <c r="A1522" s="4" t="str">
        <f>EB[[#This Row],[unit]] &amp; "#" &amp; EB[[#This Row],[indic_nrg]] &amp; "#" &amp; EB[[#This Row],[product]] &amp; "#" &amp; EB[[#This Row],[geo]]</f>
        <v>TJ#B_101022#4220#CZ</v>
      </c>
      <c r="B1522" s="4" t="str">
        <f>VLOOKUP(EB[[#This Row],[product]],KS_DB[[product]:[KS]],5,FALSE)</f>
        <v>gas</v>
      </c>
      <c r="C1522" s="4" t="str">
        <f>VLOOKUP(EB[[#This Row],[product]],KS_DB[[product]:[KS]],6,FALSE)</f>
        <v>gas</v>
      </c>
      <c r="D1522" s="4">
        <f>VLOOKUP(EB[[#This Row],[product]],Carriers[],4,FALSE)</f>
        <v>1</v>
      </c>
      <c r="E1522" s="4">
        <f>VLOOKUP(EB[[#This Row],[indic_nrg]],Indicators[],4,FALSE)</f>
        <v>0</v>
      </c>
      <c r="F1522" s="4">
        <f>IFERROR(VLOOKUP(EB[[#This Row],[Source_carrier]],KS_DB[[product]:[KS]],6,FALSE),0)</f>
        <v>0</v>
      </c>
      <c r="G1522" s="4" t="s">
        <v>34</v>
      </c>
      <c r="H1522" s="4" t="s">
        <v>1193</v>
      </c>
      <c r="I1522" s="4" t="s">
        <v>91</v>
      </c>
      <c r="J1522" s="4" t="s">
        <v>37</v>
      </c>
      <c r="K1522" s="4" t="s">
        <v>1194</v>
      </c>
      <c r="L1522" s="4" t="s">
        <v>39</v>
      </c>
      <c r="M1522" s="4" t="s">
        <v>92</v>
      </c>
      <c r="N1522" s="4" t="s">
        <v>41</v>
      </c>
      <c r="O1522" s="4">
        <v>2006</v>
      </c>
      <c r="P1522" s="4">
        <v>1889</v>
      </c>
      <c r="Q1522" s="4">
        <v>2058</v>
      </c>
      <c r="R1522" s="4">
        <v>1973</v>
      </c>
      <c r="S1522" s="4">
        <v>1660</v>
      </c>
      <c r="T1522" s="4">
        <v>1839</v>
      </c>
      <c r="U1522" s="4">
        <v>1911</v>
      </c>
      <c r="V1522" s="4">
        <v>2084</v>
      </c>
      <c r="W1522" s="4">
        <v>2295</v>
      </c>
      <c r="X1522" s="4">
        <v>2316</v>
      </c>
      <c r="Y1522" s="4">
        <v>2677</v>
      </c>
      <c r="Z1522" s="4">
        <v>2674</v>
      </c>
      <c r="AA1522" s="4">
        <v>2414</v>
      </c>
      <c r="AB1522" s="4">
        <v>2598</v>
      </c>
      <c r="AC1522" s="4">
        <v>3934</v>
      </c>
      <c r="AD1522" s="4">
        <v>3087</v>
      </c>
      <c r="AE1522" s="4">
        <v>4049</v>
      </c>
      <c r="AF1522" s="4">
        <v>4502</v>
      </c>
      <c r="AG1522" s="4">
        <v>4557</v>
      </c>
      <c r="AH1522" s="4">
        <v>2675</v>
      </c>
      <c r="AI1522" s="4">
        <v>730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</row>
    <row r="1523" spans="1:40" ht="15" customHeight="1" x14ac:dyDescent="0.25">
      <c r="A1523" s="4" t="str">
        <f>EB[[#This Row],[unit]] &amp; "#" &amp; EB[[#This Row],[indic_nrg]] &amp; "#" &amp; EB[[#This Row],[product]] &amp; "#" &amp; EB[[#This Row],[geo]]</f>
        <v>TJ#B_101022#4230#CZ</v>
      </c>
      <c r="B1523" s="4" t="str">
        <f>VLOOKUP(EB[[#This Row],[product]],KS_DB[[product]:[KS]],5,FALSE)</f>
        <v>gas</v>
      </c>
      <c r="C1523" s="4" t="str">
        <f>VLOOKUP(EB[[#This Row],[product]],KS_DB[[product]:[KS]],6,FALSE)</f>
        <v>gas</v>
      </c>
      <c r="D1523" s="4">
        <f>VLOOKUP(EB[[#This Row],[product]],Carriers[],4,FALSE)</f>
        <v>1</v>
      </c>
      <c r="E1523" s="4">
        <f>VLOOKUP(EB[[#This Row],[indic_nrg]],Indicators[],4,FALSE)</f>
        <v>0</v>
      </c>
      <c r="F1523" s="4">
        <f>IFERROR(VLOOKUP(EB[[#This Row],[Source_carrier]],KS_DB[[product]:[KS]],6,FALSE),0)</f>
        <v>0</v>
      </c>
      <c r="G1523" s="4" t="s">
        <v>34</v>
      </c>
      <c r="H1523" s="4" t="s">
        <v>1193</v>
      </c>
      <c r="I1523" s="4" t="s">
        <v>93</v>
      </c>
      <c r="J1523" s="4" t="s">
        <v>37</v>
      </c>
      <c r="K1523" s="4" t="s">
        <v>1194</v>
      </c>
      <c r="L1523" s="4" t="s">
        <v>39</v>
      </c>
      <c r="M1523" s="4" t="s">
        <v>94</v>
      </c>
      <c r="N1523" s="4" t="s">
        <v>41</v>
      </c>
      <c r="O1523" s="4">
        <v>9</v>
      </c>
      <c r="P1523" s="4">
        <v>9</v>
      </c>
      <c r="Q1523" s="4">
        <v>9</v>
      </c>
      <c r="R1523" s="4">
        <v>9</v>
      </c>
      <c r="S1523" s="4">
        <v>17</v>
      </c>
      <c r="T1523" s="4">
        <v>6</v>
      </c>
      <c r="U1523" s="4">
        <v>7468</v>
      </c>
      <c r="V1523" s="4">
        <v>10840</v>
      </c>
      <c r="W1523" s="4">
        <v>12149</v>
      </c>
      <c r="X1523" s="4">
        <v>11473</v>
      </c>
      <c r="Y1523" s="4">
        <v>11158</v>
      </c>
      <c r="Z1523" s="4">
        <v>12085</v>
      </c>
      <c r="AA1523" s="4">
        <v>12109</v>
      </c>
      <c r="AB1523" s="4">
        <v>12865</v>
      </c>
      <c r="AC1523" s="4">
        <v>12356</v>
      </c>
      <c r="AD1523" s="4">
        <v>13146</v>
      </c>
      <c r="AE1523" s="4">
        <v>13416</v>
      </c>
      <c r="AF1523" s="4">
        <v>12967</v>
      </c>
      <c r="AG1523" s="4">
        <v>15130</v>
      </c>
      <c r="AH1523" s="4">
        <v>14815</v>
      </c>
      <c r="AI1523" s="4">
        <v>15663</v>
      </c>
      <c r="AJ1523" s="4">
        <v>15855</v>
      </c>
      <c r="AK1523" s="4">
        <v>14564</v>
      </c>
      <c r="AL1523" s="4">
        <v>14513</v>
      </c>
      <c r="AM1523" s="4">
        <v>15299</v>
      </c>
      <c r="AN1523" s="4">
        <v>14827</v>
      </c>
    </row>
    <row r="1524" spans="1:40" ht="15" customHeight="1" x14ac:dyDescent="0.25">
      <c r="A1524" s="4" t="str">
        <f>EB[[#This Row],[unit]] &amp; "#" &amp; EB[[#This Row],[indic_nrg]] &amp; "#" &amp; EB[[#This Row],[product]] &amp; "#" &amp; EB[[#This Row],[geo]]</f>
        <v>TJ#B_101022#4240#CZ</v>
      </c>
      <c r="B1524" s="4" t="str">
        <f>VLOOKUP(EB[[#This Row],[product]],KS_DB[[product]:[KS]],5,FALSE)</f>
        <v>gas</v>
      </c>
      <c r="C1524" s="4" t="str">
        <f>VLOOKUP(EB[[#This Row],[product]],KS_DB[[product]:[KS]],6,FALSE)</f>
        <v>gas</v>
      </c>
      <c r="D1524" s="4">
        <f>VLOOKUP(EB[[#This Row],[product]],Carriers[],4,FALSE)</f>
        <v>1</v>
      </c>
      <c r="E1524" s="4">
        <f>VLOOKUP(EB[[#This Row],[indic_nrg]],Indicators[],4,FALSE)</f>
        <v>0</v>
      </c>
      <c r="F1524" s="4">
        <f>IFERROR(VLOOKUP(EB[[#This Row],[Source_carrier]],KS_DB[[product]:[KS]],6,FALSE),0)</f>
        <v>0</v>
      </c>
      <c r="G1524" s="4" t="s">
        <v>34</v>
      </c>
      <c r="H1524" s="4" t="s">
        <v>1193</v>
      </c>
      <c r="I1524" s="4" t="s">
        <v>95</v>
      </c>
      <c r="J1524" s="4" t="s">
        <v>37</v>
      </c>
      <c r="K1524" s="4" t="s">
        <v>1194</v>
      </c>
      <c r="L1524" s="4" t="s">
        <v>39</v>
      </c>
      <c r="M1524" s="4" t="s">
        <v>96</v>
      </c>
      <c r="N1524" s="4" t="s">
        <v>41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657</v>
      </c>
      <c r="AJ1524" s="4">
        <v>493</v>
      </c>
      <c r="AK1524" s="4">
        <v>569</v>
      </c>
      <c r="AL1524" s="4">
        <v>585</v>
      </c>
      <c r="AM1524" s="4">
        <v>777</v>
      </c>
      <c r="AN1524" s="4">
        <v>585</v>
      </c>
    </row>
    <row r="1525" spans="1:40" ht="15" customHeight="1" x14ac:dyDescent="0.25">
      <c r="A1525" s="4" t="str">
        <f>EB[[#This Row],[unit]] &amp; "#" &amp; EB[[#This Row],[indic_nrg]] &amp; "#" &amp; EB[[#This Row],[product]] &amp; "#" &amp; EB[[#This Row],[geo]]</f>
        <v>TJ#B_101022#5500#CZ</v>
      </c>
      <c r="B1525" s="4" t="str">
        <f>VLOOKUP(EB[[#This Row],[product]],KS_DB[[product]:[KS]],5,FALSE)</f>
        <v>RES</v>
      </c>
      <c r="C1525" s="4" t="str">
        <f>VLOOKUP(EB[[#This Row],[product]],KS_DB[[product]:[KS]],6,FALSE)</f>
        <v>RES</v>
      </c>
      <c r="D1525" s="4">
        <f>VLOOKUP(EB[[#This Row],[product]],Carriers[],4,FALSE)</f>
        <v>0</v>
      </c>
      <c r="E1525" s="4">
        <f>VLOOKUP(EB[[#This Row],[indic_nrg]],Indicators[],4,FALSE)</f>
        <v>0</v>
      </c>
      <c r="F1525" s="4">
        <f>IFERROR(VLOOKUP(EB[[#This Row],[Source_carrier]],KS_DB[[product]:[KS]],6,FALSE),0)</f>
        <v>0</v>
      </c>
      <c r="G1525" s="4" t="s">
        <v>34</v>
      </c>
      <c r="H1525" s="4" t="s">
        <v>1193</v>
      </c>
      <c r="I1525" s="4" t="s">
        <v>99</v>
      </c>
      <c r="J1525" s="4" t="s">
        <v>37</v>
      </c>
      <c r="K1525" s="4" t="s">
        <v>1194</v>
      </c>
      <c r="L1525" s="4" t="s">
        <v>39</v>
      </c>
      <c r="M1525" s="4" t="s">
        <v>100</v>
      </c>
      <c r="N1525" s="4" t="s">
        <v>41</v>
      </c>
      <c r="O1525" s="4">
        <v>0</v>
      </c>
      <c r="P1525" s="4">
        <v>0</v>
      </c>
      <c r="Q1525" s="4">
        <v>0</v>
      </c>
      <c r="R1525" s="4">
        <v>2260</v>
      </c>
      <c r="S1525" s="4">
        <v>3591</v>
      </c>
      <c r="T1525" s="4">
        <v>3889</v>
      </c>
      <c r="U1525" s="4">
        <v>2471</v>
      </c>
      <c r="V1525" s="4">
        <v>4371</v>
      </c>
      <c r="W1525" s="4">
        <v>4471</v>
      </c>
      <c r="X1525" s="4">
        <v>7307</v>
      </c>
      <c r="Y1525" s="4">
        <v>6832</v>
      </c>
      <c r="Z1525" s="4">
        <v>6725</v>
      </c>
      <c r="AA1525" s="4">
        <v>6742</v>
      </c>
      <c r="AB1525" s="4">
        <v>1882</v>
      </c>
      <c r="AC1525" s="4">
        <v>2178</v>
      </c>
      <c r="AD1525" s="4">
        <v>5136</v>
      </c>
      <c r="AE1525" s="4">
        <v>5036</v>
      </c>
      <c r="AF1525" s="4">
        <v>6161</v>
      </c>
      <c r="AG1525" s="4">
        <v>6312</v>
      </c>
      <c r="AH1525" s="4">
        <v>7524</v>
      </c>
      <c r="AI1525" s="4">
        <v>9947</v>
      </c>
      <c r="AJ1525" s="4">
        <v>13407</v>
      </c>
      <c r="AK1525" s="4">
        <v>17705</v>
      </c>
      <c r="AL1525" s="4">
        <v>24672</v>
      </c>
      <c r="AM1525" s="4">
        <v>28010</v>
      </c>
      <c r="AN1525" s="4">
        <v>27751</v>
      </c>
    </row>
    <row r="1526" spans="1:40" ht="15" customHeight="1" x14ac:dyDescent="0.25">
      <c r="A1526" s="4" t="str">
        <f>EB[[#This Row],[unit]] &amp; "#" &amp; EB[[#This Row],[indic_nrg]] &amp; "#" &amp; EB[[#This Row],[product]] &amp; "#" &amp; EB[[#This Row],[geo]]</f>
        <v>TJ#B_101022#5532#CZ</v>
      </c>
      <c r="B1526" s="4" t="str">
        <f>VLOOKUP(EB[[#This Row],[product]],KS_DB[[product]:[KS]],5,FALSE)</f>
        <v>RES</v>
      </c>
      <c r="C1526" s="4" t="str">
        <f>VLOOKUP(EB[[#This Row],[product]],KS_DB[[product]:[KS]],6,FALSE)</f>
        <v>RES</v>
      </c>
      <c r="D1526" s="4">
        <f>VLOOKUP(EB[[#This Row],[product]],Carriers[],4,FALSE)</f>
        <v>1</v>
      </c>
      <c r="E1526" s="4">
        <f>VLOOKUP(EB[[#This Row],[indic_nrg]],Indicators[],4,FALSE)</f>
        <v>0</v>
      </c>
      <c r="F1526" s="4">
        <f>IFERROR(VLOOKUP(EB[[#This Row],[Source_carrier]],KS_DB[[product]:[KS]],6,FALSE),0)</f>
        <v>0</v>
      </c>
      <c r="G1526" s="4" t="s">
        <v>34</v>
      </c>
      <c r="H1526" s="4" t="s">
        <v>1193</v>
      </c>
      <c r="I1526" s="4" t="s">
        <v>101</v>
      </c>
      <c r="J1526" s="4" t="s">
        <v>37</v>
      </c>
      <c r="K1526" s="4" t="s">
        <v>1194</v>
      </c>
      <c r="L1526" s="4" t="s">
        <v>39</v>
      </c>
      <c r="M1526" s="4" t="s">
        <v>102</v>
      </c>
      <c r="N1526" s="4" t="s">
        <v>41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</row>
    <row r="1527" spans="1:40" ht="15" customHeight="1" x14ac:dyDescent="0.25">
      <c r="A1527" s="4" t="str">
        <f>EB[[#This Row],[unit]] &amp; "#" &amp; EB[[#This Row],[indic_nrg]] &amp; "#" &amp; EB[[#This Row],[product]] &amp; "#" &amp; EB[[#This Row],[geo]]</f>
        <v>TJ#B_101022#5540#CZ</v>
      </c>
      <c r="B1527" s="4" t="str">
        <f>VLOOKUP(EB[[#This Row],[product]],KS_DB[[product]:[KS]],5,FALSE)</f>
        <v>biomass</v>
      </c>
      <c r="C1527" s="4" t="str">
        <f>VLOOKUP(EB[[#This Row],[product]],KS_DB[[product]:[KS]],6,FALSE)</f>
        <v>biomass</v>
      </c>
      <c r="D1527" s="4">
        <f>VLOOKUP(EB[[#This Row],[product]],Carriers[],4,FALSE)</f>
        <v>0</v>
      </c>
      <c r="E1527" s="4">
        <f>VLOOKUP(EB[[#This Row],[indic_nrg]],Indicators[],4,FALSE)</f>
        <v>0</v>
      </c>
      <c r="F1527" s="4">
        <f>IFERROR(VLOOKUP(EB[[#This Row],[Source_carrier]],KS_DB[[product]:[KS]],6,FALSE),0)</f>
        <v>0</v>
      </c>
      <c r="G1527" s="4" t="s">
        <v>34</v>
      </c>
      <c r="H1527" s="4" t="s">
        <v>1193</v>
      </c>
      <c r="I1527" s="4" t="s">
        <v>103</v>
      </c>
      <c r="J1527" s="4" t="s">
        <v>37</v>
      </c>
      <c r="K1527" s="4" t="s">
        <v>1194</v>
      </c>
      <c r="L1527" s="4" t="s">
        <v>39</v>
      </c>
      <c r="M1527" s="4" t="s">
        <v>104</v>
      </c>
      <c r="N1527" s="4" t="s">
        <v>41</v>
      </c>
      <c r="O1527" s="4">
        <v>0</v>
      </c>
      <c r="P1527" s="4">
        <v>0</v>
      </c>
      <c r="Q1527" s="4">
        <v>0</v>
      </c>
      <c r="R1527" s="4">
        <v>2260</v>
      </c>
      <c r="S1527" s="4">
        <v>3591</v>
      </c>
      <c r="T1527" s="4">
        <v>3889</v>
      </c>
      <c r="U1527" s="4">
        <v>2471</v>
      </c>
      <c r="V1527" s="4">
        <v>4371</v>
      </c>
      <c r="W1527" s="4">
        <v>4471</v>
      </c>
      <c r="X1527" s="4">
        <v>7307</v>
      </c>
      <c r="Y1527" s="4">
        <v>6832</v>
      </c>
      <c r="Z1527" s="4">
        <v>6725</v>
      </c>
      <c r="AA1527" s="4">
        <v>6742</v>
      </c>
      <c r="AB1527" s="4">
        <v>1882</v>
      </c>
      <c r="AC1527" s="4">
        <v>2178</v>
      </c>
      <c r="AD1527" s="4">
        <v>5136</v>
      </c>
      <c r="AE1527" s="4">
        <v>5036</v>
      </c>
      <c r="AF1527" s="4">
        <v>6161</v>
      </c>
      <c r="AG1527" s="4">
        <v>6312</v>
      </c>
      <c r="AH1527" s="4">
        <v>7524</v>
      </c>
      <c r="AI1527" s="4">
        <v>9947</v>
      </c>
      <c r="AJ1527" s="4">
        <v>13407</v>
      </c>
      <c r="AK1527" s="4">
        <v>17705</v>
      </c>
      <c r="AL1527" s="4">
        <v>24672</v>
      </c>
      <c r="AM1527" s="4">
        <v>28010</v>
      </c>
      <c r="AN1527" s="4">
        <v>27751</v>
      </c>
    </row>
    <row r="1528" spans="1:40" ht="15" customHeight="1" x14ac:dyDescent="0.25">
      <c r="A1528" s="4" t="str">
        <f>EB[[#This Row],[unit]] &amp; "#" &amp; EB[[#This Row],[indic_nrg]] &amp; "#" &amp; EB[[#This Row],[product]] &amp; "#" &amp; EB[[#This Row],[geo]]</f>
        <v>TJ#B_101022#5541#CZ</v>
      </c>
      <c r="B1528" s="4" t="str">
        <f>VLOOKUP(EB[[#This Row],[product]],KS_DB[[product]:[KS]],5,FALSE)</f>
        <v>biomass</v>
      </c>
      <c r="C1528" s="4" t="str">
        <f>VLOOKUP(EB[[#This Row],[product]],KS_DB[[product]:[KS]],6,FALSE)</f>
        <v>biomass</v>
      </c>
      <c r="D1528" s="4">
        <f>VLOOKUP(EB[[#This Row],[product]],Carriers[],4,FALSE)</f>
        <v>1</v>
      </c>
      <c r="E1528" s="4">
        <f>VLOOKUP(EB[[#This Row],[indic_nrg]],Indicators[],4,FALSE)</f>
        <v>0</v>
      </c>
      <c r="F1528" s="4">
        <f>IFERROR(VLOOKUP(EB[[#This Row],[Source_carrier]],KS_DB[[product]:[KS]],6,FALSE),0)</f>
        <v>0</v>
      </c>
      <c r="G1528" s="4" t="s">
        <v>34</v>
      </c>
      <c r="H1528" s="4" t="s">
        <v>1193</v>
      </c>
      <c r="I1528" s="4" t="s">
        <v>105</v>
      </c>
      <c r="J1528" s="4" t="s">
        <v>37</v>
      </c>
      <c r="K1528" s="4" t="s">
        <v>1194</v>
      </c>
      <c r="L1528" s="4" t="s">
        <v>39</v>
      </c>
      <c r="M1528" s="4" t="s">
        <v>106</v>
      </c>
      <c r="N1528" s="4" t="s">
        <v>41</v>
      </c>
      <c r="O1528" s="4">
        <v>0</v>
      </c>
      <c r="P1528" s="4">
        <v>0</v>
      </c>
      <c r="Q1528" s="4">
        <v>0</v>
      </c>
      <c r="R1528" s="4">
        <v>445</v>
      </c>
      <c r="S1528" s="4">
        <v>1630</v>
      </c>
      <c r="T1528" s="4">
        <v>2472</v>
      </c>
      <c r="U1528" s="4">
        <v>1862</v>
      </c>
      <c r="V1528" s="4">
        <v>2722</v>
      </c>
      <c r="W1528" s="4">
        <v>2369</v>
      </c>
      <c r="X1528" s="4">
        <v>5486</v>
      </c>
      <c r="Y1528" s="4">
        <v>5159</v>
      </c>
      <c r="Z1528" s="4">
        <v>5059</v>
      </c>
      <c r="AA1528" s="4">
        <v>5030</v>
      </c>
      <c r="AB1528" s="4">
        <v>555</v>
      </c>
      <c r="AC1528" s="4">
        <v>613</v>
      </c>
      <c r="AD1528" s="4">
        <v>3411</v>
      </c>
      <c r="AE1528" s="4">
        <v>3338</v>
      </c>
      <c r="AF1528" s="4">
        <v>4128</v>
      </c>
      <c r="AG1528" s="4">
        <v>4020</v>
      </c>
      <c r="AH1528" s="4">
        <v>3968</v>
      </c>
      <c r="AI1528" s="4">
        <v>4233</v>
      </c>
      <c r="AJ1528" s="4">
        <v>4582</v>
      </c>
      <c r="AK1528" s="4">
        <v>4850</v>
      </c>
      <c r="AL1528" s="4">
        <v>5348</v>
      </c>
      <c r="AM1528" s="4">
        <v>7283</v>
      </c>
      <c r="AN1528" s="4">
        <v>7250</v>
      </c>
    </row>
    <row r="1529" spans="1:40" ht="15" customHeight="1" x14ac:dyDescent="0.25">
      <c r="A1529" s="4" t="str">
        <f>EB[[#This Row],[unit]] &amp; "#" &amp; EB[[#This Row],[indic_nrg]] &amp; "#" &amp; EB[[#This Row],[product]] &amp; "#" &amp; EB[[#This Row],[geo]]</f>
        <v>TJ#B_101022#5542#CZ</v>
      </c>
      <c r="B1529" s="4" t="str">
        <f>VLOOKUP(EB[[#This Row],[product]],KS_DB[[product]:[KS]],5,FALSE)</f>
        <v>biomass</v>
      </c>
      <c r="C1529" s="4" t="str">
        <f>VLOOKUP(EB[[#This Row],[product]],KS_DB[[product]:[KS]],6,FALSE)</f>
        <v>biomass</v>
      </c>
      <c r="D1529" s="4">
        <f>VLOOKUP(EB[[#This Row],[product]],Carriers[],4,FALSE)</f>
        <v>1</v>
      </c>
      <c r="E1529" s="4">
        <f>VLOOKUP(EB[[#This Row],[indic_nrg]],Indicators[],4,FALSE)</f>
        <v>0</v>
      </c>
      <c r="F1529" s="4">
        <f>IFERROR(VLOOKUP(EB[[#This Row],[Source_carrier]],KS_DB[[product]:[KS]],6,FALSE),0)</f>
        <v>0</v>
      </c>
      <c r="G1529" s="4" t="s">
        <v>34</v>
      </c>
      <c r="H1529" s="4" t="s">
        <v>1193</v>
      </c>
      <c r="I1529" s="4" t="s">
        <v>107</v>
      </c>
      <c r="J1529" s="4" t="s">
        <v>37</v>
      </c>
      <c r="K1529" s="4" t="s">
        <v>1194</v>
      </c>
      <c r="L1529" s="4" t="s">
        <v>39</v>
      </c>
      <c r="M1529" s="4" t="s">
        <v>108</v>
      </c>
      <c r="N1529" s="4" t="s">
        <v>41</v>
      </c>
      <c r="O1529" s="4">
        <v>0</v>
      </c>
      <c r="P1529" s="4">
        <v>0</v>
      </c>
      <c r="Q1529" s="4">
        <v>0</v>
      </c>
      <c r="R1529" s="4">
        <v>1815</v>
      </c>
      <c r="S1529" s="4">
        <v>1961</v>
      </c>
      <c r="T1529" s="4">
        <v>1417</v>
      </c>
      <c r="U1529" s="4">
        <v>609</v>
      </c>
      <c r="V1529" s="4">
        <v>1649</v>
      </c>
      <c r="W1529" s="4">
        <v>1508</v>
      </c>
      <c r="X1529" s="4">
        <v>1289</v>
      </c>
      <c r="Y1529" s="4">
        <v>1146</v>
      </c>
      <c r="Z1529" s="4">
        <v>1147</v>
      </c>
      <c r="AA1529" s="4">
        <v>1136</v>
      </c>
      <c r="AB1529" s="4">
        <v>800</v>
      </c>
      <c r="AC1529" s="4">
        <v>1013</v>
      </c>
      <c r="AD1529" s="4">
        <v>1260</v>
      </c>
      <c r="AE1529" s="4">
        <v>1244</v>
      </c>
      <c r="AF1529" s="4">
        <v>1567</v>
      </c>
      <c r="AG1529" s="4">
        <v>1892</v>
      </c>
      <c r="AH1529" s="4">
        <v>3245</v>
      </c>
      <c r="AI1529" s="4">
        <v>4509</v>
      </c>
      <c r="AJ1529" s="4">
        <v>6861</v>
      </c>
      <c r="AK1529" s="4">
        <v>10739</v>
      </c>
      <c r="AL1529" s="4">
        <v>17309</v>
      </c>
      <c r="AM1529" s="4">
        <v>18777</v>
      </c>
      <c r="AN1529" s="4">
        <v>18706</v>
      </c>
    </row>
    <row r="1530" spans="1:40" ht="15" customHeight="1" x14ac:dyDescent="0.25">
      <c r="A1530" s="4" t="str">
        <f>EB[[#This Row],[unit]] &amp; "#" &amp; EB[[#This Row],[indic_nrg]] &amp; "#" &amp; EB[[#This Row],[product]] &amp; "#" &amp; EB[[#This Row],[geo]]</f>
        <v>TJ#B_101022#55431#CZ</v>
      </c>
      <c r="B1530" s="4" t="str">
        <f>VLOOKUP(EB[[#This Row],[product]],KS_DB[[product]:[KS]],5,FALSE)</f>
        <v>biomass</v>
      </c>
      <c r="C1530" s="4" t="str">
        <f>VLOOKUP(EB[[#This Row],[product]],KS_DB[[product]:[KS]],6,FALSE)</f>
        <v>biomass</v>
      </c>
      <c r="D1530" s="4">
        <f>VLOOKUP(EB[[#This Row],[product]],Carriers[],4,FALSE)</f>
        <v>1</v>
      </c>
      <c r="E1530" s="4">
        <f>VLOOKUP(EB[[#This Row],[indic_nrg]],Indicators[],4,FALSE)</f>
        <v>0</v>
      </c>
      <c r="F1530" s="4">
        <f>IFERROR(VLOOKUP(EB[[#This Row],[Source_carrier]],KS_DB[[product]:[KS]],6,FALSE),0)</f>
        <v>0</v>
      </c>
      <c r="G1530" s="4" t="s">
        <v>34</v>
      </c>
      <c r="H1530" s="4" t="s">
        <v>1193</v>
      </c>
      <c r="I1530" s="4" t="s">
        <v>109</v>
      </c>
      <c r="J1530" s="4" t="s">
        <v>37</v>
      </c>
      <c r="K1530" s="4" t="s">
        <v>1194</v>
      </c>
      <c r="L1530" s="4" t="s">
        <v>39</v>
      </c>
      <c r="M1530" s="4" t="s">
        <v>110</v>
      </c>
      <c r="N1530" s="4" t="s">
        <v>41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594</v>
      </c>
      <c r="X1530" s="4">
        <v>532</v>
      </c>
      <c r="Y1530" s="4">
        <v>527</v>
      </c>
      <c r="Z1530" s="4">
        <v>519</v>
      </c>
      <c r="AA1530" s="4">
        <v>576</v>
      </c>
      <c r="AB1530" s="4">
        <v>527</v>
      </c>
      <c r="AC1530" s="4">
        <v>552</v>
      </c>
      <c r="AD1530" s="4">
        <v>465</v>
      </c>
      <c r="AE1530" s="4">
        <v>454</v>
      </c>
      <c r="AF1530" s="4">
        <v>466</v>
      </c>
      <c r="AG1530" s="4">
        <v>400</v>
      </c>
      <c r="AH1530" s="4">
        <v>311</v>
      </c>
      <c r="AI1530" s="4">
        <v>1205</v>
      </c>
      <c r="AJ1530" s="4">
        <v>1964</v>
      </c>
      <c r="AK1530" s="4">
        <v>2116</v>
      </c>
      <c r="AL1530" s="4">
        <v>2015</v>
      </c>
      <c r="AM1530" s="4">
        <v>1950</v>
      </c>
      <c r="AN1530" s="4">
        <v>1795</v>
      </c>
    </row>
    <row r="1531" spans="1:40" ht="15" customHeight="1" x14ac:dyDescent="0.25">
      <c r="A1531" s="4" t="str">
        <f>EB[[#This Row],[unit]] &amp; "#" &amp; EB[[#This Row],[indic_nrg]] &amp; "#" &amp; EB[[#This Row],[product]] &amp; "#" &amp; EB[[#This Row],[geo]]</f>
        <v>TJ#B_101022#55432#CZ</v>
      </c>
      <c r="B1531" s="4" t="str">
        <f>VLOOKUP(EB[[#This Row],[product]],KS_DB[[product]:[KS]],5,FALSE)</f>
        <v>biomass</v>
      </c>
      <c r="C1531" s="4" t="str">
        <f>VLOOKUP(EB[[#This Row],[product]],KS_DB[[product]:[KS]],6,FALSE)</f>
        <v>biomass</v>
      </c>
      <c r="D1531" s="4">
        <f>VLOOKUP(EB[[#This Row],[product]],Carriers[],4,FALSE)</f>
        <v>1</v>
      </c>
      <c r="E1531" s="4">
        <f>VLOOKUP(EB[[#This Row],[indic_nrg]],Indicators[],4,FALSE)</f>
        <v>0</v>
      </c>
      <c r="F1531" s="4">
        <f>IFERROR(VLOOKUP(EB[[#This Row],[Source_carrier]],KS_DB[[product]:[KS]],6,FALSE),0)</f>
        <v>0</v>
      </c>
      <c r="G1531" s="4" t="s">
        <v>34</v>
      </c>
      <c r="H1531" s="4" t="s">
        <v>1193</v>
      </c>
      <c r="I1531" s="4" t="s">
        <v>111</v>
      </c>
      <c r="J1531" s="4" t="s">
        <v>37</v>
      </c>
      <c r="K1531" s="4" t="s">
        <v>1194</v>
      </c>
      <c r="L1531" s="4" t="s">
        <v>39</v>
      </c>
      <c r="M1531" s="4" t="s">
        <v>112</v>
      </c>
      <c r="N1531" s="4" t="s">
        <v>41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396</v>
      </c>
      <c r="X1531" s="4">
        <v>355</v>
      </c>
      <c r="Y1531" s="4">
        <v>351</v>
      </c>
      <c r="Z1531" s="4">
        <v>346</v>
      </c>
      <c r="AA1531" s="4">
        <v>384</v>
      </c>
      <c r="AB1531" s="4">
        <v>351</v>
      </c>
      <c r="AC1531" s="4">
        <v>368</v>
      </c>
      <c r="AD1531" s="4">
        <v>310</v>
      </c>
      <c r="AE1531" s="4">
        <v>303</v>
      </c>
      <c r="AF1531" s="4">
        <v>311</v>
      </c>
      <c r="AG1531" s="4">
        <v>267</v>
      </c>
      <c r="AH1531" s="4">
        <v>207</v>
      </c>
      <c r="AI1531" s="4">
        <v>803</v>
      </c>
      <c r="AJ1531" s="4">
        <v>1309</v>
      </c>
      <c r="AK1531" s="4">
        <v>1411</v>
      </c>
      <c r="AL1531" s="4">
        <v>1343</v>
      </c>
      <c r="AM1531" s="4">
        <v>1300</v>
      </c>
      <c r="AN1531" s="4">
        <v>1197</v>
      </c>
    </row>
    <row r="1532" spans="1:40" ht="15" customHeight="1" x14ac:dyDescent="0.25">
      <c r="A1532" s="4" t="str">
        <f>EB[[#This Row],[unit]] &amp; "#" &amp; EB[[#This Row],[indic_nrg]] &amp; "#" &amp; EB[[#This Row],[product]] &amp; "#" &amp; EB[[#This Row],[geo]]</f>
        <v>TJ#B_101022#5545#CZ</v>
      </c>
      <c r="B1532" s="4" t="str">
        <f>VLOOKUP(EB[[#This Row],[product]],KS_DB[[product]:[KS]],5,FALSE)</f>
        <v>biomass</v>
      </c>
      <c r="C1532" s="4" t="str">
        <f>VLOOKUP(EB[[#This Row],[product]],KS_DB[[product]:[KS]],6,FALSE)</f>
        <v>biomass</v>
      </c>
      <c r="D1532" s="4">
        <f>VLOOKUP(EB[[#This Row],[product]],Carriers[],4,FALSE)</f>
        <v>0</v>
      </c>
      <c r="E1532" s="4">
        <f>VLOOKUP(EB[[#This Row],[indic_nrg]],Indicators[],4,FALSE)</f>
        <v>0</v>
      </c>
      <c r="F1532" s="4">
        <f>IFERROR(VLOOKUP(EB[[#This Row],[Source_carrier]],KS_DB[[product]:[KS]],6,FALSE),0)</f>
        <v>0</v>
      </c>
      <c r="G1532" s="4" t="s">
        <v>34</v>
      </c>
      <c r="H1532" s="4" t="s">
        <v>1193</v>
      </c>
      <c r="I1532" s="4" t="s">
        <v>115</v>
      </c>
      <c r="J1532" s="4" t="s">
        <v>37</v>
      </c>
      <c r="K1532" s="4" t="s">
        <v>1194</v>
      </c>
      <c r="L1532" s="4" t="s">
        <v>39</v>
      </c>
      <c r="M1532" s="4" t="s">
        <v>116</v>
      </c>
      <c r="N1532" s="4" t="s">
        <v>41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</row>
    <row r="1533" spans="1:40" ht="15" customHeight="1" x14ac:dyDescent="0.25">
      <c r="A1533" s="4" t="str">
        <f>EB[[#This Row],[unit]] &amp; "#" &amp; EB[[#This Row],[indic_nrg]] &amp; "#" &amp; EB[[#This Row],[product]] &amp; "#" &amp; EB[[#This Row],[geo]]</f>
        <v>TJ#B_101022#5546#CZ</v>
      </c>
      <c r="B1533" s="4" t="str">
        <f>VLOOKUP(EB[[#This Row],[product]],KS_DB[[product]:[KS]],5,FALSE)</f>
        <v>biomass</v>
      </c>
      <c r="C1533" s="4" t="str">
        <f>VLOOKUP(EB[[#This Row],[product]],KS_DB[[product]:[KS]],6,FALSE)</f>
        <v>biomass</v>
      </c>
      <c r="D1533" s="4">
        <f>VLOOKUP(EB[[#This Row],[product]],Carriers[],4,FALSE)</f>
        <v>1</v>
      </c>
      <c r="E1533" s="4">
        <f>VLOOKUP(EB[[#This Row],[indic_nrg]],Indicators[],4,FALSE)</f>
        <v>0</v>
      </c>
      <c r="F1533" s="4">
        <f>IFERROR(VLOOKUP(EB[[#This Row],[Source_carrier]],KS_DB[[product]:[KS]],6,FALSE),0)</f>
        <v>0</v>
      </c>
      <c r="G1533" s="4" t="s">
        <v>34</v>
      </c>
      <c r="H1533" s="4" t="s">
        <v>1193</v>
      </c>
      <c r="I1533" s="4" t="s">
        <v>117</v>
      </c>
      <c r="J1533" s="4" t="s">
        <v>37</v>
      </c>
      <c r="K1533" s="4" t="s">
        <v>1194</v>
      </c>
      <c r="L1533" s="4" t="s">
        <v>39</v>
      </c>
      <c r="M1533" s="4" t="s">
        <v>118</v>
      </c>
      <c r="N1533" s="4" t="s">
        <v>41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</row>
    <row r="1534" spans="1:40" ht="15" customHeight="1" x14ac:dyDescent="0.25">
      <c r="A1534" s="4" t="str">
        <f>EB[[#This Row],[unit]] &amp; "#" &amp; EB[[#This Row],[indic_nrg]] &amp; "#" &amp; EB[[#This Row],[product]] &amp; "#" &amp; EB[[#This Row],[geo]]</f>
        <v>TJ#B_101022#5547#CZ</v>
      </c>
      <c r="B1534" s="4" t="str">
        <f>VLOOKUP(EB[[#This Row],[product]],KS_DB[[product]:[KS]],5,FALSE)</f>
        <v>biomass</v>
      </c>
      <c r="C1534" s="4" t="str">
        <f>VLOOKUP(EB[[#This Row],[product]],KS_DB[[product]:[KS]],6,FALSE)</f>
        <v>biomass</v>
      </c>
      <c r="D1534" s="4">
        <f>VLOOKUP(EB[[#This Row],[product]],Carriers[],4,FALSE)</f>
        <v>1</v>
      </c>
      <c r="E1534" s="4">
        <f>VLOOKUP(EB[[#This Row],[indic_nrg]],Indicators[],4,FALSE)</f>
        <v>0</v>
      </c>
      <c r="F1534" s="4">
        <f>IFERROR(VLOOKUP(EB[[#This Row],[Source_carrier]],KS_DB[[product]:[KS]],6,FALSE),0)</f>
        <v>0</v>
      </c>
      <c r="G1534" s="4" t="s">
        <v>34</v>
      </c>
      <c r="H1534" s="4" t="s">
        <v>1193</v>
      </c>
      <c r="I1534" s="4" t="s">
        <v>119</v>
      </c>
      <c r="J1534" s="4" t="s">
        <v>37</v>
      </c>
      <c r="K1534" s="4" t="s">
        <v>1194</v>
      </c>
      <c r="L1534" s="4" t="s">
        <v>39</v>
      </c>
      <c r="M1534" s="4" t="s">
        <v>120</v>
      </c>
      <c r="N1534" s="4" t="s">
        <v>41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4">
        <v>0</v>
      </c>
    </row>
    <row r="1535" spans="1:40" ht="15" customHeight="1" x14ac:dyDescent="0.25">
      <c r="A1535" s="4" t="str">
        <f>EB[[#This Row],[unit]] &amp; "#" &amp; EB[[#This Row],[indic_nrg]] &amp; "#" &amp; EB[[#This Row],[product]] &amp; "#" &amp; EB[[#This Row],[geo]]</f>
        <v>TJ#B_101022#5548#CZ</v>
      </c>
      <c r="B1535" s="4" t="str">
        <f>VLOOKUP(EB[[#This Row],[product]],KS_DB[[product]:[KS]],5,FALSE)</f>
        <v>biomass</v>
      </c>
      <c r="C1535" s="4" t="str">
        <f>VLOOKUP(EB[[#This Row],[product]],KS_DB[[product]:[KS]],6,FALSE)</f>
        <v>biomass</v>
      </c>
      <c r="D1535" s="4">
        <f>VLOOKUP(EB[[#This Row],[product]],Carriers[],4,FALSE)</f>
        <v>1</v>
      </c>
      <c r="E1535" s="4">
        <f>VLOOKUP(EB[[#This Row],[indic_nrg]],Indicators[],4,FALSE)</f>
        <v>0</v>
      </c>
      <c r="F1535" s="4">
        <f>IFERROR(VLOOKUP(EB[[#This Row],[Source_carrier]],KS_DB[[product]:[KS]],6,FALSE),0)</f>
        <v>0</v>
      </c>
      <c r="G1535" s="4" t="s">
        <v>34</v>
      </c>
      <c r="H1535" s="4" t="s">
        <v>1193</v>
      </c>
      <c r="I1535" s="4" t="s">
        <v>121</v>
      </c>
      <c r="J1535" s="4" t="s">
        <v>37</v>
      </c>
      <c r="K1535" s="4" t="s">
        <v>1194</v>
      </c>
      <c r="L1535" s="4" t="s">
        <v>39</v>
      </c>
      <c r="M1535" s="4" t="s">
        <v>122</v>
      </c>
      <c r="N1535" s="4" t="s">
        <v>41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4">
        <v>0</v>
      </c>
    </row>
    <row r="1536" spans="1:40" ht="15" customHeight="1" x14ac:dyDescent="0.25">
      <c r="A1536" s="4" t="str">
        <f>EB[[#This Row],[unit]] &amp; "#" &amp; EB[[#This Row],[indic_nrg]] &amp; "#" &amp; EB[[#This Row],[product]] &amp; "#" &amp; EB[[#This Row],[geo]]</f>
        <v>TJ#B_101022#5549#CZ</v>
      </c>
      <c r="B1536" s="4" t="str">
        <f>VLOOKUP(EB[[#This Row],[product]],KS_DB[[product]:[KS]],5,FALSE)</f>
        <v>biomass</v>
      </c>
      <c r="C1536" s="4" t="str">
        <f>VLOOKUP(EB[[#This Row],[product]],KS_DB[[product]:[KS]],6,FALSE)</f>
        <v>biomass</v>
      </c>
      <c r="D1536" s="4">
        <f>VLOOKUP(EB[[#This Row],[product]],Carriers[],4,FALSE)</f>
        <v>1</v>
      </c>
      <c r="E1536" s="4">
        <f>VLOOKUP(EB[[#This Row],[indic_nrg]],Indicators[],4,FALSE)</f>
        <v>0</v>
      </c>
      <c r="F1536" s="4">
        <f>IFERROR(VLOOKUP(EB[[#This Row],[Source_carrier]],KS_DB[[product]:[KS]],6,FALSE),0)</f>
        <v>0</v>
      </c>
      <c r="G1536" s="4" t="s">
        <v>34</v>
      </c>
      <c r="H1536" s="4" t="s">
        <v>1193</v>
      </c>
      <c r="I1536" s="4" t="s">
        <v>123</v>
      </c>
      <c r="J1536" s="4" t="s">
        <v>37</v>
      </c>
      <c r="K1536" s="4" t="s">
        <v>1194</v>
      </c>
      <c r="L1536" s="4" t="s">
        <v>39</v>
      </c>
      <c r="M1536" s="4" t="s">
        <v>124</v>
      </c>
      <c r="N1536" s="4" t="s">
        <v>41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</row>
    <row r="1537" spans="1:40" ht="15" customHeight="1" x14ac:dyDescent="0.25">
      <c r="A1537" s="4" t="str">
        <f>EB[[#This Row],[unit]] &amp; "#" &amp; EB[[#This Row],[indic_nrg]] &amp; "#" &amp; EB[[#This Row],[product]] &amp; "#" &amp; EB[[#This Row],[geo]]</f>
        <v>TJ#B_101022#5550#CZ</v>
      </c>
      <c r="B1537" s="4" t="str">
        <f>VLOOKUP(EB[[#This Row],[product]],KS_DB[[product]:[KS]],5,FALSE)</f>
        <v>RES</v>
      </c>
      <c r="C1537" s="4" t="str">
        <f>VLOOKUP(EB[[#This Row],[product]],KS_DB[[product]:[KS]],6,FALSE)</f>
        <v>RES</v>
      </c>
      <c r="D1537" s="4">
        <f>VLOOKUP(EB[[#This Row],[product]],Carriers[],4,FALSE)</f>
        <v>1</v>
      </c>
      <c r="E1537" s="4">
        <f>VLOOKUP(EB[[#This Row],[indic_nrg]],Indicators[],4,FALSE)</f>
        <v>0</v>
      </c>
      <c r="F1537" s="4">
        <f>IFERROR(VLOOKUP(EB[[#This Row],[Source_carrier]],KS_DB[[product]:[KS]],6,FALSE),0)</f>
        <v>0</v>
      </c>
      <c r="G1537" s="4" t="s">
        <v>34</v>
      </c>
      <c r="H1537" s="4" t="s">
        <v>1193</v>
      </c>
      <c r="I1537" s="4" t="s">
        <v>125</v>
      </c>
      <c r="J1537" s="4" t="s">
        <v>37</v>
      </c>
      <c r="K1537" s="4" t="s">
        <v>1194</v>
      </c>
      <c r="L1537" s="4" t="s">
        <v>39</v>
      </c>
      <c r="M1537" s="4" t="s">
        <v>126</v>
      </c>
      <c r="N1537" s="4" t="s">
        <v>41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</row>
    <row r="1538" spans="1:40" ht="15" customHeight="1" x14ac:dyDescent="0.25">
      <c r="A1538" s="4" t="str">
        <f>EB[[#This Row],[unit]] &amp; "#" &amp; EB[[#This Row],[indic_nrg]] &amp; "#" &amp; EB[[#This Row],[product]] &amp; "#" &amp; EB[[#This Row],[geo]]</f>
        <v>TJ#B_101022#7100#CZ</v>
      </c>
      <c r="B1538" s="4" t="str">
        <f>VLOOKUP(EB[[#This Row],[product]],KS_DB[[product]:[KS]],5,FALSE)</f>
        <v>other</v>
      </c>
      <c r="C1538" s="4" t="str">
        <f>VLOOKUP(EB[[#This Row],[product]],KS_DB[[product]:[KS]],6,FALSE)</f>
        <v>other</v>
      </c>
      <c r="D1538" s="4">
        <f>VLOOKUP(EB[[#This Row],[product]],Carriers[],4,FALSE)</f>
        <v>1</v>
      </c>
      <c r="E1538" s="4">
        <f>VLOOKUP(EB[[#This Row],[indic_nrg]],Indicators[],4,FALSE)</f>
        <v>0</v>
      </c>
      <c r="F1538" s="4">
        <f>IFERROR(VLOOKUP(EB[[#This Row],[Source_carrier]],KS_DB[[product]:[KS]],6,FALSE),0)</f>
        <v>0</v>
      </c>
      <c r="G1538" s="4" t="s">
        <v>34</v>
      </c>
      <c r="H1538" s="4" t="s">
        <v>1193</v>
      </c>
      <c r="I1538" s="4" t="s">
        <v>129</v>
      </c>
      <c r="J1538" s="4" t="s">
        <v>37</v>
      </c>
      <c r="K1538" s="4" t="s">
        <v>1194</v>
      </c>
      <c r="L1538" s="4" t="s">
        <v>39</v>
      </c>
      <c r="M1538" s="4" t="s">
        <v>130</v>
      </c>
      <c r="N1538" s="4" t="s">
        <v>41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32</v>
      </c>
      <c r="AC1538" s="4">
        <v>46</v>
      </c>
      <c r="AD1538" s="4">
        <v>39</v>
      </c>
      <c r="AE1538" s="4">
        <v>37</v>
      </c>
      <c r="AF1538" s="4">
        <v>90</v>
      </c>
      <c r="AG1538" s="4">
        <v>168</v>
      </c>
      <c r="AH1538" s="4">
        <v>124</v>
      </c>
      <c r="AI1538" s="4">
        <v>41</v>
      </c>
      <c r="AJ1538" s="4">
        <v>85</v>
      </c>
      <c r="AK1538" s="4">
        <v>108</v>
      </c>
      <c r="AL1538" s="4">
        <v>125</v>
      </c>
      <c r="AM1538" s="4">
        <v>156</v>
      </c>
      <c r="AN1538" s="4">
        <v>153</v>
      </c>
    </row>
    <row r="1539" spans="1:40" ht="15" customHeight="1" x14ac:dyDescent="0.25">
      <c r="A1539" s="4" t="str">
        <f>EB[[#This Row],[unit]] &amp; "#" &amp; EB[[#This Row],[indic_nrg]] &amp; "#" &amp; EB[[#This Row],[product]] &amp; "#" &amp; EB[[#This Row],[geo]]</f>
        <v>TJ#B_101022#7200#CZ</v>
      </c>
      <c r="B1539" s="4" t="str">
        <f>VLOOKUP(EB[[#This Row],[product]],KS_DB[[product]:[KS]],5,FALSE)</f>
        <v>other</v>
      </c>
      <c r="C1539" s="4" t="str">
        <f>VLOOKUP(EB[[#This Row],[product]],KS_DB[[product]:[KS]],6,FALSE)</f>
        <v>other</v>
      </c>
      <c r="D1539" s="4">
        <f>VLOOKUP(EB[[#This Row],[product]],Carriers[],4,FALSE)</f>
        <v>0</v>
      </c>
      <c r="E1539" s="4">
        <f>VLOOKUP(EB[[#This Row],[indic_nrg]],Indicators[],4,FALSE)</f>
        <v>0</v>
      </c>
      <c r="F1539" s="4">
        <f>IFERROR(VLOOKUP(EB[[#This Row],[Source_carrier]],KS_DB[[product]:[KS]],6,FALSE),0)</f>
        <v>0</v>
      </c>
      <c r="G1539" s="4" t="s">
        <v>34</v>
      </c>
      <c r="H1539" s="4" t="s">
        <v>1193</v>
      </c>
      <c r="I1539" s="4" t="s">
        <v>131</v>
      </c>
      <c r="J1539" s="4" t="s">
        <v>37</v>
      </c>
      <c r="K1539" s="4" t="s">
        <v>1194</v>
      </c>
      <c r="L1539" s="4" t="s">
        <v>39</v>
      </c>
      <c r="M1539" s="4" t="s">
        <v>132</v>
      </c>
      <c r="N1539" s="4" t="s">
        <v>41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396</v>
      </c>
      <c r="X1539" s="4">
        <v>355</v>
      </c>
      <c r="Y1539" s="4">
        <v>351</v>
      </c>
      <c r="Z1539" s="4">
        <v>346</v>
      </c>
      <c r="AA1539" s="4">
        <v>384</v>
      </c>
      <c r="AB1539" s="4">
        <v>383</v>
      </c>
      <c r="AC1539" s="4">
        <v>414</v>
      </c>
      <c r="AD1539" s="4">
        <v>349</v>
      </c>
      <c r="AE1539" s="4">
        <v>340</v>
      </c>
      <c r="AF1539" s="4">
        <v>401</v>
      </c>
      <c r="AG1539" s="4">
        <v>435</v>
      </c>
      <c r="AH1539" s="4">
        <v>331</v>
      </c>
      <c r="AI1539" s="4">
        <v>844</v>
      </c>
      <c r="AJ1539" s="4">
        <v>1394</v>
      </c>
      <c r="AK1539" s="4">
        <v>1519</v>
      </c>
      <c r="AL1539" s="4">
        <v>1468</v>
      </c>
      <c r="AM1539" s="4">
        <v>1456</v>
      </c>
      <c r="AN1539" s="4">
        <v>1350</v>
      </c>
    </row>
    <row r="1540" spans="1:40" ht="15" customHeight="1" x14ac:dyDescent="0.25">
      <c r="A1540" s="4" t="str">
        <f>EB[[#This Row],[unit]] &amp; "#" &amp; EB[[#This Row],[indic_nrg]] &amp; "#" &amp; EB[[#This Row],[product]] &amp; "#" &amp; EB[[#This Row],[geo]]</f>
        <v>TJ#B_101031#2000#CZ</v>
      </c>
      <c r="B1540" s="4" t="str">
        <f>VLOOKUP(EB[[#This Row],[product]],KS_DB[[product]:[KS]],5,FALSE)</f>
        <v>solid</v>
      </c>
      <c r="C1540" s="4" t="str">
        <f>VLOOKUP(EB[[#This Row],[product]],KS_DB[[product]:[KS]],6,FALSE)</f>
        <v>solid</v>
      </c>
      <c r="D1540" s="4">
        <f>VLOOKUP(EB[[#This Row],[product]],Carriers[],4,FALSE)</f>
        <v>0</v>
      </c>
      <c r="E1540" s="4">
        <f>VLOOKUP(EB[[#This Row],[indic_nrg]],Indicators[],4,FALSE)</f>
        <v>0</v>
      </c>
      <c r="F1540" s="4">
        <f>IFERROR(VLOOKUP(EB[[#This Row],[Source_carrier]],KS_DB[[product]:[KS]],6,FALSE),0)</f>
        <v>0</v>
      </c>
      <c r="G1540" s="4" t="s">
        <v>34</v>
      </c>
      <c r="H1540" s="4" t="s">
        <v>1195</v>
      </c>
      <c r="I1540" s="4" t="s">
        <v>18</v>
      </c>
      <c r="J1540" s="4" t="s">
        <v>37</v>
      </c>
      <c r="K1540" s="4" t="s">
        <v>1196</v>
      </c>
      <c r="L1540" s="4" t="s">
        <v>39</v>
      </c>
      <c r="M1540" s="4" t="s">
        <v>42</v>
      </c>
      <c r="N1540" s="4" t="s">
        <v>41</v>
      </c>
      <c r="O1540" s="4">
        <v>386187</v>
      </c>
      <c r="P1540" s="4">
        <v>374277</v>
      </c>
      <c r="Q1540" s="4">
        <v>359577</v>
      </c>
      <c r="R1540" s="4">
        <v>360447</v>
      </c>
      <c r="S1540" s="4">
        <v>351659</v>
      </c>
      <c r="T1540" s="4">
        <v>345607</v>
      </c>
      <c r="U1540" s="4">
        <v>385962</v>
      </c>
      <c r="V1540" s="4">
        <v>380351</v>
      </c>
      <c r="W1540" s="4">
        <v>380284</v>
      </c>
      <c r="X1540" s="4">
        <v>347356</v>
      </c>
      <c r="Y1540" s="4">
        <v>383875</v>
      </c>
      <c r="Z1540" s="4">
        <v>381297</v>
      </c>
      <c r="AA1540" s="4">
        <v>367025</v>
      </c>
      <c r="AB1540" s="4">
        <v>361017</v>
      </c>
      <c r="AC1540" s="4">
        <v>354568</v>
      </c>
      <c r="AD1540" s="4">
        <v>354450</v>
      </c>
      <c r="AE1540" s="4">
        <v>362309</v>
      </c>
      <c r="AF1540" s="4">
        <v>411456</v>
      </c>
      <c r="AG1540" s="4">
        <v>350535</v>
      </c>
      <c r="AH1540" s="4">
        <v>330512</v>
      </c>
      <c r="AI1540" s="4">
        <v>100351</v>
      </c>
      <c r="AJ1540" s="4">
        <v>100824</v>
      </c>
      <c r="AK1540" s="4">
        <v>93573</v>
      </c>
      <c r="AL1540" s="4">
        <v>84143</v>
      </c>
      <c r="AM1540" s="4">
        <v>79932</v>
      </c>
      <c r="AN1540" s="4">
        <v>86765</v>
      </c>
    </row>
    <row r="1541" spans="1:40" ht="15" customHeight="1" x14ac:dyDescent="0.25">
      <c r="A1541" s="4" t="str">
        <f>EB[[#This Row],[unit]] &amp; "#" &amp; EB[[#This Row],[indic_nrg]] &amp; "#" &amp; EB[[#This Row],[product]] &amp; "#" &amp; EB[[#This Row],[geo]]</f>
        <v>TJ#B_101031#2100#CZ</v>
      </c>
      <c r="B1541" s="4" t="str">
        <f>VLOOKUP(EB[[#This Row],[product]],KS_DB[[product]:[KS]],5,FALSE)</f>
        <v>solid</v>
      </c>
      <c r="C1541" s="4" t="str">
        <f>VLOOKUP(EB[[#This Row],[product]],KS_DB[[product]:[KS]],6,FALSE)</f>
        <v>solid</v>
      </c>
      <c r="D1541" s="4">
        <f>VLOOKUP(EB[[#This Row],[product]],Carriers[],4,FALSE)</f>
        <v>0</v>
      </c>
      <c r="E1541" s="4">
        <f>VLOOKUP(EB[[#This Row],[indic_nrg]],Indicators[],4,FALSE)</f>
        <v>0</v>
      </c>
      <c r="F1541" s="4">
        <f>IFERROR(VLOOKUP(EB[[#This Row],[Source_carrier]],KS_DB[[product]:[KS]],6,FALSE),0)</f>
        <v>0</v>
      </c>
      <c r="G1541" s="4" t="s">
        <v>34</v>
      </c>
      <c r="H1541" s="4" t="s">
        <v>1195</v>
      </c>
      <c r="I1541" s="4" t="s">
        <v>43</v>
      </c>
      <c r="J1541" s="4" t="s">
        <v>37</v>
      </c>
      <c r="K1541" s="4" t="s">
        <v>1196</v>
      </c>
      <c r="L1541" s="4" t="s">
        <v>39</v>
      </c>
      <c r="M1541" s="4" t="s">
        <v>44</v>
      </c>
      <c r="N1541" s="4" t="s">
        <v>41</v>
      </c>
      <c r="O1541" s="4">
        <v>36147</v>
      </c>
      <c r="P1541" s="4">
        <v>35025</v>
      </c>
      <c r="Q1541" s="4">
        <v>38577</v>
      </c>
      <c r="R1541" s="4">
        <v>39075</v>
      </c>
      <c r="S1541" s="4">
        <v>37379</v>
      </c>
      <c r="T1541" s="4">
        <v>27630</v>
      </c>
      <c r="U1541" s="4">
        <v>43124</v>
      </c>
      <c r="V1541" s="4">
        <v>33045</v>
      </c>
      <c r="W1541" s="4">
        <v>21487</v>
      </c>
      <c r="X1541" s="4">
        <v>42019</v>
      </c>
      <c r="Y1541" s="4">
        <v>29254</v>
      </c>
      <c r="Z1541" s="4">
        <v>29912</v>
      </c>
      <c r="AA1541" s="4">
        <v>27038</v>
      </c>
      <c r="AB1541" s="4">
        <v>27544</v>
      </c>
      <c r="AC1541" s="4">
        <v>26874</v>
      </c>
      <c r="AD1541" s="4">
        <v>24393</v>
      </c>
      <c r="AE1541" s="4">
        <v>26035</v>
      </c>
      <c r="AF1541" s="4">
        <v>39846</v>
      </c>
      <c r="AG1541" s="4">
        <v>24440</v>
      </c>
      <c r="AH1541" s="4">
        <v>15135</v>
      </c>
      <c r="AI1541" s="4">
        <v>0</v>
      </c>
      <c r="AJ1541" s="4">
        <v>0</v>
      </c>
      <c r="AK1541" s="4">
        <v>0</v>
      </c>
      <c r="AL1541" s="4">
        <v>0</v>
      </c>
      <c r="AM1541" s="4">
        <v>0</v>
      </c>
      <c r="AN1541" s="4">
        <v>0</v>
      </c>
    </row>
    <row r="1542" spans="1:40" ht="15" customHeight="1" x14ac:dyDescent="0.25">
      <c r="A1542" s="4" t="str">
        <f>EB[[#This Row],[unit]] &amp; "#" &amp; EB[[#This Row],[indic_nrg]] &amp; "#" &amp; EB[[#This Row],[product]] &amp; "#" &amp; EB[[#This Row],[geo]]</f>
        <v>TJ#B_101031#2112#CZ</v>
      </c>
      <c r="B1542" s="4" t="str">
        <f>VLOOKUP(EB[[#This Row],[product]],KS_DB[[product]:[KS]],5,FALSE)</f>
        <v>solid</v>
      </c>
      <c r="C1542" s="4" t="str">
        <f>VLOOKUP(EB[[#This Row],[product]],KS_DB[[product]:[KS]],6,FALSE)</f>
        <v>solid</v>
      </c>
      <c r="D1542" s="4">
        <f>VLOOKUP(EB[[#This Row],[product]],Carriers[],4,FALSE)</f>
        <v>1</v>
      </c>
      <c r="E1542" s="4">
        <f>VLOOKUP(EB[[#This Row],[indic_nrg]],Indicators[],4,FALSE)</f>
        <v>0</v>
      </c>
      <c r="F1542" s="4">
        <f>IFERROR(VLOOKUP(EB[[#This Row],[Source_carrier]],KS_DB[[product]:[KS]],6,FALSE),0)</f>
        <v>0</v>
      </c>
      <c r="G1542" s="4" t="s">
        <v>34</v>
      </c>
      <c r="H1542" s="4" t="s">
        <v>1195</v>
      </c>
      <c r="I1542" s="4" t="s">
        <v>45</v>
      </c>
      <c r="J1542" s="4" t="s">
        <v>37</v>
      </c>
      <c r="K1542" s="4" t="s">
        <v>1196</v>
      </c>
      <c r="L1542" s="4" t="s">
        <v>39</v>
      </c>
      <c r="M1542" s="4" t="s">
        <v>46</v>
      </c>
      <c r="N1542" s="4" t="s">
        <v>41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</row>
    <row r="1543" spans="1:40" ht="15" customHeight="1" x14ac:dyDescent="0.25">
      <c r="A1543" s="4" t="str">
        <f>EB[[#This Row],[unit]] &amp; "#" &amp; EB[[#This Row],[indic_nrg]] &amp; "#" &amp; EB[[#This Row],[product]] &amp; "#" &amp; EB[[#This Row],[geo]]</f>
        <v>TJ#B_101031#2115#CZ</v>
      </c>
      <c r="B1543" s="4" t="str">
        <f>VLOOKUP(EB[[#This Row],[product]],KS_DB[[product]:[KS]],5,FALSE)</f>
        <v>solid</v>
      </c>
      <c r="C1543" s="4" t="str">
        <f>VLOOKUP(EB[[#This Row],[product]],KS_DB[[product]:[KS]],6,FALSE)</f>
        <v>solid</v>
      </c>
      <c r="D1543" s="4">
        <f>VLOOKUP(EB[[#This Row],[product]],Carriers[],4,FALSE)</f>
        <v>1</v>
      </c>
      <c r="E1543" s="4">
        <f>VLOOKUP(EB[[#This Row],[indic_nrg]],Indicators[],4,FALSE)</f>
        <v>0</v>
      </c>
      <c r="F1543" s="4">
        <f>IFERROR(VLOOKUP(EB[[#This Row],[Source_carrier]],KS_DB[[product]:[KS]],6,FALSE),0)</f>
        <v>0</v>
      </c>
      <c r="G1543" s="4" t="s">
        <v>34</v>
      </c>
      <c r="H1543" s="4" t="s">
        <v>1195</v>
      </c>
      <c r="I1543" s="4" t="s">
        <v>47</v>
      </c>
      <c r="J1543" s="4" t="s">
        <v>37</v>
      </c>
      <c r="K1543" s="4" t="s">
        <v>1196</v>
      </c>
      <c r="L1543" s="4" t="s">
        <v>39</v>
      </c>
      <c r="M1543" s="4" t="s">
        <v>48</v>
      </c>
      <c r="N1543" s="4" t="s">
        <v>41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</row>
    <row r="1544" spans="1:40" ht="15" customHeight="1" x14ac:dyDescent="0.25">
      <c r="A1544" s="4" t="str">
        <f>EB[[#This Row],[unit]] &amp; "#" &amp; EB[[#This Row],[indic_nrg]] &amp; "#" &amp; EB[[#This Row],[product]] &amp; "#" &amp; EB[[#This Row],[geo]]</f>
        <v>TJ#B_101031#2116#CZ</v>
      </c>
      <c r="B1544" s="4" t="str">
        <f>VLOOKUP(EB[[#This Row],[product]],KS_DB[[product]:[KS]],5,FALSE)</f>
        <v>solid</v>
      </c>
      <c r="C1544" s="4" t="str">
        <f>VLOOKUP(EB[[#This Row],[product]],KS_DB[[product]:[KS]],6,FALSE)</f>
        <v>solid</v>
      </c>
      <c r="D1544" s="4">
        <f>VLOOKUP(EB[[#This Row],[product]],Carriers[],4,FALSE)</f>
        <v>1</v>
      </c>
      <c r="E1544" s="4">
        <f>VLOOKUP(EB[[#This Row],[indic_nrg]],Indicators[],4,FALSE)</f>
        <v>0</v>
      </c>
      <c r="F1544" s="4">
        <f>IFERROR(VLOOKUP(EB[[#This Row],[Source_carrier]],KS_DB[[product]:[KS]],6,FALSE),0)</f>
        <v>0</v>
      </c>
      <c r="G1544" s="4" t="s">
        <v>34</v>
      </c>
      <c r="H1544" s="4" t="s">
        <v>1195</v>
      </c>
      <c r="I1544" s="4" t="s">
        <v>49</v>
      </c>
      <c r="J1544" s="4" t="s">
        <v>37</v>
      </c>
      <c r="K1544" s="4" t="s">
        <v>1196</v>
      </c>
      <c r="L1544" s="4" t="s">
        <v>39</v>
      </c>
      <c r="M1544" s="4" t="s">
        <v>50</v>
      </c>
      <c r="N1544" s="4" t="s">
        <v>41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v>0</v>
      </c>
    </row>
    <row r="1545" spans="1:40" ht="15" customHeight="1" x14ac:dyDescent="0.25">
      <c r="A1545" s="4" t="str">
        <f>EB[[#This Row],[unit]] &amp; "#" &amp; EB[[#This Row],[indic_nrg]] &amp; "#" &amp; EB[[#This Row],[product]] &amp; "#" &amp; EB[[#This Row],[geo]]</f>
        <v>TJ#B_101031#2117#CZ</v>
      </c>
      <c r="B1545" s="4" t="str">
        <f>VLOOKUP(EB[[#This Row],[product]],KS_DB[[product]:[KS]],5,FALSE)</f>
        <v>solid</v>
      </c>
      <c r="C1545" s="4" t="str">
        <f>VLOOKUP(EB[[#This Row],[product]],KS_DB[[product]:[KS]],6,FALSE)</f>
        <v>solid</v>
      </c>
      <c r="D1545" s="4">
        <f>VLOOKUP(EB[[#This Row],[product]],Carriers[],4,FALSE)</f>
        <v>1</v>
      </c>
      <c r="E1545" s="4">
        <f>VLOOKUP(EB[[#This Row],[indic_nrg]],Indicators[],4,FALSE)</f>
        <v>0</v>
      </c>
      <c r="F1545" s="4">
        <f>IFERROR(VLOOKUP(EB[[#This Row],[Source_carrier]],KS_DB[[product]:[KS]],6,FALSE),0)</f>
        <v>0</v>
      </c>
      <c r="G1545" s="4" t="s">
        <v>34</v>
      </c>
      <c r="H1545" s="4" t="s">
        <v>1195</v>
      </c>
      <c r="I1545" s="4" t="s">
        <v>51</v>
      </c>
      <c r="J1545" s="4" t="s">
        <v>37</v>
      </c>
      <c r="K1545" s="4" t="s">
        <v>1196</v>
      </c>
      <c r="L1545" s="4" t="s">
        <v>39</v>
      </c>
      <c r="M1545" s="4" t="s">
        <v>52</v>
      </c>
      <c r="N1545" s="4" t="s">
        <v>41</v>
      </c>
      <c r="O1545" s="4">
        <v>36147</v>
      </c>
      <c r="P1545" s="4">
        <v>35025</v>
      </c>
      <c r="Q1545" s="4">
        <v>38577</v>
      </c>
      <c r="R1545" s="4">
        <v>39075</v>
      </c>
      <c r="S1545" s="4">
        <v>37379</v>
      </c>
      <c r="T1545" s="4">
        <v>27630</v>
      </c>
      <c r="U1545" s="4">
        <v>43124</v>
      </c>
      <c r="V1545" s="4">
        <v>33045</v>
      </c>
      <c r="W1545" s="4">
        <v>21487</v>
      </c>
      <c r="X1545" s="4">
        <v>42019</v>
      </c>
      <c r="Y1545" s="4">
        <v>29254</v>
      </c>
      <c r="Z1545" s="4">
        <v>29912</v>
      </c>
      <c r="AA1545" s="4">
        <v>27038</v>
      </c>
      <c r="AB1545" s="4">
        <v>27544</v>
      </c>
      <c r="AC1545" s="4">
        <v>26874</v>
      </c>
      <c r="AD1545" s="4">
        <v>24393</v>
      </c>
      <c r="AE1545" s="4">
        <v>26035</v>
      </c>
      <c r="AF1545" s="4">
        <v>39846</v>
      </c>
      <c r="AG1545" s="4">
        <v>24440</v>
      </c>
      <c r="AH1545" s="4">
        <v>15135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</row>
    <row r="1546" spans="1:40" ht="15" customHeight="1" x14ac:dyDescent="0.25">
      <c r="A1546" s="4" t="str">
        <f>EB[[#This Row],[unit]] &amp; "#" &amp; EB[[#This Row],[indic_nrg]] &amp; "#" &amp; EB[[#This Row],[product]] &amp; "#" &amp; EB[[#This Row],[geo]]</f>
        <v>TJ#B_101031#2118#CZ</v>
      </c>
      <c r="B1546" s="4" t="str">
        <f>VLOOKUP(EB[[#This Row],[product]],KS_DB[[product]:[KS]],5,FALSE)</f>
        <v>solid</v>
      </c>
      <c r="C1546" s="4" t="str">
        <f>VLOOKUP(EB[[#This Row],[product]],KS_DB[[product]:[KS]],6,FALSE)</f>
        <v>solid</v>
      </c>
      <c r="D1546" s="4">
        <f>VLOOKUP(EB[[#This Row],[product]],Carriers[],4,FALSE)</f>
        <v>1</v>
      </c>
      <c r="E1546" s="4">
        <f>VLOOKUP(EB[[#This Row],[indic_nrg]],Indicators[],4,FALSE)</f>
        <v>0</v>
      </c>
      <c r="F1546" s="4">
        <f>IFERROR(VLOOKUP(EB[[#This Row],[Source_carrier]],KS_DB[[product]:[KS]],6,FALSE),0)</f>
        <v>0</v>
      </c>
      <c r="G1546" s="4" t="s">
        <v>34</v>
      </c>
      <c r="H1546" s="4" t="s">
        <v>1195</v>
      </c>
      <c r="I1546" s="4" t="s">
        <v>53</v>
      </c>
      <c r="J1546" s="4" t="s">
        <v>37</v>
      </c>
      <c r="K1546" s="4" t="s">
        <v>1196</v>
      </c>
      <c r="L1546" s="4" t="s">
        <v>39</v>
      </c>
      <c r="M1546" s="4" t="s">
        <v>54</v>
      </c>
      <c r="N1546" s="4" t="s">
        <v>41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4">
        <v>0</v>
      </c>
    </row>
    <row r="1547" spans="1:40" ht="15" customHeight="1" x14ac:dyDescent="0.25">
      <c r="A1547" s="4" t="str">
        <f>EB[[#This Row],[unit]] &amp; "#" &amp; EB[[#This Row],[indic_nrg]] &amp; "#" &amp; EB[[#This Row],[product]] &amp; "#" &amp; EB[[#This Row],[geo]]</f>
        <v>TJ#B_101031#2121#CZ</v>
      </c>
      <c r="B1547" s="4" t="str">
        <f>VLOOKUP(EB[[#This Row],[product]],KS_DB[[product]:[KS]],5,FALSE)</f>
        <v>solid</v>
      </c>
      <c r="C1547" s="4" t="str">
        <f>VLOOKUP(EB[[#This Row],[product]],KS_DB[[product]:[KS]],6,FALSE)</f>
        <v>solid</v>
      </c>
      <c r="D1547" s="4">
        <f>VLOOKUP(EB[[#This Row],[product]],Carriers[],4,FALSE)</f>
        <v>1</v>
      </c>
      <c r="E1547" s="4">
        <f>VLOOKUP(EB[[#This Row],[indic_nrg]],Indicators[],4,FALSE)</f>
        <v>0</v>
      </c>
      <c r="F1547" s="4">
        <f>IFERROR(VLOOKUP(EB[[#This Row],[Source_carrier]],KS_DB[[product]:[KS]],6,FALSE),0)</f>
        <v>0</v>
      </c>
      <c r="G1547" s="4" t="s">
        <v>34</v>
      </c>
      <c r="H1547" s="4" t="s">
        <v>1195</v>
      </c>
      <c r="I1547" s="4" t="s">
        <v>55</v>
      </c>
      <c r="J1547" s="4" t="s">
        <v>37</v>
      </c>
      <c r="K1547" s="4" t="s">
        <v>1196</v>
      </c>
      <c r="L1547" s="4" t="s">
        <v>39</v>
      </c>
      <c r="M1547" s="4" t="s">
        <v>56</v>
      </c>
      <c r="N1547" s="4" t="s">
        <v>41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v>0</v>
      </c>
    </row>
    <row r="1548" spans="1:40" ht="15" customHeight="1" x14ac:dyDescent="0.25">
      <c r="A1548" s="4" t="str">
        <f>EB[[#This Row],[unit]] &amp; "#" &amp; EB[[#This Row],[indic_nrg]] &amp; "#" &amp; EB[[#This Row],[product]] &amp; "#" &amp; EB[[#This Row],[geo]]</f>
        <v>TJ#B_101031#2122#CZ</v>
      </c>
      <c r="B1548" s="4" t="str">
        <f>VLOOKUP(EB[[#This Row],[product]],KS_DB[[product]:[KS]],5,FALSE)</f>
        <v>solid</v>
      </c>
      <c r="C1548" s="4" t="str">
        <f>VLOOKUP(EB[[#This Row],[product]],KS_DB[[product]:[KS]],6,FALSE)</f>
        <v>solid</v>
      </c>
      <c r="D1548" s="4">
        <f>VLOOKUP(EB[[#This Row],[product]],Carriers[],4,FALSE)</f>
        <v>1</v>
      </c>
      <c r="E1548" s="4">
        <f>VLOOKUP(EB[[#This Row],[indic_nrg]],Indicators[],4,FALSE)</f>
        <v>0</v>
      </c>
      <c r="F1548" s="4">
        <f>IFERROR(VLOOKUP(EB[[#This Row],[Source_carrier]],KS_DB[[product]:[KS]],6,FALSE),0)</f>
        <v>0</v>
      </c>
      <c r="G1548" s="4" t="s">
        <v>34</v>
      </c>
      <c r="H1548" s="4" t="s">
        <v>1195</v>
      </c>
      <c r="I1548" s="4" t="s">
        <v>57</v>
      </c>
      <c r="J1548" s="4" t="s">
        <v>37</v>
      </c>
      <c r="K1548" s="4" t="s">
        <v>1196</v>
      </c>
      <c r="L1548" s="4" t="s">
        <v>39</v>
      </c>
      <c r="M1548" s="4" t="s">
        <v>58</v>
      </c>
      <c r="N1548" s="4" t="s">
        <v>41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</row>
    <row r="1549" spans="1:40" ht="15" customHeight="1" x14ac:dyDescent="0.25">
      <c r="A1549" s="4" t="str">
        <f>EB[[#This Row],[unit]] &amp; "#" &amp; EB[[#This Row],[indic_nrg]] &amp; "#" &amp; EB[[#This Row],[product]] &amp; "#" &amp; EB[[#This Row],[geo]]</f>
        <v>TJ#B_101031#2130#CZ</v>
      </c>
      <c r="B1549" s="4" t="str">
        <f>VLOOKUP(EB[[#This Row],[product]],KS_DB[[product]:[KS]],5,FALSE)</f>
        <v>solid</v>
      </c>
      <c r="C1549" s="4" t="str">
        <f>VLOOKUP(EB[[#This Row],[product]],KS_DB[[product]:[KS]],6,FALSE)</f>
        <v>solid</v>
      </c>
      <c r="D1549" s="4">
        <f>VLOOKUP(EB[[#This Row],[product]],Carriers[],4,FALSE)</f>
        <v>1</v>
      </c>
      <c r="E1549" s="4">
        <f>VLOOKUP(EB[[#This Row],[indic_nrg]],Indicators[],4,FALSE)</f>
        <v>0</v>
      </c>
      <c r="F1549" s="4">
        <f>IFERROR(VLOOKUP(EB[[#This Row],[Source_carrier]],KS_DB[[product]:[KS]],6,FALSE),0)</f>
        <v>0</v>
      </c>
      <c r="G1549" s="4" t="s">
        <v>34</v>
      </c>
      <c r="H1549" s="4" t="s">
        <v>1195</v>
      </c>
      <c r="I1549" s="4" t="s">
        <v>59</v>
      </c>
      <c r="J1549" s="4" t="s">
        <v>37</v>
      </c>
      <c r="K1549" s="4" t="s">
        <v>1196</v>
      </c>
      <c r="L1549" s="4" t="s">
        <v>39</v>
      </c>
      <c r="M1549" s="4" t="s">
        <v>60</v>
      </c>
      <c r="N1549" s="4" t="s">
        <v>41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</row>
    <row r="1550" spans="1:40" ht="15" customHeight="1" x14ac:dyDescent="0.25">
      <c r="A1550" s="4" t="str">
        <f>EB[[#This Row],[unit]] &amp; "#" &amp; EB[[#This Row],[indic_nrg]] &amp; "#" &amp; EB[[#This Row],[product]] &amp; "#" &amp; EB[[#This Row],[geo]]</f>
        <v>TJ#B_101031#2200#CZ</v>
      </c>
      <c r="B1550" s="4" t="str">
        <f>VLOOKUP(EB[[#This Row],[product]],KS_DB[[product]:[KS]],5,FALSE)</f>
        <v>solid</v>
      </c>
      <c r="C1550" s="4" t="str">
        <f>VLOOKUP(EB[[#This Row],[product]],KS_DB[[product]:[KS]],6,FALSE)</f>
        <v>solid</v>
      </c>
      <c r="D1550" s="4">
        <f>VLOOKUP(EB[[#This Row],[product]],Carriers[],4,FALSE)</f>
        <v>0</v>
      </c>
      <c r="E1550" s="4">
        <f>VLOOKUP(EB[[#This Row],[indic_nrg]],Indicators[],4,FALSE)</f>
        <v>0</v>
      </c>
      <c r="F1550" s="4">
        <f>IFERROR(VLOOKUP(EB[[#This Row],[Source_carrier]],KS_DB[[product]:[KS]],6,FALSE),0)</f>
        <v>0</v>
      </c>
      <c r="G1550" s="4" t="s">
        <v>34</v>
      </c>
      <c r="H1550" s="4" t="s">
        <v>1195</v>
      </c>
      <c r="I1550" s="4" t="s">
        <v>61</v>
      </c>
      <c r="J1550" s="4" t="s">
        <v>37</v>
      </c>
      <c r="K1550" s="4" t="s">
        <v>1196</v>
      </c>
      <c r="L1550" s="4" t="s">
        <v>39</v>
      </c>
      <c r="M1550" s="4" t="s">
        <v>62</v>
      </c>
      <c r="N1550" s="4" t="s">
        <v>41</v>
      </c>
      <c r="O1550" s="4">
        <v>350040</v>
      </c>
      <c r="P1550" s="4">
        <v>339252</v>
      </c>
      <c r="Q1550" s="4">
        <v>321000</v>
      </c>
      <c r="R1550" s="4">
        <v>321372</v>
      </c>
      <c r="S1550" s="4">
        <v>314281</v>
      </c>
      <c r="T1550" s="4">
        <v>317977</v>
      </c>
      <c r="U1550" s="4">
        <v>342838</v>
      </c>
      <c r="V1550" s="4">
        <v>347306</v>
      </c>
      <c r="W1550" s="4">
        <v>358797</v>
      </c>
      <c r="X1550" s="4">
        <v>305337</v>
      </c>
      <c r="Y1550" s="4">
        <v>354622</v>
      </c>
      <c r="Z1550" s="4">
        <v>351385</v>
      </c>
      <c r="AA1550" s="4">
        <v>339987</v>
      </c>
      <c r="AB1550" s="4">
        <v>333473</v>
      </c>
      <c r="AC1550" s="4">
        <v>327694</v>
      </c>
      <c r="AD1550" s="4">
        <v>330058</v>
      </c>
      <c r="AE1550" s="4">
        <v>336274</v>
      </c>
      <c r="AF1550" s="4">
        <v>371610</v>
      </c>
      <c r="AG1550" s="4">
        <v>326095</v>
      </c>
      <c r="AH1550" s="4">
        <v>315378</v>
      </c>
      <c r="AI1550" s="4">
        <v>100351</v>
      </c>
      <c r="AJ1550" s="4">
        <v>100824</v>
      </c>
      <c r="AK1550" s="4">
        <v>93573</v>
      </c>
      <c r="AL1550" s="4">
        <v>84143</v>
      </c>
      <c r="AM1550" s="4">
        <v>79932</v>
      </c>
      <c r="AN1550" s="4">
        <v>86765</v>
      </c>
    </row>
    <row r="1551" spans="1:40" ht="15" customHeight="1" x14ac:dyDescent="0.25">
      <c r="A1551" s="4" t="str">
        <f>EB[[#This Row],[unit]] &amp; "#" &amp; EB[[#This Row],[indic_nrg]] &amp; "#" &amp; EB[[#This Row],[product]] &amp; "#" &amp; EB[[#This Row],[geo]]</f>
        <v>TJ#B_101031#2210#CZ</v>
      </c>
      <c r="B1551" s="4" t="str">
        <f>VLOOKUP(EB[[#This Row],[product]],KS_DB[[product]:[KS]],5,FALSE)</f>
        <v>solid</v>
      </c>
      <c r="C1551" s="4" t="str">
        <f>VLOOKUP(EB[[#This Row],[product]],KS_DB[[product]:[KS]],6,FALSE)</f>
        <v>solid</v>
      </c>
      <c r="D1551" s="4">
        <f>VLOOKUP(EB[[#This Row],[product]],Carriers[],4,FALSE)</f>
        <v>1</v>
      </c>
      <c r="E1551" s="4">
        <f>VLOOKUP(EB[[#This Row],[indic_nrg]],Indicators[],4,FALSE)</f>
        <v>0</v>
      </c>
      <c r="F1551" s="4">
        <f>IFERROR(VLOOKUP(EB[[#This Row],[Source_carrier]],KS_DB[[product]:[KS]],6,FALSE),0)</f>
        <v>0</v>
      </c>
      <c r="G1551" s="4" t="s">
        <v>34</v>
      </c>
      <c r="H1551" s="4" t="s">
        <v>1195</v>
      </c>
      <c r="I1551" s="4" t="s">
        <v>63</v>
      </c>
      <c r="J1551" s="4" t="s">
        <v>37</v>
      </c>
      <c r="K1551" s="4" t="s">
        <v>1196</v>
      </c>
      <c r="L1551" s="4" t="s">
        <v>39</v>
      </c>
      <c r="M1551" s="4" t="s">
        <v>64</v>
      </c>
      <c r="N1551" s="4" t="s">
        <v>41</v>
      </c>
      <c r="O1551" s="4">
        <v>350040</v>
      </c>
      <c r="P1551" s="4">
        <v>339252</v>
      </c>
      <c r="Q1551" s="4">
        <v>321000</v>
      </c>
      <c r="R1551" s="4">
        <v>321372</v>
      </c>
      <c r="S1551" s="4">
        <v>314281</v>
      </c>
      <c r="T1551" s="4">
        <v>317977</v>
      </c>
      <c r="U1551" s="4">
        <v>342838</v>
      </c>
      <c r="V1551" s="4">
        <v>347306</v>
      </c>
      <c r="W1551" s="4">
        <v>358797</v>
      </c>
      <c r="X1551" s="4">
        <v>305337</v>
      </c>
      <c r="Y1551" s="4">
        <v>354622</v>
      </c>
      <c r="Z1551" s="4">
        <v>351385</v>
      </c>
      <c r="AA1551" s="4">
        <v>339987</v>
      </c>
      <c r="AB1551" s="4">
        <v>333473</v>
      </c>
      <c r="AC1551" s="4">
        <v>327694</v>
      </c>
      <c r="AD1551" s="4">
        <v>330058</v>
      </c>
      <c r="AE1551" s="4">
        <v>336274</v>
      </c>
      <c r="AF1551" s="4">
        <v>371610</v>
      </c>
      <c r="AG1551" s="4">
        <v>326095</v>
      </c>
      <c r="AH1551" s="4">
        <v>315378</v>
      </c>
      <c r="AI1551" s="4">
        <v>100351</v>
      </c>
      <c r="AJ1551" s="4">
        <v>100824</v>
      </c>
      <c r="AK1551" s="4">
        <v>93573</v>
      </c>
      <c r="AL1551" s="4">
        <v>84143</v>
      </c>
      <c r="AM1551" s="4">
        <v>79932</v>
      </c>
      <c r="AN1551" s="4">
        <v>86765</v>
      </c>
    </row>
    <row r="1552" spans="1:40" ht="15" customHeight="1" x14ac:dyDescent="0.25">
      <c r="A1552" s="4" t="str">
        <f>EB[[#This Row],[unit]] &amp; "#" &amp; EB[[#This Row],[indic_nrg]] &amp; "#" &amp; EB[[#This Row],[product]] &amp; "#" &amp; EB[[#This Row],[geo]]</f>
        <v>TJ#B_101031#2230#CZ</v>
      </c>
      <c r="B1552" s="4" t="str">
        <f>VLOOKUP(EB[[#This Row],[product]],KS_DB[[product]:[KS]],5,FALSE)</f>
        <v>solid</v>
      </c>
      <c r="C1552" s="4" t="str">
        <f>VLOOKUP(EB[[#This Row],[product]],KS_DB[[product]:[KS]],6,FALSE)</f>
        <v>solid</v>
      </c>
      <c r="D1552" s="4">
        <f>VLOOKUP(EB[[#This Row],[product]],Carriers[],4,FALSE)</f>
        <v>1</v>
      </c>
      <c r="E1552" s="4">
        <f>VLOOKUP(EB[[#This Row],[indic_nrg]],Indicators[],4,FALSE)</f>
        <v>0</v>
      </c>
      <c r="F1552" s="4">
        <f>IFERROR(VLOOKUP(EB[[#This Row],[Source_carrier]],KS_DB[[product]:[KS]],6,FALSE),0)</f>
        <v>0</v>
      </c>
      <c r="G1552" s="4" t="s">
        <v>34</v>
      </c>
      <c r="H1552" s="4" t="s">
        <v>1195</v>
      </c>
      <c r="I1552" s="4" t="s">
        <v>65</v>
      </c>
      <c r="J1552" s="4" t="s">
        <v>37</v>
      </c>
      <c r="K1552" s="4" t="s">
        <v>1196</v>
      </c>
      <c r="L1552" s="4" t="s">
        <v>39</v>
      </c>
      <c r="M1552" s="4" t="s">
        <v>66</v>
      </c>
      <c r="N1552" s="4" t="s">
        <v>41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4">
        <v>0</v>
      </c>
    </row>
    <row r="1553" spans="1:40" ht="15" customHeight="1" x14ac:dyDescent="0.25">
      <c r="A1553" s="4" t="str">
        <f>EB[[#This Row],[unit]] &amp; "#" &amp; EB[[#This Row],[indic_nrg]] &amp; "#" &amp; EB[[#This Row],[product]] &amp; "#" &amp; EB[[#This Row],[geo]]</f>
        <v>TJ#B_101031#2310#CZ</v>
      </c>
      <c r="B1553" s="4" t="str">
        <f>VLOOKUP(EB[[#This Row],[product]],KS_DB[[product]:[KS]],5,FALSE)</f>
        <v>solid</v>
      </c>
      <c r="C1553" s="4" t="str">
        <f>VLOOKUP(EB[[#This Row],[product]],KS_DB[[product]:[KS]],6,FALSE)</f>
        <v>solid</v>
      </c>
      <c r="D1553" s="4">
        <f>VLOOKUP(EB[[#This Row],[product]],Carriers[],4,FALSE)</f>
        <v>1</v>
      </c>
      <c r="E1553" s="4">
        <f>VLOOKUP(EB[[#This Row],[indic_nrg]],Indicators[],4,FALSE)</f>
        <v>0</v>
      </c>
      <c r="F1553" s="4">
        <f>IFERROR(VLOOKUP(EB[[#This Row],[Source_carrier]],KS_DB[[product]:[KS]],6,FALSE),0)</f>
        <v>0</v>
      </c>
      <c r="G1553" s="4" t="s">
        <v>34</v>
      </c>
      <c r="H1553" s="4" t="s">
        <v>1195</v>
      </c>
      <c r="I1553" s="4" t="s">
        <v>67</v>
      </c>
      <c r="J1553" s="4" t="s">
        <v>37</v>
      </c>
      <c r="K1553" s="4" t="s">
        <v>1196</v>
      </c>
      <c r="L1553" s="4" t="s">
        <v>39</v>
      </c>
      <c r="M1553" s="4" t="s">
        <v>68</v>
      </c>
      <c r="N1553" s="4" t="s">
        <v>41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0</v>
      </c>
      <c r="AL1553" s="4">
        <v>0</v>
      </c>
      <c r="AM1553" s="4">
        <v>0</v>
      </c>
      <c r="AN1553" s="4">
        <v>0</v>
      </c>
    </row>
    <row r="1554" spans="1:40" ht="15" customHeight="1" x14ac:dyDescent="0.25">
      <c r="A1554" s="4" t="str">
        <f>EB[[#This Row],[unit]] &amp; "#" &amp; EB[[#This Row],[indic_nrg]] &amp; "#" &amp; EB[[#This Row],[product]] &amp; "#" &amp; EB[[#This Row],[geo]]</f>
        <v>TJ#B_101031#2330#CZ</v>
      </c>
      <c r="B1554" s="4" t="str">
        <f>VLOOKUP(EB[[#This Row],[product]],KS_DB[[product]:[KS]],5,FALSE)</f>
        <v>solid</v>
      </c>
      <c r="C1554" s="4" t="str">
        <f>VLOOKUP(EB[[#This Row],[product]],KS_DB[[product]:[KS]],6,FALSE)</f>
        <v>solid</v>
      </c>
      <c r="D1554" s="4">
        <f>VLOOKUP(EB[[#This Row],[product]],Carriers[],4,FALSE)</f>
        <v>1</v>
      </c>
      <c r="E1554" s="4">
        <f>VLOOKUP(EB[[#This Row],[indic_nrg]],Indicators[],4,FALSE)</f>
        <v>0</v>
      </c>
      <c r="F1554" s="4">
        <f>IFERROR(VLOOKUP(EB[[#This Row],[Source_carrier]],KS_DB[[product]:[KS]],6,FALSE),0)</f>
        <v>0</v>
      </c>
      <c r="G1554" s="4" t="s">
        <v>34</v>
      </c>
      <c r="H1554" s="4" t="s">
        <v>1195</v>
      </c>
      <c r="I1554" s="4" t="s">
        <v>69</v>
      </c>
      <c r="J1554" s="4" t="s">
        <v>37</v>
      </c>
      <c r="K1554" s="4" t="s">
        <v>1196</v>
      </c>
      <c r="L1554" s="4" t="s">
        <v>39</v>
      </c>
      <c r="M1554" s="4" t="s">
        <v>70</v>
      </c>
      <c r="N1554" s="4" t="s">
        <v>41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v>0</v>
      </c>
    </row>
    <row r="1555" spans="1:40" ht="15" customHeight="1" x14ac:dyDescent="0.25">
      <c r="A1555" s="4" t="str">
        <f>EB[[#This Row],[unit]] &amp; "#" &amp; EB[[#This Row],[indic_nrg]] &amp; "#" &amp; EB[[#This Row],[product]] &amp; "#" &amp; EB[[#This Row],[geo]]</f>
        <v>TJ#B_101031#2410#CZ</v>
      </c>
      <c r="B1555" s="4" t="str">
        <f>VLOOKUP(EB[[#This Row],[product]],KS_DB[[product]:[KS]],5,FALSE)</f>
        <v>solid</v>
      </c>
      <c r="C1555" s="4" t="str">
        <f>VLOOKUP(EB[[#This Row],[product]],KS_DB[[product]:[KS]],6,FALSE)</f>
        <v>solid</v>
      </c>
      <c r="D1555" s="4">
        <f>VLOOKUP(EB[[#This Row],[product]],Carriers[],4,FALSE)</f>
        <v>1</v>
      </c>
      <c r="E1555" s="4">
        <f>VLOOKUP(EB[[#This Row],[indic_nrg]],Indicators[],4,FALSE)</f>
        <v>0</v>
      </c>
      <c r="F1555" s="4">
        <f>IFERROR(VLOOKUP(EB[[#This Row],[Source_carrier]],KS_DB[[product]:[KS]],6,FALSE),0)</f>
        <v>0</v>
      </c>
      <c r="G1555" s="4" t="s">
        <v>34</v>
      </c>
      <c r="H1555" s="4" t="s">
        <v>1195</v>
      </c>
      <c r="I1555" s="4" t="s">
        <v>71</v>
      </c>
      <c r="J1555" s="4" t="s">
        <v>37</v>
      </c>
      <c r="K1555" s="4" t="s">
        <v>1196</v>
      </c>
      <c r="L1555" s="4" t="s">
        <v>39</v>
      </c>
      <c r="M1555" s="4" t="s">
        <v>72</v>
      </c>
      <c r="N1555" s="4" t="s">
        <v>41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4">
        <v>0</v>
      </c>
    </row>
    <row r="1556" spans="1:40" ht="15" customHeight="1" x14ac:dyDescent="0.25">
      <c r="A1556" s="4" t="str">
        <f>EB[[#This Row],[unit]] &amp; "#" &amp; EB[[#This Row],[indic_nrg]] &amp; "#" &amp; EB[[#This Row],[product]] &amp; "#" &amp; EB[[#This Row],[geo]]</f>
        <v>TJ#B_101031#3000#CZ</v>
      </c>
      <c r="B1556" s="4" t="str">
        <f>VLOOKUP(EB[[#This Row],[product]],KS_DB[[product]:[KS]],5,FALSE)</f>
        <v>liquid</v>
      </c>
      <c r="C1556" s="4" t="str">
        <f>VLOOKUP(EB[[#This Row],[product]],KS_DB[[product]:[KS]],6,FALSE)</f>
        <v>liquid</v>
      </c>
      <c r="D1556" s="4">
        <f>VLOOKUP(EB[[#This Row],[product]],Carriers[],4,FALSE)</f>
        <v>0</v>
      </c>
      <c r="E1556" s="4">
        <f>VLOOKUP(EB[[#This Row],[indic_nrg]],Indicators[],4,FALSE)</f>
        <v>0</v>
      </c>
      <c r="F1556" s="4">
        <f>IFERROR(VLOOKUP(EB[[#This Row],[Source_carrier]],KS_DB[[product]:[KS]],6,FALSE),0)</f>
        <v>0</v>
      </c>
      <c r="G1556" s="4" t="s">
        <v>34</v>
      </c>
      <c r="H1556" s="4" t="s">
        <v>1195</v>
      </c>
      <c r="I1556" s="4" t="s">
        <v>73</v>
      </c>
      <c r="J1556" s="4" t="s">
        <v>37</v>
      </c>
      <c r="K1556" s="4" t="s">
        <v>1196</v>
      </c>
      <c r="L1556" s="4" t="s">
        <v>39</v>
      </c>
      <c r="M1556" s="4" t="s">
        <v>74</v>
      </c>
      <c r="N1556" s="4" t="s">
        <v>41</v>
      </c>
      <c r="O1556" s="4">
        <v>2405</v>
      </c>
      <c r="P1556" s="4">
        <v>2325</v>
      </c>
      <c r="Q1556" s="4">
        <v>2162</v>
      </c>
      <c r="R1556" s="4">
        <v>1080</v>
      </c>
      <c r="S1556" s="4">
        <v>1043</v>
      </c>
      <c r="T1556" s="4">
        <v>965</v>
      </c>
      <c r="U1556" s="4">
        <v>1005</v>
      </c>
      <c r="V1556" s="4">
        <v>1045</v>
      </c>
      <c r="W1556" s="4">
        <v>803</v>
      </c>
      <c r="X1556" s="4">
        <v>563</v>
      </c>
      <c r="Y1556" s="4">
        <v>523</v>
      </c>
      <c r="Z1556" s="4">
        <v>480</v>
      </c>
      <c r="AA1556" s="4">
        <v>488</v>
      </c>
      <c r="AB1556" s="4">
        <v>487</v>
      </c>
      <c r="AC1556" s="4">
        <v>488</v>
      </c>
      <c r="AD1556" s="4">
        <v>449</v>
      </c>
      <c r="AE1556" s="4">
        <v>79</v>
      </c>
      <c r="AF1556" s="4">
        <v>280</v>
      </c>
      <c r="AG1556" s="4">
        <v>320</v>
      </c>
      <c r="AH1556" s="4">
        <v>440</v>
      </c>
      <c r="AI1556" s="4">
        <v>280</v>
      </c>
      <c r="AJ1556" s="4">
        <v>200</v>
      </c>
      <c r="AK1556" s="4">
        <v>160</v>
      </c>
      <c r="AL1556" s="4">
        <v>240</v>
      </c>
      <c r="AM1556" s="4">
        <v>240</v>
      </c>
      <c r="AN1556" s="4">
        <v>200</v>
      </c>
    </row>
    <row r="1557" spans="1:40" ht="15" customHeight="1" x14ac:dyDescent="0.25">
      <c r="A1557" s="4" t="str">
        <f>EB[[#This Row],[unit]] &amp; "#" &amp; EB[[#This Row],[indic_nrg]] &amp; "#" &amp; EB[[#This Row],[product]] &amp; "#" &amp; EB[[#This Row],[geo]]</f>
        <v>TJ#B_101031#3200#CZ</v>
      </c>
      <c r="B1557" s="4" t="str">
        <f>VLOOKUP(EB[[#This Row],[product]],KS_DB[[product]:[KS]],5,FALSE)</f>
        <v>liquid</v>
      </c>
      <c r="C1557" s="4" t="str">
        <f>VLOOKUP(EB[[#This Row],[product]],KS_DB[[product]:[KS]],6,FALSE)</f>
        <v>liquid</v>
      </c>
      <c r="D1557" s="4">
        <f>VLOOKUP(EB[[#This Row],[product]],Carriers[],4,FALSE)</f>
        <v>0</v>
      </c>
      <c r="E1557" s="4">
        <f>VLOOKUP(EB[[#This Row],[indic_nrg]],Indicators[],4,FALSE)</f>
        <v>0</v>
      </c>
      <c r="F1557" s="4">
        <f>IFERROR(VLOOKUP(EB[[#This Row],[Source_carrier]],KS_DB[[product]:[KS]],6,FALSE),0)</f>
        <v>0</v>
      </c>
      <c r="G1557" s="4" t="s">
        <v>34</v>
      </c>
      <c r="H1557" s="4" t="s">
        <v>1195</v>
      </c>
      <c r="I1557" s="4" t="s">
        <v>75</v>
      </c>
      <c r="J1557" s="4" t="s">
        <v>37</v>
      </c>
      <c r="K1557" s="4" t="s">
        <v>1196</v>
      </c>
      <c r="L1557" s="4" t="s">
        <v>39</v>
      </c>
      <c r="M1557" s="4" t="s">
        <v>76</v>
      </c>
      <c r="N1557" s="4" t="s">
        <v>41</v>
      </c>
      <c r="O1557" s="4">
        <v>2405</v>
      </c>
      <c r="P1557" s="4">
        <v>2325</v>
      </c>
      <c r="Q1557" s="4">
        <v>2162</v>
      </c>
      <c r="R1557" s="4">
        <v>1080</v>
      </c>
      <c r="S1557" s="4">
        <v>1043</v>
      </c>
      <c r="T1557" s="4">
        <v>965</v>
      </c>
      <c r="U1557" s="4">
        <v>1005</v>
      </c>
      <c r="V1557" s="4">
        <v>1045</v>
      </c>
      <c r="W1557" s="4">
        <v>803</v>
      </c>
      <c r="X1557" s="4">
        <v>563</v>
      </c>
      <c r="Y1557" s="4">
        <v>523</v>
      </c>
      <c r="Z1557" s="4">
        <v>480</v>
      </c>
      <c r="AA1557" s="4">
        <v>488</v>
      </c>
      <c r="AB1557" s="4">
        <v>487</v>
      </c>
      <c r="AC1557" s="4">
        <v>488</v>
      </c>
      <c r="AD1557" s="4">
        <v>449</v>
      </c>
      <c r="AE1557" s="4">
        <v>79</v>
      </c>
      <c r="AF1557" s="4">
        <v>280</v>
      </c>
      <c r="AG1557" s="4">
        <v>320</v>
      </c>
      <c r="AH1557" s="4">
        <v>440</v>
      </c>
      <c r="AI1557" s="4">
        <v>280</v>
      </c>
      <c r="AJ1557" s="4">
        <v>200</v>
      </c>
      <c r="AK1557" s="4">
        <v>160</v>
      </c>
      <c r="AL1557" s="4">
        <v>240</v>
      </c>
      <c r="AM1557" s="4">
        <v>240</v>
      </c>
      <c r="AN1557" s="4">
        <v>200</v>
      </c>
    </row>
    <row r="1558" spans="1:40" ht="15" customHeight="1" x14ac:dyDescent="0.25">
      <c r="A1558" s="4" t="str">
        <f>EB[[#This Row],[unit]] &amp; "#" &amp; EB[[#This Row],[indic_nrg]] &amp; "#" &amp; EB[[#This Row],[product]] &amp; "#" &amp; EB[[#This Row],[geo]]</f>
        <v>TJ#B_101031#3260#CZ</v>
      </c>
      <c r="B1558" s="4" t="str">
        <f>VLOOKUP(EB[[#This Row],[product]],KS_DB[[product]:[KS]],5,FALSE)</f>
        <v>liquid</v>
      </c>
      <c r="C1558" s="4" t="str">
        <f>VLOOKUP(EB[[#This Row],[product]],KS_DB[[product]:[KS]],6,FALSE)</f>
        <v>diesel</v>
      </c>
      <c r="D1558" s="4">
        <f>VLOOKUP(EB[[#This Row],[product]],Carriers[],4,FALSE)</f>
        <v>1</v>
      </c>
      <c r="E1558" s="4">
        <f>VLOOKUP(EB[[#This Row],[indic_nrg]],Indicators[],4,FALSE)</f>
        <v>0</v>
      </c>
      <c r="F1558" s="4">
        <f>IFERROR(VLOOKUP(EB[[#This Row],[Source_carrier]],KS_DB[[product]:[KS]],6,FALSE),0)</f>
        <v>0</v>
      </c>
      <c r="G1558" s="4" t="s">
        <v>34</v>
      </c>
      <c r="H1558" s="4" t="s">
        <v>1195</v>
      </c>
      <c r="I1558" s="4" t="s">
        <v>79</v>
      </c>
      <c r="J1558" s="4" t="s">
        <v>37</v>
      </c>
      <c r="K1558" s="4" t="s">
        <v>1196</v>
      </c>
      <c r="L1558" s="4" t="s">
        <v>39</v>
      </c>
      <c r="M1558" s="4" t="s">
        <v>80</v>
      </c>
      <c r="N1558" s="4" t="s">
        <v>41</v>
      </c>
      <c r="O1558" s="4">
        <v>85</v>
      </c>
      <c r="P1558" s="4">
        <v>85</v>
      </c>
      <c r="Q1558" s="4">
        <v>42</v>
      </c>
      <c r="R1558" s="4">
        <v>0</v>
      </c>
      <c r="S1558" s="4">
        <v>43</v>
      </c>
      <c r="T1558" s="4">
        <v>85</v>
      </c>
      <c r="U1558" s="4">
        <v>85</v>
      </c>
      <c r="V1558" s="4">
        <v>85</v>
      </c>
      <c r="W1558" s="4">
        <v>43</v>
      </c>
      <c r="X1558" s="4">
        <v>43</v>
      </c>
      <c r="Y1558" s="4">
        <v>43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0</v>
      </c>
    </row>
    <row r="1559" spans="1:40" ht="15" customHeight="1" x14ac:dyDescent="0.25">
      <c r="A1559" s="4" t="str">
        <f>EB[[#This Row],[unit]] &amp; "#" &amp; EB[[#This Row],[indic_nrg]] &amp; "#" &amp; EB[[#This Row],[product]] &amp; "#" &amp; EB[[#This Row],[geo]]</f>
        <v>TJ#B_101031#3270A#CZ</v>
      </c>
      <c r="B1559" s="4" t="str">
        <f>VLOOKUP(EB[[#This Row],[product]],KS_DB[[product]:[KS]],5,FALSE)</f>
        <v>liquid</v>
      </c>
      <c r="C1559" s="4" t="str">
        <f>VLOOKUP(EB[[#This Row],[product]],KS_DB[[product]:[KS]],6,FALSE)</f>
        <v>liquid</v>
      </c>
      <c r="D1559" s="4">
        <f>VLOOKUP(EB[[#This Row],[product]],Carriers[],4,FALSE)</f>
        <v>1</v>
      </c>
      <c r="E1559" s="4">
        <f>VLOOKUP(EB[[#This Row],[indic_nrg]],Indicators[],4,FALSE)</f>
        <v>0</v>
      </c>
      <c r="F1559" s="4">
        <f>IFERROR(VLOOKUP(EB[[#This Row],[Source_carrier]],KS_DB[[product]:[KS]],6,FALSE),0)</f>
        <v>0</v>
      </c>
      <c r="G1559" s="4" t="s">
        <v>34</v>
      </c>
      <c r="H1559" s="4" t="s">
        <v>1195</v>
      </c>
      <c r="I1559" s="4" t="s">
        <v>81</v>
      </c>
      <c r="J1559" s="4" t="s">
        <v>37</v>
      </c>
      <c r="K1559" s="4" t="s">
        <v>1196</v>
      </c>
      <c r="L1559" s="4" t="s">
        <v>39</v>
      </c>
      <c r="M1559" s="4" t="s">
        <v>82</v>
      </c>
      <c r="N1559" s="4" t="s">
        <v>41</v>
      </c>
      <c r="O1559" s="4">
        <v>2320</v>
      </c>
      <c r="P1559" s="4">
        <v>2240</v>
      </c>
      <c r="Q1559" s="4">
        <v>2120</v>
      </c>
      <c r="R1559" s="4">
        <v>1080</v>
      </c>
      <c r="S1559" s="4">
        <v>1000</v>
      </c>
      <c r="T1559" s="4">
        <v>880</v>
      </c>
      <c r="U1559" s="4">
        <v>920</v>
      </c>
      <c r="V1559" s="4">
        <v>960</v>
      </c>
      <c r="W1559" s="4">
        <v>760</v>
      </c>
      <c r="X1559" s="4">
        <v>520</v>
      </c>
      <c r="Y1559" s="4">
        <v>480</v>
      </c>
      <c r="Z1559" s="4">
        <v>480</v>
      </c>
      <c r="AA1559" s="4">
        <v>40</v>
      </c>
      <c r="AB1559" s="4">
        <v>80</v>
      </c>
      <c r="AC1559" s="4">
        <v>80</v>
      </c>
      <c r="AD1559" s="4">
        <v>40</v>
      </c>
      <c r="AE1559" s="4">
        <v>40</v>
      </c>
      <c r="AF1559" s="4">
        <v>280</v>
      </c>
      <c r="AG1559" s="4">
        <v>320</v>
      </c>
      <c r="AH1559" s="4">
        <v>440</v>
      </c>
      <c r="AI1559" s="4">
        <v>280</v>
      </c>
      <c r="AJ1559" s="4">
        <v>200</v>
      </c>
      <c r="AK1559" s="4">
        <v>160</v>
      </c>
      <c r="AL1559" s="4">
        <v>240</v>
      </c>
      <c r="AM1559" s="4">
        <v>240</v>
      </c>
      <c r="AN1559" s="4">
        <v>200</v>
      </c>
    </row>
    <row r="1560" spans="1:40" ht="15" customHeight="1" x14ac:dyDescent="0.25">
      <c r="A1560" s="4" t="str">
        <f>EB[[#This Row],[unit]] &amp; "#" &amp; EB[[#This Row],[indic_nrg]] &amp; "#" &amp; EB[[#This Row],[product]] &amp; "#" &amp; EB[[#This Row],[geo]]</f>
        <v>TJ#B_101031#3295#CZ</v>
      </c>
      <c r="B1560" s="4" t="str">
        <f>VLOOKUP(EB[[#This Row],[product]],KS_DB[[product]:[KS]],5,FALSE)</f>
        <v>liquid</v>
      </c>
      <c r="C1560" s="4" t="str">
        <f>VLOOKUP(EB[[#This Row],[product]],KS_DB[[product]:[KS]],6,FALSE)</f>
        <v>liquid</v>
      </c>
      <c r="D1560" s="4">
        <f>VLOOKUP(EB[[#This Row],[product]],Carriers[],4,FALSE)</f>
        <v>1</v>
      </c>
      <c r="E1560" s="4">
        <f>VLOOKUP(EB[[#This Row],[indic_nrg]],Indicators[],4,FALSE)</f>
        <v>0</v>
      </c>
      <c r="F1560" s="4">
        <f>IFERROR(VLOOKUP(EB[[#This Row],[Source_carrier]],KS_DB[[product]:[KS]],6,FALSE),0)</f>
        <v>0</v>
      </c>
      <c r="G1560" s="4" t="s">
        <v>34</v>
      </c>
      <c r="H1560" s="4" t="s">
        <v>1195</v>
      </c>
      <c r="I1560" s="4" t="s">
        <v>1153</v>
      </c>
      <c r="J1560" s="4" t="s">
        <v>37</v>
      </c>
      <c r="K1560" s="4" t="s">
        <v>1196</v>
      </c>
      <c r="L1560" s="4" t="s">
        <v>39</v>
      </c>
      <c r="M1560" s="4" t="s">
        <v>1154</v>
      </c>
      <c r="N1560" s="4" t="s">
        <v>41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448</v>
      </c>
      <c r="AB1560" s="4">
        <v>407</v>
      </c>
      <c r="AC1560" s="4">
        <v>408</v>
      </c>
      <c r="AD1560" s="4">
        <v>409</v>
      </c>
      <c r="AE1560" s="4">
        <v>39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4">
        <v>0</v>
      </c>
    </row>
    <row r="1561" spans="1:40" ht="15" customHeight="1" x14ac:dyDescent="0.25">
      <c r="A1561" s="4" t="str">
        <f>EB[[#This Row],[unit]] &amp; "#" &amp; EB[[#This Row],[indic_nrg]] &amp; "#" &amp; EB[[#This Row],[product]] &amp; "#" &amp; EB[[#This Row],[geo]]</f>
        <v>TJ#B_101031#4000#CZ</v>
      </c>
      <c r="B1561" s="4" t="str">
        <f>VLOOKUP(EB[[#This Row],[product]],KS_DB[[product]:[KS]],5,FALSE)</f>
        <v>gas</v>
      </c>
      <c r="C1561" s="4" t="str">
        <f>VLOOKUP(EB[[#This Row],[product]],KS_DB[[product]:[KS]],6,FALSE)</f>
        <v>gas</v>
      </c>
      <c r="D1561" s="4">
        <f>VLOOKUP(EB[[#This Row],[product]],Carriers[],4,FALSE)</f>
        <v>0</v>
      </c>
      <c r="E1561" s="4">
        <f>VLOOKUP(EB[[#This Row],[indic_nrg]],Indicators[],4,FALSE)</f>
        <v>0</v>
      </c>
      <c r="F1561" s="4">
        <f>IFERROR(VLOOKUP(EB[[#This Row],[Source_carrier]],KS_DB[[product]:[KS]],6,FALSE),0)</f>
        <v>0</v>
      </c>
      <c r="G1561" s="4" t="s">
        <v>34</v>
      </c>
      <c r="H1561" s="4" t="s">
        <v>1195</v>
      </c>
      <c r="I1561" s="4" t="s">
        <v>83</v>
      </c>
      <c r="J1561" s="4" t="s">
        <v>37</v>
      </c>
      <c r="K1561" s="4" t="s">
        <v>1196</v>
      </c>
      <c r="L1561" s="4" t="s">
        <v>39</v>
      </c>
      <c r="M1561" s="4" t="s">
        <v>84</v>
      </c>
      <c r="N1561" s="4" t="s">
        <v>41</v>
      </c>
      <c r="O1561" s="4">
        <v>156</v>
      </c>
      <c r="P1561" s="4">
        <v>151</v>
      </c>
      <c r="Q1561" s="4">
        <v>143</v>
      </c>
      <c r="R1561" s="4">
        <v>42</v>
      </c>
      <c r="S1561" s="4">
        <v>257</v>
      </c>
      <c r="T1561" s="4">
        <v>234</v>
      </c>
      <c r="U1561" s="4">
        <v>274</v>
      </c>
      <c r="V1561" s="4">
        <v>908</v>
      </c>
      <c r="W1561" s="4">
        <v>1902</v>
      </c>
      <c r="X1561" s="4">
        <v>1886</v>
      </c>
      <c r="Y1561" s="4">
        <v>1318</v>
      </c>
      <c r="Z1561" s="4">
        <v>1302</v>
      </c>
      <c r="AA1561" s="4">
        <v>1141</v>
      </c>
      <c r="AB1561" s="4">
        <v>1174</v>
      </c>
      <c r="AC1561" s="4">
        <v>1294</v>
      </c>
      <c r="AD1561" s="4">
        <v>1227</v>
      </c>
      <c r="AE1561" s="4">
        <v>1213</v>
      </c>
      <c r="AF1561" s="4">
        <v>340</v>
      </c>
      <c r="AG1561" s="4">
        <v>345</v>
      </c>
      <c r="AH1561" s="4">
        <v>342</v>
      </c>
      <c r="AI1561" s="4">
        <v>526</v>
      </c>
      <c r="AJ1561" s="4">
        <v>613</v>
      </c>
      <c r="AK1561" s="4">
        <v>417</v>
      </c>
      <c r="AL1561" s="4">
        <v>3527</v>
      </c>
      <c r="AM1561" s="4">
        <v>1539</v>
      </c>
      <c r="AN1561" s="4">
        <v>4379</v>
      </c>
    </row>
    <row r="1562" spans="1:40" ht="15" customHeight="1" x14ac:dyDescent="0.25">
      <c r="A1562" s="4" t="str">
        <f>EB[[#This Row],[unit]] &amp; "#" &amp; EB[[#This Row],[indic_nrg]] &amp; "#" &amp; EB[[#This Row],[product]] &amp; "#" &amp; EB[[#This Row],[geo]]</f>
        <v>TJ#B_101031#4100#CZ</v>
      </c>
      <c r="B1562" s="4" t="str">
        <f>VLOOKUP(EB[[#This Row],[product]],KS_DB[[product]:[KS]],5,FALSE)</f>
        <v>gas</v>
      </c>
      <c r="C1562" s="4" t="str">
        <f>VLOOKUP(EB[[#This Row],[product]],KS_DB[[product]:[KS]],6,FALSE)</f>
        <v>gas</v>
      </c>
      <c r="D1562" s="4">
        <f>VLOOKUP(EB[[#This Row],[product]],Carriers[],4,FALSE)</f>
        <v>1</v>
      </c>
      <c r="E1562" s="4">
        <f>VLOOKUP(EB[[#This Row],[indic_nrg]],Indicators[],4,FALSE)</f>
        <v>0</v>
      </c>
      <c r="F1562" s="4">
        <f>IFERROR(VLOOKUP(EB[[#This Row],[Source_carrier]],KS_DB[[product]:[KS]],6,FALSE),0)</f>
        <v>0</v>
      </c>
      <c r="G1562" s="4" t="s">
        <v>34</v>
      </c>
      <c r="H1562" s="4" t="s">
        <v>1195</v>
      </c>
      <c r="I1562" s="4" t="s">
        <v>85</v>
      </c>
      <c r="J1562" s="4" t="s">
        <v>37</v>
      </c>
      <c r="K1562" s="4" t="s">
        <v>1196</v>
      </c>
      <c r="L1562" s="4" t="s">
        <v>39</v>
      </c>
      <c r="M1562" s="4" t="s">
        <v>86</v>
      </c>
      <c r="N1562" s="4" t="s">
        <v>41</v>
      </c>
      <c r="O1562" s="4">
        <v>156</v>
      </c>
      <c r="P1562" s="4">
        <v>151</v>
      </c>
      <c r="Q1562" s="4">
        <v>143</v>
      </c>
      <c r="R1562" s="4">
        <v>42</v>
      </c>
      <c r="S1562" s="4">
        <v>257</v>
      </c>
      <c r="T1562" s="4">
        <v>234</v>
      </c>
      <c r="U1562" s="4">
        <v>274</v>
      </c>
      <c r="V1562" s="4">
        <v>908</v>
      </c>
      <c r="W1562" s="4">
        <v>1902</v>
      </c>
      <c r="X1562" s="4">
        <v>1886</v>
      </c>
      <c r="Y1562" s="4">
        <v>1318</v>
      </c>
      <c r="Z1562" s="4">
        <v>1302</v>
      </c>
      <c r="AA1562" s="4">
        <v>1141</v>
      </c>
      <c r="AB1562" s="4">
        <v>1174</v>
      </c>
      <c r="AC1562" s="4">
        <v>1294</v>
      </c>
      <c r="AD1562" s="4">
        <v>1227</v>
      </c>
      <c r="AE1562" s="4">
        <v>1213</v>
      </c>
      <c r="AF1562" s="4">
        <v>340</v>
      </c>
      <c r="AG1562" s="4">
        <v>345</v>
      </c>
      <c r="AH1562" s="4">
        <v>342</v>
      </c>
      <c r="AI1562" s="4">
        <v>526</v>
      </c>
      <c r="AJ1562" s="4">
        <v>613</v>
      </c>
      <c r="AK1562" s="4">
        <v>417</v>
      </c>
      <c r="AL1562" s="4">
        <v>3527</v>
      </c>
      <c r="AM1562" s="4">
        <v>1539</v>
      </c>
      <c r="AN1562" s="4">
        <v>4379</v>
      </c>
    </row>
    <row r="1563" spans="1:40" ht="15" customHeight="1" x14ac:dyDescent="0.25">
      <c r="A1563" s="4" t="str">
        <f>EB[[#This Row],[unit]] &amp; "#" &amp; EB[[#This Row],[indic_nrg]] &amp; "#" &amp; EB[[#This Row],[product]] &amp; "#" &amp; EB[[#This Row],[geo]]</f>
        <v>TJ#B_101031#4200#CZ</v>
      </c>
      <c r="B1563" s="4" t="str">
        <f>VLOOKUP(EB[[#This Row],[product]],KS_DB[[product]:[KS]],5,FALSE)</f>
        <v>gas</v>
      </c>
      <c r="C1563" s="4" t="str">
        <f>VLOOKUP(EB[[#This Row],[product]],KS_DB[[product]:[KS]],6,FALSE)</f>
        <v>gas</v>
      </c>
      <c r="D1563" s="4">
        <f>VLOOKUP(EB[[#This Row],[product]],Carriers[],4,FALSE)</f>
        <v>0</v>
      </c>
      <c r="E1563" s="4">
        <f>VLOOKUP(EB[[#This Row],[indic_nrg]],Indicators[],4,FALSE)</f>
        <v>0</v>
      </c>
      <c r="F1563" s="4">
        <f>IFERROR(VLOOKUP(EB[[#This Row],[Source_carrier]],KS_DB[[product]:[KS]],6,FALSE),0)</f>
        <v>0</v>
      </c>
      <c r="G1563" s="4" t="s">
        <v>34</v>
      </c>
      <c r="H1563" s="4" t="s">
        <v>1195</v>
      </c>
      <c r="I1563" s="4" t="s">
        <v>87</v>
      </c>
      <c r="J1563" s="4" t="s">
        <v>37</v>
      </c>
      <c r="K1563" s="4" t="s">
        <v>1196</v>
      </c>
      <c r="L1563" s="4" t="s">
        <v>39</v>
      </c>
      <c r="M1563" s="4" t="s">
        <v>88</v>
      </c>
      <c r="N1563" s="4" t="s">
        <v>41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</row>
    <row r="1564" spans="1:40" ht="15" customHeight="1" x14ac:dyDescent="0.25">
      <c r="A1564" s="4" t="str">
        <f>EB[[#This Row],[unit]] &amp; "#" &amp; EB[[#This Row],[indic_nrg]] &amp; "#" &amp; EB[[#This Row],[product]] &amp; "#" &amp; EB[[#This Row],[geo]]</f>
        <v>TJ#B_101031#4210#CZ</v>
      </c>
      <c r="B1564" s="4" t="str">
        <f>VLOOKUP(EB[[#This Row],[product]],KS_DB[[product]:[KS]],5,FALSE)</f>
        <v>gas</v>
      </c>
      <c r="C1564" s="4" t="str">
        <f>VLOOKUP(EB[[#This Row],[product]],KS_DB[[product]:[KS]],6,FALSE)</f>
        <v>gas</v>
      </c>
      <c r="D1564" s="4">
        <f>VLOOKUP(EB[[#This Row],[product]],Carriers[],4,FALSE)</f>
        <v>1</v>
      </c>
      <c r="E1564" s="4">
        <f>VLOOKUP(EB[[#This Row],[indic_nrg]],Indicators[],4,FALSE)</f>
        <v>0</v>
      </c>
      <c r="F1564" s="4">
        <f>IFERROR(VLOOKUP(EB[[#This Row],[Source_carrier]],KS_DB[[product]:[KS]],6,FALSE),0)</f>
        <v>0</v>
      </c>
      <c r="G1564" s="4" t="s">
        <v>34</v>
      </c>
      <c r="H1564" s="4" t="s">
        <v>1195</v>
      </c>
      <c r="I1564" s="4" t="s">
        <v>89</v>
      </c>
      <c r="J1564" s="4" t="s">
        <v>37</v>
      </c>
      <c r="K1564" s="4" t="s">
        <v>1196</v>
      </c>
      <c r="L1564" s="4" t="s">
        <v>39</v>
      </c>
      <c r="M1564" s="4" t="s">
        <v>90</v>
      </c>
      <c r="N1564" s="4" t="s">
        <v>41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</row>
    <row r="1565" spans="1:40" ht="15" customHeight="1" x14ac:dyDescent="0.25">
      <c r="A1565" s="4" t="str">
        <f>EB[[#This Row],[unit]] &amp; "#" &amp; EB[[#This Row],[indic_nrg]] &amp; "#" &amp; EB[[#This Row],[product]] &amp; "#" &amp; EB[[#This Row],[geo]]</f>
        <v>TJ#B_101031#4220#CZ</v>
      </c>
      <c r="B1565" s="4" t="str">
        <f>VLOOKUP(EB[[#This Row],[product]],KS_DB[[product]:[KS]],5,FALSE)</f>
        <v>gas</v>
      </c>
      <c r="C1565" s="4" t="str">
        <f>VLOOKUP(EB[[#This Row],[product]],KS_DB[[product]:[KS]],6,FALSE)</f>
        <v>gas</v>
      </c>
      <c r="D1565" s="4">
        <f>VLOOKUP(EB[[#This Row],[product]],Carriers[],4,FALSE)</f>
        <v>1</v>
      </c>
      <c r="E1565" s="4">
        <f>VLOOKUP(EB[[#This Row],[indic_nrg]],Indicators[],4,FALSE)</f>
        <v>0</v>
      </c>
      <c r="F1565" s="4">
        <f>IFERROR(VLOOKUP(EB[[#This Row],[Source_carrier]],KS_DB[[product]:[KS]],6,FALSE),0)</f>
        <v>0</v>
      </c>
      <c r="G1565" s="4" t="s">
        <v>34</v>
      </c>
      <c r="H1565" s="4" t="s">
        <v>1195</v>
      </c>
      <c r="I1565" s="4" t="s">
        <v>91</v>
      </c>
      <c r="J1565" s="4" t="s">
        <v>37</v>
      </c>
      <c r="K1565" s="4" t="s">
        <v>1196</v>
      </c>
      <c r="L1565" s="4" t="s">
        <v>39</v>
      </c>
      <c r="M1565" s="4" t="s">
        <v>92</v>
      </c>
      <c r="N1565" s="4" t="s">
        <v>41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v>0</v>
      </c>
    </row>
    <row r="1566" spans="1:40" ht="15" customHeight="1" x14ac:dyDescent="0.25">
      <c r="A1566" s="4" t="str">
        <f>EB[[#This Row],[unit]] &amp; "#" &amp; EB[[#This Row],[indic_nrg]] &amp; "#" &amp; EB[[#This Row],[product]] &amp; "#" &amp; EB[[#This Row],[geo]]</f>
        <v>TJ#B_101031#4230#CZ</v>
      </c>
      <c r="B1566" s="4" t="str">
        <f>VLOOKUP(EB[[#This Row],[product]],KS_DB[[product]:[KS]],5,FALSE)</f>
        <v>gas</v>
      </c>
      <c r="C1566" s="4" t="str">
        <f>VLOOKUP(EB[[#This Row],[product]],KS_DB[[product]:[KS]],6,FALSE)</f>
        <v>gas</v>
      </c>
      <c r="D1566" s="4">
        <f>VLOOKUP(EB[[#This Row],[product]],Carriers[],4,FALSE)</f>
        <v>1</v>
      </c>
      <c r="E1566" s="4">
        <f>VLOOKUP(EB[[#This Row],[indic_nrg]],Indicators[],4,FALSE)</f>
        <v>0</v>
      </c>
      <c r="F1566" s="4">
        <f>IFERROR(VLOOKUP(EB[[#This Row],[Source_carrier]],KS_DB[[product]:[KS]],6,FALSE),0)</f>
        <v>0</v>
      </c>
      <c r="G1566" s="4" t="s">
        <v>34</v>
      </c>
      <c r="H1566" s="4" t="s">
        <v>1195</v>
      </c>
      <c r="I1566" s="4" t="s">
        <v>93</v>
      </c>
      <c r="J1566" s="4" t="s">
        <v>37</v>
      </c>
      <c r="K1566" s="4" t="s">
        <v>1196</v>
      </c>
      <c r="L1566" s="4" t="s">
        <v>39</v>
      </c>
      <c r="M1566" s="4" t="s">
        <v>94</v>
      </c>
      <c r="N1566" s="4" t="s">
        <v>41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</row>
    <row r="1567" spans="1:40" ht="15" customHeight="1" x14ac:dyDescent="0.25">
      <c r="A1567" s="4" t="str">
        <f>EB[[#This Row],[unit]] &amp; "#" &amp; EB[[#This Row],[indic_nrg]] &amp; "#" &amp; EB[[#This Row],[product]] &amp; "#" &amp; EB[[#This Row],[geo]]</f>
        <v>TJ#B_101031#4240#CZ</v>
      </c>
      <c r="B1567" s="4" t="str">
        <f>VLOOKUP(EB[[#This Row],[product]],KS_DB[[product]:[KS]],5,FALSE)</f>
        <v>gas</v>
      </c>
      <c r="C1567" s="4" t="str">
        <f>VLOOKUP(EB[[#This Row],[product]],KS_DB[[product]:[KS]],6,FALSE)</f>
        <v>gas</v>
      </c>
      <c r="D1567" s="4">
        <f>VLOOKUP(EB[[#This Row],[product]],Carriers[],4,FALSE)</f>
        <v>1</v>
      </c>
      <c r="E1567" s="4">
        <f>VLOOKUP(EB[[#This Row],[indic_nrg]],Indicators[],4,FALSE)</f>
        <v>0</v>
      </c>
      <c r="F1567" s="4">
        <f>IFERROR(VLOOKUP(EB[[#This Row],[Source_carrier]],KS_DB[[product]:[KS]],6,FALSE),0)</f>
        <v>0</v>
      </c>
      <c r="G1567" s="4" t="s">
        <v>34</v>
      </c>
      <c r="H1567" s="4" t="s">
        <v>1195</v>
      </c>
      <c r="I1567" s="4" t="s">
        <v>95</v>
      </c>
      <c r="J1567" s="4" t="s">
        <v>37</v>
      </c>
      <c r="K1567" s="4" t="s">
        <v>1196</v>
      </c>
      <c r="L1567" s="4" t="s">
        <v>39</v>
      </c>
      <c r="M1567" s="4" t="s">
        <v>96</v>
      </c>
      <c r="N1567" s="4" t="s">
        <v>41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</row>
    <row r="1568" spans="1:40" ht="15" customHeight="1" x14ac:dyDescent="0.25">
      <c r="A1568" s="4" t="str">
        <f>EB[[#This Row],[unit]] &amp; "#" &amp; EB[[#This Row],[indic_nrg]] &amp; "#" &amp; EB[[#This Row],[product]] &amp; "#" &amp; EB[[#This Row],[geo]]</f>
        <v>TJ#B_101031#5500#CZ</v>
      </c>
      <c r="B1568" s="4" t="str">
        <f>VLOOKUP(EB[[#This Row],[product]],KS_DB[[product]:[KS]],5,FALSE)</f>
        <v>RES</v>
      </c>
      <c r="C1568" s="4" t="str">
        <f>VLOOKUP(EB[[#This Row],[product]],KS_DB[[product]:[KS]],6,FALSE)</f>
        <v>RES</v>
      </c>
      <c r="D1568" s="4">
        <f>VLOOKUP(EB[[#This Row],[product]],Carriers[],4,FALSE)</f>
        <v>0</v>
      </c>
      <c r="E1568" s="4">
        <f>VLOOKUP(EB[[#This Row],[indic_nrg]],Indicators[],4,FALSE)</f>
        <v>0</v>
      </c>
      <c r="F1568" s="4">
        <f>IFERROR(VLOOKUP(EB[[#This Row],[Source_carrier]],KS_DB[[product]:[KS]],6,FALSE),0)</f>
        <v>0</v>
      </c>
      <c r="G1568" s="4" t="s">
        <v>34</v>
      </c>
      <c r="H1568" s="4" t="s">
        <v>1195</v>
      </c>
      <c r="I1568" s="4" t="s">
        <v>99</v>
      </c>
      <c r="J1568" s="4" t="s">
        <v>37</v>
      </c>
      <c r="K1568" s="4" t="s">
        <v>1196</v>
      </c>
      <c r="L1568" s="4" t="s">
        <v>39</v>
      </c>
      <c r="M1568" s="4" t="s">
        <v>100</v>
      </c>
      <c r="N1568" s="4" t="s">
        <v>41</v>
      </c>
      <c r="O1568" s="4">
        <v>0</v>
      </c>
      <c r="P1568" s="4">
        <v>0</v>
      </c>
      <c r="Q1568" s="4">
        <v>0</v>
      </c>
      <c r="R1568" s="4">
        <v>1</v>
      </c>
      <c r="S1568" s="4">
        <v>0</v>
      </c>
      <c r="T1568" s="4">
        <v>269</v>
      </c>
      <c r="U1568" s="4">
        <v>677</v>
      </c>
      <c r="V1568" s="4">
        <v>571</v>
      </c>
      <c r="W1568" s="4">
        <v>1244</v>
      </c>
      <c r="X1568" s="4">
        <v>1227</v>
      </c>
      <c r="Y1568" s="4">
        <v>1129</v>
      </c>
      <c r="Z1568" s="4">
        <v>1116</v>
      </c>
      <c r="AA1568" s="4">
        <v>1100</v>
      </c>
      <c r="AB1568" s="4">
        <v>122</v>
      </c>
      <c r="AC1568" s="4">
        <v>2360</v>
      </c>
      <c r="AD1568" s="4">
        <v>2173</v>
      </c>
      <c r="AE1568" s="4">
        <v>3233</v>
      </c>
      <c r="AF1568" s="4">
        <v>4172</v>
      </c>
      <c r="AG1568" s="4">
        <v>5577</v>
      </c>
      <c r="AH1568" s="4">
        <v>5730</v>
      </c>
      <c r="AI1568" s="4">
        <v>6959</v>
      </c>
      <c r="AJ1568" s="4">
        <v>8282</v>
      </c>
      <c r="AK1568" s="4">
        <v>4832</v>
      </c>
      <c r="AL1568" s="4">
        <v>428</v>
      </c>
      <c r="AM1568" s="4">
        <v>728</v>
      </c>
      <c r="AN1568" s="4">
        <v>379</v>
      </c>
    </row>
    <row r="1569" spans="1:40" ht="15" customHeight="1" x14ac:dyDescent="0.25">
      <c r="A1569" s="4" t="str">
        <f>EB[[#This Row],[unit]] &amp; "#" &amp; EB[[#This Row],[indic_nrg]] &amp; "#" &amp; EB[[#This Row],[product]] &amp; "#" &amp; EB[[#This Row],[geo]]</f>
        <v>TJ#B_101031#5532#CZ</v>
      </c>
      <c r="B1569" s="4" t="str">
        <f>VLOOKUP(EB[[#This Row],[product]],KS_DB[[product]:[KS]],5,FALSE)</f>
        <v>RES</v>
      </c>
      <c r="C1569" s="4" t="str">
        <f>VLOOKUP(EB[[#This Row],[product]],KS_DB[[product]:[KS]],6,FALSE)</f>
        <v>RES</v>
      </c>
      <c r="D1569" s="4">
        <f>VLOOKUP(EB[[#This Row],[product]],Carriers[],4,FALSE)</f>
        <v>1</v>
      </c>
      <c r="E1569" s="4">
        <f>VLOOKUP(EB[[#This Row],[indic_nrg]],Indicators[],4,FALSE)</f>
        <v>0</v>
      </c>
      <c r="F1569" s="4">
        <f>IFERROR(VLOOKUP(EB[[#This Row],[Source_carrier]],KS_DB[[product]:[KS]],6,FALSE),0)</f>
        <v>0</v>
      </c>
      <c r="G1569" s="4" t="s">
        <v>34</v>
      </c>
      <c r="H1569" s="4" t="s">
        <v>1195</v>
      </c>
      <c r="I1569" s="4" t="s">
        <v>101</v>
      </c>
      <c r="J1569" s="4" t="s">
        <v>37</v>
      </c>
      <c r="K1569" s="4" t="s">
        <v>1196</v>
      </c>
      <c r="L1569" s="4" t="s">
        <v>39</v>
      </c>
      <c r="M1569" s="4" t="s">
        <v>102</v>
      </c>
      <c r="N1569" s="4" t="s">
        <v>41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</row>
    <row r="1570" spans="1:40" ht="15" customHeight="1" x14ac:dyDescent="0.25">
      <c r="A1570" s="4" t="str">
        <f>EB[[#This Row],[unit]] &amp; "#" &amp; EB[[#This Row],[indic_nrg]] &amp; "#" &amp; EB[[#This Row],[product]] &amp; "#" &amp; EB[[#This Row],[geo]]</f>
        <v>TJ#B_101031#5540#CZ</v>
      </c>
      <c r="B1570" s="4" t="str">
        <f>VLOOKUP(EB[[#This Row],[product]],KS_DB[[product]:[KS]],5,FALSE)</f>
        <v>biomass</v>
      </c>
      <c r="C1570" s="4" t="str">
        <f>VLOOKUP(EB[[#This Row],[product]],KS_DB[[product]:[KS]],6,FALSE)</f>
        <v>biomass</v>
      </c>
      <c r="D1570" s="4">
        <f>VLOOKUP(EB[[#This Row],[product]],Carriers[],4,FALSE)</f>
        <v>0</v>
      </c>
      <c r="E1570" s="4">
        <f>VLOOKUP(EB[[#This Row],[indic_nrg]],Indicators[],4,FALSE)</f>
        <v>0</v>
      </c>
      <c r="F1570" s="4">
        <f>IFERROR(VLOOKUP(EB[[#This Row],[Source_carrier]],KS_DB[[product]:[KS]],6,FALSE),0)</f>
        <v>0</v>
      </c>
      <c r="G1570" s="4" t="s">
        <v>34</v>
      </c>
      <c r="H1570" s="4" t="s">
        <v>1195</v>
      </c>
      <c r="I1570" s="4" t="s">
        <v>103</v>
      </c>
      <c r="J1570" s="4" t="s">
        <v>37</v>
      </c>
      <c r="K1570" s="4" t="s">
        <v>1196</v>
      </c>
      <c r="L1570" s="4" t="s">
        <v>39</v>
      </c>
      <c r="M1570" s="4" t="s">
        <v>104</v>
      </c>
      <c r="N1570" s="4" t="s">
        <v>41</v>
      </c>
      <c r="O1570" s="4">
        <v>0</v>
      </c>
      <c r="P1570" s="4">
        <v>0</v>
      </c>
      <c r="Q1570" s="4">
        <v>0</v>
      </c>
      <c r="R1570" s="4">
        <v>1</v>
      </c>
      <c r="S1570" s="4">
        <v>0</v>
      </c>
      <c r="T1570" s="4">
        <v>269</v>
      </c>
      <c r="U1570" s="4">
        <v>677</v>
      </c>
      <c r="V1570" s="4">
        <v>571</v>
      </c>
      <c r="W1570" s="4">
        <v>1244</v>
      </c>
      <c r="X1570" s="4">
        <v>1227</v>
      </c>
      <c r="Y1570" s="4">
        <v>1129</v>
      </c>
      <c r="Z1570" s="4">
        <v>1116</v>
      </c>
      <c r="AA1570" s="4">
        <v>1100</v>
      </c>
      <c r="AB1570" s="4">
        <v>122</v>
      </c>
      <c r="AC1570" s="4">
        <v>2360</v>
      </c>
      <c r="AD1570" s="4">
        <v>2173</v>
      </c>
      <c r="AE1570" s="4">
        <v>3233</v>
      </c>
      <c r="AF1570" s="4">
        <v>4172</v>
      </c>
      <c r="AG1570" s="4">
        <v>5577</v>
      </c>
      <c r="AH1570" s="4">
        <v>5730</v>
      </c>
      <c r="AI1570" s="4">
        <v>6959</v>
      </c>
      <c r="AJ1570" s="4">
        <v>8282</v>
      </c>
      <c r="AK1570" s="4">
        <v>4832</v>
      </c>
      <c r="AL1570" s="4">
        <v>428</v>
      </c>
      <c r="AM1570" s="4">
        <v>728</v>
      </c>
      <c r="AN1570" s="4">
        <v>379</v>
      </c>
    </row>
    <row r="1571" spans="1:40" ht="15" customHeight="1" x14ac:dyDescent="0.25">
      <c r="A1571" s="4" t="str">
        <f>EB[[#This Row],[unit]] &amp; "#" &amp; EB[[#This Row],[indic_nrg]] &amp; "#" &amp; EB[[#This Row],[product]] &amp; "#" &amp; EB[[#This Row],[geo]]</f>
        <v>TJ#B_101031#5541#CZ</v>
      </c>
      <c r="B1571" s="4" t="str">
        <f>VLOOKUP(EB[[#This Row],[product]],KS_DB[[product]:[KS]],5,FALSE)</f>
        <v>biomass</v>
      </c>
      <c r="C1571" s="4" t="str">
        <f>VLOOKUP(EB[[#This Row],[product]],KS_DB[[product]:[KS]],6,FALSE)</f>
        <v>biomass</v>
      </c>
      <c r="D1571" s="4">
        <f>VLOOKUP(EB[[#This Row],[product]],Carriers[],4,FALSE)</f>
        <v>1</v>
      </c>
      <c r="E1571" s="4">
        <f>VLOOKUP(EB[[#This Row],[indic_nrg]],Indicators[],4,FALSE)</f>
        <v>0</v>
      </c>
      <c r="F1571" s="4">
        <f>IFERROR(VLOOKUP(EB[[#This Row],[Source_carrier]],KS_DB[[product]:[KS]],6,FALSE),0)</f>
        <v>0</v>
      </c>
      <c r="G1571" s="4" t="s">
        <v>34</v>
      </c>
      <c r="H1571" s="4" t="s">
        <v>1195</v>
      </c>
      <c r="I1571" s="4" t="s">
        <v>105</v>
      </c>
      <c r="J1571" s="4" t="s">
        <v>37</v>
      </c>
      <c r="K1571" s="4" t="s">
        <v>1196</v>
      </c>
      <c r="L1571" s="4" t="s">
        <v>39</v>
      </c>
      <c r="M1571" s="4" t="s">
        <v>106</v>
      </c>
      <c r="N1571" s="4" t="s">
        <v>41</v>
      </c>
      <c r="O1571" s="4">
        <v>0</v>
      </c>
      <c r="P1571" s="4">
        <v>0</v>
      </c>
      <c r="Q1571" s="4">
        <v>0</v>
      </c>
      <c r="R1571" s="4">
        <v>1</v>
      </c>
      <c r="S1571" s="4">
        <v>0</v>
      </c>
      <c r="T1571" s="4">
        <v>269</v>
      </c>
      <c r="U1571" s="4">
        <v>677</v>
      </c>
      <c r="V1571" s="4">
        <v>571</v>
      </c>
      <c r="W1571" s="4">
        <v>1244</v>
      </c>
      <c r="X1571" s="4">
        <v>1227</v>
      </c>
      <c r="Y1571" s="4">
        <v>1129</v>
      </c>
      <c r="Z1571" s="4">
        <v>1116</v>
      </c>
      <c r="AA1571" s="4">
        <v>1100</v>
      </c>
      <c r="AB1571" s="4">
        <v>122</v>
      </c>
      <c r="AC1571" s="4">
        <v>2288</v>
      </c>
      <c r="AD1571" s="4">
        <v>2018</v>
      </c>
      <c r="AE1571" s="4">
        <v>2885</v>
      </c>
      <c r="AF1571" s="4">
        <v>3762</v>
      </c>
      <c r="AG1571" s="4">
        <v>5132</v>
      </c>
      <c r="AH1571" s="4">
        <v>5291</v>
      </c>
      <c r="AI1571" s="4">
        <v>6574</v>
      </c>
      <c r="AJ1571" s="4">
        <v>7890</v>
      </c>
      <c r="AK1571" s="4">
        <v>4434</v>
      </c>
      <c r="AL1571" s="4">
        <v>66</v>
      </c>
      <c r="AM1571" s="4">
        <v>373</v>
      </c>
      <c r="AN1571" s="4">
        <v>51</v>
      </c>
    </row>
    <row r="1572" spans="1:40" ht="15" customHeight="1" x14ac:dyDescent="0.25">
      <c r="A1572" s="4" t="str">
        <f>EB[[#This Row],[unit]] &amp; "#" &amp; EB[[#This Row],[indic_nrg]] &amp; "#" &amp; EB[[#This Row],[product]] &amp; "#" &amp; EB[[#This Row],[geo]]</f>
        <v>TJ#B_101031#5542#CZ</v>
      </c>
      <c r="B1572" s="4" t="str">
        <f>VLOOKUP(EB[[#This Row],[product]],KS_DB[[product]:[KS]],5,FALSE)</f>
        <v>biomass</v>
      </c>
      <c r="C1572" s="4" t="str">
        <f>VLOOKUP(EB[[#This Row],[product]],KS_DB[[product]:[KS]],6,FALSE)</f>
        <v>biomass</v>
      </c>
      <c r="D1572" s="4">
        <f>VLOOKUP(EB[[#This Row],[product]],Carriers[],4,FALSE)</f>
        <v>1</v>
      </c>
      <c r="E1572" s="4">
        <f>VLOOKUP(EB[[#This Row],[indic_nrg]],Indicators[],4,FALSE)</f>
        <v>0</v>
      </c>
      <c r="F1572" s="4">
        <f>IFERROR(VLOOKUP(EB[[#This Row],[Source_carrier]],KS_DB[[product]:[KS]],6,FALSE),0)</f>
        <v>0</v>
      </c>
      <c r="G1572" s="4" t="s">
        <v>34</v>
      </c>
      <c r="H1572" s="4" t="s">
        <v>1195</v>
      </c>
      <c r="I1572" s="4" t="s">
        <v>107</v>
      </c>
      <c r="J1572" s="4" t="s">
        <v>37</v>
      </c>
      <c r="K1572" s="4" t="s">
        <v>1196</v>
      </c>
      <c r="L1572" s="4" t="s">
        <v>39</v>
      </c>
      <c r="M1572" s="4" t="s">
        <v>108</v>
      </c>
      <c r="N1572" s="4" t="s">
        <v>41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72</v>
      </c>
      <c r="AD1572" s="4">
        <v>155</v>
      </c>
      <c r="AE1572" s="4">
        <v>348</v>
      </c>
      <c r="AF1572" s="4">
        <v>410</v>
      </c>
      <c r="AG1572" s="4">
        <v>445</v>
      </c>
      <c r="AH1572" s="4">
        <v>439</v>
      </c>
      <c r="AI1572" s="4">
        <v>385</v>
      </c>
      <c r="AJ1572" s="4">
        <v>392</v>
      </c>
      <c r="AK1572" s="4">
        <v>398</v>
      </c>
      <c r="AL1572" s="4">
        <v>362</v>
      </c>
      <c r="AM1572" s="4">
        <v>355</v>
      </c>
      <c r="AN1572" s="4">
        <v>328</v>
      </c>
    </row>
    <row r="1573" spans="1:40" ht="15" customHeight="1" x14ac:dyDescent="0.25">
      <c r="A1573" s="4" t="str">
        <f>EB[[#This Row],[unit]] &amp; "#" &amp; EB[[#This Row],[indic_nrg]] &amp; "#" &amp; EB[[#This Row],[product]] &amp; "#" &amp; EB[[#This Row],[geo]]</f>
        <v>TJ#B_101031#55431#CZ</v>
      </c>
      <c r="B1573" s="4" t="str">
        <f>VLOOKUP(EB[[#This Row],[product]],KS_DB[[product]:[KS]],5,FALSE)</f>
        <v>biomass</v>
      </c>
      <c r="C1573" s="4" t="str">
        <f>VLOOKUP(EB[[#This Row],[product]],KS_DB[[product]:[KS]],6,FALSE)</f>
        <v>biomass</v>
      </c>
      <c r="D1573" s="4">
        <f>VLOOKUP(EB[[#This Row],[product]],Carriers[],4,FALSE)</f>
        <v>1</v>
      </c>
      <c r="E1573" s="4">
        <f>VLOOKUP(EB[[#This Row],[indic_nrg]],Indicators[],4,FALSE)</f>
        <v>0</v>
      </c>
      <c r="F1573" s="4">
        <f>IFERROR(VLOOKUP(EB[[#This Row],[Source_carrier]],KS_DB[[product]:[KS]],6,FALSE),0)</f>
        <v>0</v>
      </c>
      <c r="G1573" s="4" t="s">
        <v>34</v>
      </c>
      <c r="H1573" s="4" t="s">
        <v>1195</v>
      </c>
      <c r="I1573" s="4" t="s">
        <v>109</v>
      </c>
      <c r="J1573" s="4" t="s">
        <v>37</v>
      </c>
      <c r="K1573" s="4" t="s">
        <v>1196</v>
      </c>
      <c r="L1573" s="4" t="s">
        <v>39</v>
      </c>
      <c r="M1573" s="4" t="s">
        <v>110</v>
      </c>
      <c r="N1573" s="4" t="s">
        <v>41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0</v>
      </c>
      <c r="AL1573" s="4">
        <v>0</v>
      </c>
      <c r="AM1573" s="4">
        <v>0</v>
      </c>
      <c r="AN1573" s="4">
        <v>0</v>
      </c>
    </row>
    <row r="1574" spans="1:40" ht="15" customHeight="1" x14ac:dyDescent="0.25">
      <c r="A1574" s="4" t="str">
        <f>EB[[#This Row],[unit]] &amp; "#" &amp; EB[[#This Row],[indic_nrg]] &amp; "#" &amp; EB[[#This Row],[product]] &amp; "#" &amp; EB[[#This Row],[geo]]</f>
        <v>TJ#B_101031#55432#CZ</v>
      </c>
      <c r="B1574" s="4" t="str">
        <f>VLOOKUP(EB[[#This Row],[product]],KS_DB[[product]:[KS]],5,FALSE)</f>
        <v>biomass</v>
      </c>
      <c r="C1574" s="4" t="str">
        <f>VLOOKUP(EB[[#This Row],[product]],KS_DB[[product]:[KS]],6,FALSE)</f>
        <v>biomass</v>
      </c>
      <c r="D1574" s="4">
        <f>VLOOKUP(EB[[#This Row],[product]],Carriers[],4,FALSE)</f>
        <v>1</v>
      </c>
      <c r="E1574" s="4">
        <f>VLOOKUP(EB[[#This Row],[indic_nrg]],Indicators[],4,FALSE)</f>
        <v>0</v>
      </c>
      <c r="F1574" s="4">
        <f>IFERROR(VLOOKUP(EB[[#This Row],[Source_carrier]],KS_DB[[product]:[KS]],6,FALSE),0)</f>
        <v>0</v>
      </c>
      <c r="G1574" s="4" t="s">
        <v>34</v>
      </c>
      <c r="H1574" s="4" t="s">
        <v>1195</v>
      </c>
      <c r="I1574" s="4" t="s">
        <v>111</v>
      </c>
      <c r="J1574" s="4" t="s">
        <v>37</v>
      </c>
      <c r="K1574" s="4" t="s">
        <v>1196</v>
      </c>
      <c r="L1574" s="4" t="s">
        <v>39</v>
      </c>
      <c r="M1574" s="4" t="s">
        <v>112</v>
      </c>
      <c r="N1574" s="4" t="s">
        <v>41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0</v>
      </c>
      <c r="AK1574" s="4">
        <v>0</v>
      </c>
      <c r="AL1574" s="4">
        <v>0</v>
      </c>
      <c r="AM1574" s="4">
        <v>0</v>
      </c>
      <c r="AN1574" s="4">
        <v>0</v>
      </c>
    </row>
    <row r="1575" spans="1:40" ht="15" customHeight="1" x14ac:dyDescent="0.25">
      <c r="A1575" s="4" t="str">
        <f>EB[[#This Row],[unit]] &amp; "#" &amp; EB[[#This Row],[indic_nrg]] &amp; "#" &amp; EB[[#This Row],[product]] &amp; "#" &amp; EB[[#This Row],[geo]]</f>
        <v>TJ#B_101031#5545#CZ</v>
      </c>
      <c r="B1575" s="4" t="str">
        <f>VLOOKUP(EB[[#This Row],[product]],KS_DB[[product]:[KS]],5,FALSE)</f>
        <v>biomass</v>
      </c>
      <c r="C1575" s="4" t="str">
        <f>VLOOKUP(EB[[#This Row],[product]],KS_DB[[product]:[KS]],6,FALSE)</f>
        <v>biomass</v>
      </c>
      <c r="D1575" s="4">
        <f>VLOOKUP(EB[[#This Row],[product]],Carriers[],4,FALSE)</f>
        <v>0</v>
      </c>
      <c r="E1575" s="4">
        <f>VLOOKUP(EB[[#This Row],[indic_nrg]],Indicators[],4,FALSE)</f>
        <v>0</v>
      </c>
      <c r="F1575" s="4">
        <f>IFERROR(VLOOKUP(EB[[#This Row],[Source_carrier]],KS_DB[[product]:[KS]],6,FALSE),0)</f>
        <v>0</v>
      </c>
      <c r="G1575" s="4" t="s">
        <v>34</v>
      </c>
      <c r="H1575" s="4" t="s">
        <v>1195</v>
      </c>
      <c r="I1575" s="4" t="s">
        <v>115</v>
      </c>
      <c r="J1575" s="4" t="s">
        <v>37</v>
      </c>
      <c r="K1575" s="4" t="s">
        <v>1196</v>
      </c>
      <c r="L1575" s="4" t="s">
        <v>39</v>
      </c>
      <c r="M1575" s="4" t="s">
        <v>116</v>
      </c>
      <c r="N1575" s="4" t="s">
        <v>41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v>0</v>
      </c>
    </row>
    <row r="1576" spans="1:40" ht="15" customHeight="1" x14ac:dyDescent="0.25">
      <c r="A1576" s="4" t="str">
        <f>EB[[#This Row],[unit]] &amp; "#" &amp; EB[[#This Row],[indic_nrg]] &amp; "#" &amp; EB[[#This Row],[product]] &amp; "#" &amp; EB[[#This Row],[geo]]</f>
        <v>TJ#B_101031#5546#CZ</v>
      </c>
      <c r="B1576" s="4" t="str">
        <f>VLOOKUP(EB[[#This Row],[product]],KS_DB[[product]:[KS]],5,FALSE)</f>
        <v>biomass</v>
      </c>
      <c r="C1576" s="4" t="str">
        <f>VLOOKUP(EB[[#This Row],[product]],KS_DB[[product]:[KS]],6,FALSE)</f>
        <v>biomass</v>
      </c>
      <c r="D1576" s="4">
        <f>VLOOKUP(EB[[#This Row],[product]],Carriers[],4,FALSE)</f>
        <v>1</v>
      </c>
      <c r="E1576" s="4">
        <f>VLOOKUP(EB[[#This Row],[indic_nrg]],Indicators[],4,FALSE)</f>
        <v>0</v>
      </c>
      <c r="F1576" s="4">
        <f>IFERROR(VLOOKUP(EB[[#This Row],[Source_carrier]],KS_DB[[product]:[KS]],6,FALSE),0)</f>
        <v>0</v>
      </c>
      <c r="G1576" s="4" t="s">
        <v>34</v>
      </c>
      <c r="H1576" s="4" t="s">
        <v>1195</v>
      </c>
      <c r="I1576" s="4" t="s">
        <v>117</v>
      </c>
      <c r="J1576" s="4" t="s">
        <v>37</v>
      </c>
      <c r="K1576" s="4" t="s">
        <v>1196</v>
      </c>
      <c r="L1576" s="4" t="s">
        <v>39</v>
      </c>
      <c r="M1576" s="4" t="s">
        <v>118</v>
      </c>
      <c r="N1576" s="4" t="s">
        <v>41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4">
        <v>0</v>
      </c>
    </row>
    <row r="1577" spans="1:40" ht="15" customHeight="1" x14ac:dyDescent="0.25">
      <c r="A1577" s="4" t="str">
        <f>EB[[#This Row],[unit]] &amp; "#" &amp; EB[[#This Row],[indic_nrg]] &amp; "#" &amp; EB[[#This Row],[product]] &amp; "#" &amp; EB[[#This Row],[geo]]</f>
        <v>TJ#B_101031#5547#CZ</v>
      </c>
      <c r="B1577" s="4" t="str">
        <f>VLOOKUP(EB[[#This Row],[product]],KS_DB[[product]:[KS]],5,FALSE)</f>
        <v>biomass</v>
      </c>
      <c r="C1577" s="4" t="str">
        <f>VLOOKUP(EB[[#This Row],[product]],KS_DB[[product]:[KS]],6,FALSE)</f>
        <v>biomass</v>
      </c>
      <c r="D1577" s="4">
        <f>VLOOKUP(EB[[#This Row],[product]],Carriers[],4,FALSE)</f>
        <v>1</v>
      </c>
      <c r="E1577" s="4">
        <f>VLOOKUP(EB[[#This Row],[indic_nrg]],Indicators[],4,FALSE)</f>
        <v>0</v>
      </c>
      <c r="F1577" s="4">
        <f>IFERROR(VLOOKUP(EB[[#This Row],[Source_carrier]],KS_DB[[product]:[KS]],6,FALSE),0)</f>
        <v>0</v>
      </c>
      <c r="G1577" s="4" t="s">
        <v>34</v>
      </c>
      <c r="H1577" s="4" t="s">
        <v>1195</v>
      </c>
      <c r="I1577" s="4" t="s">
        <v>119</v>
      </c>
      <c r="J1577" s="4" t="s">
        <v>37</v>
      </c>
      <c r="K1577" s="4" t="s">
        <v>1196</v>
      </c>
      <c r="L1577" s="4" t="s">
        <v>39</v>
      </c>
      <c r="M1577" s="4" t="s">
        <v>120</v>
      </c>
      <c r="N1577" s="4" t="s">
        <v>41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4">
        <v>0</v>
      </c>
      <c r="AL1577" s="4">
        <v>0</v>
      </c>
      <c r="AM1577" s="4">
        <v>0</v>
      </c>
      <c r="AN1577" s="4">
        <v>0</v>
      </c>
    </row>
    <row r="1578" spans="1:40" ht="15" customHeight="1" x14ac:dyDescent="0.25">
      <c r="A1578" s="4" t="str">
        <f>EB[[#This Row],[unit]] &amp; "#" &amp; EB[[#This Row],[indic_nrg]] &amp; "#" &amp; EB[[#This Row],[product]] &amp; "#" &amp; EB[[#This Row],[geo]]</f>
        <v>TJ#B_101031#5548#CZ</v>
      </c>
      <c r="B1578" s="4" t="str">
        <f>VLOOKUP(EB[[#This Row],[product]],KS_DB[[product]:[KS]],5,FALSE)</f>
        <v>biomass</v>
      </c>
      <c r="C1578" s="4" t="str">
        <f>VLOOKUP(EB[[#This Row],[product]],KS_DB[[product]:[KS]],6,FALSE)</f>
        <v>biomass</v>
      </c>
      <c r="D1578" s="4">
        <f>VLOOKUP(EB[[#This Row],[product]],Carriers[],4,FALSE)</f>
        <v>1</v>
      </c>
      <c r="E1578" s="4">
        <f>VLOOKUP(EB[[#This Row],[indic_nrg]],Indicators[],4,FALSE)</f>
        <v>0</v>
      </c>
      <c r="F1578" s="4">
        <f>IFERROR(VLOOKUP(EB[[#This Row],[Source_carrier]],KS_DB[[product]:[KS]],6,FALSE),0)</f>
        <v>0</v>
      </c>
      <c r="G1578" s="4" t="s">
        <v>34</v>
      </c>
      <c r="H1578" s="4" t="s">
        <v>1195</v>
      </c>
      <c r="I1578" s="4" t="s">
        <v>121</v>
      </c>
      <c r="J1578" s="4" t="s">
        <v>37</v>
      </c>
      <c r="K1578" s="4" t="s">
        <v>1196</v>
      </c>
      <c r="L1578" s="4" t="s">
        <v>39</v>
      </c>
      <c r="M1578" s="4" t="s">
        <v>122</v>
      </c>
      <c r="N1578" s="4" t="s">
        <v>41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4">
        <v>0</v>
      </c>
    </row>
    <row r="1579" spans="1:40" ht="15" customHeight="1" x14ac:dyDescent="0.25">
      <c r="A1579" s="4" t="str">
        <f>EB[[#This Row],[unit]] &amp; "#" &amp; EB[[#This Row],[indic_nrg]] &amp; "#" &amp; EB[[#This Row],[product]] &amp; "#" &amp; EB[[#This Row],[geo]]</f>
        <v>TJ#B_101031#5549#CZ</v>
      </c>
      <c r="B1579" s="4" t="str">
        <f>VLOOKUP(EB[[#This Row],[product]],KS_DB[[product]:[KS]],5,FALSE)</f>
        <v>biomass</v>
      </c>
      <c r="C1579" s="4" t="str">
        <f>VLOOKUP(EB[[#This Row],[product]],KS_DB[[product]:[KS]],6,FALSE)</f>
        <v>biomass</v>
      </c>
      <c r="D1579" s="4">
        <f>VLOOKUP(EB[[#This Row],[product]],Carriers[],4,FALSE)</f>
        <v>1</v>
      </c>
      <c r="E1579" s="4">
        <f>VLOOKUP(EB[[#This Row],[indic_nrg]],Indicators[],4,FALSE)</f>
        <v>0</v>
      </c>
      <c r="F1579" s="4">
        <f>IFERROR(VLOOKUP(EB[[#This Row],[Source_carrier]],KS_DB[[product]:[KS]],6,FALSE),0)</f>
        <v>0</v>
      </c>
      <c r="G1579" s="4" t="s">
        <v>34</v>
      </c>
      <c r="H1579" s="4" t="s">
        <v>1195</v>
      </c>
      <c r="I1579" s="4" t="s">
        <v>123</v>
      </c>
      <c r="J1579" s="4" t="s">
        <v>37</v>
      </c>
      <c r="K1579" s="4" t="s">
        <v>1196</v>
      </c>
      <c r="L1579" s="4" t="s">
        <v>39</v>
      </c>
      <c r="M1579" s="4" t="s">
        <v>124</v>
      </c>
      <c r="N1579" s="4" t="s">
        <v>41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</row>
    <row r="1580" spans="1:40" ht="15" customHeight="1" x14ac:dyDescent="0.25">
      <c r="A1580" s="4" t="str">
        <f>EB[[#This Row],[unit]] &amp; "#" &amp; EB[[#This Row],[indic_nrg]] &amp; "#" &amp; EB[[#This Row],[product]] &amp; "#" &amp; EB[[#This Row],[geo]]</f>
        <v>TJ#B_101031#5550#CZ</v>
      </c>
      <c r="B1580" s="4" t="str">
        <f>VLOOKUP(EB[[#This Row],[product]],KS_DB[[product]:[KS]],5,FALSE)</f>
        <v>RES</v>
      </c>
      <c r="C1580" s="4" t="str">
        <f>VLOOKUP(EB[[#This Row],[product]],KS_DB[[product]:[KS]],6,FALSE)</f>
        <v>RES</v>
      </c>
      <c r="D1580" s="4">
        <f>VLOOKUP(EB[[#This Row],[product]],Carriers[],4,FALSE)</f>
        <v>1</v>
      </c>
      <c r="E1580" s="4">
        <f>VLOOKUP(EB[[#This Row],[indic_nrg]],Indicators[],4,FALSE)</f>
        <v>0</v>
      </c>
      <c r="F1580" s="4">
        <f>IFERROR(VLOOKUP(EB[[#This Row],[Source_carrier]],KS_DB[[product]:[KS]],6,FALSE),0)</f>
        <v>0</v>
      </c>
      <c r="G1580" s="4" t="s">
        <v>34</v>
      </c>
      <c r="H1580" s="4" t="s">
        <v>1195</v>
      </c>
      <c r="I1580" s="4" t="s">
        <v>125</v>
      </c>
      <c r="J1580" s="4" t="s">
        <v>37</v>
      </c>
      <c r="K1580" s="4" t="s">
        <v>1196</v>
      </c>
      <c r="L1580" s="4" t="s">
        <v>39</v>
      </c>
      <c r="M1580" s="4" t="s">
        <v>126</v>
      </c>
      <c r="N1580" s="4" t="s">
        <v>41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4">
        <v>0</v>
      </c>
    </row>
    <row r="1581" spans="1:40" ht="15" customHeight="1" x14ac:dyDescent="0.25">
      <c r="A1581" s="4" t="str">
        <f>EB[[#This Row],[unit]] &amp; "#" &amp; EB[[#This Row],[indic_nrg]] &amp; "#" &amp; EB[[#This Row],[product]] &amp; "#" &amp; EB[[#This Row],[geo]]</f>
        <v>TJ#B_101031#7100#CZ</v>
      </c>
      <c r="B1581" s="4" t="str">
        <f>VLOOKUP(EB[[#This Row],[product]],KS_DB[[product]:[KS]],5,FALSE)</f>
        <v>other</v>
      </c>
      <c r="C1581" s="4" t="str">
        <f>VLOOKUP(EB[[#This Row],[product]],KS_DB[[product]:[KS]],6,FALSE)</f>
        <v>other</v>
      </c>
      <c r="D1581" s="4">
        <f>VLOOKUP(EB[[#This Row],[product]],Carriers[],4,FALSE)</f>
        <v>1</v>
      </c>
      <c r="E1581" s="4">
        <f>VLOOKUP(EB[[#This Row],[indic_nrg]],Indicators[],4,FALSE)</f>
        <v>0</v>
      </c>
      <c r="F1581" s="4">
        <f>IFERROR(VLOOKUP(EB[[#This Row],[Source_carrier]],KS_DB[[product]:[KS]],6,FALSE),0)</f>
        <v>0</v>
      </c>
      <c r="G1581" s="4" t="s">
        <v>34</v>
      </c>
      <c r="H1581" s="4" t="s">
        <v>1195</v>
      </c>
      <c r="I1581" s="4" t="s">
        <v>129</v>
      </c>
      <c r="J1581" s="4" t="s">
        <v>37</v>
      </c>
      <c r="K1581" s="4" t="s">
        <v>1196</v>
      </c>
      <c r="L1581" s="4" t="s">
        <v>39</v>
      </c>
      <c r="M1581" s="4" t="s">
        <v>130</v>
      </c>
      <c r="N1581" s="4" t="s">
        <v>41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</row>
    <row r="1582" spans="1:40" ht="15" customHeight="1" x14ac:dyDescent="0.25">
      <c r="A1582" s="4" t="str">
        <f>EB[[#This Row],[unit]] &amp; "#" &amp; EB[[#This Row],[indic_nrg]] &amp; "#" &amp; EB[[#This Row],[product]] &amp; "#" &amp; EB[[#This Row],[geo]]</f>
        <v>TJ#B_101031#7200#CZ</v>
      </c>
      <c r="B1582" s="4" t="str">
        <f>VLOOKUP(EB[[#This Row],[product]],KS_DB[[product]:[KS]],5,FALSE)</f>
        <v>other</v>
      </c>
      <c r="C1582" s="4" t="str">
        <f>VLOOKUP(EB[[#This Row],[product]],KS_DB[[product]:[KS]],6,FALSE)</f>
        <v>other</v>
      </c>
      <c r="D1582" s="4">
        <f>VLOOKUP(EB[[#This Row],[product]],Carriers[],4,FALSE)</f>
        <v>0</v>
      </c>
      <c r="E1582" s="4">
        <f>VLOOKUP(EB[[#This Row],[indic_nrg]],Indicators[],4,FALSE)</f>
        <v>0</v>
      </c>
      <c r="F1582" s="4">
        <f>IFERROR(VLOOKUP(EB[[#This Row],[Source_carrier]],KS_DB[[product]:[KS]],6,FALSE),0)</f>
        <v>0</v>
      </c>
      <c r="G1582" s="4" t="s">
        <v>34</v>
      </c>
      <c r="H1582" s="4" t="s">
        <v>1195</v>
      </c>
      <c r="I1582" s="4" t="s">
        <v>131</v>
      </c>
      <c r="J1582" s="4" t="s">
        <v>37</v>
      </c>
      <c r="K1582" s="4" t="s">
        <v>1196</v>
      </c>
      <c r="L1582" s="4" t="s">
        <v>39</v>
      </c>
      <c r="M1582" s="4" t="s">
        <v>132</v>
      </c>
      <c r="N1582" s="4" t="s">
        <v>41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4">
        <v>0</v>
      </c>
    </row>
    <row r="1583" spans="1:40" ht="15" customHeight="1" x14ac:dyDescent="0.25">
      <c r="A1583" s="4" t="str">
        <f>EB[[#This Row],[unit]] &amp; "#" &amp; EB[[#This Row],[indic_nrg]] &amp; "#" &amp; EB[[#This Row],[product]] &amp; "#" &amp; EB[[#This Row],[geo]]</f>
        <v>TJ#B_101032#2000#CZ</v>
      </c>
      <c r="B1583" s="4" t="str">
        <f>VLOOKUP(EB[[#This Row],[product]],KS_DB[[product]:[KS]],5,FALSE)</f>
        <v>solid</v>
      </c>
      <c r="C1583" s="4" t="str">
        <f>VLOOKUP(EB[[#This Row],[product]],KS_DB[[product]:[KS]],6,FALSE)</f>
        <v>solid</v>
      </c>
      <c r="D1583" s="4">
        <f>VLOOKUP(EB[[#This Row],[product]],Carriers[],4,FALSE)</f>
        <v>0</v>
      </c>
      <c r="E1583" s="4">
        <f>VLOOKUP(EB[[#This Row],[indic_nrg]],Indicators[],4,FALSE)</f>
        <v>0</v>
      </c>
      <c r="F1583" s="4">
        <f>IFERROR(VLOOKUP(EB[[#This Row],[Source_carrier]],KS_DB[[product]:[KS]],6,FALSE),0)</f>
        <v>0</v>
      </c>
      <c r="G1583" s="4" t="s">
        <v>34</v>
      </c>
      <c r="H1583" s="4" t="s">
        <v>1197</v>
      </c>
      <c r="I1583" s="4" t="s">
        <v>18</v>
      </c>
      <c r="J1583" s="4" t="s">
        <v>37</v>
      </c>
      <c r="K1583" s="4" t="s">
        <v>1198</v>
      </c>
      <c r="L1583" s="4" t="s">
        <v>39</v>
      </c>
      <c r="M1583" s="4" t="s">
        <v>42</v>
      </c>
      <c r="N1583" s="4" t="s">
        <v>41</v>
      </c>
      <c r="O1583" s="4">
        <v>135864</v>
      </c>
      <c r="P1583" s="4">
        <v>133328</v>
      </c>
      <c r="Q1583" s="4">
        <v>137310</v>
      </c>
      <c r="R1583" s="4">
        <v>137337</v>
      </c>
      <c r="S1583" s="4">
        <v>150061</v>
      </c>
      <c r="T1583" s="4">
        <v>197406</v>
      </c>
      <c r="U1583" s="4">
        <v>185311</v>
      </c>
      <c r="V1583" s="4">
        <v>153079</v>
      </c>
      <c r="W1583" s="4">
        <v>134147</v>
      </c>
      <c r="X1583" s="4">
        <v>147154</v>
      </c>
      <c r="Y1583" s="4">
        <v>154184</v>
      </c>
      <c r="Z1583" s="4">
        <v>173873</v>
      </c>
      <c r="AA1583" s="4">
        <v>170698</v>
      </c>
      <c r="AB1583" s="4">
        <v>174798</v>
      </c>
      <c r="AC1583" s="4">
        <v>179160</v>
      </c>
      <c r="AD1583" s="4">
        <v>187013</v>
      </c>
      <c r="AE1583" s="4">
        <v>173433</v>
      </c>
      <c r="AF1583" s="4">
        <v>170944</v>
      </c>
      <c r="AG1583" s="4">
        <v>178159</v>
      </c>
      <c r="AH1583" s="4">
        <v>162265</v>
      </c>
      <c r="AI1583" s="4">
        <v>421072</v>
      </c>
      <c r="AJ1583" s="4">
        <v>417738</v>
      </c>
      <c r="AK1583" s="4">
        <v>404652</v>
      </c>
      <c r="AL1583" s="4">
        <v>389094</v>
      </c>
      <c r="AM1583" s="4">
        <v>367107</v>
      </c>
      <c r="AN1583" s="4">
        <v>358503</v>
      </c>
    </row>
    <row r="1584" spans="1:40" ht="15" customHeight="1" x14ac:dyDescent="0.25">
      <c r="A1584" s="4" t="str">
        <f>EB[[#This Row],[unit]] &amp; "#" &amp; EB[[#This Row],[indic_nrg]] &amp; "#" &amp; EB[[#This Row],[product]] &amp; "#" &amp; EB[[#This Row],[geo]]</f>
        <v>TJ#B_101032#2100#CZ</v>
      </c>
      <c r="B1584" s="4" t="str">
        <f>VLOOKUP(EB[[#This Row],[product]],KS_DB[[product]:[KS]],5,FALSE)</f>
        <v>solid</v>
      </c>
      <c r="C1584" s="4" t="str">
        <f>VLOOKUP(EB[[#This Row],[product]],KS_DB[[product]:[KS]],6,FALSE)</f>
        <v>solid</v>
      </c>
      <c r="D1584" s="4">
        <f>VLOOKUP(EB[[#This Row],[product]],Carriers[],4,FALSE)</f>
        <v>0</v>
      </c>
      <c r="E1584" s="4">
        <f>VLOOKUP(EB[[#This Row],[indic_nrg]],Indicators[],4,FALSE)</f>
        <v>0</v>
      </c>
      <c r="F1584" s="4">
        <f>IFERROR(VLOOKUP(EB[[#This Row],[Source_carrier]],KS_DB[[product]:[KS]],6,FALSE),0)</f>
        <v>0</v>
      </c>
      <c r="G1584" s="4" t="s">
        <v>34</v>
      </c>
      <c r="H1584" s="4" t="s">
        <v>1197</v>
      </c>
      <c r="I1584" s="4" t="s">
        <v>43</v>
      </c>
      <c r="J1584" s="4" t="s">
        <v>37</v>
      </c>
      <c r="K1584" s="4" t="s">
        <v>1198</v>
      </c>
      <c r="L1584" s="4" t="s">
        <v>39</v>
      </c>
      <c r="M1584" s="4" t="s">
        <v>44</v>
      </c>
      <c r="N1584" s="4" t="s">
        <v>41</v>
      </c>
      <c r="O1584" s="4">
        <v>28068</v>
      </c>
      <c r="P1584" s="4">
        <v>28160</v>
      </c>
      <c r="Q1584" s="4">
        <v>33030</v>
      </c>
      <c r="R1584" s="4">
        <v>33477</v>
      </c>
      <c r="S1584" s="4">
        <v>44631</v>
      </c>
      <c r="T1584" s="4">
        <v>64795</v>
      </c>
      <c r="U1584" s="4">
        <v>52136</v>
      </c>
      <c r="V1584" s="4">
        <v>25005</v>
      </c>
      <c r="W1584" s="4">
        <v>27506</v>
      </c>
      <c r="X1584" s="4">
        <v>37608</v>
      </c>
      <c r="Y1584" s="4">
        <v>50228</v>
      </c>
      <c r="Z1584" s="4">
        <v>56662</v>
      </c>
      <c r="AA1584" s="4">
        <v>61941</v>
      </c>
      <c r="AB1584" s="4">
        <v>61566</v>
      </c>
      <c r="AC1584" s="4">
        <v>59638</v>
      </c>
      <c r="AD1584" s="4">
        <v>49770</v>
      </c>
      <c r="AE1584" s="4">
        <v>48383</v>
      </c>
      <c r="AF1584" s="4">
        <v>48941</v>
      </c>
      <c r="AG1584" s="4">
        <v>45124</v>
      </c>
      <c r="AH1584" s="4">
        <v>54611</v>
      </c>
      <c r="AI1584" s="4">
        <v>81361</v>
      </c>
      <c r="AJ1584" s="4">
        <v>78468</v>
      </c>
      <c r="AK1584" s="4">
        <v>70988</v>
      </c>
      <c r="AL1584" s="4">
        <v>72591</v>
      </c>
      <c r="AM1584" s="4">
        <v>68823</v>
      </c>
      <c r="AN1584" s="4">
        <v>76157</v>
      </c>
    </row>
    <row r="1585" spans="1:40" ht="15" customHeight="1" x14ac:dyDescent="0.25">
      <c r="A1585" s="4" t="str">
        <f>EB[[#This Row],[unit]] &amp; "#" &amp; EB[[#This Row],[indic_nrg]] &amp; "#" &amp; EB[[#This Row],[product]] &amp; "#" &amp; EB[[#This Row],[geo]]</f>
        <v>TJ#B_101032#2112#CZ</v>
      </c>
      <c r="B1585" s="4" t="str">
        <f>VLOOKUP(EB[[#This Row],[product]],KS_DB[[product]:[KS]],5,FALSE)</f>
        <v>solid</v>
      </c>
      <c r="C1585" s="4" t="str">
        <f>VLOOKUP(EB[[#This Row],[product]],KS_DB[[product]:[KS]],6,FALSE)</f>
        <v>solid</v>
      </c>
      <c r="D1585" s="4">
        <f>VLOOKUP(EB[[#This Row],[product]],Carriers[],4,FALSE)</f>
        <v>1</v>
      </c>
      <c r="E1585" s="4">
        <f>VLOOKUP(EB[[#This Row],[indic_nrg]],Indicators[],4,FALSE)</f>
        <v>0</v>
      </c>
      <c r="F1585" s="4">
        <f>IFERROR(VLOOKUP(EB[[#This Row],[Source_carrier]],KS_DB[[product]:[KS]],6,FALSE),0)</f>
        <v>0</v>
      </c>
      <c r="G1585" s="4" t="s">
        <v>34</v>
      </c>
      <c r="H1585" s="4" t="s">
        <v>1197</v>
      </c>
      <c r="I1585" s="4" t="s">
        <v>45</v>
      </c>
      <c r="J1585" s="4" t="s">
        <v>37</v>
      </c>
      <c r="K1585" s="4" t="s">
        <v>1198</v>
      </c>
      <c r="L1585" s="4" t="s">
        <v>39</v>
      </c>
      <c r="M1585" s="4" t="s">
        <v>46</v>
      </c>
      <c r="N1585" s="4" t="s">
        <v>41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4">
        <v>0</v>
      </c>
    </row>
    <row r="1586" spans="1:40" ht="15" customHeight="1" x14ac:dyDescent="0.25">
      <c r="A1586" s="4" t="str">
        <f>EB[[#This Row],[unit]] &amp; "#" &amp; EB[[#This Row],[indic_nrg]] &amp; "#" &amp; EB[[#This Row],[product]] &amp; "#" &amp; EB[[#This Row],[geo]]</f>
        <v>TJ#B_101032#2115#CZ</v>
      </c>
      <c r="B1586" s="4" t="str">
        <f>VLOOKUP(EB[[#This Row],[product]],KS_DB[[product]:[KS]],5,FALSE)</f>
        <v>solid</v>
      </c>
      <c r="C1586" s="4" t="str">
        <f>VLOOKUP(EB[[#This Row],[product]],KS_DB[[product]:[KS]],6,FALSE)</f>
        <v>solid</v>
      </c>
      <c r="D1586" s="4">
        <f>VLOOKUP(EB[[#This Row],[product]],Carriers[],4,FALSE)</f>
        <v>1</v>
      </c>
      <c r="E1586" s="4">
        <f>VLOOKUP(EB[[#This Row],[indic_nrg]],Indicators[],4,FALSE)</f>
        <v>0</v>
      </c>
      <c r="F1586" s="4">
        <f>IFERROR(VLOOKUP(EB[[#This Row],[Source_carrier]],KS_DB[[product]:[KS]],6,FALSE),0)</f>
        <v>0</v>
      </c>
      <c r="G1586" s="4" t="s">
        <v>34</v>
      </c>
      <c r="H1586" s="4" t="s">
        <v>1197</v>
      </c>
      <c r="I1586" s="4" t="s">
        <v>47</v>
      </c>
      <c r="J1586" s="4" t="s">
        <v>37</v>
      </c>
      <c r="K1586" s="4" t="s">
        <v>1198</v>
      </c>
      <c r="L1586" s="4" t="s">
        <v>39</v>
      </c>
      <c r="M1586" s="4" t="s">
        <v>48</v>
      </c>
      <c r="N1586" s="4" t="s">
        <v>41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4">
        <v>0</v>
      </c>
    </row>
    <row r="1587" spans="1:40" ht="15" customHeight="1" x14ac:dyDescent="0.25">
      <c r="A1587" s="4" t="str">
        <f>EB[[#This Row],[unit]] &amp; "#" &amp; EB[[#This Row],[indic_nrg]] &amp; "#" &amp; EB[[#This Row],[product]] &amp; "#" &amp; EB[[#This Row],[geo]]</f>
        <v>TJ#B_101032#2116#CZ</v>
      </c>
      <c r="B1587" s="4" t="str">
        <f>VLOOKUP(EB[[#This Row],[product]],KS_DB[[product]:[KS]],5,FALSE)</f>
        <v>solid</v>
      </c>
      <c r="C1587" s="4" t="str">
        <f>VLOOKUP(EB[[#This Row],[product]],KS_DB[[product]:[KS]],6,FALSE)</f>
        <v>solid</v>
      </c>
      <c r="D1587" s="4">
        <f>VLOOKUP(EB[[#This Row],[product]],Carriers[],4,FALSE)</f>
        <v>1</v>
      </c>
      <c r="E1587" s="4">
        <f>VLOOKUP(EB[[#This Row],[indic_nrg]],Indicators[],4,FALSE)</f>
        <v>0</v>
      </c>
      <c r="F1587" s="4">
        <f>IFERROR(VLOOKUP(EB[[#This Row],[Source_carrier]],KS_DB[[product]:[KS]],6,FALSE),0)</f>
        <v>0</v>
      </c>
      <c r="G1587" s="4" t="s">
        <v>34</v>
      </c>
      <c r="H1587" s="4" t="s">
        <v>1197</v>
      </c>
      <c r="I1587" s="4" t="s">
        <v>49</v>
      </c>
      <c r="J1587" s="4" t="s">
        <v>37</v>
      </c>
      <c r="K1587" s="4" t="s">
        <v>1198</v>
      </c>
      <c r="L1587" s="4" t="s">
        <v>39</v>
      </c>
      <c r="M1587" s="4" t="s">
        <v>50</v>
      </c>
      <c r="N1587" s="4" t="s">
        <v>41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v>0</v>
      </c>
    </row>
    <row r="1588" spans="1:40" ht="15" customHeight="1" x14ac:dyDescent="0.25">
      <c r="A1588" s="4" t="str">
        <f>EB[[#This Row],[unit]] &amp; "#" &amp; EB[[#This Row],[indic_nrg]] &amp; "#" &amp; EB[[#This Row],[product]] &amp; "#" &amp; EB[[#This Row],[geo]]</f>
        <v>TJ#B_101032#2117#CZ</v>
      </c>
      <c r="B1588" s="4" t="str">
        <f>VLOOKUP(EB[[#This Row],[product]],KS_DB[[product]:[KS]],5,FALSE)</f>
        <v>solid</v>
      </c>
      <c r="C1588" s="4" t="str">
        <f>VLOOKUP(EB[[#This Row],[product]],KS_DB[[product]:[KS]],6,FALSE)</f>
        <v>solid</v>
      </c>
      <c r="D1588" s="4">
        <f>VLOOKUP(EB[[#This Row],[product]],Carriers[],4,FALSE)</f>
        <v>1</v>
      </c>
      <c r="E1588" s="4">
        <f>VLOOKUP(EB[[#This Row],[indic_nrg]],Indicators[],4,FALSE)</f>
        <v>0</v>
      </c>
      <c r="F1588" s="4">
        <f>IFERROR(VLOOKUP(EB[[#This Row],[Source_carrier]],KS_DB[[product]:[KS]],6,FALSE),0)</f>
        <v>0</v>
      </c>
      <c r="G1588" s="4" t="s">
        <v>34</v>
      </c>
      <c r="H1588" s="4" t="s">
        <v>1197</v>
      </c>
      <c r="I1588" s="4" t="s">
        <v>51</v>
      </c>
      <c r="J1588" s="4" t="s">
        <v>37</v>
      </c>
      <c r="K1588" s="4" t="s">
        <v>1198</v>
      </c>
      <c r="L1588" s="4" t="s">
        <v>39</v>
      </c>
      <c r="M1588" s="4" t="s">
        <v>52</v>
      </c>
      <c r="N1588" s="4" t="s">
        <v>41</v>
      </c>
      <c r="O1588" s="4">
        <v>28068</v>
      </c>
      <c r="P1588" s="4">
        <v>28160</v>
      </c>
      <c r="Q1588" s="4">
        <v>33030</v>
      </c>
      <c r="R1588" s="4">
        <v>33477</v>
      </c>
      <c r="S1588" s="4">
        <v>44631</v>
      </c>
      <c r="T1588" s="4">
        <v>64795</v>
      </c>
      <c r="U1588" s="4">
        <v>52136</v>
      </c>
      <c r="V1588" s="4">
        <v>25005</v>
      </c>
      <c r="W1588" s="4">
        <v>27506</v>
      </c>
      <c r="X1588" s="4">
        <v>37608</v>
      </c>
      <c r="Y1588" s="4">
        <v>50228</v>
      </c>
      <c r="Z1588" s="4">
        <v>56662</v>
      </c>
      <c r="AA1588" s="4">
        <v>59000</v>
      </c>
      <c r="AB1588" s="4">
        <v>58776</v>
      </c>
      <c r="AC1588" s="4">
        <v>57338</v>
      </c>
      <c r="AD1588" s="4">
        <v>47508</v>
      </c>
      <c r="AE1588" s="4">
        <v>47290</v>
      </c>
      <c r="AF1588" s="4">
        <v>47961</v>
      </c>
      <c r="AG1588" s="4">
        <v>44823</v>
      </c>
      <c r="AH1588" s="4">
        <v>54611</v>
      </c>
      <c r="AI1588" s="4">
        <v>81211</v>
      </c>
      <c r="AJ1588" s="4">
        <v>78468</v>
      </c>
      <c r="AK1588" s="4">
        <v>70988</v>
      </c>
      <c r="AL1588" s="4">
        <v>72591</v>
      </c>
      <c r="AM1588" s="4">
        <v>68823</v>
      </c>
      <c r="AN1588" s="4">
        <v>76157</v>
      </c>
    </row>
    <row r="1589" spans="1:40" ht="15" customHeight="1" x14ac:dyDescent="0.25">
      <c r="A1589" s="4" t="str">
        <f>EB[[#This Row],[unit]] &amp; "#" &amp; EB[[#This Row],[indic_nrg]] &amp; "#" &amp; EB[[#This Row],[product]] &amp; "#" &amp; EB[[#This Row],[geo]]</f>
        <v>TJ#B_101032#2118#CZ</v>
      </c>
      <c r="B1589" s="4" t="str">
        <f>VLOOKUP(EB[[#This Row],[product]],KS_DB[[product]:[KS]],5,FALSE)</f>
        <v>solid</v>
      </c>
      <c r="C1589" s="4" t="str">
        <f>VLOOKUP(EB[[#This Row],[product]],KS_DB[[product]:[KS]],6,FALSE)</f>
        <v>solid</v>
      </c>
      <c r="D1589" s="4">
        <f>VLOOKUP(EB[[#This Row],[product]],Carriers[],4,FALSE)</f>
        <v>1</v>
      </c>
      <c r="E1589" s="4">
        <f>VLOOKUP(EB[[#This Row],[indic_nrg]],Indicators[],4,FALSE)</f>
        <v>0</v>
      </c>
      <c r="F1589" s="4">
        <f>IFERROR(VLOOKUP(EB[[#This Row],[Source_carrier]],KS_DB[[product]:[KS]],6,FALSE),0)</f>
        <v>0</v>
      </c>
      <c r="G1589" s="4" t="s">
        <v>34</v>
      </c>
      <c r="H1589" s="4" t="s">
        <v>1197</v>
      </c>
      <c r="I1589" s="4" t="s">
        <v>53</v>
      </c>
      <c r="J1589" s="4" t="s">
        <v>37</v>
      </c>
      <c r="K1589" s="4" t="s">
        <v>1198</v>
      </c>
      <c r="L1589" s="4" t="s">
        <v>39</v>
      </c>
      <c r="M1589" s="4" t="s">
        <v>54</v>
      </c>
      <c r="N1589" s="4" t="s">
        <v>41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</row>
    <row r="1590" spans="1:40" ht="15" customHeight="1" x14ac:dyDescent="0.25">
      <c r="A1590" s="4" t="str">
        <f>EB[[#This Row],[unit]] &amp; "#" &amp; EB[[#This Row],[indic_nrg]] &amp; "#" &amp; EB[[#This Row],[product]] &amp; "#" &amp; EB[[#This Row],[geo]]</f>
        <v>TJ#B_101032#2121#CZ</v>
      </c>
      <c r="B1590" s="4" t="str">
        <f>VLOOKUP(EB[[#This Row],[product]],KS_DB[[product]:[KS]],5,FALSE)</f>
        <v>solid</v>
      </c>
      <c r="C1590" s="4" t="str">
        <f>VLOOKUP(EB[[#This Row],[product]],KS_DB[[product]:[KS]],6,FALSE)</f>
        <v>solid</v>
      </c>
      <c r="D1590" s="4">
        <f>VLOOKUP(EB[[#This Row],[product]],Carriers[],4,FALSE)</f>
        <v>1</v>
      </c>
      <c r="E1590" s="4">
        <f>VLOOKUP(EB[[#This Row],[indic_nrg]],Indicators[],4,FALSE)</f>
        <v>0</v>
      </c>
      <c r="F1590" s="4">
        <f>IFERROR(VLOOKUP(EB[[#This Row],[Source_carrier]],KS_DB[[product]:[KS]],6,FALSE),0)</f>
        <v>0</v>
      </c>
      <c r="G1590" s="4" t="s">
        <v>34</v>
      </c>
      <c r="H1590" s="4" t="s">
        <v>1197</v>
      </c>
      <c r="I1590" s="4" t="s">
        <v>55</v>
      </c>
      <c r="J1590" s="4" t="s">
        <v>37</v>
      </c>
      <c r="K1590" s="4" t="s">
        <v>1198</v>
      </c>
      <c r="L1590" s="4" t="s">
        <v>39</v>
      </c>
      <c r="M1590" s="4" t="s">
        <v>56</v>
      </c>
      <c r="N1590" s="4" t="s">
        <v>41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0</v>
      </c>
    </row>
    <row r="1591" spans="1:40" ht="15" customHeight="1" x14ac:dyDescent="0.25">
      <c r="A1591" s="4" t="str">
        <f>EB[[#This Row],[unit]] &amp; "#" &amp; EB[[#This Row],[indic_nrg]] &amp; "#" &amp; EB[[#This Row],[product]] &amp; "#" &amp; EB[[#This Row],[geo]]</f>
        <v>TJ#B_101032#2122#CZ</v>
      </c>
      <c r="B1591" s="4" t="str">
        <f>VLOOKUP(EB[[#This Row],[product]],KS_DB[[product]:[KS]],5,FALSE)</f>
        <v>solid</v>
      </c>
      <c r="C1591" s="4" t="str">
        <f>VLOOKUP(EB[[#This Row],[product]],KS_DB[[product]:[KS]],6,FALSE)</f>
        <v>solid</v>
      </c>
      <c r="D1591" s="4">
        <f>VLOOKUP(EB[[#This Row],[product]],Carriers[],4,FALSE)</f>
        <v>1</v>
      </c>
      <c r="E1591" s="4">
        <f>VLOOKUP(EB[[#This Row],[indic_nrg]],Indicators[],4,FALSE)</f>
        <v>0</v>
      </c>
      <c r="F1591" s="4">
        <f>IFERROR(VLOOKUP(EB[[#This Row],[Source_carrier]],KS_DB[[product]:[KS]],6,FALSE),0)</f>
        <v>0</v>
      </c>
      <c r="G1591" s="4" t="s">
        <v>34</v>
      </c>
      <c r="H1591" s="4" t="s">
        <v>1197</v>
      </c>
      <c r="I1591" s="4" t="s">
        <v>57</v>
      </c>
      <c r="J1591" s="4" t="s">
        <v>37</v>
      </c>
      <c r="K1591" s="4" t="s">
        <v>1198</v>
      </c>
      <c r="L1591" s="4" t="s">
        <v>39</v>
      </c>
      <c r="M1591" s="4" t="s">
        <v>58</v>
      </c>
      <c r="N1591" s="4" t="s">
        <v>41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4">
        <v>0</v>
      </c>
      <c r="AJ1591" s="4">
        <v>0</v>
      </c>
      <c r="AK1591" s="4">
        <v>0</v>
      </c>
      <c r="AL1591" s="4">
        <v>0</v>
      </c>
      <c r="AM1591" s="4">
        <v>0</v>
      </c>
      <c r="AN1591" s="4">
        <v>0</v>
      </c>
    </row>
    <row r="1592" spans="1:40" ht="15" customHeight="1" x14ac:dyDescent="0.25">
      <c r="A1592" s="4" t="str">
        <f>EB[[#This Row],[unit]] &amp; "#" &amp; EB[[#This Row],[indic_nrg]] &amp; "#" &amp; EB[[#This Row],[product]] &amp; "#" &amp; EB[[#This Row],[geo]]</f>
        <v>TJ#B_101032#2130#CZ</v>
      </c>
      <c r="B1592" s="4" t="str">
        <f>VLOOKUP(EB[[#This Row],[product]],KS_DB[[product]:[KS]],5,FALSE)</f>
        <v>solid</v>
      </c>
      <c r="C1592" s="4" t="str">
        <f>VLOOKUP(EB[[#This Row],[product]],KS_DB[[product]:[KS]],6,FALSE)</f>
        <v>solid</v>
      </c>
      <c r="D1592" s="4">
        <f>VLOOKUP(EB[[#This Row],[product]],Carriers[],4,FALSE)</f>
        <v>1</v>
      </c>
      <c r="E1592" s="4">
        <f>VLOOKUP(EB[[#This Row],[indic_nrg]],Indicators[],4,FALSE)</f>
        <v>0</v>
      </c>
      <c r="F1592" s="4">
        <f>IFERROR(VLOOKUP(EB[[#This Row],[Source_carrier]],KS_DB[[product]:[KS]],6,FALSE),0)</f>
        <v>0</v>
      </c>
      <c r="G1592" s="4" t="s">
        <v>34</v>
      </c>
      <c r="H1592" s="4" t="s">
        <v>1197</v>
      </c>
      <c r="I1592" s="4" t="s">
        <v>59</v>
      </c>
      <c r="J1592" s="4" t="s">
        <v>37</v>
      </c>
      <c r="K1592" s="4" t="s">
        <v>1198</v>
      </c>
      <c r="L1592" s="4" t="s">
        <v>39</v>
      </c>
      <c r="M1592" s="4" t="s">
        <v>60</v>
      </c>
      <c r="N1592" s="4" t="s">
        <v>41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2941</v>
      </c>
      <c r="AB1592" s="4">
        <v>2790</v>
      </c>
      <c r="AC1592" s="4">
        <v>2300</v>
      </c>
      <c r="AD1592" s="4">
        <v>2262</v>
      </c>
      <c r="AE1592" s="4">
        <v>1093</v>
      </c>
      <c r="AF1592" s="4">
        <v>980</v>
      </c>
      <c r="AG1592" s="4">
        <v>302</v>
      </c>
      <c r="AH1592" s="4">
        <v>0</v>
      </c>
      <c r="AI1592" s="4">
        <v>151</v>
      </c>
      <c r="AJ1592" s="4">
        <v>0</v>
      </c>
      <c r="AK1592" s="4">
        <v>0</v>
      </c>
      <c r="AL1592" s="4">
        <v>0</v>
      </c>
      <c r="AM1592" s="4">
        <v>0</v>
      </c>
      <c r="AN1592" s="4">
        <v>0</v>
      </c>
    </row>
    <row r="1593" spans="1:40" ht="15" customHeight="1" x14ac:dyDescent="0.25">
      <c r="A1593" s="4" t="str">
        <f>EB[[#This Row],[unit]] &amp; "#" &amp; EB[[#This Row],[indic_nrg]] &amp; "#" &amp; EB[[#This Row],[product]] &amp; "#" &amp; EB[[#This Row],[geo]]</f>
        <v>TJ#B_101032#2200#CZ</v>
      </c>
      <c r="B1593" s="4" t="str">
        <f>VLOOKUP(EB[[#This Row],[product]],KS_DB[[product]:[KS]],5,FALSE)</f>
        <v>solid</v>
      </c>
      <c r="C1593" s="4" t="str">
        <f>VLOOKUP(EB[[#This Row],[product]],KS_DB[[product]:[KS]],6,FALSE)</f>
        <v>solid</v>
      </c>
      <c r="D1593" s="4">
        <f>VLOOKUP(EB[[#This Row],[product]],Carriers[],4,FALSE)</f>
        <v>0</v>
      </c>
      <c r="E1593" s="4">
        <f>VLOOKUP(EB[[#This Row],[indic_nrg]],Indicators[],4,FALSE)</f>
        <v>0</v>
      </c>
      <c r="F1593" s="4">
        <f>IFERROR(VLOOKUP(EB[[#This Row],[Source_carrier]],KS_DB[[product]:[KS]],6,FALSE),0)</f>
        <v>0</v>
      </c>
      <c r="G1593" s="4" t="s">
        <v>34</v>
      </c>
      <c r="H1593" s="4" t="s">
        <v>1197</v>
      </c>
      <c r="I1593" s="4" t="s">
        <v>61</v>
      </c>
      <c r="J1593" s="4" t="s">
        <v>37</v>
      </c>
      <c r="K1593" s="4" t="s">
        <v>1198</v>
      </c>
      <c r="L1593" s="4" t="s">
        <v>39</v>
      </c>
      <c r="M1593" s="4" t="s">
        <v>62</v>
      </c>
      <c r="N1593" s="4" t="s">
        <v>41</v>
      </c>
      <c r="O1593" s="4">
        <v>107796</v>
      </c>
      <c r="P1593" s="4">
        <v>105168</v>
      </c>
      <c r="Q1593" s="4">
        <v>104280</v>
      </c>
      <c r="R1593" s="4">
        <v>103860</v>
      </c>
      <c r="S1593" s="4">
        <v>105430</v>
      </c>
      <c r="T1593" s="4">
        <v>132610</v>
      </c>
      <c r="U1593" s="4">
        <v>133175</v>
      </c>
      <c r="V1593" s="4">
        <v>128074</v>
      </c>
      <c r="W1593" s="4">
        <v>106641</v>
      </c>
      <c r="X1593" s="4">
        <v>109547</v>
      </c>
      <c r="Y1593" s="4">
        <v>103956</v>
      </c>
      <c r="Z1593" s="4">
        <v>117211</v>
      </c>
      <c r="AA1593" s="4">
        <v>108758</v>
      </c>
      <c r="AB1593" s="4">
        <v>113232</v>
      </c>
      <c r="AC1593" s="4">
        <v>119522</v>
      </c>
      <c r="AD1593" s="4">
        <v>137243</v>
      </c>
      <c r="AE1593" s="4">
        <v>125050</v>
      </c>
      <c r="AF1593" s="4">
        <v>122003</v>
      </c>
      <c r="AG1593" s="4">
        <v>133034</v>
      </c>
      <c r="AH1593" s="4">
        <v>107654</v>
      </c>
      <c r="AI1593" s="4">
        <v>339711</v>
      </c>
      <c r="AJ1593" s="4">
        <v>339270</v>
      </c>
      <c r="AK1593" s="4">
        <v>333664</v>
      </c>
      <c r="AL1593" s="4">
        <v>316502</v>
      </c>
      <c r="AM1593" s="4">
        <v>298284</v>
      </c>
      <c r="AN1593" s="4">
        <v>282346</v>
      </c>
    </row>
    <row r="1594" spans="1:40" ht="15" customHeight="1" x14ac:dyDescent="0.25">
      <c r="A1594" s="4" t="str">
        <f>EB[[#This Row],[unit]] &amp; "#" &amp; EB[[#This Row],[indic_nrg]] &amp; "#" &amp; EB[[#This Row],[product]] &amp; "#" &amp; EB[[#This Row],[geo]]</f>
        <v>TJ#B_101032#2210#CZ</v>
      </c>
      <c r="B1594" s="4" t="str">
        <f>VLOOKUP(EB[[#This Row],[product]],KS_DB[[product]:[KS]],5,FALSE)</f>
        <v>solid</v>
      </c>
      <c r="C1594" s="4" t="str">
        <f>VLOOKUP(EB[[#This Row],[product]],KS_DB[[product]:[KS]],6,FALSE)</f>
        <v>solid</v>
      </c>
      <c r="D1594" s="4">
        <f>VLOOKUP(EB[[#This Row],[product]],Carriers[],4,FALSE)</f>
        <v>1</v>
      </c>
      <c r="E1594" s="4">
        <f>VLOOKUP(EB[[#This Row],[indic_nrg]],Indicators[],4,FALSE)</f>
        <v>0</v>
      </c>
      <c r="F1594" s="4">
        <f>IFERROR(VLOOKUP(EB[[#This Row],[Source_carrier]],KS_DB[[product]:[KS]],6,FALSE),0)</f>
        <v>0</v>
      </c>
      <c r="G1594" s="4" t="s">
        <v>34</v>
      </c>
      <c r="H1594" s="4" t="s">
        <v>1197</v>
      </c>
      <c r="I1594" s="4" t="s">
        <v>63</v>
      </c>
      <c r="J1594" s="4" t="s">
        <v>37</v>
      </c>
      <c r="K1594" s="4" t="s">
        <v>1198</v>
      </c>
      <c r="L1594" s="4" t="s">
        <v>39</v>
      </c>
      <c r="M1594" s="4" t="s">
        <v>64</v>
      </c>
      <c r="N1594" s="4" t="s">
        <v>41</v>
      </c>
      <c r="O1594" s="4">
        <v>107796</v>
      </c>
      <c r="P1594" s="4">
        <v>105168</v>
      </c>
      <c r="Q1594" s="4">
        <v>104280</v>
      </c>
      <c r="R1594" s="4">
        <v>103860</v>
      </c>
      <c r="S1594" s="4">
        <v>105430</v>
      </c>
      <c r="T1594" s="4">
        <v>132610</v>
      </c>
      <c r="U1594" s="4">
        <v>133175</v>
      </c>
      <c r="V1594" s="4">
        <v>128074</v>
      </c>
      <c r="W1594" s="4">
        <v>106641</v>
      </c>
      <c r="X1594" s="4">
        <v>109547</v>
      </c>
      <c r="Y1594" s="4">
        <v>103956</v>
      </c>
      <c r="Z1594" s="4">
        <v>117211</v>
      </c>
      <c r="AA1594" s="4">
        <v>108758</v>
      </c>
      <c r="AB1594" s="4">
        <v>113232</v>
      </c>
      <c r="AC1594" s="4">
        <v>119522</v>
      </c>
      <c r="AD1594" s="4">
        <v>137243</v>
      </c>
      <c r="AE1594" s="4">
        <v>125050</v>
      </c>
      <c r="AF1594" s="4">
        <v>122003</v>
      </c>
      <c r="AG1594" s="4">
        <v>133034</v>
      </c>
      <c r="AH1594" s="4">
        <v>107654</v>
      </c>
      <c r="AI1594" s="4">
        <v>339711</v>
      </c>
      <c r="AJ1594" s="4">
        <v>339270</v>
      </c>
      <c r="AK1594" s="4">
        <v>333664</v>
      </c>
      <c r="AL1594" s="4">
        <v>316502</v>
      </c>
      <c r="AM1594" s="4">
        <v>298284</v>
      </c>
      <c r="AN1594" s="4">
        <v>282346</v>
      </c>
    </row>
    <row r="1595" spans="1:40" ht="15" customHeight="1" x14ac:dyDescent="0.25">
      <c r="A1595" s="4" t="str">
        <f>EB[[#This Row],[unit]] &amp; "#" &amp; EB[[#This Row],[indic_nrg]] &amp; "#" &amp; EB[[#This Row],[product]] &amp; "#" &amp; EB[[#This Row],[geo]]</f>
        <v>TJ#B_101032#2230#CZ</v>
      </c>
      <c r="B1595" s="4" t="str">
        <f>VLOOKUP(EB[[#This Row],[product]],KS_DB[[product]:[KS]],5,FALSE)</f>
        <v>solid</v>
      </c>
      <c r="C1595" s="4" t="str">
        <f>VLOOKUP(EB[[#This Row],[product]],KS_DB[[product]:[KS]],6,FALSE)</f>
        <v>solid</v>
      </c>
      <c r="D1595" s="4">
        <f>VLOOKUP(EB[[#This Row],[product]],Carriers[],4,FALSE)</f>
        <v>1</v>
      </c>
      <c r="E1595" s="4">
        <f>VLOOKUP(EB[[#This Row],[indic_nrg]],Indicators[],4,FALSE)</f>
        <v>0</v>
      </c>
      <c r="F1595" s="4">
        <f>IFERROR(VLOOKUP(EB[[#This Row],[Source_carrier]],KS_DB[[product]:[KS]],6,FALSE),0)</f>
        <v>0</v>
      </c>
      <c r="G1595" s="4" t="s">
        <v>34</v>
      </c>
      <c r="H1595" s="4" t="s">
        <v>1197</v>
      </c>
      <c r="I1595" s="4" t="s">
        <v>65</v>
      </c>
      <c r="J1595" s="4" t="s">
        <v>37</v>
      </c>
      <c r="K1595" s="4" t="s">
        <v>1198</v>
      </c>
      <c r="L1595" s="4" t="s">
        <v>39</v>
      </c>
      <c r="M1595" s="4" t="s">
        <v>66</v>
      </c>
      <c r="N1595" s="4" t="s">
        <v>41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</row>
    <row r="1596" spans="1:40" ht="15" customHeight="1" x14ac:dyDescent="0.25">
      <c r="A1596" s="4" t="str">
        <f>EB[[#This Row],[unit]] &amp; "#" &amp; EB[[#This Row],[indic_nrg]] &amp; "#" &amp; EB[[#This Row],[product]] &amp; "#" &amp; EB[[#This Row],[geo]]</f>
        <v>TJ#B_101032#2310#CZ</v>
      </c>
      <c r="B1596" s="4" t="str">
        <f>VLOOKUP(EB[[#This Row],[product]],KS_DB[[product]:[KS]],5,FALSE)</f>
        <v>solid</v>
      </c>
      <c r="C1596" s="4" t="str">
        <f>VLOOKUP(EB[[#This Row],[product]],KS_DB[[product]:[KS]],6,FALSE)</f>
        <v>solid</v>
      </c>
      <c r="D1596" s="4">
        <f>VLOOKUP(EB[[#This Row],[product]],Carriers[],4,FALSE)</f>
        <v>1</v>
      </c>
      <c r="E1596" s="4">
        <f>VLOOKUP(EB[[#This Row],[indic_nrg]],Indicators[],4,FALSE)</f>
        <v>0</v>
      </c>
      <c r="F1596" s="4">
        <f>IFERROR(VLOOKUP(EB[[#This Row],[Source_carrier]],KS_DB[[product]:[KS]],6,FALSE),0)</f>
        <v>0</v>
      </c>
      <c r="G1596" s="4" t="s">
        <v>34</v>
      </c>
      <c r="H1596" s="4" t="s">
        <v>1197</v>
      </c>
      <c r="I1596" s="4" t="s">
        <v>67</v>
      </c>
      <c r="J1596" s="4" t="s">
        <v>37</v>
      </c>
      <c r="K1596" s="4" t="s">
        <v>1198</v>
      </c>
      <c r="L1596" s="4" t="s">
        <v>39</v>
      </c>
      <c r="M1596" s="4" t="s">
        <v>68</v>
      </c>
      <c r="N1596" s="4" t="s">
        <v>41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</row>
    <row r="1597" spans="1:40" ht="15" customHeight="1" x14ac:dyDescent="0.25">
      <c r="A1597" s="4" t="str">
        <f>EB[[#This Row],[unit]] &amp; "#" &amp; EB[[#This Row],[indic_nrg]] &amp; "#" &amp; EB[[#This Row],[product]] &amp; "#" &amp; EB[[#This Row],[geo]]</f>
        <v>TJ#B_101032#2330#CZ</v>
      </c>
      <c r="B1597" s="4" t="str">
        <f>VLOOKUP(EB[[#This Row],[product]],KS_DB[[product]:[KS]],5,FALSE)</f>
        <v>solid</v>
      </c>
      <c r="C1597" s="4" t="str">
        <f>VLOOKUP(EB[[#This Row],[product]],KS_DB[[product]:[KS]],6,FALSE)</f>
        <v>solid</v>
      </c>
      <c r="D1597" s="4">
        <f>VLOOKUP(EB[[#This Row],[product]],Carriers[],4,FALSE)</f>
        <v>1</v>
      </c>
      <c r="E1597" s="4">
        <f>VLOOKUP(EB[[#This Row],[indic_nrg]],Indicators[],4,FALSE)</f>
        <v>0</v>
      </c>
      <c r="F1597" s="4">
        <f>IFERROR(VLOOKUP(EB[[#This Row],[Source_carrier]],KS_DB[[product]:[KS]],6,FALSE),0)</f>
        <v>0</v>
      </c>
      <c r="G1597" s="4" t="s">
        <v>34</v>
      </c>
      <c r="H1597" s="4" t="s">
        <v>1197</v>
      </c>
      <c r="I1597" s="4" t="s">
        <v>69</v>
      </c>
      <c r="J1597" s="4" t="s">
        <v>37</v>
      </c>
      <c r="K1597" s="4" t="s">
        <v>1198</v>
      </c>
      <c r="L1597" s="4" t="s">
        <v>39</v>
      </c>
      <c r="M1597" s="4" t="s">
        <v>70</v>
      </c>
      <c r="N1597" s="4" t="s">
        <v>41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4">
        <v>0</v>
      </c>
    </row>
    <row r="1598" spans="1:40" ht="15" customHeight="1" x14ac:dyDescent="0.25">
      <c r="A1598" s="4" t="str">
        <f>EB[[#This Row],[unit]] &amp; "#" &amp; EB[[#This Row],[indic_nrg]] &amp; "#" &amp; EB[[#This Row],[product]] &amp; "#" &amp; EB[[#This Row],[geo]]</f>
        <v>TJ#B_101032#2410#CZ</v>
      </c>
      <c r="B1598" s="4" t="str">
        <f>VLOOKUP(EB[[#This Row],[product]],KS_DB[[product]:[KS]],5,FALSE)</f>
        <v>solid</v>
      </c>
      <c r="C1598" s="4" t="str">
        <f>VLOOKUP(EB[[#This Row],[product]],KS_DB[[product]:[KS]],6,FALSE)</f>
        <v>solid</v>
      </c>
      <c r="D1598" s="4">
        <f>VLOOKUP(EB[[#This Row],[product]],Carriers[],4,FALSE)</f>
        <v>1</v>
      </c>
      <c r="E1598" s="4">
        <f>VLOOKUP(EB[[#This Row],[indic_nrg]],Indicators[],4,FALSE)</f>
        <v>0</v>
      </c>
      <c r="F1598" s="4">
        <f>IFERROR(VLOOKUP(EB[[#This Row],[Source_carrier]],KS_DB[[product]:[KS]],6,FALSE),0)</f>
        <v>0</v>
      </c>
      <c r="G1598" s="4" t="s">
        <v>34</v>
      </c>
      <c r="H1598" s="4" t="s">
        <v>1197</v>
      </c>
      <c r="I1598" s="4" t="s">
        <v>71</v>
      </c>
      <c r="J1598" s="4" t="s">
        <v>37</v>
      </c>
      <c r="K1598" s="4" t="s">
        <v>1198</v>
      </c>
      <c r="L1598" s="4" t="s">
        <v>39</v>
      </c>
      <c r="M1598" s="4" t="s">
        <v>72</v>
      </c>
      <c r="N1598" s="4" t="s">
        <v>41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4">
        <v>0</v>
      </c>
    </row>
    <row r="1599" spans="1:40" ht="15" customHeight="1" x14ac:dyDescent="0.25">
      <c r="A1599" s="4" t="str">
        <f>EB[[#This Row],[unit]] &amp; "#" &amp; EB[[#This Row],[indic_nrg]] &amp; "#" &amp; EB[[#This Row],[product]] &amp; "#" &amp; EB[[#This Row],[geo]]</f>
        <v>TJ#B_101032#3000#CZ</v>
      </c>
      <c r="B1599" s="4" t="str">
        <f>VLOOKUP(EB[[#This Row],[product]],KS_DB[[product]:[KS]],5,FALSE)</f>
        <v>liquid</v>
      </c>
      <c r="C1599" s="4" t="str">
        <f>VLOOKUP(EB[[#This Row],[product]],KS_DB[[product]:[KS]],6,FALSE)</f>
        <v>liquid</v>
      </c>
      <c r="D1599" s="4">
        <f>VLOOKUP(EB[[#This Row],[product]],Carriers[],4,FALSE)</f>
        <v>0</v>
      </c>
      <c r="E1599" s="4">
        <f>VLOOKUP(EB[[#This Row],[indic_nrg]],Indicators[],4,FALSE)</f>
        <v>0</v>
      </c>
      <c r="F1599" s="4">
        <f>IFERROR(VLOOKUP(EB[[#This Row],[Source_carrier]],KS_DB[[product]:[KS]],6,FALSE),0)</f>
        <v>0</v>
      </c>
      <c r="G1599" s="4" t="s">
        <v>34</v>
      </c>
      <c r="H1599" s="4" t="s">
        <v>1197</v>
      </c>
      <c r="I1599" s="4" t="s">
        <v>73</v>
      </c>
      <c r="J1599" s="4" t="s">
        <v>37</v>
      </c>
      <c r="K1599" s="4" t="s">
        <v>1198</v>
      </c>
      <c r="L1599" s="4" t="s">
        <v>39</v>
      </c>
      <c r="M1599" s="4" t="s">
        <v>74</v>
      </c>
      <c r="N1599" s="4" t="s">
        <v>41</v>
      </c>
      <c r="O1599" s="4">
        <v>7520</v>
      </c>
      <c r="P1599" s="4">
        <v>7560</v>
      </c>
      <c r="Q1599" s="4">
        <v>7600</v>
      </c>
      <c r="R1599" s="4">
        <v>7000</v>
      </c>
      <c r="S1599" s="4">
        <v>7755</v>
      </c>
      <c r="T1599" s="4">
        <v>8468</v>
      </c>
      <c r="U1599" s="4">
        <v>9993</v>
      </c>
      <c r="V1599" s="4">
        <v>7655</v>
      </c>
      <c r="W1599" s="4">
        <v>5640</v>
      </c>
      <c r="X1599" s="4">
        <v>4960</v>
      </c>
      <c r="Y1599" s="4">
        <v>3200</v>
      </c>
      <c r="Z1599" s="4">
        <v>3520</v>
      </c>
      <c r="AA1599" s="4">
        <v>3453</v>
      </c>
      <c r="AB1599" s="4">
        <v>3528</v>
      </c>
      <c r="AC1599" s="4">
        <v>3747</v>
      </c>
      <c r="AD1599" s="4">
        <v>3712</v>
      </c>
      <c r="AE1599" s="4">
        <v>2491</v>
      </c>
      <c r="AF1599" s="4">
        <v>1364</v>
      </c>
      <c r="AG1599" s="4">
        <v>1649</v>
      </c>
      <c r="AH1599" s="4">
        <v>1883</v>
      </c>
      <c r="AI1599" s="4">
        <v>1286</v>
      </c>
      <c r="AJ1599" s="4">
        <v>3503</v>
      </c>
      <c r="AK1599" s="4">
        <v>2653</v>
      </c>
      <c r="AL1599" s="4">
        <v>1490</v>
      </c>
      <c r="AM1599" s="4">
        <v>1597</v>
      </c>
      <c r="AN1599" s="4">
        <v>1483</v>
      </c>
    </row>
    <row r="1600" spans="1:40" ht="15" customHeight="1" x14ac:dyDescent="0.25">
      <c r="A1600" s="4" t="str">
        <f>EB[[#This Row],[unit]] &amp; "#" &amp; EB[[#This Row],[indic_nrg]] &amp; "#" &amp; EB[[#This Row],[product]] &amp; "#" &amp; EB[[#This Row],[geo]]</f>
        <v>TJ#B_101032#3200#CZ</v>
      </c>
      <c r="B1600" s="4" t="str">
        <f>VLOOKUP(EB[[#This Row],[product]],KS_DB[[product]:[KS]],5,FALSE)</f>
        <v>liquid</v>
      </c>
      <c r="C1600" s="4" t="str">
        <f>VLOOKUP(EB[[#This Row],[product]],KS_DB[[product]:[KS]],6,FALSE)</f>
        <v>liquid</v>
      </c>
      <c r="D1600" s="4">
        <f>VLOOKUP(EB[[#This Row],[product]],Carriers[],4,FALSE)</f>
        <v>0</v>
      </c>
      <c r="E1600" s="4">
        <f>VLOOKUP(EB[[#This Row],[indic_nrg]],Indicators[],4,FALSE)</f>
        <v>0</v>
      </c>
      <c r="F1600" s="4">
        <f>IFERROR(VLOOKUP(EB[[#This Row],[Source_carrier]],KS_DB[[product]:[KS]],6,FALSE),0)</f>
        <v>0</v>
      </c>
      <c r="G1600" s="4" t="s">
        <v>34</v>
      </c>
      <c r="H1600" s="4" t="s">
        <v>1197</v>
      </c>
      <c r="I1600" s="4" t="s">
        <v>75</v>
      </c>
      <c r="J1600" s="4" t="s">
        <v>37</v>
      </c>
      <c r="K1600" s="4" t="s">
        <v>1198</v>
      </c>
      <c r="L1600" s="4" t="s">
        <v>39</v>
      </c>
      <c r="M1600" s="4" t="s">
        <v>76</v>
      </c>
      <c r="N1600" s="4" t="s">
        <v>41</v>
      </c>
      <c r="O1600" s="4">
        <v>7520</v>
      </c>
      <c r="P1600" s="4">
        <v>7560</v>
      </c>
      <c r="Q1600" s="4">
        <v>7600</v>
      </c>
      <c r="R1600" s="4">
        <v>7000</v>
      </c>
      <c r="S1600" s="4">
        <v>7755</v>
      </c>
      <c r="T1600" s="4">
        <v>8468</v>
      </c>
      <c r="U1600" s="4">
        <v>9993</v>
      </c>
      <c r="V1600" s="4">
        <v>7655</v>
      </c>
      <c r="W1600" s="4">
        <v>5640</v>
      </c>
      <c r="X1600" s="4">
        <v>4960</v>
      </c>
      <c r="Y1600" s="4">
        <v>3200</v>
      </c>
      <c r="Z1600" s="4">
        <v>3520</v>
      </c>
      <c r="AA1600" s="4">
        <v>3453</v>
      </c>
      <c r="AB1600" s="4">
        <v>3528</v>
      </c>
      <c r="AC1600" s="4">
        <v>3747</v>
      </c>
      <c r="AD1600" s="4">
        <v>3712</v>
      </c>
      <c r="AE1600" s="4">
        <v>2491</v>
      </c>
      <c r="AF1600" s="4">
        <v>1364</v>
      </c>
      <c r="AG1600" s="4">
        <v>1649</v>
      </c>
      <c r="AH1600" s="4">
        <v>1883</v>
      </c>
      <c r="AI1600" s="4">
        <v>1286</v>
      </c>
      <c r="AJ1600" s="4">
        <v>3503</v>
      </c>
      <c r="AK1600" s="4">
        <v>2653</v>
      </c>
      <c r="AL1600" s="4">
        <v>1490</v>
      </c>
      <c r="AM1600" s="4">
        <v>1597</v>
      </c>
      <c r="AN1600" s="4">
        <v>1483</v>
      </c>
    </row>
    <row r="1601" spans="1:40" ht="15" customHeight="1" x14ac:dyDescent="0.25">
      <c r="A1601" s="4" t="str">
        <f>EB[[#This Row],[unit]] &amp; "#" &amp; EB[[#This Row],[indic_nrg]] &amp; "#" &amp; EB[[#This Row],[product]] &amp; "#" &amp; EB[[#This Row],[geo]]</f>
        <v>TJ#B_101032#3214#CZ</v>
      </c>
      <c r="B1601" s="4" t="str">
        <f>VLOOKUP(EB[[#This Row],[product]],KS_DB[[product]:[KS]],5,FALSE)</f>
        <v>liquid</v>
      </c>
      <c r="C1601" s="4" t="str">
        <f>VLOOKUP(EB[[#This Row],[product]],KS_DB[[product]:[KS]],6,FALSE)</f>
        <v>liquid</v>
      </c>
      <c r="D1601" s="4">
        <f>VLOOKUP(EB[[#This Row],[product]],Carriers[],4,FALSE)</f>
        <v>1</v>
      </c>
      <c r="E1601" s="4">
        <f>VLOOKUP(EB[[#This Row],[indic_nrg]],Indicators[],4,FALSE)</f>
        <v>0</v>
      </c>
      <c r="F1601" s="4">
        <f>IFERROR(VLOOKUP(EB[[#This Row],[Source_carrier]],KS_DB[[product]:[KS]],6,FALSE),0)</f>
        <v>0</v>
      </c>
      <c r="G1601" s="4" t="s">
        <v>34</v>
      </c>
      <c r="H1601" s="4" t="s">
        <v>1197</v>
      </c>
      <c r="I1601" s="4" t="s">
        <v>1161</v>
      </c>
      <c r="J1601" s="4" t="s">
        <v>37</v>
      </c>
      <c r="K1601" s="4" t="s">
        <v>1198</v>
      </c>
      <c r="L1601" s="4" t="s">
        <v>39</v>
      </c>
      <c r="M1601" s="4" t="s">
        <v>1162</v>
      </c>
      <c r="N1601" s="4" t="s">
        <v>41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782</v>
      </c>
      <c r="AK1601" s="4">
        <v>1013</v>
      </c>
      <c r="AL1601" s="4">
        <v>736</v>
      </c>
      <c r="AM1601" s="4">
        <v>920</v>
      </c>
      <c r="AN1601" s="4">
        <v>690</v>
      </c>
    </row>
    <row r="1602" spans="1:40" ht="15" customHeight="1" x14ac:dyDescent="0.25">
      <c r="A1602" s="4" t="str">
        <f>EB[[#This Row],[unit]] &amp; "#" &amp; EB[[#This Row],[indic_nrg]] &amp; "#" &amp; EB[[#This Row],[product]] &amp; "#" &amp; EB[[#This Row],[geo]]</f>
        <v>TJ#B_101032#3220#CZ</v>
      </c>
      <c r="B1602" s="4" t="str">
        <f>VLOOKUP(EB[[#This Row],[product]],KS_DB[[product]:[KS]],5,FALSE)</f>
        <v>liquid</v>
      </c>
      <c r="C1602" s="4" t="str">
        <f>VLOOKUP(EB[[#This Row],[product]],KS_DB[[product]:[KS]],6,FALSE)</f>
        <v>LPG</v>
      </c>
      <c r="D1602" s="4">
        <f>VLOOKUP(EB[[#This Row],[product]],Carriers[],4,FALSE)</f>
        <v>1</v>
      </c>
      <c r="E1602" s="4">
        <f>VLOOKUP(EB[[#This Row],[indic_nrg]],Indicators[],4,FALSE)</f>
        <v>0</v>
      </c>
      <c r="F1602" s="4">
        <f>IFERROR(VLOOKUP(EB[[#This Row],[Source_carrier]],KS_DB[[product]:[KS]],6,FALSE),0)</f>
        <v>0</v>
      </c>
      <c r="G1602" s="4" t="s">
        <v>34</v>
      </c>
      <c r="H1602" s="4" t="s">
        <v>1197</v>
      </c>
      <c r="I1602" s="4" t="s">
        <v>77</v>
      </c>
      <c r="J1602" s="4" t="s">
        <v>37</v>
      </c>
      <c r="K1602" s="4" t="s">
        <v>1198</v>
      </c>
      <c r="L1602" s="4" t="s">
        <v>39</v>
      </c>
      <c r="M1602" s="4" t="s">
        <v>78</v>
      </c>
      <c r="N1602" s="4" t="s">
        <v>41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394</v>
      </c>
      <c r="AK1602" s="4">
        <v>394</v>
      </c>
      <c r="AL1602" s="4">
        <v>350</v>
      </c>
      <c r="AM1602" s="4">
        <v>350</v>
      </c>
      <c r="AN1602" s="4">
        <v>307</v>
      </c>
    </row>
    <row r="1603" spans="1:40" ht="15" customHeight="1" x14ac:dyDescent="0.25">
      <c r="A1603" s="4" t="str">
        <f>EB[[#This Row],[unit]] &amp; "#" &amp; EB[[#This Row],[indic_nrg]] &amp; "#" &amp; EB[[#This Row],[product]] &amp; "#" &amp; EB[[#This Row],[geo]]</f>
        <v>TJ#B_101032#3260#CZ</v>
      </c>
      <c r="B1603" s="4" t="str">
        <f>VLOOKUP(EB[[#This Row],[product]],KS_DB[[product]:[KS]],5,FALSE)</f>
        <v>liquid</v>
      </c>
      <c r="C1603" s="4" t="str">
        <f>VLOOKUP(EB[[#This Row],[product]],KS_DB[[product]:[KS]],6,FALSE)</f>
        <v>diesel</v>
      </c>
      <c r="D1603" s="4">
        <f>VLOOKUP(EB[[#This Row],[product]],Carriers[],4,FALSE)</f>
        <v>1</v>
      </c>
      <c r="E1603" s="4">
        <f>VLOOKUP(EB[[#This Row],[indic_nrg]],Indicators[],4,FALSE)</f>
        <v>0</v>
      </c>
      <c r="F1603" s="4">
        <f>IFERROR(VLOOKUP(EB[[#This Row],[Source_carrier]],KS_DB[[product]:[KS]],6,FALSE),0)</f>
        <v>0</v>
      </c>
      <c r="G1603" s="4" t="s">
        <v>34</v>
      </c>
      <c r="H1603" s="4" t="s">
        <v>1197</v>
      </c>
      <c r="I1603" s="4" t="s">
        <v>79</v>
      </c>
      <c r="J1603" s="4" t="s">
        <v>37</v>
      </c>
      <c r="K1603" s="4" t="s">
        <v>1198</v>
      </c>
      <c r="L1603" s="4" t="s">
        <v>39</v>
      </c>
      <c r="M1603" s="4" t="s">
        <v>80</v>
      </c>
      <c r="N1603" s="4" t="s">
        <v>41</v>
      </c>
      <c r="O1603" s="4">
        <v>680</v>
      </c>
      <c r="P1603" s="4">
        <v>680</v>
      </c>
      <c r="Q1603" s="4">
        <v>680</v>
      </c>
      <c r="R1603" s="4">
        <v>0</v>
      </c>
      <c r="S1603" s="4">
        <v>595</v>
      </c>
      <c r="T1603" s="4">
        <v>468</v>
      </c>
      <c r="U1603" s="4">
        <v>553</v>
      </c>
      <c r="V1603" s="4">
        <v>255</v>
      </c>
      <c r="W1603" s="4">
        <v>0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126</v>
      </c>
      <c r="AD1603" s="4">
        <v>125</v>
      </c>
      <c r="AE1603" s="4">
        <v>171</v>
      </c>
      <c r="AF1603" s="4">
        <v>85</v>
      </c>
      <c r="AG1603" s="4">
        <v>129</v>
      </c>
      <c r="AH1603" s="4">
        <v>43</v>
      </c>
      <c r="AI1603" s="4">
        <v>86</v>
      </c>
      <c r="AJ1603" s="4">
        <v>86</v>
      </c>
      <c r="AK1603" s="4">
        <v>86</v>
      </c>
      <c r="AL1603" s="4">
        <v>43</v>
      </c>
      <c r="AM1603" s="4">
        <v>86</v>
      </c>
      <c r="AN1603" s="4">
        <v>86</v>
      </c>
    </row>
    <row r="1604" spans="1:40" ht="15" customHeight="1" x14ac:dyDescent="0.25">
      <c r="A1604" s="4" t="str">
        <f>EB[[#This Row],[unit]] &amp; "#" &amp; EB[[#This Row],[indic_nrg]] &amp; "#" &amp; EB[[#This Row],[product]] &amp; "#" &amp; EB[[#This Row],[geo]]</f>
        <v>TJ#B_101032#3270A#CZ</v>
      </c>
      <c r="B1604" s="4" t="str">
        <f>VLOOKUP(EB[[#This Row],[product]],KS_DB[[product]:[KS]],5,FALSE)</f>
        <v>liquid</v>
      </c>
      <c r="C1604" s="4" t="str">
        <f>VLOOKUP(EB[[#This Row],[product]],KS_DB[[product]:[KS]],6,FALSE)</f>
        <v>liquid</v>
      </c>
      <c r="D1604" s="4">
        <f>VLOOKUP(EB[[#This Row],[product]],Carriers[],4,FALSE)</f>
        <v>1</v>
      </c>
      <c r="E1604" s="4">
        <f>VLOOKUP(EB[[#This Row],[indic_nrg]],Indicators[],4,FALSE)</f>
        <v>0</v>
      </c>
      <c r="F1604" s="4">
        <f>IFERROR(VLOOKUP(EB[[#This Row],[Source_carrier]],KS_DB[[product]:[KS]],6,FALSE),0)</f>
        <v>0</v>
      </c>
      <c r="G1604" s="4" t="s">
        <v>34</v>
      </c>
      <c r="H1604" s="4" t="s">
        <v>1197</v>
      </c>
      <c r="I1604" s="4" t="s">
        <v>81</v>
      </c>
      <c r="J1604" s="4" t="s">
        <v>37</v>
      </c>
      <c r="K1604" s="4" t="s">
        <v>1198</v>
      </c>
      <c r="L1604" s="4" t="s">
        <v>39</v>
      </c>
      <c r="M1604" s="4" t="s">
        <v>82</v>
      </c>
      <c r="N1604" s="4" t="s">
        <v>41</v>
      </c>
      <c r="O1604" s="4">
        <v>6840</v>
      </c>
      <c r="P1604" s="4">
        <v>6880</v>
      </c>
      <c r="Q1604" s="4">
        <v>6920</v>
      </c>
      <c r="R1604" s="4">
        <v>7000</v>
      </c>
      <c r="S1604" s="4">
        <v>7160</v>
      </c>
      <c r="T1604" s="4">
        <v>8000</v>
      </c>
      <c r="U1604" s="4">
        <v>9440</v>
      </c>
      <c r="V1604" s="4">
        <v>7400</v>
      </c>
      <c r="W1604" s="4">
        <v>5640</v>
      </c>
      <c r="X1604" s="4">
        <v>4960</v>
      </c>
      <c r="Y1604" s="4">
        <v>3200</v>
      </c>
      <c r="Z1604" s="4">
        <v>3520</v>
      </c>
      <c r="AA1604" s="4">
        <v>400</v>
      </c>
      <c r="AB1604" s="4">
        <v>560</v>
      </c>
      <c r="AC1604" s="4">
        <v>560</v>
      </c>
      <c r="AD1604" s="4">
        <v>560</v>
      </c>
      <c r="AE1604" s="4">
        <v>2320</v>
      </c>
      <c r="AF1604" s="4">
        <v>1200</v>
      </c>
      <c r="AG1604" s="4">
        <v>1520</v>
      </c>
      <c r="AH1604" s="4">
        <v>1840</v>
      </c>
      <c r="AI1604" s="4">
        <v>1200</v>
      </c>
      <c r="AJ1604" s="4">
        <v>2240</v>
      </c>
      <c r="AK1604" s="4">
        <v>1160</v>
      </c>
      <c r="AL1604" s="4">
        <v>360</v>
      </c>
      <c r="AM1604" s="4">
        <v>240</v>
      </c>
      <c r="AN1604" s="4">
        <v>400</v>
      </c>
    </row>
    <row r="1605" spans="1:40" ht="15" customHeight="1" x14ac:dyDescent="0.25">
      <c r="A1605" s="4" t="str">
        <f>EB[[#This Row],[unit]] &amp; "#" &amp; EB[[#This Row],[indic_nrg]] &amp; "#" &amp; EB[[#This Row],[product]] &amp; "#" &amp; EB[[#This Row],[geo]]</f>
        <v>TJ#B_101032#3295#CZ</v>
      </c>
      <c r="B1605" s="4" t="str">
        <f>VLOOKUP(EB[[#This Row],[product]],KS_DB[[product]:[KS]],5,FALSE)</f>
        <v>liquid</v>
      </c>
      <c r="C1605" s="4" t="str">
        <f>VLOOKUP(EB[[#This Row],[product]],KS_DB[[product]:[KS]],6,FALSE)</f>
        <v>liquid</v>
      </c>
      <c r="D1605" s="4">
        <f>VLOOKUP(EB[[#This Row],[product]],Carriers[],4,FALSE)</f>
        <v>1</v>
      </c>
      <c r="E1605" s="4">
        <f>VLOOKUP(EB[[#This Row],[indic_nrg]],Indicators[],4,FALSE)</f>
        <v>0</v>
      </c>
      <c r="F1605" s="4">
        <f>IFERROR(VLOOKUP(EB[[#This Row],[Source_carrier]],KS_DB[[product]:[KS]],6,FALSE),0)</f>
        <v>0</v>
      </c>
      <c r="G1605" s="4" t="s">
        <v>34</v>
      </c>
      <c r="H1605" s="4" t="s">
        <v>1197</v>
      </c>
      <c r="I1605" s="4" t="s">
        <v>1153</v>
      </c>
      <c r="J1605" s="4" t="s">
        <v>37</v>
      </c>
      <c r="K1605" s="4" t="s">
        <v>1198</v>
      </c>
      <c r="L1605" s="4" t="s">
        <v>39</v>
      </c>
      <c r="M1605" s="4" t="s">
        <v>1154</v>
      </c>
      <c r="N1605" s="4" t="s">
        <v>41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3053</v>
      </c>
      <c r="AB1605" s="4">
        <v>2968</v>
      </c>
      <c r="AC1605" s="4">
        <v>3062</v>
      </c>
      <c r="AD1605" s="4">
        <v>3026</v>
      </c>
      <c r="AE1605" s="4">
        <v>0</v>
      </c>
      <c r="AF1605" s="4">
        <v>79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</row>
    <row r="1606" spans="1:40" ht="15" customHeight="1" x14ac:dyDescent="0.25">
      <c r="A1606" s="4" t="str">
        <f>EB[[#This Row],[unit]] &amp; "#" &amp; EB[[#This Row],[indic_nrg]] &amp; "#" &amp; EB[[#This Row],[product]] &amp; "#" &amp; EB[[#This Row],[geo]]</f>
        <v>TJ#B_101032#4000#CZ</v>
      </c>
      <c r="B1606" s="4" t="str">
        <f>VLOOKUP(EB[[#This Row],[product]],KS_DB[[product]:[KS]],5,FALSE)</f>
        <v>gas</v>
      </c>
      <c r="C1606" s="4" t="str">
        <f>VLOOKUP(EB[[#This Row],[product]],KS_DB[[product]:[KS]],6,FALSE)</f>
        <v>gas</v>
      </c>
      <c r="D1606" s="4">
        <f>VLOOKUP(EB[[#This Row],[product]],Carriers[],4,FALSE)</f>
        <v>0</v>
      </c>
      <c r="E1606" s="4">
        <f>VLOOKUP(EB[[#This Row],[indic_nrg]],Indicators[],4,FALSE)</f>
        <v>0</v>
      </c>
      <c r="F1606" s="4">
        <f>IFERROR(VLOOKUP(EB[[#This Row],[Source_carrier]],KS_DB[[product]:[KS]],6,FALSE),0)</f>
        <v>0</v>
      </c>
      <c r="G1606" s="4" t="s">
        <v>34</v>
      </c>
      <c r="H1606" s="4" t="s">
        <v>1197</v>
      </c>
      <c r="I1606" s="4" t="s">
        <v>83</v>
      </c>
      <c r="J1606" s="4" t="s">
        <v>37</v>
      </c>
      <c r="K1606" s="4" t="s">
        <v>1198</v>
      </c>
      <c r="L1606" s="4" t="s">
        <v>39</v>
      </c>
      <c r="M1606" s="4" t="s">
        <v>84</v>
      </c>
      <c r="N1606" s="4" t="s">
        <v>41</v>
      </c>
      <c r="O1606" s="4">
        <v>12909</v>
      </c>
      <c r="P1606" s="4">
        <v>12733</v>
      </c>
      <c r="Q1606" s="4">
        <v>13015</v>
      </c>
      <c r="R1606" s="4">
        <v>13407</v>
      </c>
      <c r="S1606" s="4">
        <v>13901</v>
      </c>
      <c r="T1606" s="4">
        <v>17789</v>
      </c>
      <c r="U1606" s="4">
        <v>20804</v>
      </c>
      <c r="V1606" s="4">
        <v>21250</v>
      </c>
      <c r="W1606" s="4">
        <v>21160</v>
      </c>
      <c r="X1606" s="4">
        <v>22670</v>
      </c>
      <c r="Y1606" s="4">
        <v>25200</v>
      </c>
      <c r="Z1606" s="4">
        <v>26992</v>
      </c>
      <c r="AA1606" s="4">
        <v>26792</v>
      </c>
      <c r="AB1606" s="4">
        <v>28581</v>
      </c>
      <c r="AC1606" s="4">
        <v>30210</v>
      </c>
      <c r="AD1606" s="4">
        <v>27349</v>
      </c>
      <c r="AE1606" s="4">
        <v>27123</v>
      </c>
      <c r="AF1606" s="4">
        <v>23733</v>
      </c>
      <c r="AG1606" s="4">
        <v>19191</v>
      </c>
      <c r="AH1606" s="4">
        <v>17842</v>
      </c>
      <c r="AI1606" s="4">
        <v>27329</v>
      </c>
      <c r="AJ1606" s="4">
        <v>31704</v>
      </c>
      <c r="AK1606" s="4">
        <v>32260</v>
      </c>
      <c r="AL1606" s="4">
        <v>35317</v>
      </c>
      <c r="AM1606" s="4">
        <v>34167</v>
      </c>
      <c r="AN1606" s="4">
        <v>32391</v>
      </c>
    </row>
    <row r="1607" spans="1:40" ht="15" customHeight="1" x14ac:dyDescent="0.25">
      <c r="A1607" s="4" t="str">
        <f>EB[[#This Row],[unit]] &amp; "#" &amp; EB[[#This Row],[indic_nrg]] &amp; "#" &amp; EB[[#This Row],[product]] &amp; "#" &amp; EB[[#This Row],[geo]]</f>
        <v>TJ#B_101032#4100#CZ</v>
      </c>
      <c r="B1607" s="4" t="str">
        <f>VLOOKUP(EB[[#This Row],[product]],KS_DB[[product]:[KS]],5,FALSE)</f>
        <v>gas</v>
      </c>
      <c r="C1607" s="4" t="str">
        <f>VLOOKUP(EB[[#This Row],[product]],KS_DB[[product]:[KS]],6,FALSE)</f>
        <v>gas</v>
      </c>
      <c r="D1607" s="4">
        <f>VLOOKUP(EB[[#This Row],[product]],Carriers[],4,FALSE)</f>
        <v>1</v>
      </c>
      <c r="E1607" s="4">
        <f>VLOOKUP(EB[[#This Row],[indic_nrg]],Indicators[],4,FALSE)</f>
        <v>0</v>
      </c>
      <c r="F1607" s="4">
        <f>IFERROR(VLOOKUP(EB[[#This Row],[Source_carrier]],KS_DB[[product]:[KS]],6,FALSE),0)</f>
        <v>0</v>
      </c>
      <c r="G1607" s="4" t="s">
        <v>34</v>
      </c>
      <c r="H1607" s="4" t="s">
        <v>1197</v>
      </c>
      <c r="I1607" s="4" t="s">
        <v>85</v>
      </c>
      <c r="J1607" s="4" t="s">
        <v>37</v>
      </c>
      <c r="K1607" s="4" t="s">
        <v>1198</v>
      </c>
      <c r="L1607" s="4" t="s">
        <v>39</v>
      </c>
      <c r="M1607" s="4" t="s">
        <v>86</v>
      </c>
      <c r="N1607" s="4" t="s">
        <v>41</v>
      </c>
      <c r="O1607" s="4">
        <v>5850</v>
      </c>
      <c r="P1607" s="4">
        <v>5872</v>
      </c>
      <c r="Q1607" s="4">
        <v>5918</v>
      </c>
      <c r="R1607" s="4">
        <v>6779</v>
      </c>
      <c r="S1607" s="4">
        <v>7590</v>
      </c>
      <c r="T1607" s="4">
        <v>11620</v>
      </c>
      <c r="U1607" s="4">
        <v>13635</v>
      </c>
      <c r="V1607" s="4">
        <v>14129</v>
      </c>
      <c r="W1607" s="4">
        <v>13336</v>
      </c>
      <c r="X1607" s="4">
        <v>15914</v>
      </c>
      <c r="Y1607" s="4">
        <v>17660</v>
      </c>
      <c r="Z1607" s="4">
        <v>19105</v>
      </c>
      <c r="AA1607" s="4">
        <v>19129</v>
      </c>
      <c r="AB1607" s="4">
        <v>20830</v>
      </c>
      <c r="AC1607" s="4">
        <v>21084</v>
      </c>
      <c r="AD1607" s="4">
        <v>19088</v>
      </c>
      <c r="AE1607" s="4">
        <v>18252</v>
      </c>
      <c r="AF1607" s="4">
        <v>14499</v>
      </c>
      <c r="AG1607" s="4">
        <v>10114</v>
      </c>
      <c r="AH1607" s="4">
        <v>10665</v>
      </c>
      <c r="AI1607" s="4">
        <v>13954</v>
      </c>
      <c r="AJ1607" s="4">
        <v>17116</v>
      </c>
      <c r="AK1607" s="4">
        <v>18876</v>
      </c>
      <c r="AL1607" s="4">
        <v>20371</v>
      </c>
      <c r="AM1607" s="4">
        <v>19100</v>
      </c>
      <c r="AN1607" s="4">
        <v>19278</v>
      </c>
    </row>
    <row r="1608" spans="1:40" ht="15" customHeight="1" x14ac:dyDescent="0.25">
      <c r="A1608" s="4" t="str">
        <f>EB[[#This Row],[unit]] &amp; "#" &amp; EB[[#This Row],[indic_nrg]] &amp; "#" &amp; EB[[#This Row],[product]] &amp; "#" &amp; EB[[#This Row],[geo]]</f>
        <v>TJ#B_101032#4200#CZ</v>
      </c>
      <c r="B1608" s="4" t="str">
        <f>VLOOKUP(EB[[#This Row],[product]],KS_DB[[product]:[KS]],5,FALSE)</f>
        <v>gas</v>
      </c>
      <c r="C1608" s="4" t="str">
        <f>VLOOKUP(EB[[#This Row],[product]],KS_DB[[product]:[KS]],6,FALSE)</f>
        <v>gas</v>
      </c>
      <c r="D1608" s="4">
        <f>VLOOKUP(EB[[#This Row],[product]],Carriers[],4,FALSE)</f>
        <v>0</v>
      </c>
      <c r="E1608" s="4">
        <f>VLOOKUP(EB[[#This Row],[indic_nrg]],Indicators[],4,FALSE)</f>
        <v>0</v>
      </c>
      <c r="F1608" s="4">
        <f>IFERROR(VLOOKUP(EB[[#This Row],[Source_carrier]],KS_DB[[product]:[KS]],6,FALSE),0)</f>
        <v>0</v>
      </c>
      <c r="G1608" s="4" t="s">
        <v>34</v>
      </c>
      <c r="H1608" s="4" t="s">
        <v>1197</v>
      </c>
      <c r="I1608" s="4" t="s">
        <v>87</v>
      </c>
      <c r="J1608" s="4" t="s">
        <v>37</v>
      </c>
      <c r="K1608" s="4" t="s">
        <v>1198</v>
      </c>
      <c r="L1608" s="4" t="s">
        <v>39</v>
      </c>
      <c r="M1608" s="4" t="s">
        <v>88</v>
      </c>
      <c r="N1608" s="4" t="s">
        <v>41</v>
      </c>
      <c r="O1608" s="4">
        <v>7059</v>
      </c>
      <c r="P1608" s="4">
        <v>6861</v>
      </c>
      <c r="Q1608" s="4">
        <v>7098</v>
      </c>
      <c r="R1608" s="4">
        <v>6629</v>
      </c>
      <c r="S1608" s="4">
        <v>6311</v>
      </c>
      <c r="T1608" s="4">
        <v>6169</v>
      </c>
      <c r="U1608" s="4">
        <v>7170</v>
      </c>
      <c r="V1608" s="4">
        <v>7121</v>
      </c>
      <c r="W1608" s="4">
        <v>7824</v>
      </c>
      <c r="X1608" s="4">
        <v>6756</v>
      </c>
      <c r="Y1608" s="4">
        <v>7540</v>
      </c>
      <c r="Z1608" s="4">
        <v>7886</v>
      </c>
      <c r="AA1608" s="4">
        <v>7664</v>
      </c>
      <c r="AB1608" s="4">
        <v>7750</v>
      </c>
      <c r="AC1608" s="4">
        <v>9126</v>
      </c>
      <c r="AD1608" s="4">
        <v>8261</v>
      </c>
      <c r="AE1608" s="4">
        <v>8871</v>
      </c>
      <c r="AF1608" s="4">
        <v>9234</v>
      </c>
      <c r="AG1608" s="4">
        <v>9077</v>
      </c>
      <c r="AH1608" s="4">
        <v>7176</v>
      </c>
      <c r="AI1608" s="4">
        <v>13375</v>
      </c>
      <c r="AJ1608" s="4">
        <v>14587</v>
      </c>
      <c r="AK1608" s="4">
        <v>13384</v>
      </c>
      <c r="AL1608" s="4">
        <v>14947</v>
      </c>
      <c r="AM1608" s="4">
        <v>15067</v>
      </c>
      <c r="AN1608" s="4">
        <v>13113</v>
      </c>
    </row>
    <row r="1609" spans="1:40" ht="15" customHeight="1" x14ac:dyDescent="0.25">
      <c r="A1609" s="4" t="str">
        <f>EB[[#This Row],[unit]] &amp; "#" &amp; EB[[#This Row],[indic_nrg]] &amp; "#" &amp; EB[[#This Row],[product]] &amp; "#" &amp; EB[[#This Row],[geo]]</f>
        <v>TJ#B_101032#4210#CZ</v>
      </c>
      <c r="B1609" s="4" t="str">
        <f>VLOOKUP(EB[[#This Row],[product]],KS_DB[[product]:[KS]],5,FALSE)</f>
        <v>gas</v>
      </c>
      <c r="C1609" s="4" t="str">
        <f>VLOOKUP(EB[[#This Row],[product]],KS_DB[[product]:[KS]],6,FALSE)</f>
        <v>gas</v>
      </c>
      <c r="D1609" s="4">
        <f>VLOOKUP(EB[[#This Row],[product]],Carriers[],4,FALSE)</f>
        <v>1</v>
      </c>
      <c r="E1609" s="4">
        <f>VLOOKUP(EB[[#This Row],[indic_nrg]],Indicators[],4,FALSE)</f>
        <v>0</v>
      </c>
      <c r="F1609" s="4">
        <f>IFERROR(VLOOKUP(EB[[#This Row],[Source_carrier]],KS_DB[[product]:[KS]],6,FALSE),0)</f>
        <v>0</v>
      </c>
      <c r="G1609" s="4" t="s">
        <v>34</v>
      </c>
      <c r="H1609" s="4" t="s">
        <v>1197</v>
      </c>
      <c r="I1609" s="4" t="s">
        <v>89</v>
      </c>
      <c r="J1609" s="4" t="s">
        <v>37</v>
      </c>
      <c r="K1609" s="4" t="s">
        <v>1198</v>
      </c>
      <c r="L1609" s="4" t="s">
        <v>39</v>
      </c>
      <c r="M1609" s="4" t="s">
        <v>90</v>
      </c>
      <c r="N1609" s="4" t="s">
        <v>41</v>
      </c>
      <c r="O1609" s="4">
        <v>2128</v>
      </c>
      <c r="P1609" s="4">
        <v>2056</v>
      </c>
      <c r="Q1609" s="4">
        <v>2152</v>
      </c>
      <c r="R1609" s="4">
        <v>1948</v>
      </c>
      <c r="S1609" s="4">
        <v>2093</v>
      </c>
      <c r="T1609" s="4">
        <v>2327</v>
      </c>
      <c r="U1609" s="4">
        <v>3244</v>
      </c>
      <c r="V1609" s="4">
        <v>2458</v>
      </c>
      <c r="W1609" s="4">
        <v>2493</v>
      </c>
      <c r="X1609" s="4">
        <v>2516</v>
      </c>
      <c r="Y1609" s="4">
        <v>2561</v>
      </c>
      <c r="Z1609" s="4">
        <v>2830</v>
      </c>
      <c r="AA1609" s="4">
        <v>3935</v>
      </c>
      <c r="AB1609" s="4">
        <v>4110</v>
      </c>
      <c r="AC1609" s="4">
        <v>4580</v>
      </c>
      <c r="AD1609" s="4">
        <v>4419</v>
      </c>
      <c r="AE1609" s="4">
        <v>4298</v>
      </c>
      <c r="AF1609" s="4">
        <v>4519</v>
      </c>
      <c r="AG1609" s="4">
        <v>3907</v>
      </c>
      <c r="AH1609" s="4">
        <v>3550</v>
      </c>
      <c r="AI1609" s="4">
        <v>4438</v>
      </c>
      <c r="AJ1609" s="4">
        <v>6045</v>
      </c>
      <c r="AK1609" s="4">
        <v>5599</v>
      </c>
      <c r="AL1609" s="4">
        <v>5735</v>
      </c>
      <c r="AM1609" s="4">
        <v>5695</v>
      </c>
      <c r="AN1609" s="4">
        <v>4750</v>
      </c>
    </row>
    <row r="1610" spans="1:40" ht="15" customHeight="1" x14ac:dyDescent="0.25">
      <c r="A1610" s="4" t="str">
        <f>EB[[#This Row],[unit]] &amp; "#" &amp; EB[[#This Row],[indic_nrg]] &amp; "#" &amp; EB[[#This Row],[product]] &amp; "#" &amp; EB[[#This Row],[geo]]</f>
        <v>TJ#B_101032#4220#CZ</v>
      </c>
      <c r="B1610" s="4" t="str">
        <f>VLOOKUP(EB[[#This Row],[product]],KS_DB[[product]:[KS]],5,FALSE)</f>
        <v>gas</v>
      </c>
      <c r="C1610" s="4" t="str">
        <f>VLOOKUP(EB[[#This Row],[product]],KS_DB[[product]:[KS]],6,FALSE)</f>
        <v>gas</v>
      </c>
      <c r="D1610" s="4">
        <f>VLOOKUP(EB[[#This Row],[product]],Carriers[],4,FALSE)</f>
        <v>1</v>
      </c>
      <c r="E1610" s="4">
        <f>VLOOKUP(EB[[#This Row],[indic_nrg]],Indicators[],4,FALSE)</f>
        <v>0</v>
      </c>
      <c r="F1610" s="4">
        <f>IFERROR(VLOOKUP(EB[[#This Row],[Source_carrier]],KS_DB[[product]:[KS]],6,FALSE),0)</f>
        <v>0</v>
      </c>
      <c r="G1610" s="4" t="s">
        <v>34</v>
      </c>
      <c r="H1610" s="4" t="s">
        <v>1197</v>
      </c>
      <c r="I1610" s="4" t="s">
        <v>91</v>
      </c>
      <c r="J1610" s="4" t="s">
        <v>37</v>
      </c>
      <c r="K1610" s="4" t="s">
        <v>1198</v>
      </c>
      <c r="L1610" s="4" t="s">
        <v>39</v>
      </c>
      <c r="M1610" s="4" t="s">
        <v>92</v>
      </c>
      <c r="N1610" s="4" t="s">
        <v>41</v>
      </c>
      <c r="O1610" s="4">
        <v>4841</v>
      </c>
      <c r="P1610" s="4">
        <v>4756</v>
      </c>
      <c r="Q1610" s="4">
        <v>4897</v>
      </c>
      <c r="R1610" s="4">
        <v>4672</v>
      </c>
      <c r="S1610" s="4">
        <v>4135</v>
      </c>
      <c r="T1610" s="4">
        <v>3763</v>
      </c>
      <c r="U1610" s="4">
        <v>3925</v>
      </c>
      <c r="V1610" s="4">
        <v>4663</v>
      </c>
      <c r="W1610" s="4">
        <v>5331</v>
      </c>
      <c r="X1610" s="4">
        <v>4240</v>
      </c>
      <c r="Y1610" s="4">
        <v>4979</v>
      </c>
      <c r="Z1610" s="4">
        <v>5056</v>
      </c>
      <c r="AA1610" s="4">
        <v>3729</v>
      </c>
      <c r="AB1610" s="4">
        <v>3640</v>
      </c>
      <c r="AC1610" s="4">
        <v>4546</v>
      </c>
      <c r="AD1610" s="4">
        <v>3842</v>
      </c>
      <c r="AE1610" s="4">
        <v>4174</v>
      </c>
      <c r="AF1610" s="4">
        <v>4276</v>
      </c>
      <c r="AG1610" s="4">
        <v>4640</v>
      </c>
      <c r="AH1610" s="4">
        <v>3359</v>
      </c>
      <c r="AI1610" s="4">
        <v>8318</v>
      </c>
      <c r="AJ1610" s="4">
        <v>7888</v>
      </c>
      <c r="AK1610" s="4">
        <v>7129</v>
      </c>
      <c r="AL1610" s="4">
        <v>8575</v>
      </c>
      <c r="AM1610" s="4">
        <v>8716</v>
      </c>
      <c r="AN1610" s="4">
        <v>7840</v>
      </c>
    </row>
    <row r="1611" spans="1:40" ht="15" customHeight="1" x14ac:dyDescent="0.25">
      <c r="A1611" s="4" t="str">
        <f>EB[[#This Row],[unit]] &amp; "#" &amp; EB[[#This Row],[indic_nrg]] &amp; "#" &amp; EB[[#This Row],[product]] &amp; "#" &amp; EB[[#This Row],[geo]]</f>
        <v>TJ#B_101032#4230#CZ</v>
      </c>
      <c r="B1611" s="4" t="str">
        <f>VLOOKUP(EB[[#This Row],[product]],KS_DB[[product]:[KS]],5,FALSE)</f>
        <v>gas</v>
      </c>
      <c r="C1611" s="4" t="str">
        <f>VLOOKUP(EB[[#This Row],[product]],KS_DB[[product]:[KS]],6,FALSE)</f>
        <v>gas</v>
      </c>
      <c r="D1611" s="4">
        <f>VLOOKUP(EB[[#This Row],[product]],Carriers[],4,FALSE)</f>
        <v>1</v>
      </c>
      <c r="E1611" s="4">
        <f>VLOOKUP(EB[[#This Row],[indic_nrg]],Indicators[],4,FALSE)</f>
        <v>0</v>
      </c>
      <c r="F1611" s="4">
        <f>IFERROR(VLOOKUP(EB[[#This Row],[Source_carrier]],KS_DB[[product]:[KS]],6,FALSE),0)</f>
        <v>0</v>
      </c>
      <c r="G1611" s="4" t="s">
        <v>34</v>
      </c>
      <c r="H1611" s="4" t="s">
        <v>1197</v>
      </c>
      <c r="I1611" s="4" t="s">
        <v>93</v>
      </c>
      <c r="J1611" s="4" t="s">
        <v>37</v>
      </c>
      <c r="K1611" s="4" t="s">
        <v>1198</v>
      </c>
      <c r="L1611" s="4" t="s">
        <v>39</v>
      </c>
      <c r="M1611" s="4" t="s">
        <v>94</v>
      </c>
      <c r="N1611" s="4" t="s">
        <v>41</v>
      </c>
      <c r="O1611" s="4">
        <v>90</v>
      </c>
      <c r="P1611" s="4">
        <v>49</v>
      </c>
      <c r="Q1611" s="4">
        <v>49</v>
      </c>
      <c r="R1611" s="4">
        <v>9</v>
      </c>
      <c r="S1611" s="4">
        <v>83</v>
      </c>
      <c r="T1611" s="4">
        <v>78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</row>
    <row r="1612" spans="1:40" ht="15" customHeight="1" x14ac:dyDescent="0.25">
      <c r="A1612" s="4" t="str">
        <f>EB[[#This Row],[unit]] &amp; "#" &amp; EB[[#This Row],[indic_nrg]] &amp; "#" &amp; EB[[#This Row],[product]] &amp; "#" &amp; EB[[#This Row],[geo]]</f>
        <v>TJ#B_101032#4240#CZ</v>
      </c>
      <c r="B1612" s="4" t="str">
        <f>VLOOKUP(EB[[#This Row],[product]],KS_DB[[product]:[KS]],5,FALSE)</f>
        <v>gas</v>
      </c>
      <c r="C1612" s="4" t="str">
        <f>VLOOKUP(EB[[#This Row],[product]],KS_DB[[product]:[KS]],6,FALSE)</f>
        <v>gas</v>
      </c>
      <c r="D1612" s="4">
        <f>VLOOKUP(EB[[#This Row],[product]],Carriers[],4,FALSE)</f>
        <v>1</v>
      </c>
      <c r="E1612" s="4">
        <f>VLOOKUP(EB[[#This Row],[indic_nrg]],Indicators[],4,FALSE)</f>
        <v>0</v>
      </c>
      <c r="F1612" s="4">
        <f>IFERROR(VLOOKUP(EB[[#This Row],[Source_carrier]],KS_DB[[product]:[KS]],6,FALSE),0)</f>
        <v>0</v>
      </c>
      <c r="G1612" s="4" t="s">
        <v>34</v>
      </c>
      <c r="H1612" s="4" t="s">
        <v>1197</v>
      </c>
      <c r="I1612" s="4" t="s">
        <v>95</v>
      </c>
      <c r="J1612" s="4" t="s">
        <v>37</v>
      </c>
      <c r="K1612" s="4" t="s">
        <v>1198</v>
      </c>
      <c r="L1612" s="4" t="s">
        <v>39</v>
      </c>
      <c r="M1612" s="4" t="s">
        <v>96</v>
      </c>
      <c r="N1612" s="4" t="s">
        <v>41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399</v>
      </c>
      <c r="AF1612" s="4">
        <v>439</v>
      </c>
      <c r="AG1612" s="4">
        <v>530</v>
      </c>
      <c r="AH1612" s="4">
        <v>267</v>
      </c>
      <c r="AI1612" s="4">
        <v>619</v>
      </c>
      <c r="AJ1612" s="4">
        <v>654</v>
      </c>
      <c r="AK1612" s="4">
        <v>656</v>
      </c>
      <c r="AL1612" s="4">
        <v>637</v>
      </c>
      <c r="AM1612" s="4">
        <v>656</v>
      </c>
      <c r="AN1612" s="4">
        <v>523</v>
      </c>
    </row>
    <row r="1613" spans="1:40" ht="15" customHeight="1" x14ac:dyDescent="0.25">
      <c r="A1613" s="4" t="str">
        <f>EB[[#This Row],[unit]] &amp; "#" &amp; EB[[#This Row],[indic_nrg]] &amp; "#" &amp; EB[[#This Row],[product]] &amp; "#" &amp; EB[[#This Row],[geo]]</f>
        <v>TJ#B_101032#5500#CZ</v>
      </c>
      <c r="B1613" s="4" t="str">
        <f>VLOOKUP(EB[[#This Row],[product]],KS_DB[[product]:[KS]],5,FALSE)</f>
        <v>RES</v>
      </c>
      <c r="C1613" s="4" t="str">
        <f>VLOOKUP(EB[[#This Row],[product]],KS_DB[[product]:[KS]],6,FALSE)</f>
        <v>RES</v>
      </c>
      <c r="D1613" s="4">
        <f>VLOOKUP(EB[[#This Row],[product]],Carriers[],4,FALSE)</f>
        <v>0</v>
      </c>
      <c r="E1613" s="4">
        <f>VLOOKUP(EB[[#This Row],[indic_nrg]],Indicators[],4,FALSE)</f>
        <v>0</v>
      </c>
      <c r="F1613" s="4">
        <f>IFERROR(VLOOKUP(EB[[#This Row],[Source_carrier]],KS_DB[[product]:[KS]],6,FALSE),0)</f>
        <v>0</v>
      </c>
      <c r="G1613" s="4" t="s">
        <v>34</v>
      </c>
      <c r="H1613" s="4" t="s">
        <v>1197</v>
      </c>
      <c r="I1613" s="4" t="s">
        <v>99</v>
      </c>
      <c r="J1613" s="4" t="s">
        <v>37</v>
      </c>
      <c r="K1613" s="4" t="s">
        <v>1198</v>
      </c>
      <c r="L1613" s="4" t="s">
        <v>39</v>
      </c>
      <c r="M1613" s="4" t="s">
        <v>100</v>
      </c>
      <c r="N1613" s="4" t="s">
        <v>41</v>
      </c>
      <c r="O1613" s="4">
        <v>0</v>
      </c>
      <c r="P1613" s="4">
        <v>0</v>
      </c>
      <c r="Q1613" s="4">
        <v>0</v>
      </c>
      <c r="R1613" s="4">
        <v>481</v>
      </c>
      <c r="S1613" s="4">
        <v>492</v>
      </c>
      <c r="T1613" s="4">
        <v>548</v>
      </c>
      <c r="U1613" s="4">
        <v>407</v>
      </c>
      <c r="V1613" s="4">
        <v>1147</v>
      </c>
      <c r="W1613" s="4">
        <v>3235</v>
      </c>
      <c r="X1613" s="4">
        <v>2683</v>
      </c>
      <c r="Y1613" s="4">
        <v>1965</v>
      </c>
      <c r="Z1613" s="4">
        <v>2157</v>
      </c>
      <c r="AA1613" s="4">
        <v>2131</v>
      </c>
      <c r="AB1613" s="4">
        <v>7561</v>
      </c>
      <c r="AC1613" s="4">
        <v>7645</v>
      </c>
      <c r="AD1613" s="4">
        <v>1333</v>
      </c>
      <c r="AE1613" s="4">
        <v>1331</v>
      </c>
      <c r="AF1613" s="4">
        <v>1469</v>
      </c>
      <c r="AG1613" s="4">
        <v>2483</v>
      </c>
      <c r="AH1613" s="4">
        <v>4836</v>
      </c>
      <c r="AI1613" s="4">
        <v>5409</v>
      </c>
      <c r="AJ1613" s="4">
        <v>5680</v>
      </c>
      <c r="AK1613" s="4">
        <v>10811</v>
      </c>
      <c r="AL1613" s="4">
        <v>15315</v>
      </c>
      <c r="AM1613" s="4">
        <v>16111</v>
      </c>
      <c r="AN1613" s="4">
        <v>18534</v>
      </c>
    </row>
    <row r="1614" spans="1:40" ht="15" customHeight="1" x14ac:dyDescent="0.25">
      <c r="A1614" s="4" t="str">
        <f>EB[[#This Row],[unit]] &amp; "#" &amp; EB[[#This Row],[indic_nrg]] &amp; "#" &amp; EB[[#This Row],[product]] &amp; "#" &amp; EB[[#This Row],[geo]]</f>
        <v>TJ#B_101032#5532#CZ</v>
      </c>
      <c r="B1614" s="4" t="str">
        <f>VLOOKUP(EB[[#This Row],[product]],KS_DB[[product]:[KS]],5,FALSE)</f>
        <v>RES</v>
      </c>
      <c r="C1614" s="4" t="str">
        <f>VLOOKUP(EB[[#This Row],[product]],KS_DB[[product]:[KS]],6,FALSE)</f>
        <v>RES</v>
      </c>
      <c r="D1614" s="4">
        <f>VLOOKUP(EB[[#This Row],[product]],Carriers[],4,FALSE)</f>
        <v>1</v>
      </c>
      <c r="E1614" s="4">
        <f>VLOOKUP(EB[[#This Row],[indic_nrg]],Indicators[],4,FALSE)</f>
        <v>0</v>
      </c>
      <c r="F1614" s="4">
        <f>IFERROR(VLOOKUP(EB[[#This Row],[Source_carrier]],KS_DB[[product]:[KS]],6,FALSE),0)</f>
        <v>0</v>
      </c>
      <c r="G1614" s="4" t="s">
        <v>34</v>
      </c>
      <c r="H1614" s="4" t="s">
        <v>1197</v>
      </c>
      <c r="I1614" s="4" t="s">
        <v>101</v>
      </c>
      <c r="J1614" s="4" t="s">
        <v>37</v>
      </c>
      <c r="K1614" s="4" t="s">
        <v>1198</v>
      </c>
      <c r="L1614" s="4" t="s">
        <v>39</v>
      </c>
      <c r="M1614" s="4" t="s">
        <v>102</v>
      </c>
      <c r="N1614" s="4" t="s">
        <v>41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</row>
    <row r="1615" spans="1:40" ht="15" customHeight="1" x14ac:dyDescent="0.25">
      <c r="A1615" s="4" t="str">
        <f>EB[[#This Row],[unit]] &amp; "#" &amp; EB[[#This Row],[indic_nrg]] &amp; "#" &amp; EB[[#This Row],[product]] &amp; "#" &amp; EB[[#This Row],[geo]]</f>
        <v>TJ#B_101032#5540#CZ</v>
      </c>
      <c r="B1615" s="4" t="str">
        <f>VLOOKUP(EB[[#This Row],[product]],KS_DB[[product]:[KS]],5,FALSE)</f>
        <v>biomass</v>
      </c>
      <c r="C1615" s="4" t="str">
        <f>VLOOKUP(EB[[#This Row],[product]],KS_DB[[product]:[KS]],6,FALSE)</f>
        <v>biomass</v>
      </c>
      <c r="D1615" s="4">
        <f>VLOOKUP(EB[[#This Row],[product]],Carriers[],4,FALSE)</f>
        <v>0</v>
      </c>
      <c r="E1615" s="4">
        <f>VLOOKUP(EB[[#This Row],[indic_nrg]],Indicators[],4,FALSE)</f>
        <v>0</v>
      </c>
      <c r="F1615" s="4">
        <f>IFERROR(VLOOKUP(EB[[#This Row],[Source_carrier]],KS_DB[[product]:[KS]],6,FALSE),0)</f>
        <v>0</v>
      </c>
      <c r="G1615" s="4" t="s">
        <v>34</v>
      </c>
      <c r="H1615" s="4" t="s">
        <v>1197</v>
      </c>
      <c r="I1615" s="4" t="s">
        <v>103</v>
      </c>
      <c r="J1615" s="4" t="s">
        <v>37</v>
      </c>
      <c r="K1615" s="4" t="s">
        <v>1198</v>
      </c>
      <c r="L1615" s="4" t="s">
        <v>39</v>
      </c>
      <c r="M1615" s="4" t="s">
        <v>104</v>
      </c>
      <c r="N1615" s="4" t="s">
        <v>41</v>
      </c>
      <c r="O1615" s="4">
        <v>0</v>
      </c>
      <c r="P1615" s="4">
        <v>0</v>
      </c>
      <c r="Q1615" s="4">
        <v>0</v>
      </c>
      <c r="R1615" s="4">
        <v>481</v>
      </c>
      <c r="S1615" s="4">
        <v>492</v>
      </c>
      <c r="T1615" s="4">
        <v>548</v>
      </c>
      <c r="U1615" s="4">
        <v>407</v>
      </c>
      <c r="V1615" s="4">
        <v>1147</v>
      </c>
      <c r="W1615" s="4">
        <v>3235</v>
      </c>
      <c r="X1615" s="4">
        <v>2683</v>
      </c>
      <c r="Y1615" s="4">
        <v>1965</v>
      </c>
      <c r="Z1615" s="4">
        <v>2157</v>
      </c>
      <c r="AA1615" s="4">
        <v>2131</v>
      </c>
      <c r="AB1615" s="4">
        <v>7561</v>
      </c>
      <c r="AC1615" s="4">
        <v>7645</v>
      </c>
      <c r="AD1615" s="4">
        <v>1333</v>
      </c>
      <c r="AE1615" s="4">
        <v>1331</v>
      </c>
      <c r="AF1615" s="4">
        <v>1469</v>
      </c>
      <c r="AG1615" s="4">
        <v>2483</v>
      </c>
      <c r="AH1615" s="4">
        <v>4836</v>
      </c>
      <c r="AI1615" s="4">
        <v>5409</v>
      </c>
      <c r="AJ1615" s="4">
        <v>5680</v>
      </c>
      <c r="AK1615" s="4">
        <v>10811</v>
      </c>
      <c r="AL1615" s="4">
        <v>15315</v>
      </c>
      <c r="AM1615" s="4">
        <v>16111</v>
      </c>
      <c r="AN1615" s="4">
        <v>18534</v>
      </c>
    </row>
    <row r="1616" spans="1:40" ht="15" customHeight="1" x14ac:dyDescent="0.25">
      <c r="A1616" s="4" t="str">
        <f>EB[[#This Row],[unit]] &amp; "#" &amp; EB[[#This Row],[indic_nrg]] &amp; "#" &amp; EB[[#This Row],[product]] &amp; "#" &amp; EB[[#This Row],[geo]]</f>
        <v>TJ#B_101032#5541#CZ</v>
      </c>
      <c r="B1616" s="4" t="str">
        <f>VLOOKUP(EB[[#This Row],[product]],KS_DB[[product]:[KS]],5,FALSE)</f>
        <v>biomass</v>
      </c>
      <c r="C1616" s="4" t="str">
        <f>VLOOKUP(EB[[#This Row],[product]],KS_DB[[product]:[KS]],6,FALSE)</f>
        <v>biomass</v>
      </c>
      <c r="D1616" s="4">
        <f>VLOOKUP(EB[[#This Row],[product]],Carriers[],4,FALSE)</f>
        <v>1</v>
      </c>
      <c r="E1616" s="4">
        <f>VLOOKUP(EB[[#This Row],[indic_nrg]],Indicators[],4,FALSE)</f>
        <v>0</v>
      </c>
      <c r="F1616" s="4">
        <f>IFERROR(VLOOKUP(EB[[#This Row],[Source_carrier]],KS_DB[[product]:[KS]],6,FALSE),0)</f>
        <v>0</v>
      </c>
      <c r="G1616" s="4" t="s">
        <v>34</v>
      </c>
      <c r="H1616" s="4" t="s">
        <v>1197</v>
      </c>
      <c r="I1616" s="4" t="s">
        <v>105</v>
      </c>
      <c r="J1616" s="4" t="s">
        <v>37</v>
      </c>
      <c r="K1616" s="4" t="s">
        <v>1198</v>
      </c>
      <c r="L1616" s="4" t="s">
        <v>39</v>
      </c>
      <c r="M1616" s="4" t="s">
        <v>106</v>
      </c>
      <c r="N1616" s="4" t="s">
        <v>41</v>
      </c>
      <c r="O1616" s="4">
        <v>0</v>
      </c>
      <c r="P1616" s="4">
        <v>0</v>
      </c>
      <c r="Q1616" s="4">
        <v>0</v>
      </c>
      <c r="R1616" s="4">
        <v>481</v>
      </c>
      <c r="S1616" s="4">
        <v>492</v>
      </c>
      <c r="T1616" s="4">
        <v>548</v>
      </c>
      <c r="U1616" s="4">
        <v>407</v>
      </c>
      <c r="V1616" s="4">
        <v>668</v>
      </c>
      <c r="W1616" s="4">
        <v>2927</v>
      </c>
      <c r="X1616" s="4">
        <v>2389</v>
      </c>
      <c r="Y1616" s="4">
        <v>1336</v>
      </c>
      <c r="Z1616" s="4">
        <v>1445</v>
      </c>
      <c r="AA1616" s="4">
        <v>1395</v>
      </c>
      <c r="AB1616" s="4">
        <v>6990</v>
      </c>
      <c r="AC1616" s="4">
        <v>7063</v>
      </c>
      <c r="AD1616" s="4">
        <v>737</v>
      </c>
      <c r="AE1616" s="4">
        <v>769</v>
      </c>
      <c r="AF1616" s="4">
        <v>775</v>
      </c>
      <c r="AG1616" s="4">
        <v>1753</v>
      </c>
      <c r="AH1616" s="4">
        <v>4123</v>
      </c>
      <c r="AI1616" s="4">
        <v>4650</v>
      </c>
      <c r="AJ1616" s="4">
        <v>4898</v>
      </c>
      <c r="AK1616" s="4">
        <v>9866</v>
      </c>
      <c r="AL1616" s="4">
        <v>14196</v>
      </c>
      <c r="AM1616" s="4">
        <v>14949</v>
      </c>
      <c r="AN1616" s="4">
        <v>17178</v>
      </c>
    </row>
    <row r="1617" spans="1:40" ht="15" customHeight="1" x14ac:dyDescent="0.25">
      <c r="A1617" s="4" t="str">
        <f>EB[[#This Row],[unit]] &amp; "#" &amp; EB[[#This Row],[indic_nrg]] &amp; "#" &amp; EB[[#This Row],[product]] &amp; "#" &amp; EB[[#This Row],[geo]]</f>
        <v>TJ#B_101032#5542#CZ</v>
      </c>
      <c r="B1617" s="4" t="str">
        <f>VLOOKUP(EB[[#This Row],[product]],KS_DB[[product]:[KS]],5,FALSE)</f>
        <v>biomass</v>
      </c>
      <c r="C1617" s="4" t="str">
        <f>VLOOKUP(EB[[#This Row],[product]],KS_DB[[product]:[KS]],6,FALSE)</f>
        <v>biomass</v>
      </c>
      <c r="D1617" s="4">
        <f>VLOOKUP(EB[[#This Row],[product]],Carriers[],4,FALSE)</f>
        <v>1</v>
      </c>
      <c r="E1617" s="4">
        <f>VLOOKUP(EB[[#This Row],[indic_nrg]],Indicators[],4,FALSE)</f>
        <v>0</v>
      </c>
      <c r="F1617" s="4">
        <f>IFERROR(VLOOKUP(EB[[#This Row],[Source_carrier]],KS_DB[[product]:[KS]],6,FALSE),0)</f>
        <v>0</v>
      </c>
      <c r="G1617" s="4" t="s">
        <v>34</v>
      </c>
      <c r="H1617" s="4" t="s">
        <v>1197</v>
      </c>
      <c r="I1617" s="4" t="s">
        <v>107</v>
      </c>
      <c r="J1617" s="4" t="s">
        <v>37</v>
      </c>
      <c r="K1617" s="4" t="s">
        <v>1198</v>
      </c>
      <c r="L1617" s="4" t="s">
        <v>39</v>
      </c>
      <c r="M1617" s="4" t="s">
        <v>108</v>
      </c>
      <c r="N1617" s="4" t="s">
        <v>41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479</v>
      </c>
      <c r="W1617" s="4">
        <v>308</v>
      </c>
      <c r="X1617" s="4">
        <v>294</v>
      </c>
      <c r="Y1617" s="4">
        <v>186</v>
      </c>
      <c r="Z1617" s="4">
        <v>202</v>
      </c>
      <c r="AA1617" s="4">
        <v>182</v>
      </c>
      <c r="AB1617" s="4">
        <v>30</v>
      </c>
      <c r="AC1617" s="4">
        <v>32</v>
      </c>
      <c r="AD1617" s="4">
        <v>39</v>
      </c>
      <c r="AE1617" s="4">
        <v>28</v>
      </c>
      <c r="AF1617" s="4">
        <v>131</v>
      </c>
      <c r="AG1617" s="4">
        <v>184</v>
      </c>
      <c r="AH1617" s="4">
        <v>190</v>
      </c>
      <c r="AI1617" s="4">
        <v>220</v>
      </c>
      <c r="AJ1617" s="4">
        <v>261</v>
      </c>
      <c r="AK1617" s="4">
        <v>415</v>
      </c>
      <c r="AL1617" s="4">
        <v>613</v>
      </c>
      <c r="AM1617" s="4">
        <v>561</v>
      </c>
      <c r="AN1617" s="4">
        <v>779</v>
      </c>
    </row>
    <row r="1618" spans="1:40" ht="15" customHeight="1" x14ac:dyDescent="0.25">
      <c r="A1618" s="4" t="str">
        <f>EB[[#This Row],[unit]] &amp; "#" &amp; EB[[#This Row],[indic_nrg]] &amp; "#" &amp; EB[[#This Row],[product]] &amp; "#" &amp; EB[[#This Row],[geo]]</f>
        <v>TJ#B_101032#55431#CZ</v>
      </c>
      <c r="B1618" s="4" t="str">
        <f>VLOOKUP(EB[[#This Row],[product]],KS_DB[[product]:[KS]],5,FALSE)</f>
        <v>biomass</v>
      </c>
      <c r="C1618" s="4" t="str">
        <f>VLOOKUP(EB[[#This Row],[product]],KS_DB[[product]:[KS]],6,FALSE)</f>
        <v>biomass</v>
      </c>
      <c r="D1618" s="4">
        <f>VLOOKUP(EB[[#This Row],[product]],Carriers[],4,FALSE)</f>
        <v>1</v>
      </c>
      <c r="E1618" s="4">
        <f>VLOOKUP(EB[[#This Row],[indic_nrg]],Indicators[],4,FALSE)</f>
        <v>0</v>
      </c>
      <c r="F1618" s="4">
        <f>IFERROR(VLOOKUP(EB[[#This Row],[Source_carrier]],KS_DB[[product]:[KS]],6,FALSE),0)</f>
        <v>0</v>
      </c>
      <c r="G1618" s="4" t="s">
        <v>34</v>
      </c>
      <c r="H1618" s="4" t="s">
        <v>1197</v>
      </c>
      <c r="I1618" s="4" t="s">
        <v>109</v>
      </c>
      <c r="J1618" s="4" t="s">
        <v>37</v>
      </c>
      <c r="K1618" s="4" t="s">
        <v>1198</v>
      </c>
      <c r="L1618" s="4" t="s">
        <v>39</v>
      </c>
      <c r="M1618" s="4" t="s">
        <v>110</v>
      </c>
      <c r="N1618" s="4" t="s">
        <v>41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443</v>
      </c>
      <c r="Z1618" s="4">
        <v>510</v>
      </c>
      <c r="AA1618" s="4">
        <v>554</v>
      </c>
      <c r="AB1618" s="4">
        <v>541</v>
      </c>
      <c r="AC1618" s="4">
        <v>550</v>
      </c>
      <c r="AD1618" s="4">
        <v>557</v>
      </c>
      <c r="AE1618" s="4">
        <v>534</v>
      </c>
      <c r="AF1618" s="4">
        <v>563</v>
      </c>
      <c r="AG1618" s="4">
        <v>546</v>
      </c>
      <c r="AH1618" s="4">
        <v>523</v>
      </c>
      <c r="AI1618" s="4">
        <v>539</v>
      </c>
      <c r="AJ1618" s="4">
        <v>521</v>
      </c>
      <c r="AK1618" s="4">
        <v>530</v>
      </c>
      <c r="AL1618" s="4">
        <v>506</v>
      </c>
      <c r="AM1618" s="4">
        <v>601</v>
      </c>
      <c r="AN1618" s="4">
        <v>577</v>
      </c>
    </row>
    <row r="1619" spans="1:40" ht="15" customHeight="1" x14ac:dyDescent="0.25">
      <c r="A1619" s="4" t="str">
        <f>EB[[#This Row],[unit]] &amp; "#" &amp; EB[[#This Row],[indic_nrg]] &amp; "#" &amp; EB[[#This Row],[product]] &amp; "#" &amp; EB[[#This Row],[geo]]</f>
        <v>TJ#B_101032#55432#CZ</v>
      </c>
      <c r="B1619" s="4" t="str">
        <f>VLOOKUP(EB[[#This Row],[product]],KS_DB[[product]:[KS]],5,FALSE)</f>
        <v>biomass</v>
      </c>
      <c r="C1619" s="4" t="str">
        <f>VLOOKUP(EB[[#This Row],[product]],KS_DB[[product]:[KS]],6,FALSE)</f>
        <v>biomass</v>
      </c>
      <c r="D1619" s="4">
        <f>VLOOKUP(EB[[#This Row],[product]],Carriers[],4,FALSE)</f>
        <v>1</v>
      </c>
      <c r="E1619" s="4">
        <f>VLOOKUP(EB[[#This Row],[indic_nrg]],Indicators[],4,FALSE)</f>
        <v>0</v>
      </c>
      <c r="F1619" s="4">
        <f>IFERROR(VLOOKUP(EB[[#This Row],[Source_carrier]],KS_DB[[product]:[KS]],6,FALSE),0)</f>
        <v>0</v>
      </c>
      <c r="G1619" s="4" t="s">
        <v>34</v>
      </c>
      <c r="H1619" s="4" t="s">
        <v>1197</v>
      </c>
      <c r="I1619" s="4" t="s">
        <v>111</v>
      </c>
      <c r="J1619" s="4" t="s">
        <v>37</v>
      </c>
      <c r="K1619" s="4" t="s">
        <v>1198</v>
      </c>
      <c r="L1619" s="4" t="s">
        <v>39</v>
      </c>
      <c r="M1619" s="4" t="s">
        <v>112</v>
      </c>
      <c r="N1619" s="4" t="s">
        <v>41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295</v>
      </c>
      <c r="Z1619" s="4">
        <v>340</v>
      </c>
      <c r="AA1619" s="4">
        <v>369</v>
      </c>
      <c r="AB1619" s="4">
        <v>361</v>
      </c>
      <c r="AC1619" s="4">
        <v>367</v>
      </c>
      <c r="AD1619" s="4">
        <v>371</v>
      </c>
      <c r="AE1619" s="4">
        <v>356</v>
      </c>
      <c r="AF1619" s="4">
        <v>375</v>
      </c>
      <c r="AG1619" s="4">
        <v>364</v>
      </c>
      <c r="AH1619" s="4">
        <v>349</v>
      </c>
      <c r="AI1619" s="4">
        <v>359</v>
      </c>
      <c r="AJ1619" s="4">
        <v>347</v>
      </c>
      <c r="AK1619" s="4">
        <v>353</v>
      </c>
      <c r="AL1619" s="4">
        <v>337</v>
      </c>
      <c r="AM1619" s="4">
        <v>400</v>
      </c>
      <c r="AN1619" s="4">
        <v>384</v>
      </c>
    </row>
    <row r="1620" spans="1:40" ht="15" customHeight="1" x14ac:dyDescent="0.25">
      <c r="A1620" s="4" t="str">
        <f>EB[[#This Row],[unit]] &amp; "#" &amp; EB[[#This Row],[indic_nrg]] &amp; "#" &amp; EB[[#This Row],[product]] &amp; "#" &amp; EB[[#This Row],[geo]]</f>
        <v>TJ#B_101032#5545#CZ</v>
      </c>
      <c r="B1620" s="4" t="str">
        <f>VLOOKUP(EB[[#This Row],[product]],KS_DB[[product]:[KS]],5,FALSE)</f>
        <v>biomass</v>
      </c>
      <c r="C1620" s="4" t="str">
        <f>VLOOKUP(EB[[#This Row],[product]],KS_DB[[product]:[KS]],6,FALSE)</f>
        <v>biomass</v>
      </c>
      <c r="D1620" s="4">
        <f>VLOOKUP(EB[[#This Row],[product]],Carriers[],4,FALSE)</f>
        <v>0</v>
      </c>
      <c r="E1620" s="4">
        <f>VLOOKUP(EB[[#This Row],[indic_nrg]],Indicators[],4,FALSE)</f>
        <v>0</v>
      </c>
      <c r="F1620" s="4">
        <f>IFERROR(VLOOKUP(EB[[#This Row],[Source_carrier]],KS_DB[[product]:[KS]],6,FALSE),0)</f>
        <v>0</v>
      </c>
      <c r="G1620" s="4" t="s">
        <v>34</v>
      </c>
      <c r="H1620" s="4" t="s">
        <v>1197</v>
      </c>
      <c r="I1620" s="4" t="s">
        <v>115</v>
      </c>
      <c r="J1620" s="4" t="s">
        <v>37</v>
      </c>
      <c r="K1620" s="4" t="s">
        <v>1198</v>
      </c>
      <c r="L1620" s="4" t="s">
        <v>39</v>
      </c>
      <c r="M1620" s="4" t="s">
        <v>116</v>
      </c>
      <c r="N1620" s="4" t="s">
        <v>41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v>0</v>
      </c>
    </row>
    <row r="1621" spans="1:40" ht="15" customHeight="1" x14ac:dyDescent="0.25">
      <c r="A1621" s="4" t="str">
        <f>EB[[#This Row],[unit]] &amp; "#" &amp; EB[[#This Row],[indic_nrg]] &amp; "#" &amp; EB[[#This Row],[product]] &amp; "#" &amp; EB[[#This Row],[geo]]</f>
        <v>TJ#B_101032#5546#CZ</v>
      </c>
      <c r="B1621" s="4" t="str">
        <f>VLOOKUP(EB[[#This Row],[product]],KS_DB[[product]:[KS]],5,FALSE)</f>
        <v>biomass</v>
      </c>
      <c r="C1621" s="4" t="str">
        <f>VLOOKUP(EB[[#This Row],[product]],KS_DB[[product]:[KS]],6,FALSE)</f>
        <v>biomass</v>
      </c>
      <c r="D1621" s="4">
        <f>VLOOKUP(EB[[#This Row],[product]],Carriers[],4,FALSE)</f>
        <v>1</v>
      </c>
      <c r="E1621" s="4">
        <f>VLOOKUP(EB[[#This Row],[indic_nrg]],Indicators[],4,FALSE)</f>
        <v>0</v>
      </c>
      <c r="F1621" s="4">
        <f>IFERROR(VLOOKUP(EB[[#This Row],[Source_carrier]],KS_DB[[product]:[KS]],6,FALSE),0)</f>
        <v>0</v>
      </c>
      <c r="G1621" s="4" t="s">
        <v>34</v>
      </c>
      <c r="H1621" s="4" t="s">
        <v>1197</v>
      </c>
      <c r="I1621" s="4" t="s">
        <v>117</v>
      </c>
      <c r="J1621" s="4" t="s">
        <v>37</v>
      </c>
      <c r="K1621" s="4" t="s">
        <v>1198</v>
      </c>
      <c r="L1621" s="4" t="s">
        <v>39</v>
      </c>
      <c r="M1621" s="4" t="s">
        <v>118</v>
      </c>
      <c r="N1621" s="4" t="s">
        <v>41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</row>
    <row r="1622" spans="1:40" ht="15" customHeight="1" x14ac:dyDescent="0.25">
      <c r="A1622" s="4" t="str">
        <f>EB[[#This Row],[unit]] &amp; "#" &amp; EB[[#This Row],[indic_nrg]] &amp; "#" &amp; EB[[#This Row],[product]] &amp; "#" &amp; EB[[#This Row],[geo]]</f>
        <v>TJ#B_101032#5547#CZ</v>
      </c>
      <c r="B1622" s="4" t="str">
        <f>VLOOKUP(EB[[#This Row],[product]],KS_DB[[product]:[KS]],5,FALSE)</f>
        <v>biomass</v>
      </c>
      <c r="C1622" s="4" t="str">
        <f>VLOOKUP(EB[[#This Row],[product]],KS_DB[[product]:[KS]],6,FALSE)</f>
        <v>biomass</v>
      </c>
      <c r="D1622" s="4">
        <f>VLOOKUP(EB[[#This Row],[product]],Carriers[],4,FALSE)</f>
        <v>1</v>
      </c>
      <c r="E1622" s="4">
        <f>VLOOKUP(EB[[#This Row],[indic_nrg]],Indicators[],4,FALSE)</f>
        <v>0</v>
      </c>
      <c r="F1622" s="4">
        <f>IFERROR(VLOOKUP(EB[[#This Row],[Source_carrier]],KS_DB[[product]:[KS]],6,FALSE),0)</f>
        <v>0</v>
      </c>
      <c r="G1622" s="4" t="s">
        <v>34</v>
      </c>
      <c r="H1622" s="4" t="s">
        <v>1197</v>
      </c>
      <c r="I1622" s="4" t="s">
        <v>119</v>
      </c>
      <c r="J1622" s="4" t="s">
        <v>37</v>
      </c>
      <c r="K1622" s="4" t="s">
        <v>1198</v>
      </c>
      <c r="L1622" s="4" t="s">
        <v>39</v>
      </c>
      <c r="M1622" s="4" t="s">
        <v>120</v>
      </c>
      <c r="N1622" s="4" t="s">
        <v>41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</row>
    <row r="1623" spans="1:40" ht="15" customHeight="1" x14ac:dyDescent="0.25">
      <c r="A1623" s="4" t="str">
        <f>EB[[#This Row],[unit]] &amp; "#" &amp; EB[[#This Row],[indic_nrg]] &amp; "#" &amp; EB[[#This Row],[product]] &amp; "#" &amp; EB[[#This Row],[geo]]</f>
        <v>TJ#B_101032#5548#CZ</v>
      </c>
      <c r="B1623" s="4" t="str">
        <f>VLOOKUP(EB[[#This Row],[product]],KS_DB[[product]:[KS]],5,FALSE)</f>
        <v>biomass</v>
      </c>
      <c r="C1623" s="4" t="str">
        <f>VLOOKUP(EB[[#This Row],[product]],KS_DB[[product]:[KS]],6,FALSE)</f>
        <v>biomass</v>
      </c>
      <c r="D1623" s="4">
        <f>VLOOKUP(EB[[#This Row],[product]],Carriers[],4,FALSE)</f>
        <v>1</v>
      </c>
      <c r="E1623" s="4">
        <f>VLOOKUP(EB[[#This Row],[indic_nrg]],Indicators[],4,FALSE)</f>
        <v>0</v>
      </c>
      <c r="F1623" s="4">
        <f>IFERROR(VLOOKUP(EB[[#This Row],[Source_carrier]],KS_DB[[product]:[KS]],6,FALSE),0)</f>
        <v>0</v>
      </c>
      <c r="G1623" s="4" t="s">
        <v>34</v>
      </c>
      <c r="H1623" s="4" t="s">
        <v>1197</v>
      </c>
      <c r="I1623" s="4" t="s">
        <v>121</v>
      </c>
      <c r="J1623" s="4" t="s">
        <v>37</v>
      </c>
      <c r="K1623" s="4" t="s">
        <v>1198</v>
      </c>
      <c r="L1623" s="4" t="s">
        <v>39</v>
      </c>
      <c r="M1623" s="4" t="s">
        <v>122</v>
      </c>
      <c r="N1623" s="4" t="s">
        <v>41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</row>
    <row r="1624" spans="1:40" ht="15" customHeight="1" x14ac:dyDescent="0.25">
      <c r="A1624" s="4" t="str">
        <f>EB[[#This Row],[unit]] &amp; "#" &amp; EB[[#This Row],[indic_nrg]] &amp; "#" &amp; EB[[#This Row],[product]] &amp; "#" &amp; EB[[#This Row],[geo]]</f>
        <v>TJ#B_101032#5549#CZ</v>
      </c>
      <c r="B1624" s="4" t="str">
        <f>VLOOKUP(EB[[#This Row],[product]],KS_DB[[product]:[KS]],5,FALSE)</f>
        <v>biomass</v>
      </c>
      <c r="C1624" s="4" t="str">
        <f>VLOOKUP(EB[[#This Row],[product]],KS_DB[[product]:[KS]],6,FALSE)</f>
        <v>biomass</v>
      </c>
      <c r="D1624" s="4">
        <f>VLOOKUP(EB[[#This Row],[product]],Carriers[],4,FALSE)</f>
        <v>1</v>
      </c>
      <c r="E1624" s="4">
        <f>VLOOKUP(EB[[#This Row],[indic_nrg]],Indicators[],4,FALSE)</f>
        <v>0</v>
      </c>
      <c r="F1624" s="4">
        <f>IFERROR(VLOOKUP(EB[[#This Row],[Source_carrier]],KS_DB[[product]:[KS]],6,FALSE),0)</f>
        <v>0</v>
      </c>
      <c r="G1624" s="4" t="s">
        <v>34</v>
      </c>
      <c r="H1624" s="4" t="s">
        <v>1197</v>
      </c>
      <c r="I1624" s="4" t="s">
        <v>123</v>
      </c>
      <c r="J1624" s="4" t="s">
        <v>37</v>
      </c>
      <c r="K1624" s="4" t="s">
        <v>1198</v>
      </c>
      <c r="L1624" s="4" t="s">
        <v>39</v>
      </c>
      <c r="M1624" s="4" t="s">
        <v>124</v>
      </c>
      <c r="N1624" s="4" t="s">
        <v>41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</row>
    <row r="1625" spans="1:40" ht="15" customHeight="1" x14ac:dyDescent="0.25">
      <c r="A1625" s="4" t="str">
        <f>EB[[#This Row],[unit]] &amp; "#" &amp; EB[[#This Row],[indic_nrg]] &amp; "#" &amp; EB[[#This Row],[product]] &amp; "#" &amp; EB[[#This Row],[geo]]</f>
        <v>TJ#B_101032#5550#CZ</v>
      </c>
      <c r="B1625" s="4" t="str">
        <f>VLOOKUP(EB[[#This Row],[product]],KS_DB[[product]:[KS]],5,FALSE)</f>
        <v>RES</v>
      </c>
      <c r="C1625" s="4" t="str">
        <f>VLOOKUP(EB[[#This Row],[product]],KS_DB[[product]:[KS]],6,FALSE)</f>
        <v>RES</v>
      </c>
      <c r="D1625" s="4">
        <f>VLOOKUP(EB[[#This Row],[product]],Carriers[],4,FALSE)</f>
        <v>1</v>
      </c>
      <c r="E1625" s="4">
        <f>VLOOKUP(EB[[#This Row],[indic_nrg]],Indicators[],4,FALSE)</f>
        <v>0</v>
      </c>
      <c r="F1625" s="4">
        <f>IFERROR(VLOOKUP(EB[[#This Row],[Source_carrier]],KS_DB[[product]:[KS]],6,FALSE),0)</f>
        <v>0</v>
      </c>
      <c r="G1625" s="4" t="s">
        <v>34</v>
      </c>
      <c r="H1625" s="4" t="s">
        <v>1197</v>
      </c>
      <c r="I1625" s="4" t="s">
        <v>125</v>
      </c>
      <c r="J1625" s="4" t="s">
        <v>37</v>
      </c>
      <c r="K1625" s="4" t="s">
        <v>1198</v>
      </c>
      <c r="L1625" s="4" t="s">
        <v>39</v>
      </c>
      <c r="M1625" s="4" t="s">
        <v>126</v>
      </c>
      <c r="N1625" s="4" t="s">
        <v>41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</row>
    <row r="1626" spans="1:40" ht="15" customHeight="1" x14ac:dyDescent="0.25">
      <c r="A1626" s="4" t="str">
        <f>EB[[#This Row],[unit]] &amp; "#" &amp; EB[[#This Row],[indic_nrg]] &amp; "#" &amp; EB[[#This Row],[product]] &amp; "#" &amp; EB[[#This Row],[geo]]</f>
        <v>TJ#B_101032#7100#CZ</v>
      </c>
      <c r="B1626" s="4" t="str">
        <f>VLOOKUP(EB[[#This Row],[product]],KS_DB[[product]:[KS]],5,FALSE)</f>
        <v>other</v>
      </c>
      <c r="C1626" s="4" t="str">
        <f>VLOOKUP(EB[[#This Row],[product]],KS_DB[[product]:[KS]],6,FALSE)</f>
        <v>other</v>
      </c>
      <c r="D1626" s="4">
        <f>VLOOKUP(EB[[#This Row],[product]],Carriers[],4,FALSE)</f>
        <v>1</v>
      </c>
      <c r="E1626" s="4">
        <f>VLOOKUP(EB[[#This Row],[indic_nrg]],Indicators[],4,FALSE)</f>
        <v>0</v>
      </c>
      <c r="F1626" s="4">
        <f>IFERROR(VLOOKUP(EB[[#This Row],[Source_carrier]],KS_DB[[product]:[KS]],6,FALSE),0)</f>
        <v>0</v>
      </c>
      <c r="G1626" s="4" t="s">
        <v>34</v>
      </c>
      <c r="H1626" s="4" t="s">
        <v>1197</v>
      </c>
      <c r="I1626" s="4" t="s">
        <v>129</v>
      </c>
      <c r="J1626" s="4" t="s">
        <v>37</v>
      </c>
      <c r="K1626" s="4" t="s">
        <v>1198</v>
      </c>
      <c r="L1626" s="4" t="s">
        <v>39</v>
      </c>
      <c r="M1626" s="4" t="s">
        <v>130</v>
      </c>
      <c r="N1626" s="4" t="s">
        <v>41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18</v>
      </c>
      <c r="AH1626" s="4">
        <v>12</v>
      </c>
      <c r="AI1626" s="4">
        <v>14</v>
      </c>
      <c r="AJ1626" s="4">
        <v>24</v>
      </c>
      <c r="AK1626" s="4">
        <v>23</v>
      </c>
      <c r="AL1626" s="4">
        <v>41</v>
      </c>
      <c r="AM1626" s="4">
        <v>46</v>
      </c>
      <c r="AN1626" s="4">
        <v>192</v>
      </c>
    </row>
    <row r="1627" spans="1:40" ht="15" customHeight="1" x14ac:dyDescent="0.25">
      <c r="A1627" s="4" t="str">
        <f>EB[[#This Row],[unit]] &amp; "#" &amp; EB[[#This Row],[indic_nrg]] &amp; "#" &amp; EB[[#This Row],[product]] &amp; "#" &amp; EB[[#This Row],[geo]]</f>
        <v>TJ#B_101032#7200#CZ</v>
      </c>
      <c r="B1627" s="4" t="str">
        <f>VLOOKUP(EB[[#This Row],[product]],KS_DB[[product]:[KS]],5,FALSE)</f>
        <v>other</v>
      </c>
      <c r="C1627" s="4" t="str">
        <f>VLOOKUP(EB[[#This Row],[product]],KS_DB[[product]:[KS]],6,FALSE)</f>
        <v>other</v>
      </c>
      <c r="D1627" s="4">
        <f>VLOOKUP(EB[[#This Row],[product]],Carriers[],4,FALSE)</f>
        <v>0</v>
      </c>
      <c r="E1627" s="4">
        <f>VLOOKUP(EB[[#This Row],[indic_nrg]],Indicators[],4,FALSE)</f>
        <v>0</v>
      </c>
      <c r="F1627" s="4">
        <f>IFERROR(VLOOKUP(EB[[#This Row],[Source_carrier]],KS_DB[[product]:[KS]],6,FALSE),0)</f>
        <v>0</v>
      </c>
      <c r="G1627" s="4" t="s">
        <v>34</v>
      </c>
      <c r="H1627" s="4" t="s">
        <v>1197</v>
      </c>
      <c r="I1627" s="4" t="s">
        <v>131</v>
      </c>
      <c r="J1627" s="4" t="s">
        <v>37</v>
      </c>
      <c r="K1627" s="4" t="s">
        <v>1198</v>
      </c>
      <c r="L1627" s="4" t="s">
        <v>39</v>
      </c>
      <c r="M1627" s="4" t="s">
        <v>132</v>
      </c>
      <c r="N1627" s="4" t="s">
        <v>41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295</v>
      </c>
      <c r="Z1627" s="4">
        <v>340</v>
      </c>
      <c r="AA1627" s="4">
        <v>369</v>
      </c>
      <c r="AB1627" s="4">
        <v>361</v>
      </c>
      <c r="AC1627" s="4">
        <v>367</v>
      </c>
      <c r="AD1627" s="4">
        <v>371</v>
      </c>
      <c r="AE1627" s="4">
        <v>356</v>
      </c>
      <c r="AF1627" s="4">
        <v>375</v>
      </c>
      <c r="AG1627" s="4">
        <v>382</v>
      </c>
      <c r="AH1627" s="4">
        <v>361</v>
      </c>
      <c r="AI1627" s="4">
        <v>373</v>
      </c>
      <c r="AJ1627" s="4">
        <v>371</v>
      </c>
      <c r="AK1627" s="4">
        <v>376</v>
      </c>
      <c r="AL1627" s="4">
        <v>378</v>
      </c>
      <c r="AM1627" s="4">
        <v>446</v>
      </c>
      <c r="AN1627" s="4">
        <v>576</v>
      </c>
    </row>
    <row r="1628" spans="1:40" ht="15" customHeight="1" x14ac:dyDescent="0.25">
      <c r="A1628" s="4" t="str">
        <f>EB[[#This Row],[unit]] &amp; "#" &amp; EB[[#This Row],[indic_nrg]] &amp; "#" &amp; EB[[#This Row],[product]] &amp; "#" &amp; EB[[#This Row],[geo]]</f>
        <v>TJ#B_101034#2000#CZ</v>
      </c>
      <c r="B1628" s="4" t="str">
        <f>VLOOKUP(EB[[#This Row],[product]],KS_DB[[product]:[KS]],5,FALSE)</f>
        <v>solid</v>
      </c>
      <c r="C1628" s="4" t="str">
        <f>VLOOKUP(EB[[#This Row],[product]],KS_DB[[product]:[KS]],6,FALSE)</f>
        <v>solid</v>
      </c>
      <c r="D1628" s="4">
        <f>VLOOKUP(EB[[#This Row],[product]],Carriers[],4,FALSE)</f>
        <v>0</v>
      </c>
      <c r="E1628" s="4">
        <f>VLOOKUP(EB[[#This Row],[indic_nrg]],Indicators[],4,FALSE)</f>
        <v>0</v>
      </c>
      <c r="F1628" s="4">
        <f>IFERROR(VLOOKUP(EB[[#This Row],[Source_carrier]],KS_DB[[product]:[KS]],6,FALSE),0)</f>
        <v>0</v>
      </c>
      <c r="G1628" s="4" t="s">
        <v>34</v>
      </c>
      <c r="H1628" s="4" t="s">
        <v>1199</v>
      </c>
      <c r="I1628" s="4" t="s">
        <v>18</v>
      </c>
      <c r="J1628" s="4" t="s">
        <v>37</v>
      </c>
      <c r="K1628" s="4" t="s">
        <v>1200</v>
      </c>
      <c r="L1628" s="4" t="s">
        <v>39</v>
      </c>
      <c r="M1628" s="4" t="s">
        <v>42</v>
      </c>
      <c r="N1628" s="4" t="s">
        <v>41</v>
      </c>
      <c r="O1628" s="4">
        <v>5947</v>
      </c>
      <c r="P1628" s="4">
        <v>3663</v>
      </c>
      <c r="Q1628" s="4">
        <v>4016</v>
      </c>
      <c r="R1628" s="4">
        <v>3931</v>
      </c>
      <c r="S1628" s="4">
        <v>6909</v>
      </c>
      <c r="T1628" s="4">
        <v>6183</v>
      </c>
      <c r="U1628" s="4">
        <v>7125</v>
      </c>
      <c r="V1628" s="4">
        <v>9383</v>
      </c>
      <c r="W1628" s="4">
        <v>10580</v>
      </c>
      <c r="X1628" s="4">
        <v>11241</v>
      </c>
      <c r="Y1628" s="4">
        <v>9306</v>
      </c>
      <c r="Z1628" s="4">
        <v>9865</v>
      </c>
      <c r="AA1628" s="4">
        <v>11345</v>
      </c>
      <c r="AB1628" s="4">
        <v>8762</v>
      </c>
      <c r="AC1628" s="4">
        <v>8276</v>
      </c>
      <c r="AD1628" s="4">
        <v>6723</v>
      </c>
      <c r="AE1628" s="4">
        <v>5715</v>
      </c>
      <c r="AF1628" s="4">
        <v>6217</v>
      </c>
      <c r="AG1628" s="4">
        <v>6320</v>
      </c>
      <c r="AH1628" s="4">
        <v>4889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</row>
    <row r="1629" spans="1:40" ht="15" customHeight="1" x14ac:dyDescent="0.25">
      <c r="A1629" s="4" t="str">
        <f>EB[[#This Row],[unit]] &amp; "#" &amp; EB[[#This Row],[indic_nrg]] &amp; "#" &amp; EB[[#This Row],[product]] &amp; "#" &amp; EB[[#This Row],[geo]]</f>
        <v>TJ#B_101034#2100#CZ</v>
      </c>
      <c r="B1629" s="4" t="str">
        <f>VLOOKUP(EB[[#This Row],[product]],KS_DB[[product]:[KS]],5,FALSE)</f>
        <v>solid</v>
      </c>
      <c r="C1629" s="4" t="str">
        <f>VLOOKUP(EB[[#This Row],[product]],KS_DB[[product]:[KS]],6,FALSE)</f>
        <v>solid</v>
      </c>
      <c r="D1629" s="4">
        <f>VLOOKUP(EB[[#This Row],[product]],Carriers[],4,FALSE)</f>
        <v>0</v>
      </c>
      <c r="E1629" s="4">
        <f>VLOOKUP(EB[[#This Row],[indic_nrg]],Indicators[],4,FALSE)</f>
        <v>0</v>
      </c>
      <c r="F1629" s="4">
        <f>IFERROR(VLOOKUP(EB[[#This Row],[Source_carrier]],KS_DB[[product]:[KS]],6,FALSE),0)</f>
        <v>0</v>
      </c>
      <c r="G1629" s="4" t="s">
        <v>34</v>
      </c>
      <c r="H1629" s="4" t="s">
        <v>1199</v>
      </c>
      <c r="I1629" s="4" t="s">
        <v>43</v>
      </c>
      <c r="J1629" s="4" t="s">
        <v>37</v>
      </c>
      <c r="K1629" s="4" t="s">
        <v>1200</v>
      </c>
      <c r="L1629" s="4" t="s">
        <v>39</v>
      </c>
      <c r="M1629" s="4" t="s">
        <v>44</v>
      </c>
      <c r="N1629" s="4" t="s">
        <v>41</v>
      </c>
      <c r="O1629" s="4">
        <v>0</v>
      </c>
      <c r="P1629" s="4">
        <v>0</v>
      </c>
      <c r="Q1629" s="4">
        <v>0</v>
      </c>
      <c r="R1629" s="4">
        <v>21</v>
      </c>
      <c r="S1629" s="4">
        <v>43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</row>
    <row r="1630" spans="1:40" ht="15" customHeight="1" x14ac:dyDescent="0.25">
      <c r="A1630" s="4" t="str">
        <f>EB[[#This Row],[unit]] &amp; "#" &amp; EB[[#This Row],[indic_nrg]] &amp; "#" &amp; EB[[#This Row],[product]] &amp; "#" &amp; EB[[#This Row],[geo]]</f>
        <v>TJ#B_101034#2112#CZ</v>
      </c>
      <c r="B1630" s="4" t="str">
        <f>VLOOKUP(EB[[#This Row],[product]],KS_DB[[product]:[KS]],5,FALSE)</f>
        <v>solid</v>
      </c>
      <c r="C1630" s="4" t="str">
        <f>VLOOKUP(EB[[#This Row],[product]],KS_DB[[product]:[KS]],6,FALSE)</f>
        <v>solid</v>
      </c>
      <c r="D1630" s="4">
        <f>VLOOKUP(EB[[#This Row],[product]],Carriers[],4,FALSE)</f>
        <v>1</v>
      </c>
      <c r="E1630" s="4">
        <f>VLOOKUP(EB[[#This Row],[indic_nrg]],Indicators[],4,FALSE)</f>
        <v>0</v>
      </c>
      <c r="F1630" s="4">
        <f>IFERROR(VLOOKUP(EB[[#This Row],[Source_carrier]],KS_DB[[product]:[KS]],6,FALSE),0)</f>
        <v>0</v>
      </c>
      <c r="G1630" s="4" t="s">
        <v>34</v>
      </c>
      <c r="H1630" s="4" t="s">
        <v>1199</v>
      </c>
      <c r="I1630" s="4" t="s">
        <v>45</v>
      </c>
      <c r="J1630" s="4" t="s">
        <v>37</v>
      </c>
      <c r="K1630" s="4" t="s">
        <v>1200</v>
      </c>
      <c r="L1630" s="4" t="s">
        <v>39</v>
      </c>
      <c r="M1630" s="4" t="s">
        <v>46</v>
      </c>
      <c r="N1630" s="4" t="s">
        <v>41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</row>
    <row r="1631" spans="1:40" ht="15" customHeight="1" x14ac:dyDescent="0.25">
      <c r="A1631" s="4" t="str">
        <f>EB[[#This Row],[unit]] &amp; "#" &amp; EB[[#This Row],[indic_nrg]] &amp; "#" &amp; EB[[#This Row],[product]] &amp; "#" &amp; EB[[#This Row],[geo]]</f>
        <v>TJ#B_101034#2115#CZ</v>
      </c>
      <c r="B1631" s="4" t="str">
        <f>VLOOKUP(EB[[#This Row],[product]],KS_DB[[product]:[KS]],5,FALSE)</f>
        <v>solid</v>
      </c>
      <c r="C1631" s="4" t="str">
        <f>VLOOKUP(EB[[#This Row],[product]],KS_DB[[product]:[KS]],6,FALSE)</f>
        <v>solid</v>
      </c>
      <c r="D1631" s="4">
        <f>VLOOKUP(EB[[#This Row],[product]],Carriers[],4,FALSE)</f>
        <v>1</v>
      </c>
      <c r="E1631" s="4">
        <f>VLOOKUP(EB[[#This Row],[indic_nrg]],Indicators[],4,FALSE)</f>
        <v>0</v>
      </c>
      <c r="F1631" s="4">
        <f>IFERROR(VLOOKUP(EB[[#This Row],[Source_carrier]],KS_DB[[product]:[KS]],6,FALSE),0)</f>
        <v>0</v>
      </c>
      <c r="G1631" s="4" t="s">
        <v>34</v>
      </c>
      <c r="H1631" s="4" t="s">
        <v>1199</v>
      </c>
      <c r="I1631" s="4" t="s">
        <v>47</v>
      </c>
      <c r="J1631" s="4" t="s">
        <v>37</v>
      </c>
      <c r="K1631" s="4" t="s">
        <v>1200</v>
      </c>
      <c r="L1631" s="4" t="s">
        <v>39</v>
      </c>
      <c r="M1631" s="4" t="s">
        <v>48</v>
      </c>
      <c r="N1631" s="4" t="s">
        <v>41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</row>
    <row r="1632" spans="1:40" ht="15" customHeight="1" x14ac:dyDescent="0.25">
      <c r="A1632" s="4" t="str">
        <f>EB[[#This Row],[unit]] &amp; "#" &amp; EB[[#This Row],[indic_nrg]] &amp; "#" &amp; EB[[#This Row],[product]] &amp; "#" &amp; EB[[#This Row],[geo]]</f>
        <v>TJ#B_101034#2116#CZ</v>
      </c>
      <c r="B1632" s="4" t="str">
        <f>VLOOKUP(EB[[#This Row],[product]],KS_DB[[product]:[KS]],5,FALSE)</f>
        <v>solid</v>
      </c>
      <c r="C1632" s="4" t="str">
        <f>VLOOKUP(EB[[#This Row],[product]],KS_DB[[product]:[KS]],6,FALSE)</f>
        <v>solid</v>
      </c>
      <c r="D1632" s="4">
        <f>VLOOKUP(EB[[#This Row],[product]],Carriers[],4,FALSE)</f>
        <v>1</v>
      </c>
      <c r="E1632" s="4">
        <f>VLOOKUP(EB[[#This Row],[indic_nrg]],Indicators[],4,FALSE)</f>
        <v>0</v>
      </c>
      <c r="F1632" s="4">
        <f>IFERROR(VLOOKUP(EB[[#This Row],[Source_carrier]],KS_DB[[product]:[KS]],6,FALSE),0)</f>
        <v>0</v>
      </c>
      <c r="G1632" s="4" t="s">
        <v>34</v>
      </c>
      <c r="H1632" s="4" t="s">
        <v>1199</v>
      </c>
      <c r="I1632" s="4" t="s">
        <v>49</v>
      </c>
      <c r="J1632" s="4" t="s">
        <v>37</v>
      </c>
      <c r="K1632" s="4" t="s">
        <v>1200</v>
      </c>
      <c r="L1632" s="4" t="s">
        <v>39</v>
      </c>
      <c r="M1632" s="4" t="s">
        <v>50</v>
      </c>
      <c r="N1632" s="4" t="s">
        <v>41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</row>
    <row r="1633" spans="1:40" ht="15" customHeight="1" x14ac:dyDescent="0.25">
      <c r="A1633" s="4" t="str">
        <f>EB[[#This Row],[unit]] &amp; "#" &amp; EB[[#This Row],[indic_nrg]] &amp; "#" &amp; EB[[#This Row],[product]] &amp; "#" &amp; EB[[#This Row],[geo]]</f>
        <v>TJ#B_101034#2117#CZ</v>
      </c>
      <c r="B1633" s="4" t="str">
        <f>VLOOKUP(EB[[#This Row],[product]],KS_DB[[product]:[KS]],5,FALSE)</f>
        <v>solid</v>
      </c>
      <c r="C1633" s="4" t="str">
        <f>VLOOKUP(EB[[#This Row],[product]],KS_DB[[product]:[KS]],6,FALSE)</f>
        <v>solid</v>
      </c>
      <c r="D1633" s="4">
        <f>VLOOKUP(EB[[#This Row],[product]],Carriers[],4,FALSE)</f>
        <v>1</v>
      </c>
      <c r="E1633" s="4">
        <f>VLOOKUP(EB[[#This Row],[indic_nrg]],Indicators[],4,FALSE)</f>
        <v>0</v>
      </c>
      <c r="F1633" s="4">
        <f>IFERROR(VLOOKUP(EB[[#This Row],[Source_carrier]],KS_DB[[product]:[KS]],6,FALSE),0)</f>
        <v>0</v>
      </c>
      <c r="G1633" s="4" t="s">
        <v>34</v>
      </c>
      <c r="H1633" s="4" t="s">
        <v>1199</v>
      </c>
      <c r="I1633" s="4" t="s">
        <v>51</v>
      </c>
      <c r="J1633" s="4" t="s">
        <v>37</v>
      </c>
      <c r="K1633" s="4" t="s">
        <v>1200</v>
      </c>
      <c r="L1633" s="4" t="s">
        <v>39</v>
      </c>
      <c r="M1633" s="4" t="s">
        <v>52</v>
      </c>
      <c r="N1633" s="4" t="s">
        <v>41</v>
      </c>
      <c r="O1633" s="4">
        <v>0</v>
      </c>
      <c r="P1633" s="4">
        <v>0</v>
      </c>
      <c r="Q1633" s="4">
        <v>0</v>
      </c>
      <c r="R1633" s="4">
        <v>21</v>
      </c>
      <c r="S1633" s="4">
        <v>43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</row>
    <row r="1634" spans="1:40" ht="15" customHeight="1" x14ac:dyDescent="0.25">
      <c r="A1634" s="4" t="str">
        <f>EB[[#This Row],[unit]] &amp; "#" &amp; EB[[#This Row],[indic_nrg]] &amp; "#" &amp; EB[[#This Row],[product]] &amp; "#" &amp; EB[[#This Row],[geo]]</f>
        <v>TJ#B_101034#2118#CZ</v>
      </c>
      <c r="B1634" s="4" t="str">
        <f>VLOOKUP(EB[[#This Row],[product]],KS_DB[[product]:[KS]],5,FALSE)</f>
        <v>solid</v>
      </c>
      <c r="C1634" s="4" t="str">
        <f>VLOOKUP(EB[[#This Row],[product]],KS_DB[[product]:[KS]],6,FALSE)</f>
        <v>solid</v>
      </c>
      <c r="D1634" s="4">
        <f>VLOOKUP(EB[[#This Row],[product]],Carriers[],4,FALSE)</f>
        <v>1</v>
      </c>
      <c r="E1634" s="4">
        <f>VLOOKUP(EB[[#This Row],[indic_nrg]],Indicators[],4,FALSE)</f>
        <v>0</v>
      </c>
      <c r="F1634" s="4">
        <f>IFERROR(VLOOKUP(EB[[#This Row],[Source_carrier]],KS_DB[[product]:[KS]],6,FALSE),0)</f>
        <v>0</v>
      </c>
      <c r="G1634" s="4" t="s">
        <v>34</v>
      </c>
      <c r="H1634" s="4" t="s">
        <v>1199</v>
      </c>
      <c r="I1634" s="4" t="s">
        <v>53</v>
      </c>
      <c r="J1634" s="4" t="s">
        <v>37</v>
      </c>
      <c r="K1634" s="4" t="s">
        <v>1200</v>
      </c>
      <c r="L1634" s="4" t="s">
        <v>39</v>
      </c>
      <c r="M1634" s="4" t="s">
        <v>54</v>
      </c>
      <c r="N1634" s="4" t="s">
        <v>41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</row>
    <row r="1635" spans="1:40" ht="15" customHeight="1" x14ac:dyDescent="0.25">
      <c r="A1635" s="4" t="str">
        <f>EB[[#This Row],[unit]] &amp; "#" &amp; EB[[#This Row],[indic_nrg]] &amp; "#" &amp; EB[[#This Row],[product]] &amp; "#" &amp; EB[[#This Row],[geo]]</f>
        <v>TJ#B_101034#2121#CZ</v>
      </c>
      <c r="B1635" s="4" t="str">
        <f>VLOOKUP(EB[[#This Row],[product]],KS_DB[[product]:[KS]],5,FALSE)</f>
        <v>solid</v>
      </c>
      <c r="C1635" s="4" t="str">
        <f>VLOOKUP(EB[[#This Row],[product]],KS_DB[[product]:[KS]],6,FALSE)</f>
        <v>solid</v>
      </c>
      <c r="D1635" s="4">
        <f>VLOOKUP(EB[[#This Row],[product]],Carriers[],4,FALSE)</f>
        <v>1</v>
      </c>
      <c r="E1635" s="4">
        <f>VLOOKUP(EB[[#This Row],[indic_nrg]],Indicators[],4,FALSE)</f>
        <v>0</v>
      </c>
      <c r="F1635" s="4">
        <f>IFERROR(VLOOKUP(EB[[#This Row],[Source_carrier]],KS_DB[[product]:[KS]],6,FALSE),0)</f>
        <v>0</v>
      </c>
      <c r="G1635" s="4" t="s">
        <v>34</v>
      </c>
      <c r="H1635" s="4" t="s">
        <v>1199</v>
      </c>
      <c r="I1635" s="4" t="s">
        <v>55</v>
      </c>
      <c r="J1635" s="4" t="s">
        <v>37</v>
      </c>
      <c r="K1635" s="4" t="s">
        <v>1200</v>
      </c>
      <c r="L1635" s="4" t="s">
        <v>39</v>
      </c>
      <c r="M1635" s="4" t="s">
        <v>56</v>
      </c>
      <c r="N1635" s="4" t="s">
        <v>41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</row>
    <row r="1636" spans="1:40" ht="15" customHeight="1" x14ac:dyDescent="0.25">
      <c r="A1636" s="4" t="str">
        <f>EB[[#This Row],[unit]] &amp; "#" &amp; EB[[#This Row],[indic_nrg]] &amp; "#" &amp; EB[[#This Row],[product]] &amp; "#" &amp; EB[[#This Row],[geo]]</f>
        <v>TJ#B_101034#2122#CZ</v>
      </c>
      <c r="B1636" s="4" t="str">
        <f>VLOOKUP(EB[[#This Row],[product]],KS_DB[[product]:[KS]],5,FALSE)</f>
        <v>solid</v>
      </c>
      <c r="C1636" s="4" t="str">
        <f>VLOOKUP(EB[[#This Row],[product]],KS_DB[[product]:[KS]],6,FALSE)</f>
        <v>solid</v>
      </c>
      <c r="D1636" s="4">
        <f>VLOOKUP(EB[[#This Row],[product]],Carriers[],4,FALSE)</f>
        <v>1</v>
      </c>
      <c r="E1636" s="4">
        <f>VLOOKUP(EB[[#This Row],[indic_nrg]],Indicators[],4,FALSE)</f>
        <v>0</v>
      </c>
      <c r="F1636" s="4">
        <f>IFERROR(VLOOKUP(EB[[#This Row],[Source_carrier]],KS_DB[[product]:[KS]],6,FALSE),0)</f>
        <v>0</v>
      </c>
      <c r="G1636" s="4" t="s">
        <v>34</v>
      </c>
      <c r="H1636" s="4" t="s">
        <v>1199</v>
      </c>
      <c r="I1636" s="4" t="s">
        <v>57</v>
      </c>
      <c r="J1636" s="4" t="s">
        <v>37</v>
      </c>
      <c r="K1636" s="4" t="s">
        <v>1200</v>
      </c>
      <c r="L1636" s="4" t="s">
        <v>39</v>
      </c>
      <c r="M1636" s="4" t="s">
        <v>58</v>
      </c>
      <c r="N1636" s="4" t="s">
        <v>41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</row>
    <row r="1637" spans="1:40" ht="15" customHeight="1" x14ac:dyDescent="0.25">
      <c r="A1637" s="4" t="str">
        <f>EB[[#This Row],[unit]] &amp; "#" &amp; EB[[#This Row],[indic_nrg]] &amp; "#" &amp; EB[[#This Row],[product]] &amp; "#" &amp; EB[[#This Row],[geo]]</f>
        <v>TJ#B_101034#2130#CZ</v>
      </c>
      <c r="B1637" s="4" t="str">
        <f>VLOOKUP(EB[[#This Row],[product]],KS_DB[[product]:[KS]],5,FALSE)</f>
        <v>solid</v>
      </c>
      <c r="C1637" s="4" t="str">
        <f>VLOOKUP(EB[[#This Row],[product]],KS_DB[[product]:[KS]],6,FALSE)</f>
        <v>solid</v>
      </c>
      <c r="D1637" s="4">
        <f>VLOOKUP(EB[[#This Row],[product]],Carriers[],4,FALSE)</f>
        <v>1</v>
      </c>
      <c r="E1637" s="4">
        <f>VLOOKUP(EB[[#This Row],[indic_nrg]],Indicators[],4,FALSE)</f>
        <v>0</v>
      </c>
      <c r="F1637" s="4">
        <f>IFERROR(VLOOKUP(EB[[#This Row],[Source_carrier]],KS_DB[[product]:[KS]],6,FALSE),0)</f>
        <v>0</v>
      </c>
      <c r="G1637" s="4" t="s">
        <v>34</v>
      </c>
      <c r="H1637" s="4" t="s">
        <v>1199</v>
      </c>
      <c r="I1637" s="4" t="s">
        <v>59</v>
      </c>
      <c r="J1637" s="4" t="s">
        <v>37</v>
      </c>
      <c r="K1637" s="4" t="s">
        <v>1200</v>
      </c>
      <c r="L1637" s="4" t="s">
        <v>39</v>
      </c>
      <c r="M1637" s="4" t="s">
        <v>60</v>
      </c>
      <c r="N1637" s="4" t="s">
        <v>41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</row>
    <row r="1638" spans="1:40" ht="15" customHeight="1" x14ac:dyDescent="0.25">
      <c r="A1638" s="4" t="str">
        <f>EB[[#This Row],[unit]] &amp; "#" &amp; EB[[#This Row],[indic_nrg]] &amp; "#" &amp; EB[[#This Row],[product]] &amp; "#" &amp; EB[[#This Row],[geo]]</f>
        <v>TJ#B_101034#2200#CZ</v>
      </c>
      <c r="B1638" s="4" t="str">
        <f>VLOOKUP(EB[[#This Row],[product]],KS_DB[[product]:[KS]],5,FALSE)</f>
        <v>solid</v>
      </c>
      <c r="C1638" s="4" t="str">
        <f>VLOOKUP(EB[[#This Row],[product]],KS_DB[[product]:[KS]],6,FALSE)</f>
        <v>solid</v>
      </c>
      <c r="D1638" s="4">
        <f>VLOOKUP(EB[[#This Row],[product]],Carriers[],4,FALSE)</f>
        <v>0</v>
      </c>
      <c r="E1638" s="4">
        <f>VLOOKUP(EB[[#This Row],[indic_nrg]],Indicators[],4,FALSE)</f>
        <v>0</v>
      </c>
      <c r="F1638" s="4">
        <f>IFERROR(VLOOKUP(EB[[#This Row],[Source_carrier]],KS_DB[[product]:[KS]],6,FALSE),0)</f>
        <v>0</v>
      </c>
      <c r="G1638" s="4" t="s">
        <v>34</v>
      </c>
      <c r="H1638" s="4" t="s">
        <v>1199</v>
      </c>
      <c r="I1638" s="4" t="s">
        <v>61</v>
      </c>
      <c r="J1638" s="4" t="s">
        <v>37</v>
      </c>
      <c r="K1638" s="4" t="s">
        <v>1200</v>
      </c>
      <c r="L1638" s="4" t="s">
        <v>39</v>
      </c>
      <c r="M1638" s="4" t="s">
        <v>62</v>
      </c>
      <c r="N1638" s="4" t="s">
        <v>41</v>
      </c>
      <c r="O1638" s="4">
        <v>5947</v>
      </c>
      <c r="P1638" s="4">
        <v>3663</v>
      </c>
      <c r="Q1638" s="4">
        <v>4016</v>
      </c>
      <c r="R1638" s="4">
        <v>3910</v>
      </c>
      <c r="S1638" s="4">
        <v>6866</v>
      </c>
      <c r="T1638" s="4">
        <v>6183</v>
      </c>
      <c r="U1638" s="4">
        <v>7125</v>
      </c>
      <c r="V1638" s="4">
        <v>9383</v>
      </c>
      <c r="W1638" s="4">
        <v>10580</v>
      </c>
      <c r="X1638" s="4">
        <v>11241</v>
      </c>
      <c r="Y1638" s="4">
        <v>9306</v>
      </c>
      <c r="Z1638" s="4">
        <v>9865</v>
      </c>
      <c r="AA1638" s="4">
        <v>11345</v>
      </c>
      <c r="AB1638" s="4">
        <v>8762</v>
      </c>
      <c r="AC1638" s="4">
        <v>8276</v>
      </c>
      <c r="AD1638" s="4">
        <v>6723</v>
      </c>
      <c r="AE1638" s="4">
        <v>5715</v>
      </c>
      <c r="AF1638" s="4">
        <v>6217</v>
      </c>
      <c r="AG1638" s="4">
        <v>6320</v>
      </c>
      <c r="AH1638" s="4">
        <v>4889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</row>
    <row r="1639" spans="1:40" ht="15" customHeight="1" x14ac:dyDescent="0.25">
      <c r="A1639" s="4" t="str">
        <f>EB[[#This Row],[unit]] &amp; "#" &amp; EB[[#This Row],[indic_nrg]] &amp; "#" &amp; EB[[#This Row],[product]] &amp; "#" &amp; EB[[#This Row],[geo]]</f>
        <v>TJ#B_101034#2210#CZ</v>
      </c>
      <c r="B1639" s="4" t="str">
        <f>VLOOKUP(EB[[#This Row],[product]],KS_DB[[product]:[KS]],5,FALSE)</f>
        <v>solid</v>
      </c>
      <c r="C1639" s="4" t="str">
        <f>VLOOKUP(EB[[#This Row],[product]],KS_DB[[product]:[KS]],6,FALSE)</f>
        <v>solid</v>
      </c>
      <c r="D1639" s="4">
        <f>VLOOKUP(EB[[#This Row],[product]],Carriers[],4,FALSE)</f>
        <v>1</v>
      </c>
      <c r="E1639" s="4">
        <f>VLOOKUP(EB[[#This Row],[indic_nrg]],Indicators[],4,FALSE)</f>
        <v>0</v>
      </c>
      <c r="F1639" s="4">
        <f>IFERROR(VLOOKUP(EB[[#This Row],[Source_carrier]],KS_DB[[product]:[KS]],6,FALSE),0)</f>
        <v>0</v>
      </c>
      <c r="G1639" s="4" t="s">
        <v>34</v>
      </c>
      <c r="H1639" s="4" t="s">
        <v>1199</v>
      </c>
      <c r="I1639" s="4" t="s">
        <v>63</v>
      </c>
      <c r="J1639" s="4" t="s">
        <v>37</v>
      </c>
      <c r="K1639" s="4" t="s">
        <v>1200</v>
      </c>
      <c r="L1639" s="4" t="s">
        <v>39</v>
      </c>
      <c r="M1639" s="4" t="s">
        <v>64</v>
      </c>
      <c r="N1639" s="4" t="s">
        <v>41</v>
      </c>
      <c r="O1639" s="4">
        <v>5947</v>
      </c>
      <c r="P1639" s="4">
        <v>3663</v>
      </c>
      <c r="Q1639" s="4">
        <v>4016</v>
      </c>
      <c r="R1639" s="4">
        <v>3910</v>
      </c>
      <c r="S1639" s="4">
        <v>6866</v>
      </c>
      <c r="T1639" s="4">
        <v>6183</v>
      </c>
      <c r="U1639" s="4">
        <v>7125</v>
      </c>
      <c r="V1639" s="4">
        <v>9383</v>
      </c>
      <c r="W1639" s="4">
        <v>10580</v>
      </c>
      <c r="X1639" s="4">
        <v>11241</v>
      </c>
      <c r="Y1639" s="4">
        <v>9306</v>
      </c>
      <c r="Z1639" s="4">
        <v>9865</v>
      </c>
      <c r="AA1639" s="4">
        <v>11345</v>
      </c>
      <c r="AB1639" s="4">
        <v>8762</v>
      </c>
      <c r="AC1639" s="4">
        <v>8276</v>
      </c>
      <c r="AD1639" s="4">
        <v>6723</v>
      </c>
      <c r="AE1639" s="4">
        <v>5715</v>
      </c>
      <c r="AF1639" s="4">
        <v>6217</v>
      </c>
      <c r="AG1639" s="4">
        <v>6320</v>
      </c>
      <c r="AH1639" s="4">
        <v>4889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</row>
    <row r="1640" spans="1:40" ht="15" customHeight="1" x14ac:dyDescent="0.25">
      <c r="A1640" s="4" t="str">
        <f>EB[[#This Row],[unit]] &amp; "#" &amp; EB[[#This Row],[indic_nrg]] &amp; "#" &amp; EB[[#This Row],[product]] &amp; "#" &amp; EB[[#This Row],[geo]]</f>
        <v>TJ#B_101034#2230#CZ</v>
      </c>
      <c r="B1640" s="4" t="str">
        <f>VLOOKUP(EB[[#This Row],[product]],KS_DB[[product]:[KS]],5,FALSE)</f>
        <v>solid</v>
      </c>
      <c r="C1640" s="4" t="str">
        <f>VLOOKUP(EB[[#This Row],[product]],KS_DB[[product]:[KS]],6,FALSE)</f>
        <v>solid</v>
      </c>
      <c r="D1640" s="4">
        <f>VLOOKUP(EB[[#This Row],[product]],Carriers[],4,FALSE)</f>
        <v>1</v>
      </c>
      <c r="E1640" s="4">
        <f>VLOOKUP(EB[[#This Row],[indic_nrg]],Indicators[],4,FALSE)</f>
        <v>0</v>
      </c>
      <c r="F1640" s="4">
        <f>IFERROR(VLOOKUP(EB[[#This Row],[Source_carrier]],KS_DB[[product]:[KS]],6,FALSE),0)</f>
        <v>0</v>
      </c>
      <c r="G1640" s="4" t="s">
        <v>34</v>
      </c>
      <c r="H1640" s="4" t="s">
        <v>1199</v>
      </c>
      <c r="I1640" s="4" t="s">
        <v>65</v>
      </c>
      <c r="J1640" s="4" t="s">
        <v>37</v>
      </c>
      <c r="K1640" s="4" t="s">
        <v>1200</v>
      </c>
      <c r="L1640" s="4" t="s">
        <v>39</v>
      </c>
      <c r="M1640" s="4" t="s">
        <v>66</v>
      </c>
      <c r="N1640" s="4" t="s">
        <v>41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</row>
    <row r="1641" spans="1:40" ht="15" customHeight="1" x14ac:dyDescent="0.25">
      <c r="A1641" s="4" t="str">
        <f>EB[[#This Row],[unit]] &amp; "#" &amp; EB[[#This Row],[indic_nrg]] &amp; "#" &amp; EB[[#This Row],[product]] &amp; "#" &amp; EB[[#This Row],[geo]]</f>
        <v>TJ#B_101034#2310#CZ</v>
      </c>
      <c r="B1641" s="4" t="str">
        <f>VLOOKUP(EB[[#This Row],[product]],KS_DB[[product]:[KS]],5,FALSE)</f>
        <v>solid</v>
      </c>
      <c r="C1641" s="4" t="str">
        <f>VLOOKUP(EB[[#This Row],[product]],KS_DB[[product]:[KS]],6,FALSE)</f>
        <v>solid</v>
      </c>
      <c r="D1641" s="4">
        <f>VLOOKUP(EB[[#This Row],[product]],Carriers[],4,FALSE)</f>
        <v>1</v>
      </c>
      <c r="E1641" s="4">
        <f>VLOOKUP(EB[[#This Row],[indic_nrg]],Indicators[],4,FALSE)</f>
        <v>0</v>
      </c>
      <c r="F1641" s="4">
        <f>IFERROR(VLOOKUP(EB[[#This Row],[Source_carrier]],KS_DB[[product]:[KS]],6,FALSE),0)</f>
        <v>0</v>
      </c>
      <c r="G1641" s="4" t="s">
        <v>34</v>
      </c>
      <c r="H1641" s="4" t="s">
        <v>1199</v>
      </c>
      <c r="I1641" s="4" t="s">
        <v>67</v>
      </c>
      <c r="J1641" s="4" t="s">
        <v>37</v>
      </c>
      <c r="K1641" s="4" t="s">
        <v>1200</v>
      </c>
      <c r="L1641" s="4" t="s">
        <v>39</v>
      </c>
      <c r="M1641" s="4" t="s">
        <v>68</v>
      </c>
      <c r="N1641" s="4" t="s">
        <v>41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</row>
    <row r="1642" spans="1:40" ht="15" customHeight="1" x14ac:dyDescent="0.25">
      <c r="A1642" s="4" t="str">
        <f>EB[[#This Row],[unit]] &amp; "#" &amp; EB[[#This Row],[indic_nrg]] &amp; "#" &amp; EB[[#This Row],[product]] &amp; "#" &amp; EB[[#This Row],[geo]]</f>
        <v>TJ#B_101034#2330#CZ</v>
      </c>
      <c r="B1642" s="4" t="str">
        <f>VLOOKUP(EB[[#This Row],[product]],KS_DB[[product]:[KS]],5,FALSE)</f>
        <v>solid</v>
      </c>
      <c r="C1642" s="4" t="str">
        <f>VLOOKUP(EB[[#This Row],[product]],KS_DB[[product]:[KS]],6,FALSE)</f>
        <v>solid</v>
      </c>
      <c r="D1642" s="4">
        <f>VLOOKUP(EB[[#This Row],[product]],Carriers[],4,FALSE)</f>
        <v>1</v>
      </c>
      <c r="E1642" s="4">
        <f>VLOOKUP(EB[[#This Row],[indic_nrg]],Indicators[],4,FALSE)</f>
        <v>0</v>
      </c>
      <c r="F1642" s="4">
        <f>IFERROR(VLOOKUP(EB[[#This Row],[Source_carrier]],KS_DB[[product]:[KS]],6,FALSE),0)</f>
        <v>0</v>
      </c>
      <c r="G1642" s="4" t="s">
        <v>34</v>
      </c>
      <c r="H1642" s="4" t="s">
        <v>1199</v>
      </c>
      <c r="I1642" s="4" t="s">
        <v>69</v>
      </c>
      <c r="J1642" s="4" t="s">
        <v>37</v>
      </c>
      <c r="K1642" s="4" t="s">
        <v>1200</v>
      </c>
      <c r="L1642" s="4" t="s">
        <v>39</v>
      </c>
      <c r="M1642" s="4" t="s">
        <v>70</v>
      </c>
      <c r="N1642" s="4" t="s">
        <v>41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</row>
    <row r="1643" spans="1:40" ht="15" customHeight="1" x14ac:dyDescent="0.25">
      <c r="A1643" s="4" t="str">
        <f>EB[[#This Row],[unit]] &amp; "#" &amp; EB[[#This Row],[indic_nrg]] &amp; "#" &amp; EB[[#This Row],[product]] &amp; "#" &amp; EB[[#This Row],[geo]]</f>
        <v>TJ#B_101034#2410#CZ</v>
      </c>
      <c r="B1643" s="4" t="str">
        <f>VLOOKUP(EB[[#This Row],[product]],KS_DB[[product]:[KS]],5,FALSE)</f>
        <v>solid</v>
      </c>
      <c r="C1643" s="4" t="str">
        <f>VLOOKUP(EB[[#This Row],[product]],KS_DB[[product]:[KS]],6,FALSE)</f>
        <v>solid</v>
      </c>
      <c r="D1643" s="4">
        <f>VLOOKUP(EB[[#This Row],[product]],Carriers[],4,FALSE)</f>
        <v>1</v>
      </c>
      <c r="E1643" s="4">
        <f>VLOOKUP(EB[[#This Row],[indic_nrg]],Indicators[],4,FALSE)</f>
        <v>0</v>
      </c>
      <c r="F1643" s="4">
        <f>IFERROR(VLOOKUP(EB[[#This Row],[Source_carrier]],KS_DB[[product]:[KS]],6,FALSE),0)</f>
        <v>0</v>
      </c>
      <c r="G1643" s="4" t="s">
        <v>34</v>
      </c>
      <c r="H1643" s="4" t="s">
        <v>1199</v>
      </c>
      <c r="I1643" s="4" t="s">
        <v>71</v>
      </c>
      <c r="J1643" s="4" t="s">
        <v>37</v>
      </c>
      <c r="K1643" s="4" t="s">
        <v>1200</v>
      </c>
      <c r="L1643" s="4" t="s">
        <v>39</v>
      </c>
      <c r="M1643" s="4" t="s">
        <v>72</v>
      </c>
      <c r="N1643" s="4" t="s">
        <v>41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</row>
    <row r="1644" spans="1:40" ht="15" customHeight="1" x14ac:dyDescent="0.25">
      <c r="A1644" s="4" t="str">
        <f>EB[[#This Row],[unit]] &amp; "#" &amp; EB[[#This Row],[indic_nrg]] &amp; "#" &amp; EB[[#This Row],[product]] &amp; "#" &amp; EB[[#This Row],[geo]]</f>
        <v>TJ#B_101034#3000#CZ</v>
      </c>
      <c r="B1644" s="4" t="str">
        <f>VLOOKUP(EB[[#This Row],[product]],KS_DB[[product]:[KS]],5,FALSE)</f>
        <v>liquid</v>
      </c>
      <c r="C1644" s="4" t="str">
        <f>VLOOKUP(EB[[#This Row],[product]],KS_DB[[product]:[KS]],6,FALSE)</f>
        <v>liquid</v>
      </c>
      <c r="D1644" s="4">
        <f>VLOOKUP(EB[[#This Row],[product]],Carriers[],4,FALSE)</f>
        <v>0</v>
      </c>
      <c r="E1644" s="4">
        <f>VLOOKUP(EB[[#This Row],[indic_nrg]],Indicators[],4,FALSE)</f>
        <v>0</v>
      </c>
      <c r="F1644" s="4">
        <f>IFERROR(VLOOKUP(EB[[#This Row],[Source_carrier]],KS_DB[[product]:[KS]],6,FALSE),0)</f>
        <v>0</v>
      </c>
      <c r="G1644" s="4" t="s">
        <v>34</v>
      </c>
      <c r="H1644" s="4" t="s">
        <v>1199</v>
      </c>
      <c r="I1644" s="4" t="s">
        <v>73</v>
      </c>
      <c r="J1644" s="4" t="s">
        <v>37</v>
      </c>
      <c r="K1644" s="4" t="s">
        <v>1200</v>
      </c>
      <c r="L1644" s="4" t="s">
        <v>39</v>
      </c>
      <c r="M1644" s="4" t="s">
        <v>74</v>
      </c>
      <c r="N1644" s="4" t="s">
        <v>41</v>
      </c>
      <c r="O1644" s="4">
        <v>40</v>
      </c>
      <c r="P1644" s="4">
        <v>40</v>
      </c>
      <c r="Q1644" s="4">
        <v>40</v>
      </c>
      <c r="R1644" s="4">
        <v>40</v>
      </c>
      <c r="S1644" s="4">
        <v>0</v>
      </c>
      <c r="T1644" s="4">
        <v>0</v>
      </c>
      <c r="U1644" s="4">
        <v>80</v>
      </c>
      <c r="V1644" s="4">
        <v>120</v>
      </c>
      <c r="W1644" s="4">
        <v>120</v>
      </c>
      <c r="X1644" s="4">
        <v>1200</v>
      </c>
      <c r="Y1644" s="4">
        <v>1760</v>
      </c>
      <c r="Z1644" s="4">
        <v>1960</v>
      </c>
      <c r="AA1644" s="4">
        <v>1991</v>
      </c>
      <c r="AB1644" s="4">
        <v>1702</v>
      </c>
      <c r="AC1644" s="4">
        <v>1342</v>
      </c>
      <c r="AD1644" s="4">
        <v>1292</v>
      </c>
      <c r="AE1644" s="4">
        <v>839</v>
      </c>
      <c r="AF1644" s="4">
        <v>0</v>
      </c>
      <c r="AG1644" s="4">
        <v>0</v>
      </c>
      <c r="AH1644" s="4">
        <v>0</v>
      </c>
      <c r="AI1644" s="4">
        <v>80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</row>
    <row r="1645" spans="1:40" ht="15" customHeight="1" x14ac:dyDescent="0.25">
      <c r="A1645" s="4" t="str">
        <f>EB[[#This Row],[unit]] &amp; "#" &amp; EB[[#This Row],[indic_nrg]] &amp; "#" &amp; EB[[#This Row],[product]] &amp; "#" &amp; EB[[#This Row],[geo]]</f>
        <v>TJ#B_101034#3200#CZ</v>
      </c>
      <c r="B1645" s="4" t="str">
        <f>VLOOKUP(EB[[#This Row],[product]],KS_DB[[product]:[KS]],5,FALSE)</f>
        <v>liquid</v>
      </c>
      <c r="C1645" s="4" t="str">
        <f>VLOOKUP(EB[[#This Row],[product]],KS_DB[[product]:[KS]],6,FALSE)</f>
        <v>liquid</v>
      </c>
      <c r="D1645" s="4">
        <f>VLOOKUP(EB[[#This Row],[product]],Carriers[],4,FALSE)</f>
        <v>0</v>
      </c>
      <c r="E1645" s="4">
        <f>VLOOKUP(EB[[#This Row],[indic_nrg]],Indicators[],4,FALSE)</f>
        <v>0</v>
      </c>
      <c r="F1645" s="4">
        <f>IFERROR(VLOOKUP(EB[[#This Row],[Source_carrier]],KS_DB[[product]:[KS]],6,FALSE),0)</f>
        <v>0</v>
      </c>
      <c r="G1645" s="4" t="s">
        <v>34</v>
      </c>
      <c r="H1645" s="4" t="s">
        <v>1199</v>
      </c>
      <c r="I1645" s="4" t="s">
        <v>75</v>
      </c>
      <c r="J1645" s="4" t="s">
        <v>37</v>
      </c>
      <c r="K1645" s="4" t="s">
        <v>1200</v>
      </c>
      <c r="L1645" s="4" t="s">
        <v>39</v>
      </c>
      <c r="M1645" s="4" t="s">
        <v>76</v>
      </c>
      <c r="N1645" s="4" t="s">
        <v>41</v>
      </c>
      <c r="O1645" s="4">
        <v>40</v>
      </c>
      <c r="P1645" s="4">
        <v>40</v>
      </c>
      <c r="Q1645" s="4">
        <v>40</v>
      </c>
      <c r="R1645" s="4">
        <v>40</v>
      </c>
      <c r="S1645" s="4">
        <v>0</v>
      </c>
      <c r="T1645" s="4">
        <v>0</v>
      </c>
      <c r="U1645" s="4">
        <v>80</v>
      </c>
      <c r="V1645" s="4">
        <v>120</v>
      </c>
      <c r="W1645" s="4">
        <v>120</v>
      </c>
      <c r="X1645" s="4">
        <v>1200</v>
      </c>
      <c r="Y1645" s="4">
        <v>1760</v>
      </c>
      <c r="Z1645" s="4">
        <v>1960</v>
      </c>
      <c r="AA1645" s="4">
        <v>1991</v>
      </c>
      <c r="AB1645" s="4">
        <v>1702</v>
      </c>
      <c r="AC1645" s="4">
        <v>1342</v>
      </c>
      <c r="AD1645" s="4">
        <v>1292</v>
      </c>
      <c r="AE1645" s="4">
        <v>839</v>
      </c>
      <c r="AF1645" s="4">
        <v>0</v>
      </c>
      <c r="AG1645" s="4">
        <v>0</v>
      </c>
      <c r="AH1645" s="4">
        <v>0</v>
      </c>
      <c r="AI1645" s="4">
        <v>80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</row>
    <row r="1646" spans="1:40" ht="15" customHeight="1" x14ac:dyDescent="0.25">
      <c r="A1646" s="4" t="str">
        <f>EB[[#This Row],[unit]] &amp; "#" &amp; EB[[#This Row],[indic_nrg]] &amp; "#" &amp; EB[[#This Row],[product]] &amp; "#" &amp; EB[[#This Row],[geo]]</f>
        <v>TJ#B_101034#3260#CZ</v>
      </c>
      <c r="B1646" s="4" t="str">
        <f>VLOOKUP(EB[[#This Row],[product]],KS_DB[[product]:[KS]],5,FALSE)</f>
        <v>liquid</v>
      </c>
      <c r="C1646" s="4" t="str">
        <f>VLOOKUP(EB[[#This Row],[product]],KS_DB[[product]:[KS]],6,FALSE)</f>
        <v>diesel</v>
      </c>
      <c r="D1646" s="4">
        <f>VLOOKUP(EB[[#This Row],[product]],Carriers[],4,FALSE)</f>
        <v>1</v>
      </c>
      <c r="E1646" s="4">
        <f>VLOOKUP(EB[[#This Row],[indic_nrg]],Indicators[],4,FALSE)</f>
        <v>0</v>
      </c>
      <c r="F1646" s="4">
        <f>IFERROR(VLOOKUP(EB[[#This Row],[Source_carrier]],KS_DB[[product]:[KS]],6,FALSE),0)</f>
        <v>0</v>
      </c>
      <c r="G1646" s="4" t="s">
        <v>34</v>
      </c>
      <c r="H1646" s="4" t="s">
        <v>1199</v>
      </c>
      <c r="I1646" s="4" t="s">
        <v>79</v>
      </c>
      <c r="J1646" s="4" t="s">
        <v>37</v>
      </c>
      <c r="K1646" s="4" t="s">
        <v>1200</v>
      </c>
      <c r="L1646" s="4" t="s">
        <v>39</v>
      </c>
      <c r="M1646" s="4" t="s">
        <v>80</v>
      </c>
      <c r="N1646" s="4" t="s">
        <v>41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42</v>
      </c>
      <c r="AD1646" s="4">
        <v>42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</row>
    <row r="1647" spans="1:40" ht="15" customHeight="1" x14ac:dyDescent="0.25">
      <c r="A1647" s="4" t="str">
        <f>EB[[#This Row],[unit]] &amp; "#" &amp; EB[[#This Row],[indic_nrg]] &amp; "#" &amp; EB[[#This Row],[product]] &amp; "#" &amp; EB[[#This Row],[geo]]</f>
        <v>TJ#B_101034#3270A#CZ</v>
      </c>
      <c r="B1647" s="4" t="str">
        <f>VLOOKUP(EB[[#This Row],[product]],KS_DB[[product]:[KS]],5,FALSE)</f>
        <v>liquid</v>
      </c>
      <c r="C1647" s="4" t="str">
        <f>VLOOKUP(EB[[#This Row],[product]],KS_DB[[product]:[KS]],6,FALSE)</f>
        <v>liquid</v>
      </c>
      <c r="D1647" s="4">
        <f>VLOOKUP(EB[[#This Row],[product]],Carriers[],4,FALSE)</f>
        <v>1</v>
      </c>
      <c r="E1647" s="4">
        <f>VLOOKUP(EB[[#This Row],[indic_nrg]],Indicators[],4,FALSE)</f>
        <v>0</v>
      </c>
      <c r="F1647" s="4">
        <f>IFERROR(VLOOKUP(EB[[#This Row],[Source_carrier]],KS_DB[[product]:[KS]],6,FALSE),0)</f>
        <v>0</v>
      </c>
      <c r="G1647" s="4" t="s">
        <v>34</v>
      </c>
      <c r="H1647" s="4" t="s">
        <v>1199</v>
      </c>
      <c r="I1647" s="4" t="s">
        <v>81</v>
      </c>
      <c r="J1647" s="4" t="s">
        <v>37</v>
      </c>
      <c r="K1647" s="4" t="s">
        <v>1200</v>
      </c>
      <c r="L1647" s="4" t="s">
        <v>39</v>
      </c>
      <c r="M1647" s="4" t="s">
        <v>82</v>
      </c>
      <c r="N1647" s="4" t="s">
        <v>41</v>
      </c>
      <c r="O1647" s="4">
        <v>40</v>
      </c>
      <c r="P1647" s="4">
        <v>40</v>
      </c>
      <c r="Q1647" s="4">
        <v>40</v>
      </c>
      <c r="R1647" s="4">
        <v>40</v>
      </c>
      <c r="S1647" s="4">
        <v>0</v>
      </c>
      <c r="T1647" s="4">
        <v>0</v>
      </c>
      <c r="U1647" s="4">
        <v>80</v>
      </c>
      <c r="V1647" s="4">
        <v>120</v>
      </c>
      <c r="W1647" s="4">
        <v>120</v>
      </c>
      <c r="X1647" s="4">
        <v>1200</v>
      </c>
      <c r="Y1647" s="4">
        <v>1760</v>
      </c>
      <c r="Z1647" s="4">
        <v>1960</v>
      </c>
      <c r="AA1647" s="4">
        <v>240</v>
      </c>
      <c r="AB1647" s="4">
        <v>320</v>
      </c>
      <c r="AC1647" s="4">
        <v>280</v>
      </c>
      <c r="AD1647" s="4">
        <v>800</v>
      </c>
      <c r="AE1647" s="4">
        <v>760</v>
      </c>
      <c r="AF1647" s="4">
        <v>0</v>
      </c>
      <c r="AG1647" s="4">
        <v>0</v>
      </c>
      <c r="AH1647" s="4">
        <v>0</v>
      </c>
      <c r="AI1647" s="4">
        <v>80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</row>
    <row r="1648" spans="1:40" ht="15" customHeight="1" x14ac:dyDescent="0.25">
      <c r="A1648" s="4" t="str">
        <f>EB[[#This Row],[unit]] &amp; "#" &amp; EB[[#This Row],[indic_nrg]] &amp; "#" &amp; EB[[#This Row],[product]] &amp; "#" &amp; EB[[#This Row],[geo]]</f>
        <v>TJ#B_101034#3295#CZ</v>
      </c>
      <c r="B1648" s="4" t="str">
        <f>VLOOKUP(EB[[#This Row],[product]],KS_DB[[product]:[KS]],5,FALSE)</f>
        <v>liquid</v>
      </c>
      <c r="C1648" s="4" t="str">
        <f>VLOOKUP(EB[[#This Row],[product]],KS_DB[[product]:[KS]],6,FALSE)</f>
        <v>liquid</v>
      </c>
      <c r="D1648" s="4">
        <f>VLOOKUP(EB[[#This Row],[product]],Carriers[],4,FALSE)</f>
        <v>1</v>
      </c>
      <c r="E1648" s="4">
        <f>VLOOKUP(EB[[#This Row],[indic_nrg]],Indicators[],4,FALSE)</f>
        <v>0</v>
      </c>
      <c r="F1648" s="4">
        <f>IFERROR(VLOOKUP(EB[[#This Row],[Source_carrier]],KS_DB[[product]:[KS]],6,FALSE),0)</f>
        <v>0</v>
      </c>
      <c r="G1648" s="4" t="s">
        <v>34</v>
      </c>
      <c r="H1648" s="4" t="s">
        <v>1199</v>
      </c>
      <c r="I1648" s="4" t="s">
        <v>1153</v>
      </c>
      <c r="J1648" s="4" t="s">
        <v>37</v>
      </c>
      <c r="K1648" s="4" t="s">
        <v>1200</v>
      </c>
      <c r="L1648" s="4" t="s">
        <v>39</v>
      </c>
      <c r="M1648" s="4" t="s">
        <v>1154</v>
      </c>
      <c r="N1648" s="4" t="s">
        <v>41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1751</v>
      </c>
      <c r="AB1648" s="4">
        <v>1382</v>
      </c>
      <c r="AC1648" s="4">
        <v>1020</v>
      </c>
      <c r="AD1648" s="4">
        <v>450</v>
      </c>
      <c r="AE1648" s="4">
        <v>79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</row>
    <row r="1649" spans="1:40" ht="15" customHeight="1" x14ac:dyDescent="0.25">
      <c r="A1649" s="4" t="str">
        <f>EB[[#This Row],[unit]] &amp; "#" &amp; EB[[#This Row],[indic_nrg]] &amp; "#" &amp; EB[[#This Row],[product]] &amp; "#" &amp; EB[[#This Row],[geo]]</f>
        <v>TJ#B_101034#4000#CZ</v>
      </c>
      <c r="B1649" s="4" t="str">
        <f>VLOOKUP(EB[[#This Row],[product]],KS_DB[[product]:[KS]],5,FALSE)</f>
        <v>gas</v>
      </c>
      <c r="C1649" s="4" t="str">
        <f>VLOOKUP(EB[[#This Row],[product]],KS_DB[[product]:[KS]],6,FALSE)</f>
        <v>gas</v>
      </c>
      <c r="D1649" s="4">
        <f>VLOOKUP(EB[[#This Row],[product]],Carriers[],4,FALSE)</f>
        <v>0</v>
      </c>
      <c r="E1649" s="4">
        <f>VLOOKUP(EB[[#This Row],[indic_nrg]],Indicators[],4,FALSE)</f>
        <v>0</v>
      </c>
      <c r="F1649" s="4">
        <f>IFERROR(VLOOKUP(EB[[#This Row],[Source_carrier]],KS_DB[[product]:[KS]],6,FALSE),0)</f>
        <v>0</v>
      </c>
      <c r="G1649" s="4" t="s">
        <v>34</v>
      </c>
      <c r="H1649" s="4" t="s">
        <v>1199</v>
      </c>
      <c r="I1649" s="4" t="s">
        <v>83</v>
      </c>
      <c r="J1649" s="4" t="s">
        <v>37</v>
      </c>
      <c r="K1649" s="4" t="s">
        <v>1200</v>
      </c>
      <c r="L1649" s="4" t="s">
        <v>39</v>
      </c>
      <c r="M1649" s="4" t="s">
        <v>84</v>
      </c>
      <c r="N1649" s="4" t="s">
        <v>41</v>
      </c>
      <c r="O1649" s="4">
        <v>273</v>
      </c>
      <c r="P1649" s="4">
        <v>163</v>
      </c>
      <c r="Q1649" s="4">
        <v>179</v>
      </c>
      <c r="R1649" s="4">
        <v>154</v>
      </c>
      <c r="S1649" s="4">
        <v>34</v>
      </c>
      <c r="T1649" s="4">
        <v>235</v>
      </c>
      <c r="U1649" s="4">
        <v>2160</v>
      </c>
      <c r="V1649" s="4">
        <v>2299</v>
      </c>
      <c r="W1649" s="4">
        <v>2230</v>
      </c>
      <c r="X1649" s="4">
        <v>2624</v>
      </c>
      <c r="Y1649" s="4">
        <v>577</v>
      </c>
      <c r="Z1649" s="4">
        <v>672</v>
      </c>
      <c r="AA1649" s="4">
        <v>708</v>
      </c>
      <c r="AB1649" s="4">
        <v>439</v>
      </c>
      <c r="AC1649" s="4">
        <v>574</v>
      </c>
      <c r="AD1649" s="4">
        <v>459</v>
      </c>
      <c r="AE1649" s="4">
        <v>450</v>
      </c>
      <c r="AF1649" s="4">
        <v>68</v>
      </c>
      <c r="AG1649" s="4">
        <v>7</v>
      </c>
      <c r="AH1649" s="4">
        <v>1</v>
      </c>
      <c r="AI1649" s="4">
        <v>24</v>
      </c>
      <c r="AJ1649" s="4">
        <v>24</v>
      </c>
      <c r="AK1649" s="4">
        <v>70</v>
      </c>
      <c r="AL1649" s="4">
        <v>5</v>
      </c>
      <c r="AM1649" s="4">
        <v>4</v>
      </c>
      <c r="AN1649" s="4">
        <v>5</v>
      </c>
    </row>
    <row r="1650" spans="1:40" ht="15" customHeight="1" x14ac:dyDescent="0.25">
      <c r="A1650" s="4" t="str">
        <f>EB[[#This Row],[unit]] &amp; "#" &amp; EB[[#This Row],[indic_nrg]] &amp; "#" &amp; EB[[#This Row],[product]] &amp; "#" &amp; EB[[#This Row],[geo]]</f>
        <v>TJ#B_101034#4100#CZ</v>
      </c>
      <c r="B1650" s="4" t="str">
        <f>VLOOKUP(EB[[#This Row],[product]],KS_DB[[product]:[KS]],5,FALSE)</f>
        <v>gas</v>
      </c>
      <c r="C1650" s="4" t="str">
        <f>VLOOKUP(EB[[#This Row],[product]],KS_DB[[product]:[KS]],6,FALSE)</f>
        <v>gas</v>
      </c>
      <c r="D1650" s="4">
        <f>VLOOKUP(EB[[#This Row],[product]],Carriers[],4,FALSE)</f>
        <v>1</v>
      </c>
      <c r="E1650" s="4">
        <f>VLOOKUP(EB[[#This Row],[indic_nrg]],Indicators[],4,FALSE)</f>
        <v>0</v>
      </c>
      <c r="F1650" s="4">
        <f>IFERROR(VLOOKUP(EB[[#This Row],[Source_carrier]],KS_DB[[product]:[KS]],6,FALSE),0)</f>
        <v>0</v>
      </c>
      <c r="G1650" s="4" t="s">
        <v>34</v>
      </c>
      <c r="H1650" s="4" t="s">
        <v>1199</v>
      </c>
      <c r="I1650" s="4" t="s">
        <v>85</v>
      </c>
      <c r="J1650" s="4" t="s">
        <v>37</v>
      </c>
      <c r="K1650" s="4" t="s">
        <v>1200</v>
      </c>
      <c r="L1650" s="4" t="s">
        <v>39</v>
      </c>
      <c r="M1650" s="4" t="s">
        <v>86</v>
      </c>
      <c r="N1650" s="4" t="s">
        <v>41</v>
      </c>
      <c r="O1650" s="4">
        <v>125</v>
      </c>
      <c r="P1650" s="4">
        <v>72</v>
      </c>
      <c r="Q1650" s="4">
        <v>79</v>
      </c>
      <c r="R1650" s="4">
        <v>56</v>
      </c>
      <c r="S1650" s="4">
        <v>31</v>
      </c>
      <c r="T1650" s="4">
        <v>146</v>
      </c>
      <c r="U1650" s="4">
        <v>2055</v>
      </c>
      <c r="V1650" s="4">
        <v>2299</v>
      </c>
      <c r="W1650" s="4">
        <v>2230</v>
      </c>
      <c r="X1650" s="4">
        <v>2624</v>
      </c>
      <c r="Y1650" s="4">
        <v>577</v>
      </c>
      <c r="Z1650" s="4">
        <v>672</v>
      </c>
      <c r="AA1650" s="4">
        <v>708</v>
      </c>
      <c r="AB1650" s="4">
        <v>439</v>
      </c>
      <c r="AC1650" s="4">
        <v>574</v>
      </c>
      <c r="AD1650" s="4">
        <v>459</v>
      </c>
      <c r="AE1650" s="4">
        <v>450</v>
      </c>
      <c r="AF1650" s="4">
        <v>68</v>
      </c>
      <c r="AG1650" s="4">
        <v>7</v>
      </c>
      <c r="AH1650" s="4">
        <v>1</v>
      </c>
      <c r="AI1650" s="4">
        <v>24</v>
      </c>
      <c r="AJ1650" s="4">
        <v>24</v>
      </c>
      <c r="AK1650" s="4">
        <v>70</v>
      </c>
      <c r="AL1650" s="4">
        <v>5</v>
      </c>
      <c r="AM1650" s="4">
        <v>4</v>
      </c>
      <c r="AN1650" s="4">
        <v>5</v>
      </c>
    </row>
    <row r="1651" spans="1:40" ht="15" customHeight="1" x14ac:dyDescent="0.25">
      <c r="A1651" s="4" t="str">
        <f>EB[[#This Row],[unit]] &amp; "#" &amp; EB[[#This Row],[indic_nrg]] &amp; "#" &amp; EB[[#This Row],[product]] &amp; "#" &amp; EB[[#This Row],[geo]]</f>
        <v>TJ#B_101034#4200#CZ</v>
      </c>
      <c r="B1651" s="4" t="str">
        <f>VLOOKUP(EB[[#This Row],[product]],KS_DB[[product]:[KS]],5,FALSE)</f>
        <v>gas</v>
      </c>
      <c r="C1651" s="4" t="str">
        <f>VLOOKUP(EB[[#This Row],[product]],KS_DB[[product]:[KS]],6,FALSE)</f>
        <v>gas</v>
      </c>
      <c r="D1651" s="4">
        <f>VLOOKUP(EB[[#This Row],[product]],Carriers[],4,FALSE)</f>
        <v>0</v>
      </c>
      <c r="E1651" s="4">
        <f>VLOOKUP(EB[[#This Row],[indic_nrg]],Indicators[],4,FALSE)</f>
        <v>0</v>
      </c>
      <c r="F1651" s="4">
        <f>IFERROR(VLOOKUP(EB[[#This Row],[Source_carrier]],KS_DB[[product]:[KS]],6,FALSE),0)</f>
        <v>0</v>
      </c>
      <c r="G1651" s="4" t="s">
        <v>34</v>
      </c>
      <c r="H1651" s="4" t="s">
        <v>1199</v>
      </c>
      <c r="I1651" s="4" t="s">
        <v>87</v>
      </c>
      <c r="J1651" s="4" t="s">
        <v>37</v>
      </c>
      <c r="K1651" s="4" t="s">
        <v>1200</v>
      </c>
      <c r="L1651" s="4" t="s">
        <v>39</v>
      </c>
      <c r="M1651" s="4" t="s">
        <v>88</v>
      </c>
      <c r="N1651" s="4" t="s">
        <v>41</v>
      </c>
      <c r="O1651" s="4">
        <v>148</v>
      </c>
      <c r="P1651" s="4">
        <v>91</v>
      </c>
      <c r="Q1651" s="4">
        <v>100</v>
      </c>
      <c r="R1651" s="4">
        <v>98</v>
      </c>
      <c r="S1651" s="4">
        <v>4</v>
      </c>
      <c r="T1651" s="4">
        <v>89</v>
      </c>
      <c r="U1651" s="4">
        <v>105</v>
      </c>
      <c r="V1651" s="4">
        <v>0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</row>
    <row r="1652" spans="1:40" ht="15" customHeight="1" x14ac:dyDescent="0.25">
      <c r="A1652" s="4" t="str">
        <f>EB[[#This Row],[unit]] &amp; "#" &amp; EB[[#This Row],[indic_nrg]] &amp; "#" &amp; EB[[#This Row],[product]] &amp; "#" &amp; EB[[#This Row],[geo]]</f>
        <v>TJ#B_101034#4210#CZ</v>
      </c>
      <c r="B1652" s="4" t="str">
        <f>VLOOKUP(EB[[#This Row],[product]],KS_DB[[product]:[KS]],5,FALSE)</f>
        <v>gas</v>
      </c>
      <c r="C1652" s="4" t="str">
        <f>VLOOKUP(EB[[#This Row],[product]],KS_DB[[product]:[KS]],6,FALSE)</f>
        <v>gas</v>
      </c>
      <c r="D1652" s="4">
        <f>VLOOKUP(EB[[#This Row],[product]],Carriers[],4,FALSE)</f>
        <v>1</v>
      </c>
      <c r="E1652" s="4">
        <f>VLOOKUP(EB[[#This Row],[indic_nrg]],Indicators[],4,FALSE)</f>
        <v>0</v>
      </c>
      <c r="F1652" s="4">
        <f>IFERROR(VLOOKUP(EB[[#This Row],[Source_carrier]],KS_DB[[product]:[KS]],6,FALSE),0)</f>
        <v>0</v>
      </c>
      <c r="G1652" s="4" t="s">
        <v>34</v>
      </c>
      <c r="H1652" s="4" t="s">
        <v>1199</v>
      </c>
      <c r="I1652" s="4" t="s">
        <v>89</v>
      </c>
      <c r="J1652" s="4" t="s">
        <v>37</v>
      </c>
      <c r="K1652" s="4" t="s">
        <v>1200</v>
      </c>
      <c r="L1652" s="4" t="s">
        <v>39</v>
      </c>
      <c r="M1652" s="4" t="s">
        <v>90</v>
      </c>
      <c r="N1652" s="4" t="s">
        <v>41</v>
      </c>
      <c r="O1652" s="4">
        <v>0</v>
      </c>
      <c r="P1652" s="4">
        <v>0</v>
      </c>
      <c r="Q1652" s="4">
        <v>0</v>
      </c>
      <c r="R1652" s="4">
        <v>0</v>
      </c>
      <c r="S1652" s="4">
        <v>2</v>
      </c>
      <c r="T1652" s="4">
        <v>0</v>
      </c>
      <c r="U1652" s="4">
        <v>10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</row>
    <row r="1653" spans="1:40" ht="15" customHeight="1" x14ac:dyDescent="0.25">
      <c r="A1653" s="4" t="str">
        <f>EB[[#This Row],[unit]] &amp; "#" &amp; EB[[#This Row],[indic_nrg]] &amp; "#" &amp; EB[[#This Row],[product]] &amp; "#" &amp; EB[[#This Row],[geo]]</f>
        <v>TJ#B_101034#4220#CZ</v>
      </c>
      <c r="B1653" s="4" t="str">
        <f>VLOOKUP(EB[[#This Row],[product]],KS_DB[[product]:[KS]],5,FALSE)</f>
        <v>gas</v>
      </c>
      <c r="C1653" s="4" t="str">
        <f>VLOOKUP(EB[[#This Row],[product]],KS_DB[[product]:[KS]],6,FALSE)</f>
        <v>gas</v>
      </c>
      <c r="D1653" s="4">
        <f>VLOOKUP(EB[[#This Row],[product]],Carriers[],4,FALSE)</f>
        <v>1</v>
      </c>
      <c r="E1653" s="4">
        <f>VLOOKUP(EB[[#This Row],[indic_nrg]],Indicators[],4,FALSE)</f>
        <v>0</v>
      </c>
      <c r="F1653" s="4">
        <f>IFERROR(VLOOKUP(EB[[#This Row],[Source_carrier]],KS_DB[[product]:[KS]],6,FALSE),0)</f>
        <v>0</v>
      </c>
      <c r="G1653" s="4" t="s">
        <v>34</v>
      </c>
      <c r="H1653" s="4" t="s">
        <v>1199</v>
      </c>
      <c r="I1653" s="4" t="s">
        <v>91</v>
      </c>
      <c r="J1653" s="4" t="s">
        <v>37</v>
      </c>
      <c r="K1653" s="4" t="s">
        <v>1200</v>
      </c>
      <c r="L1653" s="4" t="s">
        <v>39</v>
      </c>
      <c r="M1653" s="4" t="s">
        <v>92</v>
      </c>
      <c r="N1653" s="4" t="s">
        <v>41</v>
      </c>
      <c r="O1653" s="4">
        <v>148</v>
      </c>
      <c r="P1653" s="4">
        <v>91</v>
      </c>
      <c r="Q1653" s="4">
        <v>100</v>
      </c>
      <c r="R1653" s="4">
        <v>98</v>
      </c>
      <c r="S1653" s="4">
        <v>0</v>
      </c>
      <c r="T1653" s="4">
        <v>89</v>
      </c>
      <c r="U1653" s="4">
        <v>95</v>
      </c>
      <c r="V1653" s="4">
        <v>0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</row>
    <row r="1654" spans="1:40" ht="15" customHeight="1" x14ac:dyDescent="0.25">
      <c r="A1654" s="4" t="str">
        <f>EB[[#This Row],[unit]] &amp; "#" &amp; EB[[#This Row],[indic_nrg]] &amp; "#" &amp; EB[[#This Row],[product]] &amp; "#" &amp; EB[[#This Row],[geo]]</f>
        <v>TJ#B_101034#4230#CZ</v>
      </c>
      <c r="B1654" s="4" t="str">
        <f>VLOOKUP(EB[[#This Row],[product]],KS_DB[[product]:[KS]],5,FALSE)</f>
        <v>gas</v>
      </c>
      <c r="C1654" s="4" t="str">
        <f>VLOOKUP(EB[[#This Row],[product]],KS_DB[[product]:[KS]],6,FALSE)</f>
        <v>gas</v>
      </c>
      <c r="D1654" s="4">
        <f>VLOOKUP(EB[[#This Row],[product]],Carriers[],4,FALSE)</f>
        <v>1</v>
      </c>
      <c r="E1654" s="4">
        <f>VLOOKUP(EB[[#This Row],[indic_nrg]],Indicators[],4,FALSE)</f>
        <v>0</v>
      </c>
      <c r="F1654" s="4">
        <f>IFERROR(VLOOKUP(EB[[#This Row],[Source_carrier]],KS_DB[[product]:[KS]],6,FALSE),0)</f>
        <v>0</v>
      </c>
      <c r="G1654" s="4" t="s">
        <v>34</v>
      </c>
      <c r="H1654" s="4" t="s">
        <v>1199</v>
      </c>
      <c r="I1654" s="4" t="s">
        <v>93</v>
      </c>
      <c r="J1654" s="4" t="s">
        <v>37</v>
      </c>
      <c r="K1654" s="4" t="s">
        <v>1200</v>
      </c>
      <c r="L1654" s="4" t="s">
        <v>39</v>
      </c>
      <c r="M1654" s="4" t="s">
        <v>94</v>
      </c>
      <c r="N1654" s="4" t="s">
        <v>41</v>
      </c>
      <c r="O1654" s="4">
        <v>0</v>
      </c>
      <c r="P1654" s="4">
        <v>0</v>
      </c>
      <c r="Q1654" s="4">
        <v>0</v>
      </c>
      <c r="R1654" s="4">
        <v>0</v>
      </c>
      <c r="S1654" s="4">
        <v>2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</row>
    <row r="1655" spans="1:40" ht="15" customHeight="1" x14ac:dyDescent="0.25">
      <c r="A1655" s="4" t="str">
        <f>EB[[#This Row],[unit]] &amp; "#" &amp; EB[[#This Row],[indic_nrg]] &amp; "#" &amp; EB[[#This Row],[product]] &amp; "#" &amp; EB[[#This Row],[geo]]</f>
        <v>TJ#B_101034#4240#CZ</v>
      </c>
      <c r="B1655" s="4" t="str">
        <f>VLOOKUP(EB[[#This Row],[product]],KS_DB[[product]:[KS]],5,FALSE)</f>
        <v>gas</v>
      </c>
      <c r="C1655" s="4" t="str">
        <f>VLOOKUP(EB[[#This Row],[product]],KS_DB[[product]:[KS]],6,FALSE)</f>
        <v>gas</v>
      </c>
      <c r="D1655" s="4">
        <f>VLOOKUP(EB[[#This Row],[product]],Carriers[],4,FALSE)</f>
        <v>1</v>
      </c>
      <c r="E1655" s="4">
        <f>VLOOKUP(EB[[#This Row],[indic_nrg]],Indicators[],4,FALSE)</f>
        <v>0</v>
      </c>
      <c r="F1655" s="4">
        <f>IFERROR(VLOOKUP(EB[[#This Row],[Source_carrier]],KS_DB[[product]:[KS]],6,FALSE),0)</f>
        <v>0</v>
      </c>
      <c r="G1655" s="4" t="s">
        <v>34</v>
      </c>
      <c r="H1655" s="4" t="s">
        <v>1199</v>
      </c>
      <c r="I1655" s="4" t="s">
        <v>95</v>
      </c>
      <c r="J1655" s="4" t="s">
        <v>37</v>
      </c>
      <c r="K1655" s="4" t="s">
        <v>1200</v>
      </c>
      <c r="L1655" s="4" t="s">
        <v>39</v>
      </c>
      <c r="M1655" s="4" t="s">
        <v>96</v>
      </c>
      <c r="N1655" s="4" t="s">
        <v>41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v>0</v>
      </c>
    </row>
    <row r="1656" spans="1:40" ht="15" customHeight="1" x14ac:dyDescent="0.25">
      <c r="A1656" s="4" t="str">
        <f>EB[[#This Row],[unit]] &amp; "#" &amp; EB[[#This Row],[indic_nrg]] &amp; "#" &amp; EB[[#This Row],[product]] &amp; "#" &amp; EB[[#This Row],[geo]]</f>
        <v>TJ#B_101034#5500#CZ</v>
      </c>
      <c r="B1656" s="4" t="str">
        <f>VLOOKUP(EB[[#This Row],[product]],KS_DB[[product]:[KS]],5,FALSE)</f>
        <v>RES</v>
      </c>
      <c r="C1656" s="4" t="str">
        <f>VLOOKUP(EB[[#This Row],[product]],KS_DB[[product]:[KS]],6,FALSE)</f>
        <v>RES</v>
      </c>
      <c r="D1656" s="4">
        <f>VLOOKUP(EB[[#This Row],[product]],Carriers[],4,FALSE)</f>
        <v>0</v>
      </c>
      <c r="E1656" s="4">
        <f>VLOOKUP(EB[[#This Row],[indic_nrg]],Indicators[],4,FALSE)</f>
        <v>0</v>
      </c>
      <c r="F1656" s="4">
        <f>IFERROR(VLOOKUP(EB[[#This Row],[Source_carrier]],KS_DB[[product]:[KS]],6,FALSE),0)</f>
        <v>0</v>
      </c>
      <c r="G1656" s="4" t="s">
        <v>34</v>
      </c>
      <c r="H1656" s="4" t="s">
        <v>1199</v>
      </c>
      <c r="I1656" s="4" t="s">
        <v>99</v>
      </c>
      <c r="J1656" s="4" t="s">
        <v>37</v>
      </c>
      <c r="K1656" s="4" t="s">
        <v>1200</v>
      </c>
      <c r="L1656" s="4" t="s">
        <v>39</v>
      </c>
      <c r="M1656" s="4" t="s">
        <v>100</v>
      </c>
      <c r="N1656" s="4" t="s">
        <v>41</v>
      </c>
      <c r="O1656" s="4">
        <v>0</v>
      </c>
      <c r="P1656" s="4">
        <v>0</v>
      </c>
      <c r="Q1656" s="4">
        <v>0</v>
      </c>
      <c r="R1656" s="4">
        <v>160</v>
      </c>
      <c r="S1656" s="4">
        <v>343</v>
      </c>
      <c r="T1656" s="4">
        <v>194</v>
      </c>
      <c r="U1656" s="4">
        <v>82</v>
      </c>
      <c r="V1656" s="4">
        <v>297</v>
      </c>
      <c r="W1656" s="4">
        <v>373</v>
      </c>
      <c r="X1656" s="4">
        <v>608</v>
      </c>
      <c r="Y1656" s="4">
        <v>622</v>
      </c>
      <c r="Z1656" s="4">
        <v>686</v>
      </c>
      <c r="AA1656" s="4">
        <v>675</v>
      </c>
      <c r="AB1656" s="4">
        <v>19</v>
      </c>
      <c r="AC1656" s="4">
        <v>263</v>
      </c>
      <c r="AD1656" s="4">
        <v>446</v>
      </c>
      <c r="AE1656" s="4">
        <v>376</v>
      </c>
      <c r="AF1656" s="4">
        <v>342</v>
      </c>
      <c r="AG1656" s="4">
        <v>373</v>
      </c>
      <c r="AH1656" s="4">
        <v>320</v>
      </c>
      <c r="AI1656" s="4">
        <v>319</v>
      </c>
      <c r="AJ1656" s="4">
        <v>427</v>
      </c>
      <c r="AK1656" s="4">
        <v>316</v>
      </c>
      <c r="AL1656" s="4">
        <v>348</v>
      </c>
      <c r="AM1656" s="4">
        <v>746</v>
      </c>
      <c r="AN1656" s="4">
        <v>898</v>
      </c>
    </row>
    <row r="1657" spans="1:40" ht="15" customHeight="1" x14ac:dyDescent="0.25">
      <c r="A1657" s="4" t="str">
        <f>EB[[#This Row],[unit]] &amp; "#" &amp; EB[[#This Row],[indic_nrg]] &amp; "#" &amp; EB[[#This Row],[product]] &amp; "#" &amp; EB[[#This Row],[geo]]</f>
        <v>TJ#B_101034#5532#CZ</v>
      </c>
      <c r="B1657" s="4" t="str">
        <f>VLOOKUP(EB[[#This Row],[product]],KS_DB[[product]:[KS]],5,FALSE)</f>
        <v>RES</v>
      </c>
      <c r="C1657" s="4" t="str">
        <f>VLOOKUP(EB[[#This Row],[product]],KS_DB[[product]:[KS]],6,FALSE)</f>
        <v>RES</v>
      </c>
      <c r="D1657" s="4">
        <f>VLOOKUP(EB[[#This Row],[product]],Carriers[],4,FALSE)</f>
        <v>1</v>
      </c>
      <c r="E1657" s="4">
        <f>VLOOKUP(EB[[#This Row],[indic_nrg]],Indicators[],4,FALSE)</f>
        <v>0</v>
      </c>
      <c r="F1657" s="4">
        <f>IFERROR(VLOOKUP(EB[[#This Row],[Source_carrier]],KS_DB[[product]:[KS]],6,FALSE),0)</f>
        <v>0</v>
      </c>
      <c r="G1657" s="4" t="s">
        <v>34</v>
      </c>
      <c r="H1657" s="4" t="s">
        <v>1199</v>
      </c>
      <c r="I1657" s="4" t="s">
        <v>101</v>
      </c>
      <c r="J1657" s="4" t="s">
        <v>37</v>
      </c>
      <c r="K1657" s="4" t="s">
        <v>1200</v>
      </c>
      <c r="L1657" s="4" t="s">
        <v>39</v>
      </c>
      <c r="M1657" s="4" t="s">
        <v>102</v>
      </c>
      <c r="N1657" s="4" t="s">
        <v>41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</row>
    <row r="1658" spans="1:40" ht="15" customHeight="1" x14ac:dyDescent="0.25">
      <c r="A1658" s="4" t="str">
        <f>EB[[#This Row],[unit]] &amp; "#" &amp; EB[[#This Row],[indic_nrg]] &amp; "#" &amp; EB[[#This Row],[product]] &amp; "#" &amp; EB[[#This Row],[geo]]</f>
        <v>TJ#B_101034#5540#CZ</v>
      </c>
      <c r="B1658" s="4" t="str">
        <f>VLOOKUP(EB[[#This Row],[product]],KS_DB[[product]:[KS]],5,FALSE)</f>
        <v>biomass</v>
      </c>
      <c r="C1658" s="4" t="str">
        <f>VLOOKUP(EB[[#This Row],[product]],KS_DB[[product]:[KS]],6,FALSE)</f>
        <v>biomass</v>
      </c>
      <c r="D1658" s="4">
        <f>VLOOKUP(EB[[#This Row],[product]],Carriers[],4,FALSE)</f>
        <v>0</v>
      </c>
      <c r="E1658" s="4">
        <f>VLOOKUP(EB[[#This Row],[indic_nrg]],Indicators[],4,FALSE)</f>
        <v>0</v>
      </c>
      <c r="F1658" s="4">
        <f>IFERROR(VLOOKUP(EB[[#This Row],[Source_carrier]],KS_DB[[product]:[KS]],6,FALSE),0)</f>
        <v>0</v>
      </c>
      <c r="G1658" s="4" t="s">
        <v>34</v>
      </c>
      <c r="H1658" s="4" t="s">
        <v>1199</v>
      </c>
      <c r="I1658" s="4" t="s">
        <v>103</v>
      </c>
      <c r="J1658" s="4" t="s">
        <v>37</v>
      </c>
      <c r="K1658" s="4" t="s">
        <v>1200</v>
      </c>
      <c r="L1658" s="4" t="s">
        <v>39</v>
      </c>
      <c r="M1658" s="4" t="s">
        <v>104</v>
      </c>
      <c r="N1658" s="4" t="s">
        <v>41</v>
      </c>
      <c r="O1658" s="4">
        <v>0</v>
      </c>
      <c r="P1658" s="4">
        <v>0</v>
      </c>
      <c r="Q1658" s="4">
        <v>0</v>
      </c>
      <c r="R1658" s="4">
        <v>160</v>
      </c>
      <c r="S1658" s="4">
        <v>343</v>
      </c>
      <c r="T1658" s="4">
        <v>194</v>
      </c>
      <c r="U1658" s="4">
        <v>82</v>
      </c>
      <c r="V1658" s="4">
        <v>297</v>
      </c>
      <c r="W1658" s="4">
        <v>373</v>
      </c>
      <c r="X1658" s="4">
        <v>608</v>
      </c>
      <c r="Y1658" s="4">
        <v>622</v>
      </c>
      <c r="Z1658" s="4">
        <v>686</v>
      </c>
      <c r="AA1658" s="4">
        <v>675</v>
      </c>
      <c r="AB1658" s="4">
        <v>19</v>
      </c>
      <c r="AC1658" s="4">
        <v>263</v>
      </c>
      <c r="AD1658" s="4">
        <v>446</v>
      </c>
      <c r="AE1658" s="4">
        <v>376</v>
      </c>
      <c r="AF1658" s="4">
        <v>342</v>
      </c>
      <c r="AG1658" s="4">
        <v>373</v>
      </c>
      <c r="AH1658" s="4">
        <v>320</v>
      </c>
      <c r="AI1658" s="4">
        <v>319</v>
      </c>
      <c r="AJ1658" s="4">
        <v>427</v>
      </c>
      <c r="AK1658" s="4">
        <v>316</v>
      </c>
      <c r="AL1658" s="4">
        <v>348</v>
      </c>
      <c r="AM1658" s="4">
        <v>746</v>
      </c>
      <c r="AN1658" s="4">
        <v>898</v>
      </c>
    </row>
    <row r="1659" spans="1:40" ht="15" customHeight="1" x14ac:dyDescent="0.25">
      <c r="A1659" s="4" t="str">
        <f>EB[[#This Row],[unit]] &amp; "#" &amp; EB[[#This Row],[indic_nrg]] &amp; "#" &amp; EB[[#This Row],[product]] &amp; "#" &amp; EB[[#This Row],[geo]]</f>
        <v>TJ#B_101034#5541#CZ</v>
      </c>
      <c r="B1659" s="4" t="str">
        <f>VLOOKUP(EB[[#This Row],[product]],KS_DB[[product]:[KS]],5,FALSE)</f>
        <v>biomass</v>
      </c>
      <c r="C1659" s="4" t="str">
        <f>VLOOKUP(EB[[#This Row],[product]],KS_DB[[product]:[KS]],6,FALSE)</f>
        <v>biomass</v>
      </c>
      <c r="D1659" s="4">
        <f>VLOOKUP(EB[[#This Row],[product]],Carriers[],4,FALSE)</f>
        <v>1</v>
      </c>
      <c r="E1659" s="4">
        <f>VLOOKUP(EB[[#This Row],[indic_nrg]],Indicators[],4,FALSE)</f>
        <v>0</v>
      </c>
      <c r="F1659" s="4">
        <f>IFERROR(VLOOKUP(EB[[#This Row],[Source_carrier]],KS_DB[[product]:[KS]],6,FALSE),0)</f>
        <v>0</v>
      </c>
      <c r="G1659" s="4" t="s">
        <v>34</v>
      </c>
      <c r="H1659" s="4" t="s">
        <v>1199</v>
      </c>
      <c r="I1659" s="4" t="s">
        <v>105</v>
      </c>
      <c r="J1659" s="4" t="s">
        <v>37</v>
      </c>
      <c r="K1659" s="4" t="s">
        <v>1200</v>
      </c>
      <c r="L1659" s="4" t="s">
        <v>39</v>
      </c>
      <c r="M1659" s="4" t="s">
        <v>106</v>
      </c>
      <c r="N1659" s="4" t="s">
        <v>41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12</v>
      </c>
      <c r="X1659" s="4">
        <v>319</v>
      </c>
      <c r="Y1659" s="4">
        <v>384</v>
      </c>
      <c r="Z1659" s="4">
        <v>421</v>
      </c>
      <c r="AA1659" s="4">
        <v>415</v>
      </c>
      <c r="AB1659" s="4">
        <v>0</v>
      </c>
      <c r="AC1659" s="4">
        <v>0</v>
      </c>
      <c r="AD1659" s="4">
        <v>0</v>
      </c>
      <c r="AE1659" s="4">
        <v>0</v>
      </c>
      <c r="AF1659" s="4">
        <v>0</v>
      </c>
      <c r="AG1659" s="4">
        <v>3</v>
      </c>
      <c r="AH1659" s="4">
        <v>1</v>
      </c>
      <c r="AI1659" s="4">
        <v>14</v>
      </c>
      <c r="AJ1659" s="4">
        <v>98</v>
      </c>
      <c r="AK1659" s="4">
        <v>14</v>
      </c>
      <c r="AL1659" s="4">
        <v>125</v>
      </c>
      <c r="AM1659" s="4">
        <v>473</v>
      </c>
      <c r="AN1659" s="4">
        <v>648</v>
      </c>
    </row>
    <row r="1660" spans="1:40" ht="15" customHeight="1" x14ac:dyDescent="0.25">
      <c r="A1660" s="4" t="str">
        <f>EB[[#This Row],[unit]] &amp; "#" &amp; EB[[#This Row],[indic_nrg]] &amp; "#" &amp; EB[[#This Row],[product]] &amp; "#" &amp; EB[[#This Row],[geo]]</f>
        <v>TJ#B_101034#5542#CZ</v>
      </c>
      <c r="B1660" s="4" t="str">
        <f>VLOOKUP(EB[[#This Row],[product]],KS_DB[[product]:[KS]],5,FALSE)</f>
        <v>biomass</v>
      </c>
      <c r="C1660" s="4" t="str">
        <f>VLOOKUP(EB[[#This Row],[product]],KS_DB[[product]:[KS]],6,FALSE)</f>
        <v>biomass</v>
      </c>
      <c r="D1660" s="4">
        <f>VLOOKUP(EB[[#This Row],[product]],Carriers[],4,FALSE)</f>
        <v>1</v>
      </c>
      <c r="E1660" s="4">
        <f>VLOOKUP(EB[[#This Row],[indic_nrg]],Indicators[],4,FALSE)</f>
        <v>0</v>
      </c>
      <c r="F1660" s="4">
        <f>IFERROR(VLOOKUP(EB[[#This Row],[Source_carrier]],KS_DB[[product]:[KS]],6,FALSE),0)</f>
        <v>0</v>
      </c>
      <c r="G1660" s="4" t="s">
        <v>34</v>
      </c>
      <c r="H1660" s="4" t="s">
        <v>1199</v>
      </c>
      <c r="I1660" s="4" t="s">
        <v>107</v>
      </c>
      <c r="J1660" s="4" t="s">
        <v>37</v>
      </c>
      <c r="K1660" s="4" t="s">
        <v>1200</v>
      </c>
      <c r="L1660" s="4" t="s">
        <v>39</v>
      </c>
      <c r="M1660" s="4" t="s">
        <v>108</v>
      </c>
      <c r="N1660" s="4" t="s">
        <v>41</v>
      </c>
      <c r="O1660" s="4">
        <v>0</v>
      </c>
      <c r="P1660" s="4">
        <v>0</v>
      </c>
      <c r="Q1660" s="4">
        <v>0</v>
      </c>
      <c r="R1660" s="4">
        <v>160</v>
      </c>
      <c r="S1660" s="4">
        <v>343</v>
      </c>
      <c r="T1660" s="4">
        <v>194</v>
      </c>
      <c r="U1660" s="4">
        <v>82</v>
      </c>
      <c r="V1660" s="4">
        <v>297</v>
      </c>
      <c r="W1660" s="4">
        <v>361</v>
      </c>
      <c r="X1660" s="4">
        <v>289</v>
      </c>
      <c r="Y1660" s="4">
        <v>238</v>
      </c>
      <c r="Z1660" s="4">
        <v>265</v>
      </c>
      <c r="AA1660" s="4">
        <v>260</v>
      </c>
      <c r="AB1660" s="4">
        <v>19</v>
      </c>
      <c r="AC1660" s="4">
        <v>263</v>
      </c>
      <c r="AD1660" s="4">
        <v>446</v>
      </c>
      <c r="AE1660" s="4">
        <v>376</v>
      </c>
      <c r="AF1660" s="4">
        <v>342</v>
      </c>
      <c r="AG1660" s="4">
        <v>370</v>
      </c>
      <c r="AH1660" s="4">
        <v>319</v>
      </c>
      <c r="AI1660" s="4">
        <v>305</v>
      </c>
      <c r="AJ1660" s="4">
        <v>329</v>
      </c>
      <c r="AK1660" s="4">
        <v>302</v>
      </c>
      <c r="AL1660" s="4">
        <v>223</v>
      </c>
      <c r="AM1660" s="4">
        <v>273</v>
      </c>
      <c r="AN1660" s="4">
        <v>250</v>
      </c>
    </row>
    <row r="1661" spans="1:40" ht="15" customHeight="1" x14ac:dyDescent="0.25">
      <c r="A1661" s="4" t="str">
        <f>EB[[#This Row],[unit]] &amp; "#" &amp; EB[[#This Row],[indic_nrg]] &amp; "#" &amp; EB[[#This Row],[product]] &amp; "#" &amp; EB[[#This Row],[geo]]</f>
        <v>TJ#B_101034#55431#CZ</v>
      </c>
      <c r="B1661" s="4" t="str">
        <f>VLOOKUP(EB[[#This Row],[product]],KS_DB[[product]:[KS]],5,FALSE)</f>
        <v>biomass</v>
      </c>
      <c r="C1661" s="4" t="str">
        <f>VLOOKUP(EB[[#This Row],[product]],KS_DB[[product]:[KS]],6,FALSE)</f>
        <v>biomass</v>
      </c>
      <c r="D1661" s="4">
        <f>VLOOKUP(EB[[#This Row],[product]],Carriers[],4,FALSE)</f>
        <v>1</v>
      </c>
      <c r="E1661" s="4">
        <f>VLOOKUP(EB[[#This Row],[indic_nrg]],Indicators[],4,FALSE)</f>
        <v>0</v>
      </c>
      <c r="F1661" s="4">
        <f>IFERROR(VLOOKUP(EB[[#This Row],[Source_carrier]],KS_DB[[product]:[KS]],6,FALSE),0)</f>
        <v>0</v>
      </c>
      <c r="G1661" s="4" t="s">
        <v>34</v>
      </c>
      <c r="H1661" s="4" t="s">
        <v>1199</v>
      </c>
      <c r="I1661" s="4" t="s">
        <v>109</v>
      </c>
      <c r="J1661" s="4" t="s">
        <v>37</v>
      </c>
      <c r="K1661" s="4" t="s">
        <v>1200</v>
      </c>
      <c r="L1661" s="4" t="s">
        <v>39</v>
      </c>
      <c r="M1661" s="4" t="s">
        <v>110</v>
      </c>
      <c r="N1661" s="4" t="s">
        <v>41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</row>
    <row r="1662" spans="1:40" ht="15" customHeight="1" x14ac:dyDescent="0.25">
      <c r="A1662" s="4" t="str">
        <f>EB[[#This Row],[unit]] &amp; "#" &amp; EB[[#This Row],[indic_nrg]] &amp; "#" &amp; EB[[#This Row],[product]] &amp; "#" &amp; EB[[#This Row],[geo]]</f>
        <v>TJ#B_101034#55432#CZ</v>
      </c>
      <c r="B1662" s="4" t="str">
        <f>VLOOKUP(EB[[#This Row],[product]],KS_DB[[product]:[KS]],5,FALSE)</f>
        <v>biomass</v>
      </c>
      <c r="C1662" s="4" t="str">
        <f>VLOOKUP(EB[[#This Row],[product]],KS_DB[[product]:[KS]],6,FALSE)</f>
        <v>biomass</v>
      </c>
      <c r="D1662" s="4">
        <f>VLOOKUP(EB[[#This Row],[product]],Carriers[],4,FALSE)</f>
        <v>1</v>
      </c>
      <c r="E1662" s="4">
        <f>VLOOKUP(EB[[#This Row],[indic_nrg]],Indicators[],4,FALSE)</f>
        <v>0</v>
      </c>
      <c r="F1662" s="4">
        <f>IFERROR(VLOOKUP(EB[[#This Row],[Source_carrier]],KS_DB[[product]:[KS]],6,FALSE),0)</f>
        <v>0</v>
      </c>
      <c r="G1662" s="4" t="s">
        <v>34</v>
      </c>
      <c r="H1662" s="4" t="s">
        <v>1199</v>
      </c>
      <c r="I1662" s="4" t="s">
        <v>111</v>
      </c>
      <c r="J1662" s="4" t="s">
        <v>37</v>
      </c>
      <c r="K1662" s="4" t="s">
        <v>1200</v>
      </c>
      <c r="L1662" s="4" t="s">
        <v>39</v>
      </c>
      <c r="M1662" s="4" t="s">
        <v>112</v>
      </c>
      <c r="N1662" s="4" t="s">
        <v>41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</row>
    <row r="1663" spans="1:40" ht="15" customHeight="1" x14ac:dyDescent="0.25">
      <c r="A1663" s="4" t="str">
        <f>EB[[#This Row],[unit]] &amp; "#" &amp; EB[[#This Row],[indic_nrg]] &amp; "#" &amp; EB[[#This Row],[product]] &amp; "#" &amp; EB[[#This Row],[geo]]</f>
        <v>TJ#B_101034#5545#CZ</v>
      </c>
      <c r="B1663" s="4" t="str">
        <f>VLOOKUP(EB[[#This Row],[product]],KS_DB[[product]:[KS]],5,FALSE)</f>
        <v>biomass</v>
      </c>
      <c r="C1663" s="4" t="str">
        <f>VLOOKUP(EB[[#This Row],[product]],KS_DB[[product]:[KS]],6,FALSE)</f>
        <v>biomass</v>
      </c>
      <c r="D1663" s="4">
        <f>VLOOKUP(EB[[#This Row],[product]],Carriers[],4,FALSE)</f>
        <v>0</v>
      </c>
      <c r="E1663" s="4">
        <f>VLOOKUP(EB[[#This Row],[indic_nrg]],Indicators[],4,FALSE)</f>
        <v>0</v>
      </c>
      <c r="F1663" s="4">
        <f>IFERROR(VLOOKUP(EB[[#This Row],[Source_carrier]],KS_DB[[product]:[KS]],6,FALSE),0)</f>
        <v>0</v>
      </c>
      <c r="G1663" s="4" t="s">
        <v>34</v>
      </c>
      <c r="H1663" s="4" t="s">
        <v>1199</v>
      </c>
      <c r="I1663" s="4" t="s">
        <v>115</v>
      </c>
      <c r="J1663" s="4" t="s">
        <v>37</v>
      </c>
      <c r="K1663" s="4" t="s">
        <v>1200</v>
      </c>
      <c r="L1663" s="4" t="s">
        <v>39</v>
      </c>
      <c r="M1663" s="4" t="s">
        <v>116</v>
      </c>
      <c r="N1663" s="4" t="s">
        <v>41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</row>
    <row r="1664" spans="1:40" ht="15" customHeight="1" x14ac:dyDescent="0.25">
      <c r="A1664" s="4" t="str">
        <f>EB[[#This Row],[unit]] &amp; "#" &amp; EB[[#This Row],[indic_nrg]] &amp; "#" &amp; EB[[#This Row],[product]] &amp; "#" &amp; EB[[#This Row],[geo]]</f>
        <v>TJ#B_101034#5546#CZ</v>
      </c>
      <c r="B1664" s="4" t="str">
        <f>VLOOKUP(EB[[#This Row],[product]],KS_DB[[product]:[KS]],5,FALSE)</f>
        <v>biomass</v>
      </c>
      <c r="C1664" s="4" t="str">
        <f>VLOOKUP(EB[[#This Row],[product]],KS_DB[[product]:[KS]],6,FALSE)</f>
        <v>biomass</v>
      </c>
      <c r="D1664" s="4">
        <f>VLOOKUP(EB[[#This Row],[product]],Carriers[],4,FALSE)</f>
        <v>1</v>
      </c>
      <c r="E1664" s="4">
        <f>VLOOKUP(EB[[#This Row],[indic_nrg]],Indicators[],4,FALSE)</f>
        <v>0</v>
      </c>
      <c r="F1664" s="4">
        <f>IFERROR(VLOOKUP(EB[[#This Row],[Source_carrier]],KS_DB[[product]:[KS]],6,FALSE),0)</f>
        <v>0</v>
      </c>
      <c r="G1664" s="4" t="s">
        <v>34</v>
      </c>
      <c r="H1664" s="4" t="s">
        <v>1199</v>
      </c>
      <c r="I1664" s="4" t="s">
        <v>117</v>
      </c>
      <c r="J1664" s="4" t="s">
        <v>37</v>
      </c>
      <c r="K1664" s="4" t="s">
        <v>1200</v>
      </c>
      <c r="L1664" s="4" t="s">
        <v>39</v>
      </c>
      <c r="M1664" s="4" t="s">
        <v>118</v>
      </c>
      <c r="N1664" s="4" t="s">
        <v>41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</row>
    <row r="1665" spans="1:40" ht="15" customHeight="1" x14ac:dyDescent="0.25">
      <c r="A1665" s="4" t="str">
        <f>EB[[#This Row],[unit]] &amp; "#" &amp; EB[[#This Row],[indic_nrg]] &amp; "#" &amp; EB[[#This Row],[product]] &amp; "#" &amp; EB[[#This Row],[geo]]</f>
        <v>TJ#B_101034#5547#CZ</v>
      </c>
      <c r="B1665" s="4" t="str">
        <f>VLOOKUP(EB[[#This Row],[product]],KS_DB[[product]:[KS]],5,FALSE)</f>
        <v>biomass</v>
      </c>
      <c r="C1665" s="4" t="str">
        <f>VLOOKUP(EB[[#This Row],[product]],KS_DB[[product]:[KS]],6,FALSE)</f>
        <v>biomass</v>
      </c>
      <c r="D1665" s="4">
        <f>VLOOKUP(EB[[#This Row],[product]],Carriers[],4,FALSE)</f>
        <v>1</v>
      </c>
      <c r="E1665" s="4">
        <f>VLOOKUP(EB[[#This Row],[indic_nrg]],Indicators[],4,FALSE)</f>
        <v>0</v>
      </c>
      <c r="F1665" s="4">
        <f>IFERROR(VLOOKUP(EB[[#This Row],[Source_carrier]],KS_DB[[product]:[KS]],6,FALSE),0)</f>
        <v>0</v>
      </c>
      <c r="G1665" s="4" t="s">
        <v>34</v>
      </c>
      <c r="H1665" s="4" t="s">
        <v>1199</v>
      </c>
      <c r="I1665" s="4" t="s">
        <v>119</v>
      </c>
      <c r="J1665" s="4" t="s">
        <v>37</v>
      </c>
      <c r="K1665" s="4" t="s">
        <v>1200</v>
      </c>
      <c r="L1665" s="4" t="s">
        <v>39</v>
      </c>
      <c r="M1665" s="4" t="s">
        <v>120</v>
      </c>
      <c r="N1665" s="4" t="s">
        <v>41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</row>
    <row r="1666" spans="1:40" ht="15" customHeight="1" x14ac:dyDescent="0.25">
      <c r="A1666" s="4" t="str">
        <f>EB[[#This Row],[unit]] &amp; "#" &amp; EB[[#This Row],[indic_nrg]] &amp; "#" &amp; EB[[#This Row],[product]] &amp; "#" &amp; EB[[#This Row],[geo]]</f>
        <v>TJ#B_101034#5548#CZ</v>
      </c>
      <c r="B1666" s="4" t="str">
        <f>VLOOKUP(EB[[#This Row],[product]],KS_DB[[product]:[KS]],5,FALSE)</f>
        <v>biomass</v>
      </c>
      <c r="C1666" s="4" t="str">
        <f>VLOOKUP(EB[[#This Row],[product]],KS_DB[[product]:[KS]],6,FALSE)</f>
        <v>biomass</v>
      </c>
      <c r="D1666" s="4">
        <f>VLOOKUP(EB[[#This Row],[product]],Carriers[],4,FALSE)</f>
        <v>1</v>
      </c>
      <c r="E1666" s="4">
        <f>VLOOKUP(EB[[#This Row],[indic_nrg]],Indicators[],4,FALSE)</f>
        <v>0</v>
      </c>
      <c r="F1666" s="4">
        <f>IFERROR(VLOOKUP(EB[[#This Row],[Source_carrier]],KS_DB[[product]:[KS]],6,FALSE),0)</f>
        <v>0</v>
      </c>
      <c r="G1666" s="4" t="s">
        <v>34</v>
      </c>
      <c r="H1666" s="4" t="s">
        <v>1199</v>
      </c>
      <c r="I1666" s="4" t="s">
        <v>121</v>
      </c>
      <c r="J1666" s="4" t="s">
        <v>37</v>
      </c>
      <c r="K1666" s="4" t="s">
        <v>1200</v>
      </c>
      <c r="L1666" s="4" t="s">
        <v>39</v>
      </c>
      <c r="M1666" s="4" t="s">
        <v>122</v>
      </c>
      <c r="N1666" s="4" t="s">
        <v>41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</row>
    <row r="1667" spans="1:40" ht="15" customHeight="1" x14ac:dyDescent="0.25">
      <c r="A1667" s="4" t="str">
        <f>EB[[#This Row],[unit]] &amp; "#" &amp; EB[[#This Row],[indic_nrg]] &amp; "#" &amp; EB[[#This Row],[product]] &amp; "#" &amp; EB[[#This Row],[geo]]</f>
        <v>TJ#B_101034#5549#CZ</v>
      </c>
      <c r="B1667" s="4" t="str">
        <f>VLOOKUP(EB[[#This Row],[product]],KS_DB[[product]:[KS]],5,FALSE)</f>
        <v>biomass</v>
      </c>
      <c r="C1667" s="4" t="str">
        <f>VLOOKUP(EB[[#This Row],[product]],KS_DB[[product]:[KS]],6,FALSE)</f>
        <v>biomass</v>
      </c>
      <c r="D1667" s="4">
        <f>VLOOKUP(EB[[#This Row],[product]],Carriers[],4,FALSE)</f>
        <v>1</v>
      </c>
      <c r="E1667" s="4">
        <f>VLOOKUP(EB[[#This Row],[indic_nrg]],Indicators[],4,FALSE)</f>
        <v>0</v>
      </c>
      <c r="F1667" s="4">
        <f>IFERROR(VLOOKUP(EB[[#This Row],[Source_carrier]],KS_DB[[product]:[KS]],6,FALSE),0)</f>
        <v>0</v>
      </c>
      <c r="G1667" s="4" t="s">
        <v>34</v>
      </c>
      <c r="H1667" s="4" t="s">
        <v>1199</v>
      </c>
      <c r="I1667" s="4" t="s">
        <v>123</v>
      </c>
      <c r="J1667" s="4" t="s">
        <v>37</v>
      </c>
      <c r="K1667" s="4" t="s">
        <v>1200</v>
      </c>
      <c r="L1667" s="4" t="s">
        <v>39</v>
      </c>
      <c r="M1667" s="4" t="s">
        <v>124</v>
      </c>
      <c r="N1667" s="4" t="s">
        <v>41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</row>
    <row r="1668" spans="1:40" ht="15" customHeight="1" x14ac:dyDescent="0.25">
      <c r="A1668" s="4" t="str">
        <f>EB[[#This Row],[unit]] &amp; "#" &amp; EB[[#This Row],[indic_nrg]] &amp; "#" &amp; EB[[#This Row],[product]] &amp; "#" &amp; EB[[#This Row],[geo]]</f>
        <v>TJ#B_101034#5550#CZ</v>
      </c>
      <c r="B1668" s="4" t="str">
        <f>VLOOKUP(EB[[#This Row],[product]],KS_DB[[product]:[KS]],5,FALSE)</f>
        <v>RES</v>
      </c>
      <c r="C1668" s="4" t="str">
        <f>VLOOKUP(EB[[#This Row],[product]],KS_DB[[product]:[KS]],6,FALSE)</f>
        <v>RES</v>
      </c>
      <c r="D1668" s="4">
        <f>VLOOKUP(EB[[#This Row],[product]],Carriers[],4,FALSE)</f>
        <v>1</v>
      </c>
      <c r="E1668" s="4">
        <f>VLOOKUP(EB[[#This Row],[indic_nrg]],Indicators[],4,FALSE)</f>
        <v>0</v>
      </c>
      <c r="F1668" s="4">
        <f>IFERROR(VLOOKUP(EB[[#This Row],[Source_carrier]],KS_DB[[product]:[KS]],6,FALSE),0)</f>
        <v>0</v>
      </c>
      <c r="G1668" s="4" t="s">
        <v>34</v>
      </c>
      <c r="H1668" s="4" t="s">
        <v>1199</v>
      </c>
      <c r="I1668" s="4" t="s">
        <v>125</v>
      </c>
      <c r="J1668" s="4" t="s">
        <v>37</v>
      </c>
      <c r="K1668" s="4" t="s">
        <v>1200</v>
      </c>
      <c r="L1668" s="4" t="s">
        <v>39</v>
      </c>
      <c r="M1668" s="4" t="s">
        <v>126</v>
      </c>
      <c r="N1668" s="4" t="s">
        <v>41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</row>
    <row r="1669" spans="1:40" ht="15" customHeight="1" x14ac:dyDescent="0.25">
      <c r="A1669" s="4" t="str">
        <f>EB[[#This Row],[unit]] &amp; "#" &amp; EB[[#This Row],[indic_nrg]] &amp; "#" &amp; EB[[#This Row],[product]] &amp; "#" &amp; EB[[#This Row],[geo]]</f>
        <v>TJ#B_101034#7100#CZ</v>
      </c>
      <c r="B1669" s="4" t="str">
        <f>VLOOKUP(EB[[#This Row],[product]],KS_DB[[product]:[KS]],5,FALSE)</f>
        <v>other</v>
      </c>
      <c r="C1669" s="4" t="str">
        <f>VLOOKUP(EB[[#This Row],[product]],KS_DB[[product]:[KS]],6,FALSE)</f>
        <v>other</v>
      </c>
      <c r="D1669" s="4">
        <f>VLOOKUP(EB[[#This Row],[product]],Carriers[],4,FALSE)</f>
        <v>1</v>
      </c>
      <c r="E1669" s="4">
        <f>VLOOKUP(EB[[#This Row],[indic_nrg]],Indicators[],4,FALSE)</f>
        <v>0</v>
      </c>
      <c r="F1669" s="4">
        <f>IFERROR(VLOOKUP(EB[[#This Row],[Source_carrier]],KS_DB[[product]:[KS]],6,FALSE),0)</f>
        <v>0</v>
      </c>
      <c r="G1669" s="4" t="s">
        <v>34</v>
      </c>
      <c r="H1669" s="4" t="s">
        <v>1199</v>
      </c>
      <c r="I1669" s="4" t="s">
        <v>129</v>
      </c>
      <c r="J1669" s="4" t="s">
        <v>37</v>
      </c>
      <c r="K1669" s="4" t="s">
        <v>1200</v>
      </c>
      <c r="L1669" s="4" t="s">
        <v>39</v>
      </c>
      <c r="M1669" s="4" t="s">
        <v>130</v>
      </c>
      <c r="N1669" s="4" t="s">
        <v>41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0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v>0</v>
      </c>
    </row>
    <row r="1670" spans="1:40" ht="15" customHeight="1" x14ac:dyDescent="0.25">
      <c r="A1670" s="4" t="str">
        <f>EB[[#This Row],[unit]] &amp; "#" &amp; EB[[#This Row],[indic_nrg]] &amp; "#" &amp; EB[[#This Row],[product]] &amp; "#" &amp; EB[[#This Row],[geo]]</f>
        <v>TJ#B_101034#7200#CZ</v>
      </c>
      <c r="B1670" s="4" t="str">
        <f>VLOOKUP(EB[[#This Row],[product]],KS_DB[[product]:[KS]],5,FALSE)</f>
        <v>other</v>
      </c>
      <c r="C1670" s="4" t="str">
        <f>VLOOKUP(EB[[#This Row],[product]],KS_DB[[product]:[KS]],6,FALSE)</f>
        <v>other</v>
      </c>
      <c r="D1670" s="4">
        <f>VLOOKUP(EB[[#This Row],[product]],Carriers[],4,FALSE)</f>
        <v>0</v>
      </c>
      <c r="E1670" s="4">
        <f>VLOOKUP(EB[[#This Row],[indic_nrg]],Indicators[],4,FALSE)</f>
        <v>0</v>
      </c>
      <c r="F1670" s="4">
        <f>IFERROR(VLOOKUP(EB[[#This Row],[Source_carrier]],KS_DB[[product]:[KS]],6,FALSE),0)</f>
        <v>0</v>
      </c>
      <c r="G1670" s="4" t="s">
        <v>34</v>
      </c>
      <c r="H1670" s="4" t="s">
        <v>1199</v>
      </c>
      <c r="I1670" s="4" t="s">
        <v>131</v>
      </c>
      <c r="J1670" s="4" t="s">
        <v>37</v>
      </c>
      <c r="K1670" s="4" t="s">
        <v>1200</v>
      </c>
      <c r="L1670" s="4" t="s">
        <v>39</v>
      </c>
      <c r="M1670" s="4" t="s">
        <v>132</v>
      </c>
      <c r="N1670" s="4" t="s">
        <v>41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</row>
    <row r="1671" spans="1:40" ht="15" customHeight="1" x14ac:dyDescent="0.25">
      <c r="A1671" s="4" t="str">
        <f>EB[[#This Row],[unit]] &amp; "#" &amp; EB[[#This Row],[indic_nrg]] &amp; "#" &amp; EB[[#This Row],[product]] &amp; "#" &amp; EB[[#This Row],[geo]]</f>
        <v>TJ#B_101035#2000#CZ</v>
      </c>
      <c r="B1671" s="4" t="str">
        <f>VLOOKUP(EB[[#This Row],[product]],KS_DB[[product]:[KS]],5,FALSE)</f>
        <v>solid</v>
      </c>
      <c r="C1671" s="4" t="str">
        <f>VLOOKUP(EB[[#This Row],[product]],KS_DB[[product]:[KS]],6,FALSE)</f>
        <v>solid</v>
      </c>
      <c r="D1671" s="4">
        <f>VLOOKUP(EB[[#This Row],[product]],Carriers[],4,FALSE)</f>
        <v>0</v>
      </c>
      <c r="E1671" s="4">
        <f>VLOOKUP(EB[[#This Row],[indic_nrg]],Indicators[],4,FALSE)</f>
        <v>0</v>
      </c>
      <c r="F1671" s="4">
        <f>IFERROR(VLOOKUP(EB[[#This Row],[Source_carrier]],KS_DB[[product]:[KS]],6,FALSE),0)</f>
        <v>0</v>
      </c>
      <c r="G1671" s="4" t="s">
        <v>34</v>
      </c>
      <c r="H1671" s="4" t="s">
        <v>1201</v>
      </c>
      <c r="I1671" s="4" t="s">
        <v>18</v>
      </c>
      <c r="J1671" s="4" t="s">
        <v>37</v>
      </c>
      <c r="K1671" s="4" t="s">
        <v>1202</v>
      </c>
      <c r="L1671" s="4" t="s">
        <v>39</v>
      </c>
      <c r="M1671" s="4" t="s">
        <v>42</v>
      </c>
      <c r="N1671" s="4" t="s">
        <v>41</v>
      </c>
      <c r="O1671" s="4">
        <v>68253</v>
      </c>
      <c r="P1671" s="4">
        <v>69018</v>
      </c>
      <c r="Q1671" s="4">
        <v>69138</v>
      </c>
      <c r="R1671" s="4">
        <v>69184</v>
      </c>
      <c r="S1671" s="4">
        <v>59333</v>
      </c>
      <c r="T1671" s="4">
        <v>51322</v>
      </c>
      <c r="U1671" s="4">
        <v>51627</v>
      </c>
      <c r="V1671" s="4">
        <v>52321</v>
      </c>
      <c r="W1671" s="4">
        <v>47398</v>
      </c>
      <c r="X1671" s="4">
        <v>26510</v>
      </c>
      <c r="Y1671" s="4">
        <v>36476</v>
      </c>
      <c r="Z1671" s="4">
        <v>34268</v>
      </c>
      <c r="AA1671" s="4">
        <v>37279</v>
      </c>
      <c r="AB1671" s="4">
        <v>37187</v>
      </c>
      <c r="AC1671" s="4">
        <v>38160</v>
      </c>
      <c r="AD1671" s="4">
        <v>39018</v>
      </c>
      <c r="AE1671" s="4">
        <v>43754</v>
      </c>
      <c r="AF1671" s="4">
        <v>39223</v>
      </c>
      <c r="AG1671" s="4">
        <v>49953</v>
      </c>
      <c r="AH1671" s="4">
        <v>45350</v>
      </c>
      <c r="AI1671" s="4">
        <v>41939</v>
      </c>
      <c r="AJ1671" s="4">
        <v>36344</v>
      </c>
      <c r="AK1671" s="4">
        <v>33028</v>
      </c>
      <c r="AL1671" s="4">
        <v>31426</v>
      </c>
      <c r="AM1671" s="4">
        <v>29054</v>
      </c>
      <c r="AN1671" s="4">
        <v>30476</v>
      </c>
    </row>
    <row r="1672" spans="1:40" ht="15" customHeight="1" x14ac:dyDescent="0.25">
      <c r="A1672" s="4" t="str">
        <f>EB[[#This Row],[unit]] &amp; "#" &amp; EB[[#This Row],[indic_nrg]] &amp; "#" &amp; EB[[#This Row],[product]] &amp; "#" &amp; EB[[#This Row],[geo]]</f>
        <v>TJ#B_101035#2100#CZ</v>
      </c>
      <c r="B1672" s="4" t="str">
        <f>VLOOKUP(EB[[#This Row],[product]],KS_DB[[product]:[KS]],5,FALSE)</f>
        <v>solid</v>
      </c>
      <c r="C1672" s="4" t="str">
        <f>VLOOKUP(EB[[#This Row],[product]],KS_DB[[product]:[KS]],6,FALSE)</f>
        <v>solid</v>
      </c>
      <c r="D1672" s="4">
        <f>VLOOKUP(EB[[#This Row],[product]],Carriers[],4,FALSE)</f>
        <v>0</v>
      </c>
      <c r="E1672" s="4">
        <f>VLOOKUP(EB[[#This Row],[indic_nrg]],Indicators[],4,FALSE)</f>
        <v>0</v>
      </c>
      <c r="F1672" s="4">
        <f>IFERROR(VLOOKUP(EB[[#This Row],[Source_carrier]],KS_DB[[product]:[KS]],6,FALSE),0)</f>
        <v>0</v>
      </c>
      <c r="G1672" s="4" t="s">
        <v>34</v>
      </c>
      <c r="H1672" s="4" t="s">
        <v>1201</v>
      </c>
      <c r="I1672" s="4" t="s">
        <v>43</v>
      </c>
      <c r="J1672" s="4" t="s">
        <v>37</v>
      </c>
      <c r="K1672" s="4" t="s">
        <v>1202</v>
      </c>
      <c r="L1672" s="4" t="s">
        <v>39</v>
      </c>
      <c r="M1672" s="4" t="s">
        <v>44</v>
      </c>
      <c r="N1672" s="4" t="s">
        <v>41</v>
      </c>
      <c r="O1672" s="4">
        <v>21274</v>
      </c>
      <c r="P1672" s="4">
        <v>21828</v>
      </c>
      <c r="Q1672" s="4">
        <v>22512</v>
      </c>
      <c r="R1672" s="4">
        <v>21806</v>
      </c>
      <c r="S1672" s="4">
        <v>21034</v>
      </c>
      <c r="T1672" s="4">
        <v>13259</v>
      </c>
      <c r="U1672" s="4">
        <v>12916</v>
      </c>
      <c r="V1672" s="4">
        <v>15077</v>
      </c>
      <c r="W1672" s="4">
        <v>18480</v>
      </c>
      <c r="X1672" s="4">
        <v>0</v>
      </c>
      <c r="Y1672" s="4">
        <v>0</v>
      </c>
      <c r="Z1672" s="4">
        <v>0</v>
      </c>
      <c r="AA1672" s="4">
        <v>226</v>
      </c>
      <c r="AB1672" s="4">
        <v>264</v>
      </c>
      <c r="AC1672" s="4">
        <v>188</v>
      </c>
      <c r="AD1672" s="4">
        <v>226</v>
      </c>
      <c r="AE1672" s="4">
        <v>3824</v>
      </c>
      <c r="AF1672" s="4">
        <v>12496</v>
      </c>
      <c r="AG1672" s="4">
        <v>12842</v>
      </c>
      <c r="AH1672" s="4">
        <v>8933</v>
      </c>
      <c r="AI1672" s="4">
        <v>4977</v>
      </c>
      <c r="AJ1672" s="4">
        <v>2731</v>
      </c>
      <c r="AK1672" s="4">
        <v>2458</v>
      </c>
      <c r="AL1672" s="4">
        <v>2846</v>
      </c>
      <c r="AM1672" s="4">
        <v>2381</v>
      </c>
      <c r="AN1672" s="4">
        <v>1708</v>
      </c>
    </row>
    <row r="1673" spans="1:40" ht="15" customHeight="1" x14ac:dyDescent="0.25">
      <c r="A1673" s="4" t="str">
        <f>EB[[#This Row],[unit]] &amp; "#" &amp; EB[[#This Row],[indic_nrg]] &amp; "#" &amp; EB[[#This Row],[product]] &amp; "#" &amp; EB[[#This Row],[geo]]</f>
        <v>TJ#B_101035#2112#CZ</v>
      </c>
      <c r="B1673" s="4" t="str">
        <f>VLOOKUP(EB[[#This Row],[product]],KS_DB[[product]:[KS]],5,FALSE)</f>
        <v>solid</v>
      </c>
      <c r="C1673" s="4" t="str">
        <f>VLOOKUP(EB[[#This Row],[product]],KS_DB[[product]:[KS]],6,FALSE)</f>
        <v>solid</v>
      </c>
      <c r="D1673" s="4">
        <f>VLOOKUP(EB[[#This Row],[product]],Carriers[],4,FALSE)</f>
        <v>1</v>
      </c>
      <c r="E1673" s="4">
        <f>VLOOKUP(EB[[#This Row],[indic_nrg]],Indicators[],4,FALSE)</f>
        <v>0</v>
      </c>
      <c r="F1673" s="4">
        <f>IFERROR(VLOOKUP(EB[[#This Row],[Source_carrier]],KS_DB[[product]:[KS]],6,FALSE),0)</f>
        <v>0</v>
      </c>
      <c r="G1673" s="4" t="s">
        <v>34</v>
      </c>
      <c r="H1673" s="4" t="s">
        <v>1201</v>
      </c>
      <c r="I1673" s="4" t="s">
        <v>45</v>
      </c>
      <c r="J1673" s="4" t="s">
        <v>37</v>
      </c>
      <c r="K1673" s="4" t="s">
        <v>1202</v>
      </c>
      <c r="L1673" s="4" t="s">
        <v>39</v>
      </c>
      <c r="M1673" s="4" t="s">
        <v>46</v>
      </c>
      <c r="N1673" s="4" t="s">
        <v>41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</row>
    <row r="1674" spans="1:40" ht="15" customHeight="1" x14ac:dyDescent="0.25">
      <c r="A1674" s="4" t="str">
        <f>EB[[#This Row],[unit]] &amp; "#" &amp; EB[[#This Row],[indic_nrg]] &amp; "#" &amp; EB[[#This Row],[product]] &amp; "#" &amp; EB[[#This Row],[geo]]</f>
        <v>TJ#B_101035#2115#CZ</v>
      </c>
      <c r="B1674" s="4" t="str">
        <f>VLOOKUP(EB[[#This Row],[product]],KS_DB[[product]:[KS]],5,FALSE)</f>
        <v>solid</v>
      </c>
      <c r="C1674" s="4" t="str">
        <f>VLOOKUP(EB[[#This Row],[product]],KS_DB[[product]:[KS]],6,FALSE)</f>
        <v>solid</v>
      </c>
      <c r="D1674" s="4">
        <f>VLOOKUP(EB[[#This Row],[product]],Carriers[],4,FALSE)</f>
        <v>1</v>
      </c>
      <c r="E1674" s="4">
        <f>VLOOKUP(EB[[#This Row],[indic_nrg]],Indicators[],4,FALSE)</f>
        <v>0</v>
      </c>
      <c r="F1674" s="4">
        <f>IFERROR(VLOOKUP(EB[[#This Row],[Source_carrier]],KS_DB[[product]:[KS]],6,FALSE),0)</f>
        <v>0</v>
      </c>
      <c r="G1674" s="4" t="s">
        <v>34</v>
      </c>
      <c r="H1674" s="4" t="s">
        <v>1201</v>
      </c>
      <c r="I1674" s="4" t="s">
        <v>47</v>
      </c>
      <c r="J1674" s="4" t="s">
        <v>37</v>
      </c>
      <c r="K1674" s="4" t="s">
        <v>1202</v>
      </c>
      <c r="L1674" s="4" t="s">
        <v>39</v>
      </c>
      <c r="M1674" s="4" t="s">
        <v>48</v>
      </c>
      <c r="N1674" s="4" t="s">
        <v>41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</row>
    <row r="1675" spans="1:40" ht="15" customHeight="1" x14ac:dyDescent="0.25">
      <c r="A1675" s="4" t="str">
        <f>EB[[#This Row],[unit]] &amp; "#" &amp; EB[[#This Row],[indic_nrg]] &amp; "#" &amp; EB[[#This Row],[product]] &amp; "#" &amp; EB[[#This Row],[geo]]</f>
        <v>TJ#B_101035#2116#CZ</v>
      </c>
      <c r="B1675" s="4" t="str">
        <f>VLOOKUP(EB[[#This Row],[product]],KS_DB[[product]:[KS]],5,FALSE)</f>
        <v>solid</v>
      </c>
      <c r="C1675" s="4" t="str">
        <f>VLOOKUP(EB[[#This Row],[product]],KS_DB[[product]:[KS]],6,FALSE)</f>
        <v>solid</v>
      </c>
      <c r="D1675" s="4">
        <f>VLOOKUP(EB[[#This Row],[product]],Carriers[],4,FALSE)</f>
        <v>1</v>
      </c>
      <c r="E1675" s="4">
        <f>VLOOKUP(EB[[#This Row],[indic_nrg]],Indicators[],4,FALSE)</f>
        <v>0</v>
      </c>
      <c r="F1675" s="4">
        <f>IFERROR(VLOOKUP(EB[[#This Row],[Source_carrier]],KS_DB[[product]:[KS]],6,FALSE),0)</f>
        <v>0</v>
      </c>
      <c r="G1675" s="4" t="s">
        <v>34</v>
      </c>
      <c r="H1675" s="4" t="s">
        <v>1201</v>
      </c>
      <c r="I1675" s="4" t="s">
        <v>49</v>
      </c>
      <c r="J1675" s="4" t="s">
        <v>37</v>
      </c>
      <c r="K1675" s="4" t="s">
        <v>1202</v>
      </c>
      <c r="L1675" s="4" t="s">
        <v>39</v>
      </c>
      <c r="M1675" s="4" t="s">
        <v>50</v>
      </c>
      <c r="N1675" s="4" t="s">
        <v>41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</row>
    <row r="1676" spans="1:40" ht="15" customHeight="1" x14ac:dyDescent="0.25">
      <c r="A1676" s="4" t="str">
        <f>EB[[#This Row],[unit]] &amp; "#" &amp; EB[[#This Row],[indic_nrg]] &amp; "#" &amp; EB[[#This Row],[product]] &amp; "#" &amp; EB[[#This Row],[geo]]</f>
        <v>TJ#B_101035#2117#CZ</v>
      </c>
      <c r="B1676" s="4" t="str">
        <f>VLOOKUP(EB[[#This Row],[product]],KS_DB[[product]:[KS]],5,FALSE)</f>
        <v>solid</v>
      </c>
      <c r="C1676" s="4" t="str">
        <f>VLOOKUP(EB[[#This Row],[product]],KS_DB[[product]:[KS]],6,FALSE)</f>
        <v>solid</v>
      </c>
      <c r="D1676" s="4">
        <f>VLOOKUP(EB[[#This Row],[product]],Carriers[],4,FALSE)</f>
        <v>1</v>
      </c>
      <c r="E1676" s="4">
        <f>VLOOKUP(EB[[#This Row],[indic_nrg]],Indicators[],4,FALSE)</f>
        <v>0</v>
      </c>
      <c r="F1676" s="4">
        <f>IFERROR(VLOOKUP(EB[[#This Row],[Source_carrier]],KS_DB[[product]:[KS]],6,FALSE),0)</f>
        <v>0</v>
      </c>
      <c r="G1676" s="4" t="s">
        <v>34</v>
      </c>
      <c r="H1676" s="4" t="s">
        <v>1201</v>
      </c>
      <c r="I1676" s="4" t="s">
        <v>51</v>
      </c>
      <c r="J1676" s="4" t="s">
        <v>37</v>
      </c>
      <c r="K1676" s="4" t="s">
        <v>1202</v>
      </c>
      <c r="L1676" s="4" t="s">
        <v>39</v>
      </c>
      <c r="M1676" s="4" t="s">
        <v>52</v>
      </c>
      <c r="N1676" s="4" t="s">
        <v>41</v>
      </c>
      <c r="O1676" s="4">
        <v>21274</v>
      </c>
      <c r="P1676" s="4">
        <v>21828</v>
      </c>
      <c r="Q1676" s="4">
        <v>22512</v>
      </c>
      <c r="R1676" s="4">
        <v>21806</v>
      </c>
      <c r="S1676" s="4">
        <v>21034</v>
      </c>
      <c r="T1676" s="4">
        <v>13259</v>
      </c>
      <c r="U1676" s="4">
        <v>12916</v>
      </c>
      <c r="V1676" s="4">
        <v>15077</v>
      </c>
      <c r="W1676" s="4">
        <v>18480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3711</v>
      </c>
      <c r="AF1676" s="4">
        <v>12496</v>
      </c>
      <c r="AG1676" s="4">
        <v>12842</v>
      </c>
      <c r="AH1676" s="4">
        <v>8791</v>
      </c>
      <c r="AI1676" s="4">
        <v>4939</v>
      </c>
      <c r="AJ1676" s="4">
        <v>2731</v>
      </c>
      <c r="AK1676" s="4">
        <v>2458</v>
      </c>
      <c r="AL1676" s="4">
        <v>2846</v>
      </c>
      <c r="AM1676" s="4">
        <v>2268</v>
      </c>
      <c r="AN1676" s="4">
        <v>1519</v>
      </c>
    </row>
    <row r="1677" spans="1:40" ht="15" customHeight="1" x14ac:dyDescent="0.25">
      <c r="A1677" s="4" t="str">
        <f>EB[[#This Row],[unit]] &amp; "#" &amp; EB[[#This Row],[indic_nrg]] &amp; "#" &amp; EB[[#This Row],[product]] &amp; "#" &amp; EB[[#This Row],[geo]]</f>
        <v>TJ#B_101035#2118#CZ</v>
      </c>
      <c r="B1677" s="4" t="str">
        <f>VLOOKUP(EB[[#This Row],[product]],KS_DB[[product]:[KS]],5,FALSE)</f>
        <v>solid</v>
      </c>
      <c r="C1677" s="4" t="str">
        <f>VLOOKUP(EB[[#This Row],[product]],KS_DB[[product]:[KS]],6,FALSE)</f>
        <v>solid</v>
      </c>
      <c r="D1677" s="4">
        <f>VLOOKUP(EB[[#This Row],[product]],Carriers[],4,FALSE)</f>
        <v>1</v>
      </c>
      <c r="E1677" s="4">
        <f>VLOOKUP(EB[[#This Row],[indic_nrg]],Indicators[],4,FALSE)</f>
        <v>0</v>
      </c>
      <c r="F1677" s="4">
        <f>IFERROR(VLOOKUP(EB[[#This Row],[Source_carrier]],KS_DB[[product]:[KS]],6,FALSE),0)</f>
        <v>0</v>
      </c>
      <c r="G1677" s="4" t="s">
        <v>34</v>
      </c>
      <c r="H1677" s="4" t="s">
        <v>1201</v>
      </c>
      <c r="I1677" s="4" t="s">
        <v>53</v>
      </c>
      <c r="J1677" s="4" t="s">
        <v>37</v>
      </c>
      <c r="K1677" s="4" t="s">
        <v>1202</v>
      </c>
      <c r="L1677" s="4" t="s">
        <v>39</v>
      </c>
      <c r="M1677" s="4" t="s">
        <v>54</v>
      </c>
      <c r="N1677" s="4" t="s">
        <v>41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</row>
    <row r="1678" spans="1:40" ht="15" customHeight="1" x14ac:dyDescent="0.25">
      <c r="A1678" s="4" t="str">
        <f>EB[[#This Row],[unit]] &amp; "#" &amp; EB[[#This Row],[indic_nrg]] &amp; "#" &amp; EB[[#This Row],[product]] &amp; "#" &amp; EB[[#This Row],[geo]]</f>
        <v>TJ#B_101035#2121#CZ</v>
      </c>
      <c r="B1678" s="4" t="str">
        <f>VLOOKUP(EB[[#This Row],[product]],KS_DB[[product]:[KS]],5,FALSE)</f>
        <v>solid</v>
      </c>
      <c r="C1678" s="4" t="str">
        <f>VLOOKUP(EB[[#This Row],[product]],KS_DB[[product]:[KS]],6,FALSE)</f>
        <v>solid</v>
      </c>
      <c r="D1678" s="4">
        <f>VLOOKUP(EB[[#This Row],[product]],Carriers[],4,FALSE)</f>
        <v>1</v>
      </c>
      <c r="E1678" s="4">
        <f>VLOOKUP(EB[[#This Row],[indic_nrg]],Indicators[],4,FALSE)</f>
        <v>0</v>
      </c>
      <c r="F1678" s="4">
        <f>IFERROR(VLOOKUP(EB[[#This Row],[Source_carrier]],KS_DB[[product]:[KS]],6,FALSE),0)</f>
        <v>0</v>
      </c>
      <c r="G1678" s="4" t="s">
        <v>34</v>
      </c>
      <c r="H1678" s="4" t="s">
        <v>1201</v>
      </c>
      <c r="I1678" s="4" t="s">
        <v>55</v>
      </c>
      <c r="J1678" s="4" t="s">
        <v>37</v>
      </c>
      <c r="K1678" s="4" t="s">
        <v>1202</v>
      </c>
      <c r="L1678" s="4" t="s">
        <v>39</v>
      </c>
      <c r="M1678" s="4" t="s">
        <v>56</v>
      </c>
      <c r="N1678" s="4" t="s">
        <v>41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142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</row>
    <row r="1679" spans="1:40" ht="15" customHeight="1" x14ac:dyDescent="0.25">
      <c r="A1679" s="4" t="str">
        <f>EB[[#This Row],[unit]] &amp; "#" &amp; EB[[#This Row],[indic_nrg]] &amp; "#" &amp; EB[[#This Row],[product]] &amp; "#" &amp; EB[[#This Row],[geo]]</f>
        <v>TJ#B_101035#2122#CZ</v>
      </c>
      <c r="B1679" s="4" t="str">
        <f>VLOOKUP(EB[[#This Row],[product]],KS_DB[[product]:[KS]],5,FALSE)</f>
        <v>solid</v>
      </c>
      <c r="C1679" s="4" t="str">
        <f>VLOOKUP(EB[[#This Row],[product]],KS_DB[[product]:[KS]],6,FALSE)</f>
        <v>solid</v>
      </c>
      <c r="D1679" s="4">
        <f>VLOOKUP(EB[[#This Row],[product]],Carriers[],4,FALSE)</f>
        <v>1</v>
      </c>
      <c r="E1679" s="4">
        <f>VLOOKUP(EB[[#This Row],[indic_nrg]],Indicators[],4,FALSE)</f>
        <v>0</v>
      </c>
      <c r="F1679" s="4">
        <f>IFERROR(VLOOKUP(EB[[#This Row],[Source_carrier]],KS_DB[[product]:[KS]],6,FALSE),0)</f>
        <v>0</v>
      </c>
      <c r="G1679" s="4" t="s">
        <v>34</v>
      </c>
      <c r="H1679" s="4" t="s">
        <v>1201</v>
      </c>
      <c r="I1679" s="4" t="s">
        <v>57</v>
      </c>
      <c r="J1679" s="4" t="s">
        <v>37</v>
      </c>
      <c r="K1679" s="4" t="s">
        <v>1202</v>
      </c>
      <c r="L1679" s="4" t="s">
        <v>39</v>
      </c>
      <c r="M1679" s="4" t="s">
        <v>58</v>
      </c>
      <c r="N1679" s="4" t="s">
        <v>41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</row>
    <row r="1680" spans="1:40" ht="15" customHeight="1" x14ac:dyDescent="0.25">
      <c r="A1680" s="4" t="str">
        <f>EB[[#This Row],[unit]] &amp; "#" &amp; EB[[#This Row],[indic_nrg]] &amp; "#" &amp; EB[[#This Row],[product]] &amp; "#" &amp; EB[[#This Row],[geo]]</f>
        <v>TJ#B_101035#2130#CZ</v>
      </c>
      <c r="B1680" s="4" t="str">
        <f>VLOOKUP(EB[[#This Row],[product]],KS_DB[[product]:[KS]],5,FALSE)</f>
        <v>solid</v>
      </c>
      <c r="C1680" s="4" t="str">
        <f>VLOOKUP(EB[[#This Row],[product]],KS_DB[[product]:[KS]],6,FALSE)</f>
        <v>solid</v>
      </c>
      <c r="D1680" s="4">
        <f>VLOOKUP(EB[[#This Row],[product]],Carriers[],4,FALSE)</f>
        <v>1</v>
      </c>
      <c r="E1680" s="4">
        <f>VLOOKUP(EB[[#This Row],[indic_nrg]],Indicators[],4,FALSE)</f>
        <v>0</v>
      </c>
      <c r="F1680" s="4">
        <f>IFERROR(VLOOKUP(EB[[#This Row],[Source_carrier]],KS_DB[[product]:[KS]],6,FALSE),0)</f>
        <v>0</v>
      </c>
      <c r="G1680" s="4" t="s">
        <v>34</v>
      </c>
      <c r="H1680" s="4" t="s">
        <v>1201</v>
      </c>
      <c r="I1680" s="4" t="s">
        <v>59</v>
      </c>
      <c r="J1680" s="4" t="s">
        <v>37</v>
      </c>
      <c r="K1680" s="4" t="s">
        <v>1202</v>
      </c>
      <c r="L1680" s="4" t="s">
        <v>39</v>
      </c>
      <c r="M1680" s="4" t="s">
        <v>60</v>
      </c>
      <c r="N1680" s="4" t="s">
        <v>41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0</v>
      </c>
      <c r="AA1680" s="4">
        <v>226</v>
      </c>
      <c r="AB1680" s="4">
        <v>264</v>
      </c>
      <c r="AC1680" s="4">
        <v>188</v>
      </c>
      <c r="AD1680" s="4">
        <v>226</v>
      </c>
      <c r="AE1680" s="4">
        <v>113</v>
      </c>
      <c r="AF1680" s="4">
        <v>0</v>
      </c>
      <c r="AG1680" s="4">
        <v>0</v>
      </c>
      <c r="AH1680" s="4">
        <v>0</v>
      </c>
      <c r="AI1680" s="4">
        <v>38</v>
      </c>
      <c r="AJ1680" s="4">
        <v>0</v>
      </c>
      <c r="AK1680" s="4">
        <v>0</v>
      </c>
      <c r="AL1680" s="4">
        <v>0</v>
      </c>
      <c r="AM1680" s="4">
        <v>113</v>
      </c>
      <c r="AN1680" s="4">
        <v>188</v>
      </c>
    </row>
    <row r="1681" spans="1:40" ht="15" customHeight="1" x14ac:dyDescent="0.25">
      <c r="A1681" s="4" t="str">
        <f>EB[[#This Row],[unit]] &amp; "#" &amp; EB[[#This Row],[indic_nrg]] &amp; "#" &amp; EB[[#This Row],[product]] &amp; "#" &amp; EB[[#This Row],[geo]]</f>
        <v>TJ#B_101035#2200#CZ</v>
      </c>
      <c r="B1681" s="4" t="str">
        <f>VLOOKUP(EB[[#This Row],[product]],KS_DB[[product]:[KS]],5,FALSE)</f>
        <v>solid</v>
      </c>
      <c r="C1681" s="4" t="str">
        <f>VLOOKUP(EB[[#This Row],[product]],KS_DB[[product]:[KS]],6,FALSE)</f>
        <v>solid</v>
      </c>
      <c r="D1681" s="4">
        <f>VLOOKUP(EB[[#This Row],[product]],Carriers[],4,FALSE)</f>
        <v>0</v>
      </c>
      <c r="E1681" s="4">
        <f>VLOOKUP(EB[[#This Row],[indic_nrg]],Indicators[],4,FALSE)</f>
        <v>0</v>
      </c>
      <c r="F1681" s="4">
        <f>IFERROR(VLOOKUP(EB[[#This Row],[Source_carrier]],KS_DB[[product]:[KS]],6,FALSE),0)</f>
        <v>0</v>
      </c>
      <c r="G1681" s="4" t="s">
        <v>34</v>
      </c>
      <c r="H1681" s="4" t="s">
        <v>1201</v>
      </c>
      <c r="I1681" s="4" t="s">
        <v>61</v>
      </c>
      <c r="J1681" s="4" t="s">
        <v>37</v>
      </c>
      <c r="K1681" s="4" t="s">
        <v>1202</v>
      </c>
      <c r="L1681" s="4" t="s">
        <v>39</v>
      </c>
      <c r="M1681" s="4" t="s">
        <v>62</v>
      </c>
      <c r="N1681" s="4" t="s">
        <v>41</v>
      </c>
      <c r="O1681" s="4">
        <v>46978</v>
      </c>
      <c r="P1681" s="4">
        <v>47190</v>
      </c>
      <c r="Q1681" s="4">
        <v>46625</v>
      </c>
      <c r="R1681" s="4">
        <v>47379</v>
      </c>
      <c r="S1681" s="4">
        <v>38299</v>
      </c>
      <c r="T1681" s="4">
        <v>38063</v>
      </c>
      <c r="U1681" s="4">
        <v>38711</v>
      </c>
      <c r="V1681" s="4">
        <v>37243</v>
      </c>
      <c r="W1681" s="4">
        <v>28918</v>
      </c>
      <c r="X1681" s="4">
        <v>26510</v>
      </c>
      <c r="Y1681" s="4">
        <v>36476</v>
      </c>
      <c r="Z1681" s="4">
        <v>34268</v>
      </c>
      <c r="AA1681" s="4">
        <v>37053</v>
      </c>
      <c r="AB1681" s="4">
        <v>36924</v>
      </c>
      <c r="AC1681" s="4">
        <v>37971</v>
      </c>
      <c r="AD1681" s="4">
        <v>38791</v>
      </c>
      <c r="AE1681" s="4">
        <v>39930</v>
      </c>
      <c r="AF1681" s="4">
        <v>26727</v>
      </c>
      <c r="AG1681" s="4">
        <v>37111</v>
      </c>
      <c r="AH1681" s="4">
        <v>36416</v>
      </c>
      <c r="AI1681" s="4">
        <v>36962</v>
      </c>
      <c r="AJ1681" s="4">
        <v>33613</v>
      </c>
      <c r="AK1681" s="4">
        <v>30570</v>
      </c>
      <c r="AL1681" s="4">
        <v>28580</v>
      </c>
      <c r="AM1681" s="4">
        <v>26673</v>
      </c>
      <c r="AN1681" s="4">
        <v>28768</v>
      </c>
    </row>
    <row r="1682" spans="1:40" ht="15" customHeight="1" x14ac:dyDescent="0.25">
      <c r="A1682" s="4" t="str">
        <f>EB[[#This Row],[unit]] &amp; "#" &amp; EB[[#This Row],[indic_nrg]] &amp; "#" &amp; EB[[#This Row],[product]] &amp; "#" &amp; EB[[#This Row],[geo]]</f>
        <v>TJ#B_101035#2210#CZ</v>
      </c>
      <c r="B1682" s="4" t="str">
        <f>VLOOKUP(EB[[#This Row],[product]],KS_DB[[product]:[KS]],5,FALSE)</f>
        <v>solid</v>
      </c>
      <c r="C1682" s="4" t="str">
        <f>VLOOKUP(EB[[#This Row],[product]],KS_DB[[product]:[KS]],6,FALSE)</f>
        <v>solid</v>
      </c>
      <c r="D1682" s="4">
        <f>VLOOKUP(EB[[#This Row],[product]],Carriers[],4,FALSE)</f>
        <v>1</v>
      </c>
      <c r="E1682" s="4">
        <f>VLOOKUP(EB[[#This Row],[indic_nrg]],Indicators[],4,FALSE)</f>
        <v>0</v>
      </c>
      <c r="F1682" s="4">
        <f>IFERROR(VLOOKUP(EB[[#This Row],[Source_carrier]],KS_DB[[product]:[KS]],6,FALSE),0)</f>
        <v>0</v>
      </c>
      <c r="G1682" s="4" t="s">
        <v>34</v>
      </c>
      <c r="H1682" s="4" t="s">
        <v>1201</v>
      </c>
      <c r="I1682" s="4" t="s">
        <v>63</v>
      </c>
      <c r="J1682" s="4" t="s">
        <v>37</v>
      </c>
      <c r="K1682" s="4" t="s">
        <v>1202</v>
      </c>
      <c r="L1682" s="4" t="s">
        <v>39</v>
      </c>
      <c r="M1682" s="4" t="s">
        <v>64</v>
      </c>
      <c r="N1682" s="4" t="s">
        <v>41</v>
      </c>
      <c r="O1682" s="4">
        <v>46978</v>
      </c>
      <c r="P1682" s="4">
        <v>47190</v>
      </c>
      <c r="Q1682" s="4">
        <v>46625</v>
      </c>
      <c r="R1682" s="4">
        <v>47379</v>
      </c>
      <c r="S1682" s="4">
        <v>38299</v>
      </c>
      <c r="T1682" s="4">
        <v>38063</v>
      </c>
      <c r="U1682" s="4">
        <v>38711</v>
      </c>
      <c r="V1682" s="4">
        <v>37243</v>
      </c>
      <c r="W1682" s="4">
        <v>28918</v>
      </c>
      <c r="X1682" s="4">
        <v>26510</v>
      </c>
      <c r="Y1682" s="4">
        <v>36476</v>
      </c>
      <c r="Z1682" s="4">
        <v>34268</v>
      </c>
      <c r="AA1682" s="4">
        <v>37053</v>
      </c>
      <c r="AB1682" s="4">
        <v>36924</v>
      </c>
      <c r="AC1682" s="4">
        <v>37971</v>
      </c>
      <c r="AD1682" s="4">
        <v>38791</v>
      </c>
      <c r="AE1682" s="4">
        <v>39930</v>
      </c>
      <c r="AF1682" s="4">
        <v>26567</v>
      </c>
      <c r="AG1682" s="4">
        <v>37031</v>
      </c>
      <c r="AH1682" s="4">
        <v>36296</v>
      </c>
      <c r="AI1682" s="4">
        <v>36882</v>
      </c>
      <c r="AJ1682" s="4">
        <v>33613</v>
      </c>
      <c r="AK1682" s="4">
        <v>30570</v>
      </c>
      <c r="AL1682" s="4">
        <v>28580</v>
      </c>
      <c r="AM1682" s="4">
        <v>26673</v>
      </c>
      <c r="AN1682" s="4">
        <v>28768</v>
      </c>
    </row>
    <row r="1683" spans="1:40" ht="15" customHeight="1" x14ac:dyDescent="0.25">
      <c r="A1683" s="4" t="str">
        <f>EB[[#This Row],[unit]] &amp; "#" &amp; EB[[#This Row],[indic_nrg]] &amp; "#" &amp; EB[[#This Row],[product]] &amp; "#" &amp; EB[[#This Row],[geo]]</f>
        <v>TJ#B_101035#2230#CZ</v>
      </c>
      <c r="B1683" s="4" t="str">
        <f>VLOOKUP(EB[[#This Row],[product]],KS_DB[[product]:[KS]],5,FALSE)</f>
        <v>solid</v>
      </c>
      <c r="C1683" s="4" t="str">
        <f>VLOOKUP(EB[[#This Row],[product]],KS_DB[[product]:[KS]],6,FALSE)</f>
        <v>solid</v>
      </c>
      <c r="D1683" s="4">
        <f>VLOOKUP(EB[[#This Row],[product]],Carriers[],4,FALSE)</f>
        <v>1</v>
      </c>
      <c r="E1683" s="4">
        <f>VLOOKUP(EB[[#This Row],[indic_nrg]],Indicators[],4,FALSE)</f>
        <v>0</v>
      </c>
      <c r="F1683" s="4">
        <f>IFERROR(VLOOKUP(EB[[#This Row],[Source_carrier]],KS_DB[[product]:[KS]],6,FALSE),0)</f>
        <v>0</v>
      </c>
      <c r="G1683" s="4" t="s">
        <v>34</v>
      </c>
      <c r="H1683" s="4" t="s">
        <v>1201</v>
      </c>
      <c r="I1683" s="4" t="s">
        <v>65</v>
      </c>
      <c r="J1683" s="4" t="s">
        <v>37</v>
      </c>
      <c r="K1683" s="4" t="s">
        <v>1202</v>
      </c>
      <c r="L1683" s="4" t="s">
        <v>39</v>
      </c>
      <c r="M1683" s="4" t="s">
        <v>66</v>
      </c>
      <c r="N1683" s="4" t="s">
        <v>41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160</v>
      </c>
      <c r="AG1683" s="4">
        <v>80</v>
      </c>
      <c r="AH1683" s="4">
        <v>120</v>
      </c>
      <c r="AI1683" s="4">
        <v>80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</row>
    <row r="1684" spans="1:40" ht="15" customHeight="1" x14ac:dyDescent="0.25">
      <c r="A1684" s="4" t="str">
        <f>EB[[#This Row],[unit]] &amp; "#" &amp; EB[[#This Row],[indic_nrg]] &amp; "#" &amp; EB[[#This Row],[product]] &amp; "#" &amp; EB[[#This Row],[geo]]</f>
        <v>TJ#B_101035#2310#CZ</v>
      </c>
      <c r="B1684" s="4" t="str">
        <f>VLOOKUP(EB[[#This Row],[product]],KS_DB[[product]:[KS]],5,FALSE)</f>
        <v>solid</v>
      </c>
      <c r="C1684" s="4" t="str">
        <f>VLOOKUP(EB[[#This Row],[product]],KS_DB[[product]:[KS]],6,FALSE)</f>
        <v>solid</v>
      </c>
      <c r="D1684" s="4">
        <f>VLOOKUP(EB[[#This Row],[product]],Carriers[],4,FALSE)</f>
        <v>1</v>
      </c>
      <c r="E1684" s="4">
        <f>VLOOKUP(EB[[#This Row],[indic_nrg]],Indicators[],4,FALSE)</f>
        <v>0</v>
      </c>
      <c r="F1684" s="4">
        <f>IFERROR(VLOOKUP(EB[[#This Row],[Source_carrier]],KS_DB[[product]:[KS]],6,FALSE),0)</f>
        <v>0</v>
      </c>
      <c r="G1684" s="4" t="s">
        <v>34</v>
      </c>
      <c r="H1684" s="4" t="s">
        <v>1201</v>
      </c>
      <c r="I1684" s="4" t="s">
        <v>67</v>
      </c>
      <c r="J1684" s="4" t="s">
        <v>37</v>
      </c>
      <c r="K1684" s="4" t="s">
        <v>1202</v>
      </c>
      <c r="L1684" s="4" t="s">
        <v>39</v>
      </c>
      <c r="M1684" s="4" t="s">
        <v>68</v>
      </c>
      <c r="N1684" s="4" t="s">
        <v>41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</row>
    <row r="1685" spans="1:40" ht="15" customHeight="1" x14ac:dyDescent="0.25">
      <c r="A1685" s="4" t="str">
        <f>EB[[#This Row],[unit]] &amp; "#" &amp; EB[[#This Row],[indic_nrg]] &amp; "#" &amp; EB[[#This Row],[product]] &amp; "#" &amp; EB[[#This Row],[geo]]</f>
        <v>TJ#B_101035#2330#CZ</v>
      </c>
      <c r="B1685" s="4" t="str">
        <f>VLOOKUP(EB[[#This Row],[product]],KS_DB[[product]:[KS]],5,FALSE)</f>
        <v>solid</v>
      </c>
      <c r="C1685" s="4" t="str">
        <f>VLOOKUP(EB[[#This Row],[product]],KS_DB[[product]:[KS]],6,FALSE)</f>
        <v>solid</v>
      </c>
      <c r="D1685" s="4">
        <f>VLOOKUP(EB[[#This Row],[product]],Carriers[],4,FALSE)</f>
        <v>1</v>
      </c>
      <c r="E1685" s="4">
        <f>VLOOKUP(EB[[#This Row],[indic_nrg]],Indicators[],4,FALSE)</f>
        <v>0</v>
      </c>
      <c r="F1685" s="4">
        <f>IFERROR(VLOOKUP(EB[[#This Row],[Source_carrier]],KS_DB[[product]:[KS]],6,FALSE),0)</f>
        <v>0</v>
      </c>
      <c r="G1685" s="4" t="s">
        <v>34</v>
      </c>
      <c r="H1685" s="4" t="s">
        <v>1201</v>
      </c>
      <c r="I1685" s="4" t="s">
        <v>69</v>
      </c>
      <c r="J1685" s="4" t="s">
        <v>37</v>
      </c>
      <c r="K1685" s="4" t="s">
        <v>1202</v>
      </c>
      <c r="L1685" s="4" t="s">
        <v>39</v>
      </c>
      <c r="M1685" s="4" t="s">
        <v>70</v>
      </c>
      <c r="N1685" s="4" t="s">
        <v>41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</row>
    <row r="1686" spans="1:40" ht="15" customHeight="1" x14ac:dyDescent="0.25">
      <c r="A1686" s="4" t="str">
        <f>EB[[#This Row],[unit]] &amp; "#" &amp; EB[[#This Row],[indic_nrg]] &amp; "#" &amp; EB[[#This Row],[product]] &amp; "#" &amp; EB[[#This Row],[geo]]</f>
        <v>TJ#B_101035#2410#CZ</v>
      </c>
      <c r="B1686" s="4" t="str">
        <f>VLOOKUP(EB[[#This Row],[product]],KS_DB[[product]:[KS]],5,FALSE)</f>
        <v>solid</v>
      </c>
      <c r="C1686" s="4" t="str">
        <f>VLOOKUP(EB[[#This Row],[product]],KS_DB[[product]:[KS]],6,FALSE)</f>
        <v>solid</v>
      </c>
      <c r="D1686" s="4">
        <f>VLOOKUP(EB[[#This Row],[product]],Carriers[],4,FALSE)</f>
        <v>1</v>
      </c>
      <c r="E1686" s="4">
        <f>VLOOKUP(EB[[#This Row],[indic_nrg]],Indicators[],4,FALSE)</f>
        <v>0</v>
      </c>
      <c r="F1686" s="4">
        <f>IFERROR(VLOOKUP(EB[[#This Row],[Source_carrier]],KS_DB[[product]:[KS]],6,FALSE),0)</f>
        <v>0</v>
      </c>
      <c r="G1686" s="4" t="s">
        <v>34</v>
      </c>
      <c r="H1686" s="4" t="s">
        <v>1201</v>
      </c>
      <c r="I1686" s="4" t="s">
        <v>71</v>
      </c>
      <c r="J1686" s="4" t="s">
        <v>37</v>
      </c>
      <c r="K1686" s="4" t="s">
        <v>1202</v>
      </c>
      <c r="L1686" s="4" t="s">
        <v>39</v>
      </c>
      <c r="M1686" s="4" t="s">
        <v>72</v>
      </c>
      <c r="N1686" s="4" t="s">
        <v>41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</row>
    <row r="1687" spans="1:40" ht="15" customHeight="1" x14ac:dyDescent="0.25">
      <c r="A1687" s="4" t="str">
        <f>EB[[#This Row],[unit]] &amp; "#" &amp; EB[[#This Row],[indic_nrg]] &amp; "#" &amp; EB[[#This Row],[product]] &amp; "#" &amp; EB[[#This Row],[geo]]</f>
        <v>TJ#B_101035#3000#CZ</v>
      </c>
      <c r="B1687" s="4" t="str">
        <f>VLOOKUP(EB[[#This Row],[product]],KS_DB[[product]:[KS]],5,FALSE)</f>
        <v>liquid</v>
      </c>
      <c r="C1687" s="4" t="str">
        <f>VLOOKUP(EB[[#This Row],[product]],KS_DB[[product]:[KS]],6,FALSE)</f>
        <v>liquid</v>
      </c>
      <c r="D1687" s="4">
        <f>VLOOKUP(EB[[#This Row],[product]],Carriers[],4,FALSE)</f>
        <v>0</v>
      </c>
      <c r="E1687" s="4">
        <f>VLOOKUP(EB[[#This Row],[indic_nrg]],Indicators[],4,FALSE)</f>
        <v>0</v>
      </c>
      <c r="F1687" s="4">
        <f>IFERROR(VLOOKUP(EB[[#This Row],[Source_carrier]],KS_DB[[product]:[KS]],6,FALSE),0)</f>
        <v>0</v>
      </c>
      <c r="G1687" s="4" t="s">
        <v>34</v>
      </c>
      <c r="H1687" s="4" t="s">
        <v>1201</v>
      </c>
      <c r="I1687" s="4" t="s">
        <v>73</v>
      </c>
      <c r="J1687" s="4" t="s">
        <v>37</v>
      </c>
      <c r="K1687" s="4" t="s">
        <v>1202</v>
      </c>
      <c r="L1687" s="4" t="s">
        <v>39</v>
      </c>
      <c r="M1687" s="4" t="s">
        <v>74</v>
      </c>
      <c r="N1687" s="4" t="s">
        <v>41</v>
      </c>
      <c r="O1687" s="4">
        <v>3640</v>
      </c>
      <c r="P1687" s="4">
        <v>3600</v>
      </c>
      <c r="Q1687" s="4">
        <v>3560</v>
      </c>
      <c r="R1687" s="4">
        <v>2480</v>
      </c>
      <c r="S1687" s="4">
        <v>3040</v>
      </c>
      <c r="T1687" s="4">
        <v>3600</v>
      </c>
      <c r="U1687" s="4">
        <v>4360</v>
      </c>
      <c r="V1687" s="4">
        <v>4320</v>
      </c>
      <c r="W1687" s="4">
        <v>3560</v>
      </c>
      <c r="X1687" s="4">
        <v>1840</v>
      </c>
      <c r="Y1687" s="4">
        <v>3000</v>
      </c>
      <c r="Z1687" s="4">
        <v>2920</v>
      </c>
      <c r="AA1687" s="4">
        <v>3088</v>
      </c>
      <c r="AB1687" s="4">
        <v>3042</v>
      </c>
      <c r="AC1687" s="4">
        <v>1343</v>
      </c>
      <c r="AD1687" s="4">
        <v>1013</v>
      </c>
      <c r="AE1687" s="4">
        <v>832</v>
      </c>
      <c r="AF1687" s="4">
        <v>1040</v>
      </c>
      <c r="AG1687" s="4">
        <v>1280</v>
      </c>
      <c r="AH1687" s="4">
        <v>1680</v>
      </c>
      <c r="AI1687" s="4">
        <v>1368</v>
      </c>
      <c r="AJ1687" s="4">
        <v>200</v>
      </c>
      <c r="AK1687" s="4">
        <v>40</v>
      </c>
      <c r="AL1687" s="4">
        <v>40</v>
      </c>
      <c r="AM1687" s="4">
        <v>83</v>
      </c>
      <c r="AN1687" s="4">
        <v>166</v>
      </c>
    </row>
    <row r="1688" spans="1:40" ht="15" customHeight="1" x14ac:dyDescent="0.25">
      <c r="A1688" s="4" t="str">
        <f>EB[[#This Row],[unit]] &amp; "#" &amp; EB[[#This Row],[indic_nrg]] &amp; "#" &amp; EB[[#This Row],[product]] &amp; "#" &amp; EB[[#This Row],[geo]]</f>
        <v>TJ#B_101035#3200#CZ</v>
      </c>
      <c r="B1688" s="4" t="str">
        <f>VLOOKUP(EB[[#This Row],[product]],KS_DB[[product]:[KS]],5,FALSE)</f>
        <v>liquid</v>
      </c>
      <c r="C1688" s="4" t="str">
        <f>VLOOKUP(EB[[#This Row],[product]],KS_DB[[product]:[KS]],6,FALSE)</f>
        <v>liquid</v>
      </c>
      <c r="D1688" s="4">
        <f>VLOOKUP(EB[[#This Row],[product]],Carriers[],4,FALSE)</f>
        <v>0</v>
      </c>
      <c r="E1688" s="4">
        <f>VLOOKUP(EB[[#This Row],[indic_nrg]],Indicators[],4,FALSE)</f>
        <v>0</v>
      </c>
      <c r="F1688" s="4">
        <f>IFERROR(VLOOKUP(EB[[#This Row],[Source_carrier]],KS_DB[[product]:[KS]],6,FALSE),0)</f>
        <v>0</v>
      </c>
      <c r="G1688" s="4" t="s">
        <v>34</v>
      </c>
      <c r="H1688" s="4" t="s">
        <v>1201</v>
      </c>
      <c r="I1688" s="4" t="s">
        <v>75</v>
      </c>
      <c r="J1688" s="4" t="s">
        <v>37</v>
      </c>
      <c r="K1688" s="4" t="s">
        <v>1202</v>
      </c>
      <c r="L1688" s="4" t="s">
        <v>39</v>
      </c>
      <c r="M1688" s="4" t="s">
        <v>76</v>
      </c>
      <c r="N1688" s="4" t="s">
        <v>41</v>
      </c>
      <c r="O1688" s="4">
        <v>3640</v>
      </c>
      <c r="P1688" s="4">
        <v>3600</v>
      </c>
      <c r="Q1688" s="4">
        <v>3560</v>
      </c>
      <c r="R1688" s="4">
        <v>2480</v>
      </c>
      <c r="S1688" s="4">
        <v>3040</v>
      </c>
      <c r="T1688" s="4">
        <v>3600</v>
      </c>
      <c r="U1688" s="4">
        <v>4360</v>
      </c>
      <c r="V1688" s="4">
        <v>4320</v>
      </c>
      <c r="W1688" s="4">
        <v>3560</v>
      </c>
      <c r="X1688" s="4">
        <v>1840</v>
      </c>
      <c r="Y1688" s="4">
        <v>3000</v>
      </c>
      <c r="Z1688" s="4">
        <v>2920</v>
      </c>
      <c r="AA1688" s="4">
        <v>3088</v>
      </c>
      <c r="AB1688" s="4">
        <v>3042</v>
      </c>
      <c r="AC1688" s="4">
        <v>1343</v>
      </c>
      <c r="AD1688" s="4">
        <v>1013</v>
      </c>
      <c r="AE1688" s="4">
        <v>832</v>
      </c>
      <c r="AF1688" s="4">
        <v>1040</v>
      </c>
      <c r="AG1688" s="4">
        <v>1280</v>
      </c>
      <c r="AH1688" s="4">
        <v>1680</v>
      </c>
      <c r="AI1688" s="4">
        <v>1368</v>
      </c>
      <c r="AJ1688" s="4">
        <v>200</v>
      </c>
      <c r="AK1688" s="4">
        <v>40</v>
      </c>
      <c r="AL1688" s="4">
        <v>40</v>
      </c>
      <c r="AM1688" s="4">
        <v>83</v>
      </c>
      <c r="AN1688" s="4">
        <v>166</v>
      </c>
    </row>
    <row r="1689" spans="1:40" ht="15" customHeight="1" x14ac:dyDescent="0.25">
      <c r="A1689" s="4" t="str">
        <f>EB[[#This Row],[unit]] &amp; "#" &amp; EB[[#This Row],[indic_nrg]] &amp; "#" &amp; EB[[#This Row],[product]] &amp; "#" &amp; EB[[#This Row],[geo]]</f>
        <v>TJ#B_101035#3214#CZ</v>
      </c>
      <c r="B1689" s="4" t="str">
        <f>VLOOKUP(EB[[#This Row],[product]],KS_DB[[product]:[KS]],5,FALSE)</f>
        <v>liquid</v>
      </c>
      <c r="C1689" s="4" t="str">
        <f>VLOOKUP(EB[[#This Row],[product]],KS_DB[[product]:[KS]],6,FALSE)</f>
        <v>liquid</v>
      </c>
      <c r="D1689" s="4">
        <f>VLOOKUP(EB[[#This Row],[product]],Carriers[],4,FALSE)</f>
        <v>1</v>
      </c>
      <c r="E1689" s="4">
        <f>VLOOKUP(EB[[#This Row],[indic_nrg]],Indicators[],4,FALSE)</f>
        <v>0</v>
      </c>
      <c r="F1689" s="4">
        <f>IFERROR(VLOOKUP(EB[[#This Row],[Source_carrier]],KS_DB[[product]:[KS]],6,FALSE),0)</f>
        <v>0</v>
      </c>
      <c r="G1689" s="4" t="s">
        <v>34</v>
      </c>
      <c r="H1689" s="4" t="s">
        <v>1201</v>
      </c>
      <c r="I1689" s="4" t="s">
        <v>1161</v>
      </c>
      <c r="J1689" s="4" t="s">
        <v>37</v>
      </c>
      <c r="K1689" s="4" t="s">
        <v>1202</v>
      </c>
      <c r="L1689" s="4" t="s">
        <v>39</v>
      </c>
      <c r="M1689" s="4" t="s">
        <v>1162</v>
      </c>
      <c r="N1689" s="4" t="s">
        <v>41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276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</row>
    <row r="1690" spans="1:40" ht="15" customHeight="1" x14ac:dyDescent="0.25">
      <c r="A1690" s="4" t="str">
        <f>EB[[#This Row],[unit]] &amp; "#" &amp; EB[[#This Row],[indic_nrg]] &amp; "#" &amp; EB[[#This Row],[product]] &amp; "#" &amp; EB[[#This Row],[geo]]</f>
        <v>TJ#B_101035#3220#CZ</v>
      </c>
      <c r="B1690" s="4" t="str">
        <f>VLOOKUP(EB[[#This Row],[product]],KS_DB[[product]:[KS]],5,FALSE)</f>
        <v>liquid</v>
      </c>
      <c r="C1690" s="4" t="str">
        <f>VLOOKUP(EB[[#This Row],[product]],KS_DB[[product]:[KS]],6,FALSE)</f>
        <v>LPG</v>
      </c>
      <c r="D1690" s="4">
        <f>VLOOKUP(EB[[#This Row],[product]],Carriers[],4,FALSE)</f>
        <v>1</v>
      </c>
      <c r="E1690" s="4">
        <f>VLOOKUP(EB[[#This Row],[indic_nrg]],Indicators[],4,FALSE)</f>
        <v>0</v>
      </c>
      <c r="F1690" s="4">
        <f>IFERROR(VLOOKUP(EB[[#This Row],[Source_carrier]],KS_DB[[product]:[KS]],6,FALSE),0)</f>
        <v>0</v>
      </c>
      <c r="G1690" s="4" t="s">
        <v>34</v>
      </c>
      <c r="H1690" s="4" t="s">
        <v>1201</v>
      </c>
      <c r="I1690" s="4" t="s">
        <v>77</v>
      </c>
      <c r="J1690" s="4" t="s">
        <v>37</v>
      </c>
      <c r="K1690" s="4" t="s">
        <v>1202</v>
      </c>
      <c r="L1690" s="4" t="s">
        <v>39</v>
      </c>
      <c r="M1690" s="4" t="s">
        <v>78</v>
      </c>
      <c r="N1690" s="4" t="s">
        <v>41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131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</row>
    <row r="1691" spans="1:40" ht="15" customHeight="1" x14ac:dyDescent="0.25">
      <c r="A1691" s="4" t="str">
        <f>EB[[#This Row],[unit]] &amp; "#" &amp; EB[[#This Row],[indic_nrg]] &amp; "#" &amp; EB[[#This Row],[product]] &amp; "#" &amp; EB[[#This Row],[geo]]</f>
        <v>TJ#B_101035#3260#CZ</v>
      </c>
      <c r="B1691" s="4" t="str">
        <f>VLOOKUP(EB[[#This Row],[product]],KS_DB[[product]:[KS]],5,FALSE)</f>
        <v>liquid</v>
      </c>
      <c r="C1691" s="4" t="str">
        <f>VLOOKUP(EB[[#This Row],[product]],KS_DB[[product]:[KS]],6,FALSE)</f>
        <v>diesel</v>
      </c>
      <c r="D1691" s="4">
        <f>VLOOKUP(EB[[#This Row],[product]],Carriers[],4,FALSE)</f>
        <v>1</v>
      </c>
      <c r="E1691" s="4">
        <f>VLOOKUP(EB[[#This Row],[indic_nrg]],Indicators[],4,FALSE)</f>
        <v>0</v>
      </c>
      <c r="F1691" s="4">
        <f>IFERROR(VLOOKUP(EB[[#This Row],[Source_carrier]],KS_DB[[product]:[KS]],6,FALSE),0)</f>
        <v>0</v>
      </c>
      <c r="G1691" s="4" t="s">
        <v>34</v>
      </c>
      <c r="H1691" s="4" t="s">
        <v>1201</v>
      </c>
      <c r="I1691" s="4" t="s">
        <v>79</v>
      </c>
      <c r="J1691" s="4" t="s">
        <v>37</v>
      </c>
      <c r="K1691" s="4" t="s">
        <v>1202</v>
      </c>
      <c r="L1691" s="4" t="s">
        <v>39</v>
      </c>
      <c r="M1691" s="4" t="s">
        <v>80</v>
      </c>
      <c r="N1691" s="4" t="s">
        <v>41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43</v>
      </c>
      <c r="AN1691" s="4">
        <v>86</v>
      </c>
    </row>
    <row r="1692" spans="1:40" ht="15" customHeight="1" x14ac:dyDescent="0.25">
      <c r="A1692" s="4" t="str">
        <f>EB[[#This Row],[unit]] &amp; "#" &amp; EB[[#This Row],[indic_nrg]] &amp; "#" &amp; EB[[#This Row],[product]] &amp; "#" &amp; EB[[#This Row],[geo]]</f>
        <v>TJ#B_101035#3270A#CZ</v>
      </c>
      <c r="B1692" s="4" t="str">
        <f>VLOOKUP(EB[[#This Row],[product]],KS_DB[[product]:[KS]],5,FALSE)</f>
        <v>liquid</v>
      </c>
      <c r="C1692" s="4" t="str">
        <f>VLOOKUP(EB[[#This Row],[product]],KS_DB[[product]:[KS]],6,FALSE)</f>
        <v>liquid</v>
      </c>
      <c r="D1692" s="4">
        <f>VLOOKUP(EB[[#This Row],[product]],Carriers[],4,FALSE)</f>
        <v>1</v>
      </c>
      <c r="E1692" s="4">
        <f>VLOOKUP(EB[[#This Row],[indic_nrg]],Indicators[],4,FALSE)</f>
        <v>0</v>
      </c>
      <c r="F1692" s="4">
        <f>IFERROR(VLOOKUP(EB[[#This Row],[Source_carrier]],KS_DB[[product]:[KS]],6,FALSE),0)</f>
        <v>0</v>
      </c>
      <c r="G1692" s="4" t="s">
        <v>34</v>
      </c>
      <c r="H1692" s="4" t="s">
        <v>1201</v>
      </c>
      <c r="I1692" s="4" t="s">
        <v>81</v>
      </c>
      <c r="J1692" s="4" t="s">
        <v>37</v>
      </c>
      <c r="K1692" s="4" t="s">
        <v>1202</v>
      </c>
      <c r="L1692" s="4" t="s">
        <v>39</v>
      </c>
      <c r="M1692" s="4" t="s">
        <v>82</v>
      </c>
      <c r="N1692" s="4" t="s">
        <v>41</v>
      </c>
      <c r="O1692" s="4">
        <v>3640</v>
      </c>
      <c r="P1692" s="4">
        <v>3600</v>
      </c>
      <c r="Q1692" s="4">
        <v>3560</v>
      </c>
      <c r="R1692" s="4">
        <v>2480</v>
      </c>
      <c r="S1692" s="4">
        <v>3040</v>
      </c>
      <c r="T1692" s="4">
        <v>3600</v>
      </c>
      <c r="U1692" s="4">
        <v>4360</v>
      </c>
      <c r="V1692" s="4">
        <v>4320</v>
      </c>
      <c r="W1692" s="4">
        <v>3560</v>
      </c>
      <c r="X1692" s="4">
        <v>1840</v>
      </c>
      <c r="Y1692" s="4">
        <v>3000</v>
      </c>
      <c r="Z1692" s="4">
        <v>2920</v>
      </c>
      <c r="AA1692" s="4">
        <v>360</v>
      </c>
      <c r="AB1692" s="4">
        <v>480</v>
      </c>
      <c r="AC1692" s="4">
        <v>200</v>
      </c>
      <c r="AD1692" s="4">
        <v>440</v>
      </c>
      <c r="AE1692" s="4">
        <v>400</v>
      </c>
      <c r="AF1692" s="4">
        <v>1040</v>
      </c>
      <c r="AG1692" s="4">
        <v>1280</v>
      </c>
      <c r="AH1692" s="4">
        <v>1680</v>
      </c>
      <c r="AI1692" s="4">
        <v>960</v>
      </c>
      <c r="AJ1692" s="4">
        <v>200</v>
      </c>
      <c r="AK1692" s="4">
        <v>40</v>
      </c>
      <c r="AL1692" s="4">
        <v>40</v>
      </c>
      <c r="AM1692" s="4">
        <v>40</v>
      </c>
      <c r="AN1692" s="4">
        <v>80</v>
      </c>
    </row>
    <row r="1693" spans="1:40" ht="15" customHeight="1" x14ac:dyDescent="0.25">
      <c r="A1693" s="4" t="str">
        <f>EB[[#This Row],[unit]] &amp; "#" &amp; EB[[#This Row],[indic_nrg]] &amp; "#" &amp; EB[[#This Row],[product]] &amp; "#" &amp; EB[[#This Row],[geo]]</f>
        <v>TJ#B_101035#3295#CZ</v>
      </c>
      <c r="B1693" s="4" t="str">
        <f>VLOOKUP(EB[[#This Row],[product]],KS_DB[[product]:[KS]],5,FALSE)</f>
        <v>liquid</v>
      </c>
      <c r="C1693" s="4" t="str">
        <f>VLOOKUP(EB[[#This Row],[product]],KS_DB[[product]:[KS]],6,FALSE)</f>
        <v>liquid</v>
      </c>
      <c r="D1693" s="4">
        <f>VLOOKUP(EB[[#This Row],[product]],Carriers[],4,FALSE)</f>
        <v>1</v>
      </c>
      <c r="E1693" s="4">
        <f>VLOOKUP(EB[[#This Row],[indic_nrg]],Indicators[],4,FALSE)</f>
        <v>0</v>
      </c>
      <c r="F1693" s="4">
        <f>IFERROR(VLOOKUP(EB[[#This Row],[Source_carrier]],KS_DB[[product]:[KS]],6,FALSE),0)</f>
        <v>0</v>
      </c>
      <c r="G1693" s="4" t="s">
        <v>34</v>
      </c>
      <c r="H1693" s="4" t="s">
        <v>1201</v>
      </c>
      <c r="I1693" s="4" t="s">
        <v>1153</v>
      </c>
      <c r="J1693" s="4" t="s">
        <v>37</v>
      </c>
      <c r="K1693" s="4" t="s">
        <v>1202</v>
      </c>
      <c r="L1693" s="4" t="s">
        <v>39</v>
      </c>
      <c r="M1693" s="4" t="s">
        <v>1154</v>
      </c>
      <c r="N1693" s="4" t="s">
        <v>41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2728</v>
      </c>
      <c r="AB1693" s="4">
        <v>2562</v>
      </c>
      <c r="AC1693" s="4">
        <v>1143</v>
      </c>
      <c r="AD1693" s="4">
        <v>573</v>
      </c>
      <c r="AE1693" s="4">
        <v>432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</row>
    <row r="1694" spans="1:40" ht="15" customHeight="1" x14ac:dyDescent="0.25">
      <c r="A1694" s="4" t="str">
        <f>EB[[#This Row],[unit]] &amp; "#" &amp; EB[[#This Row],[indic_nrg]] &amp; "#" &amp; EB[[#This Row],[product]] &amp; "#" &amp; EB[[#This Row],[geo]]</f>
        <v>TJ#B_101035#4000#CZ</v>
      </c>
      <c r="B1694" s="4" t="str">
        <f>VLOOKUP(EB[[#This Row],[product]],KS_DB[[product]:[KS]],5,FALSE)</f>
        <v>gas</v>
      </c>
      <c r="C1694" s="4" t="str">
        <f>VLOOKUP(EB[[#This Row],[product]],KS_DB[[product]:[KS]],6,FALSE)</f>
        <v>gas</v>
      </c>
      <c r="D1694" s="4">
        <f>VLOOKUP(EB[[#This Row],[product]],Carriers[],4,FALSE)</f>
        <v>0</v>
      </c>
      <c r="E1694" s="4">
        <f>VLOOKUP(EB[[#This Row],[indic_nrg]],Indicators[],4,FALSE)</f>
        <v>0</v>
      </c>
      <c r="F1694" s="4">
        <f>IFERROR(VLOOKUP(EB[[#This Row],[Source_carrier]],KS_DB[[product]:[KS]],6,FALSE),0)</f>
        <v>0</v>
      </c>
      <c r="G1694" s="4" t="s">
        <v>34</v>
      </c>
      <c r="H1694" s="4" t="s">
        <v>1201</v>
      </c>
      <c r="I1694" s="4" t="s">
        <v>83</v>
      </c>
      <c r="J1694" s="4" t="s">
        <v>37</v>
      </c>
      <c r="K1694" s="4" t="s">
        <v>1202</v>
      </c>
      <c r="L1694" s="4" t="s">
        <v>39</v>
      </c>
      <c r="M1694" s="4" t="s">
        <v>84</v>
      </c>
      <c r="N1694" s="4" t="s">
        <v>41</v>
      </c>
      <c r="O1694" s="4">
        <v>6340</v>
      </c>
      <c r="P1694" s="4">
        <v>6275</v>
      </c>
      <c r="Q1694" s="4">
        <v>6455</v>
      </c>
      <c r="R1694" s="4">
        <v>7586</v>
      </c>
      <c r="S1694" s="4">
        <v>6282</v>
      </c>
      <c r="T1694" s="4">
        <v>5723</v>
      </c>
      <c r="U1694" s="4">
        <v>14534</v>
      </c>
      <c r="V1694" s="4">
        <v>17571</v>
      </c>
      <c r="W1694" s="4">
        <v>18517</v>
      </c>
      <c r="X1694" s="4">
        <v>18372</v>
      </c>
      <c r="Y1694" s="4">
        <v>24647</v>
      </c>
      <c r="Z1694" s="4">
        <v>23951</v>
      </c>
      <c r="AA1694" s="4">
        <v>24099</v>
      </c>
      <c r="AB1694" s="4">
        <v>23698</v>
      </c>
      <c r="AC1694" s="4">
        <v>25646</v>
      </c>
      <c r="AD1694" s="4">
        <v>25053</v>
      </c>
      <c r="AE1694" s="4">
        <v>25186</v>
      </c>
      <c r="AF1694" s="4">
        <v>23805</v>
      </c>
      <c r="AG1694" s="4">
        <v>26362</v>
      </c>
      <c r="AH1694" s="4">
        <v>24096</v>
      </c>
      <c r="AI1694" s="4">
        <v>20795</v>
      </c>
      <c r="AJ1694" s="4">
        <v>18238</v>
      </c>
      <c r="AK1694" s="4">
        <v>17059</v>
      </c>
      <c r="AL1694" s="4">
        <v>16807</v>
      </c>
      <c r="AM1694" s="4">
        <v>17474</v>
      </c>
      <c r="AN1694" s="4">
        <v>17150</v>
      </c>
    </row>
    <row r="1695" spans="1:40" ht="15" customHeight="1" x14ac:dyDescent="0.25">
      <c r="A1695" s="4" t="str">
        <f>EB[[#This Row],[unit]] &amp; "#" &amp; EB[[#This Row],[indic_nrg]] &amp; "#" &amp; EB[[#This Row],[product]] &amp; "#" &amp; EB[[#This Row],[geo]]</f>
        <v>TJ#B_101035#4100#CZ</v>
      </c>
      <c r="B1695" s="4" t="str">
        <f>VLOOKUP(EB[[#This Row],[product]],KS_DB[[product]:[KS]],5,FALSE)</f>
        <v>gas</v>
      </c>
      <c r="C1695" s="4" t="str">
        <f>VLOOKUP(EB[[#This Row],[product]],KS_DB[[product]:[KS]],6,FALSE)</f>
        <v>gas</v>
      </c>
      <c r="D1695" s="4">
        <f>VLOOKUP(EB[[#This Row],[product]],Carriers[],4,FALSE)</f>
        <v>1</v>
      </c>
      <c r="E1695" s="4">
        <f>VLOOKUP(EB[[#This Row],[indic_nrg]],Indicators[],4,FALSE)</f>
        <v>0</v>
      </c>
      <c r="F1695" s="4">
        <f>IFERROR(VLOOKUP(EB[[#This Row],[Source_carrier]],KS_DB[[product]:[KS]],6,FALSE),0)</f>
        <v>0</v>
      </c>
      <c r="G1695" s="4" t="s">
        <v>34</v>
      </c>
      <c r="H1695" s="4" t="s">
        <v>1201</v>
      </c>
      <c r="I1695" s="4" t="s">
        <v>85</v>
      </c>
      <c r="J1695" s="4" t="s">
        <v>37</v>
      </c>
      <c r="K1695" s="4" t="s">
        <v>1202</v>
      </c>
      <c r="L1695" s="4" t="s">
        <v>39</v>
      </c>
      <c r="M1695" s="4" t="s">
        <v>86</v>
      </c>
      <c r="N1695" s="4" t="s">
        <v>41</v>
      </c>
      <c r="O1695" s="4">
        <v>2430</v>
      </c>
      <c r="P1695" s="4">
        <v>2433</v>
      </c>
      <c r="Q1695" s="4">
        <v>2403</v>
      </c>
      <c r="R1695" s="4">
        <v>3874</v>
      </c>
      <c r="S1695" s="4">
        <v>2407</v>
      </c>
      <c r="T1695" s="4">
        <v>2423</v>
      </c>
      <c r="U1695" s="4">
        <v>3569</v>
      </c>
      <c r="V1695" s="4">
        <v>2796</v>
      </c>
      <c r="W1695" s="4">
        <v>2178</v>
      </c>
      <c r="X1695" s="4">
        <v>3440</v>
      </c>
      <c r="Y1695" s="4">
        <v>9491</v>
      </c>
      <c r="Z1695" s="4">
        <v>7975</v>
      </c>
      <c r="AA1695" s="4">
        <v>8122</v>
      </c>
      <c r="AB1695" s="4">
        <v>7018</v>
      </c>
      <c r="AC1695" s="4">
        <v>8379</v>
      </c>
      <c r="AD1695" s="4">
        <v>7488</v>
      </c>
      <c r="AE1695" s="4">
        <v>6433</v>
      </c>
      <c r="AF1695" s="4">
        <v>5494</v>
      </c>
      <c r="AG1695" s="4">
        <v>5484</v>
      </c>
      <c r="AH1695" s="4">
        <v>5778</v>
      </c>
      <c r="AI1695" s="4">
        <v>3506</v>
      </c>
      <c r="AJ1695" s="4">
        <v>1890</v>
      </c>
      <c r="AK1695" s="4">
        <v>1926</v>
      </c>
      <c r="AL1695" s="4">
        <v>1708</v>
      </c>
      <c r="AM1695" s="4">
        <v>1398</v>
      </c>
      <c r="AN1695" s="4">
        <v>1739</v>
      </c>
    </row>
    <row r="1696" spans="1:40" ht="15" customHeight="1" x14ac:dyDescent="0.25">
      <c r="A1696" s="4" t="str">
        <f>EB[[#This Row],[unit]] &amp; "#" &amp; EB[[#This Row],[indic_nrg]] &amp; "#" &amp; EB[[#This Row],[product]] &amp; "#" &amp; EB[[#This Row],[geo]]</f>
        <v>TJ#B_101035#4200#CZ</v>
      </c>
      <c r="B1696" s="4" t="str">
        <f>VLOOKUP(EB[[#This Row],[product]],KS_DB[[product]:[KS]],5,FALSE)</f>
        <v>gas</v>
      </c>
      <c r="C1696" s="4" t="str">
        <f>VLOOKUP(EB[[#This Row],[product]],KS_DB[[product]:[KS]],6,FALSE)</f>
        <v>gas</v>
      </c>
      <c r="D1696" s="4">
        <f>VLOOKUP(EB[[#This Row],[product]],Carriers[],4,FALSE)</f>
        <v>0</v>
      </c>
      <c r="E1696" s="4">
        <f>VLOOKUP(EB[[#This Row],[indic_nrg]],Indicators[],4,FALSE)</f>
        <v>0</v>
      </c>
      <c r="F1696" s="4">
        <f>IFERROR(VLOOKUP(EB[[#This Row],[Source_carrier]],KS_DB[[product]:[KS]],6,FALSE),0)</f>
        <v>0</v>
      </c>
      <c r="G1696" s="4" t="s">
        <v>34</v>
      </c>
      <c r="H1696" s="4" t="s">
        <v>1201</v>
      </c>
      <c r="I1696" s="4" t="s">
        <v>87</v>
      </c>
      <c r="J1696" s="4" t="s">
        <v>37</v>
      </c>
      <c r="K1696" s="4" t="s">
        <v>1202</v>
      </c>
      <c r="L1696" s="4" t="s">
        <v>39</v>
      </c>
      <c r="M1696" s="4" t="s">
        <v>88</v>
      </c>
      <c r="N1696" s="4" t="s">
        <v>41</v>
      </c>
      <c r="O1696" s="4">
        <v>3910</v>
      </c>
      <c r="P1696" s="4">
        <v>3842</v>
      </c>
      <c r="Q1696" s="4">
        <v>4052</v>
      </c>
      <c r="R1696" s="4">
        <v>3713</v>
      </c>
      <c r="S1696" s="4">
        <v>3876</v>
      </c>
      <c r="T1696" s="4">
        <v>3300</v>
      </c>
      <c r="U1696" s="4">
        <v>10964</v>
      </c>
      <c r="V1696" s="4">
        <v>14775</v>
      </c>
      <c r="W1696" s="4">
        <v>16339</v>
      </c>
      <c r="X1696" s="4">
        <v>14932</v>
      </c>
      <c r="Y1696" s="4">
        <v>15156</v>
      </c>
      <c r="Z1696" s="4">
        <v>15976</v>
      </c>
      <c r="AA1696" s="4">
        <v>15977</v>
      </c>
      <c r="AB1696" s="4">
        <v>16679</v>
      </c>
      <c r="AC1696" s="4">
        <v>17267</v>
      </c>
      <c r="AD1696" s="4">
        <v>17565</v>
      </c>
      <c r="AE1696" s="4">
        <v>18752</v>
      </c>
      <c r="AF1696" s="4">
        <v>18311</v>
      </c>
      <c r="AG1696" s="4">
        <v>20878</v>
      </c>
      <c r="AH1696" s="4">
        <v>18318</v>
      </c>
      <c r="AI1696" s="4">
        <v>17288</v>
      </c>
      <c r="AJ1696" s="4">
        <v>16348</v>
      </c>
      <c r="AK1696" s="4">
        <v>15133</v>
      </c>
      <c r="AL1696" s="4">
        <v>15098</v>
      </c>
      <c r="AM1696" s="4">
        <v>16076</v>
      </c>
      <c r="AN1696" s="4">
        <v>15412</v>
      </c>
    </row>
    <row r="1697" spans="1:40" ht="15" customHeight="1" x14ac:dyDescent="0.25">
      <c r="A1697" s="4" t="str">
        <f>EB[[#This Row],[unit]] &amp; "#" &amp; EB[[#This Row],[indic_nrg]] &amp; "#" &amp; EB[[#This Row],[product]] &amp; "#" &amp; EB[[#This Row],[geo]]</f>
        <v>TJ#B_101035#4210#CZ</v>
      </c>
      <c r="B1697" s="4" t="str">
        <f>VLOOKUP(EB[[#This Row],[product]],KS_DB[[product]:[KS]],5,FALSE)</f>
        <v>gas</v>
      </c>
      <c r="C1697" s="4" t="str">
        <f>VLOOKUP(EB[[#This Row],[product]],KS_DB[[product]:[KS]],6,FALSE)</f>
        <v>gas</v>
      </c>
      <c r="D1697" s="4">
        <f>VLOOKUP(EB[[#This Row],[product]],Carriers[],4,FALSE)</f>
        <v>1</v>
      </c>
      <c r="E1697" s="4">
        <f>VLOOKUP(EB[[#This Row],[indic_nrg]],Indicators[],4,FALSE)</f>
        <v>0</v>
      </c>
      <c r="F1697" s="4">
        <f>IFERROR(VLOOKUP(EB[[#This Row],[Source_carrier]],KS_DB[[product]:[KS]],6,FALSE),0)</f>
        <v>0</v>
      </c>
      <c r="G1697" s="4" t="s">
        <v>34</v>
      </c>
      <c r="H1697" s="4" t="s">
        <v>1201</v>
      </c>
      <c r="I1697" s="4" t="s">
        <v>89</v>
      </c>
      <c r="J1697" s="4" t="s">
        <v>37</v>
      </c>
      <c r="K1697" s="4" t="s">
        <v>1202</v>
      </c>
      <c r="L1697" s="4" t="s">
        <v>39</v>
      </c>
      <c r="M1697" s="4" t="s">
        <v>90</v>
      </c>
      <c r="N1697" s="4" t="s">
        <v>41</v>
      </c>
      <c r="O1697" s="4">
        <v>2043</v>
      </c>
      <c r="P1697" s="4">
        <v>2035</v>
      </c>
      <c r="Q1697" s="4">
        <v>2085</v>
      </c>
      <c r="R1697" s="4">
        <v>1829</v>
      </c>
      <c r="S1697" s="4">
        <v>2200</v>
      </c>
      <c r="T1697" s="4">
        <v>1544</v>
      </c>
      <c r="U1697" s="4">
        <v>1680</v>
      </c>
      <c r="V1697" s="4">
        <v>1850</v>
      </c>
      <c r="W1697" s="4">
        <v>1894</v>
      </c>
      <c r="X1697" s="4">
        <v>1143</v>
      </c>
      <c r="Y1697" s="4">
        <v>1320</v>
      </c>
      <c r="Z1697" s="4">
        <v>1217</v>
      </c>
      <c r="AA1697" s="4">
        <v>1454</v>
      </c>
      <c r="AB1697" s="4">
        <v>1217</v>
      </c>
      <c r="AC1697" s="4">
        <v>976</v>
      </c>
      <c r="AD1697" s="4">
        <v>1332</v>
      </c>
      <c r="AE1697" s="4">
        <v>1287</v>
      </c>
      <c r="AF1697" s="4">
        <v>842</v>
      </c>
      <c r="AG1697" s="4">
        <v>1192</v>
      </c>
      <c r="AH1697" s="4">
        <v>828</v>
      </c>
      <c r="AI1697" s="4">
        <v>238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</row>
    <row r="1698" spans="1:40" ht="15" customHeight="1" x14ac:dyDescent="0.25">
      <c r="A1698" s="4" t="str">
        <f>EB[[#This Row],[unit]] &amp; "#" &amp; EB[[#This Row],[indic_nrg]] &amp; "#" &amp; EB[[#This Row],[product]] &amp; "#" &amp; EB[[#This Row],[geo]]</f>
        <v>TJ#B_101035#4220#CZ</v>
      </c>
      <c r="B1698" s="4" t="str">
        <f>VLOOKUP(EB[[#This Row],[product]],KS_DB[[product]:[KS]],5,FALSE)</f>
        <v>gas</v>
      </c>
      <c r="C1698" s="4" t="str">
        <f>VLOOKUP(EB[[#This Row],[product]],KS_DB[[product]:[KS]],6,FALSE)</f>
        <v>gas</v>
      </c>
      <c r="D1698" s="4">
        <f>VLOOKUP(EB[[#This Row],[product]],Carriers[],4,FALSE)</f>
        <v>1</v>
      </c>
      <c r="E1698" s="4">
        <f>VLOOKUP(EB[[#This Row],[indic_nrg]],Indicators[],4,FALSE)</f>
        <v>0</v>
      </c>
      <c r="F1698" s="4">
        <f>IFERROR(VLOOKUP(EB[[#This Row],[Source_carrier]],KS_DB[[product]:[KS]],6,FALSE),0)</f>
        <v>0</v>
      </c>
      <c r="G1698" s="4" t="s">
        <v>34</v>
      </c>
      <c r="H1698" s="4" t="s">
        <v>1201</v>
      </c>
      <c r="I1698" s="4" t="s">
        <v>91</v>
      </c>
      <c r="J1698" s="4" t="s">
        <v>37</v>
      </c>
      <c r="K1698" s="4" t="s">
        <v>1202</v>
      </c>
      <c r="L1698" s="4" t="s">
        <v>39</v>
      </c>
      <c r="M1698" s="4" t="s">
        <v>92</v>
      </c>
      <c r="N1698" s="4" t="s">
        <v>41</v>
      </c>
      <c r="O1698" s="4">
        <v>1858</v>
      </c>
      <c r="P1698" s="4">
        <v>1798</v>
      </c>
      <c r="Q1698" s="4">
        <v>1958</v>
      </c>
      <c r="R1698" s="4">
        <v>1875</v>
      </c>
      <c r="S1698" s="4">
        <v>1660</v>
      </c>
      <c r="T1698" s="4">
        <v>1750</v>
      </c>
      <c r="U1698" s="4">
        <v>1816</v>
      </c>
      <c r="V1698" s="4">
        <v>2084</v>
      </c>
      <c r="W1698" s="4">
        <v>2295</v>
      </c>
      <c r="X1698" s="4">
        <v>2316</v>
      </c>
      <c r="Y1698" s="4">
        <v>2677</v>
      </c>
      <c r="Z1698" s="4">
        <v>2674</v>
      </c>
      <c r="AA1698" s="4">
        <v>2414</v>
      </c>
      <c r="AB1698" s="4">
        <v>2598</v>
      </c>
      <c r="AC1698" s="4">
        <v>3934</v>
      </c>
      <c r="AD1698" s="4">
        <v>3087</v>
      </c>
      <c r="AE1698" s="4">
        <v>4049</v>
      </c>
      <c r="AF1698" s="4">
        <v>4502</v>
      </c>
      <c r="AG1698" s="4">
        <v>4557</v>
      </c>
      <c r="AH1698" s="4">
        <v>2675</v>
      </c>
      <c r="AI1698" s="4">
        <v>730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</row>
    <row r="1699" spans="1:40" ht="15" customHeight="1" x14ac:dyDescent="0.25">
      <c r="A1699" s="4" t="str">
        <f>EB[[#This Row],[unit]] &amp; "#" &amp; EB[[#This Row],[indic_nrg]] &amp; "#" &amp; EB[[#This Row],[product]] &amp; "#" &amp; EB[[#This Row],[geo]]</f>
        <v>TJ#B_101035#4230#CZ</v>
      </c>
      <c r="B1699" s="4" t="str">
        <f>VLOOKUP(EB[[#This Row],[product]],KS_DB[[product]:[KS]],5,FALSE)</f>
        <v>gas</v>
      </c>
      <c r="C1699" s="4" t="str">
        <f>VLOOKUP(EB[[#This Row],[product]],KS_DB[[product]:[KS]],6,FALSE)</f>
        <v>gas</v>
      </c>
      <c r="D1699" s="4">
        <f>VLOOKUP(EB[[#This Row],[product]],Carriers[],4,FALSE)</f>
        <v>1</v>
      </c>
      <c r="E1699" s="4">
        <f>VLOOKUP(EB[[#This Row],[indic_nrg]],Indicators[],4,FALSE)</f>
        <v>0</v>
      </c>
      <c r="F1699" s="4">
        <f>IFERROR(VLOOKUP(EB[[#This Row],[Source_carrier]],KS_DB[[product]:[KS]],6,FALSE),0)</f>
        <v>0</v>
      </c>
      <c r="G1699" s="4" t="s">
        <v>34</v>
      </c>
      <c r="H1699" s="4" t="s">
        <v>1201</v>
      </c>
      <c r="I1699" s="4" t="s">
        <v>93</v>
      </c>
      <c r="J1699" s="4" t="s">
        <v>37</v>
      </c>
      <c r="K1699" s="4" t="s">
        <v>1202</v>
      </c>
      <c r="L1699" s="4" t="s">
        <v>39</v>
      </c>
      <c r="M1699" s="4" t="s">
        <v>94</v>
      </c>
      <c r="N1699" s="4" t="s">
        <v>41</v>
      </c>
      <c r="O1699" s="4">
        <v>9</v>
      </c>
      <c r="P1699" s="4">
        <v>9</v>
      </c>
      <c r="Q1699" s="4">
        <v>9</v>
      </c>
      <c r="R1699" s="4">
        <v>9</v>
      </c>
      <c r="S1699" s="4">
        <v>15</v>
      </c>
      <c r="T1699" s="4">
        <v>6</v>
      </c>
      <c r="U1699" s="4">
        <v>7468</v>
      </c>
      <c r="V1699" s="4">
        <v>10840</v>
      </c>
      <c r="W1699" s="4">
        <v>12149</v>
      </c>
      <c r="X1699" s="4">
        <v>11473</v>
      </c>
      <c r="Y1699" s="4">
        <v>11158</v>
      </c>
      <c r="Z1699" s="4">
        <v>12085</v>
      </c>
      <c r="AA1699" s="4">
        <v>12109</v>
      </c>
      <c r="AB1699" s="4">
        <v>12865</v>
      </c>
      <c r="AC1699" s="4">
        <v>12356</v>
      </c>
      <c r="AD1699" s="4">
        <v>13146</v>
      </c>
      <c r="AE1699" s="4">
        <v>13416</v>
      </c>
      <c r="AF1699" s="4">
        <v>12967</v>
      </c>
      <c r="AG1699" s="4">
        <v>15130</v>
      </c>
      <c r="AH1699" s="4">
        <v>14815</v>
      </c>
      <c r="AI1699" s="4">
        <v>15663</v>
      </c>
      <c r="AJ1699" s="4">
        <v>15855</v>
      </c>
      <c r="AK1699" s="4">
        <v>14564</v>
      </c>
      <c r="AL1699" s="4">
        <v>14513</v>
      </c>
      <c r="AM1699" s="4">
        <v>15299</v>
      </c>
      <c r="AN1699" s="4">
        <v>14827</v>
      </c>
    </row>
    <row r="1700" spans="1:40" ht="15" customHeight="1" x14ac:dyDescent="0.25">
      <c r="A1700" s="4" t="str">
        <f>EB[[#This Row],[unit]] &amp; "#" &amp; EB[[#This Row],[indic_nrg]] &amp; "#" &amp; EB[[#This Row],[product]] &amp; "#" &amp; EB[[#This Row],[geo]]</f>
        <v>TJ#B_101035#4240#CZ</v>
      </c>
      <c r="B1700" s="4" t="str">
        <f>VLOOKUP(EB[[#This Row],[product]],KS_DB[[product]:[KS]],5,FALSE)</f>
        <v>gas</v>
      </c>
      <c r="C1700" s="4" t="str">
        <f>VLOOKUP(EB[[#This Row],[product]],KS_DB[[product]:[KS]],6,FALSE)</f>
        <v>gas</v>
      </c>
      <c r="D1700" s="4">
        <f>VLOOKUP(EB[[#This Row],[product]],Carriers[],4,FALSE)</f>
        <v>1</v>
      </c>
      <c r="E1700" s="4">
        <f>VLOOKUP(EB[[#This Row],[indic_nrg]],Indicators[],4,FALSE)</f>
        <v>0</v>
      </c>
      <c r="F1700" s="4">
        <f>IFERROR(VLOOKUP(EB[[#This Row],[Source_carrier]],KS_DB[[product]:[KS]],6,FALSE),0)</f>
        <v>0</v>
      </c>
      <c r="G1700" s="4" t="s">
        <v>34</v>
      </c>
      <c r="H1700" s="4" t="s">
        <v>1201</v>
      </c>
      <c r="I1700" s="4" t="s">
        <v>95</v>
      </c>
      <c r="J1700" s="4" t="s">
        <v>37</v>
      </c>
      <c r="K1700" s="4" t="s">
        <v>1202</v>
      </c>
      <c r="L1700" s="4" t="s">
        <v>39</v>
      </c>
      <c r="M1700" s="4" t="s">
        <v>96</v>
      </c>
      <c r="N1700" s="4" t="s">
        <v>41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657</v>
      </c>
      <c r="AJ1700" s="4">
        <v>493</v>
      </c>
      <c r="AK1700" s="4">
        <v>569</v>
      </c>
      <c r="AL1700" s="4">
        <v>585</v>
      </c>
      <c r="AM1700" s="4">
        <v>777</v>
      </c>
      <c r="AN1700" s="4">
        <v>585</v>
      </c>
    </row>
    <row r="1701" spans="1:40" ht="15" customHeight="1" x14ac:dyDescent="0.25">
      <c r="A1701" s="4" t="str">
        <f>EB[[#This Row],[unit]] &amp; "#" &amp; EB[[#This Row],[indic_nrg]] &amp; "#" &amp; EB[[#This Row],[product]] &amp; "#" &amp; EB[[#This Row],[geo]]</f>
        <v>TJ#B_101035#5500#CZ</v>
      </c>
      <c r="B1701" s="4" t="str">
        <f>VLOOKUP(EB[[#This Row],[product]],KS_DB[[product]:[KS]],5,FALSE)</f>
        <v>RES</v>
      </c>
      <c r="C1701" s="4" t="str">
        <f>VLOOKUP(EB[[#This Row],[product]],KS_DB[[product]:[KS]],6,FALSE)</f>
        <v>RES</v>
      </c>
      <c r="D1701" s="4">
        <f>VLOOKUP(EB[[#This Row],[product]],Carriers[],4,FALSE)</f>
        <v>0</v>
      </c>
      <c r="E1701" s="4">
        <f>VLOOKUP(EB[[#This Row],[indic_nrg]],Indicators[],4,FALSE)</f>
        <v>0</v>
      </c>
      <c r="F1701" s="4">
        <f>IFERROR(VLOOKUP(EB[[#This Row],[Source_carrier]],KS_DB[[product]:[KS]],6,FALSE),0)</f>
        <v>0</v>
      </c>
      <c r="G1701" s="4" t="s">
        <v>34</v>
      </c>
      <c r="H1701" s="4" t="s">
        <v>1201</v>
      </c>
      <c r="I1701" s="4" t="s">
        <v>99</v>
      </c>
      <c r="J1701" s="4" t="s">
        <v>37</v>
      </c>
      <c r="K1701" s="4" t="s">
        <v>1202</v>
      </c>
      <c r="L1701" s="4" t="s">
        <v>39</v>
      </c>
      <c r="M1701" s="4" t="s">
        <v>100</v>
      </c>
      <c r="N1701" s="4" t="s">
        <v>41</v>
      </c>
      <c r="O1701" s="4">
        <v>0</v>
      </c>
      <c r="P1701" s="4">
        <v>0</v>
      </c>
      <c r="Q1701" s="4">
        <v>0</v>
      </c>
      <c r="R1701" s="4">
        <v>2100</v>
      </c>
      <c r="S1701" s="4">
        <v>3248</v>
      </c>
      <c r="T1701" s="4">
        <v>3695</v>
      </c>
      <c r="U1701" s="4">
        <v>2389</v>
      </c>
      <c r="V1701" s="4">
        <v>4074</v>
      </c>
      <c r="W1701" s="4">
        <v>4098</v>
      </c>
      <c r="X1701" s="4">
        <v>6699</v>
      </c>
      <c r="Y1701" s="4">
        <v>6210</v>
      </c>
      <c r="Z1701" s="4">
        <v>6039</v>
      </c>
      <c r="AA1701" s="4">
        <v>6067</v>
      </c>
      <c r="AB1701" s="4">
        <v>1863</v>
      </c>
      <c r="AC1701" s="4">
        <v>1915</v>
      </c>
      <c r="AD1701" s="4">
        <v>4690</v>
      </c>
      <c r="AE1701" s="4">
        <v>4660</v>
      </c>
      <c r="AF1701" s="4">
        <v>5819</v>
      </c>
      <c r="AG1701" s="4">
        <v>5939</v>
      </c>
      <c r="AH1701" s="4">
        <v>7204</v>
      </c>
      <c r="AI1701" s="4">
        <v>9628</v>
      </c>
      <c r="AJ1701" s="4">
        <v>12980</v>
      </c>
      <c r="AK1701" s="4">
        <v>17389</v>
      </c>
      <c r="AL1701" s="4">
        <v>24324</v>
      </c>
      <c r="AM1701" s="4">
        <v>27264</v>
      </c>
      <c r="AN1701" s="4">
        <v>26853</v>
      </c>
    </row>
    <row r="1702" spans="1:40" ht="15" customHeight="1" x14ac:dyDescent="0.25">
      <c r="A1702" s="4" t="str">
        <f>EB[[#This Row],[unit]] &amp; "#" &amp; EB[[#This Row],[indic_nrg]] &amp; "#" &amp; EB[[#This Row],[product]] &amp; "#" &amp; EB[[#This Row],[geo]]</f>
        <v>TJ#B_101035#5532#CZ</v>
      </c>
      <c r="B1702" s="4" t="str">
        <f>VLOOKUP(EB[[#This Row],[product]],KS_DB[[product]:[KS]],5,FALSE)</f>
        <v>RES</v>
      </c>
      <c r="C1702" s="4" t="str">
        <f>VLOOKUP(EB[[#This Row],[product]],KS_DB[[product]:[KS]],6,FALSE)</f>
        <v>RES</v>
      </c>
      <c r="D1702" s="4">
        <f>VLOOKUP(EB[[#This Row],[product]],Carriers[],4,FALSE)</f>
        <v>1</v>
      </c>
      <c r="E1702" s="4">
        <f>VLOOKUP(EB[[#This Row],[indic_nrg]],Indicators[],4,FALSE)</f>
        <v>0</v>
      </c>
      <c r="F1702" s="4">
        <f>IFERROR(VLOOKUP(EB[[#This Row],[Source_carrier]],KS_DB[[product]:[KS]],6,FALSE),0)</f>
        <v>0</v>
      </c>
      <c r="G1702" s="4" t="s">
        <v>34</v>
      </c>
      <c r="H1702" s="4" t="s">
        <v>1201</v>
      </c>
      <c r="I1702" s="4" t="s">
        <v>101</v>
      </c>
      <c r="J1702" s="4" t="s">
        <v>37</v>
      </c>
      <c r="K1702" s="4" t="s">
        <v>1202</v>
      </c>
      <c r="L1702" s="4" t="s">
        <v>39</v>
      </c>
      <c r="M1702" s="4" t="s">
        <v>102</v>
      </c>
      <c r="N1702" s="4" t="s">
        <v>41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</row>
    <row r="1703" spans="1:40" ht="15" customHeight="1" x14ac:dyDescent="0.25">
      <c r="A1703" s="4" t="str">
        <f>EB[[#This Row],[unit]] &amp; "#" &amp; EB[[#This Row],[indic_nrg]] &amp; "#" &amp; EB[[#This Row],[product]] &amp; "#" &amp; EB[[#This Row],[geo]]</f>
        <v>TJ#B_101035#5540#CZ</v>
      </c>
      <c r="B1703" s="4" t="str">
        <f>VLOOKUP(EB[[#This Row],[product]],KS_DB[[product]:[KS]],5,FALSE)</f>
        <v>biomass</v>
      </c>
      <c r="C1703" s="4" t="str">
        <f>VLOOKUP(EB[[#This Row],[product]],KS_DB[[product]:[KS]],6,FALSE)</f>
        <v>biomass</v>
      </c>
      <c r="D1703" s="4">
        <f>VLOOKUP(EB[[#This Row],[product]],Carriers[],4,FALSE)</f>
        <v>0</v>
      </c>
      <c r="E1703" s="4">
        <f>VLOOKUP(EB[[#This Row],[indic_nrg]],Indicators[],4,FALSE)</f>
        <v>0</v>
      </c>
      <c r="F1703" s="4">
        <f>IFERROR(VLOOKUP(EB[[#This Row],[Source_carrier]],KS_DB[[product]:[KS]],6,FALSE),0)</f>
        <v>0</v>
      </c>
      <c r="G1703" s="4" t="s">
        <v>34</v>
      </c>
      <c r="H1703" s="4" t="s">
        <v>1201</v>
      </c>
      <c r="I1703" s="4" t="s">
        <v>103</v>
      </c>
      <c r="J1703" s="4" t="s">
        <v>37</v>
      </c>
      <c r="K1703" s="4" t="s">
        <v>1202</v>
      </c>
      <c r="L1703" s="4" t="s">
        <v>39</v>
      </c>
      <c r="M1703" s="4" t="s">
        <v>104</v>
      </c>
      <c r="N1703" s="4" t="s">
        <v>41</v>
      </c>
      <c r="O1703" s="4">
        <v>0</v>
      </c>
      <c r="P1703" s="4">
        <v>0</v>
      </c>
      <c r="Q1703" s="4">
        <v>0</v>
      </c>
      <c r="R1703" s="4">
        <v>2100</v>
      </c>
      <c r="S1703" s="4">
        <v>3248</v>
      </c>
      <c r="T1703" s="4">
        <v>3695</v>
      </c>
      <c r="U1703" s="4">
        <v>2389</v>
      </c>
      <c r="V1703" s="4">
        <v>4074</v>
      </c>
      <c r="W1703" s="4">
        <v>4098</v>
      </c>
      <c r="X1703" s="4">
        <v>6699</v>
      </c>
      <c r="Y1703" s="4">
        <v>6210</v>
      </c>
      <c r="Z1703" s="4">
        <v>6039</v>
      </c>
      <c r="AA1703" s="4">
        <v>6067</v>
      </c>
      <c r="AB1703" s="4">
        <v>1863</v>
      </c>
      <c r="AC1703" s="4">
        <v>1915</v>
      </c>
      <c r="AD1703" s="4">
        <v>4690</v>
      </c>
      <c r="AE1703" s="4">
        <v>4660</v>
      </c>
      <c r="AF1703" s="4">
        <v>5819</v>
      </c>
      <c r="AG1703" s="4">
        <v>5939</v>
      </c>
      <c r="AH1703" s="4">
        <v>7204</v>
      </c>
      <c r="AI1703" s="4">
        <v>9628</v>
      </c>
      <c r="AJ1703" s="4">
        <v>12980</v>
      </c>
      <c r="AK1703" s="4">
        <v>17389</v>
      </c>
      <c r="AL1703" s="4">
        <v>24324</v>
      </c>
      <c r="AM1703" s="4">
        <v>27264</v>
      </c>
      <c r="AN1703" s="4">
        <v>26853</v>
      </c>
    </row>
    <row r="1704" spans="1:40" ht="15" customHeight="1" x14ac:dyDescent="0.25">
      <c r="A1704" s="4" t="str">
        <f>EB[[#This Row],[unit]] &amp; "#" &amp; EB[[#This Row],[indic_nrg]] &amp; "#" &amp; EB[[#This Row],[product]] &amp; "#" &amp; EB[[#This Row],[geo]]</f>
        <v>TJ#B_101035#5541#CZ</v>
      </c>
      <c r="B1704" s="4" t="str">
        <f>VLOOKUP(EB[[#This Row],[product]],KS_DB[[product]:[KS]],5,FALSE)</f>
        <v>biomass</v>
      </c>
      <c r="C1704" s="4" t="str">
        <f>VLOOKUP(EB[[#This Row],[product]],KS_DB[[product]:[KS]],6,FALSE)</f>
        <v>biomass</v>
      </c>
      <c r="D1704" s="4">
        <f>VLOOKUP(EB[[#This Row],[product]],Carriers[],4,FALSE)</f>
        <v>1</v>
      </c>
      <c r="E1704" s="4">
        <f>VLOOKUP(EB[[#This Row],[indic_nrg]],Indicators[],4,FALSE)</f>
        <v>0</v>
      </c>
      <c r="F1704" s="4">
        <f>IFERROR(VLOOKUP(EB[[#This Row],[Source_carrier]],KS_DB[[product]:[KS]],6,FALSE),0)</f>
        <v>0</v>
      </c>
      <c r="G1704" s="4" t="s">
        <v>34</v>
      </c>
      <c r="H1704" s="4" t="s">
        <v>1201</v>
      </c>
      <c r="I1704" s="4" t="s">
        <v>105</v>
      </c>
      <c r="J1704" s="4" t="s">
        <v>37</v>
      </c>
      <c r="K1704" s="4" t="s">
        <v>1202</v>
      </c>
      <c r="L1704" s="4" t="s">
        <v>39</v>
      </c>
      <c r="M1704" s="4" t="s">
        <v>106</v>
      </c>
      <c r="N1704" s="4" t="s">
        <v>41</v>
      </c>
      <c r="O1704" s="4">
        <v>0</v>
      </c>
      <c r="P1704" s="4">
        <v>0</v>
      </c>
      <c r="Q1704" s="4">
        <v>0</v>
      </c>
      <c r="R1704" s="4">
        <v>445</v>
      </c>
      <c r="S1704" s="4">
        <v>1630</v>
      </c>
      <c r="T1704" s="4">
        <v>2472</v>
      </c>
      <c r="U1704" s="4">
        <v>1862</v>
      </c>
      <c r="V1704" s="4">
        <v>2722</v>
      </c>
      <c r="W1704" s="4">
        <v>2357</v>
      </c>
      <c r="X1704" s="4">
        <v>5167</v>
      </c>
      <c r="Y1704" s="4">
        <v>4775</v>
      </c>
      <c r="Z1704" s="4">
        <v>4638</v>
      </c>
      <c r="AA1704" s="4">
        <v>4615</v>
      </c>
      <c r="AB1704" s="4">
        <v>555</v>
      </c>
      <c r="AC1704" s="4">
        <v>613</v>
      </c>
      <c r="AD1704" s="4">
        <v>3411</v>
      </c>
      <c r="AE1704" s="4">
        <v>3338</v>
      </c>
      <c r="AF1704" s="4">
        <v>4128</v>
      </c>
      <c r="AG1704" s="4">
        <v>4017</v>
      </c>
      <c r="AH1704" s="4">
        <v>3967</v>
      </c>
      <c r="AI1704" s="4">
        <v>4219</v>
      </c>
      <c r="AJ1704" s="4">
        <v>4484</v>
      </c>
      <c r="AK1704" s="4">
        <v>4836</v>
      </c>
      <c r="AL1704" s="4">
        <v>5223</v>
      </c>
      <c r="AM1704" s="4">
        <v>6810</v>
      </c>
      <c r="AN1704" s="4">
        <v>6602</v>
      </c>
    </row>
    <row r="1705" spans="1:40" ht="15" customHeight="1" x14ac:dyDescent="0.25">
      <c r="A1705" s="4" t="str">
        <f>EB[[#This Row],[unit]] &amp; "#" &amp; EB[[#This Row],[indic_nrg]] &amp; "#" &amp; EB[[#This Row],[product]] &amp; "#" &amp; EB[[#This Row],[geo]]</f>
        <v>TJ#B_101035#5542#CZ</v>
      </c>
      <c r="B1705" s="4" t="str">
        <f>VLOOKUP(EB[[#This Row],[product]],KS_DB[[product]:[KS]],5,FALSE)</f>
        <v>biomass</v>
      </c>
      <c r="C1705" s="4" t="str">
        <f>VLOOKUP(EB[[#This Row],[product]],KS_DB[[product]:[KS]],6,FALSE)</f>
        <v>biomass</v>
      </c>
      <c r="D1705" s="4">
        <f>VLOOKUP(EB[[#This Row],[product]],Carriers[],4,FALSE)</f>
        <v>1</v>
      </c>
      <c r="E1705" s="4">
        <f>VLOOKUP(EB[[#This Row],[indic_nrg]],Indicators[],4,FALSE)</f>
        <v>0</v>
      </c>
      <c r="F1705" s="4">
        <f>IFERROR(VLOOKUP(EB[[#This Row],[Source_carrier]],KS_DB[[product]:[KS]],6,FALSE),0)</f>
        <v>0</v>
      </c>
      <c r="G1705" s="4" t="s">
        <v>34</v>
      </c>
      <c r="H1705" s="4" t="s">
        <v>1201</v>
      </c>
      <c r="I1705" s="4" t="s">
        <v>107</v>
      </c>
      <c r="J1705" s="4" t="s">
        <v>37</v>
      </c>
      <c r="K1705" s="4" t="s">
        <v>1202</v>
      </c>
      <c r="L1705" s="4" t="s">
        <v>39</v>
      </c>
      <c r="M1705" s="4" t="s">
        <v>108</v>
      </c>
      <c r="N1705" s="4" t="s">
        <v>41</v>
      </c>
      <c r="O1705" s="4">
        <v>0</v>
      </c>
      <c r="P1705" s="4">
        <v>0</v>
      </c>
      <c r="Q1705" s="4">
        <v>0</v>
      </c>
      <c r="R1705" s="4">
        <v>1655</v>
      </c>
      <c r="S1705" s="4">
        <v>1618</v>
      </c>
      <c r="T1705" s="4">
        <v>1223</v>
      </c>
      <c r="U1705" s="4">
        <v>527</v>
      </c>
      <c r="V1705" s="4">
        <v>1352</v>
      </c>
      <c r="W1705" s="4">
        <v>1147</v>
      </c>
      <c r="X1705" s="4">
        <v>1000</v>
      </c>
      <c r="Y1705" s="4">
        <v>908</v>
      </c>
      <c r="Z1705" s="4">
        <v>882</v>
      </c>
      <c r="AA1705" s="4">
        <v>876</v>
      </c>
      <c r="AB1705" s="4">
        <v>781</v>
      </c>
      <c r="AC1705" s="4">
        <v>750</v>
      </c>
      <c r="AD1705" s="4">
        <v>814</v>
      </c>
      <c r="AE1705" s="4">
        <v>868</v>
      </c>
      <c r="AF1705" s="4">
        <v>1225</v>
      </c>
      <c r="AG1705" s="4">
        <v>1522</v>
      </c>
      <c r="AH1705" s="4">
        <v>2926</v>
      </c>
      <c r="AI1705" s="4">
        <v>4204</v>
      </c>
      <c r="AJ1705" s="4">
        <v>6532</v>
      </c>
      <c r="AK1705" s="4">
        <v>10437</v>
      </c>
      <c r="AL1705" s="4">
        <v>17086</v>
      </c>
      <c r="AM1705" s="4">
        <v>18504</v>
      </c>
      <c r="AN1705" s="4">
        <v>18456</v>
      </c>
    </row>
    <row r="1706" spans="1:40" ht="15" customHeight="1" x14ac:dyDescent="0.25">
      <c r="A1706" s="4" t="str">
        <f>EB[[#This Row],[unit]] &amp; "#" &amp; EB[[#This Row],[indic_nrg]] &amp; "#" &amp; EB[[#This Row],[product]] &amp; "#" &amp; EB[[#This Row],[geo]]</f>
        <v>TJ#B_101035#55431#CZ</v>
      </c>
      <c r="B1706" s="4" t="str">
        <f>VLOOKUP(EB[[#This Row],[product]],KS_DB[[product]:[KS]],5,FALSE)</f>
        <v>biomass</v>
      </c>
      <c r="C1706" s="4" t="str">
        <f>VLOOKUP(EB[[#This Row],[product]],KS_DB[[product]:[KS]],6,FALSE)</f>
        <v>biomass</v>
      </c>
      <c r="D1706" s="4">
        <f>VLOOKUP(EB[[#This Row],[product]],Carriers[],4,FALSE)</f>
        <v>1</v>
      </c>
      <c r="E1706" s="4">
        <f>VLOOKUP(EB[[#This Row],[indic_nrg]],Indicators[],4,FALSE)</f>
        <v>0</v>
      </c>
      <c r="F1706" s="4">
        <f>IFERROR(VLOOKUP(EB[[#This Row],[Source_carrier]],KS_DB[[product]:[KS]],6,FALSE),0)</f>
        <v>0</v>
      </c>
      <c r="G1706" s="4" t="s">
        <v>34</v>
      </c>
      <c r="H1706" s="4" t="s">
        <v>1201</v>
      </c>
      <c r="I1706" s="4" t="s">
        <v>109</v>
      </c>
      <c r="J1706" s="4" t="s">
        <v>37</v>
      </c>
      <c r="K1706" s="4" t="s">
        <v>1202</v>
      </c>
      <c r="L1706" s="4" t="s">
        <v>39</v>
      </c>
      <c r="M1706" s="4" t="s">
        <v>110</v>
      </c>
      <c r="N1706" s="4" t="s">
        <v>41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594</v>
      </c>
      <c r="X1706" s="4">
        <v>532</v>
      </c>
      <c r="Y1706" s="4">
        <v>527</v>
      </c>
      <c r="Z1706" s="4">
        <v>519</v>
      </c>
      <c r="AA1706" s="4">
        <v>576</v>
      </c>
      <c r="AB1706" s="4">
        <v>527</v>
      </c>
      <c r="AC1706" s="4">
        <v>552</v>
      </c>
      <c r="AD1706" s="4">
        <v>465</v>
      </c>
      <c r="AE1706" s="4">
        <v>454</v>
      </c>
      <c r="AF1706" s="4">
        <v>466</v>
      </c>
      <c r="AG1706" s="4">
        <v>400</v>
      </c>
      <c r="AH1706" s="4">
        <v>311</v>
      </c>
      <c r="AI1706" s="4">
        <v>1205</v>
      </c>
      <c r="AJ1706" s="4">
        <v>1964</v>
      </c>
      <c r="AK1706" s="4">
        <v>2116</v>
      </c>
      <c r="AL1706" s="4">
        <v>2015</v>
      </c>
      <c r="AM1706" s="4">
        <v>1950</v>
      </c>
      <c r="AN1706" s="4">
        <v>1795</v>
      </c>
    </row>
    <row r="1707" spans="1:40" ht="15" customHeight="1" x14ac:dyDescent="0.25">
      <c r="A1707" s="4" t="str">
        <f>EB[[#This Row],[unit]] &amp; "#" &amp; EB[[#This Row],[indic_nrg]] &amp; "#" &amp; EB[[#This Row],[product]] &amp; "#" &amp; EB[[#This Row],[geo]]</f>
        <v>TJ#B_101035#55432#CZ</v>
      </c>
      <c r="B1707" s="4" t="str">
        <f>VLOOKUP(EB[[#This Row],[product]],KS_DB[[product]:[KS]],5,FALSE)</f>
        <v>biomass</v>
      </c>
      <c r="C1707" s="4" t="str">
        <f>VLOOKUP(EB[[#This Row],[product]],KS_DB[[product]:[KS]],6,FALSE)</f>
        <v>biomass</v>
      </c>
      <c r="D1707" s="4">
        <f>VLOOKUP(EB[[#This Row],[product]],Carriers[],4,FALSE)</f>
        <v>1</v>
      </c>
      <c r="E1707" s="4">
        <f>VLOOKUP(EB[[#This Row],[indic_nrg]],Indicators[],4,FALSE)</f>
        <v>0</v>
      </c>
      <c r="F1707" s="4">
        <f>IFERROR(VLOOKUP(EB[[#This Row],[Source_carrier]],KS_DB[[product]:[KS]],6,FALSE),0)</f>
        <v>0</v>
      </c>
      <c r="G1707" s="4" t="s">
        <v>34</v>
      </c>
      <c r="H1707" s="4" t="s">
        <v>1201</v>
      </c>
      <c r="I1707" s="4" t="s">
        <v>111</v>
      </c>
      <c r="J1707" s="4" t="s">
        <v>37</v>
      </c>
      <c r="K1707" s="4" t="s">
        <v>1202</v>
      </c>
      <c r="L1707" s="4" t="s">
        <v>39</v>
      </c>
      <c r="M1707" s="4" t="s">
        <v>112</v>
      </c>
      <c r="N1707" s="4" t="s">
        <v>41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396</v>
      </c>
      <c r="X1707" s="4">
        <v>355</v>
      </c>
      <c r="Y1707" s="4">
        <v>351</v>
      </c>
      <c r="Z1707" s="4">
        <v>346</v>
      </c>
      <c r="AA1707" s="4">
        <v>384</v>
      </c>
      <c r="AB1707" s="4">
        <v>351</v>
      </c>
      <c r="AC1707" s="4">
        <v>368</v>
      </c>
      <c r="AD1707" s="4">
        <v>310</v>
      </c>
      <c r="AE1707" s="4">
        <v>303</v>
      </c>
      <c r="AF1707" s="4">
        <v>311</v>
      </c>
      <c r="AG1707" s="4">
        <v>267</v>
      </c>
      <c r="AH1707" s="4">
        <v>207</v>
      </c>
      <c r="AI1707" s="4">
        <v>803</v>
      </c>
      <c r="AJ1707" s="4">
        <v>1309</v>
      </c>
      <c r="AK1707" s="4">
        <v>1411</v>
      </c>
      <c r="AL1707" s="4">
        <v>1343</v>
      </c>
      <c r="AM1707" s="4">
        <v>1300</v>
      </c>
      <c r="AN1707" s="4">
        <v>1197</v>
      </c>
    </row>
    <row r="1708" spans="1:40" ht="15" customHeight="1" x14ac:dyDescent="0.25">
      <c r="A1708" s="4" t="str">
        <f>EB[[#This Row],[unit]] &amp; "#" &amp; EB[[#This Row],[indic_nrg]] &amp; "#" &amp; EB[[#This Row],[product]] &amp; "#" &amp; EB[[#This Row],[geo]]</f>
        <v>TJ#B_101035#5545#CZ</v>
      </c>
      <c r="B1708" s="4" t="str">
        <f>VLOOKUP(EB[[#This Row],[product]],KS_DB[[product]:[KS]],5,FALSE)</f>
        <v>biomass</v>
      </c>
      <c r="C1708" s="4" t="str">
        <f>VLOOKUP(EB[[#This Row],[product]],KS_DB[[product]:[KS]],6,FALSE)</f>
        <v>biomass</v>
      </c>
      <c r="D1708" s="4">
        <f>VLOOKUP(EB[[#This Row],[product]],Carriers[],4,FALSE)</f>
        <v>0</v>
      </c>
      <c r="E1708" s="4">
        <f>VLOOKUP(EB[[#This Row],[indic_nrg]],Indicators[],4,FALSE)</f>
        <v>0</v>
      </c>
      <c r="F1708" s="4">
        <f>IFERROR(VLOOKUP(EB[[#This Row],[Source_carrier]],KS_DB[[product]:[KS]],6,FALSE),0)</f>
        <v>0</v>
      </c>
      <c r="G1708" s="4" t="s">
        <v>34</v>
      </c>
      <c r="H1708" s="4" t="s">
        <v>1201</v>
      </c>
      <c r="I1708" s="4" t="s">
        <v>115</v>
      </c>
      <c r="J1708" s="4" t="s">
        <v>37</v>
      </c>
      <c r="K1708" s="4" t="s">
        <v>1202</v>
      </c>
      <c r="L1708" s="4" t="s">
        <v>39</v>
      </c>
      <c r="M1708" s="4" t="s">
        <v>116</v>
      </c>
      <c r="N1708" s="4" t="s">
        <v>41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</row>
    <row r="1709" spans="1:40" ht="15" customHeight="1" x14ac:dyDescent="0.25">
      <c r="A1709" s="4" t="str">
        <f>EB[[#This Row],[unit]] &amp; "#" &amp; EB[[#This Row],[indic_nrg]] &amp; "#" &amp; EB[[#This Row],[product]] &amp; "#" &amp; EB[[#This Row],[geo]]</f>
        <v>TJ#B_101035#5546#CZ</v>
      </c>
      <c r="B1709" s="4" t="str">
        <f>VLOOKUP(EB[[#This Row],[product]],KS_DB[[product]:[KS]],5,FALSE)</f>
        <v>biomass</v>
      </c>
      <c r="C1709" s="4" t="str">
        <f>VLOOKUP(EB[[#This Row],[product]],KS_DB[[product]:[KS]],6,FALSE)</f>
        <v>biomass</v>
      </c>
      <c r="D1709" s="4">
        <f>VLOOKUP(EB[[#This Row],[product]],Carriers[],4,FALSE)</f>
        <v>1</v>
      </c>
      <c r="E1709" s="4">
        <f>VLOOKUP(EB[[#This Row],[indic_nrg]],Indicators[],4,FALSE)</f>
        <v>0</v>
      </c>
      <c r="F1709" s="4">
        <f>IFERROR(VLOOKUP(EB[[#This Row],[Source_carrier]],KS_DB[[product]:[KS]],6,FALSE),0)</f>
        <v>0</v>
      </c>
      <c r="G1709" s="4" t="s">
        <v>34</v>
      </c>
      <c r="H1709" s="4" t="s">
        <v>1201</v>
      </c>
      <c r="I1709" s="4" t="s">
        <v>117</v>
      </c>
      <c r="J1709" s="4" t="s">
        <v>37</v>
      </c>
      <c r="K1709" s="4" t="s">
        <v>1202</v>
      </c>
      <c r="L1709" s="4" t="s">
        <v>39</v>
      </c>
      <c r="M1709" s="4" t="s">
        <v>118</v>
      </c>
      <c r="N1709" s="4" t="s">
        <v>41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</row>
    <row r="1710" spans="1:40" ht="15" customHeight="1" x14ac:dyDescent="0.25">
      <c r="A1710" s="4" t="str">
        <f>EB[[#This Row],[unit]] &amp; "#" &amp; EB[[#This Row],[indic_nrg]] &amp; "#" &amp; EB[[#This Row],[product]] &amp; "#" &amp; EB[[#This Row],[geo]]</f>
        <v>TJ#B_101035#5547#CZ</v>
      </c>
      <c r="B1710" s="4" t="str">
        <f>VLOOKUP(EB[[#This Row],[product]],KS_DB[[product]:[KS]],5,FALSE)</f>
        <v>biomass</v>
      </c>
      <c r="C1710" s="4" t="str">
        <f>VLOOKUP(EB[[#This Row],[product]],KS_DB[[product]:[KS]],6,FALSE)</f>
        <v>biomass</v>
      </c>
      <c r="D1710" s="4">
        <f>VLOOKUP(EB[[#This Row],[product]],Carriers[],4,FALSE)</f>
        <v>1</v>
      </c>
      <c r="E1710" s="4">
        <f>VLOOKUP(EB[[#This Row],[indic_nrg]],Indicators[],4,FALSE)</f>
        <v>0</v>
      </c>
      <c r="F1710" s="4">
        <f>IFERROR(VLOOKUP(EB[[#This Row],[Source_carrier]],KS_DB[[product]:[KS]],6,FALSE),0)</f>
        <v>0</v>
      </c>
      <c r="G1710" s="4" t="s">
        <v>34</v>
      </c>
      <c r="H1710" s="4" t="s">
        <v>1201</v>
      </c>
      <c r="I1710" s="4" t="s">
        <v>119</v>
      </c>
      <c r="J1710" s="4" t="s">
        <v>37</v>
      </c>
      <c r="K1710" s="4" t="s">
        <v>1202</v>
      </c>
      <c r="L1710" s="4" t="s">
        <v>39</v>
      </c>
      <c r="M1710" s="4" t="s">
        <v>120</v>
      </c>
      <c r="N1710" s="4" t="s">
        <v>41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</row>
    <row r="1711" spans="1:40" ht="15" customHeight="1" x14ac:dyDescent="0.25">
      <c r="A1711" s="4" t="str">
        <f>EB[[#This Row],[unit]] &amp; "#" &amp; EB[[#This Row],[indic_nrg]] &amp; "#" &amp; EB[[#This Row],[product]] &amp; "#" &amp; EB[[#This Row],[geo]]</f>
        <v>TJ#B_101035#5548#CZ</v>
      </c>
      <c r="B1711" s="4" t="str">
        <f>VLOOKUP(EB[[#This Row],[product]],KS_DB[[product]:[KS]],5,FALSE)</f>
        <v>biomass</v>
      </c>
      <c r="C1711" s="4" t="str">
        <f>VLOOKUP(EB[[#This Row],[product]],KS_DB[[product]:[KS]],6,FALSE)</f>
        <v>biomass</v>
      </c>
      <c r="D1711" s="4">
        <f>VLOOKUP(EB[[#This Row],[product]],Carriers[],4,FALSE)</f>
        <v>1</v>
      </c>
      <c r="E1711" s="4">
        <f>VLOOKUP(EB[[#This Row],[indic_nrg]],Indicators[],4,FALSE)</f>
        <v>0</v>
      </c>
      <c r="F1711" s="4">
        <f>IFERROR(VLOOKUP(EB[[#This Row],[Source_carrier]],KS_DB[[product]:[KS]],6,FALSE),0)</f>
        <v>0</v>
      </c>
      <c r="G1711" s="4" t="s">
        <v>34</v>
      </c>
      <c r="H1711" s="4" t="s">
        <v>1201</v>
      </c>
      <c r="I1711" s="4" t="s">
        <v>121</v>
      </c>
      <c r="J1711" s="4" t="s">
        <v>37</v>
      </c>
      <c r="K1711" s="4" t="s">
        <v>1202</v>
      </c>
      <c r="L1711" s="4" t="s">
        <v>39</v>
      </c>
      <c r="M1711" s="4" t="s">
        <v>122</v>
      </c>
      <c r="N1711" s="4" t="s">
        <v>41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</row>
    <row r="1712" spans="1:40" ht="15" customHeight="1" x14ac:dyDescent="0.25">
      <c r="A1712" s="4" t="str">
        <f>EB[[#This Row],[unit]] &amp; "#" &amp; EB[[#This Row],[indic_nrg]] &amp; "#" &amp; EB[[#This Row],[product]] &amp; "#" &amp; EB[[#This Row],[geo]]</f>
        <v>TJ#B_101035#5549#CZ</v>
      </c>
      <c r="B1712" s="4" t="str">
        <f>VLOOKUP(EB[[#This Row],[product]],KS_DB[[product]:[KS]],5,FALSE)</f>
        <v>biomass</v>
      </c>
      <c r="C1712" s="4" t="str">
        <f>VLOOKUP(EB[[#This Row],[product]],KS_DB[[product]:[KS]],6,FALSE)</f>
        <v>biomass</v>
      </c>
      <c r="D1712" s="4">
        <f>VLOOKUP(EB[[#This Row],[product]],Carriers[],4,FALSE)</f>
        <v>1</v>
      </c>
      <c r="E1712" s="4">
        <f>VLOOKUP(EB[[#This Row],[indic_nrg]],Indicators[],4,FALSE)</f>
        <v>0</v>
      </c>
      <c r="F1712" s="4">
        <f>IFERROR(VLOOKUP(EB[[#This Row],[Source_carrier]],KS_DB[[product]:[KS]],6,FALSE),0)</f>
        <v>0</v>
      </c>
      <c r="G1712" s="4" t="s">
        <v>34</v>
      </c>
      <c r="H1712" s="4" t="s">
        <v>1201</v>
      </c>
      <c r="I1712" s="4" t="s">
        <v>123</v>
      </c>
      <c r="J1712" s="4" t="s">
        <v>37</v>
      </c>
      <c r="K1712" s="4" t="s">
        <v>1202</v>
      </c>
      <c r="L1712" s="4" t="s">
        <v>39</v>
      </c>
      <c r="M1712" s="4" t="s">
        <v>124</v>
      </c>
      <c r="N1712" s="4" t="s">
        <v>41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</row>
    <row r="1713" spans="1:40" ht="15" customHeight="1" x14ac:dyDescent="0.25">
      <c r="A1713" s="4" t="str">
        <f>EB[[#This Row],[unit]] &amp; "#" &amp; EB[[#This Row],[indic_nrg]] &amp; "#" &amp; EB[[#This Row],[product]] &amp; "#" &amp; EB[[#This Row],[geo]]</f>
        <v>TJ#B_101035#5550#CZ</v>
      </c>
      <c r="B1713" s="4" t="str">
        <f>VLOOKUP(EB[[#This Row],[product]],KS_DB[[product]:[KS]],5,FALSE)</f>
        <v>RES</v>
      </c>
      <c r="C1713" s="4" t="str">
        <f>VLOOKUP(EB[[#This Row],[product]],KS_DB[[product]:[KS]],6,FALSE)</f>
        <v>RES</v>
      </c>
      <c r="D1713" s="4">
        <f>VLOOKUP(EB[[#This Row],[product]],Carriers[],4,FALSE)</f>
        <v>1</v>
      </c>
      <c r="E1713" s="4">
        <f>VLOOKUP(EB[[#This Row],[indic_nrg]],Indicators[],4,FALSE)</f>
        <v>0</v>
      </c>
      <c r="F1713" s="4">
        <f>IFERROR(VLOOKUP(EB[[#This Row],[Source_carrier]],KS_DB[[product]:[KS]],6,FALSE),0)</f>
        <v>0</v>
      </c>
      <c r="G1713" s="4" t="s">
        <v>34</v>
      </c>
      <c r="H1713" s="4" t="s">
        <v>1201</v>
      </c>
      <c r="I1713" s="4" t="s">
        <v>125</v>
      </c>
      <c r="J1713" s="4" t="s">
        <v>37</v>
      </c>
      <c r="K1713" s="4" t="s">
        <v>1202</v>
      </c>
      <c r="L1713" s="4" t="s">
        <v>39</v>
      </c>
      <c r="M1713" s="4" t="s">
        <v>126</v>
      </c>
      <c r="N1713" s="4" t="s">
        <v>41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</row>
    <row r="1714" spans="1:40" ht="15" customHeight="1" x14ac:dyDescent="0.25">
      <c r="A1714" s="4" t="str">
        <f>EB[[#This Row],[unit]] &amp; "#" &amp; EB[[#This Row],[indic_nrg]] &amp; "#" &amp; EB[[#This Row],[product]] &amp; "#" &amp; EB[[#This Row],[geo]]</f>
        <v>TJ#B_101035#7100#CZ</v>
      </c>
      <c r="B1714" s="4" t="str">
        <f>VLOOKUP(EB[[#This Row],[product]],KS_DB[[product]:[KS]],5,FALSE)</f>
        <v>other</v>
      </c>
      <c r="C1714" s="4" t="str">
        <f>VLOOKUP(EB[[#This Row],[product]],KS_DB[[product]:[KS]],6,FALSE)</f>
        <v>other</v>
      </c>
      <c r="D1714" s="4">
        <f>VLOOKUP(EB[[#This Row],[product]],Carriers[],4,FALSE)</f>
        <v>1</v>
      </c>
      <c r="E1714" s="4">
        <f>VLOOKUP(EB[[#This Row],[indic_nrg]],Indicators[],4,FALSE)</f>
        <v>0</v>
      </c>
      <c r="F1714" s="4">
        <f>IFERROR(VLOOKUP(EB[[#This Row],[Source_carrier]],KS_DB[[product]:[KS]],6,FALSE),0)</f>
        <v>0</v>
      </c>
      <c r="G1714" s="4" t="s">
        <v>34</v>
      </c>
      <c r="H1714" s="4" t="s">
        <v>1201</v>
      </c>
      <c r="I1714" s="4" t="s">
        <v>129</v>
      </c>
      <c r="J1714" s="4" t="s">
        <v>37</v>
      </c>
      <c r="K1714" s="4" t="s">
        <v>1202</v>
      </c>
      <c r="L1714" s="4" t="s">
        <v>39</v>
      </c>
      <c r="M1714" s="4" t="s">
        <v>130</v>
      </c>
      <c r="N1714" s="4" t="s">
        <v>41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32</v>
      </c>
      <c r="AC1714" s="4">
        <v>46</v>
      </c>
      <c r="AD1714" s="4">
        <v>39</v>
      </c>
      <c r="AE1714" s="4">
        <v>37</v>
      </c>
      <c r="AF1714" s="4">
        <v>90</v>
      </c>
      <c r="AG1714" s="4">
        <v>168</v>
      </c>
      <c r="AH1714" s="4">
        <v>124</v>
      </c>
      <c r="AI1714" s="4">
        <v>41</v>
      </c>
      <c r="AJ1714" s="4">
        <v>85</v>
      </c>
      <c r="AK1714" s="4">
        <v>108</v>
      </c>
      <c r="AL1714" s="4">
        <v>125</v>
      </c>
      <c r="AM1714" s="4">
        <v>156</v>
      </c>
      <c r="AN1714" s="4">
        <v>153</v>
      </c>
    </row>
    <row r="1715" spans="1:40" ht="15" customHeight="1" x14ac:dyDescent="0.25">
      <c r="A1715" s="4" t="str">
        <f>EB[[#This Row],[unit]] &amp; "#" &amp; EB[[#This Row],[indic_nrg]] &amp; "#" &amp; EB[[#This Row],[product]] &amp; "#" &amp; EB[[#This Row],[geo]]</f>
        <v>TJ#B_101035#7200#CZ</v>
      </c>
      <c r="B1715" s="4" t="str">
        <f>VLOOKUP(EB[[#This Row],[product]],KS_DB[[product]:[KS]],5,FALSE)</f>
        <v>other</v>
      </c>
      <c r="C1715" s="4" t="str">
        <f>VLOOKUP(EB[[#This Row],[product]],KS_DB[[product]:[KS]],6,FALSE)</f>
        <v>other</v>
      </c>
      <c r="D1715" s="4">
        <f>VLOOKUP(EB[[#This Row],[product]],Carriers[],4,FALSE)</f>
        <v>0</v>
      </c>
      <c r="E1715" s="4">
        <f>VLOOKUP(EB[[#This Row],[indic_nrg]],Indicators[],4,FALSE)</f>
        <v>0</v>
      </c>
      <c r="F1715" s="4">
        <f>IFERROR(VLOOKUP(EB[[#This Row],[Source_carrier]],KS_DB[[product]:[KS]],6,FALSE),0)</f>
        <v>0</v>
      </c>
      <c r="G1715" s="4" t="s">
        <v>34</v>
      </c>
      <c r="H1715" s="4" t="s">
        <v>1201</v>
      </c>
      <c r="I1715" s="4" t="s">
        <v>131</v>
      </c>
      <c r="J1715" s="4" t="s">
        <v>37</v>
      </c>
      <c r="K1715" s="4" t="s">
        <v>1202</v>
      </c>
      <c r="L1715" s="4" t="s">
        <v>39</v>
      </c>
      <c r="M1715" s="4" t="s">
        <v>132</v>
      </c>
      <c r="N1715" s="4" t="s">
        <v>41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396</v>
      </c>
      <c r="X1715" s="4">
        <v>355</v>
      </c>
      <c r="Y1715" s="4">
        <v>351</v>
      </c>
      <c r="Z1715" s="4">
        <v>346</v>
      </c>
      <c r="AA1715" s="4">
        <v>384</v>
      </c>
      <c r="AB1715" s="4">
        <v>383</v>
      </c>
      <c r="AC1715" s="4">
        <v>414</v>
      </c>
      <c r="AD1715" s="4">
        <v>349</v>
      </c>
      <c r="AE1715" s="4">
        <v>340</v>
      </c>
      <c r="AF1715" s="4">
        <v>401</v>
      </c>
      <c r="AG1715" s="4">
        <v>435</v>
      </c>
      <c r="AH1715" s="4">
        <v>331</v>
      </c>
      <c r="AI1715" s="4">
        <v>844</v>
      </c>
      <c r="AJ1715" s="4">
        <v>1394</v>
      </c>
      <c r="AK1715" s="4">
        <v>1519</v>
      </c>
      <c r="AL1715" s="4">
        <v>1468</v>
      </c>
      <c r="AM1715" s="4">
        <v>1456</v>
      </c>
      <c r="AN1715" s="4">
        <v>1350</v>
      </c>
    </row>
    <row r="1716" spans="1:40" ht="15" customHeight="1" x14ac:dyDescent="0.25">
      <c r="A1716" s="4" t="str">
        <f>EB[[#This Row],[unit]] &amp; "#" &amp; EB[[#This Row],[indic_nrg]] &amp; "#" &amp; EB[[#This Row],[product]] &amp; "#" &amp; EB[[#This Row],[geo]]</f>
        <v>TJ#B_101038#2000#CZ</v>
      </c>
      <c r="B1716" s="4" t="str">
        <f>VLOOKUP(EB[[#This Row],[product]],KS_DB[[product]:[KS]],5,FALSE)</f>
        <v>solid</v>
      </c>
      <c r="C1716" s="4" t="str">
        <f>VLOOKUP(EB[[#This Row],[product]],KS_DB[[product]:[KS]],6,FALSE)</f>
        <v>solid</v>
      </c>
      <c r="D1716" s="4">
        <f>VLOOKUP(EB[[#This Row],[product]],Carriers[],4,FALSE)</f>
        <v>0</v>
      </c>
      <c r="E1716" s="4">
        <f>VLOOKUP(EB[[#This Row],[indic_nrg]],Indicators[],4,FALSE)</f>
        <v>0</v>
      </c>
      <c r="F1716" s="4">
        <f>IFERROR(VLOOKUP(EB[[#This Row],[Source_carrier]],KS_DB[[product]:[KS]],6,FALSE),0)</f>
        <v>0</v>
      </c>
      <c r="G1716" s="4" t="s">
        <v>34</v>
      </c>
      <c r="H1716" s="4" t="s">
        <v>1203</v>
      </c>
      <c r="I1716" s="4" t="s">
        <v>18</v>
      </c>
      <c r="J1716" s="4" t="s">
        <v>37</v>
      </c>
      <c r="K1716" s="4" t="s">
        <v>1204</v>
      </c>
      <c r="L1716" s="4" t="s">
        <v>39</v>
      </c>
      <c r="M1716" s="4" t="s">
        <v>42</v>
      </c>
      <c r="N1716" s="4" t="s">
        <v>41</v>
      </c>
      <c r="O1716" s="4">
        <v>9788</v>
      </c>
      <c r="P1716" s="4">
        <v>12038</v>
      </c>
      <c r="Q1716" s="4">
        <v>14433</v>
      </c>
      <c r="R1716" s="4">
        <v>14243</v>
      </c>
      <c r="S1716" s="4">
        <v>14145</v>
      </c>
      <c r="T1716" s="4">
        <v>15216</v>
      </c>
      <c r="U1716" s="4">
        <v>12482</v>
      </c>
      <c r="V1716" s="4">
        <v>10796</v>
      </c>
      <c r="W1716" s="4">
        <v>10149</v>
      </c>
      <c r="X1716" s="4">
        <v>7289</v>
      </c>
      <c r="Y1716" s="4">
        <v>5461</v>
      </c>
      <c r="Z1716" s="4">
        <v>5969</v>
      </c>
      <c r="AA1716" s="4">
        <v>6209</v>
      </c>
      <c r="AB1716" s="4">
        <v>6131</v>
      </c>
      <c r="AC1716" s="4">
        <v>5146</v>
      </c>
      <c r="AD1716" s="4">
        <v>3861</v>
      </c>
      <c r="AE1716" s="4">
        <v>6018</v>
      </c>
      <c r="AF1716" s="4">
        <v>2726</v>
      </c>
      <c r="AG1716" s="4">
        <v>2323</v>
      </c>
      <c r="AH1716" s="4">
        <v>3236</v>
      </c>
      <c r="AI1716" s="4">
        <v>4429</v>
      </c>
      <c r="AJ1716" s="4">
        <v>3794</v>
      </c>
      <c r="AK1716" s="4">
        <v>2844</v>
      </c>
      <c r="AL1716" s="4">
        <v>2803</v>
      </c>
      <c r="AM1716" s="4">
        <v>2150</v>
      </c>
      <c r="AN1716" s="4">
        <v>1979</v>
      </c>
    </row>
    <row r="1717" spans="1:40" ht="15" customHeight="1" x14ac:dyDescent="0.25">
      <c r="A1717" s="4" t="str">
        <f>EB[[#This Row],[unit]] &amp; "#" &amp; EB[[#This Row],[indic_nrg]] &amp; "#" &amp; EB[[#This Row],[product]] &amp; "#" &amp; EB[[#This Row],[geo]]</f>
        <v>TJ#B_101038#2100#CZ</v>
      </c>
      <c r="B1717" s="4" t="str">
        <f>VLOOKUP(EB[[#This Row],[product]],KS_DB[[product]:[KS]],5,FALSE)</f>
        <v>solid</v>
      </c>
      <c r="C1717" s="4" t="str">
        <f>VLOOKUP(EB[[#This Row],[product]],KS_DB[[product]:[KS]],6,FALSE)</f>
        <v>solid</v>
      </c>
      <c r="D1717" s="4">
        <f>VLOOKUP(EB[[#This Row],[product]],Carriers[],4,FALSE)</f>
        <v>0</v>
      </c>
      <c r="E1717" s="4">
        <f>VLOOKUP(EB[[#This Row],[indic_nrg]],Indicators[],4,FALSE)</f>
        <v>0</v>
      </c>
      <c r="F1717" s="4">
        <f>IFERROR(VLOOKUP(EB[[#This Row],[Source_carrier]],KS_DB[[product]:[KS]],6,FALSE),0)</f>
        <v>0</v>
      </c>
      <c r="G1717" s="4" t="s">
        <v>34</v>
      </c>
      <c r="H1717" s="4" t="s">
        <v>1203</v>
      </c>
      <c r="I1717" s="4" t="s">
        <v>43</v>
      </c>
      <c r="J1717" s="4" t="s">
        <v>37</v>
      </c>
      <c r="K1717" s="4" t="s">
        <v>1204</v>
      </c>
      <c r="L1717" s="4" t="s">
        <v>39</v>
      </c>
      <c r="M1717" s="4" t="s">
        <v>44</v>
      </c>
      <c r="N1717" s="4" t="s">
        <v>41</v>
      </c>
      <c r="O1717" s="4">
        <v>4712</v>
      </c>
      <c r="P1717" s="4">
        <v>5798</v>
      </c>
      <c r="Q1717" s="4">
        <v>7497</v>
      </c>
      <c r="R1717" s="4">
        <v>7427</v>
      </c>
      <c r="S1717" s="4">
        <v>5680</v>
      </c>
      <c r="T1717" s="4">
        <v>6061</v>
      </c>
      <c r="U1717" s="4">
        <v>4740</v>
      </c>
      <c r="V1717" s="4">
        <v>4268</v>
      </c>
      <c r="W1717" s="4">
        <v>4197</v>
      </c>
      <c r="X1717" s="4">
        <v>0</v>
      </c>
      <c r="Y1717" s="4">
        <v>1061</v>
      </c>
      <c r="Z1717" s="4">
        <v>1186</v>
      </c>
      <c r="AA1717" s="4">
        <v>1220</v>
      </c>
      <c r="AB1717" s="4">
        <v>1182</v>
      </c>
      <c r="AC1717" s="4">
        <v>695</v>
      </c>
      <c r="AD1717" s="4">
        <v>476</v>
      </c>
      <c r="AE1717" s="4">
        <v>2744</v>
      </c>
      <c r="AF1717" s="4">
        <v>137</v>
      </c>
      <c r="AG1717" s="4">
        <v>94</v>
      </c>
      <c r="AH1717" s="4">
        <v>1387</v>
      </c>
      <c r="AI1717" s="4">
        <v>1263</v>
      </c>
      <c r="AJ1717" s="4">
        <v>1075</v>
      </c>
      <c r="AK1717" s="4">
        <v>323</v>
      </c>
      <c r="AL1717" s="4">
        <v>296</v>
      </c>
      <c r="AM1717" s="4">
        <v>207</v>
      </c>
      <c r="AN1717" s="4">
        <v>188</v>
      </c>
    </row>
    <row r="1718" spans="1:40" ht="15" customHeight="1" x14ac:dyDescent="0.25">
      <c r="A1718" s="4" t="str">
        <f>EB[[#This Row],[unit]] &amp; "#" &amp; EB[[#This Row],[indic_nrg]] &amp; "#" &amp; EB[[#This Row],[product]] &amp; "#" &amp; EB[[#This Row],[geo]]</f>
        <v>TJ#B_101038#2112#CZ</v>
      </c>
      <c r="B1718" s="4" t="str">
        <f>VLOOKUP(EB[[#This Row],[product]],KS_DB[[product]:[KS]],5,FALSE)</f>
        <v>solid</v>
      </c>
      <c r="C1718" s="4" t="str">
        <f>VLOOKUP(EB[[#This Row],[product]],KS_DB[[product]:[KS]],6,FALSE)</f>
        <v>solid</v>
      </c>
      <c r="D1718" s="4">
        <f>VLOOKUP(EB[[#This Row],[product]],Carriers[],4,FALSE)</f>
        <v>1</v>
      </c>
      <c r="E1718" s="4">
        <f>VLOOKUP(EB[[#This Row],[indic_nrg]],Indicators[],4,FALSE)</f>
        <v>0</v>
      </c>
      <c r="F1718" s="4">
        <f>IFERROR(VLOOKUP(EB[[#This Row],[Source_carrier]],KS_DB[[product]:[KS]],6,FALSE),0)</f>
        <v>0</v>
      </c>
      <c r="G1718" s="4" t="s">
        <v>34</v>
      </c>
      <c r="H1718" s="4" t="s">
        <v>1203</v>
      </c>
      <c r="I1718" s="4" t="s">
        <v>45</v>
      </c>
      <c r="J1718" s="4" t="s">
        <v>37</v>
      </c>
      <c r="K1718" s="4" t="s">
        <v>1204</v>
      </c>
      <c r="L1718" s="4" t="s">
        <v>39</v>
      </c>
      <c r="M1718" s="4" t="s">
        <v>46</v>
      </c>
      <c r="N1718" s="4" t="s">
        <v>41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</row>
    <row r="1719" spans="1:40" ht="15" customHeight="1" x14ac:dyDescent="0.25">
      <c r="A1719" s="4" t="str">
        <f>EB[[#This Row],[unit]] &amp; "#" &amp; EB[[#This Row],[indic_nrg]] &amp; "#" &amp; EB[[#This Row],[product]] &amp; "#" &amp; EB[[#This Row],[geo]]</f>
        <v>TJ#B_101038#2115#CZ</v>
      </c>
      <c r="B1719" s="4" t="str">
        <f>VLOOKUP(EB[[#This Row],[product]],KS_DB[[product]:[KS]],5,FALSE)</f>
        <v>solid</v>
      </c>
      <c r="C1719" s="4" t="str">
        <f>VLOOKUP(EB[[#This Row],[product]],KS_DB[[product]:[KS]],6,FALSE)</f>
        <v>solid</v>
      </c>
      <c r="D1719" s="4">
        <f>VLOOKUP(EB[[#This Row],[product]],Carriers[],4,FALSE)</f>
        <v>1</v>
      </c>
      <c r="E1719" s="4">
        <f>VLOOKUP(EB[[#This Row],[indic_nrg]],Indicators[],4,FALSE)</f>
        <v>0</v>
      </c>
      <c r="F1719" s="4">
        <f>IFERROR(VLOOKUP(EB[[#This Row],[Source_carrier]],KS_DB[[product]:[KS]],6,FALSE),0)</f>
        <v>0</v>
      </c>
      <c r="G1719" s="4" t="s">
        <v>34</v>
      </c>
      <c r="H1719" s="4" t="s">
        <v>1203</v>
      </c>
      <c r="I1719" s="4" t="s">
        <v>47</v>
      </c>
      <c r="J1719" s="4" t="s">
        <v>37</v>
      </c>
      <c r="K1719" s="4" t="s">
        <v>1204</v>
      </c>
      <c r="L1719" s="4" t="s">
        <v>39</v>
      </c>
      <c r="M1719" s="4" t="s">
        <v>48</v>
      </c>
      <c r="N1719" s="4" t="s">
        <v>41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v>0</v>
      </c>
    </row>
    <row r="1720" spans="1:40" ht="15" customHeight="1" x14ac:dyDescent="0.25">
      <c r="A1720" s="4" t="str">
        <f>EB[[#This Row],[unit]] &amp; "#" &amp; EB[[#This Row],[indic_nrg]] &amp; "#" &amp; EB[[#This Row],[product]] &amp; "#" &amp; EB[[#This Row],[geo]]</f>
        <v>TJ#B_101038#2116#CZ</v>
      </c>
      <c r="B1720" s="4" t="str">
        <f>VLOOKUP(EB[[#This Row],[product]],KS_DB[[product]:[KS]],5,FALSE)</f>
        <v>solid</v>
      </c>
      <c r="C1720" s="4" t="str">
        <f>VLOOKUP(EB[[#This Row],[product]],KS_DB[[product]:[KS]],6,FALSE)</f>
        <v>solid</v>
      </c>
      <c r="D1720" s="4">
        <f>VLOOKUP(EB[[#This Row],[product]],Carriers[],4,FALSE)</f>
        <v>1</v>
      </c>
      <c r="E1720" s="4">
        <f>VLOOKUP(EB[[#This Row],[indic_nrg]],Indicators[],4,FALSE)</f>
        <v>0</v>
      </c>
      <c r="F1720" s="4">
        <f>IFERROR(VLOOKUP(EB[[#This Row],[Source_carrier]],KS_DB[[product]:[KS]],6,FALSE),0)</f>
        <v>0</v>
      </c>
      <c r="G1720" s="4" t="s">
        <v>34</v>
      </c>
      <c r="H1720" s="4" t="s">
        <v>1203</v>
      </c>
      <c r="I1720" s="4" t="s">
        <v>49</v>
      </c>
      <c r="J1720" s="4" t="s">
        <v>37</v>
      </c>
      <c r="K1720" s="4" t="s">
        <v>1204</v>
      </c>
      <c r="L1720" s="4" t="s">
        <v>39</v>
      </c>
      <c r="M1720" s="4" t="s">
        <v>50</v>
      </c>
      <c r="N1720" s="4" t="s">
        <v>41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0</v>
      </c>
    </row>
    <row r="1721" spans="1:40" ht="15" customHeight="1" x14ac:dyDescent="0.25">
      <c r="A1721" s="4" t="str">
        <f>EB[[#This Row],[unit]] &amp; "#" &amp; EB[[#This Row],[indic_nrg]] &amp; "#" &amp; EB[[#This Row],[product]] &amp; "#" &amp; EB[[#This Row],[geo]]</f>
        <v>TJ#B_101038#2117#CZ</v>
      </c>
      <c r="B1721" s="4" t="str">
        <f>VLOOKUP(EB[[#This Row],[product]],KS_DB[[product]:[KS]],5,FALSE)</f>
        <v>solid</v>
      </c>
      <c r="C1721" s="4" t="str">
        <f>VLOOKUP(EB[[#This Row],[product]],KS_DB[[product]:[KS]],6,FALSE)</f>
        <v>solid</v>
      </c>
      <c r="D1721" s="4">
        <f>VLOOKUP(EB[[#This Row],[product]],Carriers[],4,FALSE)</f>
        <v>1</v>
      </c>
      <c r="E1721" s="4">
        <f>VLOOKUP(EB[[#This Row],[indic_nrg]],Indicators[],4,FALSE)</f>
        <v>0</v>
      </c>
      <c r="F1721" s="4">
        <f>IFERROR(VLOOKUP(EB[[#This Row],[Source_carrier]],KS_DB[[product]:[KS]],6,FALSE),0)</f>
        <v>0</v>
      </c>
      <c r="G1721" s="4" t="s">
        <v>34</v>
      </c>
      <c r="H1721" s="4" t="s">
        <v>1203</v>
      </c>
      <c r="I1721" s="4" t="s">
        <v>51</v>
      </c>
      <c r="J1721" s="4" t="s">
        <v>37</v>
      </c>
      <c r="K1721" s="4" t="s">
        <v>1204</v>
      </c>
      <c r="L1721" s="4" t="s">
        <v>39</v>
      </c>
      <c r="M1721" s="4" t="s">
        <v>52</v>
      </c>
      <c r="N1721" s="4" t="s">
        <v>41</v>
      </c>
      <c r="O1721" s="4">
        <v>4712</v>
      </c>
      <c r="P1721" s="4">
        <v>5798</v>
      </c>
      <c r="Q1721" s="4">
        <v>7497</v>
      </c>
      <c r="R1721" s="4">
        <v>7427</v>
      </c>
      <c r="S1721" s="4">
        <v>5680</v>
      </c>
      <c r="T1721" s="4">
        <v>6061</v>
      </c>
      <c r="U1721" s="4">
        <v>4740</v>
      </c>
      <c r="V1721" s="4">
        <v>4268</v>
      </c>
      <c r="W1721" s="4">
        <v>4197</v>
      </c>
      <c r="X1721" s="4">
        <v>0</v>
      </c>
      <c r="Y1721" s="4">
        <v>1061</v>
      </c>
      <c r="Z1721" s="4">
        <v>1186</v>
      </c>
      <c r="AA1721" s="4">
        <v>1220</v>
      </c>
      <c r="AB1721" s="4">
        <v>1182</v>
      </c>
      <c r="AC1721" s="4">
        <v>695</v>
      </c>
      <c r="AD1721" s="4">
        <v>448</v>
      </c>
      <c r="AE1721" s="4">
        <v>2716</v>
      </c>
      <c r="AF1721" s="4">
        <v>137</v>
      </c>
      <c r="AG1721" s="4">
        <v>94</v>
      </c>
      <c r="AH1721" s="4">
        <v>1123</v>
      </c>
      <c r="AI1721" s="4">
        <v>1150</v>
      </c>
      <c r="AJ1721" s="4">
        <v>1000</v>
      </c>
      <c r="AK1721" s="4">
        <v>210</v>
      </c>
      <c r="AL1721" s="4">
        <v>182</v>
      </c>
      <c r="AM1721" s="4">
        <v>132</v>
      </c>
      <c r="AN1721" s="4">
        <v>150</v>
      </c>
    </row>
    <row r="1722" spans="1:40" ht="15" customHeight="1" x14ac:dyDescent="0.25">
      <c r="A1722" s="4" t="str">
        <f>EB[[#This Row],[unit]] &amp; "#" &amp; EB[[#This Row],[indic_nrg]] &amp; "#" &amp; EB[[#This Row],[product]] &amp; "#" &amp; EB[[#This Row],[geo]]</f>
        <v>TJ#B_101038#2118#CZ</v>
      </c>
      <c r="B1722" s="4" t="str">
        <f>VLOOKUP(EB[[#This Row],[product]],KS_DB[[product]:[KS]],5,FALSE)</f>
        <v>solid</v>
      </c>
      <c r="C1722" s="4" t="str">
        <f>VLOOKUP(EB[[#This Row],[product]],KS_DB[[product]:[KS]],6,FALSE)</f>
        <v>solid</v>
      </c>
      <c r="D1722" s="4">
        <f>VLOOKUP(EB[[#This Row],[product]],Carriers[],4,FALSE)</f>
        <v>1</v>
      </c>
      <c r="E1722" s="4">
        <f>VLOOKUP(EB[[#This Row],[indic_nrg]],Indicators[],4,FALSE)</f>
        <v>0</v>
      </c>
      <c r="F1722" s="4">
        <f>IFERROR(VLOOKUP(EB[[#This Row],[Source_carrier]],KS_DB[[product]:[KS]],6,FALSE),0)</f>
        <v>0</v>
      </c>
      <c r="G1722" s="4" t="s">
        <v>34</v>
      </c>
      <c r="H1722" s="4" t="s">
        <v>1203</v>
      </c>
      <c r="I1722" s="4" t="s">
        <v>53</v>
      </c>
      <c r="J1722" s="4" t="s">
        <v>37</v>
      </c>
      <c r="K1722" s="4" t="s">
        <v>1204</v>
      </c>
      <c r="L1722" s="4" t="s">
        <v>39</v>
      </c>
      <c r="M1722" s="4" t="s">
        <v>54</v>
      </c>
      <c r="N1722" s="4" t="s">
        <v>41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</row>
    <row r="1723" spans="1:40" ht="15" customHeight="1" x14ac:dyDescent="0.25">
      <c r="A1723" s="4" t="str">
        <f>EB[[#This Row],[unit]] &amp; "#" &amp; EB[[#This Row],[indic_nrg]] &amp; "#" &amp; EB[[#This Row],[product]] &amp; "#" &amp; EB[[#This Row],[geo]]</f>
        <v>TJ#B_101038#2121#CZ</v>
      </c>
      <c r="B1723" s="4" t="str">
        <f>VLOOKUP(EB[[#This Row],[product]],KS_DB[[product]:[KS]],5,FALSE)</f>
        <v>solid</v>
      </c>
      <c r="C1723" s="4" t="str">
        <f>VLOOKUP(EB[[#This Row],[product]],KS_DB[[product]:[KS]],6,FALSE)</f>
        <v>solid</v>
      </c>
      <c r="D1723" s="4">
        <f>VLOOKUP(EB[[#This Row],[product]],Carriers[],4,FALSE)</f>
        <v>1</v>
      </c>
      <c r="E1723" s="4">
        <f>VLOOKUP(EB[[#This Row],[indic_nrg]],Indicators[],4,FALSE)</f>
        <v>0</v>
      </c>
      <c r="F1723" s="4">
        <f>IFERROR(VLOOKUP(EB[[#This Row],[Source_carrier]],KS_DB[[product]:[KS]],6,FALSE),0)</f>
        <v>0</v>
      </c>
      <c r="G1723" s="4" t="s">
        <v>34</v>
      </c>
      <c r="H1723" s="4" t="s">
        <v>1203</v>
      </c>
      <c r="I1723" s="4" t="s">
        <v>55</v>
      </c>
      <c r="J1723" s="4" t="s">
        <v>37</v>
      </c>
      <c r="K1723" s="4" t="s">
        <v>1204</v>
      </c>
      <c r="L1723" s="4" t="s">
        <v>39</v>
      </c>
      <c r="M1723" s="4" t="s">
        <v>56</v>
      </c>
      <c r="N1723" s="4" t="s">
        <v>41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  <c r="AC1723" s="4">
        <v>0</v>
      </c>
      <c r="AD1723" s="4">
        <v>28</v>
      </c>
      <c r="AE1723" s="4">
        <v>28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4">
        <v>0</v>
      </c>
    </row>
    <row r="1724" spans="1:40" ht="15" customHeight="1" x14ac:dyDescent="0.25">
      <c r="A1724" s="4" t="str">
        <f>EB[[#This Row],[unit]] &amp; "#" &amp; EB[[#This Row],[indic_nrg]] &amp; "#" &amp; EB[[#This Row],[product]] &amp; "#" &amp; EB[[#This Row],[geo]]</f>
        <v>TJ#B_101038#2122#CZ</v>
      </c>
      <c r="B1724" s="4" t="str">
        <f>VLOOKUP(EB[[#This Row],[product]],KS_DB[[product]:[KS]],5,FALSE)</f>
        <v>solid</v>
      </c>
      <c r="C1724" s="4" t="str">
        <f>VLOOKUP(EB[[#This Row],[product]],KS_DB[[product]:[KS]],6,FALSE)</f>
        <v>solid</v>
      </c>
      <c r="D1724" s="4">
        <f>VLOOKUP(EB[[#This Row],[product]],Carriers[],4,FALSE)</f>
        <v>1</v>
      </c>
      <c r="E1724" s="4">
        <f>VLOOKUP(EB[[#This Row],[indic_nrg]],Indicators[],4,FALSE)</f>
        <v>0</v>
      </c>
      <c r="F1724" s="4">
        <f>IFERROR(VLOOKUP(EB[[#This Row],[Source_carrier]],KS_DB[[product]:[KS]],6,FALSE),0)</f>
        <v>0</v>
      </c>
      <c r="G1724" s="4" t="s">
        <v>34</v>
      </c>
      <c r="H1724" s="4" t="s">
        <v>1203</v>
      </c>
      <c r="I1724" s="4" t="s">
        <v>57</v>
      </c>
      <c r="J1724" s="4" t="s">
        <v>37</v>
      </c>
      <c r="K1724" s="4" t="s">
        <v>1204</v>
      </c>
      <c r="L1724" s="4" t="s">
        <v>39</v>
      </c>
      <c r="M1724" s="4" t="s">
        <v>58</v>
      </c>
      <c r="N1724" s="4" t="s">
        <v>41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0</v>
      </c>
      <c r="AN1724" s="4">
        <v>0</v>
      </c>
    </row>
    <row r="1725" spans="1:40" ht="15" customHeight="1" x14ac:dyDescent="0.25">
      <c r="A1725" s="4" t="str">
        <f>EB[[#This Row],[unit]] &amp; "#" &amp; EB[[#This Row],[indic_nrg]] &amp; "#" &amp; EB[[#This Row],[product]] &amp; "#" &amp; EB[[#This Row],[geo]]</f>
        <v>TJ#B_101038#2130#CZ</v>
      </c>
      <c r="B1725" s="4" t="str">
        <f>VLOOKUP(EB[[#This Row],[product]],KS_DB[[product]:[KS]],5,FALSE)</f>
        <v>solid</v>
      </c>
      <c r="C1725" s="4" t="str">
        <f>VLOOKUP(EB[[#This Row],[product]],KS_DB[[product]:[KS]],6,FALSE)</f>
        <v>solid</v>
      </c>
      <c r="D1725" s="4">
        <f>VLOOKUP(EB[[#This Row],[product]],Carriers[],4,FALSE)</f>
        <v>1</v>
      </c>
      <c r="E1725" s="4">
        <f>VLOOKUP(EB[[#This Row],[indic_nrg]],Indicators[],4,FALSE)</f>
        <v>0</v>
      </c>
      <c r="F1725" s="4">
        <f>IFERROR(VLOOKUP(EB[[#This Row],[Source_carrier]],KS_DB[[product]:[KS]],6,FALSE),0)</f>
        <v>0</v>
      </c>
      <c r="G1725" s="4" t="s">
        <v>34</v>
      </c>
      <c r="H1725" s="4" t="s">
        <v>1203</v>
      </c>
      <c r="I1725" s="4" t="s">
        <v>59</v>
      </c>
      <c r="J1725" s="4" t="s">
        <v>37</v>
      </c>
      <c r="K1725" s="4" t="s">
        <v>1204</v>
      </c>
      <c r="L1725" s="4" t="s">
        <v>39</v>
      </c>
      <c r="M1725" s="4" t="s">
        <v>60</v>
      </c>
      <c r="N1725" s="4" t="s">
        <v>41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264</v>
      </c>
      <c r="AI1725" s="4">
        <v>113</v>
      </c>
      <c r="AJ1725" s="4">
        <v>75</v>
      </c>
      <c r="AK1725" s="4">
        <v>113</v>
      </c>
      <c r="AL1725" s="4">
        <v>113</v>
      </c>
      <c r="AM1725" s="4">
        <v>75</v>
      </c>
      <c r="AN1725" s="4">
        <v>38</v>
      </c>
    </row>
    <row r="1726" spans="1:40" ht="15" customHeight="1" x14ac:dyDescent="0.25">
      <c r="A1726" s="4" t="str">
        <f>EB[[#This Row],[unit]] &amp; "#" &amp; EB[[#This Row],[indic_nrg]] &amp; "#" &amp; EB[[#This Row],[product]] &amp; "#" &amp; EB[[#This Row],[geo]]</f>
        <v>TJ#B_101038#2200#CZ</v>
      </c>
      <c r="B1726" s="4" t="str">
        <f>VLOOKUP(EB[[#This Row],[product]],KS_DB[[product]:[KS]],5,FALSE)</f>
        <v>solid</v>
      </c>
      <c r="C1726" s="4" t="str">
        <f>VLOOKUP(EB[[#This Row],[product]],KS_DB[[product]:[KS]],6,FALSE)</f>
        <v>solid</v>
      </c>
      <c r="D1726" s="4">
        <f>VLOOKUP(EB[[#This Row],[product]],Carriers[],4,FALSE)</f>
        <v>0</v>
      </c>
      <c r="E1726" s="4">
        <f>VLOOKUP(EB[[#This Row],[indic_nrg]],Indicators[],4,FALSE)</f>
        <v>0</v>
      </c>
      <c r="F1726" s="4">
        <f>IFERROR(VLOOKUP(EB[[#This Row],[Source_carrier]],KS_DB[[product]:[KS]],6,FALSE),0)</f>
        <v>0</v>
      </c>
      <c r="G1726" s="4" t="s">
        <v>34</v>
      </c>
      <c r="H1726" s="4" t="s">
        <v>1203</v>
      </c>
      <c r="I1726" s="4" t="s">
        <v>61</v>
      </c>
      <c r="J1726" s="4" t="s">
        <v>37</v>
      </c>
      <c r="K1726" s="4" t="s">
        <v>1204</v>
      </c>
      <c r="L1726" s="4" t="s">
        <v>39</v>
      </c>
      <c r="M1726" s="4" t="s">
        <v>62</v>
      </c>
      <c r="N1726" s="4" t="s">
        <v>41</v>
      </c>
      <c r="O1726" s="4">
        <v>5076</v>
      </c>
      <c r="P1726" s="4">
        <v>6240</v>
      </c>
      <c r="Q1726" s="4">
        <v>6936</v>
      </c>
      <c r="R1726" s="4">
        <v>6816</v>
      </c>
      <c r="S1726" s="4">
        <v>8465</v>
      </c>
      <c r="T1726" s="4">
        <v>9154</v>
      </c>
      <c r="U1726" s="4">
        <v>7743</v>
      </c>
      <c r="V1726" s="4">
        <v>6528</v>
      </c>
      <c r="W1726" s="4">
        <v>5952</v>
      </c>
      <c r="X1726" s="4">
        <v>7289</v>
      </c>
      <c r="Y1726" s="4">
        <v>4399</v>
      </c>
      <c r="Z1726" s="4">
        <v>4783</v>
      </c>
      <c r="AA1726" s="4">
        <v>4989</v>
      </c>
      <c r="AB1726" s="4">
        <v>4948</v>
      </c>
      <c r="AC1726" s="4">
        <v>4451</v>
      </c>
      <c r="AD1726" s="4">
        <v>3384</v>
      </c>
      <c r="AE1726" s="4">
        <v>3273</v>
      </c>
      <c r="AF1726" s="4">
        <v>2589</v>
      </c>
      <c r="AG1726" s="4">
        <v>2229</v>
      </c>
      <c r="AH1726" s="4">
        <v>1850</v>
      </c>
      <c r="AI1726" s="4">
        <v>3166</v>
      </c>
      <c r="AJ1726" s="4">
        <v>2719</v>
      </c>
      <c r="AK1726" s="4">
        <v>2521</v>
      </c>
      <c r="AL1726" s="4">
        <v>2507</v>
      </c>
      <c r="AM1726" s="4">
        <v>1943</v>
      </c>
      <c r="AN1726" s="4">
        <v>1791</v>
      </c>
    </row>
    <row r="1727" spans="1:40" ht="15" customHeight="1" x14ac:dyDescent="0.25">
      <c r="A1727" s="4" t="str">
        <f>EB[[#This Row],[unit]] &amp; "#" &amp; EB[[#This Row],[indic_nrg]] &amp; "#" &amp; EB[[#This Row],[product]] &amp; "#" &amp; EB[[#This Row],[geo]]</f>
        <v>TJ#B_101038#2210#CZ</v>
      </c>
      <c r="B1727" s="4" t="str">
        <f>VLOOKUP(EB[[#This Row],[product]],KS_DB[[product]:[KS]],5,FALSE)</f>
        <v>solid</v>
      </c>
      <c r="C1727" s="4" t="str">
        <f>VLOOKUP(EB[[#This Row],[product]],KS_DB[[product]:[KS]],6,FALSE)</f>
        <v>solid</v>
      </c>
      <c r="D1727" s="4">
        <f>VLOOKUP(EB[[#This Row],[product]],Carriers[],4,FALSE)</f>
        <v>1</v>
      </c>
      <c r="E1727" s="4">
        <f>VLOOKUP(EB[[#This Row],[indic_nrg]],Indicators[],4,FALSE)</f>
        <v>0</v>
      </c>
      <c r="F1727" s="4">
        <f>IFERROR(VLOOKUP(EB[[#This Row],[Source_carrier]],KS_DB[[product]:[KS]],6,FALSE),0)</f>
        <v>0</v>
      </c>
      <c r="G1727" s="4" t="s">
        <v>34</v>
      </c>
      <c r="H1727" s="4" t="s">
        <v>1203</v>
      </c>
      <c r="I1727" s="4" t="s">
        <v>63</v>
      </c>
      <c r="J1727" s="4" t="s">
        <v>37</v>
      </c>
      <c r="K1727" s="4" t="s">
        <v>1204</v>
      </c>
      <c r="L1727" s="4" t="s">
        <v>39</v>
      </c>
      <c r="M1727" s="4" t="s">
        <v>64</v>
      </c>
      <c r="N1727" s="4" t="s">
        <v>41</v>
      </c>
      <c r="O1727" s="4">
        <v>5076</v>
      </c>
      <c r="P1727" s="4">
        <v>6240</v>
      </c>
      <c r="Q1727" s="4">
        <v>6936</v>
      </c>
      <c r="R1727" s="4">
        <v>6816</v>
      </c>
      <c r="S1727" s="4">
        <v>8465</v>
      </c>
      <c r="T1727" s="4">
        <v>9154</v>
      </c>
      <c r="U1727" s="4">
        <v>7743</v>
      </c>
      <c r="V1727" s="4">
        <v>6528</v>
      </c>
      <c r="W1727" s="4">
        <v>5952</v>
      </c>
      <c r="X1727" s="4">
        <v>7289</v>
      </c>
      <c r="Y1727" s="4">
        <v>4399</v>
      </c>
      <c r="Z1727" s="4">
        <v>4783</v>
      </c>
      <c r="AA1727" s="4">
        <v>4989</v>
      </c>
      <c r="AB1727" s="4">
        <v>4948</v>
      </c>
      <c r="AC1727" s="4">
        <v>4451</v>
      </c>
      <c r="AD1727" s="4">
        <v>3384</v>
      </c>
      <c r="AE1727" s="4">
        <v>3233</v>
      </c>
      <c r="AF1727" s="4">
        <v>2589</v>
      </c>
      <c r="AG1727" s="4">
        <v>2229</v>
      </c>
      <c r="AH1727" s="4">
        <v>1850</v>
      </c>
      <c r="AI1727" s="4">
        <v>3166</v>
      </c>
      <c r="AJ1727" s="4">
        <v>2719</v>
      </c>
      <c r="AK1727" s="4">
        <v>2521</v>
      </c>
      <c r="AL1727" s="4">
        <v>2507</v>
      </c>
      <c r="AM1727" s="4">
        <v>1943</v>
      </c>
      <c r="AN1727" s="4">
        <v>1791</v>
      </c>
    </row>
    <row r="1728" spans="1:40" ht="15" customHeight="1" x14ac:dyDescent="0.25">
      <c r="A1728" s="4" t="str">
        <f>EB[[#This Row],[unit]] &amp; "#" &amp; EB[[#This Row],[indic_nrg]] &amp; "#" &amp; EB[[#This Row],[product]] &amp; "#" &amp; EB[[#This Row],[geo]]</f>
        <v>TJ#B_101038#2230#CZ</v>
      </c>
      <c r="B1728" s="4" t="str">
        <f>VLOOKUP(EB[[#This Row],[product]],KS_DB[[product]:[KS]],5,FALSE)</f>
        <v>solid</v>
      </c>
      <c r="C1728" s="4" t="str">
        <f>VLOOKUP(EB[[#This Row],[product]],KS_DB[[product]:[KS]],6,FALSE)</f>
        <v>solid</v>
      </c>
      <c r="D1728" s="4">
        <f>VLOOKUP(EB[[#This Row],[product]],Carriers[],4,FALSE)</f>
        <v>1</v>
      </c>
      <c r="E1728" s="4">
        <f>VLOOKUP(EB[[#This Row],[indic_nrg]],Indicators[],4,FALSE)</f>
        <v>0</v>
      </c>
      <c r="F1728" s="4">
        <f>IFERROR(VLOOKUP(EB[[#This Row],[Source_carrier]],KS_DB[[product]:[KS]],6,FALSE),0)</f>
        <v>0</v>
      </c>
      <c r="G1728" s="4" t="s">
        <v>34</v>
      </c>
      <c r="H1728" s="4" t="s">
        <v>1203</v>
      </c>
      <c r="I1728" s="4" t="s">
        <v>65</v>
      </c>
      <c r="J1728" s="4" t="s">
        <v>37</v>
      </c>
      <c r="K1728" s="4" t="s">
        <v>1204</v>
      </c>
      <c r="L1728" s="4" t="s">
        <v>39</v>
      </c>
      <c r="M1728" s="4" t="s">
        <v>66</v>
      </c>
      <c r="N1728" s="4" t="s">
        <v>41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40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</row>
    <row r="1729" spans="1:40" ht="15" customHeight="1" x14ac:dyDescent="0.25">
      <c r="A1729" s="4" t="str">
        <f>EB[[#This Row],[unit]] &amp; "#" &amp; EB[[#This Row],[indic_nrg]] &amp; "#" &amp; EB[[#This Row],[product]] &amp; "#" &amp; EB[[#This Row],[geo]]</f>
        <v>TJ#B_101038#2310#CZ</v>
      </c>
      <c r="B1729" s="4" t="str">
        <f>VLOOKUP(EB[[#This Row],[product]],KS_DB[[product]:[KS]],5,FALSE)</f>
        <v>solid</v>
      </c>
      <c r="C1729" s="4" t="str">
        <f>VLOOKUP(EB[[#This Row],[product]],KS_DB[[product]:[KS]],6,FALSE)</f>
        <v>solid</v>
      </c>
      <c r="D1729" s="4">
        <f>VLOOKUP(EB[[#This Row],[product]],Carriers[],4,FALSE)</f>
        <v>1</v>
      </c>
      <c r="E1729" s="4">
        <f>VLOOKUP(EB[[#This Row],[indic_nrg]],Indicators[],4,FALSE)</f>
        <v>0</v>
      </c>
      <c r="F1729" s="4">
        <f>IFERROR(VLOOKUP(EB[[#This Row],[Source_carrier]],KS_DB[[product]:[KS]],6,FALSE),0)</f>
        <v>0</v>
      </c>
      <c r="G1729" s="4" t="s">
        <v>34</v>
      </c>
      <c r="H1729" s="4" t="s">
        <v>1203</v>
      </c>
      <c r="I1729" s="4" t="s">
        <v>67</v>
      </c>
      <c r="J1729" s="4" t="s">
        <v>37</v>
      </c>
      <c r="K1729" s="4" t="s">
        <v>1204</v>
      </c>
      <c r="L1729" s="4" t="s">
        <v>39</v>
      </c>
      <c r="M1729" s="4" t="s">
        <v>68</v>
      </c>
      <c r="N1729" s="4" t="s">
        <v>41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</row>
    <row r="1730" spans="1:40" ht="15" customHeight="1" x14ac:dyDescent="0.25">
      <c r="A1730" s="4" t="str">
        <f>EB[[#This Row],[unit]] &amp; "#" &amp; EB[[#This Row],[indic_nrg]] &amp; "#" &amp; EB[[#This Row],[product]] &amp; "#" &amp; EB[[#This Row],[geo]]</f>
        <v>TJ#B_101038#2330#CZ</v>
      </c>
      <c r="B1730" s="4" t="str">
        <f>VLOOKUP(EB[[#This Row],[product]],KS_DB[[product]:[KS]],5,FALSE)</f>
        <v>solid</v>
      </c>
      <c r="C1730" s="4" t="str">
        <f>VLOOKUP(EB[[#This Row],[product]],KS_DB[[product]:[KS]],6,FALSE)</f>
        <v>solid</v>
      </c>
      <c r="D1730" s="4">
        <f>VLOOKUP(EB[[#This Row],[product]],Carriers[],4,FALSE)</f>
        <v>1</v>
      </c>
      <c r="E1730" s="4">
        <f>VLOOKUP(EB[[#This Row],[indic_nrg]],Indicators[],4,FALSE)</f>
        <v>0</v>
      </c>
      <c r="F1730" s="4">
        <f>IFERROR(VLOOKUP(EB[[#This Row],[Source_carrier]],KS_DB[[product]:[KS]],6,FALSE),0)</f>
        <v>0</v>
      </c>
      <c r="G1730" s="4" t="s">
        <v>34</v>
      </c>
      <c r="H1730" s="4" t="s">
        <v>1203</v>
      </c>
      <c r="I1730" s="4" t="s">
        <v>69</v>
      </c>
      <c r="J1730" s="4" t="s">
        <v>37</v>
      </c>
      <c r="K1730" s="4" t="s">
        <v>1204</v>
      </c>
      <c r="L1730" s="4" t="s">
        <v>39</v>
      </c>
      <c r="M1730" s="4" t="s">
        <v>70</v>
      </c>
      <c r="N1730" s="4" t="s">
        <v>41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</row>
    <row r="1731" spans="1:40" ht="15" customHeight="1" x14ac:dyDescent="0.25">
      <c r="A1731" s="4" t="str">
        <f>EB[[#This Row],[unit]] &amp; "#" &amp; EB[[#This Row],[indic_nrg]] &amp; "#" &amp; EB[[#This Row],[product]] &amp; "#" &amp; EB[[#This Row],[geo]]</f>
        <v>TJ#B_101038#2410#CZ</v>
      </c>
      <c r="B1731" s="4" t="str">
        <f>VLOOKUP(EB[[#This Row],[product]],KS_DB[[product]:[KS]],5,FALSE)</f>
        <v>solid</v>
      </c>
      <c r="C1731" s="4" t="str">
        <f>VLOOKUP(EB[[#This Row],[product]],KS_DB[[product]:[KS]],6,FALSE)</f>
        <v>solid</v>
      </c>
      <c r="D1731" s="4">
        <f>VLOOKUP(EB[[#This Row],[product]],Carriers[],4,FALSE)</f>
        <v>1</v>
      </c>
      <c r="E1731" s="4">
        <f>VLOOKUP(EB[[#This Row],[indic_nrg]],Indicators[],4,FALSE)</f>
        <v>0</v>
      </c>
      <c r="F1731" s="4">
        <f>IFERROR(VLOOKUP(EB[[#This Row],[Source_carrier]],KS_DB[[product]:[KS]],6,FALSE),0)</f>
        <v>0</v>
      </c>
      <c r="G1731" s="4" t="s">
        <v>34</v>
      </c>
      <c r="H1731" s="4" t="s">
        <v>1203</v>
      </c>
      <c r="I1731" s="4" t="s">
        <v>71</v>
      </c>
      <c r="J1731" s="4" t="s">
        <v>37</v>
      </c>
      <c r="K1731" s="4" t="s">
        <v>1204</v>
      </c>
      <c r="L1731" s="4" t="s">
        <v>39</v>
      </c>
      <c r="M1731" s="4" t="s">
        <v>72</v>
      </c>
      <c r="N1731" s="4" t="s">
        <v>41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</row>
    <row r="1732" spans="1:40" ht="15" customHeight="1" x14ac:dyDescent="0.25">
      <c r="A1732" s="4" t="str">
        <f>EB[[#This Row],[unit]] &amp; "#" &amp; EB[[#This Row],[indic_nrg]] &amp; "#" &amp; EB[[#This Row],[product]] &amp; "#" &amp; EB[[#This Row],[geo]]</f>
        <v>TJ#B_101038#3000#CZ</v>
      </c>
      <c r="B1732" s="4" t="str">
        <f>VLOOKUP(EB[[#This Row],[product]],KS_DB[[product]:[KS]],5,FALSE)</f>
        <v>liquid</v>
      </c>
      <c r="C1732" s="4" t="str">
        <f>VLOOKUP(EB[[#This Row],[product]],KS_DB[[product]:[KS]],6,FALSE)</f>
        <v>liquid</v>
      </c>
      <c r="D1732" s="4">
        <f>VLOOKUP(EB[[#This Row],[product]],Carriers[],4,FALSE)</f>
        <v>0</v>
      </c>
      <c r="E1732" s="4">
        <f>VLOOKUP(EB[[#This Row],[indic_nrg]],Indicators[],4,FALSE)</f>
        <v>0</v>
      </c>
      <c r="F1732" s="4">
        <f>IFERROR(VLOOKUP(EB[[#This Row],[Source_carrier]],KS_DB[[product]:[KS]],6,FALSE),0)</f>
        <v>0</v>
      </c>
      <c r="G1732" s="4" t="s">
        <v>34</v>
      </c>
      <c r="H1732" s="4" t="s">
        <v>1203</v>
      </c>
      <c r="I1732" s="4" t="s">
        <v>73</v>
      </c>
      <c r="J1732" s="4" t="s">
        <v>37</v>
      </c>
      <c r="K1732" s="4" t="s">
        <v>1204</v>
      </c>
      <c r="L1732" s="4" t="s">
        <v>39</v>
      </c>
      <c r="M1732" s="4" t="s">
        <v>74</v>
      </c>
      <c r="N1732" s="4" t="s">
        <v>41</v>
      </c>
      <c r="O1732" s="4">
        <v>5860</v>
      </c>
      <c r="P1732" s="4">
        <v>7225</v>
      </c>
      <c r="Q1732" s="4">
        <v>8027</v>
      </c>
      <c r="R1732" s="4">
        <v>7960</v>
      </c>
      <c r="S1732" s="4">
        <v>7535</v>
      </c>
      <c r="T1732" s="4">
        <v>7643</v>
      </c>
      <c r="U1732" s="4">
        <v>4933</v>
      </c>
      <c r="V1732" s="4">
        <v>4180</v>
      </c>
      <c r="W1732" s="4">
        <v>2680</v>
      </c>
      <c r="X1732" s="4">
        <v>4640</v>
      </c>
      <c r="Y1732" s="4">
        <v>2280</v>
      </c>
      <c r="Z1732" s="4">
        <v>2480</v>
      </c>
      <c r="AA1732" s="4">
        <v>1991</v>
      </c>
      <c r="AB1732" s="4">
        <v>2028</v>
      </c>
      <c r="AC1732" s="4">
        <v>2159</v>
      </c>
      <c r="AD1732" s="4">
        <v>2121</v>
      </c>
      <c r="AE1732" s="4">
        <v>1961</v>
      </c>
      <c r="AF1732" s="4">
        <v>2399</v>
      </c>
      <c r="AG1732" s="4">
        <v>2480</v>
      </c>
      <c r="AH1732" s="4">
        <v>1806</v>
      </c>
      <c r="AI1732" s="4">
        <v>803</v>
      </c>
      <c r="AJ1732" s="4">
        <v>600</v>
      </c>
      <c r="AK1732" s="4">
        <v>443</v>
      </c>
      <c r="AL1732" s="4">
        <v>323</v>
      </c>
      <c r="AM1732" s="4">
        <v>240</v>
      </c>
      <c r="AN1732" s="4">
        <v>240</v>
      </c>
    </row>
    <row r="1733" spans="1:40" ht="15" customHeight="1" x14ac:dyDescent="0.25">
      <c r="A1733" s="4" t="str">
        <f>EB[[#This Row],[unit]] &amp; "#" &amp; EB[[#This Row],[indic_nrg]] &amp; "#" &amp; EB[[#This Row],[product]] &amp; "#" &amp; EB[[#This Row],[geo]]</f>
        <v>TJ#B_101038#3200#CZ</v>
      </c>
      <c r="B1733" s="4" t="str">
        <f>VLOOKUP(EB[[#This Row],[product]],KS_DB[[product]:[KS]],5,FALSE)</f>
        <v>liquid</v>
      </c>
      <c r="C1733" s="4" t="str">
        <f>VLOOKUP(EB[[#This Row],[product]],KS_DB[[product]:[KS]],6,FALSE)</f>
        <v>liquid</v>
      </c>
      <c r="D1733" s="4">
        <f>VLOOKUP(EB[[#This Row],[product]],Carriers[],4,FALSE)</f>
        <v>0</v>
      </c>
      <c r="E1733" s="4">
        <f>VLOOKUP(EB[[#This Row],[indic_nrg]],Indicators[],4,FALSE)</f>
        <v>0</v>
      </c>
      <c r="F1733" s="4">
        <f>IFERROR(VLOOKUP(EB[[#This Row],[Source_carrier]],KS_DB[[product]:[KS]],6,FALSE),0)</f>
        <v>0</v>
      </c>
      <c r="G1733" s="4" t="s">
        <v>34</v>
      </c>
      <c r="H1733" s="4" t="s">
        <v>1203</v>
      </c>
      <c r="I1733" s="4" t="s">
        <v>75</v>
      </c>
      <c r="J1733" s="4" t="s">
        <v>37</v>
      </c>
      <c r="K1733" s="4" t="s">
        <v>1204</v>
      </c>
      <c r="L1733" s="4" t="s">
        <v>39</v>
      </c>
      <c r="M1733" s="4" t="s">
        <v>76</v>
      </c>
      <c r="N1733" s="4" t="s">
        <v>41</v>
      </c>
      <c r="O1733" s="4">
        <v>5860</v>
      </c>
      <c r="P1733" s="4">
        <v>7225</v>
      </c>
      <c r="Q1733" s="4">
        <v>8027</v>
      </c>
      <c r="R1733" s="4">
        <v>7960</v>
      </c>
      <c r="S1733" s="4">
        <v>7535</v>
      </c>
      <c r="T1733" s="4">
        <v>7643</v>
      </c>
      <c r="U1733" s="4">
        <v>4933</v>
      </c>
      <c r="V1733" s="4">
        <v>4180</v>
      </c>
      <c r="W1733" s="4">
        <v>2680</v>
      </c>
      <c r="X1733" s="4">
        <v>4640</v>
      </c>
      <c r="Y1733" s="4">
        <v>2280</v>
      </c>
      <c r="Z1733" s="4">
        <v>2480</v>
      </c>
      <c r="AA1733" s="4">
        <v>1991</v>
      </c>
      <c r="AB1733" s="4">
        <v>2028</v>
      </c>
      <c r="AC1733" s="4">
        <v>2159</v>
      </c>
      <c r="AD1733" s="4">
        <v>2121</v>
      </c>
      <c r="AE1733" s="4">
        <v>1961</v>
      </c>
      <c r="AF1733" s="4">
        <v>2399</v>
      </c>
      <c r="AG1733" s="4">
        <v>2480</v>
      </c>
      <c r="AH1733" s="4">
        <v>1806</v>
      </c>
      <c r="AI1733" s="4">
        <v>803</v>
      </c>
      <c r="AJ1733" s="4">
        <v>600</v>
      </c>
      <c r="AK1733" s="4">
        <v>443</v>
      </c>
      <c r="AL1733" s="4">
        <v>323</v>
      </c>
      <c r="AM1733" s="4">
        <v>240</v>
      </c>
      <c r="AN1733" s="4">
        <v>240</v>
      </c>
    </row>
    <row r="1734" spans="1:40" ht="15" customHeight="1" x14ac:dyDescent="0.25">
      <c r="A1734" s="4" t="str">
        <f>EB[[#This Row],[unit]] &amp; "#" &amp; EB[[#This Row],[indic_nrg]] &amp; "#" &amp; EB[[#This Row],[product]] &amp; "#" &amp; EB[[#This Row],[geo]]</f>
        <v>TJ#B_101038#3260#CZ</v>
      </c>
      <c r="B1734" s="4" t="str">
        <f>VLOOKUP(EB[[#This Row],[product]],KS_DB[[product]:[KS]],5,FALSE)</f>
        <v>liquid</v>
      </c>
      <c r="C1734" s="4" t="str">
        <f>VLOOKUP(EB[[#This Row],[product]],KS_DB[[product]:[KS]],6,FALSE)</f>
        <v>diesel</v>
      </c>
      <c r="D1734" s="4">
        <f>VLOOKUP(EB[[#This Row],[product]],Carriers[],4,FALSE)</f>
        <v>1</v>
      </c>
      <c r="E1734" s="4">
        <f>VLOOKUP(EB[[#This Row],[indic_nrg]],Indicators[],4,FALSE)</f>
        <v>0</v>
      </c>
      <c r="F1734" s="4">
        <f>IFERROR(VLOOKUP(EB[[#This Row],[Source_carrier]],KS_DB[[product]:[KS]],6,FALSE),0)</f>
        <v>0</v>
      </c>
      <c r="G1734" s="4" t="s">
        <v>34</v>
      </c>
      <c r="H1734" s="4" t="s">
        <v>1203</v>
      </c>
      <c r="I1734" s="4" t="s">
        <v>79</v>
      </c>
      <c r="J1734" s="4" t="s">
        <v>37</v>
      </c>
      <c r="K1734" s="4" t="s">
        <v>1204</v>
      </c>
      <c r="L1734" s="4" t="s">
        <v>39</v>
      </c>
      <c r="M1734" s="4" t="s">
        <v>80</v>
      </c>
      <c r="N1734" s="4" t="s">
        <v>41</v>
      </c>
      <c r="O1734" s="4">
        <v>340</v>
      </c>
      <c r="P1734" s="4">
        <v>425</v>
      </c>
      <c r="Q1734" s="4">
        <v>467</v>
      </c>
      <c r="R1734" s="4">
        <v>0</v>
      </c>
      <c r="S1734" s="4">
        <v>255</v>
      </c>
      <c r="T1734" s="4">
        <v>43</v>
      </c>
      <c r="U1734" s="4">
        <v>213</v>
      </c>
      <c r="V1734" s="4">
        <v>340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84</v>
      </c>
      <c r="AD1734" s="4">
        <v>84</v>
      </c>
      <c r="AE1734" s="4">
        <v>43</v>
      </c>
      <c r="AF1734" s="4">
        <v>0</v>
      </c>
      <c r="AG1734" s="4">
        <v>0</v>
      </c>
      <c r="AH1734" s="4">
        <v>86</v>
      </c>
      <c r="AI1734" s="4">
        <v>43</v>
      </c>
      <c r="AJ1734" s="4">
        <v>0</v>
      </c>
      <c r="AK1734" s="4">
        <v>43</v>
      </c>
      <c r="AL1734" s="4">
        <v>43</v>
      </c>
      <c r="AM1734" s="4">
        <v>0</v>
      </c>
      <c r="AN1734" s="4">
        <v>0</v>
      </c>
    </row>
    <row r="1735" spans="1:40" ht="15" customHeight="1" x14ac:dyDescent="0.25">
      <c r="A1735" s="4" t="str">
        <f>EB[[#This Row],[unit]] &amp; "#" &amp; EB[[#This Row],[indic_nrg]] &amp; "#" &amp; EB[[#This Row],[product]] &amp; "#" &amp; EB[[#This Row],[geo]]</f>
        <v>TJ#B_101038#3270A#CZ</v>
      </c>
      <c r="B1735" s="4" t="str">
        <f>VLOOKUP(EB[[#This Row],[product]],KS_DB[[product]:[KS]],5,FALSE)</f>
        <v>liquid</v>
      </c>
      <c r="C1735" s="4" t="str">
        <f>VLOOKUP(EB[[#This Row],[product]],KS_DB[[product]:[KS]],6,FALSE)</f>
        <v>liquid</v>
      </c>
      <c r="D1735" s="4">
        <f>VLOOKUP(EB[[#This Row],[product]],Carriers[],4,FALSE)</f>
        <v>1</v>
      </c>
      <c r="E1735" s="4">
        <f>VLOOKUP(EB[[#This Row],[indic_nrg]],Indicators[],4,FALSE)</f>
        <v>0</v>
      </c>
      <c r="F1735" s="4">
        <f>IFERROR(VLOOKUP(EB[[#This Row],[Source_carrier]],KS_DB[[product]:[KS]],6,FALSE),0)</f>
        <v>0</v>
      </c>
      <c r="G1735" s="4" t="s">
        <v>34</v>
      </c>
      <c r="H1735" s="4" t="s">
        <v>1203</v>
      </c>
      <c r="I1735" s="4" t="s">
        <v>81</v>
      </c>
      <c r="J1735" s="4" t="s">
        <v>37</v>
      </c>
      <c r="K1735" s="4" t="s">
        <v>1204</v>
      </c>
      <c r="L1735" s="4" t="s">
        <v>39</v>
      </c>
      <c r="M1735" s="4" t="s">
        <v>82</v>
      </c>
      <c r="N1735" s="4" t="s">
        <v>41</v>
      </c>
      <c r="O1735" s="4">
        <v>5520</v>
      </c>
      <c r="P1735" s="4">
        <v>6800</v>
      </c>
      <c r="Q1735" s="4">
        <v>7560</v>
      </c>
      <c r="R1735" s="4">
        <v>7960</v>
      </c>
      <c r="S1735" s="4">
        <v>7280</v>
      </c>
      <c r="T1735" s="4">
        <v>7600</v>
      </c>
      <c r="U1735" s="4">
        <v>4720</v>
      </c>
      <c r="V1735" s="4">
        <v>3840</v>
      </c>
      <c r="W1735" s="4">
        <v>2680</v>
      </c>
      <c r="X1735" s="4">
        <v>4640</v>
      </c>
      <c r="Y1735" s="4">
        <v>2280</v>
      </c>
      <c r="Z1735" s="4">
        <v>2480</v>
      </c>
      <c r="AA1735" s="4">
        <v>240</v>
      </c>
      <c r="AB1735" s="4">
        <v>320</v>
      </c>
      <c r="AC1735" s="4">
        <v>320</v>
      </c>
      <c r="AD1735" s="4">
        <v>320</v>
      </c>
      <c r="AE1735" s="4">
        <v>1840</v>
      </c>
      <c r="AF1735" s="4">
        <v>2360</v>
      </c>
      <c r="AG1735" s="4">
        <v>2480</v>
      </c>
      <c r="AH1735" s="4">
        <v>1720</v>
      </c>
      <c r="AI1735" s="4">
        <v>760</v>
      </c>
      <c r="AJ1735" s="4">
        <v>600</v>
      </c>
      <c r="AK1735" s="4">
        <v>400</v>
      </c>
      <c r="AL1735" s="4">
        <v>280</v>
      </c>
      <c r="AM1735" s="4">
        <v>240</v>
      </c>
      <c r="AN1735" s="4">
        <v>240</v>
      </c>
    </row>
    <row r="1736" spans="1:40" ht="15" customHeight="1" x14ac:dyDescent="0.25">
      <c r="A1736" s="4" t="str">
        <f>EB[[#This Row],[unit]] &amp; "#" &amp; EB[[#This Row],[indic_nrg]] &amp; "#" &amp; EB[[#This Row],[product]] &amp; "#" &amp; EB[[#This Row],[geo]]</f>
        <v>TJ#B_101038#3295#CZ</v>
      </c>
      <c r="B1736" s="4" t="str">
        <f>VLOOKUP(EB[[#This Row],[product]],KS_DB[[product]:[KS]],5,FALSE)</f>
        <v>liquid</v>
      </c>
      <c r="C1736" s="4" t="str">
        <f>VLOOKUP(EB[[#This Row],[product]],KS_DB[[product]:[KS]],6,FALSE)</f>
        <v>liquid</v>
      </c>
      <c r="D1736" s="4">
        <f>VLOOKUP(EB[[#This Row],[product]],Carriers[],4,FALSE)</f>
        <v>1</v>
      </c>
      <c r="E1736" s="4">
        <f>VLOOKUP(EB[[#This Row],[indic_nrg]],Indicators[],4,FALSE)</f>
        <v>0</v>
      </c>
      <c r="F1736" s="4">
        <f>IFERROR(VLOOKUP(EB[[#This Row],[Source_carrier]],KS_DB[[product]:[KS]],6,FALSE),0)</f>
        <v>0</v>
      </c>
      <c r="G1736" s="4" t="s">
        <v>34</v>
      </c>
      <c r="H1736" s="4" t="s">
        <v>1203</v>
      </c>
      <c r="I1736" s="4" t="s">
        <v>1153</v>
      </c>
      <c r="J1736" s="4" t="s">
        <v>37</v>
      </c>
      <c r="K1736" s="4" t="s">
        <v>1204</v>
      </c>
      <c r="L1736" s="4" t="s">
        <v>39</v>
      </c>
      <c r="M1736" s="4" t="s">
        <v>1154</v>
      </c>
      <c r="N1736" s="4" t="s">
        <v>41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1751</v>
      </c>
      <c r="AB1736" s="4">
        <v>1708</v>
      </c>
      <c r="AC1736" s="4">
        <v>1755</v>
      </c>
      <c r="AD1736" s="4">
        <v>1718</v>
      </c>
      <c r="AE1736" s="4">
        <v>79</v>
      </c>
      <c r="AF1736" s="4">
        <v>39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</row>
    <row r="1737" spans="1:40" ht="15" customHeight="1" x14ac:dyDescent="0.25">
      <c r="A1737" s="4" t="str">
        <f>EB[[#This Row],[unit]] &amp; "#" &amp; EB[[#This Row],[indic_nrg]] &amp; "#" &amp; EB[[#This Row],[product]] &amp; "#" &amp; EB[[#This Row],[geo]]</f>
        <v>TJ#B_101038#4000#CZ</v>
      </c>
      <c r="B1737" s="4" t="str">
        <f>VLOOKUP(EB[[#This Row],[product]],KS_DB[[product]:[KS]],5,FALSE)</f>
        <v>gas</v>
      </c>
      <c r="C1737" s="4" t="str">
        <f>VLOOKUP(EB[[#This Row],[product]],KS_DB[[product]:[KS]],6,FALSE)</f>
        <v>gas</v>
      </c>
      <c r="D1737" s="4">
        <f>VLOOKUP(EB[[#This Row],[product]],Carriers[],4,FALSE)</f>
        <v>0</v>
      </c>
      <c r="E1737" s="4">
        <f>VLOOKUP(EB[[#This Row],[indic_nrg]],Indicators[],4,FALSE)</f>
        <v>0</v>
      </c>
      <c r="F1737" s="4">
        <f>IFERROR(VLOOKUP(EB[[#This Row],[Source_carrier]],KS_DB[[product]:[KS]],6,FALSE),0)</f>
        <v>0</v>
      </c>
      <c r="G1737" s="4" t="s">
        <v>34</v>
      </c>
      <c r="H1737" s="4" t="s">
        <v>1203</v>
      </c>
      <c r="I1737" s="4" t="s">
        <v>83</v>
      </c>
      <c r="J1737" s="4" t="s">
        <v>37</v>
      </c>
      <c r="K1737" s="4" t="s">
        <v>1204</v>
      </c>
      <c r="L1737" s="4" t="s">
        <v>39</v>
      </c>
      <c r="M1737" s="4" t="s">
        <v>84</v>
      </c>
      <c r="N1737" s="4" t="s">
        <v>41</v>
      </c>
      <c r="O1737" s="4">
        <v>13256</v>
      </c>
      <c r="P1737" s="4">
        <v>16235</v>
      </c>
      <c r="Q1737" s="4">
        <v>17983</v>
      </c>
      <c r="R1737" s="4">
        <v>15411</v>
      </c>
      <c r="S1737" s="4">
        <v>18307</v>
      </c>
      <c r="T1737" s="4">
        <v>21859</v>
      </c>
      <c r="U1737" s="4">
        <v>30866</v>
      </c>
      <c r="V1737" s="4">
        <v>25247</v>
      </c>
      <c r="W1737" s="4">
        <v>21450</v>
      </c>
      <c r="X1737" s="4">
        <v>22408</v>
      </c>
      <c r="Y1737" s="4">
        <v>18834</v>
      </c>
      <c r="Z1737" s="4">
        <v>20366</v>
      </c>
      <c r="AA1737" s="4">
        <v>20218</v>
      </c>
      <c r="AB1737" s="4">
        <v>20078</v>
      </c>
      <c r="AC1737" s="4">
        <v>22068</v>
      </c>
      <c r="AD1737" s="4">
        <v>21388</v>
      </c>
      <c r="AE1737" s="4">
        <v>20308</v>
      </c>
      <c r="AF1737" s="4">
        <v>21247</v>
      </c>
      <c r="AG1737" s="4">
        <v>21316</v>
      </c>
      <c r="AH1737" s="4">
        <v>20474</v>
      </c>
      <c r="AI1737" s="4">
        <v>24771</v>
      </c>
      <c r="AJ1737" s="4">
        <v>20704</v>
      </c>
      <c r="AK1737" s="4">
        <v>20183</v>
      </c>
      <c r="AL1737" s="4">
        <v>20028</v>
      </c>
      <c r="AM1737" s="4">
        <v>16039</v>
      </c>
      <c r="AN1737" s="4">
        <v>16132</v>
      </c>
    </row>
    <row r="1738" spans="1:40" ht="15" customHeight="1" x14ac:dyDescent="0.25">
      <c r="A1738" s="4" t="str">
        <f>EB[[#This Row],[unit]] &amp; "#" &amp; EB[[#This Row],[indic_nrg]] &amp; "#" &amp; EB[[#This Row],[product]] &amp; "#" &amp; EB[[#This Row],[geo]]</f>
        <v>TJ#B_101038#4100#CZ</v>
      </c>
      <c r="B1738" s="4" t="str">
        <f>VLOOKUP(EB[[#This Row],[product]],KS_DB[[product]:[KS]],5,FALSE)</f>
        <v>gas</v>
      </c>
      <c r="C1738" s="4" t="str">
        <f>VLOOKUP(EB[[#This Row],[product]],KS_DB[[product]:[KS]],6,FALSE)</f>
        <v>gas</v>
      </c>
      <c r="D1738" s="4">
        <f>VLOOKUP(EB[[#This Row],[product]],Carriers[],4,FALSE)</f>
        <v>1</v>
      </c>
      <c r="E1738" s="4">
        <f>VLOOKUP(EB[[#This Row],[indic_nrg]],Indicators[],4,FALSE)</f>
        <v>0</v>
      </c>
      <c r="F1738" s="4">
        <f>IFERROR(VLOOKUP(EB[[#This Row],[Source_carrier]],KS_DB[[product]:[KS]],6,FALSE),0)</f>
        <v>0</v>
      </c>
      <c r="G1738" s="4" t="s">
        <v>34</v>
      </c>
      <c r="H1738" s="4" t="s">
        <v>1203</v>
      </c>
      <c r="I1738" s="4" t="s">
        <v>85</v>
      </c>
      <c r="J1738" s="4" t="s">
        <v>37</v>
      </c>
      <c r="K1738" s="4" t="s">
        <v>1204</v>
      </c>
      <c r="L1738" s="4" t="s">
        <v>39</v>
      </c>
      <c r="M1738" s="4" t="s">
        <v>86</v>
      </c>
      <c r="N1738" s="4" t="s">
        <v>41</v>
      </c>
      <c r="O1738" s="4">
        <v>12669</v>
      </c>
      <c r="P1738" s="4">
        <v>15592</v>
      </c>
      <c r="Q1738" s="4">
        <v>17325</v>
      </c>
      <c r="R1738" s="4">
        <v>14940</v>
      </c>
      <c r="S1738" s="4">
        <v>16893</v>
      </c>
      <c r="T1738" s="4">
        <v>20319</v>
      </c>
      <c r="U1738" s="4">
        <v>29516</v>
      </c>
      <c r="V1738" s="4">
        <v>23772</v>
      </c>
      <c r="W1738" s="4">
        <v>20130</v>
      </c>
      <c r="X1738" s="4">
        <v>21465</v>
      </c>
      <c r="Y1738" s="4">
        <v>17860</v>
      </c>
      <c r="Z1738" s="4">
        <v>19403</v>
      </c>
      <c r="AA1738" s="4">
        <v>19284</v>
      </c>
      <c r="AB1738" s="4">
        <v>19181</v>
      </c>
      <c r="AC1738" s="4">
        <v>22068</v>
      </c>
      <c r="AD1738" s="4">
        <v>21388</v>
      </c>
      <c r="AE1738" s="4">
        <v>20302</v>
      </c>
      <c r="AF1738" s="4">
        <v>21247</v>
      </c>
      <c r="AG1738" s="4">
        <v>21316</v>
      </c>
      <c r="AH1738" s="4">
        <v>20474</v>
      </c>
      <c r="AI1738" s="4">
        <v>24771</v>
      </c>
      <c r="AJ1738" s="4">
        <v>20704</v>
      </c>
      <c r="AK1738" s="4">
        <v>20183</v>
      </c>
      <c r="AL1738" s="4">
        <v>20028</v>
      </c>
      <c r="AM1738" s="4">
        <v>16039</v>
      </c>
      <c r="AN1738" s="4">
        <v>16132</v>
      </c>
    </row>
    <row r="1739" spans="1:40" ht="15" customHeight="1" x14ac:dyDescent="0.25">
      <c r="A1739" s="4" t="str">
        <f>EB[[#This Row],[unit]] &amp; "#" &amp; EB[[#This Row],[indic_nrg]] &amp; "#" &amp; EB[[#This Row],[product]] &amp; "#" &amp; EB[[#This Row],[geo]]</f>
        <v>TJ#B_101038#4200#CZ</v>
      </c>
      <c r="B1739" s="4" t="str">
        <f>VLOOKUP(EB[[#This Row],[product]],KS_DB[[product]:[KS]],5,FALSE)</f>
        <v>gas</v>
      </c>
      <c r="C1739" s="4" t="str">
        <f>VLOOKUP(EB[[#This Row],[product]],KS_DB[[product]:[KS]],6,FALSE)</f>
        <v>gas</v>
      </c>
      <c r="D1739" s="4">
        <f>VLOOKUP(EB[[#This Row],[product]],Carriers[],4,FALSE)</f>
        <v>0</v>
      </c>
      <c r="E1739" s="4">
        <f>VLOOKUP(EB[[#This Row],[indic_nrg]],Indicators[],4,FALSE)</f>
        <v>0</v>
      </c>
      <c r="F1739" s="4">
        <f>IFERROR(VLOOKUP(EB[[#This Row],[Source_carrier]],KS_DB[[product]:[KS]],6,FALSE),0)</f>
        <v>0</v>
      </c>
      <c r="G1739" s="4" t="s">
        <v>34</v>
      </c>
      <c r="H1739" s="4" t="s">
        <v>1203</v>
      </c>
      <c r="I1739" s="4" t="s">
        <v>87</v>
      </c>
      <c r="J1739" s="4" t="s">
        <v>37</v>
      </c>
      <c r="K1739" s="4" t="s">
        <v>1204</v>
      </c>
      <c r="L1739" s="4" t="s">
        <v>39</v>
      </c>
      <c r="M1739" s="4" t="s">
        <v>88</v>
      </c>
      <c r="N1739" s="4" t="s">
        <v>41</v>
      </c>
      <c r="O1739" s="4">
        <v>587</v>
      </c>
      <c r="P1739" s="4">
        <v>643</v>
      </c>
      <c r="Q1739" s="4">
        <v>658</v>
      </c>
      <c r="R1739" s="4">
        <v>471</v>
      </c>
      <c r="S1739" s="4">
        <v>1414</v>
      </c>
      <c r="T1739" s="4">
        <v>1540</v>
      </c>
      <c r="U1739" s="4">
        <v>1349</v>
      </c>
      <c r="V1739" s="4">
        <v>1475</v>
      </c>
      <c r="W1739" s="4">
        <v>1319</v>
      </c>
      <c r="X1739" s="4">
        <v>943</v>
      </c>
      <c r="Y1739" s="4">
        <v>974</v>
      </c>
      <c r="Z1739" s="4">
        <v>963</v>
      </c>
      <c r="AA1739" s="4">
        <v>934</v>
      </c>
      <c r="AB1739" s="4">
        <v>897</v>
      </c>
      <c r="AC1739" s="4">
        <v>0</v>
      </c>
      <c r="AD1739" s="4">
        <v>0</v>
      </c>
      <c r="AE1739" s="4">
        <v>6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</row>
    <row r="1740" spans="1:40" ht="15" customHeight="1" x14ac:dyDescent="0.25">
      <c r="A1740" s="4" t="str">
        <f>EB[[#This Row],[unit]] &amp; "#" &amp; EB[[#This Row],[indic_nrg]] &amp; "#" &amp; EB[[#This Row],[product]] &amp; "#" &amp; EB[[#This Row],[geo]]</f>
        <v>TJ#B_101038#4210#CZ</v>
      </c>
      <c r="B1740" s="4" t="str">
        <f>VLOOKUP(EB[[#This Row],[product]],KS_DB[[product]:[KS]],5,FALSE)</f>
        <v>gas</v>
      </c>
      <c r="C1740" s="4" t="str">
        <f>VLOOKUP(EB[[#This Row],[product]],KS_DB[[product]:[KS]],6,FALSE)</f>
        <v>gas</v>
      </c>
      <c r="D1740" s="4">
        <f>VLOOKUP(EB[[#This Row],[product]],Carriers[],4,FALSE)</f>
        <v>1</v>
      </c>
      <c r="E1740" s="4">
        <f>VLOOKUP(EB[[#This Row],[indic_nrg]],Indicators[],4,FALSE)</f>
        <v>0</v>
      </c>
      <c r="F1740" s="4">
        <f>IFERROR(VLOOKUP(EB[[#This Row],[Source_carrier]],KS_DB[[product]:[KS]],6,FALSE),0)</f>
        <v>0</v>
      </c>
      <c r="G1740" s="4" t="s">
        <v>34</v>
      </c>
      <c r="H1740" s="4" t="s">
        <v>1203</v>
      </c>
      <c r="I1740" s="4" t="s">
        <v>89</v>
      </c>
      <c r="J1740" s="4" t="s">
        <v>37</v>
      </c>
      <c r="K1740" s="4" t="s">
        <v>1204</v>
      </c>
      <c r="L1740" s="4" t="s">
        <v>39</v>
      </c>
      <c r="M1740" s="4" t="s">
        <v>90</v>
      </c>
      <c r="N1740" s="4" t="s">
        <v>41</v>
      </c>
      <c r="O1740" s="4">
        <v>564</v>
      </c>
      <c r="P1740" s="4">
        <v>549</v>
      </c>
      <c r="Q1740" s="4">
        <v>554</v>
      </c>
      <c r="R1740" s="4">
        <v>368</v>
      </c>
      <c r="S1740" s="4">
        <v>1166</v>
      </c>
      <c r="T1740" s="4">
        <v>1180</v>
      </c>
      <c r="U1740" s="4">
        <v>1349</v>
      </c>
      <c r="V1740" s="4">
        <v>1475</v>
      </c>
      <c r="W1740" s="4">
        <v>1319</v>
      </c>
      <c r="X1740" s="4">
        <v>943</v>
      </c>
      <c r="Y1740" s="4">
        <v>974</v>
      </c>
      <c r="Z1740" s="4">
        <v>963</v>
      </c>
      <c r="AA1740" s="4">
        <v>934</v>
      </c>
      <c r="AB1740" s="4">
        <v>897</v>
      </c>
      <c r="AC1740" s="4">
        <v>0</v>
      </c>
      <c r="AD1740" s="4">
        <v>0</v>
      </c>
      <c r="AE1740" s="4">
        <v>6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4">
        <v>0</v>
      </c>
    </row>
    <row r="1741" spans="1:40" ht="15" customHeight="1" x14ac:dyDescent="0.25">
      <c r="A1741" s="4" t="str">
        <f>EB[[#This Row],[unit]] &amp; "#" &amp; EB[[#This Row],[indic_nrg]] &amp; "#" &amp; EB[[#This Row],[product]] &amp; "#" &amp; EB[[#This Row],[geo]]</f>
        <v>TJ#B_101038#4220#CZ</v>
      </c>
      <c r="B1741" s="4" t="str">
        <f>VLOOKUP(EB[[#This Row],[product]],KS_DB[[product]:[KS]],5,FALSE)</f>
        <v>gas</v>
      </c>
      <c r="C1741" s="4" t="str">
        <f>VLOOKUP(EB[[#This Row],[product]],KS_DB[[product]:[KS]],6,FALSE)</f>
        <v>gas</v>
      </c>
      <c r="D1741" s="4">
        <f>VLOOKUP(EB[[#This Row],[product]],Carriers[],4,FALSE)</f>
        <v>1</v>
      </c>
      <c r="E1741" s="4">
        <f>VLOOKUP(EB[[#This Row],[indic_nrg]],Indicators[],4,FALSE)</f>
        <v>0</v>
      </c>
      <c r="F1741" s="4">
        <f>IFERROR(VLOOKUP(EB[[#This Row],[Source_carrier]],KS_DB[[product]:[KS]],6,FALSE),0)</f>
        <v>0</v>
      </c>
      <c r="G1741" s="4" t="s">
        <v>34</v>
      </c>
      <c r="H1741" s="4" t="s">
        <v>1203</v>
      </c>
      <c r="I1741" s="4" t="s">
        <v>91</v>
      </c>
      <c r="J1741" s="4" t="s">
        <v>37</v>
      </c>
      <c r="K1741" s="4" t="s">
        <v>1204</v>
      </c>
      <c r="L1741" s="4" t="s">
        <v>39</v>
      </c>
      <c r="M1741" s="4" t="s">
        <v>92</v>
      </c>
      <c r="N1741" s="4" t="s">
        <v>41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0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</row>
    <row r="1742" spans="1:40" ht="15" customHeight="1" x14ac:dyDescent="0.25">
      <c r="A1742" s="4" t="str">
        <f>EB[[#This Row],[unit]] &amp; "#" &amp; EB[[#This Row],[indic_nrg]] &amp; "#" &amp; EB[[#This Row],[product]] &amp; "#" &amp; EB[[#This Row],[geo]]</f>
        <v>TJ#B_101038#4230#CZ</v>
      </c>
      <c r="B1742" s="4" t="str">
        <f>VLOOKUP(EB[[#This Row],[product]],KS_DB[[product]:[KS]],5,FALSE)</f>
        <v>gas</v>
      </c>
      <c r="C1742" s="4" t="str">
        <f>VLOOKUP(EB[[#This Row],[product]],KS_DB[[product]:[KS]],6,FALSE)</f>
        <v>gas</v>
      </c>
      <c r="D1742" s="4">
        <f>VLOOKUP(EB[[#This Row],[product]],Carriers[],4,FALSE)</f>
        <v>1</v>
      </c>
      <c r="E1742" s="4">
        <f>VLOOKUP(EB[[#This Row],[indic_nrg]],Indicators[],4,FALSE)</f>
        <v>0</v>
      </c>
      <c r="F1742" s="4">
        <f>IFERROR(VLOOKUP(EB[[#This Row],[Source_carrier]],KS_DB[[product]:[KS]],6,FALSE),0)</f>
        <v>0</v>
      </c>
      <c r="G1742" s="4" t="s">
        <v>34</v>
      </c>
      <c r="H1742" s="4" t="s">
        <v>1203</v>
      </c>
      <c r="I1742" s="4" t="s">
        <v>93</v>
      </c>
      <c r="J1742" s="4" t="s">
        <v>37</v>
      </c>
      <c r="K1742" s="4" t="s">
        <v>1204</v>
      </c>
      <c r="L1742" s="4" t="s">
        <v>39</v>
      </c>
      <c r="M1742" s="4" t="s">
        <v>94</v>
      </c>
      <c r="N1742" s="4" t="s">
        <v>41</v>
      </c>
      <c r="O1742" s="4">
        <v>22</v>
      </c>
      <c r="P1742" s="4">
        <v>94</v>
      </c>
      <c r="Q1742" s="4">
        <v>104</v>
      </c>
      <c r="R1742" s="4">
        <v>103</v>
      </c>
      <c r="S1742" s="4">
        <v>248</v>
      </c>
      <c r="T1742" s="4">
        <v>360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</row>
    <row r="1743" spans="1:40" ht="15" customHeight="1" x14ac:dyDescent="0.25">
      <c r="A1743" s="4" t="str">
        <f>EB[[#This Row],[unit]] &amp; "#" &amp; EB[[#This Row],[indic_nrg]] &amp; "#" &amp; EB[[#This Row],[product]] &amp; "#" &amp; EB[[#This Row],[geo]]</f>
        <v>TJ#B_101038#4240#CZ</v>
      </c>
      <c r="B1743" s="4" t="str">
        <f>VLOOKUP(EB[[#This Row],[product]],KS_DB[[product]:[KS]],5,FALSE)</f>
        <v>gas</v>
      </c>
      <c r="C1743" s="4" t="str">
        <f>VLOOKUP(EB[[#This Row],[product]],KS_DB[[product]:[KS]],6,FALSE)</f>
        <v>gas</v>
      </c>
      <c r="D1743" s="4">
        <f>VLOOKUP(EB[[#This Row],[product]],Carriers[],4,FALSE)</f>
        <v>1</v>
      </c>
      <c r="E1743" s="4">
        <f>VLOOKUP(EB[[#This Row],[indic_nrg]],Indicators[],4,FALSE)</f>
        <v>0</v>
      </c>
      <c r="F1743" s="4">
        <f>IFERROR(VLOOKUP(EB[[#This Row],[Source_carrier]],KS_DB[[product]:[KS]],6,FALSE),0)</f>
        <v>0</v>
      </c>
      <c r="G1743" s="4" t="s">
        <v>34</v>
      </c>
      <c r="H1743" s="4" t="s">
        <v>1203</v>
      </c>
      <c r="I1743" s="4" t="s">
        <v>95</v>
      </c>
      <c r="J1743" s="4" t="s">
        <v>37</v>
      </c>
      <c r="K1743" s="4" t="s">
        <v>1204</v>
      </c>
      <c r="L1743" s="4" t="s">
        <v>39</v>
      </c>
      <c r="M1743" s="4" t="s">
        <v>96</v>
      </c>
      <c r="N1743" s="4" t="s">
        <v>41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</row>
    <row r="1744" spans="1:40" ht="15" customHeight="1" x14ac:dyDescent="0.25">
      <c r="A1744" s="4" t="str">
        <f>EB[[#This Row],[unit]] &amp; "#" &amp; EB[[#This Row],[indic_nrg]] &amp; "#" &amp; EB[[#This Row],[product]] &amp; "#" &amp; EB[[#This Row],[geo]]</f>
        <v>TJ#B_101038#5500#CZ</v>
      </c>
      <c r="B1744" s="4" t="str">
        <f>VLOOKUP(EB[[#This Row],[product]],KS_DB[[product]:[KS]],5,FALSE)</f>
        <v>RES</v>
      </c>
      <c r="C1744" s="4" t="str">
        <f>VLOOKUP(EB[[#This Row],[product]],KS_DB[[product]:[KS]],6,FALSE)</f>
        <v>RES</v>
      </c>
      <c r="D1744" s="4">
        <f>VLOOKUP(EB[[#This Row],[product]],Carriers[],4,FALSE)</f>
        <v>0</v>
      </c>
      <c r="E1744" s="4">
        <f>VLOOKUP(EB[[#This Row],[indic_nrg]],Indicators[],4,FALSE)</f>
        <v>0</v>
      </c>
      <c r="F1744" s="4">
        <f>IFERROR(VLOOKUP(EB[[#This Row],[Source_carrier]],KS_DB[[product]:[KS]],6,FALSE),0)</f>
        <v>0</v>
      </c>
      <c r="G1744" s="4" t="s">
        <v>34</v>
      </c>
      <c r="H1744" s="4" t="s">
        <v>1203</v>
      </c>
      <c r="I1744" s="4" t="s">
        <v>99</v>
      </c>
      <c r="J1744" s="4" t="s">
        <v>37</v>
      </c>
      <c r="K1744" s="4" t="s">
        <v>1204</v>
      </c>
      <c r="L1744" s="4" t="s">
        <v>39</v>
      </c>
      <c r="M1744" s="4" t="s">
        <v>100</v>
      </c>
      <c r="N1744" s="4" t="s">
        <v>41</v>
      </c>
      <c r="O1744" s="4">
        <v>0</v>
      </c>
      <c r="P1744" s="4">
        <v>0</v>
      </c>
      <c r="Q1744" s="4">
        <v>0</v>
      </c>
      <c r="R1744" s="4">
        <v>54</v>
      </c>
      <c r="S1744" s="4">
        <v>16</v>
      </c>
      <c r="T1744" s="4">
        <v>58</v>
      </c>
      <c r="U1744" s="4">
        <v>517</v>
      </c>
      <c r="V1744" s="4">
        <v>1775</v>
      </c>
      <c r="W1744" s="4">
        <v>125</v>
      </c>
      <c r="X1744" s="4">
        <v>105</v>
      </c>
      <c r="Y1744" s="4">
        <v>112</v>
      </c>
      <c r="Z1744" s="4">
        <v>122</v>
      </c>
      <c r="AA1744" s="4">
        <v>120</v>
      </c>
      <c r="AB1744" s="4">
        <v>402</v>
      </c>
      <c r="AC1744" s="4">
        <v>522</v>
      </c>
      <c r="AD1744" s="4">
        <v>392</v>
      </c>
      <c r="AE1744" s="4">
        <v>426</v>
      </c>
      <c r="AF1744" s="4">
        <v>743</v>
      </c>
      <c r="AG1744" s="4">
        <v>992</v>
      </c>
      <c r="AH1744" s="4">
        <v>1089</v>
      </c>
      <c r="AI1744" s="4">
        <v>1073</v>
      </c>
      <c r="AJ1744" s="4">
        <v>550</v>
      </c>
      <c r="AK1744" s="4">
        <v>653</v>
      </c>
      <c r="AL1744" s="4">
        <v>690</v>
      </c>
      <c r="AM1744" s="4">
        <v>574</v>
      </c>
      <c r="AN1744" s="4">
        <v>954</v>
      </c>
    </row>
    <row r="1745" spans="1:40" ht="15" customHeight="1" x14ac:dyDescent="0.25">
      <c r="A1745" s="4" t="str">
        <f>EB[[#This Row],[unit]] &amp; "#" &amp; EB[[#This Row],[indic_nrg]] &amp; "#" &amp; EB[[#This Row],[product]] &amp; "#" &amp; EB[[#This Row],[geo]]</f>
        <v>TJ#B_101038#5532#CZ</v>
      </c>
      <c r="B1745" s="4" t="str">
        <f>VLOOKUP(EB[[#This Row],[product]],KS_DB[[product]:[KS]],5,FALSE)</f>
        <v>RES</v>
      </c>
      <c r="C1745" s="4" t="str">
        <f>VLOOKUP(EB[[#This Row],[product]],KS_DB[[product]:[KS]],6,FALSE)</f>
        <v>RES</v>
      </c>
      <c r="D1745" s="4">
        <f>VLOOKUP(EB[[#This Row],[product]],Carriers[],4,FALSE)</f>
        <v>1</v>
      </c>
      <c r="E1745" s="4">
        <f>VLOOKUP(EB[[#This Row],[indic_nrg]],Indicators[],4,FALSE)</f>
        <v>0</v>
      </c>
      <c r="F1745" s="4">
        <f>IFERROR(VLOOKUP(EB[[#This Row],[Source_carrier]],KS_DB[[product]:[KS]],6,FALSE),0)</f>
        <v>0</v>
      </c>
      <c r="G1745" s="4" t="s">
        <v>34</v>
      </c>
      <c r="H1745" s="4" t="s">
        <v>1203</v>
      </c>
      <c r="I1745" s="4" t="s">
        <v>101</v>
      </c>
      <c r="J1745" s="4" t="s">
        <v>37</v>
      </c>
      <c r="K1745" s="4" t="s">
        <v>1204</v>
      </c>
      <c r="L1745" s="4" t="s">
        <v>39</v>
      </c>
      <c r="M1745" s="4" t="s">
        <v>102</v>
      </c>
      <c r="N1745" s="4" t="s">
        <v>41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</row>
    <row r="1746" spans="1:40" ht="15" customHeight="1" x14ac:dyDescent="0.25">
      <c r="A1746" s="4" t="str">
        <f>EB[[#This Row],[unit]] &amp; "#" &amp; EB[[#This Row],[indic_nrg]] &amp; "#" &amp; EB[[#This Row],[product]] &amp; "#" &amp; EB[[#This Row],[geo]]</f>
        <v>TJ#B_101038#5540#CZ</v>
      </c>
      <c r="B1746" s="4" t="str">
        <f>VLOOKUP(EB[[#This Row],[product]],KS_DB[[product]:[KS]],5,FALSE)</f>
        <v>biomass</v>
      </c>
      <c r="C1746" s="4" t="str">
        <f>VLOOKUP(EB[[#This Row],[product]],KS_DB[[product]:[KS]],6,FALSE)</f>
        <v>biomass</v>
      </c>
      <c r="D1746" s="4">
        <f>VLOOKUP(EB[[#This Row],[product]],Carriers[],4,FALSE)</f>
        <v>0</v>
      </c>
      <c r="E1746" s="4">
        <f>VLOOKUP(EB[[#This Row],[indic_nrg]],Indicators[],4,FALSE)</f>
        <v>0</v>
      </c>
      <c r="F1746" s="4">
        <f>IFERROR(VLOOKUP(EB[[#This Row],[Source_carrier]],KS_DB[[product]:[KS]],6,FALSE),0)</f>
        <v>0</v>
      </c>
      <c r="G1746" s="4" t="s">
        <v>34</v>
      </c>
      <c r="H1746" s="4" t="s">
        <v>1203</v>
      </c>
      <c r="I1746" s="4" t="s">
        <v>103</v>
      </c>
      <c r="J1746" s="4" t="s">
        <v>37</v>
      </c>
      <c r="K1746" s="4" t="s">
        <v>1204</v>
      </c>
      <c r="L1746" s="4" t="s">
        <v>39</v>
      </c>
      <c r="M1746" s="4" t="s">
        <v>104</v>
      </c>
      <c r="N1746" s="4" t="s">
        <v>41</v>
      </c>
      <c r="O1746" s="4">
        <v>0</v>
      </c>
      <c r="P1746" s="4">
        <v>0</v>
      </c>
      <c r="Q1746" s="4">
        <v>0</v>
      </c>
      <c r="R1746" s="4">
        <v>54</v>
      </c>
      <c r="S1746" s="4">
        <v>16</v>
      </c>
      <c r="T1746" s="4">
        <v>58</v>
      </c>
      <c r="U1746" s="4">
        <v>517</v>
      </c>
      <c r="V1746" s="4">
        <v>1775</v>
      </c>
      <c r="W1746" s="4">
        <v>125</v>
      </c>
      <c r="X1746" s="4">
        <v>105</v>
      </c>
      <c r="Y1746" s="4">
        <v>112</v>
      </c>
      <c r="Z1746" s="4">
        <v>122</v>
      </c>
      <c r="AA1746" s="4">
        <v>120</v>
      </c>
      <c r="AB1746" s="4">
        <v>402</v>
      </c>
      <c r="AC1746" s="4">
        <v>522</v>
      </c>
      <c r="AD1746" s="4">
        <v>392</v>
      </c>
      <c r="AE1746" s="4">
        <v>426</v>
      </c>
      <c r="AF1746" s="4">
        <v>743</v>
      </c>
      <c r="AG1746" s="4">
        <v>992</v>
      </c>
      <c r="AH1746" s="4">
        <v>1089</v>
      </c>
      <c r="AI1746" s="4">
        <v>1073</v>
      </c>
      <c r="AJ1746" s="4">
        <v>550</v>
      </c>
      <c r="AK1746" s="4">
        <v>653</v>
      </c>
      <c r="AL1746" s="4">
        <v>690</v>
      </c>
      <c r="AM1746" s="4">
        <v>574</v>
      </c>
      <c r="AN1746" s="4">
        <v>954</v>
      </c>
    </row>
    <row r="1747" spans="1:40" ht="15" customHeight="1" x14ac:dyDescent="0.25">
      <c r="A1747" s="4" t="str">
        <f>EB[[#This Row],[unit]] &amp; "#" &amp; EB[[#This Row],[indic_nrg]] &amp; "#" &amp; EB[[#This Row],[product]] &amp; "#" &amp; EB[[#This Row],[geo]]</f>
        <v>TJ#B_101038#5541#CZ</v>
      </c>
      <c r="B1747" s="4" t="str">
        <f>VLOOKUP(EB[[#This Row],[product]],KS_DB[[product]:[KS]],5,FALSE)</f>
        <v>biomass</v>
      </c>
      <c r="C1747" s="4" t="str">
        <f>VLOOKUP(EB[[#This Row],[product]],KS_DB[[product]:[KS]],6,FALSE)</f>
        <v>biomass</v>
      </c>
      <c r="D1747" s="4">
        <f>VLOOKUP(EB[[#This Row],[product]],Carriers[],4,FALSE)</f>
        <v>1</v>
      </c>
      <c r="E1747" s="4">
        <f>VLOOKUP(EB[[#This Row],[indic_nrg]],Indicators[],4,FALSE)</f>
        <v>0</v>
      </c>
      <c r="F1747" s="4">
        <f>IFERROR(VLOOKUP(EB[[#This Row],[Source_carrier]],KS_DB[[product]:[KS]],6,FALSE),0)</f>
        <v>0</v>
      </c>
      <c r="G1747" s="4" t="s">
        <v>34</v>
      </c>
      <c r="H1747" s="4" t="s">
        <v>1203</v>
      </c>
      <c r="I1747" s="4" t="s">
        <v>105</v>
      </c>
      <c r="J1747" s="4" t="s">
        <v>37</v>
      </c>
      <c r="K1747" s="4" t="s">
        <v>1204</v>
      </c>
      <c r="L1747" s="4" t="s">
        <v>39</v>
      </c>
      <c r="M1747" s="4" t="s">
        <v>106</v>
      </c>
      <c r="N1747" s="4" t="s">
        <v>41</v>
      </c>
      <c r="O1747" s="4">
        <v>0</v>
      </c>
      <c r="P1747" s="4">
        <v>0</v>
      </c>
      <c r="Q1747" s="4">
        <v>0</v>
      </c>
      <c r="R1747" s="4">
        <v>0</v>
      </c>
      <c r="S1747" s="4">
        <v>3</v>
      </c>
      <c r="T1747" s="4">
        <v>58</v>
      </c>
      <c r="U1747" s="4">
        <v>517</v>
      </c>
      <c r="V1747" s="4">
        <v>1775</v>
      </c>
      <c r="W1747" s="4">
        <v>125</v>
      </c>
      <c r="X1747" s="4">
        <v>104</v>
      </c>
      <c r="Y1747" s="4">
        <v>112</v>
      </c>
      <c r="Z1747" s="4">
        <v>122</v>
      </c>
      <c r="AA1747" s="4">
        <v>120</v>
      </c>
      <c r="AB1747" s="4">
        <v>387</v>
      </c>
      <c r="AC1747" s="4">
        <v>505</v>
      </c>
      <c r="AD1747" s="4">
        <v>378</v>
      </c>
      <c r="AE1747" s="4">
        <v>410</v>
      </c>
      <c r="AF1747" s="4">
        <v>743</v>
      </c>
      <c r="AG1747" s="4">
        <v>992</v>
      </c>
      <c r="AH1747" s="4">
        <v>1089</v>
      </c>
      <c r="AI1747" s="4">
        <v>1073</v>
      </c>
      <c r="AJ1747" s="4">
        <v>550</v>
      </c>
      <c r="AK1747" s="4">
        <v>653</v>
      </c>
      <c r="AL1747" s="4">
        <v>690</v>
      </c>
      <c r="AM1747" s="4">
        <v>574</v>
      </c>
      <c r="AN1747" s="4">
        <v>954</v>
      </c>
    </row>
    <row r="1748" spans="1:40" ht="15" customHeight="1" x14ac:dyDescent="0.25">
      <c r="A1748" s="4" t="str">
        <f>EB[[#This Row],[unit]] &amp; "#" &amp; EB[[#This Row],[indic_nrg]] &amp; "#" &amp; EB[[#This Row],[product]] &amp; "#" &amp; EB[[#This Row],[geo]]</f>
        <v>TJ#B_101038#5542#CZ</v>
      </c>
      <c r="B1748" s="4" t="str">
        <f>VLOOKUP(EB[[#This Row],[product]],KS_DB[[product]:[KS]],5,FALSE)</f>
        <v>biomass</v>
      </c>
      <c r="C1748" s="4" t="str">
        <f>VLOOKUP(EB[[#This Row],[product]],KS_DB[[product]:[KS]],6,FALSE)</f>
        <v>biomass</v>
      </c>
      <c r="D1748" s="4">
        <f>VLOOKUP(EB[[#This Row],[product]],Carriers[],4,FALSE)</f>
        <v>1</v>
      </c>
      <c r="E1748" s="4">
        <f>VLOOKUP(EB[[#This Row],[indic_nrg]],Indicators[],4,FALSE)</f>
        <v>0</v>
      </c>
      <c r="F1748" s="4">
        <f>IFERROR(VLOOKUP(EB[[#This Row],[Source_carrier]],KS_DB[[product]:[KS]],6,FALSE),0)</f>
        <v>0</v>
      </c>
      <c r="G1748" s="4" t="s">
        <v>34</v>
      </c>
      <c r="H1748" s="4" t="s">
        <v>1203</v>
      </c>
      <c r="I1748" s="4" t="s">
        <v>107</v>
      </c>
      <c r="J1748" s="4" t="s">
        <v>37</v>
      </c>
      <c r="K1748" s="4" t="s">
        <v>1204</v>
      </c>
      <c r="L1748" s="4" t="s">
        <v>39</v>
      </c>
      <c r="M1748" s="4" t="s">
        <v>108</v>
      </c>
      <c r="N1748" s="4" t="s">
        <v>41</v>
      </c>
      <c r="O1748" s="4">
        <v>0</v>
      </c>
      <c r="P1748" s="4">
        <v>0</v>
      </c>
      <c r="Q1748" s="4">
        <v>0</v>
      </c>
      <c r="R1748" s="4">
        <v>54</v>
      </c>
      <c r="S1748" s="4">
        <v>13</v>
      </c>
      <c r="T1748" s="4">
        <v>0</v>
      </c>
      <c r="U1748" s="4">
        <v>0</v>
      </c>
      <c r="V1748" s="4">
        <v>0</v>
      </c>
      <c r="W1748" s="4">
        <v>0</v>
      </c>
      <c r="X1748" s="4">
        <v>1</v>
      </c>
      <c r="Y1748" s="4">
        <v>0</v>
      </c>
      <c r="Z1748" s="4">
        <v>0</v>
      </c>
      <c r="AA1748" s="4">
        <v>0</v>
      </c>
      <c r="AB1748" s="4">
        <v>15</v>
      </c>
      <c r="AC1748" s="4">
        <v>17</v>
      </c>
      <c r="AD1748" s="4">
        <v>14</v>
      </c>
      <c r="AE1748" s="4">
        <v>16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</row>
    <row r="1749" spans="1:40" ht="15" customHeight="1" x14ac:dyDescent="0.25">
      <c r="A1749" s="4" t="str">
        <f>EB[[#This Row],[unit]] &amp; "#" &amp; EB[[#This Row],[indic_nrg]] &amp; "#" &amp; EB[[#This Row],[product]] &amp; "#" &amp; EB[[#This Row],[geo]]</f>
        <v>TJ#B_101038#55431#CZ</v>
      </c>
      <c r="B1749" s="4" t="str">
        <f>VLOOKUP(EB[[#This Row],[product]],KS_DB[[product]:[KS]],5,FALSE)</f>
        <v>biomass</v>
      </c>
      <c r="C1749" s="4" t="str">
        <f>VLOOKUP(EB[[#This Row],[product]],KS_DB[[product]:[KS]],6,FALSE)</f>
        <v>biomass</v>
      </c>
      <c r="D1749" s="4">
        <f>VLOOKUP(EB[[#This Row],[product]],Carriers[],4,FALSE)</f>
        <v>1</v>
      </c>
      <c r="E1749" s="4">
        <f>VLOOKUP(EB[[#This Row],[indic_nrg]],Indicators[],4,FALSE)</f>
        <v>0</v>
      </c>
      <c r="F1749" s="4">
        <f>IFERROR(VLOOKUP(EB[[#This Row],[Source_carrier]],KS_DB[[product]:[KS]],6,FALSE),0)</f>
        <v>0</v>
      </c>
      <c r="G1749" s="4" t="s">
        <v>34</v>
      </c>
      <c r="H1749" s="4" t="s">
        <v>1203</v>
      </c>
      <c r="I1749" s="4" t="s">
        <v>109</v>
      </c>
      <c r="J1749" s="4" t="s">
        <v>37</v>
      </c>
      <c r="K1749" s="4" t="s">
        <v>1204</v>
      </c>
      <c r="L1749" s="4" t="s">
        <v>39</v>
      </c>
      <c r="M1749" s="4" t="s">
        <v>110</v>
      </c>
      <c r="N1749" s="4" t="s">
        <v>41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</row>
    <row r="1750" spans="1:40" ht="15" customHeight="1" x14ac:dyDescent="0.25">
      <c r="A1750" s="4" t="str">
        <f>EB[[#This Row],[unit]] &amp; "#" &amp; EB[[#This Row],[indic_nrg]] &amp; "#" &amp; EB[[#This Row],[product]] &amp; "#" &amp; EB[[#This Row],[geo]]</f>
        <v>TJ#B_101038#55432#CZ</v>
      </c>
      <c r="B1750" s="4" t="str">
        <f>VLOOKUP(EB[[#This Row],[product]],KS_DB[[product]:[KS]],5,FALSE)</f>
        <v>biomass</v>
      </c>
      <c r="C1750" s="4" t="str">
        <f>VLOOKUP(EB[[#This Row],[product]],KS_DB[[product]:[KS]],6,FALSE)</f>
        <v>biomass</v>
      </c>
      <c r="D1750" s="4">
        <f>VLOOKUP(EB[[#This Row],[product]],Carriers[],4,FALSE)</f>
        <v>1</v>
      </c>
      <c r="E1750" s="4">
        <f>VLOOKUP(EB[[#This Row],[indic_nrg]],Indicators[],4,FALSE)</f>
        <v>0</v>
      </c>
      <c r="F1750" s="4">
        <f>IFERROR(VLOOKUP(EB[[#This Row],[Source_carrier]],KS_DB[[product]:[KS]],6,FALSE),0)</f>
        <v>0</v>
      </c>
      <c r="G1750" s="4" t="s">
        <v>34</v>
      </c>
      <c r="H1750" s="4" t="s">
        <v>1203</v>
      </c>
      <c r="I1750" s="4" t="s">
        <v>111</v>
      </c>
      <c r="J1750" s="4" t="s">
        <v>37</v>
      </c>
      <c r="K1750" s="4" t="s">
        <v>1204</v>
      </c>
      <c r="L1750" s="4" t="s">
        <v>39</v>
      </c>
      <c r="M1750" s="4" t="s">
        <v>112</v>
      </c>
      <c r="N1750" s="4" t="s">
        <v>41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</row>
    <row r="1751" spans="1:40" ht="15" customHeight="1" x14ac:dyDescent="0.25">
      <c r="A1751" s="4" t="str">
        <f>EB[[#This Row],[unit]] &amp; "#" &amp; EB[[#This Row],[indic_nrg]] &amp; "#" &amp; EB[[#This Row],[product]] &amp; "#" &amp; EB[[#This Row],[geo]]</f>
        <v>TJ#B_101038#5545#CZ</v>
      </c>
      <c r="B1751" s="4" t="str">
        <f>VLOOKUP(EB[[#This Row],[product]],KS_DB[[product]:[KS]],5,FALSE)</f>
        <v>biomass</v>
      </c>
      <c r="C1751" s="4" t="str">
        <f>VLOOKUP(EB[[#This Row],[product]],KS_DB[[product]:[KS]],6,FALSE)</f>
        <v>biomass</v>
      </c>
      <c r="D1751" s="4">
        <f>VLOOKUP(EB[[#This Row],[product]],Carriers[],4,FALSE)</f>
        <v>0</v>
      </c>
      <c r="E1751" s="4">
        <f>VLOOKUP(EB[[#This Row],[indic_nrg]],Indicators[],4,FALSE)</f>
        <v>0</v>
      </c>
      <c r="F1751" s="4">
        <f>IFERROR(VLOOKUP(EB[[#This Row],[Source_carrier]],KS_DB[[product]:[KS]],6,FALSE),0)</f>
        <v>0</v>
      </c>
      <c r="G1751" s="4" t="s">
        <v>34</v>
      </c>
      <c r="H1751" s="4" t="s">
        <v>1203</v>
      </c>
      <c r="I1751" s="4" t="s">
        <v>115</v>
      </c>
      <c r="J1751" s="4" t="s">
        <v>37</v>
      </c>
      <c r="K1751" s="4" t="s">
        <v>1204</v>
      </c>
      <c r="L1751" s="4" t="s">
        <v>39</v>
      </c>
      <c r="M1751" s="4" t="s">
        <v>116</v>
      </c>
      <c r="N1751" s="4" t="s">
        <v>41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</row>
    <row r="1752" spans="1:40" ht="15" customHeight="1" x14ac:dyDescent="0.25">
      <c r="A1752" s="4" t="str">
        <f>EB[[#This Row],[unit]] &amp; "#" &amp; EB[[#This Row],[indic_nrg]] &amp; "#" &amp; EB[[#This Row],[product]] &amp; "#" &amp; EB[[#This Row],[geo]]</f>
        <v>TJ#B_101038#5546#CZ</v>
      </c>
      <c r="B1752" s="4" t="str">
        <f>VLOOKUP(EB[[#This Row],[product]],KS_DB[[product]:[KS]],5,FALSE)</f>
        <v>biomass</v>
      </c>
      <c r="C1752" s="4" t="str">
        <f>VLOOKUP(EB[[#This Row],[product]],KS_DB[[product]:[KS]],6,FALSE)</f>
        <v>biomass</v>
      </c>
      <c r="D1752" s="4">
        <f>VLOOKUP(EB[[#This Row],[product]],Carriers[],4,FALSE)</f>
        <v>1</v>
      </c>
      <c r="E1752" s="4">
        <f>VLOOKUP(EB[[#This Row],[indic_nrg]],Indicators[],4,FALSE)</f>
        <v>0</v>
      </c>
      <c r="F1752" s="4">
        <f>IFERROR(VLOOKUP(EB[[#This Row],[Source_carrier]],KS_DB[[product]:[KS]],6,FALSE),0)</f>
        <v>0</v>
      </c>
      <c r="G1752" s="4" t="s">
        <v>34</v>
      </c>
      <c r="H1752" s="4" t="s">
        <v>1203</v>
      </c>
      <c r="I1752" s="4" t="s">
        <v>117</v>
      </c>
      <c r="J1752" s="4" t="s">
        <v>37</v>
      </c>
      <c r="K1752" s="4" t="s">
        <v>1204</v>
      </c>
      <c r="L1752" s="4" t="s">
        <v>39</v>
      </c>
      <c r="M1752" s="4" t="s">
        <v>118</v>
      </c>
      <c r="N1752" s="4" t="s">
        <v>41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</row>
    <row r="1753" spans="1:40" ht="15" customHeight="1" x14ac:dyDescent="0.25">
      <c r="A1753" s="4" t="str">
        <f>EB[[#This Row],[unit]] &amp; "#" &amp; EB[[#This Row],[indic_nrg]] &amp; "#" &amp; EB[[#This Row],[product]] &amp; "#" &amp; EB[[#This Row],[geo]]</f>
        <v>TJ#B_101038#5547#CZ</v>
      </c>
      <c r="B1753" s="4" t="str">
        <f>VLOOKUP(EB[[#This Row],[product]],KS_DB[[product]:[KS]],5,FALSE)</f>
        <v>biomass</v>
      </c>
      <c r="C1753" s="4" t="str">
        <f>VLOOKUP(EB[[#This Row],[product]],KS_DB[[product]:[KS]],6,FALSE)</f>
        <v>biomass</v>
      </c>
      <c r="D1753" s="4">
        <f>VLOOKUP(EB[[#This Row],[product]],Carriers[],4,FALSE)</f>
        <v>1</v>
      </c>
      <c r="E1753" s="4">
        <f>VLOOKUP(EB[[#This Row],[indic_nrg]],Indicators[],4,FALSE)</f>
        <v>0</v>
      </c>
      <c r="F1753" s="4">
        <f>IFERROR(VLOOKUP(EB[[#This Row],[Source_carrier]],KS_DB[[product]:[KS]],6,FALSE),0)</f>
        <v>0</v>
      </c>
      <c r="G1753" s="4" t="s">
        <v>34</v>
      </c>
      <c r="H1753" s="4" t="s">
        <v>1203</v>
      </c>
      <c r="I1753" s="4" t="s">
        <v>119</v>
      </c>
      <c r="J1753" s="4" t="s">
        <v>37</v>
      </c>
      <c r="K1753" s="4" t="s">
        <v>1204</v>
      </c>
      <c r="L1753" s="4" t="s">
        <v>39</v>
      </c>
      <c r="M1753" s="4" t="s">
        <v>120</v>
      </c>
      <c r="N1753" s="4" t="s">
        <v>41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</row>
    <row r="1754" spans="1:40" ht="15" customHeight="1" x14ac:dyDescent="0.25">
      <c r="A1754" s="4" t="str">
        <f>EB[[#This Row],[unit]] &amp; "#" &amp; EB[[#This Row],[indic_nrg]] &amp; "#" &amp; EB[[#This Row],[product]] &amp; "#" &amp; EB[[#This Row],[geo]]</f>
        <v>TJ#B_101038#5548#CZ</v>
      </c>
      <c r="B1754" s="4" t="str">
        <f>VLOOKUP(EB[[#This Row],[product]],KS_DB[[product]:[KS]],5,FALSE)</f>
        <v>biomass</v>
      </c>
      <c r="C1754" s="4" t="str">
        <f>VLOOKUP(EB[[#This Row],[product]],KS_DB[[product]:[KS]],6,FALSE)</f>
        <v>biomass</v>
      </c>
      <c r="D1754" s="4">
        <f>VLOOKUP(EB[[#This Row],[product]],Carriers[],4,FALSE)</f>
        <v>1</v>
      </c>
      <c r="E1754" s="4">
        <f>VLOOKUP(EB[[#This Row],[indic_nrg]],Indicators[],4,FALSE)</f>
        <v>0</v>
      </c>
      <c r="F1754" s="4">
        <f>IFERROR(VLOOKUP(EB[[#This Row],[Source_carrier]],KS_DB[[product]:[KS]],6,FALSE),0)</f>
        <v>0</v>
      </c>
      <c r="G1754" s="4" t="s">
        <v>34</v>
      </c>
      <c r="H1754" s="4" t="s">
        <v>1203</v>
      </c>
      <c r="I1754" s="4" t="s">
        <v>121</v>
      </c>
      <c r="J1754" s="4" t="s">
        <v>37</v>
      </c>
      <c r="K1754" s="4" t="s">
        <v>1204</v>
      </c>
      <c r="L1754" s="4" t="s">
        <v>39</v>
      </c>
      <c r="M1754" s="4" t="s">
        <v>122</v>
      </c>
      <c r="N1754" s="4" t="s">
        <v>41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</row>
    <row r="1755" spans="1:40" ht="15" customHeight="1" x14ac:dyDescent="0.25">
      <c r="A1755" s="4" t="str">
        <f>EB[[#This Row],[unit]] &amp; "#" &amp; EB[[#This Row],[indic_nrg]] &amp; "#" &amp; EB[[#This Row],[product]] &amp; "#" &amp; EB[[#This Row],[geo]]</f>
        <v>TJ#B_101038#5549#CZ</v>
      </c>
      <c r="B1755" s="4" t="str">
        <f>VLOOKUP(EB[[#This Row],[product]],KS_DB[[product]:[KS]],5,FALSE)</f>
        <v>biomass</v>
      </c>
      <c r="C1755" s="4" t="str">
        <f>VLOOKUP(EB[[#This Row],[product]],KS_DB[[product]:[KS]],6,FALSE)</f>
        <v>biomass</v>
      </c>
      <c r="D1755" s="4">
        <f>VLOOKUP(EB[[#This Row],[product]],Carriers[],4,FALSE)</f>
        <v>1</v>
      </c>
      <c r="E1755" s="4">
        <f>VLOOKUP(EB[[#This Row],[indic_nrg]],Indicators[],4,FALSE)</f>
        <v>0</v>
      </c>
      <c r="F1755" s="4">
        <f>IFERROR(VLOOKUP(EB[[#This Row],[Source_carrier]],KS_DB[[product]:[KS]],6,FALSE),0)</f>
        <v>0</v>
      </c>
      <c r="G1755" s="4" t="s">
        <v>34</v>
      </c>
      <c r="H1755" s="4" t="s">
        <v>1203</v>
      </c>
      <c r="I1755" s="4" t="s">
        <v>123</v>
      </c>
      <c r="J1755" s="4" t="s">
        <v>37</v>
      </c>
      <c r="K1755" s="4" t="s">
        <v>1204</v>
      </c>
      <c r="L1755" s="4" t="s">
        <v>39</v>
      </c>
      <c r="M1755" s="4" t="s">
        <v>124</v>
      </c>
      <c r="N1755" s="4" t="s">
        <v>41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</row>
    <row r="1756" spans="1:40" ht="15" customHeight="1" x14ac:dyDescent="0.25">
      <c r="A1756" s="4" t="str">
        <f>EB[[#This Row],[unit]] &amp; "#" &amp; EB[[#This Row],[indic_nrg]] &amp; "#" &amp; EB[[#This Row],[product]] &amp; "#" &amp; EB[[#This Row],[geo]]</f>
        <v>TJ#B_101038#5550#CZ</v>
      </c>
      <c r="B1756" s="4" t="str">
        <f>VLOOKUP(EB[[#This Row],[product]],KS_DB[[product]:[KS]],5,FALSE)</f>
        <v>RES</v>
      </c>
      <c r="C1756" s="4" t="str">
        <f>VLOOKUP(EB[[#This Row],[product]],KS_DB[[product]:[KS]],6,FALSE)</f>
        <v>RES</v>
      </c>
      <c r="D1756" s="4">
        <f>VLOOKUP(EB[[#This Row],[product]],Carriers[],4,FALSE)</f>
        <v>1</v>
      </c>
      <c r="E1756" s="4">
        <f>VLOOKUP(EB[[#This Row],[indic_nrg]],Indicators[],4,FALSE)</f>
        <v>0</v>
      </c>
      <c r="F1756" s="4">
        <f>IFERROR(VLOOKUP(EB[[#This Row],[Source_carrier]],KS_DB[[product]:[KS]],6,FALSE),0)</f>
        <v>0</v>
      </c>
      <c r="G1756" s="4" t="s">
        <v>34</v>
      </c>
      <c r="H1756" s="4" t="s">
        <v>1203</v>
      </c>
      <c r="I1756" s="4" t="s">
        <v>125</v>
      </c>
      <c r="J1756" s="4" t="s">
        <v>37</v>
      </c>
      <c r="K1756" s="4" t="s">
        <v>1204</v>
      </c>
      <c r="L1756" s="4" t="s">
        <v>39</v>
      </c>
      <c r="M1756" s="4" t="s">
        <v>126</v>
      </c>
      <c r="N1756" s="4" t="s">
        <v>41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</row>
    <row r="1757" spans="1:40" ht="15" customHeight="1" x14ac:dyDescent="0.25">
      <c r="A1757" s="4" t="str">
        <f>EB[[#This Row],[unit]] &amp; "#" &amp; EB[[#This Row],[indic_nrg]] &amp; "#" &amp; EB[[#This Row],[product]] &amp; "#" &amp; EB[[#This Row],[geo]]</f>
        <v>TJ#B_101038#7100#CZ</v>
      </c>
      <c r="B1757" s="4" t="str">
        <f>VLOOKUP(EB[[#This Row],[product]],KS_DB[[product]:[KS]],5,FALSE)</f>
        <v>other</v>
      </c>
      <c r="C1757" s="4" t="str">
        <f>VLOOKUP(EB[[#This Row],[product]],KS_DB[[product]:[KS]],6,FALSE)</f>
        <v>other</v>
      </c>
      <c r="D1757" s="4">
        <f>VLOOKUP(EB[[#This Row],[product]],Carriers[],4,FALSE)</f>
        <v>1</v>
      </c>
      <c r="E1757" s="4">
        <f>VLOOKUP(EB[[#This Row],[indic_nrg]],Indicators[],4,FALSE)</f>
        <v>0</v>
      </c>
      <c r="F1757" s="4">
        <f>IFERROR(VLOOKUP(EB[[#This Row],[Source_carrier]],KS_DB[[product]:[KS]],6,FALSE),0)</f>
        <v>0</v>
      </c>
      <c r="G1757" s="4" t="s">
        <v>34</v>
      </c>
      <c r="H1757" s="4" t="s">
        <v>1203</v>
      </c>
      <c r="I1757" s="4" t="s">
        <v>129</v>
      </c>
      <c r="J1757" s="4" t="s">
        <v>37</v>
      </c>
      <c r="K1757" s="4" t="s">
        <v>1204</v>
      </c>
      <c r="L1757" s="4" t="s">
        <v>39</v>
      </c>
      <c r="M1757" s="4" t="s">
        <v>130</v>
      </c>
      <c r="N1757" s="4" t="s">
        <v>41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181</v>
      </c>
      <c r="AG1757" s="4">
        <v>1</v>
      </c>
      <c r="AH1757" s="4">
        <v>5</v>
      </c>
      <c r="AI1757" s="4">
        <v>27</v>
      </c>
      <c r="AJ1757" s="4">
        <v>41</v>
      </c>
      <c r="AK1757" s="4">
        <v>53</v>
      </c>
      <c r="AL1757" s="4">
        <v>0</v>
      </c>
      <c r="AM1757" s="4">
        <v>0</v>
      </c>
      <c r="AN1757" s="4">
        <v>0</v>
      </c>
    </row>
    <row r="1758" spans="1:40" ht="15" customHeight="1" x14ac:dyDescent="0.25">
      <c r="A1758" s="4" t="str">
        <f>EB[[#This Row],[unit]] &amp; "#" &amp; EB[[#This Row],[indic_nrg]] &amp; "#" &amp; EB[[#This Row],[product]] &amp; "#" &amp; EB[[#This Row],[geo]]</f>
        <v>TJ#B_101038#7200#CZ</v>
      </c>
      <c r="B1758" s="4" t="str">
        <f>VLOOKUP(EB[[#This Row],[product]],KS_DB[[product]:[KS]],5,FALSE)</f>
        <v>other</v>
      </c>
      <c r="C1758" s="4" t="str">
        <f>VLOOKUP(EB[[#This Row],[product]],KS_DB[[product]:[KS]],6,FALSE)</f>
        <v>other</v>
      </c>
      <c r="D1758" s="4">
        <f>VLOOKUP(EB[[#This Row],[product]],Carriers[],4,FALSE)</f>
        <v>0</v>
      </c>
      <c r="E1758" s="4">
        <f>VLOOKUP(EB[[#This Row],[indic_nrg]],Indicators[],4,FALSE)</f>
        <v>0</v>
      </c>
      <c r="F1758" s="4">
        <f>IFERROR(VLOOKUP(EB[[#This Row],[Source_carrier]],KS_DB[[product]:[KS]],6,FALSE),0)</f>
        <v>0</v>
      </c>
      <c r="G1758" s="4" t="s">
        <v>34</v>
      </c>
      <c r="H1758" s="4" t="s">
        <v>1203</v>
      </c>
      <c r="I1758" s="4" t="s">
        <v>131</v>
      </c>
      <c r="J1758" s="4" t="s">
        <v>37</v>
      </c>
      <c r="K1758" s="4" t="s">
        <v>1204</v>
      </c>
      <c r="L1758" s="4" t="s">
        <v>39</v>
      </c>
      <c r="M1758" s="4" t="s">
        <v>132</v>
      </c>
      <c r="N1758" s="4" t="s">
        <v>41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181</v>
      </c>
      <c r="AG1758" s="4">
        <v>1</v>
      </c>
      <c r="AH1758" s="4">
        <v>5</v>
      </c>
      <c r="AI1758" s="4">
        <v>27</v>
      </c>
      <c r="AJ1758" s="4">
        <v>41</v>
      </c>
      <c r="AK1758" s="4">
        <v>53</v>
      </c>
      <c r="AL1758" s="4">
        <v>0</v>
      </c>
      <c r="AM1758" s="4">
        <v>0</v>
      </c>
      <c r="AN1758" s="4">
        <v>0</v>
      </c>
    </row>
    <row r="1759" spans="1:40" ht="15" customHeight="1" x14ac:dyDescent="0.25">
      <c r="A1759" s="4" t="str">
        <f>EB[[#This Row],[unit]] &amp; "#" &amp; EB[[#This Row],[indic_nrg]] &amp; "#" &amp; EB[[#This Row],[product]] &amp; "#" &amp; EB[[#This Row],[geo]]</f>
        <v>TJ#B_101039#2000#CZ</v>
      </c>
      <c r="B1759" s="4" t="str">
        <f>VLOOKUP(EB[[#This Row],[product]],KS_DB[[product]:[KS]],5,FALSE)</f>
        <v>solid</v>
      </c>
      <c r="C1759" s="4" t="str">
        <f>VLOOKUP(EB[[#This Row],[product]],KS_DB[[product]:[KS]],6,FALSE)</f>
        <v>solid</v>
      </c>
      <c r="D1759" s="4">
        <f>VLOOKUP(EB[[#This Row],[product]],Carriers[],4,FALSE)</f>
        <v>0</v>
      </c>
      <c r="E1759" s="4">
        <f>VLOOKUP(EB[[#This Row],[indic_nrg]],Indicators[],4,FALSE)</f>
        <v>0</v>
      </c>
      <c r="F1759" s="4">
        <f>IFERROR(VLOOKUP(EB[[#This Row],[Source_carrier]],KS_DB[[product]:[KS]],6,FALSE),0)</f>
        <v>0</v>
      </c>
      <c r="G1759" s="4" t="s">
        <v>34</v>
      </c>
      <c r="H1759" s="4" t="s">
        <v>1205</v>
      </c>
      <c r="I1759" s="4" t="s">
        <v>18</v>
      </c>
      <c r="J1759" s="4" t="s">
        <v>37</v>
      </c>
      <c r="K1759" s="4" t="s">
        <v>1206</v>
      </c>
      <c r="L1759" s="4" t="s">
        <v>39</v>
      </c>
      <c r="M1759" s="4" t="s">
        <v>42</v>
      </c>
      <c r="N1759" s="4" t="s">
        <v>41</v>
      </c>
      <c r="O1759" s="4">
        <v>10758</v>
      </c>
      <c r="P1759" s="4">
        <v>9585</v>
      </c>
      <c r="Q1759" s="4">
        <v>9723</v>
      </c>
      <c r="R1759" s="4">
        <v>9501</v>
      </c>
      <c r="S1759" s="4">
        <v>5960</v>
      </c>
      <c r="T1759" s="4">
        <v>5579</v>
      </c>
      <c r="U1759" s="4">
        <v>3632</v>
      </c>
      <c r="V1759" s="4">
        <v>2641</v>
      </c>
      <c r="W1759" s="4">
        <v>2214</v>
      </c>
      <c r="X1759" s="4">
        <v>3789</v>
      </c>
      <c r="Y1759" s="4">
        <v>5472</v>
      </c>
      <c r="Z1759" s="4">
        <v>5126</v>
      </c>
      <c r="AA1759" s="4">
        <v>5129</v>
      </c>
      <c r="AB1759" s="4">
        <v>4634</v>
      </c>
      <c r="AC1759" s="4">
        <v>4390</v>
      </c>
      <c r="AD1759" s="4">
        <v>2311</v>
      </c>
      <c r="AE1759" s="4">
        <v>1779</v>
      </c>
      <c r="AF1759" s="4">
        <v>772</v>
      </c>
      <c r="AG1759" s="4">
        <v>1362</v>
      </c>
      <c r="AH1759" s="4">
        <v>725</v>
      </c>
      <c r="AI1759" s="4">
        <v>165</v>
      </c>
      <c r="AJ1759" s="4">
        <v>122</v>
      </c>
      <c r="AK1759" s="4">
        <v>176</v>
      </c>
      <c r="AL1759" s="4">
        <v>124</v>
      </c>
      <c r="AM1759" s="4">
        <v>173</v>
      </c>
      <c r="AN1759" s="4">
        <v>139</v>
      </c>
    </row>
    <row r="1760" spans="1:40" ht="15" customHeight="1" x14ac:dyDescent="0.25">
      <c r="A1760" s="4" t="str">
        <f>EB[[#This Row],[unit]] &amp; "#" &amp; EB[[#This Row],[indic_nrg]] &amp; "#" &amp; EB[[#This Row],[product]] &amp; "#" &amp; EB[[#This Row],[geo]]</f>
        <v>TJ#B_101039#2100#CZ</v>
      </c>
      <c r="B1760" s="4" t="str">
        <f>VLOOKUP(EB[[#This Row],[product]],KS_DB[[product]:[KS]],5,FALSE)</f>
        <v>solid</v>
      </c>
      <c r="C1760" s="4" t="str">
        <f>VLOOKUP(EB[[#This Row],[product]],KS_DB[[product]:[KS]],6,FALSE)</f>
        <v>solid</v>
      </c>
      <c r="D1760" s="4">
        <f>VLOOKUP(EB[[#This Row],[product]],Carriers[],4,FALSE)</f>
        <v>0</v>
      </c>
      <c r="E1760" s="4">
        <f>VLOOKUP(EB[[#This Row],[indic_nrg]],Indicators[],4,FALSE)</f>
        <v>0</v>
      </c>
      <c r="F1760" s="4">
        <f>IFERROR(VLOOKUP(EB[[#This Row],[Source_carrier]],KS_DB[[product]:[KS]],6,FALSE),0)</f>
        <v>0</v>
      </c>
      <c r="G1760" s="4" t="s">
        <v>34</v>
      </c>
      <c r="H1760" s="4" t="s">
        <v>1205</v>
      </c>
      <c r="I1760" s="4" t="s">
        <v>43</v>
      </c>
      <c r="J1760" s="4" t="s">
        <v>37</v>
      </c>
      <c r="K1760" s="4" t="s">
        <v>1206</v>
      </c>
      <c r="L1760" s="4" t="s">
        <v>39</v>
      </c>
      <c r="M1760" s="4" t="s">
        <v>44</v>
      </c>
      <c r="N1760" s="4" t="s">
        <v>41</v>
      </c>
      <c r="O1760" s="4">
        <v>3221</v>
      </c>
      <c r="P1760" s="4">
        <v>2872</v>
      </c>
      <c r="Q1760" s="4">
        <v>2999</v>
      </c>
      <c r="R1760" s="4">
        <v>2870</v>
      </c>
      <c r="S1760" s="4">
        <v>1649</v>
      </c>
      <c r="T1760" s="4">
        <v>1457</v>
      </c>
      <c r="U1760" s="4">
        <v>900</v>
      </c>
      <c r="V1760" s="4">
        <v>827</v>
      </c>
      <c r="W1760" s="4">
        <v>614</v>
      </c>
      <c r="X1760" s="4">
        <v>2438</v>
      </c>
      <c r="Y1760" s="4">
        <v>2486</v>
      </c>
      <c r="Z1760" s="4">
        <v>2371</v>
      </c>
      <c r="AA1760" s="4">
        <v>2348</v>
      </c>
      <c r="AB1760" s="4">
        <v>1937</v>
      </c>
      <c r="AC1760" s="4">
        <v>1804</v>
      </c>
      <c r="AD1760" s="4">
        <v>986</v>
      </c>
      <c r="AE1760" s="4">
        <v>756</v>
      </c>
      <c r="AF1760" s="4">
        <v>129</v>
      </c>
      <c r="AG1760" s="4">
        <v>746</v>
      </c>
      <c r="AH1760" s="4">
        <v>46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</row>
    <row r="1761" spans="1:40" ht="15" customHeight="1" x14ac:dyDescent="0.25">
      <c r="A1761" s="4" t="str">
        <f>EB[[#This Row],[unit]] &amp; "#" &amp; EB[[#This Row],[indic_nrg]] &amp; "#" &amp; EB[[#This Row],[product]] &amp; "#" &amp; EB[[#This Row],[geo]]</f>
        <v>TJ#B_101039#2112#CZ</v>
      </c>
      <c r="B1761" s="4" t="str">
        <f>VLOOKUP(EB[[#This Row],[product]],KS_DB[[product]:[KS]],5,FALSE)</f>
        <v>solid</v>
      </c>
      <c r="C1761" s="4" t="str">
        <f>VLOOKUP(EB[[#This Row],[product]],KS_DB[[product]:[KS]],6,FALSE)</f>
        <v>solid</v>
      </c>
      <c r="D1761" s="4">
        <f>VLOOKUP(EB[[#This Row],[product]],Carriers[],4,FALSE)</f>
        <v>1</v>
      </c>
      <c r="E1761" s="4">
        <f>VLOOKUP(EB[[#This Row],[indic_nrg]],Indicators[],4,FALSE)</f>
        <v>0</v>
      </c>
      <c r="F1761" s="4">
        <f>IFERROR(VLOOKUP(EB[[#This Row],[Source_carrier]],KS_DB[[product]:[KS]],6,FALSE),0)</f>
        <v>0</v>
      </c>
      <c r="G1761" s="4" t="s">
        <v>34</v>
      </c>
      <c r="H1761" s="4" t="s">
        <v>1205</v>
      </c>
      <c r="I1761" s="4" t="s">
        <v>45</v>
      </c>
      <c r="J1761" s="4" t="s">
        <v>37</v>
      </c>
      <c r="K1761" s="4" t="s">
        <v>1206</v>
      </c>
      <c r="L1761" s="4" t="s">
        <v>39</v>
      </c>
      <c r="M1761" s="4" t="s">
        <v>46</v>
      </c>
      <c r="N1761" s="4" t="s">
        <v>41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</row>
    <row r="1762" spans="1:40" ht="15" customHeight="1" x14ac:dyDescent="0.25">
      <c r="A1762" s="4" t="str">
        <f>EB[[#This Row],[unit]] &amp; "#" &amp; EB[[#This Row],[indic_nrg]] &amp; "#" &amp; EB[[#This Row],[product]] &amp; "#" &amp; EB[[#This Row],[geo]]</f>
        <v>TJ#B_101039#2115#CZ</v>
      </c>
      <c r="B1762" s="4" t="str">
        <f>VLOOKUP(EB[[#This Row],[product]],KS_DB[[product]:[KS]],5,FALSE)</f>
        <v>solid</v>
      </c>
      <c r="C1762" s="4" t="str">
        <f>VLOOKUP(EB[[#This Row],[product]],KS_DB[[product]:[KS]],6,FALSE)</f>
        <v>solid</v>
      </c>
      <c r="D1762" s="4">
        <f>VLOOKUP(EB[[#This Row],[product]],Carriers[],4,FALSE)</f>
        <v>1</v>
      </c>
      <c r="E1762" s="4">
        <f>VLOOKUP(EB[[#This Row],[indic_nrg]],Indicators[],4,FALSE)</f>
        <v>0</v>
      </c>
      <c r="F1762" s="4">
        <f>IFERROR(VLOOKUP(EB[[#This Row],[Source_carrier]],KS_DB[[product]:[KS]],6,FALSE),0)</f>
        <v>0</v>
      </c>
      <c r="G1762" s="4" t="s">
        <v>34</v>
      </c>
      <c r="H1762" s="4" t="s">
        <v>1205</v>
      </c>
      <c r="I1762" s="4" t="s">
        <v>47</v>
      </c>
      <c r="J1762" s="4" t="s">
        <v>37</v>
      </c>
      <c r="K1762" s="4" t="s">
        <v>1206</v>
      </c>
      <c r="L1762" s="4" t="s">
        <v>39</v>
      </c>
      <c r="M1762" s="4" t="s">
        <v>48</v>
      </c>
      <c r="N1762" s="4" t="s">
        <v>41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</row>
    <row r="1763" spans="1:40" ht="15" customHeight="1" x14ac:dyDescent="0.25">
      <c r="A1763" s="4" t="str">
        <f>EB[[#This Row],[unit]] &amp; "#" &amp; EB[[#This Row],[indic_nrg]] &amp; "#" &amp; EB[[#This Row],[product]] &amp; "#" &amp; EB[[#This Row],[geo]]</f>
        <v>TJ#B_101039#2116#CZ</v>
      </c>
      <c r="B1763" s="4" t="str">
        <f>VLOOKUP(EB[[#This Row],[product]],KS_DB[[product]:[KS]],5,FALSE)</f>
        <v>solid</v>
      </c>
      <c r="C1763" s="4" t="str">
        <f>VLOOKUP(EB[[#This Row],[product]],KS_DB[[product]:[KS]],6,FALSE)</f>
        <v>solid</v>
      </c>
      <c r="D1763" s="4">
        <f>VLOOKUP(EB[[#This Row],[product]],Carriers[],4,FALSE)</f>
        <v>1</v>
      </c>
      <c r="E1763" s="4">
        <f>VLOOKUP(EB[[#This Row],[indic_nrg]],Indicators[],4,FALSE)</f>
        <v>0</v>
      </c>
      <c r="F1763" s="4">
        <f>IFERROR(VLOOKUP(EB[[#This Row],[Source_carrier]],KS_DB[[product]:[KS]],6,FALSE),0)</f>
        <v>0</v>
      </c>
      <c r="G1763" s="4" t="s">
        <v>34</v>
      </c>
      <c r="H1763" s="4" t="s">
        <v>1205</v>
      </c>
      <c r="I1763" s="4" t="s">
        <v>49</v>
      </c>
      <c r="J1763" s="4" t="s">
        <v>37</v>
      </c>
      <c r="K1763" s="4" t="s">
        <v>1206</v>
      </c>
      <c r="L1763" s="4" t="s">
        <v>39</v>
      </c>
      <c r="M1763" s="4" t="s">
        <v>50</v>
      </c>
      <c r="N1763" s="4" t="s">
        <v>41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</row>
    <row r="1764" spans="1:40" ht="15" customHeight="1" x14ac:dyDescent="0.25">
      <c r="A1764" s="4" t="str">
        <f>EB[[#This Row],[unit]] &amp; "#" &amp; EB[[#This Row],[indic_nrg]] &amp; "#" &amp; EB[[#This Row],[product]] &amp; "#" &amp; EB[[#This Row],[geo]]</f>
        <v>TJ#B_101039#2117#CZ</v>
      </c>
      <c r="B1764" s="4" t="str">
        <f>VLOOKUP(EB[[#This Row],[product]],KS_DB[[product]:[KS]],5,FALSE)</f>
        <v>solid</v>
      </c>
      <c r="C1764" s="4" t="str">
        <f>VLOOKUP(EB[[#This Row],[product]],KS_DB[[product]:[KS]],6,FALSE)</f>
        <v>solid</v>
      </c>
      <c r="D1764" s="4">
        <f>VLOOKUP(EB[[#This Row],[product]],Carriers[],4,FALSE)</f>
        <v>1</v>
      </c>
      <c r="E1764" s="4">
        <f>VLOOKUP(EB[[#This Row],[indic_nrg]],Indicators[],4,FALSE)</f>
        <v>0</v>
      </c>
      <c r="F1764" s="4">
        <f>IFERROR(VLOOKUP(EB[[#This Row],[Source_carrier]],KS_DB[[product]:[KS]],6,FALSE),0)</f>
        <v>0</v>
      </c>
      <c r="G1764" s="4" t="s">
        <v>34</v>
      </c>
      <c r="H1764" s="4" t="s">
        <v>1205</v>
      </c>
      <c r="I1764" s="4" t="s">
        <v>51</v>
      </c>
      <c r="J1764" s="4" t="s">
        <v>37</v>
      </c>
      <c r="K1764" s="4" t="s">
        <v>1206</v>
      </c>
      <c r="L1764" s="4" t="s">
        <v>39</v>
      </c>
      <c r="M1764" s="4" t="s">
        <v>52</v>
      </c>
      <c r="N1764" s="4" t="s">
        <v>41</v>
      </c>
      <c r="O1764" s="4">
        <v>3221</v>
      </c>
      <c r="P1764" s="4">
        <v>2872</v>
      </c>
      <c r="Q1764" s="4">
        <v>2999</v>
      </c>
      <c r="R1764" s="4">
        <v>2870</v>
      </c>
      <c r="S1764" s="4">
        <v>1649</v>
      </c>
      <c r="T1764" s="4">
        <v>1457</v>
      </c>
      <c r="U1764" s="4">
        <v>900</v>
      </c>
      <c r="V1764" s="4">
        <v>827</v>
      </c>
      <c r="W1764" s="4">
        <v>614</v>
      </c>
      <c r="X1764" s="4">
        <v>2438</v>
      </c>
      <c r="Y1764" s="4">
        <v>2486</v>
      </c>
      <c r="Z1764" s="4">
        <v>2371</v>
      </c>
      <c r="AA1764" s="4">
        <v>2348</v>
      </c>
      <c r="AB1764" s="4">
        <v>1937</v>
      </c>
      <c r="AC1764" s="4">
        <v>1776</v>
      </c>
      <c r="AD1764" s="4">
        <v>958</v>
      </c>
      <c r="AE1764" s="4">
        <v>756</v>
      </c>
      <c r="AF1764" s="4">
        <v>129</v>
      </c>
      <c r="AG1764" s="4">
        <v>746</v>
      </c>
      <c r="AH1764" s="4">
        <v>46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</row>
    <row r="1765" spans="1:40" ht="15" customHeight="1" x14ac:dyDescent="0.25">
      <c r="A1765" s="4" t="str">
        <f>EB[[#This Row],[unit]] &amp; "#" &amp; EB[[#This Row],[indic_nrg]] &amp; "#" &amp; EB[[#This Row],[product]] &amp; "#" &amp; EB[[#This Row],[geo]]</f>
        <v>TJ#B_101039#2118#CZ</v>
      </c>
      <c r="B1765" s="4" t="str">
        <f>VLOOKUP(EB[[#This Row],[product]],KS_DB[[product]:[KS]],5,FALSE)</f>
        <v>solid</v>
      </c>
      <c r="C1765" s="4" t="str">
        <f>VLOOKUP(EB[[#This Row],[product]],KS_DB[[product]:[KS]],6,FALSE)</f>
        <v>solid</v>
      </c>
      <c r="D1765" s="4">
        <f>VLOOKUP(EB[[#This Row],[product]],Carriers[],4,FALSE)</f>
        <v>1</v>
      </c>
      <c r="E1765" s="4">
        <f>VLOOKUP(EB[[#This Row],[indic_nrg]],Indicators[],4,FALSE)</f>
        <v>0</v>
      </c>
      <c r="F1765" s="4">
        <f>IFERROR(VLOOKUP(EB[[#This Row],[Source_carrier]],KS_DB[[product]:[KS]],6,FALSE),0)</f>
        <v>0</v>
      </c>
      <c r="G1765" s="4" t="s">
        <v>34</v>
      </c>
      <c r="H1765" s="4" t="s">
        <v>1205</v>
      </c>
      <c r="I1765" s="4" t="s">
        <v>53</v>
      </c>
      <c r="J1765" s="4" t="s">
        <v>37</v>
      </c>
      <c r="K1765" s="4" t="s">
        <v>1206</v>
      </c>
      <c r="L1765" s="4" t="s">
        <v>39</v>
      </c>
      <c r="M1765" s="4" t="s">
        <v>54</v>
      </c>
      <c r="N1765" s="4" t="s">
        <v>41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</row>
    <row r="1766" spans="1:40" ht="15" customHeight="1" x14ac:dyDescent="0.25">
      <c r="A1766" s="4" t="str">
        <f>EB[[#This Row],[unit]] &amp; "#" &amp; EB[[#This Row],[indic_nrg]] &amp; "#" &amp; EB[[#This Row],[product]] &amp; "#" &amp; EB[[#This Row],[geo]]</f>
        <v>TJ#B_101039#2121#CZ</v>
      </c>
      <c r="B1766" s="4" t="str">
        <f>VLOOKUP(EB[[#This Row],[product]],KS_DB[[product]:[KS]],5,FALSE)</f>
        <v>solid</v>
      </c>
      <c r="C1766" s="4" t="str">
        <f>VLOOKUP(EB[[#This Row],[product]],KS_DB[[product]:[KS]],6,FALSE)</f>
        <v>solid</v>
      </c>
      <c r="D1766" s="4">
        <f>VLOOKUP(EB[[#This Row],[product]],Carriers[],4,FALSE)</f>
        <v>1</v>
      </c>
      <c r="E1766" s="4">
        <f>VLOOKUP(EB[[#This Row],[indic_nrg]],Indicators[],4,FALSE)</f>
        <v>0</v>
      </c>
      <c r="F1766" s="4">
        <f>IFERROR(VLOOKUP(EB[[#This Row],[Source_carrier]],KS_DB[[product]:[KS]],6,FALSE),0)</f>
        <v>0</v>
      </c>
      <c r="G1766" s="4" t="s">
        <v>34</v>
      </c>
      <c r="H1766" s="4" t="s">
        <v>1205</v>
      </c>
      <c r="I1766" s="4" t="s">
        <v>55</v>
      </c>
      <c r="J1766" s="4" t="s">
        <v>37</v>
      </c>
      <c r="K1766" s="4" t="s">
        <v>1206</v>
      </c>
      <c r="L1766" s="4" t="s">
        <v>39</v>
      </c>
      <c r="M1766" s="4" t="s">
        <v>56</v>
      </c>
      <c r="N1766" s="4" t="s">
        <v>41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28</v>
      </c>
      <c r="AD1766" s="4">
        <v>28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</row>
    <row r="1767" spans="1:40" ht="15" customHeight="1" x14ac:dyDescent="0.25">
      <c r="A1767" s="4" t="str">
        <f>EB[[#This Row],[unit]] &amp; "#" &amp; EB[[#This Row],[indic_nrg]] &amp; "#" &amp; EB[[#This Row],[product]] &amp; "#" &amp; EB[[#This Row],[geo]]</f>
        <v>TJ#B_101039#2122#CZ</v>
      </c>
      <c r="B1767" s="4" t="str">
        <f>VLOOKUP(EB[[#This Row],[product]],KS_DB[[product]:[KS]],5,FALSE)</f>
        <v>solid</v>
      </c>
      <c r="C1767" s="4" t="str">
        <f>VLOOKUP(EB[[#This Row],[product]],KS_DB[[product]:[KS]],6,FALSE)</f>
        <v>solid</v>
      </c>
      <c r="D1767" s="4">
        <f>VLOOKUP(EB[[#This Row],[product]],Carriers[],4,FALSE)</f>
        <v>1</v>
      </c>
      <c r="E1767" s="4">
        <f>VLOOKUP(EB[[#This Row],[indic_nrg]],Indicators[],4,FALSE)</f>
        <v>0</v>
      </c>
      <c r="F1767" s="4">
        <f>IFERROR(VLOOKUP(EB[[#This Row],[Source_carrier]],KS_DB[[product]:[KS]],6,FALSE),0)</f>
        <v>0</v>
      </c>
      <c r="G1767" s="4" t="s">
        <v>34</v>
      </c>
      <c r="H1767" s="4" t="s">
        <v>1205</v>
      </c>
      <c r="I1767" s="4" t="s">
        <v>57</v>
      </c>
      <c r="J1767" s="4" t="s">
        <v>37</v>
      </c>
      <c r="K1767" s="4" t="s">
        <v>1206</v>
      </c>
      <c r="L1767" s="4" t="s">
        <v>39</v>
      </c>
      <c r="M1767" s="4" t="s">
        <v>58</v>
      </c>
      <c r="N1767" s="4" t="s">
        <v>41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</row>
    <row r="1768" spans="1:40" ht="15" customHeight="1" x14ac:dyDescent="0.25">
      <c r="A1768" s="4" t="str">
        <f>EB[[#This Row],[unit]] &amp; "#" &amp; EB[[#This Row],[indic_nrg]] &amp; "#" &amp; EB[[#This Row],[product]] &amp; "#" &amp; EB[[#This Row],[geo]]</f>
        <v>TJ#B_101039#2130#CZ</v>
      </c>
      <c r="B1768" s="4" t="str">
        <f>VLOOKUP(EB[[#This Row],[product]],KS_DB[[product]:[KS]],5,FALSE)</f>
        <v>solid</v>
      </c>
      <c r="C1768" s="4" t="str">
        <f>VLOOKUP(EB[[#This Row],[product]],KS_DB[[product]:[KS]],6,FALSE)</f>
        <v>solid</v>
      </c>
      <c r="D1768" s="4">
        <f>VLOOKUP(EB[[#This Row],[product]],Carriers[],4,FALSE)</f>
        <v>1</v>
      </c>
      <c r="E1768" s="4">
        <f>VLOOKUP(EB[[#This Row],[indic_nrg]],Indicators[],4,FALSE)</f>
        <v>0</v>
      </c>
      <c r="F1768" s="4">
        <f>IFERROR(VLOOKUP(EB[[#This Row],[Source_carrier]],KS_DB[[product]:[KS]],6,FALSE),0)</f>
        <v>0</v>
      </c>
      <c r="G1768" s="4" t="s">
        <v>34</v>
      </c>
      <c r="H1768" s="4" t="s">
        <v>1205</v>
      </c>
      <c r="I1768" s="4" t="s">
        <v>59</v>
      </c>
      <c r="J1768" s="4" t="s">
        <v>37</v>
      </c>
      <c r="K1768" s="4" t="s">
        <v>1206</v>
      </c>
      <c r="L1768" s="4" t="s">
        <v>39</v>
      </c>
      <c r="M1768" s="4" t="s">
        <v>60</v>
      </c>
      <c r="N1768" s="4" t="s">
        <v>41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0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</row>
    <row r="1769" spans="1:40" ht="15" customHeight="1" x14ac:dyDescent="0.25">
      <c r="A1769" s="4" t="str">
        <f>EB[[#This Row],[unit]] &amp; "#" &amp; EB[[#This Row],[indic_nrg]] &amp; "#" &amp; EB[[#This Row],[product]] &amp; "#" &amp; EB[[#This Row],[geo]]</f>
        <v>TJ#B_101039#2200#CZ</v>
      </c>
      <c r="B1769" s="4" t="str">
        <f>VLOOKUP(EB[[#This Row],[product]],KS_DB[[product]:[KS]],5,FALSE)</f>
        <v>solid</v>
      </c>
      <c r="C1769" s="4" t="str">
        <f>VLOOKUP(EB[[#This Row],[product]],KS_DB[[product]:[KS]],6,FALSE)</f>
        <v>solid</v>
      </c>
      <c r="D1769" s="4">
        <f>VLOOKUP(EB[[#This Row],[product]],Carriers[],4,FALSE)</f>
        <v>0</v>
      </c>
      <c r="E1769" s="4">
        <f>VLOOKUP(EB[[#This Row],[indic_nrg]],Indicators[],4,FALSE)</f>
        <v>0</v>
      </c>
      <c r="F1769" s="4">
        <f>IFERROR(VLOOKUP(EB[[#This Row],[Source_carrier]],KS_DB[[product]:[KS]],6,FALSE),0)</f>
        <v>0</v>
      </c>
      <c r="G1769" s="4" t="s">
        <v>34</v>
      </c>
      <c r="H1769" s="4" t="s">
        <v>1205</v>
      </c>
      <c r="I1769" s="4" t="s">
        <v>61</v>
      </c>
      <c r="J1769" s="4" t="s">
        <v>37</v>
      </c>
      <c r="K1769" s="4" t="s">
        <v>1206</v>
      </c>
      <c r="L1769" s="4" t="s">
        <v>39</v>
      </c>
      <c r="M1769" s="4" t="s">
        <v>62</v>
      </c>
      <c r="N1769" s="4" t="s">
        <v>41</v>
      </c>
      <c r="O1769" s="4">
        <v>7537</v>
      </c>
      <c r="P1769" s="4">
        <v>6713</v>
      </c>
      <c r="Q1769" s="4">
        <v>6725</v>
      </c>
      <c r="R1769" s="4">
        <v>6630</v>
      </c>
      <c r="S1769" s="4">
        <v>4310</v>
      </c>
      <c r="T1769" s="4">
        <v>4122</v>
      </c>
      <c r="U1769" s="4">
        <v>2732</v>
      </c>
      <c r="V1769" s="4">
        <v>1814</v>
      </c>
      <c r="W1769" s="4">
        <v>1600</v>
      </c>
      <c r="X1769" s="4">
        <v>1351</v>
      </c>
      <c r="Y1769" s="4">
        <v>2986</v>
      </c>
      <c r="Z1769" s="4">
        <v>2755</v>
      </c>
      <c r="AA1769" s="4">
        <v>2781</v>
      </c>
      <c r="AB1769" s="4">
        <v>2697</v>
      </c>
      <c r="AC1769" s="4">
        <v>2585</v>
      </c>
      <c r="AD1769" s="4">
        <v>1325</v>
      </c>
      <c r="AE1769" s="4">
        <v>1023</v>
      </c>
      <c r="AF1769" s="4">
        <v>644</v>
      </c>
      <c r="AG1769" s="4">
        <v>616</v>
      </c>
      <c r="AH1769" s="4">
        <v>679</v>
      </c>
      <c r="AI1769" s="4">
        <v>165</v>
      </c>
      <c r="AJ1769" s="4">
        <v>122</v>
      </c>
      <c r="AK1769" s="4">
        <v>176</v>
      </c>
      <c r="AL1769" s="4">
        <v>124</v>
      </c>
      <c r="AM1769" s="4">
        <v>173</v>
      </c>
      <c r="AN1769" s="4">
        <v>139</v>
      </c>
    </row>
    <row r="1770" spans="1:40" ht="15" customHeight="1" x14ac:dyDescent="0.25">
      <c r="A1770" s="4" t="str">
        <f>EB[[#This Row],[unit]] &amp; "#" &amp; EB[[#This Row],[indic_nrg]] &amp; "#" &amp; EB[[#This Row],[product]] &amp; "#" &amp; EB[[#This Row],[geo]]</f>
        <v>TJ#B_101039#2210#CZ</v>
      </c>
      <c r="B1770" s="4" t="str">
        <f>VLOOKUP(EB[[#This Row],[product]],KS_DB[[product]:[KS]],5,FALSE)</f>
        <v>solid</v>
      </c>
      <c r="C1770" s="4" t="str">
        <f>VLOOKUP(EB[[#This Row],[product]],KS_DB[[product]:[KS]],6,FALSE)</f>
        <v>solid</v>
      </c>
      <c r="D1770" s="4">
        <f>VLOOKUP(EB[[#This Row],[product]],Carriers[],4,FALSE)</f>
        <v>1</v>
      </c>
      <c r="E1770" s="4">
        <f>VLOOKUP(EB[[#This Row],[indic_nrg]],Indicators[],4,FALSE)</f>
        <v>0</v>
      </c>
      <c r="F1770" s="4">
        <f>IFERROR(VLOOKUP(EB[[#This Row],[Source_carrier]],KS_DB[[product]:[KS]],6,FALSE),0)</f>
        <v>0</v>
      </c>
      <c r="G1770" s="4" t="s">
        <v>34</v>
      </c>
      <c r="H1770" s="4" t="s">
        <v>1205</v>
      </c>
      <c r="I1770" s="4" t="s">
        <v>63</v>
      </c>
      <c r="J1770" s="4" t="s">
        <v>37</v>
      </c>
      <c r="K1770" s="4" t="s">
        <v>1206</v>
      </c>
      <c r="L1770" s="4" t="s">
        <v>39</v>
      </c>
      <c r="M1770" s="4" t="s">
        <v>64</v>
      </c>
      <c r="N1770" s="4" t="s">
        <v>41</v>
      </c>
      <c r="O1770" s="4">
        <v>7537</v>
      </c>
      <c r="P1770" s="4">
        <v>6713</v>
      </c>
      <c r="Q1770" s="4">
        <v>6725</v>
      </c>
      <c r="R1770" s="4">
        <v>6630</v>
      </c>
      <c r="S1770" s="4">
        <v>4310</v>
      </c>
      <c r="T1770" s="4">
        <v>4122</v>
      </c>
      <c r="U1770" s="4">
        <v>2732</v>
      </c>
      <c r="V1770" s="4">
        <v>1814</v>
      </c>
      <c r="W1770" s="4">
        <v>1600</v>
      </c>
      <c r="X1770" s="4">
        <v>1351</v>
      </c>
      <c r="Y1770" s="4">
        <v>2986</v>
      </c>
      <c r="Z1770" s="4">
        <v>2755</v>
      </c>
      <c r="AA1770" s="4">
        <v>2781</v>
      </c>
      <c r="AB1770" s="4">
        <v>2697</v>
      </c>
      <c r="AC1770" s="4">
        <v>2585</v>
      </c>
      <c r="AD1770" s="4">
        <v>1325</v>
      </c>
      <c r="AE1770" s="4">
        <v>1023</v>
      </c>
      <c r="AF1770" s="4">
        <v>644</v>
      </c>
      <c r="AG1770" s="4">
        <v>616</v>
      </c>
      <c r="AH1770" s="4">
        <v>679</v>
      </c>
      <c r="AI1770" s="4">
        <v>165</v>
      </c>
      <c r="AJ1770" s="4">
        <v>122</v>
      </c>
      <c r="AK1770" s="4">
        <v>176</v>
      </c>
      <c r="AL1770" s="4">
        <v>124</v>
      </c>
      <c r="AM1770" s="4">
        <v>173</v>
      </c>
      <c r="AN1770" s="4">
        <v>139</v>
      </c>
    </row>
    <row r="1771" spans="1:40" ht="15" customHeight="1" x14ac:dyDescent="0.25">
      <c r="A1771" s="4" t="str">
        <f>EB[[#This Row],[unit]] &amp; "#" &amp; EB[[#This Row],[indic_nrg]] &amp; "#" &amp; EB[[#This Row],[product]] &amp; "#" &amp; EB[[#This Row],[geo]]</f>
        <v>TJ#B_101039#2230#CZ</v>
      </c>
      <c r="B1771" s="4" t="str">
        <f>VLOOKUP(EB[[#This Row],[product]],KS_DB[[product]:[KS]],5,FALSE)</f>
        <v>solid</v>
      </c>
      <c r="C1771" s="4" t="str">
        <f>VLOOKUP(EB[[#This Row],[product]],KS_DB[[product]:[KS]],6,FALSE)</f>
        <v>solid</v>
      </c>
      <c r="D1771" s="4">
        <f>VLOOKUP(EB[[#This Row],[product]],Carriers[],4,FALSE)</f>
        <v>1</v>
      </c>
      <c r="E1771" s="4">
        <f>VLOOKUP(EB[[#This Row],[indic_nrg]],Indicators[],4,FALSE)</f>
        <v>0</v>
      </c>
      <c r="F1771" s="4">
        <f>IFERROR(VLOOKUP(EB[[#This Row],[Source_carrier]],KS_DB[[product]:[KS]],6,FALSE),0)</f>
        <v>0</v>
      </c>
      <c r="G1771" s="4" t="s">
        <v>34</v>
      </c>
      <c r="H1771" s="4" t="s">
        <v>1205</v>
      </c>
      <c r="I1771" s="4" t="s">
        <v>65</v>
      </c>
      <c r="J1771" s="4" t="s">
        <v>37</v>
      </c>
      <c r="K1771" s="4" t="s">
        <v>1206</v>
      </c>
      <c r="L1771" s="4" t="s">
        <v>39</v>
      </c>
      <c r="M1771" s="4" t="s">
        <v>66</v>
      </c>
      <c r="N1771" s="4" t="s">
        <v>41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</row>
    <row r="1772" spans="1:40" ht="15" customHeight="1" x14ac:dyDescent="0.25">
      <c r="A1772" s="4" t="str">
        <f>EB[[#This Row],[unit]] &amp; "#" &amp; EB[[#This Row],[indic_nrg]] &amp; "#" &amp; EB[[#This Row],[product]] &amp; "#" &amp; EB[[#This Row],[geo]]</f>
        <v>TJ#B_101039#2310#CZ</v>
      </c>
      <c r="B1772" s="4" t="str">
        <f>VLOOKUP(EB[[#This Row],[product]],KS_DB[[product]:[KS]],5,FALSE)</f>
        <v>solid</v>
      </c>
      <c r="C1772" s="4" t="str">
        <f>VLOOKUP(EB[[#This Row],[product]],KS_DB[[product]:[KS]],6,FALSE)</f>
        <v>solid</v>
      </c>
      <c r="D1772" s="4">
        <f>VLOOKUP(EB[[#This Row],[product]],Carriers[],4,FALSE)</f>
        <v>1</v>
      </c>
      <c r="E1772" s="4">
        <f>VLOOKUP(EB[[#This Row],[indic_nrg]],Indicators[],4,FALSE)</f>
        <v>0</v>
      </c>
      <c r="F1772" s="4">
        <f>IFERROR(VLOOKUP(EB[[#This Row],[Source_carrier]],KS_DB[[product]:[KS]],6,FALSE),0)</f>
        <v>0</v>
      </c>
      <c r="G1772" s="4" t="s">
        <v>34</v>
      </c>
      <c r="H1772" s="4" t="s">
        <v>1205</v>
      </c>
      <c r="I1772" s="4" t="s">
        <v>67</v>
      </c>
      <c r="J1772" s="4" t="s">
        <v>37</v>
      </c>
      <c r="K1772" s="4" t="s">
        <v>1206</v>
      </c>
      <c r="L1772" s="4" t="s">
        <v>39</v>
      </c>
      <c r="M1772" s="4" t="s">
        <v>68</v>
      </c>
      <c r="N1772" s="4" t="s">
        <v>41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</row>
    <row r="1773" spans="1:40" ht="15" customHeight="1" x14ac:dyDescent="0.25">
      <c r="A1773" s="4" t="str">
        <f>EB[[#This Row],[unit]] &amp; "#" &amp; EB[[#This Row],[indic_nrg]] &amp; "#" &amp; EB[[#This Row],[product]] &amp; "#" &amp; EB[[#This Row],[geo]]</f>
        <v>TJ#B_101039#2330#CZ</v>
      </c>
      <c r="B1773" s="4" t="str">
        <f>VLOOKUP(EB[[#This Row],[product]],KS_DB[[product]:[KS]],5,FALSE)</f>
        <v>solid</v>
      </c>
      <c r="C1773" s="4" t="str">
        <f>VLOOKUP(EB[[#This Row],[product]],KS_DB[[product]:[KS]],6,FALSE)</f>
        <v>solid</v>
      </c>
      <c r="D1773" s="4">
        <f>VLOOKUP(EB[[#This Row],[product]],Carriers[],4,FALSE)</f>
        <v>1</v>
      </c>
      <c r="E1773" s="4">
        <f>VLOOKUP(EB[[#This Row],[indic_nrg]],Indicators[],4,FALSE)</f>
        <v>0</v>
      </c>
      <c r="F1773" s="4">
        <f>IFERROR(VLOOKUP(EB[[#This Row],[Source_carrier]],KS_DB[[product]:[KS]],6,FALSE),0)</f>
        <v>0</v>
      </c>
      <c r="G1773" s="4" t="s">
        <v>34</v>
      </c>
      <c r="H1773" s="4" t="s">
        <v>1205</v>
      </c>
      <c r="I1773" s="4" t="s">
        <v>69</v>
      </c>
      <c r="J1773" s="4" t="s">
        <v>37</v>
      </c>
      <c r="K1773" s="4" t="s">
        <v>1206</v>
      </c>
      <c r="L1773" s="4" t="s">
        <v>39</v>
      </c>
      <c r="M1773" s="4" t="s">
        <v>70</v>
      </c>
      <c r="N1773" s="4" t="s">
        <v>41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</row>
    <row r="1774" spans="1:40" ht="15" customHeight="1" x14ac:dyDescent="0.25">
      <c r="A1774" s="4" t="str">
        <f>EB[[#This Row],[unit]] &amp; "#" &amp; EB[[#This Row],[indic_nrg]] &amp; "#" &amp; EB[[#This Row],[product]] &amp; "#" &amp; EB[[#This Row],[geo]]</f>
        <v>TJ#B_101039#2410#CZ</v>
      </c>
      <c r="B1774" s="4" t="str">
        <f>VLOOKUP(EB[[#This Row],[product]],KS_DB[[product]:[KS]],5,FALSE)</f>
        <v>solid</v>
      </c>
      <c r="C1774" s="4" t="str">
        <f>VLOOKUP(EB[[#This Row],[product]],KS_DB[[product]:[KS]],6,FALSE)</f>
        <v>solid</v>
      </c>
      <c r="D1774" s="4">
        <f>VLOOKUP(EB[[#This Row],[product]],Carriers[],4,FALSE)</f>
        <v>1</v>
      </c>
      <c r="E1774" s="4">
        <f>VLOOKUP(EB[[#This Row],[indic_nrg]],Indicators[],4,FALSE)</f>
        <v>0</v>
      </c>
      <c r="F1774" s="4">
        <f>IFERROR(VLOOKUP(EB[[#This Row],[Source_carrier]],KS_DB[[product]:[KS]],6,FALSE),0)</f>
        <v>0</v>
      </c>
      <c r="G1774" s="4" t="s">
        <v>34</v>
      </c>
      <c r="H1774" s="4" t="s">
        <v>1205</v>
      </c>
      <c r="I1774" s="4" t="s">
        <v>71</v>
      </c>
      <c r="J1774" s="4" t="s">
        <v>37</v>
      </c>
      <c r="K1774" s="4" t="s">
        <v>1206</v>
      </c>
      <c r="L1774" s="4" t="s">
        <v>39</v>
      </c>
      <c r="M1774" s="4" t="s">
        <v>72</v>
      </c>
      <c r="N1774" s="4" t="s">
        <v>41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</row>
    <row r="1775" spans="1:40" ht="15" customHeight="1" x14ac:dyDescent="0.25">
      <c r="A1775" s="4" t="str">
        <f>EB[[#This Row],[unit]] &amp; "#" &amp; EB[[#This Row],[indic_nrg]] &amp; "#" &amp; EB[[#This Row],[product]] &amp; "#" &amp; EB[[#This Row],[geo]]</f>
        <v>TJ#B_101039#3000#CZ</v>
      </c>
      <c r="B1775" s="4" t="str">
        <f>VLOOKUP(EB[[#This Row],[product]],KS_DB[[product]:[KS]],5,FALSE)</f>
        <v>liquid</v>
      </c>
      <c r="C1775" s="4" t="str">
        <f>VLOOKUP(EB[[#This Row],[product]],KS_DB[[product]:[KS]],6,FALSE)</f>
        <v>liquid</v>
      </c>
      <c r="D1775" s="4">
        <f>VLOOKUP(EB[[#This Row],[product]],Carriers[],4,FALSE)</f>
        <v>0</v>
      </c>
      <c r="E1775" s="4">
        <f>VLOOKUP(EB[[#This Row],[indic_nrg]],Indicators[],4,FALSE)</f>
        <v>0</v>
      </c>
      <c r="F1775" s="4">
        <f>IFERROR(VLOOKUP(EB[[#This Row],[Source_carrier]],KS_DB[[product]:[KS]],6,FALSE),0)</f>
        <v>0</v>
      </c>
      <c r="G1775" s="4" t="s">
        <v>34</v>
      </c>
      <c r="H1775" s="4" t="s">
        <v>1205</v>
      </c>
      <c r="I1775" s="4" t="s">
        <v>73</v>
      </c>
      <c r="J1775" s="4" t="s">
        <v>37</v>
      </c>
      <c r="K1775" s="4" t="s">
        <v>1206</v>
      </c>
      <c r="L1775" s="4" t="s">
        <v>39</v>
      </c>
      <c r="M1775" s="4" t="s">
        <v>74</v>
      </c>
      <c r="N1775" s="4" t="s">
        <v>41</v>
      </c>
      <c r="O1775" s="4">
        <v>2092</v>
      </c>
      <c r="P1775" s="4">
        <v>1892</v>
      </c>
      <c r="Q1775" s="4">
        <v>1892</v>
      </c>
      <c r="R1775" s="4">
        <v>2600</v>
      </c>
      <c r="S1775" s="4">
        <v>1973</v>
      </c>
      <c r="T1775" s="4">
        <v>1943</v>
      </c>
      <c r="U1775" s="4">
        <v>1890</v>
      </c>
      <c r="V1775" s="4">
        <v>1085</v>
      </c>
      <c r="W1775" s="4">
        <v>2000</v>
      </c>
      <c r="X1775" s="4">
        <v>760</v>
      </c>
      <c r="Y1775" s="4">
        <v>1800</v>
      </c>
      <c r="Z1775" s="4">
        <v>1720</v>
      </c>
      <c r="AA1775" s="4">
        <v>1828</v>
      </c>
      <c r="AB1775" s="4">
        <v>1622</v>
      </c>
      <c r="AC1775" s="4">
        <v>1550</v>
      </c>
      <c r="AD1775" s="4">
        <v>1494</v>
      </c>
      <c r="AE1775" s="4">
        <v>962</v>
      </c>
      <c r="AF1775" s="4">
        <v>40</v>
      </c>
      <c r="AG1775" s="4">
        <v>40</v>
      </c>
      <c r="AH1775" s="4">
        <v>40</v>
      </c>
      <c r="AI1775" s="4">
        <v>80</v>
      </c>
      <c r="AJ1775" s="4">
        <v>0</v>
      </c>
      <c r="AK1775" s="4">
        <v>40</v>
      </c>
      <c r="AL1775" s="4">
        <v>40</v>
      </c>
      <c r="AM1775" s="4">
        <v>40</v>
      </c>
      <c r="AN1775" s="4">
        <v>0</v>
      </c>
    </row>
    <row r="1776" spans="1:40" ht="15" customHeight="1" x14ac:dyDescent="0.25">
      <c r="A1776" s="4" t="str">
        <f>EB[[#This Row],[unit]] &amp; "#" &amp; EB[[#This Row],[indic_nrg]] &amp; "#" &amp; EB[[#This Row],[product]] &amp; "#" &amp; EB[[#This Row],[geo]]</f>
        <v>TJ#B_101039#3200#CZ</v>
      </c>
      <c r="B1776" s="4" t="str">
        <f>VLOOKUP(EB[[#This Row],[product]],KS_DB[[product]:[KS]],5,FALSE)</f>
        <v>liquid</v>
      </c>
      <c r="C1776" s="4" t="str">
        <f>VLOOKUP(EB[[#This Row],[product]],KS_DB[[product]:[KS]],6,FALSE)</f>
        <v>liquid</v>
      </c>
      <c r="D1776" s="4">
        <f>VLOOKUP(EB[[#This Row],[product]],Carriers[],4,FALSE)</f>
        <v>0</v>
      </c>
      <c r="E1776" s="4">
        <f>VLOOKUP(EB[[#This Row],[indic_nrg]],Indicators[],4,FALSE)</f>
        <v>0</v>
      </c>
      <c r="F1776" s="4">
        <f>IFERROR(VLOOKUP(EB[[#This Row],[Source_carrier]],KS_DB[[product]:[KS]],6,FALSE),0)</f>
        <v>0</v>
      </c>
      <c r="G1776" s="4" t="s">
        <v>34</v>
      </c>
      <c r="H1776" s="4" t="s">
        <v>1205</v>
      </c>
      <c r="I1776" s="4" t="s">
        <v>75</v>
      </c>
      <c r="J1776" s="4" t="s">
        <v>37</v>
      </c>
      <c r="K1776" s="4" t="s">
        <v>1206</v>
      </c>
      <c r="L1776" s="4" t="s">
        <v>39</v>
      </c>
      <c r="M1776" s="4" t="s">
        <v>76</v>
      </c>
      <c r="N1776" s="4" t="s">
        <v>41</v>
      </c>
      <c r="O1776" s="4">
        <v>2092</v>
      </c>
      <c r="P1776" s="4">
        <v>1892</v>
      </c>
      <c r="Q1776" s="4">
        <v>1892</v>
      </c>
      <c r="R1776" s="4">
        <v>2600</v>
      </c>
      <c r="S1776" s="4">
        <v>1973</v>
      </c>
      <c r="T1776" s="4">
        <v>1943</v>
      </c>
      <c r="U1776" s="4">
        <v>1890</v>
      </c>
      <c r="V1776" s="4">
        <v>1085</v>
      </c>
      <c r="W1776" s="4">
        <v>2000</v>
      </c>
      <c r="X1776" s="4">
        <v>760</v>
      </c>
      <c r="Y1776" s="4">
        <v>1800</v>
      </c>
      <c r="Z1776" s="4">
        <v>1720</v>
      </c>
      <c r="AA1776" s="4">
        <v>1828</v>
      </c>
      <c r="AB1776" s="4">
        <v>1622</v>
      </c>
      <c r="AC1776" s="4">
        <v>1550</v>
      </c>
      <c r="AD1776" s="4">
        <v>1494</v>
      </c>
      <c r="AE1776" s="4">
        <v>962</v>
      </c>
      <c r="AF1776" s="4">
        <v>40</v>
      </c>
      <c r="AG1776" s="4">
        <v>40</v>
      </c>
      <c r="AH1776" s="4">
        <v>40</v>
      </c>
      <c r="AI1776" s="4">
        <v>80</v>
      </c>
      <c r="AJ1776" s="4">
        <v>0</v>
      </c>
      <c r="AK1776" s="4">
        <v>40</v>
      </c>
      <c r="AL1776" s="4">
        <v>40</v>
      </c>
      <c r="AM1776" s="4">
        <v>40</v>
      </c>
      <c r="AN1776" s="4">
        <v>0</v>
      </c>
    </row>
    <row r="1777" spans="1:40" ht="15" customHeight="1" x14ac:dyDescent="0.25">
      <c r="A1777" s="4" t="str">
        <f>EB[[#This Row],[unit]] &amp; "#" &amp; EB[[#This Row],[indic_nrg]] &amp; "#" &amp; EB[[#This Row],[product]] &amp; "#" &amp; EB[[#This Row],[geo]]</f>
        <v>TJ#B_101039#3260#CZ</v>
      </c>
      <c r="B1777" s="4" t="str">
        <f>VLOOKUP(EB[[#This Row],[product]],KS_DB[[product]:[KS]],5,FALSE)</f>
        <v>liquid</v>
      </c>
      <c r="C1777" s="4" t="str">
        <f>VLOOKUP(EB[[#This Row],[product]],KS_DB[[product]:[KS]],6,FALSE)</f>
        <v>diesel</v>
      </c>
      <c r="D1777" s="4">
        <f>VLOOKUP(EB[[#This Row],[product]],Carriers[],4,FALSE)</f>
        <v>1</v>
      </c>
      <c r="E1777" s="4">
        <f>VLOOKUP(EB[[#This Row],[indic_nrg]],Indicators[],4,FALSE)</f>
        <v>0</v>
      </c>
      <c r="F1777" s="4">
        <f>IFERROR(VLOOKUP(EB[[#This Row],[Source_carrier]],KS_DB[[product]:[KS]],6,FALSE),0)</f>
        <v>0</v>
      </c>
      <c r="G1777" s="4" t="s">
        <v>34</v>
      </c>
      <c r="H1777" s="4" t="s">
        <v>1205</v>
      </c>
      <c r="I1777" s="4" t="s">
        <v>79</v>
      </c>
      <c r="J1777" s="4" t="s">
        <v>37</v>
      </c>
      <c r="K1777" s="4" t="s">
        <v>1206</v>
      </c>
      <c r="L1777" s="4" t="s">
        <v>39</v>
      </c>
      <c r="M1777" s="4" t="s">
        <v>80</v>
      </c>
      <c r="N1777" s="4" t="s">
        <v>41</v>
      </c>
      <c r="O1777" s="4">
        <v>212</v>
      </c>
      <c r="P1777" s="4">
        <v>212</v>
      </c>
      <c r="Q1777" s="4">
        <v>212</v>
      </c>
      <c r="R1777" s="4">
        <v>0</v>
      </c>
      <c r="S1777" s="4">
        <v>213</v>
      </c>
      <c r="T1777" s="4">
        <v>383</v>
      </c>
      <c r="U1777" s="4">
        <v>170</v>
      </c>
      <c r="V1777" s="4">
        <v>85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126</v>
      </c>
      <c r="AD1777" s="4">
        <v>125</v>
      </c>
      <c r="AE1777" s="4">
        <v>128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</row>
    <row r="1778" spans="1:40" ht="15" customHeight="1" x14ac:dyDescent="0.25">
      <c r="A1778" s="4" t="str">
        <f>EB[[#This Row],[unit]] &amp; "#" &amp; EB[[#This Row],[indic_nrg]] &amp; "#" &amp; EB[[#This Row],[product]] &amp; "#" &amp; EB[[#This Row],[geo]]</f>
        <v>TJ#B_101039#3270A#CZ</v>
      </c>
      <c r="B1778" s="4" t="str">
        <f>VLOOKUP(EB[[#This Row],[product]],KS_DB[[product]:[KS]],5,FALSE)</f>
        <v>liquid</v>
      </c>
      <c r="C1778" s="4" t="str">
        <f>VLOOKUP(EB[[#This Row],[product]],KS_DB[[product]:[KS]],6,FALSE)</f>
        <v>liquid</v>
      </c>
      <c r="D1778" s="4">
        <f>VLOOKUP(EB[[#This Row],[product]],Carriers[],4,FALSE)</f>
        <v>1</v>
      </c>
      <c r="E1778" s="4">
        <f>VLOOKUP(EB[[#This Row],[indic_nrg]],Indicators[],4,FALSE)</f>
        <v>0</v>
      </c>
      <c r="F1778" s="4">
        <f>IFERROR(VLOOKUP(EB[[#This Row],[Source_carrier]],KS_DB[[product]:[KS]],6,FALSE),0)</f>
        <v>0</v>
      </c>
      <c r="G1778" s="4" t="s">
        <v>34</v>
      </c>
      <c r="H1778" s="4" t="s">
        <v>1205</v>
      </c>
      <c r="I1778" s="4" t="s">
        <v>81</v>
      </c>
      <c r="J1778" s="4" t="s">
        <v>37</v>
      </c>
      <c r="K1778" s="4" t="s">
        <v>1206</v>
      </c>
      <c r="L1778" s="4" t="s">
        <v>39</v>
      </c>
      <c r="M1778" s="4" t="s">
        <v>82</v>
      </c>
      <c r="N1778" s="4" t="s">
        <v>41</v>
      </c>
      <c r="O1778" s="4">
        <v>1880</v>
      </c>
      <c r="P1778" s="4">
        <v>1680</v>
      </c>
      <c r="Q1778" s="4">
        <v>1680</v>
      </c>
      <c r="R1778" s="4">
        <v>2600</v>
      </c>
      <c r="S1778" s="4">
        <v>1760</v>
      </c>
      <c r="T1778" s="4">
        <v>1560</v>
      </c>
      <c r="U1778" s="4">
        <v>1720</v>
      </c>
      <c r="V1778" s="4">
        <v>1000</v>
      </c>
      <c r="W1778" s="4">
        <v>2000</v>
      </c>
      <c r="X1778" s="4">
        <v>760</v>
      </c>
      <c r="Y1778" s="4">
        <v>1800</v>
      </c>
      <c r="Z1778" s="4">
        <v>1720</v>
      </c>
      <c r="AA1778" s="4">
        <v>200</v>
      </c>
      <c r="AB1778" s="4">
        <v>240</v>
      </c>
      <c r="AC1778" s="4">
        <v>200</v>
      </c>
      <c r="AD1778" s="4">
        <v>960</v>
      </c>
      <c r="AE1778" s="4">
        <v>480</v>
      </c>
      <c r="AF1778" s="4">
        <v>40</v>
      </c>
      <c r="AG1778" s="4">
        <v>40</v>
      </c>
      <c r="AH1778" s="4">
        <v>40</v>
      </c>
      <c r="AI1778" s="4">
        <v>80</v>
      </c>
      <c r="AJ1778" s="4">
        <v>0</v>
      </c>
      <c r="AK1778" s="4">
        <v>40</v>
      </c>
      <c r="AL1778" s="4">
        <v>40</v>
      </c>
      <c r="AM1778" s="4">
        <v>40</v>
      </c>
      <c r="AN1778" s="4">
        <v>0</v>
      </c>
    </row>
    <row r="1779" spans="1:40" ht="15" customHeight="1" x14ac:dyDescent="0.25">
      <c r="A1779" s="4" t="str">
        <f>EB[[#This Row],[unit]] &amp; "#" &amp; EB[[#This Row],[indic_nrg]] &amp; "#" &amp; EB[[#This Row],[product]] &amp; "#" &amp; EB[[#This Row],[geo]]</f>
        <v>TJ#B_101039#3295#CZ</v>
      </c>
      <c r="B1779" s="4" t="str">
        <f>VLOOKUP(EB[[#This Row],[product]],KS_DB[[product]:[KS]],5,FALSE)</f>
        <v>liquid</v>
      </c>
      <c r="C1779" s="4" t="str">
        <f>VLOOKUP(EB[[#This Row],[product]],KS_DB[[product]:[KS]],6,FALSE)</f>
        <v>liquid</v>
      </c>
      <c r="D1779" s="4">
        <f>VLOOKUP(EB[[#This Row],[product]],Carriers[],4,FALSE)</f>
        <v>1</v>
      </c>
      <c r="E1779" s="4">
        <f>VLOOKUP(EB[[#This Row],[indic_nrg]],Indicators[],4,FALSE)</f>
        <v>0</v>
      </c>
      <c r="F1779" s="4">
        <f>IFERROR(VLOOKUP(EB[[#This Row],[Source_carrier]],KS_DB[[product]:[KS]],6,FALSE),0)</f>
        <v>0</v>
      </c>
      <c r="G1779" s="4" t="s">
        <v>34</v>
      </c>
      <c r="H1779" s="4" t="s">
        <v>1205</v>
      </c>
      <c r="I1779" s="4" t="s">
        <v>1153</v>
      </c>
      <c r="J1779" s="4" t="s">
        <v>37</v>
      </c>
      <c r="K1779" s="4" t="s">
        <v>1206</v>
      </c>
      <c r="L1779" s="4" t="s">
        <v>39</v>
      </c>
      <c r="M1779" s="4" t="s">
        <v>1154</v>
      </c>
      <c r="N1779" s="4" t="s">
        <v>41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1628</v>
      </c>
      <c r="AB1779" s="4">
        <v>1382</v>
      </c>
      <c r="AC1779" s="4">
        <v>1225</v>
      </c>
      <c r="AD1779" s="4">
        <v>409</v>
      </c>
      <c r="AE1779" s="4">
        <v>354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</row>
    <row r="1780" spans="1:40" ht="15" customHeight="1" x14ac:dyDescent="0.25">
      <c r="A1780" s="4" t="str">
        <f>EB[[#This Row],[unit]] &amp; "#" &amp; EB[[#This Row],[indic_nrg]] &amp; "#" &amp; EB[[#This Row],[product]] &amp; "#" &amp; EB[[#This Row],[geo]]</f>
        <v>TJ#B_101039#4000#CZ</v>
      </c>
      <c r="B1780" s="4" t="str">
        <f>VLOOKUP(EB[[#This Row],[product]],KS_DB[[product]:[KS]],5,FALSE)</f>
        <v>gas</v>
      </c>
      <c r="C1780" s="4" t="str">
        <f>VLOOKUP(EB[[#This Row],[product]],KS_DB[[product]:[KS]],6,FALSE)</f>
        <v>gas</v>
      </c>
      <c r="D1780" s="4">
        <f>VLOOKUP(EB[[#This Row],[product]],Carriers[],4,FALSE)</f>
        <v>0</v>
      </c>
      <c r="E1780" s="4">
        <f>VLOOKUP(EB[[#This Row],[indic_nrg]],Indicators[],4,FALSE)</f>
        <v>0</v>
      </c>
      <c r="F1780" s="4">
        <f>IFERROR(VLOOKUP(EB[[#This Row],[Source_carrier]],KS_DB[[product]:[KS]],6,FALSE),0)</f>
        <v>0</v>
      </c>
      <c r="G1780" s="4" t="s">
        <v>34</v>
      </c>
      <c r="H1780" s="4" t="s">
        <v>1205</v>
      </c>
      <c r="I1780" s="4" t="s">
        <v>83</v>
      </c>
      <c r="J1780" s="4" t="s">
        <v>37</v>
      </c>
      <c r="K1780" s="4" t="s">
        <v>1206</v>
      </c>
      <c r="L1780" s="4" t="s">
        <v>39</v>
      </c>
      <c r="M1780" s="4" t="s">
        <v>84</v>
      </c>
      <c r="N1780" s="4" t="s">
        <v>41</v>
      </c>
      <c r="O1780" s="4">
        <v>7014</v>
      </c>
      <c r="P1780" s="4">
        <v>6348</v>
      </c>
      <c r="Q1780" s="4">
        <v>6342</v>
      </c>
      <c r="R1780" s="4">
        <v>5175</v>
      </c>
      <c r="S1780" s="4">
        <v>3524</v>
      </c>
      <c r="T1780" s="4">
        <v>4148</v>
      </c>
      <c r="U1780" s="4">
        <v>4759</v>
      </c>
      <c r="V1780" s="4">
        <v>4827</v>
      </c>
      <c r="W1780" s="4">
        <v>5202</v>
      </c>
      <c r="X1780" s="4">
        <v>7486</v>
      </c>
      <c r="Y1780" s="4">
        <v>5170</v>
      </c>
      <c r="Z1780" s="4">
        <v>4984</v>
      </c>
      <c r="AA1780" s="4">
        <v>5022</v>
      </c>
      <c r="AB1780" s="4">
        <v>4405</v>
      </c>
      <c r="AC1780" s="4">
        <v>4925</v>
      </c>
      <c r="AD1780" s="4">
        <v>4760</v>
      </c>
      <c r="AE1780" s="4">
        <v>3555</v>
      </c>
      <c r="AF1780" s="4">
        <v>3133</v>
      </c>
      <c r="AG1780" s="4">
        <v>2884</v>
      </c>
      <c r="AH1780" s="4">
        <v>2947</v>
      </c>
      <c r="AI1780" s="4">
        <v>7358</v>
      </c>
      <c r="AJ1780" s="4">
        <v>6824</v>
      </c>
      <c r="AK1780" s="4">
        <v>6815</v>
      </c>
      <c r="AL1780" s="4">
        <v>7341</v>
      </c>
      <c r="AM1780" s="4">
        <v>6584</v>
      </c>
      <c r="AN1780" s="4">
        <v>6724</v>
      </c>
    </row>
    <row r="1781" spans="1:40" ht="15" customHeight="1" x14ac:dyDescent="0.25">
      <c r="A1781" s="4" t="str">
        <f>EB[[#This Row],[unit]] &amp; "#" &amp; EB[[#This Row],[indic_nrg]] &amp; "#" &amp; EB[[#This Row],[product]] &amp; "#" &amp; EB[[#This Row],[geo]]</f>
        <v>TJ#B_101039#4100#CZ</v>
      </c>
      <c r="B1781" s="4" t="str">
        <f>VLOOKUP(EB[[#This Row],[product]],KS_DB[[product]:[KS]],5,FALSE)</f>
        <v>gas</v>
      </c>
      <c r="C1781" s="4" t="str">
        <f>VLOOKUP(EB[[#This Row],[product]],KS_DB[[product]:[KS]],6,FALSE)</f>
        <v>gas</v>
      </c>
      <c r="D1781" s="4">
        <f>VLOOKUP(EB[[#This Row],[product]],Carriers[],4,FALSE)</f>
        <v>1</v>
      </c>
      <c r="E1781" s="4">
        <f>VLOOKUP(EB[[#This Row],[indic_nrg]],Indicators[],4,FALSE)</f>
        <v>0</v>
      </c>
      <c r="F1781" s="4">
        <f>IFERROR(VLOOKUP(EB[[#This Row],[Source_carrier]],KS_DB[[product]:[KS]],6,FALSE),0)</f>
        <v>0</v>
      </c>
      <c r="G1781" s="4" t="s">
        <v>34</v>
      </c>
      <c r="H1781" s="4" t="s">
        <v>1205</v>
      </c>
      <c r="I1781" s="4" t="s">
        <v>85</v>
      </c>
      <c r="J1781" s="4" t="s">
        <v>37</v>
      </c>
      <c r="K1781" s="4" t="s">
        <v>1206</v>
      </c>
      <c r="L1781" s="4" t="s">
        <v>39</v>
      </c>
      <c r="M1781" s="4" t="s">
        <v>86</v>
      </c>
      <c r="N1781" s="4" t="s">
        <v>41</v>
      </c>
      <c r="O1781" s="4">
        <v>6337</v>
      </c>
      <c r="P1781" s="4">
        <v>5740</v>
      </c>
      <c r="Q1781" s="4">
        <v>5738</v>
      </c>
      <c r="R1781" s="4">
        <v>4585</v>
      </c>
      <c r="S1781" s="4">
        <v>3030</v>
      </c>
      <c r="T1781" s="4">
        <v>3945</v>
      </c>
      <c r="U1781" s="4">
        <v>4759</v>
      </c>
      <c r="V1781" s="4">
        <v>4827</v>
      </c>
      <c r="W1781" s="4">
        <v>5202</v>
      </c>
      <c r="X1781" s="4">
        <v>7486</v>
      </c>
      <c r="Y1781" s="4">
        <v>5170</v>
      </c>
      <c r="Z1781" s="4">
        <v>4984</v>
      </c>
      <c r="AA1781" s="4">
        <v>5022</v>
      </c>
      <c r="AB1781" s="4">
        <v>4405</v>
      </c>
      <c r="AC1781" s="4">
        <v>4925</v>
      </c>
      <c r="AD1781" s="4">
        <v>4760</v>
      </c>
      <c r="AE1781" s="4">
        <v>3555</v>
      </c>
      <c r="AF1781" s="4">
        <v>3133</v>
      </c>
      <c r="AG1781" s="4">
        <v>2884</v>
      </c>
      <c r="AH1781" s="4">
        <v>2947</v>
      </c>
      <c r="AI1781" s="4">
        <v>7358</v>
      </c>
      <c r="AJ1781" s="4">
        <v>6824</v>
      </c>
      <c r="AK1781" s="4">
        <v>6815</v>
      </c>
      <c r="AL1781" s="4">
        <v>7341</v>
      </c>
      <c r="AM1781" s="4">
        <v>6584</v>
      </c>
      <c r="AN1781" s="4">
        <v>6724</v>
      </c>
    </row>
    <row r="1782" spans="1:40" ht="15" customHeight="1" x14ac:dyDescent="0.25">
      <c r="A1782" s="4" t="str">
        <f>EB[[#This Row],[unit]] &amp; "#" &amp; EB[[#This Row],[indic_nrg]] &amp; "#" &amp; EB[[#This Row],[product]] &amp; "#" &amp; EB[[#This Row],[geo]]</f>
        <v>TJ#B_101039#4200#CZ</v>
      </c>
      <c r="B1782" s="4" t="str">
        <f>VLOOKUP(EB[[#This Row],[product]],KS_DB[[product]:[KS]],5,FALSE)</f>
        <v>gas</v>
      </c>
      <c r="C1782" s="4" t="str">
        <f>VLOOKUP(EB[[#This Row],[product]],KS_DB[[product]:[KS]],6,FALSE)</f>
        <v>gas</v>
      </c>
      <c r="D1782" s="4">
        <f>VLOOKUP(EB[[#This Row],[product]],Carriers[],4,FALSE)</f>
        <v>0</v>
      </c>
      <c r="E1782" s="4">
        <f>VLOOKUP(EB[[#This Row],[indic_nrg]],Indicators[],4,FALSE)</f>
        <v>0</v>
      </c>
      <c r="F1782" s="4">
        <f>IFERROR(VLOOKUP(EB[[#This Row],[Source_carrier]],KS_DB[[product]:[KS]],6,FALSE),0)</f>
        <v>0</v>
      </c>
      <c r="G1782" s="4" t="s">
        <v>34</v>
      </c>
      <c r="H1782" s="4" t="s">
        <v>1205</v>
      </c>
      <c r="I1782" s="4" t="s">
        <v>87</v>
      </c>
      <c r="J1782" s="4" t="s">
        <v>37</v>
      </c>
      <c r="K1782" s="4" t="s">
        <v>1206</v>
      </c>
      <c r="L1782" s="4" t="s">
        <v>39</v>
      </c>
      <c r="M1782" s="4" t="s">
        <v>88</v>
      </c>
      <c r="N1782" s="4" t="s">
        <v>41</v>
      </c>
      <c r="O1782" s="4">
        <v>677</v>
      </c>
      <c r="P1782" s="4">
        <v>608</v>
      </c>
      <c r="Q1782" s="4">
        <v>604</v>
      </c>
      <c r="R1782" s="4">
        <v>590</v>
      </c>
      <c r="S1782" s="4">
        <v>494</v>
      </c>
      <c r="T1782" s="4">
        <v>203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</row>
    <row r="1783" spans="1:40" ht="15" customHeight="1" x14ac:dyDescent="0.25">
      <c r="A1783" s="4" t="str">
        <f>EB[[#This Row],[unit]] &amp; "#" &amp; EB[[#This Row],[indic_nrg]] &amp; "#" &amp; EB[[#This Row],[product]] &amp; "#" &amp; EB[[#This Row],[geo]]</f>
        <v>TJ#B_101039#4210#CZ</v>
      </c>
      <c r="B1783" s="4" t="str">
        <f>VLOOKUP(EB[[#This Row],[product]],KS_DB[[product]:[KS]],5,FALSE)</f>
        <v>gas</v>
      </c>
      <c r="C1783" s="4" t="str">
        <f>VLOOKUP(EB[[#This Row],[product]],KS_DB[[product]:[KS]],6,FALSE)</f>
        <v>gas</v>
      </c>
      <c r="D1783" s="4">
        <f>VLOOKUP(EB[[#This Row],[product]],Carriers[],4,FALSE)</f>
        <v>1</v>
      </c>
      <c r="E1783" s="4">
        <f>VLOOKUP(EB[[#This Row],[indic_nrg]],Indicators[],4,FALSE)</f>
        <v>0</v>
      </c>
      <c r="F1783" s="4">
        <f>IFERROR(VLOOKUP(EB[[#This Row],[Source_carrier]],KS_DB[[product]:[KS]],6,FALSE),0)</f>
        <v>0</v>
      </c>
      <c r="G1783" s="4" t="s">
        <v>34</v>
      </c>
      <c r="H1783" s="4" t="s">
        <v>1205</v>
      </c>
      <c r="I1783" s="4" t="s">
        <v>89</v>
      </c>
      <c r="J1783" s="4" t="s">
        <v>37</v>
      </c>
      <c r="K1783" s="4" t="s">
        <v>1206</v>
      </c>
      <c r="L1783" s="4" t="s">
        <v>39</v>
      </c>
      <c r="M1783" s="4" t="s">
        <v>90</v>
      </c>
      <c r="N1783" s="4" t="s">
        <v>41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</row>
    <row r="1784" spans="1:40" ht="15" customHeight="1" x14ac:dyDescent="0.25">
      <c r="A1784" s="4" t="str">
        <f>EB[[#This Row],[unit]] &amp; "#" &amp; EB[[#This Row],[indic_nrg]] &amp; "#" &amp; EB[[#This Row],[product]] &amp; "#" &amp; EB[[#This Row],[geo]]</f>
        <v>TJ#B_101039#4220#CZ</v>
      </c>
      <c r="B1784" s="4" t="str">
        <f>VLOOKUP(EB[[#This Row],[product]],KS_DB[[product]:[KS]],5,FALSE)</f>
        <v>gas</v>
      </c>
      <c r="C1784" s="4" t="str">
        <f>VLOOKUP(EB[[#This Row],[product]],KS_DB[[product]:[KS]],6,FALSE)</f>
        <v>gas</v>
      </c>
      <c r="D1784" s="4">
        <f>VLOOKUP(EB[[#This Row],[product]],Carriers[],4,FALSE)</f>
        <v>1</v>
      </c>
      <c r="E1784" s="4">
        <f>VLOOKUP(EB[[#This Row],[indic_nrg]],Indicators[],4,FALSE)</f>
        <v>0</v>
      </c>
      <c r="F1784" s="4">
        <f>IFERROR(VLOOKUP(EB[[#This Row],[Source_carrier]],KS_DB[[product]:[KS]],6,FALSE),0)</f>
        <v>0</v>
      </c>
      <c r="G1784" s="4" t="s">
        <v>34</v>
      </c>
      <c r="H1784" s="4" t="s">
        <v>1205</v>
      </c>
      <c r="I1784" s="4" t="s">
        <v>91</v>
      </c>
      <c r="J1784" s="4" t="s">
        <v>37</v>
      </c>
      <c r="K1784" s="4" t="s">
        <v>1206</v>
      </c>
      <c r="L1784" s="4" t="s">
        <v>39</v>
      </c>
      <c r="M1784" s="4" t="s">
        <v>92</v>
      </c>
      <c r="N1784" s="4" t="s">
        <v>41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</row>
    <row r="1785" spans="1:40" ht="15" customHeight="1" x14ac:dyDescent="0.25">
      <c r="A1785" s="4" t="str">
        <f>EB[[#This Row],[unit]] &amp; "#" &amp; EB[[#This Row],[indic_nrg]] &amp; "#" &amp; EB[[#This Row],[product]] &amp; "#" &amp; EB[[#This Row],[geo]]</f>
        <v>TJ#B_101039#4230#CZ</v>
      </c>
      <c r="B1785" s="4" t="str">
        <f>VLOOKUP(EB[[#This Row],[product]],KS_DB[[product]:[KS]],5,FALSE)</f>
        <v>gas</v>
      </c>
      <c r="C1785" s="4" t="str">
        <f>VLOOKUP(EB[[#This Row],[product]],KS_DB[[product]:[KS]],6,FALSE)</f>
        <v>gas</v>
      </c>
      <c r="D1785" s="4">
        <f>VLOOKUP(EB[[#This Row],[product]],Carriers[],4,FALSE)</f>
        <v>1</v>
      </c>
      <c r="E1785" s="4">
        <f>VLOOKUP(EB[[#This Row],[indic_nrg]],Indicators[],4,FALSE)</f>
        <v>0</v>
      </c>
      <c r="F1785" s="4">
        <f>IFERROR(VLOOKUP(EB[[#This Row],[Source_carrier]],KS_DB[[product]:[KS]],6,FALSE),0)</f>
        <v>0</v>
      </c>
      <c r="G1785" s="4" t="s">
        <v>34</v>
      </c>
      <c r="H1785" s="4" t="s">
        <v>1205</v>
      </c>
      <c r="I1785" s="4" t="s">
        <v>93</v>
      </c>
      <c r="J1785" s="4" t="s">
        <v>37</v>
      </c>
      <c r="K1785" s="4" t="s">
        <v>1206</v>
      </c>
      <c r="L1785" s="4" t="s">
        <v>39</v>
      </c>
      <c r="M1785" s="4" t="s">
        <v>94</v>
      </c>
      <c r="N1785" s="4" t="s">
        <v>41</v>
      </c>
      <c r="O1785" s="4">
        <v>677</v>
      </c>
      <c r="P1785" s="4">
        <v>608</v>
      </c>
      <c r="Q1785" s="4">
        <v>604</v>
      </c>
      <c r="R1785" s="4">
        <v>590</v>
      </c>
      <c r="S1785" s="4">
        <v>494</v>
      </c>
      <c r="T1785" s="4">
        <v>203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0</v>
      </c>
      <c r="AA1785" s="4">
        <v>0</v>
      </c>
      <c r="AB1785" s="4">
        <v>0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4">
        <v>0</v>
      </c>
    </row>
    <row r="1786" spans="1:40" ht="15" customHeight="1" x14ac:dyDescent="0.25">
      <c r="A1786" s="4" t="str">
        <f>EB[[#This Row],[unit]] &amp; "#" &amp; EB[[#This Row],[indic_nrg]] &amp; "#" &amp; EB[[#This Row],[product]] &amp; "#" &amp; EB[[#This Row],[geo]]</f>
        <v>TJ#B_101039#4240#CZ</v>
      </c>
      <c r="B1786" s="4" t="str">
        <f>VLOOKUP(EB[[#This Row],[product]],KS_DB[[product]:[KS]],5,FALSE)</f>
        <v>gas</v>
      </c>
      <c r="C1786" s="4" t="str">
        <f>VLOOKUP(EB[[#This Row],[product]],KS_DB[[product]:[KS]],6,FALSE)</f>
        <v>gas</v>
      </c>
      <c r="D1786" s="4">
        <f>VLOOKUP(EB[[#This Row],[product]],Carriers[],4,FALSE)</f>
        <v>1</v>
      </c>
      <c r="E1786" s="4">
        <f>VLOOKUP(EB[[#This Row],[indic_nrg]],Indicators[],4,FALSE)</f>
        <v>0</v>
      </c>
      <c r="F1786" s="4">
        <f>IFERROR(VLOOKUP(EB[[#This Row],[Source_carrier]],KS_DB[[product]:[KS]],6,FALSE),0)</f>
        <v>0</v>
      </c>
      <c r="G1786" s="4" t="s">
        <v>34</v>
      </c>
      <c r="H1786" s="4" t="s">
        <v>1205</v>
      </c>
      <c r="I1786" s="4" t="s">
        <v>95</v>
      </c>
      <c r="J1786" s="4" t="s">
        <v>37</v>
      </c>
      <c r="K1786" s="4" t="s">
        <v>1206</v>
      </c>
      <c r="L1786" s="4" t="s">
        <v>39</v>
      </c>
      <c r="M1786" s="4" t="s">
        <v>96</v>
      </c>
      <c r="N1786" s="4" t="s">
        <v>41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0</v>
      </c>
      <c r="AA1786" s="4">
        <v>0</v>
      </c>
      <c r="AB1786" s="4">
        <v>0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</row>
    <row r="1787" spans="1:40" ht="15" customHeight="1" x14ac:dyDescent="0.25">
      <c r="A1787" s="4" t="str">
        <f>EB[[#This Row],[unit]] &amp; "#" &amp; EB[[#This Row],[indic_nrg]] &amp; "#" &amp; EB[[#This Row],[product]] &amp; "#" &amp; EB[[#This Row],[geo]]</f>
        <v>TJ#B_101039#5500#CZ</v>
      </c>
      <c r="B1787" s="4" t="str">
        <f>VLOOKUP(EB[[#This Row],[product]],KS_DB[[product]:[KS]],5,FALSE)</f>
        <v>RES</v>
      </c>
      <c r="C1787" s="4" t="str">
        <f>VLOOKUP(EB[[#This Row],[product]],KS_DB[[product]:[KS]],6,FALSE)</f>
        <v>RES</v>
      </c>
      <c r="D1787" s="4">
        <f>VLOOKUP(EB[[#This Row],[product]],Carriers[],4,FALSE)</f>
        <v>0</v>
      </c>
      <c r="E1787" s="4">
        <f>VLOOKUP(EB[[#This Row],[indic_nrg]],Indicators[],4,FALSE)</f>
        <v>0</v>
      </c>
      <c r="F1787" s="4">
        <f>IFERROR(VLOOKUP(EB[[#This Row],[Source_carrier]],KS_DB[[product]:[KS]],6,FALSE),0)</f>
        <v>0</v>
      </c>
      <c r="G1787" s="4" t="s">
        <v>34</v>
      </c>
      <c r="H1787" s="4" t="s">
        <v>1205</v>
      </c>
      <c r="I1787" s="4" t="s">
        <v>99</v>
      </c>
      <c r="J1787" s="4" t="s">
        <v>37</v>
      </c>
      <c r="K1787" s="4" t="s">
        <v>1206</v>
      </c>
      <c r="L1787" s="4" t="s">
        <v>39</v>
      </c>
      <c r="M1787" s="4" t="s">
        <v>100</v>
      </c>
      <c r="N1787" s="4" t="s">
        <v>41</v>
      </c>
      <c r="O1787" s="4">
        <v>327</v>
      </c>
      <c r="P1787" s="4">
        <v>288</v>
      </c>
      <c r="Q1787" s="4">
        <v>410</v>
      </c>
      <c r="R1787" s="4">
        <v>527</v>
      </c>
      <c r="S1787" s="4">
        <v>947</v>
      </c>
      <c r="T1787" s="4">
        <v>972</v>
      </c>
      <c r="U1787" s="4">
        <v>1088</v>
      </c>
      <c r="V1787" s="4">
        <v>1132</v>
      </c>
      <c r="W1787" s="4">
        <v>800</v>
      </c>
      <c r="X1787" s="4">
        <v>1174</v>
      </c>
      <c r="Y1787" s="4">
        <v>1089</v>
      </c>
      <c r="Z1787" s="4">
        <v>1075</v>
      </c>
      <c r="AA1787" s="4">
        <v>1108</v>
      </c>
      <c r="AB1787" s="4">
        <v>996</v>
      </c>
      <c r="AC1787" s="4">
        <v>1067</v>
      </c>
      <c r="AD1787" s="4">
        <v>1067</v>
      </c>
      <c r="AE1787" s="4">
        <v>1068</v>
      </c>
      <c r="AF1787" s="4">
        <v>1175</v>
      </c>
      <c r="AG1787" s="4">
        <v>1122</v>
      </c>
      <c r="AH1787" s="4">
        <v>1132</v>
      </c>
      <c r="AI1787" s="4">
        <v>63</v>
      </c>
      <c r="AJ1787" s="4">
        <v>913</v>
      </c>
      <c r="AK1787" s="4">
        <v>525</v>
      </c>
      <c r="AL1787" s="4">
        <v>597</v>
      </c>
      <c r="AM1787" s="4">
        <v>577</v>
      </c>
      <c r="AN1787" s="4">
        <v>632</v>
      </c>
    </row>
    <row r="1788" spans="1:40" ht="15" customHeight="1" x14ac:dyDescent="0.25">
      <c r="A1788" s="4" t="str">
        <f>EB[[#This Row],[unit]] &amp; "#" &amp; EB[[#This Row],[indic_nrg]] &amp; "#" &amp; EB[[#This Row],[product]] &amp; "#" &amp; EB[[#This Row],[geo]]</f>
        <v>TJ#B_101039#5532#CZ</v>
      </c>
      <c r="B1788" s="4" t="str">
        <f>VLOOKUP(EB[[#This Row],[product]],KS_DB[[product]:[KS]],5,FALSE)</f>
        <v>RES</v>
      </c>
      <c r="C1788" s="4" t="str">
        <f>VLOOKUP(EB[[#This Row],[product]],KS_DB[[product]:[KS]],6,FALSE)</f>
        <v>RES</v>
      </c>
      <c r="D1788" s="4">
        <f>VLOOKUP(EB[[#This Row],[product]],Carriers[],4,FALSE)</f>
        <v>1</v>
      </c>
      <c r="E1788" s="4">
        <f>VLOOKUP(EB[[#This Row],[indic_nrg]],Indicators[],4,FALSE)</f>
        <v>0</v>
      </c>
      <c r="F1788" s="4">
        <f>IFERROR(VLOOKUP(EB[[#This Row],[Source_carrier]],KS_DB[[product]:[KS]],6,FALSE),0)</f>
        <v>0</v>
      </c>
      <c r="G1788" s="4" t="s">
        <v>34</v>
      </c>
      <c r="H1788" s="4" t="s">
        <v>1205</v>
      </c>
      <c r="I1788" s="4" t="s">
        <v>101</v>
      </c>
      <c r="J1788" s="4" t="s">
        <v>37</v>
      </c>
      <c r="K1788" s="4" t="s">
        <v>1206</v>
      </c>
      <c r="L1788" s="4" t="s">
        <v>39</v>
      </c>
      <c r="M1788" s="4" t="s">
        <v>102</v>
      </c>
      <c r="N1788" s="4" t="s">
        <v>41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0</v>
      </c>
      <c r="AB1788" s="4">
        <v>0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4">
        <v>0</v>
      </c>
    </row>
    <row r="1789" spans="1:40" ht="15" customHeight="1" x14ac:dyDescent="0.25">
      <c r="A1789" s="4" t="str">
        <f>EB[[#This Row],[unit]] &amp; "#" &amp; EB[[#This Row],[indic_nrg]] &amp; "#" &amp; EB[[#This Row],[product]] &amp; "#" &amp; EB[[#This Row],[geo]]</f>
        <v>TJ#B_101039#5540#CZ</v>
      </c>
      <c r="B1789" s="4" t="str">
        <f>VLOOKUP(EB[[#This Row],[product]],KS_DB[[product]:[KS]],5,FALSE)</f>
        <v>biomass</v>
      </c>
      <c r="C1789" s="4" t="str">
        <f>VLOOKUP(EB[[#This Row],[product]],KS_DB[[product]:[KS]],6,FALSE)</f>
        <v>biomass</v>
      </c>
      <c r="D1789" s="4">
        <f>VLOOKUP(EB[[#This Row],[product]],Carriers[],4,FALSE)</f>
        <v>0</v>
      </c>
      <c r="E1789" s="4">
        <f>VLOOKUP(EB[[#This Row],[indic_nrg]],Indicators[],4,FALSE)</f>
        <v>0</v>
      </c>
      <c r="F1789" s="4">
        <f>IFERROR(VLOOKUP(EB[[#This Row],[Source_carrier]],KS_DB[[product]:[KS]],6,FALSE),0)</f>
        <v>0</v>
      </c>
      <c r="G1789" s="4" t="s">
        <v>34</v>
      </c>
      <c r="H1789" s="4" t="s">
        <v>1205</v>
      </c>
      <c r="I1789" s="4" t="s">
        <v>103</v>
      </c>
      <c r="J1789" s="4" t="s">
        <v>37</v>
      </c>
      <c r="K1789" s="4" t="s">
        <v>1206</v>
      </c>
      <c r="L1789" s="4" t="s">
        <v>39</v>
      </c>
      <c r="M1789" s="4" t="s">
        <v>104</v>
      </c>
      <c r="N1789" s="4" t="s">
        <v>41</v>
      </c>
      <c r="O1789" s="4">
        <v>327</v>
      </c>
      <c r="P1789" s="4">
        <v>288</v>
      </c>
      <c r="Q1789" s="4">
        <v>410</v>
      </c>
      <c r="R1789" s="4">
        <v>527</v>
      </c>
      <c r="S1789" s="4">
        <v>947</v>
      </c>
      <c r="T1789" s="4">
        <v>972</v>
      </c>
      <c r="U1789" s="4">
        <v>1088</v>
      </c>
      <c r="V1789" s="4">
        <v>1132</v>
      </c>
      <c r="W1789" s="4">
        <v>800</v>
      </c>
      <c r="X1789" s="4">
        <v>1174</v>
      </c>
      <c r="Y1789" s="4">
        <v>1089</v>
      </c>
      <c r="Z1789" s="4">
        <v>1075</v>
      </c>
      <c r="AA1789" s="4">
        <v>1108</v>
      </c>
      <c r="AB1789" s="4">
        <v>996</v>
      </c>
      <c r="AC1789" s="4">
        <v>1067</v>
      </c>
      <c r="AD1789" s="4">
        <v>1067</v>
      </c>
      <c r="AE1789" s="4">
        <v>1068</v>
      </c>
      <c r="AF1789" s="4">
        <v>1175</v>
      </c>
      <c r="AG1789" s="4">
        <v>1122</v>
      </c>
      <c r="AH1789" s="4">
        <v>1132</v>
      </c>
      <c r="AI1789" s="4">
        <v>63</v>
      </c>
      <c r="AJ1789" s="4">
        <v>913</v>
      </c>
      <c r="AK1789" s="4">
        <v>525</v>
      </c>
      <c r="AL1789" s="4">
        <v>597</v>
      </c>
      <c r="AM1789" s="4">
        <v>577</v>
      </c>
      <c r="AN1789" s="4">
        <v>632</v>
      </c>
    </row>
    <row r="1790" spans="1:40" ht="15" customHeight="1" x14ac:dyDescent="0.25">
      <c r="A1790" s="4" t="str">
        <f>EB[[#This Row],[unit]] &amp; "#" &amp; EB[[#This Row],[indic_nrg]] &amp; "#" &amp; EB[[#This Row],[product]] &amp; "#" &amp; EB[[#This Row],[geo]]</f>
        <v>TJ#B_101039#5541#CZ</v>
      </c>
      <c r="B1790" s="4" t="str">
        <f>VLOOKUP(EB[[#This Row],[product]],KS_DB[[product]:[KS]],5,FALSE)</f>
        <v>biomass</v>
      </c>
      <c r="C1790" s="4" t="str">
        <f>VLOOKUP(EB[[#This Row],[product]],KS_DB[[product]:[KS]],6,FALSE)</f>
        <v>biomass</v>
      </c>
      <c r="D1790" s="4">
        <f>VLOOKUP(EB[[#This Row],[product]],Carriers[],4,FALSE)</f>
        <v>1</v>
      </c>
      <c r="E1790" s="4">
        <f>VLOOKUP(EB[[#This Row],[indic_nrg]],Indicators[],4,FALSE)</f>
        <v>0</v>
      </c>
      <c r="F1790" s="4">
        <f>IFERROR(VLOOKUP(EB[[#This Row],[Source_carrier]],KS_DB[[product]:[KS]],6,FALSE),0)</f>
        <v>0</v>
      </c>
      <c r="G1790" s="4" t="s">
        <v>34</v>
      </c>
      <c r="H1790" s="4" t="s">
        <v>1205</v>
      </c>
      <c r="I1790" s="4" t="s">
        <v>105</v>
      </c>
      <c r="J1790" s="4" t="s">
        <v>37</v>
      </c>
      <c r="K1790" s="4" t="s">
        <v>1206</v>
      </c>
      <c r="L1790" s="4" t="s">
        <v>39</v>
      </c>
      <c r="M1790" s="4" t="s">
        <v>106</v>
      </c>
      <c r="N1790" s="4" t="s">
        <v>41</v>
      </c>
      <c r="O1790" s="4">
        <v>0</v>
      </c>
      <c r="P1790" s="4">
        <v>0</v>
      </c>
      <c r="Q1790" s="4">
        <v>0</v>
      </c>
      <c r="R1790" s="4">
        <v>20</v>
      </c>
      <c r="S1790" s="4">
        <v>168</v>
      </c>
      <c r="T1790" s="4">
        <v>159</v>
      </c>
      <c r="U1790" s="4">
        <v>236</v>
      </c>
      <c r="V1790" s="4">
        <v>218</v>
      </c>
      <c r="W1790" s="4">
        <v>120</v>
      </c>
      <c r="X1790" s="4">
        <v>253</v>
      </c>
      <c r="Y1790" s="4">
        <v>238</v>
      </c>
      <c r="Z1790" s="4">
        <v>229</v>
      </c>
      <c r="AA1790" s="4">
        <v>228</v>
      </c>
      <c r="AB1790" s="4">
        <v>138</v>
      </c>
      <c r="AC1790" s="4">
        <v>186</v>
      </c>
      <c r="AD1790" s="4">
        <v>209</v>
      </c>
      <c r="AE1790" s="4">
        <v>234</v>
      </c>
      <c r="AF1790" s="4">
        <v>190</v>
      </c>
      <c r="AG1790" s="4">
        <v>125</v>
      </c>
      <c r="AH1790" s="4">
        <v>86</v>
      </c>
      <c r="AI1790" s="4">
        <v>63</v>
      </c>
      <c r="AJ1790" s="4">
        <v>913</v>
      </c>
      <c r="AK1790" s="4">
        <v>525</v>
      </c>
      <c r="AL1790" s="4">
        <v>597</v>
      </c>
      <c r="AM1790" s="4">
        <v>577</v>
      </c>
      <c r="AN1790" s="4">
        <v>632</v>
      </c>
    </row>
    <row r="1791" spans="1:40" ht="15" customHeight="1" x14ac:dyDescent="0.25">
      <c r="A1791" s="4" t="str">
        <f>EB[[#This Row],[unit]] &amp; "#" &amp; EB[[#This Row],[indic_nrg]] &amp; "#" &amp; EB[[#This Row],[product]] &amp; "#" &amp; EB[[#This Row],[geo]]</f>
        <v>TJ#B_101039#5542#CZ</v>
      </c>
      <c r="B1791" s="4" t="str">
        <f>VLOOKUP(EB[[#This Row],[product]],KS_DB[[product]:[KS]],5,FALSE)</f>
        <v>biomass</v>
      </c>
      <c r="C1791" s="4" t="str">
        <f>VLOOKUP(EB[[#This Row],[product]],KS_DB[[product]:[KS]],6,FALSE)</f>
        <v>biomass</v>
      </c>
      <c r="D1791" s="4">
        <f>VLOOKUP(EB[[#This Row],[product]],Carriers[],4,FALSE)</f>
        <v>1</v>
      </c>
      <c r="E1791" s="4">
        <f>VLOOKUP(EB[[#This Row],[indic_nrg]],Indicators[],4,FALSE)</f>
        <v>0</v>
      </c>
      <c r="F1791" s="4">
        <f>IFERROR(VLOOKUP(EB[[#This Row],[Source_carrier]],KS_DB[[product]:[KS]],6,FALSE),0)</f>
        <v>0</v>
      </c>
      <c r="G1791" s="4" t="s">
        <v>34</v>
      </c>
      <c r="H1791" s="4" t="s">
        <v>1205</v>
      </c>
      <c r="I1791" s="4" t="s">
        <v>107</v>
      </c>
      <c r="J1791" s="4" t="s">
        <v>37</v>
      </c>
      <c r="K1791" s="4" t="s">
        <v>1206</v>
      </c>
      <c r="L1791" s="4" t="s">
        <v>39</v>
      </c>
      <c r="M1791" s="4" t="s">
        <v>108</v>
      </c>
      <c r="N1791" s="4" t="s">
        <v>41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47</v>
      </c>
      <c r="W1791" s="4">
        <v>64</v>
      </c>
      <c r="X1791" s="4">
        <v>45</v>
      </c>
      <c r="Y1791" s="4">
        <v>95</v>
      </c>
      <c r="Z1791" s="4">
        <v>92</v>
      </c>
      <c r="AA1791" s="4">
        <v>91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</row>
    <row r="1792" spans="1:40" ht="15" customHeight="1" x14ac:dyDescent="0.25">
      <c r="A1792" s="4" t="str">
        <f>EB[[#This Row],[unit]] &amp; "#" &amp; EB[[#This Row],[indic_nrg]] &amp; "#" &amp; EB[[#This Row],[product]] &amp; "#" &amp; EB[[#This Row],[geo]]</f>
        <v>TJ#B_101039#55431#CZ</v>
      </c>
      <c r="B1792" s="4" t="str">
        <f>VLOOKUP(EB[[#This Row],[product]],KS_DB[[product]:[KS]],5,FALSE)</f>
        <v>biomass</v>
      </c>
      <c r="C1792" s="4" t="str">
        <f>VLOOKUP(EB[[#This Row],[product]],KS_DB[[product]:[KS]],6,FALSE)</f>
        <v>biomass</v>
      </c>
      <c r="D1792" s="4">
        <f>VLOOKUP(EB[[#This Row],[product]],Carriers[],4,FALSE)</f>
        <v>1</v>
      </c>
      <c r="E1792" s="4">
        <f>VLOOKUP(EB[[#This Row],[indic_nrg]],Indicators[],4,FALSE)</f>
        <v>0</v>
      </c>
      <c r="F1792" s="4">
        <f>IFERROR(VLOOKUP(EB[[#This Row],[Source_carrier]],KS_DB[[product]:[KS]],6,FALSE),0)</f>
        <v>0</v>
      </c>
      <c r="G1792" s="4" t="s">
        <v>34</v>
      </c>
      <c r="H1792" s="4" t="s">
        <v>1205</v>
      </c>
      <c r="I1792" s="4" t="s">
        <v>109</v>
      </c>
      <c r="J1792" s="4" t="s">
        <v>37</v>
      </c>
      <c r="K1792" s="4" t="s">
        <v>1206</v>
      </c>
      <c r="L1792" s="4" t="s">
        <v>39</v>
      </c>
      <c r="M1792" s="4" t="s">
        <v>110</v>
      </c>
      <c r="N1792" s="4" t="s">
        <v>41</v>
      </c>
      <c r="O1792" s="4">
        <v>327</v>
      </c>
      <c r="P1792" s="4">
        <v>288</v>
      </c>
      <c r="Q1792" s="4">
        <v>410</v>
      </c>
      <c r="R1792" s="4">
        <v>507</v>
      </c>
      <c r="S1792" s="4">
        <v>779</v>
      </c>
      <c r="T1792" s="4">
        <v>813</v>
      </c>
      <c r="U1792" s="4">
        <v>852</v>
      </c>
      <c r="V1792" s="4">
        <v>867</v>
      </c>
      <c r="W1792" s="4">
        <v>616</v>
      </c>
      <c r="X1792" s="4">
        <v>876</v>
      </c>
      <c r="Y1792" s="4">
        <v>756</v>
      </c>
      <c r="Z1792" s="4">
        <v>754</v>
      </c>
      <c r="AA1792" s="4">
        <v>789</v>
      </c>
      <c r="AB1792" s="4">
        <v>858</v>
      </c>
      <c r="AC1792" s="4">
        <v>881</v>
      </c>
      <c r="AD1792" s="4">
        <v>858</v>
      </c>
      <c r="AE1792" s="4">
        <v>834</v>
      </c>
      <c r="AF1792" s="4">
        <v>985</v>
      </c>
      <c r="AG1792" s="4">
        <v>997</v>
      </c>
      <c r="AH1792" s="4">
        <v>1046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</row>
    <row r="1793" spans="1:40" ht="15" customHeight="1" x14ac:dyDescent="0.25">
      <c r="A1793" s="4" t="str">
        <f>EB[[#This Row],[unit]] &amp; "#" &amp; EB[[#This Row],[indic_nrg]] &amp; "#" &amp; EB[[#This Row],[product]] &amp; "#" &amp; EB[[#This Row],[geo]]</f>
        <v>TJ#B_101039#55432#CZ</v>
      </c>
      <c r="B1793" s="4" t="str">
        <f>VLOOKUP(EB[[#This Row],[product]],KS_DB[[product]:[KS]],5,FALSE)</f>
        <v>biomass</v>
      </c>
      <c r="C1793" s="4" t="str">
        <f>VLOOKUP(EB[[#This Row],[product]],KS_DB[[product]:[KS]],6,FALSE)</f>
        <v>biomass</v>
      </c>
      <c r="D1793" s="4">
        <f>VLOOKUP(EB[[#This Row],[product]],Carriers[],4,FALSE)</f>
        <v>1</v>
      </c>
      <c r="E1793" s="4">
        <f>VLOOKUP(EB[[#This Row],[indic_nrg]],Indicators[],4,FALSE)</f>
        <v>0</v>
      </c>
      <c r="F1793" s="4">
        <f>IFERROR(VLOOKUP(EB[[#This Row],[Source_carrier]],KS_DB[[product]:[KS]],6,FALSE),0)</f>
        <v>0</v>
      </c>
      <c r="G1793" s="4" t="s">
        <v>34</v>
      </c>
      <c r="H1793" s="4" t="s">
        <v>1205</v>
      </c>
      <c r="I1793" s="4" t="s">
        <v>111</v>
      </c>
      <c r="J1793" s="4" t="s">
        <v>37</v>
      </c>
      <c r="K1793" s="4" t="s">
        <v>1206</v>
      </c>
      <c r="L1793" s="4" t="s">
        <v>39</v>
      </c>
      <c r="M1793" s="4" t="s">
        <v>112</v>
      </c>
      <c r="N1793" s="4" t="s">
        <v>41</v>
      </c>
      <c r="O1793" s="4">
        <v>218</v>
      </c>
      <c r="P1793" s="4">
        <v>192</v>
      </c>
      <c r="Q1793" s="4">
        <v>273</v>
      </c>
      <c r="R1793" s="4">
        <v>338</v>
      </c>
      <c r="S1793" s="4">
        <v>519</v>
      </c>
      <c r="T1793" s="4">
        <v>542</v>
      </c>
      <c r="U1793" s="4">
        <v>568</v>
      </c>
      <c r="V1793" s="4">
        <v>578</v>
      </c>
      <c r="W1793" s="4">
        <v>411</v>
      </c>
      <c r="X1793" s="4">
        <v>584</v>
      </c>
      <c r="Y1793" s="4">
        <v>504</v>
      </c>
      <c r="Z1793" s="4">
        <v>503</v>
      </c>
      <c r="AA1793" s="4">
        <v>526</v>
      </c>
      <c r="AB1793" s="4">
        <v>572</v>
      </c>
      <c r="AC1793" s="4">
        <v>587</v>
      </c>
      <c r="AD1793" s="4">
        <v>572</v>
      </c>
      <c r="AE1793" s="4">
        <v>556</v>
      </c>
      <c r="AF1793" s="4">
        <v>657</v>
      </c>
      <c r="AG1793" s="4">
        <v>665</v>
      </c>
      <c r="AH1793" s="4">
        <v>697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</row>
    <row r="1794" spans="1:40" ht="15" customHeight="1" x14ac:dyDescent="0.25">
      <c r="A1794" s="4" t="str">
        <f>EB[[#This Row],[unit]] &amp; "#" &amp; EB[[#This Row],[indic_nrg]] &amp; "#" &amp; EB[[#This Row],[product]] &amp; "#" &amp; EB[[#This Row],[geo]]</f>
        <v>TJ#B_101039#5545#CZ</v>
      </c>
      <c r="B1794" s="4" t="str">
        <f>VLOOKUP(EB[[#This Row],[product]],KS_DB[[product]:[KS]],5,FALSE)</f>
        <v>biomass</v>
      </c>
      <c r="C1794" s="4" t="str">
        <f>VLOOKUP(EB[[#This Row],[product]],KS_DB[[product]:[KS]],6,FALSE)</f>
        <v>biomass</v>
      </c>
      <c r="D1794" s="4">
        <f>VLOOKUP(EB[[#This Row],[product]],Carriers[],4,FALSE)</f>
        <v>0</v>
      </c>
      <c r="E1794" s="4">
        <f>VLOOKUP(EB[[#This Row],[indic_nrg]],Indicators[],4,FALSE)</f>
        <v>0</v>
      </c>
      <c r="F1794" s="4">
        <f>IFERROR(VLOOKUP(EB[[#This Row],[Source_carrier]],KS_DB[[product]:[KS]],6,FALSE),0)</f>
        <v>0</v>
      </c>
      <c r="G1794" s="4" t="s">
        <v>34</v>
      </c>
      <c r="H1794" s="4" t="s">
        <v>1205</v>
      </c>
      <c r="I1794" s="4" t="s">
        <v>115</v>
      </c>
      <c r="J1794" s="4" t="s">
        <v>37</v>
      </c>
      <c r="K1794" s="4" t="s">
        <v>1206</v>
      </c>
      <c r="L1794" s="4" t="s">
        <v>39</v>
      </c>
      <c r="M1794" s="4" t="s">
        <v>116</v>
      </c>
      <c r="N1794" s="4" t="s">
        <v>41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</row>
    <row r="1795" spans="1:40" ht="15" customHeight="1" x14ac:dyDescent="0.25">
      <c r="A1795" s="4" t="str">
        <f>EB[[#This Row],[unit]] &amp; "#" &amp; EB[[#This Row],[indic_nrg]] &amp; "#" &amp; EB[[#This Row],[product]] &amp; "#" &amp; EB[[#This Row],[geo]]</f>
        <v>TJ#B_101039#5546#CZ</v>
      </c>
      <c r="B1795" s="4" t="str">
        <f>VLOOKUP(EB[[#This Row],[product]],KS_DB[[product]:[KS]],5,FALSE)</f>
        <v>biomass</v>
      </c>
      <c r="C1795" s="4" t="str">
        <f>VLOOKUP(EB[[#This Row],[product]],KS_DB[[product]:[KS]],6,FALSE)</f>
        <v>biomass</v>
      </c>
      <c r="D1795" s="4">
        <f>VLOOKUP(EB[[#This Row],[product]],Carriers[],4,FALSE)</f>
        <v>1</v>
      </c>
      <c r="E1795" s="4">
        <f>VLOOKUP(EB[[#This Row],[indic_nrg]],Indicators[],4,FALSE)</f>
        <v>0</v>
      </c>
      <c r="F1795" s="4">
        <f>IFERROR(VLOOKUP(EB[[#This Row],[Source_carrier]],KS_DB[[product]:[KS]],6,FALSE),0)</f>
        <v>0</v>
      </c>
      <c r="G1795" s="4" t="s">
        <v>34</v>
      </c>
      <c r="H1795" s="4" t="s">
        <v>1205</v>
      </c>
      <c r="I1795" s="4" t="s">
        <v>117</v>
      </c>
      <c r="J1795" s="4" t="s">
        <v>37</v>
      </c>
      <c r="K1795" s="4" t="s">
        <v>1206</v>
      </c>
      <c r="L1795" s="4" t="s">
        <v>39</v>
      </c>
      <c r="M1795" s="4" t="s">
        <v>118</v>
      </c>
      <c r="N1795" s="4" t="s">
        <v>41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</row>
    <row r="1796" spans="1:40" ht="15" customHeight="1" x14ac:dyDescent="0.25">
      <c r="A1796" s="4" t="str">
        <f>EB[[#This Row],[unit]] &amp; "#" &amp; EB[[#This Row],[indic_nrg]] &amp; "#" &amp; EB[[#This Row],[product]] &amp; "#" &amp; EB[[#This Row],[geo]]</f>
        <v>TJ#B_101039#5547#CZ</v>
      </c>
      <c r="B1796" s="4" t="str">
        <f>VLOOKUP(EB[[#This Row],[product]],KS_DB[[product]:[KS]],5,FALSE)</f>
        <v>biomass</v>
      </c>
      <c r="C1796" s="4" t="str">
        <f>VLOOKUP(EB[[#This Row],[product]],KS_DB[[product]:[KS]],6,FALSE)</f>
        <v>biomass</v>
      </c>
      <c r="D1796" s="4">
        <f>VLOOKUP(EB[[#This Row],[product]],Carriers[],4,FALSE)</f>
        <v>1</v>
      </c>
      <c r="E1796" s="4">
        <f>VLOOKUP(EB[[#This Row],[indic_nrg]],Indicators[],4,FALSE)</f>
        <v>0</v>
      </c>
      <c r="F1796" s="4">
        <f>IFERROR(VLOOKUP(EB[[#This Row],[Source_carrier]],KS_DB[[product]:[KS]],6,FALSE),0)</f>
        <v>0</v>
      </c>
      <c r="G1796" s="4" t="s">
        <v>34</v>
      </c>
      <c r="H1796" s="4" t="s">
        <v>1205</v>
      </c>
      <c r="I1796" s="4" t="s">
        <v>119</v>
      </c>
      <c r="J1796" s="4" t="s">
        <v>37</v>
      </c>
      <c r="K1796" s="4" t="s">
        <v>1206</v>
      </c>
      <c r="L1796" s="4" t="s">
        <v>39</v>
      </c>
      <c r="M1796" s="4" t="s">
        <v>120</v>
      </c>
      <c r="N1796" s="4" t="s">
        <v>41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</row>
    <row r="1797" spans="1:40" ht="15" customHeight="1" x14ac:dyDescent="0.25">
      <c r="A1797" s="4" t="str">
        <f>EB[[#This Row],[unit]] &amp; "#" &amp; EB[[#This Row],[indic_nrg]] &amp; "#" &amp; EB[[#This Row],[product]] &amp; "#" &amp; EB[[#This Row],[geo]]</f>
        <v>TJ#B_101039#5548#CZ</v>
      </c>
      <c r="B1797" s="4" t="str">
        <f>VLOOKUP(EB[[#This Row],[product]],KS_DB[[product]:[KS]],5,FALSE)</f>
        <v>biomass</v>
      </c>
      <c r="C1797" s="4" t="str">
        <f>VLOOKUP(EB[[#This Row],[product]],KS_DB[[product]:[KS]],6,FALSE)</f>
        <v>biomass</v>
      </c>
      <c r="D1797" s="4">
        <f>VLOOKUP(EB[[#This Row],[product]],Carriers[],4,FALSE)</f>
        <v>1</v>
      </c>
      <c r="E1797" s="4">
        <f>VLOOKUP(EB[[#This Row],[indic_nrg]],Indicators[],4,FALSE)</f>
        <v>0</v>
      </c>
      <c r="F1797" s="4">
        <f>IFERROR(VLOOKUP(EB[[#This Row],[Source_carrier]],KS_DB[[product]:[KS]],6,FALSE),0)</f>
        <v>0</v>
      </c>
      <c r="G1797" s="4" t="s">
        <v>34</v>
      </c>
      <c r="H1797" s="4" t="s">
        <v>1205</v>
      </c>
      <c r="I1797" s="4" t="s">
        <v>121</v>
      </c>
      <c r="J1797" s="4" t="s">
        <v>37</v>
      </c>
      <c r="K1797" s="4" t="s">
        <v>1206</v>
      </c>
      <c r="L1797" s="4" t="s">
        <v>39</v>
      </c>
      <c r="M1797" s="4" t="s">
        <v>122</v>
      </c>
      <c r="N1797" s="4" t="s">
        <v>41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</row>
    <row r="1798" spans="1:40" ht="15" customHeight="1" x14ac:dyDescent="0.25">
      <c r="A1798" s="4" t="str">
        <f>EB[[#This Row],[unit]] &amp; "#" &amp; EB[[#This Row],[indic_nrg]] &amp; "#" &amp; EB[[#This Row],[product]] &amp; "#" &amp; EB[[#This Row],[geo]]</f>
        <v>TJ#B_101039#5549#CZ</v>
      </c>
      <c r="B1798" s="4" t="str">
        <f>VLOOKUP(EB[[#This Row],[product]],KS_DB[[product]:[KS]],5,FALSE)</f>
        <v>biomass</v>
      </c>
      <c r="C1798" s="4" t="str">
        <f>VLOOKUP(EB[[#This Row],[product]],KS_DB[[product]:[KS]],6,FALSE)</f>
        <v>biomass</v>
      </c>
      <c r="D1798" s="4">
        <f>VLOOKUP(EB[[#This Row],[product]],Carriers[],4,FALSE)</f>
        <v>1</v>
      </c>
      <c r="E1798" s="4">
        <f>VLOOKUP(EB[[#This Row],[indic_nrg]],Indicators[],4,FALSE)</f>
        <v>0</v>
      </c>
      <c r="F1798" s="4">
        <f>IFERROR(VLOOKUP(EB[[#This Row],[Source_carrier]],KS_DB[[product]:[KS]],6,FALSE),0)</f>
        <v>0</v>
      </c>
      <c r="G1798" s="4" t="s">
        <v>34</v>
      </c>
      <c r="H1798" s="4" t="s">
        <v>1205</v>
      </c>
      <c r="I1798" s="4" t="s">
        <v>123</v>
      </c>
      <c r="J1798" s="4" t="s">
        <v>37</v>
      </c>
      <c r="K1798" s="4" t="s">
        <v>1206</v>
      </c>
      <c r="L1798" s="4" t="s">
        <v>39</v>
      </c>
      <c r="M1798" s="4" t="s">
        <v>124</v>
      </c>
      <c r="N1798" s="4" t="s">
        <v>41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</row>
    <row r="1799" spans="1:40" ht="15" customHeight="1" x14ac:dyDescent="0.25">
      <c r="A1799" s="4" t="str">
        <f>EB[[#This Row],[unit]] &amp; "#" &amp; EB[[#This Row],[indic_nrg]] &amp; "#" &amp; EB[[#This Row],[product]] &amp; "#" &amp; EB[[#This Row],[geo]]</f>
        <v>TJ#B_101039#5550#CZ</v>
      </c>
      <c r="B1799" s="4" t="str">
        <f>VLOOKUP(EB[[#This Row],[product]],KS_DB[[product]:[KS]],5,FALSE)</f>
        <v>RES</v>
      </c>
      <c r="C1799" s="4" t="str">
        <f>VLOOKUP(EB[[#This Row],[product]],KS_DB[[product]:[KS]],6,FALSE)</f>
        <v>RES</v>
      </c>
      <c r="D1799" s="4">
        <f>VLOOKUP(EB[[#This Row],[product]],Carriers[],4,FALSE)</f>
        <v>1</v>
      </c>
      <c r="E1799" s="4">
        <f>VLOOKUP(EB[[#This Row],[indic_nrg]],Indicators[],4,FALSE)</f>
        <v>0</v>
      </c>
      <c r="F1799" s="4">
        <f>IFERROR(VLOOKUP(EB[[#This Row],[Source_carrier]],KS_DB[[product]:[KS]],6,FALSE),0)</f>
        <v>0</v>
      </c>
      <c r="G1799" s="4" t="s">
        <v>34</v>
      </c>
      <c r="H1799" s="4" t="s">
        <v>1205</v>
      </c>
      <c r="I1799" s="4" t="s">
        <v>125</v>
      </c>
      <c r="J1799" s="4" t="s">
        <v>37</v>
      </c>
      <c r="K1799" s="4" t="s">
        <v>1206</v>
      </c>
      <c r="L1799" s="4" t="s">
        <v>39</v>
      </c>
      <c r="M1799" s="4" t="s">
        <v>126</v>
      </c>
      <c r="N1799" s="4" t="s">
        <v>41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</row>
    <row r="1800" spans="1:40" ht="15" customHeight="1" x14ac:dyDescent="0.25">
      <c r="A1800" s="4" t="str">
        <f>EB[[#This Row],[unit]] &amp; "#" &amp; EB[[#This Row],[indic_nrg]] &amp; "#" &amp; EB[[#This Row],[product]] &amp; "#" &amp; EB[[#This Row],[geo]]</f>
        <v>TJ#B_101039#7100#CZ</v>
      </c>
      <c r="B1800" s="4" t="str">
        <f>VLOOKUP(EB[[#This Row],[product]],KS_DB[[product]:[KS]],5,FALSE)</f>
        <v>other</v>
      </c>
      <c r="C1800" s="4" t="str">
        <f>VLOOKUP(EB[[#This Row],[product]],KS_DB[[product]:[KS]],6,FALSE)</f>
        <v>other</v>
      </c>
      <c r="D1800" s="4">
        <f>VLOOKUP(EB[[#This Row],[product]],Carriers[],4,FALSE)</f>
        <v>1</v>
      </c>
      <c r="E1800" s="4">
        <f>VLOOKUP(EB[[#This Row],[indic_nrg]],Indicators[],4,FALSE)</f>
        <v>0</v>
      </c>
      <c r="F1800" s="4">
        <f>IFERROR(VLOOKUP(EB[[#This Row],[Source_carrier]],KS_DB[[product]:[KS]],6,FALSE),0)</f>
        <v>0</v>
      </c>
      <c r="G1800" s="4" t="s">
        <v>34</v>
      </c>
      <c r="H1800" s="4" t="s">
        <v>1205</v>
      </c>
      <c r="I1800" s="4" t="s">
        <v>129</v>
      </c>
      <c r="J1800" s="4" t="s">
        <v>37</v>
      </c>
      <c r="K1800" s="4" t="s">
        <v>1206</v>
      </c>
      <c r="L1800" s="4" t="s">
        <v>39</v>
      </c>
      <c r="M1800" s="4" t="s">
        <v>130</v>
      </c>
      <c r="N1800" s="4" t="s">
        <v>41</v>
      </c>
      <c r="O1800" s="4">
        <v>9</v>
      </c>
      <c r="P1800" s="4">
        <v>9</v>
      </c>
      <c r="Q1800" s="4">
        <v>14</v>
      </c>
      <c r="R1800" s="4">
        <v>59</v>
      </c>
      <c r="S1800" s="4">
        <v>107</v>
      </c>
      <c r="T1800" s="4">
        <v>116</v>
      </c>
      <c r="U1800" s="4">
        <v>122</v>
      </c>
      <c r="V1800" s="4">
        <v>120</v>
      </c>
      <c r="W1800" s="4">
        <v>126</v>
      </c>
      <c r="X1800" s="4">
        <v>138</v>
      </c>
      <c r="Y1800" s="4">
        <v>109</v>
      </c>
      <c r="Z1800" s="4">
        <v>205</v>
      </c>
      <c r="AA1800" s="4">
        <v>289</v>
      </c>
      <c r="AB1800" s="4">
        <v>213</v>
      </c>
      <c r="AC1800" s="4">
        <v>345</v>
      </c>
      <c r="AD1800" s="4">
        <v>390</v>
      </c>
      <c r="AE1800" s="4">
        <v>356</v>
      </c>
      <c r="AF1800" s="4">
        <v>251</v>
      </c>
      <c r="AG1800" s="4">
        <v>236</v>
      </c>
      <c r="AH1800" s="4">
        <v>235</v>
      </c>
      <c r="AI1800" s="4">
        <v>416</v>
      </c>
      <c r="AJ1800" s="4">
        <v>521</v>
      </c>
      <c r="AK1800" s="4">
        <v>409</v>
      </c>
      <c r="AL1800" s="4">
        <v>358</v>
      </c>
      <c r="AM1800" s="4">
        <v>352</v>
      </c>
      <c r="AN1800" s="4">
        <v>408</v>
      </c>
    </row>
    <row r="1801" spans="1:40" ht="15" customHeight="1" x14ac:dyDescent="0.25">
      <c r="A1801" s="4" t="str">
        <f>EB[[#This Row],[unit]] &amp; "#" &amp; EB[[#This Row],[indic_nrg]] &amp; "#" &amp; EB[[#This Row],[product]] &amp; "#" &amp; EB[[#This Row],[geo]]</f>
        <v>TJ#B_101039#7200#CZ</v>
      </c>
      <c r="B1801" s="4" t="str">
        <f>VLOOKUP(EB[[#This Row],[product]],KS_DB[[product]:[KS]],5,FALSE)</f>
        <v>other</v>
      </c>
      <c r="C1801" s="4" t="str">
        <f>VLOOKUP(EB[[#This Row],[product]],KS_DB[[product]:[KS]],6,FALSE)</f>
        <v>other</v>
      </c>
      <c r="D1801" s="4">
        <f>VLOOKUP(EB[[#This Row],[product]],Carriers[],4,FALSE)</f>
        <v>0</v>
      </c>
      <c r="E1801" s="4">
        <f>VLOOKUP(EB[[#This Row],[indic_nrg]],Indicators[],4,FALSE)</f>
        <v>0</v>
      </c>
      <c r="F1801" s="4">
        <f>IFERROR(VLOOKUP(EB[[#This Row],[Source_carrier]],KS_DB[[product]:[KS]],6,FALSE),0)</f>
        <v>0</v>
      </c>
      <c r="G1801" s="4" t="s">
        <v>34</v>
      </c>
      <c r="H1801" s="4" t="s">
        <v>1205</v>
      </c>
      <c r="I1801" s="4" t="s">
        <v>131</v>
      </c>
      <c r="J1801" s="4" t="s">
        <v>37</v>
      </c>
      <c r="K1801" s="4" t="s">
        <v>1206</v>
      </c>
      <c r="L1801" s="4" t="s">
        <v>39</v>
      </c>
      <c r="M1801" s="4" t="s">
        <v>132</v>
      </c>
      <c r="N1801" s="4" t="s">
        <v>41</v>
      </c>
      <c r="O1801" s="4">
        <v>227</v>
      </c>
      <c r="P1801" s="4">
        <v>201</v>
      </c>
      <c r="Q1801" s="4">
        <v>287</v>
      </c>
      <c r="R1801" s="4">
        <v>397</v>
      </c>
      <c r="S1801" s="4">
        <v>626</v>
      </c>
      <c r="T1801" s="4">
        <v>658</v>
      </c>
      <c r="U1801" s="4">
        <v>690</v>
      </c>
      <c r="V1801" s="4">
        <v>698</v>
      </c>
      <c r="W1801" s="4">
        <v>537</v>
      </c>
      <c r="X1801" s="4">
        <v>722</v>
      </c>
      <c r="Y1801" s="4">
        <v>613</v>
      </c>
      <c r="Z1801" s="4">
        <v>708</v>
      </c>
      <c r="AA1801" s="4">
        <v>815</v>
      </c>
      <c r="AB1801" s="4">
        <v>785</v>
      </c>
      <c r="AC1801" s="4">
        <v>932</v>
      </c>
      <c r="AD1801" s="4">
        <v>962</v>
      </c>
      <c r="AE1801" s="4">
        <v>912</v>
      </c>
      <c r="AF1801" s="4">
        <v>908</v>
      </c>
      <c r="AG1801" s="4">
        <v>901</v>
      </c>
      <c r="AH1801" s="4">
        <v>932</v>
      </c>
      <c r="AI1801" s="4">
        <v>416</v>
      </c>
      <c r="AJ1801" s="4">
        <v>521</v>
      </c>
      <c r="AK1801" s="4">
        <v>409</v>
      </c>
      <c r="AL1801" s="4">
        <v>358</v>
      </c>
      <c r="AM1801" s="4">
        <v>352</v>
      </c>
      <c r="AN1801" s="4">
        <v>408</v>
      </c>
    </row>
    <row r="1802" spans="1:40" ht="15" customHeight="1" x14ac:dyDescent="0.25">
      <c r="A1802" s="4" t="str">
        <f>EB[[#This Row],[unit]] &amp; "#" &amp; EB[[#This Row],[indic_nrg]] &amp; "#" &amp; EB[[#This Row],[product]] &amp; "#" &amp; EB[[#This Row],[geo]]</f>
        <v>TJ#B_101100#0000#CZ</v>
      </c>
      <c r="B1802" s="4" t="str">
        <f>VLOOKUP(EB[[#This Row],[product]],KS_DB[[product]:[KS]],5,FALSE)</f>
        <v>all</v>
      </c>
      <c r="C1802" s="4" t="str">
        <f>VLOOKUP(EB[[#This Row],[product]],KS_DB[[product]:[KS]],6,FALSE)</f>
        <v>all</v>
      </c>
      <c r="D1802" s="4">
        <f>VLOOKUP(EB[[#This Row],[product]],Carriers[],4,FALSE)</f>
        <v>0</v>
      </c>
      <c r="E1802" s="4">
        <f>VLOOKUP(EB[[#This Row],[indic_nrg]],Indicators[],4,FALSE)</f>
        <v>0</v>
      </c>
      <c r="F1802" s="4">
        <f>IFERROR(VLOOKUP(EB[[#This Row],[Source_carrier]],KS_DB[[product]:[KS]],6,FALSE),0)</f>
        <v>0</v>
      </c>
      <c r="G1802" s="4" t="s">
        <v>34</v>
      </c>
      <c r="H1802" s="4" t="s">
        <v>575</v>
      </c>
      <c r="I1802" s="4" t="s">
        <v>36</v>
      </c>
      <c r="J1802" s="4" t="s">
        <v>37</v>
      </c>
      <c r="K1802" s="4" t="s">
        <v>576</v>
      </c>
      <c r="L1802" s="4" t="s">
        <v>39</v>
      </c>
      <c r="M1802" s="4" t="s">
        <v>40</v>
      </c>
      <c r="N1802" s="4" t="s">
        <v>41</v>
      </c>
      <c r="O1802" s="4">
        <v>1035871</v>
      </c>
      <c r="P1802" s="4">
        <v>942681</v>
      </c>
      <c r="Q1802" s="4">
        <v>931804</v>
      </c>
      <c r="R1802" s="4">
        <v>892206</v>
      </c>
      <c r="S1802" s="4">
        <v>890464</v>
      </c>
      <c r="T1802" s="4">
        <v>914697</v>
      </c>
      <c r="U1802" s="4">
        <v>963898</v>
      </c>
      <c r="V1802" s="4">
        <v>920902</v>
      </c>
      <c r="W1802" s="4">
        <v>874311</v>
      </c>
      <c r="X1802" s="4">
        <v>791341</v>
      </c>
      <c r="Y1802" s="4">
        <v>818969</v>
      </c>
      <c r="Z1802" s="4">
        <v>841622</v>
      </c>
      <c r="AA1802" s="4">
        <v>854634</v>
      </c>
      <c r="AB1802" s="4">
        <v>906148</v>
      </c>
      <c r="AC1802" s="4">
        <v>915354</v>
      </c>
      <c r="AD1802" s="4">
        <v>940590</v>
      </c>
      <c r="AE1802" s="4">
        <v>948359</v>
      </c>
      <c r="AF1802" s="4">
        <v>937193</v>
      </c>
      <c r="AG1802" s="4">
        <v>964213</v>
      </c>
      <c r="AH1802" s="4">
        <v>859857</v>
      </c>
      <c r="AI1802" s="4">
        <v>935776</v>
      </c>
      <c r="AJ1802" s="4">
        <v>892143</v>
      </c>
      <c r="AK1802" s="4">
        <v>892404</v>
      </c>
      <c r="AL1802" s="4">
        <v>863406</v>
      </c>
      <c r="AM1802" s="4">
        <v>884707</v>
      </c>
      <c r="AN1802" s="4">
        <v>854376</v>
      </c>
    </row>
    <row r="1803" spans="1:40" ht="15" customHeight="1" x14ac:dyDescent="0.25">
      <c r="A1803" s="4" t="str">
        <f>EB[[#This Row],[unit]] &amp; "#" &amp; EB[[#This Row],[indic_nrg]] &amp; "#" &amp; EB[[#This Row],[product]] &amp; "#" &amp; EB[[#This Row],[geo]]</f>
        <v>TJ#B_101100#2000#CZ</v>
      </c>
      <c r="B1803" s="4" t="str">
        <f>VLOOKUP(EB[[#This Row],[product]],KS_DB[[product]:[KS]],5,FALSE)</f>
        <v>solid</v>
      </c>
      <c r="C1803" s="4" t="str">
        <f>VLOOKUP(EB[[#This Row],[product]],KS_DB[[product]:[KS]],6,FALSE)</f>
        <v>solid</v>
      </c>
      <c r="D1803" s="4">
        <f>VLOOKUP(EB[[#This Row],[product]],Carriers[],4,FALSE)</f>
        <v>0</v>
      </c>
      <c r="E1803" s="4">
        <f>VLOOKUP(EB[[#This Row],[indic_nrg]],Indicators[],4,FALSE)</f>
        <v>0</v>
      </c>
      <c r="F1803" s="4">
        <f>IFERROR(VLOOKUP(EB[[#This Row],[Source_carrier]],KS_DB[[product]:[KS]],6,FALSE),0)</f>
        <v>0</v>
      </c>
      <c r="G1803" s="4" t="s">
        <v>34</v>
      </c>
      <c r="H1803" s="4" t="s">
        <v>575</v>
      </c>
      <c r="I1803" s="4" t="s">
        <v>18</v>
      </c>
      <c r="J1803" s="4" t="s">
        <v>37</v>
      </c>
      <c r="K1803" s="4" t="s">
        <v>576</v>
      </c>
      <c r="L1803" s="4" t="s">
        <v>39</v>
      </c>
      <c r="M1803" s="4" t="s">
        <v>42</v>
      </c>
      <c r="N1803" s="4" t="s">
        <v>41</v>
      </c>
      <c r="O1803" s="4">
        <v>224422</v>
      </c>
      <c r="P1803" s="4">
        <v>193620</v>
      </c>
      <c r="Q1803" s="4">
        <v>174198</v>
      </c>
      <c r="R1803" s="4">
        <v>162752</v>
      </c>
      <c r="S1803" s="4">
        <v>157410</v>
      </c>
      <c r="T1803" s="4">
        <v>153766</v>
      </c>
      <c r="U1803" s="4">
        <v>152819</v>
      </c>
      <c r="V1803" s="4">
        <v>132385</v>
      </c>
      <c r="W1803" s="4">
        <v>120756</v>
      </c>
      <c r="X1803" s="4">
        <v>100722</v>
      </c>
      <c r="Y1803" s="4">
        <v>102274</v>
      </c>
      <c r="Z1803" s="4">
        <v>105977</v>
      </c>
      <c r="AA1803" s="4">
        <v>116194</v>
      </c>
      <c r="AB1803" s="4">
        <v>117089</v>
      </c>
      <c r="AC1803" s="4">
        <v>116544</v>
      </c>
      <c r="AD1803" s="4">
        <v>111971</v>
      </c>
      <c r="AE1803" s="4">
        <v>113420</v>
      </c>
      <c r="AF1803" s="4">
        <v>106012</v>
      </c>
      <c r="AG1803" s="4">
        <v>109266</v>
      </c>
      <c r="AH1803" s="4">
        <v>76008</v>
      </c>
      <c r="AI1803" s="4">
        <v>82870</v>
      </c>
      <c r="AJ1803" s="4">
        <v>81430</v>
      </c>
      <c r="AK1803" s="4">
        <v>77812</v>
      </c>
      <c r="AL1803" s="4">
        <v>78213</v>
      </c>
      <c r="AM1803" s="4">
        <v>79826</v>
      </c>
      <c r="AN1803" s="4">
        <v>73587</v>
      </c>
    </row>
    <row r="1804" spans="1:40" ht="15" customHeight="1" x14ac:dyDescent="0.25">
      <c r="A1804" s="4" t="str">
        <f>EB[[#This Row],[unit]] &amp; "#" &amp; EB[[#This Row],[indic_nrg]] &amp; "#" &amp; EB[[#This Row],[product]] &amp; "#" &amp; EB[[#This Row],[geo]]</f>
        <v>TJ#B_101100#2100#CZ</v>
      </c>
      <c r="B1804" s="4" t="str">
        <f>VLOOKUP(EB[[#This Row],[product]],KS_DB[[product]:[KS]],5,FALSE)</f>
        <v>solid</v>
      </c>
      <c r="C1804" s="4" t="str">
        <f>VLOOKUP(EB[[#This Row],[product]],KS_DB[[product]:[KS]],6,FALSE)</f>
        <v>solid</v>
      </c>
      <c r="D1804" s="4">
        <f>VLOOKUP(EB[[#This Row],[product]],Carriers[],4,FALSE)</f>
        <v>0</v>
      </c>
      <c r="E1804" s="4">
        <f>VLOOKUP(EB[[#This Row],[indic_nrg]],Indicators[],4,FALSE)</f>
        <v>0</v>
      </c>
      <c r="F1804" s="4">
        <f>IFERROR(VLOOKUP(EB[[#This Row],[Source_carrier]],KS_DB[[product]:[KS]],6,FALSE),0)</f>
        <v>0</v>
      </c>
      <c r="G1804" s="4" t="s">
        <v>34</v>
      </c>
      <c r="H1804" s="4" t="s">
        <v>575</v>
      </c>
      <c r="I1804" s="4" t="s">
        <v>43</v>
      </c>
      <c r="J1804" s="4" t="s">
        <v>37</v>
      </c>
      <c r="K1804" s="4" t="s">
        <v>576</v>
      </c>
      <c r="L1804" s="4" t="s">
        <v>39</v>
      </c>
      <c r="M1804" s="4" t="s">
        <v>44</v>
      </c>
      <c r="N1804" s="4" t="s">
        <v>41</v>
      </c>
      <c r="O1804" s="4">
        <v>203062</v>
      </c>
      <c r="P1804" s="4">
        <v>175760</v>
      </c>
      <c r="Q1804" s="4">
        <v>162478</v>
      </c>
      <c r="R1804" s="4">
        <v>150252</v>
      </c>
      <c r="S1804" s="4">
        <v>147430</v>
      </c>
      <c r="T1804" s="4">
        <v>141446</v>
      </c>
      <c r="U1804" s="4">
        <v>138339</v>
      </c>
      <c r="V1804" s="4">
        <v>122265</v>
      </c>
      <c r="W1804" s="4">
        <v>114256</v>
      </c>
      <c r="X1804" s="4">
        <v>94962</v>
      </c>
      <c r="Y1804" s="4">
        <v>97214</v>
      </c>
      <c r="Z1804" s="4">
        <v>100377</v>
      </c>
      <c r="AA1804" s="4">
        <v>110154</v>
      </c>
      <c r="AB1804" s="4">
        <v>110809</v>
      </c>
      <c r="AC1804" s="4">
        <v>110204</v>
      </c>
      <c r="AD1804" s="4">
        <v>105951</v>
      </c>
      <c r="AE1804" s="4">
        <v>106520</v>
      </c>
      <c r="AF1804" s="4">
        <v>101072</v>
      </c>
      <c r="AG1804" s="4">
        <v>106146</v>
      </c>
      <c r="AH1804" s="4">
        <v>72608</v>
      </c>
      <c r="AI1804" s="4">
        <v>79970</v>
      </c>
      <c r="AJ1804" s="4">
        <v>81430</v>
      </c>
      <c r="AK1804" s="4">
        <v>77812</v>
      </c>
      <c r="AL1804" s="4">
        <v>78213</v>
      </c>
      <c r="AM1804" s="4">
        <v>79826</v>
      </c>
      <c r="AN1804" s="4">
        <v>73587</v>
      </c>
    </row>
    <row r="1805" spans="1:40" ht="15" customHeight="1" x14ac:dyDescent="0.25">
      <c r="A1805" s="4" t="str">
        <f>EB[[#This Row],[unit]] &amp; "#" &amp; EB[[#This Row],[indic_nrg]] &amp; "#" &amp; EB[[#This Row],[product]] &amp; "#" &amp; EB[[#This Row],[geo]]</f>
        <v>TJ#B_101100#2112#CZ</v>
      </c>
      <c r="B1805" s="4" t="str">
        <f>VLOOKUP(EB[[#This Row],[product]],KS_DB[[product]:[KS]],5,FALSE)</f>
        <v>solid</v>
      </c>
      <c r="C1805" s="4" t="str">
        <f>VLOOKUP(EB[[#This Row],[product]],KS_DB[[product]:[KS]],6,FALSE)</f>
        <v>solid</v>
      </c>
      <c r="D1805" s="4">
        <f>VLOOKUP(EB[[#This Row],[product]],Carriers[],4,FALSE)</f>
        <v>1</v>
      </c>
      <c r="E1805" s="4">
        <f>VLOOKUP(EB[[#This Row],[indic_nrg]],Indicators[],4,FALSE)</f>
        <v>0</v>
      </c>
      <c r="F1805" s="4">
        <f>IFERROR(VLOOKUP(EB[[#This Row],[Source_carrier]],KS_DB[[product]:[KS]],6,FALSE),0)</f>
        <v>0</v>
      </c>
      <c r="G1805" s="4" t="s">
        <v>34</v>
      </c>
      <c r="H1805" s="4" t="s">
        <v>575</v>
      </c>
      <c r="I1805" s="4" t="s">
        <v>45</v>
      </c>
      <c r="J1805" s="4" t="s">
        <v>37</v>
      </c>
      <c r="K1805" s="4" t="s">
        <v>576</v>
      </c>
      <c r="L1805" s="4" t="s">
        <v>39</v>
      </c>
      <c r="M1805" s="4" t="s">
        <v>46</v>
      </c>
      <c r="N1805" s="4" t="s">
        <v>41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</row>
    <row r="1806" spans="1:40" ht="15" customHeight="1" x14ac:dyDescent="0.25">
      <c r="A1806" s="4" t="str">
        <f>EB[[#This Row],[unit]] &amp; "#" &amp; EB[[#This Row],[indic_nrg]] &amp; "#" &amp; EB[[#This Row],[product]] &amp; "#" &amp; EB[[#This Row],[geo]]</f>
        <v>TJ#B_101100#2121#CZ</v>
      </c>
      <c r="B1806" s="4" t="str">
        <f>VLOOKUP(EB[[#This Row],[product]],KS_DB[[product]:[KS]],5,FALSE)</f>
        <v>solid</v>
      </c>
      <c r="C1806" s="4" t="str">
        <f>VLOOKUP(EB[[#This Row],[product]],KS_DB[[product]:[KS]],6,FALSE)</f>
        <v>solid</v>
      </c>
      <c r="D1806" s="4">
        <f>VLOOKUP(EB[[#This Row],[product]],Carriers[],4,FALSE)</f>
        <v>1</v>
      </c>
      <c r="E1806" s="4">
        <f>VLOOKUP(EB[[#This Row],[indic_nrg]],Indicators[],4,FALSE)</f>
        <v>0</v>
      </c>
      <c r="F1806" s="4">
        <f>IFERROR(VLOOKUP(EB[[#This Row],[Source_carrier]],KS_DB[[product]:[KS]],6,FALSE),0)</f>
        <v>0</v>
      </c>
      <c r="G1806" s="4" t="s">
        <v>34</v>
      </c>
      <c r="H1806" s="4" t="s">
        <v>575</v>
      </c>
      <c r="I1806" s="4" t="s">
        <v>55</v>
      </c>
      <c r="J1806" s="4" t="s">
        <v>37</v>
      </c>
      <c r="K1806" s="4" t="s">
        <v>576</v>
      </c>
      <c r="L1806" s="4" t="s">
        <v>39</v>
      </c>
      <c r="M1806" s="4" t="s">
        <v>56</v>
      </c>
      <c r="N1806" s="4" t="s">
        <v>41</v>
      </c>
      <c r="O1806" s="4">
        <v>203062</v>
      </c>
      <c r="P1806" s="4">
        <v>175760</v>
      </c>
      <c r="Q1806" s="4">
        <v>162478</v>
      </c>
      <c r="R1806" s="4">
        <v>150252</v>
      </c>
      <c r="S1806" s="4">
        <v>147430</v>
      </c>
      <c r="T1806" s="4">
        <v>141446</v>
      </c>
      <c r="U1806" s="4">
        <v>138339</v>
      </c>
      <c r="V1806" s="4">
        <v>122265</v>
      </c>
      <c r="W1806" s="4">
        <v>114256</v>
      </c>
      <c r="X1806" s="4">
        <v>94962</v>
      </c>
      <c r="Y1806" s="4">
        <v>97214</v>
      </c>
      <c r="Z1806" s="4">
        <v>100377</v>
      </c>
      <c r="AA1806" s="4">
        <v>100804</v>
      </c>
      <c r="AB1806" s="4">
        <v>101346</v>
      </c>
      <c r="AC1806" s="4">
        <v>101118</v>
      </c>
      <c r="AD1806" s="4">
        <v>97242</v>
      </c>
      <c r="AE1806" s="4">
        <v>97698</v>
      </c>
      <c r="AF1806" s="4">
        <v>92853</v>
      </c>
      <c r="AG1806" s="4">
        <v>96872</v>
      </c>
      <c r="AH1806" s="4">
        <v>65408</v>
      </c>
      <c r="AI1806" s="4">
        <v>72618</v>
      </c>
      <c r="AJ1806" s="4">
        <v>73701</v>
      </c>
      <c r="AK1806" s="4">
        <v>70310</v>
      </c>
      <c r="AL1806" s="4">
        <v>70936</v>
      </c>
      <c r="AM1806" s="4">
        <v>72362</v>
      </c>
      <c r="AN1806" s="4">
        <v>66462</v>
      </c>
    </row>
    <row r="1807" spans="1:40" ht="15" customHeight="1" x14ac:dyDescent="0.25">
      <c r="A1807" s="4" t="str">
        <f>EB[[#This Row],[unit]] &amp; "#" &amp; EB[[#This Row],[indic_nrg]] &amp; "#" &amp; EB[[#This Row],[product]] &amp; "#" &amp; EB[[#This Row],[geo]]</f>
        <v>TJ#B_101100#2122#CZ</v>
      </c>
      <c r="B1807" s="4" t="str">
        <f>VLOOKUP(EB[[#This Row],[product]],KS_DB[[product]:[KS]],5,FALSE)</f>
        <v>solid</v>
      </c>
      <c r="C1807" s="4" t="str">
        <f>VLOOKUP(EB[[#This Row],[product]],KS_DB[[product]:[KS]],6,FALSE)</f>
        <v>solid</v>
      </c>
      <c r="D1807" s="4">
        <f>VLOOKUP(EB[[#This Row],[product]],Carriers[],4,FALSE)</f>
        <v>1</v>
      </c>
      <c r="E1807" s="4">
        <f>VLOOKUP(EB[[#This Row],[indic_nrg]],Indicators[],4,FALSE)</f>
        <v>0</v>
      </c>
      <c r="F1807" s="4">
        <f>IFERROR(VLOOKUP(EB[[#This Row],[Source_carrier]],KS_DB[[product]:[KS]],6,FALSE),0)</f>
        <v>0</v>
      </c>
      <c r="G1807" s="4" t="s">
        <v>34</v>
      </c>
      <c r="H1807" s="4" t="s">
        <v>575</v>
      </c>
      <c r="I1807" s="4" t="s">
        <v>57</v>
      </c>
      <c r="J1807" s="4" t="s">
        <v>37</v>
      </c>
      <c r="K1807" s="4" t="s">
        <v>576</v>
      </c>
      <c r="L1807" s="4" t="s">
        <v>39</v>
      </c>
      <c r="M1807" s="4" t="s">
        <v>58</v>
      </c>
      <c r="N1807" s="4" t="s">
        <v>41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</row>
    <row r="1808" spans="1:40" ht="15" customHeight="1" x14ac:dyDescent="0.25">
      <c r="A1808" s="4" t="str">
        <f>EB[[#This Row],[unit]] &amp; "#" &amp; EB[[#This Row],[indic_nrg]] &amp; "#" &amp; EB[[#This Row],[product]] &amp; "#" &amp; EB[[#This Row],[geo]]</f>
        <v>TJ#B_101100#2130#CZ</v>
      </c>
      <c r="B1808" s="4" t="str">
        <f>VLOOKUP(EB[[#This Row],[product]],KS_DB[[product]:[KS]],5,FALSE)</f>
        <v>solid</v>
      </c>
      <c r="C1808" s="4" t="str">
        <f>VLOOKUP(EB[[#This Row],[product]],KS_DB[[product]:[KS]],6,FALSE)</f>
        <v>solid</v>
      </c>
      <c r="D1808" s="4">
        <f>VLOOKUP(EB[[#This Row],[product]],Carriers[],4,FALSE)</f>
        <v>1</v>
      </c>
      <c r="E1808" s="4">
        <f>VLOOKUP(EB[[#This Row],[indic_nrg]],Indicators[],4,FALSE)</f>
        <v>0</v>
      </c>
      <c r="F1808" s="4">
        <f>IFERROR(VLOOKUP(EB[[#This Row],[Source_carrier]],KS_DB[[product]:[KS]],6,FALSE),0)</f>
        <v>0</v>
      </c>
      <c r="G1808" s="4" t="s">
        <v>34</v>
      </c>
      <c r="H1808" s="4" t="s">
        <v>575</v>
      </c>
      <c r="I1808" s="4" t="s">
        <v>59</v>
      </c>
      <c r="J1808" s="4" t="s">
        <v>37</v>
      </c>
      <c r="K1808" s="4" t="s">
        <v>576</v>
      </c>
      <c r="L1808" s="4" t="s">
        <v>39</v>
      </c>
      <c r="M1808" s="4" t="s">
        <v>60</v>
      </c>
      <c r="N1808" s="4" t="s">
        <v>41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9350</v>
      </c>
      <c r="AB1808" s="4">
        <v>9463</v>
      </c>
      <c r="AC1808" s="4">
        <v>9086</v>
      </c>
      <c r="AD1808" s="4">
        <v>8709</v>
      </c>
      <c r="AE1808" s="4">
        <v>8822</v>
      </c>
      <c r="AF1808" s="4">
        <v>8219</v>
      </c>
      <c r="AG1808" s="4">
        <v>9274</v>
      </c>
      <c r="AH1808" s="4">
        <v>7201</v>
      </c>
      <c r="AI1808" s="4">
        <v>7352</v>
      </c>
      <c r="AJ1808" s="4">
        <v>7728</v>
      </c>
      <c r="AK1808" s="4">
        <v>7502</v>
      </c>
      <c r="AL1808" s="4">
        <v>7276</v>
      </c>
      <c r="AM1808" s="4">
        <v>7465</v>
      </c>
      <c r="AN1808" s="4">
        <v>7125</v>
      </c>
    </row>
    <row r="1809" spans="1:40" ht="15" customHeight="1" x14ac:dyDescent="0.25">
      <c r="A1809" s="4" t="str">
        <f>EB[[#This Row],[unit]] &amp; "#" &amp; EB[[#This Row],[indic_nrg]] &amp; "#" &amp; EB[[#This Row],[product]] &amp; "#" &amp; EB[[#This Row],[geo]]</f>
        <v>TJ#B_101100#2200#CZ</v>
      </c>
      <c r="B1809" s="4" t="str">
        <f>VLOOKUP(EB[[#This Row],[product]],KS_DB[[product]:[KS]],5,FALSE)</f>
        <v>solid</v>
      </c>
      <c r="C1809" s="4" t="str">
        <f>VLOOKUP(EB[[#This Row],[product]],KS_DB[[product]:[KS]],6,FALSE)</f>
        <v>solid</v>
      </c>
      <c r="D1809" s="4">
        <f>VLOOKUP(EB[[#This Row],[product]],Carriers[],4,FALSE)</f>
        <v>0</v>
      </c>
      <c r="E1809" s="4">
        <f>VLOOKUP(EB[[#This Row],[indic_nrg]],Indicators[],4,FALSE)</f>
        <v>0</v>
      </c>
      <c r="F1809" s="4">
        <f>IFERROR(VLOOKUP(EB[[#This Row],[Source_carrier]],KS_DB[[product]:[KS]],6,FALSE),0)</f>
        <v>0</v>
      </c>
      <c r="G1809" s="4" t="s">
        <v>34</v>
      </c>
      <c r="H1809" s="4" t="s">
        <v>575</v>
      </c>
      <c r="I1809" s="4" t="s">
        <v>61</v>
      </c>
      <c r="J1809" s="4" t="s">
        <v>37</v>
      </c>
      <c r="K1809" s="4" t="s">
        <v>576</v>
      </c>
      <c r="L1809" s="4" t="s">
        <v>39</v>
      </c>
      <c r="M1809" s="4" t="s">
        <v>62</v>
      </c>
      <c r="N1809" s="4" t="s">
        <v>41</v>
      </c>
      <c r="O1809" s="4">
        <v>21360</v>
      </c>
      <c r="P1809" s="4">
        <v>17860</v>
      </c>
      <c r="Q1809" s="4">
        <v>11720</v>
      </c>
      <c r="R1809" s="4">
        <v>12500</v>
      </c>
      <c r="S1809" s="4">
        <v>9980</v>
      </c>
      <c r="T1809" s="4">
        <v>12320</v>
      </c>
      <c r="U1809" s="4">
        <v>14480</v>
      </c>
      <c r="V1809" s="4">
        <v>10120</v>
      </c>
      <c r="W1809" s="4">
        <v>6500</v>
      </c>
      <c r="X1809" s="4">
        <v>5760</v>
      </c>
      <c r="Y1809" s="4">
        <v>5060</v>
      </c>
      <c r="Z1809" s="4">
        <v>5600</v>
      </c>
      <c r="AA1809" s="4">
        <v>6040</v>
      </c>
      <c r="AB1809" s="4">
        <v>6280</v>
      </c>
      <c r="AC1809" s="4">
        <v>6340</v>
      </c>
      <c r="AD1809" s="4">
        <v>6020</v>
      </c>
      <c r="AE1809" s="4">
        <v>6900</v>
      </c>
      <c r="AF1809" s="4">
        <v>4940</v>
      </c>
      <c r="AG1809" s="4">
        <v>3120</v>
      </c>
      <c r="AH1809" s="4">
        <v>3400</v>
      </c>
      <c r="AI1809" s="4">
        <v>2900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</row>
    <row r="1810" spans="1:40" ht="15" customHeight="1" x14ac:dyDescent="0.25">
      <c r="A1810" s="4" t="str">
        <f>EB[[#This Row],[unit]] &amp; "#" &amp; EB[[#This Row],[indic_nrg]] &amp; "#" &amp; EB[[#This Row],[product]] &amp; "#" &amp; EB[[#This Row],[geo]]</f>
        <v>TJ#B_101100#2230#CZ</v>
      </c>
      <c r="B1810" s="4" t="str">
        <f>VLOOKUP(EB[[#This Row],[product]],KS_DB[[product]:[KS]],5,FALSE)</f>
        <v>solid</v>
      </c>
      <c r="C1810" s="4" t="str">
        <f>VLOOKUP(EB[[#This Row],[product]],KS_DB[[product]:[KS]],6,FALSE)</f>
        <v>solid</v>
      </c>
      <c r="D1810" s="4">
        <f>VLOOKUP(EB[[#This Row],[product]],Carriers[],4,FALSE)</f>
        <v>1</v>
      </c>
      <c r="E1810" s="4">
        <f>VLOOKUP(EB[[#This Row],[indic_nrg]],Indicators[],4,FALSE)</f>
        <v>0</v>
      </c>
      <c r="F1810" s="4">
        <f>IFERROR(VLOOKUP(EB[[#This Row],[Source_carrier]],KS_DB[[product]:[KS]],6,FALSE),0)</f>
        <v>0</v>
      </c>
      <c r="G1810" s="4" t="s">
        <v>34</v>
      </c>
      <c r="H1810" s="4" t="s">
        <v>575</v>
      </c>
      <c r="I1810" s="4" t="s">
        <v>65</v>
      </c>
      <c r="J1810" s="4" t="s">
        <v>37</v>
      </c>
      <c r="K1810" s="4" t="s">
        <v>576</v>
      </c>
      <c r="L1810" s="4" t="s">
        <v>39</v>
      </c>
      <c r="M1810" s="4" t="s">
        <v>66</v>
      </c>
      <c r="N1810" s="4" t="s">
        <v>41</v>
      </c>
      <c r="O1810" s="4">
        <v>21360</v>
      </c>
      <c r="P1810" s="4">
        <v>17860</v>
      </c>
      <c r="Q1810" s="4">
        <v>11720</v>
      </c>
      <c r="R1810" s="4">
        <v>12500</v>
      </c>
      <c r="S1810" s="4">
        <v>9980</v>
      </c>
      <c r="T1810" s="4">
        <v>12320</v>
      </c>
      <c r="U1810" s="4">
        <v>14480</v>
      </c>
      <c r="V1810" s="4">
        <v>10120</v>
      </c>
      <c r="W1810" s="4">
        <v>6500</v>
      </c>
      <c r="X1810" s="4">
        <v>5760</v>
      </c>
      <c r="Y1810" s="4">
        <v>5060</v>
      </c>
      <c r="Z1810" s="4">
        <v>5600</v>
      </c>
      <c r="AA1810" s="4">
        <v>6040</v>
      </c>
      <c r="AB1810" s="4">
        <v>6280</v>
      </c>
      <c r="AC1810" s="4">
        <v>6340</v>
      </c>
      <c r="AD1810" s="4">
        <v>6020</v>
      </c>
      <c r="AE1810" s="4">
        <v>6900</v>
      </c>
      <c r="AF1810" s="4">
        <v>4940</v>
      </c>
      <c r="AG1810" s="4">
        <v>3120</v>
      </c>
      <c r="AH1810" s="4">
        <v>3400</v>
      </c>
      <c r="AI1810" s="4">
        <v>2900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</row>
    <row r="1811" spans="1:40" ht="15" customHeight="1" x14ac:dyDescent="0.25">
      <c r="A1811" s="4" t="str">
        <f>EB[[#This Row],[unit]] &amp; "#" &amp; EB[[#This Row],[indic_nrg]] &amp; "#" &amp; EB[[#This Row],[product]] &amp; "#" &amp; EB[[#This Row],[geo]]</f>
        <v>TJ#B_101100#2330#CZ</v>
      </c>
      <c r="B1811" s="4" t="str">
        <f>VLOOKUP(EB[[#This Row],[product]],KS_DB[[product]:[KS]],5,FALSE)</f>
        <v>solid</v>
      </c>
      <c r="C1811" s="4" t="str">
        <f>VLOOKUP(EB[[#This Row],[product]],KS_DB[[product]:[KS]],6,FALSE)</f>
        <v>solid</v>
      </c>
      <c r="D1811" s="4">
        <f>VLOOKUP(EB[[#This Row],[product]],Carriers[],4,FALSE)</f>
        <v>1</v>
      </c>
      <c r="E1811" s="4">
        <f>VLOOKUP(EB[[#This Row],[indic_nrg]],Indicators[],4,FALSE)</f>
        <v>0</v>
      </c>
      <c r="F1811" s="4">
        <f>IFERROR(VLOOKUP(EB[[#This Row],[Source_carrier]],KS_DB[[product]:[KS]],6,FALSE),0)</f>
        <v>0</v>
      </c>
      <c r="G1811" s="4" t="s">
        <v>34</v>
      </c>
      <c r="H1811" s="4" t="s">
        <v>575</v>
      </c>
      <c r="I1811" s="4" t="s">
        <v>69</v>
      </c>
      <c r="J1811" s="4" t="s">
        <v>37</v>
      </c>
      <c r="K1811" s="4" t="s">
        <v>576</v>
      </c>
      <c r="L1811" s="4" t="s">
        <v>39</v>
      </c>
      <c r="M1811" s="4" t="s">
        <v>70</v>
      </c>
      <c r="N1811" s="4" t="s">
        <v>41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</row>
    <row r="1812" spans="1:40" ht="15" customHeight="1" x14ac:dyDescent="0.25">
      <c r="A1812" s="4" t="str">
        <f>EB[[#This Row],[unit]] &amp; "#" &amp; EB[[#This Row],[indic_nrg]] &amp; "#" &amp; EB[[#This Row],[product]] &amp; "#" &amp; EB[[#This Row],[geo]]</f>
        <v>TJ#B_101100#3000#CZ</v>
      </c>
      <c r="B1812" s="4" t="str">
        <f>VLOOKUP(EB[[#This Row],[product]],KS_DB[[product]:[KS]],5,FALSE)</f>
        <v>liquid</v>
      </c>
      <c r="C1812" s="4" t="str">
        <f>VLOOKUP(EB[[#This Row],[product]],KS_DB[[product]:[KS]],6,FALSE)</f>
        <v>liquid</v>
      </c>
      <c r="D1812" s="4">
        <f>VLOOKUP(EB[[#This Row],[product]],Carriers[],4,FALSE)</f>
        <v>0</v>
      </c>
      <c r="E1812" s="4">
        <f>VLOOKUP(EB[[#This Row],[indic_nrg]],Indicators[],4,FALSE)</f>
        <v>0</v>
      </c>
      <c r="F1812" s="4">
        <f>IFERROR(VLOOKUP(EB[[#This Row],[Source_carrier]],KS_DB[[product]:[KS]],6,FALSE),0)</f>
        <v>0</v>
      </c>
      <c r="G1812" s="4" t="s">
        <v>34</v>
      </c>
      <c r="H1812" s="4" t="s">
        <v>575</v>
      </c>
      <c r="I1812" s="4" t="s">
        <v>73</v>
      </c>
      <c r="J1812" s="4" t="s">
        <v>37</v>
      </c>
      <c r="K1812" s="4" t="s">
        <v>576</v>
      </c>
      <c r="L1812" s="4" t="s">
        <v>39</v>
      </c>
      <c r="M1812" s="4" t="s">
        <v>74</v>
      </c>
      <c r="N1812" s="4" t="s">
        <v>41</v>
      </c>
      <c r="O1812" s="4">
        <v>333468</v>
      </c>
      <c r="P1812" s="4">
        <v>286715</v>
      </c>
      <c r="Q1812" s="4">
        <v>300169</v>
      </c>
      <c r="R1812" s="4">
        <v>276767</v>
      </c>
      <c r="S1812" s="4">
        <v>290719</v>
      </c>
      <c r="T1812" s="4">
        <v>304956</v>
      </c>
      <c r="U1812" s="4">
        <v>326796</v>
      </c>
      <c r="V1812" s="4">
        <v>309734</v>
      </c>
      <c r="W1812" s="4">
        <v>296065</v>
      </c>
      <c r="X1812" s="4">
        <v>261905</v>
      </c>
      <c r="Y1812" s="4">
        <v>257506</v>
      </c>
      <c r="Z1812" s="4">
        <v>264504</v>
      </c>
      <c r="AA1812" s="4">
        <v>267972</v>
      </c>
      <c r="AB1812" s="4">
        <v>282769</v>
      </c>
      <c r="AC1812" s="4">
        <v>293709</v>
      </c>
      <c r="AD1812" s="4">
        <v>340908</v>
      </c>
      <c r="AE1812" s="4">
        <v>345663</v>
      </c>
      <c r="AF1812" s="4">
        <v>328225</v>
      </c>
      <c r="AG1812" s="4">
        <v>365192</v>
      </c>
      <c r="AH1812" s="4">
        <v>326605</v>
      </c>
      <c r="AI1812" s="4">
        <v>348681</v>
      </c>
      <c r="AJ1812" s="4">
        <v>316838</v>
      </c>
      <c r="AK1812" s="4">
        <v>324710</v>
      </c>
      <c r="AL1812" s="4">
        <v>297530</v>
      </c>
      <c r="AM1812" s="4">
        <v>334408</v>
      </c>
      <c r="AN1812" s="4">
        <v>320825</v>
      </c>
    </row>
    <row r="1813" spans="1:40" ht="15" customHeight="1" x14ac:dyDescent="0.25">
      <c r="A1813" s="4" t="str">
        <f>EB[[#This Row],[unit]] &amp; "#" &amp; EB[[#This Row],[indic_nrg]] &amp; "#" &amp; EB[[#This Row],[product]] &amp; "#" &amp; EB[[#This Row],[geo]]</f>
        <v>TJ#B_101100#3200#CZ</v>
      </c>
      <c r="B1813" s="4" t="str">
        <f>VLOOKUP(EB[[#This Row],[product]],KS_DB[[product]:[KS]],5,FALSE)</f>
        <v>liquid</v>
      </c>
      <c r="C1813" s="4" t="str">
        <f>VLOOKUP(EB[[#This Row],[product]],KS_DB[[product]:[KS]],6,FALSE)</f>
        <v>liquid</v>
      </c>
      <c r="D1813" s="4">
        <f>VLOOKUP(EB[[#This Row],[product]],Carriers[],4,FALSE)</f>
        <v>0</v>
      </c>
      <c r="E1813" s="4">
        <f>VLOOKUP(EB[[#This Row],[indic_nrg]],Indicators[],4,FALSE)</f>
        <v>0</v>
      </c>
      <c r="F1813" s="4">
        <f>IFERROR(VLOOKUP(EB[[#This Row],[Source_carrier]],KS_DB[[product]:[KS]],6,FALSE),0)</f>
        <v>0</v>
      </c>
      <c r="G1813" s="4" t="s">
        <v>34</v>
      </c>
      <c r="H1813" s="4" t="s">
        <v>575</v>
      </c>
      <c r="I1813" s="4" t="s">
        <v>75</v>
      </c>
      <c r="J1813" s="4" t="s">
        <v>37</v>
      </c>
      <c r="K1813" s="4" t="s">
        <v>576</v>
      </c>
      <c r="L1813" s="4" t="s">
        <v>39</v>
      </c>
      <c r="M1813" s="4" t="s">
        <v>76</v>
      </c>
      <c r="N1813" s="4" t="s">
        <v>41</v>
      </c>
      <c r="O1813" s="4">
        <v>333468</v>
      </c>
      <c r="P1813" s="4">
        <v>286715</v>
      </c>
      <c r="Q1813" s="4">
        <v>300169</v>
      </c>
      <c r="R1813" s="4">
        <v>276767</v>
      </c>
      <c r="S1813" s="4">
        <v>290719</v>
      </c>
      <c r="T1813" s="4">
        <v>304956</v>
      </c>
      <c r="U1813" s="4">
        <v>326796</v>
      </c>
      <c r="V1813" s="4">
        <v>309734</v>
      </c>
      <c r="W1813" s="4">
        <v>296065</v>
      </c>
      <c r="X1813" s="4">
        <v>261905</v>
      </c>
      <c r="Y1813" s="4">
        <v>257506</v>
      </c>
      <c r="Z1813" s="4">
        <v>264504</v>
      </c>
      <c r="AA1813" s="4">
        <v>267972</v>
      </c>
      <c r="AB1813" s="4">
        <v>282769</v>
      </c>
      <c r="AC1813" s="4">
        <v>293709</v>
      </c>
      <c r="AD1813" s="4">
        <v>340908</v>
      </c>
      <c r="AE1813" s="4">
        <v>345663</v>
      </c>
      <c r="AF1813" s="4">
        <v>328225</v>
      </c>
      <c r="AG1813" s="4">
        <v>365192</v>
      </c>
      <c r="AH1813" s="4">
        <v>326605</v>
      </c>
      <c r="AI1813" s="4">
        <v>348681</v>
      </c>
      <c r="AJ1813" s="4">
        <v>316838</v>
      </c>
      <c r="AK1813" s="4">
        <v>324710</v>
      </c>
      <c r="AL1813" s="4">
        <v>297530</v>
      </c>
      <c r="AM1813" s="4">
        <v>334408</v>
      </c>
      <c r="AN1813" s="4">
        <v>320825</v>
      </c>
    </row>
    <row r="1814" spans="1:40" ht="15" customHeight="1" x14ac:dyDescent="0.25">
      <c r="A1814" s="4" t="str">
        <f>EB[[#This Row],[unit]] &amp; "#" &amp; EB[[#This Row],[indic_nrg]] &amp; "#" &amp; EB[[#This Row],[product]] &amp; "#" &amp; EB[[#This Row],[geo]]</f>
        <v>TJ#B_101100#3214#CZ</v>
      </c>
      <c r="B1814" s="4" t="str">
        <f>VLOOKUP(EB[[#This Row],[product]],KS_DB[[product]:[KS]],5,FALSE)</f>
        <v>liquid</v>
      </c>
      <c r="C1814" s="4" t="str">
        <f>VLOOKUP(EB[[#This Row],[product]],KS_DB[[product]:[KS]],6,FALSE)</f>
        <v>liquid</v>
      </c>
      <c r="D1814" s="4">
        <f>VLOOKUP(EB[[#This Row],[product]],Carriers[],4,FALSE)</f>
        <v>1</v>
      </c>
      <c r="E1814" s="4">
        <f>VLOOKUP(EB[[#This Row],[indic_nrg]],Indicators[],4,FALSE)</f>
        <v>0</v>
      </c>
      <c r="F1814" s="4">
        <f>IFERROR(VLOOKUP(EB[[#This Row],[Source_carrier]],KS_DB[[product]:[KS]],6,FALSE),0)</f>
        <v>0</v>
      </c>
      <c r="G1814" s="4" t="s">
        <v>34</v>
      </c>
      <c r="H1814" s="4" t="s">
        <v>575</v>
      </c>
      <c r="I1814" s="4" t="s">
        <v>1161</v>
      </c>
      <c r="J1814" s="4" t="s">
        <v>37</v>
      </c>
      <c r="K1814" s="4" t="s">
        <v>576</v>
      </c>
      <c r="L1814" s="4" t="s">
        <v>39</v>
      </c>
      <c r="M1814" s="4" t="s">
        <v>1162</v>
      </c>
      <c r="N1814" s="4" t="s">
        <v>41</v>
      </c>
      <c r="O1814" s="4">
        <v>2163</v>
      </c>
      <c r="P1814" s="4">
        <v>2209</v>
      </c>
      <c r="Q1814" s="4">
        <v>2255</v>
      </c>
      <c r="R1814" s="4">
        <v>3084</v>
      </c>
      <c r="S1814" s="4">
        <v>1933</v>
      </c>
      <c r="T1814" s="4">
        <v>2301</v>
      </c>
      <c r="U1814" s="4">
        <v>2485</v>
      </c>
      <c r="V1814" s="4">
        <v>5615</v>
      </c>
      <c r="W1814" s="4">
        <v>4280</v>
      </c>
      <c r="X1814" s="4">
        <v>4096</v>
      </c>
      <c r="Y1814" s="4">
        <v>4878</v>
      </c>
      <c r="Z1814" s="4">
        <v>5477</v>
      </c>
      <c r="AA1814" s="4">
        <v>5155</v>
      </c>
      <c r="AB1814" s="4">
        <v>5753</v>
      </c>
      <c r="AC1814" s="4">
        <v>5615</v>
      </c>
      <c r="AD1814" s="4">
        <v>6259</v>
      </c>
      <c r="AE1814" s="4">
        <v>6903</v>
      </c>
      <c r="AF1814" s="4">
        <v>6443</v>
      </c>
      <c r="AG1814" s="4">
        <v>7594</v>
      </c>
      <c r="AH1814" s="4">
        <v>6719</v>
      </c>
      <c r="AI1814" s="4">
        <v>7134</v>
      </c>
      <c r="AJ1814" s="4">
        <v>6673</v>
      </c>
      <c r="AK1814" s="4">
        <v>7272</v>
      </c>
      <c r="AL1814" s="4">
        <v>6167</v>
      </c>
      <c r="AM1814" s="4">
        <v>6949</v>
      </c>
      <c r="AN1814" s="4">
        <v>7180</v>
      </c>
    </row>
    <row r="1815" spans="1:40" ht="15" customHeight="1" x14ac:dyDescent="0.25">
      <c r="A1815" s="4" t="str">
        <f>EB[[#This Row],[unit]] &amp; "#" &amp; EB[[#This Row],[indic_nrg]] &amp; "#" &amp; EB[[#This Row],[product]] &amp; "#" &amp; EB[[#This Row],[geo]]</f>
        <v>TJ#B_101100#3220#CZ</v>
      </c>
      <c r="B1815" s="4" t="str">
        <f>VLOOKUP(EB[[#This Row],[product]],KS_DB[[product]:[KS]],5,FALSE)</f>
        <v>liquid</v>
      </c>
      <c r="C1815" s="4" t="str">
        <f>VLOOKUP(EB[[#This Row],[product]],KS_DB[[product]:[KS]],6,FALSE)</f>
        <v>LPG</v>
      </c>
      <c r="D1815" s="4">
        <f>VLOOKUP(EB[[#This Row],[product]],Carriers[],4,FALSE)</f>
        <v>1</v>
      </c>
      <c r="E1815" s="4">
        <f>VLOOKUP(EB[[#This Row],[indic_nrg]],Indicators[],4,FALSE)</f>
        <v>0</v>
      </c>
      <c r="F1815" s="4">
        <f>IFERROR(VLOOKUP(EB[[#This Row],[Source_carrier]],KS_DB[[product]:[KS]],6,FALSE),0)</f>
        <v>0</v>
      </c>
      <c r="G1815" s="4" t="s">
        <v>34</v>
      </c>
      <c r="H1815" s="4" t="s">
        <v>575</v>
      </c>
      <c r="I1815" s="4" t="s">
        <v>77</v>
      </c>
      <c r="J1815" s="4" t="s">
        <v>37</v>
      </c>
      <c r="K1815" s="4" t="s">
        <v>576</v>
      </c>
      <c r="L1815" s="4" t="s">
        <v>39</v>
      </c>
      <c r="M1815" s="4" t="s">
        <v>78</v>
      </c>
      <c r="N1815" s="4" t="s">
        <v>41</v>
      </c>
      <c r="O1815" s="4">
        <v>7921</v>
      </c>
      <c r="P1815" s="4">
        <v>6493</v>
      </c>
      <c r="Q1815" s="4">
        <v>6908</v>
      </c>
      <c r="R1815" s="4">
        <v>5480</v>
      </c>
      <c r="S1815" s="4">
        <v>5342</v>
      </c>
      <c r="T1815" s="4">
        <v>6262</v>
      </c>
      <c r="U1815" s="4">
        <v>8096</v>
      </c>
      <c r="V1815" s="4">
        <v>7774</v>
      </c>
      <c r="W1815" s="4">
        <v>6808</v>
      </c>
      <c r="X1815" s="4">
        <v>6624</v>
      </c>
      <c r="Y1815" s="4">
        <v>7038</v>
      </c>
      <c r="Z1815" s="4">
        <v>8421</v>
      </c>
      <c r="AA1815" s="4">
        <v>6961</v>
      </c>
      <c r="AB1815" s="4">
        <v>7454</v>
      </c>
      <c r="AC1815" s="4">
        <v>8025</v>
      </c>
      <c r="AD1815" s="4">
        <v>8158</v>
      </c>
      <c r="AE1815" s="4">
        <v>9344</v>
      </c>
      <c r="AF1815" s="4">
        <v>8794</v>
      </c>
      <c r="AG1815" s="4">
        <v>9203</v>
      </c>
      <c r="AH1815" s="4">
        <v>8895</v>
      </c>
      <c r="AI1815" s="4">
        <v>9422</v>
      </c>
      <c r="AJ1815" s="4">
        <v>8544</v>
      </c>
      <c r="AK1815" s="4">
        <v>8760</v>
      </c>
      <c r="AL1815" s="4">
        <v>7884</v>
      </c>
      <c r="AM1815" s="4">
        <v>9110</v>
      </c>
      <c r="AN1815" s="4">
        <v>9636</v>
      </c>
    </row>
    <row r="1816" spans="1:40" ht="15" customHeight="1" x14ac:dyDescent="0.25">
      <c r="A1816" s="4" t="str">
        <f>EB[[#This Row],[unit]] &amp; "#" &amp; EB[[#This Row],[indic_nrg]] &amp; "#" &amp; EB[[#This Row],[product]] &amp; "#" &amp; EB[[#This Row],[geo]]</f>
        <v>TJ#B_101100#3234#CZ</v>
      </c>
      <c r="B1816" s="4" t="str">
        <f>VLOOKUP(EB[[#This Row],[product]],KS_DB[[product]:[KS]],5,FALSE)</f>
        <v>liquid</v>
      </c>
      <c r="C1816" s="4" t="str">
        <f>VLOOKUP(EB[[#This Row],[product]],KS_DB[[product]:[KS]],6,FALSE)</f>
        <v>gasoline</v>
      </c>
      <c r="D1816" s="4">
        <f>VLOOKUP(EB[[#This Row],[product]],Carriers[],4,FALSE)</f>
        <v>1</v>
      </c>
      <c r="E1816" s="4">
        <f>VLOOKUP(EB[[#This Row],[indic_nrg]],Indicators[],4,FALSE)</f>
        <v>0</v>
      </c>
      <c r="F1816" s="4">
        <f>IFERROR(VLOOKUP(EB[[#This Row],[Source_carrier]],KS_DB[[product]:[KS]],6,FALSE),0)</f>
        <v>0</v>
      </c>
      <c r="G1816" s="4" t="s">
        <v>34</v>
      </c>
      <c r="H1816" s="4" t="s">
        <v>575</v>
      </c>
      <c r="I1816" s="4" t="s">
        <v>1135</v>
      </c>
      <c r="J1816" s="4" t="s">
        <v>37</v>
      </c>
      <c r="K1816" s="4" t="s">
        <v>576</v>
      </c>
      <c r="L1816" s="4" t="s">
        <v>39</v>
      </c>
      <c r="M1816" s="4" t="s">
        <v>1136</v>
      </c>
      <c r="N1816" s="4" t="s">
        <v>41</v>
      </c>
      <c r="O1816" s="4">
        <v>39873</v>
      </c>
      <c r="P1816" s="4">
        <v>42465</v>
      </c>
      <c r="Q1816" s="4">
        <v>48846</v>
      </c>
      <c r="R1816" s="4">
        <v>44727</v>
      </c>
      <c r="S1816" s="4">
        <v>41965</v>
      </c>
      <c r="T1816" s="4">
        <v>45313</v>
      </c>
      <c r="U1816" s="4">
        <v>53587</v>
      </c>
      <c r="V1816" s="4">
        <v>52047</v>
      </c>
      <c r="W1816" s="4">
        <v>45725</v>
      </c>
      <c r="X1816" s="4">
        <v>41308</v>
      </c>
      <c r="Y1816" s="4">
        <v>44729</v>
      </c>
      <c r="Z1816" s="4">
        <v>47803</v>
      </c>
      <c r="AA1816" s="4">
        <v>54255</v>
      </c>
      <c r="AB1816" s="4">
        <v>58195</v>
      </c>
      <c r="AC1816" s="4">
        <v>55814</v>
      </c>
      <c r="AD1816" s="4">
        <v>63521</v>
      </c>
      <c r="AE1816" s="4">
        <v>69844</v>
      </c>
      <c r="AF1816" s="4">
        <v>68109</v>
      </c>
      <c r="AG1816" s="4">
        <v>70186</v>
      </c>
      <c r="AH1816" s="4">
        <v>62361</v>
      </c>
      <c r="AI1816" s="4">
        <v>64716</v>
      </c>
      <c r="AJ1816" s="4">
        <v>58930</v>
      </c>
      <c r="AK1816" s="4">
        <v>63751</v>
      </c>
      <c r="AL1816" s="4">
        <v>55482</v>
      </c>
      <c r="AM1816" s="4">
        <v>64606</v>
      </c>
      <c r="AN1816" s="4">
        <v>68199</v>
      </c>
    </row>
    <row r="1817" spans="1:40" ht="15" customHeight="1" x14ac:dyDescent="0.25">
      <c r="A1817" s="4" t="str">
        <f>EB[[#This Row],[unit]] &amp; "#" &amp; EB[[#This Row],[indic_nrg]] &amp; "#" &amp; EB[[#This Row],[product]] &amp; "#" &amp; EB[[#This Row],[geo]]</f>
        <v>TJ#B_101100#3235#CZ</v>
      </c>
      <c r="B1817" s="4" t="str">
        <f>VLOOKUP(EB[[#This Row],[product]],KS_DB[[product]:[KS]],5,FALSE)</f>
        <v>liquid</v>
      </c>
      <c r="C1817" s="4" t="str">
        <f>VLOOKUP(EB[[#This Row],[product]],KS_DB[[product]:[KS]],6,FALSE)</f>
        <v>aviationgasoline</v>
      </c>
      <c r="D1817" s="4">
        <f>VLOOKUP(EB[[#This Row],[product]],Carriers[],4,FALSE)</f>
        <v>1</v>
      </c>
      <c r="E1817" s="4">
        <f>VLOOKUP(EB[[#This Row],[indic_nrg]],Indicators[],4,FALSE)</f>
        <v>0</v>
      </c>
      <c r="F1817" s="4">
        <f>IFERROR(VLOOKUP(EB[[#This Row],[Source_carrier]],KS_DB[[product]:[KS]],6,FALSE),0)</f>
        <v>0</v>
      </c>
      <c r="G1817" s="4" t="s">
        <v>34</v>
      </c>
      <c r="H1817" s="4" t="s">
        <v>575</v>
      </c>
      <c r="I1817" s="4" t="s">
        <v>1137</v>
      </c>
      <c r="J1817" s="4" t="s">
        <v>37</v>
      </c>
      <c r="K1817" s="4" t="s">
        <v>576</v>
      </c>
      <c r="L1817" s="4" t="s">
        <v>39</v>
      </c>
      <c r="M1817" s="4" t="s">
        <v>1138</v>
      </c>
      <c r="N1817" s="4" t="s">
        <v>41</v>
      </c>
      <c r="O1817" s="4">
        <v>1096</v>
      </c>
      <c r="P1817" s="4">
        <v>526</v>
      </c>
      <c r="Q1817" s="4">
        <v>526</v>
      </c>
      <c r="R1817" s="4">
        <v>351</v>
      </c>
      <c r="S1817" s="4">
        <v>395</v>
      </c>
      <c r="T1817" s="4">
        <v>395</v>
      </c>
      <c r="U1817" s="4">
        <v>263</v>
      </c>
      <c r="V1817" s="4">
        <v>88</v>
      </c>
      <c r="W1817" s="4">
        <v>44</v>
      </c>
      <c r="X1817" s="4">
        <v>88</v>
      </c>
      <c r="Y1817" s="4">
        <v>131</v>
      </c>
      <c r="Z1817" s="4">
        <v>44</v>
      </c>
      <c r="AA1817" s="4">
        <v>88</v>
      </c>
      <c r="AB1817" s="4">
        <v>88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</row>
    <row r="1818" spans="1:40" ht="15" customHeight="1" x14ac:dyDescent="0.25">
      <c r="A1818" s="4" t="str">
        <f>EB[[#This Row],[unit]] &amp; "#" &amp; EB[[#This Row],[indic_nrg]] &amp; "#" &amp; EB[[#This Row],[product]] &amp; "#" &amp; EB[[#This Row],[geo]]</f>
        <v>TJ#B_101100#3244#CZ</v>
      </c>
      <c r="B1818" s="4" t="str">
        <f>VLOOKUP(EB[[#This Row],[product]],KS_DB[[product]:[KS]],5,FALSE)</f>
        <v>liquid</v>
      </c>
      <c r="C1818" s="4" t="str">
        <f>VLOOKUP(EB[[#This Row],[product]],KS_DB[[product]:[KS]],6,FALSE)</f>
        <v>liquid</v>
      </c>
      <c r="D1818" s="4">
        <f>VLOOKUP(EB[[#This Row],[product]],Carriers[],4,FALSE)</f>
        <v>1</v>
      </c>
      <c r="E1818" s="4">
        <f>VLOOKUP(EB[[#This Row],[indic_nrg]],Indicators[],4,FALSE)</f>
        <v>0</v>
      </c>
      <c r="F1818" s="4">
        <f>IFERROR(VLOOKUP(EB[[#This Row],[Source_carrier]],KS_DB[[product]:[KS]],6,FALSE),0)</f>
        <v>0</v>
      </c>
      <c r="G1818" s="4" t="s">
        <v>34</v>
      </c>
      <c r="H1818" s="4" t="s">
        <v>575</v>
      </c>
      <c r="I1818" s="4" t="s">
        <v>1139</v>
      </c>
      <c r="J1818" s="4" t="s">
        <v>37</v>
      </c>
      <c r="K1818" s="4" t="s">
        <v>576</v>
      </c>
      <c r="L1818" s="4" t="s">
        <v>39</v>
      </c>
      <c r="M1818" s="4" t="s">
        <v>1140</v>
      </c>
      <c r="N1818" s="4" t="s">
        <v>41</v>
      </c>
      <c r="O1818" s="4">
        <v>171</v>
      </c>
      <c r="P1818" s="4">
        <v>1198</v>
      </c>
      <c r="Q1818" s="4">
        <v>342</v>
      </c>
      <c r="R1818" s="4">
        <v>214</v>
      </c>
      <c r="S1818" s="4">
        <v>171</v>
      </c>
      <c r="T1818" s="4">
        <v>471</v>
      </c>
      <c r="U1818" s="4">
        <v>171</v>
      </c>
      <c r="V1818" s="4">
        <v>428</v>
      </c>
      <c r="W1818" s="4">
        <v>556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</row>
    <row r="1819" spans="1:40" ht="15" customHeight="1" x14ac:dyDescent="0.25">
      <c r="A1819" s="4" t="str">
        <f>EB[[#This Row],[unit]] &amp; "#" &amp; EB[[#This Row],[indic_nrg]] &amp; "#" &amp; EB[[#This Row],[product]] &amp; "#" &amp; EB[[#This Row],[geo]]</f>
        <v>TJ#B_101100#3247#CZ</v>
      </c>
      <c r="B1819" s="4" t="str">
        <f>VLOOKUP(EB[[#This Row],[product]],KS_DB[[product]:[KS]],5,FALSE)</f>
        <v>liquid</v>
      </c>
      <c r="C1819" s="4" t="str">
        <f>VLOOKUP(EB[[#This Row],[product]],KS_DB[[product]:[KS]],6,FALSE)</f>
        <v>jetkerosene</v>
      </c>
      <c r="D1819" s="4">
        <f>VLOOKUP(EB[[#This Row],[product]],Carriers[],4,FALSE)</f>
        <v>1</v>
      </c>
      <c r="E1819" s="4">
        <f>VLOOKUP(EB[[#This Row],[indic_nrg]],Indicators[],4,FALSE)</f>
        <v>0</v>
      </c>
      <c r="F1819" s="4">
        <f>IFERROR(VLOOKUP(EB[[#This Row],[Source_carrier]],KS_DB[[product]:[KS]],6,FALSE),0)</f>
        <v>0</v>
      </c>
      <c r="G1819" s="4" t="s">
        <v>34</v>
      </c>
      <c r="H1819" s="4" t="s">
        <v>575</v>
      </c>
      <c r="I1819" s="4" t="s">
        <v>1141</v>
      </c>
      <c r="J1819" s="4" t="s">
        <v>37</v>
      </c>
      <c r="K1819" s="4" t="s">
        <v>576</v>
      </c>
      <c r="L1819" s="4" t="s">
        <v>39</v>
      </c>
      <c r="M1819" s="4" t="s">
        <v>1142</v>
      </c>
      <c r="N1819" s="4" t="s">
        <v>41</v>
      </c>
      <c r="O1819" s="4">
        <v>7344</v>
      </c>
      <c r="P1819" s="4">
        <v>6605</v>
      </c>
      <c r="Q1819" s="4">
        <v>7040</v>
      </c>
      <c r="R1819" s="4">
        <v>6953</v>
      </c>
      <c r="S1819" s="4">
        <v>6822</v>
      </c>
      <c r="T1819" s="4">
        <v>7386</v>
      </c>
      <c r="U1819" s="4">
        <v>6645</v>
      </c>
      <c r="V1819" s="4">
        <v>6252</v>
      </c>
      <c r="W1819" s="4">
        <v>4644</v>
      </c>
      <c r="X1819" s="4">
        <v>5762</v>
      </c>
      <c r="Y1819" s="4">
        <v>7009</v>
      </c>
      <c r="Z1819" s="4">
        <v>7190</v>
      </c>
      <c r="AA1819" s="4">
        <v>6848</v>
      </c>
      <c r="AB1819" s="4">
        <v>5992</v>
      </c>
      <c r="AC1819" s="4">
        <v>6292</v>
      </c>
      <c r="AD1819" s="4">
        <v>5650</v>
      </c>
      <c r="AE1819" s="4">
        <v>5239</v>
      </c>
      <c r="AF1819" s="4">
        <v>6278</v>
      </c>
      <c r="AG1819" s="4">
        <v>7361</v>
      </c>
      <c r="AH1819" s="4">
        <v>4850</v>
      </c>
      <c r="AI1819" s="4">
        <v>6235</v>
      </c>
      <c r="AJ1819" s="4">
        <v>5802</v>
      </c>
      <c r="AK1819" s="4">
        <v>6192</v>
      </c>
      <c r="AL1819" s="4">
        <v>4806</v>
      </c>
      <c r="AM1819" s="4">
        <v>6928</v>
      </c>
      <c r="AN1819" s="4">
        <v>8054</v>
      </c>
    </row>
    <row r="1820" spans="1:40" ht="15" customHeight="1" x14ac:dyDescent="0.25">
      <c r="A1820" s="4" t="str">
        <f>EB[[#This Row],[unit]] &amp; "#" &amp; EB[[#This Row],[indic_nrg]] &amp; "#" &amp; EB[[#This Row],[product]] &amp; "#" &amp; EB[[#This Row],[geo]]</f>
        <v>TJ#B_101100#3250#CZ</v>
      </c>
      <c r="B1820" s="4" t="str">
        <f>VLOOKUP(EB[[#This Row],[product]],KS_DB[[product]:[KS]],5,FALSE)</f>
        <v>liquid</v>
      </c>
      <c r="C1820" s="4" t="str">
        <f>VLOOKUP(EB[[#This Row],[product]],KS_DB[[product]:[KS]],6,FALSE)</f>
        <v>diesel</v>
      </c>
      <c r="D1820" s="4">
        <f>VLOOKUP(EB[[#This Row],[product]],Carriers[],4,FALSE)</f>
        <v>1</v>
      </c>
      <c r="E1820" s="4">
        <f>VLOOKUP(EB[[#This Row],[indic_nrg]],Indicators[],4,FALSE)</f>
        <v>0</v>
      </c>
      <c r="F1820" s="4">
        <f>IFERROR(VLOOKUP(EB[[#This Row],[Source_carrier]],KS_DB[[product]:[KS]],6,FALSE),0)</f>
        <v>0</v>
      </c>
      <c r="G1820" s="4" t="s">
        <v>34</v>
      </c>
      <c r="H1820" s="4" t="s">
        <v>575</v>
      </c>
      <c r="I1820" s="4" t="s">
        <v>1143</v>
      </c>
      <c r="J1820" s="4" t="s">
        <v>37</v>
      </c>
      <c r="K1820" s="4" t="s">
        <v>576</v>
      </c>
      <c r="L1820" s="4" t="s">
        <v>39</v>
      </c>
      <c r="M1820" s="4" t="s">
        <v>1144</v>
      </c>
      <c r="N1820" s="4" t="s">
        <v>41</v>
      </c>
      <c r="O1820" s="4">
        <v>38754</v>
      </c>
      <c r="P1820" s="4">
        <v>22256</v>
      </c>
      <c r="Q1820" s="4">
        <v>25071</v>
      </c>
      <c r="R1820" s="4">
        <v>22126</v>
      </c>
      <c r="S1820" s="4">
        <v>26846</v>
      </c>
      <c r="T1820" s="4">
        <v>21893</v>
      </c>
      <c r="U1820" s="4">
        <v>20275</v>
      </c>
      <c r="V1820" s="4">
        <v>17443</v>
      </c>
      <c r="W1820" s="4">
        <v>19363</v>
      </c>
      <c r="X1820" s="4">
        <v>18042</v>
      </c>
      <c r="Y1820" s="4">
        <v>15502</v>
      </c>
      <c r="Z1820" s="4">
        <v>24417</v>
      </c>
      <c r="AA1820" s="4">
        <v>17529</v>
      </c>
      <c r="AB1820" s="4">
        <v>20568</v>
      </c>
      <c r="AC1820" s="4">
        <v>24034</v>
      </c>
      <c r="AD1820" s="4">
        <v>30246</v>
      </c>
      <c r="AE1820" s="4">
        <v>30331</v>
      </c>
      <c r="AF1820" s="4">
        <v>27547</v>
      </c>
      <c r="AG1820" s="4">
        <v>36831</v>
      </c>
      <c r="AH1820" s="4">
        <v>32345</v>
      </c>
      <c r="AI1820" s="4">
        <v>37806</v>
      </c>
      <c r="AJ1820" s="4">
        <v>33990</v>
      </c>
      <c r="AK1820" s="4">
        <v>34930</v>
      </c>
      <c r="AL1820" s="4">
        <v>32133</v>
      </c>
      <c r="AM1820" s="4">
        <v>36929</v>
      </c>
      <c r="AN1820" s="4">
        <v>28645</v>
      </c>
    </row>
    <row r="1821" spans="1:40" ht="15" customHeight="1" x14ac:dyDescent="0.25">
      <c r="A1821" s="4" t="str">
        <f>EB[[#This Row],[unit]] &amp; "#" &amp; EB[[#This Row],[indic_nrg]] &amp; "#" &amp; EB[[#This Row],[product]] &amp; "#" &amp; EB[[#This Row],[geo]]</f>
        <v>TJ#B_101100#3260#CZ</v>
      </c>
      <c r="B1821" s="4" t="str">
        <f>VLOOKUP(EB[[#This Row],[product]],KS_DB[[product]:[KS]],5,FALSE)</f>
        <v>liquid</v>
      </c>
      <c r="C1821" s="4" t="str">
        <f>VLOOKUP(EB[[#This Row],[product]],KS_DB[[product]:[KS]],6,FALSE)</f>
        <v>diesel</v>
      </c>
      <c r="D1821" s="4">
        <f>VLOOKUP(EB[[#This Row],[product]],Carriers[],4,FALSE)</f>
        <v>1</v>
      </c>
      <c r="E1821" s="4">
        <f>VLOOKUP(EB[[#This Row],[indic_nrg]],Indicators[],4,FALSE)</f>
        <v>0</v>
      </c>
      <c r="F1821" s="4">
        <f>IFERROR(VLOOKUP(EB[[#This Row],[Source_carrier]],KS_DB[[product]:[KS]],6,FALSE),0)</f>
        <v>0</v>
      </c>
      <c r="G1821" s="4" t="s">
        <v>34</v>
      </c>
      <c r="H1821" s="4" t="s">
        <v>575</v>
      </c>
      <c r="I1821" s="4" t="s">
        <v>79</v>
      </c>
      <c r="J1821" s="4" t="s">
        <v>37</v>
      </c>
      <c r="K1821" s="4" t="s">
        <v>576</v>
      </c>
      <c r="L1821" s="4" t="s">
        <v>39</v>
      </c>
      <c r="M1821" s="4" t="s">
        <v>80</v>
      </c>
      <c r="N1821" s="4" t="s">
        <v>41</v>
      </c>
      <c r="O1821" s="4">
        <v>125458</v>
      </c>
      <c r="P1821" s="4">
        <v>109368</v>
      </c>
      <c r="Q1821" s="4">
        <v>110814</v>
      </c>
      <c r="R1821" s="4">
        <v>107658</v>
      </c>
      <c r="S1821" s="4">
        <v>112117</v>
      </c>
      <c r="T1821" s="4">
        <v>101037</v>
      </c>
      <c r="U1821" s="4">
        <v>109765</v>
      </c>
      <c r="V1821" s="4">
        <v>104465</v>
      </c>
      <c r="W1821" s="4">
        <v>105579</v>
      </c>
      <c r="X1821" s="4">
        <v>92714</v>
      </c>
      <c r="Y1821" s="4">
        <v>90718</v>
      </c>
      <c r="Z1821" s="4">
        <v>94320</v>
      </c>
      <c r="AA1821" s="4">
        <v>101201</v>
      </c>
      <c r="AB1821" s="4">
        <v>108638</v>
      </c>
      <c r="AC1821" s="4">
        <v>111927</v>
      </c>
      <c r="AD1821" s="4">
        <v>128290</v>
      </c>
      <c r="AE1821" s="4">
        <v>133813</v>
      </c>
      <c r="AF1821" s="4">
        <v>124058</v>
      </c>
      <c r="AG1821" s="4">
        <v>148373</v>
      </c>
      <c r="AH1821" s="4">
        <v>134558</v>
      </c>
      <c r="AI1821" s="4">
        <v>141032</v>
      </c>
      <c r="AJ1821" s="4">
        <v>129428</v>
      </c>
      <c r="AK1821" s="4">
        <v>133814</v>
      </c>
      <c r="AL1821" s="4">
        <v>124418</v>
      </c>
      <c r="AM1821" s="4">
        <v>140495</v>
      </c>
      <c r="AN1821" s="4">
        <v>136301</v>
      </c>
    </row>
    <row r="1822" spans="1:40" ht="15" customHeight="1" x14ac:dyDescent="0.25">
      <c r="A1822" s="4" t="str">
        <f>EB[[#This Row],[unit]] &amp; "#" &amp; EB[[#This Row],[indic_nrg]] &amp; "#" &amp; EB[[#This Row],[product]] &amp; "#" &amp; EB[[#This Row],[geo]]</f>
        <v>TJ#B_101100#3270A#CZ</v>
      </c>
      <c r="B1822" s="4" t="str">
        <f>VLOOKUP(EB[[#This Row],[product]],KS_DB[[product]:[KS]],5,FALSE)</f>
        <v>liquid</v>
      </c>
      <c r="C1822" s="4" t="str">
        <f>VLOOKUP(EB[[#This Row],[product]],KS_DB[[product]:[KS]],6,FALSE)</f>
        <v>liquid</v>
      </c>
      <c r="D1822" s="4">
        <f>VLOOKUP(EB[[#This Row],[product]],Carriers[],4,FALSE)</f>
        <v>1</v>
      </c>
      <c r="E1822" s="4">
        <f>VLOOKUP(EB[[#This Row],[indic_nrg]],Indicators[],4,FALSE)</f>
        <v>0</v>
      </c>
      <c r="F1822" s="4">
        <f>IFERROR(VLOOKUP(EB[[#This Row],[Source_carrier]],KS_DB[[product]:[KS]],6,FALSE),0)</f>
        <v>0</v>
      </c>
      <c r="G1822" s="4" t="s">
        <v>34</v>
      </c>
      <c r="H1822" s="4" t="s">
        <v>575</v>
      </c>
      <c r="I1822" s="4" t="s">
        <v>81</v>
      </c>
      <c r="J1822" s="4" t="s">
        <v>37</v>
      </c>
      <c r="K1822" s="4" t="s">
        <v>576</v>
      </c>
      <c r="L1822" s="4" t="s">
        <v>39</v>
      </c>
      <c r="M1822" s="4" t="s">
        <v>82</v>
      </c>
      <c r="N1822" s="4" t="s">
        <v>41</v>
      </c>
      <c r="O1822" s="4">
        <v>75440</v>
      </c>
      <c r="P1822" s="4">
        <v>71840</v>
      </c>
      <c r="Q1822" s="4">
        <v>71880</v>
      </c>
      <c r="R1822" s="4">
        <v>66360</v>
      </c>
      <c r="S1822" s="4">
        <v>68640</v>
      </c>
      <c r="T1822" s="4">
        <v>58640</v>
      </c>
      <c r="U1822" s="4">
        <v>65360</v>
      </c>
      <c r="V1822" s="4">
        <v>60920</v>
      </c>
      <c r="W1822" s="4">
        <v>60480</v>
      </c>
      <c r="X1822" s="4">
        <v>45120</v>
      </c>
      <c r="Y1822" s="4">
        <v>36440</v>
      </c>
      <c r="Z1822" s="4">
        <v>30920</v>
      </c>
      <c r="AA1822" s="4">
        <v>15040</v>
      </c>
      <c r="AB1822" s="4">
        <v>17800</v>
      </c>
      <c r="AC1822" s="4">
        <v>15760</v>
      </c>
      <c r="AD1822" s="4">
        <v>23240</v>
      </c>
      <c r="AE1822" s="4">
        <v>15240</v>
      </c>
      <c r="AF1822" s="4">
        <v>16680</v>
      </c>
      <c r="AG1822" s="4">
        <v>13400</v>
      </c>
      <c r="AH1822" s="4">
        <v>10400</v>
      </c>
      <c r="AI1822" s="4">
        <v>9560</v>
      </c>
      <c r="AJ1822" s="4">
        <v>7800</v>
      </c>
      <c r="AK1822" s="4">
        <v>5800</v>
      </c>
      <c r="AL1822" s="4">
        <v>5920</v>
      </c>
      <c r="AM1822" s="4">
        <v>5000</v>
      </c>
      <c r="AN1822" s="4">
        <v>6760</v>
      </c>
    </row>
    <row r="1823" spans="1:40" ht="15" customHeight="1" x14ac:dyDescent="0.25">
      <c r="A1823" s="4" t="str">
        <f>EB[[#This Row],[unit]] &amp; "#" &amp; EB[[#This Row],[indic_nrg]] &amp; "#" &amp; EB[[#This Row],[product]] &amp; "#" &amp; EB[[#This Row],[geo]]</f>
        <v>TJ#B_101100#3281#CZ</v>
      </c>
      <c r="B1823" s="4" t="str">
        <f>VLOOKUP(EB[[#This Row],[product]],KS_DB[[product]:[KS]],5,FALSE)</f>
        <v>liquid</v>
      </c>
      <c r="C1823" s="4" t="str">
        <f>VLOOKUP(EB[[#This Row],[product]],KS_DB[[product]:[KS]],6,FALSE)</f>
        <v>liquid</v>
      </c>
      <c r="D1823" s="4">
        <f>VLOOKUP(EB[[#This Row],[product]],Carriers[],4,FALSE)</f>
        <v>1</v>
      </c>
      <c r="E1823" s="4">
        <f>VLOOKUP(EB[[#This Row],[indic_nrg]],Indicators[],4,FALSE)</f>
        <v>0</v>
      </c>
      <c r="F1823" s="4">
        <f>IFERROR(VLOOKUP(EB[[#This Row],[Source_carrier]],KS_DB[[product]:[KS]],6,FALSE),0)</f>
        <v>0</v>
      </c>
      <c r="G1823" s="4" t="s">
        <v>34</v>
      </c>
      <c r="H1823" s="4" t="s">
        <v>575</v>
      </c>
      <c r="I1823" s="4" t="s">
        <v>1145</v>
      </c>
      <c r="J1823" s="4" t="s">
        <v>37</v>
      </c>
      <c r="K1823" s="4" t="s">
        <v>576</v>
      </c>
      <c r="L1823" s="4" t="s">
        <v>39</v>
      </c>
      <c r="M1823" s="4" t="s">
        <v>1146</v>
      </c>
      <c r="N1823" s="4" t="s">
        <v>41</v>
      </c>
      <c r="O1823" s="4">
        <v>3617</v>
      </c>
      <c r="P1823" s="4">
        <v>1487</v>
      </c>
      <c r="Q1823" s="4">
        <v>1125</v>
      </c>
      <c r="R1823" s="4">
        <v>683</v>
      </c>
      <c r="S1823" s="4">
        <v>603</v>
      </c>
      <c r="T1823" s="4">
        <v>442</v>
      </c>
      <c r="U1823" s="4">
        <v>402</v>
      </c>
      <c r="V1823" s="4">
        <v>322</v>
      </c>
      <c r="W1823" s="4">
        <v>523</v>
      </c>
      <c r="X1823" s="4">
        <v>442</v>
      </c>
      <c r="Y1823" s="4">
        <v>281</v>
      </c>
      <c r="Z1823" s="4">
        <v>402</v>
      </c>
      <c r="AA1823" s="4">
        <v>161</v>
      </c>
      <c r="AB1823" s="4">
        <v>80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40</v>
      </c>
      <c r="AK1823" s="4">
        <v>0</v>
      </c>
      <c r="AL1823" s="4">
        <v>0</v>
      </c>
      <c r="AM1823" s="4">
        <v>0</v>
      </c>
      <c r="AN1823" s="4">
        <v>0</v>
      </c>
    </row>
    <row r="1824" spans="1:40" ht="15" customHeight="1" x14ac:dyDescent="0.25">
      <c r="A1824" s="4" t="str">
        <f>EB[[#This Row],[unit]] &amp; "#" &amp; EB[[#This Row],[indic_nrg]] &amp; "#" &amp; EB[[#This Row],[product]] &amp; "#" &amp; EB[[#This Row],[geo]]</f>
        <v>TJ#B_101100#3282#CZ</v>
      </c>
      <c r="B1824" s="4" t="str">
        <f>VLOOKUP(EB[[#This Row],[product]],KS_DB[[product]:[KS]],5,FALSE)</f>
        <v>liquid</v>
      </c>
      <c r="C1824" s="4" t="str">
        <f>VLOOKUP(EB[[#This Row],[product]],KS_DB[[product]:[KS]],6,FALSE)</f>
        <v>liquid</v>
      </c>
      <c r="D1824" s="4">
        <f>VLOOKUP(EB[[#This Row],[product]],Carriers[],4,FALSE)</f>
        <v>1</v>
      </c>
      <c r="E1824" s="4">
        <f>VLOOKUP(EB[[#This Row],[indic_nrg]],Indicators[],4,FALSE)</f>
        <v>0</v>
      </c>
      <c r="F1824" s="4">
        <f>IFERROR(VLOOKUP(EB[[#This Row],[Source_carrier]],KS_DB[[product]:[KS]],6,FALSE),0)</f>
        <v>0</v>
      </c>
      <c r="G1824" s="4" t="s">
        <v>34</v>
      </c>
      <c r="H1824" s="4" t="s">
        <v>575</v>
      </c>
      <c r="I1824" s="4" t="s">
        <v>1129</v>
      </c>
      <c r="J1824" s="4" t="s">
        <v>37</v>
      </c>
      <c r="K1824" s="4" t="s">
        <v>576</v>
      </c>
      <c r="L1824" s="4" t="s">
        <v>39</v>
      </c>
      <c r="M1824" s="4" t="s">
        <v>1130</v>
      </c>
      <c r="N1824" s="4" t="s">
        <v>41</v>
      </c>
      <c r="O1824" s="4">
        <v>6431</v>
      </c>
      <c r="P1824" s="4">
        <v>5868</v>
      </c>
      <c r="Q1824" s="4">
        <v>7476</v>
      </c>
      <c r="R1824" s="4">
        <v>4662</v>
      </c>
      <c r="S1824" s="4">
        <v>7074</v>
      </c>
      <c r="T1824" s="4">
        <v>4502</v>
      </c>
      <c r="U1824" s="4">
        <v>3818</v>
      </c>
      <c r="V1824" s="4">
        <v>3497</v>
      </c>
      <c r="W1824" s="4">
        <v>6592</v>
      </c>
      <c r="X1824" s="4">
        <v>5386</v>
      </c>
      <c r="Y1824" s="4">
        <v>7878</v>
      </c>
      <c r="Z1824" s="4">
        <v>5064</v>
      </c>
      <c r="AA1824" s="4">
        <v>4180</v>
      </c>
      <c r="AB1824" s="4">
        <v>3778</v>
      </c>
      <c r="AC1824" s="4">
        <v>5024</v>
      </c>
      <c r="AD1824" s="4">
        <v>5587</v>
      </c>
      <c r="AE1824" s="4">
        <v>4502</v>
      </c>
      <c r="AF1824" s="4">
        <v>6793</v>
      </c>
      <c r="AG1824" s="4">
        <v>5868</v>
      </c>
      <c r="AH1824" s="4">
        <v>6109</v>
      </c>
      <c r="AI1824" s="4">
        <v>6913</v>
      </c>
      <c r="AJ1824" s="4">
        <v>6391</v>
      </c>
      <c r="AK1824" s="4">
        <v>3617</v>
      </c>
      <c r="AL1824" s="4">
        <v>4019</v>
      </c>
      <c r="AM1824" s="4">
        <v>3537</v>
      </c>
      <c r="AN1824" s="4">
        <v>3698</v>
      </c>
    </row>
    <row r="1825" spans="1:40" ht="15" customHeight="1" x14ac:dyDescent="0.25">
      <c r="A1825" s="4" t="str">
        <f>EB[[#This Row],[unit]] &amp; "#" &amp; EB[[#This Row],[indic_nrg]] &amp; "#" &amp; EB[[#This Row],[product]] &amp; "#" &amp; EB[[#This Row],[geo]]</f>
        <v>TJ#B_101100#3283#CZ</v>
      </c>
      <c r="B1825" s="4" t="str">
        <f>VLOOKUP(EB[[#This Row],[product]],KS_DB[[product]:[KS]],5,FALSE)</f>
        <v>liquid</v>
      </c>
      <c r="C1825" s="4" t="str">
        <f>VLOOKUP(EB[[#This Row],[product]],KS_DB[[product]:[KS]],6,FALSE)</f>
        <v>liquid</v>
      </c>
      <c r="D1825" s="4">
        <f>VLOOKUP(EB[[#This Row],[product]],Carriers[],4,FALSE)</f>
        <v>1</v>
      </c>
      <c r="E1825" s="4">
        <f>VLOOKUP(EB[[#This Row],[indic_nrg]],Indicators[],4,FALSE)</f>
        <v>0</v>
      </c>
      <c r="F1825" s="4">
        <f>IFERROR(VLOOKUP(EB[[#This Row],[Source_carrier]],KS_DB[[product]:[KS]],6,FALSE),0)</f>
        <v>0</v>
      </c>
      <c r="G1825" s="4" t="s">
        <v>34</v>
      </c>
      <c r="H1825" s="4" t="s">
        <v>575</v>
      </c>
      <c r="I1825" s="4" t="s">
        <v>1147</v>
      </c>
      <c r="J1825" s="4" t="s">
        <v>37</v>
      </c>
      <c r="K1825" s="4" t="s">
        <v>576</v>
      </c>
      <c r="L1825" s="4" t="s">
        <v>39</v>
      </c>
      <c r="M1825" s="4" t="s">
        <v>1148</v>
      </c>
      <c r="N1825" s="4" t="s">
        <v>41</v>
      </c>
      <c r="O1825" s="4">
        <v>21222</v>
      </c>
      <c r="P1825" s="4">
        <v>13344</v>
      </c>
      <c r="Q1825" s="4">
        <v>14751</v>
      </c>
      <c r="R1825" s="4">
        <v>11013</v>
      </c>
      <c r="S1825" s="4">
        <v>15314</v>
      </c>
      <c r="T1825" s="4">
        <v>13545</v>
      </c>
      <c r="U1825" s="4">
        <v>14228</v>
      </c>
      <c r="V1825" s="4">
        <v>13223</v>
      </c>
      <c r="W1825" s="4">
        <v>18851</v>
      </c>
      <c r="X1825" s="4">
        <v>19333</v>
      </c>
      <c r="Y1825" s="4">
        <v>19333</v>
      </c>
      <c r="Z1825" s="4">
        <v>13063</v>
      </c>
      <c r="AA1825" s="4">
        <v>14992</v>
      </c>
      <c r="AB1825" s="4">
        <v>15635</v>
      </c>
      <c r="AC1825" s="4">
        <v>18810</v>
      </c>
      <c r="AD1825" s="4">
        <v>21543</v>
      </c>
      <c r="AE1825" s="4">
        <v>19936</v>
      </c>
      <c r="AF1825" s="4">
        <v>17846</v>
      </c>
      <c r="AG1825" s="4">
        <v>19494</v>
      </c>
      <c r="AH1825" s="4">
        <v>19011</v>
      </c>
      <c r="AI1825" s="4">
        <v>21021</v>
      </c>
      <c r="AJ1825" s="4">
        <v>18449</v>
      </c>
      <c r="AK1825" s="4">
        <v>19172</v>
      </c>
      <c r="AL1825" s="4">
        <v>19172</v>
      </c>
      <c r="AM1825" s="4">
        <v>20941</v>
      </c>
      <c r="AN1825" s="4">
        <v>17685</v>
      </c>
    </row>
    <row r="1826" spans="1:40" ht="15" customHeight="1" x14ac:dyDescent="0.25">
      <c r="A1826" s="4" t="str">
        <f>EB[[#This Row],[unit]] &amp; "#" &amp; EB[[#This Row],[indic_nrg]] &amp; "#" &amp; EB[[#This Row],[product]] &amp; "#" &amp; EB[[#This Row],[geo]]</f>
        <v>TJ#B_101100#3285#CZ</v>
      </c>
      <c r="B1826" s="4" t="str">
        <f>VLOOKUP(EB[[#This Row],[product]],KS_DB[[product]:[KS]],5,FALSE)</f>
        <v>liquid</v>
      </c>
      <c r="C1826" s="4" t="str">
        <f>VLOOKUP(EB[[#This Row],[product]],KS_DB[[product]:[KS]],6,FALSE)</f>
        <v>liquid</v>
      </c>
      <c r="D1826" s="4">
        <f>VLOOKUP(EB[[#This Row],[product]],Carriers[],4,FALSE)</f>
        <v>1</v>
      </c>
      <c r="E1826" s="4">
        <f>VLOOKUP(EB[[#This Row],[indic_nrg]],Indicators[],4,FALSE)</f>
        <v>0</v>
      </c>
      <c r="F1826" s="4">
        <f>IFERROR(VLOOKUP(EB[[#This Row],[Source_carrier]],KS_DB[[product]:[KS]],6,FALSE),0)</f>
        <v>0</v>
      </c>
      <c r="G1826" s="4" t="s">
        <v>34</v>
      </c>
      <c r="H1826" s="4" t="s">
        <v>575</v>
      </c>
      <c r="I1826" s="4" t="s">
        <v>1149</v>
      </c>
      <c r="J1826" s="4" t="s">
        <v>37</v>
      </c>
      <c r="K1826" s="4" t="s">
        <v>576</v>
      </c>
      <c r="L1826" s="4" t="s">
        <v>39</v>
      </c>
      <c r="M1826" s="4" t="s">
        <v>1150</v>
      </c>
      <c r="N1826" s="4" t="s">
        <v>41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3465</v>
      </c>
    </row>
    <row r="1827" spans="1:40" ht="15" customHeight="1" x14ac:dyDescent="0.25">
      <c r="A1827" s="4" t="str">
        <f>EB[[#This Row],[unit]] &amp; "#" &amp; EB[[#This Row],[indic_nrg]] &amp; "#" &amp; EB[[#This Row],[product]] &amp; "#" &amp; EB[[#This Row],[geo]]</f>
        <v>TJ#B_101100#3286#CZ</v>
      </c>
      <c r="B1827" s="4" t="str">
        <f>VLOOKUP(EB[[#This Row],[product]],KS_DB[[product]:[KS]],5,FALSE)</f>
        <v>liquid</v>
      </c>
      <c r="C1827" s="4" t="str">
        <f>VLOOKUP(EB[[#This Row],[product]],KS_DB[[product]:[KS]],6,FALSE)</f>
        <v>liquid</v>
      </c>
      <c r="D1827" s="4">
        <f>VLOOKUP(EB[[#This Row],[product]],Carriers[],4,FALSE)</f>
        <v>1</v>
      </c>
      <c r="E1827" s="4">
        <f>VLOOKUP(EB[[#This Row],[indic_nrg]],Indicators[],4,FALSE)</f>
        <v>0</v>
      </c>
      <c r="F1827" s="4">
        <f>IFERROR(VLOOKUP(EB[[#This Row],[Source_carrier]],KS_DB[[product]:[KS]],6,FALSE),0)</f>
        <v>0</v>
      </c>
      <c r="G1827" s="4" t="s">
        <v>34</v>
      </c>
      <c r="H1827" s="4" t="s">
        <v>575</v>
      </c>
      <c r="I1827" s="4" t="s">
        <v>1151</v>
      </c>
      <c r="J1827" s="4" t="s">
        <v>37</v>
      </c>
      <c r="K1827" s="4" t="s">
        <v>576</v>
      </c>
      <c r="L1827" s="4" t="s">
        <v>39</v>
      </c>
      <c r="M1827" s="4" t="s">
        <v>1152</v>
      </c>
      <c r="N1827" s="4" t="s">
        <v>41</v>
      </c>
      <c r="O1827" s="4">
        <v>643</v>
      </c>
      <c r="P1827" s="4">
        <v>362</v>
      </c>
      <c r="Q1827" s="4">
        <v>322</v>
      </c>
      <c r="R1827" s="4">
        <v>281</v>
      </c>
      <c r="S1827" s="4">
        <v>281</v>
      </c>
      <c r="T1827" s="4">
        <v>161</v>
      </c>
      <c r="U1827" s="4">
        <v>201</v>
      </c>
      <c r="V1827" s="4">
        <v>121</v>
      </c>
      <c r="W1827" s="4">
        <v>241</v>
      </c>
      <c r="X1827" s="4">
        <v>241</v>
      </c>
      <c r="Y1827" s="4">
        <v>362</v>
      </c>
      <c r="Z1827" s="4">
        <v>281</v>
      </c>
      <c r="AA1827" s="4">
        <v>241</v>
      </c>
      <c r="AB1827" s="4">
        <v>161</v>
      </c>
      <c r="AC1827" s="4">
        <v>161</v>
      </c>
      <c r="AD1827" s="4">
        <v>241</v>
      </c>
      <c r="AE1827" s="4">
        <v>442</v>
      </c>
      <c r="AF1827" s="4">
        <v>482</v>
      </c>
      <c r="AG1827" s="4">
        <v>362</v>
      </c>
      <c r="AH1827" s="4">
        <v>241</v>
      </c>
      <c r="AI1827" s="4">
        <v>362</v>
      </c>
      <c r="AJ1827" s="4">
        <v>523</v>
      </c>
      <c r="AK1827" s="4">
        <v>442</v>
      </c>
      <c r="AL1827" s="4">
        <v>362</v>
      </c>
      <c r="AM1827" s="4">
        <v>402</v>
      </c>
      <c r="AN1827" s="4">
        <v>402</v>
      </c>
    </row>
    <row r="1828" spans="1:40" ht="15" customHeight="1" x14ac:dyDescent="0.25">
      <c r="A1828" s="4" t="str">
        <f>EB[[#This Row],[unit]] &amp; "#" &amp; EB[[#This Row],[indic_nrg]] &amp; "#" &amp; EB[[#This Row],[product]] &amp; "#" &amp; EB[[#This Row],[geo]]</f>
        <v>TJ#B_101100#3295#CZ</v>
      </c>
      <c r="B1828" s="4" t="str">
        <f>VLOOKUP(EB[[#This Row],[product]],KS_DB[[product]:[KS]],5,FALSE)</f>
        <v>liquid</v>
      </c>
      <c r="C1828" s="4" t="str">
        <f>VLOOKUP(EB[[#This Row],[product]],KS_DB[[product]:[KS]],6,FALSE)</f>
        <v>liquid</v>
      </c>
      <c r="D1828" s="4">
        <f>VLOOKUP(EB[[#This Row],[product]],Carriers[],4,FALSE)</f>
        <v>1</v>
      </c>
      <c r="E1828" s="4">
        <f>VLOOKUP(EB[[#This Row],[indic_nrg]],Indicators[],4,FALSE)</f>
        <v>0</v>
      </c>
      <c r="F1828" s="4">
        <f>IFERROR(VLOOKUP(EB[[#This Row],[Source_carrier]],KS_DB[[product]:[KS]],6,FALSE),0)</f>
        <v>0</v>
      </c>
      <c r="G1828" s="4" t="s">
        <v>34</v>
      </c>
      <c r="H1828" s="4" t="s">
        <v>575</v>
      </c>
      <c r="I1828" s="4" t="s">
        <v>1153</v>
      </c>
      <c r="J1828" s="4" t="s">
        <v>37</v>
      </c>
      <c r="K1828" s="4" t="s">
        <v>576</v>
      </c>
      <c r="L1828" s="4" t="s">
        <v>39</v>
      </c>
      <c r="M1828" s="4" t="s">
        <v>1154</v>
      </c>
      <c r="N1828" s="4" t="s">
        <v>41</v>
      </c>
      <c r="O1828" s="4">
        <v>3336</v>
      </c>
      <c r="P1828" s="4">
        <v>2693</v>
      </c>
      <c r="Q1828" s="4">
        <v>2814</v>
      </c>
      <c r="R1828" s="4">
        <v>3175</v>
      </c>
      <c r="S1828" s="4">
        <v>3215</v>
      </c>
      <c r="T1828" s="4">
        <v>42610</v>
      </c>
      <c r="U1828" s="4">
        <v>41499</v>
      </c>
      <c r="V1828" s="4">
        <v>37541</v>
      </c>
      <c r="W1828" s="4">
        <v>22380</v>
      </c>
      <c r="X1828" s="4">
        <v>22749</v>
      </c>
      <c r="Y1828" s="4">
        <v>23205</v>
      </c>
      <c r="Z1828" s="4">
        <v>27101</v>
      </c>
      <c r="AA1828" s="4">
        <v>41322</v>
      </c>
      <c r="AB1828" s="4">
        <v>38627</v>
      </c>
      <c r="AC1828" s="4">
        <v>42249</v>
      </c>
      <c r="AD1828" s="4">
        <v>48173</v>
      </c>
      <c r="AE1828" s="4">
        <v>50068</v>
      </c>
      <c r="AF1828" s="4">
        <v>45195</v>
      </c>
      <c r="AG1828" s="4">
        <v>46520</v>
      </c>
      <c r="AH1828" s="4">
        <v>41116</v>
      </c>
      <c r="AI1828" s="4">
        <v>44480</v>
      </c>
      <c r="AJ1828" s="4">
        <v>40269</v>
      </c>
      <c r="AK1828" s="4">
        <v>40959</v>
      </c>
      <c r="AL1828" s="4">
        <v>37166</v>
      </c>
      <c r="AM1828" s="4">
        <v>39511</v>
      </c>
      <c r="AN1828" s="4">
        <v>30801</v>
      </c>
    </row>
    <row r="1829" spans="1:40" ht="15" customHeight="1" x14ac:dyDescent="0.25">
      <c r="A1829" s="4" t="str">
        <f>EB[[#This Row],[unit]] &amp; "#" &amp; EB[[#This Row],[indic_nrg]] &amp; "#" &amp; EB[[#This Row],[product]] &amp; "#" &amp; EB[[#This Row],[geo]]</f>
        <v>TJ#B_101100#4000#CZ</v>
      </c>
      <c r="B1829" s="4" t="str">
        <f>VLOOKUP(EB[[#This Row],[product]],KS_DB[[product]:[KS]],5,FALSE)</f>
        <v>gas</v>
      </c>
      <c r="C1829" s="4" t="str">
        <f>VLOOKUP(EB[[#This Row],[product]],KS_DB[[product]:[KS]],6,FALSE)</f>
        <v>gas</v>
      </c>
      <c r="D1829" s="4">
        <f>VLOOKUP(EB[[#This Row],[product]],Carriers[],4,FALSE)</f>
        <v>0</v>
      </c>
      <c r="E1829" s="4">
        <f>VLOOKUP(EB[[#This Row],[indic_nrg]],Indicators[],4,FALSE)</f>
        <v>0</v>
      </c>
      <c r="F1829" s="4">
        <f>IFERROR(VLOOKUP(EB[[#This Row],[Source_carrier]],KS_DB[[product]:[KS]],6,FALSE),0)</f>
        <v>0</v>
      </c>
      <c r="G1829" s="4" t="s">
        <v>34</v>
      </c>
      <c r="H1829" s="4" t="s">
        <v>575</v>
      </c>
      <c r="I1829" s="4" t="s">
        <v>83</v>
      </c>
      <c r="J1829" s="4" t="s">
        <v>37</v>
      </c>
      <c r="K1829" s="4" t="s">
        <v>576</v>
      </c>
      <c r="L1829" s="4" t="s">
        <v>39</v>
      </c>
      <c r="M1829" s="4" t="s">
        <v>84</v>
      </c>
      <c r="N1829" s="4" t="s">
        <v>41</v>
      </c>
      <c r="O1829" s="4">
        <v>103003</v>
      </c>
      <c r="P1829" s="4">
        <v>89007</v>
      </c>
      <c r="Q1829" s="4">
        <v>86121</v>
      </c>
      <c r="R1829" s="4">
        <v>79156</v>
      </c>
      <c r="S1829" s="4">
        <v>76026</v>
      </c>
      <c r="T1829" s="4">
        <v>69172</v>
      </c>
      <c r="U1829" s="4">
        <v>70524</v>
      </c>
      <c r="V1829" s="4">
        <v>73348</v>
      </c>
      <c r="W1829" s="4">
        <v>71821</v>
      </c>
      <c r="X1829" s="4">
        <v>56492</v>
      </c>
      <c r="Y1829" s="4">
        <v>63826</v>
      </c>
      <c r="Z1829" s="4">
        <v>62054</v>
      </c>
      <c r="AA1829" s="4">
        <v>63427</v>
      </c>
      <c r="AB1829" s="4">
        <v>65868</v>
      </c>
      <c r="AC1829" s="4">
        <v>66360</v>
      </c>
      <c r="AD1829" s="4">
        <v>62167</v>
      </c>
      <c r="AE1829" s="4">
        <v>66183</v>
      </c>
      <c r="AF1829" s="4">
        <v>66108</v>
      </c>
      <c r="AG1829" s="4">
        <v>68376</v>
      </c>
      <c r="AH1829" s="4">
        <v>51930</v>
      </c>
      <c r="AI1829" s="4">
        <v>61966</v>
      </c>
      <c r="AJ1829" s="4">
        <v>61710</v>
      </c>
      <c r="AK1829" s="4">
        <v>58505</v>
      </c>
      <c r="AL1829" s="4">
        <v>59623</v>
      </c>
      <c r="AM1829" s="4">
        <v>60613</v>
      </c>
      <c r="AN1829" s="4">
        <v>57914</v>
      </c>
    </row>
    <row r="1830" spans="1:40" ht="15" customHeight="1" x14ac:dyDescent="0.25">
      <c r="A1830" s="4" t="str">
        <f>EB[[#This Row],[unit]] &amp; "#" &amp; EB[[#This Row],[indic_nrg]] &amp; "#" &amp; EB[[#This Row],[product]] &amp; "#" &amp; EB[[#This Row],[geo]]</f>
        <v>TJ#B_101100#4200#CZ</v>
      </c>
      <c r="B1830" s="4" t="str">
        <f>VLOOKUP(EB[[#This Row],[product]],KS_DB[[product]:[KS]],5,FALSE)</f>
        <v>gas</v>
      </c>
      <c r="C1830" s="4" t="str">
        <f>VLOOKUP(EB[[#This Row],[product]],KS_DB[[product]:[KS]],6,FALSE)</f>
        <v>gas</v>
      </c>
      <c r="D1830" s="4">
        <f>VLOOKUP(EB[[#This Row],[product]],Carriers[],4,FALSE)</f>
        <v>0</v>
      </c>
      <c r="E1830" s="4">
        <f>VLOOKUP(EB[[#This Row],[indic_nrg]],Indicators[],4,FALSE)</f>
        <v>0</v>
      </c>
      <c r="F1830" s="4">
        <f>IFERROR(VLOOKUP(EB[[#This Row],[Source_carrier]],KS_DB[[product]:[KS]],6,FALSE),0)</f>
        <v>0</v>
      </c>
      <c r="G1830" s="4" t="s">
        <v>34</v>
      </c>
      <c r="H1830" s="4" t="s">
        <v>575</v>
      </c>
      <c r="I1830" s="4" t="s">
        <v>87</v>
      </c>
      <c r="J1830" s="4" t="s">
        <v>37</v>
      </c>
      <c r="K1830" s="4" t="s">
        <v>576</v>
      </c>
      <c r="L1830" s="4" t="s">
        <v>39</v>
      </c>
      <c r="M1830" s="4" t="s">
        <v>88</v>
      </c>
      <c r="N1830" s="4" t="s">
        <v>41</v>
      </c>
      <c r="O1830" s="4">
        <v>103003</v>
      </c>
      <c r="P1830" s="4">
        <v>89007</v>
      </c>
      <c r="Q1830" s="4">
        <v>86121</v>
      </c>
      <c r="R1830" s="4">
        <v>79156</v>
      </c>
      <c r="S1830" s="4">
        <v>76026</v>
      </c>
      <c r="T1830" s="4">
        <v>69172</v>
      </c>
      <c r="U1830" s="4">
        <v>70524</v>
      </c>
      <c r="V1830" s="4">
        <v>73348</v>
      </c>
      <c r="W1830" s="4">
        <v>71821</v>
      </c>
      <c r="X1830" s="4">
        <v>56492</v>
      </c>
      <c r="Y1830" s="4">
        <v>63826</v>
      </c>
      <c r="Z1830" s="4">
        <v>62054</v>
      </c>
      <c r="AA1830" s="4">
        <v>63427</v>
      </c>
      <c r="AB1830" s="4">
        <v>65868</v>
      </c>
      <c r="AC1830" s="4">
        <v>66360</v>
      </c>
      <c r="AD1830" s="4">
        <v>62167</v>
      </c>
      <c r="AE1830" s="4">
        <v>66183</v>
      </c>
      <c r="AF1830" s="4">
        <v>66108</v>
      </c>
      <c r="AG1830" s="4">
        <v>68376</v>
      </c>
      <c r="AH1830" s="4">
        <v>51930</v>
      </c>
      <c r="AI1830" s="4">
        <v>61966</v>
      </c>
      <c r="AJ1830" s="4">
        <v>61710</v>
      </c>
      <c r="AK1830" s="4">
        <v>58505</v>
      </c>
      <c r="AL1830" s="4">
        <v>59623</v>
      </c>
      <c r="AM1830" s="4">
        <v>60613</v>
      </c>
      <c r="AN1830" s="4">
        <v>57914</v>
      </c>
    </row>
    <row r="1831" spans="1:40" ht="15" customHeight="1" x14ac:dyDescent="0.25">
      <c r="A1831" s="4" t="str">
        <f>EB[[#This Row],[unit]] &amp; "#" &amp; EB[[#This Row],[indic_nrg]] &amp; "#" &amp; EB[[#This Row],[product]] &amp; "#" &amp; EB[[#This Row],[geo]]</f>
        <v>TJ#B_101100#4210#CZ</v>
      </c>
      <c r="B1831" s="4" t="str">
        <f>VLOOKUP(EB[[#This Row],[product]],KS_DB[[product]:[KS]],5,FALSE)</f>
        <v>gas</v>
      </c>
      <c r="C1831" s="4" t="str">
        <f>VLOOKUP(EB[[#This Row],[product]],KS_DB[[product]:[KS]],6,FALSE)</f>
        <v>gas</v>
      </c>
      <c r="D1831" s="4">
        <f>VLOOKUP(EB[[#This Row],[product]],Carriers[],4,FALSE)</f>
        <v>1</v>
      </c>
      <c r="E1831" s="4">
        <f>VLOOKUP(EB[[#This Row],[indic_nrg]],Indicators[],4,FALSE)</f>
        <v>0</v>
      </c>
      <c r="F1831" s="4">
        <f>IFERROR(VLOOKUP(EB[[#This Row],[Source_carrier]],KS_DB[[product]:[KS]],6,FALSE),0)</f>
        <v>0</v>
      </c>
      <c r="G1831" s="4" t="s">
        <v>34</v>
      </c>
      <c r="H1831" s="4" t="s">
        <v>575</v>
      </c>
      <c r="I1831" s="4" t="s">
        <v>89</v>
      </c>
      <c r="J1831" s="4" t="s">
        <v>37</v>
      </c>
      <c r="K1831" s="4" t="s">
        <v>576</v>
      </c>
      <c r="L1831" s="4" t="s">
        <v>39</v>
      </c>
      <c r="M1831" s="4" t="s">
        <v>90</v>
      </c>
      <c r="N1831" s="4" t="s">
        <v>41</v>
      </c>
      <c r="O1831" s="4">
        <v>43006</v>
      </c>
      <c r="P1831" s="4">
        <v>38090</v>
      </c>
      <c r="Q1831" s="4">
        <v>35626</v>
      </c>
      <c r="R1831" s="4">
        <v>32091</v>
      </c>
      <c r="S1831" s="4">
        <v>30285</v>
      </c>
      <c r="T1831" s="4">
        <v>28725</v>
      </c>
      <c r="U1831" s="4">
        <v>31716</v>
      </c>
      <c r="V1831" s="4">
        <v>28696</v>
      </c>
      <c r="W1831" s="4">
        <v>26896</v>
      </c>
      <c r="X1831" s="4">
        <v>21043</v>
      </c>
      <c r="Y1831" s="4">
        <v>22739</v>
      </c>
      <c r="Z1831" s="4">
        <v>22747</v>
      </c>
      <c r="AA1831" s="4">
        <v>23313</v>
      </c>
      <c r="AB1831" s="4">
        <v>22712</v>
      </c>
      <c r="AC1831" s="4">
        <v>22497</v>
      </c>
      <c r="AD1831" s="4">
        <v>22052</v>
      </c>
      <c r="AE1831" s="4">
        <v>22358</v>
      </c>
      <c r="AF1831" s="4">
        <v>21330</v>
      </c>
      <c r="AG1831" s="4">
        <v>23604</v>
      </c>
      <c r="AH1831" s="4">
        <v>16745</v>
      </c>
      <c r="AI1831" s="4">
        <v>18366</v>
      </c>
      <c r="AJ1831" s="4">
        <v>18532</v>
      </c>
      <c r="AK1831" s="4">
        <v>17828</v>
      </c>
      <c r="AL1831" s="4">
        <v>18473</v>
      </c>
      <c r="AM1831" s="4">
        <v>18504</v>
      </c>
      <c r="AN1831" s="4">
        <v>17051</v>
      </c>
    </row>
    <row r="1832" spans="1:40" ht="15" customHeight="1" x14ac:dyDescent="0.25">
      <c r="A1832" s="4" t="str">
        <f>EB[[#This Row],[unit]] &amp; "#" &amp; EB[[#This Row],[indic_nrg]] &amp; "#" &amp; EB[[#This Row],[product]] &amp; "#" &amp; EB[[#This Row],[geo]]</f>
        <v>TJ#B_101100#4220#CZ</v>
      </c>
      <c r="B1832" s="4" t="str">
        <f>VLOOKUP(EB[[#This Row],[product]],KS_DB[[product]:[KS]],5,FALSE)</f>
        <v>gas</v>
      </c>
      <c r="C1832" s="4" t="str">
        <f>VLOOKUP(EB[[#This Row],[product]],KS_DB[[product]:[KS]],6,FALSE)</f>
        <v>gas</v>
      </c>
      <c r="D1832" s="4">
        <f>VLOOKUP(EB[[#This Row],[product]],Carriers[],4,FALSE)</f>
        <v>1</v>
      </c>
      <c r="E1832" s="4">
        <f>VLOOKUP(EB[[#This Row],[indic_nrg]],Indicators[],4,FALSE)</f>
        <v>0</v>
      </c>
      <c r="F1832" s="4">
        <f>IFERROR(VLOOKUP(EB[[#This Row],[Source_carrier]],KS_DB[[product]:[KS]],6,FALSE),0)</f>
        <v>0</v>
      </c>
      <c r="G1832" s="4" t="s">
        <v>34</v>
      </c>
      <c r="H1832" s="4" t="s">
        <v>575</v>
      </c>
      <c r="I1832" s="4" t="s">
        <v>91</v>
      </c>
      <c r="J1832" s="4" t="s">
        <v>37</v>
      </c>
      <c r="K1832" s="4" t="s">
        <v>576</v>
      </c>
      <c r="L1832" s="4" t="s">
        <v>39</v>
      </c>
      <c r="M1832" s="4" t="s">
        <v>92</v>
      </c>
      <c r="N1832" s="4" t="s">
        <v>41</v>
      </c>
      <c r="O1832" s="4">
        <v>34689</v>
      </c>
      <c r="P1832" s="4">
        <v>27644</v>
      </c>
      <c r="Q1832" s="4">
        <v>28819</v>
      </c>
      <c r="R1832" s="4">
        <v>26645</v>
      </c>
      <c r="S1832" s="4">
        <v>29245</v>
      </c>
      <c r="T1832" s="4">
        <v>28412</v>
      </c>
      <c r="U1832" s="4">
        <v>29664</v>
      </c>
      <c r="V1832" s="4">
        <v>32145</v>
      </c>
      <c r="W1832" s="4">
        <v>31062</v>
      </c>
      <c r="X1832" s="4">
        <v>22429</v>
      </c>
      <c r="Y1832" s="4">
        <v>26510</v>
      </c>
      <c r="Z1832" s="4">
        <v>25002</v>
      </c>
      <c r="AA1832" s="4">
        <v>25891</v>
      </c>
      <c r="AB1832" s="4">
        <v>28240</v>
      </c>
      <c r="AC1832" s="4">
        <v>29425</v>
      </c>
      <c r="AD1832" s="4">
        <v>25236</v>
      </c>
      <c r="AE1832" s="4">
        <v>28582</v>
      </c>
      <c r="AF1832" s="4">
        <v>29984</v>
      </c>
      <c r="AG1832" s="4">
        <v>27363</v>
      </c>
      <c r="AH1832" s="4">
        <v>18621</v>
      </c>
      <c r="AI1832" s="4">
        <v>21925</v>
      </c>
      <c r="AJ1832" s="4">
        <v>21136</v>
      </c>
      <c r="AK1832" s="4">
        <v>20003</v>
      </c>
      <c r="AL1832" s="4">
        <v>20651</v>
      </c>
      <c r="AM1832" s="4">
        <v>20823</v>
      </c>
      <c r="AN1832" s="4">
        <v>19473</v>
      </c>
    </row>
    <row r="1833" spans="1:40" ht="15" customHeight="1" x14ac:dyDescent="0.25">
      <c r="A1833" s="4" t="str">
        <f>EB[[#This Row],[unit]] &amp; "#" &amp; EB[[#This Row],[indic_nrg]] &amp; "#" &amp; EB[[#This Row],[product]] &amp; "#" &amp; EB[[#This Row],[geo]]</f>
        <v>TJ#B_101100#4230#CZ</v>
      </c>
      <c r="B1833" s="4" t="str">
        <f>VLOOKUP(EB[[#This Row],[product]],KS_DB[[product]:[KS]],5,FALSE)</f>
        <v>gas</v>
      </c>
      <c r="C1833" s="4" t="str">
        <f>VLOOKUP(EB[[#This Row],[product]],KS_DB[[product]:[KS]],6,FALSE)</f>
        <v>gas</v>
      </c>
      <c r="D1833" s="4">
        <f>VLOOKUP(EB[[#This Row],[product]],Carriers[],4,FALSE)</f>
        <v>1</v>
      </c>
      <c r="E1833" s="4">
        <f>VLOOKUP(EB[[#This Row],[indic_nrg]],Indicators[],4,FALSE)</f>
        <v>0</v>
      </c>
      <c r="F1833" s="4">
        <f>IFERROR(VLOOKUP(EB[[#This Row],[Source_carrier]],KS_DB[[product]:[KS]],6,FALSE),0)</f>
        <v>0</v>
      </c>
      <c r="G1833" s="4" t="s">
        <v>34</v>
      </c>
      <c r="H1833" s="4" t="s">
        <v>575</v>
      </c>
      <c r="I1833" s="4" t="s">
        <v>93</v>
      </c>
      <c r="J1833" s="4" t="s">
        <v>37</v>
      </c>
      <c r="K1833" s="4" t="s">
        <v>576</v>
      </c>
      <c r="L1833" s="4" t="s">
        <v>39</v>
      </c>
      <c r="M1833" s="4" t="s">
        <v>94</v>
      </c>
      <c r="N1833" s="4" t="s">
        <v>41</v>
      </c>
      <c r="O1833" s="4">
        <v>23793</v>
      </c>
      <c r="P1833" s="4">
        <v>21884</v>
      </c>
      <c r="Q1833" s="4">
        <v>20371</v>
      </c>
      <c r="R1833" s="4">
        <v>18997</v>
      </c>
      <c r="S1833" s="4">
        <v>14877</v>
      </c>
      <c r="T1833" s="4">
        <v>10424</v>
      </c>
      <c r="U1833" s="4">
        <v>7468</v>
      </c>
      <c r="V1833" s="4">
        <v>10840</v>
      </c>
      <c r="W1833" s="4">
        <v>12149</v>
      </c>
      <c r="X1833" s="4">
        <v>11473</v>
      </c>
      <c r="Y1833" s="4">
        <v>12608</v>
      </c>
      <c r="Z1833" s="4">
        <v>12314</v>
      </c>
      <c r="AA1833" s="4">
        <v>12347</v>
      </c>
      <c r="AB1833" s="4">
        <v>13100</v>
      </c>
      <c r="AC1833" s="4">
        <v>12606</v>
      </c>
      <c r="AD1833" s="4">
        <v>13288</v>
      </c>
      <c r="AE1833" s="4">
        <v>13520</v>
      </c>
      <c r="AF1833" s="4">
        <v>13026</v>
      </c>
      <c r="AG1833" s="4">
        <v>15420</v>
      </c>
      <c r="AH1833" s="4">
        <v>14929</v>
      </c>
      <c r="AI1833" s="4">
        <v>15956</v>
      </c>
      <c r="AJ1833" s="4">
        <v>16141</v>
      </c>
      <c r="AK1833" s="4">
        <v>15247</v>
      </c>
      <c r="AL1833" s="4">
        <v>14811</v>
      </c>
      <c r="AM1833" s="4">
        <v>15521</v>
      </c>
      <c r="AN1833" s="4">
        <v>15322</v>
      </c>
    </row>
    <row r="1834" spans="1:40" ht="15" customHeight="1" x14ac:dyDescent="0.25">
      <c r="A1834" s="4" t="str">
        <f>EB[[#This Row],[unit]] &amp; "#" &amp; EB[[#This Row],[indic_nrg]] &amp; "#" &amp; EB[[#This Row],[product]] &amp; "#" &amp; EB[[#This Row],[geo]]</f>
        <v>TJ#B_101100#4240#CZ</v>
      </c>
      <c r="B1834" s="4" t="str">
        <f>VLOOKUP(EB[[#This Row],[product]],KS_DB[[product]:[KS]],5,FALSE)</f>
        <v>gas</v>
      </c>
      <c r="C1834" s="4" t="str">
        <f>VLOOKUP(EB[[#This Row],[product]],KS_DB[[product]:[KS]],6,FALSE)</f>
        <v>gas</v>
      </c>
      <c r="D1834" s="4">
        <f>VLOOKUP(EB[[#This Row],[product]],Carriers[],4,FALSE)</f>
        <v>1</v>
      </c>
      <c r="E1834" s="4">
        <f>VLOOKUP(EB[[#This Row],[indic_nrg]],Indicators[],4,FALSE)</f>
        <v>0</v>
      </c>
      <c r="F1834" s="4">
        <f>IFERROR(VLOOKUP(EB[[#This Row],[Source_carrier]],KS_DB[[product]:[KS]],6,FALSE),0)</f>
        <v>0</v>
      </c>
      <c r="G1834" s="4" t="s">
        <v>34</v>
      </c>
      <c r="H1834" s="4" t="s">
        <v>575</v>
      </c>
      <c r="I1834" s="4" t="s">
        <v>95</v>
      </c>
      <c r="J1834" s="4" t="s">
        <v>37</v>
      </c>
      <c r="K1834" s="4" t="s">
        <v>576</v>
      </c>
      <c r="L1834" s="4" t="s">
        <v>39</v>
      </c>
      <c r="M1834" s="4" t="s">
        <v>96</v>
      </c>
      <c r="N1834" s="4" t="s">
        <v>41</v>
      </c>
      <c r="O1834" s="4">
        <v>1515</v>
      </c>
      <c r="P1834" s="4">
        <v>1390</v>
      </c>
      <c r="Q1834" s="4">
        <v>1305</v>
      </c>
      <c r="R1834" s="4">
        <v>1422</v>
      </c>
      <c r="S1834" s="4">
        <v>1619</v>
      </c>
      <c r="T1834" s="4">
        <v>1611</v>
      </c>
      <c r="U1834" s="4">
        <v>1676</v>
      </c>
      <c r="V1834" s="4">
        <v>1667</v>
      </c>
      <c r="W1834" s="4">
        <v>1714</v>
      </c>
      <c r="X1834" s="4">
        <v>1547</v>
      </c>
      <c r="Y1834" s="4">
        <v>1969</v>
      </c>
      <c r="Z1834" s="4">
        <v>1992</v>
      </c>
      <c r="AA1834" s="4">
        <v>1876</v>
      </c>
      <c r="AB1834" s="4">
        <v>1817</v>
      </c>
      <c r="AC1834" s="4">
        <v>1831</v>
      </c>
      <c r="AD1834" s="4">
        <v>1591</v>
      </c>
      <c r="AE1834" s="4">
        <v>1723</v>
      </c>
      <c r="AF1834" s="4">
        <v>1768</v>
      </c>
      <c r="AG1834" s="4">
        <v>1989</v>
      </c>
      <c r="AH1834" s="4">
        <v>1634</v>
      </c>
      <c r="AI1834" s="4">
        <v>5719</v>
      </c>
      <c r="AJ1834" s="4">
        <v>5902</v>
      </c>
      <c r="AK1834" s="4">
        <v>5427</v>
      </c>
      <c r="AL1834" s="4">
        <v>5687</v>
      </c>
      <c r="AM1834" s="4">
        <v>5765</v>
      </c>
      <c r="AN1834" s="4">
        <v>6068</v>
      </c>
    </row>
    <row r="1835" spans="1:40" ht="15" customHeight="1" x14ac:dyDescent="0.25">
      <c r="A1835" s="4" t="str">
        <f>EB[[#This Row],[unit]] &amp; "#" &amp; EB[[#This Row],[indic_nrg]] &amp; "#" &amp; EB[[#This Row],[product]] &amp; "#" &amp; EB[[#This Row],[geo]]</f>
        <v>TJ#B_101100#5200#CZ</v>
      </c>
      <c r="B1835" s="4" t="str">
        <f>VLOOKUP(EB[[#This Row],[product]],KS_DB[[product]:[KS]],5,FALSE)</f>
        <v>heat</v>
      </c>
      <c r="C1835" s="4" t="str">
        <f>VLOOKUP(EB[[#This Row],[product]],KS_DB[[product]:[KS]],6,FALSE)</f>
        <v>heat</v>
      </c>
      <c r="D1835" s="4">
        <f>VLOOKUP(EB[[#This Row],[product]],Carriers[],4,FALSE)</f>
        <v>1</v>
      </c>
      <c r="E1835" s="4">
        <f>VLOOKUP(EB[[#This Row],[indic_nrg]],Indicators[],4,FALSE)</f>
        <v>0</v>
      </c>
      <c r="F1835" s="4">
        <f>IFERROR(VLOOKUP(EB[[#This Row],[Source_carrier]],KS_DB[[product]:[KS]],6,FALSE),0)</f>
        <v>0</v>
      </c>
      <c r="G1835" s="4" t="s">
        <v>34</v>
      </c>
      <c r="H1835" s="4" t="s">
        <v>575</v>
      </c>
      <c r="I1835" s="4" t="s">
        <v>97</v>
      </c>
      <c r="J1835" s="4" t="s">
        <v>37</v>
      </c>
      <c r="K1835" s="4" t="s">
        <v>576</v>
      </c>
      <c r="L1835" s="4" t="s">
        <v>39</v>
      </c>
      <c r="M1835" s="4" t="s">
        <v>98</v>
      </c>
      <c r="N1835" s="4" t="s">
        <v>41</v>
      </c>
      <c r="O1835" s="4">
        <v>154981</v>
      </c>
      <c r="P1835" s="4">
        <v>160187</v>
      </c>
      <c r="Q1835" s="4">
        <v>163758</v>
      </c>
      <c r="R1835" s="4">
        <v>167306</v>
      </c>
      <c r="S1835" s="4">
        <v>161364</v>
      </c>
      <c r="T1835" s="4">
        <v>175941</v>
      </c>
      <c r="U1835" s="4">
        <v>191084</v>
      </c>
      <c r="V1835" s="4">
        <v>180370</v>
      </c>
      <c r="W1835" s="4">
        <v>158048</v>
      </c>
      <c r="X1835" s="4">
        <v>147301</v>
      </c>
      <c r="Y1835" s="4">
        <v>139216</v>
      </c>
      <c r="Z1835" s="4">
        <v>149239</v>
      </c>
      <c r="AA1835" s="4">
        <v>142437</v>
      </c>
      <c r="AB1835" s="4">
        <v>147281</v>
      </c>
      <c r="AC1835" s="4">
        <v>144402</v>
      </c>
      <c r="AD1835" s="4">
        <v>139236</v>
      </c>
      <c r="AE1835" s="4">
        <v>131300</v>
      </c>
      <c r="AF1835" s="4">
        <v>128876</v>
      </c>
      <c r="AG1835" s="4">
        <v>129732</v>
      </c>
      <c r="AH1835" s="4">
        <v>121540</v>
      </c>
      <c r="AI1835" s="4">
        <v>148600</v>
      </c>
      <c r="AJ1835" s="4">
        <v>136123</v>
      </c>
      <c r="AK1835" s="4">
        <v>136203</v>
      </c>
      <c r="AL1835" s="4">
        <v>137305</v>
      </c>
      <c r="AM1835" s="4">
        <v>119747</v>
      </c>
      <c r="AN1835" s="4">
        <v>121307</v>
      </c>
    </row>
    <row r="1836" spans="1:40" ht="15" customHeight="1" x14ac:dyDescent="0.25">
      <c r="A1836" s="4" t="str">
        <f>EB[[#This Row],[unit]] &amp; "#" &amp; EB[[#This Row],[indic_nrg]] &amp; "#" &amp; EB[[#This Row],[product]] &amp; "#" &amp; EB[[#This Row],[geo]]</f>
        <v>TJ#B_101100#5500#CZ</v>
      </c>
      <c r="B1836" s="4" t="str">
        <f>VLOOKUP(EB[[#This Row],[product]],KS_DB[[product]:[KS]],5,FALSE)</f>
        <v>RES</v>
      </c>
      <c r="C1836" s="4" t="str">
        <f>VLOOKUP(EB[[#This Row],[product]],KS_DB[[product]:[KS]],6,FALSE)</f>
        <v>RES</v>
      </c>
      <c r="D1836" s="4">
        <f>VLOOKUP(EB[[#This Row],[product]],Carriers[],4,FALSE)</f>
        <v>0</v>
      </c>
      <c r="E1836" s="4">
        <f>VLOOKUP(EB[[#This Row],[indic_nrg]],Indicators[],4,FALSE)</f>
        <v>0</v>
      </c>
      <c r="F1836" s="4">
        <f>IFERROR(VLOOKUP(EB[[#This Row],[Source_carrier]],KS_DB[[product]:[KS]],6,FALSE),0)</f>
        <v>0</v>
      </c>
      <c r="G1836" s="4" t="s">
        <v>34</v>
      </c>
      <c r="H1836" s="4" t="s">
        <v>575</v>
      </c>
      <c r="I1836" s="4" t="s">
        <v>99</v>
      </c>
      <c r="J1836" s="4" t="s">
        <v>37</v>
      </c>
      <c r="K1836" s="4" t="s">
        <v>576</v>
      </c>
      <c r="L1836" s="4" t="s">
        <v>39</v>
      </c>
      <c r="M1836" s="4" t="s">
        <v>100</v>
      </c>
      <c r="N1836" s="4" t="s">
        <v>41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</row>
    <row r="1837" spans="1:40" ht="15" customHeight="1" x14ac:dyDescent="0.25">
      <c r="A1837" s="4" t="str">
        <f>EB[[#This Row],[unit]] &amp; "#" &amp; EB[[#This Row],[indic_nrg]] &amp; "#" &amp; EB[[#This Row],[product]] &amp; "#" &amp; EB[[#This Row],[geo]]</f>
        <v>TJ#B_101100#5540#CZ</v>
      </c>
      <c r="B1837" s="4" t="str">
        <f>VLOOKUP(EB[[#This Row],[product]],KS_DB[[product]:[KS]],5,FALSE)</f>
        <v>biomass</v>
      </c>
      <c r="C1837" s="4" t="str">
        <f>VLOOKUP(EB[[#This Row],[product]],KS_DB[[product]:[KS]],6,FALSE)</f>
        <v>biomass</v>
      </c>
      <c r="D1837" s="4">
        <f>VLOOKUP(EB[[#This Row],[product]],Carriers[],4,FALSE)</f>
        <v>0</v>
      </c>
      <c r="E1837" s="4">
        <f>VLOOKUP(EB[[#This Row],[indic_nrg]],Indicators[],4,FALSE)</f>
        <v>0</v>
      </c>
      <c r="F1837" s="4">
        <f>IFERROR(VLOOKUP(EB[[#This Row],[Source_carrier]],KS_DB[[product]:[KS]],6,FALSE),0)</f>
        <v>0</v>
      </c>
      <c r="G1837" s="4" t="s">
        <v>34</v>
      </c>
      <c r="H1837" s="4" t="s">
        <v>575</v>
      </c>
      <c r="I1837" s="4" t="s">
        <v>103</v>
      </c>
      <c r="J1837" s="4" t="s">
        <v>37</v>
      </c>
      <c r="K1837" s="4" t="s">
        <v>576</v>
      </c>
      <c r="L1837" s="4" t="s">
        <v>39</v>
      </c>
      <c r="M1837" s="4" t="s">
        <v>104</v>
      </c>
      <c r="N1837" s="4" t="s">
        <v>41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</row>
    <row r="1838" spans="1:40" ht="15" customHeight="1" x14ac:dyDescent="0.25">
      <c r="A1838" s="4" t="str">
        <f>EB[[#This Row],[unit]] &amp; "#" &amp; EB[[#This Row],[indic_nrg]] &amp; "#" &amp; EB[[#This Row],[product]] &amp; "#" &amp; EB[[#This Row],[geo]]</f>
        <v>TJ#B_101100#5544#CZ</v>
      </c>
      <c r="B1838" s="4" t="str">
        <f>VLOOKUP(EB[[#This Row],[product]],KS_DB[[product]:[KS]],5,FALSE)</f>
        <v>biomass</v>
      </c>
      <c r="C1838" s="4" t="str">
        <f>VLOOKUP(EB[[#This Row],[product]],KS_DB[[product]:[KS]],6,FALSE)</f>
        <v>biomass</v>
      </c>
      <c r="D1838" s="4">
        <f>VLOOKUP(EB[[#This Row],[product]],Carriers[],4,FALSE)</f>
        <v>1</v>
      </c>
      <c r="E1838" s="4">
        <f>VLOOKUP(EB[[#This Row],[indic_nrg]],Indicators[],4,FALSE)</f>
        <v>0</v>
      </c>
      <c r="F1838" s="4">
        <f>IFERROR(VLOOKUP(EB[[#This Row],[Source_carrier]],KS_DB[[product]:[KS]],6,FALSE),0)</f>
        <v>0</v>
      </c>
      <c r="G1838" s="4" t="s">
        <v>34</v>
      </c>
      <c r="H1838" s="4" t="s">
        <v>575</v>
      </c>
      <c r="I1838" s="4" t="s">
        <v>113</v>
      </c>
      <c r="J1838" s="4" t="s">
        <v>37</v>
      </c>
      <c r="K1838" s="4" t="s">
        <v>576</v>
      </c>
      <c r="L1838" s="4" t="s">
        <v>39</v>
      </c>
      <c r="M1838" s="4" t="s">
        <v>114</v>
      </c>
      <c r="N1838" s="4" t="s">
        <v>41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</row>
    <row r="1839" spans="1:40" ht="15" customHeight="1" x14ac:dyDescent="0.25">
      <c r="A1839" s="4" t="str">
        <f>EB[[#This Row],[unit]] &amp; "#" &amp; EB[[#This Row],[indic_nrg]] &amp; "#" &amp; EB[[#This Row],[product]] &amp; "#" &amp; EB[[#This Row],[geo]]</f>
        <v>TJ#B_101100#6000#CZ</v>
      </c>
      <c r="B1839" s="4" t="str">
        <f>VLOOKUP(EB[[#This Row],[product]],KS_DB[[product]:[KS]],5,FALSE)</f>
        <v>electricity</v>
      </c>
      <c r="C1839" s="4" t="str">
        <f>VLOOKUP(EB[[#This Row],[product]],KS_DB[[product]:[KS]],6,FALSE)</f>
        <v>electricity</v>
      </c>
      <c r="D1839" s="4">
        <f>VLOOKUP(EB[[#This Row],[product]],Carriers[],4,FALSE)</f>
        <v>1</v>
      </c>
      <c r="E1839" s="4">
        <f>VLOOKUP(EB[[#This Row],[indic_nrg]],Indicators[],4,FALSE)</f>
        <v>0</v>
      </c>
      <c r="F1839" s="4">
        <f>IFERROR(VLOOKUP(EB[[#This Row],[Source_carrier]],KS_DB[[product]:[KS]],6,FALSE),0)</f>
        <v>0</v>
      </c>
      <c r="G1839" s="4" t="s">
        <v>34</v>
      </c>
      <c r="H1839" s="4" t="s">
        <v>575</v>
      </c>
      <c r="I1839" s="4" t="s">
        <v>127</v>
      </c>
      <c r="J1839" s="4" t="s">
        <v>37</v>
      </c>
      <c r="K1839" s="4" t="s">
        <v>576</v>
      </c>
      <c r="L1839" s="4" t="s">
        <v>39</v>
      </c>
      <c r="M1839" s="4" t="s">
        <v>128</v>
      </c>
      <c r="N1839" s="4" t="s">
        <v>41</v>
      </c>
      <c r="O1839" s="4">
        <v>219996</v>
      </c>
      <c r="P1839" s="4">
        <v>213152</v>
      </c>
      <c r="Q1839" s="4">
        <v>207558</v>
      </c>
      <c r="R1839" s="4">
        <v>206226</v>
      </c>
      <c r="S1839" s="4">
        <v>204944</v>
      </c>
      <c r="T1839" s="4">
        <v>210863</v>
      </c>
      <c r="U1839" s="4">
        <v>222674</v>
      </c>
      <c r="V1839" s="4">
        <v>225065</v>
      </c>
      <c r="W1839" s="4">
        <v>227621</v>
      </c>
      <c r="X1839" s="4">
        <v>224921</v>
      </c>
      <c r="Y1839" s="4">
        <v>256147</v>
      </c>
      <c r="Z1839" s="4">
        <v>259848</v>
      </c>
      <c r="AA1839" s="4">
        <v>264604</v>
      </c>
      <c r="AB1839" s="4">
        <v>293141</v>
      </c>
      <c r="AC1839" s="4">
        <v>294340</v>
      </c>
      <c r="AD1839" s="4">
        <v>286308</v>
      </c>
      <c r="AE1839" s="4">
        <v>291794</v>
      </c>
      <c r="AF1839" s="4">
        <v>307973</v>
      </c>
      <c r="AG1839" s="4">
        <v>291647</v>
      </c>
      <c r="AH1839" s="4">
        <v>283774</v>
      </c>
      <c r="AI1839" s="4">
        <v>293659</v>
      </c>
      <c r="AJ1839" s="4">
        <v>296042</v>
      </c>
      <c r="AK1839" s="4">
        <v>295175</v>
      </c>
      <c r="AL1839" s="4">
        <v>290736</v>
      </c>
      <c r="AM1839" s="4">
        <v>290113</v>
      </c>
      <c r="AN1839" s="4">
        <v>280742</v>
      </c>
    </row>
    <row r="1840" spans="1:40" ht="15" customHeight="1" x14ac:dyDescent="0.25">
      <c r="A1840" s="4" t="str">
        <f>EB[[#This Row],[unit]] &amp; "#" &amp; EB[[#This Row],[indic_nrg]] &amp; "#" &amp; EB[[#This Row],[product]] &amp; "#" &amp; EB[[#This Row],[geo]]</f>
        <v>TJ#B_101101#0000#CZ</v>
      </c>
      <c r="B1840" s="4" t="str">
        <f>VLOOKUP(EB[[#This Row],[product]],KS_DB[[product]:[KS]],5,FALSE)</f>
        <v>all</v>
      </c>
      <c r="C1840" s="4" t="str">
        <f>VLOOKUP(EB[[#This Row],[product]],KS_DB[[product]:[KS]],6,FALSE)</f>
        <v>all</v>
      </c>
      <c r="D1840" s="4">
        <f>VLOOKUP(EB[[#This Row],[product]],Carriers[],4,FALSE)</f>
        <v>0</v>
      </c>
      <c r="E1840" s="4">
        <f>VLOOKUP(EB[[#This Row],[indic_nrg]],Indicators[],4,FALSE)</f>
        <v>0</v>
      </c>
      <c r="F1840" s="4">
        <f>IFERROR(VLOOKUP(EB[[#This Row],[Source_carrier]],KS_DB[[product]:[KS]],6,FALSE),0)</f>
        <v>0</v>
      </c>
      <c r="G1840" s="4" t="s">
        <v>34</v>
      </c>
      <c r="H1840" s="4" t="s">
        <v>577</v>
      </c>
      <c r="I1840" s="4" t="s">
        <v>36</v>
      </c>
      <c r="J1840" s="4" t="s">
        <v>37</v>
      </c>
      <c r="K1840" s="4" t="s">
        <v>578</v>
      </c>
      <c r="L1840" s="4" t="s">
        <v>39</v>
      </c>
      <c r="M1840" s="4" t="s">
        <v>40</v>
      </c>
      <c r="N1840" s="4" t="s">
        <v>41</v>
      </c>
      <c r="O1840" s="4">
        <v>292412</v>
      </c>
      <c r="P1840" s="4">
        <v>288751</v>
      </c>
      <c r="Q1840" s="4">
        <v>283611</v>
      </c>
      <c r="R1840" s="4">
        <v>282060</v>
      </c>
      <c r="S1840" s="4">
        <v>274134</v>
      </c>
      <c r="T1840" s="4">
        <v>293773</v>
      </c>
      <c r="U1840" s="4">
        <v>314705</v>
      </c>
      <c r="V1840" s="4">
        <v>316223</v>
      </c>
      <c r="W1840" s="4">
        <v>297244</v>
      </c>
      <c r="X1840" s="4">
        <v>285002</v>
      </c>
      <c r="Y1840" s="4">
        <v>310964</v>
      </c>
      <c r="Z1840" s="4">
        <v>318702</v>
      </c>
      <c r="AA1840" s="4">
        <v>303331</v>
      </c>
      <c r="AB1840" s="4">
        <v>312124</v>
      </c>
      <c r="AC1840" s="4">
        <v>309576</v>
      </c>
      <c r="AD1840" s="4">
        <v>303248</v>
      </c>
      <c r="AE1840" s="4">
        <v>297685</v>
      </c>
      <c r="AF1840" s="4">
        <v>313140</v>
      </c>
      <c r="AG1840" s="4">
        <v>296118</v>
      </c>
      <c r="AH1840" s="4">
        <v>278410</v>
      </c>
      <c r="AI1840" s="4">
        <v>303580</v>
      </c>
      <c r="AJ1840" s="4">
        <v>297313</v>
      </c>
      <c r="AK1840" s="4">
        <v>291205</v>
      </c>
      <c r="AL1840" s="4">
        <v>286161</v>
      </c>
      <c r="AM1840" s="4">
        <v>274452</v>
      </c>
      <c r="AN1840" s="4">
        <v>279010</v>
      </c>
    </row>
    <row r="1841" spans="1:40" ht="15" customHeight="1" x14ac:dyDescent="0.25">
      <c r="A1841" s="4" t="str">
        <f>EB[[#This Row],[unit]] &amp; "#" &amp; EB[[#This Row],[indic_nrg]] &amp; "#" &amp; EB[[#This Row],[product]] &amp; "#" &amp; EB[[#This Row],[geo]]</f>
        <v>TJ#B_101101#5200#CZ</v>
      </c>
      <c r="B1841" s="4" t="str">
        <f>VLOOKUP(EB[[#This Row],[product]],KS_DB[[product]:[KS]],5,FALSE)</f>
        <v>heat</v>
      </c>
      <c r="C1841" s="4" t="str">
        <f>VLOOKUP(EB[[#This Row],[product]],KS_DB[[product]:[KS]],6,FALSE)</f>
        <v>heat</v>
      </c>
      <c r="D1841" s="4">
        <f>VLOOKUP(EB[[#This Row],[product]],Carriers[],4,FALSE)</f>
        <v>1</v>
      </c>
      <c r="E1841" s="4">
        <f>VLOOKUP(EB[[#This Row],[indic_nrg]],Indicators[],4,FALSE)</f>
        <v>0</v>
      </c>
      <c r="F1841" s="4">
        <f>IFERROR(VLOOKUP(EB[[#This Row],[Source_carrier]],KS_DB[[product]:[KS]],6,FALSE),0)</f>
        <v>0</v>
      </c>
      <c r="G1841" s="4" t="s">
        <v>34</v>
      </c>
      <c r="H1841" s="4" t="s">
        <v>577</v>
      </c>
      <c r="I1841" s="4" t="s">
        <v>97</v>
      </c>
      <c r="J1841" s="4" t="s">
        <v>37</v>
      </c>
      <c r="K1841" s="4" t="s">
        <v>578</v>
      </c>
      <c r="L1841" s="4" t="s">
        <v>39</v>
      </c>
      <c r="M1841" s="4" t="s">
        <v>98</v>
      </c>
      <c r="N1841" s="4" t="s">
        <v>41</v>
      </c>
      <c r="O1841" s="4">
        <v>117722</v>
      </c>
      <c r="P1841" s="4">
        <v>119274</v>
      </c>
      <c r="Q1841" s="4">
        <v>120153</v>
      </c>
      <c r="R1841" s="4">
        <v>121291</v>
      </c>
      <c r="S1841" s="4">
        <v>115907</v>
      </c>
      <c r="T1841" s="4">
        <v>126938</v>
      </c>
      <c r="U1841" s="4">
        <v>138291</v>
      </c>
      <c r="V1841" s="4">
        <v>136137</v>
      </c>
      <c r="W1841" s="4">
        <v>117064</v>
      </c>
      <c r="X1841" s="4">
        <v>108166</v>
      </c>
      <c r="Y1841" s="4">
        <v>103741</v>
      </c>
      <c r="Z1841" s="4">
        <v>111950</v>
      </c>
      <c r="AA1841" s="4">
        <v>106184</v>
      </c>
      <c r="AB1841" s="4">
        <v>112122</v>
      </c>
      <c r="AC1841" s="4">
        <v>110006</v>
      </c>
      <c r="AD1841" s="4">
        <v>105961</v>
      </c>
      <c r="AE1841" s="4">
        <v>99656</v>
      </c>
      <c r="AF1841" s="4">
        <v>99386</v>
      </c>
      <c r="AG1841" s="4">
        <v>100055</v>
      </c>
      <c r="AH1841" s="4">
        <v>92585</v>
      </c>
      <c r="AI1841" s="4">
        <v>110714</v>
      </c>
      <c r="AJ1841" s="4">
        <v>103089</v>
      </c>
      <c r="AK1841" s="4">
        <v>105197</v>
      </c>
      <c r="AL1841" s="4">
        <v>106107</v>
      </c>
      <c r="AM1841" s="4">
        <v>93509</v>
      </c>
      <c r="AN1841" s="4">
        <v>94895</v>
      </c>
    </row>
    <row r="1842" spans="1:40" ht="15" customHeight="1" x14ac:dyDescent="0.25">
      <c r="A1842" s="4" t="str">
        <f>EB[[#This Row],[unit]] &amp; "#" &amp; EB[[#This Row],[indic_nrg]] &amp; "#" &amp; EB[[#This Row],[product]] &amp; "#" &amp; EB[[#This Row],[geo]]</f>
        <v>TJ#B_101101#6000#CZ</v>
      </c>
      <c r="B1842" s="4" t="str">
        <f>VLOOKUP(EB[[#This Row],[product]],KS_DB[[product]:[KS]],5,FALSE)</f>
        <v>electricity</v>
      </c>
      <c r="C1842" s="4" t="str">
        <f>VLOOKUP(EB[[#This Row],[product]],KS_DB[[product]:[KS]],6,FALSE)</f>
        <v>electricity</v>
      </c>
      <c r="D1842" s="4">
        <f>VLOOKUP(EB[[#This Row],[product]],Carriers[],4,FALSE)</f>
        <v>1</v>
      </c>
      <c r="E1842" s="4">
        <f>VLOOKUP(EB[[#This Row],[indic_nrg]],Indicators[],4,FALSE)</f>
        <v>0</v>
      </c>
      <c r="F1842" s="4">
        <f>IFERROR(VLOOKUP(EB[[#This Row],[Source_carrier]],KS_DB[[product]:[KS]],6,FALSE),0)</f>
        <v>0</v>
      </c>
      <c r="G1842" s="4" t="s">
        <v>34</v>
      </c>
      <c r="H1842" s="4" t="s">
        <v>577</v>
      </c>
      <c r="I1842" s="4" t="s">
        <v>127</v>
      </c>
      <c r="J1842" s="4" t="s">
        <v>37</v>
      </c>
      <c r="K1842" s="4" t="s">
        <v>578</v>
      </c>
      <c r="L1842" s="4" t="s">
        <v>39</v>
      </c>
      <c r="M1842" s="4" t="s">
        <v>128</v>
      </c>
      <c r="N1842" s="4" t="s">
        <v>41</v>
      </c>
      <c r="O1842" s="4">
        <v>174690</v>
      </c>
      <c r="P1842" s="4">
        <v>169477</v>
      </c>
      <c r="Q1842" s="4">
        <v>163458</v>
      </c>
      <c r="R1842" s="4">
        <v>160769</v>
      </c>
      <c r="S1842" s="4">
        <v>158227</v>
      </c>
      <c r="T1842" s="4">
        <v>166835</v>
      </c>
      <c r="U1842" s="4">
        <v>176414</v>
      </c>
      <c r="V1842" s="4">
        <v>180086</v>
      </c>
      <c r="W1842" s="4">
        <v>180180</v>
      </c>
      <c r="X1842" s="4">
        <v>176836</v>
      </c>
      <c r="Y1842" s="4">
        <v>207223</v>
      </c>
      <c r="Z1842" s="4">
        <v>206752</v>
      </c>
      <c r="AA1842" s="4">
        <v>197147</v>
      </c>
      <c r="AB1842" s="4">
        <v>200002</v>
      </c>
      <c r="AC1842" s="4">
        <v>199570</v>
      </c>
      <c r="AD1842" s="4">
        <v>197287</v>
      </c>
      <c r="AE1842" s="4">
        <v>198029</v>
      </c>
      <c r="AF1842" s="4">
        <v>213754</v>
      </c>
      <c r="AG1842" s="4">
        <v>196063</v>
      </c>
      <c r="AH1842" s="4">
        <v>185825</v>
      </c>
      <c r="AI1842" s="4">
        <v>192866</v>
      </c>
      <c r="AJ1842" s="4">
        <v>194224</v>
      </c>
      <c r="AK1842" s="4">
        <v>186008</v>
      </c>
      <c r="AL1842" s="4">
        <v>180054</v>
      </c>
      <c r="AM1842" s="4">
        <v>180943</v>
      </c>
      <c r="AN1842" s="4">
        <v>184115</v>
      </c>
    </row>
    <row r="1843" spans="1:40" ht="15" customHeight="1" x14ac:dyDescent="0.25">
      <c r="A1843" s="4" t="str">
        <f>EB[[#This Row],[unit]] &amp; "#" &amp; EB[[#This Row],[indic_nrg]] &amp; "#" &amp; EB[[#This Row],[product]] &amp; "#" &amp; EB[[#This Row],[geo]]</f>
        <v>TJ#B_101102#0000#CZ</v>
      </c>
      <c r="B1843" s="4" t="str">
        <f>VLOOKUP(EB[[#This Row],[product]],KS_DB[[product]:[KS]],5,FALSE)</f>
        <v>all</v>
      </c>
      <c r="C1843" s="4" t="str">
        <f>VLOOKUP(EB[[#This Row],[product]],KS_DB[[product]:[KS]],6,FALSE)</f>
        <v>all</v>
      </c>
      <c r="D1843" s="4">
        <f>VLOOKUP(EB[[#This Row],[product]],Carriers[],4,FALSE)</f>
        <v>0</v>
      </c>
      <c r="E1843" s="4">
        <f>VLOOKUP(EB[[#This Row],[indic_nrg]],Indicators[],4,FALSE)</f>
        <v>0</v>
      </c>
      <c r="F1843" s="4">
        <f>IFERROR(VLOOKUP(EB[[#This Row],[Source_carrier]],KS_DB[[product]:[KS]],6,FALSE),0)</f>
        <v>0</v>
      </c>
      <c r="G1843" s="4" t="s">
        <v>34</v>
      </c>
      <c r="H1843" s="4" t="s">
        <v>579</v>
      </c>
      <c r="I1843" s="4" t="s">
        <v>36</v>
      </c>
      <c r="J1843" s="4" t="s">
        <v>37</v>
      </c>
      <c r="K1843" s="4" t="s">
        <v>580</v>
      </c>
      <c r="L1843" s="4" t="s">
        <v>39</v>
      </c>
      <c r="M1843" s="4" t="s">
        <v>40</v>
      </c>
      <c r="N1843" s="4" t="s">
        <v>41</v>
      </c>
      <c r="O1843" s="4">
        <v>45306</v>
      </c>
      <c r="P1843" s="4">
        <v>43675</v>
      </c>
      <c r="Q1843" s="4">
        <v>44100</v>
      </c>
      <c r="R1843" s="4">
        <v>45457</v>
      </c>
      <c r="S1843" s="4">
        <v>46717</v>
      </c>
      <c r="T1843" s="4">
        <v>44028</v>
      </c>
      <c r="U1843" s="4">
        <v>46260</v>
      </c>
      <c r="V1843" s="4">
        <v>44978</v>
      </c>
      <c r="W1843" s="4">
        <v>47441</v>
      </c>
      <c r="X1843" s="4">
        <v>48085</v>
      </c>
      <c r="Y1843" s="4">
        <v>48924</v>
      </c>
      <c r="Z1843" s="4">
        <v>53096</v>
      </c>
      <c r="AA1843" s="4">
        <v>67457</v>
      </c>
      <c r="AB1843" s="4">
        <v>93139</v>
      </c>
      <c r="AC1843" s="4">
        <v>95839</v>
      </c>
      <c r="AD1843" s="4">
        <v>90117</v>
      </c>
      <c r="AE1843" s="4">
        <v>94836</v>
      </c>
      <c r="AF1843" s="4">
        <v>95222</v>
      </c>
      <c r="AG1843" s="4">
        <v>96554</v>
      </c>
      <c r="AH1843" s="4">
        <v>98934</v>
      </c>
      <c r="AI1843" s="4">
        <v>101855</v>
      </c>
      <c r="AJ1843" s="4">
        <v>102742</v>
      </c>
      <c r="AK1843" s="4">
        <v>110149</v>
      </c>
      <c r="AL1843" s="4">
        <v>111580</v>
      </c>
      <c r="AM1843" s="4">
        <v>110041</v>
      </c>
      <c r="AN1843" s="4">
        <v>97527</v>
      </c>
    </row>
    <row r="1844" spans="1:40" ht="15" customHeight="1" x14ac:dyDescent="0.25">
      <c r="A1844" s="4" t="str">
        <f>EB[[#This Row],[unit]] &amp; "#" &amp; EB[[#This Row],[indic_nrg]] &amp; "#" &amp; EB[[#This Row],[product]] &amp; "#" &amp; EB[[#This Row],[geo]]</f>
        <v>TJ#B_101102#5200#CZ</v>
      </c>
      <c r="B1844" s="4" t="str">
        <f>VLOOKUP(EB[[#This Row],[product]],KS_DB[[product]:[KS]],5,FALSE)</f>
        <v>heat</v>
      </c>
      <c r="C1844" s="4" t="str">
        <f>VLOOKUP(EB[[#This Row],[product]],KS_DB[[product]:[KS]],6,FALSE)</f>
        <v>heat</v>
      </c>
      <c r="D1844" s="4">
        <f>VLOOKUP(EB[[#This Row],[product]],Carriers[],4,FALSE)</f>
        <v>1</v>
      </c>
      <c r="E1844" s="4">
        <f>VLOOKUP(EB[[#This Row],[indic_nrg]],Indicators[],4,FALSE)</f>
        <v>0</v>
      </c>
      <c r="F1844" s="4">
        <f>IFERROR(VLOOKUP(EB[[#This Row],[Source_carrier]],KS_DB[[product]:[KS]],6,FALSE),0)</f>
        <v>0</v>
      </c>
      <c r="G1844" s="4" t="s">
        <v>34</v>
      </c>
      <c r="H1844" s="4" t="s">
        <v>579</v>
      </c>
      <c r="I1844" s="4" t="s">
        <v>97</v>
      </c>
      <c r="J1844" s="4" t="s">
        <v>37</v>
      </c>
      <c r="K1844" s="4" t="s">
        <v>580</v>
      </c>
      <c r="L1844" s="4" t="s">
        <v>39</v>
      </c>
      <c r="M1844" s="4" t="s">
        <v>98</v>
      </c>
      <c r="N1844" s="4" t="s">
        <v>41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1069</v>
      </c>
      <c r="AD1844" s="4">
        <v>1096</v>
      </c>
      <c r="AE1844" s="4">
        <v>1070</v>
      </c>
      <c r="AF1844" s="4">
        <v>1003</v>
      </c>
      <c r="AG1844" s="4">
        <v>970</v>
      </c>
      <c r="AH1844" s="4">
        <v>985</v>
      </c>
      <c r="AI1844" s="4">
        <v>1062</v>
      </c>
      <c r="AJ1844" s="4">
        <v>923</v>
      </c>
      <c r="AK1844" s="4">
        <v>983</v>
      </c>
      <c r="AL1844" s="4">
        <v>898</v>
      </c>
      <c r="AM1844" s="4">
        <v>871</v>
      </c>
      <c r="AN1844" s="4">
        <v>899</v>
      </c>
    </row>
    <row r="1845" spans="1:40" ht="15" customHeight="1" x14ac:dyDescent="0.25">
      <c r="A1845" s="4" t="str">
        <f>EB[[#This Row],[unit]] &amp; "#" &amp; EB[[#This Row],[indic_nrg]] &amp; "#" &amp; EB[[#This Row],[product]] &amp; "#" &amp; EB[[#This Row],[geo]]</f>
        <v>TJ#B_101102#6000#CZ</v>
      </c>
      <c r="B1845" s="4" t="str">
        <f>VLOOKUP(EB[[#This Row],[product]],KS_DB[[product]:[KS]],5,FALSE)</f>
        <v>electricity</v>
      </c>
      <c r="C1845" s="4" t="str">
        <f>VLOOKUP(EB[[#This Row],[product]],KS_DB[[product]:[KS]],6,FALSE)</f>
        <v>electricity</v>
      </c>
      <c r="D1845" s="4">
        <f>VLOOKUP(EB[[#This Row],[product]],Carriers[],4,FALSE)</f>
        <v>1</v>
      </c>
      <c r="E1845" s="4">
        <f>VLOOKUP(EB[[#This Row],[indic_nrg]],Indicators[],4,FALSE)</f>
        <v>0</v>
      </c>
      <c r="F1845" s="4">
        <f>IFERROR(VLOOKUP(EB[[#This Row],[Source_carrier]],KS_DB[[product]:[KS]],6,FALSE),0)</f>
        <v>0</v>
      </c>
      <c r="G1845" s="4" t="s">
        <v>34</v>
      </c>
      <c r="H1845" s="4" t="s">
        <v>579</v>
      </c>
      <c r="I1845" s="4" t="s">
        <v>127</v>
      </c>
      <c r="J1845" s="4" t="s">
        <v>37</v>
      </c>
      <c r="K1845" s="4" t="s">
        <v>580</v>
      </c>
      <c r="L1845" s="4" t="s">
        <v>39</v>
      </c>
      <c r="M1845" s="4" t="s">
        <v>128</v>
      </c>
      <c r="N1845" s="4" t="s">
        <v>41</v>
      </c>
      <c r="O1845" s="4">
        <v>45306</v>
      </c>
      <c r="P1845" s="4">
        <v>43675</v>
      </c>
      <c r="Q1845" s="4">
        <v>44100</v>
      </c>
      <c r="R1845" s="4">
        <v>45457</v>
      </c>
      <c r="S1845" s="4">
        <v>46717</v>
      </c>
      <c r="T1845" s="4">
        <v>44028</v>
      </c>
      <c r="U1845" s="4">
        <v>46260</v>
      </c>
      <c r="V1845" s="4">
        <v>44978</v>
      </c>
      <c r="W1845" s="4">
        <v>47441</v>
      </c>
      <c r="X1845" s="4">
        <v>48085</v>
      </c>
      <c r="Y1845" s="4">
        <v>48924</v>
      </c>
      <c r="Z1845" s="4">
        <v>53096</v>
      </c>
      <c r="AA1845" s="4">
        <v>67457</v>
      </c>
      <c r="AB1845" s="4">
        <v>93139</v>
      </c>
      <c r="AC1845" s="4">
        <v>94770</v>
      </c>
      <c r="AD1845" s="4">
        <v>89021</v>
      </c>
      <c r="AE1845" s="4">
        <v>93766</v>
      </c>
      <c r="AF1845" s="4">
        <v>94219</v>
      </c>
      <c r="AG1845" s="4">
        <v>95584</v>
      </c>
      <c r="AH1845" s="4">
        <v>97949</v>
      </c>
      <c r="AI1845" s="4">
        <v>100793</v>
      </c>
      <c r="AJ1845" s="4">
        <v>101819</v>
      </c>
      <c r="AK1845" s="4">
        <v>109166</v>
      </c>
      <c r="AL1845" s="4">
        <v>110682</v>
      </c>
      <c r="AM1845" s="4">
        <v>109170</v>
      </c>
      <c r="AN1845" s="4">
        <v>96628</v>
      </c>
    </row>
    <row r="1846" spans="1:40" ht="15" customHeight="1" x14ac:dyDescent="0.25">
      <c r="A1846" s="4" t="str">
        <f>EB[[#This Row],[unit]] &amp; "#" &amp; EB[[#This Row],[indic_nrg]] &amp; "#" &amp; EB[[#This Row],[product]] &amp; "#" &amp; EB[[#This Row],[geo]]</f>
        <v>TJ#B_101104#0000#CZ</v>
      </c>
      <c r="B1846" s="4" t="str">
        <f>VLOOKUP(EB[[#This Row],[product]],KS_DB[[product]:[KS]],5,FALSE)</f>
        <v>all</v>
      </c>
      <c r="C1846" s="4" t="str">
        <f>VLOOKUP(EB[[#This Row],[product]],KS_DB[[product]:[KS]],6,FALSE)</f>
        <v>all</v>
      </c>
      <c r="D1846" s="4">
        <f>VLOOKUP(EB[[#This Row],[product]],Carriers[],4,FALSE)</f>
        <v>0</v>
      </c>
      <c r="E1846" s="4">
        <f>VLOOKUP(EB[[#This Row],[indic_nrg]],Indicators[],4,FALSE)</f>
        <v>0</v>
      </c>
      <c r="F1846" s="4">
        <f>IFERROR(VLOOKUP(EB[[#This Row],[Source_carrier]],KS_DB[[product]:[KS]],6,FALSE),0)</f>
        <v>0</v>
      </c>
      <c r="G1846" s="4" t="s">
        <v>34</v>
      </c>
      <c r="H1846" s="4" t="s">
        <v>1207</v>
      </c>
      <c r="I1846" s="4" t="s">
        <v>36</v>
      </c>
      <c r="J1846" s="4" t="s">
        <v>37</v>
      </c>
      <c r="K1846" s="4" t="s">
        <v>1208</v>
      </c>
      <c r="L1846" s="4" t="s">
        <v>39</v>
      </c>
      <c r="M1846" s="4" t="s">
        <v>40</v>
      </c>
      <c r="N1846" s="4" t="s">
        <v>41</v>
      </c>
      <c r="O1846" s="4">
        <v>246068</v>
      </c>
      <c r="P1846" s="4">
        <v>213849</v>
      </c>
      <c r="Q1846" s="4">
        <v>198105</v>
      </c>
      <c r="R1846" s="4">
        <v>182343</v>
      </c>
      <c r="S1846" s="4">
        <v>177716</v>
      </c>
      <c r="T1846" s="4">
        <v>170171</v>
      </c>
      <c r="U1846" s="4">
        <v>170055</v>
      </c>
      <c r="V1846" s="4">
        <v>150961</v>
      </c>
      <c r="W1846" s="4">
        <v>141152</v>
      </c>
      <c r="X1846" s="4">
        <v>116005</v>
      </c>
      <c r="Y1846" s="4">
        <v>119953</v>
      </c>
      <c r="Z1846" s="4">
        <v>123124</v>
      </c>
      <c r="AA1846" s="4">
        <v>133467</v>
      </c>
      <c r="AB1846" s="4">
        <v>133520</v>
      </c>
      <c r="AC1846" s="4">
        <v>132701</v>
      </c>
      <c r="AD1846" s="4">
        <v>128002</v>
      </c>
      <c r="AE1846" s="4">
        <v>128878</v>
      </c>
      <c r="AF1846" s="4">
        <v>122402</v>
      </c>
      <c r="AG1846" s="4">
        <v>129750</v>
      </c>
      <c r="AH1846" s="4">
        <v>89354</v>
      </c>
      <c r="AI1846" s="4">
        <v>98336</v>
      </c>
      <c r="AJ1846" s="4">
        <v>99961</v>
      </c>
      <c r="AK1846" s="4">
        <v>95640</v>
      </c>
      <c r="AL1846" s="4">
        <v>96686</v>
      </c>
      <c r="AM1846" s="4">
        <v>98330</v>
      </c>
      <c r="AN1846" s="4">
        <v>90639</v>
      </c>
    </row>
    <row r="1847" spans="1:40" ht="15" customHeight="1" x14ac:dyDescent="0.25">
      <c r="A1847" s="4" t="str">
        <f>EB[[#This Row],[unit]] &amp; "#" &amp; EB[[#This Row],[indic_nrg]] &amp; "#" &amp; EB[[#This Row],[product]] &amp; "#" &amp; EB[[#This Row],[geo]]</f>
        <v>TJ#B_101104#2000#CZ</v>
      </c>
      <c r="B1847" s="4" t="str">
        <f>VLOOKUP(EB[[#This Row],[product]],KS_DB[[product]:[KS]],5,FALSE)</f>
        <v>solid</v>
      </c>
      <c r="C1847" s="4" t="str">
        <f>VLOOKUP(EB[[#This Row],[product]],KS_DB[[product]:[KS]],6,FALSE)</f>
        <v>solid</v>
      </c>
      <c r="D1847" s="4">
        <f>VLOOKUP(EB[[#This Row],[product]],Carriers[],4,FALSE)</f>
        <v>0</v>
      </c>
      <c r="E1847" s="4">
        <f>VLOOKUP(EB[[#This Row],[indic_nrg]],Indicators[],4,FALSE)</f>
        <v>0</v>
      </c>
      <c r="F1847" s="4">
        <f>IFERROR(VLOOKUP(EB[[#This Row],[Source_carrier]],KS_DB[[product]:[KS]],6,FALSE),0)</f>
        <v>0</v>
      </c>
      <c r="G1847" s="4" t="s">
        <v>34</v>
      </c>
      <c r="H1847" s="4" t="s">
        <v>1207</v>
      </c>
      <c r="I1847" s="4" t="s">
        <v>18</v>
      </c>
      <c r="J1847" s="4" t="s">
        <v>37</v>
      </c>
      <c r="K1847" s="4" t="s">
        <v>1208</v>
      </c>
      <c r="L1847" s="4" t="s">
        <v>39</v>
      </c>
      <c r="M1847" s="4" t="s">
        <v>42</v>
      </c>
      <c r="N1847" s="4" t="s">
        <v>41</v>
      </c>
      <c r="O1847" s="4">
        <v>203062</v>
      </c>
      <c r="P1847" s="4">
        <v>175760</v>
      </c>
      <c r="Q1847" s="4">
        <v>162478</v>
      </c>
      <c r="R1847" s="4">
        <v>150252</v>
      </c>
      <c r="S1847" s="4">
        <v>147430</v>
      </c>
      <c r="T1847" s="4">
        <v>141446</v>
      </c>
      <c r="U1847" s="4">
        <v>138339</v>
      </c>
      <c r="V1847" s="4">
        <v>122265</v>
      </c>
      <c r="W1847" s="4">
        <v>114256</v>
      </c>
      <c r="X1847" s="4">
        <v>94962</v>
      </c>
      <c r="Y1847" s="4">
        <v>97214</v>
      </c>
      <c r="Z1847" s="4">
        <v>100377</v>
      </c>
      <c r="AA1847" s="4">
        <v>110154</v>
      </c>
      <c r="AB1847" s="4">
        <v>110809</v>
      </c>
      <c r="AC1847" s="4">
        <v>110204</v>
      </c>
      <c r="AD1847" s="4">
        <v>105951</v>
      </c>
      <c r="AE1847" s="4">
        <v>106520</v>
      </c>
      <c r="AF1847" s="4">
        <v>101072</v>
      </c>
      <c r="AG1847" s="4">
        <v>106146</v>
      </c>
      <c r="AH1847" s="4">
        <v>72608</v>
      </c>
      <c r="AI1847" s="4">
        <v>79970</v>
      </c>
      <c r="AJ1847" s="4">
        <v>81430</v>
      </c>
      <c r="AK1847" s="4">
        <v>77812</v>
      </c>
      <c r="AL1847" s="4">
        <v>78213</v>
      </c>
      <c r="AM1847" s="4">
        <v>79826</v>
      </c>
      <c r="AN1847" s="4">
        <v>73587</v>
      </c>
    </row>
    <row r="1848" spans="1:40" ht="15" customHeight="1" x14ac:dyDescent="0.25">
      <c r="A1848" s="4" t="str">
        <f>EB[[#This Row],[unit]] &amp; "#" &amp; EB[[#This Row],[indic_nrg]] &amp; "#" &amp; EB[[#This Row],[product]] &amp; "#" &amp; EB[[#This Row],[geo]]</f>
        <v>TJ#B_101104#2100#CZ</v>
      </c>
      <c r="B1848" s="4" t="str">
        <f>VLOOKUP(EB[[#This Row],[product]],KS_DB[[product]:[KS]],5,FALSE)</f>
        <v>solid</v>
      </c>
      <c r="C1848" s="4" t="str">
        <f>VLOOKUP(EB[[#This Row],[product]],KS_DB[[product]:[KS]],6,FALSE)</f>
        <v>solid</v>
      </c>
      <c r="D1848" s="4">
        <f>VLOOKUP(EB[[#This Row],[product]],Carriers[],4,FALSE)</f>
        <v>0</v>
      </c>
      <c r="E1848" s="4">
        <f>VLOOKUP(EB[[#This Row],[indic_nrg]],Indicators[],4,FALSE)</f>
        <v>0</v>
      </c>
      <c r="F1848" s="4">
        <f>IFERROR(VLOOKUP(EB[[#This Row],[Source_carrier]],KS_DB[[product]:[KS]],6,FALSE),0)</f>
        <v>0</v>
      </c>
      <c r="G1848" s="4" t="s">
        <v>34</v>
      </c>
      <c r="H1848" s="4" t="s">
        <v>1207</v>
      </c>
      <c r="I1848" s="4" t="s">
        <v>43</v>
      </c>
      <c r="J1848" s="4" t="s">
        <v>37</v>
      </c>
      <c r="K1848" s="4" t="s">
        <v>1208</v>
      </c>
      <c r="L1848" s="4" t="s">
        <v>39</v>
      </c>
      <c r="M1848" s="4" t="s">
        <v>44</v>
      </c>
      <c r="N1848" s="4" t="s">
        <v>41</v>
      </c>
      <c r="O1848" s="4">
        <v>203062</v>
      </c>
      <c r="P1848" s="4">
        <v>175760</v>
      </c>
      <c r="Q1848" s="4">
        <v>162478</v>
      </c>
      <c r="R1848" s="4">
        <v>150252</v>
      </c>
      <c r="S1848" s="4">
        <v>147430</v>
      </c>
      <c r="T1848" s="4">
        <v>141446</v>
      </c>
      <c r="U1848" s="4">
        <v>138339</v>
      </c>
      <c r="V1848" s="4">
        <v>122265</v>
      </c>
      <c r="W1848" s="4">
        <v>114256</v>
      </c>
      <c r="X1848" s="4">
        <v>94962</v>
      </c>
      <c r="Y1848" s="4">
        <v>97214</v>
      </c>
      <c r="Z1848" s="4">
        <v>100377</v>
      </c>
      <c r="AA1848" s="4">
        <v>110154</v>
      </c>
      <c r="AB1848" s="4">
        <v>110809</v>
      </c>
      <c r="AC1848" s="4">
        <v>110204</v>
      </c>
      <c r="AD1848" s="4">
        <v>105951</v>
      </c>
      <c r="AE1848" s="4">
        <v>106520</v>
      </c>
      <c r="AF1848" s="4">
        <v>101072</v>
      </c>
      <c r="AG1848" s="4">
        <v>106146</v>
      </c>
      <c r="AH1848" s="4">
        <v>72608</v>
      </c>
      <c r="AI1848" s="4">
        <v>79970</v>
      </c>
      <c r="AJ1848" s="4">
        <v>81430</v>
      </c>
      <c r="AK1848" s="4">
        <v>77812</v>
      </c>
      <c r="AL1848" s="4">
        <v>78213</v>
      </c>
      <c r="AM1848" s="4">
        <v>79826</v>
      </c>
      <c r="AN1848" s="4">
        <v>73587</v>
      </c>
    </row>
    <row r="1849" spans="1:40" ht="15" customHeight="1" x14ac:dyDescent="0.25">
      <c r="A1849" s="4" t="str">
        <f>EB[[#This Row],[unit]] &amp; "#" &amp; EB[[#This Row],[indic_nrg]] &amp; "#" &amp; EB[[#This Row],[product]] &amp; "#" &amp; EB[[#This Row],[geo]]</f>
        <v>TJ#B_101104#2121#CZ</v>
      </c>
      <c r="B1849" s="4" t="str">
        <f>VLOOKUP(EB[[#This Row],[product]],KS_DB[[product]:[KS]],5,FALSE)</f>
        <v>solid</v>
      </c>
      <c r="C1849" s="4" t="str">
        <f>VLOOKUP(EB[[#This Row],[product]],KS_DB[[product]:[KS]],6,FALSE)</f>
        <v>solid</v>
      </c>
      <c r="D1849" s="4">
        <f>VLOOKUP(EB[[#This Row],[product]],Carriers[],4,FALSE)</f>
        <v>1</v>
      </c>
      <c r="E1849" s="4">
        <f>VLOOKUP(EB[[#This Row],[indic_nrg]],Indicators[],4,FALSE)</f>
        <v>0</v>
      </c>
      <c r="F1849" s="4">
        <f>IFERROR(VLOOKUP(EB[[#This Row],[Source_carrier]],KS_DB[[product]:[KS]],6,FALSE),0)</f>
        <v>0</v>
      </c>
      <c r="G1849" s="4" t="s">
        <v>34</v>
      </c>
      <c r="H1849" s="4" t="s">
        <v>1207</v>
      </c>
      <c r="I1849" s="4" t="s">
        <v>55</v>
      </c>
      <c r="J1849" s="4" t="s">
        <v>37</v>
      </c>
      <c r="K1849" s="4" t="s">
        <v>1208</v>
      </c>
      <c r="L1849" s="4" t="s">
        <v>39</v>
      </c>
      <c r="M1849" s="4" t="s">
        <v>56</v>
      </c>
      <c r="N1849" s="4" t="s">
        <v>41</v>
      </c>
      <c r="O1849" s="4">
        <v>203062</v>
      </c>
      <c r="P1849" s="4">
        <v>175760</v>
      </c>
      <c r="Q1849" s="4">
        <v>162478</v>
      </c>
      <c r="R1849" s="4">
        <v>150252</v>
      </c>
      <c r="S1849" s="4">
        <v>147430</v>
      </c>
      <c r="T1849" s="4">
        <v>141446</v>
      </c>
      <c r="U1849" s="4">
        <v>138339</v>
      </c>
      <c r="V1849" s="4">
        <v>122265</v>
      </c>
      <c r="W1849" s="4">
        <v>114256</v>
      </c>
      <c r="X1849" s="4">
        <v>94962</v>
      </c>
      <c r="Y1849" s="4">
        <v>97214</v>
      </c>
      <c r="Z1849" s="4">
        <v>100377</v>
      </c>
      <c r="AA1849" s="4">
        <v>100804</v>
      </c>
      <c r="AB1849" s="4">
        <v>101346</v>
      </c>
      <c r="AC1849" s="4">
        <v>101118</v>
      </c>
      <c r="AD1849" s="4">
        <v>97242</v>
      </c>
      <c r="AE1849" s="4">
        <v>97698</v>
      </c>
      <c r="AF1849" s="4">
        <v>92853</v>
      </c>
      <c r="AG1849" s="4">
        <v>96872</v>
      </c>
      <c r="AH1849" s="4">
        <v>65408</v>
      </c>
      <c r="AI1849" s="4">
        <v>72618</v>
      </c>
      <c r="AJ1849" s="4">
        <v>73701</v>
      </c>
      <c r="AK1849" s="4">
        <v>70310</v>
      </c>
      <c r="AL1849" s="4">
        <v>70936</v>
      </c>
      <c r="AM1849" s="4">
        <v>72362</v>
      </c>
      <c r="AN1849" s="4">
        <v>66462</v>
      </c>
    </row>
    <row r="1850" spans="1:40" ht="15" customHeight="1" x14ac:dyDescent="0.25">
      <c r="A1850" s="4" t="str">
        <f>EB[[#This Row],[unit]] &amp; "#" &amp; EB[[#This Row],[indic_nrg]] &amp; "#" &amp; EB[[#This Row],[product]] &amp; "#" &amp; EB[[#This Row],[geo]]</f>
        <v>TJ#B_101104#2130#CZ</v>
      </c>
      <c r="B1850" s="4" t="str">
        <f>VLOOKUP(EB[[#This Row],[product]],KS_DB[[product]:[KS]],5,FALSE)</f>
        <v>solid</v>
      </c>
      <c r="C1850" s="4" t="str">
        <f>VLOOKUP(EB[[#This Row],[product]],KS_DB[[product]:[KS]],6,FALSE)</f>
        <v>solid</v>
      </c>
      <c r="D1850" s="4">
        <f>VLOOKUP(EB[[#This Row],[product]],Carriers[],4,FALSE)</f>
        <v>1</v>
      </c>
      <c r="E1850" s="4">
        <f>VLOOKUP(EB[[#This Row],[indic_nrg]],Indicators[],4,FALSE)</f>
        <v>0</v>
      </c>
      <c r="F1850" s="4">
        <f>IFERROR(VLOOKUP(EB[[#This Row],[Source_carrier]],KS_DB[[product]:[KS]],6,FALSE),0)</f>
        <v>0</v>
      </c>
      <c r="G1850" s="4" t="s">
        <v>34</v>
      </c>
      <c r="H1850" s="4" t="s">
        <v>1207</v>
      </c>
      <c r="I1850" s="4" t="s">
        <v>59</v>
      </c>
      <c r="J1850" s="4" t="s">
        <v>37</v>
      </c>
      <c r="K1850" s="4" t="s">
        <v>1208</v>
      </c>
      <c r="L1850" s="4" t="s">
        <v>39</v>
      </c>
      <c r="M1850" s="4" t="s">
        <v>60</v>
      </c>
      <c r="N1850" s="4" t="s">
        <v>41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9350</v>
      </c>
      <c r="AB1850" s="4">
        <v>9463</v>
      </c>
      <c r="AC1850" s="4">
        <v>9086</v>
      </c>
      <c r="AD1850" s="4">
        <v>8709</v>
      </c>
      <c r="AE1850" s="4">
        <v>8822</v>
      </c>
      <c r="AF1850" s="4">
        <v>8219</v>
      </c>
      <c r="AG1850" s="4">
        <v>9274</v>
      </c>
      <c r="AH1850" s="4">
        <v>7201</v>
      </c>
      <c r="AI1850" s="4">
        <v>7352</v>
      </c>
      <c r="AJ1850" s="4">
        <v>7728</v>
      </c>
      <c r="AK1850" s="4">
        <v>7502</v>
      </c>
      <c r="AL1850" s="4">
        <v>7276</v>
      </c>
      <c r="AM1850" s="4">
        <v>7465</v>
      </c>
      <c r="AN1850" s="4">
        <v>7125</v>
      </c>
    </row>
    <row r="1851" spans="1:40" ht="15" customHeight="1" x14ac:dyDescent="0.25">
      <c r="A1851" s="4" t="str">
        <f>EB[[#This Row],[unit]] &amp; "#" &amp; EB[[#This Row],[indic_nrg]] &amp; "#" &amp; EB[[#This Row],[product]] &amp; "#" &amp; EB[[#This Row],[geo]]</f>
        <v>TJ#B_101104#4000#CZ</v>
      </c>
      <c r="B1851" s="4" t="str">
        <f>VLOOKUP(EB[[#This Row],[product]],KS_DB[[product]:[KS]],5,FALSE)</f>
        <v>gas</v>
      </c>
      <c r="C1851" s="4" t="str">
        <f>VLOOKUP(EB[[#This Row],[product]],KS_DB[[product]:[KS]],6,FALSE)</f>
        <v>gas</v>
      </c>
      <c r="D1851" s="4">
        <f>VLOOKUP(EB[[#This Row],[product]],Carriers[],4,FALSE)</f>
        <v>0</v>
      </c>
      <c r="E1851" s="4">
        <f>VLOOKUP(EB[[#This Row],[indic_nrg]],Indicators[],4,FALSE)</f>
        <v>0</v>
      </c>
      <c r="F1851" s="4">
        <f>IFERROR(VLOOKUP(EB[[#This Row],[Source_carrier]],KS_DB[[product]:[KS]],6,FALSE),0)</f>
        <v>0</v>
      </c>
      <c r="G1851" s="4" t="s">
        <v>34</v>
      </c>
      <c r="H1851" s="4" t="s">
        <v>1207</v>
      </c>
      <c r="I1851" s="4" t="s">
        <v>83</v>
      </c>
      <c r="J1851" s="4" t="s">
        <v>37</v>
      </c>
      <c r="K1851" s="4" t="s">
        <v>1208</v>
      </c>
      <c r="L1851" s="4" t="s">
        <v>39</v>
      </c>
      <c r="M1851" s="4" t="s">
        <v>84</v>
      </c>
      <c r="N1851" s="4" t="s">
        <v>41</v>
      </c>
      <c r="O1851" s="4">
        <v>43006</v>
      </c>
      <c r="P1851" s="4">
        <v>38090</v>
      </c>
      <c r="Q1851" s="4">
        <v>35626</v>
      </c>
      <c r="R1851" s="4">
        <v>32091</v>
      </c>
      <c r="S1851" s="4">
        <v>30285</v>
      </c>
      <c r="T1851" s="4">
        <v>28725</v>
      </c>
      <c r="U1851" s="4">
        <v>31716</v>
      </c>
      <c r="V1851" s="4">
        <v>28696</v>
      </c>
      <c r="W1851" s="4">
        <v>26896</v>
      </c>
      <c r="X1851" s="4">
        <v>21043</v>
      </c>
      <c r="Y1851" s="4">
        <v>22739</v>
      </c>
      <c r="Z1851" s="4">
        <v>22747</v>
      </c>
      <c r="AA1851" s="4">
        <v>23313</v>
      </c>
      <c r="AB1851" s="4">
        <v>22712</v>
      </c>
      <c r="AC1851" s="4">
        <v>22497</v>
      </c>
      <c r="AD1851" s="4">
        <v>22052</v>
      </c>
      <c r="AE1851" s="4">
        <v>22358</v>
      </c>
      <c r="AF1851" s="4">
        <v>21330</v>
      </c>
      <c r="AG1851" s="4">
        <v>23604</v>
      </c>
      <c r="AH1851" s="4">
        <v>16745</v>
      </c>
      <c r="AI1851" s="4">
        <v>18366</v>
      </c>
      <c r="AJ1851" s="4">
        <v>18532</v>
      </c>
      <c r="AK1851" s="4">
        <v>17828</v>
      </c>
      <c r="AL1851" s="4">
        <v>18473</v>
      </c>
      <c r="AM1851" s="4">
        <v>18504</v>
      </c>
      <c r="AN1851" s="4">
        <v>17051</v>
      </c>
    </row>
    <row r="1852" spans="1:40" ht="15" customHeight="1" x14ac:dyDescent="0.25">
      <c r="A1852" s="4" t="str">
        <f>EB[[#This Row],[unit]] &amp; "#" &amp; EB[[#This Row],[indic_nrg]] &amp; "#" &amp; EB[[#This Row],[product]] &amp; "#" &amp; EB[[#This Row],[geo]]</f>
        <v>TJ#B_101104#4200#CZ</v>
      </c>
      <c r="B1852" s="4" t="str">
        <f>VLOOKUP(EB[[#This Row],[product]],KS_DB[[product]:[KS]],5,FALSE)</f>
        <v>gas</v>
      </c>
      <c r="C1852" s="4" t="str">
        <f>VLOOKUP(EB[[#This Row],[product]],KS_DB[[product]:[KS]],6,FALSE)</f>
        <v>gas</v>
      </c>
      <c r="D1852" s="4">
        <f>VLOOKUP(EB[[#This Row],[product]],Carriers[],4,FALSE)</f>
        <v>0</v>
      </c>
      <c r="E1852" s="4">
        <f>VLOOKUP(EB[[#This Row],[indic_nrg]],Indicators[],4,FALSE)</f>
        <v>0</v>
      </c>
      <c r="F1852" s="4">
        <f>IFERROR(VLOOKUP(EB[[#This Row],[Source_carrier]],KS_DB[[product]:[KS]],6,FALSE),0)</f>
        <v>0</v>
      </c>
      <c r="G1852" s="4" t="s">
        <v>34</v>
      </c>
      <c r="H1852" s="4" t="s">
        <v>1207</v>
      </c>
      <c r="I1852" s="4" t="s">
        <v>87</v>
      </c>
      <c r="J1852" s="4" t="s">
        <v>37</v>
      </c>
      <c r="K1852" s="4" t="s">
        <v>1208</v>
      </c>
      <c r="L1852" s="4" t="s">
        <v>39</v>
      </c>
      <c r="M1852" s="4" t="s">
        <v>88</v>
      </c>
      <c r="N1852" s="4" t="s">
        <v>41</v>
      </c>
      <c r="O1852" s="4">
        <v>43006</v>
      </c>
      <c r="P1852" s="4">
        <v>38090</v>
      </c>
      <c r="Q1852" s="4">
        <v>35626</v>
      </c>
      <c r="R1852" s="4">
        <v>32091</v>
      </c>
      <c r="S1852" s="4">
        <v>30285</v>
      </c>
      <c r="T1852" s="4">
        <v>28725</v>
      </c>
      <c r="U1852" s="4">
        <v>31716</v>
      </c>
      <c r="V1852" s="4">
        <v>28696</v>
      </c>
      <c r="W1852" s="4">
        <v>26896</v>
      </c>
      <c r="X1852" s="4">
        <v>21043</v>
      </c>
      <c r="Y1852" s="4">
        <v>22739</v>
      </c>
      <c r="Z1852" s="4">
        <v>22747</v>
      </c>
      <c r="AA1852" s="4">
        <v>23313</v>
      </c>
      <c r="AB1852" s="4">
        <v>22712</v>
      </c>
      <c r="AC1852" s="4">
        <v>22497</v>
      </c>
      <c r="AD1852" s="4">
        <v>22052</v>
      </c>
      <c r="AE1852" s="4">
        <v>22358</v>
      </c>
      <c r="AF1852" s="4">
        <v>21330</v>
      </c>
      <c r="AG1852" s="4">
        <v>23604</v>
      </c>
      <c r="AH1852" s="4">
        <v>16745</v>
      </c>
      <c r="AI1852" s="4">
        <v>18366</v>
      </c>
      <c r="AJ1852" s="4">
        <v>18532</v>
      </c>
      <c r="AK1852" s="4">
        <v>17828</v>
      </c>
      <c r="AL1852" s="4">
        <v>18473</v>
      </c>
      <c r="AM1852" s="4">
        <v>18504</v>
      </c>
      <c r="AN1852" s="4">
        <v>17051</v>
      </c>
    </row>
    <row r="1853" spans="1:40" ht="15" customHeight="1" x14ac:dyDescent="0.25">
      <c r="A1853" s="4" t="str">
        <f>EB[[#This Row],[unit]] &amp; "#" &amp; EB[[#This Row],[indic_nrg]] &amp; "#" &amp; EB[[#This Row],[product]] &amp; "#" &amp; EB[[#This Row],[geo]]</f>
        <v>TJ#B_101104#4210#CZ</v>
      </c>
      <c r="B1853" s="4" t="str">
        <f>VLOOKUP(EB[[#This Row],[product]],KS_DB[[product]:[KS]],5,FALSE)</f>
        <v>gas</v>
      </c>
      <c r="C1853" s="4" t="str">
        <f>VLOOKUP(EB[[#This Row],[product]],KS_DB[[product]:[KS]],6,FALSE)</f>
        <v>gas</v>
      </c>
      <c r="D1853" s="4">
        <f>VLOOKUP(EB[[#This Row],[product]],Carriers[],4,FALSE)</f>
        <v>1</v>
      </c>
      <c r="E1853" s="4">
        <f>VLOOKUP(EB[[#This Row],[indic_nrg]],Indicators[],4,FALSE)</f>
        <v>0</v>
      </c>
      <c r="F1853" s="4">
        <f>IFERROR(VLOOKUP(EB[[#This Row],[Source_carrier]],KS_DB[[product]:[KS]],6,FALSE),0)</f>
        <v>0</v>
      </c>
      <c r="G1853" s="4" t="s">
        <v>34</v>
      </c>
      <c r="H1853" s="4" t="s">
        <v>1207</v>
      </c>
      <c r="I1853" s="4" t="s">
        <v>89</v>
      </c>
      <c r="J1853" s="4" t="s">
        <v>37</v>
      </c>
      <c r="K1853" s="4" t="s">
        <v>1208</v>
      </c>
      <c r="L1853" s="4" t="s">
        <v>39</v>
      </c>
      <c r="M1853" s="4" t="s">
        <v>90</v>
      </c>
      <c r="N1853" s="4" t="s">
        <v>41</v>
      </c>
      <c r="O1853" s="4">
        <v>43006</v>
      </c>
      <c r="P1853" s="4">
        <v>38090</v>
      </c>
      <c r="Q1853" s="4">
        <v>35626</v>
      </c>
      <c r="R1853" s="4">
        <v>32091</v>
      </c>
      <c r="S1853" s="4">
        <v>30285</v>
      </c>
      <c r="T1853" s="4">
        <v>28725</v>
      </c>
      <c r="U1853" s="4">
        <v>31716</v>
      </c>
      <c r="V1853" s="4">
        <v>28696</v>
      </c>
      <c r="W1853" s="4">
        <v>26896</v>
      </c>
      <c r="X1853" s="4">
        <v>21043</v>
      </c>
      <c r="Y1853" s="4">
        <v>22739</v>
      </c>
      <c r="Z1853" s="4">
        <v>22747</v>
      </c>
      <c r="AA1853" s="4">
        <v>23313</v>
      </c>
      <c r="AB1853" s="4">
        <v>22712</v>
      </c>
      <c r="AC1853" s="4">
        <v>22497</v>
      </c>
      <c r="AD1853" s="4">
        <v>22052</v>
      </c>
      <c r="AE1853" s="4">
        <v>22358</v>
      </c>
      <c r="AF1853" s="4">
        <v>21330</v>
      </c>
      <c r="AG1853" s="4">
        <v>23604</v>
      </c>
      <c r="AH1853" s="4">
        <v>16745</v>
      </c>
      <c r="AI1853" s="4">
        <v>18366</v>
      </c>
      <c r="AJ1853" s="4">
        <v>18532</v>
      </c>
      <c r="AK1853" s="4">
        <v>17828</v>
      </c>
      <c r="AL1853" s="4">
        <v>18473</v>
      </c>
      <c r="AM1853" s="4">
        <v>18504</v>
      </c>
      <c r="AN1853" s="4">
        <v>17051</v>
      </c>
    </row>
    <row r="1854" spans="1:40" ht="15" customHeight="1" x14ac:dyDescent="0.25">
      <c r="A1854" s="4" t="str">
        <f>EB[[#This Row],[unit]] &amp; "#" &amp; EB[[#This Row],[indic_nrg]] &amp; "#" &amp; EB[[#This Row],[product]] &amp; "#" &amp; EB[[#This Row],[geo]]</f>
        <v>TJ#B_101106#0000#CZ</v>
      </c>
      <c r="B1854" s="4" t="str">
        <f>VLOOKUP(EB[[#This Row],[product]],KS_DB[[product]:[KS]],5,FALSE)</f>
        <v>all</v>
      </c>
      <c r="C1854" s="4" t="str">
        <f>VLOOKUP(EB[[#This Row],[product]],KS_DB[[product]:[KS]],6,FALSE)</f>
        <v>all</v>
      </c>
      <c r="D1854" s="4">
        <f>VLOOKUP(EB[[#This Row],[product]],Carriers[],4,FALSE)</f>
        <v>0</v>
      </c>
      <c r="E1854" s="4">
        <f>VLOOKUP(EB[[#This Row],[indic_nrg]],Indicators[],4,FALSE)</f>
        <v>0</v>
      </c>
      <c r="F1854" s="4">
        <f>IFERROR(VLOOKUP(EB[[#This Row],[Source_carrier]],KS_DB[[product]:[KS]],6,FALSE),0)</f>
        <v>0</v>
      </c>
      <c r="G1854" s="4" t="s">
        <v>34</v>
      </c>
      <c r="H1854" s="4" t="s">
        <v>1209</v>
      </c>
      <c r="I1854" s="4" t="s">
        <v>36</v>
      </c>
      <c r="J1854" s="4" t="s">
        <v>37</v>
      </c>
      <c r="K1854" s="4" t="s">
        <v>1210</v>
      </c>
      <c r="L1854" s="4" t="s">
        <v>39</v>
      </c>
      <c r="M1854" s="4" t="s">
        <v>40</v>
      </c>
      <c r="N1854" s="4" t="s">
        <v>41</v>
      </c>
      <c r="O1854" s="4">
        <v>36204</v>
      </c>
      <c r="P1854" s="4">
        <v>29034</v>
      </c>
      <c r="Q1854" s="4">
        <v>30124</v>
      </c>
      <c r="R1854" s="4">
        <v>28067</v>
      </c>
      <c r="S1854" s="4">
        <v>30864</v>
      </c>
      <c r="T1854" s="4">
        <v>30023</v>
      </c>
      <c r="U1854" s="4">
        <v>31340</v>
      </c>
      <c r="V1854" s="4">
        <v>33812</v>
      </c>
      <c r="W1854" s="4">
        <v>32776</v>
      </c>
      <c r="X1854" s="4">
        <v>23976</v>
      </c>
      <c r="Y1854" s="4">
        <v>28479</v>
      </c>
      <c r="Z1854" s="4">
        <v>26994</v>
      </c>
      <c r="AA1854" s="4">
        <v>27767</v>
      </c>
      <c r="AB1854" s="4">
        <v>30057</v>
      </c>
      <c r="AC1854" s="4">
        <v>31256</v>
      </c>
      <c r="AD1854" s="4">
        <v>26827</v>
      </c>
      <c r="AE1854" s="4">
        <v>30305</v>
      </c>
      <c r="AF1854" s="4">
        <v>31752</v>
      </c>
      <c r="AG1854" s="4">
        <v>29352</v>
      </c>
      <c r="AH1854" s="4">
        <v>20255</v>
      </c>
      <c r="AI1854" s="4">
        <v>27644</v>
      </c>
      <c r="AJ1854" s="4">
        <v>27038</v>
      </c>
      <c r="AK1854" s="4">
        <v>25430</v>
      </c>
      <c r="AL1854" s="4">
        <v>26338</v>
      </c>
      <c r="AM1854" s="4">
        <v>26588</v>
      </c>
      <c r="AN1854" s="4">
        <v>25541</v>
      </c>
    </row>
    <row r="1855" spans="1:40" ht="15" customHeight="1" x14ac:dyDescent="0.25">
      <c r="A1855" s="4" t="str">
        <f>EB[[#This Row],[unit]] &amp; "#" &amp; EB[[#This Row],[indic_nrg]] &amp; "#" &amp; EB[[#This Row],[product]] &amp; "#" &amp; EB[[#This Row],[geo]]</f>
        <v>TJ#B_101106#4000#CZ</v>
      </c>
      <c r="B1855" s="4" t="str">
        <f>VLOOKUP(EB[[#This Row],[product]],KS_DB[[product]:[KS]],5,FALSE)</f>
        <v>gas</v>
      </c>
      <c r="C1855" s="4" t="str">
        <f>VLOOKUP(EB[[#This Row],[product]],KS_DB[[product]:[KS]],6,FALSE)</f>
        <v>gas</v>
      </c>
      <c r="D1855" s="4">
        <f>VLOOKUP(EB[[#This Row],[product]],Carriers[],4,FALSE)</f>
        <v>0</v>
      </c>
      <c r="E1855" s="4">
        <f>VLOOKUP(EB[[#This Row],[indic_nrg]],Indicators[],4,FALSE)</f>
        <v>0</v>
      </c>
      <c r="F1855" s="4">
        <f>IFERROR(VLOOKUP(EB[[#This Row],[Source_carrier]],KS_DB[[product]:[KS]],6,FALSE),0)</f>
        <v>0</v>
      </c>
      <c r="G1855" s="4" t="s">
        <v>34</v>
      </c>
      <c r="H1855" s="4" t="s">
        <v>1209</v>
      </c>
      <c r="I1855" s="4" t="s">
        <v>83</v>
      </c>
      <c r="J1855" s="4" t="s">
        <v>37</v>
      </c>
      <c r="K1855" s="4" t="s">
        <v>1210</v>
      </c>
      <c r="L1855" s="4" t="s">
        <v>39</v>
      </c>
      <c r="M1855" s="4" t="s">
        <v>84</v>
      </c>
      <c r="N1855" s="4" t="s">
        <v>41</v>
      </c>
      <c r="O1855" s="4">
        <v>36204</v>
      </c>
      <c r="P1855" s="4">
        <v>29034</v>
      </c>
      <c r="Q1855" s="4">
        <v>30124</v>
      </c>
      <c r="R1855" s="4">
        <v>28067</v>
      </c>
      <c r="S1855" s="4">
        <v>30864</v>
      </c>
      <c r="T1855" s="4">
        <v>30023</v>
      </c>
      <c r="U1855" s="4">
        <v>31340</v>
      </c>
      <c r="V1855" s="4">
        <v>33812</v>
      </c>
      <c r="W1855" s="4">
        <v>32776</v>
      </c>
      <c r="X1855" s="4">
        <v>23976</v>
      </c>
      <c r="Y1855" s="4">
        <v>28479</v>
      </c>
      <c r="Z1855" s="4">
        <v>26994</v>
      </c>
      <c r="AA1855" s="4">
        <v>27767</v>
      </c>
      <c r="AB1855" s="4">
        <v>30057</v>
      </c>
      <c r="AC1855" s="4">
        <v>31256</v>
      </c>
      <c r="AD1855" s="4">
        <v>26827</v>
      </c>
      <c r="AE1855" s="4">
        <v>30305</v>
      </c>
      <c r="AF1855" s="4">
        <v>31752</v>
      </c>
      <c r="AG1855" s="4">
        <v>29352</v>
      </c>
      <c r="AH1855" s="4">
        <v>20255</v>
      </c>
      <c r="AI1855" s="4">
        <v>27644</v>
      </c>
      <c r="AJ1855" s="4">
        <v>27038</v>
      </c>
      <c r="AK1855" s="4">
        <v>25430</v>
      </c>
      <c r="AL1855" s="4">
        <v>26338</v>
      </c>
      <c r="AM1855" s="4">
        <v>26588</v>
      </c>
      <c r="AN1855" s="4">
        <v>25541</v>
      </c>
    </row>
    <row r="1856" spans="1:40" ht="15" customHeight="1" x14ac:dyDescent="0.25">
      <c r="A1856" s="4" t="str">
        <f>EB[[#This Row],[unit]] &amp; "#" &amp; EB[[#This Row],[indic_nrg]] &amp; "#" &amp; EB[[#This Row],[product]] &amp; "#" &amp; EB[[#This Row],[geo]]</f>
        <v>TJ#B_101106#4200#CZ</v>
      </c>
      <c r="B1856" s="4" t="str">
        <f>VLOOKUP(EB[[#This Row],[product]],KS_DB[[product]:[KS]],5,FALSE)</f>
        <v>gas</v>
      </c>
      <c r="C1856" s="4" t="str">
        <f>VLOOKUP(EB[[#This Row],[product]],KS_DB[[product]:[KS]],6,FALSE)</f>
        <v>gas</v>
      </c>
      <c r="D1856" s="4">
        <f>VLOOKUP(EB[[#This Row],[product]],Carriers[],4,FALSE)</f>
        <v>0</v>
      </c>
      <c r="E1856" s="4">
        <f>VLOOKUP(EB[[#This Row],[indic_nrg]],Indicators[],4,FALSE)</f>
        <v>0</v>
      </c>
      <c r="F1856" s="4">
        <f>IFERROR(VLOOKUP(EB[[#This Row],[Source_carrier]],KS_DB[[product]:[KS]],6,FALSE),0)</f>
        <v>0</v>
      </c>
      <c r="G1856" s="4" t="s">
        <v>34</v>
      </c>
      <c r="H1856" s="4" t="s">
        <v>1209</v>
      </c>
      <c r="I1856" s="4" t="s">
        <v>87</v>
      </c>
      <c r="J1856" s="4" t="s">
        <v>37</v>
      </c>
      <c r="K1856" s="4" t="s">
        <v>1210</v>
      </c>
      <c r="L1856" s="4" t="s">
        <v>39</v>
      </c>
      <c r="M1856" s="4" t="s">
        <v>88</v>
      </c>
      <c r="N1856" s="4" t="s">
        <v>41</v>
      </c>
      <c r="O1856" s="4">
        <v>36204</v>
      </c>
      <c r="P1856" s="4">
        <v>29034</v>
      </c>
      <c r="Q1856" s="4">
        <v>30124</v>
      </c>
      <c r="R1856" s="4">
        <v>28067</v>
      </c>
      <c r="S1856" s="4">
        <v>30864</v>
      </c>
      <c r="T1856" s="4">
        <v>30023</v>
      </c>
      <c r="U1856" s="4">
        <v>31340</v>
      </c>
      <c r="V1856" s="4">
        <v>33812</v>
      </c>
      <c r="W1856" s="4">
        <v>32776</v>
      </c>
      <c r="X1856" s="4">
        <v>23976</v>
      </c>
      <c r="Y1856" s="4">
        <v>28479</v>
      </c>
      <c r="Z1856" s="4">
        <v>26994</v>
      </c>
      <c r="AA1856" s="4">
        <v>27767</v>
      </c>
      <c r="AB1856" s="4">
        <v>30057</v>
      </c>
      <c r="AC1856" s="4">
        <v>31256</v>
      </c>
      <c r="AD1856" s="4">
        <v>26827</v>
      </c>
      <c r="AE1856" s="4">
        <v>30305</v>
      </c>
      <c r="AF1856" s="4">
        <v>31752</v>
      </c>
      <c r="AG1856" s="4">
        <v>29352</v>
      </c>
      <c r="AH1856" s="4">
        <v>20255</v>
      </c>
      <c r="AI1856" s="4">
        <v>27644</v>
      </c>
      <c r="AJ1856" s="4">
        <v>27038</v>
      </c>
      <c r="AK1856" s="4">
        <v>25430</v>
      </c>
      <c r="AL1856" s="4">
        <v>26338</v>
      </c>
      <c r="AM1856" s="4">
        <v>26588</v>
      </c>
      <c r="AN1856" s="4">
        <v>25541</v>
      </c>
    </row>
    <row r="1857" spans="1:40" ht="15" customHeight="1" x14ac:dyDescent="0.25">
      <c r="A1857" s="4" t="str">
        <f>EB[[#This Row],[unit]] &amp; "#" &amp; EB[[#This Row],[indic_nrg]] &amp; "#" &amp; EB[[#This Row],[product]] &amp; "#" &amp; EB[[#This Row],[geo]]</f>
        <v>TJ#B_101106#4220#CZ</v>
      </c>
      <c r="B1857" s="4" t="str">
        <f>VLOOKUP(EB[[#This Row],[product]],KS_DB[[product]:[KS]],5,FALSE)</f>
        <v>gas</v>
      </c>
      <c r="C1857" s="4" t="str">
        <f>VLOOKUP(EB[[#This Row],[product]],KS_DB[[product]:[KS]],6,FALSE)</f>
        <v>gas</v>
      </c>
      <c r="D1857" s="4">
        <f>VLOOKUP(EB[[#This Row],[product]],Carriers[],4,FALSE)</f>
        <v>1</v>
      </c>
      <c r="E1857" s="4">
        <f>VLOOKUP(EB[[#This Row],[indic_nrg]],Indicators[],4,FALSE)</f>
        <v>0</v>
      </c>
      <c r="F1857" s="4">
        <f>IFERROR(VLOOKUP(EB[[#This Row],[Source_carrier]],KS_DB[[product]:[KS]],6,FALSE),0)</f>
        <v>0</v>
      </c>
      <c r="G1857" s="4" t="s">
        <v>34</v>
      </c>
      <c r="H1857" s="4" t="s">
        <v>1209</v>
      </c>
      <c r="I1857" s="4" t="s">
        <v>91</v>
      </c>
      <c r="J1857" s="4" t="s">
        <v>37</v>
      </c>
      <c r="K1857" s="4" t="s">
        <v>1210</v>
      </c>
      <c r="L1857" s="4" t="s">
        <v>39</v>
      </c>
      <c r="M1857" s="4" t="s">
        <v>92</v>
      </c>
      <c r="N1857" s="4" t="s">
        <v>41</v>
      </c>
      <c r="O1857" s="4">
        <v>34689</v>
      </c>
      <c r="P1857" s="4">
        <v>27644</v>
      </c>
      <c r="Q1857" s="4">
        <v>28819</v>
      </c>
      <c r="R1857" s="4">
        <v>26645</v>
      </c>
      <c r="S1857" s="4">
        <v>29245</v>
      </c>
      <c r="T1857" s="4">
        <v>28412</v>
      </c>
      <c r="U1857" s="4">
        <v>29664</v>
      </c>
      <c r="V1857" s="4">
        <v>32145</v>
      </c>
      <c r="W1857" s="4">
        <v>31062</v>
      </c>
      <c r="X1857" s="4">
        <v>22429</v>
      </c>
      <c r="Y1857" s="4">
        <v>26510</v>
      </c>
      <c r="Z1857" s="4">
        <v>25002</v>
      </c>
      <c r="AA1857" s="4">
        <v>25891</v>
      </c>
      <c r="AB1857" s="4">
        <v>28240</v>
      </c>
      <c r="AC1857" s="4">
        <v>29425</v>
      </c>
      <c r="AD1857" s="4">
        <v>25236</v>
      </c>
      <c r="AE1857" s="4">
        <v>28582</v>
      </c>
      <c r="AF1857" s="4">
        <v>29984</v>
      </c>
      <c r="AG1857" s="4">
        <v>27363</v>
      </c>
      <c r="AH1857" s="4">
        <v>18621</v>
      </c>
      <c r="AI1857" s="4">
        <v>21925</v>
      </c>
      <c r="AJ1857" s="4">
        <v>21136</v>
      </c>
      <c r="AK1857" s="4">
        <v>20003</v>
      </c>
      <c r="AL1857" s="4">
        <v>20651</v>
      </c>
      <c r="AM1857" s="4">
        <v>20823</v>
      </c>
      <c r="AN1857" s="4">
        <v>19473</v>
      </c>
    </row>
    <row r="1858" spans="1:40" ht="15" customHeight="1" x14ac:dyDescent="0.25">
      <c r="A1858" s="4" t="str">
        <f>EB[[#This Row],[unit]] &amp; "#" &amp; EB[[#This Row],[indic_nrg]] &amp; "#" &amp; EB[[#This Row],[product]] &amp; "#" &amp; EB[[#This Row],[geo]]</f>
        <v>TJ#B_101106#4240#CZ</v>
      </c>
      <c r="B1858" s="4" t="str">
        <f>VLOOKUP(EB[[#This Row],[product]],KS_DB[[product]:[KS]],5,FALSE)</f>
        <v>gas</v>
      </c>
      <c r="C1858" s="4" t="str">
        <f>VLOOKUP(EB[[#This Row],[product]],KS_DB[[product]:[KS]],6,FALSE)</f>
        <v>gas</v>
      </c>
      <c r="D1858" s="4">
        <f>VLOOKUP(EB[[#This Row],[product]],Carriers[],4,FALSE)</f>
        <v>1</v>
      </c>
      <c r="E1858" s="4">
        <f>VLOOKUP(EB[[#This Row],[indic_nrg]],Indicators[],4,FALSE)</f>
        <v>0</v>
      </c>
      <c r="F1858" s="4">
        <f>IFERROR(VLOOKUP(EB[[#This Row],[Source_carrier]],KS_DB[[product]:[KS]],6,FALSE),0)</f>
        <v>0</v>
      </c>
      <c r="G1858" s="4" t="s">
        <v>34</v>
      </c>
      <c r="H1858" s="4" t="s">
        <v>1209</v>
      </c>
      <c r="I1858" s="4" t="s">
        <v>95</v>
      </c>
      <c r="J1858" s="4" t="s">
        <v>37</v>
      </c>
      <c r="K1858" s="4" t="s">
        <v>1210</v>
      </c>
      <c r="L1858" s="4" t="s">
        <v>39</v>
      </c>
      <c r="M1858" s="4" t="s">
        <v>96</v>
      </c>
      <c r="N1858" s="4" t="s">
        <v>41</v>
      </c>
      <c r="O1858" s="4">
        <v>1515</v>
      </c>
      <c r="P1858" s="4">
        <v>1390</v>
      </c>
      <c r="Q1858" s="4">
        <v>1305</v>
      </c>
      <c r="R1858" s="4">
        <v>1422</v>
      </c>
      <c r="S1858" s="4">
        <v>1619</v>
      </c>
      <c r="T1858" s="4">
        <v>1611</v>
      </c>
      <c r="U1858" s="4">
        <v>1676</v>
      </c>
      <c r="V1858" s="4">
        <v>1667</v>
      </c>
      <c r="W1858" s="4">
        <v>1714</v>
      </c>
      <c r="X1858" s="4">
        <v>1547</v>
      </c>
      <c r="Y1858" s="4">
        <v>1969</v>
      </c>
      <c r="Z1858" s="4">
        <v>1992</v>
      </c>
      <c r="AA1858" s="4">
        <v>1876</v>
      </c>
      <c r="AB1858" s="4">
        <v>1817</v>
      </c>
      <c r="AC1858" s="4">
        <v>1831</v>
      </c>
      <c r="AD1858" s="4">
        <v>1591</v>
      </c>
      <c r="AE1858" s="4">
        <v>1723</v>
      </c>
      <c r="AF1858" s="4">
        <v>1768</v>
      </c>
      <c r="AG1858" s="4">
        <v>1989</v>
      </c>
      <c r="AH1858" s="4">
        <v>1634</v>
      </c>
      <c r="AI1858" s="4">
        <v>5719</v>
      </c>
      <c r="AJ1858" s="4">
        <v>5902</v>
      </c>
      <c r="AK1858" s="4">
        <v>5427</v>
      </c>
      <c r="AL1858" s="4">
        <v>5687</v>
      </c>
      <c r="AM1858" s="4">
        <v>5765</v>
      </c>
      <c r="AN1858" s="4">
        <v>6068</v>
      </c>
    </row>
    <row r="1859" spans="1:40" ht="15" customHeight="1" x14ac:dyDescent="0.25">
      <c r="A1859" s="4" t="str">
        <f>EB[[#This Row],[unit]] &amp; "#" &amp; EB[[#This Row],[indic_nrg]] &amp; "#" &amp; EB[[#This Row],[product]] &amp; "#" &amp; EB[[#This Row],[geo]]</f>
        <v>TJ#B_101107#0000#CZ</v>
      </c>
      <c r="B1859" s="4" t="str">
        <f>VLOOKUP(EB[[#This Row],[product]],KS_DB[[product]:[KS]],5,FALSE)</f>
        <v>all</v>
      </c>
      <c r="C1859" s="4" t="str">
        <f>VLOOKUP(EB[[#This Row],[product]],KS_DB[[product]:[KS]],6,FALSE)</f>
        <v>all</v>
      </c>
      <c r="D1859" s="4">
        <f>VLOOKUP(EB[[#This Row],[product]],Carriers[],4,FALSE)</f>
        <v>0</v>
      </c>
      <c r="E1859" s="4">
        <f>VLOOKUP(EB[[#This Row],[indic_nrg]],Indicators[],4,FALSE)</f>
        <v>0</v>
      </c>
      <c r="F1859" s="4">
        <f>IFERROR(VLOOKUP(EB[[#This Row],[Source_carrier]],KS_DB[[product]:[KS]],6,FALSE),0)</f>
        <v>0</v>
      </c>
      <c r="G1859" s="4" t="s">
        <v>34</v>
      </c>
      <c r="H1859" s="4" t="s">
        <v>1211</v>
      </c>
      <c r="I1859" s="4" t="s">
        <v>36</v>
      </c>
      <c r="J1859" s="4" t="s">
        <v>37</v>
      </c>
      <c r="K1859" s="4" t="s">
        <v>1212</v>
      </c>
      <c r="L1859" s="4" t="s">
        <v>39</v>
      </c>
      <c r="M1859" s="4" t="s">
        <v>40</v>
      </c>
      <c r="N1859" s="4" t="s">
        <v>41</v>
      </c>
      <c r="O1859" s="4">
        <v>23793</v>
      </c>
      <c r="P1859" s="4">
        <v>21884</v>
      </c>
      <c r="Q1859" s="4">
        <v>20371</v>
      </c>
      <c r="R1859" s="4">
        <v>18997</v>
      </c>
      <c r="S1859" s="4">
        <v>14877</v>
      </c>
      <c r="T1859" s="4">
        <v>10424</v>
      </c>
      <c r="U1859" s="4">
        <v>7468</v>
      </c>
      <c r="V1859" s="4">
        <v>10840</v>
      </c>
      <c r="W1859" s="4">
        <v>12149</v>
      </c>
      <c r="X1859" s="4">
        <v>11473</v>
      </c>
      <c r="Y1859" s="4">
        <v>12608</v>
      </c>
      <c r="Z1859" s="4">
        <v>12314</v>
      </c>
      <c r="AA1859" s="4">
        <v>12347</v>
      </c>
      <c r="AB1859" s="4">
        <v>13100</v>
      </c>
      <c r="AC1859" s="4">
        <v>12606</v>
      </c>
      <c r="AD1859" s="4">
        <v>13288</v>
      </c>
      <c r="AE1859" s="4">
        <v>13520</v>
      </c>
      <c r="AF1859" s="4">
        <v>13026</v>
      </c>
      <c r="AG1859" s="4">
        <v>15420</v>
      </c>
      <c r="AH1859" s="4">
        <v>14929</v>
      </c>
      <c r="AI1859" s="4">
        <v>15956</v>
      </c>
      <c r="AJ1859" s="4">
        <v>16141</v>
      </c>
      <c r="AK1859" s="4">
        <v>15247</v>
      </c>
      <c r="AL1859" s="4">
        <v>14811</v>
      </c>
      <c r="AM1859" s="4">
        <v>15521</v>
      </c>
      <c r="AN1859" s="4">
        <v>15322</v>
      </c>
    </row>
    <row r="1860" spans="1:40" ht="15" customHeight="1" x14ac:dyDescent="0.25">
      <c r="A1860" s="4" t="str">
        <f>EB[[#This Row],[unit]] &amp; "#" &amp; EB[[#This Row],[indic_nrg]] &amp; "#" &amp; EB[[#This Row],[product]] &amp; "#" &amp; EB[[#This Row],[geo]]</f>
        <v>TJ#B_101107#2000#CZ</v>
      </c>
      <c r="B1860" s="4" t="str">
        <f>VLOOKUP(EB[[#This Row],[product]],KS_DB[[product]:[KS]],5,FALSE)</f>
        <v>solid</v>
      </c>
      <c r="C1860" s="4" t="str">
        <f>VLOOKUP(EB[[#This Row],[product]],KS_DB[[product]:[KS]],6,FALSE)</f>
        <v>solid</v>
      </c>
      <c r="D1860" s="4">
        <f>VLOOKUP(EB[[#This Row],[product]],Carriers[],4,FALSE)</f>
        <v>0</v>
      </c>
      <c r="E1860" s="4">
        <f>VLOOKUP(EB[[#This Row],[indic_nrg]],Indicators[],4,FALSE)</f>
        <v>0</v>
      </c>
      <c r="F1860" s="4">
        <f>IFERROR(VLOOKUP(EB[[#This Row],[Source_carrier]],KS_DB[[product]:[KS]],6,FALSE),0)</f>
        <v>0</v>
      </c>
      <c r="G1860" s="4" t="s">
        <v>34</v>
      </c>
      <c r="H1860" s="4" t="s">
        <v>1211</v>
      </c>
      <c r="I1860" s="4" t="s">
        <v>18</v>
      </c>
      <c r="J1860" s="4" t="s">
        <v>37</v>
      </c>
      <c r="K1860" s="4" t="s">
        <v>1212</v>
      </c>
      <c r="L1860" s="4" t="s">
        <v>39</v>
      </c>
      <c r="M1860" s="4" t="s">
        <v>42</v>
      </c>
      <c r="N1860" s="4" t="s">
        <v>41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</row>
    <row r="1861" spans="1:40" ht="15" customHeight="1" x14ac:dyDescent="0.25">
      <c r="A1861" s="4" t="str">
        <f>EB[[#This Row],[unit]] &amp; "#" &amp; EB[[#This Row],[indic_nrg]] &amp; "#" &amp; EB[[#This Row],[product]] &amp; "#" &amp; EB[[#This Row],[geo]]</f>
        <v>TJ#B_101107#2100#CZ</v>
      </c>
      <c r="B1861" s="4" t="str">
        <f>VLOOKUP(EB[[#This Row],[product]],KS_DB[[product]:[KS]],5,FALSE)</f>
        <v>solid</v>
      </c>
      <c r="C1861" s="4" t="str">
        <f>VLOOKUP(EB[[#This Row],[product]],KS_DB[[product]:[KS]],6,FALSE)</f>
        <v>solid</v>
      </c>
      <c r="D1861" s="4">
        <f>VLOOKUP(EB[[#This Row],[product]],Carriers[],4,FALSE)</f>
        <v>0</v>
      </c>
      <c r="E1861" s="4">
        <f>VLOOKUP(EB[[#This Row],[indic_nrg]],Indicators[],4,FALSE)</f>
        <v>0</v>
      </c>
      <c r="F1861" s="4">
        <f>IFERROR(VLOOKUP(EB[[#This Row],[Source_carrier]],KS_DB[[product]:[KS]],6,FALSE),0)</f>
        <v>0</v>
      </c>
      <c r="G1861" s="4" t="s">
        <v>34</v>
      </c>
      <c r="H1861" s="4" t="s">
        <v>1211</v>
      </c>
      <c r="I1861" s="4" t="s">
        <v>43</v>
      </c>
      <c r="J1861" s="4" t="s">
        <v>37</v>
      </c>
      <c r="K1861" s="4" t="s">
        <v>1212</v>
      </c>
      <c r="L1861" s="4" t="s">
        <v>39</v>
      </c>
      <c r="M1861" s="4" t="s">
        <v>44</v>
      </c>
      <c r="N1861" s="4" t="s">
        <v>41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</row>
    <row r="1862" spans="1:40" ht="15" customHeight="1" x14ac:dyDescent="0.25">
      <c r="A1862" s="4" t="str">
        <f>EB[[#This Row],[unit]] &amp; "#" &amp; EB[[#This Row],[indic_nrg]] &amp; "#" &amp; EB[[#This Row],[product]] &amp; "#" &amp; EB[[#This Row],[geo]]</f>
        <v>TJ#B_101107#2122#CZ</v>
      </c>
      <c r="B1862" s="4" t="str">
        <f>VLOOKUP(EB[[#This Row],[product]],KS_DB[[product]:[KS]],5,FALSE)</f>
        <v>solid</v>
      </c>
      <c r="C1862" s="4" t="str">
        <f>VLOOKUP(EB[[#This Row],[product]],KS_DB[[product]:[KS]],6,FALSE)</f>
        <v>solid</v>
      </c>
      <c r="D1862" s="4">
        <f>VLOOKUP(EB[[#This Row],[product]],Carriers[],4,FALSE)</f>
        <v>1</v>
      </c>
      <c r="E1862" s="4">
        <f>VLOOKUP(EB[[#This Row],[indic_nrg]],Indicators[],4,FALSE)</f>
        <v>0</v>
      </c>
      <c r="F1862" s="4">
        <f>IFERROR(VLOOKUP(EB[[#This Row],[Source_carrier]],KS_DB[[product]:[KS]],6,FALSE),0)</f>
        <v>0</v>
      </c>
      <c r="G1862" s="4" t="s">
        <v>34</v>
      </c>
      <c r="H1862" s="4" t="s">
        <v>1211</v>
      </c>
      <c r="I1862" s="4" t="s">
        <v>57</v>
      </c>
      <c r="J1862" s="4" t="s">
        <v>37</v>
      </c>
      <c r="K1862" s="4" t="s">
        <v>1212</v>
      </c>
      <c r="L1862" s="4" t="s">
        <v>39</v>
      </c>
      <c r="M1862" s="4" t="s">
        <v>58</v>
      </c>
      <c r="N1862" s="4" t="s">
        <v>41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</row>
    <row r="1863" spans="1:40" ht="15" customHeight="1" x14ac:dyDescent="0.25">
      <c r="A1863" s="4" t="str">
        <f>EB[[#This Row],[unit]] &amp; "#" &amp; EB[[#This Row],[indic_nrg]] &amp; "#" &amp; EB[[#This Row],[product]] &amp; "#" &amp; EB[[#This Row],[geo]]</f>
        <v>TJ#B_101107#4000#CZ</v>
      </c>
      <c r="B1863" s="4" t="str">
        <f>VLOOKUP(EB[[#This Row],[product]],KS_DB[[product]:[KS]],5,FALSE)</f>
        <v>gas</v>
      </c>
      <c r="C1863" s="4" t="str">
        <f>VLOOKUP(EB[[#This Row],[product]],KS_DB[[product]:[KS]],6,FALSE)</f>
        <v>gas</v>
      </c>
      <c r="D1863" s="4">
        <f>VLOOKUP(EB[[#This Row],[product]],Carriers[],4,FALSE)</f>
        <v>0</v>
      </c>
      <c r="E1863" s="4">
        <f>VLOOKUP(EB[[#This Row],[indic_nrg]],Indicators[],4,FALSE)</f>
        <v>0</v>
      </c>
      <c r="F1863" s="4">
        <f>IFERROR(VLOOKUP(EB[[#This Row],[Source_carrier]],KS_DB[[product]:[KS]],6,FALSE),0)</f>
        <v>0</v>
      </c>
      <c r="G1863" s="4" t="s">
        <v>34</v>
      </c>
      <c r="H1863" s="4" t="s">
        <v>1211</v>
      </c>
      <c r="I1863" s="4" t="s">
        <v>83</v>
      </c>
      <c r="J1863" s="4" t="s">
        <v>37</v>
      </c>
      <c r="K1863" s="4" t="s">
        <v>1212</v>
      </c>
      <c r="L1863" s="4" t="s">
        <v>39</v>
      </c>
      <c r="M1863" s="4" t="s">
        <v>84</v>
      </c>
      <c r="N1863" s="4" t="s">
        <v>41</v>
      </c>
      <c r="O1863" s="4">
        <v>23793</v>
      </c>
      <c r="P1863" s="4">
        <v>21884</v>
      </c>
      <c r="Q1863" s="4">
        <v>20371</v>
      </c>
      <c r="R1863" s="4">
        <v>18997</v>
      </c>
      <c r="S1863" s="4">
        <v>14877</v>
      </c>
      <c r="T1863" s="4">
        <v>10424</v>
      </c>
      <c r="U1863" s="4">
        <v>7468</v>
      </c>
      <c r="V1863" s="4">
        <v>10840</v>
      </c>
      <c r="W1863" s="4">
        <v>12149</v>
      </c>
      <c r="X1863" s="4">
        <v>11473</v>
      </c>
      <c r="Y1863" s="4">
        <v>12608</v>
      </c>
      <c r="Z1863" s="4">
        <v>12314</v>
      </c>
      <c r="AA1863" s="4">
        <v>12347</v>
      </c>
      <c r="AB1863" s="4">
        <v>13100</v>
      </c>
      <c r="AC1863" s="4">
        <v>12606</v>
      </c>
      <c r="AD1863" s="4">
        <v>13288</v>
      </c>
      <c r="AE1863" s="4">
        <v>13520</v>
      </c>
      <c r="AF1863" s="4">
        <v>13026</v>
      </c>
      <c r="AG1863" s="4">
        <v>15420</v>
      </c>
      <c r="AH1863" s="4">
        <v>14929</v>
      </c>
      <c r="AI1863" s="4">
        <v>15956</v>
      </c>
      <c r="AJ1863" s="4">
        <v>16141</v>
      </c>
      <c r="AK1863" s="4">
        <v>15247</v>
      </c>
      <c r="AL1863" s="4">
        <v>14811</v>
      </c>
      <c r="AM1863" s="4">
        <v>15521</v>
      </c>
      <c r="AN1863" s="4">
        <v>15322</v>
      </c>
    </row>
    <row r="1864" spans="1:40" ht="15" customHeight="1" x14ac:dyDescent="0.25">
      <c r="A1864" s="4" t="str">
        <f>EB[[#This Row],[unit]] &amp; "#" &amp; EB[[#This Row],[indic_nrg]] &amp; "#" &amp; EB[[#This Row],[product]] &amp; "#" &amp; EB[[#This Row],[geo]]</f>
        <v>TJ#B_101107#4200#CZ</v>
      </c>
      <c r="B1864" s="4" t="str">
        <f>VLOOKUP(EB[[#This Row],[product]],KS_DB[[product]:[KS]],5,FALSE)</f>
        <v>gas</v>
      </c>
      <c r="C1864" s="4" t="str">
        <f>VLOOKUP(EB[[#This Row],[product]],KS_DB[[product]:[KS]],6,FALSE)</f>
        <v>gas</v>
      </c>
      <c r="D1864" s="4">
        <f>VLOOKUP(EB[[#This Row],[product]],Carriers[],4,FALSE)</f>
        <v>0</v>
      </c>
      <c r="E1864" s="4">
        <f>VLOOKUP(EB[[#This Row],[indic_nrg]],Indicators[],4,FALSE)</f>
        <v>0</v>
      </c>
      <c r="F1864" s="4">
        <f>IFERROR(VLOOKUP(EB[[#This Row],[Source_carrier]],KS_DB[[product]:[KS]],6,FALSE),0)</f>
        <v>0</v>
      </c>
      <c r="G1864" s="4" t="s">
        <v>34</v>
      </c>
      <c r="H1864" s="4" t="s">
        <v>1211</v>
      </c>
      <c r="I1864" s="4" t="s">
        <v>87</v>
      </c>
      <c r="J1864" s="4" t="s">
        <v>37</v>
      </c>
      <c r="K1864" s="4" t="s">
        <v>1212</v>
      </c>
      <c r="L1864" s="4" t="s">
        <v>39</v>
      </c>
      <c r="M1864" s="4" t="s">
        <v>88</v>
      </c>
      <c r="N1864" s="4" t="s">
        <v>41</v>
      </c>
      <c r="O1864" s="4">
        <v>23793</v>
      </c>
      <c r="P1864" s="4">
        <v>21884</v>
      </c>
      <c r="Q1864" s="4">
        <v>20371</v>
      </c>
      <c r="R1864" s="4">
        <v>18997</v>
      </c>
      <c r="S1864" s="4">
        <v>14877</v>
      </c>
      <c r="T1864" s="4">
        <v>10424</v>
      </c>
      <c r="U1864" s="4">
        <v>7468</v>
      </c>
      <c r="V1864" s="4">
        <v>10840</v>
      </c>
      <c r="W1864" s="4">
        <v>12149</v>
      </c>
      <c r="X1864" s="4">
        <v>11473</v>
      </c>
      <c r="Y1864" s="4">
        <v>12608</v>
      </c>
      <c r="Z1864" s="4">
        <v>12314</v>
      </c>
      <c r="AA1864" s="4">
        <v>12347</v>
      </c>
      <c r="AB1864" s="4">
        <v>13100</v>
      </c>
      <c r="AC1864" s="4">
        <v>12606</v>
      </c>
      <c r="AD1864" s="4">
        <v>13288</v>
      </c>
      <c r="AE1864" s="4">
        <v>13520</v>
      </c>
      <c r="AF1864" s="4">
        <v>13026</v>
      </c>
      <c r="AG1864" s="4">
        <v>15420</v>
      </c>
      <c r="AH1864" s="4">
        <v>14929</v>
      </c>
      <c r="AI1864" s="4">
        <v>15956</v>
      </c>
      <c r="AJ1864" s="4">
        <v>16141</v>
      </c>
      <c r="AK1864" s="4">
        <v>15247</v>
      </c>
      <c r="AL1864" s="4">
        <v>14811</v>
      </c>
      <c r="AM1864" s="4">
        <v>15521</v>
      </c>
      <c r="AN1864" s="4">
        <v>15322</v>
      </c>
    </row>
    <row r="1865" spans="1:40" ht="15" customHeight="1" x14ac:dyDescent="0.25">
      <c r="A1865" s="4" t="str">
        <f>EB[[#This Row],[unit]] &amp; "#" &amp; EB[[#This Row],[indic_nrg]] &amp; "#" &amp; EB[[#This Row],[product]] &amp; "#" &amp; EB[[#This Row],[geo]]</f>
        <v>TJ#B_101107#4230#CZ</v>
      </c>
      <c r="B1865" s="4" t="str">
        <f>VLOOKUP(EB[[#This Row],[product]],KS_DB[[product]:[KS]],5,FALSE)</f>
        <v>gas</v>
      </c>
      <c r="C1865" s="4" t="str">
        <f>VLOOKUP(EB[[#This Row],[product]],KS_DB[[product]:[KS]],6,FALSE)</f>
        <v>gas</v>
      </c>
      <c r="D1865" s="4">
        <f>VLOOKUP(EB[[#This Row],[product]],Carriers[],4,FALSE)</f>
        <v>1</v>
      </c>
      <c r="E1865" s="4">
        <f>VLOOKUP(EB[[#This Row],[indic_nrg]],Indicators[],4,FALSE)</f>
        <v>0</v>
      </c>
      <c r="F1865" s="4">
        <f>IFERROR(VLOOKUP(EB[[#This Row],[Source_carrier]],KS_DB[[product]:[KS]],6,FALSE),0)</f>
        <v>0</v>
      </c>
      <c r="G1865" s="4" t="s">
        <v>34</v>
      </c>
      <c r="H1865" s="4" t="s">
        <v>1211</v>
      </c>
      <c r="I1865" s="4" t="s">
        <v>93</v>
      </c>
      <c r="J1865" s="4" t="s">
        <v>37</v>
      </c>
      <c r="K1865" s="4" t="s">
        <v>1212</v>
      </c>
      <c r="L1865" s="4" t="s">
        <v>39</v>
      </c>
      <c r="M1865" s="4" t="s">
        <v>94</v>
      </c>
      <c r="N1865" s="4" t="s">
        <v>41</v>
      </c>
      <c r="O1865" s="4">
        <v>23793</v>
      </c>
      <c r="P1865" s="4">
        <v>21884</v>
      </c>
      <c r="Q1865" s="4">
        <v>20371</v>
      </c>
      <c r="R1865" s="4">
        <v>18997</v>
      </c>
      <c r="S1865" s="4">
        <v>14877</v>
      </c>
      <c r="T1865" s="4">
        <v>10424</v>
      </c>
      <c r="U1865" s="4">
        <v>7468</v>
      </c>
      <c r="V1865" s="4">
        <v>10840</v>
      </c>
      <c r="W1865" s="4">
        <v>12149</v>
      </c>
      <c r="X1865" s="4">
        <v>11473</v>
      </c>
      <c r="Y1865" s="4">
        <v>12608</v>
      </c>
      <c r="Z1865" s="4">
        <v>12314</v>
      </c>
      <c r="AA1865" s="4">
        <v>12347</v>
      </c>
      <c r="AB1865" s="4">
        <v>13100</v>
      </c>
      <c r="AC1865" s="4">
        <v>12606</v>
      </c>
      <c r="AD1865" s="4">
        <v>13288</v>
      </c>
      <c r="AE1865" s="4">
        <v>13520</v>
      </c>
      <c r="AF1865" s="4">
        <v>13026</v>
      </c>
      <c r="AG1865" s="4">
        <v>15420</v>
      </c>
      <c r="AH1865" s="4">
        <v>14929</v>
      </c>
      <c r="AI1865" s="4">
        <v>15956</v>
      </c>
      <c r="AJ1865" s="4">
        <v>16141</v>
      </c>
      <c r="AK1865" s="4">
        <v>15247</v>
      </c>
      <c r="AL1865" s="4">
        <v>14811</v>
      </c>
      <c r="AM1865" s="4">
        <v>15521</v>
      </c>
      <c r="AN1865" s="4">
        <v>15322</v>
      </c>
    </row>
    <row r="1866" spans="1:40" ht="15" customHeight="1" x14ac:dyDescent="0.25">
      <c r="A1866" s="4" t="str">
        <f>EB[[#This Row],[unit]] &amp; "#" &amp; EB[[#This Row],[indic_nrg]] &amp; "#" &amp; EB[[#This Row],[product]] &amp; "#" &amp; EB[[#This Row],[geo]]</f>
        <v>TJ#B_101108#0000#CZ</v>
      </c>
      <c r="B1866" s="4" t="str">
        <f>VLOOKUP(EB[[#This Row],[product]],KS_DB[[product]:[KS]],5,FALSE)</f>
        <v>all</v>
      </c>
      <c r="C1866" s="4" t="str">
        <f>VLOOKUP(EB[[#This Row],[product]],KS_DB[[product]:[KS]],6,FALSE)</f>
        <v>all</v>
      </c>
      <c r="D1866" s="4">
        <f>VLOOKUP(EB[[#This Row],[product]],Carriers[],4,FALSE)</f>
        <v>0</v>
      </c>
      <c r="E1866" s="4">
        <f>VLOOKUP(EB[[#This Row],[indic_nrg]],Indicators[],4,FALSE)</f>
        <v>0</v>
      </c>
      <c r="F1866" s="4">
        <f>IFERROR(VLOOKUP(EB[[#This Row],[Source_carrier]],KS_DB[[product]:[KS]],6,FALSE),0)</f>
        <v>0</v>
      </c>
      <c r="G1866" s="4" t="s">
        <v>34</v>
      </c>
      <c r="H1866" s="4" t="s">
        <v>1213</v>
      </c>
      <c r="I1866" s="4" t="s">
        <v>36</v>
      </c>
      <c r="J1866" s="4" t="s">
        <v>37</v>
      </c>
      <c r="K1866" s="4" t="s">
        <v>1214</v>
      </c>
      <c r="L1866" s="4" t="s">
        <v>39</v>
      </c>
      <c r="M1866" s="4" t="s">
        <v>40</v>
      </c>
      <c r="N1866" s="4" t="s">
        <v>41</v>
      </c>
      <c r="O1866" s="4">
        <v>333468</v>
      </c>
      <c r="P1866" s="4">
        <v>286715</v>
      </c>
      <c r="Q1866" s="4">
        <v>300169</v>
      </c>
      <c r="R1866" s="4">
        <v>276767</v>
      </c>
      <c r="S1866" s="4">
        <v>290719</v>
      </c>
      <c r="T1866" s="4">
        <v>304956</v>
      </c>
      <c r="U1866" s="4">
        <v>326796</v>
      </c>
      <c r="V1866" s="4">
        <v>309734</v>
      </c>
      <c r="W1866" s="4">
        <v>296065</v>
      </c>
      <c r="X1866" s="4">
        <v>261905</v>
      </c>
      <c r="Y1866" s="4">
        <v>257506</v>
      </c>
      <c r="Z1866" s="4">
        <v>264504</v>
      </c>
      <c r="AA1866" s="4">
        <v>267972</v>
      </c>
      <c r="AB1866" s="4">
        <v>282769</v>
      </c>
      <c r="AC1866" s="4">
        <v>293709</v>
      </c>
      <c r="AD1866" s="4">
        <v>340908</v>
      </c>
      <c r="AE1866" s="4">
        <v>345663</v>
      </c>
      <c r="AF1866" s="4">
        <v>328225</v>
      </c>
      <c r="AG1866" s="4">
        <v>365192</v>
      </c>
      <c r="AH1866" s="4">
        <v>326605</v>
      </c>
      <c r="AI1866" s="4">
        <v>348681</v>
      </c>
      <c r="AJ1866" s="4">
        <v>316838</v>
      </c>
      <c r="AK1866" s="4">
        <v>324710</v>
      </c>
      <c r="AL1866" s="4">
        <v>297530</v>
      </c>
      <c r="AM1866" s="4">
        <v>334408</v>
      </c>
      <c r="AN1866" s="4">
        <v>320825</v>
      </c>
    </row>
    <row r="1867" spans="1:40" ht="15" customHeight="1" x14ac:dyDescent="0.25">
      <c r="A1867" s="4" t="str">
        <f>EB[[#This Row],[unit]] &amp; "#" &amp; EB[[#This Row],[indic_nrg]] &amp; "#" &amp; EB[[#This Row],[product]] &amp; "#" &amp; EB[[#This Row],[geo]]</f>
        <v>TJ#B_101108#3000#CZ</v>
      </c>
      <c r="B1867" s="4" t="str">
        <f>VLOOKUP(EB[[#This Row],[product]],KS_DB[[product]:[KS]],5,FALSE)</f>
        <v>liquid</v>
      </c>
      <c r="C1867" s="4" t="str">
        <f>VLOOKUP(EB[[#This Row],[product]],KS_DB[[product]:[KS]],6,FALSE)</f>
        <v>liquid</v>
      </c>
      <c r="D1867" s="4">
        <f>VLOOKUP(EB[[#This Row],[product]],Carriers[],4,FALSE)</f>
        <v>0</v>
      </c>
      <c r="E1867" s="4">
        <f>VLOOKUP(EB[[#This Row],[indic_nrg]],Indicators[],4,FALSE)</f>
        <v>0</v>
      </c>
      <c r="F1867" s="4">
        <f>IFERROR(VLOOKUP(EB[[#This Row],[Source_carrier]],KS_DB[[product]:[KS]],6,FALSE),0)</f>
        <v>0</v>
      </c>
      <c r="G1867" s="4" t="s">
        <v>34</v>
      </c>
      <c r="H1867" s="4" t="s">
        <v>1213</v>
      </c>
      <c r="I1867" s="4" t="s">
        <v>73</v>
      </c>
      <c r="J1867" s="4" t="s">
        <v>37</v>
      </c>
      <c r="K1867" s="4" t="s">
        <v>1214</v>
      </c>
      <c r="L1867" s="4" t="s">
        <v>39</v>
      </c>
      <c r="M1867" s="4" t="s">
        <v>74</v>
      </c>
      <c r="N1867" s="4" t="s">
        <v>41</v>
      </c>
      <c r="O1867" s="4">
        <v>333468</v>
      </c>
      <c r="P1867" s="4">
        <v>286715</v>
      </c>
      <c r="Q1867" s="4">
        <v>300169</v>
      </c>
      <c r="R1867" s="4">
        <v>276767</v>
      </c>
      <c r="S1867" s="4">
        <v>290719</v>
      </c>
      <c r="T1867" s="4">
        <v>304956</v>
      </c>
      <c r="U1867" s="4">
        <v>326796</v>
      </c>
      <c r="V1867" s="4">
        <v>309734</v>
      </c>
      <c r="W1867" s="4">
        <v>296065</v>
      </c>
      <c r="X1867" s="4">
        <v>261905</v>
      </c>
      <c r="Y1867" s="4">
        <v>257506</v>
      </c>
      <c r="Z1867" s="4">
        <v>264504</v>
      </c>
      <c r="AA1867" s="4">
        <v>267972</v>
      </c>
      <c r="AB1867" s="4">
        <v>282769</v>
      </c>
      <c r="AC1867" s="4">
        <v>293709</v>
      </c>
      <c r="AD1867" s="4">
        <v>340908</v>
      </c>
      <c r="AE1867" s="4">
        <v>345663</v>
      </c>
      <c r="AF1867" s="4">
        <v>328225</v>
      </c>
      <c r="AG1867" s="4">
        <v>365192</v>
      </c>
      <c r="AH1867" s="4">
        <v>326605</v>
      </c>
      <c r="AI1867" s="4">
        <v>348681</v>
      </c>
      <c r="AJ1867" s="4">
        <v>316838</v>
      </c>
      <c r="AK1867" s="4">
        <v>324710</v>
      </c>
      <c r="AL1867" s="4">
        <v>297530</v>
      </c>
      <c r="AM1867" s="4">
        <v>334408</v>
      </c>
      <c r="AN1867" s="4">
        <v>320825</v>
      </c>
    </row>
    <row r="1868" spans="1:40" ht="15" customHeight="1" x14ac:dyDescent="0.25">
      <c r="A1868" s="4" t="str">
        <f>EB[[#This Row],[unit]] &amp; "#" &amp; EB[[#This Row],[indic_nrg]] &amp; "#" &amp; EB[[#This Row],[product]] &amp; "#" &amp; EB[[#This Row],[geo]]</f>
        <v>TJ#B_101108#3200#CZ</v>
      </c>
      <c r="B1868" s="4" t="str">
        <f>VLOOKUP(EB[[#This Row],[product]],KS_DB[[product]:[KS]],5,FALSE)</f>
        <v>liquid</v>
      </c>
      <c r="C1868" s="4" t="str">
        <f>VLOOKUP(EB[[#This Row],[product]],KS_DB[[product]:[KS]],6,FALSE)</f>
        <v>liquid</v>
      </c>
      <c r="D1868" s="4">
        <f>VLOOKUP(EB[[#This Row],[product]],Carriers[],4,FALSE)</f>
        <v>0</v>
      </c>
      <c r="E1868" s="4">
        <f>VLOOKUP(EB[[#This Row],[indic_nrg]],Indicators[],4,FALSE)</f>
        <v>0</v>
      </c>
      <c r="F1868" s="4">
        <f>IFERROR(VLOOKUP(EB[[#This Row],[Source_carrier]],KS_DB[[product]:[KS]],6,FALSE),0)</f>
        <v>0</v>
      </c>
      <c r="G1868" s="4" t="s">
        <v>34</v>
      </c>
      <c r="H1868" s="4" t="s">
        <v>1213</v>
      </c>
      <c r="I1868" s="4" t="s">
        <v>75</v>
      </c>
      <c r="J1868" s="4" t="s">
        <v>37</v>
      </c>
      <c r="K1868" s="4" t="s">
        <v>1214</v>
      </c>
      <c r="L1868" s="4" t="s">
        <v>39</v>
      </c>
      <c r="M1868" s="4" t="s">
        <v>76</v>
      </c>
      <c r="N1868" s="4" t="s">
        <v>41</v>
      </c>
      <c r="O1868" s="4">
        <v>333468</v>
      </c>
      <c r="P1868" s="4">
        <v>286715</v>
      </c>
      <c r="Q1868" s="4">
        <v>300169</v>
      </c>
      <c r="R1868" s="4">
        <v>276767</v>
      </c>
      <c r="S1868" s="4">
        <v>290719</v>
      </c>
      <c r="T1868" s="4">
        <v>304956</v>
      </c>
      <c r="U1868" s="4">
        <v>326796</v>
      </c>
      <c r="V1868" s="4">
        <v>309734</v>
      </c>
      <c r="W1868" s="4">
        <v>296065</v>
      </c>
      <c r="X1868" s="4">
        <v>261905</v>
      </c>
      <c r="Y1868" s="4">
        <v>257506</v>
      </c>
      <c r="Z1868" s="4">
        <v>264504</v>
      </c>
      <c r="AA1868" s="4">
        <v>267972</v>
      </c>
      <c r="AB1868" s="4">
        <v>282769</v>
      </c>
      <c r="AC1868" s="4">
        <v>293709</v>
      </c>
      <c r="AD1868" s="4">
        <v>340908</v>
      </c>
      <c r="AE1868" s="4">
        <v>345663</v>
      </c>
      <c r="AF1868" s="4">
        <v>328225</v>
      </c>
      <c r="AG1868" s="4">
        <v>365192</v>
      </c>
      <c r="AH1868" s="4">
        <v>326605</v>
      </c>
      <c r="AI1868" s="4">
        <v>348681</v>
      </c>
      <c r="AJ1868" s="4">
        <v>316838</v>
      </c>
      <c r="AK1868" s="4">
        <v>324710</v>
      </c>
      <c r="AL1868" s="4">
        <v>297530</v>
      </c>
      <c r="AM1868" s="4">
        <v>334408</v>
      </c>
      <c r="AN1868" s="4">
        <v>320825</v>
      </c>
    </row>
    <row r="1869" spans="1:40" ht="15" customHeight="1" x14ac:dyDescent="0.25">
      <c r="A1869" s="4" t="str">
        <f>EB[[#This Row],[unit]] &amp; "#" &amp; EB[[#This Row],[indic_nrg]] &amp; "#" &amp; EB[[#This Row],[product]] &amp; "#" &amp; EB[[#This Row],[geo]]</f>
        <v>TJ#B_101108#3214#CZ</v>
      </c>
      <c r="B1869" s="4" t="str">
        <f>VLOOKUP(EB[[#This Row],[product]],KS_DB[[product]:[KS]],5,FALSE)</f>
        <v>liquid</v>
      </c>
      <c r="C1869" s="4" t="str">
        <f>VLOOKUP(EB[[#This Row],[product]],KS_DB[[product]:[KS]],6,FALSE)</f>
        <v>liquid</v>
      </c>
      <c r="D1869" s="4">
        <f>VLOOKUP(EB[[#This Row],[product]],Carriers[],4,FALSE)</f>
        <v>1</v>
      </c>
      <c r="E1869" s="4">
        <f>VLOOKUP(EB[[#This Row],[indic_nrg]],Indicators[],4,FALSE)</f>
        <v>0</v>
      </c>
      <c r="F1869" s="4">
        <f>IFERROR(VLOOKUP(EB[[#This Row],[Source_carrier]],KS_DB[[product]:[KS]],6,FALSE),0)</f>
        <v>0</v>
      </c>
      <c r="G1869" s="4" t="s">
        <v>34</v>
      </c>
      <c r="H1869" s="4" t="s">
        <v>1213</v>
      </c>
      <c r="I1869" s="4" t="s">
        <v>1161</v>
      </c>
      <c r="J1869" s="4" t="s">
        <v>37</v>
      </c>
      <c r="K1869" s="4" t="s">
        <v>1214</v>
      </c>
      <c r="L1869" s="4" t="s">
        <v>39</v>
      </c>
      <c r="M1869" s="4" t="s">
        <v>1162</v>
      </c>
      <c r="N1869" s="4" t="s">
        <v>41</v>
      </c>
      <c r="O1869" s="4">
        <v>2163</v>
      </c>
      <c r="P1869" s="4">
        <v>2209</v>
      </c>
      <c r="Q1869" s="4">
        <v>2255</v>
      </c>
      <c r="R1869" s="4">
        <v>3084</v>
      </c>
      <c r="S1869" s="4">
        <v>1933</v>
      </c>
      <c r="T1869" s="4">
        <v>2301</v>
      </c>
      <c r="U1869" s="4">
        <v>2485</v>
      </c>
      <c r="V1869" s="4">
        <v>5615</v>
      </c>
      <c r="W1869" s="4">
        <v>4280</v>
      </c>
      <c r="X1869" s="4">
        <v>4096</v>
      </c>
      <c r="Y1869" s="4">
        <v>4878</v>
      </c>
      <c r="Z1869" s="4">
        <v>5477</v>
      </c>
      <c r="AA1869" s="4">
        <v>5155</v>
      </c>
      <c r="AB1869" s="4">
        <v>5753</v>
      </c>
      <c r="AC1869" s="4">
        <v>5615</v>
      </c>
      <c r="AD1869" s="4">
        <v>6259</v>
      </c>
      <c r="AE1869" s="4">
        <v>6903</v>
      </c>
      <c r="AF1869" s="4">
        <v>6443</v>
      </c>
      <c r="AG1869" s="4">
        <v>7594</v>
      </c>
      <c r="AH1869" s="4">
        <v>6719</v>
      </c>
      <c r="AI1869" s="4">
        <v>7134</v>
      </c>
      <c r="AJ1869" s="4">
        <v>6673</v>
      </c>
      <c r="AK1869" s="4">
        <v>7272</v>
      </c>
      <c r="AL1869" s="4">
        <v>6167</v>
      </c>
      <c r="AM1869" s="4">
        <v>6949</v>
      </c>
      <c r="AN1869" s="4">
        <v>7180</v>
      </c>
    </row>
    <row r="1870" spans="1:40" ht="15" customHeight="1" x14ac:dyDescent="0.25">
      <c r="A1870" s="4" t="str">
        <f>EB[[#This Row],[unit]] &amp; "#" &amp; EB[[#This Row],[indic_nrg]] &amp; "#" &amp; EB[[#This Row],[product]] &amp; "#" &amp; EB[[#This Row],[geo]]</f>
        <v>TJ#B_101108#3220#CZ</v>
      </c>
      <c r="B1870" s="4" t="str">
        <f>VLOOKUP(EB[[#This Row],[product]],KS_DB[[product]:[KS]],5,FALSE)</f>
        <v>liquid</v>
      </c>
      <c r="C1870" s="4" t="str">
        <f>VLOOKUP(EB[[#This Row],[product]],KS_DB[[product]:[KS]],6,FALSE)</f>
        <v>LPG</v>
      </c>
      <c r="D1870" s="4">
        <f>VLOOKUP(EB[[#This Row],[product]],Carriers[],4,FALSE)</f>
        <v>1</v>
      </c>
      <c r="E1870" s="4">
        <f>VLOOKUP(EB[[#This Row],[indic_nrg]],Indicators[],4,FALSE)</f>
        <v>0</v>
      </c>
      <c r="F1870" s="4">
        <f>IFERROR(VLOOKUP(EB[[#This Row],[Source_carrier]],KS_DB[[product]:[KS]],6,FALSE),0)</f>
        <v>0</v>
      </c>
      <c r="G1870" s="4" t="s">
        <v>34</v>
      </c>
      <c r="H1870" s="4" t="s">
        <v>1213</v>
      </c>
      <c r="I1870" s="4" t="s">
        <v>77</v>
      </c>
      <c r="J1870" s="4" t="s">
        <v>37</v>
      </c>
      <c r="K1870" s="4" t="s">
        <v>1214</v>
      </c>
      <c r="L1870" s="4" t="s">
        <v>39</v>
      </c>
      <c r="M1870" s="4" t="s">
        <v>78</v>
      </c>
      <c r="N1870" s="4" t="s">
        <v>41</v>
      </c>
      <c r="O1870" s="4">
        <v>7921</v>
      </c>
      <c r="P1870" s="4">
        <v>6493</v>
      </c>
      <c r="Q1870" s="4">
        <v>6908</v>
      </c>
      <c r="R1870" s="4">
        <v>5480</v>
      </c>
      <c r="S1870" s="4">
        <v>5342</v>
      </c>
      <c r="T1870" s="4">
        <v>6262</v>
      </c>
      <c r="U1870" s="4">
        <v>8096</v>
      </c>
      <c r="V1870" s="4">
        <v>7774</v>
      </c>
      <c r="W1870" s="4">
        <v>6808</v>
      </c>
      <c r="X1870" s="4">
        <v>6624</v>
      </c>
      <c r="Y1870" s="4">
        <v>7038</v>
      </c>
      <c r="Z1870" s="4">
        <v>8421</v>
      </c>
      <c r="AA1870" s="4">
        <v>6961</v>
      </c>
      <c r="AB1870" s="4">
        <v>7454</v>
      </c>
      <c r="AC1870" s="4">
        <v>8025</v>
      </c>
      <c r="AD1870" s="4">
        <v>8158</v>
      </c>
      <c r="AE1870" s="4">
        <v>9344</v>
      </c>
      <c r="AF1870" s="4">
        <v>8794</v>
      </c>
      <c r="AG1870" s="4">
        <v>9203</v>
      </c>
      <c r="AH1870" s="4">
        <v>8895</v>
      </c>
      <c r="AI1870" s="4">
        <v>9422</v>
      </c>
      <c r="AJ1870" s="4">
        <v>8544</v>
      </c>
      <c r="AK1870" s="4">
        <v>8760</v>
      </c>
      <c r="AL1870" s="4">
        <v>7884</v>
      </c>
      <c r="AM1870" s="4">
        <v>9110</v>
      </c>
      <c r="AN1870" s="4">
        <v>9636</v>
      </c>
    </row>
    <row r="1871" spans="1:40" ht="15" customHeight="1" x14ac:dyDescent="0.25">
      <c r="A1871" s="4" t="str">
        <f>EB[[#This Row],[unit]] &amp; "#" &amp; EB[[#This Row],[indic_nrg]] &amp; "#" &amp; EB[[#This Row],[product]] &amp; "#" &amp; EB[[#This Row],[geo]]</f>
        <v>TJ#B_101108#3234#CZ</v>
      </c>
      <c r="B1871" s="4" t="str">
        <f>VLOOKUP(EB[[#This Row],[product]],KS_DB[[product]:[KS]],5,FALSE)</f>
        <v>liquid</v>
      </c>
      <c r="C1871" s="4" t="str">
        <f>VLOOKUP(EB[[#This Row],[product]],KS_DB[[product]:[KS]],6,FALSE)</f>
        <v>gasoline</v>
      </c>
      <c r="D1871" s="4">
        <f>VLOOKUP(EB[[#This Row],[product]],Carriers[],4,FALSE)</f>
        <v>1</v>
      </c>
      <c r="E1871" s="4">
        <f>VLOOKUP(EB[[#This Row],[indic_nrg]],Indicators[],4,FALSE)</f>
        <v>0</v>
      </c>
      <c r="F1871" s="4">
        <f>IFERROR(VLOOKUP(EB[[#This Row],[Source_carrier]],KS_DB[[product]:[KS]],6,FALSE),0)</f>
        <v>0</v>
      </c>
      <c r="G1871" s="4" t="s">
        <v>34</v>
      </c>
      <c r="H1871" s="4" t="s">
        <v>1213</v>
      </c>
      <c r="I1871" s="4" t="s">
        <v>1135</v>
      </c>
      <c r="J1871" s="4" t="s">
        <v>37</v>
      </c>
      <c r="K1871" s="4" t="s">
        <v>1214</v>
      </c>
      <c r="L1871" s="4" t="s">
        <v>39</v>
      </c>
      <c r="M1871" s="4" t="s">
        <v>1136</v>
      </c>
      <c r="N1871" s="4" t="s">
        <v>41</v>
      </c>
      <c r="O1871" s="4">
        <v>39873</v>
      </c>
      <c r="P1871" s="4">
        <v>42465</v>
      </c>
      <c r="Q1871" s="4">
        <v>48846</v>
      </c>
      <c r="R1871" s="4">
        <v>44727</v>
      </c>
      <c r="S1871" s="4">
        <v>41965</v>
      </c>
      <c r="T1871" s="4">
        <v>45313</v>
      </c>
      <c r="U1871" s="4">
        <v>53587</v>
      </c>
      <c r="V1871" s="4">
        <v>52047</v>
      </c>
      <c r="W1871" s="4">
        <v>45725</v>
      </c>
      <c r="X1871" s="4">
        <v>41308</v>
      </c>
      <c r="Y1871" s="4">
        <v>44729</v>
      </c>
      <c r="Z1871" s="4">
        <v>47803</v>
      </c>
      <c r="AA1871" s="4">
        <v>54255</v>
      </c>
      <c r="AB1871" s="4">
        <v>58195</v>
      </c>
      <c r="AC1871" s="4">
        <v>55814</v>
      </c>
      <c r="AD1871" s="4">
        <v>63521</v>
      </c>
      <c r="AE1871" s="4">
        <v>69844</v>
      </c>
      <c r="AF1871" s="4">
        <v>68109</v>
      </c>
      <c r="AG1871" s="4">
        <v>70186</v>
      </c>
      <c r="AH1871" s="4">
        <v>62361</v>
      </c>
      <c r="AI1871" s="4">
        <v>64716</v>
      </c>
      <c r="AJ1871" s="4">
        <v>58930</v>
      </c>
      <c r="AK1871" s="4">
        <v>63751</v>
      </c>
      <c r="AL1871" s="4">
        <v>55482</v>
      </c>
      <c r="AM1871" s="4">
        <v>64606</v>
      </c>
      <c r="AN1871" s="4">
        <v>68199</v>
      </c>
    </row>
    <row r="1872" spans="1:40" ht="15" customHeight="1" x14ac:dyDescent="0.25">
      <c r="A1872" s="4" t="str">
        <f>EB[[#This Row],[unit]] &amp; "#" &amp; EB[[#This Row],[indic_nrg]] &amp; "#" &amp; EB[[#This Row],[product]] &amp; "#" &amp; EB[[#This Row],[geo]]</f>
        <v>TJ#B_101108#3235#CZ</v>
      </c>
      <c r="B1872" s="4" t="str">
        <f>VLOOKUP(EB[[#This Row],[product]],KS_DB[[product]:[KS]],5,FALSE)</f>
        <v>liquid</v>
      </c>
      <c r="C1872" s="4" t="str">
        <f>VLOOKUP(EB[[#This Row],[product]],KS_DB[[product]:[KS]],6,FALSE)</f>
        <v>aviationgasoline</v>
      </c>
      <c r="D1872" s="4">
        <f>VLOOKUP(EB[[#This Row],[product]],Carriers[],4,FALSE)</f>
        <v>1</v>
      </c>
      <c r="E1872" s="4">
        <f>VLOOKUP(EB[[#This Row],[indic_nrg]],Indicators[],4,FALSE)</f>
        <v>0</v>
      </c>
      <c r="F1872" s="4">
        <f>IFERROR(VLOOKUP(EB[[#This Row],[Source_carrier]],KS_DB[[product]:[KS]],6,FALSE),0)</f>
        <v>0</v>
      </c>
      <c r="G1872" s="4" t="s">
        <v>34</v>
      </c>
      <c r="H1872" s="4" t="s">
        <v>1213</v>
      </c>
      <c r="I1872" s="4" t="s">
        <v>1137</v>
      </c>
      <c r="J1872" s="4" t="s">
        <v>37</v>
      </c>
      <c r="K1872" s="4" t="s">
        <v>1214</v>
      </c>
      <c r="L1872" s="4" t="s">
        <v>39</v>
      </c>
      <c r="M1872" s="4" t="s">
        <v>1138</v>
      </c>
      <c r="N1872" s="4" t="s">
        <v>41</v>
      </c>
      <c r="O1872" s="4">
        <v>1096</v>
      </c>
      <c r="P1872" s="4">
        <v>526</v>
      </c>
      <c r="Q1872" s="4">
        <v>526</v>
      </c>
      <c r="R1872" s="4">
        <v>351</v>
      </c>
      <c r="S1872" s="4">
        <v>395</v>
      </c>
      <c r="T1872" s="4">
        <v>395</v>
      </c>
      <c r="U1872" s="4">
        <v>263</v>
      </c>
      <c r="V1872" s="4">
        <v>88</v>
      </c>
      <c r="W1872" s="4">
        <v>44</v>
      </c>
      <c r="X1872" s="4">
        <v>88</v>
      </c>
      <c r="Y1872" s="4">
        <v>131</v>
      </c>
      <c r="Z1872" s="4">
        <v>44</v>
      </c>
      <c r="AA1872" s="4">
        <v>88</v>
      </c>
      <c r="AB1872" s="4">
        <v>88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</row>
    <row r="1873" spans="1:40" ht="15" customHeight="1" x14ac:dyDescent="0.25">
      <c r="A1873" s="4" t="str">
        <f>EB[[#This Row],[unit]] &amp; "#" &amp; EB[[#This Row],[indic_nrg]] &amp; "#" &amp; EB[[#This Row],[product]] &amp; "#" &amp; EB[[#This Row],[geo]]</f>
        <v>TJ#B_101108#3244#CZ</v>
      </c>
      <c r="B1873" s="4" t="str">
        <f>VLOOKUP(EB[[#This Row],[product]],KS_DB[[product]:[KS]],5,FALSE)</f>
        <v>liquid</v>
      </c>
      <c r="C1873" s="4" t="str">
        <f>VLOOKUP(EB[[#This Row],[product]],KS_DB[[product]:[KS]],6,FALSE)</f>
        <v>liquid</v>
      </c>
      <c r="D1873" s="4">
        <f>VLOOKUP(EB[[#This Row],[product]],Carriers[],4,FALSE)</f>
        <v>1</v>
      </c>
      <c r="E1873" s="4">
        <f>VLOOKUP(EB[[#This Row],[indic_nrg]],Indicators[],4,FALSE)</f>
        <v>0</v>
      </c>
      <c r="F1873" s="4">
        <f>IFERROR(VLOOKUP(EB[[#This Row],[Source_carrier]],KS_DB[[product]:[KS]],6,FALSE),0)</f>
        <v>0</v>
      </c>
      <c r="G1873" s="4" t="s">
        <v>34</v>
      </c>
      <c r="H1873" s="4" t="s">
        <v>1213</v>
      </c>
      <c r="I1873" s="4" t="s">
        <v>1139</v>
      </c>
      <c r="J1873" s="4" t="s">
        <v>37</v>
      </c>
      <c r="K1873" s="4" t="s">
        <v>1214</v>
      </c>
      <c r="L1873" s="4" t="s">
        <v>39</v>
      </c>
      <c r="M1873" s="4" t="s">
        <v>1140</v>
      </c>
      <c r="N1873" s="4" t="s">
        <v>41</v>
      </c>
      <c r="O1873" s="4">
        <v>171</v>
      </c>
      <c r="P1873" s="4">
        <v>1198</v>
      </c>
      <c r="Q1873" s="4">
        <v>342</v>
      </c>
      <c r="R1873" s="4">
        <v>214</v>
      </c>
      <c r="S1873" s="4">
        <v>171</v>
      </c>
      <c r="T1873" s="4">
        <v>471</v>
      </c>
      <c r="U1873" s="4">
        <v>171</v>
      </c>
      <c r="V1873" s="4">
        <v>428</v>
      </c>
      <c r="W1873" s="4">
        <v>556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</row>
    <row r="1874" spans="1:40" ht="15" customHeight="1" x14ac:dyDescent="0.25">
      <c r="A1874" s="4" t="str">
        <f>EB[[#This Row],[unit]] &amp; "#" &amp; EB[[#This Row],[indic_nrg]] &amp; "#" &amp; EB[[#This Row],[product]] &amp; "#" &amp; EB[[#This Row],[geo]]</f>
        <v>TJ#B_101108#3247#CZ</v>
      </c>
      <c r="B1874" s="4" t="str">
        <f>VLOOKUP(EB[[#This Row],[product]],KS_DB[[product]:[KS]],5,FALSE)</f>
        <v>liquid</v>
      </c>
      <c r="C1874" s="4" t="str">
        <f>VLOOKUP(EB[[#This Row],[product]],KS_DB[[product]:[KS]],6,FALSE)</f>
        <v>jetkerosene</v>
      </c>
      <c r="D1874" s="4">
        <f>VLOOKUP(EB[[#This Row],[product]],Carriers[],4,FALSE)</f>
        <v>1</v>
      </c>
      <c r="E1874" s="4">
        <f>VLOOKUP(EB[[#This Row],[indic_nrg]],Indicators[],4,FALSE)</f>
        <v>0</v>
      </c>
      <c r="F1874" s="4">
        <f>IFERROR(VLOOKUP(EB[[#This Row],[Source_carrier]],KS_DB[[product]:[KS]],6,FALSE),0)</f>
        <v>0</v>
      </c>
      <c r="G1874" s="4" t="s">
        <v>34</v>
      </c>
      <c r="H1874" s="4" t="s">
        <v>1213</v>
      </c>
      <c r="I1874" s="4" t="s">
        <v>1141</v>
      </c>
      <c r="J1874" s="4" t="s">
        <v>37</v>
      </c>
      <c r="K1874" s="4" t="s">
        <v>1214</v>
      </c>
      <c r="L1874" s="4" t="s">
        <v>39</v>
      </c>
      <c r="M1874" s="4" t="s">
        <v>1142</v>
      </c>
      <c r="N1874" s="4" t="s">
        <v>41</v>
      </c>
      <c r="O1874" s="4">
        <v>7344</v>
      </c>
      <c r="P1874" s="4">
        <v>6605</v>
      </c>
      <c r="Q1874" s="4">
        <v>7040</v>
      </c>
      <c r="R1874" s="4">
        <v>6953</v>
      </c>
      <c r="S1874" s="4">
        <v>6822</v>
      </c>
      <c r="T1874" s="4">
        <v>7386</v>
      </c>
      <c r="U1874" s="4">
        <v>6645</v>
      </c>
      <c r="V1874" s="4">
        <v>6252</v>
      </c>
      <c r="W1874" s="4">
        <v>4644</v>
      </c>
      <c r="X1874" s="4">
        <v>5762</v>
      </c>
      <c r="Y1874" s="4">
        <v>7009</v>
      </c>
      <c r="Z1874" s="4">
        <v>7190</v>
      </c>
      <c r="AA1874" s="4">
        <v>6848</v>
      </c>
      <c r="AB1874" s="4">
        <v>5992</v>
      </c>
      <c r="AC1874" s="4">
        <v>6292</v>
      </c>
      <c r="AD1874" s="4">
        <v>5650</v>
      </c>
      <c r="AE1874" s="4">
        <v>5239</v>
      </c>
      <c r="AF1874" s="4">
        <v>6278</v>
      </c>
      <c r="AG1874" s="4">
        <v>7361</v>
      </c>
      <c r="AH1874" s="4">
        <v>4850</v>
      </c>
      <c r="AI1874" s="4">
        <v>6235</v>
      </c>
      <c r="AJ1874" s="4">
        <v>5802</v>
      </c>
      <c r="AK1874" s="4">
        <v>6192</v>
      </c>
      <c r="AL1874" s="4">
        <v>4806</v>
      </c>
      <c r="AM1874" s="4">
        <v>6928</v>
      </c>
      <c r="AN1874" s="4">
        <v>8054</v>
      </c>
    </row>
    <row r="1875" spans="1:40" ht="15" customHeight="1" x14ac:dyDescent="0.25">
      <c r="A1875" s="4" t="str">
        <f>EB[[#This Row],[unit]] &amp; "#" &amp; EB[[#This Row],[indic_nrg]] &amp; "#" &amp; EB[[#This Row],[product]] &amp; "#" &amp; EB[[#This Row],[geo]]</f>
        <v>TJ#B_101108#3250#CZ</v>
      </c>
      <c r="B1875" s="4" t="str">
        <f>VLOOKUP(EB[[#This Row],[product]],KS_DB[[product]:[KS]],5,FALSE)</f>
        <v>liquid</v>
      </c>
      <c r="C1875" s="4" t="str">
        <f>VLOOKUP(EB[[#This Row],[product]],KS_DB[[product]:[KS]],6,FALSE)</f>
        <v>diesel</v>
      </c>
      <c r="D1875" s="4">
        <f>VLOOKUP(EB[[#This Row],[product]],Carriers[],4,FALSE)</f>
        <v>1</v>
      </c>
      <c r="E1875" s="4">
        <f>VLOOKUP(EB[[#This Row],[indic_nrg]],Indicators[],4,FALSE)</f>
        <v>0</v>
      </c>
      <c r="F1875" s="4">
        <f>IFERROR(VLOOKUP(EB[[#This Row],[Source_carrier]],KS_DB[[product]:[KS]],6,FALSE),0)</f>
        <v>0</v>
      </c>
      <c r="G1875" s="4" t="s">
        <v>34</v>
      </c>
      <c r="H1875" s="4" t="s">
        <v>1213</v>
      </c>
      <c r="I1875" s="4" t="s">
        <v>1143</v>
      </c>
      <c r="J1875" s="4" t="s">
        <v>37</v>
      </c>
      <c r="K1875" s="4" t="s">
        <v>1214</v>
      </c>
      <c r="L1875" s="4" t="s">
        <v>39</v>
      </c>
      <c r="M1875" s="4" t="s">
        <v>1144</v>
      </c>
      <c r="N1875" s="4" t="s">
        <v>41</v>
      </c>
      <c r="O1875" s="4">
        <v>38754</v>
      </c>
      <c r="P1875" s="4">
        <v>22256</v>
      </c>
      <c r="Q1875" s="4">
        <v>25071</v>
      </c>
      <c r="R1875" s="4">
        <v>22126</v>
      </c>
      <c r="S1875" s="4">
        <v>26846</v>
      </c>
      <c r="T1875" s="4">
        <v>21893</v>
      </c>
      <c r="U1875" s="4">
        <v>20275</v>
      </c>
      <c r="V1875" s="4">
        <v>17443</v>
      </c>
      <c r="W1875" s="4">
        <v>19363</v>
      </c>
      <c r="X1875" s="4">
        <v>18042</v>
      </c>
      <c r="Y1875" s="4">
        <v>15502</v>
      </c>
      <c r="Z1875" s="4">
        <v>24417</v>
      </c>
      <c r="AA1875" s="4">
        <v>17529</v>
      </c>
      <c r="AB1875" s="4">
        <v>20568</v>
      </c>
      <c r="AC1875" s="4">
        <v>24034</v>
      </c>
      <c r="AD1875" s="4">
        <v>30246</v>
      </c>
      <c r="AE1875" s="4">
        <v>30331</v>
      </c>
      <c r="AF1875" s="4">
        <v>27547</v>
      </c>
      <c r="AG1875" s="4">
        <v>36831</v>
      </c>
      <c r="AH1875" s="4">
        <v>32345</v>
      </c>
      <c r="AI1875" s="4">
        <v>37806</v>
      </c>
      <c r="AJ1875" s="4">
        <v>33990</v>
      </c>
      <c r="AK1875" s="4">
        <v>34930</v>
      </c>
      <c r="AL1875" s="4">
        <v>32133</v>
      </c>
      <c r="AM1875" s="4">
        <v>36929</v>
      </c>
      <c r="AN1875" s="4">
        <v>28645</v>
      </c>
    </row>
    <row r="1876" spans="1:40" ht="15" customHeight="1" x14ac:dyDescent="0.25">
      <c r="A1876" s="4" t="str">
        <f>EB[[#This Row],[unit]] &amp; "#" &amp; EB[[#This Row],[indic_nrg]] &amp; "#" &amp; EB[[#This Row],[product]] &amp; "#" &amp; EB[[#This Row],[geo]]</f>
        <v>TJ#B_101108#3260#CZ</v>
      </c>
      <c r="B1876" s="4" t="str">
        <f>VLOOKUP(EB[[#This Row],[product]],KS_DB[[product]:[KS]],5,FALSE)</f>
        <v>liquid</v>
      </c>
      <c r="C1876" s="4" t="str">
        <f>VLOOKUP(EB[[#This Row],[product]],KS_DB[[product]:[KS]],6,FALSE)</f>
        <v>diesel</v>
      </c>
      <c r="D1876" s="4">
        <f>VLOOKUP(EB[[#This Row],[product]],Carriers[],4,FALSE)</f>
        <v>1</v>
      </c>
      <c r="E1876" s="4">
        <f>VLOOKUP(EB[[#This Row],[indic_nrg]],Indicators[],4,FALSE)</f>
        <v>0</v>
      </c>
      <c r="F1876" s="4">
        <f>IFERROR(VLOOKUP(EB[[#This Row],[Source_carrier]],KS_DB[[product]:[KS]],6,FALSE),0)</f>
        <v>0</v>
      </c>
      <c r="G1876" s="4" t="s">
        <v>34</v>
      </c>
      <c r="H1876" s="4" t="s">
        <v>1213</v>
      </c>
      <c r="I1876" s="4" t="s">
        <v>79</v>
      </c>
      <c r="J1876" s="4" t="s">
        <v>37</v>
      </c>
      <c r="K1876" s="4" t="s">
        <v>1214</v>
      </c>
      <c r="L1876" s="4" t="s">
        <v>39</v>
      </c>
      <c r="M1876" s="4" t="s">
        <v>80</v>
      </c>
      <c r="N1876" s="4" t="s">
        <v>41</v>
      </c>
      <c r="O1876" s="4">
        <v>125458</v>
      </c>
      <c r="P1876" s="4">
        <v>109368</v>
      </c>
      <c r="Q1876" s="4">
        <v>110814</v>
      </c>
      <c r="R1876" s="4">
        <v>107658</v>
      </c>
      <c r="S1876" s="4">
        <v>112117</v>
      </c>
      <c r="T1876" s="4">
        <v>101037</v>
      </c>
      <c r="U1876" s="4">
        <v>109765</v>
      </c>
      <c r="V1876" s="4">
        <v>104465</v>
      </c>
      <c r="W1876" s="4">
        <v>105579</v>
      </c>
      <c r="X1876" s="4">
        <v>92714</v>
      </c>
      <c r="Y1876" s="4">
        <v>90718</v>
      </c>
      <c r="Z1876" s="4">
        <v>94320</v>
      </c>
      <c r="AA1876" s="4">
        <v>101201</v>
      </c>
      <c r="AB1876" s="4">
        <v>108638</v>
      </c>
      <c r="AC1876" s="4">
        <v>111927</v>
      </c>
      <c r="AD1876" s="4">
        <v>128290</v>
      </c>
      <c r="AE1876" s="4">
        <v>133813</v>
      </c>
      <c r="AF1876" s="4">
        <v>124058</v>
      </c>
      <c r="AG1876" s="4">
        <v>148373</v>
      </c>
      <c r="AH1876" s="4">
        <v>134558</v>
      </c>
      <c r="AI1876" s="4">
        <v>141032</v>
      </c>
      <c r="AJ1876" s="4">
        <v>129428</v>
      </c>
      <c r="AK1876" s="4">
        <v>133814</v>
      </c>
      <c r="AL1876" s="4">
        <v>124418</v>
      </c>
      <c r="AM1876" s="4">
        <v>140495</v>
      </c>
      <c r="AN1876" s="4">
        <v>136301</v>
      </c>
    </row>
    <row r="1877" spans="1:40" ht="15" customHeight="1" x14ac:dyDescent="0.25">
      <c r="A1877" s="4" t="str">
        <f>EB[[#This Row],[unit]] &amp; "#" &amp; EB[[#This Row],[indic_nrg]] &amp; "#" &amp; EB[[#This Row],[product]] &amp; "#" &amp; EB[[#This Row],[geo]]</f>
        <v>TJ#B_101108#3270A#CZ</v>
      </c>
      <c r="B1877" s="4" t="str">
        <f>VLOOKUP(EB[[#This Row],[product]],KS_DB[[product]:[KS]],5,FALSE)</f>
        <v>liquid</v>
      </c>
      <c r="C1877" s="4" t="str">
        <f>VLOOKUP(EB[[#This Row],[product]],KS_DB[[product]:[KS]],6,FALSE)</f>
        <v>liquid</v>
      </c>
      <c r="D1877" s="4">
        <f>VLOOKUP(EB[[#This Row],[product]],Carriers[],4,FALSE)</f>
        <v>1</v>
      </c>
      <c r="E1877" s="4">
        <f>VLOOKUP(EB[[#This Row],[indic_nrg]],Indicators[],4,FALSE)</f>
        <v>0</v>
      </c>
      <c r="F1877" s="4">
        <f>IFERROR(VLOOKUP(EB[[#This Row],[Source_carrier]],KS_DB[[product]:[KS]],6,FALSE),0)</f>
        <v>0</v>
      </c>
      <c r="G1877" s="4" t="s">
        <v>34</v>
      </c>
      <c r="H1877" s="4" t="s">
        <v>1213</v>
      </c>
      <c r="I1877" s="4" t="s">
        <v>81</v>
      </c>
      <c r="J1877" s="4" t="s">
        <v>37</v>
      </c>
      <c r="K1877" s="4" t="s">
        <v>1214</v>
      </c>
      <c r="L1877" s="4" t="s">
        <v>39</v>
      </c>
      <c r="M1877" s="4" t="s">
        <v>82</v>
      </c>
      <c r="N1877" s="4" t="s">
        <v>41</v>
      </c>
      <c r="O1877" s="4">
        <v>75440</v>
      </c>
      <c r="P1877" s="4">
        <v>71840</v>
      </c>
      <c r="Q1877" s="4">
        <v>71880</v>
      </c>
      <c r="R1877" s="4">
        <v>66360</v>
      </c>
      <c r="S1877" s="4">
        <v>68640</v>
      </c>
      <c r="T1877" s="4">
        <v>58640</v>
      </c>
      <c r="U1877" s="4">
        <v>65360</v>
      </c>
      <c r="V1877" s="4">
        <v>60920</v>
      </c>
      <c r="W1877" s="4">
        <v>60480</v>
      </c>
      <c r="X1877" s="4">
        <v>45120</v>
      </c>
      <c r="Y1877" s="4">
        <v>36440</v>
      </c>
      <c r="Z1877" s="4">
        <v>30920</v>
      </c>
      <c r="AA1877" s="4">
        <v>15040</v>
      </c>
      <c r="AB1877" s="4">
        <v>17800</v>
      </c>
      <c r="AC1877" s="4">
        <v>15760</v>
      </c>
      <c r="AD1877" s="4">
        <v>23240</v>
      </c>
      <c r="AE1877" s="4">
        <v>15240</v>
      </c>
      <c r="AF1877" s="4">
        <v>16680</v>
      </c>
      <c r="AG1877" s="4">
        <v>13400</v>
      </c>
      <c r="AH1877" s="4">
        <v>10400</v>
      </c>
      <c r="AI1877" s="4">
        <v>9560</v>
      </c>
      <c r="AJ1877" s="4">
        <v>7800</v>
      </c>
      <c r="AK1877" s="4">
        <v>5800</v>
      </c>
      <c r="AL1877" s="4">
        <v>5920</v>
      </c>
      <c r="AM1877" s="4">
        <v>5000</v>
      </c>
      <c r="AN1877" s="4">
        <v>6760</v>
      </c>
    </row>
    <row r="1878" spans="1:40" ht="15" customHeight="1" x14ac:dyDescent="0.25">
      <c r="A1878" s="4" t="str">
        <f>EB[[#This Row],[unit]] &amp; "#" &amp; EB[[#This Row],[indic_nrg]] &amp; "#" &amp; EB[[#This Row],[product]] &amp; "#" &amp; EB[[#This Row],[geo]]</f>
        <v>TJ#B_101108#3281#CZ</v>
      </c>
      <c r="B1878" s="4" t="str">
        <f>VLOOKUP(EB[[#This Row],[product]],KS_DB[[product]:[KS]],5,FALSE)</f>
        <v>liquid</v>
      </c>
      <c r="C1878" s="4" t="str">
        <f>VLOOKUP(EB[[#This Row],[product]],KS_DB[[product]:[KS]],6,FALSE)</f>
        <v>liquid</v>
      </c>
      <c r="D1878" s="4">
        <f>VLOOKUP(EB[[#This Row],[product]],Carriers[],4,FALSE)</f>
        <v>1</v>
      </c>
      <c r="E1878" s="4">
        <f>VLOOKUP(EB[[#This Row],[indic_nrg]],Indicators[],4,FALSE)</f>
        <v>0</v>
      </c>
      <c r="F1878" s="4">
        <f>IFERROR(VLOOKUP(EB[[#This Row],[Source_carrier]],KS_DB[[product]:[KS]],6,FALSE),0)</f>
        <v>0</v>
      </c>
      <c r="G1878" s="4" t="s">
        <v>34</v>
      </c>
      <c r="H1878" s="4" t="s">
        <v>1213</v>
      </c>
      <c r="I1878" s="4" t="s">
        <v>1145</v>
      </c>
      <c r="J1878" s="4" t="s">
        <v>37</v>
      </c>
      <c r="K1878" s="4" t="s">
        <v>1214</v>
      </c>
      <c r="L1878" s="4" t="s">
        <v>39</v>
      </c>
      <c r="M1878" s="4" t="s">
        <v>1146</v>
      </c>
      <c r="N1878" s="4" t="s">
        <v>41</v>
      </c>
      <c r="O1878" s="4">
        <v>3617</v>
      </c>
      <c r="P1878" s="4">
        <v>1487</v>
      </c>
      <c r="Q1878" s="4">
        <v>1125</v>
      </c>
      <c r="R1878" s="4">
        <v>683</v>
      </c>
      <c r="S1878" s="4">
        <v>603</v>
      </c>
      <c r="T1878" s="4">
        <v>442</v>
      </c>
      <c r="U1878" s="4">
        <v>402</v>
      </c>
      <c r="V1878" s="4">
        <v>322</v>
      </c>
      <c r="W1878" s="4">
        <v>523</v>
      </c>
      <c r="X1878" s="4">
        <v>442</v>
      </c>
      <c r="Y1878" s="4">
        <v>281</v>
      </c>
      <c r="Z1878" s="4">
        <v>402</v>
      </c>
      <c r="AA1878" s="4">
        <v>161</v>
      </c>
      <c r="AB1878" s="4">
        <v>80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40</v>
      </c>
      <c r="AK1878" s="4">
        <v>0</v>
      </c>
      <c r="AL1878" s="4">
        <v>0</v>
      </c>
      <c r="AM1878" s="4">
        <v>0</v>
      </c>
      <c r="AN1878" s="4">
        <v>0</v>
      </c>
    </row>
    <row r="1879" spans="1:40" ht="15" customHeight="1" x14ac:dyDescent="0.25">
      <c r="A1879" s="4" t="str">
        <f>EB[[#This Row],[unit]] &amp; "#" &amp; EB[[#This Row],[indic_nrg]] &amp; "#" &amp; EB[[#This Row],[product]] &amp; "#" &amp; EB[[#This Row],[geo]]</f>
        <v>TJ#B_101108#3282#CZ</v>
      </c>
      <c r="B1879" s="4" t="str">
        <f>VLOOKUP(EB[[#This Row],[product]],KS_DB[[product]:[KS]],5,FALSE)</f>
        <v>liquid</v>
      </c>
      <c r="C1879" s="4" t="str">
        <f>VLOOKUP(EB[[#This Row],[product]],KS_DB[[product]:[KS]],6,FALSE)</f>
        <v>liquid</v>
      </c>
      <c r="D1879" s="4">
        <f>VLOOKUP(EB[[#This Row],[product]],Carriers[],4,FALSE)</f>
        <v>1</v>
      </c>
      <c r="E1879" s="4">
        <f>VLOOKUP(EB[[#This Row],[indic_nrg]],Indicators[],4,FALSE)</f>
        <v>0</v>
      </c>
      <c r="F1879" s="4">
        <f>IFERROR(VLOOKUP(EB[[#This Row],[Source_carrier]],KS_DB[[product]:[KS]],6,FALSE),0)</f>
        <v>0</v>
      </c>
      <c r="G1879" s="4" t="s">
        <v>34</v>
      </c>
      <c r="H1879" s="4" t="s">
        <v>1213</v>
      </c>
      <c r="I1879" s="4" t="s">
        <v>1129</v>
      </c>
      <c r="J1879" s="4" t="s">
        <v>37</v>
      </c>
      <c r="K1879" s="4" t="s">
        <v>1214</v>
      </c>
      <c r="L1879" s="4" t="s">
        <v>39</v>
      </c>
      <c r="M1879" s="4" t="s">
        <v>1130</v>
      </c>
      <c r="N1879" s="4" t="s">
        <v>41</v>
      </c>
      <c r="O1879" s="4">
        <v>6431</v>
      </c>
      <c r="P1879" s="4">
        <v>5868</v>
      </c>
      <c r="Q1879" s="4">
        <v>7476</v>
      </c>
      <c r="R1879" s="4">
        <v>4662</v>
      </c>
      <c r="S1879" s="4">
        <v>7074</v>
      </c>
      <c r="T1879" s="4">
        <v>4502</v>
      </c>
      <c r="U1879" s="4">
        <v>3818</v>
      </c>
      <c r="V1879" s="4">
        <v>3497</v>
      </c>
      <c r="W1879" s="4">
        <v>6592</v>
      </c>
      <c r="X1879" s="4">
        <v>5386</v>
      </c>
      <c r="Y1879" s="4">
        <v>7878</v>
      </c>
      <c r="Z1879" s="4">
        <v>5064</v>
      </c>
      <c r="AA1879" s="4">
        <v>4180</v>
      </c>
      <c r="AB1879" s="4">
        <v>3778</v>
      </c>
      <c r="AC1879" s="4">
        <v>5024</v>
      </c>
      <c r="AD1879" s="4">
        <v>5587</v>
      </c>
      <c r="AE1879" s="4">
        <v>4502</v>
      </c>
      <c r="AF1879" s="4">
        <v>6793</v>
      </c>
      <c r="AG1879" s="4">
        <v>5868</v>
      </c>
      <c r="AH1879" s="4">
        <v>6109</v>
      </c>
      <c r="AI1879" s="4">
        <v>6913</v>
      </c>
      <c r="AJ1879" s="4">
        <v>6391</v>
      </c>
      <c r="AK1879" s="4">
        <v>3617</v>
      </c>
      <c r="AL1879" s="4">
        <v>4019</v>
      </c>
      <c r="AM1879" s="4">
        <v>3537</v>
      </c>
      <c r="AN1879" s="4">
        <v>3698</v>
      </c>
    </row>
    <row r="1880" spans="1:40" ht="15" customHeight="1" x14ac:dyDescent="0.25">
      <c r="A1880" s="4" t="str">
        <f>EB[[#This Row],[unit]] &amp; "#" &amp; EB[[#This Row],[indic_nrg]] &amp; "#" &amp; EB[[#This Row],[product]] &amp; "#" &amp; EB[[#This Row],[geo]]</f>
        <v>TJ#B_101108#3283#CZ</v>
      </c>
      <c r="B1880" s="4" t="str">
        <f>VLOOKUP(EB[[#This Row],[product]],KS_DB[[product]:[KS]],5,FALSE)</f>
        <v>liquid</v>
      </c>
      <c r="C1880" s="4" t="str">
        <f>VLOOKUP(EB[[#This Row],[product]],KS_DB[[product]:[KS]],6,FALSE)</f>
        <v>liquid</v>
      </c>
      <c r="D1880" s="4">
        <f>VLOOKUP(EB[[#This Row],[product]],Carriers[],4,FALSE)</f>
        <v>1</v>
      </c>
      <c r="E1880" s="4">
        <f>VLOOKUP(EB[[#This Row],[indic_nrg]],Indicators[],4,FALSE)</f>
        <v>0</v>
      </c>
      <c r="F1880" s="4">
        <f>IFERROR(VLOOKUP(EB[[#This Row],[Source_carrier]],KS_DB[[product]:[KS]],6,FALSE),0)</f>
        <v>0</v>
      </c>
      <c r="G1880" s="4" t="s">
        <v>34</v>
      </c>
      <c r="H1880" s="4" t="s">
        <v>1213</v>
      </c>
      <c r="I1880" s="4" t="s">
        <v>1147</v>
      </c>
      <c r="J1880" s="4" t="s">
        <v>37</v>
      </c>
      <c r="K1880" s="4" t="s">
        <v>1214</v>
      </c>
      <c r="L1880" s="4" t="s">
        <v>39</v>
      </c>
      <c r="M1880" s="4" t="s">
        <v>1148</v>
      </c>
      <c r="N1880" s="4" t="s">
        <v>41</v>
      </c>
      <c r="O1880" s="4">
        <v>21222</v>
      </c>
      <c r="P1880" s="4">
        <v>13344</v>
      </c>
      <c r="Q1880" s="4">
        <v>14751</v>
      </c>
      <c r="R1880" s="4">
        <v>11013</v>
      </c>
      <c r="S1880" s="4">
        <v>15314</v>
      </c>
      <c r="T1880" s="4">
        <v>13545</v>
      </c>
      <c r="U1880" s="4">
        <v>14228</v>
      </c>
      <c r="V1880" s="4">
        <v>13223</v>
      </c>
      <c r="W1880" s="4">
        <v>18851</v>
      </c>
      <c r="X1880" s="4">
        <v>19333</v>
      </c>
      <c r="Y1880" s="4">
        <v>19333</v>
      </c>
      <c r="Z1880" s="4">
        <v>13063</v>
      </c>
      <c r="AA1880" s="4">
        <v>14992</v>
      </c>
      <c r="AB1880" s="4">
        <v>15635</v>
      </c>
      <c r="AC1880" s="4">
        <v>18810</v>
      </c>
      <c r="AD1880" s="4">
        <v>21543</v>
      </c>
      <c r="AE1880" s="4">
        <v>19936</v>
      </c>
      <c r="AF1880" s="4">
        <v>17846</v>
      </c>
      <c r="AG1880" s="4">
        <v>19494</v>
      </c>
      <c r="AH1880" s="4">
        <v>19011</v>
      </c>
      <c r="AI1880" s="4">
        <v>21021</v>
      </c>
      <c r="AJ1880" s="4">
        <v>18449</v>
      </c>
      <c r="AK1880" s="4">
        <v>19172</v>
      </c>
      <c r="AL1880" s="4">
        <v>19172</v>
      </c>
      <c r="AM1880" s="4">
        <v>20941</v>
      </c>
      <c r="AN1880" s="4">
        <v>17685</v>
      </c>
    </row>
    <row r="1881" spans="1:40" ht="15" customHeight="1" x14ac:dyDescent="0.25">
      <c r="A1881" s="4" t="str">
        <f>EB[[#This Row],[unit]] &amp; "#" &amp; EB[[#This Row],[indic_nrg]] &amp; "#" &amp; EB[[#This Row],[product]] &amp; "#" &amp; EB[[#This Row],[geo]]</f>
        <v>TJ#B_101108#3285#CZ</v>
      </c>
      <c r="B1881" s="4" t="str">
        <f>VLOOKUP(EB[[#This Row],[product]],KS_DB[[product]:[KS]],5,FALSE)</f>
        <v>liquid</v>
      </c>
      <c r="C1881" s="4" t="str">
        <f>VLOOKUP(EB[[#This Row],[product]],KS_DB[[product]:[KS]],6,FALSE)</f>
        <v>liquid</v>
      </c>
      <c r="D1881" s="4">
        <f>VLOOKUP(EB[[#This Row],[product]],Carriers[],4,FALSE)</f>
        <v>1</v>
      </c>
      <c r="E1881" s="4">
        <f>VLOOKUP(EB[[#This Row],[indic_nrg]],Indicators[],4,FALSE)</f>
        <v>0</v>
      </c>
      <c r="F1881" s="4">
        <f>IFERROR(VLOOKUP(EB[[#This Row],[Source_carrier]],KS_DB[[product]:[KS]],6,FALSE),0)</f>
        <v>0</v>
      </c>
      <c r="G1881" s="4" t="s">
        <v>34</v>
      </c>
      <c r="H1881" s="4" t="s">
        <v>1213</v>
      </c>
      <c r="I1881" s="4" t="s">
        <v>1149</v>
      </c>
      <c r="J1881" s="4" t="s">
        <v>37</v>
      </c>
      <c r="K1881" s="4" t="s">
        <v>1214</v>
      </c>
      <c r="L1881" s="4" t="s">
        <v>39</v>
      </c>
      <c r="M1881" s="4" t="s">
        <v>1150</v>
      </c>
      <c r="N1881" s="4" t="s">
        <v>41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4">
        <v>3465</v>
      </c>
    </row>
    <row r="1882" spans="1:40" ht="15" customHeight="1" x14ac:dyDescent="0.25">
      <c r="A1882" s="4" t="str">
        <f>EB[[#This Row],[unit]] &amp; "#" &amp; EB[[#This Row],[indic_nrg]] &amp; "#" &amp; EB[[#This Row],[product]] &amp; "#" &amp; EB[[#This Row],[geo]]</f>
        <v>TJ#B_101108#3286#CZ</v>
      </c>
      <c r="B1882" s="4" t="str">
        <f>VLOOKUP(EB[[#This Row],[product]],KS_DB[[product]:[KS]],5,FALSE)</f>
        <v>liquid</v>
      </c>
      <c r="C1882" s="4" t="str">
        <f>VLOOKUP(EB[[#This Row],[product]],KS_DB[[product]:[KS]],6,FALSE)</f>
        <v>liquid</v>
      </c>
      <c r="D1882" s="4">
        <f>VLOOKUP(EB[[#This Row],[product]],Carriers[],4,FALSE)</f>
        <v>1</v>
      </c>
      <c r="E1882" s="4">
        <f>VLOOKUP(EB[[#This Row],[indic_nrg]],Indicators[],4,FALSE)</f>
        <v>0</v>
      </c>
      <c r="F1882" s="4">
        <f>IFERROR(VLOOKUP(EB[[#This Row],[Source_carrier]],KS_DB[[product]:[KS]],6,FALSE),0)</f>
        <v>0</v>
      </c>
      <c r="G1882" s="4" t="s">
        <v>34</v>
      </c>
      <c r="H1882" s="4" t="s">
        <v>1213</v>
      </c>
      <c r="I1882" s="4" t="s">
        <v>1151</v>
      </c>
      <c r="J1882" s="4" t="s">
        <v>37</v>
      </c>
      <c r="K1882" s="4" t="s">
        <v>1214</v>
      </c>
      <c r="L1882" s="4" t="s">
        <v>39</v>
      </c>
      <c r="M1882" s="4" t="s">
        <v>1152</v>
      </c>
      <c r="N1882" s="4" t="s">
        <v>41</v>
      </c>
      <c r="O1882" s="4">
        <v>643</v>
      </c>
      <c r="P1882" s="4">
        <v>362</v>
      </c>
      <c r="Q1882" s="4">
        <v>322</v>
      </c>
      <c r="R1882" s="4">
        <v>281</v>
      </c>
      <c r="S1882" s="4">
        <v>281</v>
      </c>
      <c r="T1882" s="4">
        <v>161</v>
      </c>
      <c r="U1882" s="4">
        <v>201</v>
      </c>
      <c r="V1882" s="4">
        <v>121</v>
      </c>
      <c r="W1882" s="4">
        <v>241</v>
      </c>
      <c r="X1882" s="4">
        <v>241</v>
      </c>
      <c r="Y1882" s="4">
        <v>362</v>
      </c>
      <c r="Z1882" s="4">
        <v>281</v>
      </c>
      <c r="AA1882" s="4">
        <v>241</v>
      </c>
      <c r="AB1882" s="4">
        <v>161</v>
      </c>
      <c r="AC1882" s="4">
        <v>161</v>
      </c>
      <c r="AD1882" s="4">
        <v>241</v>
      </c>
      <c r="AE1882" s="4">
        <v>442</v>
      </c>
      <c r="AF1882" s="4">
        <v>482</v>
      </c>
      <c r="AG1882" s="4">
        <v>362</v>
      </c>
      <c r="AH1882" s="4">
        <v>241</v>
      </c>
      <c r="AI1882" s="4">
        <v>362</v>
      </c>
      <c r="AJ1882" s="4">
        <v>523</v>
      </c>
      <c r="AK1882" s="4">
        <v>442</v>
      </c>
      <c r="AL1882" s="4">
        <v>362</v>
      </c>
      <c r="AM1882" s="4">
        <v>402</v>
      </c>
      <c r="AN1882" s="4">
        <v>402</v>
      </c>
    </row>
    <row r="1883" spans="1:40" ht="15" customHeight="1" x14ac:dyDescent="0.25">
      <c r="A1883" s="4" t="str">
        <f>EB[[#This Row],[unit]] &amp; "#" &amp; EB[[#This Row],[indic_nrg]] &amp; "#" &amp; EB[[#This Row],[product]] &amp; "#" &amp; EB[[#This Row],[geo]]</f>
        <v>TJ#B_101108#3295#CZ</v>
      </c>
      <c r="B1883" s="4" t="str">
        <f>VLOOKUP(EB[[#This Row],[product]],KS_DB[[product]:[KS]],5,FALSE)</f>
        <v>liquid</v>
      </c>
      <c r="C1883" s="4" t="str">
        <f>VLOOKUP(EB[[#This Row],[product]],KS_DB[[product]:[KS]],6,FALSE)</f>
        <v>liquid</v>
      </c>
      <c r="D1883" s="4">
        <f>VLOOKUP(EB[[#This Row],[product]],Carriers[],4,FALSE)</f>
        <v>1</v>
      </c>
      <c r="E1883" s="4">
        <f>VLOOKUP(EB[[#This Row],[indic_nrg]],Indicators[],4,FALSE)</f>
        <v>0</v>
      </c>
      <c r="F1883" s="4">
        <f>IFERROR(VLOOKUP(EB[[#This Row],[Source_carrier]],KS_DB[[product]:[KS]],6,FALSE),0)</f>
        <v>0</v>
      </c>
      <c r="G1883" s="4" t="s">
        <v>34</v>
      </c>
      <c r="H1883" s="4" t="s">
        <v>1213</v>
      </c>
      <c r="I1883" s="4" t="s">
        <v>1153</v>
      </c>
      <c r="J1883" s="4" t="s">
        <v>37</v>
      </c>
      <c r="K1883" s="4" t="s">
        <v>1214</v>
      </c>
      <c r="L1883" s="4" t="s">
        <v>39</v>
      </c>
      <c r="M1883" s="4" t="s">
        <v>1154</v>
      </c>
      <c r="N1883" s="4" t="s">
        <v>41</v>
      </c>
      <c r="O1883" s="4">
        <v>3336</v>
      </c>
      <c r="P1883" s="4">
        <v>2693</v>
      </c>
      <c r="Q1883" s="4">
        <v>2814</v>
      </c>
      <c r="R1883" s="4">
        <v>3175</v>
      </c>
      <c r="S1883" s="4">
        <v>3215</v>
      </c>
      <c r="T1883" s="4">
        <v>42610</v>
      </c>
      <c r="U1883" s="4">
        <v>41499</v>
      </c>
      <c r="V1883" s="4">
        <v>37541</v>
      </c>
      <c r="W1883" s="4">
        <v>22380</v>
      </c>
      <c r="X1883" s="4">
        <v>22749</v>
      </c>
      <c r="Y1883" s="4">
        <v>23205</v>
      </c>
      <c r="Z1883" s="4">
        <v>27101</v>
      </c>
      <c r="AA1883" s="4">
        <v>41322</v>
      </c>
      <c r="AB1883" s="4">
        <v>38627</v>
      </c>
      <c r="AC1883" s="4">
        <v>42249</v>
      </c>
      <c r="AD1883" s="4">
        <v>48173</v>
      </c>
      <c r="AE1883" s="4">
        <v>50068</v>
      </c>
      <c r="AF1883" s="4">
        <v>45195</v>
      </c>
      <c r="AG1883" s="4">
        <v>46520</v>
      </c>
      <c r="AH1883" s="4">
        <v>41116</v>
      </c>
      <c r="AI1883" s="4">
        <v>44480</v>
      </c>
      <c r="AJ1883" s="4">
        <v>40269</v>
      </c>
      <c r="AK1883" s="4">
        <v>40959</v>
      </c>
      <c r="AL1883" s="4">
        <v>37166</v>
      </c>
      <c r="AM1883" s="4">
        <v>39511</v>
      </c>
      <c r="AN1883" s="4">
        <v>30801</v>
      </c>
    </row>
    <row r="1884" spans="1:40" ht="15" customHeight="1" x14ac:dyDescent="0.25">
      <c r="A1884" s="4" t="str">
        <f>EB[[#This Row],[unit]] &amp; "#" &amp; EB[[#This Row],[indic_nrg]] &amp; "#" &amp; EB[[#This Row],[product]] &amp; "#" &amp; EB[[#This Row],[geo]]</f>
        <v>TJ#B_101109#0000#CZ</v>
      </c>
      <c r="B1884" s="4" t="str">
        <f>VLOOKUP(EB[[#This Row],[product]],KS_DB[[product]:[KS]],5,FALSE)</f>
        <v>all</v>
      </c>
      <c r="C1884" s="4" t="str">
        <f>VLOOKUP(EB[[#This Row],[product]],KS_DB[[product]:[KS]],6,FALSE)</f>
        <v>all</v>
      </c>
      <c r="D1884" s="4">
        <f>VLOOKUP(EB[[#This Row],[product]],Carriers[],4,FALSE)</f>
        <v>0</v>
      </c>
      <c r="E1884" s="4">
        <f>VLOOKUP(EB[[#This Row],[indic_nrg]],Indicators[],4,FALSE)</f>
        <v>0</v>
      </c>
      <c r="F1884" s="4">
        <f>IFERROR(VLOOKUP(EB[[#This Row],[Source_carrier]],KS_DB[[product]:[KS]],6,FALSE),0)</f>
        <v>0</v>
      </c>
      <c r="G1884" s="4" t="s">
        <v>34</v>
      </c>
      <c r="H1884" s="4" t="s">
        <v>1215</v>
      </c>
      <c r="I1884" s="4" t="s">
        <v>36</v>
      </c>
      <c r="J1884" s="4" t="s">
        <v>37</v>
      </c>
      <c r="K1884" s="4" t="s">
        <v>1216</v>
      </c>
      <c r="L1884" s="4" t="s">
        <v>39</v>
      </c>
      <c r="M1884" s="4" t="s">
        <v>40</v>
      </c>
      <c r="N1884" s="4" t="s">
        <v>41</v>
      </c>
      <c r="O1884" s="4">
        <v>37259</v>
      </c>
      <c r="P1884" s="4">
        <v>40913</v>
      </c>
      <c r="Q1884" s="4">
        <v>43605</v>
      </c>
      <c r="R1884" s="4">
        <v>46015</v>
      </c>
      <c r="S1884" s="4">
        <v>45457</v>
      </c>
      <c r="T1884" s="4">
        <v>49003</v>
      </c>
      <c r="U1884" s="4">
        <v>52793</v>
      </c>
      <c r="V1884" s="4">
        <v>44233</v>
      </c>
      <c r="W1884" s="4">
        <v>40984</v>
      </c>
      <c r="X1884" s="4">
        <v>39135</v>
      </c>
      <c r="Y1884" s="4">
        <v>35475</v>
      </c>
      <c r="Z1884" s="4">
        <v>37289</v>
      </c>
      <c r="AA1884" s="4">
        <v>36253</v>
      </c>
      <c r="AB1884" s="4">
        <v>35159</v>
      </c>
      <c r="AC1884" s="4">
        <v>33327</v>
      </c>
      <c r="AD1884" s="4">
        <v>32179</v>
      </c>
      <c r="AE1884" s="4">
        <v>30574</v>
      </c>
      <c r="AF1884" s="4">
        <v>28487</v>
      </c>
      <c r="AG1884" s="4">
        <v>28707</v>
      </c>
      <c r="AH1884" s="4">
        <v>27970</v>
      </c>
      <c r="AI1884" s="4">
        <v>36824</v>
      </c>
      <c r="AJ1884" s="4">
        <v>32111</v>
      </c>
      <c r="AK1884" s="4">
        <v>30023</v>
      </c>
      <c r="AL1884" s="4">
        <v>30300</v>
      </c>
      <c r="AM1884" s="4">
        <v>25367</v>
      </c>
      <c r="AN1884" s="4">
        <v>25513</v>
      </c>
    </row>
    <row r="1885" spans="1:40" ht="15" customHeight="1" x14ac:dyDescent="0.25">
      <c r="A1885" s="4" t="str">
        <f>EB[[#This Row],[unit]] &amp; "#" &amp; EB[[#This Row],[indic_nrg]] &amp; "#" &amp; EB[[#This Row],[product]] &amp; "#" &amp; EB[[#This Row],[geo]]</f>
        <v>TJ#B_101109#5200#CZ</v>
      </c>
      <c r="B1885" s="4" t="str">
        <f>VLOOKUP(EB[[#This Row],[product]],KS_DB[[product]:[KS]],5,FALSE)</f>
        <v>heat</v>
      </c>
      <c r="C1885" s="4" t="str">
        <f>VLOOKUP(EB[[#This Row],[product]],KS_DB[[product]:[KS]],6,FALSE)</f>
        <v>heat</v>
      </c>
      <c r="D1885" s="4">
        <f>VLOOKUP(EB[[#This Row],[product]],Carriers[],4,FALSE)</f>
        <v>1</v>
      </c>
      <c r="E1885" s="4">
        <f>VLOOKUP(EB[[#This Row],[indic_nrg]],Indicators[],4,FALSE)</f>
        <v>0</v>
      </c>
      <c r="F1885" s="4">
        <f>IFERROR(VLOOKUP(EB[[#This Row],[Source_carrier]],KS_DB[[product]:[KS]],6,FALSE),0)</f>
        <v>0</v>
      </c>
      <c r="G1885" s="4" t="s">
        <v>34</v>
      </c>
      <c r="H1885" s="4" t="s">
        <v>1215</v>
      </c>
      <c r="I1885" s="4" t="s">
        <v>97</v>
      </c>
      <c r="J1885" s="4" t="s">
        <v>37</v>
      </c>
      <c r="K1885" s="4" t="s">
        <v>1216</v>
      </c>
      <c r="L1885" s="4" t="s">
        <v>39</v>
      </c>
      <c r="M1885" s="4" t="s">
        <v>98</v>
      </c>
      <c r="N1885" s="4" t="s">
        <v>41</v>
      </c>
      <c r="O1885" s="4">
        <v>37259</v>
      </c>
      <c r="P1885" s="4">
        <v>40913</v>
      </c>
      <c r="Q1885" s="4">
        <v>43605</v>
      </c>
      <c r="R1885" s="4">
        <v>46015</v>
      </c>
      <c r="S1885" s="4">
        <v>45457</v>
      </c>
      <c r="T1885" s="4">
        <v>49003</v>
      </c>
      <c r="U1885" s="4">
        <v>52793</v>
      </c>
      <c r="V1885" s="4">
        <v>44233</v>
      </c>
      <c r="W1885" s="4">
        <v>40984</v>
      </c>
      <c r="X1885" s="4">
        <v>39135</v>
      </c>
      <c r="Y1885" s="4">
        <v>35475</v>
      </c>
      <c r="Z1885" s="4">
        <v>37289</v>
      </c>
      <c r="AA1885" s="4">
        <v>36253</v>
      </c>
      <c r="AB1885" s="4">
        <v>35159</v>
      </c>
      <c r="AC1885" s="4">
        <v>33327</v>
      </c>
      <c r="AD1885" s="4">
        <v>32179</v>
      </c>
      <c r="AE1885" s="4">
        <v>30574</v>
      </c>
      <c r="AF1885" s="4">
        <v>28487</v>
      </c>
      <c r="AG1885" s="4">
        <v>28707</v>
      </c>
      <c r="AH1885" s="4">
        <v>27970</v>
      </c>
      <c r="AI1885" s="4">
        <v>36824</v>
      </c>
      <c r="AJ1885" s="4">
        <v>32111</v>
      </c>
      <c r="AK1885" s="4">
        <v>30023</v>
      </c>
      <c r="AL1885" s="4">
        <v>30300</v>
      </c>
      <c r="AM1885" s="4">
        <v>25367</v>
      </c>
      <c r="AN1885" s="4">
        <v>25513</v>
      </c>
    </row>
    <row r="1886" spans="1:40" ht="15" customHeight="1" x14ac:dyDescent="0.25">
      <c r="A1886" s="4" t="str">
        <f>EB[[#This Row],[unit]] &amp; "#" &amp; EB[[#This Row],[indic_nrg]] &amp; "#" &amp; EB[[#This Row],[product]] &amp; "#" &amp; EB[[#This Row],[geo]]</f>
        <v>TJ#B_101110#0000#CZ</v>
      </c>
      <c r="B1886" s="4" t="str">
        <f>VLOOKUP(EB[[#This Row],[product]],KS_DB[[product]:[KS]],5,FALSE)</f>
        <v>all</v>
      </c>
      <c r="C1886" s="4" t="str">
        <f>VLOOKUP(EB[[#This Row],[product]],KS_DB[[product]:[KS]],6,FALSE)</f>
        <v>all</v>
      </c>
      <c r="D1886" s="4">
        <f>VLOOKUP(EB[[#This Row],[product]],Carriers[],4,FALSE)</f>
        <v>0</v>
      </c>
      <c r="E1886" s="4">
        <f>VLOOKUP(EB[[#This Row],[indic_nrg]],Indicators[],4,FALSE)</f>
        <v>0</v>
      </c>
      <c r="F1886" s="4">
        <f>IFERROR(VLOOKUP(EB[[#This Row],[Source_carrier]],KS_DB[[product]:[KS]],6,FALSE),0)</f>
        <v>0</v>
      </c>
      <c r="G1886" s="4" t="s">
        <v>34</v>
      </c>
      <c r="H1886" s="4" t="s">
        <v>1217</v>
      </c>
      <c r="I1886" s="4" t="s">
        <v>36</v>
      </c>
      <c r="J1886" s="4" t="s">
        <v>37</v>
      </c>
      <c r="K1886" s="4" t="s">
        <v>1218</v>
      </c>
      <c r="L1886" s="4" t="s">
        <v>39</v>
      </c>
      <c r="M1886" s="4" t="s">
        <v>40</v>
      </c>
      <c r="N1886" s="4" t="s">
        <v>41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</row>
    <row r="1887" spans="1:40" ht="15" customHeight="1" x14ac:dyDescent="0.25">
      <c r="A1887" s="4" t="str">
        <f>EB[[#This Row],[unit]] &amp; "#" &amp; EB[[#This Row],[indic_nrg]] &amp; "#" &amp; EB[[#This Row],[product]] &amp; "#" &amp; EB[[#This Row],[geo]]</f>
        <v>TJ#B_101110#2000#CZ</v>
      </c>
      <c r="B1887" s="4" t="str">
        <f>VLOOKUP(EB[[#This Row],[product]],KS_DB[[product]:[KS]],5,FALSE)</f>
        <v>solid</v>
      </c>
      <c r="C1887" s="4" t="str">
        <f>VLOOKUP(EB[[#This Row],[product]],KS_DB[[product]:[KS]],6,FALSE)</f>
        <v>solid</v>
      </c>
      <c r="D1887" s="4">
        <f>VLOOKUP(EB[[#This Row],[product]],Carriers[],4,FALSE)</f>
        <v>0</v>
      </c>
      <c r="E1887" s="4">
        <f>VLOOKUP(EB[[#This Row],[indic_nrg]],Indicators[],4,FALSE)</f>
        <v>0</v>
      </c>
      <c r="F1887" s="4">
        <f>IFERROR(VLOOKUP(EB[[#This Row],[Source_carrier]],KS_DB[[product]:[KS]],6,FALSE),0)</f>
        <v>0</v>
      </c>
      <c r="G1887" s="4" t="s">
        <v>34</v>
      </c>
      <c r="H1887" s="4" t="s">
        <v>1217</v>
      </c>
      <c r="I1887" s="4" t="s">
        <v>18</v>
      </c>
      <c r="J1887" s="4" t="s">
        <v>37</v>
      </c>
      <c r="K1887" s="4" t="s">
        <v>1218</v>
      </c>
      <c r="L1887" s="4" t="s">
        <v>39</v>
      </c>
      <c r="M1887" s="4" t="s">
        <v>42</v>
      </c>
      <c r="N1887" s="4" t="s">
        <v>41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4">
        <v>0</v>
      </c>
    </row>
    <row r="1888" spans="1:40" ht="15" customHeight="1" x14ac:dyDescent="0.25">
      <c r="A1888" s="4" t="str">
        <f>EB[[#This Row],[unit]] &amp; "#" &amp; EB[[#This Row],[indic_nrg]] &amp; "#" &amp; EB[[#This Row],[product]] &amp; "#" &amp; EB[[#This Row],[geo]]</f>
        <v>TJ#B_101110#2100#CZ</v>
      </c>
      <c r="B1888" s="4" t="str">
        <f>VLOOKUP(EB[[#This Row],[product]],KS_DB[[product]:[KS]],5,FALSE)</f>
        <v>solid</v>
      </c>
      <c r="C1888" s="4" t="str">
        <f>VLOOKUP(EB[[#This Row],[product]],KS_DB[[product]:[KS]],6,FALSE)</f>
        <v>solid</v>
      </c>
      <c r="D1888" s="4">
        <f>VLOOKUP(EB[[#This Row],[product]],Carriers[],4,FALSE)</f>
        <v>0</v>
      </c>
      <c r="E1888" s="4">
        <f>VLOOKUP(EB[[#This Row],[indic_nrg]],Indicators[],4,FALSE)</f>
        <v>0</v>
      </c>
      <c r="F1888" s="4">
        <f>IFERROR(VLOOKUP(EB[[#This Row],[Source_carrier]],KS_DB[[product]:[KS]],6,FALSE),0)</f>
        <v>0</v>
      </c>
      <c r="G1888" s="4" t="s">
        <v>34</v>
      </c>
      <c r="H1888" s="4" t="s">
        <v>1217</v>
      </c>
      <c r="I1888" s="4" t="s">
        <v>43</v>
      </c>
      <c r="J1888" s="4" t="s">
        <v>37</v>
      </c>
      <c r="K1888" s="4" t="s">
        <v>1218</v>
      </c>
      <c r="L1888" s="4" t="s">
        <v>39</v>
      </c>
      <c r="M1888" s="4" t="s">
        <v>44</v>
      </c>
      <c r="N1888" s="4" t="s">
        <v>41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</row>
    <row r="1889" spans="1:40" ht="15" customHeight="1" x14ac:dyDescent="0.25">
      <c r="A1889" s="4" t="str">
        <f>EB[[#This Row],[unit]] &amp; "#" &amp; EB[[#This Row],[indic_nrg]] &amp; "#" &amp; EB[[#This Row],[product]] &amp; "#" &amp; EB[[#This Row],[geo]]</f>
        <v>TJ#B_101110#2112#CZ</v>
      </c>
      <c r="B1889" s="4" t="str">
        <f>VLOOKUP(EB[[#This Row],[product]],KS_DB[[product]:[KS]],5,FALSE)</f>
        <v>solid</v>
      </c>
      <c r="C1889" s="4" t="str">
        <f>VLOOKUP(EB[[#This Row],[product]],KS_DB[[product]:[KS]],6,FALSE)</f>
        <v>solid</v>
      </c>
      <c r="D1889" s="4">
        <f>VLOOKUP(EB[[#This Row],[product]],Carriers[],4,FALSE)</f>
        <v>1</v>
      </c>
      <c r="E1889" s="4">
        <f>VLOOKUP(EB[[#This Row],[indic_nrg]],Indicators[],4,FALSE)</f>
        <v>0</v>
      </c>
      <c r="F1889" s="4">
        <f>IFERROR(VLOOKUP(EB[[#This Row],[Source_carrier]],KS_DB[[product]:[KS]],6,FALSE),0)</f>
        <v>0</v>
      </c>
      <c r="G1889" s="4" t="s">
        <v>34</v>
      </c>
      <c r="H1889" s="4" t="s">
        <v>1217</v>
      </c>
      <c r="I1889" s="4" t="s">
        <v>45</v>
      </c>
      <c r="J1889" s="4" t="s">
        <v>37</v>
      </c>
      <c r="K1889" s="4" t="s">
        <v>1218</v>
      </c>
      <c r="L1889" s="4" t="s">
        <v>39</v>
      </c>
      <c r="M1889" s="4" t="s">
        <v>46</v>
      </c>
      <c r="N1889" s="4" t="s">
        <v>41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</row>
    <row r="1890" spans="1:40" ht="15" customHeight="1" x14ac:dyDescent="0.25">
      <c r="A1890" s="4" t="str">
        <f>EB[[#This Row],[unit]] &amp; "#" &amp; EB[[#This Row],[indic_nrg]] &amp; "#" &amp; EB[[#This Row],[product]] &amp; "#" &amp; EB[[#This Row],[geo]]</f>
        <v>TJ#B_101111#0000#CZ</v>
      </c>
      <c r="B1890" s="4" t="str">
        <f>VLOOKUP(EB[[#This Row],[product]],KS_DB[[product]:[KS]],5,FALSE)</f>
        <v>all</v>
      </c>
      <c r="C1890" s="4" t="str">
        <f>VLOOKUP(EB[[#This Row],[product]],KS_DB[[product]:[KS]],6,FALSE)</f>
        <v>all</v>
      </c>
      <c r="D1890" s="4">
        <f>VLOOKUP(EB[[#This Row],[product]],Carriers[],4,FALSE)</f>
        <v>0</v>
      </c>
      <c r="E1890" s="4">
        <f>VLOOKUP(EB[[#This Row],[indic_nrg]],Indicators[],4,FALSE)</f>
        <v>0</v>
      </c>
      <c r="F1890" s="4">
        <f>IFERROR(VLOOKUP(EB[[#This Row],[Source_carrier]],KS_DB[[product]:[KS]],6,FALSE),0)</f>
        <v>0</v>
      </c>
      <c r="G1890" s="4" t="s">
        <v>34</v>
      </c>
      <c r="H1890" s="4" t="s">
        <v>1219</v>
      </c>
      <c r="I1890" s="4" t="s">
        <v>36</v>
      </c>
      <c r="J1890" s="4" t="s">
        <v>37</v>
      </c>
      <c r="K1890" s="4" t="s">
        <v>1220</v>
      </c>
      <c r="L1890" s="4" t="s">
        <v>39</v>
      </c>
      <c r="M1890" s="4" t="s">
        <v>40</v>
      </c>
      <c r="N1890" s="4" t="s">
        <v>41</v>
      </c>
      <c r="O1890" s="4">
        <v>21360</v>
      </c>
      <c r="P1890" s="4">
        <v>17860</v>
      </c>
      <c r="Q1890" s="4">
        <v>11720</v>
      </c>
      <c r="R1890" s="4">
        <v>12500</v>
      </c>
      <c r="S1890" s="4">
        <v>9980</v>
      </c>
      <c r="T1890" s="4">
        <v>12320</v>
      </c>
      <c r="U1890" s="4">
        <v>14480</v>
      </c>
      <c r="V1890" s="4">
        <v>10120</v>
      </c>
      <c r="W1890" s="4">
        <v>6500</v>
      </c>
      <c r="X1890" s="4">
        <v>5760</v>
      </c>
      <c r="Y1890" s="4">
        <v>5060</v>
      </c>
      <c r="Z1890" s="4">
        <v>5600</v>
      </c>
      <c r="AA1890" s="4">
        <v>6040</v>
      </c>
      <c r="AB1890" s="4">
        <v>6280</v>
      </c>
      <c r="AC1890" s="4">
        <v>6340</v>
      </c>
      <c r="AD1890" s="4">
        <v>6020</v>
      </c>
      <c r="AE1890" s="4">
        <v>6900</v>
      </c>
      <c r="AF1890" s="4">
        <v>4940</v>
      </c>
      <c r="AG1890" s="4">
        <v>3120</v>
      </c>
      <c r="AH1890" s="4">
        <v>3400</v>
      </c>
      <c r="AI1890" s="4">
        <v>2900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</row>
    <row r="1891" spans="1:40" ht="15" customHeight="1" x14ac:dyDescent="0.25">
      <c r="A1891" s="4" t="str">
        <f>EB[[#This Row],[unit]] &amp; "#" &amp; EB[[#This Row],[indic_nrg]] &amp; "#" &amp; EB[[#This Row],[product]] &amp; "#" &amp; EB[[#This Row],[geo]]</f>
        <v>TJ#B_101111#2000#CZ</v>
      </c>
      <c r="B1891" s="4" t="str">
        <f>VLOOKUP(EB[[#This Row],[product]],KS_DB[[product]:[KS]],5,FALSE)</f>
        <v>solid</v>
      </c>
      <c r="C1891" s="4" t="str">
        <f>VLOOKUP(EB[[#This Row],[product]],KS_DB[[product]:[KS]],6,FALSE)</f>
        <v>solid</v>
      </c>
      <c r="D1891" s="4">
        <f>VLOOKUP(EB[[#This Row],[product]],Carriers[],4,FALSE)</f>
        <v>0</v>
      </c>
      <c r="E1891" s="4">
        <f>VLOOKUP(EB[[#This Row],[indic_nrg]],Indicators[],4,FALSE)</f>
        <v>0</v>
      </c>
      <c r="F1891" s="4">
        <f>IFERROR(VLOOKUP(EB[[#This Row],[Source_carrier]],KS_DB[[product]:[KS]],6,FALSE),0)</f>
        <v>0</v>
      </c>
      <c r="G1891" s="4" t="s">
        <v>34</v>
      </c>
      <c r="H1891" s="4" t="s">
        <v>1219</v>
      </c>
      <c r="I1891" s="4" t="s">
        <v>18</v>
      </c>
      <c r="J1891" s="4" t="s">
        <v>37</v>
      </c>
      <c r="K1891" s="4" t="s">
        <v>1220</v>
      </c>
      <c r="L1891" s="4" t="s">
        <v>39</v>
      </c>
      <c r="M1891" s="4" t="s">
        <v>42</v>
      </c>
      <c r="N1891" s="4" t="s">
        <v>41</v>
      </c>
      <c r="O1891" s="4">
        <v>21360</v>
      </c>
      <c r="P1891" s="4">
        <v>17860</v>
      </c>
      <c r="Q1891" s="4">
        <v>11720</v>
      </c>
      <c r="R1891" s="4">
        <v>12500</v>
      </c>
      <c r="S1891" s="4">
        <v>9980</v>
      </c>
      <c r="T1891" s="4">
        <v>12320</v>
      </c>
      <c r="U1891" s="4">
        <v>14480</v>
      </c>
      <c r="V1891" s="4">
        <v>10120</v>
      </c>
      <c r="W1891" s="4">
        <v>6500</v>
      </c>
      <c r="X1891" s="4">
        <v>5760</v>
      </c>
      <c r="Y1891" s="4">
        <v>5060</v>
      </c>
      <c r="Z1891" s="4">
        <v>5600</v>
      </c>
      <c r="AA1891" s="4">
        <v>6040</v>
      </c>
      <c r="AB1891" s="4">
        <v>6280</v>
      </c>
      <c r="AC1891" s="4">
        <v>6340</v>
      </c>
      <c r="AD1891" s="4">
        <v>6020</v>
      </c>
      <c r="AE1891" s="4">
        <v>6900</v>
      </c>
      <c r="AF1891" s="4">
        <v>4940</v>
      </c>
      <c r="AG1891" s="4">
        <v>3120</v>
      </c>
      <c r="AH1891" s="4">
        <v>3400</v>
      </c>
      <c r="AI1891" s="4">
        <v>2900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</row>
    <row r="1892" spans="1:40" ht="15" customHeight="1" x14ac:dyDescent="0.25">
      <c r="A1892" s="4" t="str">
        <f>EB[[#This Row],[unit]] &amp; "#" &amp; EB[[#This Row],[indic_nrg]] &amp; "#" &amp; EB[[#This Row],[product]] &amp; "#" &amp; EB[[#This Row],[geo]]</f>
        <v>TJ#B_101111#2200#CZ</v>
      </c>
      <c r="B1892" s="4" t="str">
        <f>VLOOKUP(EB[[#This Row],[product]],KS_DB[[product]:[KS]],5,FALSE)</f>
        <v>solid</v>
      </c>
      <c r="C1892" s="4" t="str">
        <f>VLOOKUP(EB[[#This Row],[product]],KS_DB[[product]:[KS]],6,FALSE)</f>
        <v>solid</v>
      </c>
      <c r="D1892" s="4">
        <f>VLOOKUP(EB[[#This Row],[product]],Carriers[],4,FALSE)</f>
        <v>0</v>
      </c>
      <c r="E1892" s="4">
        <f>VLOOKUP(EB[[#This Row],[indic_nrg]],Indicators[],4,FALSE)</f>
        <v>0</v>
      </c>
      <c r="F1892" s="4">
        <f>IFERROR(VLOOKUP(EB[[#This Row],[Source_carrier]],KS_DB[[product]:[KS]],6,FALSE),0)</f>
        <v>0</v>
      </c>
      <c r="G1892" s="4" t="s">
        <v>34</v>
      </c>
      <c r="H1892" s="4" t="s">
        <v>1219</v>
      </c>
      <c r="I1892" s="4" t="s">
        <v>61</v>
      </c>
      <c r="J1892" s="4" t="s">
        <v>37</v>
      </c>
      <c r="K1892" s="4" t="s">
        <v>1220</v>
      </c>
      <c r="L1892" s="4" t="s">
        <v>39</v>
      </c>
      <c r="M1892" s="4" t="s">
        <v>62</v>
      </c>
      <c r="N1892" s="4" t="s">
        <v>41</v>
      </c>
      <c r="O1892" s="4">
        <v>21360</v>
      </c>
      <c r="P1892" s="4">
        <v>17860</v>
      </c>
      <c r="Q1892" s="4">
        <v>11720</v>
      </c>
      <c r="R1892" s="4">
        <v>12500</v>
      </c>
      <c r="S1892" s="4">
        <v>9980</v>
      </c>
      <c r="T1892" s="4">
        <v>12320</v>
      </c>
      <c r="U1892" s="4">
        <v>14480</v>
      </c>
      <c r="V1892" s="4">
        <v>10120</v>
      </c>
      <c r="W1892" s="4">
        <v>6500</v>
      </c>
      <c r="X1892" s="4">
        <v>5760</v>
      </c>
      <c r="Y1892" s="4">
        <v>5060</v>
      </c>
      <c r="Z1892" s="4">
        <v>5600</v>
      </c>
      <c r="AA1892" s="4">
        <v>6040</v>
      </c>
      <c r="AB1892" s="4">
        <v>6280</v>
      </c>
      <c r="AC1892" s="4">
        <v>6340</v>
      </c>
      <c r="AD1892" s="4">
        <v>6020</v>
      </c>
      <c r="AE1892" s="4">
        <v>6900</v>
      </c>
      <c r="AF1892" s="4">
        <v>4940</v>
      </c>
      <c r="AG1892" s="4">
        <v>3120</v>
      </c>
      <c r="AH1892" s="4">
        <v>3400</v>
      </c>
      <c r="AI1892" s="4">
        <v>2900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</row>
    <row r="1893" spans="1:40" ht="15" customHeight="1" x14ac:dyDescent="0.25">
      <c r="A1893" s="4" t="str">
        <f>EB[[#This Row],[unit]] &amp; "#" &amp; EB[[#This Row],[indic_nrg]] &amp; "#" &amp; EB[[#This Row],[product]] &amp; "#" &amp; EB[[#This Row],[geo]]</f>
        <v>TJ#B_101111#2230#CZ</v>
      </c>
      <c r="B1893" s="4" t="str">
        <f>VLOOKUP(EB[[#This Row],[product]],KS_DB[[product]:[KS]],5,FALSE)</f>
        <v>solid</v>
      </c>
      <c r="C1893" s="4" t="str">
        <f>VLOOKUP(EB[[#This Row],[product]],KS_DB[[product]:[KS]],6,FALSE)</f>
        <v>solid</v>
      </c>
      <c r="D1893" s="4">
        <f>VLOOKUP(EB[[#This Row],[product]],Carriers[],4,FALSE)</f>
        <v>1</v>
      </c>
      <c r="E1893" s="4">
        <f>VLOOKUP(EB[[#This Row],[indic_nrg]],Indicators[],4,FALSE)</f>
        <v>0</v>
      </c>
      <c r="F1893" s="4">
        <f>IFERROR(VLOOKUP(EB[[#This Row],[Source_carrier]],KS_DB[[product]:[KS]],6,FALSE),0)</f>
        <v>0</v>
      </c>
      <c r="G1893" s="4" t="s">
        <v>34</v>
      </c>
      <c r="H1893" s="4" t="s">
        <v>1219</v>
      </c>
      <c r="I1893" s="4" t="s">
        <v>65</v>
      </c>
      <c r="J1893" s="4" t="s">
        <v>37</v>
      </c>
      <c r="K1893" s="4" t="s">
        <v>1220</v>
      </c>
      <c r="L1893" s="4" t="s">
        <v>39</v>
      </c>
      <c r="M1893" s="4" t="s">
        <v>66</v>
      </c>
      <c r="N1893" s="4" t="s">
        <v>41</v>
      </c>
      <c r="O1893" s="4">
        <v>21360</v>
      </c>
      <c r="P1893" s="4">
        <v>17860</v>
      </c>
      <c r="Q1893" s="4">
        <v>11720</v>
      </c>
      <c r="R1893" s="4">
        <v>12500</v>
      </c>
      <c r="S1893" s="4">
        <v>9980</v>
      </c>
      <c r="T1893" s="4">
        <v>12320</v>
      </c>
      <c r="U1893" s="4">
        <v>14480</v>
      </c>
      <c r="V1893" s="4">
        <v>10120</v>
      </c>
      <c r="W1893" s="4">
        <v>6500</v>
      </c>
      <c r="X1893" s="4">
        <v>5760</v>
      </c>
      <c r="Y1893" s="4">
        <v>5060</v>
      </c>
      <c r="Z1893" s="4">
        <v>5600</v>
      </c>
      <c r="AA1893" s="4">
        <v>6040</v>
      </c>
      <c r="AB1893" s="4">
        <v>6280</v>
      </c>
      <c r="AC1893" s="4">
        <v>6340</v>
      </c>
      <c r="AD1893" s="4">
        <v>6020</v>
      </c>
      <c r="AE1893" s="4">
        <v>6900</v>
      </c>
      <c r="AF1893" s="4">
        <v>4940</v>
      </c>
      <c r="AG1893" s="4">
        <v>3120</v>
      </c>
      <c r="AH1893" s="4">
        <v>3400</v>
      </c>
      <c r="AI1893" s="4">
        <v>2900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</row>
    <row r="1894" spans="1:40" ht="15" customHeight="1" x14ac:dyDescent="0.25">
      <c r="A1894" s="4" t="str">
        <f>EB[[#This Row],[unit]] &amp; "#" &amp; EB[[#This Row],[indic_nrg]] &amp; "#" &amp; EB[[#This Row],[product]] &amp; "#" &amp; EB[[#This Row],[geo]]</f>
        <v>TJ#B_101111#2330#CZ</v>
      </c>
      <c r="B1894" s="4" t="str">
        <f>VLOOKUP(EB[[#This Row],[product]],KS_DB[[product]:[KS]],5,FALSE)</f>
        <v>solid</v>
      </c>
      <c r="C1894" s="4" t="str">
        <f>VLOOKUP(EB[[#This Row],[product]],KS_DB[[product]:[KS]],6,FALSE)</f>
        <v>solid</v>
      </c>
      <c r="D1894" s="4">
        <f>VLOOKUP(EB[[#This Row],[product]],Carriers[],4,FALSE)</f>
        <v>1</v>
      </c>
      <c r="E1894" s="4">
        <f>VLOOKUP(EB[[#This Row],[indic_nrg]],Indicators[],4,FALSE)</f>
        <v>0</v>
      </c>
      <c r="F1894" s="4">
        <f>IFERROR(VLOOKUP(EB[[#This Row],[Source_carrier]],KS_DB[[product]:[KS]],6,FALSE),0)</f>
        <v>0</v>
      </c>
      <c r="G1894" s="4" t="s">
        <v>34</v>
      </c>
      <c r="H1894" s="4" t="s">
        <v>1219</v>
      </c>
      <c r="I1894" s="4" t="s">
        <v>69</v>
      </c>
      <c r="J1894" s="4" t="s">
        <v>37</v>
      </c>
      <c r="K1894" s="4" t="s">
        <v>1220</v>
      </c>
      <c r="L1894" s="4" t="s">
        <v>39</v>
      </c>
      <c r="M1894" s="4" t="s">
        <v>70</v>
      </c>
      <c r="N1894" s="4" t="s">
        <v>41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</row>
    <row r="1895" spans="1:40" ht="15" customHeight="1" x14ac:dyDescent="0.25">
      <c r="A1895" s="4" t="str">
        <f>EB[[#This Row],[unit]] &amp; "#" &amp; EB[[#This Row],[indic_nrg]] &amp; "#" &amp; EB[[#This Row],[product]] &amp; "#" &amp; EB[[#This Row],[geo]]</f>
        <v>TJ#B_101115#0000#CZ</v>
      </c>
      <c r="B1895" s="4" t="str">
        <f>VLOOKUP(EB[[#This Row],[product]],KS_DB[[product]:[KS]],5,FALSE)</f>
        <v>all</v>
      </c>
      <c r="C1895" s="4" t="str">
        <f>VLOOKUP(EB[[#This Row],[product]],KS_DB[[product]:[KS]],6,FALSE)</f>
        <v>all</v>
      </c>
      <c r="D1895" s="4">
        <f>VLOOKUP(EB[[#This Row],[product]],Carriers[],4,FALSE)</f>
        <v>0</v>
      </c>
      <c r="E1895" s="4">
        <f>VLOOKUP(EB[[#This Row],[indic_nrg]],Indicators[],4,FALSE)</f>
        <v>0</v>
      </c>
      <c r="F1895" s="4">
        <f>IFERROR(VLOOKUP(EB[[#This Row],[Source_carrier]],KS_DB[[product]:[KS]],6,FALSE),0)</f>
        <v>0</v>
      </c>
      <c r="G1895" s="4" t="s">
        <v>34</v>
      </c>
      <c r="H1895" s="4" t="s">
        <v>1221</v>
      </c>
      <c r="I1895" s="4" t="s">
        <v>36</v>
      </c>
      <c r="J1895" s="4" t="s">
        <v>37</v>
      </c>
      <c r="K1895" s="4" t="s">
        <v>1222</v>
      </c>
      <c r="L1895" s="4" t="s">
        <v>39</v>
      </c>
      <c r="M1895" s="4" t="s">
        <v>40</v>
      </c>
      <c r="N1895" s="4" t="s">
        <v>41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</row>
    <row r="1896" spans="1:40" ht="15" customHeight="1" x14ac:dyDescent="0.25">
      <c r="A1896" s="4" t="str">
        <f>EB[[#This Row],[unit]] &amp; "#" &amp; EB[[#This Row],[indic_nrg]] &amp; "#" &amp; EB[[#This Row],[product]] &amp; "#" &amp; EB[[#This Row],[geo]]</f>
        <v>TJ#B_101115#5500#CZ</v>
      </c>
      <c r="B1896" s="4" t="str">
        <f>VLOOKUP(EB[[#This Row],[product]],KS_DB[[product]:[KS]],5,FALSE)</f>
        <v>RES</v>
      </c>
      <c r="C1896" s="4" t="str">
        <f>VLOOKUP(EB[[#This Row],[product]],KS_DB[[product]:[KS]],6,FALSE)</f>
        <v>RES</v>
      </c>
      <c r="D1896" s="4">
        <f>VLOOKUP(EB[[#This Row],[product]],Carriers[],4,FALSE)</f>
        <v>0</v>
      </c>
      <c r="E1896" s="4">
        <f>VLOOKUP(EB[[#This Row],[indic_nrg]],Indicators[],4,FALSE)</f>
        <v>0</v>
      </c>
      <c r="F1896" s="4">
        <f>IFERROR(VLOOKUP(EB[[#This Row],[Source_carrier]],KS_DB[[product]:[KS]],6,FALSE),0)</f>
        <v>0</v>
      </c>
      <c r="G1896" s="4" t="s">
        <v>34</v>
      </c>
      <c r="H1896" s="4" t="s">
        <v>1221</v>
      </c>
      <c r="I1896" s="4" t="s">
        <v>99</v>
      </c>
      <c r="J1896" s="4" t="s">
        <v>37</v>
      </c>
      <c r="K1896" s="4" t="s">
        <v>1222</v>
      </c>
      <c r="L1896" s="4" t="s">
        <v>39</v>
      </c>
      <c r="M1896" s="4" t="s">
        <v>100</v>
      </c>
      <c r="N1896" s="4" t="s">
        <v>41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</row>
    <row r="1897" spans="1:40" ht="15" customHeight="1" x14ac:dyDescent="0.25">
      <c r="A1897" s="4" t="str">
        <f>EB[[#This Row],[unit]] &amp; "#" &amp; EB[[#This Row],[indic_nrg]] &amp; "#" &amp; EB[[#This Row],[product]] &amp; "#" &amp; EB[[#This Row],[geo]]</f>
        <v>TJ#B_101115#5540#CZ</v>
      </c>
      <c r="B1897" s="4" t="str">
        <f>VLOOKUP(EB[[#This Row],[product]],KS_DB[[product]:[KS]],5,FALSE)</f>
        <v>biomass</v>
      </c>
      <c r="C1897" s="4" t="str">
        <f>VLOOKUP(EB[[#This Row],[product]],KS_DB[[product]:[KS]],6,FALSE)</f>
        <v>biomass</v>
      </c>
      <c r="D1897" s="4">
        <f>VLOOKUP(EB[[#This Row],[product]],Carriers[],4,FALSE)</f>
        <v>0</v>
      </c>
      <c r="E1897" s="4">
        <f>VLOOKUP(EB[[#This Row],[indic_nrg]],Indicators[],4,FALSE)</f>
        <v>0</v>
      </c>
      <c r="F1897" s="4">
        <f>IFERROR(VLOOKUP(EB[[#This Row],[Source_carrier]],KS_DB[[product]:[KS]],6,FALSE),0)</f>
        <v>0</v>
      </c>
      <c r="G1897" s="4" t="s">
        <v>34</v>
      </c>
      <c r="H1897" s="4" t="s">
        <v>1221</v>
      </c>
      <c r="I1897" s="4" t="s">
        <v>103</v>
      </c>
      <c r="J1897" s="4" t="s">
        <v>37</v>
      </c>
      <c r="K1897" s="4" t="s">
        <v>1222</v>
      </c>
      <c r="L1897" s="4" t="s">
        <v>39</v>
      </c>
      <c r="M1897" s="4" t="s">
        <v>104</v>
      </c>
      <c r="N1897" s="4" t="s">
        <v>41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0</v>
      </c>
      <c r="AA1897" s="4">
        <v>0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4">
        <v>0</v>
      </c>
    </row>
    <row r="1898" spans="1:40" ht="15" customHeight="1" x14ac:dyDescent="0.25">
      <c r="A1898" s="4" t="str">
        <f>EB[[#This Row],[unit]] &amp; "#" &amp; EB[[#This Row],[indic_nrg]] &amp; "#" &amp; EB[[#This Row],[product]] &amp; "#" &amp; EB[[#This Row],[geo]]</f>
        <v>TJ#B_101115#5544#CZ</v>
      </c>
      <c r="B1898" s="4" t="str">
        <f>VLOOKUP(EB[[#This Row],[product]],KS_DB[[product]:[KS]],5,FALSE)</f>
        <v>biomass</v>
      </c>
      <c r="C1898" s="4" t="str">
        <f>VLOOKUP(EB[[#This Row],[product]],KS_DB[[product]:[KS]],6,FALSE)</f>
        <v>biomass</v>
      </c>
      <c r="D1898" s="4">
        <f>VLOOKUP(EB[[#This Row],[product]],Carriers[],4,FALSE)</f>
        <v>1</v>
      </c>
      <c r="E1898" s="4">
        <f>VLOOKUP(EB[[#This Row],[indic_nrg]],Indicators[],4,FALSE)</f>
        <v>0</v>
      </c>
      <c r="F1898" s="4">
        <f>IFERROR(VLOOKUP(EB[[#This Row],[Source_carrier]],KS_DB[[product]:[KS]],6,FALSE),0)</f>
        <v>0</v>
      </c>
      <c r="G1898" s="4" t="s">
        <v>34</v>
      </c>
      <c r="H1898" s="4" t="s">
        <v>1221</v>
      </c>
      <c r="I1898" s="4" t="s">
        <v>113</v>
      </c>
      <c r="J1898" s="4" t="s">
        <v>37</v>
      </c>
      <c r="K1898" s="4" t="s">
        <v>1222</v>
      </c>
      <c r="L1898" s="4" t="s">
        <v>39</v>
      </c>
      <c r="M1898" s="4" t="s">
        <v>114</v>
      </c>
      <c r="N1898" s="4" t="s">
        <v>41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</row>
    <row r="1899" spans="1:40" ht="15" customHeight="1" x14ac:dyDescent="0.25">
      <c r="A1899" s="4" t="str">
        <f>EB[[#This Row],[unit]] &amp; "#" &amp; EB[[#This Row],[indic_nrg]] &amp; "#" &amp; EB[[#This Row],[product]] &amp; "#" &amp; EB[[#This Row],[geo]]</f>
        <v>TJ#B_101121#5200#CZ</v>
      </c>
      <c r="B1899" s="4" t="str">
        <f>VLOOKUP(EB[[#This Row],[product]],KS_DB[[product]:[KS]],5,FALSE)</f>
        <v>heat</v>
      </c>
      <c r="C1899" s="4" t="str">
        <f>VLOOKUP(EB[[#This Row],[product]],KS_DB[[product]:[KS]],6,FALSE)</f>
        <v>heat</v>
      </c>
      <c r="D1899" s="4">
        <f>VLOOKUP(EB[[#This Row],[product]],Carriers[],4,FALSE)</f>
        <v>1</v>
      </c>
      <c r="E1899" s="4">
        <f>VLOOKUP(EB[[#This Row],[indic_nrg]],Indicators[],4,FALSE)</f>
        <v>0</v>
      </c>
      <c r="F1899" s="4">
        <f>IFERROR(VLOOKUP(EB[[#This Row],[Source_carrier]],KS_DB[[product]:[KS]],6,FALSE),0)</f>
        <v>0</v>
      </c>
      <c r="G1899" s="4" t="s">
        <v>34</v>
      </c>
      <c r="H1899" s="4" t="s">
        <v>581</v>
      </c>
      <c r="I1899" s="4" t="s">
        <v>97</v>
      </c>
      <c r="J1899" s="4" t="s">
        <v>37</v>
      </c>
      <c r="K1899" s="4" t="s">
        <v>582</v>
      </c>
      <c r="L1899" s="4" t="s">
        <v>39</v>
      </c>
      <c r="M1899" s="4" t="s">
        <v>98</v>
      </c>
      <c r="N1899" s="4" t="s">
        <v>41</v>
      </c>
      <c r="O1899" s="4">
        <v>88463</v>
      </c>
      <c r="P1899" s="4">
        <v>88370</v>
      </c>
      <c r="Q1899" s="4">
        <v>88369</v>
      </c>
      <c r="R1899" s="4">
        <v>88416</v>
      </c>
      <c r="S1899" s="4">
        <v>92713</v>
      </c>
      <c r="T1899" s="4">
        <v>106659</v>
      </c>
      <c r="U1899" s="4">
        <v>116396</v>
      </c>
      <c r="V1899" s="4">
        <v>111244</v>
      </c>
      <c r="W1899" s="4">
        <v>99363</v>
      </c>
      <c r="X1899" s="4">
        <v>86399</v>
      </c>
      <c r="Y1899" s="4">
        <v>88145</v>
      </c>
      <c r="Z1899" s="4">
        <v>95771</v>
      </c>
      <c r="AA1899" s="4">
        <v>90164</v>
      </c>
      <c r="AB1899" s="4">
        <v>99492</v>
      </c>
      <c r="AC1899" s="4">
        <v>97499</v>
      </c>
      <c r="AD1899" s="4">
        <v>89991</v>
      </c>
      <c r="AE1899" s="4">
        <v>85030</v>
      </c>
      <c r="AF1899" s="4">
        <v>84990</v>
      </c>
      <c r="AG1899" s="4">
        <v>86227</v>
      </c>
      <c r="AH1899" s="4">
        <v>80021</v>
      </c>
      <c r="AI1899" s="4">
        <v>99172</v>
      </c>
      <c r="AJ1899" s="4">
        <v>93881</v>
      </c>
      <c r="AK1899" s="4">
        <v>95742</v>
      </c>
      <c r="AL1899" s="4">
        <v>96693</v>
      </c>
      <c r="AM1899" s="4">
        <v>84081</v>
      </c>
      <c r="AN1899" s="4">
        <v>85210</v>
      </c>
    </row>
    <row r="1900" spans="1:40" ht="15" customHeight="1" x14ac:dyDescent="0.25">
      <c r="A1900" s="4" t="str">
        <f>EB[[#This Row],[unit]] &amp; "#" &amp; EB[[#This Row],[indic_nrg]] &amp; "#" &amp; EB[[#This Row],[product]] &amp; "#" &amp; EB[[#This Row],[geo]]</f>
        <v>TJ#B_101121#6000#CZ</v>
      </c>
      <c r="B1900" s="4" t="str">
        <f>VLOOKUP(EB[[#This Row],[product]],KS_DB[[product]:[KS]],5,FALSE)</f>
        <v>electricity</v>
      </c>
      <c r="C1900" s="4" t="str">
        <f>VLOOKUP(EB[[#This Row],[product]],KS_DB[[product]:[KS]],6,FALSE)</f>
        <v>electricity</v>
      </c>
      <c r="D1900" s="4">
        <f>VLOOKUP(EB[[#This Row],[product]],Carriers[],4,FALSE)</f>
        <v>1</v>
      </c>
      <c r="E1900" s="4">
        <f>VLOOKUP(EB[[#This Row],[indic_nrg]],Indicators[],4,FALSE)</f>
        <v>0</v>
      </c>
      <c r="F1900" s="4">
        <f>IFERROR(VLOOKUP(EB[[#This Row],[Source_carrier]],KS_DB[[product]:[KS]],6,FALSE),0)</f>
        <v>0</v>
      </c>
      <c r="G1900" s="4" t="s">
        <v>34</v>
      </c>
      <c r="H1900" s="4" t="s">
        <v>581</v>
      </c>
      <c r="I1900" s="4" t="s">
        <v>127</v>
      </c>
      <c r="J1900" s="4" t="s">
        <v>37</v>
      </c>
      <c r="K1900" s="4" t="s">
        <v>582</v>
      </c>
      <c r="L1900" s="4" t="s">
        <v>39</v>
      </c>
      <c r="M1900" s="4" t="s">
        <v>128</v>
      </c>
      <c r="N1900" s="4" t="s">
        <v>41</v>
      </c>
      <c r="O1900" s="4">
        <v>148493</v>
      </c>
      <c r="P1900" s="4">
        <v>144904</v>
      </c>
      <c r="Q1900" s="4">
        <v>138852</v>
      </c>
      <c r="R1900" s="4">
        <v>137462</v>
      </c>
      <c r="S1900" s="4">
        <v>135760</v>
      </c>
      <c r="T1900" s="4">
        <v>144662</v>
      </c>
      <c r="U1900" s="4">
        <v>150635</v>
      </c>
      <c r="V1900" s="4">
        <v>153238</v>
      </c>
      <c r="W1900" s="4">
        <v>152536</v>
      </c>
      <c r="X1900" s="4">
        <v>149782</v>
      </c>
      <c r="Y1900" s="4">
        <v>170924</v>
      </c>
      <c r="Z1900" s="4">
        <v>172066</v>
      </c>
      <c r="AA1900" s="4">
        <v>163973</v>
      </c>
      <c r="AB1900" s="4">
        <v>167274</v>
      </c>
      <c r="AC1900" s="4">
        <v>165964</v>
      </c>
      <c r="AD1900" s="4">
        <v>162835</v>
      </c>
      <c r="AE1900" s="4">
        <v>162918</v>
      </c>
      <c r="AF1900" s="4">
        <v>182430</v>
      </c>
      <c r="AG1900" s="4">
        <v>163188</v>
      </c>
      <c r="AH1900" s="4">
        <v>156035</v>
      </c>
      <c r="AI1900" s="4">
        <v>165402</v>
      </c>
      <c r="AJ1900" s="4">
        <v>167738</v>
      </c>
      <c r="AK1900" s="4">
        <v>159289</v>
      </c>
      <c r="AL1900" s="4">
        <v>151117</v>
      </c>
      <c r="AM1900" s="4">
        <v>150131</v>
      </c>
      <c r="AN1900" s="4">
        <v>152834</v>
      </c>
    </row>
    <row r="1901" spans="1:40" ht="15" customHeight="1" x14ac:dyDescent="0.25">
      <c r="A1901" s="4" t="str">
        <f>EB[[#This Row],[unit]] &amp; "#" &amp; EB[[#This Row],[indic_nrg]] &amp; "#" &amp; EB[[#This Row],[product]] &amp; "#" &amp; EB[[#This Row],[geo]]</f>
        <v>TJ#B_101122#5200#CZ</v>
      </c>
      <c r="B1901" s="4" t="str">
        <f>VLOOKUP(EB[[#This Row],[product]],KS_DB[[product]:[KS]],5,FALSE)</f>
        <v>heat</v>
      </c>
      <c r="C1901" s="4" t="str">
        <f>VLOOKUP(EB[[#This Row],[product]],KS_DB[[product]:[KS]],6,FALSE)</f>
        <v>heat</v>
      </c>
      <c r="D1901" s="4">
        <f>VLOOKUP(EB[[#This Row],[product]],Carriers[],4,FALSE)</f>
        <v>1</v>
      </c>
      <c r="E1901" s="4">
        <f>VLOOKUP(EB[[#This Row],[indic_nrg]],Indicators[],4,FALSE)</f>
        <v>0</v>
      </c>
      <c r="F1901" s="4">
        <f>IFERROR(VLOOKUP(EB[[#This Row],[Source_carrier]],KS_DB[[product]:[KS]],6,FALSE),0)</f>
        <v>0</v>
      </c>
      <c r="G1901" s="4" t="s">
        <v>34</v>
      </c>
      <c r="H1901" s="4" t="s">
        <v>583</v>
      </c>
      <c r="I1901" s="4" t="s">
        <v>97</v>
      </c>
      <c r="J1901" s="4" t="s">
        <v>37</v>
      </c>
      <c r="K1901" s="4" t="s">
        <v>584</v>
      </c>
      <c r="L1901" s="4" t="s">
        <v>39</v>
      </c>
      <c r="M1901" s="4" t="s">
        <v>98</v>
      </c>
      <c r="N1901" s="4" t="s">
        <v>41</v>
      </c>
      <c r="O1901" s="4">
        <v>29259</v>
      </c>
      <c r="P1901" s="4">
        <v>30904</v>
      </c>
      <c r="Q1901" s="4">
        <v>31784</v>
      </c>
      <c r="R1901" s="4">
        <v>32875</v>
      </c>
      <c r="S1901" s="4">
        <v>23194</v>
      </c>
      <c r="T1901" s="4">
        <v>20279</v>
      </c>
      <c r="U1901" s="4">
        <v>21895</v>
      </c>
      <c r="V1901" s="4">
        <v>24893</v>
      </c>
      <c r="W1901" s="4">
        <v>17701</v>
      </c>
      <c r="X1901" s="4">
        <v>21767</v>
      </c>
      <c r="Y1901" s="4">
        <v>15596</v>
      </c>
      <c r="Z1901" s="4">
        <v>16179</v>
      </c>
      <c r="AA1901" s="4">
        <v>16020</v>
      </c>
      <c r="AB1901" s="4">
        <v>12630</v>
      </c>
      <c r="AC1901" s="4">
        <v>12507</v>
      </c>
      <c r="AD1901" s="4">
        <v>15970</v>
      </c>
      <c r="AE1901" s="4">
        <v>14626</v>
      </c>
      <c r="AF1901" s="4">
        <v>14396</v>
      </c>
      <c r="AG1901" s="4">
        <v>13828</v>
      </c>
      <c r="AH1901" s="4">
        <v>12564</v>
      </c>
      <c r="AI1901" s="4">
        <v>11542</v>
      </c>
      <c r="AJ1901" s="4">
        <v>9208</v>
      </c>
      <c r="AK1901" s="4">
        <v>9455</v>
      </c>
      <c r="AL1901" s="4">
        <v>9414</v>
      </c>
      <c r="AM1901" s="4">
        <v>9428</v>
      </c>
      <c r="AN1901" s="4">
        <v>9685</v>
      </c>
    </row>
    <row r="1902" spans="1:40" ht="15" customHeight="1" x14ac:dyDescent="0.25">
      <c r="A1902" s="4" t="str">
        <f>EB[[#This Row],[unit]] &amp; "#" &amp; EB[[#This Row],[indic_nrg]] &amp; "#" &amp; EB[[#This Row],[product]] &amp; "#" &amp; EB[[#This Row],[geo]]</f>
        <v>TJ#B_101122#6000#CZ</v>
      </c>
      <c r="B1902" s="4" t="str">
        <f>VLOOKUP(EB[[#This Row],[product]],KS_DB[[product]:[KS]],5,FALSE)</f>
        <v>electricity</v>
      </c>
      <c r="C1902" s="4" t="str">
        <f>VLOOKUP(EB[[#This Row],[product]],KS_DB[[product]:[KS]],6,FALSE)</f>
        <v>electricity</v>
      </c>
      <c r="D1902" s="4">
        <f>VLOOKUP(EB[[#This Row],[product]],Carriers[],4,FALSE)</f>
        <v>1</v>
      </c>
      <c r="E1902" s="4">
        <f>VLOOKUP(EB[[#This Row],[indic_nrg]],Indicators[],4,FALSE)</f>
        <v>0</v>
      </c>
      <c r="F1902" s="4">
        <f>IFERROR(VLOOKUP(EB[[#This Row],[Source_carrier]],KS_DB[[product]:[KS]],6,FALSE),0)</f>
        <v>0</v>
      </c>
      <c r="G1902" s="4" t="s">
        <v>34</v>
      </c>
      <c r="H1902" s="4" t="s">
        <v>583</v>
      </c>
      <c r="I1902" s="4" t="s">
        <v>127</v>
      </c>
      <c r="J1902" s="4" t="s">
        <v>37</v>
      </c>
      <c r="K1902" s="4" t="s">
        <v>584</v>
      </c>
      <c r="L1902" s="4" t="s">
        <v>39</v>
      </c>
      <c r="M1902" s="4" t="s">
        <v>128</v>
      </c>
      <c r="N1902" s="4" t="s">
        <v>41</v>
      </c>
      <c r="O1902" s="4">
        <v>26197</v>
      </c>
      <c r="P1902" s="4">
        <v>24574</v>
      </c>
      <c r="Q1902" s="4">
        <v>24606</v>
      </c>
      <c r="R1902" s="4">
        <v>23306</v>
      </c>
      <c r="S1902" s="4">
        <v>22468</v>
      </c>
      <c r="T1902" s="4">
        <v>22172</v>
      </c>
      <c r="U1902" s="4">
        <v>25780</v>
      </c>
      <c r="V1902" s="4">
        <v>26849</v>
      </c>
      <c r="W1902" s="4">
        <v>27644</v>
      </c>
      <c r="X1902" s="4">
        <v>27054</v>
      </c>
      <c r="Y1902" s="4">
        <v>36299</v>
      </c>
      <c r="Z1902" s="4">
        <v>34686</v>
      </c>
      <c r="AA1902" s="4">
        <v>33174</v>
      </c>
      <c r="AB1902" s="4">
        <v>32728</v>
      </c>
      <c r="AC1902" s="4">
        <v>33606</v>
      </c>
      <c r="AD1902" s="4">
        <v>34452</v>
      </c>
      <c r="AE1902" s="4">
        <v>35111</v>
      </c>
      <c r="AF1902" s="4">
        <v>31324</v>
      </c>
      <c r="AG1902" s="4">
        <v>32875</v>
      </c>
      <c r="AH1902" s="4">
        <v>29790</v>
      </c>
      <c r="AI1902" s="4">
        <v>27464</v>
      </c>
      <c r="AJ1902" s="4">
        <v>26485</v>
      </c>
      <c r="AK1902" s="4">
        <v>26719</v>
      </c>
      <c r="AL1902" s="4">
        <v>28937</v>
      </c>
      <c r="AM1902" s="4">
        <v>30812</v>
      </c>
      <c r="AN1902" s="4">
        <v>31280</v>
      </c>
    </row>
    <row r="1903" spans="1:40" ht="15" customHeight="1" x14ac:dyDescent="0.25">
      <c r="A1903" s="4" t="str">
        <f>EB[[#This Row],[unit]] &amp; "#" &amp; EB[[#This Row],[indic_nrg]] &amp; "#" &amp; EB[[#This Row],[product]] &amp; "#" &amp; EB[[#This Row],[geo]]</f>
        <v>TJ#B_101200#0000#CZ</v>
      </c>
      <c r="B1903" s="4" t="str">
        <f>VLOOKUP(EB[[#This Row],[product]],KS_DB[[product]:[KS]],5,FALSE)</f>
        <v>all</v>
      </c>
      <c r="C1903" s="4" t="str">
        <f>VLOOKUP(EB[[#This Row],[product]],KS_DB[[product]:[KS]],6,FALSE)</f>
        <v>all</v>
      </c>
      <c r="D1903" s="4">
        <f>VLOOKUP(EB[[#This Row],[product]],Carriers[],4,FALSE)</f>
        <v>0</v>
      </c>
      <c r="E1903" s="4">
        <f>VLOOKUP(EB[[#This Row],[indic_nrg]],Indicators[],4,FALSE)</f>
        <v>0</v>
      </c>
      <c r="F1903" s="4">
        <f>IFERROR(VLOOKUP(EB[[#This Row],[Source_carrier]],KS_DB[[product]:[KS]],6,FALSE),0)</f>
        <v>0</v>
      </c>
      <c r="G1903" s="4" t="s">
        <v>34</v>
      </c>
      <c r="H1903" s="4" t="s">
        <v>585</v>
      </c>
      <c r="I1903" s="4" t="s">
        <v>36</v>
      </c>
      <c r="J1903" s="4" t="s">
        <v>37</v>
      </c>
      <c r="K1903" s="4" t="s">
        <v>586</v>
      </c>
      <c r="L1903" s="4" t="s">
        <v>39</v>
      </c>
      <c r="M1903" s="4" t="s">
        <v>40</v>
      </c>
      <c r="N1903" s="4" t="s">
        <v>41</v>
      </c>
      <c r="O1903" s="4">
        <v>-911</v>
      </c>
      <c r="P1903" s="4">
        <v>-934</v>
      </c>
      <c r="Q1903" s="4">
        <v>-1033</v>
      </c>
      <c r="R1903" s="4">
        <v>-716</v>
      </c>
      <c r="S1903" s="4">
        <v>-727</v>
      </c>
      <c r="T1903" s="4">
        <v>-554</v>
      </c>
      <c r="U1903" s="4">
        <v>-431</v>
      </c>
      <c r="V1903" s="4">
        <v>-1116</v>
      </c>
      <c r="W1903" s="4">
        <v>319</v>
      </c>
      <c r="X1903" s="4">
        <v>196</v>
      </c>
      <c r="Y1903" s="4">
        <v>5</v>
      </c>
      <c r="Z1903" s="4">
        <v>-46</v>
      </c>
      <c r="AA1903" s="4">
        <v>25</v>
      </c>
      <c r="AB1903" s="4">
        <v>31</v>
      </c>
      <c r="AC1903" s="4">
        <v>110</v>
      </c>
      <c r="AD1903" s="4">
        <v>53</v>
      </c>
      <c r="AE1903" s="4">
        <v>267</v>
      </c>
      <c r="AF1903" s="4">
        <v>279</v>
      </c>
      <c r="AG1903" s="4">
        <v>82</v>
      </c>
      <c r="AH1903" s="4">
        <v>38</v>
      </c>
      <c r="AI1903" s="4">
        <v>-254</v>
      </c>
      <c r="AJ1903" s="4">
        <v>175</v>
      </c>
      <c r="AK1903" s="4">
        <v>-258</v>
      </c>
      <c r="AL1903" s="4">
        <v>130</v>
      </c>
      <c r="AM1903" s="4">
        <v>293</v>
      </c>
      <c r="AN1903" s="4">
        <v>267</v>
      </c>
    </row>
    <row r="1904" spans="1:40" ht="15" customHeight="1" x14ac:dyDescent="0.25">
      <c r="A1904" s="4" t="str">
        <f>EB[[#This Row],[unit]] &amp; "#" &amp; EB[[#This Row],[indic_nrg]] &amp; "#" &amp; EB[[#This Row],[product]] &amp; "#" &amp; EB[[#This Row],[geo]]</f>
        <v>TJ#B_101200#3000#CZ</v>
      </c>
      <c r="B1904" s="4" t="str">
        <f>VLOOKUP(EB[[#This Row],[product]],KS_DB[[product]:[KS]],5,FALSE)</f>
        <v>liquid</v>
      </c>
      <c r="C1904" s="4" t="str">
        <f>VLOOKUP(EB[[#This Row],[product]],KS_DB[[product]:[KS]],6,FALSE)</f>
        <v>liquid</v>
      </c>
      <c r="D1904" s="4">
        <f>VLOOKUP(EB[[#This Row],[product]],Carriers[],4,FALSE)</f>
        <v>0</v>
      </c>
      <c r="E1904" s="4">
        <f>VLOOKUP(EB[[#This Row],[indic_nrg]],Indicators[],4,FALSE)</f>
        <v>0</v>
      </c>
      <c r="F1904" s="4">
        <f>IFERROR(VLOOKUP(EB[[#This Row],[Source_carrier]],KS_DB[[product]:[KS]],6,FALSE),0)</f>
        <v>0</v>
      </c>
      <c r="G1904" s="4" t="s">
        <v>34</v>
      </c>
      <c r="H1904" s="4" t="s">
        <v>585</v>
      </c>
      <c r="I1904" s="4" t="s">
        <v>73</v>
      </c>
      <c r="J1904" s="4" t="s">
        <v>37</v>
      </c>
      <c r="K1904" s="4" t="s">
        <v>586</v>
      </c>
      <c r="L1904" s="4" t="s">
        <v>39</v>
      </c>
      <c r="M1904" s="4" t="s">
        <v>74</v>
      </c>
      <c r="N1904" s="4" t="s">
        <v>41</v>
      </c>
      <c r="O1904" s="4">
        <v>-911</v>
      </c>
      <c r="P1904" s="4">
        <v>-934</v>
      </c>
      <c r="Q1904" s="4">
        <v>-1033</v>
      </c>
      <c r="R1904" s="4">
        <v>-716</v>
      </c>
      <c r="S1904" s="4">
        <v>-727</v>
      </c>
      <c r="T1904" s="4">
        <v>-554</v>
      </c>
      <c r="U1904" s="4">
        <v>-431</v>
      </c>
      <c r="V1904" s="4">
        <v>-1116</v>
      </c>
      <c r="W1904" s="4">
        <v>319</v>
      </c>
      <c r="X1904" s="4">
        <v>196</v>
      </c>
      <c r="Y1904" s="4">
        <v>5</v>
      </c>
      <c r="Z1904" s="4">
        <v>-46</v>
      </c>
      <c r="AA1904" s="4">
        <v>25</v>
      </c>
      <c r="AB1904" s="4">
        <v>31</v>
      </c>
      <c r="AC1904" s="4">
        <v>110</v>
      </c>
      <c r="AD1904" s="4">
        <v>53</v>
      </c>
      <c r="AE1904" s="4">
        <v>267</v>
      </c>
      <c r="AF1904" s="4">
        <v>279</v>
      </c>
      <c r="AG1904" s="4">
        <v>82</v>
      </c>
      <c r="AH1904" s="4">
        <v>38</v>
      </c>
      <c r="AI1904" s="4">
        <v>-254</v>
      </c>
      <c r="AJ1904" s="4">
        <v>175</v>
      </c>
      <c r="AK1904" s="4">
        <v>-258</v>
      </c>
      <c r="AL1904" s="4">
        <v>130</v>
      </c>
      <c r="AM1904" s="4">
        <v>293</v>
      </c>
      <c r="AN1904" s="4">
        <v>267</v>
      </c>
    </row>
    <row r="1905" spans="1:40" ht="15" customHeight="1" x14ac:dyDescent="0.25">
      <c r="A1905" s="4" t="str">
        <f>EB[[#This Row],[unit]] &amp; "#" &amp; EB[[#This Row],[indic_nrg]] &amp; "#" &amp; EB[[#This Row],[product]] &amp; "#" &amp; EB[[#This Row],[geo]]</f>
        <v>TJ#B_101200#3100#CZ</v>
      </c>
      <c r="B1905" s="4" t="str">
        <f>VLOOKUP(EB[[#This Row],[product]],KS_DB[[product]:[KS]],5,FALSE)</f>
        <v>liquid</v>
      </c>
      <c r="C1905" s="4" t="str">
        <f>VLOOKUP(EB[[#This Row],[product]],KS_DB[[product]:[KS]],6,FALSE)</f>
        <v>liquid</v>
      </c>
      <c r="D1905" s="4">
        <f>VLOOKUP(EB[[#This Row],[product]],Carriers[],4,FALSE)</f>
        <v>0</v>
      </c>
      <c r="E1905" s="4">
        <f>VLOOKUP(EB[[#This Row],[indic_nrg]],Indicators[],4,FALSE)</f>
        <v>0</v>
      </c>
      <c r="F1905" s="4">
        <f>IFERROR(VLOOKUP(EB[[#This Row],[Source_carrier]],KS_DB[[product]:[KS]],6,FALSE),0)</f>
        <v>0</v>
      </c>
      <c r="G1905" s="4" t="s">
        <v>34</v>
      </c>
      <c r="H1905" s="4" t="s">
        <v>585</v>
      </c>
      <c r="I1905" s="4" t="s">
        <v>1103</v>
      </c>
      <c r="J1905" s="4" t="s">
        <v>37</v>
      </c>
      <c r="K1905" s="4" t="s">
        <v>586</v>
      </c>
      <c r="L1905" s="4" t="s">
        <v>39</v>
      </c>
      <c r="M1905" s="4" t="s">
        <v>1104</v>
      </c>
      <c r="N1905" s="4" t="s">
        <v>41</v>
      </c>
      <c r="O1905" s="4">
        <v>11040</v>
      </c>
      <c r="P1905" s="4">
        <v>11320</v>
      </c>
      <c r="Q1905" s="4">
        <v>12520</v>
      </c>
      <c r="R1905" s="4">
        <v>8680</v>
      </c>
      <c r="S1905" s="4">
        <v>8920</v>
      </c>
      <c r="T1905" s="4">
        <v>8040</v>
      </c>
      <c r="U1905" s="4">
        <v>8124</v>
      </c>
      <c r="V1905" s="4">
        <v>6992</v>
      </c>
      <c r="W1905" s="4">
        <v>4082</v>
      </c>
      <c r="X1905" s="4">
        <v>2357</v>
      </c>
      <c r="Y1905" s="4">
        <v>2054</v>
      </c>
      <c r="Z1905" s="4">
        <v>1264</v>
      </c>
      <c r="AA1905" s="4">
        <v>0</v>
      </c>
      <c r="AB1905" s="4">
        <v>276</v>
      </c>
      <c r="AC1905" s="4">
        <v>592</v>
      </c>
      <c r="AD1905" s="4">
        <v>2528</v>
      </c>
      <c r="AE1905" s="4">
        <v>3713</v>
      </c>
      <c r="AF1905" s="4">
        <v>4622</v>
      </c>
      <c r="AG1905" s="4">
        <v>8778</v>
      </c>
      <c r="AH1905" s="4">
        <v>8339</v>
      </c>
      <c r="AI1905" s="4">
        <v>8463</v>
      </c>
      <c r="AJ1905" s="4">
        <v>8740</v>
      </c>
      <c r="AK1905" s="4">
        <v>8686</v>
      </c>
      <c r="AL1905" s="4">
        <v>7879</v>
      </c>
      <c r="AM1905" s="4">
        <v>9085</v>
      </c>
      <c r="AN1905" s="4">
        <v>8120</v>
      </c>
    </row>
    <row r="1906" spans="1:40" ht="15" customHeight="1" x14ac:dyDescent="0.25">
      <c r="A1906" s="4" t="str">
        <f>EB[[#This Row],[unit]] &amp; "#" &amp; EB[[#This Row],[indic_nrg]] &amp; "#" &amp; EB[[#This Row],[product]] &amp; "#" &amp; EB[[#This Row],[geo]]</f>
        <v>TJ#B_101200#3105#CZ</v>
      </c>
      <c r="B1906" s="4" t="str">
        <f>VLOOKUP(EB[[#This Row],[product]],KS_DB[[product]:[KS]],5,FALSE)</f>
        <v>liquid</v>
      </c>
      <c r="C1906" s="4" t="str">
        <f>VLOOKUP(EB[[#This Row],[product]],KS_DB[[product]:[KS]],6,FALSE)</f>
        <v>liquid</v>
      </c>
      <c r="D1906" s="4">
        <f>VLOOKUP(EB[[#This Row],[product]],Carriers[],4,FALSE)</f>
        <v>1</v>
      </c>
      <c r="E1906" s="4">
        <f>VLOOKUP(EB[[#This Row],[indic_nrg]],Indicators[],4,FALSE)</f>
        <v>0</v>
      </c>
      <c r="F1906" s="4">
        <f>IFERROR(VLOOKUP(EB[[#This Row],[Source_carrier]],KS_DB[[product]:[KS]],6,FALSE),0)</f>
        <v>0</v>
      </c>
      <c r="G1906" s="4" t="s">
        <v>34</v>
      </c>
      <c r="H1906" s="4" t="s">
        <v>585</v>
      </c>
      <c r="I1906" s="4" t="s">
        <v>1105</v>
      </c>
      <c r="J1906" s="4" t="s">
        <v>37</v>
      </c>
      <c r="K1906" s="4" t="s">
        <v>586</v>
      </c>
      <c r="L1906" s="4" t="s">
        <v>39</v>
      </c>
      <c r="M1906" s="4" t="s">
        <v>1106</v>
      </c>
      <c r="N1906" s="4" t="s">
        <v>41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</row>
    <row r="1907" spans="1:40" ht="15" customHeight="1" x14ac:dyDescent="0.25">
      <c r="A1907" s="4" t="str">
        <f>EB[[#This Row],[unit]] &amp; "#" &amp; EB[[#This Row],[indic_nrg]] &amp; "#" &amp; EB[[#This Row],[product]] &amp; "#" &amp; EB[[#This Row],[geo]]</f>
        <v>TJ#B_101200#3106#CZ</v>
      </c>
      <c r="B1907" s="4" t="str">
        <f>VLOOKUP(EB[[#This Row],[product]],KS_DB[[product]:[KS]],5,FALSE)</f>
        <v>liquid</v>
      </c>
      <c r="C1907" s="4" t="str">
        <f>VLOOKUP(EB[[#This Row],[product]],KS_DB[[product]:[KS]],6,FALSE)</f>
        <v>liquid</v>
      </c>
      <c r="D1907" s="4">
        <f>VLOOKUP(EB[[#This Row],[product]],Carriers[],4,FALSE)</f>
        <v>1</v>
      </c>
      <c r="E1907" s="4">
        <f>VLOOKUP(EB[[#This Row],[indic_nrg]],Indicators[],4,FALSE)</f>
        <v>0</v>
      </c>
      <c r="F1907" s="4">
        <f>IFERROR(VLOOKUP(EB[[#This Row],[Source_carrier]],KS_DB[[product]:[KS]],6,FALSE),0)</f>
        <v>0</v>
      </c>
      <c r="G1907" s="4" t="s">
        <v>34</v>
      </c>
      <c r="H1907" s="4" t="s">
        <v>585</v>
      </c>
      <c r="I1907" s="4" t="s">
        <v>1131</v>
      </c>
      <c r="J1907" s="4" t="s">
        <v>37</v>
      </c>
      <c r="K1907" s="4" t="s">
        <v>586</v>
      </c>
      <c r="L1907" s="4" t="s">
        <v>39</v>
      </c>
      <c r="M1907" s="4" t="s">
        <v>1132</v>
      </c>
      <c r="N1907" s="4" t="s">
        <v>41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0</v>
      </c>
      <c r="Y1907" s="4">
        <v>0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</row>
    <row r="1908" spans="1:40" ht="15" customHeight="1" x14ac:dyDescent="0.25">
      <c r="A1908" s="4" t="str">
        <f>EB[[#This Row],[unit]] &amp; "#" &amp; EB[[#This Row],[indic_nrg]] &amp; "#" &amp; EB[[#This Row],[product]] &amp; "#" &amp; EB[[#This Row],[geo]]</f>
        <v>TJ#B_101200#3191#CZ</v>
      </c>
      <c r="B1908" s="4" t="str">
        <f>VLOOKUP(EB[[#This Row],[product]],KS_DB[[product]:[KS]],5,FALSE)</f>
        <v>liquid</v>
      </c>
      <c r="C1908" s="4" t="str">
        <f>VLOOKUP(EB[[#This Row],[product]],KS_DB[[product]:[KS]],6,FALSE)</f>
        <v>liquid</v>
      </c>
      <c r="D1908" s="4">
        <f>VLOOKUP(EB[[#This Row],[product]],Carriers[],4,FALSE)</f>
        <v>1</v>
      </c>
      <c r="E1908" s="4">
        <f>VLOOKUP(EB[[#This Row],[indic_nrg]],Indicators[],4,FALSE)</f>
        <v>0</v>
      </c>
      <c r="F1908" s="4">
        <f>IFERROR(VLOOKUP(EB[[#This Row],[Source_carrier]],KS_DB[[product]:[KS]],6,FALSE),0)</f>
        <v>0</v>
      </c>
      <c r="G1908" s="4" t="s">
        <v>34</v>
      </c>
      <c r="H1908" s="4" t="s">
        <v>585</v>
      </c>
      <c r="I1908" s="4" t="s">
        <v>1133</v>
      </c>
      <c r="J1908" s="4" t="s">
        <v>37</v>
      </c>
      <c r="K1908" s="4" t="s">
        <v>586</v>
      </c>
      <c r="L1908" s="4" t="s">
        <v>39</v>
      </c>
      <c r="M1908" s="4" t="s">
        <v>1134</v>
      </c>
      <c r="N1908" s="4" t="s">
        <v>41</v>
      </c>
      <c r="O1908" s="4">
        <v>11040</v>
      </c>
      <c r="P1908" s="4">
        <v>11320</v>
      </c>
      <c r="Q1908" s="4">
        <v>12520</v>
      </c>
      <c r="R1908" s="4">
        <v>8680</v>
      </c>
      <c r="S1908" s="4">
        <v>8920</v>
      </c>
      <c r="T1908" s="4">
        <v>8040</v>
      </c>
      <c r="U1908" s="4">
        <v>8124</v>
      </c>
      <c r="V1908" s="4">
        <v>6992</v>
      </c>
      <c r="W1908" s="4">
        <v>4082</v>
      </c>
      <c r="X1908" s="4">
        <v>2357</v>
      </c>
      <c r="Y1908" s="4">
        <v>2054</v>
      </c>
      <c r="Z1908" s="4">
        <v>1264</v>
      </c>
      <c r="AA1908" s="4">
        <v>0</v>
      </c>
      <c r="AB1908" s="4">
        <v>276</v>
      </c>
      <c r="AC1908" s="4">
        <v>592</v>
      </c>
      <c r="AD1908" s="4">
        <v>2528</v>
      </c>
      <c r="AE1908" s="4">
        <v>3713</v>
      </c>
      <c r="AF1908" s="4">
        <v>4622</v>
      </c>
      <c r="AG1908" s="4">
        <v>8778</v>
      </c>
      <c r="AH1908" s="4">
        <v>8339</v>
      </c>
      <c r="AI1908" s="4">
        <v>8463</v>
      </c>
      <c r="AJ1908" s="4">
        <v>8740</v>
      </c>
      <c r="AK1908" s="4">
        <v>8686</v>
      </c>
      <c r="AL1908" s="4">
        <v>7879</v>
      </c>
      <c r="AM1908" s="4">
        <v>9085</v>
      </c>
      <c r="AN1908" s="4">
        <v>8120</v>
      </c>
    </row>
    <row r="1909" spans="1:40" ht="15" customHeight="1" x14ac:dyDescent="0.25">
      <c r="A1909" s="4" t="str">
        <f>EB[[#This Row],[unit]] &amp; "#" &amp; EB[[#This Row],[indic_nrg]] &amp; "#" &amp; EB[[#This Row],[product]] &amp; "#" &amp; EB[[#This Row],[geo]]</f>
        <v>TJ#B_101200#3200#CZ</v>
      </c>
      <c r="B1909" s="4" t="str">
        <f>VLOOKUP(EB[[#This Row],[product]],KS_DB[[product]:[KS]],5,FALSE)</f>
        <v>liquid</v>
      </c>
      <c r="C1909" s="4" t="str">
        <f>VLOOKUP(EB[[#This Row],[product]],KS_DB[[product]:[KS]],6,FALSE)</f>
        <v>liquid</v>
      </c>
      <c r="D1909" s="4">
        <f>VLOOKUP(EB[[#This Row],[product]],Carriers[],4,FALSE)</f>
        <v>0</v>
      </c>
      <c r="E1909" s="4">
        <f>VLOOKUP(EB[[#This Row],[indic_nrg]],Indicators[],4,FALSE)</f>
        <v>0</v>
      </c>
      <c r="F1909" s="4">
        <f>IFERROR(VLOOKUP(EB[[#This Row],[Source_carrier]],KS_DB[[product]:[KS]],6,FALSE),0)</f>
        <v>0</v>
      </c>
      <c r="G1909" s="4" t="s">
        <v>34</v>
      </c>
      <c r="H1909" s="4" t="s">
        <v>585</v>
      </c>
      <c r="I1909" s="4" t="s">
        <v>75</v>
      </c>
      <c r="J1909" s="4" t="s">
        <v>37</v>
      </c>
      <c r="K1909" s="4" t="s">
        <v>586</v>
      </c>
      <c r="L1909" s="4" t="s">
        <v>39</v>
      </c>
      <c r="M1909" s="4" t="s">
        <v>76</v>
      </c>
      <c r="N1909" s="4" t="s">
        <v>41</v>
      </c>
      <c r="O1909" s="4">
        <v>-11951</v>
      </c>
      <c r="P1909" s="4">
        <v>-12254</v>
      </c>
      <c r="Q1909" s="4">
        <v>-13553</v>
      </c>
      <c r="R1909" s="4">
        <v>-9396</v>
      </c>
      <c r="S1909" s="4">
        <v>-9647</v>
      </c>
      <c r="T1909" s="4">
        <v>-8594</v>
      </c>
      <c r="U1909" s="4">
        <v>-8555</v>
      </c>
      <c r="V1909" s="4">
        <v>-8109</v>
      </c>
      <c r="W1909" s="4">
        <v>-3763</v>
      </c>
      <c r="X1909" s="4">
        <v>-2161</v>
      </c>
      <c r="Y1909" s="4">
        <v>-2049</v>
      </c>
      <c r="Z1909" s="4">
        <v>-1310</v>
      </c>
      <c r="AA1909" s="4">
        <v>25</v>
      </c>
      <c r="AB1909" s="4">
        <v>-245</v>
      </c>
      <c r="AC1909" s="4">
        <v>-482</v>
      </c>
      <c r="AD1909" s="4">
        <v>-2475</v>
      </c>
      <c r="AE1909" s="4">
        <v>-3446</v>
      </c>
      <c r="AF1909" s="4">
        <v>-4343</v>
      </c>
      <c r="AG1909" s="4">
        <v>-8696</v>
      </c>
      <c r="AH1909" s="4">
        <v>-8301</v>
      </c>
      <c r="AI1909" s="4">
        <v>-8718</v>
      </c>
      <c r="AJ1909" s="4">
        <v>-8565</v>
      </c>
      <c r="AK1909" s="4">
        <v>-8944</v>
      </c>
      <c r="AL1909" s="4">
        <v>-7749</v>
      </c>
      <c r="AM1909" s="4">
        <v>-8792</v>
      </c>
      <c r="AN1909" s="4">
        <v>-7853</v>
      </c>
    </row>
    <row r="1910" spans="1:40" ht="15" customHeight="1" x14ac:dyDescent="0.25">
      <c r="A1910" s="4" t="str">
        <f>EB[[#This Row],[unit]] &amp; "#" &amp; EB[[#This Row],[indic_nrg]] &amp; "#" &amp; EB[[#This Row],[product]] &amp; "#" &amp; EB[[#This Row],[geo]]</f>
        <v>TJ#B_101200#3214#CZ</v>
      </c>
      <c r="B1910" s="4" t="str">
        <f>VLOOKUP(EB[[#This Row],[product]],KS_DB[[product]:[KS]],5,FALSE)</f>
        <v>liquid</v>
      </c>
      <c r="C1910" s="4" t="str">
        <f>VLOOKUP(EB[[#This Row],[product]],KS_DB[[product]:[KS]],6,FALSE)</f>
        <v>liquid</v>
      </c>
      <c r="D1910" s="4">
        <f>VLOOKUP(EB[[#This Row],[product]],Carriers[],4,FALSE)</f>
        <v>1</v>
      </c>
      <c r="E1910" s="4">
        <f>VLOOKUP(EB[[#This Row],[indic_nrg]],Indicators[],4,FALSE)</f>
        <v>0</v>
      </c>
      <c r="F1910" s="4">
        <f>IFERROR(VLOOKUP(EB[[#This Row],[Source_carrier]],KS_DB[[product]:[KS]],6,FALSE),0)</f>
        <v>0</v>
      </c>
      <c r="G1910" s="4" t="s">
        <v>34</v>
      </c>
      <c r="H1910" s="4" t="s">
        <v>585</v>
      </c>
      <c r="I1910" s="4" t="s">
        <v>1161</v>
      </c>
      <c r="J1910" s="4" t="s">
        <v>37</v>
      </c>
      <c r="K1910" s="4" t="s">
        <v>586</v>
      </c>
      <c r="L1910" s="4" t="s">
        <v>39</v>
      </c>
      <c r="M1910" s="4" t="s">
        <v>1162</v>
      </c>
      <c r="N1910" s="4" t="s">
        <v>41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0</v>
      </c>
      <c r="Y1910" s="4">
        <v>0</v>
      </c>
      <c r="Z1910" s="4">
        <v>0</v>
      </c>
      <c r="AA1910" s="4">
        <v>0</v>
      </c>
      <c r="AB1910" s="4">
        <v>0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</row>
    <row r="1911" spans="1:40" ht="15" customHeight="1" x14ac:dyDescent="0.25">
      <c r="A1911" s="4" t="str">
        <f>EB[[#This Row],[unit]] &amp; "#" &amp; EB[[#This Row],[indic_nrg]] &amp; "#" &amp; EB[[#This Row],[product]] &amp; "#" &amp; EB[[#This Row],[geo]]</f>
        <v>TJ#B_101200#3215#CZ</v>
      </c>
      <c r="B1911" s="4" t="str">
        <f>VLOOKUP(EB[[#This Row],[product]],KS_DB[[product]:[KS]],5,FALSE)</f>
        <v>liquid</v>
      </c>
      <c r="C1911" s="4" t="str">
        <f>VLOOKUP(EB[[#This Row],[product]],KS_DB[[product]:[KS]],6,FALSE)</f>
        <v>liquid</v>
      </c>
      <c r="D1911" s="4">
        <f>VLOOKUP(EB[[#This Row],[product]],Carriers[],4,FALSE)</f>
        <v>1</v>
      </c>
      <c r="E1911" s="4">
        <f>VLOOKUP(EB[[#This Row],[indic_nrg]],Indicators[],4,FALSE)</f>
        <v>0</v>
      </c>
      <c r="F1911" s="4">
        <f>IFERROR(VLOOKUP(EB[[#This Row],[Source_carrier]],KS_DB[[product]:[KS]],6,FALSE),0)</f>
        <v>0</v>
      </c>
      <c r="G1911" s="4" t="s">
        <v>34</v>
      </c>
      <c r="H1911" s="4" t="s">
        <v>585</v>
      </c>
      <c r="I1911" s="4" t="s">
        <v>1223</v>
      </c>
      <c r="J1911" s="4" t="s">
        <v>37</v>
      </c>
      <c r="K1911" s="4" t="s">
        <v>586</v>
      </c>
      <c r="L1911" s="4" t="s">
        <v>39</v>
      </c>
      <c r="M1911" s="4" t="s">
        <v>1224</v>
      </c>
      <c r="N1911" s="4" t="s">
        <v>41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</row>
    <row r="1912" spans="1:40" ht="15" customHeight="1" x14ac:dyDescent="0.25">
      <c r="A1912" s="4" t="str">
        <f>EB[[#This Row],[unit]] &amp; "#" &amp; EB[[#This Row],[indic_nrg]] &amp; "#" &amp; EB[[#This Row],[product]] &amp; "#" &amp; EB[[#This Row],[geo]]</f>
        <v>TJ#B_101200#3220#CZ</v>
      </c>
      <c r="B1912" s="4" t="str">
        <f>VLOOKUP(EB[[#This Row],[product]],KS_DB[[product]:[KS]],5,FALSE)</f>
        <v>liquid</v>
      </c>
      <c r="C1912" s="4" t="str">
        <f>VLOOKUP(EB[[#This Row],[product]],KS_DB[[product]:[KS]],6,FALSE)</f>
        <v>LPG</v>
      </c>
      <c r="D1912" s="4">
        <f>VLOOKUP(EB[[#This Row],[product]],Carriers[],4,FALSE)</f>
        <v>1</v>
      </c>
      <c r="E1912" s="4">
        <f>VLOOKUP(EB[[#This Row],[indic_nrg]],Indicators[],4,FALSE)</f>
        <v>0</v>
      </c>
      <c r="F1912" s="4">
        <f>IFERROR(VLOOKUP(EB[[#This Row],[Source_carrier]],KS_DB[[product]:[KS]],6,FALSE),0)</f>
        <v>0</v>
      </c>
      <c r="G1912" s="4" t="s">
        <v>34</v>
      </c>
      <c r="H1912" s="4" t="s">
        <v>585</v>
      </c>
      <c r="I1912" s="4" t="s">
        <v>77</v>
      </c>
      <c r="J1912" s="4" t="s">
        <v>37</v>
      </c>
      <c r="K1912" s="4" t="s">
        <v>586</v>
      </c>
      <c r="L1912" s="4" t="s">
        <v>39</v>
      </c>
      <c r="M1912" s="4" t="s">
        <v>78</v>
      </c>
      <c r="N1912" s="4" t="s">
        <v>41</v>
      </c>
      <c r="O1912" s="4">
        <v>0</v>
      </c>
      <c r="P1912" s="4">
        <v>0</v>
      </c>
      <c r="Q1912" s="4">
        <v>0</v>
      </c>
      <c r="R1912" s="4">
        <v>0</v>
      </c>
      <c r="S1912" s="4">
        <v>-368</v>
      </c>
      <c r="T1912" s="4">
        <v>-184</v>
      </c>
      <c r="U1912" s="4">
        <v>-322</v>
      </c>
      <c r="V1912" s="4">
        <v>-230</v>
      </c>
      <c r="W1912" s="4">
        <v>0</v>
      </c>
      <c r="X1912" s="4">
        <v>0</v>
      </c>
      <c r="Y1912" s="4">
        <v>0</v>
      </c>
      <c r="Z1912" s="4">
        <v>0</v>
      </c>
      <c r="AA1912" s="4">
        <v>222</v>
      </c>
      <c r="AB1912" s="4">
        <v>488</v>
      </c>
      <c r="AC1912" s="4">
        <v>1419</v>
      </c>
      <c r="AD1912" s="4">
        <v>1906</v>
      </c>
      <c r="AE1912" s="4">
        <v>1832</v>
      </c>
      <c r="AF1912" s="4">
        <v>2015</v>
      </c>
      <c r="AG1912" s="4">
        <v>1928</v>
      </c>
      <c r="AH1912" s="4">
        <v>1139</v>
      </c>
      <c r="AI1912" s="4">
        <v>1183</v>
      </c>
      <c r="AJ1912" s="4">
        <v>1402</v>
      </c>
      <c r="AK1912" s="4">
        <v>1752</v>
      </c>
      <c r="AL1912" s="4">
        <v>1621</v>
      </c>
      <c r="AM1912" s="4">
        <v>2584</v>
      </c>
      <c r="AN1912" s="4">
        <v>1226</v>
      </c>
    </row>
    <row r="1913" spans="1:40" ht="15" customHeight="1" x14ac:dyDescent="0.25">
      <c r="A1913" s="4" t="str">
        <f>EB[[#This Row],[unit]] &amp; "#" &amp; EB[[#This Row],[indic_nrg]] &amp; "#" &amp; EB[[#This Row],[product]] &amp; "#" &amp; EB[[#This Row],[geo]]</f>
        <v>TJ#B_101200#3234#CZ</v>
      </c>
      <c r="B1913" s="4" t="str">
        <f>VLOOKUP(EB[[#This Row],[product]],KS_DB[[product]:[KS]],5,FALSE)</f>
        <v>liquid</v>
      </c>
      <c r="C1913" s="4" t="str">
        <f>VLOOKUP(EB[[#This Row],[product]],KS_DB[[product]:[KS]],6,FALSE)</f>
        <v>gasoline</v>
      </c>
      <c r="D1913" s="4">
        <f>VLOOKUP(EB[[#This Row],[product]],Carriers[],4,FALSE)</f>
        <v>1</v>
      </c>
      <c r="E1913" s="4">
        <f>VLOOKUP(EB[[#This Row],[indic_nrg]],Indicators[],4,FALSE)</f>
        <v>0</v>
      </c>
      <c r="F1913" s="4">
        <f>IFERROR(VLOOKUP(EB[[#This Row],[Source_carrier]],KS_DB[[product]:[KS]],6,FALSE),0)</f>
        <v>0</v>
      </c>
      <c r="G1913" s="4" t="s">
        <v>34</v>
      </c>
      <c r="H1913" s="4" t="s">
        <v>585</v>
      </c>
      <c r="I1913" s="4" t="s">
        <v>1135</v>
      </c>
      <c r="J1913" s="4" t="s">
        <v>37</v>
      </c>
      <c r="K1913" s="4" t="s">
        <v>586</v>
      </c>
      <c r="L1913" s="4" t="s">
        <v>39</v>
      </c>
      <c r="M1913" s="4" t="s">
        <v>1136</v>
      </c>
      <c r="N1913" s="4" t="s">
        <v>41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4">
        <v>0</v>
      </c>
      <c r="Y1913" s="4">
        <v>0</v>
      </c>
      <c r="Z1913" s="4">
        <v>0</v>
      </c>
      <c r="AA1913" s="4">
        <v>-173</v>
      </c>
      <c r="AB1913" s="4">
        <v>216</v>
      </c>
      <c r="AC1913" s="4">
        <v>346</v>
      </c>
      <c r="AD1913" s="4">
        <v>-260</v>
      </c>
      <c r="AE1913" s="4">
        <v>-263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</row>
    <row r="1914" spans="1:40" ht="15" customHeight="1" x14ac:dyDescent="0.25">
      <c r="A1914" s="4" t="str">
        <f>EB[[#This Row],[unit]] &amp; "#" &amp; EB[[#This Row],[indic_nrg]] &amp; "#" &amp; EB[[#This Row],[product]] &amp; "#" &amp; EB[[#This Row],[geo]]</f>
        <v>TJ#B_101200#3235#CZ</v>
      </c>
      <c r="B1914" s="4" t="str">
        <f>VLOOKUP(EB[[#This Row],[product]],KS_DB[[product]:[KS]],5,FALSE)</f>
        <v>liquid</v>
      </c>
      <c r="C1914" s="4" t="str">
        <f>VLOOKUP(EB[[#This Row],[product]],KS_DB[[product]:[KS]],6,FALSE)</f>
        <v>aviationgasoline</v>
      </c>
      <c r="D1914" s="4">
        <f>VLOOKUP(EB[[#This Row],[product]],Carriers[],4,FALSE)</f>
        <v>1</v>
      </c>
      <c r="E1914" s="4">
        <f>VLOOKUP(EB[[#This Row],[indic_nrg]],Indicators[],4,FALSE)</f>
        <v>0</v>
      </c>
      <c r="F1914" s="4">
        <f>IFERROR(VLOOKUP(EB[[#This Row],[Source_carrier]],KS_DB[[product]:[KS]],6,FALSE),0)</f>
        <v>0</v>
      </c>
      <c r="G1914" s="4" t="s">
        <v>34</v>
      </c>
      <c r="H1914" s="4" t="s">
        <v>585</v>
      </c>
      <c r="I1914" s="4" t="s">
        <v>1137</v>
      </c>
      <c r="J1914" s="4" t="s">
        <v>37</v>
      </c>
      <c r="K1914" s="4" t="s">
        <v>586</v>
      </c>
      <c r="L1914" s="4" t="s">
        <v>39</v>
      </c>
      <c r="M1914" s="4" t="s">
        <v>1138</v>
      </c>
      <c r="N1914" s="4" t="s">
        <v>41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4">
        <v>0</v>
      </c>
      <c r="Y1914" s="4">
        <v>0</v>
      </c>
      <c r="Z1914" s="4">
        <v>0</v>
      </c>
      <c r="AA1914" s="4">
        <v>0</v>
      </c>
      <c r="AB1914" s="4">
        <v>-44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</row>
    <row r="1915" spans="1:40" ht="15" customHeight="1" x14ac:dyDescent="0.25">
      <c r="A1915" s="4" t="str">
        <f>EB[[#This Row],[unit]] &amp; "#" &amp; EB[[#This Row],[indic_nrg]] &amp; "#" &amp; EB[[#This Row],[product]] &amp; "#" &amp; EB[[#This Row],[geo]]</f>
        <v>TJ#B_101200#3244#CZ</v>
      </c>
      <c r="B1915" s="4" t="str">
        <f>VLOOKUP(EB[[#This Row],[product]],KS_DB[[product]:[KS]],5,FALSE)</f>
        <v>liquid</v>
      </c>
      <c r="C1915" s="4" t="str">
        <f>VLOOKUP(EB[[#This Row],[product]],KS_DB[[product]:[KS]],6,FALSE)</f>
        <v>liquid</v>
      </c>
      <c r="D1915" s="4">
        <f>VLOOKUP(EB[[#This Row],[product]],Carriers[],4,FALSE)</f>
        <v>1</v>
      </c>
      <c r="E1915" s="4">
        <f>VLOOKUP(EB[[#This Row],[indic_nrg]],Indicators[],4,FALSE)</f>
        <v>0</v>
      </c>
      <c r="F1915" s="4">
        <f>IFERROR(VLOOKUP(EB[[#This Row],[Source_carrier]],KS_DB[[product]:[KS]],6,FALSE),0)</f>
        <v>0</v>
      </c>
      <c r="G1915" s="4" t="s">
        <v>34</v>
      </c>
      <c r="H1915" s="4" t="s">
        <v>585</v>
      </c>
      <c r="I1915" s="4" t="s">
        <v>1139</v>
      </c>
      <c r="J1915" s="4" t="s">
        <v>37</v>
      </c>
      <c r="K1915" s="4" t="s">
        <v>586</v>
      </c>
      <c r="L1915" s="4" t="s">
        <v>39</v>
      </c>
      <c r="M1915" s="4" t="s">
        <v>1140</v>
      </c>
      <c r="N1915" s="4" t="s">
        <v>41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-214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</row>
    <row r="1916" spans="1:40" ht="15" customHeight="1" x14ac:dyDescent="0.25">
      <c r="A1916" s="4" t="str">
        <f>EB[[#This Row],[unit]] &amp; "#" &amp; EB[[#This Row],[indic_nrg]] &amp; "#" &amp; EB[[#This Row],[product]] &amp; "#" &amp; EB[[#This Row],[geo]]</f>
        <v>TJ#B_101200#3246#CZ</v>
      </c>
      <c r="B1916" s="4" t="str">
        <f>VLOOKUP(EB[[#This Row],[product]],KS_DB[[product]:[KS]],5,FALSE)</f>
        <v>liquid</v>
      </c>
      <c r="C1916" s="4" t="str">
        <f>VLOOKUP(EB[[#This Row],[product]],KS_DB[[product]:[KS]],6,FALSE)</f>
        <v>liquid</v>
      </c>
      <c r="D1916" s="4">
        <f>VLOOKUP(EB[[#This Row],[product]],Carriers[],4,FALSE)</f>
        <v>1</v>
      </c>
      <c r="E1916" s="4">
        <f>VLOOKUP(EB[[#This Row],[indic_nrg]],Indicators[],4,FALSE)</f>
        <v>0</v>
      </c>
      <c r="F1916" s="4">
        <f>IFERROR(VLOOKUP(EB[[#This Row],[Source_carrier]],KS_DB[[product]:[KS]],6,FALSE),0)</f>
        <v>0</v>
      </c>
      <c r="G1916" s="4" t="s">
        <v>34</v>
      </c>
      <c r="H1916" s="4" t="s">
        <v>585</v>
      </c>
      <c r="I1916" s="4" t="s">
        <v>1225</v>
      </c>
      <c r="J1916" s="4" t="s">
        <v>37</v>
      </c>
      <c r="K1916" s="4" t="s">
        <v>586</v>
      </c>
      <c r="L1916" s="4" t="s">
        <v>39</v>
      </c>
      <c r="M1916" s="4" t="s">
        <v>1226</v>
      </c>
      <c r="N1916" s="4" t="s">
        <v>41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0</v>
      </c>
      <c r="AA1916" s="4">
        <v>0</v>
      </c>
      <c r="AB1916" s="4">
        <v>0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</row>
    <row r="1917" spans="1:40" ht="15" customHeight="1" x14ac:dyDescent="0.25">
      <c r="A1917" s="4" t="str">
        <f>EB[[#This Row],[unit]] &amp; "#" &amp; EB[[#This Row],[indic_nrg]] &amp; "#" &amp; EB[[#This Row],[product]] &amp; "#" &amp; EB[[#This Row],[geo]]</f>
        <v>TJ#B_101200#3247#CZ</v>
      </c>
      <c r="B1917" s="4" t="str">
        <f>VLOOKUP(EB[[#This Row],[product]],KS_DB[[product]:[KS]],5,FALSE)</f>
        <v>liquid</v>
      </c>
      <c r="C1917" s="4" t="str">
        <f>VLOOKUP(EB[[#This Row],[product]],KS_DB[[product]:[KS]],6,FALSE)</f>
        <v>jetkerosene</v>
      </c>
      <c r="D1917" s="4">
        <f>VLOOKUP(EB[[#This Row],[product]],Carriers[],4,FALSE)</f>
        <v>1</v>
      </c>
      <c r="E1917" s="4">
        <f>VLOOKUP(EB[[#This Row],[indic_nrg]],Indicators[],4,FALSE)</f>
        <v>0</v>
      </c>
      <c r="F1917" s="4">
        <f>IFERROR(VLOOKUP(EB[[#This Row],[Source_carrier]],KS_DB[[product]:[KS]],6,FALSE),0)</f>
        <v>0</v>
      </c>
      <c r="G1917" s="4" t="s">
        <v>34</v>
      </c>
      <c r="H1917" s="4" t="s">
        <v>585</v>
      </c>
      <c r="I1917" s="4" t="s">
        <v>1141</v>
      </c>
      <c r="J1917" s="4" t="s">
        <v>37</v>
      </c>
      <c r="K1917" s="4" t="s">
        <v>586</v>
      </c>
      <c r="L1917" s="4" t="s">
        <v>39</v>
      </c>
      <c r="M1917" s="4" t="s">
        <v>1142</v>
      </c>
      <c r="N1917" s="4" t="s">
        <v>41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-214</v>
      </c>
      <c r="AA1917" s="4">
        <v>-43</v>
      </c>
      <c r="AB1917" s="4">
        <v>43</v>
      </c>
      <c r="AC1917" s="4">
        <v>43</v>
      </c>
      <c r="AD1917" s="4">
        <v>0</v>
      </c>
      <c r="AE1917" s="4">
        <v>0</v>
      </c>
      <c r="AF1917" s="4">
        <v>-260</v>
      </c>
      <c r="AG1917" s="4">
        <v>-1082</v>
      </c>
      <c r="AH1917" s="4">
        <v>-216</v>
      </c>
      <c r="AI1917" s="4">
        <v>-520</v>
      </c>
      <c r="AJ1917" s="4">
        <v>-563</v>
      </c>
      <c r="AK1917" s="4">
        <v>-563</v>
      </c>
      <c r="AL1917" s="4">
        <v>0</v>
      </c>
      <c r="AM1917" s="4">
        <v>0</v>
      </c>
      <c r="AN1917" s="4">
        <v>0</v>
      </c>
    </row>
    <row r="1918" spans="1:40" ht="15" customHeight="1" x14ac:dyDescent="0.25">
      <c r="A1918" s="4" t="str">
        <f>EB[[#This Row],[unit]] &amp; "#" &amp; EB[[#This Row],[indic_nrg]] &amp; "#" &amp; EB[[#This Row],[product]] &amp; "#" &amp; EB[[#This Row],[geo]]</f>
        <v>TJ#B_101200#3250#CZ</v>
      </c>
      <c r="B1918" s="4" t="str">
        <f>VLOOKUP(EB[[#This Row],[product]],KS_DB[[product]:[KS]],5,FALSE)</f>
        <v>liquid</v>
      </c>
      <c r="C1918" s="4" t="str">
        <f>VLOOKUP(EB[[#This Row],[product]],KS_DB[[product]:[KS]],6,FALSE)</f>
        <v>diesel</v>
      </c>
      <c r="D1918" s="4">
        <f>VLOOKUP(EB[[#This Row],[product]],Carriers[],4,FALSE)</f>
        <v>1</v>
      </c>
      <c r="E1918" s="4">
        <f>VLOOKUP(EB[[#This Row],[indic_nrg]],Indicators[],4,FALSE)</f>
        <v>0</v>
      </c>
      <c r="F1918" s="4">
        <f>IFERROR(VLOOKUP(EB[[#This Row],[Source_carrier]],KS_DB[[product]:[KS]],6,FALSE),0)</f>
        <v>0</v>
      </c>
      <c r="G1918" s="4" t="s">
        <v>34</v>
      </c>
      <c r="H1918" s="4" t="s">
        <v>585</v>
      </c>
      <c r="I1918" s="4" t="s">
        <v>1143</v>
      </c>
      <c r="J1918" s="4" t="s">
        <v>37</v>
      </c>
      <c r="K1918" s="4" t="s">
        <v>586</v>
      </c>
      <c r="L1918" s="4" t="s">
        <v>39</v>
      </c>
      <c r="M1918" s="4" t="s">
        <v>1144</v>
      </c>
      <c r="N1918" s="4" t="s">
        <v>41</v>
      </c>
      <c r="O1918" s="4">
        <v>-11951</v>
      </c>
      <c r="P1918" s="4">
        <v>-12254</v>
      </c>
      <c r="Q1918" s="4">
        <v>-13553</v>
      </c>
      <c r="R1918" s="4">
        <v>-9396</v>
      </c>
      <c r="S1918" s="4">
        <v>-7578</v>
      </c>
      <c r="T1918" s="4">
        <v>-4812</v>
      </c>
      <c r="U1918" s="4">
        <v>-3343</v>
      </c>
      <c r="V1918" s="4">
        <v>-4035</v>
      </c>
      <c r="W1918" s="4">
        <v>0</v>
      </c>
      <c r="X1918" s="4">
        <v>0</v>
      </c>
      <c r="Y1918" s="4">
        <v>0</v>
      </c>
      <c r="Z1918" s="4">
        <v>0</v>
      </c>
      <c r="AA1918" s="4">
        <v>171</v>
      </c>
      <c r="AB1918" s="4">
        <v>-172</v>
      </c>
      <c r="AC1918" s="4">
        <v>-86</v>
      </c>
      <c r="AD1918" s="4">
        <v>257</v>
      </c>
      <c r="AE1918" s="4">
        <v>214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</row>
    <row r="1919" spans="1:40" ht="15" customHeight="1" x14ac:dyDescent="0.25">
      <c r="A1919" s="4" t="str">
        <f>EB[[#This Row],[unit]] &amp; "#" &amp; EB[[#This Row],[indic_nrg]] &amp; "#" &amp; EB[[#This Row],[product]] &amp; "#" &amp; EB[[#This Row],[geo]]</f>
        <v>TJ#B_101200#3260#CZ</v>
      </c>
      <c r="B1919" s="4" t="str">
        <f>VLOOKUP(EB[[#This Row],[product]],KS_DB[[product]:[KS]],5,FALSE)</f>
        <v>liquid</v>
      </c>
      <c r="C1919" s="4" t="str">
        <f>VLOOKUP(EB[[#This Row],[product]],KS_DB[[product]:[KS]],6,FALSE)</f>
        <v>diesel</v>
      </c>
      <c r="D1919" s="4">
        <f>VLOOKUP(EB[[#This Row],[product]],Carriers[],4,FALSE)</f>
        <v>1</v>
      </c>
      <c r="E1919" s="4">
        <f>VLOOKUP(EB[[#This Row],[indic_nrg]],Indicators[],4,FALSE)</f>
        <v>0</v>
      </c>
      <c r="F1919" s="4">
        <f>IFERROR(VLOOKUP(EB[[#This Row],[Source_carrier]],KS_DB[[product]:[KS]],6,FALSE),0)</f>
        <v>0</v>
      </c>
      <c r="G1919" s="4" t="s">
        <v>34</v>
      </c>
      <c r="H1919" s="4" t="s">
        <v>585</v>
      </c>
      <c r="I1919" s="4" t="s">
        <v>79</v>
      </c>
      <c r="J1919" s="4" t="s">
        <v>37</v>
      </c>
      <c r="K1919" s="4" t="s">
        <v>586</v>
      </c>
      <c r="L1919" s="4" t="s">
        <v>39</v>
      </c>
      <c r="M1919" s="4" t="s">
        <v>80</v>
      </c>
      <c r="N1919" s="4" t="s">
        <v>41</v>
      </c>
      <c r="O1919" s="4">
        <v>0</v>
      </c>
      <c r="P1919" s="4">
        <v>0</v>
      </c>
      <c r="Q1919" s="4">
        <v>0</v>
      </c>
      <c r="R1919" s="4">
        <v>0</v>
      </c>
      <c r="S1919" s="4">
        <v>-1701</v>
      </c>
      <c r="T1919" s="4">
        <v>-1148</v>
      </c>
      <c r="U1919" s="4">
        <v>-1701</v>
      </c>
      <c r="V1919" s="4">
        <v>-1362</v>
      </c>
      <c r="W1919" s="4">
        <v>213</v>
      </c>
      <c r="X1919" s="4">
        <v>0</v>
      </c>
      <c r="Y1919" s="4">
        <v>0</v>
      </c>
      <c r="Z1919" s="4">
        <v>210</v>
      </c>
      <c r="AA1919" s="4">
        <v>42</v>
      </c>
      <c r="AB1919" s="4">
        <v>-84</v>
      </c>
      <c r="AC1919" s="4">
        <v>-42</v>
      </c>
      <c r="AD1919" s="4">
        <v>0</v>
      </c>
      <c r="AE1919" s="4">
        <v>-86</v>
      </c>
      <c r="AF1919" s="4">
        <v>-85</v>
      </c>
      <c r="AG1919" s="4">
        <v>429</v>
      </c>
      <c r="AH1919" s="4">
        <v>0</v>
      </c>
      <c r="AI1919" s="4">
        <v>0</v>
      </c>
      <c r="AJ1919" s="4">
        <v>0</v>
      </c>
      <c r="AK1919" s="4">
        <v>-172</v>
      </c>
      <c r="AL1919" s="4">
        <v>-129</v>
      </c>
      <c r="AM1919" s="4">
        <v>0</v>
      </c>
      <c r="AN1919" s="4">
        <v>0</v>
      </c>
    </row>
    <row r="1920" spans="1:40" ht="15" customHeight="1" x14ac:dyDescent="0.25">
      <c r="A1920" s="4" t="str">
        <f>EB[[#This Row],[unit]] &amp; "#" &amp; EB[[#This Row],[indic_nrg]] &amp; "#" &amp; EB[[#This Row],[product]] &amp; "#" &amp; EB[[#This Row],[geo]]</f>
        <v>TJ#B_101200#3270A#CZ</v>
      </c>
      <c r="B1920" s="4" t="str">
        <f>VLOOKUP(EB[[#This Row],[product]],KS_DB[[product]:[KS]],5,FALSE)</f>
        <v>liquid</v>
      </c>
      <c r="C1920" s="4" t="str">
        <f>VLOOKUP(EB[[#This Row],[product]],KS_DB[[product]:[KS]],6,FALSE)</f>
        <v>liquid</v>
      </c>
      <c r="D1920" s="4">
        <f>VLOOKUP(EB[[#This Row],[product]],Carriers[],4,FALSE)</f>
        <v>1</v>
      </c>
      <c r="E1920" s="4">
        <f>VLOOKUP(EB[[#This Row],[indic_nrg]],Indicators[],4,FALSE)</f>
        <v>0</v>
      </c>
      <c r="F1920" s="4">
        <f>IFERROR(VLOOKUP(EB[[#This Row],[Source_carrier]],KS_DB[[product]:[KS]],6,FALSE),0)</f>
        <v>0</v>
      </c>
      <c r="G1920" s="4" t="s">
        <v>34</v>
      </c>
      <c r="H1920" s="4" t="s">
        <v>585</v>
      </c>
      <c r="I1920" s="4" t="s">
        <v>81</v>
      </c>
      <c r="J1920" s="4" t="s">
        <v>37</v>
      </c>
      <c r="K1920" s="4" t="s">
        <v>586</v>
      </c>
      <c r="L1920" s="4" t="s">
        <v>39</v>
      </c>
      <c r="M1920" s="4" t="s">
        <v>82</v>
      </c>
      <c r="N1920" s="4" t="s">
        <v>41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120</v>
      </c>
      <c r="AA1920" s="4">
        <v>-480</v>
      </c>
      <c r="AB1920" s="4">
        <v>80</v>
      </c>
      <c r="AC1920" s="4">
        <v>0</v>
      </c>
      <c r="AD1920" s="4">
        <v>120</v>
      </c>
      <c r="AE1920" s="4">
        <v>280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-40</v>
      </c>
      <c r="AL1920" s="4">
        <v>-80</v>
      </c>
      <c r="AM1920" s="4">
        <v>0</v>
      </c>
      <c r="AN1920" s="4">
        <v>0</v>
      </c>
    </row>
    <row r="1921" spans="1:40" ht="15" customHeight="1" x14ac:dyDescent="0.25">
      <c r="A1921" s="4" t="str">
        <f>EB[[#This Row],[unit]] &amp; "#" &amp; EB[[#This Row],[indic_nrg]] &amp; "#" &amp; EB[[#This Row],[product]] &amp; "#" &amp; EB[[#This Row],[geo]]</f>
        <v>TJ#B_101200#3281#CZ</v>
      </c>
      <c r="B1921" s="4" t="str">
        <f>VLOOKUP(EB[[#This Row],[product]],KS_DB[[product]:[KS]],5,FALSE)</f>
        <v>liquid</v>
      </c>
      <c r="C1921" s="4" t="str">
        <f>VLOOKUP(EB[[#This Row],[product]],KS_DB[[product]:[KS]],6,FALSE)</f>
        <v>liquid</v>
      </c>
      <c r="D1921" s="4">
        <f>VLOOKUP(EB[[#This Row],[product]],Carriers[],4,FALSE)</f>
        <v>1</v>
      </c>
      <c r="E1921" s="4">
        <f>VLOOKUP(EB[[#This Row],[indic_nrg]],Indicators[],4,FALSE)</f>
        <v>0</v>
      </c>
      <c r="F1921" s="4">
        <f>IFERROR(VLOOKUP(EB[[#This Row],[Source_carrier]],KS_DB[[product]:[KS]],6,FALSE),0)</f>
        <v>0</v>
      </c>
      <c r="G1921" s="4" t="s">
        <v>34</v>
      </c>
      <c r="H1921" s="4" t="s">
        <v>585</v>
      </c>
      <c r="I1921" s="4" t="s">
        <v>1145</v>
      </c>
      <c r="J1921" s="4" t="s">
        <v>37</v>
      </c>
      <c r="K1921" s="4" t="s">
        <v>586</v>
      </c>
      <c r="L1921" s="4" t="s">
        <v>39</v>
      </c>
      <c r="M1921" s="4" t="s">
        <v>1146</v>
      </c>
      <c r="N1921" s="4" t="s">
        <v>41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-40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-40</v>
      </c>
      <c r="AL1921" s="4">
        <v>0</v>
      </c>
      <c r="AM1921" s="4">
        <v>0</v>
      </c>
      <c r="AN1921" s="4">
        <v>0</v>
      </c>
    </row>
    <row r="1922" spans="1:40" ht="15" customHeight="1" x14ac:dyDescent="0.25">
      <c r="A1922" s="4" t="str">
        <f>EB[[#This Row],[unit]] &amp; "#" &amp; EB[[#This Row],[indic_nrg]] &amp; "#" &amp; EB[[#This Row],[product]] &amp; "#" &amp; EB[[#This Row],[geo]]</f>
        <v>TJ#B_101200#3282#CZ</v>
      </c>
      <c r="B1922" s="4" t="str">
        <f>VLOOKUP(EB[[#This Row],[product]],KS_DB[[product]:[KS]],5,FALSE)</f>
        <v>liquid</v>
      </c>
      <c r="C1922" s="4" t="str">
        <f>VLOOKUP(EB[[#This Row],[product]],KS_DB[[product]:[KS]],6,FALSE)</f>
        <v>liquid</v>
      </c>
      <c r="D1922" s="4">
        <f>VLOOKUP(EB[[#This Row],[product]],Carriers[],4,FALSE)</f>
        <v>1</v>
      </c>
      <c r="E1922" s="4">
        <f>VLOOKUP(EB[[#This Row],[indic_nrg]],Indicators[],4,FALSE)</f>
        <v>0</v>
      </c>
      <c r="F1922" s="4">
        <f>IFERROR(VLOOKUP(EB[[#This Row],[Source_carrier]],KS_DB[[product]:[KS]],6,FALSE),0)</f>
        <v>0</v>
      </c>
      <c r="G1922" s="4" t="s">
        <v>34</v>
      </c>
      <c r="H1922" s="4" t="s">
        <v>585</v>
      </c>
      <c r="I1922" s="4" t="s">
        <v>1129</v>
      </c>
      <c r="J1922" s="4" t="s">
        <v>37</v>
      </c>
      <c r="K1922" s="4" t="s">
        <v>586</v>
      </c>
      <c r="L1922" s="4" t="s">
        <v>39</v>
      </c>
      <c r="M1922" s="4" t="s">
        <v>1130</v>
      </c>
      <c r="N1922" s="4" t="s">
        <v>41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  <c r="Y1922" s="4">
        <v>0</v>
      </c>
      <c r="Z1922" s="4">
        <v>-40</v>
      </c>
      <c r="AA1922" s="4">
        <v>0</v>
      </c>
      <c r="AB1922" s="4">
        <v>40</v>
      </c>
      <c r="AC1922" s="4">
        <v>0</v>
      </c>
      <c r="AD1922" s="4">
        <v>0</v>
      </c>
      <c r="AE1922" s="4">
        <v>-40</v>
      </c>
      <c r="AF1922" s="4">
        <v>0</v>
      </c>
      <c r="AG1922" s="4">
        <v>-2211</v>
      </c>
      <c r="AH1922" s="4">
        <v>-2170</v>
      </c>
      <c r="AI1922" s="4">
        <v>-2532</v>
      </c>
      <c r="AJ1922" s="4">
        <v>-1206</v>
      </c>
      <c r="AK1922" s="4">
        <v>-563</v>
      </c>
      <c r="AL1922" s="4">
        <v>40</v>
      </c>
      <c r="AM1922" s="4">
        <v>-121</v>
      </c>
      <c r="AN1922" s="4">
        <v>-482</v>
      </c>
    </row>
    <row r="1923" spans="1:40" ht="15" customHeight="1" x14ac:dyDescent="0.25">
      <c r="A1923" s="4" t="str">
        <f>EB[[#This Row],[unit]] &amp; "#" &amp; EB[[#This Row],[indic_nrg]] &amp; "#" &amp; EB[[#This Row],[product]] &amp; "#" &amp; EB[[#This Row],[geo]]</f>
        <v>TJ#B_101200#3283#CZ</v>
      </c>
      <c r="B1923" s="4" t="str">
        <f>VLOOKUP(EB[[#This Row],[product]],KS_DB[[product]:[KS]],5,FALSE)</f>
        <v>liquid</v>
      </c>
      <c r="C1923" s="4" t="str">
        <f>VLOOKUP(EB[[#This Row],[product]],KS_DB[[product]:[KS]],6,FALSE)</f>
        <v>liquid</v>
      </c>
      <c r="D1923" s="4">
        <f>VLOOKUP(EB[[#This Row],[product]],Carriers[],4,FALSE)</f>
        <v>1</v>
      </c>
      <c r="E1923" s="4">
        <f>VLOOKUP(EB[[#This Row],[indic_nrg]],Indicators[],4,FALSE)</f>
        <v>0</v>
      </c>
      <c r="F1923" s="4">
        <f>IFERROR(VLOOKUP(EB[[#This Row],[Source_carrier]],KS_DB[[product]:[KS]],6,FALSE),0)</f>
        <v>0</v>
      </c>
      <c r="G1923" s="4" t="s">
        <v>34</v>
      </c>
      <c r="H1923" s="4" t="s">
        <v>585</v>
      </c>
      <c r="I1923" s="4" t="s">
        <v>1147</v>
      </c>
      <c r="J1923" s="4" t="s">
        <v>37</v>
      </c>
      <c r="K1923" s="4" t="s">
        <v>586</v>
      </c>
      <c r="L1923" s="4" t="s">
        <v>39</v>
      </c>
      <c r="M1923" s="4" t="s">
        <v>1148</v>
      </c>
      <c r="N1923" s="4" t="s">
        <v>41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4">
        <v>40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-764</v>
      </c>
      <c r="AL1923" s="4">
        <v>-121</v>
      </c>
      <c r="AM1923" s="4">
        <v>-201</v>
      </c>
      <c r="AN1923" s="4">
        <v>0</v>
      </c>
    </row>
    <row r="1924" spans="1:40" ht="15" customHeight="1" x14ac:dyDescent="0.25">
      <c r="A1924" s="4" t="str">
        <f>EB[[#This Row],[unit]] &amp; "#" &amp; EB[[#This Row],[indic_nrg]] &amp; "#" &amp; EB[[#This Row],[product]] &amp; "#" &amp; EB[[#This Row],[geo]]</f>
        <v>TJ#B_101200#3285#CZ</v>
      </c>
      <c r="B1924" s="4" t="str">
        <f>VLOOKUP(EB[[#This Row],[product]],KS_DB[[product]:[KS]],5,FALSE)</f>
        <v>liquid</v>
      </c>
      <c r="C1924" s="4" t="str">
        <f>VLOOKUP(EB[[#This Row],[product]],KS_DB[[product]:[KS]],6,FALSE)</f>
        <v>liquid</v>
      </c>
      <c r="D1924" s="4">
        <f>VLOOKUP(EB[[#This Row],[product]],Carriers[],4,FALSE)</f>
        <v>1</v>
      </c>
      <c r="E1924" s="4">
        <f>VLOOKUP(EB[[#This Row],[indic_nrg]],Indicators[],4,FALSE)</f>
        <v>0</v>
      </c>
      <c r="F1924" s="4">
        <f>IFERROR(VLOOKUP(EB[[#This Row],[Source_carrier]],KS_DB[[product]:[KS]],6,FALSE),0)</f>
        <v>0</v>
      </c>
      <c r="G1924" s="4" t="s">
        <v>34</v>
      </c>
      <c r="H1924" s="4" t="s">
        <v>585</v>
      </c>
      <c r="I1924" s="4" t="s">
        <v>1149</v>
      </c>
      <c r="J1924" s="4" t="s">
        <v>37</v>
      </c>
      <c r="K1924" s="4" t="s">
        <v>586</v>
      </c>
      <c r="L1924" s="4" t="s">
        <v>39</v>
      </c>
      <c r="M1924" s="4" t="s">
        <v>1150</v>
      </c>
      <c r="N1924" s="4" t="s">
        <v>41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</row>
    <row r="1925" spans="1:40" ht="15" customHeight="1" x14ac:dyDescent="0.25">
      <c r="A1925" s="4" t="str">
        <f>EB[[#This Row],[unit]] &amp; "#" &amp; EB[[#This Row],[indic_nrg]] &amp; "#" &amp; EB[[#This Row],[product]] &amp; "#" &amp; EB[[#This Row],[geo]]</f>
        <v>TJ#B_101200#3286#CZ</v>
      </c>
      <c r="B1925" s="4" t="str">
        <f>VLOOKUP(EB[[#This Row],[product]],KS_DB[[product]:[KS]],5,FALSE)</f>
        <v>liquid</v>
      </c>
      <c r="C1925" s="4" t="str">
        <f>VLOOKUP(EB[[#This Row],[product]],KS_DB[[product]:[KS]],6,FALSE)</f>
        <v>liquid</v>
      </c>
      <c r="D1925" s="4">
        <f>VLOOKUP(EB[[#This Row],[product]],Carriers[],4,FALSE)</f>
        <v>1</v>
      </c>
      <c r="E1925" s="4">
        <f>VLOOKUP(EB[[#This Row],[indic_nrg]],Indicators[],4,FALSE)</f>
        <v>0</v>
      </c>
      <c r="F1925" s="4">
        <f>IFERROR(VLOOKUP(EB[[#This Row],[Source_carrier]],KS_DB[[product]:[KS]],6,FALSE),0)</f>
        <v>0</v>
      </c>
      <c r="G1925" s="4" t="s">
        <v>34</v>
      </c>
      <c r="H1925" s="4" t="s">
        <v>585</v>
      </c>
      <c r="I1925" s="4" t="s">
        <v>1151</v>
      </c>
      <c r="J1925" s="4" t="s">
        <v>37</v>
      </c>
      <c r="K1925" s="4" t="s">
        <v>586</v>
      </c>
      <c r="L1925" s="4" t="s">
        <v>39</v>
      </c>
      <c r="M1925" s="4" t="s">
        <v>1152</v>
      </c>
      <c r="N1925" s="4" t="s">
        <v>41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0</v>
      </c>
      <c r="AA1925" s="4">
        <v>-40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</row>
    <row r="1926" spans="1:40" ht="15" customHeight="1" x14ac:dyDescent="0.25">
      <c r="A1926" s="4" t="str">
        <f>EB[[#This Row],[unit]] &amp; "#" &amp; EB[[#This Row],[indic_nrg]] &amp; "#" &amp; EB[[#This Row],[product]] &amp; "#" &amp; EB[[#This Row],[geo]]</f>
        <v>TJ#B_101200#3295#CZ</v>
      </c>
      <c r="B1926" s="4" t="str">
        <f>VLOOKUP(EB[[#This Row],[product]],KS_DB[[product]:[KS]],5,FALSE)</f>
        <v>liquid</v>
      </c>
      <c r="C1926" s="4" t="str">
        <f>VLOOKUP(EB[[#This Row],[product]],KS_DB[[product]:[KS]],6,FALSE)</f>
        <v>liquid</v>
      </c>
      <c r="D1926" s="4">
        <f>VLOOKUP(EB[[#This Row],[product]],Carriers[],4,FALSE)</f>
        <v>1</v>
      </c>
      <c r="E1926" s="4">
        <f>VLOOKUP(EB[[#This Row],[indic_nrg]],Indicators[],4,FALSE)</f>
        <v>0</v>
      </c>
      <c r="F1926" s="4">
        <f>IFERROR(VLOOKUP(EB[[#This Row],[Source_carrier]],KS_DB[[product]:[KS]],6,FALSE),0)</f>
        <v>0</v>
      </c>
      <c r="G1926" s="4" t="s">
        <v>34</v>
      </c>
      <c r="H1926" s="4" t="s">
        <v>585</v>
      </c>
      <c r="I1926" s="4" t="s">
        <v>1153</v>
      </c>
      <c r="J1926" s="4" t="s">
        <v>37</v>
      </c>
      <c r="K1926" s="4" t="s">
        <v>586</v>
      </c>
      <c r="L1926" s="4" t="s">
        <v>39</v>
      </c>
      <c r="M1926" s="4" t="s">
        <v>1154</v>
      </c>
      <c r="N1926" s="4" t="s">
        <v>41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-2450</v>
      </c>
      <c r="U1926" s="4">
        <v>-3189</v>
      </c>
      <c r="V1926" s="4">
        <v>-2482</v>
      </c>
      <c r="W1926" s="4">
        <v>-3762</v>
      </c>
      <c r="X1926" s="4">
        <v>-2161</v>
      </c>
      <c r="Y1926" s="4">
        <v>-2049</v>
      </c>
      <c r="Z1926" s="4">
        <v>-1386</v>
      </c>
      <c r="AA1926" s="4">
        <v>326</v>
      </c>
      <c r="AB1926" s="4">
        <v>-813</v>
      </c>
      <c r="AC1926" s="4">
        <v>-2123</v>
      </c>
      <c r="AD1926" s="4">
        <v>-4498</v>
      </c>
      <c r="AE1926" s="4">
        <v>-5423</v>
      </c>
      <c r="AF1926" s="4">
        <v>-6013</v>
      </c>
      <c r="AG1926" s="4">
        <v>-7760</v>
      </c>
      <c r="AH1926" s="4">
        <v>-7053</v>
      </c>
      <c r="AI1926" s="4">
        <v>-6849</v>
      </c>
      <c r="AJ1926" s="4">
        <v>-8199</v>
      </c>
      <c r="AK1926" s="4">
        <v>-8555</v>
      </c>
      <c r="AL1926" s="4">
        <v>-9080</v>
      </c>
      <c r="AM1926" s="4">
        <v>-11055</v>
      </c>
      <c r="AN1926" s="4">
        <v>-8597</v>
      </c>
    </row>
    <row r="1927" spans="1:40" ht="15" customHeight="1" x14ac:dyDescent="0.25">
      <c r="A1927" s="4" t="str">
        <f>EB[[#This Row],[unit]] &amp; "#" &amp; EB[[#This Row],[indic_nrg]] &amp; "#" &amp; EB[[#This Row],[product]] &amp; "#" &amp; EB[[#This Row],[geo]]</f>
        <v>TJ#B_101200#5500#CZ</v>
      </c>
      <c r="B1927" s="4" t="str">
        <f>VLOOKUP(EB[[#This Row],[product]],KS_DB[[product]:[KS]],5,FALSE)</f>
        <v>RES</v>
      </c>
      <c r="C1927" s="4" t="str">
        <f>VLOOKUP(EB[[#This Row],[product]],KS_DB[[product]:[KS]],6,FALSE)</f>
        <v>RES</v>
      </c>
      <c r="D1927" s="4">
        <f>VLOOKUP(EB[[#This Row],[product]],Carriers[],4,FALSE)</f>
        <v>0</v>
      </c>
      <c r="E1927" s="4">
        <f>VLOOKUP(EB[[#This Row],[indic_nrg]],Indicators[],4,FALSE)</f>
        <v>0</v>
      </c>
      <c r="F1927" s="4">
        <f>IFERROR(VLOOKUP(EB[[#This Row],[Source_carrier]],KS_DB[[product]:[KS]],6,FALSE),0)</f>
        <v>0</v>
      </c>
      <c r="G1927" s="4" t="s">
        <v>34</v>
      </c>
      <c r="H1927" s="4" t="s">
        <v>585</v>
      </c>
      <c r="I1927" s="4" t="s">
        <v>99</v>
      </c>
      <c r="J1927" s="4" t="s">
        <v>37</v>
      </c>
      <c r="K1927" s="4" t="s">
        <v>586</v>
      </c>
      <c r="L1927" s="4" t="s">
        <v>39</v>
      </c>
      <c r="M1927" s="4" t="s">
        <v>100</v>
      </c>
      <c r="N1927" s="4" t="s">
        <v>41</v>
      </c>
      <c r="O1927" s="4">
        <v>-4180</v>
      </c>
      <c r="P1927" s="4">
        <v>-3920</v>
      </c>
      <c r="Q1927" s="4">
        <v>-5047</v>
      </c>
      <c r="R1927" s="4">
        <v>-4928</v>
      </c>
      <c r="S1927" s="4">
        <v>-5256</v>
      </c>
      <c r="T1927" s="4">
        <v>-7207</v>
      </c>
      <c r="U1927" s="4">
        <v>-7088</v>
      </c>
      <c r="V1927" s="4">
        <v>-6116</v>
      </c>
      <c r="W1927" s="4">
        <v>-5026</v>
      </c>
      <c r="X1927" s="4">
        <v>-6052</v>
      </c>
      <c r="Y1927" s="4">
        <v>-6333</v>
      </c>
      <c r="Z1927" s="4">
        <v>-7395</v>
      </c>
      <c r="AA1927" s="4">
        <v>-8979</v>
      </c>
      <c r="AB1927" s="4">
        <v>-4997</v>
      </c>
      <c r="AC1927" s="4">
        <v>-7305</v>
      </c>
      <c r="AD1927" s="4">
        <v>-8645</v>
      </c>
      <c r="AE1927" s="4">
        <v>-9359</v>
      </c>
      <c r="AF1927" s="4">
        <v>-7978</v>
      </c>
      <c r="AG1927" s="4">
        <v>-8215</v>
      </c>
      <c r="AH1927" s="4">
        <v>-10101</v>
      </c>
      <c r="AI1927" s="4">
        <v>-13463</v>
      </c>
      <c r="AJ1927" s="4">
        <v>-16351</v>
      </c>
      <c r="AK1927" s="4">
        <v>-16897</v>
      </c>
      <c r="AL1927" s="4">
        <v>-18892</v>
      </c>
      <c r="AM1927" s="4">
        <v>-16232</v>
      </c>
      <c r="AN1927" s="4">
        <v>-16675</v>
      </c>
    </row>
    <row r="1928" spans="1:40" ht="15" customHeight="1" x14ac:dyDescent="0.25">
      <c r="A1928" s="4" t="str">
        <f>EB[[#This Row],[unit]] &amp; "#" &amp; EB[[#This Row],[indic_nrg]] &amp; "#" &amp; EB[[#This Row],[product]] &amp; "#" &amp; EB[[#This Row],[geo]]</f>
        <v>TJ#B_101200#5500#CZ</v>
      </c>
      <c r="B1928" s="4" t="str">
        <f>VLOOKUP(EB[[#This Row],[product]],KS_DB[[product]:[KS]],5,FALSE)</f>
        <v>RES</v>
      </c>
      <c r="C1928" s="4" t="str">
        <f>VLOOKUP(EB[[#This Row],[product]],KS_DB[[product]:[KS]],6,FALSE)</f>
        <v>RES</v>
      </c>
      <c r="D1928" s="4">
        <f>VLOOKUP(EB[[#This Row],[product]],Carriers[],4,FALSE)</f>
        <v>0</v>
      </c>
      <c r="E1928" s="4">
        <f>VLOOKUP(EB[[#This Row],[indic_nrg]],Indicators[],4,FALSE)</f>
        <v>0</v>
      </c>
      <c r="F1928" s="4">
        <f>IFERROR(VLOOKUP(EB[[#This Row],[Source_carrier]],KS_DB[[product]:[KS]],6,FALSE),0)</f>
        <v>0</v>
      </c>
      <c r="G1928" s="4" t="s">
        <v>34</v>
      </c>
      <c r="H1928" s="4" t="s">
        <v>585</v>
      </c>
      <c r="I1928" s="4" t="s">
        <v>99</v>
      </c>
      <c r="J1928" s="4" t="s">
        <v>37</v>
      </c>
      <c r="K1928" s="4" t="s">
        <v>586</v>
      </c>
      <c r="L1928" s="4" t="s">
        <v>39</v>
      </c>
      <c r="M1928" s="4" t="s">
        <v>100</v>
      </c>
      <c r="N1928" s="4" t="s">
        <v>41</v>
      </c>
      <c r="O1928" s="4">
        <v>-4179.6000000000004</v>
      </c>
      <c r="P1928" s="4">
        <v>-3920.4</v>
      </c>
      <c r="Q1928" s="4">
        <v>-5047.2</v>
      </c>
      <c r="R1928" s="4">
        <v>-4928.3999999999996</v>
      </c>
      <c r="S1928" s="4">
        <v>-5256</v>
      </c>
      <c r="T1928" s="4">
        <v>-7207.2</v>
      </c>
      <c r="U1928" s="4">
        <v>-7088.4</v>
      </c>
      <c r="V1928" s="4">
        <v>-6116.4</v>
      </c>
      <c r="W1928" s="4">
        <v>-5025.6000000000004</v>
      </c>
      <c r="X1928" s="4">
        <v>-6051.6</v>
      </c>
      <c r="Y1928" s="4">
        <v>-6332.6</v>
      </c>
      <c r="Z1928" s="4">
        <v>-7394.7</v>
      </c>
      <c r="AA1928" s="4">
        <v>-8978.7999999999993</v>
      </c>
      <c r="AB1928" s="4">
        <v>-4997.5</v>
      </c>
      <c r="AC1928" s="4">
        <v>-7305.4</v>
      </c>
      <c r="AD1928" s="4">
        <v>-8645.1</v>
      </c>
      <c r="AE1928" s="4">
        <v>-9358.5</v>
      </c>
      <c r="AF1928" s="4">
        <v>-7978.1</v>
      </c>
      <c r="AG1928" s="4">
        <v>-8215</v>
      </c>
      <c r="AH1928" s="4">
        <v>-10100.9</v>
      </c>
      <c r="AI1928" s="4">
        <v>-13462.9</v>
      </c>
      <c r="AJ1928" s="4">
        <v>-16351.3</v>
      </c>
      <c r="AK1928" s="4">
        <v>-16897</v>
      </c>
      <c r="AL1928" s="4">
        <v>-18891.599999999999</v>
      </c>
      <c r="AM1928" s="4">
        <v>-16231.9</v>
      </c>
      <c r="AN1928" s="4">
        <v>-16674.599999999999</v>
      </c>
    </row>
    <row r="1929" spans="1:40" ht="15" customHeight="1" x14ac:dyDescent="0.25">
      <c r="A1929" s="4" t="str">
        <f>EB[[#This Row],[unit]] &amp; "#" &amp; EB[[#This Row],[indic_nrg]] &amp; "#" &amp; EB[[#This Row],[product]] &amp; "#" &amp; EB[[#This Row],[geo]]</f>
        <v>TJ#B_101200#5510#CZ</v>
      </c>
      <c r="B1929" s="4" t="str">
        <f>VLOOKUP(EB[[#This Row],[product]],KS_DB[[product]:[KS]],5,FALSE)</f>
        <v>RES</v>
      </c>
      <c r="C1929" s="4" t="str">
        <f>VLOOKUP(EB[[#This Row],[product]],KS_DB[[product]:[KS]],6,FALSE)</f>
        <v>RES</v>
      </c>
      <c r="D1929" s="4">
        <f>VLOOKUP(EB[[#This Row],[product]],Carriers[],4,FALSE)</f>
        <v>1</v>
      </c>
      <c r="E1929" s="4">
        <f>VLOOKUP(EB[[#This Row],[indic_nrg]],Indicators[],4,FALSE)</f>
        <v>0</v>
      </c>
      <c r="F1929" s="4">
        <f>IFERROR(VLOOKUP(EB[[#This Row],[Source_carrier]],KS_DB[[product]:[KS]],6,FALSE),0)</f>
        <v>0</v>
      </c>
      <c r="G1929" s="4" t="s">
        <v>34</v>
      </c>
      <c r="H1929" s="4" t="s">
        <v>585</v>
      </c>
      <c r="I1929" s="4" t="s">
        <v>1113</v>
      </c>
      <c r="J1929" s="4" t="s">
        <v>37</v>
      </c>
      <c r="K1929" s="4" t="s">
        <v>586</v>
      </c>
      <c r="L1929" s="4" t="s">
        <v>39</v>
      </c>
      <c r="M1929" s="4" t="s">
        <v>1114</v>
      </c>
      <c r="N1929" s="4" t="s">
        <v>41</v>
      </c>
      <c r="O1929" s="4">
        <v>-4179.6000000000004</v>
      </c>
      <c r="P1929" s="4">
        <v>-3920.4</v>
      </c>
      <c r="Q1929" s="4">
        <v>-5047.2</v>
      </c>
      <c r="R1929" s="4">
        <v>-4928.3999999999996</v>
      </c>
      <c r="S1929" s="4">
        <v>-5256</v>
      </c>
      <c r="T1929" s="4">
        <v>-7207.2</v>
      </c>
      <c r="U1929" s="4">
        <v>-7088.4</v>
      </c>
      <c r="V1929" s="4">
        <v>-6116.4</v>
      </c>
      <c r="W1929" s="4">
        <v>-5025.6000000000004</v>
      </c>
      <c r="X1929" s="4">
        <v>-6051.6</v>
      </c>
      <c r="Y1929" s="4">
        <v>-6328.8</v>
      </c>
      <c r="Z1929" s="4">
        <v>-7394.4</v>
      </c>
      <c r="AA1929" s="4">
        <v>-8971.2000000000007</v>
      </c>
      <c r="AB1929" s="4">
        <v>-4978.8</v>
      </c>
      <c r="AC1929" s="4">
        <v>-7268.4</v>
      </c>
      <c r="AD1929" s="4">
        <v>-8568</v>
      </c>
      <c r="AE1929" s="4">
        <v>-9180</v>
      </c>
      <c r="AF1929" s="4">
        <v>-7520.4</v>
      </c>
      <c r="AG1929" s="4">
        <v>-7286.4</v>
      </c>
      <c r="AH1929" s="4">
        <v>-8744.4</v>
      </c>
      <c r="AI1929" s="4">
        <v>-10040.4</v>
      </c>
      <c r="AJ1929" s="4">
        <v>-7066.8</v>
      </c>
      <c r="AK1929" s="4">
        <v>-7664.4</v>
      </c>
      <c r="AL1929" s="4">
        <v>-9842.4</v>
      </c>
      <c r="AM1929" s="4">
        <v>-6872.4</v>
      </c>
      <c r="AN1929" s="4">
        <v>-6462</v>
      </c>
    </row>
    <row r="1930" spans="1:40" ht="15" customHeight="1" x14ac:dyDescent="0.25">
      <c r="A1930" s="4" t="str">
        <f>EB[[#This Row],[unit]] &amp; "#" &amp; EB[[#This Row],[indic_nrg]] &amp; "#" &amp; EB[[#This Row],[product]] &amp; "#" &amp; EB[[#This Row],[geo]]</f>
        <v>TJ#B_101200#5520#CZ</v>
      </c>
      <c r="B1930" s="4" t="str">
        <f>VLOOKUP(EB[[#This Row],[product]],KS_DB[[product]:[KS]],5,FALSE)</f>
        <v>RES</v>
      </c>
      <c r="C1930" s="4" t="str">
        <f>VLOOKUP(EB[[#This Row],[product]],KS_DB[[product]:[KS]],6,FALSE)</f>
        <v>RES</v>
      </c>
      <c r="D1930" s="4">
        <f>VLOOKUP(EB[[#This Row],[product]],Carriers[],4,FALSE)</f>
        <v>1</v>
      </c>
      <c r="E1930" s="4">
        <f>VLOOKUP(EB[[#This Row],[indic_nrg]],Indicators[],4,FALSE)</f>
        <v>0</v>
      </c>
      <c r="F1930" s="4">
        <f>IFERROR(VLOOKUP(EB[[#This Row],[Source_carrier]],KS_DB[[product]:[KS]],6,FALSE),0)</f>
        <v>0</v>
      </c>
      <c r="G1930" s="4" t="s">
        <v>34</v>
      </c>
      <c r="H1930" s="4" t="s">
        <v>585</v>
      </c>
      <c r="I1930" s="4" t="s">
        <v>1115</v>
      </c>
      <c r="J1930" s="4" t="s">
        <v>37</v>
      </c>
      <c r="K1930" s="4" t="s">
        <v>586</v>
      </c>
      <c r="L1930" s="4" t="s">
        <v>39</v>
      </c>
      <c r="M1930" s="4" t="s">
        <v>1116</v>
      </c>
      <c r="N1930" s="4" t="s">
        <v>41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-3.6</v>
      </c>
      <c r="Z1930" s="4">
        <v>0</v>
      </c>
      <c r="AA1930" s="4">
        <v>-7.2</v>
      </c>
      <c r="AB1930" s="4">
        <v>-18</v>
      </c>
      <c r="AC1930" s="4">
        <v>-36</v>
      </c>
      <c r="AD1930" s="4">
        <v>-75.599999999999994</v>
      </c>
      <c r="AE1930" s="4">
        <v>-176.4</v>
      </c>
      <c r="AF1930" s="4">
        <v>-450</v>
      </c>
      <c r="AG1930" s="4">
        <v>-882</v>
      </c>
      <c r="AH1930" s="4">
        <v>-1036.8</v>
      </c>
      <c r="AI1930" s="4">
        <v>-1206</v>
      </c>
      <c r="AJ1930" s="4">
        <v>-1429.2</v>
      </c>
      <c r="AK1930" s="4">
        <v>-1497.6</v>
      </c>
      <c r="AL1930" s="4">
        <v>-1731.6</v>
      </c>
      <c r="AM1930" s="4">
        <v>-1717.2</v>
      </c>
      <c r="AN1930" s="4">
        <v>-2062.8000000000002</v>
      </c>
    </row>
    <row r="1931" spans="1:40" ht="15" customHeight="1" x14ac:dyDescent="0.25">
      <c r="A1931" s="4" t="str">
        <f>EB[[#This Row],[unit]] &amp; "#" &amp; EB[[#This Row],[indic_nrg]] &amp; "#" &amp; EB[[#This Row],[product]] &amp; "#" &amp; EB[[#This Row],[geo]]</f>
        <v>TJ#B_101200#5534#CZ</v>
      </c>
      <c r="B1931" s="4" t="str">
        <f>VLOOKUP(EB[[#This Row],[product]],KS_DB[[product]:[KS]],5,FALSE)</f>
        <v>RES</v>
      </c>
      <c r="C1931" s="4" t="str">
        <f>VLOOKUP(EB[[#This Row],[product]],KS_DB[[product]:[KS]],6,FALSE)</f>
        <v>RES</v>
      </c>
      <c r="D1931" s="4">
        <f>VLOOKUP(EB[[#This Row],[product]],Carriers[],4,FALSE)</f>
        <v>1</v>
      </c>
      <c r="E1931" s="4">
        <f>VLOOKUP(EB[[#This Row],[indic_nrg]],Indicators[],4,FALSE)</f>
        <v>0</v>
      </c>
      <c r="F1931" s="4">
        <f>IFERROR(VLOOKUP(EB[[#This Row],[Source_carrier]],KS_DB[[product]:[KS]],6,FALSE),0)</f>
        <v>0</v>
      </c>
      <c r="G1931" s="4" t="s">
        <v>34</v>
      </c>
      <c r="H1931" s="4" t="s">
        <v>585</v>
      </c>
      <c r="I1931" s="4" t="s">
        <v>1117</v>
      </c>
      <c r="J1931" s="4" t="s">
        <v>37</v>
      </c>
      <c r="K1931" s="4" t="s">
        <v>586</v>
      </c>
      <c r="L1931" s="4" t="s">
        <v>39</v>
      </c>
      <c r="M1931" s="4" t="s">
        <v>1118</v>
      </c>
      <c r="N1931" s="4" t="s">
        <v>41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-0.2</v>
      </c>
      <c r="Z1931" s="4">
        <v>-0.3</v>
      </c>
      <c r="AA1931" s="4">
        <v>-0.4</v>
      </c>
      <c r="AB1931" s="4">
        <v>-0.7</v>
      </c>
      <c r="AC1931" s="4">
        <v>-1</v>
      </c>
      <c r="AD1931" s="4">
        <v>-1.5</v>
      </c>
      <c r="AE1931" s="4">
        <v>-2.1</v>
      </c>
      <c r="AF1931" s="4">
        <v>-7.7</v>
      </c>
      <c r="AG1931" s="4">
        <v>-46.6</v>
      </c>
      <c r="AH1931" s="4">
        <v>-319.7</v>
      </c>
      <c r="AI1931" s="4">
        <v>-2216.5</v>
      </c>
      <c r="AJ1931" s="4">
        <v>-7855.3</v>
      </c>
      <c r="AK1931" s="4">
        <v>-7735</v>
      </c>
      <c r="AL1931" s="4">
        <v>-7317.6</v>
      </c>
      <c r="AM1931" s="4">
        <v>-7642.3</v>
      </c>
      <c r="AN1931" s="4">
        <v>-8149.8</v>
      </c>
    </row>
    <row r="1932" spans="1:40" ht="15" customHeight="1" x14ac:dyDescent="0.25">
      <c r="A1932" s="4" t="str">
        <f>EB[[#This Row],[unit]] &amp; "#" &amp; EB[[#This Row],[indic_nrg]] &amp; "#" &amp; EB[[#This Row],[product]] &amp; "#" &amp; EB[[#This Row],[geo]]</f>
        <v>TJ#B_101200#5535#CZ</v>
      </c>
      <c r="B1932" s="4" t="str">
        <f>VLOOKUP(EB[[#This Row],[product]],KS_DB[[product]:[KS]],5,FALSE)</f>
        <v>RES</v>
      </c>
      <c r="C1932" s="4" t="str">
        <f>VLOOKUP(EB[[#This Row],[product]],KS_DB[[product]:[KS]],6,FALSE)</f>
        <v>RES</v>
      </c>
      <c r="D1932" s="4">
        <f>VLOOKUP(EB[[#This Row],[product]],Carriers[],4,FALSE)</f>
        <v>1</v>
      </c>
      <c r="E1932" s="4">
        <f>VLOOKUP(EB[[#This Row],[indic_nrg]],Indicators[],4,FALSE)</f>
        <v>0</v>
      </c>
      <c r="F1932" s="4">
        <f>IFERROR(VLOOKUP(EB[[#This Row],[Source_carrier]],KS_DB[[product]:[KS]],6,FALSE),0)</f>
        <v>0</v>
      </c>
      <c r="G1932" s="4" t="s">
        <v>34</v>
      </c>
      <c r="H1932" s="4" t="s">
        <v>585</v>
      </c>
      <c r="I1932" s="4" t="s">
        <v>1119</v>
      </c>
      <c r="J1932" s="4" t="s">
        <v>37</v>
      </c>
      <c r="K1932" s="4" t="s">
        <v>586</v>
      </c>
      <c r="L1932" s="4" t="s">
        <v>39</v>
      </c>
      <c r="M1932" s="4" t="s">
        <v>1120</v>
      </c>
      <c r="N1932" s="4" t="s">
        <v>41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</row>
    <row r="1933" spans="1:40" ht="15" customHeight="1" x14ac:dyDescent="0.25">
      <c r="A1933" s="4" t="str">
        <f>EB[[#This Row],[unit]] &amp; "#" &amp; EB[[#This Row],[indic_nrg]] &amp; "#" &amp; EB[[#This Row],[product]] &amp; "#" &amp; EB[[#This Row],[geo]]</f>
        <v>TJ#B_101200#5540#CZ</v>
      </c>
      <c r="B1933" s="4" t="str">
        <f>VLOOKUP(EB[[#This Row],[product]],KS_DB[[product]:[KS]],5,FALSE)</f>
        <v>biomass</v>
      </c>
      <c r="C1933" s="4" t="str">
        <f>VLOOKUP(EB[[#This Row],[product]],KS_DB[[product]:[KS]],6,FALSE)</f>
        <v>biomass</v>
      </c>
      <c r="D1933" s="4">
        <f>VLOOKUP(EB[[#This Row],[product]],Carriers[],4,FALSE)</f>
        <v>0</v>
      </c>
      <c r="E1933" s="4">
        <f>VLOOKUP(EB[[#This Row],[indic_nrg]],Indicators[],4,FALSE)</f>
        <v>0</v>
      </c>
      <c r="F1933" s="4">
        <f>IFERROR(VLOOKUP(EB[[#This Row],[Source_carrier]],KS_DB[[product]:[KS]],6,FALSE),0)</f>
        <v>0</v>
      </c>
      <c r="G1933" s="4" t="s">
        <v>34</v>
      </c>
      <c r="H1933" s="4" t="s">
        <v>585</v>
      </c>
      <c r="I1933" s="4" t="s">
        <v>103</v>
      </c>
      <c r="J1933" s="4" t="s">
        <v>37</v>
      </c>
      <c r="K1933" s="4" t="s">
        <v>586</v>
      </c>
      <c r="L1933" s="4" t="s">
        <v>39</v>
      </c>
      <c r="M1933" s="4" t="s">
        <v>104</v>
      </c>
      <c r="N1933" s="4" t="s">
        <v>41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</row>
    <row r="1934" spans="1:40" ht="15" customHeight="1" x14ac:dyDescent="0.25">
      <c r="A1934" s="4" t="str">
        <f>EB[[#This Row],[unit]] &amp; "#" &amp; EB[[#This Row],[indic_nrg]] &amp; "#" &amp; EB[[#This Row],[product]] &amp; "#" &amp; EB[[#This Row],[geo]]</f>
        <v>TJ#B_101200#5545#CZ</v>
      </c>
      <c r="B1934" s="4" t="str">
        <f>VLOOKUP(EB[[#This Row],[product]],KS_DB[[product]:[KS]],5,FALSE)</f>
        <v>biomass</v>
      </c>
      <c r="C1934" s="4" t="str">
        <f>VLOOKUP(EB[[#This Row],[product]],KS_DB[[product]:[KS]],6,FALSE)</f>
        <v>biomass</v>
      </c>
      <c r="D1934" s="4">
        <f>VLOOKUP(EB[[#This Row],[product]],Carriers[],4,FALSE)</f>
        <v>0</v>
      </c>
      <c r="E1934" s="4">
        <f>VLOOKUP(EB[[#This Row],[indic_nrg]],Indicators[],4,FALSE)</f>
        <v>0</v>
      </c>
      <c r="F1934" s="4">
        <f>IFERROR(VLOOKUP(EB[[#This Row],[Source_carrier]],KS_DB[[product]:[KS]],6,FALSE),0)</f>
        <v>0</v>
      </c>
      <c r="G1934" s="4" t="s">
        <v>34</v>
      </c>
      <c r="H1934" s="4" t="s">
        <v>585</v>
      </c>
      <c r="I1934" s="4" t="s">
        <v>115</v>
      </c>
      <c r="J1934" s="4" t="s">
        <v>37</v>
      </c>
      <c r="K1934" s="4" t="s">
        <v>586</v>
      </c>
      <c r="L1934" s="4" t="s">
        <v>39</v>
      </c>
      <c r="M1934" s="4" t="s">
        <v>116</v>
      </c>
      <c r="N1934" s="4" t="s">
        <v>41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</row>
    <row r="1935" spans="1:40" ht="15" customHeight="1" x14ac:dyDescent="0.25">
      <c r="A1935" s="4" t="str">
        <f>EB[[#This Row],[unit]] &amp; "#" &amp; EB[[#This Row],[indic_nrg]] &amp; "#" &amp; EB[[#This Row],[product]] &amp; "#" &amp; EB[[#This Row],[geo]]</f>
        <v>TJ#B_101200#5546#CZ</v>
      </c>
      <c r="B1935" s="4" t="str">
        <f>VLOOKUP(EB[[#This Row],[product]],KS_DB[[product]:[KS]],5,FALSE)</f>
        <v>biomass</v>
      </c>
      <c r="C1935" s="4" t="str">
        <f>VLOOKUP(EB[[#This Row],[product]],KS_DB[[product]:[KS]],6,FALSE)</f>
        <v>biomass</v>
      </c>
      <c r="D1935" s="4">
        <f>VLOOKUP(EB[[#This Row],[product]],Carriers[],4,FALSE)</f>
        <v>1</v>
      </c>
      <c r="E1935" s="4">
        <f>VLOOKUP(EB[[#This Row],[indic_nrg]],Indicators[],4,FALSE)</f>
        <v>0</v>
      </c>
      <c r="F1935" s="4">
        <f>IFERROR(VLOOKUP(EB[[#This Row],[Source_carrier]],KS_DB[[product]:[KS]],6,FALSE),0)</f>
        <v>0</v>
      </c>
      <c r="G1935" s="4" t="s">
        <v>34</v>
      </c>
      <c r="H1935" s="4" t="s">
        <v>585</v>
      </c>
      <c r="I1935" s="4" t="s">
        <v>117</v>
      </c>
      <c r="J1935" s="4" t="s">
        <v>37</v>
      </c>
      <c r="K1935" s="4" t="s">
        <v>586</v>
      </c>
      <c r="L1935" s="4" t="s">
        <v>39</v>
      </c>
      <c r="M1935" s="4" t="s">
        <v>118</v>
      </c>
      <c r="N1935" s="4" t="s">
        <v>41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</row>
    <row r="1936" spans="1:40" ht="15" customHeight="1" x14ac:dyDescent="0.25">
      <c r="A1936" s="4" t="str">
        <f>EB[[#This Row],[unit]] &amp; "#" &amp; EB[[#This Row],[indic_nrg]] &amp; "#" &amp; EB[[#This Row],[product]] &amp; "#" &amp; EB[[#This Row],[geo]]</f>
        <v>TJ#B_101200#5547#CZ</v>
      </c>
      <c r="B1936" s="4" t="str">
        <f>VLOOKUP(EB[[#This Row],[product]],KS_DB[[product]:[KS]],5,FALSE)</f>
        <v>biomass</v>
      </c>
      <c r="C1936" s="4" t="str">
        <f>VLOOKUP(EB[[#This Row],[product]],KS_DB[[product]:[KS]],6,FALSE)</f>
        <v>biomass</v>
      </c>
      <c r="D1936" s="4">
        <f>VLOOKUP(EB[[#This Row],[product]],Carriers[],4,FALSE)</f>
        <v>1</v>
      </c>
      <c r="E1936" s="4">
        <f>VLOOKUP(EB[[#This Row],[indic_nrg]],Indicators[],4,FALSE)</f>
        <v>0</v>
      </c>
      <c r="F1936" s="4">
        <f>IFERROR(VLOOKUP(EB[[#This Row],[Source_carrier]],KS_DB[[product]:[KS]],6,FALSE),0)</f>
        <v>0</v>
      </c>
      <c r="G1936" s="4" t="s">
        <v>34</v>
      </c>
      <c r="H1936" s="4" t="s">
        <v>585</v>
      </c>
      <c r="I1936" s="4" t="s">
        <v>119</v>
      </c>
      <c r="J1936" s="4" t="s">
        <v>37</v>
      </c>
      <c r="K1936" s="4" t="s">
        <v>586</v>
      </c>
      <c r="L1936" s="4" t="s">
        <v>39</v>
      </c>
      <c r="M1936" s="4" t="s">
        <v>120</v>
      </c>
      <c r="N1936" s="4" t="s">
        <v>41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</row>
    <row r="1937" spans="1:40" ht="15" customHeight="1" x14ac:dyDescent="0.25">
      <c r="A1937" s="4" t="str">
        <f>EB[[#This Row],[unit]] &amp; "#" &amp; EB[[#This Row],[indic_nrg]] &amp; "#" &amp; EB[[#This Row],[product]] &amp; "#" &amp; EB[[#This Row],[geo]]</f>
        <v>TJ#B_101200#5549#CZ</v>
      </c>
      <c r="B1937" s="4" t="str">
        <f>VLOOKUP(EB[[#This Row],[product]],KS_DB[[product]:[KS]],5,FALSE)</f>
        <v>biomass</v>
      </c>
      <c r="C1937" s="4" t="str">
        <f>VLOOKUP(EB[[#This Row],[product]],KS_DB[[product]:[KS]],6,FALSE)</f>
        <v>biomass</v>
      </c>
      <c r="D1937" s="4">
        <f>VLOOKUP(EB[[#This Row],[product]],Carriers[],4,FALSE)</f>
        <v>1</v>
      </c>
      <c r="E1937" s="4">
        <f>VLOOKUP(EB[[#This Row],[indic_nrg]],Indicators[],4,FALSE)</f>
        <v>0</v>
      </c>
      <c r="F1937" s="4">
        <f>IFERROR(VLOOKUP(EB[[#This Row],[Source_carrier]],KS_DB[[product]:[KS]],6,FALSE),0)</f>
        <v>0</v>
      </c>
      <c r="G1937" s="4" t="s">
        <v>34</v>
      </c>
      <c r="H1937" s="4" t="s">
        <v>585</v>
      </c>
      <c r="I1937" s="4" t="s">
        <v>123</v>
      </c>
      <c r="J1937" s="4" t="s">
        <v>37</v>
      </c>
      <c r="K1937" s="4" t="s">
        <v>586</v>
      </c>
      <c r="L1937" s="4" t="s">
        <v>39</v>
      </c>
      <c r="M1937" s="4" t="s">
        <v>124</v>
      </c>
      <c r="N1937" s="4" t="s">
        <v>41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</row>
    <row r="1938" spans="1:40" ht="15" customHeight="1" x14ac:dyDescent="0.25">
      <c r="A1938" s="4" t="str">
        <f>EB[[#This Row],[unit]] &amp; "#" &amp; EB[[#This Row],[indic_nrg]] &amp; "#" &amp; EB[[#This Row],[product]] &amp; "#" &amp; EB[[#This Row],[geo]]</f>
        <v>TJ#B_101200#6000#CZ</v>
      </c>
      <c r="B1938" s="4" t="str">
        <f>VLOOKUP(EB[[#This Row],[product]],KS_DB[[product]:[KS]],5,FALSE)</f>
        <v>electricity</v>
      </c>
      <c r="C1938" s="4" t="str">
        <f>VLOOKUP(EB[[#This Row],[product]],KS_DB[[product]:[KS]],6,FALSE)</f>
        <v>electricity</v>
      </c>
      <c r="D1938" s="4">
        <f>VLOOKUP(EB[[#This Row],[product]],Carriers[],4,FALSE)</f>
        <v>1</v>
      </c>
      <c r="E1938" s="4">
        <f>VLOOKUP(EB[[#This Row],[indic_nrg]],Indicators[],4,FALSE)</f>
        <v>0</v>
      </c>
      <c r="F1938" s="4">
        <f>IFERROR(VLOOKUP(EB[[#This Row],[Source_carrier]],KS_DB[[product]:[KS]],6,FALSE),0)</f>
        <v>0</v>
      </c>
      <c r="G1938" s="4" t="s">
        <v>34</v>
      </c>
      <c r="H1938" s="4" t="s">
        <v>585</v>
      </c>
      <c r="I1938" s="4" t="s">
        <v>127</v>
      </c>
      <c r="J1938" s="4" t="s">
        <v>37</v>
      </c>
      <c r="K1938" s="4" t="s">
        <v>586</v>
      </c>
      <c r="L1938" s="4" t="s">
        <v>39</v>
      </c>
      <c r="M1938" s="4" t="s">
        <v>128</v>
      </c>
      <c r="N1938" s="4" t="s">
        <v>41</v>
      </c>
      <c r="O1938" s="4">
        <v>4180</v>
      </c>
      <c r="P1938" s="4">
        <v>3920</v>
      </c>
      <c r="Q1938" s="4">
        <v>5047</v>
      </c>
      <c r="R1938" s="4">
        <v>4928</v>
      </c>
      <c r="S1938" s="4">
        <v>5256</v>
      </c>
      <c r="T1938" s="4">
        <v>7207</v>
      </c>
      <c r="U1938" s="4">
        <v>7088</v>
      </c>
      <c r="V1938" s="4">
        <v>6116</v>
      </c>
      <c r="W1938" s="4">
        <v>5026</v>
      </c>
      <c r="X1938" s="4">
        <v>6052</v>
      </c>
      <c r="Y1938" s="4">
        <v>6333</v>
      </c>
      <c r="Z1938" s="4">
        <v>7395</v>
      </c>
      <c r="AA1938" s="4">
        <v>8979</v>
      </c>
      <c r="AB1938" s="4">
        <v>4997</v>
      </c>
      <c r="AC1938" s="4">
        <v>7305</v>
      </c>
      <c r="AD1938" s="4">
        <v>8645</v>
      </c>
      <c r="AE1938" s="4">
        <v>9359</v>
      </c>
      <c r="AF1938" s="4">
        <v>7978</v>
      </c>
      <c r="AG1938" s="4">
        <v>8215</v>
      </c>
      <c r="AH1938" s="4">
        <v>10101</v>
      </c>
      <c r="AI1938" s="4">
        <v>13463</v>
      </c>
      <c r="AJ1938" s="4">
        <v>16351</v>
      </c>
      <c r="AK1938" s="4">
        <v>16897</v>
      </c>
      <c r="AL1938" s="4">
        <v>18892</v>
      </c>
      <c r="AM1938" s="4">
        <v>16232</v>
      </c>
      <c r="AN1938" s="4">
        <v>16675</v>
      </c>
    </row>
    <row r="1939" spans="1:40" ht="15" customHeight="1" x14ac:dyDescent="0.25">
      <c r="A1939" s="4" t="str">
        <f>EB[[#This Row],[unit]] &amp; "#" &amp; EB[[#This Row],[indic_nrg]] &amp; "#" &amp; EB[[#This Row],[product]] &amp; "#" &amp; EB[[#This Row],[geo]]</f>
        <v>TJ#B_101210#3000#CZ</v>
      </c>
      <c r="B1939" s="4" t="str">
        <f>VLOOKUP(EB[[#This Row],[product]],KS_DB[[product]:[KS]],5,FALSE)</f>
        <v>liquid</v>
      </c>
      <c r="C1939" s="4" t="str">
        <f>VLOOKUP(EB[[#This Row],[product]],KS_DB[[product]:[KS]],6,FALSE)</f>
        <v>liquid</v>
      </c>
      <c r="D1939" s="4">
        <f>VLOOKUP(EB[[#This Row],[product]],Carriers[],4,FALSE)</f>
        <v>0</v>
      </c>
      <c r="E1939" s="4">
        <f>VLOOKUP(EB[[#This Row],[indic_nrg]],Indicators[],4,FALSE)</f>
        <v>0</v>
      </c>
      <c r="F1939" s="4">
        <f>IFERROR(VLOOKUP(EB[[#This Row],[Source_carrier]],KS_DB[[product]:[KS]],6,FALSE),0)</f>
        <v>0</v>
      </c>
      <c r="G1939" s="4" t="s">
        <v>34</v>
      </c>
      <c r="H1939" s="4" t="s">
        <v>587</v>
      </c>
      <c r="I1939" s="4" t="s">
        <v>73</v>
      </c>
      <c r="J1939" s="4" t="s">
        <v>37</v>
      </c>
      <c r="K1939" s="4" t="s">
        <v>588</v>
      </c>
      <c r="L1939" s="4" t="s">
        <v>39</v>
      </c>
      <c r="M1939" s="4" t="s">
        <v>74</v>
      </c>
      <c r="N1939" s="4" t="s">
        <v>41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-1</v>
      </c>
      <c r="X1939" s="4">
        <v>0</v>
      </c>
      <c r="Y1939" s="4">
        <v>0</v>
      </c>
      <c r="Z1939" s="4">
        <v>-6</v>
      </c>
      <c r="AA1939" s="4">
        <v>25</v>
      </c>
      <c r="AB1939" s="4">
        <v>40</v>
      </c>
      <c r="AC1939" s="4">
        <v>130</v>
      </c>
      <c r="AD1939" s="4">
        <v>143</v>
      </c>
      <c r="AE1939" s="4">
        <v>294</v>
      </c>
      <c r="AF1939" s="4">
        <v>283</v>
      </c>
      <c r="AG1939" s="4">
        <v>168</v>
      </c>
      <c r="AH1939" s="4">
        <v>97</v>
      </c>
      <c r="AI1939" s="4">
        <v>108</v>
      </c>
      <c r="AJ1939" s="4">
        <v>116</v>
      </c>
      <c r="AK1939" s="4">
        <v>138</v>
      </c>
      <c r="AL1939" s="4">
        <v>125</v>
      </c>
      <c r="AM1939" s="4">
        <v>230</v>
      </c>
      <c r="AN1939" s="4">
        <v>122</v>
      </c>
    </row>
    <row r="1940" spans="1:40" ht="15" customHeight="1" x14ac:dyDescent="0.25">
      <c r="A1940" s="4" t="str">
        <f>EB[[#This Row],[unit]] &amp; "#" &amp; EB[[#This Row],[indic_nrg]] &amp; "#" &amp; EB[[#This Row],[product]] &amp; "#" &amp; EB[[#This Row],[geo]]</f>
        <v>TJ#B_101210#3200#CZ</v>
      </c>
      <c r="B1940" s="4" t="str">
        <f>VLOOKUP(EB[[#This Row],[product]],KS_DB[[product]:[KS]],5,FALSE)</f>
        <v>liquid</v>
      </c>
      <c r="C1940" s="4" t="str">
        <f>VLOOKUP(EB[[#This Row],[product]],KS_DB[[product]:[KS]],6,FALSE)</f>
        <v>liquid</v>
      </c>
      <c r="D1940" s="4">
        <f>VLOOKUP(EB[[#This Row],[product]],Carriers[],4,FALSE)</f>
        <v>0</v>
      </c>
      <c r="E1940" s="4">
        <f>VLOOKUP(EB[[#This Row],[indic_nrg]],Indicators[],4,FALSE)</f>
        <v>0</v>
      </c>
      <c r="F1940" s="4">
        <f>IFERROR(VLOOKUP(EB[[#This Row],[Source_carrier]],KS_DB[[product]:[KS]],6,FALSE),0)</f>
        <v>0</v>
      </c>
      <c r="G1940" s="4" t="s">
        <v>34</v>
      </c>
      <c r="H1940" s="4" t="s">
        <v>587</v>
      </c>
      <c r="I1940" s="4" t="s">
        <v>75</v>
      </c>
      <c r="J1940" s="4" t="s">
        <v>37</v>
      </c>
      <c r="K1940" s="4" t="s">
        <v>588</v>
      </c>
      <c r="L1940" s="4" t="s">
        <v>39</v>
      </c>
      <c r="M1940" s="4" t="s">
        <v>76</v>
      </c>
      <c r="N1940" s="4" t="s">
        <v>41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-1</v>
      </c>
      <c r="X1940" s="4">
        <v>0</v>
      </c>
      <c r="Y1940" s="4">
        <v>0</v>
      </c>
      <c r="Z1940" s="4">
        <v>-6</v>
      </c>
      <c r="AA1940" s="4">
        <v>25</v>
      </c>
      <c r="AB1940" s="4">
        <v>40</v>
      </c>
      <c r="AC1940" s="4">
        <v>130</v>
      </c>
      <c r="AD1940" s="4">
        <v>143</v>
      </c>
      <c r="AE1940" s="4">
        <v>294</v>
      </c>
      <c r="AF1940" s="4">
        <v>283</v>
      </c>
      <c r="AG1940" s="4">
        <v>168</v>
      </c>
      <c r="AH1940" s="4">
        <v>97</v>
      </c>
      <c r="AI1940" s="4">
        <v>108</v>
      </c>
      <c r="AJ1940" s="4">
        <v>116</v>
      </c>
      <c r="AK1940" s="4">
        <v>138</v>
      </c>
      <c r="AL1940" s="4">
        <v>125</v>
      </c>
      <c r="AM1940" s="4">
        <v>230</v>
      </c>
      <c r="AN1940" s="4">
        <v>122</v>
      </c>
    </row>
    <row r="1941" spans="1:40" ht="15" customHeight="1" x14ac:dyDescent="0.25">
      <c r="A1941" s="4" t="str">
        <f>EB[[#This Row],[unit]] &amp; "#" &amp; EB[[#This Row],[indic_nrg]] &amp; "#" &amp; EB[[#This Row],[product]] &amp; "#" &amp; EB[[#This Row],[geo]]</f>
        <v>TJ#B_101210#3220#CZ</v>
      </c>
      <c r="B1941" s="4" t="str">
        <f>VLOOKUP(EB[[#This Row],[product]],KS_DB[[product]:[KS]],5,FALSE)</f>
        <v>liquid</v>
      </c>
      <c r="C1941" s="4" t="str">
        <f>VLOOKUP(EB[[#This Row],[product]],KS_DB[[product]:[KS]],6,FALSE)</f>
        <v>LPG</v>
      </c>
      <c r="D1941" s="4">
        <f>VLOOKUP(EB[[#This Row],[product]],Carriers[],4,FALSE)</f>
        <v>1</v>
      </c>
      <c r="E1941" s="4">
        <f>VLOOKUP(EB[[#This Row],[indic_nrg]],Indicators[],4,FALSE)</f>
        <v>0</v>
      </c>
      <c r="F1941" s="4">
        <f>IFERROR(VLOOKUP(EB[[#This Row],[Source_carrier]],KS_DB[[product]:[KS]],6,FALSE),0)</f>
        <v>0</v>
      </c>
      <c r="G1941" s="4" t="s">
        <v>34</v>
      </c>
      <c r="H1941" s="4" t="s">
        <v>587</v>
      </c>
      <c r="I1941" s="4" t="s">
        <v>77</v>
      </c>
      <c r="J1941" s="4" t="s">
        <v>37</v>
      </c>
      <c r="K1941" s="4" t="s">
        <v>588</v>
      </c>
      <c r="L1941" s="4" t="s">
        <v>39</v>
      </c>
      <c r="M1941" s="4" t="s">
        <v>78</v>
      </c>
      <c r="N1941" s="4" t="s">
        <v>41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222</v>
      </c>
      <c r="AB1941" s="4">
        <v>488</v>
      </c>
      <c r="AC1941" s="4">
        <v>1419</v>
      </c>
      <c r="AD1941" s="4">
        <v>1906</v>
      </c>
      <c r="AE1941" s="4">
        <v>2153</v>
      </c>
      <c r="AF1941" s="4">
        <v>2015</v>
      </c>
      <c r="AG1941" s="4">
        <v>1972</v>
      </c>
      <c r="AH1941" s="4">
        <v>1139</v>
      </c>
      <c r="AI1941" s="4">
        <v>1183</v>
      </c>
      <c r="AJ1941" s="4">
        <v>1402</v>
      </c>
      <c r="AK1941" s="4">
        <v>1752</v>
      </c>
      <c r="AL1941" s="4">
        <v>1621</v>
      </c>
      <c r="AM1941" s="4">
        <v>2584</v>
      </c>
      <c r="AN1941" s="4">
        <v>1226</v>
      </c>
    </row>
    <row r="1942" spans="1:40" ht="15" customHeight="1" x14ac:dyDescent="0.25">
      <c r="A1942" s="4" t="str">
        <f>EB[[#This Row],[unit]] &amp; "#" &amp; EB[[#This Row],[indic_nrg]] &amp; "#" &amp; EB[[#This Row],[product]] &amp; "#" &amp; EB[[#This Row],[geo]]</f>
        <v>TJ#B_101210#3234#CZ</v>
      </c>
      <c r="B1942" s="4" t="str">
        <f>VLOOKUP(EB[[#This Row],[product]],KS_DB[[product]:[KS]],5,FALSE)</f>
        <v>liquid</v>
      </c>
      <c r="C1942" s="4" t="str">
        <f>VLOOKUP(EB[[#This Row],[product]],KS_DB[[product]:[KS]],6,FALSE)</f>
        <v>gasoline</v>
      </c>
      <c r="D1942" s="4">
        <f>VLOOKUP(EB[[#This Row],[product]],Carriers[],4,FALSE)</f>
        <v>1</v>
      </c>
      <c r="E1942" s="4">
        <f>VLOOKUP(EB[[#This Row],[indic_nrg]],Indicators[],4,FALSE)</f>
        <v>0</v>
      </c>
      <c r="F1942" s="4">
        <f>IFERROR(VLOOKUP(EB[[#This Row],[Source_carrier]],KS_DB[[product]:[KS]],6,FALSE),0)</f>
        <v>0</v>
      </c>
      <c r="G1942" s="4" t="s">
        <v>34</v>
      </c>
      <c r="H1942" s="4" t="s">
        <v>587</v>
      </c>
      <c r="I1942" s="4" t="s">
        <v>1135</v>
      </c>
      <c r="J1942" s="4" t="s">
        <v>37</v>
      </c>
      <c r="K1942" s="4" t="s">
        <v>588</v>
      </c>
      <c r="L1942" s="4" t="s">
        <v>39</v>
      </c>
      <c r="M1942" s="4" t="s">
        <v>1136</v>
      </c>
      <c r="N1942" s="4" t="s">
        <v>41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-173</v>
      </c>
      <c r="AB1942" s="4">
        <v>216</v>
      </c>
      <c r="AC1942" s="4">
        <v>346</v>
      </c>
      <c r="AD1942" s="4">
        <v>-260</v>
      </c>
      <c r="AE1942" s="4">
        <v>-263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</row>
    <row r="1943" spans="1:40" ht="15" customHeight="1" x14ac:dyDescent="0.25">
      <c r="A1943" s="4" t="str">
        <f>EB[[#This Row],[unit]] &amp; "#" &amp; EB[[#This Row],[indic_nrg]] &amp; "#" &amp; EB[[#This Row],[product]] &amp; "#" &amp; EB[[#This Row],[geo]]</f>
        <v>TJ#B_101210#3235#CZ</v>
      </c>
      <c r="B1943" s="4" t="str">
        <f>VLOOKUP(EB[[#This Row],[product]],KS_DB[[product]:[KS]],5,FALSE)</f>
        <v>liquid</v>
      </c>
      <c r="C1943" s="4" t="str">
        <f>VLOOKUP(EB[[#This Row],[product]],KS_DB[[product]:[KS]],6,FALSE)</f>
        <v>aviationgasoline</v>
      </c>
      <c r="D1943" s="4">
        <f>VLOOKUP(EB[[#This Row],[product]],Carriers[],4,FALSE)</f>
        <v>1</v>
      </c>
      <c r="E1943" s="4">
        <f>VLOOKUP(EB[[#This Row],[indic_nrg]],Indicators[],4,FALSE)</f>
        <v>0</v>
      </c>
      <c r="F1943" s="4">
        <f>IFERROR(VLOOKUP(EB[[#This Row],[Source_carrier]],KS_DB[[product]:[KS]],6,FALSE),0)</f>
        <v>0</v>
      </c>
      <c r="G1943" s="4" t="s">
        <v>34</v>
      </c>
      <c r="H1943" s="4" t="s">
        <v>587</v>
      </c>
      <c r="I1943" s="4" t="s">
        <v>1137</v>
      </c>
      <c r="J1943" s="4" t="s">
        <v>37</v>
      </c>
      <c r="K1943" s="4" t="s">
        <v>588</v>
      </c>
      <c r="L1943" s="4" t="s">
        <v>39</v>
      </c>
      <c r="M1943" s="4" t="s">
        <v>1138</v>
      </c>
      <c r="N1943" s="4" t="s">
        <v>41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-44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</row>
    <row r="1944" spans="1:40" ht="15" customHeight="1" x14ac:dyDescent="0.25">
      <c r="A1944" s="4" t="str">
        <f>EB[[#This Row],[unit]] &amp; "#" &amp; EB[[#This Row],[indic_nrg]] &amp; "#" &amp; EB[[#This Row],[product]] &amp; "#" &amp; EB[[#This Row],[geo]]</f>
        <v>TJ#B_101210#3244#CZ</v>
      </c>
      <c r="B1944" s="4" t="str">
        <f>VLOOKUP(EB[[#This Row],[product]],KS_DB[[product]:[KS]],5,FALSE)</f>
        <v>liquid</v>
      </c>
      <c r="C1944" s="4" t="str">
        <f>VLOOKUP(EB[[#This Row],[product]],KS_DB[[product]:[KS]],6,FALSE)</f>
        <v>liquid</v>
      </c>
      <c r="D1944" s="4">
        <f>VLOOKUP(EB[[#This Row],[product]],Carriers[],4,FALSE)</f>
        <v>1</v>
      </c>
      <c r="E1944" s="4">
        <f>VLOOKUP(EB[[#This Row],[indic_nrg]],Indicators[],4,FALSE)</f>
        <v>0</v>
      </c>
      <c r="F1944" s="4">
        <f>IFERROR(VLOOKUP(EB[[#This Row],[Source_carrier]],KS_DB[[product]:[KS]],6,FALSE),0)</f>
        <v>0</v>
      </c>
      <c r="G1944" s="4" t="s">
        <v>34</v>
      </c>
      <c r="H1944" s="4" t="s">
        <v>587</v>
      </c>
      <c r="I1944" s="4" t="s">
        <v>1139</v>
      </c>
      <c r="J1944" s="4" t="s">
        <v>37</v>
      </c>
      <c r="K1944" s="4" t="s">
        <v>588</v>
      </c>
      <c r="L1944" s="4" t="s">
        <v>39</v>
      </c>
      <c r="M1944" s="4" t="s">
        <v>1140</v>
      </c>
      <c r="N1944" s="4" t="s">
        <v>41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-214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</row>
    <row r="1945" spans="1:40" ht="15" customHeight="1" x14ac:dyDescent="0.25">
      <c r="A1945" s="4" t="str">
        <f>EB[[#This Row],[unit]] &amp; "#" &amp; EB[[#This Row],[indic_nrg]] &amp; "#" &amp; EB[[#This Row],[product]] &amp; "#" &amp; EB[[#This Row],[geo]]</f>
        <v>TJ#B_101210#3247#CZ</v>
      </c>
      <c r="B1945" s="4" t="str">
        <f>VLOOKUP(EB[[#This Row],[product]],KS_DB[[product]:[KS]],5,FALSE)</f>
        <v>liquid</v>
      </c>
      <c r="C1945" s="4" t="str">
        <f>VLOOKUP(EB[[#This Row],[product]],KS_DB[[product]:[KS]],6,FALSE)</f>
        <v>jetkerosene</v>
      </c>
      <c r="D1945" s="4">
        <f>VLOOKUP(EB[[#This Row],[product]],Carriers[],4,FALSE)</f>
        <v>1</v>
      </c>
      <c r="E1945" s="4">
        <f>VLOOKUP(EB[[#This Row],[indic_nrg]],Indicators[],4,FALSE)</f>
        <v>0</v>
      </c>
      <c r="F1945" s="4">
        <f>IFERROR(VLOOKUP(EB[[#This Row],[Source_carrier]],KS_DB[[product]:[KS]],6,FALSE),0)</f>
        <v>0</v>
      </c>
      <c r="G1945" s="4" t="s">
        <v>34</v>
      </c>
      <c r="H1945" s="4" t="s">
        <v>587</v>
      </c>
      <c r="I1945" s="4" t="s">
        <v>1141</v>
      </c>
      <c r="J1945" s="4" t="s">
        <v>37</v>
      </c>
      <c r="K1945" s="4" t="s">
        <v>588</v>
      </c>
      <c r="L1945" s="4" t="s">
        <v>39</v>
      </c>
      <c r="M1945" s="4" t="s">
        <v>1142</v>
      </c>
      <c r="N1945" s="4" t="s">
        <v>41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  <c r="Y1945" s="4">
        <v>0</v>
      </c>
      <c r="Z1945" s="4">
        <v>-214</v>
      </c>
      <c r="AA1945" s="4">
        <v>-43</v>
      </c>
      <c r="AB1945" s="4">
        <v>43</v>
      </c>
      <c r="AC1945" s="4">
        <v>43</v>
      </c>
      <c r="AD1945" s="4">
        <v>0</v>
      </c>
      <c r="AE1945" s="4">
        <v>0</v>
      </c>
      <c r="AF1945" s="4">
        <v>0</v>
      </c>
      <c r="AG1945" s="4">
        <v>-433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</row>
    <row r="1946" spans="1:40" ht="15" customHeight="1" x14ac:dyDescent="0.25">
      <c r="A1946" s="4" t="str">
        <f>EB[[#This Row],[unit]] &amp; "#" &amp; EB[[#This Row],[indic_nrg]] &amp; "#" &amp; EB[[#This Row],[product]] &amp; "#" &amp; EB[[#This Row],[geo]]</f>
        <v>TJ#B_101210#3250#CZ</v>
      </c>
      <c r="B1946" s="4" t="str">
        <f>VLOOKUP(EB[[#This Row],[product]],KS_DB[[product]:[KS]],5,FALSE)</f>
        <v>liquid</v>
      </c>
      <c r="C1946" s="4" t="str">
        <f>VLOOKUP(EB[[#This Row],[product]],KS_DB[[product]:[KS]],6,FALSE)</f>
        <v>diesel</v>
      </c>
      <c r="D1946" s="4">
        <f>VLOOKUP(EB[[#This Row],[product]],Carriers[],4,FALSE)</f>
        <v>1</v>
      </c>
      <c r="E1946" s="4">
        <f>VLOOKUP(EB[[#This Row],[indic_nrg]],Indicators[],4,FALSE)</f>
        <v>0</v>
      </c>
      <c r="F1946" s="4">
        <f>IFERROR(VLOOKUP(EB[[#This Row],[Source_carrier]],KS_DB[[product]:[KS]],6,FALSE),0)</f>
        <v>0</v>
      </c>
      <c r="G1946" s="4" t="s">
        <v>34</v>
      </c>
      <c r="H1946" s="4" t="s">
        <v>587</v>
      </c>
      <c r="I1946" s="4" t="s">
        <v>1143</v>
      </c>
      <c r="J1946" s="4" t="s">
        <v>37</v>
      </c>
      <c r="K1946" s="4" t="s">
        <v>588</v>
      </c>
      <c r="L1946" s="4" t="s">
        <v>39</v>
      </c>
      <c r="M1946" s="4" t="s">
        <v>1144</v>
      </c>
      <c r="N1946" s="4" t="s">
        <v>41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171</v>
      </c>
      <c r="AB1946" s="4">
        <v>-172</v>
      </c>
      <c r="AC1946" s="4">
        <v>-86</v>
      </c>
      <c r="AD1946" s="4">
        <v>257</v>
      </c>
      <c r="AE1946" s="4">
        <v>214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</row>
    <row r="1947" spans="1:40" ht="15" customHeight="1" x14ac:dyDescent="0.25">
      <c r="A1947" s="4" t="str">
        <f>EB[[#This Row],[unit]] &amp; "#" &amp; EB[[#This Row],[indic_nrg]] &amp; "#" &amp; EB[[#This Row],[product]] &amp; "#" &amp; EB[[#This Row],[geo]]</f>
        <v>TJ#B_101210#3260#CZ</v>
      </c>
      <c r="B1947" s="4" t="str">
        <f>VLOOKUP(EB[[#This Row],[product]],KS_DB[[product]:[KS]],5,FALSE)</f>
        <v>liquid</v>
      </c>
      <c r="C1947" s="4" t="str">
        <f>VLOOKUP(EB[[#This Row],[product]],KS_DB[[product]:[KS]],6,FALSE)</f>
        <v>diesel</v>
      </c>
      <c r="D1947" s="4">
        <f>VLOOKUP(EB[[#This Row],[product]],Carriers[],4,FALSE)</f>
        <v>1</v>
      </c>
      <c r="E1947" s="4">
        <f>VLOOKUP(EB[[#This Row],[indic_nrg]],Indicators[],4,FALSE)</f>
        <v>0</v>
      </c>
      <c r="F1947" s="4">
        <f>IFERROR(VLOOKUP(EB[[#This Row],[Source_carrier]],KS_DB[[product]:[KS]],6,FALSE),0)</f>
        <v>0</v>
      </c>
      <c r="G1947" s="4" t="s">
        <v>34</v>
      </c>
      <c r="H1947" s="4" t="s">
        <v>587</v>
      </c>
      <c r="I1947" s="4" t="s">
        <v>79</v>
      </c>
      <c r="J1947" s="4" t="s">
        <v>37</v>
      </c>
      <c r="K1947" s="4" t="s">
        <v>588</v>
      </c>
      <c r="L1947" s="4" t="s">
        <v>39</v>
      </c>
      <c r="M1947" s="4" t="s">
        <v>80</v>
      </c>
      <c r="N1947" s="4" t="s">
        <v>41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213</v>
      </c>
      <c r="X1947" s="4">
        <v>0</v>
      </c>
      <c r="Y1947" s="4">
        <v>0</v>
      </c>
      <c r="Z1947" s="4">
        <v>210</v>
      </c>
      <c r="AA1947" s="4">
        <v>42</v>
      </c>
      <c r="AB1947" s="4">
        <v>-84</v>
      </c>
      <c r="AC1947" s="4">
        <v>-42</v>
      </c>
      <c r="AD1947" s="4">
        <v>0</v>
      </c>
      <c r="AE1947" s="4">
        <v>-86</v>
      </c>
      <c r="AF1947" s="4">
        <v>-43</v>
      </c>
      <c r="AG1947" s="4">
        <v>429</v>
      </c>
      <c r="AH1947" s="4">
        <v>0</v>
      </c>
      <c r="AI1947" s="4">
        <v>0</v>
      </c>
      <c r="AJ1947" s="4">
        <v>0</v>
      </c>
      <c r="AK1947" s="4">
        <v>0</v>
      </c>
      <c r="AL1947" s="4">
        <v>-129</v>
      </c>
      <c r="AM1947" s="4">
        <v>0</v>
      </c>
      <c r="AN1947" s="4">
        <v>0</v>
      </c>
    </row>
    <row r="1948" spans="1:40" ht="15" customHeight="1" x14ac:dyDescent="0.25">
      <c r="A1948" s="4" t="str">
        <f>EB[[#This Row],[unit]] &amp; "#" &amp; EB[[#This Row],[indic_nrg]] &amp; "#" &amp; EB[[#This Row],[product]] &amp; "#" &amp; EB[[#This Row],[geo]]</f>
        <v>TJ#B_101210#3270A#CZ</v>
      </c>
      <c r="B1948" s="4" t="str">
        <f>VLOOKUP(EB[[#This Row],[product]],KS_DB[[product]:[KS]],5,FALSE)</f>
        <v>liquid</v>
      </c>
      <c r="C1948" s="4" t="str">
        <f>VLOOKUP(EB[[#This Row],[product]],KS_DB[[product]:[KS]],6,FALSE)</f>
        <v>liquid</v>
      </c>
      <c r="D1948" s="4">
        <f>VLOOKUP(EB[[#This Row],[product]],Carriers[],4,FALSE)</f>
        <v>1</v>
      </c>
      <c r="E1948" s="4">
        <f>VLOOKUP(EB[[#This Row],[indic_nrg]],Indicators[],4,FALSE)</f>
        <v>0</v>
      </c>
      <c r="F1948" s="4">
        <f>IFERROR(VLOOKUP(EB[[#This Row],[Source_carrier]],KS_DB[[product]:[KS]],6,FALSE),0)</f>
        <v>0</v>
      </c>
      <c r="G1948" s="4" t="s">
        <v>34</v>
      </c>
      <c r="H1948" s="4" t="s">
        <v>587</v>
      </c>
      <c r="I1948" s="4" t="s">
        <v>81</v>
      </c>
      <c r="J1948" s="4" t="s">
        <v>37</v>
      </c>
      <c r="K1948" s="4" t="s">
        <v>588</v>
      </c>
      <c r="L1948" s="4" t="s">
        <v>39</v>
      </c>
      <c r="M1948" s="4" t="s">
        <v>82</v>
      </c>
      <c r="N1948" s="4" t="s">
        <v>41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</v>
      </c>
      <c r="Y1948" s="4">
        <v>0</v>
      </c>
      <c r="Z1948" s="4">
        <v>120</v>
      </c>
      <c r="AA1948" s="4">
        <v>-480</v>
      </c>
      <c r="AB1948" s="4">
        <v>80</v>
      </c>
      <c r="AC1948" s="4">
        <v>0</v>
      </c>
      <c r="AD1948" s="4">
        <v>120</v>
      </c>
      <c r="AE1948" s="4">
        <v>280</v>
      </c>
      <c r="AF1948" s="4">
        <v>0</v>
      </c>
      <c r="AG1948" s="4">
        <v>0</v>
      </c>
      <c r="AH1948" s="4">
        <v>40</v>
      </c>
      <c r="AI1948" s="4">
        <v>0</v>
      </c>
      <c r="AJ1948" s="4">
        <v>40</v>
      </c>
      <c r="AK1948" s="4">
        <v>0</v>
      </c>
      <c r="AL1948" s="4">
        <v>80</v>
      </c>
      <c r="AM1948" s="4">
        <v>0</v>
      </c>
      <c r="AN1948" s="4">
        <v>0</v>
      </c>
    </row>
    <row r="1949" spans="1:40" ht="15" customHeight="1" x14ac:dyDescent="0.25">
      <c r="A1949" s="4" t="str">
        <f>EB[[#This Row],[unit]] &amp; "#" &amp; EB[[#This Row],[indic_nrg]] &amp; "#" &amp; EB[[#This Row],[product]] &amp; "#" &amp; EB[[#This Row],[geo]]</f>
        <v>TJ#B_101210#3281#CZ</v>
      </c>
      <c r="B1949" s="4" t="str">
        <f>VLOOKUP(EB[[#This Row],[product]],KS_DB[[product]:[KS]],5,FALSE)</f>
        <v>liquid</v>
      </c>
      <c r="C1949" s="4" t="str">
        <f>VLOOKUP(EB[[#This Row],[product]],KS_DB[[product]:[KS]],6,FALSE)</f>
        <v>liquid</v>
      </c>
      <c r="D1949" s="4">
        <f>VLOOKUP(EB[[#This Row],[product]],Carriers[],4,FALSE)</f>
        <v>1</v>
      </c>
      <c r="E1949" s="4">
        <f>VLOOKUP(EB[[#This Row],[indic_nrg]],Indicators[],4,FALSE)</f>
        <v>0</v>
      </c>
      <c r="F1949" s="4">
        <f>IFERROR(VLOOKUP(EB[[#This Row],[Source_carrier]],KS_DB[[product]:[KS]],6,FALSE),0)</f>
        <v>0</v>
      </c>
      <c r="G1949" s="4" t="s">
        <v>34</v>
      </c>
      <c r="H1949" s="4" t="s">
        <v>587</v>
      </c>
      <c r="I1949" s="4" t="s">
        <v>1145</v>
      </c>
      <c r="J1949" s="4" t="s">
        <v>37</v>
      </c>
      <c r="K1949" s="4" t="s">
        <v>588</v>
      </c>
      <c r="L1949" s="4" t="s">
        <v>39</v>
      </c>
      <c r="M1949" s="4" t="s">
        <v>1146</v>
      </c>
      <c r="N1949" s="4" t="s">
        <v>41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  <c r="AC1949" s="4">
        <v>-40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</row>
    <row r="1950" spans="1:40" ht="15" customHeight="1" x14ac:dyDescent="0.25">
      <c r="A1950" s="4" t="str">
        <f>EB[[#This Row],[unit]] &amp; "#" &amp; EB[[#This Row],[indic_nrg]] &amp; "#" &amp; EB[[#This Row],[product]] &amp; "#" &amp; EB[[#This Row],[geo]]</f>
        <v>TJ#B_101210#3282#CZ</v>
      </c>
      <c r="B1950" s="4" t="str">
        <f>VLOOKUP(EB[[#This Row],[product]],KS_DB[[product]:[KS]],5,FALSE)</f>
        <v>liquid</v>
      </c>
      <c r="C1950" s="4" t="str">
        <f>VLOOKUP(EB[[#This Row],[product]],KS_DB[[product]:[KS]],6,FALSE)</f>
        <v>liquid</v>
      </c>
      <c r="D1950" s="4">
        <f>VLOOKUP(EB[[#This Row],[product]],Carriers[],4,FALSE)</f>
        <v>1</v>
      </c>
      <c r="E1950" s="4">
        <f>VLOOKUP(EB[[#This Row],[indic_nrg]],Indicators[],4,FALSE)</f>
        <v>0</v>
      </c>
      <c r="F1950" s="4">
        <f>IFERROR(VLOOKUP(EB[[#This Row],[Source_carrier]],KS_DB[[product]:[KS]],6,FALSE),0)</f>
        <v>0</v>
      </c>
      <c r="G1950" s="4" t="s">
        <v>34</v>
      </c>
      <c r="H1950" s="4" t="s">
        <v>587</v>
      </c>
      <c r="I1950" s="4" t="s">
        <v>1129</v>
      </c>
      <c r="J1950" s="4" t="s">
        <v>37</v>
      </c>
      <c r="K1950" s="4" t="s">
        <v>588</v>
      </c>
      <c r="L1950" s="4" t="s">
        <v>39</v>
      </c>
      <c r="M1950" s="4" t="s">
        <v>1130</v>
      </c>
      <c r="N1950" s="4" t="s">
        <v>41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-40</v>
      </c>
      <c r="AA1950" s="4">
        <v>0</v>
      </c>
      <c r="AB1950" s="4">
        <v>40</v>
      </c>
      <c r="AC1950" s="4">
        <v>0</v>
      </c>
      <c r="AD1950" s="4">
        <v>0</v>
      </c>
      <c r="AE1950" s="4">
        <v>-40</v>
      </c>
      <c r="AF1950" s="4">
        <v>0</v>
      </c>
      <c r="AG1950" s="4">
        <v>0</v>
      </c>
      <c r="AH1950" s="4">
        <v>-201</v>
      </c>
      <c r="AI1950" s="4">
        <v>0</v>
      </c>
      <c r="AJ1950" s="4">
        <v>0</v>
      </c>
      <c r="AK1950" s="4">
        <v>0</v>
      </c>
      <c r="AL1950" s="4">
        <v>40</v>
      </c>
      <c r="AM1950" s="4">
        <v>0</v>
      </c>
      <c r="AN1950" s="4">
        <v>0</v>
      </c>
    </row>
    <row r="1951" spans="1:40" ht="15" customHeight="1" x14ac:dyDescent="0.25">
      <c r="A1951" s="4" t="str">
        <f>EB[[#This Row],[unit]] &amp; "#" &amp; EB[[#This Row],[indic_nrg]] &amp; "#" &amp; EB[[#This Row],[product]] &amp; "#" &amp; EB[[#This Row],[geo]]</f>
        <v>TJ#B_101210#3283#CZ</v>
      </c>
      <c r="B1951" s="4" t="str">
        <f>VLOOKUP(EB[[#This Row],[product]],KS_DB[[product]:[KS]],5,FALSE)</f>
        <v>liquid</v>
      </c>
      <c r="C1951" s="4" t="str">
        <f>VLOOKUP(EB[[#This Row],[product]],KS_DB[[product]:[KS]],6,FALSE)</f>
        <v>liquid</v>
      </c>
      <c r="D1951" s="4">
        <f>VLOOKUP(EB[[#This Row],[product]],Carriers[],4,FALSE)</f>
        <v>1</v>
      </c>
      <c r="E1951" s="4">
        <f>VLOOKUP(EB[[#This Row],[indic_nrg]],Indicators[],4,FALSE)</f>
        <v>0</v>
      </c>
      <c r="F1951" s="4">
        <f>IFERROR(VLOOKUP(EB[[#This Row],[Source_carrier]],KS_DB[[product]:[KS]],6,FALSE),0)</f>
        <v>0</v>
      </c>
      <c r="G1951" s="4" t="s">
        <v>34</v>
      </c>
      <c r="H1951" s="4" t="s">
        <v>587</v>
      </c>
      <c r="I1951" s="4" t="s">
        <v>1147</v>
      </c>
      <c r="J1951" s="4" t="s">
        <v>37</v>
      </c>
      <c r="K1951" s="4" t="s">
        <v>588</v>
      </c>
      <c r="L1951" s="4" t="s">
        <v>39</v>
      </c>
      <c r="M1951" s="4" t="s">
        <v>1148</v>
      </c>
      <c r="N1951" s="4" t="s">
        <v>41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v>40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80</v>
      </c>
      <c r="AM1951" s="4">
        <v>0</v>
      </c>
      <c r="AN1951" s="4">
        <v>0</v>
      </c>
    </row>
    <row r="1952" spans="1:40" ht="15" customHeight="1" x14ac:dyDescent="0.25">
      <c r="A1952" s="4" t="str">
        <f>EB[[#This Row],[unit]] &amp; "#" &amp; EB[[#This Row],[indic_nrg]] &amp; "#" &amp; EB[[#This Row],[product]] &amp; "#" &amp; EB[[#This Row],[geo]]</f>
        <v>TJ#B_101210#3286#CZ</v>
      </c>
      <c r="B1952" s="4" t="str">
        <f>VLOOKUP(EB[[#This Row],[product]],KS_DB[[product]:[KS]],5,FALSE)</f>
        <v>liquid</v>
      </c>
      <c r="C1952" s="4" t="str">
        <f>VLOOKUP(EB[[#This Row],[product]],KS_DB[[product]:[KS]],6,FALSE)</f>
        <v>liquid</v>
      </c>
      <c r="D1952" s="4">
        <f>VLOOKUP(EB[[#This Row],[product]],Carriers[],4,FALSE)</f>
        <v>1</v>
      </c>
      <c r="E1952" s="4">
        <f>VLOOKUP(EB[[#This Row],[indic_nrg]],Indicators[],4,FALSE)</f>
        <v>0</v>
      </c>
      <c r="F1952" s="4">
        <f>IFERROR(VLOOKUP(EB[[#This Row],[Source_carrier]],KS_DB[[product]:[KS]],6,FALSE),0)</f>
        <v>0</v>
      </c>
      <c r="G1952" s="4" t="s">
        <v>34</v>
      </c>
      <c r="H1952" s="4" t="s">
        <v>587</v>
      </c>
      <c r="I1952" s="4" t="s">
        <v>1151</v>
      </c>
      <c r="J1952" s="4" t="s">
        <v>37</v>
      </c>
      <c r="K1952" s="4" t="s">
        <v>588</v>
      </c>
      <c r="L1952" s="4" t="s">
        <v>39</v>
      </c>
      <c r="M1952" s="4" t="s">
        <v>1152</v>
      </c>
      <c r="N1952" s="4" t="s">
        <v>41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-40</v>
      </c>
      <c r="AB1952" s="4">
        <v>0</v>
      </c>
      <c r="AC1952" s="4">
        <v>0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4">
        <v>0</v>
      </c>
    </row>
    <row r="1953" spans="1:40" ht="15" customHeight="1" x14ac:dyDescent="0.25">
      <c r="A1953" s="4" t="str">
        <f>EB[[#This Row],[unit]] &amp; "#" &amp; EB[[#This Row],[indic_nrg]] &amp; "#" &amp; EB[[#This Row],[product]] &amp; "#" &amp; EB[[#This Row],[geo]]</f>
        <v>TJ#B_101210#3295#CZ</v>
      </c>
      <c r="B1953" s="4" t="str">
        <f>VLOOKUP(EB[[#This Row],[product]],KS_DB[[product]:[KS]],5,FALSE)</f>
        <v>liquid</v>
      </c>
      <c r="C1953" s="4" t="str">
        <f>VLOOKUP(EB[[#This Row],[product]],KS_DB[[product]:[KS]],6,FALSE)</f>
        <v>liquid</v>
      </c>
      <c r="D1953" s="4">
        <f>VLOOKUP(EB[[#This Row],[product]],Carriers[],4,FALSE)</f>
        <v>1</v>
      </c>
      <c r="E1953" s="4">
        <f>VLOOKUP(EB[[#This Row],[indic_nrg]],Indicators[],4,FALSE)</f>
        <v>0</v>
      </c>
      <c r="F1953" s="4">
        <f>IFERROR(VLOOKUP(EB[[#This Row],[Source_carrier]],KS_DB[[product]:[KS]],6,FALSE),0)</f>
        <v>0</v>
      </c>
      <c r="G1953" s="4" t="s">
        <v>34</v>
      </c>
      <c r="H1953" s="4" t="s">
        <v>587</v>
      </c>
      <c r="I1953" s="4" t="s">
        <v>1153</v>
      </c>
      <c r="J1953" s="4" t="s">
        <v>37</v>
      </c>
      <c r="K1953" s="4" t="s">
        <v>588</v>
      </c>
      <c r="L1953" s="4" t="s">
        <v>39</v>
      </c>
      <c r="M1953" s="4" t="s">
        <v>1154</v>
      </c>
      <c r="N1953" s="4" t="s">
        <v>41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  <c r="Z1953" s="4">
        <v>-82</v>
      </c>
      <c r="AA1953" s="4">
        <v>326</v>
      </c>
      <c r="AB1953" s="4">
        <v>-529</v>
      </c>
      <c r="AC1953" s="4">
        <v>-1510</v>
      </c>
      <c r="AD1953" s="4">
        <v>-1881</v>
      </c>
      <c r="AE1953" s="4">
        <v>-2004</v>
      </c>
      <c r="AF1953" s="4">
        <v>-1690</v>
      </c>
      <c r="AG1953" s="4">
        <v>-1800</v>
      </c>
      <c r="AH1953" s="4">
        <v>-882</v>
      </c>
      <c r="AI1953" s="4">
        <v>-1075</v>
      </c>
      <c r="AJ1953" s="4">
        <v>-1326</v>
      </c>
      <c r="AK1953" s="4">
        <v>-1614</v>
      </c>
      <c r="AL1953" s="4">
        <v>-1567</v>
      </c>
      <c r="AM1953" s="4">
        <v>-2355</v>
      </c>
      <c r="AN1953" s="4">
        <v>-1104</v>
      </c>
    </row>
    <row r="1954" spans="1:40" ht="15" customHeight="1" x14ac:dyDescent="0.25">
      <c r="A1954" s="4" t="str">
        <f>EB[[#This Row],[unit]] &amp; "#" &amp; EB[[#This Row],[indic_nrg]] &amp; "#" &amp; EB[[#This Row],[product]] &amp; "#" &amp; EB[[#This Row],[geo]]</f>
        <v>TJ#B_101210#5500#CZ</v>
      </c>
      <c r="B1954" s="4" t="str">
        <f>VLOOKUP(EB[[#This Row],[product]],KS_DB[[product]:[KS]],5,FALSE)</f>
        <v>RES</v>
      </c>
      <c r="C1954" s="4" t="str">
        <f>VLOOKUP(EB[[#This Row],[product]],KS_DB[[product]:[KS]],6,FALSE)</f>
        <v>RES</v>
      </c>
      <c r="D1954" s="4">
        <f>VLOOKUP(EB[[#This Row],[product]],Carriers[],4,FALSE)</f>
        <v>0</v>
      </c>
      <c r="E1954" s="4">
        <f>VLOOKUP(EB[[#This Row],[indic_nrg]],Indicators[],4,FALSE)</f>
        <v>0</v>
      </c>
      <c r="F1954" s="4">
        <f>IFERROR(VLOOKUP(EB[[#This Row],[Source_carrier]],KS_DB[[product]:[KS]],6,FALSE),0)</f>
        <v>0</v>
      </c>
      <c r="G1954" s="4" t="s">
        <v>34</v>
      </c>
      <c r="H1954" s="4" t="s">
        <v>587</v>
      </c>
      <c r="I1954" s="4" t="s">
        <v>99</v>
      </c>
      <c r="J1954" s="4" t="s">
        <v>37</v>
      </c>
      <c r="K1954" s="4" t="s">
        <v>588</v>
      </c>
      <c r="L1954" s="4" t="s">
        <v>39</v>
      </c>
      <c r="M1954" s="4" t="s">
        <v>100</v>
      </c>
      <c r="N1954" s="4" t="s">
        <v>41</v>
      </c>
      <c r="O1954" s="4">
        <v>-4179.6000000000004</v>
      </c>
      <c r="P1954" s="4">
        <v>-3920.4</v>
      </c>
      <c r="Q1954" s="4">
        <v>-5047.2</v>
      </c>
      <c r="R1954" s="4">
        <v>-4928.3999999999996</v>
      </c>
      <c r="S1954" s="4">
        <v>-5256</v>
      </c>
      <c r="T1954" s="4">
        <v>-7207.2</v>
      </c>
      <c r="U1954" s="4">
        <v>-7088.4</v>
      </c>
      <c r="V1954" s="4">
        <v>-6116.4</v>
      </c>
      <c r="W1954" s="4">
        <v>-5025.6000000000004</v>
      </c>
      <c r="X1954" s="4">
        <v>-6051.6</v>
      </c>
      <c r="Y1954" s="4">
        <v>-6332.6</v>
      </c>
      <c r="Z1954" s="4">
        <v>-7394.7</v>
      </c>
      <c r="AA1954" s="4">
        <v>-8978.7999999999993</v>
      </c>
      <c r="AB1954" s="4">
        <v>-4997.5</v>
      </c>
      <c r="AC1954" s="4">
        <v>-7305.4</v>
      </c>
      <c r="AD1954" s="4">
        <v>-8645.1</v>
      </c>
      <c r="AE1954" s="4">
        <v>-9358.5</v>
      </c>
      <c r="AF1954" s="4">
        <v>-7978.1</v>
      </c>
      <c r="AG1954" s="4">
        <v>-8215</v>
      </c>
      <c r="AH1954" s="4">
        <v>-10100.9</v>
      </c>
      <c r="AI1954" s="4">
        <v>-13462.9</v>
      </c>
      <c r="AJ1954" s="4">
        <v>-16351.3</v>
      </c>
      <c r="AK1954" s="4">
        <v>-16897</v>
      </c>
      <c r="AL1954" s="4">
        <v>-18891.599999999999</v>
      </c>
      <c r="AM1954" s="4">
        <v>-16231.9</v>
      </c>
      <c r="AN1954" s="4">
        <v>-16674.599999999999</v>
      </c>
    </row>
    <row r="1955" spans="1:40" ht="15" customHeight="1" x14ac:dyDescent="0.25">
      <c r="A1955" s="4" t="str">
        <f>EB[[#This Row],[unit]] &amp; "#" &amp; EB[[#This Row],[indic_nrg]] &amp; "#" &amp; EB[[#This Row],[product]] &amp; "#" &amp; EB[[#This Row],[geo]]</f>
        <v>TJ#B_101210#5510#CZ</v>
      </c>
      <c r="B1955" s="4" t="str">
        <f>VLOOKUP(EB[[#This Row],[product]],KS_DB[[product]:[KS]],5,FALSE)</f>
        <v>RES</v>
      </c>
      <c r="C1955" s="4" t="str">
        <f>VLOOKUP(EB[[#This Row],[product]],KS_DB[[product]:[KS]],6,FALSE)</f>
        <v>RES</v>
      </c>
      <c r="D1955" s="4">
        <f>VLOOKUP(EB[[#This Row],[product]],Carriers[],4,FALSE)</f>
        <v>1</v>
      </c>
      <c r="E1955" s="4">
        <f>VLOOKUP(EB[[#This Row],[indic_nrg]],Indicators[],4,FALSE)</f>
        <v>0</v>
      </c>
      <c r="F1955" s="4">
        <f>IFERROR(VLOOKUP(EB[[#This Row],[Source_carrier]],KS_DB[[product]:[KS]],6,FALSE),0)</f>
        <v>0</v>
      </c>
      <c r="G1955" s="4" t="s">
        <v>34</v>
      </c>
      <c r="H1955" s="4" t="s">
        <v>587</v>
      </c>
      <c r="I1955" s="4" t="s">
        <v>1113</v>
      </c>
      <c r="J1955" s="4" t="s">
        <v>37</v>
      </c>
      <c r="K1955" s="4" t="s">
        <v>588</v>
      </c>
      <c r="L1955" s="4" t="s">
        <v>39</v>
      </c>
      <c r="M1955" s="4" t="s">
        <v>1114</v>
      </c>
      <c r="N1955" s="4" t="s">
        <v>41</v>
      </c>
      <c r="O1955" s="4">
        <v>-4179.6000000000004</v>
      </c>
      <c r="P1955" s="4">
        <v>-3920.4</v>
      </c>
      <c r="Q1955" s="4">
        <v>-5047.2</v>
      </c>
      <c r="R1955" s="4">
        <v>-4928.3999999999996</v>
      </c>
      <c r="S1955" s="4">
        <v>-5256</v>
      </c>
      <c r="T1955" s="4">
        <v>-7207.2</v>
      </c>
      <c r="U1955" s="4">
        <v>-7088.4</v>
      </c>
      <c r="V1955" s="4">
        <v>-6116.4</v>
      </c>
      <c r="W1955" s="4">
        <v>-5025.6000000000004</v>
      </c>
      <c r="X1955" s="4">
        <v>-6051.6</v>
      </c>
      <c r="Y1955" s="4">
        <v>-6328.8</v>
      </c>
      <c r="Z1955" s="4">
        <v>-7394.4</v>
      </c>
      <c r="AA1955" s="4">
        <v>-8971.2000000000007</v>
      </c>
      <c r="AB1955" s="4">
        <v>-4978.8</v>
      </c>
      <c r="AC1955" s="4">
        <v>-7268.4</v>
      </c>
      <c r="AD1955" s="4">
        <v>-8568</v>
      </c>
      <c r="AE1955" s="4">
        <v>-9180</v>
      </c>
      <c r="AF1955" s="4">
        <v>-7520.4</v>
      </c>
      <c r="AG1955" s="4">
        <v>-7286.4</v>
      </c>
      <c r="AH1955" s="4">
        <v>-8744.4</v>
      </c>
      <c r="AI1955" s="4">
        <v>-10040.4</v>
      </c>
      <c r="AJ1955" s="4">
        <v>-7066.8</v>
      </c>
      <c r="AK1955" s="4">
        <v>-7664.4</v>
      </c>
      <c r="AL1955" s="4">
        <v>-9842.4</v>
      </c>
      <c r="AM1955" s="4">
        <v>-6872.4</v>
      </c>
      <c r="AN1955" s="4">
        <v>-6462</v>
      </c>
    </row>
    <row r="1956" spans="1:40" ht="15" customHeight="1" x14ac:dyDescent="0.25">
      <c r="A1956" s="4" t="str">
        <f>EB[[#This Row],[unit]] &amp; "#" &amp; EB[[#This Row],[indic_nrg]] &amp; "#" &amp; EB[[#This Row],[product]] &amp; "#" &amp; EB[[#This Row],[geo]]</f>
        <v>TJ#B_101210#5520#CZ</v>
      </c>
      <c r="B1956" s="4" t="str">
        <f>VLOOKUP(EB[[#This Row],[product]],KS_DB[[product]:[KS]],5,FALSE)</f>
        <v>RES</v>
      </c>
      <c r="C1956" s="4" t="str">
        <f>VLOOKUP(EB[[#This Row],[product]],KS_DB[[product]:[KS]],6,FALSE)</f>
        <v>RES</v>
      </c>
      <c r="D1956" s="4">
        <f>VLOOKUP(EB[[#This Row],[product]],Carriers[],4,FALSE)</f>
        <v>1</v>
      </c>
      <c r="E1956" s="4">
        <f>VLOOKUP(EB[[#This Row],[indic_nrg]],Indicators[],4,FALSE)</f>
        <v>0</v>
      </c>
      <c r="F1956" s="4">
        <f>IFERROR(VLOOKUP(EB[[#This Row],[Source_carrier]],KS_DB[[product]:[KS]],6,FALSE),0)</f>
        <v>0</v>
      </c>
      <c r="G1956" s="4" t="s">
        <v>34</v>
      </c>
      <c r="H1956" s="4" t="s">
        <v>587</v>
      </c>
      <c r="I1956" s="4" t="s">
        <v>1115</v>
      </c>
      <c r="J1956" s="4" t="s">
        <v>37</v>
      </c>
      <c r="K1956" s="4" t="s">
        <v>588</v>
      </c>
      <c r="L1956" s="4" t="s">
        <v>39</v>
      </c>
      <c r="M1956" s="4" t="s">
        <v>1116</v>
      </c>
      <c r="N1956" s="4" t="s">
        <v>41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-3.6</v>
      </c>
      <c r="Z1956" s="4">
        <v>0</v>
      </c>
      <c r="AA1956" s="4">
        <v>-7.2</v>
      </c>
      <c r="AB1956" s="4">
        <v>-18</v>
      </c>
      <c r="AC1956" s="4">
        <v>-36</v>
      </c>
      <c r="AD1956" s="4">
        <v>-75.599999999999994</v>
      </c>
      <c r="AE1956" s="4">
        <v>-176.4</v>
      </c>
      <c r="AF1956" s="4">
        <v>-450</v>
      </c>
      <c r="AG1956" s="4">
        <v>-882</v>
      </c>
      <c r="AH1956" s="4">
        <v>-1036.8</v>
      </c>
      <c r="AI1956" s="4">
        <v>-1206</v>
      </c>
      <c r="AJ1956" s="4">
        <v>-1429.2</v>
      </c>
      <c r="AK1956" s="4">
        <v>-1497.6</v>
      </c>
      <c r="AL1956" s="4">
        <v>-1731.6</v>
      </c>
      <c r="AM1956" s="4">
        <v>-1717.2</v>
      </c>
      <c r="AN1956" s="4">
        <v>-2062.8000000000002</v>
      </c>
    </row>
    <row r="1957" spans="1:40" ht="15" customHeight="1" x14ac:dyDescent="0.25">
      <c r="A1957" s="4" t="str">
        <f>EB[[#This Row],[unit]] &amp; "#" &amp; EB[[#This Row],[indic_nrg]] &amp; "#" &amp; EB[[#This Row],[product]] &amp; "#" &amp; EB[[#This Row],[geo]]</f>
        <v>TJ#B_101210#5534#CZ</v>
      </c>
      <c r="B1957" s="4" t="str">
        <f>VLOOKUP(EB[[#This Row],[product]],KS_DB[[product]:[KS]],5,FALSE)</f>
        <v>RES</v>
      </c>
      <c r="C1957" s="4" t="str">
        <f>VLOOKUP(EB[[#This Row],[product]],KS_DB[[product]:[KS]],6,FALSE)</f>
        <v>RES</v>
      </c>
      <c r="D1957" s="4">
        <f>VLOOKUP(EB[[#This Row],[product]],Carriers[],4,FALSE)</f>
        <v>1</v>
      </c>
      <c r="E1957" s="4">
        <f>VLOOKUP(EB[[#This Row],[indic_nrg]],Indicators[],4,FALSE)</f>
        <v>0</v>
      </c>
      <c r="F1957" s="4">
        <f>IFERROR(VLOOKUP(EB[[#This Row],[Source_carrier]],KS_DB[[product]:[KS]],6,FALSE),0)</f>
        <v>0</v>
      </c>
      <c r="G1957" s="4" t="s">
        <v>34</v>
      </c>
      <c r="H1957" s="4" t="s">
        <v>587</v>
      </c>
      <c r="I1957" s="4" t="s">
        <v>1117</v>
      </c>
      <c r="J1957" s="4" t="s">
        <v>37</v>
      </c>
      <c r="K1957" s="4" t="s">
        <v>588</v>
      </c>
      <c r="L1957" s="4" t="s">
        <v>39</v>
      </c>
      <c r="M1957" s="4" t="s">
        <v>1118</v>
      </c>
      <c r="N1957" s="4" t="s">
        <v>41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0</v>
      </c>
      <c r="Y1957" s="4">
        <v>-0.2</v>
      </c>
      <c r="Z1957" s="4">
        <v>-0.3</v>
      </c>
      <c r="AA1957" s="4">
        <v>-0.4</v>
      </c>
      <c r="AB1957" s="4">
        <v>-0.7</v>
      </c>
      <c r="AC1957" s="4">
        <v>-1</v>
      </c>
      <c r="AD1957" s="4">
        <v>-1.5</v>
      </c>
      <c r="AE1957" s="4">
        <v>-2.1</v>
      </c>
      <c r="AF1957" s="4">
        <v>-7.7</v>
      </c>
      <c r="AG1957" s="4">
        <v>-46.6</v>
      </c>
      <c r="AH1957" s="4">
        <v>-319.7</v>
      </c>
      <c r="AI1957" s="4">
        <v>-2216.5</v>
      </c>
      <c r="AJ1957" s="4">
        <v>-7855.3</v>
      </c>
      <c r="AK1957" s="4">
        <v>-7735</v>
      </c>
      <c r="AL1957" s="4">
        <v>-7317.6</v>
      </c>
      <c r="AM1957" s="4">
        <v>-7642.3</v>
      </c>
      <c r="AN1957" s="4">
        <v>-8149.8</v>
      </c>
    </row>
    <row r="1958" spans="1:40" ht="15" customHeight="1" x14ac:dyDescent="0.25">
      <c r="A1958" s="4" t="str">
        <f>EB[[#This Row],[unit]] &amp; "#" &amp; EB[[#This Row],[indic_nrg]] &amp; "#" &amp; EB[[#This Row],[product]] &amp; "#" &amp; EB[[#This Row],[geo]]</f>
        <v>TJ#B_101210#5535#CZ</v>
      </c>
      <c r="B1958" s="4" t="str">
        <f>VLOOKUP(EB[[#This Row],[product]],KS_DB[[product]:[KS]],5,FALSE)</f>
        <v>RES</v>
      </c>
      <c r="C1958" s="4" t="str">
        <f>VLOOKUP(EB[[#This Row],[product]],KS_DB[[product]:[KS]],6,FALSE)</f>
        <v>RES</v>
      </c>
      <c r="D1958" s="4">
        <f>VLOOKUP(EB[[#This Row],[product]],Carriers[],4,FALSE)</f>
        <v>1</v>
      </c>
      <c r="E1958" s="4">
        <f>VLOOKUP(EB[[#This Row],[indic_nrg]],Indicators[],4,FALSE)</f>
        <v>0</v>
      </c>
      <c r="F1958" s="4">
        <f>IFERROR(VLOOKUP(EB[[#This Row],[Source_carrier]],KS_DB[[product]:[KS]],6,FALSE),0)</f>
        <v>0</v>
      </c>
      <c r="G1958" s="4" t="s">
        <v>34</v>
      </c>
      <c r="H1958" s="4" t="s">
        <v>587</v>
      </c>
      <c r="I1958" s="4" t="s">
        <v>1119</v>
      </c>
      <c r="J1958" s="4" t="s">
        <v>37</v>
      </c>
      <c r="K1958" s="4" t="s">
        <v>588</v>
      </c>
      <c r="L1958" s="4" t="s">
        <v>39</v>
      </c>
      <c r="M1958" s="4" t="s">
        <v>1120</v>
      </c>
      <c r="N1958" s="4" t="s">
        <v>41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</row>
    <row r="1959" spans="1:40" ht="15" customHeight="1" x14ac:dyDescent="0.25">
      <c r="A1959" s="4" t="str">
        <f>EB[[#This Row],[unit]] &amp; "#" &amp; EB[[#This Row],[indic_nrg]] &amp; "#" &amp; EB[[#This Row],[product]] &amp; "#" &amp; EB[[#This Row],[geo]]</f>
        <v>TJ#B_101210#6000#CZ</v>
      </c>
      <c r="B1959" s="4" t="str">
        <f>VLOOKUP(EB[[#This Row],[product]],KS_DB[[product]:[KS]],5,FALSE)</f>
        <v>electricity</v>
      </c>
      <c r="C1959" s="4" t="str">
        <f>VLOOKUP(EB[[#This Row],[product]],KS_DB[[product]:[KS]],6,FALSE)</f>
        <v>electricity</v>
      </c>
      <c r="D1959" s="4">
        <f>VLOOKUP(EB[[#This Row],[product]],Carriers[],4,FALSE)</f>
        <v>1</v>
      </c>
      <c r="E1959" s="4">
        <f>VLOOKUP(EB[[#This Row],[indic_nrg]],Indicators[],4,FALSE)</f>
        <v>0</v>
      </c>
      <c r="F1959" s="4">
        <f>IFERROR(VLOOKUP(EB[[#This Row],[Source_carrier]],KS_DB[[product]:[KS]],6,FALSE),0)</f>
        <v>0</v>
      </c>
      <c r="G1959" s="4" t="s">
        <v>34</v>
      </c>
      <c r="H1959" s="4" t="s">
        <v>587</v>
      </c>
      <c r="I1959" s="4" t="s">
        <v>127</v>
      </c>
      <c r="J1959" s="4" t="s">
        <v>37</v>
      </c>
      <c r="K1959" s="4" t="s">
        <v>588</v>
      </c>
      <c r="L1959" s="4" t="s">
        <v>39</v>
      </c>
      <c r="M1959" s="4" t="s">
        <v>128</v>
      </c>
      <c r="N1959" s="4" t="s">
        <v>41</v>
      </c>
      <c r="O1959" s="4">
        <v>4180</v>
      </c>
      <c r="P1959" s="4">
        <v>3920</v>
      </c>
      <c r="Q1959" s="4">
        <v>5047</v>
      </c>
      <c r="R1959" s="4">
        <v>4928</v>
      </c>
      <c r="S1959" s="4">
        <v>5256</v>
      </c>
      <c r="T1959" s="4">
        <v>7207</v>
      </c>
      <c r="U1959" s="4">
        <v>7088</v>
      </c>
      <c r="V1959" s="4">
        <v>6116</v>
      </c>
      <c r="W1959" s="4">
        <v>5026</v>
      </c>
      <c r="X1959" s="4">
        <v>6052</v>
      </c>
      <c r="Y1959" s="4">
        <v>6333</v>
      </c>
      <c r="Z1959" s="4">
        <v>7395</v>
      </c>
      <c r="AA1959" s="4">
        <v>8979</v>
      </c>
      <c r="AB1959" s="4">
        <v>4997</v>
      </c>
      <c r="AC1959" s="4">
        <v>7305</v>
      </c>
      <c r="AD1959" s="4">
        <v>8645</v>
      </c>
      <c r="AE1959" s="4">
        <v>9359</v>
      </c>
      <c r="AF1959" s="4">
        <v>7978</v>
      </c>
      <c r="AG1959" s="4">
        <v>8215</v>
      </c>
      <c r="AH1959" s="4">
        <v>10101</v>
      </c>
      <c r="AI1959" s="4">
        <v>13463</v>
      </c>
      <c r="AJ1959" s="4">
        <v>16351</v>
      </c>
      <c r="AK1959" s="4">
        <v>16897</v>
      </c>
      <c r="AL1959" s="4">
        <v>18892</v>
      </c>
      <c r="AM1959" s="4">
        <v>16232</v>
      </c>
      <c r="AN1959" s="4">
        <v>16675</v>
      </c>
    </row>
    <row r="1960" spans="1:40" ht="15" customHeight="1" x14ac:dyDescent="0.25">
      <c r="A1960" s="4" t="str">
        <f>EB[[#This Row],[unit]] &amp; "#" &amp; EB[[#This Row],[indic_nrg]] &amp; "#" &amp; EB[[#This Row],[product]] &amp; "#" &amp; EB[[#This Row],[geo]]</f>
        <v>TJ#B_101220#3000#CZ</v>
      </c>
      <c r="B1960" s="4" t="str">
        <f>VLOOKUP(EB[[#This Row],[product]],KS_DB[[product]:[KS]],5,FALSE)</f>
        <v>liquid</v>
      </c>
      <c r="C1960" s="4" t="str">
        <f>VLOOKUP(EB[[#This Row],[product]],KS_DB[[product]:[KS]],6,FALSE)</f>
        <v>liquid</v>
      </c>
      <c r="D1960" s="4">
        <f>VLOOKUP(EB[[#This Row],[product]],Carriers[],4,FALSE)</f>
        <v>0</v>
      </c>
      <c r="E1960" s="4">
        <f>VLOOKUP(EB[[#This Row],[indic_nrg]],Indicators[],4,FALSE)</f>
        <v>0</v>
      </c>
      <c r="F1960" s="4">
        <f>IFERROR(VLOOKUP(EB[[#This Row],[Source_carrier]],KS_DB[[product]:[KS]],6,FALSE),0)</f>
        <v>0</v>
      </c>
      <c r="G1960" s="4" t="s">
        <v>34</v>
      </c>
      <c r="H1960" s="4" t="s">
        <v>1227</v>
      </c>
      <c r="I1960" s="4" t="s">
        <v>73</v>
      </c>
      <c r="J1960" s="4" t="s">
        <v>37</v>
      </c>
      <c r="K1960" s="4" t="s">
        <v>1228</v>
      </c>
      <c r="L1960" s="4" t="s">
        <v>39</v>
      </c>
      <c r="M1960" s="4" t="s">
        <v>74</v>
      </c>
      <c r="N1960" s="4" t="s">
        <v>41</v>
      </c>
      <c r="O1960" s="4">
        <v>-676</v>
      </c>
      <c r="P1960" s="4">
        <v>-558</v>
      </c>
      <c r="Q1960" s="4">
        <v>-502</v>
      </c>
      <c r="R1960" s="4">
        <v>-284</v>
      </c>
      <c r="S1960" s="4">
        <v>-231</v>
      </c>
      <c r="T1960" s="4">
        <v>-235</v>
      </c>
      <c r="U1960" s="4">
        <v>-68</v>
      </c>
      <c r="V1960" s="4">
        <v>-344</v>
      </c>
      <c r="W1960" s="4">
        <v>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  <c r="AC1960" s="4">
        <v>0</v>
      </c>
      <c r="AD1960" s="4">
        <v>0</v>
      </c>
      <c r="AE1960" s="4">
        <v>-40</v>
      </c>
      <c r="AF1960" s="4">
        <v>-15</v>
      </c>
      <c r="AG1960" s="4">
        <v>-78</v>
      </c>
      <c r="AH1960" s="4">
        <v>-45</v>
      </c>
      <c r="AI1960" s="4">
        <v>-257</v>
      </c>
      <c r="AJ1960" s="4">
        <v>30</v>
      </c>
      <c r="AK1960" s="4">
        <v>-292</v>
      </c>
      <c r="AL1960" s="4">
        <v>3</v>
      </c>
      <c r="AM1960" s="4">
        <v>38</v>
      </c>
      <c r="AN1960" s="4">
        <v>93</v>
      </c>
    </row>
    <row r="1961" spans="1:40" ht="15" customHeight="1" x14ac:dyDescent="0.25">
      <c r="A1961" s="4" t="str">
        <f>EB[[#This Row],[unit]] &amp; "#" &amp; EB[[#This Row],[indic_nrg]] &amp; "#" &amp; EB[[#This Row],[product]] &amp; "#" &amp; EB[[#This Row],[geo]]</f>
        <v>TJ#B_101220#3100#CZ</v>
      </c>
      <c r="B1961" s="4" t="str">
        <f>VLOOKUP(EB[[#This Row],[product]],KS_DB[[product]:[KS]],5,FALSE)</f>
        <v>liquid</v>
      </c>
      <c r="C1961" s="4" t="str">
        <f>VLOOKUP(EB[[#This Row],[product]],KS_DB[[product]:[KS]],6,FALSE)</f>
        <v>liquid</v>
      </c>
      <c r="D1961" s="4">
        <f>VLOOKUP(EB[[#This Row],[product]],Carriers[],4,FALSE)</f>
        <v>0</v>
      </c>
      <c r="E1961" s="4">
        <f>VLOOKUP(EB[[#This Row],[indic_nrg]],Indicators[],4,FALSE)</f>
        <v>0</v>
      </c>
      <c r="F1961" s="4">
        <f>IFERROR(VLOOKUP(EB[[#This Row],[Source_carrier]],KS_DB[[product]:[KS]],6,FALSE),0)</f>
        <v>0</v>
      </c>
      <c r="G1961" s="4" t="s">
        <v>34</v>
      </c>
      <c r="H1961" s="4" t="s">
        <v>1227</v>
      </c>
      <c r="I1961" s="4" t="s">
        <v>1103</v>
      </c>
      <c r="J1961" s="4" t="s">
        <v>37</v>
      </c>
      <c r="K1961" s="4" t="s">
        <v>1228</v>
      </c>
      <c r="L1961" s="4" t="s">
        <v>39</v>
      </c>
      <c r="M1961" s="4" t="s">
        <v>1104</v>
      </c>
      <c r="N1961" s="4" t="s">
        <v>41</v>
      </c>
      <c r="O1961" s="4">
        <v>8200</v>
      </c>
      <c r="P1961" s="4">
        <v>6760</v>
      </c>
      <c r="Q1961" s="4">
        <v>6080</v>
      </c>
      <c r="R1961" s="4">
        <v>3440</v>
      </c>
      <c r="S1961" s="4">
        <v>2800</v>
      </c>
      <c r="T1961" s="4">
        <v>2800</v>
      </c>
      <c r="U1961" s="4">
        <v>713</v>
      </c>
      <c r="V1961" s="4">
        <v>1739</v>
      </c>
      <c r="W1961" s="4">
        <v>0</v>
      </c>
      <c r="X1961" s="4">
        <v>0</v>
      </c>
      <c r="Y1961" s="4">
        <v>0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4">
        <v>1106</v>
      </c>
      <c r="AF1961" s="4">
        <v>2449</v>
      </c>
      <c r="AG1961" s="4">
        <v>5786</v>
      </c>
      <c r="AH1961" s="4">
        <v>5307</v>
      </c>
      <c r="AI1961" s="4">
        <v>5463</v>
      </c>
      <c r="AJ1961" s="4">
        <v>6179</v>
      </c>
      <c r="AK1961" s="4">
        <v>6127</v>
      </c>
      <c r="AL1961" s="4">
        <v>4945</v>
      </c>
      <c r="AM1961" s="4">
        <v>5628</v>
      </c>
      <c r="AN1961" s="4">
        <v>5387</v>
      </c>
    </row>
    <row r="1962" spans="1:40" ht="15" customHeight="1" x14ac:dyDescent="0.25">
      <c r="A1962" s="4" t="str">
        <f>EB[[#This Row],[unit]] &amp; "#" &amp; EB[[#This Row],[indic_nrg]] &amp; "#" &amp; EB[[#This Row],[product]] &amp; "#" &amp; EB[[#This Row],[geo]]</f>
        <v>TJ#B_101220#3191#CZ</v>
      </c>
      <c r="B1962" s="4" t="str">
        <f>VLOOKUP(EB[[#This Row],[product]],KS_DB[[product]:[KS]],5,FALSE)</f>
        <v>liquid</v>
      </c>
      <c r="C1962" s="4" t="str">
        <f>VLOOKUP(EB[[#This Row],[product]],KS_DB[[product]:[KS]],6,FALSE)</f>
        <v>liquid</v>
      </c>
      <c r="D1962" s="4">
        <f>VLOOKUP(EB[[#This Row],[product]],Carriers[],4,FALSE)</f>
        <v>1</v>
      </c>
      <c r="E1962" s="4">
        <f>VLOOKUP(EB[[#This Row],[indic_nrg]],Indicators[],4,FALSE)</f>
        <v>0</v>
      </c>
      <c r="F1962" s="4">
        <f>IFERROR(VLOOKUP(EB[[#This Row],[Source_carrier]],KS_DB[[product]:[KS]],6,FALSE),0)</f>
        <v>0</v>
      </c>
      <c r="G1962" s="4" t="s">
        <v>34</v>
      </c>
      <c r="H1962" s="4" t="s">
        <v>1227</v>
      </c>
      <c r="I1962" s="4" t="s">
        <v>1133</v>
      </c>
      <c r="J1962" s="4" t="s">
        <v>37</v>
      </c>
      <c r="K1962" s="4" t="s">
        <v>1228</v>
      </c>
      <c r="L1962" s="4" t="s">
        <v>39</v>
      </c>
      <c r="M1962" s="4" t="s">
        <v>1134</v>
      </c>
      <c r="N1962" s="4" t="s">
        <v>41</v>
      </c>
      <c r="O1962" s="4">
        <v>8200</v>
      </c>
      <c r="P1962" s="4">
        <v>6760</v>
      </c>
      <c r="Q1962" s="4">
        <v>6080</v>
      </c>
      <c r="R1962" s="4">
        <v>3440</v>
      </c>
      <c r="S1962" s="4">
        <v>2800</v>
      </c>
      <c r="T1962" s="4">
        <v>2800</v>
      </c>
      <c r="U1962" s="4">
        <v>713</v>
      </c>
      <c r="V1962" s="4">
        <v>1739</v>
      </c>
      <c r="W1962" s="4">
        <v>0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  <c r="AC1962" s="4">
        <v>0</v>
      </c>
      <c r="AD1962" s="4">
        <v>0</v>
      </c>
      <c r="AE1962" s="4">
        <v>1106</v>
      </c>
      <c r="AF1962" s="4">
        <v>2449</v>
      </c>
      <c r="AG1962" s="4">
        <v>5786</v>
      </c>
      <c r="AH1962" s="4">
        <v>5307</v>
      </c>
      <c r="AI1962" s="4">
        <v>5463</v>
      </c>
      <c r="AJ1962" s="4">
        <v>6179</v>
      </c>
      <c r="AK1962" s="4">
        <v>6127</v>
      </c>
      <c r="AL1962" s="4">
        <v>4945</v>
      </c>
      <c r="AM1962" s="4">
        <v>5628</v>
      </c>
      <c r="AN1962" s="4">
        <v>5387</v>
      </c>
    </row>
    <row r="1963" spans="1:40" ht="15" customHeight="1" x14ac:dyDescent="0.25">
      <c r="A1963" s="4" t="str">
        <f>EB[[#This Row],[unit]] &amp; "#" &amp; EB[[#This Row],[indic_nrg]] &amp; "#" &amp; EB[[#This Row],[product]] &amp; "#" &amp; EB[[#This Row],[geo]]</f>
        <v>TJ#B_101220#3200#CZ</v>
      </c>
      <c r="B1963" s="4" t="str">
        <f>VLOOKUP(EB[[#This Row],[product]],KS_DB[[product]:[KS]],5,FALSE)</f>
        <v>liquid</v>
      </c>
      <c r="C1963" s="4" t="str">
        <f>VLOOKUP(EB[[#This Row],[product]],KS_DB[[product]:[KS]],6,FALSE)</f>
        <v>liquid</v>
      </c>
      <c r="D1963" s="4">
        <f>VLOOKUP(EB[[#This Row],[product]],Carriers[],4,FALSE)</f>
        <v>0</v>
      </c>
      <c r="E1963" s="4">
        <f>VLOOKUP(EB[[#This Row],[indic_nrg]],Indicators[],4,FALSE)</f>
        <v>0</v>
      </c>
      <c r="F1963" s="4">
        <f>IFERROR(VLOOKUP(EB[[#This Row],[Source_carrier]],KS_DB[[product]:[KS]],6,FALSE),0)</f>
        <v>0</v>
      </c>
      <c r="G1963" s="4" t="s">
        <v>34</v>
      </c>
      <c r="H1963" s="4" t="s">
        <v>1227</v>
      </c>
      <c r="I1963" s="4" t="s">
        <v>75</v>
      </c>
      <c r="J1963" s="4" t="s">
        <v>37</v>
      </c>
      <c r="K1963" s="4" t="s">
        <v>1228</v>
      </c>
      <c r="L1963" s="4" t="s">
        <v>39</v>
      </c>
      <c r="M1963" s="4" t="s">
        <v>76</v>
      </c>
      <c r="N1963" s="4" t="s">
        <v>41</v>
      </c>
      <c r="O1963" s="4">
        <v>-8876</v>
      </c>
      <c r="P1963" s="4">
        <v>-7318</v>
      </c>
      <c r="Q1963" s="4">
        <v>-6582</v>
      </c>
      <c r="R1963" s="4">
        <v>-3724</v>
      </c>
      <c r="S1963" s="4">
        <v>-3031</v>
      </c>
      <c r="T1963" s="4">
        <v>-3035</v>
      </c>
      <c r="U1963" s="4">
        <v>-781</v>
      </c>
      <c r="V1963" s="4">
        <v>-2083</v>
      </c>
      <c r="W1963" s="4">
        <v>0</v>
      </c>
      <c r="X1963" s="4">
        <v>0</v>
      </c>
      <c r="Y1963" s="4">
        <v>0</v>
      </c>
      <c r="Z1963" s="4">
        <v>0</v>
      </c>
      <c r="AA1963" s="4">
        <v>0</v>
      </c>
      <c r="AB1963" s="4">
        <v>0</v>
      </c>
      <c r="AC1963" s="4">
        <v>0</v>
      </c>
      <c r="AD1963" s="4">
        <v>0</v>
      </c>
      <c r="AE1963" s="4">
        <v>-1146</v>
      </c>
      <c r="AF1963" s="4">
        <v>-2464</v>
      </c>
      <c r="AG1963" s="4">
        <v>-5864</v>
      </c>
      <c r="AH1963" s="4">
        <v>-5352</v>
      </c>
      <c r="AI1963" s="4">
        <v>-5720</v>
      </c>
      <c r="AJ1963" s="4">
        <v>-6149</v>
      </c>
      <c r="AK1963" s="4">
        <v>-6419</v>
      </c>
      <c r="AL1963" s="4">
        <v>-4941</v>
      </c>
      <c r="AM1963" s="4">
        <v>-5590</v>
      </c>
      <c r="AN1963" s="4">
        <v>-5294</v>
      </c>
    </row>
    <row r="1964" spans="1:40" ht="15" customHeight="1" x14ac:dyDescent="0.25">
      <c r="A1964" s="4" t="str">
        <f>EB[[#This Row],[unit]] &amp; "#" &amp; EB[[#This Row],[indic_nrg]] &amp; "#" &amp; EB[[#This Row],[product]] &amp; "#" &amp; EB[[#This Row],[geo]]</f>
        <v>TJ#B_101220#3220#CZ</v>
      </c>
      <c r="B1964" s="4" t="str">
        <f>VLOOKUP(EB[[#This Row],[product]],KS_DB[[product]:[KS]],5,FALSE)</f>
        <v>liquid</v>
      </c>
      <c r="C1964" s="4" t="str">
        <f>VLOOKUP(EB[[#This Row],[product]],KS_DB[[product]:[KS]],6,FALSE)</f>
        <v>LPG</v>
      </c>
      <c r="D1964" s="4">
        <f>VLOOKUP(EB[[#This Row],[product]],Carriers[],4,FALSE)</f>
        <v>1</v>
      </c>
      <c r="E1964" s="4">
        <f>VLOOKUP(EB[[#This Row],[indic_nrg]],Indicators[],4,FALSE)</f>
        <v>0</v>
      </c>
      <c r="F1964" s="4">
        <f>IFERROR(VLOOKUP(EB[[#This Row],[Source_carrier]],KS_DB[[product]:[KS]],6,FALSE),0)</f>
        <v>0</v>
      </c>
      <c r="G1964" s="4" t="s">
        <v>34</v>
      </c>
      <c r="H1964" s="4" t="s">
        <v>1227</v>
      </c>
      <c r="I1964" s="4" t="s">
        <v>77</v>
      </c>
      <c r="J1964" s="4" t="s">
        <v>37</v>
      </c>
      <c r="K1964" s="4" t="s">
        <v>1228</v>
      </c>
      <c r="L1964" s="4" t="s">
        <v>39</v>
      </c>
      <c r="M1964" s="4" t="s">
        <v>78</v>
      </c>
      <c r="N1964" s="4" t="s">
        <v>41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0</v>
      </c>
      <c r="AA1964" s="4">
        <v>0</v>
      </c>
      <c r="AB1964" s="4">
        <v>0</v>
      </c>
      <c r="AC1964" s="4">
        <v>0</v>
      </c>
      <c r="AD1964" s="4">
        <v>0</v>
      </c>
      <c r="AE1964" s="4">
        <v>-321</v>
      </c>
      <c r="AF1964" s="4">
        <v>0</v>
      </c>
      <c r="AG1964" s="4">
        <v>-44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</row>
    <row r="1965" spans="1:40" ht="15" customHeight="1" x14ac:dyDescent="0.25">
      <c r="A1965" s="4" t="str">
        <f>EB[[#This Row],[unit]] &amp; "#" &amp; EB[[#This Row],[indic_nrg]] &amp; "#" &amp; EB[[#This Row],[product]] &amp; "#" &amp; EB[[#This Row],[geo]]</f>
        <v>TJ#B_101220#3247#CZ</v>
      </c>
      <c r="B1965" s="4" t="str">
        <f>VLOOKUP(EB[[#This Row],[product]],KS_DB[[product]:[KS]],5,FALSE)</f>
        <v>liquid</v>
      </c>
      <c r="C1965" s="4" t="str">
        <f>VLOOKUP(EB[[#This Row],[product]],KS_DB[[product]:[KS]],6,FALSE)</f>
        <v>jetkerosene</v>
      </c>
      <c r="D1965" s="4">
        <f>VLOOKUP(EB[[#This Row],[product]],Carriers[],4,FALSE)</f>
        <v>1</v>
      </c>
      <c r="E1965" s="4">
        <f>VLOOKUP(EB[[#This Row],[indic_nrg]],Indicators[],4,FALSE)</f>
        <v>0</v>
      </c>
      <c r="F1965" s="4">
        <f>IFERROR(VLOOKUP(EB[[#This Row],[Source_carrier]],KS_DB[[product]:[KS]],6,FALSE),0)</f>
        <v>0</v>
      </c>
      <c r="G1965" s="4" t="s">
        <v>34</v>
      </c>
      <c r="H1965" s="4" t="s">
        <v>1227</v>
      </c>
      <c r="I1965" s="4" t="s">
        <v>1141</v>
      </c>
      <c r="J1965" s="4" t="s">
        <v>37</v>
      </c>
      <c r="K1965" s="4" t="s">
        <v>1228</v>
      </c>
      <c r="L1965" s="4" t="s">
        <v>39</v>
      </c>
      <c r="M1965" s="4" t="s">
        <v>1142</v>
      </c>
      <c r="N1965" s="4" t="s">
        <v>41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F1965" s="4">
        <v>-260</v>
      </c>
      <c r="AG1965" s="4">
        <v>-650</v>
      </c>
      <c r="AH1965" s="4">
        <v>-216</v>
      </c>
      <c r="AI1965" s="4">
        <v>-520</v>
      </c>
      <c r="AJ1965" s="4">
        <v>-563</v>
      </c>
      <c r="AK1965" s="4">
        <v>-563</v>
      </c>
      <c r="AL1965" s="4">
        <v>0</v>
      </c>
      <c r="AM1965" s="4">
        <v>0</v>
      </c>
      <c r="AN1965" s="4">
        <v>0</v>
      </c>
    </row>
    <row r="1966" spans="1:40" ht="15" customHeight="1" x14ac:dyDescent="0.25">
      <c r="A1966" s="4" t="str">
        <f>EB[[#This Row],[unit]] &amp; "#" &amp; EB[[#This Row],[indic_nrg]] &amp; "#" &amp; EB[[#This Row],[product]] &amp; "#" &amp; EB[[#This Row],[geo]]</f>
        <v>TJ#B_101220#3250#CZ</v>
      </c>
      <c r="B1966" s="4" t="str">
        <f>VLOOKUP(EB[[#This Row],[product]],KS_DB[[product]:[KS]],5,FALSE)</f>
        <v>liquid</v>
      </c>
      <c r="C1966" s="4" t="str">
        <f>VLOOKUP(EB[[#This Row],[product]],KS_DB[[product]:[KS]],6,FALSE)</f>
        <v>diesel</v>
      </c>
      <c r="D1966" s="4">
        <f>VLOOKUP(EB[[#This Row],[product]],Carriers[],4,FALSE)</f>
        <v>1</v>
      </c>
      <c r="E1966" s="4">
        <f>VLOOKUP(EB[[#This Row],[indic_nrg]],Indicators[],4,FALSE)</f>
        <v>0</v>
      </c>
      <c r="F1966" s="4">
        <f>IFERROR(VLOOKUP(EB[[#This Row],[Source_carrier]],KS_DB[[product]:[KS]],6,FALSE),0)</f>
        <v>0</v>
      </c>
      <c r="G1966" s="4" t="s">
        <v>34</v>
      </c>
      <c r="H1966" s="4" t="s">
        <v>1227</v>
      </c>
      <c r="I1966" s="4" t="s">
        <v>1143</v>
      </c>
      <c r="J1966" s="4" t="s">
        <v>37</v>
      </c>
      <c r="K1966" s="4" t="s">
        <v>1228</v>
      </c>
      <c r="L1966" s="4" t="s">
        <v>39</v>
      </c>
      <c r="M1966" s="4" t="s">
        <v>1144</v>
      </c>
      <c r="N1966" s="4" t="s">
        <v>41</v>
      </c>
      <c r="O1966" s="4">
        <v>-8876</v>
      </c>
      <c r="P1966" s="4">
        <v>-7318</v>
      </c>
      <c r="Q1966" s="4">
        <v>-6582</v>
      </c>
      <c r="R1966" s="4">
        <v>-3724</v>
      </c>
      <c r="S1966" s="4">
        <v>-3031</v>
      </c>
      <c r="T1966" s="4">
        <v>-3035</v>
      </c>
      <c r="U1966" s="4">
        <v>-781</v>
      </c>
      <c r="V1966" s="4">
        <v>-2083</v>
      </c>
      <c r="W1966" s="4">
        <v>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0</v>
      </c>
    </row>
    <row r="1967" spans="1:40" ht="15" customHeight="1" x14ac:dyDescent="0.25">
      <c r="A1967" s="4" t="str">
        <f>EB[[#This Row],[unit]] &amp; "#" &amp; EB[[#This Row],[indic_nrg]] &amp; "#" &amp; EB[[#This Row],[product]] &amp; "#" &amp; EB[[#This Row],[geo]]</f>
        <v>TJ#B_101220#3260#CZ</v>
      </c>
      <c r="B1967" s="4" t="str">
        <f>VLOOKUP(EB[[#This Row],[product]],KS_DB[[product]:[KS]],5,FALSE)</f>
        <v>liquid</v>
      </c>
      <c r="C1967" s="4" t="str">
        <f>VLOOKUP(EB[[#This Row],[product]],KS_DB[[product]:[KS]],6,FALSE)</f>
        <v>diesel</v>
      </c>
      <c r="D1967" s="4">
        <f>VLOOKUP(EB[[#This Row],[product]],Carriers[],4,FALSE)</f>
        <v>1</v>
      </c>
      <c r="E1967" s="4">
        <f>VLOOKUP(EB[[#This Row],[indic_nrg]],Indicators[],4,FALSE)</f>
        <v>0</v>
      </c>
      <c r="F1967" s="4">
        <f>IFERROR(VLOOKUP(EB[[#This Row],[Source_carrier]],KS_DB[[product]:[KS]],6,FALSE),0)</f>
        <v>0</v>
      </c>
      <c r="G1967" s="4" t="s">
        <v>34</v>
      </c>
      <c r="H1967" s="4" t="s">
        <v>1227</v>
      </c>
      <c r="I1967" s="4" t="s">
        <v>79</v>
      </c>
      <c r="J1967" s="4" t="s">
        <v>37</v>
      </c>
      <c r="K1967" s="4" t="s">
        <v>1228</v>
      </c>
      <c r="L1967" s="4" t="s">
        <v>39</v>
      </c>
      <c r="M1967" s="4" t="s">
        <v>80</v>
      </c>
      <c r="N1967" s="4" t="s">
        <v>41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0</v>
      </c>
      <c r="AE1967" s="4">
        <v>0</v>
      </c>
      <c r="AF1967" s="4">
        <v>-43</v>
      </c>
      <c r="AG1967" s="4">
        <v>0</v>
      </c>
      <c r="AH1967" s="4">
        <v>0</v>
      </c>
      <c r="AI1967" s="4">
        <v>0</v>
      </c>
      <c r="AJ1967" s="4">
        <v>0</v>
      </c>
      <c r="AK1967" s="4">
        <v>-172</v>
      </c>
      <c r="AL1967" s="4">
        <v>0</v>
      </c>
      <c r="AM1967" s="4">
        <v>0</v>
      </c>
      <c r="AN1967" s="4">
        <v>0</v>
      </c>
    </row>
    <row r="1968" spans="1:40" ht="15" customHeight="1" x14ac:dyDescent="0.25">
      <c r="A1968" s="4" t="str">
        <f>EB[[#This Row],[unit]] &amp; "#" &amp; EB[[#This Row],[indic_nrg]] &amp; "#" &amp; EB[[#This Row],[product]] &amp; "#" &amp; EB[[#This Row],[geo]]</f>
        <v>TJ#B_101220#3270A#CZ</v>
      </c>
      <c r="B1968" s="4" t="str">
        <f>VLOOKUP(EB[[#This Row],[product]],KS_DB[[product]:[KS]],5,FALSE)</f>
        <v>liquid</v>
      </c>
      <c r="C1968" s="4" t="str">
        <f>VLOOKUP(EB[[#This Row],[product]],KS_DB[[product]:[KS]],6,FALSE)</f>
        <v>liquid</v>
      </c>
      <c r="D1968" s="4">
        <f>VLOOKUP(EB[[#This Row],[product]],Carriers[],4,FALSE)</f>
        <v>1</v>
      </c>
      <c r="E1968" s="4">
        <f>VLOOKUP(EB[[#This Row],[indic_nrg]],Indicators[],4,FALSE)</f>
        <v>0</v>
      </c>
      <c r="F1968" s="4">
        <f>IFERROR(VLOOKUP(EB[[#This Row],[Source_carrier]],KS_DB[[product]:[KS]],6,FALSE),0)</f>
        <v>0</v>
      </c>
      <c r="G1968" s="4" t="s">
        <v>34</v>
      </c>
      <c r="H1968" s="4" t="s">
        <v>1227</v>
      </c>
      <c r="I1968" s="4" t="s">
        <v>81</v>
      </c>
      <c r="J1968" s="4" t="s">
        <v>37</v>
      </c>
      <c r="K1968" s="4" t="s">
        <v>1228</v>
      </c>
      <c r="L1968" s="4" t="s">
        <v>39</v>
      </c>
      <c r="M1968" s="4" t="s">
        <v>82</v>
      </c>
      <c r="N1968" s="4" t="s">
        <v>41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0</v>
      </c>
      <c r="AB1968" s="4">
        <v>0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-40</v>
      </c>
      <c r="AI1968" s="4">
        <v>0</v>
      </c>
      <c r="AJ1968" s="4">
        <v>-40</v>
      </c>
      <c r="AK1968" s="4">
        <v>-40</v>
      </c>
      <c r="AL1968" s="4">
        <v>-160</v>
      </c>
      <c r="AM1968" s="4">
        <v>0</v>
      </c>
      <c r="AN1968" s="4">
        <v>0</v>
      </c>
    </row>
    <row r="1969" spans="1:40" ht="15" customHeight="1" x14ac:dyDescent="0.25">
      <c r="A1969" s="4" t="str">
        <f>EB[[#This Row],[unit]] &amp; "#" &amp; EB[[#This Row],[indic_nrg]] &amp; "#" &amp; EB[[#This Row],[product]] &amp; "#" &amp; EB[[#This Row],[geo]]</f>
        <v>TJ#B_101220#3281#CZ</v>
      </c>
      <c r="B1969" s="4" t="str">
        <f>VLOOKUP(EB[[#This Row],[product]],KS_DB[[product]:[KS]],5,FALSE)</f>
        <v>liquid</v>
      </c>
      <c r="C1969" s="4" t="str">
        <f>VLOOKUP(EB[[#This Row],[product]],KS_DB[[product]:[KS]],6,FALSE)</f>
        <v>liquid</v>
      </c>
      <c r="D1969" s="4">
        <f>VLOOKUP(EB[[#This Row],[product]],Carriers[],4,FALSE)</f>
        <v>1</v>
      </c>
      <c r="E1969" s="4">
        <f>VLOOKUP(EB[[#This Row],[indic_nrg]],Indicators[],4,FALSE)</f>
        <v>0</v>
      </c>
      <c r="F1969" s="4">
        <f>IFERROR(VLOOKUP(EB[[#This Row],[Source_carrier]],KS_DB[[product]:[KS]],6,FALSE),0)</f>
        <v>0</v>
      </c>
      <c r="G1969" s="4" t="s">
        <v>34</v>
      </c>
      <c r="H1969" s="4" t="s">
        <v>1227</v>
      </c>
      <c r="I1969" s="4" t="s">
        <v>1145</v>
      </c>
      <c r="J1969" s="4" t="s">
        <v>37</v>
      </c>
      <c r="K1969" s="4" t="s">
        <v>1228</v>
      </c>
      <c r="L1969" s="4" t="s">
        <v>39</v>
      </c>
      <c r="M1969" s="4" t="s">
        <v>1146</v>
      </c>
      <c r="N1969" s="4" t="s">
        <v>41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-40</v>
      </c>
      <c r="AL1969" s="4">
        <v>0</v>
      </c>
      <c r="AM1969" s="4">
        <v>0</v>
      </c>
      <c r="AN1969" s="4">
        <v>0</v>
      </c>
    </row>
    <row r="1970" spans="1:40" ht="15" customHeight="1" x14ac:dyDescent="0.25">
      <c r="A1970" s="4" t="str">
        <f>EB[[#This Row],[unit]] &amp; "#" &amp; EB[[#This Row],[indic_nrg]] &amp; "#" &amp; EB[[#This Row],[product]] &amp; "#" &amp; EB[[#This Row],[geo]]</f>
        <v>TJ#B_101220#3282#CZ</v>
      </c>
      <c r="B1970" s="4" t="str">
        <f>VLOOKUP(EB[[#This Row],[product]],KS_DB[[product]:[KS]],5,FALSE)</f>
        <v>liquid</v>
      </c>
      <c r="C1970" s="4" t="str">
        <f>VLOOKUP(EB[[#This Row],[product]],KS_DB[[product]:[KS]],6,FALSE)</f>
        <v>liquid</v>
      </c>
      <c r="D1970" s="4">
        <f>VLOOKUP(EB[[#This Row],[product]],Carriers[],4,FALSE)</f>
        <v>1</v>
      </c>
      <c r="E1970" s="4">
        <f>VLOOKUP(EB[[#This Row],[indic_nrg]],Indicators[],4,FALSE)</f>
        <v>0</v>
      </c>
      <c r="F1970" s="4">
        <f>IFERROR(VLOOKUP(EB[[#This Row],[Source_carrier]],KS_DB[[product]:[KS]],6,FALSE),0)</f>
        <v>0</v>
      </c>
      <c r="G1970" s="4" t="s">
        <v>34</v>
      </c>
      <c r="H1970" s="4" t="s">
        <v>1227</v>
      </c>
      <c r="I1970" s="4" t="s">
        <v>1129</v>
      </c>
      <c r="J1970" s="4" t="s">
        <v>37</v>
      </c>
      <c r="K1970" s="4" t="s">
        <v>1228</v>
      </c>
      <c r="L1970" s="4" t="s">
        <v>39</v>
      </c>
      <c r="M1970" s="4" t="s">
        <v>1130</v>
      </c>
      <c r="N1970" s="4" t="s">
        <v>41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-2211</v>
      </c>
      <c r="AH1970" s="4">
        <v>-1969</v>
      </c>
      <c r="AI1970" s="4">
        <v>-2532</v>
      </c>
      <c r="AJ1970" s="4">
        <v>-1206</v>
      </c>
      <c r="AK1970" s="4">
        <v>-563</v>
      </c>
      <c r="AL1970" s="4">
        <v>0</v>
      </c>
      <c r="AM1970" s="4">
        <v>-121</v>
      </c>
      <c r="AN1970" s="4">
        <v>-482</v>
      </c>
    </row>
    <row r="1971" spans="1:40" ht="15" customHeight="1" x14ac:dyDescent="0.25">
      <c r="A1971" s="4" t="str">
        <f>EB[[#This Row],[unit]] &amp; "#" &amp; EB[[#This Row],[indic_nrg]] &amp; "#" &amp; EB[[#This Row],[product]] &amp; "#" &amp; EB[[#This Row],[geo]]</f>
        <v>TJ#B_101220#3283#CZ</v>
      </c>
      <c r="B1971" s="4" t="str">
        <f>VLOOKUP(EB[[#This Row],[product]],KS_DB[[product]:[KS]],5,FALSE)</f>
        <v>liquid</v>
      </c>
      <c r="C1971" s="4" t="str">
        <f>VLOOKUP(EB[[#This Row],[product]],KS_DB[[product]:[KS]],6,FALSE)</f>
        <v>liquid</v>
      </c>
      <c r="D1971" s="4">
        <f>VLOOKUP(EB[[#This Row],[product]],Carriers[],4,FALSE)</f>
        <v>1</v>
      </c>
      <c r="E1971" s="4">
        <f>VLOOKUP(EB[[#This Row],[indic_nrg]],Indicators[],4,FALSE)</f>
        <v>0</v>
      </c>
      <c r="F1971" s="4">
        <f>IFERROR(VLOOKUP(EB[[#This Row],[Source_carrier]],KS_DB[[product]:[KS]],6,FALSE),0)</f>
        <v>0</v>
      </c>
      <c r="G1971" s="4" t="s">
        <v>34</v>
      </c>
      <c r="H1971" s="4" t="s">
        <v>1227</v>
      </c>
      <c r="I1971" s="4" t="s">
        <v>1147</v>
      </c>
      <c r="J1971" s="4" t="s">
        <v>37</v>
      </c>
      <c r="K1971" s="4" t="s">
        <v>1228</v>
      </c>
      <c r="L1971" s="4" t="s">
        <v>39</v>
      </c>
      <c r="M1971" s="4" t="s">
        <v>1148</v>
      </c>
      <c r="N1971" s="4" t="s">
        <v>41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-764</v>
      </c>
      <c r="AL1971" s="4">
        <v>-201</v>
      </c>
      <c r="AM1971" s="4">
        <v>-201</v>
      </c>
      <c r="AN1971" s="4">
        <v>0</v>
      </c>
    </row>
    <row r="1972" spans="1:40" ht="15" customHeight="1" x14ac:dyDescent="0.25">
      <c r="A1972" s="4" t="str">
        <f>EB[[#This Row],[unit]] &amp; "#" &amp; EB[[#This Row],[indic_nrg]] &amp; "#" &amp; EB[[#This Row],[product]] &amp; "#" &amp; EB[[#This Row],[geo]]</f>
        <v>TJ#B_101220#3295#CZ</v>
      </c>
      <c r="B1972" s="4" t="str">
        <f>VLOOKUP(EB[[#This Row],[product]],KS_DB[[product]:[KS]],5,FALSE)</f>
        <v>liquid</v>
      </c>
      <c r="C1972" s="4" t="str">
        <f>VLOOKUP(EB[[#This Row],[product]],KS_DB[[product]:[KS]],6,FALSE)</f>
        <v>liquid</v>
      </c>
      <c r="D1972" s="4">
        <f>VLOOKUP(EB[[#This Row],[product]],Carriers[],4,FALSE)</f>
        <v>1</v>
      </c>
      <c r="E1972" s="4">
        <f>VLOOKUP(EB[[#This Row],[indic_nrg]],Indicators[],4,FALSE)</f>
        <v>0</v>
      </c>
      <c r="F1972" s="4">
        <f>IFERROR(VLOOKUP(EB[[#This Row],[Source_carrier]],KS_DB[[product]:[KS]],6,FALSE),0)</f>
        <v>0</v>
      </c>
      <c r="G1972" s="4" t="s">
        <v>34</v>
      </c>
      <c r="H1972" s="4" t="s">
        <v>1227</v>
      </c>
      <c r="I1972" s="4" t="s">
        <v>1153</v>
      </c>
      <c r="J1972" s="4" t="s">
        <v>37</v>
      </c>
      <c r="K1972" s="4" t="s">
        <v>1228</v>
      </c>
      <c r="L1972" s="4" t="s">
        <v>39</v>
      </c>
      <c r="M1972" s="4" t="s">
        <v>1154</v>
      </c>
      <c r="N1972" s="4" t="s">
        <v>41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4">
        <v>-825</v>
      </c>
      <c r="AF1972" s="4">
        <v>-2162</v>
      </c>
      <c r="AG1972" s="4">
        <v>-2960</v>
      </c>
      <c r="AH1972" s="4">
        <v>-3126</v>
      </c>
      <c r="AI1972" s="4">
        <v>-2668</v>
      </c>
      <c r="AJ1972" s="4">
        <v>-4340</v>
      </c>
      <c r="AK1972" s="4">
        <v>-4278</v>
      </c>
      <c r="AL1972" s="4">
        <v>-4580</v>
      </c>
      <c r="AM1972" s="4">
        <v>-5268</v>
      </c>
      <c r="AN1972" s="4">
        <v>-4811</v>
      </c>
    </row>
    <row r="1973" spans="1:40" ht="15" customHeight="1" x14ac:dyDescent="0.25">
      <c r="A1973" s="4" t="str">
        <f>EB[[#This Row],[unit]] &amp; "#" &amp; EB[[#This Row],[indic_nrg]] &amp; "#" &amp; EB[[#This Row],[product]] &amp; "#" &amp; EB[[#This Row],[geo]]</f>
        <v>TJ#B_101230#3000#CZ</v>
      </c>
      <c r="B1973" s="4" t="str">
        <f>VLOOKUP(EB[[#This Row],[product]],KS_DB[[product]:[KS]],5,FALSE)</f>
        <v>liquid</v>
      </c>
      <c r="C1973" s="4" t="str">
        <f>VLOOKUP(EB[[#This Row],[product]],KS_DB[[product]:[KS]],6,FALSE)</f>
        <v>liquid</v>
      </c>
      <c r="D1973" s="4">
        <f>VLOOKUP(EB[[#This Row],[product]],Carriers[],4,FALSE)</f>
        <v>0</v>
      </c>
      <c r="E1973" s="4">
        <f>VLOOKUP(EB[[#This Row],[indic_nrg]],Indicators[],4,FALSE)</f>
        <v>0</v>
      </c>
      <c r="F1973" s="4">
        <f>IFERROR(VLOOKUP(EB[[#This Row],[Source_carrier]],KS_DB[[product]:[KS]],6,FALSE),0)</f>
        <v>0</v>
      </c>
      <c r="G1973" s="4" t="s">
        <v>34</v>
      </c>
      <c r="H1973" s="4" t="s">
        <v>1229</v>
      </c>
      <c r="I1973" s="4" t="s">
        <v>73</v>
      </c>
      <c r="J1973" s="4" t="s">
        <v>37</v>
      </c>
      <c r="K1973" s="4" t="s">
        <v>1230</v>
      </c>
      <c r="L1973" s="4" t="s">
        <v>39</v>
      </c>
      <c r="M1973" s="4" t="s">
        <v>74</v>
      </c>
      <c r="N1973" s="4" t="s">
        <v>41</v>
      </c>
      <c r="O1973" s="4">
        <v>-234</v>
      </c>
      <c r="P1973" s="4">
        <v>-376</v>
      </c>
      <c r="Q1973" s="4">
        <v>-531</v>
      </c>
      <c r="R1973" s="4">
        <v>-432</v>
      </c>
      <c r="S1973" s="4">
        <v>-496</v>
      </c>
      <c r="T1973" s="4">
        <v>-320</v>
      </c>
      <c r="U1973" s="4">
        <v>-363</v>
      </c>
      <c r="V1973" s="4">
        <v>-773</v>
      </c>
      <c r="W1973" s="4">
        <v>320</v>
      </c>
      <c r="X1973" s="4">
        <v>196</v>
      </c>
      <c r="Y1973" s="4">
        <v>5</v>
      </c>
      <c r="Z1973" s="4">
        <v>-40</v>
      </c>
      <c r="AA1973" s="4">
        <v>0</v>
      </c>
      <c r="AB1973" s="4">
        <v>-8</v>
      </c>
      <c r="AC1973" s="4">
        <v>-20</v>
      </c>
      <c r="AD1973" s="4">
        <v>-89</v>
      </c>
      <c r="AE1973" s="4">
        <v>13</v>
      </c>
      <c r="AF1973" s="4">
        <v>11</v>
      </c>
      <c r="AG1973" s="4">
        <v>-8</v>
      </c>
      <c r="AH1973" s="4">
        <v>-13</v>
      </c>
      <c r="AI1973" s="4">
        <v>-105</v>
      </c>
      <c r="AJ1973" s="4">
        <v>29</v>
      </c>
      <c r="AK1973" s="4">
        <v>-104</v>
      </c>
      <c r="AL1973" s="4">
        <v>2</v>
      </c>
      <c r="AM1973" s="4">
        <v>25</v>
      </c>
      <c r="AN1973" s="4">
        <v>52</v>
      </c>
    </row>
    <row r="1974" spans="1:40" ht="15" customHeight="1" x14ac:dyDescent="0.25">
      <c r="A1974" s="4" t="str">
        <f>EB[[#This Row],[unit]] &amp; "#" &amp; EB[[#This Row],[indic_nrg]] &amp; "#" &amp; EB[[#This Row],[product]] &amp; "#" &amp; EB[[#This Row],[geo]]</f>
        <v>TJ#B_101230#3100#CZ</v>
      </c>
      <c r="B1974" s="4" t="str">
        <f>VLOOKUP(EB[[#This Row],[product]],KS_DB[[product]:[KS]],5,FALSE)</f>
        <v>liquid</v>
      </c>
      <c r="C1974" s="4" t="str">
        <f>VLOOKUP(EB[[#This Row],[product]],KS_DB[[product]:[KS]],6,FALSE)</f>
        <v>liquid</v>
      </c>
      <c r="D1974" s="4">
        <f>VLOOKUP(EB[[#This Row],[product]],Carriers[],4,FALSE)</f>
        <v>0</v>
      </c>
      <c r="E1974" s="4">
        <f>VLOOKUP(EB[[#This Row],[indic_nrg]],Indicators[],4,FALSE)</f>
        <v>0</v>
      </c>
      <c r="F1974" s="4">
        <f>IFERROR(VLOOKUP(EB[[#This Row],[Source_carrier]],KS_DB[[product]:[KS]],6,FALSE),0)</f>
        <v>0</v>
      </c>
      <c r="G1974" s="4" t="s">
        <v>34</v>
      </c>
      <c r="H1974" s="4" t="s">
        <v>1229</v>
      </c>
      <c r="I1974" s="4" t="s">
        <v>1103</v>
      </c>
      <c r="J1974" s="4" t="s">
        <v>37</v>
      </c>
      <c r="K1974" s="4" t="s">
        <v>1230</v>
      </c>
      <c r="L1974" s="4" t="s">
        <v>39</v>
      </c>
      <c r="M1974" s="4" t="s">
        <v>1104</v>
      </c>
      <c r="N1974" s="4" t="s">
        <v>41</v>
      </c>
      <c r="O1974" s="4">
        <v>2840</v>
      </c>
      <c r="P1974" s="4">
        <v>4560</v>
      </c>
      <c r="Q1974" s="4">
        <v>6440</v>
      </c>
      <c r="R1974" s="4">
        <v>5240</v>
      </c>
      <c r="S1974" s="4">
        <v>6120</v>
      </c>
      <c r="T1974" s="4">
        <v>5240</v>
      </c>
      <c r="U1974" s="4">
        <v>7411</v>
      </c>
      <c r="V1974" s="4">
        <v>5253</v>
      </c>
      <c r="W1974" s="4">
        <v>4082</v>
      </c>
      <c r="X1974" s="4">
        <v>2357</v>
      </c>
      <c r="Y1974" s="4">
        <v>2054</v>
      </c>
      <c r="Z1974" s="4">
        <v>1264</v>
      </c>
      <c r="AA1974" s="4">
        <v>0</v>
      </c>
      <c r="AB1974" s="4">
        <v>276</v>
      </c>
      <c r="AC1974" s="4">
        <v>592</v>
      </c>
      <c r="AD1974" s="4">
        <v>2528</v>
      </c>
      <c r="AE1974" s="4">
        <v>2607</v>
      </c>
      <c r="AF1974" s="4">
        <v>2172</v>
      </c>
      <c r="AG1974" s="4">
        <v>2992</v>
      </c>
      <c r="AH1974" s="4">
        <v>3032</v>
      </c>
      <c r="AI1974" s="4">
        <v>3001</v>
      </c>
      <c r="AJ1974" s="4">
        <v>2561</v>
      </c>
      <c r="AK1974" s="4">
        <v>2559</v>
      </c>
      <c r="AL1974" s="4">
        <v>2935</v>
      </c>
      <c r="AM1974" s="4">
        <v>3457</v>
      </c>
      <c r="AN1974" s="4">
        <v>2734</v>
      </c>
    </row>
    <row r="1975" spans="1:40" ht="15" customHeight="1" x14ac:dyDescent="0.25">
      <c r="A1975" s="4" t="str">
        <f>EB[[#This Row],[unit]] &amp; "#" &amp; EB[[#This Row],[indic_nrg]] &amp; "#" &amp; EB[[#This Row],[product]] &amp; "#" &amp; EB[[#This Row],[geo]]</f>
        <v>TJ#B_101230#3105#CZ</v>
      </c>
      <c r="B1975" s="4" t="str">
        <f>VLOOKUP(EB[[#This Row],[product]],KS_DB[[product]:[KS]],5,FALSE)</f>
        <v>liquid</v>
      </c>
      <c r="C1975" s="4" t="str">
        <f>VLOOKUP(EB[[#This Row],[product]],KS_DB[[product]:[KS]],6,FALSE)</f>
        <v>liquid</v>
      </c>
      <c r="D1975" s="4">
        <f>VLOOKUP(EB[[#This Row],[product]],Carriers[],4,FALSE)</f>
        <v>1</v>
      </c>
      <c r="E1975" s="4">
        <f>VLOOKUP(EB[[#This Row],[indic_nrg]],Indicators[],4,FALSE)</f>
        <v>0</v>
      </c>
      <c r="F1975" s="4">
        <f>IFERROR(VLOOKUP(EB[[#This Row],[Source_carrier]],KS_DB[[product]:[KS]],6,FALSE),0)</f>
        <v>0</v>
      </c>
      <c r="G1975" s="4" t="s">
        <v>34</v>
      </c>
      <c r="H1975" s="4" t="s">
        <v>1229</v>
      </c>
      <c r="I1975" s="4" t="s">
        <v>1105</v>
      </c>
      <c r="J1975" s="4" t="s">
        <v>37</v>
      </c>
      <c r="K1975" s="4" t="s">
        <v>1230</v>
      </c>
      <c r="L1975" s="4" t="s">
        <v>39</v>
      </c>
      <c r="M1975" s="4" t="s">
        <v>1106</v>
      </c>
      <c r="N1975" s="4" t="s">
        <v>41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</row>
    <row r="1976" spans="1:40" ht="15" customHeight="1" x14ac:dyDescent="0.25">
      <c r="A1976" s="4" t="str">
        <f>EB[[#This Row],[unit]] &amp; "#" &amp; EB[[#This Row],[indic_nrg]] &amp; "#" &amp; EB[[#This Row],[product]] &amp; "#" &amp; EB[[#This Row],[geo]]</f>
        <v>TJ#B_101230#3106#CZ</v>
      </c>
      <c r="B1976" s="4" t="str">
        <f>VLOOKUP(EB[[#This Row],[product]],KS_DB[[product]:[KS]],5,FALSE)</f>
        <v>liquid</v>
      </c>
      <c r="C1976" s="4" t="str">
        <f>VLOOKUP(EB[[#This Row],[product]],KS_DB[[product]:[KS]],6,FALSE)</f>
        <v>liquid</v>
      </c>
      <c r="D1976" s="4">
        <f>VLOOKUP(EB[[#This Row],[product]],Carriers[],4,FALSE)</f>
        <v>1</v>
      </c>
      <c r="E1976" s="4">
        <f>VLOOKUP(EB[[#This Row],[indic_nrg]],Indicators[],4,FALSE)</f>
        <v>0</v>
      </c>
      <c r="F1976" s="4">
        <f>IFERROR(VLOOKUP(EB[[#This Row],[Source_carrier]],KS_DB[[product]:[KS]],6,FALSE),0)</f>
        <v>0</v>
      </c>
      <c r="G1976" s="4" t="s">
        <v>34</v>
      </c>
      <c r="H1976" s="4" t="s">
        <v>1229</v>
      </c>
      <c r="I1976" s="4" t="s">
        <v>1131</v>
      </c>
      <c r="J1976" s="4" t="s">
        <v>37</v>
      </c>
      <c r="K1976" s="4" t="s">
        <v>1230</v>
      </c>
      <c r="L1976" s="4" t="s">
        <v>39</v>
      </c>
      <c r="M1976" s="4" t="s">
        <v>1132</v>
      </c>
      <c r="N1976" s="4" t="s">
        <v>41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0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</row>
    <row r="1977" spans="1:40" ht="15" customHeight="1" x14ac:dyDescent="0.25">
      <c r="A1977" s="4" t="str">
        <f>EB[[#This Row],[unit]] &amp; "#" &amp; EB[[#This Row],[indic_nrg]] &amp; "#" &amp; EB[[#This Row],[product]] &amp; "#" &amp; EB[[#This Row],[geo]]</f>
        <v>TJ#B_101230#3191#CZ</v>
      </c>
      <c r="B1977" s="4" t="str">
        <f>VLOOKUP(EB[[#This Row],[product]],KS_DB[[product]:[KS]],5,FALSE)</f>
        <v>liquid</v>
      </c>
      <c r="C1977" s="4" t="str">
        <f>VLOOKUP(EB[[#This Row],[product]],KS_DB[[product]:[KS]],6,FALSE)</f>
        <v>liquid</v>
      </c>
      <c r="D1977" s="4">
        <f>VLOOKUP(EB[[#This Row],[product]],Carriers[],4,FALSE)</f>
        <v>1</v>
      </c>
      <c r="E1977" s="4">
        <f>VLOOKUP(EB[[#This Row],[indic_nrg]],Indicators[],4,FALSE)</f>
        <v>0</v>
      </c>
      <c r="F1977" s="4">
        <f>IFERROR(VLOOKUP(EB[[#This Row],[Source_carrier]],KS_DB[[product]:[KS]],6,FALSE),0)</f>
        <v>0</v>
      </c>
      <c r="G1977" s="4" t="s">
        <v>34</v>
      </c>
      <c r="H1977" s="4" t="s">
        <v>1229</v>
      </c>
      <c r="I1977" s="4" t="s">
        <v>1133</v>
      </c>
      <c r="J1977" s="4" t="s">
        <v>37</v>
      </c>
      <c r="K1977" s="4" t="s">
        <v>1230</v>
      </c>
      <c r="L1977" s="4" t="s">
        <v>39</v>
      </c>
      <c r="M1977" s="4" t="s">
        <v>1134</v>
      </c>
      <c r="N1977" s="4" t="s">
        <v>41</v>
      </c>
      <c r="O1977" s="4">
        <v>2840</v>
      </c>
      <c r="P1977" s="4">
        <v>4560</v>
      </c>
      <c r="Q1977" s="4">
        <v>6440</v>
      </c>
      <c r="R1977" s="4">
        <v>5240</v>
      </c>
      <c r="S1977" s="4">
        <v>6120</v>
      </c>
      <c r="T1977" s="4">
        <v>5240</v>
      </c>
      <c r="U1977" s="4">
        <v>7411</v>
      </c>
      <c r="V1977" s="4">
        <v>5253</v>
      </c>
      <c r="W1977" s="4">
        <v>4082</v>
      </c>
      <c r="X1977" s="4">
        <v>2357</v>
      </c>
      <c r="Y1977" s="4">
        <v>2054</v>
      </c>
      <c r="Z1977" s="4">
        <v>1264</v>
      </c>
      <c r="AA1977" s="4">
        <v>0</v>
      </c>
      <c r="AB1977" s="4">
        <v>276</v>
      </c>
      <c r="AC1977" s="4">
        <v>592</v>
      </c>
      <c r="AD1977" s="4">
        <v>2528</v>
      </c>
      <c r="AE1977" s="4">
        <v>2607</v>
      </c>
      <c r="AF1977" s="4">
        <v>2172</v>
      </c>
      <c r="AG1977" s="4">
        <v>2992</v>
      </c>
      <c r="AH1977" s="4">
        <v>3032</v>
      </c>
      <c r="AI1977" s="4">
        <v>3001</v>
      </c>
      <c r="AJ1977" s="4">
        <v>2561</v>
      </c>
      <c r="AK1977" s="4">
        <v>2559</v>
      </c>
      <c r="AL1977" s="4">
        <v>2935</v>
      </c>
      <c r="AM1977" s="4">
        <v>3457</v>
      </c>
      <c r="AN1977" s="4">
        <v>2734</v>
      </c>
    </row>
    <row r="1978" spans="1:40" ht="15" customHeight="1" x14ac:dyDescent="0.25">
      <c r="A1978" s="4" t="str">
        <f>EB[[#This Row],[unit]] &amp; "#" &amp; EB[[#This Row],[indic_nrg]] &amp; "#" &amp; EB[[#This Row],[product]] &amp; "#" &amp; EB[[#This Row],[geo]]</f>
        <v>TJ#B_101230#3200#CZ</v>
      </c>
      <c r="B1978" s="4" t="str">
        <f>VLOOKUP(EB[[#This Row],[product]],KS_DB[[product]:[KS]],5,FALSE)</f>
        <v>liquid</v>
      </c>
      <c r="C1978" s="4" t="str">
        <f>VLOOKUP(EB[[#This Row],[product]],KS_DB[[product]:[KS]],6,FALSE)</f>
        <v>liquid</v>
      </c>
      <c r="D1978" s="4">
        <f>VLOOKUP(EB[[#This Row],[product]],Carriers[],4,FALSE)</f>
        <v>0</v>
      </c>
      <c r="E1978" s="4">
        <f>VLOOKUP(EB[[#This Row],[indic_nrg]],Indicators[],4,FALSE)</f>
        <v>0</v>
      </c>
      <c r="F1978" s="4">
        <f>IFERROR(VLOOKUP(EB[[#This Row],[Source_carrier]],KS_DB[[product]:[KS]],6,FALSE),0)</f>
        <v>0</v>
      </c>
      <c r="G1978" s="4" t="s">
        <v>34</v>
      </c>
      <c r="H1978" s="4" t="s">
        <v>1229</v>
      </c>
      <c r="I1978" s="4" t="s">
        <v>75</v>
      </c>
      <c r="J1978" s="4" t="s">
        <v>37</v>
      </c>
      <c r="K1978" s="4" t="s">
        <v>1230</v>
      </c>
      <c r="L1978" s="4" t="s">
        <v>39</v>
      </c>
      <c r="M1978" s="4" t="s">
        <v>76</v>
      </c>
      <c r="N1978" s="4" t="s">
        <v>41</v>
      </c>
      <c r="O1978" s="4">
        <v>-3074</v>
      </c>
      <c r="P1978" s="4">
        <v>-4936</v>
      </c>
      <c r="Q1978" s="4">
        <v>-6971</v>
      </c>
      <c r="R1978" s="4">
        <v>-5672</v>
      </c>
      <c r="S1978" s="4">
        <v>-6616</v>
      </c>
      <c r="T1978" s="4">
        <v>-5560</v>
      </c>
      <c r="U1978" s="4">
        <v>-7774</v>
      </c>
      <c r="V1978" s="4">
        <v>-6026</v>
      </c>
      <c r="W1978" s="4">
        <v>-3762</v>
      </c>
      <c r="X1978" s="4">
        <v>-2161</v>
      </c>
      <c r="Y1978" s="4">
        <v>-2049</v>
      </c>
      <c r="Z1978" s="4">
        <v>-1304</v>
      </c>
      <c r="AA1978" s="4">
        <v>0</v>
      </c>
      <c r="AB1978" s="4">
        <v>-285</v>
      </c>
      <c r="AC1978" s="4">
        <v>-612</v>
      </c>
      <c r="AD1978" s="4">
        <v>-2617</v>
      </c>
      <c r="AE1978" s="4">
        <v>-2594</v>
      </c>
      <c r="AF1978" s="4">
        <v>-2162</v>
      </c>
      <c r="AG1978" s="4">
        <v>-3000</v>
      </c>
      <c r="AH1978" s="4">
        <v>-3046</v>
      </c>
      <c r="AI1978" s="4">
        <v>-3106</v>
      </c>
      <c r="AJ1978" s="4">
        <v>-2532</v>
      </c>
      <c r="AK1978" s="4">
        <v>-2663</v>
      </c>
      <c r="AL1978" s="4">
        <v>-2933</v>
      </c>
      <c r="AM1978" s="4">
        <v>-3432</v>
      </c>
      <c r="AN1978" s="4">
        <v>-2682</v>
      </c>
    </row>
    <row r="1979" spans="1:40" ht="15" customHeight="1" x14ac:dyDescent="0.25">
      <c r="A1979" s="4" t="str">
        <f>EB[[#This Row],[unit]] &amp; "#" &amp; EB[[#This Row],[indic_nrg]] &amp; "#" &amp; EB[[#This Row],[product]] &amp; "#" &amp; EB[[#This Row],[geo]]</f>
        <v>TJ#B_101230#3214#CZ</v>
      </c>
      <c r="B1979" s="4" t="str">
        <f>VLOOKUP(EB[[#This Row],[product]],KS_DB[[product]:[KS]],5,FALSE)</f>
        <v>liquid</v>
      </c>
      <c r="C1979" s="4" t="str">
        <f>VLOOKUP(EB[[#This Row],[product]],KS_DB[[product]:[KS]],6,FALSE)</f>
        <v>liquid</v>
      </c>
      <c r="D1979" s="4">
        <f>VLOOKUP(EB[[#This Row],[product]],Carriers[],4,FALSE)</f>
        <v>1</v>
      </c>
      <c r="E1979" s="4">
        <f>VLOOKUP(EB[[#This Row],[indic_nrg]],Indicators[],4,FALSE)</f>
        <v>0</v>
      </c>
      <c r="F1979" s="4">
        <f>IFERROR(VLOOKUP(EB[[#This Row],[Source_carrier]],KS_DB[[product]:[KS]],6,FALSE),0)</f>
        <v>0</v>
      </c>
      <c r="G1979" s="4" t="s">
        <v>34</v>
      </c>
      <c r="H1979" s="4" t="s">
        <v>1229</v>
      </c>
      <c r="I1979" s="4" t="s">
        <v>1161</v>
      </c>
      <c r="J1979" s="4" t="s">
        <v>37</v>
      </c>
      <c r="K1979" s="4" t="s">
        <v>1230</v>
      </c>
      <c r="L1979" s="4" t="s">
        <v>39</v>
      </c>
      <c r="M1979" s="4" t="s">
        <v>1162</v>
      </c>
      <c r="N1979" s="4" t="s">
        <v>41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</row>
    <row r="1980" spans="1:40" ht="15" customHeight="1" x14ac:dyDescent="0.25">
      <c r="A1980" s="4" t="str">
        <f>EB[[#This Row],[unit]] &amp; "#" &amp; EB[[#This Row],[indic_nrg]] &amp; "#" &amp; EB[[#This Row],[product]] &amp; "#" &amp; EB[[#This Row],[geo]]</f>
        <v>TJ#B_101230#3215#CZ</v>
      </c>
      <c r="B1980" s="4" t="str">
        <f>VLOOKUP(EB[[#This Row],[product]],KS_DB[[product]:[KS]],5,FALSE)</f>
        <v>liquid</v>
      </c>
      <c r="C1980" s="4" t="str">
        <f>VLOOKUP(EB[[#This Row],[product]],KS_DB[[product]:[KS]],6,FALSE)</f>
        <v>liquid</v>
      </c>
      <c r="D1980" s="4">
        <f>VLOOKUP(EB[[#This Row],[product]],Carriers[],4,FALSE)</f>
        <v>1</v>
      </c>
      <c r="E1980" s="4">
        <f>VLOOKUP(EB[[#This Row],[indic_nrg]],Indicators[],4,FALSE)</f>
        <v>0</v>
      </c>
      <c r="F1980" s="4">
        <f>IFERROR(VLOOKUP(EB[[#This Row],[Source_carrier]],KS_DB[[product]:[KS]],6,FALSE),0)</f>
        <v>0</v>
      </c>
      <c r="G1980" s="4" t="s">
        <v>34</v>
      </c>
      <c r="H1980" s="4" t="s">
        <v>1229</v>
      </c>
      <c r="I1980" s="4" t="s">
        <v>1223</v>
      </c>
      <c r="J1980" s="4" t="s">
        <v>37</v>
      </c>
      <c r="K1980" s="4" t="s">
        <v>1230</v>
      </c>
      <c r="L1980" s="4" t="s">
        <v>39</v>
      </c>
      <c r="M1980" s="4" t="s">
        <v>1224</v>
      </c>
      <c r="N1980" s="4" t="s">
        <v>41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</row>
    <row r="1981" spans="1:40" ht="15" customHeight="1" x14ac:dyDescent="0.25">
      <c r="A1981" s="4" t="str">
        <f>EB[[#This Row],[unit]] &amp; "#" &amp; EB[[#This Row],[indic_nrg]] &amp; "#" &amp; EB[[#This Row],[product]] &amp; "#" &amp; EB[[#This Row],[geo]]</f>
        <v>TJ#B_101230#3220#CZ</v>
      </c>
      <c r="B1981" s="4" t="str">
        <f>VLOOKUP(EB[[#This Row],[product]],KS_DB[[product]:[KS]],5,FALSE)</f>
        <v>liquid</v>
      </c>
      <c r="C1981" s="4" t="str">
        <f>VLOOKUP(EB[[#This Row],[product]],KS_DB[[product]:[KS]],6,FALSE)</f>
        <v>LPG</v>
      </c>
      <c r="D1981" s="4">
        <f>VLOOKUP(EB[[#This Row],[product]],Carriers[],4,FALSE)</f>
        <v>1</v>
      </c>
      <c r="E1981" s="4">
        <f>VLOOKUP(EB[[#This Row],[indic_nrg]],Indicators[],4,FALSE)</f>
        <v>0</v>
      </c>
      <c r="F1981" s="4">
        <f>IFERROR(VLOOKUP(EB[[#This Row],[Source_carrier]],KS_DB[[product]:[KS]],6,FALSE),0)</f>
        <v>0</v>
      </c>
      <c r="G1981" s="4" t="s">
        <v>34</v>
      </c>
      <c r="H1981" s="4" t="s">
        <v>1229</v>
      </c>
      <c r="I1981" s="4" t="s">
        <v>77</v>
      </c>
      <c r="J1981" s="4" t="s">
        <v>37</v>
      </c>
      <c r="K1981" s="4" t="s">
        <v>1230</v>
      </c>
      <c r="L1981" s="4" t="s">
        <v>39</v>
      </c>
      <c r="M1981" s="4" t="s">
        <v>78</v>
      </c>
      <c r="N1981" s="4" t="s">
        <v>41</v>
      </c>
      <c r="O1981" s="4">
        <v>0</v>
      </c>
      <c r="P1981" s="4">
        <v>0</v>
      </c>
      <c r="Q1981" s="4">
        <v>0</v>
      </c>
      <c r="R1981" s="4">
        <v>0</v>
      </c>
      <c r="S1981" s="4">
        <v>-368</v>
      </c>
      <c r="T1981" s="4">
        <v>-184</v>
      </c>
      <c r="U1981" s="4">
        <v>-322</v>
      </c>
      <c r="V1981" s="4">
        <v>-230</v>
      </c>
      <c r="W1981" s="4">
        <v>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</row>
    <row r="1982" spans="1:40" ht="15" customHeight="1" x14ac:dyDescent="0.25">
      <c r="A1982" s="4" t="str">
        <f>EB[[#This Row],[unit]] &amp; "#" &amp; EB[[#This Row],[indic_nrg]] &amp; "#" &amp; EB[[#This Row],[product]] &amp; "#" &amp; EB[[#This Row],[geo]]</f>
        <v>TJ#B_101230#3234#CZ</v>
      </c>
      <c r="B1982" s="4" t="str">
        <f>VLOOKUP(EB[[#This Row],[product]],KS_DB[[product]:[KS]],5,FALSE)</f>
        <v>liquid</v>
      </c>
      <c r="C1982" s="4" t="str">
        <f>VLOOKUP(EB[[#This Row],[product]],KS_DB[[product]:[KS]],6,FALSE)</f>
        <v>gasoline</v>
      </c>
      <c r="D1982" s="4">
        <f>VLOOKUP(EB[[#This Row],[product]],Carriers[],4,FALSE)</f>
        <v>1</v>
      </c>
      <c r="E1982" s="4">
        <f>VLOOKUP(EB[[#This Row],[indic_nrg]],Indicators[],4,FALSE)</f>
        <v>0</v>
      </c>
      <c r="F1982" s="4">
        <f>IFERROR(VLOOKUP(EB[[#This Row],[Source_carrier]],KS_DB[[product]:[KS]],6,FALSE),0)</f>
        <v>0</v>
      </c>
      <c r="G1982" s="4" t="s">
        <v>34</v>
      </c>
      <c r="H1982" s="4" t="s">
        <v>1229</v>
      </c>
      <c r="I1982" s="4" t="s">
        <v>1135</v>
      </c>
      <c r="J1982" s="4" t="s">
        <v>37</v>
      </c>
      <c r="K1982" s="4" t="s">
        <v>1230</v>
      </c>
      <c r="L1982" s="4" t="s">
        <v>39</v>
      </c>
      <c r="M1982" s="4" t="s">
        <v>1136</v>
      </c>
      <c r="N1982" s="4" t="s">
        <v>41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</row>
    <row r="1983" spans="1:40" ht="15" customHeight="1" x14ac:dyDescent="0.25">
      <c r="A1983" s="4" t="str">
        <f>EB[[#This Row],[unit]] &amp; "#" &amp; EB[[#This Row],[indic_nrg]] &amp; "#" &amp; EB[[#This Row],[product]] &amp; "#" &amp; EB[[#This Row],[geo]]</f>
        <v>TJ#B_101230#3235#CZ</v>
      </c>
      <c r="B1983" s="4" t="str">
        <f>VLOOKUP(EB[[#This Row],[product]],KS_DB[[product]:[KS]],5,FALSE)</f>
        <v>liquid</v>
      </c>
      <c r="C1983" s="4" t="str">
        <f>VLOOKUP(EB[[#This Row],[product]],KS_DB[[product]:[KS]],6,FALSE)</f>
        <v>aviationgasoline</v>
      </c>
      <c r="D1983" s="4">
        <f>VLOOKUP(EB[[#This Row],[product]],Carriers[],4,FALSE)</f>
        <v>1</v>
      </c>
      <c r="E1983" s="4">
        <f>VLOOKUP(EB[[#This Row],[indic_nrg]],Indicators[],4,FALSE)</f>
        <v>0</v>
      </c>
      <c r="F1983" s="4">
        <f>IFERROR(VLOOKUP(EB[[#This Row],[Source_carrier]],KS_DB[[product]:[KS]],6,FALSE),0)</f>
        <v>0</v>
      </c>
      <c r="G1983" s="4" t="s">
        <v>34</v>
      </c>
      <c r="H1983" s="4" t="s">
        <v>1229</v>
      </c>
      <c r="I1983" s="4" t="s">
        <v>1137</v>
      </c>
      <c r="J1983" s="4" t="s">
        <v>37</v>
      </c>
      <c r="K1983" s="4" t="s">
        <v>1230</v>
      </c>
      <c r="L1983" s="4" t="s">
        <v>39</v>
      </c>
      <c r="M1983" s="4" t="s">
        <v>1138</v>
      </c>
      <c r="N1983" s="4" t="s">
        <v>41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</row>
    <row r="1984" spans="1:40" ht="15" customHeight="1" x14ac:dyDescent="0.25">
      <c r="A1984" s="4" t="str">
        <f>EB[[#This Row],[unit]] &amp; "#" &amp; EB[[#This Row],[indic_nrg]] &amp; "#" &amp; EB[[#This Row],[product]] &amp; "#" &amp; EB[[#This Row],[geo]]</f>
        <v>TJ#B_101230#3244#CZ</v>
      </c>
      <c r="B1984" s="4" t="str">
        <f>VLOOKUP(EB[[#This Row],[product]],KS_DB[[product]:[KS]],5,FALSE)</f>
        <v>liquid</v>
      </c>
      <c r="C1984" s="4" t="str">
        <f>VLOOKUP(EB[[#This Row],[product]],KS_DB[[product]:[KS]],6,FALSE)</f>
        <v>liquid</v>
      </c>
      <c r="D1984" s="4">
        <f>VLOOKUP(EB[[#This Row],[product]],Carriers[],4,FALSE)</f>
        <v>1</v>
      </c>
      <c r="E1984" s="4">
        <f>VLOOKUP(EB[[#This Row],[indic_nrg]],Indicators[],4,FALSE)</f>
        <v>0</v>
      </c>
      <c r="F1984" s="4">
        <f>IFERROR(VLOOKUP(EB[[#This Row],[Source_carrier]],KS_DB[[product]:[KS]],6,FALSE),0)</f>
        <v>0</v>
      </c>
      <c r="G1984" s="4" t="s">
        <v>34</v>
      </c>
      <c r="H1984" s="4" t="s">
        <v>1229</v>
      </c>
      <c r="I1984" s="4" t="s">
        <v>1139</v>
      </c>
      <c r="J1984" s="4" t="s">
        <v>37</v>
      </c>
      <c r="K1984" s="4" t="s">
        <v>1230</v>
      </c>
      <c r="L1984" s="4" t="s">
        <v>39</v>
      </c>
      <c r="M1984" s="4" t="s">
        <v>1140</v>
      </c>
      <c r="N1984" s="4" t="s">
        <v>41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</row>
    <row r="1985" spans="1:40" ht="15" customHeight="1" x14ac:dyDescent="0.25">
      <c r="A1985" s="4" t="str">
        <f>EB[[#This Row],[unit]] &amp; "#" &amp; EB[[#This Row],[indic_nrg]] &amp; "#" &amp; EB[[#This Row],[product]] &amp; "#" &amp; EB[[#This Row],[geo]]</f>
        <v>TJ#B_101230#3246#CZ</v>
      </c>
      <c r="B1985" s="4" t="str">
        <f>VLOOKUP(EB[[#This Row],[product]],KS_DB[[product]:[KS]],5,FALSE)</f>
        <v>liquid</v>
      </c>
      <c r="C1985" s="4" t="str">
        <f>VLOOKUP(EB[[#This Row],[product]],KS_DB[[product]:[KS]],6,FALSE)</f>
        <v>liquid</v>
      </c>
      <c r="D1985" s="4">
        <f>VLOOKUP(EB[[#This Row],[product]],Carriers[],4,FALSE)</f>
        <v>1</v>
      </c>
      <c r="E1985" s="4">
        <f>VLOOKUP(EB[[#This Row],[indic_nrg]],Indicators[],4,FALSE)</f>
        <v>0</v>
      </c>
      <c r="F1985" s="4">
        <f>IFERROR(VLOOKUP(EB[[#This Row],[Source_carrier]],KS_DB[[product]:[KS]],6,FALSE),0)</f>
        <v>0</v>
      </c>
      <c r="G1985" s="4" t="s">
        <v>34</v>
      </c>
      <c r="H1985" s="4" t="s">
        <v>1229</v>
      </c>
      <c r="I1985" s="4" t="s">
        <v>1225</v>
      </c>
      <c r="J1985" s="4" t="s">
        <v>37</v>
      </c>
      <c r="K1985" s="4" t="s">
        <v>1230</v>
      </c>
      <c r="L1985" s="4" t="s">
        <v>39</v>
      </c>
      <c r="M1985" s="4" t="s">
        <v>1226</v>
      </c>
      <c r="N1985" s="4" t="s">
        <v>41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</row>
    <row r="1986" spans="1:40" ht="15" customHeight="1" x14ac:dyDescent="0.25">
      <c r="A1986" s="4" t="str">
        <f>EB[[#This Row],[unit]] &amp; "#" &amp; EB[[#This Row],[indic_nrg]] &amp; "#" &amp; EB[[#This Row],[product]] &amp; "#" &amp; EB[[#This Row],[geo]]</f>
        <v>TJ#B_101230#3247#CZ</v>
      </c>
      <c r="B1986" s="4" t="str">
        <f>VLOOKUP(EB[[#This Row],[product]],KS_DB[[product]:[KS]],5,FALSE)</f>
        <v>liquid</v>
      </c>
      <c r="C1986" s="4" t="str">
        <f>VLOOKUP(EB[[#This Row],[product]],KS_DB[[product]:[KS]],6,FALSE)</f>
        <v>jetkerosene</v>
      </c>
      <c r="D1986" s="4">
        <f>VLOOKUP(EB[[#This Row],[product]],Carriers[],4,FALSE)</f>
        <v>1</v>
      </c>
      <c r="E1986" s="4">
        <f>VLOOKUP(EB[[#This Row],[indic_nrg]],Indicators[],4,FALSE)</f>
        <v>0</v>
      </c>
      <c r="F1986" s="4">
        <f>IFERROR(VLOOKUP(EB[[#This Row],[Source_carrier]],KS_DB[[product]:[KS]],6,FALSE),0)</f>
        <v>0</v>
      </c>
      <c r="G1986" s="4" t="s">
        <v>34</v>
      </c>
      <c r="H1986" s="4" t="s">
        <v>1229</v>
      </c>
      <c r="I1986" s="4" t="s">
        <v>1141</v>
      </c>
      <c r="J1986" s="4" t="s">
        <v>37</v>
      </c>
      <c r="K1986" s="4" t="s">
        <v>1230</v>
      </c>
      <c r="L1986" s="4" t="s">
        <v>39</v>
      </c>
      <c r="M1986" s="4" t="s">
        <v>1142</v>
      </c>
      <c r="N1986" s="4" t="s">
        <v>41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</row>
    <row r="1987" spans="1:40" ht="15" customHeight="1" x14ac:dyDescent="0.25">
      <c r="A1987" s="4" t="str">
        <f>EB[[#This Row],[unit]] &amp; "#" &amp; EB[[#This Row],[indic_nrg]] &amp; "#" &amp; EB[[#This Row],[product]] &amp; "#" &amp; EB[[#This Row],[geo]]</f>
        <v>TJ#B_101230#3250#CZ</v>
      </c>
      <c r="B1987" s="4" t="str">
        <f>VLOOKUP(EB[[#This Row],[product]],KS_DB[[product]:[KS]],5,FALSE)</f>
        <v>liquid</v>
      </c>
      <c r="C1987" s="4" t="str">
        <f>VLOOKUP(EB[[#This Row],[product]],KS_DB[[product]:[KS]],6,FALSE)</f>
        <v>diesel</v>
      </c>
      <c r="D1987" s="4">
        <f>VLOOKUP(EB[[#This Row],[product]],Carriers[],4,FALSE)</f>
        <v>1</v>
      </c>
      <c r="E1987" s="4">
        <f>VLOOKUP(EB[[#This Row],[indic_nrg]],Indicators[],4,FALSE)</f>
        <v>0</v>
      </c>
      <c r="F1987" s="4">
        <f>IFERROR(VLOOKUP(EB[[#This Row],[Source_carrier]],KS_DB[[product]:[KS]],6,FALSE),0)</f>
        <v>0</v>
      </c>
      <c r="G1987" s="4" t="s">
        <v>34</v>
      </c>
      <c r="H1987" s="4" t="s">
        <v>1229</v>
      </c>
      <c r="I1987" s="4" t="s">
        <v>1143</v>
      </c>
      <c r="J1987" s="4" t="s">
        <v>37</v>
      </c>
      <c r="K1987" s="4" t="s">
        <v>1230</v>
      </c>
      <c r="L1987" s="4" t="s">
        <v>39</v>
      </c>
      <c r="M1987" s="4" t="s">
        <v>1144</v>
      </c>
      <c r="N1987" s="4" t="s">
        <v>41</v>
      </c>
      <c r="O1987" s="4">
        <v>-3074</v>
      </c>
      <c r="P1987" s="4">
        <v>-4936</v>
      </c>
      <c r="Q1987" s="4">
        <v>-6971</v>
      </c>
      <c r="R1987" s="4">
        <v>-5672</v>
      </c>
      <c r="S1987" s="4">
        <v>-4546</v>
      </c>
      <c r="T1987" s="4">
        <v>-1777</v>
      </c>
      <c r="U1987" s="4">
        <v>-2562</v>
      </c>
      <c r="V1987" s="4">
        <v>-1953</v>
      </c>
      <c r="W1987" s="4">
        <v>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</row>
    <row r="1988" spans="1:40" ht="15" customHeight="1" x14ac:dyDescent="0.25">
      <c r="A1988" s="4" t="str">
        <f>EB[[#This Row],[unit]] &amp; "#" &amp; EB[[#This Row],[indic_nrg]] &amp; "#" &amp; EB[[#This Row],[product]] &amp; "#" &amp; EB[[#This Row],[geo]]</f>
        <v>TJ#B_101230#3260#CZ</v>
      </c>
      <c r="B1988" s="4" t="str">
        <f>VLOOKUP(EB[[#This Row],[product]],KS_DB[[product]:[KS]],5,FALSE)</f>
        <v>liquid</v>
      </c>
      <c r="C1988" s="4" t="str">
        <f>VLOOKUP(EB[[#This Row],[product]],KS_DB[[product]:[KS]],6,FALSE)</f>
        <v>diesel</v>
      </c>
      <c r="D1988" s="4">
        <f>VLOOKUP(EB[[#This Row],[product]],Carriers[],4,FALSE)</f>
        <v>1</v>
      </c>
      <c r="E1988" s="4">
        <f>VLOOKUP(EB[[#This Row],[indic_nrg]],Indicators[],4,FALSE)</f>
        <v>0</v>
      </c>
      <c r="F1988" s="4">
        <f>IFERROR(VLOOKUP(EB[[#This Row],[Source_carrier]],KS_DB[[product]:[KS]],6,FALSE),0)</f>
        <v>0</v>
      </c>
      <c r="G1988" s="4" t="s">
        <v>34</v>
      </c>
      <c r="H1988" s="4" t="s">
        <v>1229</v>
      </c>
      <c r="I1988" s="4" t="s">
        <v>79</v>
      </c>
      <c r="J1988" s="4" t="s">
        <v>37</v>
      </c>
      <c r="K1988" s="4" t="s">
        <v>1230</v>
      </c>
      <c r="L1988" s="4" t="s">
        <v>39</v>
      </c>
      <c r="M1988" s="4" t="s">
        <v>80</v>
      </c>
      <c r="N1988" s="4" t="s">
        <v>41</v>
      </c>
      <c r="O1988" s="4">
        <v>0</v>
      </c>
      <c r="P1988" s="4">
        <v>0</v>
      </c>
      <c r="Q1988" s="4">
        <v>0</v>
      </c>
      <c r="R1988" s="4">
        <v>0</v>
      </c>
      <c r="S1988" s="4">
        <v>-1701</v>
      </c>
      <c r="T1988" s="4">
        <v>-1148</v>
      </c>
      <c r="U1988" s="4">
        <v>-1701</v>
      </c>
      <c r="V1988" s="4">
        <v>-1362</v>
      </c>
      <c r="W1988" s="4">
        <v>0</v>
      </c>
      <c r="X1988" s="4">
        <v>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</row>
    <row r="1989" spans="1:40" ht="15" customHeight="1" x14ac:dyDescent="0.25">
      <c r="A1989" s="4" t="str">
        <f>EB[[#This Row],[unit]] &amp; "#" &amp; EB[[#This Row],[indic_nrg]] &amp; "#" &amp; EB[[#This Row],[product]] &amp; "#" &amp; EB[[#This Row],[geo]]</f>
        <v>TJ#B_101230#3270A#CZ</v>
      </c>
      <c r="B1989" s="4" t="str">
        <f>VLOOKUP(EB[[#This Row],[product]],KS_DB[[product]:[KS]],5,FALSE)</f>
        <v>liquid</v>
      </c>
      <c r="C1989" s="4" t="str">
        <f>VLOOKUP(EB[[#This Row],[product]],KS_DB[[product]:[KS]],6,FALSE)</f>
        <v>liquid</v>
      </c>
      <c r="D1989" s="4">
        <f>VLOOKUP(EB[[#This Row],[product]],Carriers[],4,FALSE)</f>
        <v>1</v>
      </c>
      <c r="E1989" s="4">
        <f>VLOOKUP(EB[[#This Row],[indic_nrg]],Indicators[],4,FALSE)</f>
        <v>0</v>
      </c>
      <c r="F1989" s="4">
        <f>IFERROR(VLOOKUP(EB[[#This Row],[Source_carrier]],KS_DB[[product]:[KS]],6,FALSE),0)</f>
        <v>0</v>
      </c>
      <c r="G1989" s="4" t="s">
        <v>34</v>
      </c>
      <c r="H1989" s="4" t="s">
        <v>1229</v>
      </c>
      <c r="I1989" s="4" t="s">
        <v>81</v>
      </c>
      <c r="J1989" s="4" t="s">
        <v>37</v>
      </c>
      <c r="K1989" s="4" t="s">
        <v>1230</v>
      </c>
      <c r="L1989" s="4" t="s">
        <v>39</v>
      </c>
      <c r="M1989" s="4" t="s">
        <v>82</v>
      </c>
      <c r="N1989" s="4" t="s">
        <v>41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</row>
    <row r="1990" spans="1:40" ht="15" customHeight="1" x14ac:dyDescent="0.25">
      <c r="A1990" s="4" t="str">
        <f>EB[[#This Row],[unit]] &amp; "#" &amp; EB[[#This Row],[indic_nrg]] &amp; "#" &amp; EB[[#This Row],[product]] &amp; "#" &amp; EB[[#This Row],[geo]]</f>
        <v>TJ#B_101230#3281#CZ</v>
      </c>
      <c r="B1990" s="4" t="str">
        <f>VLOOKUP(EB[[#This Row],[product]],KS_DB[[product]:[KS]],5,FALSE)</f>
        <v>liquid</v>
      </c>
      <c r="C1990" s="4" t="str">
        <f>VLOOKUP(EB[[#This Row],[product]],KS_DB[[product]:[KS]],6,FALSE)</f>
        <v>liquid</v>
      </c>
      <c r="D1990" s="4">
        <f>VLOOKUP(EB[[#This Row],[product]],Carriers[],4,FALSE)</f>
        <v>1</v>
      </c>
      <c r="E1990" s="4">
        <f>VLOOKUP(EB[[#This Row],[indic_nrg]],Indicators[],4,FALSE)</f>
        <v>0</v>
      </c>
      <c r="F1990" s="4">
        <f>IFERROR(VLOOKUP(EB[[#This Row],[Source_carrier]],KS_DB[[product]:[KS]],6,FALSE),0)</f>
        <v>0</v>
      </c>
      <c r="G1990" s="4" t="s">
        <v>34</v>
      </c>
      <c r="H1990" s="4" t="s">
        <v>1229</v>
      </c>
      <c r="I1990" s="4" t="s">
        <v>1145</v>
      </c>
      <c r="J1990" s="4" t="s">
        <v>37</v>
      </c>
      <c r="K1990" s="4" t="s">
        <v>1230</v>
      </c>
      <c r="L1990" s="4" t="s">
        <v>39</v>
      </c>
      <c r="M1990" s="4" t="s">
        <v>1146</v>
      </c>
      <c r="N1990" s="4" t="s">
        <v>41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0</v>
      </c>
      <c r="Y1990" s="4">
        <v>0</v>
      </c>
      <c r="Z1990" s="4">
        <v>0</v>
      </c>
      <c r="AA1990" s="4">
        <v>0</v>
      </c>
      <c r="AB1990" s="4">
        <v>0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</row>
    <row r="1991" spans="1:40" ht="15" customHeight="1" x14ac:dyDescent="0.25">
      <c r="A1991" s="4" t="str">
        <f>EB[[#This Row],[unit]] &amp; "#" &amp; EB[[#This Row],[indic_nrg]] &amp; "#" &amp; EB[[#This Row],[product]] &amp; "#" &amp; EB[[#This Row],[geo]]</f>
        <v>TJ#B_101230#3282#CZ</v>
      </c>
      <c r="B1991" s="4" t="str">
        <f>VLOOKUP(EB[[#This Row],[product]],KS_DB[[product]:[KS]],5,FALSE)</f>
        <v>liquid</v>
      </c>
      <c r="C1991" s="4" t="str">
        <f>VLOOKUP(EB[[#This Row],[product]],KS_DB[[product]:[KS]],6,FALSE)</f>
        <v>liquid</v>
      </c>
      <c r="D1991" s="4">
        <f>VLOOKUP(EB[[#This Row],[product]],Carriers[],4,FALSE)</f>
        <v>1</v>
      </c>
      <c r="E1991" s="4">
        <f>VLOOKUP(EB[[#This Row],[indic_nrg]],Indicators[],4,FALSE)</f>
        <v>0</v>
      </c>
      <c r="F1991" s="4">
        <f>IFERROR(VLOOKUP(EB[[#This Row],[Source_carrier]],KS_DB[[product]:[KS]],6,FALSE),0)</f>
        <v>0</v>
      </c>
      <c r="G1991" s="4" t="s">
        <v>34</v>
      </c>
      <c r="H1991" s="4" t="s">
        <v>1229</v>
      </c>
      <c r="I1991" s="4" t="s">
        <v>1129</v>
      </c>
      <c r="J1991" s="4" t="s">
        <v>37</v>
      </c>
      <c r="K1991" s="4" t="s">
        <v>1230</v>
      </c>
      <c r="L1991" s="4" t="s">
        <v>39</v>
      </c>
      <c r="M1991" s="4" t="s">
        <v>1130</v>
      </c>
      <c r="N1991" s="4" t="s">
        <v>41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0</v>
      </c>
      <c r="AB1991" s="4">
        <v>0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4">
        <v>0</v>
      </c>
    </row>
    <row r="1992" spans="1:40" ht="15" customHeight="1" x14ac:dyDescent="0.25">
      <c r="A1992" s="4" t="str">
        <f>EB[[#This Row],[unit]] &amp; "#" &amp; EB[[#This Row],[indic_nrg]] &amp; "#" &amp; EB[[#This Row],[product]] &amp; "#" &amp; EB[[#This Row],[geo]]</f>
        <v>TJ#B_101230#3283#CZ</v>
      </c>
      <c r="B1992" s="4" t="str">
        <f>VLOOKUP(EB[[#This Row],[product]],KS_DB[[product]:[KS]],5,FALSE)</f>
        <v>liquid</v>
      </c>
      <c r="C1992" s="4" t="str">
        <f>VLOOKUP(EB[[#This Row],[product]],KS_DB[[product]:[KS]],6,FALSE)</f>
        <v>liquid</v>
      </c>
      <c r="D1992" s="4">
        <f>VLOOKUP(EB[[#This Row],[product]],Carriers[],4,FALSE)</f>
        <v>1</v>
      </c>
      <c r="E1992" s="4">
        <f>VLOOKUP(EB[[#This Row],[indic_nrg]],Indicators[],4,FALSE)</f>
        <v>0</v>
      </c>
      <c r="F1992" s="4">
        <f>IFERROR(VLOOKUP(EB[[#This Row],[Source_carrier]],KS_DB[[product]:[KS]],6,FALSE),0)</f>
        <v>0</v>
      </c>
      <c r="G1992" s="4" t="s">
        <v>34</v>
      </c>
      <c r="H1992" s="4" t="s">
        <v>1229</v>
      </c>
      <c r="I1992" s="4" t="s">
        <v>1147</v>
      </c>
      <c r="J1992" s="4" t="s">
        <v>37</v>
      </c>
      <c r="K1992" s="4" t="s">
        <v>1230</v>
      </c>
      <c r="L1992" s="4" t="s">
        <v>39</v>
      </c>
      <c r="M1992" s="4" t="s">
        <v>1148</v>
      </c>
      <c r="N1992" s="4" t="s">
        <v>41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</row>
    <row r="1993" spans="1:40" ht="15" customHeight="1" x14ac:dyDescent="0.25">
      <c r="A1993" s="4" t="str">
        <f>EB[[#This Row],[unit]] &amp; "#" &amp; EB[[#This Row],[indic_nrg]] &amp; "#" &amp; EB[[#This Row],[product]] &amp; "#" &amp; EB[[#This Row],[geo]]</f>
        <v>TJ#B_101230#3285#CZ</v>
      </c>
      <c r="B1993" s="4" t="str">
        <f>VLOOKUP(EB[[#This Row],[product]],KS_DB[[product]:[KS]],5,FALSE)</f>
        <v>liquid</v>
      </c>
      <c r="C1993" s="4" t="str">
        <f>VLOOKUP(EB[[#This Row],[product]],KS_DB[[product]:[KS]],6,FALSE)</f>
        <v>liquid</v>
      </c>
      <c r="D1993" s="4">
        <f>VLOOKUP(EB[[#This Row],[product]],Carriers[],4,FALSE)</f>
        <v>1</v>
      </c>
      <c r="E1993" s="4">
        <f>VLOOKUP(EB[[#This Row],[indic_nrg]],Indicators[],4,FALSE)</f>
        <v>0</v>
      </c>
      <c r="F1993" s="4">
        <f>IFERROR(VLOOKUP(EB[[#This Row],[Source_carrier]],KS_DB[[product]:[KS]],6,FALSE),0)</f>
        <v>0</v>
      </c>
      <c r="G1993" s="4" t="s">
        <v>34</v>
      </c>
      <c r="H1993" s="4" t="s">
        <v>1229</v>
      </c>
      <c r="I1993" s="4" t="s">
        <v>1149</v>
      </c>
      <c r="J1993" s="4" t="s">
        <v>37</v>
      </c>
      <c r="K1993" s="4" t="s">
        <v>1230</v>
      </c>
      <c r="L1993" s="4" t="s">
        <v>39</v>
      </c>
      <c r="M1993" s="4" t="s">
        <v>1150</v>
      </c>
      <c r="N1993" s="4" t="s">
        <v>41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0</v>
      </c>
      <c r="AA1993" s="4">
        <v>0</v>
      </c>
      <c r="AB1993" s="4">
        <v>0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4">
        <v>0</v>
      </c>
    </row>
    <row r="1994" spans="1:40" ht="15" customHeight="1" x14ac:dyDescent="0.25">
      <c r="A1994" s="4" t="str">
        <f>EB[[#This Row],[unit]] &amp; "#" &amp; EB[[#This Row],[indic_nrg]] &amp; "#" &amp; EB[[#This Row],[product]] &amp; "#" &amp; EB[[#This Row],[geo]]</f>
        <v>TJ#B_101230#3286#CZ</v>
      </c>
      <c r="B1994" s="4" t="str">
        <f>VLOOKUP(EB[[#This Row],[product]],KS_DB[[product]:[KS]],5,FALSE)</f>
        <v>liquid</v>
      </c>
      <c r="C1994" s="4" t="str">
        <f>VLOOKUP(EB[[#This Row],[product]],KS_DB[[product]:[KS]],6,FALSE)</f>
        <v>liquid</v>
      </c>
      <c r="D1994" s="4">
        <f>VLOOKUP(EB[[#This Row],[product]],Carriers[],4,FALSE)</f>
        <v>1</v>
      </c>
      <c r="E1994" s="4">
        <f>VLOOKUP(EB[[#This Row],[indic_nrg]],Indicators[],4,FALSE)</f>
        <v>0</v>
      </c>
      <c r="F1994" s="4">
        <f>IFERROR(VLOOKUP(EB[[#This Row],[Source_carrier]],KS_DB[[product]:[KS]],6,FALSE),0)</f>
        <v>0</v>
      </c>
      <c r="G1994" s="4" t="s">
        <v>34</v>
      </c>
      <c r="H1994" s="4" t="s">
        <v>1229</v>
      </c>
      <c r="I1994" s="4" t="s">
        <v>1151</v>
      </c>
      <c r="J1994" s="4" t="s">
        <v>37</v>
      </c>
      <c r="K1994" s="4" t="s">
        <v>1230</v>
      </c>
      <c r="L1994" s="4" t="s">
        <v>39</v>
      </c>
      <c r="M1994" s="4" t="s">
        <v>1152</v>
      </c>
      <c r="N1994" s="4" t="s">
        <v>41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0</v>
      </c>
      <c r="AA1994" s="4">
        <v>0</v>
      </c>
      <c r="AB1994" s="4">
        <v>0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</row>
    <row r="1995" spans="1:40" ht="15" customHeight="1" x14ac:dyDescent="0.25">
      <c r="A1995" s="4" t="str">
        <f>EB[[#This Row],[unit]] &amp; "#" &amp; EB[[#This Row],[indic_nrg]] &amp; "#" &amp; EB[[#This Row],[product]] &amp; "#" &amp; EB[[#This Row],[geo]]</f>
        <v>TJ#B_101230#3295#CZ</v>
      </c>
      <c r="B1995" s="4" t="str">
        <f>VLOOKUP(EB[[#This Row],[product]],KS_DB[[product]:[KS]],5,FALSE)</f>
        <v>liquid</v>
      </c>
      <c r="C1995" s="4" t="str">
        <f>VLOOKUP(EB[[#This Row],[product]],KS_DB[[product]:[KS]],6,FALSE)</f>
        <v>liquid</v>
      </c>
      <c r="D1995" s="4">
        <f>VLOOKUP(EB[[#This Row],[product]],Carriers[],4,FALSE)</f>
        <v>1</v>
      </c>
      <c r="E1995" s="4">
        <f>VLOOKUP(EB[[#This Row],[indic_nrg]],Indicators[],4,FALSE)</f>
        <v>0</v>
      </c>
      <c r="F1995" s="4">
        <f>IFERROR(VLOOKUP(EB[[#This Row],[Source_carrier]],KS_DB[[product]:[KS]],6,FALSE),0)</f>
        <v>0</v>
      </c>
      <c r="G1995" s="4" t="s">
        <v>34</v>
      </c>
      <c r="H1995" s="4" t="s">
        <v>1229</v>
      </c>
      <c r="I1995" s="4" t="s">
        <v>1153</v>
      </c>
      <c r="J1995" s="4" t="s">
        <v>37</v>
      </c>
      <c r="K1995" s="4" t="s">
        <v>1230</v>
      </c>
      <c r="L1995" s="4" t="s">
        <v>39</v>
      </c>
      <c r="M1995" s="4" t="s">
        <v>1154</v>
      </c>
      <c r="N1995" s="4" t="s">
        <v>41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-2450</v>
      </c>
      <c r="U1995" s="4">
        <v>-3189</v>
      </c>
      <c r="V1995" s="4">
        <v>-2482</v>
      </c>
      <c r="W1995" s="4">
        <v>-3762</v>
      </c>
      <c r="X1995" s="4">
        <v>-2161</v>
      </c>
      <c r="Y1995" s="4">
        <v>-2049</v>
      </c>
      <c r="Z1995" s="4">
        <v>-1304</v>
      </c>
      <c r="AA1995" s="4">
        <v>0</v>
      </c>
      <c r="AB1995" s="4">
        <v>-285</v>
      </c>
      <c r="AC1995" s="4">
        <v>-612</v>
      </c>
      <c r="AD1995" s="4">
        <v>-2617</v>
      </c>
      <c r="AE1995" s="4">
        <v>-2594</v>
      </c>
      <c r="AF1995" s="4">
        <v>-2162</v>
      </c>
      <c r="AG1995" s="4">
        <v>-3000</v>
      </c>
      <c r="AH1995" s="4">
        <v>-3046</v>
      </c>
      <c r="AI1995" s="4">
        <v>-3106</v>
      </c>
      <c r="AJ1995" s="4">
        <v>-2532</v>
      </c>
      <c r="AK1995" s="4">
        <v>-2663</v>
      </c>
      <c r="AL1995" s="4">
        <v>-2933</v>
      </c>
      <c r="AM1995" s="4">
        <v>-3432</v>
      </c>
      <c r="AN1995" s="4">
        <v>-2682</v>
      </c>
    </row>
    <row r="1996" spans="1:40" ht="15" customHeight="1" x14ac:dyDescent="0.25">
      <c r="A1996" s="4" t="str">
        <f>EB[[#This Row],[unit]] &amp; "#" &amp; EB[[#This Row],[indic_nrg]] &amp; "#" &amp; EB[[#This Row],[product]] &amp; "#" &amp; EB[[#This Row],[geo]]</f>
        <v>TJ#B_101230#5500#CZ</v>
      </c>
      <c r="B1996" s="4" t="str">
        <f>VLOOKUP(EB[[#This Row],[product]],KS_DB[[product]:[KS]],5,FALSE)</f>
        <v>RES</v>
      </c>
      <c r="C1996" s="4" t="str">
        <f>VLOOKUP(EB[[#This Row],[product]],KS_DB[[product]:[KS]],6,FALSE)</f>
        <v>RES</v>
      </c>
      <c r="D1996" s="4">
        <f>VLOOKUP(EB[[#This Row],[product]],Carriers[],4,FALSE)</f>
        <v>0</v>
      </c>
      <c r="E1996" s="4">
        <f>VLOOKUP(EB[[#This Row],[indic_nrg]],Indicators[],4,FALSE)</f>
        <v>0</v>
      </c>
      <c r="F1996" s="4">
        <f>IFERROR(VLOOKUP(EB[[#This Row],[Source_carrier]],KS_DB[[product]:[KS]],6,FALSE),0)</f>
        <v>0</v>
      </c>
      <c r="G1996" s="4" t="s">
        <v>34</v>
      </c>
      <c r="H1996" s="4" t="s">
        <v>1229</v>
      </c>
      <c r="I1996" s="4" t="s">
        <v>99</v>
      </c>
      <c r="J1996" s="4" t="s">
        <v>37</v>
      </c>
      <c r="K1996" s="4" t="s">
        <v>1230</v>
      </c>
      <c r="L1996" s="4" t="s">
        <v>39</v>
      </c>
      <c r="M1996" s="4" t="s">
        <v>100</v>
      </c>
      <c r="N1996" s="4" t="s">
        <v>41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0</v>
      </c>
      <c r="AA1996" s="4">
        <v>0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</row>
    <row r="1997" spans="1:40" ht="15" customHeight="1" x14ac:dyDescent="0.25">
      <c r="A1997" s="4" t="str">
        <f>EB[[#This Row],[unit]] &amp; "#" &amp; EB[[#This Row],[indic_nrg]] &amp; "#" &amp; EB[[#This Row],[product]] &amp; "#" &amp; EB[[#This Row],[geo]]</f>
        <v>TJ#B_101230#5540#CZ</v>
      </c>
      <c r="B1997" s="4" t="str">
        <f>VLOOKUP(EB[[#This Row],[product]],KS_DB[[product]:[KS]],5,FALSE)</f>
        <v>biomass</v>
      </c>
      <c r="C1997" s="4" t="str">
        <f>VLOOKUP(EB[[#This Row],[product]],KS_DB[[product]:[KS]],6,FALSE)</f>
        <v>biomass</v>
      </c>
      <c r="D1997" s="4">
        <f>VLOOKUP(EB[[#This Row],[product]],Carriers[],4,FALSE)</f>
        <v>0</v>
      </c>
      <c r="E1997" s="4">
        <f>VLOOKUP(EB[[#This Row],[indic_nrg]],Indicators[],4,FALSE)</f>
        <v>0</v>
      </c>
      <c r="F1997" s="4">
        <f>IFERROR(VLOOKUP(EB[[#This Row],[Source_carrier]],KS_DB[[product]:[KS]],6,FALSE),0)</f>
        <v>0</v>
      </c>
      <c r="G1997" s="4" t="s">
        <v>34</v>
      </c>
      <c r="H1997" s="4" t="s">
        <v>1229</v>
      </c>
      <c r="I1997" s="4" t="s">
        <v>103</v>
      </c>
      <c r="J1997" s="4" t="s">
        <v>37</v>
      </c>
      <c r="K1997" s="4" t="s">
        <v>1230</v>
      </c>
      <c r="L1997" s="4" t="s">
        <v>39</v>
      </c>
      <c r="M1997" s="4" t="s">
        <v>104</v>
      </c>
      <c r="N1997" s="4" t="s">
        <v>41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</row>
    <row r="1998" spans="1:40" ht="15" customHeight="1" x14ac:dyDescent="0.25">
      <c r="A1998" s="4" t="str">
        <f>EB[[#This Row],[unit]] &amp; "#" &amp; EB[[#This Row],[indic_nrg]] &amp; "#" &amp; EB[[#This Row],[product]] &amp; "#" &amp; EB[[#This Row],[geo]]</f>
        <v>TJ#B_101230#5545#CZ</v>
      </c>
      <c r="B1998" s="4" t="str">
        <f>VLOOKUP(EB[[#This Row],[product]],KS_DB[[product]:[KS]],5,FALSE)</f>
        <v>biomass</v>
      </c>
      <c r="C1998" s="4" t="str">
        <f>VLOOKUP(EB[[#This Row],[product]],KS_DB[[product]:[KS]],6,FALSE)</f>
        <v>biomass</v>
      </c>
      <c r="D1998" s="4">
        <f>VLOOKUP(EB[[#This Row],[product]],Carriers[],4,FALSE)</f>
        <v>0</v>
      </c>
      <c r="E1998" s="4">
        <f>VLOOKUP(EB[[#This Row],[indic_nrg]],Indicators[],4,FALSE)</f>
        <v>0</v>
      </c>
      <c r="F1998" s="4">
        <f>IFERROR(VLOOKUP(EB[[#This Row],[Source_carrier]],KS_DB[[product]:[KS]],6,FALSE),0)</f>
        <v>0</v>
      </c>
      <c r="G1998" s="4" t="s">
        <v>34</v>
      </c>
      <c r="H1998" s="4" t="s">
        <v>1229</v>
      </c>
      <c r="I1998" s="4" t="s">
        <v>115</v>
      </c>
      <c r="J1998" s="4" t="s">
        <v>37</v>
      </c>
      <c r="K1998" s="4" t="s">
        <v>1230</v>
      </c>
      <c r="L1998" s="4" t="s">
        <v>39</v>
      </c>
      <c r="M1998" s="4" t="s">
        <v>116</v>
      </c>
      <c r="N1998" s="4" t="s">
        <v>41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4">
        <v>0</v>
      </c>
    </row>
    <row r="1999" spans="1:40" ht="15" customHeight="1" x14ac:dyDescent="0.25">
      <c r="A1999" s="4" t="str">
        <f>EB[[#This Row],[unit]] &amp; "#" &amp; EB[[#This Row],[indic_nrg]] &amp; "#" &amp; EB[[#This Row],[product]] &amp; "#" &amp; EB[[#This Row],[geo]]</f>
        <v>TJ#B_101230#5546#CZ</v>
      </c>
      <c r="B1999" s="4" t="str">
        <f>VLOOKUP(EB[[#This Row],[product]],KS_DB[[product]:[KS]],5,FALSE)</f>
        <v>biomass</v>
      </c>
      <c r="C1999" s="4" t="str">
        <f>VLOOKUP(EB[[#This Row],[product]],KS_DB[[product]:[KS]],6,FALSE)</f>
        <v>biomass</v>
      </c>
      <c r="D1999" s="4">
        <f>VLOOKUP(EB[[#This Row],[product]],Carriers[],4,FALSE)</f>
        <v>1</v>
      </c>
      <c r="E1999" s="4">
        <f>VLOOKUP(EB[[#This Row],[indic_nrg]],Indicators[],4,FALSE)</f>
        <v>0</v>
      </c>
      <c r="F1999" s="4">
        <f>IFERROR(VLOOKUP(EB[[#This Row],[Source_carrier]],KS_DB[[product]:[KS]],6,FALSE),0)</f>
        <v>0</v>
      </c>
      <c r="G1999" s="4" t="s">
        <v>34</v>
      </c>
      <c r="H1999" s="4" t="s">
        <v>1229</v>
      </c>
      <c r="I1999" s="4" t="s">
        <v>117</v>
      </c>
      <c r="J1999" s="4" t="s">
        <v>37</v>
      </c>
      <c r="K1999" s="4" t="s">
        <v>1230</v>
      </c>
      <c r="L1999" s="4" t="s">
        <v>39</v>
      </c>
      <c r="M1999" s="4" t="s">
        <v>118</v>
      </c>
      <c r="N1999" s="4" t="s">
        <v>41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</row>
    <row r="2000" spans="1:40" ht="15" customHeight="1" x14ac:dyDescent="0.25">
      <c r="A2000" s="4" t="str">
        <f>EB[[#This Row],[unit]] &amp; "#" &amp; EB[[#This Row],[indic_nrg]] &amp; "#" &amp; EB[[#This Row],[product]] &amp; "#" &amp; EB[[#This Row],[geo]]</f>
        <v>TJ#B_101230#5547#CZ</v>
      </c>
      <c r="B2000" s="4" t="str">
        <f>VLOOKUP(EB[[#This Row],[product]],KS_DB[[product]:[KS]],5,FALSE)</f>
        <v>biomass</v>
      </c>
      <c r="C2000" s="4" t="str">
        <f>VLOOKUP(EB[[#This Row],[product]],KS_DB[[product]:[KS]],6,FALSE)</f>
        <v>biomass</v>
      </c>
      <c r="D2000" s="4">
        <f>VLOOKUP(EB[[#This Row],[product]],Carriers[],4,FALSE)</f>
        <v>1</v>
      </c>
      <c r="E2000" s="4">
        <f>VLOOKUP(EB[[#This Row],[indic_nrg]],Indicators[],4,FALSE)</f>
        <v>0</v>
      </c>
      <c r="F2000" s="4">
        <f>IFERROR(VLOOKUP(EB[[#This Row],[Source_carrier]],KS_DB[[product]:[KS]],6,FALSE),0)</f>
        <v>0</v>
      </c>
      <c r="G2000" s="4" t="s">
        <v>34</v>
      </c>
      <c r="H2000" s="4" t="s">
        <v>1229</v>
      </c>
      <c r="I2000" s="4" t="s">
        <v>119</v>
      </c>
      <c r="J2000" s="4" t="s">
        <v>37</v>
      </c>
      <c r="K2000" s="4" t="s">
        <v>1230</v>
      </c>
      <c r="L2000" s="4" t="s">
        <v>39</v>
      </c>
      <c r="M2000" s="4" t="s">
        <v>120</v>
      </c>
      <c r="N2000" s="4" t="s">
        <v>41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</row>
    <row r="2001" spans="1:40" ht="15" customHeight="1" x14ac:dyDescent="0.25">
      <c r="A2001" s="4" t="str">
        <f>EB[[#This Row],[unit]] &amp; "#" &amp; EB[[#This Row],[indic_nrg]] &amp; "#" &amp; EB[[#This Row],[product]] &amp; "#" &amp; EB[[#This Row],[geo]]</f>
        <v>TJ#B_101230#5549#CZ</v>
      </c>
      <c r="B2001" s="4" t="str">
        <f>VLOOKUP(EB[[#This Row],[product]],KS_DB[[product]:[KS]],5,FALSE)</f>
        <v>biomass</v>
      </c>
      <c r="C2001" s="4" t="str">
        <f>VLOOKUP(EB[[#This Row],[product]],KS_DB[[product]:[KS]],6,FALSE)</f>
        <v>biomass</v>
      </c>
      <c r="D2001" s="4">
        <f>VLOOKUP(EB[[#This Row],[product]],Carriers[],4,FALSE)</f>
        <v>1</v>
      </c>
      <c r="E2001" s="4">
        <f>VLOOKUP(EB[[#This Row],[indic_nrg]],Indicators[],4,FALSE)</f>
        <v>0</v>
      </c>
      <c r="F2001" s="4">
        <f>IFERROR(VLOOKUP(EB[[#This Row],[Source_carrier]],KS_DB[[product]:[KS]],6,FALSE),0)</f>
        <v>0</v>
      </c>
      <c r="G2001" s="4" t="s">
        <v>34</v>
      </c>
      <c r="H2001" s="4" t="s">
        <v>1229</v>
      </c>
      <c r="I2001" s="4" t="s">
        <v>123</v>
      </c>
      <c r="J2001" s="4" t="s">
        <v>37</v>
      </c>
      <c r="K2001" s="4" t="s">
        <v>1230</v>
      </c>
      <c r="L2001" s="4" t="s">
        <v>39</v>
      </c>
      <c r="M2001" s="4" t="s">
        <v>124</v>
      </c>
      <c r="N2001" s="4" t="s">
        <v>41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</row>
    <row r="2002" spans="1:40" ht="15" customHeight="1" x14ac:dyDescent="0.25">
      <c r="A2002" s="4" t="str">
        <f>EB[[#This Row],[unit]] &amp; "#" &amp; EB[[#This Row],[indic_nrg]] &amp; "#" &amp; EB[[#This Row],[product]] &amp; "#" &amp; EB[[#This Row],[geo]]</f>
        <v>TJ#B_101300#0000#CZ</v>
      </c>
      <c r="B2002" s="4" t="str">
        <f>VLOOKUP(EB[[#This Row],[product]],KS_DB[[product]:[KS]],5,FALSE)</f>
        <v>all</v>
      </c>
      <c r="C2002" s="4" t="str">
        <f>VLOOKUP(EB[[#This Row],[product]],KS_DB[[product]:[KS]],6,FALSE)</f>
        <v>all</v>
      </c>
      <c r="D2002" s="4">
        <f>VLOOKUP(EB[[#This Row],[product]],Carriers[],4,FALSE)</f>
        <v>0</v>
      </c>
      <c r="E2002" s="4">
        <f>VLOOKUP(EB[[#This Row],[indic_nrg]],Indicators[],4,FALSE)</f>
        <v>0</v>
      </c>
      <c r="F2002" s="4">
        <f>IFERROR(VLOOKUP(EB[[#This Row],[Source_carrier]],KS_DB[[product]:[KS]],6,FALSE),0)</f>
        <v>0</v>
      </c>
      <c r="G2002" s="4" t="s">
        <v>34</v>
      </c>
      <c r="H2002" s="4" t="s">
        <v>589</v>
      </c>
      <c r="I2002" s="4" t="s">
        <v>36</v>
      </c>
      <c r="J2002" s="4" t="s">
        <v>37</v>
      </c>
      <c r="K2002" s="4" t="s">
        <v>590</v>
      </c>
      <c r="L2002" s="4" t="s">
        <v>39</v>
      </c>
      <c r="M2002" s="4" t="s">
        <v>40</v>
      </c>
      <c r="N2002" s="4" t="s">
        <v>41</v>
      </c>
      <c r="O2002" s="4">
        <v>90626</v>
      </c>
      <c r="P2002" s="4">
        <v>88879</v>
      </c>
      <c r="Q2002" s="4">
        <v>90470</v>
      </c>
      <c r="R2002" s="4">
        <v>79747</v>
      </c>
      <c r="S2002" s="4">
        <v>77264</v>
      </c>
      <c r="T2002" s="4">
        <v>68906</v>
      </c>
      <c r="U2002" s="4">
        <v>77486</v>
      </c>
      <c r="V2002" s="4">
        <v>79575</v>
      </c>
      <c r="W2002" s="4">
        <v>76888</v>
      </c>
      <c r="X2002" s="4">
        <v>71598</v>
      </c>
      <c r="Y2002" s="4">
        <v>78545</v>
      </c>
      <c r="Z2002" s="4">
        <v>73167</v>
      </c>
      <c r="AA2002" s="4">
        <v>77827</v>
      </c>
      <c r="AB2002" s="4">
        <v>76270</v>
      </c>
      <c r="AC2002" s="4">
        <v>75564</v>
      </c>
      <c r="AD2002" s="4">
        <v>75498</v>
      </c>
      <c r="AE2002" s="4">
        <v>77886</v>
      </c>
      <c r="AF2002" s="4">
        <v>78053</v>
      </c>
      <c r="AG2002" s="4">
        <v>81135</v>
      </c>
      <c r="AH2002" s="4">
        <v>74551</v>
      </c>
      <c r="AI2002" s="4">
        <v>103849</v>
      </c>
      <c r="AJ2002" s="4">
        <v>106493</v>
      </c>
      <c r="AK2002" s="4">
        <v>101428</v>
      </c>
      <c r="AL2002" s="4">
        <v>99620</v>
      </c>
      <c r="AM2002" s="4">
        <v>95990</v>
      </c>
      <c r="AN2002" s="4">
        <v>96068</v>
      </c>
    </row>
    <row r="2003" spans="1:40" ht="15" customHeight="1" x14ac:dyDescent="0.25">
      <c r="A2003" s="4" t="str">
        <f>EB[[#This Row],[unit]] &amp; "#" &amp; EB[[#This Row],[indic_nrg]] &amp; "#" &amp; EB[[#This Row],[product]] &amp; "#" &amp; EB[[#This Row],[geo]]</f>
        <v>TJ#B_101300#2000#CZ</v>
      </c>
      <c r="B2003" s="4" t="str">
        <f>VLOOKUP(EB[[#This Row],[product]],KS_DB[[product]:[KS]],5,FALSE)</f>
        <v>solid</v>
      </c>
      <c r="C2003" s="4" t="str">
        <f>VLOOKUP(EB[[#This Row],[product]],KS_DB[[product]:[KS]],6,FALSE)</f>
        <v>solid</v>
      </c>
      <c r="D2003" s="4">
        <f>VLOOKUP(EB[[#This Row],[product]],Carriers[],4,FALSE)</f>
        <v>0</v>
      </c>
      <c r="E2003" s="4">
        <f>VLOOKUP(EB[[#This Row],[indic_nrg]],Indicators[],4,FALSE)</f>
        <v>0</v>
      </c>
      <c r="F2003" s="4">
        <f>IFERROR(VLOOKUP(EB[[#This Row],[Source_carrier]],KS_DB[[product]:[KS]],6,FALSE),0)</f>
        <v>0</v>
      </c>
      <c r="G2003" s="4" t="s">
        <v>34</v>
      </c>
      <c r="H2003" s="4" t="s">
        <v>589</v>
      </c>
      <c r="I2003" s="4" t="s">
        <v>18</v>
      </c>
      <c r="J2003" s="4" t="s">
        <v>37</v>
      </c>
      <c r="K2003" s="4" t="s">
        <v>590</v>
      </c>
      <c r="L2003" s="4" t="s">
        <v>39</v>
      </c>
      <c r="M2003" s="4" t="s">
        <v>42</v>
      </c>
      <c r="N2003" s="4" t="s">
        <v>41</v>
      </c>
      <c r="O2003" s="4">
        <v>1767</v>
      </c>
      <c r="P2003" s="4">
        <v>1189</v>
      </c>
      <c r="Q2003" s="4">
        <v>718</v>
      </c>
      <c r="R2003" s="4">
        <v>1210</v>
      </c>
      <c r="S2003" s="4">
        <v>605</v>
      </c>
      <c r="T2003" s="4">
        <v>1927</v>
      </c>
      <c r="U2003" s="4">
        <v>373</v>
      </c>
      <c r="V2003" s="4">
        <v>123</v>
      </c>
      <c r="W2003" s="4">
        <v>123</v>
      </c>
      <c r="X2003" s="4">
        <v>177</v>
      </c>
      <c r="Y2003" s="4">
        <v>175</v>
      </c>
      <c r="Z2003" s="4">
        <v>173</v>
      </c>
      <c r="AA2003" s="4">
        <v>730</v>
      </c>
      <c r="AB2003" s="4">
        <v>726</v>
      </c>
      <c r="AC2003" s="4">
        <v>748</v>
      </c>
      <c r="AD2003" s="4">
        <v>681</v>
      </c>
      <c r="AE2003" s="4">
        <v>646</v>
      </c>
      <c r="AF2003" s="4">
        <v>344</v>
      </c>
      <c r="AG2003" s="4">
        <v>993</v>
      </c>
      <c r="AH2003" s="4">
        <v>2208</v>
      </c>
      <c r="AI2003" s="4">
        <v>7805</v>
      </c>
      <c r="AJ2003" s="4">
        <v>12244</v>
      </c>
      <c r="AK2003" s="4">
        <v>11198</v>
      </c>
      <c r="AL2003" s="4">
        <v>9932</v>
      </c>
      <c r="AM2003" s="4">
        <v>10881</v>
      </c>
      <c r="AN2003" s="4">
        <v>10843</v>
      </c>
    </row>
    <row r="2004" spans="1:40" ht="15" customHeight="1" x14ac:dyDescent="0.25">
      <c r="A2004" s="4" t="str">
        <f>EB[[#This Row],[unit]] &amp; "#" &amp; EB[[#This Row],[indic_nrg]] &amp; "#" &amp; EB[[#This Row],[product]] &amp; "#" &amp; EB[[#This Row],[geo]]</f>
        <v>TJ#B_101300#2100#CZ</v>
      </c>
      <c r="B2004" s="4" t="str">
        <f>VLOOKUP(EB[[#This Row],[product]],KS_DB[[product]:[KS]],5,FALSE)</f>
        <v>solid</v>
      </c>
      <c r="C2004" s="4" t="str">
        <f>VLOOKUP(EB[[#This Row],[product]],KS_DB[[product]:[KS]],6,FALSE)</f>
        <v>solid</v>
      </c>
      <c r="D2004" s="4">
        <f>VLOOKUP(EB[[#This Row],[product]],Carriers[],4,FALSE)</f>
        <v>0</v>
      </c>
      <c r="E2004" s="4">
        <f>VLOOKUP(EB[[#This Row],[indic_nrg]],Indicators[],4,FALSE)</f>
        <v>0</v>
      </c>
      <c r="F2004" s="4">
        <f>IFERROR(VLOOKUP(EB[[#This Row],[Source_carrier]],KS_DB[[product]:[KS]],6,FALSE),0)</f>
        <v>0</v>
      </c>
      <c r="G2004" s="4" t="s">
        <v>34</v>
      </c>
      <c r="H2004" s="4" t="s">
        <v>589</v>
      </c>
      <c r="I2004" s="4" t="s">
        <v>43</v>
      </c>
      <c r="J2004" s="4" t="s">
        <v>37</v>
      </c>
      <c r="K2004" s="4" t="s">
        <v>590</v>
      </c>
      <c r="L2004" s="4" t="s">
        <v>39</v>
      </c>
      <c r="M2004" s="4" t="s">
        <v>44</v>
      </c>
      <c r="N2004" s="4" t="s">
        <v>41</v>
      </c>
      <c r="O2004" s="4">
        <v>0</v>
      </c>
      <c r="P2004" s="4">
        <v>0</v>
      </c>
      <c r="Q2004" s="4">
        <v>0</v>
      </c>
      <c r="R2004" s="4">
        <v>621</v>
      </c>
      <c r="S2004" s="4">
        <v>428</v>
      </c>
      <c r="T2004" s="4">
        <v>1821</v>
      </c>
      <c r="U2004" s="4">
        <v>278</v>
      </c>
      <c r="V2004" s="4">
        <v>47</v>
      </c>
      <c r="W2004" s="4">
        <v>47</v>
      </c>
      <c r="X2004" s="4">
        <v>99</v>
      </c>
      <c r="Y2004" s="4">
        <v>97</v>
      </c>
      <c r="Z2004" s="4">
        <v>74</v>
      </c>
      <c r="AA2004" s="4">
        <v>363</v>
      </c>
      <c r="AB2004" s="4">
        <v>384</v>
      </c>
      <c r="AC2004" s="4">
        <v>424</v>
      </c>
      <c r="AD2004" s="4">
        <v>339</v>
      </c>
      <c r="AE2004" s="4">
        <v>264</v>
      </c>
      <c r="AF2004" s="4">
        <v>75</v>
      </c>
      <c r="AG2004" s="4">
        <v>792</v>
      </c>
      <c r="AH2004" s="4">
        <v>1998</v>
      </c>
      <c r="AI2004" s="4">
        <v>0</v>
      </c>
      <c r="AJ2004" s="4">
        <v>30</v>
      </c>
      <c r="AK2004" s="4">
        <v>0</v>
      </c>
      <c r="AL2004" s="4">
        <v>0</v>
      </c>
      <c r="AM2004" s="4">
        <v>0</v>
      </c>
      <c r="AN2004" s="4">
        <v>0</v>
      </c>
    </row>
    <row r="2005" spans="1:40" ht="15" customHeight="1" x14ac:dyDescent="0.25">
      <c r="A2005" s="4" t="str">
        <f>EB[[#This Row],[unit]] &amp; "#" &amp; EB[[#This Row],[indic_nrg]] &amp; "#" &amp; EB[[#This Row],[product]] &amp; "#" &amp; EB[[#This Row],[geo]]</f>
        <v>TJ#B_101300#2112#CZ</v>
      </c>
      <c r="B2005" s="4" t="str">
        <f>VLOOKUP(EB[[#This Row],[product]],KS_DB[[product]:[KS]],5,FALSE)</f>
        <v>solid</v>
      </c>
      <c r="C2005" s="4" t="str">
        <f>VLOOKUP(EB[[#This Row],[product]],KS_DB[[product]:[KS]],6,FALSE)</f>
        <v>solid</v>
      </c>
      <c r="D2005" s="4">
        <f>VLOOKUP(EB[[#This Row],[product]],Carriers[],4,FALSE)</f>
        <v>1</v>
      </c>
      <c r="E2005" s="4">
        <f>VLOOKUP(EB[[#This Row],[indic_nrg]],Indicators[],4,FALSE)</f>
        <v>0</v>
      </c>
      <c r="F2005" s="4">
        <f>IFERROR(VLOOKUP(EB[[#This Row],[Source_carrier]],KS_DB[[product]:[KS]],6,FALSE),0)</f>
        <v>0</v>
      </c>
      <c r="G2005" s="4" t="s">
        <v>34</v>
      </c>
      <c r="H2005" s="4" t="s">
        <v>589</v>
      </c>
      <c r="I2005" s="4" t="s">
        <v>45</v>
      </c>
      <c r="J2005" s="4" t="s">
        <v>37</v>
      </c>
      <c r="K2005" s="4" t="s">
        <v>590</v>
      </c>
      <c r="L2005" s="4" t="s">
        <v>39</v>
      </c>
      <c r="M2005" s="4" t="s">
        <v>46</v>
      </c>
      <c r="N2005" s="4" t="s">
        <v>41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</row>
    <row r="2006" spans="1:40" ht="15" customHeight="1" x14ac:dyDescent="0.25">
      <c r="A2006" s="4" t="str">
        <f>EB[[#This Row],[unit]] &amp; "#" &amp; EB[[#This Row],[indic_nrg]] &amp; "#" &amp; EB[[#This Row],[product]] &amp; "#" &amp; EB[[#This Row],[geo]]</f>
        <v>TJ#B_101300#2115#CZ</v>
      </c>
      <c r="B2006" s="4" t="str">
        <f>VLOOKUP(EB[[#This Row],[product]],KS_DB[[product]:[KS]],5,FALSE)</f>
        <v>solid</v>
      </c>
      <c r="C2006" s="4" t="str">
        <f>VLOOKUP(EB[[#This Row],[product]],KS_DB[[product]:[KS]],6,FALSE)</f>
        <v>solid</v>
      </c>
      <c r="D2006" s="4">
        <f>VLOOKUP(EB[[#This Row],[product]],Carriers[],4,FALSE)</f>
        <v>1</v>
      </c>
      <c r="E2006" s="4">
        <f>VLOOKUP(EB[[#This Row],[indic_nrg]],Indicators[],4,FALSE)</f>
        <v>0</v>
      </c>
      <c r="F2006" s="4">
        <f>IFERROR(VLOOKUP(EB[[#This Row],[Source_carrier]],KS_DB[[product]:[KS]],6,FALSE),0)</f>
        <v>0</v>
      </c>
      <c r="G2006" s="4" t="s">
        <v>34</v>
      </c>
      <c r="H2006" s="4" t="s">
        <v>589</v>
      </c>
      <c r="I2006" s="4" t="s">
        <v>47</v>
      </c>
      <c r="J2006" s="4" t="s">
        <v>37</v>
      </c>
      <c r="K2006" s="4" t="s">
        <v>590</v>
      </c>
      <c r="L2006" s="4" t="s">
        <v>39</v>
      </c>
      <c r="M2006" s="4" t="s">
        <v>48</v>
      </c>
      <c r="N2006" s="4" t="s">
        <v>41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30</v>
      </c>
      <c r="AK2006" s="4">
        <v>0</v>
      </c>
      <c r="AL2006" s="4">
        <v>0</v>
      </c>
      <c r="AM2006" s="4">
        <v>0</v>
      </c>
      <c r="AN2006" s="4">
        <v>0</v>
      </c>
    </row>
    <row r="2007" spans="1:40" ht="15" customHeight="1" x14ac:dyDescent="0.25">
      <c r="A2007" s="4" t="str">
        <f>EB[[#This Row],[unit]] &amp; "#" &amp; EB[[#This Row],[indic_nrg]] &amp; "#" &amp; EB[[#This Row],[product]] &amp; "#" &amp; EB[[#This Row],[geo]]</f>
        <v>TJ#B_101300#2116#CZ</v>
      </c>
      <c r="B2007" s="4" t="str">
        <f>VLOOKUP(EB[[#This Row],[product]],KS_DB[[product]:[KS]],5,FALSE)</f>
        <v>solid</v>
      </c>
      <c r="C2007" s="4" t="str">
        <f>VLOOKUP(EB[[#This Row],[product]],KS_DB[[product]:[KS]],6,FALSE)</f>
        <v>solid</v>
      </c>
      <c r="D2007" s="4">
        <f>VLOOKUP(EB[[#This Row],[product]],Carriers[],4,FALSE)</f>
        <v>1</v>
      </c>
      <c r="E2007" s="4">
        <f>VLOOKUP(EB[[#This Row],[indic_nrg]],Indicators[],4,FALSE)</f>
        <v>0</v>
      </c>
      <c r="F2007" s="4">
        <f>IFERROR(VLOOKUP(EB[[#This Row],[Source_carrier]],KS_DB[[product]:[KS]],6,FALSE),0)</f>
        <v>0</v>
      </c>
      <c r="G2007" s="4" t="s">
        <v>34</v>
      </c>
      <c r="H2007" s="4" t="s">
        <v>589</v>
      </c>
      <c r="I2007" s="4" t="s">
        <v>49</v>
      </c>
      <c r="J2007" s="4" t="s">
        <v>37</v>
      </c>
      <c r="K2007" s="4" t="s">
        <v>590</v>
      </c>
      <c r="L2007" s="4" t="s">
        <v>39</v>
      </c>
      <c r="M2007" s="4" t="s">
        <v>50</v>
      </c>
      <c r="N2007" s="4" t="s">
        <v>41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30</v>
      </c>
      <c r="Y2007" s="4">
        <v>28</v>
      </c>
      <c r="Z2007" s="4">
        <v>29</v>
      </c>
      <c r="AA2007" s="4">
        <v>29</v>
      </c>
      <c r="AB2007" s="4">
        <v>0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</row>
    <row r="2008" spans="1:40" ht="15" customHeight="1" x14ac:dyDescent="0.25">
      <c r="A2008" s="4" t="str">
        <f>EB[[#This Row],[unit]] &amp; "#" &amp; EB[[#This Row],[indic_nrg]] &amp; "#" &amp; EB[[#This Row],[product]] &amp; "#" &amp; EB[[#This Row],[geo]]</f>
        <v>TJ#B_101300#2117#CZ</v>
      </c>
      <c r="B2008" s="4" t="str">
        <f>VLOOKUP(EB[[#This Row],[product]],KS_DB[[product]:[KS]],5,FALSE)</f>
        <v>solid</v>
      </c>
      <c r="C2008" s="4" t="str">
        <f>VLOOKUP(EB[[#This Row],[product]],KS_DB[[product]:[KS]],6,FALSE)</f>
        <v>solid</v>
      </c>
      <c r="D2008" s="4">
        <f>VLOOKUP(EB[[#This Row],[product]],Carriers[],4,FALSE)</f>
        <v>1</v>
      </c>
      <c r="E2008" s="4">
        <f>VLOOKUP(EB[[#This Row],[indic_nrg]],Indicators[],4,FALSE)</f>
        <v>0</v>
      </c>
      <c r="F2008" s="4">
        <f>IFERROR(VLOOKUP(EB[[#This Row],[Source_carrier]],KS_DB[[product]:[KS]],6,FALSE),0)</f>
        <v>0</v>
      </c>
      <c r="G2008" s="4" t="s">
        <v>34</v>
      </c>
      <c r="H2008" s="4" t="s">
        <v>589</v>
      </c>
      <c r="I2008" s="4" t="s">
        <v>51</v>
      </c>
      <c r="J2008" s="4" t="s">
        <v>37</v>
      </c>
      <c r="K2008" s="4" t="s">
        <v>590</v>
      </c>
      <c r="L2008" s="4" t="s">
        <v>39</v>
      </c>
      <c r="M2008" s="4" t="s">
        <v>52</v>
      </c>
      <c r="N2008" s="4" t="s">
        <v>41</v>
      </c>
      <c r="O2008" s="4">
        <v>0</v>
      </c>
      <c r="P2008" s="4">
        <v>0</v>
      </c>
      <c r="Q2008" s="4">
        <v>0</v>
      </c>
      <c r="R2008" s="4">
        <v>621</v>
      </c>
      <c r="S2008" s="4">
        <v>428</v>
      </c>
      <c r="T2008" s="4">
        <v>1821</v>
      </c>
      <c r="U2008" s="4">
        <v>278</v>
      </c>
      <c r="V2008" s="4">
        <v>47</v>
      </c>
      <c r="W2008" s="4">
        <v>47</v>
      </c>
      <c r="X2008" s="4">
        <v>70</v>
      </c>
      <c r="Y2008" s="4">
        <v>69</v>
      </c>
      <c r="Z2008" s="4">
        <v>46</v>
      </c>
      <c r="AA2008" s="4">
        <v>70</v>
      </c>
      <c r="AB2008" s="4">
        <v>45</v>
      </c>
      <c r="AC2008" s="4">
        <v>47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4">
        <v>0</v>
      </c>
    </row>
    <row r="2009" spans="1:40" ht="15" customHeight="1" x14ac:dyDescent="0.25">
      <c r="A2009" s="4" t="str">
        <f>EB[[#This Row],[unit]] &amp; "#" &amp; EB[[#This Row],[indic_nrg]] &amp; "#" &amp; EB[[#This Row],[product]] &amp; "#" &amp; EB[[#This Row],[geo]]</f>
        <v>TJ#B_101300#2118#CZ</v>
      </c>
      <c r="B2009" s="4" t="str">
        <f>VLOOKUP(EB[[#This Row],[product]],KS_DB[[product]:[KS]],5,FALSE)</f>
        <v>solid</v>
      </c>
      <c r="C2009" s="4" t="str">
        <f>VLOOKUP(EB[[#This Row],[product]],KS_DB[[product]:[KS]],6,FALSE)</f>
        <v>solid</v>
      </c>
      <c r="D2009" s="4">
        <f>VLOOKUP(EB[[#This Row],[product]],Carriers[],4,FALSE)</f>
        <v>1</v>
      </c>
      <c r="E2009" s="4">
        <f>VLOOKUP(EB[[#This Row],[indic_nrg]],Indicators[],4,FALSE)</f>
        <v>0</v>
      </c>
      <c r="F2009" s="4">
        <f>IFERROR(VLOOKUP(EB[[#This Row],[Source_carrier]],KS_DB[[product]:[KS]],6,FALSE),0)</f>
        <v>0</v>
      </c>
      <c r="G2009" s="4" t="s">
        <v>34</v>
      </c>
      <c r="H2009" s="4" t="s">
        <v>589</v>
      </c>
      <c r="I2009" s="4" t="s">
        <v>53</v>
      </c>
      <c r="J2009" s="4" t="s">
        <v>37</v>
      </c>
      <c r="K2009" s="4" t="s">
        <v>590</v>
      </c>
      <c r="L2009" s="4" t="s">
        <v>39</v>
      </c>
      <c r="M2009" s="4" t="s">
        <v>54</v>
      </c>
      <c r="N2009" s="4" t="s">
        <v>41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</row>
    <row r="2010" spans="1:40" ht="15" customHeight="1" x14ac:dyDescent="0.25">
      <c r="A2010" s="4" t="str">
        <f>EB[[#This Row],[unit]] &amp; "#" &amp; EB[[#This Row],[indic_nrg]] &amp; "#" &amp; EB[[#This Row],[product]] &amp; "#" &amp; EB[[#This Row],[geo]]</f>
        <v>TJ#B_101300#2121#CZ</v>
      </c>
      <c r="B2010" s="4" t="str">
        <f>VLOOKUP(EB[[#This Row],[product]],KS_DB[[product]:[KS]],5,FALSE)</f>
        <v>solid</v>
      </c>
      <c r="C2010" s="4" t="str">
        <f>VLOOKUP(EB[[#This Row],[product]],KS_DB[[product]:[KS]],6,FALSE)</f>
        <v>solid</v>
      </c>
      <c r="D2010" s="4">
        <f>VLOOKUP(EB[[#This Row],[product]],Carriers[],4,FALSE)</f>
        <v>1</v>
      </c>
      <c r="E2010" s="4">
        <f>VLOOKUP(EB[[#This Row],[indic_nrg]],Indicators[],4,FALSE)</f>
        <v>0</v>
      </c>
      <c r="F2010" s="4">
        <f>IFERROR(VLOOKUP(EB[[#This Row],[Source_carrier]],KS_DB[[product]:[KS]],6,FALSE),0)</f>
        <v>0</v>
      </c>
      <c r="G2010" s="4" t="s">
        <v>34</v>
      </c>
      <c r="H2010" s="4" t="s">
        <v>589</v>
      </c>
      <c r="I2010" s="4" t="s">
        <v>55</v>
      </c>
      <c r="J2010" s="4" t="s">
        <v>37</v>
      </c>
      <c r="K2010" s="4" t="s">
        <v>590</v>
      </c>
      <c r="L2010" s="4" t="s">
        <v>39</v>
      </c>
      <c r="M2010" s="4" t="s">
        <v>56</v>
      </c>
      <c r="N2010" s="4" t="s">
        <v>41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</row>
    <row r="2011" spans="1:40" ht="15" customHeight="1" x14ac:dyDescent="0.25">
      <c r="A2011" s="4" t="str">
        <f>EB[[#This Row],[unit]] &amp; "#" &amp; EB[[#This Row],[indic_nrg]] &amp; "#" &amp; EB[[#This Row],[product]] &amp; "#" &amp; EB[[#This Row],[geo]]</f>
        <v>TJ#B_101300#2122#CZ</v>
      </c>
      <c r="B2011" s="4" t="str">
        <f>VLOOKUP(EB[[#This Row],[product]],KS_DB[[product]:[KS]],5,FALSE)</f>
        <v>solid</v>
      </c>
      <c r="C2011" s="4" t="str">
        <f>VLOOKUP(EB[[#This Row],[product]],KS_DB[[product]:[KS]],6,FALSE)</f>
        <v>solid</v>
      </c>
      <c r="D2011" s="4">
        <f>VLOOKUP(EB[[#This Row],[product]],Carriers[],4,FALSE)</f>
        <v>1</v>
      </c>
      <c r="E2011" s="4">
        <f>VLOOKUP(EB[[#This Row],[indic_nrg]],Indicators[],4,FALSE)</f>
        <v>0</v>
      </c>
      <c r="F2011" s="4">
        <f>IFERROR(VLOOKUP(EB[[#This Row],[Source_carrier]],KS_DB[[product]:[KS]],6,FALSE),0)</f>
        <v>0</v>
      </c>
      <c r="G2011" s="4" t="s">
        <v>34</v>
      </c>
      <c r="H2011" s="4" t="s">
        <v>589</v>
      </c>
      <c r="I2011" s="4" t="s">
        <v>57</v>
      </c>
      <c r="J2011" s="4" t="s">
        <v>37</v>
      </c>
      <c r="K2011" s="4" t="s">
        <v>590</v>
      </c>
      <c r="L2011" s="4" t="s">
        <v>39</v>
      </c>
      <c r="M2011" s="4" t="s">
        <v>58</v>
      </c>
      <c r="N2011" s="4" t="s">
        <v>41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</row>
    <row r="2012" spans="1:40" ht="15" customHeight="1" x14ac:dyDescent="0.25">
      <c r="A2012" s="4" t="str">
        <f>EB[[#This Row],[unit]] &amp; "#" &amp; EB[[#This Row],[indic_nrg]] &amp; "#" &amp; EB[[#This Row],[product]] &amp; "#" &amp; EB[[#This Row],[geo]]</f>
        <v>TJ#B_101300#2130#CZ</v>
      </c>
      <c r="B2012" s="4" t="str">
        <f>VLOOKUP(EB[[#This Row],[product]],KS_DB[[product]:[KS]],5,FALSE)</f>
        <v>solid</v>
      </c>
      <c r="C2012" s="4" t="str">
        <f>VLOOKUP(EB[[#This Row],[product]],KS_DB[[product]:[KS]],6,FALSE)</f>
        <v>solid</v>
      </c>
      <c r="D2012" s="4">
        <f>VLOOKUP(EB[[#This Row],[product]],Carriers[],4,FALSE)</f>
        <v>1</v>
      </c>
      <c r="E2012" s="4">
        <f>VLOOKUP(EB[[#This Row],[indic_nrg]],Indicators[],4,FALSE)</f>
        <v>0</v>
      </c>
      <c r="F2012" s="4">
        <f>IFERROR(VLOOKUP(EB[[#This Row],[Source_carrier]],KS_DB[[product]:[KS]],6,FALSE),0)</f>
        <v>0</v>
      </c>
      <c r="G2012" s="4" t="s">
        <v>34</v>
      </c>
      <c r="H2012" s="4" t="s">
        <v>589</v>
      </c>
      <c r="I2012" s="4" t="s">
        <v>59</v>
      </c>
      <c r="J2012" s="4" t="s">
        <v>37</v>
      </c>
      <c r="K2012" s="4" t="s">
        <v>590</v>
      </c>
      <c r="L2012" s="4" t="s">
        <v>39</v>
      </c>
      <c r="M2012" s="4" t="s">
        <v>60</v>
      </c>
      <c r="N2012" s="4" t="s">
        <v>41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</v>
      </c>
      <c r="Y2012" s="4">
        <v>0</v>
      </c>
      <c r="Z2012" s="4">
        <v>0</v>
      </c>
      <c r="AA2012" s="4">
        <v>264</v>
      </c>
      <c r="AB2012" s="4">
        <v>339</v>
      </c>
      <c r="AC2012" s="4">
        <v>377</v>
      </c>
      <c r="AD2012" s="4">
        <v>339</v>
      </c>
      <c r="AE2012" s="4">
        <v>264</v>
      </c>
      <c r="AF2012" s="4">
        <v>75</v>
      </c>
      <c r="AG2012" s="4">
        <v>792</v>
      </c>
      <c r="AH2012" s="4">
        <v>1998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</row>
    <row r="2013" spans="1:40" ht="15" customHeight="1" x14ac:dyDescent="0.25">
      <c r="A2013" s="4" t="str">
        <f>EB[[#This Row],[unit]] &amp; "#" &amp; EB[[#This Row],[indic_nrg]] &amp; "#" &amp; EB[[#This Row],[product]] &amp; "#" &amp; EB[[#This Row],[geo]]</f>
        <v>TJ#B_101300#2200#CZ</v>
      </c>
      <c r="B2013" s="4" t="str">
        <f>VLOOKUP(EB[[#This Row],[product]],KS_DB[[product]:[KS]],5,FALSE)</f>
        <v>solid</v>
      </c>
      <c r="C2013" s="4" t="str">
        <f>VLOOKUP(EB[[#This Row],[product]],KS_DB[[product]:[KS]],6,FALSE)</f>
        <v>solid</v>
      </c>
      <c r="D2013" s="4">
        <f>VLOOKUP(EB[[#This Row],[product]],Carriers[],4,FALSE)</f>
        <v>0</v>
      </c>
      <c r="E2013" s="4">
        <f>VLOOKUP(EB[[#This Row],[indic_nrg]],Indicators[],4,FALSE)</f>
        <v>0</v>
      </c>
      <c r="F2013" s="4">
        <f>IFERROR(VLOOKUP(EB[[#This Row],[Source_carrier]],KS_DB[[product]:[KS]],6,FALSE),0)</f>
        <v>0</v>
      </c>
      <c r="G2013" s="4" t="s">
        <v>34</v>
      </c>
      <c r="H2013" s="4" t="s">
        <v>589</v>
      </c>
      <c r="I2013" s="4" t="s">
        <v>61</v>
      </c>
      <c r="J2013" s="4" t="s">
        <v>37</v>
      </c>
      <c r="K2013" s="4" t="s">
        <v>590</v>
      </c>
      <c r="L2013" s="4" t="s">
        <v>39</v>
      </c>
      <c r="M2013" s="4" t="s">
        <v>62</v>
      </c>
      <c r="N2013" s="4" t="s">
        <v>41</v>
      </c>
      <c r="O2013" s="4">
        <v>1767</v>
      </c>
      <c r="P2013" s="4">
        <v>1189</v>
      </c>
      <c r="Q2013" s="4">
        <v>718</v>
      </c>
      <c r="R2013" s="4">
        <v>589</v>
      </c>
      <c r="S2013" s="4">
        <v>177</v>
      </c>
      <c r="T2013" s="4">
        <v>106</v>
      </c>
      <c r="U2013" s="4">
        <v>94</v>
      </c>
      <c r="V2013" s="4">
        <v>76</v>
      </c>
      <c r="W2013" s="4">
        <v>76</v>
      </c>
      <c r="X2013" s="4">
        <v>78</v>
      </c>
      <c r="Y2013" s="4">
        <v>77</v>
      </c>
      <c r="Z2013" s="4">
        <v>98</v>
      </c>
      <c r="AA2013" s="4">
        <v>367</v>
      </c>
      <c r="AB2013" s="4">
        <v>342</v>
      </c>
      <c r="AC2013" s="4">
        <v>323</v>
      </c>
      <c r="AD2013" s="4">
        <v>341</v>
      </c>
      <c r="AE2013" s="4">
        <v>382</v>
      </c>
      <c r="AF2013" s="4">
        <v>269</v>
      </c>
      <c r="AG2013" s="4">
        <v>202</v>
      </c>
      <c r="AH2013" s="4">
        <v>210</v>
      </c>
      <c r="AI2013" s="4">
        <v>7805</v>
      </c>
      <c r="AJ2013" s="4">
        <v>12214</v>
      </c>
      <c r="AK2013" s="4">
        <v>11198</v>
      </c>
      <c r="AL2013" s="4">
        <v>9932</v>
      </c>
      <c r="AM2013" s="4">
        <v>10881</v>
      </c>
      <c r="AN2013" s="4">
        <v>10843</v>
      </c>
    </row>
    <row r="2014" spans="1:40" ht="15" customHeight="1" x14ac:dyDescent="0.25">
      <c r="A2014" s="4" t="str">
        <f>EB[[#This Row],[unit]] &amp; "#" &amp; EB[[#This Row],[indic_nrg]] &amp; "#" &amp; EB[[#This Row],[product]] &amp; "#" &amp; EB[[#This Row],[geo]]</f>
        <v>TJ#B_101300#2210#CZ</v>
      </c>
      <c r="B2014" s="4" t="str">
        <f>VLOOKUP(EB[[#This Row],[product]],KS_DB[[product]:[KS]],5,FALSE)</f>
        <v>solid</v>
      </c>
      <c r="C2014" s="4" t="str">
        <f>VLOOKUP(EB[[#This Row],[product]],KS_DB[[product]:[KS]],6,FALSE)</f>
        <v>solid</v>
      </c>
      <c r="D2014" s="4">
        <f>VLOOKUP(EB[[#This Row],[product]],Carriers[],4,FALSE)</f>
        <v>1</v>
      </c>
      <c r="E2014" s="4">
        <f>VLOOKUP(EB[[#This Row],[indic_nrg]],Indicators[],4,FALSE)</f>
        <v>0</v>
      </c>
      <c r="F2014" s="4">
        <f>IFERROR(VLOOKUP(EB[[#This Row],[Source_carrier]],KS_DB[[product]:[KS]],6,FALSE),0)</f>
        <v>0</v>
      </c>
      <c r="G2014" s="4" t="s">
        <v>34</v>
      </c>
      <c r="H2014" s="4" t="s">
        <v>589</v>
      </c>
      <c r="I2014" s="4" t="s">
        <v>63</v>
      </c>
      <c r="J2014" s="4" t="s">
        <v>37</v>
      </c>
      <c r="K2014" s="4" t="s">
        <v>590</v>
      </c>
      <c r="L2014" s="4" t="s">
        <v>39</v>
      </c>
      <c r="M2014" s="4" t="s">
        <v>64</v>
      </c>
      <c r="N2014" s="4" t="s">
        <v>41</v>
      </c>
      <c r="O2014" s="4">
        <v>1767</v>
      </c>
      <c r="P2014" s="4">
        <v>1189</v>
      </c>
      <c r="Q2014" s="4">
        <v>718</v>
      </c>
      <c r="R2014" s="4">
        <v>589</v>
      </c>
      <c r="S2014" s="4">
        <v>177</v>
      </c>
      <c r="T2014" s="4">
        <v>106</v>
      </c>
      <c r="U2014" s="4">
        <v>94</v>
      </c>
      <c r="V2014" s="4">
        <v>76</v>
      </c>
      <c r="W2014" s="4">
        <v>76</v>
      </c>
      <c r="X2014" s="4">
        <v>78</v>
      </c>
      <c r="Y2014" s="4">
        <v>77</v>
      </c>
      <c r="Z2014" s="4">
        <v>98</v>
      </c>
      <c r="AA2014" s="4">
        <v>87</v>
      </c>
      <c r="AB2014" s="4">
        <v>62</v>
      </c>
      <c r="AC2014" s="4">
        <v>63</v>
      </c>
      <c r="AD2014" s="4">
        <v>61</v>
      </c>
      <c r="AE2014" s="4">
        <v>62</v>
      </c>
      <c r="AF2014" s="4">
        <v>49</v>
      </c>
      <c r="AG2014" s="4">
        <v>62</v>
      </c>
      <c r="AH2014" s="4">
        <v>50</v>
      </c>
      <c r="AI2014" s="4">
        <v>7805</v>
      </c>
      <c r="AJ2014" s="4">
        <v>12214</v>
      </c>
      <c r="AK2014" s="4">
        <v>11198</v>
      </c>
      <c r="AL2014" s="4">
        <v>9932</v>
      </c>
      <c r="AM2014" s="4">
        <v>10881</v>
      </c>
      <c r="AN2014" s="4">
        <v>10843</v>
      </c>
    </row>
    <row r="2015" spans="1:40" ht="15" customHeight="1" x14ac:dyDescent="0.25">
      <c r="A2015" s="4" t="str">
        <f>EB[[#This Row],[unit]] &amp; "#" &amp; EB[[#This Row],[indic_nrg]] &amp; "#" &amp; EB[[#This Row],[product]] &amp; "#" &amp; EB[[#This Row],[geo]]</f>
        <v>TJ#B_101300#2230#CZ</v>
      </c>
      <c r="B2015" s="4" t="str">
        <f>VLOOKUP(EB[[#This Row],[product]],KS_DB[[product]:[KS]],5,FALSE)</f>
        <v>solid</v>
      </c>
      <c r="C2015" s="4" t="str">
        <f>VLOOKUP(EB[[#This Row],[product]],KS_DB[[product]:[KS]],6,FALSE)</f>
        <v>solid</v>
      </c>
      <c r="D2015" s="4">
        <f>VLOOKUP(EB[[#This Row],[product]],Carriers[],4,FALSE)</f>
        <v>1</v>
      </c>
      <c r="E2015" s="4">
        <f>VLOOKUP(EB[[#This Row],[indic_nrg]],Indicators[],4,FALSE)</f>
        <v>0</v>
      </c>
      <c r="F2015" s="4">
        <f>IFERROR(VLOOKUP(EB[[#This Row],[Source_carrier]],KS_DB[[product]:[KS]],6,FALSE),0)</f>
        <v>0</v>
      </c>
      <c r="G2015" s="4" t="s">
        <v>34</v>
      </c>
      <c r="H2015" s="4" t="s">
        <v>589</v>
      </c>
      <c r="I2015" s="4" t="s">
        <v>65</v>
      </c>
      <c r="J2015" s="4" t="s">
        <v>37</v>
      </c>
      <c r="K2015" s="4" t="s">
        <v>590</v>
      </c>
      <c r="L2015" s="4" t="s">
        <v>39</v>
      </c>
      <c r="M2015" s="4" t="s">
        <v>66</v>
      </c>
      <c r="N2015" s="4" t="s">
        <v>41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280</v>
      </c>
      <c r="AB2015" s="4">
        <v>280</v>
      </c>
      <c r="AC2015" s="4">
        <v>260</v>
      </c>
      <c r="AD2015" s="4">
        <v>280</v>
      </c>
      <c r="AE2015" s="4">
        <v>320</v>
      </c>
      <c r="AF2015" s="4">
        <v>220</v>
      </c>
      <c r="AG2015" s="4">
        <v>140</v>
      </c>
      <c r="AH2015" s="4">
        <v>160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</row>
    <row r="2016" spans="1:40" ht="15" customHeight="1" x14ac:dyDescent="0.25">
      <c r="A2016" s="4" t="str">
        <f>EB[[#This Row],[unit]] &amp; "#" &amp; EB[[#This Row],[indic_nrg]] &amp; "#" &amp; EB[[#This Row],[product]] &amp; "#" &amp; EB[[#This Row],[geo]]</f>
        <v>TJ#B_101300#2310#CZ</v>
      </c>
      <c r="B2016" s="4" t="str">
        <f>VLOOKUP(EB[[#This Row],[product]],KS_DB[[product]:[KS]],5,FALSE)</f>
        <v>solid</v>
      </c>
      <c r="C2016" s="4" t="str">
        <f>VLOOKUP(EB[[#This Row],[product]],KS_DB[[product]:[KS]],6,FALSE)</f>
        <v>solid</v>
      </c>
      <c r="D2016" s="4">
        <f>VLOOKUP(EB[[#This Row],[product]],Carriers[],4,FALSE)</f>
        <v>1</v>
      </c>
      <c r="E2016" s="4">
        <f>VLOOKUP(EB[[#This Row],[indic_nrg]],Indicators[],4,FALSE)</f>
        <v>0</v>
      </c>
      <c r="F2016" s="4">
        <f>IFERROR(VLOOKUP(EB[[#This Row],[Source_carrier]],KS_DB[[product]:[KS]],6,FALSE),0)</f>
        <v>0</v>
      </c>
      <c r="G2016" s="4" t="s">
        <v>34</v>
      </c>
      <c r="H2016" s="4" t="s">
        <v>589</v>
      </c>
      <c r="I2016" s="4" t="s">
        <v>67</v>
      </c>
      <c r="J2016" s="4" t="s">
        <v>37</v>
      </c>
      <c r="K2016" s="4" t="s">
        <v>590</v>
      </c>
      <c r="L2016" s="4" t="s">
        <v>39</v>
      </c>
      <c r="M2016" s="4" t="s">
        <v>68</v>
      </c>
      <c r="N2016" s="4" t="s">
        <v>41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4">
        <v>0</v>
      </c>
    </row>
    <row r="2017" spans="1:40" ht="15" customHeight="1" x14ac:dyDescent="0.25">
      <c r="A2017" s="4" t="str">
        <f>EB[[#This Row],[unit]] &amp; "#" &amp; EB[[#This Row],[indic_nrg]] &amp; "#" &amp; EB[[#This Row],[product]] &amp; "#" &amp; EB[[#This Row],[geo]]</f>
        <v>TJ#B_101300#2330#CZ</v>
      </c>
      <c r="B2017" s="4" t="str">
        <f>VLOOKUP(EB[[#This Row],[product]],KS_DB[[product]:[KS]],5,FALSE)</f>
        <v>solid</v>
      </c>
      <c r="C2017" s="4" t="str">
        <f>VLOOKUP(EB[[#This Row],[product]],KS_DB[[product]:[KS]],6,FALSE)</f>
        <v>solid</v>
      </c>
      <c r="D2017" s="4">
        <f>VLOOKUP(EB[[#This Row],[product]],Carriers[],4,FALSE)</f>
        <v>1</v>
      </c>
      <c r="E2017" s="4">
        <f>VLOOKUP(EB[[#This Row],[indic_nrg]],Indicators[],4,FALSE)</f>
        <v>0</v>
      </c>
      <c r="F2017" s="4">
        <f>IFERROR(VLOOKUP(EB[[#This Row],[Source_carrier]],KS_DB[[product]:[KS]],6,FALSE),0)</f>
        <v>0</v>
      </c>
      <c r="G2017" s="4" t="s">
        <v>34</v>
      </c>
      <c r="H2017" s="4" t="s">
        <v>589</v>
      </c>
      <c r="I2017" s="4" t="s">
        <v>69</v>
      </c>
      <c r="J2017" s="4" t="s">
        <v>37</v>
      </c>
      <c r="K2017" s="4" t="s">
        <v>590</v>
      </c>
      <c r="L2017" s="4" t="s">
        <v>39</v>
      </c>
      <c r="M2017" s="4" t="s">
        <v>70</v>
      </c>
      <c r="N2017" s="4" t="s">
        <v>41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</row>
    <row r="2018" spans="1:40" ht="15" customHeight="1" x14ac:dyDescent="0.25">
      <c r="A2018" s="4" t="str">
        <f>EB[[#This Row],[unit]] &amp; "#" &amp; EB[[#This Row],[indic_nrg]] &amp; "#" &amp; EB[[#This Row],[product]] &amp; "#" &amp; EB[[#This Row],[geo]]</f>
        <v>TJ#B_101300#2410#CZ</v>
      </c>
      <c r="B2018" s="4" t="str">
        <f>VLOOKUP(EB[[#This Row],[product]],KS_DB[[product]:[KS]],5,FALSE)</f>
        <v>solid</v>
      </c>
      <c r="C2018" s="4" t="str">
        <f>VLOOKUP(EB[[#This Row],[product]],KS_DB[[product]:[KS]],6,FALSE)</f>
        <v>solid</v>
      </c>
      <c r="D2018" s="4">
        <f>VLOOKUP(EB[[#This Row],[product]],Carriers[],4,FALSE)</f>
        <v>1</v>
      </c>
      <c r="E2018" s="4">
        <f>VLOOKUP(EB[[#This Row],[indic_nrg]],Indicators[],4,FALSE)</f>
        <v>0</v>
      </c>
      <c r="F2018" s="4">
        <f>IFERROR(VLOOKUP(EB[[#This Row],[Source_carrier]],KS_DB[[product]:[KS]],6,FALSE),0)</f>
        <v>0</v>
      </c>
      <c r="G2018" s="4" t="s">
        <v>34</v>
      </c>
      <c r="H2018" s="4" t="s">
        <v>589</v>
      </c>
      <c r="I2018" s="4" t="s">
        <v>71</v>
      </c>
      <c r="J2018" s="4" t="s">
        <v>37</v>
      </c>
      <c r="K2018" s="4" t="s">
        <v>590</v>
      </c>
      <c r="L2018" s="4" t="s">
        <v>39</v>
      </c>
      <c r="M2018" s="4" t="s">
        <v>72</v>
      </c>
      <c r="N2018" s="4" t="s">
        <v>41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4">
        <v>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</row>
    <row r="2019" spans="1:40" ht="15" customHeight="1" x14ac:dyDescent="0.25">
      <c r="A2019" s="4" t="str">
        <f>EB[[#This Row],[unit]] &amp; "#" &amp; EB[[#This Row],[indic_nrg]] &amp; "#" &amp; EB[[#This Row],[product]] &amp; "#" &amp; EB[[#This Row],[geo]]</f>
        <v>TJ#B_101300#3000#CZ</v>
      </c>
      <c r="B2019" s="4" t="str">
        <f>VLOOKUP(EB[[#This Row],[product]],KS_DB[[product]:[KS]],5,FALSE)</f>
        <v>liquid</v>
      </c>
      <c r="C2019" s="4" t="str">
        <f>VLOOKUP(EB[[#This Row],[product]],KS_DB[[product]:[KS]],6,FALSE)</f>
        <v>liquid</v>
      </c>
      <c r="D2019" s="4">
        <f>VLOOKUP(EB[[#This Row],[product]],Carriers[],4,FALSE)</f>
        <v>0</v>
      </c>
      <c r="E2019" s="4">
        <f>VLOOKUP(EB[[#This Row],[indic_nrg]],Indicators[],4,FALSE)</f>
        <v>0</v>
      </c>
      <c r="F2019" s="4">
        <f>IFERROR(VLOOKUP(EB[[#This Row],[Source_carrier]],KS_DB[[product]:[KS]],6,FALSE),0)</f>
        <v>0</v>
      </c>
      <c r="G2019" s="4" t="s">
        <v>34</v>
      </c>
      <c r="H2019" s="4" t="s">
        <v>589</v>
      </c>
      <c r="I2019" s="4" t="s">
        <v>73</v>
      </c>
      <c r="J2019" s="4" t="s">
        <v>37</v>
      </c>
      <c r="K2019" s="4" t="s">
        <v>590</v>
      </c>
      <c r="L2019" s="4" t="s">
        <v>39</v>
      </c>
      <c r="M2019" s="4" t="s">
        <v>74</v>
      </c>
      <c r="N2019" s="4" t="s">
        <v>41</v>
      </c>
      <c r="O2019" s="4">
        <v>5155</v>
      </c>
      <c r="P2019" s="4">
        <v>2649</v>
      </c>
      <c r="Q2019" s="4">
        <v>3135</v>
      </c>
      <c r="R2019" s="4">
        <v>3534</v>
      </c>
      <c r="S2019" s="4">
        <v>6864</v>
      </c>
      <c r="T2019" s="4">
        <v>3559</v>
      </c>
      <c r="U2019" s="4">
        <v>9412</v>
      </c>
      <c r="V2019" s="4">
        <v>10071</v>
      </c>
      <c r="W2019" s="4">
        <v>10695</v>
      </c>
      <c r="X2019" s="4">
        <v>12816</v>
      </c>
      <c r="Y2019" s="4">
        <v>11138</v>
      </c>
      <c r="Z2019" s="4">
        <v>11757</v>
      </c>
      <c r="AA2019" s="4">
        <v>11084</v>
      </c>
      <c r="AB2019" s="4">
        <v>10566</v>
      </c>
      <c r="AC2019" s="4">
        <v>9251</v>
      </c>
      <c r="AD2019" s="4">
        <v>10537</v>
      </c>
      <c r="AE2019" s="4">
        <v>11529</v>
      </c>
      <c r="AF2019" s="4">
        <v>11514</v>
      </c>
      <c r="AG2019" s="4">
        <v>12195</v>
      </c>
      <c r="AH2019" s="4">
        <v>10734</v>
      </c>
      <c r="AI2019" s="4">
        <v>11113</v>
      </c>
      <c r="AJ2019" s="4">
        <v>10395</v>
      </c>
      <c r="AK2019" s="4">
        <v>10452</v>
      </c>
      <c r="AL2019" s="4">
        <v>8730</v>
      </c>
      <c r="AM2019" s="4">
        <v>10309</v>
      </c>
      <c r="AN2019" s="4">
        <v>10641</v>
      </c>
    </row>
    <row r="2020" spans="1:40" ht="15" customHeight="1" x14ac:dyDescent="0.25">
      <c r="A2020" s="4" t="str">
        <f>EB[[#This Row],[unit]] &amp; "#" &amp; EB[[#This Row],[indic_nrg]] &amp; "#" &amp; EB[[#This Row],[product]] &amp; "#" &amp; EB[[#This Row],[geo]]</f>
        <v>TJ#B_101300#3100#CZ</v>
      </c>
      <c r="B2020" s="4" t="str">
        <f>VLOOKUP(EB[[#This Row],[product]],KS_DB[[product]:[KS]],5,FALSE)</f>
        <v>liquid</v>
      </c>
      <c r="C2020" s="4" t="str">
        <f>VLOOKUP(EB[[#This Row],[product]],KS_DB[[product]:[KS]],6,FALSE)</f>
        <v>liquid</v>
      </c>
      <c r="D2020" s="4">
        <f>VLOOKUP(EB[[#This Row],[product]],Carriers[],4,FALSE)</f>
        <v>0</v>
      </c>
      <c r="E2020" s="4">
        <f>VLOOKUP(EB[[#This Row],[indic_nrg]],Indicators[],4,FALSE)</f>
        <v>0</v>
      </c>
      <c r="F2020" s="4">
        <f>IFERROR(VLOOKUP(EB[[#This Row],[Source_carrier]],KS_DB[[product]:[KS]],6,FALSE),0)</f>
        <v>0</v>
      </c>
      <c r="G2020" s="4" t="s">
        <v>34</v>
      </c>
      <c r="H2020" s="4" t="s">
        <v>589</v>
      </c>
      <c r="I2020" s="4" t="s">
        <v>1103</v>
      </c>
      <c r="J2020" s="4" t="s">
        <v>37</v>
      </c>
      <c r="K2020" s="4" t="s">
        <v>590</v>
      </c>
      <c r="L2020" s="4" t="s">
        <v>39</v>
      </c>
      <c r="M2020" s="4" t="s">
        <v>1104</v>
      </c>
      <c r="N2020" s="4" t="s">
        <v>41</v>
      </c>
      <c r="O2020" s="4">
        <v>2272</v>
      </c>
      <c r="P2020" s="4">
        <v>0</v>
      </c>
      <c r="Q2020" s="4">
        <v>0</v>
      </c>
      <c r="R2020" s="4">
        <v>210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</row>
    <row r="2021" spans="1:40" ht="15" customHeight="1" x14ac:dyDescent="0.25">
      <c r="A2021" s="4" t="str">
        <f>EB[[#This Row],[unit]] &amp; "#" &amp; EB[[#This Row],[indic_nrg]] &amp; "#" &amp; EB[[#This Row],[product]] &amp; "#" &amp; EB[[#This Row],[geo]]</f>
        <v>TJ#B_101300#3105#CZ</v>
      </c>
      <c r="B2021" s="4" t="str">
        <f>VLOOKUP(EB[[#This Row],[product]],KS_DB[[product]:[KS]],5,FALSE)</f>
        <v>liquid</v>
      </c>
      <c r="C2021" s="4" t="str">
        <f>VLOOKUP(EB[[#This Row],[product]],KS_DB[[product]:[KS]],6,FALSE)</f>
        <v>liquid</v>
      </c>
      <c r="D2021" s="4">
        <f>VLOOKUP(EB[[#This Row],[product]],Carriers[],4,FALSE)</f>
        <v>1</v>
      </c>
      <c r="E2021" s="4">
        <f>VLOOKUP(EB[[#This Row],[indic_nrg]],Indicators[],4,FALSE)</f>
        <v>0</v>
      </c>
      <c r="F2021" s="4">
        <f>IFERROR(VLOOKUP(EB[[#This Row],[Source_carrier]],KS_DB[[product]:[KS]],6,FALSE),0)</f>
        <v>0</v>
      </c>
      <c r="G2021" s="4" t="s">
        <v>34</v>
      </c>
      <c r="H2021" s="4" t="s">
        <v>589</v>
      </c>
      <c r="I2021" s="4" t="s">
        <v>1105</v>
      </c>
      <c r="J2021" s="4" t="s">
        <v>37</v>
      </c>
      <c r="K2021" s="4" t="s">
        <v>590</v>
      </c>
      <c r="L2021" s="4" t="s">
        <v>39</v>
      </c>
      <c r="M2021" s="4" t="s">
        <v>1106</v>
      </c>
      <c r="N2021" s="4" t="s">
        <v>41</v>
      </c>
      <c r="O2021" s="4">
        <v>2272</v>
      </c>
      <c r="P2021" s="4">
        <v>0</v>
      </c>
      <c r="Q2021" s="4">
        <v>0</v>
      </c>
      <c r="R2021" s="4">
        <v>210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</row>
    <row r="2022" spans="1:40" ht="15" customHeight="1" x14ac:dyDescent="0.25">
      <c r="A2022" s="4" t="str">
        <f>EB[[#This Row],[unit]] &amp; "#" &amp; EB[[#This Row],[indic_nrg]] &amp; "#" &amp; EB[[#This Row],[product]] &amp; "#" &amp; EB[[#This Row],[geo]]</f>
        <v>TJ#B_101300#3200#CZ</v>
      </c>
      <c r="B2022" s="4" t="str">
        <f>VLOOKUP(EB[[#This Row],[product]],KS_DB[[product]:[KS]],5,FALSE)</f>
        <v>liquid</v>
      </c>
      <c r="C2022" s="4" t="str">
        <f>VLOOKUP(EB[[#This Row],[product]],KS_DB[[product]:[KS]],6,FALSE)</f>
        <v>liquid</v>
      </c>
      <c r="D2022" s="4">
        <f>VLOOKUP(EB[[#This Row],[product]],Carriers[],4,FALSE)</f>
        <v>0</v>
      </c>
      <c r="E2022" s="4">
        <f>VLOOKUP(EB[[#This Row],[indic_nrg]],Indicators[],4,FALSE)</f>
        <v>0</v>
      </c>
      <c r="F2022" s="4">
        <f>IFERROR(VLOOKUP(EB[[#This Row],[Source_carrier]],KS_DB[[product]:[KS]],6,FALSE),0)</f>
        <v>0</v>
      </c>
      <c r="G2022" s="4" t="s">
        <v>34</v>
      </c>
      <c r="H2022" s="4" t="s">
        <v>589</v>
      </c>
      <c r="I2022" s="4" t="s">
        <v>75</v>
      </c>
      <c r="J2022" s="4" t="s">
        <v>37</v>
      </c>
      <c r="K2022" s="4" t="s">
        <v>590</v>
      </c>
      <c r="L2022" s="4" t="s">
        <v>39</v>
      </c>
      <c r="M2022" s="4" t="s">
        <v>76</v>
      </c>
      <c r="N2022" s="4" t="s">
        <v>41</v>
      </c>
      <c r="O2022" s="4">
        <v>2883</v>
      </c>
      <c r="P2022" s="4">
        <v>2649</v>
      </c>
      <c r="Q2022" s="4">
        <v>3135</v>
      </c>
      <c r="R2022" s="4">
        <v>3324</v>
      </c>
      <c r="S2022" s="4">
        <v>6864</v>
      </c>
      <c r="T2022" s="4">
        <v>3559</v>
      </c>
      <c r="U2022" s="4">
        <v>9412</v>
      </c>
      <c r="V2022" s="4">
        <v>10071</v>
      </c>
      <c r="W2022" s="4">
        <v>10695</v>
      </c>
      <c r="X2022" s="4">
        <v>12816</v>
      </c>
      <c r="Y2022" s="4">
        <v>11138</v>
      </c>
      <c r="Z2022" s="4">
        <v>11757</v>
      </c>
      <c r="AA2022" s="4">
        <v>11084</v>
      </c>
      <c r="AB2022" s="4">
        <v>10566</v>
      </c>
      <c r="AC2022" s="4">
        <v>9251</v>
      </c>
      <c r="AD2022" s="4">
        <v>10537</v>
      </c>
      <c r="AE2022" s="4">
        <v>11529</v>
      </c>
      <c r="AF2022" s="4">
        <v>11514</v>
      </c>
      <c r="AG2022" s="4">
        <v>12195</v>
      </c>
      <c r="AH2022" s="4">
        <v>10734</v>
      </c>
      <c r="AI2022" s="4">
        <v>11113</v>
      </c>
      <c r="AJ2022" s="4">
        <v>10395</v>
      </c>
      <c r="AK2022" s="4">
        <v>10452</v>
      </c>
      <c r="AL2022" s="4">
        <v>8730</v>
      </c>
      <c r="AM2022" s="4">
        <v>10309</v>
      </c>
      <c r="AN2022" s="4">
        <v>10641</v>
      </c>
    </row>
    <row r="2023" spans="1:40" ht="15" customHeight="1" x14ac:dyDescent="0.25">
      <c r="A2023" s="4" t="str">
        <f>EB[[#This Row],[unit]] &amp; "#" &amp; EB[[#This Row],[indic_nrg]] &amp; "#" &amp; EB[[#This Row],[product]] &amp; "#" &amp; EB[[#This Row],[geo]]</f>
        <v>TJ#B_101300#3214#CZ</v>
      </c>
      <c r="B2023" s="4" t="str">
        <f>VLOOKUP(EB[[#This Row],[product]],KS_DB[[product]:[KS]],5,FALSE)</f>
        <v>liquid</v>
      </c>
      <c r="C2023" s="4" t="str">
        <f>VLOOKUP(EB[[#This Row],[product]],KS_DB[[product]:[KS]],6,FALSE)</f>
        <v>liquid</v>
      </c>
      <c r="D2023" s="4">
        <f>VLOOKUP(EB[[#This Row],[product]],Carriers[],4,FALSE)</f>
        <v>1</v>
      </c>
      <c r="E2023" s="4">
        <f>VLOOKUP(EB[[#This Row],[indic_nrg]],Indicators[],4,FALSE)</f>
        <v>0</v>
      </c>
      <c r="F2023" s="4">
        <f>IFERROR(VLOOKUP(EB[[#This Row],[Source_carrier]],KS_DB[[product]:[KS]],6,FALSE),0)</f>
        <v>0</v>
      </c>
      <c r="G2023" s="4" t="s">
        <v>34</v>
      </c>
      <c r="H2023" s="4" t="s">
        <v>589</v>
      </c>
      <c r="I2023" s="4" t="s">
        <v>1161</v>
      </c>
      <c r="J2023" s="4" t="s">
        <v>37</v>
      </c>
      <c r="K2023" s="4" t="s">
        <v>590</v>
      </c>
      <c r="L2023" s="4" t="s">
        <v>39</v>
      </c>
      <c r="M2023" s="4" t="s">
        <v>1162</v>
      </c>
      <c r="N2023" s="4" t="s">
        <v>41</v>
      </c>
      <c r="O2023" s="4">
        <v>2163</v>
      </c>
      <c r="P2023" s="4">
        <v>2209</v>
      </c>
      <c r="Q2023" s="4">
        <v>2255</v>
      </c>
      <c r="R2023" s="4">
        <v>3084</v>
      </c>
      <c r="S2023" s="4">
        <v>1933</v>
      </c>
      <c r="T2023" s="4">
        <v>2301</v>
      </c>
      <c r="U2023" s="4">
        <v>2485</v>
      </c>
      <c r="V2023" s="4">
        <v>3038</v>
      </c>
      <c r="W2023" s="4">
        <v>1979</v>
      </c>
      <c r="X2023" s="4">
        <v>2439</v>
      </c>
      <c r="Y2023" s="4">
        <v>2439</v>
      </c>
      <c r="Z2023" s="4">
        <v>3590</v>
      </c>
      <c r="AA2023" s="4">
        <v>4372</v>
      </c>
      <c r="AB2023" s="4">
        <v>5063</v>
      </c>
      <c r="AC2023" s="4">
        <v>5109</v>
      </c>
      <c r="AD2023" s="4">
        <v>5661</v>
      </c>
      <c r="AE2023" s="4">
        <v>6351</v>
      </c>
      <c r="AF2023" s="4">
        <v>5891</v>
      </c>
      <c r="AG2023" s="4">
        <v>6903</v>
      </c>
      <c r="AH2023" s="4">
        <v>6121</v>
      </c>
      <c r="AI2023" s="4">
        <v>6443</v>
      </c>
      <c r="AJ2023" s="4">
        <v>5891</v>
      </c>
      <c r="AK2023" s="4">
        <v>6259</v>
      </c>
      <c r="AL2023" s="4">
        <v>5431</v>
      </c>
      <c r="AM2023" s="4">
        <v>6029</v>
      </c>
      <c r="AN2023" s="4">
        <v>6489</v>
      </c>
    </row>
    <row r="2024" spans="1:40" ht="15" customHeight="1" x14ac:dyDescent="0.25">
      <c r="A2024" s="4" t="str">
        <f>EB[[#This Row],[unit]] &amp; "#" &amp; EB[[#This Row],[indic_nrg]] &amp; "#" &amp; EB[[#This Row],[product]] &amp; "#" &amp; EB[[#This Row],[geo]]</f>
        <v>TJ#B_101300#3250#CZ</v>
      </c>
      <c r="B2024" s="4" t="str">
        <f>VLOOKUP(EB[[#This Row],[product]],KS_DB[[product]:[KS]],5,FALSE)</f>
        <v>liquid</v>
      </c>
      <c r="C2024" s="4" t="str">
        <f>VLOOKUP(EB[[#This Row],[product]],KS_DB[[product]:[KS]],6,FALSE)</f>
        <v>diesel</v>
      </c>
      <c r="D2024" s="4">
        <f>VLOOKUP(EB[[#This Row],[product]],Carriers[],4,FALSE)</f>
        <v>1</v>
      </c>
      <c r="E2024" s="4">
        <f>VLOOKUP(EB[[#This Row],[indic_nrg]],Indicators[],4,FALSE)</f>
        <v>0</v>
      </c>
      <c r="F2024" s="4">
        <f>IFERROR(VLOOKUP(EB[[#This Row],[Source_carrier]],KS_DB[[product]:[KS]],6,FALSE),0)</f>
        <v>0</v>
      </c>
      <c r="G2024" s="4" t="s">
        <v>34</v>
      </c>
      <c r="H2024" s="4" t="s">
        <v>589</v>
      </c>
      <c r="I2024" s="4" t="s">
        <v>1143</v>
      </c>
      <c r="J2024" s="4" t="s">
        <v>37</v>
      </c>
      <c r="K2024" s="4" t="s">
        <v>590</v>
      </c>
      <c r="L2024" s="4" t="s">
        <v>39</v>
      </c>
      <c r="M2024" s="4" t="s">
        <v>1144</v>
      </c>
      <c r="N2024" s="4" t="s">
        <v>41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174</v>
      </c>
      <c r="V2024" s="4">
        <v>130</v>
      </c>
      <c r="W2024" s="4">
        <v>437</v>
      </c>
      <c r="X2024" s="4">
        <v>349</v>
      </c>
      <c r="Y2024" s="4">
        <v>175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</row>
    <row r="2025" spans="1:40" ht="15" customHeight="1" x14ac:dyDescent="0.25">
      <c r="A2025" s="4" t="str">
        <f>EB[[#This Row],[unit]] &amp; "#" &amp; EB[[#This Row],[indic_nrg]] &amp; "#" &amp; EB[[#This Row],[product]] &amp; "#" &amp; EB[[#This Row],[geo]]</f>
        <v>TJ#B_101300#3260#CZ</v>
      </c>
      <c r="B2025" s="4" t="str">
        <f>VLOOKUP(EB[[#This Row],[product]],KS_DB[[product]:[KS]],5,FALSE)</f>
        <v>liquid</v>
      </c>
      <c r="C2025" s="4" t="str">
        <f>VLOOKUP(EB[[#This Row],[product]],KS_DB[[product]:[KS]],6,FALSE)</f>
        <v>diesel</v>
      </c>
      <c r="D2025" s="4">
        <f>VLOOKUP(EB[[#This Row],[product]],Carriers[],4,FALSE)</f>
        <v>1</v>
      </c>
      <c r="E2025" s="4">
        <f>VLOOKUP(EB[[#This Row],[indic_nrg]],Indicators[],4,FALSE)</f>
        <v>0</v>
      </c>
      <c r="F2025" s="4">
        <f>IFERROR(VLOOKUP(EB[[#This Row],[Source_carrier]],KS_DB[[product]:[KS]],6,FALSE),0)</f>
        <v>0</v>
      </c>
      <c r="G2025" s="4" t="s">
        <v>34</v>
      </c>
      <c r="H2025" s="4" t="s">
        <v>589</v>
      </c>
      <c r="I2025" s="4" t="s">
        <v>79</v>
      </c>
      <c r="J2025" s="4" t="s">
        <v>37</v>
      </c>
      <c r="K2025" s="4" t="s">
        <v>590</v>
      </c>
      <c r="L2025" s="4" t="s">
        <v>39</v>
      </c>
      <c r="M2025" s="4" t="s">
        <v>80</v>
      </c>
      <c r="N2025" s="4" t="s">
        <v>41</v>
      </c>
      <c r="O2025" s="4">
        <v>0</v>
      </c>
      <c r="P2025" s="4">
        <v>0</v>
      </c>
      <c r="Q2025" s="4">
        <v>0</v>
      </c>
      <c r="R2025" s="4">
        <v>0</v>
      </c>
      <c r="S2025" s="4">
        <v>1531</v>
      </c>
      <c r="T2025" s="4">
        <v>978</v>
      </c>
      <c r="U2025" s="4">
        <v>1233</v>
      </c>
      <c r="V2025" s="4">
        <v>1064</v>
      </c>
      <c r="W2025" s="4">
        <v>1362</v>
      </c>
      <c r="X2025" s="4">
        <v>1707</v>
      </c>
      <c r="Y2025" s="4">
        <v>1964</v>
      </c>
      <c r="Z2025" s="4">
        <v>922</v>
      </c>
      <c r="AA2025" s="4">
        <v>671</v>
      </c>
      <c r="AB2025" s="4">
        <v>503</v>
      </c>
      <c r="AC2025" s="4">
        <v>419</v>
      </c>
      <c r="AD2025" s="4">
        <v>502</v>
      </c>
      <c r="AE2025" s="4">
        <v>513</v>
      </c>
      <c r="AF2025" s="4">
        <v>727</v>
      </c>
      <c r="AG2025" s="4">
        <v>772</v>
      </c>
      <c r="AH2025" s="4">
        <v>688</v>
      </c>
      <c r="AI2025" s="4">
        <v>646</v>
      </c>
      <c r="AJ2025" s="4">
        <v>688</v>
      </c>
      <c r="AK2025" s="4">
        <v>601</v>
      </c>
      <c r="AL2025" s="4">
        <v>687</v>
      </c>
      <c r="AM2025" s="4">
        <v>688</v>
      </c>
      <c r="AN2025" s="4">
        <v>687</v>
      </c>
    </row>
    <row r="2026" spans="1:40" ht="15" customHeight="1" x14ac:dyDescent="0.25">
      <c r="A2026" s="4" t="str">
        <f>EB[[#This Row],[unit]] &amp; "#" &amp; EB[[#This Row],[indic_nrg]] &amp; "#" &amp; EB[[#This Row],[product]] &amp; "#" &amp; EB[[#This Row],[geo]]</f>
        <v>TJ#B_101300#3270A#CZ</v>
      </c>
      <c r="B2026" s="4" t="str">
        <f>VLOOKUP(EB[[#This Row],[product]],KS_DB[[product]:[KS]],5,FALSE)</f>
        <v>liquid</v>
      </c>
      <c r="C2026" s="4" t="str">
        <f>VLOOKUP(EB[[#This Row],[product]],KS_DB[[product]:[KS]],6,FALSE)</f>
        <v>liquid</v>
      </c>
      <c r="D2026" s="4">
        <f>VLOOKUP(EB[[#This Row],[product]],Carriers[],4,FALSE)</f>
        <v>1</v>
      </c>
      <c r="E2026" s="4">
        <f>VLOOKUP(EB[[#This Row],[indic_nrg]],Indicators[],4,FALSE)</f>
        <v>0</v>
      </c>
      <c r="F2026" s="4">
        <f>IFERROR(VLOOKUP(EB[[#This Row],[Source_carrier]],KS_DB[[product]:[KS]],6,FALSE),0)</f>
        <v>0</v>
      </c>
      <c r="G2026" s="4" t="s">
        <v>34</v>
      </c>
      <c r="H2026" s="4" t="s">
        <v>589</v>
      </c>
      <c r="I2026" s="4" t="s">
        <v>81</v>
      </c>
      <c r="J2026" s="4" t="s">
        <v>37</v>
      </c>
      <c r="K2026" s="4" t="s">
        <v>590</v>
      </c>
      <c r="L2026" s="4" t="s">
        <v>39</v>
      </c>
      <c r="M2026" s="4" t="s">
        <v>82</v>
      </c>
      <c r="N2026" s="4" t="s">
        <v>41</v>
      </c>
      <c r="O2026" s="4">
        <v>720</v>
      </c>
      <c r="P2026" s="4">
        <v>440</v>
      </c>
      <c r="Q2026" s="4">
        <v>880</v>
      </c>
      <c r="R2026" s="4">
        <v>240</v>
      </c>
      <c r="S2026" s="4">
        <v>3400</v>
      </c>
      <c r="T2026" s="4">
        <v>280</v>
      </c>
      <c r="U2026" s="4">
        <v>5520</v>
      </c>
      <c r="V2026" s="4">
        <v>5800</v>
      </c>
      <c r="W2026" s="4">
        <v>6840</v>
      </c>
      <c r="X2026" s="4">
        <v>8320</v>
      </c>
      <c r="Y2026" s="4">
        <v>6560</v>
      </c>
      <c r="Z2026" s="4">
        <v>4800</v>
      </c>
      <c r="AA2026" s="4">
        <v>3680</v>
      </c>
      <c r="AB2026" s="4">
        <v>2520</v>
      </c>
      <c r="AC2026" s="4">
        <v>1560</v>
      </c>
      <c r="AD2026" s="4">
        <v>1880</v>
      </c>
      <c r="AE2026" s="4">
        <v>1560</v>
      </c>
      <c r="AF2026" s="4">
        <v>1320</v>
      </c>
      <c r="AG2026" s="4">
        <v>1000</v>
      </c>
      <c r="AH2026" s="4">
        <v>1040</v>
      </c>
      <c r="AI2026" s="4">
        <v>520</v>
      </c>
      <c r="AJ2026" s="4">
        <v>360</v>
      </c>
      <c r="AK2026" s="4">
        <v>0</v>
      </c>
      <c r="AL2026" s="4">
        <v>0</v>
      </c>
      <c r="AM2026" s="4">
        <v>0</v>
      </c>
      <c r="AN2026" s="4">
        <v>0</v>
      </c>
    </row>
    <row r="2027" spans="1:40" ht="15" customHeight="1" x14ac:dyDescent="0.25">
      <c r="A2027" s="4" t="str">
        <f>EB[[#This Row],[unit]] &amp; "#" &amp; EB[[#This Row],[indic_nrg]] &amp; "#" &amp; EB[[#This Row],[product]] &amp; "#" &amp; EB[[#This Row],[geo]]</f>
        <v>TJ#B_101300#3285#CZ</v>
      </c>
      <c r="B2027" s="4" t="str">
        <f>VLOOKUP(EB[[#This Row],[product]],KS_DB[[product]:[KS]],5,FALSE)</f>
        <v>liquid</v>
      </c>
      <c r="C2027" s="4" t="str">
        <f>VLOOKUP(EB[[#This Row],[product]],KS_DB[[product]:[KS]],6,FALSE)</f>
        <v>liquid</v>
      </c>
      <c r="D2027" s="4">
        <f>VLOOKUP(EB[[#This Row],[product]],Carriers[],4,FALSE)</f>
        <v>1</v>
      </c>
      <c r="E2027" s="4">
        <f>VLOOKUP(EB[[#This Row],[indic_nrg]],Indicators[],4,FALSE)</f>
        <v>0</v>
      </c>
      <c r="F2027" s="4">
        <f>IFERROR(VLOOKUP(EB[[#This Row],[Source_carrier]],KS_DB[[product]:[KS]],6,FALSE),0)</f>
        <v>0</v>
      </c>
      <c r="G2027" s="4" t="s">
        <v>34</v>
      </c>
      <c r="H2027" s="4" t="s">
        <v>589</v>
      </c>
      <c r="I2027" s="4" t="s">
        <v>1149</v>
      </c>
      <c r="J2027" s="4" t="s">
        <v>37</v>
      </c>
      <c r="K2027" s="4" t="s">
        <v>590</v>
      </c>
      <c r="L2027" s="4" t="s">
        <v>39</v>
      </c>
      <c r="M2027" s="4" t="s">
        <v>1150</v>
      </c>
      <c r="N2027" s="4" t="s">
        <v>41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0</v>
      </c>
      <c r="AA2027" s="4">
        <v>0</v>
      </c>
      <c r="AB2027" s="4">
        <v>0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3465</v>
      </c>
    </row>
    <row r="2028" spans="1:40" ht="15" customHeight="1" x14ac:dyDescent="0.25">
      <c r="A2028" s="4" t="str">
        <f>EB[[#This Row],[unit]] &amp; "#" &amp; EB[[#This Row],[indic_nrg]] &amp; "#" &amp; EB[[#This Row],[product]] &amp; "#" &amp; EB[[#This Row],[geo]]</f>
        <v>TJ#B_101300#3295#CZ</v>
      </c>
      <c r="B2028" s="4" t="str">
        <f>VLOOKUP(EB[[#This Row],[product]],KS_DB[[product]:[KS]],5,FALSE)</f>
        <v>liquid</v>
      </c>
      <c r="C2028" s="4" t="str">
        <f>VLOOKUP(EB[[#This Row],[product]],KS_DB[[product]:[KS]],6,FALSE)</f>
        <v>liquid</v>
      </c>
      <c r="D2028" s="4">
        <f>VLOOKUP(EB[[#This Row],[product]],Carriers[],4,FALSE)</f>
        <v>1</v>
      </c>
      <c r="E2028" s="4">
        <f>VLOOKUP(EB[[#This Row],[indic_nrg]],Indicators[],4,FALSE)</f>
        <v>0</v>
      </c>
      <c r="F2028" s="4">
        <f>IFERROR(VLOOKUP(EB[[#This Row],[Source_carrier]],KS_DB[[product]:[KS]],6,FALSE),0)</f>
        <v>0</v>
      </c>
      <c r="G2028" s="4" t="s">
        <v>34</v>
      </c>
      <c r="H2028" s="4" t="s">
        <v>589</v>
      </c>
      <c r="I2028" s="4" t="s">
        <v>1153</v>
      </c>
      <c r="J2028" s="4" t="s">
        <v>37</v>
      </c>
      <c r="K2028" s="4" t="s">
        <v>590</v>
      </c>
      <c r="L2028" s="4" t="s">
        <v>39</v>
      </c>
      <c r="M2028" s="4" t="s">
        <v>1154</v>
      </c>
      <c r="N2028" s="4" t="s">
        <v>41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39</v>
      </c>
      <c r="W2028" s="4">
        <v>77</v>
      </c>
      <c r="X2028" s="4">
        <v>0</v>
      </c>
      <c r="Y2028" s="4">
        <v>0</v>
      </c>
      <c r="Z2028" s="4">
        <v>2445</v>
      </c>
      <c r="AA2028" s="4">
        <v>2361</v>
      </c>
      <c r="AB2028" s="4">
        <v>2480</v>
      </c>
      <c r="AC2028" s="4">
        <v>2163</v>
      </c>
      <c r="AD2028" s="4">
        <v>2495</v>
      </c>
      <c r="AE2028" s="4">
        <v>3105</v>
      </c>
      <c r="AF2028" s="4">
        <v>3576</v>
      </c>
      <c r="AG2028" s="4">
        <v>3520</v>
      </c>
      <c r="AH2028" s="4">
        <v>2885</v>
      </c>
      <c r="AI2028" s="4">
        <v>3504</v>
      </c>
      <c r="AJ2028" s="4">
        <v>3456</v>
      </c>
      <c r="AK2028" s="4">
        <v>3592</v>
      </c>
      <c r="AL2028" s="4">
        <v>2612</v>
      </c>
      <c r="AM2028" s="4">
        <v>3592</v>
      </c>
      <c r="AN2028" s="4">
        <v>0</v>
      </c>
    </row>
    <row r="2029" spans="1:40" ht="15" customHeight="1" x14ac:dyDescent="0.25">
      <c r="A2029" s="4" t="str">
        <f>EB[[#This Row],[unit]] &amp; "#" &amp; EB[[#This Row],[indic_nrg]] &amp; "#" &amp; EB[[#This Row],[product]] &amp; "#" &amp; EB[[#This Row],[geo]]</f>
        <v>TJ#B_101300#4000#CZ</v>
      </c>
      <c r="B2029" s="4" t="str">
        <f>VLOOKUP(EB[[#This Row],[product]],KS_DB[[product]:[KS]],5,FALSE)</f>
        <v>gas</v>
      </c>
      <c r="C2029" s="4" t="str">
        <f>VLOOKUP(EB[[#This Row],[product]],KS_DB[[product]:[KS]],6,FALSE)</f>
        <v>gas</v>
      </c>
      <c r="D2029" s="4">
        <f>VLOOKUP(EB[[#This Row],[product]],Carriers[],4,FALSE)</f>
        <v>0</v>
      </c>
      <c r="E2029" s="4">
        <f>VLOOKUP(EB[[#This Row],[indic_nrg]],Indicators[],4,FALSE)</f>
        <v>0</v>
      </c>
      <c r="F2029" s="4">
        <f>IFERROR(VLOOKUP(EB[[#This Row],[Source_carrier]],KS_DB[[product]:[KS]],6,FALSE),0)</f>
        <v>0</v>
      </c>
      <c r="G2029" s="4" t="s">
        <v>34</v>
      </c>
      <c r="H2029" s="4" t="s">
        <v>589</v>
      </c>
      <c r="I2029" s="4" t="s">
        <v>83</v>
      </c>
      <c r="J2029" s="4" t="s">
        <v>37</v>
      </c>
      <c r="K2029" s="4" t="s">
        <v>590</v>
      </c>
      <c r="L2029" s="4" t="s">
        <v>39</v>
      </c>
      <c r="M2029" s="4" t="s">
        <v>84</v>
      </c>
      <c r="N2029" s="4" t="s">
        <v>41</v>
      </c>
      <c r="O2029" s="4">
        <v>30620</v>
      </c>
      <c r="P2029" s="4">
        <v>33070</v>
      </c>
      <c r="Q2029" s="4">
        <v>31549</v>
      </c>
      <c r="R2029" s="4">
        <v>22850</v>
      </c>
      <c r="S2029" s="4">
        <v>21096</v>
      </c>
      <c r="T2029" s="4">
        <v>18546</v>
      </c>
      <c r="U2029" s="4">
        <v>20087</v>
      </c>
      <c r="V2029" s="4">
        <v>22254</v>
      </c>
      <c r="W2029" s="4">
        <v>19712</v>
      </c>
      <c r="X2029" s="4">
        <v>15085</v>
      </c>
      <c r="Y2029" s="4">
        <v>18756</v>
      </c>
      <c r="Z2029" s="4">
        <v>14277</v>
      </c>
      <c r="AA2029" s="4">
        <v>18658</v>
      </c>
      <c r="AB2029" s="4">
        <v>16752</v>
      </c>
      <c r="AC2029" s="4">
        <v>17406</v>
      </c>
      <c r="AD2029" s="4">
        <v>17806</v>
      </c>
      <c r="AE2029" s="4">
        <v>17557</v>
      </c>
      <c r="AF2029" s="4">
        <v>16768</v>
      </c>
      <c r="AG2029" s="4">
        <v>17407</v>
      </c>
      <c r="AH2029" s="4">
        <v>13474</v>
      </c>
      <c r="AI2029" s="4">
        <v>14891</v>
      </c>
      <c r="AJ2029" s="4">
        <v>14814</v>
      </c>
      <c r="AK2029" s="4">
        <v>14180</v>
      </c>
      <c r="AL2029" s="4">
        <v>14881</v>
      </c>
      <c r="AM2029" s="4">
        <v>14039</v>
      </c>
      <c r="AN2029" s="4">
        <v>14299</v>
      </c>
    </row>
    <row r="2030" spans="1:40" ht="15" customHeight="1" x14ac:dyDescent="0.25">
      <c r="A2030" s="4" t="str">
        <f>EB[[#This Row],[unit]] &amp; "#" &amp; EB[[#This Row],[indic_nrg]] &amp; "#" &amp; EB[[#This Row],[product]] &amp; "#" &amp; EB[[#This Row],[geo]]</f>
        <v>TJ#B_101300#4100#CZ</v>
      </c>
      <c r="B2030" s="4" t="str">
        <f>VLOOKUP(EB[[#This Row],[product]],KS_DB[[product]:[KS]],5,FALSE)</f>
        <v>gas</v>
      </c>
      <c r="C2030" s="4" t="str">
        <f>VLOOKUP(EB[[#This Row],[product]],KS_DB[[product]:[KS]],6,FALSE)</f>
        <v>gas</v>
      </c>
      <c r="D2030" s="4">
        <f>VLOOKUP(EB[[#This Row],[product]],Carriers[],4,FALSE)</f>
        <v>1</v>
      </c>
      <c r="E2030" s="4">
        <f>VLOOKUP(EB[[#This Row],[indic_nrg]],Indicators[],4,FALSE)</f>
        <v>0</v>
      </c>
      <c r="F2030" s="4">
        <f>IFERROR(VLOOKUP(EB[[#This Row],[Source_carrier]],KS_DB[[product]:[KS]],6,FALSE),0)</f>
        <v>0</v>
      </c>
      <c r="G2030" s="4" t="s">
        <v>34</v>
      </c>
      <c r="H2030" s="4" t="s">
        <v>589</v>
      </c>
      <c r="I2030" s="4" t="s">
        <v>85</v>
      </c>
      <c r="J2030" s="4" t="s">
        <v>37</v>
      </c>
      <c r="K2030" s="4" t="s">
        <v>590</v>
      </c>
      <c r="L2030" s="4" t="s">
        <v>39</v>
      </c>
      <c r="M2030" s="4" t="s">
        <v>86</v>
      </c>
      <c r="N2030" s="4" t="s">
        <v>41</v>
      </c>
      <c r="O2030" s="4">
        <v>0</v>
      </c>
      <c r="P2030" s="4">
        <v>5752</v>
      </c>
      <c r="Q2030" s="4">
        <v>6483</v>
      </c>
      <c r="R2030" s="4">
        <v>6461</v>
      </c>
      <c r="S2030" s="4">
        <v>5679</v>
      </c>
      <c r="T2030" s="4">
        <v>6113</v>
      </c>
      <c r="U2030" s="4">
        <v>6719</v>
      </c>
      <c r="V2030" s="4">
        <v>6854</v>
      </c>
      <c r="W2030" s="4">
        <v>5439</v>
      </c>
      <c r="X2030" s="4">
        <v>4152</v>
      </c>
      <c r="Y2030" s="4">
        <v>4893</v>
      </c>
      <c r="Z2030" s="4">
        <v>4442</v>
      </c>
      <c r="AA2030" s="4">
        <v>4457</v>
      </c>
      <c r="AB2030" s="4">
        <v>3952</v>
      </c>
      <c r="AC2030" s="4">
        <v>4451</v>
      </c>
      <c r="AD2030" s="4">
        <v>5257</v>
      </c>
      <c r="AE2030" s="4">
        <v>5021</v>
      </c>
      <c r="AF2030" s="4">
        <v>4868</v>
      </c>
      <c r="AG2030" s="4">
        <v>4696</v>
      </c>
      <c r="AH2030" s="4">
        <v>4601</v>
      </c>
      <c r="AI2030" s="4">
        <v>4111</v>
      </c>
      <c r="AJ2030" s="4">
        <v>4160</v>
      </c>
      <c r="AK2030" s="4">
        <v>3987</v>
      </c>
      <c r="AL2030" s="4">
        <v>4373</v>
      </c>
      <c r="AM2030" s="4">
        <v>3948</v>
      </c>
      <c r="AN2030" s="4">
        <v>3960</v>
      </c>
    </row>
    <row r="2031" spans="1:40" ht="15" customHeight="1" x14ac:dyDescent="0.25">
      <c r="A2031" s="4" t="str">
        <f>EB[[#This Row],[unit]] &amp; "#" &amp; EB[[#This Row],[indic_nrg]] &amp; "#" &amp; EB[[#This Row],[product]] &amp; "#" &amp; EB[[#This Row],[geo]]</f>
        <v>TJ#B_101300#4200#CZ</v>
      </c>
      <c r="B2031" s="4" t="str">
        <f>VLOOKUP(EB[[#This Row],[product]],KS_DB[[product]:[KS]],5,FALSE)</f>
        <v>gas</v>
      </c>
      <c r="C2031" s="4" t="str">
        <f>VLOOKUP(EB[[#This Row],[product]],KS_DB[[product]:[KS]],6,FALSE)</f>
        <v>gas</v>
      </c>
      <c r="D2031" s="4">
        <f>VLOOKUP(EB[[#This Row],[product]],Carriers[],4,FALSE)</f>
        <v>0</v>
      </c>
      <c r="E2031" s="4">
        <f>VLOOKUP(EB[[#This Row],[indic_nrg]],Indicators[],4,FALSE)</f>
        <v>0</v>
      </c>
      <c r="F2031" s="4">
        <f>IFERROR(VLOOKUP(EB[[#This Row],[Source_carrier]],KS_DB[[product]:[KS]],6,FALSE),0)</f>
        <v>0</v>
      </c>
      <c r="G2031" s="4" t="s">
        <v>34</v>
      </c>
      <c r="H2031" s="4" t="s">
        <v>589</v>
      </c>
      <c r="I2031" s="4" t="s">
        <v>87</v>
      </c>
      <c r="J2031" s="4" t="s">
        <v>37</v>
      </c>
      <c r="K2031" s="4" t="s">
        <v>590</v>
      </c>
      <c r="L2031" s="4" t="s">
        <v>39</v>
      </c>
      <c r="M2031" s="4" t="s">
        <v>88</v>
      </c>
      <c r="N2031" s="4" t="s">
        <v>41</v>
      </c>
      <c r="O2031" s="4">
        <v>30620</v>
      </c>
      <c r="P2031" s="4">
        <v>27318</v>
      </c>
      <c r="Q2031" s="4">
        <v>25066</v>
      </c>
      <c r="R2031" s="4">
        <v>16389</v>
      </c>
      <c r="S2031" s="4">
        <v>15417</v>
      </c>
      <c r="T2031" s="4">
        <v>12434</v>
      </c>
      <c r="U2031" s="4">
        <v>13368</v>
      </c>
      <c r="V2031" s="4">
        <v>15399</v>
      </c>
      <c r="W2031" s="4">
        <v>14274</v>
      </c>
      <c r="X2031" s="4">
        <v>10933</v>
      </c>
      <c r="Y2031" s="4">
        <v>13863</v>
      </c>
      <c r="Z2031" s="4">
        <v>9835</v>
      </c>
      <c r="AA2031" s="4">
        <v>14201</v>
      </c>
      <c r="AB2031" s="4">
        <v>12800</v>
      </c>
      <c r="AC2031" s="4">
        <v>12955</v>
      </c>
      <c r="AD2031" s="4">
        <v>12549</v>
      </c>
      <c r="AE2031" s="4">
        <v>12536</v>
      </c>
      <c r="AF2031" s="4">
        <v>11900</v>
      </c>
      <c r="AG2031" s="4">
        <v>12711</v>
      </c>
      <c r="AH2031" s="4">
        <v>8874</v>
      </c>
      <c r="AI2031" s="4">
        <v>10780</v>
      </c>
      <c r="AJ2031" s="4">
        <v>10654</v>
      </c>
      <c r="AK2031" s="4">
        <v>10193</v>
      </c>
      <c r="AL2031" s="4">
        <v>10508</v>
      </c>
      <c r="AM2031" s="4">
        <v>10091</v>
      </c>
      <c r="AN2031" s="4">
        <v>10339</v>
      </c>
    </row>
    <row r="2032" spans="1:40" ht="15" customHeight="1" x14ac:dyDescent="0.25">
      <c r="A2032" s="4" t="str">
        <f>EB[[#This Row],[unit]] &amp; "#" &amp; EB[[#This Row],[indic_nrg]] &amp; "#" &amp; EB[[#This Row],[product]] &amp; "#" &amp; EB[[#This Row],[geo]]</f>
        <v>TJ#B_101300#4210#CZ</v>
      </c>
      <c r="B2032" s="4" t="str">
        <f>VLOOKUP(EB[[#This Row],[product]],KS_DB[[product]:[KS]],5,FALSE)</f>
        <v>gas</v>
      </c>
      <c r="C2032" s="4" t="str">
        <f>VLOOKUP(EB[[#This Row],[product]],KS_DB[[product]:[KS]],6,FALSE)</f>
        <v>gas</v>
      </c>
      <c r="D2032" s="4">
        <f>VLOOKUP(EB[[#This Row],[product]],Carriers[],4,FALSE)</f>
        <v>1</v>
      </c>
      <c r="E2032" s="4">
        <f>VLOOKUP(EB[[#This Row],[indic_nrg]],Indicators[],4,FALSE)</f>
        <v>0</v>
      </c>
      <c r="F2032" s="4">
        <f>IFERROR(VLOOKUP(EB[[#This Row],[Source_carrier]],KS_DB[[product]:[KS]],6,FALSE),0)</f>
        <v>0</v>
      </c>
      <c r="G2032" s="4" t="s">
        <v>34</v>
      </c>
      <c r="H2032" s="4" t="s">
        <v>589</v>
      </c>
      <c r="I2032" s="4" t="s">
        <v>89</v>
      </c>
      <c r="J2032" s="4" t="s">
        <v>37</v>
      </c>
      <c r="K2032" s="4" t="s">
        <v>590</v>
      </c>
      <c r="L2032" s="4" t="s">
        <v>39</v>
      </c>
      <c r="M2032" s="4" t="s">
        <v>90</v>
      </c>
      <c r="N2032" s="4" t="s">
        <v>41</v>
      </c>
      <c r="O2032" s="4">
        <v>22780</v>
      </c>
      <c r="P2032" s="4">
        <v>19768</v>
      </c>
      <c r="Q2032" s="4">
        <v>18545</v>
      </c>
      <c r="R2032" s="4">
        <v>11805</v>
      </c>
      <c r="S2032" s="4">
        <v>10864</v>
      </c>
      <c r="T2032" s="4">
        <v>9607</v>
      </c>
      <c r="U2032" s="4">
        <v>10369</v>
      </c>
      <c r="V2032" s="4">
        <v>8645</v>
      </c>
      <c r="W2032" s="4">
        <v>8150</v>
      </c>
      <c r="X2032" s="4">
        <v>7116</v>
      </c>
      <c r="Y2032" s="4">
        <v>8054</v>
      </c>
      <c r="Z2032" s="4">
        <v>6435</v>
      </c>
      <c r="AA2032" s="4">
        <v>9978</v>
      </c>
      <c r="AB2032" s="4">
        <v>8614</v>
      </c>
      <c r="AC2032" s="4">
        <v>9259</v>
      </c>
      <c r="AD2032" s="4">
        <v>9225</v>
      </c>
      <c r="AE2032" s="4">
        <v>9230</v>
      </c>
      <c r="AF2032" s="4">
        <v>8995</v>
      </c>
      <c r="AG2032" s="4">
        <v>9143</v>
      </c>
      <c r="AH2032" s="4">
        <v>6669</v>
      </c>
      <c r="AI2032" s="4">
        <v>8026</v>
      </c>
      <c r="AJ2032" s="4">
        <v>6676</v>
      </c>
      <c r="AK2032" s="4">
        <v>6287</v>
      </c>
      <c r="AL2032" s="4">
        <v>6775</v>
      </c>
      <c r="AM2032" s="4">
        <v>6800</v>
      </c>
      <c r="AN2032" s="4">
        <v>6725</v>
      </c>
    </row>
    <row r="2033" spans="1:40" ht="15" customHeight="1" x14ac:dyDescent="0.25">
      <c r="A2033" s="4" t="str">
        <f>EB[[#This Row],[unit]] &amp; "#" &amp; EB[[#This Row],[indic_nrg]] &amp; "#" &amp; EB[[#This Row],[product]] &amp; "#" &amp; EB[[#This Row],[geo]]</f>
        <v>TJ#B_101300#4220#CZ</v>
      </c>
      <c r="B2033" s="4" t="str">
        <f>VLOOKUP(EB[[#This Row],[product]],KS_DB[[product]:[KS]],5,FALSE)</f>
        <v>gas</v>
      </c>
      <c r="C2033" s="4" t="str">
        <f>VLOOKUP(EB[[#This Row],[product]],KS_DB[[product]:[KS]],6,FALSE)</f>
        <v>gas</v>
      </c>
      <c r="D2033" s="4">
        <f>VLOOKUP(EB[[#This Row],[product]],Carriers[],4,FALSE)</f>
        <v>1</v>
      </c>
      <c r="E2033" s="4">
        <f>VLOOKUP(EB[[#This Row],[indic_nrg]],Indicators[],4,FALSE)</f>
        <v>0</v>
      </c>
      <c r="F2033" s="4">
        <f>IFERROR(VLOOKUP(EB[[#This Row],[Source_carrier]],KS_DB[[product]:[KS]],6,FALSE),0)</f>
        <v>0</v>
      </c>
      <c r="G2033" s="4" t="s">
        <v>34</v>
      </c>
      <c r="H2033" s="4" t="s">
        <v>589</v>
      </c>
      <c r="I2033" s="4" t="s">
        <v>91</v>
      </c>
      <c r="J2033" s="4" t="s">
        <v>37</v>
      </c>
      <c r="K2033" s="4" t="s">
        <v>590</v>
      </c>
      <c r="L2033" s="4" t="s">
        <v>39</v>
      </c>
      <c r="M2033" s="4" t="s">
        <v>92</v>
      </c>
      <c r="N2033" s="4" t="s">
        <v>41</v>
      </c>
      <c r="O2033" s="4">
        <v>7840</v>
      </c>
      <c r="P2033" s="4">
        <v>7550</v>
      </c>
      <c r="Q2033" s="4">
        <v>6521</v>
      </c>
      <c r="R2033" s="4">
        <v>4514</v>
      </c>
      <c r="S2033" s="4">
        <v>4497</v>
      </c>
      <c r="T2033" s="4">
        <v>2791</v>
      </c>
      <c r="U2033" s="4">
        <v>2999</v>
      </c>
      <c r="V2033" s="4">
        <v>6754</v>
      </c>
      <c r="W2033" s="4">
        <v>6124</v>
      </c>
      <c r="X2033" s="4">
        <v>3817</v>
      </c>
      <c r="Y2033" s="4">
        <v>5809</v>
      </c>
      <c r="Z2033" s="4">
        <v>3400</v>
      </c>
      <c r="AA2033" s="4">
        <v>4084</v>
      </c>
      <c r="AB2033" s="4">
        <v>4083</v>
      </c>
      <c r="AC2033" s="4">
        <v>3522</v>
      </c>
      <c r="AD2033" s="4">
        <v>3183</v>
      </c>
      <c r="AE2033" s="4">
        <v>3205</v>
      </c>
      <c r="AF2033" s="4">
        <v>2848</v>
      </c>
      <c r="AG2033" s="4">
        <v>3217</v>
      </c>
      <c r="AH2033" s="4">
        <v>2119</v>
      </c>
      <c r="AI2033" s="4">
        <v>1706</v>
      </c>
      <c r="AJ2033" s="4">
        <v>2960</v>
      </c>
      <c r="AK2033" s="4">
        <v>3003</v>
      </c>
      <c r="AL2033" s="4">
        <v>2445</v>
      </c>
      <c r="AM2033" s="4">
        <v>2331</v>
      </c>
      <c r="AN2033" s="4">
        <v>2088</v>
      </c>
    </row>
    <row r="2034" spans="1:40" ht="15" customHeight="1" x14ac:dyDescent="0.25">
      <c r="A2034" s="4" t="str">
        <f>EB[[#This Row],[unit]] &amp; "#" &amp; EB[[#This Row],[indic_nrg]] &amp; "#" &amp; EB[[#This Row],[product]] &amp; "#" &amp; EB[[#This Row],[geo]]</f>
        <v>TJ#B_101300#4230#CZ</v>
      </c>
      <c r="B2034" s="4" t="str">
        <f>VLOOKUP(EB[[#This Row],[product]],KS_DB[[product]:[KS]],5,FALSE)</f>
        <v>gas</v>
      </c>
      <c r="C2034" s="4" t="str">
        <f>VLOOKUP(EB[[#This Row],[product]],KS_DB[[product]:[KS]],6,FALSE)</f>
        <v>gas</v>
      </c>
      <c r="D2034" s="4">
        <f>VLOOKUP(EB[[#This Row],[product]],Carriers[],4,FALSE)</f>
        <v>1</v>
      </c>
      <c r="E2034" s="4">
        <f>VLOOKUP(EB[[#This Row],[indic_nrg]],Indicators[],4,FALSE)</f>
        <v>0</v>
      </c>
      <c r="F2034" s="4">
        <f>IFERROR(VLOOKUP(EB[[#This Row],[Source_carrier]],KS_DB[[product]:[KS]],6,FALSE),0)</f>
        <v>0</v>
      </c>
      <c r="G2034" s="4" t="s">
        <v>34</v>
      </c>
      <c r="H2034" s="4" t="s">
        <v>589</v>
      </c>
      <c r="I2034" s="4" t="s">
        <v>93</v>
      </c>
      <c r="J2034" s="4" t="s">
        <v>37</v>
      </c>
      <c r="K2034" s="4" t="s">
        <v>590</v>
      </c>
      <c r="L2034" s="4" t="s">
        <v>39</v>
      </c>
      <c r="M2034" s="4" t="s">
        <v>94</v>
      </c>
      <c r="N2034" s="4" t="s">
        <v>41</v>
      </c>
      <c r="O2034" s="4">
        <v>0</v>
      </c>
      <c r="P2034" s="4">
        <v>0</v>
      </c>
      <c r="Q2034" s="4">
        <v>0</v>
      </c>
      <c r="R2034" s="4">
        <v>69</v>
      </c>
      <c r="S2034" s="4">
        <v>56</v>
      </c>
      <c r="T2034" s="4">
        <v>36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139</v>
      </c>
      <c r="AB2034" s="4">
        <v>104</v>
      </c>
      <c r="AC2034" s="4">
        <v>174</v>
      </c>
      <c r="AD2034" s="4">
        <v>141</v>
      </c>
      <c r="AE2034" s="4">
        <v>101</v>
      </c>
      <c r="AF2034" s="4">
        <v>58</v>
      </c>
      <c r="AG2034" s="4">
        <v>351</v>
      </c>
      <c r="AH2034" s="4">
        <v>86</v>
      </c>
      <c r="AI2034" s="4">
        <v>114</v>
      </c>
      <c r="AJ2034" s="4">
        <v>126</v>
      </c>
      <c r="AK2034" s="4">
        <v>97</v>
      </c>
      <c r="AL2034" s="4">
        <v>346</v>
      </c>
      <c r="AM2034" s="4">
        <v>78</v>
      </c>
      <c r="AN2034" s="4">
        <v>395</v>
      </c>
    </row>
    <row r="2035" spans="1:40" ht="15" customHeight="1" x14ac:dyDescent="0.25">
      <c r="A2035" s="4" t="str">
        <f>EB[[#This Row],[unit]] &amp; "#" &amp; EB[[#This Row],[indic_nrg]] &amp; "#" &amp; EB[[#This Row],[product]] &amp; "#" &amp; EB[[#This Row],[geo]]</f>
        <v>TJ#B_101300#4240#CZ</v>
      </c>
      <c r="B2035" s="4" t="str">
        <f>VLOOKUP(EB[[#This Row],[product]],KS_DB[[product]:[KS]],5,FALSE)</f>
        <v>gas</v>
      </c>
      <c r="C2035" s="4" t="str">
        <f>VLOOKUP(EB[[#This Row],[product]],KS_DB[[product]:[KS]],6,FALSE)</f>
        <v>gas</v>
      </c>
      <c r="D2035" s="4">
        <f>VLOOKUP(EB[[#This Row],[product]],Carriers[],4,FALSE)</f>
        <v>1</v>
      </c>
      <c r="E2035" s="4">
        <f>VLOOKUP(EB[[#This Row],[indic_nrg]],Indicators[],4,FALSE)</f>
        <v>0</v>
      </c>
      <c r="F2035" s="4">
        <f>IFERROR(VLOOKUP(EB[[#This Row],[Source_carrier]],KS_DB[[product]:[KS]],6,FALSE),0)</f>
        <v>0</v>
      </c>
      <c r="G2035" s="4" t="s">
        <v>34</v>
      </c>
      <c r="H2035" s="4" t="s">
        <v>589</v>
      </c>
      <c r="I2035" s="4" t="s">
        <v>95</v>
      </c>
      <c r="J2035" s="4" t="s">
        <v>37</v>
      </c>
      <c r="K2035" s="4" t="s">
        <v>590</v>
      </c>
      <c r="L2035" s="4" t="s">
        <v>39</v>
      </c>
      <c r="M2035" s="4" t="s">
        <v>96</v>
      </c>
      <c r="N2035" s="4" t="s">
        <v>41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933</v>
      </c>
      <c r="AJ2035" s="4">
        <v>892</v>
      </c>
      <c r="AK2035" s="4">
        <v>805</v>
      </c>
      <c r="AL2035" s="4">
        <v>941</v>
      </c>
      <c r="AM2035" s="4">
        <v>881</v>
      </c>
      <c r="AN2035" s="4">
        <v>1131</v>
      </c>
    </row>
    <row r="2036" spans="1:40" ht="15" customHeight="1" x14ac:dyDescent="0.25">
      <c r="A2036" s="4" t="str">
        <f>EB[[#This Row],[unit]] &amp; "#" &amp; EB[[#This Row],[indic_nrg]] &amp; "#" &amp; EB[[#This Row],[product]] &amp; "#" &amp; EB[[#This Row],[geo]]</f>
        <v>TJ#B_101300#5200#CZ</v>
      </c>
      <c r="B2036" s="4" t="str">
        <f>VLOOKUP(EB[[#This Row],[product]],KS_DB[[product]:[KS]],5,FALSE)</f>
        <v>heat</v>
      </c>
      <c r="C2036" s="4" t="str">
        <f>VLOOKUP(EB[[#This Row],[product]],KS_DB[[product]:[KS]],6,FALSE)</f>
        <v>heat</v>
      </c>
      <c r="D2036" s="4">
        <f>VLOOKUP(EB[[#This Row],[product]],Carriers[],4,FALSE)</f>
        <v>1</v>
      </c>
      <c r="E2036" s="4">
        <f>VLOOKUP(EB[[#This Row],[indic_nrg]],Indicators[],4,FALSE)</f>
        <v>0</v>
      </c>
      <c r="F2036" s="4">
        <f>IFERROR(VLOOKUP(EB[[#This Row],[Source_carrier]],KS_DB[[product]:[KS]],6,FALSE),0)</f>
        <v>0</v>
      </c>
      <c r="G2036" s="4" t="s">
        <v>34</v>
      </c>
      <c r="H2036" s="4" t="s">
        <v>589</v>
      </c>
      <c r="I2036" s="4" t="s">
        <v>97</v>
      </c>
      <c r="J2036" s="4" t="s">
        <v>37</v>
      </c>
      <c r="K2036" s="4" t="s">
        <v>590</v>
      </c>
      <c r="L2036" s="4" t="s">
        <v>39</v>
      </c>
      <c r="M2036" s="4" t="s">
        <v>98</v>
      </c>
      <c r="N2036" s="4" t="s">
        <v>41</v>
      </c>
      <c r="O2036" s="4">
        <v>19223</v>
      </c>
      <c r="P2036" s="4">
        <v>17810</v>
      </c>
      <c r="Q2036" s="4">
        <v>23474</v>
      </c>
      <c r="R2036" s="4">
        <v>20711</v>
      </c>
      <c r="S2036" s="4">
        <v>18762</v>
      </c>
      <c r="T2036" s="4">
        <v>15559</v>
      </c>
      <c r="U2036" s="4">
        <v>17439</v>
      </c>
      <c r="V2036" s="4">
        <v>17226</v>
      </c>
      <c r="W2036" s="4">
        <v>16352</v>
      </c>
      <c r="X2036" s="4">
        <v>15292</v>
      </c>
      <c r="Y2036" s="4">
        <v>17671</v>
      </c>
      <c r="Z2036" s="4">
        <v>14905</v>
      </c>
      <c r="AA2036" s="4">
        <v>15218</v>
      </c>
      <c r="AB2036" s="4">
        <v>15433</v>
      </c>
      <c r="AC2036" s="4">
        <v>15194</v>
      </c>
      <c r="AD2036" s="4">
        <v>14149</v>
      </c>
      <c r="AE2036" s="4">
        <v>15314</v>
      </c>
      <c r="AF2036" s="4">
        <v>15385</v>
      </c>
      <c r="AG2036" s="4">
        <v>17693</v>
      </c>
      <c r="AH2036" s="4">
        <v>17218</v>
      </c>
      <c r="AI2036" s="4">
        <v>35081</v>
      </c>
      <c r="AJ2036" s="4">
        <v>33573</v>
      </c>
      <c r="AK2036" s="4">
        <v>31719</v>
      </c>
      <c r="AL2036" s="4">
        <v>32576</v>
      </c>
      <c r="AM2036" s="4">
        <v>27749</v>
      </c>
      <c r="AN2036" s="4">
        <v>27111</v>
      </c>
    </row>
    <row r="2037" spans="1:40" ht="15" customHeight="1" x14ac:dyDescent="0.25">
      <c r="A2037" s="4" t="str">
        <f>EB[[#This Row],[unit]] &amp; "#" &amp; EB[[#This Row],[indic_nrg]] &amp; "#" &amp; EB[[#This Row],[product]] &amp; "#" &amp; EB[[#This Row],[geo]]</f>
        <v>TJ#B_101300#5500#CZ</v>
      </c>
      <c r="B2037" s="4" t="str">
        <f>VLOOKUP(EB[[#This Row],[product]],KS_DB[[product]:[KS]],5,FALSE)</f>
        <v>RES</v>
      </c>
      <c r="C2037" s="4" t="str">
        <f>VLOOKUP(EB[[#This Row],[product]],KS_DB[[product]:[KS]],6,FALSE)</f>
        <v>RES</v>
      </c>
      <c r="D2037" s="4">
        <f>VLOOKUP(EB[[#This Row],[product]],Carriers[],4,FALSE)</f>
        <v>0</v>
      </c>
      <c r="E2037" s="4">
        <f>VLOOKUP(EB[[#This Row],[indic_nrg]],Indicators[],4,FALSE)</f>
        <v>0</v>
      </c>
      <c r="F2037" s="4">
        <f>IFERROR(VLOOKUP(EB[[#This Row],[Source_carrier]],KS_DB[[product]:[KS]],6,FALSE),0)</f>
        <v>0</v>
      </c>
      <c r="G2037" s="4" t="s">
        <v>34</v>
      </c>
      <c r="H2037" s="4" t="s">
        <v>589</v>
      </c>
      <c r="I2037" s="4" t="s">
        <v>99</v>
      </c>
      <c r="J2037" s="4" t="s">
        <v>37</v>
      </c>
      <c r="K2037" s="4" t="s">
        <v>590</v>
      </c>
      <c r="L2037" s="4" t="s">
        <v>39</v>
      </c>
      <c r="M2037" s="4" t="s">
        <v>100</v>
      </c>
      <c r="N2037" s="4" t="s">
        <v>41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</row>
    <row r="2038" spans="1:40" ht="15" customHeight="1" x14ac:dyDescent="0.25">
      <c r="A2038" s="4" t="str">
        <f>EB[[#This Row],[unit]] &amp; "#" &amp; EB[[#This Row],[indic_nrg]] &amp; "#" &amp; EB[[#This Row],[product]] &amp; "#" &amp; EB[[#This Row],[geo]]</f>
        <v>TJ#B_101300#5532#CZ</v>
      </c>
      <c r="B2038" s="4" t="str">
        <f>VLOOKUP(EB[[#This Row],[product]],KS_DB[[product]:[KS]],5,FALSE)</f>
        <v>RES</v>
      </c>
      <c r="C2038" s="4" t="str">
        <f>VLOOKUP(EB[[#This Row],[product]],KS_DB[[product]:[KS]],6,FALSE)</f>
        <v>RES</v>
      </c>
      <c r="D2038" s="4">
        <f>VLOOKUP(EB[[#This Row],[product]],Carriers[],4,FALSE)</f>
        <v>1</v>
      </c>
      <c r="E2038" s="4">
        <f>VLOOKUP(EB[[#This Row],[indic_nrg]],Indicators[],4,FALSE)</f>
        <v>0</v>
      </c>
      <c r="F2038" s="4">
        <f>IFERROR(VLOOKUP(EB[[#This Row],[Source_carrier]],KS_DB[[product]:[KS]],6,FALSE),0)</f>
        <v>0</v>
      </c>
      <c r="G2038" s="4" t="s">
        <v>34</v>
      </c>
      <c r="H2038" s="4" t="s">
        <v>589</v>
      </c>
      <c r="I2038" s="4" t="s">
        <v>101</v>
      </c>
      <c r="J2038" s="4" t="s">
        <v>37</v>
      </c>
      <c r="K2038" s="4" t="s">
        <v>590</v>
      </c>
      <c r="L2038" s="4" t="s">
        <v>39</v>
      </c>
      <c r="M2038" s="4" t="s">
        <v>102</v>
      </c>
      <c r="N2038" s="4" t="s">
        <v>41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4">
        <v>0</v>
      </c>
    </row>
    <row r="2039" spans="1:40" ht="15" customHeight="1" x14ac:dyDescent="0.25">
      <c r="A2039" s="4" t="str">
        <f>EB[[#This Row],[unit]] &amp; "#" &amp; EB[[#This Row],[indic_nrg]] &amp; "#" &amp; EB[[#This Row],[product]] &amp; "#" &amp; EB[[#This Row],[geo]]</f>
        <v>TJ#B_101300#5540#CZ</v>
      </c>
      <c r="B2039" s="4" t="str">
        <f>VLOOKUP(EB[[#This Row],[product]],KS_DB[[product]:[KS]],5,FALSE)</f>
        <v>biomass</v>
      </c>
      <c r="C2039" s="4" t="str">
        <f>VLOOKUP(EB[[#This Row],[product]],KS_DB[[product]:[KS]],6,FALSE)</f>
        <v>biomass</v>
      </c>
      <c r="D2039" s="4">
        <f>VLOOKUP(EB[[#This Row],[product]],Carriers[],4,FALSE)</f>
        <v>0</v>
      </c>
      <c r="E2039" s="4">
        <f>VLOOKUP(EB[[#This Row],[indic_nrg]],Indicators[],4,FALSE)</f>
        <v>0</v>
      </c>
      <c r="F2039" s="4">
        <f>IFERROR(VLOOKUP(EB[[#This Row],[Source_carrier]],KS_DB[[product]:[KS]],6,FALSE),0)</f>
        <v>0</v>
      </c>
      <c r="G2039" s="4" t="s">
        <v>34</v>
      </c>
      <c r="H2039" s="4" t="s">
        <v>589</v>
      </c>
      <c r="I2039" s="4" t="s">
        <v>103</v>
      </c>
      <c r="J2039" s="4" t="s">
        <v>37</v>
      </c>
      <c r="K2039" s="4" t="s">
        <v>590</v>
      </c>
      <c r="L2039" s="4" t="s">
        <v>39</v>
      </c>
      <c r="M2039" s="4" t="s">
        <v>104</v>
      </c>
      <c r="N2039" s="4" t="s">
        <v>41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4">
        <v>0</v>
      </c>
    </row>
    <row r="2040" spans="1:40" ht="15" customHeight="1" x14ac:dyDescent="0.25">
      <c r="A2040" s="4" t="str">
        <f>EB[[#This Row],[unit]] &amp; "#" &amp; EB[[#This Row],[indic_nrg]] &amp; "#" &amp; EB[[#This Row],[product]] &amp; "#" &amp; EB[[#This Row],[geo]]</f>
        <v>TJ#B_101300#5541#CZ</v>
      </c>
      <c r="B2040" s="4" t="str">
        <f>VLOOKUP(EB[[#This Row],[product]],KS_DB[[product]:[KS]],5,FALSE)</f>
        <v>biomass</v>
      </c>
      <c r="C2040" s="4" t="str">
        <f>VLOOKUP(EB[[#This Row],[product]],KS_DB[[product]:[KS]],6,FALSE)</f>
        <v>biomass</v>
      </c>
      <c r="D2040" s="4">
        <f>VLOOKUP(EB[[#This Row],[product]],Carriers[],4,FALSE)</f>
        <v>1</v>
      </c>
      <c r="E2040" s="4">
        <f>VLOOKUP(EB[[#This Row],[indic_nrg]],Indicators[],4,FALSE)</f>
        <v>0</v>
      </c>
      <c r="F2040" s="4">
        <f>IFERROR(VLOOKUP(EB[[#This Row],[Source_carrier]],KS_DB[[product]:[KS]],6,FALSE),0)</f>
        <v>0</v>
      </c>
      <c r="G2040" s="4" t="s">
        <v>34</v>
      </c>
      <c r="H2040" s="4" t="s">
        <v>589</v>
      </c>
      <c r="I2040" s="4" t="s">
        <v>105</v>
      </c>
      <c r="J2040" s="4" t="s">
        <v>37</v>
      </c>
      <c r="K2040" s="4" t="s">
        <v>590</v>
      </c>
      <c r="L2040" s="4" t="s">
        <v>39</v>
      </c>
      <c r="M2040" s="4" t="s">
        <v>106</v>
      </c>
      <c r="N2040" s="4" t="s">
        <v>41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</row>
    <row r="2041" spans="1:40" ht="15" customHeight="1" x14ac:dyDescent="0.25">
      <c r="A2041" s="4" t="str">
        <f>EB[[#This Row],[unit]] &amp; "#" &amp; EB[[#This Row],[indic_nrg]] &amp; "#" &amp; EB[[#This Row],[product]] &amp; "#" &amp; EB[[#This Row],[geo]]</f>
        <v>TJ#B_101300#5542#CZ</v>
      </c>
      <c r="B2041" s="4" t="str">
        <f>VLOOKUP(EB[[#This Row],[product]],KS_DB[[product]:[KS]],5,FALSE)</f>
        <v>biomass</v>
      </c>
      <c r="C2041" s="4" t="str">
        <f>VLOOKUP(EB[[#This Row],[product]],KS_DB[[product]:[KS]],6,FALSE)</f>
        <v>biomass</v>
      </c>
      <c r="D2041" s="4">
        <f>VLOOKUP(EB[[#This Row],[product]],Carriers[],4,FALSE)</f>
        <v>1</v>
      </c>
      <c r="E2041" s="4">
        <f>VLOOKUP(EB[[#This Row],[indic_nrg]],Indicators[],4,FALSE)</f>
        <v>0</v>
      </c>
      <c r="F2041" s="4">
        <f>IFERROR(VLOOKUP(EB[[#This Row],[Source_carrier]],KS_DB[[product]:[KS]],6,FALSE),0)</f>
        <v>0</v>
      </c>
      <c r="G2041" s="4" t="s">
        <v>34</v>
      </c>
      <c r="H2041" s="4" t="s">
        <v>589</v>
      </c>
      <c r="I2041" s="4" t="s">
        <v>107</v>
      </c>
      <c r="J2041" s="4" t="s">
        <v>37</v>
      </c>
      <c r="K2041" s="4" t="s">
        <v>590</v>
      </c>
      <c r="L2041" s="4" t="s">
        <v>39</v>
      </c>
      <c r="M2041" s="4" t="s">
        <v>108</v>
      </c>
      <c r="N2041" s="4" t="s">
        <v>41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</row>
    <row r="2042" spans="1:40" ht="15" customHeight="1" x14ac:dyDescent="0.25">
      <c r="A2042" s="4" t="str">
        <f>EB[[#This Row],[unit]] &amp; "#" &amp; EB[[#This Row],[indic_nrg]] &amp; "#" &amp; EB[[#This Row],[product]] &amp; "#" &amp; EB[[#This Row],[geo]]</f>
        <v>TJ#B_101300#55431#CZ</v>
      </c>
      <c r="B2042" s="4" t="str">
        <f>VLOOKUP(EB[[#This Row],[product]],KS_DB[[product]:[KS]],5,FALSE)</f>
        <v>biomass</v>
      </c>
      <c r="C2042" s="4" t="str">
        <f>VLOOKUP(EB[[#This Row],[product]],KS_DB[[product]:[KS]],6,FALSE)</f>
        <v>biomass</v>
      </c>
      <c r="D2042" s="4">
        <f>VLOOKUP(EB[[#This Row],[product]],Carriers[],4,FALSE)</f>
        <v>1</v>
      </c>
      <c r="E2042" s="4">
        <f>VLOOKUP(EB[[#This Row],[indic_nrg]],Indicators[],4,FALSE)</f>
        <v>0</v>
      </c>
      <c r="F2042" s="4">
        <f>IFERROR(VLOOKUP(EB[[#This Row],[Source_carrier]],KS_DB[[product]:[KS]],6,FALSE),0)</f>
        <v>0</v>
      </c>
      <c r="G2042" s="4" t="s">
        <v>34</v>
      </c>
      <c r="H2042" s="4" t="s">
        <v>589</v>
      </c>
      <c r="I2042" s="4" t="s">
        <v>109</v>
      </c>
      <c r="J2042" s="4" t="s">
        <v>37</v>
      </c>
      <c r="K2042" s="4" t="s">
        <v>590</v>
      </c>
      <c r="L2042" s="4" t="s">
        <v>39</v>
      </c>
      <c r="M2042" s="4" t="s">
        <v>110</v>
      </c>
      <c r="N2042" s="4" t="s">
        <v>41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</row>
    <row r="2043" spans="1:40" ht="15" customHeight="1" x14ac:dyDescent="0.25">
      <c r="A2043" s="4" t="str">
        <f>EB[[#This Row],[unit]] &amp; "#" &amp; EB[[#This Row],[indic_nrg]] &amp; "#" &amp; EB[[#This Row],[product]] &amp; "#" &amp; EB[[#This Row],[geo]]</f>
        <v>TJ#B_101300#55432#CZ</v>
      </c>
      <c r="B2043" s="4" t="str">
        <f>VLOOKUP(EB[[#This Row],[product]],KS_DB[[product]:[KS]],5,FALSE)</f>
        <v>biomass</v>
      </c>
      <c r="C2043" s="4" t="str">
        <f>VLOOKUP(EB[[#This Row],[product]],KS_DB[[product]:[KS]],6,FALSE)</f>
        <v>biomass</v>
      </c>
      <c r="D2043" s="4">
        <f>VLOOKUP(EB[[#This Row],[product]],Carriers[],4,FALSE)</f>
        <v>1</v>
      </c>
      <c r="E2043" s="4">
        <f>VLOOKUP(EB[[#This Row],[indic_nrg]],Indicators[],4,FALSE)</f>
        <v>0</v>
      </c>
      <c r="F2043" s="4">
        <f>IFERROR(VLOOKUP(EB[[#This Row],[Source_carrier]],KS_DB[[product]:[KS]],6,FALSE),0)</f>
        <v>0</v>
      </c>
      <c r="G2043" s="4" t="s">
        <v>34</v>
      </c>
      <c r="H2043" s="4" t="s">
        <v>589</v>
      </c>
      <c r="I2043" s="4" t="s">
        <v>111</v>
      </c>
      <c r="J2043" s="4" t="s">
        <v>37</v>
      </c>
      <c r="K2043" s="4" t="s">
        <v>590</v>
      </c>
      <c r="L2043" s="4" t="s">
        <v>39</v>
      </c>
      <c r="M2043" s="4" t="s">
        <v>112</v>
      </c>
      <c r="N2043" s="4" t="s">
        <v>41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</row>
    <row r="2044" spans="1:40" ht="15" customHeight="1" x14ac:dyDescent="0.25">
      <c r="A2044" s="4" t="str">
        <f>EB[[#This Row],[unit]] &amp; "#" &amp; EB[[#This Row],[indic_nrg]] &amp; "#" &amp; EB[[#This Row],[product]] &amp; "#" &amp; EB[[#This Row],[geo]]</f>
        <v>TJ#B_101300#5544#CZ</v>
      </c>
      <c r="B2044" s="4" t="str">
        <f>VLOOKUP(EB[[#This Row],[product]],KS_DB[[product]:[KS]],5,FALSE)</f>
        <v>biomass</v>
      </c>
      <c r="C2044" s="4" t="str">
        <f>VLOOKUP(EB[[#This Row],[product]],KS_DB[[product]:[KS]],6,FALSE)</f>
        <v>biomass</v>
      </c>
      <c r="D2044" s="4">
        <f>VLOOKUP(EB[[#This Row],[product]],Carriers[],4,FALSE)</f>
        <v>1</v>
      </c>
      <c r="E2044" s="4">
        <f>VLOOKUP(EB[[#This Row],[indic_nrg]],Indicators[],4,FALSE)</f>
        <v>0</v>
      </c>
      <c r="F2044" s="4">
        <f>IFERROR(VLOOKUP(EB[[#This Row],[Source_carrier]],KS_DB[[product]:[KS]],6,FALSE),0)</f>
        <v>0</v>
      </c>
      <c r="G2044" s="4" t="s">
        <v>34</v>
      </c>
      <c r="H2044" s="4" t="s">
        <v>589</v>
      </c>
      <c r="I2044" s="4" t="s">
        <v>113</v>
      </c>
      <c r="J2044" s="4" t="s">
        <v>37</v>
      </c>
      <c r="K2044" s="4" t="s">
        <v>590</v>
      </c>
      <c r="L2044" s="4" t="s">
        <v>39</v>
      </c>
      <c r="M2044" s="4" t="s">
        <v>114</v>
      </c>
      <c r="N2044" s="4" t="s">
        <v>41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</v>
      </c>
      <c r="Y2044" s="4">
        <v>0</v>
      </c>
      <c r="Z2044" s="4">
        <v>0</v>
      </c>
      <c r="AA2044" s="4">
        <v>0</v>
      </c>
      <c r="AB2044" s="4">
        <v>0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</row>
    <row r="2045" spans="1:40" ht="15" customHeight="1" x14ac:dyDescent="0.25">
      <c r="A2045" s="4" t="str">
        <f>EB[[#This Row],[unit]] &amp; "#" &amp; EB[[#This Row],[indic_nrg]] &amp; "#" &amp; EB[[#This Row],[product]] &amp; "#" &amp; EB[[#This Row],[geo]]</f>
        <v>TJ#B_101300#5545#CZ</v>
      </c>
      <c r="B2045" s="4" t="str">
        <f>VLOOKUP(EB[[#This Row],[product]],KS_DB[[product]:[KS]],5,FALSE)</f>
        <v>biomass</v>
      </c>
      <c r="C2045" s="4" t="str">
        <f>VLOOKUP(EB[[#This Row],[product]],KS_DB[[product]:[KS]],6,FALSE)</f>
        <v>biomass</v>
      </c>
      <c r="D2045" s="4">
        <f>VLOOKUP(EB[[#This Row],[product]],Carriers[],4,FALSE)</f>
        <v>0</v>
      </c>
      <c r="E2045" s="4">
        <f>VLOOKUP(EB[[#This Row],[indic_nrg]],Indicators[],4,FALSE)</f>
        <v>0</v>
      </c>
      <c r="F2045" s="4">
        <f>IFERROR(VLOOKUP(EB[[#This Row],[Source_carrier]],KS_DB[[product]:[KS]],6,FALSE),0)</f>
        <v>0</v>
      </c>
      <c r="G2045" s="4" t="s">
        <v>34</v>
      </c>
      <c r="H2045" s="4" t="s">
        <v>589</v>
      </c>
      <c r="I2045" s="4" t="s">
        <v>115</v>
      </c>
      <c r="J2045" s="4" t="s">
        <v>37</v>
      </c>
      <c r="K2045" s="4" t="s">
        <v>590</v>
      </c>
      <c r="L2045" s="4" t="s">
        <v>39</v>
      </c>
      <c r="M2045" s="4" t="s">
        <v>116</v>
      </c>
      <c r="N2045" s="4" t="s">
        <v>41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</row>
    <row r="2046" spans="1:40" ht="15" customHeight="1" x14ac:dyDescent="0.25">
      <c r="A2046" s="4" t="str">
        <f>EB[[#This Row],[unit]] &amp; "#" &amp; EB[[#This Row],[indic_nrg]] &amp; "#" &amp; EB[[#This Row],[product]] &amp; "#" &amp; EB[[#This Row],[geo]]</f>
        <v>TJ#B_101300#5546#CZ</v>
      </c>
      <c r="B2046" s="4" t="str">
        <f>VLOOKUP(EB[[#This Row],[product]],KS_DB[[product]:[KS]],5,FALSE)</f>
        <v>biomass</v>
      </c>
      <c r="C2046" s="4" t="str">
        <f>VLOOKUP(EB[[#This Row],[product]],KS_DB[[product]:[KS]],6,FALSE)</f>
        <v>biomass</v>
      </c>
      <c r="D2046" s="4">
        <f>VLOOKUP(EB[[#This Row],[product]],Carriers[],4,FALSE)</f>
        <v>1</v>
      </c>
      <c r="E2046" s="4">
        <f>VLOOKUP(EB[[#This Row],[indic_nrg]],Indicators[],4,FALSE)</f>
        <v>0</v>
      </c>
      <c r="F2046" s="4">
        <f>IFERROR(VLOOKUP(EB[[#This Row],[Source_carrier]],KS_DB[[product]:[KS]],6,FALSE),0)</f>
        <v>0</v>
      </c>
      <c r="G2046" s="4" t="s">
        <v>34</v>
      </c>
      <c r="H2046" s="4" t="s">
        <v>589</v>
      </c>
      <c r="I2046" s="4" t="s">
        <v>117</v>
      </c>
      <c r="J2046" s="4" t="s">
        <v>37</v>
      </c>
      <c r="K2046" s="4" t="s">
        <v>590</v>
      </c>
      <c r="L2046" s="4" t="s">
        <v>39</v>
      </c>
      <c r="M2046" s="4" t="s">
        <v>118</v>
      </c>
      <c r="N2046" s="4" t="s">
        <v>41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</row>
    <row r="2047" spans="1:40" ht="15" customHeight="1" x14ac:dyDescent="0.25">
      <c r="A2047" s="4" t="str">
        <f>EB[[#This Row],[unit]] &amp; "#" &amp; EB[[#This Row],[indic_nrg]] &amp; "#" &amp; EB[[#This Row],[product]] &amp; "#" &amp; EB[[#This Row],[geo]]</f>
        <v>TJ#B_101300#5547#CZ</v>
      </c>
      <c r="B2047" s="4" t="str">
        <f>VLOOKUP(EB[[#This Row],[product]],KS_DB[[product]:[KS]],5,FALSE)</f>
        <v>biomass</v>
      </c>
      <c r="C2047" s="4" t="str">
        <f>VLOOKUP(EB[[#This Row],[product]],KS_DB[[product]:[KS]],6,FALSE)</f>
        <v>biomass</v>
      </c>
      <c r="D2047" s="4">
        <f>VLOOKUP(EB[[#This Row],[product]],Carriers[],4,FALSE)</f>
        <v>1</v>
      </c>
      <c r="E2047" s="4">
        <f>VLOOKUP(EB[[#This Row],[indic_nrg]],Indicators[],4,FALSE)</f>
        <v>0</v>
      </c>
      <c r="F2047" s="4">
        <f>IFERROR(VLOOKUP(EB[[#This Row],[Source_carrier]],KS_DB[[product]:[KS]],6,FALSE),0)</f>
        <v>0</v>
      </c>
      <c r="G2047" s="4" t="s">
        <v>34</v>
      </c>
      <c r="H2047" s="4" t="s">
        <v>589</v>
      </c>
      <c r="I2047" s="4" t="s">
        <v>119</v>
      </c>
      <c r="J2047" s="4" t="s">
        <v>37</v>
      </c>
      <c r="K2047" s="4" t="s">
        <v>590</v>
      </c>
      <c r="L2047" s="4" t="s">
        <v>39</v>
      </c>
      <c r="M2047" s="4" t="s">
        <v>120</v>
      </c>
      <c r="N2047" s="4" t="s">
        <v>41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</row>
    <row r="2048" spans="1:40" ht="15" customHeight="1" x14ac:dyDescent="0.25">
      <c r="A2048" s="4" t="str">
        <f>EB[[#This Row],[unit]] &amp; "#" &amp; EB[[#This Row],[indic_nrg]] &amp; "#" &amp; EB[[#This Row],[product]] &amp; "#" &amp; EB[[#This Row],[geo]]</f>
        <v>TJ#B_101300#5548#CZ</v>
      </c>
      <c r="B2048" s="4" t="str">
        <f>VLOOKUP(EB[[#This Row],[product]],KS_DB[[product]:[KS]],5,FALSE)</f>
        <v>biomass</v>
      </c>
      <c r="C2048" s="4" t="str">
        <f>VLOOKUP(EB[[#This Row],[product]],KS_DB[[product]:[KS]],6,FALSE)</f>
        <v>biomass</v>
      </c>
      <c r="D2048" s="4">
        <f>VLOOKUP(EB[[#This Row],[product]],Carriers[],4,FALSE)</f>
        <v>1</v>
      </c>
      <c r="E2048" s="4">
        <f>VLOOKUP(EB[[#This Row],[indic_nrg]],Indicators[],4,FALSE)</f>
        <v>0</v>
      </c>
      <c r="F2048" s="4">
        <f>IFERROR(VLOOKUP(EB[[#This Row],[Source_carrier]],KS_DB[[product]:[KS]],6,FALSE),0)</f>
        <v>0</v>
      </c>
      <c r="G2048" s="4" t="s">
        <v>34</v>
      </c>
      <c r="H2048" s="4" t="s">
        <v>589</v>
      </c>
      <c r="I2048" s="4" t="s">
        <v>121</v>
      </c>
      <c r="J2048" s="4" t="s">
        <v>37</v>
      </c>
      <c r="K2048" s="4" t="s">
        <v>590</v>
      </c>
      <c r="L2048" s="4" t="s">
        <v>39</v>
      </c>
      <c r="M2048" s="4" t="s">
        <v>122</v>
      </c>
      <c r="N2048" s="4" t="s">
        <v>41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</row>
    <row r="2049" spans="1:40" ht="15" customHeight="1" x14ac:dyDescent="0.25">
      <c r="A2049" s="4" t="str">
        <f>EB[[#This Row],[unit]] &amp; "#" &amp; EB[[#This Row],[indic_nrg]] &amp; "#" &amp; EB[[#This Row],[product]] &amp; "#" &amp; EB[[#This Row],[geo]]</f>
        <v>TJ#B_101300#5549#CZ</v>
      </c>
      <c r="B2049" s="4" t="str">
        <f>VLOOKUP(EB[[#This Row],[product]],KS_DB[[product]:[KS]],5,FALSE)</f>
        <v>biomass</v>
      </c>
      <c r="C2049" s="4" t="str">
        <f>VLOOKUP(EB[[#This Row],[product]],KS_DB[[product]:[KS]],6,FALSE)</f>
        <v>biomass</v>
      </c>
      <c r="D2049" s="4">
        <f>VLOOKUP(EB[[#This Row],[product]],Carriers[],4,FALSE)</f>
        <v>1</v>
      </c>
      <c r="E2049" s="4">
        <f>VLOOKUP(EB[[#This Row],[indic_nrg]],Indicators[],4,FALSE)</f>
        <v>0</v>
      </c>
      <c r="F2049" s="4">
        <f>IFERROR(VLOOKUP(EB[[#This Row],[Source_carrier]],KS_DB[[product]:[KS]],6,FALSE),0)</f>
        <v>0</v>
      </c>
      <c r="G2049" s="4" t="s">
        <v>34</v>
      </c>
      <c r="H2049" s="4" t="s">
        <v>589</v>
      </c>
      <c r="I2049" s="4" t="s">
        <v>123</v>
      </c>
      <c r="J2049" s="4" t="s">
        <v>37</v>
      </c>
      <c r="K2049" s="4" t="s">
        <v>590</v>
      </c>
      <c r="L2049" s="4" t="s">
        <v>39</v>
      </c>
      <c r="M2049" s="4" t="s">
        <v>124</v>
      </c>
      <c r="N2049" s="4" t="s">
        <v>41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</row>
    <row r="2050" spans="1:40" ht="15" customHeight="1" x14ac:dyDescent="0.25">
      <c r="A2050" s="4" t="str">
        <f>EB[[#This Row],[unit]] &amp; "#" &amp; EB[[#This Row],[indic_nrg]] &amp; "#" &amp; EB[[#This Row],[product]] &amp; "#" &amp; EB[[#This Row],[geo]]</f>
        <v>TJ#B_101300#5550#CZ</v>
      </c>
      <c r="B2050" s="4" t="str">
        <f>VLOOKUP(EB[[#This Row],[product]],KS_DB[[product]:[KS]],5,FALSE)</f>
        <v>RES</v>
      </c>
      <c r="C2050" s="4" t="str">
        <f>VLOOKUP(EB[[#This Row],[product]],KS_DB[[product]:[KS]],6,FALSE)</f>
        <v>RES</v>
      </c>
      <c r="D2050" s="4">
        <f>VLOOKUP(EB[[#This Row],[product]],Carriers[],4,FALSE)</f>
        <v>1</v>
      </c>
      <c r="E2050" s="4">
        <f>VLOOKUP(EB[[#This Row],[indic_nrg]],Indicators[],4,FALSE)</f>
        <v>0</v>
      </c>
      <c r="F2050" s="4">
        <f>IFERROR(VLOOKUP(EB[[#This Row],[Source_carrier]],KS_DB[[product]:[KS]],6,FALSE),0)</f>
        <v>0</v>
      </c>
      <c r="G2050" s="4" t="s">
        <v>34</v>
      </c>
      <c r="H2050" s="4" t="s">
        <v>589</v>
      </c>
      <c r="I2050" s="4" t="s">
        <v>125</v>
      </c>
      <c r="J2050" s="4" t="s">
        <v>37</v>
      </c>
      <c r="K2050" s="4" t="s">
        <v>590</v>
      </c>
      <c r="L2050" s="4" t="s">
        <v>39</v>
      </c>
      <c r="M2050" s="4" t="s">
        <v>126</v>
      </c>
      <c r="N2050" s="4" t="s">
        <v>41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</v>
      </c>
      <c r="Y2050" s="4">
        <v>0</v>
      </c>
      <c r="Z2050" s="4">
        <v>0</v>
      </c>
      <c r="AA2050" s="4">
        <v>0</v>
      </c>
      <c r="AB2050" s="4">
        <v>0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4">
        <v>0</v>
      </c>
    </row>
    <row r="2051" spans="1:40" ht="15" customHeight="1" x14ac:dyDescent="0.25">
      <c r="A2051" s="4" t="str">
        <f>EB[[#This Row],[unit]] &amp; "#" &amp; EB[[#This Row],[indic_nrg]] &amp; "#" &amp; EB[[#This Row],[product]] &amp; "#" &amp; EB[[#This Row],[geo]]</f>
        <v>TJ#B_101300#6000#CZ</v>
      </c>
      <c r="B2051" s="4" t="str">
        <f>VLOOKUP(EB[[#This Row],[product]],KS_DB[[product]:[KS]],5,FALSE)</f>
        <v>electricity</v>
      </c>
      <c r="C2051" s="4" t="str">
        <f>VLOOKUP(EB[[#This Row],[product]],KS_DB[[product]:[KS]],6,FALSE)</f>
        <v>electricity</v>
      </c>
      <c r="D2051" s="4">
        <f>VLOOKUP(EB[[#This Row],[product]],Carriers[],4,FALSE)</f>
        <v>1</v>
      </c>
      <c r="E2051" s="4">
        <f>VLOOKUP(EB[[#This Row],[indic_nrg]],Indicators[],4,FALSE)</f>
        <v>0</v>
      </c>
      <c r="F2051" s="4">
        <f>IFERROR(VLOOKUP(EB[[#This Row],[Source_carrier]],KS_DB[[product]:[KS]],6,FALSE),0)</f>
        <v>0</v>
      </c>
      <c r="G2051" s="4" t="s">
        <v>34</v>
      </c>
      <c r="H2051" s="4" t="s">
        <v>589</v>
      </c>
      <c r="I2051" s="4" t="s">
        <v>127</v>
      </c>
      <c r="J2051" s="4" t="s">
        <v>37</v>
      </c>
      <c r="K2051" s="4" t="s">
        <v>590</v>
      </c>
      <c r="L2051" s="4" t="s">
        <v>39</v>
      </c>
      <c r="M2051" s="4" t="s">
        <v>128</v>
      </c>
      <c r="N2051" s="4" t="s">
        <v>41</v>
      </c>
      <c r="O2051" s="4">
        <v>33862</v>
      </c>
      <c r="P2051" s="4">
        <v>34160</v>
      </c>
      <c r="Q2051" s="4">
        <v>31594</v>
      </c>
      <c r="R2051" s="4">
        <v>31442</v>
      </c>
      <c r="S2051" s="4">
        <v>29938</v>
      </c>
      <c r="T2051" s="4">
        <v>29315</v>
      </c>
      <c r="U2051" s="4">
        <v>30175</v>
      </c>
      <c r="V2051" s="4">
        <v>29902</v>
      </c>
      <c r="W2051" s="4">
        <v>30006</v>
      </c>
      <c r="X2051" s="4">
        <v>28228</v>
      </c>
      <c r="Y2051" s="4">
        <v>30805</v>
      </c>
      <c r="Z2051" s="4">
        <v>32054</v>
      </c>
      <c r="AA2051" s="4">
        <v>32137</v>
      </c>
      <c r="AB2051" s="4">
        <v>32792</v>
      </c>
      <c r="AC2051" s="4">
        <v>32965</v>
      </c>
      <c r="AD2051" s="4">
        <v>32324</v>
      </c>
      <c r="AE2051" s="4">
        <v>32839</v>
      </c>
      <c r="AF2051" s="4">
        <v>34042</v>
      </c>
      <c r="AG2051" s="4">
        <v>32846</v>
      </c>
      <c r="AH2051" s="4">
        <v>30917</v>
      </c>
      <c r="AI2051" s="4">
        <v>34960</v>
      </c>
      <c r="AJ2051" s="4">
        <v>35467</v>
      </c>
      <c r="AK2051" s="4">
        <v>33880</v>
      </c>
      <c r="AL2051" s="4">
        <v>33502</v>
      </c>
      <c r="AM2051" s="4">
        <v>33012</v>
      </c>
      <c r="AN2051" s="4">
        <v>33174</v>
      </c>
    </row>
    <row r="2052" spans="1:40" ht="15" customHeight="1" x14ac:dyDescent="0.25">
      <c r="A2052" s="4" t="str">
        <f>EB[[#This Row],[unit]] &amp; "#" &amp; EB[[#This Row],[indic_nrg]] &amp; "#" &amp; EB[[#This Row],[product]] &amp; "#" &amp; EB[[#This Row],[geo]]</f>
        <v>TJ#B_101300#7100#CZ</v>
      </c>
      <c r="B2052" s="4" t="str">
        <f>VLOOKUP(EB[[#This Row],[product]],KS_DB[[product]:[KS]],5,FALSE)</f>
        <v>other</v>
      </c>
      <c r="C2052" s="4" t="str">
        <f>VLOOKUP(EB[[#This Row],[product]],KS_DB[[product]:[KS]],6,FALSE)</f>
        <v>other</v>
      </c>
      <c r="D2052" s="4">
        <f>VLOOKUP(EB[[#This Row],[product]],Carriers[],4,FALSE)</f>
        <v>1</v>
      </c>
      <c r="E2052" s="4">
        <f>VLOOKUP(EB[[#This Row],[indic_nrg]],Indicators[],4,FALSE)</f>
        <v>0</v>
      </c>
      <c r="F2052" s="4">
        <f>IFERROR(VLOOKUP(EB[[#This Row],[Source_carrier]],KS_DB[[product]:[KS]],6,FALSE),0)</f>
        <v>0</v>
      </c>
      <c r="G2052" s="4" t="s">
        <v>34</v>
      </c>
      <c r="H2052" s="4" t="s">
        <v>589</v>
      </c>
      <c r="I2052" s="4" t="s">
        <v>129</v>
      </c>
      <c r="J2052" s="4" t="s">
        <v>37</v>
      </c>
      <c r="K2052" s="4" t="s">
        <v>590</v>
      </c>
      <c r="L2052" s="4" t="s">
        <v>39</v>
      </c>
      <c r="M2052" s="4" t="s">
        <v>130</v>
      </c>
      <c r="N2052" s="4" t="s">
        <v>41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  <c r="Y2052" s="4">
        <v>0</v>
      </c>
      <c r="Z2052" s="4">
        <v>0</v>
      </c>
      <c r="AA2052" s="4">
        <v>0</v>
      </c>
      <c r="AB2052" s="4">
        <v>0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</row>
    <row r="2053" spans="1:40" ht="15" customHeight="1" x14ac:dyDescent="0.25">
      <c r="A2053" s="4" t="str">
        <f>EB[[#This Row],[unit]] &amp; "#" &amp; EB[[#This Row],[indic_nrg]] &amp; "#" &amp; EB[[#This Row],[product]] &amp; "#" &amp; EB[[#This Row],[geo]]</f>
        <v>TJ#B_101300#7200#CZ</v>
      </c>
      <c r="B2053" s="4" t="str">
        <f>VLOOKUP(EB[[#This Row],[product]],KS_DB[[product]:[KS]],5,FALSE)</f>
        <v>other</v>
      </c>
      <c r="C2053" s="4" t="str">
        <f>VLOOKUP(EB[[#This Row],[product]],KS_DB[[product]:[KS]],6,FALSE)</f>
        <v>other</v>
      </c>
      <c r="D2053" s="4">
        <f>VLOOKUP(EB[[#This Row],[product]],Carriers[],4,FALSE)</f>
        <v>0</v>
      </c>
      <c r="E2053" s="4">
        <f>VLOOKUP(EB[[#This Row],[indic_nrg]],Indicators[],4,FALSE)</f>
        <v>0</v>
      </c>
      <c r="F2053" s="4">
        <f>IFERROR(VLOOKUP(EB[[#This Row],[Source_carrier]],KS_DB[[product]:[KS]],6,FALSE),0)</f>
        <v>0</v>
      </c>
      <c r="G2053" s="4" t="s">
        <v>34</v>
      </c>
      <c r="H2053" s="4" t="s">
        <v>589</v>
      </c>
      <c r="I2053" s="4" t="s">
        <v>131</v>
      </c>
      <c r="J2053" s="4" t="s">
        <v>37</v>
      </c>
      <c r="K2053" s="4" t="s">
        <v>590</v>
      </c>
      <c r="L2053" s="4" t="s">
        <v>39</v>
      </c>
      <c r="M2053" s="4" t="s">
        <v>132</v>
      </c>
      <c r="N2053" s="4" t="s">
        <v>41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</row>
    <row r="2054" spans="1:40" ht="15" customHeight="1" x14ac:dyDescent="0.25">
      <c r="A2054" s="4" t="str">
        <f>EB[[#This Row],[unit]] &amp; "#" &amp; EB[[#This Row],[indic_nrg]] &amp; "#" &amp; EB[[#This Row],[product]] &amp; "#" &amp; EB[[#This Row],[geo]]</f>
        <v>TJ#B_101301#0000#CZ</v>
      </c>
      <c r="B2054" s="4" t="str">
        <f>VLOOKUP(EB[[#This Row],[product]],KS_DB[[product]:[KS]],5,FALSE)</f>
        <v>all</v>
      </c>
      <c r="C2054" s="4" t="str">
        <f>VLOOKUP(EB[[#This Row],[product]],KS_DB[[product]:[KS]],6,FALSE)</f>
        <v>all</v>
      </c>
      <c r="D2054" s="4">
        <f>VLOOKUP(EB[[#This Row],[product]],Carriers[],4,FALSE)</f>
        <v>0</v>
      </c>
      <c r="E2054" s="4">
        <f>VLOOKUP(EB[[#This Row],[indic_nrg]],Indicators[],4,FALSE)</f>
        <v>0</v>
      </c>
      <c r="F2054" s="4">
        <f>IFERROR(VLOOKUP(EB[[#This Row],[Source_carrier]],KS_DB[[product]:[KS]],6,FALSE),0)</f>
        <v>0</v>
      </c>
      <c r="G2054" s="4" t="s">
        <v>34</v>
      </c>
      <c r="H2054" s="4" t="s">
        <v>591</v>
      </c>
      <c r="I2054" s="4" t="s">
        <v>36</v>
      </c>
      <c r="J2054" s="4" t="s">
        <v>37</v>
      </c>
      <c r="K2054" s="4" t="s">
        <v>592</v>
      </c>
      <c r="L2054" s="4" t="s">
        <v>39</v>
      </c>
      <c r="M2054" s="4" t="s">
        <v>40</v>
      </c>
      <c r="N2054" s="4" t="s">
        <v>41</v>
      </c>
      <c r="O2054" s="4">
        <v>15962</v>
      </c>
      <c r="P2054" s="4">
        <v>14944</v>
      </c>
      <c r="Q2054" s="4">
        <v>14123</v>
      </c>
      <c r="R2054" s="4">
        <v>14029</v>
      </c>
      <c r="S2054" s="4">
        <v>13867</v>
      </c>
      <c r="T2054" s="4">
        <v>14281</v>
      </c>
      <c r="U2054" s="4">
        <v>19689</v>
      </c>
      <c r="V2054" s="4">
        <v>22071</v>
      </c>
      <c r="W2054" s="4">
        <v>23013</v>
      </c>
      <c r="X2054" s="4">
        <v>22767</v>
      </c>
      <c r="Y2054" s="4">
        <v>24147</v>
      </c>
      <c r="Z2054" s="4">
        <v>23466</v>
      </c>
      <c r="AA2054" s="4">
        <v>23263</v>
      </c>
      <c r="AB2054" s="4">
        <v>24737</v>
      </c>
      <c r="AC2054" s="4">
        <v>23463</v>
      </c>
      <c r="AD2054" s="4">
        <v>23270</v>
      </c>
      <c r="AE2054" s="4">
        <v>23317</v>
      </c>
      <c r="AF2054" s="4">
        <v>24430</v>
      </c>
      <c r="AG2054" s="4">
        <v>23623</v>
      </c>
      <c r="AH2054" s="4">
        <v>22302</v>
      </c>
      <c r="AI2054" s="4">
        <v>55856</v>
      </c>
      <c r="AJ2054" s="4">
        <v>56204</v>
      </c>
      <c r="AK2054" s="4">
        <v>51629</v>
      </c>
      <c r="AL2054" s="4">
        <v>52410</v>
      </c>
      <c r="AM2054" s="4">
        <v>48235</v>
      </c>
      <c r="AN2054" s="4">
        <v>47695</v>
      </c>
    </row>
    <row r="2055" spans="1:40" ht="15" customHeight="1" x14ac:dyDescent="0.25">
      <c r="A2055" s="4" t="str">
        <f>EB[[#This Row],[unit]] &amp; "#" &amp; EB[[#This Row],[indic_nrg]] &amp; "#" &amp; EB[[#This Row],[product]] &amp; "#" &amp; EB[[#This Row],[geo]]</f>
        <v>TJ#B_101301#2000#CZ</v>
      </c>
      <c r="B2055" s="4" t="str">
        <f>VLOOKUP(EB[[#This Row],[product]],KS_DB[[product]:[KS]],5,FALSE)</f>
        <v>solid</v>
      </c>
      <c r="C2055" s="4" t="str">
        <f>VLOOKUP(EB[[#This Row],[product]],KS_DB[[product]:[KS]],6,FALSE)</f>
        <v>solid</v>
      </c>
      <c r="D2055" s="4">
        <f>VLOOKUP(EB[[#This Row],[product]],Carriers[],4,FALSE)</f>
        <v>0</v>
      </c>
      <c r="E2055" s="4">
        <f>VLOOKUP(EB[[#This Row],[indic_nrg]],Indicators[],4,FALSE)</f>
        <v>0</v>
      </c>
      <c r="F2055" s="4">
        <f>IFERROR(VLOOKUP(EB[[#This Row],[Source_carrier]],KS_DB[[product]:[KS]],6,FALSE),0)</f>
        <v>0</v>
      </c>
      <c r="G2055" s="4" t="s">
        <v>34</v>
      </c>
      <c r="H2055" s="4" t="s">
        <v>591</v>
      </c>
      <c r="I2055" s="4" t="s">
        <v>18</v>
      </c>
      <c r="J2055" s="4" t="s">
        <v>37</v>
      </c>
      <c r="K2055" s="4" t="s">
        <v>592</v>
      </c>
      <c r="L2055" s="4" t="s">
        <v>39</v>
      </c>
      <c r="M2055" s="4" t="s">
        <v>42</v>
      </c>
      <c r="N2055" s="4" t="s">
        <v>41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25</v>
      </c>
      <c r="AA2055" s="4">
        <v>25</v>
      </c>
      <c r="AB2055" s="4">
        <v>12</v>
      </c>
      <c r="AC2055" s="4">
        <v>13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190</v>
      </c>
      <c r="AJ2055" s="4">
        <v>1319</v>
      </c>
      <c r="AK2055" s="4">
        <v>25</v>
      </c>
      <c r="AL2055" s="4">
        <v>124</v>
      </c>
      <c r="AM2055" s="4">
        <v>12</v>
      </c>
      <c r="AN2055" s="4">
        <v>13</v>
      </c>
    </row>
    <row r="2056" spans="1:40" ht="15" customHeight="1" x14ac:dyDescent="0.25">
      <c r="A2056" s="4" t="str">
        <f>EB[[#This Row],[unit]] &amp; "#" &amp; EB[[#This Row],[indic_nrg]] &amp; "#" &amp; EB[[#This Row],[product]] &amp; "#" &amp; EB[[#This Row],[geo]]</f>
        <v>TJ#B_101301#2100#CZ</v>
      </c>
      <c r="B2056" s="4" t="str">
        <f>VLOOKUP(EB[[#This Row],[product]],KS_DB[[product]:[KS]],5,FALSE)</f>
        <v>solid</v>
      </c>
      <c r="C2056" s="4" t="str">
        <f>VLOOKUP(EB[[#This Row],[product]],KS_DB[[product]:[KS]],6,FALSE)</f>
        <v>solid</v>
      </c>
      <c r="D2056" s="4">
        <f>VLOOKUP(EB[[#This Row],[product]],Carriers[],4,FALSE)</f>
        <v>0</v>
      </c>
      <c r="E2056" s="4">
        <f>VLOOKUP(EB[[#This Row],[indic_nrg]],Indicators[],4,FALSE)</f>
        <v>0</v>
      </c>
      <c r="F2056" s="4">
        <f>IFERROR(VLOOKUP(EB[[#This Row],[Source_carrier]],KS_DB[[product]:[KS]],6,FALSE),0)</f>
        <v>0</v>
      </c>
      <c r="G2056" s="4" t="s">
        <v>34</v>
      </c>
      <c r="H2056" s="4" t="s">
        <v>591</v>
      </c>
      <c r="I2056" s="4" t="s">
        <v>43</v>
      </c>
      <c r="J2056" s="4" t="s">
        <v>37</v>
      </c>
      <c r="K2056" s="4" t="s">
        <v>592</v>
      </c>
      <c r="L2056" s="4" t="s">
        <v>39</v>
      </c>
      <c r="M2056" s="4" t="s">
        <v>44</v>
      </c>
      <c r="N2056" s="4" t="s">
        <v>41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</row>
    <row r="2057" spans="1:40" ht="15" customHeight="1" x14ac:dyDescent="0.25">
      <c r="A2057" s="4" t="str">
        <f>EB[[#This Row],[unit]] &amp; "#" &amp; EB[[#This Row],[indic_nrg]] &amp; "#" &amp; EB[[#This Row],[product]] &amp; "#" &amp; EB[[#This Row],[geo]]</f>
        <v>TJ#B_101301#2112#CZ</v>
      </c>
      <c r="B2057" s="4" t="str">
        <f>VLOOKUP(EB[[#This Row],[product]],KS_DB[[product]:[KS]],5,FALSE)</f>
        <v>solid</v>
      </c>
      <c r="C2057" s="4" t="str">
        <f>VLOOKUP(EB[[#This Row],[product]],KS_DB[[product]:[KS]],6,FALSE)</f>
        <v>solid</v>
      </c>
      <c r="D2057" s="4">
        <f>VLOOKUP(EB[[#This Row],[product]],Carriers[],4,FALSE)</f>
        <v>1</v>
      </c>
      <c r="E2057" s="4">
        <f>VLOOKUP(EB[[#This Row],[indic_nrg]],Indicators[],4,FALSE)</f>
        <v>0</v>
      </c>
      <c r="F2057" s="4">
        <f>IFERROR(VLOOKUP(EB[[#This Row],[Source_carrier]],KS_DB[[product]:[KS]],6,FALSE),0)</f>
        <v>0</v>
      </c>
      <c r="G2057" s="4" t="s">
        <v>34</v>
      </c>
      <c r="H2057" s="4" t="s">
        <v>591</v>
      </c>
      <c r="I2057" s="4" t="s">
        <v>45</v>
      </c>
      <c r="J2057" s="4" t="s">
        <v>37</v>
      </c>
      <c r="K2057" s="4" t="s">
        <v>592</v>
      </c>
      <c r="L2057" s="4" t="s">
        <v>39</v>
      </c>
      <c r="M2057" s="4" t="s">
        <v>46</v>
      </c>
      <c r="N2057" s="4" t="s">
        <v>41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</row>
    <row r="2058" spans="1:40" ht="15" customHeight="1" x14ac:dyDescent="0.25">
      <c r="A2058" s="4" t="str">
        <f>EB[[#This Row],[unit]] &amp; "#" &amp; EB[[#This Row],[indic_nrg]] &amp; "#" &amp; EB[[#This Row],[product]] &amp; "#" &amp; EB[[#This Row],[geo]]</f>
        <v>TJ#B_101301#2115#CZ</v>
      </c>
      <c r="B2058" s="4" t="str">
        <f>VLOOKUP(EB[[#This Row],[product]],KS_DB[[product]:[KS]],5,FALSE)</f>
        <v>solid</v>
      </c>
      <c r="C2058" s="4" t="str">
        <f>VLOOKUP(EB[[#This Row],[product]],KS_DB[[product]:[KS]],6,FALSE)</f>
        <v>solid</v>
      </c>
      <c r="D2058" s="4">
        <f>VLOOKUP(EB[[#This Row],[product]],Carriers[],4,FALSE)</f>
        <v>1</v>
      </c>
      <c r="E2058" s="4">
        <f>VLOOKUP(EB[[#This Row],[indic_nrg]],Indicators[],4,FALSE)</f>
        <v>0</v>
      </c>
      <c r="F2058" s="4">
        <f>IFERROR(VLOOKUP(EB[[#This Row],[Source_carrier]],KS_DB[[product]:[KS]],6,FALSE),0)</f>
        <v>0</v>
      </c>
      <c r="G2058" s="4" t="s">
        <v>34</v>
      </c>
      <c r="H2058" s="4" t="s">
        <v>591</v>
      </c>
      <c r="I2058" s="4" t="s">
        <v>47</v>
      </c>
      <c r="J2058" s="4" t="s">
        <v>37</v>
      </c>
      <c r="K2058" s="4" t="s">
        <v>592</v>
      </c>
      <c r="L2058" s="4" t="s">
        <v>39</v>
      </c>
      <c r="M2058" s="4" t="s">
        <v>48</v>
      </c>
      <c r="N2058" s="4" t="s">
        <v>41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</row>
    <row r="2059" spans="1:40" ht="15" customHeight="1" x14ac:dyDescent="0.25">
      <c r="A2059" s="4" t="str">
        <f>EB[[#This Row],[unit]] &amp; "#" &amp; EB[[#This Row],[indic_nrg]] &amp; "#" &amp; EB[[#This Row],[product]] &amp; "#" &amp; EB[[#This Row],[geo]]</f>
        <v>TJ#B_101301#2116#CZ</v>
      </c>
      <c r="B2059" s="4" t="str">
        <f>VLOOKUP(EB[[#This Row],[product]],KS_DB[[product]:[KS]],5,FALSE)</f>
        <v>solid</v>
      </c>
      <c r="C2059" s="4" t="str">
        <f>VLOOKUP(EB[[#This Row],[product]],KS_DB[[product]:[KS]],6,FALSE)</f>
        <v>solid</v>
      </c>
      <c r="D2059" s="4">
        <f>VLOOKUP(EB[[#This Row],[product]],Carriers[],4,FALSE)</f>
        <v>1</v>
      </c>
      <c r="E2059" s="4">
        <f>VLOOKUP(EB[[#This Row],[indic_nrg]],Indicators[],4,FALSE)</f>
        <v>0</v>
      </c>
      <c r="F2059" s="4">
        <f>IFERROR(VLOOKUP(EB[[#This Row],[Source_carrier]],KS_DB[[product]:[KS]],6,FALSE),0)</f>
        <v>0</v>
      </c>
      <c r="G2059" s="4" t="s">
        <v>34</v>
      </c>
      <c r="H2059" s="4" t="s">
        <v>591</v>
      </c>
      <c r="I2059" s="4" t="s">
        <v>49</v>
      </c>
      <c r="J2059" s="4" t="s">
        <v>37</v>
      </c>
      <c r="K2059" s="4" t="s">
        <v>592</v>
      </c>
      <c r="L2059" s="4" t="s">
        <v>39</v>
      </c>
      <c r="M2059" s="4" t="s">
        <v>50</v>
      </c>
      <c r="N2059" s="4" t="s">
        <v>41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</row>
    <row r="2060" spans="1:40" ht="15" customHeight="1" x14ac:dyDescent="0.25">
      <c r="A2060" s="4" t="str">
        <f>EB[[#This Row],[unit]] &amp; "#" &amp; EB[[#This Row],[indic_nrg]] &amp; "#" &amp; EB[[#This Row],[product]] &amp; "#" &amp; EB[[#This Row],[geo]]</f>
        <v>TJ#B_101301#2117#CZ</v>
      </c>
      <c r="B2060" s="4" t="str">
        <f>VLOOKUP(EB[[#This Row],[product]],KS_DB[[product]:[KS]],5,FALSE)</f>
        <v>solid</v>
      </c>
      <c r="C2060" s="4" t="str">
        <f>VLOOKUP(EB[[#This Row],[product]],KS_DB[[product]:[KS]],6,FALSE)</f>
        <v>solid</v>
      </c>
      <c r="D2060" s="4">
        <f>VLOOKUP(EB[[#This Row],[product]],Carriers[],4,FALSE)</f>
        <v>1</v>
      </c>
      <c r="E2060" s="4">
        <f>VLOOKUP(EB[[#This Row],[indic_nrg]],Indicators[],4,FALSE)</f>
        <v>0</v>
      </c>
      <c r="F2060" s="4">
        <f>IFERROR(VLOOKUP(EB[[#This Row],[Source_carrier]],KS_DB[[product]:[KS]],6,FALSE),0)</f>
        <v>0</v>
      </c>
      <c r="G2060" s="4" t="s">
        <v>34</v>
      </c>
      <c r="H2060" s="4" t="s">
        <v>591</v>
      </c>
      <c r="I2060" s="4" t="s">
        <v>51</v>
      </c>
      <c r="J2060" s="4" t="s">
        <v>37</v>
      </c>
      <c r="K2060" s="4" t="s">
        <v>592</v>
      </c>
      <c r="L2060" s="4" t="s">
        <v>39</v>
      </c>
      <c r="M2060" s="4" t="s">
        <v>52</v>
      </c>
      <c r="N2060" s="4" t="s">
        <v>41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</row>
    <row r="2061" spans="1:40" ht="15" customHeight="1" x14ac:dyDescent="0.25">
      <c r="A2061" s="4" t="str">
        <f>EB[[#This Row],[unit]] &amp; "#" &amp; EB[[#This Row],[indic_nrg]] &amp; "#" &amp; EB[[#This Row],[product]] &amp; "#" &amp; EB[[#This Row],[geo]]</f>
        <v>TJ#B_101301#2118#CZ</v>
      </c>
      <c r="B2061" s="4" t="str">
        <f>VLOOKUP(EB[[#This Row],[product]],KS_DB[[product]:[KS]],5,FALSE)</f>
        <v>solid</v>
      </c>
      <c r="C2061" s="4" t="str">
        <f>VLOOKUP(EB[[#This Row],[product]],KS_DB[[product]:[KS]],6,FALSE)</f>
        <v>solid</v>
      </c>
      <c r="D2061" s="4">
        <f>VLOOKUP(EB[[#This Row],[product]],Carriers[],4,FALSE)</f>
        <v>1</v>
      </c>
      <c r="E2061" s="4">
        <f>VLOOKUP(EB[[#This Row],[indic_nrg]],Indicators[],4,FALSE)</f>
        <v>0</v>
      </c>
      <c r="F2061" s="4">
        <f>IFERROR(VLOOKUP(EB[[#This Row],[Source_carrier]],KS_DB[[product]:[KS]],6,FALSE),0)</f>
        <v>0</v>
      </c>
      <c r="G2061" s="4" t="s">
        <v>34</v>
      </c>
      <c r="H2061" s="4" t="s">
        <v>591</v>
      </c>
      <c r="I2061" s="4" t="s">
        <v>53</v>
      </c>
      <c r="J2061" s="4" t="s">
        <v>37</v>
      </c>
      <c r="K2061" s="4" t="s">
        <v>592</v>
      </c>
      <c r="L2061" s="4" t="s">
        <v>39</v>
      </c>
      <c r="M2061" s="4" t="s">
        <v>54</v>
      </c>
      <c r="N2061" s="4" t="s">
        <v>41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</row>
    <row r="2062" spans="1:40" ht="15" customHeight="1" x14ac:dyDescent="0.25">
      <c r="A2062" s="4" t="str">
        <f>EB[[#This Row],[unit]] &amp; "#" &amp; EB[[#This Row],[indic_nrg]] &amp; "#" &amp; EB[[#This Row],[product]] &amp; "#" &amp; EB[[#This Row],[geo]]</f>
        <v>TJ#B_101301#2121#CZ</v>
      </c>
      <c r="B2062" s="4" t="str">
        <f>VLOOKUP(EB[[#This Row],[product]],KS_DB[[product]:[KS]],5,FALSE)</f>
        <v>solid</v>
      </c>
      <c r="C2062" s="4" t="str">
        <f>VLOOKUP(EB[[#This Row],[product]],KS_DB[[product]:[KS]],6,FALSE)</f>
        <v>solid</v>
      </c>
      <c r="D2062" s="4">
        <f>VLOOKUP(EB[[#This Row],[product]],Carriers[],4,FALSE)</f>
        <v>1</v>
      </c>
      <c r="E2062" s="4">
        <f>VLOOKUP(EB[[#This Row],[indic_nrg]],Indicators[],4,FALSE)</f>
        <v>0</v>
      </c>
      <c r="F2062" s="4">
        <f>IFERROR(VLOOKUP(EB[[#This Row],[Source_carrier]],KS_DB[[product]:[KS]],6,FALSE),0)</f>
        <v>0</v>
      </c>
      <c r="G2062" s="4" t="s">
        <v>34</v>
      </c>
      <c r="H2062" s="4" t="s">
        <v>591</v>
      </c>
      <c r="I2062" s="4" t="s">
        <v>55</v>
      </c>
      <c r="J2062" s="4" t="s">
        <v>37</v>
      </c>
      <c r="K2062" s="4" t="s">
        <v>592</v>
      </c>
      <c r="L2062" s="4" t="s">
        <v>39</v>
      </c>
      <c r="M2062" s="4" t="s">
        <v>56</v>
      </c>
      <c r="N2062" s="4" t="s">
        <v>41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4">
        <v>0</v>
      </c>
    </row>
    <row r="2063" spans="1:40" ht="15" customHeight="1" x14ac:dyDescent="0.25">
      <c r="A2063" s="4" t="str">
        <f>EB[[#This Row],[unit]] &amp; "#" &amp; EB[[#This Row],[indic_nrg]] &amp; "#" &amp; EB[[#This Row],[product]] &amp; "#" &amp; EB[[#This Row],[geo]]</f>
        <v>TJ#B_101301#2122#CZ</v>
      </c>
      <c r="B2063" s="4" t="str">
        <f>VLOOKUP(EB[[#This Row],[product]],KS_DB[[product]:[KS]],5,FALSE)</f>
        <v>solid</v>
      </c>
      <c r="C2063" s="4" t="str">
        <f>VLOOKUP(EB[[#This Row],[product]],KS_DB[[product]:[KS]],6,FALSE)</f>
        <v>solid</v>
      </c>
      <c r="D2063" s="4">
        <f>VLOOKUP(EB[[#This Row],[product]],Carriers[],4,FALSE)</f>
        <v>1</v>
      </c>
      <c r="E2063" s="4">
        <f>VLOOKUP(EB[[#This Row],[indic_nrg]],Indicators[],4,FALSE)</f>
        <v>0</v>
      </c>
      <c r="F2063" s="4">
        <f>IFERROR(VLOOKUP(EB[[#This Row],[Source_carrier]],KS_DB[[product]:[KS]],6,FALSE),0)</f>
        <v>0</v>
      </c>
      <c r="G2063" s="4" t="s">
        <v>34</v>
      </c>
      <c r="H2063" s="4" t="s">
        <v>591</v>
      </c>
      <c r="I2063" s="4" t="s">
        <v>57</v>
      </c>
      <c r="J2063" s="4" t="s">
        <v>37</v>
      </c>
      <c r="K2063" s="4" t="s">
        <v>592</v>
      </c>
      <c r="L2063" s="4" t="s">
        <v>39</v>
      </c>
      <c r="M2063" s="4" t="s">
        <v>58</v>
      </c>
      <c r="N2063" s="4" t="s">
        <v>41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</row>
    <row r="2064" spans="1:40" ht="15" customHeight="1" x14ac:dyDescent="0.25">
      <c r="A2064" s="4" t="str">
        <f>EB[[#This Row],[unit]] &amp; "#" &amp; EB[[#This Row],[indic_nrg]] &amp; "#" &amp; EB[[#This Row],[product]] &amp; "#" &amp; EB[[#This Row],[geo]]</f>
        <v>TJ#B_101301#2130#CZ</v>
      </c>
      <c r="B2064" s="4" t="str">
        <f>VLOOKUP(EB[[#This Row],[product]],KS_DB[[product]:[KS]],5,FALSE)</f>
        <v>solid</v>
      </c>
      <c r="C2064" s="4" t="str">
        <f>VLOOKUP(EB[[#This Row],[product]],KS_DB[[product]:[KS]],6,FALSE)</f>
        <v>solid</v>
      </c>
      <c r="D2064" s="4">
        <f>VLOOKUP(EB[[#This Row],[product]],Carriers[],4,FALSE)</f>
        <v>1</v>
      </c>
      <c r="E2064" s="4">
        <f>VLOOKUP(EB[[#This Row],[indic_nrg]],Indicators[],4,FALSE)</f>
        <v>0</v>
      </c>
      <c r="F2064" s="4">
        <f>IFERROR(VLOOKUP(EB[[#This Row],[Source_carrier]],KS_DB[[product]:[KS]],6,FALSE),0)</f>
        <v>0</v>
      </c>
      <c r="G2064" s="4" t="s">
        <v>34</v>
      </c>
      <c r="H2064" s="4" t="s">
        <v>591</v>
      </c>
      <c r="I2064" s="4" t="s">
        <v>59</v>
      </c>
      <c r="J2064" s="4" t="s">
        <v>37</v>
      </c>
      <c r="K2064" s="4" t="s">
        <v>592</v>
      </c>
      <c r="L2064" s="4" t="s">
        <v>39</v>
      </c>
      <c r="M2064" s="4" t="s">
        <v>60</v>
      </c>
      <c r="N2064" s="4" t="s">
        <v>41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0</v>
      </c>
      <c r="Z2064" s="4">
        <v>0</v>
      </c>
      <c r="AA2064" s="4">
        <v>0</v>
      </c>
      <c r="AB2064" s="4">
        <v>0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</row>
    <row r="2065" spans="1:40" ht="15" customHeight="1" x14ac:dyDescent="0.25">
      <c r="A2065" s="4" t="str">
        <f>EB[[#This Row],[unit]] &amp; "#" &amp; EB[[#This Row],[indic_nrg]] &amp; "#" &amp; EB[[#This Row],[product]] &amp; "#" &amp; EB[[#This Row],[geo]]</f>
        <v>TJ#B_101301#2200#CZ</v>
      </c>
      <c r="B2065" s="4" t="str">
        <f>VLOOKUP(EB[[#This Row],[product]],KS_DB[[product]:[KS]],5,FALSE)</f>
        <v>solid</v>
      </c>
      <c r="C2065" s="4" t="str">
        <f>VLOOKUP(EB[[#This Row],[product]],KS_DB[[product]:[KS]],6,FALSE)</f>
        <v>solid</v>
      </c>
      <c r="D2065" s="4">
        <f>VLOOKUP(EB[[#This Row],[product]],Carriers[],4,FALSE)</f>
        <v>0</v>
      </c>
      <c r="E2065" s="4">
        <f>VLOOKUP(EB[[#This Row],[indic_nrg]],Indicators[],4,FALSE)</f>
        <v>0</v>
      </c>
      <c r="F2065" s="4">
        <f>IFERROR(VLOOKUP(EB[[#This Row],[Source_carrier]],KS_DB[[product]:[KS]],6,FALSE),0)</f>
        <v>0</v>
      </c>
      <c r="G2065" s="4" t="s">
        <v>34</v>
      </c>
      <c r="H2065" s="4" t="s">
        <v>591</v>
      </c>
      <c r="I2065" s="4" t="s">
        <v>61</v>
      </c>
      <c r="J2065" s="4" t="s">
        <v>37</v>
      </c>
      <c r="K2065" s="4" t="s">
        <v>592</v>
      </c>
      <c r="L2065" s="4" t="s">
        <v>39</v>
      </c>
      <c r="M2065" s="4" t="s">
        <v>62</v>
      </c>
      <c r="N2065" s="4" t="s">
        <v>41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25</v>
      </c>
      <c r="AA2065" s="4">
        <v>25</v>
      </c>
      <c r="AB2065" s="4">
        <v>12</v>
      </c>
      <c r="AC2065" s="4">
        <v>13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190</v>
      </c>
      <c r="AJ2065" s="4">
        <v>1319</v>
      </c>
      <c r="AK2065" s="4">
        <v>25</v>
      </c>
      <c r="AL2065" s="4">
        <v>124</v>
      </c>
      <c r="AM2065" s="4">
        <v>12</v>
      </c>
      <c r="AN2065" s="4">
        <v>13</v>
      </c>
    </row>
    <row r="2066" spans="1:40" ht="15" customHeight="1" x14ac:dyDescent="0.25">
      <c r="A2066" s="4" t="str">
        <f>EB[[#This Row],[unit]] &amp; "#" &amp; EB[[#This Row],[indic_nrg]] &amp; "#" &amp; EB[[#This Row],[product]] &amp; "#" &amp; EB[[#This Row],[geo]]</f>
        <v>TJ#B_101301#2210#CZ</v>
      </c>
      <c r="B2066" s="4" t="str">
        <f>VLOOKUP(EB[[#This Row],[product]],KS_DB[[product]:[KS]],5,FALSE)</f>
        <v>solid</v>
      </c>
      <c r="C2066" s="4" t="str">
        <f>VLOOKUP(EB[[#This Row],[product]],KS_DB[[product]:[KS]],6,FALSE)</f>
        <v>solid</v>
      </c>
      <c r="D2066" s="4">
        <f>VLOOKUP(EB[[#This Row],[product]],Carriers[],4,FALSE)</f>
        <v>1</v>
      </c>
      <c r="E2066" s="4">
        <f>VLOOKUP(EB[[#This Row],[indic_nrg]],Indicators[],4,FALSE)</f>
        <v>0</v>
      </c>
      <c r="F2066" s="4">
        <f>IFERROR(VLOOKUP(EB[[#This Row],[Source_carrier]],KS_DB[[product]:[KS]],6,FALSE),0)</f>
        <v>0</v>
      </c>
      <c r="G2066" s="4" t="s">
        <v>34</v>
      </c>
      <c r="H2066" s="4" t="s">
        <v>591</v>
      </c>
      <c r="I2066" s="4" t="s">
        <v>63</v>
      </c>
      <c r="J2066" s="4" t="s">
        <v>37</v>
      </c>
      <c r="K2066" s="4" t="s">
        <v>592</v>
      </c>
      <c r="L2066" s="4" t="s">
        <v>39</v>
      </c>
      <c r="M2066" s="4" t="s">
        <v>64</v>
      </c>
      <c r="N2066" s="4" t="s">
        <v>41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25</v>
      </c>
      <c r="AA2066" s="4">
        <v>25</v>
      </c>
      <c r="AB2066" s="4">
        <v>12</v>
      </c>
      <c r="AC2066" s="4">
        <v>13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190</v>
      </c>
      <c r="AJ2066" s="4">
        <v>1319</v>
      </c>
      <c r="AK2066" s="4">
        <v>25</v>
      </c>
      <c r="AL2066" s="4">
        <v>124</v>
      </c>
      <c r="AM2066" s="4">
        <v>12</v>
      </c>
      <c r="AN2066" s="4">
        <v>13</v>
      </c>
    </row>
    <row r="2067" spans="1:40" ht="15" customHeight="1" x14ac:dyDescent="0.25">
      <c r="A2067" s="4" t="str">
        <f>EB[[#This Row],[unit]] &amp; "#" &amp; EB[[#This Row],[indic_nrg]] &amp; "#" &amp; EB[[#This Row],[product]] &amp; "#" &amp; EB[[#This Row],[geo]]</f>
        <v>TJ#B_101301#2230#CZ</v>
      </c>
      <c r="B2067" s="4" t="str">
        <f>VLOOKUP(EB[[#This Row],[product]],KS_DB[[product]:[KS]],5,FALSE)</f>
        <v>solid</v>
      </c>
      <c r="C2067" s="4" t="str">
        <f>VLOOKUP(EB[[#This Row],[product]],KS_DB[[product]:[KS]],6,FALSE)</f>
        <v>solid</v>
      </c>
      <c r="D2067" s="4">
        <f>VLOOKUP(EB[[#This Row],[product]],Carriers[],4,FALSE)</f>
        <v>1</v>
      </c>
      <c r="E2067" s="4">
        <f>VLOOKUP(EB[[#This Row],[indic_nrg]],Indicators[],4,FALSE)</f>
        <v>0</v>
      </c>
      <c r="F2067" s="4">
        <f>IFERROR(VLOOKUP(EB[[#This Row],[Source_carrier]],KS_DB[[product]:[KS]],6,FALSE),0)</f>
        <v>0</v>
      </c>
      <c r="G2067" s="4" t="s">
        <v>34</v>
      </c>
      <c r="H2067" s="4" t="s">
        <v>591</v>
      </c>
      <c r="I2067" s="4" t="s">
        <v>65</v>
      </c>
      <c r="J2067" s="4" t="s">
        <v>37</v>
      </c>
      <c r="K2067" s="4" t="s">
        <v>592</v>
      </c>
      <c r="L2067" s="4" t="s">
        <v>39</v>
      </c>
      <c r="M2067" s="4" t="s">
        <v>66</v>
      </c>
      <c r="N2067" s="4" t="s">
        <v>41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</row>
    <row r="2068" spans="1:40" ht="15" customHeight="1" x14ac:dyDescent="0.25">
      <c r="A2068" s="4" t="str">
        <f>EB[[#This Row],[unit]] &amp; "#" &amp; EB[[#This Row],[indic_nrg]] &amp; "#" &amp; EB[[#This Row],[product]] &amp; "#" &amp; EB[[#This Row],[geo]]</f>
        <v>TJ#B_101301#2310#CZ</v>
      </c>
      <c r="B2068" s="4" t="str">
        <f>VLOOKUP(EB[[#This Row],[product]],KS_DB[[product]:[KS]],5,FALSE)</f>
        <v>solid</v>
      </c>
      <c r="C2068" s="4" t="str">
        <f>VLOOKUP(EB[[#This Row],[product]],KS_DB[[product]:[KS]],6,FALSE)</f>
        <v>solid</v>
      </c>
      <c r="D2068" s="4">
        <f>VLOOKUP(EB[[#This Row],[product]],Carriers[],4,FALSE)</f>
        <v>1</v>
      </c>
      <c r="E2068" s="4">
        <f>VLOOKUP(EB[[#This Row],[indic_nrg]],Indicators[],4,FALSE)</f>
        <v>0</v>
      </c>
      <c r="F2068" s="4">
        <f>IFERROR(VLOOKUP(EB[[#This Row],[Source_carrier]],KS_DB[[product]:[KS]],6,FALSE),0)</f>
        <v>0</v>
      </c>
      <c r="G2068" s="4" t="s">
        <v>34</v>
      </c>
      <c r="H2068" s="4" t="s">
        <v>591</v>
      </c>
      <c r="I2068" s="4" t="s">
        <v>67</v>
      </c>
      <c r="J2068" s="4" t="s">
        <v>37</v>
      </c>
      <c r="K2068" s="4" t="s">
        <v>592</v>
      </c>
      <c r="L2068" s="4" t="s">
        <v>39</v>
      </c>
      <c r="M2068" s="4" t="s">
        <v>68</v>
      </c>
      <c r="N2068" s="4" t="s">
        <v>41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</row>
    <row r="2069" spans="1:40" ht="15" customHeight="1" x14ac:dyDescent="0.25">
      <c r="A2069" s="4" t="str">
        <f>EB[[#This Row],[unit]] &amp; "#" &amp; EB[[#This Row],[indic_nrg]] &amp; "#" &amp; EB[[#This Row],[product]] &amp; "#" &amp; EB[[#This Row],[geo]]</f>
        <v>TJ#B_101301#2330#CZ</v>
      </c>
      <c r="B2069" s="4" t="str">
        <f>VLOOKUP(EB[[#This Row],[product]],KS_DB[[product]:[KS]],5,FALSE)</f>
        <v>solid</v>
      </c>
      <c r="C2069" s="4" t="str">
        <f>VLOOKUP(EB[[#This Row],[product]],KS_DB[[product]:[KS]],6,FALSE)</f>
        <v>solid</v>
      </c>
      <c r="D2069" s="4">
        <f>VLOOKUP(EB[[#This Row],[product]],Carriers[],4,FALSE)</f>
        <v>1</v>
      </c>
      <c r="E2069" s="4">
        <f>VLOOKUP(EB[[#This Row],[indic_nrg]],Indicators[],4,FALSE)</f>
        <v>0</v>
      </c>
      <c r="F2069" s="4">
        <f>IFERROR(VLOOKUP(EB[[#This Row],[Source_carrier]],KS_DB[[product]:[KS]],6,FALSE),0)</f>
        <v>0</v>
      </c>
      <c r="G2069" s="4" t="s">
        <v>34</v>
      </c>
      <c r="H2069" s="4" t="s">
        <v>591</v>
      </c>
      <c r="I2069" s="4" t="s">
        <v>69</v>
      </c>
      <c r="J2069" s="4" t="s">
        <v>37</v>
      </c>
      <c r="K2069" s="4" t="s">
        <v>592</v>
      </c>
      <c r="L2069" s="4" t="s">
        <v>39</v>
      </c>
      <c r="M2069" s="4" t="s">
        <v>70</v>
      </c>
      <c r="N2069" s="4" t="s">
        <v>41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</row>
    <row r="2070" spans="1:40" ht="15" customHeight="1" x14ac:dyDescent="0.25">
      <c r="A2070" s="4" t="str">
        <f>EB[[#This Row],[unit]] &amp; "#" &amp; EB[[#This Row],[indic_nrg]] &amp; "#" &amp; EB[[#This Row],[product]] &amp; "#" &amp; EB[[#This Row],[geo]]</f>
        <v>TJ#B_101301#2410#CZ</v>
      </c>
      <c r="B2070" s="4" t="str">
        <f>VLOOKUP(EB[[#This Row],[product]],KS_DB[[product]:[KS]],5,FALSE)</f>
        <v>solid</v>
      </c>
      <c r="C2070" s="4" t="str">
        <f>VLOOKUP(EB[[#This Row],[product]],KS_DB[[product]:[KS]],6,FALSE)</f>
        <v>solid</v>
      </c>
      <c r="D2070" s="4">
        <f>VLOOKUP(EB[[#This Row],[product]],Carriers[],4,FALSE)</f>
        <v>1</v>
      </c>
      <c r="E2070" s="4">
        <f>VLOOKUP(EB[[#This Row],[indic_nrg]],Indicators[],4,FALSE)</f>
        <v>0</v>
      </c>
      <c r="F2070" s="4">
        <f>IFERROR(VLOOKUP(EB[[#This Row],[Source_carrier]],KS_DB[[product]:[KS]],6,FALSE),0)</f>
        <v>0</v>
      </c>
      <c r="G2070" s="4" t="s">
        <v>34</v>
      </c>
      <c r="H2070" s="4" t="s">
        <v>591</v>
      </c>
      <c r="I2070" s="4" t="s">
        <v>71</v>
      </c>
      <c r="J2070" s="4" t="s">
        <v>37</v>
      </c>
      <c r="K2070" s="4" t="s">
        <v>592</v>
      </c>
      <c r="L2070" s="4" t="s">
        <v>39</v>
      </c>
      <c r="M2070" s="4" t="s">
        <v>72</v>
      </c>
      <c r="N2070" s="4" t="s">
        <v>41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</row>
    <row r="2071" spans="1:40" ht="15" customHeight="1" x14ac:dyDescent="0.25">
      <c r="A2071" s="4" t="str">
        <f>EB[[#This Row],[unit]] &amp; "#" &amp; EB[[#This Row],[indic_nrg]] &amp; "#" &amp; EB[[#This Row],[product]] &amp; "#" &amp; EB[[#This Row],[geo]]</f>
        <v>TJ#B_101301#3000#CZ</v>
      </c>
      <c r="B2071" s="4" t="str">
        <f>VLOOKUP(EB[[#This Row],[product]],KS_DB[[product]:[KS]],5,FALSE)</f>
        <v>liquid</v>
      </c>
      <c r="C2071" s="4" t="str">
        <f>VLOOKUP(EB[[#This Row],[product]],KS_DB[[product]:[KS]],6,FALSE)</f>
        <v>liquid</v>
      </c>
      <c r="D2071" s="4">
        <f>VLOOKUP(EB[[#This Row],[product]],Carriers[],4,FALSE)</f>
        <v>0</v>
      </c>
      <c r="E2071" s="4">
        <f>VLOOKUP(EB[[#This Row],[indic_nrg]],Indicators[],4,FALSE)</f>
        <v>0</v>
      </c>
      <c r="F2071" s="4">
        <f>IFERROR(VLOOKUP(EB[[#This Row],[Source_carrier]],KS_DB[[product]:[KS]],6,FALSE),0)</f>
        <v>0</v>
      </c>
      <c r="G2071" s="4" t="s">
        <v>34</v>
      </c>
      <c r="H2071" s="4" t="s">
        <v>591</v>
      </c>
      <c r="I2071" s="4" t="s">
        <v>73</v>
      </c>
      <c r="J2071" s="4" t="s">
        <v>37</v>
      </c>
      <c r="K2071" s="4" t="s">
        <v>592</v>
      </c>
      <c r="L2071" s="4" t="s">
        <v>39</v>
      </c>
      <c r="M2071" s="4" t="s">
        <v>74</v>
      </c>
      <c r="N2071" s="4" t="s">
        <v>41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4000</v>
      </c>
      <c r="V2071" s="4">
        <v>5360</v>
      </c>
      <c r="W2071" s="4">
        <v>5560</v>
      </c>
      <c r="X2071" s="4">
        <v>6200</v>
      </c>
      <c r="Y2071" s="4">
        <v>4520</v>
      </c>
      <c r="Z2071" s="4">
        <v>2320</v>
      </c>
      <c r="AA2071" s="4">
        <v>1800</v>
      </c>
      <c r="AB2071" s="4">
        <v>1080</v>
      </c>
      <c r="AC2071" s="4">
        <v>360</v>
      </c>
      <c r="AD2071" s="4">
        <v>280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</row>
    <row r="2072" spans="1:40" ht="15" customHeight="1" x14ac:dyDescent="0.25">
      <c r="A2072" s="4" t="str">
        <f>EB[[#This Row],[unit]] &amp; "#" &amp; EB[[#This Row],[indic_nrg]] &amp; "#" &amp; EB[[#This Row],[product]] &amp; "#" &amp; EB[[#This Row],[geo]]</f>
        <v>TJ#B_101301#3200#CZ</v>
      </c>
      <c r="B2072" s="4" t="str">
        <f>VLOOKUP(EB[[#This Row],[product]],KS_DB[[product]:[KS]],5,FALSE)</f>
        <v>liquid</v>
      </c>
      <c r="C2072" s="4" t="str">
        <f>VLOOKUP(EB[[#This Row],[product]],KS_DB[[product]:[KS]],6,FALSE)</f>
        <v>liquid</v>
      </c>
      <c r="D2072" s="4">
        <f>VLOOKUP(EB[[#This Row],[product]],Carriers[],4,FALSE)</f>
        <v>0</v>
      </c>
      <c r="E2072" s="4">
        <f>VLOOKUP(EB[[#This Row],[indic_nrg]],Indicators[],4,FALSE)</f>
        <v>0</v>
      </c>
      <c r="F2072" s="4">
        <f>IFERROR(VLOOKUP(EB[[#This Row],[Source_carrier]],KS_DB[[product]:[KS]],6,FALSE),0)</f>
        <v>0</v>
      </c>
      <c r="G2072" s="4" t="s">
        <v>34</v>
      </c>
      <c r="H2072" s="4" t="s">
        <v>591</v>
      </c>
      <c r="I2072" s="4" t="s">
        <v>75</v>
      </c>
      <c r="J2072" s="4" t="s">
        <v>37</v>
      </c>
      <c r="K2072" s="4" t="s">
        <v>592</v>
      </c>
      <c r="L2072" s="4" t="s">
        <v>39</v>
      </c>
      <c r="M2072" s="4" t="s">
        <v>76</v>
      </c>
      <c r="N2072" s="4" t="s">
        <v>41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4000</v>
      </c>
      <c r="V2072" s="4">
        <v>5360</v>
      </c>
      <c r="W2072" s="4">
        <v>5560</v>
      </c>
      <c r="X2072" s="4">
        <v>6200</v>
      </c>
      <c r="Y2072" s="4">
        <v>4520</v>
      </c>
      <c r="Z2072" s="4">
        <v>2320</v>
      </c>
      <c r="AA2072" s="4">
        <v>1800</v>
      </c>
      <c r="AB2072" s="4">
        <v>1080</v>
      </c>
      <c r="AC2072" s="4">
        <v>360</v>
      </c>
      <c r="AD2072" s="4">
        <v>280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</row>
    <row r="2073" spans="1:40" ht="15" customHeight="1" x14ac:dyDescent="0.25">
      <c r="A2073" s="4" t="str">
        <f>EB[[#This Row],[unit]] &amp; "#" &amp; EB[[#This Row],[indic_nrg]] &amp; "#" &amp; EB[[#This Row],[product]] &amp; "#" &amp; EB[[#This Row],[geo]]</f>
        <v>TJ#B_101301#3260#CZ</v>
      </c>
      <c r="B2073" s="4" t="str">
        <f>VLOOKUP(EB[[#This Row],[product]],KS_DB[[product]:[KS]],5,FALSE)</f>
        <v>liquid</v>
      </c>
      <c r="C2073" s="4" t="str">
        <f>VLOOKUP(EB[[#This Row],[product]],KS_DB[[product]:[KS]],6,FALSE)</f>
        <v>diesel</v>
      </c>
      <c r="D2073" s="4">
        <f>VLOOKUP(EB[[#This Row],[product]],Carriers[],4,FALSE)</f>
        <v>1</v>
      </c>
      <c r="E2073" s="4">
        <f>VLOOKUP(EB[[#This Row],[indic_nrg]],Indicators[],4,FALSE)</f>
        <v>0</v>
      </c>
      <c r="F2073" s="4">
        <f>IFERROR(VLOOKUP(EB[[#This Row],[Source_carrier]],KS_DB[[product]:[KS]],6,FALSE),0)</f>
        <v>0</v>
      </c>
      <c r="G2073" s="4" t="s">
        <v>34</v>
      </c>
      <c r="H2073" s="4" t="s">
        <v>591</v>
      </c>
      <c r="I2073" s="4" t="s">
        <v>79</v>
      </c>
      <c r="J2073" s="4" t="s">
        <v>37</v>
      </c>
      <c r="K2073" s="4" t="s">
        <v>592</v>
      </c>
      <c r="L2073" s="4" t="s">
        <v>39</v>
      </c>
      <c r="M2073" s="4" t="s">
        <v>80</v>
      </c>
      <c r="N2073" s="4" t="s">
        <v>41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v>0</v>
      </c>
    </row>
    <row r="2074" spans="1:40" ht="15" customHeight="1" x14ac:dyDescent="0.25">
      <c r="A2074" s="4" t="str">
        <f>EB[[#This Row],[unit]] &amp; "#" &amp; EB[[#This Row],[indic_nrg]] &amp; "#" &amp; EB[[#This Row],[product]] &amp; "#" &amp; EB[[#This Row],[geo]]</f>
        <v>TJ#B_101301#3270A#CZ</v>
      </c>
      <c r="B2074" s="4" t="str">
        <f>VLOOKUP(EB[[#This Row],[product]],KS_DB[[product]:[KS]],5,FALSE)</f>
        <v>liquid</v>
      </c>
      <c r="C2074" s="4" t="str">
        <f>VLOOKUP(EB[[#This Row],[product]],KS_DB[[product]:[KS]],6,FALSE)</f>
        <v>liquid</v>
      </c>
      <c r="D2074" s="4">
        <f>VLOOKUP(EB[[#This Row],[product]],Carriers[],4,FALSE)</f>
        <v>1</v>
      </c>
      <c r="E2074" s="4">
        <f>VLOOKUP(EB[[#This Row],[indic_nrg]],Indicators[],4,FALSE)</f>
        <v>0</v>
      </c>
      <c r="F2074" s="4">
        <f>IFERROR(VLOOKUP(EB[[#This Row],[Source_carrier]],KS_DB[[product]:[KS]],6,FALSE),0)</f>
        <v>0</v>
      </c>
      <c r="G2074" s="4" t="s">
        <v>34</v>
      </c>
      <c r="H2074" s="4" t="s">
        <v>591</v>
      </c>
      <c r="I2074" s="4" t="s">
        <v>81</v>
      </c>
      <c r="J2074" s="4" t="s">
        <v>37</v>
      </c>
      <c r="K2074" s="4" t="s">
        <v>592</v>
      </c>
      <c r="L2074" s="4" t="s">
        <v>39</v>
      </c>
      <c r="M2074" s="4" t="s">
        <v>82</v>
      </c>
      <c r="N2074" s="4" t="s">
        <v>41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4000</v>
      </c>
      <c r="V2074" s="4">
        <v>5360</v>
      </c>
      <c r="W2074" s="4">
        <v>5560</v>
      </c>
      <c r="X2074" s="4">
        <v>6200</v>
      </c>
      <c r="Y2074" s="4">
        <v>4520</v>
      </c>
      <c r="Z2074" s="4">
        <v>2320</v>
      </c>
      <c r="AA2074" s="4">
        <v>1800</v>
      </c>
      <c r="AB2074" s="4">
        <v>1080</v>
      </c>
      <c r="AC2074" s="4">
        <v>360</v>
      </c>
      <c r="AD2074" s="4">
        <v>280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v>0</v>
      </c>
    </row>
    <row r="2075" spans="1:40" ht="15" customHeight="1" x14ac:dyDescent="0.25">
      <c r="A2075" s="4" t="str">
        <f>EB[[#This Row],[unit]] &amp; "#" &amp; EB[[#This Row],[indic_nrg]] &amp; "#" &amp; EB[[#This Row],[product]] &amp; "#" &amp; EB[[#This Row],[geo]]</f>
        <v>TJ#B_101301#4000#CZ</v>
      </c>
      <c r="B2075" s="4" t="str">
        <f>VLOOKUP(EB[[#This Row],[product]],KS_DB[[product]:[KS]],5,FALSE)</f>
        <v>gas</v>
      </c>
      <c r="C2075" s="4" t="str">
        <f>VLOOKUP(EB[[#This Row],[product]],KS_DB[[product]:[KS]],6,FALSE)</f>
        <v>gas</v>
      </c>
      <c r="D2075" s="4">
        <f>VLOOKUP(EB[[#This Row],[product]],Carriers[],4,FALSE)</f>
        <v>0</v>
      </c>
      <c r="E2075" s="4">
        <f>VLOOKUP(EB[[#This Row],[indic_nrg]],Indicators[],4,FALSE)</f>
        <v>0</v>
      </c>
      <c r="F2075" s="4">
        <f>IFERROR(VLOOKUP(EB[[#This Row],[Source_carrier]],KS_DB[[product]:[KS]],6,FALSE),0)</f>
        <v>0</v>
      </c>
      <c r="G2075" s="4" t="s">
        <v>34</v>
      </c>
      <c r="H2075" s="4" t="s">
        <v>591</v>
      </c>
      <c r="I2075" s="4" t="s">
        <v>83</v>
      </c>
      <c r="J2075" s="4" t="s">
        <v>37</v>
      </c>
      <c r="K2075" s="4" t="s">
        <v>592</v>
      </c>
      <c r="L2075" s="4" t="s">
        <v>39</v>
      </c>
      <c r="M2075" s="4" t="s">
        <v>84</v>
      </c>
      <c r="N2075" s="4" t="s">
        <v>41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194</v>
      </c>
      <c r="AJ2075" s="4">
        <v>288</v>
      </c>
      <c r="AK2075" s="4">
        <v>285</v>
      </c>
      <c r="AL2075" s="4">
        <v>278</v>
      </c>
      <c r="AM2075" s="4">
        <v>228</v>
      </c>
      <c r="AN2075" s="4">
        <v>326</v>
      </c>
    </row>
    <row r="2076" spans="1:40" ht="15" customHeight="1" x14ac:dyDescent="0.25">
      <c r="A2076" s="4" t="str">
        <f>EB[[#This Row],[unit]] &amp; "#" &amp; EB[[#This Row],[indic_nrg]] &amp; "#" &amp; EB[[#This Row],[product]] &amp; "#" &amp; EB[[#This Row],[geo]]</f>
        <v>TJ#B_101301#4100#CZ</v>
      </c>
      <c r="B2076" s="4" t="str">
        <f>VLOOKUP(EB[[#This Row],[product]],KS_DB[[product]:[KS]],5,FALSE)</f>
        <v>gas</v>
      </c>
      <c r="C2076" s="4" t="str">
        <f>VLOOKUP(EB[[#This Row],[product]],KS_DB[[product]:[KS]],6,FALSE)</f>
        <v>gas</v>
      </c>
      <c r="D2076" s="4">
        <f>VLOOKUP(EB[[#This Row],[product]],Carriers[],4,FALSE)</f>
        <v>1</v>
      </c>
      <c r="E2076" s="4">
        <f>VLOOKUP(EB[[#This Row],[indic_nrg]],Indicators[],4,FALSE)</f>
        <v>0</v>
      </c>
      <c r="F2076" s="4">
        <f>IFERROR(VLOOKUP(EB[[#This Row],[Source_carrier]],KS_DB[[product]:[KS]],6,FALSE),0)</f>
        <v>0</v>
      </c>
      <c r="G2076" s="4" t="s">
        <v>34</v>
      </c>
      <c r="H2076" s="4" t="s">
        <v>591</v>
      </c>
      <c r="I2076" s="4" t="s">
        <v>85</v>
      </c>
      <c r="J2076" s="4" t="s">
        <v>37</v>
      </c>
      <c r="K2076" s="4" t="s">
        <v>592</v>
      </c>
      <c r="L2076" s="4" t="s">
        <v>39</v>
      </c>
      <c r="M2076" s="4" t="s">
        <v>86</v>
      </c>
      <c r="N2076" s="4" t="s">
        <v>41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</row>
    <row r="2077" spans="1:40" ht="15" customHeight="1" x14ac:dyDescent="0.25">
      <c r="A2077" s="4" t="str">
        <f>EB[[#This Row],[unit]] &amp; "#" &amp; EB[[#This Row],[indic_nrg]] &amp; "#" &amp; EB[[#This Row],[product]] &amp; "#" &amp; EB[[#This Row],[geo]]</f>
        <v>TJ#B_101301#4200#CZ</v>
      </c>
      <c r="B2077" s="4" t="str">
        <f>VLOOKUP(EB[[#This Row],[product]],KS_DB[[product]:[KS]],5,FALSE)</f>
        <v>gas</v>
      </c>
      <c r="C2077" s="4" t="str">
        <f>VLOOKUP(EB[[#This Row],[product]],KS_DB[[product]:[KS]],6,FALSE)</f>
        <v>gas</v>
      </c>
      <c r="D2077" s="4">
        <f>VLOOKUP(EB[[#This Row],[product]],Carriers[],4,FALSE)</f>
        <v>0</v>
      </c>
      <c r="E2077" s="4">
        <f>VLOOKUP(EB[[#This Row],[indic_nrg]],Indicators[],4,FALSE)</f>
        <v>0</v>
      </c>
      <c r="F2077" s="4">
        <f>IFERROR(VLOOKUP(EB[[#This Row],[Source_carrier]],KS_DB[[product]:[KS]],6,FALSE),0)</f>
        <v>0</v>
      </c>
      <c r="G2077" s="4" t="s">
        <v>34</v>
      </c>
      <c r="H2077" s="4" t="s">
        <v>591</v>
      </c>
      <c r="I2077" s="4" t="s">
        <v>87</v>
      </c>
      <c r="J2077" s="4" t="s">
        <v>37</v>
      </c>
      <c r="K2077" s="4" t="s">
        <v>592</v>
      </c>
      <c r="L2077" s="4" t="s">
        <v>39</v>
      </c>
      <c r="M2077" s="4" t="s">
        <v>88</v>
      </c>
      <c r="N2077" s="4" t="s">
        <v>41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194</v>
      </c>
      <c r="AJ2077" s="4">
        <v>288</v>
      </c>
      <c r="AK2077" s="4">
        <v>285</v>
      </c>
      <c r="AL2077" s="4">
        <v>278</v>
      </c>
      <c r="AM2077" s="4">
        <v>228</v>
      </c>
      <c r="AN2077" s="4">
        <v>326</v>
      </c>
    </row>
    <row r="2078" spans="1:40" ht="15" customHeight="1" x14ac:dyDescent="0.25">
      <c r="A2078" s="4" t="str">
        <f>EB[[#This Row],[unit]] &amp; "#" &amp; EB[[#This Row],[indic_nrg]] &amp; "#" &amp; EB[[#This Row],[product]] &amp; "#" &amp; EB[[#This Row],[geo]]</f>
        <v>TJ#B_101301#4210#CZ</v>
      </c>
      <c r="B2078" s="4" t="str">
        <f>VLOOKUP(EB[[#This Row],[product]],KS_DB[[product]:[KS]],5,FALSE)</f>
        <v>gas</v>
      </c>
      <c r="C2078" s="4" t="str">
        <f>VLOOKUP(EB[[#This Row],[product]],KS_DB[[product]:[KS]],6,FALSE)</f>
        <v>gas</v>
      </c>
      <c r="D2078" s="4">
        <f>VLOOKUP(EB[[#This Row],[product]],Carriers[],4,FALSE)</f>
        <v>1</v>
      </c>
      <c r="E2078" s="4">
        <f>VLOOKUP(EB[[#This Row],[indic_nrg]],Indicators[],4,FALSE)</f>
        <v>0</v>
      </c>
      <c r="F2078" s="4">
        <f>IFERROR(VLOOKUP(EB[[#This Row],[Source_carrier]],KS_DB[[product]:[KS]],6,FALSE),0)</f>
        <v>0</v>
      </c>
      <c r="G2078" s="4" t="s">
        <v>34</v>
      </c>
      <c r="H2078" s="4" t="s">
        <v>591</v>
      </c>
      <c r="I2078" s="4" t="s">
        <v>89</v>
      </c>
      <c r="J2078" s="4" t="s">
        <v>37</v>
      </c>
      <c r="K2078" s="4" t="s">
        <v>592</v>
      </c>
      <c r="L2078" s="4" t="s">
        <v>39</v>
      </c>
      <c r="M2078" s="4" t="s">
        <v>90</v>
      </c>
      <c r="N2078" s="4" t="s">
        <v>41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174</v>
      </c>
      <c r="AJ2078" s="4">
        <v>260</v>
      </c>
      <c r="AK2078" s="4">
        <v>261</v>
      </c>
      <c r="AL2078" s="4">
        <v>231</v>
      </c>
      <c r="AM2078" s="4">
        <v>211</v>
      </c>
      <c r="AN2078" s="4">
        <v>247</v>
      </c>
    </row>
    <row r="2079" spans="1:40" ht="15" customHeight="1" x14ac:dyDescent="0.25">
      <c r="A2079" s="4" t="str">
        <f>EB[[#This Row],[unit]] &amp; "#" &amp; EB[[#This Row],[indic_nrg]] &amp; "#" &amp; EB[[#This Row],[product]] &amp; "#" &amp; EB[[#This Row],[geo]]</f>
        <v>TJ#B_101301#4220#CZ</v>
      </c>
      <c r="B2079" s="4" t="str">
        <f>VLOOKUP(EB[[#This Row],[product]],KS_DB[[product]:[KS]],5,FALSE)</f>
        <v>gas</v>
      </c>
      <c r="C2079" s="4" t="str">
        <f>VLOOKUP(EB[[#This Row],[product]],KS_DB[[product]:[KS]],6,FALSE)</f>
        <v>gas</v>
      </c>
      <c r="D2079" s="4">
        <f>VLOOKUP(EB[[#This Row],[product]],Carriers[],4,FALSE)</f>
        <v>1</v>
      </c>
      <c r="E2079" s="4">
        <f>VLOOKUP(EB[[#This Row],[indic_nrg]],Indicators[],4,FALSE)</f>
        <v>0</v>
      </c>
      <c r="F2079" s="4">
        <f>IFERROR(VLOOKUP(EB[[#This Row],[Source_carrier]],KS_DB[[product]:[KS]],6,FALSE),0)</f>
        <v>0</v>
      </c>
      <c r="G2079" s="4" t="s">
        <v>34</v>
      </c>
      <c r="H2079" s="4" t="s">
        <v>591</v>
      </c>
      <c r="I2079" s="4" t="s">
        <v>91</v>
      </c>
      <c r="J2079" s="4" t="s">
        <v>37</v>
      </c>
      <c r="K2079" s="4" t="s">
        <v>592</v>
      </c>
      <c r="L2079" s="4" t="s">
        <v>39</v>
      </c>
      <c r="M2079" s="4" t="s">
        <v>92</v>
      </c>
      <c r="N2079" s="4" t="s">
        <v>41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4</v>
      </c>
      <c r="AJ2079" s="4">
        <v>12</v>
      </c>
      <c r="AK2079" s="4">
        <v>10</v>
      </c>
      <c r="AL2079" s="4">
        <v>7</v>
      </c>
      <c r="AM2079" s="4">
        <v>7</v>
      </c>
      <c r="AN2079" s="4">
        <v>0</v>
      </c>
    </row>
    <row r="2080" spans="1:40" ht="15" customHeight="1" x14ac:dyDescent="0.25">
      <c r="A2080" s="4" t="str">
        <f>EB[[#This Row],[unit]] &amp; "#" &amp; EB[[#This Row],[indic_nrg]] &amp; "#" &amp; EB[[#This Row],[product]] &amp; "#" &amp; EB[[#This Row],[geo]]</f>
        <v>TJ#B_101301#4230#CZ</v>
      </c>
      <c r="B2080" s="4" t="str">
        <f>VLOOKUP(EB[[#This Row],[product]],KS_DB[[product]:[KS]],5,FALSE)</f>
        <v>gas</v>
      </c>
      <c r="C2080" s="4" t="str">
        <f>VLOOKUP(EB[[#This Row],[product]],KS_DB[[product]:[KS]],6,FALSE)</f>
        <v>gas</v>
      </c>
      <c r="D2080" s="4">
        <f>VLOOKUP(EB[[#This Row],[product]],Carriers[],4,FALSE)</f>
        <v>1</v>
      </c>
      <c r="E2080" s="4">
        <f>VLOOKUP(EB[[#This Row],[indic_nrg]],Indicators[],4,FALSE)</f>
        <v>0</v>
      </c>
      <c r="F2080" s="4">
        <f>IFERROR(VLOOKUP(EB[[#This Row],[Source_carrier]],KS_DB[[product]:[KS]],6,FALSE),0)</f>
        <v>0</v>
      </c>
      <c r="G2080" s="4" t="s">
        <v>34</v>
      </c>
      <c r="H2080" s="4" t="s">
        <v>591</v>
      </c>
      <c r="I2080" s="4" t="s">
        <v>93</v>
      </c>
      <c r="J2080" s="4" t="s">
        <v>37</v>
      </c>
      <c r="K2080" s="4" t="s">
        <v>592</v>
      </c>
      <c r="L2080" s="4" t="s">
        <v>39</v>
      </c>
      <c r="M2080" s="4" t="s">
        <v>94</v>
      </c>
      <c r="N2080" s="4" t="s">
        <v>41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0</v>
      </c>
    </row>
    <row r="2081" spans="1:40" ht="15" customHeight="1" x14ac:dyDescent="0.25">
      <c r="A2081" s="4" t="str">
        <f>EB[[#This Row],[unit]] &amp; "#" &amp; EB[[#This Row],[indic_nrg]] &amp; "#" &amp; EB[[#This Row],[product]] &amp; "#" &amp; EB[[#This Row],[geo]]</f>
        <v>TJ#B_101301#4240#CZ</v>
      </c>
      <c r="B2081" s="4" t="str">
        <f>VLOOKUP(EB[[#This Row],[product]],KS_DB[[product]:[KS]],5,FALSE)</f>
        <v>gas</v>
      </c>
      <c r="C2081" s="4" t="str">
        <f>VLOOKUP(EB[[#This Row],[product]],KS_DB[[product]:[KS]],6,FALSE)</f>
        <v>gas</v>
      </c>
      <c r="D2081" s="4">
        <f>VLOOKUP(EB[[#This Row],[product]],Carriers[],4,FALSE)</f>
        <v>1</v>
      </c>
      <c r="E2081" s="4">
        <f>VLOOKUP(EB[[#This Row],[indic_nrg]],Indicators[],4,FALSE)</f>
        <v>0</v>
      </c>
      <c r="F2081" s="4">
        <f>IFERROR(VLOOKUP(EB[[#This Row],[Source_carrier]],KS_DB[[product]:[KS]],6,FALSE),0)</f>
        <v>0</v>
      </c>
      <c r="G2081" s="4" t="s">
        <v>34</v>
      </c>
      <c r="H2081" s="4" t="s">
        <v>591</v>
      </c>
      <c r="I2081" s="4" t="s">
        <v>95</v>
      </c>
      <c r="J2081" s="4" t="s">
        <v>37</v>
      </c>
      <c r="K2081" s="4" t="s">
        <v>592</v>
      </c>
      <c r="L2081" s="4" t="s">
        <v>39</v>
      </c>
      <c r="M2081" s="4" t="s">
        <v>96</v>
      </c>
      <c r="N2081" s="4" t="s">
        <v>41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0</v>
      </c>
      <c r="AA2081" s="4">
        <v>0</v>
      </c>
      <c r="AB2081" s="4">
        <v>0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16</v>
      </c>
      <c r="AJ2081" s="4">
        <v>16</v>
      </c>
      <c r="AK2081" s="4">
        <v>14</v>
      </c>
      <c r="AL2081" s="4">
        <v>40</v>
      </c>
      <c r="AM2081" s="4">
        <v>10</v>
      </c>
      <c r="AN2081" s="4">
        <v>79</v>
      </c>
    </row>
    <row r="2082" spans="1:40" ht="15" customHeight="1" x14ac:dyDescent="0.25">
      <c r="A2082" s="4" t="str">
        <f>EB[[#This Row],[unit]] &amp; "#" &amp; EB[[#This Row],[indic_nrg]] &amp; "#" &amp; EB[[#This Row],[product]] &amp; "#" &amp; EB[[#This Row],[geo]]</f>
        <v>TJ#B_101301#5200#CZ</v>
      </c>
      <c r="B2082" s="4" t="str">
        <f>VLOOKUP(EB[[#This Row],[product]],KS_DB[[product]:[KS]],5,FALSE)</f>
        <v>heat</v>
      </c>
      <c r="C2082" s="4" t="str">
        <f>VLOOKUP(EB[[#This Row],[product]],KS_DB[[product]:[KS]],6,FALSE)</f>
        <v>heat</v>
      </c>
      <c r="D2082" s="4">
        <f>VLOOKUP(EB[[#This Row],[product]],Carriers[],4,FALSE)</f>
        <v>1</v>
      </c>
      <c r="E2082" s="4">
        <f>VLOOKUP(EB[[#This Row],[indic_nrg]],Indicators[],4,FALSE)</f>
        <v>0</v>
      </c>
      <c r="F2082" s="4">
        <f>IFERROR(VLOOKUP(EB[[#This Row],[Source_carrier]],KS_DB[[product]:[KS]],6,FALSE),0)</f>
        <v>0</v>
      </c>
      <c r="G2082" s="4" t="s">
        <v>34</v>
      </c>
      <c r="H2082" s="4" t="s">
        <v>591</v>
      </c>
      <c r="I2082" s="4" t="s">
        <v>97</v>
      </c>
      <c r="J2082" s="4" t="s">
        <v>37</v>
      </c>
      <c r="K2082" s="4" t="s">
        <v>592</v>
      </c>
      <c r="L2082" s="4" t="s">
        <v>39</v>
      </c>
      <c r="M2082" s="4" t="s">
        <v>98</v>
      </c>
      <c r="N2082" s="4" t="s">
        <v>41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28109</v>
      </c>
      <c r="AJ2082" s="4">
        <v>27348</v>
      </c>
      <c r="AK2082" s="4">
        <v>25726</v>
      </c>
      <c r="AL2082" s="4">
        <v>26318</v>
      </c>
      <c r="AM2082" s="4">
        <v>22680</v>
      </c>
      <c r="AN2082" s="4">
        <v>22243</v>
      </c>
    </row>
    <row r="2083" spans="1:40" ht="15" customHeight="1" x14ac:dyDescent="0.25">
      <c r="A2083" s="4" t="str">
        <f>EB[[#This Row],[unit]] &amp; "#" &amp; EB[[#This Row],[indic_nrg]] &amp; "#" &amp; EB[[#This Row],[product]] &amp; "#" &amp; EB[[#This Row],[geo]]</f>
        <v>TJ#B_101301#5500#CZ</v>
      </c>
      <c r="B2083" s="4" t="str">
        <f>VLOOKUP(EB[[#This Row],[product]],KS_DB[[product]:[KS]],5,FALSE)</f>
        <v>RES</v>
      </c>
      <c r="C2083" s="4" t="str">
        <f>VLOOKUP(EB[[#This Row],[product]],KS_DB[[product]:[KS]],6,FALSE)</f>
        <v>RES</v>
      </c>
      <c r="D2083" s="4">
        <f>VLOOKUP(EB[[#This Row],[product]],Carriers[],4,FALSE)</f>
        <v>0</v>
      </c>
      <c r="E2083" s="4">
        <f>VLOOKUP(EB[[#This Row],[indic_nrg]],Indicators[],4,FALSE)</f>
        <v>0</v>
      </c>
      <c r="F2083" s="4">
        <f>IFERROR(VLOOKUP(EB[[#This Row],[Source_carrier]],KS_DB[[product]:[KS]],6,FALSE),0)</f>
        <v>0</v>
      </c>
      <c r="G2083" s="4" t="s">
        <v>34</v>
      </c>
      <c r="H2083" s="4" t="s">
        <v>591</v>
      </c>
      <c r="I2083" s="4" t="s">
        <v>99</v>
      </c>
      <c r="J2083" s="4" t="s">
        <v>37</v>
      </c>
      <c r="K2083" s="4" t="s">
        <v>592</v>
      </c>
      <c r="L2083" s="4" t="s">
        <v>39</v>
      </c>
      <c r="M2083" s="4" t="s">
        <v>100</v>
      </c>
      <c r="N2083" s="4" t="s">
        <v>41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</row>
    <row r="2084" spans="1:40" ht="15" customHeight="1" x14ac:dyDescent="0.25">
      <c r="A2084" s="4" t="str">
        <f>EB[[#This Row],[unit]] &amp; "#" &amp; EB[[#This Row],[indic_nrg]] &amp; "#" &amp; EB[[#This Row],[product]] &amp; "#" &amp; EB[[#This Row],[geo]]</f>
        <v>TJ#B_101301#5532#CZ</v>
      </c>
      <c r="B2084" s="4" t="str">
        <f>VLOOKUP(EB[[#This Row],[product]],KS_DB[[product]:[KS]],5,FALSE)</f>
        <v>RES</v>
      </c>
      <c r="C2084" s="4" t="str">
        <f>VLOOKUP(EB[[#This Row],[product]],KS_DB[[product]:[KS]],6,FALSE)</f>
        <v>RES</v>
      </c>
      <c r="D2084" s="4">
        <f>VLOOKUP(EB[[#This Row],[product]],Carriers[],4,FALSE)</f>
        <v>1</v>
      </c>
      <c r="E2084" s="4">
        <f>VLOOKUP(EB[[#This Row],[indic_nrg]],Indicators[],4,FALSE)</f>
        <v>0</v>
      </c>
      <c r="F2084" s="4">
        <f>IFERROR(VLOOKUP(EB[[#This Row],[Source_carrier]],KS_DB[[product]:[KS]],6,FALSE),0)</f>
        <v>0</v>
      </c>
      <c r="G2084" s="4" t="s">
        <v>34</v>
      </c>
      <c r="H2084" s="4" t="s">
        <v>591</v>
      </c>
      <c r="I2084" s="4" t="s">
        <v>101</v>
      </c>
      <c r="J2084" s="4" t="s">
        <v>37</v>
      </c>
      <c r="K2084" s="4" t="s">
        <v>592</v>
      </c>
      <c r="L2084" s="4" t="s">
        <v>39</v>
      </c>
      <c r="M2084" s="4" t="s">
        <v>102</v>
      </c>
      <c r="N2084" s="4" t="s">
        <v>41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</row>
    <row r="2085" spans="1:40" ht="15" customHeight="1" x14ac:dyDescent="0.25">
      <c r="A2085" s="4" t="str">
        <f>EB[[#This Row],[unit]] &amp; "#" &amp; EB[[#This Row],[indic_nrg]] &amp; "#" &amp; EB[[#This Row],[product]] &amp; "#" &amp; EB[[#This Row],[geo]]</f>
        <v>TJ#B_101301#5540#CZ</v>
      </c>
      <c r="B2085" s="4" t="str">
        <f>VLOOKUP(EB[[#This Row],[product]],KS_DB[[product]:[KS]],5,FALSE)</f>
        <v>biomass</v>
      </c>
      <c r="C2085" s="4" t="str">
        <f>VLOOKUP(EB[[#This Row],[product]],KS_DB[[product]:[KS]],6,FALSE)</f>
        <v>biomass</v>
      </c>
      <c r="D2085" s="4">
        <f>VLOOKUP(EB[[#This Row],[product]],Carriers[],4,FALSE)</f>
        <v>0</v>
      </c>
      <c r="E2085" s="4">
        <f>VLOOKUP(EB[[#This Row],[indic_nrg]],Indicators[],4,FALSE)</f>
        <v>0</v>
      </c>
      <c r="F2085" s="4">
        <f>IFERROR(VLOOKUP(EB[[#This Row],[Source_carrier]],KS_DB[[product]:[KS]],6,FALSE),0)</f>
        <v>0</v>
      </c>
      <c r="G2085" s="4" t="s">
        <v>34</v>
      </c>
      <c r="H2085" s="4" t="s">
        <v>591</v>
      </c>
      <c r="I2085" s="4" t="s">
        <v>103</v>
      </c>
      <c r="J2085" s="4" t="s">
        <v>37</v>
      </c>
      <c r="K2085" s="4" t="s">
        <v>592</v>
      </c>
      <c r="L2085" s="4" t="s">
        <v>39</v>
      </c>
      <c r="M2085" s="4" t="s">
        <v>104</v>
      </c>
      <c r="N2085" s="4" t="s">
        <v>41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</row>
    <row r="2086" spans="1:40" ht="15" customHeight="1" x14ac:dyDescent="0.25">
      <c r="A2086" s="4" t="str">
        <f>EB[[#This Row],[unit]] &amp; "#" &amp; EB[[#This Row],[indic_nrg]] &amp; "#" &amp; EB[[#This Row],[product]] &amp; "#" &amp; EB[[#This Row],[geo]]</f>
        <v>TJ#B_101301#5541#CZ</v>
      </c>
      <c r="B2086" s="4" t="str">
        <f>VLOOKUP(EB[[#This Row],[product]],KS_DB[[product]:[KS]],5,FALSE)</f>
        <v>biomass</v>
      </c>
      <c r="C2086" s="4" t="str">
        <f>VLOOKUP(EB[[#This Row],[product]],KS_DB[[product]:[KS]],6,FALSE)</f>
        <v>biomass</v>
      </c>
      <c r="D2086" s="4">
        <f>VLOOKUP(EB[[#This Row],[product]],Carriers[],4,FALSE)</f>
        <v>1</v>
      </c>
      <c r="E2086" s="4">
        <f>VLOOKUP(EB[[#This Row],[indic_nrg]],Indicators[],4,FALSE)</f>
        <v>0</v>
      </c>
      <c r="F2086" s="4">
        <f>IFERROR(VLOOKUP(EB[[#This Row],[Source_carrier]],KS_DB[[product]:[KS]],6,FALSE),0)</f>
        <v>0</v>
      </c>
      <c r="G2086" s="4" t="s">
        <v>34</v>
      </c>
      <c r="H2086" s="4" t="s">
        <v>591</v>
      </c>
      <c r="I2086" s="4" t="s">
        <v>105</v>
      </c>
      <c r="J2086" s="4" t="s">
        <v>37</v>
      </c>
      <c r="K2086" s="4" t="s">
        <v>592</v>
      </c>
      <c r="L2086" s="4" t="s">
        <v>39</v>
      </c>
      <c r="M2086" s="4" t="s">
        <v>106</v>
      </c>
      <c r="N2086" s="4" t="s">
        <v>41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  <c r="Y2086" s="4">
        <v>0</v>
      </c>
      <c r="Z2086" s="4">
        <v>0</v>
      </c>
      <c r="AA2086" s="4">
        <v>0</v>
      </c>
      <c r="AB2086" s="4">
        <v>0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</row>
    <row r="2087" spans="1:40" ht="15" customHeight="1" x14ac:dyDescent="0.25">
      <c r="A2087" s="4" t="str">
        <f>EB[[#This Row],[unit]] &amp; "#" &amp; EB[[#This Row],[indic_nrg]] &amp; "#" &amp; EB[[#This Row],[product]] &amp; "#" &amp; EB[[#This Row],[geo]]</f>
        <v>TJ#B_101301#5542#CZ</v>
      </c>
      <c r="B2087" s="4" t="str">
        <f>VLOOKUP(EB[[#This Row],[product]],KS_DB[[product]:[KS]],5,FALSE)</f>
        <v>biomass</v>
      </c>
      <c r="C2087" s="4" t="str">
        <f>VLOOKUP(EB[[#This Row],[product]],KS_DB[[product]:[KS]],6,FALSE)</f>
        <v>biomass</v>
      </c>
      <c r="D2087" s="4">
        <f>VLOOKUP(EB[[#This Row],[product]],Carriers[],4,FALSE)</f>
        <v>1</v>
      </c>
      <c r="E2087" s="4">
        <f>VLOOKUP(EB[[#This Row],[indic_nrg]],Indicators[],4,FALSE)</f>
        <v>0</v>
      </c>
      <c r="F2087" s="4">
        <f>IFERROR(VLOOKUP(EB[[#This Row],[Source_carrier]],KS_DB[[product]:[KS]],6,FALSE),0)</f>
        <v>0</v>
      </c>
      <c r="G2087" s="4" t="s">
        <v>34</v>
      </c>
      <c r="H2087" s="4" t="s">
        <v>591</v>
      </c>
      <c r="I2087" s="4" t="s">
        <v>107</v>
      </c>
      <c r="J2087" s="4" t="s">
        <v>37</v>
      </c>
      <c r="K2087" s="4" t="s">
        <v>592</v>
      </c>
      <c r="L2087" s="4" t="s">
        <v>39</v>
      </c>
      <c r="M2087" s="4" t="s">
        <v>108</v>
      </c>
      <c r="N2087" s="4" t="s">
        <v>41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</row>
    <row r="2088" spans="1:40" ht="15" customHeight="1" x14ac:dyDescent="0.25">
      <c r="A2088" s="4" t="str">
        <f>EB[[#This Row],[unit]] &amp; "#" &amp; EB[[#This Row],[indic_nrg]] &amp; "#" &amp; EB[[#This Row],[product]] &amp; "#" &amp; EB[[#This Row],[geo]]</f>
        <v>TJ#B_101301#55431#CZ</v>
      </c>
      <c r="B2088" s="4" t="str">
        <f>VLOOKUP(EB[[#This Row],[product]],KS_DB[[product]:[KS]],5,FALSE)</f>
        <v>biomass</v>
      </c>
      <c r="C2088" s="4" t="str">
        <f>VLOOKUP(EB[[#This Row],[product]],KS_DB[[product]:[KS]],6,FALSE)</f>
        <v>biomass</v>
      </c>
      <c r="D2088" s="4">
        <f>VLOOKUP(EB[[#This Row],[product]],Carriers[],4,FALSE)</f>
        <v>1</v>
      </c>
      <c r="E2088" s="4">
        <f>VLOOKUP(EB[[#This Row],[indic_nrg]],Indicators[],4,FALSE)</f>
        <v>0</v>
      </c>
      <c r="F2088" s="4">
        <f>IFERROR(VLOOKUP(EB[[#This Row],[Source_carrier]],KS_DB[[product]:[KS]],6,FALSE),0)</f>
        <v>0</v>
      </c>
      <c r="G2088" s="4" t="s">
        <v>34</v>
      </c>
      <c r="H2088" s="4" t="s">
        <v>591</v>
      </c>
      <c r="I2088" s="4" t="s">
        <v>109</v>
      </c>
      <c r="J2088" s="4" t="s">
        <v>37</v>
      </c>
      <c r="K2088" s="4" t="s">
        <v>592</v>
      </c>
      <c r="L2088" s="4" t="s">
        <v>39</v>
      </c>
      <c r="M2088" s="4" t="s">
        <v>110</v>
      </c>
      <c r="N2088" s="4" t="s">
        <v>41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</row>
    <row r="2089" spans="1:40" ht="15" customHeight="1" x14ac:dyDescent="0.25">
      <c r="A2089" s="4" t="str">
        <f>EB[[#This Row],[unit]] &amp; "#" &amp; EB[[#This Row],[indic_nrg]] &amp; "#" &amp; EB[[#This Row],[product]] &amp; "#" &amp; EB[[#This Row],[geo]]</f>
        <v>TJ#B_101301#55432#CZ</v>
      </c>
      <c r="B2089" s="4" t="str">
        <f>VLOOKUP(EB[[#This Row],[product]],KS_DB[[product]:[KS]],5,FALSE)</f>
        <v>biomass</v>
      </c>
      <c r="C2089" s="4" t="str">
        <f>VLOOKUP(EB[[#This Row],[product]],KS_DB[[product]:[KS]],6,FALSE)</f>
        <v>biomass</v>
      </c>
      <c r="D2089" s="4">
        <f>VLOOKUP(EB[[#This Row],[product]],Carriers[],4,FALSE)</f>
        <v>1</v>
      </c>
      <c r="E2089" s="4">
        <f>VLOOKUP(EB[[#This Row],[indic_nrg]],Indicators[],4,FALSE)</f>
        <v>0</v>
      </c>
      <c r="F2089" s="4">
        <f>IFERROR(VLOOKUP(EB[[#This Row],[Source_carrier]],KS_DB[[product]:[KS]],6,FALSE),0)</f>
        <v>0</v>
      </c>
      <c r="G2089" s="4" t="s">
        <v>34</v>
      </c>
      <c r="H2089" s="4" t="s">
        <v>591</v>
      </c>
      <c r="I2089" s="4" t="s">
        <v>111</v>
      </c>
      <c r="J2089" s="4" t="s">
        <v>37</v>
      </c>
      <c r="K2089" s="4" t="s">
        <v>592</v>
      </c>
      <c r="L2089" s="4" t="s">
        <v>39</v>
      </c>
      <c r="M2089" s="4" t="s">
        <v>112</v>
      </c>
      <c r="N2089" s="4" t="s">
        <v>41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</row>
    <row r="2090" spans="1:40" ht="15" customHeight="1" x14ac:dyDescent="0.25">
      <c r="A2090" s="4" t="str">
        <f>EB[[#This Row],[unit]] &amp; "#" &amp; EB[[#This Row],[indic_nrg]] &amp; "#" &amp; EB[[#This Row],[product]] &amp; "#" &amp; EB[[#This Row],[geo]]</f>
        <v>TJ#B_101301#5544#CZ</v>
      </c>
      <c r="B2090" s="4" t="str">
        <f>VLOOKUP(EB[[#This Row],[product]],KS_DB[[product]:[KS]],5,FALSE)</f>
        <v>biomass</v>
      </c>
      <c r="C2090" s="4" t="str">
        <f>VLOOKUP(EB[[#This Row],[product]],KS_DB[[product]:[KS]],6,FALSE)</f>
        <v>biomass</v>
      </c>
      <c r="D2090" s="4">
        <f>VLOOKUP(EB[[#This Row],[product]],Carriers[],4,FALSE)</f>
        <v>1</v>
      </c>
      <c r="E2090" s="4">
        <f>VLOOKUP(EB[[#This Row],[indic_nrg]],Indicators[],4,FALSE)</f>
        <v>0</v>
      </c>
      <c r="F2090" s="4">
        <f>IFERROR(VLOOKUP(EB[[#This Row],[Source_carrier]],KS_DB[[product]:[KS]],6,FALSE),0)</f>
        <v>0</v>
      </c>
      <c r="G2090" s="4" t="s">
        <v>34</v>
      </c>
      <c r="H2090" s="4" t="s">
        <v>591</v>
      </c>
      <c r="I2090" s="4" t="s">
        <v>113</v>
      </c>
      <c r="J2090" s="4" t="s">
        <v>37</v>
      </c>
      <c r="K2090" s="4" t="s">
        <v>592</v>
      </c>
      <c r="L2090" s="4" t="s">
        <v>39</v>
      </c>
      <c r="M2090" s="4" t="s">
        <v>114</v>
      </c>
      <c r="N2090" s="4" t="s">
        <v>41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</row>
    <row r="2091" spans="1:40" ht="15" customHeight="1" x14ac:dyDescent="0.25">
      <c r="A2091" s="4" t="str">
        <f>EB[[#This Row],[unit]] &amp; "#" &amp; EB[[#This Row],[indic_nrg]] &amp; "#" &amp; EB[[#This Row],[product]] &amp; "#" &amp; EB[[#This Row],[geo]]</f>
        <v>TJ#B_101301#5545#CZ</v>
      </c>
      <c r="B2091" s="4" t="str">
        <f>VLOOKUP(EB[[#This Row],[product]],KS_DB[[product]:[KS]],5,FALSE)</f>
        <v>biomass</v>
      </c>
      <c r="C2091" s="4" t="str">
        <f>VLOOKUP(EB[[#This Row],[product]],KS_DB[[product]:[KS]],6,FALSE)</f>
        <v>biomass</v>
      </c>
      <c r="D2091" s="4">
        <f>VLOOKUP(EB[[#This Row],[product]],Carriers[],4,FALSE)</f>
        <v>0</v>
      </c>
      <c r="E2091" s="4">
        <f>VLOOKUP(EB[[#This Row],[indic_nrg]],Indicators[],4,FALSE)</f>
        <v>0</v>
      </c>
      <c r="F2091" s="4">
        <f>IFERROR(VLOOKUP(EB[[#This Row],[Source_carrier]],KS_DB[[product]:[KS]],6,FALSE),0)</f>
        <v>0</v>
      </c>
      <c r="G2091" s="4" t="s">
        <v>34</v>
      </c>
      <c r="H2091" s="4" t="s">
        <v>591</v>
      </c>
      <c r="I2091" s="4" t="s">
        <v>115</v>
      </c>
      <c r="J2091" s="4" t="s">
        <v>37</v>
      </c>
      <c r="K2091" s="4" t="s">
        <v>592</v>
      </c>
      <c r="L2091" s="4" t="s">
        <v>39</v>
      </c>
      <c r="M2091" s="4" t="s">
        <v>116</v>
      </c>
      <c r="N2091" s="4" t="s">
        <v>41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0</v>
      </c>
      <c r="AB2091" s="4">
        <v>0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</row>
    <row r="2092" spans="1:40" ht="15" customHeight="1" x14ac:dyDescent="0.25">
      <c r="A2092" s="4" t="str">
        <f>EB[[#This Row],[unit]] &amp; "#" &amp; EB[[#This Row],[indic_nrg]] &amp; "#" &amp; EB[[#This Row],[product]] &amp; "#" &amp; EB[[#This Row],[geo]]</f>
        <v>TJ#B_101301#5546#CZ</v>
      </c>
      <c r="B2092" s="4" t="str">
        <f>VLOOKUP(EB[[#This Row],[product]],KS_DB[[product]:[KS]],5,FALSE)</f>
        <v>biomass</v>
      </c>
      <c r="C2092" s="4" t="str">
        <f>VLOOKUP(EB[[#This Row],[product]],KS_DB[[product]:[KS]],6,FALSE)</f>
        <v>biomass</v>
      </c>
      <c r="D2092" s="4">
        <f>VLOOKUP(EB[[#This Row],[product]],Carriers[],4,FALSE)</f>
        <v>1</v>
      </c>
      <c r="E2092" s="4">
        <f>VLOOKUP(EB[[#This Row],[indic_nrg]],Indicators[],4,FALSE)</f>
        <v>0</v>
      </c>
      <c r="F2092" s="4">
        <f>IFERROR(VLOOKUP(EB[[#This Row],[Source_carrier]],KS_DB[[product]:[KS]],6,FALSE),0)</f>
        <v>0</v>
      </c>
      <c r="G2092" s="4" t="s">
        <v>34</v>
      </c>
      <c r="H2092" s="4" t="s">
        <v>591</v>
      </c>
      <c r="I2092" s="4" t="s">
        <v>117</v>
      </c>
      <c r="J2092" s="4" t="s">
        <v>37</v>
      </c>
      <c r="K2092" s="4" t="s">
        <v>592</v>
      </c>
      <c r="L2092" s="4" t="s">
        <v>39</v>
      </c>
      <c r="M2092" s="4" t="s">
        <v>118</v>
      </c>
      <c r="N2092" s="4" t="s">
        <v>41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</row>
    <row r="2093" spans="1:40" ht="15" customHeight="1" x14ac:dyDescent="0.25">
      <c r="A2093" s="4" t="str">
        <f>EB[[#This Row],[unit]] &amp; "#" &amp; EB[[#This Row],[indic_nrg]] &amp; "#" &amp; EB[[#This Row],[product]] &amp; "#" &amp; EB[[#This Row],[geo]]</f>
        <v>TJ#B_101301#5547#CZ</v>
      </c>
      <c r="B2093" s="4" t="str">
        <f>VLOOKUP(EB[[#This Row],[product]],KS_DB[[product]:[KS]],5,FALSE)</f>
        <v>biomass</v>
      </c>
      <c r="C2093" s="4" t="str">
        <f>VLOOKUP(EB[[#This Row],[product]],KS_DB[[product]:[KS]],6,FALSE)</f>
        <v>biomass</v>
      </c>
      <c r="D2093" s="4">
        <f>VLOOKUP(EB[[#This Row],[product]],Carriers[],4,FALSE)</f>
        <v>1</v>
      </c>
      <c r="E2093" s="4">
        <f>VLOOKUP(EB[[#This Row],[indic_nrg]],Indicators[],4,FALSE)</f>
        <v>0</v>
      </c>
      <c r="F2093" s="4">
        <f>IFERROR(VLOOKUP(EB[[#This Row],[Source_carrier]],KS_DB[[product]:[KS]],6,FALSE),0)</f>
        <v>0</v>
      </c>
      <c r="G2093" s="4" t="s">
        <v>34</v>
      </c>
      <c r="H2093" s="4" t="s">
        <v>591</v>
      </c>
      <c r="I2093" s="4" t="s">
        <v>119</v>
      </c>
      <c r="J2093" s="4" t="s">
        <v>37</v>
      </c>
      <c r="K2093" s="4" t="s">
        <v>592</v>
      </c>
      <c r="L2093" s="4" t="s">
        <v>39</v>
      </c>
      <c r="M2093" s="4" t="s">
        <v>120</v>
      </c>
      <c r="N2093" s="4" t="s">
        <v>41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0</v>
      </c>
      <c r="Y2093" s="4">
        <v>0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</row>
    <row r="2094" spans="1:40" ht="15" customHeight="1" x14ac:dyDescent="0.25">
      <c r="A2094" s="4" t="str">
        <f>EB[[#This Row],[unit]] &amp; "#" &amp; EB[[#This Row],[indic_nrg]] &amp; "#" &amp; EB[[#This Row],[product]] &amp; "#" &amp; EB[[#This Row],[geo]]</f>
        <v>TJ#B_101301#5548#CZ</v>
      </c>
      <c r="B2094" s="4" t="str">
        <f>VLOOKUP(EB[[#This Row],[product]],KS_DB[[product]:[KS]],5,FALSE)</f>
        <v>biomass</v>
      </c>
      <c r="C2094" s="4" t="str">
        <f>VLOOKUP(EB[[#This Row],[product]],KS_DB[[product]:[KS]],6,FALSE)</f>
        <v>biomass</v>
      </c>
      <c r="D2094" s="4">
        <f>VLOOKUP(EB[[#This Row],[product]],Carriers[],4,FALSE)</f>
        <v>1</v>
      </c>
      <c r="E2094" s="4">
        <f>VLOOKUP(EB[[#This Row],[indic_nrg]],Indicators[],4,FALSE)</f>
        <v>0</v>
      </c>
      <c r="F2094" s="4">
        <f>IFERROR(VLOOKUP(EB[[#This Row],[Source_carrier]],KS_DB[[product]:[KS]],6,FALSE),0)</f>
        <v>0</v>
      </c>
      <c r="G2094" s="4" t="s">
        <v>34</v>
      </c>
      <c r="H2094" s="4" t="s">
        <v>591</v>
      </c>
      <c r="I2094" s="4" t="s">
        <v>121</v>
      </c>
      <c r="J2094" s="4" t="s">
        <v>37</v>
      </c>
      <c r="K2094" s="4" t="s">
        <v>592</v>
      </c>
      <c r="L2094" s="4" t="s">
        <v>39</v>
      </c>
      <c r="M2094" s="4" t="s">
        <v>122</v>
      </c>
      <c r="N2094" s="4" t="s">
        <v>41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</row>
    <row r="2095" spans="1:40" ht="15" customHeight="1" x14ac:dyDescent="0.25">
      <c r="A2095" s="4" t="str">
        <f>EB[[#This Row],[unit]] &amp; "#" &amp; EB[[#This Row],[indic_nrg]] &amp; "#" &amp; EB[[#This Row],[product]] &amp; "#" &amp; EB[[#This Row],[geo]]</f>
        <v>TJ#B_101301#5549#CZ</v>
      </c>
      <c r="B2095" s="4" t="str">
        <f>VLOOKUP(EB[[#This Row],[product]],KS_DB[[product]:[KS]],5,FALSE)</f>
        <v>biomass</v>
      </c>
      <c r="C2095" s="4" t="str">
        <f>VLOOKUP(EB[[#This Row],[product]],KS_DB[[product]:[KS]],6,FALSE)</f>
        <v>biomass</v>
      </c>
      <c r="D2095" s="4">
        <f>VLOOKUP(EB[[#This Row],[product]],Carriers[],4,FALSE)</f>
        <v>1</v>
      </c>
      <c r="E2095" s="4">
        <f>VLOOKUP(EB[[#This Row],[indic_nrg]],Indicators[],4,FALSE)</f>
        <v>0</v>
      </c>
      <c r="F2095" s="4">
        <f>IFERROR(VLOOKUP(EB[[#This Row],[Source_carrier]],KS_DB[[product]:[KS]],6,FALSE),0)</f>
        <v>0</v>
      </c>
      <c r="G2095" s="4" t="s">
        <v>34</v>
      </c>
      <c r="H2095" s="4" t="s">
        <v>591</v>
      </c>
      <c r="I2095" s="4" t="s">
        <v>123</v>
      </c>
      <c r="J2095" s="4" t="s">
        <v>37</v>
      </c>
      <c r="K2095" s="4" t="s">
        <v>592</v>
      </c>
      <c r="L2095" s="4" t="s">
        <v>39</v>
      </c>
      <c r="M2095" s="4" t="s">
        <v>124</v>
      </c>
      <c r="N2095" s="4" t="s">
        <v>41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</row>
    <row r="2096" spans="1:40" ht="15" customHeight="1" x14ac:dyDescent="0.25">
      <c r="A2096" s="4" t="str">
        <f>EB[[#This Row],[unit]] &amp; "#" &amp; EB[[#This Row],[indic_nrg]] &amp; "#" &amp; EB[[#This Row],[product]] &amp; "#" &amp; EB[[#This Row],[geo]]</f>
        <v>TJ#B_101301#5550#CZ</v>
      </c>
      <c r="B2096" s="4" t="str">
        <f>VLOOKUP(EB[[#This Row],[product]],KS_DB[[product]:[KS]],5,FALSE)</f>
        <v>RES</v>
      </c>
      <c r="C2096" s="4" t="str">
        <f>VLOOKUP(EB[[#This Row],[product]],KS_DB[[product]:[KS]],6,FALSE)</f>
        <v>RES</v>
      </c>
      <c r="D2096" s="4">
        <f>VLOOKUP(EB[[#This Row],[product]],Carriers[],4,FALSE)</f>
        <v>1</v>
      </c>
      <c r="E2096" s="4">
        <f>VLOOKUP(EB[[#This Row],[indic_nrg]],Indicators[],4,FALSE)</f>
        <v>0</v>
      </c>
      <c r="F2096" s="4">
        <f>IFERROR(VLOOKUP(EB[[#This Row],[Source_carrier]],KS_DB[[product]:[KS]],6,FALSE),0)</f>
        <v>0</v>
      </c>
      <c r="G2096" s="4" t="s">
        <v>34</v>
      </c>
      <c r="H2096" s="4" t="s">
        <v>591</v>
      </c>
      <c r="I2096" s="4" t="s">
        <v>125</v>
      </c>
      <c r="J2096" s="4" t="s">
        <v>37</v>
      </c>
      <c r="K2096" s="4" t="s">
        <v>592</v>
      </c>
      <c r="L2096" s="4" t="s">
        <v>39</v>
      </c>
      <c r="M2096" s="4" t="s">
        <v>126</v>
      </c>
      <c r="N2096" s="4" t="s">
        <v>41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</row>
    <row r="2097" spans="1:40" ht="15" customHeight="1" x14ac:dyDescent="0.25">
      <c r="A2097" s="4" t="str">
        <f>EB[[#This Row],[unit]] &amp; "#" &amp; EB[[#This Row],[indic_nrg]] &amp; "#" &amp; EB[[#This Row],[product]] &amp; "#" &amp; EB[[#This Row],[geo]]</f>
        <v>TJ#B_101301#6000#CZ</v>
      </c>
      <c r="B2097" s="4" t="str">
        <f>VLOOKUP(EB[[#This Row],[product]],KS_DB[[product]:[KS]],5,FALSE)</f>
        <v>electricity</v>
      </c>
      <c r="C2097" s="4" t="str">
        <f>VLOOKUP(EB[[#This Row],[product]],KS_DB[[product]:[KS]],6,FALSE)</f>
        <v>electricity</v>
      </c>
      <c r="D2097" s="4">
        <f>VLOOKUP(EB[[#This Row],[product]],Carriers[],4,FALSE)</f>
        <v>1</v>
      </c>
      <c r="E2097" s="4">
        <f>VLOOKUP(EB[[#This Row],[indic_nrg]],Indicators[],4,FALSE)</f>
        <v>0</v>
      </c>
      <c r="F2097" s="4">
        <f>IFERROR(VLOOKUP(EB[[#This Row],[Source_carrier]],KS_DB[[product]:[KS]],6,FALSE),0)</f>
        <v>0</v>
      </c>
      <c r="G2097" s="4" t="s">
        <v>34</v>
      </c>
      <c r="H2097" s="4" t="s">
        <v>591</v>
      </c>
      <c r="I2097" s="4" t="s">
        <v>127</v>
      </c>
      <c r="J2097" s="4" t="s">
        <v>37</v>
      </c>
      <c r="K2097" s="4" t="s">
        <v>592</v>
      </c>
      <c r="L2097" s="4" t="s">
        <v>39</v>
      </c>
      <c r="M2097" s="4" t="s">
        <v>128</v>
      </c>
      <c r="N2097" s="4" t="s">
        <v>41</v>
      </c>
      <c r="O2097" s="4">
        <v>15962</v>
      </c>
      <c r="P2097" s="4">
        <v>14944</v>
      </c>
      <c r="Q2097" s="4">
        <v>14123</v>
      </c>
      <c r="R2097" s="4">
        <v>14029</v>
      </c>
      <c r="S2097" s="4">
        <v>13867</v>
      </c>
      <c r="T2097" s="4">
        <v>14281</v>
      </c>
      <c r="U2097" s="4">
        <v>15689</v>
      </c>
      <c r="V2097" s="4">
        <v>16711</v>
      </c>
      <c r="W2097" s="4">
        <v>17453</v>
      </c>
      <c r="X2097" s="4">
        <v>16567</v>
      </c>
      <c r="Y2097" s="4">
        <v>19627</v>
      </c>
      <c r="Z2097" s="4">
        <v>21121</v>
      </c>
      <c r="AA2097" s="4">
        <v>21438</v>
      </c>
      <c r="AB2097" s="4">
        <v>23645</v>
      </c>
      <c r="AC2097" s="4">
        <v>23090</v>
      </c>
      <c r="AD2097" s="4">
        <v>22990</v>
      </c>
      <c r="AE2097" s="4">
        <v>23317</v>
      </c>
      <c r="AF2097" s="4">
        <v>24430</v>
      </c>
      <c r="AG2097" s="4">
        <v>23623</v>
      </c>
      <c r="AH2097" s="4">
        <v>22302</v>
      </c>
      <c r="AI2097" s="4">
        <v>27364</v>
      </c>
      <c r="AJ2097" s="4">
        <v>27248</v>
      </c>
      <c r="AK2097" s="4">
        <v>25592</v>
      </c>
      <c r="AL2097" s="4">
        <v>25690</v>
      </c>
      <c r="AM2097" s="4">
        <v>25315</v>
      </c>
      <c r="AN2097" s="4">
        <v>25114</v>
      </c>
    </row>
    <row r="2098" spans="1:40" ht="15" customHeight="1" x14ac:dyDescent="0.25">
      <c r="A2098" s="4" t="str">
        <f>EB[[#This Row],[unit]] &amp; "#" &amp; EB[[#This Row],[indic_nrg]] &amp; "#" &amp; EB[[#This Row],[product]] &amp; "#" &amp; EB[[#This Row],[geo]]</f>
        <v>TJ#B_101301#7100#CZ</v>
      </c>
      <c r="B2098" s="4" t="str">
        <f>VLOOKUP(EB[[#This Row],[product]],KS_DB[[product]:[KS]],5,FALSE)</f>
        <v>other</v>
      </c>
      <c r="C2098" s="4" t="str">
        <f>VLOOKUP(EB[[#This Row],[product]],KS_DB[[product]:[KS]],6,FALSE)</f>
        <v>other</v>
      </c>
      <c r="D2098" s="4">
        <f>VLOOKUP(EB[[#This Row],[product]],Carriers[],4,FALSE)</f>
        <v>1</v>
      </c>
      <c r="E2098" s="4">
        <f>VLOOKUP(EB[[#This Row],[indic_nrg]],Indicators[],4,FALSE)</f>
        <v>0</v>
      </c>
      <c r="F2098" s="4">
        <f>IFERROR(VLOOKUP(EB[[#This Row],[Source_carrier]],KS_DB[[product]:[KS]],6,FALSE),0)</f>
        <v>0</v>
      </c>
      <c r="G2098" s="4" t="s">
        <v>34</v>
      </c>
      <c r="H2098" s="4" t="s">
        <v>591</v>
      </c>
      <c r="I2098" s="4" t="s">
        <v>129</v>
      </c>
      <c r="J2098" s="4" t="s">
        <v>37</v>
      </c>
      <c r="K2098" s="4" t="s">
        <v>592</v>
      </c>
      <c r="L2098" s="4" t="s">
        <v>39</v>
      </c>
      <c r="M2098" s="4" t="s">
        <v>130</v>
      </c>
      <c r="N2098" s="4" t="s">
        <v>41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</row>
    <row r="2099" spans="1:40" ht="15" customHeight="1" x14ac:dyDescent="0.25">
      <c r="A2099" s="4" t="str">
        <f>EB[[#This Row],[unit]] &amp; "#" &amp; EB[[#This Row],[indic_nrg]] &amp; "#" &amp; EB[[#This Row],[product]] &amp; "#" &amp; EB[[#This Row],[geo]]</f>
        <v>TJ#B_101301#7200#CZ</v>
      </c>
      <c r="B2099" s="4" t="str">
        <f>VLOOKUP(EB[[#This Row],[product]],KS_DB[[product]:[KS]],5,FALSE)</f>
        <v>other</v>
      </c>
      <c r="C2099" s="4" t="str">
        <f>VLOOKUP(EB[[#This Row],[product]],KS_DB[[product]:[KS]],6,FALSE)</f>
        <v>other</v>
      </c>
      <c r="D2099" s="4">
        <f>VLOOKUP(EB[[#This Row],[product]],Carriers[],4,FALSE)</f>
        <v>0</v>
      </c>
      <c r="E2099" s="4">
        <f>VLOOKUP(EB[[#This Row],[indic_nrg]],Indicators[],4,FALSE)</f>
        <v>0</v>
      </c>
      <c r="F2099" s="4">
        <f>IFERROR(VLOOKUP(EB[[#This Row],[Source_carrier]],KS_DB[[product]:[KS]],6,FALSE),0)</f>
        <v>0</v>
      </c>
      <c r="G2099" s="4" t="s">
        <v>34</v>
      </c>
      <c r="H2099" s="4" t="s">
        <v>591</v>
      </c>
      <c r="I2099" s="4" t="s">
        <v>131</v>
      </c>
      <c r="J2099" s="4" t="s">
        <v>37</v>
      </c>
      <c r="K2099" s="4" t="s">
        <v>592</v>
      </c>
      <c r="L2099" s="4" t="s">
        <v>39</v>
      </c>
      <c r="M2099" s="4" t="s">
        <v>132</v>
      </c>
      <c r="N2099" s="4" t="s">
        <v>41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0</v>
      </c>
      <c r="Y2099" s="4">
        <v>0</v>
      </c>
      <c r="Z2099" s="4">
        <v>0</v>
      </c>
      <c r="AA2099" s="4">
        <v>0</v>
      </c>
      <c r="AB2099" s="4">
        <v>0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</row>
    <row r="2100" spans="1:40" ht="15" customHeight="1" x14ac:dyDescent="0.25">
      <c r="A2100" s="4" t="str">
        <f>EB[[#This Row],[unit]] &amp; "#" &amp; EB[[#This Row],[indic_nrg]] &amp; "#" &amp; EB[[#This Row],[product]] &amp; "#" &amp; EB[[#This Row],[geo]]</f>
        <v>TJ#B_101302#0000#CZ</v>
      </c>
      <c r="B2100" s="4" t="str">
        <f>VLOOKUP(EB[[#This Row],[product]],KS_DB[[product]:[KS]],5,FALSE)</f>
        <v>all</v>
      </c>
      <c r="C2100" s="4" t="str">
        <f>VLOOKUP(EB[[#This Row],[product]],KS_DB[[product]:[KS]],6,FALSE)</f>
        <v>all</v>
      </c>
      <c r="D2100" s="4">
        <f>VLOOKUP(EB[[#This Row],[product]],Carriers[],4,FALSE)</f>
        <v>0</v>
      </c>
      <c r="E2100" s="4">
        <f>VLOOKUP(EB[[#This Row],[indic_nrg]],Indicators[],4,FALSE)</f>
        <v>0</v>
      </c>
      <c r="F2100" s="4">
        <f>IFERROR(VLOOKUP(EB[[#This Row],[Source_carrier]],KS_DB[[product]:[KS]],6,FALSE),0)</f>
        <v>0</v>
      </c>
      <c r="G2100" s="4" t="s">
        <v>34</v>
      </c>
      <c r="H2100" s="4" t="s">
        <v>593</v>
      </c>
      <c r="I2100" s="4" t="s">
        <v>36</v>
      </c>
      <c r="J2100" s="4" t="s">
        <v>37</v>
      </c>
      <c r="K2100" s="4" t="s">
        <v>594</v>
      </c>
      <c r="L2100" s="4" t="s">
        <v>39</v>
      </c>
      <c r="M2100" s="4" t="s">
        <v>40</v>
      </c>
      <c r="N2100" s="4" t="s">
        <v>41</v>
      </c>
      <c r="O2100" s="4">
        <v>403</v>
      </c>
      <c r="P2100" s="4">
        <v>346</v>
      </c>
      <c r="Q2100" s="4">
        <v>324</v>
      </c>
      <c r="R2100" s="4">
        <v>313</v>
      </c>
      <c r="S2100" s="4">
        <v>432</v>
      </c>
      <c r="T2100" s="4">
        <v>371</v>
      </c>
      <c r="U2100" s="4">
        <v>583</v>
      </c>
      <c r="V2100" s="4">
        <v>490</v>
      </c>
      <c r="W2100" s="4">
        <v>598</v>
      </c>
      <c r="X2100" s="4">
        <v>659</v>
      </c>
      <c r="Y2100" s="4">
        <v>698</v>
      </c>
      <c r="Z2100" s="4">
        <v>515</v>
      </c>
      <c r="AA2100" s="4">
        <v>454</v>
      </c>
      <c r="AB2100" s="4">
        <v>508</v>
      </c>
      <c r="AC2100" s="4">
        <v>673</v>
      </c>
      <c r="AD2100" s="4">
        <v>792</v>
      </c>
      <c r="AE2100" s="4">
        <v>860</v>
      </c>
      <c r="AF2100" s="4">
        <v>569</v>
      </c>
      <c r="AG2100" s="4">
        <v>450</v>
      </c>
      <c r="AH2100" s="4">
        <v>698</v>
      </c>
      <c r="AI2100" s="4">
        <v>734</v>
      </c>
      <c r="AJ2100" s="4">
        <v>875</v>
      </c>
      <c r="AK2100" s="4">
        <v>904</v>
      </c>
      <c r="AL2100" s="4">
        <v>1123</v>
      </c>
      <c r="AM2100" s="4">
        <v>1120</v>
      </c>
      <c r="AN2100" s="4">
        <v>1382</v>
      </c>
    </row>
    <row r="2101" spans="1:40" ht="15" customHeight="1" x14ac:dyDescent="0.25">
      <c r="A2101" s="4" t="str">
        <f>EB[[#This Row],[unit]] &amp; "#" &amp; EB[[#This Row],[indic_nrg]] &amp; "#" &amp; EB[[#This Row],[product]] &amp; "#" &amp; EB[[#This Row],[geo]]</f>
        <v>TJ#B_101302#6000#CZ</v>
      </c>
      <c r="B2101" s="4" t="str">
        <f>VLOOKUP(EB[[#This Row],[product]],KS_DB[[product]:[KS]],5,FALSE)</f>
        <v>electricity</v>
      </c>
      <c r="C2101" s="4" t="str">
        <f>VLOOKUP(EB[[#This Row],[product]],KS_DB[[product]:[KS]],6,FALSE)</f>
        <v>electricity</v>
      </c>
      <c r="D2101" s="4">
        <f>VLOOKUP(EB[[#This Row],[product]],Carriers[],4,FALSE)</f>
        <v>1</v>
      </c>
      <c r="E2101" s="4">
        <f>VLOOKUP(EB[[#This Row],[indic_nrg]],Indicators[],4,FALSE)</f>
        <v>0</v>
      </c>
      <c r="F2101" s="4">
        <f>IFERROR(VLOOKUP(EB[[#This Row],[Source_carrier]],KS_DB[[product]:[KS]],6,FALSE),0)</f>
        <v>0</v>
      </c>
      <c r="G2101" s="4" t="s">
        <v>34</v>
      </c>
      <c r="H2101" s="4" t="s">
        <v>593</v>
      </c>
      <c r="I2101" s="4" t="s">
        <v>127</v>
      </c>
      <c r="J2101" s="4" t="s">
        <v>37</v>
      </c>
      <c r="K2101" s="4" t="s">
        <v>594</v>
      </c>
      <c r="L2101" s="4" t="s">
        <v>39</v>
      </c>
      <c r="M2101" s="4" t="s">
        <v>128</v>
      </c>
      <c r="N2101" s="4" t="s">
        <v>41</v>
      </c>
      <c r="O2101" s="4">
        <v>403</v>
      </c>
      <c r="P2101" s="4">
        <v>346</v>
      </c>
      <c r="Q2101" s="4">
        <v>324</v>
      </c>
      <c r="R2101" s="4">
        <v>313</v>
      </c>
      <c r="S2101" s="4">
        <v>432</v>
      </c>
      <c r="T2101" s="4">
        <v>371</v>
      </c>
      <c r="U2101" s="4">
        <v>583</v>
      </c>
      <c r="V2101" s="4">
        <v>490</v>
      </c>
      <c r="W2101" s="4">
        <v>598</v>
      </c>
      <c r="X2101" s="4">
        <v>659</v>
      </c>
      <c r="Y2101" s="4">
        <v>698</v>
      </c>
      <c r="Z2101" s="4">
        <v>515</v>
      </c>
      <c r="AA2101" s="4">
        <v>454</v>
      </c>
      <c r="AB2101" s="4">
        <v>508</v>
      </c>
      <c r="AC2101" s="4">
        <v>673</v>
      </c>
      <c r="AD2101" s="4">
        <v>792</v>
      </c>
      <c r="AE2101" s="4">
        <v>860</v>
      </c>
      <c r="AF2101" s="4">
        <v>569</v>
      </c>
      <c r="AG2101" s="4">
        <v>450</v>
      </c>
      <c r="AH2101" s="4">
        <v>698</v>
      </c>
      <c r="AI2101" s="4">
        <v>734</v>
      </c>
      <c r="AJ2101" s="4">
        <v>875</v>
      </c>
      <c r="AK2101" s="4">
        <v>904</v>
      </c>
      <c r="AL2101" s="4">
        <v>1123</v>
      </c>
      <c r="AM2101" s="4">
        <v>1120</v>
      </c>
      <c r="AN2101" s="4">
        <v>1382</v>
      </c>
    </row>
    <row r="2102" spans="1:40" ht="15" customHeight="1" x14ac:dyDescent="0.25">
      <c r="A2102" s="4" t="str">
        <f>EB[[#This Row],[unit]] &amp; "#" &amp; EB[[#This Row],[indic_nrg]] &amp; "#" &amp; EB[[#This Row],[product]] &amp; "#" &amp; EB[[#This Row],[geo]]</f>
        <v>TJ#B_101305#0000#CZ</v>
      </c>
      <c r="B2102" s="4" t="str">
        <f>VLOOKUP(EB[[#This Row],[product]],KS_DB[[product]:[KS]],5,FALSE)</f>
        <v>all</v>
      </c>
      <c r="C2102" s="4" t="str">
        <f>VLOOKUP(EB[[#This Row],[product]],KS_DB[[product]:[KS]],6,FALSE)</f>
        <v>all</v>
      </c>
      <c r="D2102" s="4">
        <f>VLOOKUP(EB[[#This Row],[product]],Carriers[],4,FALSE)</f>
        <v>0</v>
      </c>
      <c r="E2102" s="4">
        <f>VLOOKUP(EB[[#This Row],[indic_nrg]],Indicators[],4,FALSE)</f>
        <v>0</v>
      </c>
      <c r="F2102" s="4">
        <f>IFERROR(VLOOKUP(EB[[#This Row],[Source_carrier]],KS_DB[[product]:[KS]],6,FALSE),0)</f>
        <v>0</v>
      </c>
      <c r="G2102" s="4" t="s">
        <v>34</v>
      </c>
      <c r="H2102" s="4" t="s">
        <v>595</v>
      </c>
      <c r="I2102" s="4" t="s">
        <v>36</v>
      </c>
      <c r="J2102" s="4" t="s">
        <v>37</v>
      </c>
      <c r="K2102" s="4" t="s">
        <v>596</v>
      </c>
      <c r="L2102" s="4" t="s">
        <v>39</v>
      </c>
      <c r="M2102" s="4" t="s">
        <v>40</v>
      </c>
      <c r="N2102" s="4" t="s">
        <v>41</v>
      </c>
      <c r="O2102" s="4">
        <v>2304</v>
      </c>
      <c r="P2102" s="4">
        <v>32</v>
      </c>
      <c r="Q2102" s="4">
        <v>92</v>
      </c>
      <c r="R2102" s="4">
        <v>343</v>
      </c>
      <c r="S2102" s="4">
        <v>32</v>
      </c>
      <c r="T2102" s="4">
        <v>63</v>
      </c>
      <c r="U2102" s="4">
        <v>322</v>
      </c>
      <c r="V2102" s="4">
        <v>221</v>
      </c>
      <c r="W2102" s="4">
        <v>178</v>
      </c>
      <c r="X2102" s="4">
        <v>131</v>
      </c>
      <c r="Y2102" s="4">
        <v>103</v>
      </c>
      <c r="Z2102" s="4">
        <v>62</v>
      </c>
      <c r="AA2102" s="4">
        <v>70</v>
      </c>
      <c r="AB2102" s="4">
        <v>56</v>
      </c>
      <c r="AC2102" s="4">
        <v>89</v>
      </c>
      <c r="AD2102" s="4">
        <v>121</v>
      </c>
      <c r="AE2102" s="4">
        <v>89</v>
      </c>
      <c r="AF2102" s="4">
        <v>92</v>
      </c>
      <c r="AG2102" s="4">
        <v>89</v>
      </c>
      <c r="AH2102" s="4">
        <v>110</v>
      </c>
      <c r="AI2102" s="4">
        <v>198</v>
      </c>
      <c r="AJ2102" s="4">
        <v>197</v>
      </c>
      <c r="AK2102" s="4">
        <v>237</v>
      </c>
      <c r="AL2102" s="4">
        <v>205</v>
      </c>
      <c r="AM2102" s="4">
        <v>253</v>
      </c>
      <c r="AN2102" s="4">
        <v>219</v>
      </c>
    </row>
    <row r="2103" spans="1:40" ht="15" customHeight="1" x14ac:dyDescent="0.25">
      <c r="A2103" s="4" t="str">
        <f>EB[[#This Row],[unit]] &amp; "#" &amp; EB[[#This Row],[indic_nrg]] &amp; "#" &amp; EB[[#This Row],[product]] &amp; "#" &amp; EB[[#This Row],[geo]]</f>
        <v>TJ#B_101305#3000#CZ</v>
      </c>
      <c r="B2103" s="4" t="str">
        <f>VLOOKUP(EB[[#This Row],[product]],KS_DB[[product]:[KS]],5,FALSE)</f>
        <v>liquid</v>
      </c>
      <c r="C2103" s="4" t="str">
        <f>VLOOKUP(EB[[#This Row],[product]],KS_DB[[product]:[KS]],6,FALSE)</f>
        <v>liquid</v>
      </c>
      <c r="D2103" s="4">
        <f>VLOOKUP(EB[[#This Row],[product]],Carriers[],4,FALSE)</f>
        <v>0</v>
      </c>
      <c r="E2103" s="4">
        <f>VLOOKUP(EB[[#This Row],[indic_nrg]],Indicators[],4,FALSE)</f>
        <v>0</v>
      </c>
      <c r="F2103" s="4">
        <f>IFERROR(VLOOKUP(EB[[#This Row],[Source_carrier]],KS_DB[[product]:[KS]],6,FALSE),0)</f>
        <v>0</v>
      </c>
      <c r="G2103" s="4" t="s">
        <v>34</v>
      </c>
      <c r="H2103" s="4" t="s">
        <v>595</v>
      </c>
      <c r="I2103" s="4" t="s">
        <v>73</v>
      </c>
      <c r="J2103" s="4" t="s">
        <v>37</v>
      </c>
      <c r="K2103" s="4" t="s">
        <v>596</v>
      </c>
      <c r="L2103" s="4" t="s">
        <v>39</v>
      </c>
      <c r="M2103" s="4" t="s">
        <v>74</v>
      </c>
      <c r="N2103" s="4" t="s">
        <v>41</v>
      </c>
      <c r="O2103" s="4">
        <v>2272</v>
      </c>
      <c r="P2103" s="4">
        <v>0</v>
      </c>
      <c r="Q2103" s="4">
        <v>0</v>
      </c>
      <c r="R2103" s="4">
        <v>210</v>
      </c>
      <c r="S2103" s="4">
        <v>0</v>
      </c>
      <c r="T2103" s="4">
        <v>0</v>
      </c>
      <c r="U2103" s="4">
        <v>216</v>
      </c>
      <c r="V2103" s="4">
        <v>130</v>
      </c>
      <c r="W2103" s="4">
        <v>87</v>
      </c>
      <c r="X2103" s="4">
        <v>87</v>
      </c>
      <c r="Y2103" s="4">
        <v>44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</row>
    <row r="2104" spans="1:40" ht="15" customHeight="1" x14ac:dyDescent="0.25">
      <c r="A2104" s="4" t="str">
        <f>EB[[#This Row],[unit]] &amp; "#" &amp; EB[[#This Row],[indic_nrg]] &amp; "#" &amp; EB[[#This Row],[product]] &amp; "#" &amp; EB[[#This Row],[geo]]</f>
        <v>TJ#B_101305#3100#CZ</v>
      </c>
      <c r="B2104" s="4" t="str">
        <f>VLOOKUP(EB[[#This Row],[product]],KS_DB[[product]:[KS]],5,FALSE)</f>
        <v>liquid</v>
      </c>
      <c r="C2104" s="4" t="str">
        <f>VLOOKUP(EB[[#This Row],[product]],KS_DB[[product]:[KS]],6,FALSE)</f>
        <v>liquid</v>
      </c>
      <c r="D2104" s="4">
        <f>VLOOKUP(EB[[#This Row],[product]],Carriers[],4,FALSE)</f>
        <v>0</v>
      </c>
      <c r="E2104" s="4">
        <f>VLOOKUP(EB[[#This Row],[indic_nrg]],Indicators[],4,FALSE)</f>
        <v>0</v>
      </c>
      <c r="F2104" s="4">
        <f>IFERROR(VLOOKUP(EB[[#This Row],[Source_carrier]],KS_DB[[product]:[KS]],6,FALSE),0)</f>
        <v>0</v>
      </c>
      <c r="G2104" s="4" t="s">
        <v>34</v>
      </c>
      <c r="H2104" s="4" t="s">
        <v>595</v>
      </c>
      <c r="I2104" s="4" t="s">
        <v>1103</v>
      </c>
      <c r="J2104" s="4" t="s">
        <v>37</v>
      </c>
      <c r="K2104" s="4" t="s">
        <v>596</v>
      </c>
      <c r="L2104" s="4" t="s">
        <v>39</v>
      </c>
      <c r="M2104" s="4" t="s">
        <v>1104</v>
      </c>
      <c r="N2104" s="4" t="s">
        <v>41</v>
      </c>
      <c r="O2104" s="4">
        <v>2272</v>
      </c>
      <c r="P2104" s="4">
        <v>0</v>
      </c>
      <c r="Q2104" s="4">
        <v>0</v>
      </c>
      <c r="R2104" s="4">
        <v>210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</row>
    <row r="2105" spans="1:40" ht="15" customHeight="1" x14ac:dyDescent="0.25">
      <c r="A2105" s="4" t="str">
        <f>EB[[#This Row],[unit]] &amp; "#" &amp; EB[[#This Row],[indic_nrg]] &amp; "#" &amp; EB[[#This Row],[product]] &amp; "#" &amp; EB[[#This Row],[geo]]</f>
        <v>TJ#B_101305#3105#CZ</v>
      </c>
      <c r="B2105" s="4" t="str">
        <f>VLOOKUP(EB[[#This Row],[product]],KS_DB[[product]:[KS]],5,FALSE)</f>
        <v>liquid</v>
      </c>
      <c r="C2105" s="4" t="str">
        <f>VLOOKUP(EB[[#This Row],[product]],KS_DB[[product]:[KS]],6,FALSE)</f>
        <v>liquid</v>
      </c>
      <c r="D2105" s="4">
        <f>VLOOKUP(EB[[#This Row],[product]],Carriers[],4,FALSE)</f>
        <v>1</v>
      </c>
      <c r="E2105" s="4">
        <f>VLOOKUP(EB[[#This Row],[indic_nrg]],Indicators[],4,FALSE)</f>
        <v>0</v>
      </c>
      <c r="F2105" s="4">
        <f>IFERROR(VLOOKUP(EB[[#This Row],[Source_carrier]],KS_DB[[product]:[KS]],6,FALSE),0)</f>
        <v>0</v>
      </c>
      <c r="G2105" s="4" t="s">
        <v>34</v>
      </c>
      <c r="H2105" s="4" t="s">
        <v>595</v>
      </c>
      <c r="I2105" s="4" t="s">
        <v>1105</v>
      </c>
      <c r="J2105" s="4" t="s">
        <v>37</v>
      </c>
      <c r="K2105" s="4" t="s">
        <v>596</v>
      </c>
      <c r="L2105" s="4" t="s">
        <v>39</v>
      </c>
      <c r="M2105" s="4" t="s">
        <v>1106</v>
      </c>
      <c r="N2105" s="4" t="s">
        <v>41</v>
      </c>
      <c r="O2105" s="4">
        <v>2272</v>
      </c>
      <c r="P2105" s="4">
        <v>0</v>
      </c>
      <c r="Q2105" s="4">
        <v>0</v>
      </c>
      <c r="R2105" s="4">
        <v>210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</row>
    <row r="2106" spans="1:40" ht="15" customHeight="1" x14ac:dyDescent="0.25">
      <c r="A2106" s="4" t="str">
        <f>EB[[#This Row],[unit]] &amp; "#" &amp; EB[[#This Row],[indic_nrg]] &amp; "#" &amp; EB[[#This Row],[product]] &amp; "#" &amp; EB[[#This Row],[geo]]</f>
        <v>TJ#B_101305#3200#CZ</v>
      </c>
      <c r="B2106" s="4" t="str">
        <f>VLOOKUP(EB[[#This Row],[product]],KS_DB[[product]:[KS]],5,FALSE)</f>
        <v>liquid</v>
      </c>
      <c r="C2106" s="4" t="str">
        <f>VLOOKUP(EB[[#This Row],[product]],KS_DB[[product]:[KS]],6,FALSE)</f>
        <v>liquid</v>
      </c>
      <c r="D2106" s="4">
        <f>VLOOKUP(EB[[#This Row],[product]],Carriers[],4,FALSE)</f>
        <v>0</v>
      </c>
      <c r="E2106" s="4">
        <f>VLOOKUP(EB[[#This Row],[indic_nrg]],Indicators[],4,FALSE)</f>
        <v>0</v>
      </c>
      <c r="F2106" s="4">
        <f>IFERROR(VLOOKUP(EB[[#This Row],[Source_carrier]],KS_DB[[product]:[KS]],6,FALSE),0)</f>
        <v>0</v>
      </c>
      <c r="G2106" s="4" t="s">
        <v>34</v>
      </c>
      <c r="H2106" s="4" t="s">
        <v>595</v>
      </c>
      <c r="I2106" s="4" t="s">
        <v>75</v>
      </c>
      <c r="J2106" s="4" t="s">
        <v>37</v>
      </c>
      <c r="K2106" s="4" t="s">
        <v>596</v>
      </c>
      <c r="L2106" s="4" t="s">
        <v>39</v>
      </c>
      <c r="M2106" s="4" t="s">
        <v>76</v>
      </c>
      <c r="N2106" s="4" t="s">
        <v>41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216</v>
      </c>
      <c r="V2106" s="4">
        <v>130</v>
      </c>
      <c r="W2106" s="4">
        <v>87</v>
      </c>
      <c r="X2106" s="4">
        <v>87</v>
      </c>
      <c r="Y2106" s="4">
        <v>44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</row>
    <row r="2107" spans="1:40" ht="15" customHeight="1" x14ac:dyDescent="0.25">
      <c r="A2107" s="4" t="str">
        <f>EB[[#This Row],[unit]] &amp; "#" &amp; EB[[#This Row],[indic_nrg]] &amp; "#" &amp; EB[[#This Row],[product]] &amp; "#" &amp; EB[[#This Row],[geo]]</f>
        <v>TJ#B_101305#3250#CZ</v>
      </c>
      <c r="B2107" s="4" t="str">
        <f>VLOOKUP(EB[[#This Row],[product]],KS_DB[[product]:[KS]],5,FALSE)</f>
        <v>liquid</v>
      </c>
      <c r="C2107" s="4" t="str">
        <f>VLOOKUP(EB[[#This Row],[product]],KS_DB[[product]:[KS]],6,FALSE)</f>
        <v>diesel</v>
      </c>
      <c r="D2107" s="4">
        <f>VLOOKUP(EB[[#This Row],[product]],Carriers[],4,FALSE)</f>
        <v>1</v>
      </c>
      <c r="E2107" s="4">
        <f>VLOOKUP(EB[[#This Row],[indic_nrg]],Indicators[],4,FALSE)</f>
        <v>0</v>
      </c>
      <c r="F2107" s="4">
        <f>IFERROR(VLOOKUP(EB[[#This Row],[Source_carrier]],KS_DB[[product]:[KS]],6,FALSE),0)</f>
        <v>0</v>
      </c>
      <c r="G2107" s="4" t="s">
        <v>34</v>
      </c>
      <c r="H2107" s="4" t="s">
        <v>595</v>
      </c>
      <c r="I2107" s="4" t="s">
        <v>1143</v>
      </c>
      <c r="J2107" s="4" t="s">
        <v>37</v>
      </c>
      <c r="K2107" s="4" t="s">
        <v>596</v>
      </c>
      <c r="L2107" s="4" t="s">
        <v>39</v>
      </c>
      <c r="M2107" s="4" t="s">
        <v>1144</v>
      </c>
      <c r="N2107" s="4" t="s">
        <v>41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174</v>
      </c>
      <c r="V2107" s="4">
        <v>130</v>
      </c>
      <c r="W2107" s="4">
        <v>87</v>
      </c>
      <c r="X2107" s="4">
        <v>87</v>
      </c>
      <c r="Y2107" s="4">
        <v>44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</row>
    <row r="2108" spans="1:40" ht="15" customHeight="1" x14ac:dyDescent="0.25">
      <c r="A2108" s="4" t="str">
        <f>EB[[#This Row],[unit]] &amp; "#" &amp; EB[[#This Row],[indic_nrg]] &amp; "#" &amp; EB[[#This Row],[product]] &amp; "#" &amp; EB[[#This Row],[geo]]</f>
        <v>TJ#B_101305#3260#CZ</v>
      </c>
      <c r="B2108" s="4" t="str">
        <f>VLOOKUP(EB[[#This Row],[product]],KS_DB[[product]:[KS]],5,FALSE)</f>
        <v>liquid</v>
      </c>
      <c r="C2108" s="4" t="str">
        <f>VLOOKUP(EB[[#This Row],[product]],KS_DB[[product]:[KS]],6,FALSE)</f>
        <v>diesel</v>
      </c>
      <c r="D2108" s="4">
        <f>VLOOKUP(EB[[#This Row],[product]],Carriers[],4,FALSE)</f>
        <v>1</v>
      </c>
      <c r="E2108" s="4">
        <f>VLOOKUP(EB[[#This Row],[indic_nrg]],Indicators[],4,FALSE)</f>
        <v>0</v>
      </c>
      <c r="F2108" s="4">
        <f>IFERROR(VLOOKUP(EB[[#This Row],[Source_carrier]],KS_DB[[product]:[KS]],6,FALSE),0)</f>
        <v>0</v>
      </c>
      <c r="G2108" s="4" t="s">
        <v>34</v>
      </c>
      <c r="H2108" s="4" t="s">
        <v>595</v>
      </c>
      <c r="I2108" s="4" t="s">
        <v>79</v>
      </c>
      <c r="J2108" s="4" t="s">
        <v>37</v>
      </c>
      <c r="K2108" s="4" t="s">
        <v>596</v>
      </c>
      <c r="L2108" s="4" t="s">
        <v>39</v>
      </c>
      <c r="M2108" s="4" t="s">
        <v>80</v>
      </c>
      <c r="N2108" s="4" t="s">
        <v>41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43</v>
      </c>
      <c r="V2108" s="4">
        <v>0</v>
      </c>
      <c r="W2108" s="4">
        <v>0</v>
      </c>
      <c r="X2108" s="4">
        <v>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</row>
    <row r="2109" spans="1:40" ht="15" customHeight="1" x14ac:dyDescent="0.25">
      <c r="A2109" s="4" t="str">
        <f>EB[[#This Row],[unit]] &amp; "#" &amp; EB[[#This Row],[indic_nrg]] &amp; "#" &amp; EB[[#This Row],[product]] &amp; "#" &amp; EB[[#This Row],[geo]]</f>
        <v>TJ#B_101305#3270A#CZ</v>
      </c>
      <c r="B2109" s="4" t="str">
        <f>VLOOKUP(EB[[#This Row],[product]],KS_DB[[product]:[KS]],5,FALSE)</f>
        <v>liquid</v>
      </c>
      <c r="C2109" s="4" t="str">
        <f>VLOOKUP(EB[[#This Row],[product]],KS_DB[[product]:[KS]],6,FALSE)</f>
        <v>liquid</v>
      </c>
      <c r="D2109" s="4">
        <f>VLOOKUP(EB[[#This Row],[product]],Carriers[],4,FALSE)</f>
        <v>1</v>
      </c>
      <c r="E2109" s="4">
        <f>VLOOKUP(EB[[#This Row],[indic_nrg]],Indicators[],4,FALSE)</f>
        <v>0</v>
      </c>
      <c r="F2109" s="4">
        <f>IFERROR(VLOOKUP(EB[[#This Row],[Source_carrier]],KS_DB[[product]:[KS]],6,FALSE),0)</f>
        <v>0</v>
      </c>
      <c r="G2109" s="4" t="s">
        <v>34</v>
      </c>
      <c r="H2109" s="4" t="s">
        <v>595</v>
      </c>
      <c r="I2109" s="4" t="s">
        <v>81</v>
      </c>
      <c r="J2109" s="4" t="s">
        <v>37</v>
      </c>
      <c r="K2109" s="4" t="s">
        <v>596</v>
      </c>
      <c r="L2109" s="4" t="s">
        <v>39</v>
      </c>
      <c r="M2109" s="4" t="s">
        <v>82</v>
      </c>
      <c r="N2109" s="4" t="s">
        <v>41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</row>
    <row r="2110" spans="1:40" ht="15" customHeight="1" x14ac:dyDescent="0.25">
      <c r="A2110" s="4" t="str">
        <f>EB[[#This Row],[unit]] &amp; "#" &amp; EB[[#This Row],[indic_nrg]] &amp; "#" &amp; EB[[#This Row],[product]] &amp; "#" &amp; EB[[#This Row],[geo]]</f>
        <v>TJ#B_101305#4000#CZ</v>
      </c>
      <c r="B2110" s="4" t="str">
        <f>VLOOKUP(EB[[#This Row],[product]],KS_DB[[product]:[KS]],5,FALSE)</f>
        <v>gas</v>
      </c>
      <c r="C2110" s="4" t="str">
        <f>VLOOKUP(EB[[#This Row],[product]],KS_DB[[product]:[KS]],6,FALSE)</f>
        <v>gas</v>
      </c>
      <c r="D2110" s="4">
        <f>VLOOKUP(EB[[#This Row],[product]],Carriers[],4,FALSE)</f>
        <v>0</v>
      </c>
      <c r="E2110" s="4">
        <f>VLOOKUP(EB[[#This Row],[indic_nrg]],Indicators[],4,FALSE)</f>
        <v>0</v>
      </c>
      <c r="F2110" s="4">
        <f>IFERROR(VLOOKUP(EB[[#This Row],[Source_carrier]],KS_DB[[product]:[KS]],6,FALSE),0)</f>
        <v>0</v>
      </c>
      <c r="G2110" s="4" t="s">
        <v>34</v>
      </c>
      <c r="H2110" s="4" t="s">
        <v>595</v>
      </c>
      <c r="I2110" s="4" t="s">
        <v>83</v>
      </c>
      <c r="J2110" s="4" t="s">
        <v>37</v>
      </c>
      <c r="K2110" s="4" t="s">
        <v>596</v>
      </c>
      <c r="L2110" s="4" t="s">
        <v>39</v>
      </c>
      <c r="M2110" s="4" t="s">
        <v>84</v>
      </c>
      <c r="N2110" s="4" t="s">
        <v>41</v>
      </c>
      <c r="O2110" s="4">
        <v>0</v>
      </c>
      <c r="P2110" s="4">
        <v>0</v>
      </c>
      <c r="Q2110" s="4">
        <v>59</v>
      </c>
      <c r="R2110" s="4">
        <v>100</v>
      </c>
      <c r="S2110" s="4">
        <v>0</v>
      </c>
      <c r="T2110" s="4">
        <v>31</v>
      </c>
      <c r="U2110" s="4">
        <v>74</v>
      </c>
      <c r="V2110" s="4">
        <v>69</v>
      </c>
      <c r="W2110" s="4">
        <v>62</v>
      </c>
      <c r="X2110" s="4">
        <v>30</v>
      </c>
      <c r="Y2110" s="4">
        <v>34</v>
      </c>
      <c r="Z2110" s="4">
        <v>33</v>
      </c>
      <c r="AA2110" s="4">
        <v>34</v>
      </c>
      <c r="AB2110" s="4">
        <v>34</v>
      </c>
      <c r="AC2110" s="4">
        <v>68</v>
      </c>
      <c r="AD2110" s="4">
        <v>103</v>
      </c>
      <c r="AE2110" s="4">
        <v>68</v>
      </c>
      <c r="AF2110" s="4">
        <v>74</v>
      </c>
      <c r="AG2110" s="4">
        <v>75</v>
      </c>
      <c r="AH2110" s="4">
        <v>88</v>
      </c>
      <c r="AI2110" s="4">
        <v>140</v>
      </c>
      <c r="AJ2110" s="4">
        <v>140</v>
      </c>
      <c r="AK2110" s="4">
        <v>168</v>
      </c>
      <c r="AL2110" s="4">
        <v>137</v>
      </c>
      <c r="AM2110" s="4">
        <v>156</v>
      </c>
      <c r="AN2110" s="4">
        <v>125</v>
      </c>
    </row>
    <row r="2111" spans="1:40" ht="15" customHeight="1" x14ac:dyDescent="0.25">
      <c r="A2111" s="4" t="str">
        <f>EB[[#This Row],[unit]] &amp; "#" &amp; EB[[#This Row],[indic_nrg]] &amp; "#" &amp; EB[[#This Row],[product]] &amp; "#" &amp; EB[[#This Row],[geo]]</f>
        <v>TJ#B_101305#4100#CZ</v>
      </c>
      <c r="B2111" s="4" t="str">
        <f>VLOOKUP(EB[[#This Row],[product]],KS_DB[[product]:[KS]],5,FALSE)</f>
        <v>gas</v>
      </c>
      <c r="C2111" s="4" t="str">
        <f>VLOOKUP(EB[[#This Row],[product]],KS_DB[[product]:[KS]],6,FALSE)</f>
        <v>gas</v>
      </c>
      <c r="D2111" s="4">
        <f>VLOOKUP(EB[[#This Row],[product]],Carriers[],4,FALSE)</f>
        <v>1</v>
      </c>
      <c r="E2111" s="4">
        <f>VLOOKUP(EB[[#This Row],[indic_nrg]],Indicators[],4,FALSE)</f>
        <v>0</v>
      </c>
      <c r="F2111" s="4">
        <f>IFERROR(VLOOKUP(EB[[#This Row],[Source_carrier]],KS_DB[[product]:[KS]],6,FALSE),0)</f>
        <v>0</v>
      </c>
      <c r="G2111" s="4" t="s">
        <v>34</v>
      </c>
      <c r="H2111" s="4" t="s">
        <v>595</v>
      </c>
      <c r="I2111" s="4" t="s">
        <v>85</v>
      </c>
      <c r="J2111" s="4" t="s">
        <v>37</v>
      </c>
      <c r="K2111" s="4" t="s">
        <v>596</v>
      </c>
      <c r="L2111" s="4" t="s">
        <v>39</v>
      </c>
      <c r="M2111" s="4" t="s">
        <v>86</v>
      </c>
      <c r="N2111" s="4" t="s">
        <v>41</v>
      </c>
      <c r="O2111" s="4">
        <v>0</v>
      </c>
      <c r="P2111" s="4">
        <v>0</v>
      </c>
      <c r="Q2111" s="4">
        <v>59</v>
      </c>
      <c r="R2111" s="4">
        <v>100</v>
      </c>
      <c r="S2111" s="4">
        <v>0</v>
      </c>
      <c r="T2111" s="4">
        <v>31</v>
      </c>
      <c r="U2111" s="4">
        <v>74</v>
      </c>
      <c r="V2111" s="4">
        <v>69</v>
      </c>
      <c r="W2111" s="4">
        <v>62</v>
      </c>
      <c r="X2111" s="4">
        <v>30</v>
      </c>
      <c r="Y2111" s="4">
        <v>34</v>
      </c>
      <c r="Z2111" s="4">
        <v>33</v>
      </c>
      <c r="AA2111" s="4">
        <v>34</v>
      </c>
      <c r="AB2111" s="4">
        <v>34</v>
      </c>
      <c r="AC2111" s="4">
        <v>68</v>
      </c>
      <c r="AD2111" s="4">
        <v>103</v>
      </c>
      <c r="AE2111" s="4">
        <v>68</v>
      </c>
      <c r="AF2111" s="4">
        <v>74</v>
      </c>
      <c r="AG2111" s="4">
        <v>75</v>
      </c>
      <c r="AH2111" s="4">
        <v>88</v>
      </c>
      <c r="AI2111" s="4">
        <v>140</v>
      </c>
      <c r="AJ2111" s="4">
        <v>140</v>
      </c>
      <c r="AK2111" s="4">
        <v>168</v>
      </c>
      <c r="AL2111" s="4">
        <v>137</v>
      </c>
      <c r="AM2111" s="4">
        <v>156</v>
      </c>
      <c r="AN2111" s="4">
        <v>125</v>
      </c>
    </row>
    <row r="2112" spans="1:40" ht="15" customHeight="1" x14ac:dyDescent="0.25">
      <c r="A2112" s="4" t="str">
        <f>EB[[#This Row],[unit]] &amp; "#" &amp; EB[[#This Row],[indic_nrg]] &amp; "#" &amp; EB[[#This Row],[product]] &amp; "#" &amp; EB[[#This Row],[geo]]</f>
        <v>TJ#B_101305#5200#CZ</v>
      </c>
      <c r="B2112" s="4" t="str">
        <f>VLOOKUP(EB[[#This Row],[product]],KS_DB[[product]:[KS]],5,FALSE)</f>
        <v>heat</v>
      </c>
      <c r="C2112" s="4" t="str">
        <f>VLOOKUP(EB[[#This Row],[product]],KS_DB[[product]:[KS]],6,FALSE)</f>
        <v>heat</v>
      </c>
      <c r="D2112" s="4">
        <f>VLOOKUP(EB[[#This Row],[product]],Carriers[],4,FALSE)</f>
        <v>1</v>
      </c>
      <c r="E2112" s="4">
        <f>VLOOKUP(EB[[#This Row],[indic_nrg]],Indicators[],4,FALSE)</f>
        <v>0</v>
      </c>
      <c r="F2112" s="4">
        <f>IFERROR(VLOOKUP(EB[[#This Row],[Source_carrier]],KS_DB[[product]:[KS]],6,FALSE),0)</f>
        <v>0</v>
      </c>
      <c r="G2112" s="4" t="s">
        <v>34</v>
      </c>
      <c r="H2112" s="4" t="s">
        <v>595</v>
      </c>
      <c r="I2112" s="4" t="s">
        <v>97</v>
      </c>
      <c r="J2112" s="4" t="s">
        <v>37</v>
      </c>
      <c r="K2112" s="4" t="s">
        <v>596</v>
      </c>
      <c r="L2112" s="4" t="s">
        <v>39</v>
      </c>
      <c r="M2112" s="4" t="s">
        <v>98</v>
      </c>
      <c r="N2112" s="4" t="s">
        <v>41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</row>
    <row r="2113" spans="1:40" ht="15" customHeight="1" x14ac:dyDescent="0.25">
      <c r="A2113" s="4" t="str">
        <f>EB[[#This Row],[unit]] &amp; "#" &amp; EB[[#This Row],[indic_nrg]] &amp; "#" &amp; EB[[#This Row],[product]] &amp; "#" &amp; EB[[#This Row],[geo]]</f>
        <v>TJ#B_101305#6000#CZ</v>
      </c>
      <c r="B2113" s="4" t="str">
        <f>VLOOKUP(EB[[#This Row],[product]],KS_DB[[product]:[KS]],5,FALSE)</f>
        <v>electricity</v>
      </c>
      <c r="C2113" s="4" t="str">
        <f>VLOOKUP(EB[[#This Row],[product]],KS_DB[[product]:[KS]],6,FALSE)</f>
        <v>electricity</v>
      </c>
      <c r="D2113" s="4">
        <f>VLOOKUP(EB[[#This Row],[product]],Carriers[],4,FALSE)</f>
        <v>1</v>
      </c>
      <c r="E2113" s="4">
        <f>VLOOKUP(EB[[#This Row],[indic_nrg]],Indicators[],4,FALSE)</f>
        <v>0</v>
      </c>
      <c r="F2113" s="4">
        <f>IFERROR(VLOOKUP(EB[[#This Row],[Source_carrier]],KS_DB[[product]:[KS]],6,FALSE),0)</f>
        <v>0</v>
      </c>
      <c r="G2113" s="4" t="s">
        <v>34</v>
      </c>
      <c r="H2113" s="4" t="s">
        <v>595</v>
      </c>
      <c r="I2113" s="4" t="s">
        <v>127</v>
      </c>
      <c r="J2113" s="4" t="s">
        <v>37</v>
      </c>
      <c r="K2113" s="4" t="s">
        <v>596</v>
      </c>
      <c r="L2113" s="4" t="s">
        <v>39</v>
      </c>
      <c r="M2113" s="4" t="s">
        <v>128</v>
      </c>
      <c r="N2113" s="4" t="s">
        <v>41</v>
      </c>
      <c r="O2113" s="4">
        <v>32</v>
      </c>
      <c r="P2113" s="4">
        <v>32</v>
      </c>
      <c r="Q2113" s="4">
        <v>32</v>
      </c>
      <c r="R2113" s="4">
        <v>32</v>
      </c>
      <c r="S2113" s="4">
        <v>32</v>
      </c>
      <c r="T2113" s="4">
        <v>32</v>
      </c>
      <c r="U2113" s="4">
        <v>32</v>
      </c>
      <c r="V2113" s="4">
        <v>22</v>
      </c>
      <c r="W2113" s="4">
        <v>29</v>
      </c>
      <c r="X2113" s="4">
        <v>14</v>
      </c>
      <c r="Y2113" s="4">
        <v>25</v>
      </c>
      <c r="Z2113" s="4">
        <v>29</v>
      </c>
      <c r="AA2113" s="4">
        <v>36</v>
      </c>
      <c r="AB2113" s="4">
        <v>22</v>
      </c>
      <c r="AC2113" s="4">
        <v>22</v>
      </c>
      <c r="AD2113" s="4">
        <v>18</v>
      </c>
      <c r="AE2113" s="4">
        <v>22</v>
      </c>
      <c r="AF2113" s="4">
        <v>18</v>
      </c>
      <c r="AG2113" s="4">
        <v>14</v>
      </c>
      <c r="AH2113" s="4">
        <v>22</v>
      </c>
      <c r="AI2113" s="4">
        <v>58</v>
      </c>
      <c r="AJ2113" s="4">
        <v>58</v>
      </c>
      <c r="AK2113" s="4">
        <v>68</v>
      </c>
      <c r="AL2113" s="4">
        <v>68</v>
      </c>
      <c r="AM2113" s="4">
        <v>97</v>
      </c>
      <c r="AN2113" s="4">
        <v>94</v>
      </c>
    </row>
    <row r="2114" spans="1:40" ht="15" customHeight="1" x14ac:dyDescent="0.25">
      <c r="A2114" s="4" t="str">
        <f>EB[[#This Row],[unit]] &amp; "#" &amp; EB[[#This Row],[indic_nrg]] &amp; "#" &amp; EB[[#This Row],[product]] &amp; "#" &amp; EB[[#This Row],[geo]]</f>
        <v>TJ#B_101307#0000#CZ</v>
      </c>
      <c r="B2114" s="4" t="str">
        <f>VLOOKUP(EB[[#This Row],[product]],KS_DB[[product]:[KS]],5,FALSE)</f>
        <v>all</v>
      </c>
      <c r="C2114" s="4" t="str">
        <f>VLOOKUP(EB[[#This Row],[product]],KS_DB[[product]:[KS]],6,FALSE)</f>
        <v>all</v>
      </c>
      <c r="D2114" s="4">
        <f>VLOOKUP(EB[[#This Row],[product]],Carriers[],4,FALSE)</f>
        <v>0</v>
      </c>
      <c r="E2114" s="4">
        <f>VLOOKUP(EB[[#This Row],[indic_nrg]],Indicators[],4,FALSE)</f>
        <v>0</v>
      </c>
      <c r="F2114" s="4">
        <f>IFERROR(VLOOKUP(EB[[#This Row],[Source_carrier]],KS_DB[[product]:[KS]],6,FALSE),0)</f>
        <v>0</v>
      </c>
      <c r="G2114" s="4" t="s">
        <v>34</v>
      </c>
      <c r="H2114" s="4" t="s">
        <v>597</v>
      </c>
      <c r="I2114" s="4" t="s">
        <v>36</v>
      </c>
      <c r="J2114" s="4" t="s">
        <v>37</v>
      </c>
      <c r="K2114" s="4" t="s">
        <v>598</v>
      </c>
      <c r="L2114" s="4" t="s">
        <v>39</v>
      </c>
      <c r="M2114" s="4" t="s">
        <v>40</v>
      </c>
      <c r="N2114" s="4" t="s">
        <v>41</v>
      </c>
      <c r="O2114" s="4">
        <v>2883</v>
      </c>
      <c r="P2114" s="4">
        <v>8401</v>
      </c>
      <c r="Q2114" s="4">
        <v>8766</v>
      </c>
      <c r="R2114" s="4">
        <v>17283</v>
      </c>
      <c r="S2114" s="4">
        <v>18469</v>
      </c>
      <c r="T2114" s="4">
        <v>15704</v>
      </c>
      <c r="U2114" s="4">
        <v>17437</v>
      </c>
      <c r="V2114" s="4">
        <v>17422</v>
      </c>
      <c r="W2114" s="4">
        <v>15998</v>
      </c>
      <c r="X2114" s="4">
        <v>15268</v>
      </c>
      <c r="Y2114" s="4">
        <v>17699</v>
      </c>
      <c r="Z2114" s="4">
        <v>17265</v>
      </c>
      <c r="AA2114" s="4">
        <v>17500</v>
      </c>
      <c r="AB2114" s="4">
        <v>17334</v>
      </c>
      <c r="AC2114" s="4">
        <v>17070</v>
      </c>
      <c r="AD2114" s="4">
        <v>19432</v>
      </c>
      <c r="AE2114" s="4">
        <v>20176</v>
      </c>
      <c r="AF2114" s="4">
        <v>19667</v>
      </c>
      <c r="AG2114" s="4">
        <v>22979</v>
      </c>
      <c r="AH2114" s="4">
        <v>21939</v>
      </c>
      <c r="AI2114" s="4">
        <v>19188</v>
      </c>
      <c r="AJ2114" s="4">
        <v>18353</v>
      </c>
      <c r="AK2114" s="4">
        <v>18119</v>
      </c>
      <c r="AL2114" s="4">
        <v>16936</v>
      </c>
      <c r="AM2114" s="4">
        <v>17402</v>
      </c>
      <c r="AN2114" s="4">
        <v>17659</v>
      </c>
    </row>
    <row r="2115" spans="1:40" ht="15" customHeight="1" x14ac:dyDescent="0.25">
      <c r="A2115" s="4" t="str">
        <f>EB[[#This Row],[unit]] &amp; "#" &amp; EB[[#This Row],[indic_nrg]] &amp; "#" &amp; EB[[#This Row],[product]] &amp; "#" &amp; EB[[#This Row],[geo]]</f>
        <v>TJ#B_101307#2000#CZ</v>
      </c>
      <c r="B2115" s="4" t="str">
        <f>VLOOKUP(EB[[#This Row],[product]],KS_DB[[product]:[KS]],5,FALSE)</f>
        <v>solid</v>
      </c>
      <c r="C2115" s="4" t="str">
        <f>VLOOKUP(EB[[#This Row],[product]],KS_DB[[product]:[KS]],6,FALSE)</f>
        <v>solid</v>
      </c>
      <c r="D2115" s="4">
        <f>VLOOKUP(EB[[#This Row],[product]],Carriers[],4,FALSE)</f>
        <v>0</v>
      </c>
      <c r="E2115" s="4">
        <f>VLOOKUP(EB[[#This Row],[indic_nrg]],Indicators[],4,FALSE)</f>
        <v>0</v>
      </c>
      <c r="F2115" s="4">
        <f>IFERROR(VLOOKUP(EB[[#This Row],[Source_carrier]],KS_DB[[product]:[KS]],6,FALSE),0)</f>
        <v>0</v>
      </c>
      <c r="G2115" s="4" t="s">
        <v>34</v>
      </c>
      <c r="H2115" s="4" t="s">
        <v>597</v>
      </c>
      <c r="I2115" s="4" t="s">
        <v>18</v>
      </c>
      <c r="J2115" s="4" t="s">
        <v>37</v>
      </c>
      <c r="K2115" s="4" t="s">
        <v>598</v>
      </c>
      <c r="L2115" s="4" t="s">
        <v>39</v>
      </c>
      <c r="M2115" s="4" t="s">
        <v>42</v>
      </c>
      <c r="N2115" s="4" t="s">
        <v>41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</row>
    <row r="2116" spans="1:40" ht="15" customHeight="1" x14ac:dyDescent="0.25">
      <c r="A2116" s="4" t="str">
        <f>EB[[#This Row],[unit]] &amp; "#" &amp; EB[[#This Row],[indic_nrg]] &amp; "#" &amp; EB[[#This Row],[product]] &amp; "#" &amp; EB[[#This Row],[geo]]</f>
        <v>TJ#B_101307#2100#CZ</v>
      </c>
      <c r="B2116" s="4" t="str">
        <f>VLOOKUP(EB[[#This Row],[product]],KS_DB[[product]:[KS]],5,FALSE)</f>
        <v>solid</v>
      </c>
      <c r="C2116" s="4" t="str">
        <f>VLOOKUP(EB[[#This Row],[product]],KS_DB[[product]:[KS]],6,FALSE)</f>
        <v>solid</v>
      </c>
      <c r="D2116" s="4">
        <f>VLOOKUP(EB[[#This Row],[product]],Carriers[],4,FALSE)</f>
        <v>0</v>
      </c>
      <c r="E2116" s="4">
        <f>VLOOKUP(EB[[#This Row],[indic_nrg]],Indicators[],4,FALSE)</f>
        <v>0</v>
      </c>
      <c r="F2116" s="4">
        <f>IFERROR(VLOOKUP(EB[[#This Row],[Source_carrier]],KS_DB[[product]:[KS]],6,FALSE),0)</f>
        <v>0</v>
      </c>
      <c r="G2116" s="4" t="s">
        <v>34</v>
      </c>
      <c r="H2116" s="4" t="s">
        <v>597</v>
      </c>
      <c r="I2116" s="4" t="s">
        <v>43</v>
      </c>
      <c r="J2116" s="4" t="s">
        <v>37</v>
      </c>
      <c r="K2116" s="4" t="s">
        <v>598</v>
      </c>
      <c r="L2116" s="4" t="s">
        <v>39</v>
      </c>
      <c r="M2116" s="4" t="s">
        <v>44</v>
      </c>
      <c r="N2116" s="4" t="s">
        <v>41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</row>
    <row r="2117" spans="1:40" ht="15" customHeight="1" x14ac:dyDescent="0.25">
      <c r="A2117" s="4" t="str">
        <f>EB[[#This Row],[unit]] &amp; "#" &amp; EB[[#This Row],[indic_nrg]] &amp; "#" &amp; EB[[#This Row],[product]] &amp; "#" &amp; EB[[#This Row],[geo]]</f>
        <v>TJ#B_101307#2112#CZ</v>
      </c>
      <c r="B2117" s="4" t="str">
        <f>VLOOKUP(EB[[#This Row],[product]],KS_DB[[product]:[KS]],5,FALSE)</f>
        <v>solid</v>
      </c>
      <c r="C2117" s="4" t="str">
        <f>VLOOKUP(EB[[#This Row],[product]],KS_DB[[product]:[KS]],6,FALSE)</f>
        <v>solid</v>
      </c>
      <c r="D2117" s="4">
        <f>VLOOKUP(EB[[#This Row],[product]],Carriers[],4,FALSE)</f>
        <v>1</v>
      </c>
      <c r="E2117" s="4">
        <f>VLOOKUP(EB[[#This Row],[indic_nrg]],Indicators[],4,FALSE)</f>
        <v>0</v>
      </c>
      <c r="F2117" s="4">
        <f>IFERROR(VLOOKUP(EB[[#This Row],[Source_carrier]],KS_DB[[product]:[KS]],6,FALSE),0)</f>
        <v>0</v>
      </c>
      <c r="G2117" s="4" t="s">
        <v>34</v>
      </c>
      <c r="H2117" s="4" t="s">
        <v>597</v>
      </c>
      <c r="I2117" s="4" t="s">
        <v>45</v>
      </c>
      <c r="J2117" s="4" t="s">
        <v>37</v>
      </c>
      <c r="K2117" s="4" t="s">
        <v>598</v>
      </c>
      <c r="L2117" s="4" t="s">
        <v>39</v>
      </c>
      <c r="M2117" s="4" t="s">
        <v>46</v>
      </c>
      <c r="N2117" s="4" t="s">
        <v>41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0</v>
      </c>
      <c r="Z2117" s="4">
        <v>0</v>
      </c>
      <c r="AA2117" s="4">
        <v>0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</row>
    <row r="2118" spans="1:40" ht="15" customHeight="1" x14ac:dyDescent="0.25">
      <c r="A2118" s="4" t="str">
        <f>EB[[#This Row],[unit]] &amp; "#" &amp; EB[[#This Row],[indic_nrg]] &amp; "#" &amp; EB[[#This Row],[product]] &amp; "#" &amp; EB[[#This Row],[geo]]</f>
        <v>TJ#B_101307#2115#CZ</v>
      </c>
      <c r="B2118" s="4" t="str">
        <f>VLOOKUP(EB[[#This Row],[product]],KS_DB[[product]:[KS]],5,FALSE)</f>
        <v>solid</v>
      </c>
      <c r="C2118" s="4" t="str">
        <f>VLOOKUP(EB[[#This Row],[product]],KS_DB[[product]:[KS]],6,FALSE)</f>
        <v>solid</v>
      </c>
      <c r="D2118" s="4">
        <f>VLOOKUP(EB[[#This Row],[product]],Carriers[],4,FALSE)</f>
        <v>1</v>
      </c>
      <c r="E2118" s="4">
        <f>VLOOKUP(EB[[#This Row],[indic_nrg]],Indicators[],4,FALSE)</f>
        <v>0</v>
      </c>
      <c r="F2118" s="4">
        <f>IFERROR(VLOOKUP(EB[[#This Row],[Source_carrier]],KS_DB[[product]:[KS]],6,FALSE),0)</f>
        <v>0</v>
      </c>
      <c r="G2118" s="4" t="s">
        <v>34</v>
      </c>
      <c r="H2118" s="4" t="s">
        <v>597</v>
      </c>
      <c r="I2118" s="4" t="s">
        <v>47</v>
      </c>
      <c r="J2118" s="4" t="s">
        <v>37</v>
      </c>
      <c r="K2118" s="4" t="s">
        <v>598</v>
      </c>
      <c r="L2118" s="4" t="s">
        <v>39</v>
      </c>
      <c r="M2118" s="4" t="s">
        <v>48</v>
      </c>
      <c r="N2118" s="4" t="s">
        <v>41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</row>
    <row r="2119" spans="1:40" ht="15" customHeight="1" x14ac:dyDescent="0.25">
      <c r="A2119" s="4" t="str">
        <f>EB[[#This Row],[unit]] &amp; "#" &amp; EB[[#This Row],[indic_nrg]] &amp; "#" &amp; EB[[#This Row],[product]] &amp; "#" &amp; EB[[#This Row],[geo]]</f>
        <v>TJ#B_101307#2116#CZ</v>
      </c>
      <c r="B2119" s="4" t="str">
        <f>VLOOKUP(EB[[#This Row],[product]],KS_DB[[product]:[KS]],5,FALSE)</f>
        <v>solid</v>
      </c>
      <c r="C2119" s="4" t="str">
        <f>VLOOKUP(EB[[#This Row],[product]],KS_DB[[product]:[KS]],6,FALSE)</f>
        <v>solid</v>
      </c>
      <c r="D2119" s="4">
        <f>VLOOKUP(EB[[#This Row],[product]],Carriers[],4,FALSE)</f>
        <v>1</v>
      </c>
      <c r="E2119" s="4">
        <f>VLOOKUP(EB[[#This Row],[indic_nrg]],Indicators[],4,FALSE)</f>
        <v>0</v>
      </c>
      <c r="F2119" s="4">
        <f>IFERROR(VLOOKUP(EB[[#This Row],[Source_carrier]],KS_DB[[product]:[KS]],6,FALSE),0)</f>
        <v>0</v>
      </c>
      <c r="G2119" s="4" t="s">
        <v>34</v>
      </c>
      <c r="H2119" s="4" t="s">
        <v>597</v>
      </c>
      <c r="I2119" s="4" t="s">
        <v>49</v>
      </c>
      <c r="J2119" s="4" t="s">
        <v>37</v>
      </c>
      <c r="K2119" s="4" t="s">
        <v>598</v>
      </c>
      <c r="L2119" s="4" t="s">
        <v>39</v>
      </c>
      <c r="M2119" s="4" t="s">
        <v>50</v>
      </c>
      <c r="N2119" s="4" t="s">
        <v>41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</row>
    <row r="2120" spans="1:40" ht="15" customHeight="1" x14ac:dyDescent="0.25">
      <c r="A2120" s="4" t="str">
        <f>EB[[#This Row],[unit]] &amp; "#" &amp; EB[[#This Row],[indic_nrg]] &amp; "#" &amp; EB[[#This Row],[product]] &amp; "#" &amp; EB[[#This Row],[geo]]</f>
        <v>TJ#B_101307#2117#CZ</v>
      </c>
      <c r="B2120" s="4" t="str">
        <f>VLOOKUP(EB[[#This Row],[product]],KS_DB[[product]:[KS]],5,FALSE)</f>
        <v>solid</v>
      </c>
      <c r="C2120" s="4" t="str">
        <f>VLOOKUP(EB[[#This Row],[product]],KS_DB[[product]:[KS]],6,FALSE)</f>
        <v>solid</v>
      </c>
      <c r="D2120" s="4">
        <f>VLOOKUP(EB[[#This Row],[product]],Carriers[],4,FALSE)</f>
        <v>1</v>
      </c>
      <c r="E2120" s="4">
        <f>VLOOKUP(EB[[#This Row],[indic_nrg]],Indicators[],4,FALSE)</f>
        <v>0</v>
      </c>
      <c r="F2120" s="4">
        <f>IFERROR(VLOOKUP(EB[[#This Row],[Source_carrier]],KS_DB[[product]:[KS]],6,FALSE),0)</f>
        <v>0</v>
      </c>
      <c r="G2120" s="4" t="s">
        <v>34</v>
      </c>
      <c r="H2120" s="4" t="s">
        <v>597</v>
      </c>
      <c r="I2120" s="4" t="s">
        <v>51</v>
      </c>
      <c r="J2120" s="4" t="s">
        <v>37</v>
      </c>
      <c r="K2120" s="4" t="s">
        <v>598</v>
      </c>
      <c r="L2120" s="4" t="s">
        <v>39</v>
      </c>
      <c r="M2120" s="4" t="s">
        <v>52</v>
      </c>
      <c r="N2120" s="4" t="s">
        <v>41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</row>
    <row r="2121" spans="1:40" ht="15" customHeight="1" x14ac:dyDescent="0.25">
      <c r="A2121" s="4" t="str">
        <f>EB[[#This Row],[unit]] &amp; "#" &amp; EB[[#This Row],[indic_nrg]] &amp; "#" &amp; EB[[#This Row],[product]] &amp; "#" &amp; EB[[#This Row],[geo]]</f>
        <v>TJ#B_101307#2118#CZ</v>
      </c>
      <c r="B2121" s="4" t="str">
        <f>VLOOKUP(EB[[#This Row],[product]],KS_DB[[product]:[KS]],5,FALSE)</f>
        <v>solid</v>
      </c>
      <c r="C2121" s="4" t="str">
        <f>VLOOKUP(EB[[#This Row],[product]],KS_DB[[product]:[KS]],6,FALSE)</f>
        <v>solid</v>
      </c>
      <c r="D2121" s="4">
        <f>VLOOKUP(EB[[#This Row],[product]],Carriers[],4,FALSE)</f>
        <v>1</v>
      </c>
      <c r="E2121" s="4">
        <f>VLOOKUP(EB[[#This Row],[indic_nrg]],Indicators[],4,FALSE)</f>
        <v>0</v>
      </c>
      <c r="F2121" s="4">
        <f>IFERROR(VLOOKUP(EB[[#This Row],[Source_carrier]],KS_DB[[product]:[KS]],6,FALSE),0)</f>
        <v>0</v>
      </c>
      <c r="G2121" s="4" t="s">
        <v>34</v>
      </c>
      <c r="H2121" s="4" t="s">
        <v>597</v>
      </c>
      <c r="I2121" s="4" t="s">
        <v>53</v>
      </c>
      <c r="J2121" s="4" t="s">
        <v>37</v>
      </c>
      <c r="K2121" s="4" t="s">
        <v>598</v>
      </c>
      <c r="L2121" s="4" t="s">
        <v>39</v>
      </c>
      <c r="M2121" s="4" t="s">
        <v>54</v>
      </c>
      <c r="N2121" s="4" t="s">
        <v>41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0</v>
      </c>
      <c r="AA2121" s="4">
        <v>0</v>
      </c>
      <c r="AB2121" s="4">
        <v>0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</row>
    <row r="2122" spans="1:40" ht="15" customHeight="1" x14ac:dyDescent="0.25">
      <c r="A2122" s="4" t="str">
        <f>EB[[#This Row],[unit]] &amp; "#" &amp; EB[[#This Row],[indic_nrg]] &amp; "#" &amp; EB[[#This Row],[product]] &amp; "#" &amp; EB[[#This Row],[geo]]</f>
        <v>TJ#B_101307#2121#CZ</v>
      </c>
      <c r="B2122" s="4" t="str">
        <f>VLOOKUP(EB[[#This Row],[product]],KS_DB[[product]:[KS]],5,FALSE)</f>
        <v>solid</v>
      </c>
      <c r="C2122" s="4" t="str">
        <f>VLOOKUP(EB[[#This Row],[product]],KS_DB[[product]:[KS]],6,FALSE)</f>
        <v>solid</v>
      </c>
      <c r="D2122" s="4">
        <f>VLOOKUP(EB[[#This Row],[product]],Carriers[],4,FALSE)</f>
        <v>1</v>
      </c>
      <c r="E2122" s="4">
        <f>VLOOKUP(EB[[#This Row],[indic_nrg]],Indicators[],4,FALSE)</f>
        <v>0</v>
      </c>
      <c r="F2122" s="4">
        <f>IFERROR(VLOOKUP(EB[[#This Row],[Source_carrier]],KS_DB[[product]:[KS]],6,FALSE),0)</f>
        <v>0</v>
      </c>
      <c r="G2122" s="4" t="s">
        <v>34</v>
      </c>
      <c r="H2122" s="4" t="s">
        <v>597</v>
      </c>
      <c r="I2122" s="4" t="s">
        <v>55</v>
      </c>
      <c r="J2122" s="4" t="s">
        <v>37</v>
      </c>
      <c r="K2122" s="4" t="s">
        <v>598</v>
      </c>
      <c r="L2122" s="4" t="s">
        <v>39</v>
      </c>
      <c r="M2122" s="4" t="s">
        <v>56</v>
      </c>
      <c r="N2122" s="4" t="s">
        <v>41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</row>
    <row r="2123" spans="1:40" ht="15" customHeight="1" x14ac:dyDescent="0.25">
      <c r="A2123" s="4" t="str">
        <f>EB[[#This Row],[unit]] &amp; "#" &amp; EB[[#This Row],[indic_nrg]] &amp; "#" &amp; EB[[#This Row],[product]] &amp; "#" &amp; EB[[#This Row],[geo]]</f>
        <v>TJ#B_101307#2122#CZ</v>
      </c>
      <c r="B2123" s="4" t="str">
        <f>VLOOKUP(EB[[#This Row],[product]],KS_DB[[product]:[KS]],5,FALSE)</f>
        <v>solid</v>
      </c>
      <c r="C2123" s="4" t="str">
        <f>VLOOKUP(EB[[#This Row],[product]],KS_DB[[product]:[KS]],6,FALSE)</f>
        <v>solid</v>
      </c>
      <c r="D2123" s="4">
        <f>VLOOKUP(EB[[#This Row],[product]],Carriers[],4,FALSE)</f>
        <v>1</v>
      </c>
      <c r="E2123" s="4">
        <f>VLOOKUP(EB[[#This Row],[indic_nrg]],Indicators[],4,FALSE)</f>
        <v>0</v>
      </c>
      <c r="F2123" s="4">
        <f>IFERROR(VLOOKUP(EB[[#This Row],[Source_carrier]],KS_DB[[product]:[KS]],6,FALSE),0)</f>
        <v>0</v>
      </c>
      <c r="G2123" s="4" t="s">
        <v>34</v>
      </c>
      <c r="H2123" s="4" t="s">
        <v>597</v>
      </c>
      <c r="I2123" s="4" t="s">
        <v>57</v>
      </c>
      <c r="J2123" s="4" t="s">
        <v>37</v>
      </c>
      <c r="K2123" s="4" t="s">
        <v>598</v>
      </c>
      <c r="L2123" s="4" t="s">
        <v>39</v>
      </c>
      <c r="M2123" s="4" t="s">
        <v>58</v>
      </c>
      <c r="N2123" s="4" t="s">
        <v>41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</row>
    <row r="2124" spans="1:40" ht="15" customHeight="1" x14ac:dyDescent="0.25">
      <c r="A2124" s="4" t="str">
        <f>EB[[#This Row],[unit]] &amp; "#" &amp; EB[[#This Row],[indic_nrg]] &amp; "#" &amp; EB[[#This Row],[product]] &amp; "#" &amp; EB[[#This Row],[geo]]</f>
        <v>TJ#B_101307#2130#CZ</v>
      </c>
      <c r="B2124" s="4" t="str">
        <f>VLOOKUP(EB[[#This Row],[product]],KS_DB[[product]:[KS]],5,FALSE)</f>
        <v>solid</v>
      </c>
      <c r="C2124" s="4" t="str">
        <f>VLOOKUP(EB[[#This Row],[product]],KS_DB[[product]:[KS]],6,FALSE)</f>
        <v>solid</v>
      </c>
      <c r="D2124" s="4">
        <f>VLOOKUP(EB[[#This Row],[product]],Carriers[],4,FALSE)</f>
        <v>1</v>
      </c>
      <c r="E2124" s="4">
        <f>VLOOKUP(EB[[#This Row],[indic_nrg]],Indicators[],4,FALSE)</f>
        <v>0</v>
      </c>
      <c r="F2124" s="4">
        <f>IFERROR(VLOOKUP(EB[[#This Row],[Source_carrier]],KS_DB[[product]:[KS]],6,FALSE),0)</f>
        <v>0</v>
      </c>
      <c r="G2124" s="4" t="s">
        <v>34</v>
      </c>
      <c r="H2124" s="4" t="s">
        <v>597</v>
      </c>
      <c r="I2124" s="4" t="s">
        <v>59</v>
      </c>
      <c r="J2124" s="4" t="s">
        <v>37</v>
      </c>
      <c r="K2124" s="4" t="s">
        <v>598</v>
      </c>
      <c r="L2124" s="4" t="s">
        <v>39</v>
      </c>
      <c r="M2124" s="4" t="s">
        <v>60</v>
      </c>
      <c r="N2124" s="4" t="s">
        <v>41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</row>
    <row r="2125" spans="1:40" ht="15" customHeight="1" x14ac:dyDescent="0.25">
      <c r="A2125" s="4" t="str">
        <f>EB[[#This Row],[unit]] &amp; "#" &amp; EB[[#This Row],[indic_nrg]] &amp; "#" &amp; EB[[#This Row],[product]] &amp; "#" &amp; EB[[#This Row],[geo]]</f>
        <v>TJ#B_101307#2200#CZ</v>
      </c>
      <c r="B2125" s="4" t="str">
        <f>VLOOKUP(EB[[#This Row],[product]],KS_DB[[product]:[KS]],5,FALSE)</f>
        <v>solid</v>
      </c>
      <c r="C2125" s="4" t="str">
        <f>VLOOKUP(EB[[#This Row],[product]],KS_DB[[product]:[KS]],6,FALSE)</f>
        <v>solid</v>
      </c>
      <c r="D2125" s="4">
        <f>VLOOKUP(EB[[#This Row],[product]],Carriers[],4,FALSE)</f>
        <v>0</v>
      </c>
      <c r="E2125" s="4">
        <f>VLOOKUP(EB[[#This Row],[indic_nrg]],Indicators[],4,FALSE)</f>
        <v>0</v>
      </c>
      <c r="F2125" s="4">
        <f>IFERROR(VLOOKUP(EB[[#This Row],[Source_carrier]],KS_DB[[product]:[KS]],6,FALSE),0)</f>
        <v>0</v>
      </c>
      <c r="G2125" s="4" t="s">
        <v>34</v>
      </c>
      <c r="H2125" s="4" t="s">
        <v>597</v>
      </c>
      <c r="I2125" s="4" t="s">
        <v>61</v>
      </c>
      <c r="J2125" s="4" t="s">
        <v>37</v>
      </c>
      <c r="K2125" s="4" t="s">
        <v>598</v>
      </c>
      <c r="L2125" s="4" t="s">
        <v>39</v>
      </c>
      <c r="M2125" s="4" t="s">
        <v>62</v>
      </c>
      <c r="N2125" s="4" t="s">
        <v>41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</row>
    <row r="2126" spans="1:40" ht="15" customHeight="1" x14ac:dyDescent="0.25">
      <c r="A2126" s="4" t="str">
        <f>EB[[#This Row],[unit]] &amp; "#" &amp; EB[[#This Row],[indic_nrg]] &amp; "#" &amp; EB[[#This Row],[product]] &amp; "#" &amp; EB[[#This Row],[geo]]</f>
        <v>TJ#B_101307#2210#CZ</v>
      </c>
      <c r="B2126" s="4" t="str">
        <f>VLOOKUP(EB[[#This Row],[product]],KS_DB[[product]:[KS]],5,FALSE)</f>
        <v>solid</v>
      </c>
      <c r="C2126" s="4" t="str">
        <f>VLOOKUP(EB[[#This Row],[product]],KS_DB[[product]:[KS]],6,FALSE)</f>
        <v>solid</v>
      </c>
      <c r="D2126" s="4">
        <f>VLOOKUP(EB[[#This Row],[product]],Carriers[],4,FALSE)</f>
        <v>1</v>
      </c>
      <c r="E2126" s="4">
        <f>VLOOKUP(EB[[#This Row],[indic_nrg]],Indicators[],4,FALSE)</f>
        <v>0</v>
      </c>
      <c r="F2126" s="4">
        <f>IFERROR(VLOOKUP(EB[[#This Row],[Source_carrier]],KS_DB[[product]:[KS]],6,FALSE),0)</f>
        <v>0</v>
      </c>
      <c r="G2126" s="4" t="s">
        <v>34</v>
      </c>
      <c r="H2126" s="4" t="s">
        <v>597</v>
      </c>
      <c r="I2126" s="4" t="s">
        <v>63</v>
      </c>
      <c r="J2126" s="4" t="s">
        <v>37</v>
      </c>
      <c r="K2126" s="4" t="s">
        <v>598</v>
      </c>
      <c r="L2126" s="4" t="s">
        <v>39</v>
      </c>
      <c r="M2126" s="4" t="s">
        <v>64</v>
      </c>
      <c r="N2126" s="4" t="s">
        <v>41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</row>
    <row r="2127" spans="1:40" ht="15" customHeight="1" x14ac:dyDescent="0.25">
      <c r="A2127" s="4" t="str">
        <f>EB[[#This Row],[unit]] &amp; "#" &amp; EB[[#This Row],[indic_nrg]] &amp; "#" &amp; EB[[#This Row],[product]] &amp; "#" &amp; EB[[#This Row],[geo]]</f>
        <v>TJ#B_101307#2230#CZ</v>
      </c>
      <c r="B2127" s="4" t="str">
        <f>VLOOKUP(EB[[#This Row],[product]],KS_DB[[product]:[KS]],5,FALSE)</f>
        <v>solid</v>
      </c>
      <c r="C2127" s="4" t="str">
        <f>VLOOKUP(EB[[#This Row],[product]],KS_DB[[product]:[KS]],6,FALSE)</f>
        <v>solid</v>
      </c>
      <c r="D2127" s="4">
        <f>VLOOKUP(EB[[#This Row],[product]],Carriers[],4,FALSE)</f>
        <v>1</v>
      </c>
      <c r="E2127" s="4">
        <f>VLOOKUP(EB[[#This Row],[indic_nrg]],Indicators[],4,FALSE)</f>
        <v>0</v>
      </c>
      <c r="F2127" s="4">
        <f>IFERROR(VLOOKUP(EB[[#This Row],[Source_carrier]],KS_DB[[product]:[KS]],6,FALSE),0)</f>
        <v>0</v>
      </c>
      <c r="G2127" s="4" t="s">
        <v>34</v>
      </c>
      <c r="H2127" s="4" t="s">
        <v>597</v>
      </c>
      <c r="I2127" s="4" t="s">
        <v>65</v>
      </c>
      <c r="J2127" s="4" t="s">
        <v>37</v>
      </c>
      <c r="K2127" s="4" t="s">
        <v>598</v>
      </c>
      <c r="L2127" s="4" t="s">
        <v>39</v>
      </c>
      <c r="M2127" s="4" t="s">
        <v>66</v>
      </c>
      <c r="N2127" s="4" t="s">
        <v>41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</row>
    <row r="2128" spans="1:40" ht="15" customHeight="1" x14ac:dyDescent="0.25">
      <c r="A2128" s="4" t="str">
        <f>EB[[#This Row],[unit]] &amp; "#" &amp; EB[[#This Row],[indic_nrg]] &amp; "#" &amp; EB[[#This Row],[product]] &amp; "#" &amp; EB[[#This Row],[geo]]</f>
        <v>TJ#B_101307#2310#CZ</v>
      </c>
      <c r="B2128" s="4" t="str">
        <f>VLOOKUP(EB[[#This Row],[product]],KS_DB[[product]:[KS]],5,FALSE)</f>
        <v>solid</v>
      </c>
      <c r="C2128" s="4" t="str">
        <f>VLOOKUP(EB[[#This Row],[product]],KS_DB[[product]:[KS]],6,FALSE)</f>
        <v>solid</v>
      </c>
      <c r="D2128" s="4">
        <f>VLOOKUP(EB[[#This Row],[product]],Carriers[],4,FALSE)</f>
        <v>1</v>
      </c>
      <c r="E2128" s="4">
        <f>VLOOKUP(EB[[#This Row],[indic_nrg]],Indicators[],4,FALSE)</f>
        <v>0</v>
      </c>
      <c r="F2128" s="4">
        <f>IFERROR(VLOOKUP(EB[[#This Row],[Source_carrier]],KS_DB[[product]:[KS]],6,FALSE),0)</f>
        <v>0</v>
      </c>
      <c r="G2128" s="4" t="s">
        <v>34</v>
      </c>
      <c r="H2128" s="4" t="s">
        <v>597</v>
      </c>
      <c r="I2128" s="4" t="s">
        <v>67</v>
      </c>
      <c r="J2128" s="4" t="s">
        <v>37</v>
      </c>
      <c r="K2128" s="4" t="s">
        <v>598</v>
      </c>
      <c r="L2128" s="4" t="s">
        <v>39</v>
      </c>
      <c r="M2128" s="4" t="s">
        <v>68</v>
      </c>
      <c r="N2128" s="4" t="s">
        <v>41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0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</row>
    <row r="2129" spans="1:40" ht="15" customHeight="1" x14ac:dyDescent="0.25">
      <c r="A2129" s="4" t="str">
        <f>EB[[#This Row],[unit]] &amp; "#" &amp; EB[[#This Row],[indic_nrg]] &amp; "#" &amp; EB[[#This Row],[product]] &amp; "#" &amp; EB[[#This Row],[geo]]</f>
        <v>TJ#B_101307#2330#CZ</v>
      </c>
      <c r="B2129" s="4" t="str">
        <f>VLOOKUP(EB[[#This Row],[product]],KS_DB[[product]:[KS]],5,FALSE)</f>
        <v>solid</v>
      </c>
      <c r="C2129" s="4" t="str">
        <f>VLOOKUP(EB[[#This Row],[product]],KS_DB[[product]:[KS]],6,FALSE)</f>
        <v>solid</v>
      </c>
      <c r="D2129" s="4">
        <f>VLOOKUP(EB[[#This Row],[product]],Carriers[],4,FALSE)</f>
        <v>1</v>
      </c>
      <c r="E2129" s="4">
        <f>VLOOKUP(EB[[#This Row],[indic_nrg]],Indicators[],4,FALSE)</f>
        <v>0</v>
      </c>
      <c r="F2129" s="4">
        <f>IFERROR(VLOOKUP(EB[[#This Row],[Source_carrier]],KS_DB[[product]:[KS]],6,FALSE),0)</f>
        <v>0</v>
      </c>
      <c r="G2129" s="4" t="s">
        <v>34</v>
      </c>
      <c r="H2129" s="4" t="s">
        <v>597</v>
      </c>
      <c r="I2129" s="4" t="s">
        <v>69</v>
      </c>
      <c r="J2129" s="4" t="s">
        <v>37</v>
      </c>
      <c r="K2129" s="4" t="s">
        <v>598</v>
      </c>
      <c r="L2129" s="4" t="s">
        <v>39</v>
      </c>
      <c r="M2129" s="4" t="s">
        <v>70</v>
      </c>
      <c r="N2129" s="4" t="s">
        <v>41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</row>
    <row r="2130" spans="1:40" ht="15" customHeight="1" x14ac:dyDescent="0.25">
      <c r="A2130" s="4" t="str">
        <f>EB[[#This Row],[unit]] &amp; "#" &amp; EB[[#This Row],[indic_nrg]] &amp; "#" &amp; EB[[#This Row],[product]] &amp; "#" &amp; EB[[#This Row],[geo]]</f>
        <v>TJ#B_101307#2410#CZ</v>
      </c>
      <c r="B2130" s="4" t="str">
        <f>VLOOKUP(EB[[#This Row],[product]],KS_DB[[product]:[KS]],5,FALSE)</f>
        <v>solid</v>
      </c>
      <c r="C2130" s="4" t="str">
        <f>VLOOKUP(EB[[#This Row],[product]],KS_DB[[product]:[KS]],6,FALSE)</f>
        <v>solid</v>
      </c>
      <c r="D2130" s="4">
        <f>VLOOKUP(EB[[#This Row],[product]],Carriers[],4,FALSE)</f>
        <v>1</v>
      </c>
      <c r="E2130" s="4">
        <f>VLOOKUP(EB[[#This Row],[indic_nrg]],Indicators[],4,FALSE)</f>
        <v>0</v>
      </c>
      <c r="F2130" s="4">
        <f>IFERROR(VLOOKUP(EB[[#This Row],[Source_carrier]],KS_DB[[product]:[KS]],6,FALSE),0)</f>
        <v>0</v>
      </c>
      <c r="G2130" s="4" t="s">
        <v>34</v>
      </c>
      <c r="H2130" s="4" t="s">
        <v>597</v>
      </c>
      <c r="I2130" s="4" t="s">
        <v>71</v>
      </c>
      <c r="J2130" s="4" t="s">
        <v>37</v>
      </c>
      <c r="K2130" s="4" t="s">
        <v>598</v>
      </c>
      <c r="L2130" s="4" t="s">
        <v>39</v>
      </c>
      <c r="M2130" s="4" t="s">
        <v>72</v>
      </c>
      <c r="N2130" s="4" t="s">
        <v>41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</v>
      </c>
      <c r="Y2130" s="4">
        <v>0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</row>
    <row r="2131" spans="1:40" ht="15" customHeight="1" x14ac:dyDescent="0.25">
      <c r="A2131" s="4" t="str">
        <f>EB[[#This Row],[unit]] &amp; "#" &amp; EB[[#This Row],[indic_nrg]] &amp; "#" &amp; EB[[#This Row],[product]] &amp; "#" &amp; EB[[#This Row],[geo]]</f>
        <v>TJ#B_101307#3000#CZ</v>
      </c>
      <c r="B2131" s="4" t="str">
        <f>VLOOKUP(EB[[#This Row],[product]],KS_DB[[product]:[KS]],5,FALSE)</f>
        <v>liquid</v>
      </c>
      <c r="C2131" s="4" t="str">
        <f>VLOOKUP(EB[[#This Row],[product]],KS_DB[[product]:[KS]],6,FALSE)</f>
        <v>liquid</v>
      </c>
      <c r="D2131" s="4">
        <f>VLOOKUP(EB[[#This Row],[product]],Carriers[],4,FALSE)</f>
        <v>0</v>
      </c>
      <c r="E2131" s="4">
        <f>VLOOKUP(EB[[#This Row],[indic_nrg]],Indicators[],4,FALSE)</f>
        <v>0</v>
      </c>
      <c r="F2131" s="4">
        <f>IFERROR(VLOOKUP(EB[[#This Row],[Source_carrier]],KS_DB[[product]:[KS]],6,FALSE),0)</f>
        <v>0</v>
      </c>
      <c r="G2131" s="4" t="s">
        <v>34</v>
      </c>
      <c r="H2131" s="4" t="s">
        <v>597</v>
      </c>
      <c r="I2131" s="4" t="s">
        <v>73</v>
      </c>
      <c r="J2131" s="4" t="s">
        <v>37</v>
      </c>
      <c r="K2131" s="4" t="s">
        <v>598</v>
      </c>
      <c r="L2131" s="4" t="s">
        <v>39</v>
      </c>
      <c r="M2131" s="4" t="s">
        <v>74</v>
      </c>
      <c r="N2131" s="4" t="s">
        <v>41</v>
      </c>
      <c r="O2131" s="4">
        <v>2883</v>
      </c>
      <c r="P2131" s="4">
        <v>2649</v>
      </c>
      <c r="Q2131" s="4">
        <v>3135</v>
      </c>
      <c r="R2131" s="4">
        <v>3324</v>
      </c>
      <c r="S2131" s="4">
        <v>5801</v>
      </c>
      <c r="T2131" s="4">
        <v>2581</v>
      </c>
      <c r="U2131" s="4">
        <v>4005</v>
      </c>
      <c r="V2131" s="4">
        <v>3602</v>
      </c>
      <c r="W2131" s="4">
        <v>3805</v>
      </c>
      <c r="X2131" s="4">
        <v>5285</v>
      </c>
      <c r="Y2131" s="4">
        <v>5504</v>
      </c>
      <c r="Z2131" s="4">
        <v>8515</v>
      </c>
      <c r="AA2131" s="4">
        <v>8613</v>
      </c>
      <c r="AB2131" s="4">
        <v>8983</v>
      </c>
      <c r="AC2131" s="4">
        <v>8472</v>
      </c>
      <c r="AD2131" s="4">
        <v>9755</v>
      </c>
      <c r="AE2131" s="4">
        <v>11016</v>
      </c>
      <c r="AF2131" s="4">
        <v>10787</v>
      </c>
      <c r="AG2131" s="4">
        <v>11423</v>
      </c>
      <c r="AH2131" s="4">
        <v>10046</v>
      </c>
      <c r="AI2131" s="4">
        <v>10467</v>
      </c>
      <c r="AJ2131" s="4">
        <v>9707</v>
      </c>
      <c r="AK2131" s="4">
        <v>9851</v>
      </c>
      <c r="AL2131" s="4">
        <v>8042</v>
      </c>
      <c r="AM2131" s="4">
        <v>9621</v>
      </c>
      <c r="AN2131" s="4">
        <v>9954</v>
      </c>
    </row>
    <row r="2132" spans="1:40" ht="15" customHeight="1" x14ac:dyDescent="0.25">
      <c r="A2132" s="4" t="str">
        <f>EB[[#This Row],[unit]] &amp; "#" &amp; EB[[#This Row],[indic_nrg]] &amp; "#" &amp; EB[[#This Row],[product]] &amp; "#" &amp; EB[[#This Row],[geo]]</f>
        <v>TJ#B_101307#3200#CZ</v>
      </c>
      <c r="B2132" s="4" t="str">
        <f>VLOOKUP(EB[[#This Row],[product]],KS_DB[[product]:[KS]],5,FALSE)</f>
        <v>liquid</v>
      </c>
      <c r="C2132" s="4" t="str">
        <f>VLOOKUP(EB[[#This Row],[product]],KS_DB[[product]:[KS]],6,FALSE)</f>
        <v>liquid</v>
      </c>
      <c r="D2132" s="4">
        <f>VLOOKUP(EB[[#This Row],[product]],Carriers[],4,FALSE)</f>
        <v>0</v>
      </c>
      <c r="E2132" s="4">
        <f>VLOOKUP(EB[[#This Row],[indic_nrg]],Indicators[],4,FALSE)</f>
        <v>0</v>
      </c>
      <c r="F2132" s="4">
        <f>IFERROR(VLOOKUP(EB[[#This Row],[Source_carrier]],KS_DB[[product]:[KS]],6,FALSE),0)</f>
        <v>0</v>
      </c>
      <c r="G2132" s="4" t="s">
        <v>34</v>
      </c>
      <c r="H2132" s="4" t="s">
        <v>597</v>
      </c>
      <c r="I2132" s="4" t="s">
        <v>75</v>
      </c>
      <c r="J2132" s="4" t="s">
        <v>37</v>
      </c>
      <c r="K2132" s="4" t="s">
        <v>598</v>
      </c>
      <c r="L2132" s="4" t="s">
        <v>39</v>
      </c>
      <c r="M2132" s="4" t="s">
        <v>76</v>
      </c>
      <c r="N2132" s="4" t="s">
        <v>41</v>
      </c>
      <c r="O2132" s="4">
        <v>2883</v>
      </c>
      <c r="P2132" s="4">
        <v>2649</v>
      </c>
      <c r="Q2132" s="4">
        <v>3135</v>
      </c>
      <c r="R2132" s="4">
        <v>3324</v>
      </c>
      <c r="S2132" s="4">
        <v>5801</v>
      </c>
      <c r="T2132" s="4">
        <v>2581</v>
      </c>
      <c r="U2132" s="4">
        <v>4005</v>
      </c>
      <c r="V2132" s="4">
        <v>3602</v>
      </c>
      <c r="W2132" s="4">
        <v>3805</v>
      </c>
      <c r="X2132" s="4">
        <v>5285</v>
      </c>
      <c r="Y2132" s="4">
        <v>5504</v>
      </c>
      <c r="Z2132" s="4">
        <v>8515</v>
      </c>
      <c r="AA2132" s="4">
        <v>8613</v>
      </c>
      <c r="AB2132" s="4">
        <v>8983</v>
      </c>
      <c r="AC2132" s="4">
        <v>8472</v>
      </c>
      <c r="AD2132" s="4">
        <v>9755</v>
      </c>
      <c r="AE2132" s="4">
        <v>11016</v>
      </c>
      <c r="AF2132" s="4">
        <v>10787</v>
      </c>
      <c r="AG2132" s="4">
        <v>11423</v>
      </c>
      <c r="AH2132" s="4">
        <v>10046</v>
      </c>
      <c r="AI2132" s="4">
        <v>10467</v>
      </c>
      <c r="AJ2132" s="4">
        <v>9707</v>
      </c>
      <c r="AK2132" s="4">
        <v>9851</v>
      </c>
      <c r="AL2132" s="4">
        <v>8042</v>
      </c>
      <c r="AM2132" s="4">
        <v>9621</v>
      </c>
      <c r="AN2132" s="4">
        <v>9954</v>
      </c>
    </row>
    <row r="2133" spans="1:40" ht="15" customHeight="1" x14ac:dyDescent="0.25">
      <c r="A2133" s="4" t="str">
        <f>EB[[#This Row],[unit]] &amp; "#" &amp; EB[[#This Row],[indic_nrg]] &amp; "#" &amp; EB[[#This Row],[product]] &amp; "#" &amp; EB[[#This Row],[geo]]</f>
        <v>TJ#B_101307#3214#CZ</v>
      </c>
      <c r="B2133" s="4" t="str">
        <f>VLOOKUP(EB[[#This Row],[product]],KS_DB[[product]:[KS]],5,FALSE)</f>
        <v>liquid</v>
      </c>
      <c r="C2133" s="4" t="str">
        <f>VLOOKUP(EB[[#This Row],[product]],KS_DB[[product]:[KS]],6,FALSE)</f>
        <v>liquid</v>
      </c>
      <c r="D2133" s="4">
        <f>VLOOKUP(EB[[#This Row],[product]],Carriers[],4,FALSE)</f>
        <v>1</v>
      </c>
      <c r="E2133" s="4">
        <f>VLOOKUP(EB[[#This Row],[indic_nrg]],Indicators[],4,FALSE)</f>
        <v>0</v>
      </c>
      <c r="F2133" s="4">
        <f>IFERROR(VLOOKUP(EB[[#This Row],[Source_carrier]],KS_DB[[product]:[KS]],6,FALSE),0)</f>
        <v>0</v>
      </c>
      <c r="G2133" s="4" t="s">
        <v>34</v>
      </c>
      <c r="H2133" s="4" t="s">
        <v>597</v>
      </c>
      <c r="I2133" s="4" t="s">
        <v>1161</v>
      </c>
      <c r="J2133" s="4" t="s">
        <v>37</v>
      </c>
      <c r="K2133" s="4" t="s">
        <v>598</v>
      </c>
      <c r="L2133" s="4" t="s">
        <v>39</v>
      </c>
      <c r="M2133" s="4" t="s">
        <v>1162</v>
      </c>
      <c r="N2133" s="4" t="s">
        <v>41</v>
      </c>
      <c r="O2133" s="4">
        <v>2163</v>
      </c>
      <c r="P2133" s="4">
        <v>2209</v>
      </c>
      <c r="Q2133" s="4">
        <v>2255</v>
      </c>
      <c r="R2133" s="4">
        <v>3084</v>
      </c>
      <c r="S2133" s="4">
        <v>1933</v>
      </c>
      <c r="T2133" s="4">
        <v>2301</v>
      </c>
      <c r="U2133" s="4">
        <v>2485</v>
      </c>
      <c r="V2133" s="4">
        <v>3038</v>
      </c>
      <c r="W2133" s="4">
        <v>1979</v>
      </c>
      <c r="X2133" s="4">
        <v>2439</v>
      </c>
      <c r="Y2133" s="4">
        <v>2439</v>
      </c>
      <c r="Z2133" s="4">
        <v>3590</v>
      </c>
      <c r="AA2133" s="4">
        <v>4372</v>
      </c>
      <c r="AB2133" s="4">
        <v>5063</v>
      </c>
      <c r="AC2133" s="4">
        <v>5109</v>
      </c>
      <c r="AD2133" s="4">
        <v>5661</v>
      </c>
      <c r="AE2133" s="4">
        <v>6351</v>
      </c>
      <c r="AF2133" s="4">
        <v>5891</v>
      </c>
      <c r="AG2133" s="4">
        <v>6903</v>
      </c>
      <c r="AH2133" s="4">
        <v>6121</v>
      </c>
      <c r="AI2133" s="4">
        <v>6443</v>
      </c>
      <c r="AJ2133" s="4">
        <v>5891</v>
      </c>
      <c r="AK2133" s="4">
        <v>6259</v>
      </c>
      <c r="AL2133" s="4">
        <v>5431</v>
      </c>
      <c r="AM2133" s="4">
        <v>6029</v>
      </c>
      <c r="AN2133" s="4">
        <v>6489</v>
      </c>
    </row>
    <row r="2134" spans="1:40" ht="15" customHeight="1" x14ac:dyDescent="0.25">
      <c r="A2134" s="4" t="str">
        <f>EB[[#This Row],[unit]] &amp; "#" &amp; EB[[#This Row],[indic_nrg]] &amp; "#" &amp; EB[[#This Row],[product]] &amp; "#" &amp; EB[[#This Row],[geo]]</f>
        <v>TJ#B_101307#3250#CZ</v>
      </c>
      <c r="B2134" s="4" t="str">
        <f>VLOOKUP(EB[[#This Row],[product]],KS_DB[[product]:[KS]],5,FALSE)</f>
        <v>liquid</v>
      </c>
      <c r="C2134" s="4" t="str">
        <f>VLOOKUP(EB[[#This Row],[product]],KS_DB[[product]:[KS]],6,FALSE)</f>
        <v>diesel</v>
      </c>
      <c r="D2134" s="4">
        <f>VLOOKUP(EB[[#This Row],[product]],Carriers[],4,FALSE)</f>
        <v>1</v>
      </c>
      <c r="E2134" s="4">
        <f>VLOOKUP(EB[[#This Row],[indic_nrg]],Indicators[],4,FALSE)</f>
        <v>0</v>
      </c>
      <c r="F2134" s="4">
        <f>IFERROR(VLOOKUP(EB[[#This Row],[Source_carrier]],KS_DB[[product]:[KS]],6,FALSE),0)</f>
        <v>0</v>
      </c>
      <c r="G2134" s="4" t="s">
        <v>34</v>
      </c>
      <c r="H2134" s="4" t="s">
        <v>597</v>
      </c>
      <c r="I2134" s="4" t="s">
        <v>1143</v>
      </c>
      <c r="J2134" s="4" t="s">
        <v>37</v>
      </c>
      <c r="K2134" s="4" t="s">
        <v>598</v>
      </c>
      <c r="L2134" s="4" t="s">
        <v>39</v>
      </c>
      <c r="M2134" s="4" t="s">
        <v>1144</v>
      </c>
      <c r="N2134" s="4" t="s">
        <v>41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44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</row>
    <row r="2135" spans="1:40" ht="15" customHeight="1" x14ac:dyDescent="0.25">
      <c r="A2135" s="4" t="str">
        <f>EB[[#This Row],[unit]] &amp; "#" &amp; EB[[#This Row],[indic_nrg]] &amp; "#" &amp; EB[[#This Row],[product]] &amp; "#" &amp; EB[[#This Row],[geo]]</f>
        <v>TJ#B_101307#3260#CZ</v>
      </c>
      <c r="B2135" s="4" t="str">
        <f>VLOOKUP(EB[[#This Row],[product]],KS_DB[[product]:[KS]],5,FALSE)</f>
        <v>liquid</v>
      </c>
      <c r="C2135" s="4" t="str">
        <f>VLOOKUP(EB[[#This Row],[product]],KS_DB[[product]:[KS]],6,FALSE)</f>
        <v>diesel</v>
      </c>
      <c r="D2135" s="4">
        <f>VLOOKUP(EB[[#This Row],[product]],Carriers[],4,FALSE)</f>
        <v>1</v>
      </c>
      <c r="E2135" s="4">
        <f>VLOOKUP(EB[[#This Row],[indic_nrg]],Indicators[],4,FALSE)</f>
        <v>0</v>
      </c>
      <c r="F2135" s="4">
        <f>IFERROR(VLOOKUP(EB[[#This Row],[Source_carrier]],KS_DB[[product]:[KS]],6,FALSE),0)</f>
        <v>0</v>
      </c>
      <c r="G2135" s="4" t="s">
        <v>34</v>
      </c>
      <c r="H2135" s="4" t="s">
        <v>597</v>
      </c>
      <c r="I2135" s="4" t="s">
        <v>79</v>
      </c>
      <c r="J2135" s="4" t="s">
        <v>37</v>
      </c>
      <c r="K2135" s="4" t="s">
        <v>598</v>
      </c>
      <c r="L2135" s="4" t="s">
        <v>39</v>
      </c>
      <c r="M2135" s="4" t="s">
        <v>80</v>
      </c>
      <c r="N2135" s="4" t="s">
        <v>41</v>
      </c>
      <c r="O2135" s="4">
        <v>0</v>
      </c>
      <c r="P2135" s="4">
        <v>0</v>
      </c>
      <c r="Q2135" s="4">
        <v>0</v>
      </c>
      <c r="R2135" s="4">
        <v>0</v>
      </c>
      <c r="S2135" s="4">
        <v>468</v>
      </c>
      <c r="T2135" s="4">
        <v>0</v>
      </c>
      <c r="U2135" s="4">
        <v>0</v>
      </c>
      <c r="V2135" s="4">
        <v>85</v>
      </c>
      <c r="W2135" s="4">
        <v>426</v>
      </c>
      <c r="X2135" s="4">
        <v>726</v>
      </c>
      <c r="Y2135" s="4">
        <v>1025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</row>
    <row r="2136" spans="1:40" ht="15" customHeight="1" x14ac:dyDescent="0.25">
      <c r="A2136" s="4" t="str">
        <f>EB[[#This Row],[unit]] &amp; "#" &amp; EB[[#This Row],[indic_nrg]] &amp; "#" &amp; EB[[#This Row],[product]] &amp; "#" &amp; EB[[#This Row],[geo]]</f>
        <v>TJ#B_101307#3270A#CZ</v>
      </c>
      <c r="B2136" s="4" t="str">
        <f>VLOOKUP(EB[[#This Row],[product]],KS_DB[[product]:[KS]],5,FALSE)</f>
        <v>liquid</v>
      </c>
      <c r="C2136" s="4" t="str">
        <f>VLOOKUP(EB[[#This Row],[product]],KS_DB[[product]:[KS]],6,FALSE)</f>
        <v>liquid</v>
      </c>
      <c r="D2136" s="4">
        <f>VLOOKUP(EB[[#This Row],[product]],Carriers[],4,FALSE)</f>
        <v>1</v>
      </c>
      <c r="E2136" s="4">
        <f>VLOOKUP(EB[[#This Row],[indic_nrg]],Indicators[],4,FALSE)</f>
        <v>0</v>
      </c>
      <c r="F2136" s="4">
        <f>IFERROR(VLOOKUP(EB[[#This Row],[Source_carrier]],KS_DB[[product]:[KS]],6,FALSE),0)</f>
        <v>0</v>
      </c>
      <c r="G2136" s="4" t="s">
        <v>34</v>
      </c>
      <c r="H2136" s="4" t="s">
        <v>597</v>
      </c>
      <c r="I2136" s="4" t="s">
        <v>81</v>
      </c>
      <c r="J2136" s="4" t="s">
        <v>37</v>
      </c>
      <c r="K2136" s="4" t="s">
        <v>598</v>
      </c>
      <c r="L2136" s="4" t="s">
        <v>39</v>
      </c>
      <c r="M2136" s="4" t="s">
        <v>82</v>
      </c>
      <c r="N2136" s="4" t="s">
        <v>41</v>
      </c>
      <c r="O2136" s="4">
        <v>720</v>
      </c>
      <c r="P2136" s="4">
        <v>440</v>
      </c>
      <c r="Q2136" s="4">
        <v>880</v>
      </c>
      <c r="R2136" s="4">
        <v>240</v>
      </c>
      <c r="S2136" s="4">
        <v>3400</v>
      </c>
      <c r="T2136" s="4">
        <v>280</v>
      </c>
      <c r="U2136" s="4">
        <v>1520</v>
      </c>
      <c r="V2136" s="4">
        <v>440</v>
      </c>
      <c r="W2136" s="4">
        <v>1280</v>
      </c>
      <c r="X2136" s="4">
        <v>2120</v>
      </c>
      <c r="Y2136" s="4">
        <v>2040</v>
      </c>
      <c r="Z2136" s="4">
        <v>2480</v>
      </c>
      <c r="AA2136" s="4">
        <v>1880</v>
      </c>
      <c r="AB2136" s="4">
        <v>1440</v>
      </c>
      <c r="AC2136" s="4">
        <v>1200</v>
      </c>
      <c r="AD2136" s="4">
        <v>1600</v>
      </c>
      <c r="AE2136" s="4">
        <v>1560</v>
      </c>
      <c r="AF2136" s="4">
        <v>1320</v>
      </c>
      <c r="AG2136" s="4">
        <v>1000</v>
      </c>
      <c r="AH2136" s="4">
        <v>1040</v>
      </c>
      <c r="AI2136" s="4">
        <v>520</v>
      </c>
      <c r="AJ2136" s="4">
        <v>360</v>
      </c>
      <c r="AK2136" s="4">
        <v>0</v>
      </c>
      <c r="AL2136" s="4">
        <v>0</v>
      </c>
      <c r="AM2136" s="4">
        <v>0</v>
      </c>
      <c r="AN2136" s="4">
        <v>0</v>
      </c>
    </row>
    <row r="2137" spans="1:40" ht="15" customHeight="1" x14ac:dyDescent="0.25">
      <c r="A2137" s="4" t="str">
        <f>EB[[#This Row],[unit]] &amp; "#" &amp; EB[[#This Row],[indic_nrg]] &amp; "#" &amp; EB[[#This Row],[product]] &amp; "#" &amp; EB[[#This Row],[geo]]</f>
        <v>TJ#B_101307#3285#CZ</v>
      </c>
      <c r="B2137" s="4" t="str">
        <f>VLOOKUP(EB[[#This Row],[product]],KS_DB[[product]:[KS]],5,FALSE)</f>
        <v>liquid</v>
      </c>
      <c r="C2137" s="4" t="str">
        <f>VLOOKUP(EB[[#This Row],[product]],KS_DB[[product]:[KS]],6,FALSE)</f>
        <v>liquid</v>
      </c>
      <c r="D2137" s="4">
        <f>VLOOKUP(EB[[#This Row],[product]],Carriers[],4,FALSE)</f>
        <v>1</v>
      </c>
      <c r="E2137" s="4">
        <f>VLOOKUP(EB[[#This Row],[indic_nrg]],Indicators[],4,FALSE)</f>
        <v>0</v>
      </c>
      <c r="F2137" s="4">
        <f>IFERROR(VLOOKUP(EB[[#This Row],[Source_carrier]],KS_DB[[product]:[KS]],6,FALSE),0)</f>
        <v>0</v>
      </c>
      <c r="G2137" s="4" t="s">
        <v>34</v>
      </c>
      <c r="H2137" s="4" t="s">
        <v>597</v>
      </c>
      <c r="I2137" s="4" t="s">
        <v>1149</v>
      </c>
      <c r="J2137" s="4" t="s">
        <v>37</v>
      </c>
      <c r="K2137" s="4" t="s">
        <v>598</v>
      </c>
      <c r="L2137" s="4" t="s">
        <v>39</v>
      </c>
      <c r="M2137" s="4" t="s">
        <v>1150</v>
      </c>
      <c r="N2137" s="4" t="s">
        <v>41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3465</v>
      </c>
    </row>
    <row r="2138" spans="1:40" ht="15" customHeight="1" x14ac:dyDescent="0.25">
      <c r="A2138" s="4" t="str">
        <f>EB[[#This Row],[unit]] &amp; "#" &amp; EB[[#This Row],[indic_nrg]] &amp; "#" &amp; EB[[#This Row],[product]] &amp; "#" &amp; EB[[#This Row],[geo]]</f>
        <v>TJ#B_101307#3295#CZ</v>
      </c>
      <c r="B2138" s="4" t="str">
        <f>VLOOKUP(EB[[#This Row],[product]],KS_DB[[product]:[KS]],5,FALSE)</f>
        <v>liquid</v>
      </c>
      <c r="C2138" s="4" t="str">
        <f>VLOOKUP(EB[[#This Row],[product]],KS_DB[[product]:[KS]],6,FALSE)</f>
        <v>liquid</v>
      </c>
      <c r="D2138" s="4">
        <f>VLOOKUP(EB[[#This Row],[product]],Carriers[],4,FALSE)</f>
        <v>1</v>
      </c>
      <c r="E2138" s="4">
        <f>VLOOKUP(EB[[#This Row],[indic_nrg]],Indicators[],4,FALSE)</f>
        <v>0</v>
      </c>
      <c r="F2138" s="4">
        <f>IFERROR(VLOOKUP(EB[[#This Row],[Source_carrier]],KS_DB[[product]:[KS]],6,FALSE),0)</f>
        <v>0</v>
      </c>
      <c r="G2138" s="4" t="s">
        <v>34</v>
      </c>
      <c r="H2138" s="4" t="s">
        <v>597</v>
      </c>
      <c r="I2138" s="4" t="s">
        <v>1153</v>
      </c>
      <c r="J2138" s="4" t="s">
        <v>37</v>
      </c>
      <c r="K2138" s="4" t="s">
        <v>598</v>
      </c>
      <c r="L2138" s="4" t="s">
        <v>39</v>
      </c>
      <c r="M2138" s="4" t="s">
        <v>1154</v>
      </c>
      <c r="N2138" s="4" t="s">
        <v>41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39</v>
      </c>
      <c r="W2138" s="4">
        <v>77</v>
      </c>
      <c r="X2138" s="4">
        <v>0</v>
      </c>
      <c r="Y2138" s="4">
        <v>0</v>
      </c>
      <c r="Z2138" s="4">
        <v>2445</v>
      </c>
      <c r="AA2138" s="4">
        <v>2361</v>
      </c>
      <c r="AB2138" s="4">
        <v>2480</v>
      </c>
      <c r="AC2138" s="4">
        <v>2163</v>
      </c>
      <c r="AD2138" s="4">
        <v>2495</v>
      </c>
      <c r="AE2138" s="4">
        <v>3105</v>
      </c>
      <c r="AF2138" s="4">
        <v>3576</v>
      </c>
      <c r="AG2138" s="4">
        <v>3520</v>
      </c>
      <c r="AH2138" s="4">
        <v>2885</v>
      </c>
      <c r="AI2138" s="4">
        <v>3504</v>
      </c>
      <c r="AJ2138" s="4">
        <v>3456</v>
      </c>
      <c r="AK2138" s="4">
        <v>3592</v>
      </c>
      <c r="AL2138" s="4">
        <v>2612</v>
      </c>
      <c r="AM2138" s="4">
        <v>3592</v>
      </c>
      <c r="AN2138" s="4">
        <v>0</v>
      </c>
    </row>
    <row r="2139" spans="1:40" ht="15" customHeight="1" x14ac:dyDescent="0.25">
      <c r="A2139" s="4" t="str">
        <f>EB[[#This Row],[unit]] &amp; "#" &amp; EB[[#This Row],[indic_nrg]] &amp; "#" &amp; EB[[#This Row],[product]] &amp; "#" &amp; EB[[#This Row],[geo]]</f>
        <v>TJ#B_101307#4000#CZ</v>
      </c>
      <c r="B2139" s="4" t="str">
        <f>VLOOKUP(EB[[#This Row],[product]],KS_DB[[product]:[KS]],5,FALSE)</f>
        <v>gas</v>
      </c>
      <c r="C2139" s="4" t="str">
        <f>VLOOKUP(EB[[#This Row],[product]],KS_DB[[product]:[KS]],6,FALSE)</f>
        <v>gas</v>
      </c>
      <c r="D2139" s="4">
        <f>VLOOKUP(EB[[#This Row],[product]],Carriers[],4,FALSE)</f>
        <v>0</v>
      </c>
      <c r="E2139" s="4">
        <f>VLOOKUP(EB[[#This Row],[indic_nrg]],Indicators[],4,FALSE)</f>
        <v>0</v>
      </c>
      <c r="F2139" s="4">
        <f>IFERROR(VLOOKUP(EB[[#This Row],[Source_carrier]],KS_DB[[product]:[KS]],6,FALSE),0)</f>
        <v>0</v>
      </c>
      <c r="G2139" s="4" t="s">
        <v>34</v>
      </c>
      <c r="H2139" s="4" t="s">
        <v>597</v>
      </c>
      <c r="I2139" s="4" t="s">
        <v>83</v>
      </c>
      <c r="J2139" s="4" t="s">
        <v>37</v>
      </c>
      <c r="K2139" s="4" t="s">
        <v>598</v>
      </c>
      <c r="L2139" s="4" t="s">
        <v>39</v>
      </c>
      <c r="M2139" s="4" t="s">
        <v>84</v>
      </c>
      <c r="N2139" s="4" t="s">
        <v>41</v>
      </c>
      <c r="O2139" s="4">
        <v>0</v>
      </c>
      <c r="P2139" s="4">
        <v>5752</v>
      </c>
      <c r="Q2139" s="4">
        <v>5631</v>
      </c>
      <c r="R2139" s="4">
        <v>5869</v>
      </c>
      <c r="S2139" s="4">
        <v>5250</v>
      </c>
      <c r="T2139" s="4">
        <v>5985</v>
      </c>
      <c r="U2139" s="4">
        <v>6352</v>
      </c>
      <c r="V2139" s="4">
        <v>6534</v>
      </c>
      <c r="W2139" s="4">
        <v>5221</v>
      </c>
      <c r="X2139" s="4">
        <v>3955</v>
      </c>
      <c r="Y2139" s="4">
        <v>4587</v>
      </c>
      <c r="Z2139" s="4">
        <v>4219</v>
      </c>
      <c r="AA2139" s="4">
        <v>4218</v>
      </c>
      <c r="AB2139" s="4">
        <v>3715</v>
      </c>
      <c r="AC2139" s="4">
        <v>4316</v>
      </c>
      <c r="AD2139" s="4">
        <v>4960</v>
      </c>
      <c r="AE2139" s="4">
        <v>4748</v>
      </c>
      <c r="AF2139" s="4">
        <v>4576</v>
      </c>
      <c r="AG2139" s="4">
        <v>4433</v>
      </c>
      <c r="AH2139" s="4">
        <v>4286</v>
      </c>
      <c r="AI2139" s="4">
        <v>3971</v>
      </c>
      <c r="AJ2139" s="4">
        <v>4020</v>
      </c>
      <c r="AK2139" s="4">
        <v>3819</v>
      </c>
      <c r="AL2139" s="4">
        <v>4236</v>
      </c>
      <c r="AM2139" s="4">
        <v>3793</v>
      </c>
      <c r="AN2139" s="4">
        <v>3835</v>
      </c>
    </row>
    <row r="2140" spans="1:40" ht="15" customHeight="1" x14ac:dyDescent="0.25">
      <c r="A2140" s="4" t="str">
        <f>EB[[#This Row],[unit]] &amp; "#" &amp; EB[[#This Row],[indic_nrg]] &amp; "#" &amp; EB[[#This Row],[product]] &amp; "#" &amp; EB[[#This Row],[geo]]</f>
        <v>TJ#B_101307#4100#CZ</v>
      </c>
      <c r="B2140" s="4" t="str">
        <f>VLOOKUP(EB[[#This Row],[product]],KS_DB[[product]:[KS]],5,FALSE)</f>
        <v>gas</v>
      </c>
      <c r="C2140" s="4" t="str">
        <f>VLOOKUP(EB[[#This Row],[product]],KS_DB[[product]:[KS]],6,FALSE)</f>
        <v>gas</v>
      </c>
      <c r="D2140" s="4">
        <f>VLOOKUP(EB[[#This Row],[product]],Carriers[],4,FALSE)</f>
        <v>1</v>
      </c>
      <c r="E2140" s="4">
        <f>VLOOKUP(EB[[#This Row],[indic_nrg]],Indicators[],4,FALSE)</f>
        <v>0</v>
      </c>
      <c r="F2140" s="4">
        <f>IFERROR(VLOOKUP(EB[[#This Row],[Source_carrier]],KS_DB[[product]:[KS]],6,FALSE),0)</f>
        <v>0</v>
      </c>
      <c r="G2140" s="4" t="s">
        <v>34</v>
      </c>
      <c r="H2140" s="4" t="s">
        <v>597</v>
      </c>
      <c r="I2140" s="4" t="s">
        <v>85</v>
      </c>
      <c r="J2140" s="4" t="s">
        <v>37</v>
      </c>
      <c r="K2140" s="4" t="s">
        <v>598</v>
      </c>
      <c r="L2140" s="4" t="s">
        <v>39</v>
      </c>
      <c r="M2140" s="4" t="s">
        <v>86</v>
      </c>
      <c r="N2140" s="4" t="s">
        <v>41</v>
      </c>
      <c r="O2140" s="4">
        <v>0</v>
      </c>
      <c r="P2140" s="4">
        <v>5752</v>
      </c>
      <c r="Q2140" s="4">
        <v>5631</v>
      </c>
      <c r="R2140" s="4">
        <v>5821</v>
      </c>
      <c r="S2140" s="4">
        <v>5214</v>
      </c>
      <c r="T2140" s="4">
        <v>5951</v>
      </c>
      <c r="U2140" s="4">
        <v>6352</v>
      </c>
      <c r="V2140" s="4">
        <v>6534</v>
      </c>
      <c r="W2140" s="4">
        <v>5221</v>
      </c>
      <c r="X2140" s="4">
        <v>3955</v>
      </c>
      <c r="Y2140" s="4">
        <v>4587</v>
      </c>
      <c r="Z2140" s="4">
        <v>4219</v>
      </c>
      <c r="AA2140" s="4">
        <v>4218</v>
      </c>
      <c r="AB2140" s="4">
        <v>3715</v>
      </c>
      <c r="AC2140" s="4">
        <v>4316</v>
      </c>
      <c r="AD2140" s="4">
        <v>4960</v>
      </c>
      <c r="AE2140" s="4">
        <v>4748</v>
      </c>
      <c r="AF2140" s="4">
        <v>4576</v>
      </c>
      <c r="AG2140" s="4">
        <v>4433</v>
      </c>
      <c r="AH2140" s="4">
        <v>4286</v>
      </c>
      <c r="AI2140" s="4">
        <v>3971</v>
      </c>
      <c r="AJ2140" s="4">
        <v>4020</v>
      </c>
      <c r="AK2140" s="4">
        <v>3819</v>
      </c>
      <c r="AL2140" s="4">
        <v>4236</v>
      </c>
      <c r="AM2140" s="4">
        <v>3793</v>
      </c>
      <c r="AN2140" s="4">
        <v>3835</v>
      </c>
    </row>
    <row r="2141" spans="1:40" ht="15" customHeight="1" x14ac:dyDescent="0.25">
      <c r="A2141" s="4" t="str">
        <f>EB[[#This Row],[unit]] &amp; "#" &amp; EB[[#This Row],[indic_nrg]] &amp; "#" &amp; EB[[#This Row],[product]] &amp; "#" &amp; EB[[#This Row],[geo]]</f>
        <v>TJ#B_101307#4200#CZ</v>
      </c>
      <c r="B2141" s="4" t="str">
        <f>VLOOKUP(EB[[#This Row],[product]],KS_DB[[product]:[KS]],5,FALSE)</f>
        <v>gas</v>
      </c>
      <c r="C2141" s="4" t="str">
        <f>VLOOKUP(EB[[#This Row],[product]],KS_DB[[product]:[KS]],6,FALSE)</f>
        <v>gas</v>
      </c>
      <c r="D2141" s="4">
        <f>VLOOKUP(EB[[#This Row],[product]],Carriers[],4,FALSE)</f>
        <v>0</v>
      </c>
      <c r="E2141" s="4">
        <f>VLOOKUP(EB[[#This Row],[indic_nrg]],Indicators[],4,FALSE)</f>
        <v>0</v>
      </c>
      <c r="F2141" s="4">
        <f>IFERROR(VLOOKUP(EB[[#This Row],[Source_carrier]],KS_DB[[product]:[KS]],6,FALSE),0)</f>
        <v>0</v>
      </c>
      <c r="G2141" s="4" t="s">
        <v>34</v>
      </c>
      <c r="H2141" s="4" t="s">
        <v>597</v>
      </c>
      <c r="I2141" s="4" t="s">
        <v>87</v>
      </c>
      <c r="J2141" s="4" t="s">
        <v>37</v>
      </c>
      <c r="K2141" s="4" t="s">
        <v>598</v>
      </c>
      <c r="L2141" s="4" t="s">
        <v>39</v>
      </c>
      <c r="M2141" s="4" t="s">
        <v>88</v>
      </c>
      <c r="N2141" s="4" t="s">
        <v>41</v>
      </c>
      <c r="O2141" s="4">
        <v>0</v>
      </c>
      <c r="P2141" s="4">
        <v>0</v>
      </c>
      <c r="Q2141" s="4">
        <v>0</v>
      </c>
      <c r="R2141" s="4">
        <v>48</v>
      </c>
      <c r="S2141" s="4">
        <v>36</v>
      </c>
      <c r="T2141" s="4">
        <v>34</v>
      </c>
      <c r="U2141" s="4">
        <v>0</v>
      </c>
      <c r="V2141" s="4">
        <v>0</v>
      </c>
      <c r="W2141" s="4">
        <v>0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</row>
    <row r="2142" spans="1:40" ht="15" customHeight="1" x14ac:dyDescent="0.25">
      <c r="A2142" s="4" t="str">
        <f>EB[[#This Row],[unit]] &amp; "#" &amp; EB[[#This Row],[indic_nrg]] &amp; "#" &amp; EB[[#This Row],[product]] &amp; "#" &amp; EB[[#This Row],[geo]]</f>
        <v>TJ#B_101307#4210#CZ</v>
      </c>
      <c r="B2142" s="4" t="str">
        <f>VLOOKUP(EB[[#This Row],[product]],KS_DB[[product]:[KS]],5,FALSE)</f>
        <v>gas</v>
      </c>
      <c r="C2142" s="4" t="str">
        <f>VLOOKUP(EB[[#This Row],[product]],KS_DB[[product]:[KS]],6,FALSE)</f>
        <v>gas</v>
      </c>
      <c r="D2142" s="4">
        <f>VLOOKUP(EB[[#This Row],[product]],Carriers[],4,FALSE)</f>
        <v>1</v>
      </c>
      <c r="E2142" s="4">
        <f>VLOOKUP(EB[[#This Row],[indic_nrg]],Indicators[],4,FALSE)</f>
        <v>0</v>
      </c>
      <c r="F2142" s="4">
        <f>IFERROR(VLOOKUP(EB[[#This Row],[Source_carrier]],KS_DB[[product]:[KS]],6,FALSE),0)</f>
        <v>0</v>
      </c>
      <c r="G2142" s="4" t="s">
        <v>34</v>
      </c>
      <c r="H2142" s="4" t="s">
        <v>597</v>
      </c>
      <c r="I2142" s="4" t="s">
        <v>89</v>
      </c>
      <c r="J2142" s="4" t="s">
        <v>37</v>
      </c>
      <c r="K2142" s="4" t="s">
        <v>598</v>
      </c>
      <c r="L2142" s="4" t="s">
        <v>39</v>
      </c>
      <c r="M2142" s="4" t="s">
        <v>90</v>
      </c>
      <c r="N2142" s="4" t="s">
        <v>41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</row>
    <row r="2143" spans="1:40" ht="15" customHeight="1" x14ac:dyDescent="0.25">
      <c r="A2143" s="4" t="str">
        <f>EB[[#This Row],[unit]] &amp; "#" &amp; EB[[#This Row],[indic_nrg]] &amp; "#" &amp; EB[[#This Row],[product]] &amp; "#" &amp; EB[[#This Row],[geo]]</f>
        <v>TJ#B_101307#4220#CZ</v>
      </c>
      <c r="B2143" s="4" t="str">
        <f>VLOOKUP(EB[[#This Row],[product]],KS_DB[[product]:[KS]],5,FALSE)</f>
        <v>gas</v>
      </c>
      <c r="C2143" s="4" t="str">
        <f>VLOOKUP(EB[[#This Row],[product]],KS_DB[[product]:[KS]],6,FALSE)</f>
        <v>gas</v>
      </c>
      <c r="D2143" s="4">
        <f>VLOOKUP(EB[[#This Row],[product]],Carriers[],4,FALSE)</f>
        <v>1</v>
      </c>
      <c r="E2143" s="4">
        <f>VLOOKUP(EB[[#This Row],[indic_nrg]],Indicators[],4,FALSE)</f>
        <v>0</v>
      </c>
      <c r="F2143" s="4">
        <f>IFERROR(VLOOKUP(EB[[#This Row],[Source_carrier]],KS_DB[[product]:[KS]],6,FALSE),0)</f>
        <v>0</v>
      </c>
      <c r="G2143" s="4" t="s">
        <v>34</v>
      </c>
      <c r="H2143" s="4" t="s">
        <v>597</v>
      </c>
      <c r="I2143" s="4" t="s">
        <v>91</v>
      </c>
      <c r="J2143" s="4" t="s">
        <v>37</v>
      </c>
      <c r="K2143" s="4" t="s">
        <v>598</v>
      </c>
      <c r="L2143" s="4" t="s">
        <v>39</v>
      </c>
      <c r="M2143" s="4" t="s">
        <v>92</v>
      </c>
      <c r="N2143" s="4" t="s">
        <v>41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</row>
    <row r="2144" spans="1:40" ht="15" customHeight="1" x14ac:dyDescent="0.25">
      <c r="A2144" s="4" t="str">
        <f>EB[[#This Row],[unit]] &amp; "#" &amp; EB[[#This Row],[indic_nrg]] &amp; "#" &amp; EB[[#This Row],[product]] &amp; "#" &amp; EB[[#This Row],[geo]]</f>
        <v>TJ#B_101307#4230#CZ</v>
      </c>
      <c r="B2144" s="4" t="str">
        <f>VLOOKUP(EB[[#This Row],[product]],KS_DB[[product]:[KS]],5,FALSE)</f>
        <v>gas</v>
      </c>
      <c r="C2144" s="4" t="str">
        <f>VLOOKUP(EB[[#This Row],[product]],KS_DB[[product]:[KS]],6,FALSE)</f>
        <v>gas</v>
      </c>
      <c r="D2144" s="4">
        <f>VLOOKUP(EB[[#This Row],[product]],Carriers[],4,FALSE)</f>
        <v>1</v>
      </c>
      <c r="E2144" s="4">
        <f>VLOOKUP(EB[[#This Row],[indic_nrg]],Indicators[],4,FALSE)</f>
        <v>0</v>
      </c>
      <c r="F2144" s="4">
        <f>IFERROR(VLOOKUP(EB[[#This Row],[Source_carrier]],KS_DB[[product]:[KS]],6,FALSE),0)</f>
        <v>0</v>
      </c>
      <c r="G2144" s="4" t="s">
        <v>34</v>
      </c>
      <c r="H2144" s="4" t="s">
        <v>597</v>
      </c>
      <c r="I2144" s="4" t="s">
        <v>93</v>
      </c>
      <c r="J2144" s="4" t="s">
        <v>37</v>
      </c>
      <c r="K2144" s="4" t="s">
        <v>598</v>
      </c>
      <c r="L2144" s="4" t="s">
        <v>39</v>
      </c>
      <c r="M2144" s="4" t="s">
        <v>94</v>
      </c>
      <c r="N2144" s="4" t="s">
        <v>41</v>
      </c>
      <c r="O2144" s="4">
        <v>0</v>
      </c>
      <c r="P2144" s="4">
        <v>0</v>
      </c>
      <c r="Q2144" s="4">
        <v>0</v>
      </c>
      <c r="R2144" s="4">
        <v>48</v>
      </c>
      <c r="S2144" s="4">
        <v>36</v>
      </c>
      <c r="T2144" s="4">
        <v>34</v>
      </c>
      <c r="U2144" s="4">
        <v>0</v>
      </c>
      <c r="V2144" s="4">
        <v>0</v>
      </c>
      <c r="W2144" s="4">
        <v>0</v>
      </c>
      <c r="X2144" s="4">
        <v>0</v>
      </c>
      <c r="Y2144" s="4">
        <v>0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</row>
    <row r="2145" spans="1:40" ht="15" customHeight="1" x14ac:dyDescent="0.25">
      <c r="A2145" s="4" t="str">
        <f>EB[[#This Row],[unit]] &amp; "#" &amp; EB[[#This Row],[indic_nrg]] &amp; "#" &amp; EB[[#This Row],[product]] &amp; "#" &amp; EB[[#This Row],[geo]]</f>
        <v>TJ#B_101307#4240#CZ</v>
      </c>
      <c r="B2145" s="4" t="str">
        <f>VLOOKUP(EB[[#This Row],[product]],KS_DB[[product]:[KS]],5,FALSE)</f>
        <v>gas</v>
      </c>
      <c r="C2145" s="4" t="str">
        <f>VLOOKUP(EB[[#This Row],[product]],KS_DB[[product]:[KS]],6,FALSE)</f>
        <v>gas</v>
      </c>
      <c r="D2145" s="4">
        <f>VLOOKUP(EB[[#This Row],[product]],Carriers[],4,FALSE)</f>
        <v>1</v>
      </c>
      <c r="E2145" s="4">
        <f>VLOOKUP(EB[[#This Row],[indic_nrg]],Indicators[],4,FALSE)</f>
        <v>0</v>
      </c>
      <c r="F2145" s="4">
        <f>IFERROR(VLOOKUP(EB[[#This Row],[Source_carrier]],KS_DB[[product]:[KS]],6,FALSE),0)</f>
        <v>0</v>
      </c>
      <c r="G2145" s="4" t="s">
        <v>34</v>
      </c>
      <c r="H2145" s="4" t="s">
        <v>597</v>
      </c>
      <c r="I2145" s="4" t="s">
        <v>95</v>
      </c>
      <c r="J2145" s="4" t="s">
        <v>37</v>
      </c>
      <c r="K2145" s="4" t="s">
        <v>598</v>
      </c>
      <c r="L2145" s="4" t="s">
        <v>39</v>
      </c>
      <c r="M2145" s="4" t="s">
        <v>96</v>
      </c>
      <c r="N2145" s="4" t="s">
        <v>41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</row>
    <row r="2146" spans="1:40" ht="15" customHeight="1" x14ac:dyDescent="0.25">
      <c r="A2146" s="4" t="str">
        <f>EB[[#This Row],[unit]] &amp; "#" &amp; EB[[#This Row],[indic_nrg]] &amp; "#" &amp; EB[[#This Row],[product]] &amp; "#" &amp; EB[[#This Row],[geo]]</f>
        <v>TJ#B_101307#5200#CZ</v>
      </c>
      <c r="B2146" s="4" t="str">
        <f>VLOOKUP(EB[[#This Row],[product]],KS_DB[[product]:[KS]],5,FALSE)</f>
        <v>heat</v>
      </c>
      <c r="C2146" s="4" t="str">
        <f>VLOOKUP(EB[[#This Row],[product]],KS_DB[[product]:[KS]],6,FALSE)</f>
        <v>heat</v>
      </c>
      <c r="D2146" s="4">
        <f>VLOOKUP(EB[[#This Row],[product]],Carriers[],4,FALSE)</f>
        <v>1</v>
      </c>
      <c r="E2146" s="4">
        <f>VLOOKUP(EB[[#This Row],[indic_nrg]],Indicators[],4,FALSE)</f>
        <v>0</v>
      </c>
      <c r="F2146" s="4">
        <f>IFERROR(VLOOKUP(EB[[#This Row],[Source_carrier]],KS_DB[[product]:[KS]],6,FALSE),0)</f>
        <v>0</v>
      </c>
      <c r="G2146" s="4" t="s">
        <v>34</v>
      </c>
      <c r="H2146" s="4" t="s">
        <v>597</v>
      </c>
      <c r="I2146" s="4" t="s">
        <v>97</v>
      </c>
      <c r="J2146" s="4" t="s">
        <v>37</v>
      </c>
      <c r="K2146" s="4" t="s">
        <v>598</v>
      </c>
      <c r="L2146" s="4" t="s">
        <v>39</v>
      </c>
      <c r="M2146" s="4" t="s">
        <v>98</v>
      </c>
      <c r="N2146" s="4" t="s">
        <v>41</v>
      </c>
      <c r="O2146" s="4">
        <v>0</v>
      </c>
      <c r="P2146" s="4">
        <v>0</v>
      </c>
      <c r="Q2146" s="4">
        <v>0</v>
      </c>
      <c r="R2146" s="4">
        <v>5592</v>
      </c>
      <c r="S2146" s="4">
        <v>4873</v>
      </c>
      <c r="T2146" s="4">
        <v>4690</v>
      </c>
      <c r="U2146" s="4">
        <v>5146</v>
      </c>
      <c r="V2146" s="4">
        <v>6037</v>
      </c>
      <c r="W2146" s="4">
        <v>5888</v>
      </c>
      <c r="X2146" s="4">
        <v>4661</v>
      </c>
      <c r="Y2146" s="4">
        <v>6722</v>
      </c>
      <c r="Z2146" s="4">
        <v>3548</v>
      </c>
      <c r="AA2146" s="4">
        <v>3595</v>
      </c>
      <c r="AB2146" s="4">
        <v>3585</v>
      </c>
      <c r="AC2146" s="4">
        <v>3591</v>
      </c>
      <c r="AD2146" s="4">
        <v>3594</v>
      </c>
      <c r="AE2146" s="4">
        <v>3260</v>
      </c>
      <c r="AF2146" s="4">
        <v>3194</v>
      </c>
      <c r="AG2146" s="4">
        <v>5887</v>
      </c>
      <c r="AH2146" s="4">
        <v>6458</v>
      </c>
      <c r="AI2146" s="4">
        <v>3389</v>
      </c>
      <c r="AJ2146" s="4">
        <v>3340</v>
      </c>
      <c r="AK2146" s="4">
        <v>3168</v>
      </c>
      <c r="AL2146" s="4">
        <v>3480</v>
      </c>
      <c r="AM2146" s="4">
        <v>2732</v>
      </c>
      <c r="AN2146" s="4">
        <v>2606</v>
      </c>
    </row>
    <row r="2147" spans="1:40" ht="15" customHeight="1" x14ac:dyDescent="0.25">
      <c r="A2147" s="4" t="str">
        <f>EB[[#This Row],[unit]] &amp; "#" &amp; EB[[#This Row],[indic_nrg]] &amp; "#" &amp; EB[[#This Row],[product]] &amp; "#" &amp; EB[[#This Row],[geo]]</f>
        <v>TJ#B_101307#5500#CZ</v>
      </c>
      <c r="B2147" s="4" t="str">
        <f>VLOOKUP(EB[[#This Row],[product]],KS_DB[[product]:[KS]],5,FALSE)</f>
        <v>RES</v>
      </c>
      <c r="C2147" s="4" t="str">
        <f>VLOOKUP(EB[[#This Row],[product]],KS_DB[[product]:[KS]],6,FALSE)</f>
        <v>RES</v>
      </c>
      <c r="D2147" s="4">
        <f>VLOOKUP(EB[[#This Row],[product]],Carriers[],4,FALSE)</f>
        <v>0</v>
      </c>
      <c r="E2147" s="4">
        <f>VLOOKUP(EB[[#This Row],[indic_nrg]],Indicators[],4,FALSE)</f>
        <v>0</v>
      </c>
      <c r="F2147" s="4">
        <f>IFERROR(VLOOKUP(EB[[#This Row],[Source_carrier]],KS_DB[[product]:[KS]],6,FALSE),0)</f>
        <v>0</v>
      </c>
      <c r="G2147" s="4" t="s">
        <v>34</v>
      </c>
      <c r="H2147" s="4" t="s">
        <v>597</v>
      </c>
      <c r="I2147" s="4" t="s">
        <v>99</v>
      </c>
      <c r="J2147" s="4" t="s">
        <v>37</v>
      </c>
      <c r="K2147" s="4" t="s">
        <v>598</v>
      </c>
      <c r="L2147" s="4" t="s">
        <v>39</v>
      </c>
      <c r="M2147" s="4" t="s">
        <v>100</v>
      </c>
      <c r="N2147" s="4" t="s">
        <v>41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0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</row>
    <row r="2148" spans="1:40" ht="15" customHeight="1" x14ac:dyDescent="0.25">
      <c r="A2148" s="4" t="str">
        <f>EB[[#This Row],[unit]] &amp; "#" &amp; EB[[#This Row],[indic_nrg]] &amp; "#" &amp; EB[[#This Row],[product]] &amp; "#" &amp; EB[[#This Row],[geo]]</f>
        <v>TJ#B_101307#5532#CZ</v>
      </c>
      <c r="B2148" s="4" t="str">
        <f>VLOOKUP(EB[[#This Row],[product]],KS_DB[[product]:[KS]],5,FALSE)</f>
        <v>RES</v>
      </c>
      <c r="C2148" s="4" t="str">
        <f>VLOOKUP(EB[[#This Row],[product]],KS_DB[[product]:[KS]],6,FALSE)</f>
        <v>RES</v>
      </c>
      <c r="D2148" s="4">
        <f>VLOOKUP(EB[[#This Row],[product]],Carriers[],4,FALSE)</f>
        <v>1</v>
      </c>
      <c r="E2148" s="4">
        <f>VLOOKUP(EB[[#This Row],[indic_nrg]],Indicators[],4,FALSE)</f>
        <v>0</v>
      </c>
      <c r="F2148" s="4">
        <f>IFERROR(VLOOKUP(EB[[#This Row],[Source_carrier]],KS_DB[[product]:[KS]],6,FALSE),0)</f>
        <v>0</v>
      </c>
      <c r="G2148" s="4" t="s">
        <v>34</v>
      </c>
      <c r="H2148" s="4" t="s">
        <v>597</v>
      </c>
      <c r="I2148" s="4" t="s">
        <v>101</v>
      </c>
      <c r="J2148" s="4" t="s">
        <v>37</v>
      </c>
      <c r="K2148" s="4" t="s">
        <v>598</v>
      </c>
      <c r="L2148" s="4" t="s">
        <v>39</v>
      </c>
      <c r="M2148" s="4" t="s">
        <v>102</v>
      </c>
      <c r="N2148" s="4" t="s">
        <v>41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0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</row>
    <row r="2149" spans="1:40" ht="15" customHeight="1" x14ac:dyDescent="0.25">
      <c r="A2149" s="4" t="str">
        <f>EB[[#This Row],[unit]] &amp; "#" &amp; EB[[#This Row],[indic_nrg]] &amp; "#" &amp; EB[[#This Row],[product]] &amp; "#" &amp; EB[[#This Row],[geo]]</f>
        <v>TJ#B_101307#5540#CZ</v>
      </c>
      <c r="B2149" s="4" t="str">
        <f>VLOOKUP(EB[[#This Row],[product]],KS_DB[[product]:[KS]],5,FALSE)</f>
        <v>biomass</v>
      </c>
      <c r="C2149" s="4" t="str">
        <f>VLOOKUP(EB[[#This Row],[product]],KS_DB[[product]:[KS]],6,FALSE)</f>
        <v>biomass</v>
      </c>
      <c r="D2149" s="4">
        <f>VLOOKUP(EB[[#This Row],[product]],Carriers[],4,FALSE)</f>
        <v>0</v>
      </c>
      <c r="E2149" s="4">
        <f>VLOOKUP(EB[[#This Row],[indic_nrg]],Indicators[],4,FALSE)</f>
        <v>0</v>
      </c>
      <c r="F2149" s="4">
        <f>IFERROR(VLOOKUP(EB[[#This Row],[Source_carrier]],KS_DB[[product]:[KS]],6,FALSE),0)</f>
        <v>0</v>
      </c>
      <c r="G2149" s="4" t="s">
        <v>34</v>
      </c>
      <c r="H2149" s="4" t="s">
        <v>597</v>
      </c>
      <c r="I2149" s="4" t="s">
        <v>103</v>
      </c>
      <c r="J2149" s="4" t="s">
        <v>37</v>
      </c>
      <c r="K2149" s="4" t="s">
        <v>598</v>
      </c>
      <c r="L2149" s="4" t="s">
        <v>39</v>
      </c>
      <c r="M2149" s="4" t="s">
        <v>104</v>
      </c>
      <c r="N2149" s="4" t="s">
        <v>41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</row>
    <row r="2150" spans="1:40" ht="15" customHeight="1" x14ac:dyDescent="0.25">
      <c r="A2150" s="4" t="str">
        <f>EB[[#This Row],[unit]] &amp; "#" &amp; EB[[#This Row],[indic_nrg]] &amp; "#" &amp; EB[[#This Row],[product]] &amp; "#" &amp; EB[[#This Row],[geo]]</f>
        <v>TJ#B_101307#5541#CZ</v>
      </c>
      <c r="B2150" s="4" t="str">
        <f>VLOOKUP(EB[[#This Row],[product]],KS_DB[[product]:[KS]],5,FALSE)</f>
        <v>biomass</v>
      </c>
      <c r="C2150" s="4" t="str">
        <f>VLOOKUP(EB[[#This Row],[product]],KS_DB[[product]:[KS]],6,FALSE)</f>
        <v>biomass</v>
      </c>
      <c r="D2150" s="4">
        <f>VLOOKUP(EB[[#This Row],[product]],Carriers[],4,FALSE)</f>
        <v>1</v>
      </c>
      <c r="E2150" s="4">
        <f>VLOOKUP(EB[[#This Row],[indic_nrg]],Indicators[],4,FALSE)</f>
        <v>0</v>
      </c>
      <c r="F2150" s="4">
        <f>IFERROR(VLOOKUP(EB[[#This Row],[Source_carrier]],KS_DB[[product]:[KS]],6,FALSE),0)</f>
        <v>0</v>
      </c>
      <c r="G2150" s="4" t="s">
        <v>34</v>
      </c>
      <c r="H2150" s="4" t="s">
        <v>597</v>
      </c>
      <c r="I2150" s="4" t="s">
        <v>105</v>
      </c>
      <c r="J2150" s="4" t="s">
        <v>37</v>
      </c>
      <c r="K2150" s="4" t="s">
        <v>598</v>
      </c>
      <c r="L2150" s="4" t="s">
        <v>39</v>
      </c>
      <c r="M2150" s="4" t="s">
        <v>106</v>
      </c>
      <c r="N2150" s="4" t="s">
        <v>41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4">
        <v>0</v>
      </c>
    </row>
    <row r="2151" spans="1:40" ht="15" customHeight="1" x14ac:dyDescent="0.25">
      <c r="A2151" s="4" t="str">
        <f>EB[[#This Row],[unit]] &amp; "#" &amp; EB[[#This Row],[indic_nrg]] &amp; "#" &amp; EB[[#This Row],[product]] &amp; "#" &amp; EB[[#This Row],[geo]]</f>
        <v>TJ#B_101307#5542#CZ</v>
      </c>
      <c r="B2151" s="4" t="str">
        <f>VLOOKUP(EB[[#This Row],[product]],KS_DB[[product]:[KS]],5,FALSE)</f>
        <v>biomass</v>
      </c>
      <c r="C2151" s="4" t="str">
        <f>VLOOKUP(EB[[#This Row],[product]],KS_DB[[product]:[KS]],6,FALSE)</f>
        <v>biomass</v>
      </c>
      <c r="D2151" s="4">
        <f>VLOOKUP(EB[[#This Row],[product]],Carriers[],4,FALSE)</f>
        <v>1</v>
      </c>
      <c r="E2151" s="4">
        <f>VLOOKUP(EB[[#This Row],[indic_nrg]],Indicators[],4,FALSE)</f>
        <v>0</v>
      </c>
      <c r="F2151" s="4">
        <f>IFERROR(VLOOKUP(EB[[#This Row],[Source_carrier]],KS_DB[[product]:[KS]],6,FALSE),0)</f>
        <v>0</v>
      </c>
      <c r="G2151" s="4" t="s">
        <v>34</v>
      </c>
      <c r="H2151" s="4" t="s">
        <v>597</v>
      </c>
      <c r="I2151" s="4" t="s">
        <v>107</v>
      </c>
      <c r="J2151" s="4" t="s">
        <v>37</v>
      </c>
      <c r="K2151" s="4" t="s">
        <v>598</v>
      </c>
      <c r="L2151" s="4" t="s">
        <v>39</v>
      </c>
      <c r="M2151" s="4" t="s">
        <v>108</v>
      </c>
      <c r="N2151" s="4" t="s">
        <v>41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</row>
    <row r="2152" spans="1:40" ht="15" customHeight="1" x14ac:dyDescent="0.25">
      <c r="A2152" s="4" t="str">
        <f>EB[[#This Row],[unit]] &amp; "#" &amp; EB[[#This Row],[indic_nrg]] &amp; "#" &amp; EB[[#This Row],[product]] &amp; "#" &amp; EB[[#This Row],[geo]]</f>
        <v>TJ#B_101307#55431#CZ</v>
      </c>
      <c r="B2152" s="4" t="str">
        <f>VLOOKUP(EB[[#This Row],[product]],KS_DB[[product]:[KS]],5,FALSE)</f>
        <v>biomass</v>
      </c>
      <c r="C2152" s="4" t="str">
        <f>VLOOKUP(EB[[#This Row],[product]],KS_DB[[product]:[KS]],6,FALSE)</f>
        <v>biomass</v>
      </c>
      <c r="D2152" s="4">
        <f>VLOOKUP(EB[[#This Row],[product]],Carriers[],4,FALSE)</f>
        <v>1</v>
      </c>
      <c r="E2152" s="4">
        <f>VLOOKUP(EB[[#This Row],[indic_nrg]],Indicators[],4,FALSE)</f>
        <v>0</v>
      </c>
      <c r="F2152" s="4">
        <f>IFERROR(VLOOKUP(EB[[#This Row],[Source_carrier]],KS_DB[[product]:[KS]],6,FALSE),0)</f>
        <v>0</v>
      </c>
      <c r="G2152" s="4" t="s">
        <v>34</v>
      </c>
      <c r="H2152" s="4" t="s">
        <v>597</v>
      </c>
      <c r="I2152" s="4" t="s">
        <v>109</v>
      </c>
      <c r="J2152" s="4" t="s">
        <v>37</v>
      </c>
      <c r="K2152" s="4" t="s">
        <v>598</v>
      </c>
      <c r="L2152" s="4" t="s">
        <v>39</v>
      </c>
      <c r="M2152" s="4" t="s">
        <v>110</v>
      </c>
      <c r="N2152" s="4" t="s">
        <v>41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0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</row>
    <row r="2153" spans="1:40" ht="15" customHeight="1" x14ac:dyDescent="0.25">
      <c r="A2153" s="4" t="str">
        <f>EB[[#This Row],[unit]] &amp; "#" &amp; EB[[#This Row],[indic_nrg]] &amp; "#" &amp; EB[[#This Row],[product]] &amp; "#" &amp; EB[[#This Row],[geo]]</f>
        <v>TJ#B_101307#55432#CZ</v>
      </c>
      <c r="B2153" s="4" t="str">
        <f>VLOOKUP(EB[[#This Row],[product]],KS_DB[[product]:[KS]],5,FALSE)</f>
        <v>biomass</v>
      </c>
      <c r="C2153" s="4" t="str">
        <f>VLOOKUP(EB[[#This Row],[product]],KS_DB[[product]:[KS]],6,FALSE)</f>
        <v>biomass</v>
      </c>
      <c r="D2153" s="4">
        <f>VLOOKUP(EB[[#This Row],[product]],Carriers[],4,FALSE)</f>
        <v>1</v>
      </c>
      <c r="E2153" s="4">
        <f>VLOOKUP(EB[[#This Row],[indic_nrg]],Indicators[],4,FALSE)</f>
        <v>0</v>
      </c>
      <c r="F2153" s="4">
        <f>IFERROR(VLOOKUP(EB[[#This Row],[Source_carrier]],KS_DB[[product]:[KS]],6,FALSE),0)</f>
        <v>0</v>
      </c>
      <c r="G2153" s="4" t="s">
        <v>34</v>
      </c>
      <c r="H2153" s="4" t="s">
        <v>597</v>
      </c>
      <c r="I2153" s="4" t="s">
        <v>111</v>
      </c>
      <c r="J2153" s="4" t="s">
        <v>37</v>
      </c>
      <c r="K2153" s="4" t="s">
        <v>598</v>
      </c>
      <c r="L2153" s="4" t="s">
        <v>39</v>
      </c>
      <c r="M2153" s="4" t="s">
        <v>112</v>
      </c>
      <c r="N2153" s="4" t="s">
        <v>41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</row>
    <row r="2154" spans="1:40" ht="15" customHeight="1" x14ac:dyDescent="0.25">
      <c r="A2154" s="4" t="str">
        <f>EB[[#This Row],[unit]] &amp; "#" &amp; EB[[#This Row],[indic_nrg]] &amp; "#" &amp; EB[[#This Row],[product]] &amp; "#" &amp; EB[[#This Row],[geo]]</f>
        <v>TJ#B_101307#5544#CZ</v>
      </c>
      <c r="B2154" s="4" t="str">
        <f>VLOOKUP(EB[[#This Row],[product]],KS_DB[[product]:[KS]],5,FALSE)</f>
        <v>biomass</v>
      </c>
      <c r="C2154" s="4" t="str">
        <f>VLOOKUP(EB[[#This Row],[product]],KS_DB[[product]:[KS]],6,FALSE)</f>
        <v>biomass</v>
      </c>
      <c r="D2154" s="4">
        <f>VLOOKUP(EB[[#This Row],[product]],Carriers[],4,FALSE)</f>
        <v>1</v>
      </c>
      <c r="E2154" s="4">
        <f>VLOOKUP(EB[[#This Row],[indic_nrg]],Indicators[],4,FALSE)</f>
        <v>0</v>
      </c>
      <c r="F2154" s="4">
        <f>IFERROR(VLOOKUP(EB[[#This Row],[Source_carrier]],KS_DB[[product]:[KS]],6,FALSE),0)</f>
        <v>0</v>
      </c>
      <c r="G2154" s="4" t="s">
        <v>34</v>
      </c>
      <c r="H2154" s="4" t="s">
        <v>597</v>
      </c>
      <c r="I2154" s="4" t="s">
        <v>113</v>
      </c>
      <c r="J2154" s="4" t="s">
        <v>37</v>
      </c>
      <c r="K2154" s="4" t="s">
        <v>598</v>
      </c>
      <c r="L2154" s="4" t="s">
        <v>39</v>
      </c>
      <c r="M2154" s="4" t="s">
        <v>114</v>
      </c>
      <c r="N2154" s="4" t="s">
        <v>41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</row>
    <row r="2155" spans="1:40" ht="15" customHeight="1" x14ac:dyDescent="0.25">
      <c r="A2155" s="4" t="str">
        <f>EB[[#This Row],[unit]] &amp; "#" &amp; EB[[#This Row],[indic_nrg]] &amp; "#" &amp; EB[[#This Row],[product]] &amp; "#" &amp; EB[[#This Row],[geo]]</f>
        <v>TJ#B_101307#5545#CZ</v>
      </c>
      <c r="B2155" s="4" t="str">
        <f>VLOOKUP(EB[[#This Row],[product]],KS_DB[[product]:[KS]],5,FALSE)</f>
        <v>biomass</v>
      </c>
      <c r="C2155" s="4" t="str">
        <f>VLOOKUP(EB[[#This Row],[product]],KS_DB[[product]:[KS]],6,FALSE)</f>
        <v>biomass</v>
      </c>
      <c r="D2155" s="4">
        <f>VLOOKUP(EB[[#This Row],[product]],Carriers[],4,FALSE)</f>
        <v>0</v>
      </c>
      <c r="E2155" s="4">
        <f>VLOOKUP(EB[[#This Row],[indic_nrg]],Indicators[],4,FALSE)</f>
        <v>0</v>
      </c>
      <c r="F2155" s="4">
        <f>IFERROR(VLOOKUP(EB[[#This Row],[Source_carrier]],KS_DB[[product]:[KS]],6,FALSE),0)</f>
        <v>0</v>
      </c>
      <c r="G2155" s="4" t="s">
        <v>34</v>
      </c>
      <c r="H2155" s="4" t="s">
        <v>597</v>
      </c>
      <c r="I2155" s="4" t="s">
        <v>115</v>
      </c>
      <c r="J2155" s="4" t="s">
        <v>37</v>
      </c>
      <c r="K2155" s="4" t="s">
        <v>598</v>
      </c>
      <c r="L2155" s="4" t="s">
        <v>39</v>
      </c>
      <c r="M2155" s="4" t="s">
        <v>116</v>
      </c>
      <c r="N2155" s="4" t="s">
        <v>41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</row>
    <row r="2156" spans="1:40" ht="15" customHeight="1" x14ac:dyDescent="0.25">
      <c r="A2156" s="4" t="str">
        <f>EB[[#This Row],[unit]] &amp; "#" &amp; EB[[#This Row],[indic_nrg]] &amp; "#" &amp; EB[[#This Row],[product]] &amp; "#" &amp; EB[[#This Row],[geo]]</f>
        <v>TJ#B_101307#5546#CZ</v>
      </c>
      <c r="B2156" s="4" t="str">
        <f>VLOOKUP(EB[[#This Row],[product]],KS_DB[[product]:[KS]],5,FALSE)</f>
        <v>biomass</v>
      </c>
      <c r="C2156" s="4" t="str">
        <f>VLOOKUP(EB[[#This Row],[product]],KS_DB[[product]:[KS]],6,FALSE)</f>
        <v>biomass</v>
      </c>
      <c r="D2156" s="4">
        <f>VLOOKUP(EB[[#This Row],[product]],Carriers[],4,FALSE)</f>
        <v>1</v>
      </c>
      <c r="E2156" s="4">
        <f>VLOOKUP(EB[[#This Row],[indic_nrg]],Indicators[],4,FALSE)</f>
        <v>0</v>
      </c>
      <c r="F2156" s="4">
        <f>IFERROR(VLOOKUP(EB[[#This Row],[Source_carrier]],KS_DB[[product]:[KS]],6,FALSE),0)</f>
        <v>0</v>
      </c>
      <c r="G2156" s="4" t="s">
        <v>34</v>
      </c>
      <c r="H2156" s="4" t="s">
        <v>597</v>
      </c>
      <c r="I2156" s="4" t="s">
        <v>117</v>
      </c>
      <c r="J2156" s="4" t="s">
        <v>37</v>
      </c>
      <c r="K2156" s="4" t="s">
        <v>598</v>
      </c>
      <c r="L2156" s="4" t="s">
        <v>39</v>
      </c>
      <c r="M2156" s="4" t="s">
        <v>118</v>
      </c>
      <c r="N2156" s="4" t="s">
        <v>41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</row>
    <row r="2157" spans="1:40" ht="15" customHeight="1" x14ac:dyDescent="0.25">
      <c r="A2157" s="4" t="str">
        <f>EB[[#This Row],[unit]] &amp; "#" &amp; EB[[#This Row],[indic_nrg]] &amp; "#" &amp; EB[[#This Row],[product]] &amp; "#" &amp; EB[[#This Row],[geo]]</f>
        <v>TJ#B_101307#5547#CZ</v>
      </c>
      <c r="B2157" s="4" t="str">
        <f>VLOOKUP(EB[[#This Row],[product]],KS_DB[[product]:[KS]],5,FALSE)</f>
        <v>biomass</v>
      </c>
      <c r="C2157" s="4" t="str">
        <f>VLOOKUP(EB[[#This Row],[product]],KS_DB[[product]:[KS]],6,FALSE)</f>
        <v>biomass</v>
      </c>
      <c r="D2157" s="4">
        <f>VLOOKUP(EB[[#This Row],[product]],Carriers[],4,FALSE)</f>
        <v>1</v>
      </c>
      <c r="E2157" s="4">
        <f>VLOOKUP(EB[[#This Row],[indic_nrg]],Indicators[],4,FALSE)</f>
        <v>0</v>
      </c>
      <c r="F2157" s="4">
        <f>IFERROR(VLOOKUP(EB[[#This Row],[Source_carrier]],KS_DB[[product]:[KS]],6,FALSE),0)</f>
        <v>0</v>
      </c>
      <c r="G2157" s="4" t="s">
        <v>34</v>
      </c>
      <c r="H2157" s="4" t="s">
        <v>597</v>
      </c>
      <c r="I2157" s="4" t="s">
        <v>119</v>
      </c>
      <c r="J2157" s="4" t="s">
        <v>37</v>
      </c>
      <c r="K2157" s="4" t="s">
        <v>598</v>
      </c>
      <c r="L2157" s="4" t="s">
        <v>39</v>
      </c>
      <c r="M2157" s="4" t="s">
        <v>120</v>
      </c>
      <c r="N2157" s="4" t="s">
        <v>41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0</v>
      </c>
      <c r="AA2157" s="4">
        <v>0</v>
      </c>
      <c r="AB2157" s="4">
        <v>0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</row>
    <row r="2158" spans="1:40" ht="15" customHeight="1" x14ac:dyDescent="0.25">
      <c r="A2158" s="4" t="str">
        <f>EB[[#This Row],[unit]] &amp; "#" &amp; EB[[#This Row],[indic_nrg]] &amp; "#" &amp; EB[[#This Row],[product]] &amp; "#" &amp; EB[[#This Row],[geo]]</f>
        <v>TJ#B_101307#5548#CZ</v>
      </c>
      <c r="B2158" s="4" t="str">
        <f>VLOOKUP(EB[[#This Row],[product]],KS_DB[[product]:[KS]],5,FALSE)</f>
        <v>biomass</v>
      </c>
      <c r="C2158" s="4" t="str">
        <f>VLOOKUP(EB[[#This Row],[product]],KS_DB[[product]:[KS]],6,FALSE)</f>
        <v>biomass</v>
      </c>
      <c r="D2158" s="4">
        <f>VLOOKUP(EB[[#This Row],[product]],Carriers[],4,FALSE)</f>
        <v>1</v>
      </c>
      <c r="E2158" s="4">
        <f>VLOOKUP(EB[[#This Row],[indic_nrg]],Indicators[],4,FALSE)</f>
        <v>0</v>
      </c>
      <c r="F2158" s="4">
        <f>IFERROR(VLOOKUP(EB[[#This Row],[Source_carrier]],KS_DB[[product]:[KS]],6,FALSE),0)</f>
        <v>0</v>
      </c>
      <c r="G2158" s="4" t="s">
        <v>34</v>
      </c>
      <c r="H2158" s="4" t="s">
        <v>597</v>
      </c>
      <c r="I2158" s="4" t="s">
        <v>121</v>
      </c>
      <c r="J2158" s="4" t="s">
        <v>37</v>
      </c>
      <c r="K2158" s="4" t="s">
        <v>598</v>
      </c>
      <c r="L2158" s="4" t="s">
        <v>39</v>
      </c>
      <c r="M2158" s="4" t="s">
        <v>122</v>
      </c>
      <c r="N2158" s="4" t="s">
        <v>41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0</v>
      </c>
      <c r="AA2158" s="4">
        <v>0</v>
      </c>
      <c r="AB2158" s="4">
        <v>0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</row>
    <row r="2159" spans="1:40" ht="15" customHeight="1" x14ac:dyDescent="0.25">
      <c r="A2159" s="4" t="str">
        <f>EB[[#This Row],[unit]] &amp; "#" &amp; EB[[#This Row],[indic_nrg]] &amp; "#" &amp; EB[[#This Row],[product]] &amp; "#" &amp; EB[[#This Row],[geo]]</f>
        <v>TJ#B_101307#5549#CZ</v>
      </c>
      <c r="B2159" s="4" t="str">
        <f>VLOOKUP(EB[[#This Row],[product]],KS_DB[[product]:[KS]],5,FALSE)</f>
        <v>biomass</v>
      </c>
      <c r="C2159" s="4" t="str">
        <f>VLOOKUP(EB[[#This Row],[product]],KS_DB[[product]:[KS]],6,FALSE)</f>
        <v>biomass</v>
      </c>
      <c r="D2159" s="4">
        <f>VLOOKUP(EB[[#This Row],[product]],Carriers[],4,FALSE)</f>
        <v>1</v>
      </c>
      <c r="E2159" s="4">
        <f>VLOOKUP(EB[[#This Row],[indic_nrg]],Indicators[],4,FALSE)</f>
        <v>0</v>
      </c>
      <c r="F2159" s="4">
        <f>IFERROR(VLOOKUP(EB[[#This Row],[Source_carrier]],KS_DB[[product]:[KS]],6,FALSE),0)</f>
        <v>0</v>
      </c>
      <c r="G2159" s="4" t="s">
        <v>34</v>
      </c>
      <c r="H2159" s="4" t="s">
        <v>597</v>
      </c>
      <c r="I2159" s="4" t="s">
        <v>123</v>
      </c>
      <c r="J2159" s="4" t="s">
        <v>37</v>
      </c>
      <c r="K2159" s="4" t="s">
        <v>598</v>
      </c>
      <c r="L2159" s="4" t="s">
        <v>39</v>
      </c>
      <c r="M2159" s="4" t="s">
        <v>124</v>
      </c>
      <c r="N2159" s="4" t="s">
        <v>41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</row>
    <row r="2160" spans="1:40" ht="15" customHeight="1" x14ac:dyDescent="0.25">
      <c r="A2160" s="4" t="str">
        <f>EB[[#This Row],[unit]] &amp; "#" &amp; EB[[#This Row],[indic_nrg]] &amp; "#" &amp; EB[[#This Row],[product]] &amp; "#" &amp; EB[[#This Row],[geo]]</f>
        <v>TJ#B_101307#5550#CZ</v>
      </c>
      <c r="B2160" s="4" t="str">
        <f>VLOOKUP(EB[[#This Row],[product]],KS_DB[[product]:[KS]],5,FALSE)</f>
        <v>RES</v>
      </c>
      <c r="C2160" s="4" t="str">
        <f>VLOOKUP(EB[[#This Row],[product]],KS_DB[[product]:[KS]],6,FALSE)</f>
        <v>RES</v>
      </c>
      <c r="D2160" s="4">
        <f>VLOOKUP(EB[[#This Row],[product]],Carriers[],4,FALSE)</f>
        <v>1</v>
      </c>
      <c r="E2160" s="4">
        <f>VLOOKUP(EB[[#This Row],[indic_nrg]],Indicators[],4,FALSE)</f>
        <v>0</v>
      </c>
      <c r="F2160" s="4">
        <f>IFERROR(VLOOKUP(EB[[#This Row],[Source_carrier]],KS_DB[[product]:[KS]],6,FALSE),0)</f>
        <v>0</v>
      </c>
      <c r="G2160" s="4" t="s">
        <v>34</v>
      </c>
      <c r="H2160" s="4" t="s">
        <v>597</v>
      </c>
      <c r="I2160" s="4" t="s">
        <v>125</v>
      </c>
      <c r="J2160" s="4" t="s">
        <v>37</v>
      </c>
      <c r="K2160" s="4" t="s">
        <v>598</v>
      </c>
      <c r="L2160" s="4" t="s">
        <v>39</v>
      </c>
      <c r="M2160" s="4" t="s">
        <v>126</v>
      </c>
      <c r="N2160" s="4" t="s">
        <v>41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</row>
    <row r="2161" spans="1:40" ht="15" customHeight="1" x14ac:dyDescent="0.25">
      <c r="A2161" s="4" t="str">
        <f>EB[[#This Row],[unit]] &amp; "#" &amp; EB[[#This Row],[indic_nrg]] &amp; "#" &amp; EB[[#This Row],[product]] &amp; "#" &amp; EB[[#This Row],[geo]]</f>
        <v>TJ#B_101307#6000#CZ</v>
      </c>
      <c r="B2161" s="4" t="str">
        <f>VLOOKUP(EB[[#This Row],[product]],KS_DB[[product]:[KS]],5,FALSE)</f>
        <v>electricity</v>
      </c>
      <c r="C2161" s="4" t="str">
        <f>VLOOKUP(EB[[#This Row],[product]],KS_DB[[product]:[KS]],6,FALSE)</f>
        <v>electricity</v>
      </c>
      <c r="D2161" s="4">
        <f>VLOOKUP(EB[[#This Row],[product]],Carriers[],4,FALSE)</f>
        <v>1</v>
      </c>
      <c r="E2161" s="4">
        <f>VLOOKUP(EB[[#This Row],[indic_nrg]],Indicators[],4,FALSE)</f>
        <v>0</v>
      </c>
      <c r="F2161" s="4">
        <f>IFERROR(VLOOKUP(EB[[#This Row],[Source_carrier]],KS_DB[[product]:[KS]],6,FALSE),0)</f>
        <v>0</v>
      </c>
      <c r="G2161" s="4" t="s">
        <v>34</v>
      </c>
      <c r="H2161" s="4" t="s">
        <v>597</v>
      </c>
      <c r="I2161" s="4" t="s">
        <v>127</v>
      </c>
      <c r="J2161" s="4" t="s">
        <v>37</v>
      </c>
      <c r="K2161" s="4" t="s">
        <v>598</v>
      </c>
      <c r="L2161" s="4" t="s">
        <v>39</v>
      </c>
      <c r="M2161" s="4" t="s">
        <v>128</v>
      </c>
      <c r="N2161" s="4" t="s">
        <v>41</v>
      </c>
      <c r="O2161" s="4">
        <v>0</v>
      </c>
      <c r="P2161" s="4">
        <v>0</v>
      </c>
      <c r="Q2161" s="4">
        <v>0</v>
      </c>
      <c r="R2161" s="4">
        <v>2498</v>
      </c>
      <c r="S2161" s="4">
        <v>2545</v>
      </c>
      <c r="T2161" s="4">
        <v>2448</v>
      </c>
      <c r="U2161" s="4">
        <v>1933</v>
      </c>
      <c r="V2161" s="4">
        <v>1249</v>
      </c>
      <c r="W2161" s="4">
        <v>1084</v>
      </c>
      <c r="X2161" s="4">
        <v>1368</v>
      </c>
      <c r="Y2161" s="4">
        <v>886</v>
      </c>
      <c r="Z2161" s="4">
        <v>983</v>
      </c>
      <c r="AA2161" s="4">
        <v>1073</v>
      </c>
      <c r="AB2161" s="4">
        <v>1051</v>
      </c>
      <c r="AC2161" s="4">
        <v>691</v>
      </c>
      <c r="AD2161" s="4">
        <v>1123</v>
      </c>
      <c r="AE2161" s="4">
        <v>1152</v>
      </c>
      <c r="AF2161" s="4">
        <v>1109</v>
      </c>
      <c r="AG2161" s="4">
        <v>1235</v>
      </c>
      <c r="AH2161" s="4">
        <v>1148</v>
      </c>
      <c r="AI2161" s="4">
        <v>1361</v>
      </c>
      <c r="AJ2161" s="4">
        <v>1285</v>
      </c>
      <c r="AK2161" s="4">
        <v>1282</v>
      </c>
      <c r="AL2161" s="4">
        <v>1177</v>
      </c>
      <c r="AM2161" s="4">
        <v>1256</v>
      </c>
      <c r="AN2161" s="4">
        <v>1264</v>
      </c>
    </row>
    <row r="2162" spans="1:40" ht="15" customHeight="1" x14ac:dyDescent="0.25">
      <c r="A2162" s="4" t="str">
        <f>EB[[#This Row],[unit]] &amp; "#" &amp; EB[[#This Row],[indic_nrg]] &amp; "#" &amp; EB[[#This Row],[product]] &amp; "#" &amp; EB[[#This Row],[geo]]</f>
        <v>TJ#B_101307#7100#CZ</v>
      </c>
      <c r="B2162" s="4" t="str">
        <f>VLOOKUP(EB[[#This Row],[product]],KS_DB[[product]:[KS]],5,FALSE)</f>
        <v>other</v>
      </c>
      <c r="C2162" s="4" t="str">
        <f>VLOOKUP(EB[[#This Row],[product]],KS_DB[[product]:[KS]],6,FALSE)</f>
        <v>other</v>
      </c>
      <c r="D2162" s="4">
        <f>VLOOKUP(EB[[#This Row],[product]],Carriers[],4,FALSE)</f>
        <v>1</v>
      </c>
      <c r="E2162" s="4">
        <f>VLOOKUP(EB[[#This Row],[indic_nrg]],Indicators[],4,FALSE)</f>
        <v>0</v>
      </c>
      <c r="F2162" s="4">
        <f>IFERROR(VLOOKUP(EB[[#This Row],[Source_carrier]],KS_DB[[product]:[KS]],6,FALSE),0)</f>
        <v>0</v>
      </c>
      <c r="G2162" s="4" t="s">
        <v>34</v>
      </c>
      <c r="H2162" s="4" t="s">
        <v>597</v>
      </c>
      <c r="I2162" s="4" t="s">
        <v>129</v>
      </c>
      <c r="J2162" s="4" t="s">
        <v>37</v>
      </c>
      <c r="K2162" s="4" t="s">
        <v>598</v>
      </c>
      <c r="L2162" s="4" t="s">
        <v>39</v>
      </c>
      <c r="M2162" s="4" t="s">
        <v>130</v>
      </c>
      <c r="N2162" s="4" t="s">
        <v>41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</row>
    <row r="2163" spans="1:40" ht="15" customHeight="1" x14ac:dyDescent="0.25">
      <c r="A2163" s="4" t="str">
        <f>EB[[#This Row],[unit]] &amp; "#" &amp; EB[[#This Row],[indic_nrg]] &amp; "#" &amp; EB[[#This Row],[product]] &amp; "#" &amp; EB[[#This Row],[geo]]</f>
        <v>TJ#B_101307#7200#CZ</v>
      </c>
      <c r="B2163" s="4" t="str">
        <f>VLOOKUP(EB[[#This Row],[product]],KS_DB[[product]:[KS]],5,FALSE)</f>
        <v>other</v>
      </c>
      <c r="C2163" s="4" t="str">
        <f>VLOOKUP(EB[[#This Row],[product]],KS_DB[[product]:[KS]],6,FALSE)</f>
        <v>other</v>
      </c>
      <c r="D2163" s="4">
        <f>VLOOKUP(EB[[#This Row],[product]],Carriers[],4,FALSE)</f>
        <v>0</v>
      </c>
      <c r="E2163" s="4">
        <f>VLOOKUP(EB[[#This Row],[indic_nrg]],Indicators[],4,FALSE)</f>
        <v>0</v>
      </c>
      <c r="F2163" s="4">
        <f>IFERROR(VLOOKUP(EB[[#This Row],[Source_carrier]],KS_DB[[product]:[KS]],6,FALSE),0)</f>
        <v>0</v>
      </c>
      <c r="G2163" s="4" t="s">
        <v>34</v>
      </c>
      <c r="H2163" s="4" t="s">
        <v>597</v>
      </c>
      <c r="I2163" s="4" t="s">
        <v>131</v>
      </c>
      <c r="J2163" s="4" t="s">
        <v>37</v>
      </c>
      <c r="K2163" s="4" t="s">
        <v>598</v>
      </c>
      <c r="L2163" s="4" t="s">
        <v>39</v>
      </c>
      <c r="M2163" s="4" t="s">
        <v>132</v>
      </c>
      <c r="N2163" s="4" t="s">
        <v>41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</row>
    <row r="2164" spans="1:40" ht="15" customHeight="1" x14ac:dyDescent="0.25">
      <c r="A2164" s="4" t="str">
        <f>EB[[#This Row],[unit]] &amp; "#" &amp; EB[[#This Row],[indic_nrg]] &amp; "#" &amp; EB[[#This Row],[product]] &amp; "#" &amp; EB[[#This Row],[geo]]</f>
        <v>TJ#B_101308#0000#CZ</v>
      </c>
      <c r="B2164" s="4" t="str">
        <f>VLOOKUP(EB[[#This Row],[product]],KS_DB[[product]:[KS]],5,FALSE)</f>
        <v>all</v>
      </c>
      <c r="C2164" s="4" t="str">
        <f>VLOOKUP(EB[[#This Row],[product]],KS_DB[[product]:[KS]],6,FALSE)</f>
        <v>all</v>
      </c>
      <c r="D2164" s="4">
        <f>VLOOKUP(EB[[#This Row],[product]],Carriers[],4,FALSE)</f>
        <v>0</v>
      </c>
      <c r="E2164" s="4">
        <f>VLOOKUP(EB[[#This Row],[indic_nrg]],Indicators[],4,FALSE)</f>
        <v>0</v>
      </c>
      <c r="F2164" s="4">
        <f>IFERROR(VLOOKUP(EB[[#This Row],[Source_carrier]],KS_DB[[product]:[KS]],6,FALSE),0)</f>
        <v>0</v>
      </c>
      <c r="G2164" s="4" t="s">
        <v>34</v>
      </c>
      <c r="H2164" s="4" t="s">
        <v>599</v>
      </c>
      <c r="I2164" s="4" t="s">
        <v>36</v>
      </c>
      <c r="J2164" s="4" t="s">
        <v>37</v>
      </c>
      <c r="K2164" s="4" t="s">
        <v>600</v>
      </c>
      <c r="L2164" s="4" t="s">
        <v>39</v>
      </c>
      <c r="M2164" s="4" t="s">
        <v>40</v>
      </c>
      <c r="N2164" s="4" t="s">
        <v>41</v>
      </c>
      <c r="O2164" s="4">
        <v>0</v>
      </c>
      <c r="P2164" s="4">
        <v>0</v>
      </c>
      <c r="Q2164" s="4">
        <v>0</v>
      </c>
      <c r="R2164" s="4">
        <v>2492</v>
      </c>
      <c r="S2164" s="4">
        <v>2012</v>
      </c>
      <c r="T2164" s="4">
        <v>1679</v>
      </c>
      <c r="U2164" s="4">
        <v>1935</v>
      </c>
      <c r="V2164" s="4">
        <v>1780</v>
      </c>
      <c r="W2164" s="4">
        <v>1385</v>
      </c>
      <c r="X2164" s="4">
        <v>1178</v>
      </c>
      <c r="Y2164" s="4">
        <v>1191</v>
      </c>
      <c r="Z2164" s="4">
        <v>1070</v>
      </c>
      <c r="AA2164" s="4">
        <v>1065</v>
      </c>
      <c r="AB2164" s="4">
        <v>1198</v>
      </c>
      <c r="AC2164" s="4">
        <v>1231</v>
      </c>
      <c r="AD2164" s="4">
        <v>1113</v>
      </c>
      <c r="AE2164" s="4">
        <v>924</v>
      </c>
      <c r="AF2164" s="4">
        <v>958</v>
      </c>
      <c r="AG2164" s="4">
        <v>561</v>
      </c>
      <c r="AH2164" s="4">
        <v>508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</row>
    <row r="2165" spans="1:40" ht="15" customHeight="1" x14ac:dyDescent="0.25">
      <c r="A2165" s="4" t="str">
        <f>EB[[#This Row],[unit]] &amp; "#" &amp; EB[[#This Row],[indic_nrg]] &amp; "#" &amp; EB[[#This Row],[product]] &amp; "#" &amp; EB[[#This Row],[geo]]</f>
        <v>TJ#B_101308#5200#CZ</v>
      </c>
      <c r="B2165" s="4" t="str">
        <f>VLOOKUP(EB[[#This Row],[product]],KS_DB[[product]:[KS]],5,FALSE)</f>
        <v>heat</v>
      </c>
      <c r="C2165" s="4" t="str">
        <f>VLOOKUP(EB[[#This Row],[product]],KS_DB[[product]:[KS]],6,FALSE)</f>
        <v>heat</v>
      </c>
      <c r="D2165" s="4">
        <f>VLOOKUP(EB[[#This Row],[product]],Carriers[],4,FALSE)</f>
        <v>1</v>
      </c>
      <c r="E2165" s="4">
        <f>VLOOKUP(EB[[#This Row],[indic_nrg]],Indicators[],4,FALSE)</f>
        <v>0</v>
      </c>
      <c r="F2165" s="4">
        <f>IFERROR(VLOOKUP(EB[[#This Row],[Source_carrier]],KS_DB[[product]:[KS]],6,FALSE),0)</f>
        <v>0</v>
      </c>
      <c r="G2165" s="4" t="s">
        <v>34</v>
      </c>
      <c r="H2165" s="4" t="s">
        <v>599</v>
      </c>
      <c r="I2165" s="4" t="s">
        <v>97</v>
      </c>
      <c r="J2165" s="4" t="s">
        <v>37</v>
      </c>
      <c r="K2165" s="4" t="s">
        <v>600</v>
      </c>
      <c r="L2165" s="4" t="s">
        <v>39</v>
      </c>
      <c r="M2165" s="4" t="s">
        <v>98</v>
      </c>
      <c r="N2165" s="4" t="s">
        <v>41</v>
      </c>
      <c r="O2165" s="4">
        <v>0</v>
      </c>
      <c r="P2165" s="4">
        <v>0</v>
      </c>
      <c r="Q2165" s="4">
        <v>0</v>
      </c>
      <c r="R2165" s="4">
        <v>1243</v>
      </c>
      <c r="S2165" s="4">
        <v>1216</v>
      </c>
      <c r="T2165" s="4">
        <v>919</v>
      </c>
      <c r="U2165" s="4">
        <v>1085</v>
      </c>
      <c r="V2165" s="4">
        <v>966</v>
      </c>
      <c r="W2165" s="4">
        <v>669</v>
      </c>
      <c r="X2165" s="4">
        <v>559</v>
      </c>
      <c r="Y2165" s="4">
        <v>629</v>
      </c>
      <c r="Z2165" s="4">
        <v>562</v>
      </c>
      <c r="AA2165" s="4">
        <v>521</v>
      </c>
      <c r="AB2165" s="4">
        <v>669</v>
      </c>
      <c r="AC2165" s="4">
        <v>687</v>
      </c>
      <c r="AD2165" s="4">
        <v>591</v>
      </c>
      <c r="AE2165" s="4">
        <v>434</v>
      </c>
      <c r="AF2165" s="4">
        <v>443</v>
      </c>
      <c r="AG2165" s="4">
        <v>32</v>
      </c>
      <c r="AH2165" s="4">
        <v>15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</row>
    <row r="2166" spans="1:40" ht="15" customHeight="1" x14ac:dyDescent="0.25">
      <c r="A2166" s="4" t="str">
        <f>EB[[#This Row],[unit]] &amp; "#" &amp; EB[[#This Row],[indic_nrg]] &amp; "#" &amp; EB[[#This Row],[product]] &amp; "#" &amp; EB[[#This Row],[geo]]</f>
        <v>TJ#B_101308#6000#CZ</v>
      </c>
      <c r="B2166" s="4" t="str">
        <f>VLOOKUP(EB[[#This Row],[product]],KS_DB[[product]:[KS]],5,FALSE)</f>
        <v>electricity</v>
      </c>
      <c r="C2166" s="4" t="str">
        <f>VLOOKUP(EB[[#This Row],[product]],KS_DB[[product]:[KS]],6,FALSE)</f>
        <v>electricity</v>
      </c>
      <c r="D2166" s="4">
        <f>VLOOKUP(EB[[#This Row],[product]],Carriers[],4,FALSE)</f>
        <v>1</v>
      </c>
      <c r="E2166" s="4">
        <f>VLOOKUP(EB[[#This Row],[indic_nrg]],Indicators[],4,FALSE)</f>
        <v>0</v>
      </c>
      <c r="F2166" s="4">
        <f>IFERROR(VLOOKUP(EB[[#This Row],[Source_carrier]],KS_DB[[product]:[KS]],6,FALSE),0)</f>
        <v>0</v>
      </c>
      <c r="G2166" s="4" t="s">
        <v>34</v>
      </c>
      <c r="H2166" s="4" t="s">
        <v>599</v>
      </c>
      <c r="I2166" s="4" t="s">
        <v>127</v>
      </c>
      <c r="J2166" s="4" t="s">
        <v>37</v>
      </c>
      <c r="K2166" s="4" t="s">
        <v>600</v>
      </c>
      <c r="L2166" s="4" t="s">
        <v>39</v>
      </c>
      <c r="M2166" s="4" t="s">
        <v>128</v>
      </c>
      <c r="N2166" s="4" t="s">
        <v>41</v>
      </c>
      <c r="O2166" s="4">
        <v>0</v>
      </c>
      <c r="P2166" s="4">
        <v>0</v>
      </c>
      <c r="Q2166" s="4">
        <v>0</v>
      </c>
      <c r="R2166" s="4">
        <v>1249</v>
      </c>
      <c r="S2166" s="4">
        <v>796</v>
      </c>
      <c r="T2166" s="4">
        <v>760</v>
      </c>
      <c r="U2166" s="4">
        <v>850</v>
      </c>
      <c r="V2166" s="4">
        <v>814</v>
      </c>
      <c r="W2166" s="4">
        <v>716</v>
      </c>
      <c r="X2166" s="4">
        <v>619</v>
      </c>
      <c r="Y2166" s="4">
        <v>562</v>
      </c>
      <c r="Z2166" s="4">
        <v>508</v>
      </c>
      <c r="AA2166" s="4">
        <v>544</v>
      </c>
      <c r="AB2166" s="4">
        <v>529</v>
      </c>
      <c r="AC2166" s="4">
        <v>544</v>
      </c>
      <c r="AD2166" s="4">
        <v>522</v>
      </c>
      <c r="AE2166" s="4">
        <v>490</v>
      </c>
      <c r="AF2166" s="4">
        <v>515</v>
      </c>
      <c r="AG2166" s="4">
        <v>529</v>
      </c>
      <c r="AH2166" s="4">
        <v>493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</row>
    <row r="2167" spans="1:40" ht="15" customHeight="1" x14ac:dyDescent="0.25">
      <c r="A2167" s="4" t="str">
        <f>EB[[#This Row],[unit]] &amp; "#" &amp; EB[[#This Row],[indic_nrg]] &amp; "#" &amp; EB[[#This Row],[product]] &amp; "#" &amp; EB[[#This Row],[geo]]</f>
        <v>TJ#B_101310#0000#CZ</v>
      </c>
      <c r="B2167" s="4" t="str">
        <f>VLOOKUP(EB[[#This Row],[product]],KS_DB[[product]:[KS]],5,FALSE)</f>
        <v>all</v>
      </c>
      <c r="C2167" s="4" t="str">
        <f>VLOOKUP(EB[[#This Row],[product]],KS_DB[[product]:[KS]],6,FALSE)</f>
        <v>all</v>
      </c>
      <c r="D2167" s="4">
        <f>VLOOKUP(EB[[#This Row],[product]],Carriers[],4,FALSE)</f>
        <v>0</v>
      </c>
      <c r="E2167" s="4">
        <f>VLOOKUP(EB[[#This Row],[indic_nrg]],Indicators[],4,FALSE)</f>
        <v>0</v>
      </c>
      <c r="F2167" s="4">
        <f>IFERROR(VLOOKUP(EB[[#This Row],[Source_carrier]],KS_DB[[product]:[KS]],6,FALSE),0)</f>
        <v>0</v>
      </c>
      <c r="G2167" s="4" t="s">
        <v>34</v>
      </c>
      <c r="H2167" s="4" t="s">
        <v>601</v>
      </c>
      <c r="I2167" s="4" t="s">
        <v>36</v>
      </c>
      <c r="J2167" s="4" t="s">
        <v>37</v>
      </c>
      <c r="K2167" s="4" t="s">
        <v>602</v>
      </c>
      <c r="L2167" s="4" t="s">
        <v>39</v>
      </c>
      <c r="M2167" s="4" t="s">
        <v>40</v>
      </c>
      <c r="N2167" s="4" t="s">
        <v>41</v>
      </c>
      <c r="O2167" s="4">
        <v>1767</v>
      </c>
      <c r="P2167" s="4">
        <v>1189</v>
      </c>
      <c r="Q2167" s="4">
        <v>1510</v>
      </c>
      <c r="R2167" s="4">
        <v>16114</v>
      </c>
      <c r="S2167" s="4">
        <v>15101</v>
      </c>
      <c r="T2167" s="4">
        <v>15394</v>
      </c>
      <c r="U2167" s="4">
        <v>14006</v>
      </c>
      <c r="V2167" s="4">
        <v>13412</v>
      </c>
      <c r="W2167" s="4">
        <v>13165</v>
      </c>
      <c r="X2167" s="4">
        <v>13164</v>
      </c>
      <c r="Y2167" s="4">
        <v>13540</v>
      </c>
      <c r="Z2167" s="4">
        <v>13811</v>
      </c>
      <c r="AA2167" s="4">
        <v>13858</v>
      </c>
      <c r="AB2167" s="4">
        <v>11170</v>
      </c>
      <c r="AC2167" s="4">
        <v>11961</v>
      </c>
      <c r="AD2167" s="4">
        <v>10535</v>
      </c>
      <c r="AE2167" s="4">
        <v>12308</v>
      </c>
      <c r="AF2167" s="4">
        <v>12611</v>
      </c>
      <c r="AG2167" s="4">
        <v>12247</v>
      </c>
      <c r="AH2167" s="4">
        <v>11077</v>
      </c>
      <c r="AI2167" s="4">
        <v>15245</v>
      </c>
      <c r="AJ2167" s="4">
        <v>18952</v>
      </c>
      <c r="AK2167" s="4">
        <v>19100</v>
      </c>
      <c r="AL2167" s="4">
        <v>17562</v>
      </c>
      <c r="AM2167" s="4">
        <v>17725</v>
      </c>
      <c r="AN2167" s="4">
        <v>18315</v>
      </c>
    </row>
    <row r="2168" spans="1:40" ht="15" customHeight="1" x14ac:dyDescent="0.25">
      <c r="A2168" s="4" t="str">
        <f>EB[[#This Row],[unit]] &amp; "#" &amp; EB[[#This Row],[indic_nrg]] &amp; "#" &amp; EB[[#This Row],[product]] &amp; "#" &amp; EB[[#This Row],[geo]]</f>
        <v>TJ#B_101310#2000#CZ</v>
      </c>
      <c r="B2168" s="4" t="str">
        <f>VLOOKUP(EB[[#This Row],[product]],KS_DB[[product]:[KS]],5,FALSE)</f>
        <v>solid</v>
      </c>
      <c r="C2168" s="4" t="str">
        <f>VLOOKUP(EB[[#This Row],[product]],KS_DB[[product]:[KS]],6,FALSE)</f>
        <v>solid</v>
      </c>
      <c r="D2168" s="4">
        <f>VLOOKUP(EB[[#This Row],[product]],Carriers[],4,FALSE)</f>
        <v>0</v>
      </c>
      <c r="E2168" s="4">
        <f>VLOOKUP(EB[[#This Row],[indic_nrg]],Indicators[],4,FALSE)</f>
        <v>0</v>
      </c>
      <c r="F2168" s="4">
        <f>IFERROR(VLOOKUP(EB[[#This Row],[Source_carrier]],KS_DB[[product]:[KS]],6,FALSE),0)</f>
        <v>0</v>
      </c>
      <c r="G2168" s="4" t="s">
        <v>34</v>
      </c>
      <c r="H2168" s="4" t="s">
        <v>601</v>
      </c>
      <c r="I2168" s="4" t="s">
        <v>18</v>
      </c>
      <c r="J2168" s="4" t="s">
        <v>37</v>
      </c>
      <c r="K2168" s="4" t="s">
        <v>602</v>
      </c>
      <c r="L2168" s="4" t="s">
        <v>39</v>
      </c>
      <c r="M2168" s="4" t="s">
        <v>42</v>
      </c>
      <c r="N2168" s="4" t="s">
        <v>41</v>
      </c>
      <c r="O2168" s="4">
        <v>1767</v>
      </c>
      <c r="P2168" s="4">
        <v>1189</v>
      </c>
      <c r="Q2168" s="4">
        <v>718</v>
      </c>
      <c r="R2168" s="4">
        <v>1210</v>
      </c>
      <c r="S2168" s="4">
        <v>605</v>
      </c>
      <c r="T2168" s="4">
        <v>1927</v>
      </c>
      <c r="U2168" s="4">
        <v>373</v>
      </c>
      <c r="V2168" s="4">
        <v>123</v>
      </c>
      <c r="W2168" s="4">
        <v>123</v>
      </c>
      <c r="X2168" s="4">
        <v>148</v>
      </c>
      <c r="Y2168" s="4">
        <v>146</v>
      </c>
      <c r="Z2168" s="4">
        <v>148</v>
      </c>
      <c r="AA2168" s="4">
        <v>161</v>
      </c>
      <c r="AB2168" s="4">
        <v>95</v>
      </c>
      <c r="AC2168" s="4">
        <v>98</v>
      </c>
      <c r="AD2168" s="4">
        <v>61</v>
      </c>
      <c r="AE2168" s="4">
        <v>62</v>
      </c>
      <c r="AF2168" s="4">
        <v>49</v>
      </c>
      <c r="AG2168" s="4">
        <v>62</v>
      </c>
      <c r="AH2168" s="4">
        <v>50</v>
      </c>
      <c r="AI2168" s="4">
        <v>7615</v>
      </c>
      <c r="AJ2168" s="4">
        <v>10895</v>
      </c>
      <c r="AK2168" s="4">
        <v>11173</v>
      </c>
      <c r="AL2168" s="4">
        <v>9808</v>
      </c>
      <c r="AM2168" s="4">
        <v>10869</v>
      </c>
      <c r="AN2168" s="4">
        <v>10831</v>
      </c>
    </row>
    <row r="2169" spans="1:40" ht="15" customHeight="1" x14ac:dyDescent="0.25">
      <c r="A2169" s="4" t="str">
        <f>EB[[#This Row],[unit]] &amp; "#" &amp; EB[[#This Row],[indic_nrg]] &amp; "#" &amp; EB[[#This Row],[product]] &amp; "#" &amp; EB[[#This Row],[geo]]</f>
        <v>TJ#B_101310#2100#CZ</v>
      </c>
      <c r="B2169" s="4" t="str">
        <f>VLOOKUP(EB[[#This Row],[product]],KS_DB[[product]:[KS]],5,FALSE)</f>
        <v>solid</v>
      </c>
      <c r="C2169" s="4" t="str">
        <f>VLOOKUP(EB[[#This Row],[product]],KS_DB[[product]:[KS]],6,FALSE)</f>
        <v>solid</v>
      </c>
      <c r="D2169" s="4">
        <f>VLOOKUP(EB[[#This Row],[product]],Carriers[],4,FALSE)</f>
        <v>0</v>
      </c>
      <c r="E2169" s="4">
        <f>VLOOKUP(EB[[#This Row],[indic_nrg]],Indicators[],4,FALSE)</f>
        <v>0</v>
      </c>
      <c r="F2169" s="4">
        <f>IFERROR(VLOOKUP(EB[[#This Row],[Source_carrier]],KS_DB[[product]:[KS]],6,FALSE),0)</f>
        <v>0</v>
      </c>
      <c r="G2169" s="4" t="s">
        <v>34</v>
      </c>
      <c r="H2169" s="4" t="s">
        <v>601</v>
      </c>
      <c r="I2169" s="4" t="s">
        <v>43</v>
      </c>
      <c r="J2169" s="4" t="s">
        <v>37</v>
      </c>
      <c r="K2169" s="4" t="s">
        <v>602</v>
      </c>
      <c r="L2169" s="4" t="s">
        <v>39</v>
      </c>
      <c r="M2169" s="4" t="s">
        <v>44</v>
      </c>
      <c r="N2169" s="4" t="s">
        <v>41</v>
      </c>
      <c r="O2169" s="4">
        <v>0</v>
      </c>
      <c r="P2169" s="4">
        <v>0</v>
      </c>
      <c r="Q2169" s="4">
        <v>0</v>
      </c>
      <c r="R2169" s="4">
        <v>621</v>
      </c>
      <c r="S2169" s="4">
        <v>428</v>
      </c>
      <c r="T2169" s="4">
        <v>1821</v>
      </c>
      <c r="U2169" s="4">
        <v>278</v>
      </c>
      <c r="V2169" s="4">
        <v>47</v>
      </c>
      <c r="W2169" s="4">
        <v>47</v>
      </c>
      <c r="X2169" s="4">
        <v>70</v>
      </c>
      <c r="Y2169" s="4">
        <v>69</v>
      </c>
      <c r="Z2169" s="4">
        <v>74</v>
      </c>
      <c r="AA2169" s="4">
        <v>99</v>
      </c>
      <c r="AB2169" s="4">
        <v>45</v>
      </c>
      <c r="AC2169" s="4">
        <v>47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</row>
    <row r="2170" spans="1:40" ht="15" customHeight="1" x14ac:dyDescent="0.25">
      <c r="A2170" s="4" t="str">
        <f>EB[[#This Row],[unit]] &amp; "#" &amp; EB[[#This Row],[indic_nrg]] &amp; "#" &amp; EB[[#This Row],[product]] &amp; "#" &amp; EB[[#This Row],[geo]]</f>
        <v>TJ#B_101310#2112#CZ</v>
      </c>
      <c r="B2170" s="4" t="str">
        <f>VLOOKUP(EB[[#This Row],[product]],KS_DB[[product]:[KS]],5,FALSE)</f>
        <v>solid</v>
      </c>
      <c r="C2170" s="4" t="str">
        <f>VLOOKUP(EB[[#This Row],[product]],KS_DB[[product]:[KS]],6,FALSE)</f>
        <v>solid</v>
      </c>
      <c r="D2170" s="4">
        <f>VLOOKUP(EB[[#This Row],[product]],Carriers[],4,FALSE)</f>
        <v>1</v>
      </c>
      <c r="E2170" s="4">
        <f>VLOOKUP(EB[[#This Row],[indic_nrg]],Indicators[],4,FALSE)</f>
        <v>0</v>
      </c>
      <c r="F2170" s="4">
        <f>IFERROR(VLOOKUP(EB[[#This Row],[Source_carrier]],KS_DB[[product]:[KS]],6,FALSE),0)</f>
        <v>0</v>
      </c>
      <c r="G2170" s="4" t="s">
        <v>34</v>
      </c>
      <c r="H2170" s="4" t="s">
        <v>601</v>
      </c>
      <c r="I2170" s="4" t="s">
        <v>45</v>
      </c>
      <c r="J2170" s="4" t="s">
        <v>37</v>
      </c>
      <c r="K2170" s="4" t="s">
        <v>602</v>
      </c>
      <c r="L2170" s="4" t="s">
        <v>39</v>
      </c>
      <c r="M2170" s="4" t="s">
        <v>46</v>
      </c>
      <c r="N2170" s="4" t="s">
        <v>41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</row>
    <row r="2171" spans="1:40" ht="15" customHeight="1" x14ac:dyDescent="0.25">
      <c r="A2171" s="4" t="str">
        <f>EB[[#This Row],[unit]] &amp; "#" &amp; EB[[#This Row],[indic_nrg]] &amp; "#" &amp; EB[[#This Row],[product]] &amp; "#" &amp; EB[[#This Row],[geo]]</f>
        <v>TJ#B_101310#2115#CZ</v>
      </c>
      <c r="B2171" s="4" t="str">
        <f>VLOOKUP(EB[[#This Row],[product]],KS_DB[[product]:[KS]],5,FALSE)</f>
        <v>solid</v>
      </c>
      <c r="C2171" s="4" t="str">
        <f>VLOOKUP(EB[[#This Row],[product]],KS_DB[[product]:[KS]],6,FALSE)</f>
        <v>solid</v>
      </c>
      <c r="D2171" s="4">
        <f>VLOOKUP(EB[[#This Row],[product]],Carriers[],4,FALSE)</f>
        <v>1</v>
      </c>
      <c r="E2171" s="4">
        <f>VLOOKUP(EB[[#This Row],[indic_nrg]],Indicators[],4,FALSE)</f>
        <v>0</v>
      </c>
      <c r="F2171" s="4">
        <f>IFERROR(VLOOKUP(EB[[#This Row],[Source_carrier]],KS_DB[[product]:[KS]],6,FALSE),0)</f>
        <v>0</v>
      </c>
      <c r="G2171" s="4" t="s">
        <v>34</v>
      </c>
      <c r="H2171" s="4" t="s">
        <v>601</v>
      </c>
      <c r="I2171" s="4" t="s">
        <v>47</v>
      </c>
      <c r="J2171" s="4" t="s">
        <v>37</v>
      </c>
      <c r="K2171" s="4" t="s">
        <v>602</v>
      </c>
      <c r="L2171" s="4" t="s">
        <v>39</v>
      </c>
      <c r="M2171" s="4" t="s">
        <v>48</v>
      </c>
      <c r="N2171" s="4" t="s">
        <v>41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</row>
    <row r="2172" spans="1:40" ht="15" customHeight="1" x14ac:dyDescent="0.25">
      <c r="A2172" s="4" t="str">
        <f>EB[[#This Row],[unit]] &amp; "#" &amp; EB[[#This Row],[indic_nrg]] &amp; "#" &amp; EB[[#This Row],[product]] &amp; "#" &amp; EB[[#This Row],[geo]]</f>
        <v>TJ#B_101310#2116#CZ</v>
      </c>
      <c r="B2172" s="4" t="str">
        <f>VLOOKUP(EB[[#This Row],[product]],KS_DB[[product]:[KS]],5,FALSE)</f>
        <v>solid</v>
      </c>
      <c r="C2172" s="4" t="str">
        <f>VLOOKUP(EB[[#This Row],[product]],KS_DB[[product]:[KS]],6,FALSE)</f>
        <v>solid</v>
      </c>
      <c r="D2172" s="4">
        <f>VLOOKUP(EB[[#This Row],[product]],Carriers[],4,FALSE)</f>
        <v>1</v>
      </c>
      <c r="E2172" s="4">
        <f>VLOOKUP(EB[[#This Row],[indic_nrg]],Indicators[],4,FALSE)</f>
        <v>0</v>
      </c>
      <c r="F2172" s="4">
        <f>IFERROR(VLOOKUP(EB[[#This Row],[Source_carrier]],KS_DB[[product]:[KS]],6,FALSE),0)</f>
        <v>0</v>
      </c>
      <c r="G2172" s="4" t="s">
        <v>34</v>
      </c>
      <c r="H2172" s="4" t="s">
        <v>601</v>
      </c>
      <c r="I2172" s="4" t="s">
        <v>49</v>
      </c>
      <c r="J2172" s="4" t="s">
        <v>37</v>
      </c>
      <c r="K2172" s="4" t="s">
        <v>602</v>
      </c>
      <c r="L2172" s="4" t="s">
        <v>39</v>
      </c>
      <c r="M2172" s="4" t="s">
        <v>50</v>
      </c>
      <c r="N2172" s="4" t="s">
        <v>41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  <c r="Z2172" s="4">
        <v>29</v>
      </c>
      <c r="AA2172" s="4">
        <v>29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</row>
    <row r="2173" spans="1:40" ht="15" customHeight="1" x14ac:dyDescent="0.25">
      <c r="A2173" s="4" t="str">
        <f>EB[[#This Row],[unit]] &amp; "#" &amp; EB[[#This Row],[indic_nrg]] &amp; "#" &amp; EB[[#This Row],[product]] &amp; "#" &amp; EB[[#This Row],[geo]]</f>
        <v>TJ#B_101310#2117#CZ</v>
      </c>
      <c r="B2173" s="4" t="str">
        <f>VLOOKUP(EB[[#This Row],[product]],KS_DB[[product]:[KS]],5,FALSE)</f>
        <v>solid</v>
      </c>
      <c r="C2173" s="4" t="str">
        <f>VLOOKUP(EB[[#This Row],[product]],KS_DB[[product]:[KS]],6,FALSE)</f>
        <v>solid</v>
      </c>
      <c r="D2173" s="4">
        <f>VLOOKUP(EB[[#This Row],[product]],Carriers[],4,FALSE)</f>
        <v>1</v>
      </c>
      <c r="E2173" s="4">
        <f>VLOOKUP(EB[[#This Row],[indic_nrg]],Indicators[],4,FALSE)</f>
        <v>0</v>
      </c>
      <c r="F2173" s="4">
        <f>IFERROR(VLOOKUP(EB[[#This Row],[Source_carrier]],KS_DB[[product]:[KS]],6,FALSE),0)</f>
        <v>0</v>
      </c>
      <c r="G2173" s="4" t="s">
        <v>34</v>
      </c>
      <c r="H2173" s="4" t="s">
        <v>601</v>
      </c>
      <c r="I2173" s="4" t="s">
        <v>51</v>
      </c>
      <c r="J2173" s="4" t="s">
        <v>37</v>
      </c>
      <c r="K2173" s="4" t="s">
        <v>602</v>
      </c>
      <c r="L2173" s="4" t="s">
        <v>39</v>
      </c>
      <c r="M2173" s="4" t="s">
        <v>52</v>
      </c>
      <c r="N2173" s="4" t="s">
        <v>41</v>
      </c>
      <c r="O2173" s="4">
        <v>0</v>
      </c>
      <c r="P2173" s="4">
        <v>0</v>
      </c>
      <c r="Q2173" s="4">
        <v>0</v>
      </c>
      <c r="R2173" s="4">
        <v>621</v>
      </c>
      <c r="S2173" s="4">
        <v>428</v>
      </c>
      <c r="T2173" s="4">
        <v>1821</v>
      </c>
      <c r="U2173" s="4">
        <v>278</v>
      </c>
      <c r="V2173" s="4">
        <v>47</v>
      </c>
      <c r="W2173" s="4">
        <v>47</v>
      </c>
      <c r="X2173" s="4">
        <v>70</v>
      </c>
      <c r="Y2173" s="4">
        <v>69</v>
      </c>
      <c r="Z2173" s="4">
        <v>46</v>
      </c>
      <c r="AA2173" s="4">
        <v>70</v>
      </c>
      <c r="AB2173" s="4">
        <v>45</v>
      </c>
      <c r="AC2173" s="4">
        <v>47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</row>
    <row r="2174" spans="1:40" ht="15" customHeight="1" x14ac:dyDescent="0.25">
      <c r="A2174" s="4" t="str">
        <f>EB[[#This Row],[unit]] &amp; "#" &amp; EB[[#This Row],[indic_nrg]] &amp; "#" &amp; EB[[#This Row],[product]] &amp; "#" &amp; EB[[#This Row],[geo]]</f>
        <v>TJ#B_101310#2118#CZ</v>
      </c>
      <c r="B2174" s="4" t="str">
        <f>VLOOKUP(EB[[#This Row],[product]],KS_DB[[product]:[KS]],5,FALSE)</f>
        <v>solid</v>
      </c>
      <c r="C2174" s="4" t="str">
        <f>VLOOKUP(EB[[#This Row],[product]],KS_DB[[product]:[KS]],6,FALSE)</f>
        <v>solid</v>
      </c>
      <c r="D2174" s="4">
        <f>VLOOKUP(EB[[#This Row],[product]],Carriers[],4,FALSE)</f>
        <v>1</v>
      </c>
      <c r="E2174" s="4">
        <f>VLOOKUP(EB[[#This Row],[indic_nrg]],Indicators[],4,FALSE)</f>
        <v>0</v>
      </c>
      <c r="F2174" s="4">
        <f>IFERROR(VLOOKUP(EB[[#This Row],[Source_carrier]],KS_DB[[product]:[KS]],6,FALSE),0)</f>
        <v>0</v>
      </c>
      <c r="G2174" s="4" t="s">
        <v>34</v>
      </c>
      <c r="H2174" s="4" t="s">
        <v>601</v>
      </c>
      <c r="I2174" s="4" t="s">
        <v>53</v>
      </c>
      <c r="J2174" s="4" t="s">
        <v>37</v>
      </c>
      <c r="K2174" s="4" t="s">
        <v>602</v>
      </c>
      <c r="L2174" s="4" t="s">
        <v>39</v>
      </c>
      <c r="M2174" s="4" t="s">
        <v>54</v>
      </c>
      <c r="N2174" s="4" t="s">
        <v>41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</row>
    <row r="2175" spans="1:40" ht="15" customHeight="1" x14ac:dyDescent="0.25">
      <c r="A2175" s="4" t="str">
        <f>EB[[#This Row],[unit]] &amp; "#" &amp; EB[[#This Row],[indic_nrg]] &amp; "#" &amp; EB[[#This Row],[product]] &amp; "#" &amp; EB[[#This Row],[geo]]</f>
        <v>TJ#B_101310#2121#CZ</v>
      </c>
      <c r="B2175" s="4" t="str">
        <f>VLOOKUP(EB[[#This Row],[product]],KS_DB[[product]:[KS]],5,FALSE)</f>
        <v>solid</v>
      </c>
      <c r="C2175" s="4" t="str">
        <f>VLOOKUP(EB[[#This Row],[product]],KS_DB[[product]:[KS]],6,FALSE)</f>
        <v>solid</v>
      </c>
      <c r="D2175" s="4">
        <f>VLOOKUP(EB[[#This Row],[product]],Carriers[],4,FALSE)</f>
        <v>1</v>
      </c>
      <c r="E2175" s="4">
        <f>VLOOKUP(EB[[#This Row],[indic_nrg]],Indicators[],4,FALSE)</f>
        <v>0</v>
      </c>
      <c r="F2175" s="4">
        <f>IFERROR(VLOOKUP(EB[[#This Row],[Source_carrier]],KS_DB[[product]:[KS]],6,FALSE),0)</f>
        <v>0</v>
      </c>
      <c r="G2175" s="4" t="s">
        <v>34</v>
      </c>
      <c r="H2175" s="4" t="s">
        <v>601</v>
      </c>
      <c r="I2175" s="4" t="s">
        <v>55</v>
      </c>
      <c r="J2175" s="4" t="s">
        <v>37</v>
      </c>
      <c r="K2175" s="4" t="s">
        <v>602</v>
      </c>
      <c r="L2175" s="4" t="s">
        <v>39</v>
      </c>
      <c r="M2175" s="4" t="s">
        <v>56</v>
      </c>
      <c r="N2175" s="4" t="s">
        <v>41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</row>
    <row r="2176" spans="1:40" ht="15" customHeight="1" x14ac:dyDescent="0.25">
      <c r="A2176" s="4" t="str">
        <f>EB[[#This Row],[unit]] &amp; "#" &amp; EB[[#This Row],[indic_nrg]] &amp; "#" &amp; EB[[#This Row],[product]] &amp; "#" &amp; EB[[#This Row],[geo]]</f>
        <v>TJ#B_101310#2122#CZ</v>
      </c>
      <c r="B2176" s="4" t="str">
        <f>VLOOKUP(EB[[#This Row],[product]],KS_DB[[product]:[KS]],5,FALSE)</f>
        <v>solid</v>
      </c>
      <c r="C2176" s="4" t="str">
        <f>VLOOKUP(EB[[#This Row],[product]],KS_DB[[product]:[KS]],6,FALSE)</f>
        <v>solid</v>
      </c>
      <c r="D2176" s="4">
        <f>VLOOKUP(EB[[#This Row],[product]],Carriers[],4,FALSE)</f>
        <v>1</v>
      </c>
      <c r="E2176" s="4">
        <f>VLOOKUP(EB[[#This Row],[indic_nrg]],Indicators[],4,FALSE)</f>
        <v>0</v>
      </c>
      <c r="F2176" s="4">
        <f>IFERROR(VLOOKUP(EB[[#This Row],[Source_carrier]],KS_DB[[product]:[KS]],6,FALSE),0)</f>
        <v>0</v>
      </c>
      <c r="G2176" s="4" t="s">
        <v>34</v>
      </c>
      <c r="H2176" s="4" t="s">
        <v>601</v>
      </c>
      <c r="I2176" s="4" t="s">
        <v>57</v>
      </c>
      <c r="J2176" s="4" t="s">
        <v>37</v>
      </c>
      <c r="K2176" s="4" t="s">
        <v>602</v>
      </c>
      <c r="L2176" s="4" t="s">
        <v>39</v>
      </c>
      <c r="M2176" s="4" t="s">
        <v>58</v>
      </c>
      <c r="N2176" s="4" t="s">
        <v>41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</row>
    <row r="2177" spans="1:40" ht="15" customHeight="1" x14ac:dyDescent="0.25">
      <c r="A2177" s="4" t="str">
        <f>EB[[#This Row],[unit]] &amp; "#" &amp; EB[[#This Row],[indic_nrg]] &amp; "#" &amp; EB[[#This Row],[product]] &amp; "#" &amp; EB[[#This Row],[geo]]</f>
        <v>TJ#B_101310#2130#CZ</v>
      </c>
      <c r="B2177" s="4" t="str">
        <f>VLOOKUP(EB[[#This Row],[product]],KS_DB[[product]:[KS]],5,FALSE)</f>
        <v>solid</v>
      </c>
      <c r="C2177" s="4" t="str">
        <f>VLOOKUP(EB[[#This Row],[product]],KS_DB[[product]:[KS]],6,FALSE)</f>
        <v>solid</v>
      </c>
      <c r="D2177" s="4">
        <f>VLOOKUP(EB[[#This Row],[product]],Carriers[],4,FALSE)</f>
        <v>1</v>
      </c>
      <c r="E2177" s="4">
        <f>VLOOKUP(EB[[#This Row],[indic_nrg]],Indicators[],4,FALSE)</f>
        <v>0</v>
      </c>
      <c r="F2177" s="4">
        <f>IFERROR(VLOOKUP(EB[[#This Row],[Source_carrier]],KS_DB[[product]:[KS]],6,FALSE),0)</f>
        <v>0</v>
      </c>
      <c r="G2177" s="4" t="s">
        <v>34</v>
      </c>
      <c r="H2177" s="4" t="s">
        <v>601</v>
      </c>
      <c r="I2177" s="4" t="s">
        <v>59</v>
      </c>
      <c r="J2177" s="4" t="s">
        <v>37</v>
      </c>
      <c r="K2177" s="4" t="s">
        <v>602</v>
      </c>
      <c r="L2177" s="4" t="s">
        <v>39</v>
      </c>
      <c r="M2177" s="4" t="s">
        <v>60</v>
      </c>
      <c r="N2177" s="4" t="s">
        <v>41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</row>
    <row r="2178" spans="1:40" ht="15" customHeight="1" x14ac:dyDescent="0.25">
      <c r="A2178" s="4" t="str">
        <f>EB[[#This Row],[unit]] &amp; "#" &amp; EB[[#This Row],[indic_nrg]] &amp; "#" &amp; EB[[#This Row],[product]] &amp; "#" &amp; EB[[#This Row],[geo]]</f>
        <v>TJ#B_101310#2200#CZ</v>
      </c>
      <c r="B2178" s="4" t="str">
        <f>VLOOKUP(EB[[#This Row],[product]],KS_DB[[product]:[KS]],5,FALSE)</f>
        <v>solid</v>
      </c>
      <c r="C2178" s="4" t="str">
        <f>VLOOKUP(EB[[#This Row],[product]],KS_DB[[product]:[KS]],6,FALSE)</f>
        <v>solid</v>
      </c>
      <c r="D2178" s="4">
        <f>VLOOKUP(EB[[#This Row],[product]],Carriers[],4,FALSE)</f>
        <v>0</v>
      </c>
      <c r="E2178" s="4">
        <f>VLOOKUP(EB[[#This Row],[indic_nrg]],Indicators[],4,FALSE)</f>
        <v>0</v>
      </c>
      <c r="F2178" s="4">
        <f>IFERROR(VLOOKUP(EB[[#This Row],[Source_carrier]],KS_DB[[product]:[KS]],6,FALSE),0)</f>
        <v>0</v>
      </c>
      <c r="G2178" s="4" t="s">
        <v>34</v>
      </c>
      <c r="H2178" s="4" t="s">
        <v>601</v>
      </c>
      <c r="I2178" s="4" t="s">
        <v>61</v>
      </c>
      <c r="J2178" s="4" t="s">
        <v>37</v>
      </c>
      <c r="K2178" s="4" t="s">
        <v>602</v>
      </c>
      <c r="L2178" s="4" t="s">
        <v>39</v>
      </c>
      <c r="M2178" s="4" t="s">
        <v>62</v>
      </c>
      <c r="N2178" s="4" t="s">
        <v>41</v>
      </c>
      <c r="O2178" s="4">
        <v>1767</v>
      </c>
      <c r="P2178" s="4">
        <v>1189</v>
      </c>
      <c r="Q2178" s="4">
        <v>718</v>
      </c>
      <c r="R2178" s="4">
        <v>589</v>
      </c>
      <c r="S2178" s="4">
        <v>177</v>
      </c>
      <c r="T2178" s="4">
        <v>106</v>
      </c>
      <c r="U2178" s="4">
        <v>94</v>
      </c>
      <c r="V2178" s="4">
        <v>76</v>
      </c>
      <c r="W2178" s="4">
        <v>76</v>
      </c>
      <c r="X2178" s="4">
        <v>78</v>
      </c>
      <c r="Y2178" s="4">
        <v>77</v>
      </c>
      <c r="Z2178" s="4">
        <v>74</v>
      </c>
      <c r="AA2178" s="4">
        <v>62</v>
      </c>
      <c r="AB2178" s="4">
        <v>50</v>
      </c>
      <c r="AC2178" s="4">
        <v>51</v>
      </c>
      <c r="AD2178" s="4">
        <v>61</v>
      </c>
      <c r="AE2178" s="4">
        <v>62</v>
      </c>
      <c r="AF2178" s="4">
        <v>49</v>
      </c>
      <c r="AG2178" s="4">
        <v>62</v>
      </c>
      <c r="AH2178" s="4">
        <v>50</v>
      </c>
      <c r="AI2178" s="4">
        <v>7615</v>
      </c>
      <c r="AJ2178" s="4">
        <v>10895</v>
      </c>
      <c r="AK2178" s="4">
        <v>11173</v>
      </c>
      <c r="AL2178" s="4">
        <v>9808</v>
      </c>
      <c r="AM2178" s="4">
        <v>10869</v>
      </c>
      <c r="AN2178" s="4">
        <v>10831</v>
      </c>
    </row>
    <row r="2179" spans="1:40" ht="15" customHeight="1" x14ac:dyDescent="0.25">
      <c r="A2179" s="4" t="str">
        <f>EB[[#This Row],[unit]] &amp; "#" &amp; EB[[#This Row],[indic_nrg]] &amp; "#" &amp; EB[[#This Row],[product]] &amp; "#" &amp; EB[[#This Row],[geo]]</f>
        <v>TJ#B_101310#2210#CZ</v>
      </c>
      <c r="B2179" s="4" t="str">
        <f>VLOOKUP(EB[[#This Row],[product]],KS_DB[[product]:[KS]],5,FALSE)</f>
        <v>solid</v>
      </c>
      <c r="C2179" s="4" t="str">
        <f>VLOOKUP(EB[[#This Row],[product]],KS_DB[[product]:[KS]],6,FALSE)</f>
        <v>solid</v>
      </c>
      <c r="D2179" s="4">
        <f>VLOOKUP(EB[[#This Row],[product]],Carriers[],4,FALSE)</f>
        <v>1</v>
      </c>
      <c r="E2179" s="4">
        <f>VLOOKUP(EB[[#This Row],[indic_nrg]],Indicators[],4,FALSE)</f>
        <v>0</v>
      </c>
      <c r="F2179" s="4">
        <f>IFERROR(VLOOKUP(EB[[#This Row],[Source_carrier]],KS_DB[[product]:[KS]],6,FALSE),0)</f>
        <v>0</v>
      </c>
      <c r="G2179" s="4" t="s">
        <v>34</v>
      </c>
      <c r="H2179" s="4" t="s">
        <v>601</v>
      </c>
      <c r="I2179" s="4" t="s">
        <v>63</v>
      </c>
      <c r="J2179" s="4" t="s">
        <v>37</v>
      </c>
      <c r="K2179" s="4" t="s">
        <v>602</v>
      </c>
      <c r="L2179" s="4" t="s">
        <v>39</v>
      </c>
      <c r="M2179" s="4" t="s">
        <v>64</v>
      </c>
      <c r="N2179" s="4" t="s">
        <v>41</v>
      </c>
      <c r="O2179" s="4">
        <v>1767</v>
      </c>
      <c r="P2179" s="4">
        <v>1189</v>
      </c>
      <c r="Q2179" s="4">
        <v>718</v>
      </c>
      <c r="R2179" s="4">
        <v>589</v>
      </c>
      <c r="S2179" s="4">
        <v>177</v>
      </c>
      <c r="T2179" s="4">
        <v>106</v>
      </c>
      <c r="U2179" s="4">
        <v>94</v>
      </c>
      <c r="V2179" s="4">
        <v>76</v>
      </c>
      <c r="W2179" s="4">
        <v>76</v>
      </c>
      <c r="X2179" s="4">
        <v>78</v>
      </c>
      <c r="Y2179" s="4">
        <v>77</v>
      </c>
      <c r="Z2179" s="4">
        <v>74</v>
      </c>
      <c r="AA2179" s="4">
        <v>62</v>
      </c>
      <c r="AB2179" s="4">
        <v>50</v>
      </c>
      <c r="AC2179" s="4">
        <v>51</v>
      </c>
      <c r="AD2179" s="4">
        <v>61</v>
      </c>
      <c r="AE2179" s="4">
        <v>62</v>
      </c>
      <c r="AF2179" s="4">
        <v>49</v>
      </c>
      <c r="AG2179" s="4">
        <v>62</v>
      </c>
      <c r="AH2179" s="4">
        <v>50</v>
      </c>
      <c r="AI2179" s="4">
        <v>7615</v>
      </c>
      <c r="AJ2179" s="4">
        <v>10895</v>
      </c>
      <c r="AK2179" s="4">
        <v>11173</v>
      </c>
      <c r="AL2179" s="4">
        <v>9808</v>
      </c>
      <c r="AM2179" s="4">
        <v>10869</v>
      </c>
      <c r="AN2179" s="4">
        <v>10831</v>
      </c>
    </row>
    <row r="2180" spans="1:40" ht="15" customHeight="1" x14ac:dyDescent="0.25">
      <c r="A2180" s="4" t="str">
        <f>EB[[#This Row],[unit]] &amp; "#" &amp; EB[[#This Row],[indic_nrg]] &amp; "#" &amp; EB[[#This Row],[product]] &amp; "#" &amp; EB[[#This Row],[geo]]</f>
        <v>TJ#B_101310#2230#CZ</v>
      </c>
      <c r="B2180" s="4" t="str">
        <f>VLOOKUP(EB[[#This Row],[product]],KS_DB[[product]:[KS]],5,FALSE)</f>
        <v>solid</v>
      </c>
      <c r="C2180" s="4" t="str">
        <f>VLOOKUP(EB[[#This Row],[product]],KS_DB[[product]:[KS]],6,FALSE)</f>
        <v>solid</v>
      </c>
      <c r="D2180" s="4">
        <f>VLOOKUP(EB[[#This Row],[product]],Carriers[],4,FALSE)</f>
        <v>1</v>
      </c>
      <c r="E2180" s="4">
        <f>VLOOKUP(EB[[#This Row],[indic_nrg]],Indicators[],4,FALSE)</f>
        <v>0</v>
      </c>
      <c r="F2180" s="4">
        <f>IFERROR(VLOOKUP(EB[[#This Row],[Source_carrier]],KS_DB[[product]:[KS]],6,FALSE),0)</f>
        <v>0</v>
      </c>
      <c r="G2180" s="4" t="s">
        <v>34</v>
      </c>
      <c r="H2180" s="4" t="s">
        <v>601</v>
      </c>
      <c r="I2180" s="4" t="s">
        <v>65</v>
      </c>
      <c r="J2180" s="4" t="s">
        <v>37</v>
      </c>
      <c r="K2180" s="4" t="s">
        <v>602</v>
      </c>
      <c r="L2180" s="4" t="s">
        <v>39</v>
      </c>
      <c r="M2180" s="4" t="s">
        <v>66</v>
      </c>
      <c r="N2180" s="4" t="s">
        <v>41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</row>
    <row r="2181" spans="1:40" ht="15" customHeight="1" x14ac:dyDescent="0.25">
      <c r="A2181" s="4" t="str">
        <f>EB[[#This Row],[unit]] &amp; "#" &amp; EB[[#This Row],[indic_nrg]] &amp; "#" &amp; EB[[#This Row],[product]] &amp; "#" &amp; EB[[#This Row],[geo]]</f>
        <v>TJ#B_101310#2310#CZ</v>
      </c>
      <c r="B2181" s="4" t="str">
        <f>VLOOKUP(EB[[#This Row],[product]],KS_DB[[product]:[KS]],5,FALSE)</f>
        <v>solid</v>
      </c>
      <c r="C2181" s="4" t="str">
        <f>VLOOKUP(EB[[#This Row],[product]],KS_DB[[product]:[KS]],6,FALSE)</f>
        <v>solid</v>
      </c>
      <c r="D2181" s="4">
        <f>VLOOKUP(EB[[#This Row],[product]],Carriers[],4,FALSE)</f>
        <v>1</v>
      </c>
      <c r="E2181" s="4">
        <f>VLOOKUP(EB[[#This Row],[indic_nrg]],Indicators[],4,FALSE)</f>
        <v>0</v>
      </c>
      <c r="F2181" s="4">
        <f>IFERROR(VLOOKUP(EB[[#This Row],[Source_carrier]],KS_DB[[product]:[KS]],6,FALSE),0)</f>
        <v>0</v>
      </c>
      <c r="G2181" s="4" t="s">
        <v>34</v>
      </c>
      <c r="H2181" s="4" t="s">
        <v>601</v>
      </c>
      <c r="I2181" s="4" t="s">
        <v>67</v>
      </c>
      <c r="J2181" s="4" t="s">
        <v>37</v>
      </c>
      <c r="K2181" s="4" t="s">
        <v>602</v>
      </c>
      <c r="L2181" s="4" t="s">
        <v>39</v>
      </c>
      <c r="M2181" s="4" t="s">
        <v>68</v>
      </c>
      <c r="N2181" s="4" t="s">
        <v>41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</row>
    <row r="2182" spans="1:40" ht="15" customHeight="1" x14ac:dyDescent="0.25">
      <c r="A2182" s="4" t="str">
        <f>EB[[#This Row],[unit]] &amp; "#" &amp; EB[[#This Row],[indic_nrg]] &amp; "#" &amp; EB[[#This Row],[product]] &amp; "#" &amp; EB[[#This Row],[geo]]</f>
        <v>TJ#B_101310#2330#CZ</v>
      </c>
      <c r="B2182" s="4" t="str">
        <f>VLOOKUP(EB[[#This Row],[product]],KS_DB[[product]:[KS]],5,FALSE)</f>
        <v>solid</v>
      </c>
      <c r="C2182" s="4" t="str">
        <f>VLOOKUP(EB[[#This Row],[product]],KS_DB[[product]:[KS]],6,FALSE)</f>
        <v>solid</v>
      </c>
      <c r="D2182" s="4">
        <f>VLOOKUP(EB[[#This Row],[product]],Carriers[],4,FALSE)</f>
        <v>1</v>
      </c>
      <c r="E2182" s="4">
        <f>VLOOKUP(EB[[#This Row],[indic_nrg]],Indicators[],4,FALSE)</f>
        <v>0</v>
      </c>
      <c r="F2182" s="4">
        <f>IFERROR(VLOOKUP(EB[[#This Row],[Source_carrier]],KS_DB[[product]:[KS]],6,FALSE),0)</f>
        <v>0</v>
      </c>
      <c r="G2182" s="4" t="s">
        <v>34</v>
      </c>
      <c r="H2182" s="4" t="s">
        <v>601</v>
      </c>
      <c r="I2182" s="4" t="s">
        <v>69</v>
      </c>
      <c r="J2182" s="4" t="s">
        <v>37</v>
      </c>
      <c r="K2182" s="4" t="s">
        <v>602</v>
      </c>
      <c r="L2182" s="4" t="s">
        <v>39</v>
      </c>
      <c r="M2182" s="4" t="s">
        <v>70</v>
      </c>
      <c r="N2182" s="4" t="s">
        <v>41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</row>
    <row r="2183" spans="1:40" ht="15" customHeight="1" x14ac:dyDescent="0.25">
      <c r="A2183" s="4" t="str">
        <f>EB[[#This Row],[unit]] &amp; "#" &amp; EB[[#This Row],[indic_nrg]] &amp; "#" &amp; EB[[#This Row],[product]] &amp; "#" &amp; EB[[#This Row],[geo]]</f>
        <v>TJ#B_101310#2410#CZ</v>
      </c>
      <c r="B2183" s="4" t="str">
        <f>VLOOKUP(EB[[#This Row],[product]],KS_DB[[product]:[KS]],5,FALSE)</f>
        <v>solid</v>
      </c>
      <c r="C2183" s="4" t="str">
        <f>VLOOKUP(EB[[#This Row],[product]],KS_DB[[product]:[KS]],6,FALSE)</f>
        <v>solid</v>
      </c>
      <c r="D2183" s="4">
        <f>VLOOKUP(EB[[#This Row],[product]],Carriers[],4,FALSE)</f>
        <v>1</v>
      </c>
      <c r="E2183" s="4">
        <f>VLOOKUP(EB[[#This Row],[indic_nrg]],Indicators[],4,FALSE)</f>
        <v>0</v>
      </c>
      <c r="F2183" s="4">
        <f>IFERROR(VLOOKUP(EB[[#This Row],[Source_carrier]],KS_DB[[product]:[KS]],6,FALSE),0)</f>
        <v>0</v>
      </c>
      <c r="G2183" s="4" t="s">
        <v>34</v>
      </c>
      <c r="H2183" s="4" t="s">
        <v>601</v>
      </c>
      <c r="I2183" s="4" t="s">
        <v>71</v>
      </c>
      <c r="J2183" s="4" t="s">
        <v>37</v>
      </c>
      <c r="K2183" s="4" t="s">
        <v>602</v>
      </c>
      <c r="L2183" s="4" t="s">
        <v>39</v>
      </c>
      <c r="M2183" s="4" t="s">
        <v>72</v>
      </c>
      <c r="N2183" s="4" t="s">
        <v>41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</row>
    <row r="2184" spans="1:40" ht="15" customHeight="1" x14ac:dyDescent="0.25">
      <c r="A2184" s="4" t="str">
        <f>EB[[#This Row],[unit]] &amp; "#" &amp; EB[[#This Row],[indic_nrg]] &amp; "#" &amp; EB[[#This Row],[product]] &amp; "#" &amp; EB[[#This Row],[geo]]</f>
        <v>TJ#B_101310#3000#CZ</v>
      </c>
      <c r="B2184" s="4" t="str">
        <f>VLOOKUP(EB[[#This Row],[product]],KS_DB[[product]:[KS]],5,FALSE)</f>
        <v>liquid</v>
      </c>
      <c r="C2184" s="4" t="str">
        <f>VLOOKUP(EB[[#This Row],[product]],KS_DB[[product]:[KS]],6,FALSE)</f>
        <v>liquid</v>
      </c>
      <c r="D2184" s="4">
        <f>VLOOKUP(EB[[#This Row],[product]],Carriers[],4,FALSE)</f>
        <v>0</v>
      </c>
      <c r="E2184" s="4">
        <f>VLOOKUP(EB[[#This Row],[indic_nrg]],Indicators[],4,FALSE)</f>
        <v>0</v>
      </c>
      <c r="F2184" s="4">
        <f>IFERROR(VLOOKUP(EB[[#This Row],[Source_carrier]],KS_DB[[product]:[KS]],6,FALSE),0)</f>
        <v>0</v>
      </c>
      <c r="G2184" s="4" t="s">
        <v>34</v>
      </c>
      <c r="H2184" s="4" t="s">
        <v>601</v>
      </c>
      <c r="I2184" s="4" t="s">
        <v>73</v>
      </c>
      <c r="J2184" s="4" t="s">
        <v>37</v>
      </c>
      <c r="K2184" s="4" t="s">
        <v>602</v>
      </c>
      <c r="L2184" s="4" t="s">
        <v>39</v>
      </c>
      <c r="M2184" s="4" t="s">
        <v>74</v>
      </c>
      <c r="N2184" s="4" t="s">
        <v>41</v>
      </c>
      <c r="O2184" s="4">
        <v>0</v>
      </c>
      <c r="P2184" s="4">
        <v>0</v>
      </c>
      <c r="Q2184" s="4">
        <v>0</v>
      </c>
      <c r="R2184" s="4">
        <v>0</v>
      </c>
      <c r="S2184" s="4">
        <v>1063</v>
      </c>
      <c r="T2184" s="4">
        <v>978</v>
      </c>
      <c r="U2184" s="4">
        <v>1191</v>
      </c>
      <c r="V2184" s="4">
        <v>979</v>
      </c>
      <c r="W2184" s="4">
        <v>936</v>
      </c>
      <c r="X2184" s="4">
        <v>982</v>
      </c>
      <c r="Y2184" s="4">
        <v>939</v>
      </c>
      <c r="Z2184" s="4">
        <v>922</v>
      </c>
      <c r="AA2184" s="4">
        <v>671</v>
      </c>
      <c r="AB2184" s="4">
        <v>503</v>
      </c>
      <c r="AC2184" s="4">
        <v>419</v>
      </c>
      <c r="AD2184" s="4">
        <v>502</v>
      </c>
      <c r="AE2184" s="4">
        <v>513</v>
      </c>
      <c r="AF2184" s="4">
        <v>385</v>
      </c>
      <c r="AG2184" s="4">
        <v>600</v>
      </c>
      <c r="AH2184" s="4">
        <v>602</v>
      </c>
      <c r="AI2184" s="4">
        <v>603</v>
      </c>
      <c r="AJ2184" s="4">
        <v>602</v>
      </c>
      <c r="AK2184" s="4">
        <v>558</v>
      </c>
      <c r="AL2184" s="4">
        <v>687</v>
      </c>
      <c r="AM2184" s="4">
        <v>688</v>
      </c>
      <c r="AN2184" s="4">
        <v>687</v>
      </c>
    </row>
    <row r="2185" spans="1:40" ht="15" customHeight="1" x14ac:dyDescent="0.25">
      <c r="A2185" s="4" t="str">
        <f>EB[[#This Row],[unit]] &amp; "#" &amp; EB[[#This Row],[indic_nrg]] &amp; "#" &amp; EB[[#This Row],[product]] &amp; "#" &amp; EB[[#This Row],[geo]]</f>
        <v>TJ#B_101310#3200#CZ</v>
      </c>
      <c r="B2185" s="4" t="str">
        <f>VLOOKUP(EB[[#This Row],[product]],KS_DB[[product]:[KS]],5,FALSE)</f>
        <v>liquid</v>
      </c>
      <c r="C2185" s="4" t="str">
        <f>VLOOKUP(EB[[#This Row],[product]],KS_DB[[product]:[KS]],6,FALSE)</f>
        <v>liquid</v>
      </c>
      <c r="D2185" s="4">
        <f>VLOOKUP(EB[[#This Row],[product]],Carriers[],4,FALSE)</f>
        <v>0</v>
      </c>
      <c r="E2185" s="4">
        <f>VLOOKUP(EB[[#This Row],[indic_nrg]],Indicators[],4,FALSE)</f>
        <v>0</v>
      </c>
      <c r="F2185" s="4">
        <f>IFERROR(VLOOKUP(EB[[#This Row],[Source_carrier]],KS_DB[[product]:[KS]],6,FALSE),0)</f>
        <v>0</v>
      </c>
      <c r="G2185" s="4" t="s">
        <v>34</v>
      </c>
      <c r="H2185" s="4" t="s">
        <v>601</v>
      </c>
      <c r="I2185" s="4" t="s">
        <v>75</v>
      </c>
      <c r="J2185" s="4" t="s">
        <v>37</v>
      </c>
      <c r="K2185" s="4" t="s">
        <v>602</v>
      </c>
      <c r="L2185" s="4" t="s">
        <v>39</v>
      </c>
      <c r="M2185" s="4" t="s">
        <v>76</v>
      </c>
      <c r="N2185" s="4" t="s">
        <v>41</v>
      </c>
      <c r="O2185" s="4">
        <v>0</v>
      </c>
      <c r="P2185" s="4">
        <v>0</v>
      </c>
      <c r="Q2185" s="4">
        <v>0</v>
      </c>
      <c r="R2185" s="4">
        <v>0</v>
      </c>
      <c r="S2185" s="4">
        <v>1063</v>
      </c>
      <c r="T2185" s="4">
        <v>978</v>
      </c>
      <c r="U2185" s="4">
        <v>1191</v>
      </c>
      <c r="V2185" s="4">
        <v>979</v>
      </c>
      <c r="W2185" s="4">
        <v>936</v>
      </c>
      <c r="X2185" s="4">
        <v>982</v>
      </c>
      <c r="Y2185" s="4">
        <v>939</v>
      </c>
      <c r="Z2185" s="4">
        <v>922</v>
      </c>
      <c r="AA2185" s="4">
        <v>671</v>
      </c>
      <c r="AB2185" s="4">
        <v>503</v>
      </c>
      <c r="AC2185" s="4">
        <v>419</v>
      </c>
      <c r="AD2185" s="4">
        <v>502</v>
      </c>
      <c r="AE2185" s="4">
        <v>513</v>
      </c>
      <c r="AF2185" s="4">
        <v>385</v>
      </c>
      <c r="AG2185" s="4">
        <v>600</v>
      </c>
      <c r="AH2185" s="4">
        <v>602</v>
      </c>
      <c r="AI2185" s="4">
        <v>603</v>
      </c>
      <c r="AJ2185" s="4">
        <v>602</v>
      </c>
      <c r="AK2185" s="4">
        <v>558</v>
      </c>
      <c r="AL2185" s="4">
        <v>687</v>
      </c>
      <c r="AM2185" s="4">
        <v>688</v>
      </c>
      <c r="AN2185" s="4">
        <v>687</v>
      </c>
    </row>
    <row r="2186" spans="1:40" ht="15" customHeight="1" x14ac:dyDescent="0.25">
      <c r="A2186" s="4" t="str">
        <f>EB[[#This Row],[unit]] &amp; "#" &amp; EB[[#This Row],[indic_nrg]] &amp; "#" &amp; EB[[#This Row],[product]] &amp; "#" &amp; EB[[#This Row],[geo]]</f>
        <v>TJ#B_101310#3260#CZ</v>
      </c>
      <c r="B2186" s="4" t="str">
        <f>VLOOKUP(EB[[#This Row],[product]],KS_DB[[product]:[KS]],5,FALSE)</f>
        <v>liquid</v>
      </c>
      <c r="C2186" s="4" t="str">
        <f>VLOOKUP(EB[[#This Row],[product]],KS_DB[[product]:[KS]],6,FALSE)</f>
        <v>diesel</v>
      </c>
      <c r="D2186" s="4">
        <f>VLOOKUP(EB[[#This Row],[product]],Carriers[],4,FALSE)</f>
        <v>1</v>
      </c>
      <c r="E2186" s="4">
        <f>VLOOKUP(EB[[#This Row],[indic_nrg]],Indicators[],4,FALSE)</f>
        <v>0</v>
      </c>
      <c r="F2186" s="4">
        <f>IFERROR(VLOOKUP(EB[[#This Row],[Source_carrier]],KS_DB[[product]:[KS]],6,FALSE),0)</f>
        <v>0</v>
      </c>
      <c r="G2186" s="4" t="s">
        <v>34</v>
      </c>
      <c r="H2186" s="4" t="s">
        <v>601</v>
      </c>
      <c r="I2186" s="4" t="s">
        <v>79</v>
      </c>
      <c r="J2186" s="4" t="s">
        <v>37</v>
      </c>
      <c r="K2186" s="4" t="s">
        <v>602</v>
      </c>
      <c r="L2186" s="4" t="s">
        <v>39</v>
      </c>
      <c r="M2186" s="4" t="s">
        <v>80</v>
      </c>
      <c r="N2186" s="4" t="s">
        <v>41</v>
      </c>
      <c r="O2186" s="4">
        <v>0</v>
      </c>
      <c r="P2186" s="4">
        <v>0</v>
      </c>
      <c r="Q2186" s="4">
        <v>0</v>
      </c>
      <c r="R2186" s="4">
        <v>0</v>
      </c>
      <c r="S2186" s="4">
        <v>1063</v>
      </c>
      <c r="T2186" s="4">
        <v>978</v>
      </c>
      <c r="U2186" s="4">
        <v>1191</v>
      </c>
      <c r="V2186" s="4">
        <v>979</v>
      </c>
      <c r="W2186" s="4">
        <v>936</v>
      </c>
      <c r="X2186" s="4">
        <v>982</v>
      </c>
      <c r="Y2186" s="4">
        <v>939</v>
      </c>
      <c r="Z2186" s="4">
        <v>922</v>
      </c>
      <c r="AA2186" s="4">
        <v>671</v>
      </c>
      <c r="AB2186" s="4">
        <v>503</v>
      </c>
      <c r="AC2186" s="4">
        <v>419</v>
      </c>
      <c r="AD2186" s="4">
        <v>502</v>
      </c>
      <c r="AE2186" s="4">
        <v>513</v>
      </c>
      <c r="AF2186" s="4">
        <v>385</v>
      </c>
      <c r="AG2186" s="4">
        <v>600</v>
      </c>
      <c r="AH2186" s="4">
        <v>602</v>
      </c>
      <c r="AI2186" s="4">
        <v>603</v>
      </c>
      <c r="AJ2186" s="4">
        <v>602</v>
      </c>
      <c r="AK2186" s="4">
        <v>558</v>
      </c>
      <c r="AL2186" s="4">
        <v>687</v>
      </c>
      <c r="AM2186" s="4">
        <v>688</v>
      </c>
      <c r="AN2186" s="4">
        <v>687</v>
      </c>
    </row>
    <row r="2187" spans="1:40" ht="15" customHeight="1" x14ac:dyDescent="0.25">
      <c r="A2187" s="4" t="str">
        <f>EB[[#This Row],[unit]] &amp; "#" &amp; EB[[#This Row],[indic_nrg]] &amp; "#" &amp; EB[[#This Row],[product]] &amp; "#" &amp; EB[[#This Row],[geo]]</f>
        <v>TJ#B_101310#3270A#CZ</v>
      </c>
      <c r="B2187" s="4" t="str">
        <f>VLOOKUP(EB[[#This Row],[product]],KS_DB[[product]:[KS]],5,FALSE)</f>
        <v>liquid</v>
      </c>
      <c r="C2187" s="4" t="str">
        <f>VLOOKUP(EB[[#This Row],[product]],KS_DB[[product]:[KS]],6,FALSE)</f>
        <v>liquid</v>
      </c>
      <c r="D2187" s="4">
        <f>VLOOKUP(EB[[#This Row],[product]],Carriers[],4,FALSE)</f>
        <v>1</v>
      </c>
      <c r="E2187" s="4">
        <f>VLOOKUP(EB[[#This Row],[indic_nrg]],Indicators[],4,FALSE)</f>
        <v>0</v>
      </c>
      <c r="F2187" s="4">
        <f>IFERROR(VLOOKUP(EB[[#This Row],[Source_carrier]],KS_DB[[product]:[KS]],6,FALSE),0)</f>
        <v>0</v>
      </c>
      <c r="G2187" s="4" t="s">
        <v>34</v>
      </c>
      <c r="H2187" s="4" t="s">
        <v>601</v>
      </c>
      <c r="I2187" s="4" t="s">
        <v>81</v>
      </c>
      <c r="J2187" s="4" t="s">
        <v>37</v>
      </c>
      <c r="K2187" s="4" t="s">
        <v>602</v>
      </c>
      <c r="L2187" s="4" t="s">
        <v>39</v>
      </c>
      <c r="M2187" s="4" t="s">
        <v>82</v>
      </c>
      <c r="N2187" s="4" t="s">
        <v>41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</row>
    <row r="2188" spans="1:40" ht="15" customHeight="1" x14ac:dyDescent="0.25">
      <c r="A2188" s="4" t="str">
        <f>EB[[#This Row],[unit]] &amp; "#" &amp; EB[[#This Row],[indic_nrg]] &amp; "#" &amp; EB[[#This Row],[product]] &amp; "#" &amp; EB[[#This Row],[geo]]</f>
        <v>TJ#B_101310#4000#CZ</v>
      </c>
      <c r="B2188" s="4" t="str">
        <f>VLOOKUP(EB[[#This Row],[product]],KS_DB[[product]:[KS]],5,FALSE)</f>
        <v>gas</v>
      </c>
      <c r="C2188" s="4" t="str">
        <f>VLOOKUP(EB[[#This Row],[product]],KS_DB[[product]:[KS]],6,FALSE)</f>
        <v>gas</v>
      </c>
      <c r="D2188" s="4">
        <f>VLOOKUP(EB[[#This Row],[product]],Carriers[],4,FALSE)</f>
        <v>0</v>
      </c>
      <c r="E2188" s="4">
        <f>VLOOKUP(EB[[#This Row],[indic_nrg]],Indicators[],4,FALSE)</f>
        <v>0</v>
      </c>
      <c r="F2188" s="4">
        <f>IFERROR(VLOOKUP(EB[[#This Row],[Source_carrier]],KS_DB[[product]:[KS]],6,FALSE),0)</f>
        <v>0</v>
      </c>
      <c r="G2188" s="4" t="s">
        <v>34</v>
      </c>
      <c r="H2188" s="4" t="s">
        <v>601</v>
      </c>
      <c r="I2188" s="4" t="s">
        <v>83</v>
      </c>
      <c r="J2188" s="4" t="s">
        <v>37</v>
      </c>
      <c r="K2188" s="4" t="s">
        <v>602</v>
      </c>
      <c r="L2188" s="4" t="s">
        <v>39</v>
      </c>
      <c r="M2188" s="4" t="s">
        <v>84</v>
      </c>
      <c r="N2188" s="4" t="s">
        <v>41</v>
      </c>
      <c r="O2188" s="4">
        <v>0</v>
      </c>
      <c r="P2188" s="4">
        <v>0</v>
      </c>
      <c r="Q2188" s="4">
        <v>792</v>
      </c>
      <c r="R2188" s="4">
        <v>562</v>
      </c>
      <c r="S2188" s="4">
        <v>484</v>
      </c>
      <c r="T2188" s="4">
        <v>131</v>
      </c>
      <c r="U2188" s="4">
        <v>293</v>
      </c>
      <c r="V2188" s="4">
        <v>251</v>
      </c>
      <c r="W2188" s="4">
        <v>156</v>
      </c>
      <c r="X2188" s="4">
        <v>167</v>
      </c>
      <c r="Y2188" s="4">
        <v>272</v>
      </c>
      <c r="Z2188" s="4">
        <v>190</v>
      </c>
      <c r="AA2188" s="4">
        <v>343</v>
      </c>
      <c r="AB2188" s="4">
        <v>306</v>
      </c>
      <c r="AC2188" s="4">
        <v>242</v>
      </c>
      <c r="AD2188" s="4">
        <v>336</v>
      </c>
      <c r="AE2188" s="4">
        <v>306</v>
      </c>
      <c r="AF2188" s="4">
        <v>275</v>
      </c>
      <c r="AG2188" s="4">
        <v>539</v>
      </c>
      <c r="AH2188" s="4">
        <v>312</v>
      </c>
      <c r="AI2188" s="4">
        <v>1031</v>
      </c>
      <c r="AJ2188" s="4">
        <v>1002</v>
      </c>
      <c r="AK2188" s="4">
        <v>888</v>
      </c>
      <c r="AL2188" s="4">
        <v>1248</v>
      </c>
      <c r="AM2188" s="4">
        <v>949</v>
      </c>
      <c r="AN2188" s="4">
        <v>1447</v>
      </c>
    </row>
    <row r="2189" spans="1:40" ht="15" customHeight="1" x14ac:dyDescent="0.25">
      <c r="A2189" s="4" t="str">
        <f>EB[[#This Row],[unit]] &amp; "#" &amp; EB[[#This Row],[indic_nrg]] &amp; "#" &amp; EB[[#This Row],[product]] &amp; "#" &amp; EB[[#This Row],[geo]]</f>
        <v>TJ#B_101310#4100#CZ</v>
      </c>
      <c r="B2189" s="4" t="str">
        <f>VLOOKUP(EB[[#This Row],[product]],KS_DB[[product]:[KS]],5,FALSE)</f>
        <v>gas</v>
      </c>
      <c r="C2189" s="4" t="str">
        <f>VLOOKUP(EB[[#This Row],[product]],KS_DB[[product]:[KS]],6,FALSE)</f>
        <v>gas</v>
      </c>
      <c r="D2189" s="4">
        <f>VLOOKUP(EB[[#This Row],[product]],Carriers[],4,FALSE)</f>
        <v>1</v>
      </c>
      <c r="E2189" s="4">
        <f>VLOOKUP(EB[[#This Row],[indic_nrg]],Indicators[],4,FALSE)</f>
        <v>0</v>
      </c>
      <c r="F2189" s="4">
        <f>IFERROR(VLOOKUP(EB[[#This Row],[Source_carrier]],KS_DB[[product]:[KS]],6,FALSE),0)</f>
        <v>0</v>
      </c>
      <c r="G2189" s="4" t="s">
        <v>34</v>
      </c>
      <c r="H2189" s="4" t="s">
        <v>601</v>
      </c>
      <c r="I2189" s="4" t="s">
        <v>85</v>
      </c>
      <c r="J2189" s="4" t="s">
        <v>37</v>
      </c>
      <c r="K2189" s="4" t="s">
        <v>602</v>
      </c>
      <c r="L2189" s="4" t="s">
        <v>39</v>
      </c>
      <c r="M2189" s="4" t="s">
        <v>86</v>
      </c>
      <c r="N2189" s="4" t="s">
        <v>41</v>
      </c>
      <c r="O2189" s="4">
        <v>0</v>
      </c>
      <c r="P2189" s="4">
        <v>0</v>
      </c>
      <c r="Q2189" s="4">
        <v>792</v>
      </c>
      <c r="R2189" s="4">
        <v>540</v>
      </c>
      <c r="S2189" s="4">
        <v>465</v>
      </c>
      <c r="T2189" s="4">
        <v>131</v>
      </c>
      <c r="U2189" s="4">
        <v>293</v>
      </c>
      <c r="V2189" s="4">
        <v>251</v>
      </c>
      <c r="W2189" s="4">
        <v>156</v>
      </c>
      <c r="X2189" s="4">
        <v>167</v>
      </c>
      <c r="Y2189" s="4">
        <v>272</v>
      </c>
      <c r="Z2189" s="4">
        <v>190</v>
      </c>
      <c r="AA2189" s="4">
        <v>204</v>
      </c>
      <c r="AB2189" s="4">
        <v>202</v>
      </c>
      <c r="AC2189" s="4">
        <v>68</v>
      </c>
      <c r="AD2189" s="4">
        <v>194</v>
      </c>
      <c r="AE2189" s="4">
        <v>205</v>
      </c>
      <c r="AF2189" s="4">
        <v>218</v>
      </c>
      <c r="AG2189" s="4">
        <v>188</v>
      </c>
      <c r="AH2189" s="4">
        <v>227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</row>
    <row r="2190" spans="1:40" ht="15" customHeight="1" x14ac:dyDescent="0.25">
      <c r="A2190" s="4" t="str">
        <f>EB[[#This Row],[unit]] &amp; "#" &amp; EB[[#This Row],[indic_nrg]] &amp; "#" &amp; EB[[#This Row],[product]] &amp; "#" &amp; EB[[#This Row],[geo]]</f>
        <v>TJ#B_101310#4200#CZ</v>
      </c>
      <c r="B2190" s="4" t="str">
        <f>VLOOKUP(EB[[#This Row],[product]],KS_DB[[product]:[KS]],5,FALSE)</f>
        <v>gas</v>
      </c>
      <c r="C2190" s="4" t="str">
        <f>VLOOKUP(EB[[#This Row],[product]],KS_DB[[product]:[KS]],6,FALSE)</f>
        <v>gas</v>
      </c>
      <c r="D2190" s="4">
        <f>VLOOKUP(EB[[#This Row],[product]],Carriers[],4,FALSE)</f>
        <v>0</v>
      </c>
      <c r="E2190" s="4">
        <f>VLOOKUP(EB[[#This Row],[indic_nrg]],Indicators[],4,FALSE)</f>
        <v>0</v>
      </c>
      <c r="F2190" s="4">
        <f>IFERROR(VLOOKUP(EB[[#This Row],[Source_carrier]],KS_DB[[product]:[KS]],6,FALSE),0)</f>
        <v>0</v>
      </c>
      <c r="G2190" s="4" t="s">
        <v>34</v>
      </c>
      <c r="H2190" s="4" t="s">
        <v>601</v>
      </c>
      <c r="I2190" s="4" t="s">
        <v>87</v>
      </c>
      <c r="J2190" s="4" t="s">
        <v>37</v>
      </c>
      <c r="K2190" s="4" t="s">
        <v>602</v>
      </c>
      <c r="L2190" s="4" t="s">
        <v>39</v>
      </c>
      <c r="M2190" s="4" t="s">
        <v>88</v>
      </c>
      <c r="N2190" s="4" t="s">
        <v>41</v>
      </c>
      <c r="O2190" s="4">
        <v>0</v>
      </c>
      <c r="P2190" s="4">
        <v>0</v>
      </c>
      <c r="Q2190" s="4">
        <v>0</v>
      </c>
      <c r="R2190" s="4">
        <v>22</v>
      </c>
      <c r="S2190" s="4">
        <v>19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139</v>
      </c>
      <c r="AB2190" s="4">
        <v>104</v>
      </c>
      <c r="AC2190" s="4">
        <v>174</v>
      </c>
      <c r="AD2190" s="4">
        <v>141</v>
      </c>
      <c r="AE2190" s="4">
        <v>101</v>
      </c>
      <c r="AF2190" s="4">
        <v>58</v>
      </c>
      <c r="AG2190" s="4">
        <v>351</v>
      </c>
      <c r="AH2190" s="4">
        <v>86</v>
      </c>
      <c r="AI2190" s="4">
        <v>1031</v>
      </c>
      <c r="AJ2190" s="4">
        <v>1002</v>
      </c>
      <c r="AK2190" s="4">
        <v>888</v>
      </c>
      <c r="AL2190" s="4">
        <v>1248</v>
      </c>
      <c r="AM2190" s="4">
        <v>949</v>
      </c>
      <c r="AN2190" s="4">
        <v>1447</v>
      </c>
    </row>
    <row r="2191" spans="1:40" ht="15" customHeight="1" x14ac:dyDescent="0.25">
      <c r="A2191" s="4" t="str">
        <f>EB[[#This Row],[unit]] &amp; "#" &amp; EB[[#This Row],[indic_nrg]] &amp; "#" &amp; EB[[#This Row],[product]] &amp; "#" &amp; EB[[#This Row],[geo]]</f>
        <v>TJ#B_101310#4210#CZ</v>
      </c>
      <c r="B2191" s="4" t="str">
        <f>VLOOKUP(EB[[#This Row],[product]],KS_DB[[product]:[KS]],5,FALSE)</f>
        <v>gas</v>
      </c>
      <c r="C2191" s="4" t="str">
        <f>VLOOKUP(EB[[#This Row],[product]],KS_DB[[product]:[KS]],6,FALSE)</f>
        <v>gas</v>
      </c>
      <c r="D2191" s="4">
        <f>VLOOKUP(EB[[#This Row],[product]],Carriers[],4,FALSE)</f>
        <v>1</v>
      </c>
      <c r="E2191" s="4">
        <f>VLOOKUP(EB[[#This Row],[indic_nrg]],Indicators[],4,FALSE)</f>
        <v>0</v>
      </c>
      <c r="F2191" s="4">
        <f>IFERROR(VLOOKUP(EB[[#This Row],[Source_carrier]],KS_DB[[product]:[KS]],6,FALSE),0)</f>
        <v>0</v>
      </c>
      <c r="G2191" s="4" t="s">
        <v>34</v>
      </c>
      <c r="H2191" s="4" t="s">
        <v>601</v>
      </c>
      <c r="I2191" s="4" t="s">
        <v>89</v>
      </c>
      <c r="J2191" s="4" t="s">
        <v>37</v>
      </c>
      <c r="K2191" s="4" t="s">
        <v>602</v>
      </c>
      <c r="L2191" s="4" t="s">
        <v>39</v>
      </c>
      <c r="M2191" s="4" t="s">
        <v>90</v>
      </c>
      <c r="N2191" s="4" t="s">
        <v>41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</row>
    <row r="2192" spans="1:40" ht="15" customHeight="1" x14ac:dyDescent="0.25">
      <c r="A2192" s="4" t="str">
        <f>EB[[#This Row],[unit]] &amp; "#" &amp; EB[[#This Row],[indic_nrg]] &amp; "#" &amp; EB[[#This Row],[product]] &amp; "#" &amp; EB[[#This Row],[geo]]</f>
        <v>TJ#B_101310#4220#CZ</v>
      </c>
      <c r="B2192" s="4" t="str">
        <f>VLOOKUP(EB[[#This Row],[product]],KS_DB[[product]:[KS]],5,FALSE)</f>
        <v>gas</v>
      </c>
      <c r="C2192" s="4" t="str">
        <f>VLOOKUP(EB[[#This Row],[product]],KS_DB[[product]:[KS]],6,FALSE)</f>
        <v>gas</v>
      </c>
      <c r="D2192" s="4">
        <f>VLOOKUP(EB[[#This Row],[product]],Carriers[],4,FALSE)</f>
        <v>1</v>
      </c>
      <c r="E2192" s="4">
        <f>VLOOKUP(EB[[#This Row],[indic_nrg]],Indicators[],4,FALSE)</f>
        <v>0</v>
      </c>
      <c r="F2192" s="4">
        <f>IFERROR(VLOOKUP(EB[[#This Row],[Source_carrier]],KS_DB[[product]:[KS]],6,FALSE),0)</f>
        <v>0</v>
      </c>
      <c r="G2192" s="4" t="s">
        <v>34</v>
      </c>
      <c r="H2192" s="4" t="s">
        <v>601</v>
      </c>
      <c r="I2192" s="4" t="s">
        <v>91</v>
      </c>
      <c r="J2192" s="4" t="s">
        <v>37</v>
      </c>
      <c r="K2192" s="4" t="s">
        <v>602</v>
      </c>
      <c r="L2192" s="4" t="s">
        <v>39</v>
      </c>
      <c r="M2192" s="4" t="s">
        <v>92</v>
      </c>
      <c r="N2192" s="4" t="s">
        <v>41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</row>
    <row r="2193" spans="1:40" ht="15" customHeight="1" x14ac:dyDescent="0.25">
      <c r="A2193" s="4" t="str">
        <f>EB[[#This Row],[unit]] &amp; "#" &amp; EB[[#This Row],[indic_nrg]] &amp; "#" &amp; EB[[#This Row],[product]] &amp; "#" &amp; EB[[#This Row],[geo]]</f>
        <v>TJ#B_101310#4230#CZ</v>
      </c>
      <c r="B2193" s="4" t="str">
        <f>VLOOKUP(EB[[#This Row],[product]],KS_DB[[product]:[KS]],5,FALSE)</f>
        <v>gas</v>
      </c>
      <c r="C2193" s="4" t="str">
        <f>VLOOKUP(EB[[#This Row],[product]],KS_DB[[product]:[KS]],6,FALSE)</f>
        <v>gas</v>
      </c>
      <c r="D2193" s="4">
        <f>VLOOKUP(EB[[#This Row],[product]],Carriers[],4,FALSE)</f>
        <v>1</v>
      </c>
      <c r="E2193" s="4">
        <f>VLOOKUP(EB[[#This Row],[indic_nrg]],Indicators[],4,FALSE)</f>
        <v>0</v>
      </c>
      <c r="F2193" s="4">
        <f>IFERROR(VLOOKUP(EB[[#This Row],[Source_carrier]],KS_DB[[product]:[KS]],6,FALSE),0)</f>
        <v>0</v>
      </c>
      <c r="G2193" s="4" t="s">
        <v>34</v>
      </c>
      <c r="H2193" s="4" t="s">
        <v>601</v>
      </c>
      <c r="I2193" s="4" t="s">
        <v>93</v>
      </c>
      <c r="J2193" s="4" t="s">
        <v>37</v>
      </c>
      <c r="K2193" s="4" t="s">
        <v>602</v>
      </c>
      <c r="L2193" s="4" t="s">
        <v>39</v>
      </c>
      <c r="M2193" s="4" t="s">
        <v>94</v>
      </c>
      <c r="N2193" s="4" t="s">
        <v>41</v>
      </c>
      <c r="O2193" s="4">
        <v>0</v>
      </c>
      <c r="P2193" s="4">
        <v>0</v>
      </c>
      <c r="Q2193" s="4">
        <v>0</v>
      </c>
      <c r="R2193" s="4">
        <v>22</v>
      </c>
      <c r="S2193" s="4">
        <v>19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0</v>
      </c>
      <c r="AA2193" s="4">
        <v>139</v>
      </c>
      <c r="AB2193" s="4">
        <v>104</v>
      </c>
      <c r="AC2193" s="4">
        <v>174</v>
      </c>
      <c r="AD2193" s="4">
        <v>141</v>
      </c>
      <c r="AE2193" s="4">
        <v>101</v>
      </c>
      <c r="AF2193" s="4">
        <v>58</v>
      </c>
      <c r="AG2193" s="4">
        <v>351</v>
      </c>
      <c r="AH2193" s="4">
        <v>86</v>
      </c>
      <c r="AI2193" s="4">
        <v>114</v>
      </c>
      <c r="AJ2193" s="4">
        <v>126</v>
      </c>
      <c r="AK2193" s="4">
        <v>97</v>
      </c>
      <c r="AL2193" s="4">
        <v>346</v>
      </c>
      <c r="AM2193" s="4">
        <v>78</v>
      </c>
      <c r="AN2193" s="4">
        <v>395</v>
      </c>
    </row>
    <row r="2194" spans="1:40" ht="15" customHeight="1" x14ac:dyDescent="0.25">
      <c r="A2194" s="4" t="str">
        <f>EB[[#This Row],[unit]] &amp; "#" &amp; EB[[#This Row],[indic_nrg]] &amp; "#" &amp; EB[[#This Row],[product]] &amp; "#" &amp; EB[[#This Row],[geo]]</f>
        <v>TJ#B_101310#4240#CZ</v>
      </c>
      <c r="B2194" s="4" t="str">
        <f>VLOOKUP(EB[[#This Row],[product]],KS_DB[[product]:[KS]],5,FALSE)</f>
        <v>gas</v>
      </c>
      <c r="C2194" s="4" t="str">
        <f>VLOOKUP(EB[[#This Row],[product]],KS_DB[[product]:[KS]],6,FALSE)</f>
        <v>gas</v>
      </c>
      <c r="D2194" s="4">
        <f>VLOOKUP(EB[[#This Row],[product]],Carriers[],4,FALSE)</f>
        <v>1</v>
      </c>
      <c r="E2194" s="4">
        <f>VLOOKUP(EB[[#This Row],[indic_nrg]],Indicators[],4,FALSE)</f>
        <v>0</v>
      </c>
      <c r="F2194" s="4">
        <f>IFERROR(VLOOKUP(EB[[#This Row],[Source_carrier]],KS_DB[[product]:[KS]],6,FALSE),0)</f>
        <v>0</v>
      </c>
      <c r="G2194" s="4" t="s">
        <v>34</v>
      </c>
      <c r="H2194" s="4" t="s">
        <v>601</v>
      </c>
      <c r="I2194" s="4" t="s">
        <v>95</v>
      </c>
      <c r="J2194" s="4" t="s">
        <v>37</v>
      </c>
      <c r="K2194" s="4" t="s">
        <v>602</v>
      </c>
      <c r="L2194" s="4" t="s">
        <v>39</v>
      </c>
      <c r="M2194" s="4" t="s">
        <v>96</v>
      </c>
      <c r="N2194" s="4" t="s">
        <v>41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917</v>
      </c>
      <c r="AJ2194" s="4">
        <v>876</v>
      </c>
      <c r="AK2194" s="4">
        <v>791</v>
      </c>
      <c r="AL2194" s="4">
        <v>901</v>
      </c>
      <c r="AM2194" s="4">
        <v>871</v>
      </c>
      <c r="AN2194" s="4">
        <v>1052</v>
      </c>
    </row>
    <row r="2195" spans="1:40" ht="15" customHeight="1" x14ac:dyDescent="0.25">
      <c r="A2195" s="4" t="str">
        <f>EB[[#This Row],[unit]] &amp; "#" &amp; EB[[#This Row],[indic_nrg]] &amp; "#" &amp; EB[[#This Row],[product]] &amp; "#" &amp; EB[[#This Row],[geo]]</f>
        <v>TJ#B_101310#5200#CZ</v>
      </c>
      <c r="B2195" s="4" t="str">
        <f>VLOOKUP(EB[[#This Row],[product]],KS_DB[[product]:[KS]],5,FALSE)</f>
        <v>heat</v>
      </c>
      <c r="C2195" s="4" t="str">
        <f>VLOOKUP(EB[[#This Row],[product]],KS_DB[[product]:[KS]],6,FALSE)</f>
        <v>heat</v>
      </c>
      <c r="D2195" s="4">
        <f>VLOOKUP(EB[[#This Row],[product]],Carriers[],4,FALSE)</f>
        <v>1</v>
      </c>
      <c r="E2195" s="4">
        <f>VLOOKUP(EB[[#This Row],[indic_nrg]],Indicators[],4,FALSE)</f>
        <v>0</v>
      </c>
      <c r="F2195" s="4">
        <f>IFERROR(VLOOKUP(EB[[#This Row],[Source_carrier]],KS_DB[[product]:[KS]],6,FALSE),0)</f>
        <v>0</v>
      </c>
      <c r="G2195" s="4" t="s">
        <v>34</v>
      </c>
      <c r="H2195" s="4" t="s">
        <v>601</v>
      </c>
      <c r="I2195" s="4" t="s">
        <v>97</v>
      </c>
      <c r="J2195" s="4" t="s">
        <v>37</v>
      </c>
      <c r="K2195" s="4" t="s">
        <v>602</v>
      </c>
      <c r="L2195" s="4" t="s">
        <v>39</v>
      </c>
      <c r="M2195" s="4" t="s">
        <v>98</v>
      </c>
      <c r="N2195" s="4" t="s">
        <v>41</v>
      </c>
      <c r="O2195" s="4">
        <v>0</v>
      </c>
      <c r="P2195" s="4">
        <v>0</v>
      </c>
      <c r="Q2195" s="4">
        <v>0</v>
      </c>
      <c r="R2195" s="4">
        <v>3107</v>
      </c>
      <c r="S2195" s="4">
        <v>2638</v>
      </c>
      <c r="T2195" s="4">
        <v>2624</v>
      </c>
      <c r="U2195" s="4">
        <v>2595</v>
      </c>
      <c r="V2195" s="4">
        <v>2811</v>
      </c>
      <c r="W2195" s="4">
        <v>3278</v>
      </c>
      <c r="X2195" s="4">
        <v>4286</v>
      </c>
      <c r="Y2195" s="4">
        <v>4680</v>
      </c>
      <c r="Z2195" s="4">
        <v>5156</v>
      </c>
      <c r="AA2195" s="4">
        <v>5595</v>
      </c>
      <c r="AB2195" s="4">
        <v>4816</v>
      </c>
      <c r="AC2195" s="4">
        <v>4945</v>
      </c>
      <c r="AD2195" s="4">
        <v>4096</v>
      </c>
      <c r="AE2195" s="4">
        <v>5324</v>
      </c>
      <c r="AF2195" s="4">
        <v>5509</v>
      </c>
      <c r="AG2195" s="4">
        <v>5056</v>
      </c>
      <c r="AH2195" s="4">
        <v>4806</v>
      </c>
      <c r="AI2195" s="4">
        <v>1486</v>
      </c>
      <c r="AJ2195" s="4">
        <v>1259</v>
      </c>
      <c r="AK2195" s="4">
        <v>1232</v>
      </c>
      <c r="AL2195" s="4">
        <v>1168</v>
      </c>
      <c r="AM2195" s="4">
        <v>805</v>
      </c>
      <c r="AN2195" s="4">
        <v>814</v>
      </c>
    </row>
    <row r="2196" spans="1:40" ht="15" customHeight="1" x14ac:dyDescent="0.25">
      <c r="A2196" s="4" t="str">
        <f>EB[[#This Row],[unit]] &amp; "#" &amp; EB[[#This Row],[indic_nrg]] &amp; "#" &amp; EB[[#This Row],[product]] &amp; "#" &amp; EB[[#This Row],[geo]]</f>
        <v>TJ#B_101310#5500#CZ</v>
      </c>
      <c r="B2196" s="4" t="str">
        <f>VLOOKUP(EB[[#This Row],[product]],KS_DB[[product]:[KS]],5,FALSE)</f>
        <v>RES</v>
      </c>
      <c r="C2196" s="4" t="str">
        <f>VLOOKUP(EB[[#This Row],[product]],KS_DB[[product]:[KS]],6,FALSE)</f>
        <v>RES</v>
      </c>
      <c r="D2196" s="4">
        <f>VLOOKUP(EB[[#This Row],[product]],Carriers[],4,FALSE)</f>
        <v>0</v>
      </c>
      <c r="E2196" s="4">
        <f>VLOOKUP(EB[[#This Row],[indic_nrg]],Indicators[],4,FALSE)</f>
        <v>0</v>
      </c>
      <c r="F2196" s="4">
        <f>IFERROR(VLOOKUP(EB[[#This Row],[Source_carrier]],KS_DB[[product]:[KS]],6,FALSE),0)</f>
        <v>0</v>
      </c>
      <c r="G2196" s="4" t="s">
        <v>34</v>
      </c>
      <c r="H2196" s="4" t="s">
        <v>601</v>
      </c>
      <c r="I2196" s="4" t="s">
        <v>99</v>
      </c>
      <c r="J2196" s="4" t="s">
        <v>37</v>
      </c>
      <c r="K2196" s="4" t="s">
        <v>602</v>
      </c>
      <c r="L2196" s="4" t="s">
        <v>39</v>
      </c>
      <c r="M2196" s="4" t="s">
        <v>100</v>
      </c>
      <c r="N2196" s="4" t="s">
        <v>41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</row>
    <row r="2197" spans="1:40" ht="15" customHeight="1" x14ac:dyDescent="0.25">
      <c r="A2197" s="4" t="str">
        <f>EB[[#This Row],[unit]] &amp; "#" &amp; EB[[#This Row],[indic_nrg]] &amp; "#" &amp; EB[[#This Row],[product]] &amp; "#" &amp; EB[[#This Row],[geo]]</f>
        <v>TJ#B_101310#5532#CZ</v>
      </c>
      <c r="B2197" s="4" t="str">
        <f>VLOOKUP(EB[[#This Row],[product]],KS_DB[[product]:[KS]],5,FALSE)</f>
        <v>RES</v>
      </c>
      <c r="C2197" s="4" t="str">
        <f>VLOOKUP(EB[[#This Row],[product]],KS_DB[[product]:[KS]],6,FALSE)</f>
        <v>RES</v>
      </c>
      <c r="D2197" s="4">
        <f>VLOOKUP(EB[[#This Row],[product]],Carriers[],4,FALSE)</f>
        <v>1</v>
      </c>
      <c r="E2197" s="4">
        <f>VLOOKUP(EB[[#This Row],[indic_nrg]],Indicators[],4,FALSE)</f>
        <v>0</v>
      </c>
      <c r="F2197" s="4">
        <f>IFERROR(VLOOKUP(EB[[#This Row],[Source_carrier]],KS_DB[[product]:[KS]],6,FALSE),0)</f>
        <v>0</v>
      </c>
      <c r="G2197" s="4" t="s">
        <v>34</v>
      </c>
      <c r="H2197" s="4" t="s">
        <v>601</v>
      </c>
      <c r="I2197" s="4" t="s">
        <v>101</v>
      </c>
      <c r="J2197" s="4" t="s">
        <v>37</v>
      </c>
      <c r="K2197" s="4" t="s">
        <v>602</v>
      </c>
      <c r="L2197" s="4" t="s">
        <v>39</v>
      </c>
      <c r="M2197" s="4" t="s">
        <v>102</v>
      </c>
      <c r="N2197" s="4" t="s">
        <v>41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  <c r="Y2197" s="4">
        <v>0</v>
      </c>
      <c r="Z2197" s="4">
        <v>0</v>
      </c>
      <c r="AA2197" s="4">
        <v>0</v>
      </c>
      <c r="AB2197" s="4">
        <v>0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</row>
    <row r="2198" spans="1:40" ht="15" customHeight="1" x14ac:dyDescent="0.25">
      <c r="A2198" s="4" t="str">
        <f>EB[[#This Row],[unit]] &amp; "#" &amp; EB[[#This Row],[indic_nrg]] &amp; "#" &amp; EB[[#This Row],[product]] &amp; "#" &amp; EB[[#This Row],[geo]]</f>
        <v>TJ#B_101310#5540#CZ</v>
      </c>
      <c r="B2198" s="4" t="str">
        <f>VLOOKUP(EB[[#This Row],[product]],KS_DB[[product]:[KS]],5,FALSE)</f>
        <v>biomass</v>
      </c>
      <c r="C2198" s="4" t="str">
        <f>VLOOKUP(EB[[#This Row],[product]],KS_DB[[product]:[KS]],6,FALSE)</f>
        <v>biomass</v>
      </c>
      <c r="D2198" s="4">
        <f>VLOOKUP(EB[[#This Row],[product]],Carriers[],4,FALSE)</f>
        <v>0</v>
      </c>
      <c r="E2198" s="4">
        <f>VLOOKUP(EB[[#This Row],[indic_nrg]],Indicators[],4,FALSE)</f>
        <v>0</v>
      </c>
      <c r="F2198" s="4">
        <f>IFERROR(VLOOKUP(EB[[#This Row],[Source_carrier]],KS_DB[[product]:[KS]],6,FALSE),0)</f>
        <v>0</v>
      </c>
      <c r="G2198" s="4" t="s">
        <v>34</v>
      </c>
      <c r="H2198" s="4" t="s">
        <v>601</v>
      </c>
      <c r="I2198" s="4" t="s">
        <v>103</v>
      </c>
      <c r="J2198" s="4" t="s">
        <v>37</v>
      </c>
      <c r="K2198" s="4" t="s">
        <v>602</v>
      </c>
      <c r="L2198" s="4" t="s">
        <v>39</v>
      </c>
      <c r="M2198" s="4" t="s">
        <v>104</v>
      </c>
      <c r="N2198" s="4" t="s">
        <v>41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</row>
    <row r="2199" spans="1:40" ht="15" customHeight="1" x14ac:dyDescent="0.25">
      <c r="A2199" s="4" t="str">
        <f>EB[[#This Row],[unit]] &amp; "#" &amp; EB[[#This Row],[indic_nrg]] &amp; "#" &amp; EB[[#This Row],[product]] &amp; "#" &amp; EB[[#This Row],[geo]]</f>
        <v>TJ#B_101310#5541#CZ</v>
      </c>
      <c r="B2199" s="4" t="str">
        <f>VLOOKUP(EB[[#This Row],[product]],KS_DB[[product]:[KS]],5,FALSE)</f>
        <v>biomass</v>
      </c>
      <c r="C2199" s="4" t="str">
        <f>VLOOKUP(EB[[#This Row],[product]],KS_DB[[product]:[KS]],6,FALSE)</f>
        <v>biomass</v>
      </c>
      <c r="D2199" s="4">
        <f>VLOOKUP(EB[[#This Row],[product]],Carriers[],4,FALSE)</f>
        <v>1</v>
      </c>
      <c r="E2199" s="4">
        <f>VLOOKUP(EB[[#This Row],[indic_nrg]],Indicators[],4,FALSE)</f>
        <v>0</v>
      </c>
      <c r="F2199" s="4">
        <f>IFERROR(VLOOKUP(EB[[#This Row],[Source_carrier]],KS_DB[[product]:[KS]],6,FALSE),0)</f>
        <v>0</v>
      </c>
      <c r="G2199" s="4" t="s">
        <v>34</v>
      </c>
      <c r="H2199" s="4" t="s">
        <v>601</v>
      </c>
      <c r="I2199" s="4" t="s">
        <v>105</v>
      </c>
      <c r="J2199" s="4" t="s">
        <v>37</v>
      </c>
      <c r="K2199" s="4" t="s">
        <v>602</v>
      </c>
      <c r="L2199" s="4" t="s">
        <v>39</v>
      </c>
      <c r="M2199" s="4" t="s">
        <v>106</v>
      </c>
      <c r="N2199" s="4" t="s">
        <v>41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</row>
    <row r="2200" spans="1:40" ht="15" customHeight="1" x14ac:dyDescent="0.25">
      <c r="A2200" s="4" t="str">
        <f>EB[[#This Row],[unit]] &amp; "#" &amp; EB[[#This Row],[indic_nrg]] &amp; "#" &amp; EB[[#This Row],[product]] &amp; "#" &amp; EB[[#This Row],[geo]]</f>
        <v>TJ#B_101310#5542#CZ</v>
      </c>
      <c r="B2200" s="4" t="str">
        <f>VLOOKUP(EB[[#This Row],[product]],KS_DB[[product]:[KS]],5,FALSE)</f>
        <v>biomass</v>
      </c>
      <c r="C2200" s="4" t="str">
        <f>VLOOKUP(EB[[#This Row],[product]],KS_DB[[product]:[KS]],6,FALSE)</f>
        <v>biomass</v>
      </c>
      <c r="D2200" s="4">
        <f>VLOOKUP(EB[[#This Row],[product]],Carriers[],4,FALSE)</f>
        <v>1</v>
      </c>
      <c r="E2200" s="4">
        <f>VLOOKUP(EB[[#This Row],[indic_nrg]],Indicators[],4,FALSE)</f>
        <v>0</v>
      </c>
      <c r="F2200" s="4">
        <f>IFERROR(VLOOKUP(EB[[#This Row],[Source_carrier]],KS_DB[[product]:[KS]],6,FALSE),0)</f>
        <v>0</v>
      </c>
      <c r="G2200" s="4" t="s">
        <v>34</v>
      </c>
      <c r="H2200" s="4" t="s">
        <v>601</v>
      </c>
      <c r="I2200" s="4" t="s">
        <v>107</v>
      </c>
      <c r="J2200" s="4" t="s">
        <v>37</v>
      </c>
      <c r="K2200" s="4" t="s">
        <v>602</v>
      </c>
      <c r="L2200" s="4" t="s">
        <v>39</v>
      </c>
      <c r="M2200" s="4" t="s">
        <v>108</v>
      </c>
      <c r="N2200" s="4" t="s">
        <v>41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0</v>
      </c>
      <c r="AA2200" s="4">
        <v>0</v>
      </c>
      <c r="AB2200" s="4">
        <v>0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</row>
    <row r="2201" spans="1:40" ht="15" customHeight="1" x14ac:dyDescent="0.25">
      <c r="A2201" s="4" t="str">
        <f>EB[[#This Row],[unit]] &amp; "#" &amp; EB[[#This Row],[indic_nrg]] &amp; "#" &amp; EB[[#This Row],[product]] &amp; "#" &amp; EB[[#This Row],[geo]]</f>
        <v>TJ#B_101310#55431#CZ</v>
      </c>
      <c r="B2201" s="4" t="str">
        <f>VLOOKUP(EB[[#This Row],[product]],KS_DB[[product]:[KS]],5,FALSE)</f>
        <v>biomass</v>
      </c>
      <c r="C2201" s="4" t="str">
        <f>VLOOKUP(EB[[#This Row],[product]],KS_DB[[product]:[KS]],6,FALSE)</f>
        <v>biomass</v>
      </c>
      <c r="D2201" s="4">
        <f>VLOOKUP(EB[[#This Row],[product]],Carriers[],4,FALSE)</f>
        <v>1</v>
      </c>
      <c r="E2201" s="4">
        <f>VLOOKUP(EB[[#This Row],[indic_nrg]],Indicators[],4,FALSE)</f>
        <v>0</v>
      </c>
      <c r="F2201" s="4">
        <f>IFERROR(VLOOKUP(EB[[#This Row],[Source_carrier]],KS_DB[[product]:[KS]],6,FALSE),0)</f>
        <v>0</v>
      </c>
      <c r="G2201" s="4" t="s">
        <v>34</v>
      </c>
      <c r="H2201" s="4" t="s">
        <v>601</v>
      </c>
      <c r="I2201" s="4" t="s">
        <v>109</v>
      </c>
      <c r="J2201" s="4" t="s">
        <v>37</v>
      </c>
      <c r="K2201" s="4" t="s">
        <v>602</v>
      </c>
      <c r="L2201" s="4" t="s">
        <v>39</v>
      </c>
      <c r="M2201" s="4" t="s">
        <v>110</v>
      </c>
      <c r="N2201" s="4" t="s">
        <v>41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</row>
    <row r="2202" spans="1:40" ht="15" customHeight="1" x14ac:dyDescent="0.25">
      <c r="A2202" s="4" t="str">
        <f>EB[[#This Row],[unit]] &amp; "#" &amp; EB[[#This Row],[indic_nrg]] &amp; "#" &amp; EB[[#This Row],[product]] &amp; "#" &amp; EB[[#This Row],[geo]]</f>
        <v>TJ#B_101310#55432#CZ</v>
      </c>
      <c r="B2202" s="4" t="str">
        <f>VLOOKUP(EB[[#This Row],[product]],KS_DB[[product]:[KS]],5,FALSE)</f>
        <v>biomass</v>
      </c>
      <c r="C2202" s="4" t="str">
        <f>VLOOKUP(EB[[#This Row],[product]],KS_DB[[product]:[KS]],6,FALSE)</f>
        <v>biomass</v>
      </c>
      <c r="D2202" s="4">
        <f>VLOOKUP(EB[[#This Row],[product]],Carriers[],4,FALSE)</f>
        <v>1</v>
      </c>
      <c r="E2202" s="4">
        <f>VLOOKUP(EB[[#This Row],[indic_nrg]],Indicators[],4,FALSE)</f>
        <v>0</v>
      </c>
      <c r="F2202" s="4">
        <f>IFERROR(VLOOKUP(EB[[#This Row],[Source_carrier]],KS_DB[[product]:[KS]],6,FALSE),0)</f>
        <v>0</v>
      </c>
      <c r="G2202" s="4" t="s">
        <v>34</v>
      </c>
      <c r="H2202" s="4" t="s">
        <v>601</v>
      </c>
      <c r="I2202" s="4" t="s">
        <v>111</v>
      </c>
      <c r="J2202" s="4" t="s">
        <v>37</v>
      </c>
      <c r="K2202" s="4" t="s">
        <v>602</v>
      </c>
      <c r="L2202" s="4" t="s">
        <v>39</v>
      </c>
      <c r="M2202" s="4" t="s">
        <v>112</v>
      </c>
      <c r="N2202" s="4" t="s">
        <v>41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</row>
    <row r="2203" spans="1:40" ht="15" customHeight="1" x14ac:dyDescent="0.25">
      <c r="A2203" s="4" t="str">
        <f>EB[[#This Row],[unit]] &amp; "#" &amp; EB[[#This Row],[indic_nrg]] &amp; "#" &amp; EB[[#This Row],[product]] &amp; "#" &amp; EB[[#This Row],[geo]]</f>
        <v>TJ#B_101310#5544#CZ</v>
      </c>
      <c r="B2203" s="4" t="str">
        <f>VLOOKUP(EB[[#This Row],[product]],KS_DB[[product]:[KS]],5,FALSE)</f>
        <v>biomass</v>
      </c>
      <c r="C2203" s="4" t="str">
        <f>VLOOKUP(EB[[#This Row],[product]],KS_DB[[product]:[KS]],6,FALSE)</f>
        <v>biomass</v>
      </c>
      <c r="D2203" s="4">
        <f>VLOOKUP(EB[[#This Row],[product]],Carriers[],4,FALSE)</f>
        <v>1</v>
      </c>
      <c r="E2203" s="4">
        <f>VLOOKUP(EB[[#This Row],[indic_nrg]],Indicators[],4,FALSE)</f>
        <v>0</v>
      </c>
      <c r="F2203" s="4">
        <f>IFERROR(VLOOKUP(EB[[#This Row],[Source_carrier]],KS_DB[[product]:[KS]],6,FALSE),0)</f>
        <v>0</v>
      </c>
      <c r="G2203" s="4" t="s">
        <v>34</v>
      </c>
      <c r="H2203" s="4" t="s">
        <v>601</v>
      </c>
      <c r="I2203" s="4" t="s">
        <v>113</v>
      </c>
      <c r="J2203" s="4" t="s">
        <v>37</v>
      </c>
      <c r="K2203" s="4" t="s">
        <v>602</v>
      </c>
      <c r="L2203" s="4" t="s">
        <v>39</v>
      </c>
      <c r="M2203" s="4" t="s">
        <v>114</v>
      </c>
      <c r="N2203" s="4" t="s">
        <v>41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</row>
    <row r="2204" spans="1:40" ht="15" customHeight="1" x14ac:dyDescent="0.25">
      <c r="A2204" s="4" t="str">
        <f>EB[[#This Row],[unit]] &amp; "#" &amp; EB[[#This Row],[indic_nrg]] &amp; "#" &amp; EB[[#This Row],[product]] &amp; "#" &amp; EB[[#This Row],[geo]]</f>
        <v>TJ#B_101310#5545#CZ</v>
      </c>
      <c r="B2204" s="4" t="str">
        <f>VLOOKUP(EB[[#This Row],[product]],KS_DB[[product]:[KS]],5,FALSE)</f>
        <v>biomass</v>
      </c>
      <c r="C2204" s="4" t="str">
        <f>VLOOKUP(EB[[#This Row],[product]],KS_DB[[product]:[KS]],6,FALSE)</f>
        <v>biomass</v>
      </c>
      <c r="D2204" s="4">
        <f>VLOOKUP(EB[[#This Row],[product]],Carriers[],4,FALSE)</f>
        <v>0</v>
      </c>
      <c r="E2204" s="4">
        <f>VLOOKUP(EB[[#This Row],[indic_nrg]],Indicators[],4,FALSE)</f>
        <v>0</v>
      </c>
      <c r="F2204" s="4">
        <f>IFERROR(VLOOKUP(EB[[#This Row],[Source_carrier]],KS_DB[[product]:[KS]],6,FALSE),0)</f>
        <v>0</v>
      </c>
      <c r="G2204" s="4" t="s">
        <v>34</v>
      </c>
      <c r="H2204" s="4" t="s">
        <v>601</v>
      </c>
      <c r="I2204" s="4" t="s">
        <v>115</v>
      </c>
      <c r="J2204" s="4" t="s">
        <v>37</v>
      </c>
      <c r="K2204" s="4" t="s">
        <v>602</v>
      </c>
      <c r="L2204" s="4" t="s">
        <v>39</v>
      </c>
      <c r="M2204" s="4" t="s">
        <v>116</v>
      </c>
      <c r="N2204" s="4" t="s">
        <v>41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</row>
    <row r="2205" spans="1:40" ht="15" customHeight="1" x14ac:dyDescent="0.25">
      <c r="A2205" s="4" t="str">
        <f>EB[[#This Row],[unit]] &amp; "#" &amp; EB[[#This Row],[indic_nrg]] &amp; "#" &amp; EB[[#This Row],[product]] &amp; "#" &amp; EB[[#This Row],[geo]]</f>
        <v>TJ#B_101310#5546#CZ</v>
      </c>
      <c r="B2205" s="4" t="str">
        <f>VLOOKUP(EB[[#This Row],[product]],KS_DB[[product]:[KS]],5,FALSE)</f>
        <v>biomass</v>
      </c>
      <c r="C2205" s="4" t="str">
        <f>VLOOKUP(EB[[#This Row],[product]],KS_DB[[product]:[KS]],6,FALSE)</f>
        <v>biomass</v>
      </c>
      <c r="D2205" s="4">
        <f>VLOOKUP(EB[[#This Row],[product]],Carriers[],4,FALSE)</f>
        <v>1</v>
      </c>
      <c r="E2205" s="4">
        <f>VLOOKUP(EB[[#This Row],[indic_nrg]],Indicators[],4,FALSE)</f>
        <v>0</v>
      </c>
      <c r="F2205" s="4">
        <f>IFERROR(VLOOKUP(EB[[#This Row],[Source_carrier]],KS_DB[[product]:[KS]],6,FALSE),0)</f>
        <v>0</v>
      </c>
      <c r="G2205" s="4" t="s">
        <v>34</v>
      </c>
      <c r="H2205" s="4" t="s">
        <v>601</v>
      </c>
      <c r="I2205" s="4" t="s">
        <v>117</v>
      </c>
      <c r="J2205" s="4" t="s">
        <v>37</v>
      </c>
      <c r="K2205" s="4" t="s">
        <v>602</v>
      </c>
      <c r="L2205" s="4" t="s">
        <v>39</v>
      </c>
      <c r="M2205" s="4" t="s">
        <v>118</v>
      </c>
      <c r="N2205" s="4" t="s">
        <v>41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</row>
    <row r="2206" spans="1:40" ht="15" customHeight="1" x14ac:dyDescent="0.25">
      <c r="A2206" s="4" t="str">
        <f>EB[[#This Row],[unit]] &amp; "#" &amp; EB[[#This Row],[indic_nrg]] &amp; "#" &amp; EB[[#This Row],[product]] &amp; "#" &amp; EB[[#This Row],[geo]]</f>
        <v>TJ#B_101310#5547#CZ</v>
      </c>
      <c r="B2206" s="4" t="str">
        <f>VLOOKUP(EB[[#This Row],[product]],KS_DB[[product]:[KS]],5,FALSE)</f>
        <v>biomass</v>
      </c>
      <c r="C2206" s="4" t="str">
        <f>VLOOKUP(EB[[#This Row],[product]],KS_DB[[product]:[KS]],6,FALSE)</f>
        <v>biomass</v>
      </c>
      <c r="D2206" s="4">
        <f>VLOOKUP(EB[[#This Row],[product]],Carriers[],4,FALSE)</f>
        <v>1</v>
      </c>
      <c r="E2206" s="4">
        <f>VLOOKUP(EB[[#This Row],[indic_nrg]],Indicators[],4,FALSE)</f>
        <v>0</v>
      </c>
      <c r="F2206" s="4">
        <f>IFERROR(VLOOKUP(EB[[#This Row],[Source_carrier]],KS_DB[[product]:[KS]],6,FALSE),0)</f>
        <v>0</v>
      </c>
      <c r="G2206" s="4" t="s">
        <v>34</v>
      </c>
      <c r="H2206" s="4" t="s">
        <v>601</v>
      </c>
      <c r="I2206" s="4" t="s">
        <v>119</v>
      </c>
      <c r="J2206" s="4" t="s">
        <v>37</v>
      </c>
      <c r="K2206" s="4" t="s">
        <v>602</v>
      </c>
      <c r="L2206" s="4" t="s">
        <v>39</v>
      </c>
      <c r="M2206" s="4" t="s">
        <v>120</v>
      </c>
      <c r="N2206" s="4" t="s">
        <v>41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</row>
    <row r="2207" spans="1:40" ht="15" customHeight="1" x14ac:dyDescent="0.25">
      <c r="A2207" s="4" t="str">
        <f>EB[[#This Row],[unit]] &amp; "#" &amp; EB[[#This Row],[indic_nrg]] &amp; "#" &amp; EB[[#This Row],[product]] &amp; "#" &amp; EB[[#This Row],[geo]]</f>
        <v>TJ#B_101310#5548#CZ</v>
      </c>
      <c r="B2207" s="4" t="str">
        <f>VLOOKUP(EB[[#This Row],[product]],KS_DB[[product]:[KS]],5,FALSE)</f>
        <v>biomass</v>
      </c>
      <c r="C2207" s="4" t="str">
        <f>VLOOKUP(EB[[#This Row],[product]],KS_DB[[product]:[KS]],6,FALSE)</f>
        <v>biomass</v>
      </c>
      <c r="D2207" s="4">
        <f>VLOOKUP(EB[[#This Row],[product]],Carriers[],4,FALSE)</f>
        <v>1</v>
      </c>
      <c r="E2207" s="4">
        <f>VLOOKUP(EB[[#This Row],[indic_nrg]],Indicators[],4,FALSE)</f>
        <v>0</v>
      </c>
      <c r="F2207" s="4">
        <f>IFERROR(VLOOKUP(EB[[#This Row],[Source_carrier]],KS_DB[[product]:[KS]],6,FALSE),0)</f>
        <v>0</v>
      </c>
      <c r="G2207" s="4" t="s">
        <v>34</v>
      </c>
      <c r="H2207" s="4" t="s">
        <v>601</v>
      </c>
      <c r="I2207" s="4" t="s">
        <v>121</v>
      </c>
      <c r="J2207" s="4" t="s">
        <v>37</v>
      </c>
      <c r="K2207" s="4" t="s">
        <v>602</v>
      </c>
      <c r="L2207" s="4" t="s">
        <v>39</v>
      </c>
      <c r="M2207" s="4" t="s">
        <v>122</v>
      </c>
      <c r="N2207" s="4" t="s">
        <v>41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4">
        <v>0</v>
      </c>
      <c r="Y2207" s="4">
        <v>0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</row>
    <row r="2208" spans="1:40" ht="15" customHeight="1" x14ac:dyDescent="0.25">
      <c r="A2208" s="4" t="str">
        <f>EB[[#This Row],[unit]] &amp; "#" &amp; EB[[#This Row],[indic_nrg]] &amp; "#" &amp; EB[[#This Row],[product]] &amp; "#" &amp; EB[[#This Row],[geo]]</f>
        <v>TJ#B_101310#5549#CZ</v>
      </c>
      <c r="B2208" s="4" t="str">
        <f>VLOOKUP(EB[[#This Row],[product]],KS_DB[[product]:[KS]],5,FALSE)</f>
        <v>biomass</v>
      </c>
      <c r="C2208" s="4" t="str">
        <f>VLOOKUP(EB[[#This Row],[product]],KS_DB[[product]:[KS]],6,FALSE)</f>
        <v>biomass</v>
      </c>
      <c r="D2208" s="4">
        <f>VLOOKUP(EB[[#This Row],[product]],Carriers[],4,FALSE)</f>
        <v>1</v>
      </c>
      <c r="E2208" s="4">
        <f>VLOOKUP(EB[[#This Row],[indic_nrg]],Indicators[],4,FALSE)</f>
        <v>0</v>
      </c>
      <c r="F2208" s="4">
        <f>IFERROR(VLOOKUP(EB[[#This Row],[Source_carrier]],KS_DB[[product]:[KS]],6,FALSE),0)</f>
        <v>0</v>
      </c>
      <c r="G2208" s="4" t="s">
        <v>34</v>
      </c>
      <c r="H2208" s="4" t="s">
        <v>601</v>
      </c>
      <c r="I2208" s="4" t="s">
        <v>123</v>
      </c>
      <c r="J2208" s="4" t="s">
        <v>37</v>
      </c>
      <c r="K2208" s="4" t="s">
        <v>602</v>
      </c>
      <c r="L2208" s="4" t="s">
        <v>39</v>
      </c>
      <c r="M2208" s="4" t="s">
        <v>124</v>
      </c>
      <c r="N2208" s="4" t="s">
        <v>41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</row>
    <row r="2209" spans="1:40" ht="15" customHeight="1" x14ac:dyDescent="0.25">
      <c r="A2209" s="4" t="str">
        <f>EB[[#This Row],[unit]] &amp; "#" &amp; EB[[#This Row],[indic_nrg]] &amp; "#" &amp; EB[[#This Row],[product]] &amp; "#" &amp; EB[[#This Row],[geo]]</f>
        <v>TJ#B_101310#5550#CZ</v>
      </c>
      <c r="B2209" s="4" t="str">
        <f>VLOOKUP(EB[[#This Row],[product]],KS_DB[[product]:[KS]],5,FALSE)</f>
        <v>RES</v>
      </c>
      <c r="C2209" s="4" t="str">
        <f>VLOOKUP(EB[[#This Row],[product]],KS_DB[[product]:[KS]],6,FALSE)</f>
        <v>RES</v>
      </c>
      <c r="D2209" s="4">
        <f>VLOOKUP(EB[[#This Row],[product]],Carriers[],4,FALSE)</f>
        <v>1</v>
      </c>
      <c r="E2209" s="4">
        <f>VLOOKUP(EB[[#This Row],[indic_nrg]],Indicators[],4,FALSE)</f>
        <v>0</v>
      </c>
      <c r="F2209" s="4">
        <f>IFERROR(VLOOKUP(EB[[#This Row],[Source_carrier]],KS_DB[[product]:[KS]],6,FALSE),0)</f>
        <v>0</v>
      </c>
      <c r="G2209" s="4" t="s">
        <v>34</v>
      </c>
      <c r="H2209" s="4" t="s">
        <v>601</v>
      </c>
      <c r="I2209" s="4" t="s">
        <v>125</v>
      </c>
      <c r="J2209" s="4" t="s">
        <v>37</v>
      </c>
      <c r="K2209" s="4" t="s">
        <v>602</v>
      </c>
      <c r="L2209" s="4" t="s">
        <v>39</v>
      </c>
      <c r="M2209" s="4" t="s">
        <v>126</v>
      </c>
      <c r="N2209" s="4" t="s">
        <v>41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0</v>
      </c>
      <c r="Y2209" s="4">
        <v>0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</row>
    <row r="2210" spans="1:40" ht="15" customHeight="1" x14ac:dyDescent="0.25">
      <c r="A2210" s="4" t="str">
        <f>EB[[#This Row],[unit]] &amp; "#" &amp; EB[[#This Row],[indic_nrg]] &amp; "#" &amp; EB[[#This Row],[product]] &amp; "#" &amp; EB[[#This Row],[geo]]</f>
        <v>TJ#B_101310#6000#CZ</v>
      </c>
      <c r="B2210" s="4" t="str">
        <f>VLOOKUP(EB[[#This Row],[product]],KS_DB[[product]:[KS]],5,FALSE)</f>
        <v>electricity</v>
      </c>
      <c r="C2210" s="4" t="str">
        <f>VLOOKUP(EB[[#This Row],[product]],KS_DB[[product]:[KS]],6,FALSE)</f>
        <v>electricity</v>
      </c>
      <c r="D2210" s="4">
        <f>VLOOKUP(EB[[#This Row],[product]],Carriers[],4,FALSE)</f>
        <v>1</v>
      </c>
      <c r="E2210" s="4">
        <f>VLOOKUP(EB[[#This Row],[indic_nrg]],Indicators[],4,FALSE)</f>
        <v>0</v>
      </c>
      <c r="F2210" s="4">
        <f>IFERROR(VLOOKUP(EB[[#This Row],[Source_carrier]],KS_DB[[product]:[KS]],6,FALSE),0)</f>
        <v>0</v>
      </c>
      <c r="G2210" s="4" t="s">
        <v>34</v>
      </c>
      <c r="H2210" s="4" t="s">
        <v>601</v>
      </c>
      <c r="I2210" s="4" t="s">
        <v>127</v>
      </c>
      <c r="J2210" s="4" t="s">
        <v>37</v>
      </c>
      <c r="K2210" s="4" t="s">
        <v>602</v>
      </c>
      <c r="L2210" s="4" t="s">
        <v>39</v>
      </c>
      <c r="M2210" s="4" t="s">
        <v>128</v>
      </c>
      <c r="N2210" s="4" t="s">
        <v>41</v>
      </c>
      <c r="O2210" s="4">
        <v>0</v>
      </c>
      <c r="P2210" s="4">
        <v>0</v>
      </c>
      <c r="Q2210" s="4">
        <v>0</v>
      </c>
      <c r="R2210" s="4">
        <v>11236</v>
      </c>
      <c r="S2210" s="4">
        <v>10310</v>
      </c>
      <c r="T2210" s="4">
        <v>9734</v>
      </c>
      <c r="U2210" s="4">
        <v>9554</v>
      </c>
      <c r="V2210" s="4">
        <v>9248</v>
      </c>
      <c r="W2210" s="4">
        <v>8672</v>
      </c>
      <c r="X2210" s="4">
        <v>7582</v>
      </c>
      <c r="Y2210" s="4">
        <v>7502</v>
      </c>
      <c r="Z2210" s="4">
        <v>7394</v>
      </c>
      <c r="AA2210" s="4">
        <v>7088</v>
      </c>
      <c r="AB2210" s="4">
        <v>5450</v>
      </c>
      <c r="AC2210" s="4">
        <v>6257</v>
      </c>
      <c r="AD2210" s="4">
        <v>5540</v>
      </c>
      <c r="AE2210" s="4">
        <v>6102</v>
      </c>
      <c r="AF2210" s="4">
        <v>6394</v>
      </c>
      <c r="AG2210" s="4">
        <v>5990</v>
      </c>
      <c r="AH2210" s="4">
        <v>5306</v>
      </c>
      <c r="AI2210" s="4">
        <v>4511</v>
      </c>
      <c r="AJ2210" s="4">
        <v>5195</v>
      </c>
      <c r="AK2210" s="4">
        <v>5249</v>
      </c>
      <c r="AL2210" s="4">
        <v>4651</v>
      </c>
      <c r="AM2210" s="4">
        <v>4414</v>
      </c>
      <c r="AN2210" s="4">
        <v>4536</v>
      </c>
    </row>
    <row r="2211" spans="1:40" ht="15" customHeight="1" x14ac:dyDescent="0.25">
      <c r="A2211" s="4" t="str">
        <f>EB[[#This Row],[unit]] &amp; "#" &amp; EB[[#This Row],[indic_nrg]] &amp; "#" &amp; EB[[#This Row],[product]] &amp; "#" &amp; EB[[#This Row],[geo]]</f>
        <v>TJ#B_101310#7100#CZ</v>
      </c>
      <c r="B2211" s="4" t="str">
        <f>VLOOKUP(EB[[#This Row],[product]],KS_DB[[product]:[KS]],5,FALSE)</f>
        <v>other</v>
      </c>
      <c r="C2211" s="4" t="str">
        <f>VLOOKUP(EB[[#This Row],[product]],KS_DB[[product]:[KS]],6,FALSE)</f>
        <v>other</v>
      </c>
      <c r="D2211" s="4">
        <f>VLOOKUP(EB[[#This Row],[product]],Carriers[],4,FALSE)</f>
        <v>1</v>
      </c>
      <c r="E2211" s="4">
        <f>VLOOKUP(EB[[#This Row],[indic_nrg]],Indicators[],4,FALSE)</f>
        <v>0</v>
      </c>
      <c r="F2211" s="4">
        <f>IFERROR(VLOOKUP(EB[[#This Row],[Source_carrier]],KS_DB[[product]:[KS]],6,FALSE),0)</f>
        <v>0</v>
      </c>
      <c r="G2211" s="4" t="s">
        <v>34</v>
      </c>
      <c r="H2211" s="4" t="s">
        <v>601</v>
      </c>
      <c r="I2211" s="4" t="s">
        <v>129</v>
      </c>
      <c r="J2211" s="4" t="s">
        <v>37</v>
      </c>
      <c r="K2211" s="4" t="s">
        <v>602</v>
      </c>
      <c r="L2211" s="4" t="s">
        <v>39</v>
      </c>
      <c r="M2211" s="4" t="s">
        <v>130</v>
      </c>
      <c r="N2211" s="4" t="s">
        <v>41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0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</row>
    <row r="2212" spans="1:40" ht="15" customHeight="1" x14ac:dyDescent="0.25">
      <c r="A2212" s="4" t="str">
        <f>EB[[#This Row],[unit]] &amp; "#" &amp; EB[[#This Row],[indic_nrg]] &amp; "#" &amp; EB[[#This Row],[product]] &amp; "#" &amp; EB[[#This Row],[geo]]</f>
        <v>TJ#B_101310#7200#CZ</v>
      </c>
      <c r="B2212" s="4" t="str">
        <f>VLOOKUP(EB[[#This Row],[product]],KS_DB[[product]:[KS]],5,FALSE)</f>
        <v>other</v>
      </c>
      <c r="C2212" s="4" t="str">
        <f>VLOOKUP(EB[[#This Row],[product]],KS_DB[[product]:[KS]],6,FALSE)</f>
        <v>other</v>
      </c>
      <c r="D2212" s="4">
        <f>VLOOKUP(EB[[#This Row],[product]],Carriers[],4,FALSE)</f>
        <v>0</v>
      </c>
      <c r="E2212" s="4">
        <f>VLOOKUP(EB[[#This Row],[indic_nrg]],Indicators[],4,FALSE)</f>
        <v>0</v>
      </c>
      <c r="F2212" s="4">
        <f>IFERROR(VLOOKUP(EB[[#This Row],[Source_carrier]],KS_DB[[product]:[KS]],6,FALSE),0)</f>
        <v>0</v>
      </c>
      <c r="G2212" s="4" t="s">
        <v>34</v>
      </c>
      <c r="H2212" s="4" t="s">
        <v>601</v>
      </c>
      <c r="I2212" s="4" t="s">
        <v>131</v>
      </c>
      <c r="J2212" s="4" t="s">
        <v>37</v>
      </c>
      <c r="K2212" s="4" t="s">
        <v>602</v>
      </c>
      <c r="L2212" s="4" t="s">
        <v>39</v>
      </c>
      <c r="M2212" s="4" t="s">
        <v>132</v>
      </c>
      <c r="N2212" s="4" t="s">
        <v>41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</row>
    <row r="2213" spans="1:40" ht="15" customHeight="1" x14ac:dyDescent="0.25">
      <c r="A2213" s="4" t="str">
        <f>EB[[#This Row],[unit]] &amp; "#" &amp; EB[[#This Row],[indic_nrg]] &amp; "#" &amp; EB[[#This Row],[product]] &amp; "#" &amp; EB[[#This Row],[geo]]</f>
        <v>TJ#B_101311#0000#CZ</v>
      </c>
      <c r="B2213" s="4" t="str">
        <f>VLOOKUP(EB[[#This Row],[product]],KS_DB[[product]:[KS]],5,FALSE)</f>
        <v>all</v>
      </c>
      <c r="C2213" s="4" t="str">
        <f>VLOOKUP(EB[[#This Row],[product]],KS_DB[[product]:[KS]],6,FALSE)</f>
        <v>all</v>
      </c>
      <c r="D2213" s="4">
        <f>VLOOKUP(EB[[#This Row],[product]],Carriers[],4,FALSE)</f>
        <v>0</v>
      </c>
      <c r="E2213" s="4">
        <f>VLOOKUP(EB[[#This Row],[indic_nrg]],Indicators[],4,FALSE)</f>
        <v>0</v>
      </c>
      <c r="F2213" s="4">
        <f>IFERROR(VLOOKUP(EB[[#This Row],[Source_carrier]],KS_DB[[product]:[KS]],6,FALSE),0)</f>
        <v>0</v>
      </c>
      <c r="G2213" s="4" t="s">
        <v>34</v>
      </c>
      <c r="H2213" s="4" t="s">
        <v>603</v>
      </c>
      <c r="I2213" s="4" t="s">
        <v>36</v>
      </c>
      <c r="J2213" s="4" t="s">
        <v>37</v>
      </c>
      <c r="K2213" s="4" t="s">
        <v>604</v>
      </c>
      <c r="L2213" s="4" t="s">
        <v>39</v>
      </c>
      <c r="M2213" s="4" t="s">
        <v>40</v>
      </c>
      <c r="N2213" s="4" t="s">
        <v>41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0</v>
      </c>
    </row>
    <row r="2214" spans="1:40" ht="15" customHeight="1" x14ac:dyDescent="0.25">
      <c r="A2214" s="4" t="str">
        <f>EB[[#This Row],[unit]] &amp; "#" &amp; EB[[#This Row],[indic_nrg]] &amp; "#" &amp; EB[[#This Row],[product]] &amp; "#" &amp; EB[[#This Row],[geo]]</f>
        <v>TJ#B_101311#2000#CZ</v>
      </c>
      <c r="B2214" s="4" t="str">
        <f>VLOOKUP(EB[[#This Row],[product]],KS_DB[[product]:[KS]],5,FALSE)</f>
        <v>solid</v>
      </c>
      <c r="C2214" s="4" t="str">
        <f>VLOOKUP(EB[[#This Row],[product]],KS_DB[[product]:[KS]],6,FALSE)</f>
        <v>solid</v>
      </c>
      <c r="D2214" s="4">
        <f>VLOOKUP(EB[[#This Row],[product]],Carriers[],4,FALSE)</f>
        <v>0</v>
      </c>
      <c r="E2214" s="4">
        <f>VLOOKUP(EB[[#This Row],[indic_nrg]],Indicators[],4,FALSE)</f>
        <v>0</v>
      </c>
      <c r="F2214" s="4">
        <f>IFERROR(VLOOKUP(EB[[#This Row],[Source_carrier]],KS_DB[[product]:[KS]],6,FALSE),0)</f>
        <v>0</v>
      </c>
      <c r="G2214" s="4" t="s">
        <v>34</v>
      </c>
      <c r="H2214" s="4" t="s">
        <v>603</v>
      </c>
      <c r="I2214" s="4" t="s">
        <v>18</v>
      </c>
      <c r="J2214" s="4" t="s">
        <v>37</v>
      </c>
      <c r="K2214" s="4" t="s">
        <v>604</v>
      </c>
      <c r="L2214" s="4" t="s">
        <v>39</v>
      </c>
      <c r="M2214" s="4" t="s">
        <v>42</v>
      </c>
      <c r="N2214" s="4" t="s">
        <v>41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</row>
    <row r="2215" spans="1:40" ht="15" customHeight="1" x14ac:dyDescent="0.25">
      <c r="A2215" s="4" t="str">
        <f>EB[[#This Row],[unit]] &amp; "#" &amp; EB[[#This Row],[indic_nrg]] &amp; "#" &amp; EB[[#This Row],[product]] &amp; "#" &amp; EB[[#This Row],[geo]]</f>
        <v>TJ#B_101311#2100#CZ</v>
      </c>
      <c r="B2215" s="4" t="str">
        <f>VLOOKUP(EB[[#This Row],[product]],KS_DB[[product]:[KS]],5,FALSE)</f>
        <v>solid</v>
      </c>
      <c r="C2215" s="4" t="str">
        <f>VLOOKUP(EB[[#This Row],[product]],KS_DB[[product]:[KS]],6,FALSE)</f>
        <v>solid</v>
      </c>
      <c r="D2215" s="4">
        <f>VLOOKUP(EB[[#This Row],[product]],Carriers[],4,FALSE)</f>
        <v>0</v>
      </c>
      <c r="E2215" s="4">
        <f>VLOOKUP(EB[[#This Row],[indic_nrg]],Indicators[],4,FALSE)</f>
        <v>0</v>
      </c>
      <c r="F2215" s="4">
        <f>IFERROR(VLOOKUP(EB[[#This Row],[Source_carrier]],KS_DB[[product]:[KS]],6,FALSE),0)</f>
        <v>0</v>
      </c>
      <c r="G2215" s="4" t="s">
        <v>34</v>
      </c>
      <c r="H2215" s="4" t="s">
        <v>603</v>
      </c>
      <c r="I2215" s="4" t="s">
        <v>43</v>
      </c>
      <c r="J2215" s="4" t="s">
        <v>37</v>
      </c>
      <c r="K2215" s="4" t="s">
        <v>604</v>
      </c>
      <c r="L2215" s="4" t="s">
        <v>39</v>
      </c>
      <c r="M2215" s="4" t="s">
        <v>44</v>
      </c>
      <c r="N2215" s="4" t="s">
        <v>41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</row>
    <row r="2216" spans="1:40" ht="15" customHeight="1" x14ac:dyDescent="0.25">
      <c r="A2216" s="4" t="str">
        <f>EB[[#This Row],[unit]] &amp; "#" &amp; EB[[#This Row],[indic_nrg]] &amp; "#" &amp; EB[[#This Row],[product]] &amp; "#" &amp; EB[[#This Row],[geo]]</f>
        <v>TJ#B_101311#2112#CZ</v>
      </c>
      <c r="B2216" s="4" t="str">
        <f>VLOOKUP(EB[[#This Row],[product]],KS_DB[[product]:[KS]],5,FALSE)</f>
        <v>solid</v>
      </c>
      <c r="C2216" s="4" t="str">
        <f>VLOOKUP(EB[[#This Row],[product]],KS_DB[[product]:[KS]],6,FALSE)</f>
        <v>solid</v>
      </c>
      <c r="D2216" s="4">
        <f>VLOOKUP(EB[[#This Row],[product]],Carriers[],4,FALSE)</f>
        <v>1</v>
      </c>
      <c r="E2216" s="4">
        <f>VLOOKUP(EB[[#This Row],[indic_nrg]],Indicators[],4,FALSE)</f>
        <v>0</v>
      </c>
      <c r="F2216" s="4">
        <f>IFERROR(VLOOKUP(EB[[#This Row],[Source_carrier]],KS_DB[[product]:[KS]],6,FALSE),0)</f>
        <v>0</v>
      </c>
      <c r="G2216" s="4" t="s">
        <v>34</v>
      </c>
      <c r="H2216" s="4" t="s">
        <v>603</v>
      </c>
      <c r="I2216" s="4" t="s">
        <v>45</v>
      </c>
      <c r="J2216" s="4" t="s">
        <v>37</v>
      </c>
      <c r="K2216" s="4" t="s">
        <v>604</v>
      </c>
      <c r="L2216" s="4" t="s">
        <v>39</v>
      </c>
      <c r="M2216" s="4" t="s">
        <v>46</v>
      </c>
      <c r="N2216" s="4" t="s">
        <v>41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</row>
    <row r="2217" spans="1:40" ht="15" customHeight="1" x14ac:dyDescent="0.25">
      <c r="A2217" s="4" t="str">
        <f>EB[[#This Row],[unit]] &amp; "#" &amp; EB[[#This Row],[indic_nrg]] &amp; "#" &amp; EB[[#This Row],[product]] &amp; "#" &amp; EB[[#This Row],[geo]]</f>
        <v>TJ#B_101311#2115#CZ</v>
      </c>
      <c r="B2217" s="4" t="str">
        <f>VLOOKUP(EB[[#This Row],[product]],KS_DB[[product]:[KS]],5,FALSE)</f>
        <v>solid</v>
      </c>
      <c r="C2217" s="4" t="str">
        <f>VLOOKUP(EB[[#This Row],[product]],KS_DB[[product]:[KS]],6,FALSE)</f>
        <v>solid</v>
      </c>
      <c r="D2217" s="4">
        <f>VLOOKUP(EB[[#This Row],[product]],Carriers[],4,FALSE)</f>
        <v>1</v>
      </c>
      <c r="E2217" s="4">
        <f>VLOOKUP(EB[[#This Row],[indic_nrg]],Indicators[],4,FALSE)</f>
        <v>0</v>
      </c>
      <c r="F2217" s="4">
        <f>IFERROR(VLOOKUP(EB[[#This Row],[Source_carrier]],KS_DB[[product]:[KS]],6,FALSE),0)</f>
        <v>0</v>
      </c>
      <c r="G2217" s="4" t="s">
        <v>34</v>
      </c>
      <c r="H2217" s="4" t="s">
        <v>603</v>
      </c>
      <c r="I2217" s="4" t="s">
        <v>47</v>
      </c>
      <c r="J2217" s="4" t="s">
        <v>37</v>
      </c>
      <c r="K2217" s="4" t="s">
        <v>604</v>
      </c>
      <c r="L2217" s="4" t="s">
        <v>39</v>
      </c>
      <c r="M2217" s="4" t="s">
        <v>48</v>
      </c>
      <c r="N2217" s="4" t="s">
        <v>41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</row>
    <row r="2218" spans="1:40" ht="15" customHeight="1" x14ac:dyDescent="0.25">
      <c r="A2218" s="4" t="str">
        <f>EB[[#This Row],[unit]] &amp; "#" &amp; EB[[#This Row],[indic_nrg]] &amp; "#" &amp; EB[[#This Row],[product]] &amp; "#" &amp; EB[[#This Row],[geo]]</f>
        <v>TJ#B_101311#2116#CZ</v>
      </c>
      <c r="B2218" s="4" t="str">
        <f>VLOOKUP(EB[[#This Row],[product]],KS_DB[[product]:[KS]],5,FALSE)</f>
        <v>solid</v>
      </c>
      <c r="C2218" s="4" t="str">
        <f>VLOOKUP(EB[[#This Row],[product]],KS_DB[[product]:[KS]],6,FALSE)</f>
        <v>solid</v>
      </c>
      <c r="D2218" s="4">
        <f>VLOOKUP(EB[[#This Row],[product]],Carriers[],4,FALSE)</f>
        <v>1</v>
      </c>
      <c r="E2218" s="4">
        <f>VLOOKUP(EB[[#This Row],[indic_nrg]],Indicators[],4,FALSE)</f>
        <v>0</v>
      </c>
      <c r="F2218" s="4">
        <f>IFERROR(VLOOKUP(EB[[#This Row],[Source_carrier]],KS_DB[[product]:[KS]],6,FALSE),0)</f>
        <v>0</v>
      </c>
      <c r="G2218" s="4" t="s">
        <v>34</v>
      </c>
      <c r="H2218" s="4" t="s">
        <v>603</v>
      </c>
      <c r="I2218" s="4" t="s">
        <v>49</v>
      </c>
      <c r="J2218" s="4" t="s">
        <v>37</v>
      </c>
      <c r="K2218" s="4" t="s">
        <v>604</v>
      </c>
      <c r="L2218" s="4" t="s">
        <v>39</v>
      </c>
      <c r="M2218" s="4" t="s">
        <v>50</v>
      </c>
      <c r="N2218" s="4" t="s">
        <v>41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</row>
    <row r="2219" spans="1:40" ht="15" customHeight="1" x14ac:dyDescent="0.25">
      <c r="A2219" s="4" t="str">
        <f>EB[[#This Row],[unit]] &amp; "#" &amp; EB[[#This Row],[indic_nrg]] &amp; "#" &amp; EB[[#This Row],[product]] &amp; "#" &amp; EB[[#This Row],[geo]]</f>
        <v>TJ#B_101311#2117#CZ</v>
      </c>
      <c r="B2219" s="4" t="str">
        <f>VLOOKUP(EB[[#This Row],[product]],KS_DB[[product]:[KS]],5,FALSE)</f>
        <v>solid</v>
      </c>
      <c r="C2219" s="4" t="str">
        <f>VLOOKUP(EB[[#This Row],[product]],KS_DB[[product]:[KS]],6,FALSE)</f>
        <v>solid</v>
      </c>
      <c r="D2219" s="4">
        <f>VLOOKUP(EB[[#This Row],[product]],Carriers[],4,FALSE)</f>
        <v>1</v>
      </c>
      <c r="E2219" s="4">
        <f>VLOOKUP(EB[[#This Row],[indic_nrg]],Indicators[],4,FALSE)</f>
        <v>0</v>
      </c>
      <c r="F2219" s="4">
        <f>IFERROR(VLOOKUP(EB[[#This Row],[Source_carrier]],KS_DB[[product]:[KS]],6,FALSE),0)</f>
        <v>0</v>
      </c>
      <c r="G2219" s="4" t="s">
        <v>34</v>
      </c>
      <c r="H2219" s="4" t="s">
        <v>603</v>
      </c>
      <c r="I2219" s="4" t="s">
        <v>51</v>
      </c>
      <c r="J2219" s="4" t="s">
        <v>37</v>
      </c>
      <c r="K2219" s="4" t="s">
        <v>604</v>
      </c>
      <c r="L2219" s="4" t="s">
        <v>39</v>
      </c>
      <c r="M2219" s="4" t="s">
        <v>52</v>
      </c>
      <c r="N2219" s="4" t="s">
        <v>41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</row>
    <row r="2220" spans="1:40" ht="15" customHeight="1" x14ac:dyDescent="0.25">
      <c r="A2220" s="4" t="str">
        <f>EB[[#This Row],[unit]] &amp; "#" &amp; EB[[#This Row],[indic_nrg]] &amp; "#" &amp; EB[[#This Row],[product]] &amp; "#" &amp; EB[[#This Row],[geo]]</f>
        <v>TJ#B_101311#2118#CZ</v>
      </c>
      <c r="B2220" s="4" t="str">
        <f>VLOOKUP(EB[[#This Row],[product]],KS_DB[[product]:[KS]],5,FALSE)</f>
        <v>solid</v>
      </c>
      <c r="C2220" s="4" t="str">
        <f>VLOOKUP(EB[[#This Row],[product]],KS_DB[[product]:[KS]],6,FALSE)</f>
        <v>solid</v>
      </c>
      <c r="D2220" s="4">
        <f>VLOOKUP(EB[[#This Row],[product]],Carriers[],4,FALSE)</f>
        <v>1</v>
      </c>
      <c r="E2220" s="4">
        <f>VLOOKUP(EB[[#This Row],[indic_nrg]],Indicators[],4,FALSE)</f>
        <v>0</v>
      </c>
      <c r="F2220" s="4">
        <f>IFERROR(VLOOKUP(EB[[#This Row],[Source_carrier]],KS_DB[[product]:[KS]],6,FALSE),0)</f>
        <v>0</v>
      </c>
      <c r="G2220" s="4" t="s">
        <v>34</v>
      </c>
      <c r="H2220" s="4" t="s">
        <v>603</v>
      </c>
      <c r="I2220" s="4" t="s">
        <v>53</v>
      </c>
      <c r="J2220" s="4" t="s">
        <v>37</v>
      </c>
      <c r="K2220" s="4" t="s">
        <v>604</v>
      </c>
      <c r="L2220" s="4" t="s">
        <v>39</v>
      </c>
      <c r="M2220" s="4" t="s">
        <v>54</v>
      </c>
      <c r="N2220" s="4" t="s">
        <v>41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</row>
    <row r="2221" spans="1:40" ht="15" customHeight="1" x14ac:dyDescent="0.25">
      <c r="A2221" s="4" t="str">
        <f>EB[[#This Row],[unit]] &amp; "#" &amp; EB[[#This Row],[indic_nrg]] &amp; "#" &amp; EB[[#This Row],[product]] &amp; "#" &amp; EB[[#This Row],[geo]]</f>
        <v>TJ#B_101311#2121#CZ</v>
      </c>
      <c r="B2221" s="4" t="str">
        <f>VLOOKUP(EB[[#This Row],[product]],KS_DB[[product]:[KS]],5,FALSE)</f>
        <v>solid</v>
      </c>
      <c r="C2221" s="4" t="str">
        <f>VLOOKUP(EB[[#This Row],[product]],KS_DB[[product]:[KS]],6,FALSE)</f>
        <v>solid</v>
      </c>
      <c r="D2221" s="4">
        <f>VLOOKUP(EB[[#This Row],[product]],Carriers[],4,FALSE)</f>
        <v>1</v>
      </c>
      <c r="E2221" s="4">
        <f>VLOOKUP(EB[[#This Row],[indic_nrg]],Indicators[],4,FALSE)</f>
        <v>0</v>
      </c>
      <c r="F2221" s="4">
        <f>IFERROR(VLOOKUP(EB[[#This Row],[Source_carrier]],KS_DB[[product]:[KS]],6,FALSE),0)</f>
        <v>0</v>
      </c>
      <c r="G2221" s="4" t="s">
        <v>34</v>
      </c>
      <c r="H2221" s="4" t="s">
        <v>603</v>
      </c>
      <c r="I2221" s="4" t="s">
        <v>55</v>
      </c>
      <c r="J2221" s="4" t="s">
        <v>37</v>
      </c>
      <c r="K2221" s="4" t="s">
        <v>604</v>
      </c>
      <c r="L2221" s="4" t="s">
        <v>39</v>
      </c>
      <c r="M2221" s="4" t="s">
        <v>56</v>
      </c>
      <c r="N2221" s="4" t="s">
        <v>41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</row>
    <row r="2222" spans="1:40" ht="15" customHeight="1" x14ac:dyDescent="0.25">
      <c r="A2222" s="4" t="str">
        <f>EB[[#This Row],[unit]] &amp; "#" &amp; EB[[#This Row],[indic_nrg]] &amp; "#" &amp; EB[[#This Row],[product]] &amp; "#" &amp; EB[[#This Row],[geo]]</f>
        <v>TJ#B_101311#2122#CZ</v>
      </c>
      <c r="B2222" s="4" t="str">
        <f>VLOOKUP(EB[[#This Row],[product]],KS_DB[[product]:[KS]],5,FALSE)</f>
        <v>solid</v>
      </c>
      <c r="C2222" s="4" t="str">
        <f>VLOOKUP(EB[[#This Row],[product]],KS_DB[[product]:[KS]],6,FALSE)</f>
        <v>solid</v>
      </c>
      <c r="D2222" s="4">
        <f>VLOOKUP(EB[[#This Row],[product]],Carriers[],4,FALSE)</f>
        <v>1</v>
      </c>
      <c r="E2222" s="4">
        <f>VLOOKUP(EB[[#This Row],[indic_nrg]],Indicators[],4,FALSE)</f>
        <v>0</v>
      </c>
      <c r="F2222" s="4">
        <f>IFERROR(VLOOKUP(EB[[#This Row],[Source_carrier]],KS_DB[[product]:[KS]],6,FALSE),0)</f>
        <v>0</v>
      </c>
      <c r="G2222" s="4" t="s">
        <v>34</v>
      </c>
      <c r="H2222" s="4" t="s">
        <v>603</v>
      </c>
      <c r="I2222" s="4" t="s">
        <v>57</v>
      </c>
      <c r="J2222" s="4" t="s">
        <v>37</v>
      </c>
      <c r="K2222" s="4" t="s">
        <v>604</v>
      </c>
      <c r="L2222" s="4" t="s">
        <v>39</v>
      </c>
      <c r="M2222" s="4" t="s">
        <v>58</v>
      </c>
      <c r="N2222" s="4" t="s">
        <v>41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</row>
    <row r="2223" spans="1:40" ht="15" customHeight="1" x14ac:dyDescent="0.25">
      <c r="A2223" s="4" t="str">
        <f>EB[[#This Row],[unit]] &amp; "#" &amp; EB[[#This Row],[indic_nrg]] &amp; "#" &amp; EB[[#This Row],[product]] &amp; "#" &amp; EB[[#This Row],[geo]]</f>
        <v>TJ#B_101311#2130#CZ</v>
      </c>
      <c r="B2223" s="4" t="str">
        <f>VLOOKUP(EB[[#This Row],[product]],KS_DB[[product]:[KS]],5,FALSE)</f>
        <v>solid</v>
      </c>
      <c r="C2223" s="4" t="str">
        <f>VLOOKUP(EB[[#This Row],[product]],KS_DB[[product]:[KS]],6,FALSE)</f>
        <v>solid</v>
      </c>
      <c r="D2223" s="4">
        <f>VLOOKUP(EB[[#This Row],[product]],Carriers[],4,FALSE)</f>
        <v>1</v>
      </c>
      <c r="E2223" s="4">
        <f>VLOOKUP(EB[[#This Row],[indic_nrg]],Indicators[],4,FALSE)</f>
        <v>0</v>
      </c>
      <c r="F2223" s="4">
        <f>IFERROR(VLOOKUP(EB[[#This Row],[Source_carrier]],KS_DB[[product]:[KS]],6,FALSE),0)</f>
        <v>0</v>
      </c>
      <c r="G2223" s="4" t="s">
        <v>34</v>
      </c>
      <c r="H2223" s="4" t="s">
        <v>603</v>
      </c>
      <c r="I2223" s="4" t="s">
        <v>59</v>
      </c>
      <c r="J2223" s="4" t="s">
        <v>37</v>
      </c>
      <c r="K2223" s="4" t="s">
        <v>604</v>
      </c>
      <c r="L2223" s="4" t="s">
        <v>39</v>
      </c>
      <c r="M2223" s="4" t="s">
        <v>60</v>
      </c>
      <c r="N2223" s="4" t="s">
        <v>41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</v>
      </c>
      <c r="Y2223" s="4">
        <v>0</v>
      </c>
      <c r="Z2223" s="4">
        <v>0</v>
      </c>
      <c r="AA2223" s="4">
        <v>0</v>
      </c>
      <c r="AB2223" s="4">
        <v>0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</row>
    <row r="2224" spans="1:40" ht="15" customHeight="1" x14ac:dyDescent="0.25">
      <c r="A2224" s="4" t="str">
        <f>EB[[#This Row],[unit]] &amp; "#" &amp; EB[[#This Row],[indic_nrg]] &amp; "#" &amp; EB[[#This Row],[product]] &amp; "#" &amp; EB[[#This Row],[geo]]</f>
        <v>TJ#B_101311#2200#CZ</v>
      </c>
      <c r="B2224" s="4" t="str">
        <f>VLOOKUP(EB[[#This Row],[product]],KS_DB[[product]:[KS]],5,FALSE)</f>
        <v>solid</v>
      </c>
      <c r="C2224" s="4" t="str">
        <f>VLOOKUP(EB[[#This Row],[product]],KS_DB[[product]:[KS]],6,FALSE)</f>
        <v>solid</v>
      </c>
      <c r="D2224" s="4">
        <f>VLOOKUP(EB[[#This Row],[product]],Carriers[],4,FALSE)</f>
        <v>0</v>
      </c>
      <c r="E2224" s="4">
        <f>VLOOKUP(EB[[#This Row],[indic_nrg]],Indicators[],4,FALSE)</f>
        <v>0</v>
      </c>
      <c r="F2224" s="4">
        <f>IFERROR(VLOOKUP(EB[[#This Row],[Source_carrier]],KS_DB[[product]:[KS]],6,FALSE),0)</f>
        <v>0</v>
      </c>
      <c r="G2224" s="4" t="s">
        <v>34</v>
      </c>
      <c r="H2224" s="4" t="s">
        <v>603</v>
      </c>
      <c r="I2224" s="4" t="s">
        <v>61</v>
      </c>
      <c r="J2224" s="4" t="s">
        <v>37</v>
      </c>
      <c r="K2224" s="4" t="s">
        <v>604</v>
      </c>
      <c r="L2224" s="4" t="s">
        <v>39</v>
      </c>
      <c r="M2224" s="4" t="s">
        <v>62</v>
      </c>
      <c r="N2224" s="4" t="s">
        <v>41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</row>
    <row r="2225" spans="1:40" ht="15" customHeight="1" x14ac:dyDescent="0.25">
      <c r="A2225" s="4" t="str">
        <f>EB[[#This Row],[unit]] &amp; "#" &amp; EB[[#This Row],[indic_nrg]] &amp; "#" &amp; EB[[#This Row],[product]] &amp; "#" &amp; EB[[#This Row],[geo]]</f>
        <v>TJ#B_101311#2210#CZ</v>
      </c>
      <c r="B2225" s="4" t="str">
        <f>VLOOKUP(EB[[#This Row],[product]],KS_DB[[product]:[KS]],5,FALSE)</f>
        <v>solid</v>
      </c>
      <c r="C2225" s="4" t="str">
        <f>VLOOKUP(EB[[#This Row],[product]],KS_DB[[product]:[KS]],6,FALSE)</f>
        <v>solid</v>
      </c>
      <c r="D2225" s="4">
        <f>VLOOKUP(EB[[#This Row],[product]],Carriers[],4,FALSE)</f>
        <v>1</v>
      </c>
      <c r="E2225" s="4">
        <f>VLOOKUP(EB[[#This Row],[indic_nrg]],Indicators[],4,FALSE)</f>
        <v>0</v>
      </c>
      <c r="F2225" s="4">
        <f>IFERROR(VLOOKUP(EB[[#This Row],[Source_carrier]],KS_DB[[product]:[KS]],6,FALSE),0)</f>
        <v>0</v>
      </c>
      <c r="G2225" s="4" t="s">
        <v>34</v>
      </c>
      <c r="H2225" s="4" t="s">
        <v>603</v>
      </c>
      <c r="I2225" s="4" t="s">
        <v>63</v>
      </c>
      <c r="J2225" s="4" t="s">
        <v>37</v>
      </c>
      <c r="K2225" s="4" t="s">
        <v>604</v>
      </c>
      <c r="L2225" s="4" t="s">
        <v>39</v>
      </c>
      <c r="M2225" s="4" t="s">
        <v>64</v>
      </c>
      <c r="N2225" s="4" t="s">
        <v>41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4">
        <v>0</v>
      </c>
    </row>
    <row r="2226" spans="1:40" ht="15" customHeight="1" x14ac:dyDescent="0.25">
      <c r="A2226" s="4" t="str">
        <f>EB[[#This Row],[unit]] &amp; "#" &amp; EB[[#This Row],[indic_nrg]] &amp; "#" &amp; EB[[#This Row],[product]] &amp; "#" &amp; EB[[#This Row],[geo]]</f>
        <v>TJ#B_101311#2230#CZ</v>
      </c>
      <c r="B2226" s="4" t="str">
        <f>VLOOKUP(EB[[#This Row],[product]],KS_DB[[product]:[KS]],5,FALSE)</f>
        <v>solid</v>
      </c>
      <c r="C2226" s="4" t="str">
        <f>VLOOKUP(EB[[#This Row],[product]],KS_DB[[product]:[KS]],6,FALSE)</f>
        <v>solid</v>
      </c>
      <c r="D2226" s="4">
        <f>VLOOKUP(EB[[#This Row],[product]],Carriers[],4,FALSE)</f>
        <v>1</v>
      </c>
      <c r="E2226" s="4">
        <f>VLOOKUP(EB[[#This Row],[indic_nrg]],Indicators[],4,FALSE)</f>
        <v>0</v>
      </c>
      <c r="F2226" s="4">
        <f>IFERROR(VLOOKUP(EB[[#This Row],[Source_carrier]],KS_DB[[product]:[KS]],6,FALSE),0)</f>
        <v>0</v>
      </c>
      <c r="G2226" s="4" t="s">
        <v>34</v>
      </c>
      <c r="H2226" s="4" t="s">
        <v>603</v>
      </c>
      <c r="I2226" s="4" t="s">
        <v>65</v>
      </c>
      <c r="J2226" s="4" t="s">
        <v>37</v>
      </c>
      <c r="K2226" s="4" t="s">
        <v>604</v>
      </c>
      <c r="L2226" s="4" t="s">
        <v>39</v>
      </c>
      <c r="M2226" s="4" t="s">
        <v>66</v>
      </c>
      <c r="N2226" s="4" t="s">
        <v>41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</row>
    <row r="2227" spans="1:40" ht="15" customHeight="1" x14ac:dyDescent="0.25">
      <c r="A2227" s="4" t="str">
        <f>EB[[#This Row],[unit]] &amp; "#" &amp; EB[[#This Row],[indic_nrg]] &amp; "#" &amp; EB[[#This Row],[product]] &amp; "#" &amp; EB[[#This Row],[geo]]</f>
        <v>TJ#B_101311#2310#CZ</v>
      </c>
      <c r="B2227" s="4" t="str">
        <f>VLOOKUP(EB[[#This Row],[product]],KS_DB[[product]:[KS]],5,FALSE)</f>
        <v>solid</v>
      </c>
      <c r="C2227" s="4" t="str">
        <f>VLOOKUP(EB[[#This Row],[product]],KS_DB[[product]:[KS]],6,FALSE)</f>
        <v>solid</v>
      </c>
      <c r="D2227" s="4">
        <f>VLOOKUP(EB[[#This Row],[product]],Carriers[],4,FALSE)</f>
        <v>1</v>
      </c>
      <c r="E2227" s="4">
        <f>VLOOKUP(EB[[#This Row],[indic_nrg]],Indicators[],4,FALSE)</f>
        <v>0</v>
      </c>
      <c r="F2227" s="4">
        <f>IFERROR(VLOOKUP(EB[[#This Row],[Source_carrier]],KS_DB[[product]:[KS]],6,FALSE),0)</f>
        <v>0</v>
      </c>
      <c r="G2227" s="4" t="s">
        <v>34</v>
      </c>
      <c r="H2227" s="4" t="s">
        <v>603</v>
      </c>
      <c r="I2227" s="4" t="s">
        <v>67</v>
      </c>
      <c r="J2227" s="4" t="s">
        <v>37</v>
      </c>
      <c r="K2227" s="4" t="s">
        <v>604</v>
      </c>
      <c r="L2227" s="4" t="s">
        <v>39</v>
      </c>
      <c r="M2227" s="4" t="s">
        <v>68</v>
      </c>
      <c r="N2227" s="4" t="s">
        <v>41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</row>
    <row r="2228" spans="1:40" ht="15" customHeight="1" x14ac:dyDescent="0.25">
      <c r="A2228" s="4" t="str">
        <f>EB[[#This Row],[unit]] &amp; "#" &amp; EB[[#This Row],[indic_nrg]] &amp; "#" &amp; EB[[#This Row],[product]] &amp; "#" &amp; EB[[#This Row],[geo]]</f>
        <v>TJ#B_101311#2330#CZ</v>
      </c>
      <c r="B2228" s="4" t="str">
        <f>VLOOKUP(EB[[#This Row],[product]],KS_DB[[product]:[KS]],5,FALSE)</f>
        <v>solid</v>
      </c>
      <c r="C2228" s="4" t="str">
        <f>VLOOKUP(EB[[#This Row],[product]],KS_DB[[product]:[KS]],6,FALSE)</f>
        <v>solid</v>
      </c>
      <c r="D2228" s="4">
        <f>VLOOKUP(EB[[#This Row],[product]],Carriers[],4,FALSE)</f>
        <v>1</v>
      </c>
      <c r="E2228" s="4">
        <f>VLOOKUP(EB[[#This Row],[indic_nrg]],Indicators[],4,FALSE)</f>
        <v>0</v>
      </c>
      <c r="F2228" s="4">
        <f>IFERROR(VLOOKUP(EB[[#This Row],[Source_carrier]],KS_DB[[product]:[KS]],6,FALSE),0)</f>
        <v>0</v>
      </c>
      <c r="G2228" s="4" t="s">
        <v>34</v>
      </c>
      <c r="H2228" s="4" t="s">
        <v>603</v>
      </c>
      <c r="I2228" s="4" t="s">
        <v>69</v>
      </c>
      <c r="J2228" s="4" t="s">
        <v>37</v>
      </c>
      <c r="K2228" s="4" t="s">
        <v>604</v>
      </c>
      <c r="L2228" s="4" t="s">
        <v>39</v>
      </c>
      <c r="M2228" s="4" t="s">
        <v>70</v>
      </c>
      <c r="N2228" s="4" t="s">
        <v>41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</row>
    <row r="2229" spans="1:40" ht="15" customHeight="1" x14ac:dyDescent="0.25">
      <c r="A2229" s="4" t="str">
        <f>EB[[#This Row],[unit]] &amp; "#" &amp; EB[[#This Row],[indic_nrg]] &amp; "#" &amp; EB[[#This Row],[product]] &amp; "#" &amp; EB[[#This Row],[geo]]</f>
        <v>TJ#B_101311#2410#CZ</v>
      </c>
      <c r="B2229" s="4" t="str">
        <f>VLOOKUP(EB[[#This Row],[product]],KS_DB[[product]:[KS]],5,FALSE)</f>
        <v>solid</v>
      </c>
      <c r="C2229" s="4" t="str">
        <f>VLOOKUP(EB[[#This Row],[product]],KS_DB[[product]:[KS]],6,FALSE)</f>
        <v>solid</v>
      </c>
      <c r="D2229" s="4">
        <f>VLOOKUP(EB[[#This Row],[product]],Carriers[],4,FALSE)</f>
        <v>1</v>
      </c>
      <c r="E2229" s="4">
        <f>VLOOKUP(EB[[#This Row],[indic_nrg]],Indicators[],4,FALSE)</f>
        <v>0</v>
      </c>
      <c r="F2229" s="4">
        <f>IFERROR(VLOOKUP(EB[[#This Row],[Source_carrier]],KS_DB[[product]:[KS]],6,FALSE),0)</f>
        <v>0</v>
      </c>
      <c r="G2229" s="4" t="s">
        <v>34</v>
      </c>
      <c r="H2229" s="4" t="s">
        <v>603</v>
      </c>
      <c r="I2229" s="4" t="s">
        <v>71</v>
      </c>
      <c r="J2229" s="4" t="s">
        <v>37</v>
      </c>
      <c r="K2229" s="4" t="s">
        <v>604</v>
      </c>
      <c r="L2229" s="4" t="s">
        <v>39</v>
      </c>
      <c r="M2229" s="4" t="s">
        <v>72</v>
      </c>
      <c r="N2229" s="4" t="s">
        <v>41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</row>
    <row r="2230" spans="1:40" ht="15" customHeight="1" x14ac:dyDescent="0.25">
      <c r="A2230" s="4" t="str">
        <f>EB[[#This Row],[unit]] &amp; "#" &amp; EB[[#This Row],[indic_nrg]] &amp; "#" &amp; EB[[#This Row],[product]] &amp; "#" &amp; EB[[#This Row],[geo]]</f>
        <v>TJ#B_101311#4000#CZ</v>
      </c>
      <c r="B2230" s="4" t="str">
        <f>VLOOKUP(EB[[#This Row],[product]],KS_DB[[product]:[KS]],5,FALSE)</f>
        <v>gas</v>
      </c>
      <c r="C2230" s="4" t="str">
        <f>VLOOKUP(EB[[#This Row],[product]],KS_DB[[product]:[KS]],6,FALSE)</f>
        <v>gas</v>
      </c>
      <c r="D2230" s="4">
        <f>VLOOKUP(EB[[#This Row],[product]],Carriers[],4,FALSE)</f>
        <v>0</v>
      </c>
      <c r="E2230" s="4">
        <f>VLOOKUP(EB[[#This Row],[indic_nrg]],Indicators[],4,FALSE)</f>
        <v>0</v>
      </c>
      <c r="F2230" s="4">
        <f>IFERROR(VLOOKUP(EB[[#This Row],[Source_carrier]],KS_DB[[product]:[KS]],6,FALSE),0)</f>
        <v>0</v>
      </c>
      <c r="G2230" s="4" t="s">
        <v>34</v>
      </c>
      <c r="H2230" s="4" t="s">
        <v>603</v>
      </c>
      <c r="I2230" s="4" t="s">
        <v>83</v>
      </c>
      <c r="J2230" s="4" t="s">
        <v>37</v>
      </c>
      <c r="K2230" s="4" t="s">
        <v>604</v>
      </c>
      <c r="L2230" s="4" t="s">
        <v>39</v>
      </c>
      <c r="M2230" s="4" t="s">
        <v>84</v>
      </c>
      <c r="N2230" s="4" t="s">
        <v>41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0</v>
      </c>
      <c r="AB2230" s="4">
        <v>0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</row>
    <row r="2231" spans="1:40" ht="15" customHeight="1" x14ac:dyDescent="0.25">
      <c r="A2231" s="4" t="str">
        <f>EB[[#This Row],[unit]] &amp; "#" &amp; EB[[#This Row],[indic_nrg]] &amp; "#" &amp; EB[[#This Row],[product]] &amp; "#" &amp; EB[[#This Row],[geo]]</f>
        <v>TJ#B_101311#4200#CZ</v>
      </c>
      <c r="B2231" s="4" t="str">
        <f>VLOOKUP(EB[[#This Row],[product]],KS_DB[[product]:[KS]],5,FALSE)</f>
        <v>gas</v>
      </c>
      <c r="C2231" s="4" t="str">
        <f>VLOOKUP(EB[[#This Row],[product]],KS_DB[[product]:[KS]],6,FALSE)</f>
        <v>gas</v>
      </c>
      <c r="D2231" s="4">
        <f>VLOOKUP(EB[[#This Row],[product]],Carriers[],4,FALSE)</f>
        <v>0</v>
      </c>
      <c r="E2231" s="4">
        <f>VLOOKUP(EB[[#This Row],[indic_nrg]],Indicators[],4,FALSE)</f>
        <v>0</v>
      </c>
      <c r="F2231" s="4">
        <f>IFERROR(VLOOKUP(EB[[#This Row],[Source_carrier]],KS_DB[[product]:[KS]],6,FALSE),0)</f>
        <v>0</v>
      </c>
      <c r="G2231" s="4" t="s">
        <v>34</v>
      </c>
      <c r="H2231" s="4" t="s">
        <v>603</v>
      </c>
      <c r="I2231" s="4" t="s">
        <v>87</v>
      </c>
      <c r="J2231" s="4" t="s">
        <v>37</v>
      </c>
      <c r="K2231" s="4" t="s">
        <v>604</v>
      </c>
      <c r="L2231" s="4" t="s">
        <v>39</v>
      </c>
      <c r="M2231" s="4" t="s">
        <v>88</v>
      </c>
      <c r="N2231" s="4" t="s">
        <v>41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</row>
    <row r="2232" spans="1:40" ht="15" customHeight="1" x14ac:dyDescent="0.25">
      <c r="A2232" s="4" t="str">
        <f>EB[[#This Row],[unit]] &amp; "#" &amp; EB[[#This Row],[indic_nrg]] &amp; "#" &amp; EB[[#This Row],[product]] &amp; "#" &amp; EB[[#This Row],[geo]]</f>
        <v>TJ#B_101311#4210#CZ</v>
      </c>
      <c r="B2232" s="4" t="str">
        <f>VLOOKUP(EB[[#This Row],[product]],KS_DB[[product]:[KS]],5,FALSE)</f>
        <v>gas</v>
      </c>
      <c r="C2232" s="4" t="str">
        <f>VLOOKUP(EB[[#This Row],[product]],KS_DB[[product]:[KS]],6,FALSE)</f>
        <v>gas</v>
      </c>
      <c r="D2232" s="4">
        <f>VLOOKUP(EB[[#This Row],[product]],Carriers[],4,FALSE)</f>
        <v>1</v>
      </c>
      <c r="E2232" s="4">
        <f>VLOOKUP(EB[[#This Row],[indic_nrg]],Indicators[],4,FALSE)</f>
        <v>0</v>
      </c>
      <c r="F2232" s="4">
        <f>IFERROR(VLOOKUP(EB[[#This Row],[Source_carrier]],KS_DB[[product]:[KS]],6,FALSE),0)</f>
        <v>0</v>
      </c>
      <c r="G2232" s="4" t="s">
        <v>34</v>
      </c>
      <c r="H2232" s="4" t="s">
        <v>603</v>
      </c>
      <c r="I2232" s="4" t="s">
        <v>89</v>
      </c>
      <c r="J2232" s="4" t="s">
        <v>37</v>
      </c>
      <c r="K2232" s="4" t="s">
        <v>604</v>
      </c>
      <c r="L2232" s="4" t="s">
        <v>39</v>
      </c>
      <c r="M2232" s="4" t="s">
        <v>90</v>
      </c>
      <c r="N2232" s="4" t="s">
        <v>41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</row>
    <row r="2233" spans="1:40" ht="15" customHeight="1" x14ac:dyDescent="0.25">
      <c r="A2233" s="4" t="str">
        <f>EB[[#This Row],[unit]] &amp; "#" &amp; EB[[#This Row],[indic_nrg]] &amp; "#" &amp; EB[[#This Row],[product]] &amp; "#" &amp; EB[[#This Row],[geo]]</f>
        <v>TJ#B_101311#4220#CZ</v>
      </c>
      <c r="B2233" s="4" t="str">
        <f>VLOOKUP(EB[[#This Row],[product]],KS_DB[[product]:[KS]],5,FALSE)</f>
        <v>gas</v>
      </c>
      <c r="C2233" s="4" t="str">
        <f>VLOOKUP(EB[[#This Row],[product]],KS_DB[[product]:[KS]],6,FALSE)</f>
        <v>gas</v>
      </c>
      <c r="D2233" s="4">
        <f>VLOOKUP(EB[[#This Row],[product]],Carriers[],4,FALSE)</f>
        <v>1</v>
      </c>
      <c r="E2233" s="4">
        <f>VLOOKUP(EB[[#This Row],[indic_nrg]],Indicators[],4,FALSE)</f>
        <v>0</v>
      </c>
      <c r="F2233" s="4">
        <f>IFERROR(VLOOKUP(EB[[#This Row],[Source_carrier]],KS_DB[[product]:[KS]],6,FALSE),0)</f>
        <v>0</v>
      </c>
      <c r="G2233" s="4" t="s">
        <v>34</v>
      </c>
      <c r="H2233" s="4" t="s">
        <v>603</v>
      </c>
      <c r="I2233" s="4" t="s">
        <v>91</v>
      </c>
      <c r="J2233" s="4" t="s">
        <v>37</v>
      </c>
      <c r="K2233" s="4" t="s">
        <v>604</v>
      </c>
      <c r="L2233" s="4" t="s">
        <v>39</v>
      </c>
      <c r="M2233" s="4" t="s">
        <v>92</v>
      </c>
      <c r="N2233" s="4" t="s">
        <v>41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0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</row>
    <row r="2234" spans="1:40" ht="15" customHeight="1" x14ac:dyDescent="0.25">
      <c r="A2234" s="4" t="str">
        <f>EB[[#This Row],[unit]] &amp; "#" &amp; EB[[#This Row],[indic_nrg]] &amp; "#" &amp; EB[[#This Row],[product]] &amp; "#" &amp; EB[[#This Row],[geo]]</f>
        <v>TJ#B_101311#4230#CZ</v>
      </c>
      <c r="B2234" s="4" t="str">
        <f>VLOOKUP(EB[[#This Row],[product]],KS_DB[[product]:[KS]],5,FALSE)</f>
        <v>gas</v>
      </c>
      <c r="C2234" s="4" t="str">
        <f>VLOOKUP(EB[[#This Row],[product]],KS_DB[[product]:[KS]],6,FALSE)</f>
        <v>gas</v>
      </c>
      <c r="D2234" s="4">
        <f>VLOOKUP(EB[[#This Row],[product]],Carriers[],4,FALSE)</f>
        <v>1</v>
      </c>
      <c r="E2234" s="4">
        <f>VLOOKUP(EB[[#This Row],[indic_nrg]],Indicators[],4,FALSE)</f>
        <v>0</v>
      </c>
      <c r="F2234" s="4">
        <f>IFERROR(VLOOKUP(EB[[#This Row],[Source_carrier]],KS_DB[[product]:[KS]],6,FALSE),0)</f>
        <v>0</v>
      </c>
      <c r="G2234" s="4" t="s">
        <v>34</v>
      </c>
      <c r="H2234" s="4" t="s">
        <v>603</v>
      </c>
      <c r="I2234" s="4" t="s">
        <v>93</v>
      </c>
      <c r="J2234" s="4" t="s">
        <v>37</v>
      </c>
      <c r="K2234" s="4" t="s">
        <v>604</v>
      </c>
      <c r="L2234" s="4" t="s">
        <v>39</v>
      </c>
      <c r="M2234" s="4" t="s">
        <v>94</v>
      </c>
      <c r="N2234" s="4" t="s">
        <v>41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0</v>
      </c>
      <c r="AB2234" s="4">
        <v>0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</row>
    <row r="2235" spans="1:40" ht="15" customHeight="1" x14ac:dyDescent="0.25">
      <c r="A2235" s="4" t="str">
        <f>EB[[#This Row],[unit]] &amp; "#" &amp; EB[[#This Row],[indic_nrg]] &amp; "#" &amp; EB[[#This Row],[product]] &amp; "#" &amp; EB[[#This Row],[geo]]</f>
        <v>TJ#B_101311#4240#CZ</v>
      </c>
      <c r="B2235" s="4" t="str">
        <f>VLOOKUP(EB[[#This Row],[product]],KS_DB[[product]:[KS]],5,FALSE)</f>
        <v>gas</v>
      </c>
      <c r="C2235" s="4" t="str">
        <f>VLOOKUP(EB[[#This Row],[product]],KS_DB[[product]:[KS]],6,FALSE)</f>
        <v>gas</v>
      </c>
      <c r="D2235" s="4">
        <f>VLOOKUP(EB[[#This Row],[product]],Carriers[],4,FALSE)</f>
        <v>1</v>
      </c>
      <c r="E2235" s="4">
        <f>VLOOKUP(EB[[#This Row],[indic_nrg]],Indicators[],4,FALSE)</f>
        <v>0</v>
      </c>
      <c r="F2235" s="4">
        <f>IFERROR(VLOOKUP(EB[[#This Row],[Source_carrier]],KS_DB[[product]:[KS]],6,FALSE),0)</f>
        <v>0</v>
      </c>
      <c r="G2235" s="4" t="s">
        <v>34</v>
      </c>
      <c r="H2235" s="4" t="s">
        <v>603</v>
      </c>
      <c r="I2235" s="4" t="s">
        <v>95</v>
      </c>
      <c r="J2235" s="4" t="s">
        <v>37</v>
      </c>
      <c r="K2235" s="4" t="s">
        <v>604</v>
      </c>
      <c r="L2235" s="4" t="s">
        <v>39</v>
      </c>
      <c r="M2235" s="4" t="s">
        <v>96</v>
      </c>
      <c r="N2235" s="4" t="s">
        <v>41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0</v>
      </c>
      <c r="AB2235" s="4">
        <v>0</v>
      </c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</row>
    <row r="2236" spans="1:40" ht="15" customHeight="1" x14ac:dyDescent="0.25">
      <c r="A2236" s="4" t="str">
        <f>EB[[#This Row],[unit]] &amp; "#" &amp; EB[[#This Row],[indic_nrg]] &amp; "#" &amp; EB[[#This Row],[product]] &amp; "#" &amp; EB[[#This Row],[geo]]</f>
        <v>TJ#B_101311#5200#CZ</v>
      </c>
      <c r="B2236" s="4" t="str">
        <f>VLOOKUP(EB[[#This Row],[product]],KS_DB[[product]:[KS]],5,FALSE)</f>
        <v>heat</v>
      </c>
      <c r="C2236" s="4" t="str">
        <f>VLOOKUP(EB[[#This Row],[product]],KS_DB[[product]:[KS]],6,FALSE)</f>
        <v>heat</v>
      </c>
      <c r="D2236" s="4">
        <f>VLOOKUP(EB[[#This Row],[product]],Carriers[],4,FALSE)</f>
        <v>1</v>
      </c>
      <c r="E2236" s="4">
        <f>VLOOKUP(EB[[#This Row],[indic_nrg]],Indicators[],4,FALSE)</f>
        <v>0</v>
      </c>
      <c r="F2236" s="4">
        <f>IFERROR(VLOOKUP(EB[[#This Row],[Source_carrier]],KS_DB[[product]:[KS]],6,FALSE),0)</f>
        <v>0</v>
      </c>
      <c r="G2236" s="4" t="s">
        <v>34</v>
      </c>
      <c r="H2236" s="4" t="s">
        <v>603</v>
      </c>
      <c r="I2236" s="4" t="s">
        <v>97</v>
      </c>
      <c r="J2236" s="4" t="s">
        <v>37</v>
      </c>
      <c r="K2236" s="4" t="s">
        <v>604</v>
      </c>
      <c r="L2236" s="4" t="s">
        <v>39</v>
      </c>
      <c r="M2236" s="4" t="s">
        <v>98</v>
      </c>
      <c r="N2236" s="4" t="s">
        <v>41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0</v>
      </c>
      <c r="AB2236" s="4">
        <v>0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</row>
    <row r="2237" spans="1:40" ht="15" customHeight="1" x14ac:dyDescent="0.25">
      <c r="A2237" s="4" t="str">
        <f>EB[[#This Row],[unit]] &amp; "#" &amp; EB[[#This Row],[indic_nrg]] &amp; "#" &amp; EB[[#This Row],[product]] &amp; "#" &amp; EB[[#This Row],[geo]]</f>
        <v>TJ#B_101311#5500#CZ</v>
      </c>
      <c r="B2237" s="4" t="str">
        <f>VLOOKUP(EB[[#This Row],[product]],KS_DB[[product]:[KS]],5,FALSE)</f>
        <v>RES</v>
      </c>
      <c r="C2237" s="4" t="str">
        <f>VLOOKUP(EB[[#This Row],[product]],KS_DB[[product]:[KS]],6,FALSE)</f>
        <v>RES</v>
      </c>
      <c r="D2237" s="4">
        <f>VLOOKUP(EB[[#This Row],[product]],Carriers[],4,FALSE)</f>
        <v>0</v>
      </c>
      <c r="E2237" s="4">
        <f>VLOOKUP(EB[[#This Row],[indic_nrg]],Indicators[],4,FALSE)</f>
        <v>0</v>
      </c>
      <c r="F2237" s="4">
        <f>IFERROR(VLOOKUP(EB[[#This Row],[Source_carrier]],KS_DB[[product]:[KS]],6,FALSE),0)</f>
        <v>0</v>
      </c>
      <c r="G2237" s="4" t="s">
        <v>34</v>
      </c>
      <c r="H2237" s="4" t="s">
        <v>603</v>
      </c>
      <c r="I2237" s="4" t="s">
        <v>99</v>
      </c>
      <c r="J2237" s="4" t="s">
        <v>37</v>
      </c>
      <c r="K2237" s="4" t="s">
        <v>604</v>
      </c>
      <c r="L2237" s="4" t="s">
        <v>39</v>
      </c>
      <c r="M2237" s="4" t="s">
        <v>100</v>
      </c>
      <c r="N2237" s="4" t="s">
        <v>41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</row>
    <row r="2238" spans="1:40" ht="15" customHeight="1" x14ac:dyDescent="0.25">
      <c r="A2238" s="4" t="str">
        <f>EB[[#This Row],[unit]] &amp; "#" &amp; EB[[#This Row],[indic_nrg]] &amp; "#" &amp; EB[[#This Row],[product]] &amp; "#" &amp; EB[[#This Row],[geo]]</f>
        <v>TJ#B_101311#5532#CZ</v>
      </c>
      <c r="B2238" s="4" t="str">
        <f>VLOOKUP(EB[[#This Row],[product]],KS_DB[[product]:[KS]],5,FALSE)</f>
        <v>RES</v>
      </c>
      <c r="C2238" s="4" t="str">
        <f>VLOOKUP(EB[[#This Row],[product]],KS_DB[[product]:[KS]],6,FALSE)</f>
        <v>RES</v>
      </c>
      <c r="D2238" s="4">
        <f>VLOOKUP(EB[[#This Row],[product]],Carriers[],4,FALSE)</f>
        <v>1</v>
      </c>
      <c r="E2238" s="4">
        <f>VLOOKUP(EB[[#This Row],[indic_nrg]],Indicators[],4,FALSE)</f>
        <v>0</v>
      </c>
      <c r="F2238" s="4">
        <f>IFERROR(VLOOKUP(EB[[#This Row],[Source_carrier]],KS_DB[[product]:[KS]],6,FALSE),0)</f>
        <v>0</v>
      </c>
      <c r="G2238" s="4" t="s">
        <v>34</v>
      </c>
      <c r="H2238" s="4" t="s">
        <v>603</v>
      </c>
      <c r="I2238" s="4" t="s">
        <v>101</v>
      </c>
      <c r="J2238" s="4" t="s">
        <v>37</v>
      </c>
      <c r="K2238" s="4" t="s">
        <v>604</v>
      </c>
      <c r="L2238" s="4" t="s">
        <v>39</v>
      </c>
      <c r="M2238" s="4" t="s">
        <v>102</v>
      </c>
      <c r="N2238" s="4" t="s">
        <v>41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</row>
    <row r="2239" spans="1:40" ht="15" customHeight="1" x14ac:dyDescent="0.25">
      <c r="A2239" s="4" t="str">
        <f>EB[[#This Row],[unit]] &amp; "#" &amp; EB[[#This Row],[indic_nrg]] &amp; "#" &amp; EB[[#This Row],[product]] &amp; "#" &amp; EB[[#This Row],[geo]]</f>
        <v>TJ#B_101311#5540#CZ</v>
      </c>
      <c r="B2239" s="4" t="str">
        <f>VLOOKUP(EB[[#This Row],[product]],KS_DB[[product]:[KS]],5,FALSE)</f>
        <v>biomass</v>
      </c>
      <c r="C2239" s="4" t="str">
        <f>VLOOKUP(EB[[#This Row],[product]],KS_DB[[product]:[KS]],6,FALSE)</f>
        <v>biomass</v>
      </c>
      <c r="D2239" s="4">
        <f>VLOOKUP(EB[[#This Row],[product]],Carriers[],4,FALSE)</f>
        <v>0</v>
      </c>
      <c r="E2239" s="4">
        <f>VLOOKUP(EB[[#This Row],[indic_nrg]],Indicators[],4,FALSE)</f>
        <v>0</v>
      </c>
      <c r="F2239" s="4">
        <f>IFERROR(VLOOKUP(EB[[#This Row],[Source_carrier]],KS_DB[[product]:[KS]],6,FALSE),0)</f>
        <v>0</v>
      </c>
      <c r="G2239" s="4" t="s">
        <v>34</v>
      </c>
      <c r="H2239" s="4" t="s">
        <v>603</v>
      </c>
      <c r="I2239" s="4" t="s">
        <v>103</v>
      </c>
      <c r="J2239" s="4" t="s">
        <v>37</v>
      </c>
      <c r="K2239" s="4" t="s">
        <v>604</v>
      </c>
      <c r="L2239" s="4" t="s">
        <v>39</v>
      </c>
      <c r="M2239" s="4" t="s">
        <v>104</v>
      </c>
      <c r="N2239" s="4" t="s">
        <v>41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0</v>
      </c>
      <c r="AB2239" s="4">
        <v>0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</row>
    <row r="2240" spans="1:40" ht="15" customHeight="1" x14ac:dyDescent="0.25">
      <c r="A2240" s="4" t="str">
        <f>EB[[#This Row],[unit]] &amp; "#" &amp; EB[[#This Row],[indic_nrg]] &amp; "#" &amp; EB[[#This Row],[product]] &amp; "#" &amp; EB[[#This Row],[geo]]</f>
        <v>TJ#B_101311#5541#CZ</v>
      </c>
      <c r="B2240" s="4" t="str">
        <f>VLOOKUP(EB[[#This Row],[product]],KS_DB[[product]:[KS]],5,FALSE)</f>
        <v>biomass</v>
      </c>
      <c r="C2240" s="4" t="str">
        <f>VLOOKUP(EB[[#This Row],[product]],KS_DB[[product]:[KS]],6,FALSE)</f>
        <v>biomass</v>
      </c>
      <c r="D2240" s="4">
        <f>VLOOKUP(EB[[#This Row],[product]],Carriers[],4,FALSE)</f>
        <v>1</v>
      </c>
      <c r="E2240" s="4">
        <f>VLOOKUP(EB[[#This Row],[indic_nrg]],Indicators[],4,FALSE)</f>
        <v>0</v>
      </c>
      <c r="F2240" s="4">
        <f>IFERROR(VLOOKUP(EB[[#This Row],[Source_carrier]],KS_DB[[product]:[KS]],6,FALSE),0)</f>
        <v>0</v>
      </c>
      <c r="G2240" s="4" t="s">
        <v>34</v>
      </c>
      <c r="H2240" s="4" t="s">
        <v>603</v>
      </c>
      <c r="I2240" s="4" t="s">
        <v>105</v>
      </c>
      <c r="J2240" s="4" t="s">
        <v>37</v>
      </c>
      <c r="K2240" s="4" t="s">
        <v>604</v>
      </c>
      <c r="L2240" s="4" t="s">
        <v>39</v>
      </c>
      <c r="M2240" s="4" t="s">
        <v>106</v>
      </c>
      <c r="N2240" s="4" t="s">
        <v>41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0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</row>
    <row r="2241" spans="1:40" ht="15" customHeight="1" x14ac:dyDescent="0.25">
      <c r="A2241" s="4" t="str">
        <f>EB[[#This Row],[unit]] &amp; "#" &amp; EB[[#This Row],[indic_nrg]] &amp; "#" &amp; EB[[#This Row],[product]] &amp; "#" &amp; EB[[#This Row],[geo]]</f>
        <v>TJ#B_101311#5542#CZ</v>
      </c>
      <c r="B2241" s="4" t="str">
        <f>VLOOKUP(EB[[#This Row],[product]],KS_DB[[product]:[KS]],5,FALSE)</f>
        <v>biomass</v>
      </c>
      <c r="C2241" s="4" t="str">
        <f>VLOOKUP(EB[[#This Row],[product]],KS_DB[[product]:[KS]],6,FALSE)</f>
        <v>biomass</v>
      </c>
      <c r="D2241" s="4">
        <f>VLOOKUP(EB[[#This Row],[product]],Carriers[],4,FALSE)</f>
        <v>1</v>
      </c>
      <c r="E2241" s="4">
        <f>VLOOKUP(EB[[#This Row],[indic_nrg]],Indicators[],4,FALSE)</f>
        <v>0</v>
      </c>
      <c r="F2241" s="4">
        <f>IFERROR(VLOOKUP(EB[[#This Row],[Source_carrier]],KS_DB[[product]:[KS]],6,FALSE),0)</f>
        <v>0</v>
      </c>
      <c r="G2241" s="4" t="s">
        <v>34</v>
      </c>
      <c r="H2241" s="4" t="s">
        <v>603</v>
      </c>
      <c r="I2241" s="4" t="s">
        <v>107</v>
      </c>
      <c r="J2241" s="4" t="s">
        <v>37</v>
      </c>
      <c r="K2241" s="4" t="s">
        <v>604</v>
      </c>
      <c r="L2241" s="4" t="s">
        <v>39</v>
      </c>
      <c r="M2241" s="4" t="s">
        <v>108</v>
      </c>
      <c r="N2241" s="4" t="s">
        <v>41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</row>
    <row r="2242" spans="1:40" ht="15" customHeight="1" x14ac:dyDescent="0.25">
      <c r="A2242" s="4" t="str">
        <f>EB[[#This Row],[unit]] &amp; "#" &amp; EB[[#This Row],[indic_nrg]] &amp; "#" &amp; EB[[#This Row],[product]] &amp; "#" &amp; EB[[#This Row],[geo]]</f>
        <v>TJ#B_101311#55431#CZ</v>
      </c>
      <c r="B2242" s="4" t="str">
        <f>VLOOKUP(EB[[#This Row],[product]],KS_DB[[product]:[KS]],5,FALSE)</f>
        <v>biomass</v>
      </c>
      <c r="C2242" s="4" t="str">
        <f>VLOOKUP(EB[[#This Row],[product]],KS_DB[[product]:[KS]],6,FALSE)</f>
        <v>biomass</v>
      </c>
      <c r="D2242" s="4">
        <f>VLOOKUP(EB[[#This Row],[product]],Carriers[],4,FALSE)</f>
        <v>1</v>
      </c>
      <c r="E2242" s="4">
        <f>VLOOKUP(EB[[#This Row],[indic_nrg]],Indicators[],4,FALSE)</f>
        <v>0</v>
      </c>
      <c r="F2242" s="4">
        <f>IFERROR(VLOOKUP(EB[[#This Row],[Source_carrier]],KS_DB[[product]:[KS]],6,FALSE),0)</f>
        <v>0</v>
      </c>
      <c r="G2242" s="4" t="s">
        <v>34</v>
      </c>
      <c r="H2242" s="4" t="s">
        <v>603</v>
      </c>
      <c r="I2242" s="4" t="s">
        <v>109</v>
      </c>
      <c r="J2242" s="4" t="s">
        <v>37</v>
      </c>
      <c r="K2242" s="4" t="s">
        <v>604</v>
      </c>
      <c r="L2242" s="4" t="s">
        <v>39</v>
      </c>
      <c r="M2242" s="4" t="s">
        <v>110</v>
      </c>
      <c r="N2242" s="4" t="s">
        <v>41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0</v>
      </c>
      <c r="AB2242" s="4">
        <v>0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</row>
    <row r="2243" spans="1:40" ht="15" customHeight="1" x14ac:dyDescent="0.25">
      <c r="A2243" s="4" t="str">
        <f>EB[[#This Row],[unit]] &amp; "#" &amp; EB[[#This Row],[indic_nrg]] &amp; "#" &amp; EB[[#This Row],[product]] &amp; "#" &amp; EB[[#This Row],[geo]]</f>
        <v>TJ#B_101311#55432#CZ</v>
      </c>
      <c r="B2243" s="4" t="str">
        <f>VLOOKUP(EB[[#This Row],[product]],KS_DB[[product]:[KS]],5,FALSE)</f>
        <v>biomass</v>
      </c>
      <c r="C2243" s="4" t="str">
        <f>VLOOKUP(EB[[#This Row],[product]],KS_DB[[product]:[KS]],6,FALSE)</f>
        <v>biomass</v>
      </c>
      <c r="D2243" s="4">
        <f>VLOOKUP(EB[[#This Row],[product]],Carriers[],4,FALSE)</f>
        <v>1</v>
      </c>
      <c r="E2243" s="4">
        <f>VLOOKUP(EB[[#This Row],[indic_nrg]],Indicators[],4,FALSE)</f>
        <v>0</v>
      </c>
      <c r="F2243" s="4">
        <f>IFERROR(VLOOKUP(EB[[#This Row],[Source_carrier]],KS_DB[[product]:[KS]],6,FALSE),0)</f>
        <v>0</v>
      </c>
      <c r="G2243" s="4" t="s">
        <v>34</v>
      </c>
      <c r="H2243" s="4" t="s">
        <v>603</v>
      </c>
      <c r="I2243" s="4" t="s">
        <v>111</v>
      </c>
      <c r="J2243" s="4" t="s">
        <v>37</v>
      </c>
      <c r="K2243" s="4" t="s">
        <v>604</v>
      </c>
      <c r="L2243" s="4" t="s">
        <v>39</v>
      </c>
      <c r="M2243" s="4" t="s">
        <v>112</v>
      </c>
      <c r="N2243" s="4" t="s">
        <v>41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0</v>
      </c>
      <c r="AB2243" s="4">
        <v>0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4">
        <v>0</v>
      </c>
    </row>
    <row r="2244" spans="1:40" ht="15" customHeight="1" x14ac:dyDescent="0.25">
      <c r="A2244" s="4" t="str">
        <f>EB[[#This Row],[unit]] &amp; "#" &amp; EB[[#This Row],[indic_nrg]] &amp; "#" &amp; EB[[#This Row],[product]] &amp; "#" &amp; EB[[#This Row],[geo]]</f>
        <v>TJ#B_101311#5544#CZ</v>
      </c>
      <c r="B2244" s="4" t="str">
        <f>VLOOKUP(EB[[#This Row],[product]],KS_DB[[product]:[KS]],5,FALSE)</f>
        <v>biomass</v>
      </c>
      <c r="C2244" s="4" t="str">
        <f>VLOOKUP(EB[[#This Row],[product]],KS_DB[[product]:[KS]],6,FALSE)</f>
        <v>biomass</v>
      </c>
      <c r="D2244" s="4">
        <f>VLOOKUP(EB[[#This Row],[product]],Carriers[],4,FALSE)</f>
        <v>1</v>
      </c>
      <c r="E2244" s="4">
        <f>VLOOKUP(EB[[#This Row],[indic_nrg]],Indicators[],4,FALSE)</f>
        <v>0</v>
      </c>
      <c r="F2244" s="4">
        <f>IFERROR(VLOOKUP(EB[[#This Row],[Source_carrier]],KS_DB[[product]:[KS]],6,FALSE),0)</f>
        <v>0</v>
      </c>
      <c r="G2244" s="4" t="s">
        <v>34</v>
      </c>
      <c r="H2244" s="4" t="s">
        <v>603</v>
      </c>
      <c r="I2244" s="4" t="s">
        <v>113</v>
      </c>
      <c r="J2244" s="4" t="s">
        <v>37</v>
      </c>
      <c r="K2244" s="4" t="s">
        <v>604</v>
      </c>
      <c r="L2244" s="4" t="s">
        <v>39</v>
      </c>
      <c r="M2244" s="4" t="s">
        <v>114</v>
      </c>
      <c r="N2244" s="4" t="s">
        <v>41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</row>
    <row r="2245" spans="1:40" ht="15" customHeight="1" x14ac:dyDescent="0.25">
      <c r="A2245" s="4" t="str">
        <f>EB[[#This Row],[unit]] &amp; "#" &amp; EB[[#This Row],[indic_nrg]] &amp; "#" &amp; EB[[#This Row],[product]] &amp; "#" &amp; EB[[#This Row],[geo]]</f>
        <v>TJ#B_101311#5545#CZ</v>
      </c>
      <c r="B2245" s="4" t="str">
        <f>VLOOKUP(EB[[#This Row],[product]],KS_DB[[product]:[KS]],5,FALSE)</f>
        <v>biomass</v>
      </c>
      <c r="C2245" s="4" t="str">
        <f>VLOOKUP(EB[[#This Row],[product]],KS_DB[[product]:[KS]],6,FALSE)</f>
        <v>biomass</v>
      </c>
      <c r="D2245" s="4">
        <f>VLOOKUP(EB[[#This Row],[product]],Carriers[],4,FALSE)</f>
        <v>0</v>
      </c>
      <c r="E2245" s="4">
        <f>VLOOKUP(EB[[#This Row],[indic_nrg]],Indicators[],4,FALSE)</f>
        <v>0</v>
      </c>
      <c r="F2245" s="4">
        <f>IFERROR(VLOOKUP(EB[[#This Row],[Source_carrier]],KS_DB[[product]:[KS]],6,FALSE),0)</f>
        <v>0</v>
      </c>
      <c r="G2245" s="4" t="s">
        <v>34</v>
      </c>
      <c r="H2245" s="4" t="s">
        <v>603</v>
      </c>
      <c r="I2245" s="4" t="s">
        <v>115</v>
      </c>
      <c r="J2245" s="4" t="s">
        <v>37</v>
      </c>
      <c r="K2245" s="4" t="s">
        <v>604</v>
      </c>
      <c r="L2245" s="4" t="s">
        <v>39</v>
      </c>
      <c r="M2245" s="4" t="s">
        <v>116</v>
      </c>
      <c r="N2245" s="4" t="s">
        <v>41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v>0</v>
      </c>
    </row>
    <row r="2246" spans="1:40" ht="15" customHeight="1" x14ac:dyDescent="0.25">
      <c r="A2246" s="4" t="str">
        <f>EB[[#This Row],[unit]] &amp; "#" &amp; EB[[#This Row],[indic_nrg]] &amp; "#" &amp; EB[[#This Row],[product]] &amp; "#" &amp; EB[[#This Row],[geo]]</f>
        <v>TJ#B_101311#5546#CZ</v>
      </c>
      <c r="B2246" s="4" t="str">
        <f>VLOOKUP(EB[[#This Row],[product]],KS_DB[[product]:[KS]],5,FALSE)</f>
        <v>biomass</v>
      </c>
      <c r="C2246" s="4" t="str">
        <f>VLOOKUP(EB[[#This Row],[product]],KS_DB[[product]:[KS]],6,FALSE)</f>
        <v>biomass</v>
      </c>
      <c r="D2246" s="4">
        <f>VLOOKUP(EB[[#This Row],[product]],Carriers[],4,FALSE)</f>
        <v>1</v>
      </c>
      <c r="E2246" s="4">
        <f>VLOOKUP(EB[[#This Row],[indic_nrg]],Indicators[],4,FALSE)</f>
        <v>0</v>
      </c>
      <c r="F2246" s="4">
        <f>IFERROR(VLOOKUP(EB[[#This Row],[Source_carrier]],KS_DB[[product]:[KS]],6,FALSE),0)</f>
        <v>0</v>
      </c>
      <c r="G2246" s="4" t="s">
        <v>34</v>
      </c>
      <c r="H2246" s="4" t="s">
        <v>603</v>
      </c>
      <c r="I2246" s="4" t="s">
        <v>117</v>
      </c>
      <c r="J2246" s="4" t="s">
        <v>37</v>
      </c>
      <c r="K2246" s="4" t="s">
        <v>604</v>
      </c>
      <c r="L2246" s="4" t="s">
        <v>39</v>
      </c>
      <c r="M2246" s="4" t="s">
        <v>118</v>
      </c>
      <c r="N2246" s="4" t="s">
        <v>41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0</v>
      </c>
      <c r="Z2246" s="4">
        <v>0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</row>
    <row r="2247" spans="1:40" ht="15" customHeight="1" x14ac:dyDescent="0.25">
      <c r="A2247" s="4" t="str">
        <f>EB[[#This Row],[unit]] &amp; "#" &amp; EB[[#This Row],[indic_nrg]] &amp; "#" &amp; EB[[#This Row],[product]] &amp; "#" &amp; EB[[#This Row],[geo]]</f>
        <v>TJ#B_101311#5547#CZ</v>
      </c>
      <c r="B2247" s="4" t="str">
        <f>VLOOKUP(EB[[#This Row],[product]],KS_DB[[product]:[KS]],5,FALSE)</f>
        <v>biomass</v>
      </c>
      <c r="C2247" s="4" t="str">
        <f>VLOOKUP(EB[[#This Row],[product]],KS_DB[[product]:[KS]],6,FALSE)</f>
        <v>biomass</v>
      </c>
      <c r="D2247" s="4">
        <f>VLOOKUP(EB[[#This Row],[product]],Carriers[],4,FALSE)</f>
        <v>1</v>
      </c>
      <c r="E2247" s="4">
        <f>VLOOKUP(EB[[#This Row],[indic_nrg]],Indicators[],4,FALSE)</f>
        <v>0</v>
      </c>
      <c r="F2247" s="4">
        <f>IFERROR(VLOOKUP(EB[[#This Row],[Source_carrier]],KS_DB[[product]:[KS]],6,FALSE),0)</f>
        <v>0</v>
      </c>
      <c r="G2247" s="4" t="s">
        <v>34</v>
      </c>
      <c r="H2247" s="4" t="s">
        <v>603</v>
      </c>
      <c r="I2247" s="4" t="s">
        <v>119</v>
      </c>
      <c r="J2247" s="4" t="s">
        <v>37</v>
      </c>
      <c r="K2247" s="4" t="s">
        <v>604</v>
      </c>
      <c r="L2247" s="4" t="s">
        <v>39</v>
      </c>
      <c r="M2247" s="4" t="s">
        <v>120</v>
      </c>
      <c r="N2247" s="4" t="s">
        <v>41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</row>
    <row r="2248" spans="1:40" ht="15" customHeight="1" x14ac:dyDescent="0.25">
      <c r="A2248" s="4" t="str">
        <f>EB[[#This Row],[unit]] &amp; "#" &amp; EB[[#This Row],[indic_nrg]] &amp; "#" &amp; EB[[#This Row],[product]] &amp; "#" &amp; EB[[#This Row],[geo]]</f>
        <v>TJ#B_101311#5548#CZ</v>
      </c>
      <c r="B2248" s="4" t="str">
        <f>VLOOKUP(EB[[#This Row],[product]],KS_DB[[product]:[KS]],5,FALSE)</f>
        <v>biomass</v>
      </c>
      <c r="C2248" s="4" t="str">
        <f>VLOOKUP(EB[[#This Row],[product]],KS_DB[[product]:[KS]],6,FALSE)</f>
        <v>biomass</v>
      </c>
      <c r="D2248" s="4">
        <f>VLOOKUP(EB[[#This Row],[product]],Carriers[],4,FALSE)</f>
        <v>1</v>
      </c>
      <c r="E2248" s="4">
        <f>VLOOKUP(EB[[#This Row],[indic_nrg]],Indicators[],4,FALSE)</f>
        <v>0</v>
      </c>
      <c r="F2248" s="4">
        <f>IFERROR(VLOOKUP(EB[[#This Row],[Source_carrier]],KS_DB[[product]:[KS]],6,FALSE),0)</f>
        <v>0</v>
      </c>
      <c r="G2248" s="4" t="s">
        <v>34</v>
      </c>
      <c r="H2248" s="4" t="s">
        <v>603</v>
      </c>
      <c r="I2248" s="4" t="s">
        <v>121</v>
      </c>
      <c r="J2248" s="4" t="s">
        <v>37</v>
      </c>
      <c r="K2248" s="4" t="s">
        <v>604</v>
      </c>
      <c r="L2248" s="4" t="s">
        <v>39</v>
      </c>
      <c r="M2248" s="4" t="s">
        <v>122</v>
      </c>
      <c r="N2248" s="4" t="s">
        <v>41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</row>
    <row r="2249" spans="1:40" ht="15" customHeight="1" x14ac:dyDescent="0.25">
      <c r="A2249" s="4" t="str">
        <f>EB[[#This Row],[unit]] &amp; "#" &amp; EB[[#This Row],[indic_nrg]] &amp; "#" &amp; EB[[#This Row],[product]] &amp; "#" &amp; EB[[#This Row],[geo]]</f>
        <v>TJ#B_101311#5549#CZ</v>
      </c>
      <c r="B2249" s="4" t="str">
        <f>VLOOKUP(EB[[#This Row],[product]],KS_DB[[product]:[KS]],5,FALSE)</f>
        <v>biomass</v>
      </c>
      <c r="C2249" s="4" t="str">
        <f>VLOOKUP(EB[[#This Row],[product]],KS_DB[[product]:[KS]],6,FALSE)</f>
        <v>biomass</v>
      </c>
      <c r="D2249" s="4">
        <f>VLOOKUP(EB[[#This Row],[product]],Carriers[],4,FALSE)</f>
        <v>1</v>
      </c>
      <c r="E2249" s="4">
        <f>VLOOKUP(EB[[#This Row],[indic_nrg]],Indicators[],4,FALSE)</f>
        <v>0</v>
      </c>
      <c r="F2249" s="4">
        <f>IFERROR(VLOOKUP(EB[[#This Row],[Source_carrier]],KS_DB[[product]:[KS]],6,FALSE),0)</f>
        <v>0</v>
      </c>
      <c r="G2249" s="4" t="s">
        <v>34</v>
      </c>
      <c r="H2249" s="4" t="s">
        <v>603</v>
      </c>
      <c r="I2249" s="4" t="s">
        <v>123</v>
      </c>
      <c r="J2249" s="4" t="s">
        <v>37</v>
      </c>
      <c r="K2249" s="4" t="s">
        <v>604</v>
      </c>
      <c r="L2249" s="4" t="s">
        <v>39</v>
      </c>
      <c r="M2249" s="4" t="s">
        <v>124</v>
      </c>
      <c r="N2249" s="4" t="s">
        <v>41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</row>
    <row r="2250" spans="1:40" ht="15" customHeight="1" x14ac:dyDescent="0.25">
      <c r="A2250" s="4" t="str">
        <f>EB[[#This Row],[unit]] &amp; "#" &amp; EB[[#This Row],[indic_nrg]] &amp; "#" &amp; EB[[#This Row],[product]] &amp; "#" &amp; EB[[#This Row],[geo]]</f>
        <v>TJ#B_101311#5550#CZ</v>
      </c>
      <c r="B2250" s="4" t="str">
        <f>VLOOKUP(EB[[#This Row],[product]],KS_DB[[product]:[KS]],5,FALSE)</f>
        <v>RES</v>
      </c>
      <c r="C2250" s="4" t="str">
        <f>VLOOKUP(EB[[#This Row],[product]],KS_DB[[product]:[KS]],6,FALSE)</f>
        <v>RES</v>
      </c>
      <c r="D2250" s="4">
        <f>VLOOKUP(EB[[#This Row],[product]],Carriers[],4,FALSE)</f>
        <v>1</v>
      </c>
      <c r="E2250" s="4">
        <f>VLOOKUP(EB[[#This Row],[indic_nrg]],Indicators[],4,FALSE)</f>
        <v>0</v>
      </c>
      <c r="F2250" s="4">
        <f>IFERROR(VLOOKUP(EB[[#This Row],[Source_carrier]],KS_DB[[product]:[KS]],6,FALSE),0)</f>
        <v>0</v>
      </c>
      <c r="G2250" s="4" t="s">
        <v>34</v>
      </c>
      <c r="H2250" s="4" t="s">
        <v>603</v>
      </c>
      <c r="I2250" s="4" t="s">
        <v>125</v>
      </c>
      <c r="J2250" s="4" t="s">
        <v>37</v>
      </c>
      <c r="K2250" s="4" t="s">
        <v>604</v>
      </c>
      <c r="L2250" s="4" t="s">
        <v>39</v>
      </c>
      <c r="M2250" s="4" t="s">
        <v>126</v>
      </c>
      <c r="N2250" s="4" t="s">
        <v>41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</row>
    <row r="2251" spans="1:40" ht="15" customHeight="1" x14ac:dyDescent="0.25">
      <c r="A2251" s="4" t="str">
        <f>EB[[#This Row],[unit]] &amp; "#" &amp; EB[[#This Row],[indic_nrg]] &amp; "#" &amp; EB[[#This Row],[product]] &amp; "#" &amp; EB[[#This Row],[geo]]</f>
        <v>TJ#B_101311#6000#CZ</v>
      </c>
      <c r="B2251" s="4" t="str">
        <f>VLOOKUP(EB[[#This Row],[product]],KS_DB[[product]:[KS]],5,FALSE)</f>
        <v>electricity</v>
      </c>
      <c r="C2251" s="4" t="str">
        <f>VLOOKUP(EB[[#This Row],[product]],KS_DB[[product]:[KS]],6,FALSE)</f>
        <v>electricity</v>
      </c>
      <c r="D2251" s="4">
        <f>VLOOKUP(EB[[#This Row],[product]],Carriers[],4,FALSE)</f>
        <v>1</v>
      </c>
      <c r="E2251" s="4">
        <f>VLOOKUP(EB[[#This Row],[indic_nrg]],Indicators[],4,FALSE)</f>
        <v>0</v>
      </c>
      <c r="F2251" s="4">
        <f>IFERROR(VLOOKUP(EB[[#This Row],[Source_carrier]],KS_DB[[product]:[KS]],6,FALSE),0)</f>
        <v>0</v>
      </c>
      <c r="G2251" s="4" t="s">
        <v>34</v>
      </c>
      <c r="H2251" s="4" t="s">
        <v>603</v>
      </c>
      <c r="I2251" s="4" t="s">
        <v>127</v>
      </c>
      <c r="J2251" s="4" t="s">
        <v>37</v>
      </c>
      <c r="K2251" s="4" t="s">
        <v>604</v>
      </c>
      <c r="L2251" s="4" t="s">
        <v>39</v>
      </c>
      <c r="M2251" s="4" t="s">
        <v>128</v>
      </c>
      <c r="N2251" s="4" t="s">
        <v>41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</row>
    <row r="2252" spans="1:40" ht="15" customHeight="1" x14ac:dyDescent="0.25">
      <c r="A2252" s="4" t="str">
        <f>EB[[#This Row],[unit]] &amp; "#" &amp; EB[[#This Row],[indic_nrg]] &amp; "#" &amp; EB[[#This Row],[product]] &amp; "#" &amp; EB[[#This Row],[geo]]</f>
        <v>TJ#B_101311#7100#CZ</v>
      </c>
      <c r="B2252" s="4" t="str">
        <f>VLOOKUP(EB[[#This Row],[product]],KS_DB[[product]:[KS]],5,FALSE)</f>
        <v>other</v>
      </c>
      <c r="C2252" s="4" t="str">
        <f>VLOOKUP(EB[[#This Row],[product]],KS_DB[[product]:[KS]],6,FALSE)</f>
        <v>other</v>
      </c>
      <c r="D2252" s="4">
        <f>VLOOKUP(EB[[#This Row],[product]],Carriers[],4,FALSE)</f>
        <v>1</v>
      </c>
      <c r="E2252" s="4">
        <f>VLOOKUP(EB[[#This Row],[indic_nrg]],Indicators[],4,FALSE)</f>
        <v>0</v>
      </c>
      <c r="F2252" s="4">
        <f>IFERROR(VLOOKUP(EB[[#This Row],[Source_carrier]],KS_DB[[product]:[KS]],6,FALSE),0)</f>
        <v>0</v>
      </c>
      <c r="G2252" s="4" t="s">
        <v>34</v>
      </c>
      <c r="H2252" s="4" t="s">
        <v>603</v>
      </c>
      <c r="I2252" s="4" t="s">
        <v>129</v>
      </c>
      <c r="J2252" s="4" t="s">
        <v>37</v>
      </c>
      <c r="K2252" s="4" t="s">
        <v>604</v>
      </c>
      <c r="L2252" s="4" t="s">
        <v>39</v>
      </c>
      <c r="M2252" s="4" t="s">
        <v>130</v>
      </c>
      <c r="N2252" s="4" t="s">
        <v>41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0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</row>
    <row r="2253" spans="1:40" ht="15" customHeight="1" x14ac:dyDescent="0.25">
      <c r="A2253" s="4" t="str">
        <f>EB[[#This Row],[unit]] &amp; "#" &amp; EB[[#This Row],[indic_nrg]] &amp; "#" &amp; EB[[#This Row],[product]] &amp; "#" &amp; EB[[#This Row],[geo]]</f>
        <v>TJ#B_101311#7200#CZ</v>
      </c>
      <c r="B2253" s="4" t="str">
        <f>VLOOKUP(EB[[#This Row],[product]],KS_DB[[product]:[KS]],5,FALSE)</f>
        <v>other</v>
      </c>
      <c r="C2253" s="4" t="str">
        <f>VLOOKUP(EB[[#This Row],[product]],KS_DB[[product]:[KS]],6,FALSE)</f>
        <v>other</v>
      </c>
      <c r="D2253" s="4">
        <f>VLOOKUP(EB[[#This Row],[product]],Carriers[],4,FALSE)</f>
        <v>0</v>
      </c>
      <c r="E2253" s="4">
        <f>VLOOKUP(EB[[#This Row],[indic_nrg]],Indicators[],4,FALSE)</f>
        <v>0</v>
      </c>
      <c r="F2253" s="4">
        <f>IFERROR(VLOOKUP(EB[[#This Row],[Source_carrier]],KS_DB[[product]:[KS]],6,FALSE),0)</f>
        <v>0</v>
      </c>
      <c r="G2253" s="4" t="s">
        <v>34</v>
      </c>
      <c r="H2253" s="4" t="s">
        <v>603</v>
      </c>
      <c r="I2253" s="4" t="s">
        <v>131</v>
      </c>
      <c r="J2253" s="4" t="s">
        <v>37</v>
      </c>
      <c r="K2253" s="4" t="s">
        <v>604</v>
      </c>
      <c r="L2253" s="4" t="s">
        <v>39</v>
      </c>
      <c r="M2253" s="4" t="s">
        <v>132</v>
      </c>
      <c r="N2253" s="4" t="s">
        <v>41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</row>
    <row r="2254" spans="1:40" ht="15" customHeight="1" x14ac:dyDescent="0.25">
      <c r="A2254" s="4" t="str">
        <f>EB[[#This Row],[unit]] &amp; "#" &amp; EB[[#This Row],[indic_nrg]] &amp; "#" &amp; EB[[#This Row],[product]] &amp; "#" &amp; EB[[#This Row],[geo]]</f>
        <v>TJ#B_101312#0000#CZ</v>
      </c>
      <c r="B2254" s="4" t="str">
        <f>VLOOKUP(EB[[#This Row],[product]],KS_DB[[product]:[KS]],5,FALSE)</f>
        <v>all</v>
      </c>
      <c r="C2254" s="4" t="str">
        <f>VLOOKUP(EB[[#This Row],[product]],KS_DB[[product]:[KS]],6,FALSE)</f>
        <v>all</v>
      </c>
      <c r="D2254" s="4">
        <f>VLOOKUP(EB[[#This Row],[product]],Carriers[],4,FALSE)</f>
        <v>0</v>
      </c>
      <c r="E2254" s="4">
        <f>VLOOKUP(EB[[#This Row],[indic_nrg]],Indicators[],4,FALSE)</f>
        <v>0</v>
      </c>
      <c r="F2254" s="4">
        <f>IFERROR(VLOOKUP(EB[[#This Row],[Source_carrier]],KS_DB[[product]:[KS]],6,FALSE),0)</f>
        <v>0</v>
      </c>
      <c r="G2254" s="4" t="s">
        <v>34</v>
      </c>
      <c r="H2254" s="4" t="s">
        <v>605</v>
      </c>
      <c r="I2254" s="4" t="s">
        <v>36</v>
      </c>
      <c r="J2254" s="4" t="s">
        <v>37</v>
      </c>
      <c r="K2254" s="4" t="s">
        <v>606</v>
      </c>
      <c r="L2254" s="4" t="s">
        <v>39</v>
      </c>
      <c r="M2254" s="4" t="s">
        <v>40</v>
      </c>
      <c r="N2254" s="4" t="s">
        <v>41</v>
      </c>
      <c r="O2254" s="4">
        <v>30620</v>
      </c>
      <c r="P2254" s="4">
        <v>27318</v>
      </c>
      <c r="Q2254" s="4">
        <v>25066</v>
      </c>
      <c r="R2254" s="4">
        <v>21505</v>
      </c>
      <c r="S2254" s="4">
        <v>19945</v>
      </c>
      <c r="T2254" s="4">
        <v>17051</v>
      </c>
      <c r="U2254" s="4">
        <v>18295</v>
      </c>
      <c r="V2254" s="4">
        <v>19692</v>
      </c>
      <c r="W2254" s="4">
        <v>18215</v>
      </c>
      <c r="X2254" s="4">
        <v>14503</v>
      </c>
      <c r="Y2254" s="4">
        <v>17134</v>
      </c>
      <c r="Z2254" s="4">
        <v>12925</v>
      </c>
      <c r="AA2254" s="4">
        <v>17131</v>
      </c>
      <c r="AB2254" s="4">
        <v>15751</v>
      </c>
      <c r="AC2254" s="4">
        <v>15676</v>
      </c>
      <c r="AD2254" s="4">
        <v>15276</v>
      </c>
      <c r="AE2254" s="4">
        <v>15395</v>
      </c>
      <c r="AF2254" s="4">
        <v>14756</v>
      </c>
      <c r="AG2254" s="4">
        <v>15317</v>
      </c>
      <c r="AH2254" s="4">
        <v>11442</v>
      </c>
      <c r="AI2254" s="4">
        <v>12177</v>
      </c>
      <c r="AJ2254" s="4">
        <v>11452</v>
      </c>
      <c r="AK2254" s="4">
        <v>11037</v>
      </c>
      <c r="AL2254" s="4">
        <v>11020</v>
      </c>
      <c r="AM2254" s="4">
        <v>10874</v>
      </c>
      <c r="AN2254" s="4">
        <v>10432</v>
      </c>
    </row>
    <row r="2255" spans="1:40" ht="15" customHeight="1" x14ac:dyDescent="0.25">
      <c r="A2255" s="4" t="str">
        <f>EB[[#This Row],[unit]] &amp; "#" &amp; EB[[#This Row],[indic_nrg]] &amp; "#" &amp; EB[[#This Row],[product]] &amp; "#" &amp; EB[[#This Row],[geo]]</f>
        <v>TJ#B_101312#2000#CZ</v>
      </c>
      <c r="B2255" s="4" t="str">
        <f>VLOOKUP(EB[[#This Row],[product]],KS_DB[[product]:[KS]],5,FALSE)</f>
        <v>solid</v>
      </c>
      <c r="C2255" s="4" t="str">
        <f>VLOOKUP(EB[[#This Row],[product]],KS_DB[[product]:[KS]],6,FALSE)</f>
        <v>solid</v>
      </c>
      <c r="D2255" s="4">
        <f>VLOOKUP(EB[[#This Row],[product]],Carriers[],4,FALSE)</f>
        <v>0</v>
      </c>
      <c r="E2255" s="4">
        <f>VLOOKUP(EB[[#This Row],[indic_nrg]],Indicators[],4,FALSE)</f>
        <v>0</v>
      </c>
      <c r="F2255" s="4">
        <f>IFERROR(VLOOKUP(EB[[#This Row],[Source_carrier]],KS_DB[[product]:[KS]],6,FALSE),0)</f>
        <v>0</v>
      </c>
      <c r="G2255" s="4" t="s">
        <v>34</v>
      </c>
      <c r="H2255" s="4" t="s">
        <v>605</v>
      </c>
      <c r="I2255" s="4" t="s">
        <v>18</v>
      </c>
      <c r="J2255" s="4" t="s">
        <v>37</v>
      </c>
      <c r="K2255" s="4" t="s">
        <v>606</v>
      </c>
      <c r="L2255" s="4" t="s">
        <v>39</v>
      </c>
      <c r="M2255" s="4" t="s">
        <v>42</v>
      </c>
      <c r="N2255" s="4" t="s">
        <v>41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30</v>
      </c>
      <c r="Y2255" s="4">
        <v>28</v>
      </c>
      <c r="Z2255" s="4">
        <v>0</v>
      </c>
      <c r="AA2255" s="4">
        <v>0</v>
      </c>
      <c r="AB2255" s="4">
        <v>0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30</v>
      </c>
      <c r="AK2255" s="4">
        <v>0</v>
      </c>
      <c r="AL2255" s="4">
        <v>0</v>
      </c>
      <c r="AM2255" s="4">
        <v>0</v>
      </c>
      <c r="AN2255" s="4">
        <v>0</v>
      </c>
    </row>
    <row r="2256" spans="1:40" ht="15" customHeight="1" x14ac:dyDescent="0.25">
      <c r="A2256" s="4" t="str">
        <f>EB[[#This Row],[unit]] &amp; "#" &amp; EB[[#This Row],[indic_nrg]] &amp; "#" &amp; EB[[#This Row],[product]] &amp; "#" &amp; EB[[#This Row],[geo]]</f>
        <v>TJ#B_101312#2100#CZ</v>
      </c>
      <c r="B2256" s="4" t="str">
        <f>VLOOKUP(EB[[#This Row],[product]],KS_DB[[product]:[KS]],5,FALSE)</f>
        <v>solid</v>
      </c>
      <c r="C2256" s="4" t="str">
        <f>VLOOKUP(EB[[#This Row],[product]],KS_DB[[product]:[KS]],6,FALSE)</f>
        <v>solid</v>
      </c>
      <c r="D2256" s="4">
        <f>VLOOKUP(EB[[#This Row],[product]],Carriers[],4,FALSE)</f>
        <v>0</v>
      </c>
      <c r="E2256" s="4">
        <f>VLOOKUP(EB[[#This Row],[indic_nrg]],Indicators[],4,FALSE)</f>
        <v>0</v>
      </c>
      <c r="F2256" s="4">
        <f>IFERROR(VLOOKUP(EB[[#This Row],[Source_carrier]],KS_DB[[product]:[KS]],6,FALSE),0)</f>
        <v>0</v>
      </c>
      <c r="G2256" s="4" t="s">
        <v>34</v>
      </c>
      <c r="H2256" s="4" t="s">
        <v>605</v>
      </c>
      <c r="I2256" s="4" t="s">
        <v>43</v>
      </c>
      <c r="J2256" s="4" t="s">
        <v>37</v>
      </c>
      <c r="K2256" s="4" t="s">
        <v>606</v>
      </c>
      <c r="L2256" s="4" t="s">
        <v>39</v>
      </c>
      <c r="M2256" s="4" t="s">
        <v>44</v>
      </c>
      <c r="N2256" s="4" t="s">
        <v>41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30</v>
      </c>
      <c r="Y2256" s="4">
        <v>28</v>
      </c>
      <c r="Z2256" s="4">
        <v>0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30</v>
      </c>
      <c r="AK2256" s="4">
        <v>0</v>
      </c>
      <c r="AL2256" s="4">
        <v>0</v>
      </c>
      <c r="AM2256" s="4">
        <v>0</v>
      </c>
      <c r="AN2256" s="4">
        <v>0</v>
      </c>
    </row>
    <row r="2257" spans="1:40" ht="15" customHeight="1" x14ac:dyDescent="0.25">
      <c r="A2257" s="4" t="str">
        <f>EB[[#This Row],[unit]] &amp; "#" &amp; EB[[#This Row],[indic_nrg]] &amp; "#" &amp; EB[[#This Row],[product]] &amp; "#" &amp; EB[[#This Row],[geo]]</f>
        <v>TJ#B_101312#2112#CZ</v>
      </c>
      <c r="B2257" s="4" t="str">
        <f>VLOOKUP(EB[[#This Row],[product]],KS_DB[[product]:[KS]],5,FALSE)</f>
        <v>solid</v>
      </c>
      <c r="C2257" s="4" t="str">
        <f>VLOOKUP(EB[[#This Row],[product]],KS_DB[[product]:[KS]],6,FALSE)</f>
        <v>solid</v>
      </c>
      <c r="D2257" s="4">
        <f>VLOOKUP(EB[[#This Row],[product]],Carriers[],4,FALSE)</f>
        <v>1</v>
      </c>
      <c r="E2257" s="4">
        <f>VLOOKUP(EB[[#This Row],[indic_nrg]],Indicators[],4,FALSE)</f>
        <v>0</v>
      </c>
      <c r="F2257" s="4">
        <f>IFERROR(VLOOKUP(EB[[#This Row],[Source_carrier]],KS_DB[[product]:[KS]],6,FALSE),0)</f>
        <v>0</v>
      </c>
      <c r="G2257" s="4" t="s">
        <v>34</v>
      </c>
      <c r="H2257" s="4" t="s">
        <v>605</v>
      </c>
      <c r="I2257" s="4" t="s">
        <v>45</v>
      </c>
      <c r="J2257" s="4" t="s">
        <v>37</v>
      </c>
      <c r="K2257" s="4" t="s">
        <v>606</v>
      </c>
      <c r="L2257" s="4" t="s">
        <v>39</v>
      </c>
      <c r="M2257" s="4" t="s">
        <v>46</v>
      </c>
      <c r="N2257" s="4" t="s">
        <v>41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</row>
    <row r="2258" spans="1:40" ht="15" customHeight="1" x14ac:dyDescent="0.25">
      <c r="A2258" s="4" t="str">
        <f>EB[[#This Row],[unit]] &amp; "#" &amp; EB[[#This Row],[indic_nrg]] &amp; "#" &amp; EB[[#This Row],[product]] &amp; "#" &amp; EB[[#This Row],[geo]]</f>
        <v>TJ#B_101312#2115#CZ</v>
      </c>
      <c r="B2258" s="4" t="str">
        <f>VLOOKUP(EB[[#This Row],[product]],KS_DB[[product]:[KS]],5,FALSE)</f>
        <v>solid</v>
      </c>
      <c r="C2258" s="4" t="str">
        <f>VLOOKUP(EB[[#This Row],[product]],KS_DB[[product]:[KS]],6,FALSE)</f>
        <v>solid</v>
      </c>
      <c r="D2258" s="4">
        <f>VLOOKUP(EB[[#This Row],[product]],Carriers[],4,FALSE)</f>
        <v>1</v>
      </c>
      <c r="E2258" s="4">
        <f>VLOOKUP(EB[[#This Row],[indic_nrg]],Indicators[],4,FALSE)</f>
        <v>0</v>
      </c>
      <c r="F2258" s="4">
        <f>IFERROR(VLOOKUP(EB[[#This Row],[Source_carrier]],KS_DB[[product]:[KS]],6,FALSE),0)</f>
        <v>0</v>
      </c>
      <c r="G2258" s="4" t="s">
        <v>34</v>
      </c>
      <c r="H2258" s="4" t="s">
        <v>605</v>
      </c>
      <c r="I2258" s="4" t="s">
        <v>47</v>
      </c>
      <c r="J2258" s="4" t="s">
        <v>37</v>
      </c>
      <c r="K2258" s="4" t="s">
        <v>606</v>
      </c>
      <c r="L2258" s="4" t="s">
        <v>39</v>
      </c>
      <c r="M2258" s="4" t="s">
        <v>48</v>
      </c>
      <c r="N2258" s="4" t="s">
        <v>41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30</v>
      </c>
      <c r="AK2258" s="4">
        <v>0</v>
      </c>
      <c r="AL2258" s="4">
        <v>0</v>
      </c>
      <c r="AM2258" s="4">
        <v>0</v>
      </c>
      <c r="AN2258" s="4">
        <v>0</v>
      </c>
    </row>
    <row r="2259" spans="1:40" ht="15" customHeight="1" x14ac:dyDescent="0.25">
      <c r="A2259" s="4" t="str">
        <f>EB[[#This Row],[unit]] &amp; "#" &amp; EB[[#This Row],[indic_nrg]] &amp; "#" &amp; EB[[#This Row],[product]] &amp; "#" &amp; EB[[#This Row],[geo]]</f>
        <v>TJ#B_101312#2116#CZ</v>
      </c>
      <c r="B2259" s="4" t="str">
        <f>VLOOKUP(EB[[#This Row],[product]],KS_DB[[product]:[KS]],5,FALSE)</f>
        <v>solid</v>
      </c>
      <c r="C2259" s="4" t="str">
        <f>VLOOKUP(EB[[#This Row],[product]],KS_DB[[product]:[KS]],6,FALSE)</f>
        <v>solid</v>
      </c>
      <c r="D2259" s="4">
        <f>VLOOKUP(EB[[#This Row],[product]],Carriers[],4,FALSE)</f>
        <v>1</v>
      </c>
      <c r="E2259" s="4">
        <f>VLOOKUP(EB[[#This Row],[indic_nrg]],Indicators[],4,FALSE)</f>
        <v>0</v>
      </c>
      <c r="F2259" s="4">
        <f>IFERROR(VLOOKUP(EB[[#This Row],[Source_carrier]],KS_DB[[product]:[KS]],6,FALSE),0)</f>
        <v>0</v>
      </c>
      <c r="G2259" s="4" t="s">
        <v>34</v>
      </c>
      <c r="H2259" s="4" t="s">
        <v>605</v>
      </c>
      <c r="I2259" s="4" t="s">
        <v>49</v>
      </c>
      <c r="J2259" s="4" t="s">
        <v>37</v>
      </c>
      <c r="K2259" s="4" t="s">
        <v>606</v>
      </c>
      <c r="L2259" s="4" t="s">
        <v>39</v>
      </c>
      <c r="M2259" s="4" t="s">
        <v>50</v>
      </c>
      <c r="N2259" s="4" t="s">
        <v>41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30</v>
      </c>
      <c r="Y2259" s="4">
        <v>28</v>
      </c>
      <c r="Z2259" s="4">
        <v>0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0</v>
      </c>
      <c r="AN2259" s="4">
        <v>0</v>
      </c>
    </row>
    <row r="2260" spans="1:40" ht="15" customHeight="1" x14ac:dyDescent="0.25">
      <c r="A2260" s="4" t="str">
        <f>EB[[#This Row],[unit]] &amp; "#" &amp; EB[[#This Row],[indic_nrg]] &amp; "#" &amp; EB[[#This Row],[product]] &amp; "#" &amp; EB[[#This Row],[geo]]</f>
        <v>TJ#B_101312#2117#CZ</v>
      </c>
      <c r="B2260" s="4" t="str">
        <f>VLOOKUP(EB[[#This Row],[product]],KS_DB[[product]:[KS]],5,FALSE)</f>
        <v>solid</v>
      </c>
      <c r="C2260" s="4" t="str">
        <f>VLOOKUP(EB[[#This Row],[product]],KS_DB[[product]:[KS]],6,FALSE)</f>
        <v>solid</v>
      </c>
      <c r="D2260" s="4">
        <f>VLOOKUP(EB[[#This Row],[product]],Carriers[],4,FALSE)</f>
        <v>1</v>
      </c>
      <c r="E2260" s="4">
        <f>VLOOKUP(EB[[#This Row],[indic_nrg]],Indicators[],4,FALSE)</f>
        <v>0</v>
      </c>
      <c r="F2260" s="4">
        <f>IFERROR(VLOOKUP(EB[[#This Row],[Source_carrier]],KS_DB[[product]:[KS]],6,FALSE),0)</f>
        <v>0</v>
      </c>
      <c r="G2260" s="4" t="s">
        <v>34</v>
      </c>
      <c r="H2260" s="4" t="s">
        <v>605</v>
      </c>
      <c r="I2260" s="4" t="s">
        <v>51</v>
      </c>
      <c r="J2260" s="4" t="s">
        <v>37</v>
      </c>
      <c r="K2260" s="4" t="s">
        <v>606</v>
      </c>
      <c r="L2260" s="4" t="s">
        <v>39</v>
      </c>
      <c r="M2260" s="4" t="s">
        <v>52</v>
      </c>
      <c r="N2260" s="4" t="s">
        <v>41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0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</row>
    <row r="2261" spans="1:40" ht="15" customHeight="1" x14ac:dyDescent="0.25">
      <c r="A2261" s="4" t="str">
        <f>EB[[#This Row],[unit]] &amp; "#" &amp; EB[[#This Row],[indic_nrg]] &amp; "#" &amp; EB[[#This Row],[product]] &amp; "#" &amp; EB[[#This Row],[geo]]</f>
        <v>TJ#B_101312#2118#CZ</v>
      </c>
      <c r="B2261" s="4" t="str">
        <f>VLOOKUP(EB[[#This Row],[product]],KS_DB[[product]:[KS]],5,FALSE)</f>
        <v>solid</v>
      </c>
      <c r="C2261" s="4" t="str">
        <f>VLOOKUP(EB[[#This Row],[product]],KS_DB[[product]:[KS]],6,FALSE)</f>
        <v>solid</v>
      </c>
      <c r="D2261" s="4">
        <f>VLOOKUP(EB[[#This Row],[product]],Carriers[],4,FALSE)</f>
        <v>1</v>
      </c>
      <c r="E2261" s="4">
        <f>VLOOKUP(EB[[#This Row],[indic_nrg]],Indicators[],4,FALSE)</f>
        <v>0</v>
      </c>
      <c r="F2261" s="4">
        <f>IFERROR(VLOOKUP(EB[[#This Row],[Source_carrier]],KS_DB[[product]:[KS]],6,FALSE),0)</f>
        <v>0</v>
      </c>
      <c r="G2261" s="4" t="s">
        <v>34</v>
      </c>
      <c r="H2261" s="4" t="s">
        <v>605</v>
      </c>
      <c r="I2261" s="4" t="s">
        <v>53</v>
      </c>
      <c r="J2261" s="4" t="s">
        <v>37</v>
      </c>
      <c r="K2261" s="4" t="s">
        <v>606</v>
      </c>
      <c r="L2261" s="4" t="s">
        <v>39</v>
      </c>
      <c r="M2261" s="4" t="s">
        <v>54</v>
      </c>
      <c r="N2261" s="4" t="s">
        <v>41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</row>
    <row r="2262" spans="1:40" ht="15" customHeight="1" x14ac:dyDescent="0.25">
      <c r="A2262" s="4" t="str">
        <f>EB[[#This Row],[unit]] &amp; "#" &amp; EB[[#This Row],[indic_nrg]] &amp; "#" &amp; EB[[#This Row],[product]] &amp; "#" &amp; EB[[#This Row],[geo]]</f>
        <v>TJ#B_101312#2121#CZ</v>
      </c>
      <c r="B2262" s="4" t="str">
        <f>VLOOKUP(EB[[#This Row],[product]],KS_DB[[product]:[KS]],5,FALSE)</f>
        <v>solid</v>
      </c>
      <c r="C2262" s="4" t="str">
        <f>VLOOKUP(EB[[#This Row],[product]],KS_DB[[product]:[KS]],6,FALSE)</f>
        <v>solid</v>
      </c>
      <c r="D2262" s="4">
        <f>VLOOKUP(EB[[#This Row],[product]],Carriers[],4,FALSE)</f>
        <v>1</v>
      </c>
      <c r="E2262" s="4">
        <f>VLOOKUP(EB[[#This Row],[indic_nrg]],Indicators[],4,FALSE)</f>
        <v>0</v>
      </c>
      <c r="F2262" s="4">
        <f>IFERROR(VLOOKUP(EB[[#This Row],[Source_carrier]],KS_DB[[product]:[KS]],6,FALSE),0)</f>
        <v>0</v>
      </c>
      <c r="G2262" s="4" t="s">
        <v>34</v>
      </c>
      <c r="H2262" s="4" t="s">
        <v>605</v>
      </c>
      <c r="I2262" s="4" t="s">
        <v>55</v>
      </c>
      <c r="J2262" s="4" t="s">
        <v>37</v>
      </c>
      <c r="K2262" s="4" t="s">
        <v>606</v>
      </c>
      <c r="L2262" s="4" t="s">
        <v>39</v>
      </c>
      <c r="M2262" s="4" t="s">
        <v>56</v>
      </c>
      <c r="N2262" s="4" t="s">
        <v>41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</row>
    <row r="2263" spans="1:40" ht="15" customHeight="1" x14ac:dyDescent="0.25">
      <c r="A2263" s="4" t="str">
        <f>EB[[#This Row],[unit]] &amp; "#" &amp; EB[[#This Row],[indic_nrg]] &amp; "#" &amp; EB[[#This Row],[product]] &amp; "#" &amp; EB[[#This Row],[geo]]</f>
        <v>TJ#B_101312#2122#CZ</v>
      </c>
      <c r="B2263" s="4" t="str">
        <f>VLOOKUP(EB[[#This Row],[product]],KS_DB[[product]:[KS]],5,FALSE)</f>
        <v>solid</v>
      </c>
      <c r="C2263" s="4" t="str">
        <f>VLOOKUP(EB[[#This Row],[product]],KS_DB[[product]:[KS]],6,FALSE)</f>
        <v>solid</v>
      </c>
      <c r="D2263" s="4">
        <f>VLOOKUP(EB[[#This Row],[product]],Carriers[],4,FALSE)</f>
        <v>1</v>
      </c>
      <c r="E2263" s="4">
        <f>VLOOKUP(EB[[#This Row],[indic_nrg]],Indicators[],4,FALSE)</f>
        <v>0</v>
      </c>
      <c r="F2263" s="4">
        <f>IFERROR(VLOOKUP(EB[[#This Row],[Source_carrier]],KS_DB[[product]:[KS]],6,FALSE),0)</f>
        <v>0</v>
      </c>
      <c r="G2263" s="4" t="s">
        <v>34</v>
      </c>
      <c r="H2263" s="4" t="s">
        <v>605</v>
      </c>
      <c r="I2263" s="4" t="s">
        <v>57</v>
      </c>
      <c r="J2263" s="4" t="s">
        <v>37</v>
      </c>
      <c r="K2263" s="4" t="s">
        <v>606</v>
      </c>
      <c r="L2263" s="4" t="s">
        <v>39</v>
      </c>
      <c r="M2263" s="4" t="s">
        <v>58</v>
      </c>
      <c r="N2263" s="4" t="s">
        <v>41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</row>
    <row r="2264" spans="1:40" ht="15" customHeight="1" x14ac:dyDescent="0.25">
      <c r="A2264" s="4" t="str">
        <f>EB[[#This Row],[unit]] &amp; "#" &amp; EB[[#This Row],[indic_nrg]] &amp; "#" &amp; EB[[#This Row],[product]] &amp; "#" &amp; EB[[#This Row],[geo]]</f>
        <v>TJ#B_101312#2130#CZ</v>
      </c>
      <c r="B2264" s="4" t="str">
        <f>VLOOKUP(EB[[#This Row],[product]],KS_DB[[product]:[KS]],5,FALSE)</f>
        <v>solid</v>
      </c>
      <c r="C2264" s="4" t="str">
        <f>VLOOKUP(EB[[#This Row],[product]],KS_DB[[product]:[KS]],6,FALSE)</f>
        <v>solid</v>
      </c>
      <c r="D2264" s="4">
        <f>VLOOKUP(EB[[#This Row],[product]],Carriers[],4,FALSE)</f>
        <v>1</v>
      </c>
      <c r="E2264" s="4">
        <f>VLOOKUP(EB[[#This Row],[indic_nrg]],Indicators[],4,FALSE)</f>
        <v>0</v>
      </c>
      <c r="F2264" s="4">
        <f>IFERROR(VLOOKUP(EB[[#This Row],[Source_carrier]],KS_DB[[product]:[KS]],6,FALSE),0)</f>
        <v>0</v>
      </c>
      <c r="G2264" s="4" t="s">
        <v>34</v>
      </c>
      <c r="H2264" s="4" t="s">
        <v>605</v>
      </c>
      <c r="I2264" s="4" t="s">
        <v>59</v>
      </c>
      <c r="J2264" s="4" t="s">
        <v>37</v>
      </c>
      <c r="K2264" s="4" t="s">
        <v>606</v>
      </c>
      <c r="L2264" s="4" t="s">
        <v>39</v>
      </c>
      <c r="M2264" s="4" t="s">
        <v>60</v>
      </c>
      <c r="N2264" s="4" t="s">
        <v>41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</row>
    <row r="2265" spans="1:40" ht="15" customHeight="1" x14ac:dyDescent="0.25">
      <c r="A2265" s="4" t="str">
        <f>EB[[#This Row],[unit]] &amp; "#" &amp; EB[[#This Row],[indic_nrg]] &amp; "#" &amp; EB[[#This Row],[product]] &amp; "#" &amp; EB[[#This Row],[geo]]</f>
        <v>TJ#B_101312#2200#CZ</v>
      </c>
      <c r="B2265" s="4" t="str">
        <f>VLOOKUP(EB[[#This Row],[product]],KS_DB[[product]:[KS]],5,FALSE)</f>
        <v>solid</v>
      </c>
      <c r="C2265" s="4" t="str">
        <f>VLOOKUP(EB[[#This Row],[product]],KS_DB[[product]:[KS]],6,FALSE)</f>
        <v>solid</v>
      </c>
      <c r="D2265" s="4">
        <f>VLOOKUP(EB[[#This Row],[product]],Carriers[],4,FALSE)</f>
        <v>0</v>
      </c>
      <c r="E2265" s="4">
        <f>VLOOKUP(EB[[#This Row],[indic_nrg]],Indicators[],4,FALSE)</f>
        <v>0</v>
      </c>
      <c r="F2265" s="4">
        <f>IFERROR(VLOOKUP(EB[[#This Row],[Source_carrier]],KS_DB[[product]:[KS]],6,FALSE),0)</f>
        <v>0</v>
      </c>
      <c r="G2265" s="4" t="s">
        <v>34</v>
      </c>
      <c r="H2265" s="4" t="s">
        <v>605</v>
      </c>
      <c r="I2265" s="4" t="s">
        <v>61</v>
      </c>
      <c r="J2265" s="4" t="s">
        <v>37</v>
      </c>
      <c r="K2265" s="4" t="s">
        <v>606</v>
      </c>
      <c r="L2265" s="4" t="s">
        <v>39</v>
      </c>
      <c r="M2265" s="4" t="s">
        <v>62</v>
      </c>
      <c r="N2265" s="4" t="s">
        <v>41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</row>
    <row r="2266" spans="1:40" ht="15" customHeight="1" x14ac:dyDescent="0.25">
      <c r="A2266" s="4" t="str">
        <f>EB[[#This Row],[unit]] &amp; "#" &amp; EB[[#This Row],[indic_nrg]] &amp; "#" &amp; EB[[#This Row],[product]] &amp; "#" &amp; EB[[#This Row],[geo]]</f>
        <v>TJ#B_101312#2210#CZ</v>
      </c>
      <c r="B2266" s="4" t="str">
        <f>VLOOKUP(EB[[#This Row],[product]],KS_DB[[product]:[KS]],5,FALSE)</f>
        <v>solid</v>
      </c>
      <c r="C2266" s="4" t="str">
        <f>VLOOKUP(EB[[#This Row],[product]],KS_DB[[product]:[KS]],6,FALSE)</f>
        <v>solid</v>
      </c>
      <c r="D2266" s="4">
        <f>VLOOKUP(EB[[#This Row],[product]],Carriers[],4,FALSE)</f>
        <v>1</v>
      </c>
      <c r="E2266" s="4">
        <f>VLOOKUP(EB[[#This Row],[indic_nrg]],Indicators[],4,FALSE)</f>
        <v>0</v>
      </c>
      <c r="F2266" s="4">
        <f>IFERROR(VLOOKUP(EB[[#This Row],[Source_carrier]],KS_DB[[product]:[KS]],6,FALSE),0)</f>
        <v>0</v>
      </c>
      <c r="G2266" s="4" t="s">
        <v>34</v>
      </c>
      <c r="H2266" s="4" t="s">
        <v>605</v>
      </c>
      <c r="I2266" s="4" t="s">
        <v>63</v>
      </c>
      <c r="J2266" s="4" t="s">
        <v>37</v>
      </c>
      <c r="K2266" s="4" t="s">
        <v>606</v>
      </c>
      <c r="L2266" s="4" t="s">
        <v>39</v>
      </c>
      <c r="M2266" s="4" t="s">
        <v>64</v>
      </c>
      <c r="N2266" s="4" t="s">
        <v>41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</row>
    <row r="2267" spans="1:40" ht="15" customHeight="1" x14ac:dyDescent="0.25">
      <c r="A2267" s="4" t="str">
        <f>EB[[#This Row],[unit]] &amp; "#" &amp; EB[[#This Row],[indic_nrg]] &amp; "#" &amp; EB[[#This Row],[product]] &amp; "#" &amp; EB[[#This Row],[geo]]</f>
        <v>TJ#B_101312#2230#CZ</v>
      </c>
      <c r="B2267" s="4" t="str">
        <f>VLOOKUP(EB[[#This Row],[product]],KS_DB[[product]:[KS]],5,FALSE)</f>
        <v>solid</v>
      </c>
      <c r="C2267" s="4" t="str">
        <f>VLOOKUP(EB[[#This Row],[product]],KS_DB[[product]:[KS]],6,FALSE)</f>
        <v>solid</v>
      </c>
      <c r="D2267" s="4">
        <f>VLOOKUP(EB[[#This Row],[product]],Carriers[],4,FALSE)</f>
        <v>1</v>
      </c>
      <c r="E2267" s="4">
        <f>VLOOKUP(EB[[#This Row],[indic_nrg]],Indicators[],4,FALSE)</f>
        <v>0</v>
      </c>
      <c r="F2267" s="4">
        <f>IFERROR(VLOOKUP(EB[[#This Row],[Source_carrier]],KS_DB[[product]:[KS]],6,FALSE),0)</f>
        <v>0</v>
      </c>
      <c r="G2267" s="4" t="s">
        <v>34</v>
      </c>
      <c r="H2267" s="4" t="s">
        <v>605</v>
      </c>
      <c r="I2267" s="4" t="s">
        <v>65</v>
      </c>
      <c r="J2267" s="4" t="s">
        <v>37</v>
      </c>
      <c r="K2267" s="4" t="s">
        <v>606</v>
      </c>
      <c r="L2267" s="4" t="s">
        <v>39</v>
      </c>
      <c r="M2267" s="4" t="s">
        <v>66</v>
      </c>
      <c r="N2267" s="4" t="s">
        <v>41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</row>
    <row r="2268" spans="1:40" ht="15" customHeight="1" x14ac:dyDescent="0.25">
      <c r="A2268" s="4" t="str">
        <f>EB[[#This Row],[unit]] &amp; "#" &amp; EB[[#This Row],[indic_nrg]] &amp; "#" &amp; EB[[#This Row],[product]] &amp; "#" &amp; EB[[#This Row],[geo]]</f>
        <v>TJ#B_101312#2310#CZ</v>
      </c>
      <c r="B2268" s="4" t="str">
        <f>VLOOKUP(EB[[#This Row],[product]],KS_DB[[product]:[KS]],5,FALSE)</f>
        <v>solid</v>
      </c>
      <c r="C2268" s="4" t="str">
        <f>VLOOKUP(EB[[#This Row],[product]],KS_DB[[product]:[KS]],6,FALSE)</f>
        <v>solid</v>
      </c>
      <c r="D2268" s="4">
        <f>VLOOKUP(EB[[#This Row],[product]],Carriers[],4,FALSE)</f>
        <v>1</v>
      </c>
      <c r="E2268" s="4">
        <f>VLOOKUP(EB[[#This Row],[indic_nrg]],Indicators[],4,FALSE)</f>
        <v>0</v>
      </c>
      <c r="F2268" s="4">
        <f>IFERROR(VLOOKUP(EB[[#This Row],[Source_carrier]],KS_DB[[product]:[KS]],6,FALSE),0)</f>
        <v>0</v>
      </c>
      <c r="G2268" s="4" t="s">
        <v>34</v>
      </c>
      <c r="H2268" s="4" t="s">
        <v>605</v>
      </c>
      <c r="I2268" s="4" t="s">
        <v>67</v>
      </c>
      <c r="J2268" s="4" t="s">
        <v>37</v>
      </c>
      <c r="K2268" s="4" t="s">
        <v>606</v>
      </c>
      <c r="L2268" s="4" t="s">
        <v>39</v>
      </c>
      <c r="M2268" s="4" t="s">
        <v>68</v>
      </c>
      <c r="N2268" s="4" t="s">
        <v>41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0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</row>
    <row r="2269" spans="1:40" ht="15" customHeight="1" x14ac:dyDescent="0.25">
      <c r="A2269" s="4" t="str">
        <f>EB[[#This Row],[unit]] &amp; "#" &amp; EB[[#This Row],[indic_nrg]] &amp; "#" &amp; EB[[#This Row],[product]] &amp; "#" &amp; EB[[#This Row],[geo]]</f>
        <v>TJ#B_101312#2330#CZ</v>
      </c>
      <c r="B2269" s="4" t="str">
        <f>VLOOKUP(EB[[#This Row],[product]],KS_DB[[product]:[KS]],5,FALSE)</f>
        <v>solid</v>
      </c>
      <c r="C2269" s="4" t="str">
        <f>VLOOKUP(EB[[#This Row],[product]],KS_DB[[product]:[KS]],6,FALSE)</f>
        <v>solid</v>
      </c>
      <c r="D2269" s="4">
        <f>VLOOKUP(EB[[#This Row],[product]],Carriers[],4,FALSE)</f>
        <v>1</v>
      </c>
      <c r="E2269" s="4">
        <f>VLOOKUP(EB[[#This Row],[indic_nrg]],Indicators[],4,FALSE)</f>
        <v>0</v>
      </c>
      <c r="F2269" s="4">
        <f>IFERROR(VLOOKUP(EB[[#This Row],[Source_carrier]],KS_DB[[product]:[KS]],6,FALSE),0)</f>
        <v>0</v>
      </c>
      <c r="G2269" s="4" t="s">
        <v>34</v>
      </c>
      <c r="H2269" s="4" t="s">
        <v>605</v>
      </c>
      <c r="I2269" s="4" t="s">
        <v>69</v>
      </c>
      <c r="J2269" s="4" t="s">
        <v>37</v>
      </c>
      <c r="K2269" s="4" t="s">
        <v>606</v>
      </c>
      <c r="L2269" s="4" t="s">
        <v>39</v>
      </c>
      <c r="M2269" s="4" t="s">
        <v>70</v>
      </c>
      <c r="N2269" s="4" t="s">
        <v>41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</row>
    <row r="2270" spans="1:40" ht="15" customHeight="1" x14ac:dyDescent="0.25">
      <c r="A2270" s="4" t="str">
        <f>EB[[#This Row],[unit]] &amp; "#" &amp; EB[[#This Row],[indic_nrg]] &amp; "#" &amp; EB[[#This Row],[product]] &amp; "#" &amp; EB[[#This Row],[geo]]</f>
        <v>TJ#B_101312#2410#CZ</v>
      </c>
      <c r="B2270" s="4" t="str">
        <f>VLOOKUP(EB[[#This Row],[product]],KS_DB[[product]:[KS]],5,FALSE)</f>
        <v>solid</v>
      </c>
      <c r="C2270" s="4" t="str">
        <f>VLOOKUP(EB[[#This Row],[product]],KS_DB[[product]:[KS]],6,FALSE)</f>
        <v>solid</v>
      </c>
      <c r="D2270" s="4">
        <f>VLOOKUP(EB[[#This Row],[product]],Carriers[],4,FALSE)</f>
        <v>1</v>
      </c>
      <c r="E2270" s="4">
        <f>VLOOKUP(EB[[#This Row],[indic_nrg]],Indicators[],4,FALSE)</f>
        <v>0</v>
      </c>
      <c r="F2270" s="4">
        <f>IFERROR(VLOOKUP(EB[[#This Row],[Source_carrier]],KS_DB[[product]:[KS]],6,FALSE),0)</f>
        <v>0</v>
      </c>
      <c r="G2270" s="4" t="s">
        <v>34</v>
      </c>
      <c r="H2270" s="4" t="s">
        <v>605</v>
      </c>
      <c r="I2270" s="4" t="s">
        <v>71</v>
      </c>
      <c r="J2270" s="4" t="s">
        <v>37</v>
      </c>
      <c r="K2270" s="4" t="s">
        <v>606</v>
      </c>
      <c r="L2270" s="4" t="s">
        <v>39</v>
      </c>
      <c r="M2270" s="4" t="s">
        <v>72</v>
      </c>
      <c r="N2270" s="4" t="s">
        <v>41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0</v>
      </c>
      <c r="Z2270" s="4">
        <v>0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</row>
    <row r="2271" spans="1:40" ht="15" customHeight="1" x14ac:dyDescent="0.25">
      <c r="A2271" s="4" t="str">
        <f>EB[[#This Row],[unit]] &amp; "#" &amp; EB[[#This Row],[indic_nrg]] &amp; "#" &amp; EB[[#This Row],[product]] &amp; "#" &amp; EB[[#This Row],[geo]]</f>
        <v>TJ#B_101312#3000#CZ</v>
      </c>
      <c r="B2271" s="4" t="str">
        <f>VLOOKUP(EB[[#This Row],[product]],KS_DB[[product]:[KS]],5,FALSE)</f>
        <v>liquid</v>
      </c>
      <c r="C2271" s="4" t="str">
        <f>VLOOKUP(EB[[#This Row],[product]],KS_DB[[product]:[KS]],6,FALSE)</f>
        <v>liquid</v>
      </c>
      <c r="D2271" s="4">
        <f>VLOOKUP(EB[[#This Row],[product]],Carriers[],4,FALSE)</f>
        <v>0</v>
      </c>
      <c r="E2271" s="4">
        <f>VLOOKUP(EB[[#This Row],[indic_nrg]],Indicators[],4,FALSE)</f>
        <v>0</v>
      </c>
      <c r="F2271" s="4">
        <f>IFERROR(VLOOKUP(EB[[#This Row],[Source_carrier]],KS_DB[[product]:[KS]],6,FALSE),0)</f>
        <v>0</v>
      </c>
      <c r="G2271" s="4" t="s">
        <v>34</v>
      </c>
      <c r="H2271" s="4" t="s">
        <v>605</v>
      </c>
      <c r="I2271" s="4" t="s">
        <v>73</v>
      </c>
      <c r="J2271" s="4" t="s">
        <v>37</v>
      </c>
      <c r="K2271" s="4" t="s">
        <v>606</v>
      </c>
      <c r="L2271" s="4" t="s">
        <v>39</v>
      </c>
      <c r="M2271" s="4" t="s">
        <v>74</v>
      </c>
      <c r="N2271" s="4" t="s">
        <v>41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306</v>
      </c>
      <c r="X2271" s="4">
        <v>262</v>
      </c>
      <c r="Y2271" s="4">
        <v>131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</row>
    <row r="2272" spans="1:40" ht="15" customHeight="1" x14ac:dyDescent="0.25">
      <c r="A2272" s="4" t="str">
        <f>EB[[#This Row],[unit]] &amp; "#" &amp; EB[[#This Row],[indic_nrg]] &amp; "#" &amp; EB[[#This Row],[product]] &amp; "#" &amp; EB[[#This Row],[geo]]</f>
        <v>TJ#B_101312#3200#CZ</v>
      </c>
      <c r="B2272" s="4" t="str">
        <f>VLOOKUP(EB[[#This Row],[product]],KS_DB[[product]:[KS]],5,FALSE)</f>
        <v>liquid</v>
      </c>
      <c r="C2272" s="4" t="str">
        <f>VLOOKUP(EB[[#This Row],[product]],KS_DB[[product]:[KS]],6,FALSE)</f>
        <v>liquid</v>
      </c>
      <c r="D2272" s="4">
        <f>VLOOKUP(EB[[#This Row],[product]],Carriers[],4,FALSE)</f>
        <v>0</v>
      </c>
      <c r="E2272" s="4">
        <f>VLOOKUP(EB[[#This Row],[indic_nrg]],Indicators[],4,FALSE)</f>
        <v>0</v>
      </c>
      <c r="F2272" s="4">
        <f>IFERROR(VLOOKUP(EB[[#This Row],[Source_carrier]],KS_DB[[product]:[KS]],6,FALSE),0)</f>
        <v>0</v>
      </c>
      <c r="G2272" s="4" t="s">
        <v>34</v>
      </c>
      <c r="H2272" s="4" t="s">
        <v>605</v>
      </c>
      <c r="I2272" s="4" t="s">
        <v>75</v>
      </c>
      <c r="J2272" s="4" t="s">
        <v>37</v>
      </c>
      <c r="K2272" s="4" t="s">
        <v>606</v>
      </c>
      <c r="L2272" s="4" t="s">
        <v>39</v>
      </c>
      <c r="M2272" s="4" t="s">
        <v>76</v>
      </c>
      <c r="N2272" s="4" t="s">
        <v>41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306</v>
      </c>
      <c r="X2272" s="4">
        <v>262</v>
      </c>
      <c r="Y2272" s="4">
        <v>131</v>
      </c>
      <c r="Z2272" s="4">
        <v>0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</row>
    <row r="2273" spans="1:40" ht="15" customHeight="1" x14ac:dyDescent="0.25">
      <c r="A2273" s="4" t="str">
        <f>EB[[#This Row],[unit]] &amp; "#" &amp; EB[[#This Row],[indic_nrg]] &amp; "#" &amp; EB[[#This Row],[product]] &amp; "#" &amp; EB[[#This Row],[geo]]</f>
        <v>TJ#B_101312#3250#CZ</v>
      </c>
      <c r="B2273" s="4" t="str">
        <f>VLOOKUP(EB[[#This Row],[product]],KS_DB[[product]:[KS]],5,FALSE)</f>
        <v>liquid</v>
      </c>
      <c r="C2273" s="4" t="str">
        <f>VLOOKUP(EB[[#This Row],[product]],KS_DB[[product]:[KS]],6,FALSE)</f>
        <v>diesel</v>
      </c>
      <c r="D2273" s="4">
        <f>VLOOKUP(EB[[#This Row],[product]],Carriers[],4,FALSE)</f>
        <v>1</v>
      </c>
      <c r="E2273" s="4">
        <f>VLOOKUP(EB[[#This Row],[indic_nrg]],Indicators[],4,FALSE)</f>
        <v>0</v>
      </c>
      <c r="F2273" s="4">
        <f>IFERROR(VLOOKUP(EB[[#This Row],[Source_carrier]],KS_DB[[product]:[KS]],6,FALSE),0)</f>
        <v>0</v>
      </c>
      <c r="G2273" s="4" t="s">
        <v>34</v>
      </c>
      <c r="H2273" s="4" t="s">
        <v>605</v>
      </c>
      <c r="I2273" s="4" t="s">
        <v>1143</v>
      </c>
      <c r="J2273" s="4" t="s">
        <v>37</v>
      </c>
      <c r="K2273" s="4" t="s">
        <v>606</v>
      </c>
      <c r="L2273" s="4" t="s">
        <v>39</v>
      </c>
      <c r="M2273" s="4" t="s">
        <v>1144</v>
      </c>
      <c r="N2273" s="4" t="s">
        <v>41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306</v>
      </c>
      <c r="X2273" s="4">
        <v>262</v>
      </c>
      <c r="Y2273" s="4">
        <v>131</v>
      </c>
      <c r="Z2273" s="4">
        <v>0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</row>
    <row r="2274" spans="1:40" ht="15" customHeight="1" x14ac:dyDescent="0.25">
      <c r="A2274" s="4" t="str">
        <f>EB[[#This Row],[unit]] &amp; "#" &amp; EB[[#This Row],[indic_nrg]] &amp; "#" &amp; EB[[#This Row],[product]] &amp; "#" &amp; EB[[#This Row],[geo]]</f>
        <v>TJ#B_101312#3260#CZ</v>
      </c>
      <c r="B2274" s="4" t="str">
        <f>VLOOKUP(EB[[#This Row],[product]],KS_DB[[product]:[KS]],5,FALSE)</f>
        <v>liquid</v>
      </c>
      <c r="C2274" s="4" t="str">
        <f>VLOOKUP(EB[[#This Row],[product]],KS_DB[[product]:[KS]],6,FALSE)</f>
        <v>diesel</v>
      </c>
      <c r="D2274" s="4">
        <f>VLOOKUP(EB[[#This Row],[product]],Carriers[],4,FALSE)</f>
        <v>1</v>
      </c>
      <c r="E2274" s="4">
        <f>VLOOKUP(EB[[#This Row],[indic_nrg]],Indicators[],4,FALSE)</f>
        <v>0</v>
      </c>
      <c r="F2274" s="4">
        <f>IFERROR(VLOOKUP(EB[[#This Row],[Source_carrier]],KS_DB[[product]:[KS]],6,FALSE),0)</f>
        <v>0</v>
      </c>
      <c r="G2274" s="4" t="s">
        <v>34</v>
      </c>
      <c r="H2274" s="4" t="s">
        <v>605</v>
      </c>
      <c r="I2274" s="4" t="s">
        <v>79</v>
      </c>
      <c r="J2274" s="4" t="s">
        <v>37</v>
      </c>
      <c r="K2274" s="4" t="s">
        <v>606</v>
      </c>
      <c r="L2274" s="4" t="s">
        <v>39</v>
      </c>
      <c r="M2274" s="4" t="s">
        <v>80</v>
      </c>
      <c r="N2274" s="4" t="s">
        <v>41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</row>
    <row r="2275" spans="1:40" ht="15" customHeight="1" x14ac:dyDescent="0.25">
      <c r="A2275" s="4" t="str">
        <f>EB[[#This Row],[unit]] &amp; "#" &amp; EB[[#This Row],[indic_nrg]] &amp; "#" &amp; EB[[#This Row],[product]] &amp; "#" &amp; EB[[#This Row],[geo]]</f>
        <v>TJ#B_101312#3270A#CZ</v>
      </c>
      <c r="B2275" s="4" t="str">
        <f>VLOOKUP(EB[[#This Row],[product]],KS_DB[[product]:[KS]],5,FALSE)</f>
        <v>liquid</v>
      </c>
      <c r="C2275" s="4" t="str">
        <f>VLOOKUP(EB[[#This Row],[product]],KS_DB[[product]:[KS]],6,FALSE)</f>
        <v>liquid</v>
      </c>
      <c r="D2275" s="4">
        <f>VLOOKUP(EB[[#This Row],[product]],Carriers[],4,FALSE)</f>
        <v>1</v>
      </c>
      <c r="E2275" s="4">
        <f>VLOOKUP(EB[[#This Row],[indic_nrg]],Indicators[],4,FALSE)</f>
        <v>0</v>
      </c>
      <c r="F2275" s="4">
        <f>IFERROR(VLOOKUP(EB[[#This Row],[Source_carrier]],KS_DB[[product]:[KS]],6,FALSE),0)</f>
        <v>0</v>
      </c>
      <c r="G2275" s="4" t="s">
        <v>34</v>
      </c>
      <c r="H2275" s="4" t="s">
        <v>605</v>
      </c>
      <c r="I2275" s="4" t="s">
        <v>81</v>
      </c>
      <c r="J2275" s="4" t="s">
        <v>37</v>
      </c>
      <c r="K2275" s="4" t="s">
        <v>606</v>
      </c>
      <c r="L2275" s="4" t="s">
        <v>39</v>
      </c>
      <c r="M2275" s="4" t="s">
        <v>82</v>
      </c>
      <c r="N2275" s="4" t="s">
        <v>41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</row>
    <row r="2276" spans="1:40" ht="15" customHeight="1" x14ac:dyDescent="0.25">
      <c r="A2276" s="4" t="str">
        <f>EB[[#This Row],[unit]] &amp; "#" &amp; EB[[#This Row],[indic_nrg]] &amp; "#" &amp; EB[[#This Row],[product]] &amp; "#" &amp; EB[[#This Row],[geo]]</f>
        <v>TJ#B_101312#4000#CZ</v>
      </c>
      <c r="B2276" s="4" t="str">
        <f>VLOOKUP(EB[[#This Row],[product]],KS_DB[[product]:[KS]],5,FALSE)</f>
        <v>gas</v>
      </c>
      <c r="C2276" s="4" t="str">
        <f>VLOOKUP(EB[[#This Row],[product]],KS_DB[[product]:[KS]],6,FALSE)</f>
        <v>gas</v>
      </c>
      <c r="D2276" s="4">
        <f>VLOOKUP(EB[[#This Row],[product]],Carriers[],4,FALSE)</f>
        <v>0</v>
      </c>
      <c r="E2276" s="4">
        <f>VLOOKUP(EB[[#This Row],[indic_nrg]],Indicators[],4,FALSE)</f>
        <v>0</v>
      </c>
      <c r="F2276" s="4">
        <f>IFERROR(VLOOKUP(EB[[#This Row],[Source_carrier]],KS_DB[[product]:[KS]],6,FALSE),0)</f>
        <v>0</v>
      </c>
      <c r="G2276" s="4" t="s">
        <v>34</v>
      </c>
      <c r="H2276" s="4" t="s">
        <v>605</v>
      </c>
      <c r="I2276" s="4" t="s">
        <v>83</v>
      </c>
      <c r="J2276" s="4" t="s">
        <v>37</v>
      </c>
      <c r="K2276" s="4" t="s">
        <v>606</v>
      </c>
      <c r="L2276" s="4" t="s">
        <v>39</v>
      </c>
      <c r="M2276" s="4" t="s">
        <v>84</v>
      </c>
      <c r="N2276" s="4" t="s">
        <v>41</v>
      </c>
      <c r="O2276" s="4">
        <v>30620</v>
      </c>
      <c r="P2276" s="4">
        <v>27318</v>
      </c>
      <c r="Q2276" s="4">
        <v>25066</v>
      </c>
      <c r="R2276" s="4">
        <v>16319</v>
      </c>
      <c r="S2276" s="4">
        <v>15361</v>
      </c>
      <c r="T2276" s="4">
        <v>12398</v>
      </c>
      <c r="U2276" s="4">
        <v>13368</v>
      </c>
      <c r="V2276" s="4">
        <v>15399</v>
      </c>
      <c r="W2276" s="4">
        <v>14274</v>
      </c>
      <c r="X2276" s="4">
        <v>10933</v>
      </c>
      <c r="Y2276" s="4">
        <v>13863</v>
      </c>
      <c r="Z2276" s="4">
        <v>9835</v>
      </c>
      <c r="AA2276" s="4">
        <v>14062</v>
      </c>
      <c r="AB2276" s="4">
        <v>12697</v>
      </c>
      <c r="AC2276" s="4">
        <v>12781</v>
      </c>
      <c r="AD2276" s="4">
        <v>12408</v>
      </c>
      <c r="AE2276" s="4">
        <v>12435</v>
      </c>
      <c r="AF2276" s="4">
        <v>11843</v>
      </c>
      <c r="AG2276" s="4">
        <v>12360</v>
      </c>
      <c r="AH2276" s="4">
        <v>8788</v>
      </c>
      <c r="AI2276" s="4">
        <v>9554</v>
      </c>
      <c r="AJ2276" s="4">
        <v>9364</v>
      </c>
      <c r="AK2276" s="4">
        <v>9019</v>
      </c>
      <c r="AL2276" s="4">
        <v>8982</v>
      </c>
      <c r="AM2276" s="4">
        <v>8914</v>
      </c>
      <c r="AN2276" s="4">
        <v>8566</v>
      </c>
    </row>
    <row r="2277" spans="1:40" ht="15" customHeight="1" x14ac:dyDescent="0.25">
      <c r="A2277" s="4" t="str">
        <f>EB[[#This Row],[unit]] &amp; "#" &amp; EB[[#This Row],[indic_nrg]] &amp; "#" &amp; EB[[#This Row],[product]] &amp; "#" &amp; EB[[#This Row],[geo]]</f>
        <v>TJ#B_101312#4100#CZ</v>
      </c>
      <c r="B2277" s="4" t="str">
        <f>VLOOKUP(EB[[#This Row],[product]],KS_DB[[product]:[KS]],5,FALSE)</f>
        <v>gas</v>
      </c>
      <c r="C2277" s="4" t="str">
        <f>VLOOKUP(EB[[#This Row],[product]],KS_DB[[product]:[KS]],6,FALSE)</f>
        <v>gas</v>
      </c>
      <c r="D2277" s="4">
        <f>VLOOKUP(EB[[#This Row],[product]],Carriers[],4,FALSE)</f>
        <v>1</v>
      </c>
      <c r="E2277" s="4">
        <f>VLOOKUP(EB[[#This Row],[indic_nrg]],Indicators[],4,FALSE)</f>
        <v>0</v>
      </c>
      <c r="F2277" s="4">
        <f>IFERROR(VLOOKUP(EB[[#This Row],[Source_carrier]],KS_DB[[product]:[KS]],6,FALSE),0)</f>
        <v>0</v>
      </c>
      <c r="G2277" s="4" t="s">
        <v>34</v>
      </c>
      <c r="H2277" s="4" t="s">
        <v>605</v>
      </c>
      <c r="I2277" s="4" t="s">
        <v>85</v>
      </c>
      <c r="J2277" s="4" t="s">
        <v>37</v>
      </c>
      <c r="K2277" s="4" t="s">
        <v>606</v>
      </c>
      <c r="L2277" s="4" t="s">
        <v>39</v>
      </c>
      <c r="M2277" s="4" t="s">
        <v>86</v>
      </c>
      <c r="N2277" s="4" t="s">
        <v>41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0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</row>
    <row r="2278" spans="1:40" ht="15" customHeight="1" x14ac:dyDescent="0.25">
      <c r="A2278" s="4" t="str">
        <f>EB[[#This Row],[unit]] &amp; "#" &amp; EB[[#This Row],[indic_nrg]] &amp; "#" &amp; EB[[#This Row],[product]] &amp; "#" &amp; EB[[#This Row],[geo]]</f>
        <v>TJ#B_101312#4200#CZ</v>
      </c>
      <c r="B2278" s="4" t="str">
        <f>VLOOKUP(EB[[#This Row],[product]],KS_DB[[product]:[KS]],5,FALSE)</f>
        <v>gas</v>
      </c>
      <c r="C2278" s="4" t="str">
        <f>VLOOKUP(EB[[#This Row],[product]],KS_DB[[product]:[KS]],6,FALSE)</f>
        <v>gas</v>
      </c>
      <c r="D2278" s="4">
        <f>VLOOKUP(EB[[#This Row],[product]],Carriers[],4,FALSE)</f>
        <v>0</v>
      </c>
      <c r="E2278" s="4">
        <f>VLOOKUP(EB[[#This Row],[indic_nrg]],Indicators[],4,FALSE)</f>
        <v>0</v>
      </c>
      <c r="F2278" s="4">
        <f>IFERROR(VLOOKUP(EB[[#This Row],[Source_carrier]],KS_DB[[product]:[KS]],6,FALSE),0)</f>
        <v>0</v>
      </c>
      <c r="G2278" s="4" t="s">
        <v>34</v>
      </c>
      <c r="H2278" s="4" t="s">
        <v>605</v>
      </c>
      <c r="I2278" s="4" t="s">
        <v>87</v>
      </c>
      <c r="J2278" s="4" t="s">
        <v>37</v>
      </c>
      <c r="K2278" s="4" t="s">
        <v>606</v>
      </c>
      <c r="L2278" s="4" t="s">
        <v>39</v>
      </c>
      <c r="M2278" s="4" t="s">
        <v>88</v>
      </c>
      <c r="N2278" s="4" t="s">
        <v>41</v>
      </c>
      <c r="O2278" s="4">
        <v>30620</v>
      </c>
      <c r="P2278" s="4">
        <v>27318</v>
      </c>
      <c r="Q2278" s="4">
        <v>25066</v>
      </c>
      <c r="R2278" s="4">
        <v>16319</v>
      </c>
      <c r="S2278" s="4">
        <v>15361</v>
      </c>
      <c r="T2278" s="4">
        <v>12398</v>
      </c>
      <c r="U2278" s="4">
        <v>13368</v>
      </c>
      <c r="V2278" s="4">
        <v>15399</v>
      </c>
      <c r="W2278" s="4">
        <v>14274</v>
      </c>
      <c r="X2278" s="4">
        <v>10933</v>
      </c>
      <c r="Y2278" s="4">
        <v>13863</v>
      </c>
      <c r="Z2278" s="4">
        <v>9835</v>
      </c>
      <c r="AA2278" s="4">
        <v>14062</v>
      </c>
      <c r="AB2278" s="4">
        <v>12697</v>
      </c>
      <c r="AC2278" s="4">
        <v>12781</v>
      </c>
      <c r="AD2278" s="4">
        <v>12408</v>
      </c>
      <c r="AE2278" s="4">
        <v>12435</v>
      </c>
      <c r="AF2278" s="4">
        <v>11843</v>
      </c>
      <c r="AG2278" s="4">
        <v>12360</v>
      </c>
      <c r="AH2278" s="4">
        <v>8788</v>
      </c>
      <c r="AI2278" s="4">
        <v>9554</v>
      </c>
      <c r="AJ2278" s="4">
        <v>9364</v>
      </c>
      <c r="AK2278" s="4">
        <v>9019</v>
      </c>
      <c r="AL2278" s="4">
        <v>8982</v>
      </c>
      <c r="AM2278" s="4">
        <v>8914</v>
      </c>
      <c r="AN2278" s="4">
        <v>8566</v>
      </c>
    </row>
    <row r="2279" spans="1:40" ht="15" customHeight="1" x14ac:dyDescent="0.25">
      <c r="A2279" s="4" t="str">
        <f>EB[[#This Row],[unit]] &amp; "#" &amp; EB[[#This Row],[indic_nrg]] &amp; "#" &amp; EB[[#This Row],[product]] &amp; "#" &amp; EB[[#This Row],[geo]]</f>
        <v>TJ#B_101312#4210#CZ</v>
      </c>
      <c r="B2279" s="4" t="str">
        <f>VLOOKUP(EB[[#This Row],[product]],KS_DB[[product]:[KS]],5,FALSE)</f>
        <v>gas</v>
      </c>
      <c r="C2279" s="4" t="str">
        <f>VLOOKUP(EB[[#This Row],[product]],KS_DB[[product]:[KS]],6,FALSE)</f>
        <v>gas</v>
      </c>
      <c r="D2279" s="4">
        <f>VLOOKUP(EB[[#This Row],[product]],Carriers[],4,FALSE)</f>
        <v>1</v>
      </c>
      <c r="E2279" s="4">
        <f>VLOOKUP(EB[[#This Row],[indic_nrg]],Indicators[],4,FALSE)</f>
        <v>0</v>
      </c>
      <c r="F2279" s="4">
        <f>IFERROR(VLOOKUP(EB[[#This Row],[Source_carrier]],KS_DB[[product]:[KS]],6,FALSE),0)</f>
        <v>0</v>
      </c>
      <c r="G2279" s="4" t="s">
        <v>34</v>
      </c>
      <c r="H2279" s="4" t="s">
        <v>605</v>
      </c>
      <c r="I2279" s="4" t="s">
        <v>89</v>
      </c>
      <c r="J2279" s="4" t="s">
        <v>37</v>
      </c>
      <c r="K2279" s="4" t="s">
        <v>606</v>
      </c>
      <c r="L2279" s="4" t="s">
        <v>39</v>
      </c>
      <c r="M2279" s="4" t="s">
        <v>90</v>
      </c>
      <c r="N2279" s="4" t="s">
        <v>41</v>
      </c>
      <c r="O2279" s="4">
        <v>22780</v>
      </c>
      <c r="P2279" s="4">
        <v>19768</v>
      </c>
      <c r="Q2279" s="4">
        <v>18545</v>
      </c>
      <c r="R2279" s="4">
        <v>11805</v>
      </c>
      <c r="S2279" s="4">
        <v>10864</v>
      </c>
      <c r="T2279" s="4">
        <v>9607</v>
      </c>
      <c r="U2279" s="4">
        <v>10369</v>
      </c>
      <c r="V2279" s="4">
        <v>8645</v>
      </c>
      <c r="W2279" s="4">
        <v>8150</v>
      </c>
      <c r="X2279" s="4">
        <v>7116</v>
      </c>
      <c r="Y2279" s="4">
        <v>8054</v>
      </c>
      <c r="Z2279" s="4">
        <v>6435</v>
      </c>
      <c r="AA2279" s="4">
        <v>9978</v>
      </c>
      <c r="AB2279" s="4">
        <v>8614</v>
      </c>
      <c r="AC2279" s="4">
        <v>9259</v>
      </c>
      <c r="AD2279" s="4">
        <v>9225</v>
      </c>
      <c r="AE2279" s="4">
        <v>9230</v>
      </c>
      <c r="AF2279" s="4">
        <v>8995</v>
      </c>
      <c r="AG2279" s="4">
        <v>9143</v>
      </c>
      <c r="AH2279" s="4">
        <v>6669</v>
      </c>
      <c r="AI2279" s="4">
        <v>7852</v>
      </c>
      <c r="AJ2279" s="4">
        <v>6416</v>
      </c>
      <c r="AK2279" s="4">
        <v>6026</v>
      </c>
      <c r="AL2279" s="4">
        <v>6544</v>
      </c>
      <c r="AM2279" s="4">
        <v>6590</v>
      </c>
      <c r="AN2279" s="4">
        <v>6478</v>
      </c>
    </row>
    <row r="2280" spans="1:40" ht="15" customHeight="1" x14ac:dyDescent="0.25">
      <c r="A2280" s="4" t="str">
        <f>EB[[#This Row],[unit]] &amp; "#" &amp; EB[[#This Row],[indic_nrg]] &amp; "#" &amp; EB[[#This Row],[product]] &amp; "#" &amp; EB[[#This Row],[geo]]</f>
        <v>TJ#B_101312#4220#CZ</v>
      </c>
      <c r="B2280" s="4" t="str">
        <f>VLOOKUP(EB[[#This Row],[product]],KS_DB[[product]:[KS]],5,FALSE)</f>
        <v>gas</v>
      </c>
      <c r="C2280" s="4" t="str">
        <f>VLOOKUP(EB[[#This Row],[product]],KS_DB[[product]:[KS]],6,FALSE)</f>
        <v>gas</v>
      </c>
      <c r="D2280" s="4">
        <f>VLOOKUP(EB[[#This Row],[product]],Carriers[],4,FALSE)</f>
        <v>1</v>
      </c>
      <c r="E2280" s="4">
        <f>VLOOKUP(EB[[#This Row],[indic_nrg]],Indicators[],4,FALSE)</f>
        <v>0</v>
      </c>
      <c r="F2280" s="4">
        <f>IFERROR(VLOOKUP(EB[[#This Row],[Source_carrier]],KS_DB[[product]:[KS]],6,FALSE),0)</f>
        <v>0</v>
      </c>
      <c r="G2280" s="4" t="s">
        <v>34</v>
      </c>
      <c r="H2280" s="4" t="s">
        <v>605</v>
      </c>
      <c r="I2280" s="4" t="s">
        <v>91</v>
      </c>
      <c r="J2280" s="4" t="s">
        <v>37</v>
      </c>
      <c r="K2280" s="4" t="s">
        <v>606</v>
      </c>
      <c r="L2280" s="4" t="s">
        <v>39</v>
      </c>
      <c r="M2280" s="4" t="s">
        <v>92</v>
      </c>
      <c r="N2280" s="4" t="s">
        <v>41</v>
      </c>
      <c r="O2280" s="4">
        <v>7840</v>
      </c>
      <c r="P2280" s="4">
        <v>7550</v>
      </c>
      <c r="Q2280" s="4">
        <v>6521</v>
      </c>
      <c r="R2280" s="4">
        <v>4514</v>
      </c>
      <c r="S2280" s="4">
        <v>4497</v>
      </c>
      <c r="T2280" s="4">
        <v>2791</v>
      </c>
      <c r="U2280" s="4">
        <v>2999</v>
      </c>
      <c r="V2280" s="4">
        <v>6754</v>
      </c>
      <c r="W2280" s="4">
        <v>6124</v>
      </c>
      <c r="X2280" s="4">
        <v>3817</v>
      </c>
      <c r="Y2280" s="4">
        <v>5809</v>
      </c>
      <c r="Z2280" s="4">
        <v>3400</v>
      </c>
      <c r="AA2280" s="4">
        <v>4084</v>
      </c>
      <c r="AB2280" s="4">
        <v>4083</v>
      </c>
      <c r="AC2280" s="4">
        <v>3522</v>
      </c>
      <c r="AD2280" s="4">
        <v>3183</v>
      </c>
      <c r="AE2280" s="4">
        <v>3205</v>
      </c>
      <c r="AF2280" s="4">
        <v>2848</v>
      </c>
      <c r="AG2280" s="4">
        <v>3217</v>
      </c>
      <c r="AH2280" s="4">
        <v>2119</v>
      </c>
      <c r="AI2280" s="4">
        <v>1702</v>
      </c>
      <c r="AJ2280" s="4">
        <v>2948</v>
      </c>
      <c r="AK2280" s="4">
        <v>2993</v>
      </c>
      <c r="AL2280" s="4">
        <v>2438</v>
      </c>
      <c r="AM2280" s="4">
        <v>2324</v>
      </c>
      <c r="AN2280" s="4">
        <v>2088</v>
      </c>
    </row>
    <row r="2281" spans="1:40" ht="15" customHeight="1" x14ac:dyDescent="0.25">
      <c r="A2281" s="4" t="str">
        <f>EB[[#This Row],[unit]] &amp; "#" &amp; EB[[#This Row],[indic_nrg]] &amp; "#" &amp; EB[[#This Row],[product]] &amp; "#" &amp; EB[[#This Row],[geo]]</f>
        <v>TJ#B_101312#4230#CZ</v>
      </c>
      <c r="B2281" s="4" t="str">
        <f>VLOOKUP(EB[[#This Row],[product]],KS_DB[[product]:[KS]],5,FALSE)</f>
        <v>gas</v>
      </c>
      <c r="C2281" s="4" t="str">
        <f>VLOOKUP(EB[[#This Row],[product]],KS_DB[[product]:[KS]],6,FALSE)</f>
        <v>gas</v>
      </c>
      <c r="D2281" s="4">
        <f>VLOOKUP(EB[[#This Row],[product]],Carriers[],4,FALSE)</f>
        <v>1</v>
      </c>
      <c r="E2281" s="4">
        <f>VLOOKUP(EB[[#This Row],[indic_nrg]],Indicators[],4,FALSE)</f>
        <v>0</v>
      </c>
      <c r="F2281" s="4">
        <f>IFERROR(VLOOKUP(EB[[#This Row],[Source_carrier]],KS_DB[[product]:[KS]],6,FALSE),0)</f>
        <v>0</v>
      </c>
      <c r="G2281" s="4" t="s">
        <v>34</v>
      </c>
      <c r="H2281" s="4" t="s">
        <v>605</v>
      </c>
      <c r="I2281" s="4" t="s">
        <v>93</v>
      </c>
      <c r="J2281" s="4" t="s">
        <v>37</v>
      </c>
      <c r="K2281" s="4" t="s">
        <v>606</v>
      </c>
      <c r="L2281" s="4" t="s">
        <v>39</v>
      </c>
      <c r="M2281" s="4" t="s">
        <v>94</v>
      </c>
      <c r="N2281" s="4" t="s">
        <v>41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</row>
    <row r="2282" spans="1:40" ht="15" customHeight="1" x14ac:dyDescent="0.25">
      <c r="A2282" s="4" t="str">
        <f>EB[[#This Row],[unit]] &amp; "#" &amp; EB[[#This Row],[indic_nrg]] &amp; "#" &amp; EB[[#This Row],[product]] &amp; "#" &amp; EB[[#This Row],[geo]]</f>
        <v>TJ#B_101312#4240#CZ</v>
      </c>
      <c r="B2282" s="4" t="str">
        <f>VLOOKUP(EB[[#This Row],[product]],KS_DB[[product]:[KS]],5,FALSE)</f>
        <v>gas</v>
      </c>
      <c r="C2282" s="4" t="str">
        <f>VLOOKUP(EB[[#This Row],[product]],KS_DB[[product]:[KS]],6,FALSE)</f>
        <v>gas</v>
      </c>
      <c r="D2282" s="4">
        <f>VLOOKUP(EB[[#This Row],[product]],Carriers[],4,FALSE)</f>
        <v>1</v>
      </c>
      <c r="E2282" s="4">
        <f>VLOOKUP(EB[[#This Row],[indic_nrg]],Indicators[],4,FALSE)</f>
        <v>0</v>
      </c>
      <c r="F2282" s="4">
        <f>IFERROR(VLOOKUP(EB[[#This Row],[Source_carrier]],KS_DB[[product]:[KS]],6,FALSE),0)</f>
        <v>0</v>
      </c>
      <c r="G2282" s="4" t="s">
        <v>34</v>
      </c>
      <c r="H2282" s="4" t="s">
        <v>605</v>
      </c>
      <c r="I2282" s="4" t="s">
        <v>95</v>
      </c>
      <c r="J2282" s="4" t="s">
        <v>37</v>
      </c>
      <c r="K2282" s="4" t="s">
        <v>606</v>
      </c>
      <c r="L2282" s="4" t="s">
        <v>39</v>
      </c>
      <c r="M2282" s="4" t="s">
        <v>96</v>
      </c>
      <c r="N2282" s="4" t="s">
        <v>41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</row>
    <row r="2283" spans="1:40" ht="15" customHeight="1" x14ac:dyDescent="0.25">
      <c r="A2283" s="4" t="str">
        <f>EB[[#This Row],[unit]] &amp; "#" &amp; EB[[#This Row],[indic_nrg]] &amp; "#" &amp; EB[[#This Row],[product]] &amp; "#" &amp; EB[[#This Row],[geo]]</f>
        <v>TJ#B_101312#5200#CZ</v>
      </c>
      <c r="B2283" s="4" t="str">
        <f>VLOOKUP(EB[[#This Row],[product]],KS_DB[[product]:[KS]],5,FALSE)</f>
        <v>heat</v>
      </c>
      <c r="C2283" s="4" t="str">
        <f>VLOOKUP(EB[[#This Row],[product]],KS_DB[[product]:[KS]],6,FALSE)</f>
        <v>heat</v>
      </c>
      <c r="D2283" s="4">
        <f>VLOOKUP(EB[[#This Row],[product]],Carriers[],4,FALSE)</f>
        <v>1</v>
      </c>
      <c r="E2283" s="4">
        <f>VLOOKUP(EB[[#This Row],[indic_nrg]],Indicators[],4,FALSE)</f>
        <v>0</v>
      </c>
      <c r="F2283" s="4">
        <f>IFERROR(VLOOKUP(EB[[#This Row],[Source_carrier]],KS_DB[[product]:[KS]],6,FALSE),0)</f>
        <v>0</v>
      </c>
      <c r="G2283" s="4" t="s">
        <v>34</v>
      </c>
      <c r="H2283" s="4" t="s">
        <v>605</v>
      </c>
      <c r="I2283" s="4" t="s">
        <v>97</v>
      </c>
      <c r="J2283" s="4" t="s">
        <v>37</v>
      </c>
      <c r="K2283" s="4" t="s">
        <v>606</v>
      </c>
      <c r="L2283" s="4" t="s">
        <v>39</v>
      </c>
      <c r="M2283" s="4" t="s">
        <v>98</v>
      </c>
      <c r="N2283" s="4" t="s">
        <v>41</v>
      </c>
      <c r="O2283" s="4">
        <v>0</v>
      </c>
      <c r="P2283" s="4">
        <v>0</v>
      </c>
      <c r="Q2283" s="4">
        <v>0</v>
      </c>
      <c r="R2283" s="4">
        <v>4556</v>
      </c>
      <c r="S2283" s="4">
        <v>3954</v>
      </c>
      <c r="T2283" s="4">
        <v>4038</v>
      </c>
      <c r="U2283" s="4">
        <v>4301</v>
      </c>
      <c r="V2283" s="4">
        <v>3753</v>
      </c>
      <c r="W2283" s="4">
        <v>3074</v>
      </c>
      <c r="X2283" s="4">
        <v>2713</v>
      </c>
      <c r="Y2283" s="4">
        <v>2536</v>
      </c>
      <c r="Z2283" s="4">
        <v>2539</v>
      </c>
      <c r="AA2283" s="4">
        <v>2489</v>
      </c>
      <c r="AB2283" s="4">
        <v>2485</v>
      </c>
      <c r="AC2283" s="4">
        <v>2326</v>
      </c>
      <c r="AD2283" s="4">
        <v>2299</v>
      </c>
      <c r="AE2283" s="4">
        <v>2380</v>
      </c>
      <c r="AF2283" s="4">
        <v>2348</v>
      </c>
      <c r="AG2283" s="4">
        <v>2381</v>
      </c>
      <c r="AH2283" s="4">
        <v>2136</v>
      </c>
      <c r="AI2283" s="4">
        <v>2097</v>
      </c>
      <c r="AJ2283" s="4">
        <v>1626</v>
      </c>
      <c r="AK2283" s="4">
        <v>1593</v>
      </c>
      <c r="AL2283" s="4">
        <v>1610</v>
      </c>
      <c r="AM2283" s="4">
        <v>1532</v>
      </c>
      <c r="AN2283" s="4">
        <v>1448</v>
      </c>
    </row>
    <row r="2284" spans="1:40" ht="15" customHeight="1" x14ac:dyDescent="0.25">
      <c r="A2284" s="4" t="str">
        <f>EB[[#This Row],[unit]] &amp; "#" &amp; EB[[#This Row],[indic_nrg]] &amp; "#" &amp; EB[[#This Row],[product]] &amp; "#" &amp; EB[[#This Row],[geo]]</f>
        <v>TJ#B_101312#5500#CZ</v>
      </c>
      <c r="B2284" s="4" t="str">
        <f>VLOOKUP(EB[[#This Row],[product]],KS_DB[[product]:[KS]],5,FALSE)</f>
        <v>RES</v>
      </c>
      <c r="C2284" s="4" t="str">
        <f>VLOOKUP(EB[[#This Row],[product]],KS_DB[[product]:[KS]],6,FALSE)</f>
        <v>RES</v>
      </c>
      <c r="D2284" s="4">
        <f>VLOOKUP(EB[[#This Row],[product]],Carriers[],4,FALSE)</f>
        <v>0</v>
      </c>
      <c r="E2284" s="4">
        <f>VLOOKUP(EB[[#This Row],[indic_nrg]],Indicators[],4,FALSE)</f>
        <v>0</v>
      </c>
      <c r="F2284" s="4">
        <f>IFERROR(VLOOKUP(EB[[#This Row],[Source_carrier]],KS_DB[[product]:[KS]],6,FALSE),0)</f>
        <v>0</v>
      </c>
      <c r="G2284" s="4" t="s">
        <v>34</v>
      </c>
      <c r="H2284" s="4" t="s">
        <v>605</v>
      </c>
      <c r="I2284" s="4" t="s">
        <v>99</v>
      </c>
      <c r="J2284" s="4" t="s">
        <v>37</v>
      </c>
      <c r="K2284" s="4" t="s">
        <v>606</v>
      </c>
      <c r="L2284" s="4" t="s">
        <v>39</v>
      </c>
      <c r="M2284" s="4" t="s">
        <v>100</v>
      </c>
      <c r="N2284" s="4" t="s">
        <v>41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</row>
    <row r="2285" spans="1:40" ht="15" customHeight="1" x14ac:dyDescent="0.25">
      <c r="A2285" s="4" t="str">
        <f>EB[[#This Row],[unit]] &amp; "#" &amp; EB[[#This Row],[indic_nrg]] &amp; "#" &amp; EB[[#This Row],[product]] &amp; "#" &amp; EB[[#This Row],[geo]]</f>
        <v>TJ#B_101312#5532#CZ</v>
      </c>
      <c r="B2285" s="4" t="str">
        <f>VLOOKUP(EB[[#This Row],[product]],KS_DB[[product]:[KS]],5,FALSE)</f>
        <v>RES</v>
      </c>
      <c r="C2285" s="4" t="str">
        <f>VLOOKUP(EB[[#This Row],[product]],KS_DB[[product]:[KS]],6,FALSE)</f>
        <v>RES</v>
      </c>
      <c r="D2285" s="4">
        <f>VLOOKUP(EB[[#This Row],[product]],Carriers[],4,FALSE)</f>
        <v>1</v>
      </c>
      <c r="E2285" s="4">
        <f>VLOOKUP(EB[[#This Row],[indic_nrg]],Indicators[],4,FALSE)</f>
        <v>0</v>
      </c>
      <c r="F2285" s="4">
        <f>IFERROR(VLOOKUP(EB[[#This Row],[Source_carrier]],KS_DB[[product]:[KS]],6,FALSE),0)</f>
        <v>0</v>
      </c>
      <c r="G2285" s="4" t="s">
        <v>34</v>
      </c>
      <c r="H2285" s="4" t="s">
        <v>605</v>
      </c>
      <c r="I2285" s="4" t="s">
        <v>101</v>
      </c>
      <c r="J2285" s="4" t="s">
        <v>37</v>
      </c>
      <c r="K2285" s="4" t="s">
        <v>606</v>
      </c>
      <c r="L2285" s="4" t="s">
        <v>39</v>
      </c>
      <c r="M2285" s="4" t="s">
        <v>102</v>
      </c>
      <c r="N2285" s="4" t="s">
        <v>41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  <c r="Z2285" s="4">
        <v>0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</row>
    <row r="2286" spans="1:40" ht="15" customHeight="1" x14ac:dyDescent="0.25">
      <c r="A2286" s="4" t="str">
        <f>EB[[#This Row],[unit]] &amp; "#" &amp; EB[[#This Row],[indic_nrg]] &amp; "#" &amp; EB[[#This Row],[product]] &amp; "#" &amp; EB[[#This Row],[geo]]</f>
        <v>TJ#B_101312#5540#CZ</v>
      </c>
      <c r="B2286" s="4" t="str">
        <f>VLOOKUP(EB[[#This Row],[product]],KS_DB[[product]:[KS]],5,FALSE)</f>
        <v>biomass</v>
      </c>
      <c r="C2286" s="4" t="str">
        <f>VLOOKUP(EB[[#This Row],[product]],KS_DB[[product]:[KS]],6,FALSE)</f>
        <v>biomass</v>
      </c>
      <c r="D2286" s="4">
        <f>VLOOKUP(EB[[#This Row],[product]],Carriers[],4,FALSE)</f>
        <v>0</v>
      </c>
      <c r="E2286" s="4">
        <f>VLOOKUP(EB[[#This Row],[indic_nrg]],Indicators[],4,FALSE)</f>
        <v>0</v>
      </c>
      <c r="F2286" s="4">
        <f>IFERROR(VLOOKUP(EB[[#This Row],[Source_carrier]],KS_DB[[product]:[KS]],6,FALSE),0)</f>
        <v>0</v>
      </c>
      <c r="G2286" s="4" t="s">
        <v>34</v>
      </c>
      <c r="H2286" s="4" t="s">
        <v>605</v>
      </c>
      <c r="I2286" s="4" t="s">
        <v>103</v>
      </c>
      <c r="J2286" s="4" t="s">
        <v>37</v>
      </c>
      <c r="K2286" s="4" t="s">
        <v>606</v>
      </c>
      <c r="L2286" s="4" t="s">
        <v>39</v>
      </c>
      <c r="M2286" s="4" t="s">
        <v>104</v>
      </c>
      <c r="N2286" s="4" t="s">
        <v>41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0</v>
      </c>
      <c r="Z2286" s="4">
        <v>0</v>
      </c>
      <c r="AA2286" s="4">
        <v>0</v>
      </c>
      <c r="AB2286" s="4">
        <v>0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</row>
    <row r="2287" spans="1:40" ht="15" customHeight="1" x14ac:dyDescent="0.25">
      <c r="A2287" s="4" t="str">
        <f>EB[[#This Row],[unit]] &amp; "#" &amp; EB[[#This Row],[indic_nrg]] &amp; "#" &amp; EB[[#This Row],[product]] &amp; "#" &amp; EB[[#This Row],[geo]]</f>
        <v>TJ#B_101312#5541#CZ</v>
      </c>
      <c r="B2287" s="4" t="str">
        <f>VLOOKUP(EB[[#This Row],[product]],KS_DB[[product]:[KS]],5,FALSE)</f>
        <v>biomass</v>
      </c>
      <c r="C2287" s="4" t="str">
        <f>VLOOKUP(EB[[#This Row],[product]],KS_DB[[product]:[KS]],6,FALSE)</f>
        <v>biomass</v>
      </c>
      <c r="D2287" s="4">
        <f>VLOOKUP(EB[[#This Row],[product]],Carriers[],4,FALSE)</f>
        <v>1</v>
      </c>
      <c r="E2287" s="4">
        <f>VLOOKUP(EB[[#This Row],[indic_nrg]],Indicators[],4,FALSE)</f>
        <v>0</v>
      </c>
      <c r="F2287" s="4">
        <f>IFERROR(VLOOKUP(EB[[#This Row],[Source_carrier]],KS_DB[[product]:[KS]],6,FALSE),0)</f>
        <v>0</v>
      </c>
      <c r="G2287" s="4" t="s">
        <v>34</v>
      </c>
      <c r="H2287" s="4" t="s">
        <v>605</v>
      </c>
      <c r="I2287" s="4" t="s">
        <v>105</v>
      </c>
      <c r="J2287" s="4" t="s">
        <v>37</v>
      </c>
      <c r="K2287" s="4" t="s">
        <v>606</v>
      </c>
      <c r="L2287" s="4" t="s">
        <v>39</v>
      </c>
      <c r="M2287" s="4" t="s">
        <v>106</v>
      </c>
      <c r="N2287" s="4" t="s">
        <v>41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  <c r="Z2287" s="4">
        <v>0</v>
      </c>
      <c r="AA2287" s="4">
        <v>0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</row>
    <row r="2288" spans="1:40" ht="15" customHeight="1" x14ac:dyDescent="0.25">
      <c r="A2288" s="4" t="str">
        <f>EB[[#This Row],[unit]] &amp; "#" &amp; EB[[#This Row],[indic_nrg]] &amp; "#" &amp; EB[[#This Row],[product]] &amp; "#" &amp; EB[[#This Row],[geo]]</f>
        <v>TJ#B_101312#5542#CZ</v>
      </c>
      <c r="B2288" s="4" t="str">
        <f>VLOOKUP(EB[[#This Row],[product]],KS_DB[[product]:[KS]],5,FALSE)</f>
        <v>biomass</v>
      </c>
      <c r="C2288" s="4" t="str">
        <f>VLOOKUP(EB[[#This Row],[product]],KS_DB[[product]:[KS]],6,FALSE)</f>
        <v>biomass</v>
      </c>
      <c r="D2288" s="4">
        <f>VLOOKUP(EB[[#This Row],[product]],Carriers[],4,FALSE)</f>
        <v>1</v>
      </c>
      <c r="E2288" s="4">
        <f>VLOOKUP(EB[[#This Row],[indic_nrg]],Indicators[],4,FALSE)</f>
        <v>0</v>
      </c>
      <c r="F2288" s="4">
        <f>IFERROR(VLOOKUP(EB[[#This Row],[Source_carrier]],KS_DB[[product]:[KS]],6,FALSE),0)</f>
        <v>0</v>
      </c>
      <c r="G2288" s="4" t="s">
        <v>34</v>
      </c>
      <c r="H2288" s="4" t="s">
        <v>605</v>
      </c>
      <c r="I2288" s="4" t="s">
        <v>107</v>
      </c>
      <c r="J2288" s="4" t="s">
        <v>37</v>
      </c>
      <c r="K2288" s="4" t="s">
        <v>606</v>
      </c>
      <c r="L2288" s="4" t="s">
        <v>39</v>
      </c>
      <c r="M2288" s="4" t="s">
        <v>108</v>
      </c>
      <c r="N2288" s="4" t="s">
        <v>41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</row>
    <row r="2289" spans="1:40" ht="15" customHeight="1" x14ac:dyDescent="0.25">
      <c r="A2289" s="4" t="str">
        <f>EB[[#This Row],[unit]] &amp; "#" &amp; EB[[#This Row],[indic_nrg]] &amp; "#" &amp; EB[[#This Row],[product]] &amp; "#" &amp; EB[[#This Row],[geo]]</f>
        <v>TJ#B_101312#55431#CZ</v>
      </c>
      <c r="B2289" s="4" t="str">
        <f>VLOOKUP(EB[[#This Row],[product]],KS_DB[[product]:[KS]],5,FALSE)</f>
        <v>biomass</v>
      </c>
      <c r="C2289" s="4" t="str">
        <f>VLOOKUP(EB[[#This Row],[product]],KS_DB[[product]:[KS]],6,FALSE)</f>
        <v>biomass</v>
      </c>
      <c r="D2289" s="4">
        <f>VLOOKUP(EB[[#This Row],[product]],Carriers[],4,FALSE)</f>
        <v>1</v>
      </c>
      <c r="E2289" s="4">
        <f>VLOOKUP(EB[[#This Row],[indic_nrg]],Indicators[],4,FALSE)</f>
        <v>0</v>
      </c>
      <c r="F2289" s="4">
        <f>IFERROR(VLOOKUP(EB[[#This Row],[Source_carrier]],KS_DB[[product]:[KS]],6,FALSE),0)</f>
        <v>0</v>
      </c>
      <c r="G2289" s="4" t="s">
        <v>34</v>
      </c>
      <c r="H2289" s="4" t="s">
        <v>605</v>
      </c>
      <c r="I2289" s="4" t="s">
        <v>109</v>
      </c>
      <c r="J2289" s="4" t="s">
        <v>37</v>
      </c>
      <c r="K2289" s="4" t="s">
        <v>606</v>
      </c>
      <c r="L2289" s="4" t="s">
        <v>39</v>
      </c>
      <c r="M2289" s="4" t="s">
        <v>110</v>
      </c>
      <c r="N2289" s="4" t="s">
        <v>41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0</v>
      </c>
      <c r="AA2289" s="4">
        <v>0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</row>
    <row r="2290" spans="1:40" ht="15" customHeight="1" x14ac:dyDescent="0.25">
      <c r="A2290" s="4" t="str">
        <f>EB[[#This Row],[unit]] &amp; "#" &amp; EB[[#This Row],[indic_nrg]] &amp; "#" &amp; EB[[#This Row],[product]] &amp; "#" &amp; EB[[#This Row],[geo]]</f>
        <v>TJ#B_101312#55432#CZ</v>
      </c>
      <c r="B2290" s="4" t="str">
        <f>VLOOKUP(EB[[#This Row],[product]],KS_DB[[product]:[KS]],5,FALSE)</f>
        <v>biomass</v>
      </c>
      <c r="C2290" s="4" t="str">
        <f>VLOOKUP(EB[[#This Row],[product]],KS_DB[[product]:[KS]],6,FALSE)</f>
        <v>biomass</v>
      </c>
      <c r="D2290" s="4">
        <f>VLOOKUP(EB[[#This Row],[product]],Carriers[],4,FALSE)</f>
        <v>1</v>
      </c>
      <c r="E2290" s="4">
        <f>VLOOKUP(EB[[#This Row],[indic_nrg]],Indicators[],4,FALSE)</f>
        <v>0</v>
      </c>
      <c r="F2290" s="4">
        <f>IFERROR(VLOOKUP(EB[[#This Row],[Source_carrier]],KS_DB[[product]:[KS]],6,FALSE),0)</f>
        <v>0</v>
      </c>
      <c r="G2290" s="4" t="s">
        <v>34</v>
      </c>
      <c r="H2290" s="4" t="s">
        <v>605</v>
      </c>
      <c r="I2290" s="4" t="s">
        <v>111</v>
      </c>
      <c r="J2290" s="4" t="s">
        <v>37</v>
      </c>
      <c r="K2290" s="4" t="s">
        <v>606</v>
      </c>
      <c r="L2290" s="4" t="s">
        <v>39</v>
      </c>
      <c r="M2290" s="4" t="s">
        <v>112</v>
      </c>
      <c r="N2290" s="4" t="s">
        <v>41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</row>
    <row r="2291" spans="1:40" ht="15" customHeight="1" x14ac:dyDescent="0.25">
      <c r="A2291" s="4" t="str">
        <f>EB[[#This Row],[unit]] &amp; "#" &amp; EB[[#This Row],[indic_nrg]] &amp; "#" &amp; EB[[#This Row],[product]] &amp; "#" &amp; EB[[#This Row],[geo]]</f>
        <v>TJ#B_101312#5544#CZ</v>
      </c>
      <c r="B2291" s="4" t="str">
        <f>VLOOKUP(EB[[#This Row],[product]],KS_DB[[product]:[KS]],5,FALSE)</f>
        <v>biomass</v>
      </c>
      <c r="C2291" s="4" t="str">
        <f>VLOOKUP(EB[[#This Row],[product]],KS_DB[[product]:[KS]],6,FALSE)</f>
        <v>biomass</v>
      </c>
      <c r="D2291" s="4">
        <f>VLOOKUP(EB[[#This Row],[product]],Carriers[],4,FALSE)</f>
        <v>1</v>
      </c>
      <c r="E2291" s="4">
        <f>VLOOKUP(EB[[#This Row],[indic_nrg]],Indicators[],4,FALSE)</f>
        <v>0</v>
      </c>
      <c r="F2291" s="4">
        <f>IFERROR(VLOOKUP(EB[[#This Row],[Source_carrier]],KS_DB[[product]:[KS]],6,FALSE),0)</f>
        <v>0</v>
      </c>
      <c r="G2291" s="4" t="s">
        <v>34</v>
      </c>
      <c r="H2291" s="4" t="s">
        <v>605</v>
      </c>
      <c r="I2291" s="4" t="s">
        <v>113</v>
      </c>
      <c r="J2291" s="4" t="s">
        <v>37</v>
      </c>
      <c r="K2291" s="4" t="s">
        <v>606</v>
      </c>
      <c r="L2291" s="4" t="s">
        <v>39</v>
      </c>
      <c r="M2291" s="4" t="s">
        <v>114</v>
      </c>
      <c r="N2291" s="4" t="s">
        <v>41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</row>
    <row r="2292" spans="1:40" ht="15" customHeight="1" x14ac:dyDescent="0.25">
      <c r="A2292" s="4" t="str">
        <f>EB[[#This Row],[unit]] &amp; "#" &amp; EB[[#This Row],[indic_nrg]] &amp; "#" &amp; EB[[#This Row],[product]] &amp; "#" &amp; EB[[#This Row],[geo]]</f>
        <v>TJ#B_101312#5545#CZ</v>
      </c>
      <c r="B2292" s="4" t="str">
        <f>VLOOKUP(EB[[#This Row],[product]],KS_DB[[product]:[KS]],5,FALSE)</f>
        <v>biomass</v>
      </c>
      <c r="C2292" s="4" t="str">
        <f>VLOOKUP(EB[[#This Row],[product]],KS_DB[[product]:[KS]],6,FALSE)</f>
        <v>biomass</v>
      </c>
      <c r="D2292" s="4">
        <f>VLOOKUP(EB[[#This Row],[product]],Carriers[],4,FALSE)</f>
        <v>0</v>
      </c>
      <c r="E2292" s="4">
        <f>VLOOKUP(EB[[#This Row],[indic_nrg]],Indicators[],4,FALSE)</f>
        <v>0</v>
      </c>
      <c r="F2292" s="4">
        <f>IFERROR(VLOOKUP(EB[[#This Row],[Source_carrier]],KS_DB[[product]:[KS]],6,FALSE),0)</f>
        <v>0</v>
      </c>
      <c r="G2292" s="4" t="s">
        <v>34</v>
      </c>
      <c r="H2292" s="4" t="s">
        <v>605</v>
      </c>
      <c r="I2292" s="4" t="s">
        <v>115</v>
      </c>
      <c r="J2292" s="4" t="s">
        <v>37</v>
      </c>
      <c r="K2292" s="4" t="s">
        <v>606</v>
      </c>
      <c r="L2292" s="4" t="s">
        <v>39</v>
      </c>
      <c r="M2292" s="4" t="s">
        <v>116</v>
      </c>
      <c r="N2292" s="4" t="s">
        <v>41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</row>
    <row r="2293" spans="1:40" ht="15" customHeight="1" x14ac:dyDescent="0.25">
      <c r="A2293" s="4" t="str">
        <f>EB[[#This Row],[unit]] &amp; "#" &amp; EB[[#This Row],[indic_nrg]] &amp; "#" &amp; EB[[#This Row],[product]] &amp; "#" &amp; EB[[#This Row],[geo]]</f>
        <v>TJ#B_101312#5546#CZ</v>
      </c>
      <c r="B2293" s="4" t="str">
        <f>VLOOKUP(EB[[#This Row],[product]],KS_DB[[product]:[KS]],5,FALSE)</f>
        <v>biomass</v>
      </c>
      <c r="C2293" s="4" t="str">
        <f>VLOOKUP(EB[[#This Row],[product]],KS_DB[[product]:[KS]],6,FALSE)</f>
        <v>biomass</v>
      </c>
      <c r="D2293" s="4">
        <f>VLOOKUP(EB[[#This Row],[product]],Carriers[],4,FALSE)</f>
        <v>1</v>
      </c>
      <c r="E2293" s="4">
        <f>VLOOKUP(EB[[#This Row],[indic_nrg]],Indicators[],4,FALSE)</f>
        <v>0</v>
      </c>
      <c r="F2293" s="4">
        <f>IFERROR(VLOOKUP(EB[[#This Row],[Source_carrier]],KS_DB[[product]:[KS]],6,FALSE),0)</f>
        <v>0</v>
      </c>
      <c r="G2293" s="4" t="s">
        <v>34</v>
      </c>
      <c r="H2293" s="4" t="s">
        <v>605</v>
      </c>
      <c r="I2293" s="4" t="s">
        <v>117</v>
      </c>
      <c r="J2293" s="4" t="s">
        <v>37</v>
      </c>
      <c r="K2293" s="4" t="s">
        <v>606</v>
      </c>
      <c r="L2293" s="4" t="s">
        <v>39</v>
      </c>
      <c r="M2293" s="4" t="s">
        <v>118</v>
      </c>
      <c r="N2293" s="4" t="s">
        <v>41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</row>
    <row r="2294" spans="1:40" ht="15" customHeight="1" x14ac:dyDescent="0.25">
      <c r="A2294" s="4" t="str">
        <f>EB[[#This Row],[unit]] &amp; "#" &amp; EB[[#This Row],[indic_nrg]] &amp; "#" &amp; EB[[#This Row],[product]] &amp; "#" &amp; EB[[#This Row],[geo]]</f>
        <v>TJ#B_101312#5547#CZ</v>
      </c>
      <c r="B2294" s="4" t="str">
        <f>VLOOKUP(EB[[#This Row],[product]],KS_DB[[product]:[KS]],5,FALSE)</f>
        <v>biomass</v>
      </c>
      <c r="C2294" s="4" t="str">
        <f>VLOOKUP(EB[[#This Row],[product]],KS_DB[[product]:[KS]],6,FALSE)</f>
        <v>biomass</v>
      </c>
      <c r="D2294" s="4">
        <f>VLOOKUP(EB[[#This Row],[product]],Carriers[],4,FALSE)</f>
        <v>1</v>
      </c>
      <c r="E2294" s="4">
        <f>VLOOKUP(EB[[#This Row],[indic_nrg]],Indicators[],4,FALSE)</f>
        <v>0</v>
      </c>
      <c r="F2294" s="4">
        <f>IFERROR(VLOOKUP(EB[[#This Row],[Source_carrier]],KS_DB[[product]:[KS]],6,FALSE),0)</f>
        <v>0</v>
      </c>
      <c r="G2294" s="4" t="s">
        <v>34</v>
      </c>
      <c r="H2294" s="4" t="s">
        <v>605</v>
      </c>
      <c r="I2294" s="4" t="s">
        <v>119</v>
      </c>
      <c r="J2294" s="4" t="s">
        <v>37</v>
      </c>
      <c r="K2294" s="4" t="s">
        <v>606</v>
      </c>
      <c r="L2294" s="4" t="s">
        <v>39</v>
      </c>
      <c r="M2294" s="4" t="s">
        <v>120</v>
      </c>
      <c r="N2294" s="4" t="s">
        <v>41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0</v>
      </c>
      <c r="AB2294" s="4">
        <v>0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</row>
    <row r="2295" spans="1:40" ht="15" customHeight="1" x14ac:dyDescent="0.25">
      <c r="A2295" s="4" t="str">
        <f>EB[[#This Row],[unit]] &amp; "#" &amp; EB[[#This Row],[indic_nrg]] &amp; "#" &amp; EB[[#This Row],[product]] &amp; "#" &amp; EB[[#This Row],[geo]]</f>
        <v>TJ#B_101312#5548#CZ</v>
      </c>
      <c r="B2295" s="4" t="str">
        <f>VLOOKUP(EB[[#This Row],[product]],KS_DB[[product]:[KS]],5,FALSE)</f>
        <v>biomass</v>
      </c>
      <c r="C2295" s="4" t="str">
        <f>VLOOKUP(EB[[#This Row],[product]],KS_DB[[product]:[KS]],6,FALSE)</f>
        <v>biomass</v>
      </c>
      <c r="D2295" s="4">
        <f>VLOOKUP(EB[[#This Row],[product]],Carriers[],4,FALSE)</f>
        <v>1</v>
      </c>
      <c r="E2295" s="4">
        <f>VLOOKUP(EB[[#This Row],[indic_nrg]],Indicators[],4,FALSE)</f>
        <v>0</v>
      </c>
      <c r="F2295" s="4">
        <f>IFERROR(VLOOKUP(EB[[#This Row],[Source_carrier]],KS_DB[[product]:[KS]],6,FALSE),0)</f>
        <v>0</v>
      </c>
      <c r="G2295" s="4" t="s">
        <v>34</v>
      </c>
      <c r="H2295" s="4" t="s">
        <v>605</v>
      </c>
      <c r="I2295" s="4" t="s">
        <v>121</v>
      </c>
      <c r="J2295" s="4" t="s">
        <v>37</v>
      </c>
      <c r="K2295" s="4" t="s">
        <v>606</v>
      </c>
      <c r="L2295" s="4" t="s">
        <v>39</v>
      </c>
      <c r="M2295" s="4" t="s">
        <v>122</v>
      </c>
      <c r="N2295" s="4" t="s">
        <v>41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0</v>
      </c>
      <c r="AB2295" s="4">
        <v>0</v>
      </c>
      <c r="AC2295" s="4">
        <v>0</v>
      </c>
      <c r="AD2295" s="4">
        <v>0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</row>
    <row r="2296" spans="1:40" ht="15" customHeight="1" x14ac:dyDescent="0.25">
      <c r="A2296" s="4" t="str">
        <f>EB[[#This Row],[unit]] &amp; "#" &amp; EB[[#This Row],[indic_nrg]] &amp; "#" &amp; EB[[#This Row],[product]] &amp; "#" &amp; EB[[#This Row],[geo]]</f>
        <v>TJ#B_101312#5549#CZ</v>
      </c>
      <c r="B2296" s="4" t="str">
        <f>VLOOKUP(EB[[#This Row],[product]],KS_DB[[product]:[KS]],5,FALSE)</f>
        <v>biomass</v>
      </c>
      <c r="C2296" s="4" t="str">
        <f>VLOOKUP(EB[[#This Row],[product]],KS_DB[[product]:[KS]],6,FALSE)</f>
        <v>biomass</v>
      </c>
      <c r="D2296" s="4">
        <f>VLOOKUP(EB[[#This Row],[product]],Carriers[],4,FALSE)</f>
        <v>1</v>
      </c>
      <c r="E2296" s="4">
        <f>VLOOKUP(EB[[#This Row],[indic_nrg]],Indicators[],4,FALSE)</f>
        <v>0</v>
      </c>
      <c r="F2296" s="4">
        <f>IFERROR(VLOOKUP(EB[[#This Row],[Source_carrier]],KS_DB[[product]:[KS]],6,FALSE),0)</f>
        <v>0</v>
      </c>
      <c r="G2296" s="4" t="s">
        <v>34</v>
      </c>
      <c r="H2296" s="4" t="s">
        <v>605</v>
      </c>
      <c r="I2296" s="4" t="s">
        <v>123</v>
      </c>
      <c r="J2296" s="4" t="s">
        <v>37</v>
      </c>
      <c r="K2296" s="4" t="s">
        <v>606</v>
      </c>
      <c r="L2296" s="4" t="s">
        <v>39</v>
      </c>
      <c r="M2296" s="4" t="s">
        <v>124</v>
      </c>
      <c r="N2296" s="4" t="s">
        <v>41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</row>
    <row r="2297" spans="1:40" ht="15" customHeight="1" x14ac:dyDescent="0.25">
      <c r="A2297" s="4" t="str">
        <f>EB[[#This Row],[unit]] &amp; "#" &amp; EB[[#This Row],[indic_nrg]] &amp; "#" &amp; EB[[#This Row],[product]] &amp; "#" &amp; EB[[#This Row],[geo]]</f>
        <v>TJ#B_101312#5550#CZ</v>
      </c>
      <c r="B2297" s="4" t="str">
        <f>VLOOKUP(EB[[#This Row],[product]],KS_DB[[product]:[KS]],5,FALSE)</f>
        <v>RES</v>
      </c>
      <c r="C2297" s="4" t="str">
        <f>VLOOKUP(EB[[#This Row],[product]],KS_DB[[product]:[KS]],6,FALSE)</f>
        <v>RES</v>
      </c>
      <c r="D2297" s="4">
        <f>VLOOKUP(EB[[#This Row],[product]],Carriers[],4,FALSE)</f>
        <v>1</v>
      </c>
      <c r="E2297" s="4">
        <f>VLOOKUP(EB[[#This Row],[indic_nrg]],Indicators[],4,FALSE)</f>
        <v>0</v>
      </c>
      <c r="F2297" s="4">
        <f>IFERROR(VLOOKUP(EB[[#This Row],[Source_carrier]],KS_DB[[product]:[KS]],6,FALSE),0)</f>
        <v>0</v>
      </c>
      <c r="G2297" s="4" t="s">
        <v>34</v>
      </c>
      <c r="H2297" s="4" t="s">
        <v>605</v>
      </c>
      <c r="I2297" s="4" t="s">
        <v>125</v>
      </c>
      <c r="J2297" s="4" t="s">
        <v>37</v>
      </c>
      <c r="K2297" s="4" t="s">
        <v>606</v>
      </c>
      <c r="L2297" s="4" t="s">
        <v>39</v>
      </c>
      <c r="M2297" s="4" t="s">
        <v>126</v>
      </c>
      <c r="N2297" s="4" t="s">
        <v>41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0</v>
      </c>
      <c r="AB2297" s="4">
        <v>0</v>
      </c>
      <c r="AC2297" s="4">
        <v>0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4">
        <v>0</v>
      </c>
    </row>
    <row r="2298" spans="1:40" ht="15" customHeight="1" x14ac:dyDescent="0.25">
      <c r="A2298" s="4" t="str">
        <f>EB[[#This Row],[unit]] &amp; "#" &amp; EB[[#This Row],[indic_nrg]] &amp; "#" &amp; EB[[#This Row],[product]] &amp; "#" &amp; EB[[#This Row],[geo]]</f>
        <v>TJ#B_101312#6000#CZ</v>
      </c>
      <c r="B2298" s="4" t="str">
        <f>VLOOKUP(EB[[#This Row],[product]],KS_DB[[product]:[KS]],5,FALSE)</f>
        <v>electricity</v>
      </c>
      <c r="C2298" s="4" t="str">
        <f>VLOOKUP(EB[[#This Row],[product]],KS_DB[[product]:[KS]],6,FALSE)</f>
        <v>electricity</v>
      </c>
      <c r="D2298" s="4">
        <f>VLOOKUP(EB[[#This Row],[product]],Carriers[],4,FALSE)</f>
        <v>1</v>
      </c>
      <c r="E2298" s="4">
        <f>VLOOKUP(EB[[#This Row],[indic_nrg]],Indicators[],4,FALSE)</f>
        <v>0</v>
      </c>
      <c r="F2298" s="4">
        <f>IFERROR(VLOOKUP(EB[[#This Row],[Source_carrier]],KS_DB[[product]:[KS]],6,FALSE),0)</f>
        <v>0</v>
      </c>
      <c r="G2298" s="4" t="s">
        <v>34</v>
      </c>
      <c r="H2298" s="4" t="s">
        <v>605</v>
      </c>
      <c r="I2298" s="4" t="s">
        <v>127</v>
      </c>
      <c r="J2298" s="4" t="s">
        <v>37</v>
      </c>
      <c r="K2298" s="4" t="s">
        <v>606</v>
      </c>
      <c r="L2298" s="4" t="s">
        <v>39</v>
      </c>
      <c r="M2298" s="4" t="s">
        <v>128</v>
      </c>
      <c r="N2298" s="4" t="s">
        <v>41</v>
      </c>
      <c r="O2298" s="4">
        <v>0</v>
      </c>
      <c r="P2298" s="4">
        <v>0</v>
      </c>
      <c r="Q2298" s="4">
        <v>0</v>
      </c>
      <c r="R2298" s="4">
        <v>630</v>
      </c>
      <c r="S2298" s="4">
        <v>630</v>
      </c>
      <c r="T2298" s="4">
        <v>616</v>
      </c>
      <c r="U2298" s="4">
        <v>626</v>
      </c>
      <c r="V2298" s="4">
        <v>540</v>
      </c>
      <c r="W2298" s="4">
        <v>562</v>
      </c>
      <c r="X2298" s="4">
        <v>565</v>
      </c>
      <c r="Y2298" s="4">
        <v>576</v>
      </c>
      <c r="Z2298" s="4">
        <v>551</v>
      </c>
      <c r="AA2298" s="4">
        <v>580</v>
      </c>
      <c r="AB2298" s="4">
        <v>569</v>
      </c>
      <c r="AC2298" s="4">
        <v>569</v>
      </c>
      <c r="AD2298" s="4">
        <v>569</v>
      </c>
      <c r="AE2298" s="4">
        <v>580</v>
      </c>
      <c r="AF2298" s="4">
        <v>565</v>
      </c>
      <c r="AG2298" s="4">
        <v>576</v>
      </c>
      <c r="AH2298" s="4">
        <v>518</v>
      </c>
      <c r="AI2298" s="4">
        <v>526</v>
      </c>
      <c r="AJ2298" s="4">
        <v>432</v>
      </c>
      <c r="AK2298" s="4">
        <v>425</v>
      </c>
      <c r="AL2298" s="4">
        <v>428</v>
      </c>
      <c r="AM2298" s="4">
        <v>428</v>
      </c>
      <c r="AN2298" s="4">
        <v>418</v>
      </c>
    </row>
    <row r="2299" spans="1:40" ht="15" customHeight="1" x14ac:dyDescent="0.25">
      <c r="A2299" s="4" t="str">
        <f>EB[[#This Row],[unit]] &amp; "#" &amp; EB[[#This Row],[indic_nrg]] &amp; "#" &amp; EB[[#This Row],[product]] &amp; "#" &amp; EB[[#This Row],[geo]]</f>
        <v>TJ#B_101312#7100#CZ</v>
      </c>
      <c r="B2299" s="4" t="str">
        <f>VLOOKUP(EB[[#This Row],[product]],KS_DB[[product]:[KS]],5,FALSE)</f>
        <v>other</v>
      </c>
      <c r="C2299" s="4" t="str">
        <f>VLOOKUP(EB[[#This Row],[product]],KS_DB[[product]:[KS]],6,FALSE)</f>
        <v>other</v>
      </c>
      <c r="D2299" s="4">
        <f>VLOOKUP(EB[[#This Row],[product]],Carriers[],4,FALSE)</f>
        <v>1</v>
      </c>
      <c r="E2299" s="4">
        <f>VLOOKUP(EB[[#This Row],[indic_nrg]],Indicators[],4,FALSE)</f>
        <v>0</v>
      </c>
      <c r="F2299" s="4">
        <f>IFERROR(VLOOKUP(EB[[#This Row],[Source_carrier]],KS_DB[[product]:[KS]],6,FALSE),0)</f>
        <v>0</v>
      </c>
      <c r="G2299" s="4" t="s">
        <v>34</v>
      </c>
      <c r="H2299" s="4" t="s">
        <v>605</v>
      </c>
      <c r="I2299" s="4" t="s">
        <v>129</v>
      </c>
      <c r="J2299" s="4" t="s">
        <v>37</v>
      </c>
      <c r="K2299" s="4" t="s">
        <v>606</v>
      </c>
      <c r="L2299" s="4" t="s">
        <v>39</v>
      </c>
      <c r="M2299" s="4" t="s">
        <v>130</v>
      </c>
      <c r="N2299" s="4" t="s">
        <v>41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</row>
    <row r="2300" spans="1:40" ht="15" customHeight="1" x14ac:dyDescent="0.25">
      <c r="A2300" s="4" t="str">
        <f>EB[[#This Row],[unit]] &amp; "#" &amp; EB[[#This Row],[indic_nrg]] &amp; "#" &amp; EB[[#This Row],[product]] &amp; "#" &amp; EB[[#This Row],[geo]]</f>
        <v>TJ#B_101312#7200#CZ</v>
      </c>
      <c r="B2300" s="4" t="str">
        <f>VLOOKUP(EB[[#This Row],[product]],KS_DB[[product]:[KS]],5,FALSE)</f>
        <v>other</v>
      </c>
      <c r="C2300" s="4" t="str">
        <f>VLOOKUP(EB[[#This Row],[product]],KS_DB[[product]:[KS]],6,FALSE)</f>
        <v>other</v>
      </c>
      <c r="D2300" s="4">
        <f>VLOOKUP(EB[[#This Row],[product]],Carriers[],4,FALSE)</f>
        <v>0</v>
      </c>
      <c r="E2300" s="4">
        <f>VLOOKUP(EB[[#This Row],[indic_nrg]],Indicators[],4,FALSE)</f>
        <v>0</v>
      </c>
      <c r="F2300" s="4">
        <f>IFERROR(VLOOKUP(EB[[#This Row],[Source_carrier]],KS_DB[[product]:[KS]],6,FALSE),0)</f>
        <v>0</v>
      </c>
      <c r="G2300" s="4" t="s">
        <v>34</v>
      </c>
      <c r="H2300" s="4" t="s">
        <v>605</v>
      </c>
      <c r="I2300" s="4" t="s">
        <v>131</v>
      </c>
      <c r="J2300" s="4" t="s">
        <v>37</v>
      </c>
      <c r="K2300" s="4" t="s">
        <v>606</v>
      </c>
      <c r="L2300" s="4" t="s">
        <v>39</v>
      </c>
      <c r="M2300" s="4" t="s">
        <v>132</v>
      </c>
      <c r="N2300" s="4" t="s">
        <v>41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0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</row>
    <row r="2301" spans="1:40" ht="15" customHeight="1" x14ac:dyDescent="0.25">
      <c r="A2301" s="4" t="str">
        <f>EB[[#This Row],[unit]] &amp; "#" &amp; EB[[#This Row],[indic_nrg]] &amp; "#" &amp; EB[[#This Row],[product]] &amp; "#" &amp; EB[[#This Row],[geo]]</f>
        <v>TJ#B_101313#0000#CZ</v>
      </c>
      <c r="B2301" s="4" t="str">
        <f>VLOOKUP(EB[[#This Row],[product]],KS_DB[[product]:[KS]],5,FALSE)</f>
        <v>all</v>
      </c>
      <c r="C2301" s="4" t="str">
        <f>VLOOKUP(EB[[#This Row],[product]],KS_DB[[product]:[KS]],6,FALSE)</f>
        <v>all</v>
      </c>
      <c r="D2301" s="4">
        <f>VLOOKUP(EB[[#This Row],[product]],Carriers[],4,FALSE)</f>
        <v>0</v>
      </c>
      <c r="E2301" s="4">
        <f>VLOOKUP(EB[[#This Row],[indic_nrg]],Indicators[],4,FALSE)</f>
        <v>0</v>
      </c>
      <c r="F2301" s="4">
        <f>IFERROR(VLOOKUP(EB[[#This Row],[Source_carrier]],KS_DB[[product]:[KS]],6,FALSE),0)</f>
        <v>0</v>
      </c>
      <c r="G2301" s="4" t="s">
        <v>34</v>
      </c>
      <c r="H2301" s="4" t="s">
        <v>607</v>
      </c>
      <c r="I2301" s="4" t="s">
        <v>36</v>
      </c>
      <c r="J2301" s="4" t="s">
        <v>37</v>
      </c>
      <c r="K2301" s="4" t="s">
        <v>608</v>
      </c>
      <c r="L2301" s="4" t="s">
        <v>39</v>
      </c>
      <c r="M2301" s="4" t="s">
        <v>40</v>
      </c>
      <c r="N2301" s="4" t="s">
        <v>41</v>
      </c>
      <c r="O2301" s="4">
        <v>0</v>
      </c>
      <c r="P2301" s="4">
        <v>0</v>
      </c>
      <c r="Q2301" s="4">
        <v>0</v>
      </c>
      <c r="R2301" s="4">
        <v>1544</v>
      </c>
      <c r="S2301" s="4">
        <v>1308</v>
      </c>
      <c r="T2301" s="4">
        <v>1445</v>
      </c>
      <c r="U2301" s="4">
        <v>1671</v>
      </c>
      <c r="V2301" s="4">
        <v>1241</v>
      </c>
      <c r="W2301" s="4">
        <v>830</v>
      </c>
      <c r="X2301" s="4">
        <v>815</v>
      </c>
      <c r="Y2301" s="4">
        <v>711</v>
      </c>
      <c r="Z2301" s="4">
        <v>793</v>
      </c>
      <c r="AA2301" s="4">
        <v>1057</v>
      </c>
      <c r="AB2301" s="4">
        <v>1048</v>
      </c>
      <c r="AC2301" s="4">
        <v>984</v>
      </c>
      <c r="AD2301" s="4">
        <v>1082</v>
      </c>
      <c r="AE2301" s="4">
        <v>1203</v>
      </c>
      <c r="AF2301" s="4">
        <v>816</v>
      </c>
      <c r="AG2301" s="4">
        <v>606</v>
      </c>
      <c r="AH2301" s="4">
        <v>698</v>
      </c>
      <c r="AI2301" s="4">
        <v>36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</row>
    <row r="2302" spans="1:40" ht="15" customHeight="1" x14ac:dyDescent="0.25">
      <c r="A2302" s="4" t="str">
        <f>EB[[#This Row],[unit]] &amp; "#" &amp; EB[[#This Row],[indic_nrg]] &amp; "#" &amp; EB[[#This Row],[product]] &amp; "#" &amp; EB[[#This Row],[geo]]</f>
        <v>TJ#B_101313#2000#CZ</v>
      </c>
      <c r="B2302" s="4" t="str">
        <f>VLOOKUP(EB[[#This Row],[product]],KS_DB[[product]:[KS]],5,FALSE)</f>
        <v>solid</v>
      </c>
      <c r="C2302" s="4" t="str">
        <f>VLOOKUP(EB[[#This Row],[product]],KS_DB[[product]:[KS]],6,FALSE)</f>
        <v>solid</v>
      </c>
      <c r="D2302" s="4">
        <f>VLOOKUP(EB[[#This Row],[product]],Carriers[],4,FALSE)</f>
        <v>0</v>
      </c>
      <c r="E2302" s="4">
        <f>VLOOKUP(EB[[#This Row],[indic_nrg]],Indicators[],4,FALSE)</f>
        <v>0</v>
      </c>
      <c r="F2302" s="4">
        <f>IFERROR(VLOOKUP(EB[[#This Row],[Source_carrier]],KS_DB[[product]:[KS]],6,FALSE),0)</f>
        <v>0</v>
      </c>
      <c r="G2302" s="4" t="s">
        <v>34</v>
      </c>
      <c r="H2302" s="4" t="s">
        <v>607</v>
      </c>
      <c r="I2302" s="4" t="s">
        <v>18</v>
      </c>
      <c r="J2302" s="4" t="s">
        <v>37</v>
      </c>
      <c r="K2302" s="4" t="s">
        <v>608</v>
      </c>
      <c r="L2302" s="4" t="s">
        <v>39</v>
      </c>
      <c r="M2302" s="4" t="s">
        <v>42</v>
      </c>
      <c r="N2302" s="4" t="s">
        <v>41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0</v>
      </c>
      <c r="AA2302" s="4">
        <v>280</v>
      </c>
      <c r="AB2302" s="4">
        <v>280</v>
      </c>
      <c r="AC2302" s="4">
        <v>260</v>
      </c>
      <c r="AD2302" s="4">
        <v>280</v>
      </c>
      <c r="AE2302" s="4">
        <v>320</v>
      </c>
      <c r="AF2302" s="4">
        <v>220</v>
      </c>
      <c r="AG2302" s="4">
        <v>140</v>
      </c>
      <c r="AH2302" s="4">
        <v>160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</row>
    <row r="2303" spans="1:40" ht="15" customHeight="1" x14ac:dyDescent="0.25">
      <c r="A2303" s="4" t="str">
        <f>EB[[#This Row],[unit]] &amp; "#" &amp; EB[[#This Row],[indic_nrg]] &amp; "#" &amp; EB[[#This Row],[product]] &amp; "#" &amp; EB[[#This Row],[geo]]</f>
        <v>TJ#B_101313#2100#CZ</v>
      </c>
      <c r="B2303" s="4" t="str">
        <f>VLOOKUP(EB[[#This Row],[product]],KS_DB[[product]:[KS]],5,FALSE)</f>
        <v>solid</v>
      </c>
      <c r="C2303" s="4" t="str">
        <f>VLOOKUP(EB[[#This Row],[product]],KS_DB[[product]:[KS]],6,FALSE)</f>
        <v>solid</v>
      </c>
      <c r="D2303" s="4">
        <f>VLOOKUP(EB[[#This Row],[product]],Carriers[],4,FALSE)</f>
        <v>0</v>
      </c>
      <c r="E2303" s="4">
        <f>VLOOKUP(EB[[#This Row],[indic_nrg]],Indicators[],4,FALSE)</f>
        <v>0</v>
      </c>
      <c r="F2303" s="4">
        <f>IFERROR(VLOOKUP(EB[[#This Row],[Source_carrier]],KS_DB[[product]:[KS]],6,FALSE),0)</f>
        <v>0</v>
      </c>
      <c r="G2303" s="4" t="s">
        <v>34</v>
      </c>
      <c r="H2303" s="4" t="s">
        <v>607</v>
      </c>
      <c r="I2303" s="4" t="s">
        <v>43</v>
      </c>
      <c r="J2303" s="4" t="s">
        <v>37</v>
      </c>
      <c r="K2303" s="4" t="s">
        <v>608</v>
      </c>
      <c r="L2303" s="4" t="s">
        <v>39</v>
      </c>
      <c r="M2303" s="4" t="s">
        <v>44</v>
      </c>
      <c r="N2303" s="4" t="s">
        <v>41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</row>
    <row r="2304" spans="1:40" ht="15" customHeight="1" x14ac:dyDescent="0.25">
      <c r="A2304" s="4" t="str">
        <f>EB[[#This Row],[unit]] &amp; "#" &amp; EB[[#This Row],[indic_nrg]] &amp; "#" &amp; EB[[#This Row],[product]] &amp; "#" &amp; EB[[#This Row],[geo]]</f>
        <v>TJ#B_101313#2112#CZ</v>
      </c>
      <c r="B2304" s="4" t="str">
        <f>VLOOKUP(EB[[#This Row],[product]],KS_DB[[product]:[KS]],5,FALSE)</f>
        <v>solid</v>
      </c>
      <c r="C2304" s="4" t="str">
        <f>VLOOKUP(EB[[#This Row],[product]],KS_DB[[product]:[KS]],6,FALSE)</f>
        <v>solid</v>
      </c>
      <c r="D2304" s="4">
        <f>VLOOKUP(EB[[#This Row],[product]],Carriers[],4,FALSE)</f>
        <v>1</v>
      </c>
      <c r="E2304" s="4">
        <f>VLOOKUP(EB[[#This Row],[indic_nrg]],Indicators[],4,FALSE)</f>
        <v>0</v>
      </c>
      <c r="F2304" s="4">
        <f>IFERROR(VLOOKUP(EB[[#This Row],[Source_carrier]],KS_DB[[product]:[KS]],6,FALSE),0)</f>
        <v>0</v>
      </c>
      <c r="G2304" s="4" t="s">
        <v>34</v>
      </c>
      <c r="H2304" s="4" t="s">
        <v>607</v>
      </c>
      <c r="I2304" s="4" t="s">
        <v>45</v>
      </c>
      <c r="J2304" s="4" t="s">
        <v>37</v>
      </c>
      <c r="K2304" s="4" t="s">
        <v>608</v>
      </c>
      <c r="L2304" s="4" t="s">
        <v>39</v>
      </c>
      <c r="M2304" s="4" t="s">
        <v>46</v>
      </c>
      <c r="N2304" s="4" t="s">
        <v>41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0</v>
      </c>
      <c r="AB2304" s="4">
        <v>0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</row>
    <row r="2305" spans="1:40" ht="15" customHeight="1" x14ac:dyDescent="0.25">
      <c r="A2305" s="4" t="str">
        <f>EB[[#This Row],[unit]] &amp; "#" &amp; EB[[#This Row],[indic_nrg]] &amp; "#" &amp; EB[[#This Row],[product]] &amp; "#" &amp; EB[[#This Row],[geo]]</f>
        <v>TJ#B_101313#2115#CZ</v>
      </c>
      <c r="B2305" s="4" t="str">
        <f>VLOOKUP(EB[[#This Row],[product]],KS_DB[[product]:[KS]],5,FALSE)</f>
        <v>solid</v>
      </c>
      <c r="C2305" s="4" t="str">
        <f>VLOOKUP(EB[[#This Row],[product]],KS_DB[[product]:[KS]],6,FALSE)</f>
        <v>solid</v>
      </c>
      <c r="D2305" s="4">
        <f>VLOOKUP(EB[[#This Row],[product]],Carriers[],4,FALSE)</f>
        <v>1</v>
      </c>
      <c r="E2305" s="4">
        <f>VLOOKUP(EB[[#This Row],[indic_nrg]],Indicators[],4,FALSE)</f>
        <v>0</v>
      </c>
      <c r="F2305" s="4">
        <f>IFERROR(VLOOKUP(EB[[#This Row],[Source_carrier]],KS_DB[[product]:[KS]],6,FALSE),0)</f>
        <v>0</v>
      </c>
      <c r="G2305" s="4" t="s">
        <v>34</v>
      </c>
      <c r="H2305" s="4" t="s">
        <v>607</v>
      </c>
      <c r="I2305" s="4" t="s">
        <v>47</v>
      </c>
      <c r="J2305" s="4" t="s">
        <v>37</v>
      </c>
      <c r="K2305" s="4" t="s">
        <v>608</v>
      </c>
      <c r="L2305" s="4" t="s">
        <v>39</v>
      </c>
      <c r="M2305" s="4" t="s">
        <v>48</v>
      </c>
      <c r="N2305" s="4" t="s">
        <v>41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</row>
    <row r="2306" spans="1:40" ht="15" customHeight="1" x14ac:dyDescent="0.25">
      <c r="A2306" s="4" t="str">
        <f>EB[[#This Row],[unit]] &amp; "#" &amp; EB[[#This Row],[indic_nrg]] &amp; "#" &amp; EB[[#This Row],[product]] &amp; "#" &amp; EB[[#This Row],[geo]]</f>
        <v>TJ#B_101313#2116#CZ</v>
      </c>
      <c r="B2306" s="4" t="str">
        <f>VLOOKUP(EB[[#This Row],[product]],KS_DB[[product]:[KS]],5,FALSE)</f>
        <v>solid</v>
      </c>
      <c r="C2306" s="4" t="str">
        <f>VLOOKUP(EB[[#This Row],[product]],KS_DB[[product]:[KS]],6,FALSE)</f>
        <v>solid</v>
      </c>
      <c r="D2306" s="4">
        <f>VLOOKUP(EB[[#This Row],[product]],Carriers[],4,FALSE)</f>
        <v>1</v>
      </c>
      <c r="E2306" s="4">
        <f>VLOOKUP(EB[[#This Row],[indic_nrg]],Indicators[],4,FALSE)</f>
        <v>0</v>
      </c>
      <c r="F2306" s="4">
        <f>IFERROR(VLOOKUP(EB[[#This Row],[Source_carrier]],KS_DB[[product]:[KS]],6,FALSE),0)</f>
        <v>0</v>
      </c>
      <c r="G2306" s="4" t="s">
        <v>34</v>
      </c>
      <c r="H2306" s="4" t="s">
        <v>607</v>
      </c>
      <c r="I2306" s="4" t="s">
        <v>49</v>
      </c>
      <c r="J2306" s="4" t="s">
        <v>37</v>
      </c>
      <c r="K2306" s="4" t="s">
        <v>608</v>
      </c>
      <c r="L2306" s="4" t="s">
        <v>39</v>
      </c>
      <c r="M2306" s="4" t="s">
        <v>50</v>
      </c>
      <c r="N2306" s="4" t="s">
        <v>41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0</v>
      </c>
      <c r="AB2306" s="4">
        <v>0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</row>
    <row r="2307" spans="1:40" ht="15" customHeight="1" x14ac:dyDescent="0.25">
      <c r="A2307" s="4" t="str">
        <f>EB[[#This Row],[unit]] &amp; "#" &amp; EB[[#This Row],[indic_nrg]] &amp; "#" &amp; EB[[#This Row],[product]] &amp; "#" &amp; EB[[#This Row],[geo]]</f>
        <v>TJ#B_101313#2117#CZ</v>
      </c>
      <c r="B2307" s="4" t="str">
        <f>VLOOKUP(EB[[#This Row],[product]],KS_DB[[product]:[KS]],5,FALSE)</f>
        <v>solid</v>
      </c>
      <c r="C2307" s="4" t="str">
        <f>VLOOKUP(EB[[#This Row],[product]],KS_DB[[product]:[KS]],6,FALSE)</f>
        <v>solid</v>
      </c>
      <c r="D2307" s="4">
        <f>VLOOKUP(EB[[#This Row],[product]],Carriers[],4,FALSE)</f>
        <v>1</v>
      </c>
      <c r="E2307" s="4">
        <f>VLOOKUP(EB[[#This Row],[indic_nrg]],Indicators[],4,FALSE)</f>
        <v>0</v>
      </c>
      <c r="F2307" s="4">
        <f>IFERROR(VLOOKUP(EB[[#This Row],[Source_carrier]],KS_DB[[product]:[KS]],6,FALSE),0)</f>
        <v>0</v>
      </c>
      <c r="G2307" s="4" t="s">
        <v>34</v>
      </c>
      <c r="H2307" s="4" t="s">
        <v>607</v>
      </c>
      <c r="I2307" s="4" t="s">
        <v>51</v>
      </c>
      <c r="J2307" s="4" t="s">
        <v>37</v>
      </c>
      <c r="K2307" s="4" t="s">
        <v>608</v>
      </c>
      <c r="L2307" s="4" t="s">
        <v>39</v>
      </c>
      <c r="M2307" s="4" t="s">
        <v>52</v>
      </c>
      <c r="N2307" s="4" t="s">
        <v>41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</v>
      </c>
      <c r="Y2307" s="4">
        <v>0</v>
      </c>
      <c r="Z2307" s="4">
        <v>0</v>
      </c>
      <c r="AA2307" s="4">
        <v>0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</row>
    <row r="2308" spans="1:40" ht="15" customHeight="1" x14ac:dyDescent="0.25">
      <c r="A2308" s="4" t="str">
        <f>EB[[#This Row],[unit]] &amp; "#" &amp; EB[[#This Row],[indic_nrg]] &amp; "#" &amp; EB[[#This Row],[product]] &amp; "#" &amp; EB[[#This Row],[geo]]</f>
        <v>TJ#B_101313#2118#CZ</v>
      </c>
      <c r="B2308" s="4" t="str">
        <f>VLOOKUP(EB[[#This Row],[product]],KS_DB[[product]:[KS]],5,FALSE)</f>
        <v>solid</v>
      </c>
      <c r="C2308" s="4" t="str">
        <f>VLOOKUP(EB[[#This Row],[product]],KS_DB[[product]:[KS]],6,FALSE)</f>
        <v>solid</v>
      </c>
      <c r="D2308" s="4">
        <f>VLOOKUP(EB[[#This Row],[product]],Carriers[],4,FALSE)</f>
        <v>1</v>
      </c>
      <c r="E2308" s="4">
        <f>VLOOKUP(EB[[#This Row],[indic_nrg]],Indicators[],4,FALSE)</f>
        <v>0</v>
      </c>
      <c r="F2308" s="4">
        <f>IFERROR(VLOOKUP(EB[[#This Row],[Source_carrier]],KS_DB[[product]:[KS]],6,FALSE),0)</f>
        <v>0</v>
      </c>
      <c r="G2308" s="4" t="s">
        <v>34</v>
      </c>
      <c r="H2308" s="4" t="s">
        <v>607</v>
      </c>
      <c r="I2308" s="4" t="s">
        <v>53</v>
      </c>
      <c r="J2308" s="4" t="s">
        <v>37</v>
      </c>
      <c r="K2308" s="4" t="s">
        <v>608</v>
      </c>
      <c r="L2308" s="4" t="s">
        <v>39</v>
      </c>
      <c r="M2308" s="4" t="s">
        <v>54</v>
      </c>
      <c r="N2308" s="4" t="s">
        <v>41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</row>
    <row r="2309" spans="1:40" ht="15" customHeight="1" x14ac:dyDescent="0.25">
      <c r="A2309" s="4" t="str">
        <f>EB[[#This Row],[unit]] &amp; "#" &amp; EB[[#This Row],[indic_nrg]] &amp; "#" &amp; EB[[#This Row],[product]] &amp; "#" &amp; EB[[#This Row],[geo]]</f>
        <v>TJ#B_101313#2121#CZ</v>
      </c>
      <c r="B2309" s="4" t="str">
        <f>VLOOKUP(EB[[#This Row],[product]],KS_DB[[product]:[KS]],5,FALSE)</f>
        <v>solid</v>
      </c>
      <c r="C2309" s="4" t="str">
        <f>VLOOKUP(EB[[#This Row],[product]],KS_DB[[product]:[KS]],6,FALSE)</f>
        <v>solid</v>
      </c>
      <c r="D2309" s="4">
        <f>VLOOKUP(EB[[#This Row],[product]],Carriers[],4,FALSE)</f>
        <v>1</v>
      </c>
      <c r="E2309" s="4">
        <f>VLOOKUP(EB[[#This Row],[indic_nrg]],Indicators[],4,FALSE)</f>
        <v>0</v>
      </c>
      <c r="F2309" s="4">
        <f>IFERROR(VLOOKUP(EB[[#This Row],[Source_carrier]],KS_DB[[product]:[KS]],6,FALSE),0)</f>
        <v>0</v>
      </c>
      <c r="G2309" s="4" t="s">
        <v>34</v>
      </c>
      <c r="H2309" s="4" t="s">
        <v>607</v>
      </c>
      <c r="I2309" s="4" t="s">
        <v>55</v>
      </c>
      <c r="J2309" s="4" t="s">
        <v>37</v>
      </c>
      <c r="K2309" s="4" t="s">
        <v>608</v>
      </c>
      <c r="L2309" s="4" t="s">
        <v>39</v>
      </c>
      <c r="M2309" s="4" t="s">
        <v>56</v>
      </c>
      <c r="N2309" s="4" t="s">
        <v>41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</row>
    <row r="2310" spans="1:40" ht="15" customHeight="1" x14ac:dyDescent="0.25">
      <c r="A2310" s="4" t="str">
        <f>EB[[#This Row],[unit]] &amp; "#" &amp; EB[[#This Row],[indic_nrg]] &amp; "#" &amp; EB[[#This Row],[product]] &amp; "#" &amp; EB[[#This Row],[geo]]</f>
        <v>TJ#B_101313#2122#CZ</v>
      </c>
      <c r="B2310" s="4" t="str">
        <f>VLOOKUP(EB[[#This Row],[product]],KS_DB[[product]:[KS]],5,FALSE)</f>
        <v>solid</v>
      </c>
      <c r="C2310" s="4" t="str">
        <f>VLOOKUP(EB[[#This Row],[product]],KS_DB[[product]:[KS]],6,FALSE)</f>
        <v>solid</v>
      </c>
      <c r="D2310" s="4">
        <f>VLOOKUP(EB[[#This Row],[product]],Carriers[],4,FALSE)</f>
        <v>1</v>
      </c>
      <c r="E2310" s="4">
        <f>VLOOKUP(EB[[#This Row],[indic_nrg]],Indicators[],4,FALSE)</f>
        <v>0</v>
      </c>
      <c r="F2310" s="4">
        <f>IFERROR(VLOOKUP(EB[[#This Row],[Source_carrier]],KS_DB[[product]:[KS]],6,FALSE),0)</f>
        <v>0</v>
      </c>
      <c r="G2310" s="4" t="s">
        <v>34</v>
      </c>
      <c r="H2310" s="4" t="s">
        <v>607</v>
      </c>
      <c r="I2310" s="4" t="s">
        <v>57</v>
      </c>
      <c r="J2310" s="4" t="s">
        <v>37</v>
      </c>
      <c r="K2310" s="4" t="s">
        <v>608</v>
      </c>
      <c r="L2310" s="4" t="s">
        <v>39</v>
      </c>
      <c r="M2310" s="4" t="s">
        <v>58</v>
      </c>
      <c r="N2310" s="4" t="s">
        <v>41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0</v>
      </c>
      <c r="Y2310" s="4">
        <v>0</v>
      </c>
      <c r="Z2310" s="4">
        <v>0</v>
      </c>
      <c r="AA2310" s="4">
        <v>0</v>
      </c>
      <c r="AB2310" s="4">
        <v>0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</row>
    <row r="2311" spans="1:40" ht="15" customHeight="1" x14ac:dyDescent="0.25">
      <c r="A2311" s="4" t="str">
        <f>EB[[#This Row],[unit]] &amp; "#" &amp; EB[[#This Row],[indic_nrg]] &amp; "#" &amp; EB[[#This Row],[product]] &amp; "#" &amp; EB[[#This Row],[geo]]</f>
        <v>TJ#B_101313#2130#CZ</v>
      </c>
      <c r="B2311" s="4" t="str">
        <f>VLOOKUP(EB[[#This Row],[product]],KS_DB[[product]:[KS]],5,FALSE)</f>
        <v>solid</v>
      </c>
      <c r="C2311" s="4" t="str">
        <f>VLOOKUP(EB[[#This Row],[product]],KS_DB[[product]:[KS]],6,FALSE)</f>
        <v>solid</v>
      </c>
      <c r="D2311" s="4">
        <f>VLOOKUP(EB[[#This Row],[product]],Carriers[],4,FALSE)</f>
        <v>1</v>
      </c>
      <c r="E2311" s="4">
        <f>VLOOKUP(EB[[#This Row],[indic_nrg]],Indicators[],4,FALSE)</f>
        <v>0</v>
      </c>
      <c r="F2311" s="4">
        <f>IFERROR(VLOOKUP(EB[[#This Row],[Source_carrier]],KS_DB[[product]:[KS]],6,FALSE),0)</f>
        <v>0</v>
      </c>
      <c r="G2311" s="4" t="s">
        <v>34</v>
      </c>
      <c r="H2311" s="4" t="s">
        <v>607</v>
      </c>
      <c r="I2311" s="4" t="s">
        <v>59</v>
      </c>
      <c r="J2311" s="4" t="s">
        <v>37</v>
      </c>
      <c r="K2311" s="4" t="s">
        <v>608</v>
      </c>
      <c r="L2311" s="4" t="s">
        <v>39</v>
      </c>
      <c r="M2311" s="4" t="s">
        <v>60</v>
      </c>
      <c r="N2311" s="4" t="s">
        <v>41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</row>
    <row r="2312" spans="1:40" ht="15" customHeight="1" x14ac:dyDescent="0.25">
      <c r="A2312" s="4" t="str">
        <f>EB[[#This Row],[unit]] &amp; "#" &amp; EB[[#This Row],[indic_nrg]] &amp; "#" &amp; EB[[#This Row],[product]] &amp; "#" &amp; EB[[#This Row],[geo]]</f>
        <v>TJ#B_101313#2200#CZ</v>
      </c>
      <c r="B2312" s="4" t="str">
        <f>VLOOKUP(EB[[#This Row],[product]],KS_DB[[product]:[KS]],5,FALSE)</f>
        <v>solid</v>
      </c>
      <c r="C2312" s="4" t="str">
        <f>VLOOKUP(EB[[#This Row],[product]],KS_DB[[product]:[KS]],6,FALSE)</f>
        <v>solid</v>
      </c>
      <c r="D2312" s="4">
        <f>VLOOKUP(EB[[#This Row],[product]],Carriers[],4,FALSE)</f>
        <v>0</v>
      </c>
      <c r="E2312" s="4">
        <f>VLOOKUP(EB[[#This Row],[indic_nrg]],Indicators[],4,FALSE)</f>
        <v>0</v>
      </c>
      <c r="F2312" s="4">
        <f>IFERROR(VLOOKUP(EB[[#This Row],[Source_carrier]],KS_DB[[product]:[KS]],6,FALSE),0)</f>
        <v>0</v>
      </c>
      <c r="G2312" s="4" t="s">
        <v>34</v>
      </c>
      <c r="H2312" s="4" t="s">
        <v>607</v>
      </c>
      <c r="I2312" s="4" t="s">
        <v>61</v>
      </c>
      <c r="J2312" s="4" t="s">
        <v>37</v>
      </c>
      <c r="K2312" s="4" t="s">
        <v>608</v>
      </c>
      <c r="L2312" s="4" t="s">
        <v>39</v>
      </c>
      <c r="M2312" s="4" t="s">
        <v>62</v>
      </c>
      <c r="N2312" s="4" t="s">
        <v>41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0</v>
      </c>
      <c r="Y2312" s="4">
        <v>0</v>
      </c>
      <c r="Z2312" s="4">
        <v>0</v>
      </c>
      <c r="AA2312" s="4">
        <v>280</v>
      </c>
      <c r="AB2312" s="4">
        <v>280</v>
      </c>
      <c r="AC2312" s="4">
        <v>260</v>
      </c>
      <c r="AD2312" s="4">
        <v>280</v>
      </c>
      <c r="AE2312" s="4">
        <v>320</v>
      </c>
      <c r="AF2312" s="4">
        <v>220</v>
      </c>
      <c r="AG2312" s="4">
        <v>140</v>
      </c>
      <c r="AH2312" s="4">
        <v>160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</row>
    <row r="2313" spans="1:40" ht="15" customHeight="1" x14ac:dyDescent="0.25">
      <c r="A2313" s="4" t="str">
        <f>EB[[#This Row],[unit]] &amp; "#" &amp; EB[[#This Row],[indic_nrg]] &amp; "#" &amp; EB[[#This Row],[product]] &amp; "#" &amp; EB[[#This Row],[geo]]</f>
        <v>TJ#B_101313#2210#CZ</v>
      </c>
      <c r="B2313" s="4" t="str">
        <f>VLOOKUP(EB[[#This Row],[product]],KS_DB[[product]:[KS]],5,FALSE)</f>
        <v>solid</v>
      </c>
      <c r="C2313" s="4" t="str">
        <f>VLOOKUP(EB[[#This Row],[product]],KS_DB[[product]:[KS]],6,FALSE)</f>
        <v>solid</v>
      </c>
      <c r="D2313" s="4">
        <f>VLOOKUP(EB[[#This Row],[product]],Carriers[],4,FALSE)</f>
        <v>1</v>
      </c>
      <c r="E2313" s="4">
        <f>VLOOKUP(EB[[#This Row],[indic_nrg]],Indicators[],4,FALSE)</f>
        <v>0</v>
      </c>
      <c r="F2313" s="4">
        <f>IFERROR(VLOOKUP(EB[[#This Row],[Source_carrier]],KS_DB[[product]:[KS]],6,FALSE),0)</f>
        <v>0</v>
      </c>
      <c r="G2313" s="4" t="s">
        <v>34</v>
      </c>
      <c r="H2313" s="4" t="s">
        <v>607</v>
      </c>
      <c r="I2313" s="4" t="s">
        <v>63</v>
      </c>
      <c r="J2313" s="4" t="s">
        <v>37</v>
      </c>
      <c r="K2313" s="4" t="s">
        <v>608</v>
      </c>
      <c r="L2313" s="4" t="s">
        <v>39</v>
      </c>
      <c r="M2313" s="4" t="s">
        <v>64</v>
      </c>
      <c r="N2313" s="4" t="s">
        <v>41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</row>
    <row r="2314" spans="1:40" ht="15" customHeight="1" x14ac:dyDescent="0.25">
      <c r="A2314" s="4" t="str">
        <f>EB[[#This Row],[unit]] &amp; "#" &amp; EB[[#This Row],[indic_nrg]] &amp; "#" &amp; EB[[#This Row],[product]] &amp; "#" &amp; EB[[#This Row],[geo]]</f>
        <v>TJ#B_101313#2230#CZ</v>
      </c>
      <c r="B2314" s="4" t="str">
        <f>VLOOKUP(EB[[#This Row],[product]],KS_DB[[product]:[KS]],5,FALSE)</f>
        <v>solid</v>
      </c>
      <c r="C2314" s="4" t="str">
        <f>VLOOKUP(EB[[#This Row],[product]],KS_DB[[product]:[KS]],6,FALSE)</f>
        <v>solid</v>
      </c>
      <c r="D2314" s="4">
        <f>VLOOKUP(EB[[#This Row],[product]],Carriers[],4,FALSE)</f>
        <v>1</v>
      </c>
      <c r="E2314" s="4">
        <f>VLOOKUP(EB[[#This Row],[indic_nrg]],Indicators[],4,FALSE)</f>
        <v>0</v>
      </c>
      <c r="F2314" s="4">
        <f>IFERROR(VLOOKUP(EB[[#This Row],[Source_carrier]],KS_DB[[product]:[KS]],6,FALSE),0)</f>
        <v>0</v>
      </c>
      <c r="G2314" s="4" t="s">
        <v>34</v>
      </c>
      <c r="H2314" s="4" t="s">
        <v>607</v>
      </c>
      <c r="I2314" s="4" t="s">
        <v>65</v>
      </c>
      <c r="J2314" s="4" t="s">
        <v>37</v>
      </c>
      <c r="K2314" s="4" t="s">
        <v>608</v>
      </c>
      <c r="L2314" s="4" t="s">
        <v>39</v>
      </c>
      <c r="M2314" s="4" t="s">
        <v>66</v>
      </c>
      <c r="N2314" s="4" t="s">
        <v>41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0</v>
      </c>
      <c r="AA2314" s="4">
        <v>280</v>
      </c>
      <c r="AB2314" s="4">
        <v>280</v>
      </c>
      <c r="AC2314" s="4">
        <v>260</v>
      </c>
      <c r="AD2314" s="4">
        <v>280</v>
      </c>
      <c r="AE2314" s="4">
        <v>320</v>
      </c>
      <c r="AF2314" s="4">
        <v>220</v>
      </c>
      <c r="AG2314" s="4">
        <v>140</v>
      </c>
      <c r="AH2314" s="4">
        <v>160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</row>
    <row r="2315" spans="1:40" ht="15" customHeight="1" x14ac:dyDescent="0.25">
      <c r="A2315" s="4" t="str">
        <f>EB[[#This Row],[unit]] &amp; "#" &amp; EB[[#This Row],[indic_nrg]] &amp; "#" &amp; EB[[#This Row],[product]] &amp; "#" &amp; EB[[#This Row],[geo]]</f>
        <v>TJ#B_101313#2310#CZ</v>
      </c>
      <c r="B2315" s="4" t="str">
        <f>VLOOKUP(EB[[#This Row],[product]],KS_DB[[product]:[KS]],5,FALSE)</f>
        <v>solid</v>
      </c>
      <c r="C2315" s="4" t="str">
        <f>VLOOKUP(EB[[#This Row],[product]],KS_DB[[product]:[KS]],6,FALSE)</f>
        <v>solid</v>
      </c>
      <c r="D2315" s="4">
        <f>VLOOKUP(EB[[#This Row],[product]],Carriers[],4,FALSE)</f>
        <v>1</v>
      </c>
      <c r="E2315" s="4">
        <f>VLOOKUP(EB[[#This Row],[indic_nrg]],Indicators[],4,FALSE)</f>
        <v>0</v>
      </c>
      <c r="F2315" s="4">
        <f>IFERROR(VLOOKUP(EB[[#This Row],[Source_carrier]],KS_DB[[product]:[KS]],6,FALSE),0)</f>
        <v>0</v>
      </c>
      <c r="G2315" s="4" t="s">
        <v>34</v>
      </c>
      <c r="H2315" s="4" t="s">
        <v>607</v>
      </c>
      <c r="I2315" s="4" t="s">
        <v>67</v>
      </c>
      <c r="J2315" s="4" t="s">
        <v>37</v>
      </c>
      <c r="K2315" s="4" t="s">
        <v>608</v>
      </c>
      <c r="L2315" s="4" t="s">
        <v>39</v>
      </c>
      <c r="M2315" s="4" t="s">
        <v>68</v>
      </c>
      <c r="N2315" s="4" t="s">
        <v>41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v>0</v>
      </c>
    </row>
    <row r="2316" spans="1:40" ht="15" customHeight="1" x14ac:dyDescent="0.25">
      <c r="A2316" s="4" t="str">
        <f>EB[[#This Row],[unit]] &amp; "#" &amp; EB[[#This Row],[indic_nrg]] &amp; "#" &amp; EB[[#This Row],[product]] &amp; "#" &amp; EB[[#This Row],[geo]]</f>
        <v>TJ#B_101313#2330#CZ</v>
      </c>
      <c r="B2316" s="4" t="str">
        <f>VLOOKUP(EB[[#This Row],[product]],KS_DB[[product]:[KS]],5,FALSE)</f>
        <v>solid</v>
      </c>
      <c r="C2316" s="4" t="str">
        <f>VLOOKUP(EB[[#This Row],[product]],KS_DB[[product]:[KS]],6,FALSE)</f>
        <v>solid</v>
      </c>
      <c r="D2316" s="4">
        <f>VLOOKUP(EB[[#This Row],[product]],Carriers[],4,FALSE)</f>
        <v>1</v>
      </c>
      <c r="E2316" s="4">
        <f>VLOOKUP(EB[[#This Row],[indic_nrg]],Indicators[],4,FALSE)</f>
        <v>0</v>
      </c>
      <c r="F2316" s="4">
        <f>IFERROR(VLOOKUP(EB[[#This Row],[Source_carrier]],KS_DB[[product]:[KS]],6,FALSE),0)</f>
        <v>0</v>
      </c>
      <c r="G2316" s="4" t="s">
        <v>34</v>
      </c>
      <c r="H2316" s="4" t="s">
        <v>607</v>
      </c>
      <c r="I2316" s="4" t="s">
        <v>69</v>
      </c>
      <c r="J2316" s="4" t="s">
        <v>37</v>
      </c>
      <c r="K2316" s="4" t="s">
        <v>608</v>
      </c>
      <c r="L2316" s="4" t="s">
        <v>39</v>
      </c>
      <c r="M2316" s="4" t="s">
        <v>70</v>
      </c>
      <c r="N2316" s="4" t="s">
        <v>41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</row>
    <row r="2317" spans="1:40" ht="15" customHeight="1" x14ac:dyDescent="0.25">
      <c r="A2317" s="4" t="str">
        <f>EB[[#This Row],[unit]] &amp; "#" &amp; EB[[#This Row],[indic_nrg]] &amp; "#" &amp; EB[[#This Row],[product]] &amp; "#" &amp; EB[[#This Row],[geo]]</f>
        <v>TJ#B_101313#2410#CZ</v>
      </c>
      <c r="B2317" s="4" t="str">
        <f>VLOOKUP(EB[[#This Row],[product]],KS_DB[[product]:[KS]],5,FALSE)</f>
        <v>solid</v>
      </c>
      <c r="C2317" s="4" t="str">
        <f>VLOOKUP(EB[[#This Row],[product]],KS_DB[[product]:[KS]],6,FALSE)</f>
        <v>solid</v>
      </c>
      <c r="D2317" s="4">
        <f>VLOOKUP(EB[[#This Row],[product]],Carriers[],4,FALSE)</f>
        <v>1</v>
      </c>
      <c r="E2317" s="4">
        <f>VLOOKUP(EB[[#This Row],[indic_nrg]],Indicators[],4,FALSE)</f>
        <v>0</v>
      </c>
      <c r="F2317" s="4">
        <f>IFERROR(VLOOKUP(EB[[#This Row],[Source_carrier]],KS_DB[[product]:[KS]],6,FALSE),0)</f>
        <v>0</v>
      </c>
      <c r="G2317" s="4" t="s">
        <v>34</v>
      </c>
      <c r="H2317" s="4" t="s">
        <v>607</v>
      </c>
      <c r="I2317" s="4" t="s">
        <v>71</v>
      </c>
      <c r="J2317" s="4" t="s">
        <v>37</v>
      </c>
      <c r="K2317" s="4" t="s">
        <v>608</v>
      </c>
      <c r="L2317" s="4" t="s">
        <v>39</v>
      </c>
      <c r="M2317" s="4" t="s">
        <v>72</v>
      </c>
      <c r="N2317" s="4" t="s">
        <v>41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</row>
    <row r="2318" spans="1:40" ht="15" customHeight="1" x14ac:dyDescent="0.25">
      <c r="A2318" s="4" t="str">
        <f>EB[[#This Row],[unit]] &amp; "#" &amp; EB[[#This Row],[indic_nrg]] &amp; "#" &amp; EB[[#This Row],[product]] &amp; "#" &amp; EB[[#This Row],[geo]]</f>
        <v>TJ#B_101313#4000#CZ</v>
      </c>
      <c r="B2318" s="4" t="str">
        <f>VLOOKUP(EB[[#This Row],[product]],KS_DB[[product]:[KS]],5,FALSE)</f>
        <v>gas</v>
      </c>
      <c r="C2318" s="4" t="str">
        <f>VLOOKUP(EB[[#This Row],[product]],KS_DB[[product]:[KS]],6,FALSE)</f>
        <v>gas</v>
      </c>
      <c r="D2318" s="4">
        <f>VLOOKUP(EB[[#This Row],[product]],Carriers[],4,FALSE)</f>
        <v>0</v>
      </c>
      <c r="E2318" s="4">
        <f>VLOOKUP(EB[[#This Row],[indic_nrg]],Indicators[],4,FALSE)</f>
        <v>0</v>
      </c>
      <c r="F2318" s="4">
        <f>IFERROR(VLOOKUP(EB[[#This Row],[Source_carrier]],KS_DB[[product]:[KS]],6,FALSE),0)</f>
        <v>0</v>
      </c>
      <c r="G2318" s="4" t="s">
        <v>34</v>
      </c>
      <c r="H2318" s="4" t="s">
        <v>607</v>
      </c>
      <c r="I2318" s="4" t="s">
        <v>83</v>
      </c>
      <c r="J2318" s="4" t="s">
        <v>37</v>
      </c>
      <c r="K2318" s="4" t="s">
        <v>608</v>
      </c>
      <c r="L2318" s="4" t="s">
        <v>39</v>
      </c>
      <c r="M2318" s="4" t="s">
        <v>84</v>
      </c>
      <c r="N2318" s="4" t="s">
        <v>41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</row>
    <row r="2319" spans="1:40" ht="15" customHeight="1" x14ac:dyDescent="0.25">
      <c r="A2319" s="4" t="str">
        <f>EB[[#This Row],[unit]] &amp; "#" &amp; EB[[#This Row],[indic_nrg]] &amp; "#" &amp; EB[[#This Row],[product]] &amp; "#" &amp; EB[[#This Row],[geo]]</f>
        <v>TJ#B_101313#4200#CZ</v>
      </c>
      <c r="B2319" s="4" t="str">
        <f>VLOOKUP(EB[[#This Row],[product]],KS_DB[[product]:[KS]],5,FALSE)</f>
        <v>gas</v>
      </c>
      <c r="C2319" s="4" t="str">
        <f>VLOOKUP(EB[[#This Row],[product]],KS_DB[[product]:[KS]],6,FALSE)</f>
        <v>gas</v>
      </c>
      <c r="D2319" s="4">
        <f>VLOOKUP(EB[[#This Row],[product]],Carriers[],4,FALSE)</f>
        <v>0</v>
      </c>
      <c r="E2319" s="4">
        <f>VLOOKUP(EB[[#This Row],[indic_nrg]],Indicators[],4,FALSE)</f>
        <v>0</v>
      </c>
      <c r="F2319" s="4">
        <f>IFERROR(VLOOKUP(EB[[#This Row],[Source_carrier]],KS_DB[[product]:[KS]],6,FALSE),0)</f>
        <v>0</v>
      </c>
      <c r="G2319" s="4" t="s">
        <v>34</v>
      </c>
      <c r="H2319" s="4" t="s">
        <v>607</v>
      </c>
      <c r="I2319" s="4" t="s">
        <v>87</v>
      </c>
      <c r="J2319" s="4" t="s">
        <v>37</v>
      </c>
      <c r="K2319" s="4" t="s">
        <v>608</v>
      </c>
      <c r="L2319" s="4" t="s">
        <v>39</v>
      </c>
      <c r="M2319" s="4" t="s">
        <v>88</v>
      </c>
      <c r="N2319" s="4" t="s">
        <v>41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  <c r="Z2319" s="4">
        <v>0</v>
      </c>
      <c r="AA2319" s="4">
        <v>0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</row>
    <row r="2320" spans="1:40" ht="15" customHeight="1" x14ac:dyDescent="0.25">
      <c r="A2320" s="4" t="str">
        <f>EB[[#This Row],[unit]] &amp; "#" &amp; EB[[#This Row],[indic_nrg]] &amp; "#" &amp; EB[[#This Row],[product]] &amp; "#" &amp; EB[[#This Row],[geo]]</f>
        <v>TJ#B_101313#4210#CZ</v>
      </c>
      <c r="B2320" s="4" t="str">
        <f>VLOOKUP(EB[[#This Row],[product]],KS_DB[[product]:[KS]],5,FALSE)</f>
        <v>gas</v>
      </c>
      <c r="C2320" s="4" t="str">
        <f>VLOOKUP(EB[[#This Row],[product]],KS_DB[[product]:[KS]],6,FALSE)</f>
        <v>gas</v>
      </c>
      <c r="D2320" s="4">
        <f>VLOOKUP(EB[[#This Row],[product]],Carriers[],4,FALSE)</f>
        <v>1</v>
      </c>
      <c r="E2320" s="4">
        <f>VLOOKUP(EB[[#This Row],[indic_nrg]],Indicators[],4,FALSE)</f>
        <v>0</v>
      </c>
      <c r="F2320" s="4">
        <f>IFERROR(VLOOKUP(EB[[#This Row],[Source_carrier]],KS_DB[[product]:[KS]],6,FALSE),0)</f>
        <v>0</v>
      </c>
      <c r="G2320" s="4" t="s">
        <v>34</v>
      </c>
      <c r="H2320" s="4" t="s">
        <v>607</v>
      </c>
      <c r="I2320" s="4" t="s">
        <v>89</v>
      </c>
      <c r="J2320" s="4" t="s">
        <v>37</v>
      </c>
      <c r="K2320" s="4" t="s">
        <v>608</v>
      </c>
      <c r="L2320" s="4" t="s">
        <v>39</v>
      </c>
      <c r="M2320" s="4" t="s">
        <v>90</v>
      </c>
      <c r="N2320" s="4" t="s">
        <v>41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</row>
    <row r="2321" spans="1:40" ht="15" customHeight="1" x14ac:dyDescent="0.25">
      <c r="A2321" s="4" t="str">
        <f>EB[[#This Row],[unit]] &amp; "#" &amp; EB[[#This Row],[indic_nrg]] &amp; "#" &amp; EB[[#This Row],[product]] &amp; "#" &amp; EB[[#This Row],[geo]]</f>
        <v>TJ#B_101313#4220#CZ</v>
      </c>
      <c r="B2321" s="4" t="str">
        <f>VLOOKUP(EB[[#This Row],[product]],KS_DB[[product]:[KS]],5,FALSE)</f>
        <v>gas</v>
      </c>
      <c r="C2321" s="4" t="str">
        <f>VLOOKUP(EB[[#This Row],[product]],KS_DB[[product]:[KS]],6,FALSE)</f>
        <v>gas</v>
      </c>
      <c r="D2321" s="4">
        <f>VLOOKUP(EB[[#This Row],[product]],Carriers[],4,FALSE)</f>
        <v>1</v>
      </c>
      <c r="E2321" s="4">
        <f>VLOOKUP(EB[[#This Row],[indic_nrg]],Indicators[],4,FALSE)</f>
        <v>0</v>
      </c>
      <c r="F2321" s="4">
        <f>IFERROR(VLOOKUP(EB[[#This Row],[Source_carrier]],KS_DB[[product]:[KS]],6,FALSE),0)</f>
        <v>0</v>
      </c>
      <c r="G2321" s="4" t="s">
        <v>34</v>
      </c>
      <c r="H2321" s="4" t="s">
        <v>607</v>
      </c>
      <c r="I2321" s="4" t="s">
        <v>91</v>
      </c>
      <c r="J2321" s="4" t="s">
        <v>37</v>
      </c>
      <c r="K2321" s="4" t="s">
        <v>608</v>
      </c>
      <c r="L2321" s="4" t="s">
        <v>39</v>
      </c>
      <c r="M2321" s="4" t="s">
        <v>92</v>
      </c>
      <c r="N2321" s="4" t="s">
        <v>41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</row>
    <row r="2322" spans="1:40" ht="15" customHeight="1" x14ac:dyDescent="0.25">
      <c r="A2322" s="4" t="str">
        <f>EB[[#This Row],[unit]] &amp; "#" &amp; EB[[#This Row],[indic_nrg]] &amp; "#" &amp; EB[[#This Row],[product]] &amp; "#" &amp; EB[[#This Row],[geo]]</f>
        <v>TJ#B_101313#4230#CZ</v>
      </c>
      <c r="B2322" s="4" t="str">
        <f>VLOOKUP(EB[[#This Row],[product]],KS_DB[[product]:[KS]],5,FALSE)</f>
        <v>gas</v>
      </c>
      <c r="C2322" s="4" t="str">
        <f>VLOOKUP(EB[[#This Row],[product]],KS_DB[[product]:[KS]],6,FALSE)</f>
        <v>gas</v>
      </c>
      <c r="D2322" s="4">
        <f>VLOOKUP(EB[[#This Row],[product]],Carriers[],4,FALSE)</f>
        <v>1</v>
      </c>
      <c r="E2322" s="4">
        <f>VLOOKUP(EB[[#This Row],[indic_nrg]],Indicators[],4,FALSE)</f>
        <v>0</v>
      </c>
      <c r="F2322" s="4">
        <f>IFERROR(VLOOKUP(EB[[#This Row],[Source_carrier]],KS_DB[[product]:[KS]],6,FALSE),0)</f>
        <v>0</v>
      </c>
      <c r="G2322" s="4" t="s">
        <v>34</v>
      </c>
      <c r="H2322" s="4" t="s">
        <v>607</v>
      </c>
      <c r="I2322" s="4" t="s">
        <v>93</v>
      </c>
      <c r="J2322" s="4" t="s">
        <v>37</v>
      </c>
      <c r="K2322" s="4" t="s">
        <v>608</v>
      </c>
      <c r="L2322" s="4" t="s">
        <v>39</v>
      </c>
      <c r="M2322" s="4" t="s">
        <v>94</v>
      </c>
      <c r="N2322" s="4" t="s">
        <v>41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</row>
    <row r="2323" spans="1:40" ht="15" customHeight="1" x14ac:dyDescent="0.25">
      <c r="A2323" s="4" t="str">
        <f>EB[[#This Row],[unit]] &amp; "#" &amp; EB[[#This Row],[indic_nrg]] &amp; "#" &amp; EB[[#This Row],[product]] &amp; "#" &amp; EB[[#This Row],[geo]]</f>
        <v>TJ#B_101313#4240#CZ</v>
      </c>
      <c r="B2323" s="4" t="str">
        <f>VLOOKUP(EB[[#This Row],[product]],KS_DB[[product]:[KS]],5,FALSE)</f>
        <v>gas</v>
      </c>
      <c r="C2323" s="4" t="str">
        <f>VLOOKUP(EB[[#This Row],[product]],KS_DB[[product]:[KS]],6,FALSE)</f>
        <v>gas</v>
      </c>
      <c r="D2323" s="4">
        <f>VLOOKUP(EB[[#This Row],[product]],Carriers[],4,FALSE)</f>
        <v>1</v>
      </c>
      <c r="E2323" s="4">
        <f>VLOOKUP(EB[[#This Row],[indic_nrg]],Indicators[],4,FALSE)</f>
        <v>0</v>
      </c>
      <c r="F2323" s="4">
        <f>IFERROR(VLOOKUP(EB[[#This Row],[Source_carrier]],KS_DB[[product]:[KS]],6,FALSE),0)</f>
        <v>0</v>
      </c>
      <c r="G2323" s="4" t="s">
        <v>34</v>
      </c>
      <c r="H2323" s="4" t="s">
        <v>607</v>
      </c>
      <c r="I2323" s="4" t="s">
        <v>95</v>
      </c>
      <c r="J2323" s="4" t="s">
        <v>37</v>
      </c>
      <c r="K2323" s="4" t="s">
        <v>608</v>
      </c>
      <c r="L2323" s="4" t="s">
        <v>39</v>
      </c>
      <c r="M2323" s="4" t="s">
        <v>96</v>
      </c>
      <c r="N2323" s="4" t="s">
        <v>41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0</v>
      </c>
      <c r="AB2323" s="4">
        <v>0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</row>
    <row r="2324" spans="1:40" ht="15" customHeight="1" x14ac:dyDescent="0.25">
      <c r="A2324" s="4" t="str">
        <f>EB[[#This Row],[unit]] &amp; "#" &amp; EB[[#This Row],[indic_nrg]] &amp; "#" &amp; EB[[#This Row],[product]] &amp; "#" &amp; EB[[#This Row],[geo]]</f>
        <v>TJ#B_101313#5200#CZ</v>
      </c>
      <c r="B2324" s="4" t="str">
        <f>VLOOKUP(EB[[#This Row],[product]],KS_DB[[product]:[KS]],5,FALSE)</f>
        <v>heat</v>
      </c>
      <c r="C2324" s="4" t="str">
        <f>VLOOKUP(EB[[#This Row],[product]],KS_DB[[product]:[KS]],6,FALSE)</f>
        <v>heat</v>
      </c>
      <c r="D2324" s="4">
        <f>VLOOKUP(EB[[#This Row],[product]],Carriers[],4,FALSE)</f>
        <v>1</v>
      </c>
      <c r="E2324" s="4">
        <f>VLOOKUP(EB[[#This Row],[indic_nrg]],Indicators[],4,FALSE)</f>
        <v>0</v>
      </c>
      <c r="F2324" s="4">
        <f>IFERROR(VLOOKUP(EB[[#This Row],[Source_carrier]],KS_DB[[product]:[KS]],6,FALSE),0)</f>
        <v>0</v>
      </c>
      <c r="G2324" s="4" t="s">
        <v>34</v>
      </c>
      <c r="H2324" s="4" t="s">
        <v>607</v>
      </c>
      <c r="I2324" s="4" t="s">
        <v>97</v>
      </c>
      <c r="J2324" s="4" t="s">
        <v>37</v>
      </c>
      <c r="K2324" s="4" t="s">
        <v>608</v>
      </c>
      <c r="L2324" s="4" t="s">
        <v>39</v>
      </c>
      <c r="M2324" s="4" t="s">
        <v>98</v>
      </c>
      <c r="N2324" s="4" t="s">
        <v>41</v>
      </c>
      <c r="O2324" s="4">
        <v>0</v>
      </c>
      <c r="P2324" s="4">
        <v>0</v>
      </c>
      <c r="Q2324" s="4">
        <v>0</v>
      </c>
      <c r="R2324" s="4">
        <v>1450</v>
      </c>
      <c r="S2324" s="4">
        <v>1225</v>
      </c>
      <c r="T2324" s="4">
        <v>1355</v>
      </c>
      <c r="U2324" s="4">
        <v>1563</v>
      </c>
      <c r="V2324" s="4">
        <v>1158</v>
      </c>
      <c r="W2324" s="4">
        <v>772</v>
      </c>
      <c r="X2324" s="4">
        <v>757</v>
      </c>
      <c r="Y2324" s="4">
        <v>661</v>
      </c>
      <c r="Z2324" s="4">
        <v>739</v>
      </c>
      <c r="AA2324" s="4">
        <v>723</v>
      </c>
      <c r="AB2324" s="4">
        <v>710</v>
      </c>
      <c r="AC2324" s="4">
        <v>666</v>
      </c>
      <c r="AD2324" s="4">
        <v>734</v>
      </c>
      <c r="AE2324" s="4">
        <v>818</v>
      </c>
      <c r="AF2324" s="4">
        <v>549</v>
      </c>
      <c r="AG2324" s="4">
        <v>426</v>
      </c>
      <c r="AH2324" s="4">
        <v>498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</row>
    <row r="2325" spans="1:40" ht="15" customHeight="1" x14ac:dyDescent="0.25">
      <c r="A2325" s="4" t="str">
        <f>EB[[#This Row],[unit]] &amp; "#" &amp; EB[[#This Row],[indic_nrg]] &amp; "#" &amp; EB[[#This Row],[product]] &amp; "#" &amp; EB[[#This Row],[geo]]</f>
        <v>TJ#B_101313#5500#CZ</v>
      </c>
      <c r="B2325" s="4" t="str">
        <f>VLOOKUP(EB[[#This Row],[product]],KS_DB[[product]:[KS]],5,FALSE)</f>
        <v>RES</v>
      </c>
      <c r="C2325" s="4" t="str">
        <f>VLOOKUP(EB[[#This Row],[product]],KS_DB[[product]:[KS]],6,FALSE)</f>
        <v>RES</v>
      </c>
      <c r="D2325" s="4">
        <f>VLOOKUP(EB[[#This Row],[product]],Carriers[],4,FALSE)</f>
        <v>0</v>
      </c>
      <c r="E2325" s="4">
        <f>VLOOKUP(EB[[#This Row],[indic_nrg]],Indicators[],4,FALSE)</f>
        <v>0</v>
      </c>
      <c r="F2325" s="4">
        <f>IFERROR(VLOOKUP(EB[[#This Row],[Source_carrier]],KS_DB[[product]:[KS]],6,FALSE),0)</f>
        <v>0</v>
      </c>
      <c r="G2325" s="4" t="s">
        <v>34</v>
      </c>
      <c r="H2325" s="4" t="s">
        <v>607</v>
      </c>
      <c r="I2325" s="4" t="s">
        <v>99</v>
      </c>
      <c r="J2325" s="4" t="s">
        <v>37</v>
      </c>
      <c r="K2325" s="4" t="s">
        <v>608</v>
      </c>
      <c r="L2325" s="4" t="s">
        <v>39</v>
      </c>
      <c r="M2325" s="4" t="s">
        <v>100</v>
      </c>
      <c r="N2325" s="4" t="s">
        <v>41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  <c r="Y2325" s="4">
        <v>0</v>
      </c>
      <c r="Z2325" s="4">
        <v>0</v>
      </c>
      <c r="AA2325" s="4">
        <v>0</v>
      </c>
      <c r="AB2325" s="4">
        <v>0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</row>
    <row r="2326" spans="1:40" ht="15" customHeight="1" x14ac:dyDescent="0.25">
      <c r="A2326" s="4" t="str">
        <f>EB[[#This Row],[unit]] &amp; "#" &amp; EB[[#This Row],[indic_nrg]] &amp; "#" &amp; EB[[#This Row],[product]] &amp; "#" &amp; EB[[#This Row],[geo]]</f>
        <v>TJ#B_101313#5532#CZ</v>
      </c>
      <c r="B2326" s="4" t="str">
        <f>VLOOKUP(EB[[#This Row],[product]],KS_DB[[product]:[KS]],5,FALSE)</f>
        <v>RES</v>
      </c>
      <c r="C2326" s="4" t="str">
        <f>VLOOKUP(EB[[#This Row],[product]],KS_DB[[product]:[KS]],6,FALSE)</f>
        <v>RES</v>
      </c>
      <c r="D2326" s="4">
        <f>VLOOKUP(EB[[#This Row],[product]],Carriers[],4,FALSE)</f>
        <v>1</v>
      </c>
      <c r="E2326" s="4">
        <f>VLOOKUP(EB[[#This Row],[indic_nrg]],Indicators[],4,FALSE)</f>
        <v>0</v>
      </c>
      <c r="F2326" s="4">
        <f>IFERROR(VLOOKUP(EB[[#This Row],[Source_carrier]],KS_DB[[product]:[KS]],6,FALSE),0)</f>
        <v>0</v>
      </c>
      <c r="G2326" s="4" t="s">
        <v>34</v>
      </c>
      <c r="H2326" s="4" t="s">
        <v>607</v>
      </c>
      <c r="I2326" s="4" t="s">
        <v>101</v>
      </c>
      <c r="J2326" s="4" t="s">
        <v>37</v>
      </c>
      <c r="K2326" s="4" t="s">
        <v>608</v>
      </c>
      <c r="L2326" s="4" t="s">
        <v>39</v>
      </c>
      <c r="M2326" s="4" t="s">
        <v>102</v>
      </c>
      <c r="N2326" s="4" t="s">
        <v>41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0</v>
      </c>
      <c r="Z2326" s="4">
        <v>0</v>
      </c>
      <c r="AA2326" s="4">
        <v>0</v>
      </c>
      <c r="AB2326" s="4">
        <v>0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</row>
    <row r="2327" spans="1:40" ht="15" customHeight="1" x14ac:dyDescent="0.25">
      <c r="A2327" s="4" t="str">
        <f>EB[[#This Row],[unit]] &amp; "#" &amp; EB[[#This Row],[indic_nrg]] &amp; "#" &amp; EB[[#This Row],[product]] &amp; "#" &amp; EB[[#This Row],[geo]]</f>
        <v>TJ#B_101313#5540#CZ</v>
      </c>
      <c r="B2327" s="4" t="str">
        <f>VLOOKUP(EB[[#This Row],[product]],KS_DB[[product]:[KS]],5,FALSE)</f>
        <v>biomass</v>
      </c>
      <c r="C2327" s="4" t="str">
        <f>VLOOKUP(EB[[#This Row],[product]],KS_DB[[product]:[KS]],6,FALSE)</f>
        <v>biomass</v>
      </c>
      <c r="D2327" s="4">
        <f>VLOOKUP(EB[[#This Row],[product]],Carriers[],4,FALSE)</f>
        <v>0</v>
      </c>
      <c r="E2327" s="4">
        <f>VLOOKUP(EB[[#This Row],[indic_nrg]],Indicators[],4,FALSE)</f>
        <v>0</v>
      </c>
      <c r="F2327" s="4">
        <f>IFERROR(VLOOKUP(EB[[#This Row],[Source_carrier]],KS_DB[[product]:[KS]],6,FALSE),0)</f>
        <v>0</v>
      </c>
      <c r="G2327" s="4" t="s">
        <v>34</v>
      </c>
      <c r="H2327" s="4" t="s">
        <v>607</v>
      </c>
      <c r="I2327" s="4" t="s">
        <v>103</v>
      </c>
      <c r="J2327" s="4" t="s">
        <v>37</v>
      </c>
      <c r="K2327" s="4" t="s">
        <v>608</v>
      </c>
      <c r="L2327" s="4" t="s">
        <v>39</v>
      </c>
      <c r="M2327" s="4" t="s">
        <v>104</v>
      </c>
      <c r="N2327" s="4" t="s">
        <v>41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</row>
    <row r="2328" spans="1:40" ht="15" customHeight="1" x14ac:dyDescent="0.25">
      <c r="A2328" s="4" t="str">
        <f>EB[[#This Row],[unit]] &amp; "#" &amp; EB[[#This Row],[indic_nrg]] &amp; "#" &amp; EB[[#This Row],[product]] &amp; "#" &amp; EB[[#This Row],[geo]]</f>
        <v>TJ#B_101313#5541#CZ</v>
      </c>
      <c r="B2328" s="4" t="str">
        <f>VLOOKUP(EB[[#This Row],[product]],KS_DB[[product]:[KS]],5,FALSE)</f>
        <v>biomass</v>
      </c>
      <c r="C2328" s="4" t="str">
        <f>VLOOKUP(EB[[#This Row],[product]],KS_DB[[product]:[KS]],6,FALSE)</f>
        <v>biomass</v>
      </c>
      <c r="D2328" s="4">
        <f>VLOOKUP(EB[[#This Row],[product]],Carriers[],4,FALSE)</f>
        <v>1</v>
      </c>
      <c r="E2328" s="4">
        <f>VLOOKUP(EB[[#This Row],[indic_nrg]],Indicators[],4,FALSE)</f>
        <v>0</v>
      </c>
      <c r="F2328" s="4">
        <f>IFERROR(VLOOKUP(EB[[#This Row],[Source_carrier]],KS_DB[[product]:[KS]],6,FALSE),0)</f>
        <v>0</v>
      </c>
      <c r="G2328" s="4" t="s">
        <v>34</v>
      </c>
      <c r="H2328" s="4" t="s">
        <v>607</v>
      </c>
      <c r="I2328" s="4" t="s">
        <v>105</v>
      </c>
      <c r="J2328" s="4" t="s">
        <v>37</v>
      </c>
      <c r="K2328" s="4" t="s">
        <v>608</v>
      </c>
      <c r="L2328" s="4" t="s">
        <v>39</v>
      </c>
      <c r="M2328" s="4" t="s">
        <v>106</v>
      </c>
      <c r="N2328" s="4" t="s">
        <v>41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</row>
    <row r="2329" spans="1:40" ht="15" customHeight="1" x14ac:dyDescent="0.25">
      <c r="A2329" s="4" t="str">
        <f>EB[[#This Row],[unit]] &amp; "#" &amp; EB[[#This Row],[indic_nrg]] &amp; "#" &amp; EB[[#This Row],[product]] &amp; "#" &amp; EB[[#This Row],[geo]]</f>
        <v>TJ#B_101313#5542#CZ</v>
      </c>
      <c r="B2329" s="4" t="str">
        <f>VLOOKUP(EB[[#This Row],[product]],KS_DB[[product]:[KS]],5,FALSE)</f>
        <v>biomass</v>
      </c>
      <c r="C2329" s="4" t="str">
        <f>VLOOKUP(EB[[#This Row],[product]],KS_DB[[product]:[KS]],6,FALSE)</f>
        <v>biomass</v>
      </c>
      <c r="D2329" s="4">
        <f>VLOOKUP(EB[[#This Row],[product]],Carriers[],4,FALSE)</f>
        <v>1</v>
      </c>
      <c r="E2329" s="4">
        <f>VLOOKUP(EB[[#This Row],[indic_nrg]],Indicators[],4,FALSE)</f>
        <v>0</v>
      </c>
      <c r="F2329" s="4">
        <f>IFERROR(VLOOKUP(EB[[#This Row],[Source_carrier]],KS_DB[[product]:[KS]],6,FALSE),0)</f>
        <v>0</v>
      </c>
      <c r="G2329" s="4" t="s">
        <v>34</v>
      </c>
      <c r="H2329" s="4" t="s">
        <v>607</v>
      </c>
      <c r="I2329" s="4" t="s">
        <v>107</v>
      </c>
      <c r="J2329" s="4" t="s">
        <v>37</v>
      </c>
      <c r="K2329" s="4" t="s">
        <v>608</v>
      </c>
      <c r="L2329" s="4" t="s">
        <v>39</v>
      </c>
      <c r="M2329" s="4" t="s">
        <v>108</v>
      </c>
      <c r="N2329" s="4" t="s">
        <v>41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</row>
    <row r="2330" spans="1:40" ht="15" customHeight="1" x14ac:dyDescent="0.25">
      <c r="A2330" s="4" t="str">
        <f>EB[[#This Row],[unit]] &amp; "#" &amp; EB[[#This Row],[indic_nrg]] &amp; "#" &amp; EB[[#This Row],[product]] &amp; "#" &amp; EB[[#This Row],[geo]]</f>
        <v>TJ#B_101313#55431#CZ</v>
      </c>
      <c r="B2330" s="4" t="str">
        <f>VLOOKUP(EB[[#This Row],[product]],KS_DB[[product]:[KS]],5,FALSE)</f>
        <v>biomass</v>
      </c>
      <c r="C2330" s="4" t="str">
        <f>VLOOKUP(EB[[#This Row],[product]],KS_DB[[product]:[KS]],6,FALSE)</f>
        <v>biomass</v>
      </c>
      <c r="D2330" s="4">
        <f>VLOOKUP(EB[[#This Row],[product]],Carriers[],4,FALSE)</f>
        <v>1</v>
      </c>
      <c r="E2330" s="4">
        <f>VLOOKUP(EB[[#This Row],[indic_nrg]],Indicators[],4,FALSE)</f>
        <v>0</v>
      </c>
      <c r="F2330" s="4">
        <f>IFERROR(VLOOKUP(EB[[#This Row],[Source_carrier]],KS_DB[[product]:[KS]],6,FALSE),0)</f>
        <v>0</v>
      </c>
      <c r="G2330" s="4" t="s">
        <v>34</v>
      </c>
      <c r="H2330" s="4" t="s">
        <v>607</v>
      </c>
      <c r="I2330" s="4" t="s">
        <v>109</v>
      </c>
      <c r="J2330" s="4" t="s">
        <v>37</v>
      </c>
      <c r="K2330" s="4" t="s">
        <v>608</v>
      </c>
      <c r="L2330" s="4" t="s">
        <v>39</v>
      </c>
      <c r="M2330" s="4" t="s">
        <v>110</v>
      </c>
      <c r="N2330" s="4" t="s">
        <v>41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0</v>
      </c>
      <c r="AA2330" s="4">
        <v>0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</row>
    <row r="2331" spans="1:40" ht="15" customHeight="1" x14ac:dyDescent="0.25">
      <c r="A2331" s="4" t="str">
        <f>EB[[#This Row],[unit]] &amp; "#" &amp; EB[[#This Row],[indic_nrg]] &amp; "#" &amp; EB[[#This Row],[product]] &amp; "#" &amp; EB[[#This Row],[geo]]</f>
        <v>TJ#B_101313#55432#CZ</v>
      </c>
      <c r="B2331" s="4" t="str">
        <f>VLOOKUP(EB[[#This Row],[product]],KS_DB[[product]:[KS]],5,FALSE)</f>
        <v>biomass</v>
      </c>
      <c r="C2331" s="4" t="str">
        <f>VLOOKUP(EB[[#This Row],[product]],KS_DB[[product]:[KS]],6,FALSE)</f>
        <v>biomass</v>
      </c>
      <c r="D2331" s="4">
        <f>VLOOKUP(EB[[#This Row],[product]],Carriers[],4,FALSE)</f>
        <v>1</v>
      </c>
      <c r="E2331" s="4">
        <f>VLOOKUP(EB[[#This Row],[indic_nrg]],Indicators[],4,FALSE)</f>
        <v>0</v>
      </c>
      <c r="F2331" s="4">
        <f>IFERROR(VLOOKUP(EB[[#This Row],[Source_carrier]],KS_DB[[product]:[KS]],6,FALSE),0)</f>
        <v>0</v>
      </c>
      <c r="G2331" s="4" t="s">
        <v>34</v>
      </c>
      <c r="H2331" s="4" t="s">
        <v>607</v>
      </c>
      <c r="I2331" s="4" t="s">
        <v>111</v>
      </c>
      <c r="J2331" s="4" t="s">
        <v>37</v>
      </c>
      <c r="K2331" s="4" t="s">
        <v>608</v>
      </c>
      <c r="L2331" s="4" t="s">
        <v>39</v>
      </c>
      <c r="M2331" s="4" t="s">
        <v>112</v>
      </c>
      <c r="N2331" s="4" t="s">
        <v>41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</row>
    <row r="2332" spans="1:40" ht="15" customHeight="1" x14ac:dyDescent="0.25">
      <c r="A2332" s="4" t="str">
        <f>EB[[#This Row],[unit]] &amp; "#" &amp; EB[[#This Row],[indic_nrg]] &amp; "#" &amp; EB[[#This Row],[product]] &amp; "#" &amp; EB[[#This Row],[geo]]</f>
        <v>TJ#B_101313#5544#CZ</v>
      </c>
      <c r="B2332" s="4" t="str">
        <f>VLOOKUP(EB[[#This Row],[product]],KS_DB[[product]:[KS]],5,FALSE)</f>
        <v>biomass</v>
      </c>
      <c r="C2332" s="4" t="str">
        <f>VLOOKUP(EB[[#This Row],[product]],KS_DB[[product]:[KS]],6,FALSE)</f>
        <v>biomass</v>
      </c>
      <c r="D2332" s="4">
        <f>VLOOKUP(EB[[#This Row],[product]],Carriers[],4,FALSE)</f>
        <v>1</v>
      </c>
      <c r="E2332" s="4">
        <f>VLOOKUP(EB[[#This Row],[indic_nrg]],Indicators[],4,FALSE)</f>
        <v>0</v>
      </c>
      <c r="F2332" s="4">
        <f>IFERROR(VLOOKUP(EB[[#This Row],[Source_carrier]],KS_DB[[product]:[KS]],6,FALSE),0)</f>
        <v>0</v>
      </c>
      <c r="G2332" s="4" t="s">
        <v>34</v>
      </c>
      <c r="H2332" s="4" t="s">
        <v>607</v>
      </c>
      <c r="I2332" s="4" t="s">
        <v>113</v>
      </c>
      <c r="J2332" s="4" t="s">
        <v>37</v>
      </c>
      <c r="K2332" s="4" t="s">
        <v>608</v>
      </c>
      <c r="L2332" s="4" t="s">
        <v>39</v>
      </c>
      <c r="M2332" s="4" t="s">
        <v>114</v>
      </c>
      <c r="N2332" s="4" t="s">
        <v>41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</row>
    <row r="2333" spans="1:40" ht="15" customHeight="1" x14ac:dyDescent="0.25">
      <c r="A2333" s="4" t="str">
        <f>EB[[#This Row],[unit]] &amp; "#" &amp; EB[[#This Row],[indic_nrg]] &amp; "#" &amp; EB[[#This Row],[product]] &amp; "#" &amp; EB[[#This Row],[geo]]</f>
        <v>TJ#B_101313#5545#CZ</v>
      </c>
      <c r="B2333" s="4" t="str">
        <f>VLOOKUP(EB[[#This Row],[product]],KS_DB[[product]:[KS]],5,FALSE)</f>
        <v>biomass</v>
      </c>
      <c r="C2333" s="4" t="str">
        <f>VLOOKUP(EB[[#This Row],[product]],KS_DB[[product]:[KS]],6,FALSE)</f>
        <v>biomass</v>
      </c>
      <c r="D2333" s="4">
        <f>VLOOKUP(EB[[#This Row],[product]],Carriers[],4,FALSE)</f>
        <v>0</v>
      </c>
      <c r="E2333" s="4">
        <f>VLOOKUP(EB[[#This Row],[indic_nrg]],Indicators[],4,FALSE)</f>
        <v>0</v>
      </c>
      <c r="F2333" s="4">
        <f>IFERROR(VLOOKUP(EB[[#This Row],[Source_carrier]],KS_DB[[product]:[KS]],6,FALSE),0)</f>
        <v>0</v>
      </c>
      <c r="G2333" s="4" t="s">
        <v>34</v>
      </c>
      <c r="H2333" s="4" t="s">
        <v>607</v>
      </c>
      <c r="I2333" s="4" t="s">
        <v>115</v>
      </c>
      <c r="J2333" s="4" t="s">
        <v>37</v>
      </c>
      <c r="K2333" s="4" t="s">
        <v>608</v>
      </c>
      <c r="L2333" s="4" t="s">
        <v>39</v>
      </c>
      <c r="M2333" s="4" t="s">
        <v>116</v>
      </c>
      <c r="N2333" s="4" t="s">
        <v>41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</row>
    <row r="2334" spans="1:40" ht="15" customHeight="1" x14ac:dyDescent="0.25">
      <c r="A2334" s="4" t="str">
        <f>EB[[#This Row],[unit]] &amp; "#" &amp; EB[[#This Row],[indic_nrg]] &amp; "#" &amp; EB[[#This Row],[product]] &amp; "#" &amp; EB[[#This Row],[geo]]</f>
        <v>TJ#B_101313#5546#CZ</v>
      </c>
      <c r="B2334" s="4" t="str">
        <f>VLOOKUP(EB[[#This Row],[product]],KS_DB[[product]:[KS]],5,FALSE)</f>
        <v>biomass</v>
      </c>
      <c r="C2334" s="4" t="str">
        <f>VLOOKUP(EB[[#This Row],[product]],KS_DB[[product]:[KS]],6,FALSE)</f>
        <v>biomass</v>
      </c>
      <c r="D2334" s="4">
        <f>VLOOKUP(EB[[#This Row],[product]],Carriers[],4,FALSE)</f>
        <v>1</v>
      </c>
      <c r="E2334" s="4">
        <f>VLOOKUP(EB[[#This Row],[indic_nrg]],Indicators[],4,FALSE)</f>
        <v>0</v>
      </c>
      <c r="F2334" s="4">
        <f>IFERROR(VLOOKUP(EB[[#This Row],[Source_carrier]],KS_DB[[product]:[KS]],6,FALSE),0)</f>
        <v>0</v>
      </c>
      <c r="G2334" s="4" t="s">
        <v>34</v>
      </c>
      <c r="H2334" s="4" t="s">
        <v>607</v>
      </c>
      <c r="I2334" s="4" t="s">
        <v>117</v>
      </c>
      <c r="J2334" s="4" t="s">
        <v>37</v>
      </c>
      <c r="K2334" s="4" t="s">
        <v>608</v>
      </c>
      <c r="L2334" s="4" t="s">
        <v>39</v>
      </c>
      <c r="M2334" s="4" t="s">
        <v>118</v>
      </c>
      <c r="N2334" s="4" t="s">
        <v>41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</row>
    <row r="2335" spans="1:40" ht="15" customHeight="1" x14ac:dyDescent="0.25">
      <c r="A2335" s="4" t="str">
        <f>EB[[#This Row],[unit]] &amp; "#" &amp; EB[[#This Row],[indic_nrg]] &amp; "#" &amp; EB[[#This Row],[product]] &amp; "#" &amp; EB[[#This Row],[geo]]</f>
        <v>TJ#B_101313#5547#CZ</v>
      </c>
      <c r="B2335" s="4" t="str">
        <f>VLOOKUP(EB[[#This Row],[product]],KS_DB[[product]:[KS]],5,FALSE)</f>
        <v>biomass</v>
      </c>
      <c r="C2335" s="4" t="str">
        <f>VLOOKUP(EB[[#This Row],[product]],KS_DB[[product]:[KS]],6,FALSE)</f>
        <v>biomass</v>
      </c>
      <c r="D2335" s="4">
        <f>VLOOKUP(EB[[#This Row],[product]],Carriers[],4,FALSE)</f>
        <v>1</v>
      </c>
      <c r="E2335" s="4">
        <f>VLOOKUP(EB[[#This Row],[indic_nrg]],Indicators[],4,FALSE)</f>
        <v>0</v>
      </c>
      <c r="F2335" s="4">
        <f>IFERROR(VLOOKUP(EB[[#This Row],[Source_carrier]],KS_DB[[product]:[KS]],6,FALSE),0)</f>
        <v>0</v>
      </c>
      <c r="G2335" s="4" t="s">
        <v>34</v>
      </c>
      <c r="H2335" s="4" t="s">
        <v>607</v>
      </c>
      <c r="I2335" s="4" t="s">
        <v>119</v>
      </c>
      <c r="J2335" s="4" t="s">
        <v>37</v>
      </c>
      <c r="K2335" s="4" t="s">
        <v>608</v>
      </c>
      <c r="L2335" s="4" t="s">
        <v>39</v>
      </c>
      <c r="M2335" s="4" t="s">
        <v>120</v>
      </c>
      <c r="N2335" s="4" t="s">
        <v>41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0</v>
      </c>
      <c r="Z2335" s="4">
        <v>0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</row>
    <row r="2336" spans="1:40" ht="15" customHeight="1" x14ac:dyDescent="0.25">
      <c r="A2336" s="4" t="str">
        <f>EB[[#This Row],[unit]] &amp; "#" &amp; EB[[#This Row],[indic_nrg]] &amp; "#" &amp; EB[[#This Row],[product]] &amp; "#" &amp; EB[[#This Row],[geo]]</f>
        <v>TJ#B_101313#5548#CZ</v>
      </c>
      <c r="B2336" s="4" t="str">
        <f>VLOOKUP(EB[[#This Row],[product]],KS_DB[[product]:[KS]],5,FALSE)</f>
        <v>biomass</v>
      </c>
      <c r="C2336" s="4" t="str">
        <f>VLOOKUP(EB[[#This Row],[product]],KS_DB[[product]:[KS]],6,FALSE)</f>
        <v>biomass</v>
      </c>
      <c r="D2336" s="4">
        <f>VLOOKUP(EB[[#This Row],[product]],Carriers[],4,FALSE)</f>
        <v>1</v>
      </c>
      <c r="E2336" s="4">
        <f>VLOOKUP(EB[[#This Row],[indic_nrg]],Indicators[],4,FALSE)</f>
        <v>0</v>
      </c>
      <c r="F2336" s="4">
        <f>IFERROR(VLOOKUP(EB[[#This Row],[Source_carrier]],KS_DB[[product]:[KS]],6,FALSE),0)</f>
        <v>0</v>
      </c>
      <c r="G2336" s="4" t="s">
        <v>34</v>
      </c>
      <c r="H2336" s="4" t="s">
        <v>607</v>
      </c>
      <c r="I2336" s="4" t="s">
        <v>121</v>
      </c>
      <c r="J2336" s="4" t="s">
        <v>37</v>
      </c>
      <c r="K2336" s="4" t="s">
        <v>608</v>
      </c>
      <c r="L2336" s="4" t="s">
        <v>39</v>
      </c>
      <c r="M2336" s="4" t="s">
        <v>122</v>
      </c>
      <c r="N2336" s="4" t="s">
        <v>41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</row>
    <row r="2337" spans="1:40" ht="15" customHeight="1" x14ac:dyDescent="0.25">
      <c r="A2337" s="4" t="str">
        <f>EB[[#This Row],[unit]] &amp; "#" &amp; EB[[#This Row],[indic_nrg]] &amp; "#" &amp; EB[[#This Row],[product]] &amp; "#" &amp; EB[[#This Row],[geo]]</f>
        <v>TJ#B_101313#5549#CZ</v>
      </c>
      <c r="B2337" s="4" t="str">
        <f>VLOOKUP(EB[[#This Row],[product]],KS_DB[[product]:[KS]],5,FALSE)</f>
        <v>biomass</v>
      </c>
      <c r="C2337" s="4" t="str">
        <f>VLOOKUP(EB[[#This Row],[product]],KS_DB[[product]:[KS]],6,FALSE)</f>
        <v>biomass</v>
      </c>
      <c r="D2337" s="4">
        <f>VLOOKUP(EB[[#This Row],[product]],Carriers[],4,FALSE)</f>
        <v>1</v>
      </c>
      <c r="E2337" s="4">
        <f>VLOOKUP(EB[[#This Row],[indic_nrg]],Indicators[],4,FALSE)</f>
        <v>0</v>
      </c>
      <c r="F2337" s="4">
        <f>IFERROR(VLOOKUP(EB[[#This Row],[Source_carrier]],KS_DB[[product]:[KS]],6,FALSE),0)</f>
        <v>0</v>
      </c>
      <c r="G2337" s="4" t="s">
        <v>34</v>
      </c>
      <c r="H2337" s="4" t="s">
        <v>607</v>
      </c>
      <c r="I2337" s="4" t="s">
        <v>123</v>
      </c>
      <c r="J2337" s="4" t="s">
        <v>37</v>
      </c>
      <c r="K2337" s="4" t="s">
        <v>608</v>
      </c>
      <c r="L2337" s="4" t="s">
        <v>39</v>
      </c>
      <c r="M2337" s="4" t="s">
        <v>124</v>
      </c>
      <c r="N2337" s="4" t="s">
        <v>41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</row>
    <row r="2338" spans="1:40" ht="15" customHeight="1" x14ac:dyDescent="0.25">
      <c r="A2338" s="4" t="str">
        <f>EB[[#This Row],[unit]] &amp; "#" &amp; EB[[#This Row],[indic_nrg]] &amp; "#" &amp; EB[[#This Row],[product]] &amp; "#" &amp; EB[[#This Row],[geo]]</f>
        <v>TJ#B_101313#5550#CZ</v>
      </c>
      <c r="B2338" s="4" t="str">
        <f>VLOOKUP(EB[[#This Row],[product]],KS_DB[[product]:[KS]],5,FALSE)</f>
        <v>RES</v>
      </c>
      <c r="C2338" s="4" t="str">
        <f>VLOOKUP(EB[[#This Row],[product]],KS_DB[[product]:[KS]],6,FALSE)</f>
        <v>RES</v>
      </c>
      <c r="D2338" s="4">
        <f>VLOOKUP(EB[[#This Row],[product]],Carriers[],4,FALSE)</f>
        <v>1</v>
      </c>
      <c r="E2338" s="4">
        <f>VLOOKUP(EB[[#This Row],[indic_nrg]],Indicators[],4,FALSE)</f>
        <v>0</v>
      </c>
      <c r="F2338" s="4">
        <f>IFERROR(VLOOKUP(EB[[#This Row],[Source_carrier]],KS_DB[[product]:[KS]],6,FALSE),0)</f>
        <v>0</v>
      </c>
      <c r="G2338" s="4" t="s">
        <v>34</v>
      </c>
      <c r="H2338" s="4" t="s">
        <v>607</v>
      </c>
      <c r="I2338" s="4" t="s">
        <v>125</v>
      </c>
      <c r="J2338" s="4" t="s">
        <v>37</v>
      </c>
      <c r="K2338" s="4" t="s">
        <v>608</v>
      </c>
      <c r="L2338" s="4" t="s">
        <v>39</v>
      </c>
      <c r="M2338" s="4" t="s">
        <v>126</v>
      </c>
      <c r="N2338" s="4" t="s">
        <v>41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</row>
    <row r="2339" spans="1:40" ht="15" customHeight="1" x14ac:dyDescent="0.25">
      <c r="A2339" s="4" t="str">
        <f>EB[[#This Row],[unit]] &amp; "#" &amp; EB[[#This Row],[indic_nrg]] &amp; "#" &amp; EB[[#This Row],[product]] &amp; "#" &amp; EB[[#This Row],[geo]]</f>
        <v>TJ#B_101313#6000#CZ</v>
      </c>
      <c r="B2339" s="4" t="str">
        <f>VLOOKUP(EB[[#This Row],[product]],KS_DB[[product]:[KS]],5,FALSE)</f>
        <v>electricity</v>
      </c>
      <c r="C2339" s="4" t="str">
        <f>VLOOKUP(EB[[#This Row],[product]],KS_DB[[product]:[KS]],6,FALSE)</f>
        <v>electricity</v>
      </c>
      <c r="D2339" s="4">
        <f>VLOOKUP(EB[[#This Row],[product]],Carriers[],4,FALSE)</f>
        <v>1</v>
      </c>
      <c r="E2339" s="4">
        <f>VLOOKUP(EB[[#This Row],[indic_nrg]],Indicators[],4,FALSE)</f>
        <v>0</v>
      </c>
      <c r="F2339" s="4">
        <f>IFERROR(VLOOKUP(EB[[#This Row],[Source_carrier]],KS_DB[[product]:[KS]],6,FALSE),0)</f>
        <v>0</v>
      </c>
      <c r="G2339" s="4" t="s">
        <v>34</v>
      </c>
      <c r="H2339" s="4" t="s">
        <v>607</v>
      </c>
      <c r="I2339" s="4" t="s">
        <v>127</v>
      </c>
      <c r="J2339" s="4" t="s">
        <v>37</v>
      </c>
      <c r="K2339" s="4" t="s">
        <v>608</v>
      </c>
      <c r="L2339" s="4" t="s">
        <v>39</v>
      </c>
      <c r="M2339" s="4" t="s">
        <v>128</v>
      </c>
      <c r="N2339" s="4" t="s">
        <v>41</v>
      </c>
      <c r="O2339" s="4">
        <v>0</v>
      </c>
      <c r="P2339" s="4">
        <v>0</v>
      </c>
      <c r="Q2339" s="4">
        <v>0</v>
      </c>
      <c r="R2339" s="4">
        <v>94</v>
      </c>
      <c r="S2339" s="4">
        <v>83</v>
      </c>
      <c r="T2339" s="4">
        <v>90</v>
      </c>
      <c r="U2339" s="4">
        <v>108</v>
      </c>
      <c r="V2339" s="4">
        <v>83</v>
      </c>
      <c r="W2339" s="4">
        <v>58</v>
      </c>
      <c r="X2339" s="4">
        <v>58</v>
      </c>
      <c r="Y2339" s="4">
        <v>50</v>
      </c>
      <c r="Z2339" s="4">
        <v>54</v>
      </c>
      <c r="AA2339" s="4">
        <v>54</v>
      </c>
      <c r="AB2339" s="4">
        <v>58</v>
      </c>
      <c r="AC2339" s="4">
        <v>58</v>
      </c>
      <c r="AD2339" s="4">
        <v>68</v>
      </c>
      <c r="AE2339" s="4">
        <v>65</v>
      </c>
      <c r="AF2339" s="4">
        <v>47</v>
      </c>
      <c r="AG2339" s="4">
        <v>40</v>
      </c>
      <c r="AH2339" s="4">
        <v>40</v>
      </c>
      <c r="AI2339" s="4">
        <v>36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</row>
    <row r="2340" spans="1:40" ht="15" customHeight="1" x14ac:dyDescent="0.25">
      <c r="A2340" s="4" t="str">
        <f>EB[[#This Row],[unit]] &amp; "#" &amp; EB[[#This Row],[indic_nrg]] &amp; "#" &amp; EB[[#This Row],[product]] &amp; "#" &amp; EB[[#This Row],[geo]]</f>
        <v>TJ#B_101313#7100#CZ</v>
      </c>
      <c r="B2340" s="4" t="str">
        <f>VLOOKUP(EB[[#This Row],[product]],KS_DB[[product]:[KS]],5,FALSE)</f>
        <v>other</v>
      </c>
      <c r="C2340" s="4" t="str">
        <f>VLOOKUP(EB[[#This Row],[product]],KS_DB[[product]:[KS]],6,FALSE)</f>
        <v>other</v>
      </c>
      <c r="D2340" s="4">
        <f>VLOOKUP(EB[[#This Row],[product]],Carriers[],4,FALSE)</f>
        <v>1</v>
      </c>
      <c r="E2340" s="4">
        <f>VLOOKUP(EB[[#This Row],[indic_nrg]],Indicators[],4,FALSE)</f>
        <v>0</v>
      </c>
      <c r="F2340" s="4">
        <f>IFERROR(VLOOKUP(EB[[#This Row],[Source_carrier]],KS_DB[[product]:[KS]],6,FALSE),0)</f>
        <v>0</v>
      </c>
      <c r="G2340" s="4" t="s">
        <v>34</v>
      </c>
      <c r="H2340" s="4" t="s">
        <v>607</v>
      </c>
      <c r="I2340" s="4" t="s">
        <v>129</v>
      </c>
      <c r="J2340" s="4" t="s">
        <v>37</v>
      </c>
      <c r="K2340" s="4" t="s">
        <v>608</v>
      </c>
      <c r="L2340" s="4" t="s">
        <v>39</v>
      </c>
      <c r="M2340" s="4" t="s">
        <v>130</v>
      </c>
      <c r="N2340" s="4" t="s">
        <v>41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</row>
    <row r="2341" spans="1:40" ht="15" customHeight="1" x14ac:dyDescent="0.25">
      <c r="A2341" s="4" t="str">
        <f>EB[[#This Row],[unit]] &amp; "#" &amp; EB[[#This Row],[indic_nrg]] &amp; "#" &amp; EB[[#This Row],[product]] &amp; "#" &amp; EB[[#This Row],[geo]]</f>
        <v>TJ#B_101313#7200#CZ</v>
      </c>
      <c r="B2341" s="4" t="str">
        <f>VLOOKUP(EB[[#This Row],[product]],KS_DB[[product]:[KS]],5,FALSE)</f>
        <v>other</v>
      </c>
      <c r="C2341" s="4" t="str">
        <f>VLOOKUP(EB[[#This Row],[product]],KS_DB[[product]:[KS]],6,FALSE)</f>
        <v>other</v>
      </c>
      <c r="D2341" s="4">
        <f>VLOOKUP(EB[[#This Row],[product]],Carriers[],4,FALSE)</f>
        <v>0</v>
      </c>
      <c r="E2341" s="4">
        <f>VLOOKUP(EB[[#This Row],[indic_nrg]],Indicators[],4,FALSE)</f>
        <v>0</v>
      </c>
      <c r="F2341" s="4">
        <f>IFERROR(VLOOKUP(EB[[#This Row],[Source_carrier]],KS_DB[[product]:[KS]],6,FALSE),0)</f>
        <v>0</v>
      </c>
      <c r="G2341" s="4" t="s">
        <v>34</v>
      </c>
      <c r="H2341" s="4" t="s">
        <v>607</v>
      </c>
      <c r="I2341" s="4" t="s">
        <v>131</v>
      </c>
      <c r="J2341" s="4" t="s">
        <v>37</v>
      </c>
      <c r="K2341" s="4" t="s">
        <v>608</v>
      </c>
      <c r="L2341" s="4" t="s">
        <v>39</v>
      </c>
      <c r="M2341" s="4" t="s">
        <v>132</v>
      </c>
      <c r="N2341" s="4" t="s">
        <v>41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</row>
    <row r="2342" spans="1:40" ht="15" customHeight="1" x14ac:dyDescent="0.25">
      <c r="A2342" s="4" t="str">
        <f>EB[[#This Row],[unit]] &amp; "#" &amp; EB[[#This Row],[indic_nrg]] &amp; "#" &amp; EB[[#This Row],[product]] &amp; "#" &amp; EB[[#This Row],[geo]]</f>
        <v>TJ#B_101314#0000#CZ</v>
      </c>
      <c r="B2342" s="4" t="str">
        <f>VLOOKUP(EB[[#This Row],[product]],KS_DB[[product]:[KS]],5,FALSE)</f>
        <v>all</v>
      </c>
      <c r="C2342" s="4" t="str">
        <f>VLOOKUP(EB[[#This Row],[product]],KS_DB[[product]:[KS]],6,FALSE)</f>
        <v>all</v>
      </c>
      <c r="D2342" s="4">
        <f>VLOOKUP(EB[[#This Row],[product]],Carriers[],4,FALSE)</f>
        <v>0</v>
      </c>
      <c r="E2342" s="4">
        <f>VLOOKUP(EB[[#This Row],[indic_nrg]],Indicators[],4,FALSE)</f>
        <v>0</v>
      </c>
      <c r="F2342" s="4">
        <f>IFERROR(VLOOKUP(EB[[#This Row],[Source_carrier]],KS_DB[[product]:[KS]],6,FALSE),0)</f>
        <v>0</v>
      </c>
      <c r="G2342" s="4" t="s">
        <v>34</v>
      </c>
      <c r="H2342" s="4" t="s">
        <v>609</v>
      </c>
      <c r="I2342" s="4" t="s">
        <v>36</v>
      </c>
      <c r="J2342" s="4" t="s">
        <v>37</v>
      </c>
      <c r="K2342" s="4" t="s">
        <v>610</v>
      </c>
      <c r="L2342" s="4" t="s">
        <v>39</v>
      </c>
      <c r="M2342" s="4" t="s">
        <v>40</v>
      </c>
      <c r="N2342" s="4" t="s">
        <v>41</v>
      </c>
      <c r="O2342" s="4">
        <v>0</v>
      </c>
      <c r="P2342" s="4">
        <v>0</v>
      </c>
      <c r="Q2342" s="4">
        <v>0</v>
      </c>
      <c r="R2342" s="4">
        <v>5961</v>
      </c>
      <c r="S2342" s="4">
        <v>5965</v>
      </c>
      <c r="T2342" s="4">
        <v>2789</v>
      </c>
      <c r="U2342" s="4">
        <v>3358</v>
      </c>
      <c r="V2342" s="4">
        <v>3231</v>
      </c>
      <c r="W2342" s="4">
        <v>3504</v>
      </c>
      <c r="X2342" s="4">
        <v>3110</v>
      </c>
      <c r="Y2342" s="4">
        <v>3321</v>
      </c>
      <c r="Z2342" s="4">
        <v>3259</v>
      </c>
      <c r="AA2342" s="4">
        <v>3428</v>
      </c>
      <c r="AB2342" s="4">
        <v>4466</v>
      </c>
      <c r="AC2342" s="4">
        <v>4333</v>
      </c>
      <c r="AD2342" s="4">
        <v>3788</v>
      </c>
      <c r="AE2342" s="4">
        <v>3504</v>
      </c>
      <c r="AF2342" s="4">
        <v>3563</v>
      </c>
      <c r="AG2342" s="4">
        <v>4866</v>
      </c>
      <c r="AH2342" s="4">
        <v>5467</v>
      </c>
      <c r="AI2342" s="4">
        <v>166</v>
      </c>
      <c r="AJ2342" s="4">
        <v>162</v>
      </c>
      <c r="AK2342" s="4">
        <v>158</v>
      </c>
      <c r="AL2342" s="4">
        <v>155</v>
      </c>
      <c r="AM2342" s="4">
        <v>158</v>
      </c>
      <c r="AN2342" s="4">
        <v>151</v>
      </c>
    </row>
    <row r="2343" spans="1:40" ht="15" customHeight="1" x14ac:dyDescent="0.25">
      <c r="A2343" s="4" t="str">
        <f>EB[[#This Row],[unit]] &amp; "#" &amp; EB[[#This Row],[indic_nrg]] &amp; "#" &amp; EB[[#This Row],[product]] &amp; "#" &amp; EB[[#This Row],[geo]]</f>
        <v>TJ#B_101314#2000#CZ</v>
      </c>
      <c r="B2343" s="4" t="str">
        <f>VLOOKUP(EB[[#This Row],[product]],KS_DB[[product]:[KS]],5,FALSE)</f>
        <v>solid</v>
      </c>
      <c r="C2343" s="4" t="str">
        <f>VLOOKUP(EB[[#This Row],[product]],KS_DB[[product]:[KS]],6,FALSE)</f>
        <v>solid</v>
      </c>
      <c r="D2343" s="4">
        <f>VLOOKUP(EB[[#This Row],[product]],Carriers[],4,FALSE)</f>
        <v>0</v>
      </c>
      <c r="E2343" s="4">
        <f>VLOOKUP(EB[[#This Row],[indic_nrg]],Indicators[],4,FALSE)</f>
        <v>0</v>
      </c>
      <c r="F2343" s="4">
        <f>IFERROR(VLOOKUP(EB[[#This Row],[Source_carrier]],KS_DB[[product]:[KS]],6,FALSE),0)</f>
        <v>0</v>
      </c>
      <c r="G2343" s="4" t="s">
        <v>34</v>
      </c>
      <c r="H2343" s="4" t="s">
        <v>609</v>
      </c>
      <c r="I2343" s="4" t="s">
        <v>18</v>
      </c>
      <c r="J2343" s="4" t="s">
        <v>37</v>
      </c>
      <c r="K2343" s="4" t="s">
        <v>610</v>
      </c>
      <c r="L2343" s="4" t="s">
        <v>39</v>
      </c>
      <c r="M2343" s="4" t="s">
        <v>42</v>
      </c>
      <c r="N2343" s="4" t="s">
        <v>41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264</v>
      </c>
      <c r="AB2343" s="4">
        <v>339</v>
      </c>
      <c r="AC2343" s="4">
        <v>377</v>
      </c>
      <c r="AD2343" s="4">
        <v>339</v>
      </c>
      <c r="AE2343" s="4">
        <v>264</v>
      </c>
      <c r="AF2343" s="4">
        <v>75</v>
      </c>
      <c r="AG2343" s="4">
        <v>792</v>
      </c>
      <c r="AH2343" s="4">
        <v>1998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</row>
    <row r="2344" spans="1:40" ht="15" customHeight="1" x14ac:dyDescent="0.25">
      <c r="A2344" s="4" t="str">
        <f>EB[[#This Row],[unit]] &amp; "#" &amp; EB[[#This Row],[indic_nrg]] &amp; "#" &amp; EB[[#This Row],[product]] &amp; "#" &amp; EB[[#This Row],[geo]]</f>
        <v>TJ#B_101314#2100#CZ</v>
      </c>
      <c r="B2344" s="4" t="str">
        <f>VLOOKUP(EB[[#This Row],[product]],KS_DB[[product]:[KS]],5,FALSE)</f>
        <v>solid</v>
      </c>
      <c r="C2344" s="4" t="str">
        <f>VLOOKUP(EB[[#This Row],[product]],KS_DB[[product]:[KS]],6,FALSE)</f>
        <v>solid</v>
      </c>
      <c r="D2344" s="4">
        <f>VLOOKUP(EB[[#This Row],[product]],Carriers[],4,FALSE)</f>
        <v>0</v>
      </c>
      <c r="E2344" s="4">
        <f>VLOOKUP(EB[[#This Row],[indic_nrg]],Indicators[],4,FALSE)</f>
        <v>0</v>
      </c>
      <c r="F2344" s="4">
        <f>IFERROR(VLOOKUP(EB[[#This Row],[Source_carrier]],KS_DB[[product]:[KS]],6,FALSE),0)</f>
        <v>0</v>
      </c>
      <c r="G2344" s="4" t="s">
        <v>34</v>
      </c>
      <c r="H2344" s="4" t="s">
        <v>609</v>
      </c>
      <c r="I2344" s="4" t="s">
        <v>43</v>
      </c>
      <c r="J2344" s="4" t="s">
        <v>37</v>
      </c>
      <c r="K2344" s="4" t="s">
        <v>610</v>
      </c>
      <c r="L2344" s="4" t="s">
        <v>39</v>
      </c>
      <c r="M2344" s="4" t="s">
        <v>44</v>
      </c>
      <c r="N2344" s="4" t="s">
        <v>41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0</v>
      </c>
      <c r="Z2344" s="4">
        <v>0</v>
      </c>
      <c r="AA2344" s="4">
        <v>264</v>
      </c>
      <c r="AB2344" s="4">
        <v>339</v>
      </c>
      <c r="AC2344" s="4">
        <v>377</v>
      </c>
      <c r="AD2344" s="4">
        <v>339</v>
      </c>
      <c r="AE2344" s="4">
        <v>264</v>
      </c>
      <c r="AF2344" s="4">
        <v>75</v>
      </c>
      <c r="AG2344" s="4">
        <v>792</v>
      </c>
      <c r="AH2344" s="4">
        <v>1998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</row>
    <row r="2345" spans="1:40" ht="15" customHeight="1" x14ac:dyDescent="0.25">
      <c r="A2345" s="4" t="str">
        <f>EB[[#This Row],[unit]] &amp; "#" &amp; EB[[#This Row],[indic_nrg]] &amp; "#" &amp; EB[[#This Row],[product]] &amp; "#" &amp; EB[[#This Row],[geo]]</f>
        <v>TJ#B_101314#2112#CZ</v>
      </c>
      <c r="B2345" s="4" t="str">
        <f>VLOOKUP(EB[[#This Row],[product]],KS_DB[[product]:[KS]],5,FALSE)</f>
        <v>solid</v>
      </c>
      <c r="C2345" s="4" t="str">
        <f>VLOOKUP(EB[[#This Row],[product]],KS_DB[[product]:[KS]],6,FALSE)</f>
        <v>solid</v>
      </c>
      <c r="D2345" s="4">
        <f>VLOOKUP(EB[[#This Row],[product]],Carriers[],4,FALSE)</f>
        <v>1</v>
      </c>
      <c r="E2345" s="4">
        <f>VLOOKUP(EB[[#This Row],[indic_nrg]],Indicators[],4,FALSE)</f>
        <v>0</v>
      </c>
      <c r="F2345" s="4">
        <f>IFERROR(VLOOKUP(EB[[#This Row],[Source_carrier]],KS_DB[[product]:[KS]],6,FALSE),0)</f>
        <v>0</v>
      </c>
      <c r="G2345" s="4" t="s">
        <v>34</v>
      </c>
      <c r="H2345" s="4" t="s">
        <v>609</v>
      </c>
      <c r="I2345" s="4" t="s">
        <v>45</v>
      </c>
      <c r="J2345" s="4" t="s">
        <v>37</v>
      </c>
      <c r="K2345" s="4" t="s">
        <v>610</v>
      </c>
      <c r="L2345" s="4" t="s">
        <v>39</v>
      </c>
      <c r="M2345" s="4" t="s">
        <v>46</v>
      </c>
      <c r="N2345" s="4" t="s">
        <v>41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0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</row>
    <row r="2346" spans="1:40" ht="15" customHeight="1" x14ac:dyDescent="0.25">
      <c r="A2346" s="4" t="str">
        <f>EB[[#This Row],[unit]] &amp; "#" &amp; EB[[#This Row],[indic_nrg]] &amp; "#" &amp; EB[[#This Row],[product]] &amp; "#" &amp; EB[[#This Row],[geo]]</f>
        <v>TJ#B_101314#2115#CZ</v>
      </c>
      <c r="B2346" s="4" t="str">
        <f>VLOOKUP(EB[[#This Row],[product]],KS_DB[[product]:[KS]],5,FALSE)</f>
        <v>solid</v>
      </c>
      <c r="C2346" s="4" t="str">
        <f>VLOOKUP(EB[[#This Row],[product]],KS_DB[[product]:[KS]],6,FALSE)</f>
        <v>solid</v>
      </c>
      <c r="D2346" s="4">
        <f>VLOOKUP(EB[[#This Row],[product]],Carriers[],4,FALSE)</f>
        <v>1</v>
      </c>
      <c r="E2346" s="4">
        <f>VLOOKUP(EB[[#This Row],[indic_nrg]],Indicators[],4,FALSE)</f>
        <v>0</v>
      </c>
      <c r="F2346" s="4">
        <f>IFERROR(VLOOKUP(EB[[#This Row],[Source_carrier]],KS_DB[[product]:[KS]],6,FALSE),0)</f>
        <v>0</v>
      </c>
      <c r="G2346" s="4" t="s">
        <v>34</v>
      </c>
      <c r="H2346" s="4" t="s">
        <v>609</v>
      </c>
      <c r="I2346" s="4" t="s">
        <v>47</v>
      </c>
      <c r="J2346" s="4" t="s">
        <v>37</v>
      </c>
      <c r="K2346" s="4" t="s">
        <v>610</v>
      </c>
      <c r="L2346" s="4" t="s">
        <v>39</v>
      </c>
      <c r="M2346" s="4" t="s">
        <v>48</v>
      </c>
      <c r="N2346" s="4" t="s">
        <v>41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0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</row>
    <row r="2347" spans="1:40" ht="15" customHeight="1" x14ac:dyDescent="0.25">
      <c r="A2347" s="4" t="str">
        <f>EB[[#This Row],[unit]] &amp; "#" &amp; EB[[#This Row],[indic_nrg]] &amp; "#" &amp; EB[[#This Row],[product]] &amp; "#" &amp; EB[[#This Row],[geo]]</f>
        <v>TJ#B_101314#2116#CZ</v>
      </c>
      <c r="B2347" s="4" t="str">
        <f>VLOOKUP(EB[[#This Row],[product]],KS_DB[[product]:[KS]],5,FALSE)</f>
        <v>solid</v>
      </c>
      <c r="C2347" s="4" t="str">
        <f>VLOOKUP(EB[[#This Row],[product]],KS_DB[[product]:[KS]],6,FALSE)</f>
        <v>solid</v>
      </c>
      <c r="D2347" s="4">
        <f>VLOOKUP(EB[[#This Row],[product]],Carriers[],4,FALSE)</f>
        <v>1</v>
      </c>
      <c r="E2347" s="4">
        <f>VLOOKUP(EB[[#This Row],[indic_nrg]],Indicators[],4,FALSE)</f>
        <v>0</v>
      </c>
      <c r="F2347" s="4">
        <f>IFERROR(VLOOKUP(EB[[#This Row],[Source_carrier]],KS_DB[[product]:[KS]],6,FALSE),0)</f>
        <v>0</v>
      </c>
      <c r="G2347" s="4" t="s">
        <v>34</v>
      </c>
      <c r="H2347" s="4" t="s">
        <v>609</v>
      </c>
      <c r="I2347" s="4" t="s">
        <v>49</v>
      </c>
      <c r="J2347" s="4" t="s">
        <v>37</v>
      </c>
      <c r="K2347" s="4" t="s">
        <v>610</v>
      </c>
      <c r="L2347" s="4" t="s">
        <v>39</v>
      </c>
      <c r="M2347" s="4" t="s">
        <v>50</v>
      </c>
      <c r="N2347" s="4" t="s">
        <v>41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0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4">
        <v>0</v>
      </c>
    </row>
    <row r="2348" spans="1:40" ht="15" customHeight="1" x14ac:dyDescent="0.25">
      <c r="A2348" s="4" t="str">
        <f>EB[[#This Row],[unit]] &amp; "#" &amp; EB[[#This Row],[indic_nrg]] &amp; "#" &amp; EB[[#This Row],[product]] &amp; "#" &amp; EB[[#This Row],[geo]]</f>
        <v>TJ#B_101314#2117#CZ</v>
      </c>
      <c r="B2348" s="4" t="str">
        <f>VLOOKUP(EB[[#This Row],[product]],KS_DB[[product]:[KS]],5,FALSE)</f>
        <v>solid</v>
      </c>
      <c r="C2348" s="4" t="str">
        <f>VLOOKUP(EB[[#This Row],[product]],KS_DB[[product]:[KS]],6,FALSE)</f>
        <v>solid</v>
      </c>
      <c r="D2348" s="4">
        <f>VLOOKUP(EB[[#This Row],[product]],Carriers[],4,FALSE)</f>
        <v>1</v>
      </c>
      <c r="E2348" s="4">
        <f>VLOOKUP(EB[[#This Row],[indic_nrg]],Indicators[],4,FALSE)</f>
        <v>0</v>
      </c>
      <c r="F2348" s="4">
        <f>IFERROR(VLOOKUP(EB[[#This Row],[Source_carrier]],KS_DB[[product]:[KS]],6,FALSE),0)</f>
        <v>0</v>
      </c>
      <c r="G2348" s="4" t="s">
        <v>34</v>
      </c>
      <c r="H2348" s="4" t="s">
        <v>609</v>
      </c>
      <c r="I2348" s="4" t="s">
        <v>51</v>
      </c>
      <c r="J2348" s="4" t="s">
        <v>37</v>
      </c>
      <c r="K2348" s="4" t="s">
        <v>610</v>
      </c>
      <c r="L2348" s="4" t="s">
        <v>39</v>
      </c>
      <c r="M2348" s="4" t="s">
        <v>52</v>
      </c>
      <c r="N2348" s="4" t="s">
        <v>41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  <c r="Y2348" s="4">
        <v>0</v>
      </c>
      <c r="Z2348" s="4">
        <v>0</v>
      </c>
      <c r="AA2348" s="4">
        <v>0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</row>
    <row r="2349" spans="1:40" ht="15" customHeight="1" x14ac:dyDescent="0.25">
      <c r="A2349" s="4" t="str">
        <f>EB[[#This Row],[unit]] &amp; "#" &amp; EB[[#This Row],[indic_nrg]] &amp; "#" &amp; EB[[#This Row],[product]] &amp; "#" &amp; EB[[#This Row],[geo]]</f>
        <v>TJ#B_101314#2118#CZ</v>
      </c>
      <c r="B2349" s="4" t="str">
        <f>VLOOKUP(EB[[#This Row],[product]],KS_DB[[product]:[KS]],5,FALSE)</f>
        <v>solid</v>
      </c>
      <c r="C2349" s="4" t="str">
        <f>VLOOKUP(EB[[#This Row],[product]],KS_DB[[product]:[KS]],6,FALSE)</f>
        <v>solid</v>
      </c>
      <c r="D2349" s="4">
        <f>VLOOKUP(EB[[#This Row],[product]],Carriers[],4,FALSE)</f>
        <v>1</v>
      </c>
      <c r="E2349" s="4">
        <f>VLOOKUP(EB[[#This Row],[indic_nrg]],Indicators[],4,FALSE)</f>
        <v>0</v>
      </c>
      <c r="F2349" s="4">
        <f>IFERROR(VLOOKUP(EB[[#This Row],[Source_carrier]],KS_DB[[product]:[KS]],6,FALSE),0)</f>
        <v>0</v>
      </c>
      <c r="G2349" s="4" t="s">
        <v>34</v>
      </c>
      <c r="H2349" s="4" t="s">
        <v>609</v>
      </c>
      <c r="I2349" s="4" t="s">
        <v>53</v>
      </c>
      <c r="J2349" s="4" t="s">
        <v>37</v>
      </c>
      <c r="K2349" s="4" t="s">
        <v>610</v>
      </c>
      <c r="L2349" s="4" t="s">
        <v>39</v>
      </c>
      <c r="M2349" s="4" t="s">
        <v>54</v>
      </c>
      <c r="N2349" s="4" t="s">
        <v>41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0</v>
      </c>
      <c r="AB2349" s="4">
        <v>0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</row>
    <row r="2350" spans="1:40" ht="15" customHeight="1" x14ac:dyDescent="0.25">
      <c r="A2350" s="4" t="str">
        <f>EB[[#This Row],[unit]] &amp; "#" &amp; EB[[#This Row],[indic_nrg]] &amp; "#" &amp; EB[[#This Row],[product]] &amp; "#" &amp; EB[[#This Row],[geo]]</f>
        <v>TJ#B_101314#2121#CZ</v>
      </c>
      <c r="B2350" s="4" t="str">
        <f>VLOOKUP(EB[[#This Row],[product]],KS_DB[[product]:[KS]],5,FALSE)</f>
        <v>solid</v>
      </c>
      <c r="C2350" s="4" t="str">
        <f>VLOOKUP(EB[[#This Row],[product]],KS_DB[[product]:[KS]],6,FALSE)</f>
        <v>solid</v>
      </c>
      <c r="D2350" s="4">
        <f>VLOOKUP(EB[[#This Row],[product]],Carriers[],4,FALSE)</f>
        <v>1</v>
      </c>
      <c r="E2350" s="4">
        <f>VLOOKUP(EB[[#This Row],[indic_nrg]],Indicators[],4,FALSE)</f>
        <v>0</v>
      </c>
      <c r="F2350" s="4">
        <f>IFERROR(VLOOKUP(EB[[#This Row],[Source_carrier]],KS_DB[[product]:[KS]],6,FALSE),0)</f>
        <v>0</v>
      </c>
      <c r="G2350" s="4" t="s">
        <v>34</v>
      </c>
      <c r="H2350" s="4" t="s">
        <v>609</v>
      </c>
      <c r="I2350" s="4" t="s">
        <v>55</v>
      </c>
      <c r="J2350" s="4" t="s">
        <v>37</v>
      </c>
      <c r="K2350" s="4" t="s">
        <v>610</v>
      </c>
      <c r="L2350" s="4" t="s">
        <v>39</v>
      </c>
      <c r="M2350" s="4" t="s">
        <v>56</v>
      </c>
      <c r="N2350" s="4" t="s">
        <v>41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  <c r="Y2350" s="4">
        <v>0</v>
      </c>
      <c r="Z2350" s="4">
        <v>0</v>
      </c>
      <c r="AA2350" s="4">
        <v>0</v>
      </c>
      <c r="AB2350" s="4">
        <v>0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</row>
    <row r="2351" spans="1:40" ht="15" customHeight="1" x14ac:dyDescent="0.25">
      <c r="A2351" s="4" t="str">
        <f>EB[[#This Row],[unit]] &amp; "#" &amp; EB[[#This Row],[indic_nrg]] &amp; "#" &amp; EB[[#This Row],[product]] &amp; "#" &amp; EB[[#This Row],[geo]]</f>
        <v>TJ#B_101314#2122#CZ</v>
      </c>
      <c r="B2351" s="4" t="str">
        <f>VLOOKUP(EB[[#This Row],[product]],KS_DB[[product]:[KS]],5,FALSE)</f>
        <v>solid</v>
      </c>
      <c r="C2351" s="4" t="str">
        <f>VLOOKUP(EB[[#This Row],[product]],KS_DB[[product]:[KS]],6,FALSE)</f>
        <v>solid</v>
      </c>
      <c r="D2351" s="4">
        <f>VLOOKUP(EB[[#This Row],[product]],Carriers[],4,FALSE)</f>
        <v>1</v>
      </c>
      <c r="E2351" s="4">
        <f>VLOOKUP(EB[[#This Row],[indic_nrg]],Indicators[],4,FALSE)</f>
        <v>0</v>
      </c>
      <c r="F2351" s="4">
        <f>IFERROR(VLOOKUP(EB[[#This Row],[Source_carrier]],KS_DB[[product]:[KS]],6,FALSE),0)</f>
        <v>0</v>
      </c>
      <c r="G2351" s="4" t="s">
        <v>34</v>
      </c>
      <c r="H2351" s="4" t="s">
        <v>609</v>
      </c>
      <c r="I2351" s="4" t="s">
        <v>57</v>
      </c>
      <c r="J2351" s="4" t="s">
        <v>37</v>
      </c>
      <c r="K2351" s="4" t="s">
        <v>610</v>
      </c>
      <c r="L2351" s="4" t="s">
        <v>39</v>
      </c>
      <c r="M2351" s="4" t="s">
        <v>58</v>
      </c>
      <c r="N2351" s="4" t="s">
        <v>41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</row>
    <row r="2352" spans="1:40" ht="15" customHeight="1" x14ac:dyDescent="0.25">
      <c r="A2352" s="4" t="str">
        <f>EB[[#This Row],[unit]] &amp; "#" &amp; EB[[#This Row],[indic_nrg]] &amp; "#" &amp; EB[[#This Row],[product]] &amp; "#" &amp; EB[[#This Row],[geo]]</f>
        <v>TJ#B_101314#2130#CZ</v>
      </c>
      <c r="B2352" s="4" t="str">
        <f>VLOOKUP(EB[[#This Row],[product]],KS_DB[[product]:[KS]],5,FALSE)</f>
        <v>solid</v>
      </c>
      <c r="C2352" s="4" t="str">
        <f>VLOOKUP(EB[[#This Row],[product]],KS_DB[[product]:[KS]],6,FALSE)</f>
        <v>solid</v>
      </c>
      <c r="D2352" s="4">
        <f>VLOOKUP(EB[[#This Row],[product]],Carriers[],4,FALSE)</f>
        <v>1</v>
      </c>
      <c r="E2352" s="4">
        <f>VLOOKUP(EB[[#This Row],[indic_nrg]],Indicators[],4,FALSE)</f>
        <v>0</v>
      </c>
      <c r="F2352" s="4">
        <f>IFERROR(VLOOKUP(EB[[#This Row],[Source_carrier]],KS_DB[[product]:[KS]],6,FALSE),0)</f>
        <v>0</v>
      </c>
      <c r="G2352" s="4" t="s">
        <v>34</v>
      </c>
      <c r="H2352" s="4" t="s">
        <v>609</v>
      </c>
      <c r="I2352" s="4" t="s">
        <v>59</v>
      </c>
      <c r="J2352" s="4" t="s">
        <v>37</v>
      </c>
      <c r="K2352" s="4" t="s">
        <v>610</v>
      </c>
      <c r="L2352" s="4" t="s">
        <v>39</v>
      </c>
      <c r="M2352" s="4" t="s">
        <v>60</v>
      </c>
      <c r="N2352" s="4" t="s">
        <v>41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264</v>
      </c>
      <c r="AB2352" s="4">
        <v>339</v>
      </c>
      <c r="AC2352" s="4">
        <v>377</v>
      </c>
      <c r="AD2352" s="4">
        <v>339</v>
      </c>
      <c r="AE2352" s="4">
        <v>264</v>
      </c>
      <c r="AF2352" s="4">
        <v>75</v>
      </c>
      <c r="AG2352" s="4">
        <v>792</v>
      </c>
      <c r="AH2352" s="4">
        <v>1998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</row>
    <row r="2353" spans="1:40" ht="15" customHeight="1" x14ac:dyDescent="0.25">
      <c r="A2353" s="4" t="str">
        <f>EB[[#This Row],[unit]] &amp; "#" &amp; EB[[#This Row],[indic_nrg]] &amp; "#" &amp; EB[[#This Row],[product]] &amp; "#" &amp; EB[[#This Row],[geo]]</f>
        <v>TJ#B_101314#2200#CZ</v>
      </c>
      <c r="B2353" s="4" t="str">
        <f>VLOOKUP(EB[[#This Row],[product]],KS_DB[[product]:[KS]],5,FALSE)</f>
        <v>solid</v>
      </c>
      <c r="C2353" s="4" t="str">
        <f>VLOOKUP(EB[[#This Row],[product]],KS_DB[[product]:[KS]],6,FALSE)</f>
        <v>solid</v>
      </c>
      <c r="D2353" s="4">
        <f>VLOOKUP(EB[[#This Row],[product]],Carriers[],4,FALSE)</f>
        <v>0</v>
      </c>
      <c r="E2353" s="4">
        <f>VLOOKUP(EB[[#This Row],[indic_nrg]],Indicators[],4,FALSE)</f>
        <v>0</v>
      </c>
      <c r="F2353" s="4">
        <f>IFERROR(VLOOKUP(EB[[#This Row],[Source_carrier]],KS_DB[[product]:[KS]],6,FALSE),0)</f>
        <v>0</v>
      </c>
      <c r="G2353" s="4" t="s">
        <v>34</v>
      </c>
      <c r="H2353" s="4" t="s">
        <v>609</v>
      </c>
      <c r="I2353" s="4" t="s">
        <v>61</v>
      </c>
      <c r="J2353" s="4" t="s">
        <v>37</v>
      </c>
      <c r="K2353" s="4" t="s">
        <v>610</v>
      </c>
      <c r="L2353" s="4" t="s">
        <v>39</v>
      </c>
      <c r="M2353" s="4" t="s">
        <v>62</v>
      </c>
      <c r="N2353" s="4" t="s">
        <v>41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</row>
    <row r="2354" spans="1:40" ht="15" customHeight="1" x14ac:dyDescent="0.25">
      <c r="A2354" s="4" t="str">
        <f>EB[[#This Row],[unit]] &amp; "#" &amp; EB[[#This Row],[indic_nrg]] &amp; "#" &amp; EB[[#This Row],[product]] &amp; "#" &amp; EB[[#This Row],[geo]]</f>
        <v>TJ#B_101314#2210#CZ</v>
      </c>
      <c r="B2354" s="4" t="str">
        <f>VLOOKUP(EB[[#This Row],[product]],KS_DB[[product]:[KS]],5,FALSE)</f>
        <v>solid</v>
      </c>
      <c r="C2354" s="4" t="str">
        <f>VLOOKUP(EB[[#This Row],[product]],KS_DB[[product]:[KS]],6,FALSE)</f>
        <v>solid</v>
      </c>
      <c r="D2354" s="4">
        <f>VLOOKUP(EB[[#This Row],[product]],Carriers[],4,FALSE)</f>
        <v>1</v>
      </c>
      <c r="E2354" s="4">
        <f>VLOOKUP(EB[[#This Row],[indic_nrg]],Indicators[],4,FALSE)</f>
        <v>0</v>
      </c>
      <c r="F2354" s="4">
        <f>IFERROR(VLOOKUP(EB[[#This Row],[Source_carrier]],KS_DB[[product]:[KS]],6,FALSE),0)</f>
        <v>0</v>
      </c>
      <c r="G2354" s="4" t="s">
        <v>34</v>
      </c>
      <c r="H2354" s="4" t="s">
        <v>609</v>
      </c>
      <c r="I2354" s="4" t="s">
        <v>63</v>
      </c>
      <c r="J2354" s="4" t="s">
        <v>37</v>
      </c>
      <c r="K2354" s="4" t="s">
        <v>610</v>
      </c>
      <c r="L2354" s="4" t="s">
        <v>39</v>
      </c>
      <c r="M2354" s="4" t="s">
        <v>64</v>
      </c>
      <c r="N2354" s="4" t="s">
        <v>41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</row>
    <row r="2355" spans="1:40" ht="15" customHeight="1" x14ac:dyDescent="0.25">
      <c r="A2355" s="4" t="str">
        <f>EB[[#This Row],[unit]] &amp; "#" &amp; EB[[#This Row],[indic_nrg]] &amp; "#" &amp; EB[[#This Row],[product]] &amp; "#" &amp; EB[[#This Row],[geo]]</f>
        <v>TJ#B_101314#2230#CZ</v>
      </c>
      <c r="B2355" s="4" t="str">
        <f>VLOOKUP(EB[[#This Row],[product]],KS_DB[[product]:[KS]],5,FALSE)</f>
        <v>solid</v>
      </c>
      <c r="C2355" s="4" t="str">
        <f>VLOOKUP(EB[[#This Row],[product]],KS_DB[[product]:[KS]],6,FALSE)</f>
        <v>solid</v>
      </c>
      <c r="D2355" s="4">
        <f>VLOOKUP(EB[[#This Row],[product]],Carriers[],4,FALSE)</f>
        <v>1</v>
      </c>
      <c r="E2355" s="4">
        <f>VLOOKUP(EB[[#This Row],[indic_nrg]],Indicators[],4,FALSE)</f>
        <v>0</v>
      </c>
      <c r="F2355" s="4">
        <f>IFERROR(VLOOKUP(EB[[#This Row],[Source_carrier]],KS_DB[[product]:[KS]],6,FALSE),0)</f>
        <v>0</v>
      </c>
      <c r="G2355" s="4" t="s">
        <v>34</v>
      </c>
      <c r="H2355" s="4" t="s">
        <v>609</v>
      </c>
      <c r="I2355" s="4" t="s">
        <v>65</v>
      </c>
      <c r="J2355" s="4" t="s">
        <v>37</v>
      </c>
      <c r="K2355" s="4" t="s">
        <v>610</v>
      </c>
      <c r="L2355" s="4" t="s">
        <v>39</v>
      </c>
      <c r="M2355" s="4" t="s">
        <v>66</v>
      </c>
      <c r="N2355" s="4" t="s">
        <v>41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</row>
    <row r="2356" spans="1:40" ht="15" customHeight="1" x14ac:dyDescent="0.25">
      <c r="A2356" s="4" t="str">
        <f>EB[[#This Row],[unit]] &amp; "#" &amp; EB[[#This Row],[indic_nrg]] &amp; "#" &amp; EB[[#This Row],[product]] &amp; "#" &amp; EB[[#This Row],[geo]]</f>
        <v>TJ#B_101314#2310#CZ</v>
      </c>
      <c r="B2356" s="4" t="str">
        <f>VLOOKUP(EB[[#This Row],[product]],KS_DB[[product]:[KS]],5,FALSE)</f>
        <v>solid</v>
      </c>
      <c r="C2356" s="4" t="str">
        <f>VLOOKUP(EB[[#This Row],[product]],KS_DB[[product]:[KS]],6,FALSE)</f>
        <v>solid</v>
      </c>
      <c r="D2356" s="4">
        <f>VLOOKUP(EB[[#This Row],[product]],Carriers[],4,FALSE)</f>
        <v>1</v>
      </c>
      <c r="E2356" s="4">
        <f>VLOOKUP(EB[[#This Row],[indic_nrg]],Indicators[],4,FALSE)</f>
        <v>0</v>
      </c>
      <c r="F2356" s="4">
        <f>IFERROR(VLOOKUP(EB[[#This Row],[Source_carrier]],KS_DB[[product]:[KS]],6,FALSE),0)</f>
        <v>0</v>
      </c>
      <c r="G2356" s="4" t="s">
        <v>34</v>
      </c>
      <c r="H2356" s="4" t="s">
        <v>609</v>
      </c>
      <c r="I2356" s="4" t="s">
        <v>67</v>
      </c>
      <c r="J2356" s="4" t="s">
        <v>37</v>
      </c>
      <c r="K2356" s="4" t="s">
        <v>610</v>
      </c>
      <c r="L2356" s="4" t="s">
        <v>39</v>
      </c>
      <c r="M2356" s="4" t="s">
        <v>68</v>
      </c>
      <c r="N2356" s="4" t="s">
        <v>41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</row>
    <row r="2357" spans="1:40" ht="15" customHeight="1" x14ac:dyDescent="0.25">
      <c r="A2357" s="4" t="str">
        <f>EB[[#This Row],[unit]] &amp; "#" &amp; EB[[#This Row],[indic_nrg]] &amp; "#" &amp; EB[[#This Row],[product]] &amp; "#" &amp; EB[[#This Row],[geo]]</f>
        <v>TJ#B_101314#2330#CZ</v>
      </c>
      <c r="B2357" s="4" t="str">
        <f>VLOOKUP(EB[[#This Row],[product]],KS_DB[[product]:[KS]],5,FALSE)</f>
        <v>solid</v>
      </c>
      <c r="C2357" s="4" t="str">
        <f>VLOOKUP(EB[[#This Row],[product]],KS_DB[[product]:[KS]],6,FALSE)</f>
        <v>solid</v>
      </c>
      <c r="D2357" s="4">
        <f>VLOOKUP(EB[[#This Row],[product]],Carriers[],4,FALSE)</f>
        <v>1</v>
      </c>
      <c r="E2357" s="4">
        <f>VLOOKUP(EB[[#This Row],[indic_nrg]],Indicators[],4,FALSE)</f>
        <v>0</v>
      </c>
      <c r="F2357" s="4">
        <f>IFERROR(VLOOKUP(EB[[#This Row],[Source_carrier]],KS_DB[[product]:[KS]],6,FALSE),0)</f>
        <v>0</v>
      </c>
      <c r="G2357" s="4" t="s">
        <v>34</v>
      </c>
      <c r="H2357" s="4" t="s">
        <v>609</v>
      </c>
      <c r="I2357" s="4" t="s">
        <v>69</v>
      </c>
      <c r="J2357" s="4" t="s">
        <v>37</v>
      </c>
      <c r="K2357" s="4" t="s">
        <v>610</v>
      </c>
      <c r="L2357" s="4" t="s">
        <v>39</v>
      </c>
      <c r="M2357" s="4" t="s">
        <v>70</v>
      </c>
      <c r="N2357" s="4" t="s">
        <v>41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</row>
    <row r="2358" spans="1:40" ht="15" customHeight="1" x14ac:dyDescent="0.25">
      <c r="A2358" s="4" t="str">
        <f>EB[[#This Row],[unit]] &amp; "#" &amp; EB[[#This Row],[indic_nrg]] &amp; "#" &amp; EB[[#This Row],[product]] &amp; "#" &amp; EB[[#This Row],[geo]]</f>
        <v>TJ#B_101314#2410#CZ</v>
      </c>
      <c r="B2358" s="4" t="str">
        <f>VLOOKUP(EB[[#This Row],[product]],KS_DB[[product]:[KS]],5,FALSE)</f>
        <v>solid</v>
      </c>
      <c r="C2358" s="4" t="str">
        <f>VLOOKUP(EB[[#This Row],[product]],KS_DB[[product]:[KS]],6,FALSE)</f>
        <v>solid</v>
      </c>
      <c r="D2358" s="4">
        <f>VLOOKUP(EB[[#This Row],[product]],Carriers[],4,FALSE)</f>
        <v>1</v>
      </c>
      <c r="E2358" s="4">
        <f>VLOOKUP(EB[[#This Row],[indic_nrg]],Indicators[],4,FALSE)</f>
        <v>0</v>
      </c>
      <c r="F2358" s="4">
        <f>IFERROR(VLOOKUP(EB[[#This Row],[Source_carrier]],KS_DB[[product]:[KS]],6,FALSE),0)</f>
        <v>0</v>
      </c>
      <c r="G2358" s="4" t="s">
        <v>34</v>
      </c>
      <c r="H2358" s="4" t="s">
        <v>609</v>
      </c>
      <c r="I2358" s="4" t="s">
        <v>71</v>
      </c>
      <c r="J2358" s="4" t="s">
        <v>37</v>
      </c>
      <c r="K2358" s="4" t="s">
        <v>610</v>
      </c>
      <c r="L2358" s="4" t="s">
        <v>39</v>
      </c>
      <c r="M2358" s="4" t="s">
        <v>72</v>
      </c>
      <c r="N2358" s="4" t="s">
        <v>41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</row>
    <row r="2359" spans="1:40" ht="15" customHeight="1" x14ac:dyDescent="0.25">
      <c r="A2359" s="4" t="str">
        <f>EB[[#This Row],[unit]] &amp; "#" &amp; EB[[#This Row],[indic_nrg]] &amp; "#" &amp; EB[[#This Row],[product]] &amp; "#" &amp; EB[[#This Row],[geo]]</f>
        <v>TJ#B_101314#3000#CZ</v>
      </c>
      <c r="B2359" s="4" t="str">
        <f>VLOOKUP(EB[[#This Row],[product]],KS_DB[[product]:[KS]],5,FALSE)</f>
        <v>liquid</v>
      </c>
      <c r="C2359" s="4" t="str">
        <f>VLOOKUP(EB[[#This Row],[product]],KS_DB[[product]:[KS]],6,FALSE)</f>
        <v>liquid</v>
      </c>
      <c r="D2359" s="4">
        <f>VLOOKUP(EB[[#This Row],[product]],Carriers[],4,FALSE)</f>
        <v>0</v>
      </c>
      <c r="E2359" s="4">
        <f>VLOOKUP(EB[[#This Row],[indic_nrg]],Indicators[],4,FALSE)</f>
        <v>0</v>
      </c>
      <c r="F2359" s="4">
        <f>IFERROR(VLOOKUP(EB[[#This Row],[Source_carrier]],KS_DB[[product]:[KS]],6,FALSE),0)</f>
        <v>0</v>
      </c>
      <c r="G2359" s="4" t="s">
        <v>34</v>
      </c>
      <c r="H2359" s="4" t="s">
        <v>609</v>
      </c>
      <c r="I2359" s="4" t="s">
        <v>73</v>
      </c>
      <c r="J2359" s="4" t="s">
        <v>37</v>
      </c>
      <c r="K2359" s="4" t="s">
        <v>610</v>
      </c>
      <c r="L2359" s="4" t="s">
        <v>39</v>
      </c>
      <c r="M2359" s="4" t="s">
        <v>74</v>
      </c>
      <c r="N2359" s="4" t="s">
        <v>41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</row>
    <row r="2360" spans="1:40" ht="15" customHeight="1" x14ac:dyDescent="0.25">
      <c r="A2360" s="4" t="str">
        <f>EB[[#This Row],[unit]] &amp; "#" &amp; EB[[#This Row],[indic_nrg]] &amp; "#" &amp; EB[[#This Row],[product]] &amp; "#" &amp; EB[[#This Row],[geo]]</f>
        <v>TJ#B_101314#3200#CZ</v>
      </c>
      <c r="B2360" s="4" t="str">
        <f>VLOOKUP(EB[[#This Row],[product]],KS_DB[[product]:[KS]],5,FALSE)</f>
        <v>liquid</v>
      </c>
      <c r="C2360" s="4" t="str">
        <f>VLOOKUP(EB[[#This Row],[product]],KS_DB[[product]:[KS]],6,FALSE)</f>
        <v>liquid</v>
      </c>
      <c r="D2360" s="4">
        <f>VLOOKUP(EB[[#This Row],[product]],Carriers[],4,FALSE)</f>
        <v>0</v>
      </c>
      <c r="E2360" s="4">
        <f>VLOOKUP(EB[[#This Row],[indic_nrg]],Indicators[],4,FALSE)</f>
        <v>0</v>
      </c>
      <c r="F2360" s="4">
        <f>IFERROR(VLOOKUP(EB[[#This Row],[Source_carrier]],KS_DB[[product]:[KS]],6,FALSE),0)</f>
        <v>0</v>
      </c>
      <c r="G2360" s="4" t="s">
        <v>34</v>
      </c>
      <c r="H2360" s="4" t="s">
        <v>609</v>
      </c>
      <c r="I2360" s="4" t="s">
        <v>75</v>
      </c>
      <c r="J2360" s="4" t="s">
        <v>37</v>
      </c>
      <c r="K2360" s="4" t="s">
        <v>610</v>
      </c>
      <c r="L2360" s="4" t="s">
        <v>39</v>
      </c>
      <c r="M2360" s="4" t="s">
        <v>76</v>
      </c>
      <c r="N2360" s="4" t="s">
        <v>41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  <c r="Z2360" s="4">
        <v>0</v>
      </c>
      <c r="AA2360" s="4">
        <v>0</v>
      </c>
      <c r="AB2360" s="4">
        <v>0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</row>
    <row r="2361" spans="1:40" ht="15" customHeight="1" x14ac:dyDescent="0.25">
      <c r="A2361" s="4" t="str">
        <f>EB[[#This Row],[unit]] &amp; "#" &amp; EB[[#This Row],[indic_nrg]] &amp; "#" &amp; EB[[#This Row],[product]] &amp; "#" &amp; EB[[#This Row],[geo]]</f>
        <v>TJ#B_101314#3260#CZ</v>
      </c>
      <c r="B2361" s="4" t="str">
        <f>VLOOKUP(EB[[#This Row],[product]],KS_DB[[product]:[KS]],5,FALSE)</f>
        <v>liquid</v>
      </c>
      <c r="C2361" s="4" t="str">
        <f>VLOOKUP(EB[[#This Row],[product]],KS_DB[[product]:[KS]],6,FALSE)</f>
        <v>diesel</v>
      </c>
      <c r="D2361" s="4">
        <f>VLOOKUP(EB[[#This Row],[product]],Carriers[],4,FALSE)</f>
        <v>1</v>
      </c>
      <c r="E2361" s="4">
        <f>VLOOKUP(EB[[#This Row],[indic_nrg]],Indicators[],4,FALSE)</f>
        <v>0</v>
      </c>
      <c r="F2361" s="4">
        <f>IFERROR(VLOOKUP(EB[[#This Row],[Source_carrier]],KS_DB[[product]:[KS]],6,FALSE),0)</f>
        <v>0</v>
      </c>
      <c r="G2361" s="4" t="s">
        <v>34</v>
      </c>
      <c r="H2361" s="4" t="s">
        <v>609</v>
      </c>
      <c r="I2361" s="4" t="s">
        <v>79</v>
      </c>
      <c r="J2361" s="4" t="s">
        <v>37</v>
      </c>
      <c r="K2361" s="4" t="s">
        <v>610</v>
      </c>
      <c r="L2361" s="4" t="s">
        <v>39</v>
      </c>
      <c r="M2361" s="4" t="s">
        <v>80</v>
      </c>
      <c r="N2361" s="4" t="s">
        <v>41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</row>
    <row r="2362" spans="1:40" ht="15" customHeight="1" x14ac:dyDescent="0.25">
      <c r="A2362" s="4" t="str">
        <f>EB[[#This Row],[unit]] &amp; "#" &amp; EB[[#This Row],[indic_nrg]] &amp; "#" &amp; EB[[#This Row],[product]] &amp; "#" &amp; EB[[#This Row],[geo]]</f>
        <v>TJ#B_101314#3270A#CZ</v>
      </c>
      <c r="B2362" s="4" t="str">
        <f>VLOOKUP(EB[[#This Row],[product]],KS_DB[[product]:[KS]],5,FALSE)</f>
        <v>liquid</v>
      </c>
      <c r="C2362" s="4" t="str">
        <f>VLOOKUP(EB[[#This Row],[product]],KS_DB[[product]:[KS]],6,FALSE)</f>
        <v>liquid</v>
      </c>
      <c r="D2362" s="4">
        <f>VLOOKUP(EB[[#This Row],[product]],Carriers[],4,FALSE)</f>
        <v>1</v>
      </c>
      <c r="E2362" s="4">
        <f>VLOOKUP(EB[[#This Row],[indic_nrg]],Indicators[],4,FALSE)</f>
        <v>0</v>
      </c>
      <c r="F2362" s="4">
        <f>IFERROR(VLOOKUP(EB[[#This Row],[Source_carrier]],KS_DB[[product]:[KS]],6,FALSE),0)</f>
        <v>0</v>
      </c>
      <c r="G2362" s="4" t="s">
        <v>34</v>
      </c>
      <c r="H2362" s="4" t="s">
        <v>609</v>
      </c>
      <c r="I2362" s="4" t="s">
        <v>81</v>
      </c>
      <c r="J2362" s="4" t="s">
        <v>37</v>
      </c>
      <c r="K2362" s="4" t="s">
        <v>610</v>
      </c>
      <c r="L2362" s="4" t="s">
        <v>39</v>
      </c>
      <c r="M2362" s="4" t="s">
        <v>82</v>
      </c>
      <c r="N2362" s="4" t="s">
        <v>41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0</v>
      </c>
      <c r="Y2362" s="4">
        <v>0</v>
      </c>
      <c r="Z2362" s="4">
        <v>0</v>
      </c>
      <c r="AA2362" s="4">
        <v>0</v>
      </c>
      <c r="AB2362" s="4">
        <v>0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</row>
    <row r="2363" spans="1:40" ht="15" customHeight="1" x14ac:dyDescent="0.25">
      <c r="A2363" s="4" t="str">
        <f>EB[[#This Row],[unit]] &amp; "#" &amp; EB[[#This Row],[indic_nrg]] &amp; "#" &amp; EB[[#This Row],[product]] &amp; "#" &amp; EB[[#This Row],[geo]]</f>
        <v>TJ#B_101314#4000#CZ</v>
      </c>
      <c r="B2363" s="4" t="str">
        <f>VLOOKUP(EB[[#This Row],[product]],KS_DB[[product]:[KS]],5,FALSE)</f>
        <v>gas</v>
      </c>
      <c r="C2363" s="4" t="str">
        <f>VLOOKUP(EB[[#This Row],[product]],KS_DB[[product]:[KS]],6,FALSE)</f>
        <v>gas</v>
      </c>
      <c r="D2363" s="4">
        <f>VLOOKUP(EB[[#This Row],[product]],Carriers[],4,FALSE)</f>
        <v>0</v>
      </c>
      <c r="E2363" s="4">
        <f>VLOOKUP(EB[[#This Row],[indic_nrg]],Indicators[],4,FALSE)</f>
        <v>0</v>
      </c>
      <c r="F2363" s="4">
        <f>IFERROR(VLOOKUP(EB[[#This Row],[Source_carrier]],KS_DB[[product]:[KS]],6,FALSE),0)</f>
        <v>0</v>
      </c>
      <c r="G2363" s="4" t="s">
        <v>34</v>
      </c>
      <c r="H2363" s="4" t="s">
        <v>609</v>
      </c>
      <c r="I2363" s="4" t="s">
        <v>83</v>
      </c>
      <c r="J2363" s="4" t="s">
        <v>37</v>
      </c>
      <c r="K2363" s="4" t="s">
        <v>610</v>
      </c>
      <c r="L2363" s="4" t="s">
        <v>39</v>
      </c>
      <c r="M2363" s="4" t="s">
        <v>84</v>
      </c>
      <c r="N2363" s="4" t="s">
        <v>41</v>
      </c>
      <c r="O2363" s="4">
        <v>0</v>
      </c>
      <c r="P2363" s="4">
        <v>0</v>
      </c>
      <c r="Q2363" s="4">
        <v>0</v>
      </c>
      <c r="R2363" s="4">
        <v>0</v>
      </c>
      <c r="S2363" s="4">
        <v>1</v>
      </c>
      <c r="T2363" s="4">
        <v>2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</row>
    <row r="2364" spans="1:40" ht="15" customHeight="1" x14ac:dyDescent="0.25">
      <c r="A2364" s="4" t="str">
        <f>EB[[#This Row],[unit]] &amp; "#" &amp; EB[[#This Row],[indic_nrg]] &amp; "#" &amp; EB[[#This Row],[product]] &amp; "#" &amp; EB[[#This Row],[geo]]</f>
        <v>TJ#B_101314#4100#CZ</v>
      </c>
      <c r="B2364" s="4" t="str">
        <f>VLOOKUP(EB[[#This Row],[product]],KS_DB[[product]:[KS]],5,FALSE)</f>
        <v>gas</v>
      </c>
      <c r="C2364" s="4" t="str">
        <f>VLOOKUP(EB[[#This Row],[product]],KS_DB[[product]:[KS]],6,FALSE)</f>
        <v>gas</v>
      </c>
      <c r="D2364" s="4">
        <f>VLOOKUP(EB[[#This Row],[product]],Carriers[],4,FALSE)</f>
        <v>1</v>
      </c>
      <c r="E2364" s="4">
        <f>VLOOKUP(EB[[#This Row],[indic_nrg]],Indicators[],4,FALSE)</f>
        <v>0</v>
      </c>
      <c r="F2364" s="4">
        <f>IFERROR(VLOOKUP(EB[[#This Row],[Source_carrier]],KS_DB[[product]:[KS]],6,FALSE),0)</f>
        <v>0</v>
      </c>
      <c r="G2364" s="4" t="s">
        <v>34</v>
      </c>
      <c r="H2364" s="4" t="s">
        <v>609</v>
      </c>
      <c r="I2364" s="4" t="s">
        <v>85</v>
      </c>
      <c r="J2364" s="4" t="s">
        <v>37</v>
      </c>
      <c r="K2364" s="4" t="s">
        <v>610</v>
      </c>
      <c r="L2364" s="4" t="s">
        <v>39</v>
      </c>
      <c r="M2364" s="4" t="s">
        <v>86</v>
      </c>
      <c r="N2364" s="4" t="s">
        <v>41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0</v>
      </c>
      <c r="Y2364" s="4">
        <v>0</v>
      </c>
      <c r="Z2364" s="4">
        <v>0</v>
      </c>
      <c r="AA2364" s="4">
        <v>0</v>
      </c>
      <c r="AB2364" s="4">
        <v>0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</row>
    <row r="2365" spans="1:40" ht="15" customHeight="1" x14ac:dyDescent="0.25">
      <c r="A2365" s="4" t="str">
        <f>EB[[#This Row],[unit]] &amp; "#" &amp; EB[[#This Row],[indic_nrg]] &amp; "#" &amp; EB[[#This Row],[product]] &amp; "#" &amp; EB[[#This Row],[geo]]</f>
        <v>TJ#B_101314#4200#CZ</v>
      </c>
      <c r="B2365" s="4" t="str">
        <f>VLOOKUP(EB[[#This Row],[product]],KS_DB[[product]:[KS]],5,FALSE)</f>
        <v>gas</v>
      </c>
      <c r="C2365" s="4" t="str">
        <f>VLOOKUP(EB[[#This Row],[product]],KS_DB[[product]:[KS]],6,FALSE)</f>
        <v>gas</v>
      </c>
      <c r="D2365" s="4">
        <f>VLOOKUP(EB[[#This Row],[product]],Carriers[],4,FALSE)</f>
        <v>0</v>
      </c>
      <c r="E2365" s="4">
        <f>VLOOKUP(EB[[#This Row],[indic_nrg]],Indicators[],4,FALSE)</f>
        <v>0</v>
      </c>
      <c r="F2365" s="4">
        <f>IFERROR(VLOOKUP(EB[[#This Row],[Source_carrier]],KS_DB[[product]:[KS]],6,FALSE),0)</f>
        <v>0</v>
      </c>
      <c r="G2365" s="4" t="s">
        <v>34</v>
      </c>
      <c r="H2365" s="4" t="s">
        <v>609</v>
      </c>
      <c r="I2365" s="4" t="s">
        <v>87</v>
      </c>
      <c r="J2365" s="4" t="s">
        <v>37</v>
      </c>
      <c r="K2365" s="4" t="s">
        <v>610</v>
      </c>
      <c r="L2365" s="4" t="s">
        <v>39</v>
      </c>
      <c r="M2365" s="4" t="s">
        <v>88</v>
      </c>
      <c r="N2365" s="4" t="s">
        <v>41</v>
      </c>
      <c r="O2365" s="4">
        <v>0</v>
      </c>
      <c r="P2365" s="4">
        <v>0</v>
      </c>
      <c r="Q2365" s="4">
        <v>0</v>
      </c>
      <c r="R2365" s="4">
        <v>0</v>
      </c>
      <c r="S2365" s="4">
        <v>1</v>
      </c>
      <c r="T2365" s="4">
        <v>2</v>
      </c>
      <c r="U2365" s="4">
        <v>0</v>
      </c>
      <c r="V2365" s="4">
        <v>0</v>
      </c>
      <c r="W2365" s="4">
        <v>0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</row>
    <row r="2366" spans="1:40" ht="15" customHeight="1" x14ac:dyDescent="0.25">
      <c r="A2366" s="4" t="str">
        <f>EB[[#This Row],[unit]] &amp; "#" &amp; EB[[#This Row],[indic_nrg]] &amp; "#" &amp; EB[[#This Row],[product]] &amp; "#" &amp; EB[[#This Row],[geo]]</f>
        <v>TJ#B_101314#4210#CZ</v>
      </c>
      <c r="B2366" s="4" t="str">
        <f>VLOOKUP(EB[[#This Row],[product]],KS_DB[[product]:[KS]],5,FALSE)</f>
        <v>gas</v>
      </c>
      <c r="C2366" s="4" t="str">
        <f>VLOOKUP(EB[[#This Row],[product]],KS_DB[[product]:[KS]],6,FALSE)</f>
        <v>gas</v>
      </c>
      <c r="D2366" s="4">
        <f>VLOOKUP(EB[[#This Row],[product]],Carriers[],4,FALSE)</f>
        <v>1</v>
      </c>
      <c r="E2366" s="4">
        <f>VLOOKUP(EB[[#This Row],[indic_nrg]],Indicators[],4,FALSE)</f>
        <v>0</v>
      </c>
      <c r="F2366" s="4">
        <f>IFERROR(VLOOKUP(EB[[#This Row],[Source_carrier]],KS_DB[[product]:[KS]],6,FALSE),0)</f>
        <v>0</v>
      </c>
      <c r="G2366" s="4" t="s">
        <v>34</v>
      </c>
      <c r="H2366" s="4" t="s">
        <v>609</v>
      </c>
      <c r="I2366" s="4" t="s">
        <v>89</v>
      </c>
      <c r="J2366" s="4" t="s">
        <v>37</v>
      </c>
      <c r="K2366" s="4" t="s">
        <v>610</v>
      </c>
      <c r="L2366" s="4" t="s">
        <v>39</v>
      </c>
      <c r="M2366" s="4" t="s">
        <v>90</v>
      </c>
      <c r="N2366" s="4" t="s">
        <v>41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</row>
    <row r="2367" spans="1:40" ht="15" customHeight="1" x14ac:dyDescent="0.25">
      <c r="A2367" s="4" t="str">
        <f>EB[[#This Row],[unit]] &amp; "#" &amp; EB[[#This Row],[indic_nrg]] &amp; "#" &amp; EB[[#This Row],[product]] &amp; "#" &amp; EB[[#This Row],[geo]]</f>
        <v>TJ#B_101314#4220#CZ</v>
      </c>
      <c r="B2367" s="4" t="str">
        <f>VLOOKUP(EB[[#This Row],[product]],KS_DB[[product]:[KS]],5,FALSE)</f>
        <v>gas</v>
      </c>
      <c r="C2367" s="4" t="str">
        <f>VLOOKUP(EB[[#This Row],[product]],KS_DB[[product]:[KS]],6,FALSE)</f>
        <v>gas</v>
      </c>
      <c r="D2367" s="4">
        <f>VLOOKUP(EB[[#This Row],[product]],Carriers[],4,FALSE)</f>
        <v>1</v>
      </c>
      <c r="E2367" s="4">
        <f>VLOOKUP(EB[[#This Row],[indic_nrg]],Indicators[],4,FALSE)</f>
        <v>0</v>
      </c>
      <c r="F2367" s="4">
        <f>IFERROR(VLOOKUP(EB[[#This Row],[Source_carrier]],KS_DB[[product]:[KS]],6,FALSE),0)</f>
        <v>0</v>
      </c>
      <c r="G2367" s="4" t="s">
        <v>34</v>
      </c>
      <c r="H2367" s="4" t="s">
        <v>609</v>
      </c>
      <c r="I2367" s="4" t="s">
        <v>91</v>
      </c>
      <c r="J2367" s="4" t="s">
        <v>37</v>
      </c>
      <c r="K2367" s="4" t="s">
        <v>610</v>
      </c>
      <c r="L2367" s="4" t="s">
        <v>39</v>
      </c>
      <c r="M2367" s="4" t="s">
        <v>92</v>
      </c>
      <c r="N2367" s="4" t="s">
        <v>41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0</v>
      </c>
      <c r="AB2367" s="4">
        <v>0</v>
      </c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</row>
    <row r="2368" spans="1:40" ht="15" customHeight="1" x14ac:dyDescent="0.25">
      <c r="A2368" s="4" t="str">
        <f>EB[[#This Row],[unit]] &amp; "#" &amp; EB[[#This Row],[indic_nrg]] &amp; "#" &amp; EB[[#This Row],[product]] &amp; "#" &amp; EB[[#This Row],[geo]]</f>
        <v>TJ#B_101314#4230#CZ</v>
      </c>
      <c r="B2368" s="4" t="str">
        <f>VLOOKUP(EB[[#This Row],[product]],KS_DB[[product]:[KS]],5,FALSE)</f>
        <v>gas</v>
      </c>
      <c r="C2368" s="4" t="str">
        <f>VLOOKUP(EB[[#This Row],[product]],KS_DB[[product]:[KS]],6,FALSE)</f>
        <v>gas</v>
      </c>
      <c r="D2368" s="4">
        <f>VLOOKUP(EB[[#This Row],[product]],Carriers[],4,FALSE)</f>
        <v>1</v>
      </c>
      <c r="E2368" s="4">
        <f>VLOOKUP(EB[[#This Row],[indic_nrg]],Indicators[],4,FALSE)</f>
        <v>0</v>
      </c>
      <c r="F2368" s="4">
        <f>IFERROR(VLOOKUP(EB[[#This Row],[Source_carrier]],KS_DB[[product]:[KS]],6,FALSE),0)</f>
        <v>0</v>
      </c>
      <c r="G2368" s="4" t="s">
        <v>34</v>
      </c>
      <c r="H2368" s="4" t="s">
        <v>609</v>
      </c>
      <c r="I2368" s="4" t="s">
        <v>93</v>
      </c>
      <c r="J2368" s="4" t="s">
        <v>37</v>
      </c>
      <c r="K2368" s="4" t="s">
        <v>610</v>
      </c>
      <c r="L2368" s="4" t="s">
        <v>39</v>
      </c>
      <c r="M2368" s="4" t="s">
        <v>94</v>
      </c>
      <c r="N2368" s="4" t="s">
        <v>41</v>
      </c>
      <c r="O2368" s="4">
        <v>0</v>
      </c>
      <c r="P2368" s="4">
        <v>0</v>
      </c>
      <c r="Q2368" s="4">
        <v>0</v>
      </c>
      <c r="R2368" s="4">
        <v>0</v>
      </c>
      <c r="S2368" s="4">
        <v>1</v>
      </c>
      <c r="T2368" s="4">
        <v>2</v>
      </c>
      <c r="U2368" s="4">
        <v>0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0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</row>
    <row r="2369" spans="1:40" ht="15" customHeight="1" x14ac:dyDescent="0.25">
      <c r="A2369" s="4" t="str">
        <f>EB[[#This Row],[unit]] &amp; "#" &amp; EB[[#This Row],[indic_nrg]] &amp; "#" &amp; EB[[#This Row],[product]] &amp; "#" &amp; EB[[#This Row],[geo]]</f>
        <v>TJ#B_101314#4240#CZ</v>
      </c>
      <c r="B2369" s="4" t="str">
        <f>VLOOKUP(EB[[#This Row],[product]],KS_DB[[product]:[KS]],5,FALSE)</f>
        <v>gas</v>
      </c>
      <c r="C2369" s="4" t="str">
        <f>VLOOKUP(EB[[#This Row],[product]],KS_DB[[product]:[KS]],6,FALSE)</f>
        <v>gas</v>
      </c>
      <c r="D2369" s="4">
        <f>VLOOKUP(EB[[#This Row],[product]],Carriers[],4,FALSE)</f>
        <v>1</v>
      </c>
      <c r="E2369" s="4">
        <f>VLOOKUP(EB[[#This Row],[indic_nrg]],Indicators[],4,FALSE)</f>
        <v>0</v>
      </c>
      <c r="F2369" s="4">
        <f>IFERROR(VLOOKUP(EB[[#This Row],[Source_carrier]],KS_DB[[product]:[KS]],6,FALSE),0)</f>
        <v>0</v>
      </c>
      <c r="G2369" s="4" t="s">
        <v>34</v>
      </c>
      <c r="H2369" s="4" t="s">
        <v>609</v>
      </c>
      <c r="I2369" s="4" t="s">
        <v>95</v>
      </c>
      <c r="J2369" s="4" t="s">
        <v>37</v>
      </c>
      <c r="K2369" s="4" t="s">
        <v>610</v>
      </c>
      <c r="L2369" s="4" t="s">
        <v>39</v>
      </c>
      <c r="M2369" s="4" t="s">
        <v>96</v>
      </c>
      <c r="N2369" s="4" t="s">
        <v>41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0</v>
      </c>
      <c r="AB2369" s="4">
        <v>0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</row>
    <row r="2370" spans="1:40" ht="15" customHeight="1" x14ac:dyDescent="0.25">
      <c r="A2370" s="4" t="str">
        <f>EB[[#This Row],[unit]] &amp; "#" &amp; EB[[#This Row],[indic_nrg]] &amp; "#" &amp; EB[[#This Row],[product]] &amp; "#" &amp; EB[[#This Row],[geo]]</f>
        <v>TJ#B_101314#5200#CZ</v>
      </c>
      <c r="B2370" s="4" t="str">
        <f>VLOOKUP(EB[[#This Row],[product]],KS_DB[[product]:[KS]],5,FALSE)</f>
        <v>heat</v>
      </c>
      <c r="C2370" s="4" t="str">
        <f>VLOOKUP(EB[[#This Row],[product]],KS_DB[[product]:[KS]],6,FALSE)</f>
        <v>heat</v>
      </c>
      <c r="D2370" s="4">
        <f>VLOOKUP(EB[[#This Row],[product]],Carriers[],4,FALSE)</f>
        <v>1</v>
      </c>
      <c r="E2370" s="4">
        <f>VLOOKUP(EB[[#This Row],[indic_nrg]],Indicators[],4,FALSE)</f>
        <v>0</v>
      </c>
      <c r="F2370" s="4">
        <f>IFERROR(VLOOKUP(EB[[#This Row],[Source_carrier]],KS_DB[[product]:[KS]],6,FALSE),0)</f>
        <v>0</v>
      </c>
      <c r="G2370" s="4" t="s">
        <v>34</v>
      </c>
      <c r="H2370" s="4" t="s">
        <v>609</v>
      </c>
      <c r="I2370" s="4" t="s">
        <v>97</v>
      </c>
      <c r="J2370" s="4" t="s">
        <v>37</v>
      </c>
      <c r="K2370" s="4" t="s">
        <v>610</v>
      </c>
      <c r="L2370" s="4" t="s">
        <v>39</v>
      </c>
      <c r="M2370" s="4" t="s">
        <v>98</v>
      </c>
      <c r="N2370" s="4" t="s">
        <v>41</v>
      </c>
      <c r="O2370" s="4">
        <v>0</v>
      </c>
      <c r="P2370" s="4">
        <v>0</v>
      </c>
      <c r="Q2370" s="4">
        <v>0</v>
      </c>
      <c r="R2370" s="4">
        <v>4618</v>
      </c>
      <c r="S2370" s="4">
        <v>4733</v>
      </c>
      <c r="T2370" s="4">
        <v>1815</v>
      </c>
      <c r="U2370" s="4">
        <v>2570</v>
      </c>
      <c r="V2370" s="4">
        <v>2489</v>
      </c>
      <c r="W2370" s="4">
        <v>2669</v>
      </c>
      <c r="X2370" s="4">
        <v>2314</v>
      </c>
      <c r="Y2370" s="4">
        <v>2443</v>
      </c>
      <c r="Z2370" s="4">
        <v>2359</v>
      </c>
      <c r="AA2370" s="4">
        <v>2293</v>
      </c>
      <c r="AB2370" s="4">
        <v>3166</v>
      </c>
      <c r="AC2370" s="4">
        <v>2977</v>
      </c>
      <c r="AD2370" s="4">
        <v>2833</v>
      </c>
      <c r="AE2370" s="4">
        <v>3096</v>
      </c>
      <c r="AF2370" s="4">
        <v>3340</v>
      </c>
      <c r="AG2370" s="4">
        <v>3909</v>
      </c>
      <c r="AH2370" s="4">
        <v>3303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</row>
    <row r="2371" spans="1:40" ht="15" customHeight="1" x14ac:dyDescent="0.25">
      <c r="A2371" s="4" t="str">
        <f>EB[[#This Row],[unit]] &amp; "#" &amp; EB[[#This Row],[indic_nrg]] &amp; "#" &amp; EB[[#This Row],[product]] &amp; "#" &amp; EB[[#This Row],[geo]]</f>
        <v>TJ#B_101314#5500#CZ</v>
      </c>
      <c r="B2371" s="4" t="str">
        <f>VLOOKUP(EB[[#This Row],[product]],KS_DB[[product]:[KS]],5,FALSE)</f>
        <v>RES</v>
      </c>
      <c r="C2371" s="4" t="str">
        <f>VLOOKUP(EB[[#This Row],[product]],KS_DB[[product]:[KS]],6,FALSE)</f>
        <v>RES</v>
      </c>
      <c r="D2371" s="4">
        <f>VLOOKUP(EB[[#This Row],[product]],Carriers[],4,FALSE)</f>
        <v>0</v>
      </c>
      <c r="E2371" s="4">
        <f>VLOOKUP(EB[[#This Row],[indic_nrg]],Indicators[],4,FALSE)</f>
        <v>0</v>
      </c>
      <c r="F2371" s="4">
        <f>IFERROR(VLOOKUP(EB[[#This Row],[Source_carrier]],KS_DB[[product]:[KS]],6,FALSE),0)</f>
        <v>0</v>
      </c>
      <c r="G2371" s="4" t="s">
        <v>34</v>
      </c>
      <c r="H2371" s="4" t="s">
        <v>609</v>
      </c>
      <c r="I2371" s="4" t="s">
        <v>99</v>
      </c>
      <c r="J2371" s="4" t="s">
        <v>37</v>
      </c>
      <c r="K2371" s="4" t="s">
        <v>610</v>
      </c>
      <c r="L2371" s="4" t="s">
        <v>39</v>
      </c>
      <c r="M2371" s="4" t="s">
        <v>100</v>
      </c>
      <c r="N2371" s="4" t="s">
        <v>41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0</v>
      </c>
      <c r="AB2371" s="4">
        <v>0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</row>
    <row r="2372" spans="1:40" ht="15" customHeight="1" x14ac:dyDescent="0.25">
      <c r="A2372" s="4" t="str">
        <f>EB[[#This Row],[unit]] &amp; "#" &amp; EB[[#This Row],[indic_nrg]] &amp; "#" &amp; EB[[#This Row],[product]] &amp; "#" &amp; EB[[#This Row],[geo]]</f>
        <v>TJ#B_101314#5532#CZ</v>
      </c>
      <c r="B2372" s="4" t="str">
        <f>VLOOKUP(EB[[#This Row],[product]],KS_DB[[product]:[KS]],5,FALSE)</f>
        <v>RES</v>
      </c>
      <c r="C2372" s="4" t="str">
        <f>VLOOKUP(EB[[#This Row],[product]],KS_DB[[product]:[KS]],6,FALSE)</f>
        <v>RES</v>
      </c>
      <c r="D2372" s="4">
        <f>VLOOKUP(EB[[#This Row],[product]],Carriers[],4,FALSE)</f>
        <v>1</v>
      </c>
      <c r="E2372" s="4">
        <f>VLOOKUP(EB[[#This Row],[indic_nrg]],Indicators[],4,FALSE)</f>
        <v>0</v>
      </c>
      <c r="F2372" s="4">
        <f>IFERROR(VLOOKUP(EB[[#This Row],[Source_carrier]],KS_DB[[product]:[KS]],6,FALSE),0)</f>
        <v>0</v>
      </c>
      <c r="G2372" s="4" t="s">
        <v>34</v>
      </c>
      <c r="H2372" s="4" t="s">
        <v>609</v>
      </c>
      <c r="I2372" s="4" t="s">
        <v>101</v>
      </c>
      <c r="J2372" s="4" t="s">
        <v>37</v>
      </c>
      <c r="K2372" s="4" t="s">
        <v>610</v>
      </c>
      <c r="L2372" s="4" t="s">
        <v>39</v>
      </c>
      <c r="M2372" s="4" t="s">
        <v>102</v>
      </c>
      <c r="N2372" s="4" t="s">
        <v>41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</row>
    <row r="2373" spans="1:40" ht="15" customHeight="1" x14ac:dyDescent="0.25">
      <c r="A2373" s="4" t="str">
        <f>EB[[#This Row],[unit]] &amp; "#" &amp; EB[[#This Row],[indic_nrg]] &amp; "#" &amp; EB[[#This Row],[product]] &amp; "#" &amp; EB[[#This Row],[geo]]</f>
        <v>TJ#B_101314#5540#CZ</v>
      </c>
      <c r="B2373" s="4" t="str">
        <f>VLOOKUP(EB[[#This Row],[product]],KS_DB[[product]:[KS]],5,FALSE)</f>
        <v>biomass</v>
      </c>
      <c r="C2373" s="4" t="str">
        <f>VLOOKUP(EB[[#This Row],[product]],KS_DB[[product]:[KS]],6,FALSE)</f>
        <v>biomass</v>
      </c>
      <c r="D2373" s="4">
        <f>VLOOKUP(EB[[#This Row],[product]],Carriers[],4,FALSE)</f>
        <v>0</v>
      </c>
      <c r="E2373" s="4">
        <f>VLOOKUP(EB[[#This Row],[indic_nrg]],Indicators[],4,FALSE)</f>
        <v>0</v>
      </c>
      <c r="F2373" s="4">
        <f>IFERROR(VLOOKUP(EB[[#This Row],[Source_carrier]],KS_DB[[product]:[KS]],6,FALSE),0)</f>
        <v>0</v>
      </c>
      <c r="G2373" s="4" t="s">
        <v>34</v>
      </c>
      <c r="H2373" s="4" t="s">
        <v>609</v>
      </c>
      <c r="I2373" s="4" t="s">
        <v>103</v>
      </c>
      <c r="J2373" s="4" t="s">
        <v>37</v>
      </c>
      <c r="K2373" s="4" t="s">
        <v>610</v>
      </c>
      <c r="L2373" s="4" t="s">
        <v>39</v>
      </c>
      <c r="M2373" s="4" t="s">
        <v>104</v>
      </c>
      <c r="N2373" s="4" t="s">
        <v>41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</row>
    <row r="2374" spans="1:40" ht="15" customHeight="1" x14ac:dyDescent="0.25">
      <c r="A2374" s="4" t="str">
        <f>EB[[#This Row],[unit]] &amp; "#" &amp; EB[[#This Row],[indic_nrg]] &amp; "#" &amp; EB[[#This Row],[product]] &amp; "#" &amp; EB[[#This Row],[geo]]</f>
        <v>TJ#B_101314#5541#CZ</v>
      </c>
      <c r="B2374" s="4" t="str">
        <f>VLOOKUP(EB[[#This Row],[product]],KS_DB[[product]:[KS]],5,FALSE)</f>
        <v>biomass</v>
      </c>
      <c r="C2374" s="4" t="str">
        <f>VLOOKUP(EB[[#This Row],[product]],KS_DB[[product]:[KS]],6,FALSE)</f>
        <v>biomass</v>
      </c>
      <c r="D2374" s="4">
        <f>VLOOKUP(EB[[#This Row],[product]],Carriers[],4,FALSE)</f>
        <v>1</v>
      </c>
      <c r="E2374" s="4">
        <f>VLOOKUP(EB[[#This Row],[indic_nrg]],Indicators[],4,FALSE)</f>
        <v>0</v>
      </c>
      <c r="F2374" s="4">
        <f>IFERROR(VLOOKUP(EB[[#This Row],[Source_carrier]],KS_DB[[product]:[KS]],6,FALSE),0)</f>
        <v>0</v>
      </c>
      <c r="G2374" s="4" t="s">
        <v>34</v>
      </c>
      <c r="H2374" s="4" t="s">
        <v>609</v>
      </c>
      <c r="I2374" s="4" t="s">
        <v>105</v>
      </c>
      <c r="J2374" s="4" t="s">
        <v>37</v>
      </c>
      <c r="K2374" s="4" t="s">
        <v>610</v>
      </c>
      <c r="L2374" s="4" t="s">
        <v>39</v>
      </c>
      <c r="M2374" s="4" t="s">
        <v>106</v>
      </c>
      <c r="N2374" s="4" t="s">
        <v>41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0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</row>
    <row r="2375" spans="1:40" ht="15" customHeight="1" x14ac:dyDescent="0.25">
      <c r="A2375" s="4" t="str">
        <f>EB[[#This Row],[unit]] &amp; "#" &amp; EB[[#This Row],[indic_nrg]] &amp; "#" &amp; EB[[#This Row],[product]] &amp; "#" &amp; EB[[#This Row],[geo]]</f>
        <v>TJ#B_101314#5542#CZ</v>
      </c>
      <c r="B2375" s="4" t="str">
        <f>VLOOKUP(EB[[#This Row],[product]],KS_DB[[product]:[KS]],5,FALSE)</f>
        <v>biomass</v>
      </c>
      <c r="C2375" s="4" t="str">
        <f>VLOOKUP(EB[[#This Row],[product]],KS_DB[[product]:[KS]],6,FALSE)</f>
        <v>biomass</v>
      </c>
      <c r="D2375" s="4">
        <f>VLOOKUP(EB[[#This Row],[product]],Carriers[],4,FALSE)</f>
        <v>1</v>
      </c>
      <c r="E2375" s="4">
        <f>VLOOKUP(EB[[#This Row],[indic_nrg]],Indicators[],4,FALSE)</f>
        <v>0</v>
      </c>
      <c r="F2375" s="4">
        <f>IFERROR(VLOOKUP(EB[[#This Row],[Source_carrier]],KS_DB[[product]:[KS]],6,FALSE),0)</f>
        <v>0</v>
      </c>
      <c r="G2375" s="4" t="s">
        <v>34</v>
      </c>
      <c r="H2375" s="4" t="s">
        <v>609</v>
      </c>
      <c r="I2375" s="4" t="s">
        <v>107</v>
      </c>
      <c r="J2375" s="4" t="s">
        <v>37</v>
      </c>
      <c r="K2375" s="4" t="s">
        <v>610</v>
      </c>
      <c r="L2375" s="4" t="s">
        <v>39</v>
      </c>
      <c r="M2375" s="4" t="s">
        <v>108</v>
      </c>
      <c r="N2375" s="4" t="s">
        <v>41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</row>
    <row r="2376" spans="1:40" ht="15" customHeight="1" x14ac:dyDescent="0.25">
      <c r="A2376" s="4" t="str">
        <f>EB[[#This Row],[unit]] &amp; "#" &amp; EB[[#This Row],[indic_nrg]] &amp; "#" &amp; EB[[#This Row],[product]] &amp; "#" &amp; EB[[#This Row],[geo]]</f>
        <v>TJ#B_101314#55431#CZ</v>
      </c>
      <c r="B2376" s="4" t="str">
        <f>VLOOKUP(EB[[#This Row],[product]],KS_DB[[product]:[KS]],5,FALSE)</f>
        <v>biomass</v>
      </c>
      <c r="C2376" s="4" t="str">
        <f>VLOOKUP(EB[[#This Row],[product]],KS_DB[[product]:[KS]],6,FALSE)</f>
        <v>biomass</v>
      </c>
      <c r="D2376" s="4">
        <f>VLOOKUP(EB[[#This Row],[product]],Carriers[],4,FALSE)</f>
        <v>1</v>
      </c>
      <c r="E2376" s="4">
        <f>VLOOKUP(EB[[#This Row],[indic_nrg]],Indicators[],4,FALSE)</f>
        <v>0</v>
      </c>
      <c r="F2376" s="4">
        <f>IFERROR(VLOOKUP(EB[[#This Row],[Source_carrier]],KS_DB[[product]:[KS]],6,FALSE),0)</f>
        <v>0</v>
      </c>
      <c r="G2376" s="4" t="s">
        <v>34</v>
      </c>
      <c r="H2376" s="4" t="s">
        <v>609</v>
      </c>
      <c r="I2376" s="4" t="s">
        <v>109</v>
      </c>
      <c r="J2376" s="4" t="s">
        <v>37</v>
      </c>
      <c r="K2376" s="4" t="s">
        <v>610</v>
      </c>
      <c r="L2376" s="4" t="s">
        <v>39</v>
      </c>
      <c r="M2376" s="4" t="s">
        <v>110</v>
      </c>
      <c r="N2376" s="4" t="s">
        <v>41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</row>
    <row r="2377" spans="1:40" ht="15" customHeight="1" x14ac:dyDescent="0.25">
      <c r="A2377" s="4" t="str">
        <f>EB[[#This Row],[unit]] &amp; "#" &amp; EB[[#This Row],[indic_nrg]] &amp; "#" &amp; EB[[#This Row],[product]] &amp; "#" &amp; EB[[#This Row],[geo]]</f>
        <v>TJ#B_101314#55432#CZ</v>
      </c>
      <c r="B2377" s="4" t="str">
        <f>VLOOKUP(EB[[#This Row],[product]],KS_DB[[product]:[KS]],5,FALSE)</f>
        <v>biomass</v>
      </c>
      <c r="C2377" s="4" t="str">
        <f>VLOOKUP(EB[[#This Row],[product]],KS_DB[[product]:[KS]],6,FALSE)</f>
        <v>biomass</v>
      </c>
      <c r="D2377" s="4">
        <f>VLOOKUP(EB[[#This Row],[product]],Carriers[],4,FALSE)</f>
        <v>1</v>
      </c>
      <c r="E2377" s="4">
        <f>VLOOKUP(EB[[#This Row],[indic_nrg]],Indicators[],4,FALSE)</f>
        <v>0</v>
      </c>
      <c r="F2377" s="4">
        <f>IFERROR(VLOOKUP(EB[[#This Row],[Source_carrier]],KS_DB[[product]:[KS]],6,FALSE),0)</f>
        <v>0</v>
      </c>
      <c r="G2377" s="4" t="s">
        <v>34</v>
      </c>
      <c r="H2377" s="4" t="s">
        <v>609</v>
      </c>
      <c r="I2377" s="4" t="s">
        <v>111</v>
      </c>
      <c r="J2377" s="4" t="s">
        <v>37</v>
      </c>
      <c r="K2377" s="4" t="s">
        <v>610</v>
      </c>
      <c r="L2377" s="4" t="s">
        <v>39</v>
      </c>
      <c r="M2377" s="4" t="s">
        <v>112</v>
      </c>
      <c r="N2377" s="4" t="s">
        <v>41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0</v>
      </c>
      <c r="AA2377" s="4">
        <v>0</v>
      </c>
      <c r="AB2377" s="4">
        <v>0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</row>
    <row r="2378" spans="1:40" ht="15" customHeight="1" x14ac:dyDescent="0.25">
      <c r="A2378" s="4" t="str">
        <f>EB[[#This Row],[unit]] &amp; "#" &amp; EB[[#This Row],[indic_nrg]] &amp; "#" &amp; EB[[#This Row],[product]] &amp; "#" &amp; EB[[#This Row],[geo]]</f>
        <v>TJ#B_101314#5544#CZ</v>
      </c>
      <c r="B2378" s="4" t="str">
        <f>VLOOKUP(EB[[#This Row],[product]],KS_DB[[product]:[KS]],5,FALSE)</f>
        <v>biomass</v>
      </c>
      <c r="C2378" s="4" t="str">
        <f>VLOOKUP(EB[[#This Row],[product]],KS_DB[[product]:[KS]],6,FALSE)</f>
        <v>biomass</v>
      </c>
      <c r="D2378" s="4">
        <f>VLOOKUP(EB[[#This Row],[product]],Carriers[],4,FALSE)</f>
        <v>1</v>
      </c>
      <c r="E2378" s="4">
        <f>VLOOKUP(EB[[#This Row],[indic_nrg]],Indicators[],4,FALSE)</f>
        <v>0</v>
      </c>
      <c r="F2378" s="4">
        <f>IFERROR(VLOOKUP(EB[[#This Row],[Source_carrier]],KS_DB[[product]:[KS]],6,FALSE),0)</f>
        <v>0</v>
      </c>
      <c r="G2378" s="4" t="s">
        <v>34</v>
      </c>
      <c r="H2378" s="4" t="s">
        <v>609</v>
      </c>
      <c r="I2378" s="4" t="s">
        <v>113</v>
      </c>
      <c r="J2378" s="4" t="s">
        <v>37</v>
      </c>
      <c r="K2378" s="4" t="s">
        <v>610</v>
      </c>
      <c r="L2378" s="4" t="s">
        <v>39</v>
      </c>
      <c r="M2378" s="4" t="s">
        <v>114</v>
      </c>
      <c r="N2378" s="4" t="s">
        <v>41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</row>
    <row r="2379" spans="1:40" ht="15" customHeight="1" x14ac:dyDescent="0.25">
      <c r="A2379" s="4" t="str">
        <f>EB[[#This Row],[unit]] &amp; "#" &amp; EB[[#This Row],[indic_nrg]] &amp; "#" &amp; EB[[#This Row],[product]] &amp; "#" &amp; EB[[#This Row],[geo]]</f>
        <v>TJ#B_101314#5545#CZ</v>
      </c>
      <c r="B2379" s="4" t="str">
        <f>VLOOKUP(EB[[#This Row],[product]],KS_DB[[product]:[KS]],5,FALSE)</f>
        <v>biomass</v>
      </c>
      <c r="C2379" s="4" t="str">
        <f>VLOOKUP(EB[[#This Row],[product]],KS_DB[[product]:[KS]],6,FALSE)</f>
        <v>biomass</v>
      </c>
      <c r="D2379" s="4">
        <f>VLOOKUP(EB[[#This Row],[product]],Carriers[],4,FALSE)</f>
        <v>0</v>
      </c>
      <c r="E2379" s="4">
        <f>VLOOKUP(EB[[#This Row],[indic_nrg]],Indicators[],4,FALSE)</f>
        <v>0</v>
      </c>
      <c r="F2379" s="4">
        <f>IFERROR(VLOOKUP(EB[[#This Row],[Source_carrier]],KS_DB[[product]:[KS]],6,FALSE),0)</f>
        <v>0</v>
      </c>
      <c r="G2379" s="4" t="s">
        <v>34</v>
      </c>
      <c r="H2379" s="4" t="s">
        <v>609</v>
      </c>
      <c r="I2379" s="4" t="s">
        <v>115</v>
      </c>
      <c r="J2379" s="4" t="s">
        <v>37</v>
      </c>
      <c r="K2379" s="4" t="s">
        <v>610</v>
      </c>
      <c r="L2379" s="4" t="s">
        <v>39</v>
      </c>
      <c r="M2379" s="4" t="s">
        <v>116</v>
      </c>
      <c r="N2379" s="4" t="s">
        <v>41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</row>
    <row r="2380" spans="1:40" ht="15" customHeight="1" x14ac:dyDescent="0.25">
      <c r="A2380" s="4" t="str">
        <f>EB[[#This Row],[unit]] &amp; "#" &amp; EB[[#This Row],[indic_nrg]] &amp; "#" &amp; EB[[#This Row],[product]] &amp; "#" &amp; EB[[#This Row],[geo]]</f>
        <v>TJ#B_101314#5546#CZ</v>
      </c>
      <c r="B2380" s="4" t="str">
        <f>VLOOKUP(EB[[#This Row],[product]],KS_DB[[product]:[KS]],5,FALSE)</f>
        <v>biomass</v>
      </c>
      <c r="C2380" s="4" t="str">
        <f>VLOOKUP(EB[[#This Row],[product]],KS_DB[[product]:[KS]],6,FALSE)</f>
        <v>biomass</v>
      </c>
      <c r="D2380" s="4">
        <f>VLOOKUP(EB[[#This Row],[product]],Carriers[],4,FALSE)</f>
        <v>1</v>
      </c>
      <c r="E2380" s="4">
        <f>VLOOKUP(EB[[#This Row],[indic_nrg]],Indicators[],4,FALSE)</f>
        <v>0</v>
      </c>
      <c r="F2380" s="4">
        <f>IFERROR(VLOOKUP(EB[[#This Row],[Source_carrier]],KS_DB[[product]:[KS]],6,FALSE),0)</f>
        <v>0</v>
      </c>
      <c r="G2380" s="4" t="s">
        <v>34</v>
      </c>
      <c r="H2380" s="4" t="s">
        <v>609</v>
      </c>
      <c r="I2380" s="4" t="s">
        <v>117</v>
      </c>
      <c r="J2380" s="4" t="s">
        <v>37</v>
      </c>
      <c r="K2380" s="4" t="s">
        <v>610</v>
      </c>
      <c r="L2380" s="4" t="s">
        <v>39</v>
      </c>
      <c r="M2380" s="4" t="s">
        <v>118</v>
      </c>
      <c r="N2380" s="4" t="s">
        <v>41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0</v>
      </c>
      <c r="Z2380" s="4">
        <v>0</v>
      </c>
      <c r="AA2380" s="4">
        <v>0</v>
      </c>
      <c r="AB2380" s="4">
        <v>0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</row>
    <row r="2381" spans="1:40" ht="15" customHeight="1" x14ac:dyDescent="0.25">
      <c r="A2381" s="4" t="str">
        <f>EB[[#This Row],[unit]] &amp; "#" &amp; EB[[#This Row],[indic_nrg]] &amp; "#" &amp; EB[[#This Row],[product]] &amp; "#" &amp; EB[[#This Row],[geo]]</f>
        <v>TJ#B_101314#5547#CZ</v>
      </c>
      <c r="B2381" s="4" t="str">
        <f>VLOOKUP(EB[[#This Row],[product]],KS_DB[[product]:[KS]],5,FALSE)</f>
        <v>biomass</v>
      </c>
      <c r="C2381" s="4" t="str">
        <f>VLOOKUP(EB[[#This Row],[product]],KS_DB[[product]:[KS]],6,FALSE)</f>
        <v>biomass</v>
      </c>
      <c r="D2381" s="4">
        <f>VLOOKUP(EB[[#This Row],[product]],Carriers[],4,FALSE)</f>
        <v>1</v>
      </c>
      <c r="E2381" s="4">
        <f>VLOOKUP(EB[[#This Row],[indic_nrg]],Indicators[],4,FALSE)</f>
        <v>0</v>
      </c>
      <c r="F2381" s="4">
        <f>IFERROR(VLOOKUP(EB[[#This Row],[Source_carrier]],KS_DB[[product]:[KS]],6,FALSE),0)</f>
        <v>0</v>
      </c>
      <c r="G2381" s="4" t="s">
        <v>34</v>
      </c>
      <c r="H2381" s="4" t="s">
        <v>609</v>
      </c>
      <c r="I2381" s="4" t="s">
        <v>119</v>
      </c>
      <c r="J2381" s="4" t="s">
        <v>37</v>
      </c>
      <c r="K2381" s="4" t="s">
        <v>610</v>
      </c>
      <c r="L2381" s="4" t="s">
        <v>39</v>
      </c>
      <c r="M2381" s="4" t="s">
        <v>120</v>
      </c>
      <c r="N2381" s="4" t="s">
        <v>41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0</v>
      </c>
      <c r="AB2381" s="4">
        <v>0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</row>
    <row r="2382" spans="1:40" ht="15" customHeight="1" x14ac:dyDescent="0.25">
      <c r="A2382" s="4" t="str">
        <f>EB[[#This Row],[unit]] &amp; "#" &amp; EB[[#This Row],[indic_nrg]] &amp; "#" &amp; EB[[#This Row],[product]] &amp; "#" &amp; EB[[#This Row],[geo]]</f>
        <v>TJ#B_101314#5548#CZ</v>
      </c>
      <c r="B2382" s="4" t="str">
        <f>VLOOKUP(EB[[#This Row],[product]],KS_DB[[product]:[KS]],5,FALSE)</f>
        <v>biomass</v>
      </c>
      <c r="C2382" s="4" t="str">
        <f>VLOOKUP(EB[[#This Row],[product]],KS_DB[[product]:[KS]],6,FALSE)</f>
        <v>biomass</v>
      </c>
      <c r="D2382" s="4">
        <f>VLOOKUP(EB[[#This Row],[product]],Carriers[],4,FALSE)</f>
        <v>1</v>
      </c>
      <c r="E2382" s="4">
        <f>VLOOKUP(EB[[#This Row],[indic_nrg]],Indicators[],4,FALSE)</f>
        <v>0</v>
      </c>
      <c r="F2382" s="4">
        <f>IFERROR(VLOOKUP(EB[[#This Row],[Source_carrier]],KS_DB[[product]:[KS]],6,FALSE),0)</f>
        <v>0</v>
      </c>
      <c r="G2382" s="4" t="s">
        <v>34</v>
      </c>
      <c r="H2382" s="4" t="s">
        <v>609</v>
      </c>
      <c r="I2382" s="4" t="s">
        <v>121</v>
      </c>
      <c r="J2382" s="4" t="s">
        <v>37</v>
      </c>
      <c r="K2382" s="4" t="s">
        <v>610</v>
      </c>
      <c r="L2382" s="4" t="s">
        <v>39</v>
      </c>
      <c r="M2382" s="4" t="s">
        <v>122</v>
      </c>
      <c r="N2382" s="4" t="s">
        <v>41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</row>
    <row r="2383" spans="1:40" ht="15" customHeight="1" x14ac:dyDescent="0.25">
      <c r="A2383" s="4" t="str">
        <f>EB[[#This Row],[unit]] &amp; "#" &amp; EB[[#This Row],[indic_nrg]] &amp; "#" &amp; EB[[#This Row],[product]] &amp; "#" &amp; EB[[#This Row],[geo]]</f>
        <v>TJ#B_101314#5549#CZ</v>
      </c>
      <c r="B2383" s="4" t="str">
        <f>VLOOKUP(EB[[#This Row],[product]],KS_DB[[product]:[KS]],5,FALSE)</f>
        <v>biomass</v>
      </c>
      <c r="C2383" s="4" t="str">
        <f>VLOOKUP(EB[[#This Row],[product]],KS_DB[[product]:[KS]],6,FALSE)</f>
        <v>biomass</v>
      </c>
      <c r="D2383" s="4">
        <f>VLOOKUP(EB[[#This Row],[product]],Carriers[],4,FALSE)</f>
        <v>1</v>
      </c>
      <c r="E2383" s="4">
        <f>VLOOKUP(EB[[#This Row],[indic_nrg]],Indicators[],4,FALSE)</f>
        <v>0</v>
      </c>
      <c r="F2383" s="4">
        <f>IFERROR(VLOOKUP(EB[[#This Row],[Source_carrier]],KS_DB[[product]:[KS]],6,FALSE),0)</f>
        <v>0</v>
      </c>
      <c r="G2383" s="4" t="s">
        <v>34</v>
      </c>
      <c r="H2383" s="4" t="s">
        <v>609</v>
      </c>
      <c r="I2383" s="4" t="s">
        <v>123</v>
      </c>
      <c r="J2383" s="4" t="s">
        <v>37</v>
      </c>
      <c r="K2383" s="4" t="s">
        <v>610</v>
      </c>
      <c r="L2383" s="4" t="s">
        <v>39</v>
      </c>
      <c r="M2383" s="4" t="s">
        <v>124</v>
      </c>
      <c r="N2383" s="4" t="s">
        <v>41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</row>
    <row r="2384" spans="1:40" ht="15" customHeight="1" x14ac:dyDescent="0.25">
      <c r="A2384" s="4" t="str">
        <f>EB[[#This Row],[unit]] &amp; "#" &amp; EB[[#This Row],[indic_nrg]] &amp; "#" &amp; EB[[#This Row],[product]] &amp; "#" &amp; EB[[#This Row],[geo]]</f>
        <v>TJ#B_101314#5550#CZ</v>
      </c>
      <c r="B2384" s="4" t="str">
        <f>VLOOKUP(EB[[#This Row],[product]],KS_DB[[product]:[KS]],5,FALSE)</f>
        <v>RES</v>
      </c>
      <c r="C2384" s="4" t="str">
        <f>VLOOKUP(EB[[#This Row],[product]],KS_DB[[product]:[KS]],6,FALSE)</f>
        <v>RES</v>
      </c>
      <c r="D2384" s="4">
        <f>VLOOKUP(EB[[#This Row],[product]],Carriers[],4,FALSE)</f>
        <v>1</v>
      </c>
      <c r="E2384" s="4">
        <f>VLOOKUP(EB[[#This Row],[indic_nrg]],Indicators[],4,FALSE)</f>
        <v>0</v>
      </c>
      <c r="F2384" s="4">
        <f>IFERROR(VLOOKUP(EB[[#This Row],[Source_carrier]],KS_DB[[product]:[KS]],6,FALSE),0)</f>
        <v>0</v>
      </c>
      <c r="G2384" s="4" t="s">
        <v>34</v>
      </c>
      <c r="H2384" s="4" t="s">
        <v>609</v>
      </c>
      <c r="I2384" s="4" t="s">
        <v>125</v>
      </c>
      <c r="J2384" s="4" t="s">
        <v>37</v>
      </c>
      <c r="K2384" s="4" t="s">
        <v>610</v>
      </c>
      <c r="L2384" s="4" t="s">
        <v>39</v>
      </c>
      <c r="M2384" s="4" t="s">
        <v>126</v>
      </c>
      <c r="N2384" s="4" t="s">
        <v>41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</row>
    <row r="2385" spans="1:40" ht="15" customHeight="1" x14ac:dyDescent="0.25">
      <c r="A2385" s="4" t="str">
        <f>EB[[#This Row],[unit]] &amp; "#" &amp; EB[[#This Row],[indic_nrg]] &amp; "#" &amp; EB[[#This Row],[product]] &amp; "#" &amp; EB[[#This Row],[geo]]</f>
        <v>TJ#B_101314#6000#CZ</v>
      </c>
      <c r="B2385" s="4" t="str">
        <f>VLOOKUP(EB[[#This Row],[product]],KS_DB[[product]:[KS]],5,FALSE)</f>
        <v>electricity</v>
      </c>
      <c r="C2385" s="4" t="str">
        <f>VLOOKUP(EB[[#This Row],[product]],KS_DB[[product]:[KS]],6,FALSE)</f>
        <v>electricity</v>
      </c>
      <c r="D2385" s="4">
        <f>VLOOKUP(EB[[#This Row],[product]],Carriers[],4,FALSE)</f>
        <v>1</v>
      </c>
      <c r="E2385" s="4">
        <f>VLOOKUP(EB[[#This Row],[indic_nrg]],Indicators[],4,FALSE)</f>
        <v>0</v>
      </c>
      <c r="F2385" s="4">
        <f>IFERROR(VLOOKUP(EB[[#This Row],[Source_carrier]],KS_DB[[product]:[KS]],6,FALSE),0)</f>
        <v>0</v>
      </c>
      <c r="G2385" s="4" t="s">
        <v>34</v>
      </c>
      <c r="H2385" s="4" t="s">
        <v>609</v>
      </c>
      <c r="I2385" s="4" t="s">
        <v>127</v>
      </c>
      <c r="J2385" s="4" t="s">
        <v>37</v>
      </c>
      <c r="K2385" s="4" t="s">
        <v>610</v>
      </c>
      <c r="L2385" s="4" t="s">
        <v>39</v>
      </c>
      <c r="M2385" s="4" t="s">
        <v>128</v>
      </c>
      <c r="N2385" s="4" t="s">
        <v>41</v>
      </c>
      <c r="O2385" s="4">
        <v>0</v>
      </c>
      <c r="P2385" s="4">
        <v>0</v>
      </c>
      <c r="Q2385" s="4">
        <v>0</v>
      </c>
      <c r="R2385" s="4">
        <v>1343</v>
      </c>
      <c r="S2385" s="4">
        <v>1231</v>
      </c>
      <c r="T2385" s="4">
        <v>972</v>
      </c>
      <c r="U2385" s="4">
        <v>788</v>
      </c>
      <c r="V2385" s="4">
        <v>742</v>
      </c>
      <c r="W2385" s="4">
        <v>835</v>
      </c>
      <c r="X2385" s="4">
        <v>796</v>
      </c>
      <c r="Y2385" s="4">
        <v>878</v>
      </c>
      <c r="Z2385" s="4">
        <v>900</v>
      </c>
      <c r="AA2385" s="4">
        <v>871</v>
      </c>
      <c r="AB2385" s="4">
        <v>961</v>
      </c>
      <c r="AC2385" s="4">
        <v>979</v>
      </c>
      <c r="AD2385" s="4">
        <v>616</v>
      </c>
      <c r="AE2385" s="4">
        <v>144</v>
      </c>
      <c r="AF2385" s="4">
        <v>148</v>
      </c>
      <c r="AG2385" s="4">
        <v>166</v>
      </c>
      <c r="AH2385" s="4">
        <v>166</v>
      </c>
      <c r="AI2385" s="4">
        <v>166</v>
      </c>
      <c r="AJ2385" s="4">
        <v>162</v>
      </c>
      <c r="AK2385" s="4">
        <v>158</v>
      </c>
      <c r="AL2385" s="4">
        <v>155</v>
      </c>
      <c r="AM2385" s="4">
        <v>158</v>
      </c>
      <c r="AN2385" s="4">
        <v>151</v>
      </c>
    </row>
    <row r="2386" spans="1:40" ht="15" customHeight="1" x14ac:dyDescent="0.25">
      <c r="A2386" s="4" t="str">
        <f>EB[[#This Row],[unit]] &amp; "#" &amp; EB[[#This Row],[indic_nrg]] &amp; "#" &amp; EB[[#This Row],[product]] &amp; "#" &amp; EB[[#This Row],[geo]]</f>
        <v>TJ#B_101314#7100#CZ</v>
      </c>
      <c r="B2386" s="4" t="str">
        <f>VLOOKUP(EB[[#This Row],[product]],KS_DB[[product]:[KS]],5,FALSE)</f>
        <v>other</v>
      </c>
      <c r="C2386" s="4" t="str">
        <f>VLOOKUP(EB[[#This Row],[product]],KS_DB[[product]:[KS]],6,FALSE)</f>
        <v>other</v>
      </c>
      <c r="D2386" s="4">
        <f>VLOOKUP(EB[[#This Row],[product]],Carriers[],4,FALSE)</f>
        <v>1</v>
      </c>
      <c r="E2386" s="4">
        <f>VLOOKUP(EB[[#This Row],[indic_nrg]],Indicators[],4,FALSE)</f>
        <v>0</v>
      </c>
      <c r="F2386" s="4">
        <f>IFERROR(VLOOKUP(EB[[#This Row],[Source_carrier]],KS_DB[[product]:[KS]],6,FALSE),0)</f>
        <v>0</v>
      </c>
      <c r="G2386" s="4" t="s">
        <v>34</v>
      </c>
      <c r="H2386" s="4" t="s">
        <v>609</v>
      </c>
      <c r="I2386" s="4" t="s">
        <v>129</v>
      </c>
      <c r="J2386" s="4" t="s">
        <v>37</v>
      </c>
      <c r="K2386" s="4" t="s">
        <v>610</v>
      </c>
      <c r="L2386" s="4" t="s">
        <v>39</v>
      </c>
      <c r="M2386" s="4" t="s">
        <v>130</v>
      </c>
      <c r="N2386" s="4" t="s">
        <v>41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</row>
    <row r="2387" spans="1:40" ht="15" customHeight="1" x14ac:dyDescent="0.25">
      <c r="A2387" s="4" t="str">
        <f>EB[[#This Row],[unit]] &amp; "#" &amp; EB[[#This Row],[indic_nrg]] &amp; "#" &amp; EB[[#This Row],[product]] &amp; "#" &amp; EB[[#This Row],[geo]]</f>
        <v>TJ#B_101314#7200#CZ</v>
      </c>
      <c r="B2387" s="4" t="str">
        <f>VLOOKUP(EB[[#This Row],[product]],KS_DB[[product]:[KS]],5,FALSE)</f>
        <v>other</v>
      </c>
      <c r="C2387" s="4" t="str">
        <f>VLOOKUP(EB[[#This Row],[product]],KS_DB[[product]:[KS]],6,FALSE)</f>
        <v>other</v>
      </c>
      <c r="D2387" s="4">
        <f>VLOOKUP(EB[[#This Row],[product]],Carriers[],4,FALSE)</f>
        <v>0</v>
      </c>
      <c r="E2387" s="4">
        <f>VLOOKUP(EB[[#This Row],[indic_nrg]],Indicators[],4,FALSE)</f>
        <v>0</v>
      </c>
      <c r="F2387" s="4">
        <f>IFERROR(VLOOKUP(EB[[#This Row],[Source_carrier]],KS_DB[[product]:[KS]],6,FALSE),0)</f>
        <v>0</v>
      </c>
      <c r="G2387" s="4" t="s">
        <v>34</v>
      </c>
      <c r="H2387" s="4" t="s">
        <v>609</v>
      </c>
      <c r="I2387" s="4" t="s">
        <v>131</v>
      </c>
      <c r="J2387" s="4" t="s">
        <v>37</v>
      </c>
      <c r="K2387" s="4" t="s">
        <v>610</v>
      </c>
      <c r="L2387" s="4" t="s">
        <v>39</v>
      </c>
      <c r="M2387" s="4" t="s">
        <v>132</v>
      </c>
      <c r="N2387" s="4" t="s">
        <v>41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4">
        <v>0</v>
      </c>
    </row>
    <row r="2388" spans="1:40" ht="15" customHeight="1" x14ac:dyDescent="0.25">
      <c r="A2388" s="4" t="str">
        <f>EB[[#This Row],[unit]] &amp; "#" &amp; EB[[#This Row],[indic_nrg]] &amp; "#" &amp; EB[[#This Row],[product]] &amp; "#" &amp; EB[[#This Row],[geo]]</f>
        <v>TJ#B_101315#0000#CZ</v>
      </c>
      <c r="B2388" s="4" t="str">
        <f>VLOOKUP(EB[[#This Row],[product]],KS_DB[[product]:[KS]],5,FALSE)</f>
        <v>all</v>
      </c>
      <c r="C2388" s="4" t="str">
        <f>VLOOKUP(EB[[#This Row],[product]],KS_DB[[product]:[KS]],6,FALSE)</f>
        <v>all</v>
      </c>
      <c r="D2388" s="4">
        <f>VLOOKUP(EB[[#This Row],[product]],Carriers[],4,FALSE)</f>
        <v>0</v>
      </c>
      <c r="E2388" s="4">
        <f>VLOOKUP(EB[[#This Row],[indic_nrg]],Indicators[],4,FALSE)</f>
        <v>0</v>
      </c>
      <c r="F2388" s="4">
        <f>IFERROR(VLOOKUP(EB[[#This Row],[Source_carrier]],KS_DB[[product]:[KS]],6,FALSE),0)</f>
        <v>0</v>
      </c>
      <c r="G2388" s="4" t="s">
        <v>34</v>
      </c>
      <c r="H2388" s="4" t="s">
        <v>611</v>
      </c>
      <c r="I2388" s="4" t="s">
        <v>36</v>
      </c>
      <c r="J2388" s="4" t="s">
        <v>37</v>
      </c>
      <c r="K2388" s="4" t="s">
        <v>612</v>
      </c>
      <c r="L2388" s="4" t="s">
        <v>39</v>
      </c>
      <c r="M2388" s="4" t="s">
        <v>40</v>
      </c>
      <c r="N2388" s="4" t="s">
        <v>41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0</v>
      </c>
      <c r="AA2388" s="4">
        <v>0</v>
      </c>
      <c r="AB2388" s="4">
        <v>0</v>
      </c>
      <c r="AC2388" s="4">
        <v>83</v>
      </c>
      <c r="AD2388" s="4">
        <v>86</v>
      </c>
      <c r="AE2388" s="4">
        <v>108</v>
      </c>
      <c r="AF2388" s="4">
        <v>248</v>
      </c>
      <c r="AG2388" s="4">
        <v>223</v>
      </c>
      <c r="AH2388" s="4">
        <v>223</v>
      </c>
      <c r="AI2388" s="4">
        <v>205</v>
      </c>
      <c r="AJ2388" s="4">
        <v>212</v>
      </c>
      <c r="AK2388" s="4">
        <v>202</v>
      </c>
      <c r="AL2388" s="4">
        <v>209</v>
      </c>
      <c r="AM2388" s="4">
        <v>223</v>
      </c>
      <c r="AN2388" s="4">
        <v>216</v>
      </c>
    </row>
    <row r="2389" spans="1:40" ht="15" customHeight="1" x14ac:dyDescent="0.25">
      <c r="A2389" s="4" t="str">
        <f>EB[[#This Row],[unit]] &amp; "#" &amp; EB[[#This Row],[indic_nrg]] &amp; "#" &amp; EB[[#This Row],[product]] &amp; "#" &amp; EB[[#This Row],[geo]]</f>
        <v>TJ#B_101315#5200#CZ</v>
      </c>
      <c r="B2389" s="4" t="str">
        <f>VLOOKUP(EB[[#This Row],[product]],KS_DB[[product]:[KS]],5,FALSE)</f>
        <v>heat</v>
      </c>
      <c r="C2389" s="4" t="str">
        <f>VLOOKUP(EB[[#This Row],[product]],KS_DB[[product]:[KS]],6,FALSE)</f>
        <v>heat</v>
      </c>
      <c r="D2389" s="4">
        <f>VLOOKUP(EB[[#This Row],[product]],Carriers[],4,FALSE)</f>
        <v>1</v>
      </c>
      <c r="E2389" s="4">
        <f>VLOOKUP(EB[[#This Row],[indic_nrg]],Indicators[],4,FALSE)</f>
        <v>0</v>
      </c>
      <c r="F2389" s="4">
        <f>IFERROR(VLOOKUP(EB[[#This Row],[Source_carrier]],KS_DB[[product]:[KS]],6,FALSE),0)</f>
        <v>0</v>
      </c>
      <c r="G2389" s="4" t="s">
        <v>34</v>
      </c>
      <c r="H2389" s="4" t="s">
        <v>611</v>
      </c>
      <c r="I2389" s="4" t="s">
        <v>97</v>
      </c>
      <c r="J2389" s="4" t="s">
        <v>37</v>
      </c>
      <c r="K2389" s="4" t="s">
        <v>612</v>
      </c>
      <c r="L2389" s="4" t="s">
        <v>39</v>
      </c>
      <c r="M2389" s="4" t="s">
        <v>98</v>
      </c>
      <c r="N2389" s="4" t="s">
        <v>41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0</v>
      </c>
      <c r="AA2389" s="4">
        <v>0</v>
      </c>
      <c r="AB2389" s="4">
        <v>0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</row>
    <row r="2390" spans="1:40" ht="15" customHeight="1" x14ac:dyDescent="0.25">
      <c r="A2390" s="4" t="str">
        <f>EB[[#This Row],[unit]] &amp; "#" &amp; EB[[#This Row],[indic_nrg]] &amp; "#" &amp; EB[[#This Row],[product]] &amp; "#" &amp; EB[[#This Row],[geo]]</f>
        <v>TJ#B_101315#5500#CZ</v>
      </c>
      <c r="B2390" s="4" t="str">
        <f>VLOOKUP(EB[[#This Row],[product]],KS_DB[[product]:[KS]],5,FALSE)</f>
        <v>RES</v>
      </c>
      <c r="C2390" s="4" t="str">
        <f>VLOOKUP(EB[[#This Row],[product]],KS_DB[[product]:[KS]],6,FALSE)</f>
        <v>RES</v>
      </c>
      <c r="D2390" s="4">
        <f>VLOOKUP(EB[[#This Row],[product]],Carriers[],4,FALSE)</f>
        <v>0</v>
      </c>
      <c r="E2390" s="4">
        <f>VLOOKUP(EB[[#This Row],[indic_nrg]],Indicators[],4,FALSE)</f>
        <v>0</v>
      </c>
      <c r="F2390" s="4">
        <f>IFERROR(VLOOKUP(EB[[#This Row],[Source_carrier]],KS_DB[[product]:[KS]],6,FALSE),0)</f>
        <v>0</v>
      </c>
      <c r="G2390" s="4" t="s">
        <v>34</v>
      </c>
      <c r="H2390" s="4" t="s">
        <v>611</v>
      </c>
      <c r="I2390" s="4" t="s">
        <v>99</v>
      </c>
      <c r="J2390" s="4" t="s">
        <v>37</v>
      </c>
      <c r="K2390" s="4" t="s">
        <v>612</v>
      </c>
      <c r="L2390" s="4" t="s">
        <v>39</v>
      </c>
      <c r="M2390" s="4" t="s">
        <v>100</v>
      </c>
      <c r="N2390" s="4" t="s">
        <v>41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</row>
    <row r="2391" spans="1:40" ht="15" customHeight="1" x14ac:dyDescent="0.25">
      <c r="A2391" s="4" t="str">
        <f>EB[[#This Row],[unit]] &amp; "#" &amp; EB[[#This Row],[indic_nrg]] &amp; "#" &amp; EB[[#This Row],[product]] &amp; "#" &amp; EB[[#This Row],[geo]]</f>
        <v>TJ#B_101315#5532#CZ</v>
      </c>
      <c r="B2391" s="4" t="str">
        <f>VLOOKUP(EB[[#This Row],[product]],KS_DB[[product]:[KS]],5,FALSE)</f>
        <v>RES</v>
      </c>
      <c r="C2391" s="4" t="str">
        <f>VLOOKUP(EB[[#This Row],[product]],KS_DB[[product]:[KS]],6,FALSE)</f>
        <v>RES</v>
      </c>
      <c r="D2391" s="4">
        <f>VLOOKUP(EB[[#This Row],[product]],Carriers[],4,FALSE)</f>
        <v>1</v>
      </c>
      <c r="E2391" s="4">
        <f>VLOOKUP(EB[[#This Row],[indic_nrg]],Indicators[],4,FALSE)</f>
        <v>0</v>
      </c>
      <c r="F2391" s="4">
        <f>IFERROR(VLOOKUP(EB[[#This Row],[Source_carrier]],KS_DB[[product]:[KS]],6,FALSE),0)</f>
        <v>0</v>
      </c>
      <c r="G2391" s="4" t="s">
        <v>34</v>
      </c>
      <c r="H2391" s="4" t="s">
        <v>611</v>
      </c>
      <c r="I2391" s="4" t="s">
        <v>101</v>
      </c>
      <c r="J2391" s="4" t="s">
        <v>37</v>
      </c>
      <c r="K2391" s="4" t="s">
        <v>612</v>
      </c>
      <c r="L2391" s="4" t="s">
        <v>39</v>
      </c>
      <c r="M2391" s="4" t="s">
        <v>102</v>
      </c>
      <c r="N2391" s="4" t="s">
        <v>41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0</v>
      </c>
      <c r="Y2391" s="4">
        <v>0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</row>
    <row r="2392" spans="1:40" ht="15" customHeight="1" x14ac:dyDescent="0.25">
      <c r="A2392" s="4" t="str">
        <f>EB[[#This Row],[unit]] &amp; "#" &amp; EB[[#This Row],[indic_nrg]] &amp; "#" &amp; EB[[#This Row],[product]] &amp; "#" &amp; EB[[#This Row],[geo]]</f>
        <v>TJ#B_101315#5550#CZ</v>
      </c>
      <c r="B2392" s="4" t="str">
        <f>VLOOKUP(EB[[#This Row],[product]],KS_DB[[product]:[KS]],5,FALSE)</f>
        <v>RES</v>
      </c>
      <c r="C2392" s="4" t="str">
        <f>VLOOKUP(EB[[#This Row],[product]],KS_DB[[product]:[KS]],6,FALSE)</f>
        <v>RES</v>
      </c>
      <c r="D2392" s="4">
        <f>VLOOKUP(EB[[#This Row],[product]],Carriers[],4,FALSE)</f>
        <v>1</v>
      </c>
      <c r="E2392" s="4">
        <f>VLOOKUP(EB[[#This Row],[indic_nrg]],Indicators[],4,FALSE)</f>
        <v>0</v>
      </c>
      <c r="F2392" s="4">
        <f>IFERROR(VLOOKUP(EB[[#This Row],[Source_carrier]],KS_DB[[product]:[KS]],6,FALSE),0)</f>
        <v>0</v>
      </c>
      <c r="G2392" s="4" t="s">
        <v>34</v>
      </c>
      <c r="H2392" s="4" t="s">
        <v>611</v>
      </c>
      <c r="I2392" s="4" t="s">
        <v>125</v>
      </c>
      <c r="J2392" s="4" t="s">
        <v>37</v>
      </c>
      <c r="K2392" s="4" t="s">
        <v>612</v>
      </c>
      <c r="L2392" s="4" t="s">
        <v>39</v>
      </c>
      <c r="M2392" s="4" t="s">
        <v>126</v>
      </c>
      <c r="N2392" s="4" t="s">
        <v>41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</row>
    <row r="2393" spans="1:40" ht="15" customHeight="1" x14ac:dyDescent="0.25">
      <c r="A2393" s="4" t="str">
        <f>EB[[#This Row],[unit]] &amp; "#" &amp; EB[[#This Row],[indic_nrg]] &amp; "#" &amp; EB[[#This Row],[product]] &amp; "#" &amp; EB[[#This Row],[geo]]</f>
        <v>TJ#B_101315#6000#CZ</v>
      </c>
      <c r="B2393" s="4" t="str">
        <f>VLOOKUP(EB[[#This Row],[product]],KS_DB[[product]:[KS]],5,FALSE)</f>
        <v>electricity</v>
      </c>
      <c r="C2393" s="4" t="str">
        <f>VLOOKUP(EB[[#This Row],[product]],KS_DB[[product]:[KS]],6,FALSE)</f>
        <v>electricity</v>
      </c>
      <c r="D2393" s="4">
        <f>VLOOKUP(EB[[#This Row],[product]],Carriers[],4,FALSE)</f>
        <v>1</v>
      </c>
      <c r="E2393" s="4">
        <f>VLOOKUP(EB[[#This Row],[indic_nrg]],Indicators[],4,FALSE)</f>
        <v>0</v>
      </c>
      <c r="F2393" s="4">
        <f>IFERROR(VLOOKUP(EB[[#This Row],[Source_carrier]],KS_DB[[product]:[KS]],6,FALSE),0)</f>
        <v>0</v>
      </c>
      <c r="G2393" s="4" t="s">
        <v>34</v>
      </c>
      <c r="H2393" s="4" t="s">
        <v>611</v>
      </c>
      <c r="I2393" s="4" t="s">
        <v>127</v>
      </c>
      <c r="J2393" s="4" t="s">
        <v>37</v>
      </c>
      <c r="K2393" s="4" t="s">
        <v>612</v>
      </c>
      <c r="L2393" s="4" t="s">
        <v>39</v>
      </c>
      <c r="M2393" s="4" t="s">
        <v>128</v>
      </c>
      <c r="N2393" s="4" t="s">
        <v>41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0</v>
      </c>
      <c r="AB2393" s="4">
        <v>0</v>
      </c>
      <c r="AC2393" s="4">
        <v>83</v>
      </c>
      <c r="AD2393" s="4">
        <v>86</v>
      </c>
      <c r="AE2393" s="4">
        <v>108</v>
      </c>
      <c r="AF2393" s="4">
        <v>248</v>
      </c>
      <c r="AG2393" s="4">
        <v>223</v>
      </c>
      <c r="AH2393" s="4">
        <v>223</v>
      </c>
      <c r="AI2393" s="4">
        <v>205</v>
      </c>
      <c r="AJ2393" s="4">
        <v>212</v>
      </c>
      <c r="AK2393" s="4">
        <v>202</v>
      </c>
      <c r="AL2393" s="4">
        <v>209</v>
      </c>
      <c r="AM2393" s="4">
        <v>223</v>
      </c>
      <c r="AN2393" s="4">
        <v>216</v>
      </c>
    </row>
    <row r="2394" spans="1:40" ht="15" customHeight="1" x14ac:dyDescent="0.25">
      <c r="A2394" s="4" t="str">
        <f>EB[[#This Row],[unit]] &amp; "#" &amp; EB[[#This Row],[indic_nrg]] &amp; "#" &amp; EB[[#This Row],[product]] &amp; "#" &amp; EB[[#This Row],[geo]]</f>
        <v>TJ#B_101316#0000#CZ</v>
      </c>
      <c r="B2394" s="4" t="str">
        <f>VLOOKUP(EB[[#This Row],[product]],KS_DB[[product]:[KS]],5,FALSE)</f>
        <v>all</v>
      </c>
      <c r="C2394" s="4" t="str">
        <f>VLOOKUP(EB[[#This Row],[product]],KS_DB[[product]:[KS]],6,FALSE)</f>
        <v>all</v>
      </c>
      <c r="D2394" s="4">
        <f>VLOOKUP(EB[[#This Row],[product]],Carriers[],4,FALSE)</f>
        <v>0</v>
      </c>
      <c r="E2394" s="4">
        <f>VLOOKUP(EB[[#This Row],[indic_nrg]],Indicators[],4,FALSE)</f>
        <v>0</v>
      </c>
      <c r="F2394" s="4">
        <f>IFERROR(VLOOKUP(EB[[#This Row],[Source_carrier]],KS_DB[[product]:[KS]],6,FALSE),0)</f>
        <v>0</v>
      </c>
      <c r="G2394" s="4" t="s">
        <v>34</v>
      </c>
      <c r="H2394" s="4" t="s">
        <v>613</v>
      </c>
      <c r="I2394" s="4" t="s">
        <v>36</v>
      </c>
      <c r="J2394" s="4" t="s">
        <v>37</v>
      </c>
      <c r="K2394" s="4" t="s">
        <v>614</v>
      </c>
      <c r="L2394" s="4" t="s">
        <v>39</v>
      </c>
      <c r="M2394" s="4" t="s">
        <v>40</v>
      </c>
      <c r="N2394" s="4" t="s">
        <v>41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</row>
    <row r="2395" spans="1:40" ht="15" customHeight="1" x14ac:dyDescent="0.25">
      <c r="A2395" s="4" t="str">
        <f>EB[[#This Row],[unit]] &amp; "#" &amp; EB[[#This Row],[indic_nrg]] &amp; "#" &amp; EB[[#This Row],[product]] &amp; "#" &amp; EB[[#This Row],[geo]]</f>
        <v>TJ#B_101316#2000#CZ</v>
      </c>
      <c r="B2395" s="4" t="str">
        <f>VLOOKUP(EB[[#This Row],[product]],KS_DB[[product]:[KS]],5,FALSE)</f>
        <v>solid</v>
      </c>
      <c r="C2395" s="4" t="str">
        <f>VLOOKUP(EB[[#This Row],[product]],KS_DB[[product]:[KS]],6,FALSE)</f>
        <v>solid</v>
      </c>
      <c r="D2395" s="4">
        <f>VLOOKUP(EB[[#This Row],[product]],Carriers[],4,FALSE)</f>
        <v>0</v>
      </c>
      <c r="E2395" s="4">
        <f>VLOOKUP(EB[[#This Row],[indic_nrg]],Indicators[],4,FALSE)</f>
        <v>0</v>
      </c>
      <c r="F2395" s="4">
        <f>IFERROR(VLOOKUP(EB[[#This Row],[Source_carrier]],KS_DB[[product]:[KS]],6,FALSE),0)</f>
        <v>0</v>
      </c>
      <c r="G2395" s="4" t="s">
        <v>34</v>
      </c>
      <c r="H2395" s="4" t="s">
        <v>613</v>
      </c>
      <c r="I2395" s="4" t="s">
        <v>18</v>
      </c>
      <c r="J2395" s="4" t="s">
        <v>37</v>
      </c>
      <c r="K2395" s="4" t="s">
        <v>614</v>
      </c>
      <c r="L2395" s="4" t="s">
        <v>39</v>
      </c>
      <c r="M2395" s="4" t="s">
        <v>42</v>
      </c>
      <c r="N2395" s="4" t="s">
        <v>41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</row>
    <row r="2396" spans="1:40" ht="15" customHeight="1" x14ac:dyDescent="0.25">
      <c r="A2396" s="4" t="str">
        <f>EB[[#This Row],[unit]] &amp; "#" &amp; EB[[#This Row],[indic_nrg]] &amp; "#" &amp; EB[[#This Row],[product]] &amp; "#" &amp; EB[[#This Row],[geo]]</f>
        <v>TJ#B_101316#2100#CZ</v>
      </c>
      <c r="B2396" s="4" t="str">
        <f>VLOOKUP(EB[[#This Row],[product]],KS_DB[[product]:[KS]],5,FALSE)</f>
        <v>solid</v>
      </c>
      <c r="C2396" s="4" t="str">
        <f>VLOOKUP(EB[[#This Row],[product]],KS_DB[[product]:[KS]],6,FALSE)</f>
        <v>solid</v>
      </c>
      <c r="D2396" s="4">
        <f>VLOOKUP(EB[[#This Row],[product]],Carriers[],4,FALSE)</f>
        <v>0</v>
      </c>
      <c r="E2396" s="4">
        <f>VLOOKUP(EB[[#This Row],[indic_nrg]],Indicators[],4,FALSE)</f>
        <v>0</v>
      </c>
      <c r="F2396" s="4">
        <f>IFERROR(VLOOKUP(EB[[#This Row],[Source_carrier]],KS_DB[[product]:[KS]],6,FALSE),0)</f>
        <v>0</v>
      </c>
      <c r="G2396" s="4" t="s">
        <v>34</v>
      </c>
      <c r="H2396" s="4" t="s">
        <v>613</v>
      </c>
      <c r="I2396" s="4" t="s">
        <v>43</v>
      </c>
      <c r="J2396" s="4" t="s">
        <v>37</v>
      </c>
      <c r="K2396" s="4" t="s">
        <v>614</v>
      </c>
      <c r="L2396" s="4" t="s">
        <v>39</v>
      </c>
      <c r="M2396" s="4" t="s">
        <v>44</v>
      </c>
      <c r="N2396" s="4" t="s">
        <v>41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</row>
    <row r="2397" spans="1:40" ht="15" customHeight="1" x14ac:dyDescent="0.25">
      <c r="A2397" s="4" t="str">
        <f>EB[[#This Row],[unit]] &amp; "#" &amp; EB[[#This Row],[indic_nrg]] &amp; "#" &amp; EB[[#This Row],[product]] &amp; "#" &amp; EB[[#This Row],[geo]]</f>
        <v>TJ#B_101316#2112#CZ</v>
      </c>
      <c r="B2397" s="4" t="str">
        <f>VLOOKUP(EB[[#This Row],[product]],KS_DB[[product]:[KS]],5,FALSE)</f>
        <v>solid</v>
      </c>
      <c r="C2397" s="4" t="str">
        <f>VLOOKUP(EB[[#This Row],[product]],KS_DB[[product]:[KS]],6,FALSE)</f>
        <v>solid</v>
      </c>
      <c r="D2397" s="4">
        <f>VLOOKUP(EB[[#This Row],[product]],Carriers[],4,FALSE)</f>
        <v>1</v>
      </c>
      <c r="E2397" s="4">
        <f>VLOOKUP(EB[[#This Row],[indic_nrg]],Indicators[],4,FALSE)</f>
        <v>0</v>
      </c>
      <c r="F2397" s="4">
        <f>IFERROR(VLOOKUP(EB[[#This Row],[Source_carrier]],KS_DB[[product]:[KS]],6,FALSE),0)</f>
        <v>0</v>
      </c>
      <c r="G2397" s="4" t="s">
        <v>34</v>
      </c>
      <c r="H2397" s="4" t="s">
        <v>613</v>
      </c>
      <c r="I2397" s="4" t="s">
        <v>45</v>
      </c>
      <c r="J2397" s="4" t="s">
        <v>37</v>
      </c>
      <c r="K2397" s="4" t="s">
        <v>614</v>
      </c>
      <c r="L2397" s="4" t="s">
        <v>39</v>
      </c>
      <c r="M2397" s="4" t="s">
        <v>46</v>
      </c>
      <c r="N2397" s="4" t="s">
        <v>41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</row>
    <row r="2398" spans="1:40" ht="15" customHeight="1" x14ac:dyDescent="0.25">
      <c r="A2398" s="4" t="str">
        <f>EB[[#This Row],[unit]] &amp; "#" &amp; EB[[#This Row],[indic_nrg]] &amp; "#" &amp; EB[[#This Row],[product]] &amp; "#" &amp; EB[[#This Row],[geo]]</f>
        <v>TJ#B_101316#2115#CZ</v>
      </c>
      <c r="B2398" s="4" t="str">
        <f>VLOOKUP(EB[[#This Row],[product]],KS_DB[[product]:[KS]],5,FALSE)</f>
        <v>solid</v>
      </c>
      <c r="C2398" s="4" t="str">
        <f>VLOOKUP(EB[[#This Row],[product]],KS_DB[[product]:[KS]],6,FALSE)</f>
        <v>solid</v>
      </c>
      <c r="D2398" s="4">
        <f>VLOOKUP(EB[[#This Row],[product]],Carriers[],4,FALSE)</f>
        <v>1</v>
      </c>
      <c r="E2398" s="4">
        <f>VLOOKUP(EB[[#This Row],[indic_nrg]],Indicators[],4,FALSE)</f>
        <v>0</v>
      </c>
      <c r="F2398" s="4">
        <f>IFERROR(VLOOKUP(EB[[#This Row],[Source_carrier]],KS_DB[[product]:[KS]],6,FALSE),0)</f>
        <v>0</v>
      </c>
      <c r="G2398" s="4" t="s">
        <v>34</v>
      </c>
      <c r="H2398" s="4" t="s">
        <v>613</v>
      </c>
      <c r="I2398" s="4" t="s">
        <v>47</v>
      </c>
      <c r="J2398" s="4" t="s">
        <v>37</v>
      </c>
      <c r="K2398" s="4" t="s">
        <v>614</v>
      </c>
      <c r="L2398" s="4" t="s">
        <v>39</v>
      </c>
      <c r="M2398" s="4" t="s">
        <v>48</v>
      </c>
      <c r="N2398" s="4" t="s">
        <v>41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</row>
    <row r="2399" spans="1:40" ht="15" customHeight="1" x14ac:dyDescent="0.25">
      <c r="A2399" s="4" t="str">
        <f>EB[[#This Row],[unit]] &amp; "#" &amp; EB[[#This Row],[indic_nrg]] &amp; "#" &amp; EB[[#This Row],[product]] &amp; "#" &amp; EB[[#This Row],[geo]]</f>
        <v>TJ#B_101316#2116#CZ</v>
      </c>
      <c r="B2399" s="4" t="str">
        <f>VLOOKUP(EB[[#This Row],[product]],KS_DB[[product]:[KS]],5,FALSE)</f>
        <v>solid</v>
      </c>
      <c r="C2399" s="4" t="str">
        <f>VLOOKUP(EB[[#This Row],[product]],KS_DB[[product]:[KS]],6,FALSE)</f>
        <v>solid</v>
      </c>
      <c r="D2399" s="4">
        <f>VLOOKUP(EB[[#This Row],[product]],Carriers[],4,FALSE)</f>
        <v>1</v>
      </c>
      <c r="E2399" s="4">
        <f>VLOOKUP(EB[[#This Row],[indic_nrg]],Indicators[],4,FALSE)</f>
        <v>0</v>
      </c>
      <c r="F2399" s="4">
        <f>IFERROR(VLOOKUP(EB[[#This Row],[Source_carrier]],KS_DB[[product]:[KS]],6,FALSE),0)</f>
        <v>0</v>
      </c>
      <c r="G2399" s="4" t="s">
        <v>34</v>
      </c>
      <c r="H2399" s="4" t="s">
        <v>613</v>
      </c>
      <c r="I2399" s="4" t="s">
        <v>49</v>
      </c>
      <c r="J2399" s="4" t="s">
        <v>37</v>
      </c>
      <c r="K2399" s="4" t="s">
        <v>614</v>
      </c>
      <c r="L2399" s="4" t="s">
        <v>39</v>
      </c>
      <c r="M2399" s="4" t="s">
        <v>50</v>
      </c>
      <c r="N2399" s="4" t="s">
        <v>41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</row>
    <row r="2400" spans="1:40" ht="15" customHeight="1" x14ac:dyDescent="0.25">
      <c r="A2400" s="4" t="str">
        <f>EB[[#This Row],[unit]] &amp; "#" &amp; EB[[#This Row],[indic_nrg]] &amp; "#" &amp; EB[[#This Row],[product]] &amp; "#" &amp; EB[[#This Row],[geo]]</f>
        <v>TJ#B_101316#2117#CZ</v>
      </c>
      <c r="B2400" s="4" t="str">
        <f>VLOOKUP(EB[[#This Row],[product]],KS_DB[[product]:[KS]],5,FALSE)</f>
        <v>solid</v>
      </c>
      <c r="C2400" s="4" t="str">
        <f>VLOOKUP(EB[[#This Row],[product]],KS_DB[[product]:[KS]],6,FALSE)</f>
        <v>solid</v>
      </c>
      <c r="D2400" s="4">
        <f>VLOOKUP(EB[[#This Row],[product]],Carriers[],4,FALSE)</f>
        <v>1</v>
      </c>
      <c r="E2400" s="4">
        <f>VLOOKUP(EB[[#This Row],[indic_nrg]],Indicators[],4,FALSE)</f>
        <v>0</v>
      </c>
      <c r="F2400" s="4">
        <f>IFERROR(VLOOKUP(EB[[#This Row],[Source_carrier]],KS_DB[[product]:[KS]],6,FALSE),0)</f>
        <v>0</v>
      </c>
      <c r="G2400" s="4" t="s">
        <v>34</v>
      </c>
      <c r="H2400" s="4" t="s">
        <v>613</v>
      </c>
      <c r="I2400" s="4" t="s">
        <v>51</v>
      </c>
      <c r="J2400" s="4" t="s">
        <v>37</v>
      </c>
      <c r="K2400" s="4" t="s">
        <v>614</v>
      </c>
      <c r="L2400" s="4" t="s">
        <v>39</v>
      </c>
      <c r="M2400" s="4" t="s">
        <v>52</v>
      </c>
      <c r="N2400" s="4" t="s">
        <v>41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0</v>
      </c>
      <c r="AB2400" s="4">
        <v>0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</row>
    <row r="2401" spans="1:40" ht="15" customHeight="1" x14ac:dyDescent="0.25">
      <c r="A2401" s="4" t="str">
        <f>EB[[#This Row],[unit]] &amp; "#" &amp; EB[[#This Row],[indic_nrg]] &amp; "#" &amp; EB[[#This Row],[product]] &amp; "#" &amp; EB[[#This Row],[geo]]</f>
        <v>TJ#B_101316#2118#CZ</v>
      </c>
      <c r="B2401" s="4" t="str">
        <f>VLOOKUP(EB[[#This Row],[product]],KS_DB[[product]:[KS]],5,FALSE)</f>
        <v>solid</v>
      </c>
      <c r="C2401" s="4" t="str">
        <f>VLOOKUP(EB[[#This Row],[product]],KS_DB[[product]:[KS]],6,FALSE)</f>
        <v>solid</v>
      </c>
      <c r="D2401" s="4">
        <f>VLOOKUP(EB[[#This Row],[product]],Carriers[],4,FALSE)</f>
        <v>1</v>
      </c>
      <c r="E2401" s="4">
        <f>VLOOKUP(EB[[#This Row],[indic_nrg]],Indicators[],4,FALSE)</f>
        <v>0</v>
      </c>
      <c r="F2401" s="4">
        <f>IFERROR(VLOOKUP(EB[[#This Row],[Source_carrier]],KS_DB[[product]:[KS]],6,FALSE),0)</f>
        <v>0</v>
      </c>
      <c r="G2401" s="4" t="s">
        <v>34</v>
      </c>
      <c r="H2401" s="4" t="s">
        <v>613</v>
      </c>
      <c r="I2401" s="4" t="s">
        <v>53</v>
      </c>
      <c r="J2401" s="4" t="s">
        <v>37</v>
      </c>
      <c r="K2401" s="4" t="s">
        <v>614</v>
      </c>
      <c r="L2401" s="4" t="s">
        <v>39</v>
      </c>
      <c r="M2401" s="4" t="s">
        <v>54</v>
      </c>
      <c r="N2401" s="4" t="s">
        <v>41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</row>
    <row r="2402" spans="1:40" ht="15" customHeight="1" x14ac:dyDescent="0.25">
      <c r="A2402" s="4" t="str">
        <f>EB[[#This Row],[unit]] &amp; "#" &amp; EB[[#This Row],[indic_nrg]] &amp; "#" &amp; EB[[#This Row],[product]] &amp; "#" &amp; EB[[#This Row],[geo]]</f>
        <v>TJ#B_101316#2121#CZ</v>
      </c>
      <c r="B2402" s="4" t="str">
        <f>VLOOKUP(EB[[#This Row],[product]],KS_DB[[product]:[KS]],5,FALSE)</f>
        <v>solid</v>
      </c>
      <c r="C2402" s="4" t="str">
        <f>VLOOKUP(EB[[#This Row],[product]],KS_DB[[product]:[KS]],6,FALSE)</f>
        <v>solid</v>
      </c>
      <c r="D2402" s="4">
        <f>VLOOKUP(EB[[#This Row],[product]],Carriers[],4,FALSE)</f>
        <v>1</v>
      </c>
      <c r="E2402" s="4">
        <f>VLOOKUP(EB[[#This Row],[indic_nrg]],Indicators[],4,FALSE)</f>
        <v>0</v>
      </c>
      <c r="F2402" s="4">
        <f>IFERROR(VLOOKUP(EB[[#This Row],[Source_carrier]],KS_DB[[product]:[KS]],6,FALSE),0)</f>
        <v>0</v>
      </c>
      <c r="G2402" s="4" t="s">
        <v>34</v>
      </c>
      <c r="H2402" s="4" t="s">
        <v>613</v>
      </c>
      <c r="I2402" s="4" t="s">
        <v>55</v>
      </c>
      <c r="J2402" s="4" t="s">
        <v>37</v>
      </c>
      <c r="K2402" s="4" t="s">
        <v>614</v>
      </c>
      <c r="L2402" s="4" t="s">
        <v>39</v>
      </c>
      <c r="M2402" s="4" t="s">
        <v>56</v>
      </c>
      <c r="N2402" s="4" t="s">
        <v>41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0</v>
      </c>
      <c r="Y2402" s="4">
        <v>0</v>
      </c>
      <c r="Z2402" s="4">
        <v>0</v>
      </c>
      <c r="AA2402" s="4">
        <v>0</v>
      </c>
      <c r="AB2402" s="4">
        <v>0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</row>
    <row r="2403" spans="1:40" ht="15" customHeight="1" x14ac:dyDescent="0.25">
      <c r="A2403" s="4" t="str">
        <f>EB[[#This Row],[unit]] &amp; "#" &amp; EB[[#This Row],[indic_nrg]] &amp; "#" &amp; EB[[#This Row],[product]] &amp; "#" &amp; EB[[#This Row],[geo]]</f>
        <v>TJ#B_101316#2122#CZ</v>
      </c>
      <c r="B2403" s="4" t="str">
        <f>VLOOKUP(EB[[#This Row],[product]],KS_DB[[product]:[KS]],5,FALSE)</f>
        <v>solid</v>
      </c>
      <c r="C2403" s="4" t="str">
        <f>VLOOKUP(EB[[#This Row],[product]],KS_DB[[product]:[KS]],6,FALSE)</f>
        <v>solid</v>
      </c>
      <c r="D2403" s="4">
        <f>VLOOKUP(EB[[#This Row],[product]],Carriers[],4,FALSE)</f>
        <v>1</v>
      </c>
      <c r="E2403" s="4">
        <f>VLOOKUP(EB[[#This Row],[indic_nrg]],Indicators[],4,FALSE)</f>
        <v>0</v>
      </c>
      <c r="F2403" s="4">
        <f>IFERROR(VLOOKUP(EB[[#This Row],[Source_carrier]],KS_DB[[product]:[KS]],6,FALSE),0)</f>
        <v>0</v>
      </c>
      <c r="G2403" s="4" t="s">
        <v>34</v>
      </c>
      <c r="H2403" s="4" t="s">
        <v>613</v>
      </c>
      <c r="I2403" s="4" t="s">
        <v>57</v>
      </c>
      <c r="J2403" s="4" t="s">
        <v>37</v>
      </c>
      <c r="K2403" s="4" t="s">
        <v>614</v>
      </c>
      <c r="L2403" s="4" t="s">
        <v>39</v>
      </c>
      <c r="M2403" s="4" t="s">
        <v>58</v>
      </c>
      <c r="N2403" s="4" t="s">
        <v>41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0</v>
      </c>
      <c r="AA2403" s="4">
        <v>0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</row>
    <row r="2404" spans="1:40" ht="15" customHeight="1" x14ac:dyDescent="0.25">
      <c r="A2404" s="4" t="str">
        <f>EB[[#This Row],[unit]] &amp; "#" &amp; EB[[#This Row],[indic_nrg]] &amp; "#" &amp; EB[[#This Row],[product]] &amp; "#" &amp; EB[[#This Row],[geo]]</f>
        <v>TJ#B_101316#2130#CZ</v>
      </c>
      <c r="B2404" s="4" t="str">
        <f>VLOOKUP(EB[[#This Row],[product]],KS_DB[[product]:[KS]],5,FALSE)</f>
        <v>solid</v>
      </c>
      <c r="C2404" s="4" t="str">
        <f>VLOOKUP(EB[[#This Row],[product]],KS_DB[[product]:[KS]],6,FALSE)</f>
        <v>solid</v>
      </c>
      <c r="D2404" s="4">
        <f>VLOOKUP(EB[[#This Row],[product]],Carriers[],4,FALSE)</f>
        <v>1</v>
      </c>
      <c r="E2404" s="4">
        <f>VLOOKUP(EB[[#This Row],[indic_nrg]],Indicators[],4,FALSE)</f>
        <v>0</v>
      </c>
      <c r="F2404" s="4">
        <f>IFERROR(VLOOKUP(EB[[#This Row],[Source_carrier]],KS_DB[[product]:[KS]],6,FALSE),0)</f>
        <v>0</v>
      </c>
      <c r="G2404" s="4" t="s">
        <v>34</v>
      </c>
      <c r="H2404" s="4" t="s">
        <v>613</v>
      </c>
      <c r="I2404" s="4" t="s">
        <v>59</v>
      </c>
      <c r="J2404" s="4" t="s">
        <v>37</v>
      </c>
      <c r="K2404" s="4" t="s">
        <v>614</v>
      </c>
      <c r="L2404" s="4" t="s">
        <v>39</v>
      </c>
      <c r="M2404" s="4" t="s">
        <v>60</v>
      </c>
      <c r="N2404" s="4" t="s">
        <v>41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0</v>
      </c>
      <c r="AA2404" s="4">
        <v>0</v>
      </c>
      <c r="AB2404" s="4">
        <v>0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</row>
    <row r="2405" spans="1:40" ht="15" customHeight="1" x14ac:dyDescent="0.25">
      <c r="A2405" s="4" t="str">
        <f>EB[[#This Row],[unit]] &amp; "#" &amp; EB[[#This Row],[indic_nrg]] &amp; "#" &amp; EB[[#This Row],[product]] &amp; "#" &amp; EB[[#This Row],[geo]]</f>
        <v>TJ#B_101316#2200#CZ</v>
      </c>
      <c r="B2405" s="4" t="str">
        <f>VLOOKUP(EB[[#This Row],[product]],KS_DB[[product]:[KS]],5,FALSE)</f>
        <v>solid</v>
      </c>
      <c r="C2405" s="4" t="str">
        <f>VLOOKUP(EB[[#This Row],[product]],KS_DB[[product]:[KS]],6,FALSE)</f>
        <v>solid</v>
      </c>
      <c r="D2405" s="4">
        <f>VLOOKUP(EB[[#This Row],[product]],Carriers[],4,FALSE)</f>
        <v>0</v>
      </c>
      <c r="E2405" s="4">
        <f>VLOOKUP(EB[[#This Row],[indic_nrg]],Indicators[],4,FALSE)</f>
        <v>0</v>
      </c>
      <c r="F2405" s="4">
        <f>IFERROR(VLOOKUP(EB[[#This Row],[Source_carrier]],KS_DB[[product]:[KS]],6,FALSE),0)</f>
        <v>0</v>
      </c>
      <c r="G2405" s="4" t="s">
        <v>34</v>
      </c>
      <c r="H2405" s="4" t="s">
        <v>613</v>
      </c>
      <c r="I2405" s="4" t="s">
        <v>61</v>
      </c>
      <c r="J2405" s="4" t="s">
        <v>37</v>
      </c>
      <c r="K2405" s="4" t="s">
        <v>614</v>
      </c>
      <c r="L2405" s="4" t="s">
        <v>39</v>
      </c>
      <c r="M2405" s="4" t="s">
        <v>62</v>
      </c>
      <c r="N2405" s="4" t="s">
        <v>41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</row>
    <row r="2406" spans="1:40" ht="15" customHeight="1" x14ac:dyDescent="0.25">
      <c r="A2406" s="4" t="str">
        <f>EB[[#This Row],[unit]] &amp; "#" &amp; EB[[#This Row],[indic_nrg]] &amp; "#" &amp; EB[[#This Row],[product]] &amp; "#" &amp; EB[[#This Row],[geo]]</f>
        <v>TJ#B_101316#2210#CZ</v>
      </c>
      <c r="B2406" s="4" t="str">
        <f>VLOOKUP(EB[[#This Row],[product]],KS_DB[[product]:[KS]],5,FALSE)</f>
        <v>solid</v>
      </c>
      <c r="C2406" s="4" t="str">
        <f>VLOOKUP(EB[[#This Row],[product]],KS_DB[[product]:[KS]],6,FALSE)</f>
        <v>solid</v>
      </c>
      <c r="D2406" s="4">
        <f>VLOOKUP(EB[[#This Row],[product]],Carriers[],4,FALSE)</f>
        <v>1</v>
      </c>
      <c r="E2406" s="4">
        <f>VLOOKUP(EB[[#This Row],[indic_nrg]],Indicators[],4,FALSE)</f>
        <v>0</v>
      </c>
      <c r="F2406" s="4">
        <f>IFERROR(VLOOKUP(EB[[#This Row],[Source_carrier]],KS_DB[[product]:[KS]],6,FALSE),0)</f>
        <v>0</v>
      </c>
      <c r="G2406" s="4" t="s">
        <v>34</v>
      </c>
      <c r="H2406" s="4" t="s">
        <v>613</v>
      </c>
      <c r="I2406" s="4" t="s">
        <v>63</v>
      </c>
      <c r="J2406" s="4" t="s">
        <v>37</v>
      </c>
      <c r="K2406" s="4" t="s">
        <v>614</v>
      </c>
      <c r="L2406" s="4" t="s">
        <v>39</v>
      </c>
      <c r="M2406" s="4" t="s">
        <v>64</v>
      </c>
      <c r="N2406" s="4" t="s">
        <v>41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</row>
    <row r="2407" spans="1:40" ht="15" customHeight="1" x14ac:dyDescent="0.25">
      <c r="A2407" s="4" t="str">
        <f>EB[[#This Row],[unit]] &amp; "#" &amp; EB[[#This Row],[indic_nrg]] &amp; "#" &amp; EB[[#This Row],[product]] &amp; "#" &amp; EB[[#This Row],[geo]]</f>
        <v>TJ#B_101316#2230#CZ</v>
      </c>
      <c r="B2407" s="4" t="str">
        <f>VLOOKUP(EB[[#This Row],[product]],KS_DB[[product]:[KS]],5,FALSE)</f>
        <v>solid</v>
      </c>
      <c r="C2407" s="4" t="str">
        <f>VLOOKUP(EB[[#This Row],[product]],KS_DB[[product]:[KS]],6,FALSE)</f>
        <v>solid</v>
      </c>
      <c r="D2407" s="4">
        <f>VLOOKUP(EB[[#This Row],[product]],Carriers[],4,FALSE)</f>
        <v>1</v>
      </c>
      <c r="E2407" s="4">
        <f>VLOOKUP(EB[[#This Row],[indic_nrg]],Indicators[],4,FALSE)</f>
        <v>0</v>
      </c>
      <c r="F2407" s="4">
        <f>IFERROR(VLOOKUP(EB[[#This Row],[Source_carrier]],KS_DB[[product]:[KS]],6,FALSE),0)</f>
        <v>0</v>
      </c>
      <c r="G2407" s="4" t="s">
        <v>34</v>
      </c>
      <c r="H2407" s="4" t="s">
        <v>613</v>
      </c>
      <c r="I2407" s="4" t="s">
        <v>65</v>
      </c>
      <c r="J2407" s="4" t="s">
        <v>37</v>
      </c>
      <c r="K2407" s="4" t="s">
        <v>614</v>
      </c>
      <c r="L2407" s="4" t="s">
        <v>39</v>
      </c>
      <c r="M2407" s="4" t="s">
        <v>66</v>
      </c>
      <c r="N2407" s="4" t="s">
        <v>41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</row>
    <row r="2408" spans="1:40" ht="15" customHeight="1" x14ac:dyDescent="0.25">
      <c r="A2408" s="4" t="str">
        <f>EB[[#This Row],[unit]] &amp; "#" &amp; EB[[#This Row],[indic_nrg]] &amp; "#" &amp; EB[[#This Row],[product]] &amp; "#" &amp; EB[[#This Row],[geo]]</f>
        <v>TJ#B_101316#2310#CZ</v>
      </c>
      <c r="B2408" s="4" t="str">
        <f>VLOOKUP(EB[[#This Row],[product]],KS_DB[[product]:[KS]],5,FALSE)</f>
        <v>solid</v>
      </c>
      <c r="C2408" s="4" t="str">
        <f>VLOOKUP(EB[[#This Row],[product]],KS_DB[[product]:[KS]],6,FALSE)</f>
        <v>solid</v>
      </c>
      <c r="D2408" s="4">
        <f>VLOOKUP(EB[[#This Row],[product]],Carriers[],4,FALSE)</f>
        <v>1</v>
      </c>
      <c r="E2408" s="4">
        <f>VLOOKUP(EB[[#This Row],[indic_nrg]],Indicators[],4,FALSE)</f>
        <v>0</v>
      </c>
      <c r="F2408" s="4">
        <f>IFERROR(VLOOKUP(EB[[#This Row],[Source_carrier]],KS_DB[[product]:[KS]],6,FALSE),0)</f>
        <v>0</v>
      </c>
      <c r="G2408" s="4" t="s">
        <v>34</v>
      </c>
      <c r="H2408" s="4" t="s">
        <v>613</v>
      </c>
      <c r="I2408" s="4" t="s">
        <v>67</v>
      </c>
      <c r="J2408" s="4" t="s">
        <v>37</v>
      </c>
      <c r="K2408" s="4" t="s">
        <v>614</v>
      </c>
      <c r="L2408" s="4" t="s">
        <v>39</v>
      </c>
      <c r="M2408" s="4" t="s">
        <v>68</v>
      </c>
      <c r="N2408" s="4" t="s">
        <v>41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</row>
    <row r="2409" spans="1:40" ht="15" customHeight="1" x14ac:dyDescent="0.25">
      <c r="A2409" s="4" t="str">
        <f>EB[[#This Row],[unit]] &amp; "#" &amp; EB[[#This Row],[indic_nrg]] &amp; "#" &amp; EB[[#This Row],[product]] &amp; "#" &amp; EB[[#This Row],[geo]]</f>
        <v>TJ#B_101316#2330#CZ</v>
      </c>
      <c r="B2409" s="4" t="str">
        <f>VLOOKUP(EB[[#This Row],[product]],KS_DB[[product]:[KS]],5,FALSE)</f>
        <v>solid</v>
      </c>
      <c r="C2409" s="4" t="str">
        <f>VLOOKUP(EB[[#This Row],[product]],KS_DB[[product]:[KS]],6,FALSE)</f>
        <v>solid</v>
      </c>
      <c r="D2409" s="4">
        <f>VLOOKUP(EB[[#This Row],[product]],Carriers[],4,FALSE)</f>
        <v>1</v>
      </c>
      <c r="E2409" s="4">
        <f>VLOOKUP(EB[[#This Row],[indic_nrg]],Indicators[],4,FALSE)</f>
        <v>0</v>
      </c>
      <c r="F2409" s="4">
        <f>IFERROR(VLOOKUP(EB[[#This Row],[Source_carrier]],KS_DB[[product]:[KS]],6,FALSE),0)</f>
        <v>0</v>
      </c>
      <c r="G2409" s="4" t="s">
        <v>34</v>
      </c>
      <c r="H2409" s="4" t="s">
        <v>613</v>
      </c>
      <c r="I2409" s="4" t="s">
        <v>69</v>
      </c>
      <c r="J2409" s="4" t="s">
        <v>37</v>
      </c>
      <c r="K2409" s="4" t="s">
        <v>614</v>
      </c>
      <c r="L2409" s="4" t="s">
        <v>39</v>
      </c>
      <c r="M2409" s="4" t="s">
        <v>70</v>
      </c>
      <c r="N2409" s="4" t="s">
        <v>41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</row>
    <row r="2410" spans="1:40" ht="15" customHeight="1" x14ac:dyDescent="0.25">
      <c r="A2410" s="4" t="str">
        <f>EB[[#This Row],[unit]] &amp; "#" &amp; EB[[#This Row],[indic_nrg]] &amp; "#" &amp; EB[[#This Row],[product]] &amp; "#" &amp; EB[[#This Row],[geo]]</f>
        <v>TJ#B_101316#2410#CZ</v>
      </c>
      <c r="B2410" s="4" t="str">
        <f>VLOOKUP(EB[[#This Row],[product]],KS_DB[[product]:[KS]],5,FALSE)</f>
        <v>solid</v>
      </c>
      <c r="C2410" s="4" t="str">
        <f>VLOOKUP(EB[[#This Row],[product]],KS_DB[[product]:[KS]],6,FALSE)</f>
        <v>solid</v>
      </c>
      <c r="D2410" s="4">
        <f>VLOOKUP(EB[[#This Row],[product]],Carriers[],4,FALSE)</f>
        <v>1</v>
      </c>
      <c r="E2410" s="4">
        <f>VLOOKUP(EB[[#This Row],[indic_nrg]],Indicators[],4,FALSE)</f>
        <v>0</v>
      </c>
      <c r="F2410" s="4">
        <f>IFERROR(VLOOKUP(EB[[#This Row],[Source_carrier]],KS_DB[[product]:[KS]],6,FALSE),0)</f>
        <v>0</v>
      </c>
      <c r="G2410" s="4" t="s">
        <v>34</v>
      </c>
      <c r="H2410" s="4" t="s">
        <v>613</v>
      </c>
      <c r="I2410" s="4" t="s">
        <v>71</v>
      </c>
      <c r="J2410" s="4" t="s">
        <v>37</v>
      </c>
      <c r="K2410" s="4" t="s">
        <v>614</v>
      </c>
      <c r="L2410" s="4" t="s">
        <v>39</v>
      </c>
      <c r="M2410" s="4" t="s">
        <v>72</v>
      </c>
      <c r="N2410" s="4" t="s">
        <v>41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</row>
    <row r="2411" spans="1:40" ht="15" customHeight="1" x14ac:dyDescent="0.25">
      <c r="A2411" s="4" t="str">
        <f>EB[[#This Row],[unit]] &amp; "#" &amp; EB[[#This Row],[indic_nrg]] &amp; "#" &amp; EB[[#This Row],[product]] &amp; "#" &amp; EB[[#This Row],[geo]]</f>
        <v>TJ#B_101316#4000#CZ</v>
      </c>
      <c r="B2411" s="4" t="str">
        <f>VLOOKUP(EB[[#This Row],[product]],KS_DB[[product]:[KS]],5,FALSE)</f>
        <v>gas</v>
      </c>
      <c r="C2411" s="4" t="str">
        <f>VLOOKUP(EB[[#This Row],[product]],KS_DB[[product]:[KS]],6,FALSE)</f>
        <v>gas</v>
      </c>
      <c r="D2411" s="4">
        <f>VLOOKUP(EB[[#This Row],[product]],Carriers[],4,FALSE)</f>
        <v>0</v>
      </c>
      <c r="E2411" s="4">
        <f>VLOOKUP(EB[[#This Row],[indic_nrg]],Indicators[],4,FALSE)</f>
        <v>0</v>
      </c>
      <c r="F2411" s="4">
        <f>IFERROR(VLOOKUP(EB[[#This Row],[Source_carrier]],KS_DB[[product]:[KS]],6,FALSE),0)</f>
        <v>0</v>
      </c>
      <c r="G2411" s="4" t="s">
        <v>34</v>
      </c>
      <c r="H2411" s="4" t="s">
        <v>613</v>
      </c>
      <c r="I2411" s="4" t="s">
        <v>83</v>
      </c>
      <c r="J2411" s="4" t="s">
        <v>37</v>
      </c>
      <c r="K2411" s="4" t="s">
        <v>614</v>
      </c>
      <c r="L2411" s="4" t="s">
        <v>39</v>
      </c>
      <c r="M2411" s="4" t="s">
        <v>84</v>
      </c>
      <c r="N2411" s="4" t="s">
        <v>41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</row>
    <row r="2412" spans="1:40" ht="15" customHeight="1" x14ac:dyDescent="0.25">
      <c r="A2412" s="4" t="str">
        <f>EB[[#This Row],[unit]] &amp; "#" &amp; EB[[#This Row],[indic_nrg]] &amp; "#" &amp; EB[[#This Row],[product]] &amp; "#" &amp; EB[[#This Row],[geo]]</f>
        <v>TJ#B_101316#4200#CZ</v>
      </c>
      <c r="B2412" s="4" t="str">
        <f>VLOOKUP(EB[[#This Row],[product]],KS_DB[[product]:[KS]],5,FALSE)</f>
        <v>gas</v>
      </c>
      <c r="C2412" s="4" t="str">
        <f>VLOOKUP(EB[[#This Row],[product]],KS_DB[[product]:[KS]],6,FALSE)</f>
        <v>gas</v>
      </c>
      <c r="D2412" s="4">
        <f>VLOOKUP(EB[[#This Row],[product]],Carriers[],4,FALSE)</f>
        <v>0</v>
      </c>
      <c r="E2412" s="4">
        <f>VLOOKUP(EB[[#This Row],[indic_nrg]],Indicators[],4,FALSE)</f>
        <v>0</v>
      </c>
      <c r="F2412" s="4">
        <f>IFERROR(VLOOKUP(EB[[#This Row],[Source_carrier]],KS_DB[[product]:[KS]],6,FALSE),0)</f>
        <v>0</v>
      </c>
      <c r="G2412" s="4" t="s">
        <v>34</v>
      </c>
      <c r="H2412" s="4" t="s">
        <v>613</v>
      </c>
      <c r="I2412" s="4" t="s">
        <v>87</v>
      </c>
      <c r="J2412" s="4" t="s">
        <v>37</v>
      </c>
      <c r="K2412" s="4" t="s">
        <v>614</v>
      </c>
      <c r="L2412" s="4" t="s">
        <v>39</v>
      </c>
      <c r="M2412" s="4" t="s">
        <v>88</v>
      </c>
      <c r="N2412" s="4" t="s">
        <v>41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</row>
    <row r="2413" spans="1:40" ht="15" customHeight="1" x14ac:dyDescent="0.25">
      <c r="A2413" s="4" t="str">
        <f>EB[[#This Row],[unit]] &amp; "#" &amp; EB[[#This Row],[indic_nrg]] &amp; "#" &amp; EB[[#This Row],[product]] &amp; "#" &amp; EB[[#This Row],[geo]]</f>
        <v>TJ#B_101316#4210#CZ</v>
      </c>
      <c r="B2413" s="4" t="str">
        <f>VLOOKUP(EB[[#This Row],[product]],KS_DB[[product]:[KS]],5,FALSE)</f>
        <v>gas</v>
      </c>
      <c r="C2413" s="4" t="str">
        <f>VLOOKUP(EB[[#This Row],[product]],KS_DB[[product]:[KS]],6,FALSE)</f>
        <v>gas</v>
      </c>
      <c r="D2413" s="4">
        <f>VLOOKUP(EB[[#This Row],[product]],Carriers[],4,FALSE)</f>
        <v>1</v>
      </c>
      <c r="E2413" s="4">
        <f>VLOOKUP(EB[[#This Row],[indic_nrg]],Indicators[],4,FALSE)</f>
        <v>0</v>
      </c>
      <c r="F2413" s="4">
        <f>IFERROR(VLOOKUP(EB[[#This Row],[Source_carrier]],KS_DB[[product]:[KS]],6,FALSE),0)</f>
        <v>0</v>
      </c>
      <c r="G2413" s="4" t="s">
        <v>34</v>
      </c>
      <c r="H2413" s="4" t="s">
        <v>613</v>
      </c>
      <c r="I2413" s="4" t="s">
        <v>89</v>
      </c>
      <c r="J2413" s="4" t="s">
        <v>37</v>
      </c>
      <c r="K2413" s="4" t="s">
        <v>614</v>
      </c>
      <c r="L2413" s="4" t="s">
        <v>39</v>
      </c>
      <c r="M2413" s="4" t="s">
        <v>90</v>
      </c>
      <c r="N2413" s="4" t="s">
        <v>41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</row>
    <row r="2414" spans="1:40" ht="15" customHeight="1" x14ac:dyDescent="0.25">
      <c r="A2414" s="4" t="str">
        <f>EB[[#This Row],[unit]] &amp; "#" &amp; EB[[#This Row],[indic_nrg]] &amp; "#" &amp; EB[[#This Row],[product]] &amp; "#" &amp; EB[[#This Row],[geo]]</f>
        <v>TJ#B_101316#4220#CZ</v>
      </c>
      <c r="B2414" s="4" t="str">
        <f>VLOOKUP(EB[[#This Row],[product]],KS_DB[[product]:[KS]],5,FALSE)</f>
        <v>gas</v>
      </c>
      <c r="C2414" s="4" t="str">
        <f>VLOOKUP(EB[[#This Row],[product]],KS_DB[[product]:[KS]],6,FALSE)</f>
        <v>gas</v>
      </c>
      <c r="D2414" s="4">
        <f>VLOOKUP(EB[[#This Row],[product]],Carriers[],4,FALSE)</f>
        <v>1</v>
      </c>
      <c r="E2414" s="4">
        <f>VLOOKUP(EB[[#This Row],[indic_nrg]],Indicators[],4,FALSE)</f>
        <v>0</v>
      </c>
      <c r="F2414" s="4">
        <f>IFERROR(VLOOKUP(EB[[#This Row],[Source_carrier]],KS_DB[[product]:[KS]],6,FALSE),0)</f>
        <v>0</v>
      </c>
      <c r="G2414" s="4" t="s">
        <v>34</v>
      </c>
      <c r="H2414" s="4" t="s">
        <v>613</v>
      </c>
      <c r="I2414" s="4" t="s">
        <v>91</v>
      </c>
      <c r="J2414" s="4" t="s">
        <v>37</v>
      </c>
      <c r="K2414" s="4" t="s">
        <v>614</v>
      </c>
      <c r="L2414" s="4" t="s">
        <v>39</v>
      </c>
      <c r="M2414" s="4" t="s">
        <v>92</v>
      </c>
      <c r="N2414" s="4" t="s">
        <v>41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</row>
    <row r="2415" spans="1:40" ht="15" customHeight="1" x14ac:dyDescent="0.25">
      <c r="A2415" s="4" t="str">
        <f>EB[[#This Row],[unit]] &amp; "#" &amp; EB[[#This Row],[indic_nrg]] &amp; "#" &amp; EB[[#This Row],[product]] &amp; "#" &amp; EB[[#This Row],[geo]]</f>
        <v>TJ#B_101316#4230#CZ</v>
      </c>
      <c r="B2415" s="4" t="str">
        <f>VLOOKUP(EB[[#This Row],[product]],KS_DB[[product]:[KS]],5,FALSE)</f>
        <v>gas</v>
      </c>
      <c r="C2415" s="4" t="str">
        <f>VLOOKUP(EB[[#This Row],[product]],KS_DB[[product]:[KS]],6,FALSE)</f>
        <v>gas</v>
      </c>
      <c r="D2415" s="4">
        <f>VLOOKUP(EB[[#This Row],[product]],Carriers[],4,FALSE)</f>
        <v>1</v>
      </c>
      <c r="E2415" s="4">
        <f>VLOOKUP(EB[[#This Row],[indic_nrg]],Indicators[],4,FALSE)</f>
        <v>0</v>
      </c>
      <c r="F2415" s="4">
        <f>IFERROR(VLOOKUP(EB[[#This Row],[Source_carrier]],KS_DB[[product]:[KS]],6,FALSE),0)</f>
        <v>0</v>
      </c>
      <c r="G2415" s="4" t="s">
        <v>34</v>
      </c>
      <c r="H2415" s="4" t="s">
        <v>613</v>
      </c>
      <c r="I2415" s="4" t="s">
        <v>93</v>
      </c>
      <c r="J2415" s="4" t="s">
        <v>37</v>
      </c>
      <c r="K2415" s="4" t="s">
        <v>614</v>
      </c>
      <c r="L2415" s="4" t="s">
        <v>39</v>
      </c>
      <c r="M2415" s="4" t="s">
        <v>94</v>
      </c>
      <c r="N2415" s="4" t="s">
        <v>41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</row>
    <row r="2416" spans="1:40" ht="15" customHeight="1" x14ac:dyDescent="0.25">
      <c r="A2416" s="4" t="str">
        <f>EB[[#This Row],[unit]] &amp; "#" &amp; EB[[#This Row],[indic_nrg]] &amp; "#" &amp; EB[[#This Row],[product]] &amp; "#" &amp; EB[[#This Row],[geo]]</f>
        <v>TJ#B_101316#4240#CZ</v>
      </c>
      <c r="B2416" s="4" t="str">
        <f>VLOOKUP(EB[[#This Row],[product]],KS_DB[[product]:[KS]],5,FALSE)</f>
        <v>gas</v>
      </c>
      <c r="C2416" s="4" t="str">
        <f>VLOOKUP(EB[[#This Row],[product]],KS_DB[[product]:[KS]],6,FALSE)</f>
        <v>gas</v>
      </c>
      <c r="D2416" s="4">
        <f>VLOOKUP(EB[[#This Row],[product]],Carriers[],4,FALSE)</f>
        <v>1</v>
      </c>
      <c r="E2416" s="4">
        <f>VLOOKUP(EB[[#This Row],[indic_nrg]],Indicators[],4,FALSE)</f>
        <v>0</v>
      </c>
      <c r="F2416" s="4">
        <f>IFERROR(VLOOKUP(EB[[#This Row],[Source_carrier]],KS_DB[[product]:[KS]],6,FALSE),0)</f>
        <v>0</v>
      </c>
      <c r="G2416" s="4" t="s">
        <v>34</v>
      </c>
      <c r="H2416" s="4" t="s">
        <v>613</v>
      </c>
      <c r="I2416" s="4" t="s">
        <v>95</v>
      </c>
      <c r="J2416" s="4" t="s">
        <v>37</v>
      </c>
      <c r="K2416" s="4" t="s">
        <v>614</v>
      </c>
      <c r="L2416" s="4" t="s">
        <v>39</v>
      </c>
      <c r="M2416" s="4" t="s">
        <v>96</v>
      </c>
      <c r="N2416" s="4" t="s">
        <v>41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</row>
    <row r="2417" spans="1:40" ht="15" customHeight="1" x14ac:dyDescent="0.25">
      <c r="A2417" s="4" t="str">
        <f>EB[[#This Row],[unit]] &amp; "#" &amp; EB[[#This Row],[indic_nrg]] &amp; "#" &amp; EB[[#This Row],[product]] &amp; "#" &amp; EB[[#This Row],[geo]]</f>
        <v>TJ#B_101316#5200#CZ</v>
      </c>
      <c r="B2417" s="4" t="str">
        <f>VLOOKUP(EB[[#This Row],[product]],KS_DB[[product]:[KS]],5,FALSE)</f>
        <v>heat</v>
      </c>
      <c r="C2417" s="4" t="str">
        <f>VLOOKUP(EB[[#This Row],[product]],KS_DB[[product]:[KS]],6,FALSE)</f>
        <v>heat</v>
      </c>
      <c r="D2417" s="4">
        <f>VLOOKUP(EB[[#This Row],[product]],Carriers[],4,FALSE)</f>
        <v>1</v>
      </c>
      <c r="E2417" s="4">
        <f>VLOOKUP(EB[[#This Row],[indic_nrg]],Indicators[],4,FALSE)</f>
        <v>0</v>
      </c>
      <c r="F2417" s="4">
        <f>IFERROR(VLOOKUP(EB[[#This Row],[Source_carrier]],KS_DB[[product]:[KS]],6,FALSE),0)</f>
        <v>0</v>
      </c>
      <c r="G2417" s="4" t="s">
        <v>34</v>
      </c>
      <c r="H2417" s="4" t="s">
        <v>613</v>
      </c>
      <c r="I2417" s="4" t="s">
        <v>97</v>
      </c>
      <c r="J2417" s="4" t="s">
        <v>37</v>
      </c>
      <c r="K2417" s="4" t="s">
        <v>614</v>
      </c>
      <c r="L2417" s="4" t="s">
        <v>39</v>
      </c>
      <c r="M2417" s="4" t="s">
        <v>98</v>
      </c>
      <c r="N2417" s="4" t="s">
        <v>41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</row>
    <row r="2418" spans="1:40" ht="15" customHeight="1" x14ac:dyDescent="0.25">
      <c r="A2418" s="4" t="str">
        <f>EB[[#This Row],[unit]] &amp; "#" &amp; EB[[#This Row],[indic_nrg]] &amp; "#" &amp; EB[[#This Row],[product]] &amp; "#" &amp; EB[[#This Row],[geo]]</f>
        <v>TJ#B_101316#6000#CZ</v>
      </c>
      <c r="B2418" s="4" t="str">
        <f>VLOOKUP(EB[[#This Row],[product]],KS_DB[[product]:[KS]],5,FALSE)</f>
        <v>electricity</v>
      </c>
      <c r="C2418" s="4" t="str">
        <f>VLOOKUP(EB[[#This Row],[product]],KS_DB[[product]:[KS]],6,FALSE)</f>
        <v>electricity</v>
      </c>
      <c r="D2418" s="4">
        <f>VLOOKUP(EB[[#This Row],[product]],Carriers[],4,FALSE)</f>
        <v>1</v>
      </c>
      <c r="E2418" s="4">
        <f>VLOOKUP(EB[[#This Row],[indic_nrg]],Indicators[],4,FALSE)</f>
        <v>0</v>
      </c>
      <c r="F2418" s="4">
        <f>IFERROR(VLOOKUP(EB[[#This Row],[Source_carrier]],KS_DB[[product]:[KS]],6,FALSE),0)</f>
        <v>0</v>
      </c>
      <c r="G2418" s="4" t="s">
        <v>34</v>
      </c>
      <c r="H2418" s="4" t="s">
        <v>613</v>
      </c>
      <c r="I2418" s="4" t="s">
        <v>127</v>
      </c>
      <c r="J2418" s="4" t="s">
        <v>37</v>
      </c>
      <c r="K2418" s="4" t="s">
        <v>614</v>
      </c>
      <c r="L2418" s="4" t="s">
        <v>39</v>
      </c>
      <c r="M2418" s="4" t="s">
        <v>128</v>
      </c>
      <c r="N2418" s="4" t="s">
        <v>41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</row>
    <row r="2419" spans="1:40" ht="15" customHeight="1" x14ac:dyDescent="0.25">
      <c r="A2419" s="4" t="str">
        <f>EB[[#This Row],[unit]] &amp; "#" &amp; EB[[#This Row],[indic_nrg]] &amp; "#" &amp; EB[[#This Row],[product]] &amp; "#" &amp; EB[[#This Row],[geo]]</f>
        <v>TJ#B_101317#0000#CZ</v>
      </c>
      <c r="B2419" s="4" t="str">
        <f>VLOOKUP(EB[[#This Row],[product]],KS_DB[[product]:[KS]],5,FALSE)</f>
        <v>all</v>
      </c>
      <c r="C2419" s="4" t="str">
        <f>VLOOKUP(EB[[#This Row],[product]],KS_DB[[product]:[KS]],6,FALSE)</f>
        <v>all</v>
      </c>
      <c r="D2419" s="4">
        <f>VLOOKUP(EB[[#This Row],[product]],Carriers[],4,FALSE)</f>
        <v>0</v>
      </c>
      <c r="E2419" s="4">
        <f>VLOOKUP(EB[[#This Row],[indic_nrg]],Indicators[],4,FALSE)</f>
        <v>0</v>
      </c>
      <c r="F2419" s="4">
        <f>IFERROR(VLOOKUP(EB[[#This Row],[Source_carrier]],KS_DB[[product]:[KS]],6,FALSE),0)</f>
        <v>0</v>
      </c>
      <c r="G2419" s="4" t="s">
        <v>34</v>
      </c>
      <c r="H2419" s="4" t="s">
        <v>615</v>
      </c>
      <c r="I2419" s="4" t="s">
        <v>36</v>
      </c>
      <c r="J2419" s="4" t="s">
        <v>37</v>
      </c>
      <c r="K2419" s="4" t="s">
        <v>616</v>
      </c>
      <c r="L2419" s="4" t="s">
        <v>39</v>
      </c>
      <c r="M2419" s="4" t="s">
        <v>40</v>
      </c>
      <c r="N2419" s="4" t="s">
        <v>41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</v>
      </c>
      <c r="Y2419" s="4">
        <v>0</v>
      </c>
      <c r="Z2419" s="4">
        <v>0</v>
      </c>
      <c r="AA2419" s="4">
        <v>0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</row>
    <row r="2420" spans="1:40" ht="15" customHeight="1" x14ac:dyDescent="0.25">
      <c r="A2420" s="4" t="str">
        <f>EB[[#This Row],[unit]] &amp; "#" &amp; EB[[#This Row],[indic_nrg]] &amp; "#" &amp; EB[[#This Row],[product]] &amp; "#" &amp; EB[[#This Row],[geo]]</f>
        <v>TJ#B_101317#4000#CZ</v>
      </c>
      <c r="B2420" s="4" t="str">
        <f>VLOOKUP(EB[[#This Row],[product]],KS_DB[[product]:[KS]],5,FALSE)</f>
        <v>gas</v>
      </c>
      <c r="C2420" s="4" t="str">
        <f>VLOOKUP(EB[[#This Row],[product]],KS_DB[[product]:[KS]],6,FALSE)</f>
        <v>gas</v>
      </c>
      <c r="D2420" s="4">
        <f>VLOOKUP(EB[[#This Row],[product]],Carriers[],4,FALSE)</f>
        <v>0</v>
      </c>
      <c r="E2420" s="4">
        <f>VLOOKUP(EB[[#This Row],[indic_nrg]],Indicators[],4,FALSE)</f>
        <v>0</v>
      </c>
      <c r="F2420" s="4">
        <f>IFERROR(VLOOKUP(EB[[#This Row],[Source_carrier]],KS_DB[[product]:[KS]],6,FALSE),0)</f>
        <v>0</v>
      </c>
      <c r="G2420" s="4" t="s">
        <v>34</v>
      </c>
      <c r="H2420" s="4" t="s">
        <v>615</v>
      </c>
      <c r="I2420" s="4" t="s">
        <v>83</v>
      </c>
      <c r="J2420" s="4" t="s">
        <v>37</v>
      </c>
      <c r="K2420" s="4" t="s">
        <v>616</v>
      </c>
      <c r="L2420" s="4" t="s">
        <v>39</v>
      </c>
      <c r="M2420" s="4" t="s">
        <v>84</v>
      </c>
      <c r="N2420" s="4" t="s">
        <v>41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  <c r="Z2420" s="4">
        <v>0</v>
      </c>
      <c r="AA2420" s="4">
        <v>0</v>
      </c>
      <c r="AB2420" s="4">
        <v>0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</row>
    <row r="2421" spans="1:40" ht="15" customHeight="1" x14ac:dyDescent="0.25">
      <c r="A2421" s="4" t="str">
        <f>EB[[#This Row],[unit]] &amp; "#" &amp; EB[[#This Row],[indic_nrg]] &amp; "#" &amp; EB[[#This Row],[product]] &amp; "#" &amp; EB[[#This Row],[geo]]</f>
        <v>TJ#B_101317#4100#CZ</v>
      </c>
      <c r="B2421" s="4" t="str">
        <f>VLOOKUP(EB[[#This Row],[product]],KS_DB[[product]:[KS]],5,FALSE)</f>
        <v>gas</v>
      </c>
      <c r="C2421" s="4" t="str">
        <f>VLOOKUP(EB[[#This Row],[product]],KS_DB[[product]:[KS]],6,FALSE)</f>
        <v>gas</v>
      </c>
      <c r="D2421" s="4">
        <f>VLOOKUP(EB[[#This Row],[product]],Carriers[],4,FALSE)</f>
        <v>1</v>
      </c>
      <c r="E2421" s="4">
        <f>VLOOKUP(EB[[#This Row],[indic_nrg]],Indicators[],4,FALSE)</f>
        <v>0</v>
      </c>
      <c r="F2421" s="4">
        <f>IFERROR(VLOOKUP(EB[[#This Row],[Source_carrier]],KS_DB[[product]:[KS]],6,FALSE),0)</f>
        <v>0</v>
      </c>
      <c r="G2421" s="4" t="s">
        <v>34</v>
      </c>
      <c r="H2421" s="4" t="s">
        <v>615</v>
      </c>
      <c r="I2421" s="4" t="s">
        <v>85</v>
      </c>
      <c r="J2421" s="4" t="s">
        <v>37</v>
      </c>
      <c r="K2421" s="4" t="s">
        <v>616</v>
      </c>
      <c r="L2421" s="4" t="s">
        <v>39</v>
      </c>
      <c r="M2421" s="4" t="s">
        <v>86</v>
      </c>
      <c r="N2421" s="4" t="s">
        <v>41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v>0</v>
      </c>
    </row>
    <row r="2422" spans="1:40" ht="15" customHeight="1" x14ac:dyDescent="0.25">
      <c r="A2422" s="4" t="str">
        <f>EB[[#This Row],[unit]] &amp; "#" &amp; EB[[#This Row],[indic_nrg]] &amp; "#" &amp; EB[[#This Row],[product]] &amp; "#" &amp; EB[[#This Row],[geo]]</f>
        <v>TJ#B_101317#5200#CZ</v>
      </c>
      <c r="B2422" s="4" t="str">
        <f>VLOOKUP(EB[[#This Row],[product]],KS_DB[[product]:[KS]],5,FALSE)</f>
        <v>heat</v>
      </c>
      <c r="C2422" s="4" t="str">
        <f>VLOOKUP(EB[[#This Row],[product]],KS_DB[[product]:[KS]],6,FALSE)</f>
        <v>heat</v>
      </c>
      <c r="D2422" s="4">
        <f>VLOOKUP(EB[[#This Row],[product]],Carriers[],4,FALSE)</f>
        <v>1</v>
      </c>
      <c r="E2422" s="4">
        <f>VLOOKUP(EB[[#This Row],[indic_nrg]],Indicators[],4,FALSE)</f>
        <v>0</v>
      </c>
      <c r="F2422" s="4">
        <f>IFERROR(VLOOKUP(EB[[#This Row],[Source_carrier]],KS_DB[[product]:[KS]],6,FALSE),0)</f>
        <v>0</v>
      </c>
      <c r="G2422" s="4" t="s">
        <v>34</v>
      </c>
      <c r="H2422" s="4" t="s">
        <v>615</v>
      </c>
      <c r="I2422" s="4" t="s">
        <v>97</v>
      </c>
      <c r="J2422" s="4" t="s">
        <v>37</v>
      </c>
      <c r="K2422" s="4" t="s">
        <v>616</v>
      </c>
      <c r="L2422" s="4" t="s">
        <v>39</v>
      </c>
      <c r="M2422" s="4" t="s">
        <v>98</v>
      </c>
      <c r="N2422" s="4" t="s">
        <v>41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</row>
    <row r="2423" spans="1:40" ht="15" customHeight="1" x14ac:dyDescent="0.25">
      <c r="A2423" s="4" t="str">
        <f>EB[[#This Row],[unit]] &amp; "#" &amp; EB[[#This Row],[indic_nrg]] &amp; "#" &amp; EB[[#This Row],[product]] &amp; "#" &amp; EB[[#This Row],[geo]]</f>
        <v>TJ#B_101317#6000#CZ</v>
      </c>
      <c r="B2423" s="4" t="str">
        <f>VLOOKUP(EB[[#This Row],[product]],KS_DB[[product]:[KS]],5,FALSE)</f>
        <v>electricity</v>
      </c>
      <c r="C2423" s="4" t="str">
        <f>VLOOKUP(EB[[#This Row],[product]],KS_DB[[product]:[KS]],6,FALSE)</f>
        <v>electricity</v>
      </c>
      <c r="D2423" s="4">
        <f>VLOOKUP(EB[[#This Row],[product]],Carriers[],4,FALSE)</f>
        <v>1</v>
      </c>
      <c r="E2423" s="4">
        <f>VLOOKUP(EB[[#This Row],[indic_nrg]],Indicators[],4,FALSE)</f>
        <v>0</v>
      </c>
      <c r="F2423" s="4">
        <f>IFERROR(VLOOKUP(EB[[#This Row],[Source_carrier]],KS_DB[[product]:[KS]],6,FALSE),0)</f>
        <v>0</v>
      </c>
      <c r="G2423" s="4" t="s">
        <v>34</v>
      </c>
      <c r="H2423" s="4" t="s">
        <v>615</v>
      </c>
      <c r="I2423" s="4" t="s">
        <v>127</v>
      </c>
      <c r="J2423" s="4" t="s">
        <v>37</v>
      </c>
      <c r="K2423" s="4" t="s">
        <v>616</v>
      </c>
      <c r="L2423" s="4" t="s">
        <v>39</v>
      </c>
      <c r="M2423" s="4" t="s">
        <v>128</v>
      </c>
      <c r="N2423" s="4" t="s">
        <v>41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</row>
    <row r="2424" spans="1:40" ht="15" customHeight="1" x14ac:dyDescent="0.25">
      <c r="A2424" s="4" t="str">
        <f>EB[[#This Row],[unit]] &amp; "#" &amp; EB[[#This Row],[indic_nrg]] &amp; "#" &amp; EB[[#This Row],[product]] &amp; "#" &amp; EB[[#This Row],[geo]]</f>
        <v>TJ#B_101318#0000#CZ</v>
      </c>
      <c r="B2424" s="4" t="str">
        <f>VLOOKUP(EB[[#This Row],[product]],KS_DB[[product]:[KS]],5,FALSE)</f>
        <v>all</v>
      </c>
      <c r="C2424" s="4" t="str">
        <f>VLOOKUP(EB[[#This Row],[product]],KS_DB[[product]:[KS]],6,FALSE)</f>
        <v>all</v>
      </c>
      <c r="D2424" s="4">
        <f>VLOOKUP(EB[[#This Row],[product]],Carriers[],4,FALSE)</f>
        <v>0</v>
      </c>
      <c r="E2424" s="4">
        <f>VLOOKUP(EB[[#This Row],[indic_nrg]],Indicators[],4,FALSE)</f>
        <v>0</v>
      </c>
      <c r="F2424" s="4">
        <f>IFERROR(VLOOKUP(EB[[#This Row],[Source_carrier]],KS_DB[[product]:[KS]],6,FALSE),0)</f>
        <v>0</v>
      </c>
      <c r="G2424" s="4" t="s">
        <v>34</v>
      </c>
      <c r="H2424" s="4" t="s">
        <v>617</v>
      </c>
      <c r="I2424" s="4" t="s">
        <v>36</v>
      </c>
      <c r="J2424" s="4" t="s">
        <v>37</v>
      </c>
      <c r="K2424" s="4" t="s">
        <v>618</v>
      </c>
      <c r="L2424" s="4" t="s">
        <v>39</v>
      </c>
      <c r="M2424" s="4" t="s">
        <v>40</v>
      </c>
      <c r="N2424" s="4" t="s">
        <v>41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</row>
    <row r="2425" spans="1:40" ht="15" customHeight="1" x14ac:dyDescent="0.25">
      <c r="A2425" s="4" t="str">
        <f>EB[[#This Row],[unit]] &amp; "#" &amp; EB[[#This Row],[indic_nrg]] &amp; "#" &amp; EB[[#This Row],[product]] &amp; "#" &amp; EB[[#This Row],[geo]]</f>
        <v>TJ#B_101318#5200#CZ</v>
      </c>
      <c r="B2425" s="4" t="str">
        <f>VLOOKUP(EB[[#This Row],[product]],KS_DB[[product]:[KS]],5,FALSE)</f>
        <v>heat</v>
      </c>
      <c r="C2425" s="4" t="str">
        <f>VLOOKUP(EB[[#This Row],[product]],KS_DB[[product]:[KS]],6,FALSE)</f>
        <v>heat</v>
      </c>
      <c r="D2425" s="4">
        <f>VLOOKUP(EB[[#This Row],[product]],Carriers[],4,FALSE)</f>
        <v>1</v>
      </c>
      <c r="E2425" s="4">
        <f>VLOOKUP(EB[[#This Row],[indic_nrg]],Indicators[],4,FALSE)</f>
        <v>0</v>
      </c>
      <c r="F2425" s="4">
        <f>IFERROR(VLOOKUP(EB[[#This Row],[Source_carrier]],KS_DB[[product]:[KS]],6,FALSE),0)</f>
        <v>0</v>
      </c>
      <c r="G2425" s="4" t="s">
        <v>34</v>
      </c>
      <c r="H2425" s="4" t="s">
        <v>617</v>
      </c>
      <c r="I2425" s="4" t="s">
        <v>97</v>
      </c>
      <c r="J2425" s="4" t="s">
        <v>37</v>
      </c>
      <c r="K2425" s="4" t="s">
        <v>618</v>
      </c>
      <c r="L2425" s="4" t="s">
        <v>39</v>
      </c>
      <c r="M2425" s="4" t="s">
        <v>98</v>
      </c>
      <c r="N2425" s="4" t="s">
        <v>41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</row>
    <row r="2426" spans="1:40" ht="15" customHeight="1" x14ac:dyDescent="0.25">
      <c r="A2426" s="4" t="str">
        <f>EB[[#This Row],[unit]] &amp; "#" &amp; EB[[#This Row],[indic_nrg]] &amp; "#" &amp; EB[[#This Row],[product]] &amp; "#" &amp; EB[[#This Row],[geo]]</f>
        <v>TJ#B_101318#5500#CZ</v>
      </c>
      <c r="B2426" s="4" t="str">
        <f>VLOOKUP(EB[[#This Row],[product]],KS_DB[[product]:[KS]],5,FALSE)</f>
        <v>RES</v>
      </c>
      <c r="C2426" s="4" t="str">
        <f>VLOOKUP(EB[[#This Row],[product]],KS_DB[[product]:[KS]],6,FALSE)</f>
        <v>RES</v>
      </c>
      <c r="D2426" s="4">
        <f>VLOOKUP(EB[[#This Row],[product]],Carriers[],4,FALSE)</f>
        <v>0</v>
      </c>
      <c r="E2426" s="4">
        <f>VLOOKUP(EB[[#This Row],[indic_nrg]],Indicators[],4,FALSE)</f>
        <v>0</v>
      </c>
      <c r="F2426" s="4">
        <f>IFERROR(VLOOKUP(EB[[#This Row],[Source_carrier]],KS_DB[[product]:[KS]],6,FALSE),0)</f>
        <v>0</v>
      </c>
      <c r="G2426" s="4" t="s">
        <v>34</v>
      </c>
      <c r="H2426" s="4" t="s">
        <v>617</v>
      </c>
      <c r="I2426" s="4" t="s">
        <v>99</v>
      </c>
      <c r="J2426" s="4" t="s">
        <v>37</v>
      </c>
      <c r="K2426" s="4" t="s">
        <v>618</v>
      </c>
      <c r="L2426" s="4" t="s">
        <v>39</v>
      </c>
      <c r="M2426" s="4" t="s">
        <v>100</v>
      </c>
      <c r="N2426" s="4" t="s">
        <v>41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  <c r="Y2426" s="4">
        <v>0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</row>
    <row r="2427" spans="1:40" ht="15" customHeight="1" x14ac:dyDescent="0.25">
      <c r="A2427" s="4" t="str">
        <f>EB[[#This Row],[unit]] &amp; "#" &amp; EB[[#This Row],[indic_nrg]] &amp; "#" &amp; EB[[#This Row],[product]] &amp; "#" &amp; EB[[#This Row],[geo]]</f>
        <v>TJ#B_101318#5532#CZ</v>
      </c>
      <c r="B2427" s="4" t="str">
        <f>VLOOKUP(EB[[#This Row],[product]],KS_DB[[product]:[KS]],5,FALSE)</f>
        <v>RES</v>
      </c>
      <c r="C2427" s="4" t="str">
        <f>VLOOKUP(EB[[#This Row],[product]],KS_DB[[product]:[KS]],6,FALSE)</f>
        <v>RES</v>
      </c>
      <c r="D2427" s="4">
        <f>VLOOKUP(EB[[#This Row],[product]],Carriers[],4,FALSE)</f>
        <v>1</v>
      </c>
      <c r="E2427" s="4">
        <f>VLOOKUP(EB[[#This Row],[indic_nrg]],Indicators[],4,FALSE)</f>
        <v>0</v>
      </c>
      <c r="F2427" s="4">
        <f>IFERROR(VLOOKUP(EB[[#This Row],[Source_carrier]],KS_DB[[product]:[KS]],6,FALSE),0)</f>
        <v>0</v>
      </c>
      <c r="G2427" s="4" t="s">
        <v>34</v>
      </c>
      <c r="H2427" s="4" t="s">
        <v>617</v>
      </c>
      <c r="I2427" s="4" t="s">
        <v>101</v>
      </c>
      <c r="J2427" s="4" t="s">
        <v>37</v>
      </c>
      <c r="K2427" s="4" t="s">
        <v>618</v>
      </c>
      <c r="L2427" s="4" t="s">
        <v>39</v>
      </c>
      <c r="M2427" s="4" t="s">
        <v>102</v>
      </c>
      <c r="N2427" s="4" t="s">
        <v>41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0</v>
      </c>
      <c r="Y2427" s="4">
        <v>0</v>
      </c>
      <c r="Z2427" s="4">
        <v>0</v>
      </c>
      <c r="AA2427" s="4">
        <v>0</v>
      </c>
      <c r="AB2427" s="4">
        <v>0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</row>
    <row r="2428" spans="1:40" ht="15" customHeight="1" x14ac:dyDescent="0.25">
      <c r="A2428" s="4" t="str">
        <f>EB[[#This Row],[unit]] &amp; "#" &amp; EB[[#This Row],[indic_nrg]] &amp; "#" &amp; EB[[#This Row],[product]] &amp; "#" &amp; EB[[#This Row],[geo]]</f>
        <v>TJ#B_101318#5540#CZ</v>
      </c>
      <c r="B2428" s="4" t="str">
        <f>VLOOKUP(EB[[#This Row],[product]],KS_DB[[product]:[KS]],5,FALSE)</f>
        <v>biomass</v>
      </c>
      <c r="C2428" s="4" t="str">
        <f>VLOOKUP(EB[[#This Row],[product]],KS_DB[[product]:[KS]],6,FALSE)</f>
        <v>biomass</v>
      </c>
      <c r="D2428" s="4">
        <f>VLOOKUP(EB[[#This Row],[product]],Carriers[],4,FALSE)</f>
        <v>0</v>
      </c>
      <c r="E2428" s="4">
        <f>VLOOKUP(EB[[#This Row],[indic_nrg]],Indicators[],4,FALSE)</f>
        <v>0</v>
      </c>
      <c r="F2428" s="4">
        <f>IFERROR(VLOOKUP(EB[[#This Row],[Source_carrier]],KS_DB[[product]:[KS]],6,FALSE),0)</f>
        <v>0</v>
      </c>
      <c r="G2428" s="4" t="s">
        <v>34</v>
      </c>
      <c r="H2428" s="4" t="s">
        <v>617</v>
      </c>
      <c r="I2428" s="4" t="s">
        <v>103</v>
      </c>
      <c r="J2428" s="4" t="s">
        <v>37</v>
      </c>
      <c r="K2428" s="4" t="s">
        <v>618</v>
      </c>
      <c r="L2428" s="4" t="s">
        <v>39</v>
      </c>
      <c r="M2428" s="4" t="s">
        <v>104</v>
      </c>
      <c r="N2428" s="4" t="s">
        <v>41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0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</row>
    <row r="2429" spans="1:40" ht="15" customHeight="1" x14ac:dyDescent="0.25">
      <c r="A2429" s="4" t="str">
        <f>EB[[#This Row],[unit]] &amp; "#" &amp; EB[[#This Row],[indic_nrg]] &amp; "#" &amp; EB[[#This Row],[product]] &amp; "#" &amp; EB[[#This Row],[geo]]</f>
        <v>TJ#B_101318#5541#CZ</v>
      </c>
      <c r="B2429" s="4" t="str">
        <f>VLOOKUP(EB[[#This Row],[product]],KS_DB[[product]:[KS]],5,FALSE)</f>
        <v>biomass</v>
      </c>
      <c r="C2429" s="4" t="str">
        <f>VLOOKUP(EB[[#This Row],[product]],KS_DB[[product]:[KS]],6,FALSE)</f>
        <v>biomass</v>
      </c>
      <c r="D2429" s="4">
        <f>VLOOKUP(EB[[#This Row],[product]],Carriers[],4,FALSE)</f>
        <v>1</v>
      </c>
      <c r="E2429" s="4">
        <f>VLOOKUP(EB[[#This Row],[indic_nrg]],Indicators[],4,FALSE)</f>
        <v>0</v>
      </c>
      <c r="F2429" s="4">
        <f>IFERROR(VLOOKUP(EB[[#This Row],[Source_carrier]],KS_DB[[product]:[KS]],6,FALSE),0)</f>
        <v>0</v>
      </c>
      <c r="G2429" s="4" t="s">
        <v>34</v>
      </c>
      <c r="H2429" s="4" t="s">
        <v>617</v>
      </c>
      <c r="I2429" s="4" t="s">
        <v>105</v>
      </c>
      <c r="J2429" s="4" t="s">
        <v>37</v>
      </c>
      <c r="K2429" s="4" t="s">
        <v>618</v>
      </c>
      <c r="L2429" s="4" t="s">
        <v>39</v>
      </c>
      <c r="M2429" s="4" t="s">
        <v>106</v>
      </c>
      <c r="N2429" s="4" t="s">
        <v>41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</row>
    <row r="2430" spans="1:40" ht="15" customHeight="1" x14ac:dyDescent="0.25">
      <c r="A2430" s="4" t="str">
        <f>EB[[#This Row],[unit]] &amp; "#" &amp; EB[[#This Row],[indic_nrg]] &amp; "#" &amp; EB[[#This Row],[product]] &amp; "#" &amp; EB[[#This Row],[geo]]</f>
        <v>TJ#B_101318#5542#CZ</v>
      </c>
      <c r="B2430" s="4" t="str">
        <f>VLOOKUP(EB[[#This Row],[product]],KS_DB[[product]:[KS]],5,FALSE)</f>
        <v>biomass</v>
      </c>
      <c r="C2430" s="4" t="str">
        <f>VLOOKUP(EB[[#This Row],[product]],KS_DB[[product]:[KS]],6,FALSE)</f>
        <v>biomass</v>
      </c>
      <c r="D2430" s="4">
        <f>VLOOKUP(EB[[#This Row],[product]],Carriers[],4,FALSE)</f>
        <v>1</v>
      </c>
      <c r="E2430" s="4">
        <f>VLOOKUP(EB[[#This Row],[indic_nrg]],Indicators[],4,FALSE)</f>
        <v>0</v>
      </c>
      <c r="F2430" s="4">
        <f>IFERROR(VLOOKUP(EB[[#This Row],[Source_carrier]],KS_DB[[product]:[KS]],6,FALSE),0)</f>
        <v>0</v>
      </c>
      <c r="G2430" s="4" t="s">
        <v>34</v>
      </c>
      <c r="H2430" s="4" t="s">
        <v>617</v>
      </c>
      <c r="I2430" s="4" t="s">
        <v>107</v>
      </c>
      <c r="J2430" s="4" t="s">
        <v>37</v>
      </c>
      <c r="K2430" s="4" t="s">
        <v>618</v>
      </c>
      <c r="L2430" s="4" t="s">
        <v>39</v>
      </c>
      <c r="M2430" s="4" t="s">
        <v>108</v>
      </c>
      <c r="N2430" s="4" t="s">
        <v>41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</row>
    <row r="2431" spans="1:40" ht="15" customHeight="1" x14ac:dyDescent="0.25">
      <c r="A2431" s="4" t="str">
        <f>EB[[#This Row],[unit]] &amp; "#" &amp; EB[[#This Row],[indic_nrg]] &amp; "#" &amp; EB[[#This Row],[product]] &amp; "#" &amp; EB[[#This Row],[geo]]</f>
        <v>TJ#B_101318#55431#CZ</v>
      </c>
      <c r="B2431" s="4" t="str">
        <f>VLOOKUP(EB[[#This Row],[product]],KS_DB[[product]:[KS]],5,FALSE)</f>
        <v>biomass</v>
      </c>
      <c r="C2431" s="4" t="str">
        <f>VLOOKUP(EB[[#This Row],[product]],KS_DB[[product]:[KS]],6,FALSE)</f>
        <v>biomass</v>
      </c>
      <c r="D2431" s="4">
        <f>VLOOKUP(EB[[#This Row],[product]],Carriers[],4,FALSE)</f>
        <v>1</v>
      </c>
      <c r="E2431" s="4">
        <f>VLOOKUP(EB[[#This Row],[indic_nrg]],Indicators[],4,FALSE)</f>
        <v>0</v>
      </c>
      <c r="F2431" s="4">
        <f>IFERROR(VLOOKUP(EB[[#This Row],[Source_carrier]],KS_DB[[product]:[KS]],6,FALSE),0)</f>
        <v>0</v>
      </c>
      <c r="G2431" s="4" t="s">
        <v>34</v>
      </c>
      <c r="H2431" s="4" t="s">
        <v>617</v>
      </c>
      <c r="I2431" s="4" t="s">
        <v>109</v>
      </c>
      <c r="J2431" s="4" t="s">
        <v>37</v>
      </c>
      <c r="K2431" s="4" t="s">
        <v>618</v>
      </c>
      <c r="L2431" s="4" t="s">
        <v>39</v>
      </c>
      <c r="M2431" s="4" t="s">
        <v>110</v>
      </c>
      <c r="N2431" s="4" t="s">
        <v>41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0</v>
      </c>
      <c r="AB2431" s="4">
        <v>0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</row>
    <row r="2432" spans="1:40" ht="15" customHeight="1" x14ac:dyDescent="0.25">
      <c r="A2432" s="4" t="str">
        <f>EB[[#This Row],[unit]] &amp; "#" &amp; EB[[#This Row],[indic_nrg]] &amp; "#" &amp; EB[[#This Row],[product]] &amp; "#" &amp; EB[[#This Row],[geo]]</f>
        <v>TJ#B_101318#55432#CZ</v>
      </c>
      <c r="B2432" s="4" t="str">
        <f>VLOOKUP(EB[[#This Row],[product]],KS_DB[[product]:[KS]],5,FALSE)</f>
        <v>biomass</v>
      </c>
      <c r="C2432" s="4" t="str">
        <f>VLOOKUP(EB[[#This Row],[product]],KS_DB[[product]:[KS]],6,FALSE)</f>
        <v>biomass</v>
      </c>
      <c r="D2432" s="4">
        <f>VLOOKUP(EB[[#This Row],[product]],Carriers[],4,FALSE)</f>
        <v>1</v>
      </c>
      <c r="E2432" s="4">
        <f>VLOOKUP(EB[[#This Row],[indic_nrg]],Indicators[],4,FALSE)</f>
        <v>0</v>
      </c>
      <c r="F2432" s="4">
        <f>IFERROR(VLOOKUP(EB[[#This Row],[Source_carrier]],KS_DB[[product]:[KS]],6,FALSE),0)</f>
        <v>0</v>
      </c>
      <c r="G2432" s="4" t="s">
        <v>34</v>
      </c>
      <c r="H2432" s="4" t="s">
        <v>617</v>
      </c>
      <c r="I2432" s="4" t="s">
        <v>111</v>
      </c>
      <c r="J2432" s="4" t="s">
        <v>37</v>
      </c>
      <c r="K2432" s="4" t="s">
        <v>618</v>
      </c>
      <c r="L2432" s="4" t="s">
        <v>39</v>
      </c>
      <c r="M2432" s="4" t="s">
        <v>112</v>
      </c>
      <c r="N2432" s="4" t="s">
        <v>41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0</v>
      </c>
      <c r="Y2432" s="4">
        <v>0</v>
      </c>
      <c r="Z2432" s="4">
        <v>0</v>
      </c>
      <c r="AA2432" s="4">
        <v>0</v>
      </c>
      <c r="AB2432" s="4">
        <v>0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</row>
    <row r="2433" spans="1:40" ht="15" customHeight="1" x14ac:dyDescent="0.25">
      <c r="A2433" s="4" t="str">
        <f>EB[[#This Row],[unit]] &amp; "#" &amp; EB[[#This Row],[indic_nrg]] &amp; "#" &amp; EB[[#This Row],[product]] &amp; "#" &amp; EB[[#This Row],[geo]]</f>
        <v>TJ#B_101318#5544#CZ</v>
      </c>
      <c r="B2433" s="4" t="str">
        <f>VLOOKUP(EB[[#This Row],[product]],KS_DB[[product]:[KS]],5,FALSE)</f>
        <v>biomass</v>
      </c>
      <c r="C2433" s="4" t="str">
        <f>VLOOKUP(EB[[#This Row],[product]],KS_DB[[product]:[KS]],6,FALSE)</f>
        <v>biomass</v>
      </c>
      <c r="D2433" s="4">
        <f>VLOOKUP(EB[[#This Row],[product]],Carriers[],4,FALSE)</f>
        <v>1</v>
      </c>
      <c r="E2433" s="4">
        <f>VLOOKUP(EB[[#This Row],[indic_nrg]],Indicators[],4,FALSE)</f>
        <v>0</v>
      </c>
      <c r="F2433" s="4">
        <f>IFERROR(VLOOKUP(EB[[#This Row],[Source_carrier]],KS_DB[[product]:[KS]],6,FALSE),0)</f>
        <v>0</v>
      </c>
      <c r="G2433" s="4" t="s">
        <v>34</v>
      </c>
      <c r="H2433" s="4" t="s">
        <v>617</v>
      </c>
      <c r="I2433" s="4" t="s">
        <v>113</v>
      </c>
      <c r="J2433" s="4" t="s">
        <v>37</v>
      </c>
      <c r="K2433" s="4" t="s">
        <v>618</v>
      </c>
      <c r="L2433" s="4" t="s">
        <v>39</v>
      </c>
      <c r="M2433" s="4" t="s">
        <v>114</v>
      </c>
      <c r="N2433" s="4" t="s">
        <v>41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</v>
      </c>
      <c r="Y2433" s="4">
        <v>0</v>
      </c>
      <c r="Z2433" s="4">
        <v>0</v>
      </c>
      <c r="AA2433" s="4">
        <v>0</v>
      </c>
      <c r="AB2433" s="4">
        <v>0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</row>
    <row r="2434" spans="1:40" ht="15" customHeight="1" x14ac:dyDescent="0.25">
      <c r="A2434" s="4" t="str">
        <f>EB[[#This Row],[unit]] &amp; "#" &amp; EB[[#This Row],[indic_nrg]] &amp; "#" &amp; EB[[#This Row],[product]] &amp; "#" &amp; EB[[#This Row],[geo]]</f>
        <v>TJ#B_101318#5545#CZ</v>
      </c>
      <c r="B2434" s="4" t="str">
        <f>VLOOKUP(EB[[#This Row],[product]],KS_DB[[product]:[KS]],5,FALSE)</f>
        <v>biomass</v>
      </c>
      <c r="C2434" s="4" t="str">
        <f>VLOOKUP(EB[[#This Row],[product]],KS_DB[[product]:[KS]],6,FALSE)</f>
        <v>biomass</v>
      </c>
      <c r="D2434" s="4">
        <f>VLOOKUP(EB[[#This Row],[product]],Carriers[],4,FALSE)</f>
        <v>0</v>
      </c>
      <c r="E2434" s="4">
        <f>VLOOKUP(EB[[#This Row],[indic_nrg]],Indicators[],4,FALSE)</f>
        <v>0</v>
      </c>
      <c r="F2434" s="4">
        <f>IFERROR(VLOOKUP(EB[[#This Row],[Source_carrier]],KS_DB[[product]:[KS]],6,FALSE),0)</f>
        <v>0</v>
      </c>
      <c r="G2434" s="4" t="s">
        <v>34</v>
      </c>
      <c r="H2434" s="4" t="s">
        <v>617</v>
      </c>
      <c r="I2434" s="4" t="s">
        <v>115</v>
      </c>
      <c r="J2434" s="4" t="s">
        <v>37</v>
      </c>
      <c r="K2434" s="4" t="s">
        <v>618</v>
      </c>
      <c r="L2434" s="4" t="s">
        <v>39</v>
      </c>
      <c r="M2434" s="4" t="s">
        <v>116</v>
      </c>
      <c r="N2434" s="4" t="s">
        <v>41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0</v>
      </c>
      <c r="AA2434" s="4">
        <v>0</v>
      </c>
      <c r="AB2434" s="4">
        <v>0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</row>
    <row r="2435" spans="1:40" ht="15" customHeight="1" x14ac:dyDescent="0.25">
      <c r="A2435" s="4" t="str">
        <f>EB[[#This Row],[unit]] &amp; "#" &amp; EB[[#This Row],[indic_nrg]] &amp; "#" &amp; EB[[#This Row],[product]] &amp; "#" &amp; EB[[#This Row],[geo]]</f>
        <v>TJ#B_101318#5546#CZ</v>
      </c>
      <c r="B2435" s="4" t="str">
        <f>VLOOKUP(EB[[#This Row],[product]],KS_DB[[product]:[KS]],5,FALSE)</f>
        <v>biomass</v>
      </c>
      <c r="C2435" s="4" t="str">
        <f>VLOOKUP(EB[[#This Row],[product]],KS_DB[[product]:[KS]],6,FALSE)</f>
        <v>biomass</v>
      </c>
      <c r="D2435" s="4">
        <f>VLOOKUP(EB[[#This Row],[product]],Carriers[],4,FALSE)</f>
        <v>1</v>
      </c>
      <c r="E2435" s="4">
        <f>VLOOKUP(EB[[#This Row],[indic_nrg]],Indicators[],4,FALSE)</f>
        <v>0</v>
      </c>
      <c r="F2435" s="4">
        <f>IFERROR(VLOOKUP(EB[[#This Row],[Source_carrier]],KS_DB[[product]:[KS]],6,FALSE),0)</f>
        <v>0</v>
      </c>
      <c r="G2435" s="4" t="s">
        <v>34</v>
      </c>
      <c r="H2435" s="4" t="s">
        <v>617</v>
      </c>
      <c r="I2435" s="4" t="s">
        <v>117</v>
      </c>
      <c r="J2435" s="4" t="s">
        <v>37</v>
      </c>
      <c r="K2435" s="4" t="s">
        <v>618</v>
      </c>
      <c r="L2435" s="4" t="s">
        <v>39</v>
      </c>
      <c r="M2435" s="4" t="s">
        <v>118</v>
      </c>
      <c r="N2435" s="4" t="s">
        <v>41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</v>
      </c>
      <c r="Y2435" s="4">
        <v>0</v>
      </c>
      <c r="Z2435" s="4">
        <v>0</v>
      </c>
      <c r="AA2435" s="4">
        <v>0</v>
      </c>
      <c r="AB2435" s="4">
        <v>0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</row>
    <row r="2436" spans="1:40" ht="15" customHeight="1" x14ac:dyDescent="0.25">
      <c r="A2436" s="4" t="str">
        <f>EB[[#This Row],[unit]] &amp; "#" &amp; EB[[#This Row],[indic_nrg]] &amp; "#" &amp; EB[[#This Row],[product]] &amp; "#" &amp; EB[[#This Row],[geo]]</f>
        <v>TJ#B_101318#5547#CZ</v>
      </c>
      <c r="B2436" s="4" t="str">
        <f>VLOOKUP(EB[[#This Row],[product]],KS_DB[[product]:[KS]],5,FALSE)</f>
        <v>biomass</v>
      </c>
      <c r="C2436" s="4" t="str">
        <f>VLOOKUP(EB[[#This Row],[product]],KS_DB[[product]:[KS]],6,FALSE)</f>
        <v>biomass</v>
      </c>
      <c r="D2436" s="4">
        <f>VLOOKUP(EB[[#This Row],[product]],Carriers[],4,FALSE)</f>
        <v>1</v>
      </c>
      <c r="E2436" s="4">
        <f>VLOOKUP(EB[[#This Row],[indic_nrg]],Indicators[],4,FALSE)</f>
        <v>0</v>
      </c>
      <c r="F2436" s="4">
        <f>IFERROR(VLOOKUP(EB[[#This Row],[Source_carrier]],KS_DB[[product]:[KS]],6,FALSE),0)</f>
        <v>0</v>
      </c>
      <c r="G2436" s="4" t="s">
        <v>34</v>
      </c>
      <c r="H2436" s="4" t="s">
        <v>617</v>
      </c>
      <c r="I2436" s="4" t="s">
        <v>119</v>
      </c>
      <c r="J2436" s="4" t="s">
        <v>37</v>
      </c>
      <c r="K2436" s="4" t="s">
        <v>618</v>
      </c>
      <c r="L2436" s="4" t="s">
        <v>39</v>
      </c>
      <c r="M2436" s="4" t="s">
        <v>120</v>
      </c>
      <c r="N2436" s="4" t="s">
        <v>41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</row>
    <row r="2437" spans="1:40" ht="15" customHeight="1" x14ac:dyDescent="0.25">
      <c r="A2437" s="4" t="str">
        <f>EB[[#This Row],[unit]] &amp; "#" &amp; EB[[#This Row],[indic_nrg]] &amp; "#" &amp; EB[[#This Row],[product]] &amp; "#" &amp; EB[[#This Row],[geo]]</f>
        <v>TJ#B_101318#5548#CZ</v>
      </c>
      <c r="B2437" s="4" t="str">
        <f>VLOOKUP(EB[[#This Row],[product]],KS_DB[[product]:[KS]],5,FALSE)</f>
        <v>biomass</v>
      </c>
      <c r="C2437" s="4" t="str">
        <f>VLOOKUP(EB[[#This Row],[product]],KS_DB[[product]:[KS]],6,FALSE)</f>
        <v>biomass</v>
      </c>
      <c r="D2437" s="4">
        <f>VLOOKUP(EB[[#This Row],[product]],Carriers[],4,FALSE)</f>
        <v>1</v>
      </c>
      <c r="E2437" s="4">
        <f>VLOOKUP(EB[[#This Row],[indic_nrg]],Indicators[],4,FALSE)</f>
        <v>0</v>
      </c>
      <c r="F2437" s="4">
        <f>IFERROR(VLOOKUP(EB[[#This Row],[Source_carrier]],KS_DB[[product]:[KS]],6,FALSE),0)</f>
        <v>0</v>
      </c>
      <c r="G2437" s="4" t="s">
        <v>34</v>
      </c>
      <c r="H2437" s="4" t="s">
        <v>617</v>
      </c>
      <c r="I2437" s="4" t="s">
        <v>121</v>
      </c>
      <c r="J2437" s="4" t="s">
        <v>37</v>
      </c>
      <c r="K2437" s="4" t="s">
        <v>618</v>
      </c>
      <c r="L2437" s="4" t="s">
        <v>39</v>
      </c>
      <c r="M2437" s="4" t="s">
        <v>122</v>
      </c>
      <c r="N2437" s="4" t="s">
        <v>41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</v>
      </c>
      <c r="Y2437" s="4">
        <v>0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</row>
    <row r="2438" spans="1:40" ht="15" customHeight="1" x14ac:dyDescent="0.25">
      <c r="A2438" s="4" t="str">
        <f>EB[[#This Row],[unit]] &amp; "#" &amp; EB[[#This Row],[indic_nrg]] &amp; "#" &amp; EB[[#This Row],[product]] &amp; "#" &amp; EB[[#This Row],[geo]]</f>
        <v>TJ#B_101318#5549#CZ</v>
      </c>
      <c r="B2438" s="4" t="str">
        <f>VLOOKUP(EB[[#This Row],[product]],KS_DB[[product]:[KS]],5,FALSE)</f>
        <v>biomass</v>
      </c>
      <c r="C2438" s="4" t="str">
        <f>VLOOKUP(EB[[#This Row],[product]],KS_DB[[product]:[KS]],6,FALSE)</f>
        <v>biomass</v>
      </c>
      <c r="D2438" s="4">
        <f>VLOOKUP(EB[[#This Row],[product]],Carriers[],4,FALSE)</f>
        <v>1</v>
      </c>
      <c r="E2438" s="4">
        <f>VLOOKUP(EB[[#This Row],[indic_nrg]],Indicators[],4,FALSE)</f>
        <v>0</v>
      </c>
      <c r="F2438" s="4">
        <f>IFERROR(VLOOKUP(EB[[#This Row],[Source_carrier]],KS_DB[[product]:[KS]],6,FALSE),0)</f>
        <v>0</v>
      </c>
      <c r="G2438" s="4" t="s">
        <v>34</v>
      </c>
      <c r="H2438" s="4" t="s">
        <v>617</v>
      </c>
      <c r="I2438" s="4" t="s">
        <v>123</v>
      </c>
      <c r="J2438" s="4" t="s">
        <v>37</v>
      </c>
      <c r="K2438" s="4" t="s">
        <v>618</v>
      </c>
      <c r="L2438" s="4" t="s">
        <v>39</v>
      </c>
      <c r="M2438" s="4" t="s">
        <v>124</v>
      </c>
      <c r="N2438" s="4" t="s">
        <v>41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0</v>
      </c>
      <c r="AA2438" s="4">
        <v>0</v>
      </c>
      <c r="AB2438" s="4">
        <v>0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</row>
    <row r="2439" spans="1:40" ht="15" customHeight="1" x14ac:dyDescent="0.25">
      <c r="A2439" s="4" t="str">
        <f>EB[[#This Row],[unit]] &amp; "#" &amp; EB[[#This Row],[indic_nrg]] &amp; "#" &amp; EB[[#This Row],[product]] &amp; "#" &amp; EB[[#This Row],[geo]]</f>
        <v>TJ#B_101318#5550#CZ</v>
      </c>
      <c r="B2439" s="4" t="str">
        <f>VLOOKUP(EB[[#This Row],[product]],KS_DB[[product]:[KS]],5,FALSE)</f>
        <v>RES</v>
      </c>
      <c r="C2439" s="4" t="str">
        <f>VLOOKUP(EB[[#This Row],[product]],KS_DB[[product]:[KS]],6,FALSE)</f>
        <v>RES</v>
      </c>
      <c r="D2439" s="4">
        <f>VLOOKUP(EB[[#This Row],[product]],Carriers[],4,FALSE)</f>
        <v>1</v>
      </c>
      <c r="E2439" s="4">
        <f>VLOOKUP(EB[[#This Row],[indic_nrg]],Indicators[],4,FALSE)</f>
        <v>0</v>
      </c>
      <c r="F2439" s="4">
        <f>IFERROR(VLOOKUP(EB[[#This Row],[Source_carrier]],KS_DB[[product]:[KS]],6,FALSE),0)</f>
        <v>0</v>
      </c>
      <c r="G2439" s="4" t="s">
        <v>34</v>
      </c>
      <c r="H2439" s="4" t="s">
        <v>617</v>
      </c>
      <c r="I2439" s="4" t="s">
        <v>125</v>
      </c>
      <c r="J2439" s="4" t="s">
        <v>37</v>
      </c>
      <c r="K2439" s="4" t="s">
        <v>618</v>
      </c>
      <c r="L2439" s="4" t="s">
        <v>39</v>
      </c>
      <c r="M2439" s="4" t="s">
        <v>126</v>
      </c>
      <c r="N2439" s="4" t="s">
        <v>41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  <c r="Y2439" s="4">
        <v>0</v>
      </c>
      <c r="Z2439" s="4">
        <v>0</v>
      </c>
      <c r="AA2439" s="4">
        <v>0</v>
      </c>
      <c r="AB2439" s="4">
        <v>0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</row>
    <row r="2440" spans="1:40" ht="15" customHeight="1" x14ac:dyDescent="0.25">
      <c r="A2440" s="4" t="str">
        <f>EB[[#This Row],[unit]] &amp; "#" &amp; EB[[#This Row],[indic_nrg]] &amp; "#" &amp; EB[[#This Row],[product]] &amp; "#" &amp; EB[[#This Row],[geo]]</f>
        <v>TJ#B_101318#6000#CZ</v>
      </c>
      <c r="B2440" s="4" t="str">
        <f>VLOOKUP(EB[[#This Row],[product]],KS_DB[[product]:[KS]],5,FALSE)</f>
        <v>electricity</v>
      </c>
      <c r="C2440" s="4" t="str">
        <f>VLOOKUP(EB[[#This Row],[product]],KS_DB[[product]:[KS]],6,FALSE)</f>
        <v>electricity</v>
      </c>
      <c r="D2440" s="4">
        <f>VLOOKUP(EB[[#This Row],[product]],Carriers[],4,FALSE)</f>
        <v>1</v>
      </c>
      <c r="E2440" s="4">
        <f>VLOOKUP(EB[[#This Row],[indic_nrg]],Indicators[],4,FALSE)</f>
        <v>0</v>
      </c>
      <c r="F2440" s="4">
        <f>IFERROR(VLOOKUP(EB[[#This Row],[Source_carrier]],KS_DB[[product]:[KS]],6,FALSE),0)</f>
        <v>0</v>
      </c>
      <c r="G2440" s="4" t="s">
        <v>34</v>
      </c>
      <c r="H2440" s="4" t="s">
        <v>617</v>
      </c>
      <c r="I2440" s="4" t="s">
        <v>127</v>
      </c>
      <c r="J2440" s="4" t="s">
        <v>37</v>
      </c>
      <c r="K2440" s="4" t="s">
        <v>618</v>
      </c>
      <c r="L2440" s="4" t="s">
        <v>39</v>
      </c>
      <c r="M2440" s="4" t="s">
        <v>128</v>
      </c>
      <c r="N2440" s="4" t="s">
        <v>41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  <c r="Y2440" s="4">
        <v>0</v>
      </c>
      <c r="Z2440" s="4">
        <v>0</v>
      </c>
      <c r="AA2440" s="4">
        <v>0</v>
      </c>
      <c r="AB2440" s="4">
        <v>0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</row>
    <row r="2441" spans="1:40" ht="15" customHeight="1" x14ac:dyDescent="0.25">
      <c r="A2441" s="4" t="str">
        <f>EB[[#This Row],[unit]] &amp; "#" &amp; EB[[#This Row],[indic_nrg]] &amp; "#" &amp; EB[[#This Row],[product]] &amp; "#" &amp; EB[[#This Row],[geo]]</f>
        <v>TJ#B_101318#7100#CZ</v>
      </c>
      <c r="B2441" s="4" t="str">
        <f>VLOOKUP(EB[[#This Row],[product]],KS_DB[[product]:[KS]],5,FALSE)</f>
        <v>other</v>
      </c>
      <c r="C2441" s="4" t="str">
        <f>VLOOKUP(EB[[#This Row],[product]],KS_DB[[product]:[KS]],6,FALSE)</f>
        <v>other</v>
      </c>
      <c r="D2441" s="4">
        <f>VLOOKUP(EB[[#This Row],[product]],Carriers[],4,FALSE)</f>
        <v>1</v>
      </c>
      <c r="E2441" s="4">
        <f>VLOOKUP(EB[[#This Row],[indic_nrg]],Indicators[],4,FALSE)</f>
        <v>0</v>
      </c>
      <c r="F2441" s="4">
        <f>IFERROR(VLOOKUP(EB[[#This Row],[Source_carrier]],KS_DB[[product]:[KS]],6,FALSE),0)</f>
        <v>0</v>
      </c>
      <c r="G2441" s="4" t="s">
        <v>34</v>
      </c>
      <c r="H2441" s="4" t="s">
        <v>617</v>
      </c>
      <c r="I2441" s="4" t="s">
        <v>129</v>
      </c>
      <c r="J2441" s="4" t="s">
        <v>37</v>
      </c>
      <c r="K2441" s="4" t="s">
        <v>618</v>
      </c>
      <c r="L2441" s="4" t="s">
        <v>39</v>
      </c>
      <c r="M2441" s="4" t="s">
        <v>130</v>
      </c>
      <c r="N2441" s="4" t="s">
        <v>41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</row>
    <row r="2442" spans="1:40" ht="15" customHeight="1" x14ac:dyDescent="0.25">
      <c r="A2442" s="4" t="str">
        <f>EB[[#This Row],[unit]] &amp; "#" &amp; EB[[#This Row],[indic_nrg]] &amp; "#" &amp; EB[[#This Row],[product]] &amp; "#" &amp; EB[[#This Row],[geo]]</f>
        <v>TJ#B_101318#7200#CZ</v>
      </c>
      <c r="B2442" s="4" t="str">
        <f>VLOOKUP(EB[[#This Row],[product]],KS_DB[[product]:[KS]],5,FALSE)</f>
        <v>other</v>
      </c>
      <c r="C2442" s="4" t="str">
        <f>VLOOKUP(EB[[#This Row],[product]],KS_DB[[product]:[KS]],6,FALSE)</f>
        <v>other</v>
      </c>
      <c r="D2442" s="4">
        <f>VLOOKUP(EB[[#This Row],[product]],Carriers[],4,FALSE)</f>
        <v>0</v>
      </c>
      <c r="E2442" s="4">
        <f>VLOOKUP(EB[[#This Row],[indic_nrg]],Indicators[],4,FALSE)</f>
        <v>0</v>
      </c>
      <c r="F2442" s="4">
        <f>IFERROR(VLOOKUP(EB[[#This Row],[Source_carrier]],KS_DB[[product]:[KS]],6,FALSE),0)</f>
        <v>0</v>
      </c>
      <c r="G2442" s="4" t="s">
        <v>34</v>
      </c>
      <c r="H2442" s="4" t="s">
        <v>617</v>
      </c>
      <c r="I2442" s="4" t="s">
        <v>131</v>
      </c>
      <c r="J2442" s="4" t="s">
        <v>37</v>
      </c>
      <c r="K2442" s="4" t="s">
        <v>618</v>
      </c>
      <c r="L2442" s="4" t="s">
        <v>39</v>
      </c>
      <c r="M2442" s="4" t="s">
        <v>132</v>
      </c>
      <c r="N2442" s="4" t="s">
        <v>41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</row>
    <row r="2443" spans="1:40" ht="15" customHeight="1" x14ac:dyDescent="0.25">
      <c r="A2443" s="4" t="str">
        <f>EB[[#This Row],[unit]] &amp; "#" &amp; EB[[#This Row],[indic_nrg]] &amp; "#" &amp; EB[[#This Row],[product]] &amp; "#" &amp; EB[[#This Row],[geo]]</f>
        <v>TJ#B_101319#0000#CZ</v>
      </c>
      <c r="B2443" s="4" t="str">
        <f>VLOOKUP(EB[[#This Row],[product]],KS_DB[[product]:[KS]],5,FALSE)</f>
        <v>all</v>
      </c>
      <c r="C2443" s="4" t="str">
        <f>VLOOKUP(EB[[#This Row],[product]],KS_DB[[product]:[KS]],6,FALSE)</f>
        <v>all</v>
      </c>
      <c r="D2443" s="4">
        <f>VLOOKUP(EB[[#This Row],[product]],Carriers[],4,FALSE)</f>
        <v>0</v>
      </c>
      <c r="E2443" s="4">
        <f>VLOOKUP(EB[[#This Row],[indic_nrg]],Indicators[],4,FALSE)</f>
        <v>0</v>
      </c>
      <c r="F2443" s="4">
        <f>IFERROR(VLOOKUP(EB[[#This Row],[Source_carrier]],KS_DB[[product]:[KS]],6,FALSE),0)</f>
        <v>0</v>
      </c>
      <c r="G2443" s="4" t="s">
        <v>34</v>
      </c>
      <c r="H2443" s="4" t="s">
        <v>619</v>
      </c>
      <c r="I2443" s="4" t="s">
        <v>36</v>
      </c>
      <c r="J2443" s="4" t="s">
        <v>37</v>
      </c>
      <c r="K2443" s="4" t="s">
        <v>620</v>
      </c>
      <c r="L2443" s="4" t="s">
        <v>39</v>
      </c>
      <c r="M2443" s="4" t="s">
        <v>40</v>
      </c>
      <c r="N2443" s="4" t="s">
        <v>41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</row>
    <row r="2444" spans="1:40" ht="15" customHeight="1" x14ac:dyDescent="0.25">
      <c r="A2444" s="4" t="str">
        <f>EB[[#This Row],[unit]] &amp; "#" &amp; EB[[#This Row],[indic_nrg]] &amp; "#" &amp; EB[[#This Row],[product]] &amp; "#" &amp; EB[[#This Row],[geo]]</f>
        <v>TJ#B_101319#4000#CZ</v>
      </c>
      <c r="B2444" s="4" t="str">
        <f>VLOOKUP(EB[[#This Row],[product]],KS_DB[[product]:[KS]],5,FALSE)</f>
        <v>gas</v>
      </c>
      <c r="C2444" s="4" t="str">
        <f>VLOOKUP(EB[[#This Row],[product]],KS_DB[[product]:[KS]],6,FALSE)</f>
        <v>gas</v>
      </c>
      <c r="D2444" s="4">
        <f>VLOOKUP(EB[[#This Row],[product]],Carriers[],4,FALSE)</f>
        <v>0</v>
      </c>
      <c r="E2444" s="4">
        <f>VLOOKUP(EB[[#This Row],[indic_nrg]],Indicators[],4,FALSE)</f>
        <v>0</v>
      </c>
      <c r="F2444" s="4">
        <f>IFERROR(VLOOKUP(EB[[#This Row],[Source_carrier]],KS_DB[[product]:[KS]],6,FALSE),0)</f>
        <v>0</v>
      </c>
      <c r="G2444" s="4" t="s">
        <v>34</v>
      </c>
      <c r="H2444" s="4" t="s">
        <v>619</v>
      </c>
      <c r="I2444" s="4" t="s">
        <v>83</v>
      </c>
      <c r="J2444" s="4" t="s">
        <v>37</v>
      </c>
      <c r="K2444" s="4" t="s">
        <v>620</v>
      </c>
      <c r="L2444" s="4" t="s">
        <v>39</v>
      </c>
      <c r="M2444" s="4" t="s">
        <v>84</v>
      </c>
      <c r="N2444" s="4" t="s">
        <v>41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</row>
    <row r="2445" spans="1:40" ht="15" customHeight="1" x14ac:dyDescent="0.25">
      <c r="A2445" s="4" t="str">
        <f>EB[[#This Row],[unit]] &amp; "#" &amp; EB[[#This Row],[indic_nrg]] &amp; "#" &amp; EB[[#This Row],[product]] &amp; "#" &amp; EB[[#This Row],[geo]]</f>
        <v>TJ#B_101319#4100#CZ</v>
      </c>
      <c r="B2445" s="4" t="str">
        <f>VLOOKUP(EB[[#This Row],[product]],KS_DB[[product]:[KS]],5,FALSE)</f>
        <v>gas</v>
      </c>
      <c r="C2445" s="4" t="str">
        <f>VLOOKUP(EB[[#This Row],[product]],KS_DB[[product]:[KS]],6,FALSE)</f>
        <v>gas</v>
      </c>
      <c r="D2445" s="4">
        <f>VLOOKUP(EB[[#This Row],[product]],Carriers[],4,FALSE)</f>
        <v>1</v>
      </c>
      <c r="E2445" s="4">
        <f>VLOOKUP(EB[[#This Row],[indic_nrg]],Indicators[],4,FALSE)</f>
        <v>0</v>
      </c>
      <c r="F2445" s="4">
        <f>IFERROR(VLOOKUP(EB[[#This Row],[Source_carrier]],KS_DB[[product]:[KS]],6,FALSE),0)</f>
        <v>0</v>
      </c>
      <c r="G2445" s="4" t="s">
        <v>34</v>
      </c>
      <c r="H2445" s="4" t="s">
        <v>619</v>
      </c>
      <c r="I2445" s="4" t="s">
        <v>85</v>
      </c>
      <c r="J2445" s="4" t="s">
        <v>37</v>
      </c>
      <c r="K2445" s="4" t="s">
        <v>620</v>
      </c>
      <c r="L2445" s="4" t="s">
        <v>39</v>
      </c>
      <c r="M2445" s="4" t="s">
        <v>86</v>
      </c>
      <c r="N2445" s="4" t="s">
        <v>41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</row>
    <row r="2446" spans="1:40" ht="15" customHeight="1" x14ac:dyDescent="0.25">
      <c r="A2446" s="4" t="str">
        <f>EB[[#This Row],[unit]] &amp; "#" &amp; EB[[#This Row],[indic_nrg]] &amp; "#" &amp; EB[[#This Row],[product]] &amp; "#" &amp; EB[[#This Row],[geo]]</f>
        <v>TJ#B_101319#5200#CZ</v>
      </c>
      <c r="B2446" s="4" t="str">
        <f>VLOOKUP(EB[[#This Row],[product]],KS_DB[[product]:[KS]],5,FALSE)</f>
        <v>heat</v>
      </c>
      <c r="C2446" s="4" t="str">
        <f>VLOOKUP(EB[[#This Row],[product]],KS_DB[[product]:[KS]],6,FALSE)</f>
        <v>heat</v>
      </c>
      <c r="D2446" s="4">
        <f>VLOOKUP(EB[[#This Row],[product]],Carriers[],4,FALSE)</f>
        <v>1</v>
      </c>
      <c r="E2446" s="4">
        <f>VLOOKUP(EB[[#This Row],[indic_nrg]],Indicators[],4,FALSE)</f>
        <v>0</v>
      </c>
      <c r="F2446" s="4">
        <f>IFERROR(VLOOKUP(EB[[#This Row],[Source_carrier]],KS_DB[[product]:[KS]],6,FALSE),0)</f>
        <v>0</v>
      </c>
      <c r="G2446" s="4" t="s">
        <v>34</v>
      </c>
      <c r="H2446" s="4" t="s">
        <v>619</v>
      </c>
      <c r="I2446" s="4" t="s">
        <v>97</v>
      </c>
      <c r="J2446" s="4" t="s">
        <v>37</v>
      </c>
      <c r="K2446" s="4" t="s">
        <v>620</v>
      </c>
      <c r="L2446" s="4" t="s">
        <v>39</v>
      </c>
      <c r="M2446" s="4" t="s">
        <v>98</v>
      </c>
      <c r="N2446" s="4" t="s">
        <v>41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</row>
    <row r="2447" spans="1:40" ht="15" customHeight="1" x14ac:dyDescent="0.25">
      <c r="A2447" s="4" t="str">
        <f>EB[[#This Row],[unit]] &amp; "#" &amp; EB[[#This Row],[indic_nrg]] &amp; "#" &amp; EB[[#This Row],[product]] &amp; "#" &amp; EB[[#This Row],[geo]]</f>
        <v>TJ#B_101319#6000#CZ</v>
      </c>
      <c r="B2447" s="4" t="str">
        <f>VLOOKUP(EB[[#This Row],[product]],KS_DB[[product]:[KS]],5,FALSE)</f>
        <v>electricity</v>
      </c>
      <c r="C2447" s="4" t="str">
        <f>VLOOKUP(EB[[#This Row],[product]],KS_DB[[product]:[KS]],6,FALSE)</f>
        <v>electricity</v>
      </c>
      <c r="D2447" s="4">
        <f>VLOOKUP(EB[[#This Row],[product]],Carriers[],4,FALSE)</f>
        <v>1</v>
      </c>
      <c r="E2447" s="4">
        <f>VLOOKUP(EB[[#This Row],[indic_nrg]],Indicators[],4,FALSE)</f>
        <v>0</v>
      </c>
      <c r="F2447" s="4">
        <f>IFERROR(VLOOKUP(EB[[#This Row],[Source_carrier]],KS_DB[[product]:[KS]],6,FALSE),0)</f>
        <v>0</v>
      </c>
      <c r="G2447" s="4" t="s">
        <v>34</v>
      </c>
      <c r="H2447" s="4" t="s">
        <v>619</v>
      </c>
      <c r="I2447" s="4" t="s">
        <v>127</v>
      </c>
      <c r="J2447" s="4" t="s">
        <v>37</v>
      </c>
      <c r="K2447" s="4" t="s">
        <v>620</v>
      </c>
      <c r="L2447" s="4" t="s">
        <v>39</v>
      </c>
      <c r="M2447" s="4" t="s">
        <v>128</v>
      </c>
      <c r="N2447" s="4" t="s">
        <v>41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</row>
    <row r="2448" spans="1:40" ht="15" customHeight="1" x14ac:dyDescent="0.25">
      <c r="A2448" s="4" t="str">
        <f>EB[[#This Row],[unit]] &amp; "#" &amp; EB[[#This Row],[indic_nrg]] &amp; "#" &amp; EB[[#This Row],[product]] &amp; "#" &amp; EB[[#This Row],[geo]]</f>
        <v>TJ#B_101320#0000#CZ</v>
      </c>
      <c r="B2448" s="4" t="str">
        <f>VLOOKUP(EB[[#This Row],[product]],KS_DB[[product]:[KS]],5,FALSE)</f>
        <v>all</v>
      </c>
      <c r="C2448" s="4" t="str">
        <f>VLOOKUP(EB[[#This Row],[product]],KS_DB[[product]:[KS]],6,FALSE)</f>
        <v>all</v>
      </c>
      <c r="D2448" s="4">
        <f>VLOOKUP(EB[[#This Row],[product]],Carriers[],4,FALSE)</f>
        <v>0</v>
      </c>
      <c r="E2448" s="4">
        <f>VLOOKUP(EB[[#This Row],[indic_nrg]],Indicators[],4,FALSE)</f>
        <v>0</v>
      </c>
      <c r="F2448" s="4">
        <f>IFERROR(VLOOKUP(EB[[#This Row],[Source_carrier]],KS_DB[[product]:[KS]],6,FALSE),0)</f>
        <v>0</v>
      </c>
      <c r="G2448" s="4" t="s">
        <v>34</v>
      </c>
      <c r="H2448" s="4" t="s">
        <v>621</v>
      </c>
      <c r="I2448" s="4" t="s">
        <v>36</v>
      </c>
      <c r="J2448" s="4" t="s">
        <v>37</v>
      </c>
      <c r="K2448" s="4" t="s">
        <v>622</v>
      </c>
      <c r="L2448" s="4" t="s">
        <v>39</v>
      </c>
      <c r="M2448" s="4" t="s">
        <v>40</v>
      </c>
      <c r="N2448" s="4" t="s">
        <v>41</v>
      </c>
      <c r="O2448" s="4">
        <v>36687</v>
      </c>
      <c r="P2448" s="4">
        <v>36649</v>
      </c>
      <c r="Q2448" s="4">
        <v>40588</v>
      </c>
      <c r="R2448" s="4">
        <v>163</v>
      </c>
      <c r="S2448" s="4">
        <v>134</v>
      </c>
      <c r="T2448" s="4">
        <v>129</v>
      </c>
      <c r="U2448" s="4">
        <v>190</v>
      </c>
      <c r="V2448" s="4">
        <v>16</v>
      </c>
      <c r="W2448" s="4">
        <v>2</v>
      </c>
      <c r="X2448" s="4">
        <v>2</v>
      </c>
      <c r="Y2448" s="4">
        <v>0</v>
      </c>
      <c r="Z2448" s="4">
        <v>2</v>
      </c>
      <c r="AA2448" s="4">
        <v>2</v>
      </c>
      <c r="AB2448" s="4">
        <v>2</v>
      </c>
      <c r="AC2448" s="4">
        <v>2</v>
      </c>
      <c r="AD2448" s="4">
        <v>2</v>
      </c>
      <c r="AE2448" s="4">
        <v>2</v>
      </c>
      <c r="AF2448" s="4">
        <v>344</v>
      </c>
      <c r="AG2448" s="4">
        <v>173</v>
      </c>
      <c r="AH2448" s="4">
        <v>88</v>
      </c>
      <c r="AI2448" s="4">
        <v>43</v>
      </c>
      <c r="AJ2448" s="4">
        <v>86</v>
      </c>
      <c r="AK2448" s="4">
        <v>43</v>
      </c>
      <c r="AL2448" s="4">
        <v>0</v>
      </c>
      <c r="AM2448" s="4">
        <v>0</v>
      </c>
      <c r="AN2448" s="4">
        <v>0</v>
      </c>
    </row>
    <row r="2449" spans="1:40" ht="15" customHeight="1" x14ac:dyDescent="0.25">
      <c r="A2449" s="4" t="str">
        <f>EB[[#This Row],[unit]] &amp; "#" &amp; EB[[#This Row],[indic_nrg]] &amp; "#" &amp; EB[[#This Row],[product]] &amp; "#" &amp; EB[[#This Row],[geo]]</f>
        <v>TJ#B_101320#2000#CZ</v>
      </c>
      <c r="B2449" s="4" t="str">
        <f>VLOOKUP(EB[[#This Row],[product]],KS_DB[[product]:[KS]],5,FALSE)</f>
        <v>solid</v>
      </c>
      <c r="C2449" s="4" t="str">
        <f>VLOOKUP(EB[[#This Row],[product]],KS_DB[[product]:[KS]],6,FALSE)</f>
        <v>solid</v>
      </c>
      <c r="D2449" s="4">
        <f>VLOOKUP(EB[[#This Row],[product]],Carriers[],4,FALSE)</f>
        <v>0</v>
      </c>
      <c r="E2449" s="4">
        <f>VLOOKUP(EB[[#This Row],[indic_nrg]],Indicators[],4,FALSE)</f>
        <v>0</v>
      </c>
      <c r="F2449" s="4">
        <f>IFERROR(VLOOKUP(EB[[#This Row],[Source_carrier]],KS_DB[[product]:[KS]],6,FALSE),0)</f>
        <v>0</v>
      </c>
      <c r="G2449" s="4" t="s">
        <v>34</v>
      </c>
      <c r="H2449" s="4" t="s">
        <v>621</v>
      </c>
      <c r="I2449" s="4" t="s">
        <v>18</v>
      </c>
      <c r="J2449" s="4" t="s">
        <v>37</v>
      </c>
      <c r="K2449" s="4" t="s">
        <v>622</v>
      </c>
      <c r="L2449" s="4" t="s">
        <v>39</v>
      </c>
      <c r="M2449" s="4" t="s">
        <v>42</v>
      </c>
      <c r="N2449" s="4" t="s">
        <v>41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</v>
      </c>
      <c r="Y2449" s="4">
        <v>0</v>
      </c>
      <c r="Z2449" s="4">
        <v>0</v>
      </c>
      <c r="AA2449" s="4">
        <v>0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</row>
    <row r="2450" spans="1:40" ht="15" customHeight="1" x14ac:dyDescent="0.25">
      <c r="A2450" s="4" t="str">
        <f>EB[[#This Row],[unit]] &amp; "#" &amp; EB[[#This Row],[indic_nrg]] &amp; "#" &amp; EB[[#This Row],[product]] &amp; "#" &amp; EB[[#This Row],[geo]]</f>
        <v>TJ#B_101320#2100#CZ</v>
      </c>
      <c r="B2450" s="4" t="str">
        <f>VLOOKUP(EB[[#This Row],[product]],KS_DB[[product]:[KS]],5,FALSE)</f>
        <v>solid</v>
      </c>
      <c r="C2450" s="4" t="str">
        <f>VLOOKUP(EB[[#This Row],[product]],KS_DB[[product]:[KS]],6,FALSE)</f>
        <v>solid</v>
      </c>
      <c r="D2450" s="4">
        <f>VLOOKUP(EB[[#This Row],[product]],Carriers[],4,FALSE)</f>
        <v>0</v>
      </c>
      <c r="E2450" s="4">
        <f>VLOOKUP(EB[[#This Row],[indic_nrg]],Indicators[],4,FALSE)</f>
        <v>0</v>
      </c>
      <c r="F2450" s="4">
        <f>IFERROR(VLOOKUP(EB[[#This Row],[Source_carrier]],KS_DB[[product]:[KS]],6,FALSE),0)</f>
        <v>0</v>
      </c>
      <c r="G2450" s="4" t="s">
        <v>34</v>
      </c>
      <c r="H2450" s="4" t="s">
        <v>621</v>
      </c>
      <c r="I2450" s="4" t="s">
        <v>43</v>
      </c>
      <c r="J2450" s="4" t="s">
        <v>37</v>
      </c>
      <c r="K2450" s="4" t="s">
        <v>622</v>
      </c>
      <c r="L2450" s="4" t="s">
        <v>39</v>
      </c>
      <c r="M2450" s="4" t="s">
        <v>44</v>
      </c>
      <c r="N2450" s="4" t="s">
        <v>41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</v>
      </c>
      <c r="Y2450" s="4">
        <v>0</v>
      </c>
      <c r="Z2450" s="4">
        <v>0</v>
      </c>
      <c r="AA2450" s="4">
        <v>0</v>
      </c>
      <c r="AB2450" s="4">
        <v>0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</row>
    <row r="2451" spans="1:40" ht="15" customHeight="1" x14ac:dyDescent="0.25">
      <c r="A2451" s="4" t="str">
        <f>EB[[#This Row],[unit]] &amp; "#" &amp; EB[[#This Row],[indic_nrg]] &amp; "#" &amp; EB[[#This Row],[product]] &amp; "#" &amp; EB[[#This Row],[geo]]</f>
        <v>TJ#B_101320#2112#CZ</v>
      </c>
      <c r="B2451" s="4" t="str">
        <f>VLOOKUP(EB[[#This Row],[product]],KS_DB[[product]:[KS]],5,FALSE)</f>
        <v>solid</v>
      </c>
      <c r="C2451" s="4" t="str">
        <f>VLOOKUP(EB[[#This Row],[product]],KS_DB[[product]:[KS]],6,FALSE)</f>
        <v>solid</v>
      </c>
      <c r="D2451" s="4">
        <f>VLOOKUP(EB[[#This Row],[product]],Carriers[],4,FALSE)</f>
        <v>1</v>
      </c>
      <c r="E2451" s="4">
        <f>VLOOKUP(EB[[#This Row],[indic_nrg]],Indicators[],4,FALSE)</f>
        <v>0</v>
      </c>
      <c r="F2451" s="4">
        <f>IFERROR(VLOOKUP(EB[[#This Row],[Source_carrier]],KS_DB[[product]:[KS]],6,FALSE),0)</f>
        <v>0</v>
      </c>
      <c r="G2451" s="4" t="s">
        <v>34</v>
      </c>
      <c r="H2451" s="4" t="s">
        <v>621</v>
      </c>
      <c r="I2451" s="4" t="s">
        <v>45</v>
      </c>
      <c r="J2451" s="4" t="s">
        <v>37</v>
      </c>
      <c r="K2451" s="4" t="s">
        <v>622</v>
      </c>
      <c r="L2451" s="4" t="s">
        <v>39</v>
      </c>
      <c r="M2451" s="4" t="s">
        <v>46</v>
      </c>
      <c r="N2451" s="4" t="s">
        <v>41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</row>
    <row r="2452" spans="1:40" ht="15" customHeight="1" x14ac:dyDescent="0.25">
      <c r="A2452" s="4" t="str">
        <f>EB[[#This Row],[unit]] &amp; "#" &amp; EB[[#This Row],[indic_nrg]] &amp; "#" &amp; EB[[#This Row],[product]] &amp; "#" &amp; EB[[#This Row],[geo]]</f>
        <v>TJ#B_101320#2115#CZ</v>
      </c>
      <c r="B2452" s="4" t="str">
        <f>VLOOKUP(EB[[#This Row],[product]],KS_DB[[product]:[KS]],5,FALSE)</f>
        <v>solid</v>
      </c>
      <c r="C2452" s="4" t="str">
        <f>VLOOKUP(EB[[#This Row],[product]],KS_DB[[product]:[KS]],6,FALSE)</f>
        <v>solid</v>
      </c>
      <c r="D2452" s="4">
        <f>VLOOKUP(EB[[#This Row],[product]],Carriers[],4,FALSE)</f>
        <v>1</v>
      </c>
      <c r="E2452" s="4">
        <f>VLOOKUP(EB[[#This Row],[indic_nrg]],Indicators[],4,FALSE)</f>
        <v>0</v>
      </c>
      <c r="F2452" s="4">
        <f>IFERROR(VLOOKUP(EB[[#This Row],[Source_carrier]],KS_DB[[product]:[KS]],6,FALSE),0)</f>
        <v>0</v>
      </c>
      <c r="G2452" s="4" t="s">
        <v>34</v>
      </c>
      <c r="H2452" s="4" t="s">
        <v>621</v>
      </c>
      <c r="I2452" s="4" t="s">
        <v>47</v>
      </c>
      <c r="J2452" s="4" t="s">
        <v>37</v>
      </c>
      <c r="K2452" s="4" t="s">
        <v>622</v>
      </c>
      <c r="L2452" s="4" t="s">
        <v>39</v>
      </c>
      <c r="M2452" s="4" t="s">
        <v>48</v>
      </c>
      <c r="N2452" s="4" t="s">
        <v>41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0</v>
      </c>
      <c r="AB2452" s="4">
        <v>0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</row>
    <row r="2453" spans="1:40" ht="15" customHeight="1" x14ac:dyDescent="0.25">
      <c r="A2453" s="4" t="str">
        <f>EB[[#This Row],[unit]] &amp; "#" &amp; EB[[#This Row],[indic_nrg]] &amp; "#" &amp; EB[[#This Row],[product]] &amp; "#" &amp; EB[[#This Row],[geo]]</f>
        <v>TJ#B_101320#2116#CZ</v>
      </c>
      <c r="B2453" s="4" t="str">
        <f>VLOOKUP(EB[[#This Row],[product]],KS_DB[[product]:[KS]],5,FALSE)</f>
        <v>solid</v>
      </c>
      <c r="C2453" s="4" t="str">
        <f>VLOOKUP(EB[[#This Row],[product]],KS_DB[[product]:[KS]],6,FALSE)</f>
        <v>solid</v>
      </c>
      <c r="D2453" s="4">
        <f>VLOOKUP(EB[[#This Row],[product]],Carriers[],4,FALSE)</f>
        <v>1</v>
      </c>
      <c r="E2453" s="4">
        <f>VLOOKUP(EB[[#This Row],[indic_nrg]],Indicators[],4,FALSE)</f>
        <v>0</v>
      </c>
      <c r="F2453" s="4">
        <f>IFERROR(VLOOKUP(EB[[#This Row],[Source_carrier]],KS_DB[[product]:[KS]],6,FALSE),0)</f>
        <v>0</v>
      </c>
      <c r="G2453" s="4" t="s">
        <v>34</v>
      </c>
      <c r="H2453" s="4" t="s">
        <v>621</v>
      </c>
      <c r="I2453" s="4" t="s">
        <v>49</v>
      </c>
      <c r="J2453" s="4" t="s">
        <v>37</v>
      </c>
      <c r="K2453" s="4" t="s">
        <v>622</v>
      </c>
      <c r="L2453" s="4" t="s">
        <v>39</v>
      </c>
      <c r="M2453" s="4" t="s">
        <v>50</v>
      </c>
      <c r="N2453" s="4" t="s">
        <v>41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</v>
      </c>
      <c r="Y2453" s="4">
        <v>0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</row>
    <row r="2454" spans="1:40" ht="15" customHeight="1" x14ac:dyDescent="0.25">
      <c r="A2454" s="4" t="str">
        <f>EB[[#This Row],[unit]] &amp; "#" &amp; EB[[#This Row],[indic_nrg]] &amp; "#" &amp; EB[[#This Row],[product]] &amp; "#" &amp; EB[[#This Row],[geo]]</f>
        <v>TJ#B_101320#2117#CZ</v>
      </c>
      <c r="B2454" s="4" t="str">
        <f>VLOOKUP(EB[[#This Row],[product]],KS_DB[[product]:[KS]],5,FALSE)</f>
        <v>solid</v>
      </c>
      <c r="C2454" s="4" t="str">
        <f>VLOOKUP(EB[[#This Row],[product]],KS_DB[[product]:[KS]],6,FALSE)</f>
        <v>solid</v>
      </c>
      <c r="D2454" s="4">
        <f>VLOOKUP(EB[[#This Row],[product]],Carriers[],4,FALSE)</f>
        <v>1</v>
      </c>
      <c r="E2454" s="4">
        <f>VLOOKUP(EB[[#This Row],[indic_nrg]],Indicators[],4,FALSE)</f>
        <v>0</v>
      </c>
      <c r="F2454" s="4">
        <f>IFERROR(VLOOKUP(EB[[#This Row],[Source_carrier]],KS_DB[[product]:[KS]],6,FALSE),0)</f>
        <v>0</v>
      </c>
      <c r="G2454" s="4" t="s">
        <v>34</v>
      </c>
      <c r="H2454" s="4" t="s">
        <v>621</v>
      </c>
      <c r="I2454" s="4" t="s">
        <v>51</v>
      </c>
      <c r="J2454" s="4" t="s">
        <v>37</v>
      </c>
      <c r="K2454" s="4" t="s">
        <v>622</v>
      </c>
      <c r="L2454" s="4" t="s">
        <v>39</v>
      </c>
      <c r="M2454" s="4" t="s">
        <v>52</v>
      </c>
      <c r="N2454" s="4" t="s">
        <v>41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</row>
    <row r="2455" spans="1:40" ht="15" customHeight="1" x14ac:dyDescent="0.25">
      <c r="A2455" s="4" t="str">
        <f>EB[[#This Row],[unit]] &amp; "#" &amp; EB[[#This Row],[indic_nrg]] &amp; "#" &amp; EB[[#This Row],[product]] &amp; "#" &amp; EB[[#This Row],[geo]]</f>
        <v>TJ#B_101320#2118#CZ</v>
      </c>
      <c r="B2455" s="4" t="str">
        <f>VLOOKUP(EB[[#This Row],[product]],KS_DB[[product]:[KS]],5,FALSE)</f>
        <v>solid</v>
      </c>
      <c r="C2455" s="4" t="str">
        <f>VLOOKUP(EB[[#This Row],[product]],KS_DB[[product]:[KS]],6,FALSE)</f>
        <v>solid</v>
      </c>
      <c r="D2455" s="4">
        <f>VLOOKUP(EB[[#This Row],[product]],Carriers[],4,FALSE)</f>
        <v>1</v>
      </c>
      <c r="E2455" s="4">
        <f>VLOOKUP(EB[[#This Row],[indic_nrg]],Indicators[],4,FALSE)</f>
        <v>0</v>
      </c>
      <c r="F2455" s="4">
        <f>IFERROR(VLOOKUP(EB[[#This Row],[Source_carrier]],KS_DB[[product]:[KS]],6,FALSE),0)</f>
        <v>0</v>
      </c>
      <c r="G2455" s="4" t="s">
        <v>34</v>
      </c>
      <c r="H2455" s="4" t="s">
        <v>621</v>
      </c>
      <c r="I2455" s="4" t="s">
        <v>53</v>
      </c>
      <c r="J2455" s="4" t="s">
        <v>37</v>
      </c>
      <c r="K2455" s="4" t="s">
        <v>622</v>
      </c>
      <c r="L2455" s="4" t="s">
        <v>39</v>
      </c>
      <c r="M2455" s="4" t="s">
        <v>54</v>
      </c>
      <c r="N2455" s="4" t="s">
        <v>41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</row>
    <row r="2456" spans="1:40" ht="15" customHeight="1" x14ac:dyDescent="0.25">
      <c r="A2456" s="4" t="str">
        <f>EB[[#This Row],[unit]] &amp; "#" &amp; EB[[#This Row],[indic_nrg]] &amp; "#" &amp; EB[[#This Row],[product]] &amp; "#" &amp; EB[[#This Row],[geo]]</f>
        <v>TJ#B_101320#2121#CZ</v>
      </c>
      <c r="B2456" s="4" t="str">
        <f>VLOOKUP(EB[[#This Row],[product]],KS_DB[[product]:[KS]],5,FALSE)</f>
        <v>solid</v>
      </c>
      <c r="C2456" s="4" t="str">
        <f>VLOOKUP(EB[[#This Row],[product]],KS_DB[[product]:[KS]],6,FALSE)</f>
        <v>solid</v>
      </c>
      <c r="D2456" s="4">
        <f>VLOOKUP(EB[[#This Row],[product]],Carriers[],4,FALSE)</f>
        <v>1</v>
      </c>
      <c r="E2456" s="4">
        <f>VLOOKUP(EB[[#This Row],[indic_nrg]],Indicators[],4,FALSE)</f>
        <v>0</v>
      </c>
      <c r="F2456" s="4">
        <f>IFERROR(VLOOKUP(EB[[#This Row],[Source_carrier]],KS_DB[[product]:[KS]],6,FALSE),0)</f>
        <v>0</v>
      </c>
      <c r="G2456" s="4" t="s">
        <v>34</v>
      </c>
      <c r="H2456" s="4" t="s">
        <v>621</v>
      </c>
      <c r="I2456" s="4" t="s">
        <v>55</v>
      </c>
      <c r="J2456" s="4" t="s">
        <v>37</v>
      </c>
      <c r="K2456" s="4" t="s">
        <v>622</v>
      </c>
      <c r="L2456" s="4" t="s">
        <v>39</v>
      </c>
      <c r="M2456" s="4" t="s">
        <v>56</v>
      </c>
      <c r="N2456" s="4" t="s">
        <v>41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</row>
    <row r="2457" spans="1:40" ht="15" customHeight="1" x14ac:dyDescent="0.25">
      <c r="A2457" s="4" t="str">
        <f>EB[[#This Row],[unit]] &amp; "#" &amp; EB[[#This Row],[indic_nrg]] &amp; "#" &amp; EB[[#This Row],[product]] &amp; "#" &amp; EB[[#This Row],[geo]]</f>
        <v>TJ#B_101320#2122#CZ</v>
      </c>
      <c r="B2457" s="4" t="str">
        <f>VLOOKUP(EB[[#This Row],[product]],KS_DB[[product]:[KS]],5,FALSE)</f>
        <v>solid</v>
      </c>
      <c r="C2457" s="4" t="str">
        <f>VLOOKUP(EB[[#This Row],[product]],KS_DB[[product]:[KS]],6,FALSE)</f>
        <v>solid</v>
      </c>
      <c r="D2457" s="4">
        <f>VLOOKUP(EB[[#This Row],[product]],Carriers[],4,FALSE)</f>
        <v>1</v>
      </c>
      <c r="E2457" s="4">
        <f>VLOOKUP(EB[[#This Row],[indic_nrg]],Indicators[],4,FALSE)</f>
        <v>0</v>
      </c>
      <c r="F2457" s="4">
        <f>IFERROR(VLOOKUP(EB[[#This Row],[Source_carrier]],KS_DB[[product]:[KS]],6,FALSE),0)</f>
        <v>0</v>
      </c>
      <c r="G2457" s="4" t="s">
        <v>34</v>
      </c>
      <c r="H2457" s="4" t="s">
        <v>621</v>
      </c>
      <c r="I2457" s="4" t="s">
        <v>57</v>
      </c>
      <c r="J2457" s="4" t="s">
        <v>37</v>
      </c>
      <c r="K2457" s="4" t="s">
        <v>622</v>
      </c>
      <c r="L2457" s="4" t="s">
        <v>39</v>
      </c>
      <c r="M2457" s="4" t="s">
        <v>58</v>
      </c>
      <c r="N2457" s="4" t="s">
        <v>41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</row>
    <row r="2458" spans="1:40" ht="15" customHeight="1" x14ac:dyDescent="0.25">
      <c r="A2458" s="4" t="str">
        <f>EB[[#This Row],[unit]] &amp; "#" &amp; EB[[#This Row],[indic_nrg]] &amp; "#" &amp; EB[[#This Row],[product]] &amp; "#" &amp; EB[[#This Row],[geo]]</f>
        <v>TJ#B_101320#2130#CZ</v>
      </c>
      <c r="B2458" s="4" t="str">
        <f>VLOOKUP(EB[[#This Row],[product]],KS_DB[[product]:[KS]],5,FALSE)</f>
        <v>solid</v>
      </c>
      <c r="C2458" s="4" t="str">
        <f>VLOOKUP(EB[[#This Row],[product]],KS_DB[[product]:[KS]],6,FALSE)</f>
        <v>solid</v>
      </c>
      <c r="D2458" s="4">
        <f>VLOOKUP(EB[[#This Row],[product]],Carriers[],4,FALSE)</f>
        <v>1</v>
      </c>
      <c r="E2458" s="4">
        <f>VLOOKUP(EB[[#This Row],[indic_nrg]],Indicators[],4,FALSE)</f>
        <v>0</v>
      </c>
      <c r="F2458" s="4">
        <f>IFERROR(VLOOKUP(EB[[#This Row],[Source_carrier]],KS_DB[[product]:[KS]],6,FALSE),0)</f>
        <v>0</v>
      </c>
      <c r="G2458" s="4" t="s">
        <v>34</v>
      </c>
      <c r="H2458" s="4" t="s">
        <v>621</v>
      </c>
      <c r="I2458" s="4" t="s">
        <v>59</v>
      </c>
      <c r="J2458" s="4" t="s">
        <v>37</v>
      </c>
      <c r="K2458" s="4" t="s">
        <v>622</v>
      </c>
      <c r="L2458" s="4" t="s">
        <v>39</v>
      </c>
      <c r="M2458" s="4" t="s">
        <v>60</v>
      </c>
      <c r="N2458" s="4" t="s">
        <v>41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0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</row>
    <row r="2459" spans="1:40" ht="15" customHeight="1" x14ac:dyDescent="0.25">
      <c r="A2459" s="4" t="str">
        <f>EB[[#This Row],[unit]] &amp; "#" &amp; EB[[#This Row],[indic_nrg]] &amp; "#" &amp; EB[[#This Row],[product]] &amp; "#" &amp; EB[[#This Row],[geo]]</f>
        <v>TJ#B_101320#2200#CZ</v>
      </c>
      <c r="B2459" s="4" t="str">
        <f>VLOOKUP(EB[[#This Row],[product]],KS_DB[[product]:[KS]],5,FALSE)</f>
        <v>solid</v>
      </c>
      <c r="C2459" s="4" t="str">
        <f>VLOOKUP(EB[[#This Row],[product]],KS_DB[[product]:[KS]],6,FALSE)</f>
        <v>solid</v>
      </c>
      <c r="D2459" s="4">
        <f>VLOOKUP(EB[[#This Row],[product]],Carriers[],4,FALSE)</f>
        <v>0</v>
      </c>
      <c r="E2459" s="4">
        <f>VLOOKUP(EB[[#This Row],[indic_nrg]],Indicators[],4,FALSE)</f>
        <v>0</v>
      </c>
      <c r="F2459" s="4">
        <f>IFERROR(VLOOKUP(EB[[#This Row],[Source_carrier]],KS_DB[[product]:[KS]],6,FALSE),0)</f>
        <v>0</v>
      </c>
      <c r="G2459" s="4" t="s">
        <v>34</v>
      </c>
      <c r="H2459" s="4" t="s">
        <v>621</v>
      </c>
      <c r="I2459" s="4" t="s">
        <v>61</v>
      </c>
      <c r="J2459" s="4" t="s">
        <v>37</v>
      </c>
      <c r="K2459" s="4" t="s">
        <v>622</v>
      </c>
      <c r="L2459" s="4" t="s">
        <v>39</v>
      </c>
      <c r="M2459" s="4" t="s">
        <v>62</v>
      </c>
      <c r="N2459" s="4" t="s">
        <v>41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</row>
    <row r="2460" spans="1:40" ht="15" customHeight="1" x14ac:dyDescent="0.25">
      <c r="A2460" s="4" t="str">
        <f>EB[[#This Row],[unit]] &amp; "#" &amp; EB[[#This Row],[indic_nrg]] &amp; "#" &amp; EB[[#This Row],[product]] &amp; "#" &amp; EB[[#This Row],[geo]]</f>
        <v>TJ#B_101320#2210#CZ</v>
      </c>
      <c r="B2460" s="4" t="str">
        <f>VLOOKUP(EB[[#This Row],[product]],KS_DB[[product]:[KS]],5,FALSE)</f>
        <v>solid</v>
      </c>
      <c r="C2460" s="4" t="str">
        <f>VLOOKUP(EB[[#This Row],[product]],KS_DB[[product]:[KS]],6,FALSE)</f>
        <v>solid</v>
      </c>
      <c r="D2460" s="4">
        <f>VLOOKUP(EB[[#This Row],[product]],Carriers[],4,FALSE)</f>
        <v>1</v>
      </c>
      <c r="E2460" s="4">
        <f>VLOOKUP(EB[[#This Row],[indic_nrg]],Indicators[],4,FALSE)</f>
        <v>0</v>
      </c>
      <c r="F2460" s="4">
        <f>IFERROR(VLOOKUP(EB[[#This Row],[Source_carrier]],KS_DB[[product]:[KS]],6,FALSE),0)</f>
        <v>0</v>
      </c>
      <c r="G2460" s="4" t="s">
        <v>34</v>
      </c>
      <c r="H2460" s="4" t="s">
        <v>621</v>
      </c>
      <c r="I2460" s="4" t="s">
        <v>63</v>
      </c>
      <c r="J2460" s="4" t="s">
        <v>37</v>
      </c>
      <c r="K2460" s="4" t="s">
        <v>622</v>
      </c>
      <c r="L2460" s="4" t="s">
        <v>39</v>
      </c>
      <c r="M2460" s="4" t="s">
        <v>64</v>
      </c>
      <c r="N2460" s="4" t="s">
        <v>41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</row>
    <row r="2461" spans="1:40" ht="15" customHeight="1" x14ac:dyDescent="0.25">
      <c r="A2461" s="4" t="str">
        <f>EB[[#This Row],[unit]] &amp; "#" &amp; EB[[#This Row],[indic_nrg]] &amp; "#" &amp; EB[[#This Row],[product]] &amp; "#" &amp; EB[[#This Row],[geo]]</f>
        <v>TJ#B_101320#2230#CZ</v>
      </c>
      <c r="B2461" s="4" t="str">
        <f>VLOOKUP(EB[[#This Row],[product]],KS_DB[[product]:[KS]],5,FALSE)</f>
        <v>solid</v>
      </c>
      <c r="C2461" s="4" t="str">
        <f>VLOOKUP(EB[[#This Row],[product]],KS_DB[[product]:[KS]],6,FALSE)</f>
        <v>solid</v>
      </c>
      <c r="D2461" s="4">
        <f>VLOOKUP(EB[[#This Row],[product]],Carriers[],4,FALSE)</f>
        <v>1</v>
      </c>
      <c r="E2461" s="4">
        <f>VLOOKUP(EB[[#This Row],[indic_nrg]],Indicators[],4,FALSE)</f>
        <v>0</v>
      </c>
      <c r="F2461" s="4">
        <f>IFERROR(VLOOKUP(EB[[#This Row],[Source_carrier]],KS_DB[[product]:[KS]],6,FALSE),0)</f>
        <v>0</v>
      </c>
      <c r="G2461" s="4" t="s">
        <v>34</v>
      </c>
      <c r="H2461" s="4" t="s">
        <v>621</v>
      </c>
      <c r="I2461" s="4" t="s">
        <v>65</v>
      </c>
      <c r="J2461" s="4" t="s">
        <v>37</v>
      </c>
      <c r="K2461" s="4" t="s">
        <v>622</v>
      </c>
      <c r="L2461" s="4" t="s">
        <v>39</v>
      </c>
      <c r="M2461" s="4" t="s">
        <v>66</v>
      </c>
      <c r="N2461" s="4" t="s">
        <v>41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</row>
    <row r="2462" spans="1:40" ht="15" customHeight="1" x14ac:dyDescent="0.25">
      <c r="A2462" s="4" t="str">
        <f>EB[[#This Row],[unit]] &amp; "#" &amp; EB[[#This Row],[indic_nrg]] &amp; "#" &amp; EB[[#This Row],[product]] &amp; "#" &amp; EB[[#This Row],[geo]]</f>
        <v>TJ#B_101320#2310#CZ</v>
      </c>
      <c r="B2462" s="4" t="str">
        <f>VLOOKUP(EB[[#This Row],[product]],KS_DB[[product]:[KS]],5,FALSE)</f>
        <v>solid</v>
      </c>
      <c r="C2462" s="4" t="str">
        <f>VLOOKUP(EB[[#This Row],[product]],KS_DB[[product]:[KS]],6,FALSE)</f>
        <v>solid</v>
      </c>
      <c r="D2462" s="4">
        <f>VLOOKUP(EB[[#This Row],[product]],Carriers[],4,FALSE)</f>
        <v>1</v>
      </c>
      <c r="E2462" s="4">
        <f>VLOOKUP(EB[[#This Row],[indic_nrg]],Indicators[],4,FALSE)</f>
        <v>0</v>
      </c>
      <c r="F2462" s="4">
        <f>IFERROR(VLOOKUP(EB[[#This Row],[Source_carrier]],KS_DB[[product]:[KS]],6,FALSE),0)</f>
        <v>0</v>
      </c>
      <c r="G2462" s="4" t="s">
        <v>34</v>
      </c>
      <c r="H2462" s="4" t="s">
        <v>621</v>
      </c>
      <c r="I2462" s="4" t="s">
        <v>67</v>
      </c>
      <c r="J2462" s="4" t="s">
        <v>37</v>
      </c>
      <c r="K2462" s="4" t="s">
        <v>622</v>
      </c>
      <c r="L2462" s="4" t="s">
        <v>39</v>
      </c>
      <c r="M2462" s="4" t="s">
        <v>68</v>
      </c>
      <c r="N2462" s="4" t="s">
        <v>41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</row>
    <row r="2463" spans="1:40" ht="15" customHeight="1" x14ac:dyDescent="0.25">
      <c r="A2463" s="4" t="str">
        <f>EB[[#This Row],[unit]] &amp; "#" &amp; EB[[#This Row],[indic_nrg]] &amp; "#" &amp; EB[[#This Row],[product]] &amp; "#" &amp; EB[[#This Row],[geo]]</f>
        <v>TJ#B_101320#2330#CZ</v>
      </c>
      <c r="B2463" s="4" t="str">
        <f>VLOOKUP(EB[[#This Row],[product]],KS_DB[[product]:[KS]],5,FALSE)</f>
        <v>solid</v>
      </c>
      <c r="C2463" s="4" t="str">
        <f>VLOOKUP(EB[[#This Row],[product]],KS_DB[[product]:[KS]],6,FALSE)</f>
        <v>solid</v>
      </c>
      <c r="D2463" s="4">
        <f>VLOOKUP(EB[[#This Row],[product]],Carriers[],4,FALSE)</f>
        <v>1</v>
      </c>
      <c r="E2463" s="4">
        <f>VLOOKUP(EB[[#This Row],[indic_nrg]],Indicators[],4,FALSE)</f>
        <v>0</v>
      </c>
      <c r="F2463" s="4">
        <f>IFERROR(VLOOKUP(EB[[#This Row],[Source_carrier]],KS_DB[[product]:[KS]],6,FALSE),0)</f>
        <v>0</v>
      </c>
      <c r="G2463" s="4" t="s">
        <v>34</v>
      </c>
      <c r="H2463" s="4" t="s">
        <v>621</v>
      </c>
      <c r="I2463" s="4" t="s">
        <v>69</v>
      </c>
      <c r="J2463" s="4" t="s">
        <v>37</v>
      </c>
      <c r="K2463" s="4" t="s">
        <v>622</v>
      </c>
      <c r="L2463" s="4" t="s">
        <v>39</v>
      </c>
      <c r="M2463" s="4" t="s">
        <v>70</v>
      </c>
      <c r="N2463" s="4" t="s">
        <v>41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</row>
    <row r="2464" spans="1:40" ht="15" customHeight="1" x14ac:dyDescent="0.25">
      <c r="A2464" s="4" t="str">
        <f>EB[[#This Row],[unit]] &amp; "#" &amp; EB[[#This Row],[indic_nrg]] &amp; "#" &amp; EB[[#This Row],[product]] &amp; "#" &amp; EB[[#This Row],[geo]]</f>
        <v>TJ#B_101320#2410#CZ</v>
      </c>
      <c r="B2464" s="4" t="str">
        <f>VLOOKUP(EB[[#This Row],[product]],KS_DB[[product]:[KS]],5,FALSE)</f>
        <v>solid</v>
      </c>
      <c r="C2464" s="4" t="str">
        <f>VLOOKUP(EB[[#This Row],[product]],KS_DB[[product]:[KS]],6,FALSE)</f>
        <v>solid</v>
      </c>
      <c r="D2464" s="4">
        <f>VLOOKUP(EB[[#This Row],[product]],Carriers[],4,FALSE)</f>
        <v>1</v>
      </c>
      <c r="E2464" s="4">
        <f>VLOOKUP(EB[[#This Row],[indic_nrg]],Indicators[],4,FALSE)</f>
        <v>0</v>
      </c>
      <c r="F2464" s="4">
        <f>IFERROR(VLOOKUP(EB[[#This Row],[Source_carrier]],KS_DB[[product]:[KS]],6,FALSE),0)</f>
        <v>0</v>
      </c>
      <c r="G2464" s="4" t="s">
        <v>34</v>
      </c>
      <c r="H2464" s="4" t="s">
        <v>621</v>
      </c>
      <c r="I2464" s="4" t="s">
        <v>71</v>
      </c>
      <c r="J2464" s="4" t="s">
        <v>37</v>
      </c>
      <c r="K2464" s="4" t="s">
        <v>622</v>
      </c>
      <c r="L2464" s="4" t="s">
        <v>39</v>
      </c>
      <c r="M2464" s="4" t="s">
        <v>72</v>
      </c>
      <c r="N2464" s="4" t="s">
        <v>41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</row>
    <row r="2465" spans="1:40" ht="15" customHeight="1" x14ac:dyDescent="0.25">
      <c r="A2465" s="4" t="str">
        <f>EB[[#This Row],[unit]] &amp; "#" &amp; EB[[#This Row],[indic_nrg]] &amp; "#" &amp; EB[[#This Row],[product]] &amp; "#" &amp; EB[[#This Row],[geo]]</f>
        <v>TJ#B_101320#3000#CZ</v>
      </c>
      <c r="B2465" s="4" t="str">
        <f>VLOOKUP(EB[[#This Row],[product]],KS_DB[[product]:[KS]],5,FALSE)</f>
        <v>liquid</v>
      </c>
      <c r="C2465" s="4" t="str">
        <f>VLOOKUP(EB[[#This Row],[product]],KS_DB[[product]:[KS]],6,FALSE)</f>
        <v>liquid</v>
      </c>
      <c r="D2465" s="4">
        <f>VLOOKUP(EB[[#This Row],[product]],Carriers[],4,FALSE)</f>
        <v>0</v>
      </c>
      <c r="E2465" s="4">
        <f>VLOOKUP(EB[[#This Row],[indic_nrg]],Indicators[],4,FALSE)</f>
        <v>0</v>
      </c>
      <c r="F2465" s="4">
        <f>IFERROR(VLOOKUP(EB[[#This Row],[Source_carrier]],KS_DB[[product]:[KS]],6,FALSE),0)</f>
        <v>0</v>
      </c>
      <c r="G2465" s="4" t="s">
        <v>34</v>
      </c>
      <c r="H2465" s="4" t="s">
        <v>621</v>
      </c>
      <c r="I2465" s="4" t="s">
        <v>73</v>
      </c>
      <c r="J2465" s="4" t="s">
        <v>37</v>
      </c>
      <c r="K2465" s="4" t="s">
        <v>622</v>
      </c>
      <c r="L2465" s="4" t="s">
        <v>39</v>
      </c>
      <c r="M2465" s="4" t="s">
        <v>74</v>
      </c>
      <c r="N2465" s="4" t="s">
        <v>41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0</v>
      </c>
      <c r="AA2465" s="4">
        <v>0</v>
      </c>
      <c r="AB2465" s="4">
        <v>0</v>
      </c>
      <c r="AC2465" s="4">
        <v>0</v>
      </c>
      <c r="AD2465" s="4">
        <v>0</v>
      </c>
      <c r="AE2465" s="4">
        <v>0</v>
      </c>
      <c r="AF2465" s="4">
        <v>342</v>
      </c>
      <c r="AG2465" s="4">
        <v>171</v>
      </c>
      <c r="AH2465" s="4">
        <v>86</v>
      </c>
      <c r="AI2465" s="4">
        <v>43</v>
      </c>
      <c r="AJ2465" s="4">
        <v>86</v>
      </c>
      <c r="AK2465" s="4">
        <v>43</v>
      </c>
      <c r="AL2465" s="4">
        <v>0</v>
      </c>
      <c r="AM2465" s="4">
        <v>0</v>
      </c>
      <c r="AN2465" s="4">
        <v>0</v>
      </c>
    </row>
    <row r="2466" spans="1:40" ht="15" customHeight="1" x14ac:dyDescent="0.25">
      <c r="A2466" s="4" t="str">
        <f>EB[[#This Row],[unit]] &amp; "#" &amp; EB[[#This Row],[indic_nrg]] &amp; "#" &amp; EB[[#This Row],[product]] &amp; "#" &amp; EB[[#This Row],[geo]]</f>
        <v>TJ#B_101320#3200#CZ</v>
      </c>
      <c r="B2466" s="4" t="str">
        <f>VLOOKUP(EB[[#This Row],[product]],KS_DB[[product]:[KS]],5,FALSE)</f>
        <v>liquid</v>
      </c>
      <c r="C2466" s="4" t="str">
        <f>VLOOKUP(EB[[#This Row],[product]],KS_DB[[product]:[KS]],6,FALSE)</f>
        <v>liquid</v>
      </c>
      <c r="D2466" s="4">
        <f>VLOOKUP(EB[[#This Row],[product]],Carriers[],4,FALSE)</f>
        <v>0</v>
      </c>
      <c r="E2466" s="4">
        <f>VLOOKUP(EB[[#This Row],[indic_nrg]],Indicators[],4,FALSE)</f>
        <v>0</v>
      </c>
      <c r="F2466" s="4">
        <f>IFERROR(VLOOKUP(EB[[#This Row],[Source_carrier]],KS_DB[[product]:[KS]],6,FALSE),0)</f>
        <v>0</v>
      </c>
      <c r="G2466" s="4" t="s">
        <v>34</v>
      </c>
      <c r="H2466" s="4" t="s">
        <v>621</v>
      </c>
      <c r="I2466" s="4" t="s">
        <v>75</v>
      </c>
      <c r="J2466" s="4" t="s">
        <v>37</v>
      </c>
      <c r="K2466" s="4" t="s">
        <v>622</v>
      </c>
      <c r="L2466" s="4" t="s">
        <v>39</v>
      </c>
      <c r="M2466" s="4" t="s">
        <v>76</v>
      </c>
      <c r="N2466" s="4" t="s">
        <v>41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0</v>
      </c>
      <c r="AB2466" s="4">
        <v>0</v>
      </c>
      <c r="AC2466" s="4">
        <v>0</v>
      </c>
      <c r="AD2466" s="4">
        <v>0</v>
      </c>
      <c r="AE2466" s="4">
        <v>0</v>
      </c>
      <c r="AF2466" s="4">
        <v>342</v>
      </c>
      <c r="AG2466" s="4">
        <v>171</v>
      </c>
      <c r="AH2466" s="4">
        <v>86</v>
      </c>
      <c r="AI2466" s="4">
        <v>43</v>
      </c>
      <c r="AJ2466" s="4">
        <v>86</v>
      </c>
      <c r="AK2466" s="4">
        <v>43</v>
      </c>
      <c r="AL2466" s="4">
        <v>0</v>
      </c>
      <c r="AM2466" s="4">
        <v>0</v>
      </c>
      <c r="AN2466" s="4">
        <v>0</v>
      </c>
    </row>
    <row r="2467" spans="1:40" ht="15" customHeight="1" x14ac:dyDescent="0.25">
      <c r="A2467" s="4" t="str">
        <f>EB[[#This Row],[unit]] &amp; "#" &amp; EB[[#This Row],[indic_nrg]] &amp; "#" &amp; EB[[#This Row],[product]] &amp; "#" &amp; EB[[#This Row],[geo]]</f>
        <v>TJ#B_101320#3260#CZ</v>
      </c>
      <c r="B2467" s="4" t="str">
        <f>VLOOKUP(EB[[#This Row],[product]],KS_DB[[product]:[KS]],5,FALSE)</f>
        <v>liquid</v>
      </c>
      <c r="C2467" s="4" t="str">
        <f>VLOOKUP(EB[[#This Row],[product]],KS_DB[[product]:[KS]],6,FALSE)</f>
        <v>diesel</v>
      </c>
      <c r="D2467" s="4">
        <f>VLOOKUP(EB[[#This Row],[product]],Carriers[],4,FALSE)</f>
        <v>1</v>
      </c>
      <c r="E2467" s="4">
        <f>VLOOKUP(EB[[#This Row],[indic_nrg]],Indicators[],4,FALSE)</f>
        <v>0</v>
      </c>
      <c r="F2467" s="4">
        <f>IFERROR(VLOOKUP(EB[[#This Row],[Source_carrier]],KS_DB[[product]:[KS]],6,FALSE),0)</f>
        <v>0</v>
      </c>
      <c r="G2467" s="4" t="s">
        <v>34</v>
      </c>
      <c r="H2467" s="4" t="s">
        <v>621</v>
      </c>
      <c r="I2467" s="4" t="s">
        <v>79</v>
      </c>
      <c r="J2467" s="4" t="s">
        <v>37</v>
      </c>
      <c r="K2467" s="4" t="s">
        <v>622</v>
      </c>
      <c r="L2467" s="4" t="s">
        <v>39</v>
      </c>
      <c r="M2467" s="4" t="s">
        <v>80</v>
      </c>
      <c r="N2467" s="4" t="s">
        <v>41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F2467" s="4">
        <v>342</v>
      </c>
      <c r="AG2467" s="4">
        <v>171</v>
      </c>
      <c r="AH2467" s="4">
        <v>86</v>
      </c>
      <c r="AI2467" s="4">
        <v>43</v>
      </c>
      <c r="AJ2467" s="4">
        <v>86</v>
      </c>
      <c r="AK2467" s="4">
        <v>43</v>
      </c>
      <c r="AL2467" s="4">
        <v>0</v>
      </c>
      <c r="AM2467" s="4">
        <v>0</v>
      </c>
      <c r="AN2467" s="4">
        <v>0</v>
      </c>
    </row>
    <row r="2468" spans="1:40" ht="15" customHeight="1" x14ac:dyDescent="0.25">
      <c r="A2468" s="4" t="str">
        <f>EB[[#This Row],[unit]] &amp; "#" &amp; EB[[#This Row],[indic_nrg]] &amp; "#" &amp; EB[[#This Row],[product]] &amp; "#" &amp; EB[[#This Row],[geo]]</f>
        <v>TJ#B_101320#3270A#CZ</v>
      </c>
      <c r="B2468" s="4" t="str">
        <f>VLOOKUP(EB[[#This Row],[product]],KS_DB[[product]:[KS]],5,FALSE)</f>
        <v>liquid</v>
      </c>
      <c r="C2468" s="4" t="str">
        <f>VLOOKUP(EB[[#This Row],[product]],KS_DB[[product]:[KS]],6,FALSE)</f>
        <v>liquid</v>
      </c>
      <c r="D2468" s="4">
        <f>VLOOKUP(EB[[#This Row],[product]],Carriers[],4,FALSE)</f>
        <v>1</v>
      </c>
      <c r="E2468" s="4">
        <f>VLOOKUP(EB[[#This Row],[indic_nrg]],Indicators[],4,FALSE)</f>
        <v>0</v>
      </c>
      <c r="F2468" s="4">
        <f>IFERROR(VLOOKUP(EB[[#This Row],[Source_carrier]],KS_DB[[product]:[KS]],6,FALSE),0)</f>
        <v>0</v>
      </c>
      <c r="G2468" s="4" t="s">
        <v>34</v>
      </c>
      <c r="H2468" s="4" t="s">
        <v>621</v>
      </c>
      <c r="I2468" s="4" t="s">
        <v>81</v>
      </c>
      <c r="J2468" s="4" t="s">
        <v>37</v>
      </c>
      <c r="K2468" s="4" t="s">
        <v>622</v>
      </c>
      <c r="L2468" s="4" t="s">
        <v>39</v>
      </c>
      <c r="M2468" s="4" t="s">
        <v>82</v>
      </c>
      <c r="N2468" s="4" t="s">
        <v>41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0</v>
      </c>
      <c r="AA2468" s="4">
        <v>0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</row>
    <row r="2469" spans="1:40" ht="15" customHeight="1" x14ac:dyDescent="0.25">
      <c r="A2469" s="4" t="str">
        <f>EB[[#This Row],[unit]] &amp; "#" &amp; EB[[#This Row],[indic_nrg]] &amp; "#" &amp; EB[[#This Row],[product]] &amp; "#" &amp; EB[[#This Row],[geo]]</f>
        <v>TJ#B_101320#4000#CZ</v>
      </c>
      <c r="B2469" s="4" t="str">
        <f>VLOOKUP(EB[[#This Row],[product]],KS_DB[[product]:[KS]],5,FALSE)</f>
        <v>gas</v>
      </c>
      <c r="C2469" s="4" t="str">
        <f>VLOOKUP(EB[[#This Row],[product]],KS_DB[[product]:[KS]],6,FALSE)</f>
        <v>gas</v>
      </c>
      <c r="D2469" s="4">
        <f>VLOOKUP(EB[[#This Row],[product]],Carriers[],4,FALSE)</f>
        <v>0</v>
      </c>
      <c r="E2469" s="4">
        <f>VLOOKUP(EB[[#This Row],[indic_nrg]],Indicators[],4,FALSE)</f>
        <v>0</v>
      </c>
      <c r="F2469" s="4">
        <f>IFERROR(VLOOKUP(EB[[#This Row],[Source_carrier]],KS_DB[[product]:[KS]],6,FALSE),0)</f>
        <v>0</v>
      </c>
      <c r="G2469" s="4" t="s">
        <v>34</v>
      </c>
      <c r="H2469" s="4" t="s">
        <v>621</v>
      </c>
      <c r="I2469" s="4" t="s">
        <v>83</v>
      </c>
      <c r="J2469" s="4" t="s">
        <v>37</v>
      </c>
      <c r="K2469" s="4" t="s">
        <v>622</v>
      </c>
      <c r="L2469" s="4" t="s">
        <v>39</v>
      </c>
      <c r="M2469" s="4" t="s">
        <v>84</v>
      </c>
      <c r="N2469" s="4" t="s">
        <v>41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</row>
    <row r="2470" spans="1:40" ht="15" customHeight="1" x14ac:dyDescent="0.25">
      <c r="A2470" s="4" t="str">
        <f>EB[[#This Row],[unit]] &amp; "#" &amp; EB[[#This Row],[indic_nrg]] &amp; "#" &amp; EB[[#This Row],[product]] &amp; "#" &amp; EB[[#This Row],[geo]]</f>
        <v>TJ#B_101320#4100#CZ</v>
      </c>
      <c r="B2470" s="4" t="str">
        <f>VLOOKUP(EB[[#This Row],[product]],KS_DB[[product]:[KS]],5,FALSE)</f>
        <v>gas</v>
      </c>
      <c r="C2470" s="4" t="str">
        <f>VLOOKUP(EB[[#This Row],[product]],KS_DB[[product]:[KS]],6,FALSE)</f>
        <v>gas</v>
      </c>
      <c r="D2470" s="4">
        <f>VLOOKUP(EB[[#This Row],[product]],Carriers[],4,FALSE)</f>
        <v>1</v>
      </c>
      <c r="E2470" s="4">
        <f>VLOOKUP(EB[[#This Row],[indic_nrg]],Indicators[],4,FALSE)</f>
        <v>0</v>
      </c>
      <c r="F2470" s="4">
        <f>IFERROR(VLOOKUP(EB[[#This Row],[Source_carrier]],KS_DB[[product]:[KS]],6,FALSE),0)</f>
        <v>0</v>
      </c>
      <c r="G2470" s="4" t="s">
        <v>34</v>
      </c>
      <c r="H2470" s="4" t="s">
        <v>621</v>
      </c>
      <c r="I2470" s="4" t="s">
        <v>85</v>
      </c>
      <c r="J2470" s="4" t="s">
        <v>37</v>
      </c>
      <c r="K2470" s="4" t="s">
        <v>622</v>
      </c>
      <c r="L2470" s="4" t="s">
        <v>39</v>
      </c>
      <c r="M2470" s="4" t="s">
        <v>86</v>
      </c>
      <c r="N2470" s="4" t="s">
        <v>41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</row>
    <row r="2471" spans="1:40" ht="15" customHeight="1" x14ac:dyDescent="0.25">
      <c r="A2471" s="4" t="str">
        <f>EB[[#This Row],[unit]] &amp; "#" &amp; EB[[#This Row],[indic_nrg]] &amp; "#" &amp; EB[[#This Row],[product]] &amp; "#" &amp; EB[[#This Row],[geo]]</f>
        <v>TJ#B_101320#4200#CZ</v>
      </c>
      <c r="B2471" s="4" t="str">
        <f>VLOOKUP(EB[[#This Row],[product]],KS_DB[[product]:[KS]],5,FALSE)</f>
        <v>gas</v>
      </c>
      <c r="C2471" s="4" t="str">
        <f>VLOOKUP(EB[[#This Row],[product]],KS_DB[[product]:[KS]],6,FALSE)</f>
        <v>gas</v>
      </c>
      <c r="D2471" s="4">
        <f>VLOOKUP(EB[[#This Row],[product]],Carriers[],4,FALSE)</f>
        <v>0</v>
      </c>
      <c r="E2471" s="4">
        <f>VLOOKUP(EB[[#This Row],[indic_nrg]],Indicators[],4,FALSE)</f>
        <v>0</v>
      </c>
      <c r="F2471" s="4">
        <f>IFERROR(VLOOKUP(EB[[#This Row],[Source_carrier]],KS_DB[[product]:[KS]],6,FALSE),0)</f>
        <v>0</v>
      </c>
      <c r="G2471" s="4" t="s">
        <v>34</v>
      </c>
      <c r="H2471" s="4" t="s">
        <v>621</v>
      </c>
      <c r="I2471" s="4" t="s">
        <v>87</v>
      </c>
      <c r="J2471" s="4" t="s">
        <v>37</v>
      </c>
      <c r="K2471" s="4" t="s">
        <v>622</v>
      </c>
      <c r="L2471" s="4" t="s">
        <v>39</v>
      </c>
      <c r="M2471" s="4" t="s">
        <v>88</v>
      </c>
      <c r="N2471" s="4" t="s">
        <v>41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0</v>
      </c>
      <c r="AA2471" s="4">
        <v>0</v>
      </c>
      <c r="AB2471" s="4">
        <v>0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</row>
    <row r="2472" spans="1:40" ht="15" customHeight="1" x14ac:dyDescent="0.25">
      <c r="A2472" s="4" t="str">
        <f>EB[[#This Row],[unit]] &amp; "#" &amp; EB[[#This Row],[indic_nrg]] &amp; "#" &amp; EB[[#This Row],[product]] &amp; "#" &amp; EB[[#This Row],[geo]]</f>
        <v>TJ#B_101320#4210#CZ</v>
      </c>
      <c r="B2472" s="4" t="str">
        <f>VLOOKUP(EB[[#This Row],[product]],KS_DB[[product]:[KS]],5,FALSE)</f>
        <v>gas</v>
      </c>
      <c r="C2472" s="4" t="str">
        <f>VLOOKUP(EB[[#This Row],[product]],KS_DB[[product]:[KS]],6,FALSE)</f>
        <v>gas</v>
      </c>
      <c r="D2472" s="4">
        <f>VLOOKUP(EB[[#This Row],[product]],Carriers[],4,FALSE)</f>
        <v>1</v>
      </c>
      <c r="E2472" s="4">
        <f>VLOOKUP(EB[[#This Row],[indic_nrg]],Indicators[],4,FALSE)</f>
        <v>0</v>
      </c>
      <c r="F2472" s="4">
        <f>IFERROR(VLOOKUP(EB[[#This Row],[Source_carrier]],KS_DB[[product]:[KS]],6,FALSE),0)</f>
        <v>0</v>
      </c>
      <c r="G2472" s="4" t="s">
        <v>34</v>
      </c>
      <c r="H2472" s="4" t="s">
        <v>621</v>
      </c>
      <c r="I2472" s="4" t="s">
        <v>89</v>
      </c>
      <c r="J2472" s="4" t="s">
        <v>37</v>
      </c>
      <c r="K2472" s="4" t="s">
        <v>622</v>
      </c>
      <c r="L2472" s="4" t="s">
        <v>39</v>
      </c>
      <c r="M2472" s="4" t="s">
        <v>90</v>
      </c>
      <c r="N2472" s="4" t="s">
        <v>41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</row>
    <row r="2473" spans="1:40" ht="15" customHeight="1" x14ac:dyDescent="0.25">
      <c r="A2473" s="4" t="str">
        <f>EB[[#This Row],[unit]] &amp; "#" &amp; EB[[#This Row],[indic_nrg]] &amp; "#" &amp; EB[[#This Row],[product]] &amp; "#" &amp; EB[[#This Row],[geo]]</f>
        <v>TJ#B_101320#4220#CZ</v>
      </c>
      <c r="B2473" s="4" t="str">
        <f>VLOOKUP(EB[[#This Row],[product]],KS_DB[[product]:[KS]],5,FALSE)</f>
        <v>gas</v>
      </c>
      <c r="C2473" s="4" t="str">
        <f>VLOOKUP(EB[[#This Row],[product]],KS_DB[[product]:[KS]],6,FALSE)</f>
        <v>gas</v>
      </c>
      <c r="D2473" s="4">
        <f>VLOOKUP(EB[[#This Row],[product]],Carriers[],4,FALSE)</f>
        <v>1</v>
      </c>
      <c r="E2473" s="4">
        <f>VLOOKUP(EB[[#This Row],[indic_nrg]],Indicators[],4,FALSE)</f>
        <v>0</v>
      </c>
      <c r="F2473" s="4">
        <f>IFERROR(VLOOKUP(EB[[#This Row],[Source_carrier]],KS_DB[[product]:[KS]],6,FALSE),0)</f>
        <v>0</v>
      </c>
      <c r="G2473" s="4" t="s">
        <v>34</v>
      </c>
      <c r="H2473" s="4" t="s">
        <v>621</v>
      </c>
      <c r="I2473" s="4" t="s">
        <v>91</v>
      </c>
      <c r="J2473" s="4" t="s">
        <v>37</v>
      </c>
      <c r="K2473" s="4" t="s">
        <v>622</v>
      </c>
      <c r="L2473" s="4" t="s">
        <v>39</v>
      </c>
      <c r="M2473" s="4" t="s">
        <v>92</v>
      </c>
      <c r="N2473" s="4" t="s">
        <v>41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</row>
    <row r="2474" spans="1:40" ht="15" customHeight="1" x14ac:dyDescent="0.25">
      <c r="A2474" s="4" t="str">
        <f>EB[[#This Row],[unit]] &amp; "#" &amp; EB[[#This Row],[indic_nrg]] &amp; "#" &amp; EB[[#This Row],[product]] &amp; "#" &amp; EB[[#This Row],[geo]]</f>
        <v>TJ#B_101320#4230#CZ</v>
      </c>
      <c r="B2474" s="4" t="str">
        <f>VLOOKUP(EB[[#This Row],[product]],KS_DB[[product]:[KS]],5,FALSE)</f>
        <v>gas</v>
      </c>
      <c r="C2474" s="4" t="str">
        <f>VLOOKUP(EB[[#This Row],[product]],KS_DB[[product]:[KS]],6,FALSE)</f>
        <v>gas</v>
      </c>
      <c r="D2474" s="4">
        <f>VLOOKUP(EB[[#This Row],[product]],Carriers[],4,FALSE)</f>
        <v>1</v>
      </c>
      <c r="E2474" s="4">
        <f>VLOOKUP(EB[[#This Row],[indic_nrg]],Indicators[],4,FALSE)</f>
        <v>0</v>
      </c>
      <c r="F2474" s="4">
        <f>IFERROR(VLOOKUP(EB[[#This Row],[Source_carrier]],KS_DB[[product]:[KS]],6,FALSE),0)</f>
        <v>0</v>
      </c>
      <c r="G2474" s="4" t="s">
        <v>34</v>
      </c>
      <c r="H2474" s="4" t="s">
        <v>621</v>
      </c>
      <c r="I2474" s="4" t="s">
        <v>93</v>
      </c>
      <c r="J2474" s="4" t="s">
        <v>37</v>
      </c>
      <c r="K2474" s="4" t="s">
        <v>622</v>
      </c>
      <c r="L2474" s="4" t="s">
        <v>39</v>
      </c>
      <c r="M2474" s="4" t="s">
        <v>94</v>
      </c>
      <c r="N2474" s="4" t="s">
        <v>41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0</v>
      </c>
      <c r="AB2474" s="4">
        <v>0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</row>
    <row r="2475" spans="1:40" ht="15" customHeight="1" x14ac:dyDescent="0.25">
      <c r="A2475" s="4" t="str">
        <f>EB[[#This Row],[unit]] &amp; "#" &amp; EB[[#This Row],[indic_nrg]] &amp; "#" &amp; EB[[#This Row],[product]] &amp; "#" &amp; EB[[#This Row],[geo]]</f>
        <v>TJ#B_101320#4240#CZ</v>
      </c>
      <c r="B2475" s="4" t="str">
        <f>VLOOKUP(EB[[#This Row],[product]],KS_DB[[product]:[KS]],5,FALSE)</f>
        <v>gas</v>
      </c>
      <c r="C2475" s="4" t="str">
        <f>VLOOKUP(EB[[#This Row],[product]],KS_DB[[product]:[KS]],6,FALSE)</f>
        <v>gas</v>
      </c>
      <c r="D2475" s="4">
        <f>VLOOKUP(EB[[#This Row],[product]],Carriers[],4,FALSE)</f>
        <v>1</v>
      </c>
      <c r="E2475" s="4">
        <f>VLOOKUP(EB[[#This Row],[indic_nrg]],Indicators[],4,FALSE)</f>
        <v>0</v>
      </c>
      <c r="F2475" s="4">
        <f>IFERROR(VLOOKUP(EB[[#This Row],[Source_carrier]],KS_DB[[product]:[KS]],6,FALSE),0)</f>
        <v>0</v>
      </c>
      <c r="G2475" s="4" t="s">
        <v>34</v>
      </c>
      <c r="H2475" s="4" t="s">
        <v>621</v>
      </c>
      <c r="I2475" s="4" t="s">
        <v>95</v>
      </c>
      <c r="J2475" s="4" t="s">
        <v>37</v>
      </c>
      <c r="K2475" s="4" t="s">
        <v>622</v>
      </c>
      <c r="L2475" s="4" t="s">
        <v>39</v>
      </c>
      <c r="M2475" s="4" t="s">
        <v>96</v>
      </c>
      <c r="N2475" s="4" t="s">
        <v>41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</row>
    <row r="2476" spans="1:40" ht="15" customHeight="1" x14ac:dyDescent="0.25">
      <c r="A2476" s="4" t="str">
        <f>EB[[#This Row],[unit]] &amp; "#" &amp; EB[[#This Row],[indic_nrg]] &amp; "#" &amp; EB[[#This Row],[product]] &amp; "#" &amp; EB[[#This Row],[geo]]</f>
        <v>TJ#B_101320#5200#CZ</v>
      </c>
      <c r="B2476" s="4" t="str">
        <f>VLOOKUP(EB[[#This Row],[product]],KS_DB[[product]:[KS]],5,FALSE)</f>
        <v>heat</v>
      </c>
      <c r="C2476" s="4" t="str">
        <f>VLOOKUP(EB[[#This Row],[product]],KS_DB[[product]:[KS]],6,FALSE)</f>
        <v>heat</v>
      </c>
      <c r="D2476" s="4">
        <f>VLOOKUP(EB[[#This Row],[product]],Carriers[],4,FALSE)</f>
        <v>1</v>
      </c>
      <c r="E2476" s="4">
        <f>VLOOKUP(EB[[#This Row],[indic_nrg]],Indicators[],4,FALSE)</f>
        <v>0</v>
      </c>
      <c r="F2476" s="4">
        <f>IFERROR(VLOOKUP(EB[[#This Row],[Source_carrier]],KS_DB[[product]:[KS]],6,FALSE),0)</f>
        <v>0</v>
      </c>
      <c r="G2476" s="4" t="s">
        <v>34</v>
      </c>
      <c r="H2476" s="4" t="s">
        <v>621</v>
      </c>
      <c r="I2476" s="4" t="s">
        <v>97</v>
      </c>
      <c r="J2476" s="4" t="s">
        <v>37</v>
      </c>
      <c r="K2476" s="4" t="s">
        <v>622</v>
      </c>
      <c r="L2476" s="4" t="s">
        <v>39</v>
      </c>
      <c r="M2476" s="4" t="s">
        <v>98</v>
      </c>
      <c r="N2476" s="4" t="s">
        <v>41</v>
      </c>
      <c r="O2476" s="4">
        <v>19223</v>
      </c>
      <c r="P2476" s="4">
        <v>17810</v>
      </c>
      <c r="Q2476" s="4">
        <v>23474</v>
      </c>
      <c r="R2476" s="4">
        <v>145</v>
      </c>
      <c r="S2476" s="4">
        <v>123</v>
      </c>
      <c r="T2476" s="4">
        <v>118</v>
      </c>
      <c r="U2476" s="4">
        <v>179</v>
      </c>
      <c r="V2476" s="4">
        <v>12</v>
      </c>
      <c r="W2476" s="4">
        <v>2</v>
      </c>
      <c r="X2476" s="4">
        <v>2</v>
      </c>
      <c r="Y2476" s="4">
        <v>0</v>
      </c>
      <c r="Z2476" s="4">
        <v>2</v>
      </c>
      <c r="AA2476" s="4">
        <v>2</v>
      </c>
      <c r="AB2476" s="4">
        <v>2</v>
      </c>
      <c r="AC2476" s="4">
        <v>2</v>
      </c>
      <c r="AD2476" s="4">
        <v>2</v>
      </c>
      <c r="AE2476" s="4">
        <v>2</v>
      </c>
      <c r="AF2476" s="4">
        <v>2</v>
      </c>
      <c r="AG2476" s="4">
        <v>2</v>
      </c>
      <c r="AH2476" s="4">
        <v>2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</row>
    <row r="2477" spans="1:40" ht="15" customHeight="1" x14ac:dyDescent="0.25">
      <c r="A2477" s="4" t="str">
        <f>EB[[#This Row],[unit]] &amp; "#" &amp; EB[[#This Row],[indic_nrg]] &amp; "#" &amp; EB[[#This Row],[product]] &amp; "#" &amp; EB[[#This Row],[geo]]</f>
        <v>TJ#B_101320#5500#CZ</v>
      </c>
      <c r="B2477" s="4" t="str">
        <f>VLOOKUP(EB[[#This Row],[product]],KS_DB[[product]:[KS]],5,FALSE)</f>
        <v>RES</v>
      </c>
      <c r="C2477" s="4" t="str">
        <f>VLOOKUP(EB[[#This Row],[product]],KS_DB[[product]:[KS]],6,FALSE)</f>
        <v>RES</v>
      </c>
      <c r="D2477" s="4">
        <f>VLOOKUP(EB[[#This Row],[product]],Carriers[],4,FALSE)</f>
        <v>0</v>
      </c>
      <c r="E2477" s="4">
        <f>VLOOKUP(EB[[#This Row],[indic_nrg]],Indicators[],4,FALSE)</f>
        <v>0</v>
      </c>
      <c r="F2477" s="4">
        <f>IFERROR(VLOOKUP(EB[[#This Row],[Source_carrier]],KS_DB[[product]:[KS]],6,FALSE),0)</f>
        <v>0</v>
      </c>
      <c r="G2477" s="4" t="s">
        <v>34</v>
      </c>
      <c r="H2477" s="4" t="s">
        <v>621</v>
      </c>
      <c r="I2477" s="4" t="s">
        <v>99</v>
      </c>
      <c r="J2477" s="4" t="s">
        <v>37</v>
      </c>
      <c r="K2477" s="4" t="s">
        <v>622</v>
      </c>
      <c r="L2477" s="4" t="s">
        <v>39</v>
      </c>
      <c r="M2477" s="4" t="s">
        <v>100</v>
      </c>
      <c r="N2477" s="4" t="s">
        <v>41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0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</row>
    <row r="2478" spans="1:40" ht="15" customHeight="1" x14ac:dyDescent="0.25">
      <c r="A2478" s="4" t="str">
        <f>EB[[#This Row],[unit]] &amp; "#" &amp; EB[[#This Row],[indic_nrg]] &amp; "#" &amp; EB[[#This Row],[product]] &amp; "#" &amp; EB[[#This Row],[geo]]</f>
        <v>TJ#B_101320#5532#CZ</v>
      </c>
      <c r="B2478" s="4" t="str">
        <f>VLOOKUP(EB[[#This Row],[product]],KS_DB[[product]:[KS]],5,FALSE)</f>
        <v>RES</v>
      </c>
      <c r="C2478" s="4" t="str">
        <f>VLOOKUP(EB[[#This Row],[product]],KS_DB[[product]:[KS]],6,FALSE)</f>
        <v>RES</v>
      </c>
      <c r="D2478" s="4">
        <f>VLOOKUP(EB[[#This Row],[product]],Carriers[],4,FALSE)</f>
        <v>1</v>
      </c>
      <c r="E2478" s="4">
        <f>VLOOKUP(EB[[#This Row],[indic_nrg]],Indicators[],4,FALSE)</f>
        <v>0</v>
      </c>
      <c r="F2478" s="4">
        <f>IFERROR(VLOOKUP(EB[[#This Row],[Source_carrier]],KS_DB[[product]:[KS]],6,FALSE),0)</f>
        <v>0</v>
      </c>
      <c r="G2478" s="4" t="s">
        <v>34</v>
      </c>
      <c r="H2478" s="4" t="s">
        <v>621</v>
      </c>
      <c r="I2478" s="4" t="s">
        <v>101</v>
      </c>
      <c r="J2478" s="4" t="s">
        <v>37</v>
      </c>
      <c r="K2478" s="4" t="s">
        <v>622</v>
      </c>
      <c r="L2478" s="4" t="s">
        <v>39</v>
      </c>
      <c r="M2478" s="4" t="s">
        <v>102</v>
      </c>
      <c r="N2478" s="4" t="s">
        <v>41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</row>
    <row r="2479" spans="1:40" ht="15" customHeight="1" x14ac:dyDescent="0.25">
      <c r="A2479" s="4" t="str">
        <f>EB[[#This Row],[unit]] &amp; "#" &amp; EB[[#This Row],[indic_nrg]] &amp; "#" &amp; EB[[#This Row],[product]] &amp; "#" &amp; EB[[#This Row],[geo]]</f>
        <v>TJ#B_101320#5540#CZ</v>
      </c>
      <c r="B2479" s="4" t="str">
        <f>VLOOKUP(EB[[#This Row],[product]],KS_DB[[product]:[KS]],5,FALSE)</f>
        <v>biomass</v>
      </c>
      <c r="C2479" s="4" t="str">
        <f>VLOOKUP(EB[[#This Row],[product]],KS_DB[[product]:[KS]],6,FALSE)</f>
        <v>biomass</v>
      </c>
      <c r="D2479" s="4">
        <f>VLOOKUP(EB[[#This Row],[product]],Carriers[],4,FALSE)</f>
        <v>0</v>
      </c>
      <c r="E2479" s="4">
        <f>VLOOKUP(EB[[#This Row],[indic_nrg]],Indicators[],4,FALSE)</f>
        <v>0</v>
      </c>
      <c r="F2479" s="4">
        <f>IFERROR(VLOOKUP(EB[[#This Row],[Source_carrier]],KS_DB[[product]:[KS]],6,FALSE),0)</f>
        <v>0</v>
      </c>
      <c r="G2479" s="4" t="s">
        <v>34</v>
      </c>
      <c r="H2479" s="4" t="s">
        <v>621</v>
      </c>
      <c r="I2479" s="4" t="s">
        <v>103</v>
      </c>
      <c r="J2479" s="4" t="s">
        <v>37</v>
      </c>
      <c r="K2479" s="4" t="s">
        <v>622</v>
      </c>
      <c r="L2479" s="4" t="s">
        <v>39</v>
      </c>
      <c r="M2479" s="4" t="s">
        <v>104</v>
      </c>
      <c r="N2479" s="4" t="s">
        <v>41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</row>
    <row r="2480" spans="1:40" ht="15" customHeight="1" x14ac:dyDescent="0.25">
      <c r="A2480" s="4" t="str">
        <f>EB[[#This Row],[unit]] &amp; "#" &amp; EB[[#This Row],[indic_nrg]] &amp; "#" &amp; EB[[#This Row],[product]] &amp; "#" &amp; EB[[#This Row],[geo]]</f>
        <v>TJ#B_101320#5541#CZ</v>
      </c>
      <c r="B2480" s="4" t="str">
        <f>VLOOKUP(EB[[#This Row],[product]],KS_DB[[product]:[KS]],5,FALSE)</f>
        <v>biomass</v>
      </c>
      <c r="C2480" s="4" t="str">
        <f>VLOOKUP(EB[[#This Row],[product]],KS_DB[[product]:[KS]],6,FALSE)</f>
        <v>biomass</v>
      </c>
      <c r="D2480" s="4">
        <f>VLOOKUP(EB[[#This Row],[product]],Carriers[],4,FALSE)</f>
        <v>1</v>
      </c>
      <c r="E2480" s="4">
        <f>VLOOKUP(EB[[#This Row],[indic_nrg]],Indicators[],4,FALSE)</f>
        <v>0</v>
      </c>
      <c r="F2480" s="4">
        <f>IFERROR(VLOOKUP(EB[[#This Row],[Source_carrier]],KS_DB[[product]:[KS]],6,FALSE),0)</f>
        <v>0</v>
      </c>
      <c r="G2480" s="4" t="s">
        <v>34</v>
      </c>
      <c r="H2480" s="4" t="s">
        <v>621</v>
      </c>
      <c r="I2480" s="4" t="s">
        <v>105</v>
      </c>
      <c r="J2480" s="4" t="s">
        <v>37</v>
      </c>
      <c r="K2480" s="4" t="s">
        <v>622</v>
      </c>
      <c r="L2480" s="4" t="s">
        <v>39</v>
      </c>
      <c r="M2480" s="4" t="s">
        <v>106</v>
      </c>
      <c r="N2480" s="4" t="s">
        <v>41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</row>
    <row r="2481" spans="1:40" ht="15" customHeight="1" x14ac:dyDescent="0.25">
      <c r="A2481" s="4" t="str">
        <f>EB[[#This Row],[unit]] &amp; "#" &amp; EB[[#This Row],[indic_nrg]] &amp; "#" &amp; EB[[#This Row],[product]] &amp; "#" &amp; EB[[#This Row],[geo]]</f>
        <v>TJ#B_101320#5542#CZ</v>
      </c>
      <c r="B2481" s="4" t="str">
        <f>VLOOKUP(EB[[#This Row],[product]],KS_DB[[product]:[KS]],5,FALSE)</f>
        <v>biomass</v>
      </c>
      <c r="C2481" s="4" t="str">
        <f>VLOOKUP(EB[[#This Row],[product]],KS_DB[[product]:[KS]],6,FALSE)</f>
        <v>biomass</v>
      </c>
      <c r="D2481" s="4">
        <f>VLOOKUP(EB[[#This Row],[product]],Carriers[],4,FALSE)</f>
        <v>1</v>
      </c>
      <c r="E2481" s="4">
        <f>VLOOKUP(EB[[#This Row],[indic_nrg]],Indicators[],4,FALSE)</f>
        <v>0</v>
      </c>
      <c r="F2481" s="4">
        <f>IFERROR(VLOOKUP(EB[[#This Row],[Source_carrier]],KS_DB[[product]:[KS]],6,FALSE),0)</f>
        <v>0</v>
      </c>
      <c r="G2481" s="4" t="s">
        <v>34</v>
      </c>
      <c r="H2481" s="4" t="s">
        <v>621</v>
      </c>
      <c r="I2481" s="4" t="s">
        <v>107</v>
      </c>
      <c r="J2481" s="4" t="s">
        <v>37</v>
      </c>
      <c r="K2481" s="4" t="s">
        <v>622</v>
      </c>
      <c r="L2481" s="4" t="s">
        <v>39</v>
      </c>
      <c r="M2481" s="4" t="s">
        <v>108</v>
      </c>
      <c r="N2481" s="4" t="s">
        <v>41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</row>
    <row r="2482" spans="1:40" ht="15" customHeight="1" x14ac:dyDescent="0.25">
      <c r="A2482" s="4" t="str">
        <f>EB[[#This Row],[unit]] &amp; "#" &amp; EB[[#This Row],[indic_nrg]] &amp; "#" &amp; EB[[#This Row],[product]] &amp; "#" &amp; EB[[#This Row],[geo]]</f>
        <v>TJ#B_101320#55431#CZ</v>
      </c>
      <c r="B2482" s="4" t="str">
        <f>VLOOKUP(EB[[#This Row],[product]],KS_DB[[product]:[KS]],5,FALSE)</f>
        <v>biomass</v>
      </c>
      <c r="C2482" s="4" t="str">
        <f>VLOOKUP(EB[[#This Row],[product]],KS_DB[[product]:[KS]],6,FALSE)</f>
        <v>biomass</v>
      </c>
      <c r="D2482" s="4">
        <f>VLOOKUP(EB[[#This Row],[product]],Carriers[],4,FALSE)</f>
        <v>1</v>
      </c>
      <c r="E2482" s="4">
        <f>VLOOKUP(EB[[#This Row],[indic_nrg]],Indicators[],4,FALSE)</f>
        <v>0</v>
      </c>
      <c r="F2482" s="4">
        <f>IFERROR(VLOOKUP(EB[[#This Row],[Source_carrier]],KS_DB[[product]:[KS]],6,FALSE),0)</f>
        <v>0</v>
      </c>
      <c r="G2482" s="4" t="s">
        <v>34</v>
      </c>
      <c r="H2482" s="4" t="s">
        <v>621</v>
      </c>
      <c r="I2482" s="4" t="s">
        <v>109</v>
      </c>
      <c r="J2482" s="4" t="s">
        <v>37</v>
      </c>
      <c r="K2482" s="4" t="s">
        <v>622</v>
      </c>
      <c r="L2482" s="4" t="s">
        <v>39</v>
      </c>
      <c r="M2482" s="4" t="s">
        <v>110</v>
      </c>
      <c r="N2482" s="4" t="s">
        <v>41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</row>
    <row r="2483" spans="1:40" ht="15" customHeight="1" x14ac:dyDescent="0.25">
      <c r="A2483" s="4" t="str">
        <f>EB[[#This Row],[unit]] &amp; "#" &amp; EB[[#This Row],[indic_nrg]] &amp; "#" &amp; EB[[#This Row],[product]] &amp; "#" &amp; EB[[#This Row],[geo]]</f>
        <v>TJ#B_101320#55432#CZ</v>
      </c>
      <c r="B2483" s="4" t="str">
        <f>VLOOKUP(EB[[#This Row],[product]],KS_DB[[product]:[KS]],5,FALSE)</f>
        <v>biomass</v>
      </c>
      <c r="C2483" s="4" t="str">
        <f>VLOOKUP(EB[[#This Row],[product]],KS_DB[[product]:[KS]],6,FALSE)</f>
        <v>biomass</v>
      </c>
      <c r="D2483" s="4">
        <f>VLOOKUP(EB[[#This Row],[product]],Carriers[],4,FALSE)</f>
        <v>1</v>
      </c>
      <c r="E2483" s="4">
        <f>VLOOKUP(EB[[#This Row],[indic_nrg]],Indicators[],4,FALSE)</f>
        <v>0</v>
      </c>
      <c r="F2483" s="4">
        <f>IFERROR(VLOOKUP(EB[[#This Row],[Source_carrier]],KS_DB[[product]:[KS]],6,FALSE),0)</f>
        <v>0</v>
      </c>
      <c r="G2483" s="4" t="s">
        <v>34</v>
      </c>
      <c r="H2483" s="4" t="s">
        <v>621</v>
      </c>
      <c r="I2483" s="4" t="s">
        <v>111</v>
      </c>
      <c r="J2483" s="4" t="s">
        <v>37</v>
      </c>
      <c r="K2483" s="4" t="s">
        <v>622</v>
      </c>
      <c r="L2483" s="4" t="s">
        <v>39</v>
      </c>
      <c r="M2483" s="4" t="s">
        <v>112</v>
      </c>
      <c r="N2483" s="4" t="s">
        <v>41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</row>
    <row r="2484" spans="1:40" ht="15" customHeight="1" x14ac:dyDescent="0.25">
      <c r="A2484" s="4" t="str">
        <f>EB[[#This Row],[unit]] &amp; "#" &amp; EB[[#This Row],[indic_nrg]] &amp; "#" &amp; EB[[#This Row],[product]] &amp; "#" &amp; EB[[#This Row],[geo]]</f>
        <v>TJ#B_101320#5544#CZ</v>
      </c>
      <c r="B2484" s="4" t="str">
        <f>VLOOKUP(EB[[#This Row],[product]],KS_DB[[product]:[KS]],5,FALSE)</f>
        <v>biomass</v>
      </c>
      <c r="C2484" s="4" t="str">
        <f>VLOOKUP(EB[[#This Row],[product]],KS_DB[[product]:[KS]],6,FALSE)</f>
        <v>biomass</v>
      </c>
      <c r="D2484" s="4">
        <f>VLOOKUP(EB[[#This Row],[product]],Carriers[],4,FALSE)</f>
        <v>1</v>
      </c>
      <c r="E2484" s="4">
        <f>VLOOKUP(EB[[#This Row],[indic_nrg]],Indicators[],4,FALSE)</f>
        <v>0</v>
      </c>
      <c r="F2484" s="4">
        <f>IFERROR(VLOOKUP(EB[[#This Row],[Source_carrier]],KS_DB[[product]:[KS]],6,FALSE),0)</f>
        <v>0</v>
      </c>
      <c r="G2484" s="4" t="s">
        <v>34</v>
      </c>
      <c r="H2484" s="4" t="s">
        <v>621</v>
      </c>
      <c r="I2484" s="4" t="s">
        <v>113</v>
      </c>
      <c r="J2484" s="4" t="s">
        <v>37</v>
      </c>
      <c r="K2484" s="4" t="s">
        <v>622</v>
      </c>
      <c r="L2484" s="4" t="s">
        <v>39</v>
      </c>
      <c r="M2484" s="4" t="s">
        <v>114</v>
      </c>
      <c r="N2484" s="4" t="s">
        <v>41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</row>
    <row r="2485" spans="1:40" ht="15" customHeight="1" x14ac:dyDescent="0.25">
      <c r="A2485" s="4" t="str">
        <f>EB[[#This Row],[unit]] &amp; "#" &amp; EB[[#This Row],[indic_nrg]] &amp; "#" &amp; EB[[#This Row],[product]] &amp; "#" &amp; EB[[#This Row],[geo]]</f>
        <v>TJ#B_101320#5545#CZ</v>
      </c>
      <c r="B2485" s="4" t="str">
        <f>VLOOKUP(EB[[#This Row],[product]],KS_DB[[product]:[KS]],5,FALSE)</f>
        <v>biomass</v>
      </c>
      <c r="C2485" s="4" t="str">
        <f>VLOOKUP(EB[[#This Row],[product]],KS_DB[[product]:[KS]],6,FALSE)</f>
        <v>biomass</v>
      </c>
      <c r="D2485" s="4">
        <f>VLOOKUP(EB[[#This Row],[product]],Carriers[],4,FALSE)</f>
        <v>0</v>
      </c>
      <c r="E2485" s="4">
        <f>VLOOKUP(EB[[#This Row],[indic_nrg]],Indicators[],4,FALSE)</f>
        <v>0</v>
      </c>
      <c r="F2485" s="4">
        <f>IFERROR(VLOOKUP(EB[[#This Row],[Source_carrier]],KS_DB[[product]:[KS]],6,FALSE),0)</f>
        <v>0</v>
      </c>
      <c r="G2485" s="4" t="s">
        <v>34</v>
      </c>
      <c r="H2485" s="4" t="s">
        <v>621</v>
      </c>
      <c r="I2485" s="4" t="s">
        <v>115</v>
      </c>
      <c r="J2485" s="4" t="s">
        <v>37</v>
      </c>
      <c r="K2485" s="4" t="s">
        <v>622</v>
      </c>
      <c r="L2485" s="4" t="s">
        <v>39</v>
      </c>
      <c r="M2485" s="4" t="s">
        <v>116</v>
      </c>
      <c r="N2485" s="4" t="s">
        <v>41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</row>
    <row r="2486" spans="1:40" ht="15" customHeight="1" x14ac:dyDescent="0.25">
      <c r="A2486" s="4" t="str">
        <f>EB[[#This Row],[unit]] &amp; "#" &amp; EB[[#This Row],[indic_nrg]] &amp; "#" &amp; EB[[#This Row],[product]] &amp; "#" &amp; EB[[#This Row],[geo]]</f>
        <v>TJ#B_101320#5546#CZ</v>
      </c>
      <c r="B2486" s="4" t="str">
        <f>VLOOKUP(EB[[#This Row],[product]],KS_DB[[product]:[KS]],5,FALSE)</f>
        <v>biomass</v>
      </c>
      <c r="C2486" s="4" t="str">
        <f>VLOOKUP(EB[[#This Row],[product]],KS_DB[[product]:[KS]],6,FALSE)</f>
        <v>biomass</v>
      </c>
      <c r="D2486" s="4">
        <f>VLOOKUP(EB[[#This Row],[product]],Carriers[],4,FALSE)</f>
        <v>1</v>
      </c>
      <c r="E2486" s="4">
        <f>VLOOKUP(EB[[#This Row],[indic_nrg]],Indicators[],4,FALSE)</f>
        <v>0</v>
      </c>
      <c r="F2486" s="4">
        <f>IFERROR(VLOOKUP(EB[[#This Row],[Source_carrier]],KS_DB[[product]:[KS]],6,FALSE),0)</f>
        <v>0</v>
      </c>
      <c r="G2486" s="4" t="s">
        <v>34</v>
      </c>
      <c r="H2486" s="4" t="s">
        <v>621</v>
      </c>
      <c r="I2486" s="4" t="s">
        <v>117</v>
      </c>
      <c r="J2486" s="4" t="s">
        <v>37</v>
      </c>
      <c r="K2486" s="4" t="s">
        <v>622</v>
      </c>
      <c r="L2486" s="4" t="s">
        <v>39</v>
      </c>
      <c r="M2486" s="4" t="s">
        <v>118</v>
      </c>
      <c r="N2486" s="4" t="s">
        <v>41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</row>
    <row r="2487" spans="1:40" ht="15" customHeight="1" x14ac:dyDescent="0.25">
      <c r="A2487" s="4" t="str">
        <f>EB[[#This Row],[unit]] &amp; "#" &amp; EB[[#This Row],[indic_nrg]] &amp; "#" &amp; EB[[#This Row],[product]] &amp; "#" &amp; EB[[#This Row],[geo]]</f>
        <v>TJ#B_101320#5547#CZ</v>
      </c>
      <c r="B2487" s="4" t="str">
        <f>VLOOKUP(EB[[#This Row],[product]],KS_DB[[product]:[KS]],5,FALSE)</f>
        <v>biomass</v>
      </c>
      <c r="C2487" s="4" t="str">
        <f>VLOOKUP(EB[[#This Row],[product]],KS_DB[[product]:[KS]],6,FALSE)</f>
        <v>biomass</v>
      </c>
      <c r="D2487" s="4">
        <f>VLOOKUP(EB[[#This Row],[product]],Carriers[],4,FALSE)</f>
        <v>1</v>
      </c>
      <c r="E2487" s="4">
        <f>VLOOKUP(EB[[#This Row],[indic_nrg]],Indicators[],4,FALSE)</f>
        <v>0</v>
      </c>
      <c r="F2487" s="4">
        <f>IFERROR(VLOOKUP(EB[[#This Row],[Source_carrier]],KS_DB[[product]:[KS]],6,FALSE),0)</f>
        <v>0</v>
      </c>
      <c r="G2487" s="4" t="s">
        <v>34</v>
      </c>
      <c r="H2487" s="4" t="s">
        <v>621</v>
      </c>
      <c r="I2487" s="4" t="s">
        <v>119</v>
      </c>
      <c r="J2487" s="4" t="s">
        <v>37</v>
      </c>
      <c r="K2487" s="4" t="s">
        <v>622</v>
      </c>
      <c r="L2487" s="4" t="s">
        <v>39</v>
      </c>
      <c r="M2487" s="4" t="s">
        <v>120</v>
      </c>
      <c r="N2487" s="4" t="s">
        <v>41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</row>
    <row r="2488" spans="1:40" ht="15" customHeight="1" x14ac:dyDescent="0.25">
      <c r="A2488" s="4" t="str">
        <f>EB[[#This Row],[unit]] &amp; "#" &amp; EB[[#This Row],[indic_nrg]] &amp; "#" &amp; EB[[#This Row],[product]] &amp; "#" &amp; EB[[#This Row],[geo]]</f>
        <v>TJ#B_101320#5548#CZ</v>
      </c>
      <c r="B2488" s="4" t="str">
        <f>VLOOKUP(EB[[#This Row],[product]],KS_DB[[product]:[KS]],5,FALSE)</f>
        <v>biomass</v>
      </c>
      <c r="C2488" s="4" t="str">
        <f>VLOOKUP(EB[[#This Row],[product]],KS_DB[[product]:[KS]],6,FALSE)</f>
        <v>biomass</v>
      </c>
      <c r="D2488" s="4">
        <f>VLOOKUP(EB[[#This Row],[product]],Carriers[],4,FALSE)</f>
        <v>1</v>
      </c>
      <c r="E2488" s="4">
        <f>VLOOKUP(EB[[#This Row],[indic_nrg]],Indicators[],4,FALSE)</f>
        <v>0</v>
      </c>
      <c r="F2488" s="4">
        <f>IFERROR(VLOOKUP(EB[[#This Row],[Source_carrier]],KS_DB[[product]:[KS]],6,FALSE),0)</f>
        <v>0</v>
      </c>
      <c r="G2488" s="4" t="s">
        <v>34</v>
      </c>
      <c r="H2488" s="4" t="s">
        <v>621</v>
      </c>
      <c r="I2488" s="4" t="s">
        <v>121</v>
      </c>
      <c r="J2488" s="4" t="s">
        <v>37</v>
      </c>
      <c r="K2488" s="4" t="s">
        <v>622</v>
      </c>
      <c r="L2488" s="4" t="s">
        <v>39</v>
      </c>
      <c r="M2488" s="4" t="s">
        <v>122</v>
      </c>
      <c r="N2488" s="4" t="s">
        <v>41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</row>
    <row r="2489" spans="1:40" ht="15" customHeight="1" x14ac:dyDescent="0.25">
      <c r="A2489" s="4" t="str">
        <f>EB[[#This Row],[unit]] &amp; "#" &amp; EB[[#This Row],[indic_nrg]] &amp; "#" &amp; EB[[#This Row],[product]] &amp; "#" &amp; EB[[#This Row],[geo]]</f>
        <v>TJ#B_101320#5549#CZ</v>
      </c>
      <c r="B2489" s="4" t="str">
        <f>VLOOKUP(EB[[#This Row],[product]],KS_DB[[product]:[KS]],5,FALSE)</f>
        <v>biomass</v>
      </c>
      <c r="C2489" s="4" t="str">
        <f>VLOOKUP(EB[[#This Row],[product]],KS_DB[[product]:[KS]],6,FALSE)</f>
        <v>biomass</v>
      </c>
      <c r="D2489" s="4">
        <f>VLOOKUP(EB[[#This Row],[product]],Carriers[],4,FALSE)</f>
        <v>1</v>
      </c>
      <c r="E2489" s="4">
        <f>VLOOKUP(EB[[#This Row],[indic_nrg]],Indicators[],4,FALSE)</f>
        <v>0</v>
      </c>
      <c r="F2489" s="4">
        <f>IFERROR(VLOOKUP(EB[[#This Row],[Source_carrier]],KS_DB[[product]:[KS]],6,FALSE),0)</f>
        <v>0</v>
      </c>
      <c r="G2489" s="4" t="s">
        <v>34</v>
      </c>
      <c r="H2489" s="4" t="s">
        <v>621</v>
      </c>
      <c r="I2489" s="4" t="s">
        <v>123</v>
      </c>
      <c r="J2489" s="4" t="s">
        <v>37</v>
      </c>
      <c r="K2489" s="4" t="s">
        <v>622</v>
      </c>
      <c r="L2489" s="4" t="s">
        <v>39</v>
      </c>
      <c r="M2489" s="4" t="s">
        <v>124</v>
      </c>
      <c r="N2489" s="4" t="s">
        <v>41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</row>
    <row r="2490" spans="1:40" ht="15" customHeight="1" x14ac:dyDescent="0.25">
      <c r="A2490" s="4" t="str">
        <f>EB[[#This Row],[unit]] &amp; "#" &amp; EB[[#This Row],[indic_nrg]] &amp; "#" &amp; EB[[#This Row],[product]] &amp; "#" &amp; EB[[#This Row],[geo]]</f>
        <v>TJ#B_101320#5550#CZ</v>
      </c>
      <c r="B2490" s="4" t="str">
        <f>VLOOKUP(EB[[#This Row],[product]],KS_DB[[product]:[KS]],5,FALSE)</f>
        <v>RES</v>
      </c>
      <c r="C2490" s="4" t="str">
        <f>VLOOKUP(EB[[#This Row],[product]],KS_DB[[product]:[KS]],6,FALSE)</f>
        <v>RES</v>
      </c>
      <c r="D2490" s="4">
        <f>VLOOKUP(EB[[#This Row],[product]],Carriers[],4,FALSE)</f>
        <v>1</v>
      </c>
      <c r="E2490" s="4">
        <f>VLOOKUP(EB[[#This Row],[indic_nrg]],Indicators[],4,FALSE)</f>
        <v>0</v>
      </c>
      <c r="F2490" s="4">
        <f>IFERROR(VLOOKUP(EB[[#This Row],[Source_carrier]],KS_DB[[product]:[KS]],6,FALSE),0)</f>
        <v>0</v>
      </c>
      <c r="G2490" s="4" t="s">
        <v>34</v>
      </c>
      <c r="H2490" s="4" t="s">
        <v>621</v>
      </c>
      <c r="I2490" s="4" t="s">
        <v>125</v>
      </c>
      <c r="J2490" s="4" t="s">
        <v>37</v>
      </c>
      <c r="K2490" s="4" t="s">
        <v>622</v>
      </c>
      <c r="L2490" s="4" t="s">
        <v>39</v>
      </c>
      <c r="M2490" s="4" t="s">
        <v>126</v>
      </c>
      <c r="N2490" s="4" t="s">
        <v>41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</row>
    <row r="2491" spans="1:40" ht="15" customHeight="1" x14ac:dyDescent="0.25">
      <c r="A2491" s="4" t="str">
        <f>EB[[#This Row],[unit]] &amp; "#" &amp; EB[[#This Row],[indic_nrg]] &amp; "#" &amp; EB[[#This Row],[product]] &amp; "#" &amp; EB[[#This Row],[geo]]</f>
        <v>TJ#B_101320#6000#CZ</v>
      </c>
      <c r="B2491" s="4" t="str">
        <f>VLOOKUP(EB[[#This Row],[product]],KS_DB[[product]:[KS]],5,FALSE)</f>
        <v>electricity</v>
      </c>
      <c r="C2491" s="4" t="str">
        <f>VLOOKUP(EB[[#This Row],[product]],KS_DB[[product]:[KS]],6,FALSE)</f>
        <v>electricity</v>
      </c>
      <c r="D2491" s="4">
        <f>VLOOKUP(EB[[#This Row],[product]],Carriers[],4,FALSE)</f>
        <v>1</v>
      </c>
      <c r="E2491" s="4">
        <f>VLOOKUP(EB[[#This Row],[indic_nrg]],Indicators[],4,FALSE)</f>
        <v>0</v>
      </c>
      <c r="F2491" s="4">
        <f>IFERROR(VLOOKUP(EB[[#This Row],[Source_carrier]],KS_DB[[product]:[KS]],6,FALSE),0)</f>
        <v>0</v>
      </c>
      <c r="G2491" s="4" t="s">
        <v>34</v>
      </c>
      <c r="H2491" s="4" t="s">
        <v>621</v>
      </c>
      <c r="I2491" s="4" t="s">
        <v>127</v>
      </c>
      <c r="J2491" s="4" t="s">
        <v>37</v>
      </c>
      <c r="K2491" s="4" t="s">
        <v>622</v>
      </c>
      <c r="L2491" s="4" t="s">
        <v>39</v>
      </c>
      <c r="M2491" s="4" t="s">
        <v>128</v>
      </c>
      <c r="N2491" s="4" t="s">
        <v>41</v>
      </c>
      <c r="O2491" s="4">
        <v>17464</v>
      </c>
      <c r="P2491" s="4">
        <v>18839</v>
      </c>
      <c r="Q2491" s="4">
        <v>17114</v>
      </c>
      <c r="R2491" s="4">
        <v>18</v>
      </c>
      <c r="S2491" s="4">
        <v>11</v>
      </c>
      <c r="T2491" s="4">
        <v>11</v>
      </c>
      <c r="U2491" s="4">
        <v>11</v>
      </c>
      <c r="V2491" s="4">
        <v>4</v>
      </c>
      <c r="W2491" s="4">
        <v>0</v>
      </c>
      <c r="X2491" s="4">
        <v>0</v>
      </c>
      <c r="Y2491" s="4">
        <v>0</v>
      </c>
      <c r="Z2491" s="4">
        <v>0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</row>
    <row r="2492" spans="1:40" ht="15" customHeight="1" x14ac:dyDescent="0.25">
      <c r="A2492" s="4" t="str">
        <f>EB[[#This Row],[unit]] &amp; "#" &amp; EB[[#This Row],[indic_nrg]] &amp; "#" &amp; EB[[#This Row],[product]] &amp; "#" &amp; EB[[#This Row],[geo]]</f>
        <v>TJ#B_101320#7100#CZ</v>
      </c>
      <c r="B2492" s="4" t="str">
        <f>VLOOKUP(EB[[#This Row],[product]],KS_DB[[product]:[KS]],5,FALSE)</f>
        <v>other</v>
      </c>
      <c r="C2492" s="4" t="str">
        <f>VLOOKUP(EB[[#This Row],[product]],KS_DB[[product]:[KS]],6,FALSE)</f>
        <v>other</v>
      </c>
      <c r="D2492" s="4">
        <f>VLOOKUP(EB[[#This Row],[product]],Carriers[],4,FALSE)</f>
        <v>1</v>
      </c>
      <c r="E2492" s="4">
        <f>VLOOKUP(EB[[#This Row],[indic_nrg]],Indicators[],4,FALSE)</f>
        <v>0</v>
      </c>
      <c r="F2492" s="4">
        <f>IFERROR(VLOOKUP(EB[[#This Row],[Source_carrier]],KS_DB[[product]:[KS]],6,FALSE),0)</f>
        <v>0</v>
      </c>
      <c r="G2492" s="4" t="s">
        <v>34</v>
      </c>
      <c r="H2492" s="4" t="s">
        <v>621</v>
      </c>
      <c r="I2492" s="4" t="s">
        <v>129</v>
      </c>
      <c r="J2492" s="4" t="s">
        <v>37</v>
      </c>
      <c r="K2492" s="4" t="s">
        <v>622</v>
      </c>
      <c r="L2492" s="4" t="s">
        <v>39</v>
      </c>
      <c r="M2492" s="4" t="s">
        <v>130</v>
      </c>
      <c r="N2492" s="4" t="s">
        <v>41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</row>
    <row r="2493" spans="1:40" ht="15" customHeight="1" x14ac:dyDescent="0.25">
      <c r="A2493" s="4" t="str">
        <f>EB[[#This Row],[unit]] &amp; "#" &amp; EB[[#This Row],[indic_nrg]] &amp; "#" &amp; EB[[#This Row],[product]] &amp; "#" &amp; EB[[#This Row],[geo]]</f>
        <v>TJ#B_101320#7200#CZ</v>
      </c>
      <c r="B2493" s="4" t="str">
        <f>VLOOKUP(EB[[#This Row],[product]],KS_DB[[product]:[KS]],5,FALSE)</f>
        <v>other</v>
      </c>
      <c r="C2493" s="4" t="str">
        <f>VLOOKUP(EB[[#This Row],[product]],KS_DB[[product]:[KS]],6,FALSE)</f>
        <v>other</v>
      </c>
      <c r="D2493" s="4">
        <f>VLOOKUP(EB[[#This Row],[product]],Carriers[],4,FALSE)</f>
        <v>0</v>
      </c>
      <c r="E2493" s="4">
        <f>VLOOKUP(EB[[#This Row],[indic_nrg]],Indicators[],4,FALSE)</f>
        <v>0</v>
      </c>
      <c r="F2493" s="4">
        <f>IFERROR(VLOOKUP(EB[[#This Row],[Source_carrier]],KS_DB[[product]:[KS]],6,FALSE),0)</f>
        <v>0</v>
      </c>
      <c r="G2493" s="4" t="s">
        <v>34</v>
      </c>
      <c r="H2493" s="4" t="s">
        <v>621</v>
      </c>
      <c r="I2493" s="4" t="s">
        <v>131</v>
      </c>
      <c r="J2493" s="4" t="s">
        <v>37</v>
      </c>
      <c r="K2493" s="4" t="s">
        <v>622</v>
      </c>
      <c r="L2493" s="4" t="s">
        <v>39</v>
      </c>
      <c r="M2493" s="4" t="s">
        <v>132</v>
      </c>
      <c r="N2493" s="4" t="s">
        <v>41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</row>
    <row r="2494" spans="1:40" ht="15" customHeight="1" x14ac:dyDescent="0.25">
      <c r="A2494" s="4" t="str">
        <f>EB[[#This Row],[unit]] &amp; "#" &amp; EB[[#This Row],[indic_nrg]] &amp; "#" &amp; EB[[#This Row],[product]] &amp; "#" &amp; EB[[#This Row],[geo]]</f>
        <v>TJ#B_101321#0000#CZ</v>
      </c>
      <c r="B2494" s="4" t="str">
        <f>VLOOKUP(EB[[#This Row],[product]],KS_DB[[product]:[KS]],5,FALSE)</f>
        <v>all</v>
      </c>
      <c r="C2494" s="4" t="str">
        <f>VLOOKUP(EB[[#This Row],[product]],KS_DB[[product]:[KS]],6,FALSE)</f>
        <v>all</v>
      </c>
      <c r="D2494" s="4">
        <f>VLOOKUP(EB[[#This Row],[product]],Carriers[],4,FALSE)</f>
        <v>0</v>
      </c>
      <c r="E2494" s="4">
        <f>VLOOKUP(EB[[#This Row],[indic_nrg]],Indicators[],4,FALSE)</f>
        <v>0</v>
      </c>
      <c r="F2494" s="4">
        <f>IFERROR(VLOOKUP(EB[[#This Row],[Source_carrier]],KS_DB[[product]:[KS]],6,FALSE),0)</f>
        <v>0</v>
      </c>
      <c r="G2494" s="4" t="s">
        <v>34</v>
      </c>
      <c r="H2494" s="4" t="s">
        <v>623</v>
      </c>
      <c r="I2494" s="4" t="s">
        <v>36</v>
      </c>
      <c r="J2494" s="4" t="s">
        <v>37</v>
      </c>
      <c r="K2494" s="4" t="s">
        <v>624</v>
      </c>
      <c r="L2494" s="4" t="s">
        <v>39</v>
      </c>
      <c r="M2494" s="4" t="s">
        <v>40</v>
      </c>
      <c r="N2494" s="4" t="s">
        <v>41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</row>
    <row r="2495" spans="1:40" ht="15" customHeight="1" x14ac:dyDescent="0.25">
      <c r="A2495" s="4" t="str">
        <f>EB[[#This Row],[unit]] &amp; "#" &amp; EB[[#This Row],[indic_nrg]] &amp; "#" &amp; EB[[#This Row],[product]] &amp; "#" &amp; EB[[#This Row],[geo]]</f>
        <v>TJ#B_101321#5200#CZ</v>
      </c>
      <c r="B2495" s="4" t="str">
        <f>VLOOKUP(EB[[#This Row],[product]],KS_DB[[product]:[KS]],5,FALSE)</f>
        <v>heat</v>
      </c>
      <c r="C2495" s="4" t="str">
        <f>VLOOKUP(EB[[#This Row],[product]],KS_DB[[product]:[KS]],6,FALSE)</f>
        <v>heat</v>
      </c>
      <c r="D2495" s="4">
        <f>VLOOKUP(EB[[#This Row],[product]],Carriers[],4,FALSE)</f>
        <v>1</v>
      </c>
      <c r="E2495" s="4">
        <f>VLOOKUP(EB[[#This Row],[indic_nrg]],Indicators[],4,FALSE)</f>
        <v>0</v>
      </c>
      <c r="F2495" s="4">
        <f>IFERROR(VLOOKUP(EB[[#This Row],[Source_carrier]],KS_DB[[product]:[KS]],6,FALSE),0)</f>
        <v>0</v>
      </c>
      <c r="G2495" s="4" t="s">
        <v>34</v>
      </c>
      <c r="H2495" s="4" t="s">
        <v>623</v>
      </c>
      <c r="I2495" s="4" t="s">
        <v>97</v>
      </c>
      <c r="J2495" s="4" t="s">
        <v>37</v>
      </c>
      <c r="K2495" s="4" t="s">
        <v>624</v>
      </c>
      <c r="L2495" s="4" t="s">
        <v>39</v>
      </c>
      <c r="M2495" s="4" t="s">
        <v>98</v>
      </c>
      <c r="N2495" s="4" t="s">
        <v>41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</row>
    <row r="2496" spans="1:40" ht="15" customHeight="1" x14ac:dyDescent="0.25">
      <c r="A2496" s="4" t="str">
        <f>EB[[#This Row],[unit]] &amp; "#" &amp; EB[[#This Row],[indic_nrg]] &amp; "#" &amp; EB[[#This Row],[product]] &amp; "#" &amp; EB[[#This Row],[geo]]</f>
        <v>TJ#B_101321#5500#CZ</v>
      </c>
      <c r="B2496" s="4" t="str">
        <f>VLOOKUP(EB[[#This Row],[product]],KS_DB[[product]:[KS]],5,FALSE)</f>
        <v>RES</v>
      </c>
      <c r="C2496" s="4" t="str">
        <f>VLOOKUP(EB[[#This Row],[product]],KS_DB[[product]:[KS]],6,FALSE)</f>
        <v>RES</v>
      </c>
      <c r="D2496" s="4">
        <f>VLOOKUP(EB[[#This Row],[product]],Carriers[],4,FALSE)</f>
        <v>0</v>
      </c>
      <c r="E2496" s="4">
        <f>VLOOKUP(EB[[#This Row],[indic_nrg]],Indicators[],4,FALSE)</f>
        <v>0</v>
      </c>
      <c r="F2496" s="4">
        <f>IFERROR(VLOOKUP(EB[[#This Row],[Source_carrier]],KS_DB[[product]:[KS]],6,FALSE),0)</f>
        <v>0</v>
      </c>
      <c r="G2496" s="4" t="s">
        <v>34</v>
      </c>
      <c r="H2496" s="4" t="s">
        <v>623</v>
      </c>
      <c r="I2496" s="4" t="s">
        <v>99</v>
      </c>
      <c r="J2496" s="4" t="s">
        <v>37</v>
      </c>
      <c r="K2496" s="4" t="s">
        <v>624</v>
      </c>
      <c r="L2496" s="4" t="s">
        <v>39</v>
      </c>
      <c r="M2496" s="4" t="s">
        <v>100</v>
      </c>
      <c r="N2496" s="4" t="s">
        <v>41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</row>
    <row r="2497" spans="1:40" ht="15" customHeight="1" x14ac:dyDescent="0.25">
      <c r="A2497" s="4" t="str">
        <f>EB[[#This Row],[unit]] &amp; "#" &amp; EB[[#This Row],[indic_nrg]] &amp; "#" &amp; EB[[#This Row],[product]] &amp; "#" &amp; EB[[#This Row],[geo]]</f>
        <v>TJ#B_101321#5532#CZ</v>
      </c>
      <c r="B2497" s="4" t="str">
        <f>VLOOKUP(EB[[#This Row],[product]],KS_DB[[product]:[KS]],5,FALSE)</f>
        <v>RES</v>
      </c>
      <c r="C2497" s="4" t="str">
        <f>VLOOKUP(EB[[#This Row],[product]],KS_DB[[product]:[KS]],6,FALSE)</f>
        <v>RES</v>
      </c>
      <c r="D2497" s="4">
        <f>VLOOKUP(EB[[#This Row],[product]],Carriers[],4,FALSE)</f>
        <v>1</v>
      </c>
      <c r="E2497" s="4">
        <f>VLOOKUP(EB[[#This Row],[indic_nrg]],Indicators[],4,FALSE)</f>
        <v>0</v>
      </c>
      <c r="F2497" s="4">
        <f>IFERROR(VLOOKUP(EB[[#This Row],[Source_carrier]],KS_DB[[product]:[KS]],6,FALSE),0)</f>
        <v>0</v>
      </c>
      <c r="G2497" s="4" t="s">
        <v>34</v>
      </c>
      <c r="H2497" s="4" t="s">
        <v>623</v>
      </c>
      <c r="I2497" s="4" t="s">
        <v>101</v>
      </c>
      <c r="J2497" s="4" t="s">
        <v>37</v>
      </c>
      <c r="K2497" s="4" t="s">
        <v>624</v>
      </c>
      <c r="L2497" s="4" t="s">
        <v>39</v>
      </c>
      <c r="M2497" s="4" t="s">
        <v>102</v>
      </c>
      <c r="N2497" s="4" t="s">
        <v>41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</row>
    <row r="2498" spans="1:40" ht="15" customHeight="1" x14ac:dyDescent="0.25">
      <c r="A2498" s="4" t="str">
        <f>EB[[#This Row],[unit]] &amp; "#" &amp; EB[[#This Row],[indic_nrg]] &amp; "#" &amp; EB[[#This Row],[product]] &amp; "#" &amp; EB[[#This Row],[geo]]</f>
        <v>TJ#B_101321#5540#CZ</v>
      </c>
      <c r="B2498" s="4" t="str">
        <f>VLOOKUP(EB[[#This Row],[product]],KS_DB[[product]:[KS]],5,FALSE)</f>
        <v>biomass</v>
      </c>
      <c r="C2498" s="4" t="str">
        <f>VLOOKUP(EB[[#This Row],[product]],KS_DB[[product]:[KS]],6,FALSE)</f>
        <v>biomass</v>
      </c>
      <c r="D2498" s="4">
        <f>VLOOKUP(EB[[#This Row],[product]],Carriers[],4,FALSE)</f>
        <v>0</v>
      </c>
      <c r="E2498" s="4">
        <f>VLOOKUP(EB[[#This Row],[indic_nrg]],Indicators[],4,FALSE)</f>
        <v>0</v>
      </c>
      <c r="F2498" s="4">
        <f>IFERROR(VLOOKUP(EB[[#This Row],[Source_carrier]],KS_DB[[product]:[KS]],6,FALSE),0)</f>
        <v>0</v>
      </c>
      <c r="G2498" s="4" t="s">
        <v>34</v>
      </c>
      <c r="H2498" s="4" t="s">
        <v>623</v>
      </c>
      <c r="I2498" s="4" t="s">
        <v>103</v>
      </c>
      <c r="J2498" s="4" t="s">
        <v>37</v>
      </c>
      <c r="K2498" s="4" t="s">
        <v>624</v>
      </c>
      <c r="L2498" s="4" t="s">
        <v>39</v>
      </c>
      <c r="M2498" s="4" t="s">
        <v>104</v>
      </c>
      <c r="N2498" s="4" t="s">
        <v>41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</row>
    <row r="2499" spans="1:40" ht="15" customHeight="1" x14ac:dyDescent="0.25">
      <c r="A2499" s="4" t="str">
        <f>EB[[#This Row],[unit]] &amp; "#" &amp; EB[[#This Row],[indic_nrg]] &amp; "#" &amp; EB[[#This Row],[product]] &amp; "#" &amp; EB[[#This Row],[geo]]</f>
        <v>TJ#B_101321#5541#CZ</v>
      </c>
      <c r="B2499" s="4" t="str">
        <f>VLOOKUP(EB[[#This Row],[product]],KS_DB[[product]:[KS]],5,FALSE)</f>
        <v>biomass</v>
      </c>
      <c r="C2499" s="4" t="str">
        <f>VLOOKUP(EB[[#This Row],[product]],KS_DB[[product]:[KS]],6,FALSE)</f>
        <v>biomass</v>
      </c>
      <c r="D2499" s="4">
        <f>VLOOKUP(EB[[#This Row],[product]],Carriers[],4,FALSE)</f>
        <v>1</v>
      </c>
      <c r="E2499" s="4">
        <f>VLOOKUP(EB[[#This Row],[indic_nrg]],Indicators[],4,FALSE)</f>
        <v>0</v>
      </c>
      <c r="F2499" s="4">
        <f>IFERROR(VLOOKUP(EB[[#This Row],[Source_carrier]],KS_DB[[product]:[KS]],6,FALSE),0)</f>
        <v>0</v>
      </c>
      <c r="G2499" s="4" t="s">
        <v>34</v>
      </c>
      <c r="H2499" s="4" t="s">
        <v>623</v>
      </c>
      <c r="I2499" s="4" t="s">
        <v>105</v>
      </c>
      <c r="J2499" s="4" t="s">
        <v>37</v>
      </c>
      <c r="K2499" s="4" t="s">
        <v>624</v>
      </c>
      <c r="L2499" s="4" t="s">
        <v>39</v>
      </c>
      <c r="M2499" s="4" t="s">
        <v>106</v>
      </c>
      <c r="N2499" s="4" t="s">
        <v>41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</row>
    <row r="2500" spans="1:40" ht="15" customHeight="1" x14ac:dyDescent="0.25">
      <c r="A2500" s="4" t="str">
        <f>EB[[#This Row],[unit]] &amp; "#" &amp; EB[[#This Row],[indic_nrg]] &amp; "#" &amp; EB[[#This Row],[product]] &amp; "#" &amp; EB[[#This Row],[geo]]</f>
        <v>TJ#B_101321#5542#CZ</v>
      </c>
      <c r="B2500" s="4" t="str">
        <f>VLOOKUP(EB[[#This Row],[product]],KS_DB[[product]:[KS]],5,FALSE)</f>
        <v>biomass</v>
      </c>
      <c r="C2500" s="4" t="str">
        <f>VLOOKUP(EB[[#This Row],[product]],KS_DB[[product]:[KS]],6,FALSE)</f>
        <v>biomass</v>
      </c>
      <c r="D2500" s="4">
        <f>VLOOKUP(EB[[#This Row],[product]],Carriers[],4,FALSE)</f>
        <v>1</v>
      </c>
      <c r="E2500" s="4">
        <f>VLOOKUP(EB[[#This Row],[indic_nrg]],Indicators[],4,FALSE)</f>
        <v>0</v>
      </c>
      <c r="F2500" s="4">
        <f>IFERROR(VLOOKUP(EB[[#This Row],[Source_carrier]],KS_DB[[product]:[KS]],6,FALSE),0)</f>
        <v>0</v>
      </c>
      <c r="G2500" s="4" t="s">
        <v>34</v>
      </c>
      <c r="H2500" s="4" t="s">
        <v>623</v>
      </c>
      <c r="I2500" s="4" t="s">
        <v>107</v>
      </c>
      <c r="J2500" s="4" t="s">
        <v>37</v>
      </c>
      <c r="K2500" s="4" t="s">
        <v>624</v>
      </c>
      <c r="L2500" s="4" t="s">
        <v>39</v>
      </c>
      <c r="M2500" s="4" t="s">
        <v>108</v>
      </c>
      <c r="N2500" s="4" t="s">
        <v>41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0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</row>
    <row r="2501" spans="1:40" ht="15" customHeight="1" x14ac:dyDescent="0.25">
      <c r="A2501" s="4" t="str">
        <f>EB[[#This Row],[unit]] &amp; "#" &amp; EB[[#This Row],[indic_nrg]] &amp; "#" &amp; EB[[#This Row],[product]] &amp; "#" &amp; EB[[#This Row],[geo]]</f>
        <v>TJ#B_101321#55431#CZ</v>
      </c>
      <c r="B2501" s="4" t="str">
        <f>VLOOKUP(EB[[#This Row],[product]],KS_DB[[product]:[KS]],5,FALSE)</f>
        <v>biomass</v>
      </c>
      <c r="C2501" s="4" t="str">
        <f>VLOOKUP(EB[[#This Row],[product]],KS_DB[[product]:[KS]],6,FALSE)</f>
        <v>biomass</v>
      </c>
      <c r="D2501" s="4">
        <f>VLOOKUP(EB[[#This Row],[product]],Carriers[],4,FALSE)</f>
        <v>1</v>
      </c>
      <c r="E2501" s="4">
        <f>VLOOKUP(EB[[#This Row],[indic_nrg]],Indicators[],4,FALSE)</f>
        <v>0</v>
      </c>
      <c r="F2501" s="4">
        <f>IFERROR(VLOOKUP(EB[[#This Row],[Source_carrier]],KS_DB[[product]:[KS]],6,FALSE),0)</f>
        <v>0</v>
      </c>
      <c r="G2501" s="4" t="s">
        <v>34</v>
      </c>
      <c r="H2501" s="4" t="s">
        <v>623</v>
      </c>
      <c r="I2501" s="4" t="s">
        <v>109</v>
      </c>
      <c r="J2501" s="4" t="s">
        <v>37</v>
      </c>
      <c r="K2501" s="4" t="s">
        <v>624</v>
      </c>
      <c r="L2501" s="4" t="s">
        <v>39</v>
      </c>
      <c r="M2501" s="4" t="s">
        <v>110</v>
      </c>
      <c r="N2501" s="4" t="s">
        <v>41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</row>
    <row r="2502" spans="1:40" ht="15" customHeight="1" x14ac:dyDescent="0.25">
      <c r="A2502" s="4" t="str">
        <f>EB[[#This Row],[unit]] &amp; "#" &amp; EB[[#This Row],[indic_nrg]] &amp; "#" &amp; EB[[#This Row],[product]] &amp; "#" &amp; EB[[#This Row],[geo]]</f>
        <v>TJ#B_101321#55432#CZ</v>
      </c>
      <c r="B2502" s="4" t="str">
        <f>VLOOKUP(EB[[#This Row],[product]],KS_DB[[product]:[KS]],5,FALSE)</f>
        <v>biomass</v>
      </c>
      <c r="C2502" s="4" t="str">
        <f>VLOOKUP(EB[[#This Row],[product]],KS_DB[[product]:[KS]],6,FALSE)</f>
        <v>biomass</v>
      </c>
      <c r="D2502" s="4">
        <f>VLOOKUP(EB[[#This Row],[product]],Carriers[],4,FALSE)</f>
        <v>1</v>
      </c>
      <c r="E2502" s="4">
        <f>VLOOKUP(EB[[#This Row],[indic_nrg]],Indicators[],4,FALSE)</f>
        <v>0</v>
      </c>
      <c r="F2502" s="4">
        <f>IFERROR(VLOOKUP(EB[[#This Row],[Source_carrier]],KS_DB[[product]:[KS]],6,FALSE),0)</f>
        <v>0</v>
      </c>
      <c r="G2502" s="4" t="s">
        <v>34</v>
      </c>
      <c r="H2502" s="4" t="s">
        <v>623</v>
      </c>
      <c r="I2502" s="4" t="s">
        <v>111</v>
      </c>
      <c r="J2502" s="4" t="s">
        <v>37</v>
      </c>
      <c r="K2502" s="4" t="s">
        <v>624</v>
      </c>
      <c r="L2502" s="4" t="s">
        <v>39</v>
      </c>
      <c r="M2502" s="4" t="s">
        <v>112</v>
      </c>
      <c r="N2502" s="4" t="s">
        <v>41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4">
        <v>0</v>
      </c>
    </row>
    <row r="2503" spans="1:40" ht="15" customHeight="1" x14ac:dyDescent="0.25">
      <c r="A2503" s="4" t="str">
        <f>EB[[#This Row],[unit]] &amp; "#" &amp; EB[[#This Row],[indic_nrg]] &amp; "#" &amp; EB[[#This Row],[product]] &amp; "#" &amp; EB[[#This Row],[geo]]</f>
        <v>TJ#B_101321#5544#CZ</v>
      </c>
      <c r="B2503" s="4" t="str">
        <f>VLOOKUP(EB[[#This Row],[product]],KS_DB[[product]:[KS]],5,FALSE)</f>
        <v>biomass</v>
      </c>
      <c r="C2503" s="4" t="str">
        <f>VLOOKUP(EB[[#This Row],[product]],KS_DB[[product]:[KS]],6,FALSE)</f>
        <v>biomass</v>
      </c>
      <c r="D2503" s="4">
        <f>VLOOKUP(EB[[#This Row],[product]],Carriers[],4,FALSE)</f>
        <v>1</v>
      </c>
      <c r="E2503" s="4">
        <f>VLOOKUP(EB[[#This Row],[indic_nrg]],Indicators[],4,FALSE)</f>
        <v>0</v>
      </c>
      <c r="F2503" s="4">
        <f>IFERROR(VLOOKUP(EB[[#This Row],[Source_carrier]],KS_DB[[product]:[KS]],6,FALSE),0)</f>
        <v>0</v>
      </c>
      <c r="G2503" s="4" t="s">
        <v>34</v>
      </c>
      <c r="H2503" s="4" t="s">
        <v>623</v>
      </c>
      <c r="I2503" s="4" t="s">
        <v>113</v>
      </c>
      <c r="J2503" s="4" t="s">
        <v>37</v>
      </c>
      <c r="K2503" s="4" t="s">
        <v>624</v>
      </c>
      <c r="L2503" s="4" t="s">
        <v>39</v>
      </c>
      <c r="M2503" s="4" t="s">
        <v>114</v>
      </c>
      <c r="N2503" s="4" t="s">
        <v>41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</row>
    <row r="2504" spans="1:40" ht="15" customHeight="1" x14ac:dyDescent="0.25">
      <c r="A2504" s="4" t="str">
        <f>EB[[#This Row],[unit]] &amp; "#" &amp; EB[[#This Row],[indic_nrg]] &amp; "#" &amp; EB[[#This Row],[product]] &amp; "#" &amp; EB[[#This Row],[geo]]</f>
        <v>TJ#B_101321#5545#CZ</v>
      </c>
      <c r="B2504" s="4" t="str">
        <f>VLOOKUP(EB[[#This Row],[product]],KS_DB[[product]:[KS]],5,FALSE)</f>
        <v>biomass</v>
      </c>
      <c r="C2504" s="4" t="str">
        <f>VLOOKUP(EB[[#This Row],[product]],KS_DB[[product]:[KS]],6,FALSE)</f>
        <v>biomass</v>
      </c>
      <c r="D2504" s="4">
        <f>VLOOKUP(EB[[#This Row],[product]],Carriers[],4,FALSE)</f>
        <v>0</v>
      </c>
      <c r="E2504" s="4">
        <f>VLOOKUP(EB[[#This Row],[indic_nrg]],Indicators[],4,FALSE)</f>
        <v>0</v>
      </c>
      <c r="F2504" s="4">
        <f>IFERROR(VLOOKUP(EB[[#This Row],[Source_carrier]],KS_DB[[product]:[KS]],6,FALSE),0)</f>
        <v>0</v>
      </c>
      <c r="G2504" s="4" t="s">
        <v>34</v>
      </c>
      <c r="H2504" s="4" t="s">
        <v>623</v>
      </c>
      <c r="I2504" s="4" t="s">
        <v>115</v>
      </c>
      <c r="J2504" s="4" t="s">
        <v>37</v>
      </c>
      <c r="K2504" s="4" t="s">
        <v>624</v>
      </c>
      <c r="L2504" s="4" t="s">
        <v>39</v>
      </c>
      <c r="M2504" s="4" t="s">
        <v>116</v>
      </c>
      <c r="N2504" s="4" t="s">
        <v>41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</row>
    <row r="2505" spans="1:40" ht="15" customHeight="1" x14ac:dyDescent="0.25">
      <c r="A2505" s="4" t="str">
        <f>EB[[#This Row],[unit]] &amp; "#" &amp; EB[[#This Row],[indic_nrg]] &amp; "#" &amp; EB[[#This Row],[product]] &amp; "#" &amp; EB[[#This Row],[geo]]</f>
        <v>TJ#B_101321#5546#CZ</v>
      </c>
      <c r="B2505" s="4" t="str">
        <f>VLOOKUP(EB[[#This Row],[product]],KS_DB[[product]:[KS]],5,FALSE)</f>
        <v>biomass</v>
      </c>
      <c r="C2505" s="4" t="str">
        <f>VLOOKUP(EB[[#This Row],[product]],KS_DB[[product]:[KS]],6,FALSE)</f>
        <v>biomass</v>
      </c>
      <c r="D2505" s="4">
        <f>VLOOKUP(EB[[#This Row],[product]],Carriers[],4,FALSE)</f>
        <v>1</v>
      </c>
      <c r="E2505" s="4">
        <f>VLOOKUP(EB[[#This Row],[indic_nrg]],Indicators[],4,FALSE)</f>
        <v>0</v>
      </c>
      <c r="F2505" s="4">
        <f>IFERROR(VLOOKUP(EB[[#This Row],[Source_carrier]],KS_DB[[product]:[KS]],6,FALSE),0)</f>
        <v>0</v>
      </c>
      <c r="G2505" s="4" t="s">
        <v>34</v>
      </c>
      <c r="H2505" s="4" t="s">
        <v>623</v>
      </c>
      <c r="I2505" s="4" t="s">
        <v>117</v>
      </c>
      <c r="J2505" s="4" t="s">
        <v>37</v>
      </c>
      <c r="K2505" s="4" t="s">
        <v>624</v>
      </c>
      <c r="L2505" s="4" t="s">
        <v>39</v>
      </c>
      <c r="M2505" s="4" t="s">
        <v>118</v>
      </c>
      <c r="N2505" s="4" t="s">
        <v>41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v>0</v>
      </c>
    </row>
    <row r="2506" spans="1:40" ht="15" customHeight="1" x14ac:dyDescent="0.25">
      <c r="A2506" s="4" t="str">
        <f>EB[[#This Row],[unit]] &amp; "#" &amp; EB[[#This Row],[indic_nrg]] &amp; "#" &amp; EB[[#This Row],[product]] &amp; "#" &amp; EB[[#This Row],[geo]]</f>
        <v>TJ#B_101321#5547#CZ</v>
      </c>
      <c r="B2506" s="4" t="str">
        <f>VLOOKUP(EB[[#This Row],[product]],KS_DB[[product]:[KS]],5,FALSE)</f>
        <v>biomass</v>
      </c>
      <c r="C2506" s="4" t="str">
        <f>VLOOKUP(EB[[#This Row],[product]],KS_DB[[product]:[KS]],6,FALSE)</f>
        <v>biomass</v>
      </c>
      <c r="D2506" s="4">
        <f>VLOOKUP(EB[[#This Row],[product]],Carriers[],4,FALSE)</f>
        <v>1</v>
      </c>
      <c r="E2506" s="4">
        <f>VLOOKUP(EB[[#This Row],[indic_nrg]],Indicators[],4,FALSE)</f>
        <v>0</v>
      </c>
      <c r="F2506" s="4">
        <f>IFERROR(VLOOKUP(EB[[#This Row],[Source_carrier]],KS_DB[[product]:[KS]],6,FALSE),0)</f>
        <v>0</v>
      </c>
      <c r="G2506" s="4" t="s">
        <v>34</v>
      </c>
      <c r="H2506" s="4" t="s">
        <v>623</v>
      </c>
      <c r="I2506" s="4" t="s">
        <v>119</v>
      </c>
      <c r="J2506" s="4" t="s">
        <v>37</v>
      </c>
      <c r="K2506" s="4" t="s">
        <v>624</v>
      </c>
      <c r="L2506" s="4" t="s">
        <v>39</v>
      </c>
      <c r="M2506" s="4" t="s">
        <v>120</v>
      </c>
      <c r="N2506" s="4" t="s">
        <v>41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</row>
    <row r="2507" spans="1:40" ht="15" customHeight="1" x14ac:dyDescent="0.25">
      <c r="A2507" s="4" t="str">
        <f>EB[[#This Row],[unit]] &amp; "#" &amp; EB[[#This Row],[indic_nrg]] &amp; "#" &amp; EB[[#This Row],[product]] &amp; "#" &amp; EB[[#This Row],[geo]]</f>
        <v>TJ#B_101321#5548#CZ</v>
      </c>
      <c r="B2507" s="4" t="str">
        <f>VLOOKUP(EB[[#This Row],[product]],KS_DB[[product]:[KS]],5,FALSE)</f>
        <v>biomass</v>
      </c>
      <c r="C2507" s="4" t="str">
        <f>VLOOKUP(EB[[#This Row],[product]],KS_DB[[product]:[KS]],6,FALSE)</f>
        <v>biomass</v>
      </c>
      <c r="D2507" s="4">
        <f>VLOOKUP(EB[[#This Row],[product]],Carriers[],4,FALSE)</f>
        <v>1</v>
      </c>
      <c r="E2507" s="4">
        <f>VLOOKUP(EB[[#This Row],[indic_nrg]],Indicators[],4,FALSE)</f>
        <v>0</v>
      </c>
      <c r="F2507" s="4">
        <f>IFERROR(VLOOKUP(EB[[#This Row],[Source_carrier]],KS_DB[[product]:[KS]],6,FALSE),0)</f>
        <v>0</v>
      </c>
      <c r="G2507" s="4" t="s">
        <v>34</v>
      </c>
      <c r="H2507" s="4" t="s">
        <v>623</v>
      </c>
      <c r="I2507" s="4" t="s">
        <v>121</v>
      </c>
      <c r="J2507" s="4" t="s">
        <v>37</v>
      </c>
      <c r="K2507" s="4" t="s">
        <v>624</v>
      </c>
      <c r="L2507" s="4" t="s">
        <v>39</v>
      </c>
      <c r="M2507" s="4" t="s">
        <v>122</v>
      </c>
      <c r="N2507" s="4" t="s">
        <v>41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</row>
    <row r="2508" spans="1:40" ht="15" customHeight="1" x14ac:dyDescent="0.25">
      <c r="A2508" s="4" t="str">
        <f>EB[[#This Row],[unit]] &amp; "#" &amp; EB[[#This Row],[indic_nrg]] &amp; "#" &amp; EB[[#This Row],[product]] &amp; "#" &amp; EB[[#This Row],[geo]]</f>
        <v>TJ#B_101321#5549#CZ</v>
      </c>
      <c r="B2508" s="4" t="str">
        <f>VLOOKUP(EB[[#This Row],[product]],KS_DB[[product]:[KS]],5,FALSE)</f>
        <v>biomass</v>
      </c>
      <c r="C2508" s="4" t="str">
        <f>VLOOKUP(EB[[#This Row],[product]],KS_DB[[product]:[KS]],6,FALSE)</f>
        <v>biomass</v>
      </c>
      <c r="D2508" s="4">
        <f>VLOOKUP(EB[[#This Row],[product]],Carriers[],4,FALSE)</f>
        <v>1</v>
      </c>
      <c r="E2508" s="4">
        <f>VLOOKUP(EB[[#This Row],[indic_nrg]],Indicators[],4,FALSE)</f>
        <v>0</v>
      </c>
      <c r="F2508" s="4">
        <f>IFERROR(VLOOKUP(EB[[#This Row],[Source_carrier]],KS_DB[[product]:[KS]],6,FALSE),0)</f>
        <v>0</v>
      </c>
      <c r="G2508" s="4" t="s">
        <v>34</v>
      </c>
      <c r="H2508" s="4" t="s">
        <v>623</v>
      </c>
      <c r="I2508" s="4" t="s">
        <v>123</v>
      </c>
      <c r="J2508" s="4" t="s">
        <v>37</v>
      </c>
      <c r="K2508" s="4" t="s">
        <v>624</v>
      </c>
      <c r="L2508" s="4" t="s">
        <v>39</v>
      </c>
      <c r="M2508" s="4" t="s">
        <v>124</v>
      </c>
      <c r="N2508" s="4" t="s">
        <v>41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</row>
    <row r="2509" spans="1:40" ht="15" customHeight="1" x14ac:dyDescent="0.25">
      <c r="A2509" s="4" t="str">
        <f>EB[[#This Row],[unit]] &amp; "#" &amp; EB[[#This Row],[indic_nrg]] &amp; "#" &amp; EB[[#This Row],[product]] &amp; "#" &amp; EB[[#This Row],[geo]]</f>
        <v>TJ#B_101321#5550#CZ</v>
      </c>
      <c r="B2509" s="4" t="str">
        <f>VLOOKUP(EB[[#This Row],[product]],KS_DB[[product]:[KS]],5,FALSE)</f>
        <v>RES</v>
      </c>
      <c r="C2509" s="4" t="str">
        <f>VLOOKUP(EB[[#This Row],[product]],KS_DB[[product]:[KS]],6,FALSE)</f>
        <v>RES</v>
      </c>
      <c r="D2509" s="4">
        <f>VLOOKUP(EB[[#This Row],[product]],Carriers[],4,FALSE)</f>
        <v>1</v>
      </c>
      <c r="E2509" s="4">
        <f>VLOOKUP(EB[[#This Row],[indic_nrg]],Indicators[],4,FALSE)</f>
        <v>0</v>
      </c>
      <c r="F2509" s="4">
        <f>IFERROR(VLOOKUP(EB[[#This Row],[Source_carrier]],KS_DB[[product]:[KS]],6,FALSE),0)</f>
        <v>0</v>
      </c>
      <c r="G2509" s="4" t="s">
        <v>34</v>
      </c>
      <c r="H2509" s="4" t="s">
        <v>623</v>
      </c>
      <c r="I2509" s="4" t="s">
        <v>125</v>
      </c>
      <c r="J2509" s="4" t="s">
        <v>37</v>
      </c>
      <c r="K2509" s="4" t="s">
        <v>624</v>
      </c>
      <c r="L2509" s="4" t="s">
        <v>39</v>
      </c>
      <c r="M2509" s="4" t="s">
        <v>126</v>
      </c>
      <c r="N2509" s="4" t="s">
        <v>41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</row>
    <row r="2510" spans="1:40" ht="15" customHeight="1" x14ac:dyDescent="0.25">
      <c r="A2510" s="4" t="str">
        <f>EB[[#This Row],[unit]] &amp; "#" &amp; EB[[#This Row],[indic_nrg]] &amp; "#" &amp; EB[[#This Row],[product]] &amp; "#" &amp; EB[[#This Row],[geo]]</f>
        <v>TJ#B_101321#6000#CZ</v>
      </c>
      <c r="B2510" s="4" t="str">
        <f>VLOOKUP(EB[[#This Row],[product]],KS_DB[[product]:[KS]],5,FALSE)</f>
        <v>electricity</v>
      </c>
      <c r="C2510" s="4" t="str">
        <f>VLOOKUP(EB[[#This Row],[product]],KS_DB[[product]:[KS]],6,FALSE)</f>
        <v>electricity</v>
      </c>
      <c r="D2510" s="4">
        <f>VLOOKUP(EB[[#This Row],[product]],Carriers[],4,FALSE)</f>
        <v>1</v>
      </c>
      <c r="E2510" s="4">
        <f>VLOOKUP(EB[[#This Row],[indic_nrg]],Indicators[],4,FALSE)</f>
        <v>0</v>
      </c>
      <c r="F2510" s="4">
        <f>IFERROR(VLOOKUP(EB[[#This Row],[Source_carrier]],KS_DB[[product]:[KS]],6,FALSE),0)</f>
        <v>0</v>
      </c>
      <c r="G2510" s="4" t="s">
        <v>34</v>
      </c>
      <c r="H2510" s="4" t="s">
        <v>623</v>
      </c>
      <c r="I2510" s="4" t="s">
        <v>127</v>
      </c>
      <c r="J2510" s="4" t="s">
        <v>37</v>
      </c>
      <c r="K2510" s="4" t="s">
        <v>624</v>
      </c>
      <c r="L2510" s="4" t="s">
        <v>39</v>
      </c>
      <c r="M2510" s="4" t="s">
        <v>128</v>
      </c>
      <c r="N2510" s="4" t="s">
        <v>41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</row>
    <row r="2511" spans="1:40" ht="15" customHeight="1" x14ac:dyDescent="0.25">
      <c r="A2511" s="4" t="str">
        <f>EB[[#This Row],[unit]] &amp; "#" &amp; EB[[#This Row],[indic_nrg]] &amp; "#" &amp; EB[[#This Row],[product]] &amp; "#" &amp; EB[[#This Row],[geo]]</f>
        <v>TJ#B_101321#7100#CZ</v>
      </c>
      <c r="B2511" s="4" t="str">
        <f>VLOOKUP(EB[[#This Row],[product]],KS_DB[[product]:[KS]],5,FALSE)</f>
        <v>other</v>
      </c>
      <c r="C2511" s="4" t="str">
        <f>VLOOKUP(EB[[#This Row],[product]],KS_DB[[product]:[KS]],6,FALSE)</f>
        <v>other</v>
      </c>
      <c r="D2511" s="4">
        <f>VLOOKUP(EB[[#This Row],[product]],Carriers[],4,FALSE)</f>
        <v>1</v>
      </c>
      <c r="E2511" s="4">
        <f>VLOOKUP(EB[[#This Row],[indic_nrg]],Indicators[],4,FALSE)</f>
        <v>0</v>
      </c>
      <c r="F2511" s="4">
        <f>IFERROR(VLOOKUP(EB[[#This Row],[Source_carrier]],KS_DB[[product]:[KS]],6,FALSE),0)</f>
        <v>0</v>
      </c>
      <c r="G2511" s="4" t="s">
        <v>34</v>
      </c>
      <c r="H2511" s="4" t="s">
        <v>623</v>
      </c>
      <c r="I2511" s="4" t="s">
        <v>129</v>
      </c>
      <c r="J2511" s="4" t="s">
        <v>37</v>
      </c>
      <c r="K2511" s="4" t="s">
        <v>624</v>
      </c>
      <c r="L2511" s="4" t="s">
        <v>39</v>
      </c>
      <c r="M2511" s="4" t="s">
        <v>130</v>
      </c>
      <c r="N2511" s="4" t="s">
        <v>41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</row>
    <row r="2512" spans="1:40" ht="15" customHeight="1" x14ac:dyDescent="0.25">
      <c r="A2512" s="4" t="str">
        <f>EB[[#This Row],[unit]] &amp; "#" &amp; EB[[#This Row],[indic_nrg]] &amp; "#" &amp; EB[[#This Row],[product]] &amp; "#" &amp; EB[[#This Row],[geo]]</f>
        <v>TJ#B_101321#7200#CZ</v>
      </c>
      <c r="B2512" s="4" t="str">
        <f>VLOOKUP(EB[[#This Row],[product]],KS_DB[[product]:[KS]],5,FALSE)</f>
        <v>other</v>
      </c>
      <c r="C2512" s="4" t="str">
        <f>VLOOKUP(EB[[#This Row],[product]],KS_DB[[product]:[KS]],6,FALSE)</f>
        <v>other</v>
      </c>
      <c r="D2512" s="4">
        <f>VLOOKUP(EB[[#This Row],[product]],Carriers[],4,FALSE)</f>
        <v>0</v>
      </c>
      <c r="E2512" s="4">
        <f>VLOOKUP(EB[[#This Row],[indic_nrg]],Indicators[],4,FALSE)</f>
        <v>0</v>
      </c>
      <c r="F2512" s="4">
        <f>IFERROR(VLOOKUP(EB[[#This Row],[Source_carrier]],KS_DB[[product]:[KS]],6,FALSE),0)</f>
        <v>0</v>
      </c>
      <c r="G2512" s="4" t="s">
        <v>34</v>
      </c>
      <c r="H2512" s="4" t="s">
        <v>623</v>
      </c>
      <c r="I2512" s="4" t="s">
        <v>131</v>
      </c>
      <c r="J2512" s="4" t="s">
        <v>37</v>
      </c>
      <c r="K2512" s="4" t="s">
        <v>624</v>
      </c>
      <c r="L2512" s="4" t="s">
        <v>39</v>
      </c>
      <c r="M2512" s="4" t="s">
        <v>132</v>
      </c>
      <c r="N2512" s="4" t="s">
        <v>41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v>0</v>
      </c>
    </row>
    <row r="2513" spans="1:40" ht="15" customHeight="1" x14ac:dyDescent="0.25">
      <c r="A2513" s="4" t="str">
        <f>EB[[#This Row],[unit]] &amp; "#" &amp; EB[[#This Row],[indic_nrg]] &amp; "#" &amp; EB[[#This Row],[product]] &amp; "#" &amp; EB[[#This Row],[geo]]</f>
        <v>TJ#B_101322#6000#CZ</v>
      </c>
      <c r="B2513" s="4" t="str">
        <f>VLOOKUP(EB[[#This Row],[product]],KS_DB[[product]:[KS]],5,FALSE)</f>
        <v>electricity</v>
      </c>
      <c r="C2513" s="4" t="str">
        <f>VLOOKUP(EB[[#This Row],[product]],KS_DB[[product]:[KS]],6,FALSE)</f>
        <v>electricity</v>
      </c>
      <c r="D2513" s="4">
        <f>VLOOKUP(EB[[#This Row],[product]],Carriers[],4,FALSE)</f>
        <v>1</v>
      </c>
      <c r="E2513" s="4">
        <f>VLOOKUP(EB[[#This Row],[indic_nrg]],Indicators[],4,FALSE)</f>
        <v>0</v>
      </c>
      <c r="F2513" s="4">
        <f>IFERROR(VLOOKUP(EB[[#This Row],[Source_carrier]],KS_DB[[product]:[KS]],6,FALSE),0)</f>
        <v>0</v>
      </c>
      <c r="G2513" s="4" t="s">
        <v>34</v>
      </c>
      <c r="H2513" s="4" t="s">
        <v>625</v>
      </c>
      <c r="I2513" s="4" t="s">
        <v>127</v>
      </c>
      <c r="J2513" s="4" t="s">
        <v>37</v>
      </c>
      <c r="K2513" s="4" t="s">
        <v>626</v>
      </c>
      <c r="L2513" s="4" t="s">
        <v>39</v>
      </c>
      <c r="M2513" s="4" t="s">
        <v>128</v>
      </c>
      <c r="N2513" s="4" t="s">
        <v>41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22</v>
      </c>
      <c r="AG2513" s="4">
        <v>25</v>
      </c>
      <c r="AH2513" s="4">
        <v>25</v>
      </c>
      <c r="AI2513" s="4">
        <v>29</v>
      </c>
      <c r="AJ2513" s="4">
        <v>22</v>
      </c>
      <c r="AK2513" s="4">
        <v>25</v>
      </c>
      <c r="AL2513" s="4">
        <v>22</v>
      </c>
      <c r="AM2513" s="4">
        <v>22</v>
      </c>
      <c r="AN2513" s="4">
        <v>22</v>
      </c>
    </row>
    <row r="2514" spans="1:40" ht="15" customHeight="1" x14ac:dyDescent="0.25">
      <c r="A2514" s="4" t="str">
        <f>EB[[#This Row],[unit]] &amp; "#" &amp; EB[[#This Row],[indic_nrg]] &amp; "#" &amp; EB[[#This Row],[product]] &amp; "#" &amp; EB[[#This Row],[geo]]</f>
        <v>TJ#B_101323#6000#CZ</v>
      </c>
      <c r="B2514" s="4" t="str">
        <f>VLOOKUP(EB[[#This Row],[product]],KS_DB[[product]:[KS]],5,FALSE)</f>
        <v>electricity</v>
      </c>
      <c r="C2514" s="4" t="str">
        <f>VLOOKUP(EB[[#This Row],[product]],KS_DB[[product]:[KS]],6,FALSE)</f>
        <v>electricity</v>
      </c>
      <c r="D2514" s="4">
        <f>VLOOKUP(EB[[#This Row],[product]],Carriers[],4,FALSE)</f>
        <v>1</v>
      </c>
      <c r="E2514" s="4">
        <f>VLOOKUP(EB[[#This Row],[indic_nrg]],Indicators[],4,FALSE)</f>
        <v>0</v>
      </c>
      <c r="F2514" s="4">
        <f>IFERROR(VLOOKUP(EB[[#This Row],[Source_carrier]],KS_DB[[product]:[KS]],6,FALSE),0)</f>
        <v>0</v>
      </c>
      <c r="G2514" s="4" t="s">
        <v>34</v>
      </c>
      <c r="H2514" s="4" t="s">
        <v>627</v>
      </c>
      <c r="I2514" s="4" t="s">
        <v>127</v>
      </c>
      <c r="J2514" s="4" t="s">
        <v>37</v>
      </c>
      <c r="K2514" s="4" t="s">
        <v>628</v>
      </c>
      <c r="L2514" s="4" t="s">
        <v>39</v>
      </c>
      <c r="M2514" s="4" t="s">
        <v>128</v>
      </c>
      <c r="N2514" s="4" t="s">
        <v>41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7</v>
      </c>
      <c r="AJ2514" s="4">
        <v>4</v>
      </c>
      <c r="AK2514" s="4">
        <v>7</v>
      </c>
      <c r="AL2514" s="4">
        <v>7</v>
      </c>
      <c r="AM2514" s="4">
        <v>4</v>
      </c>
      <c r="AN2514" s="4">
        <v>4</v>
      </c>
    </row>
    <row r="2515" spans="1:40" ht="15" customHeight="1" x14ac:dyDescent="0.25">
      <c r="A2515" s="4" t="str">
        <f>EB[[#This Row],[unit]] &amp; "#" &amp; EB[[#This Row],[indic_nrg]] &amp; "#" &amp; EB[[#This Row],[product]] &amp; "#" &amp; EB[[#This Row],[geo]]</f>
        <v>TJ#B_101400#0000#CZ</v>
      </c>
      <c r="B2515" s="4" t="str">
        <f>VLOOKUP(EB[[#This Row],[product]],KS_DB[[product]:[KS]],5,FALSE)</f>
        <v>all</v>
      </c>
      <c r="C2515" s="4" t="str">
        <f>VLOOKUP(EB[[#This Row],[product]],KS_DB[[product]:[KS]],6,FALSE)</f>
        <v>all</v>
      </c>
      <c r="D2515" s="4">
        <f>VLOOKUP(EB[[#This Row],[product]],Carriers[],4,FALSE)</f>
        <v>0</v>
      </c>
      <c r="E2515" s="4">
        <f>VLOOKUP(EB[[#This Row],[indic_nrg]],Indicators[],4,FALSE)</f>
        <v>0</v>
      </c>
      <c r="F2515" s="4">
        <f>IFERROR(VLOOKUP(EB[[#This Row],[Source_carrier]],KS_DB[[product]:[KS]],6,FALSE),0)</f>
        <v>0</v>
      </c>
      <c r="G2515" s="4" t="s">
        <v>34</v>
      </c>
      <c r="H2515" s="4" t="s">
        <v>629</v>
      </c>
      <c r="I2515" s="4" t="s">
        <v>36</v>
      </c>
      <c r="J2515" s="4" t="s">
        <v>37</v>
      </c>
      <c r="K2515" s="4" t="s">
        <v>630</v>
      </c>
      <c r="L2515" s="4" t="s">
        <v>39</v>
      </c>
      <c r="M2515" s="4" t="s">
        <v>40</v>
      </c>
      <c r="N2515" s="4" t="s">
        <v>41</v>
      </c>
      <c r="O2515" s="4">
        <v>27734</v>
      </c>
      <c r="P2515" s="4">
        <v>27752</v>
      </c>
      <c r="Q2515" s="4">
        <v>39433</v>
      </c>
      <c r="R2515" s="4">
        <v>40739</v>
      </c>
      <c r="S2515" s="4">
        <v>37944</v>
      </c>
      <c r="T2515" s="4">
        <v>38642</v>
      </c>
      <c r="U2515" s="4">
        <v>41062</v>
      </c>
      <c r="V2515" s="4">
        <v>41083</v>
      </c>
      <c r="W2515" s="4">
        <v>41453</v>
      </c>
      <c r="X2515" s="4">
        <v>36874</v>
      </c>
      <c r="Y2515" s="4">
        <v>39376</v>
      </c>
      <c r="Z2515" s="4">
        <v>43976</v>
      </c>
      <c r="AA2515" s="4">
        <v>43670</v>
      </c>
      <c r="AB2515" s="4">
        <v>47477</v>
      </c>
      <c r="AC2515" s="4">
        <v>44340</v>
      </c>
      <c r="AD2515" s="4">
        <v>45504</v>
      </c>
      <c r="AE2515" s="4">
        <v>45655</v>
      </c>
      <c r="AF2515" s="4">
        <v>45278</v>
      </c>
      <c r="AG2515" s="4">
        <v>42131</v>
      </c>
      <c r="AH2515" s="4">
        <v>42823</v>
      </c>
      <c r="AI2515" s="4">
        <v>30940</v>
      </c>
      <c r="AJ2515" s="4">
        <v>29453</v>
      </c>
      <c r="AK2515" s="4">
        <v>28563</v>
      </c>
      <c r="AL2515" s="4">
        <v>28317</v>
      </c>
      <c r="AM2515" s="4">
        <v>27618</v>
      </c>
      <c r="AN2515" s="4">
        <v>28541</v>
      </c>
    </row>
    <row r="2516" spans="1:40" ht="15" customHeight="1" x14ac:dyDescent="0.25">
      <c r="A2516" s="4" t="str">
        <f>EB[[#This Row],[unit]] &amp; "#" &amp; EB[[#This Row],[indic_nrg]] &amp; "#" &amp; EB[[#This Row],[product]] &amp; "#" &amp; EB[[#This Row],[geo]]</f>
        <v>TJ#B_101400#2000#CZ</v>
      </c>
      <c r="B2516" s="4" t="str">
        <f>VLOOKUP(EB[[#This Row],[product]],KS_DB[[product]:[KS]],5,FALSE)</f>
        <v>solid</v>
      </c>
      <c r="C2516" s="4" t="str">
        <f>VLOOKUP(EB[[#This Row],[product]],KS_DB[[product]:[KS]],6,FALSE)</f>
        <v>solid</v>
      </c>
      <c r="D2516" s="4">
        <f>VLOOKUP(EB[[#This Row],[product]],Carriers[],4,FALSE)</f>
        <v>0</v>
      </c>
      <c r="E2516" s="4">
        <f>VLOOKUP(EB[[#This Row],[indic_nrg]],Indicators[],4,FALSE)</f>
        <v>0</v>
      </c>
      <c r="F2516" s="4">
        <f>IFERROR(VLOOKUP(EB[[#This Row],[Source_carrier]],KS_DB[[product]:[KS]],6,FALSE),0)</f>
        <v>0</v>
      </c>
      <c r="G2516" s="4" t="s">
        <v>34</v>
      </c>
      <c r="H2516" s="4" t="s">
        <v>629</v>
      </c>
      <c r="I2516" s="4" t="s">
        <v>18</v>
      </c>
      <c r="J2516" s="4" t="s">
        <v>37</v>
      </c>
      <c r="K2516" s="4" t="s">
        <v>630</v>
      </c>
      <c r="L2516" s="4" t="s">
        <v>39</v>
      </c>
      <c r="M2516" s="4" t="s">
        <v>42</v>
      </c>
      <c r="N2516" s="4" t="s">
        <v>41</v>
      </c>
      <c r="O2516" s="4">
        <v>0</v>
      </c>
      <c r="P2516" s="4">
        <v>0</v>
      </c>
      <c r="Q2516" s="4">
        <v>0</v>
      </c>
      <c r="R2516" s="4">
        <v>71</v>
      </c>
      <c r="S2516" s="4">
        <v>330</v>
      </c>
      <c r="T2516" s="4">
        <v>165</v>
      </c>
      <c r="U2516" s="4">
        <v>412</v>
      </c>
      <c r="V2516" s="4">
        <v>353</v>
      </c>
      <c r="W2516" s="4">
        <v>340</v>
      </c>
      <c r="X2516" s="4">
        <v>156</v>
      </c>
      <c r="Y2516" s="4">
        <v>129</v>
      </c>
      <c r="Z2516" s="4">
        <v>74</v>
      </c>
      <c r="AA2516" s="4">
        <v>137</v>
      </c>
      <c r="AB2516" s="4">
        <v>112</v>
      </c>
      <c r="AC2516" s="4">
        <v>1795</v>
      </c>
      <c r="AD2516" s="4">
        <v>1976</v>
      </c>
      <c r="AE2516" s="4">
        <v>2386</v>
      </c>
      <c r="AF2516" s="4">
        <v>2651</v>
      </c>
      <c r="AG2516" s="4">
        <v>1364</v>
      </c>
      <c r="AH2516" s="4">
        <v>1099</v>
      </c>
      <c r="AI2516" s="4">
        <v>997</v>
      </c>
      <c r="AJ2516" s="4">
        <v>921</v>
      </c>
      <c r="AK2516" s="4">
        <v>963</v>
      </c>
      <c r="AL2516" s="4">
        <v>1202</v>
      </c>
      <c r="AM2516" s="4">
        <v>1435</v>
      </c>
      <c r="AN2516" s="4">
        <v>1063</v>
      </c>
    </row>
    <row r="2517" spans="1:40" ht="15" customHeight="1" x14ac:dyDescent="0.25">
      <c r="A2517" s="4" t="str">
        <f>EB[[#This Row],[unit]] &amp; "#" &amp; EB[[#This Row],[indic_nrg]] &amp; "#" &amp; EB[[#This Row],[product]] &amp; "#" &amp; EB[[#This Row],[geo]]</f>
        <v>TJ#B_101400#2100#CZ</v>
      </c>
      <c r="B2517" s="4" t="str">
        <f>VLOOKUP(EB[[#This Row],[product]],KS_DB[[product]:[KS]],5,FALSE)</f>
        <v>solid</v>
      </c>
      <c r="C2517" s="4" t="str">
        <f>VLOOKUP(EB[[#This Row],[product]],KS_DB[[product]:[KS]],6,FALSE)</f>
        <v>solid</v>
      </c>
      <c r="D2517" s="4">
        <f>VLOOKUP(EB[[#This Row],[product]],Carriers[],4,FALSE)</f>
        <v>0</v>
      </c>
      <c r="E2517" s="4">
        <f>VLOOKUP(EB[[#This Row],[indic_nrg]],Indicators[],4,FALSE)</f>
        <v>0</v>
      </c>
      <c r="F2517" s="4">
        <f>IFERROR(VLOOKUP(EB[[#This Row],[Source_carrier]],KS_DB[[product]:[KS]],6,FALSE),0)</f>
        <v>0</v>
      </c>
      <c r="G2517" s="4" t="s">
        <v>34</v>
      </c>
      <c r="H2517" s="4" t="s">
        <v>629</v>
      </c>
      <c r="I2517" s="4" t="s">
        <v>43</v>
      </c>
      <c r="J2517" s="4" t="s">
        <v>37</v>
      </c>
      <c r="K2517" s="4" t="s">
        <v>630</v>
      </c>
      <c r="L2517" s="4" t="s">
        <v>39</v>
      </c>
      <c r="M2517" s="4" t="s">
        <v>44</v>
      </c>
      <c r="N2517" s="4" t="s">
        <v>41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0</v>
      </c>
      <c r="AB2517" s="4">
        <v>0</v>
      </c>
      <c r="AC2517" s="4">
        <v>1681</v>
      </c>
      <c r="AD2517" s="4">
        <v>1804</v>
      </c>
      <c r="AE2517" s="4">
        <v>2162</v>
      </c>
      <c r="AF2517" s="4">
        <v>2651</v>
      </c>
      <c r="AG2517" s="4">
        <v>1142</v>
      </c>
      <c r="AH2517" s="4">
        <v>898</v>
      </c>
      <c r="AI2517" s="4">
        <v>858</v>
      </c>
      <c r="AJ2517" s="4">
        <v>836</v>
      </c>
      <c r="AK2517" s="4">
        <v>850</v>
      </c>
      <c r="AL2517" s="4">
        <v>1128</v>
      </c>
      <c r="AM2517" s="4">
        <v>1386</v>
      </c>
      <c r="AN2517" s="4">
        <v>1063</v>
      </c>
    </row>
    <row r="2518" spans="1:40" ht="15" customHeight="1" x14ac:dyDescent="0.25">
      <c r="A2518" s="4" t="str">
        <f>EB[[#This Row],[unit]] &amp; "#" &amp; EB[[#This Row],[indic_nrg]] &amp; "#" &amp; EB[[#This Row],[product]] &amp; "#" &amp; EB[[#This Row],[geo]]</f>
        <v>TJ#B_101400#2112#CZ</v>
      </c>
      <c r="B2518" s="4" t="str">
        <f>VLOOKUP(EB[[#This Row],[product]],KS_DB[[product]:[KS]],5,FALSE)</f>
        <v>solid</v>
      </c>
      <c r="C2518" s="4" t="str">
        <f>VLOOKUP(EB[[#This Row],[product]],KS_DB[[product]:[KS]],6,FALSE)</f>
        <v>solid</v>
      </c>
      <c r="D2518" s="4">
        <f>VLOOKUP(EB[[#This Row],[product]],Carriers[],4,FALSE)</f>
        <v>1</v>
      </c>
      <c r="E2518" s="4">
        <f>VLOOKUP(EB[[#This Row],[indic_nrg]],Indicators[],4,FALSE)</f>
        <v>0</v>
      </c>
      <c r="F2518" s="4">
        <f>IFERROR(VLOOKUP(EB[[#This Row],[Source_carrier]],KS_DB[[product]:[KS]],6,FALSE),0)</f>
        <v>0</v>
      </c>
      <c r="G2518" s="4" t="s">
        <v>34</v>
      </c>
      <c r="H2518" s="4" t="s">
        <v>629</v>
      </c>
      <c r="I2518" s="4" t="s">
        <v>45</v>
      </c>
      <c r="J2518" s="4" t="s">
        <v>37</v>
      </c>
      <c r="K2518" s="4" t="s">
        <v>630</v>
      </c>
      <c r="L2518" s="4" t="s">
        <v>39</v>
      </c>
      <c r="M2518" s="4" t="s">
        <v>46</v>
      </c>
      <c r="N2518" s="4" t="s">
        <v>41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</row>
    <row r="2519" spans="1:40" ht="15" customHeight="1" x14ac:dyDescent="0.25">
      <c r="A2519" s="4" t="str">
        <f>EB[[#This Row],[unit]] &amp; "#" &amp; EB[[#This Row],[indic_nrg]] &amp; "#" &amp; EB[[#This Row],[product]] &amp; "#" &amp; EB[[#This Row],[geo]]</f>
        <v>TJ#B_101400#2115#CZ</v>
      </c>
      <c r="B2519" s="4" t="str">
        <f>VLOOKUP(EB[[#This Row],[product]],KS_DB[[product]:[KS]],5,FALSE)</f>
        <v>solid</v>
      </c>
      <c r="C2519" s="4" t="str">
        <f>VLOOKUP(EB[[#This Row],[product]],KS_DB[[product]:[KS]],6,FALSE)</f>
        <v>solid</v>
      </c>
      <c r="D2519" s="4">
        <f>VLOOKUP(EB[[#This Row],[product]],Carriers[],4,FALSE)</f>
        <v>1</v>
      </c>
      <c r="E2519" s="4">
        <f>VLOOKUP(EB[[#This Row],[indic_nrg]],Indicators[],4,FALSE)</f>
        <v>0</v>
      </c>
      <c r="F2519" s="4">
        <f>IFERROR(VLOOKUP(EB[[#This Row],[Source_carrier]],KS_DB[[product]:[KS]],6,FALSE),0)</f>
        <v>0</v>
      </c>
      <c r="G2519" s="4" t="s">
        <v>34</v>
      </c>
      <c r="H2519" s="4" t="s">
        <v>629</v>
      </c>
      <c r="I2519" s="4" t="s">
        <v>47</v>
      </c>
      <c r="J2519" s="4" t="s">
        <v>37</v>
      </c>
      <c r="K2519" s="4" t="s">
        <v>630</v>
      </c>
      <c r="L2519" s="4" t="s">
        <v>39</v>
      </c>
      <c r="M2519" s="4" t="s">
        <v>48</v>
      </c>
      <c r="N2519" s="4" t="s">
        <v>41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</row>
    <row r="2520" spans="1:40" ht="15" customHeight="1" x14ac:dyDescent="0.25">
      <c r="A2520" s="4" t="str">
        <f>EB[[#This Row],[unit]] &amp; "#" &amp; EB[[#This Row],[indic_nrg]] &amp; "#" &amp; EB[[#This Row],[product]] &amp; "#" &amp; EB[[#This Row],[geo]]</f>
        <v>TJ#B_101400#2116#CZ</v>
      </c>
      <c r="B2520" s="4" t="str">
        <f>VLOOKUP(EB[[#This Row],[product]],KS_DB[[product]:[KS]],5,FALSE)</f>
        <v>solid</v>
      </c>
      <c r="C2520" s="4" t="str">
        <f>VLOOKUP(EB[[#This Row],[product]],KS_DB[[product]:[KS]],6,FALSE)</f>
        <v>solid</v>
      </c>
      <c r="D2520" s="4">
        <f>VLOOKUP(EB[[#This Row],[product]],Carriers[],4,FALSE)</f>
        <v>1</v>
      </c>
      <c r="E2520" s="4">
        <f>VLOOKUP(EB[[#This Row],[indic_nrg]],Indicators[],4,FALSE)</f>
        <v>0</v>
      </c>
      <c r="F2520" s="4">
        <f>IFERROR(VLOOKUP(EB[[#This Row],[Source_carrier]],KS_DB[[product]:[KS]],6,FALSE),0)</f>
        <v>0</v>
      </c>
      <c r="G2520" s="4" t="s">
        <v>34</v>
      </c>
      <c r="H2520" s="4" t="s">
        <v>629</v>
      </c>
      <c r="I2520" s="4" t="s">
        <v>49</v>
      </c>
      <c r="J2520" s="4" t="s">
        <v>37</v>
      </c>
      <c r="K2520" s="4" t="s">
        <v>630</v>
      </c>
      <c r="L2520" s="4" t="s">
        <v>39</v>
      </c>
      <c r="M2520" s="4" t="s">
        <v>50</v>
      </c>
      <c r="N2520" s="4" t="s">
        <v>41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</row>
    <row r="2521" spans="1:40" ht="15" customHeight="1" x14ac:dyDescent="0.25">
      <c r="A2521" s="4" t="str">
        <f>EB[[#This Row],[unit]] &amp; "#" &amp; EB[[#This Row],[indic_nrg]] &amp; "#" &amp; EB[[#This Row],[product]] &amp; "#" &amp; EB[[#This Row],[geo]]</f>
        <v>TJ#B_101400#2117#CZ</v>
      </c>
      <c r="B2521" s="4" t="str">
        <f>VLOOKUP(EB[[#This Row],[product]],KS_DB[[product]:[KS]],5,FALSE)</f>
        <v>solid</v>
      </c>
      <c r="C2521" s="4" t="str">
        <f>VLOOKUP(EB[[#This Row],[product]],KS_DB[[product]:[KS]],6,FALSE)</f>
        <v>solid</v>
      </c>
      <c r="D2521" s="4">
        <f>VLOOKUP(EB[[#This Row],[product]],Carriers[],4,FALSE)</f>
        <v>1</v>
      </c>
      <c r="E2521" s="4">
        <f>VLOOKUP(EB[[#This Row],[indic_nrg]],Indicators[],4,FALSE)</f>
        <v>0</v>
      </c>
      <c r="F2521" s="4">
        <f>IFERROR(VLOOKUP(EB[[#This Row],[Source_carrier]],KS_DB[[product]:[KS]],6,FALSE),0)</f>
        <v>0</v>
      </c>
      <c r="G2521" s="4" t="s">
        <v>34</v>
      </c>
      <c r="H2521" s="4" t="s">
        <v>629</v>
      </c>
      <c r="I2521" s="4" t="s">
        <v>51</v>
      </c>
      <c r="J2521" s="4" t="s">
        <v>37</v>
      </c>
      <c r="K2521" s="4" t="s">
        <v>630</v>
      </c>
      <c r="L2521" s="4" t="s">
        <v>39</v>
      </c>
      <c r="M2521" s="4" t="s">
        <v>52</v>
      </c>
      <c r="N2521" s="4" t="s">
        <v>41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  <c r="Y2521" s="4">
        <v>0</v>
      </c>
      <c r="Z2521" s="4">
        <v>0</v>
      </c>
      <c r="AA2521" s="4">
        <v>0</v>
      </c>
      <c r="AB2521" s="4">
        <v>0</v>
      </c>
      <c r="AC2521" s="4">
        <v>1681</v>
      </c>
      <c r="AD2521" s="4">
        <v>1804</v>
      </c>
      <c r="AE2521" s="4">
        <v>2133</v>
      </c>
      <c r="AF2521" s="4">
        <v>2623</v>
      </c>
      <c r="AG2521" s="4">
        <v>1142</v>
      </c>
      <c r="AH2521" s="4">
        <v>898</v>
      </c>
      <c r="AI2521" s="4">
        <v>858</v>
      </c>
      <c r="AJ2521" s="4">
        <v>807</v>
      </c>
      <c r="AK2521" s="4">
        <v>850</v>
      </c>
      <c r="AL2521" s="4">
        <v>1128</v>
      </c>
      <c r="AM2521" s="4">
        <v>1386</v>
      </c>
      <c r="AN2521" s="4">
        <v>1063</v>
      </c>
    </row>
    <row r="2522" spans="1:40" ht="15" customHeight="1" x14ac:dyDescent="0.25">
      <c r="A2522" s="4" t="str">
        <f>EB[[#This Row],[unit]] &amp; "#" &amp; EB[[#This Row],[indic_nrg]] &amp; "#" &amp; EB[[#This Row],[product]] &amp; "#" &amp; EB[[#This Row],[geo]]</f>
        <v>TJ#B_101400#2118#CZ</v>
      </c>
      <c r="B2522" s="4" t="str">
        <f>VLOOKUP(EB[[#This Row],[product]],KS_DB[[product]:[KS]],5,FALSE)</f>
        <v>solid</v>
      </c>
      <c r="C2522" s="4" t="str">
        <f>VLOOKUP(EB[[#This Row],[product]],KS_DB[[product]:[KS]],6,FALSE)</f>
        <v>solid</v>
      </c>
      <c r="D2522" s="4">
        <f>VLOOKUP(EB[[#This Row],[product]],Carriers[],4,FALSE)</f>
        <v>1</v>
      </c>
      <c r="E2522" s="4">
        <f>VLOOKUP(EB[[#This Row],[indic_nrg]],Indicators[],4,FALSE)</f>
        <v>0</v>
      </c>
      <c r="F2522" s="4">
        <f>IFERROR(VLOOKUP(EB[[#This Row],[Source_carrier]],KS_DB[[product]:[KS]],6,FALSE),0)</f>
        <v>0</v>
      </c>
      <c r="G2522" s="4" t="s">
        <v>34</v>
      </c>
      <c r="H2522" s="4" t="s">
        <v>629</v>
      </c>
      <c r="I2522" s="4" t="s">
        <v>53</v>
      </c>
      <c r="J2522" s="4" t="s">
        <v>37</v>
      </c>
      <c r="K2522" s="4" t="s">
        <v>630</v>
      </c>
      <c r="L2522" s="4" t="s">
        <v>39</v>
      </c>
      <c r="M2522" s="4" t="s">
        <v>54</v>
      </c>
      <c r="N2522" s="4" t="s">
        <v>41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0</v>
      </c>
      <c r="Z2522" s="4">
        <v>0</v>
      </c>
      <c r="AA2522" s="4">
        <v>0</v>
      </c>
      <c r="AB2522" s="4">
        <v>0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</row>
    <row r="2523" spans="1:40" ht="15" customHeight="1" x14ac:dyDescent="0.25">
      <c r="A2523" s="4" t="str">
        <f>EB[[#This Row],[unit]] &amp; "#" &amp; EB[[#This Row],[indic_nrg]] &amp; "#" &amp; EB[[#This Row],[product]] &amp; "#" &amp; EB[[#This Row],[geo]]</f>
        <v>TJ#B_101400#2121#CZ</v>
      </c>
      <c r="B2523" s="4" t="str">
        <f>VLOOKUP(EB[[#This Row],[product]],KS_DB[[product]:[KS]],5,FALSE)</f>
        <v>solid</v>
      </c>
      <c r="C2523" s="4" t="str">
        <f>VLOOKUP(EB[[#This Row],[product]],KS_DB[[product]:[KS]],6,FALSE)</f>
        <v>solid</v>
      </c>
      <c r="D2523" s="4">
        <f>VLOOKUP(EB[[#This Row],[product]],Carriers[],4,FALSE)</f>
        <v>1</v>
      </c>
      <c r="E2523" s="4">
        <f>VLOOKUP(EB[[#This Row],[indic_nrg]],Indicators[],4,FALSE)</f>
        <v>0</v>
      </c>
      <c r="F2523" s="4">
        <f>IFERROR(VLOOKUP(EB[[#This Row],[Source_carrier]],KS_DB[[product]:[KS]],6,FALSE),0)</f>
        <v>0</v>
      </c>
      <c r="G2523" s="4" t="s">
        <v>34</v>
      </c>
      <c r="H2523" s="4" t="s">
        <v>629</v>
      </c>
      <c r="I2523" s="4" t="s">
        <v>55</v>
      </c>
      <c r="J2523" s="4" t="s">
        <v>37</v>
      </c>
      <c r="K2523" s="4" t="s">
        <v>630</v>
      </c>
      <c r="L2523" s="4" t="s">
        <v>39</v>
      </c>
      <c r="M2523" s="4" t="s">
        <v>56</v>
      </c>
      <c r="N2523" s="4" t="s">
        <v>41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0</v>
      </c>
      <c r="AA2523" s="4">
        <v>0</v>
      </c>
      <c r="AB2523" s="4">
        <v>0</v>
      </c>
      <c r="AC2523" s="4">
        <v>0</v>
      </c>
      <c r="AD2523" s="4">
        <v>0</v>
      </c>
      <c r="AE2523" s="4">
        <v>28</v>
      </c>
      <c r="AF2523" s="4">
        <v>28</v>
      </c>
      <c r="AG2523" s="4">
        <v>0</v>
      </c>
      <c r="AH2523" s="4">
        <v>0</v>
      </c>
      <c r="AI2523" s="4">
        <v>0</v>
      </c>
      <c r="AJ2523" s="4">
        <v>28</v>
      </c>
      <c r="AK2523" s="4">
        <v>0</v>
      </c>
      <c r="AL2523" s="4">
        <v>0</v>
      </c>
      <c r="AM2523" s="4">
        <v>0</v>
      </c>
      <c r="AN2523" s="4">
        <v>0</v>
      </c>
    </row>
    <row r="2524" spans="1:40" ht="15" customHeight="1" x14ac:dyDescent="0.25">
      <c r="A2524" s="4" t="str">
        <f>EB[[#This Row],[unit]] &amp; "#" &amp; EB[[#This Row],[indic_nrg]] &amp; "#" &amp; EB[[#This Row],[product]] &amp; "#" &amp; EB[[#This Row],[geo]]</f>
        <v>TJ#B_101400#2122#CZ</v>
      </c>
      <c r="B2524" s="4" t="str">
        <f>VLOOKUP(EB[[#This Row],[product]],KS_DB[[product]:[KS]],5,FALSE)</f>
        <v>solid</v>
      </c>
      <c r="C2524" s="4" t="str">
        <f>VLOOKUP(EB[[#This Row],[product]],KS_DB[[product]:[KS]],6,FALSE)</f>
        <v>solid</v>
      </c>
      <c r="D2524" s="4">
        <f>VLOOKUP(EB[[#This Row],[product]],Carriers[],4,FALSE)</f>
        <v>1</v>
      </c>
      <c r="E2524" s="4">
        <f>VLOOKUP(EB[[#This Row],[indic_nrg]],Indicators[],4,FALSE)</f>
        <v>0</v>
      </c>
      <c r="F2524" s="4">
        <f>IFERROR(VLOOKUP(EB[[#This Row],[Source_carrier]],KS_DB[[product]:[KS]],6,FALSE),0)</f>
        <v>0</v>
      </c>
      <c r="G2524" s="4" t="s">
        <v>34</v>
      </c>
      <c r="H2524" s="4" t="s">
        <v>629</v>
      </c>
      <c r="I2524" s="4" t="s">
        <v>57</v>
      </c>
      <c r="J2524" s="4" t="s">
        <v>37</v>
      </c>
      <c r="K2524" s="4" t="s">
        <v>630</v>
      </c>
      <c r="L2524" s="4" t="s">
        <v>39</v>
      </c>
      <c r="M2524" s="4" t="s">
        <v>58</v>
      </c>
      <c r="N2524" s="4" t="s">
        <v>41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4">
        <v>0</v>
      </c>
    </row>
    <row r="2525" spans="1:40" ht="15" customHeight="1" x14ac:dyDescent="0.25">
      <c r="A2525" s="4" t="str">
        <f>EB[[#This Row],[unit]] &amp; "#" &amp; EB[[#This Row],[indic_nrg]] &amp; "#" &amp; EB[[#This Row],[product]] &amp; "#" &amp; EB[[#This Row],[geo]]</f>
        <v>TJ#B_101400#2130#CZ</v>
      </c>
      <c r="B2525" s="4" t="str">
        <f>VLOOKUP(EB[[#This Row],[product]],KS_DB[[product]:[KS]],5,FALSE)</f>
        <v>solid</v>
      </c>
      <c r="C2525" s="4" t="str">
        <f>VLOOKUP(EB[[#This Row],[product]],KS_DB[[product]:[KS]],6,FALSE)</f>
        <v>solid</v>
      </c>
      <c r="D2525" s="4">
        <f>VLOOKUP(EB[[#This Row],[product]],Carriers[],4,FALSE)</f>
        <v>1</v>
      </c>
      <c r="E2525" s="4">
        <f>VLOOKUP(EB[[#This Row],[indic_nrg]],Indicators[],4,FALSE)</f>
        <v>0</v>
      </c>
      <c r="F2525" s="4">
        <f>IFERROR(VLOOKUP(EB[[#This Row],[Source_carrier]],KS_DB[[product]:[KS]],6,FALSE),0)</f>
        <v>0</v>
      </c>
      <c r="G2525" s="4" t="s">
        <v>34</v>
      </c>
      <c r="H2525" s="4" t="s">
        <v>629</v>
      </c>
      <c r="I2525" s="4" t="s">
        <v>59</v>
      </c>
      <c r="J2525" s="4" t="s">
        <v>37</v>
      </c>
      <c r="K2525" s="4" t="s">
        <v>630</v>
      </c>
      <c r="L2525" s="4" t="s">
        <v>39</v>
      </c>
      <c r="M2525" s="4" t="s">
        <v>60</v>
      </c>
      <c r="N2525" s="4" t="s">
        <v>41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</row>
    <row r="2526" spans="1:40" ht="15" customHeight="1" x14ac:dyDescent="0.25">
      <c r="A2526" s="4" t="str">
        <f>EB[[#This Row],[unit]] &amp; "#" &amp; EB[[#This Row],[indic_nrg]] &amp; "#" &amp; EB[[#This Row],[product]] &amp; "#" &amp; EB[[#This Row],[geo]]</f>
        <v>TJ#B_101400#2200#CZ</v>
      </c>
      <c r="B2526" s="4" t="str">
        <f>VLOOKUP(EB[[#This Row],[product]],KS_DB[[product]:[KS]],5,FALSE)</f>
        <v>solid</v>
      </c>
      <c r="C2526" s="4" t="str">
        <f>VLOOKUP(EB[[#This Row],[product]],KS_DB[[product]:[KS]],6,FALSE)</f>
        <v>solid</v>
      </c>
      <c r="D2526" s="4">
        <f>VLOOKUP(EB[[#This Row],[product]],Carriers[],4,FALSE)</f>
        <v>0</v>
      </c>
      <c r="E2526" s="4">
        <f>VLOOKUP(EB[[#This Row],[indic_nrg]],Indicators[],4,FALSE)</f>
        <v>0</v>
      </c>
      <c r="F2526" s="4">
        <f>IFERROR(VLOOKUP(EB[[#This Row],[Source_carrier]],KS_DB[[product]:[KS]],6,FALSE),0)</f>
        <v>0</v>
      </c>
      <c r="G2526" s="4" t="s">
        <v>34</v>
      </c>
      <c r="H2526" s="4" t="s">
        <v>629</v>
      </c>
      <c r="I2526" s="4" t="s">
        <v>61</v>
      </c>
      <c r="J2526" s="4" t="s">
        <v>37</v>
      </c>
      <c r="K2526" s="4" t="s">
        <v>630</v>
      </c>
      <c r="L2526" s="4" t="s">
        <v>39</v>
      </c>
      <c r="M2526" s="4" t="s">
        <v>62</v>
      </c>
      <c r="N2526" s="4" t="s">
        <v>41</v>
      </c>
      <c r="O2526" s="4">
        <v>0</v>
      </c>
      <c r="P2526" s="4">
        <v>0</v>
      </c>
      <c r="Q2526" s="4">
        <v>0</v>
      </c>
      <c r="R2526" s="4">
        <v>71</v>
      </c>
      <c r="S2526" s="4">
        <v>330</v>
      </c>
      <c r="T2526" s="4">
        <v>165</v>
      </c>
      <c r="U2526" s="4">
        <v>412</v>
      </c>
      <c r="V2526" s="4">
        <v>353</v>
      </c>
      <c r="W2526" s="4">
        <v>340</v>
      </c>
      <c r="X2526" s="4">
        <v>156</v>
      </c>
      <c r="Y2526" s="4">
        <v>129</v>
      </c>
      <c r="Z2526" s="4">
        <v>74</v>
      </c>
      <c r="AA2526" s="4">
        <v>137</v>
      </c>
      <c r="AB2526" s="4">
        <v>112</v>
      </c>
      <c r="AC2526" s="4">
        <v>114</v>
      </c>
      <c r="AD2526" s="4">
        <v>172</v>
      </c>
      <c r="AE2526" s="4">
        <v>225</v>
      </c>
      <c r="AF2526" s="4">
        <v>0</v>
      </c>
      <c r="AG2526" s="4">
        <v>222</v>
      </c>
      <c r="AH2526" s="4">
        <v>201</v>
      </c>
      <c r="AI2526" s="4">
        <v>139</v>
      </c>
      <c r="AJ2526" s="4">
        <v>85</v>
      </c>
      <c r="AK2526" s="4">
        <v>113</v>
      </c>
      <c r="AL2526" s="4">
        <v>74</v>
      </c>
      <c r="AM2526" s="4">
        <v>49</v>
      </c>
      <c r="AN2526" s="4">
        <v>0</v>
      </c>
    </row>
    <row r="2527" spans="1:40" ht="15" customHeight="1" x14ac:dyDescent="0.25">
      <c r="A2527" s="4" t="str">
        <f>EB[[#This Row],[unit]] &amp; "#" &amp; EB[[#This Row],[indic_nrg]] &amp; "#" &amp; EB[[#This Row],[product]] &amp; "#" &amp; EB[[#This Row],[geo]]</f>
        <v>TJ#B_101400#2210#CZ</v>
      </c>
      <c r="B2527" s="4" t="str">
        <f>VLOOKUP(EB[[#This Row],[product]],KS_DB[[product]:[KS]],5,FALSE)</f>
        <v>solid</v>
      </c>
      <c r="C2527" s="4" t="str">
        <f>VLOOKUP(EB[[#This Row],[product]],KS_DB[[product]:[KS]],6,FALSE)</f>
        <v>solid</v>
      </c>
      <c r="D2527" s="4">
        <f>VLOOKUP(EB[[#This Row],[product]],Carriers[],4,FALSE)</f>
        <v>1</v>
      </c>
      <c r="E2527" s="4">
        <f>VLOOKUP(EB[[#This Row],[indic_nrg]],Indicators[],4,FALSE)</f>
        <v>0</v>
      </c>
      <c r="F2527" s="4">
        <f>IFERROR(VLOOKUP(EB[[#This Row],[Source_carrier]],KS_DB[[product]:[KS]],6,FALSE),0)</f>
        <v>0</v>
      </c>
      <c r="G2527" s="4" t="s">
        <v>34</v>
      </c>
      <c r="H2527" s="4" t="s">
        <v>629</v>
      </c>
      <c r="I2527" s="4" t="s">
        <v>63</v>
      </c>
      <c r="J2527" s="4" t="s">
        <v>37</v>
      </c>
      <c r="K2527" s="4" t="s">
        <v>630</v>
      </c>
      <c r="L2527" s="4" t="s">
        <v>39</v>
      </c>
      <c r="M2527" s="4" t="s">
        <v>64</v>
      </c>
      <c r="N2527" s="4" t="s">
        <v>41</v>
      </c>
      <c r="O2527" s="4">
        <v>0</v>
      </c>
      <c r="P2527" s="4">
        <v>0</v>
      </c>
      <c r="Q2527" s="4">
        <v>0</v>
      </c>
      <c r="R2527" s="4">
        <v>71</v>
      </c>
      <c r="S2527" s="4">
        <v>330</v>
      </c>
      <c r="T2527" s="4">
        <v>165</v>
      </c>
      <c r="U2527" s="4">
        <v>412</v>
      </c>
      <c r="V2527" s="4">
        <v>353</v>
      </c>
      <c r="W2527" s="4">
        <v>340</v>
      </c>
      <c r="X2527" s="4">
        <v>156</v>
      </c>
      <c r="Y2527" s="4">
        <v>129</v>
      </c>
      <c r="Z2527" s="4">
        <v>74</v>
      </c>
      <c r="AA2527" s="4">
        <v>137</v>
      </c>
      <c r="AB2527" s="4">
        <v>112</v>
      </c>
      <c r="AC2527" s="4">
        <v>114</v>
      </c>
      <c r="AD2527" s="4">
        <v>172</v>
      </c>
      <c r="AE2527" s="4">
        <v>225</v>
      </c>
      <c r="AF2527" s="4">
        <v>0</v>
      </c>
      <c r="AG2527" s="4">
        <v>222</v>
      </c>
      <c r="AH2527" s="4">
        <v>201</v>
      </c>
      <c r="AI2527" s="4">
        <v>139</v>
      </c>
      <c r="AJ2527" s="4">
        <v>85</v>
      </c>
      <c r="AK2527" s="4">
        <v>113</v>
      </c>
      <c r="AL2527" s="4">
        <v>74</v>
      </c>
      <c r="AM2527" s="4">
        <v>49</v>
      </c>
      <c r="AN2527" s="4">
        <v>0</v>
      </c>
    </row>
    <row r="2528" spans="1:40" ht="15" customHeight="1" x14ac:dyDescent="0.25">
      <c r="A2528" s="4" t="str">
        <f>EB[[#This Row],[unit]] &amp; "#" &amp; EB[[#This Row],[indic_nrg]] &amp; "#" &amp; EB[[#This Row],[product]] &amp; "#" &amp; EB[[#This Row],[geo]]</f>
        <v>TJ#B_101400#2230#CZ</v>
      </c>
      <c r="B2528" s="4" t="str">
        <f>VLOOKUP(EB[[#This Row],[product]],KS_DB[[product]:[KS]],5,FALSE)</f>
        <v>solid</v>
      </c>
      <c r="C2528" s="4" t="str">
        <f>VLOOKUP(EB[[#This Row],[product]],KS_DB[[product]:[KS]],6,FALSE)</f>
        <v>solid</v>
      </c>
      <c r="D2528" s="4">
        <f>VLOOKUP(EB[[#This Row],[product]],Carriers[],4,FALSE)</f>
        <v>1</v>
      </c>
      <c r="E2528" s="4">
        <f>VLOOKUP(EB[[#This Row],[indic_nrg]],Indicators[],4,FALSE)</f>
        <v>0</v>
      </c>
      <c r="F2528" s="4">
        <f>IFERROR(VLOOKUP(EB[[#This Row],[Source_carrier]],KS_DB[[product]:[KS]],6,FALSE),0)</f>
        <v>0</v>
      </c>
      <c r="G2528" s="4" t="s">
        <v>34</v>
      </c>
      <c r="H2528" s="4" t="s">
        <v>629</v>
      </c>
      <c r="I2528" s="4" t="s">
        <v>65</v>
      </c>
      <c r="J2528" s="4" t="s">
        <v>37</v>
      </c>
      <c r="K2528" s="4" t="s">
        <v>630</v>
      </c>
      <c r="L2528" s="4" t="s">
        <v>39</v>
      </c>
      <c r="M2528" s="4" t="s">
        <v>66</v>
      </c>
      <c r="N2528" s="4" t="s">
        <v>41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</row>
    <row r="2529" spans="1:40" ht="15" customHeight="1" x14ac:dyDescent="0.25">
      <c r="A2529" s="4" t="str">
        <f>EB[[#This Row],[unit]] &amp; "#" &amp; EB[[#This Row],[indic_nrg]] &amp; "#" &amp; EB[[#This Row],[product]] &amp; "#" &amp; EB[[#This Row],[geo]]</f>
        <v>TJ#B_101400#2310#CZ</v>
      </c>
      <c r="B2529" s="4" t="str">
        <f>VLOOKUP(EB[[#This Row],[product]],KS_DB[[product]:[KS]],5,FALSE)</f>
        <v>solid</v>
      </c>
      <c r="C2529" s="4" t="str">
        <f>VLOOKUP(EB[[#This Row],[product]],KS_DB[[product]:[KS]],6,FALSE)</f>
        <v>solid</v>
      </c>
      <c r="D2529" s="4">
        <f>VLOOKUP(EB[[#This Row],[product]],Carriers[],4,FALSE)</f>
        <v>1</v>
      </c>
      <c r="E2529" s="4">
        <f>VLOOKUP(EB[[#This Row],[indic_nrg]],Indicators[],4,FALSE)</f>
        <v>0</v>
      </c>
      <c r="F2529" s="4">
        <f>IFERROR(VLOOKUP(EB[[#This Row],[Source_carrier]],KS_DB[[product]:[KS]],6,FALSE),0)</f>
        <v>0</v>
      </c>
      <c r="G2529" s="4" t="s">
        <v>34</v>
      </c>
      <c r="H2529" s="4" t="s">
        <v>629</v>
      </c>
      <c r="I2529" s="4" t="s">
        <v>67</v>
      </c>
      <c r="J2529" s="4" t="s">
        <v>37</v>
      </c>
      <c r="K2529" s="4" t="s">
        <v>630</v>
      </c>
      <c r="L2529" s="4" t="s">
        <v>39</v>
      </c>
      <c r="M2529" s="4" t="s">
        <v>68</v>
      </c>
      <c r="N2529" s="4" t="s">
        <v>41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</row>
    <row r="2530" spans="1:40" ht="15" customHeight="1" x14ac:dyDescent="0.25">
      <c r="A2530" s="4" t="str">
        <f>EB[[#This Row],[unit]] &amp; "#" &amp; EB[[#This Row],[indic_nrg]] &amp; "#" &amp; EB[[#This Row],[product]] &amp; "#" &amp; EB[[#This Row],[geo]]</f>
        <v>TJ#B_101400#2330#CZ</v>
      </c>
      <c r="B2530" s="4" t="str">
        <f>VLOOKUP(EB[[#This Row],[product]],KS_DB[[product]:[KS]],5,FALSE)</f>
        <v>solid</v>
      </c>
      <c r="C2530" s="4" t="str">
        <f>VLOOKUP(EB[[#This Row],[product]],KS_DB[[product]:[KS]],6,FALSE)</f>
        <v>solid</v>
      </c>
      <c r="D2530" s="4">
        <f>VLOOKUP(EB[[#This Row],[product]],Carriers[],4,FALSE)</f>
        <v>1</v>
      </c>
      <c r="E2530" s="4">
        <f>VLOOKUP(EB[[#This Row],[indic_nrg]],Indicators[],4,FALSE)</f>
        <v>0</v>
      </c>
      <c r="F2530" s="4">
        <f>IFERROR(VLOOKUP(EB[[#This Row],[Source_carrier]],KS_DB[[product]:[KS]],6,FALSE),0)</f>
        <v>0</v>
      </c>
      <c r="G2530" s="4" t="s">
        <v>34</v>
      </c>
      <c r="H2530" s="4" t="s">
        <v>629</v>
      </c>
      <c r="I2530" s="4" t="s">
        <v>69</v>
      </c>
      <c r="J2530" s="4" t="s">
        <v>37</v>
      </c>
      <c r="K2530" s="4" t="s">
        <v>630</v>
      </c>
      <c r="L2530" s="4" t="s">
        <v>39</v>
      </c>
      <c r="M2530" s="4" t="s">
        <v>70</v>
      </c>
      <c r="N2530" s="4" t="s">
        <v>41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</row>
    <row r="2531" spans="1:40" ht="15" customHeight="1" x14ac:dyDescent="0.25">
      <c r="A2531" s="4" t="str">
        <f>EB[[#This Row],[unit]] &amp; "#" &amp; EB[[#This Row],[indic_nrg]] &amp; "#" &amp; EB[[#This Row],[product]] &amp; "#" &amp; EB[[#This Row],[geo]]</f>
        <v>TJ#B_101400#2410#CZ</v>
      </c>
      <c r="B2531" s="4" t="str">
        <f>VLOOKUP(EB[[#This Row],[product]],KS_DB[[product]:[KS]],5,FALSE)</f>
        <v>solid</v>
      </c>
      <c r="C2531" s="4" t="str">
        <f>VLOOKUP(EB[[#This Row],[product]],KS_DB[[product]:[KS]],6,FALSE)</f>
        <v>solid</v>
      </c>
      <c r="D2531" s="4">
        <f>VLOOKUP(EB[[#This Row],[product]],Carriers[],4,FALSE)</f>
        <v>1</v>
      </c>
      <c r="E2531" s="4">
        <f>VLOOKUP(EB[[#This Row],[indic_nrg]],Indicators[],4,FALSE)</f>
        <v>0</v>
      </c>
      <c r="F2531" s="4">
        <f>IFERROR(VLOOKUP(EB[[#This Row],[Source_carrier]],KS_DB[[product]:[KS]],6,FALSE),0)</f>
        <v>0</v>
      </c>
      <c r="G2531" s="4" t="s">
        <v>34</v>
      </c>
      <c r="H2531" s="4" t="s">
        <v>629</v>
      </c>
      <c r="I2531" s="4" t="s">
        <v>71</v>
      </c>
      <c r="J2531" s="4" t="s">
        <v>37</v>
      </c>
      <c r="K2531" s="4" t="s">
        <v>630</v>
      </c>
      <c r="L2531" s="4" t="s">
        <v>39</v>
      </c>
      <c r="M2531" s="4" t="s">
        <v>72</v>
      </c>
      <c r="N2531" s="4" t="s">
        <v>41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0</v>
      </c>
      <c r="AA2531" s="4">
        <v>0</v>
      </c>
      <c r="AB2531" s="4">
        <v>0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</row>
    <row r="2532" spans="1:40" ht="15" customHeight="1" x14ac:dyDescent="0.25">
      <c r="A2532" s="4" t="str">
        <f>EB[[#This Row],[unit]] &amp; "#" &amp; EB[[#This Row],[indic_nrg]] &amp; "#" &amp; EB[[#This Row],[product]] &amp; "#" &amp; EB[[#This Row],[geo]]</f>
        <v>TJ#B_101400#3000#CZ</v>
      </c>
      <c r="B2532" s="4" t="str">
        <f>VLOOKUP(EB[[#This Row],[product]],KS_DB[[product]:[KS]],5,FALSE)</f>
        <v>liquid</v>
      </c>
      <c r="C2532" s="4" t="str">
        <f>VLOOKUP(EB[[#This Row],[product]],KS_DB[[product]:[KS]],6,FALSE)</f>
        <v>liquid</v>
      </c>
      <c r="D2532" s="4">
        <f>VLOOKUP(EB[[#This Row],[product]],Carriers[],4,FALSE)</f>
        <v>0</v>
      </c>
      <c r="E2532" s="4">
        <f>VLOOKUP(EB[[#This Row],[indic_nrg]],Indicators[],4,FALSE)</f>
        <v>0</v>
      </c>
      <c r="F2532" s="4">
        <f>IFERROR(VLOOKUP(EB[[#This Row],[Source_carrier]],KS_DB[[product]:[KS]],6,FALSE),0)</f>
        <v>0</v>
      </c>
      <c r="G2532" s="4" t="s">
        <v>34</v>
      </c>
      <c r="H2532" s="4" t="s">
        <v>629</v>
      </c>
      <c r="I2532" s="4" t="s">
        <v>73</v>
      </c>
      <c r="J2532" s="4" t="s">
        <v>37</v>
      </c>
      <c r="K2532" s="4" t="s">
        <v>630</v>
      </c>
      <c r="L2532" s="4" t="s">
        <v>39</v>
      </c>
      <c r="M2532" s="4" t="s">
        <v>74</v>
      </c>
      <c r="N2532" s="4" t="s">
        <v>41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</row>
    <row r="2533" spans="1:40" ht="15" customHeight="1" x14ac:dyDescent="0.25">
      <c r="A2533" s="4" t="str">
        <f>EB[[#This Row],[unit]] &amp; "#" &amp; EB[[#This Row],[indic_nrg]] &amp; "#" &amp; EB[[#This Row],[product]] &amp; "#" &amp; EB[[#This Row],[geo]]</f>
        <v>TJ#B_101400#3200#CZ</v>
      </c>
      <c r="B2533" s="4" t="str">
        <f>VLOOKUP(EB[[#This Row],[product]],KS_DB[[product]:[KS]],5,FALSE)</f>
        <v>liquid</v>
      </c>
      <c r="C2533" s="4" t="str">
        <f>VLOOKUP(EB[[#This Row],[product]],KS_DB[[product]:[KS]],6,FALSE)</f>
        <v>liquid</v>
      </c>
      <c r="D2533" s="4">
        <f>VLOOKUP(EB[[#This Row],[product]],Carriers[],4,FALSE)</f>
        <v>0</v>
      </c>
      <c r="E2533" s="4">
        <f>VLOOKUP(EB[[#This Row],[indic_nrg]],Indicators[],4,FALSE)</f>
        <v>0</v>
      </c>
      <c r="F2533" s="4">
        <f>IFERROR(VLOOKUP(EB[[#This Row],[Source_carrier]],KS_DB[[product]:[KS]],6,FALSE),0)</f>
        <v>0</v>
      </c>
      <c r="G2533" s="4" t="s">
        <v>34</v>
      </c>
      <c r="H2533" s="4" t="s">
        <v>629</v>
      </c>
      <c r="I2533" s="4" t="s">
        <v>75</v>
      </c>
      <c r="J2533" s="4" t="s">
        <v>37</v>
      </c>
      <c r="K2533" s="4" t="s">
        <v>630</v>
      </c>
      <c r="L2533" s="4" t="s">
        <v>39</v>
      </c>
      <c r="M2533" s="4" t="s">
        <v>76</v>
      </c>
      <c r="N2533" s="4" t="s">
        <v>41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0</v>
      </c>
      <c r="AA2533" s="4">
        <v>0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</row>
    <row r="2534" spans="1:40" ht="15" customHeight="1" x14ac:dyDescent="0.25">
      <c r="A2534" s="4" t="str">
        <f>EB[[#This Row],[unit]] &amp; "#" &amp; EB[[#This Row],[indic_nrg]] &amp; "#" &amp; EB[[#This Row],[product]] &amp; "#" &amp; EB[[#This Row],[geo]]</f>
        <v>TJ#B_101400#3260#CZ</v>
      </c>
      <c r="B2534" s="4" t="str">
        <f>VLOOKUP(EB[[#This Row],[product]],KS_DB[[product]:[KS]],5,FALSE)</f>
        <v>liquid</v>
      </c>
      <c r="C2534" s="4" t="str">
        <f>VLOOKUP(EB[[#This Row],[product]],KS_DB[[product]:[KS]],6,FALSE)</f>
        <v>diesel</v>
      </c>
      <c r="D2534" s="4">
        <f>VLOOKUP(EB[[#This Row],[product]],Carriers[],4,FALSE)</f>
        <v>1</v>
      </c>
      <c r="E2534" s="4">
        <f>VLOOKUP(EB[[#This Row],[indic_nrg]],Indicators[],4,FALSE)</f>
        <v>0</v>
      </c>
      <c r="F2534" s="4">
        <f>IFERROR(VLOOKUP(EB[[#This Row],[Source_carrier]],KS_DB[[product]:[KS]],6,FALSE),0)</f>
        <v>0</v>
      </c>
      <c r="G2534" s="4" t="s">
        <v>34</v>
      </c>
      <c r="H2534" s="4" t="s">
        <v>629</v>
      </c>
      <c r="I2534" s="4" t="s">
        <v>79</v>
      </c>
      <c r="J2534" s="4" t="s">
        <v>37</v>
      </c>
      <c r="K2534" s="4" t="s">
        <v>630</v>
      </c>
      <c r="L2534" s="4" t="s">
        <v>39</v>
      </c>
      <c r="M2534" s="4" t="s">
        <v>80</v>
      </c>
      <c r="N2534" s="4" t="s">
        <v>41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</row>
    <row r="2535" spans="1:40" ht="15" customHeight="1" x14ac:dyDescent="0.25">
      <c r="A2535" s="4" t="str">
        <f>EB[[#This Row],[unit]] &amp; "#" &amp; EB[[#This Row],[indic_nrg]] &amp; "#" &amp; EB[[#This Row],[product]] &amp; "#" &amp; EB[[#This Row],[geo]]</f>
        <v>TJ#B_101400#3270A#CZ</v>
      </c>
      <c r="B2535" s="4" t="str">
        <f>VLOOKUP(EB[[#This Row],[product]],KS_DB[[product]:[KS]],5,FALSE)</f>
        <v>liquid</v>
      </c>
      <c r="C2535" s="4" t="str">
        <f>VLOOKUP(EB[[#This Row],[product]],KS_DB[[product]:[KS]],6,FALSE)</f>
        <v>liquid</v>
      </c>
      <c r="D2535" s="4">
        <f>VLOOKUP(EB[[#This Row],[product]],Carriers[],4,FALSE)</f>
        <v>1</v>
      </c>
      <c r="E2535" s="4">
        <f>VLOOKUP(EB[[#This Row],[indic_nrg]],Indicators[],4,FALSE)</f>
        <v>0</v>
      </c>
      <c r="F2535" s="4">
        <f>IFERROR(VLOOKUP(EB[[#This Row],[Source_carrier]],KS_DB[[product]:[KS]],6,FALSE),0)</f>
        <v>0</v>
      </c>
      <c r="G2535" s="4" t="s">
        <v>34</v>
      </c>
      <c r="H2535" s="4" t="s">
        <v>629</v>
      </c>
      <c r="I2535" s="4" t="s">
        <v>81</v>
      </c>
      <c r="J2535" s="4" t="s">
        <v>37</v>
      </c>
      <c r="K2535" s="4" t="s">
        <v>630</v>
      </c>
      <c r="L2535" s="4" t="s">
        <v>39</v>
      </c>
      <c r="M2535" s="4" t="s">
        <v>82</v>
      </c>
      <c r="N2535" s="4" t="s">
        <v>41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</row>
    <row r="2536" spans="1:40" ht="15" customHeight="1" x14ac:dyDescent="0.25">
      <c r="A2536" s="4" t="str">
        <f>EB[[#This Row],[unit]] &amp; "#" &amp; EB[[#This Row],[indic_nrg]] &amp; "#" &amp; EB[[#This Row],[product]] &amp; "#" &amp; EB[[#This Row],[geo]]</f>
        <v>TJ#B_101400#4000#CZ</v>
      </c>
      <c r="B2536" s="4" t="str">
        <f>VLOOKUP(EB[[#This Row],[product]],KS_DB[[product]:[KS]],5,FALSE)</f>
        <v>gas</v>
      </c>
      <c r="C2536" s="4" t="str">
        <f>VLOOKUP(EB[[#This Row],[product]],KS_DB[[product]:[KS]],6,FALSE)</f>
        <v>gas</v>
      </c>
      <c r="D2536" s="4">
        <f>VLOOKUP(EB[[#This Row],[product]],Carriers[],4,FALSE)</f>
        <v>0</v>
      </c>
      <c r="E2536" s="4">
        <f>VLOOKUP(EB[[#This Row],[indic_nrg]],Indicators[],4,FALSE)</f>
        <v>0</v>
      </c>
      <c r="F2536" s="4">
        <f>IFERROR(VLOOKUP(EB[[#This Row],[Source_carrier]],KS_DB[[product]:[KS]],6,FALSE),0)</f>
        <v>0</v>
      </c>
      <c r="G2536" s="4" t="s">
        <v>34</v>
      </c>
      <c r="H2536" s="4" t="s">
        <v>629</v>
      </c>
      <c r="I2536" s="4" t="s">
        <v>83</v>
      </c>
      <c r="J2536" s="4" t="s">
        <v>37</v>
      </c>
      <c r="K2536" s="4" t="s">
        <v>630</v>
      </c>
      <c r="L2536" s="4" t="s">
        <v>39</v>
      </c>
      <c r="M2536" s="4" t="s">
        <v>84</v>
      </c>
      <c r="N2536" s="4" t="s">
        <v>41</v>
      </c>
      <c r="O2536" s="4">
        <v>1492</v>
      </c>
      <c r="P2536" s="4">
        <v>2123</v>
      </c>
      <c r="Q2536" s="4">
        <v>10958</v>
      </c>
      <c r="R2536" s="4">
        <v>15972</v>
      </c>
      <c r="S2536" s="4">
        <v>14583</v>
      </c>
      <c r="T2536" s="4">
        <v>14342</v>
      </c>
      <c r="U2536" s="4">
        <v>14178</v>
      </c>
      <c r="V2536" s="4">
        <v>12329</v>
      </c>
      <c r="W2536" s="4">
        <v>14370</v>
      </c>
      <c r="X2536" s="4">
        <v>10988</v>
      </c>
      <c r="Y2536" s="4">
        <v>9848</v>
      </c>
      <c r="Z2536" s="4">
        <v>9000</v>
      </c>
      <c r="AA2536" s="4">
        <v>9569</v>
      </c>
      <c r="AB2536" s="4">
        <v>8417</v>
      </c>
      <c r="AC2536" s="4">
        <v>4638</v>
      </c>
      <c r="AD2536" s="4">
        <v>4439</v>
      </c>
      <c r="AE2536" s="4">
        <v>6877</v>
      </c>
      <c r="AF2536" s="4">
        <v>6831</v>
      </c>
      <c r="AG2536" s="4">
        <v>5454</v>
      </c>
      <c r="AH2536" s="4">
        <v>8072</v>
      </c>
      <c r="AI2536" s="4">
        <v>6644</v>
      </c>
      <c r="AJ2536" s="4">
        <v>6156</v>
      </c>
      <c r="AK2536" s="4">
        <v>5911</v>
      </c>
      <c r="AL2536" s="4">
        <v>5752</v>
      </c>
      <c r="AM2536" s="4">
        <v>5913</v>
      </c>
      <c r="AN2536" s="4">
        <v>6124</v>
      </c>
    </row>
    <row r="2537" spans="1:40" ht="15" customHeight="1" x14ac:dyDescent="0.25">
      <c r="A2537" s="4" t="str">
        <f>EB[[#This Row],[unit]] &amp; "#" &amp; EB[[#This Row],[indic_nrg]] &amp; "#" &amp; EB[[#This Row],[product]] &amp; "#" &amp; EB[[#This Row],[geo]]</f>
        <v>TJ#B_101400#4100#CZ</v>
      </c>
      <c r="B2537" s="4" t="str">
        <f>VLOOKUP(EB[[#This Row],[product]],KS_DB[[product]:[KS]],5,FALSE)</f>
        <v>gas</v>
      </c>
      <c r="C2537" s="4" t="str">
        <f>VLOOKUP(EB[[#This Row],[product]],KS_DB[[product]:[KS]],6,FALSE)</f>
        <v>gas</v>
      </c>
      <c r="D2537" s="4">
        <f>VLOOKUP(EB[[#This Row],[product]],Carriers[],4,FALSE)</f>
        <v>1</v>
      </c>
      <c r="E2537" s="4">
        <f>VLOOKUP(EB[[#This Row],[indic_nrg]],Indicators[],4,FALSE)</f>
        <v>0</v>
      </c>
      <c r="F2537" s="4">
        <f>IFERROR(VLOOKUP(EB[[#This Row],[Source_carrier]],KS_DB[[product]:[KS]],6,FALSE),0)</f>
        <v>0</v>
      </c>
      <c r="G2537" s="4" t="s">
        <v>34</v>
      </c>
      <c r="H2537" s="4" t="s">
        <v>629</v>
      </c>
      <c r="I2537" s="4" t="s">
        <v>85</v>
      </c>
      <c r="J2537" s="4" t="s">
        <v>37</v>
      </c>
      <c r="K2537" s="4" t="s">
        <v>630</v>
      </c>
      <c r="L2537" s="4" t="s">
        <v>39</v>
      </c>
      <c r="M2537" s="4" t="s">
        <v>86</v>
      </c>
      <c r="N2537" s="4" t="s">
        <v>41</v>
      </c>
      <c r="O2537" s="4">
        <v>0</v>
      </c>
      <c r="P2537" s="4">
        <v>0</v>
      </c>
      <c r="Q2537" s="4">
        <v>9710</v>
      </c>
      <c r="R2537" s="4">
        <v>13129</v>
      </c>
      <c r="S2537" s="4">
        <v>11610</v>
      </c>
      <c r="T2537" s="4">
        <v>11881</v>
      </c>
      <c r="U2537" s="4">
        <v>11464</v>
      </c>
      <c r="V2537" s="4">
        <v>8987</v>
      </c>
      <c r="W2537" s="4">
        <v>11201</v>
      </c>
      <c r="X2537" s="4">
        <v>9865</v>
      </c>
      <c r="Y2537" s="4">
        <v>9209</v>
      </c>
      <c r="Z2537" s="4">
        <v>8359</v>
      </c>
      <c r="AA2537" s="4">
        <v>7893</v>
      </c>
      <c r="AB2537" s="4">
        <v>6770</v>
      </c>
      <c r="AC2537" s="4">
        <v>3267</v>
      </c>
      <c r="AD2537" s="4">
        <v>3933</v>
      </c>
      <c r="AE2537" s="4">
        <v>4289</v>
      </c>
      <c r="AF2537" s="4">
        <v>3618</v>
      </c>
      <c r="AG2537" s="4">
        <v>3149</v>
      </c>
      <c r="AH2537" s="4">
        <v>7063</v>
      </c>
      <c r="AI2537" s="4">
        <v>5606</v>
      </c>
      <c r="AJ2537" s="4">
        <v>5315</v>
      </c>
      <c r="AK2537" s="4">
        <v>5180</v>
      </c>
      <c r="AL2537" s="4">
        <v>4899</v>
      </c>
      <c r="AM2537" s="4">
        <v>5015</v>
      </c>
      <c r="AN2537" s="4">
        <v>4834</v>
      </c>
    </row>
    <row r="2538" spans="1:40" ht="15" customHeight="1" x14ac:dyDescent="0.25">
      <c r="A2538" s="4" t="str">
        <f>EB[[#This Row],[unit]] &amp; "#" &amp; EB[[#This Row],[indic_nrg]] &amp; "#" &amp; EB[[#This Row],[product]] &amp; "#" &amp; EB[[#This Row],[geo]]</f>
        <v>TJ#B_101400#4200#CZ</v>
      </c>
      <c r="B2538" s="4" t="str">
        <f>VLOOKUP(EB[[#This Row],[product]],KS_DB[[product]:[KS]],5,FALSE)</f>
        <v>gas</v>
      </c>
      <c r="C2538" s="4" t="str">
        <f>VLOOKUP(EB[[#This Row],[product]],KS_DB[[product]:[KS]],6,FALSE)</f>
        <v>gas</v>
      </c>
      <c r="D2538" s="4">
        <f>VLOOKUP(EB[[#This Row],[product]],Carriers[],4,FALSE)</f>
        <v>0</v>
      </c>
      <c r="E2538" s="4">
        <f>VLOOKUP(EB[[#This Row],[indic_nrg]],Indicators[],4,FALSE)</f>
        <v>0</v>
      </c>
      <c r="F2538" s="4">
        <f>IFERROR(VLOOKUP(EB[[#This Row],[Source_carrier]],KS_DB[[product]:[KS]],6,FALSE),0)</f>
        <v>0</v>
      </c>
      <c r="G2538" s="4" t="s">
        <v>34</v>
      </c>
      <c r="H2538" s="4" t="s">
        <v>629</v>
      </c>
      <c r="I2538" s="4" t="s">
        <v>87</v>
      </c>
      <c r="J2538" s="4" t="s">
        <v>37</v>
      </c>
      <c r="K2538" s="4" t="s">
        <v>630</v>
      </c>
      <c r="L2538" s="4" t="s">
        <v>39</v>
      </c>
      <c r="M2538" s="4" t="s">
        <v>88</v>
      </c>
      <c r="N2538" s="4" t="s">
        <v>41</v>
      </c>
      <c r="O2538" s="4">
        <v>1492</v>
      </c>
      <c r="P2538" s="4">
        <v>2123</v>
      </c>
      <c r="Q2538" s="4">
        <v>1248</v>
      </c>
      <c r="R2538" s="4">
        <v>2843</v>
      </c>
      <c r="S2538" s="4">
        <v>2973</v>
      </c>
      <c r="T2538" s="4">
        <v>2461</v>
      </c>
      <c r="U2538" s="4">
        <v>2714</v>
      </c>
      <c r="V2538" s="4">
        <v>3342</v>
      </c>
      <c r="W2538" s="4">
        <v>3168</v>
      </c>
      <c r="X2538" s="4">
        <v>1123</v>
      </c>
      <c r="Y2538" s="4">
        <v>639</v>
      </c>
      <c r="Z2538" s="4">
        <v>641</v>
      </c>
      <c r="AA2538" s="4">
        <v>1676</v>
      </c>
      <c r="AB2538" s="4">
        <v>1647</v>
      </c>
      <c r="AC2538" s="4">
        <v>1372</v>
      </c>
      <c r="AD2538" s="4">
        <v>506</v>
      </c>
      <c r="AE2538" s="4">
        <v>2588</v>
      </c>
      <c r="AF2538" s="4">
        <v>3213</v>
      </c>
      <c r="AG2538" s="4">
        <v>2305</v>
      </c>
      <c r="AH2538" s="4">
        <v>1009</v>
      </c>
      <c r="AI2538" s="4">
        <v>1038</v>
      </c>
      <c r="AJ2538" s="4">
        <v>841</v>
      </c>
      <c r="AK2538" s="4">
        <v>731</v>
      </c>
      <c r="AL2538" s="4">
        <v>853</v>
      </c>
      <c r="AM2538" s="4">
        <v>898</v>
      </c>
      <c r="AN2538" s="4">
        <v>1290</v>
      </c>
    </row>
    <row r="2539" spans="1:40" ht="15" customHeight="1" x14ac:dyDescent="0.25">
      <c r="A2539" s="4" t="str">
        <f>EB[[#This Row],[unit]] &amp; "#" &amp; EB[[#This Row],[indic_nrg]] &amp; "#" &amp; EB[[#This Row],[product]] &amp; "#" &amp; EB[[#This Row],[geo]]</f>
        <v>TJ#B_101400#4210#CZ</v>
      </c>
      <c r="B2539" s="4" t="str">
        <f>VLOOKUP(EB[[#This Row],[product]],KS_DB[[product]:[KS]],5,FALSE)</f>
        <v>gas</v>
      </c>
      <c r="C2539" s="4" t="str">
        <f>VLOOKUP(EB[[#This Row],[product]],KS_DB[[product]:[KS]],6,FALSE)</f>
        <v>gas</v>
      </c>
      <c r="D2539" s="4">
        <f>VLOOKUP(EB[[#This Row],[product]],Carriers[],4,FALSE)</f>
        <v>1</v>
      </c>
      <c r="E2539" s="4">
        <f>VLOOKUP(EB[[#This Row],[indic_nrg]],Indicators[],4,FALSE)</f>
        <v>0</v>
      </c>
      <c r="F2539" s="4">
        <f>IFERROR(VLOOKUP(EB[[#This Row],[Source_carrier]],KS_DB[[product]:[KS]],6,FALSE),0)</f>
        <v>0</v>
      </c>
      <c r="G2539" s="4" t="s">
        <v>34</v>
      </c>
      <c r="H2539" s="4" t="s">
        <v>629</v>
      </c>
      <c r="I2539" s="4" t="s">
        <v>89</v>
      </c>
      <c r="J2539" s="4" t="s">
        <v>37</v>
      </c>
      <c r="K2539" s="4" t="s">
        <v>630</v>
      </c>
      <c r="L2539" s="4" t="s">
        <v>39</v>
      </c>
      <c r="M2539" s="4" t="s">
        <v>90</v>
      </c>
      <c r="N2539" s="4" t="s">
        <v>41</v>
      </c>
      <c r="O2539" s="4">
        <v>0</v>
      </c>
      <c r="P2539" s="4">
        <v>0</v>
      </c>
      <c r="Q2539" s="4">
        <v>0</v>
      </c>
      <c r="R2539" s="4">
        <v>336</v>
      </c>
      <c r="S2539" s="4">
        <v>256</v>
      </c>
      <c r="T2539" s="4">
        <v>264</v>
      </c>
      <c r="U2539" s="4">
        <v>277</v>
      </c>
      <c r="V2539" s="4">
        <v>148</v>
      </c>
      <c r="W2539" s="4">
        <v>257</v>
      </c>
      <c r="X2539" s="4">
        <v>371</v>
      </c>
      <c r="Y2539" s="4">
        <v>182</v>
      </c>
      <c r="Z2539" s="4">
        <v>299</v>
      </c>
      <c r="AA2539" s="4">
        <v>259</v>
      </c>
      <c r="AB2539" s="4">
        <v>322</v>
      </c>
      <c r="AC2539" s="4">
        <v>328</v>
      </c>
      <c r="AD2539" s="4">
        <v>160</v>
      </c>
      <c r="AE2539" s="4">
        <v>497</v>
      </c>
      <c r="AF2539" s="4">
        <v>404</v>
      </c>
      <c r="AG2539" s="4">
        <v>476</v>
      </c>
      <c r="AH2539" s="4">
        <v>277</v>
      </c>
      <c r="AI2539" s="4">
        <v>288</v>
      </c>
      <c r="AJ2539" s="4">
        <v>307</v>
      </c>
      <c r="AK2539" s="4">
        <v>251</v>
      </c>
      <c r="AL2539" s="4">
        <v>267</v>
      </c>
      <c r="AM2539" s="4">
        <v>315</v>
      </c>
      <c r="AN2539" s="4">
        <v>289</v>
      </c>
    </row>
    <row r="2540" spans="1:40" ht="15" customHeight="1" x14ac:dyDescent="0.25">
      <c r="A2540" s="4" t="str">
        <f>EB[[#This Row],[unit]] &amp; "#" &amp; EB[[#This Row],[indic_nrg]] &amp; "#" &amp; EB[[#This Row],[product]] &amp; "#" &amp; EB[[#This Row],[geo]]</f>
        <v>TJ#B_101400#4220#CZ</v>
      </c>
      <c r="B2540" s="4" t="str">
        <f>VLOOKUP(EB[[#This Row],[product]],KS_DB[[product]:[KS]],5,FALSE)</f>
        <v>gas</v>
      </c>
      <c r="C2540" s="4" t="str">
        <f>VLOOKUP(EB[[#This Row],[product]],KS_DB[[product]:[KS]],6,FALSE)</f>
        <v>gas</v>
      </c>
      <c r="D2540" s="4">
        <f>VLOOKUP(EB[[#This Row],[product]],Carriers[],4,FALSE)</f>
        <v>1</v>
      </c>
      <c r="E2540" s="4">
        <f>VLOOKUP(EB[[#This Row],[indic_nrg]],Indicators[],4,FALSE)</f>
        <v>0</v>
      </c>
      <c r="F2540" s="4">
        <f>IFERROR(VLOOKUP(EB[[#This Row],[Source_carrier]],KS_DB[[product]:[KS]],6,FALSE),0)</f>
        <v>0</v>
      </c>
      <c r="G2540" s="4" t="s">
        <v>34</v>
      </c>
      <c r="H2540" s="4" t="s">
        <v>629</v>
      </c>
      <c r="I2540" s="4" t="s">
        <v>91</v>
      </c>
      <c r="J2540" s="4" t="s">
        <v>37</v>
      </c>
      <c r="K2540" s="4" t="s">
        <v>630</v>
      </c>
      <c r="L2540" s="4" t="s">
        <v>39</v>
      </c>
      <c r="M2540" s="4" t="s">
        <v>92</v>
      </c>
      <c r="N2540" s="4" t="s">
        <v>41</v>
      </c>
      <c r="O2540" s="4">
        <v>1492</v>
      </c>
      <c r="P2540" s="4">
        <v>2123</v>
      </c>
      <c r="Q2540" s="4">
        <v>1248</v>
      </c>
      <c r="R2540" s="4">
        <v>1953</v>
      </c>
      <c r="S2540" s="4">
        <v>2392</v>
      </c>
      <c r="T2540" s="4">
        <v>1828</v>
      </c>
      <c r="U2540" s="4">
        <v>2437</v>
      </c>
      <c r="V2540" s="4">
        <v>3194</v>
      </c>
      <c r="W2540" s="4">
        <v>2911</v>
      </c>
      <c r="X2540" s="4">
        <v>752</v>
      </c>
      <c r="Y2540" s="4">
        <v>457</v>
      </c>
      <c r="Z2540" s="4">
        <v>342</v>
      </c>
      <c r="AA2540" s="4">
        <v>1417</v>
      </c>
      <c r="AB2540" s="4">
        <v>1325</v>
      </c>
      <c r="AC2540" s="4">
        <v>1043</v>
      </c>
      <c r="AD2540" s="4">
        <v>346</v>
      </c>
      <c r="AE2540" s="4">
        <v>2091</v>
      </c>
      <c r="AF2540" s="4">
        <v>2809</v>
      </c>
      <c r="AG2540" s="4">
        <v>1794</v>
      </c>
      <c r="AH2540" s="4">
        <v>732</v>
      </c>
      <c r="AI2540" s="4">
        <v>702</v>
      </c>
      <c r="AJ2540" s="4">
        <v>509</v>
      </c>
      <c r="AK2540" s="4">
        <v>459</v>
      </c>
      <c r="AL2540" s="4">
        <v>560</v>
      </c>
      <c r="AM2540" s="4">
        <v>564</v>
      </c>
      <c r="AN2540" s="4">
        <v>937</v>
      </c>
    </row>
    <row r="2541" spans="1:40" ht="15" customHeight="1" x14ac:dyDescent="0.25">
      <c r="A2541" s="4" t="str">
        <f>EB[[#This Row],[unit]] &amp; "#" &amp; EB[[#This Row],[indic_nrg]] &amp; "#" &amp; EB[[#This Row],[product]] &amp; "#" &amp; EB[[#This Row],[geo]]</f>
        <v>TJ#B_101400#4230#CZ</v>
      </c>
      <c r="B2541" s="4" t="str">
        <f>VLOOKUP(EB[[#This Row],[product]],KS_DB[[product]:[KS]],5,FALSE)</f>
        <v>gas</v>
      </c>
      <c r="C2541" s="4" t="str">
        <f>VLOOKUP(EB[[#This Row],[product]],KS_DB[[product]:[KS]],6,FALSE)</f>
        <v>gas</v>
      </c>
      <c r="D2541" s="4">
        <f>VLOOKUP(EB[[#This Row],[product]],Carriers[],4,FALSE)</f>
        <v>1</v>
      </c>
      <c r="E2541" s="4">
        <f>VLOOKUP(EB[[#This Row],[indic_nrg]],Indicators[],4,FALSE)</f>
        <v>0</v>
      </c>
      <c r="F2541" s="4">
        <f>IFERROR(VLOOKUP(EB[[#This Row],[Source_carrier]],KS_DB[[product]:[KS]],6,FALSE),0)</f>
        <v>0</v>
      </c>
      <c r="G2541" s="4" t="s">
        <v>34</v>
      </c>
      <c r="H2541" s="4" t="s">
        <v>629</v>
      </c>
      <c r="I2541" s="4" t="s">
        <v>93</v>
      </c>
      <c r="J2541" s="4" t="s">
        <v>37</v>
      </c>
      <c r="K2541" s="4" t="s">
        <v>630</v>
      </c>
      <c r="L2541" s="4" t="s">
        <v>39</v>
      </c>
      <c r="M2541" s="4" t="s">
        <v>94</v>
      </c>
      <c r="N2541" s="4" t="s">
        <v>41</v>
      </c>
      <c r="O2541" s="4">
        <v>0</v>
      </c>
      <c r="P2541" s="4">
        <v>0</v>
      </c>
      <c r="Q2541" s="4">
        <v>0</v>
      </c>
      <c r="R2541" s="4">
        <v>554</v>
      </c>
      <c r="S2541" s="4">
        <v>325</v>
      </c>
      <c r="T2541" s="4">
        <v>369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</row>
    <row r="2542" spans="1:40" ht="15" customHeight="1" x14ac:dyDescent="0.25">
      <c r="A2542" s="4" t="str">
        <f>EB[[#This Row],[unit]] &amp; "#" &amp; EB[[#This Row],[indic_nrg]] &amp; "#" &amp; EB[[#This Row],[product]] &amp; "#" &amp; EB[[#This Row],[geo]]</f>
        <v>TJ#B_101400#4240#CZ</v>
      </c>
      <c r="B2542" s="4" t="str">
        <f>VLOOKUP(EB[[#This Row],[product]],KS_DB[[product]:[KS]],5,FALSE)</f>
        <v>gas</v>
      </c>
      <c r="C2542" s="4" t="str">
        <f>VLOOKUP(EB[[#This Row],[product]],KS_DB[[product]:[KS]],6,FALSE)</f>
        <v>gas</v>
      </c>
      <c r="D2542" s="4">
        <f>VLOOKUP(EB[[#This Row],[product]],Carriers[],4,FALSE)</f>
        <v>1</v>
      </c>
      <c r="E2542" s="4">
        <f>VLOOKUP(EB[[#This Row],[indic_nrg]],Indicators[],4,FALSE)</f>
        <v>0</v>
      </c>
      <c r="F2542" s="4">
        <f>IFERROR(VLOOKUP(EB[[#This Row],[Source_carrier]],KS_DB[[product]:[KS]],6,FALSE),0)</f>
        <v>0</v>
      </c>
      <c r="G2542" s="4" t="s">
        <v>34</v>
      </c>
      <c r="H2542" s="4" t="s">
        <v>629</v>
      </c>
      <c r="I2542" s="4" t="s">
        <v>95</v>
      </c>
      <c r="J2542" s="4" t="s">
        <v>37</v>
      </c>
      <c r="K2542" s="4" t="s">
        <v>630</v>
      </c>
      <c r="L2542" s="4" t="s">
        <v>39</v>
      </c>
      <c r="M2542" s="4" t="s">
        <v>96</v>
      </c>
      <c r="N2542" s="4" t="s">
        <v>41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0</v>
      </c>
      <c r="Y2542" s="4">
        <v>0</v>
      </c>
      <c r="Z2542" s="4">
        <v>0</v>
      </c>
      <c r="AA2542" s="4">
        <v>0</v>
      </c>
      <c r="AB2542" s="4">
        <v>0</v>
      </c>
      <c r="AC2542" s="4">
        <v>0</v>
      </c>
      <c r="AD2542" s="4">
        <v>0</v>
      </c>
      <c r="AE2542" s="4">
        <v>0</v>
      </c>
      <c r="AF2542" s="4">
        <v>0</v>
      </c>
      <c r="AG2542" s="4">
        <v>35</v>
      </c>
      <c r="AH2542" s="4">
        <v>0</v>
      </c>
      <c r="AI2542" s="4">
        <v>48</v>
      </c>
      <c r="AJ2542" s="4">
        <v>25</v>
      </c>
      <c r="AK2542" s="4">
        <v>21</v>
      </c>
      <c r="AL2542" s="4">
        <v>26</v>
      </c>
      <c r="AM2542" s="4">
        <v>19</v>
      </c>
      <c r="AN2542" s="4">
        <v>64</v>
      </c>
    </row>
    <row r="2543" spans="1:40" ht="15" customHeight="1" x14ac:dyDescent="0.25">
      <c r="A2543" s="4" t="str">
        <f>EB[[#This Row],[unit]] &amp; "#" &amp; EB[[#This Row],[indic_nrg]] &amp; "#" &amp; EB[[#This Row],[product]] &amp; "#" &amp; EB[[#This Row],[geo]]</f>
        <v>TJ#B_101400#5200#CZ</v>
      </c>
      <c r="B2543" s="4" t="str">
        <f>VLOOKUP(EB[[#This Row],[product]],KS_DB[[product]:[KS]],5,FALSE)</f>
        <v>heat</v>
      </c>
      <c r="C2543" s="4" t="str">
        <f>VLOOKUP(EB[[#This Row],[product]],KS_DB[[product]:[KS]],6,FALSE)</f>
        <v>heat</v>
      </c>
      <c r="D2543" s="4">
        <f>VLOOKUP(EB[[#This Row],[product]],Carriers[],4,FALSE)</f>
        <v>1</v>
      </c>
      <c r="E2543" s="4">
        <f>VLOOKUP(EB[[#This Row],[indic_nrg]],Indicators[],4,FALSE)</f>
        <v>0</v>
      </c>
      <c r="F2543" s="4">
        <f>IFERROR(VLOOKUP(EB[[#This Row],[Source_carrier]],KS_DB[[product]:[KS]],6,FALSE),0)</f>
        <v>0</v>
      </c>
      <c r="G2543" s="4" t="s">
        <v>34</v>
      </c>
      <c r="H2543" s="4" t="s">
        <v>629</v>
      </c>
      <c r="I2543" s="4" t="s">
        <v>97</v>
      </c>
      <c r="J2543" s="4" t="s">
        <v>37</v>
      </c>
      <c r="K2543" s="4" t="s">
        <v>630</v>
      </c>
      <c r="L2543" s="4" t="s">
        <v>39</v>
      </c>
      <c r="M2543" s="4" t="s">
        <v>98</v>
      </c>
      <c r="N2543" s="4" t="s">
        <v>41</v>
      </c>
      <c r="O2543" s="4">
        <v>11856</v>
      </c>
      <c r="P2543" s="4">
        <v>11902</v>
      </c>
      <c r="Q2543" s="4">
        <v>14579</v>
      </c>
      <c r="R2543" s="4">
        <v>7441</v>
      </c>
      <c r="S2543" s="4">
        <v>6255</v>
      </c>
      <c r="T2543" s="4">
        <v>6971</v>
      </c>
      <c r="U2543" s="4">
        <v>7917</v>
      </c>
      <c r="V2543" s="4">
        <v>10085</v>
      </c>
      <c r="W2543" s="4">
        <v>8912</v>
      </c>
      <c r="X2543" s="4">
        <v>8015</v>
      </c>
      <c r="Y2543" s="4">
        <v>11558</v>
      </c>
      <c r="Z2543" s="4">
        <v>17226</v>
      </c>
      <c r="AA2543" s="4">
        <v>16475</v>
      </c>
      <c r="AB2543" s="4">
        <v>20635</v>
      </c>
      <c r="AC2543" s="4">
        <v>19604</v>
      </c>
      <c r="AD2543" s="4">
        <v>20991</v>
      </c>
      <c r="AE2543" s="4">
        <v>18805</v>
      </c>
      <c r="AF2543" s="4">
        <v>18102</v>
      </c>
      <c r="AG2543" s="4">
        <v>18530</v>
      </c>
      <c r="AH2543" s="4">
        <v>17499</v>
      </c>
      <c r="AI2543" s="4">
        <v>7221</v>
      </c>
      <c r="AJ2543" s="4">
        <v>6517</v>
      </c>
      <c r="AK2543" s="4">
        <v>6616</v>
      </c>
      <c r="AL2543" s="4">
        <v>6610</v>
      </c>
      <c r="AM2543" s="4">
        <v>6421</v>
      </c>
      <c r="AN2543" s="4">
        <v>6713</v>
      </c>
    </row>
    <row r="2544" spans="1:40" ht="15" customHeight="1" x14ac:dyDescent="0.25">
      <c r="A2544" s="4" t="str">
        <f>EB[[#This Row],[unit]] &amp; "#" &amp; EB[[#This Row],[indic_nrg]] &amp; "#" &amp; EB[[#This Row],[product]] &amp; "#" &amp; EB[[#This Row],[geo]]</f>
        <v>TJ#B_101400#5500#CZ</v>
      </c>
      <c r="B2544" s="4" t="str">
        <f>VLOOKUP(EB[[#This Row],[product]],KS_DB[[product]:[KS]],5,FALSE)</f>
        <v>RES</v>
      </c>
      <c r="C2544" s="4" t="str">
        <f>VLOOKUP(EB[[#This Row],[product]],KS_DB[[product]:[KS]],6,FALSE)</f>
        <v>RES</v>
      </c>
      <c r="D2544" s="4">
        <f>VLOOKUP(EB[[#This Row],[product]],Carriers[],4,FALSE)</f>
        <v>0</v>
      </c>
      <c r="E2544" s="4">
        <f>VLOOKUP(EB[[#This Row],[indic_nrg]],Indicators[],4,FALSE)</f>
        <v>0</v>
      </c>
      <c r="F2544" s="4">
        <f>IFERROR(VLOOKUP(EB[[#This Row],[Source_carrier]],KS_DB[[product]:[KS]],6,FALSE),0)</f>
        <v>0</v>
      </c>
      <c r="G2544" s="4" t="s">
        <v>34</v>
      </c>
      <c r="H2544" s="4" t="s">
        <v>629</v>
      </c>
      <c r="I2544" s="4" t="s">
        <v>99</v>
      </c>
      <c r="J2544" s="4" t="s">
        <v>37</v>
      </c>
      <c r="K2544" s="4" t="s">
        <v>630</v>
      </c>
      <c r="L2544" s="4" t="s">
        <v>39</v>
      </c>
      <c r="M2544" s="4" t="s">
        <v>100</v>
      </c>
      <c r="N2544" s="4" t="s">
        <v>41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</row>
    <row r="2545" spans="1:40" ht="15" customHeight="1" x14ac:dyDescent="0.25">
      <c r="A2545" s="4" t="str">
        <f>EB[[#This Row],[unit]] &amp; "#" &amp; EB[[#This Row],[indic_nrg]] &amp; "#" &amp; EB[[#This Row],[product]] &amp; "#" &amp; EB[[#This Row],[geo]]</f>
        <v>TJ#B_101400#5532#CZ</v>
      </c>
      <c r="B2545" s="4" t="str">
        <f>VLOOKUP(EB[[#This Row],[product]],KS_DB[[product]:[KS]],5,FALSE)</f>
        <v>RES</v>
      </c>
      <c r="C2545" s="4" t="str">
        <f>VLOOKUP(EB[[#This Row],[product]],KS_DB[[product]:[KS]],6,FALSE)</f>
        <v>RES</v>
      </c>
      <c r="D2545" s="4">
        <f>VLOOKUP(EB[[#This Row],[product]],Carriers[],4,FALSE)</f>
        <v>1</v>
      </c>
      <c r="E2545" s="4">
        <f>VLOOKUP(EB[[#This Row],[indic_nrg]],Indicators[],4,FALSE)</f>
        <v>0</v>
      </c>
      <c r="F2545" s="4">
        <f>IFERROR(VLOOKUP(EB[[#This Row],[Source_carrier]],KS_DB[[product]:[KS]],6,FALSE),0)</f>
        <v>0</v>
      </c>
      <c r="G2545" s="4" t="s">
        <v>34</v>
      </c>
      <c r="H2545" s="4" t="s">
        <v>629</v>
      </c>
      <c r="I2545" s="4" t="s">
        <v>101</v>
      </c>
      <c r="J2545" s="4" t="s">
        <v>37</v>
      </c>
      <c r="K2545" s="4" t="s">
        <v>630</v>
      </c>
      <c r="L2545" s="4" t="s">
        <v>39</v>
      </c>
      <c r="M2545" s="4" t="s">
        <v>102</v>
      </c>
      <c r="N2545" s="4" t="s">
        <v>41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</row>
    <row r="2546" spans="1:40" ht="15" customHeight="1" x14ac:dyDescent="0.25">
      <c r="A2546" s="4" t="str">
        <f>EB[[#This Row],[unit]] &amp; "#" &amp; EB[[#This Row],[indic_nrg]] &amp; "#" &amp; EB[[#This Row],[product]] &amp; "#" &amp; EB[[#This Row],[geo]]</f>
        <v>TJ#B_101400#5540#CZ</v>
      </c>
      <c r="B2546" s="4" t="str">
        <f>VLOOKUP(EB[[#This Row],[product]],KS_DB[[product]:[KS]],5,FALSE)</f>
        <v>biomass</v>
      </c>
      <c r="C2546" s="4" t="str">
        <f>VLOOKUP(EB[[#This Row],[product]],KS_DB[[product]:[KS]],6,FALSE)</f>
        <v>biomass</v>
      </c>
      <c r="D2546" s="4">
        <f>VLOOKUP(EB[[#This Row],[product]],Carriers[],4,FALSE)</f>
        <v>0</v>
      </c>
      <c r="E2546" s="4">
        <f>VLOOKUP(EB[[#This Row],[indic_nrg]],Indicators[],4,FALSE)</f>
        <v>0</v>
      </c>
      <c r="F2546" s="4">
        <f>IFERROR(VLOOKUP(EB[[#This Row],[Source_carrier]],KS_DB[[product]:[KS]],6,FALSE),0)</f>
        <v>0</v>
      </c>
      <c r="G2546" s="4" t="s">
        <v>34</v>
      </c>
      <c r="H2546" s="4" t="s">
        <v>629</v>
      </c>
      <c r="I2546" s="4" t="s">
        <v>103</v>
      </c>
      <c r="J2546" s="4" t="s">
        <v>37</v>
      </c>
      <c r="K2546" s="4" t="s">
        <v>630</v>
      </c>
      <c r="L2546" s="4" t="s">
        <v>39</v>
      </c>
      <c r="M2546" s="4" t="s">
        <v>104</v>
      </c>
      <c r="N2546" s="4" t="s">
        <v>41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</row>
    <row r="2547" spans="1:40" ht="15" customHeight="1" x14ac:dyDescent="0.25">
      <c r="A2547" s="4" t="str">
        <f>EB[[#This Row],[unit]] &amp; "#" &amp; EB[[#This Row],[indic_nrg]] &amp; "#" &amp; EB[[#This Row],[product]] &amp; "#" &amp; EB[[#This Row],[geo]]</f>
        <v>TJ#B_101400#5541#CZ</v>
      </c>
      <c r="B2547" s="4" t="str">
        <f>VLOOKUP(EB[[#This Row],[product]],KS_DB[[product]:[KS]],5,FALSE)</f>
        <v>biomass</v>
      </c>
      <c r="C2547" s="4" t="str">
        <f>VLOOKUP(EB[[#This Row],[product]],KS_DB[[product]:[KS]],6,FALSE)</f>
        <v>biomass</v>
      </c>
      <c r="D2547" s="4">
        <f>VLOOKUP(EB[[#This Row],[product]],Carriers[],4,FALSE)</f>
        <v>1</v>
      </c>
      <c r="E2547" s="4">
        <f>VLOOKUP(EB[[#This Row],[indic_nrg]],Indicators[],4,FALSE)</f>
        <v>0</v>
      </c>
      <c r="F2547" s="4">
        <f>IFERROR(VLOOKUP(EB[[#This Row],[Source_carrier]],KS_DB[[product]:[KS]],6,FALSE),0)</f>
        <v>0</v>
      </c>
      <c r="G2547" s="4" t="s">
        <v>34</v>
      </c>
      <c r="H2547" s="4" t="s">
        <v>629</v>
      </c>
      <c r="I2547" s="4" t="s">
        <v>105</v>
      </c>
      <c r="J2547" s="4" t="s">
        <v>37</v>
      </c>
      <c r="K2547" s="4" t="s">
        <v>630</v>
      </c>
      <c r="L2547" s="4" t="s">
        <v>39</v>
      </c>
      <c r="M2547" s="4" t="s">
        <v>106</v>
      </c>
      <c r="N2547" s="4" t="s">
        <v>41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</row>
    <row r="2548" spans="1:40" ht="15" customHeight="1" x14ac:dyDescent="0.25">
      <c r="A2548" s="4" t="str">
        <f>EB[[#This Row],[unit]] &amp; "#" &amp; EB[[#This Row],[indic_nrg]] &amp; "#" &amp; EB[[#This Row],[product]] &amp; "#" &amp; EB[[#This Row],[geo]]</f>
        <v>TJ#B_101400#5542#CZ</v>
      </c>
      <c r="B2548" s="4" t="str">
        <f>VLOOKUP(EB[[#This Row],[product]],KS_DB[[product]:[KS]],5,FALSE)</f>
        <v>biomass</v>
      </c>
      <c r="C2548" s="4" t="str">
        <f>VLOOKUP(EB[[#This Row],[product]],KS_DB[[product]:[KS]],6,FALSE)</f>
        <v>biomass</v>
      </c>
      <c r="D2548" s="4">
        <f>VLOOKUP(EB[[#This Row],[product]],Carriers[],4,FALSE)</f>
        <v>1</v>
      </c>
      <c r="E2548" s="4">
        <f>VLOOKUP(EB[[#This Row],[indic_nrg]],Indicators[],4,FALSE)</f>
        <v>0</v>
      </c>
      <c r="F2548" s="4">
        <f>IFERROR(VLOOKUP(EB[[#This Row],[Source_carrier]],KS_DB[[product]:[KS]],6,FALSE),0)</f>
        <v>0</v>
      </c>
      <c r="G2548" s="4" t="s">
        <v>34</v>
      </c>
      <c r="H2548" s="4" t="s">
        <v>629</v>
      </c>
      <c r="I2548" s="4" t="s">
        <v>107</v>
      </c>
      <c r="J2548" s="4" t="s">
        <v>37</v>
      </c>
      <c r="K2548" s="4" t="s">
        <v>630</v>
      </c>
      <c r="L2548" s="4" t="s">
        <v>39</v>
      </c>
      <c r="M2548" s="4" t="s">
        <v>108</v>
      </c>
      <c r="N2548" s="4" t="s">
        <v>41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  <c r="Y2548" s="4">
        <v>0</v>
      </c>
      <c r="Z2548" s="4">
        <v>0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</row>
    <row r="2549" spans="1:40" ht="15" customHeight="1" x14ac:dyDescent="0.25">
      <c r="A2549" s="4" t="str">
        <f>EB[[#This Row],[unit]] &amp; "#" &amp; EB[[#This Row],[indic_nrg]] &amp; "#" &amp; EB[[#This Row],[product]] &amp; "#" &amp; EB[[#This Row],[geo]]</f>
        <v>TJ#B_101400#55431#CZ</v>
      </c>
      <c r="B2549" s="4" t="str">
        <f>VLOOKUP(EB[[#This Row],[product]],KS_DB[[product]:[KS]],5,FALSE)</f>
        <v>biomass</v>
      </c>
      <c r="C2549" s="4" t="str">
        <f>VLOOKUP(EB[[#This Row],[product]],KS_DB[[product]:[KS]],6,FALSE)</f>
        <v>biomass</v>
      </c>
      <c r="D2549" s="4">
        <f>VLOOKUP(EB[[#This Row],[product]],Carriers[],4,FALSE)</f>
        <v>1</v>
      </c>
      <c r="E2549" s="4">
        <f>VLOOKUP(EB[[#This Row],[indic_nrg]],Indicators[],4,FALSE)</f>
        <v>0</v>
      </c>
      <c r="F2549" s="4">
        <f>IFERROR(VLOOKUP(EB[[#This Row],[Source_carrier]],KS_DB[[product]:[KS]],6,FALSE),0)</f>
        <v>0</v>
      </c>
      <c r="G2549" s="4" t="s">
        <v>34</v>
      </c>
      <c r="H2549" s="4" t="s">
        <v>629</v>
      </c>
      <c r="I2549" s="4" t="s">
        <v>109</v>
      </c>
      <c r="J2549" s="4" t="s">
        <v>37</v>
      </c>
      <c r="K2549" s="4" t="s">
        <v>630</v>
      </c>
      <c r="L2549" s="4" t="s">
        <v>39</v>
      </c>
      <c r="M2549" s="4" t="s">
        <v>110</v>
      </c>
      <c r="N2549" s="4" t="s">
        <v>41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</row>
    <row r="2550" spans="1:40" ht="15" customHeight="1" x14ac:dyDescent="0.25">
      <c r="A2550" s="4" t="str">
        <f>EB[[#This Row],[unit]] &amp; "#" &amp; EB[[#This Row],[indic_nrg]] &amp; "#" &amp; EB[[#This Row],[product]] &amp; "#" &amp; EB[[#This Row],[geo]]</f>
        <v>TJ#B_101400#55432#CZ</v>
      </c>
      <c r="B2550" s="4" t="str">
        <f>VLOOKUP(EB[[#This Row],[product]],KS_DB[[product]:[KS]],5,FALSE)</f>
        <v>biomass</v>
      </c>
      <c r="C2550" s="4" t="str">
        <f>VLOOKUP(EB[[#This Row],[product]],KS_DB[[product]:[KS]],6,FALSE)</f>
        <v>biomass</v>
      </c>
      <c r="D2550" s="4">
        <f>VLOOKUP(EB[[#This Row],[product]],Carriers[],4,FALSE)</f>
        <v>1</v>
      </c>
      <c r="E2550" s="4">
        <f>VLOOKUP(EB[[#This Row],[indic_nrg]],Indicators[],4,FALSE)</f>
        <v>0</v>
      </c>
      <c r="F2550" s="4">
        <f>IFERROR(VLOOKUP(EB[[#This Row],[Source_carrier]],KS_DB[[product]:[KS]],6,FALSE),0)</f>
        <v>0</v>
      </c>
      <c r="G2550" s="4" t="s">
        <v>34</v>
      </c>
      <c r="H2550" s="4" t="s">
        <v>629</v>
      </c>
      <c r="I2550" s="4" t="s">
        <v>111</v>
      </c>
      <c r="J2550" s="4" t="s">
        <v>37</v>
      </c>
      <c r="K2550" s="4" t="s">
        <v>630</v>
      </c>
      <c r="L2550" s="4" t="s">
        <v>39</v>
      </c>
      <c r="M2550" s="4" t="s">
        <v>112</v>
      </c>
      <c r="N2550" s="4" t="s">
        <v>41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</row>
    <row r="2551" spans="1:40" ht="15" customHeight="1" x14ac:dyDescent="0.25">
      <c r="A2551" s="4" t="str">
        <f>EB[[#This Row],[unit]] &amp; "#" &amp; EB[[#This Row],[indic_nrg]] &amp; "#" &amp; EB[[#This Row],[product]] &amp; "#" &amp; EB[[#This Row],[geo]]</f>
        <v>TJ#B_101400#5544#CZ</v>
      </c>
      <c r="B2551" s="4" t="str">
        <f>VLOOKUP(EB[[#This Row],[product]],KS_DB[[product]:[KS]],5,FALSE)</f>
        <v>biomass</v>
      </c>
      <c r="C2551" s="4" t="str">
        <f>VLOOKUP(EB[[#This Row],[product]],KS_DB[[product]:[KS]],6,FALSE)</f>
        <v>biomass</v>
      </c>
      <c r="D2551" s="4">
        <f>VLOOKUP(EB[[#This Row],[product]],Carriers[],4,FALSE)</f>
        <v>1</v>
      </c>
      <c r="E2551" s="4">
        <f>VLOOKUP(EB[[#This Row],[indic_nrg]],Indicators[],4,FALSE)</f>
        <v>0</v>
      </c>
      <c r="F2551" s="4">
        <f>IFERROR(VLOOKUP(EB[[#This Row],[Source_carrier]],KS_DB[[product]:[KS]],6,FALSE),0)</f>
        <v>0</v>
      </c>
      <c r="G2551" s="4" t="s">
        <v>34</v>
      </c>
      <c r="H2551" s="4" t="s">
        <v>629</v>
      </c>
      <c r="I2551" s="4" t="s">
        <v>113</v>
      </c>
      <c r="J2551" s="4" t="s">
        <v>37</v>
      </c>
      <c r="K2551" s="4" t="s">
        <v>630</v>
      </c>
      <c r="L2551" s="4" t="s">
        <v>39</v>
      </c>
      <c r="M2551" s="4" t="s">
        <v>114</v>
      </c>
      <c r="N2551" s="4" t="s">
        <v>41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</row>
    <row r="2552" spans="1:40" ht="15" customHeight="1" x14ac:dyDescent="0.25">
      <c r="A2552" s="4" t="str">
        <f>EB[[#This Row],[unit]] &amp; "#" &amp; EB[[#This Row],[indic_nrg]] &amp; "#" &amp; EB[[#This Row],[product]] &amp; "#" &amp; EB[[#This Row],[geo]]</f>
        <v>TJ#B_101400#5545#CZ</v>
      </c>
      <c r="B2552" s="4" t="str">
        <f>VLOOKUP(EB[[#This Row],[product]],KS_DB[[product]:[KS]],5,FALSE)</f>
        <v>biomass</v>
      </c>
      <c r="C2552" s="4" t="str">
        <f>VLOOKUP(EB[[#This Row],[product]],KS_DB[[product]:[KS]],6,FALSE)</f>
        <v>biomass</v>
      </c>
      <c r="D2552" s="4">
        <f>VLOOKUP(EB[[#This Row],[product]],Carriers[],4,FALSE)</f>
        <v>0</v>
      </c>
      <c r="E2552" s="4">
        <f>VLOOKUP(EB[[#This Row],[indic_nrg]],Indicators[],4,FALSE)</f>
        <v>0</v>
      </c>
      <c r="F2552" s="4">
        <f>IFERROR(VLOOKUP(EB[[#This Row],[Source_carrier]],KS_DB[[product]:[KS]],6,FALSE),0)</f>
        <v>0</v>
      </c>
      <c r="G2552" s="4" t="s">
        <v>34</v>
      </c>
      <c r="H2552" s="4" t="s">
        <v>629</v>
      </c>
      <c r="I2552" s="4" t="s">
        <v>115</v>
      </c>
      <c r="J2552" s="4" t="s">
        <v>37</v>
      </c>
      <c r="K2552" s="4" t="s">
        <v>630</v>
      </c>
      <c r="L2552" s="4" t="s">
        <v>39</v>
      </c>
      <c r="M2552" s="4" t="s">
        <v>116</v>
      </c>
      <c r="N2552" s="4" t="s">
        <v>41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</v>
      </c>
      <c r="Y2552" s="4">
        <v>0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</row>
    <row r="2553" spans="1:40" ht="15" customHeight="1" x14ac:dyDescent="0.25">
      <c r="A2553" s="4" t="str">
        <f>EB[[#This Row],[unit]] &amp; "#" &amp; EB[[#This Row],[indic_nrg]] &amp; "#" &amp; EB[[#This Row],[product]] &amp; "#" &amp; EB[[#This Row],[geo]]</f>
        <v>TJ#B_101400#5546#CZ</v>
      </c>
      <c r="B2553" s="4" t="str">
        <f>VLOOKUP(EB[[#This Row],[product]],KS_DB[[product]:[KS]],5,FALSE)</f>
        <v>biomass</v>
      </c>
      <c r="C2553" s="4" t="str">
        <f>VLOOKUP(EB[[#This Row],[product]],KS_DB[[product]:[KS]],6,FALSE)</f>
        <v>biomass</v>
      </c>
      <c r="D2553" s="4">
        <f>VLOOKUP(EB[[#This Row],[product]],Carriers[],4,FALSE)</f>
        <v>1</v>
      </c>
      <c r="E2553" s="4">
        <f>VLOOKUP(EB[[#This Row],[indic_nrg]],Indicators[],4,FALSE)</f>
        <v>0</v>
      </c>
      <c r="F2553" s="4">
        <f>IFERROR(VLOOKUP(EB[[#This Row],[Source_carrier]],KS_DB[[product]:[KS]],6,FALSE),0)</f>
        <v>0</v>
      </c>
      <c r="G2553" s="4" t="s">
        <v>34</v>
      </c>
      <c r="H2553" s="4" t="s">
        <v>629</v>
      </c>
      <c r="I2553" s="4" t="s">
        <v>117</v>
      </c>
      <c r="J2553" s="4" t="s">
        <v>37</v>
      </c>
      <c r="K2553" s="4" t="s">
        <v>630</v>
      </c>
      <c r="L2553" s="4" t="s">
        <v>39</v>
      </c>
      <c r="M2553" s="4" t="s">
        <v>118</v>
      </c>
      <c r="N2553" s="4" t="s">
        <v>41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</row>
    <row r="2554" spans="1:40" ht="15" customHeight="1" x14ac:dyDescent="0.25">
      <c r="A2554" s="4" t="str">
        <f>EB[[#This Row],[unit]] &amp; "#" &amp; EB[[#This Row],[indic_nrg]] &amp; "#" &amp; EB[[#This Row],[product]] &amp; "#" &amp; EB[[#This Row],[geo]]</f>
        <v>TJ#B_101400#5547#CZ</v>
      </c>
      <c r="B2554" s="4" t="str">
        <f>VLOOKUP(EB[[#This Row],[product]],KS_DB[[product]:[KS]],5,FALSE)</f>
        <v>biomass</v>
      </c>
      <c r="C2554" s="4" t="str">
        <f>VLOOKUP(EB[[#This Row],[product]],KS_DB[[product]:[KS]],6,FALSE)</f>
        <v>biomass</v>
      </c>
      <c r="D2554" s="4">
        <f>VLOOKUP(EB[[#This Row],[product]],Carriers[],4,FALSE)</f>
        <v>1</v>
      </c>
      <c r="E2554" s="4">
        <f>VLOOKUP(EB[[#This Row],[indic_nrg]],Indicators[],4,FALSE)</f>
        <v>0</v>
      </c>
      <c r="F2554" s="4">
        <f>IFERROR(VLOOKUP(EB[[#This Row],[Source_carrier]],KS_DB[[product]:[KS]],6,FALSE),0)</f>
        <v>0</v>
      </c>
      <c r="G2554" s="4" t="s">
        <v>34</v>
      </c>
      <c r="H2554" s="4" t="s">
        <v>629</v>
      </c>
      <c r="I2554" s="4" t="s">
        <v>119</v>
      </c>
      <c r="J2554" s="4" t="s">
        <v>37</v>
      </c>
      <c r="K2554" s="4" t="s">
        <v>630</v>
      </c>
      <c r="L2554" s="4" t="s">
        <v>39</v>
      </c>
      <c r="M2554" s="4" t="s">
        <v>120</v>
      </c>
      <c r="N2554" s="4" t="s">
        <v>41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</row>
    <row r="2555" spans="1:40" ht="15" customHeight="1" x14ac:dyDescent="0.25">
      <c r="A2555" s="4" t="str">
        <f>EB[[#This Row],[unit]] &amp; "#" &amp; EB[[#This Row],[indic_nrg]] &amp; "#" &amp; EB[[#This Row],[product]] &amp; "#" &amp; EB[[#This Row],[geo]]</f>
        <v>TJ#B_101400#5548#CZ</v>
      </c>
      <c r="B2555" s="4" t="str">
        <f>VLOOKUP(EB[[#This Row],[product]],KS_DB[[product]:[KS]],5,FALSE)</f>
        <v>biomass</v>
      </c>
      <c r="C2555" s="4" t="str">
        <f>VLOOKUP(EB[[#This Row],[product]],KS_DB[[product]:[KS]],6,FALSE)</f>
        <v>biomass</v>
      </c>
      <c r="D2555" s="4">
        <f>VLOOKUP(EB[[#This Row],[product]],Carriers[],4,FALSE)</f>
        <v>1</v>
      </c>
      <c r="E2555" s="4">
        <f>VLOOKUP(EB[[#This Row],[indic_nrg]],Indicators[],4,FALSE)</f>
        <v>0</v>
      </c>
      <c r="F2555" s="4">
        <f>IFERROR(VLOOKUP(EB[[#This Row],[Source_carrier]],KS_DB[[product]:[KS]],6,FALSE),0)</f>
        <v>0</v>
      </c>
      <c r="G2555" s="4" t="s">
        <v>34</v>
      </c>
      <c r="H2555" s="4" t="s">
        <v>629</v>
      </c>
      <c r="I2555" s="4" t="s">
        <v>121</v>
      </c>
      <c r="J2555" s="4" t="s">
        <v>37</v>
      </c>
      <c r="K2555" s="4" t="s">
        <v>630</v>
      </c>
      <c r="L2555" s="4" t="s">
        <v>39</v>
      </c>
      <c r="M2555" s="4" t="s">
        <v>122</v>
      </c>
      <c r="N2555" s="4" t="s">
        <v>41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</row>
    <row r="2556" spans="1:40" ht="15" customHeight="1" x14ac:dyDescent="0.25">
      <c r="A2556" s="4" t="str">
        <f>EB[[#This Row],[unit]] &amp; "#" &amp; EB[[#This Row],[indic_nrg]] &amp; "#" &amp; EB[[#This Row],[product]] &amp; "#" &amp; EB[[#This Row],[geo]]</f>
        <v>TJ#B_101400#5549#CZ</v>
      </c>
      <c r="B2556" s="4" t="str">
        <f>VLOOKUP(EB[[#This Row],[product]],KS_DB[[product]:[KS]],5,FALSE)</f>
        <v>biomass</v>
      </c>
      <c r="C2556" s="4" t="str">
        <f>VLOOKUP(EB[[#This Row],[product]],KS_DB[[product]:[KS]],6,FALSE)</f>
        <v>biomass</v>
      </c>
      <c r="D2556" s="4">
        <f>VLOOKUP(EB[[#This Row],[product]],Carriers[],4,FALSE)</f>
        <v>1</v>
      </c>
      <c r="E2556" s="4">
        <f>VLOOKUP(EB[[#This Row],[indic_nrg]],Indicators[],4,FALSE)</f>
        <v>0</v>
      </c>
      <c r="F2556" s="4">
        <f>IFERROR(VLOOKUP(EB[[#This Row],[Source_carrier]],KS_DB[[product]:[KS]],6,FALSE),0)</f>
        <v>0</v>
      </c>
      <c r="G2556" s="4" t="s">
        <v>34</v>
      </c>
      <c r="H2556" s="4" t="s">
        <v>629</v>
      </c>
      <c r="I2556" s="4" t="s">
        <v>123</v>
      </c>
      <c r="J2556" s="4" t="s">
        <v>37</v>
      </c>
      <c r="K2556" s="4" t="s">
        <v>630</v>
      </c>
      <c r="L2556" s="4" t="s">
        <v>39</v>
      </c>
      <c r="M2556" s="4" t="s">
        <v>124</v>
      </c>
      <c r="N2556" s="4" t="s">
        <v>41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</row>
    <row r="2557" spans="1:40" ht="15" customHeight="1" x14ac:dyDescent="0.25">
      <c r="A2557" s="4" t="str">
        <f>EB[[#This Row],[unit]] &amp; "#" &amp; EB[[#This Row],[indic_nrg]] &amp; "#" &amp; EB[[#This Row],[product]] &amp; "#" &amp; EB[[#This Row],[geo]]</f>
        <v>TJ#B_101400#5550#CZ</v>
      </c>
      <c r="B2557" s="4" t="str">
        <f>VLOOKUP(EB[[#This Row],[product]],KS_DB[[product]:[KS]],5,FALSE)</f>
        <v>RES</v>
      </c>
      <c r="C2557" s="4" t="str">
        <f>VLOOKUP(EB[[#This Row],[product]],KS_DB[[product]:[KS]],6,FALSE)</f>
        <v>RES</v>
      </c>
      <c r="D2557" s="4">
        <f>VLOOKUP(EB[[#This Row],[product]],Carriers[],4,FALSE)</f>
        <v>1</v>
      </c>
      <c r="E2557" s="4">
        <f>VLOOKUP(EB[[#This Row],[indic_nrg]],Indicators[],4,FALSE)</f>
        <v>0</v>
      </c>
      <c r="F2557" s="4">
        <f>IFERROR(VLOOKUP(EB[[#This Row],[Source_carrier]],KS_DB[[product]:[KS]],6,FALSE),0)</f>
        <v>0</v>
      </c>
      <c r="G2557" s="4" t="s">
        <v>34</v>
      </c>
      <c r="H2557" s="4" t="s">
        <v>629</v>
      </c>
      <c r="I2557" s="4" t="s">
        <v>125</v>
      </c>
      <c r="J2557" s="4" t="s">
        <v>37</v>
      </c>
      <c r="K2557" s="4" t="s">
        <v>630</v>
      </c>
      <c r="L2557" s="4" t="s">
        <v>39</v>
      </c>
      <c r="M2557" s="4" t="s">
        <v>126</v>
      </c>
      <c r="N2557" s="4" t="s">
        <v>41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</row>
    <row r="2558" spans="1:40" ht="15" customHeight="1" x14ac:dyDescent="0.25">
      <c r="A2558" s="4" t="str">
        <f>EB[[#This Row],[unit]] &amp; "#" &amp; EB[[#This Row],[indic_nrg]] &amp; "#" &amp; EB[[#This Row],[product]] &amp; "#" &amp; EB[[#This Row],[geo]]</f>
        <v>TJ#B_101400#6000#CZ</v>
      </c>
      <c r="B2558" s="4" t="str">
        <f>VLOOKUP(EB[[#This Row],[product]],KS_DB[[product]:[KS]],5,FALSE)</f>
        <v>electricity</v>
      </c>
      <c r="C2558" s="4" t="str">
        <f>VLOOKUP(EB[[#This Row],[product]],KS_DB[[product]:[KS]],6,FALSE)</f>
        <v>electricity</v>
      </c>
      <c r="D2558" s="4">
        <f>VLOOKUP(EB[[#This Row],[product]],Carriers[],4,FALSE)</f>
        <v>1</v>
      </c>
      <c r="E2558" s="4">
        <f>VLOOKUP(EB[[#This Row],[indic_nrg]],Indicators[],4,FALSE)</f>
        <v>0</v>
      </c>
      <c r="F2558" s="4">
        <f>IFERROR(VLOOKUP(EB[[#This Row],[Source_carrier]],KS_DB[[product]:[KS]],6,FALSE),0)</f>
        <v>0</v>
      </c>
      <c r="G2558" s="4" t="s">
        <v>34</v>
      </c>
      <c r="H2558" s="4" t="s">
        <v>629</v>
      </c>
      <c r="I2558" s="4" t="s">
        <v>127</v>
      </c>
      <c r="J2558" s="4" t="s">
        <v>37</v>
      </c>
      <c r="K2558" s="4" t="s">
        <v>630</v>
      </c>
      <c r="L2558" s="4" t="s">
        <v>39</v>
      </c>
      <c r="M2558" s="4" t="s">
        <v>128</v>
      </c>
      <c r="N2558" s="4" t="s">
        <v>41</v>
      </c>
      <c r="O2558" s="4">
        <v>14386</v>
      </c>
      <c r="P2558" s="4">
        <v>13727</v>
      </c>
      <c r="Q2558" s="4">
        <v>13896</v>
      </c>
      <c r="R2558" s="4">
        <v>17255</v>
      </c>
      <c r="S2558" s="4">
        <v>16776</v>
      </c>
      <c r="T2558" s="4">
        <v>17165</v>
      </c>
      <c r="U2558" s="4">
        <v>18554</v>
      </c>
      <c r="V2558" s="4">
        <v>18317</v>
      </c>
      <c r="W2558" s="4">
        <v>17831</v>
      </c>
      <c r="X2558" s="4">
        <v>17716</v>
      </c>
      <c r="Y2558" s="4">
        <v>17842</v>
      </c>
      <c r="Z2558" s="4">
        <v>17676</v>
      </c>
      <c r="AA2558" s="4">
        <v>17489</v>
      </c>
      <c r="AB2558" s="4">
        <v>18313</v>
      </c>
      <c r="AC2558" s="4">
        <v>18302</v>
      </c>
      <c r="AD2558" s="4">
        <v>18097</v>
      </c>
      <c r="AE2558" s="4">
        <v>17586</v>
      </c>
      <c r="AF2558" s="4">
        <v>17694</v>
      </c>
      <c r="AG2558" s="4">
        <v>16783</v>
      </c>
      <c r="AH2558" s="4">
        <v>16153</v>
      </c>
      <c r="AI2558" s="4">
        <v>16078</v>
      </c>
      <c r="AJ2558" s="4">
        <v>15858</v>
      </c>
      <c r="AK2558" s="4">
        <v>15073</v>
      </c>
      <c r="AL2558" s="4">
        <v>14753</v>
      </c>
      <c r="AM2558" s="4">
        <v>13849</v>
      </c>
      <c r="AN2558" s="4">
        <v>14641</v>
      </c>
    </row>
    <row r="2559" spans="1:40" ht="15" customHeight="1" x14ac:dyDescent="0.25">
      <c r="A2559" s="4" t="str">
        <f>EB[[#This Row],[unit]] &amp; "#" &amp; EB[[#This Row],[indic_nrg]] &amp; "#" &amp; EB[[#This Row],[product]] &amp; "#" &amp; EB[[#This Row],[geo]]</f>
        <v>TJ#B_101400#7100#CZ</v>
      </c>
      <c r="B2559" s="4" t="str">
        <f>VLOOKUP(EB[[#This Row],[product]],KS_DB[[product]:[KS]],5,FALSE)</f>
        <v>other</v>
      </c>
      <c r="C2559" s="4" t="str">
        <f>VLOOKUP(EB[[#This Row],[product]],KS_DB[[product]:[KS]],6,FALSE)</f>
        <v>other</v>
      </c>
      <c r="D2559" s="4">
        <f>VLOOKUP(EB[[#This Row],[product]],Carriers[],4,FALSE)</f>
        <v>1</v>
      </c>
      <c r="E2559" s="4">
        <f>VLOOKUP(EB[[#This Row],[indic_nrg]],Indicators[],4,FALSE)</f>
        <v>0</v>
      </c>
      <c r="F2559" s="4">
        <f>IFERROR(VLOOKUP(EB[[#This Row],[Source_carrier]],KS_DB[[product]:[KS]],6,FALSE),0)</f>
        <v>0</v>
      </c>
      <c r="G2559" s="4" t="s">
        <v>34</v>
      </c>
      <c r="H2559" s="4" t="s">
        <v>629</v>
      </c>
      <c r="I2559" s="4" t="s">
        <v>129</v>
      </c>
      <c r="J2559" s="4" t="s">
        <v>37</v>
      </c>
      <c r="K2559" s="4" t="s">
        <v>630</v>
      </c>
      <c r="L2559" s="4" t="s">
        <v>39</v>
      </c>
      <c r="M2559" s="4" t="s">
        <v>130</v>
      </c>
      <c r="N2559" s="4" t="s">
        <v>41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  <c r="Y2559" s="4">
        <v>0</v>
      </c>
      <c r="Z2559" s="4">
        <v>0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</row>
    <row r="2560" spans="1:40" ht="15" customHeight="1" x14ac:dyDescent="0.25">
      <c r="A2560" s="4" t="str">
        <f>EB[[#This Row],[unit]] &amp; "#" &amp; EB[[#This Row],[indic_nrg]] &amp; "#" &amp; EB[[#This Row],[product]] &amp; "#" &amp; EB[[#This Row],[geo]]</f>
        <v>TJ#B_101400#7200#CZ</v>
      </c>
      <c r="B2560" s="4" t="str">
        <f>VLOOKUP(EB[[#This Row],[product]],KS_DB[[product]:[KS]],5,FALSE)</f>
        <v>other</v>
      </c>
      <c r="C2560" s="4" t="str">
        <f>VLOOKUP(EB[[#This Row],[product]],KS_DB[[product]:[KS]],6,FALSE)</f>
        <v>other</v>
      </c>
      <c r="D2560" s="4">
        <f>VLOOKUP(EB[[#This Row],[product]],Carriers[],4,FALSE)</f>
        <v>0</v>
      </c>
      <c r="E2560" s="4">
        <f>VLOOKUP(EB[[#This Row],[indic_nrg]],Indicators[],4,FALSE)</f>
        <v>0</v>
      </c>
      <c r="F2560" s="4">
        <f>IFERROR(VLOOKUP(EB[[#This Row],[Source_carrier]],KS_DB[[product]:[KS]],6,FALSE),0)</f>
        <v>0</v>
      </c>
      <c r="G2560" s="4" t="s">
        <v>34</v>
      </c>
      <c r="H2560" s="4" t="s">
        <v>629</v>
      </c>
      <c r="I2560" s="4" t="s">
        <v>131</v>
      </c>
      <c r="J2560" s="4" t="s">
        <v>37</v>
      </c>
      <c r="K2560" s="4" t="s">
        <v>630</v>
      </c>
      <c r="L2560" s="4" t="s">
        <v>39</v>
      </c>
      <c r="M2560" s="4" t="s">
        <v>132</v>
      </c>
      <c r="N2560" s="4" t="s">
        <v>41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</row>
    <row r="2561" spans="1:40" ht="15" customHeight="1" x14ac:dyDescent="0.25">
      <c r="A2561" s="4" t="str">
        <f>EB[[#This Row],[unit]] &amp; "#" &amp; EB[[#This Row],[indic_nrg]] &amp; "#" &amp; EB[[#This Row],[product]] &amp; "#" &amp; EB[[#This Row],[geo]]</f>
        <v>TJ#B_101500#0000#CZ</v>
      </c>
      <c r="B2561" s="4" t="str">
        <f>VLOOKUP(EB[[#This Row],[product]],KS_DB[[product]:[KS]],5,FALSE)</f>
        <v>all</v>
      </c>
      <c r="C2561" s="4" t="str">
        <f>VLOOKUP(EB[[#This Row],[product]],KS_DB[[product]:[KS]],6,FALSE)</f>
        <v>all</v>
      </c>
      <c r="D2561" s="4">
        <f>VLOOKUP(EB[[#This Row],[product]],Carriers[],4,FALSE)</f>
        <v>0</v>
      </c>
      <c r="E2561" s="4">
        <f>VLOOKUP(EB[[#This Row],[indic_nrg]],Indicators[],4,FALSE)</f>
        <v>0</v>
      </c>
      <c r="F2561" s="4">
        <f>IFERROR(VLOOKUP(EB[[#This Row],[Source_carrier]],KS_DB[[product]:[KS]],6,FALSE),0)</f>
        <v>0</v>
      </c>
      <c r="G2561" s="4" t="s">
        <v>34</v>
      </c>
      <c r="H2561" s="4" t="s">
        <v>631</v>
      </c>
      <c r="I2561" s="4" t="s">
        <v>36</v>
      </c>
      <c r="J2561" s="4" t="s">
        <v>37</v>
      </c>
      <c r="K2561" s="4" t="s">
        <v>632</v>
      </c>
      <c r="L2561" s="4" t="s">
        <v>39</v>
      </c>
      <c r="M2561" s="4" t="s">
        <v>40</v>
      </c>
      <c r="N2561" s="4" t="s">
        <v>41</v>
      </c>
      <c r="O2561" s="4">
        <v>1517178</v>
      </c>
      <c r="P2561" s="4">
        <v>1342605</v>
      </c>
      <c r="Q2561" s="4">
        <v>1284841</v>
      </c>
      <c r="R2561" s="4">
        <v>1221538</v>
      </c>
      <c r="S2561" s="4">
        <v>1157604</v>
      </c>
      <c r="T2561" s="4">
        <v>1176219</v>
      </c>
      <c r="U2561" s="4">
        <v>1194260</v>
      </c>
      <c r="V2561" s="4">
        <v>1240712</v>
      </c>
      <c r="W2561" s="4">
        <v>1186756</v>
      </c>
      <c r="X2561" s="4">
        <v>1099994</v>
      </c>
      <c r="Y2561" s="4">
        <v>1151484</v>
      </c>
      <c r="Z2561" s="4">
        <v>1175240</v>
      </c>
      <c r="AA2561" s="4">
        <v>1171408</v>
      </c>
      <c r="AB2561" s="4">
        <v>1209367</v>
      </c>
      <c r="AC2561" s="4">
        <v>1244892</v>
      </c>
      <c r="AD2561" s="4">
        <v>1237009</v>
      </c>
      <c r="AE2561" s="4">
        <v>1270120</v>
      </c>
      <c r="AF2561" s="4">
        <v>1245349</v>
      </c>
      <c r="AG2561" s="4">
        <v>1231314</v>
      </c>
      <c r="AH2561" s="4">
        <v>1144699</v>
      </c>
      <c r="AI2561" s="4">
        <v>1222064</v>
      </c>
      <c r="AJ2561" s="4">
        <v>1145002</v>
      </c>
      <c r="AK2561" s="4">
        <v>1135999</v>
      </c>
      <c r="AL2561" s="4">
        <v>1147883</v>
      </c>
      <c r="AM2561" s="4">
        <v>1115716</v>
      </c>
      <c r="AN2561" s="4">
        <v>1149516</v>
      </c>
    </row>
    <row r="2562" spans="1:40" ht="15" customHeight="1" x14ac:dyDescent="0.25">
      <c r="A2562" s="4" t="str">
        <f>EB[[#This Row],[unit]] &amp; "#" &amp; EB[[#This Row],[indic_nrg]] &amp; "#" &amp; EB[[#This Row],[product]] &amp; "#" &amp; EB[[#This Row],[geo]]</f>
        <v>TJ#B_101500#2000#CZ</v>
      </c>
      <c r="B2562" s="4" t="str">
        <f>VLOOKUP(EB[[#This Row],[product]],KS_DB[[product]:[KS]],5,FALSE)</f>
        <v>solid</v>
      </c>
      <c r="C2562" s="4" t="str">
        <f>VLOOKUP(EB[[#This Row],[product]],KS_DB[[product]:[KS]],6,FALSE)</f>
        <v>solid</v>
      </c>
      <c r="D2562" s="4">
        <f>VLOOKUP(EB[[#This Row],[product]],Carriers[],4,FALSE)</f>
        <v>0</v>
      </c>
      <c r="E2562" s="4">
        <f>VLOOKUP(EB[[#This Row],[indic_nrg]],Indicators[],4,FALSE)</f>
        <v>0</v>
      </c>
      <c r="F2562" s="4">
        <f>IFERROR(VLOOKUP(EB[[#This Row],[Source_carrier]],KS_DB[[product]:[KS]],6,FALSE),0)</f>
        <v>0</v>
      </c>
      <c r="G2562" s="4" t="s">
        <v>34</v>
      </c>
      <c r="H2562" s="4" t="s">
        <v>631</v>
      </c>
      <c r="I2562" s="4" t="s">
        <v>18</v>
      </c>
      <c r="J2562" s="4" t="s">
        <v>37</v>
      </c>
      <c r="K2562" s="4" t="s">
        <v>632</v>
      </c>
      <c r="L2562" s="4" t="s">
        <v>39</v>
      </c>
      <c r="M2562" s="4" t="s">
        <v>42</v>
      </c>
      <c r="N2562" s="4" t="s">
        <v>41</v>
      </c>
      <c r="O2562" s="4">
        <v>588873</v>
      </c>
      <c r="P2562" s="4">
        <v>506915</v>
      </c>
      <c r="Q2562" s="4">
        <v>394490</v>
      </c>
      <c r="R2562" s="4">
        <v>334868</v>
      </c>
      <c r="S2562" s="4">
        <v>270267</v>
      </c>
      <c r="T2562" s="4">
        <v>232028</v>
      </c>
      <c r="U2562" s="4">
        <v>208767</v>
      </c>
      <c r="V2562" s="4">
        <v>269819</v>
      </c>
      <c r="W2562" s="4">
        <v>216513</v>
      </c>
      <c r="X2562" s="4">
        <v>153966</v>
      </c>
      <c r="Y2562" s="4">
        <v>231606</v>
      </c>
      <c r="Z2562" s="4">
        <v>197267</v>
      </c>
      <c r="AA2562" s="4">
        <v>201768</v>
      </c>
      <c r="AB2562" s="4">
        <v>213363</v>
      </c>
      <c r="AC2562" s="4">
        <v>209356</v>
      </c>
      <c r="AD2562" s="4">
        <v>184009</v>
      </c>
      <c r="AE2562" s="4">
        <v>211235</v>
      </c>
      <c r="AF2562" s="4">
        <v>187823</v>
      </c>
      <c r="AG2562" s="4">
        <v>161700</v>
      </c>
      <c r="AH2562" s="4">
        <v>133078</v>
      </c>
      <c r="AI2562" s="4">
        <v>141520</v>
      </c>
      <c r="AJ2562" s="4">
        <v>132155</v>
      </c>
      <c r="AK2562" s="4">
        <v>117673</v>
      </c>
      <c r="AL2562" s="4">
        <v>137591</v>
      </c>
      <c r="AM2562" s="4">
        <v>114353</v>
      </c>
      <c r="AN2562" s="4">
        <v>139857</v>
      </c>
    </row>
    <row r="2563" spans="1:40" ht="15" customHeight="1" x14ac:dyDescent="0.25">
      <c r="A2563" s="4" t="str">
        <f>EB[[#This Row],[unit]] &amp; "#" &amp; EB[[#This Row],[indic_nrg]] &amp; "#" &amp; EB[[#This Row],[product]] &amp; "#" &amp; EB[[#This Row],[geo]]</f>
        <v>TJ#B_101500#2100#CZ</v>
      </c>
      <c r="B2563" s="4" t="str">
        <f>VLOOKUP(EB[[#This Row],[product]],KS_DB[[product]:[KS]],5,FALSE)</f>
        <v>solid</v>
      </c>
      <c r="C2563" s="4" t="str">
        <f>VLOOKUP(EB[[#This Row],[product]],KS_DB[[product]:[KS]],6,FALSE)</f>
        <v>solid</v>
      </c>
      <c r="D2563" s="4">
        <f>VLOOKUP(EB[[#This Row],[product]],Carriers[],4,FALSE)</f>
        <v>0</v>
      </c>
      <c r="E2563" s="4">
        <f>VLOOKUP(EB[[#This Row],[indic_nrg]],Indicators[],4,FALSE)</f>
        <v>0</v>
      </c>
      <c r="F2563" s="4">
        <f>IFERROR(VLOOKUP(EB[[#This Row],[Source_carrier]],KS_DB[[product]:[KS]],6,FALSE),0)</f>
        <v>0</v>
      </c>
      <c r="G2563" s="4" t="s">
        <v>34</v>
      </c>
      <c r="H2563" s="4" t="s">
        <v>631</v>
      </c>
      <c r="I2563" s="4" t="s">
        <v>43</v>
      </c>
      <c r="J2563" s="4" t="s">
        <v>37</v>
      </c>
      <c r="K2563" s="4" t="s">
        <v>632</v>
      </c>
      <c r="L2563" s="4" t="s">
        <v>39</v>
      </c>
      <c r="M2563" s="4" t="s">
        <v>44</v>
      </c>
      <c r="N2563" s="4" t="s">
        <v>41</v>
      </c>
      <c r="O2563" s="4">
        <v>270782</v>
      </c>
      <c r="P2563" s="4">
        <v>224057</v>
      </c>
      <c r="Q2563" s="4">
        <v>172179</v>
      </c>
      <c r="R2563" s="4">
        <v>144649</v>
      </c>
      <c r="S2563" s="4">
        <v>121554</v>
      </c>
      <c r="T2563" s="4">
        <v>126287</v>
      </c>
      <c r="U2563" s="4">
        <v>120842</v>
      </c>
      <c r="V2563" s="4">
        <v>147226</v>
      </c>
      <c r="W2563" s="4">
        <v>136406</v>
      </c>
      <c r="X2563" s="4">
        <v>95974</v>
      </c>
      <c r="Y2563" s="4">
        <v>110810</v>
      </c>
      <c r="Z2563" s="4">
        <v>119319</v>
      </c>
      <c r="AA2563" s="4">
        <v>123340</v>
      </c>
      <c r="AB2563" s="4">
        <v>101000</v>
      </c>
      <c r="AC2563" s="4">
        <v>118056</v>
      </c>
      <c r="AD2563" s="4">
        <v>104214</v>
      </c>
      <c r="AE2563" s="4">
        <v>127072</v>
      </c>
      <c r="AF2563" s="4">
        <v>115602</v>
      </c>
      <c r="AG2563" s="4">
        <v>116768</v>
      </c>
      <c r="AH2563" s="4">
        <v>62556</v>
      </c>
      <c r="AI2563" s="4">
        <v>89088</v>
      </c>
      <c r="AJ2563" s="4">
        <v>99213</v>
      </c>
      <c r="AK2563" s="4">
        <v>85013</v>
      </c>
      <c r="AL2563" s="4">
        <v>102002</v>
      </c>
      <c r="AM2563" s="4">
        <v>80710</v>
      </c>
      <c r="AN2563" s="4">
        <v>94529</v>
      </c>
    </row>
    <row r="2564" spans="1:40" ht="15" customHeight="1" x14ac:dyDescent="0.25">
      <c r="A2564" s="4" t="str">
        <f>EB[[#This Row],[unit]] &amp; "#" &amp; EB[[#This Row],[indic_nrg]] &amp; "#" &amp; EB[[#This Row],[product]] &amp; "#" &amp; EB[[#This Row],[geo]]</f>
        <v>TJ#B_101500#2112#CZ</v>
      </c>
      <c r="B2564" s="4" t="str">
        <f>VLOOKUP(EB[[#This Row],[product]],KS_DB[[product]:[KS]],5,FALSE)</f>
        <v>solid</v>
      </c>
      <c r="C2564" s="4" t="str">
        <f>VLOOKUP(EB[[#This Row],[product]],KS_DB[[product]:[KS]],6,FALSE)</f>
        <v>solid</v>
      </c>
      <c r="D2564" s="4">
        <f>VLOOKUP(EB[[#This Row],[product]],Carriers[],4,FALSE)</f>
        <v>1</v>
      </c>
      <c r="E2564" s="4">
        <f>VLOOKUP(EB[[#This Row],[indic_nrg]],Indicators[],4,FALSE)</f>
        <v>0</v>
      </c>
      <c r="F2564" s="4">
        <f>IFERROR(VLOOKUP(EB[[#This Row],[Source_carrier]],KS_DB[[product]:[KS]],6,FALSE),0)</f>
        <v>0</v>
      </c>
      <c r="G2564" s="4" t="s">
        <v>34</v>
      </c>
      <c r="H2564" s="4" t="s">
        <v>631</v>
      </c>
      <c r="I2564" s="4" t="s">
        <v>45</v>
      </c>
      <c r="J2564" s="4" t="s">
        <v>37</v>
      </c>
      <c r="K2564" s="4" t="s">
        <v>632</v>
      </c>
      <c r="L2564" s="4" t="s">
        <v>39</v>
      </c>
      <c r="M2564" s="4" t="s">
        <v>46</v>
      </c>
      <c r="N2564" s="4" t="s">
        <v>41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</row>
    <row r="2565" spans="1:40" ht="15" customHeight="1" x14ac:dyDescent="0.25">
      <c r="A2565" s="4" t="str">
        <f>EB[[#This Row],[unit]] &amp; "#" &amp; EB[[#This Row],[indic_nrg]] &amp; "#" &amp; EB[[#This Row],[product]] &amp; "#" &amp; EB[[#This Row],[geo]]</f>
        <v>TJ#B_101500#2115#CZ</v>
      </c>
      <c r="B2565" s="4" t="str">
        <f>VLOOKUP(EB[[#This Row],[product]],KS_DB[[product]:[KS]],5,FALSE)</f>
        <v>solid</v>
      </c>
      <c r="C2565" s="4" t="str">
        <f>VLOOKUP(EB[[#This Row],[product]],KS_DB[[product]:[KS]],6,FALSE)</f>
        <v>solid</v>
      </c>
      <c r="D2565" s="4">
        <f>VLOOKUP(EB[[#This Row],[product]],Carriers[],4,FALSE)</f>
        <v>1</v>
      </c>
      <c r="E2565" s="4">
        <f>VLOOKUP(EB[[#This Row],[indic_nrg]],Indicators[],4,FALSE)</f>
        <v>0</v>
      </c>
      <c r="F2565" s="4">
        <f>IFERROR(VLOOKUP(EB[[#This Row],[Source_carrier]],KS_DB[[product]:[KS]],6,FALSE),0)</f>
        <v>0</v>
      </c>
      <c r="G2565" s="4" t="s">
        <v>34</v>
      </c>
      <c r="H2565" s="4" t="s">
        <v>631</v>
      </c>
      <c r="I2565" s="4" t="s">
        <v>47</v>
      </c>
      <c r="J2565" s="4" t="s">
        <v>37</v>
      </c>
      <c r="K2565" s="4" t="s">
        <v>632</v>
      </c>
      <c r="L2565" s="4" t="s">
        <v>39</v>
      </c>
      <c r="M2565" s="4" t="s">
        <v>48</v>
      </c>
      <c r="N2565" s="4" t="s">
        <v>41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544</v>
      </c>
      <c r="AB2565" s="4">
        <v>480</v>
      </c>
      <c r="AC2565" s="4">
        <v>1600</v>
      </c>
      <c r="AD2565" s="4">
        <v>1152</v>
      </c>
      <c r="AE2565" s="4">
        <v>1662</v>
      </c>
      <c r="AF2565" s="4">
        <v>1260</v>
      </c>
      <c r="AG2565" s="4">
        <v>1170</v>
      </c>
      <c r="AH2565" s="4">
        <v>630</v>
      </c>
      <c r="AI2565" s="4">
        <v>840</v>
      </c>
      <c r="AJ2565" s="4">
        <v>2607</v>
      </c>
      <c r="AK2565" s="4">
        <v>2759</v>
      </c>
      <c r="AL2565" s="4">
        <v>4518</v>
      </c>
      <c r="AM2565" s="4">
        <v>3061</v>
      </c>
      <c r="AN2565" s="4">
        <v>1585</v>
      </c>
    </row>
    <row r="2566" spans="1:40" ht="15" customHeight="1" x14ac:dyDescent="0.25">
      <c r="A2566" s="4" t="str">
        <f>EB[[#This Row],[unit]] &amp; "#" &amp; EB[[#This Row],[indic_nrg]] &amp; "#" &amp; EB[[#This Row],[product]] &amp; "#" &amp; EB[[#This Row],[geo]]</f>
        <v>TJ#B_101500#2116#CZ</v>
      </c>
      <c r="B2566" s="4" t="str">
        <f>VLOOKUP(EB[[#This Row],[product]],KS_DB[[product]:[KS]],5,FALSE)</f>
        <v>solid</v>
      </c>
      <c r="C2566" s="4" t="str">
        <f>VLOOKUP(EB[[#This Row],[product]],KS_DB[[product]:[KS]],6,FALSE)</f>
        <v>solid</v>
      </c>
      <c r="D2566" s="4">
        <f>VLOOKUP(EB[[#This Row],[product]],Carriers[],4,FALSE)</f>
        <v>1</v>
      </c>
      <c r="E2566" s="4">
        <f>VLOOKUP(EB[[#This Row],[indic_nrg]],Indicators[],4,FALSE)</f>
        <v>0</v>
      </c>
      <c r="F2566" s="4">
        <f>IFERROR(VLOOKUP(EB[[#This Row],[Source_carrier]],KS_DB[[product]:[KS]],6,FALSE),0)</f>
        <v>0</v>
      </c>
      <c r="G2566" s="4" t="s">
        <v>34</v>
      </c>
      <c r="H2566" s="4" t="s">
        <v>631</v>
      </c>
      <c r="I2566" s="4" t="s">
        <v>49</v>
      </c>
      <c r="J2566" s="4" t="s">
        <v>37</v>
      </c>
      <c r="K2566" s="4" t="s">
        <v>632</v>
      </c>
      <c r="L2566" s="4" t="s">
        <v>39</v>
      </c>
      <c r="M2566" s="4" t="s">
        <v>50</v>
      </c>
      <c r="N2566" s="4" t="s">
        <v>41</v>
      </c>
      <c r="O2566" s="4">
        <v>38875</v>
      </c>
      <c r="P2566" s="4">
        <v>43633</v>
      </c>
      <c r="Q2566" s="4">
        <v>21052</v>
      </c>
      <c r="R2566" s="4">
        <v>-4229</v>
      </c>
      <c r="S2566" s="4">
        <v>-4525</v>
      </c>
      <c r="T2566" s="4">
        <v>-4039</v>
      </c>
      <c r="U2566" s="4">
        <v>-2795</v>
      </c>
      <c r="V2566" s="4">
        <v>28969</v>
      </c>
      <c r="W2566" s="4">
        <v>22224</v>
      </c>
      <c r="X2566" s="4">
        <v>12428</v>
      </c>
      <c r="Y2566" s="4">
        <v>10268</v>
      </c>
      <c r="Z2566" s="4">
        <v>13474</v>
      </c>
      <c r="AA2566" s="4">
        <v>7281</v>
      </c>
      <c r="AB2566" s="4">
        <v>-569</v>
      </c>
      <c r="AC2566" s="4">
        <v>-3138</v>
      </c>
      <c r="AD2566" s="4">
        <v>87</v>
      </c>
      <c r="AE2566" s="4">
        <v>433</v>
      </c>
      <c r="AF2566" s="4">
        <v>-376</v>
      </c>
      <c r="AG2566" s="4">
        <v>-6</v>
      </c>
      <c r="AH2566" s="4">
        <v>-3838</v>
      </c>
      <c r="AI2566" s="4">
        <v>6713</v>
      </c>
      <c r="AJ2566" s="4">
        <v>8864</v>
      </c>
      <c r="AK2566" s="4">
        <v>-1174</v>
      </c>
      <c r="AL2566" s="4">
        <v>3936</v>
      </c>
      <c r="AM2566" s="4">
        <v>12699</v>
      </c>
      <c r="AN2566" s="4">
        <v>15640</v>
      </c>
    </row>
    <row r="2567" spans="1:40" ht="15" customHeight="1" x14ac:dyDescent="0.25">
      <c r="A2567" s="4" t="str">
        <f>EB[[#This Row],[unit]] &amp; "#" &amp; EB[[#This Row],[indic_nrg]] &amp; "#" &amp; EB[[#This Row],[product]] &amp; "#" &amp; EB[[#This Row],[geo]]</f>
        <v>TJ#B_101500#2117#CZ</v>
      </c>
      <c r="B2567" s="4" t="str">
        <f>VLOOKUP(EB[[#This Row],[product]],KS_DB[[product]:[KS]],5,FALSE)</f>
        <v>solid</v>
      </c>
      <c r="C2567" s="4" t="str">
        <f>VLOOKUP(EB[[#This Row],[product]],KS_DB[[product]:[KS]],6,FALSE)</f>
        <v>solid</v>
      </c>
      <c r="D2567" s="4">
        <f>VLOOKUP(EB[[#This Row],[product]],Carriers[],4,FALSE)</f>
        <v>1</v>
      </c>
      <c r="E2567" s="4">
        <f>VLOOKUP(EB[[#This Row],[indic_nrg]],Indicators[],4,FALSE)</f>
        <v>0</v>
      </c>
      <c r="F2567" s="4">
        <f>IFERROR(VLOOKUP(EB[[#This Row],[Source_carrier]],KS_DB[[product]:[KS]],6,FALSE),0)</f>
        <v>0</v>
      </c>
      <c r="G2567" s="4" t="s">
        <v>34</v>
      </c>
      <c r="H2567" s="4" t="s">
        <v>631</v>
      </c>
      <c r="I2567" s="4" t="s">
        <v>51</v>
      </c>
      <c r="J2567" s="4" t="s">
        <v>37</v>
      </c>
      <c r="K2567" s="4" t="s">
        <v>632</v>
      </c>
      <c r="L2567" s="4" t="s">
        <v>39</v>
      </c>
      <c r="M2567" s="4" t="s">
        <v>52</v>
      </c>
      <c r="N2567" s="4" t="s">
        <v>41</v>
      </c>
      <c r="O2567" s="4">
        <v>105291</v>
      </c>
      <c r="P2567" s="4">
        <v>77190</v>
      </c>
      <c r="Q2567" s="4">
        <v>53856</v>
      </c>
      <c r="R2567" s="4">
        <v>59924</v>
      </c>
      <c r="S2567" s="4">
        <v>44482</v>
      </c>
      <c r="T2567" s="4">
        <v>50424</v>
      </c>
      <c r="U2567" s="4">
        <v>50495</v>
      </c>
      <c r="V2567" s="4">
        <v>48130</v>
      </c>
      <c r="W2567" s="4">
        <v>53878</v>
      </c>
      <c r="X2567" s="4">
        <v>31968</v>
      </c>
      <c r="Y2567" s="4">
        <v>40215</v>
      </c>
      <c r="Z2567" s="4">
        <v>43918</v>
      </c>
      <c r="AA2567" s="4">
        <v>40186</v>
      </c>
      <c r="AB2567" s="4">
        <v>23233</v>
      </c>
      <c r="AC2567" s="4">
        <v>39566</v>
      </c>
      <c r="AD2567" s="4">
        <v>33423</v>
      </c>
      <c r="AE2567" s="4">
        <v>51116</v>
      </c>
      <c r="AF2567" s="4">
        <v>41394</v>
      </c>
      <c r="AG2567" s="4">
        <v>47143</v>
      </c>
      <c r="AH2567" s="4">
        <v>7422</v>
      </c>
      <c r="AI2567" s="4">
        <v>19878</v>
      </c>
      <c r="AJ2567" s="4">
        <v>26906</v>
      </c>
      <c r="AK2567" s="4">
        <v>26994</v>
      </c>
      <c r="AL2567" s="4">
        <v>36802</v>
      </c>
      <c r="AM2567" s="4">
        <v>11419</v>
      </c>
      <c r="AN2567" s="4">
        <v>24829</v>
      </c>
    </row>
    <row r="2568" spans="1:40" ht="15" customHeight="1" x14ac:dyDescent="0.25">
      <c r="A2568" s="4" t="str">
        <f>EB[[#This Row],[unit]] &amp; "#" &amp; EB[[#This Row],[indic_nrg]] &amp; "#" &amp; EB[[#This Row],[product]] &amp; "#" &amp; EB[[#This Row],[geo]]</f>
        <v>TJ#B_101500#2118#CZ</v>
      </c>
      <c r="B2568" s="4" t="str">
        <f>VLOOKUP(EB[[#This Row],[product]],KS_DB[[product]:[KS]],5,FALSE)</f>
        <v>solid</v>
      </c>
      <c r="C2568" s="4" t="str">
        <f>VLOOKUP(EB[[#This Row],[product]],KS_DB[[product]:[KS]],6,FALSE)</f>
        <v>solid</v>
      </c>
      <c r="D2568" s="4">
        <f>VLOOKUP(EB[[#This Row],[product]],Carriers[],4,FALSE)</f>
        <v>1</v>
      </c>
      <c r="E2568" s="4">
        <f>VLOOKUP(EB[[#This Row],[indic_nrg]],Indicators[],4,FALSE)</f>
        <v>0</v>
      </c>
      <c r="F2568" s="4">
        <f>IFERROR(VLOOKUP(EB[[#This Row],[Source_carrier]],KS_DB[[product]:[KS]],6,FALSE),0)</f>
        <v>0</v>
      </c>
      <c r="G2568" s="4" t="s">
        <v>34</v>
      </c>
      <c r="H2568" s="4" t="s">
        <v>631</v>
      </c>
      <c r="I2568" s="4" t="s">
        <v>53</v>
      </c>
      <c r="J2568" s="4" t="s">
        <v>37</v>
      </c>
      <c r="K2568" s="4" t="s">
        <v>632</v>
      </c>
      <c r="L2568" s="4" t="s">
        <v>39</v>
      </c>
      <c r="M2568" s="4" t="s">
        <v>54</v>
      </c>
      <c r="N2568" s="4" t="s">
        <v>41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0</v>
      </c>
      <c r="Y2568" s="4">
        <v>0</v>
      </c>
      <c r="Z2568" s="4">
        <v>0</v>
      </c>
      <c r="AA2568" s="4">
        <v>0</v>
      </c>
      <c r="AB2568" s="4">
        <v>0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</row>
    <row r="2569" spans="1:40" ht="15" customHeight="1" x14ac:dyDescent="0.25">
      <c r="A2569" s="4" t="str">
        <f>EB[[#This Row],[unit]] &amp; "#" &amp; EB[[#This Row],[indic_nrg]] &amp; "#" &amp; EB[[#This Row],[product]] &amp; "#" &amp; EB[[#This Row],[geo]]</f>
        <v>TJ#B_101500#2121#CZ</v>
      </c>
      <c r="B2569" s="4" t="str">
        <f>VLOOKUP(EB[[#This Row],[product]],KS_DB[[product]:[KS]],5,FALSE)</f>
        <v>solid</v>
      </c>
      <c r="C2569" s="4" t="str">
        <f>VLOOKUP(EB[[#This Row],[product]],KS_DB[[product]:[KS]],6,FALSE)</f>
        <v>solid</v>
      </c>
      <c r="D2569" s="4">
        <f>VLOOKUP(EB[[#This Row],[product]],Carriers[],4,FALSE)</f>
        <v>1</v>
      </c>
      <c r="E2569" s="4">
        <f>VLOOKUP(EB[[#This Row],[indic_nrg]],Indicators[],4,FALSE)</f>
        <v>0</v>
      </c>
      <c r="F2569" s="4">
        <f>IFERROR(VLOOKUP(EB[[#This Row],[Source_carrier]],KS_DB[[product]:[KS]],6,FALSE),0)</f>
        <v>0</v>
      </c>
      <c r="G2569" s="4" t="s">
        <v>34</v>
      </c>
      <c r="H2569" s="4" t="s">
        <v>631</v>
      </c>
      <c r="I2569" s="4" t="s">
        <v>55</v>
      </c>
      <c r="J2569" s="4" t="s">
        <v>37</v>
      </c>
      <c r="K2569" s="4" t="s">
        <v>632</v>
      </c>
      <c r="L2569" s="4" t="s">
        <v>39</v>
      </c>
      <c r="M2569" s="4" t="s">
        <v>56</v>
      </c>
      <c r="N2569" s="4" t="s">
        <v>41</v>
      </c>
      <c r="O2569" s="4">
        <v>126616</v>
      </c>
      <c r="P2569" s="4">
        <v>103235</v>
      </c>
      <c r="Q2569" s="4">
        <v>97271</v>
      </c>
      <c r="R2569" s="4">
        <v>88954</v>
      </c>
      <c r="S2569" s="4">
        <v>81597</v>
      </c>
      <c r="T2569" s="4">
        <v>79902</v>
      </c>
      <c r="U2569" s="4">
        <v>73141</v>
      </c>
      <c r="V2569" s="4">
        <v>70128</v>
      </c>
      <c r="W2569" s="4">
        <v>60305</v>
      </c>
      <c r="X2569" s="4">
        <v>51578</v>
      </c>
      <c r="Y2569" s="4">
        <v>60327</v>
      </c>
      <c r="Z2569" s="4">
        <v>61926</v>
      </c>
      <c r="AA2569" s="4">
        <v>60099</v>
      </c>
      <c r="AB2569" s="4">
        <v>61571</v>
      </c>
      <c r="AC2569" s="4">
        <v>60913</v>
      </c>
      <c r="AD2569" s="4">
        <v>54284</v>
      </c>
      <c r="AE2569" s="4">
        <v>56934</v>
      </c>
      <c r="AF2569" s="4">
        <v>56170</v>
      </c>
      <c r="AG2569" s="4">
        <v>49536</v>
      </c>
      <c r="AH2569" s="4">
        <v>43300</v>
      </c>
      <c r="AI2569" s="4">
        <v>46314</v>
      </c>
      <c r="AJ2569" s="4">
        <v>46321</v>
      </c>
      <c r="AK2569" s="4">
        <v>40149</v>
      </c>
      <c r="AL2569" s="4">
        <v>40836</v>
      </c>
      <c r="AM2569" s="4">
        <v>37509</v>
      </c>
      <c r="AN2569" s="4">
        <v>35962</v>
      </c>
    </row>
    <row r="2570" spans="1:40" ht="15" customHeight="1" x14ac:dyDescent="0.25">
      <c r="A2570" s="4" t="str">
        <f>EB[[#This Row],[unit]] &amp; "#" &amp; EB[[#This Row],[indic_nrg]] &amp; "#" &amp; EB[[#This Row],[product]] &amp; "#" &amp; EB[[#This Row],[geo]]</f>
        <v>TJ#B_101500#2122#CZ</v>
      </c>
      <c r="B2570" s="4" t="str">
        <f>VLOOKUP(EB[[#This Row],[product]],KS_DB[[product]:[KS]],5,FALSE)</f>
        <v>solid</v>
      </c>
      <c r="C2570" s="4" t="str">
        <f>VLOOKUP(EB[[#This Row],[product]],KS_DB[[product]:[KS]],6,FALSE)</f>
        <v>solid</v>
      </c>
      <c r="D2570" s="4">
        <f>VLOOKUP(EB[[#This Row],[product]],Carriers[],4,FALSE)</f>
        <v>1</v>
      </c>
      <c r="E2570" s="4">
        <f>VLOOKUP(EB[[#This Row],[indic_nrg]],Indicators[],4,FALSE)</f>
        <v>0</v>
      </c>
      <c r="F2570" s="4">
        <f>IFERROR(VLOOKUP(EB[[#This Row],[Source_carrier]],KS_DB[[product]:[KS]],6,FALSE),0)</f>
        <v>0</v>
      </c>
      <c r="G2570" s="4" t="s">
        <v>34</v>
      </c>
      <c r="H2570" s="4" t="s">
        <v>631</v>
      </c>
      <c r="I2570" s="4" t="s">
        <v>57</v>
      </c>
      <c r="J2570" s="4" t="s">
        <v>37</v>
      </c>
      <c r="K2570" s="4" t="s">
        <v>632</v>
      </c>
      <c r="L2570" s="4" t="s">
        <v>39</v>
      </c>
      <c r="M2570" s="4" t="s">
        <v>58</v>
      </c>
      <c r="N2570" s="4" t="s">
        <v>41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</row>
    <row r="2571" spans="1:40" ht="15" customHeight="1" x14ac:dyDescent="0.25">
      <c r="A2571" s="4" t="str">
        <f>EB[[#This Row],[unit]] &amp; "#" &amp; EB[[#This Row],[indic_nrg]] &amp; "#" &amp; EB[[#This Row],[product]] &amp; "#" &amp; EB[[#This Row],[geo]]</f>
        <v>TJ#B_101500#2130#CZ</v>
      </c>
      <c r="B2571" s="4" t="str">
        <f>VLOOKUP(EB[[#This Row],[product]],KS_DB[[product]:[KS]],5,FALSE)</f>
        <v>solid</v>
      </c>
      <c r="C2571" s="4" t="str">
        <f>VLOOKUP(EB[[#This Row],[product]],KS_DB[[product]:[KS]],6,FALSE)</f>
        <v>solid</v>
      </c>
      <c r="D2571" s="4">
        <f>VLOOKUP(EB[[#This Row],[product]],Carriers[],4,FALSE)</f>
        <v>1</v>
      </c>
      <c r="E2571" s="4">
        <f>VLOOKUP(EB[[#This Row],[indic_nrg]],Indicators[],4,FALSE)</f>
        <v>0</v>
      </c>
      <c r="F2571" s="4">
        <f>IFERROR(VLOOKUP(EB[[#This Row],[Source_carrier]],KS_DB[[product]:[KS]],6,FALSE),0)</f>
        <v>0</v>
      </c>
      <c r="G2571" s="4" t="s">
        <v>34</v>
      </c>
      <c r="H2571" s="4" t="s">
        <v>631</v>
      </c>
      <c r="I2571" s="4" t="s">
        <v>59</v>
      </c>
      <c r="J2571" s="4" t="s">
        <v>37</v>
      </c>
      <c r="K2571" s="4" t="s">
        <v>632</v>
      </c>
      <c r="L2571" s="4" t="s">
        <v>39</v>
      </c>
      <c r="M2571" s="4" t="s">
        <v>60</v>
      </c>
      <c r="N2571" s="4" t="s">
        <v>41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15231</v>
      </c>
      <c r="AB2571" s="4">
        <v>16286</v>
      </c>
      <c r="AC2571" s="4">
        <v>19114</v>
      </c>
      <c r="AD2571" s="4">
        <v>15268</v>
      </c>
      <c r="AE2571" s="4">
        <v>16927</v>
      </c>
      <c r="AF2571" s="4">
        <v>17154</v>
      </c>
      <c r="AG2571" s="4">
        <v>18925</v>
      </c>
      <c r="AH2571" s="4">
        <v>15042</v>
      </c>
      <c r="AI2571" s="4">
        <v>15344</v>
      </c>
      <c r="AJ2571" s="4">
        <v>14514</v>
      </c>
      <c r="AK2571" s="4">
        <v>16286</v>
      </c>
      <c r="AL2571" s="4">
        <v>15909</v>
      </c>
      <c r="AM2571" s="4">
        <v>16022</v>
      </c>
      <c r="AN2571" s="4">
        <v>16513</v>
      </c>
    </row>
    <row r="2572" spans="1:40" ht="15" customHeight="1" x14ac:dyDescent="0.25">
      <c r="A2572" s="4" t="str">
        <f>EB[[#This Row],[unit]] &amp; "#" &amp; EB[[#This Row],[indic_nrg]] &amp; "#" &amp; EB[[#This Row],[product]] &amp; "#" &amp; EB[[#This Row],[geo]]</f>
        <v>TJ#B_101500#2200#CZ</v>
      </c>
      <c r="B2572" s="4" t="str">
        <f>VLOOKUP(EB[[#This Row],[product]],KS_DB[[product]:[KS]],5,FALSE)</f>
        <v>solid</v>
      </c>
      <c r="C2572" s="4" t="str">
        <f>VLOOKUP(EB[[#This Row],[product]],KS_DB[[product]:[KS]],6,FALSE)</f>
        <v>solid</v>
      </c>
      <c r="D2572" s="4">
        <f>VLOOKUP(EB[[#This Row],[product]],Carriers[],4,FALSE)</f>
        <v>0</v>
      </c>
      <c r="E2572" s="4">
        <f>VLOOKUP(EB[[#This Row],[indic_nrg]],Indicators[],4,FALSE)</f>
        <v>0</v>
      </c>
      <c r="F2572" s="4">
        <f>IFERROR(VLOOKUP(EB[[#This Row],[Source_carrier]],KS_DB[[product]:[KS]],6,FALSE),0)</f>
        <v>0</v>
      </c>
      <c r="G2572" s="4" t="s">
        <v>34</v>
      </c>
      <c r="H2572" s="4" t="s">
        <v>631</v>
      </c>
      <c r="I2572" s="4" t="s">
        <v>61</v>
      </c>
      <c r="J2572" s="4" t="s">
        <v>37</v>
      </c>
      <c r="K2572" s="4" t="s">
        <v>632</v>
      </c>
      <c r="L2572" s="4" t="s">
        <v>39</v>
      </c>
      <c r="M2572" s="4" t="s">
        <v>62</v>
      </c>
      <c r="N2572" s="4" t="s">
        <v>41</v>
      </c>
      <c r="O2572" s="4">
        <v>318092</v>
      </c>
      <c r="P2572" s="4">
        <v>282858</v>
      </c>
      <c r="Q2572" s="4">
        <v>222311</v>
      </c>
      <c r="R2572" s="4">
        <v>190219</v>
      </c>
      <c r="S2572" s="4">
        <v>148713</v>
      </c>
      <c r="T2572" s="4">
        <v>105741</v>
      </c>
      <c r="U2572" s="4">
        <v>87925</v>
      </c>
      <c r="V2572" s="4">
        <v>122592</v>
      </c>
      <c r="W2572" s="4">
        <v>80107</v>
      </c>
      <c r="X2572" s="4">
        <v>57992</v>
      </c>
      <c r="Y2572" s="4">
        <v>120797</v>
      </c>
      <c r="Z2572" s="4">
        <v>77948</v>
      </c>
      <c r="AA2572" s="4">
        <v>78428</v>
      </c>
      <c r="AB2572" s="4">
        <v>112363</v>
      </c>
      <c r="AC2572" s="4">
        <v>91300</v>
      </c>
      <c r="AD2572" s="4">
        <v>79795</v>
      </c>
      <c r="AE2572" s="4">
        <v>84163</v>
      </c>
      <c r="AF2572" s="4">
        <v>72221</v>
      </c>
      <c r="AG2572" s="4">
        <v>44931</v>
      </c>
      <c r="AH2572" s="4">
        <v>70522</v>
      </c>
      <c r="AI2572" s="4">
        <v>52432</v>
      </c>
      <c r="AJ2572" s="4">
        <v>32943</v>
      </c>
      <c r="AK2572" s="4">
        <v>32660</v>
      </c>
      <c r="AL2572" s="4">
        <v>35589</v>
      </c>
      <c r="AM2572" s="4">
        <v>33643</v>
      </c>
      <c r="AN2572" s="4">
        <v>45328</v>
      </c>
    </row>
    <row r="2573" spans="1:40" ht="15" customHeight="1" x14ac:dyDescent="0.25">
      <c r="A2573" s="4" t="str">
        <f>EB[[#This Row],[unit]] &amp; "#" &amp; EB[[#This Row],[indic_nrg]] &amp; "#" &amp; EB[[#This Row],[product]] &amp; "#" &amp; EB[[#This Row],[geo]]</f>
        <v>TJ#B_101500#2210#CZ</v>
      </c>
      <c r="B2573" s="4" t="str">
        <f>VLOOKUP(EB[[#This Row],[product]],KS_DB[[product]:[KS]],5,FALSE)</f>
        <v>solid</v>
      </c>
      <c r="C2573" s="4" t="str">
        <f>VLOOKUP(EB[[#This Row],[product]],KS_DB[[product]:[KS]],6,FALSE)</f>
        <v>solid</v>
      </c>
      <c r="D2573" s="4">
        <f>VLOOKUP(EB[[#This Row],[product]],Carriers[],4,FALSE)</f>
        <v>1</v>
      </c>
      <c r="E2573" s="4">
        <f>VLOOKUP(EB[[#This Row],[indic_nrg]],Indicators[],4,FALSE)</f>
        <v>0</v>
      </c>
      <c r="F2573" s="4">
        <f>IFERROR(VLOOKUP(EB[[#This Row],[Source_carrier]],KS_DB[[product]:[KS]],6,FALSE),0)</f>
        <v>0</v>
      </c>
      <c r="G2573" s="4" t="s">
        <v>34</v>
      </c>
      <c r="H2573" s="4" t="s">
        <v>631</v>
      </c>
      <c r="I2573" s="4" t="s">
        <v>63</v>
      </c>
      <c r="J2573" s="4" t="s">
        <v>37</v>
      </c>
      <c r="K2573" s="4" t="s">
        <v>632</v>
      </c>
      <c r="L2573" s="4" t="s">
        <v>39</v>
      </c>
      <c r="M2573" s="4" t="s">
        <v>64</v>
      </c>
      <c r="N2573" s="4" t="s">
        <v>41</v>
      </c>
      <c r="O2573" s="4">
        <v>297932</v>
      </c>
      <c r="P2573" s="4">
        <v>270578</v>
      </c>
      <c r="Q2573" s="4">
        <v>213831</v>
      </c>
      <c r="R2573" s="4">
        <v>186459</v>
      </c>
      <c r="S2573" s="4">
        <v>145213</v>
      </c>
      <c r="T2573" s="4">
        <v>102241</v>
      </c>
      <c r="U2573" s="4">
        <v>84865</v>
      </c>
      <c r="V2573" s="4">
        <v>118052</v>
      </c>
      <c r="W2573" s="4">
        <v>77287</v>
      </c>
      <c r="X2573" s="4">
        <v>55552</v>
      </c>
      <c r="Y2573" s="4">
        <v>118137</v>
      </c>
      <c r="Z2573" s="4">
        <v>75708</v>
      </c>
      <c r="AA2573" s="4">
        <v>76268</v>
      </c>
      <c r="AB2573" s="4">
        <v>110143</v>
      </c>
      <c r="AC2573" s="4">
        <v>88380</v>
      </c>
      <c r="AD2573" s="4">
        <v>77135</v>
      </c>
      <c r="AE2573" s="4">
        <v>81403</v>
      </c>
      <c r="AF2573" s="4">
        <v>69921</v>
      </c>
      <c r="AG2573" s="4">
        <v>43011</v>
      </c>
      <c r="AH2573" s="4">
        <v>66522</v>
      </c>
      <c r="AI2573" s="4">
        <v>48092</v>
      </c>
      <c r="AJ2573" s="4">
        <v>29943</v>
      </c>
      <c r="AK2573" s="4">
        <v>29360</v>
      </c>
      <c r="AL2573" s="4">
        <v>32289</v>
      </c>
      <c r="AM2573" s="4">
        <v>30823</v>
      </c>
      <c r="AN2573" s="4">
        <v>42548</v>
      </c>
    </row>
    <row r="2574" spans="1:40" ht="15" customHeight="1" x14ac:dyDescent="0.25">
      <c r="A2574" s="4" t="str">
        <f>EB[[#This Row],[unit]] &amp; "#" &amp; EB[[#This Row],[indic_nrg]] &amp; "#" &amp; EB[[#This Row],[product]] &amp; "#" &amp; EB[[#This Row],[geo]]</f>
        <v>TJ#B_101500#2230#CZ</v>
      </c>
      <c r="B2574" s="4" t="str">
        <f>VLOOKUP(EB[[#This Row],[product]],KS_DB[[product]:[KS]],5,FALSE)</f>
        <v>solid</v>
      </c>
      <c r="C2574" s="4" t="str">
        <f>VLOOKUP(EB[[#This Row],[product]],KS_DB[[product]:[KS]],6,FALSE)</f>
        <v>solid</v>
      </c>
      <c r="D2574" s="4">
        <f>VLOOKUP(EB[[#This Row],[product]],Carriers[],4,FALSE)</f>
        <v>1</v>
      </c>
      <c r="E2574" s="4">
        <f>VLOOKUP(EB[[#This Row],[indic_nrg]],Indicators[],4,FALSE)</f>
        <v>0</v>
      </c>
      <c r="F2574" s="4">
        <f>IFERROR(VLOOKUP(EB[[#This Row],[Source_carrier]],KS_DB[[product]:[KS]],6,FALSE),0)</f>
        <v>0</v>
      </c>
      <c r="G2574" s="4" t="s">
        <v>34</v>
      </c>
      <c r="H2574" s="4" t="s">
        <v>631</v>
      </c>
      <c r="I2574" s="4" t="s">
        <v>65</v>
      </c>
      <c r="J2574" s="4" t="s">
        <v>37</v>
      </c>
      <c r="K2574" s="4" t="s">
        <v>632</v>
      </c>
      <c r="L2574" s="4" t="s">
        <v>39</v>
      </c>
      <c r="M2574" s="4" t="s">
        <v>66</v>
      </c>
      <c r="N2574" s="4" t="s">
        <v>41</v>
      </c>
      <c r="O2574" s="4">
        <v>20160</v>
      </c>
      <c r="P2574" s="4">
        <v>12280</v>
      </c>
      <c r="Q2574" s="4">
        <v>8480</v>
      </c>
      <c r="R2574" s="4">
        <v>3760</v>
      </c>
      <c r="S2574" s="4">
        <v>3500</v>
      </c>
      <c r="T2574" s="4">
        <v>3500</v>
      </c>
      <c r="U2574" s="4">
        <v>3060</v>
      </c>
      <c r="V2574" s="4">
        <v>4540</v>
      </c>
      <c r="W2574" s="4">
        <v>2820</v>
      </c>
      <c r="X2574" s="4">
        <v>2440</v>
      </c>
      <c r="Y2574" s="4">
        <v>2660</v>
      </c>
      <c r="Z2574" s="4">
        <v>2240</v>
      </c>
      <c r="AA2574" s="4">
        <v>2160</v>
      </c>
      <c r="AB2574" s="4">
        <v>2220</v>
      </c>
      <c r="AC2574" s="4">
        <v>2920</v>
      </c>
      <c r="AD2574" s="4">
        <v>2660</v>
      </c>
      <c r="AE2574" s="4">
        <v>2760</v>
      </c>
      <c r="AF2574" s="4">
        <v>2300</v>
      </c>
      <c r="AG2574" s="4">
        <v>1920</v>
      </c>
      <c r="AH2574" s="4">
        <v>4000</v>
      </c>
      <c r="AI2574" s="4">
        <v>4340</v>
      </c>
      <c r="AJ2574" s="4">
        <v>3000</v>
      </c>
      <c r="AK2574" s="4">
        <v>3300</v>
      </c>
      <c r="AL2574" s="4">
        <v>3300</v>
      </c>
      <c r="AM2574" s="4">
        <v>2820</v>
      </c>
      <c r="AN2574" s="4">
        <v>2780</v>
      </c>
    </row>
    <row r="2575" spans="1:40" ht="15" customHeight="1" x14ac:dyDescent="0.25">
      <c r="A2575" s="4" t="str">
        <f>EB[[#This Row],[unit]] &amp; "#" &amp; EB[[#This Row],[indic_nrg]] &amp; "#" &amp; EB[[#This Row],[product]] &amp; "#" &amp; EB[[#This Row],[geo]]</f>
        <v>TJ#B_101500#2310#CZ</v>
      </c>
      <c r="B2575" s="4" t="str">
        <f>VLOOKUP(EB[[#This Row],[product]],KS_DB[[product]:[KS]],5,FALSE)</f>
        <v>solid</v>
      </c>
      <c r="C2575" s="4" t="str">
        <f>VLOOKUP(EB[[#This Row],[product]],KS_DB[[product]:[KS]],6,FALSE)</f>
        <v>solid</v>
      </c>
      <c r="D2575" s="4">
        <f>VLOOKUP(EB[[#This Row],[product]],Carriers[],4,FALSE)</f>
        <v>1</v>
      </c>
      <c r="E2575" s="4">
        <f>VLOOKUP(EB[[#This Row],[indic_nrg]],Indicators[],4,FALSE)</f>
        <v>0</v>
      </c>
      <c r="F2575" s="4">
        <f>IFERROR(VLOOKUP(EB[[#This Row],[Source_carrier]],KS_DB[[product]:[KS]],6,FALSE),0)</f>
        <v>0</v>
      </c>
      <c r="G2575" s="4" t="s">
        <v>34</v>
      </c>
      <c r="H2575" s="4" t="s">
        <v>631</v>
      </c>
      <c r="I2575" s="4" t="s">
        <v>67</v>
      </c>
      <c r="J2575" s="4" t="s">
        <v>37</v>
      </c>
      <c r="K2575" s="4" t="s">
        <v>632</v>
      </c>
      <c r="L2575" s="4" t="s">
        <v>39</v>
      </c>
      <c r="M2575" s="4" t="s">
        <v>68</v>
      </c>
      <c r="N2575" s="4" t="s">
        <v>41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</row>
    <row r="2576" spans="1:40" ht="15" customHeight="1" x14ac:dyDescent="0.25">
      <c r="A2576" s="4" t="str">
        <f>EB[[#This Row],[unit]] &amp; "#" &amp; EB[[#This Row],[indic_nrg]] &amp; "#" &amp; EB[[#This Row],[product]] &amp; "#" &amp; EB[[#This Row],[geo]]</f>
        <v>TJ#B_101500#2330#CZ</v>
      </c>
      <c r="B2576" s="4" t="str">
        <f>VLOOKUP(EB[[#This Row],[product]],KS_DB[[product]:[KS]],5,FALSE)</f>
        <v>solid</v>
      </c>
      <c r="C2576" s="4" t="str">
        <f>VLOOKUP(EB[[#This Row],[product]],KS_DB[[product]:[KS]],6,FALSE)</f>
        <v>solid</v>
      </c>
      <c r="D2576" s="4">
        <f>VLOOKUP(EB[[#This Row],[product]],Carriers[],4,FALSE)</f>
        <v>1</v>
      </c>
      <c r="E2576" s="4">
        <f>VLOOKUP(EB[[#This Row],[indic_nrg]],Indicators[],4,FALSE)</f>
        <v>0</v>
      </c>
      <c r="F2576" s="4">
        <f>IFERROR(VLOOKUP(EB[[#This Row],[Source_carrier]],KS_DB[[product]:[KS]],6,FALSE),0)</f>
        <v>0</v>
      </c>
      <c r="G2576" s="4" t="s">
        <v>34</v>
      </c>
      <c r="H2576" s="4" t="s">
        <v>631</v>
      </c>
      <c r="I2576" s="4" t="s">
        <v>69</v>
      </c>
      <c r="J2576" s="4" t="s">
        <v>37</v>
      </c>
      <c r="K2576" s="4" t="s">
        <v>632</v>
      </c>
      <c r="L2576" s="4" t="s">
        <v>39</v>
      </c>
      <c r="M2576" s="4" t="s">
        <v>70</v>
      </c>
      <c r="N2576" s="4" t="s">
        <v>41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</row>
    <row r="2577" spans="1:40" ht="15" customHeight="1" x14ac:dyDescent="0.25">
      <c r="A2577" s="4" t="str">
        <f>EB[[#This Row],[unit]] &amp; "#" &amp; EB[[#This Row],[indic_nrg]] &amp; "#" &amp; EB[[#This Row],[product]] &amp; "#" &amp; EB[[#This Row],[geo]]</f>
        <v>TJ#B_101500#2410#CZ</v>
      </c>
      <c r="B2577" s="4" t="str">
        <f>VLOOKUP(EB[[#This Row],[product]],KS_DB[[product]:[KS]],5,FALSE)</f>
        <v>solid</v>
      </c>
      <c r="C2577" s="4" t="str">
        <f>VLOOKUP(EB[[#This Row],[product]],KS_DB[[product]:[KS]],6,FALSE)</f>
        <v>solid</v>
      </c>
      <c r="D2577" s="4">
        <f>VLOOKUP(EB[[#This Row],[product]],Carriers[],4,FALSE)</f>
        <v>1</v>
      </c>
      <c r="E2577" s="4">
        <f>VLOOKUP(EB[[#This Row],[indic_nrg]],Indicators[],4,FALSE)</f>
        <v>0</v>
      </c>
      <c r="F2577" s="4">
        <f>IFERROR(VLOOKUP(EB[[#This Row],[Source_carrier]],KS_DB[[product]:[KS]],6,FALSE),0)</f>
        <v>0</v>
      </c>
      <c r="G2577" s="4" t="s">
        <v>34</v>
      </c>
      <c r="H2577" s="4" t="s">
        <v>631</v>
      </c>
      <c r="I2577" s="4" t="s">
        <v>71</v>
      </c>
      <c r="J2577" s="4" t="s">
        <v>37</v>
      </c>
      <c r="K2577" s="4" t="s">
        <v>632</v>
      </c>
      <c r="L2577" s="4" t="s">
        <v>39</v>
      </c>
      <c r="M2577" s="4" t="s">
        <v>72</v>
      </c>
      <c r="N2577" s="4" t="s">
        <v>41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</v>
      </c>
      <c r="Y2577" s="4">
        <v>0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</row>
    <row r="2578" spans="1:40" ht="15" customHeight="1" x14ac:dyDescent="0.25">
      <c r="A2578" s="4" t="str">
        <f>EB[[#This Row],[unit]] &amp; "#" &amp; EB[[#This Row],[indic_nrg]] &amp; "#" &amp; EB[[#This Row],[product]] &amp; "#" &amp; EB[[#This Row],[geo]]</f>
        <v>TJ#B_101500#3000#CZ</v>
      </c>
      <c r="B2578" s="4" t="str">
        <f>VLOOKUP(EB[[#This Row],[product]],KS_DB[[product]:[KS]],5,FALSE)</f>
        <v>liquid</v>
      </c>
      <c r="C2578" s="4" t="str">
        <f>VLOOKUP(EB[[#This Row],[product]],KS_DB[[product]:[KS]],6,FALSE)</f>
        <v>liquid</v>
      </c>
      <c r="D2578" s="4">
        <f>VLOOKUP(EB[[#This Row],[product]],Carriers[],4,FALSE)</f>
        <v>0</v>
      </c>
      <c r="E2578" s="4">
        <f>VLOOKUP(EB[[#This Row],[indic_nrg]],Indicators[],4,FALSE)</f>
        <v>0</v>
      </c>
      <c r="F2578" s="4">
        <f>IFERROR(VLOOKUP(EB[[#This Row],[Source_carrier]],KS_DB[[product]:[KS]],6,FALSE),0)</f>
        <v>0</v>
      </c>
      <c r="G2578" s="4" t="s">
        <v>34</v>
      </c>
      <c r="H2578" s="4" t="s">
        <v>631</v>
      </c>
      <c r="I2578" s="4" t="s">
        <v>73</v>
      </c>
      <c r="J2578" s="4" t="s">
        <v>37</v>
      </c>
      <c r="K2578" s="4" t="s">
        <v>632</v>
      </c>
      <c r="L2578" s="4" t="s">
        <v>39</v>
      </c>
      <c r="M2578" s="4" t="s">
        <v>74</v>
      </c>
      <c r="N2578" s="4" t="s">
        <v>41</v>
      </c>
      <c r="O2578" s="4">
        <v>350792</v>
      </c>
      <c r="P2578" s="4">
        <v>287051</v>
      </c>
      <c r="Q2578" s="4">
        <v>308702</v>
      </c>
      <c r="R2578" s="4">
        <v>291602</v>
      </c>
      <c r="S2578" s="4">
        <v>295227</v>
      </c>
      <c r="T2578" s="4">
        <v>311348</v>
      </c>
      <c r="U2578" s="4">
        <v>313398</v>
      </c>
      <c r="V2578" s="4">
        <v>299785</v>
      </c>
      <c r="W2578" s="4">
        <v>318910</v>
      </c>
      <c r="X2578" s="4">
        <v>316767</v>
      </c>
      <c r="Y2578" s="4">
        <v>306226</v>
      </c>
      <c r="Z2578" s="4">
        <v>323520</v>
      </c>
      <c r="AA2578" s="4">
        <v>329377</v>
      </c>
      <c r="AB2578" s="4">
        <v>341466</v>
      </c>
      <c r="AC2578" s="4">
        <v>378766</v>
      </c>
      <c r="AD2578" s="4">
        <v>393829</v>
      </c>
      <c r="AE2578" s="4">
        <v>397534</v>
      </c>
      <c r="AF2578" s="4">
        <v>401625</v>
      </c>
      <c r="AG2578" s="4">
        <v>404586</v>
      </c>
      <c r="AH2578" s="4">
        <v>382493</v>
      </c>
      <c r="AI2578" s="4">
        <v>374043</v>
      </c>
      <c r="AJ2578" s="4">
        <v>364185</v>
      </c>
      <c r="AK2578" s="4">
        <v>360789</v>
      </c>
      <c r="AL2578" s="4">
        <v>349490</v>
      </c>
      <c r="AM2578" s="4">
        <v>370996</v>
      </c>
      <c r="AN2578" s="4">
        <v>362428</v>
      </c>
    </row>
    <row r="2579" spans="1:40" ht="15" customHeight="1" x14ac:dyDescent="0.25">
      <c r="A2579" s="4" t="str">
        <f>EB[[#This Row],[unit]] &amp; "#" &amp; EB[[#This Row],[indic_nrg]] &amp; "#" &amp; EB[[#This Row],[product]] &amp; "#" &amp; EB[[#This Row],[geo]]</f>
        <v>TJ#B_101500#3100#CZ</v>
      </c>
      <c r="B2579" s="4" t="str">
        <f>VLOOKUP(EB[[#This Row],[product]],KS_DB[[product]:[KS]],5,FALSE)</f>
        <v>liquid</v>
      </c>
      <c r="C2579" s="4" t="str">
        <f>VLOOKUP(EB[[#This Row],[product]],KS_DB[[product]:[KS]],6,FALSE)</f>
        <v>liquid</v>
      </c>
      <c r="D2579" s="4">
        <f>VLOOKUP(EB[[#This Row],[product]],Carriers[],4,FALSE)</f>
        <v>0</v>
      </c>
      <c r="E2579" s="4">
        <f>VLOOKUP(EB[[#This Row],[indic_nrg]],Indicators[],4,FALSE)</f>
        <v>0</v>
      </c>
      <c r="F2579" s="4">
        <f>IFERROR(VLOOKUP(EB[[#This Row],[Source_carrier]],KS_DB[[product]:[KS]],6,FALSE),0)</f>
        <v>0</v>
      </c>
      <c r="G2579" s="4" t="s">
        <v>34</v>
      </c>
      <c r="H2579" s="4" t="s">
        <v>631</v>
      </c>
      <c r="I2579" s="4" t="s">
        <v>1103</v>
      </c>
      <c r="J2579" s="4" t="s">
        <v>37</v>
      </c>
      <c r="K2579" s="4" t="s">
        <v>632</v>
      </c>
      <c r="L2579" s="4" t="s">
        <v>39</v>
      </c>
      <c r="M2579" s="4" t="s">
        <v>1104</v>
      </c>
      <c r="N2579" s="4" t="s">
        <v>41</v>
      </c>
      <c r="O2579" s="4">
        <v>0</v>
      </c>
      <c r="P2579" s="4">
        <v>0</v>
      </c>
      <c r="Q2579" s="4">
        <v>0</v>
      </c>
      <c r="R2579" s="4">
        <v>0</v>
      </c>
      <c r="S2579" s="4">
        <v>1398</v>
      </c>
      <c r="T2579" s="4">
        <v>0</v>
      </c>
      <c r="U2579" s="4">
        <v>42</v>
      </c>
      <c r="V2579" s="4">
        <v>-951</v>
      </c>
      <c r="W2579" s="4">
        <v>0</v>
      </c>
      <c r="X2579" s="4">
        <v>0</v>
      </c>
      <c r="Y2579" s="4">
        <v>-209</v>
      </c>
      <c r="Z2579" s="4">
        <v>0</v>
      </c>
      <c r="AA2579" s="4">
        <v>-375</v>
      </c>
      <c r="AB2579" s="4">
        <v>-545</v>
      </c>
      <c r="AC2579" s="4">
        <v>0</v>
      </c>
      <c r="AD2579" s="4">
        <v>-625</v>
      </c>
      <c r="AE2579" s="4">
        <v>0</v>
      </c>
      <c r="AF2579" s="4">
        <v>0</v>
      </c>
      <c r="AG2579" s="4">
        <v>10</v>
      </c>
      <c r="AH2579" s="4">
        <v>-254</v>
      </c>
      <c r="AI2579" s="4">
        <v>0</v>
      </c>
      <c r="AJ2579" s="4">
        <v>0</v>
      </c>
      <c r="AK2579" s="4">
        <v>0</v>
      </c>
      <c r="AL2579" s="4">
        <v>0</v>
      </c>
      <c r="AM2579" s="4">
        <v>-853</v>
      </c>
      <c r="AN2579" s="4">
        <v>-299</v>
      </c>
    </row>
    <row r="2580" spans="1:40" ht="15" customHeight="1" x14ac:dyDescent="0.25">
      <c r="A2580" s="4" t="str">
        <f>EB[[#This Row],[unit]] &amp; "#" &amp; EB[[#This Row],[indic_nrg]] &amp; "#" &amp; EB[[#This Row],[product]] &amp; "#" &amp; EB[[#This Row],[geo]]</f>
        <v>TJ#B_101500#3105#CZ</v>
      </c>
      <c r="B2580" s="4" t="str">
        <f>VLOOKUP(EB[[#This Row],[product]],KS_DB[[product]:[KS]],5,FALSE)</f>
        <v>liquid</v>
      </c>
      <c r="C2580" s="4" t="str">
        <f>VLOOKUP(EB[[#This Row],[product]],KS_DB[[product]:[KS]],6,FALSE)</f>
        <v>liquid</v>
      </c>
      <c r="D2580" s="4">
        <f>VLOOKUP(EB[[#This Row],[product]],Carriers[],4,FALSE)</f>
        <v>1</v>
      </c>
      <c r="E2580" s="4">
        <f>VLOOKUP(EB[[#This Row],[indic_nrg]],Indicators[],4,FALSE)</f>
        <v>0</v>
      </c>
      <c r="F2580" s="4">
        <f>IFERROR(VLOOKUP(EB[[#This Row],[Source_carrier]],KS_DB[[product]:[KS]],6,FALSE),0)</f>
        <v>0</v>
      </c>
      <c r="G2580" s="4" t="s">
        <v>34</v>
      </c>
      <c r="H2580" s="4" t="s">
        <v>631</v>
      </c>
      <c r="I2580" s="4" t="s">
        <v>1105</v>
      </c>
      <c r="J2580" s="4" t="s">
        <v>37</v>
      </c>
      <c r="K2580" s="4" t="s">
        <v>632</v>
      </c>
      <c r="L2580" s="4" t="s">
        <v>39</v>
      </c>
      <c r="M2580" s="4" t="s">
        <v>1106</v>
      </c>
      <c r="N2580" s="4" t="s">
        <v>41</v>
      </c>
      <c r="O2580" s="4">
        <v>0</v>
      </c>
      <c r="P2580" s="4">
        <v>0</v>
      </c>
      <c r="Q2580" s="4">
        <v>0</v>
      </c>
      <c r="R2580" s="4">
        <v>0</v>
      </c>
      <c r="S2580" s="4">
        <v>1714</v>
      </c>
      <c r="T2580" s="4">
        <v>0</v>
      </c>
      <c r="U2580" s="4">
        <v>42</v>
      </c>
      <c r="V2580" s="4">
        <v>-1078</v>
      </c>
      <c r="W2580" s="4">
        <v>0</v>
      </c>
      <c r="X2580" s="4">
        <v>0</v>
      </c>
      <c r="Y2580" s="4">
        <v>-209</v>
      </c>
      <c r="Z2580" s="4">
        <v>0</v>
      </c>
      <c r="AA2580" s="4">
        <v>-375</v>
      </c>
      <c r="AB2580" s="4">
        <v>-585</v>
      </c>
      <c r="AC2580" s="4">
        <v>0</v>
      </c>
      <c r="AD2580" s="4">
        <v>-625</v>
      </c>
      <c r="AE2580" s="4">
        <v>0</v>
      </c>
      <c r="AF2580" s="4">
        <v>0</v>
      </c>
      <c r="AG2580" s="4">
        <v>0</v>
      </c>
      <c r="AH2580" s="4">
        <v>-254</v>
      </c>
      <c r="AI2580" s="4">
        <v>0</v>
      </c>
      <c r="AJ2580" s="4">
        <v>0</v>
      </c>
      <c r="AK2580" s="4">
        <v>0</v>
      </c>
      <c r="AL2580" s="4">
        <v>0</v>
      </c>
      <c r="AM2580" s="4">
        <v>-853</v>
      </c>
      <c r="AN2580" s="4">
        <v>-299</v>
      </c>
    </row>
    <row r="2581" spans="1:40" ht="15" customHeight="1" x14ac:dyDescent="0.25">
      <c r="A2581" s="4" t="str">
        <f>EB[[#This Row],[unit]] &amp; "#" &amp; EB[[#This Row],[indic_nrg]] &amp; "#" &amp; EB[[#This Row],[product]] &amp; "#" &amp; EB[[#This Row],[geo]]</f>
        <v>TJ#B_101500#3106#CZ</v>
      </c>
      <c r="B2581" s="4" t="str">
        <f>VLOOKUP(EB[[#This Row],[product]],KS_DB[[product]:[KS]],5,FALSE)</f>
        <v>liquid</v>
      </c>
      <c r="C2581" s="4" t="str">
        <f>VLOOKUP(EB[[#This Row],[product]],KS_DB[[product]:[KS]],6,FALSE)</f>
        <v>liquid</v>
      </c>
      <c r="D2581" s="4">
        <f>VLOOKUP(EB[[#This Row],[product]],Carriers[],4,FALSE)</f>
        <v>1</v>
      </c>
      <c r="E2581" s="4">
        <f>VLOOKUP(EB[[#This Row],[indic_nrg]],Indicators[],4,FALSE)</f>
        <v>0</v>
      </c>
      <c r="F2581" s="4">
        <f>IFERROR(VLOOKUP(EB[[#This Row],[Source_carrier]],KS_DB[[product]:[KS]],6,FALSE),0)</f>
        <v>0</v>
      </c>
      <c r="G2581" s="4" t="s">
        <v>34</v>
      </c>
      <c r="H2581" s="4" t="s">
        <v>631</v>
      </c>
      <c r="I2581" s="4" t="s">
        <v>1131</v>
      </c>
      <c r="J2581" s="4" t="s">
        <v>37</v>
      </c>
      <c r="K2581" s="4" t="s">
        <v>632</v>
      </c>
      <c r="L2581" s="4" t="s">
        <v>39</v>
      </c>
      <c r="M2581" s="4" t="s">
        <v>1132</v>
      </c>
      <c r="N2581" s="4" t="s">
        <v>41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88</v>
      </c>
      <c r="W2581" s="4">
        <v>0</v>
      </c>
      <c r="X2581" s="4">
        <v>0</v>
      </c>
      <c r="Y2581" s="4">
        <v>0</v>
      </c>
      <c r="Z2581" s="4">
        <v>0</v>
      </c>
      <c r="AA2581" s="4">
        <v>0</v>
      </c>
      <c r="AB2581" s="4">
        <v>0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</row>
    <row r="2582" spans="1:40" ht="15" customHeight="1" x14ac:dyDescent="0.25">
      <c r="A2582" s="4" t="str">
        <f>EB[[#This Row],[unit]] &amp; "#" &amp; EB[[#This Row],[indic_nrg]] &amp; "#" &amp; EB[[#This Row],[product]] &amp; "#" &amp; EB[[#This Row],[geo]]</f>
        <v>TJ#B_101500#3191#CZ</v>
      </c>
      <c r="B2582" s="4" t="str">
        <f>VLOOKUP(EB[[#This Row],[product]],KS_DB[[product]:[KS]],5,FALSE)</f>
        <v>liquid</v>
      </c>
      <c r="C2582" s="4" t="str">
        <f>VLOOKUP(EB[[#This Row],[product]],KS_DB[[product]:[KS]],6,FALSE)</f>
        <v>liquid</v>
      </c>
      <c r="D2582" s="4">
        <f>VLOOKUP(EB[[#This Row],[product]],Carriers[],4,FALSE)</f>
        <v>1</v>
      </c>
      <c r="E2582" s="4">
        <f>VLOOKUP(EB[[#This Row],[indic_nrg]],Indicators[],4,FALSE)</f>
        <v>0</v>
      </c>
      <c r="F2582" s="4">
        <f>IFERROR(VLOOKUP(EB[[#This Row],[Source_carrier]],KS_DB[[product]:[KS]],6,FALSE),0)</f>
        <v>0</v>
      </c>
      <c r="G2582" s="4" t="s">
        <v>34</v>
      </c>
      <c r="H2582" s="4" t="s">
        <v>631</v>
      </c>
      <c r="I2582" s="4" t="s">
        <v>1133</v>
      </c>
      <c r="J2582" s="4" t="s">
        <v>37</v>
      </c>
      <c r="K2582" s="4" t="s">
        <v>632</v>
      </c>
      <c r="L2582" s="4" t="s">
        <v>39</v>
      </c>
      <c r="M2582" s="4" t="s">
        <v>1134</v>
      </c>
      <c r="N2582" s="4" t="s">
        <v>41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0</v>
      </c>
      <c r="Y2582" s="4">
        <v>0</v>
      </c>
      <c r="Z2582" s="4">
        <v>0</v>
      </c>
      <c r="AA2582" s="4">
        <v>0</v>
      </c>
      <c r="AB2582" s="4">
        <v>0</v>
      </c>
      <c r="AC2582" s="4">
        <v>0</v>
      </c>
      <c r="AD2582" s="4">
        <v>0</v>
      </c>
      <c r="AE2582" s="4">
        <v>0</v>
      </c>
      <c r="AF2582" s="4">
        <v>0</v>
      </c>
      <c r="AG2582" s="4">
        <v>-160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</row>
    <row r="2583" spans="1:40" ht="15" customHeight="1" x14ac:dyDescent="0.25">
      <c r="A2583" s="4" t="str">
        <f>EB[[#This Row],[unit]] &amp; "#" &amp; EB[[#This Row],[indic_nrg]] &amp; "#" &amp; EB[[#This Row],[product]] &amp; "#" &amp; EB[[#This Row],[geo]]</f>
        <v>TJ#B_101500#3192#CZ</v>
      </c>
      <c r="B2583" s="4" t="str">
        <f>VLOOKUP(EB[[#This Row],[product]],KS_DB[[product]:[KS]],5,FALSE)</f>
        <v>liquid</v>
      </c>
      <c r="C2583" s="4" t="str">
        <f>VLOOKUP(EB[[#This Row],[product]],KS_DB[[product]:[KS]],6,FALSE)</f>
        <v>liquid</v>
      </c>
      <c r="D2583" s="4">
        <f>VLOOKUP(EB[[#This Row],[product]],Carriers[],4,FALSE)</f>
        <v>1</v>
      </c>
      <c r="E2583" s="4">
        <f>VLOOKUP(EB[[#This Row],[indic_nrg]],Indicators[],4,FALSE)</f>
        <v>0</v>
      </c>
      <c r="F2583" s="4">
        <f>IFERROR(VLOOKUP(EB[[#This Row],[Source_carrier]],KS_DB[[product]:[KS]],6,FALSE),0)</f>
        <v>0</v>
      </c>
      <c r="G2583" s="4" t="s">
        <v>34</v>
      </c>
      <c r="H2583" s="4" t="s">
        <v>631</v>
      </c>
      <c r="I2583" s="4" t="s">
        <v>1107</v>
      </c>
      <c r="J2583" s="4" t="s">
        <v>37</v>
      </c>
      <c r="K2583" s="4" t="s">
        <v>632</v>
      </c>
      <c r="L2583" s="4" t="s">
        <v>39</v>
      </c>
      <c r="M2583" s="4" t="s">
        <v>1108</v>
      </c>
      <c r="N2583" s="4" t="s">
        <v>41</v>
      </c>
      <c r="O2583" s="4">
        <v>0</v>
      </c>
      <c r="P2583" s="4">
        <v>0</v>
      </c>
      <c r="Q2583" s="4">
        <v>0</v>
      </c>
      <c r="R2583" s="4">
        <v>0</v>
      </c>
      <c r="S2583" s="4">
        <v>-316</v>
      </c>
      <c r="T2583" s="4">
        <v>0</v>
      </c>
      <c r="U2583" s="4">
        <v>0</v>
      </c>
      <c r="V2583" s="4">
        <v>40</v>
      </c>
      <c r="W2583" s="4">
        <v>0</v>
      </c>
      <c r="X2583" s="4">
        <v>0</v>
      </c>
      <c r="Y2583" s="4">
        <v>0</v>
      </c>
      <c r="Z2583" s="4">
        <v>0</v>
      </c>
      <c r="AA2583" s="4">
        <v>0</v>
      </c>
      <c r="AB2583" s="4">
        <v>40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</row>
    <row r="2584" spans="1:40" ht="15" customHeight="1" x14ac:dyDescent="0.25">
      <c r="A2584" s="4" t="str">
        <f>EB[[#This Row],[unit]] &amp; "#" &amp; EB[[#This Row],[indic_nrg]] &amp; "#" &amp; EB[[#This Row],[product]] &amp; "#" &amp; EB[[#This Row],[geo]]</f>
        <v>TJ#B_101500#3193#CZ</v>
      </c>
      <c r="B2584" s="4" t="str">
        <f>VLOOKUP(EB[[#This Row],[product]],KS_DB[[product]:[KS]],5,FALSE)</f>
        <v>liquid</v>
      </c>
      <c r="C2584" s="4" t="str">
        <f>VLOOKUP(EB[[#This Row],[product]],KS_DB[[product]:[KS]],6,FALSE)</f>
        <v>liquid</v>
      </c>
      <c r="D2584" s="4">
        <f>VLOOKUP(EB[[#This Row],[product]],Carriers[],4,FALSE)</f>
        <v>1</v>
      </c>
      <c r="E2584" s="4">
        <f>VLOOKUP(EB[[#This Row],[indic_nrg]],Indicators[],4,FALSE)</f>
        <v>0</v>
      </c>
      <c r="F2584" s="4">
        <f>IFERROR(VLOOKUP(EB[[#This Row],[Source_carrier]],KS_DB[[product]:[KS]],6,FALSE),0)</f>
        <v>0</v>
      </c>
      <c r="G2584" s="4" t="s">
        <v>34</v>
      </c>
      <c r="H2584" s="4" t="s">
        <v>631</v>
      </c>
      <c r="I2584" s="4" t="s">
        <v>1109</v>
      </c>
      <c r="J2584" s="4" t="s">
        <v>37</v>
      </c>
      <c r="K2584" s="4" t="s">
        <v>632</v>
      </c>
      <c r="L2584" s="4" t="s">
        <v>39</v>
      </c>
      <c r="M2584" s="4" t="s">
        <v>1110</v>
      </c>
      <c r="N2584" s="4" t="s">
        <v>41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v>0</v>
      </c>
      <c r="AE2584" s="4">
        <v>0</v>
      </c>
      <c r="AF2584" s="4">
        <v>0</v>
      </c>
      <c r="AG2584" s="4">
        <v>170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</row>
    <row r="2585" spans="1:40" ht="15" customHeight="1" x14ac:dyDescent="0.25">
      <c r="A2585" s="4" t="str">
        <f>EB[[#This Row],[unit]] &amp; "#" &amp; EB[[#This Row],[indic_nrg]] &amp; "#" &amp; EB[[#This Row],[product]] &amp; "#" &amp; EB[[#This Row],[geo]]</f>
        <v>TJ#B_101500#3200#CZ</v>
      </c>
      <c r="B2585" s="4" t="str">
        <f>VLOOKUP(EB[[#This Row],[product]],KS_DB[[product]:[KS]],5,FALSE)</f>
        <v>liquid</v>
      </c>
      <c r="C2585" s="4" t="str">
        <f>VLOOKUP(EB[[#This Row],[product]],KS_DB[[product]:[KS]],6,FALSE)</f>
        <v>liquid</v>
      </c>
      <c r="D2585" s="4">
        <f>VLOOKUP(EB[[#This Row],[product]],Carriers[],4,FALSE)</f>
        <v>0</v>
      </c>
      <c r="E2585" s="4">
        <f>VLOOKUP(EB[[#This Row],[indic_nrg]],Indicators[],4,FALSE)</f>
        <v>0</v>
      </c>
      <c r="F2585" s="4">
        <f>IFERROR(VLOOKUP(EB[[#This Row],[Source_carrier]],KS_DB[[product]:[KS]],6,FALSE),0)</f>
        <v>0</v>
      </c>
      <c r="G2585" s="4" t="s">
        <v>34</v>
      </c>
      <c r="H2585" s="4" t="s">
        <v>631</v>
      </c>
      <c r="I2585" s="4" t="s">
        <v>75</v>
      </c>
      <c r="J2585" s="4" t="s">
        <v>37</v>
      </c>
      <c r="K2585" s="4" t="s">
        <v>632</v>
      </c>
      <c r="L2585" s="4" t="s">
        <v>39</v>
      </c>
      <c r="M2585" s="4" t="s">
        <v>76</v>
      </c>
      <c r="N2585" s="4" t="s">
        <v>41</v>
      </c>
      <c r="O2585" s="4">
        <v>350792</v>
      </c>
      <c r="P2585" s="4">
        <v>287051</v>
      </c>
      <c r="Q2585" s="4">
        <v>308702</v>
      </c>
      <c r="R2585" s="4">
        <v>291602</v>
      </c>
      <c r="S2585" s="4">
        <v>293829</v>
      </c>
      <c r="T2585" s="4">
        <v>311348</v>
      </c>
      <c r="U2585" s="4">
        <v>313356</v>
      </c>
      <c r="V2585" s="4">
        <v>300736</v>
      </c>
      <c r="W2585" s="4">
        <v>318910</v>
      </c>
      <c r="X2585" s="4">
        <v>316767</v>
      </c>
      <c r="Y2585" s="4">
        <v>306435</v>
      </c>
      <c r="Z2585" s="4">
        <v>323520</v>
      </c>
      <c r="AA2585" s="4">
        <v>329752</v>
      </c>
      <c r="AB2585" s="4">
        <v>342011</v>
      </c>
      <c r="AC2585" s="4">
        <v>378766</v>
      </c>
      <c r="AD2585" s="4">
        <v>394455</v>
      </c>
      <c r="AE2585" s="4">
        <v>397534</v>
      </c>
      <c r="AF2585" s="4">
        <v>401625</v>
      </c>
      <c r="AG2585" s="4">
        <v>404575</v>
      </c>
      <c r="AH2585" s="4">
        <v>382747</v>
      </c>
      <c r="AI2585" s="4">
        <v>374043</v>
      </c>
      <c r="AJ2585" s="4">
        <v>364185</v>
      </c>
      <c r="AK2585" s="4">
        <v>360789</v>
      </c>
      <c r="AL2585" s="4">
        <v>349490</v>
      </c>
      <c r="AM2585" s="4">
        <v>371849</v>
      </c>
      <c r="AN2585" s="4">
        <v>362727</v>
      </c>
    </row>
    <row r="2586" spans="1:40" ht="15" customHeight="1" x14ac:dyDescent="0.25">
      <c r="A2586" s="4" t="str">
        <f>EB[[#This Row],[unit]] &amp; "#" &amp; EB[[#This Row],[indic_nrg]] &amp; "#" &amp; EB[[#This Row],[product]] &amp; "#" &amp; EB[[#This Row],[geo]]</f>
        <v>TJ#B_101500#3214#CZ</v>
      </c>
      <c r="B2586" s="4" t="str">
        <f>VLOOKUP(EB[[#This Row],[product]],KS_DB[[product]:[KS]],5,FALSE)</f>
        <v>liquid</v>
      </c>
      <c r="C2586" s="4" t="str">
        <f>VLOOKUP(EB[[#This Row],[product]],KS_DB[[product]:[KS]],6,FALSE)</f>
        <v>liquid</v>
      </c>
      <c r="D2586" s="4">
        <f>VLOOKUP(EB[[#This Row],[product]],Carriers[],4,FALSE)</f>
        <v>1</v>
      </c>
      <c r="E2586" s="4">
        <f>VLOOKUP(EB[[#This Row],[indic_nrg]],Indicators[],4,FALSE)</f>
        <v>0</v>
      </c>
      <c r="F2586" s="4">
        <f>IFERROR(VLOOKUP(EB[[#This Row],[Source_carrier]],KS_DB[[product]:[KS]],6,FALSE),0)</f>
        <v>0</v>
      </c>
      <c r="G2586" s="4" t="s">
        <v>34</v>
      </c>
      <c r="H2586" s="4" t="s">
        <v>631</v>
      </c>
      <c r="I2586" s="4" t="s">
        <v>1161</v>
      </c>
      <c r="J2586" s="4" t="s">
        <v>37</v>
      </c>
      <c r="K2586" s="4" t="s">
        <v>632</v>
      </c>
      <c r="L2586" s="4" t="s">
        <v>39</v>
      </c>
      <c r="M2586" s="4" t="s">
        <v>1162</v>
      </c>
      <c r="N2586" s="4" t="s">
        <v>41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2577</v>
      </c>
      <c r="W2586" s="4">
        <v>2301</v>
      </c>
      <c r="X2586" s="4">
        <v>1657</v>
      </c>
      <c r="Y2586" s="4">
        <v>2439</v>
      </c>
      <c r="Z2586" s="4">
        <v>1887</v>
      </c>
      <c r="AA2586" s="4">
        <v>782</v>
      </c>
      <c r="AB2586" s="4">
        <v>690</v>
      </c>
      <c r="AC2586" s="4">
        <v>506</v>
      </c>
      <c r="AD2586" s="4">
        <v>598</v>
      </c>
      <c r="AE2586" s="4">
        <v>552</v>
      </c>
      <c r="AF2586" s="4">
        <v>552</v>
      </c>
      <c r="AG2586" s="4">
        <v>690</v>
      </c>
      <c r="AH2586" s="4">
        <v>598</v>
      </c>
      <c r="AI2586" s="4">
        <v>414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</row>
    <row r="2587" spans="1:40" ht="15" customHeight="1" x14ac:dyDescent="0.25">
      <c r="A2587" s="4" t="str">
        <f>EB[[#This Row],[unit]] &amp; "#" &amp; EB[[#This Row],[indic_nrg]] &amp; "#" &amp; EB[[#This Row],[product]] &amp; "#" &amp; EB[[#This Row],[geo]]</f>
        <v>TJ#B_101500#3215#CZ</v>
      </c>
      <c r="B2587" s="4" t="str">
        <f>VLOOKUP(EB[[#This Row],[product]],KS_DB[[product]:[KS]],5,FALSE)</f>
        <v>liquid</v>
      </c>
      <c r="C2587" s="4" t="str">
        <f>VLOOKUP(EB[[#This Row],[product]],KS_DB[[product]:[KS]],6,FALSE)</f>
        <v>liquid</v>
      </c>
      <c r="D2587" s="4">
        <f>VLOOKUP(EB[[#This Row],[product]],Carriers[],4,FALSE)</f>
        <v>1</v>
      </c>
      <c r="E2587" s="4">
        <f>VLOOKUP(EB[[#This Row],[indic_nrg]],Indicators[],4,FALSE)</f>
        <v>0</v>
      </c>
      <c r="F2587" s="4">
        <f>IFERROR(VLOOKUP(EB[[#This Row],[Source_carrier]],KS_DB[[product]:[KS]],6,FALSE),0)</f>
        <v>0</v>
      </c>
      <c r="G2587" s="4" t="s">
        <v>34</v>
      </c>
      <c r="H2587" s="4" t="s">
        <v>631</v>
      </c>
      <c r="I2587" s="4" t="s">
        <v>1223</v>
      </c>
      <c r="J2587" s="4" t="s">
        <v>37</v>
      </c>
      <c r="K2587" s="4" t="s">
        <v>632</v>
      </c>
      <c r="L2587" s="4" t="s">
        <v>39</v>
      </c>
      <c r="M2587" s="4" t="s">
        <v>1224</v>
      </c>
      <c r="N2587" s="4" t="s">
        <v>41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</row>
    <row r="2588" spans="1:40" ht="15" customHeight="1" x14ac:dyDescent="0.25">
      <c r="A2588" s="4" t="str">
        <f>EB[[#This Row],[unit]] &amp; "#" &amp; EB[[#This Row],[indic_nrg]] &amp; "#" &amp; EB[[#This Row],[product]] &amp; "#" &amp; EB[[#This Row],[geo]]</f>
        <v>TJ#B_101500#3220#CZ</v>
      </c>
      <c r="B2588" s="4" t="str">
        <f>VLOOKUP(EB[[#This Row],[product]],KS_DB[[product]:[KS]],5,FALSE)</f>
        <v>liquid</v>
      </c>
      <c r="C2588" s="4" t="str">
        <f>VLOOKUP(EB[[#This Row],[product]],KS_DB[[product]:[KS]],6,FALSE)</f>
        <v>LPG</v>
      </c>
      <c r="D2588" s="4">
        <f>VLOOKUP(EB[[#This Row],[product]],Carriers[],4,FALSE)</f>
        <v>1</v>
      </c>
      <c r="E2588" s="4">
        <f>VLOOKUP(EB[[#This Row],[indic_nrg]],Indicators[],4,FALSE)</f>
        <v>0</v>
      </c>
      <c r="F2588" s="4">
        <f>IFERROR(VLOOKUP(EB[[#This Row],[Source_carrier]],KS_DB[[product]:[KS]],6,FALSE),0)</f>
        <v>0</v>
      </c>
      <c r="G2588" s="4" t="s">
        <v>34</v>
      </c>
      <c r="H2588" s="4" t="s">
        <v>631</v>
      </c>
      <c r="I2588" s="4" t="s">
        <v>77</v>
      </c>
      <c r="J2588" s="4" t="s">
        <v>37</v>
      </c>
      <c r="K2588" s="4" t="s">
        <v>632</v>
      </c>
      <c r="L2588" s="4" t="s">
        <v>39</v>
      </c>
      <c r="M2588" s="4" t="s">
        <v>78</v>
      </c>
      <c r="N2588" s="4" t="s">
        <v>41</v>
      </c>
      <c r="O2588" s="4">
        <v>6033</v>
      </c>
      <c r="P2588" s="4">
        <v>6493</v>
      </c>
      <c r="Q2588" s="4">
        <v>6908</v>
      </c>
      <c r="R2588" s="4">
        <v>4789</v>
      </c>
      <c r="S2588" s="4">
        <v>3868</v>
      </c>
      <c r="T2588" s="4">
        <v>8242</v>
      </c>
      <c r="U2588" s="4">
        <v>10074</v>
      </c>
      <c r="V2588" s="4">
        <v>10028</v>
      </c>
      <c r="W2588" s="4">
        <v>10764</v>
      </c>
      <c r="X2588" s="4">
        <v>11270</v>
      </c>
      <c r="Y2588" s="4">
        <v>12144</v>
      </c>
      <c r="Z2588" s="4">
        <v>12144</v>
      </c>
      <c r="AA2588" s="4">
        <v>10686</v>
      </c>
      <c r="AB2588" s="4">
        <v>10915</v>
      </c>
      <c r="AC2588" s="4">
        <v>12592</v>
      </c>
      <c r="AD2588" s="4">
        <v>11616</v>
      </c>
      <c r="AE2588" s="4">
        <v>11039</v>
      </c>
      <c r="AF2588" s="4">
        <v>9619</v>
      </c>
      <c r="AG2588" s="4">
        <v>9598</v>
      </c>
      <c r="AH2588" s="4">
        <v>8325</v>
      </c>
      <c r="AI2588" s="4">
        <v>8107</v>
      </c>
      <c r="AJ2588" s="4">
        <v>8412</v>
      </c>
      <c r="AK2588" s="4">
        <v>10643</v>
      </c>
      <c r="AL2588" s="4">
        <v>11300</v>
      </c>
      <c r="AM2588" s="4">
        <v>14936</v>
      </c>
      <c r="AN2588" s="4">
        <v>12220</v>
      </c>
    </row>
    <row r="2589" spans="1:40" ht="15" customHeight="1" x14ac:dyDescent="0.25">
      <c r="A2589" s="4" t="str">
        <f>EB[[#This Row],[unit]] &amp; "#" &amp; EB[[#This Row],[indic_nrg]] &amp; "#" &amp; EB[[#This Row],[product]] &amp; "#" &amp; EB[[#This Row],[geo]]</f>
        <v>TJ#B_101500#3234#CZ</v>
      </c>
      <c r="B2589" s="4" t="str">
        <f>VLOOKUP(EB[[#This Row],[product]],KS_DB[[product]:[KS]],5,FALSE)</f>
        <v>liquid</v>
      </c>
      <c r="C2589" s="4" t="str">
        <f>VLOOKUP(EB[[#This Row],[product]],KS_DB[[product]:[KS]],6,FALSE)</f>
        <v>gasoline</v>
      </c>
      <c r="D2589" s="4">
        <f>VLOOKUP(EB[[#This Row],[product]],Carriers[],4,FALSE)</f>
        <v>1</v>
      </c>
      <c r="E2589" s="4">
        <f>VLOOKUP(EB[[#This Row],[indic_nrg]],Indicators[],4,FALSE)</f>
        <v>0</v>
      </c>
      <c r="F2589" s="4">
        <f>IFERROR(VLOOKUP(EB[[#This Row],[Source_carrier]],KS_DB[[product]:[KS]],6,FALSE),0)</f>
        <v>0</v>
      </c>
      <c r="G2589" s="4" t="s">
        <v>34</v>
      </c>
      <c r="H2589" s="4" t="s">
        <v>631</v>
      </c>
      <c r="I2589" s="4" t="s">
        <v>1135</v>
      </c>
      <c r="J2589" s="4" t="s">
        <v>37</v>
      </c>
      <c r="K2589" s="4" t="s">
        <v>632</v>
      </c>
      <c r="L2589" s="4" t="s">
        <v>39</v>
      </c>
      <c r="M2589" s="4" t="s">
        <v>1136</v>
      </c>
      <c r="N2589" s="4" t="s">
        <v>41</v>
      </c>
      <c r="O2589" s="4">
        <v>50318</v>
      </c>
      <c r="P2589" s="4">
        <v>47015</v>
      </c>
      <c r="Q2589" s="4">
        <v>61199</v>
      </c>
      <c r="R2589" s="4">
        <v>58422</v>
      </c>
      <c r="S2589" s="4">
        <v>67907</v>
      </c>
      <c r="T2589" s="4">
        <v>70915</v>
      </c>
      <c r="U2589" s="4">
        <v>79839</v>
      </c>
      <c r="V2589" s="4">
        <v>79715</v>
      </c>
      <c r="W2589" s="4">
        <v>78633</v>
      </c>
      <c r="X2589" s="4">
        <v>83309</v>
      </c>
      <c r="Y2589" s="4">
        <v>79932</v>
      </c>
      <c r="Z2589" s="4">
        <v>82313</v>
      </c>
      <c r="AA2589" s="4">
        <v>85431</v>
      </c>
      <c r="AB2589" s="4">
        <v>90930</v>
      </c>
      <c r="AC2589" s="4">
        <v>90021</v>
      </c>
      <c r="AD2589" s="4">
        <v>87856</v>
      </c>
      <c r="AE2589" s="4">
        <v>88072</v>
      </c>
      <c r="AF2589" s="4">
        <v>91892</v>
      </c>
      <c r="AG2589" s="4">
        <v>88379</v>
      </c>
      <c r="AH2589" s="4">
        <v>86122</v>
      </c>
      <c r="AI2589" s="4">
        <v>78207</v>
      </c>
      <c r="AJ2589" s="4">
        <v>75324</v>
      </c>
      <c r="AK2589" s="4">
        <v>70086</v>
      </c>
      <c r="AL2589" s="4">
        <v>65719</v>
      </c>
      <c r="AM2589" s="4">
        <v>66205</v>
      </c>
      <c r="AN2589" s="4">
        <v>65752</v>
      </c>
    </row>
    <row r="2590" spans="1:40" ht="15" customHeight="1" x14ac:dyDescent="0.25">
      <c r="A2590" s="4" t="str">
        <f>EB[[#This Row],[unit]] &amp; "#" &amp; EB[[#This Row],[indic_nrg]] &amp; "#" &amp; EB[[#This Row],[product]] &amp; "#" &amp; EB[[#This Row],[geo]]</f>
        <v>TJ#B_101500#3235#CZ</v>
      </c>
      <c r="B2590" s="4" t="str">
        <f>VLOOKUP(EB[[#This Row],[product]],KS_DB[[product]:[KS]],5,FALSE)</f>
        <v>liquid</v>
      </c>
      <c r="C2590" s="4" t="str">
        <f>VLOOKUP(EB[[#This Row],[product]],KS_DB[[product]:[KS]],6,FALSE)</f>
        <v>aviationgasoline</v>
      </c>
      <c r="D2590" s="4">
        <f>VLOOKUP(EB[[#This Row],[product]],Carriers[],4,FALSE)</f>
        <v>1</v>
      </c>
      <c r="E2590" s="4">
        <f>VLOOKUP(EB[[#This Row],[indic_nrg]],Indicators[],4,FALSE)</f>
        <v>0</v>
      </c>
      <c r="F2590" s="4">
        <f>IFERROR(VLOOKUP(EB[[#This Row],[Source_carrier]],KS_DB[[product]:[KS]],6,FALSE),0)</f>
        <v>0</v>
      </c>
      <c r="G2590" s="4" t="s">
        <v>34</v>
      </c>
      <c r="H2590" s="4" t="s">
        <v>631</v>
      </c>
      <c r="I2590" s="4" t="s">
        <v>1137</v>
      </c>
      <c r="J2590" s="4" t="s">
        <v>37</v>
      </c>
      <c r="K2590" s="4" t="s">
        <v>632</v>
      </c>
      <c r="L2590" s="4" t="s">
        <v>39</v>
      </c>
      <c r="M2590" s="4" t="s">
        <v>1138</v>
      </c>
      <c r="N2590" s="4" t="s">
        <v>41</v>
      </c>
      <c r="O2590" s="4">
        <v>1973</v>
      </c>
      <c r="P2590" s="4">
        <v>526</v>
      </c>
      <c r="Q2590" s="4">
        <v>526</v>
      </c>
      <c r="R2590" s="4">
        <v>307</v>
      </c>
      <c r="S2590" s="4">
        <v>263</v>
      </c>
      <c r="T2590" s="4">
        <v>175</v>
      </c>
      <c r="U2590" s="4">
        <v>219</v>
      </c>
      <c r="V2590" s="4">
        <v>131</v>
      </c>
      <c r="W2590" s="4">
        <v>88</v>
      </c>
      <c r="X2590" s="4">
        <v>131</v>
      </c>
      <c r="Y2590" s="4">
        <v>131</v>
      </c>
      <c r="Z2590" s="4">
        <v>88</v>
      </c>
      <c r="AA2590" s="4">
        <v>131</v>
      </c>
      <c r="AB2590" s="4">
        <v>131</v>
      </c>
      <c r="AC2590" s="4">
        <v>131</v>
      </c>
      <c r="AD2590" s="4">
        <v>88</v>
      </c>
      <c r="AE2590" s="4">
        <v>88</v>
      </c>
      <c r="AF2590" s="4">
        <v>88</v>
      </c>
      <c r="AG2590" s="4">
        <v>88</v>
      </c>
      <c r="AH2590" s="4">
        <v>88</v>
      </c>
      <c r="AI2590" s="4">
        <v>88</v>
      </c>
      <c r="AJ2590" s="4">
        <v>44</v>
      </c>
      <c r="AK2590" s="4">
        <v>88</v>
      </c>
      <c r="AL2590" s="4">
        <v>88</v>
      </c>
      <c r="AM2590" s="4">
        <v>88</v>
      </c>
      <c r="AN2590" s="4">
        <v>131</v>
      </c>
    </row>
    <row r="2591" spans="1:40" ht="15" customHeight="1" x14ac:dyDescent="0.25">
      <c r="A2591" s="4" t="str">
        <f>EB[[#This Row],[unit]] &amp; "#" &amp; EB[[#This Row],[indic_nrg]] &amp; "#" &amp; EB[[#This Row],[product]] &amp; "#" &amp; EB[[#This Row],[geo]]</f>
        <v>TJ#B_101500#3244#CZ</v>
      </c>
      <c r="B2591" s="4" t="str">
        <f>VLOOKUP(EB[[#This Row],[product]],KS_DB[[product]:[KS]],5,FALSE)</f>
        <v>liquid</v>
      </c>
      <c r="C2591" s="4" t="str">
        <f>VLOOKUP(EB[[#This Row],[product]],KS_DB[[product]:[KS]],6,FALSE)</f>
        <v>liquid</v>
      </c>
      <c r="D2591" s="4">
        <f>VLOOKUP(EB[[#This Row],[product]],Carriers[],4,FALSE)</f>
        <v>1</v>
      </c>
      <c r="E2591" s="4">
        <f>VLOOKUP(EB[[#This Row],[indic_nrg]],Indicators[],4,FALSE)</f>
        <v>0</v>
      </c>
      <c r="F2591" s="4">
        <f>IFERROR(VLOOKUP(EB[[#This Row],[Source_carrier]],KS_DB[[product]:[KS]],6,FALSE),0)</f>
        <v>0</v>
      </c>
      <c r="G2591" s="4" t="s">
        <v>34</v>
      </c>
      <c r="H2591" s="4" t="s">
        <v>631</v>
      </c>
      <c r="I2591" s="4" t="s">
        <v>1139</v>
      </c>
      <c r="J2591" s="4" t="s">
        <v>37</v>
      </c>
      <c r="K2591" s="4" t="s">
        <v>632</v>
      </c>
      <c r="L2591" s="4" t="s">
        <v>39</v>
      </c>
      <c r="M2591" s="4" t="s">
        <v>1140</v>
      </c>
      <c r="N2591" s="4" t="s">
        <v>41</v>
      </c>
      <c r="O2591" s="4">
        <v>171</v>
      </c>
      <c r="P2591" s="4">
        <v>1198</v>
      </c>
      <c r="Q2591" s="4">
        <v>642</v>
      </c>
      <c r="R2591" s="4">
        <v>214</v>
      </c>
      <c r="S2591" s="4">
        <v>171</v>
      </c>
      <c r="T2591" s="4">
        <v>86</v>
      </c>
      <c r="U2591" s="4">
        <v>514</v>
      </c>
      <c r="V2591" s="4">
        <v>1156</v>
      </c>
      <c r="W2591" s="4">
        <v>1455</v>
      </c>
      <c r="X2591" s="4">
        <v>300</v>
      </c>
      <c r="Y2591" s="4">
        <v>214</v>
      </c>
      <c r="Z2591" s="4">
        <v>257</v>
      </c>
      <c r="AA2591" s="4">
        <v>214</v>
      </c>
      <c r="AB2591" s="4">
        <v>214</v>
      </c>
      <c r="AC2591" s="4">
        <v>128</v>
      </c>
      <c r="AD2591" s="4">
        <v>171</v>
      </c>
      <c r="AE2591" s="4">
        <v>214</v>
      </c>
      <c r="AF2591" s="4">
        <v>214</v>
      </c>
      <c r="AG2591" s="4">
        <v>214</v>
      </c>
      <c r="AH2591" s="4">
        <v>171</v>
      </c>
      <c r="AI2591" s="4">
        <v>128</v>
      </c>
      <c r="AJ2591" s="4">
        <v>128</v>
      </c>
      <c r="AK2591" s="4">
        <v>128</v>
      </c>
      <c r="AL2591" s="4">
        <v>86</v>
      </c>
      <c r="AM2591" s="4">
        <v>86</v>
      </c>
      <c r="AN2591" s="4">
        <v>128</v>
      </c>
    </row>
    <row r="2592" spans="1:40" ht="15" customHeight="1" x14ac:dyDescent="0.25">
      <c r="A2592" s="4" t="str">
        <f>EB[[#This Row],[unit]] &amp; "#" &amp; EB[[#This Row],[indic_nrg]] &amp; "#" &amp; EB[[#This Row],[product]] &amp; "#" &amp; EB[[#This Row],[geo]]</f>
        <v>TJ#B_101500#3246#CZ</v>
      </c>
      <c r="B2592" s="4" t="str">
        <f>VLOOKUP(EB[[#This Row],[product]],KS_DB[[product]:[KS]],5,FALSE)</f>
        <v>liquid</v>
      </c>
      <c r="C2592" s="4" t="str">
        <f>VLOOKUP(EB[[#This Row],[product]],KS_DB[[product]:[KS]],6,FALSE)</f>
        <v>liquid</v>
      </c>
      <c r="D2592" s="4">
        <f>VLOOKUP(EB[[#This Row],[product]],Carriers[],4,FALSE)</f>
        <v>1</v>
      </c>
      <c r="E2592" s="4">
        <f>VLOOKUP(EB[[#This Row],[indic_nrg]],Indicators[],4,FALSE)</f>
        <v>0</v>
      </c>
      <c r="F2592" s="4">
        <f>IFERROR(VLOOKUP(EB[[#This Row],[Source_carrier]],KS_DB[[product]:[KS]],6,FALSE),0)</f>
        <v>0</v>
      </c>
      <c r="G2592" s="4" t="s">
        <v>34</v>
      </c>
      <c r="H2592" s="4" t="s">
        <v>631</v>
      </c>
      <c r="I2592" s="4" t="s">
        <v>1225</v>
      </c>
      <c r="J2592" s="4" t="s">
        <v>37</v>
      </c>
      <c r="K2592" s="4" t="s">
        <v>632</v>
      </c>
      <c r="L2592" s="4" t="s">
        <v>39</v>
      </c>
      <c r="M2592" s="4" t="s">
        <v>1226</v>
      </c>
      <c r="N2592" s="4" t="s">
        <v>41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0</v>
      </c>
      <c r="AB2592" s="4">
        <v>0</v>
      </c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</row>
    <row r="2593" spans="1:40" ht="15" customHeight="1" x14ac:dyDescent="0.25">
      <c r="A2593" s="4" t="str">
        <f>EB[[#This Row],[unit]] &amp; "#" &amp; EB[[#This Row],[indic_nrg]] &amp; "#" &amp; EB[[#This Row],[product]] &amp; "#" &amp; EB[[#This Row],[geo]]</f>
        <v>TJ#B_101500#3247#CZ</v>
      </c>
      <c r="B2593" s="4" t="str">
        <f>VLOOKUP(EB[[#This Row],[product]],KS_DB[[product]:[KS]],5,FALSE)</f>
        <v>liquid</v>
      </c>
      <c r="C2593" s="4" t="str">
        <f>VLOOKUP(EB[[#This Row],[product]],KS_DB[[product]:[KS]],6,FALSE)</f>
        <v>jetkerosene</v>
      </c>
      <c r="D2593" s="4">
        <f>VLOOKUP(EB[[#This Row],[product]],Carriers[],4,FALSE)</f>
        <v>1</v>
      </c>
      <c r="E2593" s="4">
        <f>VLOOKUP(EB[[#This Row],[indic_nrg]],Indicators[],4,FALSE)</f>
        <v>0</v>
      </c>
      <c r="F2593" s="4">
        <f>IFERROR(VLOOKUP(EB[[#This Row],[Source_carrier]],KS_DB[[product]:[KS]],6,FALSE),0)</f>
        <v>0</v>
      </c>
      <c r="G2593" s="4" t="s">
        <v>34</v>
      </c>
      <c r="H2593" s="4" t="s">
        <v>631</v>
      </c>
      <c r="I2593" s="4" t="s">
        <v>1141</v>
      </c>
      <c r="J2593" s="4" t="s">
        <v>37</v>
      </c>
      <c r="K2593" s="4" t="s">
        <v>632</v>
      </c>
      <c r="L2593" s="4" t="s">
        <v>39</v>
      </c>
      <c r="M2593" s="4" t="s">
        <v>1142</v>
      </c>
      <c r="N2593" s="4" t="s">
        <v>41</v>
      </c>
      <c r="O2593" s="4">
        <v>7344</v>
      </c>
      <c r="P2593" s="4">
        <v>6040</v>
      </c>
      <c r="Q2593" s="4">
        <v>6996</v>
      </c>
      <c r="R2593" s="4">
        <v>5823</v>
      </c>
      <c r="S2593" s="4">
        <v>7257</v>
      </c>
      <c r="T2593" s="4">
        <v>8732</v>
      </c>
      <c r="U2593" s="4">
        <v>5907</v>
      </c>
      <c r="V2593" s="4">
        <v>6812</v>
      </c>
      <c r="W2593" s="4">
        <v>8041</v>
      </c>
      <c r="X2593" s="4">
        <v>7568</v>
      </c>
      <c r="Y2593" s="4">
        <v>7439</v>
      </c>
      <c r="Z2593" s="4">
        <v>8774</v>
      </c>
      <c r="AA2593" s="4">
        <v>8560</v>
      </c>
      <c r="AB2593" s="4">
        <v>10743</v>
      </c>
      <c r="AC2593" s="4">
        <v>13225</v>
      </c>
      <c r="AD2593" s="4">
        <v>14338</v>
      </c>
      <c r="AE2593" s="4">
        <v>14679</v>
      </c>
      <c r="AF2593" s="4">
        <v>15934</v>
      </c>
      <c r="AG2593" s="4">
        <v>16757</v>
      </c>
      <c r="AH2593" s="4">
        <v>15458</v>
      </c>
      <c r="AI2593" s="4">
        <v>14289</v>
      </c>
      <c r="AJ2593" s="4">
        <v>15501</v>
      </c>
      <c r="AK2593" s="4">
        <v>13120</v>
      </c>
      <c r="AL2593" s="4">
        <v>12600</v>
      </c>
      <c r="AM2593" s="4">
        <v>12947</v>
      </c>
      <c r="AN2593" s="4">
        <v>13813</v>
      </c>
    </row>
    <row r="2594" spans="1:40" ht="15" customHeight="1" x14ac:dyDescent="0.25">
      <c r="A2594" s="4" t="str">
        <f>EB[[#This Row],[unit]] &amp; "#" &amp; EB[[#This Row],[indic_nrg]] &amp; "#" &amp; EB[[#This Row],[product]] &amp; "#" &amp; EB[[#This Row],[geo]]</f>
        <v>TJ#B_101500#3250#CZ</v>
      </c>
      <c r="B2594" s="4" t="str">
        <f>VLOOKUP(EB[[#This Row],[product]],KS_DB[[product]:[KS]],5,FALSE)</f>
        <v>liquid</v>
      </c>
      <c r="C2594" s="4" t="str">
        <f>VLOOKUP(EB[[#This Row],[product]],KS_DB[[product]:[KS]],6,FALSE)</f>
        <v>diesel</v>
      </c>
      <c r="D2594" s="4">
        <f>VLOOKUP(EB[[#This Row],[product]],Carriers[],4,FALSE)</f>
        <v>1</v>
      </c>
      <c r="E2594" s="4">
        <f>VLOOKUP(EB[[#This Row],[indic_nrg]],Indicators[],4,FALSE)</f>
        <v>0</v>
      </c>
      <c r="F2594" s="4">
        <f>IFERROR(VLOOKUP(EB[[#This Row],[Source_carrier]],KS_DB[[product]:[KS]],6,FALSE),0)</f>
        <v>0</v>
      </c>
      <c r="G2594" s="4" t="s">
        <v>34</v>
      </c>
      <c r="H2594" s="4" t="s">
        <v>631</v>
      </c>
      <c r="I2594" s="4" t="s">
        <v>1143</v>
      </c>
      <c r="J2594" s="4" t="s">
        <v>37</v>
      </c>
      <c r="K2594" s="4" t="s">
        <v>632</v>
      </c>
      <c r="L2594" s="4" t="s">
        <v>39</v>
      </c>
      <c r="M2594" s="4" t="s">
        <v>1144</v>
      </c>
      <c r="N2594" s="4" t="s">
        <v>41</v>
      </c>
      <c r="O2594" s="4">
        <v>33687</v>
      </c>
      <c r="P2594" s="4">
        <v>17320</v>
      </c>
      <c r="Q2594" s="4">
        <v>18099</v>
      </c>
      <c r="R2594" s="4">
        <v>16367</v>
      </c>
      <c r="S2594" s="4">
        <v>22170</v>
      </c>
      <c r="T2594" s="4">
        <v>20766</v>
      </c>
      <c r="U2594" s="4">
        <v>24313</v>
      </c>
      <c r="V2594" s="4">
        <v>22780</v>
      </c>
      <c r="W2594" s="4">
        <v>26269</v>
      </c>
      <c r="X2594" s="4">
        <v>30187</v>
      </c>
      <c r="Y2594" s="4">
        <v>24411</v>
      </c>
      <c r="Z2594" s="4">
        <v>29472</v>
      </c>
      <c r="AA2594" s="4">
        <v>26058</v>
      </c>
      <c r="AB2594" s="4">
        <v>27052</v>
      </c>
      <c r="AC2594" s="4">
        <v>34144</v>
      </c>
      <c r="AD2594" s="4">
        <v>38857</v>
      </c>
      <c r="AE2594" s="4">
        <v>34230</v>
      </c>
      <c r="AF2594" s="4">
        <v>30623</v>
      </c>
      <c r="AG2594" s="4">
        <v>37358</v>
      </c>
      <c r="AH2594" s="4">
        <v>34235</v>
      </c>
      <c r="AI2594" s="4">
        <v>40312</v>
      </c>
      <c r="AJ2594" s="4">
        <v>37112</v>
      </c>
      <c r="AK2594" s="4">
        <v>40518</v>
      </c>
      <c r="AL2594" s="4">
        <v>38106</v>
      </c>
      <c r="AM2594" s="4">
        <v>45693</v>
      </c>
      <c r="AN2594" s="4">
        <v>28384</v>
      </c>
    </row>
    <row r="2595" spans="1:40" ht="15" customHeight="1" x14ac:dyDescent="0.25">
      <c r="A2595" s="4" t="str">
        <f>EB[[#This Row],[unit]] &amp; "#" &amp; EB[[#This Row],[indic_nrg]] &amp; "#" &amp; EB[[#This Row],[product]] &amp; "#" &amp; EB[[#This Row],[geo]]</f>
        <v>TJ#B_101500#3260#CZ</v>
      </c>
      <c r="B2595" s="4" t="str">
        <f>VLOOKUP(EB[[#This Row],[product]],KS_DB[[product]:[KS]],5,FALSE)</f>
        <v>liquid</v>
      </c>
      <c r="C2595" s="4" t="str">
        <f>VLOOKUP(EB[[#This Row],[product]],KS_DB[[product]:[KS]],6,FALSE)</f>
        <v>diesel</v>
      </c>
      <c r="D2595" s="4">
        <f>VLOOKUP(EB[[#This Row],[product]],Carriers[],4,FALSE)</f>
        <v>1</v>
      </c>
      <c r="E2595" s="4">
        <f>VLOOKUP(EB[[#This Row],[indic_nrg]],Indicators[],4,FALSE)</f>
        <v>0</v>
      </c>
      <c r="F2595" s="4">
        <f>IFERROR(VLOOKUP(EB[[#This Row],[Source_carrier]],KS_DB[[product]:[KS]],6,FALSE),0)</f>
        <v>0</v>
      </c>
      <c r="G2595" s="4" t="s">
        <v>34</v>
      </c>
      <c r="H2595" s="4" t="s">
        <v>631</v>
      </c>
      <c r="I2595" s="4" t="s">
        <v>79</v>
      </c>
      <c r="J2595" s="4" t="s">
        <v>37</v>
      </c>
      <c r="K2595" s="4" t="s">
        <v>632</v>
      </c>
      <c r="L2595" s="4" t="s">
        <v>39</v>
      </c>
      <c r="M2595" s="4" t="s">
        <v>80</v>
      </c>
      <c r="N2595" s="4" t="s">
        <v>41</v>
      </c>
      <c r="O2595" s="4">
        <v>141815</v>
      </c>
      <c r="P2595" s="4">
        <v>129458</v>
      </c>
      <c r="Q2595" s="4">
        <v>122201</v>
      </c>
      <c r="R2595" s="4">
        <v>119048</v>
      </c>
      <c r="S2595" s="4">
        <v>118792</v>
      </c>
      <c r="T2595" s="4">
        <v>109580</v>
      </c>
      <c r="U2595" s="4">
        <v>107000</v>
      </c>
      <c r="V2595" s="4">
        <v>100806</v>
      </c>
      <c r="W2595" s="4">
        <v>113707</v>
      </c>
      <c r="X2595" s="4">
        <v>110984</v>
      </c>
      <c r="Y2595" s="4">
        <v>113003</v>
      </c>
      <c r="Z2595" s="4">
        <v>122113</v>
      </c>
      <c r="AA2595" s="4">
        <v>131734</v>
      </c>
      <c r="AB2595" s="4">
        <v>132412</v>
      </c>
      <c r="AC2595" s="4">
        <v>147393</v>
      </c>
      <c r="AD2595" s="4">
        <v>159870</v>
      </c>
      <c r="AE2595" s="4">
        <v>168506</v>
      </c>
      <c r="AF2595" s="4">
        <v>175185</v>
      </c>
      <c r="AG2595" s="4">
        <v>177396</v>
      </c>
      <c r="AH2595" s="4">
        <v>171775</v>
      </c>
      <c r="AI2595" s="4">
        <v>165994</v>
      </c>
      <c r="AJ2595" s="4">
        <v>167083</v>
      </c>
      <c r="AK2595" s="4">
        <v>165603</v>
      </c>
      <c r="AL2595" s="4">
        <v>167208</v>
      </c>
      <c r="AM2595" s="4">
        <v>174887</v>
      </c>
      <c r="AN2595" s="4">
        <v>184011</v>
      </c>
    </row>
    <row r="2596" spans="1:40" ht="15" customHeight="1" x14ac:dyDescent="0.25">
      <c r="A2596" s="4" t="str">
        <f>EB[[#This Row],[unit]] &amp; "#" &amp; EB[[#This Row],[indic_nrg]] &amp; "#" &amp; EB[[#This Row],[product]] &amp; "#" &amp; EB[[#This Row],[geo]]</f>
        <v>TJ#B_101500#3270A#CZ</v>
      </c>
      <c r="B2596" s="4" t="str">
        <f>VLOOKUP(EB[[#This Row],[product]],KS_DB[[product]:[KS]],5,FALSE)</f>
        <v>liquid</v>
      </c>
      <c r="C2596" s="4" t="str">
        <f>VLOOKUP(EB[[#This Row],[product]],KS_DB[[product]:[KS]],6,FALSE)</f>
        <v>liquid</v>
      </c>
      <c r="D2596" s="4">
        <f>VLOOKUP(EB[[#This Row],[product]],Carriers[],4,FALSE)</f>
        <v>1</v>
      </c>
      <c r="E2596" s="4">
        <f>VLOOKUP(EB[[#This Row],[indic_nrg]],Indicators[],4,FALSE)</f>
        <v>0</v>
      </c>
      <c r="F2596" s="4">
        <f>IFERROR(VLOOKUP(EB[[#This Row],[Source_carrier]],KS_DB[[product]:[KS]],6,FALSE),0)</f>
        <v>0</v>
      </c>
      <c r="G2596" s="4" t="s">
        <v>34</v>
      </c>
      <c r="H2596" s="4" t="s">
        <v>631</v>
      </c>
      <c r="I2596" s="4" t="s">
        <v>81</v>
      </c>
      <c r="J2596" s="4" t="s">
        <v>37</v>
      </c>
      <c r="K2596" s="4" t="s">
        <v>632</v>
      </c>
      <c r="L2596" s="4" t="s">
        <v>39</v>
      </c>
      <c r="M2596" s="4" t="s">
        <v>82</v>
      </c>
      <c r="N2596" s="4" t="s">
        <v>41</v>
      </c>
      <c r="O2596" s="4">
        <v>73760</v>
      </c>
      <c r="P2596" s="4">
        <v>54000</v>
      </c>
      <c r="Q2596" s="4">
        <v>64840</v>
      </c>
      <c r="R2596" s="4">
        <v>63440</v>
      </c>
      <c r="S2596" s="4">
        <v>48240</v>
      </c>
      <c r="T2596" s="4">
        <v>29840</v>
      </c>
      <c r="U2596" s="4">
        <v>29600</v>
      </c>
      <c r="V2596" s="4">
        <v>28760</v>
      </c>
      <c r="W2596" s="4">
        <v>34000</v>
      </c>
      <c r="X2596" s="4">
        <v>26480</v>
      </c>
      <c r="Y2596" s="4">
        <v>17680</v>
      </c>
      <c r="Z2596" s="4">
        <v>18720</v>
      </c>
      <c r="AA2596" s="4">
        <v>16160</v>
      </c>
      <c r="AB2596" s="4">
        <v>16280</v>
      </c>
      <c r="AC2596" s="4">
        <v>19000</v>
      </c>
      <c r="AD2596" s="4">
        <v>16600</v>
      </c>
      <c r="AE2596" s="4">
        <v>9720</v>
      </c>
      <c r="AF2596" s="4">
        <v>10000</v>
      </c>
      <c r="AG2596" s="4">
        <v>7280</v>
      </c>
      <c r="AH2596" s="4">
        <v>5840</v>
      </c>
      <c r="AI2596" s="4">
        <v>5600</v>
      </c>
      <c r="AJ2596" s="4">
        <v>2800</v>
      </c>
      <c r="AK2596" s="4">
        <v>2680</v>
      </c>
      <c r="AL2596" s="4">
        <v>3360</v>
      </c>
      <c r="AM2596" s="4">
        <v>1480</v>
      </c>
      <c r="AN2596" s="4">
        <v>1160</v>
      </c>
    </row>
    <row r="2597" spans="1:40" ht="15" customHeight="1" x14ac:dyDescent="0.25">
      <c r="A2597" s="4" t="str">
        <f>EB[[#This Row],[unit]] &amp; "#" &amp; EB[[#This Row],[indic_nrg]] &amp; "#" &amp; EB[[#This Row],[product]] &amp; "#" &amp; EB[[#This Row],[geo]]</f>
        <v>TJ#B_101500#3281#CZ</v>
      </c>
      <c r="B2597" s="4" t="str">
        <f>VLOOKUP(EB[[#This Row],[product]],KS_DB[[product]:[KS]],5,FALSE)</f>
        <v>liquid</v>
      </c>
      <c r="C2597" s="4" t="str">
        <f>VLOOKUP(EB[[#This Row],[product]],KS_DB[[product]:[KS]],6,FALSE)</f>
        <v>liquid</v>
      </c>
      <c r="D2597" s="4">
        <f>VLOOKUP(EB[[#This Row],[product]],Carriers[],4,FALSE)</f>
        <v>1</v>
      </c>
      <c r="E2597" s="4">
        <f>VLOOKUP(EB[[#This Row],[indic_nrg]],Indicators[],4,FALSE)</f>
        <v>0</v>
      </c>
      <c r="F2597" s="4">
        <f>IFERROR(VLOOKUP(EB[[#This Row],[Source_carrier]],KS_DB[[product]:[KS]],6,FALSE),0)</f>
        <v>0</v>
      </c>
      <c r="G2597" s="4" t="s">
        <v>34</v>
      </c>
      <c r="H2597" s="4" t="s">
        <v>631</v>
      </c>
      <c r="I2597" s="4" t="s">
        <v>1145</v>
      </c>
      <c r="J2597" s="4" t="s">
        <v>37</v>
      </c>
      <c r="K2597" s="4" t="s">
        <v>632</v>
      </c>
      <c r="L2597" s="4" t="s">
        <v>39</v>
      </c>
      <c r="M2597" s="4" t="s">
        <v>1146</v>
      </c>
      <c r="N2597" s="4" t="s">
        <v>41</v>
      </c>
      <c r="O2597" s="4">
        <v>3617</v>
      </c>
      <c r="P2597" s="4">
        <v>1487</v>
      </c>
      <c r="Q2597" s="4">
        <v>1125</v>
      </c>
      <c r="R2597" s="4">
        <v>2854</v>
      </c>
      <c r="S2597" s="4">
        <v>1527</v>
      </c>
      <c r="T2597" s="4">
        <v>723</v>
      </c>
      <c r="U2597" s="4">
        <v>965</v>
      </c>
      <c r="V2597" s="4">
        <v>804</v>
      </c>
      <c r="W2597" s="4">
        <v>1447</v>
      </c>
      <c r="X2597" s="4">
        <v>1487</v>
      </c>
      <c r="Y2597" s="4">
        <v>2130</v>
      </c>
      <c r="Z2597" s="4">
        <v>1527</v>
      </c>
      <c r="AA2597" s="4">
        <v>1085</v>
      </c>
      <c r="AB2597" s="4">
        <v>924</v>
      </c>
      <c r="AC2597" s="4">
        <v>1648</v>
      </c>
      <c r="AD2597" s="4">
        <v>1367</v>
      </c>
      <c r="AE2597" s="4">
        <v>1125</v>
      </c>
      <c r="AF2597" s="4">
        <v>924</v>
      </c>
      <c r="AG2597" s="4">
        <v>844</v>
      </c>
      <c r="AH2597" s="4">
        <v>643</v>
      </c>
      <c r="AI2597" s="4">
        <v>482</v>
      </c>
      <c r="AJ2597" s="4">
        <v>723</v>
      </c>
      <c r="AK2597" s="4">
        <v>603</v>
      </c>
      <c r="AL2597" s="4">
        <v>482</v>
      </c>
      <c r="AM2597" s="4">
        <v>844</v>
      </c>
      <c r="AN2597" s="4">
        <v>723</v>
      </c>
    </row>
    <row r="2598" spans="1:40" ht="15" customHeight="1" x14ac:dyDescent="0.25">
      <c r="A2598" s="4" t="str">
        <f>EB[[#This Row],[unit]] &amp; "#" &amp; EB[[#This Row],[indic_nrg]] &amp; "#" &amp; EB[[#This Row],[product]] &amp; "#" &amp; EB[[#This Row],[geo]]</f>
        <v>TJ#B_101500#3282#CZ</v>
      </c>
      <c r="B2598" s="4" t="str">
        <f>VLOOKUP(EB[[#This Row],[product]],KS_DB[[product]:[KS]],5,FALSE)</f>
        <v>liquid</v>
      </c>
      <c r="C2598" s="4" t="str">
        <f>VLOOKUP(EB[[#This Row],[product]],KS_DB[[product]:[KS]],6,FALSE)</f>
        <v>liquid</v>
      </c>
      <c r="D2598" s="4">
        <f>VLOOKUP(EB[[#This Row],[product]],Carriers[],4,FALSE)</f>
        <v>1</v>
      </c>
      <c r="E2598" s="4">
        <f>VLOOKUP(EB[[#This Row],[indic_nrg]],Indicators[],4,FALSE)</f>
        <v>0</v>
      </c>
      <c r="F2598" s="4">
        <f>IFERROR(VLOOKUP(EB[[#This Row],[Source_carrier]],KS_DB[[product]:[KS]],6,FALSE),0)</f>
        <v>0</v>
      </c>
      <c r="G2598" s="4" t="s">
        <v>34</v>
      </c>
      <c r="H2598" s="4" t="s">
        <v>631</v>
      </c>
      <c r="I2598" s="4" t="s">
        <v>1129</v>
      </c>
      <c r="J2598" s="4" t="s">
        <v>37</v>
      </c>
      <c r="K2598" s="4" t="s">
        <v>632</v>
      </c>
      <c r="L2598" s="4" t="s">
        <v>39</v>
      </c>
      <c r="M2598" s="4" t="s">
        <v>1130</v>
      </c>
      <c r="N2598" s="4" t="s">
        <v>41</v>
      </c>
      <c r="O2598" s="4">
        <v>7918</v>
      </c>
      <c r="P2598" s="4">
        <v>7114</v>
      </c>
      <c r="Q2598" s="4">
        <v>8280</v>
      </c>
      <c r="R2598" s="4">
        <v>5908</v>
      </c>
      <c r="S2598" s="4">
        <v>7516</v>
      </c>
      <c r="T2598" s="4">
        <v>6752</v>
      </c>
      <c r="U2598" s="4">
        <v>5788</v>
      </c>
      <c r="V2598" s="4">
        <v>5145</v>
      </c>
      <c r="W2598" s="4">
        <v>7998</v>
      </c>
      <c r="X2598" s="4">
        <v>7677</v>
      </c>
      <c r="Y2598" s="4">
        <v>9164</v>
      </c>
      <c r="Z2598" s="4">
        <v>7355</v>
      </c>
      <c r="AA2598" s="4">
        <v>6350</v>
      </c>
      <c r="AB2598" s="4">
        <v>6511</v>
      </c>
      <c r="AC2598" s="4">
        <v>7476</v>
      </c>
      <c r="AD2598" s="4">
        <v>7596</v>
      </c>
      <c r="AE2598" s="4">
        <v>6109</v>
      </c>
      <c r="AF2598" s="4">
        <v>8561</v>
      </c>
      <c r="AG2598" s="4">
        <v>6230</v>
      </c>
      <c r="AH2598" s="4">
        <v>5426</v>
      </c>
      <c r="AI2598" s="4">
        <v>6350</v>
      </c>
      <c r="AJ2598" s="4">
        <v>7114</v>
      </c>
      <c r="AK2598" s="4">
        <v>5989</v>
      </c>
      <c r="AL2598" s="4">
        <v>6471</v>
      </c>
      <c r="AM2598" s="4">
        <v>6310</v>
      </c>
      <c r="AN2598" s="4">
        <v>7878</v>
      </c>
    </row>
    <row r="2599" spans="1:40" ht="15" customHeight="1" x14ac:dyDescent="0.25">
      <c r="A2599" s="4" t="str">
        <f>EB[[#This Row],[unit]] &amp; "#" &amp; EB[[#This Row],[indic_nrg]] &amp; "#" &amp; EB[[#This Row],[product]] &amp; "#" &amp; EB[[#This Row],[geo]]</f>
        <v>TJ#B_101500#3283#CZ</v>
      </c>
      <c r="B2599" s="4" t="str">
        <f>VLOOKUP(EB[[#This Row],[product]],KS_DB[[product]:[KS]],5,FALSE)</f>
        <v>liquid</v>
      </c>
      <c r="C2599" s="4" t="str">
        <f>VLOOKUP(EB[[#This Row],[product]],KS_DB[[product]:[KS]],6,FALSE)</f>
        <v>liquid</v>
      </c>
      <c r="D2599" s="4">
        <f>VLOOKUP(EB[[#This Row],[product]],Carriers[],4,FALSE)</f>
        <v>1</v>
      </c>
      <c r="E2599" s="4">
        <f>VLOOKUP(EB[[#This Row],[indic_nrg]],Indicators[],4,FALSE)</f>
        <v>0</v>
      </c>
      <c r="F2599" s="4">
        <f>IFERROR(VLOOKUP(EB[[#This Row],[Source_carrier]],KS_DB[[product]:[KS]],6,FALSE),0)</f>
        <v>0</v>
      </c>
      <c r="G2599" s="4" t="s">
        <v>34</v>
      </c>
      <c r="H2599" s="4" t="s">
        <v>631</v>
      </c>
      <c r="I2599" s="4" t="s">
        <v>1147</v>
      </c>
      <c r="J2599" s="4" t="s">
        <v>37</v>
      </c>
      <c r="K2599" s="4" t="s">
        <v>632</v>
      </c>
      <c r="L2599" s="4" t="s">
        <v>39</v>
      </c>
      <c r="M2599" s="4" t="s">
        <v>1148</v>
      </c>
      <c r="N2599" s="4" t="s">
        <v>41</v>
      </c>
      <c r="O2599" s="4">
        <v>20177</v>
      </c>
      <c r="P2599" s="4">
        <v>13344</v>
      </c>
      <c r="Q2599" s="4">
        <v>14751</v>
      </c>
      <c r="R2599" s="4">
        <v>11013</v>
      </c>
      <c r="S2599" s="4">
        <v>12661</v>
      </c>
      <c r="T2599" s="4">
        <v>14349</v>
      </c>
      <c r="U2599" s="4">
        <v>10048</v>
      </c>
      <c r="V2599" s="4">
        <v>7396</v>
      </c>
      <c r="W2599" s="4">
        <v>14791</v>
      </c>
      <c r="X2599" s="4">
        <v>14630</v>
      </c>
      <c r="Y2599" s="4">
        <v>15193</v>
      </c>
      <c r="Z2599" s="4">
        <v>14992</v>
      </c>
      <c r="AA2599" s="4">
        <v>16037</v>
      </c>
      <c r="AB2599" s="4">
        <v>18851</v>
      </c>
      <c r="AC2599" s="4">
        <v>21342</v>
      </c>
      <c r="AD2599" s="4">
        <v>21584</v>
      </c>
      <c r="AE2599" s="4">
        <v>24598</v>
      </c>
      <c r="AF2599" s="4">
        <v>21825</v>
      </c>
      <c r="AG2599" s="4">
        <v>22388</v>
      </c>
      <c r="AH2599" s="4">
        <v>18569</v>
      </c>
      <c r="AI2599" s="4">
        <v>17203</v>
      </c>
      <c r="AJ2599" s="4">
        <v>16640</v>
      </c>
      <c r="AK2599" s="4">
        <v>16560</v>
      </c>
      <c r="AL2599" s="4">
        <v>16158</v>
      </c>
      <c r="AM2599" s="4">
        <v>18167</v>
      </c>
      <c r="AN2599" s="4">
        <v>21905</v>
      </c>
    </row>
    <row r="2600" spans="1:40" ht="15" customHeight="1" x14ac:dyDescent="0.25">
      <c r="A2600" s="4" t="str">
        <f>EB[[#This Row],[unit]] &amp; "#" &amp; EB[[#This Row],[indic_nrg]] &amp; "#" &amp; EB[[#This Row],[product]] &amp; "#" &amp; EB[[#This Row],[geo]]</f>
        <v>TJ#B_101500#3285#CZ</v>
      </c>
      <c r="B2600" s="4" t="str">
        <f>VLOOKUP(EB[[#This Row],[product]],KS_DB[[product]:[KS]],5,FALSE)</f>
        <v>liquid</v>
      </c>
      <c r="C2600" s="4" t="str">
        <f>VLOOKUP(EB[[#This Row],[product]],KS_DB[[product]:[KS]],6,FALSE)</f>
        <v>liquid</v>
      </c>
      <c r="D2600" s="4">
        <f>VLOOKUP(EB[[#This Row],[product]],Carriers[],4,FALSE)</f>
        <v>1</v>
      </c>
      <c r="E2600" s="4">
        <f>VLOOKUP(EB[[#This Row],[indic_nrg]],Indicators[],4,FALSE)</f>
        <v>0</v>
      </c>
      <c r="F2600" s="4">
        <f>IFERROR(VLOOKUP(EB[[#This Row],[Source_carrier]],KS_DB[[product]:[KS]],6,FALSE),0)</f>
        <v>0</v>
      </c>
      <c r="G2600" s="4" t="s">
        <v>34</v>
      </c>
      <c r="H2600" s="4" t="s">
        <v>631</v>
      </c>
      <c r="I2600" s="4" t="s">
        <v>1149</v>
      </c>
      <c r="J2600" s="4" t="s">
        <v>37</v>
      </c>
      <c r="K2600" s="4" t="s">
        <v>632</v>
      </c>
      <c r="L2600" s="4" t="s">
        <v>39</v>
      </c>
      <c r="M2600" s="4" t="s">
        <v>1150</v>
      </c>
      <c r="N2600" s="4" t="s">
        <v>41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300</v>
      </c>
      <c r="V2600" s="4">
        <v>38</v>
      </c>
      <c r="W2600" s="4">
        <v>638</v>
      </c>
      <c r="X2600" s="4">
        <v>300</v>
      </c>
      <c r="Y2600" s="4">
        <v>562</v>
      </c>
      <c r="Z2600" s="4">
        <v>488</v>
      </c>
      <c r="AA2600" s="4">
        <v>675</v>
      </c>
      <c r="AB2600" s="4">
        <v>300</v>
      </c>
      <c r="AC2600" s="4">
        <v>225</v>
      </c>
      <c r="AD2600" s="4">
        <v>188</v>
      </c>
      <c r="AE2600" s="4">
        <v>150</v>
      </c>
      <c r="AF2600" s="4">
        <v>112</v>
      </c>
      <c r="AG2600" s="4">
        <v>150</v>
      </c>
      <c r="AH2600" s="4">
        <v>150</v>
      </c>
      <c r="AI2600" s="4">
        <v>188</v>
      </c>
      <c r="AJ2600" s="4">
        <v>188</v>
      </c>
      <c r="AK2600" s="4">
        <v>231</v>
      </c>
      <c r="AL2600" s="4">
        <v>308</v>
      </c>
      <c r="AM2600" s="4">
        <v>231</v>
      </c>
      <c r="AN2600" s="4">
        <v>270</v>
      </c>
    </row>
    <row r="2601" spans="1:40" ht="15" customHeight="1" x14ac:dyDescent="0.25">
      <c r="A2601" s="4" t="str">
        <f>EB[[#This Row],[unit]] &amp; "#" &amp; EB[[#This Row],[indic_nrg]] &amp; "#" &amp; EB[[#This Row],[product]] &amp; "#" &amp; EB[[#This Row],[geo]]</f>
        <v>TJ#B_101500#3286#CZ</v>
      </c>
      <c r="B2601" s="4" t="str">
        <f>VLOOKUP(EB[[#This Row],[product]],KS_DB[[product]:[KS]],5,FALSE)</f>
        <v>liquid</v>
      </c>
      <c r="C2601" s="4" t="str">
        <f>VLOOKUP(EB[[#This Row],[product]],KS_DB[[product]:[KS]],6,FALSE)</f>
        <v>liquid</v>
      </c>
      <c r="D2601" s="4">
        <f>VLOOKUP(EB[[#This Row],[product]],Carriers[],4,FALSE)</f>
        <v>1</v>
      </c>
      <c r="E2601" s="4">
        <f>VLOOKUP(EB[[#This Row],[indic_nrg]],Indicators[],4,FALSE)</f>
        <v>0</v>
      </c>
      <c r="F2601" s="4">
        <f>IFERROR(VLOOKUP(EB[[#This Row],[Source_carrier]],KS_DB[[product]:[KS]],6,FALSE),0)</f>
        <v>0</v>
      </c>
      <c r="G2601" s="4" t="s">
        <v>34</v>
      </c>
      <c r="H2601" s="4" t="s">
        <v>631</v>
      </c>
      <c r="I2601" s="4" t="s">
        <v>1151</v>
      </c>
      <c r="J2601" s="4" t="s">
        <v>37</v>
      </c>
      <c r="K2601" s="4" t="s">
        <v>632</v>
      </c>
      <c r="L2601" s="4" t="s">
        <v>39</v>
      </c>
      <c r="M2601" s="4" t="s">
        <v>1152</v>
      </c>
      <c r="N2601" s="4" t="s">
        <v>41</v>
      </c>
      <c r="O2601" s="4">
        <v>643</v>
      </c>
      <c r="P2601" s="4">
        <v>362</v>
      </c>
      <c r="Q2601" s="4">
        <v>322</v>
      </c>
      <c r="R2601" s="4">
        <v>241</v>
      </c>
      <c r="S2601" s="4">
        <v>241</v>
      </c>
      <c r="T2601" s="4">
        <v>322</v>
      </c>
      <c r="U2601" s="4">
        <v>362</v>
      </c>
      <c r="V2601" s="4">
        <v>121</v>
      </c>
      <c r="W2601" s="4">
        <v>161</v>
      </c>
      <c r="X2601" s="4">
        <v>121</v>
      </c>
      <c r="Y2601" s="4">
        <v>402</v>
      </c>
      <c r="Z2601" s="4">
        <v>201</v>
      </c>
      <c r="AA2601" s="4">
        <v>201</v>
      </c>
      <c r="AB2601" s="4">
        <v>482</v>
      </c>
      <c r="AC2601" s="4">
        <v>523</v>
      </c>
      <c r="AD2601" s="4">
        <v>643</v>
      </c>
      <c r="AE2601" s="4">
        <v>723</v>
      </c>
      <c r="AF2601" s="4">
        <v>764</v>
      </c>
      <c r="AG2601" s="4">
        <v>643</v>
      </c>
      <c r="AH2601" s="4">
        <v>643</v>
      </c>
      <c r="AI2601" s="4">
        <v>603</v>
      </c>
      <c r="AJ2601" s="4">
        <v>523</v>
      </c>
      <c r="AK2601" s="4">
        <v>442</v>
      </c>
      <c r="AL2601" s="4">
        <v>402</v>
      </c>
      <c r="AM2601" s="4">
        <v>482</v>
      </c>
      <c r="AN2601" s="4">
        <v>402</v>
      </c>
    </row>
    <row r="2602" spans="1:40" ht="15" customHeight="1" x14ac:dyDescent="0.25">
      <c r="A2602" s="4" t="str">
        <f>EB[[#This Row],[unit]] &amp; "#" &amp; EB[[#This Row],[indic_nrg]] &amp; "#" &amp; EB[[#This Row],[product]] &amp; "#" &amp; EB[[#This Row],[geo]]</f>
        <v>TJ#B_101500#3295#CZ</v>
      </c>
      <c r="B2602" s="4" t="str">
        <f>VLOOKUP(EB[[#This Row],[product]],KS_DB[[product]:[KS]],5,FALSE)</f>
        <v>liquid</v>
      </c>
      <c r="C2602" s="4" t="str">
        <f>VLOOKUP(EB[[#This Row],[product]],KS_DB[[product]:[KS]],6,FALSE)</f>
        <v>liquid</v>
      </c>
      <c r="D2602" s="4">
        <f>VLOOKUP(EB[[#This Row],[product]],Carriers[],4,FALSE)</f>
        <v>1</v>
      </c>
      <c r="E2602" s="4">
        <f>VLOOKUP(EB[[#This Row],[indic_nrg]],Indicators[],4,FALSE)</f>
        <v>0</v>
      </c>
      <c r="F2602" s="4">
        <f>IFERROR(VLOOKUP(EB[[#This Row],[Source_carrier]],KS_DB[[product]:[KS]],6,FALSE),0)</f>
        <v>0</v>
      </c>
      <c r="G2602" s="4" t="s">
        <v>34</v>
      </c>
      <c r="H2602" s="4" t="s">
        <v>631</v>
      </c>
      <c r="I2602" s="4" t="s">
        <v>1153</v>
      </c>
      <c r="J2602" s="4" t="s">
        <v>37</v>
      </c>
      <c r="K2602" s="4" t="s">
        <v>632</v>
      </c>
      <c r="L2602" s="4" t="s">
        <v>39</v>
      </c>
      <c r="M2602" s="4" t="s">
        <v>1154</v>
      </c>
      <c r="N2602" s="4" t="s">
        <v>41</v>
      </c>
      <c r="O2602" s="4">
        <v>3336</v>
      </c>
      <c r="P2602" s="4">
        <v>2693</v>
      </c>
      <c r="Q2602" s="4">
        <v>2814</v>
      </c>
      <c r="R2602" s="4">
        <v>3175</v>
      </c>
      <c r="S2602" s="4">
        <v>3215</v>
      </c>
      <c r="T2602" s="4">
        <v>40866</v>
      </c>
      <c r="U2602" s="4">
        <v>38428</v>
      </c>
      <c r="V2602" s="4">
        <v>34468</v>
      </c>
      <c r="W2602" s="4">
        <v>18618</v>
      </c>
      <c r="X2602" s="4">
        <v>20667</v>
      </c>
      <c r="Y2602" s="4">
        <v>21590</v>
      </c>
      <c r="Z2602" s="4">
        <v>23189</v>
      </c>
      <c r="AA2602" s="4">
        <v>25648</v>
      </c>
      <c r="AB2602" s="4">
        <v>25575</v>
      </c>
      <c r="AC2602" s="4">
        <v>30411</v>
      </c>
      <c r="AD2602" s="4">
        <v>33083</v>
      </c>
      <c r="AE2602" s="4">
        <v>37728</v>
      </c>
      <c r="AF2602" s="4">
        <v>35331</v>
      </c>
      <c r="AG2602" s="4">
        <v>36560</v>
      </c>
      <c r="AH2602" s="4">
        <v>34704</v>
      </c>
      <c r="AI2602" s="4">
        <v>36078</v>
      </c>
      <c r="AJ2602" s="4">
        <v>32593</v>
      </c>
      <c r="AK2602" s="4">
        <v>34099</v>
      </c>
      <c r="AL2602" s="4">
        <v>27201</v>
      </c>
      <c r="AM2602" s="4">
        <v>29493</v>
      </c>
      <c r="AN2602" s="4">
        <v>25950</v>
      </c>
    </row>
    <row r="2603" spans="1:40" ht="15" customHeight="1" x14ac:dyDescent="0.25">
      <c r="A2603" s="4" t="str">
        <f>EB[[#This Row],[unit]] &amp; "#" &amp; EB[[#This Row],[indic_nrg]] &amp; "#" &amp; EB[[#This Row],[product]] &amp; "#" &amp; EB[[#This Row],[geo]]</f>
        <v>TJ#B_101500#4000#CZ</v>
      </c>
      <c r="B2603" s="4" t="str">
        <f>VLOOKUP(EB[[#This Row],[product]],KS_DB[[product]:[KS]],5,FALSE)</f>
        <v>gas</v>
      </c>
      <c r="C2603" s="4" t="str">
        <f>VLOOKUP(EB[[#This Row],[product]],KS_DB[[product]:[KS]],6,FALSE)</f>
        <v>gas</v>
      </c>
      <c r="D2603" s="4">
        <f>VLOOKUP(EB[[#This Row],[product]],Carriers[],4,FALSE)</f>
        <v>0</v>
      </c>
      <c r="E2603" s="4">
        <f>VLOOKUP(EB[[#This Row],[indic_nrg]],Indicators[],4,FALSE)</f>
        <v>0</v>
      </c>
      <c r="F2603" s="4">
        <f>IFERROR(VLOOKUP(EB[[#This Row],[Source_carrier]],KS_DB[[product]:[KS]],6,FALSE),0)</f>
        <v>0</v>
      </c>
      <c r="G2603" s="4" t="s">
        <v>34</v>
      </c>
      <c r="H2603" s="4" t="s">
        <v>631</v>
      </c>
      <c r="I2603" s="4" t="s">
        <v>83</v>
      </c>
      <c r="J2603" s="4" t="s">
        <v>37</v>
      </c>
      <c r="K2603" s="4" t="s">
        <v>632</v>
      </c>
      <c r="L2603" s="4" t="s">
        <v>39</v>
      </c>
      <c r="M2603" s="4" t="s">
        <v>84</v>
      </c>
      <c r="N2603" s="4" t="s">
        <v>41</v>
      </c>
      <c r="O2603" s="4">
        <v>236604</v>
      </c>
      <c r="P2603" s="4">
        <v>214019</v>
      </c>
      <c r="Q2603" s="4">
        <v>234700</v>
      </c>
      <c r="R2603" s="4">
        <v>239932</v>
      </c>
      <c r="S2603" s="4">
        <v>237099</v>
      </c>
      <c r="T2603" s="4">
        <v>258598</v>
      </c>
      <c r="U2603" s="4">
        <v>277045</v>
      </c>
      <c r="V2603" s="4">
        <v>287743</v>
      </c>
      <c r="W2603" s="4">
        <v>289047</v>
      </c>
      <c r="X2603" s="4">
        <v>278471</v>
      </c>
      <c r="Y2603" s="4">
        <v>273492</v>
      </c>
      <c r="Z2603" s="4">
        <v>296800</v>
      </c>
      <c r="AA2603" s="4">
        <v>282200</v>
      </c>
      <c r="AB2603" s="4">
        <v>290661</v>
      </c>
      <c r="AC2603" s="4">
        <v>285661</v>
      </c>
      <c r="AD2603" s="4">
        <v>282214</v>
      </c>
      <c r="AE2603" s="4">
        <v>281838</v>
      </c>
      <c r="AF2603" s="4">
        <v>273250</v>
      </c>
      <c r="AG2603" s="4">
        <v>275751</v>
      </c>
      <c r="AH2603" s="4">
        <v>249563</v>
      </c>
      <c r="AI2603" s="4">
        <v>297485</v>
      </c>
      <c r="AJ2603" s="4">
        <v>247719</v>
      </c>
      <c r="AK2603" s="4">
        <v>248663</v>
      </c>
      <c r="AL2603" s="4">
        <v>246797</v>
      </c>
      <c r="AM2603" s="4">
        <v>223688</v>
      </c>
      <c r="AN2603" s="4">
        <v>232129</v>
      </c>
    </row>
    <row r="2604" spans="1:40" ht="15" customHeight="1" x14ac:dyDescent="0.25">
      <c r="A2604" s="4" t="str">
        <f>EB[[#This Row],[unit]] &amp; "#" &amp; EB[[#This Row],[indic_nrg]] &amp; "#" &amp; EB[[#This Row],[product]] &amp; "#" &amp; EB[[#This Row],[geo]]</f>
        <v>TJ#B_101500#4100#CZ</v>
      </c>
      <c r="B2604" s="4" t="str">
        <f>VLOOKUP(EB[[#This Row],[product]],KS_DB[[product]:[KS]],5,FALSE)</f>
        <v>gas</v>
      </c>
      <c r="C2604" s="4" t="str">
        <f>VLOOKUP(EB[[#This Row],[product]],KS_DB[[product]:[KS]],6,FALSE)</f>
        <v>gas</v>
      </c>
      <c r="D2604" s="4">
        <f>VLOOKUP(EB[[#This Row],[product]],Carriers[],4,FALSE)</f>
        <v>1</v>
      </c>
      <c r="E2604" s="4">
        <f>VLOOKUP(EB[[#This Row],[indic_nrg]],Indicators[],4,FALSE)</f>
        <v>0</v>
      </c>
      <c r="F2604" s="4">
        <f>IFERROR(VLOOKUP(EB[[#This Row],[Source_carrier]],KS_DB[[product]:[KS]],6,FALSE),0)</f>
        <v>0</v>
      </c>
      <c r="G2604" s="4" t="s">
        <v>34</v>
      </c>
      <c r="H2604" s="4" t="s">
        <v>631</v>
      </c>
      <c r="I2604" s="4" t="s">
        <v>85</v>
      </c>
      <c r="J2604" s="4" t="s">
        <v>37</v>
      </c>
      <c r="K2604" s="4" t="s">
        <v>632</v>
      </c>
      <c r="L2604" s="4" t="s">
        <v>39</v>
      </c>
      <c r="M2604" s="4" t="s">
        <v>86</v>
      </c>
      <c r="N2604" s="4" t="s">
        <v>41</v>
      </c>
      <c r="O2604" s="4">
        <v>177683</v>
      </c>
      <c r="P2604" s="4">
        <v>166497</v>
      </c>
      <c r="Q2604" s="4">
        <v>187405</v>
      </c>
      <c r="R2604" s="4">
        <v>191508</v>
      </c>
      <c r="S2604" s="4">
        <v>191561</v>
      </c>
      <c r="T2604" s="4">
        <v>215621</v>
      </c>
      <c r="U2604" s="4">
        <v>242191</v>
      </c>
      <c r="V2604" s="4">
        <v>256507</v>
      </c>
      <c r="W2604" s="4">
        <v>260150</v>
      </c>
      <c r="X2604" s="4">
        <v>256667</v>
      </c>
      <c r="Y2604" s="4">
        <v>247837</v>
      </c>
      <c r="Z2604" s="4">
        <v>270047</v>
      </c>
      <c r="AA2604" s="4">
        <v>259225</v>
      </c>
      <c r="AB2604" s="4">
        <v>264568</v>
      </c>
      <c r="AC2604" s="4">
        <v>260021</v>
      </c>
      <c r="AD2604" s="4">
        <v>258928</v>
      </c>
      <c r="AE2604" s="4">
        <v>258410</v>
      </c>
      <c r="AF2604" s="4">
        <v>249800</v>
      </c>
      <c r="AG2604" s="4">
        <v>252347</v>
      </c>
      <c r="AH2604" s="4">
        <v>233010</v>
      </c>
      <c r="AI2604" s="4">
        <v>277999</v>
      </c>
      <c r="AJ2604" s="4">
        <v>228439</v>
      </c>
      <c r="AK2604" s="4">
        <v>229598</v>
      </c>
      <c r="AL2604" s="4">
        <v>228580</v>
      </c>
      <c r="AM2604" s="4">
        <v>205206</v>
      </c>
      <c r="AN2604" s="4">
        <v>214368</v>
      </c>
    </row>
    <row r="2605" spans="1:40" ht="15" customHeight="1" x14ac:dyDescent="0.25">
      <c r="A2605" s="4" t="str">
        <f>EB[[#This Row],[unit]] &amp; "#" &amp; EB[[#This Row],[indic_nrg]] &amp; "#" &amp; EB[[#This Row],[product]] &amp; "#" &amp; EB[[#This Row],[geo]]</f>
        <v>TJ#B_101500#4200#CZ</v>
      </c>
      <c r="B2605" s="4" t="str">
        <f>VLOOKUP(EB[[#This Row],[product]],KS_DB[[product]:[KS]],5,FALSE)</f>
        <v>gas</v>
      </c>
      <c r="C2605" s="4" t="str">
        <f>VLOOKUP(EB[[#This Row],[product]],KS_DB[[product]:[KS]],6,FALSE)</f>
        <v>gas</v>
      </c>
      <c r="D2605" s="4">
        <f>VLOOKUP(EB[[#This Row],[product]],Carriers[],4,FALSE)</f>
        <v>0</v>
      </c>
      <c r="E2605" s="4">
        <f>VLOOKUP(EB[[#This Row],[indic_nrg]],Indicators[],4,FALSE)</f>
        <v>0</v>
      </c>
      <c r="F2605" s="4">
        <f>IFERROR(VLOOKUP(EB[[#This Row],[Source_carrier]],KS_DB[[product]:[KS]],6,FALSE),0)</f>
        <v>0</v>
      </c>
      <c r="G2605" s="4" t="s">
        <v>34</v>
      </c>
      <c r="H2605" s="4" t="s">
        <v>631</v>
      </c>
      <c r="I2605" s="4" t="s">
        <v>87</v>
      </c>
      <c r="J2605" s="4" t="s">
        <v>37</v>
      </c>
      <c r="K2605" s="4" t="s">
        <v>632</v>
      </c>
      <c r="L2605" s="4" t="s">
        <v>39</v>
      </c>
      <c r="M2605" s="4" t="s">
        <v>88</v>
      </c>
      <c r="N2605" s="4" t="s">
        <v>41</v>
      </c>
      <c r="O2605" s="4">
        <v>58920</v>
      </c>
      <c r="P2605" s="4">
        <v>47522</v>
      </c>
      <c r="Q2605" s="4">
        <v>47295</v>
      </c>
      <c r="R2605" s="4">
        <v>48423</v>
      </c>
      <c r="S2605" s="4">
        <v>45537</v>
      </c>
      <c r="T2605" s="4">
        <v>42977</v>
      </c>
      <c r="U2605" s="4">
        <v>34854</v>
      </c>
      <c r="V2605" s="4">
        <v>31236</v>
      </c>
      <c r="W2605" s="4">
        <v>28897</v>
      </c>
      <c r="X2605" s="4">
        <v>21804</v>
      </c>
      <c r="Y2605" s="4">
        <v>25655</v>
      </c>
      <c r="Z2605" s="4">
        <v>26753</v>
      </c>
      <c r="AA2605" s="4">
        <v>22975</v>
      </c>
      <c r="AB2605" s="4">
        <v>26093</v>
      </c>
      <c r="AC2605" s="4">
        <v>25640</v>
      </c>
      <c r="AD2605" s="4">
        <v>23286</v>
      </c>
      <c r="AE2605" s="4">
        <v>23429</v>
      </c>
      <c r="AF2605" s="4">
        <v>23450</v>
      </c>
      <c r="AG2605" s="4">
        <v>23404</v>
      </c>
      <c r="AH2605" s="4">
        <v>16552</v>
      </c>
      <c r="AI2605" s="4">
        <v>19486</v>
      </c>
      <c r="AJ2605" s="4">
        <v>19280</v>
      </c>
      <c r="AK2605" s="4">
        <v>19065</v>
      </c>
      <c r="AL2605" s="4">
        <v>18216</v>
      </c>
      <c r="AM2605" s="4">
        <v>18481</v>
      </c>
      <c r="AN2605" s="4">
        <v>17760</v>
      </c>
    </row>
    <row r="2606" spans="1:40" ht="15" customHeight="1" x14ac:dyDescent="0.25">
      <c r="A2606" s="4" t="str">
        <f>EB[[#This Row],[unit]] &amp; "#" &amp; EB[[#This Row],[indic_nrg]] &amp; "#" &amp; EB[[#This Row],[product]] &amp; "#" &amp; EB[[#This Row],[geo]]</f>
        <v>TJ#B_101500#4210#CZ</v>
      </c>
      <c r="B2606" s="4" t="str">
        <f>VLOOKUP(EB[[#This Row],[product]],KS_DB[[product]:[KS]],5,FALSE)</f>
        <v>gas</v>
      </c>
      <c r="C2606" s="4" t="str">
        <f>VLOOKUP(EB[[#This Row],[product]],KS_DB[[product]:[KS]],6,FALSE)</f>
        <v>gas</v>
      </c>
      <c r="D2606" s="4">
        <f>VLOOKUP(EB[[#This Row],[product]],Carriers[],4,FALSE)</f>
        <v>1</v>
      </c>
      <c r="E2606" s="4">
        <f>VLOOKUP(EB[[#This Row],[indic_nrg]],Indicators[],4,FALSE)</f>
        <v>0</v>
      </c>
      <c r="F2606" s="4">
        <f>IFERROR(VLOOKUP(EB[[#This Row],[Source_carrier]],KS_DB[[product]:[KS]],6,FALSE),0)</f>
        <v>0</v>
      </c>
      <c r="G2606" s="4" t="s">
        <v>34</v>
      </c>
      <c r="H2606" s="4" t="s">
        <v>631</v>
      </c>
      <c r="I2606" s="4" t="s">
        <v>89</v>
      </c>
      <c r="J2606" s="4" t="s">
        <v>37</v>
      </c>
      <c r="K2606" s="4" t="s">
        <v>632</v>
      </c>
      <c r="L2606" s="4" t="s">
        <v>39</v>
      </c>
      <c r="M2606" s="4" t="s">
        <v>90</v>
      </c>
      <c r="N2606" s="4" t="s">
        <v>41</v>
      </c>
      <c r="O2606" s="4">
        <v>15491</v>
      </c>
      <c r="P2606" s="4">
        <v>13681</v>
      </c>
      <c r="Q2606" s="4">
        <v>12290</v>
      </c>
      <c r="R2606" s="4">
        <v>15806</v>
      </c>
      <c r="S2606" s="4">
        <v>13703</v>
      </c>
      <c r="T2606" s="4">
        <v>13804</v>
      </c>
      <c r="U2606" s="4">
        <v>14786</v>
      </c>
      <c r="V2606" s="4">
        <v>14119</v>
      </c>
      <c r="W2606" s="4">
        <v>12782</v>
      </c>
      <c r="X2606" s="4">
        <v>8953</v>
      </c>
      <c r="Y2606" s="4">
        <v>9648</v>
      </c>
      <c r="Z2606" s="4">
        <v>11002</v>
      </c>
      <c r="AA2606" s="4">
        <v>6752</v>
      </c>
      <c r="AB2606" s="4">
        <v>7551</v>
      </c>
      <c r="AC2606" s="4">
        <v>7353</v>
      </c>
      <c r="AD2606" s="4">
        <v>6916</v>
      </c>
      <c r="AE2606" s="4">
        <v>7039</v>
      </c>
      <c r="AF2606" s="4">
        <v>6571</v>
      </c>
      <c r="AG2606" s="4">
        <v>8887</v>
      </c>
      <c r="AH2606" s="4">
        <v>5421</v>
      </c>
      <c r="AI2606" s="4">
        <v>5376</v>
      </c>
      <c r="AJ2606" s="4">
        <v>5504</v>
      </c>
      <c r="AK2606" s="4">
        <v>5691</v>
      </c>
      <c r="AL2606" s="4">
        <v>5696</v>
      </c>
      <c r="AM2606" s="4">
        <v>5693</v>
      </c>
      <c r="AN2606" s="4">
        <v>5288</v>
      </c>
    </row>
    <row r="2607" spans="1:40" ht="15" customHeight="1" x14ac:dyDescent="0.25">
      <c r="A2607" s="4" t="str">
        <f>EB[[#This Row],[unit]] &amp; "#" &amp; EB[[#This Row],[indic_nrg]] &amp; "#" &amp; EB[[#This Row],[product]] &amp; "#" &amp; EB[[#This Row],[geo]]</f>
        <v>TJ#B_101500#4220#CZ</v>
      </c>
      <c r="B2607" s="4" t="str">
        <f>VLOOKUP(EB[[#This Row],[product]],KS_DB[[product]:[KS]],5,FALSE)</f>
        <v>gas</v>
      </c>
      <c r="C2607" s="4" t="str">
        <f>VLOOKUP(EB[[#This Row],[product]],KS_DB[[product]:[KS]],6,FALSE)</f>
        <v>gas</v>
      </c>
      <c r="D2607" s="4">
        <f>VLOOKUP(EB[[#This Row],[product]],Carriers[],4,FALSE)</f>
        <v>1</v>
      </c>
      <c r="E2607" s="4">
        <f>VLOOKUP(EB[[#This Row],[indic_nrg]],Indicators[],4,FALSE)</f>
        <v>0</v>
      </c>
      <c r="F2607" s="4">
        <f>IFERROR(VLOOKUP(EB[[#This Row],[Source_carrier]],KS_DB[[product]:[KS]],6,FALSE),0)</f>
        <v>0</v>
      </c>
      <c r="G2607" s="4" t="s">
        <v>34</v>
      </c>
      <c r="H2607" s="4" t="s">
        <v>631</v>
      </c>
      <c r="I2607" s="4" t="s">
        <v>91</v>
      </c>
      <c r="J2607" s="4" t="s">
        <v>37</v>
      </c>
      <c r="K2607" s="4" t="s">
        <v>632</v>
      </c>
      <c r="L2607" s="4" t="s">
        <v>39</v>
      </c>
      <c r="M2607" s="4" t="s">
        <v>92</v>
      </c>
      <c r="N2607" s="4" t="s">
        <v>41</v>
      </c>
      <c r="O2607" s="4">
        <v>18510</v>
      </c>
      <c r="P2607" s="4">
        <v>11326</v>
      </c>
      <c r="Q2607" s="4">
        <v>14095</v>
      </c>
      <c r="R2607" s="4">
        <v>13533</v>
      </c>
      <c r="S2607" s="4">
        <v>16561</v>
      </c>
      <c r="T2607" s="4">
        <v>18191</v>
      </c>
      <c r="U2607" s="4">
        <v>18392</v>
      </c>
      <c r="V2607" s="4">
        <v>15450</v>
      </c>
      <c r="W2607" s="4">
        <v>14401</v>
      </c>
      <c r="X2607" s="4">
        <v>11304</v>
      </c>
      <c r="Y2607" s="4">
        <v>12588</v>
      </c>
      <c r="Z2607" s="4">
        <v>13530</v>
      </c>
      <c r="AA2607" s="4">
        <v>14247</v>
      </c>
      <c r="AB2607" s="4">
        <v>16594</v>
      </c>
      <c r="AC2607" s="4">
        <v>16380</v>
      </c>
      <c r="AD2607" s="4">
        <v>14778</v>
      </c>
      <c r="AE2607" s="4">
        <v>15063</v>
      </c>
      <c r="AF2607" s="4">
        <v>15549</v>
      </c>
      <c r="AG2607" s="4">
        <v>13155</v>
      </c>
      <c r="AH2607" s="4">
        <v>9736</v>
      </c>
      <c r="AI2607" s="4">
        <v>10469</v>
      </c>
      <c r="AJ2607" s="4">
        <v>9779</v>
      </c>
      <c r="AK2607" s="4">
        <v>9412</v>
      </c>
      <c r="AL2607" s="4">
        <v>9071</v>
      </c>
      <c r="AM2607" s="4">
        <v>9212</v>
      </c>
      <c r="AN2607" s="4">
        <v>8608</v>
      </c>
    </row>
    <row r="2608" spans="1:40" ht="15" customHeight="1" x14ac:dyDescent="0.25">
      <c r="A2608" s="4" t="str">
        <f>EB[[#This Row],[unit]] &amp; "#" &amp; EB[[#This Row],[indic_nrg]] &amp; "#" &amp; EB[[#This Row],[product]] &amp; "#" &amp; EB[[#This Row],[geo]]</f>
        <v>TJ#B_101500#4230#CZ</v>
      </c>
      <c r="B2608" s="4" t="str">
        <f>VLOOKUP(EB[[#This Row],[product]],KS_DB[[product]:[KS]],5,FALSE)</f>
        <v>gas</v>
      </c>
      <c r="C2608" s="4" t="str">
        <f>VLOOKUP(EB[[#This Row],[product]],KS_DB[[product]:[KS]],6,FALSE)</f>
        <v>gas</v>
      </c>
      <c r="D2608" s="4">
        <f>VLOOKUP(EB[[#This Row],[product]],Carriers[],4,FALSE)</f>
        <v>1</v>
      </c>
      <c r="E2608" s="4">
        <f>VLOOKUP(EB[[#This Row],[indic_nrg]],Indicators[],4,FALSE)</f>
        <v>0</v>
      </c>
      <c r="F2608" s="4">
        <f>IFERROR(VLOOKUP(EB[[#This Row],[Source_carrier]],KS_DB[[product]:[KS]],6,FALSE),0)</f>
        <v>0</v>
      </c>
      <c r="G2608" s="4" t="s">
        <v>34</v>
      </c>
      <c r="H2608" s="4" t="s">
        <v>631</v>
      </c>
      <c r="I2608" s="4" t="s">
        <v>93</v>
      </c>
      <c r="J2608" s="4" t="s">
        <v>37</v>
      </c>
      <c r="K2608" s="4" t="s">
        <v>632</v>
      </c>
      <c r="L2608" s="4" t="s">
        <v>39</v>
      </c>
      <c r="M2608" s="4" t="s">
        <v>94</v>
      </c>
      <c r="N2608" s="4" t="s">
        <v>41</v>
      </c>
      <c r="O2608" s="4">
        <v>23404</v>
      </c>
      <c r="P2608" s="4">
        <v>21125</v>
      </c>
      <c r="Q2608" s="4">
        <v>19605</v>
      </c>
      <c r="R2608" s="4">
        <v>17663</v>
      </c>
      <c r="S2608" s="4">
        <v>13654</v>
      </c>
      <c r="T2608" s="4">
        <v>9371</v>
      </c>
      <c r="U2608" s="4">
        <v>0</v>
      </c>
      <c r="V2608" s="4">
        <v>0</v>
      </c>
      <c r="W2608" s="4">
        <v>0</v>
      </c>
      <c r="X2608" s="4">
        <v>0</v>
      </c>
      <c r="Y2608" s="4">
        <v>1450</v>
      </c>
      <c r="Z2608" s="4">
        <v>229</v>
      </c>
      <c r="AA2608" s="4">
        <v>100</v>
      </c>
      <c r="AB2608" s="4">
        <v>131</v>
      </c>
      <c r="AC2608" s="4">
        <v>76</v>
      </c>
      <c r="AD2608" s="4">
        <v>1</v>
      </c>
      <c r="AE2608" s="4">
        <v>3</v>
      </c>
      <c r="AF2608" s="4">
        <v>1</v>
      </c>
      <c r="AG2608" s="4">
        <v>-61</v>
      </c>
      <c r="AH2608" s="4">
        <v>29</v>
      </c>
      <c r="AI2608" s="4">
        <v>179</v>
      </c>
      <c r="AJ2608" s="4">
        <v>159</v>
      </c>
      <c r="AK2608" s="4">
        <v>586</v>
      </c>
      <c r="AL2608" s="4">
        <v>-49</v>
      </c>
      <c r="AM2608" s="4">
        <v>144</v>
      </c>
      <c r="AN2608" s="4">
        <v>100</v>
      </c>
    </row>
    <row r="2609" spans="1:40" ht="15" customHeight="1" x14ac:dyDescent="0.25">
      <c r="A2609" s="4" t="str">
        <f>EB[[#This Row],[unit]] &amp; "#" &amp; EB[[#This Row],[indic_nrg]] &amp; "#" &amp; EB[[#This Row],[product]] &amp; "#" &amp; EB[[#This Row],[geo]]</f>
        <v>TJ#B_101500#4240#CZ</v>
      </c>
      <c r="B2609" s="4" t="str">
        <f>VLOOKUP(EB[[#This Row],[product]],KS_DB[[product]:[KS]],5,FALSE)</f>
        <v>gas</v>
      </c>
      <c r="C2609" s="4" t="str">
        <f>VLOOKUP(EB[[#This Row],[product]],KS_DB[[product]:[KS]],6,FALSE)</f>
        <v>gas</v>
      </c>
      <c r="D2609" s="4">
        <f>VLOOKUP(EB[[#This Row],[product]],Carriers[],4,FALSE)</f>
        <v>1</v>
      </c>
      <c r="E2609" s="4">
        <f>VLOOKUP(EB[[#This Row],[indic_nrg]],Indicators[],4,FALSE)</f>
        <v>0</v>
      </c>
      <c r="F2609" s="4">
        <f>IFERROR(VLOOKUP(EB[[#This Row],[Source_carrier]],KS_DB[[product]:[KS]],6,FALSE),0)</f>
        <v>0</v>
      </c>
      <c r="G2609" s="4" t="s">
        <v>34</v>
      </c>
      <c r="H2609" s="4" t="s">
        <v>631</v>
      </c>
      <c r="I2609" s="4" t="s">
        <v>95</v>
      </c>
      <c r="J2609" s="4" t="s">
        <v>37</v>
      </c>
      <c r="K2609" s="4" t="s">
        <v>632</v>
      </c>
      <c r="L2609" s="4" t="s">
        <v>39</v>
      </c>
      <c r="M2609" s="4" t="s">
        <v>96</v>
      </c>
      <c r="N2609" s="4" t="s">
        <v>41</v>
      </c>
      <c r="O2609" s="4">
        <v>1515</v>
      </c>
      <c r="P2609" s="4">
        <v>1390</v>
      </c>
      <c r="Q2609" s="4">
        <v>1305</v>
      </c>
      <c r="R2609" s="4">
        <v>1422</v>
      </c>
      <c r="S2609" s="4">
        <v>1619</v>
      </c>
      <c r="T2609" s="4">
        <v>1611</v>
      </c>
      <c r="U2609" s="4">
        <v>1676</v>
      </c>
      <c r="V2609" s="4">
        <v>1667</v>
      </c>
      <c r="W2609" s="4">
        <v>1714</v>
      </c>
      <c r="X2609" s="4">
        <v>1547</v>
      </c>
      <c r="Y2609" s="4">
        <v>1969</v>
      </c>
      <c r="Z2609" s="4">
        <v>1992</v>
      </c>
      <c r="AA2609" s="4">
        <v>1876</v>
      </c>
      <c r="AB2609" s="4">
        <v>1817</v>
      </c>
      <c r="AC2609" s="4">
        <v>1831</v>
      </c>
      <c r="AD2609" s="4">
        <v>1591</v>
      </c>
      <c r="AE2609" s="4">
        <v>1324</v>
      </c>
      <c r="AF2609" s="4">
        <v>1329</v>
      </c>
      <c r="AG2609" s="4">
        <v>1424</v>
      </c>
      <c r="AH2609" s="4">
        <v>1367</v>
      </c>
      <c r="AI2609" s="4">
        <v>3462</v>
      </c>
      <c r="AJ2609" s="4">
        <v>3838</v>
      </c>
      <c r="AK2609" s="4">
        <v>3376</v>
      </c>
      <c r="AL2609" s="4">
        <v>3498</v>
      </c>
      <c r="AM2609" s="4">
        <v>3432</v>
      </c>
      <c r="AN2609" s="4">
        <v>3765</v>
      </c>
    </row>
    <row r="2610" spans="1:40" ht="15" customHeight="1" x14ac:dyDescent="0.25">
      <c r="A2610" s="4" t="str">
        <f>EB[[#This Row],[unit]] &amp; "#" &amp; EB[[#This Row],[indic_nrg]] &amp; "#" &amp; EB[[#This Row],[product]] &amp; "#" &amp; EB[[#This Row],[geo]]</f>
        <v>TJ#B_101500#5100#CZ</v>
      </c>
      <c r="B2610" s="4" t="str">
        <f>VLOOKUP(EB[[#This Row],[product]],KS_DB[[product]:[KS]],5,FALSE)</f>
        <v>nuclear</v>
      </c>
      <c r="C2610" s="4" t="str">
        <f>VLOOKUP(EB[[#This Row],[product]],KS_DB[[product]:[KS]],6,FALSE)</f>
        <v>nuclear</v>
      </c>
      <c r="D2610" s="4">
        <f>VLOOKUP(EB[[#This Row],[product]],Carriers[],4,FALSE)</f>
        <v>1</v>
      </c>
      <c r="E2610" s="4">
        <f>VLOOKUP(EB[[#This Row],[indic_nrg]],Indicators[],4,FALSE)</f>
        <v>0</v>
      </c>
      <c r="F2610" s="4">
        <f>IFERROR(VLOOKUP(EB[[#This Row],[Source_carrier]],KS_DB[[product]:[KS]],6,FALSE),0)</f>
        <v>0</v>
      </c>
      <c r="G2610" s="4" t="s">
        <v>34</v>
      </c>
      <c r="H2610" s="4" t="s">
        <v>631</v>
      </c>
      <c r="I2610" s="4" t="s">
        <v>1111</v>
      </c>
      <c r="J2610" s="4" t="s">
        <v>37</v>
      </c>
      <c r="K2610" s="4" t="s">
        <v>632</v>
      </c>
      <c r="L2610" s="4" t="s">
        <v>39</v>
      </c>
      <c r="M2610" s="4" t="s">
        <v>1112</v>
      </c>
      <c r="N2610" s="4" t="s">
        <v>41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0</v>
      </c>
      <c r="Y2610" s="4">
        <v>0</v>
      </c>
      <c r="Z2610" s="4">
        <v>0</v>
      </c>
      <c r="AA2610" s="4">
        <v>0</v>
      </c>
      <c r="AB2610" s="4">
        <v>0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</row>
    <row r="2611" spans="1:40" ht="15" customHeight="1" x14ac:dyDescent="0.25">
      <c r="A2611" s="4" t="str">
        <f>EB[[#This Row],[unit]] &amp; "#" &amp; EB[[#This Row],[indic_nrg]] &amp; "#" &amp; EB[[#This Row],[product]] &amp; "#" &amp; EB[[#This Row],[geo]]</f>
        <v>TJ#B_101500#5200#CZ</v>
      </c>
      <c r="B2611" s="4" t="str">
        <f>VLOOKUP(EB[[#This Row],[product]],KS_DB[[product]:[KS]],5,FALSE)</f>
        <v>heat</v>
      </c>
      <c r="C2611" s="4" t="str">
        <f>VLOOKUP(EB[[#This Row],[product]],KS_DB[[product]:[KS]],6,FALSE)</f>
        <v>heat</v>
      </c>
      <c r="D2611" s="4">
        <f>VLOOKUP(EB[[#This Row],[product]],Carriers[],4,FALSE)</f>
        <v>1</v>
      </c>
      <c r="E2611" s="4">
        <f>VLOOKUP(EB[[#This Row],[indic_nrg]],Indicators[],4,FALSE)</f>
        <v>0</v>
      </c>
      <c r="F2611" s="4">
        <f>IFERROR(VLOOKUP(EB[[#This Row],[Source_carrier]],KS_DB[[product]:[KS]],6,FALSE),0)</f>
        <v>0</v>
      </c>
      <c r="G2611" s="4" t="s">
        <v>34</v>
      </c>
      <c r="H2611" s="4" t="s">
        <v>631</v>
      </c>
      <c r="I2611" s="4" t="s">
        <v>97</v>
      </c>
      <c r="J2611" s="4" t="s">
        <v>37</v>
      </c>
      <c r="K2611" s="4" t="s">
        <v>632</v>
      </c>
      <c r="L2611" s="4" t="s">
        <v>39</v>
      </c>
      <c r="M2611" s="4" t="s">
        <v>98</v>
      </c>
      <c r="N2611" s="4" t="s">
        <v>41</v>
      </c>
      <c r="O2611" s="4">
        <v>123902</v>
      </c>
      <c r="P2611" s="4">
        <v>130475</v>
      </c>
      <c r="Q2611" s="4">
        <v>125705</v>
      </c>
      <c r="R2611" s="4">
        <v>139154</v>
      </c>
      <c r="S2611" s="4">
        <v>136347</v>
      </c>
      <c r="T2611" s="4">
        <v>153411</v>
      </c>
      <c r="U2611" s="4">
        <v>165728</v>
      </c>
      <c r="V2611" s="4">
        <v>153059</v>
      </c>
      <c r="W2611" s="4">
        <v>132784</v>
      </c>
      <c r="X2611" s="4">
        <v>123844</v>
      </c>
      <c r="Y2611" s="4">
        <v>109848</v>
      </c>
      <c r="Z2611" s="4">
        <v>116955</v>
      </c>
      <c r="AA2611" s="4">
        <v>110601</v>
      </c>
      <c r="AB2611" s="4">
        <v>111074</v>
      </c>
      <c r="AC2611" s="4">
        <v>109461</v>
      </c>
      <c r="AD2611" s="4">
        <v>103742</v>
      </c>
      <c r="AE2611" s="4">
        <v>96862</v>
      </c>
      <c r="AF2611" s="4">
        <v>95186</v>
      </c>
      <c r="AG2611" s="4">
        <v>93364</v>
      </c>
      <c r="AH2611" s="4">
        <v>86707</v>
      </c>
      <c r="AI2611" s="4">
        <v>105894</v>
      </c>
      <c r="AJ2611" s="4">
        <v>95533</v>
      </c>
      <c r="AK2611" s="4">
        <v>97364</v>
      </c>
      <c r="AL2611" s="4">
        <v>97634</v>
      </c>
      <c r="AM2611" s="4">
        <v>85035</v>
      </c>
      <c r="AN2611" s="4">
        <v>87070</v>
      </c>
    </row>
    <row r="2612" spans="1:40" ht="15" customHeight="1" x14ac:dyDescent="0.25">
      <c r="A2612" s="4" t="str">
        <f>EB[[#This Row],[unit]] &amp; "#" &amp; EB[[#This Row],[indic_nrg]] &amp; "#" &amp; EB[[#This Row],[product]] &amp; "#" &amp; EB[[#This Row],[geo]]</f>
        <v>TJ#B_101500#5500#CZ</v>
      </c>
      <c r="B2612" s="4" t="str">
        <f>VLOOKUP(EB[[#This Row],[product]],KS_DB[[product]:[KS]],5,FALSE)</f>
        <v>RES</v>
      </c>
      <c r="C2612" s="4" t="str">
        <f>VLOOKUP(EB[[#This Row],[product]],KS_DB[[product]:[KS]],6,FALSE)</f>
        <v>RES</v>
      </c>
      <c r="D2612" s="4">
        <f>VLOOKUP(EB[[#This Row],[product]],Carriers[],4,FALSE)</f>
        <v>0</v>
      </c>
      <c r="E2612" s="4">
        <f>VLOOKUP(EB[[#This Row],[indic_nrg]],Indicators[],4,FALSE)</f>
        <v>0</v>
      </c>
      <c r="F2612" s="4">
        <f>IFERROR(VLOOKUP(EB[[#This Row],[Source_carrier]],KS_DB[[product]:[KS]],6,FALSE),0)</f>
        <v>0</v>
      </c>
      <c r="G2612" s="4" t="s">
        <v>34</v>
      </c>
      <c r="H2612" s="4" t="s">
        <v>631</v>
      </c>
      <c r="I2612" s="4" t="s">
        <v>99</v>
      </c>
      <c r="J2612" s="4" t="s">
        <v>37</v>
      </c>
      <c r="K2612" s="4" t="s">
        <v>632</v>
      </c>
      <c r="L2612" s="4" t="s">
        <v>39</v>
      </c>
      <c r="M2612" s="4" t="s">
        <v>100</v>
      </c>
      <c r="N2612" s="4" t="s">
        <v>41</v>
      </c>
      <c r="O2612" s="4">
        <v>43251</v>
      </c>
      <c r="P2612" s="4">
        <v>43701</v>
      </c>
      <c r="Q2612" s="4">
        <v>64634</v>
      </c>
      <c r="R2612" s="4">
        <v>60576</v>
      </c>
      <c r="S2612" s="4">
        <v>56079</v>
      </c>
      <c r="T2612" s="4">
        <v>46989</v>
      </c>
      <c r="U2612" s="4">
        <v>47561</v>
      </c>
      <c r="V2612" s="4">
        <v>50278</v>
      </c>
      <c r="W2612" s="4">
        <v>51733</v>
      </c>
      <c r="X2612" s="4">
        <v>51772</v>
      </c>
      <c r="Y2612" s="4">
        <v>50154</v>
      </c>
      <c r="Z2612" s="4">
        <v>54276</v>
      </c>
      <c r="AA2612" s="4">
        <v>61685</v>
      </c>
      <c r="AB2612" s="4">
        <v>60759</v>
      </c>
      <c r="AC2612" s="4">
        <v>63236</v>
      </c>
      <c r="AD2612" s="4">
        <v>68649</v>
      </c>
      <c r="AE2612" s="4">
        <v>72206</v>
      </c>
      <c r="AF2612" s="4">
        <v>75438</v>
      </c>
      <c r="AG2612" s="4">
        <v>80739</v>
      </c>
      <c r="AH2612" s="4">
        <v>88582</v>
      </c>
      <c r="AI2612" s="4">
        <v>94138</v>
      </c>
      <c r="AJ2612" s="4">
        <v>98844</v>
      </c>
      <c r="AK2612" s="4">
        <v>102984</v>
      </c>
      <c r="AL2612" s="4">
        <v>108969</v>
      </c>
      <c r="AM2612" s="4">
        <v>112623</v>
      </c>
      <c r="AN2612" s="4">
        <v>114233</v>
      </c>
    </row>
    <row r="2613" spans="1:40" ht="15" customHeight="1" x14ac:dyDescent="0.25">
      <c r="A2613" s="4" t="str">
        <f>EB[[#This Row],[unit]] &amp; "#" &amp; EB[[#This Row],[indic_nrg]] &amp; "#" &amp; EB[[#This Row],[product]] &amp; "#" &amp; EB[[#This Row],[geo]]</f>
        <v>TJ#B_101500#5500#CZ</v>
      </c>
      <c r="B2613" s="4" t="str">
        <f>VLOOKUP(EB[[#This Row],[product]],KS_DB[[product]:[KS]],5,FALSE)</f>
        <v>RES</v>
      </c>
      <c r="C2613" s="4" t="str">
        <f>VLOOKUP(EB[[#This Row],[product]],KS_DB[[product]:[KS]],6,FALSE)</f>
        <v>RES</v>
      </c>
      <c r="D2613" s="4">
        <f>VLOOKUP(EB[[#This Row],[product]],Carriers[],4,FALSE)</f>
        <v>0</v>
      </c>
      <c r="E2613" s="4">
        <f>VLOOKUP(EB[[#This Row],[indic_nrg]],Indicators[],4,FALSE)</f>
        <v>0</v>
      </c>
      <c r="F2613" s="4">
        <f>IFERROR(VLOOKUP(EB[[#This Row],[Source_carrier]],KS_DB[[product]:[KS]],6,FALSE),0)</f>
        <v>0</v>
      </c>
      <c r="G2613" s="4" t="s">
        <v>34</v>
      </c>
      <c r="H2613" s="4" t="s">
        <v>631</v>
      </c>
      <c r="I2613" s="4" t="s">
        <v>99</v>
      </c>
      <c r="J2613" s="4" t="s">
        <v>37</v>
      </c>
      <c r="K2613" s="4" t="s">
        <v>632</v>
      </c>
      <c r="L2613" s="4" t="s">
        <v>39</v>
      </c>
      <c r="M2613" s="4" t="s">
        <v>100</v>
      </c>
      <c r="N2613" s="4" t="s">
        <v>41</v>
      </c>
      <c r="O2613" s="4">
        <v>43251</v>
      </c>
      <c r="P2613" s="4">
        <v>43701</v>
      </c>
      <c r="Q2613" s="4">
        <v>64634.1</v>
      </c>
      <c r="R2613" s="4">
        <v>60576.1</v>
      </c>
      <c r="S2613" s="4">
        <v>56079.4</v>
      </c>
      <c r="T2613" s="4">
        <v>46989</v>
      </c>
      <c r="U2613" s="4">
        <v>47560.6</v>
      </c>
      <c r="V2613" s="4">
        <v>50278</v>
      </c>
      <c r="W2613" s="4">
        <v>51733.3</v>
      </c>
      <c r="X2613" s="4">
        <v>51771.6</v>
      </c>
      <c r="Y2613" s="4">
        <v>50154.1</v>
      </c>
      <c r="Z2613" s="4">
        <v>54276.2</v>
      </c>
      <c r="AA2613" s="4">
        <v>61685.2</v>
      </c>
      <c r="AB2613" s="4">
        <v>60759.199999999997</v>
      </c>
      <c r="AC2613" s="4">
        <v>63236.3</v>
      </c>
      <c r="AD2613" s="4">
        <v>68649.3</v>
      </c>
      <c r="AE2613" s="4">
        <v>72205.5</v>
      </c>
      <c r="AF2613" s="4">
        <v>75437.8</v>
      </c>
      <c r="AG2613" s="4">
        <v>80738.600000000006</v>
      </c>
      <c r="AH2613" s="4">
        <v>88582.2</v>
      </c>
      <c r="AI2613" s="4">
        <v>94137.9</v>
      </c>
      <c r="AJ2613" s="4">
        <v>98844.4</v>
      </c>
      <c r="AK2613" s="4">
        <v>102984</v>
      </c>
      <c r="AL2613" s="4">
        <v>108968.8</v>
      </c>
      <c r="AM2613" s="4">
        <v>112622.8</v>
      </c>
      <c r="AN2613" s="4">
        <v>114232.7</v>
      </c>
    </row>
    <row r="2614" spans="1:40" ht="15" customHeight="1" x14ac:dyDescent="0.25">
      <c r="A2614" s="4" t="str">
        <f>EB[[#This Row],[unit]] &amp; "#" &amp; EB[[#This Row],[indic_nrg]] &amp; "#" &amp; EB[[#This Row],[product]] &amp; "#" &amp; EB[[#This Row],[geo]]</f>
        <v>TJ#B_101500#5510#CZ</v>
      </c>
      <c r="B2614" s="4" t="str">
        <f>VLOOKUP(EB[[#This Row],[product]],KS_DB[[product]:[KS]],5,FALSE)</f>
        <v>RES</v>
      </c>
      <c r="C2614" s="4" t="str">
        <f>VLOOKUP(EB[[#This Row],[product]],KS_DB[[product]:[KS]],6,FALSE)</f>
        <v>RES</v>
      </c>
      <c r="D2614" s="4">
        <f>VLOOKUP(EB[[#This Row],[product]],Carriers[],4,FALSE)</f>
        <v>1</v>
      </c>
      <c r="E2614" s="4">
        <f>VLOOKUP(EB[[#This Row],[indic_nrg]],Indicators[],4,FALSE)</f>
        <v>0</v>
      </c>
      <c r="F2614" s="4">
        <f>IFERROR(VLOOKUP(EB[[#This Row],[Source_carrier]],KS_DB[[product]:[KS]],6,FALSE),0)</f>
        <v>0</v>
      </c>
      <c r="G2614" s="4" t="s">
        <v>34</v>
      </c>
      <c r="H2614" s="4" t="s">
        <v>631</v>
      </c>
      <c r="I2614" s="4" t="s">
        <v>1113</v>
      </c>
      <c r="J2614" s="4" t="s">
        <v>37</v>
      </c>
      <c r="K2614" s="4" t="s">
        <v>632</v>
      </c>
      <c r="L2614" s="4" t="s">
        <v>39</v>
      </c>
      <c r="M2614" s="4" t="s">
        <v>1114</v>
      </c>
      <c r="N2614" s="4" t="s">
        <v>41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</row>
    <row r="2615" spans="1:40" ht="15" customHeight="1" x14ac:dyDescent="0.25">
      <c r="A2615" s="4" t="str">
        <f>EB[[#This Row],[unit]] &amp; "#" &amp; EB[[#This Row],[indic_nrg]] &amp; "#" &amp; EB[[#This Row],[product]] &amp; "#" &amp; EB[[#This Row],[geo]]</f>
        <v>TJ#B_101500#5520#CZ</v>
      </c>
      <c r="B2615" s="4" t="str">
        <f>VLOOKUP(EB[[#This Row],[product]],KS_DB[[product]:[KS]],5,FALSE)</f>
        <v>RES</v>
      </c>
      <c r="C2615" s="4" t="str">
        <f>VLOOKUP(EB[[#This Row],[product]],KS_DB[[product]:[KS]],6,FALSE)</f>
        <v>RES</v>
      </c>
      <c r="D2615" s="4">
        <f>VLOOKUP(EB[[#This Row],[product]],Carriers[],4,FALSE)</f>
        <v>1</v>
      </c>
      <c r="E2615" s="4">
        <f>VLOOKUP(EB[[#This Row],[indic_nrg]],Indicators[],4,FALSE)</f>
        <v>0</v>
      </c>
      <c r="F2615" s="4">
        <f>IFERROR(VLOOKUP(EB[[#This Row],[Source_carrier]],KS_DB[[product]:[KS]],6,FALSE),0)</f>
        <v>0</v>
      </c>
      <c r="G2615" s="4" t="s">
        <v>34</v>
      </c>
      <c r="H2615" s="4" t="s">
        <v>631</v>
      </c>
      <c r="I2615" s="4" t="s">
        <v>1115</v>
      </c>
      <c r="J2615" s="4" t="s">
        <v>37</v>
      </c>
      <c r="K2615" s="4" t="s">
        <v>632</v>
      </c>
      <c r="L2615" s="4" t="s">
        <v>39</v>
      </c>
      <c r="M2615" s="4" t="s">
        <v>1116</v>
      </c>
      <c r="N2615" s="4" t="s">
        <v>41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0</v>
      </c>
      <c r="Y2615" s="4">
        <v>0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</row>
    <row r="2616" spans="1:40" ht="15" customHeight="1" x14ac:dyDescent="0.25">
      <c r="A2616" s="4" t="str">
        <f>EB[[#This Row],[unit]] &amp; "#" &amp; EB[[#This Row],[indic_nrg]] &amp; "#" &amp; EB[[#This Row],[product]] &amp; "#" &amp; EB[[#This Row],[geo]]</f>
        <v>TJ#B_101500#5532#CZ</v>
      </c>
      <c r="B2616" s="4" t="str">
        <f>VLOOKUP(EB[[#This Row],[product]],KS_DB[[product]:[KS]],5,FALSE)</f>
        <v>RES</v>
      </c>
      <c r="C2616" s="4" t="str">
        <f>VLOOKUP(EB[[#This Row],[product]],KS_DB[[product]:[KS]],6,FALSE)</f>
        <v>RES</v>
      </c>
      <c r="D2616" s="4">
        <f>VLOOKUP(EB[[#This Row],[product]],Carriers[],4,FALSE)</f>
        <v>1</v>
      </c>
      <c r="E2616" s="4">
        <f>VLOOKUP(EB[[#This Row],[indic_nrg]],Indicators[],4,FALSE)</f>
        <v>0</v>
      </c>
      <c r="F2616" s="4">
        <f>IFERROR(VLOOKUP(EB[[#This Row],[Source_carrier]],KS_DB[[product]:[KS]],6,FALSE),0)</f>
        <v>0</v>
      </c>
      <c r="G2616" s="4" t="s">
        <v>34</v>
      </c>
      <c r="H2616" s="4" t="s">
        <v>631</v>
      </c>
      <c r="I2616" s="4" t="s">
        <v>101</v>
      </c>
      <c r="J2616" s="4" t="s">
        <v>37</v>
      </c>
      <c r="K2616" s="4" t="s">
        <v>632</v>
      </c>
      <c r="L2616" s="4" t="s">
        <v>39</v>
      </c>
      <c r="M2616" s="4" t="s">
        <v>102</v>
      </c>
      <c r="N2616" s="4" t="s">
        <v>41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  <c r="Y2616" s="4">
        <v>0</v>
      </c>
      <c r="Z2616" s="4">
        <v>0</v>
      </c>
      <c r="AA2616" s="4">
        <v>0</v>
      </c>
      <c r="AB2616" s="4">
        <v>73</v>
      </c>
      <c r="AC2616" s="4">
        <v>85</v>
      </c>
      <c r="AD2616" s="4">
        <v>103</v>
      </c>
      <c r="AE2616" s="4">
        <v>128</v>
      </c>
      <c r="AF2616" s="4">
        <v>161</v>
      </c>
      <c r="AG2616" s="4">
        <v>204</v>
      </c>
      <c r="AH2616" s="4">
        <v>266</v>
      </c>
      <c r="AI2616" s="4">
        <v>366</v>
      </c>
      <c r="AJ2616" s="4">
        <v>455</v>
      </c>
      <c r="AK2616" s="4">
        <v>561</v>
      </c>
      <c r="AL2616" s="4">
        <v>630</v>
      </c>
      <c r="AM2616" s="4">
        <v>691</v>
      </c>
      <c r="AN2616" s="4">
        <v>742</v>
      </c>
    </row>
    <row r="2617" spans="1:40" ht="15" customHeight="1" x14ac:dyDescent="0.25">
      <c r="A2617" s="4" t="str">
        <f>EB[[#This Row],[unit]] &amp; "#" &amp; EB[[#This Row],[indic_nrg]] &amp; "#" &amp; EB[[#This Row],[product]] &amp; "#" &amp; EB[[#This Row],[geo]]</f>
        <v>TJ#B_101500#5534#CZ</v>
      </c>
      <c r="B2617" s="4" t="str">
        <f>VLOOKUP(EB[[#This Row],[product]],KS_DB[[product]:[KS]],5,FALSE)</f>
        <v>RES</v>
      </c>
      <c r="C2617" s="4" t="str">
        <f>VLOOKUP(EB[[#This Row],[product]],KS_DB[[product]:[KS]],6,FALSE)</f>
        <v>RES</v>
      </c>
      <c r="D2617" s="4">
        <f>VLOOKUP(EB[[#This Row],[product]],Carriers[],4,FALSE)</f>
        <v>1</v>
      </c>
      <c r="E2617" s="4">
        <f>VLOOKUP(EB[[#This Row],[indic_nrg]],Indicators[],4,FALSE)</f>
        <v>0</v>
      </c>
      <c r="F2617" s="4">
        <f>IFERROR(VLOOKUP(EB[[#This Row],[Source_carrier]],KS_DB[[product]:[KS]],6,FALSE),0)</f>
        <v>0</v>
      </c>
      <c r="G2617" s="4" t="s">
        <v>34</v>
      </c>
      <c r="H2617" s="4" t="s">
        <v>631</v>
      </c>
      <c r="I2617" s="4" t="s">
        <v>1117</v>
      </c>
      <c r="J2617" s="4" t="s">
        <v>37</v>
      </c>
      <c r="K2617" s="4" t="s">
        <v>632</v>
      </c>
      <c r="L2617" s="4" t="s">
        <v>39</v>
      </c>
      <c r="M2617" s="4" t="s">
        <v>1118</v>
      </c>
      <c r="N2617" s="4" t="s">
        <v>41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</row>
    <row r="2618" spans="1:40" ht="15" customHeight="1" x14ac:dyDescent="0.25">
      <c r="A2618" s="4" t="str">
        <f>EB[[#This Row],[unit]] &amp; "#" &amp; EB[[#This Row],[indic_nrg]] &amp; "#" &amp; EB[[#This Row],[product]] &amp; "#" &amp; EB[[#This Row],[geo]]</f>
        <v>TJ#B_101500#5535#CZ</v>
      </c>
      <c r="B2618" s="4" t="str">
        <f>VLOOKUP(EB[[#This Row],[product]],KS_DB[[product]:[KS]],5,FALSE)</f>
        <v>RES</v>
      </c>
      <c r="C2618" s="4" t="str">
        <f>VLOOKUP(EB[[#This Row],[product]],KS_DB[[product]:[KS]],6,FALSE)</f>
        <v>RES</v>
      </c>
      <c r="D2618" s="4">
        <f>VLOOKUP(EB[[#This Row],[product]],Carriers[],4,FALSE)</f>
        <v>1</v>
      </c>
      <c r="E2618" s="4">
        <f>VLOOKUP(EB[[#This Row],[indic_nrg]],Indicators[],4,FALSE)</f>
        <v>0</v>
      </c>
      <c r="F2618" s="4">
        <f>IFERROR(VLOOKUP(EB[[#This Row],[Source_carrier]],KS_DB[[product]:[KS]],6,FALSE),0)</f>
        <v>0</v>
      </c>
      <c r="G2618" s="4" t="s">
        <v>34</v>
      </c>
      <c r="H2618" s="4" t="s">
        <v>631</v>
      </c>
      <c r="I2618" s="4" t="s">
        <v>1119</v>
      </c>
      <c r="J2618" s="4" t="s">
        <v>37</v>
      </c>
      <c r="K2618" s="4" t="s">
        <v>632</v>
      </c>
      <c r="L2618" s="4" t="s">
        <v>39</v>
      </c>
      <c r="M2618" s="4" t="s">
        <v>1120</v>
      </c>
      <c r="N2618" s="4" t="s">
        <v>41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</row>
    <row r="2619" spans="1:40" ht="15" customHeight="1" x14ac:dyDescent="0.25">
      <c r="A2619" s="4" t="str">
        <f>EB[[#This Row],[unit]] &amp; "#" &amp; EB[[#This Row],[indic_nrg]] &amp; "#" &amp; EB[[#This Row],[product]] &amp; "#" &amp; EB[[#This Row],[geo]]</f>
        <v>TJ#B_101500#5540#CZ</v>
      </c>
      <c r="B2619" s="4" t="str">
        <f>VLOOKUP(EB[[#This Row],[product]],KS_DB[[product]:[KS]],5,FALSE)</f>
        <v>biomass</v>
      </c>
      <c r="C2619" s="4" t="str">
        <f>VLOOKUP(EB[[#This Row],[product]],KS_DB[[product]:[KS]],6,FALSE)</f>
        <v>biomass</v>
      </c>
      <c r="D2619" s="4">
        <f>VLOOKUP(EB[[#This Row],[product]],Carriers[],4,FALSE)</f>
        <v>0</v>
      </c>
      <c r="E2619" s="4">
        <f>VLOOKUP(EB[[#This Row],[indic_nrg]],Indicators[],4,FALSE)</f>
        <v>0</v>
      </c>
      <c r="F2619" s="4">
        <f>IFERROR(VLOOKUP(EB[[#This Row],[Source_carrier]],KS_DB[[product]:[KS]],6,FALSE),0)</f>
        <v>0</v>
      </c>
      <c r="G2619" s="4" t="s">
        <v>34</v>
      </c>
      <c r="H2619" s="4" t="s">
        <v>631</v>
      </c>
      <c r="I2619" s="4" t="s">
        <v>103</v>
      </c>
      <c r="J2619" s="4" t="s">
        <v>37</v>
      </c>
      <c r="K2619" s="4" t="s">
        <v>632</v>
      </c>
      <c r="L2619" s="4" t="s">
        <v>39</v>
      </c>
      <c r="M2619" s="4" t="s">
        <v>104</v>
      </c>
      <c r="N2619" s="4" t="s">
        <v>41</v>
      </c>
      <c r="O2619" s="4">
        <v>43251</v>
      </c>
      <c r="P2619" s="4">
        <v>43701</v>
      </c>
      <c r="Q2619" s="4">
        <v>64634.1</v>
      </c>
      <c r="R2619" s="4">
        <v>60576.1</v>
      </c>
      <c r="S2619" s="4">
        <v>56079.4</v>
      </c>
      <c r="T2619" s="4">
        <v>46989</v>
      </c>
      <c r="U2619" s="4">
        <v>47560.6</v>
      </c>
      <c r="V2619" s="4">
        <v>50278</v>
      </c>
      <c r="W2619" s="4">
        <v>51733.3</v>
      </c>
      <c r="X2619" s="4">
        <v>51771.6</v>
      </c>
      <c r="Y2619" s="4">
        <v>50154.1</v>
      </c>
      <c r="Z2619" s="4">
        <v>54276.2</v>
      </c>
      <c r="AA2619" s="4">
        <v>61685.2</v>
      </c>
      <c r="AB2619" s="4">
        <v>60686.2</v>
      </c>
      <c r="AC2619" s="4">
        <v>63151.3</v>
      </c>
      <c r="AD2619" s="4">
        <v>68546.3</v>
      </c>
      <c r="AE2619" s="4">
        <v>72077.5</v>
      </c>
      <c r="AF2619" s="4">
        <v>75276.800000000003</v>
      </c>
      <c r="AG2619" s="4">
        <v>80534.600000000006</v>
      </c>
      <c r="AH2619" s="4">
        <v>88316.2</v>
      </c>
      <c r="AI2619" s="4">
        <v>93771.9</v>
      </c>
      <c r="AJ2619" s="4">
        <v>98389.4</v>
      </c>
      <c r="AK2619" s="4">
        <v>102423</v>
      </c>
      <c r="AL2619" s="4">
        <v>108338.8</v>
      </c>
      <c r="AM2619" s="4">
        <v>111931.8</v>
      </c>
      <c r="AN2619" s="4">
        <v>113490.7</v>
      </c>
    </row>
    <row r="2620" spans="1:40" ht="15" customHeight="1" x14ac:dyDescent="0.25">
      <c r="A2620" s="4" t="str">
        <f>EB[[#This Row],[unit]] &amp; "#" &amp; EB[[#This Row],[indic_nrg]] &amp; "#" &amp; EB[[#This Row],[product]] &amp; "#" &amp; EB[[#This Row],[geo]]</f>
        <v>TJ#B_101500#5541#CZ</v>
      </c>
      <c r="B2620" s="4" t="str">
        <f>VLOOKUP(EB[[#This Row],[product]],KS_DB[[product]:[KS]],5,FALSE)</f>
        <v>biomass</v>
      </c>
      <c r="C2620" s="4" t="str">
        <f>VLOOKUP(EB[[#This Row],[product]],KS_DB[[product]:[KS]],6,FALSE)</f>
        <v>biomass</v>
      </c>
      <c r="D2620" s="4">
        <f>VLOOKUP(EB[[#This Row],[product]],Carriers[],4,FALSE)</f>
        <v>1</v>
      </c>
      <c r="E2620" s="4">
        <f>VLOOKUP(EB[[#This Row],[indic_nrg]],Indicators[],4,FALSE)</f>
        <v>0</v>
      </c>
      <c r="F2620" s="4">
        <f>IFERROR(VLOOKUP(EB[[#This Row],[Source_carrier]],KS_DB[[product]:[KS]],6,FALSE),0)</f>
        <v>0</v>
      </c>
      <c r="G2620" s="4" t="s">
        <v>34</v>
      </c>
      <c r="H2620" s="4" t="s">
        <v>631</v>
      </c>
      <c r="I2620" s="4" t="s">
        <v>105</v>
      </c>
      <c r="J2620" s="4" t="s">
        <v>37</v>
      </c>
      <c r="K2620" s="4" t="s">
        <v>632</v>
      </c>
      <c r="L2620" s="4" t="s">
        <v>39</v>
      </c>
      <c r="M2620" s="4" t="s">
        <v>106</v>
      </c>
      <c r="N2620" s="4" t="s">
        <v>41</v>
      </c>
      <c r="O2620" s="4">
        <v>43184</v>
      </c>
      <c r="P2620" s="4">
        <v>43642</v>
      </c>
      <c r="Q2620" s="4">
        <v>64425</v>
      </c>
      <c r="R2620" s="4">
        <v>60266</v>
      </c>
      <c r="S2620" s="4">
        <v>55523</v>
      </c>
      <c r="T2620" s="4">
        <v>46168</v>
      </c>
      <c r="U2620" s="4">
        <v>46474</v>
      </c>
      <c r="V2620" s="4">
        <v>48721</v>
      </c>
      <c r="W2620" s="4">
        <v>50020</v>
      </c>
      <c r="X2620" s="4">
        <v>49585</v>
      </c>
      <c r="Y2620" s="4">
        <v>47282</v>
      </c>
      <c r="Z2620" s="4">
        <v>51813</v>
      </c>
      <c r="AA2620" s="4">
        <v>58457</v>
      </c>
      <c r="AB2620" s="4">
        <v>56723</v>
      </c>
      <c r="AC2620" s="4">
        <v>60334</v>
      </c>
      <c r="AD2620" s="4">
        <v>67096</v>
      </c>
      <c r="AE2620" s="4">
        <v>69877</v>
      </c>
      <c r="AF2620" s="4">
        <v>72487</v>
      </c>
      <c r="AG2620" s="4">
        <v>74328</v>
      </c>
      <c r="AH2620" s="4">
        <v>78268</v>
      </c>
      <c r="AI2620" s="4">
        <v>80909</v>
      </c>
      <c r="AJ2620" s="4">
        <v>82010</v>
      </c>
      <c r="AK2620" s="4">
        <v>85891</v>
      </c>
      <c r="AL2620" s="4">
        <v>90052</v>
      </c>
      <c r="AM2620" s="4">
        <v>91927</v>
      </c>
      <c r="AN2620" s="4">
        <v>94254</v>
      </c>
    </row>
    <row r="2621" spans="1:40" ht="15" customHeight="1" x14ac:dyDescent="0.25">
      <c r="A2621" s="4" t="str">
        <f>EB[[#This Row],[unit]] &amp; "#" &amp; EB[[#This Row],[indic_nrg]] &amp; "#" &amp; EB[[#This Row],[product]] &amp; "#" &amp; EB[[#This Row],[geo]]</f>
        <v>TJ#B_101500#5542#CZ</v>
      </c>
      <c r="B2621" s="4" t="str">
        <f>VLOOKUP(EB[[#This Row],[product]],KS_DB[[product]:[KS]],5,FALSE)</f>
        <v>biomass</v>
      </c>
      <c r="C2621" s="4" t="str">
        <f>VLOOKUP(EB[[#This Row],[product]],KS_DB[[product]:[KS]],6,FALSE)</f>
        <v>biomass</v>
      </c>
      <c r="D2621" s="4">
        <f>VLOOKUP(EB[[#This Row],[product]],Carriers[],4,FALSE)</f>
        <v>1</v>
      </c>
      <c r="E2621" s="4">
        <f>VLOOKUP(EB[[#This Row],[indic_nrg]],Indicators[],4,FALSE)</f>
        <v>0</v>
      </c>
      <c r="F2621" s="4">
        <f>IFERROR(VLOOKUP(EB[[#This Row],[Source_carrier]],KS_DB[[product]:[KS]],6,FALSE),0)</f>
        <v>0</v>
      </c>
      <c r="G2621" s="4" t="s">
        <v>34</v>
      </c>
      <c r="H2621" s="4" t="s">
        <v>631</v>
      </c>
      <c r="I2621" s="4" t="s">
        <v>107</v>
      </c>
      <c r="J2621" s="4" t="s">
        <v>37</v>
      </c>
      <c r="K2621" s="4" t="s">
        <v>632</v>
      </c>
      <c r="L2621" s="4" t="s">
        <v>39</v>
      </c>
      <c r="M2621" s="4" t="s">
        <v>108</v>
      </c>
      <c r="N2621" s="4" t="s">
        <v>41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104</v>
      </c>
      <c r="Y2621" s="4">
        <v>82</v>
      </c>
      <c r="Z2621" s="4">
        <v>116</v>
      </c>
      <c r="AA2621" s="4">
        <v>96</v>
      </c>
      <c r="AB2621" s="4">
        <v>884</v>
      </c>
      <c r="AC2621" s="4">
        <v>969</v>
      </c>
      <c r="AD2621" s="4">
        <v>867</v>
      </c>
      <c r="AE2621" s="4">
        <v>1021</v>
      </c>
      <c r="AF2621" s="4">
        <v>1081</v>
      </c>
      <c r="AG2621" s="4">
        <v>1249</v>
      </c>
      <c r="AH2621" s="4">
        <v>1566</v>
      </c>
      <c r="AI2621" s="4">
        <v>2284</v>
      </c>
      <c r="AJ2621" s="4">
        <v>2946</v>
      </c>
      <c r="AK2621" s="4">
        <v>4146</v>
      </c>
      <c r="AL2621" s="4">
        <v>5626</v>
      </c>
      <c r="AM2621" s="4">
        <v>5764</v>
      </c>
      <c r="AN2621" s="4">
        <v>5868</v>
      </c>
    </row>
    <row r="2622" spans="1:40" ht="15" customHeight="1" x14ac:dyDescent="0.25">
      <c r="A2622" s="4" t="str">
        <f>EB[[#This Row],[unit]] &amp; "#" &amp; EB[[#This Row],[indic_nrg]] &amp; "#" &amp; EB[[#This Row],[product]] &amp; "#" &amp; EB[[#This Row],[geo]]</f>
        <v>TJ#B_101500#55431#CZ</v>
      </c>
      <c r="B2622" s="4" t="str">
        <f>VLOOKUP(EB[[#This Row],[product]],KS_DB[[product]:[KS]],5,FALSE)</f>
        <v>biomass</v>
      </c>
      <c r="C2622" s="4" t="str">
        <f>VLOOKUP(EB[[#This Row],[product]],KS_DB[[product]:[KS]],6,FALSE)</f>
        <v>biomass</v>
      </c>
      <c r="D2622" s="4">
        <f>VLOOKUP(EB[[#This Row],[product]],Carriers[],4,FALSE)</f>
        <v>1</v>
      </c>
      <c r="E2622" s="4">
        <f>VLOOKUP(EB[[#This Row],[indic_nrg]],Indicators[],4,FALSE)</f>
        <v>0</v>
      </c>
      <c r="F2622" s="4">
        <f>IFERROR(VLOOKUP(EB[[#This Row],[Source_carrier]],KS_DB[[product]:[KS]],6,FALSE),0)</f>
        <v>0</v>
      </c>
      <c r="G2622" s="4" t="s">
        <v>34</v>
      </c>
      <c r="H2622" s="4" t="s">
        <v>631</v>
      </c>
      <c r="I2622" s="4" t="s">
        <v>109</v>
      </c>
      <c r="J2622" s="4" t="s">
        <v>37</v>
      </c>
      <c r="K2622" s="4" t="s">
        <v>632</v>
      </c>
      <c r="L2622" s="4" t="s">
        <v>39</v>
      </c>
      <c r="M2622" s="4" t="s">
        <v>110</v>
      </c>
      <c r="N2622" s="4" t="s">
        <v>41</v>
      </c>
      <c r="O2622" s="4">
        <v>67</v>
      </c>
      <c r="P2622" s="4">
        <v>59</v>
      </c>
      <c r="Q2622" s="4">
        <v>84</v>
      </c>
      <c r="R2622" s="4">
        <v>104</v>
      </c>
      <c r="S2622" s="4">
        <v>159</v>
      </c>
      <c r="T2622" s="4">
        <v>166</v>
      </c>
      <c r="U2622" s="4">
        <v>174</v>
      </c>
      <c r="V2622" s="4">
        <v>177</v>
      </c>
      <c r="W2622" s="4">
        <v>189</v>
      </c>
      <c r="X2622" s="4">
        <v>203</v>
      </c>
      <c r="Y2622" s="4">
        <v>188</v>
      </c>
      <c r="Z2622" s="4">
        <v>438</v>
      </c>
      <c r="AA2622" s="4">
        <v>426</v>
      </c>
      <c r="AB2622" s="4">
        <v>487</v>
      </c>
      <c r="AC2622" s="4">
        <v>522</v>
      </c>
      <c r="AD2622" s="4">
        <v>466</v>
      </c>
      <c r="AE2622" s="4">
        <v>420</v>
      </c>
      <c r="AF2622" s="4">
        <v>445</v>
      </c>
      <c r="AG2622" s="4">
        <v>461</v>
      </c>
      <c r="AH2622" s="4">
        <v>350</v>
      </c>
      <c r="AI2622" s="4">
        <v>881</v>
      </c>
      <c r="AJ2622" s="4">
        <v>860</v>
      </c>
      <c r="AK2622" s="4">
        <v>858</v>
      </c>
      <c r="AL2622" s="4">
        <v>951</v>
      </c>
      <c r="AM2622" s="4">
        <v>902</v>
      </c>
      <c r="AN2622" s="4">
        <v>970</v>
      </c>
    </row>
    <row r="2623" spans="1:40" ht="15" customHeight="1" x14ac:dyDescent="0.25">
      <c r="A2623" s="4" t="str">
        <f>EB[[#This Row],[unit]] &amp; "#" &amp; EB[[#This Row],[indic_nrg]] &amp; "#" &amp; EB[[#This Row],[product]] &amp; "#" &amp; EB[[#This Row],[geo]]</f>
        <v>TJ#B_101500#55432#CZ</v>
      </c>
      <c r="B2623" s="4" t="str">
        <f>VLOOKUP(EB[[#This Row],[product]],KS_DB[[product]:[KS]],5,FALSE)</f>
        <v>biomass</v>
      </c>
      <c r="C2623" s="4" t="str">
        <f>VLOOKUP(EB[[#This Row],[product]],KS_DB[[product]:[KS]],6,FALSE)</f>
        <v>biomass</v>
      </c>
      <c r="D2623" s="4">
        <f>VLOOKUP(EB[[#This Row],[product]],Carriers[],4,FALSE)</f>
        <v>1</v>
      </c>
      <c r="E2623" s="4">
        <f>VLOOKUP(EB[[#This Row],[indic_nrg]],Indicators[],4,FALSE)</f>
        <v>0</v>
      </c>
      <c r="F2623" s="4">
        <f>IFERROR(VLOOKUP(EB[[#This Row],[Source_carrier]],KS_DB[[product]:[KS]],6,FALSE),0)</f>
        <v>0</v>
      </c>
      <c r="G2623" s="4" t="s">
        <v>34</v>
      </c>
      <c r="H2623" s="4" t="s">
        <v>631</v>
      </c>
      <c r="I2623" s="4" t="s">
        <v>111</v>
      </c>
      <c r="J2623" s="4" t="s">
        <v>37</v>
      </c>
      <c r="K2623" s="4" t="s">
        <v>632</v>
      </c>
      <c r="L2623" s="4" t="s">
        <v>39</v>
      </c>
      <c r="M2623" s="4" t="s">
        <v>112</v>
      </c>
      <c r="N2623" s="4" t="s">
        <v>41</v>
      </c>
      <c r="O2623" s="4">
        <v>45</v>
      </c>
      <c r="P2623" s="4">
        <v>39</v>
      </c>
      <c r="Q2623" s="4">
        <v>56</v>
      </c>
      <c r="R2623" s="4">
        <v>69</v>
      </c>
      <c r="S2623" s="4">
        <v>106</v>
      </c>
      <c r="T2623" s="4">
        <v>111</v>
      </c>
      <c r="U2623" s="4">
        <v>116</v>
      </c>
      <c r="V2623" s="4">
        <v>118</v>
      </c>
      <c r="W2623" s="4">
        <v>126</v>
      </c>
      <c r="X2623" s="4">
        <v>135</v>
      </c>
      <c r="Y2623" s="4">
        <v>125</v>
      </c>
      <c r="Z2623" s="4">
        <v>292</v>
      </c>
      <c r="AA2623" s="4">
        <v>284</v>
      </c>
      <c r="AB2623" s="4">
        <v>325</v>
      </c>
      <c r="AC2623" s="4">
        <v>348</v>
      </c>
      <c r="AD2623" s="4">
        <v>311</v>
      </c>
      <c r="AE2623" s="4">
        <v>280</v>
      </c>
      <c r="AF2623" s="4">
        <v>297</v>
      </c>
      <c r="AG2623" s="4">
        <v>307</v>
      </c>
      <c r="AH2623" s="4">
        <v>233</v>
      </c>
      <c r="AI2623" s="4">
        <v>587</v>
      </c>
      <c r="AJ2623" s="4">
        <v>573</v>
      </c>
      <c r="AK2623" s="4">
        <v>572</v>
      </c>
      <c r="AL2623" s="4">
        <v>634</v>
      </c>
      <c r="AM2623" s="4">
        <v>602</v>
      </c>
      <c r="AN2623" s="4">
        <v>647</v>
      </c>
    </row>
    <row r="2624" spans="1:40" ht="15" customHeight="1" x14ac:dyDescent="0.25">
      <c r="A2624" s="4" t="str">
        <f>EB[[#This Row],[unit]] &amp; "#" &amp; EB[[#This Row],[indic_nrg]] &amp; "#" &amp; EB[[#This Row],[product]] &amp; "#" &amp; EB[[#This Row],[geo]]</f>
        <v>TJ#B_101500#5544#CZ</v>
      </c>
      <c r="B2624" s="4" t="str">
        <f>VLOOKUP(EB[[#This Row],[product]],KS_DB[[product]:[KS]],5,FALSE)</f>
        <v>biomass</v>
      </c>
      <c r="C2624" s="4" t="str">
        <f>VLOOKUP(EB[[#This Row],[product]],KS_DB[[product]:[KS]],6,FALSE)</f>
        <v>biomass</v>
      </c>
      <c r="D2624" s="4">
        <f>VLOOKUP(EB[[#This Row],[product]],Carriers[],4,FALSE)</f>
        <v>1</v>
      </c>
      <c r="E2624" s="4">
        <f>VLOOKUP(EB[[#This Row],[indic_nrg]],Indicators[],4,FALSE)</f>
        <v>0</v>
      </c>
      <c r="F2624" s="4">
        <f>IFERROR(VLOOKUP(EB[[#This Row],[Source_carrier]],KS_DB[[product]:[KS]],6,FALSE),0)</f>
        <v>0</v>
      </c>
      <c r="G2624" s="4" t="s">
        <v>34</v>
      </c>
      <c r="H2624" s="4" t="s">
        <v>631</v>
      </c>
      <c r="I2624" s="4" t="s">
        <v>113</v>
      </c>
      <c r="J2624" s="4" t="s">
        <v>37</v>
      </c>
      <c r="K2624" s="4" t="s">
        <v>632</v>
      </c>
      <c r="L2624" s="4" t="s">
        <v>39</v>
      </c>
      <c r="M2624" s="4" t="s">
        <v>114</v>
      </c>
      <c r="N2624" s="4" t="s">
        <v>41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</row>
    <row r="2625" spans="1:40" ht="15" customHeight="1" x14ac:dyDescent="0.25">
      <c r="A2625" s="4" t="str">
        <f>EB[[#This Row],[unit]] &amp; "#" &amp; EB[[#This Row],[indic_nrg]] &amp; "#" &amp; EB[[#This Row],[product]] &amp; "#" &amp; EB[[#This Row],[geo]]</f>
        <v>TJ#B_101500#5545#CZ</v>
      </c>
      <c r="B2625" s="4" t="str">
        <f>VLOOKUP(EB[[#This Row],[product]],KS_DB[[product]:[KS]],5,FALSE)</f>
        <v>biomass</v>
      </c>
      <c r="C2625" s="4" t="str">
        <f>VLOOKUP(EB[[#This Row],[product]],KS_DB[[product]:[KS]],6,FALSE)</f>
        <v>biomass</v>
      </c>
      <c r="D2625" s="4">
        <f>VLOOKUP(EB[[#This Row],[product]],Carriers[],4,FALSE)</f>
        <v>0</v>
      </c>
      <c r="E2625" s="4">
        <f>VLOOKUP(EB[[#This Row],[indic_nrg]],Indicators[],4,FALSE)</f>
        <v>0</v>
      </c>
      <c r="F2625" s="4">
        <f>IFERROR(VLOOKUP(EB[[#This Row],[Source_carrier]],KS_DB[[product]:[KS]],6,FALSE),0)</f>
        <v>0</v>
      </c>
      <c r="G2625" s="4" t="s">
        <v>34</v>
      </c>
      <c r="H2625" s="4" t="s">
        <v>631</v>
      </c>
      <c r="I2625" s="4" t="s">
        <v>115</v>
      </c>
      <c r="J2625" s="4" t="s">
        <v>37</v>
      </c>
      <c r="K2625" s="4" t="s">
        <v>632</v>
      </c>
      <c r="L2625" s="4" t="s">
        <v>39</v>
      </c>
      <c r="M2625" s="4" t="s">
        <v>116</v>
      </c>
      <c r="N2625" s="4" t="s">
        <v>41</v>
      </c>
      <c r="O2625" s="4">
        <v>0</v>
      </c>
      <c r="P2625" s="4">
        <v>0</v>
      </c>
      <c r="Q2625" s="4">
        <v>125.1</v>
      </c>
      <c r="R2625" s="4">
        <v>206.1</v>
      </c>
      <c r="S2625" s="4">
        <v>397.4</v>
      </c>
      <c r="T2625" s="4">
        <v>655</v>
      </c>
      <c r="U2625" s="4">
        <v>912.6</v>
      </c>
      <c r="V2625" s="4">
        <v>1380</v>
      </c>
      <c r="W2625" s="4">
        <v>1524.3</v>
      </c>
      <c r="X2625" s="4">
        <v>1879.6</v>
      </c>
      <c r="Y2625" s="4">
        <v>2602.1</v>
      </c>
      <c r="Z2625" s="4">
        <v>1909.2</v>
      </c>
      <c r="AA2625" s="4">
        <v>2706.2</v>
      </c>
      <c r="AB2625" s="4">
        <v>2592.1999999999998</v>
      </c>
      <c r="AC2625" s="4">
        <v>1326.3</v>
      </c>
      <c r="AD2625" s="4">
        <v>117.3</v>
      </c>
      <c r="AE2625" s="4">
        <v>759.5</v>
      </c>
      <c r="AF2625" s="4">
        <v>1263.8</v>
      </c>
      <c r="AG2625" s="4">
        <v>4496.6000000000004</v>
      </c>
      <c r="AH2625" s="4">
        <v>8132.2</v>
      </c>
      <c r="AI2625" s="4">
        <v>9697.9</v>
      </c>
      <c r="AJ2625" s="4">
        <v>12573.4</v>
      </c>
      <c r="AK2625" s="4">
        <v>11528</v>
      </c>
      <c r="AL2625" s="4">
        <v>11709.8</v>
      </c>
      <c r="AM2625" s="4">
        <v>13338.8</v>
      </c>
      <c r="AN2625" s="4">
        <v>12398.7</v>
      </c>
    </row>
    <row r="2626" spans="1:40" ht="15" customHeight="1" x14ac:dyDescent="0.25">
      <c r="A2626" s="4" t="str">
        <f>EB[[#This Row],[unit]] &amp; "#" &amp; EB[[#This Row],[indic_nrg]] &amp; "#" &amp; EB[[#This Row],[product]] &amp; "#" &amp; EB[[#This Row],[geo]]</f>
        <v>TJ#B_101500#5546#CZ</v>
      </c>
      <c r="B2626" s="4" t="str">
        <f>VLOOKUP(EB[[#This Row],[product]],KS_DB[[product]:[KS]],5,FALSE)</f>
        <v>biomass</v>
      </c>
      <c r="C2626" s="4" t="str">
        <f>VLOOKUP(EB[[#This Row],[product]],KS_DB[[product]:[KS]],6,FALSE)</f>
        <v>biomass</v>
      </c>
      <c r="D2626" s="4">
        <f>VLOOKUP(EB[[#This Row],[product]],Carriers[],4,FALSE)</f>
        <v>1</v>
      </c>
      <c r="E2626" s="4">
        <f>VLOOKUP(EB[[#This Row],[indic_nrg]],Indicators[],4,FALSE)</f>
        <v>0</v>
      </c>
      <c r="F2626" s="4">
        <f>IFERROR(VLOOKUP(EB[[#This Row],[Source_carrier]],KS_DB[[product]:[KS]],6,FALSE),0)</f>
        <v>0</v>
      </c>
      <c r="G2626" s="4" t="s">
        <v>34</v>
      </c>
      <c r="H2626" s="4" t="s">
        <v>631</v>
      </c>
      <c r="I2626" s="4" t="s">
        <v>117</v>
      </c>
      <c r="J2626" s="4" t="s">
        <v>37</v>
      </c>
      <c r="K2626" s="4" t="s">
        <v>632</v>
      </c>
      <c r="L2626" s="4" t="s">
        <v>39</v>
      </c>
      <c r="M2626" s="4" t="s">
        <v>118</v>
      </c>
      <c r="N2626" s="4" t="s">
        <v>41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0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4">
        <v>48.1</v>
      </c>
      <c r="AF2626" s="4">
        <v>7.7</v>
      </c>
      <c r="AG2626" s="4">
        <v>1421.1</v>
      </c>
      <c r="AH2626" s="4">
        <v>2450</v>
      </c>
      <c r="AI2626" s="4">
        <v>2438.9</v>
      </c>
      <c r="AJ2626" s="4">
        <v>2538.4</v>
      </c>
      <c r="AK2626" s="4">
        <v>2342.1999999999998</v>
      </c>
      <c r="AL2626" s="4">
        <v>2345.6999999999998</v>
      </c>
      <c r="AM2626" s="4">
        <v>2778.5</v>
      </c>
      <c r="AN2626" s="4">
        <v>2620.8000000000002</v>
      </c>
    </row>
    <row r="2627" spans="1:40" ht="15" customHeight="1" x14ac:dyDescent="0.25">
      <c r="A2627" s="4" t="str">
        <f>EB[[#This Row],[unit]] &amp; "#" &amp; EB[[#This Row],[indic_nrg]] &amp; "#" &amp; EB[[#This Row],[product]] &amp; "#" &amp; EB[[#This Row],[geo]]</f>
        <v>TJ#B_101500#5547#CZ</v>
      </c>
      <c r="B2627" s="4" t="str">
        <f>VLOOKUP(EB[[#This Row],[product]],KS_DB[[product]:[KS]],5,FALSE)</f>
        <v>biomass</v>
      </c>
      <c r="C2627" s="4" t="str">
        <f>VLOOKUP(EB[[#This Row],[product]],KS_DB[[product]:[KS]],6,FALSE)</f>
        <v>biomass</v>
      </c>
      <c r="D2627" s="4">
        <f>VLOOKUP(EB[[#This Row],[product]],Carriers[],4,FALSE)</f>
        <v>1</v>
      </c>
      <c r="E2627" s="4">
        <f>VLOOKUP(EB[[#This Row],[indic_nrg]],Indicators[],4,FALSE)</f>
        <v>0</v>
      </c>
      <c r="F2627" s="4">
        <f>IFERROR(VLOOKUP(EB[[#This Row],[Source_carrier]],KS_DB[[product]:[KS]],6,FALSE),0)</f>
        <v>0</v>
      </c>
      <c r="G2627" s="4" t="s">
        <v>34</v>
      </c>
      <c r="H2627" s="4" t="s">
        <v>631</v>
      </c>
      <c r="I2627" s="4" t="s">
        <v>119</v>
      </c>
      <c r="J2627" s="4" t="s">
        <v>37</v>
      </c>
      <c r="K2627" s="4" t="s">
        <v>632</v>
      </c>
      <c r="L2627" s="4" t="s">
        <v>39</v>
      </c>
      <c r="M2627" s="4" t="s">
        <v>120</v>
      </c>
      <c r="N2627" s="4" t="s">
        <v>41</v>
      </c>
      <c r="O2627" s="4">
        <v>0</v>
      </c>
      <c r="P2627" s="4">
        <v>0</v>
      </c>
      <c r="Q2627" s="4">
        <v>125.1</v>
      </c>
      <c r="R2627" s="4">
        <v>206.1</v>
      </c>
      <c r="S2627" s="4">
        <v>397.4</v>
      </c>
      <c r="T2627" s="4">
        <v>655</v>
      </c>
      <c r="U2627" s="4">
        <v>912.6</v>
      </c>
      <c r="V2627" s="4">
        <v>1380</v>
      </c>
      <c r="W2627" s="4">
        <v>1524.3</v>
      </c>
      <c r="X2627" s="4">
        <v>1879.6</v>
      </c>
      <c r="Y2627" s="4">
        <v>2602.1</v>
      </c>
      <c r="Z2627" s="4">
        <v>1909.2</v>
      </c>
      <c r="AA2627" s="4">
        <v>2706.2</v>
      </c>
      <c r="AB2627" s="4">
        <v>2592.1999999999998</v>
      </c>
      <c r="AC2627" s="4">
        <v>1326.3</v>
      </c>
      <c r="AD2627" s="4">
        <v>117.3</v>
      </c>
      <c r="AE2627" s="4">
        <v>711.4</v>
      </c>
      <c r="AF2627" s="4">
        <v>1256</v>
      </c>
      <c r="AG2627" s="4">
        <v>3075.5</v>
      </c>
      <c r="AH2627" s="4">
        <v>5682.2</v>
      </c>
      <c r="AI2627" s="4">
        <v>7259</v>
      </c>
      <c r="AJ2627" s="4">
        <v>10035</v>
      </c>
      <c r="AK2627" s="4">
        <v>9185.7999999999993</v>
      </c>
      <c r="AL2627" s="4">
        <v>9364.1</v>
      </c>
      <c r="AM2627" s="4">
        <v>10560.3</v>
      </c>
      <c r="AN2627" s="4">
        <v>9777.9</v>
      </c>
    </row>
    <row r="2628" spans="1:40" ht="15" customHeight="1" x14ac:dyDescent="0.25">
      <c r="A2628" s="4" t="str">
        <f>EB[[#This Row],[unit]] &amp; "#" &amp; EB[[#This Row],[indic_nrg]] &amp; "#" &amp; EB[[#This Row],[product]] &amp; "#" &amp; EB[[#This Row],[geo]]</f>
        <v>TJ#B_101500#5548#CZ</v>
      </c>
      <c r="B2628" s="4" t="str">
        <f>VLOOKUP(EB[[#This Row],[product]],KS_DB[[product]:[KS]],5,FALSE)</f>
        <v>biomass</v>
      </c>
      <c r="C2628" s="4" t="str">
        <f>VLOOKUP(EB[[#This Row],[product]],KS_DB[[product]:[KS]],6,FALSE)</f>
        <v>biomass</v>
      </c>
      <c r="D2628" s="4">
        <f>VLOOKUP(EB[[#This Row],[product]],Carriers[],4,FALSE)</f>
        <v>1</v>
      </c>
      <c r="E2628" s="4">
        <f>VLOOKUP(EB[[#This Row],[indic_nrg]],Indicators[],4,FALSE)</f>
        <v>0</v>
      </c>
      <c r="F2628" s="4">
        <f>IFERROR(VLOOKUP(EB[[#This Row],[Source_carrier]],KS_DB[[product]:[KS]],6,FALSE),0)</f>
        <v>0</v>
      </c>
      <c r="G2628" s="4" t="s">
        <v>34</v>
      </c>
      <c r="H2628" s="4" t="s">
        <v>631</v>
      </c>
      <c r="I2628" s="4" t="s">
        <v>121</v>
      </c>
      <c r="J2628" s="4" t="s">
        <v>37</v>
      </c>
      <c r="K2628" s="4" t="s">
        <v>632</v>
      </c>
      <c r="L2628" s="4" t="s">
        <v>39</v>
      </c>
      <c r="M2628" s="4" t="s">
        <v>122</v>
      </c>
      <c r="N2628" s="4" t="s">
        <v>41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</row>
    <row r="2629" spans="1:40" ht="15" customHeight="1" x14ac:dyDescent="0.25">
      <c r="A2629" s="4" t="str">
        <f>EB[[#This Row],[unit]] &amp; "#" &amp; EB[[#This Row],[indic_nrg]] &amp; "#" &amp; EB[[#This Row],[product]] &amp; "#" &amp; EB[[#This Row],[geo]]</f>
        <v>TJ#B_101500#5549#CZ</v>
      </c>
      <c r="B2629" s="4" t="str">
        <f>VLOOKUP(EB[[#This Row],[product]],KS_DB[[product]:[KS]],5,FALSE)</f>
        <v>biomass</v>
      </c>
      <c r="C2629" s="4" t="str">
        <f>VLOOKUP(EB[[#This Row],[product]],KS_DB[[product]:[KS]],6,FALSE)</f>
        <v>biomass</v>
      </c>
      <c r="D2629" s="4">
        <f>VLOOKUP(EB[[#This Row],[product]],Carriers[],4,FALSE)</f>
        <v>1</v>
      </c>
      <c r="E2629" s="4">
        <f>VLOOKUP(EB[[#This Row],[indic_nrg]],Indicators[],4,FALSE)</f>
        <v>0</v>
      </c>
      <c r="F2629" s="4">
        <f>IFERROR(VLOOKUP(EB[[#This Row],[Source_carrier]],KS_DB[[product]:[KS]],6,FALSE),0)</f>
        <v>0</v>
      </c>
      <c r="G2629" s="4" t="s">
        <v>34</v>
      </c>
      <c r="H2629" s="4" t="s">
        <v>631</v>
      </c>
      <c r="I2629" s="4" t="s">
        <v>123</v>
      </c>
      <c r="J2629" s="4" t="s">
        <v>37</v>
      </c>
      <c r="K2629" s="4" t="s">
        <v>632</v>
      </c>
      <c r="L2629" s="4" t="s">
        <v>39</v>
      </c>
      <c r="M2629" s="4" t="s">
        <v>124</v>
      </c>
      <c r="N2629" s="4" t="s">
        <v>41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</row>
    <row r="2630" spans="1:40" ht="15" customHeight="1" x14ac:dyDescent="0.25">
      <c r="A2630" s="4" t="str">
        <f>EB[[#This Row],[unit]] &amp; "#" &amp; EB[[#This Row],[indic_nrg]] &amp; "#" &amp; EB[[#This Row],[product]] &amp; "#" &amp; EB[[#This Row],[geo]]</f>
        <v>TJ#B_101500#5550#CZ</v>
      </c>
      <c r="B2630" s="4" t="str">
        <f>VLOOKUP(EB[[#This Row],[product]],KS_DB[[product]:[KS]],5,FALSE)</f>
        <v>RES</v>
      </c>
      <c r="C2630" s="4" t="str">
        <f>VLOOKUP(EB[[#This Row],[product]],KS_DB[[product]:[KS]],6,FALSE)</f>
        <v>RES</v>
      </c>
      <c r="D2630" s="4">
        <f>VLOOKUP(EB[[#This Row],[product]],Carriers[],4,FALSE)</f>
        <v>1</v>
      </c>
      <c r="E2630" s="4">
        <f>VLOOKUP(EB[[#This Row],[indic_nrg]],Indicators[],4,FALSE)</f>
        <v>0</v>
      </c>
      <c r="F2630" s="4">
        <f>IFERROR(VLOOKUP(EB[[#This Row],[Source_carrier]],KS_DB[[product]:[KS]],6,FALSE),0)</f>
        <v>0</v>
      </c>
      <c r="G2630" s="4" t="s">
        <v>34</v>
      </c>
      <c r="H2630" s="4" t="s">
        <v>631</v>
      </c>
      <c r="I2630" s="4" t="s">
        <v>125</v>
      </c>
      <c r="J2630" s="4" t="s">
        <v>37</v>
      </c>
      <c r="K2630" s="4" t="s">
        <v>632</v>
      </c>
      <c r="L2630" s="4" t="s">
        <v>39</v>
      </c>
      <c r="M2630" s="4" t="s">
        <v>126</v>
      </c>
      <c r="N2630" s="4" t="s">
        <v>41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  <c r="Y2630" s="4">
        <v>0</v>
      </c>
      <c r="Z2630" s="4">
        <v>0</v>
      </c>
      <c r="AA2630" s="4">
        <v>0</v>
      </c>
      <c r="AB2630" s="4">
        <v>0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</row>
    <row r="2631" spans="1:40" ht="15" customHeight="1" x14ac:dyDescent="0.25">
      <c r="A2631" s="4" t="str">
        <f>EB[[#This Row],[unit]] &amp; "#" &amp; EB[[#This Row],[indic_nrg]] &amp; "#" &amp; EB[[#This Row],[product]] &amp; "#" &amp; EB[[#This Row],[geo]]</f>
        <v>TJ#B_101500#6000#CZ</v>
      </c>
      <c r="B2631" s="4" t="str">
        <f>VLOOKUP(EB[[#This Row],[product]],KS_DB[[product]:[KS]],5,FALSE)</f>
        <v>electricity</v>
      </c>
      <c r="C2631" s="4" t="str">
        <f>VLOOKUP(EB[[#This Row],[product]],KS_DB[[product]:[KS]],6,FALSE)</f>
        <v>electricity</v>
      </c>
      <c r="D2631" s="4">
        <f>VLOOKUP(EB[[#This Row],[product]],Carriers[],4,FALSE)</f>
        <v>1</v>
      </c>
      <c r="E2631" s="4">
        <f>VLOOKUP(EB[[#This Row],[indic_nrg]],Indicators[],4,FALSE)</f>
        <v>0</v>
      </c>
      <c r="F2631" s="4">
        <f>IFERROR(VLOOKUP(EB[[#This Row],[Source_carrier]],KS_DB[[product]:[KS]],6,FALSE),0)</f>
        <v>0</v>
      </c>
      <c r="G2631" s="4" t="s">
        <v>34</v>
      </c>
      <c r="H2631" s="4" t="s">
        <v>631</v>
      </c>
      <c r="I2631" s="4" t="s">
        <v>127</v>
      </c>
      <c r="J2631" s="4" t="s">
        <v>37</v>
      </c>
      <c r="K2631" s="4" t="s">
        <v>632</v>
      </c>
      <c r="L2631" s="4" t="s">
        <v>39</v>
      </c>
      <c r="M2631" s="4" t="s">
        <v>128</v>
      </c>
      <c r="N2631" s="4" t="s">
        <v>41</v>
      </c>
      <c r="O2631" s="4">
        <v>173437</v>
      </c>
      <c r="P2631" s="4">
        <v>160078</v>
      </c>
      <c r="Q2631" s="4">
        <v>156186</v>
      </c>
      <c r="R2631" s="4">
        <v>154883</v>
      </c>
      <c r="S2631" s="4">
        <v>161885</v>
      </c>
      <c r="T2631" s="4">
        <v>173095</v>
      </c>
      <c r="U2631" s="4">
        <v>181022</v>
      </c>
      <c r="V2631" s="4">
        <v>178686</v>
      </c>
      <c r="W2631" s="4">
        <v>175950</v>
      </c>
      <c r="X2631" s="4">
        <v>173239</v>
      </c>
      <c r="Y2631" s="4">
        <v>177772</v>
      </c>
      <c r="Z2631" s="4">
        <v>183172</v>
      </c>
      <c r="AA2631" s="4">
        <v>182963</v>
      </c>
      <c r="AB2631" s="4">
        <v>188666</v>
      </c>
      <c r="AC2631" s="4">
        <v>193796</v>
      </c>
      <c r="AD2631" s="4">
        <v>199049</v>
      </c>
      <c r="AE2631" s="4">
        <v>205256</v>
      </c>
      <c r="AF2631" s="4">
        <v>206043</v>
      </c>
      <c r="AG2631" s="4">
        <v>208919</v>
      </c>
      <c r="AH2631" s="4">
        <v>197661</v>
      </c>
      <c r="AI2631" s="4">
        <v>202236</v>
      </c>
      <c r="AJ2631" s="4">
        <v>199685</v>
      </c>
      <c r="AK2631" s="4">
        <v>201455</v>
      </c>
      <c r="AL2631" s="4">
        <v>200551</v>
      </c>
      <c r="AM2631" s="4">
        <v>200779</v>
      </c>
      <c r="AN2631" s="4">
        <v>204523</v>
      </c>
    </row>
    <row r="2632" spans="1:40" ht="15" customHeight="1" x14ac:dyDescent="0.25">
      <c r="A2632" s="4" t="str">
        <f>EB[[#This Row],[unit]] &amp; "#" &amp; EB[[#This Row],[indic_nrg]] &amp; "#" &amp; EB[[#This Row],[product]] &amp; "#" &amp; EB[[#This Row],[geo]]</f>
        <v>TJ#B_101500#7100#CZ</v>
      </c>
      <c r="B2632" s="4" t="str">
        <f>VLOOKUP(EB[[#This Row],[product]],KS_DB[[product]:[KS]],5,FALSE)</f>
        <v>other</v>
      </c>
      <c r="C2632" s="4" t="str">
        <f>VLOOKUP(EB[[#This Row],[product]],KS_DB[[product]:[KS]],6,FALSE)</f>
        <v>other</v>
      </c>
      <c r="D2632" s="4">
        <f>VLOOKUP(EB[[#This Row],[product]],Carriers[],4,FALSE)</f>
        <v>1</v>
      </c>
      <c r="E2632" s="4">
        <f>VLOOKUP(EB[[#This Row],[indic_nrg]],Indicators[],4,FALSE)</f>
        <v>0</v>
      </c>
      <c r="F2632" s="4">
        <f>IFERROR(VLOOKUP(EB[[#This Row],[Source_carrier]],KS_DB[[product]:[KS]],6,FALSE),0)</f>
        <v>0</v>
      </c>
      <c r="G2632" s="4" t="s">
        <v>34</v>
      </c>
      <c r="H2632" s="4" t="s">
        <v>631</v>
      </c>
      <c r="I2632" s="4" t="s">
        <v>129</v>
      </c>
      <c r="J2632" s="4" t="s">
        <v>37</v>
      </c>
      <c r="K2632" s="4" t="s">
        <v>632</v>
      </c>
      <c r="L2632" s="4" t="s">
        <v>39</v>
      </c>
      <c r="M2632" s="4" t="s">
        <v>130</v>
      </c>
      <c r="N2632" s="4" t="s">
        <v>41</v>
      </c>
      <c r="O2632" s="4">
        <v>274</v>
      </c>
      <c r="P2632" s="4">
        <v>328</v>
      </c>
      <c r="Q2632" s="4">
        <v>367</v>
      </c>
      <c r="R2632" s="4">
        <v>454</v>
      </c>
      <c r="S2632" s="4">
        <v>594</v>
      </c>
      <c r="T2632" s="4">
        <v>638</v>
      </c>
      <c r="U2632" s="4">
        <v>624</v>
      </c>
      <c r="V2632" s="4">
        <v>1224</v>
      </c>
      <c r="W2632" s="4">
        <v>1692</v>
      </c>
      <c r="X2632" s="4">
        <v>1801</v>
      </c>
      <c r="Y2632" s="4">
        <v>2261</v>
      </c>
      <c r="Z2632" s="4">
        <v>2959</v>
      </c>
      <c r="AA2632" s="4">
        <v>2529</v>
      </c>
      <c r="AB2632" s="4">
        <v>3053</v>
      </c>
      <c r="AC2632" s="4">
        <v>4268</v>
      </c>
      <c r="AD2632" s="4">
        <v>5206</v>
      </c>
      <c r="AE2632" s="4">
        <v>4909</v>
      </c>
      <c r="AF2632" s="4">
        <v>5688</v>
      </c>
      <c r="AG2632" s="4">
        <v>5949</v>
      </c>
      <c r="AH2632" s="4">
        <v>6382</v>
      </c>
      <c r="AI2632" s="4">
        <v>6161</v>
      </c>
      <c r="AJ2632" s="4">
        <v>6308</v>
      </c>
      <c r="AK2632" s="4">
        <v>6500</v>
      </c>
      <c r="AL2632" s="4">
        <v>6218</v>
      </c>
      <c r="AM2632" s="4">
        <v>7640</v>
      </c>
      <c r="AN2632" s="4">
        <v>8629</v>
      </c>
    </row>
    <row r="2633" spans="1:40" ht="15" customHeight="1" x14ac:dyDescent="0.25">
      <c r="A2633" s="4" t="str">
        <f>EB[[#This Row],[unit]] &amp; "#" &amp; EB[[#This Row],[indic_nrg]] &amp; "#" &amp; EB[[#This Row],[product]] &amp; "#" &amp; EB[[#This Row],[geo]]</f>
        <v>TJ#B_101500#7200#CZ</v>
      </c>
      <c r="B2633" s="4" t="str">
        <f>VLOOKUP(EB[[#This Row],[product]],KS_DB[[product]:[KS]],5,FALSE)</f>
        <v>other</v>
      </c>
      <c r="C2633" s="4" t="str">
        <f>VLOOKUP(EB[[#This Row],[product]],KS_DB[[product]:[KS]],6,FALSE)</f>
        <v>other</v>
      </c>
      <c r="D2633" s="4">
        <f>VLOOKUP(EB[[#This Row],[product]],Carriers[],4,FALSE)</f>
        <v>0</v>
      </c>
      <c r="E2633" s="4">
        <f>VLOOKUP(EB[[#This Row],[indic_nrg]],Indicators[],4,FALSE)</f>
        <v>0</v>
      </c>
      <c r="F2633" s="4">
        <f>IFERROR(VLOOKUP(EB[[#This Row],[Source_carrier]],KS_DB[[product]:[KS]],6,FALSE),0)</f>
        <v>0</v>
      </c>
      <c r="G2633" s="4" t="s">
        <v>34</v>
      </c>
      <c r="H2633" s="4" t="s">
        <v>631</v>
      </c>
      <c r="I2633" s="4" t="s">
        <v>131</v>
      </c>
      <c r="J2633" s="4" t="s">
        <v>37</v>
      </c>
      <c r="K2633" s="4" t="s">
        <v>632</v>
      </c>
      <c r="L2633" s="4" t="s">
        <v>39</v>
      </c>
      <c r="M2633" s="4" t="s">
        <v>132</v>
      </c>
      <c r="N2633" s="4" t="s">
        <v>41</v>
      </c>
      <c r="O2633" s="4">
        <v>319</v>
      </c>
      <c r="P2633" s="4">
        <v>367</v>
      </c>
      <c r="Q2633" s="4">
        <v>423</v>
      </c>
      <c r="R2633" s="4">
        <v>523</v>
      </c>
      <c r="S2633" s="4">
        <v>700</v>
      </c>
      <c r="T2633" s="4">
        <v>749</v>
      </c>
      <c r="U2633" s="4">
        <v>740</v>
      </c>
      <c r="V2633" s="4">
        <v>1342</v>
      </c>
      <c r="W2633" s="4">
        <v>1818</v>
      </c>
      <c r="X2633" s="4">
        <v>1936</v>
      </c>
      <c r="Y2633" s="4">
        <v>2386</v>
      </c>
      <c r="Z2633" s="4">
        <v>3251</v>
      </c>
      <c r="AA2633" s="4">
        <v>2813</v>
      </c>
      <c r="AB2633" s="4">
        <v>3378</v>
      </c>
      <c r="AC2633" s="4">
        <v>4616</v>
      </c>
      <c r="AD2633" s="4">
        <v>5517</v>
      </c>
      <c r="AE2633" s="4">
        <v>5189</v>
      </c>
      <c r="AF2633" s="4">
        <v>5985</v>
      </c>
      <c r="AG2633" s="4">
        <v>6256</v>
      </c>
      <c r="AH2633" s="4">
        <v>6615</v>
      </c>
      <c r="AI2633" s="4">
        <v>6748</v>
      </c>
      <c r="AJ2633" s="4">
        <v>6881</v>
      </c>
      <c r="AK2633" s="4">
        <v>7072</v>
      </c>
      <c r="AL2633" s="4">
        <v>6852</v>
      </c>
      <c r="AM2633" s="4">
        <v>8242</v>
      </c>
      <c r="AN2633" s="4">
        <v>9276</v>
      </c>
    </row>
    <row r="2634" spans="1:40" ht="15" customHeight="1" x14ac:dyDescent="0.25">
      <c r="A2634" s="4" t="str">
        <f>EB[[#This Row],[unit]] &amp; "#" &amp; EB[[#This Row],[indic_nrg]] &amp; "#" &amp; EB[[#This Row],[product]] &amp; "#" &amp; EB[[#This Row],[geo]]</f>
        <v>TJ#B_101600#0000#CZ</v>
      </c>
      <c r="B2634" s="4" t="str">
        <f>VLOOKUP(EB[[#This Row],[product]],KS_DB[[product]:[KS]],5,FALSE)</f>
        <v>all</v>
      </c>
      <c r="C2634" s="4" t="str">
        <f>VLOOKUP(EB[[#This Row],[product]],KS_DB[[product]:[KS]],6,FALSE)</f>
        <v>all</v>
      </c>
      <c r="D2634" s="4">
        <f>VLOOKUP(EB[[#This Row],[product]],Carriers[],4,FALSE)</f>
        <v>0</v>
      </c>
      <c r="E2634" s="4">
        <f>VLOOKUP(EB[[#This Row],[indic_nrg]],Indicators[],4,FALSE)</f>
        <v>0</v>
      </c>
      <c r="F2634" s="4">
        <f>IFERROR(VLOOKUP(EB[[#This Row],[Source_carrier]],KS_DB[[product]:[KS]],6,FALSE),0)</f>
        <v>0</v>
      </c>
      <c r="G2634" s="4" t="s">
        <v>34</v>
      </c>
      <c r="H2634" s="4" t="s">
        <v>1231</v>
      </c>
      <c r="I2634" s="4" t="s">
        <v>36</v>
      </c>
      <c r="J2634" s="4" t="s">
        <v>37</v>
      </c>
      <c r="K2634" s="4" t="s">
        <v>1232</v>
      </c>
      <c r="L2634" s="4" t="s">
        <v>39</v>
      </c>
      <c r="M2634" s="4" t="s">
        <v>40</v>
      </c>
      <c r="N2634" s="4" t="s">
        <v>41</v>
      </c>
      <c r="O2634" s="4">
        <v>71773</v>
      </c>
      <c r="P2634" s="4">
        <v>44899</v>
      </c>
      <c r="Q2634" s="4">
        <v>48153</v>
      </c>
      <c r="R2634" s="4">
        <v>41694</v>
      </c>
      <c r="S2634" s="4">
        <v>57545</v>
      </c>
      <c r="T2634" s="4">
        <v>97044</v>
      </c>
      <c r="U2634" s="4">
        <v>99942</v>
      </c>
      <c r="V2634" s="4">
        <v>90907</v>
      </c>
      <c r="W2634" s="4">
        <v>89645</v>
      </c>
      <c r="X2634" s="4">
        <v>93052</v>
      </c>
      <c r="Y2634" s="4">
        <v>87641</v>
      </c>
      <c r="Z2634" s="4">
        <v>88527</v>
      </c>
      <c r="AA2634" s="4">
        <v>94074</v>
      </c>
      <c r="AB2634" s="4">
        <v>96985</v>
      </c>
      <c r="AC2634" s="4">
        <v>122128</v>
      </c>
      <c r="AD2634" s="4">
        <v>123433</v>
      </c>
      <c r="AE2634" s="4">
        <v>125255</v>
      </c>
      <c r="AF2634" s="4">
        <v>114249</v>
      </c>
      <c r="AG2634" s="4">
        <v>124736</v>
      </c>
      <c r="AH2634" s="4">
        <v>107059</v>
      </c>
      <c r="AI2634" s="4">
        <v>122242</v>
      </c>
      <c r="AJ2634" s="4">
        <v>111767</v>
      </c>
      <c r="AK2634" s="4">
        <v>117030</v>
      </c>
      <c r="AL2634" s="4">
        <v>112469</v>
      </c>
      <c r="AM2634" s="4">
        <v>123367</v>
      </c>
      <c r="AN2634" s="4">
        <v>105188</v>
      </c>
    </row>
    <row r="2635" spans="1:40" ht="15" customHeight="1" x14ac:dyDescent="0.25">
      <c r="A2635" s="4" t="str">
        <f>EB[[#This Row],[unit]] &amp; "#" &amp; EB[[#This Row],[indic_nrg]] &amp; "#" &amp; EB[[#This Row],[product]] &amp; "#" &amp; EB[[#This Row],[geo]]</f>
        <v>TJ#B_101600#2000#CZ</v>
      </c>
      <c r="B2635" s="4" t="str">
        <f>VLOOKUP(EB[[#This Row],[product]],KS_DB[[product]:[KS]],5,FALSE)</f>
        <v>solid</v>
      </c>
      <c r="C2635" s="4" t="str">
        <f>VLOOKUP(EB[[#This Row],[product]],KS_DB[[product]:[KS]],6,FALSE)</f>
        <v>solid</v>
      </c>
      <c r="D2635" s="4">
        <f>VLOOKUP(EB[[#This Row],[product]],Carriers[],4,FALSE)</f>
        <v>0</v>
      </c>
      <c r="E2635" s="4">
        <f>VLOOKUP(EB[[#This Row],[indic_nrg]],Indicators[],4,FALSE)</f>
        <v>0</v>
      </c>
      <c r="F2635" s="4">
        <f>IFERROR(VLOOKUP(EB[[#This Row],[Source_carrier]],KS_DB[[product]:[KS]],6,FALSE),0)</f>
        <v>0</v>
      </c>
      <c r="G2635" s="4" t="s">
        <v>34</v>
      </c>
      <c r="H2635" s="4" t="s">
        <v>1231</v>
      </c>
      <c r="I2635" s="4" t="s">
        <v>18</v>
      </c>
      <c r="J2635" s="4" t="s">
        <v>37</v>
      </c>
      <c r="K2635" s="4" t="s">
        <v>1232</v>
      </c>
      <c r="L2635" s="4" t="s">
        <v>39</v>
      </c>
      <c r="M2635" s="4" t="s">
        <v>42</v>
      </c>
      <c r="N2635" s="4" t="s">
        <v>41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  <c r="Y2635" s="4">
        <v>0</v>
      </c>
      <c r="Z2635" s="4">
        <v>0</v>
      </c>
      <c r="AA2635" s="4">
        <v>13157</v>
      </c>
      <c r="AB2635" s="4">
        <v>14138</v>
      </c>
      <c r="AC2635" s="4">
        <v>16286</v>
      </c>
      <c r="AD2635" s="4">
        <v>12516</v>
      </c>
      <c r="AE2635" s="4">
        <v>15721</v>
      </c>
      <c r="AF2635" s="4">
        <v>14175</v>
      </c>
      <c r="AG2635" s="4">
        <v>14364</v>
      </c>
      <c r="AH2635" s="4">
        <v>10141</v>
      </c>
      <c r="AI2635" s="4">
        <v>18423</v>
      </c>
      <c r="AJ2635" s="4">
        <v>14732</v>
      </c>
      <c r="AK2635" s="4">
        <v>17399</v>
      </c>
      <c r="AL2635" s="4">
        <v>18056</v>
      </c>
      <c r="AM2635" s="4">
        <v>18366</v>
      </c>
      <c r="AN2635" s="4">
        <v>18812</v>
      </c>
    </row>
    <row r="2636" spans="1:40" ht="15" customHeight="1" x14ac:dyDescent="0.25">
      <c r="A2636" s="4" t="str">
        <f>EB[[#This Row],[unit]] &amp; "#" &amp; EB[[#This Row],[indic_nrg]] &amp; "#" &amp; EB[[#This Row],[product]] &amp; "#" &amp; EB[[#This Row],[geo]]</f>
        <v>TJ#B_101600#2100#CZ</v>
      </c>
      <c r="B2636" s="4" t="str">
        <f>VLOOKUP(EB[[#This Row],[product]],KS_DB[[product]:[KS]],5,FALSE)</f>
        <v>solid</v>
      </c>
      <c r="C2636" s="4" t="str">
        <f>VLOOKUP(EB[[#This Row],[product]],KS_DB[[product]:[KS]],6,FALSE)</f>
        <v>solid</v>
      </c>
      <c r="D2636" s="4">
        <f>VLOOKUP(EB[[#This Row],[product]],Carriers[],4,FALSE)</f>
        <v>0</v>
      </c>
      <c r="E2636" s="4">
        <f>VLOOKUP(EB[[#This Row],[indic_nrg]],Indicators[],4,FALSE)</f>
        <v>0</v>
      </c>
      <c r="F2636" s="4">
        <f>IFERROR(VLOOKUP(EB[[#This Row],[Source_carrier]],KS_DB[[product]:[KS]],6,FALSE),0)</f>
        <v>0</v>
      </c>
      <c r="G2636" s="4" t="s">
        <v>34</v>
      </c>
      <c r="H2636" s="4" t="s">
        <v>1231</v>
      </c>
      <c r="I2636" s="4" t="s">
        <v>43</v>
      </c>
      <c r="J2636" s="4" t="s">
        <v>37</v>
      </c>
      <c r="K2636" s="4" t="s">
        <v>1232</v>
      </c>
      <c r="L2636" s="4" t="s">
        <v>39</v>
      </c>
      <c r="M2636" s="4" t="s">
        <v>44</v>
      </c>
      <c r="N2636" s="4" t="s">
        <v>41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  <c r="Y2636" s="4">
        <v>0</v>
      </c>
      <c r="Z2636" s="4">
        <v>0</v>
      </c>
      <c r="AA2636" s="4">
        <v>13157</v>
      </c>
      <c r="AB2636" s="4">
        <v>14138</v>
      </c>
      <c r="AC2636" s="4">
        <v>16286</v>
      </c>
      <c r="AD2636" s="4">
        <v>12516</v>
      </c>
      <c r="AE2636" s="4">
        <v>15721</v>
      </c>
      <c r="AF2636" s="4">
        <v>14175</v>
      </c>
      <c r="AG2636" s="4">
        <v>14364</v>
      </c>
      <c r="AH2636" s="4">
        <v>10141</v>
      </c>
      <c r="AI2636" s="4">
        <v>13760</v>
      </c>
      <c r="AJ2636" s="4">
        <v>13120</v>
      </c>
      <c r="AK2636" s="4">
        <v>14628</v>
      </c>
      <c r="AL2636" s="4">
        <v>15118</v>
      </c>
      <c r="AM2636" s="4">
        <v>15294</v>
      </c>
      <c r="AN2636" s="4">
        <v>16161</v>
      </c>
    </row>
    <row r="2637" spans="1:40" ht="15" customHeight="1" x14ac:dyDescent="0.25">
      <c r="A2637" s="4" t="str">
        <f>EB[[#This Row],[unit]] &amp; "#" &amp; EB[[#This Row],[indic_nrg]] &amp; "#" &amp; EB[[#This Row],[product]] &amp; "#" &amp; EB[[#This Row],[geo]]</f>
        <v>TJ#B_101600#2112#CZ</v>
      </c>
      <c r="B2637" s="4" t="str">
        <f>VLOOKUP(EB[[#This Row],[product]],KS_DB[[product]:[KS]],5,FALSE)</f>
        <v>solid</v>
      </c>
      <c r="C2637" s="4" t="str">
        <f>VLOOKUP(EB[[#This Row],[product]],KS_DB[[product]:[KS]],6,FALSE)</f>
        <v>solid</v>
      </c>
      <c r="D2637" s="4">
        <f>VLOOKUP(EB[[#This Row],[product]],Carriers[],4,FALSE)</f>
        <v>1</v>
      </c>
      <c r="E2637" s="4">
        <f>VLOOKUP(EB[[#This Row],[indic_nrg]],Indicators[],4,FALSE)</f>
        <v>0</v>
      </c>
      <c r="F2637" s="4">
        <f>IFERROR(VLOOKUP(EB[[#This Row],[Source_carrier]],KS_DB[[product]:[KS]],6,FALSE),0)</f>
        <v>0</v>
      </c>
      <c r="G2637" s="4" t="s">
        <v>34</v>
      </c>
      <c r="H2637" s="4" t="s">
        <v>1231</v>
      </c>
      <c r="I2637" s="4" t="s">
        <v>45</v>
      </c>
      <c r="J2637" s="4" t="s">
        <v>37</v>
      </c>
      <c r="K2637" s="4" t="s">
        <v>1232</v>
      </c>
      <c r="L2637" s="4" t="s">
        <v>39</v>
      </c>
      <c r="M2637" s="4" t="s">
        <v>46</v>
      </c>
      <c r="N2637" s="4" t="s">
        <v>41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</row>
    <row r="2638" spans="1:40" ht="15" customHeight="1" x14ac:dyDescent="0.25">
      <c r="A2638" s="4" t="str">
        <f>EB[[#This Row],[unit]] &amp; "#" &amp; EB[[#This Row],[indic_nrg]] &amp; "#" &amp; EB[[#This Row],[product]] &amp; "#" &amp; EB[[#This Row],[geo]]</f>
        <v>TJ#B_101600#2115#CZ</v>
      </c>
      <c r="B2638" s="4" t="str">
        <f>VLOOKUP(EB[[#This Row],[product]],KS_DB[[product]:[KS]],5,FALSE)</f>
        <v>solid</v>
      </c>
      <c r="C2638" s="4" t="str">
        <f>VLOOKUP(EB[[#This Row],[product]],KS_DB[[product]:[KS]],6,FALSE)</f>
        <v>solid</v>
      </c>
      <c r="D2638" s="4">
        <f>VLOOKUP(EB[[#This Row],[product]],Carriers[],4,FALSE)</f>
        <v>1</v>
      </c>
      <c r="E2638" s="4">
        <f>VLOOKUP(EB[[#This Row],[indic_nrg]],Indicators[],4,FALSE)</f>
        <v>0</v>
      </c>
      <c r="F2638" s="4">
        <f>IFERROR(VLOOKUP(EB[[#This Row],[Source_carrier]],KS_DB[[product]:[KS]],6,FALSE),0)</f>
        <v>0</v>
      </c>
      <c r="G2638" s="4" t="s">
        <v>34</v>
      </c>
      <c r="H2638" s="4" t="s">
        <v>1231</v>
      </c>
      <c r="I2638" s="4" t="s">
        <v>47</v>
      </c>
      <c r="J2638" s="4" t="s">
        <v>37</v>
      </c>
      <c r="K2638" s="4" t="s">
        <v>1232</v>
      </c>
      <c r="L2638" s="4" t="s">
        <v>39</v>
      </c>
      <c r="M2638" s="4" t="s">
        <v>48</v>
      </c>
      <c r="N2638" s="4" t="s">
        <v>41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</row>
    <row r="2639" spans="1:40" ht="15" customHeight="1" x14ac:dyDescent="0.25">
      <c r="A2639" s="4" t="str">
        <f>EB[[#This Row],[unit]] &amp; "#" &amp; EB[[#This Row],[indic_nrg]] &amp; "#" &amp; EB[[#This Row],[product]] &amp; "#" &amp; EB[[#This Row],[geo]]</f>
        <v>TJ#B_101600#2116#CZ</v>
      </c>
      <c r="B2639" s="4" t="str">
        <f>VLOOKUP(EB[[#This Row],[product]],KS_DB[[product]:[KS]],5,FALSE)</f>
        <v>solid</v>
      </c>
      <c r="C2639" s="4" t="str">
        <f>VLOOKUP(EB[[#This Row],[product]],KS_DB[[product]:[KS]],6,FALSE)</f>
        <v>solid</v>
      </c>
      <c r="D2639" s="4">
        <f>VLOOKUP(EB[[#This Row],[product]],Carriers[],4,FALSE)</f>
        <v>1</v>
      </c>
      <c r="E2639" s="4">
        <f>VLOOKUP(EB[[#This Row],[indic_nrg]],Indicators[],4,FALSE)</f>
        <v>0</v>
      </c>
      <c r="F2639" s="4">
        <f>IFERROR(VLOOKUP(EB[[#This Row],[Source_carrier]],KS_DB[[product]:[KS]],6,FALSE),0)</f>
        <v>0</v>
      </c>
      <c r="G2639" s="4" t="s">
        <v>34</v>
      </c>
      <c r="H2639" s="4" t="s">
        <v>1231</v>
      </c>
      <c r="I2639" s="4" t="s">
        <v>49</v>
      </c>
      <c r="J2639" s="4" t="s">
        <v>37</v>
      </c>
      <c r="K2639" s="4" t="s">
        <v>1232</v>
      </c>
      <c r="L2639" s="4" t="s">
        <v>39</v>
      </c>
      <c r="M2639" s="4" t="s">
        <v>50</v>
      </c>
      <c r="N2639" s="4" t="s">
        <v>41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</row>
    <row r="2640" spans="1:40" ht="15" customHeight="1" x14ac:dyDescent="0.25">
      <c r="A2640" s="4" t="str">
        <f>EB[[#This Row],[unit]] &amp; "#" &amp; EB[[#This Row],[indic_nrg]] &amp; "#" &amp; EB[[#This Row],[product]] &amp; "#" &amp; EB[[#This Row],[geo]]</f>
        <v>TJ#B_101600#2117#CZ</v>
      </c>
      <c r="B2640" s="4" t="str">
        <f>VLOOKUP(EB[[#This Row],[product]],KS_DB[[product]:[KS]],5,FALSE)</f>
        <v>solid</v>
      </c>
      <c r="C2640" s="4" t="str">
        <f>VLOOKUP(EB[[#This Row],[product]],KS_DB[[product]:[KS]],6,FALSE)</f>
        <v>solid</v>
      </c>
      <c r="D2640" s="4">
        <f>VLOOKUP(EB[[#This Row],[product]],Carriers[],4,FALSE)</f>
        <v>1</v>
      </c>
      <c r="E2640" s="4">
        <f>VLOOKUP(EB[[#This Row],[indic_nrg]],Indicators[],4,FALSE)</f>
        <v>0</v>
      </c>
      <c r="F2640" s="4">
        <f>IFERROR(VLOOKUP(EB[[#This Row],[Source_carrier]],KS_DB[[product]:[KS]],6,FALSE),0)</f>
        <v>0</v>
      </c>
      <c r="G2640" s="4" t="s">
        <v>34</v>
      </c>
      <c r="H2640" s="4" t="s">
        <v>1231</v>
      </c>
      <c r="I2640" s="4" t="s">
        <v>51</v>
      </c>
      <c r="J2640" s="4" t="s">
        <v>37</v>
      </c>
      <c r="K2640" s="4" t="s">
        <v>1232</v>
      </c>
      <c r="L2640" s="4" t="s">
        <v>39</v>
      </c>
      <c r="M2640" s="4" t="s">
        <v>52</v>
      </c>
      <c r="N2640" s="4" t="s">
        <v>41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0</v>
      </c>
      <c r="Y2640" s="4">
        <v>0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25</v>
      </c>
      <c r="AN2640" s="4">
        <v>25</v>
      </c>
    </row>
    <row r="2641" spans="1:40" ht="15" customHeight="1" x14ac:dyDescent="0.25">
      <c r="A2641" s="4" t="str">
        <f>EB[[#This Row],[unit]] &amp; "#" &amp; EB[[#This Row],[indic_nrg]] &amp; "#" &amp; EB[[#This Row],[product]] &amp; "#" &amp; EB[[#This Row],[geo]]</f>
        <v>TJ#B_101600#2118#CZ</v>
      </c>
      <c r="B2641" s="4" t="str">
        <f>VLOOKUP(EB[[#This Row],[product]],KS_DB[[product]:[KS]],5,FALSE)</f>
        <v>solid</v>
      </c>
      <c r="C2641" s="4" t="str">
        <f>VLOOKUP(EB[[#This Row],[product]],KS_DB[[product]:[KS]],6,FALSE)</f>
        <v>solid</v>
      </c>
      <c r="D2641" s="4">
        <f>VLOOKUP(EB[[#This Row],[product]],Carriers[],4,FALSE)</f>
        <v>1</v>
      </c>
      <c r="E2641" s="4">
        <f>VLOOKUP(EB[[#This Row],[indic_nrg]],Indicators[],4,FALSE)</f>
        <v>0</v>
      </c>
      <c r="F2641" s="4">
        <f>IFERROR(VLOOKUP(EB[[#This Row],[Source_carrier]],KS_DB[[product]:[KS]],6,FALSE),0)</f>
        <v>0</v>
      </c>
      <c r="G2641" s="4" t="s">
        <v>34</v>
      </c>
      <c r="H2641" s="4" t="s">
        <v>1231</v>
      </c>
      <c r="I2641" s="4" t="s">
        <v>53</v>
      </c>
      <c r="J2641" s="4" t="s">
        <v>37</v>
      </c>
      <c r="K2641" s="4" t="s">
        <v>1232</v>
      </c>
      <c r="L2641" s="4" t="s">
        <v>39</v>
      </c>
      <c r="M2641" s="4" t="s">
        <v>54</v>
      </c>
      <c r="N2641" s="4" t="s">
        <v>41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</row>
    <row r="2642" spans="1:40" ht="15" customHeight="1" x14ac:dyDescent="0.25">
      <c r="A2642" s="4" t="str">
        <f>EB[[#This Row],[unit]] &amp; "#" &amp; EB[[#This Row],[indic_nrg]] &amp; "#" &amp; EB[[#This Row],[product]] &amp; "#" &amp; EB[[#This Row],[geo]]</f>
        <v>TJ#B_101600#2121#CZ</v>
      </c>
      <c r="B2642" s="4" t="str">
        <f>VLOOKUP(EB[[#This Row],[product]],KS_DB[[product]:[KS]],5,FALSE)</f>
        <v>solid</v>
      </c>
      <c r="C2642" s="4" t="str">
        <f>VLOOKUP(EB[[#This Row],[product]],KS_DB[[product]:[KS]],6,FALSE)</f>
        <v>solid</v>
      </c>
      <c r="D2642" s="4">
        <f>VLOOKUP(EB[[#This Row],[product]],Carriers[],4,FALSE)</f>
        <v>1</v>
      </c>
      <c r="E2642" s="4">
        <f>VLOOKUP(EB[[#This Row],[indic_nrg]],Indicators[],4,FALSE)</f>
        <v>0</v>
      </c>
      <c r="F2642" s="4">
        <f>IFERROR(VLOOKUP(EB[[#This Row],[Source_carrier]],KS_DB[[product]:[KS]],6,FALSE),0)</f>
        <v>0</v>
      </c>
      <c r="G2642" s="4" t="s">
        <v>34</v>
      </c>
      <c r="H2642" s="4" t="s">
        <v>1231</v>
      </c>
      <c r="I2642" s="4" t="s">
        <v>55</v>
      </c>
      <c r="J2642" s="4" t="s">
        <v>37</v>
      </c>
      <c r="K2642" s="4" t="s">
        <v>1232</v>
      </c>
      <c r="L2642" s="4" t="s">
        <v>39</v>
      </c>
      <c r="M2642" s="4" t="s">
        <v>56</v>
      </c>
      <c r="N2642" s="4" t="s">
        <v>41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  <c r="Z2642" s="4">
        <v>0</v>
      </c>
      <c r="AA2642" s="4">
        <v>0</v>
      </c>
      <c r="AB2642" s="4">
        <v>0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4">
        <v>0</v>
      </c>
    </row>
    <row r="2643" spans="1:40" ht="15" customHeight="1" x14ac:dyDescent="0.25">
      <c r="A2643" s="4" t="str">
        <f>EB[[#This Row],[unit]] &amp; "#" &amp; EB[[#This Row],[indic_nrg]] &amp; "#" &amp; EB[[#This Row],[product]] &amp; "#" &amp; EB[[#This Row],[geo]]</f>
        <v>TJ#B_101600#2122#CZ</v>
      </c>
      <c r="B2643" s="4" t="str">
        <f>VLOOKUP(EB[[#This Row],[product]],KS_DB[[product]:[KS]],5,FALSE)</f>
        <v>solid</v>
      </c>
      <c r="C2643" s="4" t="str">
        <f>VLOOKUP(EB[[#This Row],[product]],KS_DB[[product]:[KS]],6,FALSE)</f>
        <v>solid</v>
      </c>
      <c r="D2643" s="4">
        <f>VLOOKUP(EB[[#This Row],[product]],Carriers[],4,FALSE)</f>
        <v>1</v>
      </c>
      <c r="E2643" s="4">
        <f>VLOOKUP(EB[[#This Row],[indic_nrg]],Indicators[],4,FALSE)</f>
        <v>0</v>
      </c>
      <c r="F2643" s="4">
        <f>IFERROR(VLOOKUP(EB[[#This Row],[Source_carrier]],KS_DB[[product]:[KS]],6,FALSE),0)</f>
        <v>0</v>
      </c>
      <c r="G2643" s="4" t="s">
        <v>34</v>
      </c>
      <c r="H2643" s="4" t="s">
        <v>1231</v>
      </c>
      <c r="I2643" s="4" t="s">
        <v>57</v>
      </c>
      <c r="J2643" s="4" t="s">
        <v>37</v>
      </c>
      <c r="K2643" s="4" t="s">
        <v>1232</v>
      </c>
      <c r="L2643" s="4" t="s">
        <v>39</v>
      </c>
      <c r="M2643" s="4" t="s">
        <v>58</v>
      </c>
      <c r="N2643" s="4" t="s">
        <v>41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0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</row>
    <row r="2644" spans="1:40" ht="15" customHeight="1" x14ac:dyDescent="0.25">
      <c r="A2644" s="4" t="str">
        <f>EB[[#This Row],[unit]] &amp; "#" &amp; EB[[#This Row],[indic_nrg]] &amp; "#" &amp; EB[[#This Row],[product]] &amp; "#" &amp; EB[[#This Row],[geo]]</f>
        <v>TJ#B_101600#2130#CZ</v>
      </c>
      <c r="B2644" s="4" t="str">
        <f>VLOOKUP(EB[[#This Row],[product]],KS_DB[[product]:[KS]],5,FALSE)</f>
        <v>solid</v>
      </c>
      <c r="C2644" s="4" t="str">
        <f>VLOOKUP(EB[[#This Row],[product]],KS_DB[[product]:[KS]],6,FALSE)</f>
        <v>solid</v>
      </c>
      <c r="D2644" s="4">
        <f>VLOOKUP(EB[[#This Row],[product]],Carriers[],4,FALSE)</f>
        <v>1</v>
      </c>
      <c r="E2644" s="4">
        <f>VLOOKUP(EB[[#This Row],[indic_nrg]],Indicators[],4,FALSE)</f>
        <v>0</v>
      </c>
      <c r="F2644" s="4">
        <f>IFERROR(VLOOKUP(EB[[#This Row],[Source_carrier]],KS_DB[[product]:[KS]],6,FALSE),0)</f>
        <v>0</v>
      </c>
      <c r="G2644" s="4" t="s">
        <v>34</v>
      </c>
      <c r="H2644" s="4" t="s">
        <v>1231</v>
      </c>
      <c r="I2644" s="4" t="s">
        <v>59</v>
      </c>
      <c r="J2644" s="4" t="s">
        <v>37</v>
      </c>
      <c r="K2644" s="4" t="s">
        <v>1232</v>
      </c>
      <c r="L2644" s="4" t="s">
        <v>39</v>
      </c>
      <c r="M2644" s="4" t="s">
        <v>60</v>
      </c>
      <c r="N2644" s="4" t="s">
        <v>41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0</v>
      </c>
      <c r="Z2644" s="4">
        <v>0</v>
      </c>
      <c r="AA2644" s="4">
        <v>13157</v>
      </c>
      <c r="AB2644" s="4">
        <v>14138</v>
      </c>
      <c r="AC2644" s="4">
        <v>16286</v>
      </c>
      <c r="AD2644" s="4">
        <v>12516</v>
      </c>
      <c r="AE2644" s="4">
        <v>15721</v>
      </c>
      <c r="AF2644" s="4">
        <v>14175</v>
      </c>
      <c r="AG2644" s="4">
        <v>14364</v>
      </c>
      <c r="AH2644" s="4">
        <v>10141</v>
      </c>
      <c r="AI2644" s="4">
        <v>13760</v>
      </c>
      <c r="AJ2644" s="4">
        <v>13120</v>
      </c>
      <c r="AK2644" s="4">
        <v>14628</v>
      </c>
      <c r="AL2644" s="4">
        <v>15118</v>
      </c>
      <c r="AM2644" s="4">
        <v>15268</v>
      </c>
      <c r="AN2644" s="4">
        <v>16136</v>
      </c>
    </row>
    <row r="2645" spans="1:40" ht="15" customHeight="1" x14ac:dyDescent="0.25">
      <c r="A2645" s="4" t="str">
        <f>EB[[#This Row],[unit]] &amp; "#" &amp; EB[[#This Row],[indic_nrg]] &amp; "#" &amp; EB[[#This Row],[product]] &amp; "#" &amp; EB[[#This Row],[geo]]</f>
        <v>TJ#B_101600#2200#CZ</v>
      </c>
      <c r="B2645" s="4" t="str">
        <f>VLOOKUP(EB[[#This Row],[product]],KS_DB[[product]:[KS]],5,FALSE)</f>
        <v>solid</v>
      </c>
      <c r="C2645" s="4" t="str">
        <f>VLOOKUP(EB[[#This Row],[product]],KS_DB[[product]:[KS]],6,FALSE)</f>
        <v>solid</v>
      </c>
      <c r="D2645" s="4">
        <f>VLOOKUP(EB[[#This Row],[product]],Carriers[],4,FALSE)</f>
        <v>0</v>
      </c>
      <c r="E2645" s="4">
        <f>VLOOKUP(EB[[#This Row],[indic_nrg]],Indicators[],4,FALSE)</f>
        <v>0</v>
      </c>
      <c r="F2645" s="4">
        <f>IFERROR(VLOOKUP(EB[[#This Row],[Source_carrier]],KS_DB[[product]:[KS]],6,FALSE),0)</f>
        <v>0</v>
      </c>
      <c r="G2645" s="4" t="s">
        <v>34</v>
      </c>
      <c r="H2645" s="4" t="s">
        <v>1231</v>
      </c>
      <c r="I2645" s="4" t="s">
        <v>61</v>
      </c>
      <c r="J2645" s="4" t="s">
        <v>37</v>
      </c>
      <c r="K2645" s="4" t="s">
        <v>1232</v>
      </c>
      <c r="L2645" s="4" t="s">
        <v>39</v>
      </c>
      <c r="M2645" s="4" t="s">
        <v>62</v>
      </c>
      <c r="N2645" s="4" t="s">
        <v>41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4663</v>
      </c>
      <c r="AJ2645" s="4">
        <v>1612</v>
      </c>
      <c r="AK2645" s="4">
        <v>2771</v>
      </c>
      <c r="AL2645" s="4">
        <v>2939</v>
      </c>
      <c r="AM2645" s="4">
        <v>3072</v>
      </c>
      <c r="AN2645" s="4">
        <v>2651</v>
      </c>
    </row>
    <row r="2646" spans="1:40" ht="15" customHeight="1" x14ac:dyDescent="0.25">
      <c r="A2646" s="4" t="str">
        <f>EB[[#This Row],[unit]] &amp; "#" &amp; EB[[#This Row],[indic_nrg]] &amp; "#" &amp; EB[[#This Row],[product]] &amp; "#" &amp; EB[[#This Row],[geo]]</f>
        <v>TJ#B_101600#2210#CZ</v>
      </c>
      <c r="B2646" s="4" t="str">
        <f>VLOOKUP(EB[[#This Row],[product]],KS_DB[[product]:[KS]],5,FALSE)</f>
        <v>solid</v>
      </c>
      <c r="C2646" s="4" t="str">
        <f>VLOOKUP(EB[[#This Row],[product]],KS_DB[[product]:[KS]],6,FALSE)</f>
        <v>solid</v>
      </c>
      <c r="D2646" s="4">
        <f>VLOOKUP(EB[[#This Row],[product]],Carriers[],4,FALSE)</f>
        <v>1</v>
      </c>
      <c r="E2646" s="4">
        <f>VLOOKUP(EB[[#This Row],[indic_nrg]],Indicators[],4,FALSE)</f>
        <v>0</v>
      </c>
      <c r="F2646" s="4">
        <f>IFERROR(VLOOKUP(EB[[#This Row],[Source_carrier]],KS_DB[[product]:[KS]],6,FALSE),0)</f>
        <v>0</v>
      </c>
      <c r="G2646" s="4" t="s">
        <v>34</v>
      </c>
      <c r="H2646" s="4" t="s">
        <v>1231</v>
      </c>
      <c r="I2646" s="4" t="s">
        <v>63</v>
      </c>
      <c r="J2646" s="4" t="s">
        <v>37</v>
      </c>
      <c r="K2646" s="4" t="s">
        <v>1232</v>
      </c>
      <c r="L2646" s="4" t="s">
        <v>39</v>
      </c>
      <c r="M2646" s="4" t="s">
        <v>64</v>
      </c>
      <c r="N2646" s="4" t="s">
        <v>41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4663</v>
      </c>
      <c r="AJ2646" s="4">
        <v>1612</v>
      </c>
      <c r="AK2646" s="4">
        <v>2771</v>
      </c>
      <c r="AL2646" s="4">
        <v>2939</v>
      </c>
      <c r="AM2646" s="4">
        <v>3072</v>
      </c>
      <c r="AN2646" s="4">
        <v>2651</v>
      </c>
    </row>
    <row r="2647" spans="1:40" ht="15" customHeight="1" x14ac:dyDescent="0.25">
      <c r="A2647" s="4" t="str">
        <f>EB[[#This Row],[unit]] &amp; "#" &amp; EB[[#This Row],[indic_nrg]] &amp; "#" &amp; EB[[#This Row],[product]] &amp; "#" &amp; EB[[#This Row],[geo]]</f>
        <v>TJ#B_101600#2230#CZ</v>
      </c>
      <c r="B2647" s="4" t="str">
        <f>VLOOKUP(EB[[#This Row],[product]],KS_DB[[product]:[KS]],5,FALSE)</f>
        <v>solid</v>
      </c>
      <c r="C2647" s="4" t="str">
        <f>VLOOKUP(EB[[#This Row],[product]],KS_DB[[product]:[KS]],6,FALSE)</f>
        <v>solid</v>
      </c>
      <c r="D2647" s="4">
        <f>VLOOKUP(EB[[#This Row],[product]],Carriers[],4,FALSE)</f>
        <v>1</v>
      </c>
      <c r="E2647" s="4">
        <f>VLOOKUP(EB[[#This Row],[indic_nrg]],Indicators[],4,FALSE)</f>
        <v>0</v>
      </c>
      <c r="F2647" s="4">
        <f>IFERROR(VLOOKUP(EB[[#This Row],[Source_carrier]],KS_DB[[product]:[KS]],6,FALSE),0)</f>
        <v>0</v>
      </c>
      <c r="G2647" s="4" t="s">
        <v>34</v>
      </c>
      <c r="H2647" s="4" t="s">
        <v>1231</v>
      </c>
      <c r="I2647" s="4" t="s">
        <v>65</v>
      </c>
      <c r="J2647" s="4" t="s">
        <v>37</v>
      </c>
      <c r="K2647" s="4" t="s">
        <v>1232</v>
      </c>
      <c r="L2647" s="4" t="s">
        <v>39</v>
      </c>
      <c r="M2647" s="4" t="s">
        <v>66</v>
      </c>
      <c r="N2647" s="4" t="s">
        <v>41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</row>
    <row r="2648" spans="1:40" ht="15" customHeight="1" x14ac:dyDescent="0.25">
      <c r="A2648" s="4" t="str">
        <f>EB[[#This Row],[unit]] &amp; "#" &amp; EB[[#This Row],[indic_nrg]] &amp; "#" &amp; EB[[#This Row],[product]] &amp; "#" &amp; EB[[#This Row],[geo]]</f>
        <v>TJ#B_101600#2310#CZ</v>
      </c>
      <c r="B2648" s="4" t="str">
        <f>VLOOKUP(EB[[#This Row],[product]],KS_DB[[product]:[KS]],5,FALSE)</f>
        <v>solid</v>
      </c>
      <c r="C2648" s="4" t="str">
        <f>VLOOKUP(EB[[#This Row],[product]],KS_DB[[product]:[KS]],6,FALSE)</f>
        <v>solid</v>
      </c>
      <c r="D2648" s="4">
        <f>VLOOKUP(EB[[#This Row],[product]],Carriers[],4,FALSE)</f>
        <v>1</v>
      </c>
      <c r="E2648" s="4">
        <f>VLOOKUP(EB[[#This Row],[indic_nrg]],Indicators[],4,FALSE)</f>
        <v>0</v>
      </c>
      <c r="F2648" s="4">
        <f>IFERROR(VLOOKUP(EB[[#This Row],[Source_carrier]],KS_DB[[product]:[KS]],6,FALSE),0)</f>
        <v>0</v>
      </c>
      <c r="G2648" s="4" t="s">
        <v>34</v>
      </c>
      <c r="H2648" s="4" t="s">
        <v>1231</v>
      </c>
      <c r="I2648" s="4" t="s">
        <v>67</v>
      </c>
      <c r="J2648" s="4" t="s">
        <v>37</v>
      </c>
      <c r="K2648" s="4" t="s">
        <v>1232</v>
      </c>
      <c r="L2648" s="4" t="s">
        <v>39</v>
      </c>
      <c r="M2648" s="4" t="s">
        <v>68</v>
      </c>
      <c r="N2648" s="4" t="s">
        <v>41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</v>
      </c>
      <c r="Y2648" s="4">
        <v>0</v>
      </c>
      <c r="Z2648" s="4">
        <v>0</v>
      </c>
      <c r="AA2648" s="4">
        <v>0</v>
      </c>
      <c r="AB2648" s="4">
        <v>0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0</v>
      </c>
    </row>
    <row r="2649" spans="1:40" ht="15" customHeight="1" x14ac:dyDescent="0.25">
      <c r="A2649" s="4" t="str">
        <f>EB[[#This Row],[unit]] &amp; "#" &amp; EB[[#This Row],[indic_nrg]] &amp; "#" &amp; EB[[#This Row],[product]] &amp; "#" &amp; EB[[#This Row],[geo]]</f>
        <v>TJ#B_101600#2330#CZ</v>
      </c>
      <c r="B2649" s="4" t="str">
        <f>VLOOKUP(EB[[#This Row],[product]],KS_DB[[product]:[KS]],5,FALSE)</f>
        <v>solid</v>
      </c>
      <c r="C2649" s="4" t="str">
        <f>VLOOKUP(EB[[#This Row],[product]],KS_DB[[product]:[KS]],6,FALSE)</f>
        <v>solid</v>
      </c>
      <c r="D2649" s="4">
        <f>VLOOKUP(EB[[#This Row],[product]],Carriers[],4,FALSE)</f>
        <v>1</v>
      </c>
      <c r="E2649" s="4">
        <f>VLOOKUP(EB[[#This Row],[indic_nrg]],Indicators[],4,FALSE)</f>
        <v>0</v>
      </c>
      <c r="F2649" s="4">
        <f>IFERROR(VLOOKUP(EB[[#This Row],[Source_carrier]],KS_DB[[product]:[KS]],6,FALSE),0)</f>
        <v>0</v>
      </c>
      <c r="G2649" s="4" t="s">
        <v>34</v>
      </c>
      <c r="H2649" s="4" t="s">
        <v>1231</v>
      </c>
      <c r="I2649" s="4" t="s">
        <v>69</v>
      </c>
      <c r="J2649" s="4" t="s">
        <v>37</v>
      </c>
      <c r="K2649" s="4" t="s">
        <v>1232</v>
      </c>
      <c r="L2649" s="4" t="s">
        <v>39</v>
      </c>
      <c r="M2649" s="4" t="s">
        <v>70</v>
      </c>
      <c r="N2649" s="4" t="s">
        <v>41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0</v>
      </c>
    </row>
    <row r="2650" spans="1:40" ht="15" customHeight="1" x14ac:dyDescent="0.25">
      <c r="A2650" s="4" t="str">
        <f>EB[[#This Row],[unit]] &amp; "#" &amp; EB[[#This Row],[indic_nrg]] &amp; "#" &amp; EB[[#This Row],[product]] &amp; "#" &amp; EB[[#This Row],[geo]]</f>
        <v>TJ#B_101600#2410#CZ</v>
      </c>
      <c r="B2650" s="4" t="str">
        <f>VLOOKUP(EB[[#This Row],[product]],KS_DB[[product]:[KS]],5,FALSE)</f>
        <v>solid</v>
      </c>
      <c r="C2650" s="4" t="str">
        <f>VLOOKUP(EB[[#This Row],[product]],KS_DB[[product]:[KS]],6,FALSE)</f>
        <v>solid</v>
      </c>
      <c r="D2650" s="4">
        <f>VLOOKUP(EB[[#This Row],[product]],Carriers[],4,FALSE)</f>
        <v>1</v>
      </c>
      <c r="E2650" s="4">
        <f>VLOOKUP(EB[[#This Row],[indic_nrg]],Indicators[],4,FALSE)</f>
        <v>0</v>
      </c>
      <c r="F2650" s="4">
        <f>IFERROR(VLOOKUP(EB[[#This Row],[Source_carrier]],KS_DB[[product]:[KS]],6,FALSE),0)</f>
        <v>0</v>
      </c>
      <c r="G2650" s="4" t="s">
        <v>34</v>
      </c>
      <c r="H2650" s="4" t="s">
        <v>1231</v>
      </c>
      <c r="I2650" s="4" t="s">
        <v>71</v>
      </c>
      <c r="J2650" s="4" t="s">
        <v>37</v>
      </c>
      <c r="K2650" s="4" t="s">
        <v>1232</v>
      </c>
      <c r="L2650" s="4" t="s">
        <v>39</v>
      </c>
      <c r="M2650" s="4" t="s">
        <v>72</v>
      </c>
      <c r="N2650" s="4" t="s">
        <v>41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4">
        <v>0</v>
      </c>
    </row>
    <row r="2651" spans="1:40" ht="15" customHeight="1" x14ac:dyDescent="0.25">
      <c r="A2651" s="4" t="str">
        <f>EB[[#This Row],[unit]] &amp; "#" &amp; EB[[#This Row],[indic_nrg]] &amp; "#" &amp; EB[[#This Row],[product]] &amp; "#" &amp; EB[[#This Row],[geo]]</f>
        <v>TJ#B_101600#3000#CZ</v>
      </c>
      <c r="B2651" s="4" t="str">
        <f>VLOOKUP(EB[[#This Row],[product]],KS_DB[[product]:[KS]],5,FALSE)</f>
        <v>liquid</v>
      </c>
      <c r="C2651" s="4" t="str">
        <f>VLOOKUP(EB[[#This Row],[product]],KS_DB[[product]:[KS]],6,FALSE)</f>
        <v>liquid</v>
      </c>
      <c r="D2651" s="4">
        <f>VLOOKUP(EB[[#This Row],[product]],Carriers[],4,FALSE)</f>
        <v>0</v>
      </c>
      <c r="E2651" s="4">
        <f>VLOOKUP(EB[[#This Row],[indic_nrg]],Indicators[],4,FALSE)</f>
        <v>0</v>
      </c>
      <c r="F2651" s="4">
        <f>IFERROR(VLOOKUP(EB[[#This Row],[Source_carrier]],KS_DB[[product]:[KS]],6,FALSE),0)</f>
        <v>0</v>
      </c>
      <c r="G2651" s="4" t="s">
        <v>34</v>
      </c>
      <c r="H2651" s="4" t="s">
        <v>1231</v>
      </c>
      <c r="I2651" s="4" t="s">
        <v>73</v>
      </c>
      <c r="J2651" s="4" t="s">
        <v>37</v>
      </c>
      <c r="K2651" s="4" t="s">
        <v>1232</v>
      </c>
      <c r="L2651" s="4" t="s">
        <v>39</v>
      </c>
      <c r="M2651" s="4" t="s">
        <v>74</v>
      </c>
      <c r="N2651" s="4" t="s">
        <v>41</v>
      </c>
      <c r="O2651" s="4">
        <v>71773</v>
      </c>
      <c r="P2651" s="4">
        <v>44899</v>
      </c>
      <c r="Q2651" s="4">
        <v>48153</v>
      </c>
      <c r="R2651" s="4">
        <v>41694</v>
      </c>
      <c r="S2651" s="4">
        <v>57545</v>
      </c>
      <c r="T2651" s="4">
        <v>97044</v>
      </c>
      <c r="U2651" s="4">
        <v>99942</v>
      </c>
      <c r="V2651" s="4">
        <v>90907</v>
      </c>
      <c r="W2651" s="4">
        <v>89645</v>
      </c>
      <c r="X2651" s="4">
        <v>93052</v>
      </c>
      <c r="Y2651" s="4">
        <v>87641</v>
      </c>
      <c r="Z2651" s="4">
        <v>88527</v>
      </c>
      <c r="AA2651" s="4">
        <v>80917</v>
      </c>
      <c r="AB2651" s="4">
        <v>82847</v>
      </c>
      <c r="AC2651" s="4">
        <v>105841</v>
      </c>
      <c r="AD2651" s="4">
        <v>110916</v>
      </c>
      <c r="AE2651" s="4">
        <v>109534</v>
      </c>
      <c r="AF2651" s="4">
        <v>100074</v>
      </c>
      <c r="AG2651" s="4">
        <v>106341</v>
      </c>
      <c r="AH2651" s="4">
        <v>94449</v>
      </c>
      <c r="AI2651" s="4">
        <v>99327</v>
      </c>
      <c r="AJ2651" s="4">
        <v>92270</v>
      </c>
      <c r="AK2651" s="4">
        <v>94890</v>
      </c>
      <c r="AL2651" s="4">
        <v>89749</v>
      </c>
      <c r="AM2651" s="4">
        <v>100173</v>
      </c>
      <c r="AN2651" s="4">
        <v>81567</v>
      </c>
    </row>
    <row r="2652" spans="1:40" ht="15" customHeight="1" x14ac:dyDescent="0.25">
      <c r="A2652" s="4" t="str">
        <f>EB[[#This Row],[unit]] &amp; "#" &amp; EB[[#This Row],[indic_nrg]] &amp; "#" &amp; EB[[#This Row],[product]] &amp; "#" &amp; EB[[#This Row],[geo]]</f>
        <v>TJ#B_101600#3100#CZ</v>
      </c>
      <c r="B2652" s="4" t="str">
        <f>VLOOKUP(EB[[#This Row],[product]],KS_DB[[product]:[KS]],5,FALSE)</f>
        <v>liquid</v>
      </c>
      <c r="C2652" s="4" t="str">
        <f>VLOOKUP(EB[[#This Row],[product]],KS_DB[[product]:[KS]],6,FALSE)</f>
        <v>liquid</v>
      </c>
      <c r="D2652" s="4">
        <f>VLOOKUP(EB[[#This Row],[product]],Carriers[],4,FALSE)</f>
        <v>0</v>
      </c>
      <c r="E2652" s="4">
        <f>VLOOKUP(EB[[#This Row],[indic_nrg]],Indicators[],4,FALSE)</f>
        <v>0</v>
      </c>
      <c r="F2652" s="4">
        <f>IFERROR(VLOOKUP(EB[[#This Row],[Source_carrier]],KS_DB[[product]:[KS]],6,FALSE),0)</f>
        <v>0</v>
      </c>
      <c r="G2652" s="4" t="s">
        <v>34</v>
      </c>
      <c r="H2652" s="4" t="s">
        <v>1231</v>
      </c>
      <c r="I2652" s="4" t="s">
        <v>1103</v>
      </c>
      <c r="J2652" s="4" t="s">
        <v>37</v>
      </c>
      <c r="K2652" s="4" t="s">
        <v>1232</v>
      </c>
      <c r="L2652" s="4" t="s">
        <v>39</v>
      </c>
      <c r="M2652" s="4" t="s">
        <v>1104</v>
      </c>
      <c r="N2652" s="4" t="s">
        <v>41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</row>
    <row r="2653" spans="1:40" ht="15" customHeight="1" x14ac:dyDescent="0.25">
      <c r="A2653" s="4" t="str">
        <f>EB[[#This Row],[unit]] &amp; "#" &amp; EB[[#This Row],[indic_nrg]] &amp; "#" &amp; EB[[#This Row],[product]] &amp; "#" &amp; EB[[#This Row],[geo]]</f>
        <v>TJ#B_101600#3105#CZ</v>
      </c>
      <c r="B2653" s="4" t="str">
        <f>VLOOKUP(EB[[#This Row],[product]],KS_DB[[product]:[KS]],5,FALSE)</f>
        <v>liquid</v>
      </c>
      <c r="C2653" s="4" t="str">
        <f>VLOOKUP(EB[[#This Row],[product]],KS_DB[[product]:[KS]],6,FALSE)</f>
        <v>liquid</v>
      </c>
      <c r="D2653" s="4">
        <f>VLOOKUP(EB[[#This Row],[product]],Carriers[],4,FALSE)</f>
        <v>1</v>
      </c>
      <c r="E2653" s="4">
        <f>VLOOKUP(EB[[#This Row],[indic_nrg]],Indicators[],4,FALSE)</f>
        <v>0</v>
      </c>
      <c r="F2653" s="4">
        <f>IFERROR(VLOOKUP(EB[[#This Row],[Source_carrier]],KS_DB[[product]:[KS]],6,FALSE),0)</f>
        <v>0</v>
      </c>
      <c r="G2653" s="4" t="s">
        <v>34</v>
      </c>
      <c r="H2653" s="4" t="s">
        <v>1231</v>
      </c>
      <c r="I2653" s="4" t="s">
        <v>1105</v>
      </c>
      <c r="J2653" s="4" t="s">
        <v>37</v>
      </c>
      <c r="K2653" s="4" t="s">
        <v>1232</v>
      </c>
      <c r="L2653" s="4" t="s">
        <v>39</v>
      </c>
      <c r="M2653" s="4" t="s">
        <v>1106</v>
      </c>
      <c r="N2653" s="4" t="s">
        <v>41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0</v>
      </c>
      <c r="Y2653" s="4">
        <v>0</v>
      </c>
      <c r="Z2653" s="4">
        <v>0</v>
      </c>
      <c r="AA2653" s="4">
        <v>0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</row>
    <row r="2654" spans="1:40" ht="15" customHeight="1" x14ac:dyDescent="0.25">
      <c r="A2654" s="4" t="str">
        <f>EB[[#This Row],[unit]] &amp; "#" &amp; EB[[#This Row],[indic_nrg]] &amp; "#" &amp; EB[[#This Row],[product]] &amp; "#" &amp; EB[[#This Row],[geo]]</f>
        <v>TJ#B_101600#3106#CZ</v>
      </c>
      <c r="B2654" s="4" t="str">
        <f>VLOOKUP(EB[[#This Row],[product]],KS_DB[[product]:[KS]],5,FALSE)</f>
        <v>liquid</v>
      </c>
      <c r="C2654" s="4" t="str">
        <f>VLOOKUP(EB[[#This Row],[product]],KS_DB[[product]:[KS]],6,FALSE)</f>
        <v>liquid</v>
      </c>
      <c r="D2654" s="4">
        <f>VLOOKUP(EB[[#This Row],[product]],Carriers[],4,FALSE)</f>
        <v>1</v>
      </c>
      <c r="E2654" s="4">
        <f>VLOOKUP(EB[[#This Row],[indic_nrg]],Indicators[],4,FALSE)</f>
        <v>0</v>
      </c>
      <c r="F2654" s="4">
        <f>IFERROR(VLOOKUP(EB[[#This Row],[Source_carrier]],KS_DB[[product]:[KS]],6,FALSE),0)</f>
        <v>0</v>
      </c>
      <c r="G2654" s="4" t="s">
        <v>34</v>
      </c>
      <c r="H2654" s="4" t="s">
        <v>1231</v>
      </c>
      <c r="I2654" s="4" t="s">
        <v>1131</v>
      </c>
      <c r="J2654" s="4" t="s">
        <v>37</v>
      </c>
      <c r="K2654" s="4" t="s">
        <v>1232</v>
      </c>
      <c r="L2654" s="4" t="s">
        <v>39</v>
      </c>
      <c r="M2654" s="4" t="s">
        <v>1132</v>
      </c>
      <c r="N2654" s="4" t="s">
        <v>41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</v>
      </c>
      <c r="Y2654" s="4">
        <v>0</v>
      </c>
      <c r="Z2654" s="4">
        <v>0</v>
      </c>
      <c r="AA2654" s="4">
        <v>0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</row>
    <row r="2655" spans="1:40" ht="15" customHeight="1" x14ac:dyDescent="0.25">
      <c r="A2655" s="4" t="str">
        <f>EB[[#This Row],[unit]] &amp; "#" &amp; EB[[#This Row],[indic_nrg]] &amp; "#" &amp; EB[[#This Row],[product]] &amp; "#" &amp; EB[[#This Row],[geo]]</f>
        <v>TJ#B_101600#3200#CZ</v>
      </c>
      <c r="B2655" s="4" t="str">
        <f>VLOOKUP(EB[[#This Row],[product]],KS_DB[[product]:[KS]],5,FALSE)</f>
        <v>liquid</v>
      </c>
      <c r="C2655" s="4" t="str">
        <f>VLOOKUP(EB[[#This Row],[product]],KS_DB[[product]:[KS]],6,FALSE)</f>
        <v>liquid</v>
      </c>
      <c r="D2655" s="4">
        <f>VLOOKUP(EB[[#This Row],[product]],Carriers[],4,FALSE)</f>
        <v>0</v>
      </c>
      <c r="E2655" s="4">
        <f>VLOOKUP(EB[[#This Row],[indic_nrg]],Indicators[],4,FALSE)</f>
        <v>0</v>
      </c>
      <c r="F2655" s="4">
        <f>IFERROR(VLOOKUP(EB[[#This Row],[Source_carrier]],KS_DB[[product]:[KS]],6,FALSE),0)</f>
        <v>0</v>
      </c>
      <c r="G2655" s="4" t="s">
        <v>34</v>
      </c>
      <c r="H2655" s="4" t="s">
        <v>1231</v>
      </c>
      <c r="I2655" s="4" t="s">
        <v>75</v>
      </c>
      <c r="J2655" s="4" t="s">
        <v>37</v>
      </c>
      <c r="K2655" s="4" t="s">
        <v>1232</v>
      </c>
      <c r="L2655" s="4" t="s">
        <v>39</v>
      </c>
      <c r="M2655" s="4" t="s">
        <v>76</v>
      </c>
      <c r="N2655" s="4" t="s">
        <v>41</v>
      </c>
      <c r="O2655" s="4">
        <v>71773</v>
      </c>
      <c r="P2655" s="4">
        <v>44899</v>
      </c>
      <c r="Q2655" s="4">
        <v>48153</v>
      </c>
      <c r="R2655" s="4">
        <v>41694</v>
      </c>
      <c r="S2655" s="4">
        <v>57545</v>
      </c>
      <c r="T2655" s="4">
        <v>97044</v>
      </c>
      <c r="U2655" s="4">
        <v>99942</v>
      </c>
      <c r="V2655" s="4">
        <v>90907</v>
      </c>
      <c r="W2655" s="4">
        <v>89645</v>
      </c>
      <c r="X2655" s="4">
        <v>93052</v>
      </c>
      <c r="Y2655" s="4">
        <v>87641</v>
      </c>
      <c r="Z2655" s="4">
        <v>88527</v>
      </c>
      <c r="AA2655" s="4">
        <v>80917</v>
      </c>
      <c r="AB2655" s="4">
        <v>82847</v>
      </c>
      <c r="AC2655" s="4">
        <v>105841</v>
      </c>
      <c r="AD2655" s="4">
        <v>110916</v>
      </c>
      <c r="AE2655" s="4">
        <v>109534</v>
      </c>
      <c r="AF2655" s="4">
        <v>100074</v>
      </c>
      <c r="AG2655" s="4">
        <v>106341</v>
      </c>
      <c r="AH2655" s="4">
        <v>94449</v>
      </c>
      <c r="AI2655" s="4">
        <v>99327</v>
      </c>
      <c r="AJ2655" s="4">
        <v>92270</v>
      </c>
      <c r="AK2655" s="4">
        <v>94890</v>
      </c>
      <c r="AL2655" s="4">
        <v>89749</v>
      </c>
      <c r="AM2655" s="4">
        <v>100173</v>
      </c>
      <c r="AN2655" s="4">
        <v>81567</v>
      </c>
    </row>
    <row r="2656" spans="1:40" ht="15" customHeight="1" x14ac:dyDescent="0.25">
      <c r="A2656" s="4" t="str">
        <f>EB[[#This Row],[unit]] &amp; "#" &amp; EB[[#This Row],[indic_nrg]] &amp; "#" &amp; EB[[#This Row],[product]] &amp; "#" &amp; EB[[#This Row],[geo]]</f>
        <v>TJ#B_101600#3214#CZ</v>
      </c>
      <c r="B2656" s="4" t="str">
        <f>VLOOKUP(EB[[#This Row],[product]],KS_DB[[product]:[KS]],5,FALSE)</f>
        <v>liquid</v>
      </c>
      <c r="C2656" s="4" t="str">
        <f>VLOOKUP(EB[[#This Row],[product]],KS_DB[[product]:[KS]],6,FALSE)</f>
        <v>liquid</v>
      </c>
      <c r="D2656" s="4">
        <f>VLOOKUP(EB[[#This Row],[product]],Carriers[],4,FALSE)</f>
        <v>1</v>
      </c>
      <c r="E2656" s="4">
        <f>VLOOKUP(EB[[#This Row],[indic_nrg]],Indicators[],4,FALSE)</f>
        <v>0</v>
      </c>
      <c r="F2656" s="4">
        <f>IFERROR(VLOOKUP(EB[[#This Row],[Source_carrier]],KS_DB[[product]:[KS]],6,FALSE),0)</f>
        <v>0</v>
      </c>
      <c r="G2656" s="4" t="s">
        <v>34</v>
      </c>
      <c r="H2656" s="4" t="s">
        <v>1231</v>
      </c>
      <c r="I2656" s="4" t="s">
        <v>1161</v>
      </c>
      <c r="J2656" s="4" t="s">
        <v>37</v>
      </c>
      <c r="K2656" s="4" t="s">
        <v>1232</v>
      </c>
      <c r="L2656" s="4" t="s">
        <v>39</v>
      </c>
      <c r="M2656" s="4" t="s">
        <v>1162</v>
      </c>
      <c r="N2656" s="4" t="s">
        <v>41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2577</v>
      </c>
      <c r="W2656" s="4">
        <v>2301</v>
      </c>
      <c r="X2656" s="4">
        <v>1657</v>
      </c>
      <c r="Y2656" s="4">
        <v>2439</v>
      </c>
      <c r="Z2656" s="4">
        <v>1887</v>
      </c>
      <c r="AA2656" s="4">
        <v>782</v>
      </c>
      <c r="AB2656" s="4">
        <v>690</v>
      </c>
      <c r="AC2656" s="4">
        <v>506</v>
      </c>
      <c r="AD2656" s="4">
        <v>598</v>
      </c>
      <c r="AE2656" s="4">
        <v>552</v>
      </c>
      <c r="AF2656" s="4">
        <v>552</v>
      </c>
      <c r="AG2656" s="4">
        <v>690</v>
      </c>
      <c r="AH2656" s="4">
        <v>598</v>
      </c>
      <c r="AI2656" s="4">
        <v>414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</row>
    <row r="2657" spans="1:40" ht="15" customHeight="1" x14ac:dyDescent="0.25">
      <c r="A2657" s="4" t="str">
        <f>EB[[#This Row],[unit]] &amp; "#" &amp; EB[[#This Row],[indic_nrg]] &amp; "#" &amp; EB[[#This Row],[product]] &amp; "#" &amp; EB[[#This Row],[geo]]</f>
        <v>TJ#B_101600#3215#CZ</v>
      </c>
      <c r="B2657" s="4" t="str">
        <f>VLOOKUP(EB[[#This Row],[product]],KS_DB[[product]:[KS]],5,FALSE)</f>
        <v>liquid</v>
      </c>
      <c r="C2657" s="4" t="str">
        <f>VLOOKUP(EB[[#This Row],[product]],KS_DB[[product]:[KS]],6,FALSE)</f>
        <v>liquid</v>
      </c>
      <c r="D2657" s="4">
        <f>VLOOKUP(EB[[#This Row],[product]],Carriers[],4,FALSE)</f>
        <v>1</v>
      </c>
      <c r="E2657" s="4">
        <f>VLOOKUP(EB[[#This Row],[indic_nrg]],Indicators[],4,FALSE)</f>
        <v>0</v>
      </c>
      <c r="F2657" s="4">
        <f>IFERROR(VLOOKUP(EB[[#This Row],[Source_carrier]],KS_DB[[product]:[KS]],6,FALSE),0)</f>
        <v>0</v>
      </c>
      <c r="G2657" s="4" t="s">
        <v>34</v>
      </c>
      <c r="H2657" s="4" t="s">
        <v>1231</v>
      </c>
      <c r="I2657" s="4" t="s">
        <v>1223</v>
      </c>
      <c r="J2657" s="4" t="s">
        <v>37</v>
      </c>
      <c r="K2657" s="4" t="s">
        <v>1232</v>
      </c>
      <c r="L2657" s="4" t="s">
        <v>39</v>
      </c>
      <c r="M2657" s="4" t="s">
        <v>1224</v>
      </c>
      <c r="N2657" s="4" t="s">
        <v>41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0</v>
      </c>
      <c r="AA2657" s="4">
        <v>0</v>
      </c>
      <c r="AB2657" s="4">
        <v>0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</row>
    <row r="2658" spans="1:40" ht="15" customHeight="1" x14ac:dyDescent="0.25">
      <c r="A2658" s="4" t="str">
        <f>EB[[#This Row],[unit]] &amp; "#" &amp; EB[[#This Row],[indic_nrg]] &amp; "#" &amp; EB[[#This Row],[product]] &amp; "#" &amp; EB[[#This Row],[geo]]</f>
        <v>TJ#B_101600#3220#CZ</v>
      </c>
      <c r="B2658" s="4" t="str">
        <f>VLOOKUP(EB[[#This Row],[product]],KS_DB[[product]:[KS]],5,FALSE)</f>
        <v>liquid</v>
      </c>
      <c r="C2658" s="4" t="str">
        <f>VLOOKUP(EB[[#This Row],[product]],KS_DB[[product]:[KS]],6,FALSE)</f>
        <v>LPG</v>
      </c>
      <c r="D2658" s="4">
        <f>VLOOKUP(EB[[#This Row],[product]],Carriers[],4,FALSE)</f>
        <v>1</v>
      </c>
      <c r="E2658" s="4">
        <f>VLOOKUP(EB[[#This Row],[indic_nrg]],Indicators[],4,FALSE)</f>
        <v>0</v>
      </c>
      <c r="F2658" s="4">
        <f>IFERROR(VLOOKUP(EB[[#This Row],[Source_carrier]],KS_DB[[product]:[KS]],6,FALSE),0)</f>
        <v>0</v>
      </c>
      <c r="G2658" s="4" t="s">
        <v>34</v>
      </c>
      <c r="H2658" s="4" t="s">
        <v>1231</v>
      </c>
      <c r="I2658" s="4" t="s">
        <v>77</v>
      </c>
      <c r="J2658" s="4" t="s">
        <v>37</v>
      </c>
      <c r="K2658" s="4" t="s">
        <v>1232</v>
      </c>
      <c r="L2658" s="4" t="s">
        <v>39</v>
      </c>
      <c r="M2658" s="4" t="s">
        <v>78</v>
      </c>
      <c r="N2658" s="4" t="s">
        <v>41</v>
      </c>
      <c r="O2658" s="4">
        <v>2395</v>
      </c>
      <c r="P2658" s="4">
        <v>2579</v>
      </c>
      <c r="Q2658" s="4">
        <v>2763</v>
      </c>
      <c r="R2658" s="4">
        <v>1934</v>
      </c>
      <c r="S2658" s="4">
        <v>1796</v>
      </c>
      <c r="T2658" s="4">
        <v>3776</v>
      </c>
      <c r="U2658" s="4">
        <v>5060</v>
      </c>
      <c r="V2658" s="4">
        <v>3588</v>
      </c>
      <c r="W2658" s="4">
        <v>4508</v>
      </c>
      <c r="X2658" s="4">
        <v>4692</v>
      </c>
      <c r="Y2658" s="4">
        <v>3818</v>
      </c>
      <c r="Z2658" s="4">
        <v>3235</v>
      </c>
      <c r="AA2658" s="4">
        <v>2926</v>
      </c>
      <c r="AB2658" s="4">
        <v>3239</v>
      </c>
      <c r="AC2658" s="4">
        <v>4877</v>
      </c>
      <c r="AD2658" s="4">
        <v>4700</v>
      </c>
      <c r="AE2658" s="4">
        <v>4901</v>
      </c>
      <c r="AF2658" s="4">
        <v>4534</v>
      </c>
      <c r="AG2658" s="4">
        <v>4821</v>
      </c>
      <c r="AH2658" s="4">
        <v>4163</v>
      </c>
      <c r="AI2658" s="4">
        <v>4075</v>
      </c>
      <c r="AJ2658" s="4">
        <v>3943</v>
      </c>
      <c r="AK2658" s="4">
        <v>4073</v>
      </c>
      <c r="AL2658" s="4">
        <v>4906</v>
      </c>
      <c r="AM2658" s="4">
        <v>6833</v>
      </c>
      <c r="AN2658" s="4">
        <v>4599</v>
      </c>
    </row>
    <row r="2659" spans="1:40" ht="15" customHeight="1" x14ac:dyDescent="0.25">
      <c r="A2659" s="4" t="str">
        <f>EB[[#This Row],[unit]] &amp; "#" &amp; EB[[#This Row],[indic_nrg]] &amp; "#" &amp; EB[[#This Row],[product]] &amp; "#" &amp; EB[[#This Row],[geo]]</f>
        <v>TJ#B_101600#3234#CZ</v>
      </c>
      <c r="B2659" s="4" t="str">
        <f>VLOOKUP(EB[[#This Row],[product]],KS_DB[[product]:[KS]],5,FALSE)</f>
        <v>liquid</v>
      </c>
      <c r="C2659" s="4" t="str">
        <f>VLOOKUP(EB[[#This Row],[product]],KS_DB[[product]:[KS]],6,FALSE)</f>
        <v>gasoline</v>
      </c>
      <c r="D2659" s="4">
        <f>VLOOKUP(EB[[#This Row],[product]],Carriers[],4,FALSE)</f>
        <v>1</v>
      </c>
      <c r="E2659" s="4">
        <f>VLOOKUP(EB[[#This Row],[indic_nrg]],Indicators[],4,FALSE)</f>
        <v>0</v>
      </c>
      <c r="F2659" s="4">
        <f>IFERROR(VLOOKUP(EB[[#This Row],[Source_carrier]],KS_DB[[product]:[KS]],6,FALSE),0)</f>
        <v>0</v>
      </c>
      <c r="G2659" s="4" t="s">
        <v>34</v>
      </c>
      <c r="H2659" s="4" t="s">
        <v>1231</v>
      </c>
      <c r="I2659" s="4" t="s">
        <v>1135</v>
      </c>
      <c r="J2659" s="4" t="s">
        <v>37</v>
      </c>
      <c r="K2659" s="4" t="s">
        <v>1232</v>
      </c>
      <c r="L2659" s="4" t="s">
        <v>39</v>
      </c>
      <c r="M2659" s="4" t="s">
        <v>1136</v>
      </c>
      <c r="N2659" s="4" t="s">
        <v>41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</row>
    <row r="2660" spans="1:40" ht="15" customHeight="1" x14ac:dyDescent="0.25">
      <c r="A2660" s="4" t="str">
        <f>EB[[#This Row],[unit]] &amp; "#" &amp; EB[[#This Row],[indic_nrg]] &amp; "#" &amp; EB[[#This Row],[product]] &amp; "#" &amp; EB[[#This Row],[geo]]</f>
        <v>TJ#B_101600#3235#CZ</v>
      </c>
      <c r="B2660" s="4" t="str">
        <f>VLOOKUP(EB[[#This Row],[product]],KS_DB[[product]:[KS]],5,FALSE)</f>
        <v>liquid</v>
      </c>
      <c r="C2660" s="4" t="str">
        <f>VLOOKUP(EB[[#This Row],[product]],KS_DB[[product]:[KS]],6,FALSE)</f>
        <v>aviationgasoline</v>
      </c>
      <c r="D2660" s="4">
        <f>VLOOKUP(EB[[#This Row],[product]],Carriers[],4,FALSE)</f>
        <v>1</v>
      </c>
      <c r="E2660" s="4">
        <f>VLOOKUP(EB[[#This Row],[indic_nrg]],Indicators[],4,FALSE)</f>
        <v>0</v>
      </c>
      <c r="F2660" s="4">
        <f>IFERROR(VLOOKUP(EB[[#This Row],[Source_carrier]],KS_DB[[product]:[KS]],6,FALSE),0)</f>
        <v>0</v>
      </c>
      <c r="G2660" s="4" t="s">
        <v>34</v>
      </c>
      <c r="H2660" s="4" t="s">
        <v>1231</v>
      </c>
      <c r="I2660" s="4" t="s">
        <v>1137</v>
      </c>
      <c r="J2660" s="4" t="s">
        <v>37</v>
      </c>
      <c r="K2660" s="4" t="s">
        <v>1232</v>
      </c>
      <c r="L2660" s="4" t="s">
        <v>39</v>
      </c>
      <c r="M2660" s="4" t="s">
        <v>1138</v>
      </c>
      <c r="N2660" s="4" t="s">
        <v>41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0</v>
      </c>
      <c r="AA2660" s="4">
        <v>0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</row>
    <row r="2661" spans="1:40" ht="15" customHeight="1" x14ac:dyDescent="0.25">
      <c r="A2661" s="4" t="str">
        <f>EB[[#This Row],[unit]] &amp; "#" &amp; EB[[#This Row],[indic_nrg]] &amp; "#" &amp; EB[[#This Row],[product]] &amp; "#" &amp; EB[[#This Row],[geo]]</f>
        <v>TJ#B_101600#3244#CZ</v>
      </c>
      <c r="B2661" s="4" t="str">
        <f>VLOOKUP(EB[[#This Row],[product]],KS_DB[[product]:[KS]],5,FALSE)</f>
        <v>liquid</v>
      </c>
      <c r="C2661" s="4" t="str">
        <f>VLOOKUP(EB[[#This Row],[product]],KS_DB[[product]:[KS]],6,FALSE)</f>
        <v>liquid</v>
      </c>
      <c r="D2661" s="4">
        <f>VLOOKUP(EB[[#This Row],[product]],Carriers[],4,FALSE)</f>
        <v>1</v>
      </c>
      <c r="E2661" s="4">
        <f>VLOOKUP(EB[[#This Row],[indic_nrg]],Indicators[],4,FALSE)</f>
        <v>0</v>
      </c>
      <c r="F2661" s="4">
        <f>IFERROR(VLOOKUP(EB[[#This Row],[Source_carrier]],KS_DB[[product]:[KS]],6,FALSE),0)</f>
        <v>0</v>
      </c>
      <c r="G2661" s="4" t="s">
        <v>34</v>
      </c>
      <c r="H2661" s="4" t="s">
        <v>1231</v>
      </c>
      <c r="I2661" s="4" t="s">
        <v>1139</v>
      </c>
      <c r="J2661" s="4" t="s">
        <v>37</v>
      </c>
      <c r="K2661" s="4" t="s">
        <v>1232</v>
      </c>
      <c r="L2661" s="4" t="s">
        <v>39</v>
      </c>
      <c r="M2661" s="4" t="s">
        <v>1140</v>
      </c>
      <c r="N2661" s="4" t="s">
        <v>41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</row>
    <row r="2662" spans="1:40" ht="15" customHeight="1" x14ac:dyDescent="0.25">
      <c r="A2662" s="4" t="str">
        <f>EB[[#This Row],[unit]] &amp; "#" &amp; EB[[#This Row],[indic_nrg]] &amp; "#" &amp; EB[[#This Row],[product]] &amp; "#" &amp; EB[[#This Row],[geo]]</f>
        <v>TJ#B_101600#3246#CZ</v>
      </c>
      <c r="B2662" s="4" t="str">
        <f>VLOOKUP(EB[[#This Row],[product]],KS_DB[[product]:[KS]],5,FALSE)</f>
        <v>liquid</v>
      </c>
      <c r="C2662" s="4" t="str">
        <f>VLOOKUP(EB[[#This Row],[product]],KS_DB[[product]:[KS]],6,FALSE)</f>
        <v>liquid</v>
      </c>
      <c r="D2662" s="4">
        <f>VLOOKUP(EB[[#This Row],[product]],Carriers[],4,FALSE)</f>
        <v>1</v>
      </c>
      <c r="E2662" s="4">
        <f>VLOOKUP(EB[[#This Row],[indic_nrg]],Indicators[],4,FALSE)</f>
        <v>0</v>
      </c>
      <c r="F2662" s="4">
        <f>IFERROR(VLOOKUP(EB[[#This Row],[Source_carrier]],KS_DB[[product]:[KS]],6,FALSE),0)</f>
        <v>0</v>
      </c>
      <c r="G2662" s="4" t="s">
        <v>34</v>
      </c>
      <c r="H2662" s="4" t="s">
        <v>1231</v>
      </c>
      <c r="I2662" s="4" t="s">
        <v>1225</v>
      </c>
      <c r="J2662" s="4" t="s">
        <v>37</v>
      </c>
      <c r="K2662" s="4" t="s">
        <v>1232</v>
      </c>
      <c r="L2662" s="4" t="s">
        <v>39</v>
      </c>
      <c r="M2662" s="4" t="s">
        <v>1226</v>
      </c>
      <c r="N2662" s="4" t="s">
        <v>41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</row>
    <row r="2663" spans="1:40" ht="15" customHeight="1" x14ac:dyDescent="0.25">
      <c r="A2663" s="4" t="str">
        <f>EB[[#This Row],[unit]] &amp; "#" &amp; EB[[#This Row],[indic_nrg]] &amp; "#" &amp; EB[[#This Row],[product]] &amp; "#" &amp; EB[[#This Row],[geo]]</f>
        <v>TJ#B_101600#3247#CZ</v>
      </c>
      <c r="B2663" s="4" t="str">
        <f>VLOOKUP(EB[[#This Row],[product]],KS_DB[[product]:[KS]],5,FALSE)</f>
        <v>liquid</v>
      </c>
      <c r="C2663" s="4" t="str">
        <f>VLOOKUP(EB[[#This Row],[product]],KS_DB[[product]:[KS]],6,FALSE)</f>
        <v>jetkerosene</v>
      </c>
      <c r="D2663" s="4">
        <f>VLOOKUP(EB[[#This Row],[product]],Carriers[],4,FALSE)</f>
        <v>1</v>
      </c>
      <c r="E2663" s="4">
        <f>VLOOKUP(EB[[#This Row],[indic_nrg]],Indicators[],4,FALSE)</f>
        <v>0</v>
      </c>
      <c r="F2663" s="4">
        <f>IFERROR(VLOOKUP(EB[[#This Row],[Source_carrier]],KS_DB[[product]:[KS]],6,FALSE),0)</f>
        <v>0</v>
      </c>
      <c r="G2663" s="4" t="s">
        <v>34</v>
      </c>
      <c r="H2663" s="4" t="s">
        <v>1231</v>
      </c>
      <c r="I2663" s="4" t="s">
        <v>1141</v>
      </c>
      <c r="J2663" s="4" t="s">
        <v>37</v>
      </c>
      <c r="K2663" s="4" t="s">
        <v>1232</v>
      </c>
      <c r="L2663" s="4" t="s">
        <v>39</v>
      </c>
      <c r="M2663" s="4" t="s">
        <v>1142</v>
      </c>
      <c r="N2663" s="4" t="s">
        <v>41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</row>
    <row r="2664" spans="1:40" ht="15" customHeight="1" x14ac:dyDescent="0.25">
      <c r="A2664" s="4" t="str">
        <f>EB[[#This Row],[unit]] &amp; "#" &amp; EB[[#This Row],[indic_nrg]] &amp; "#" &amp; EB[[#This Row],[product]] &amp; "#" &amp; EB[[#This Row],[geo]]</f>
        <v>TJ#B_101600#3250#CZ</v>
      </c>
      <c r="B2664" s="4" t="str">
        <f>VLOOKUP(EB[[#This Row],[product]],KS_DB[[product]:[KS]],5,FALSE)</f>
        <v>liquid</v>
      </c>
      <c r="C2664" s="4" t="str">
        <f>VLOOKUP(EB[[#This Row],[product]],KS_DB[[product]:[KS]],6,FALSE)</f>
        <v>diesel</v>
      </c>
      <c r="D2664" s="4">
        <f>VLOOKUP(EB[[#This Row],[product]],Carriers[],4,FALSE)</f>
        <v>1</v>
      </c>
      <c r="E2664" s="4">
        <f>VLOOKUP(EB[[#This Row],[indic_nrg]],Indicators[],4,FALSE)</f>
        <v>0</v>
      </c>
      <c r="F2664" s="4">
        <f>IFERROR(VLOOKUP(EB[[#This Row],[Source_carrier]],KS_DB[[product]:[KS]],6,FALSE),0)</f>
        <v>0</v>
      </c>
      <c r="G2664" s="4" t="s">
        <v>34</v>
      </c>
      <c r="H2664" s="4" t="s">
        <v>1231</v>
      </c>
      <c r="I2664" s="4" t="s">
        <v>1143</v>
      </c>
      <c r="J2664" s="4" t="s">
        <v>37</v>
      </c>
      <c r="K2664" s="4" t="s">
        <v>1232</v>
      </c>
      <c r="L2664" s="4" t="s">
        <v>39</v>
      </c>
      <c r="M2664" s="4" t="s">
        <v>1144</v>
      </c>
      <c r="N2664" s="4" t="s">
        <v>41</v>
      </c>
      <c r="O2664" s="4">
        <v>33687</v>
      </c>
      <c r="P2664" s="4">
        <v>17320</v>
      </c>
      <c r="Q2664" s="4">
        <v>18099</v>
      </c>
      <c r="R2664" s="4">
        <v>16367</v>
      </c>
      <c r="S2664" s="4">
        <v>22170</v>
      </c>
      <c r="T2664" s="4">
        <v>20766</v>
      </c>
      <c r="U2664" s="4">
        <v>24313</v>
      </c>
      <c r="V2664" s="4">
        <v>22780</v>
      </c>
      <c r="W2664" s="4">
        <v>26269</v>
      </c>
      <c r="X2664" s="4">
        <v>30187</v>
      </c>
      <c r="Y2664" s="4">
        <v>24411</v>
      </c>
      <c r="Z2664" s="4">
        <v>29343</v>
      </c>
      <c r="AA2664" s="4">
        <v>25929</v>
      </c>
      <c r="AB2664" s="4">
        <v>26580</v>
      </c>
      <c r="AC2664" s="4">
        <v>34101</v>
      </c>
      <c r="AD2664" s="4">
        <v>37957</v>
      </c>
      <c r="AE2664" s="4">
        <v>34101</v>
      </c>
      <c r="AF2664" s="4">
        <v>30623</v>
      </c>
      <c r="AG2664" s="4">
        <v>37358</v>
      </c>
      <c r="AH2664" s="4">
        <v>34235</v>
      </c>
      <c r="AI2664" s="4">
        <v>40312</v>
      </c>
      <c r="AJ2664" s="4">
        <v>37112</v>
      </c>
      <c r="AK2664" s="4">
        <v>40518</v>
      </c>
      <c r="AL2664" s="4">
        <v>38106</v>
      </c>
      <c r="AM2664" s="4">
        <v>45693</v>
      </c>
      <c r="AN2664" s="4">
        <v>28384</v>
      </c>
    </row>
    <row r="2665" spans="1:40" ht="15" customHeight="1" x14ac:dyDescent="0.25">
      <c r="A2665" s="4" t="str">
        <f>EB[[#This Row],[unit]] &amp; "#" &amp; EB[[#This Row],[indic_nrg]] &amp; "#" &amp; EB[[#This Row],[product]] &amp; "#" &amp; EB[[#This Row],[geo]]</f>
        <v>TJ#B_101600#3260#CZ</v>
      </c>
      <c r="B2665" s="4" t="str">
        <f>VLOOKUP(EB[[#This Row],[product]],KS_DB[[product]:[KS]],5,FALSE)</f>
        <v>liquid</v>
      </c>
      <c r="C2665" s="4" t="str">
        <f>VLOOKUP(EB[[#This Row],[product]],KS_DB[[product]:[KS]],6,FALSE)</f>
        <v>diesel</v>
      </c>
      <c r="D2665" s="4">
        <f>VLOOKUP(EB[[#This Row],[product]],Carriers[],4,FALSE)</f>
        <v>1</v>
      </c>
      <c r="E2665" s="4">
        <f>VLOOKUP(EB[[#This Row],[indic_nrg]],Indicators[],4,FALSE)</f>
        <v>0</v>
      </c>
      <c r="F2665" s="4">
        <f>IFERROR(VLOOKUP(EB[[#This Row],[Source_carrier]],KS_DB[[product]:[KS]],6,FALSE),0)</f>
        <v>0</v>
      </c>
      <c r="G2665" s="4" t="s">
        <v>34</v>
      </c>
      <c r="H2665" s="4" t="s">
        <v>1231</v>
      </c>
      <c r="I2665" s="4" t="s">
        <v>79</v>
      </c>
      <c r="J2665" s="4" t="s">
        <v>37</v>
      </c>
      <c r="K2665" s="4" t="s">
        <v>1232</v>
      </c>
      <c r="L2665" s="4" t="s">
        <v>39</v>
      </c>
      <c r="M2665" s="4" t="s">
        <v>80</v>
      </c>
      <c r="N2665" s="4" t="s">
        <v>41</v>
      </c>
      <c r="O2665" s="4">
        <v>0</v>
      </c>
      <c r="P2665" s="4">
        <v>0</v>
      </c>
      <c r="Q2665" s="4">
        <v>0</v>
      </c>
      <c r="R2665" s="4">
        <v>0</v>
      </c>
      <c r="S2665" s="4">
        <v>8418</v>
      </c>
      <c r="T2665" s="4">
        <v>13602</v>
      </c>
      <c r="U2665" s="4">
        <v>15820</v>
      </c>
      <c r="V2665" s="4">
        <v>15489</v>
      </c>
      <c r="W2665" s="4">
        <v>13490</v>
      </c>
      <c r="X2665" s="4">
        <v>11909</v>
      </c>
      <c r="Y2665" s="4">
        <v>9862</v>
      </c>
      <c r="Z2665" s="4">
        <v>8468</v>
      </c>
      <c r="AA2665" s="4">
        <v>4781</v>
      </c>
      <c r="AB2665" s="4">
        <v>4654</v>
      </c>
      <c r="AC2665" s="4">
        <v>11054</v>
      </c>
      <c r="AD2665" s="4">
        <v>2091</v>
      </c>
      <c r="AE2665" s="4">
        <v>1283</v>
      </c>
      <c r="AF2665" s="4">
        <v>940</v>
      </c>
      <c r="AG2665" s="4">
        <v>855</v>
      </c>
      <c r="AH2665" s="4">
        <v>688</v>
      </c>
      <c r="AI2665" s="4">
        <v>1069</v>
      </c>
      <c r="AJ2665" s="4">
        <v>387</v>
      </c>
      <c r="AK2665" s="4">
        <v>43</v>
      </c>
      <c r="AL2665" s="4">
        <v>256</v>
      </c>
      <c r="AM2665" s="4">
        <v>301</v>
      </c>
      <c r="AN2665" s="4">
        <v>213</v>
      </c>
    </row>
    <row r="2666" spans="1:40" ht="15" customHeight="1" x14ac:dyDescent="0.25">
      <c r="A2666" s="4" t="str">
        <f>EB[[#This Row],[unit]] &amp; "#" &amp; EB[[#This Row],[indic_nrg]] &amp; "#" &amp; EB[[#This Row],[product]] &amp; "#" &amp; EB[[#This Row],[geo]]</f>
        <v>TJ#B_101600#3270A#CZ</v>
      </c>
      <c r="B2666" s="4" t="str">
        <f>VLOOKUP(EB[[#This Row],[product]],KS_DB[[product]:[KS]],5,FALSE)</f>
        <v>liquid</v>
      </c>
      <c r="C2666" s="4" t="str">
        <f>VLOOKUP(EB[[#This Row],[product]],KS_DB[[product]:[KS]],6,FALSE)</f>
        <v>liquid</v>
      </c>
      <c r="D2666" s="4">
        <f>VLOOKUP(EB[[#This Row],[product]],Carriers[],4,FALSE)</f>
        <v>1</v>
      </c>
      <c r="E2666" s="4">
        <f>VLOOKUP(EB[[#This Row],[indic_nrg]],Indicators[],4,FALSE)</f>
        <v>0</v>
      </c>
      <c r="F2666" s="4">
        <f>IFERROR(VLOOKUP(EB[[#This Row],[Source_carrier]],KS_DB[[product]:[KS]],6,FALSE),0)</f>
        <v>0</v>
      </c>
      <c r="G2666" s="4" t="s">
        <v>34</v>
      </c>
      <c r="H2666" s="4" t="s">
        <v>1231</v>
      </c>
      <c r="I2666" s="4" t="s">
        <v>81</v>
      </c>
      <c r="J2666" s="4" t="s">
        <v>37</v>
      </c>
      <c r="K2666" s="4" t="s">
        <v>1232</v>
      </c>
      <c r="L2666" s="4" t="s">
        <v>39</v>
      </c>
      <c r="M2666" s="4" t="s">
        <v>82</v>
      </c>
      <c r="N2666" s="4" t="s">
        <v>41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</v>
      </c>
      <c r="Y2666" s="4">
        <v>0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</row>
    <row r="2667" spans="1:40" ht="15" customHeight="1" x14ac:dyDescent="0.25">
      <c r="A2667" s="4" t="str">
        <f>EB[[#This Row],[unit]] &amp; "#" &amp; EB[[#This Row],[indic_nrg]] &amp; "#" &amp; EB[[#This Row],[product]] &amp; "#" &amp; EB[[#This Row],[geo]]</f>
        <v>TJ#B_101600#3281#CZ</v>
      </c>
      <c r="B2667" s="4" t="str">
        <f>VLOOKUP(EB[[#This Row],[product]],KS_DB[[product]:[KS]],5,FALSE)</f>
        <v>liquid</v>
      </c>
      <c r="C2667" s="4" t="str">
        <f>VLOOKUP(EB[[#This Row],[product]],KS_DB[[product]:[KS]],6,FALSE)</f>
        <v>liquid</v>
      </c>
      <c r="D2667" s="4">
        <f>VLOOKUP(EB[[#This Row],[product]],Carriers[],4,FALSE)</f>
        <v>1</v>
      </c>
      <c r="E2667" s="4">
        <f>VLOOKUP(EB[[#This Row],[indic_nrg]],Indicators[],4,FALSE)</f>
        <v>0</v>
      </c>
      <c r="F2667" s="4">
        <f>IFERROR(VLOOKUP(EB[[#This Row],[Source_carrier]],KS_DB[[product]:[KS]],6,FALSE),0)</f>
        <v>0</v>
      </c>
      <c r="G2667" s="4" t="s">
        <v>34</v>
      </c>
      <c r="H2667" s="4" t="s">
        <v>1231</v>
      </c>
      <c r="I2667" s="4" t="s">
        <v>1145</v>
      </c>
      <c r="J2667" s="4" t="s">
        <v>37</v>
      </c>
      <c r="K2667" s="4" t="s">
        <v>1232</v>
      </c>
      <c r="L2667" s="4" t="s">
        <v>39</v>
      </c>
      <c r="M2667" s="4" t="s">
        <v>1146</v>
      </c>
      <c r="N2667" s="4" t="s">
        <v>41</v>
      </c>
      <c r="O2667" s="4">
        <v>3617</v>
      </c>
      <c r="P2667" s="4">
        <v>1487</v>
      </c>
      <c r="Q2667" s="4">
        <v>1125</v>
      </c>
      <c r="R2667" s="4">
        <v>2854</v>
      </c>
      <c r="S2667" s="4">
        <v>1527</v>
      </c>
      <c r="T2667" s="4">
        <v>723</v>
      </c>
      <c r="U2667" s="4">
        <v>965</v>
      </c>
      <c r="V2667" s="4">
        <v>804</v>
      </c>
      <c r="W2667" s="4">
        <v>1447</v>
      </c>
      <c r="X2667" s="4">
        <v>1487</v>
      </c>
      <c r="Y2667" s="4">
        <v>2130</v>
      </c>
      <c r="Z2667" s="4">
        <v>1527</v>
      </c>
      <c r="AA2667" s="4">
        <v>1085</v>
      </c>
      <c r="AB2667" s="4">
        <v>924</v>
      </c>
      <c r="AC2667" s="4">
        <v>1648</v>
      </c>
      <c r="AD2667" s="4">
        <v>1367</v>
      </c>
      <c r="AE2667" s="4">
        <v>1125</v>
      </c>
      <c r="AF2667" s="4">
        <v>924</v>
      </c>
      <c r="AG2667" s="4">
        <v>844</v>
      </c>
      <c r="AH2667" s="4">
        <v>643</v>
      </c>
      <c r="AI2667" s="4">
        <v>482</v>
      </c>
      <c r="AJ2667" s="4">
        <v>723</v>
      </c>
      <c r="AK2667" s="4">
        <v>603</v>
      </c>
      <c r="AL2667" s="4">
        <v>482</v>
      </c>
      <c r="AM2667" s="4">
        <v>844</v>
      </c>
      <c r="AN2667" s="4">
        <v>723</v>
      </c>
    </row>
    <row r="2668" spans="1:40" ht="15" customHeight="1" x14ac:dyDescent="0.25">
      <c r="A2668" s="4" t="str">
        <f>EB[[#This Row],[unit]] &amp; "#" &amp; EB[[#This Row],[indic_nrg]] &amp; "#" &amp; EB[[#This Row],[product]] &amp; "#" &amp; EB[[#This Row],[geo]]</f>
        <v>TJ#B_101600#3282#CZ</v>
      </c>
      <c r="B2668" s="4" t="str">
        <f>VLOOKUP(EB[[#This Row],[product]],KS_DB[[product]:[KS]],5,FALSE)</f>
        <v>liquid</v>
      </c>
      <c r="C2668" s="4" t="str">
        <f>VLOOKUP(EB[[#This Row],[product]],KS_DB[[product]:[KS]],6,FALSE)</f>
        <v>liquid</v>
      </c>
      <c r="D2668" s="4">
        <f>VLOOKUP(EB[[#This Row],[product]],Carriers[],4,FALSE)</f>
        <v>1</v>
      </c>
      <c r="E2668" s="4">
        <f>VLOOKUP(EB[[#This Row],[indic_nrg]],Indicators[],4,FALSE)</f>
        <v>0</v>
      </c>
      <c r="F2668" s="4">
        <f>IFERROR(VLOOKUP(EB[[#This Row],[Source_carrier]],KS_DB[[product]:[KS]],6,FALSE),0)</f>
        <v>0</v>
      </c>
      <c r="G2668" s="4" t="s">
        <v>34</v>
      </c>
      <c r="H2668" s="4" t="s">
        <v>1231</v>
      </c>
      <c r="I2668" s="4" t="s">
        <v>1129</v>
      </c>
      <c r="J2668" s="4" t="s">
        <v>37</v>
      </c>
      <c r="K2668" s="4" t="s">
        <v>1232</v>
      </c>
      <c r="L2668" s="4" t="s">
        <v>39</v>
      </c>
      <c r="M2668" s="4" t="s">
        <v>1130</v>
      </c>
      <c r="N2668" s="4" t="s">
        <v>41</v>
      </c>
      <c r="O2668" s="4">
        <v>7918</v>
      </c>
      <c r="P2668" s="4">
        <v>7114</v>
      </c>
      <c r="Q2668" s="4">
        <v>8280</v>
      </c>
      <c r="R2668" s="4">
        <v>6109</v>
      </c>
      <c r="S2668" s="4">
        <v>7516</v>
      </c>
      <c r="T2668" s="4">
        <v>6752</v>
      </c>
      <c r="U2668" s="4">
        <v>5788</v>
      </c>
      <c r="V2668" s="4">
        <v>5145</v>
      </c>
      <c r="W2668" s="4">
        <v>7998</v>
      </c>
      <c r="X2668" s="4">
        <v>7677</v>
      </c>
      <c r="Y2668" s="4">
        <v>9164</v>
      </c>
      <c r="Z2668" s="4">
        <v>7355</v>
      </c>
      <c r="AA2668" s="4">
        <v>6350</v>
      </c>
      <c r="AB2668" s="4">
        <v>6511</v>
      </c>
      <c r="AC2668" s="4">
        <v>7476</v>
      </c>
      <c r="AD2668" s="4">
        <v>7596</v>
      </c>
      <c r="AE2668" s="4">
        <v>7717</v>
      </c>
      <c r="AF2668" s="4">
        <v>8481</v>
      </c>
      <c r="AG2668" s="4">
        <v>6230</v>
      </c>
      <c r="AH2668" s="4">
        <v>5426</v>
      </c>
      <c r="AI2668" s="4">
        <v>6350</v>
      </c>
      <c r="AJ2668" s="4">
        <v>7114</v>
      </c>
      <c r="AK2668" s="4">
        <v>5989</v>
      </c>
      <c r="AL2668" s="4">
        <v>6471</v>
      </c>
      <c r="AM2668" s="4">
        <v>6310</v>
      </c>
      <c r="AN2668" s="4">
        <v>7878</v>
      </c>
    </row>
    <row r="2669" spans="1:40" ht="15" customHeight="1" x14ac:dyDescent="0.25">
      <c r="A2669" s="4" t="str">
        <f>EB[[#This Row],[unit]] &amp; "#" &amp; EB[[#This Row],[indic_nrg]] &amp; "#" &amp; EB[[#This Row],[product]] &amp; "#" &amp; EB[[#This Row],[geo]]</f>
        <v>TJ#B_101600#3283#CZ</v>
      </c>
      <c r="B2669" s="4" t="str">
        <f>VLOOKUP(EB[[#This Row],[product]],KS_DB[[product]:[KS]],5,FALSE)</f>
        <v>liquid</v>
      </c>
      <c r="C2669" s="4" t="str">
        <f>VLOOKUP(EB[[#This Row],[product]],KS_DB[[product]:[KS]],6,FALSE)</f>
        <v>liquid</v>
      </c>
      <c r="D2669" s="4">
        <f>VLOOKUP(EB[[#This Row],[product]],Carriers[],4,FALSE)</f>
        <v>1</v>
      </c>
      <c r="E2669" s="4">
        <f>VLOOKUP(EB[[#This Row],[indic_nrg]],Indicators[],4,FALSE)</f>
        <v>0</v>
      </c>
      <c r="F2669" s="4">
        <f>IFERROR(VLOOKUP(EB[[#This Row],[Source_carrier]],KS_DB[[product]:[KS]],6,FALSE),0)</f>
        <v>0</v>
      </c>
      <c r="G2669" s="4" t="s">
        <v>34</v>
      </c>
      <c r="H2669" s="4" t="s">
        <v>1231</v>
      </c>
      <c r="I2669" s="4" t="s">
        <v>1147</v>
      </c>
      <c r="J2669" s="4" t="s">
        <v>37</v>
      </c>
      <c r="K2669" s="4" t="s">
        <v>1232</v>
      </c>
      <c r="L2669" s="4" t="s">
        <v>39</v>
      </c>
      <c r="M2669" s="4" t="s">
        <v>1148</v>
      </c>
      <c r="N2669" s="4" t="s">
        <v>41</v>
      </c>
      <c r="O2669" s="4">
        <v>20177</v>
      </c>
      <c r="P2669" s="4">
        <v>13344</v>
      </c>
      <c r="Q2669" s="4">
        <v>14751</v>
      </c>
      <c r="R2669" s="4">
        <v>11013</v>
      </c>
      <c r="S2669" s="4">
        <v>12661</v>
      </c>
      <c r="T2669" s="4">
        <v>14349</v>
      </c>
      <c r="U2669" s="4">
        <v>10048</v>
      </c>
      <c r="V2669" s="4">
        <v>7396</v>
      </c>
      <c r="W2669" s="4">
        <v>14791</v>
      </c>
      <c r="X2669" s="4">
        <v>14630</v>
      </c>
      <c r="Y2669" s="4">
        <v>15193</v>
      </c>
      <c r="Z2669" s="4">
        <v>14871</v>
      </c>
      <c r="AA2669" s="4">
        <v>15876</v>
      </c>
      <c r="AB2669" s="4">
        <v>18770</v>
      </c>
      <c r="AC2669" s="4">
        <v>21061</v>
      </c>
      <c r="AD2669" s="4">
        <v>21302</v>
      </c>
      <c r="AE2669" s="4">
        <v>24357</v>
      </c>
      <c r="AF2669" s="4">
        <v>21624</v>
      </c>
      <c r="AG2669" s="4">
        <v>22187</v>
      </c>
      <c r="AH2669" s="4">
        <v>18489</v>
      </c>
      <c r="AI2669" s="4">
        <v>17122</v>
      </c>
      <c r="AJ2669" s="4">
        <v>16519</v>
      </c>
      <c r="AK2669" s="4">
        <v>16479</v>
      </c>
      <c r="AL2669" s="4">
        <v>16077</v>
      </c>
      <c r="AM2669" s="4">
        <v>18087</v>
      </c>
      <c r="AN2669" s="4">
        <v>21825</v>
      </c>
    </row>
    <row r="2670" spans="1:40" ht="15" customHeight="1" x14ac:dyDescent="0.25">
      <c r="A2670" s="4" t="str">
        <f>EB[[#This Row],[unit]] &amp; "#" &amp; EB[[#This Row],[indic_nrg]] &amp; "#" &amp; EB[[#This Row],[product]] &amp; "#" &amp; EB[[#This Row],[geo]]</f>
        <v>TJ#B_101600#3285#CZ</v>
      </c>
      <c r="B2670" s="4" t="str">
        <f>VLOOKUP(EB[[#This Row],[product]],KS_DB[[product]:[KS]],5,FALSE)</f>
        <v>liquid</v>
      </c>
      <c r="C2670" s="4" t="str">
        <f>VLOOKUP(EB[[#This Row],[product]],KS_DB[[product]:[KS]],6,FALSE)</f>
        <v>liquid</v>
      </c>
      <c r="D2670" s="4">
        <f>VLOOKUP(EB[[#This Row],[product]],Carriers[],4,FALSE)</f>
        <v>1</v>
      </c>
      <c r="E2670" s="4">
        <f>VLOOKUP(EB[[#This Row],[indic_nrg]],Indicators[],4,FALSE)</f>
        <v>0</v>
      </c>
      <c r="F2670" s="4">
        <f>IFERROR(VLOOKUP(EB[[#This Row],[Source_carrier]],KS_DB[[product]:[KS]],6,FALSE),0)</f>
        <v>0</v>
      </c>
      <c r="G2670" s="4" t="s">
        <v>34</v>
      </c>
      <c r="H2670" s="4" t="s">
        <v>1231</v>
      </c>
      <c r="I2670" s="4" t="s">
        <v>1149</v>
      </c>
      <c r="J2670" s="4" t="s">
        <v>37</v>
      </c>
      <c r="K2670" s="4" t="s">
        <v>1232</v>
      </c>
      <c r="L2670" s="4" t="s">
        <v>39</v>
      </c>
      <c r="M2670" s="4" t="s">
        <v>1150</v>
      </c>
      <c r="N2670" s="4" t="s">
        <v>41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300</v>
      </c>
      <c r="V2670" s="4">
        <v>38</v>
      </c>
      <c r="W2670" s="4">
        <v>638</v>
      </c>
      <c r="X2670" s="4">
        <v>300</v>
      </c>
      <c r="Y2670" s="4">
        <v>562</v>
      </c>
      <c r="Z2670" s="4">
        <v>488</v>
      </c>
      <c r="AA2670" s="4">
        <v>675</v>
      </c>
      <c r="AB2670" s="4">
        <v>300</v>
      </c>
      <c r="AC2670" s="4">
        <v>225</v>
      </c>
      <c r="AD2670" s="4">
        <v>188</v>
      </c>
      <c r="AE2670" s="4">
        <v>150</v>
      </c>
      <c r="AF2670" s="4">
        <v>112</v>
      </c>
      <c r="AG2670" s="4">
        <v>112</v>
      </c>
      <c r="AH2670" s="4">
        <v>150</v>
      </c>
      <c r="AI2670" s="4">
        <v>188</v>
      </c>
      <c r="AJ2670" s="4">
        <v>188</v>
      </c>
      <c r="AK2670" s="4">
        <v>231</v>
      </c>
      <c r="AL2670" s="4">
        <v>308</v>
      </c>
      <c r="AM2670" s="4">
        <v>231</v>
      </c>
      <c r="AN2670" s="4">
        <v>270</v>
      </c>
    </row>
    <row r="2671" spans="1:40" ht="15" customHeight="1" x14ac:dyDescent="0.25">
      <c r="A2671" s="4" t="str">
        <f>EB[[#This Row],[unit]] &amp; "#" &amp; EB[[#This Row],[indic_nrg]] &amp; "#" &amp; EB[[#This Row],[product]] &amp; "#" &amp; EB[[#This Row],[geo]]</f>
        <v>TJ#B_101600#3286#CZ</v>
      </c>
      <c r="B2671" s="4" t="str">
        <f>VLOOKUP(EB[[#This Row],[product]],KS_DB[[product]:[KS]],5,FALSE)</f>
        <v>liquid</v>
      </c>
      <c r="C2671" s="4" t="str">
        <f>VLOOKUP(EB[[#This Row],[product]],KS_DB[[product]:[KS]],6,FALSE)</f>
        <v>liquid</v>
      </c>
      <c r="D2671" s="4">
        <f>VLOOKUP(EB[[#This Row],[product]],Carriers[],4,FALSE)</f>
        <v>1</v>
      </c>
      <c r="E2671" s="4">
        <f>VLOOKUP(EB[[#This Row],[indic_nrg]],Indicators[],4,FALSE)</f>
        <v>0</v>
      </c>
      <c r="F2671" s="4">
        <f>IFERROR(VLOOKUP(EB[[#This Row],[Source_carrier]],KS_DB[[product]:[KS]],6,FALSE),0)</f>
        <v>0</v>
      </c>
      <c r="G2671" s="4" t="s">
        <v>34</v>
      </c>
      <c r="H2671" s="4" t="s">
        <v>1231</v>
      </c>
      <c r="I2671" s="4" t="s">
        <v>1151</v>
      </c>
      <c r="J2671" s="4" t="s">
        <v>37</v>
      </c>
      <c r="K2671" s="4" t="s">
        <v>1232</v>
      </c>
      <c r="L2671" s="4" t="s">
        <v>39</v>
      </c>
      <c r="M2671" s="4" t="s">
        <v>1152</v>
      </c>
      <c r="N2671" s="4" t="s">
        <v>41</v>
      </c>
      <c r="O2671" s="4">
        <v>643</v>
      </c>
      <c r="P2671" s="4">
        <v>362</v>
      </c>
      <c r="Q2671" s="4">
        <v>322</v>
      </c>
      <c r="R2671" s="4">
        <v>241</v>
      </c>
      <c r="S2671" s="4">
        <v>241</v>
      </c>
      <c r="T2671" s="4">
        <v>322</v>
      </c>
      <c r="U2671" s="4">
        <v>362</v>
      </c>
      <c r="V2671" s="4">
        <v>80</v>
      </c>
      <c r="W2671" s="4">
        <v>161</v>
      </c>
      <c r="X2671" s="4">
        <v>121</v>
      </c>
      <c r="Y2671" s="4">
        <v>402</v>
      </c>
      <c r="Z2671" s="4">
        <v>201</v>
      </c>
      <c r="AA2671" s="4">
        <v>201</v>
      </c>
      <c r="AB2671" s="4">
        <v>482</v>
      </c>
      <c r="AC2671" s="4">
        <v>523</v>
      </c>
      <c r="AD2671" s="4">
        <v>643</v>
      </c>
      <c r="AE2671" s="4">
        <v>723</v>
      </c>
      <c r="AF2671" s="4">
        <v>764</v>
      </c>
      <c r="AG2671" s="4">
        <v>643</v>
      </c>
      <c r="AH2671" s="4">
        <v>643</v>
      </c>
      <c r="AI2671" s="4">
        <v>603</v>
      </c>
      <c r="AJ2671" s="4">
        <v>523</v>
      </c>
      <c r="AK2671" s="4">
        <v>442</v>
      </c>
      <c r="AL2671" s="4">
        <v>402</v>
      </c>
      <c r="AM2671" s="4">
        <v>482</v>
      </c>
      <c r="AN2671" s="4">
        <v>402</v>
      </c>
    </row>
    <row r="2672" spans="1:40" ht="15" customHeight="1" x14ac:dyDescent="0.25">
      <c r="A2672" s="4" t="str">
        <f>EB[[#This Row],[unit]] &amp; "#" &amp; EB[[#This Row],[indic_nrg]] &amp; "#" &amp; EB[[#This Row],[product]] &amp; "#" &amp; EB[[#This Row],[geo]]</f>
        <v>TJ#B_101600#3295#CZ</v>
      </c>
      <c r="B2672" s="4" t="str">
        <f>VLOOKUP(EB[[#This Row],[product]],KS_DB[[product]:[KS]],5,FALSE)</f>
        <v>liquid</v>
      </c>
      <c r="C2672" s="4" t="str">
        <f>VLOOKUP(EB[[#This Row],[product]],KS_DB[[product]:[KS]],6,FALSE)</f>
        <v>liquid</v>
      </c>
      <c r="D2672" s="4">
        <f>VLOOKUP(EB[[#This Row],[product]],Carriers[],4,FALSE)</f>
        <v>1</v>
      </c>
      <c r="E2672" s="4">
        <f>VLOOKUP(EB[[#This Row],[indic_nrg]],Indicators[],4,FALSE)</f>
        <v>0</v>
      </c>
      <c r="F2672" s="4">
        <f>IFERROR(VLOOKUP(EB[[#This Row],[Source_carrier]],KS_DB[[product]:[KS]],6,FALSE),0)</f>
        <v>0</v>
      </c>
      <c r="G2672" s="4" t="s">
        <v>34</v>
      </c>
      <c r="H2672" s="4" t="s">
        <v>1231</v>
      </c>
      <c r="I2672" s="4" t="s">
        <v>1153</v>
      </c>
      <c r="J2672" s="4" t="s">
        <v>37</v>
      </c>
      <c r="K2672" s="4" t="s">
        <v>1232</v>
      </c>
      <c r="L2672" s="4" t="s">
        <v>39</v>
      </c>
      <c r="M2672" s="4" t="s">
        <v>1154</v>
      </c>
      <c r="N2672" s="4" t="s">
        <v>41</v>
      </c>
      <c r="O2672" s="4">
        <v>3336</v>
      </c>
      <c r="P2672" s="4">
        <v>2693</v>
      </c>
      <c r="Q2672" s="4">
        <v>2814</v>
      </c>
      <c r="R2672" s="4">
        <v>3175</v>
      </c>
      <c r="S2672" s="4">
        <v>3215</v>
      </c>
      <c r="T2672" s="4">
        <v>36754</v>
      </c>
      <c r="U2672" s="4">
        <v>37286</v>
      </c>
      <c r="V2672" s="4">
        <v>33010</v>
      </c>
      <c r="W2672" s="4">
        <v>18042</v>
      </c>
      <c r="X2672" s="4">
        <v>20392</v>
      </c>
      <c r="Y2672" s="4">
        <v>19660</v>
      </c>
      <c r="Z2672" s="4">
        <v>21151</v>
      </c>
      <c r="AA2672" s="4">
        <v>22310</v>
      </c>
      <c r="AB2672" s="4">
        <v>20696</v>
      </c>
      <c r="AC2672" s="4">
        <v>24370</v>
      </c>
      <c r="AD2672" s="4">
        <v>34474</v>
      </c>
      <c r="AE2672" s="4">
        <v>34623</v>
      </c>
      <c r="AF2672" s="4">
        <v>31519</v>
      </c>
      <c r="AG2672" s="4">
        <v>32600</v>
      </c>
      <c r="AH2672" s="4">
        <v>29414</v>
      </c>
      <c r="AI2672" s="4">
        <v>28711</v>
      </c>
      <c r="AJ2672" s="4">
        <v>25761</v>
      </c>
      <c r="AK2672" s="4">
        <v>26513</v>
      </c>
      <c r="AL2672" s="4">
        <v>22741</v>
      </c>
      <c r="AM2672" s="4">
        <v>21392</v>
      </c>
      <c r="AN2672" s="4">
        <v>17274</v>
      </c>
    </row>
    <row r="2673" spans="1:40" ht="15" customHeight="1" x14ac:dyDescent="0.25">
      <c r="A2673" s="4" t="str">
        <f>EB[[#This Row],[unit]] &amp; "#" &amp; EB[[#This Row],[indic_nrg]] &amp; "#" &amp; EB[[#This Row],[product]] &amp; "#" &amp; EB[[#This Row],[geo]]</f>
        <v>TJ#B_101600#4000#CZ</v>
      </c>
      <c r="B2673" s="4" t="str">
        <f>VLOOKUP(EB[[#This Row],[product]],KS_DB[[product]:[KS]],5,FALSE)</f>
        <v>gas</v>
      </c>
      <c r="C2673" s="4" t="str">
        <f>VLOOKUP(EB[[#This Row],[product]],KS_DB[[product]:[KS]],6,FALSE)</f>
        <v>gas</v>
      </c>
      <c r="D2673" s="4">
        <f>VLOOKUP(EB[[#This Row],[product]],Carriers[],4,FALSE)</f>
        <v>0</v>
      </c>
      <c r="E2673" s="4">
        <f>VLOOKUP(EB[[#This Row],[indic_nrg]],Indicators[],4,FALSE)</f>
        <v>0</v>
      </c>
      <c r="F2673" s="4">
        <f>IFERROR(VLOOKUP(EB[[#This Row],[Source_carrier]],KS_DB[[product]:[KS]],6,FALSE),0)</f>
        <v>0</v>
      </c>
      <c r="G2673" s="4" t="s">
        <v>34</v>
      </c>
      <c r="H2673" s="4" t="s">
        <v>1231</v>
      </c>
      <c r="I2673" s="4" t="s">
        <v>83</v>
      </c>
      <c r="J2673" s="4" t="s">
        <v>37</v>
      </c>
      <c r="K2673" s="4" t="s">
        <v>1232</v>
      </c>
      <c r="L2673" s="4" t="s">
        <v>39</v>
      </c>
      <c r="M2673" s="4" t="s">
        <v>84</v>
      </c>
      <c r="N2673" s="4" t="s">
        <v>41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</v>
      </c>
      <c r="Y2673" s="4">
        <v>0</v>
      </c>
      <c r="Z2673" s="4">
        <v>0</v>
      </c>
      <c r="AA2673" s="4">
        <v>0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4032</v>
      </c>
      <c r="AH2673" s="4">
        <v>2469</v>
      </c>
      <c r="AI2673" s="4">
        <v>4492</v>
      </c>
      <c r="AJ2673" s="4">
        <v>4765</v>
      </c>
      <c r="AK2673" s="4">
        <v>4741</v>
      </c>
      <c r="AL2673" s="4">
        <v>4663</v>
      </c>
      <c r="AM2673" s="4">
        <v>4828</v>
      </c>
      <c r="AN2673" s="4">
        <v>4809</v>
      </c>
    </row>
    <row r="2674" spans="1:40" ht="15" customHeight="1" x14ac:dyDescent="0.25">
      <c r="A2674" s="4" t="str">
        <f>EB[[#This Row],[unit]] &amp; "#" &amp; EB[[#This Row],[indic_nrg]] &amp; "#" &amp; EB[[#This Row],[product]] &amp; "#" &amp; EB[[#This Row],[geo]]</f>
        <v>TJ#B_101600#4100#CZ</v>
      </c>
      <c r="B2674" s="4" t="str">
        <f>VLOOKUP(EB[[#This Row],[product]],KS_DB[[product]:[KS]],5,FALSE)</f>
        <v>gas</v>
      </c>
      <c r="C2674" s="4" t="str">
        <f>VLOOKUP(EB[[#This Row],[product]],KS_DB[[product]:[KS]],6,FALSE)</f>
        <v>gas</v>
      </c>
      <c r="D2674" s="4">
        <f>VLOOKUP(EB[[#This Row],[product]],Carriers[],4,FALSE)</f>
        <v>1</v>
      </c>
      <c r="E2674" s="4">
        <f>VLOOKUP(EB[[#This Row],[indic_nrg]],Indicators[],4,FALSE)</f>
        <v>0</v>
      </c>
      <c r="F2674" s="4">
        <f>IFERROR(VLOOKUP(EB[[#This Row],[Source_carrier]],KS_DB[[product]:[KS]],6,FALSE),0)</f>
        <v>0</v>
      </c>
      <c r="G2674" s="4" t="s">
        <v>34</v>
      </c>
      <c r="H2674" s="4" t="s">
        <v>1231</v>
      </c>
      <c r="I2674" s="4" t="s">
        <v>85</v>
      </c>
      <c r="J2674" s="4" t="s">
        <v>37</v>
      </c>
      <c r="K2674" s="4" t="s">
        <v>1232</v>
      </c>
      <c r="L2674" s="4" t="s">
        <v>39</v>
      </c>
      <c r="M2674" s="4" t="s">
        <v>86</v>
      </c>
      <c r="N2674" s="4" t="s">
        <v>41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4">
        <v>0</v>
      </c>
      <c r="AF2674" s="4">
        <v>0</v>
      </c>
      <c r="AG2674" s="4">
        <v>4032</v>
      </c>
      <c r="AH2674" s="4">
        <v>2469</v>
      </c>
      <c r="AI2674" s="4">
        <v>3794</v>
      </c>
      <c r="AJ2674" s="4">
        <v>3977</v>
      </c>
      <c r="AK2674" s="4">
        <v>4060</v>
      </c>
      <c r="AL2674" s="4">
        <v>3875</v>
      </c>
      <c r="AM2674" s="4">
        <v>3957</v>
      </c>
      <c r="AN2674" s="4">
        <v>4016</v>
      </c>
    </row>
    <row r="2675" spans="1:40" ht="15" customHeight="1" x14ac:dyDescent="0.25">
      <c r="A2675" s="4" t="str">
        <f>EB[[#This Row],[unit]] &amp; "#" &amp; EB[[#This Row],[indic_nrg]] &amp; "#" &amp; EB[[#This Row],[product]] &amp; "#" &amp; EB[[#This Row],[geo]]</f>
        <v>TJ#B_101600#4200#CZ</v>
      </c>
      <c r="B2675" s="4" t="str">
        <f>VLOOKUP(EB[[#This Row],[product]],KS_DB[[product]:[KS]],5,FALSE)</f>
        <v>gas</v>
      </c>
      <c r="C2675" s="4" t="str">
        <f>VLOOKUP(EB[[#This Row],[product]],KS_DB[[product]:[KS]],6,FALSE)</f>
        <v>gas</v>
      </c>
      <c r="D2675" s="4">
        <f>VLOOKUP(EB[[#This Row],[product]],Carriers[],4,FALSE)</f>
        <v>0</v>
      </c>
      <c r="E2675" s="4">
        <f>VLOOKUP(EB[[#This Row],[indic_nrg]],Indicators[],4,FALSE)</f>
        <v>0</v>
      </c>
      <c r="F2675" s="4">
        <f>IFERROR(VLOOKUP(EB[[#This Row],[Source_carrier]],KS_DB[[product]:[KS]],6,FALSE),0)</f>
        <v>0</v>
      </c>
      <c r="G2675" s="4" t="s">
        <v>34</v>
      </c>
      <c r="H2675" s="4" t="s">
        <v>1231</v>
      </c>
      <c r="I2675" s="4" t="s">
        <v>87</v>
      </c>
      <c r="J2675" s="4" t="s">
        <v>37</v>
      </c>
      <c r="K2675" s="4" t="s">
        <v>1232</v>
      </c>
      <c r="L2675" s="4" t="s">
        <v>39</v>
      </c>
      <c r="M2675" s="4" t="s">
        <v>88</v>
      </c>
      <c r="N2675" s="4" t="s">
        <v>41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0</v>
      </c>
      <c r="AA2675" s="4">
        <v>0</v>
      </c>
      <c r="AB2675" s="4">
        <v>0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699</v>
      </c>
      <c r="AJ2675" s="4">
        <v>788</v>
      </c>
      <c r="AK2675" s="4">
        <v>681</v>
      </c>
      <c r="AL2675" s="4">
        <v>788</v>
      </c>
      <c r="AM2675" s="4">
        <v>871</v>
      </c>
      <c r="AN2675" s="4">
        <v>793</v>
      </c>
    </row>
    <row r="2676" spans="1:40" ht="15" customHeight="1" x14ac:dyDescent="0.25">
      <c r="A2676" s="4" t="str">
        <f>EB[[#This Row],[unit]] &amp; "#" &amp; EB[[#This Row],[indic_nrg]] &amp; "#" &amp; EB[[#This Row],[product]] &amp; "#" &amp; EB[[#This Row],[geo]]</f>
        <v>TJ#B_101600#4210#CZ</v>
      </c>
      <c r="B2676" s="4" t="str">
        <f>VLOOKUP(EB[[#This Row],[product]],KS_DB[[product]:[KS]],5,FALSE)</f>
        <v>gas</v>
      </c>
      <c r="C2676" s="4" t="str">
        <f>VLOOKUP(EB[[#This Row],[product]],KS_DB[[product]:[KS]],6,FALSE)</f>
        <v>gas</v>
      </c>
      <c r="D2676" s="4">
        <f>VLOOKUP(EB[[#This Row],[product]],Carriers[],4,FALSE)</f>
        <v>1</v>
      </c>
      <c r="E2676" s="4">
        <f>VLOOKUP(EB[[#This Row],[indic_nrg]],Indicators[],4,FALSE)</f>
        <v>0</v>
      </c>
      <c r="F2676" s="4">
        <f>IFERROR(VLOOKUP(EB[[#This Row],[Source_carrier]],KS_DB[[product]:[KS]],6,FALSE),0)</f>
        <v>0</v>
      </c>
      <c r="G2676" s="4" t="s">
        <v>34</v>
      </c>
      <c r="H2676" s="4" t="s">
        <v>1231</v>
      </c>
      <c r="I2676" s="4" t="s">
        <v>89</v>
      </c>
      <c r="J2676" s="4" t="s">
        <v>37</v>
      </c>
      <c r="K2676" s="4" t="s">
        <v>1232</v>
      </c>
      <c r="L2676" s="4" t="s">
        <v>39</v>
      </c>
      <c r="M2676" s="4" t="s">
        <v>90</v>
      </c>
      <c r="N2676" s="4" t="s">
        <v>41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0</v>
      </c>
      <c r="AA2676" s="4">
        <v>0</v>
      </c>
      <c r="AB2676" s="4">
        <v>0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</row>
    <row r="2677" spans="1:40" ht="15" customHeight="1" x14ac:dyDescent="0.25">
      <c r="A2677" s="4" t="str">
        <f>EB[[#This Row],[unit]] &amp; "#" &amp; EB[[#This Row],[indic_nrg]] &amp; "#" &amp; EB[[#This Row],[product]] &amp; "#" &amp; EB[[#This Row],[geo]]</f>
        <v>TJ#B_101600#4220#CZ</v>
      </c>
      <c r="B2677" s="4" t="str">
        <f>VLOOKUP(EB[[#This Row],[product]],KS_DB[[product]:[KS]],5,FALSE)</f>
        <v>gas</v>
      </c>
      <c r="C2677" s="4" t="str">
        <f>VLOOKUP(EB[[#This Row],[product]],KS_DB[[product]:[KS]],6,FALSE)</f>
        <v>gas</v>
      </c>
      <c r="D2677" s="4">
        <f>VLOOKUP(EB[[#This Row],[product]],Carriers[],4,FALSE)</f>
        <v>1</v>
      </c>
      <c r="E2677" s="4">
        <f>VLOOKUP(EB[[#This Row],[indic_nrg]],Indicators[],4,FALSE)</f>
        <v>0</v>
      </c>
      <c r="F2677" s="4">
        <f>IFERROR(VLOOKUP(EB[[#This Row],[Source_carrier]],KS_DB[[product]:[KS]],6,FALSE),0)</f>
        <v>0</v>
      </c>
      <c r="G2677" s="4" t="s">
        <v>34</v>
      </c>
      <c r="H2677" s="4" t="s">
        <v>1231</v>
      </c>
      <c r="I2677" s="4" t="s">
        <v>91</v>
      </c>
      <c r="J2677" s="4" t="s">
        <v>37</v>
      </c>
      <c r="K2677" s="4" t="s">
        <v>1232</v>
      </c>
      <c r="L2677" s="4" t="s">
        <v>39</v>
      </c>
      <c r="M2677" s="4" t="s">
        <v>92</v>
      </c>
      <c r="N2677" s="4" t="s">
        <v>41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0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</row>
    <row r="2678" spans="1:40" ht="15" customHeight="1" x14ac:dyDescent="0.25">
      <c r="A2678" s="4" t="str">
        <f>EB[[#This Row],[unit]] &amp; "#" &amp; EB[[#This Row],[indic_nrg]] &amp; "#" &amp; EB[[#This Row],[product]] &amp; "#" &amp; EB[[#This Row],[geo]]</f>
        <v>TJ#B_101600#4230#CZ</v>
      </c>
      <c r="B2678" s="4" t="str">
        <f>VLOOKUP(EB[[#This Row],[product]],KS_DB[[product]:[KS]],5,FALSE)</f>
        <v>gas</v>
      </c>
      <c r="C2678" s="4" t="str">
        <f>VLOOKUP(EB[[#This Row],[product]],KS_DB[[product]:[KS]],6,FALSE)</f>
        <v>gas</v>
      </c>
      <c r="D2678" s="4">
        <f>VLOOKUP(EB[[#This Row],[product]],Carriers[],4,FALSE)</f>
        <v>1</v>
      </c>
      <c r="E2678" s="4">
        <f>VLOOKUP(EB[[#This Row],[indic_nrg]],Indicators[],4,FALSE)</f>
        <v>0</v>
      </c>
      <c r="F2678" s="4">
        <f>IFERROR(VLOOKUP(EB[[#This Row],[Source_carrier]],KS_DB[[product]:[KS]],6,FALSE),0)</f>
        <v>0</v>
      </c>
      <c r="G2678" s="4" t="s">
        <v>34</v>
      </c>
      <c r="H2678" s="4" t="s">
        <v>1231</v>
      </c>
      <c r="I2678" s="4" t="s">
        <v>93</v>
      </c>
      <c r="J2678" s="4" t="s">
        <v>37</v>
      </c>
      <c r="K2678" s="4" t="s">
        <v>1232</v>
      </c>
      <c r="L2678" s="4" t="s">
        <v>39</v>
      </c>
      <c r="M2678" s="4" t="s">
        <v>94</v>
      </c>
      <c r="N2678" s="4" t="s">
        <v>41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0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</row>
    <row r="2679" spans="1:40" ht="15" customHeight="1" x14ac:dyDescent="0.25">
      <c r="A2679" s="4" t="str">
        <f>EB[[#This Row],[unit]] &amp; "#" &amp; EB[[#This Row],[indic_nrg]] &amp; "#" &amp; EB[[#This Row],[product]] &amp; "#" &amp; EB[[#This Row],[geo]]</f>
        <v>TJ#B_101600#4240#CZ</v>
      </c>
      <c r="B2679" s="4" t="str">
        <f>VLOOKUP(EB[[#This Row],[product]],KS_DB[[product]:[KS]],5,FALSE)</f>
        <v>gas</v>
      </c>
      <c r="C2679" s="4" t="str">
        <f>VLOOKUP(EB[[#This Row],[product]],KS_DB[[product]:[KS]],6,FALSE)</f>
        <v>gas</v>
      </c>
      <c r="D2679" s="4">
        <f>VLOOKUP(EB[[#This Row],[product]],Carriers[],4,FALSE)</f>
        <v>1</v>
      </c>
      <c r="E2679" s="4">
        <f>VLOOKUP(EB[[#This Row],[indic_nrg]],Indicators[],4,FALSE)</f>
        <v>0</v>
      </c>
      <c r="F2679" s="4">
        <f>IFERROR(VLOOKUP(EB[[#This Row],[Source_carrier]],KS_DB[[product]:[KS]],6,FALSE),0)</f>
        <v>0</v>
      </c>
      <c r="G2679" s="4" t="s">
        <v>34</v>
      </c>
      <c r="H2679" s="4" t="s">
        <v>1231</v>
      </c>
      <c r="I2679" s="4" t="s">
        <v>95</v>
      </c>
      <c r="J2679" s="4" t="s">
        <v>37</v>
      </c>
      <c r="K2679" s="4" t="s">
        <v>1232</v>
      </c>
      <c r="L2679" s="4" t="s">
        <v>39</v>
      </c>
      <c r="M2679" s="4" t="s">
        <v>96</v>
      </c>
      <c r="N2679" s="4" t="s">
        <v>41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699</v>
      </c>
      <c r="AJ2679" s="4">
        <v>788</v>
      </c>
      <c r="AK2679" s="4">
        <v>681</v>
      </c>
      <c r="AL2679" s="4">
        <v>788</v>
      </c>
      <c r="AM2679" s="4">
        <v>871</v>
      </c>
      <c r="AN2679" s="4">
        <v>793</v>
      </c>
    </row>
    <row r="2680" spans="1:40" ht="15" customHeight="1" x14ac:dyDescent="0.25">
      <c r="A2680" s="4" t="str">
        <f>EB[[#This Row],[unit]] &amp; "#" &amp; EB[[#This Row],[indic_nrg]] &amp; "#" &amp; EB[[#This Row],[product]] &amp; "#" &amp; EB[[#This Row],[geo]]</f>
        <v>TJ#B_101600#5500#CZ</v>
      </c>
      <c r="B2680" s="4" t="str">
        <f>VLOOKUP(EB[[#This Row],[product]],KS_DB[[product]:[KS]],5,FALSE)</f>
        <v>RES</v>
      </c>
      <c r="C2680" s="4" t="str">
        <f>VLOOKUP(EB[[#This Row],[product]],KS_DB[[product]:[KS]],6,FALSE)</f>
        <v>RES</v>
      </c>
      <c r="D2680" s="4">
        <f>VLOOKUP(EB[[#This Row],[product]],Carriers[],4,FALSE)</f>
        <v>0</v>
      </c>
      <c r="E2680" s="4">
        <f>VLOOKUP(EB[[#This Row],[indic_nrg]],Indicators[],4,FALSE)</f>
        <v>0</v>
      </c>
      <c r="F2680" s="4">
        <f>IFERROR(VLOOKUP(EB[[#This Row],[Source_carrier]],KS_DB[[product]:[KS]],6,FALSE),0)</f>
        <v>0</v>
      </c>
      <c r="G2680" s="4" t="s">
        <v>34</v>
      </c>
      <c r="H2680" s="4" t="s">
        <v>1231</v>
      </c>
      <c r="I2680" s="4" t="s">
        <v>99</v>
      </c>
      <c r="J2680" s="4" t="s">
        <v>37</v>
      </c>
      <c r="K2680" s="4" t="s">
        <v>1232</v>
      </c>
      <c r="L2680" s="4" t="s">
        <v>39</v>
      </c>
      <c r="M2680" s="4" t="s">
        <v>100</v>
      </c>
      <c r="N2680" s="4" t="s">
        <v>41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</row>
    <row r="2681" spans="1:40" ht="15" customHeight="1" x14ac:dyDescent="0.25">
      <c r="A2681" s="4" t="str">
        <f>EB[[#This Row],[unit]] &amp; "#" &amp; EB[[#This Row],[indic_nrg]] &amp; "#" &amp; EB[[#This Row],[product]] &amp; "#" &amp; EB[[#This Row],[geo]]</f>
        <v>TJ#B_101600#5540#CZ</v>
      </c>
      <c r="B2681" s="4" t="str">
        <f>VLOOKUP(EB[[#This Row],[product]],KS_DB[[product]:[KS]],5,FALSE)</f>
        <v>biomass</v>
      </c>
      <c r="C2681" s="4" t="str">
        <f>VLOOKUP(EB[[#This Row],[product]],KS_DB[[product]:[KS]],6,FALSE)</f>
        <v>biomass</v>
      </c>
      <c r="D2681" s="4">
        <f>VLOOKUP(EB[[#This Row],[product]],Carriers[],4,FALSE)</f>
        <v>0</v>
      </c>
      <c r="E2681" s="4">
        <f>VLOOKUP(EB[[#This Row],[indic_nrg]],Indicators[],4,FALSE)</f>
        <v>0</v>
      </c>
      <c r="F2681" s="4">
        <f>IFERROR(VLOOKUP(EB[[#This Row],[Source_carrier]],KS_DB[[product]:[KS]],6,FALSE),0)</f>
        <v>0</v>
      </c>
      <c r="G2681" s="4" t="s">
        <v>34</v>
      </c>
      <c r="H2681" s="4" t="s">
        <v>1231</v>
      </c>
      <c r="I2681" s="4" t="s">
        <v>103</v>
      </c>
      <c r="J2681" s="4" t="s">
        <v>37</v>
      </c>
      <c r="K2681" s="4" t="s">
        <v>1232</v>
      </c>
      <c r="L2681" s="4" t="s">
        <v>39</v>
      </c>
      <c r="M2681" s="4" t="s">
        <v>104</v>
      </c>
      <c r="N2681" s="4" t="s">
        <v>41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</row>
    <row r="2682" spans="1:40" ht="15" customHeight="1" x14ac:dyDescent="0.25">
      <c r="A2682" s="4" t="str">
        <f>EB[[#This Row],[unit]] &amp; "#" &amp; EB[[#This Row],[indic_nrg]] &amp; "#" &amp; EB[[#This Row],[product]] &amp; "#" &amp; EB[[#This Row],[geo]]</f>
        <v>TJ#B_101600#5545#CZ</v>
      </c>
      <c r="B2682" s="4" t="str">
        <f>VLOOKUP(EB[[#This Row],[product]],KS_DB[[product]:[KS]],5,FALSE)</f>
        <v>biomass</v>
      </c>
      <c r="C2682" s="4" t="str">
        <f>VLOOKUP(EB[[#This Row],[product]],KS_DB[[product]:[KS]],6,FALSE)</f>
        <v>biomass</v>
      </c>
      <c r="D2682" s="4">
        <f>VLOOKUP(EB[[#This Row],[product]],Carriers[],4,FALSE)</f>
        <v>0</v>
      </c>
      <c r="E2682" s="4">
        <f>VLOOKUP(EB[[#This Row],[indic_nrg]],Indicators[],4,FALSE)</f>
        <v>0</v>
      </c>
      <c r="F2682" s="4">
        <f>IFERROR(VLOOKUP(EB[[#This Row],[Source_carrier]],KS_DB[[product]:[KS]],6,FALSE),0)</f>
        <v>0</v>
      </c>
      <c r="G2682" s="4" t="s">
        <v>34</v>
      </c>
      <c r="H2682" s="4" t="s">
        <v>1231</v>
      </c>
      <c r="I2682" s="4" t="s">
        <v>115</v>
      </c>
      <c r="J2682" s="4" t="s">
        <v>37</v>
      </c>
      <c r="K2682" s="4" t="s">
        <v>1232</v>
      </c>
      <c r="L2682" s="4" t="s">
        <v>39</v>
      </c>
      <c r="M2682" s="4" t="s">
        <v>116</v>
      </c>
      <c r="N2682" s="4" t="s">
        <v>41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</row>
    <row r="2683" spans="1:40" ht="15" customHeight="1" x14ac:dyDescent="0.25">
      <c r="A2683" s="4" t="str">
        <f>EB[[#This Row],[unit]] &amp; "#" &amp; EB[[#This Row],[indic_nrg]] &amp; "#" &amp; EB[[#This Row],[product]] &amp; "#" &amp; EB[[#This Row],[geo]]</f>
        <v>TJ#B_101600#5546#CZ</v>
      </c>
      <c r="B2683" s="4" t="str">
        <f>VLOOKUP(EB[[#This Row],[product]],KS_DB[[product]:[KS]],5,FALSE)</f>
        <v>biomass</v>
      </c>
      <c r="C2683" s="4" t="str">
        <f>VLOOKUP(EB[[#This Row],[product]],KS_DB[[product]:[KS]],6,FALSE)</f>
        <v>biomass</v>
      </c>
      <c r="D2683" s="4">
        <f>VLOOKUP(EB[[#This Row],[product]],Carriers[],4,FALSE)</f>
        <v>1</v>
      </c>
      <c r="E2683" s="4">
        <f>VLOOKUP(EB[[#This Row],[indic_nrg]],Indicators[],4,FALSE)</f>
        <v>0</v>
      </c>
      <c r="F2683" s="4">
        <f>IFERROR(VLOOKUP(EB[[#This Row],[Source_carrier]],KS_DB[[product]:[KS]],6,FALSE),0)</f>
        <v>0</v>
      </c>
      <c r="G2683" s="4" t="s">
        <v>34</v>
      </c>
      <c r="H2683" s="4" t="s">
        <v>1231</v>
      </c>
      <c r="I2683" s="4" t="s">
        <v>117</v>
      </c>
      <c r="J2683" s="4" t="s">
        <v>37</v>
      </c>
      <c r="K2683" s="4" t="s">
        <v>1232</v>
      </c>
      <c r="L2683" s="4" t="s">
        <v>39</v>
      </c>
      <c r="M2683" s="4" t="s">
        <v>118</v>
      </c>
      <c r="N2683" s="4" t="s">
        <v>41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</row>
    <row r="2684" spans="1:40" ht="15" customHeight="1" x14ac:dyDescent="0.25">
      <c r="A2684" s="4" t="str">
        <f>EB[[#This Row],[unit]] &amp; "#" &amp; EB[[#This Row],[indic_nrg]] &amp; "#" &amp; EB[[#This Row],[product]] &amp; "#" &amp; EB[[#This Row],[geo]]</f>
        <v>TJ#B_101600#5547#CZ</v>
      </c>
      <c r="B2684" s="4" t="str">
        <f>VLOOKUP(EB[[#This Row],[product]],KS_DB[[product]:[KS]],5,FALSE)</f>
        <v>biomass</v>
      </c>
      <c r="C2684" s="4" t="str">
        <f>VLOOKUP(EB[[#This Row],[product]],KS_DB[[product]:[KS]],6,FALSE)</f>
        <v>biomass</v>
      </c>
      <c r="D2684" s="4">
        <f>VLOOKUP(EB[[#This Row],[product]],Carriers[],4,FALSE)</f>
        <v>1</v>
      </c>
      <c r="E2684" s="4">
        <f>VLOOKUP(EB[[#This Row],[indic_nrg]],Indicators[],4,FALSE)</f>
        <v>0</v>
      </c>
      <c r="F2684" s="4">
        <f>IFERROR(VLOOKUP(EB[[#This Row],[Source_carrier]],KS_DB[[product]:[KS]],6,FALSE),0)</f>
        <v>0</v>
      </c>
      <c r="G2684" s="4" t="s">
        <v>34</v>
      </c>
      <c r="H2684" s="4" t="s">
        <v>1231</v>
      </c>
      <c r="I2684" s="4" t="s">
        <v>119</v>
      </c>
      <c r="J2684" s="4" t="s">
        <v>37</v>
      </c>
      <c r="K2684" s="4" t="s">
        <v>1232</v>
      </c>
      <c r="L2684" s="4" t="s">
        <v>39</v>
      </c>
      <c r="M2684" s="4" t="s">
        <v>120</v>
      </c>
      <c r="N2684" s="4" t="s">
        <v>41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</row>
    <row r="2685" spans="1:40" ht="15" customHeight="1" x14ac:dyDescent="0.25">
      <c r="A2685" s="4" t="str">
        <f>EB[[#This Row],[unit]] &amp; "#" &amp; EB[[#This Row],[indic_nrg]] &amp; "#" &amp; EB[[#This Row],[product]] &amp; "#" &amp; EB[[#This Row],[geo]]</f>
        <v>TJ#B_101600#5549#CZ</v>
      </c>
      <c r="B2685" s="4" t="str">
        <f>VLOOKUP(EB[[#This Row],[product]],KS_DB[[product]:[KS]],5,FALSE)</f>
        <v>biomass</v>
      </c>
      <c r="C2685" s="4" t="str">
        <f>VLOOKUP(EB[[#This Row],[product]],KS_DB[[product]:[KS]],6,FALSE)</f>
        <v>biomass</v>
      </c>
      <c r="D2685" s="4">
        <f>VLOOKUP(EB[[#This Row],[product]],Carriers[],4,FALSE)</f>
        <v>1</v>
      </c>
      <c r="E2685" s="4">
        <f>VLOOKUP(EB[[#This Row],[indic_nrg]],Indicators[],4,FALSE)</f>
        <v>0</v>
      </c>
      <c r="F2685" s="4">
        <f>IFERROR(VLOOKUP(EB[[#This Row],[Source_carrier]],KS_DB[[product]:[KS]],6,FALSE),0)</f>
        <v>0</v>
      </c>
      <c r="G2685" s="4" t="s">
        <v>34</v>
      </c>
      <c r="H2685" s="4" t="s">
        <v>1231</v>
      </c>
      <c r="I2685" s="4" t="s">
        <v>123</v>
      </c>
      <c r="J2685" s="4" t="s">
        <v>37</v>
      </c>
      <c r="K2685" s="4" t="s">
        <v>1232</v>
      </c>
      <c r="L2685" s="4" t="s">
        <v>39</v>
      </c>
      <c r="M2685" s="4" t="s">
        <v>124</v>
      </c>
      <c r="N2685" s="4" t="s">
        <v>41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</row>
    <row r="2686" spans="1:40" ht="15" customHeight="1" x14ac:dyDescent="0.25">
      <c r="A2686" s="4" t="str">
        <f>EB[[#This Row],[unit]] &amp; "#" &amp; EB[[#This Row],[indic_nrg]] &amp; "#" &amp; EB[[#This Row],[product]] &amp; "#" &amp; EB[[#This Row],[geo]]</f>
        <v>TJ#B_101601#2000#CZ</v>
      </c>
      <c r="B2686" s="4" t="str">
        <f>VLOOKUP(EB[[#This Row],[product]],KS_DB[[product]:[KS]],5,FALSE)</f>
        <v>solid</v>
      </c>
      <c r="C2686" s="4" t="str">
        <f>VLOOKUP(EB[[#This Row],[product]],KS_DB[[product]:[KS]],6,FALSE)</f>
        <v>solid</v>
      </c>
      <c r="D2686" s="4">
        <f>VLOOKUP(EB[[#This Row],[product]],Carriers[],4,FALSE)</f>
        <v>0</v>
      </c>
      <c r="E2686" s="4">
        <f>VLOOKUP(EB[[#This Row],[indic_nrg]],Indicators[],4,FALSE)</f>
        <v>0</v>
      </c>
      <c r="F2686" s="4">
        <f>IFERROR(VLOOKUP(EB[[#This Row],[Source_carrier]],KS_DB[[product]:[KS]],6,FALSE),0)</f>
        <v>0</v>
      </c>
      <c r="G2686" s="4" t="s">
        <v>34</v>
      </c>
      <c r="H2686" s="4" t="s">
        <v>1233</v>
      </c>
      <c r="I2686" s="4" t="s">
        <v>18</v>
      </c>
      <c r="J2686" s="4" t="s">
        <v>37</v>
      </c>
      <c r="K2686" s="4" t="s">
        <v>1234</v>
      </c>
      <c r="L2686" s="4" t="s">
        <v>39</v>
      </c>
      <c r="M2686" s="4" t="s">
        <v>42</v>
      </c>
      <c r="N2686" s="4" t="s">
        <v>41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13760</v>
      </c>
      <c r="AJ2686" s="4">
        <v>13120</v>
      </c>
      <c r="AK2686" s="4">
        <v>14628</v>
      </c>
      <c r="AL2686" s="4">
        <v>15118</v>
      </c>
      <c r="AM2686" s="4">
        <v>15268</v>
      </c>
      <c r="AN2686" s="4">
        <v>16136</v>
      </c>
    </row>
    <row r="2687" spans="1:40" ht="15" customHeight="1" x14ac:dyDescent="0.25">
      <c r="A2687" s="4" t="str">
        <f>EB[[#This Row],[unit]] &amp; "#" &amp; EB[[#This Row],[indic_nrg]] &amp; "#" &amp; EB[[#This Row],[product]] &amp; "#" &amp; EB[[#This Row],[geo]]</f>
        <v>TJ#B_101601#2100#CZ</v>
      </c>
      <c r="B2687" s="4" t="str">
        <f>VLOOKUP(EB[[#This Row],[product]],KS_DB[[product]:[KS]],5,FALSE)</f>
        <v>solid</v>
      </c>
      <c r="C2687" s="4" t="str">
        <f>VLOOKUP(EB[[#This Row],[product]],KS_DB[[product]:[KS]],6,FALSE)</f>
        <v>solid</v>
      </c>
      <c r="D2687" s="4">
        <f>VLOOKUP(EB[[#This Row],[product]],Carriers[],4,FALSE)</f>
        <v>0</v>
      </c>
      <c r="E2687" s="4">
        <f>VLOOKUP(EB[[#This Row],[indic_nrg]],Indicators[],4,FALSE)</f>
        <v>0</v>
      </c>
      <c r="F2687" s="4">
        <f>IFERROR(VLOOKUP(EB[[#This Row],[Source_carrier]],KS_DB[[product]:[KS]],6,FALSE),0)</f>
        <v>0</v>
      </c>
      <c r="G2687" s="4" t="s">
        <v>34</v>
      </c>
      <c r="H2687" s="4" t="s">
        <v>1233</v>
      </c>
      <c r="I2687" s="4" t="s">
        <v>43</v>
      </c>
      <c r="J2687" s="4" t="s">
        <v>37</v>
      </c>
      <c r="K2687" s="4" t="s">
        <v>1234</v>
      </c>
      <c r="L2687" s="4" t="s">
        <v>39</v>
      </c>
      <c r="M2687" s="4" t="s">
        <v>44</v>
      </c>
      <c r="N2687" s="4" t="s">
        <v>41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0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13760</v>
      </c>
      <c r="AJ2687" s="4">
        <v>13120</v>
      </c>
      <c r="AK2687" s="4">
        <v>14628</v>
      </c>
      <c r="AL2687" s="4">
        <v>15118</v>
      </c>
      <c r="AM2687" s="4">
        <v>15268</v>
      </c>
      <c r="AN2687" s="4">
        <v>16136</v>
      </c>
    </row>
    <row r="2688" spans="1:40" ht="15" customHeight="1" x14ac:dyDescent="0.25">
      <c r="A2688" s="4" t="str">
        <f>EB[[#This Row],[unit]] &amp; "#" &amp; EB[[#This Row],[indic_nrg]] &amp; "#" &amp; EB[[#This Row],[product]] &amp; "#" &amp; EB[[#This Row],[geo]]</f>
        <v>TJ#B_101601#2112#CZ</v>
      </c>
      <c r="B2688" s="4" t="str">
        <f>VLOOKUP(EB[[#This Row],[product]],KS_DB[[product]:[KS]],5,FALSE)</f>
        <v>solid</v>
      </c>
      <c r="C2688" s="4" t="str">
        <f>VLOOKUP(EB[[#This Row],[product]],KS_DB[[product]:[KS]],6,FALSE)</f>
        <v>solid</v>
      </c>
      <c r="D2688" s="4">
        <f>VLOOKUP(EB[[#This Row],[product]],Carriers[],4,FALSE)</f>
        <v>1</v>
      </c>
      <c r="E2688" s="4">
        <f>VLOOKUP(EB[[#This Row],[indic_nrg]],Indicators[],4,FALSE)</f>
        <v>0</v>
      </c>
      <c r="F2688" s="4">
        <f>IFERROR(VLOOKUP(EB[[#This Row],[Source_carrier]],KS_DB[[product]:[KS]],6,FALSE),0)</f>
        <v>0</v>
      </c>
      <c r="G2688" s="4" t="s">
        <v>34</v>
      </c>
      <c r="H2688" s="4" t="s">
        <v>1233</v>
      </c>
      <c r="I2688" s="4" t="s">
        <v>45</v>
      </c>
      <c r="J2688" s="4" t="s">
        <v>37</v>
      </c>
      <c r="K2688" s="4" t="s">
        <v>1234</v>
      </c>
      <c r="L2688" s="4" t="s">
        <v>39</v>
      </c>
      <c r="M2688" s="4" t="s">
        <v>46</v>
      </c>
      <c r="N2688" s="4" t="s">
        <v>41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</row>
    <row r="2689" spans="1:40" ht="15" customHeight="1" x14ac:dyDescent="0.25">
      <c r="A2689" s="4" t="str">
        <f>EB[[#This Row],[unit]] &amp; "#" &amp; EB[[#This Row],[indic_nrg]] &amp; "#" &amp; EB[[#This Row],[product]] &amp; "#" &amp; EB[[#This Row],[geo]]</f>
        <v>TJ#B_101601#2115#CZ</v>
      </c>
      <c r="B2689" s="4" t="str">
        <f>VLOOKUP(EB[[#This Row],[product]],KS_DB[[product]:[KS]],5,FALSE)</f>
        <v>solid</v>
      </c>
      <c r="C2689" s="4" t="str">
        <f>VLOOKUP(EB[[#This Row],[product]],KS_DB[[product]:[KS]],6,FALSE)</f>
        <v>solid</v>
      </c>
      <c r="D2689" s="4">
        <f>VLOOKUP(EB[[#This Row],[product]],Carriers[],4,FALSE)</f>
        <v>1</v>
      </c>
      <c r="E2689" s="4">
        <f>VLOOKUP(EB[[#This Row],[indic_nrg]],Indicators[],4,FALSE)</f>
        <v>0</v>
      </c>
      <c r="F2689" s="4">
        <f>IFERROR(VLOOKUP(EB[[#This Row],[Source_carrier]],KS_DB[[product]:[KS]],6,FALSE),0)</f>
        <v>0</v>
      </c>
      <c r="G2689" s="4" t="s">
        <v>34</v>
      </c>
      <c r="H2689" s="4" t="s">
        <v>1233</v>
      </c>
      <c r="I2689" s="4" t="s">
        <v>47</v>
      </c>
      <c r="J2689" s="4" t="s">
        <v>37</v>
      </c>
      <c r="K2689" s="4" t="s">
        <v>1234</v>
      </c>
      <c r="L2689" s="4" t="s">
        <v>39</v>
      </c>
      <c r="M2689" s="4" t="s">
        <v>48</v>
      </c>
      <c r="N2689" s="4" t="s">
        <v>41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</row>
    <row r="2690" spans="1:40" ht="15" customHeight="1" x14ac:dyDescent="0.25">
      <c r="A2690" s="4" t="str">
        <f>EB[[#This Row],[unit]] &amp; "#" &amp; EB[[#This Row],[indic_nrg]] &amp; "#" &amp; EB[[#This Row],[product]] &amp; "#" &amp; EB[[#This Row],[geo]]</f>
        <v>TJ#B_101601#2116#CZ</v>
      </c>
      <c r="B2690" s="4" t="str">
        <f>VLOOKUP(EB[[#This Row],[product]],KS_DB[[product]:[KS]],5,FALSE)</f>
        <v>solid</v>
      </c>
      <c r="C2690" s="4" t="str">
        <f>VLOOKUP(EB[[#This Row],[product]],KS_DB[[product]:[KS]],6,FALSE)</f>
        <v>solid</v>
      </c>
      <c r="D2690" s="4">
        <f>VLOOKUP(EB[[#This Row],[product]],Carriers[],4,FALSE)</f>
        <v>1</v>
      </c>
      <c r="E2690" s="4">
        <f>VLOOKUP(EB[[#This Row],[indic_nrg]],Indicators[],4,FALSE)</f>
        <v>0</v>
      </c>
      <c r="F2690" s="4">
        <f>IFERROR(VLOOKUP(EB[[#This Row],[Source_carrier]],KS_DB[[product]:[KS]],6,FALSE),0)</f>
        <v>0</v>
      </c>
      <c r="G2690" s="4" t="s">
        <v>34</v>
      </c>
      <c r="H2690" s="4" t="s">
        <v>1233</v>
      </c>
      <c r="I2690" s="4" t="s">
        <v>49</v>
      </c>
      <c r="J2690" s="4" t="s">
        <v>37</v>
      </c>
      <c r="K2690" s="4" t="s">
        <v>1234</v>
      </c>
      <c r="L2690" s="4" t="s">
        <v>39</v>
      </c>
      <c r="M2690" s="4" t="s">
        <v>50</v>
      </c>
      <c r="N2690" s="4" t="s">
        <v>41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</row>
    <row r="2691" spans="1:40" ht="15" customHeight="1" x14ac:dyDescent="0.25">
      <c r="A2691" s="4" t="str">
        <f>EB[[#This Row],[unit]] &amp; "#" &amp; EB[[#This Row],[indic_nrg]] &amp; "#" &amp; EB[[#This Row],[product]] &amp; "#" &amp; EB[[#This Row],[geo]]</f>
        <v>TJ#B_101601#2117#CZ</v>
      </c>
      <c r="B2691" s="4" t="str">
        <f>VLOOKUP(EB[[#This Row],[product]],KS_DB[[product]:[KS]],5,FALSE)</f>
        <v>solid</v>
      </c>
      <c r="C2691" s="4" t="str">
        <f>VLOOKUP(EB[[#This Row],[product]],KS_DB[[product]:[KS]],6,FALSE)</f>
        <v>solid</v>
      </c>
      <c r="D2691" s="4">
        <f>VLOOKUP(EB[[#This Row],[product]],Carriers[],4,FALSE)</f>
        <v>1</v>
      </c>
      <c r="E2691" s="4">
        <f>VLOOKUP(EB[[#This Row],[indic_nrg]],Indicators[],4,FALSE)</f>
        <v>0</v>
      </c>
      <c r="F2691" s="4">
        <f>IFERROR(VLOOKUP(EB[[#This Row],[Source_carrier]],KS_DB[[product]:[KS]],6,FALSE),0)</f>
        <v>0</v>
      </c>
      <c r="G2691" s="4" t="s">
        <v>34</v>
      </c>
      <c r="H2691" s="4" t="s">
        <v>1233</v>
      </c>
      <c r="I2691" s="4" t="s">
        <v>51</v>
      </c>
      <c r="J2691" s="4" t="s">
        <v>37</v>
      </c>
      <c r="K2691" s="4" t="s">
        <v>1234</v>
      </c>
      <c r="L2691" s="4" t="s">
        <v>39</v>
      </c>
      <c r="M2691" s="4" t="s">
        <v>52</v>
      </c>
      <c r="N2691" s="4" t="s">
        <v>41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</row>
    <row r="2692" spans="1:40" ht="15" customHeight="1" x14ac:dyDescent="0.25">
      <c r="A2692" s="4" t="str">
        <f>EB[[#This Row],[unit]] &amp; "#" &amp; EB[[#This Row],[indic_nrg]] &amp; "#" &amp; EB[[#This Row],[product]] &amp; "#" &amp; EB[[#This Row],[geo]]</f>
        <v>TJ#B_101601#2118#CZ</v>
      </c>
      <c r="B2692" s="4" t="str">
        <f>VLOOKUP(EB[[#This Row],[product]],KS_DB[[product]:[KS]],5,FALSE)</f>
        <v>solid</v>
      </c>
      <c r="C2692" s="4" t="str">
        <f>VLOOKUP(EB[[#This Row],[product]],KS_DB[[product]:[KS]],6,FALSE)</f>
        <v>solid</v>
      </c>
      <c r="D2692" s="4">
        <f>VLOOKUP(EB[[#This Row],[product]],Carriers[],4,FALSE)</f>
        <v>1</v>
      </c>
      <c r="E2692" s="4">
        <f>VLOOKUP(EB[[#This Row],[indic_nrg]],Indicators[],4,FALSE)</f>
        <v>0</v>
      </c>
      <c r="F2692" s="4">
        <f>IFERROR(VLOOKUP(EB[[#This Row],[Source_carrier]],KS_DB[[product]:[KS]],6,FALSE),0)</f>
        <v>0</v>
      </c>
      <c r="G2692" s="4" t="s">
        <v>34</v>
      </c>
      <c r="H2692" s="4" t="s">
        <v>1233</v>
      </c>
      <c r="I2692" s="4" t="s">
        <v>53</v>
      </c>
      <c r="J2692" s="4" t="s">
        <v>37</v>
      </c>
      <c r="K2692" s="4" t="s">
        <v>1234</v>
      </c>
      <c r="L2692" s="4" t="s">
        <v>39</v>
      </c>
      <c r="M2692" s="4" t="s">
        <v>54</v>
      </c>
      <c r="N2692" s="4" t="s">
        <v>41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</row>
    <row r="2693" spans="1:40" ht="15" customHeight="1" x14ac:dyDescent="0.25">
      <c r="A2693" s="4" t="str">
        <f>EB[[#This Row],[unit]] &amp; "#" &amp; EB[[#This Row],[indic_nrg]] &amp; "#" &amp; EB[[#This Row],[product]] &amp; "#" &amp; EB[[#This Row],[geo]]</f>
        <v>TJ#B_101601#2121#CZ</v>
      </c>
      <c r="B2693" s="4" t="str">
        <f>VLOOKUP(EB[[#This Row],[product]],KS_DB[[product]:[KS]],5,FALSE)</f>
        <v>solid</v>
      </c>
      <c r="C2693" s="4" t="str">
        <f>VLOOKUP(EB[[#This Row],[product]],KS_DB[[product]:[KS]],6,FALSE)</f>
        <v>solid</v>
      </c>
      <c r="D2693" s="4">
        <f>VLOOKUP(EB[[#This Row],[product]],Carriers[],4,FALSE)</f>
        <v>1</v>
      </c>
      <c r="E2693" s="4">
        <f>VLOOKUP(EB[[#This Row],[indic_nrg]],Indicators[],4,FALSE)</f>
        <v>0</v>
      </c>
      <c r="F2693" s="4">
        <f>IFERROR(VLOOKUP(EB[[#This Row],[Source_carrier]],KS_DB[[product]:[KS]],6,FALSE),0)</f>
        <v>0</v>
      </c>
      <c r="G2693" s="4" t="s">
        <v>34</v>
      </c>
      <c r="H2693" s="4" t="s">
        <v>1233</v>
      </c>
      <c r="I2693" s="4" t="s">
        <v>55</v>
      </c>
      <c r="J2693" s="4" t="s">
        <v>37</v>
      </c>
      <c r="K2693" s="4" t="s">
        <v>1234</v>
      </c>
      <c r="L2693" s="4" t="s">
        <v>39</v>
      </c>
      <c r="M2693" s="4" t="s">
        <v>56</v>
      </c>
      <c r="N2693" s="4" t="s">
        <v>41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</row>
    <row r="2694" spans="1:40" ht="15" customHeight="1" x14ac:dyDescent="0.25">
      <c r="A2694" s="4" t="str">
        <f>EB[[#This Row],[unit]] &amp; "#" &amp; EB[[#This Row],[indic_nrg]] &amp; "#" &amp; EB[[#This Row],[product]] &amp; "#" &amp; EB[[#This Row],[geo]]</f>
        <v>TJ#B_101601#2122#CZ</v>
      </c>
      <c r="B2694" s="4" t="str">
        <f>VLOOKUP(EB[[#This Row],[product]],KS_DB[[product]:[KS]],5,FALSE)</f>
        <v>solid</v>
      </c>
      <c r="C2694" s="4" t="str">
        <f>VLOOKUP(EB[[#This Row],[product]],KS_DB[[product]:[KS]],6,FALSE)</f>
        <v>solid</v>
      </c>
      <c r="D2694" s="4">
        <f>VLOOKUP(EB[[#This Row],[product]],Carriers[],4,FALSE)</f>
        <v>1</v>
      </c>
      <c r="E2694" s="4">
        <f>VLOOKUP(EB[[#This Row],[indic_nrg]],Indicators[],4,FALSE)</f>
        <v>0</v>
      </c>
      <c r="F2694" s="4">
        <f>IFERROR(VLOOKUP(EB[[#This Row],[Source_carrier]],KS_DB[[product]:[KS]],6,FALSE),0)</f>
        <v>0</v>
      </c>
      <c r="G2694" s="4" t="s">
        <v>34</v>
      </c>
      <c r="H2694" s="4" t="s">
        <v>1233</v>
      </c>
      <c r="I2694" s="4" t="s">
        <v>57</v>
      </c>
      <c r="J2694" s="4" t="s">
        <v>37</v>
      </c>
      <c r="K2694" s="4" t="s">
        <v>1234</v>
      </c>
      <c r="L2694" s="4" t="s">
        <v>39</v>
      </c>
      <c r="M2694" s="4" t="s">
        <v>58</v>
      </c>
      <c r="N2694" s="4" t="s">
        <v>41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0</v>
      </c>
      <c r="Z2694" s="4">
        <v>0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</row>
    <row r="2695" spans="1:40" ht="15" customHeight="1" x14ac:dyDescent="0.25">
      <c r="A2695" s="4" t="str">
        <f>EB[[#This Row],[unit]] &amp; "#" &amp; EB[[#This Row],[indic_nrg]] &amp; "#" &amp; EB[[#This Row],[product]] &amp; "#" &amp; EB[[#This Row],[geo]]</f>
        <v>TJ#B_101601#2130#CZ</v>
      </c>
      <c r="B2695" s="4" t="str">
        <f>VLOOKUP(EB[[#This Row],[product]],KS_DB[[product]:[KS]],5,FALSE)</f>
        <v>solid</v>
      </c>
      <c r="C2695" s="4" t="str">
        <f>VLOOKUP(EB[[#This Row],[product]],KS_DB[[product]:[KS]],6,FALSE)</f>
        <v>solid</v>
      </c>
      <c r="D2695" s="4">
        <f>VLOOKUP(EB[[#This Row],[product]],Carriers[],4,FALSE)</f>
        <v>1</v>
      </c>
      <c r="E2695" s="4">
        <f>VLOOKUP(EB[[#This Row],[indic_nrg]],Indicators[],4,FALSE)</f>
        <v>0</v>
      </c>
      <c r="F2695" s="4">
        <f>IFERROR(VLOOKUP(EB[[#This Row],[Source_carrier]],KS_DB[[product]:[KS]],6,FALSE),0)</f>
        <v>0</v>
      </c>
      <c r="G2695" s="4" t="s">
        <v>34</v>
      </c>
      <c r="H2695" s="4" t="s">
        <v>1233</v>
      </c>
      <c r="I2695" s="4" t="s">
        <v>59</v>
      </c>
      <c r="J2695" s="4" t="s">
        <v>37</v>
      </c>
      <c r="K2695" s="4" t="s">
        <v>1234</v>
      </c>
      <c r="L2695" s="4" t="s">
        <v>39</v>
      </c>
      <c r="M2695" s="4" t="s">
        <v>60</v>
      </c>
      <c r="N2695" s="4" t="s">
        <v>41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13760</v>
      </c>
      <c r="AJ2695" s="4">
        <v>13120</v>
      </c>
      <c r="AK2695" s="4">
        <v>14628</v>
      </c>
      <c r="AL2695" s="4">
        <v>15118</v>
      </c>
      <c r="AM2695" s="4">
        <v>15268</v>
      </c>
      <c r="AN2695" s="4">
        <v>16136</v>
      </c>
    </row>
    <row r="2696" spans="1:40" ht="15" customHeight="1" x14ac:dyDescent="0.25">
      <c r="A2696" s="4" t="str">
        <f>EB[[#This Row],[unit]] &amp; "#" &amp; EB[[#This Row],[indic_nrg]] &amp; "#" &amp; EB[[#This Row],[product]] &amp; "#" &amp; EB[[#This Row],[geo]]</f>
        <v>TJ#B_101601#2200#CZ</v>
      </c>
      <c r="B2696" s="4" t="str">
        <f>VLOOKUP(EB[[#This Row],[product]],KS_DB[[product]:[KS]],5,FALSE)</f>
        <v>solid</v>
      </c>
      <c r="C2696" s="4" t="str">
        <f>VLOOKUP(EB[[#This Row],[product]],KS_DB[[product]:[KS]],6,FALSE)</f>
        <v>solid</v>
      </c>
      <c r="D2696" s="4">
        <f>VLOOKUP(EB[[#This Row],[product]],Carriers[],4,FALSE)</f>
        <v>0</v>
      </c>
      <c r="E2696" s="4">
        <f>VLOOKUP(EB[[#This Row],[indic_nrg]],Indicators[],4,FALSE)</f>
        <v>0</v>
      </c>
      <c r="F2696" s="4">
        <f>IFERROR(VLOOKUP(EB[[#This Row],[Source_carrier]],KS_DB[[product]:[KS]],6,FALSE),0)</f>
        <v>0</v>
      </c>
      <c r="G2696" s="4" t="s">
        <v>34</v>
      </c>
      <c r="H2696" s="4" t="s">
        <v>1233</v>
      </c>
      <c r="I2696" s="4" t="s">
        <v>61</v>
      </c>
      <c r="J2696" s="4" t="s">
        <v>37</v>
      </c>
      <c r="K2696" s="4" t="s">
        <v>1234</v>
      </c>
      <c r="L2696" s="4" t="s">
        <v>39</v>
      </c>
      <c r="M2696" s="4" t="s">
        <v>62</v>
      </c>
      <c r="N2696" s="4" t="s">
        <v>41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0</v>
      </c>
      <c r="AA2696" s="4">
        <v>0</v>
      </c>
      <c r="AB2696" s="4">
        <v>0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</row>
    <row r="2697" spans="1:40" ht="15" customHeight="1" x14ac:dyDescent="0.25">
      <c r="A2697" s="4" t="str">
        <f>EB[[#This Row],[unit]] &amp; "#" &amp; EB[[#This Row],[indic_nrg]] &amp; "#" &amp; EB[[#This Row],[product]] &amp; "#" &amp; EB[[#This Row],[geo]]</f>
        <v>TJ#B_101601#2210#CZ</v>
      </c>
      <c r="B2697" s="4" t="str">
        <f>VLOOKUP(EB[[#This Row],[product]],KS_DB[[product]:[KS]],5,FALSE)</f>
        <v>solid</v>
      </c>
      <c r="C2697" s="4" t="str">
        <f>VLOOKUP(EB[[#This Row],[product]],KS_DB[[product]:[KS]],6,FALSE)</f>
        <v>solid</v>
      </c>
      <c r="D2697" s="4">
        <f>VLOOKUP(EB[[#This Row],[product]],Carriers[],4,FALSE)</f>
        <v>1</v>
      </c>
      <c r="E2697" s="4">
        <f>VLOOKUP(EB[[#This Row],[indic_nrg]],Indicators[],4,FALSE)</f>
        <v>0</v>
      </c>
      <c r="F2697" s="4">
        <f>IFERROR(VLOOKUP(EB[[#This Row],[Source_carrier]],KS_DB[[product]:[KS]],6,FALSE),0)</f>
        <v>0</v>
      </c>
      <c r="G2697" s="4" t="s">
        <v>34</v>
      </c>
      <c r="H2697" s="4" t="s">
        <v>1233</v>
      </c>
      <c r="I2697" s="4" t="s">
        <v>63</v>
      </c>
      <c r="J2697" s="4" t="s">
        <v>37</v>
      </c>
      <c r="K2697" s="4" t="s">
        <v>1234</v>
      </c>
      <c r="L2697" s="4" t="s">
        <v>39</v>
      </c>
      <c r="M2697" s="4" t="s">
        <v>64</v>
      </c>
      <c r="N2697" s="4" t="s">
        <v>41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</row>
    <row r="2698" spans="1:40" ht="15" customHeight="1" x14ac:dyDescent="0.25">
      <c r="A2698" s="4" t="str">
        <f>EB[[#This Row],[unit]] &amp; "#" &amp; EB[[#This Row],[indic_nrg]] &amp; "#" &amp; EB[[#This Row],[product]] &amp; "#" &amp; EB[[#This Row],[geo]]</f>
        <v>TJ#B_101601#2230#CZ</v>
      </c>
      <c r="B2698" s="4" t="str">
        <f>VLOOKUP(EB[[#This Row],[product]],KS_DB[[product]:[KS]],5,FALSE)</f>
        <v>solid</v>
      </c>
      <c r="C2698" s="4" t="str">
        <f>VLOOKUP(EB[[#This Row],[product]],KS_DB[[product]:[KS]],6,FALSE)</f>
        <v>solid</v>
      </c>
      <c r="D2698" s="4">
        <f>VLOOKUP(EB[[#This Row],[product]],Carriers[],4,FALSE)</f>
        <v>1</v>
      </c>
      <c r="E2698" s="4">
        <f>VLOOKUP(EB[[#This Row],[indic_nrg]],Indicators[],4,FALSE)</f>
        <v>0</v>
      </c>
      <c r="F2698" s="4">
        <f>IFERROR(VLOOKUP(EB[[#This Row],[Source_carrier]],KS_DB[[product]:[KS]],6,FALSE),0)</f>
        <v>0</v>
      </c>
      <c r="G2698" s="4" t="s">
        <v>34</v>
      </c>
      <c r="H2698" s="4" t="s">
        <v>1233</v>
      </c>
      <c r="I2698" s="4" t="s">
        <v>65</v>
      </c>
      <c r="J2698" s="4" t="s">
        <v>37</v>
      </c>
      <c r="K2698" s="4" t="s">
        <v>1234</v>
      </c>
      <c r="L2698" s="4" t="s">
        <v>39</v>
      </c>
      <c r="M2698" s="4" t="s">
        <v>66</v>
      </c>
      <c r="N2698" s="4" t="s">
        <v>41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</row>
    <row r="2699" spans="1:40" ht="15" customHeight="1" x14ac:dyDescent="0.25">
      <c r="A2699" s="4" t="str">
        <f>EB[[#This Row],[unit]] &amp; "#" &amp; EB[[#This Row],[indic_nrg]] &amp; "#" &amp; EB[[#This Row],[product]] &amp; "#" &amp; EB[[#This Row],[geo]]</f>
        <v>TJ#B_101601#2310#CZ</v>
      </c>
      <c r="B2699" s="4" t="str">
        <f>VLOOKUP(EB[[#This Row],[product]],KS_DB[[product]:[KS]],5,FALSE)</f>
        <v>solid</v>
      </c>
      <c r="C2699" s="4" t="str">
        <f>VLOOKUP(EB[[#This Row],[product]],KS_DB[[product]:[KS]],6,FALSE)</f>
        <v>solid</v>
      </c>
      <c r="D2699" s="4">
        <f>VLOOKUP(EB[[#This Row],[product]],Carriers[],4,FALSE)</f>
        <v>1</v>
      </c>
      <c r="E2699" s="4">
        <f>VLOOKUP(EB[[#This Row],[indic_nrg]],Indicators[],4,FALSE)</f>
        <v>0</v>
      </c>
      <c r="F2699" s="4">
        <f>IFERROR(VLOOKUP(EB[[#This Row],[Source_carrier]],KS_DB[[product]:[KS]],6,FALSE),0)</f>
        <v>0</v>
      </c>
      <c r="G2699" s="4" t="s">
        <v>34</v>
      </c>
      <c r="H2699" s="4" t="s">
        <v>1233</v>
      </c>
      <c r="I2699" s="4" t="s">
        <v>67</v>
      </c>
      <c r="J2699" s="4" t="s">
        <v>37</v>
      </c>
      <c r="K2699" s="4" t="s">
        <v>1234</v>
      </c>
      <c r="L2699" s="4" t="s">
        <v>39</v>
      </c>
      <c r="M2699" s="4" t="s">
        <v>68</v>
      </c>
      <c r="N2699" s="4" t="s">
        <v>41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</row>
    <row r="2700" spans="1:40" ht="15" customHeight="1" x14ac:dyDescent="0.25">
      <c r="A2700" s="4" t="str">
        <f>EB[[#This Row],[unit]] &amp; "#" &amp; EB[[#This Row],[indic_nrg]] &amp; "#" &amp; EB[[#This Row],[product]] &amp; "#" &amp; EB[[#This Row],[geo]]</f>
        <v>TJ#B_101601#2330#CZ</v>
      </c>
      <c r="B2700" s="4" t="str">
        <f>VLOOKUP(EB[[#This Row],[product]],KS_DB[[product]:[KS]],5,FALSE)</f>
        <v>solid</v>
      </c>
      <c r="C2700" s="4" t="str">
        <f>VLOOKUP(EB[[#This Row],[product]],KS_DB[[product]:[KS]],6,FALSE)</f>
        <v>solid</v>
      </c>
      <c r="D2700" s="4">
        <f>VLOOKUP(EB[[#This Row],[product]],Carriers[],4,FALSE)</f>
        <v>1</v>
      </c>
      <c r="E2700" s="4">
        <f>VLOOKUP(EB[[#This Row],[indic_nrg]],Indicators[],4,FALSE)</f>
        <v>0</v>
      </c>
      <c r="F2700" s="4">
        <f>IFERROR(VLOOKUP(EB[[#This Row],[Source_carrier]],KS_DB[[product]:[KS]],6,FALSE),0)</f>
        <v>0</v>
      </c>
      <c r="G2700" s="4" t="s">
        <v>34</v>
      </c>
      <c r="H2700" s="4" t="s">
        <v>1233</v>
      </c>
      <c r="I2700" s="4" t="s">
        <v>69</v>
      </c>
      <c r="J2700" s="4" t="s">
        <v>37</v>
      </c>
      <c r="K2700" s="4" t="s">
        <v>1234</v>
      </c>
      <c r="L2700" s="4" t="s">
        <v>39</v>
      </c>
      <c r="M2700" s="4" t="s">
        <v>70</v>
      </c>
      <c r="N2700" s="4" t="s">
        <v>41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</row>
    <row r="2701" spans="1:40" ht="15" customHeight="1" x14ac:dyDescent="0.25">
      <c r="A2701" s="4" t="str">
        <f>EB[[#This Row],[unit]] &amp; "#" &amp; EB[[#This Row],[indic_nrg]] &amp; "#" &amp; EB[[#This Row],[product]] &amp; "#" &amp; EB[[#This Row],[geo]]</f>
        <v>TJ#B_101601#2410#CZ</v>
      </c>
      <c r="B2701" s="4" t="str">
        <f>VLOOKUP(EB[[#This Row],[product]],KS_DB[[product]:[KS]],5,FALSE)</f>
        <v>solid</v>
      </c>
      <c r="C2701" s="4" t="str">
        <f>VLOOKUP(EB[[#This Row],[product]],KS_DB[[product]:[KS]],6,FALSE)</f>
        <v>solid</v>
      </c>
      <c r="D2701" s="4">
        <f>VLOOKUP(EB[[#This Row],[product]],Carriers[],4,FALSE)</f>
        <v>1</v>
      </c>
      <c r="E2701" s="4">
        <f>VLOOKUP(EB[[#This Row],[indic_nrg]],Indicators[],4,FALSE)</f>
        <v>0</v>
      </c>
      <c r="F2701" s="4">
        <f>IFERROR(VLOOKUP(EB[[#This Row],[Source_carrier]],KS_DB[[product]:[KS]],6,FALSE),0)</f>
        <v>0</v>
      </c>
      <c r="G2701" s="4" t="s">
        <v>34</v>
      </c>
      <c r="H2701" s="4" t="s">
        <v>1233</v>
      </c>
      <c r="I2701" s="4" t="s">
        <v>71</v>
      </c>
      <c r="J2701" s="4" t="s">
        <v>37</v>
      </c>
      <c r="K2701" s="4" t="s">
        <v>1234</v>
      </c>
      <c r="L2701" s="4" t="s">
        <v>39</v>
      </c>
      <c r="M2701" s="4" t="s">
        <v>72</v>
      </c>
      <c r="N2701" s="4" t="s">
        <v>41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</row>
    <row r="2702" spans="1:40" ht="15" customHeight="1" x14ac:dyDescent="0.25">
      <c r="A2702" s="4" t="str">
        <f>EB[[#This Row],[unit]] &amp; "#" &amp; EB[[#This Row],[indic_nrg]] &amp; "#" &amp; EB[[#This Row],[product]] &amp; "#" &amp; EB[[#This Row],[geo]]</f>
        <v>TJ#B_101601#3000#CZ</v>
      </c>
      <c r="B2702" s="4" t="str">
        <f>VLOOKUP(EB[[#This Row],[product]],KS_DB[[product]:[KS]],5,FALSE)</f>
        <v>liquid</v>
      </c>
      <c r="C2702" s="4" t="str">
        <f>VLOOKUP(EB[[#This Row],[product]],KS_DB[[product]:[KS]],6,FALSE)</f>
        <v>liquid</v>
      </c>
      <c r="D2702" s="4">
        <f>VLOOKUP(EB[[#This Row],[product]],Carriers[],4,FALSE)</f>
        <v>0</v>
      </c>
      <c r="E2702" s="4">
        <f>VLOOKUP(EB[[#This Row],[indic_nrg]],Indicators[],4,FALSE)</f>
        <v>0</v>
      </c>
      <c r="F2702" s="4">
        <f>IFERROR(VLOOKUP(EB[[#This Row],[Source_carrier]],KS_DB[[product]:[KS]],6,FALSE),0)</f>
        <v>0</v>
      </c>
      <c r="G2702" s="4" t="s">
        <v>34</v>
      </c>
      <c r="H2702" s="4" t="s">
        <v>1233</v>
      </c>
      <c r="I2702" s="4" t="s">
        <v>73</v>
      </c>
      <c r="J2702" s="4" t="s">
        <v>37</v>
      </c>
      <c r="K2702" s="4" t="s">
        <v>1234</v>
      </c>
      <c r="L2702" s="4" t="s">
        <v>39</v>
      </c>
      <c r="M2702" s="4" t="s">
        <v>74</v>
      </c>
      <c r="N2702" s="4" t="s">
        <v>41</v>
      </c>
      <c r="O2702" s="4">
        <v>36082</v>
      </c>
      <c r="P2702" s="4">
        <v>19899</v>
      </c>
      <c r="Q2702" s="4">
        <v>20862</v>
      </c>
      <c r="R2702" s="4">
        <v>18302</v>
      </c>
      <c r="S2702" s="4">
        <v>32384</v>
      </c>
      <c r="T2702" s="4">
        <v>72821</v>
      </c>
      <c r="U2702" s="4">
        <v>82480</v>
      </c>
      <c r="V2702" s="4">
        <v>77445</v>
      </c>
      <c r="W2702" s="4">
        <v>64610</v>
      </c>
      <c r="X2702" s="4">
        <v>68837</v>
      </c>
      <c r="Y2702" s="4">
        <v>59362</v>
      </c>
      <c r="Z2702" s="4">
        <v>62902</v>
      </c>
      <c r="AA2702" s="4">
        <v>55466</v>
      </c>
      <c r="AB2702" s="4">
        <v>53460</v>
      </c>
      <c r="AC2702" s="4">
        <v>72009</v>
      </c>
      <c r="AD2702" s="4">
        <v>79901</v>
      </c>
      <c r="AE2702" s="4">
        <v>74088</v>
      </c>
      <c r="AF2702" s="4">
        <v>66401</v>
      </c>
      <c r="AG2702" s="4">
        <v>74567</v>
      </c>
      <c r="AH2702" s="4">
        <v>66693</v>
      </c>
      <c r="AI2702" s="4">
        <v>71523</v>
      </c>
      <c r="AJ2702" s="4">
        <v>64229</v>
      </c>
      <c r="AK2702" s="4">
        <v>67636</v>
      </c>
      <c r="AL2702" s="4">
        <v>63962</v>
      </c>
      <c r="AM2702" s="4">
        <v>70388</v>
      </c>
      <c r="AN2702" s="4">
        <v>46451</v>
      </c>
    </row>
    <row r="2703" spans="1:40" ht="15" customHeight="1" x14ac:dyDescent="0.25">
      <c r="A2703" s="4" t="str">
        <f>EB[[#This Row],[unit]] &amp; "#" &amp; EB[[#This Row],[indic_nrg]] &amp; "#" &amp; EB[[#This Row],[product]] &amp; "#" &amp; EB[[#This Row],[geo]]</f>
        <v>TJ#B_101601#3200#CZ</v>
      </c>
      <c r="B2703" s="4" t="str">
        <f>VLOOKUP(EB[[#This Row],[product]],KS_DB[[product]:[KS]],5,FALSE)</f>
        <v>liquid</v>
      </c>
      <c r="C2703" s="4" t="str">
        <f>VLOOKUP(EB[[#This Row],[product]],KS_DB[[product]:[KS]],6,FALSE)</f>
        <v>liquid</v>
      </c>
      <c r="D2703" s="4">
        <f>VLOOKUP(EB[[#This Row],[product]],Carriers[],4,FALSE)</f>
        <v>0</v>
      </c>
      <c r="E2703" s="4">
        <f>VLOOKUP(EB[[#This Row],[indic_nrg]],Indicators[],4,FALSE)</f>
        <v>0</v>
      </c>
      <c r="F2703" s="4">
        <f>IFERROR(VLOOKUP(EB[[#This Row],[Source_carrier]],KS_DB[[product]:[KS]],6,FALSE),0)</f>
        <v>0</v>
      </c>
      <c r="G2703" s="4" t="s">
        <v>34</v>
      </c>
      <c r="H2703" s="4" t="s">
        <v>1233</v>
      </c>
      <c r="I2703" s="4" t="s">
        <v>75</v>
      </c>
      <c r="J2703" s="4" t="s">
        <v>37</v>
      </c>
      <c r="K2703" s="4" t="s">
        <v>1234</v>
      </c>
      <c r="L2703" s="4" t="s">
        <v>39</v>
      </c>
      <c r="M2703" s="4" t="s">
        <v>76</v>
      </c>
      <c r="N2703" s="4" t="s">
        <v>41</v>
      </c>
      <c r="O2703" s="4">
        <v>36082</v>
      </c>
      <c r="P2703" s="4">
        <v>19899</v>
      </c>
      <c r="Q2703" s="4">
        <v>20862</v>
      </c>
      <c r="R2703" s="4">
        <v>18302</v>
      </c>
      <c r="S2703" s="4">
        <v>32384</v>
      </c>
      <c r="T2703" s="4">
        <v>72821</v>
      </c>
      <c r="U2703" s="4">
        <v>82480</v>
      </c>
      <c r="V2703" s="4">
        <v>77445</v>
      </c>
      <c r="W2703" s="4">
        <v>64610</v>
      </c>
      <c r="X2703" s="4">
        <v>68837</v>
      </c>
      <c r="Y2703" s="4">
        <v>59362</v>
      </c>
      <c r="Z2703" s="4">
        <v>62902</v>
      </c>
      <c r="AA2703" s="4">
        <v>55466</v>
      </c>
      <c r="AB2703" s="4">
        <v>53460</v>
      </c>
      <c r="AC2703" s="4">
        <v>72009</v>
      </c>
      <c r="AD2703" s="4">
        <v>79901</v>
      </c>
      <c r="AE2703" s="4">
        <v>74088</v>
      </c>
      <c r="AF2703" s="4">
        <v>66401</v>
      </c>
      <c r="AG2703" s="4">
        <v>74567</v>
      </c>
      <c r="AH2703" s="4">
        <v>66693</v>
      </c>
      <c r="AI2703" s="4">
        <v>71523</v>
      </c>
      <c r="AJ2703" s="4">
        <v>64229</v>
      </c>
      <c r="AK2703" s="4">
        <v>67636</v>
      </c>
      <c r="AL2703" s="4">
        <v>63962</v>
      </c>
      <c r="AM2703" s="4">
        <v>70388</v>
      </c>
      <c r="AN2703" s="4">
        <v>46451</v>
      </c>
    </row>
    <row r="2704" spans="1:40" ht="15" customHeight="1" x14ac:dyDescent="0.25">
      <c r="A2704" s="4" t="str">
        <f>EB[[#This Row],[unit]] &amp; "#" &amp; EB[[#This Row],[indic_nrg]] &amp; "#" &amp; EB[[#This Row],[product]] &amp; "#" &amp; EB[[#This Row],[geo]]</f>
        <v>TJ#B_101601#3214#CZ</v>
      </c>
      <c r="B2704" s="4" t="str">
        <f>VLOOKUP(EB[[#This Row],[product]],KS_DB[[product]:[KS]],5,FALSE)</f>
        <v>liquid</v>
      </c>
      <c r="C2704" s="4" t="str">
        <f>VLOOKUP(EB[[#This Row],[product]],KS_DB[[product]:[KS]],6,FALSE)</f>
        <v>liquid</v>
      </c>
      <c r="D2704" s="4">
        <f>VLOOKUP(EB[[#This Row],[product]],Carriers[],4,FALSE)</f>
        <v>1</v>
      </c>
      <c r="E2704" s="4">
        <f>VLOOKUP(EB[[#This Row],[indic_nrg]],Indicators[],4,FALSE)</f>
        <v>0</v>
      </c>
      <c r="F2704" s="4">
        <f>IFERROR(VLOOKUP(EB[[#This Row],[Source_carrier]],KS_DB[[product]:[KS]],6,FALSE),0)</f>
        <v>0</v>
      </c>
      <c r="G2704" s="4" t="s">
        <v>34</v>
      </c>
      <c r="H2704" s="4" t="s">
        <v>1233</v>
      </c>
      <c r="I2704" s="4" t="s">
        <v>1161</v>
      </c>
      <c r="J2704" s="4" t="s">
        <v>37</v>
      </c>
      <c r="K2704" s="4" t="s">
        <v>1234</v>
      </c>
      <c r="L2704" s="4" t="s">
        <v>39</v>
      </c>
      <c r="M2704" s="4" t="s">
        <v>1162</v>
      </c>
      <c r="N2704" s="4" t="s">
        <v>41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2577</v>
      </c>
      <c r="W2704" s="4">
        <v>2301</v>
      </c>
      <c r="X2704" s="4">
        <v>1657</v>
      </c>
      <c r="Y2704" s="4">
        <v>2439</v>
      </c>
      <c r="Z2704" s="4">
        <v>1887</v>
      </c>
      <c r="AA2704" s="4">
        <v>782</v>
      </c>
      <c r="AB2704" s="4">
        <v>690</v>
      </c>
      <c r="AC2704" s="4">
        <v>506</v>
      </c>
      <c r="AD2704" s="4">
        <v>598</v>
      </c>
      <c r="AE2704" s="4">
        <v>552</v>
      </c>
      <c r="AF2704" s="4">
        <v>552</v>
      </c>
      <c r="AG2704" s="4">
        <v>690</v>
      </c>
      <c r="AH2704" s="4">
        <v>598</v>
      </c>
      <c r="AI2704" s="4">
        <v>414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</row>
    <row r="2705" spans="1:40" ht="15" customHeight="1" x14ac:dyDescent="0.25">
      <c r="A2705" s="4" t="str">
        <f>EB[[#This Row],[unit]] &amp; "#" &amp; EB[[#This Row],[indic_nrg]] &amp; "#" &amp; EB[[#This Row],[product]] &amp; "#" &amp; EB[[#This Row],[geo]]</f>
        <v>TJ#B_101601#3220#CZ</v>
      </c>
      <c r="B2705" s="4" t="str">
        <f>VLOOKUP(EB[[#This Row],[product]],KS_DB[[product]:[KS]],5,FALSE)</f>
        <v>liquid</v>
      </c>
      <c r="C2705" s="4" t="str">
        <f>VLOOKUP(EB[[#This Row],[product]],KS_DB[[product]:[KS]],6,FALSE)</f>
        <v>LPG</v>
      </c>
      <c r="D2705" s="4">
        <f>VLOOKUP(EB[[#This Row],[product]],Carriers[],4,FALSE)</f>
        <v>1</v>
      </c>
      <c r="E2705" s="4">
        <f>VLOOKUP(EB[[#This Row],[indic_nrg]],Indicators[],4,FALSE)</f>
        <v>0</v>
      </c>
      <c r="F2705" s="4">
        <f>IFERROR(VLOOKUP(EB[[#This Row],[Source_carrier]],KS_DB[[product]:[KS]],6,FALSE),0)</f>
        <v>0</v>
      </c>
      <c r="G2705" s="4" t="s">
        <v>34</v>
      </c>
      <c r="H2705" s="4" t="s">
        <v>1233</v>
      </c>
      <c r="I2705" s="4" t="s">
        <v>77</v>
      </c>
      <c r="J2705" s="4" t="s">
        <v>37</v>
      </c>
      <c r="K2705" s="4" t="s">
        <v>1234</v>
      </c>
      <c r="L2705" s="4" t="s">
        <v>39</v>
      </c>
      <c r="M2705" s="4" t="s">
        <v>78</v>
      </c>
      <c r="N2705" s="4" t="s">
        <v>41</v>
      </c>
      <c r="O2705" s="4">
        <v>2395</v>
      </c>
      <c r="P2705" s="4">
        <v>2579</v>
      </c>
      <c r="Q2705" s="4">
        <v>2763</v>
      </c>
      <c r="R2705" s="4">
        <v>1934</v>
      </c>
      <c r="S2705" s="4">
        <v>1796</v>
      </c>
      <c r="T2705" s="4">
        <v>3776</v>
      </c>
      <c r="U2705" s="4">
        <v>5060</v>
      </c>
      <c r="V2705" s="4">
        <v>3588</v>
      </c>
      <c r="W2705" s="4">
        <v>4508</v>
      </c>
      <c r="X2705" s="4">
        <v>4692</v>
      </c>
      <c r="Y2705" s="4">
        <v>3818</v>
      </c>
      <c r="Z2705" s="4">
        <v>3235</v>
      </c>
      <c r="AA2705" s="4">
        <v>2926</v>
      </c>
      <c r="AB2705" s="4">
        <v>3239</v>
      </c>
      <c r="AC2705" s="4">
        <v>4877</v>
      </c>
      <c r="AD2705" s="4">
        <v>4700</v>
      </c>
      <c r="AE2705" s="4">
        <v>4901</v>
      </c>
      <c r="AF2705" s="4">
        <v>4534</v>
      </c>
      <c r="AG2705" s="4">
        <v>4821</v>
      </c>
      <c r="AH2705" s="4">
        <v>4163</v>
      </c>
      <c r="AI2705" s="4">
        <v>4075</v>
      </c>
      <c r="AJ2705" s="4">
        <v>3943</v>
      </c>
      <c r="AK2705" s="4">
        <v>4073</v>
      </c>
      <c r="AL2705" s="4">
        <v>4906</v>
      </c>
      <c r="AM2705" s="4">
        <v>6833</v>
      </c>
      <c r="AN2705" s="4">
        <v>4599</v>
      </c>
    </row>
    <row r="2706" spans="1:40" ht="15" customHeight="1" x14ac:dyDescent="0.25">
      <c r="A2706" s="4" t="str">
        <f>EB[[#This Row],[unit]] &amp; "#" &amp; EB[[#This Row],[indic_nrg]] &amp; "#" &amp; EB[[#This Row],[product]] &amp; "#" &amp; EB[[#This Row],[geo]]</f>
        <v>TJ#B_101601#3250#CZ</v>
      </c>
      <c r="B2706" s="4" t="str">
        <f>VLOOKUP(EB[[#This Row],[product]],KS_DB[[product]:[KS]],5,FALSE)</f>
        <v>liquid</v>
      </c>
      <c r="C2706" s="4" t="str">
        <f>VLOOKUP(EB[[#This Row],[product]],KS_DB[[product]:[KS]],6,FALSE)</f>
        <v>diesel</v>
      </c>
      <c r="D2706" s="4">
        <f>VLOOKUP(EB[[#This Row],[product]],Carriers[],4,FALSE)</f>
        <v>1</v>
      </c>
      <c r="E2706" s="4">
        <f>VLOOKUP(EB[[#This Row],[indic_nrg]],Indicators[],4,FALSE)</f>
        <v>0</v>
      </c>
      <c r="F2706" s="4">
        <f>IFERROR(VLOOKUP(EB[[#This Row],[Source_carrier]],KS_DB[[product]:[KS]],6,FALSE),0)</f>
        <v>0</v>
      </c>
      <c r="G2706" s="4" t="s">
        <v>34</v>
      </c>
      <c r="H2706" s="4" t="s">
        <v>1233</v>
      </c>
      <c r="I2706" s="4" t="s">
        <v>1143</v>
      </c>
      <c r="J2706" s="4" t="s">
        <v>37</v>
      </c>
      <c r="K2706" s="4" t="s">
        <v>1234</v>
      </c>
      <c r="L2706" s="4" t="s">
        <v>39</v>
      </c>
      <c r="M2706" s="4" t="s">
        <v>1144</v>
      </c>
      <c r="N2706" s="4" t="s">
        <v>41</v>
      </c>
      <c r="O2706" s="4">
        <v>33687</v>
      </c>
      <c r="P2706" s="4">
        <v>17320</v>
      </c>
      <c r="Q2706" s="4">
        <v>18099</v>
      </c>
      <c r="R2706" s="4">
        <v>16367</v>
      </c>
      <c r="S2706" s="4">
        <v>22170</v>
      </c>
      <c r="T2706" s="4">
        <v>20766</v>
      </c>
      <c r="U2706" s="4">
        <v>24313</v>
      </c>
      <c r="V2706" s="4">
        <v>22780</v>
      </c>
      <c r="W2706" s="4">
        <v>26269</v>
      </c>
      <c r="X2706" s="4">
        <v>30187</v>
      </c>
      <c r="Y2706" s="4">
        <v>24411</v>
      </c>
      <c r="Z2706" s="4">
        <v>29343</v>
      </c>
      <c r="AA2706" s="4">
        <v>25929</v>
      </c>
      <c r="AB2706" s="4">
        <v>26580</v>
      </c>
      <c r="AC2706" s="4">
        <v>34101</v>
      </c>
      <c r="AD2706" s="4">
        <v>37957</v>
      </c>
      <c r="AE2706" s="4">
        <v>34101</v>
      </c>
      <c r="AF2706" s="4">
        <v>30623</v>
      </c>
      <c r="AG2706" s="4">
        <v>37358</v>
      </c>
      <c r="AH2706" s="4">
        <v>34235</v>
      </c>
      <c r="AI2706" s="4">
        <v>40312</v>
      </c>
      <c r="AJ2706" s="4">
        <v>37112</v>
      </c>
      <c r="AK2706" s="4">
        <v>40518</v>
      </c>
      <c r="AL2706" s="4">
        <v>38106</v>
      </c>
      <c r="AM2706" s="4">
        <v>45693</v>
      </c>
      <c r="AN2706" s="4">
        <v>28384</v>
      </c>
    </row>
    <row r="2707" spans="1:40" ht="15" customHeight="1" x14ac:dyDescent="0.25">
      <c r="A2707" s="4" t="str">
        <f>EB[[#This Row],[unit]] &amp; "#" &amp; EB[[#This Row],[indic_nrg]] &amp; "#" &amp; EB[[#This Row],[product]] &amp; "#" &amp; EB[[#This Row],[geo]]</f>
        <v>TJ#B_101601#3260#CZ</v>
      </c>
      <c r="B2707" s="4" t="str">
        <f>VLOOKUP(EB[[#This Row],[product]],KS_DB[[product]:[KS]],5,FALSE)</f>
        <v>liquid</v>
      </c>
      <c r="C2707" s="4" t="str">
        <f>VLOOKUP(EB[[#This Row],[product]],KS_DB[[product]:[KS]],6,FALSE)</f>
        <v>diesel</v>
      </c>
      <c r="D2707" s="4">
        <f>VLOOKUP(EB[[#This Row],[product]],Carriers[],4,FALSE)</f>
        <v>1</v>
      </c>
      <c r="E2707" s="4">
        <f>VLOOKUP(EB[[#This Row],[indic_nrg]],Indicators[],4,FALSE)</f>
        <v>0</v>
      </c>
      <c r="F2707" s="4">
        <f>IFERROR(VLOOKUP(EB[[#This Row],[Source_carrier]],KS_DB[[product]:[KS]],6,FALSE),0)</f>
        <v>0</v>
      </c>
      <c r="G2707" s="4" t="s">
        <v>34</v>
      </c>
      <c r="H2707" s="4" t="s">
        <v>1233</v>
      </c>
      <c r="I2707" s="4" t="s">
        <v>79</v>
      </c>
      <c r="J2707" s="4" t="s">
        <v>37</v>
      </c>
      <c r="K2707" s="4" t="s">
        <v>1234</v>
      </c>
      <c r="L2707" s="4" t="s">
        <v>39</v>
      </c>
      <c r="M2707" s="4" t="s">
        <v>80</v>
      </c>
      <c r="N2707" s="4" t="s">
        <v>41</v>
      </c>
      <c r="O2707" s="4">
        <v>0</v>
      </c>
      <c r="P2707" s="4">
        <v>0</v>
      </c>
      <c r="Q2707" s="4">
        <v>0</v>
      </c>
      <c r="R2707" s="4">
        <v>0</v>
      </c>
      <c r="S2707" s="4">
        <v>8418</v>
      </c>
      <c r="T2707" s="4">
        <v>13602</v>
      </c>
      <c r="U2707" s="4">
        <v>15820</v>
      </c>
      <c r="V2707" s="4">
        <v>15489</v>
      </c>
      <c r="W2707" s="4">
        <v>13490</v>
      </c>
      <c r="X2707" s="4">
        <v>11909</v>
      </c>
      <c r="Y2707" s="4">
        <v>9862</v>
      </c>
      <c r="Z2707" s="4">
        <v>8468</v>
      </c>
      <c r="AA2707" s="4">
        <v>4781</v>
      </c>
      <c r="AB2707" s="4">
        <v>4654</v>
      </c>
      <c r="AC2707" s="4">
        <v>11054</v>
      </c>
      <c r="AD2707" s="4">
        <v>2091</v>
      </c>
      <c r="AE2707" s="4">
        <v>1283</v>
      </c>
      <c r="AF2707" s="4">
        <v>940</v>
      </c>
      <c r="AG2707" s="4">
        <v>857</v>
      </c>
      <c r="AH2707" s="4">
        <v>688</v>
      </c>
      <c r="AI2707" s="4">
        <v>1076</v>
      </c>
      <c r="AJ2707" s="4">
        <v>387</v>
      </c>
      <c r="AK2707" s="4">
        <v>43</v>
      </c>
      <c r="AL2707" s="4">
        <v>258</v>
      </c>
      <c r="AM2707" s="4">
        <v>301</v>
      </c>
      <c r="AN2707" s="4">
        <v>215</v>
      </c>
    </row>
    <row r="2708" spans="1:40" ht="15" customHeight="1" x14ac:dyDescent="0.25">
      <c r="A2708" s="4" t="str">
        <f>EB[[#This Row],[unit]] &amp; "#" &amp; EB[[#This Row],[indic_nrg]] &amp; "#" &amp; EB[[#This Row],[product]] &amp; "#" &amp; EB[[#This Row],[geo]]</f>
        <v>TJ#B_101601#3270A#CZ</v>
      </c>
      <c r="B2708" s="4" t="str">
        <f>VLOOKUP(EB[[#This Row],[product]],KS_DB[[product]:[KS]],5,FALSE)</f>
        <v>liquid</v>
      </c>
      <c r="C2708" s="4" t="str">
        <f>VLOOKUP(EB[[#This Row],[product]],KS_DB[[product]:[KS]],6,FALSE)</f>
        <v>liquid</v>
      </c>
      <c r="D2708" s="4">
        <f>VLOOKUP(EB[[#This Row],[product]],Carriers[],4,FALSE)</f>
        <v>1</v>
      </c>
      <c r="E2708" s="4">
        <f>VLOOKUP(EB[[#This Row],[indic_nrg]],Indicators[],4,FALSE)</f>
        <v>0</v>
      </c>
      <c r="F2708" s="4">
        <f>IFERROR(VLOOKUP(EB[[#This Row],[Source_carrier]],KS_DB[[product]:[KS]],6,FALSE),0)</f>
        <v>0</v>
      </c>
      <c r="G2708" s="4" t="s">
        <v>34</v>
      </c>
      <c r="H2708" s="4" t="s">
        <v>1233</v>
      </c>
      <c r="I2708" s="4" t="s">
        <v>81</v>
      </c>
      <c r="J2708" s="4" t="s">
        <v>37</v>
      </c>
      <c r="K2708" s="4" t="s">
        <v>1234</v>
      </c>
      <c r="L2708" s="4" t="s">
        <v>39</v>
      </c>
      <c r="M2708" s="4" t="s">
        <v>82</v>
      </c>
      <c r="N2708" s="4" t="s">
        <v>41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v>0</v>
      </c>
    </row>
    <row r="2709" spans="1:40" ht="15" customHeight="1" x14ac:dyDescent="0.25">
      <c r="A2709" s="4" t="str">
        <f>EB[[#This Row],[unit]] &amp; "#" &amp; EB[[#This Row],[indic_nrg]] &amp; "#" &amp; EB[[#This Row],[product]] &amp; "#" &amp; EB[[#This Row],[geo]]</f>
        <v>TJ#B_101601#3281#CZ</v>
      </c>
      <c r="B2709" s="4" t="str">
        <f>VLOOKUP(EB[[#This Row],[product]],KS_DB[[product]:[KS]],5,FALSE)</f>
        <v>liquid</v>
      </c>
      <c r="C2709" s="4" t="str">
        <f>VLOOKUP(EB[[#This Row],[product]],KS_DB[[product]:[KS]],6,FALSE)</f>
        <v>liquid</v>
      </c>
      <c r="D2709" s="4">
        <f>VLOOKUP(EB[[#This Row],[product]],Carriers[],4,FALSE)</f>
        <v>1</v>
      </c>
      <c r="E2709" s="4">
        <f>VLOOKUP(EB[[#This Row],[indic_nrg]],Indicators[],4,FALSE)</f>
        <v>0</v>
      </c>
      <c r="F2709" s="4">
        <f>IFERROR(VLOOKUP(EB[[#This Row],[Source_carrier]],KS_DB[[product]:[KS]],6,FALSE),0)</f>
        <v>0</v>
      </c>
      <c r="G2709" s="4" t="s">
        <v>34</v>
      </c>
      <c r="H2709" s="4" t="s">
        <v>1233</v>
      </c>
      <c r="I2709" s="4" t="s">
        <v>1145</v>
      </c>
      <c r="J2709" s="4" t="s">
        <v>37</v>
      </c>
      <c r="K2709" s="4" t="s">
        <v>1234</v>
      </c>
      <c r="L2709" s="4" t="s">
        <v>39</v>
      </c>
      <c r="M2709" s="4" t="s">
        <v>1146</v>
      </c>
      <c r="N2709" s="4" t="s">
        <v>41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</v>
      </c>
      <c r="Y2709" s="4">
        <v>0</v>
      </c>
      <c r="Z2709" s="4">
        <v>80</v>
      </c>
      <c r="AA2709" s="4">
        <v>40</v>
      </c>
      <c r="AB2709" s="4">
        <v>40</v>
      </c>
      <c r="AC2709" s="4">
        <v>80</v>
      </c>
      <c r="AD2709" s="4">
        <v>80</v>
      </c>
      <c r="AE2709" s="4">
        <v>80</v>
      </c>
      <c r="AF2709" s="4">
        <v>40</v>
      </c>
      <c r="AG2709" s="4">
        <v>40</v>
      </c>
      <c r="AH2709" s="4">
        <v>40</v>
      </c>
      <c r="AI2709" s="4">
        <v>40</v>
      </c>
      <c r="AJ2709" s="4">
        <v>40</v>
      </c>
      <c r="AK2709" s="4">
        <v>40</v>
      </c>
      <c r="AL2709" s="4">
        <v>40</v>
      </c>
      <c r="AM2709" s="4">
        <v>80</v>
      </c>
      <c r="AN2709" s="4">
        <v>121</v>
      </c>
    </row>
    <row r="2710" spans="1:40" ht="15" customHeight="1" x14ac:dyDescent="0.25">
      <c r="A2710" s="4" t="str">
        <f>EB[[#This Row],[unit]] &amp; "#" &amp; EB[[#This Row],[indic_nrg]] &amp; "#" &amp; EB[[#This Row],[product]] &amp; "#" &amp; EB[[#This Row],[geo]]</f>
        <v>TJ#B_101601#3295#CZ</v>
      </c>
      <c r="B2710" s="4" t="str">
        <f>VLOOKUP(EB[[#This Row],[product]],KS_DB[[product]:[KS]],5,FALSE)</f>
        <v>liquid</v>
      </c>
      <c r="C2710" s="4" t="str">
        <f>VLOOKUP(EB[[#This Row],[product]],KS_DB[[product]:[KS]],6,FALSE)</f>
        <v>liquid</v>
      </c>
      <c r="D2710" s="4">
        <f>VLOOKUP(EB[[#This Row],[product]],Carriers[],4,FALSE)</f>
        <v>1</v>
      </c>
      <c r="E2710" s="4">
        <f>VLOOKUP(EB[[#This Row],[indic_nrg]],Indicators[],4,FALSE)</f>
        <v>0</v>
      </c>
      <c r="F2710" s="4">
        <f>IFERROR(VLOOKUP(EB[[#This Row],[Source_carrier]],KS_DB[[product]:[KS]],6,FALSE),0)</f>
        <v>0</v>
      </c>
      <c r="G2710" s="4" t="s">
        <v>34</v>
      </c>
      <c r="H2710" s="4" t="s">
        <v>1233</v>
      </c>
      <c r="I2710" s="4" t="s">
        <v>1153</v>
      </c>
      <c r="J2710" s="4" t="s">
        <v>37</v>
      </c>
      <c r="K2710" s="4" t="s">
        <v>1234</v>
      </c>
      <c r="L2710" s="4" t="s">
        <v>39</v>
      </c>
      <c r="M2710" s="4" t="s">
        <v>1154</v>
      </c>
      <c r="N2710" s="4" t="s">
        <v>41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34678</v>
      </c>
      <c r="U2710" s="4">
        <v>37286</v>
      </c>
      <c r="V2710" s="4">
        <v>33010</v>
      </c>
      <c r="W2710" s="4">
        <v>18042</v>
      </c>
      <c r="X2710" s="4">
        <v>20392</v>
      </c>
      <c r="Y2710" s="4">
        <v>18832</v>
      </c>
      <c r="Z2710" s="4">
        <v>19888</v>
      </c>
      <c r="AA2710" s="4">
        <v>21007</v>
      </c>
      <c r="AB2710" s="4">
        <v>18256</v>
      </c>
      <c r="AC2710" s="4">
        <v>21390</v>
      </c>
      <c r="AD2710" s="4">
        <v>34474</v>
      </c>
      <c r="AE2710" s="4">
        <v>33169</v>
      </c>
      <c r="AF2710" s="4">
        <v>29711</v>
      </c>
      <c r="AG2710" s="4">
        <v>30800</v>
      </c>
      <c r="AH2710" s="4">
        <v>26970</v>
      </c>
      <c r="AI2710" s="4">
        <v>25605</v>
      </c>
      <c r="AJ2710" s="4">
        <v>22747</v>
      </c>
      <c r="AK2710" s="4">
        <v>22961</v>
      </c>
      <c r="AL2710" s="4">
        <v>20652</v>
      </c>
      <c r="AM2710" s="4">
        <v>17481</v>
      </c>
      <c r="AN2710" s="4">
        <v>13133</v>
      </c>
    </row>
    <row r="2711" spans="1:40" ht="15" customHeight="1" x14ac:dyDescent="0.25">
      <c r="A2711" s="4" t="str">
        <f>EB[[#This Row],[unit]] &amp; "#" &amp; EB[[#This Row],[indic_nrg]] &amp; "#" &amp; EB[[#This Row],[product]] &amp; "#" &amp; EB[[#This Row],[geo]]</f>
        <v>TJ#B_101601#4000#CZ</v>
      </c>
      <c r="B2711" s="4" t="str">
        <f>VLOOKUP(EB[[#This Row],[product]],KS_DB[[product]:[KS]],5,FALSE)</f>
        <v>gas</v>
      </c>
      <c r="C2711" s="4" t="str">
        <f>VLOOKUP(EB[[#This Row],[product]],KS_DB[[product]:[KS]],6,FALSE)</f>
        <v>gas</v>
      </c>
      <c r="D2711" s="4">
        <f>VLOOKUP(EB[[#This Row],[product]],Carriers[],4,FALSE)</f>
        <v>0</v>
      </c>
      <c r="E2711" s="4">
        <f>VLOOKUP(EB[[#This Row],[indic_nrg]],Indicators[],4,FALSE)</f>
        <v>0</v>
      </c>
      <c r="F2711" s="4">
        <f>IFERROR(VLOOKUP(EB[[#This Row],[Source_carrier]],KS_DB[[product]:[KS]],6,FALSE),0)</f>
        <v>0</v>
      </c>
      <c r="G2711" s="4" t="s">
        <v>34</v>
      </c>
      <c r="H2711" s="4" t="s">
        <v>1233</v>
      </c>
      <c r="I2711" s="4" t="s">
        <v>83</v>
      </c>
      <c r="J2711" s="4" t="s">
        <v>37</v>
      </c>
      <c r="K2711" s="4" t="s">
        <v>1234</v>
      </c>
      <c r="L2711" s="4" t="s">
        <v>39</v>
      </c>
      <c r="M2711" s="4" t="s">
        <v>84</v>
      </c>
      <c r="N2711" s="4" t="s">
        <v>41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4">
        <v>4032</v>
      </c>
      <c r="AH2711" s="4">
        <v>2469</v>
      </c>
      <c r="AI2711" s="4">
        <v>4492</v>
      </c>
      <c r="AJ2711" s="4">
        <v>4765</v>
      </c>
      <c r="AK2711" s="4">
        <v>4741</v>
      </c>
      <c r="AL2711" s="4">
        <v>4663</v>
      </c>
      <c r="AM2711" s="4">
        <v>4828</v>
      </c>
      <c r="AN2711" s="4">
        <v>4809</v>
      </c>
    </row>
    <row r="2712" spans="1:40" ht="15" customHeight="1" x14ac:dyDescent="0.25">
      <c r="A2712" s="4" t="str">
        <f>EB[[#This Row],[unit]] &amp; "#" &amp; EB[[#This Row],[indic_nrg]] &amp; "#" &amp; EB[[#This Row],[product]] &amp; "#" &amp; EB[[#This Row],[geo]]</f>
        <v>TJ#B_101601#4100#CZ</v>
      </c>
      <c r="B2712" s="4" t="str">
        <f>VLOOKUP(EB[[#This Row],[product]],KS_DB[[product]:[KS]],5,FALSE)</f>
        <v>gas</v>
      </c>
      <c r="C2712" s="4" t="str">
        <f>VLOOKUP(EB[[#This Row],[product]],KS_DB[[product]:[KS]],6,FALSE)</f>
        <v>gas</v>
      </c>
      <c r="D2712" s="4">
        <f>VLOOKUP(EB[[#This Row],[product]],Carriers[],4,FALSE)</f>
        <v>1</v>
      </c>
      <c r="E2712" s="4">
        <f>VLOOKUP(EB[[#This Row],[indic_nrg]],Indicators[],4,FALSE)</f>
        <v>0</v>
      </c>
      <c r="F2712" s="4">
        <f>IFERROR(VLOOKUP(EB[[#This Row],[Source_carrier]],KS_DB[[product]:[KS]],6,FALSE),0)</f>
        <v>0</v>
      </c>
      <c r="G2712" s="4" t="s">
        <v>34</v>
      </c>
      <c r="H2712" s="4" t="s">
        <v>1233</v>
      </c>
      <c r="I2712" s="4" t="s">
        <v>85</v>
      </c>
      <c r="J2712" s="4" t="s">
        <v>37</v>
      </c>
      <c r="K2712" s="4" t="s">
        <v>1234</v>
      </c>
      <c r="L2712" s="4" t="s">
        <v>39</v>
      </c>
      <c r="M2712" s="4" t="s">
        <v>86</v>
      </c>
      <c r="N2712" s="4" t="s">
        <v>41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F2712" s="4">
        <v>0</v>
      </c>
      <c r="AG2712" s="4">
        <v>4032</v>
      </c>
      <c r="AH2712" s="4">
        <v>2469</v>
      </c>
      <c r="AI2712" s="4">
        <v>3794</v>
      </c>
      <c r="AJ2712" s="4">
        <v>3977</v>
      </c>
      <c r="AK2712" s="4">
        <v>4060</v>
      </c>
      <c r="AL2712" s="4">
        <v>3875</v>
      </c>
      <c r="AM2712" s="4">
        <v>3957</v>
      </c>
      <c r="AN2712" s="4">
        <v>4016</v>
      </c>
    </row>
    <row r="2713" spans="1:40" ht="15" customHeight="1" x14ac:dyDescent="0.25">
      <c r="A2713" s="4" t="str">
        <f>EB[[#This Row],[unit]] &amp; "#" &amp; EB[[#This Row],[indic_nrg]] &amp; "#" &amp; EB[[#This Row],[product]] &amp; "#" &amp; EB[[#This Row],[geo]]</f>
        <v>TJ#B_101601#4200#CZ</v>
      </c>
      <c r="B2713" s="4" t="str">
        <f>VLOOKUP(EB[[#This Row],[product]],KS_DB[[product]:[KS]],5,FALSE)</f>
        <v>gas</v>
      </c>
      <c r="C2713" s="4" t="str">
        <f>VLOOKUP(EB[[#This Row],[product]],KS_DB[[product]:[KS]],6,FALSE)</f>
        <v>gas</v>
      </c>
      <c r="D2713" s="4">
        <f>VLOOKUP(EB[[#This Row],[product]],Carriers[],4,FALSE)</f>
        <v>0</v>
      </c>
      <c r="E2713" s="4">
        <f>VLOOKUP(EB[[#This Row],[indic_nrg]],Indicators[],4,FALSE)</f>
        <v>0</v>
      </c>
      <c r="F2713" s="4">
        <f>IFERROR(VLOOKUP(EB[[#This Row],[Source_carrier]],KS_DB[[product]:[KS]],6,FALSE),0)</f>
        <v>0</v>
      </c>
      <c r="G2713" s="4" t="s">
        <v>34</v>
      </c>
      <c r="H2713" s="4" t="s">
        <v>1233</v>
      </c>
      <c r="I2713" s="4" t="s">
        <v>87</v>
      </c>
      <c r="J2713" s="4" t="s">
        <v>37</v>
      </c>
      <c r="K2713" s="4" t="s">
        <v>1234</v>
      </c>
      <c r="L2713" s="4" t="s">
        <v>39</v>
      </c>
      <c r="M2713" s="4" t="s">
        <v>88</v>
      </c>
      <c r="N2713" s="4" t="s">
        <v>41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699</v>
      </c>
      <c r="AJ2713" s="4">
        <v>788</v>
      </c>
      <c r="AK2713" s="4">
        <v>681</v>
      </c>
      <c r="AL2713" s="4">
        <v>788</v>
      </c>
      <c r="AM2713" s="4">
        <v>871</v>
      </c>
      <c r="AN2713" s="4">
        <v>793</v>
      </c>
    </row>
    <row r="2714" spans="1:40" ht="15" customHeight="1" x14ac:dyDescent="0.25">
      <c r="A2714" s="4" t="str">
        <f>EB[[#This Row],[unit]] &amp; "#" &amp; EB[[#This Row],[indic_nrg]] &amp; "#" &amp; EB[[#This Row],[product]] &amp; "#" &amp; EB[[#This Row],[geo]]</f>
        <v>TJ#B_101601#4210#CZ</v>
      </c>
      <c r="B2714" s="4" t="str">
        <f>VLOOKUP(EB[[#This Row],[product]],KS_DB[[product]:[KS]],5,FALSE)</f>
        <v>gas</v>
      </c>
      <c r="C2714" s="4" t="str">
        <f>VLOOKUP(EB[[#This Row],[product]],KS_DB[[product]:[KS]],6,FALSE)</f>
        <v>gas</v>
      </c>
      <c r="D2714" s="4">
        <f>VLOOKUP(EB[[#This Row],[product]],Carriers[],4,FALSE)</f>
        <v>1</v>
      </c>
      <c r="E2714" s="4">
        <f>VLOOKUP(EB[[#This Row],[indic_nrg]],Indicators[],4,FALSE)</f>
        <v>0</v>
      </c>
      <c r="F2714" s="4">
        <f>IFERROR(VLOOKUP(EB[[#This Row],[Source_carrier]],KS_DB[[product]:[KS]],6,FALSE),0)</f>
        <v>0</v>
      </c>
      <c r="G2714" s="4" t="s">
        <v>34</v>
      </c>
      <c r="H2714" s="4" t="s">
        <v>1233</v>
      </c>
      <c r="I2714" s="4" t="s">
        <v>89</v>
      </c>
      <c r="J2714" s="4" t="s">
        <v>37</v>
      </c>
      <c r="K2714" s="4" t="s">
        <v>1234</v>
      </c>
      <c r="L2714" s="4" t="s">
        <v>39</v>
      </c>
      <c r="M2714" s="4" t="s">
        <v>90</v>
      </c>
      <c r="N2714" s="4" t="s">
        <v>41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</row>
    <row r="2715" spans="1:40" ht="15" customHeight="1" x14ac:dyDescent="0.25">
      <c r="A2715" s="4" t="str">
        <f>EB[[#This Row],[unit]] &amp; "#" &amp; EB[[#This Row],[indic_nrg]] &amp; "#" &amp; EB[[#This Row],[product]] &amp; "#" &amp; EB[[#This Row],[geo]]</f>
        <v>TJ#B_101601#4220#CZ</v>
      </c>
      <c r="B2715" s="4" t="str">
        <f>VLOOKUP(EB[[#This Row],[product]],KS_DB[[product]:[KS]],5,FALSE)</f>
        <v>gas</v>
      </c>
      <c r="C2715" s="4" t="str">
        <f>VLOOKUP(EB[[#This Row],[product]],KS_DB[[product]:[KS]],6,FALSE)</f>
        <v>gas</v>
      </c>
      <c r="D2715" s="4">
        <f>VLOOKUP(EB[[#This Row],[product]],Carriers[],4,FALSE)</f>
        <v>1</v>
      </c>
      <c r="E2715" s="4">
        <f>VLOOKUP(EB[[#This Row],[indic_nrg]],Indicators[],4,FALSE)</f>
        <v>0</v>
      </c>
      <c r="F2715" s="4">
        <f>IFERROR(VLOOKUP(EB[[#This Row],[Source_carrier]],KS_DB[[product]:[KS]],6,FALSE),0)</f>
        <v>0</v>
      </c>
      <c r="G2715" s="4" t="s">
        <v>34</v>
      </c>
      <c r="H2715" s="4" t="s">
        <v>1233</v>
      </c>
      <c r="I2715" s="4" t="s">
        <v>91</v>
      </c>
      <c r="J2715" s="4" t="s">
        <v>37</v>
      </c>
      <c r="K2715" s="4" t="s">
        <v>1234</v>
      </c>
      <c r="L2715" s="4" t="s">
        <v>39</v>
      </c>
      <c r="M2715" s="4" t="s">
        <v>92</v>
      </c>
      <c r="N2715" s="4" t="s">
        <v>41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</row>
    <row r="2716" spans="1:40" ht="15" customHeight="1" x14ac:dyDescent="0.25">
      <c r="A2716" s="4" t="str">
        <f>EB[[#This Row],[unit]] &amp; "#" &amp; EB[[#This Row],[indic_nrg]] &amp; "#" &amp; EB[[#This Row],[product]] &amp; "#" &amp; EB[[#This Row],[geo]]</f>
        <v>TJ#B_101601#4230#CZ</v>
      </c>
      <c r="B2716" s="4" t="str">
        <f>VLOOKUP(EB[[#This Row],[product]],KS_DB[[product]:[KS]],5,FALSE)</f>
        <v>gas</v>
      </c>
      <c r="C2716" s="4" t="str">
        <f>VLOOKUP(EB[[#This Row],[product]],KS_DB[[product]:[KS]],6,FALSE)</f>
        <v>gas</v>
      </c>
      <c r="D2716" s="4">
        <f>VLOOKUP(EB[[#This Row],[product]],Carriers[],4,FALSE)</f>
        <v>1</v>
      </c>
      <c r="E2716" s="4">
        <f>VLOOKUP(EB[[#This Row],[indic_nrg]],Indicators[],4,FALSE)</f>
        <v>0</v>
      </c>
      <c r="F2716" s="4">
        <f>IFERROR(VLOOKUP(EB[[#This Row],[Source_carrier]],KS_DB[[product]:[KS]],6,FALSE),0)</f>
        <v>0</v>
      </c>
      <c r="G2716" s="4" t="s">
        <v>34</v>
      </c>
      <c r="H2716" s="4" t="s">
        <v>1233</v>
      </c>
      <c r="I2716" s="4" t="s">
        <v>93</v>
      </c>
      <c r="J2716" s="4" t="s">
        <v>37</v>
      </c>
      <c r="K2716" s="4" t="s">
        <v>1234</v>
      </c>
      <c r="L2716" s="4" t="s">
        <v>39</v>
      </c>
      <c r="M2716" s="4" t="s">
        <v>94</v>
      </c>
      <c r="N2716" s="4" t="s">
        <v>41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</row>
    <row r="2717" spans="1:40" ht="15" customHeight="1" x14ac:dyDescent="0.25">
      <c r="A2717" s="4" t="str">
        <f>EB[[#This Row],[unit]] &amp; "#" &amp; EB[[#This Row],[indic_nrg]] &amp; "#" &amp; EB[[#This Row],[product]] &amp; "#" &amp; EB[[#This Row],[geo]]</f>
        <v>TJ#B_101601#4240#CZ</v>
      </c>
      <c r="B2717" s="4" t="str">
        <f>VLOOKUP(EB[[#This Row],[product]],KS_DB[[product]:[KS]],5,FALSE)</f>
        <v>gas</v>
      </c>
      <c r="C2717" s="4" t="str">
        <f>VLOOKUP(EB[[#This Row],[product]],KS_DB[[product]:[KS]],6,FALSE)</f>
        <v>gas</v>
      </c>
      <c r="D2717" s="4">
        <f>VLOOKUP(EB[[#This Row],[product]],Carriers[],4,FALSE)</f>
        <v>1</v>
      </c>
      <c r="E2717" s="4">
        <f>VLOOKUP(EB[[#This Row],[indic_nrg]],Indicators[],4,FALSE)</f>
        <v>0</v>
      </c>
      <c r="F2717" s="4">
        <f>IFERROR(VLOOKUP(EB[[#This Row],[Source_carrier]],KS_DB[[product]:[KS]],6,FALSE),0)</f>
        <v>0</v>
      </c>
      <c r="G2717" s="4" t="s">
        <v>34</v>
      </c>
      <c r="H2717" s="4" t="s">
        <v>1233</v>
      </c>
      <c r="I2717" s="4" t="s">
        <v>95</v>
      </c>
      <c r="J2717" s="4" t="s">
        <v>37</v>
      </c>
      <c r="K2717" s="4" t="s">
        <v>1234</v>
      </c>
      <c r="L2717" s="4" t="s">
        <v>39</v>
      </c>
      <c r="M2717" s="4" t="s">
        <v>96</v>
      </c>
      <c r="N2717" s="4" t="s">
        <v>41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699</v>
      </c>
      <c r="AJ2717" s="4">
        <v>788</v>
      </c>
      <c r="AK2717" s="4">
        <v>681</v>
      </c>
      <c r="AL2717" s="4">
        <v>788</v>
      </c>
      <c r="AM2717" s="4">
        <v>871</v>
      </c>
      <c r="AN2717" s="4">
        <v>793</v>
      </c>
    </row>
    <row r="2718" spans="1:40" ht="15" customHeight="1" x14ac:dyDescent="0.25">
      <c r="A2718" s="4" t="str">
        <f>EB[[#This Row],[unit]] &amp; "#" &amp; EB[[#This Row],[indic_nrg]] &amp; "#" &amp; EB[[#This Row],[product]] &amp; "#" &amp; EB[[#This Row],[geo]]</f>
        <v>TJ#B_101603#0000#CZ</v>
      </c>
      <c r="B2718" s="4" t="str">
        <f>VLOOKUP(EB[[#This Row],[product]],KS_DB[[product]:[KS]],5,FALSE)</f>
        <v>all</v>
      </c>
      <c r="C2718" s="4" t="str">
        <f>VLOOKUP(EB[[#This Row],[product]],KS_DB[[product]:[KS]],6,FALSE)</f>
        <v>all</v>
      </c>
      <c r="D2718" s="4">
        <f>VLOOKUP(EB[[#This Row],[product]],Carriers[],4,FALSE)</f>
        <v>0</v>
      </c>
      <c r="E2718" s="4">
        <f>VLOOKUP(EB[[#This Row],[indic_nrg]],Indicators[],4,FALSE)</f>
        <v>0</v>
      </c>
      <c r="F2718" s="4">
        <f>IFERROR(VLOOKUP(EB[[#This Row],[Source_carrier]],KS_DB[[product]:[KS]],6,FALSE),0)</f>
        <v>0</v>
      </c>
      <c r="G2718" s="4" t="s">
        <v>34</v>
      </c>
      <c r="H2718" s="4" t="s">
        <v>1235</v>
      </c>
      <c r="I2718" s="4" t="s">
        <v>36</v>
      </c>
      <c r="J2718" s="4" t="s">
        <v>37</v>
      </c>
      <c r="K2718" s="4" t="s">
        <v>1236</v>
      </c>
      <c r="L2718" s="4" t="s">
        <v>39</v>
      </c>
      <c r="M2718" s="4" t="s">
        <v>40</v>
      </c>
      <c r="N2718" s="4" t="s">
        <v>41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</row>
    <row r="2719" spans="1:40" ht="15" customHeight="1" x14ac:dyDescent="0.25">
      <c r="A2719" s="4" t="str">
        <f>EB[[#This Row],[unit]] &amp; "#" &amp; EB[[#This Row],[indic_nrg]] &amp; "#" &amp; EB[[#This Row],[product]] &amp; "#" &amp; EB[[#This Row],[geo]]</f>
        <v>TJ#B_101603#3000#CZ</v>
      </c>
      <c r="B2719" s="4" t="str">
        <f>VLOOKUP(EB[[#This Row],[product]],KS_DB[[product]:[KS]],5,FALSE)</f>
        <v>liquid</v>
      </c>
      <c r="C2719" s="4" t="str">
        <f>VLOOKUP(EB[[#This Row],[product]],KS_DB[[product]:[KS]],6,FALSE)</f>
        <v>liquid</v>
      </c>
      <c r="D2719" s="4">
        <f>VLOOKUP(EB[[#This Row],[product]],Carriers[],4,FALSE)</f>
        <v>0</v>
      </c>
      <c r="E2719" s="4">
        <f>VLOOKUP(EB[[#This Row],[indic_nrg]],Indicators[],4,FALSE)</f>
        <v>0</v>
      </c>
      <c r="F2719" s="4">
        <f>IFERROR(VLOOKUP(EB[[#This Row],[Source_carrier]],KS_DB[[product]:[KS]],6,FALSE),0)</f>
        <v>0</v>
      </c>
      <c r="G2719" s="4" t="s">
        <v>34</v>
      </c>
      <c r="H2719" s="4" t="s">
        <v>1235</v>
      </c>
      <c r="I2719" s="4" t="s">
        <v>73</v>
      </c>
      <c r="J2719" s="4" t="s">
        <v>37</v>
      </c>
      <c r="K2719" s="4" t="s">
        <v>1236</v>
      </c>
      <c r="L2719" s="4" t="s">
        <v>39</v>
      </c>
      <c r="M2719" s="4" t="s">
        <v>74</v>
      </c>
      <c r="N2719" s="4" t="s">
        <v>41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0</v>
      </c>
      <c r="Z2719" s="4">
        <v>0</v>
      </c>
      <c r="AA2719" s="4">
        <v>0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</row>
    <row r="2720" spans="1:40" ht="15" customHeight="1" x14ac:dyDescent="0.25">
      <c r="A2720" s="4" t="str">
        <f>EB[[#This Row],[unit]] &amp; "#" &amp; EB[[#This Row],[indic_nrg]] &amp; "#" &amp; EB[[#This Row],[product]] &amp; "#" &amp; EB[[#This Row],[geo]]</f>
        <v>TJ#B_101603#3100#CZ</v>
      </c>
      <c r="B2720" s="4" t="str">
        <f>VLOOKUP(EB[[#This Row],[product]],KS_DB[[product]:[KS]],5,FALSE)</f>
        <v>liquid</v>
      </c>
      <c r="C2720" s="4" t="str">
        <f>VLOOKUP(EB[[#This Row],[product]],KS_DB[[product]:[KS]],6,FALSE)</f>
        <v>liquid</v>
      </c>
      <c r="D2720" s="4">
        <f>VLOOKUP(EB[[#This Row],[product]],Carriers[],4,FALSE)</f>
        <v>0</v>
      </c>
      <c r="E2720" s="4">
        <f>VLOOKUP(EB[[#This Row],[indic_nrg]],Indicators[],4,FALSE)</f>
        <v>0</v>
      </c>
      <c r="F2720" s="4">
        <f>IFERROR(VLOOKUP(EB[[#This Row],[Source_carrier]],KS_DB[[product]:[KS]],6,FALSE),0)</f>
        <v>0</v>
      </c>
      <c r="G2720" s="4" t="s">
        <v>34</v>
      </c>
      <c r="H2720" s="4" t="s">
        <v>1235</v>
      </c>
      <c r="I2720" s="4" t="s">
        <v>1103</v>
      </c>
      <c r="J2720" s="4" t="s">
        <v>37</v>
      </c>
      <c r="K2720" s="4" t="s">
        <v>1236</v>
      </c>
      <c r="L2720" s="4" t="s">
        <v>39</v>
      </c>
      <c r="M2720" s="4" t="s">
        <v>1104</v>
      </c>
      <c r="N2720" s="4" t="s">
        <v>41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</row>
    <row r="2721" spans="1:40" ht="15" customHeight="1" x14ac:dyDescent="0.25">
      <c r="A2721" s="4" t="str">
        <f>EB[[#This Row],[unit]] &amp; "#" &amp; EB[[#This Row],[indic_nrg]] &amp; "#" &amp; EB[[#This Row],[product]] &amp; "#" &amp; EB[[#This Row],[geo]]</f>
        <v>TJ#B_101603#3105#CZ</v>
      </c>
      <c r="B2721" s="4" t="str">
        <f>VLOOKUP(EB[[#This Row],[product]],KS_DB[[product]:[KS]],5,FALSE)</f>
        <v>liquid</v>
      </c>
      <c r="C2721" s="4" t="str">
        <f>VLOOKUP(EB[[#This Row],[product]],KS_DB[[product]:[KS]],6,FALSE)</f>
        <v>liquid</v>
      </c>
      <c r="D2721" s="4">
        <f>VLOOKUP(EB[[#This Row],[product]],Carriers[],4,FALSE)</f>
        <v>1</v>
      </c>
      <c r="E2721" s="4">
        <f>VLOOKUP(EB[[#This Row],[indic_nrg]],Indicators[],4,FALSE)</f>
        <v>0</v>
      </c>
      <c r="F2721" s="4">
        <f>IFERROR(VLOOKUP(EB[[#This Row],[Source_carrier]],KS_DB[[product]:[KS]],6,FALSE),0)</f>
        <v>0</v>
      </c>
      <c r="G2721" s="4" t="s">
        <v>34</v>
      </c>
      <c r="H2721" s="4" t="s">
        <v>1235</v>
      </c>
      <c r="I2721" s="4" t="s">
        <v>1105</v>
      </c>
      <c r="J2721" s="4" t="s">
        <v>37</v>
      </c>
      <c r="K2721" s="4" t="s">
        <v>1236</v>
      </c>
      <c r="L2721" s="4" t="s">
        <v>39</v>
      </c>
      <c r="M2721" s="4" t="s">
        <v>1106</v>
      </c>
      <c r="N2721" s="4" t="s">
        <v>41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  <c r="Y2721" s="4">
        <v>0</v>
      </c>
      <c r="Z2721" s="4">
        <v>0</v>
      </c>
      <c r="AA2721" s="4">
        <v>0</v>
      </c>
      <c r="AB2721" s="4">
        <v>0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</row>
    <row r="2722" spans="1:40" ht="15" customHeight="1" x14ac:dyDescent="0.25">
      <c r="A2722" s="4" t="str">
        <f>EB[[#This Row],[unit]] &amp; "#" &amp; EB[[#This Row],[indic_nrg]] &amp; "#" &amp; EB[[#This Row],[product]] &amp; "#" &amp; EB[[#This Row],[geo]]</f>
        <v>TJ#B_101603#3106#CZ</v>
      </c>
      <c r="B2722" s="4" t="str">
        <f>VLOOKUP(EB[[#This Row],[product]],KS_DB[[product]:[KS]],5,FALSE)</f>
        <v>liquid</v>
      </c>
      <c r="C2722" s="4" t="str">
        <f>VLOOKUP(EB[[#This Row],[product]],KS_DB[[product]:[KS]],6,FALSE)</f>
        <v>liquid</v>
      </c>
      <c r="D2722" s="4">
        <f>VLOOKUP(EB[[#This Row],[product]],Carriers[],4,FALSE)</f>
        <v>1</v>
      </c>
      <c r="E2722" s="4">
        <f>VLOOKUP(EB[[#This Row],[indic_nrg]],Indicators[],4,FALSE)</f>
        <v>0</v>
      </c>
      <c r="F2722" s="4">
        <f>IFERROR(VLOOKUP(EB[[#This Row],[Source_carrier]],KS_DB[[product]:[KS]],6,FALSE),0)</f>
        <v>0</v>
      </c>
      <c r="G2722" s="4" t="s">
        <v>34</v>
      </c>
      <c r="H2722" s="4" t="s">
        <v>1235</v>
      </c>
      <c r="I2722" s="4" t="s">
        <v>1131</v>
      </c>
      <c r="J2722" s="4" t="s">
        <v>37</v>
      </c>
      <c r="K2722" s="4" t="s">
        <v>1236</v>
      </c>
      <c r="L2722" s="4" t="s">
        <v>39</v>
      </c>
      <c r="M2722" s="4" t="s">
        <v>1132</v>
      </c>
      <c r="N2722" s="4" t="s">
        <v>41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</row>
    <row r="2723" spans="1:40" ht="15" customHeight="1" x14ac:dyDescent="0.25">
      <c r="A2723" s="4" t="str">
        <f>EB[[#This Row],[unit]] &amp; "#" &amp; EB[[#This Row],[indic_nrg]] &amp; "#" &amp; EB[[#This Row],[product]] &amp; "#" &amp; EB[[#This Row],[geo]]</f>
        <v>TJ#B_101603#3200#CZ</v>
      </c>
      <c r="B2723" s="4" t="str">
        <f>VLOOKUP(EB[[#This Row],[product]],KS_DB[[product]:[KS]],5,FALSE)</f>
        <v>liquid</v>
      </c>
      <c r="C2723" s="4" t="str">
        <f>VLOOKUP(EB[[#This Row],[product]],KS_DB[[product]:[KS]],6,FALSE)</f>
        <v>liquid</v>
      </c>
      <c r="D2723" s="4">
        <f>VLOOKUP(EB[[#This Row],[product]],Carriers[],4,FALSE)</f>
        <v>0</v>
      </c>
      <c r="E2723" s="4">
        <f>VLOOKUP(EB[[#This Row],[indic_nrg]],Indicators[],4,FALSE)</f>
        <v>0</v>
      </c>
      <c r="F2723" s="4">
        <f>IFERROR(VLOOKUP(EB[[#This Row],[Source_carrier]],KS_DB[[product]:[KS]],6,FALSE),0)</f>
        <v>0</v>
      </c>
      <c r="G2723" s="4" t="s">
        <v>34</v>
      </c>
      <c r="H2723" s="4" t="s">
        <v>1235</v>
      </c>
      <c r="I2723" s="4" t="s">
        <v>75</v>
      </c>
      <c r="J2723" s="4" t="s">
        <v>37</v>
      </c>
      <c r="K2723" s="4" t="s">
        <v>1236</v>
      </c>
      <c r="L2723" s="4" t="s">
        <v>39</v>
      </c>
      <c r="M2723" s="4" t="s">
        <v>76</v>
      </c>
      <c r="N2723" s="4" t="s">
        <v>41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</row>
    <row r="2724" spans="1:40" ht="15" customHeight="1" x14ac:dyDescent="0.25">
      <c r="A2724" s="4" t="str">
        <f>EB[[#This Row],[unit]] &amp; "#" &amp; EB[[#This Row],[indic_nrg]] &amp; "#" &amp; EB[[#This Row],[product]] &amp; "#" &amp; EB[[#This Row],[geo]]</f>
        <v>TJ#B_101603#3214#CZ</v>
      </c>
      <c r="B2724" s="4" t="str">
        <f>VLOOKUP(EB[[#This Row],[product]],KS_DB[[product]:[KS]],5,FALSE)</f>
        <v>liquid</v>
      </c>
      <c r="C2724" s="4" t="str">
        <f>VLOOKUP(EB[[#This Row],[product]],KS_DB[[product]:[KS]],6,FALSE)</f>
        <v>liquid</v>
      </c>
      <c r="D2724" s="4">
        <f>VLOOKUP(EB[[#This Row],[product]],Carriers[],4,FALSE)</f>
        <v>1</v>
      </c>
      <c r="E2724" s="4">
        <f>VLOOKUP(EB[[#This Row],[indic_nrg]],Indicators[],4,FALSE)</f>
        <v>0</v>
      </c>
      <c r="F2724" s="4">
        <f>IFERROR(VLOOKUP(EB[[#This Row],[Source_carrier]],KS_DB[[product]:[KS]],6,FALSE),0)</f>
        <v>0</v>
      </c>
      <c r="G2724" s="4" t="s">
        <v>34</v>
      </c>
      <c r="H2724" s="4" t="s">
        <v>1235</v>
      </c>
      <c r="I2724" s="4" t="s">
        <v>1161</v>
      </c>
      <c r="J2724" s="4" t="s">
        <v>37</v>
      </c>
      <c r="K2724" s="4" t="s">
        <v>1236</v>
      </c>
      <c r="L2724" s="4" t="s">
        <v>39</v>
      </c>
      <c r="M2724" s="4" t="s">
        <v>1162</v>
      </c>
      <c r="N2724" s="4" t="s">
        <v>41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0</v>
      </c>
      <c r="AB2724" s="4">
        <v>0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</row>
    <row r="2725" spans="1:40" ht="15" customHeight="1" x14ac:dyDescent="0.25">
      <c r="A2725" s="4" t="str">
        <f>EB[[#This Row],[unit]] &amp; "#" &amp; EB[[#This Row],[indic_nrg]] &amp; "#" &amp; EB[[#This Row],[product]] &amp; "#" &amp; EB[[#This Row],[geo]]</f>
        <v>TJ#B_101603#3215#CZ</v>
      </c>
      <c r="B2725" s="4" t="str">
        <f>VLOOKUP(EB[[#This Row],[product]],KS_DB[[product]:[KS]],5,FALSE)</f>
        <v>liquid</v>
      </c>
      <c r="C2725" s="4" t="str">
        <f>VLOOKUP(EB[[#This Row],[product]],KS_DB[[product]:[KS]],6,FALSE)</f>
        <v>liquid</v>
      </c>
      <c r="D2725" s="4">
        <f>VLOOKUP(EB[[#This Row],[product]],Carriers[],4,FALSE)</f>
        <v>1</v>
      </c>
      <c r="E2725" s="4">
        <f>VLOOKUP(EB[[#This Row],[indic_nrg]],Indicators[],4,FALSE)</f>
        <v>0</v>
      </c>
      <c r="F2725" s="4">
        <f>IFERROR(VLOOKUP(EB[[#This Row],[Source_carrier]],KS_DB[[product]:[KS]],6,FALSE),0)</f>
        <v>0</v>
      </c>
      <c r="G2725" s="4" t="s">
        <v>34</v>
      </c>
      <c r="H2725" s="4" t="s">
        <v>1235</v>
      </c>
      <c r="I2725" s="4" t="s">
        <v>1223</v>
      </c>
      <c r="J2725" s="4" t="s">
        <v>37</v>
      </c>
      <c r="K2725" s="4" t="s">
        <v>1236</v>
      </c>
      <c r="L2725" s="4" t="s">
        <v>39</v>
      </c>
      <c r="M2725" s="4" t="s">
        <v>1224</v>
      </c>
      <c r="N2725" s="4" t="s">
        <v>41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  <c r="Y2725" s="4">
        <v>0</v>
      </c>
      <c r="Z2725" s="4">
        <v>0</v>
      </c>
      <c r="AA2725" s="4">
        <v>0</v>
      </c>
      <c r="AB2725" s="4">
        <v>0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</row>
    <row r="2726" spans="1:40" ht="15" customHeight="1" x14ac:dyDescent="0.25">
      <c r="A2726" s="4" t="str">
        <f>EB[[#This Row],[unit]] &amp; "#" &amp; EB[[#This Row],[indic_nrg]] &amp; "#" &amp; EB[[#This Row],[product]] &amp; "#" &amp; EB[[#This Row],[geo]]</f>
        <v>TJ#B_101603#3220#CZ</v>
      </c>
      <c r="B2726" s="4" t="str">
        <f>VLOOKUP(EB[[#This Row],[product]],KS_DB[[product]:[KS]],5,FALSE)</f>
        <v>liquid</v>
      </c>
      <c r="C2726" s="4" t="str">
        <f>VLOOKUP(EB[[#This Row],[product]],KS_DB[[product]:[KS]],6,FALSE)</f>
        <v>LPG</v>
      </c>
      <c r="D2726" s="4">
        <f>VLOOKUP(EB[[#This Row],[product]],Carriers[],4,FALSE)</f>
        <v>1</v>
      </c>
      <c r="E2726" s="4">
        <f>VLOOKUP(EB[[#This Row],[indic_nrg]],Indicators[],4,FALSE)</f>
        <v>0</v>
      </c>
      <c r="F2726" s="4">
        <f>IFERROR(VLOOKUP(EB[[#This Row],[Source_carrier]],KS_DB[[product]:[KS]],6,FALSE),0)</f>
        <v>0</v>
      </c>
      <c r="G2726" s="4" t="s">
        <v>34</v>
      </c>
      <c r="H2726" s="4" t="s">
        <v>1235</v>
      </c>
      <c r="I2726" s="4" t="s">
        <v>77</v>
      </c>
      <c r="J2726" s="4" t="s">
        <v>37</v>
      </c>
      <c r="K2726" s="4" t="s">
        <v>1236</v>
      </c>
      <c r="L2726" s="4" t="s">
        <v>39</v>
      </c>
      <c r="M2726" s="4" t="s">
        <v>78</v>
      </c>
      <c r="N2726" s="4" t="s">
        <v>41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</row>
    <row r="2727" spans="1:40" ht="15" customHeight="1" x14ac:dyDescent="0.25">
      <c r="A2727" s="4" t="str">
        <f>EB[[#This Row],[unit]] &amp; "#" &amp; EB[[#This Row],[indic_nrg]] &amp; "#" &amp; EB[[#This Row],[product]] &amp; "#" &amp; EB[[#This Row],[geo]]</f>
        <v>TJ#B_101603#3234#CZ</v>
      </c>
      <c r="B2727" s="4" t="str">
        <f>VLOOKUP(EB[[#This Row],[product]],KS_DB[[product]:[KS]],5,FALSE)</f>
        <v>liquid</v>
      </c>
      <c r="C2727" s="4" t="str">
        <f>VLOOKUP(EB[[#This Row],[product]],KS_DB[[product]:[KS]],6,FALSE)</f>
        <v>gasoline</v>
      </c>
      <c r="D2727" s="4">
        <f>VLOOKUP(EB[[#This Row],[product]],Carriers[],4,FALSE)</f>
        <v>1</v>
      </c>
      <c r="E2727" s="4">
        <f>VLOOKUP(EB[[#This Row],[indic_nrg]],Indicators[],4,FALSE)</f>
        <v>0</v>
      </c>
      <c r="F2727" s="4">
        <f>IFERROR(VLOOKUP(EB[[#This Row],[Source_carrier]],KS_DB[[product]:[KS]],6,FALSE),0)</f>
        <v>0</v>
      </c>
      <c r="G2727" s="4" t="s">
        <v>34</v>
      </c>
      <c r="H2727" s="4" t="s">
        <v>1235</v>
      </c>
      <c r="I2727" s="4" t="s">
        <v>1135</v>
      </c>
      <c r="J2727" s="4" t="s">
        <v>37</v>
      </c>
      <c r="K2727" s="4" t="s">
        <v>1236</v>
      </c>
      <c r="L2727" s="4" t="s">
        <v>39</v>
      </c>
      <c r="M2727" s="4" t="s">
        <v>1136</v>
      </c>
      <c r="N2727" s="4" t="s">
        <v>41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</v>
      </c>
      <c r="Y2727" s="4">
        <v>0</v>
      </c>
      <c r="Z2727" s="4">
        <v>0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</row>
    <row r="2728" spans="1:40" ht="15" customHeight="1" x14ac:dyDescent="0.25">
      <c r="A2728" s="4" t="str">
        <f>EB[[#This Row],[unit]] &amp; "#" &amp; EB[[#This Row],[indic_nrg]] &amp; "#" &amp; EB[[#This Row],[product]] &amp; "#" &amp; EB[[#This Row],[geo]]</f>
        <v>TJ#B_101603#3235#CZ</v>
      </c>
      <c r="B2728" s="4" t="str">
        <f>VLOOKUP(EB[[#This Row],[product]],KS_DB[[product]:[KS]],5,FALSE)</f>
        <v>liquid</v>
      </c>
      <c r="C2728" s="4" t="str">
        <f>VLOOKUP(EB[[#This Row],[product]],KS_DB[[product]:[KS]],6,FALSE)</f>
        <v>aviationgasoline</v>
      </c>
      <c r="D2728" s="4">
        <f>VLOOKUP(EB[[#This Row],[product]],Carriers[],4,FALSE)</f>
        <v>1</v>
      </c>
      <c r="E2728" s="4">
        <f>VLOOKUP(EB[[#This Row],[indic_nrg]],Indicators[],4,FALSE)</f>
        <v>0</v>
      </c>
      <c r="F2728" s="4">
        <f>IFERROR(VLOOKUP(EB[[#This Row],[Source_carrier]],KS_DB[[product]:[KS]],6,FALSE),0)</f>
        <v>0</v>
      </c>
      <c r="G2728" s="4" t="s">
        <v>34</v>
      </c>
      <c r="H2728" s="4" t="s">
        <v>1235</v>
      </c>
      <c r="I2728" s="4" t="s">
        <v>1137</v>
      </c>
      <c r="J2728" s="4" t="s">
        <v>37</v>
      </c>
      <c r="K2728" s="4" t="s">
        <v>1236</v>
      </c>
      <c r="L2728" s="4" t="s">
        <v>39</v>
      </c>
      <c r="M2728" s="4" t="s">
        <v>1138</v>
      </c>
      <c r="N2728" s="4" t="s">
        <v>41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4">
        <v>0</v>
      </c>
    </row>
    <row r="2729" spans="1:40" ht="15" customHeight="1" x14ac:dyDescent="0.25">
      <c r="A2729" s="4" t="str">
        <f>EB[[#This Row],[unit]] &amp; "#" &amp; EB[[#This Row],[indic_nrg]] &amp; "#" &amp; EB[[#This Row],[product]] &amp; "#" &amp; EB[[#This Row],[geo]]</f>
        <v>TJ#B_101603#3244#CZ</v>
      </c>
      <c r="B2729" s="4" t="str">
        <f>VLOOKUP(EB[[#This Row],[product]],KS_DB[[product]:[KS]],5,FALSE)</f>
        <v>liquid</v>
      </c>
      <c r="C2729" s="4" t="str">
        <f>VLOOKUP(EB[[#This Row],[product]],KS_DB[[product]:[KS]],6,FALSE)</f>
        <v>liquid</v>
      </c>
      <c r="D2729" s="4">
        <f>VLOOKUP(EB[[#This Row],[product]],Carriers[],4,FALSE)</f>
        <v>1</v>
      </c>
      <c r="E2729" s="4">
        <f>VLOOKUP(EB[[#This Row],[indic_nrg]],Indicators[],4,FALSE)</f>
        <v>0</v>
      </c>
      <c r="F2729" s="4">
        <f>IFERROR(VLOOKUP(EB[[#This Row],[Source_carrier]],KS_DB[[product]:[KS]],6,FALSE),0)</f>
        <v>0</v>
      </c>
      <c r="G2729" s="4" t="s">
        <v>34</v>
      </c>
      <c r="H2729" s="4" t="s">
        <v>1235</v>
      </c>
      <c r="I2729" s="4" t="s">
        <v>1139</v>
      </c>
      <c r="J2729" s="4" t="s">
        <v>37</v>
      </c>
      <c r="K2729" s="4" t="s">
        <v>1236</v>
      </c>
      <c r="L2729" s="4" t="s">
        <v>39</v>
      </c>
      <c r="M2729" s="4" t="s">
        <v>1140</v>
      </c>
      <c r="N2729" s="4" t="s">
        <v>41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</row>
    <row r="2730" spans="1:40" ht="15" customHeight="1" x14ac:dyDescent="0.25">
      <c r="A2730" s="4" t="str">
        <f>EB[[#This Row],[unit]] &amp; "#" &amp; EB[[#This Row],[indic_nrg]] &amp; "#" &amp; EB[[#This Row],[product]] &amp; "#" &amp; EB[[#This Row],[geo]]</f>
        <v>TJ#B_101603#3246#CZ</v>
      </c>
      <c r="B2730" s="4" t="str">
        <f>VLOOKUP(EB[[#This Row],[product]],KS_DB[[product]:[KS]],5,FALSE)</f>
        <v>liquid</v>
      </c>
      <c r="C2730" s="4" t="str">
        <f>VLOOKUP(EB[[#This Row],[product]],KS_DB[[product]:[KS]],6,FALSE)</f>
        <v>liquid</v>
      </c>
      <c r="D2730" s="4">
        <f>VLOOKUP(EB[[#This Row],[product]],Carriers[],4,FALSE)</f>
        <v>1</v>
      </c>
      <c r="E2730" s="4">
        <f>VLOOKUP(EB[[#This Row],[indic_nrg]],Indicators[],4,FALSE)</f>
        <v>0</v>
      </c>
      <c r="F2730" s="4">
        <f>IFERROR(VLOOKUP(EB[[#This Row],[Source_carrier]],KS_DB[[product]:[KS]],6,FALSE),0)</f>
        <v>0</v>
      </c>
      <c r="G2730" s="4" t="s">
        <v>34</v>
      </c>
      <c r="H2730" s="4" t="s">
        <v>1235</v>
      </c>
      <c r="I2730" s="4" t="s">
        <v>1225</v>
      </c>
      <c r="J2730" s="4" t="s">
        <v>37</v>
      </c>
      <c r="K2730" s="4" t="s">
        <v>1236</v>
      </c>
      <c r="L2730" s="4" t="s">
        <v>39</v>
      </c>
      <c r="M2730" s="4" t="s">
        <v>1226</v>
      </c>
      <c r="N2730" s="4" t="s">
        <v>41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</row>
    <row r="2731" spans="1:40" ht="15" customHeight="1" x14ac:dyDescent="0.25">
      <c r="A2731" s="4" t="str">
        <f>EB[[#This Row],[unit]] &amp; "#" &amp; EB[[#This Row],[indic_nrg]] &amp; "#" &amp; EB[[#This Row],[product]] &amp; "#" &amp; EB[[#This Row],[geo]]</f>
        <v>TJ#B_101603#3247#CZ</v>
      </c>
      <c r="B2731" s="4" t="str">
        <f>VLOOKUP(EB[[#This Row],[product]],KS_DB[[product]:[KS]],5,FALSE)</f>
        <v>liquid</v>
      </c>
      <c r="C2731" s="4" t="str">
        <f>VLOOKUP(EB[[#This Row],[product]],KS_DB[[product]:[KS]],6,FALSE)</f>
        <v>jetkerosene</v>
      </c>
      <c r="D2731" s="4">
        <f>VLOOKUP(EB[[#This Row],[product]],Carriers[],4,FALSE)</f>
        <v>1</v>
      </c>
      <c r="E2731" s="4">
        <f>VLOOKUP(EB[[#This Row],[indic_nrg]],Indicators[],4,FALSE)</f>
        <v>0</v>
      </c>
      <c r="F2731" s="4">
        <f>IFERROR(VLOOKUP(EB[[#This Row],[Source_carrier]],KS_DB[[product]:[KS]],6,FALSE),0)</f>
        <v>0</v>
      </c>
      <c r="G2731" s="4" t="s">
        <v>34</v>
      </c>
      <c r="H2731" s="4" t="s">
        <v>1235</v>
      </c>
      <c r="I2731" s="4" t="s">
        <v>1141</v>
      </c>
      <c r="J2731" s="4" t="s">
        <v>37</v>
      </c>
      <c r="K2731" s="4" t="s">
        <v>1236</v>
      </c>
      <c r="L2731" s="4" t="s">
        <v>39</v>
      </c>
      <c r="M2731" s="4" t="s">
        <v>1142</v>
      </c>
      <c r="N2731" s="4" t="s">
        <v>41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0</v>
      </c>
      <c r="AN2731" s="4">
        <v>0</v>
      </c>
    </row>
    <row r="2732" spans="1:40" ht="15" customHeight="1" x14ac:dyDescent="0.25">
      <c r="A2732" s="4" t="str">
        <f>EB[[#This Row],[unit]] &amp; "#" &amp; EB[[#This Row],[indic_nrg]] &amp; "#" &amp; EB[[#This Row],[product]] &amp; "#" &amp; EB[[#This Row],[geo]]</f>
        <v>TJ#B_101603#3250#CZ</v>
      </c>
      <c r="B2732" s="4" t="str">
        <f>VLOOKUP(EB[[#This Row],[product]],KS_DB[[product]:[KS]],5,FALSE)</f>
        <v>liquid</v>
      </c>
      <c r="C2732" s="4" t="str">
        <f>VLOOKUP(EB[[#This Row],[product]],KS_DB[[product]:[KS]],6,FALSE)</f>
        <v>diesel</v>
      </c>
      <c r="D2732" s="4">
        <f>VLOOKUP(EB[[#This Row],[product]],Carriers[],4,FALSE)</f>
        <v>1</v>
      </c>
      <c r="E2732" s="4">
        <f>VLOOKUP(EB[[#This Row],[indic_nrg]],Indicators[],4,FALSE)</f>
        <v>0</v>
      </c>
      <c r="F2732" s="4">
        <f>IFERROR(VLOOKUP(EB[[#This Row],[Source_carrier]],KS_DB[[product]:[KS]],6,FALSE),0)</f>
        <v>0</v>
      </c>
      <c r="G2732" s="4" t="s">
        <v>34</v>
      </c>
      <c r="H2732" s="4" t="s">
        <v>1235</v>
      </c>
      <c r="I2732" s="4" t="s">
        <v>1143</v>
      </c>
      <c r="J2732" s="4" t="s">
        <v>37</v>
      </c>
      <c r="K2732" s="4" t="s">
        <v>1236</v>
      </c>
      <c r="L2732" s="4" t="s">
        <v>39</v>
      </c>
      <c r="M2732" s="4" t="s">
        <v>1144</v>
      </c>
      <c r="N2732" s="4" t="s">
        <v>41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4">
        <v>0</v>
      </c>
    </row>
    <row r="2733" spans="1:40" ht="15" customHeight="1" x14ac:dyDescent="0.25">
      <c r="A2733" s="4" t="str">
        <f>EB[[#This Row],[unit]] &amp; "#" &amp; EB[[#This Row],[indic_nrg]] &amp; "#" &amp; EB[[#This Row],[product]] &amp; "#" &amp; EB[[#This Row],[geo]]</f>
        <v>TJ#B_101603#3260#CZ</v>
      </c>
      <c r="B2733" s="4" t="str">
        <f>VLOOKUP(EB[[#This Row],[product]],KS_DB[[product]:[KS]],5,FALSE)</f>
        <v>liquid</v>
      </c>
      <c r="C2733" s="4" t="str">
        <f>VLOOKUP(EB[[#This Row],[product]],KS_DB[[product]:[KS]],6,FALSE)</f>
        <v>diesel</v>
      </c>
      <c r="D2733" s="4">
        <f>VLOOKUP(EB[[#This Row],[product]],Carriers[],4,FALSE)</f>
        <v>1</v>
      </c>
      <c r="E2733" s="4">
        <f>VLOOKUP(EB[[#This Row],[indic_nrg]],Indicators[],4,FALSE)</f>
        <v>0</v>
      </c>
      <c r="F2733" s="4">
        <f>IFERROR(VLOOKUP(EB[[#This Row],[Source_carrier]],KS_DB[[product]:[KS]],6,FALSE),0)</f>
        <v>0</v>
      </c>
      <c r="G2733" s="4" t="s">
        <v>34</v>
      </c>
      <c r="H2733" s="4" t="s">
        <v>1235</v>
      </c>
      <c r="I2733" s="4" t="s">
        <v>79</v>
      </c>
      <c r="J2733" s="4" t="s">
        <v>37</v>
      </c>
      <c r="K2733" s="4" t="s">
        <v>1236</v>
      </c>
      <c r="L2733" s="4" t="s">
        <v>39</v>
      </c>
      <c r="M2733" s="4" t="s">
        <v>80</v>
      </c>
      <c r="N2733" s="4" t="s">
        <v>41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</row>
    <row r="2734" spans="1:40" ht="15" customHeight="1" x14ac:dyDescent="0.25">
      <c r="A2734" s="4" t="str">
        <f>EB[[#This Row],[unit]] &amp; "#" &amp; EB[[#This Row],[indic_nrg]] &amp; "#" &amp; EB[[#This Row],[product]] &amp; "#" &amp; EB[[#This Row],[geo]]</f>
        <v>TJ#B_101603#3270A#CZ</v>
      </c>
      <c r="B2734" s="4" t="str">
        <f>VLOOKUP(EB[[#This Row],[product]],KS_DB[[product]:[KS]],5,FALSE)</f>
        <v>liquid</v>
      </c>
      <c r="C2734" s="4" t="str">
        <f>VLOOKUP(EB[[#This Row],[product]],KS_DB[[product]:[KS]],6,FALSE)</f>
        <v>liquid</v>
      </c>
      <c r="D2734" s="4">
        <f>VLOOKUP(EB[[#This Row],[product]],Carriers[],4,FALSE)</f>
        <v>1</v>
      </c>
      <c r="E2734" s="4">
        <f>VLOOKUP(EB[[#This Row],[indic_nrg]],Indicators[],4,FALSE)</f>
        <v>0</v>
      </c>
      <c r="F2734" s="4">
        <f>IFERROR(VLOOKUP(EB[[#This Row],[Source_carrier]],KS_DB[[product]:[KS]],6,FALSE),0)</f>
        <v>0</v>
      </c>
      <c r="G2734" s="4" t="s">
        <v>34</v>
      </c>
      <c r="H2734" s="4" t="s">
        <v>1235</v>
      </c>
      <c r="I2734" s="4" t="s">
        <v>81</v>
      </c>
      <c r="J2734" s="4" t="s">
        <v>37</v>
      </c>
      <c r="K2734" s="4" t="s">
        <v>1236</v>
      </c>
      <c r="L2734" s="4" t="s">
        <v>39</v>
      </c>
      <c r="M2734" s="4" t="s">
        <v>82</v>
      </c>
      <c r="N2734" s="4" t="s">
        <v>41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0</v>
      </c>
      <c r="AA2734" s="4">
        <v>0</v>
      </c>
      <c r="AB2734" s="4">
        <v>0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</row>
    <row r="2735" spans="1:40" ht="15" customHeight="1" x14ac:dyDescent="0.25">
      <c r="A2735" s="4" t="str">
        <f>EB[[#This Row],[unit]] &amp; "#" &amp; EB[[#This Row],[indic_nrg]] &amp; "#" &amp; EB[[#This Row],[product]] &amp; "#" &amp; EB[[#This Row],[geo]]</f>
        <v>TJ#B_101603#3281#CZ</v>
      </c>
      <c r="B2735" s="4" t="str">
        <f>VLOOKUP(EB[[#This Row],[product]],KS_DB[[product]:[KS]],5,FALSE)</f>
        <v>liquid</v>
      </c>
      <c r="C2735" s="4" t="str">
        <f>VLOOKUP(EB[[#This Row],[product]],KS_DB[[product]:[KS]],6,FALSE)</f>
        <v>liquid</v>
      </c>
      <c r="D2735" s="4">
        <f>VLOOKUP(EB[[#This Row],[product]],Carriers[],4,FALSE)</f>
        <v>1</v>
      </c>
      <c r="E2735" s="4">
        <f>VLOOKUP(EB[[#This Row],[indic_nrg]],Indicators[],4,FALSE)</f>
        <v>0</v>
      </c>
      <c r="F2735" s="4">
        <f>IFERROR(VLOOKUP(EB[[#This Row],[Source_carrier]],KS_DB[[product]:[KS]],6,FALSE),0)</f>
        <v>0</v>
      </c>
      <c r="G2735" s="4" t="s">
        <v>34</v>
      </c>
      <c r="H2735" s="4" t="s">
        <v>1235</v>
      </c>
      <c r="I2735" s="4" t="s">
        <v>1145</v>
      </c>
      <c r="J2735" s="4" t="s">
        <v>37</v>
      </c>
      <c r="K2735" s="4" t="s">
        <v>1236</v>
      </c>
      <c r="L2735" s="4" t="s">
        <v>39</v>
      </c>
      <c r="M2735" s="4" t="s">
        <v>1146</v>
      </c>
      <c r="N2735" s="4" t="s">
        <v>41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0</v>
      </c>
      <c r="Y2735" s="4">
        <v>0</v>
      </c>
      <c r="Z2735" s="4">
        <v>0</v>
      </c>
      <c r="AA2735" s="4">
        <v>0</v>
      </c>
      <c r="AB2735" s="4">
        <v>0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</row>
    <row r="2736" spans="1:40" ht="15" customHeight="1" x14ac:dyDescent="0.25">
      <c r="A2736" s="4" t="str">
        <f>EB[[#This Row],[unit]] &amp; "#" &amp; EB[[#This Row],[indic_nrg]] &amp; "#" &amp; EB[[#This Row],[product]] &amp; "#" &amp; EB[[#This Row],[geo]]</f>
        <v>TJ#B_101603#3282#CZ</v>
      </c>
      <c r="B2736" s="4" t="str">
        <f>VLOOKUP(EB[[#This Row],[product]],KS_DB[[product]:[KS]],5,FALSE)</f>
        <v>liquid</v>
      </c>
      <c r="C2736" s="4" t="str">
        <f>VLOOKUP(EB[[#This Row],[product]],KS_DB[[product]:[KS]],6,FALSE)</f>
        <v>liquid</v>
      </c>
      <c r="D2736" s="4">
        <f>VLOOKUP(EB[[#This Row],[product]],Carriers[],4,FALSE)</f>
        <v>1</v>
      </c>
      <c r="E2736" s="4">
        <f>VLOOKUP(EB[[#This Row],[indic_nrg]],Indicators[],4,FALSE)</f>
        <v>0</v>
      </c>
      <c r="F2736" s="4">
        <f>IFERROR(VLOOKUP(EB[[#This Row],[Source_carrier]],KS_DB[[product]:[KS]],6,FALSE),0)</f>
        <v>0</v>
      </c>
      <c r="G2736" s="4" t="s">
        <v>34</v>
      </c>
      <c r="H2736" s="4" t="s">
        <v>1235</v>
      </c>
      <c r="I2736" s="4" t="s">
        <v>1129</v>
      </c>
      <c r="J2736" s="4" t="s">
        <v>37</v>
      </c>
      <c r="K2736" s="4" t="s">
        <v>1236</v>
      </c>
      <c r="L2736" s="4" t="s">
        <v>39</v>
      </c>
      <c r="M2736" s="4" t="s">
        <v>1130</v>
      </c>
      <c r="N2736" s="4" t="s">
        <v>41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0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v>0</v>
      </c>
    </row>
    <row r="2737" spans="1:40" ht="15" customHeight="1" x14ac:dyDescent="0.25">
      <c r="A2737" s="4" t="str">
        <f>EB[[#This Row],[unit]] &amp; "#" &amp; EB[[#This Row],[indic_nrg]] &amp; "#" &amp; EB[[#This Row],[product]] &amp; "#" &amp; EB[[#This Row],[geo]]</f>
        <v>TJ#B_101603#3283#CZ</v>
      </c>
      <c r="B2737" s="4" t="str">
        <f>VLOOKUP(EB[[#This Row],[product]],KS_DB[[product]:[KS]],5,FALSE)</f>
        <v>liquid</v>
      </c>
      <c r="C2737" s="4" t="str">
        <f>VLOOKUP(EB[[#This Row],[product]],KS_DB[[product]:[KS]],6,FALSE)</f>
        <v>liquid</v>
      </c>
      <c r="D2737" s="4">
        <f>VLOOKUP(EB[[#This Row],[product]],Carriers[],4,FALSE)</f>
        <v>1</v>
      </c>
      <c r="E2737" s="4">
        <f>VLOOKUP(EB[[#This Row],[indic_nrg]],Indicators[],4,FALSE)</f>
        <v>0</v>
      </c>
      <c r="F2737" s="4">
        <f>IFERROR(VLOOKUP(EB[[#This Row],[Source_carrier]],KS_DB[[product]:[KS]],6,FALSE),0)</f>
        <v>0</v>
      </c>
      <c r="G2737" s="4" t="s">
        <v>34</v>
      </c>
      <c r="H2737" s="4" t="s">
        <v>1235</v>
      </c>
      <c r="I2737" s="4" t="s">
        <v>1147</v>
      </c>
      <c r="J2737" s="4" t="s">
        <v>37</v>
      </c>
      <c r="K2737" s="4" t="s">
        <v>1236</v>
      </c>
      <c r="L2737" s="4" t="s">
        <v>39</v>
      </c>
      <c r="M2737" s="4" t="s">
        <v>1148</v>
      </c>
      <c r="N2737" s="4" t="s">
        <v>41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</row>
    <row r="2738" spans="1:40" ht="15" customHeight="1" x14ac:dyDescent="0.25">
      <c r="A2738" s="4" t="str">
        <f>EB[[#This Row],[unit]] &amp; "#" &amp; EB[[#This Row],[indic_nrg]] &amp; "#" &amp; EB[[#This Row],[product]] &amp; "#" &amp; EB[[#This Row],[geo]]</f>
        <v>TJ#B_101603#3285#CZ</v>
      </c>
      <c r="B2738" s="4" t="str">
        <f>VLOOKUP(EB[[#This Row],[product]],KS_DB[[product]:[KS]],5,FALSE)</f>
        <v>liquid</v>
      </c>
      <c r="C2738" s="4" t="str">
        <f>VLOOKUP(EB[[#This Row],[product]],KS_DB[[product]:[KS]],6,FALSE)</f>
        <v>liquid</v>
      </c>
      <c r="D2738" s="4">
        <f>VLOOKUP(EB[[#This Row],[product]],Carriers[],4,FALSE)</f>
        <v>1</v>
      </c>
      <c r="E2738" s="4">
        <f>VLOOKUP(EB[[#This Row],[indic_nrg]],Indicators[],4,FALSE)</f>
        <v>0</v>
      </c>
      <c r="F2738" s="4">
        <f>IFERROR(VLOOKUP(EB[[#This Row],[Source_carrier]],KS_DB[[product]:[KS]],6,FALSE),0)</f>
        <v>0</v>
      </c>
      <c r="G2738" s="4" t="s">
        <v>34</v>
      </c>
      <c r="H2738" s="4" t="s">
        <v>1235</v>
      </c>
      <c r="I2738" s="4" t="s">
        <v>1149</v>
      </c>
      <c r="J2738" s="4" t="s">
        <v>37</v>
      </c>
      <c r="K2738" s="4" t="s">
        <v>1236</v>
      </c>
      <c r="L2738" s="4" t="s">
        <v>39</v>
      </c>
      <c r="M2738" s="4" t="s">
        <v>1150</v>
      </c>
      <c r="N2738" s="4" t="s">
        <v>41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</row>
    <row r="2739" spans="1:40" ht="15" customHeight="1" x14ac:dyDescent="0.25">
      <c r="A2739" s="4" t="str">
        <f>EB[[#This Row],[unit]] &amp; "#" &amp; EB[[#This Row],[indic_nrg]] &amp; "#" &amp; EB[[#This Row],[product]] &amp; "#" &amp; EB[[#This Row],[geo]]</f>
        <v>TJ#B_101603#3286#CZ</v>
      </c>
      <c r="B2739" s="4" t="str">
        <f>VLOOKUP(EB[[#This Row],[product]],KS_DB[[product]:[KS]],5,FALSE)</f>
        <v>liquid</v>
      </c>
      <c r="C2739" s="4" t="str">
        <f>VLOOKUP(EB[[#This Row],[product]],KS_DB[[product]:[KS]],6,FALSE)</f>
        <v>liquid</v>
      </c>
      <c r="D2739" s="4">
        <f>VLOOKUP(EB[[#This Row],[product]],Carriers[],4,FALSE)</f>
        <v>1</v>
      </c>
      <c r="E2739" s="4">
        <f>VLOOKUP(EB[[#This Row],[indic_nrg]],Indicators[],4,FALSE)</f>
        <v>0</v>
      </c>
      <c r="F2739" s="4">
        <f>IFERROR(VLOOKUP(EB[[#This Row],[Source_carrier]],KS_DB[[product]:[KS]],6,FALSE),0)</f>
        <v>0</v>
      </c>
      <c r="G2739" s="4" t="s">
        <v>34</v>
      </c>
      <c r="H2739" s="4" t="s">
        <v>1235</v>
      </c>
      <c r="I2739" s="4" t="s">
        <v>1151</v>
      </c>
      <c r="J2739" s="4" t="s">
        <v>37</v>
      </c>
      <c r="K2739" s="4" t="s">
        <v>1236</v>
      </c>
      <c r="L2739" s="4" t="s">
        <v>39</v>
      </c>
      <c r="M2739" s="4" t="s">
        <v>1152</v>
      </c>
      <c r="N2739" s="4" t="s">
        <v>41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</row>
    <row r="2740" spans="1:40" ht="15" customHeight="1" x14ac:dyDescent="0.25">
      <c r="A2740" s="4" t="str">
        <f>EB[[#This Row],[unit]] &amp; "#" &amp; EB[[#This Row],[indic_nrg]] &amp; "#" &amp; EB[[#This Row],[product]] &amp; "#" &amp; EB[[#This Row],[geo]]</f>
        <v>TJ#B_101603#3295#CZ</v>
      </c>
      <c r="B2740" s="4" t="str">
        <f>VLOOKUP(EB[[#This Row],[product]],KS_DB[[product]:[KS]],5,FALSE)</f>
        <v>liquid</v>
      </c>
      <c r="C2740" s="4" t="str">
        <f>VLOOKUP(EB[[#This Row],[product]],KS_DB[[product]:[KS]],6,FALSE)</f>
        <v>liquid</v>
      </c>
      <c r="D2740" s="4">
        <f>VLOOKUP(EB[[#This Row],[product]],Carriers[],4,FALSE)</f>
        <v>1</v>
      </c>
      <c r="E2740" s="4">
        <f>VLOOKUP(EB[[#This Row],[indic_nrg]],Indicators[],4,FALSE)</f>
        <v>0</v>
      </c>
      <c r="F2740" s="4">
        <f>IFERROR(VLOOKUP(EB[[#This Row],[Source_carrier]],KS_DB[[product]:[KS]],6,FALSE),0)</f>
        <v>0</v>
      </c>
      <c r="G2740" s="4" t="s">
        <v>34</v>
      </c>
      <c r="H2740" s="4" t="s">
        <v>1235</v>
      </c>
      <c r="I2740" s="4" t="s">
        <v>1153</v>
      </c>
      <c r="J2740" s="4" t="s">
        <v>37</v>
      </c>
      <c r="K2740" s="4" t="s">
        <v>1236</v>
      </c>
      <c r="L2740" s="4" t="s">
        <v>39</v>
      </c>
      <c r="M2740" s="4" t="s">
        <v>1154</v>
      </c>
      <c r="N2740" s="4" t="s">
        <v>41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4">
        <v>0</v>
      </c>
    </row>
    <row r="2741" spans="1:40" ht="15" customHeight="1" x14ac:dyDescent="0.25">
      <c r="A2741" s="4" t="str">
        <f>EB[[#This Row],[unit]] &amp; "#" &amp; EB[[#This Row],[indic_nrg]] &amp; "#" &amp; EB[[#This Row],[product]] &amp; "#" &amp; EB[[#This Row],[geo]]</f>
        <v>TJ#B_101603#5500#CZ</v>
      </c>
      <c r="B2741" s="4" t="str">
        <f>VLOOKUP(EB[[#This Row],[product]],KS_DB[[product]:[KS]],5,FALSE)</f>
        <v>RES</v>
      </c>
      <c r="C2741" s="4" t="str">
        <f>VLOOKUP(EB[[#This Row],[product]],KS_DB[[product]:[KS]],6,FALSE)</f>
        <v>RES</v>
      </c>
      <c r="D2741" s="4">
        <f>VLOOKUP(EB[[#This Row],[product]],Carriers[],4,FALSE)</f>
        <v>0</v>
      </c>
      <c r="E2741" s="4">
        <f>VLOOKUP(EB[[#This Row],[indic_nrg]],Indicators[],4,FALSE)</f>
        <v>0</v>
      </c>
      <c r="F2741" s="4">
        <f>IFERROR(VLOOKUP(EB[[#This Row],[Source_carrier]],KS_DB[[product]:[KS]],6,FALSE),0)</f>
        <v>0</v>
      </c>
      <c r="G2741" s="4" t="s">
        <v>34</v>
      </c>
      <c r="H2741" s="4" t="s">
        <v>1235</v>
      </c>
      <c r="I2741" s="4" t="s">
        <v>99</v>
      </c>
      <c r="J2741" s="4" t="s">
        <v>37</v>
      </c>
      <c r="K2741" s="4" t="s">
        <v>1236</v>
      </c>
      <c r="L2741" s="4" t="s">
        <v>39</v>
      </c>
      <c r="M2741" s="4" t="s">
        <v>100</v>
      </c>
      <c r="N2741" s="4" t="s">
        <v>41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</row>
    <row r="2742" spans="1:40" ht="15" customHeight="1" x14ac:dyDescent="0.25">
      <c r="A2742" s="4" t="str">
        <f>EB[[#This Row],[unit]] &amp; "#" &amp; EB[[#This Row],[indic_nrg]] &amp; "#" &amp; EB[[#This Row],[product]] &amp; "#" &amp; EB[[#This Row],[geo]]</f>
        <v>TJ#B_101603#5540#CZ</v>
      </c>
      <c r="B2742" s="4" t="str">
        <f>VLOOKUP(EB[[#This Row],[product]],KS_DB[[product]:[KS]],5,FALSE)</f>
        <v>biomass</v>
      </c>
      <c r="C2742" s="4" t="str">
        <f>VLOOKUP(EB[[#This Row],[product]],KS_DB[[product]:[KS]],6,FALSE)</f>
        <v>biomass</v>
      </c>
      <c r="D2742" s="4">
        <f>VLOOKUP(EB[[#This Row],[product]],Carriers[],4,FALSE)</f>
        <v>0</v>
      </c>
      <c r="E2742" s="4">
        <f>VLOOKUP(EB[[#This Row],[indic_nrg]],Indicators[],4,FALSE)</f>
        <v>0</v>
      </c>
      <c r="F2742" s="4">
        <f>IFERROR(VLOOKUP(EB[[#This Row],[Source_carrier]],KS_DB[[product]:[KS]],6,FALSE),0)</f>
        <v>0</v>
      </c>
      <c r="G2742" s="4" t="s">
        <v>34</v>
      </c>
      <c r="H2742" s="4" t="s">
        <v>1235</v>
      </c>
      <c r="I2742" s="4" t="s">
        <v>103</v>
      </c>
      <c r="J2742" s="4" t="s">
        <v>37</v>
      </c>
      <c r="K2742" s="4" t="s">
        <v>1236</v>
      </c>
      <c r="L2742" s="4" t="s">
        <v>39</v>
      </c>
      <c r="M2742" s="4" t="s">
        <v>104</v>
      </c>
      <c r="N2742" s="4" t="s">
        <v>41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0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</row>
    <row r="2743" spans="1:40" ht="15" customHeight="1" x14ac:dyDescent="0.25">
      <c r="A2743" s="4" t="str">
        <f>EB[[#This Row],[unit]] &amp; "#" &amp; EB[[#This Row],[indic_nrg]] &amp; "#" &amp; EB[[#This Row],[product]] &amp; "#" &amp; EB[[#This Row],[geo]]</f>
        <v>TJ#B_101603#5545#CZ</v>
      </c>
      <c r="B2743" s="4" t="str">
        <f>VLOOKUP(EB[[#This Row],[product]],KS_DB[[product]:[KS]],5,FALSE)</f>
        <v>biomass</v>
      </c>
      <c r="C2743" s="4" t="str">
        <f>VLOOKUP(EB[[#This Row],[product]],KS_DB[[product]:[KS]],6,FALSE)</f>
        <v>biomass</v>
      </c>
      <c r="D2743" s="4">
        <f>VLOOKUP(EB[[#This Row],[product]],Carriers[],4,FALSE)</f>
        <v>0</v>
      </c>
      <c r="E2743" s="4">
        <f>VLOOKUP(EB[[#This Row],[indic_nrg]],Indicators[],4,FALSE)</f>
        <v>0</v>
      </c>
      <c r="F2743" s="4">
        <f>IFERROR(VLOOKUP(EB[[#This Row],[Source_carrier]],KS_DB[[product]:[KS]],6,FALSE),0)</f>
        <v>0</v>
      </c>
      <c r="G2743" s="4" t="s">
        <v>34</v>
      </c>
      <c r="H2743" s="4" t="s">
        <v>1235</v>
      </c>
      <c r="I2743" s="4" t="s">
        <v>115</v>
      </c>
      <c r="J2743" s="4" t="s">
        <v>37</v>
      </c>
      <c r="K2743" s="4" t="s">
        <v>1236</v>
      </c>
      <c r="L2743" s="4" t="s">
        <v>39</v>
      </c>
      <c r="M2743" s="4" t="s">
        <v>116</v>
      </c>
      <c r="N2743" s="4" t="s">
        <v>41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0</v>
      </c>
      <c r="Y2743" s="4">
        <v>0</v>
      </c>
      <c r="Z2743" s="4">
        <v>0</v>
      </c>
      <c r="AA2743" s="4">
        <v>0</v>
      </c>
      <c r="AB2743" s="4">
        <v>0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</row>
    <row r="2744" spans="1:40" ht="15" customHeight="1" x14ac:dyDescent="0.25">
      <c r="A2744" s="4" t="str">
        <f>EB[[#This Row],[unit]] &amp; "#" &amp; EB[[#This Row],[indic_nrg]] &amp; "#" &amp; EB[[#This Row],[product]] &amp; "#" &amp; EB[[#This Row],[geo]]</f>
        <v>TJ#B_101603#5546#CZ</v>
      </c>
      <c r="B2744" s="4" t="str">
        <f>VLOOKUP(EB[[#This Row],[product]],KS_DB[[product]:[KS]],5,FALSE)</f>
        <v>biomass</v>
      </c>
      <c r="C2744" s="4" t="str">
        <f>VLOOKUP(EB[[#This Row],[product]],KS_DB[[product]:[KS]],6,FALSE)</f>
        <v>biomass</v>
      </c>
      <c r="D2744" s="4">
        <f>VLOOKUP(EB[[#This Row],[product]],Carriers[],4,FALSE)</f>
        <v>1</v>
      </c>
      <c r="E2744" s="4">
        <f>VLOOKUP(EB[[#This Row],[indic_nrg]],Indicators[],4,FALSE)</f>
        <v>0</v>
      </c>
      <c r="F2744" s="4">
        <f>IFERROR(VLOOKUP(EB[[#This Row],[Source_carrier]],KS_DB[[product]:[KS]],6,FALSE),0)</f>
        <v>0</v>
      </c>
      <c r="G2744" s="4" t="s">
        <v>34</v>
      </c>
      <c r="H2744" s="4" t="s">
        <v>1235</v>
      </c>
      <c r="I2744" s="4" t="s">
        <v>117</v>
      </c>
      <c r="J2744" s="4" t="s">
        <v>37</v>
      </c>
      <c r="K2744" s="4" t="s">
        <v>1236</v>
      </c>
      <c r="L2744" s="4" t="s">
        <v>39</v>
      </c>
      <c r="M2744" s="4" t="s">
        <v>118</v>
      </c>
      <c r="N2744" s="4" t="s">
        <v>41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0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</row>
    <row r="2745" spans="1:40" ht="15" customHeight="1" x14ac:dyDescent="0.25">
      <c r="A2745" s="4" t="str">
        <f>EB[[#This Row],[unit]] &amp; "#" &amp; EB[[#This Row],[indic_nrg]] &amp; "#" &amp; EB[[#This Row],[product]] &amp; "#" &amp; EB[[#This Row],[geo]]</f>
        <v>TJ#B_101603#5547#CZ</v>
      </c>
      <c r="B2745" s="4" t="str">
        <f>VLOOKUP(EB[[#This Row],[product]],KS_DB[[product]:[KS]],5,FALSE)</f>
        <v>biomass</v>
      </c>
      <c r="C2745" s="4" t="str">
        <f>VLOOKUP(EB[[#This Row],[product]],KS_DB[[product]:[KS]],6,FALSE)</f>
        <v>biomass</v>
      </c>
      <c r="D2745" s="4">
        <f>VLOOKUP(EB[[#This Row],[product]],Carriers[],4,FALSE)</f>
        <v>1</v>
      </c>
      <c r="E2745" s="4">
        <f>VLOOKUP(EB[[#This Row],[indic_nrg]],Indicators[],4,FALSE)</f>
        <v>0</v>
      </c>
      <c r="F2745" s="4">
        <f>IFERROR(VLOOKUP(EB[[#This Row],[Source_carrier]],KS_DB[[product]:[KS]],6,FALSE),0)</f>
        <v>0</v>
      </c>
      <c r="G2745" s="4" t="s">
        <v>34</v>
      </c>
      <c r="H2745" s="4" t="s">
        <v>1235</v>
      </c>
      <c r="I2745" s="4" t="s">
        <v>119</v>
      </c>
      <c r="J2745" s="4" t="s">
        <v>37</v>
      </c>
      <c r="K2745" s="4" t="s">
        <v>1236</v>
      </c>
      <c r="L2745" s="4" t="s">
        <v>39</v>
      </c>
      <c r="M2745" s="4" t="s">
        <v>120</v>
      </c>
      <c r="N2745" s="4" t="s">
        <v>41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0</v>
      </c>
      <c r="Z2745" s="4">
        <v>0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</row>
    <row r="2746" spans="1:40" ht="15" customHeight="1" x14ac:dyDescent="0.25">
      <c r="A2746" s="4" t="str">
        <f>EB[[#This Row],[unit]] &amp; "#" &amp; EB[[#This Row],[indic_nrg]] &amp; "#" &amp; EB[[#This Row],[product]] &amp; "#" &amp; EB[[#This Row],[geo]]</f>
        <v>TJ#B_101603#5549#CZ</v>
      </c>
      <c r="B2746" s="4" t="str">
        <f>VLOOKUP(EB[[#This Row],[product]],KS_DB[[product]:[KS]],5,FALSE)</f>
        <v>biomass</v>
      </c>
      <c r="C2746" s="4" t="str">
        <f>VLOOKUP(EB[[#This Row],[product]],KS_DB[[product]:[KS]],6,FALSE)</f>
        <v>biomass</v>
      </c>
      <c r="D2746" s="4">
        <f>VLOOKUP(EB[[#This Row],[product]],Carriers[],4,FALSE)</f>
        <v>1</v>
      </c>
      <c r="E2746" s="4">
        <f>VLOOKUP(EB[[#This Row],[indic_nrg]],Indicators[],4,FALSE)</f>
        <v>0</v>
      </c>
      <c r="F2746" s="4">
        <f>IFERROR(VLOOKUP(EB[[#This Row],[Source_carrier]],KS_DB[[product]:[KS]],6,FALSE),0)</f>
        <v>0</v>
      </c>
      <c r="G2746" s="4" t="s">
        <v>34</v>
      </c>
      <c r="H2746" s="4" t="s">
        <v>1235</v>
      </c>
      <c r="I2746" s="4" t="s">
        <v>123</v>
      </c>
      <c r="J2746" s="4" t="s">
        <v>37</v>
      </c>
      <c r="K2746" s="4" t="s">
        <v>1236</v>
      </c>
      <c r="L2746" s="4" t="s">
        <v>39</v>
      </c>
      <c r="M2746" s="4" t="s">
        <v>124</v>
      </c>
      <c r="N2746" s="4" t="s">
        <v>41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0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</row>
    <row r="2747" spans="1:40" ht="15" customHeight="1" x14ac:dyDescent="0.25">
      <c r="A2747" s="4" t="str">
        <f>EB[[#This Row],[unit]] &amp; "#" &amp; EB[[#This Row],[indic_nrg]] &amp; "#" &amp; EB[[#This Row],[product]] &amp; "#" &amp; EB[[#This Row],[geo]]</f>
        <v>TJ#B_101604#0000#CZ</v>
      </c>
      <c r="B2747" s="4" t="str">
        <f>VLOOKUP(EB[[#This Row],[product]],KS_DB[[product]:[KS]],5,FALSE)</f>
        <v>all</v>
      </c>
      <c r="C2747" s="4" t="str">
        <f>VLOOKUP(EB[[#This Row],[product]],KS_DB[[product]:[KS]],6,FALSE)</f>
        <v>all</v>
      </c>
      <c r="D2747" s="4">
        <f>VLOOKUP(EB[[#This Row],[product]],Carriers[],4,FALSE)</f>
        <v>0</v>
      </c>
      <c r="E2747" s="4">
        <f>VLOOKUP(EB[[#This Row],[indic_nrg]],Indicators[],4,FALSE)</f>
        <v>0</v>
      </c>
      <c r="F2747" s="4">
        <f>IFERROR(VLOOKUP(EB[[#This Row],[Source_carrier]],KS_DB[[product]:[KS]],6,FALSE),0)</f>
        <v>0</v>
      </c>
      <c r="G2747" s="4" t="s">
        <v>34</v>
      </c>
      <c r="H2747" s="4" t="s">
        <v>1237</v>
      </c>
      <c r="I2747" s="4" t="s">
        <v>36</v>
      </c>
      <c r="J2747" s="4" t="s">
        <v>37</v>
      </c>
      <c r="K2747" s="4" t="s">
        <v>1238</v>
      </c>
      <c r="L2747" s="4" t="s">
        <v>39</v>
      </c>
      <c r="M2747" s="4" t="s">
        <v>40</v>
      </c>
      <c r="N2747" s="4" t="s">
        <v>41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</row>
    <row r="2748" spans="1:40" ht="15" customHeight="1" x14ac:dyDescent="0.25">
      <c r="A2748" s="4" t="str">
        <f>EB[[#This Row],[unit]] &amp; "#" &amp; EB[[#This Row],[indic_nrg]] &amp; "#" &amp; EB[[#This Row],[product]] &amp; "#" &amp; EB[[#This Row],[geo]]</f>
        <v>TJ#B_101604#3000#CZ</v>
      </c>
      <c r="B2748" s="4" t="str">
        <f>VLOOKUP(EB[[#This Row],[product]],KS_DB[[product]:[KS]],5,FALSE)</f>
        <v>liquid</v>
      </c>
      <c r="C2748" s="4" t="str">
        <f>VLOOKUP(EB[[#This Row],[product]],KS_DB[[product]:[KS]],6,FALSE)</f>
        <v>liquid</v>
      </c>
      <c r="D2748" s="4">
        <f>VLOOKUP(EB[[#This Row],[product]],Carriers[],4,FALSE)</f>
        <v>0</v>
      </c>
      <c r="E2748" s="4">
        <f>VLOOKUP(EB[[#This Row],[indic_nrg]],Indicators[],4,FALSE)</f>
        <v>0</v>
      </c>
      <c r="F2748" s="4">
        <f>IFERROR(VLOOKUP(EB[[#This Row],[Source_carrier]],KS_DB[[product]:[KS]],6,FALSE),0)</f>
        <v>0</v>
      </c>
      <c r="G2748" s="4" t="s">
        <v>34</v>
      </c>
      <c r="H2748" s="4" t="s">
        <v>1237</v>
      </c>
      <c r="I2748" s="4" t="s">
        <v>73</v>
      </c>
      <c r="J2748" s="4" t="s">
        <v>37</v>
      </c>
      <c r="K2748" s="4" t="s">
        <v>1238</v>
      </c>
      <c r="L2748" s="4" t="s">
        <v>39</v>
      </c>
      <c r="M2748" s="4" t="s">
        <v>74</v>
      </c>
      <c r="N2748" s="4" t="s">
        <v>41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</row>
    <row r="2749" spans="1:40" ht="15" customHeight="1" x14ac:dyDescent="0.25">
      <c r="A2749" s="4" t="str">
        <f>EB[[#This Row],[unit]] &amp; "#" &amp; EB[[#This Row],[indic_nrg]] &amp; "#" &amp; EB[[#This Row],[product]] &amp; "#" &amp; EB[[#This Row],[geo]]</f>
        <v>TJ#B_101604#3100#CZ</v>
      </c>
      <c r="B2749" s="4" t="str">
        <f>VLOOKUP(EB[[#This Row],[product]],KS_DB[[product]:[KS]],5,FALSE)</f>
        <v>liquid</v>
      </c>
      <c r="C2749" s="4" t="str">
        <f>VLOOKUP(EB[[#This Row],[product]],KS_DB[[product]:[KS]],6,FALSE)</f>
        <v>liquid</v>
      </c>
      <c r="D2749" s="4">
        <f>VLOOKUP(EB[[#This Row],[product]],Carriers[],4,FALSE)</f>
        <v>0</v>
      </c>
      <c r="E2749" s="4">
        <f>VLOOKUP(EB[[#This Row],[indic_nrg]],Indicators[],4,FALSE)</f>
        <v>0</v>
      </c>
      <c r="F2749" s="4">
        <f>IFERROR(VLOOKUP(EB[[#This Row],[Source_carrier]],KS_DB[[product]:[KS]],6,FALSE),0)</f>
        <v>0</v>
      </c>
      <c r="G2749" s="4" t="s">
        <v>34</v>
      </c>
      <c r="H2749" s="4" t="s">
        <v>1237</v>
      </c>
      <c r="I2749" s="4" t="s">
        <v>1103</v>
      </c>
      <c r="J2749" s="4" t="s">
        <v>37</v>
      </c>
      <c r="K2749" s="4" t="s">
        <v>1238</v>
      </c>
      <c r="L2749" s="4" t="s">
        <v>39</v>
      </c>
      <c r="M2749" s="4" t="s">
        <v>1104</v>
      </c>
      <c r="N2749" s="4" t="s">
        <v>41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0</v>
      </c>
      <c r="Y2749" s="4">
        <v>0</v>
      </c>
      <c r="Z2749" s="4">
        <v>0</v>
      </c>
      <c r="AA2749" s="4">
        <v>0</v>
      </c>
      <c r="AB2749" s="4">
        <v>0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</row>
    <row r="2750" spans="1:40" ht="15" customHeight="1" x14ac:dyDescent="0.25">
      <c r="A2750" s="4" t="str">
        <f>EB[[#This Row],[unit]] &amp; "#" &amp; EB[[#This Row],[indic_nrg]] &amp; "#" &amp; EB[[#This Row],[product]] &amp; "#" &amp; EB[[#This Row],[geo]]</f>
        <v>TJ#B_101604#3105#CZ</v>
      </c>
      <c r="B2750" s="4" t="str">
        <f>VLOOKUP(EB[[#This Row],[product]],KS_DB[[product]:[KS]],5,FALSE)</f>
        <v>liquid</v>
      </c>
      <c r="C2750" s="4" t="str">
        <f>VLOOKUP(EB[[#This Row],[product]],KS_DB[[product]:[KS]],6,FALSE)</f>
        <v>liquid</v>
      </c>
      <c r="D2750" s="4">
        <f>VLOOKUP(EB[[#This Row],[product]],Carriers[],4,FALSE)</f>
        <v>1</v>
      </c>
      <c r="E2750" s="4">
        <f>VLOOKUP(EB[[#This Row],[indic_nrg]],Indicators[],4,FALSE)</f>
        <v>0</v>
      </c>
      <c r="F2750" s="4">
        <f>IFERROR(VLOOKUP(EB[[#This Row],[Source_carrier]],KS_DB[[product]:[KS]],6,FALSE),0)</f>
        <v>0</v>
      </c>
      <c r="G2750" s="4" t="s">
        <v>34</v>
      </c>
      <c r="H2750" s="4" t="s">
        <v>1237</v>
      </c>
      <c r="I2750" s="4" t="s">
        <v>1105</v>
      </c>
      <c r="J2750" s="4" t="s">
        <v>37</v>
      </c>
      <c r="K2750" s="4" t="s">
        <v>1238</v>
      </c>
      <c r="L2750" s="4" t="s">
        <v>39</v>
      </c>
      <c r="M2750" s="4" t="s">
        <v>1106</v>
      </c>
      <c r="N2750" s="4" t="s">
        <v>41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0</v>
      </c>
      <c r="Y2750" s="4">
        <v>0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</row>
    <row r="2751" spans="1:40" ht="15" customHeight="1" x14ac:dyDescent="0.25">
      <c r="A2751" s="4" t="str">
        <f>EB[[#This Row],[unit]] &amp; "#" &amp; EB[[#This Row],[indic_nrg]] &amp; "#" &amp; EB[[#This Row],[product]] &amp; "#" &amp; EB[[#This Row],[geo]]</f>
        <v>TJ#B_101604#3106#CZ</v>
      </c>
      <c r="B2751" s="4" t="str">
        <f>VLOOKUP(EB[[#This Row],[product]],KS_DB[[product]:[KS]],5,FALSE)</f>
        <v>liquid</v>
      </c>
      <c r="C2751" s="4" t="str">
        <f>VLOOKUP(EB[[#This Row],[product]],KS_DB[[product]:[KS]],6,FALSE)</f>
        <v>liquid</v>
      </c>
      <c r="D2751" s="4">
        <f>VLOOKUP(EB[[#This Row],[product]],Carriers[],4,FALSE)</f>
        <v>1</v>
      </c>
      <c r="E2751" s="4">
        <f>VLOOKUP(EB[[#This Row],[indic_nrg]],Indicators[],4,FALSE)</f>
        <v>0</v>
      </c>
      <c r="F2751" s="4">
        <f>IFERROR(VLOOKUP(EB[[#This Row],[Source_carrier]],KS_DB[[product]:[KS]],6,FALSE),0)</f>
        <v>0</v>
      </c>
      <c r="G2751" s="4" t="s">
        <v>34</v>
      </c>
      <c r="H2751" s="4" t="s">
        <v>1237</v>
      </c>
      <c r="I2751" s="4" t="s">
        <v>1131</v>
      </c>
      <c r="J2751" s="4" t="s">
        <v>37</v>
      </c>
      <c r="K2751" s="4" t="s">
        <v>1238</v>
      </c>
      <c r="L2751" s="4" t="s">
        <v>39</v>
      </c>
      <c r="M2751" s="4" t="s">
        <v>1132</v>
      </c>
      <c r="N2751" s="4" t="s">
        <v>41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0</v>
      </c>
      <c r="Y2751" s="4">
        <v>0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</row>
    <row r="2752" spans="1:40" ht="15" customHeight="1" x14ac:dyDescent="0.25">
      <c r="A2752" s="4" t="str">
        <f>EB[[#This Row],[unit]] &amp; "#" &amp; EB[[#This Row],[indic_nrg]] &amp; "#" &amp; EB[[#This Row],[product]] &amp; "#" &amp; EB[[#This Row],[geo]]</f>
        <v>TJ#B_101604#3200#CZ</v>
      </c>
      <c r="B2752" s="4" t="str">
        <f>VLOOKUP(EB[[#This Row],[product]],KS_DB[[product]:[KS]],5,FALSE)</f>
        <v>liquid</v>
      </c>
      <c r="C2752" s="4" t="str">
        <f>VLOOKUP(EB[[#This Row],[product]],KS_DB[[product]:[KS]],6,FALSE)</f>
        <v>liquid</v>
      </c>
      <c r="D2752" s="4">
        <f>VLOOKUP(EB[[#This Row],[product]],Carriers[],4,FALSE)</f>
        <v>0</v>
      </c>
      <c r="E2752" s="4">
        <f>VLOOKUP(EB[[#This Row],[indic_nrg]],Indicators[],4,FALSE)</f>
        <v>0</v>
      </c>
      <c r="F2752" s="4">
        <f>IFERROR(VLOOKUP(EB[[#This Row],[Source_carrier]],KS_DB[[product]:[KS]],6,FALSE),0)</f>
        <v>0</v>
      </c>
      <c r="G2752" s="4" t="s">
        <v>34</v>
      </c>
      <c r="H2752" s="4" t="s">
        <v>1237</v>
      </c>
      <c r="I2752" s="4" t="s">
        <v>75</v>
      </c>
      <c r="J2752" s="4" t="s">
        <v>37</v>
      </c>
      <c r="K2752" s="4" t="s">
        <v>1238</v>
      </c>
      <c r="L2752" s="4" t="s">
        <v>39</v>
      </c>
      <c r="M2752" s="4" t="s">
        <v>76</v>
      </c>
      <c r="N2752" s="4" t="s">
        <v>41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  <c r="Y2752" s="4">
        <v>0</v>
      </c>
      <c r="Z2752" s="4">
        <v>0</v>
      </c>
      <c r="AA2752" s="4">
        <v>0</v>
      </c>
      <c r="AB2752" s="4">
        <v>0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</row>
    <row r="2753" spans="1:40" ht="15" customHeight="1" x14ac:dyDescent="0.25">
      <c r="A2753" s="4" t="str">
        <f>EB[[#This Row],[unit]] &amp; "#" &amp; EB[[#This Row],[indic_nrg]] &amp; "#" &amp; EB[[#This Row],[product]] &amp; "#" &amp; EB[[#This Row],[geo]]</f>
        <v>TJ#B_101604#3214#CZ</v>
      </c>
      <c r="B2753" s="4" t="str">
        <f>VLOOKUP(EB[[#This Row],[product]],KS_DB[[product]:[KS]],5,FALSE)</f>
        <v>liquid</v>
      </c>
      <c r="C2753" s="4" t="str">
        <f>VLOOKUP(EB[[#This Row],[product]],KS_DB[[product]:[KS]],6,FALSE)</f>
        <v>liquid</v>
      </c>
      <c r="D2753" s="4">
        <f>VLOOKUP(EB[[#This Row],[product]],Carriers[],4,FALSE)</f>
        <v>1</v>
      </c>
      <c r="E2753" s="4">
        <f>VLOOKUP(EB[[#This Row],[indic_nrg]],Indicators[],4,FALSE)</f>
        <v>0</v>
      </c>
      <c r="F2753" s="4">
        <f>IFERROR(VLOOKUP(EB[[#This Row],[Source_carrier]],KS_DB[[product]:[KS]],6,FALSE),0)</f>
        <v>0</v>
      </c>
      <c r="G2753" s="4" t="s">
        <v>34</v>
      </c>
      <c r="H2753" s="4" t="s">
        <v>1237</v>
      </c>
      <c r="I2753" s="4" t="s">
        <v>1161</v>
      </c>
      <c r="J2753" s="4" t="s">
        <v>37</v>
      </c>
      <c r="K2753" s="4" t="s">
        <v>1238</v>
      </c>
      <c r="L2753" s="4" t="s">
        <v>39</v>
      </c>
      <c r="M2753" s="4" t="s">
        <v>1162</v>
      </c>
      <c r="N2753" s="4" t="s">
        <v>41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</row>
    <row r="2754" spans="1:40" ht="15" customHeight="1" x14ac:dyDescent="0.25">
      <c r="A2754" s="4" t="str">
        <f>EB[[#This Row],[unit]] &amp; "#" &amp; EB[[#This Row],[indic_nrg]] &amp; "#" &amp; EB[[#This Row],[product]] &amp; "#" &amp; EB[[#This Row],[geo]]</f>
        <v>TJ#B_101604#3215#CZ</v>
      </c>
      <c r="B2754" s="4" t="str">
        <f>VLOOKUP(EB[[#This Row],[product]],KS_DB[[product]:[KS]],5,FALSE)</f>
        <v>liquid</v>
      </c>
      <c r="C2754" s="4" t="str">
        <f>VLOOKUP(EB[[#This Row],[product]],KS_DB[[product]:[KS]],6,FALSE)</f>
        <v>liquid</v>
      </c>
      <c r="D2754" s="4">
        <f>VLOOKUP(EB[[#This Row],[product]],Carriers[],4,FALSE)</f>
        <v>1</v>
      </c>
      <c r="E2754" s="4">
        <f>VLOOKUP(EB[[#This Row],[indic_nrg]],Indicators[],4,FALSE)</f>
        <v>0</v>
      </c>
      <c r="F2754" s="4">
        <f>IFERROR(VLOOKUP(EB[[#This Row],[Source_carrier]],KS_DB[[product]:[KS]],6,FALSE),0)</f>
        <v>0</v>
      </c>
      <c r="G2754" s="4" t="s">
        <v>34</v>
      </c>
      <c r="H2754" s="4" t="s">
        <v>1237</v>
      </c>
      <c r="I2754" s="4" t="s">
        <v>1223</v>
      </c>
      <c r="J2754" s="4" t="s">
        <v>37</v>
      </c>
      <c r="K2754" s="4" t="s">
        <v>1238</v>
      </c>
      <c r="L2754" s="4" t="s">
        <v>39</v>
      </c>
      <c r="M2754" s="4" t="s">
        <v>1224</v>
      </c>
      <c r="N2754" s="4" t="s">
        <v>41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</row>
    <row r="2755" spans="1:40" ht="15" customHeight="1" x14ac:dyDescent="0.25">
      <c r="A2755" s="4" t="str">
        <f>EB[[#This Row],[unit]] &amp; "#" &amp; EB[[#This Row],[indic_nrg]] &amp; "#" &amp; EB[[#This Row],[product]] &amp; "#" &amp; EB[[#This Row],[geo]]</f>
        <v>TJ#B_101604#3220#CZ</v>
      </c>
      <c r="B2755" s="4" t="str">
        <f>VLOOKUP(EB[[#This Row],[product]],KS_DB[[product]:[KS]],5,FALSE)</f>
        <v>liquid</v>
      </c>
      <c r="C2755" s="4" t="str">
        <f>VLOOKUP(EB[[#This Row],[product]],KS_DB[[product]:[KS]],6,FALSE)</f>
        <v>LPG</v>
      </c>
      <c r="D2755" s="4">
        <f>VLOOKUP(EB[[#This Row],[product]],Carriers[],4,FALSE)</f>
        <v>1</v>
      </c>
      <c r="E2755" s="4">
        <f>VLOOKUP(EB[[#This Row],[indic_nrg]],Indicators[],4,FALSE)</f>
        <v>0</v>
      </c>
      <c r="F2755" s="4">
        <f>IFERROR(VLOOKUP(EB[[#This Row],[Source_carrier]],KS_DB[[product]:[KS]],6,FALSE),0)</f>
        <v>0</v>
      </c>
      <c r="G2755" s="4" t="s">
        <v>34</v>
      </c>
      <c r="H2755" s="4" t="s">
        <v>1237</v>
      </c>
      <c r="I2755" s="4" t="s">
        <v>77</v>
      </c>
      <c r="J2755" s="4" t="s">
        <v>37</v>
      </c>
      <c r="K2755" s="4" t="s">
        <v>1238</v>
      </c>
      <c r="L2755" s="4" t="s">
        <v>39</v>
      </c>
      <c r="M2755" s="4" t="s">
        <v>78</v>
      </c>
      <c r="N2755" s="4" t="s">
        <v>41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0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</row>
    <row r="2756" spans="1:40" ht="15" customHeight="1" x14ac:dyDescent="0.25">
      <c r="A2756" s="4" t="str">
        <f>EB[[#This Row],[unit]] &amp; "#" &amp; EB[[#This Row],[indic_nrg]] &amp; "#" &amp; EB[[#This Row],[product]] &amp; "#" &amp; EB[[#This Row],[geo]]</f>
        <v>TJ#B_101604#3234#CZ</v>
      </c>
      <c r="B2756" s="4" t="str">
        <f>VLOOKUP(EB[[#This Row],[product]],KS_DB[[product]:[KS]],5,FALSE)</f>
        <v>liquid</v>
      </c>
      <c r="C2756" s="4" t="str">
        <f>VLOOKUP(EB[[#This Row],[product]],KS_DB[[product]:[KS]],6,FALSE)</f>
        <v>gasoline</v>
      </c>
      <c r="D2756" s="4">
        <f>VLOOKUP(EB[[#This Row],[product]],Carriers[],4,FALSE)</f>
        <v>1</v>
      </c>
      <c r="E2756" s="4">
        <f>VLOOKUP(EB[[#This Row],[indic_nrg]],Indicators[],4,FALSE)</f>
        <v>0</v>
      </c>
      <c r="F2756" s="4">
        <f>IFERROR(VLOOKUP(EB[[#This Row],[Source_carrier]],KS_DB[[product]:[KS]],6,FALSE),0)</f>
        <v>0</v>
      </c>
      <c r="G2756" s="4" t="s">
        <v>34</v>
      </c>
      <c r="H2756" s="4" t="s">
        <v>1237</v>
      </c>
      <c r="I2756" s="4" t="s">
        <v>1135</v>
      </c>
      <c r="J2756" s="4" t="s">
        <v>37</v>
      </c>
      <c r="K2756" s="4" t="s">
        <v>1238</v>
      </c>
      <c r="L2756" s="4" t="s">
        <v>39</v>
      </c>
      <c r="M2756" s="4" t="s">
        <v>1136</v>
      </c>
      <c r="N2756" s="4" t="s">
        <v>41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</row>
    <row r="2757" spans="1:40" ht="15" customHeight="1" x14ac:dyDescent="0.25">
      <c r="A2757" s="4" t="str">
        <f>EB[[#This Row],[unit]] &amp; "#" &amp; EB[[#This Row],[indic_nrg]] &amp; "#" &amp; EB[[#This Row],[product]] &amp; "#" &amp; EB[[#This Row],[geo]]</f>
        <v>TJ#B_101604#3235#CZ</v>
      </c>
      <c r="B2757" s="4" t="str">
        <f>VLOOKUP(EB[[#This Row],[product]],KS_DB[[product]:[KS]],5,FALSE)</f>
        <v>liquid</v>
      </c>
      <c r="C2757" s="4" t="str">
        <f>VLOOKUP(EB[[#This Row],[product]],KS_DB[[product]:[KS]],6,FALSE)</f>
        <v>aviationgasoline</v>
      </c>
      <c r="D2757" s="4">
        <f>VLOOKUP(EB[[#This Row],[product]],Carriers[],4,FALSE)</f>
        <v>1</v>
      </c>
      <c r="E2757" s="4">
        <f>VLOOKUP(EB[[#This Row],[indic_nrg]],Indicators[],4,FALSE)</f>
        <v>0</v>
      </c>
      <c r="F2757" s="4">
        <f>IFERROR(VLOOKUP(EB[[#This Row],[Source_carrier]],KS_DB[[product]:[KS]],6,FALSE),0)</f>
        <v>0</v>
      </c>
      <c r="G2757" s="4" t="s">
        <v>34</v>
      </c>
      <c r="H2757" s="4" t="s">
        <v>1237</v>
      </c>
      <c r="I2757" s="4" t="s">
        <v>1137</v>
      </c>
      <c r="J2757" s="4" t="s">
        <v>37</v>
      </c>
      <c r="K2757" s="4" t="s">
        <v>1238</v>
      </c>
      <c r="L2757" s="4" t="s">
        <v>39</v>
      </c>
      <c r="M2757" s="4" t="s">
        <v>1138</v>
      </c>
      <c r="N2757" s="4" t="s">
        <v>41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</row>
    <row r="2758" spans="1:40" ht="15" customHeight="1" x14ac:dyDescent="0.25">
      <c r="A2758" s="4" t="str">
        <f>EB[[#This Row],[unit]] &amp; "#" &amp; EB[[#This Row],[indic_nrg]] &amp; "#" &amp; EB[[#This Row],[product]] &amp; "#" &amp; EB[[#This Row],[geo]]</f>
        <v>TJ#B_101604#3244#CZ</v>
      </c>
      <c r="B2758" s="4" t="str">
        <f>VLOOKUP(EB[[#This Row],[product]],KS_DB[[product]:[KS]],5,FALSE)</f>
        <v>liquid</v>
      </c>
      <c r="C2758" s="4" t="str">
        <f>VLOOKUP(EB[[#This Row],[product]],KS_DB[[product]:[KS]],6,FALSE)</f>
        <v>liquid</v>
      </c>
      <c r="D2758" s="4">
        <f>VLOOKUP(EB[[#This Row],[product]],Carriers[],4,FALSE)</f>
        <v>1</v>
      </c>
      <c r="E2758" s="4">
        <f>VLOOKUP(EB[[#This Row],[indic_nrg]],Indicators[],4,FALSE)</f>
        <v>0</v>
      </c>
      <c r="F2758" s="4">
        <f>IFERROR(VLOOKUP(EB[[#This Row],[Source_carrier]],KS_DB[[product]:[KS]],6,FALSE),0)</f>
        <v>0</v>
      </c>
      <c r="G2758" s="4" t="s">
        <v>34</v>
      </c>
      <c r="H2758" s="4" t="s">
        <v>1237</v>
      </c>
      <c r="I2758" s="4" t="s">
        <v>1139</v>
      </c>
      <c r="J2758" s="4" t="s">
        <v>37</v>
      </c>
      <c r="K2758" s="4" t="s">
        <v>1238</v>
      </c>
      <c r="L2758" s="4" t="s">
        <v>39</v>
      </c>
      <c r="M2758" s="4" t="s">
        <v>1140</v>
      </c>
      <c r="N2758" s="4" t="s">
        <v>41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</row>
    <row r="2759" spans="1:40" ht="15" customHeight="1" x14ac:dyDescent="0.25">
      <c r="A2759" s="4" t="str">
        <f>EB[[#This Row],[unit]] &amp; "#" &amp; EB[[#This Row],[indic_nrg]] &amp; "#" &amp; EB[[#This Row],[product]] &amp; "#" &amp; EB[[#This Row],[geo]]</f>
        <v>TJ#B_101604#3246#CZ</v>
      </c>
      <c r="B2759" s="4" t="str">
        <f>VLOOKUP(EB[[#This Row],[product]],KS_DB[[product]:[KS]],5,FALSE)</f>
        <v>liquid</v>
      </c>
      <c r="C2759" s="4" t="str">
        <f>VLOOKUP(EB[[#This Row],[product]],KS_DB[[product]:[KS]],6,FALSE)</f>
        <v>liquid</v>
      </c>
      <c r="D2759" s="4">
        <f>VLOOKUP(EB[[#This Row],[product]],Carriers[],4,FALSE)</f>
        <v>1</v>
      </c>
      <c r="E2759" s="4">
        <f>VLOOKUP(EB[[#This Row],[indic_nrg]],Indicators[],4,FALSE)</f>
        <v>0</v>
      </c>
      <c r="F2759" s="4">
        <f>IFERROR(VLOOKUP(EB[[#This Row],[Source_carrier]],KS_DB[[product]:[KS]],6,FALSE),0)</f>
        <v>0</v>
      </c>
      <c r="G2759" s="4" t="s">
        <v>34</v>
      </c>
      <c r="H2759" s="4" t="s">
        <v>1237</v>
      </c>
      <c r="I2759" s="4" t="s">
        <v>1225</v>
      </c>
      <c r="J2759" s="4" t="s">
        <v>37</v>
      </c>
      <c r="K2759" s="4" t="s">
        <v>1238</v>
      </c>
      <c r="L2759" s="4" t="s">
        <v>39</v>
      </c>
      <c r="M2759" s="4" t="s">
        <v>1226</v>
      </c>
      <c r="N2759" s="4" t="s">
        <v>41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4">
        <v>0</v>
      </c>
    </row>
    <row r="2760" spans="1:40" ht="15" customHeight="1" x14ac:dyDescent="0.25">
      <c r="A2760" s="4" t="str">
        <f>EB[[#This Row],[unit]] &amp; "#" &amp; EB[[#This Row],[indic_nrg]] &amp; "#" &amp; EB[[#This Row],[product]] &amp; "#" &amp; EB[[#This Row],[geo]]</f>
        <v>TJ#B_101604#3247#CZ</v>
      </c>
      <c r="B2760" s="4" t="str">
        <f>VLOOKUP(EB[[#This Row],[product]],KS_DB[[product]:[KS]],5,FALSE)</f>
        <v>liquid</v>
      </c>
      <c r="C2760" s="4" t="str">
        <f>VLOOKUP(EB[[#This Row],[product]],KS_DB[[product]:[KS]],6,FALSE)</f>
        <v>jetkerosene</v>
      </c>
      <c r="D2760" s="4">
        <f>VLOOKUP(EB[[#This Row],[product]],Carriers[],4,FALSE)</f>
        <v>1</v>
      </c>
      <c r="E2760" s="4">
        <f>VLOOKUP(EB[[#This Row],[indic_nrg]],Indicators[],4,FALSE)</f>
        <v>0</v>
      </c>
      <c r="F2760" s="4">
        <f>IFERROR(VLOOKUP(EB[[#This Row],[Source_carrier]],KS_DB[[product]:[KS]],6,FALSE),0)</f>
        <v>0</v>
      </c>
      <c r="G2760" s="4" t="s">
        <v>34</v>
      </c>
      <c r="H2760" s="4" t="s">
        <v>1237</v>
      </c>
      <c r="I2760" s="4" t="s">
        <v>1141</v>
      </c>
      <c r="J2760" s="4" t="s">
        <v>37</v>
      </c>
      <c r="K2760" s="4" t="s">
        <v>1238</v>
      </c>
      <c r="L2760" s="4" t="s">
        <v>39</v>
      </c>
      <c r="M2760" s="4" t="s">
        <v>1142</v>
      </c>
      <c r="N2760" s="4" t="s">
        <v>41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4">
        <v>0</v>
      </c>
    </row>
    <row r="2761" spans="1:40" ht="15" customHeight="1" x14ac:dyDescent="0.25">
      <c r="A2761" s="4" t="str">
        <f>EB[[#This Row],[unit]] &amp; "#" &amp; EB[[#This Row],[indic_nrg]] &amp; "#" &amp; EB[[#This Row],[product]] &amp; "#" &amp; EB[[#This Row],[geo]]</f>
        <v>TJ#B_101604#3250#CZ</v>
      </c>
      <c r="B2761" s="4" t="str">
        <f>VLOOKUP(EB[[#This Row],[product]],KS_DB[[product]:[KS]],5,FALSE)</f>
        <v>liquid</v>
      </c>
      <c r="C2761" s="4" t="str">
        <f>VLOOKUP(EB[[#This Row],[product]],KS_DB[[product]:[KS]],6,FALSE)</f>
        <v>diesel</v>
      </c>
      <c r="D2761" s="4">
        <f>VLOOKUP(EB[[#This Row],[product]],Carriers[],4,FALSE)</f>
        <v>1</v>
      </c>
      <c r="E2761" s="4">
        <f>VLOOKUP(EB[[#This Row],[indic_nrg]],Indicators[],4,FALSE)</f>
        <v>0</v>
      </c>
      <c r="F2761" s="4">
        <f>IFERROR(VLOOKUP(EB[[#This Row],[Source_carrier]],KS_DB[[product]:[KS]],6,FALSE),0)</f>
        <v>0</v>
      </c>
      <c r="G2761" s="4" t="s">
        <v>34</v>
      </c>
      <c r="H2761" s="4" t="s">
        <v>1237</v>
      </c>
      <c r="I2761" s="4" t="s">
        <v>1143</v>
      </c>
      <c r="J2761" s="4" t="s">
        <v>37</v>
      </c>
      <c r="K2761" s="4" t="s">
        <v>1238</v>
      </c>
      <c r="L2761" s="4" t="s">
        <v>39</v>
      </c>
      <c r="M2761" s="4" t="s">
        <v>1144</v>
      </c>
      <c r="N2761" s="4" t="s">
        <v>41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</row>
    <row r="2762" spans="1:40" ht="15" customHeight="1" x14ac:dyDescent="0.25">
      <c r="A2762" s="4" t="str">
        <f>EB[[#This Row],[unit]] &amp; "#" &amp; EB[[#This Row],[indic_nrg]] &amp; "#" &amp; EB[[#This Row],[product]] &amp; "#" &amp; EB[[#This Row],[geo]]</f>
        <v>TJ#B_101604#3260#CZ</v>
      </c>
      <c r="B2762" s="4" t="str">
        <f>VLOOKUP(EB[[#This Row],[product]],KS_DB[[product]:[KS]],5,FALSE)</f>
        <v>liquid</v>
      </c>
      <c r="C2762" s="4" t="str">
        <f>VLOOKUP(EB[[#This Row],[product]],KS_DB[[product]:[KS]],6,FALSE)</f>
        <v>diesel</v>
      </c>
      <c r="D2762" s="4">
        <f>VLOOKUP(EB[[#This Row],[product]],Carriers[],4,FALSE)</f>
        <v>1</v>
      </c>
      <c r="E2762" s="4">
        <f>VLOOKUP(EB[[#This Row],[indic_nrg]],Indicators[],4,FALSE)</f>
        <v>0</v>
      </c>
      <c r="F2762" s="4">
        <f>IFERROR(VLOOKUP(EB[[#This Row],[Source_carrier]],KS_DB[[product]:[KS]],6,FALSE),0)</f>
        <v>0</v>
      </c>
      <c r="G2762" s="4" t="s">
        <v>34</v>
      </c>
      <c r="H2762" s="4" t="s">
        <v>1237</v>
      </c>
      <c r="I2762" s="4" t="s">
        <v>79</v>
      </c>
      <c r="J2762" s="4" t="s">
        <v>37</v>
      </c>
      <c r="K2762" s="4" t="s">
        <v>1238</v>
      </c>
      <c r="L2762" s="4" t="s">
        <v>39</v>
      </c>
      <c r="M2762" s="4" t="s">
        <v>80</v>
      </c>
      <c r="N2762" s="4" t="s">
        <v>41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</row>
    <row r="2763" spans="1:40" ht="15" customHeight="1" x14ac:dyDescent="0.25">
      <c r="A2763" s="4" t="str">
        <f>EB[[#This Row],[unit]] &amp; "#" &amp; EB[[#This Row],[indic_nrg]] &amp; "#" &amp; EB[[#This Row],[product]] &amp; "#" &amp; EB[[#This Row],[geo]]</f>
        <v>TJ#B_101604#3270A#CZ</v>
      </c>
      <c r="B2763" s="4" t="str">
        <f>VLOOKUP(EB[[#This Row],[product]],KS_DB[[product]:[KS]],5,FALSE)</f>
        <v>liquid</v>
      </c>
      <c r="C2763" s="4" t="str">
        <f>VLOOKUP(EB[[#This Row],[product]],KS_DB[[product]:[KS]],6,FALSE)</f>
        <v>liquid</v>
      </c>
      <c r="D2763" s="4">
        <f>VLOOKUP(EB[[#This Row],[product]],Carriers[],4,FALSE)</f>
        <v>1</v>
      </c>
      <c r="E2763" s="4">
        <f>VLOOKUP(EB[[#This Row],[indic_nrg]],Indicators[],4,FALSE)</f>
        <v>0</v>
      </c>
      <c r="F2763" s="4">
        <f>IFERROR(VLOOKUP(EB[[#This Row],[Source_carrier]],KS_DB[[product]:[KS]],6,FALSE),0)</f>
        <v>0</v>
      </c>
      <c r="G2763" s="4" t="s">
        <v>34</v>
      </c>
      <c r="H2763" s="4" t="s">
        <v>1237</v>
      </c>
      <c r="I2763" s="4" t="s">
        <v>81</v>
      </c>
      <c r="J2763" s="4" t="s">
        <v>37</v>
      </c>
      <c r="K2763" s="4" t="s">
        <v>1238</v>
      </c>
      <c r="L2763" s="4" t="s">
        <v>39</v>
      </c>
      <c r="M2763" s="4" t="s">
        <v>82</v>
      </c>
      <c r="N2763" s="4" t="s">
        <v>41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0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</row>
    <row r="2764" spans="1:40" ht="15" customHeight="1" x14ac:dyDescent="0.25">
      <c r="A2764" s="4" t="str">
        <f>EB[[#This Row],[unit]] &amp; "#" &amp; EB[[#This Row],[indic_nrg]] &amp; "#" &amp; EB[[#This Row],[product]] &amp; "#" &amp; EB[[#This Row],[geo]]</f>
        <v>TJ#B_101604#3281#CZ</v>
      </c>
      <c r="B2764" s="4" t="str">
        <f>VLOOKUP(EB[[#This Row],[product]],KS_DB[[product]:[KS]],5,FALSE)</f>
        <v>liquid</v>
      </c>
      <c r="C2764" s="4" t="str">
        <f>VLOOKUP(EB[[#This Row],[product]],KS_DB[[product]:[KS]],6,FALSE)</f>
        <v>liquid</v>
      </c>
      <c r="D2764" s="4">
        <f>VLOOKUP(EB[[#This Row],[product]],Carriers[],4,FALSE)</f>
        <v>1</v>
      </c>
      <c r="E2764" s="4">
        <f>VLOOKUP(EB[[#This Row],[indic_nrg]],Indicators[],4,FALSE)</f>
        <v>0</v>
      </c>
      <c r="F2764" s="4">
        <f>IFERROR(VLOOKUP(EB[[#This Row],[Source_carrier]],KS_DB[[product]:[KS]],6,FALSE),0)</f>
        <v>0</v>
      </c>
      <c r="G2764" s="4" t="s">
        <v>34</v>
      </c>
      <c r="H2764" s="4" t="s">
        <v>1237</v>
      </c>
      <c r="I2764" s="4" t="s">
        <v>1145</v>
      </c>
      <c r="J2764" s="4" t="s">
        <v>37</v>
      </c>
      <c r="K2764" s="4" t="s">
        <v>1238</v>
      </c>
      <c r="L2764" s="4" t="s">
        <v>39</v>
      </c>
      <c r="M2764" s="4" t="s">
        <v>1146</v>
      </c>
      <c r="N2764" s="4" t="s">
        <v>41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0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</row>
    <row r="2765" spans="1:40" ht="15" customHeight="1" x14ac:dyDescent="0.25">
      <c r="A2765" s="4" t="str">
        <f>EB[[#This Row],[unit]] &amp; "#" &amp; EB[[#This Row],[indic_nrg]] &amp; "#" &amp; EB[[#This Row],[product]] &amp; "#" &amp; EB[[#This Row],[geo]]</f>
        <v>TJ#B_101604#3282#CZ</v>
      </c>
      <c r="B2765" s="4" t="str">
        <f>VLOOKUP(EB[[#This Row],[product]],KS_DB[[product]:[KS]],5,FALSE)</f>
        <v>liquid</v>
      </c>
      <c r="C2765" s="4" t="str">
        <f>VLOOKUP(EB[[#This Row],[product]],KS_DB[[product]:[KS]],6,FALSE)</f>
        <v>liquid</v>
      </c>
      <c r="D2765" s="4">
        <f>VLOOKUP(EB[[#This Row],[product]],Carriers[],4,FALSE)</f>
        <v>1</v>
      </c>
      <c r="E2765" s="4">
        <f>VLOOKUP(EB[[#This Row],[indic_nrg]],Indicators[],4,FALSE)</f>
        <v>0</v>
      </c>
      <c r="F2765" s="4">
        <f>IFERROR(VLOOKUP(EB[[#This Row],[Source_carrier]],KS_DB[[product]:[KS]],6,FALSE),0)</f>
        <v>0</v>
      </c>
      <c r="G2765" s="4" t="s">
        <v>34</v>
      </c>
      <c r="H2765" s="4" t="s">
        <v>1237</v>
      </c>
      <c r="I2765" s="4" t="s">
        <v>1129</v>
      </c>
      <c r="J2765" s="4" t="s">
        <v>37</v>
      </c>
      <c r="K2765" s="4" t="s">
        <v>1238</v>
      </c>
      <c r="L2765" s="4" t="s">
        <v>39</v>
      </c>
      <c r="M2765" s="4" t="s">
        <v>1130</v>
      </c>
      <c r="N2765" s="4" t="s">
        <v>41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  <c r="Y2765" s="4">
        <v>0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</row>
    <row r="2766" spans="1:40" ht="15" customHeight="1" x14ac:dyDescent="0.25">
      <c r="A2766" s="4" t="str">
        <f>EB[[#This Row],[unit]] &amp; "#" &amp; EB[[#This Row],[indic_nrg]] &amp; "#" &amp; EB[[#This Row],[product]] &amp; "#" &amp; EB[[#This Row],[geo]]</f>
        <v>TJ#B_101604#3283#CZ</v>
      </c>
      <c r="B2766" s="4" t="str">
        <f>VLOOKUP(EB[[#This Row],[product]],KS_DB[[product]:[KS]],5,FALSE)</f>
        <v>liquid</v>
      </c>
      <c r="C2766" s="4" t="str">
        <f>VLOOKUP(EB[[#This Row],[product]],KS_DB[[product]:[KS]],6,FALSE)</f>
        <v>liquid</v>
      </c>
      <c r="D2766" s="4">
        <f>VLOOKUP(EB[[#This Row],[product]],Carriers[],4,FALSE)</f>
        <v>1</v>
      </c>
      <c r="E2766" s="4">
        <f>VLOOKUP(EB[[#This Row],[indic_nrg]],Indicators[],4,FALSE)</f>
        <v>0</v>
      </c>
      <c r="F2766" s="4">
        <f>IFERROR(VLOOKUP(EB[[#This Row],[Source_carrier]],KS_DB[[product]:[KS]],6,FALSE),0)</f>
        <v>0</v>
      </c>
      <c r="G2766" s="4" t="s">
        <v>34</v>
      </c>
      <c r="H2766" s="4" t="s">
        <v>1237</v>
      </c>
      <c r="I2766" s="4" t="s">
        <v>1147</v>
      </c>
      <c r="J2766" s="4" t="s">
        <v>37</v>
      </c>
      <c r="K2766" s="4" t="s">
        <v>1238</v>
      </c>
      <c r="L2766" s="4" t="s">
        <v>39</v>
      </c>
      <c r="M2766" s="4" t="s">
        <v>1148</v>
      </c>
      <c r="N2766" s="4" t="s">
        <v>41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</v>
      </c>
      <c r="Y2766" s="4">
        <v>0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</row>
    <row r="2767" spans="1:40" ht="15" customHeight="1" x14ac:dyDescent="0.25">
      <c r="A2767" s="4" t="str">
        <f>EB[[#This Row],[unit]] &amp; "#" &amp; EB[[#This Row],[indic_nrg]] &amp; "#" &amp; EB[[#This Row],[product]] &amp; "#" &amp; EB[[#This Row],[geo]]</f>
        <v>TJ#B_101604#3285#CZ</v>
      </c>
      <c r="B2767" s="4" t="str">
        <f>VLOOKUP(EB[[#This Row],[product]],KS_DB[[product]:[KS]],5,FALSE)</f>
        <v>liquid</v>
      </c>
      <c r="C2767" s="4" t="str">
        <f>VLOOKUP(EB[[#This Row],[product]],KS_DB[[product]:[KS]],6,FALSE)</f>
        <v>liquid</v>
      </c>
      <c r="D2767" s="4">
        <f>VLOOKUP(EB[[#This Row],[product]],Carriers[],4,FALSE)</f>
        <v>1</v>
      </c>
      <c r="E2767" s="4">
        <f>VLOOKUP(EB[[#This Row],[indic_nrg]],Indicators[],4,FALSE)</f>
        <v>0</v>
      </c>
      <c r="F2767" s="4">
        <f>IFERROR(VLOOKUP(EB[[#This Row],[Source_carrier]],KS_DB[[product]:[KS]],6,FALSE),0)</f>
        <v>0</v>
      </c>
      <c r="G2767" s="4" t="s">
        <v>34</v>
      </c>
      <c r="H2767" s="4" t="s">
        <v>1237</v>
      </c>
      <c r="I2767" s="4" t="s">
        <v>1149</v>
      </c>
      <c r="J2767" s="4" t="s">
        <v>37</v>
      </c>
      <c r="K2767" s="4" t="s">
        <v>1238</v>
      </c>
      <c r="L2767" s="4" t="s">
        <v>39</v>
      </c>
      <c r="M2767" s="4" t="s">
        <v>1150</v>
      </c>
      <c r="N2767" s="4" t="s">
        <v>41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</row>
    <row r="2768" spans="1:40" ht="15" customHeight="1" x14ac:dyDescent="0.25">
      <c r="A2768" s="4" t="str">
        <f>EB[[#This Row],[unit]] &amp; "#" &amp; EB[[#This Row],[indic_nrg]] &amp; "#" &amp; EB[[#This Row],[product]] &amp; "#" &amp; EB[[#This Row],[geo]]</f>
        <v>TJ#B_101604#3286#CZ</v>
      </c>
      <c r="B2768" s="4" t="str">
        <f>VLOOKUP(EB[[#This Row],[product]],KS_DB[[product]:[KS]],5,FALSE)</f>
        <v>liquid</v>
      </c>
      <c r="C2768" s="4" t="str">
        <f>VLOOKUP(EB[[#This Row],[product]],KS_DB[[product]:[KS]],6,FALSE)</f>
        <v>liquid</v>
      </c>
      <c r="D2768" s="4">
        <f>VLOOKUP(EB[[#This Row],[product]],Carriers[],4,FALSE)</f>
        <v>1</v>
      </c>
      <c r="E2768" s="4">
        <f>VLOOKUP(EB[[#This Row],[indic_nrg]],Indicators[],4,FALSE)</f>
        <v>0</v>
      </c>
      <c r="F2768" s="4">
        <f>IFERROR(VLOOKUP(EB[[#This Row],[Source_carrier]],KS_DB[[product]:[KS]],6,FALSE),0)</f>
        <v>0</v>
      </c>
      <c r="G2768" s="4" t="s">
        <v>34</v>
      </c>
      <c r="H2768" s="4" t="s">
        <v>1237</v>
      </c>
      <c r="I2768" s="4" t="s">
        <v>1151</v>
      </c>
      <c r="J2768" s="4" t="s">
        <v>37</v>
      </c>
      <c r="K2768" s="4" t="s">
        <v>1238</v>
      </c>
      <c r="L2768" s="4" t="s">
        <v>39</v>
      </c>
      <c r="M2768" s="4" t="s">
        <v>1152</v>
      </c>
      <c r="N2768" s="4" t="s">
        <v>41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</row>
    <row r="2769" spans="1:40" ht="15" customHeight="1" x14ac:dyDescent="0.25">
      <c r="A2769" s="4" t="str">
        <f>EB[[#This Row],[unit]] &amp; "#" &amp; EB[[#This Row],[indic_nrg]] &amp; "#" &amp; EB[[#This Row],[product]] &amp; "#" &amp; EB[[#This Row],[geo]]</f>
        <v>TJ#B_101604#3295#CZ</v>
      </c>
      <c r="B2769" s="4" t="str">
        <f>VLOOKUP(EB[[#This Row],[product]],KS_DB[[product]:[KS]],5,FALSE)</f>
        <v>liquid</v>
      </c>
      <c r="C2769" s="4" t="str">
        <f>VLOOKUP(EB[[#This Row],[product]],KS_DB[[product]:[KS]],6,FALSE)</f>
        <v>liquid</v>
      </c>
      <c r="D2769" s="4">
        <f>VLOOKUP(EB[[#This Row],[product]],Carriers[],4,FALSE)</f>
        <v>1</v>
      </c>
      <c r="E2769" s="4">
        <f>VLOOKUP(EB[[#This Row],[indic_nrg]],Indicators[],4,FALSE)</f>
        <v>0</v>
      </c>
      <c r="F2769" s="4">
        <f>IFERROR(VLOOKUP(EB[[#This Row],[Source_carrier]],KS_DB[[product]:[KS]],6,FALSE),0)</f>
        <v>0</v>
      </c>
      <c r="G2769" s="4" t="s">
        <v>34</v>
      </c>
      <c r="H2769" s="4" t="s">
        <v>1237</v>
      </c>
      <c r="I2769" s="4" t="s">
        <v>1153</v>
      </c>
      <c r="J2769" s="4" t="s">
        <v>37</v>
      </c>
      <c r="K2769" s="4" t="s">
        <v>1238</v>
      </c>
      <c r="L2769" s="4" t="s">
        <v>39</v>
      </c>
      <c r="M2769" s="4" t="s">
        <v>1154</v>
      </c>
      <c r="N2769" s="4" t="s">
        <v>41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0</v>
      </c>
      <c r="Y2769" s="4">
        <v>0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</row>
    <row r="2770" spans="1:40" ht="15" customHeight="1" x14ac:dyDescent="0.25">
      <c r="A2770" s="4" t="str">
        <f>EB[[#This Row],[unit]] &amp; "#" &amp; EB[[#This Row],[indic_nrg]] &amp; "#" &amp; EB[[#This Row],[product]] &amp; "#" &amp; EB[[#This Row],[geo]]</f>
        <v>TJ#B_101604#5500#CZ</v>
      </c>
      <c r="B2770" s="4" t="str">
        <f>VLOOKUP(EB[[#This Row],[product]],KS_DB[[product]:[KS]],5,FALSE)</f>
        <v>RES</v>
      </c>
      <c r="C2770" s="4" t="str">
        <f>VLOOKUP(EB[[#This Row],[product]],KS_DB[[product]:[KS]],6,FALSE)</f>
        <v>RES</v>
      </c>
      <c r="D2770" s="4">
        <f>VLOOKUP(EB[[#This Row],[product]],Carriers[],4,FALSE)</f>
        <v>0</v>
      </c>
      <c r="E2770" s="4">
        <f>VLOOKUP(EB[[#This Row],[indic_nrg]],Indicators[],4,FALSE)</f>
        <v>0</v>
      </c>
      <c r="F2770" s="4">
        <f>IFERROR(VLOOKUP(EB[[#This Row],[Source_carrier]],KS_DB[[product]:[KS]],6,FALSE),0)</f>
        <v>0</v>
      </c>
      <c r="G2770" s="4" t="s">
        <v>34</v>
      </c>
      <c r="H2770" s="4" t="s">
        <v>1237</v>
      </c>
      <c r="I2770" s="4" t="s">
        <v>99</v>
      </c>
      <c r="J2770" s="4" t="s">
        <v>37</v>
      </c>
      <c r="K2770" s="4" t="s">
        <v>1238</v>
      </c>
      <c r="L2770" s="4" t="s">
        <v>39</v>
      </c>
      <c r="M2770" s="4" t="s">
        <v>100</v>
      </c>
      <c r="N2770" s="4" t="s">
        <v>41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0</v>
      </c>
      <c r="Z2770" s="4">
        <v>0</v>
      </c>
      <c r="AA2770" s="4">
        <v>0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</row>
    <row r="2771" spans="1:40" ht="15" customHeight="1" x14ac:dyDescent="0.25">
      <c r="A2771" s="4" t="str">
        <f>EB[[#This Row],[unit]] &amp; "#" &amp; EB[[#This Row],[indic_nrg]] &amp; "#" &amp; EB[[#This Row],[product]] &amp; "#" &amp; EB[[#This Row],[geo]]</f>
        <v>TJ#B_101604#5540#CZ</v>
      </c>
      <c r="B2771" s="4" t="str">
        <f>VLOOKUP(EB[[#This Row],[product]],KS_DB[[product]:[KS]],5,FALSE)</f>
        <v>biomass</v>
      </c>
      <c r="C2771" s="4" t="str">
        <f>VLOOKUP(EB[[#This Row],[product]],KS_DB[[product]:[KS]],6,FALSE)</f>
        <v>biomass</v>
      </c>
      <c r="D2771" s="4">
        <f>VLOOKUP(EB[[#This Row],[product]],Carriers[],4,FALSE)</f>
        <v>0</v>
      </c>
      <c r="E2771" s="4">
        <f>VLOOKUP(EB[[#This Row],[indic_nrg]],Indicators[],4,FALSE)</f>
        <v>0</v>
      </c>
      <c r="F2771" s="4">
        <f>IFERROR(VLOOKUP(EB[[#This Row],[Source_carrier]],KS_DB[[product]:[KS]],6,FALSE),0)</f>
        <v>0</v>
      </c>
      <c r="G2771" s="4" t="s">
        <v>34</v>
      </c>
      <c r="H2771" s="4" t="s">
        <v>1237</v>
      </c>
      <c r="I2771" s="4" t="s">
        <v>103</v>
      </c>
      <c r="J2771" s="4" t="s">
        <v>37</v>
      </c>
      <c r="K2771" s="4" t="s">
        <v>1238</v>
      </c>
      <c r="L2771" s="4" t="s">
        <v>39</v>
      </c>
      <c r="M2771" s="4" t="s">
        <v>104</v>
      </c>
      <c r="N2771" s="4" t="s">
        <v>41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</row>
    <row r="2772" spans="1:40" ht="15" customHeight="1" x14ac:dyDescent="0.25">
      <c r="A2772" s="4" t="str">
        <f>EB[[#This Row],[unit]] &amp; "#" &amp; EB[[#This Row],[indic_nrg]] &amp; "#" &amp; EB[[#This Row],[product]] &amp; "#" &amp; EB[[#This Row],[geo]]</f>
        <v>TJ#B_101604#5545#CZ</v>
      </c>
      <c r="B2772" s="4" t="str">
        <f>VLOOKUP(EB[[#This Row],[product]],KS_DB[[product]:[KS]],5,FALSE)</f>
        <v>biomass</v>
      </c>
      <c r="C2772" s="4" t="str">
        <f>VLOOKUP(EB[[#This Row],[product]],KS_DB[[product]:[KS]],6,FALSE)</f>
        <v>biomass</v>
      </c>
      <c r="D2772" s="4">
        <f>VLOOKUP(EB[[#This Row],[product]],Carriers[],4,FALSE)</f>
        <v>0</v>
      </c>
      <c r="E2772" s="4">
        <f>VLOOKUP(EB[[#This Row],[indic_nrg]],Indicators[],4,FALSE)</f>
        <v>0</v>
      </c>
      <c r="F2772" s="4">
        <f>IFERROR(VLOOKUP(EB[[#This Row],[Source_carrier]],KS_DB[[product]:[KS]],6,FALSE),0)</f>
        <v>0</v>
      </c>
      <c r="G2772" s="4" t="s">
        <v>34</v>
      </c>
      <c r="H2772" s="4" t="s">
        <v>1237</v>
      </c>
      <c r="I2772" s="4" t="s">
        <v>115</v>
      </c>
      <c r="J2772" s="4" t="s">
        <v>37</v>
      </c>
      <c r="K2772" s="4" t="s">
        <v>1238</v>
      </c>
      <c r="L2772" s="4" t="s">
        <v>39</v>
      </c>
      <c r="M2772" s="4" t="s">
        <v>116</v>
      </c>
      <c r="N2772" s="4" t="s">
        <v>41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</row>
    <row r="2773" spans="1:40" ht="15" customHeight="1" x14ac:dyDescent="0.25">
      <c r="A2773" s="4" t="str">
        <f>EB[[#This Row],[unit]] &amp; "#" &amp; EB[[#This Row],[indic_nrg]] &amp; "#" &amp; EB[[#This Row],[product]] &amp; "#" &amp; EB[[#This Row],[geo]]</f>
        <v>TJ#B_101604#5546#CZ</v>
      </c>
      <c r="B2773" s="4" t="str">
        <f>VLOOKUP(EB[[#This Row],[product]],KS_DB[[product]:[KS]],5,FALSE)</f>
        <v>biomass</v>
      </c>
      <c r="C2773" s="4" t="str">
        <f>VLOOKUP(EB[[#This Row],[product]],KS_DB[[product]:[KS]],6,FALSE)</f>
        <v>biomass</v>
      </c>
      <c r="D2773" s="4">
        <f>VLOOKUP(EB[[#This Row],[product]],Carriers[],4,FALSE)</f>
        <v>1</v>
      </c>
      <c r="E2773" s="4">
        <f>VLOOKUP(EB[[#This Row],[indic_nrg]],Indicators[],4,FALSE)</f>
        <v>0</v>
      </c>
      <c r="F2773" s="4">
        <f>IFERROR(VLOOKUP(EB[[#This Row],[Source_carrier]],KS_DB[[product]:[KS]],6,FALSE),0)</f>
        <v>0</v>
      </c>
      <c r="G2773" s="4" t="s">
        <v>34</v>
      </c>
      <c r="H2773" s="4" t="s">
        <v>1237</v>
      </c>
      <c r="I2773" s="4" t="s">
        <v>117</v>
      </c>
      <c r="J2773" s="4" t="s">
        <v>37</v>
      </c>
      <c r="K2773" s="4" t="s">
        <v>1238</v>
      </c>
      <c r="L2773" s="4" t="s">
        <v>39</v>
      </c>
      <c r="M2773" s="4" t="s">
        <v>118</v>
      </c>
      <c r="N2773" s="4" t="s">
        <v>41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</row>
    <row r="2774" spans="1:40" ht="15" customHeight="1" x14ac:dyDescent="0.25">
      <c r="A2774" s="4" t="str">
        <f>EB[[#This Row],[unit]] &amp; "#" &amp; EB[[#This Row],[indic_nrg]] &amp; "#" &amp; EB[[#This Row],[product]] &amp; "#" &amp; EB[[#This Row],[geo]]</f>
        <v>TJ#B_101604#5547#CZ</v>
      </c>
      <c r="B2774" s="4" t="str">
        <f>VLOOKUP(EB[[#This Row],[product]],KS_DB[[product]:[KS]],5,FALSE)</f>
        <v>biomass</v>
      </c>
      <c r="C2774" s="4" t="str">
        <f>VLOOKUP(EB[[#This Row],[product]],KS_DB[[product]:[KS]],6,FALSE)</f>
        <v>biomass</v>
      </c>
      <c r="D2774" s="4">
        <f>VLOOKUP(EB[[#This Row],[product]],Carriers[],4,FALSE)</f>
        <v>1</v>
      </c>
      <c r="E2774" s="4">
        <f>VLOOKUP(EB[[#This Row],[indic_nrg]],Indicators[],4,FALSE)</f>
        <v>0</v>
      </c>
      <c r="F2774" s="4">
        <f>IFERROR(VLOOKUP(EB[[#This Row],[Source_carrier]],KS_DB[[product]:[KS]],6,FALSE),0)</f>
        <v>0</v>
      </c>
      <c r="G2774" s="4" t="s">
        <v>34</v>
      </c>
      <c r="H2774" s="4" t="s">
        <v>1237</v>
      </c>
      <c r="I2774" s="4" t="s">
        <v>119</v>
      </c>
      <c r="J2774" s="4" t="s">
        <v>37</v>
      </c>
      <c r="K2774" s="4" t="s">
        <v>1238</v>
      </c>
      <c r="L2774" s="4" t="s">
        <v>39</v>
      </c>
      <c r="M2774" s="4" t="s">
        <v>120</v>
      </c>
      <c r="N2774" s="4" t="s">
        <v>41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</row>
    <row r="2775" spans="1:40" ht="15" customHeight="1" x14ac:dyDescent="0.25">
      <c r="A2775" s="4" t="str">
        <f>EB[[#This Row],[unit]] &amp; "#" &amp; EB[[#This Row],[indic_nrg]] &amp; "#" &amp; EB[[#This Row],[product]] &amp; "#" &amp; EB[[#This Row],[geo]]</f>
        <v>TJ#B_101604#5549#CZ</v>
      </c>
      <c r="B2775" s="4" t="str">
        <f>VLOOKUP(EB[[#This Row],[product]],KS_DB[[product]:[KS]],5,FALSE)</f>
        <v>biomass</v>
      </c>
      <c r="C2775" s="4" t="str">
        <f>VLOOKUP(EB[[#This Row],[product]],KS_DB[[product]:[KS]],6,FALSE)</f>
        <v>biomass</v>
      </c>
      <c r="D2775" s="4">
        <f>VLOOKUP(EB[[#This Row],[product]],Carriers[],4,FALSE)</f>
        <v>1</v>
      </c>
      <c r="E2775" s="4">
        <f>VLOOKUP(EB[[#This Row],[indic_nrg]],Indicators[],4,FALSE)</f>
        <v>0</v>
      </c>
      <c r="F2775" s="4">
        <f>IFERROR(VLOOKUP(EB[[#This Row],[Source_carrier]],KS_DB[[product]:[KS]],6,FALSE),0)</f>
        <v>0</v>
      </c>
      <c r="G2775" s="4" t="s">
        <v>34</v>
      </c>
      <c r="H2775" s="4" t="s">
        <v>1237</v>
      </c>
      <c r="I2775" s="4" t="s">
        <v>123</v>
      </c>
      <c r="J2775" s="4" t="s">
        <v>37</v>
      </c>
      <c r="K2775" s="4" t="s">
        <v>1238</v>
      </c>
      <c r="L2775" s="4" t="s">
        <v>39</v>
      </c>
      <c r="M2775" s="4" t="s">
        <v>124</v>
      </c>
      <c r="N2775" s="4" t="s">
        <v>41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0</v>
      </c>
      <c r="Y2775" s="4">
        <v>0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</row>
    <row r="2776" spans="1:40" ht="15" customHeight="1" x14ac:dyDescent="0.25">
      <c r="A2776" s="4" t="str">
        <f>EB[[#This Row],[unit]] &amp; "#" &amp; EB[[#This Row],[indic_nrg]] &amp; "#" &amp; EB[[#This Row],[product]] &amp; "#" &amp; EB[[#This Row],[geo]]</f>
        <v>TJ#B_101605#0000#CZ</v>
      </c>
      <c r="B2776" s="4" t="str">
        <f>VLOOKUP(EB[[#This Row],[product]],KS_DB[[product]:[KS]],5,FALSE)</f>
        <v>all</v>
      </c>
      <c r="C2776" s="4" t="str">
        <f>VLOOKUP(EB[[#This Row],[product]],KS_DB[[product]:[KS]],6,FALSE)</f>
        <v>all</v>
      </c>
      <c r="D2776" s="4">
        <f>VLOOKUP(EB[[#This Row],[product]],Carriers[],4,FALSE)</f>
        <v>0</v>
      </c>
      <c r="E2776" s="4">
        <f>VLOOKUP(EB[[#This Row],[indic_nrg]],Indicators[],4,FALSE)</f>
        <v>0</v>
      </c>
      <c r="F2776" s="4">
        <f>IFERROR(VLOOKUP(EB[[#This Row],[Source_carrier]],KS_DB[[product]:[KS]],6,FALSE),0)</f>
        <v>0</v>
      </c>
      <c r="G2776" s="4" t="s">
        <v>34</v>
      </c>
      <c r="H2776" s="4" t="s">
        <v>1239</v>
      </c>
      <c r="I2776" s="4" t="s">
        <v>36</v>
      </c>
      <c r="J2776" s="4" t="s">
        <v>37</v>
      </c>
      <c r="K2776" s="4" t="s">
        <v>1240</v>
      </c>
      <c r="L2776" s="4" t="s">
        <v>39</v>
      </c>
      <c r="M2776" s="4" t="s">
        <v>40</v>
      </c>
      <c r="N2776" s="4" t="s">
        <v>41</v>
      </c>
      <c r="O2776" s="4">
        <v>63855</v>
      </c>
      <c r="P2776" s="4">
        <v>37785</v>
      </c>
      <c r="Q2776" s="4">
        <v>39874</v>
      </c>
      <c r="R2776" s="4">
        <v>35584</v>
      </c>
      <c r="S2776" s="4">
        <v>50029</v>
      </c>
      <c r="T2776" s="4">
        <v>90291</v>
      </c>
      <c r="U2776" s="4">
        <v>94154</v>
      </c>
      <c r="V2776" s="4">
        <v>86245</v>
      </c>
      <c r="W2776" s="4">
        <v>82611</v>
      </c>
      <c r="X2776" s="4">
        <v>86259</v>
      </c>
      <c r="Y2776" s="4">
        <v>79643</v>
      </c>
      <c r="Z2776" s="4">
        <v>82217</v>
      </c>
      <c r="AA2776" s="4">
        <v>75290</v>
      </c>
      <c r="AB2776" s="4">
        <v>77059</v>
      </c>
      <c r="AC2776" s="4">
        <v>99611</v>
      </c>
      <c r="AD2776" s="4">
        <v>104606</v>
      </c>
      <c r="AE2776" s="4">
        <v>102983</v>
      </c>
      <c r="AF2776" s="4">
        <v>93201</v>
      </c>
      <c r="AG2776" s="4">
        <v>105027</v>
      </c>
      <c r="AH2776" s="4">
        <v>91692</v>
      </c>
      <c r="AI2776" s="4">
        <v>97051</v>
      </c>
      <c r="AJ2776" s="4">
        <v>90017</v>
      </c>
      <c r="AK2776" s="4">
        <v>93363</v>
      </c>
      <c r="AL2776" s="4">
        <v>88118</v>
      </c>
      <c r="AM2776" s="4">
        <v>98905</v>
      </c>
      <c r="AN2776" s="4">
        <v>79272</v>
      </c>
    </row>
    <row r="2777" spans="1:40" ht="15" customHeight="1" x14ac:dyDescent="0.25">
      <c r="A2777" s="4" t="str">
        <f>EB[[#This Row],[unit]] &amp; "#" &amp; EB[[#This Row],[indic_nrg]] &amp; "#" &amp; EB[[#This Row],[product]] &amp; "#" &amp; EB[[#This Row],[geo]]</f>
        <v>TJ#B_101605#3000#CZ</v>
      </c>
      <c r="B2777" s="4" t="str">
        <f>VLOOKUP(EB[[#This Row],[product]],KS_DB[[product]:[KS]],5,FALSE)</f>
        <v>liquid</v>
      </c>
      <c r="C2777" s="4" t="str">
        <f>VLOOKUP(EB[[#This Row],[product]],KS_DB[[product]:[KS]],6,FALSE)</f>
        <v>liquid</v>
      </c>
      <c r="D2777" s="4">
        <f>VLOOKUP(EB[[#This Row],[product]],Carriers[],4,FALSE)</f>
        <v>0</v>
      </c>
      <c r="E2777" s="4">
        <f>VLOOKUP(EB[[#This Row],[indic_nrg]],Indicators[],4,FALSE)</f>
        <v>0</v>
      </c>
      <c r="F2777" s="4">
        <f>IFERROR(VLOOKUP(EB[[#This Row],[Source_carrier]],KS_DB[[product]:[KS]],6,FALSE),0)</f>
        <v>0</v>
      </c>
      <c r="G2777" s="4" t="s">
        <v>34</v>
      </c>
      <c r="H2777" s="4" t="s">
        <v>1239</v>
      </c>
      <c r="I2777" s="4" t="s">
        <v>73</v>
      </c>
      <c r="J2777" s="4" t="s">
        <v>37</v>
      </c>
      <c r="K2777" s="4" t="s">
        <v>1240</v>
      </c>
      <c r="L2777" s="4" t="s">
        <v>39</v>
      </c>
      <c r="M2777" s="4" t="s">
        <v>74</v>
      </c>
      <c r="N2777" s="4" t="s">
        <v>41</v>
      </c>
      <c r="O2777" s="4">
        <v>63855</v>
      </c>
      <c r="P2777" s="4">
        <v>37785</v>
      </c>
      <c r="Q2777" s="4">
        <v>39874</v>
      </c>
      <c r="R2777" s="4">
        <v>35584</v>
      </c>
      <c r="S2777" s="4">
        <v>50029</v>
      </c>
      <c r="T2777" s="4">
        <v>90291</v>
      </c>
      <c r="U2777" s="4">
        <v>94154</v>
      </c>
      <c r="V2777" s="4">
        <v>86245</v>
      </c>
      <c r="W2777" s="4">
        <v>82611</v>
      </c>
      <c r="X2777" s="4">
        <v>86259</v>
      </c>
      <c r="Y2777" s="4">
        <v>79643</v>
      </c>
      <c r="Z2777" s="4">
        <v>82217</v>
      </c>
      <c r="AA2777" s="4">
        <v>75290</v>
      </c>
      <c r="AB2777" s="4">
        <v>77059</v>
      </c>
      <c r="AC2777" s="4">
        <v>99611</v>
      </c>
      <c r="AD2777" s="4">
        <v>104606</v>
      </c>
      <c r="AE2777" s="4">
        <v>102983</v>
      </c>
      <c r="AF2777" s="4">
        <v>93201</v>
      </c>
      <c r="AG2777" s="4">
        <v>100995</v>
      </c>
      <c r="AH2777" s="4">
        <v>89223</v>
      </c>
      <c r="AI2777" s="4">
        <v>93258</v>
      </c>
      <c r="AJ2777" s="4">
        <v>86040</v>
      </c>
      <c r="AK2777" s="4">
        <v>89303</v>
      </c>
      <c r="AL2777" s="4">
        <v>84243</v>
      </c>
      <c r="AM2777" s="4">
        <v>94948</v>
      </c>
      <c r="AN2777" s="4">
        <v>75257</v>
      </c>
    </row>
    <row r="2778" spans="1:40" ht="15" customHeight="1" x14ac:dyDescent="0.25">
      <c r="A2778" s="4" t="str">
        <f>EB[[#This Row],[unit]] &amp; "#" &amp; EB[[#This Row],[indic_nrg]] &amp; "#" &amp; EB[[#This Row],[product]] &amp; "#" &amp; EB[[#This Row],[geo]]</f>
        <v>TJ#B_101605#3100#CZ</v>
      </c>
      <c r="B2778" s="4" t="str">
        <f>VLOOKUP(EB[[#This Row],[product]],KS_DB[[product]:[KS]],5,FALSE)</f>
        <v>liquid</v>
      </c>
      <c r="C2778" s="4" t="str">
        <f>VLOOKUP(EB[[#This Row],[product]],KS_DB[[product]:[KS]],6,FALSE)</f>
        <v>liquid</v>
      </c>
      <c r="D2778" s="4">
        <f>VLOOKUP(EB[[#This Row],[product]],Carriers[],4,FALSE)</f>
        <v>0</v>
      </c>
      <c r="E2778" s="4">
        <f>VLOOKUP(EB[[#This Row],[indic_nrg]],Indicators[],4,FALSE)</f>
        <v>0</v>
      </c>
      <c r="F2778" s="4">
        <f>IFERROR(VLOOKUP(EB[[#This Row],[Source_carrier]],KS_DB[[product]:[KS]],6,FALSE),0)</f>
        <v>0</v>
      </c>
      <c r="G2778" s="4" t="s">
        <v>34</v>
      </c>
      <c r="H2778" s="4" t="s">
        <v>1239</v>
      </c>
      <c r="I2778" s="4" t="s">
        <v>1103</v>
      </c>
      <c r="J2778" s="4" t="s">
        <v>37</v>
      </c>
      <c r="K2778" s="4" t="s">
        <v>1240</v>
      </c>
      <c r="L2778" s="4" t="s">
        <v>39</v>
      </c>
      <c r="M2778" s="4" t="s">
        <v>1104</v>
      </c>
      <c r="N2778" s="4" t="s">
        <v>41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</row>
    <row r="2779" spans="1:40" ht="15" customHeight="1" x14ac:dyDescent="0.25">
      <c r="A2779" s="4" t="str">
        <f>EB[[#This Row],[unit]] &amp; "#" &amp; EB[[#This Row],[indic_nrg]] &amp; "#" &amp; EB[[#This Row],[product]] &amp; "#" &amp; EB[[#This Row],[geo]]</f>
        <v>TJ#B_101605#3105#CZ</v>
      </c>
      <c r="B2779" s="4" t="str">
        <f>VLOOKUP(EB[[#This Row],[product]],KS_DB[[product]:[KS]],5,FALSE)</f>
        <v>liquid</v>
      </c>
      <c r="C2779" s="4" t="str">
        <f>VLOOKUP(EB[[#This Row],[product]],KS_DB[[product]:[KS]],6,FALSE)</f>
        <v>liquid</v>
      </c>
      <c r="D2779" s="4">
        <f>VLOOKUP(EB[[#This Row],[product]],Carriers[],4,FALSE)</f>
        <v>1</v>
      </c>
      <c r="E2779" s="4">
        <f>VLOOKUP(EB[[#This Row],[indic_nrg]],Indicators[],4,FALSE)</f>
        <v>0</v>
      </c>
      <c r="F2779" s="4">
        <f>IFERROR(VLOOKUP(EB[[#This Row],[Source_carrier]],KS_DB[[product]:[KS]],6,FALSE),0)</f>
        <v>0</v>
      </c>
      <c r="G2779" s="4" t="s">
        <v>34</v>
      </c>
      <c r="H2779" s="4" t="s">
        <v>1239</v>
      </c>
      <c r="I2779" s="4" t="s">
        <v>1105</v>
      </c>
      <c r="J2779" s="4" t="s">
        <v>37</v>
      </c>
      <c r="K2779" s="4" t="s">
        <v>1240</v>
      </c>
      <c r="L2779" s="4" t="s">
        <v>39</v>
      </c>
      <c r="M2779" s="4" t="s">
        <v>1106</v>
      </c>
      <c r="N2779" s="4" t="s">
        <v>41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0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</row>
    <row r="2780" spans="1:40" ht="15" customHeight="1" x14ac:dyDescent="0.25">
      <c r="A2780" s="4" t="str">
        <f>EB[[#This Row],[unit]] &amp; "#" &amp; EB[[#This Row],[indic_nrg]] &amp; "#" &amp; EB[[#This Row],[product]] &amp; "#" &amp; EB[[#This Row],[geo]]</f>
        <v>TJ#B_101605#3106#CZ</v>
      </c>
      <c r="B2780" s="4" t="str">
        <f>VLOOKUP(EB[[#This Row],[product]],KS_DB[[product]:[KS]],5,FALSE)</f>
        <v>liquid</v>
      </c>
      <c r="C2780" s="4" t="str">
        <f>VLOOKUP(EB[[#This Row],[product]],KS_DB[[product]:[KS]],6,FALSE)</f>
        <v>liquid</v>
      </c>
      <c r="D2780" s="4">
        <f>VLOOKUP(EB[[#This Row],[product]],Carriers[],4,FALSE)</f>
        <v>1</v>
      </c>
      <c r="E2780" s="4">
        <f>VLOOKUP(EB[[#This Row],[indic_nrg]],Indicators[],4,FALSE)</f>
        <v>0</v>
      </c>
      <c r="F2780" s="4">
        <f>IFERROR(VLOOKUP(EB[[#This Row],[Source_carrier]],KS_DB[[product]:[KS]],6,FALSE),0)</f>
        <v>0</v>
      </c>
      <c r="G2780" s="4" t="s">
        <v>34</v>
      </c>
      <c r="H2780" s="4" t="s">
        <v>1239</v>
      </c>
      <c r="I2780" s="4" t="s">
        <v>1131</v>
      </c>
      <c r="J2780" s="4" t="s">
        <v>37</v>
      </c>
      <c r="K2780" s="4" t="s">
        <v>1240</v>
      </c>
      <c r="L2780" s="4" t="s">
        <v>39</v>
      </c>
      <c r="M2780" s="4" t="s">
        <v>1132</v>
      </c>
      <c r="N2780" s="4" t="s">
        <v>41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0</v>
      </c>
      <c r="AA2780" s="4">
        <v>0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</row>
    <row r="2781" spans="1:40" ht="15" customHeight="1" x14ac:dyDescent="0.25">
      <c r="A2781" s="4" t="str">
        <f>EB[[#This Row],[unit]] &amp; "#" &amp; EB[[#This Row],[indic_nrg]] &amp; "#" &amp; EB[[#This Row],[product]] &amp; "#" &amp; EB[[#This Row],[geo]]</f>
        <v>TJ#B_101605#3200#CZ</v>
      </c>
      <c r="B2781" s="4" t="str">
        <f>VLOOKUP(EB[[#This Row],[product]],KS_DB[[product]:[KS]],5,FALSE)</f>
        <v>liquid</v>
      </c>
      <c r="C2781" s="4" t="str">
        <f>VLOOKUP(EB[[#This Row],[product]],KS_DB[[product]:[KS]],6,FALSE)</f>
        <v>liquid</v>
      </c>
      <c r="D2781" s="4">
        <f>VLOOKUP(EB[[#This Row],[product]],Carriers[],4,FALSE)</f>
        <v>0</v>
      </c>
      <c r="E2781" s="4">
        <f>VLOOKUP(EB[[#This Row],[indic_nrg]],Indicators[],4,FALSE)</f>
        <v>0</v>
      </c>
      <c r="F2781" s="4">
        <f>IFERROR(VLOOKUP(EB[[#This Row],[Source_carrier]],KS_DB[[product]:[KS]],6,FALSE),0)</f>
        <v>0</v>
      </c>
      <c r="G2781" s="4" t="s">
        <v>34</v>
      </c>
      <c r="H2781" s="4" t="s">
        <v>1239</v>
      </c>
      <c r="I2781" s="4" t="s">
        <v>75</v>
      </c>
      <c r="J2781" s="4" t="s">
        <v>37</v>
      </c>
      <c r="K2781" s="4" t="s">
        <v>1240</v>
      </c>
      <c r="L2781" s="4" t="s">
        <v>39</v>
      </c>
      <c r="M2781" s="4" t="s">
        <v>76</v>
      </c>
      <c r="N2781" s="4" t="s">
        <v>41</v>
      </c>
      <c r="O2781" s="4">
        <v>63855</v>
      </c>
      <c r="P2781" s="4">
        <v>37785</v>
      </c>
      <c r="Q2781" s="4">
        <v>39874</v>
      </c>
      <c r="R2781" s="4">
        <v>35584</v>
      </c>
      <c r="S2781" s="4">
        <v>50029</v>
      </c>
      <c r="T2781" s="4">
        <v>90291</v>
      </c>
      <c r="U2781" s="4">
        <v>94154</v>
      </c>
      <c r="V2781" s="4">
        <v>86245</v>
      </c>
      <c r="W2781" s="4">
        <v>82611</v>
      </c>
      <c r="X2781" s="4">
        <v>86259</v>
      </c>
      <c r="Y2781" s="4">
        <v>79643</v>
      </c>
      <c r="Z2781" s="4">
        <v>82217</v>
      </c>
      <c r="AA2781" s="4">
        <v>75290</v>
      </c>
      <c r="AB2781" s="4">
        <v>77059</v>
      </c>
      <c r="AC2781" s="4">
        <v>99611</v>
      </c>
      <c r="AD2781" s="4">
        <v>104606</v>
      </c>
      <c r="AE2781" s="4">
        <v>102983</v>
      </c>
      <c r="AF2781" s="4">
        <v>93201</v>
      </c>
      <c r="AG2781" s="4">
        <v>100995</v>
      </c>
      <c r="AH2781" s="4">
        <v>89223</v>
      </c>
      <c r="AI2781" s="4">
        <v>93258</v>
      </c>
      <c r="AJ2781" s="4">
        <v>86040</v>
      </c>
      <c r="AK2781" s="4">
        <v>89303</v>
      </c>
      <c r="AL2781" s="4">
        <v>84243</v>
      </c>
      <c r="AM2781" s="4">
        <v>94948</v>
      </c>
      <c r="AN2781" s="4">
        <v>75257</v>
      </c>
    </row>
    <row r="2782" spans="1:40" ht="15" customHeight="1" x14ac:dyDescent="0.25">
      <c r="A2782" s="4" t="str">
        <f>EB[[#This Row],[unit]] &amp; "#" &amp; EB[[#This Row],[indic_nrg]] &amp; "#" &amp; EB[[#This Row],[product]] &amp; "#" &amp; EB[[#This Row],[geo]]</f>
        <v>TJ#B_101605#3214#CZ</v>
      </c>
      <c r="B2782" s="4" t="str">
        <f>VLOOKUP(EB[[#This Row],[product]],KS_DB[[product]:[KS]],5,FALSE)</f>
        <v>liquid</v>
      </c>
      <c r="C2782" s="4" t="str">
        <f>VLOOKUP(EB[[#This Row],[product]],KS_DB[[product]:[KS]],6,FALSE)</f>
        <v>liquid</v>
      </c>
      <c r="D2782" s="4">
        <f>VLOOKUP(EB[[#This Row],[product]],Carriers[],4,FALSE)</f>
        <v>1</v>
      </c>
      <c r="E2782" s="4">
        <f>VLOOKUP(EB[[#This Row],[indic_nrg]],Indicators[],4,FALSE)</f>
        <v>0</v>
      </c>
      <c r="F2782" s="4">
        <f>IFERROR(VLOOKUP(EB[[#This Row],[Source_carrier]],KS_DB[[product]:[KS]],6,FALSE),0)</f>
        <v>0</v>
      </c>
      <c r="G2782" s="4" t="s">
        <v>34</v>
      </c>
      <c r="H2782" s="4" t="s">
        <v>1239</v>
      </c>
      <c r="I2782" s="4" t="s">
        <v>1161</v>
      </c>
      <c r="J2782" s="4" t="s">
        <v>37</v>
      </c>
      <c r="K2782" s="4" t="s">
        <v>1240</v>
      </c>
      <c r="L2782" s="4" t="s">
        <v>39</v>
      </c>
      <c r="M2782" s="4" t="s">
        <v>1162</v>
      </c>
      <c r="N2782" s="4" t="s">
        <v>41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2577</v>
      </c>
      <c r="W2782" s="4">
        <v>2301</v>
      </c>
      <c r="X2782" s="4">
        <v>1657</v>
      </c>
      <c r="Y2782" s="4">
        <v>2439</v>
      </c>
      <c r="Z2782" s="4">
        <v>1887</v>
      </c>
      <c r="AA2782" s="4">
        <v>782</v>
      </c>
      <c r="AB2782" s="4">
        <v>690</v>
      </c>
      <c r="AC2782" s="4">
        <v>506</v>
      </c>
      <c r="AD2782" s="4">
        <v>598</v>
      </c>
      <c r="AE2782" s="4">
        <v>552</v>
      </c>
      <c r="AF2782" s="4">
        <v>552</v>
      </c>
      <c r="AG2782" s="4">
        <v>690</v>
      </c>
      <c r="AH2782" s="4">
        <v>598</v>
      </c>
      <c r="AI2782" s="4">
        <v>414</v>
      </c>
      <c r="AJ2782" s="4">
        <v>0</v>
      </c>
      <c r="AK2782" s="4">
        <v>0</v>
      </c>
      <c r="AL2782" s="4">
        <v>0</v>
      </c>
      <c r="AM2782" s="4">
        <v>0</v>
      </c>
      <c r="AN2782" s="4">
        <v>0</v>
      </c>
    </row>
    <row r="2783" spans="1:40" ht="15" customHeight="1" x14ac:dyDescent="0.25">
      <c r="A2783" s="4" t="str">
        <f>EB[[#This Row],[unit]] &amp; "#" &amp; EB[[#This Row],[indic_nrg]] &amp; "#" &amp; EB[[#This Row],[product]] &amp; "#" &amp; EB[[#This Row],[geo]]</f>
        <v>TJ#B_101605#3215#CZ</v>
      </c>
      <c r="B2783" s="4" t="str">
        <f>VLOOKUP(EB[[#This Row],[product]],KS_DB[[product]:[KS]],5,FALSE)</f>
        <v>liquid</v>
      </c>
      <c r="C2783" s="4" t="str">
        <f>VLOOKUP(EB[[#This Row],[product]],KS_DB[[product]:[KS]],6,FALSE)</f>
        <v>liquid</v>
      </c>
      <c r="D2783" s="4">
        <f>VLOOKUP(EB[[#This Row],[product]],Carriers[],4,FALSE)</f>
        <v>1</v>
      </c>
      <c r="E2783" s="4">
        <f>VLOOKUP(EB[[#This Row],[indic_nrg]],Indicators[],4,FALSE)</f>
        <v>0</v>
      </c>
      <c r="F2783" s="4">
        <f>IFERROR(VLOOKUP(EB[[#This Row],[Source_carrier]],KS_DB[[product]:[KS]],6,FALSE),0)</f>
        <v>0</v>
      </c>
      <c r="G2783" s="4" t="s">
        <v>34</v>
      </c>
      <c r="H2783" s="4" t="s">
        <v>1239</v>
      </c>
      <c r="I2783" s="4" t="s">
        <v>1223</v>
      </c>
      <c r="J2783" s="4" t="s">
        <v>37</v>
      </c>
      <c r="K2783" s="4" t="s">
        <v>1240</v>
      </c>
      <c r="L2783" s="4" t="s">
        <v>39</v>
      </c>
      <c r="M2783" s="4" t="s">
        <v>1224</v>
      </c>
      <c r="N2783" s="4" t="s">
        <v>41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0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</row>
    <row r="2784" spans="1:40" ht="15" customHeight="1" x14ac:dyDescent="0.25">
      <c r="A2784" s="4" t="str">
        <f>EB[[#This Row],[unit]] &amp; "#" &amp; EB[[#This Row],[indic_nrg]] &amp; "#" &amp; EB[[#This Row],[product]] &amp; "#" &amp; EB[[#This Row],[geo]]</f>
        <v>TJ#B_101605#3220#CZ</v>
      </c>
      <c r="B2784" s="4" t="str">
        <f>VLOOKUP(EB[[#This Row],[product]],KS_DB[[product]:[KS]],5,FALSE)</f>
        <v>liquid</v>
      </c>
      <c r="C2784" s="4" t="str">
        <f>VLOOKUP(EB[[#This Row],[product]],KS_DB[[product]:[KS]],6,FALSE)</f>
        <v>LPG</v>
      </c>
      <c r="D2784" s="4">
        <f>VLOOKUP(EB[[#This Row],[product]],Carriers[],4,FALSE)</f>
        <v>1</v>
      </c>
      <c r="E2784" s="4">
        <f>VLOOKUP(EB[[#This Row],[indic_nrg]],Indicators[],4,FALSE)</f>
        <v>0</v>
      </c>
      <c r="F2784" s="4">
        <f>IFERROR(VLOOKUP(EB[[#This Row],[Source_carrier]],KS_DB[[product]:[KS]],6,FALSE),0)</f>
        <v>0</v>
      </c>
      <c r="G2784" s="4" t="s">
        <v>34</v>
      </c>
      <c r="H2784" s="4" t="s">
        <v>1239</v>
      </c>
      <c r="I2784" s="4" t="s">
        <v>77</v>
      </c>
      <c r="J2784" s="4" t="s">
        <v>37</v>
      </c>
      <c r="K2784" s="4" t="s">
        <v>1240</v>
      </c>
      <c r="L2784" s="4" t="s">
        <v>39</v>
      </c>
      <c r="M2784" s="4" t="s">
        <v>78</v>
      </c>
      <c r="N2784" s="4" t="s">
        <v>41</v>
      </c>
      <c r="O2784" s="4">
        <v>2395</v>
      </c>
      <c r="P2784" s="4">
        <v>2579</v>
      </c>
      <c r="Q2784" s="4">
        <v>2763</v>
      </c>
      <c r="R2784" s="4">
        <v>1934</v>
      </c>
      <c r="S2784" s="4">
        <v>1796</v>
      </c>
      <c r="T2784" s="4">
        <v>3776</v>
      </c>
      <c r="U2784" s="4">
        <v>5060</v>
      </c>
      <c r="V2784" s="4">
        <v>3588</v>
      </c>
      <c r="W2784" s="4">
        <v>4508</v>
      </c>
      <c r="X2784" s="4">
        <v>4692</v>
      </c>
      <c r="Y2784" s="4">
        <v>3818</v>
      </c>
      <c r="Z2784" s="4">
        <v>3235</v>
      </c>
      <c r="AA2784" s="4">
        <v>2926</v>
      </c>
      <c r="AB2784" s="4">
        <v>3239</v>
      </c>
      <c r="AC2784" s="4">
        <v>4877</v>
      </c>
      <c r="AD2784" s="4">
        <v>4700</v>
      </c>
      <c r="AE2784" s="4">
        <v>4901</v>
      </c>
      <c r="AF2784" s="4">
        <v>4534</v>
      </c>
      <c r="AG2784" s="4">
        <v>4821</v>
      </c>
      <c r="AH2784" s="4">
        <v>4163</v>
      </c>
      <c r="AI2784" s="4">
        <v>4075</v>
      </c>
      <c r="AJ2784" s="4">
        <v>3943</v>
      </c>
      <c r="AK2784" s="4">
        <v>4073</v>
      </c>
      <c r="AL2784" s="4">
        <v>4906</v>
      </c>
      <c r="AM2784" s="4">
        <v>6833</v>
      </c>
      <c r="AN2784" s="4">
        <v>4599</v>
      </c>
    </row>
    <row r="2785" spans="1:40" ht="15" customHeight="1" x14ac:dyDescent="0.25">
      <c r="A2785" s="4" t="str">
        <f>EB[[#This Row],[unit]] &amp; "#" &amp; EB[[#This Row],[indic_nrg]] &amp; "#" &amp; EB[[#This Row],[product]] &amp; "#" &amp; EB[[#This Row],[geo]]</f>
        <v>TJ#B_101605#3234#CZ</v>
      </c>
      <c r="B2785" s="4" t="str">
        <f>VLOOKUP(EB[[#This Row],[product]],KS_DB[[product]:[KS]],5,FALSE)</f>
        <v>liquid</v>
      </c>
      <c r="C2785" s="4" t="str">
        <f>VLOOKUP(EB[[#This Row],[product]],KS_DB[[product]:[KS]],6,FALSE)</f>
        <v>gasoline</v>
      </c>
      <c r="D2785" s="4">
        <f>VLOOKUP(EB[[#This Row],[product]],Carriers[],4,FALSE)</f>
        <v>1</v>
      </c>
      <c r="E2785" s="4">
        <f>VLOOKUP(EB[[#This Row],[indic_nrg]],Indicators[],4,FALSE)</f>
        <v>0</v>
      </c>
      <c r="F2785" s="4">
        <f>IFERROR(VLOOKUP(EB[[#This Row],[Source_carrier]],KS_DB[[product]:[KS]],6,FALSE),0)</f>
        <v>0</v>
      </c>
      <c r="G2785" s="4" t="s">
        <v>34</v>
      </c>
      <c r="H2785" s="4" t="s">
        <v>1239</v>
      </c>
      <c r="I2785" s="4" t="s">
        <v>1135</v>
      </c>
      <c r="J2785" s="4" t="s">
        <v>37</v>
      </c>
      <c r="K2785" s="4" t="s">
        <v>1240</v>
      </c>
      <c r="L2785" s="4" t="s">
        <v>39</v>
      </c>
      <c r="M2785" s="4" t="s">
        <v>1136</v>
      </c>
      <c r="N2785" s="4" t="s">
        <v>41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</row>
    <row r="2786" spans="1:40" ht="15" customHeight="1" x14ac:dyDescent="0.25">
      <c r="A2786" s="4" t="str">
        <f>EB[[#This Row],[unit]] &amp; "#" &amp; EB[[#This Row],[indic_nrg]] &amp; "#" &amp; EB[[#This Row],[product]] &amp; "#" &amp; EB[[#This Row],[geo]]</f>
        <v>TJ#B_101605#3235#CZ</v>
      </c>
      <c r="B2786" s="4" t="str">
        <f>VLOOKUP(EB[[#This Row],[product]],KS_DB[[product]:[KS]],5,FALSE)</f>
        <v>liquid</v>
      </c>
      <c r="C2786" s="4" t="str">
        <f>VLOOKUP(EB[[#This Row],[product]],KS_DB[[product]:[KS]],6,FALSE)</f>
        <v>aviationgasoline</v>
      </c>
      <c r="D2786" s="4">
        <f>VLOOKUP(EB[[#This Row],[product]],Carriers[],4,FALSE)</f>
        <v>1</v>
      </c>
      <c r="E2786" s="4">
        <f>VLOOKUP(EB[[#This Row],[indic_nrg]],Indicators[],4,FALSE)</f>
        <v>0</v>
      </c>
      <c r="F2786" s="4">
        <f>IFERROR(VLOOKUP(EB[[#This Row],[Source_carrier]],KS_DB[[product]:[KS]],6,FALSE),0)</f>
        <v>0</v>
      </c>
      <c r="G2786" s="4" t="s">
        <v>34</v>
      </c>
      <c r="H2786" s="4" t="s">
        <v>1239</v>
      </c>
      <c r="I2786" s="4" t="s">
        <v>1137</v>
      </c>
      <c r="J2786" s="4" t="s">
        <v>37</v>
      </c>
      <c r="K2786" s="4" t="s">
        <v>1240</v>
      </c>
      <c r="L2786" s="4" t="s">
        <v>39</v>
      </c>
      <c r="M2786" s="4" t="s">
        <v>1138</v>
      </c>
      <c r="N2786" s="4" t="s">
        <v>41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4">
        <v>0</v>
      </c>
    </row>
    <row r="2787" spans="1:40" ht="15" customHeight="1" x14ac:dyDescent="0.25">
      <c r="A2787" s="4" t="str">
        <f>EB[[#This Row],[unit]] &amp; "#" &amp; EB[[#This Row],[indic_nrg]] &amp; "#" &amp; EB[[#This Row],[product]] &amp; "#" &amp; EB[[#This Row],[geo]]</f>
        <v>TJ#B_101605#3244#CZ</v>
      </c>
      <c r="B2787" s="4" t="str">
        <f>VLOOKUP(EB[[#This Row],[product]],KS_DB[[product]:[KS]],5,FALSE)</f>
        <v>liquid</v>
      </c>
      <c r="C2787" s="4" t="str">
        <f>VLOOKUP(EB[[#This Row],[product]],KS_DB[[product]:[KS]],6,FALSE)</f>
        <v>liquid</v>
      </c>
      <c r="D2787" s="4">
        <f>VLOOKUP(EB[[#This Row],[product]],Carriers[],4,FALSE)</f>
        <v>1</v>
      </c>
      <c r="E2787" s="4">
        <f>VLOOKUP(EB[[#This Row],[indic_nrg]],Indicators[],4,FALSE)</f>
        <v>0</v>
      </c>
      <c r="F2787" s="4">
        <f>IFERROR(VLOOKUP(EB[[#This Row],[Source_carrier]],KS_DB[[product]:[KS]],6,FALSE),0)</f>
        <v>0</v>
      </c>
      <c r="G2787" s="4" t="s">
        <v>34</v>
      </c>
      <c r="H2787" s="4" t="s">
        <v>1239</v>
      </c>
      <c r="I2787" s="4" t="s">
        <v>1139</v>
      </c>
      <c r="J2787" s="4" t="s">
        <v>37</v>
      </c>
      <c r="K2787" s="4" t="s">
        <v>1240</v>
      </c>
      <c r="L2787" s="4" t="s">
        <v>39</v>
      </c>
      <c r="M2787" s="4" t="s">
        <v>1140</v>
      </c>
      <c r="N2787" s="4" t="s">
        <v>41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0</v>
      </c>
      <c r="AB2787" s="4">
        <v>0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0</v>
      </c>
    </row>
    <row r="2788" spans="1:40" ht="15" customHeight="1" x14ac:dyDescent="0.25">
      <c r="A2788" s="4" t="str">
        <f>EB[[#This Row],[unit]] &amp; "#" &amp; EB[[#This Row],[indic_nrg]] &amp; "#" &amp; EB[[#This Row],[product]] &amp; "#" &amp; EB[[#This Row],[geo]]</f>
        <v>TJ#B_101605#3246#CZ</v>
      </c>
      <c r="B2788" s="4" t="str">
        <f>VLOOKUP(EB[[#This Row],[product]],KS_DB[[product]:[KS]],5,FALSE)</f>
        <v>liquid</v>
      </c>
      <c r="C2788" s="4" t="str">
        <f>VLOOKUP(EB[[#This Row],[product]],KS_DB[[product]:[KS]],6,FALSE)</f>
        <v>liquid</v>
      </c>
      <c r="D2788" s="4">
        <f>VLOOKUP(EB[[#This Row],[product]],Carriers[],4,FALSE)</f>
        <v>1</v>
      </c>
      <c r="E2788" s="4">
        <f>VLOOKUP(EB[[#This Row],[indic_nrg]],Indicators[],4,FALSE)</f>
        <v>0</v>
      </c>
      <c r="F2788" s="4">
        <f>IFERROR(VLOOKUP(EB[[#This Row],[Source_carrier]],KS_DB[[product]:[KS]],6,FALSE),0)</f>
        <v>0</v>
      </c>
      <c r="G2788" s="4" t="s">
        <v>34</v>
      </c>
      <c r="H2788" s="4" t="s">
        <v>1239</v>
      </c>
      <c r="I2788" s="4" t="s">
        <v>1225</v>
      </c>
      <c r="J2788" s="4" t="s">
        <v>37</v>
      </c>
      <c r="K2788" s="4" t="s">
        <v>1240</v>
      </c>
      <c r="L2788" s="4" t="s">
        <v>39</v>
      </c>
      <c r="M2788" s="4" t="s">
        <v>1226</v>
      </c>
      <c r="N2788" s="4" t="s">
        <v>41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</row>
    <row r="2789" spans="1:40" ht="15" customHeight="1" x14ac:dyDescent="0.25">
      <c r="A2789" s="4" t="str">
        <f>EB[[#This Row],[unit]] &amp; "#" &amp; EB[[#This Row],[indic_nrg]] &amp; "#" &amp; EB[[#This Row],[product]] &amp; "#" &amp; EB[[#This Row],[geo]]</f>
        <v>TJ#B_101605#3247#CZ</v>
      </c>
      <c r="B2789" s="4" t="str">
        <f>VLOOKUP(EB[[#This Row],[product]],KS_DB[[product]:[KS]],5,FALSE)</f>
        <v>liquid</v>
      </c>
      <c r="C2789" s="4" t="str">
        <f>VLOOKUP(EB[[#This Row],[product]],KS_DB[[product]:[KS]],6,FALSE)</f>
        <v>jetkerosene</v>
      </c>
      <c r="D2789" s="4">
        <f>VLOOKUP(EB[[#This Row],[product]],Carriers[],4,FALSE)</f>
        <v>1</v>
      </c>
      <c r="E2789" s="4">
        <f>VLOOKUP(EB[[#This Row],[indic_nrg]],Indicators[],4,FALSE)</f>
        <v>0</v>
      </c>
      <c r="F2789" s="4">
        <f>IFERROR(VLOOKUP(EB[[#This Row],[Source_carrier]],KS_DB[[product]:[KS]],6,FALSE),0)</f>
        <v>0</v>
      </c>
      <c r="G2789" s="4" t="s">
        <v>34</v>
      </c>
      <c r="H2789" s="4" t="s">
        <v>1239</v>
      </c>
      <c r="I2789" s="4" t="s">
        <v>1141</v>
      </c>
      <c r="J2789" s="4" t="s">
        <v>37</v>
      </c>
      <c r="K2789" s="4" t="s">
        <v>1240</v>
      </c>
      <c r="L2789" s="4" t="s">
        <v>39</v>
      </c>
      <c r="M2789" s="4" t="s">
        <v>1142</v>
      </c>
      <c r="N2789" s="4" t="s">
        <v>41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</row>
    <row r="2790" spans="1:40" ht="15" customHeight="1" x14ac:dyDescent="0.25">
      <c r="A2790" s="4" t="str">
        <f>EB[[#This Row],[unit]] &amp; "#" &amp; EB[[#This Row],[indic_nrg]] &amp; "#" &amp; EB[[#This Row],[product]] &amp; "#" &amp; EB[[#This Row],[geo]]</f>
        <v>TJ#B_101605#3250#CZ</v>
      </c>
      <c r="B2790" s="4" t="str">
        <f>VLOOKUP(EB[[#This Row],[product]],KS_DB[[product]:[KS]],5,FALSE)</f>
        <v>liquid</v>
      </c>
      <c r="C2790" s="4" t="str">
        <f>VLOOKUP(EB[[#This Row],[product]],KS_DB[[product]:[KS]],6,FALSE)</f>
        <v>diesel</v>
      </c>
      <c r="D2790" s="4">
        <f>VLOOKUP(EB[[#This Row],[product]],Carriers[],4,FALSE)</f>
        <v>1</v>
      </c>
      <c r="E2790" s="4">
        <f>VLOOKUP(EB[[#This Row],[indic_nrg]],Indicators[],4,FALSE)</f>
        <v>0</v>
      </c>
      <c r="F2790" s="4">
        <f>IFERROR(VLOOKUP(EB[[#This Row],[Source_carrier]],KS_DB[[product]:[KS]],6,FALSE),0)</f>
        <v>0</v>
      </c>
      <c r="G2790" s="4" t="s">
        <v>34</v>
      </c>
      <c r="H2790" s="4" t="s">
        <v>1239</v>
      </c>
      <c r="I2790" s="4" t="s">
        <v>1143</v>
      </c>
      <c r="J2790" s="4" t="s">
        <v>37</v>
      </c>
      <c r="K2790" s="4" t="s">
        <v>1240</v>
      </c>
      <c r="L2790" s="4" t="s">
        <v>39</v>
      </c>
      <c r="M2790" s="4" t="s">
        <v>1144</v>
      </c>
      <c r="N2790" s="4" t="s">
        <v>41</v>
      </c>
      <c r="O2790" s="4">
        <v>33687</v>
      </c>
      <c r="P2790" s="4">
        <v>17320</v>
      </c>
      <c r="Q2790" s="4">
        <v>18099</v>
      </c>
      <c r="R2790" s="4">
        <v>16367</v>
      </c>
      <c r="S2790" s="4">
        <v>22170</v>
      </c>
      <c r="T2790" s="4">
        <v>20766</v>
      </c>
      <c r="U2790" s="4">
        <v>24313</v>
      </c>
      <c r="V2790" s="4">
        <v>22780</v>
      </c>
      <c r="W2790" s="4">
        <v>26269</v>
      </c>
      <c r="X2790" s="4">
        <v>30187</v>
      </c>
      <c r="Y2790" s="4">
        <v>24411</v>
      </c>
      <c r="Z2790" s="4">
        <v>29343</v>
      </c>
      <c r="AA2790" s="4">
        <v>25929</v>
      </c>
      <c r="AB2790" s="4">
        <v>26580</v>
      </c>
      <c r="AC2790" s="4">
        <v>34101</v>
      </c>
      <c r="AD2790" s="4">
        <v>37957</v>
      </c>
      <c r="AE2790" s="4">
        <v>34101</v>
      </c>
      <c r="AF2790" s="4">
        <v>30623</v>
      </c>
      <c r="AG2790" s="4">
        <v>37358</v>
      </c>
      <c r="AH2790" s="4">
        <v>34235</v>
      </c>
      <c r="AI2790" s="4">
        <v>40312</v>
      </c>
      <c r="AJ2790" s="4">
        <v>37112</v>
      </c>
      <c r="AK2790" s="4">
        <v>40518</v>
      </c>
      <c r="AL2790" s="4">
        <v>38106</v>
      </c>
      <c r="AM2790" s="4">
        <v>45693</v>
      </c>
      <c r="AN2790" s="4">
        <v>28384</v>
      </c>
    </row>
    <row r="2791" spans="1:40" ht="15" customHeight="1" x14ac:dyDescent="0.25">
      <c r="A2791" s="4" t="str">
        <f>EB[[#This Row],[unit]] &amp; "#" &amp; EB[[#This Row],[indic_nrg]] &amp; "#" &amp; EB[[#This Row],[product]] &amp; "#" &amp; EB[[#This Row],[geo]]</f>
        <v>TJ#B_101605#3260#CZ</v>
      </c>
      <c r="B2791" s="4" t="str">
        <f>VLOOKUP(EB[[#This Row],[product]],KS_DB[[product]:[KS]],5,FALSE)</f>
        <v>liquid</v>
      </c>
      <c r="C2791" s="4" t="str">
        <f>VLOOKUP(EB[[#This Row],[product]],KS_DB[[product]:[KS]],6,FALSE)</f>
        <v>diesel</v>
      </c>
      <c r="D2791" s="4">
        <f>VLOOKUP(EB[[#This Row],[product]],Carriers[],4,FALSE)</f>
        <v>1</v>
      </c>
      <c r="E2791" s="4">
        <f>VLOOKUP(EB[[#This Row],[indic_nrg]],Indicators[],4,FALSE)</f>
        <v>0</v>
      </c>
      <c r="F2791" s="4">
        <f>IFERROR(VLOOKUP(EB[[#This Row],[Source_carrier]],KS_DB[[product]:[KS]],6,FALSE),0)</f>
        <v>0</v>
      </c>
      <c r="G2791" s="4" t="s">
        <v>34</v>
      </c>
      <c r="H2791" s="4" t="s">
        <v>1239</v>
      </c>
      <c r="I2791" s="4" t="s">
        <v>79</v>
      </c>
      <c r="J2791" s="4" t="s">
        <v>37</v>
      </c>
      <c r="K2791" s="4" t="s">
        <v>1240</v>
      </c>
      <c r="L2791" s="4" t="s">
        <v>39</v>
      </c>
      <c r="M2791" s="4" t="s">
        <v>80</v>
      </c>
      <c r="N2791" s="4" t="s">
        <v>41</v>
      </c>
      <c r="O2791" s="4">
        <v>0</v>
      </c>
      <c r="P2791" s="4">
        <v>0</v>
      </c>
      <c r="Q2791" s="4">
        <v>0</v>
      </c>
      <c r="R2791" s="4">
        <v>0</v>
      </c>
      <c r="S2791" s="4">
        <v>8418</v>
      </c>
      <c r="T2791" s="4">
        <v>13602</v>
      </c>
      <c r="U2791" s="4">
        <v>15820</v>
      </c>
      <c r="V2791" s="4">
        <v>15489</v>
      </c>
      <c r="W2791" s="4">
        <v>13490</v>
      </c>
      <c r="X2791" s="4">
        <v>11909</v>
      </c>
      <c r="Y2791" s="4">
        <v>9862</v>
      </c>
      <c r="Z2791" s="4">
        <v>8468</v>
      </c>
      <c r="AA2791" s="4">
        <v>4781</v>
      </c>
      <c r="AB2791" s="4">
        <v>4654</v>
      </c>
      <c r="AC2791" s="4">
        <v>11054</v>
      </c>
      <c r="AD2791" s="4">
        <v>2091</v>
      </c>
      <c r="AE2791" s="4">
        <v>1283</v>
      </c>
      <c r="AF2791" s="4">
        <v>940</v>
      </c>
      <c r="AG2791" s="4">
        <v>855</v>
      </c>
      <c r="AH2791" s="4">
        <v>688</v>
      </c>
      <c r="AI2791" s="4">
        <v>1069</v>
      </c>
      <c r="AJ2791" s="4">
        <v>387</v>
      </c>
      <c r="AK2791" s="4">
        <v>43</v>
      </c>
      <c r="AL2791" s="4">
        <v>256</v>
      </c>
      <c r="AM2791" s="4">
        <v>301</v>
      </c>
      <c r="AN2791" s="4">
        <v>213</v>
      </c>
    </row>
    <row r="2792" spans="1:40" ht="15" customHeight="1" x14ac:dyDescent="0.25">
      <c r="A2792" s="4" t="str">
        <f>EB[[#This Row],[unit]] &amp; "#" &amp; EB[[#This Row],[indic_nrg]] &amp; "#" &amp; EB[[#This Row],[product]] &amp; "#" &amp; EB[[#This Row],[geo]]</f>
        <v>TJ#B_101605#3270A#CZ</v>
      </c>
      <c r="B2792" s="4" t="str">
        <f>VLOOKUP(EB[[#This Row],[product]],KS_DB[[product]:[KS]],5,FALSE)</f>
        <v>liquid</v>
      </c>
      <c r="C2792" s="4" t="str">
        <f>VLOOKUP(EB[[#This Row],[product]],KS_DB[[product]:[KS]],6,FALSE)</f>
        <v>liquid</v>
      </c>
      <c r="D2792" s="4">
        <f>VLOOKUP(EB[[#This Row],[product]],Carriers[],4,FALSE)</f>
        <v>1</v>
      </c>
      <c r="E2792" s="4">
        <f>VLOOKUP(EB[[#This Row],[indic_nrg]],Indicators[],4,FALSE)</f>
        <v>0</v>
      </c>
      <c r="F2792" s="4">
        <f>IFERROR(VLOOKUP(EB[[#This Row],[Source_carrier]],KS_DB[[product]:[KS]],6,FALSE),0)</f>
        <v>0</v>
      </c>
      <c r="G2792" s="4" t="s">
        <v>34</v>
      </c>
      <c r="H2792" s="4" t="s">
        <v>1239</v>
      </c>
      <c r="I2792" s="4" t="s">
        <v>81</v>
      </c>
      <c r="J2792" s="4" t="s">
        <v>37</v>
      </c>
      <c r="K2792" s="4" t="s">
        <v>1240</v>
      </c>
      <c r="L2792" s="4" t="s">
        <v>39</v>
      </c>
      <c r="M2792" s="4" t="s">
        <v>82</v>
      </c>
      <c r="N2792" s="4" t="s">
        <v>41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</row>
    <row r="2793" spans="1:40" ht="15" customHeight="1" x14ac:dyDescent="0.25">
      <c r="A2793" s="4" t="str">
        <f>EB[[#This Row],[unit]] &amp; "#" &amp; EB[[#This Row],[indic_nrg]] &amp; "#" &amp; EB[[#This Row],[product]] &amp; "#" &amp; EB[[#This Row],[geo]]</f>
        <v>TJ#B_101605#3281#CZ</v>
      </c>
      <c r="B2793" s="4" t="str">
        <f>VLOOKUP(EB[[#This Row],[product]],KS_DB[[product]:[KS]],5,FALSE)</f>
        <v>liquid</v>
      </c>
      <c r="C2793" s="4" t="str">
        <f>VLOOKUP(EB[[#This Row],[product]],KS_DB[[product]:[KS]],6,FALSE)</f>
        <v>liquid</v>
      </c>
      <c r="D2793" s="4">
        <f>VLOOKUP(EB[[#This Row],[product]],Carriers[],4,FALSE)</f>
        <v>1</v>
      </c>
      <c r="E2793" s="4">
        <f>VLOOKUP(EB[[#This Row],[indic_nrg]],Indicators[],4,FALSE)</f>
        <v>0</v>
      </c>
      <c r="F2793" s="4">
        <f>IFERROR(VLOOKUP(EB[[#This Row],[Source_carrier]],KS_DB[[product]:[KS]],6,FALSE),0)</f>
        <v>0</v>
      </c>
      <c r="G2793" s="4" t="s">
        <v>34</v>
      </c>
      <c r="H2793" s="4" t="s">
        <v>1239</v>
      </c>
      <c r="I2793" s="4" t="s">
        <v>1145</v>
      </c>
      <c r="J2793" s="4" t="s">
        <v>37</v>
      </c>
      <c r="K2793" s="4" t="s">
        <v>1240</v>
      </c>
      <c r="L2793" s="4" t="s">
        <v>39</v>
      </c>
      <c r="M2793" s="4" t="s">
        <v>1146</v>
      </c>
      <c r="N2793" s="4" t="s">
        <v>41</v>
      </c>
      <c r="O2793" s="4">
        <v>3617</v>
      </c>
      <c r="P2793" s="4">
        <v>1487</v>
      </c>
      <c r="Q2793" s="4">
        <v>1125</v>
      </c>
      <c r="R2793" s="4">
        <v>2854</v>
      </c>
      <c r="S2793" s="4">
        <v>1527</v>
      </c>
      <c r="T2793" s="4">
        <v>723</v>
      </c>
      <c r="U2793" s="4">
        <v>965</v>
      </c>
      <c r="V2793" s="4">
        <v>804</v>
      </c>
      <c r="W2793" s="4">
        <v>1447</v>
      </c>
      <c r="X2793" s="4">
        <v>1487</v>
      </c>
      <c r="Y2793" s="4">
        <v>2130</v>
      </c>
      <c r="Z2793" s="4">
        <v>1527</v>
      </c>
      <c r="AA2793" s="4">
        <v>1085</v>
      </c>
      <c r="AB2793" s="4">
        <v>924</v>
      </c>
      <c r="AC2793" s="4">
        <v>1648</v>
      </c>
      <c r="AD2793" s="4">
        <v>1367</v>
      </c>
      <c r="AE2793" s="4">
        <v>1125</v>
      </c>
      <c r="AF2793" s="4">
        <v>924</v>
      </c>
      <c r="AG2793" s="4">
        <v>844</v>
      </c>
      <c r="AH2793" s="4">
        <v>643</v>
      </c>
      <c r="AI2793" s="4">
        <v>482</v>
      </c>
      <c r="AJ2793" s="4">
        <v>723</v>
      </c>
      <c r="AK2793" s="4">
        <v>603</v>
      </c>
      <c r="AL2793" s="4">
        <v>482</v>
      </c>
      <c r="AM2793" s="4">
        <v>844</v>
      </c>
      <c r="AN2793" s="4">
        <v>723</v>
      </c>
    </row>
    <row r="2794" spans="1:40" ht="15" customHeight="1" x14ac:dyDescent="0.25">
      <c r="A2794" s="4" t="str">
        <f>EB[[#This Row],[unit]] &amp; "#" &amp; EB[[#This Row],[indic_nrg]] &amp; "#" &amp; EB[[#This Row],[product]] &amp; "#" &amp; EB[[#This Row],[geo]]</f>
        <v>TJ#B_101605#3282#CZ</v>
      </c>
      <c r="B2794" s="4" t="str">
        <f>VLOOKUP(EB[[#This Row],[product]],KS_DB[[product]:[KS]],5,FALSE)</f>
        <v>liquid</v>
      </c>
      <c r="C2794" s="4" t="str">
        <f>VLOOKUP(EB[[#This Row],[product]],KS_DB[[product]:[KS]],6,FALSE)</f>
        <v>liquid</v>
      </c>
      <c r="D2794" s="4">
        <f>VLOOKUP(EB[[#This Row],[product]],Carriers[],4,FALSE)</f>
        <v>1</v>
      </c>
      <c r="E2794" s="4">
        <f>VLOOKUP(EB[[#This Row],[indic_nrg]],Indicators[],4,FALSE)</f>
        <v>0</v>
      </c>
      <c r="F2794" s="4">
        <f>IFERROR(VLOOKUP(EB[[#This Row],[Source_carrier]],KS_DB[[product]:[KS]],6,FALSE),0)</f>
        <v>0</v>
      </c>
      <c r="G2794" s="4" t="s">
        <v>34</v>
      </c>
      <c r="H2794" s="4" t="s">
        <v>1239</v>
      </c>
      <c r="I2794" s="4" t="s">
        <v>1129</v>
      </c>
      <c r="J2794" s="4" t="s">
        <v>37</v>
      </c>
      <c r="K2794" s="4" t="s">
        <v>1240</v>
      </c>
      <c r="L2794" s="4" t="s">
        <v>39</v>
      </c>
      <c r="M2794" s="4" t="s">
        <v>1130</v>
      </c>
      <c r="N2794" s="4" t="s">
        <v>41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482</v>
      </c>
      <c r="W2794" s="4">
        <v>965</v>
      </c>
      <c r="X2794" s="4">
        <v>884</v>
      </c>
      <c r="Y2794" s="4">
        <v>1166</v>
      </c>
      <c r="Z2794" s="4">
        <v>1045</v>
      </c>
      <c r="AA2794" s="4">
        <v>723</v>
      </c>
      <c r="AB2794" s="4">
        <v>723</v>
      </c>
      <c r="AC2794" s="4">
        <v>1246</v>
      </c>
      <c r="AD2794" s="4">
        <v>1286</v>
      </c>
      <c r="AE2794" s="4">
        <v>1166</v>
      </c>
      <c r="AF2794" s="4">
        <v>1608</v>
      </c>
      <c r="AG2794" s="4">
        <v>884</v>
      </c>
      <c r="AH2794" s="4">
        <v>201</v>
      </c>
      <c r="AI2794" s="4">
        <v>281</v>
      </c>
      <c r="AJ2794" s="4">
        <v>884</v>
      </c>
      <c r="AK2794" s="4">
        <v>402</v>
      </c>
      <c r="AL2794" s="4">
        <v>965</v>
      </c>
      <c r="AM2794" s="4">
        <v>1085</v>
      </c>
      <c r="AN2794" s="4">
        <v>1568</v>
      </c>
    </row>
    <row r="2795" spans="1:40" ht="15" customHeight="1" x14ac:dyDescent="0.25">
      <c r="A2795" s="4" t="str">
        <f>EB[[#This Row],[unit]] &amp; "#" &amp; EB[[#This Row],[indic_nrg]] &amp; "#" &amp; EB[[#This Row],[product]] &amp; "#" &amp; EB[[#This Row],[geo]]</f>
        <v>TJ#B_101605#3283#CZ</v>
      </c>
      <c r="B2795" s="4" t="str">
        <f>VLOOKUP(EB[[#This Row],[product]],KS_DB[[product]:[KS]],5,FALSE)</f>
        <v>liquid</v>
      </c>
      <c r="C2795" s="4" t="str">
        <f>VLOOKUP(EB[[#This Row],[product]],KS_DB[[product]:[KS]],6,FALSE)</f>
        <v>liquid</v>
      </c>
      <c r="D2795" s="4">
        <f>VLOOKUP(EB[[#This Row],[product]],Carriers[],4,FALSE)</f>
        <v>1</v>
      </c>
      <c r="E2795" s="4">
        <f>VLOOKUP(EB[[#This Row],[indic_nrg]],Indicators[],4,FALSE)</f>
        <v>0</v>
      </c>
      <c r="F2795" s="4">
        <f>IFERROR(VLOOKUP(EB[[#This Row],[Source_carrier]],KS_DB[[product]:[KS]],6,FALSE),0)</f>
        <v>0</v>
      </c>
      <c r="G2795" s="4" t="s">
        <v>34</v>
      </c>
      <c r="H2795" s="4" t="s">
        <v>1239</v>
      </c>
      <c r="I2795" s="4" t="s">
        <v>1147</v>
      </c>
      <c r="J2795" s="4" t="s">
        <v>37</v>
      </c>
      <c r="K2795" s="4" t="s">
        <v>1240</v>
      </c>
      <c r="L2795" s="4" t="s">
        <v>39</v>
      </c>
      <c r="M2795" s="4" t="s">
        <v>1148</v>
      </c>
      <c r="N2795" s="4" t="s">
        <v>41</v>
      </c>
      <c r="O2795" s="4">
        <v>20177</v>
      </c>
      <c r="P2795" s="4">
        <v>13344</v>
      </c>
      <c r="Q2795" s="4">
        <v>14751</v>
      </c>
      <c r="R2795" s="4">
        <v>11013</v>
      </c>
      <c r="S2795" s="4">
        <v>12661</v>
      </c>
      <c r="T2795" s="4">
        <v>14349</v>
      </c>
      <c r="U2795" s="4">
        <v>10048</v>
      </c>
      <c r="V2795" s="4">
        <v>7396</v>
      </c>
      <c r="W2795" s="4">
        <v>14791</v>
      </c>
      <c r="X2795" s="4">
        <v>14630</v>
      </c>
      <c r="Y2795" s="4">
        <v>15193</v>
      </c>
      <c r="Z2795" s="4">
        <v>14871</v>
      </c>
      <c r="AA2795" s="4">
        <v>15876</v>
      </c>
      <c r="AB2795" s="4">
        <v>18770</v>
      </c>
      <c r="AC2795" s="4">
        <v>21061</v>
      </c>
      <c r="AD2795" s="4">
        <v>21302</v>
      </c>
      <c r="AE2795" s="4">
        <v>24357</v>
      </c>
      <c r="AF2795" s="4">
        <v>21624</v>
      </c>
      <c r="AG2795" s="4">
        <v>22187</v>
      </c>
      <c r="AH2795" s="4">
        <v>18489</v>
      </c>
      <c r="AI2795" s="4">
        <v>17122</v>
      </c>
      <c r="AJ2795" s="4">
        <v>16519</v>
      </c>
      <c r="AK2795" s="4">
        <v>16479</v>
      </c>
      <c r="AL2795" s="4">
        <v>16077</v>
      </c>
      <c r="AM2795" s="4">
        <v>18087</v>
      </c>
      <c r="AN2795" s="4">
        <v>21825</v>
      </c>
    </row>
    <row r="2796" spans="1:40" ht="15" customHeight="1" x14ac:dyDescent="0.25">
      <c r="A2796" s="4" t="str">
        <f>EB[[#This Row],[unit]] &amp; "#" &amp; EB[[#This Row],[indic_nrg]] &amp; "#" &amp; EB[[#This Row],[product]] &amp; "#" &amp; EB[[#This Row],[geo]]</f>
        <v>TJ#B_101605#3285#CZ</v>
      </c>
      <c r="B2796" s="4" t="str">
        <f>VLOOKUP(EB[[#This Row],[product]],KS_DB[[product]:[KS]],5,FALSE)</f>
        <v>liquid</v>
      </c>
      <c r="C2796" s="4" t="str">
        <f>VLOOKUP(EB[[#This Row],[product]],KS_DB[[product]:[KS]],6,FALSE)</f>
        <v>liquid</v>
      </c>
      <c r="D2796" s="4">
        <f>VLOOKUP(EB[[#This Row],[product]],Carriers[],4,FALSE)</f>
        <v>1</v>
      </c>
      <c r="E2796" s="4">
        <f>VLOOKUP(EB[[#This Row],[indic_nrg]],Indicators[],4,FALSE)</f>
        <v>0</v>
      </c>
      <c r="F2796" s="4">
        <f>IFERROR(VLOOKUP(EB[[#This Row],[Source_carrier]],KS_DB[[product]:[KS]],6,FALSE),0)</f>
        <v>0</v>
      </c>
      <c r="G2796" s="4" t="s">
        <v>34</v>
      </c>
      <c r="H2796" s="4" t="s">
        <v>1239</v>
      </c>
      <c r="I2796" s="4" t="s">
        <v>1149</v>
      </c>
      <c r="J2796" s="4" t="s">
        <v>37</v>
      </c>
      <c r="K2796" s="4" t="s">
        <v>1240</v>
      </c>
      <c r="L2796" s="4" t="s">
        <v>39</v>
      </c>
      <c r="M2796" s="4" t="s">
        <v>1150</v>
      </c>
      <c r="N2796" s="4" t="s">
        <v>41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300</v>
      </c>
      <c r="V2796" s="4">
        <v>38</v>
      </c>
      <c r="W2796" s="4">
        <v>638</v>
      </c>
      <c r="X2796" s="4">
        <v>300</v>
      </c>
      <c r="Y2796" s="4">
        <v>562</v>
      </c>
      <c r="Z2796" s="4">
        <v>488</v>
      </c>
      <c r="AA2796" s="4">
        <v>675</v>
      </c>
      <c r="AB2796" s="4">
        <v>300</v>
      </c>
      <c r="AC2796" s="4">
        <v>225</v>
      </c>
      <c r="AD2796" s="4">
        <v>188</v>
      </c>
      <c r="AE2796" s="4">
        <v>150</v>
      </c>
      <c r="AF2796" s="4">
        <v>112</v>
      </c>
      <c r="AG2796" s="4">
        <v>112</v>
      </c>
      <c r="AH2796" s="4">
        <v>150</v>
      </c>
      <c r="AI2796" s="4">
        <v>188</v>
      </c>
      <c r="AJ2796" s="4">
        <v>188</v>
      </c>
      <c r="AK2796" s="4">
        <v>231</v>
      </c>
      <c r="AL2796" s="4">
        <v>308</v>
      </c>
      <c r="AM2796" s="4">
        <v>231</v>
      </c>
      <c r="AN2796" s="4">
        <v>270</v>
      </c>
    </row>
    <row r="2797" spans="1:40" ht="15" customHeight="1" x14ac:dyDescent="0.25">
      <c r="A2797" s="4" t="str">
        <f>EB[[#This Row],[unit]] &amp; "#" &amp; EB[[#This Row],[indic_nrg]] &amp; "#" &amp; EB[[#This Row],[product]] &amp; "#" &amp; EB[[#This Row],[geo]]</f>
        <v>TJ#B_101605#3286#CZ</v>
      </c>
      <c r="B2797" s="4" t="str">
        <f>VLOOKUP(EB[[#This Row],[product]],KS_DB[[product]:[KS]],5,FALSE)</f>
        <v>liquid</v>
      </c>
      <c r="C2797" s="4" t="str">
        <f>VLOOKUP(EB[[#This Row],[product]],KS_DB[[product]:[KS]],6,FALSE)</f>
        <v>liquid</v>
      </c>
      <c r="D2797" s="4">
        <f>VLOOKUP(EB[[#This Row],[product]],Carriers[],4,FALSE)</f>
        <v>1</v>
      </c>
      <c r="E2797" s="4">
        <f>VLOOKUP(EB[[#This Row],[indic_nrg]],Indicators[],4,FALSE)</f>
        <v>0</v>
      </c>
      <c r="F2797" s="4">
        <f>IFERROR(VLOOKUP(EB[[#This Row],[Source_carrier]],KS_DB[[product]:[KS]],6,FALSE),0)</f>
        <v>0</v>
      </c>
      <c r="G2797" s="4" t="s">
        <v>34</v>
      </c>
      <c r="H2797" s="4" t="s">
        <v>1239</v>
      </c>
      <c r="I2797" s="4" t="s">
        <v>1151</v>
      </c>
      <c r="J2797" s="4" t="s">
        <v>37</v>
      </c>
      <c r="K2797" s="4" t="s">
        <v>1240</v>
      </c>
      <c r="L2797" s="4" t="s">
        <v>39</v>
      </c>
      <c r="M2797" s="4" t="s">
        <v>1152</v>
      </c>
      <c r="N2797" s="4" t="s">
        <v>41</v>
      </c>
      <c r="O2797" s="4">
        <v>643</v>
      </c>
      <c r="P2797" s="4">
        <v>362</v>
      </c>
      <c r="Q2797" s="4">
        <v>322</v>
      </c>
      <c r="R2797" s="4">
        <v>241</v>
      </c>
      <c r="S2797" s="4">
        <v>241</v>
      </c>
      <c r="T2797" s="4">
        <v>322</v>
      </c>
      <c r="U2797" s="4">
        <v>362</v>
      </c>
      <c r="V2797" s="4">
        <v>80</v>
      </c>
      <c r="W2797" s="4">
        <v>161</v>
      </c>
      <c r="X2797" s="4">
        <v>121</v>
      </c>
      <c r="Y2797" s="4">
        <v>402</v>
      </c>
      <c r="Z2797" s="4">
        <v>201</v>
      </c>
      <c r="AA2797" s="4">
        <v>201</v>
      </c>
      <c r="AB2797" s="4">
        <v>482</v>
      </c>
      <c r="AC2797" s="4">
        <v>523</v>
      </c>
      <c r="AD2797" s="4">
        <v>643</v>
      </c>
      <c r="AE2797" s="4">
        <v>723</v>
      </c>
      <c r="AF2797" s="4">
        <v>764</v>
      </c>
      <c r="AG2797" s="4">
        <v>643</v>
      </c>
      <c r="AH2797" s="4">
        <v>643</v>
      </c>
      <c r="AI2797" s="4">
        <v>603</v>
      </c>
      <c r="AJ2797" s="4">
        <v>523</v>
      </c>
      <c r="AK2797" s="4">
        <v>442</v>
      </c>
      <c r="AL2797" s="4">
        <v>402</v>
      </c>
      <c r="AM2797" s="4">
        <v>482</v>
      </c>
      <c r="AN2797" s="4">
        <v>402</v>
      </c>
    </row>
    <row r="2798" spans="1:40" ht="15" customHeight="1" x14ac:dyDescent="0.25">
      <c r="A2798" s="4" t="str">
        <f>EB[[#This Row],[unit]] &amp; "#" &amp; EB[[#This Row],[indic_nrg]] &amp; "#" &amp; EB[[#This Row],[product]] &amp; "#" &amp; EB[[#This Row],[geo]]</f>
        <v>TJ#B_101605#3295#CZ</v>
      </c>
      <c r="B2798" s="4" t="str">
        <f>VLOOKUP(EB[[#This Row],[product]],KS_DB[[product]:[KS]],5,FALSE)</f>
        <v>liquid</v>
      </c>
      <c r="C2798" s="4" t="str">
        <f>VLOOKUP(EB[[#This Row],[product]],KS_DB[[product]:[KS]],6,FALSE)</f>
        <v>liquid</v>
      </c>
      <c r="D2798" s="4">
        <f>VLOOKUP(EB[[#This Row],[product]],Carriers[],4,FALSE)</f>
        <v>1</v>
      </c>
      <c r="E2798" s="4">
        <f>VLOOKUP(EB[[#This Row],[indic_nrg]],Indicators[],4,FALSE)</f>
        <v>0</v>
      </c>
      <c r="F2798" s="4">
        <f>IFERROR(VLOOKUP(EB[[#This Row],[Source_carrier]],KS_DB[[product]:[KS]],6,FALSE),0)</f>
        <v>0</v>
      </c>
      <c r="G2798" s="4" t="s">
        <v>34</v>
      </c>
      <c r="H2798" s="4" t="s">
        <v>1239</v>
      </c>
      <c r="I2798" s="4" t="s">
        <v>1153</v>
      </c>
      <c r="J2798" s="4" t="s">
        <v>37</v>
      </c>
      <c r="K2798" s="4" t="s">
        <v>1240</v>
      </c>
      <c r="L2798" s="4" t="s">
        <v>39</v>
      </c>
      <c r="M2798" s="4" t="s">
        <v>1154</v>
      </c>
      <c r="N2798" s="4" t="s">
        <v>41</v>
      </c>
      <c r="O2798" s="4">
        <v>3336</v>
      </c>
      <c r="P2798" s="4">
        <v>2693</v>
      </c>
      <c r="Q2798" s="4">
        <v>2814</v>
      </c>
      <c r="R2798" s="4">
        <v>3175</v>
      </c>
      <c r="S2798" s="4">
        <v>3215</v>
      </c>
      <c r="T2798" s="4">
        <v>36754</v>
      </c>
      <c r="U2798" s="4">
        <v>37286</v>
      </c>
      <c r="V2798" s="4">
        <v>33010</v>
      </c>
      <c r="W2798" s="4">
        <v>18042</v>
      </c>
      <c r="X2798" s="4">
        <v>20392</v>
      </c>
      <c r="Y2798" s="4">
        <v>19660</v>
      </c>
      <c r="Z2798" s="4">
        <v>21151</v>
      </c>
      <c r="AA2798" s="4">
        <v>22310</v>
      </c>
      <c r="AB2798" s="4">
        <v>20696</v>
      </c>
      <c r="AC2798" s="4">
        <v>24370</v>
      </c>
      <c r="AD2798" s="4">
        <v>34474</v>
      </c>
      <c r="AE2798" s="4">
        <v>34623</v>
      </c>
      <c r="AF2798" s="4">
        <v>31519</v>
      </c>
      <c r="AG2798" s="4">
        <v>32600</v>
      </c>
      <c r="AH2798" s="4">
        <v>29414</v>
      </c>
      <c r="AI2798" s="4">
        <v>28711</v>
      </c>
      <c r="AJ2798" s="4">
        <v>25761</v>
      </c>
      <c r="AK2798" s="4">
        <v>26513</v>
      </c>
      <c r="AL2798" s="4">
        <v>22741</v>
      </c>
      <c r="AM2798" s="4">
        <v>21392</v>
      </c>
      <c r="AN2798" s="4">
        <v>17274</v>
      </c>
    </row>
    <row r="2799" spans="1:40" ht="15" customHeight="1" x14ac:dyDescent="0.25">
      <c r="A2799" s="4" t="str">
        <f>EB[[#This Row],[unit]] &amp; "#" &amp; EB[[#This Row],[indic_nrg]] &amp; "#" &amp; EB[[#This Row],[product]] &amp; "#" &amp; EB[[#This Row],[geo]]</f>
        <v>TJ#B_101605#4000#CZ</v>
      </c>
      <c r="B2799" s="4" t="str">
        <f>VLOOKUP(EB[[#This Row],[product]],KS_DB[[product]:[KS]],5,FALSE)</f>
        <v>gas</v>
      </c>
      <c r="C2799" s="4" t="str">
        <f>VLOOKUP(EB[[#This Row],[product]],KS_DB[[product]:[KS]],6,FALSE)</f>
        <v>gas</v>
      </c>
      <c r="D2799" s="4">
        <f>VLOOKUP(EB[[#This Row],[product]],Carriers[],4,FALSE)</f>
        <v>0</v>
      </c>
      <c r="E2799" s="4">
        <f>VLOOKUP(EB[[#This Row],[indic_nrg]],Indicators[],4,FALSE)</f>
        <v>0</v>
      </c>
      <c r="F2799" s="4">
        <f>IFERROR(VLOOKUP(EB[[#This Row],[Source_carrier]],KS_DB[[product]:[KS]],6,FALSE),0)</f>
        <v>0</v>
      </c>
      <c r="G2799" s="4" t="s">
        <v>34</v>
      </c>
      <c r="H2799" s="4" t="s">
        <v>1239</v>
      </c>
      <c r="I2799" s="4" t="s">
        <v>83</v>
      </c>
      <c r="J2799" s="4" t="s">
        <v>37</v>
      </c>
      <c r="K2799" s="4" t="s">
        <v>1240</v>
      </c>
      <c r="L2799" s="4" t="s">
        <v>39</v>
      </c>
      <c r="M2799" s="4" t="s">
        <v>84</v>
      </c>
      <c r="N2799" s="4" t="s">
        <v>41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4">
        <v>0</v>
      </c>
      <c r="AF2799" s="4">
        <v>0</v>
      </c>
      <c r="AG2799" s="4">
        <v>4032</v>
      </c>
      <c r="AH2799" s="4">
        <v>2469</v>
      </c>
      <c r="AI2799" s="4">
        <v>3794</v>
      </c>
      <c r="AJ2799" s="4">
        <v>3977</v>
      </c>
      <c r="AK2799" s="4">
        <v>4060</v>
      </c>
      <c r="AL2799" s="4">
        <v>3875</v>
      </c>
      <c r="AM2799" s="4">
        <v>3957</v>
      </c>
      <c r="AN2799" s="4">
        <v>4016</v>
      </c>
    </row>
    <row r="2800" spans="1:40" ht="15" customHeight="1" x14ac:dyDescent="0.25">
      <c r="A2800" s="4" t="str">
        <f>EB[[#This Row],[unit]] &amp; "#" &amp; EB[[#This Row],[indic_nrg]] &amp; "#" &amp; EB[[#This Row],[product]] &amp; "#" &amp; EB[[#This Row],[geo]]</f>
        <v>TJ#B_101605#4100#CZ</v>
      </c>
      <c r="B2800" s="4" t="str">
        <f>VLOOKUP(EB[[#This Row],[product]],KS_DB[[product]:[KS]],5,FALSE)</f>
        <v>gas</v>
      </c>
      <c r="C2800" s="4" t="str">
        <f>VLOOKUP(EB[[#This Row],[product]],KS_DB[[product]:[KS]],6,FALSE)</f>
        <v>gas</v>
      </c>
      <c r="D2800" s="4">
        <f>VLOOKUP(EB[[#This Row],[product]],Carriers[],4,FALSE)</f>
        <v>1</v>
      </c>
      <c r="E2800" s="4">
        <f>VLOOKUP(EB[[#This Row],[indic_nrg]],Indicators[],4,FALSE)</f>
        <v>0</v>
      </c>
      <c r="F2800" s="4">
        <f>IFERROR(VLOOKUP(EB[[#This Row],[Source_carrier]],KS_DB[[product]:[KS]],6,FALSE),0)</f>
        <v>0</v>
      </c>
      <c r="G2800" s="4" t="s">
        <v>34</v>
      </c>
      <c r="H2800" s="4" t="s">
        <v>1239</v>
      </c>
      <c r="I2800" s="4" t="s">
        <v>85</v>
      </c>
      <c r="J2800" s="4" t="s">
        <v>37</v>
      </c>
      <c r="K2800" s="4" t="s">
        <v>1240</v>
      </c>
      <c r="L2800" s="4" t="s">
        <v>39</v>
      </c>
      <c r="M2800" s="4" t="s">
        <v>86</v>
      </c>
      <c r="N2800" s="4" t="s">
        <v>41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0</v>
      </c>
      <c r="Y2800" s="4">
        <v>0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v>0</v>
      </c>
      <c r="AF2800" s="4">
        <v>0</v>
      </c>
      <c r="AG2800" s="4">
        <v>4032</v>
      </c>
      <c r="AH2800" s="4">
        <v>2469</v>
      </c>
      <c r="AI2800" s="4">
        <v>3794</v>
      </c>
      <c r="AJ2800" s="4">
        <v>3977</v>
      </c>
      <c r="AK2800" s="4">
        <v>4060</v>
      </c>
      <c r="AL2800" s="4">
        <v>3875</v>
      </c>
      <c r="AM2800" s="4">
        <v>3957</v>
      </c>
      <c r="AN2800" s="4">
        <v>4016</v>
      </c>
    </row>
    <row r="2801" spans="1:40" ht="15" customHeight="1" x14ac:dyDescent="0.25">
      <c r="A2801" s="4" t="str">
        <f>EB[[#This Row],[unit]] &amp; "#" &amp; EB[[#This Row],[indic_nrg]] &amp; "#" &amp; EB[[#This Row],[product]] &amp; "#" &amp; EB[[#This Row],[geo]]</f>
        <v>TJ#B_101605#5500#CZ</v>
      </c>
      <c r="B2801" s="4" t="str">
        <f>VLOOKUP(EB[[#This Row],[product]],KS_DB[[product]:[KS]],5,FALSE)</f>
        <v>RES</v>
      </c>
      <c r="C2801" s="4" t="str">
        <f>VLOOKUP(EB[[#This Row],[product]],KS_DB[[product]:[KS]],6,FALSE)</f>
        <v>RES</v>
      </c>
      <c r="D2801" s="4">
        <f>VLOOKUP(EB[[#This Row],[product]],Carriers[],4,FALSE)</f>
        <v>0</v>
      </c>
      <c r="E2801" s="4">
        <f>VLOOKUP(EB[[#This Row],[indic_nrg]],Indicators[],4,FALSE)</f>
        <v>0</v>
      </c>
      <c r="F2801" s="4">
        <f>IFERROR(VLOOKUP(EB[[#This Row],[Source_carrier]],KS_DB[[product]:[KS]],6,FALSE),0)</f>
        <v>0</v>
      </c>
      <c r="G2801" s="4" t="s">
        <v>34</v>
      </c>
      <c r="H2801" s="4" t="s">
        <v>1239</v>
      </c>
      <c r="I2801" s="4" t="s">
        <v>99</v>
      </c>
      <c r="J2801" s="4" t="s">
        <v>37</v>
      </c>
      <c r="K2801" s="4" t="s">
        <v>1240</v>
      </c>
      <c r="L2801" s="4" t="s">
        <v>39</v>
      </c>
      <c r="M2801" s="4" t="s">
        <v>100</v>
      </c>
      <c r="N2801" s="4" t="s">
        <v>41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</row>
    <row r="2802" spans="1:40" ht="15" customHeight="1" x14ac:dyDescent="0.25">
      <c r="A2802" s="4" t="str">
        <f>EB[[#This Row],[unit]] &amp; "#" &amp; EB[[#This Row],[indic_nrg]] &amp; "#" &amp; EB[[#This Row],[product]] &amp; "#" &amp; EB[[#This Row],[geo]]</f>
        <v>TJ#B_101605#5540#CZ</v>
      </c>
      <c r="B2802" s="4" t="str">
        <f>VLOOKUP(EB[[#This Row],[product]],KS_DB[[product]:[KS]],5,FALSE)</f>
        <v>biomass</v>
      </c>
      <c r="C2802" s="4" t="str">
        <f>VLOOKUP(EB[[#This Row],[product]],KS_DB[[product]:[KS]],6,FALSE)</f>
        <v>biomass</v>
      </c>
      <c r="D2802" s="4">
        <f>VLOOKUP(EB[[#This Row],[product]],Carriers[],4,FALSE)</f>
        <v>0</v>
      </c>
      <c r="E2802" s="4">
        <f>VLOOKUP(EB[[#This Row],[indic_nrg]],Indicators[],4,FALSE)</f>
        <v>0</v>
      </c>
      <c r="F2802" s="4">
        <f>IFERROR(VLOOKUP(EB[[#This Row],[Source_carrier]],KS_DB[[product]:[KS]],6,FALSE),0)</f>
        <v>0</v>
      </c>
      <c r="G2802" s="4" t="s">
        <v>34</v>
      </c>
      <c r="H2802" s="4" t="s">
        <v>1239</v>
      </c>
      <c r="I2802" s="4" t="s">
        <v>103</v>
      </c>
      <c r="J2802" s="4" t="s">
        <v>37</v>
      </c>
      <c r="K2802" s="4" t="s">
        <v>1240</v>
      </c>
      <c r="L2802" s="4" t="s">
        <v>39</v>
      </c>
      <c r="M2802" s="4" t="s">
        <v>104</v>
      </c>
      <c r="N2802" s="4" t="s">
        <v>41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</row>
    <row r="2803" spans="1:40" ht="15" customHeight="1" x14ac:dyDescent="0.25">
      <c r="A2803" s="4" t="str">
        <f>EB[[#This Row],[unit]] &amp; "#" &amp; EB[[#This Row],[indic_nrg]] &amp; "#" &amp; EB[[#This Row],[product]] &amp; "#" &amp; EB[[#This Row],[geo]]</f>
        <v>TJ#B_101605#5545#CZ</v>
      </c>
      <c r="B2803" s="4" t="str">
        <f>VLOOKUP(EB[[#This Row],[product]],KS_DB[[product]:[KS]],5,FALSE)</f>
        <v>biomass</v>
      </c>
      <c r="C2803" s="4" t="str">
        <f>VLOOKUP(EB[[#This Row],[product]],KS_DB[[product]:[KS]],6,FALSE)</f>
        <v>biomass</v>
      </c>
      <c r="D2803" s="4">
        <f>VLOOKUP(EB[[#This Row],[product]],Carriers[],4,FALSE)</f>
        <v>0</v>
      </c>
      <c r="E2803" s="4">
        <f>VLOOKUP(EB[[#This Row],[indic_nrg]],Indicators[],4,FALSE)</f>
        <v>0</v>
      </c>
      <c r="F2803" s="4">
        <f>IFERROR(VLOOKUP(EB[[#This Row],[Source_carrier]],KS_DB[[product]:[KS]],6,FALSE),0)</f>
        <v>0</v>
      </c>
      <c r="G2803" s="4" t="s">
        <v>34</v>
      </c>
      <c r="H2803" s="4" t="s">
        <v>1239</v>
      </c>
      <c r="I2803" s="4" t="s">
        <v>115</v>
      </c>
      <c r="J2803" s="4" t="s">
        <v>37</v>
      </c>
      <c r="K2803" s="4" t="s">
        <v>1240</v>
      </c>
      <c r="L2803" s="4" t="s">
        <v>39</v>
      </c>
      <c r="M2803" s="4" t="s">
        <v>116</v>
      </c>
      <c r="N2803" s="4" t="s">
        <v>41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</row>
    <row r="2804" spans="1:40" ht="15" customHeight="1" x14ac:dyDescent="0.25">
      <c r="A2804" s="4" t="str">
        <f>EB[[#This Row],[unit]] &amp; "#" &amp; EB[[#This Row],[indic_nrg]] &amp; "#" &amp; EB[[#This Row],[product]] &amp; "#" &amp; EB[[#This Row],[geo]]</f>
        <v>TJ#B_101605#5546#CZ</v>
      </c>
      <c r="B2804" s="4" t="str">
        <f>VLOOKUP(EB[[#This Row],[product]],KS_DB[[product]:[KS]],5,FALSE)</f>
        <v>biomass</v>
      </c>
      <c r="C2804" s="4" t="str">
        <f>VLOOKUP(EB[[#This Row],[product]],KS_DB[[product]:[KS]],6,FALSE)</f>
        <v>biomass</v>
      </c>
      <c r="D2804" s="4">
        <f>VLOOKUP(EB[[#This Row],[product]],Carriers[],4,FALSE)</f>
        <v>1</v>
      </c>
      <c r="E2804" s="4">
        <f>VLOOKUP(EB[[#This Row],[indic_nrg]],Indicators[],4,FALSE)</f>
        <v>0</v>
      </c>
      <c r="F2804" s="4">
        <f>IFERROR(VLOOKUP(EB[[#This Row],[Source_carrier]],KS_DB[[product]:[KS]],6,FALSE),0)</f>
        <v>0</v>
      </c>
      <c r="G2804" s="4" t="s">
        <v>34</v>
      </c>
      <c r="H2804" s="4" t="s">
        <v>1239</v>
      </c>
      <c r="I2804" s="4" t="s">
        <v>117</v>
      </c>
      <c r="J2804" s="4" t="s">
        <v>37</v>
      </c>
      <c r="K2804" s="4" t="s">
        <v>1240</v>
      </c>
      <c r="L2804" s="4" t="s">
        <v>39</v>
      </c>
      <c r="M2804" s="4" t="s">
        <v>118</v>
      </c>
      <c r="N2804" s="4" t="s">
        <v>41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</row>
    <row r="2805" spans="1:40" ht="15" customHeight="1" x14ac:dyDescent="0.25">
      <c r="A2805" s="4" t="str">
        <f>EB[[#This Row],[unit]] &amp; "#" &amp; EB[[#This Row],[indic_nrg]] &amp; "#" &amp; EB[[#This Row],[product]] &amp; "#" &amp; EB[[#This Row],[geo]]</f>
        <v>TJ#B_101605#5547#CZ</v>
      </c>
      <c r="B2805" s="4" t="str">
        <f>VLOOKUP(EB[[#This Row],[product]],KS_DB[[product]:[KS]],5,FALSE)</f>
        <v>biomass</v>
      </c>
      <c r="C2805" s="4" t="str">
        <f>VLOOKUP(EB[[#This Row],[product]],KS_DB[[product]:[KS]],6,FALSE)</f>
        <v>biomass</v>
      </c>
      <c r="D2805" s="4">
        <f>VLOOKUP(EB[[#This Row],[product]],Carriers[],4,FALSE)</f>
        <v>1</v>
      </c>
      <c r="E2805" s="4">
        <f>VLOOKUP(EB[[#This Row],[indic_nrg]],Indicators[],4,FALSE)</f>
        <v>0</v>
      </c>
      <c r="F2805" s="4">
        <f>IFERROR(VLOOKUP(EB[[#This Row],[Source_carrier]],KS_DB[[product]:[KS]],6,FALSE),0)</f>
        <v>0</v>
      </c>
      <c r="G2805" s="4" t="s">
        <v>34</v>
      </c>
      <c r="H2805" s="4" t="s">
        <v>1239</v>
      </c>
      <c r="I2805" s="4" t="s">
        <v>119</v>
      </c>
      <c r="J2805" s="4" t="s">
        <v>37</v>
      </c>
      <c r="K2805" s="4" t="s">
        <v>1240</v>
      </c>
      <c r="L2805" s="4" t="s">
        <v>39</v>
      </c>
      <c r="M2805" s="4" t="s">
        <v>120</v>
      </c>
      <c r="N2805" s="4" t="s">
        <v>41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</row>
    <row r="2806" spans="1:40" ht="15" customHeight="1" x14ac:dyDescent="0.25">
      <c r="A2806" s="4" t="str">
        <f>EB[[#This Row],[unit]] &amp; "#" &amp; EB[[#This Row],[indic_nrg]] &amp; "#" &amp; EB[[#This Row],[product]] &amp; "#" &amp; EB[[#This Row],[geo]]</f>
        <v>TJ#B_101605#5549#CZ</v>
      </c>
      <c r="B2806" s="4" t="str">
        <f>VLOOKUP(EB[[#This Row],[product]],KS_DB[[product]:[KS]],5,FALSE)</f>
        <v>biomass</v>
      </c>
      <c r="C2806" s="4" t="str">
        <f>VLOOKUP(EB[[#This Row],[product]],KS_DB[[product]:[KS]],6,FALSE)</f>
        <v>biomass</v>
      </c>
      <c r="D2806" s="4">
        <f>VLOOKUP(EB[[#This Row],[product]],Carriers[],4,FALSE)</f>
        <v>1</v>
      </c>
      <c r="E2806" s="4">
        <f>VLOOKUP(EB[[#This Row],[indic_nrg]],Indicators[],4,FALSE)</f>
        <v>0</v>
      </c>
      <c r="F2806" s="4">
        <f>IFERROR(VLOOKUP(EB[[#This Row],[Source_carrier]],KS_DB[[product]:[KS]],6,FALSE),0)</f>
        <v>0</v>
      </c>
      <c r="G2806" s="4" t="s">
        <v>34</v>
      </c>
      <c r="H2806" s="4" t="s">
        <v>1239</v>
      </c>
      <c r="I2806" s="4" t="s">
        <v>123</v>
      </c>
      <c r="J2806" s="4" t="s">
        <v>37</v>
      </c>
      <c r="K2806" s="4" t="s">
        <v>1240</v>
      </c>
      <c r="L2806" s="4" t="s">
        <v>39</v>
      </c>
      <c r="M2806" s="4" t="s">
        <v>124</v>
      </c>
      <c r="N2806" s="4" t="s">
        <v>41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</row>
    <row r="2807" spans="1:40" ht="15" customHeight="1" x14ac:dyDescent="0.25">
      <c r="A2807" s="4" t="str">
        <f>EB[[#This Row],[unit]] &amp; "#" &amp; EB[[#This Row],[indic_nrg]] &amp; "#" &amp; EB[[#This Row],[product]] &amp; "#" &amp; EB[[#This Row],[geo]]</f>
        <v>TJ#B_101606#0000#CZ</v>
      </c>
      <c r="B2807" s="4" t="str">
        <f>VLOOKUP(EB[[#This Row],[product]],KS_DB[[product]:[KS]],5,FALSE)</f>
        <v>all</v>
      </c>
      <c r="C2807" s="4" t="str">
        <f>VLOOKUP(EB[[#This Row],[product]],KS_DB[[product]:[KS]],6,FALSE)</f>
        <v>all</v>
      </c>
      <c r="D2807" s="4">
        <f>VLOOKUP(EB[[#This Row],[product]],Carriers[],4,FALSE)</f>
        <v>0</v>
      </c>
      <c r="E2807" s="4">
        <f>VLOOKUP(EB[[#This Row],[indic_nrg]],Indicators[],4,FALSE)</f>
        <v>0</v>
      </c>
      <c r="F2807" s="4">
        <f>IFERROR(VLOOKUP(EB[[#This Row],[Source_carrier]],KS_DB[[product]:[KS]],6,FALSE),0)</f>
        <v>0</v>
      </c>
      <c r="G2807" s="4" t="s">
        <v>34</v>
      </c>
      <c r="H2807" s="4" t="s">
        <v>1241</v>
      </c>
      <c r="I2807" s="4" t="s">
        <v>36</v>
      </c>
      <c r="J2807" s="4" t="s">
        <v>37</v>
      </c>
      <c r="K2807" s="4" t="s">
        <v>1242</v>
      </c>
      <c r="L2807" s="4" t="s">
        <v>39</v>
      </c>
      <c r="M2807" s="4" t="s">
        <v>40</v>
      </c>
      <c r="N2807" s="4" t="s">
        <v>41</v>
      </c>
      <c r="O2807" s="4">
        <v>7918</v>
      </c>
      <c r="P2807" s="4">
        <v>7114</v>
      </c>
      <c r="Q2807" s="4">
        <v>8280</v>
      </c>
      <c r="R2807" s="4">
        <v>6109</v>
      </c>
      <c r="S2807" s="4">
        <v>7516</v>
      </c>
      <c r="T2807" s="4">
        <v>6752</v>
      </c>
      <c r="U2807" s="4">
        <v>5788</v>
      </c>
      <c r="V2807" s="4">
        <v>4662</v>
      </c>
      <c r="W2807" s="4">
        <v>7034</v>
      </c>
      <c r="X2807" s="4">
        <v>6793</v>
      </c>
      <c r="Y2807" s="4">
        <v>7998</v>
      </c>
      <c r="Z2807" s="4">
        <v>6310</v>
      </c>
      <c r="AA2807" s="4">
        <v>5627</v>
      </c>
      <c r="AB2807" s="4">
        <v>5788</v>
      </c>
      <c r="AC2807" s="4">
        <v>6230</v>
      </c>
      <c r="AD2807" s="4">
        <v>6310</v>
      </c>
      <c r="AE2807" s="4">
        <v>6551</v>
      </c>
      <c r="AF2807" s="4">
        <v>6873</v>
      </c>
      <c r="AG2807" s="4">
        <v>5346</v>
      </c>
      <c r="AH2807" s="4">
        <v>5225</v>
      </c>
      <c r="AI2807" s="4">
        <v>6069</v>
      </c>
      <c r="AJ2807" s="4">
        <v>6230</v>
      </c>
      <c r="AK2807" s="4">
        <v>5587</v>
      </c>
      <c r="AL2807" s="4">
        <v>5506</v>
      </c>
      <c r="AM2807" s="4">
        <v>5225</v>
      </c>
      <c r="AN2807" s="4">
        <v>6310</v>
      </c>
    </row>
    <row r="2808" spans="1:40" ht="15" customHeight="1" x14ac:dyDescent="0.25">
      <c r="A2808" s="4" t="str">
        <f>EB[[#This Row],[unit]] &amp; "#" &amp; EB[[#This Row],[indic_nrg]] &amp; "#" &amp; EB[[#This Row],[product]] &amp; "#" &amp; EB[[#This Row],[geo]]</f>
        <v>TJ#B_101606#2000#CZ</v>
      </c>
      <c r="B2808" s="4" t="str">
        <f>VLOOKUP(EB[[#This Row],[product]],KS_DB[[product]:[KS]],5,FALSE)</f>
        <v>solid</v>
      </c>
      <c r="C2808" s="4" t="str">
        <f>VLOOKUP(EB[[#This Row],[product]],KS_DB[[product]:[KS]],6,FALSE)</f>
        <v>solid</v>
      </c>
      <c r="D2808" s="4">
        <f>VLOOKUP(EB[[#This Row],[product]],Carriers[],4,FALSE)</f>
        <v>0</v>
      </c>
      <c r="E2808" s="4">
        <f>VLOOKUP(EB[[#This Row],[indic_nrg]],Indicators[],4,FALSE)</f>
        <v>0</v>
      </c>
      <c r="F2808" s="4">
        <f>IFERROR(VLOOKUP(EB[[#This Row],[Source_carrier]],KS_DB[[product]:[KS]],6,FALSE),0)</f>
        <v>0</v>
      </c>
      <c r="G2808" s="4" t="s">
        <v>34</v>
      </c>
      <c r="H2808" s="4" t="s">
        <v>1241</v>
      </c>
      <c r="I2808" s="4" t="s">
        <v>18</v>
      </c>
      <c r="J2808" s="4" t="s">
        <v>37</v>
      </c>
      <c r="K2808" s="4" t="s">
        <v>1242</v>
      </c>
      <c r="L2808" s="4" t="s">
        <v>39</v>
      </c>
      <c r="M2808" s="4" t="s">
        <v>42</v>
      </c>
      <c r="N2808" s="4" t="s">
        <v>41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</row>
    <row r="2809" spans="1:40" ht="15" customHeight="1" x14ac:dyDescent="0.25">
      <c r="A2809" s="4" t="str">
        <f>EB[[#This Row],[unit]] &amp; "#" &amp; EB[[#This Row],[indic_nrg]] &amp; "#" &amp; EB[[#This Row],[product]] &amp; "#" &amp; EB[[#This Row],[geo]]</f>
        <v>TJ#B_101606#2100#CZ</v>
      </c>
      <c r="B2809" s="4" t="str">
        <f>VLOOKUP(EB[[#This Row],[product]],KS_DB[[product]:[KS]],5,FALSE)</f>
        <v>solid</v>
      </c>
      <c r="C2809" s="4" t="str">
        <f>VLOOKUP(EB[[#This Row],[product]],KS_DB[[product]:[KS]],6,FALSE)</f>
        <v>solid</v>
      </c>
      <c r="D2809" s="4">
        <f>VLOOKUP(EB[[#This Row],[product]],Carriers[],4,FALSE)</f>
        <v>0</v>
      </c>
      <c r="E2809" s="4">
        <f>VLOOKUP(EB[[#This Row],[indic_nrg]],Indicators[],4,FALSE)</f>
        <v>0</v>
      </c>
      <c r="F2809" s="4">
        <f>IFERROR(VLOOKUP(EB[[#This Row],[Source_carrier]],KS_DB[[product]:[KS]],6,FALSE),0)</f>
        <v>0</v>
      </c>
      <c r="G2809" s="4" t="s">
        <v>34</v>
      </c>
      <c r="H2809" s="4" t="s">
        <v>1241</v>
      </c>
      <c r="I2809" s="4" t="s">
        <v>43</v>
      </c>
      <c r="J2809" s="4" t="s">
        <v>37</v>
      </c>
      <c r="K2809" s="4" t="s">
        <v>1242</v>
      </c>
      <c r="L2809" s="4" t="s">
        <v>39</v>
      </c>
      <c r="M2809" s="4" t="s">
        <v>44</v>
      </c>
      <c r="N2809" s="4" t="s">
        <v>41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0</v>
      </c>
      <c r="X2809" s="4">
        <v>0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</row>
    <row r="2810" spans="1:40" ht="15" customHeight="1" x14ac:dyDescent="0.25">
      <c r="A2810" s="4" t="str">
        <f>EB[[#This Row],[unit]] &amp; "#" &amp; EB[[#This Row],[indic_nrg]] &amp; "#" &amp; EB[[#This Row],[product]] &amp; "#" &amp; EB[[#This Row],[geo]]</f>
        <v>TJ#B_101606#2112#CZ</v>
      </c>
      <c r="B2810" s="4" t="str">
        <f>VLOOKUP(EB[[#This Row],[product]],KS_DB[[product]:[KS]],5,FALSE)</f>
        <v>solid</v>
      </c>
      <c r="C2810" s="4" t="str">
        <f>VLOOKUP(EB[[#This Row],[product]],KS_DB[[product]:[KS]],6,FALSE)</f>
        <v>solid</v>
      </c>
      <c r="D2810" s="4">
        <f>VLOOKUP(EB[[#This Row],[product]],Carriers[],4,FALSE)</f>
        <v>1</v>
      </c>
      <c r="E2810" s="4">
        <f>VLOOKUP(EB[[#This Row],[indic_nrg]],Indicators[],4,FALSE)</f>
        <v>0</v>
      </c>
      <c r="F2810" s="4">
        <f>IFERROR(VLOOKUP(EB[[#This Row],[Source_carrier]],KS_DB[[product]:[KS]],6,FALSE),0)</f>
        <v>0</v>
      </c>
      <c r="G2810" s="4" t="s">
        <v>34</v>
      </c>
      <c r="H2810" s="4" t="s">
        <v>1241</v>
      </c>
      <c r="I2810" s="4" t="s">
        <v>45</v>
      </c>
      <c r="J2810" s="4" t="s">
        <v>37</v>
      </c>
      <c r="K2810" s="4" t="s">
        <v>1242</v>
      </c>
      <c r="L2810" s="4" t="s">
        <v>39</v>
      </c>
      <c r="M2810" s="4" t="s">
        <v>46</v>
      </c>
      <c r="N2810" s="4" t="s">
        <v>41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</row>
    <row r="2811" spans="1:40" ht="15" customHeight="1" x14ac:dyDescent="0.25">
      <c r="A2811" s="4" t="str">
        <f>EB[[#This Row],[unit]] &amp; "#" &amp; EB[[#This Row],[indic_nrg]] &amp; "#" &amp; EB[[#This Row],[product]] &amp; "#" &amp; EB[[#This Row],[geo]]</f>
        <v>TJ#B_101606#2115#CZ</v>
      </c>
      <c r="B2811" s="4" t="str">
        <f>VLOOKUP(EB[[#This Row],[product]],KS_DB[[product]:[KS]],5,FALSE)</f>
        <v>solid</v>
      </c>
      <c r="C2811" s="4" t="str">
        <f>VLOOKUP(EB[[#This Row],[product]],KS_DB[[product]:[KS]],6,FALSE)</f>
        <v>solid</v>
      </c>
      <c r="D2811" s="4">
        <f>VLOOKUP(EB[[#This Row],[product]],Carriers[],4,FALSE)</f>
        <v>1</v>
      </c>
      <c r="E2811" s="4">
        <f>VLOOKUP(EB[[#This Row],[indic_nrg]],Indicators[],4,FALSE)</f>
        <v>0</v>
      </c>
      <c r="F2811" s="4">
        <f>IFERROR(VLOOKUP(EB[[#This Row],[Source_carrier]],KS_DB[[product]:[KS]],6,FALSE),0)</f>
        <v>0</v>
      </c>
      <c r="G2811" s="4" t="s">
        <v>34</v>
      </c>
      <c r="H2811" s="4" t="s">
        <v>1241</v>
      </c>
      <c r="I2811" s="4" t="s">
        <v>47</v>
      </c>
      <c r="J2811" s="4" t="s">
        <v>37</v>
      </c>
      <c r="K2811" s="4" t="s">
        <v>1242</v>
      </c>
      <c r="L2811" s="4" t="s">
        <v>39</v>
      </c>
      <c r="M2811" s="4" t="s">
        <v>48</v>
      </c>
      <c r="N2811" s="4" t="s">
        <v>41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</row>
    <row r="2812" spans="1:40" ht="15" customHeight="1" x14ac:dyDescent="0.25">
      <c r="A2812" s="4" t="str">
        <f>EB[[#This Row],[unit]] &amp; "#" &amp; EB[[#This Row],[indic_nrg]] &amp; "#" &amp; EB[[#This Row],[product]] &amp; "#" &amp; EB[[#This Row],[geo]]</f>
        <v>TJ#B_101606#2116#CZ</v>
      </c>
      <c r="B2812" s="4" t="str">
        <f>VLOOKUP(EB[[#This Row],[product]],KS_DB[[product]:[KS]],5,FALSE)</f>
        <v>solid</v>
      </c>
      <c r="C2812" s="4" t="str">
        <f>VLOOKUP(EB[[#This Row],[product]],KS_DB[[product]:[KS]],6,FALSE)</f>
        <v>solid</v>
      </c>
      <c r="D2812" s="4">
        <f>VLOOKUP(EB[[#This Row],[product]],Carriers[],4,FALSE)</f>
        <v>1</v>
      </c>
      <c r="E2812" s="4">
        <f>VLOOKUP(EB[[#This Row],[indic_nrg]],Indicators[],4,FALSE)</f>
        <v>0</v>
      </c>
      <c r="F2812" s="4">
        <f>IFERROR(VLOOKUP(EB[[#This Row],[Source_carrier]],KS_DB[[product]:[KS]],6,FALSE),0)</f>
        <v>0</v>
      </c>
      <c r="G2812" s="4" t="s">
        <v>34</v>
      </c>
      <c r="H2812" s="4" t="s">
        <v>1241</v>
      </c>
      <c r="I2812" s="4" t="s">
        <v>49</v>
      </c>
      <c r="J2812" s="4" t="s">
        <v>37</v>
      </c>
      <c r="K2812" s="4" t="s">
        <v>1242</v>
      </c>
      <c r="L2812" s="4" t="s">
        <v>39</v>
      </c>
      <c r="M2812" s="4" t="s">
        <v>50</v>
      </c>
      <c r="N2812" s="4" t="s">
        <v>41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0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</row>
    <row r="2813" spans="1:40" ht="15" customHeight="1" x14ac:dyDescent="0.25">
      <c r="A2813" s="4" t="str">
        <f>EB[[#This Row],[unit]] &amp; "#" &amp; EB[[#This Row],[indic_nrg]] &amp; "#" &amp; EB[[#This Row],[product]] &amp; "#" &amp; EB[[#This Row],[geo]]</f>
        <v>TJ#B_101606#2117#CZ</v>
      </c>
      <c r="B2813" s="4" t="str">
        <f>VLOOKUP(EB[[#This Row],[product]],KS_DB[[product]:[KS]],5,FALSE)</f>
        <v>solid</v>
      </c>
      <c r="C2813" s="4" t="str">
        <f>VLOOKUP(EB[[#This Row],[product]],KS_DB[[product]:[KS]],6,FALSE)</f>
        <v>solid</v>
      </c>
      <c r="D2813" s="4">
        <f>VLOOKUP(EB[[#This Row],[product]],Carriers[],4,FALSE)</f>
        <v>1</v>
      </c>
      <c r="E2813" s="4">
        <f>VLOOKUP(EB[[#This Row],[indic_nrg]],Indicators[],4,FALSE)</f>
        <v>0</v>
      </c>
      <c r="F2813" s="4">
        <f>IFERROR(VLOOKUP(EB[[#This Row],[Source_carrier]],KS_DB[[product]:[KS]],6,FALSE),0)</f>
        <v>0</v>
      </c>
      <c r="G2813" s="4" t="s">
        <v>34</v>
      </c>
      <c r="H2813" s="4" t="s">
        <v>1241</v>
      </c>
      <c r="I2813" s="4" t="s">
        <v>51</v>
      </c>
      <c r="J2813" s="4" t="s">
        <v>37</v>
      </c>
      <c r="K2813" s="4" t="s">
        <v>1242</v>
      </c>
      <c r="L2813" s="4" t="s">
        <v>39</v>
      </c>
      <c r="M2813" s="4" t="s">
        <v>52</v>
      </c>
      <c r="N2813" s="4" t="s">
        <v>41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</row>
    <row r="2814" spans="1:40" ht="15" customHeight="1" x14ac:dyDescent="0.25">
      <c r="A2814" s="4" t="str">
        <f>EB[[#This Row],[unit]] &amp; "#" &amp; EB[[#This Row],[indic_nrg]] &amp; "#" &amp; EB[[#This Row],[product]] &amp; "#" &amp; EB[[#This Row],[geo]]</f>
        <v>TJ#B_101606#2118#CZ</v>
      </c>
      <c r="B2814" s="4" t="str">
        <f>VLOOKUP(EB[[#This Row],[product]],KS_DB[[product]:[KS]],5,FALSE)</f>
        <v>solid</v>
      </c>
      <c r="C2814" s="4" t="str">
        <f>VLOOKUP(EB[[#This Row],[product]],KS_DB[[product]:[KS]],6,FALSE)</f>
        <v>solid</v>
      </c>
      <c r="D2814" s="4">
        <f>VLOOKUP(EB[[#This Row],[product]],Carriers[],4,FALSE)</f>
        <v>1</v>
      </c>
      <c r="E2814" s="4">
        <f>VLOOKUP(EB[[#This Row],[indic_nrg]],Indicators[],4,FALSE)</f>
        <v>0</v>
      </c>
      <c r="F2814" s="4">
        <f>IFERROR(VLOOKUP(EB[[#This Row],[Source_carrier]],KS_DB[[product]:[KS]],6,FALSE),0)</f>
        <v>0</v>
      </c>
      <c r="G2814" s="4" t="s">
        <v>34</v>
      </c>
      <c r="H2814" s="4" t="s">
        <v>1241</v>
      </c>
      <c r="I2814" s="4" t="s">
        <v>53</v>
      </c>
      <c r="J2814" s="4" t="s">
        <v>37</v>
      </c>
      <c r="K2814" s="4" t="s">
        <v>1242</v>
      </c>
      <c r="L2814" s="4" t="s">
        <v>39</v>
      </c>
      <c r="M2814" s="4" t="s">
        <v>54</v>
      </c>
      <c r="N2814" s="4" t="s">
        <v>41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</row>
    <row r="2815" spans="1:40" ht="15" customHeight="1" x14ac:dyDescent="0.25">
      <c r="A2815" s="4" t="str">
        <f>EB[[#This Row],[unit]] &amp; "#" &amp; EB[[#This Row],[indic_nrg]] &amp; "#" &amp; EB[[#This Row],[product]] &amp; "#" &amp; EB[[#This Row],[geo]]</f>
        <v>TJ#B_101606#2121#CZ</v>
      </c>
      <c r="B2815" s="4" t="str">
        <f>VLOOKUP(EB[[#This Row],[product]],KS_DB[[product]:[KS]],5,FALSE)</f>
        <v>solid</v>
      </c>
      <c r="C2815" s="4" t="str">
        <f>VLOOKUP(EB[[#This Row],[product]],KS_DB[[product]:[KS]],6,FALSE)</f>
        <v>solid</v>
      </c>
      <c r="D2815" s="4">
        <f>VLOOKUP(EB[[#This Row],[product]],Carriers[],4,FALSE)</f>
        <v>1</v>
      </c>
      <c r="E2815" s="4">
        <f>VLOOKUP(EB[[#This Row],[indic_nrg]],Indicators[],4,FALSE)</f>
        <v>0</v>
      </c>
      <c r="F2815" s="4">
        <f>IFERROR(VLOOKUP(EB[[#This Row],[Source_carrier]],KS_DB[[product]:[KS]],6,FALSE),0)</f>
        <v>0</v>
      </c>
      <c r="G2815" s="4" t="s">
        <v>34</v>
      </c>
      <c r="H2815" s="4" t="s">
        <v>1241</v>
      </c>
      <c r="I2815" s="4" t="s">
        <v>55</v>
      </c>
      <c r="J2815" s="4" t="s">
        <v>37</v>
      </c>
      <c r="K2815" s="4" t="s">
        <v>1242</v>
      </c>
      <c r="L2815" s="4" t="s">
        <v>39</v>
      </c>
      <c r="M2815" s="4" t="s">
        <v>56</v>
      </c>
      <c r="N2815" s="4" t="s">
        <v>41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</row>
    <row r="2816" spans="1:40" ht="15" customHeight="1" x14ac:dyDescent="0.25">
      <c r="A2816" s="4" t="str">
        <f>EB[[#This Row],[unit]] &amp; "#" &amp; EB[[#This Row],[indic_nrg]] &amp; "#" &amp; EB[[#This Row],[product]] &amp; "#" &amp; EB[[#This Row],[geo]]</f>
        <v>TJ#B_101606#2122#CZ</v>
      </c>
      <c r="B2816" s="4" t="str">
        <f>VLOOKUP(EB[[#This Row],[product]],KS_DB[[product]:[KS]],5,FALSE)</f>
        <v>solid</v>
      </c>
      <c r="C2816" s="4" t="str">
        <f>VLOOKUP(EB[[#This Row],[product]],KS_DB[[product]:[KS]],6,FALSE)</f>
        <v>solid</v>
      </c>
      <c r="D2816" s="4">
        <f>VLOOKUP(EB[[#This Row],[product]],Carriers[],4,FALSE)</f>
        <v>1</v>
      </c>
      <c r="E2816" s="4">
        <f>VLOOKUP(EB[[#This Row],[indic_nrg]],Indicators[],4,FALSE)</f>
        <v>0</v>
      </c>
      <c r="F2816" s="4">
        <f>IFERROR(VLOOKUP(EB[[#This Row],[Source_carrier]],KS_DB[[product]:[KS]],6,FALSE),0)</f>
        <v>0</v>
      </c>
      <c r="G2816" s="4" t="s">
        <v>34</v>
      </c>
      <c r="H2816" s="4" t="s">
        <v>1241</v>
      </c>
      <c r="I2816" s="4" t="s">
        <v>57</v>
      </c>
      <c r="J2816" s="4" t="s">
        <v>37</v>
      </c>
      <c r="K2816" s="4" t="s">
        <v>1242</v>
      </c>
      <c r="L2816" s="4" t="s">
        <v>39</v>
      </c>
      <c r="M2816" s="4" t="s">
        <v>58</v>
      </c>
      <c r="N2816" s="4" t="s">
        <v>41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</row>
    <row r="2817" spans="1:40" ht="15" customHeight="1" x14ac:dyDescent="0.25">
      <c r="A2817" s="4" t="str">
        <f>EB[[#This Row],[unit]] &amp; "#" &amp; EB[[#This Row],[indic_nrg]] &amp; "#" &amp; EB[[#This Row],[product]] &amp; "#" &amp; EB[[#This Row],[geo]]</f>
        <v>TJ#B_101606#2130#CZ</v>
      </c>
      <c r="B2817" s="4" t="str">
        <f>VLOOKUP(EB[[#This Row],[product]],KS_DB[[product]:[KS]],5,FALSE)</f>
        <v>solid</v>
      </c>
      <c r="C2817" s="4" t="str">
        <f>VLOOKUP(EB[[#This Row],[product]],KS_DB[[product]:[KS]],6,FALSE)</f>
        <v>solid</v>
      </c>
      <c r="D2817" s="4">
        <f>VLOOKUP(EB[[#This Row],[product]],Carriers[],4,FALSE)</f>
        <v>1</v>
      </c>
      <c r="E2817" s="4">
        <f>VLOOKUP(EB[[#This Row],[indic_nrg]],Indicators[],4,FALSE)</f>
        <v>0</v>
      </c>
      <c r="F2817" s="4">
        <f>IFERROR(VLOOKUP(EB[[#This Row],[Source_carrier]],KS_DB[[product]:[KS]],6,FALSE),0)</f>
        <v>0</v>
      </c>
      <c r="G2817" s="4" t="s">
        <v>34</v>
      </c>
      <c r="H2817" s="4" t="s">
        <v>1241</v>
      </c>
      <c r="I2817" s="4" t="s">
        <v>59</v>
      </c>
      <c r="J2817" s="4" t="s">
        <v>37</v>
      </c>
      <c r="K2817" s="4" t="s">
        <v>1242</v>
      </c>
      <c r="L2817" s="4" t="s">
        <v>39</v>
      </c>
      <c r="M2817" s="4" t="s">
        <v>60</v>
      </c>
      <c r="N2817" s="4" t="s">
        <v>41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0</v>
      </c>
      <c r="AB2817" s="4">
        <v>0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</row>
    <row r="2818" spans="1:40" ht="15" customHeight="1" x14ac:dyDescent="0.25">
      <c r="A2818" s="4" t="str">
        <f>EB[[#This Row],[unit]] &amp; "#" &amp; EB[[#This Row],[indic_nrg]] &amp; "#" &amp; EB[[#This Row],[product]] &amp; "#" &amp; EB[[#This Row],[geo]]</f>
        <v>TJ#B_101606#2200#CZ</v>
      </c>
      <c r="B2818" s="4" t="str">
        <f>VLOOKUP(EB[[#This Row],[product]],KS_DB[[product]:[KS]],5,FALSE)</f>
        <v>solid</v>
      </c>
      <c r="C2818" s="4" t="str">
        <f>VLOOKUP(EB[[#This Row],[product]],KS_DB[[product]:[KS]],6,FALSE)</f>
        <v>solid</v>
      </c>
      <c r="D2818" s="4">
        <f>VLOOKUP(EB[[#This Row],[product]],Carriers[],4,FALSE)</f>
        <v>0</v>
      </c>
      <c r="E2818" s="4">
        <f>VLOOKUP(EB[[#This Row],[indic_nrg]],Indicators[],4,FALSE)</f>
        <v>0</v>
      </c>
      <c r="F2818" s="4">
        <f>IFERROR(VLOOKUP(EB[[#This Row],[Source_carrier]],KS_DB[[product]:[KS]],6,FALSE),0)</f>
        <v>0</v>
      </c>
      <c r="G2818" s="4" t="s">
        <v>34</v>
      </c>
      <c r="H2818" s="4" t="s">
        <v>1241</v>
      </c>
      <c r="I2818" s="4" t="s">
        <v>61</v>
      </c>
      <c r="J2818" s="4" t="s">
        <v>37</v>
      </c>
      <c r="K2818" s="4" t="s">
        <v>1242</v>
      </c>
      <c r="L2818" s="4" t="s">
        <v>39</v>
      </c>
      <c r="M2818" s="4" t="s">
        <v>62</v>
      </c>
      <c r="N2818" s="4" t="s">
        <v>41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</row>
    <row r="2819" spans="1:40" ht="15" customHeight="1" x14ac:dyDescent="0.25">
      <c r="A2819" s="4" t="str">
        <f>EB[[#This Row],[unit]] &amp; "#" &amp; EB[[#This Row],[indic_nrg]] &amp; "#" &amp; EB[[#This Row],[product]] &amp; "#" &amp; EB[[#This Row],[geo]]</f>
        <v>TJ#B_101606#2210#CZ</v>
      </c>
      <c r="B2819" s="4" t="str">
        <f>VLOOKUP(EB[[#This Row],[product]],KS_DB[[product]:[KS]],5,FALSE)</f>
        <v>solid</v>
      </c>
      <c r="C2819" s="4" t="str">
        <f>VLOOKUP(EB[[#This Row],[product]],KS_DB[[product]:[KS]],6,FALSE)</f>
        <v>solid</v>
      </c>
      <c r="D2819" s="4">
        <f>VLOOKUP(EB[[#This Row],[product]],Carriers[],4,FALSE)</f>
        <v>1</v>
      </c>
      <c r="E2819" s="4">
        <f>VLOOKUP(EB[[#This Row],[indic_nrg]],Indicators[],4,FALSE)</f>
        <v>0</v>
      </c>
      <c r="F2819" s="4">
        <f>IFERROR(VLOOKUP(EB[[#This Row],[Source_carrier]],KS_DB[[product]:[KS]],6,FALSE),0)</f>
        <v>0</v>
      </c>
      <c r="G2819" s="4" t="s">
        <v>34</v>
      </c>
      <c r="H2819" s="4" t="s">
        <v>1241</v>
      </c>
      <c r="I2819" s="4" t="s">
        <v>63</v>
      </c>
      <c r="J2819" s="4" t="s">
        <v>37</v>
      </c>
      <c r="K2819" s="4" t="s">
        <v>1242</v>
      </c>
      <c r="L2819" s="4" t="s">
        <v>39</v>
      </c>
      <c r="M2819" s="4" t="s">
        <v>64</v>
      </c>
      <c r="N2819" s="4" t="s">
        <v>41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0</v>
      </c>
      <c r="AB2819" s="4">
        <v>0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</row>
    <row r="2820" spans="1:40" ht="15" customHeight="1" x14ac:dyDescent="0.25">
      <c r="A2820" s="4" t="str">
        <f>EB[[#This Row],[unit]] &amp; "#" &amp; EB[[#This Row],[indic_nrg]] &amp; "#" &amp; EB[[#This Row],[product]] &amp; "#" &amp; EB[[#This Row],[geo]]</f>
        <v>TJ#B_101606#2230#CZ</v>
      </c>
      <c r="B2820" s="4" t="str">
        <f>VLOOKUP(EB[[#This Row],[product]],KS_DB[[product]:[KS]],5,FALSE)</f>
        <v>solid</v>
      </c>
      <c r="C2820" s="4" t="str">
        <f>VLOOKUP(EB[[#This Row],[product]],KS_DB[[product]:[KS]],6,FALSE)</f>
        <v>solid</v>
      </c>
      <c r="D2820" s="4">
        <f>VLOOKUP(EB[[#This Row],[product]],Carriers[],4,FALSE)</f>
        <v>1</v>
      </c>
      <c r="E2820" s="4">
        <f>VLOOKUP(EB[[#This Row],[indic_nrg]],Indicators[],4,FALSE)</f>
        <v>0</v>
      </c>
      <c r="F2820" s="4">
        <f>IFERROR(VLOOKUP(EB[[#This Row],[Source_carrier]],KS_DB[[product]:[KS]],6,FALSE),0)</f>
        <v>0</v>
      </c>
      <c r="G2820" s="4" t="s">
        <v>34</v>
      </c>
      <c r="H2820" s="4" t="s">
        <v>1241</v>
      </c>
      <c r="I2820" s="4" t="s">
        <v>65</v>
      </c>
      <c r="J2820" s="4" t="s">
        <v>37</v>
      </c>
      <c r="K2820" s="4" t="s">
        <v>1242</v>
      </c>
      <c r="L2820" s="4" t="s">
        <v>39</v>
      </c>
      <c r="M2820" s="4" t="s">
        <v>66</v>
      </c>
      <c r="N2820" s="4" t="s">
        <v>41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</row>
    <row r="2821" spans="1:40" ht="15" customHeight="1" x14ac:dyDescent="0.25">
      <c r="A2821" s="4" t="str">
        <f>EB[[#This Row],[unit]] &amp; "#" &amp; EB[[#This Row],[indic_nrg]] &amp; "#" &amp; EB[[#This Row],[product]] &amp; "#" &amp; EB[[#This Row],[geo]]</f>
        <v>TJ#B_101606#2310#CZ</v>
      </c>
      <c r="B2821" s="4" t="str">
        <f>VLOOKUP(EB[[#This Row],[product]],KS_DB[[product]:[KS]],5,FALSE)</f>
        <v>solid</v>
      </c>
      <c r="C2821" s="4" t="str">
        <f>VLOOKUP(EB[[#This Row],[product]],KS_DB[[product]:[KS]],6,FALSE)</f>
        <v>solid</v>
      </c>
      <c r="D2821" s="4">
        <f>VLOOKUP(EB[[#This Row],[product]],Carriers[],4,FALSE)</f>
        <v>1</v>
      </c>
      <c r="E2821" s="4">
        <f>VLOOKUP(EB[[#This Row],[indic_nrg]],Indicators[],4,FALSE)</f>
        <v>0</v>
      </c>
      <c r="F2821" s="4">
        <f>IFERROR(VLOOKUP(EB[[#This Row],[Source_carrier]],KS_DB[[product]:[KS]],6,FALSE),0)</f>
        <v>0</v>
      </c>
      <c r="G2821" s="4" t="s">
        <v>34</v>
      </c>
      <c r="H2821" s="4" t="s">
        <v>1241</v>
      </c>
      <c r="I2821" s="4" t="s">
        <v>67</v>
      </c>
      <c r="J2821" s="4" t="s">
        <v>37</v>
      </c>
      <c r="K2821" s="4" t="s">
        <v>1242</v>
      </c>
      <c r="L2821" s="4" t="s">
        <v>39</v>
      </c>
      <c r="M2821" s="4" t="s">
        <v>68</v>
      </c>
      <c r="N2821" s="4" t="s">
        <v>41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</row>
    <row r="2822" spans="1:40" ht="15" customHeight="1" x14ac:dyDescent="0.25">
      <c r="A2822" s="4" t="str">
        <f>EB[[#This Row],[unit]] &amp; "#" &amp; EB[[#This Row],[indic_nrg]] &amp; "#" &amp; EB[[#This Row],[product]] &amp; "#" &amp; EB[[#This Row],[geo]]</f>
        <v>TJ#B_101606#2330#CZ</v>
      </c>
      <c r="B2822" s="4" t="str">
        <f>VLOOKUP(EB[[#This Row],[product]],KS_DB[[product]:[KS]],5,FALSE)</f>
        <v>solid</v>
      </c>
      <c r="C2822" s="4" t="str">
        <f>VLOOKUP(EB[[#This Row],[product]],KS_DB[[product]:[KS]],6,FALSE)</f>
        <v>solid</v>
      </c>
      <c r="D2822" s="4">
        <f>VLOOKUP(EB[[#This Row],[product]],Carriers[],4,FALSE)</f>
        <v>1</v>
      </c>
      <c r="E2822" s="4">
        <f>VLOOKUP(EB[[#This Row],[indic_nrg]],Indicators[],4,FALSE)</f>
        <v>0</v>
      </c>
      <c r="F2822" s="4">
        <f>IFERROR(VLOOKUP(EB[[#This Row],[Source_carrier]],KS_DB[[product]:[KS]],6,FALSE),0)</f>
        <v>0</v>
      </c>
      <c r="G2822" s="4" t="s">
        <v>34</v>
      </c>
      <c r="H2822" s="4" t="s">
        <v>1241</v>
      </c>
      <c r="I2822" s="4" t="s">
        <v>69</v>
      </c>
      <c r="J2822" s="4" t="s">
        <v>37</v>
      </c>
      <c r="K2822" s="4" t="s">
        <v>1242</v>
      </c>
      <c r="L2822" s="4" t="s">
        <v>39</v>
      </c>
      <c r="M2822" s="4" t="s">
        <v>70</v>
      </c>
      <c r="N2822" s="4" t="s">
        <v>41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</row>
    <row r="2823" spans="1:40" ht="15" customHeight="1" x14ac:dyDescent="0.25">
      <c r="A2823" s="4" t="str">
        <f>EB[[#This Row],[unit]] &amp; "#" &amp; EB[[#This Row],[indic_nrg]] &amp; "#" &amp; EB[[#This Row],[product]] &amp; "#" &amp; EB[[#This Row],[geo]]</f>
        <v>TJ#B_101606#2410#CZ</v>
      </c>
      <c r="B2823" s="4" t="str">
        <f>VLOOKUP(EB[[#This Row],[product]],KS_DB[[product]:[KS]],5,FALSE)</f>
        <v>solid</v>
      </c>
      <c r="C2823" s="4" t="str">
        <f>VLOOKUP(EB[[#This Row],[product]],KS_DB[[product]:[KS]],6,FALSE)</f>
        <v>solid</v>
      </c>
      <c r="D2823" s="4">
        <f>VLOOKUP(EB[[#This Row],[product]],Carriers[],4,FALSE)</f>
        <v>1</v>
      </c>
      <c r="E2823" s="4">
        <f>VLOOKUP(EB[[#This Row],[indic_nrg]],Indicators[],4,FALSE)</f>
        <v>0</v>
      </c>
      <c r="F2823" s="4">
        <f>IFERROR(VLOOKUP(EB[[#This Row],[Source_carrier]],KS_DB[[product]:[KS]],6,FALSE),0)</f>
        <v>0</v>
      </c>
      <c r="G2823" s="4" t="s">
        <v>34</v>
      </c>
      <c r="H2823" s="4" t="s">
        <v>1241</v>
      </c>
      <c r="I2823" s="4" t="s">
        <v>71</v>
      </c>
      <c r="J2823" s="4" t="s">
        <v>37</v>
      </c>
      <c r="K2823" s="4" t="s">
        <v>1242</v>
      </c>
      <c r="L2823" s="4" t="s">
        <v>39</v>
      </c>
      <c r="M2823" s="4" t="s">
        <v>72</v>
      </c>
      <c r="N2823" s="4" t="s">
        <v>41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</v>
      </c>
      <c r="Y2823" s="4">
        <v>0</v>
      </c>
      <c r="Z2823" s="4">
        <v>0</v>
      </c>
      <c r="AA2823" s="4">
        <v>0</v>
      </c>
      <c r="AB2823" s="4">
        <v>0</v>
      </c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</row>
    <row r="2824" spans="1:40" ht="15" customHeight="1" x14ac:dyDescent="0.25">
      <c r="A2824" s="4" t="str">
        <f>EB[[#This Row],[unit]] &amp; "#" &amp; EB[[#This Row],[indic_nrg]] &amp; "#" &amp; EB[[#This Row],[product]] &amp; "#" &amp; EB[[#This Row],[geo]]</f>
        <v>TJ#B_101606#3000#CZ</v>
      </c>
      <c r="B2824" s="4" t="str">
        <f>VLOOKUP(EB[[#This Row],[product]],KS_DB[[product]:[KS]],5,FALSE)</f>
        <v>liquid</v>
      </c>
      <c r="C2824" s="4" t="str">
        <f>VLOOKUP(EB[[#This Row],[product]],KS_DB[[product]:[KS]],6,FALSE)</f>
        <v>liquid</v>
      </c>
      <c r="D2824" s="4">
        <f>VLOOKUP(EB[[#This Row],[product]],Carriers[],4,FALSE)</f>
        <v>0</v>
      </c>
      <c r="E2824" s="4">
        <f>VLOOKUP(EB[[#This Row],[indic_nrg]],Indicators[],4,FALSE)</f>
        <v>0</v>
      </c>
      <c r="F2824" s="4">
        <f>IFERROR(VLOOKUP(EB[[#This Row],[Source_carrier]],KS_DB[[product]:[KS]],6,FALSE),0)</f>
        <v>0</v>
      </c>
      <c r="G2824" s="4" t="s">
        <v>34</v>
      </c>
      <c r="H2824" s="4" t="s">
        <v>1241</v>
      </c>
      <c r="I2824" s="4" t="s">
        <v>73</v>
      </c>
      <c r="J2824" s="4" t="s">
        <v>37</v>
      </c>
      <c r="K2824" s="4" t="s">
        <v>1242</v>
      </c>
      <c r="L2824" s="4" t="s">
        <v>39</v>
      </c>
      <c r="M2824" s="4" t="s">
        <v>74</v>
      </c>
      <c r="N2824" s="4" t="s">
        <v>41</v>
      </c>
      <c r="O2824" s="4">
        <v>7918</v>
      </c>
      <c r="P2824" s="4">
        <v>7114</v>
      </c>
      <c r="Q2824" s="4">
        <v>8280</v>
      </c>
      <c r="R2824" s="4">
        <v>6109</v>
      </c>
      <c r="S2824" s="4">
        <v>7516</v>
      </c>
      <c r="T2824" s="4">
        <v>6752</v>
      </c>
      <c r="U2824" s="4">
        <v>5788</v>
      </c>
      <c r="V2824" s="4">
        <v>4662</v>
      </c>
      <c r="W2824" s="4">
        <v>7034</v>
      </c>
      <c r="X2824" s="4">
        <v>6793</v>
      </c>
      <c r="Y2824" s="4">
        <v>7998</v>
      </c>
      <c r="Z2824" s="4">
        <v>6310</v>
      </c>
      <c r="AA2824" s="4">
        <v>5627</v>
      </c>
      <c r="AB2824" s="4">
        <v>5788</v>
      </c>
      <c r="AC2824" s="4">
        <v>6230</v>
      </c>
      <c r="AD2824" s="4">
        <v>6310</v>
      </c>
      <c r="AE2824" s="4">
        <v>6551</v>
      </c>
      <c r="AF2824" s="4">
        <v>6873</v>
      </c>
      <c r="AG2824" s="4">
        <v>5346</v>
      </c>
      <c r="AH2824" s="4">
        <v>5225</v>
      </c>
      <c r="AI2824" s="4">
        <v>6069</v>
      </c>
      <c r="AJ2824" s="4">
        <v>6230</v>
      </c>
      <c r="AK2824" s="4">
        <v>5587</v>
      </c>
      <c r="AL2824" s="4">
        <v>5506</v>
      </c>
      <c r="AM2824" s="4">
        <v>5225</v>
      </c>
      <c r="AN2824" s="4">
        <v>6310</v>
      </c>
    </row>
    <row r="2825" spans="1:40" ht="15" customHeight="1" x14ac:dyDescent="0.25">
      <c r="A2825" s="4" t="str">
        <f>EB[[#This Row],[unit]] &amp; "#" &amp; EB[[#This Row],[indic_nrg]] &amp; "#" &amp; EB[[#This Row],[product]] &amp; "#" &amp; EB[[#This Row],[geo]]</f>
        <v>TJ#B_101606#3100#CZ</v>
      </c>
      <c r="B2825" s="4" t="str">
        <f>VLOOKUP(EB[[#This Row],[product]],KS_DB[[product]:[KS]],5,FALSE)</f>
        <v>liquid</v>
      </c>
      <c r="C2825" s="4" t="str">
        <f>VLOOKUP(EB[[#This Row],[product]],KS_DB[[product]:[KS]],6,FALSE)</f>
        <v>liquid</v>
      </c>
      <c r="D2825" s="4">
        <f>VLOOKUP(EB[[#This Row],[product]],Carriers[],4,FALSE)</f>
        <v>0</v>
      </c>
      <c r="E2825" s="4">
        <f>VLOOKUP(EB[[#This Row],[indic_nrg]],Indicators[],4,FALSE)</f>
        <v>0</v>
      </c>
      <c r="F2825" s="4">
        <f>IFERROR(VLOOKUP(EB[[#This Row],[Source_carrier]],KS_DB[[product]:[KS]],6,FALSE),0)</f>
        <v>0</v>
      </c>
      <c r="G2825" s="4" t="s">
        <v>34</v>
      </c>
      <c r="H2825" s="4" t="s">
        <v>1241</v>
      </c>
      <c r="I2825" s="4" t="s">
        <v>1103</v>
      </c>
      <c r="J2825" s="4" t="s">
        <v>37</v>
      </c>
      <c r="K2825" s="4" t="s">
        <v>1242</v>
      </c>
      <c r="L2825" s="4" t="s">
        <v>39</v>
      </c>
      <c r="M2825" s="4" t="s">
        <v>1104</v>
      </c>
      <c r="N2825" s="4" t="s">
        <v>41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</row>
    <row r="2826" spans="1:40" ht="15" customHeight="1" x14ac:dyDescent="0.25">
      <c r="A2826" s="4" t="str">
        <f>EB[[#This Row],[unit]] &amp; "#" &amp; EB[[#This Row],[indic_nrg]] &amp; "#" &amp; EB[[#This Row],[product]] &amp; "#" &amp; EB[[#This Row],[geo]]</f>
        <v>TJ#B_101606#3105#CZ</v>
      </c>
      <c r="B2826" s="4" t="str">
        <f>VLOOKUP(EB[[#This Row],[product]],KS_DB[[product]:[KS]],5,FALSE)</f>
        <v>liquid</v>
      </c>
      <c r="C2826" s="4" t="str">
        <f>VLOOKUP(EB[[#This Row],[product]],KS_DB[[product]:[KS]],6,FALSE)</f>
        <v>liquid</v>
      </c>
      <c r="D2826" s="4">
        <f>VLOOKUP(EB[[#This Row],[product]],Carriers[],4,FALSE)</f>
        <v>1</v>
      </c>
      <c r="E2826" s="4">
        <f>VLOOKUP(EB[[#This Row],[indic_nrg]],Indicators[],4,FALSE)</f>
        <v>0</v>
      </c>
      <c r="F2826" s="4">
        <f>IFERROR(VLOOKUP(EB[[#This Row],[Source_carrier]],KS_DB[[product]:[KS]],6,FALSE),0)</f>
        <v>0</v>
      </c>
      <c r="G2826" s="4" t="s">
        <v>34</v>
      </c>
      <c r="H2826" s="4" t="s">
        <v>1241</v>
      </c>
      <c r="I2826" s="4" t="s">
        <v>1105</v>
      </c>
      <c r="J2826" s="4" t="s">
        <v>37</v>
      </c>
      <c r="K2826" s="4" t="s">
        <v>1242</v>
      </c>
      <c r="L2826" s="4" t="s">
        <v>39</v>
      </c>
      <c r="M2826" s="4" t="s">
        <v>1106</v>
      </c>
      <c r="N2826" s="4" t="s">
        <v>41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</row>
    <row r="2827" spans="1:40" ht="15" customHeight="1" x14ac:dyDescent="0.25">
      <c r="A2827" s="4" t="str">
        <f>EB[[#This Row],[unit]] &amp; "#" &amp; EB[[#This Row],[indic_nrg]] &amp; "#" &amp; EB[[#This Row],[product]] &amp; "#" &amp; EB[[#This Row],[geo]]</f>
        <v>TJ#B_101606#3106#CZ</v>
      </c>
      <c r="B2827" s="4" t="str">
        <f>VLOOKUP(EB[[#This Row],[product]],KS_DB[[product]:[KS]],5,FALSE)</f>
        <v>liquid</v>
      </c>
      <c r="C2827" s="4" t="str">
        <f>VLOOKUP(EB[[#This Row],[product]],KS_DB[[product]:[KS]],6,FALSE)</f>
        <v>liquid</v>
      </c>
      <c r="D2827" s="4">
        <f>VLOOKUP(EB[[#This Row],[product]],Carriers[],4,FALSE)</f>
        <v>1</v>
      </c>
      <c r="E2827" s="4">
        <f>VLOOKUP(EB[[#This Row],[indic_nrg]],Indicators[],4,FALSE)</f>
        <v>0</v>
      </c>
      <c r="F2827" s="4">
        <f>IFERROR(VLOOKUP(EB[[#This Row],[Source_carrier]],KS_DB[[product]:[KS]],6,FALSE),0)</f>
        <v>0</v>
      </c>
      <c r="G2827" s="4" t="s">
        <v>34</v>
      </c>
      <c r="H2827" s="4" t="s">
        <v>1241</v>
      </c>
      <c r="I2827" s="4" t="s">
        <v>1131</v>
      </c>
      <c r="J2827" s="4" t="s">
        <v>37</v>
      </c>
      <c r="K2827" s="4" t="s">
        <v>1242</v>
      </c>
      <c r="L2827" s="4" t="s">
        <v>39</v>
      </c>
      <c r="M2827" s="4" t="s">
        <v>1132</v>
      </c>
      <c r="N2827" s="4" t="s">
        <v>41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</row>
    <row r="2828" spans="1:40" ht="15" customHeight="1" x14ac:dyDescent="0.25">
      <c r="A2828" s="4" t="str">
        <f>EB[[#This Row],[unit]] &amp; "#" &amp; EB[[#This Row],[indic_nrg]] &amp; "#" &amp; EB[[#This Row],[product]] &amp; "#" &amp; EB[[#This Row],[geo]]</f>
        <v>TJ#B_101606#3200#CZ</v>
      </c>
      <c r="B2828" s="4" t="str">
        <f>VLOOKUP(EB[[#This Row],[product]],KS_DB[[product]:[KS]],5,FALSE)</f>
        <v>liquid</v>
      </c>
      <c r="C2828" s="4" t="str">
        <f>VLOOKUP(EB[[#This Row],[product]],KS_DB[[product]:[KS]],6,FALSE)</f>
        <v>liquid</v>
      </c>
      <c r="D2828" s="4">
        <f>VLOOKUP(EB[[#This Row],[product]],Carriers[],4,FALSE)</f>
        <v>0</v>
      </c>
      <c r="E2828" s="4">
        <f>VLOOKUP(EB[[#This Row],[indic_nrg]],Indicators[],4,FALSE)</f>
        <v>0</v>
      </c>
      <c r="F2828" s="4">
        <f>IFERROR(VLOOKUP(EB[[#This Row],[Source_carrier]],KS_DB[[product]:[KS]],6,FALSE),0)</f>
        <v>0</v>
      </c>
      <c r="G2828" s="4" t="s">
        <v>34</v>
      </c>
      <c r="H2828" s="4" t="s">
        <v>1241</v>
      </c>
      <c r="I2828" s="4" t="s">
        <v>75</v>
      </c>
      <c r="J2828" s="4" t="s">
        <v>37</v>
      </c>
      <c r="K2828" s="4" t="s">
        <v>1242</v>
      </c>
      <c r="L2828" s="4" t="s">
        <v>39</v>
      </c>
      <c r="M2828" s="4" t="s">
        <v>76</v>
      </c>
      <c r="N2828" s="4" t="s">
        <v>41</v>
      </c>
      <c r="O2828" s="4">
        <v>7918</v>
      </c>
      <c r="P2828" s="4">
        <v>7114</v>
      </c>
      <c r="Q2828" s="4">
        <v>8280</v>
      </c>
      <c r="R2828" s="4">
        <v>6109</v>
      </c>
      <c r="S2828" s="4">
        <v>7516</v>
      </c>
      <c r="T2828" s="4">
        <v>6752</v>
      </c>
      <c r="U2828" s="4">
        <v>5788</v>
      </c>
      <c r="V2828" s="4">
        <v>4662</v>
      </c>
      <c r="W2828" s="4">
        <v>7034</v>
      </c>
      <c r="X2828" s="4">
        <v>6793</v>
      </c>
      <c r="Y2828" s="4">
        <v>7998</v>
      </c>
      <c r="Z2828" s="4">
        <v>6310</v>
      </c>
      <c r="AA2828" s="4">
        <v>5627</v>
      </c>
      <c r="AB2828" s="4">
        <v>5788</v>
      </c>
      <c r="AC2828" s="4">
        <v>6230</v>
      </c>
      <c r="AD2828" s="4">
        <v>6310</v>
      </c>
      <c r="AE2828" s="4">
        <v>6551</v>
      </c>
      <c r="AF2828" s="4">
        <v>6873</v>
      </c>
      <c r="AG2828" s="4">
        <v>5346</v>
      </c>
      <c r="AH2828" s="4">
        <v>5225</v>
      </c>
      <c r="AI2828" s="4">
        <v>6069</v>
      </c>
      <c r="AJ2828" s="4">
        <v>6230</v>
      </c>
      <c r="AK2828" s="4">
        <v>5587</v>
      </c>
      <c r="AL2828" s="4">
        <v>5506</v>
      </c>
      <c r="AM2828" s="4">
        <v>5225</v>
      </c>
      <c r="AN2828" s="4">
        <v>6310</v>
      </c>
    </row>
    <row r="2829" spans="1:40" ht="15" customHeight="1" x14ac:dyDescent="0.25">
      <c r="A2829" s="4" t="str">
        <f>EB[[#This Row],[unit]] &amp; "#" &amp; EB[[#This Row],[indic_nrg]] &amp; "#" &amp; EB[[#This Row],[product]] &amp; "#" &amp; EB[[#This Row],[geo]]</f>
        <v>TJ#B_101606#3214#CZ</v>
      </c>
      <c r="B2829" s="4" t="str">
        <f>VLOOKUP(EB[[#This Row],[product]],KS_DB[[product]:[KS]],5,FALSE)</f>
        <v>liquid</v>
      </c>
      <c r="C2829" s="4" t="str">
        <f>VLOOKUP(EB[[#This Row],[product]],KS_DB[[product]:[KS]],6,FALSE)</f>
        <v>liquid</v>
      </c>
      <c r="D2829" s="4">
        <f>VLOOKUP(EB[[#This Row],[product]],Carriers[],4,FALSE)</f>
        <v>1</v>
      </c>
      <c r="E2829" s="4">
        <f>VLOOKUP(EB[[#This Row],[indic_nrg]],Indicators[],4,FALSE)</f>
        <v>0</v>
      </c>
      <c r="F2829" s="4">
        <f>IFERROR(VLOOKUP(EB[[#This Row],[Source_carrier]],KS_DB[[product]:[KS]],6,FALSE),0)</f>
        <v>0</v>
      </c>
      <c r="G2829" s="4" t="s">
        <v>34</v>
      </c>
      <c r="H2829" s="4" t="s">
        <v>1241</v>
      </c>
      <c r="I2829" s="4" t="s">
        <v>1161</v>
      </c>
      <c r="J2829" s="4" t="s">
        <v>37</v>
      </c>
      <c r="K2829" s="4" t="s">
        <v>1242</v>
      </c>
      <c r="L2829" s="4" t="s">
        <v>39</v>
      </c>
      <c r="M2829" s="4" t="s">
        <v>1162</v>
      </c>
      <c r="N2829" s="4" t="s">
        <v>41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  <c r="Y2829" s="4">
        <v>0</v>
      </c>
      <c r="Z2829" s="4">
        <v>0</v>
      </c>
      <c r="AA2829" s="4">
        <v>0</v>
      </c>
      <c r="AB2829" s="4">
        <v>0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4">
        <v>0</v>
      </c>
    </row>
    <row r="2830" spans="1:40" ht="15" customHeight="1" x14ac:dyDescent="0.25">
      <c r="A2830" s="4" t="str">
        <f>EB[[#This Row],[unit]] &amp; "#" &amp; EB[[#This Row],[indic_nrg]] &amp; "#" &amp; EB[[#This Row],[product]] &amp; "#" &amp; EB[[#This Row],[geo]]</f>
        <v>TJ#B_101606#3215#CZ</v>
      </c>
      <c r="B2830" s="4" t="str">
        <f>VLOOKUP(EB[[#This Row],[product]],KS_DB[[product]:[KS]],5,FALSE)</f>
        <v>liquid</v>
      </c>
      <c r="C2830" s="4" t="str">
        <f>VLOOKUP(EB[[#This Row],[product]],KS_DB[[product]:[KS]],6,FALSE)</f>
        <v>liquid</v>
      </c>
      <c r="D2830" s="4">
        <f>VLOOKUP(EB[[#This Row],[product]],Carriers[],4,FALSE)</f>
        <v>1</v>
      </c>
      <c r="E2830" s="4">
        <f>VLOOKUP(EB[[#This Row],[indic_nrg]],Indicators[],4,FALSE)</f>
        <v>0</v>
      </c>
      <c r="F2830" s="4">
        <f>IFERROR(VLOOKUP(EB[[#This Row],[Source_carrier]],KS_DB[[product]:[KS]],6,FALSE),0)</f>
        <v>0</v>
      </c>
      <c r="G2830" s="4" t="s">
        <v>34</v>
      </c>
      <c r="H2830" s="4" t="s">
        <v>1241</v>
      </c>
      <c r="I2830" s="4" t="s">
        <v>1223</v>
      </c>
      <c r="J2830" s="4" t="s">
        <v>37</v>
      </c>
      <c r="K2830" s="4" t="s">
        <v>1242</v>
      </c>
      <c r="L2830" s="4" t="s">
        <v>39</v>
      </c>
      <c r="M2830" s="4" t="s">
        <v>1224</v>
      </c>
      <c r="N2830" s="4" t="s">
        <v>41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</row>
    <row r="2831" spans="1:40" ht="15" customHeight="1" x14ac:dyDescent="0.25">
      <c r="A2831" s="4" t="str">
        <f>EB[[#This Row],[unit]] &amp; "#" &amp; EB[[#This Row],[indic_nrg]] &amp; "#" &amp; EB[[#This Row],[product]] &amp; "#" &amp; EB[[#This Row],[geo]]</f>
        <v>TJ#B_101606#3220#CZ</v>
      </c>
      <c r="B2831" s="4" t="str">
        <f>VLOOKUP(EB[[#This Row],[product]],KS_DB[[product]:[KS]],5,FALSE)</f>
        <v>liquid</v>
      </c>
      <c r="C2831" s="4" t="str">
        <f>VLOOKUP(EB[[#This Row],[product]],KS_DB[[product]:[KS]],6,FALSE)</f>
        <v>LPG</v>
      </c>
      <c r="D2831" s="4">
        <f>VLOOKUP(EB[[#This Row],[product]],Carriers[],4,FALSE)</f>
        <v>1</v>
      </c>
      <c r="E2831" s="4">
        <f>VLOOKUP(EB[[#This Row],[indic_nrg]],Indicators[],4,FALSE)</f>
        <v>0</v>
      </c>
      <c r="F2831" s="4">
        <f>IFERROR(VLOOKUP(EB[[#This Row],[Source_carrier]],KS_DB[[product]:[KS]],6,FALSE),0)</f>
        <v>0</v>
      </c>
      <c r="G2831" s="4" t="s">
        <v>34</v>
      </c>
      <c r="H2831" s="4" t="s">
        <v>1241</v>
      </c>
      <c r="I2831" s="4" t="s">
        <v>77</v>
      </c>
      <c r="J2831" s="4" t="s">
        <v>37</v>
      </c>
      <c r="K2831" s="4" t="s">
        <v>1242</v>
      </c>
      <c r="L2831" s="4" t="s">
        <v>39</v>
      </c>
      <c r="M2831" s="4" t="s">
        <v>78</v>
      </c>
      <c r="N2831" s="4" t="s">
        <v>41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</v>
      </c>
      <c r="Y2831" s="4">
        <v>0</v>
      </c>
      <c r="Z2831" s="4">
        <v>0</v>
      </c>
      <c r="AA2831" s="4">
        <v>0</v>
      </c>
      <c r="AB2831" s="4">
        <v>0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</row>
    <row r="2832" spans="1:40" ht="15" customHeight="1" x14ac:dyDescent="0.25">
      <c r="A2832" s="4" t="str">
        <f>EB[[#This Row],[unit]] &amp; "#" &amp; EB[[#This Row],[indic_nrg]] &amp; "#" &amp; EB[[#This Row],[product]] &amp; "#" &amp; EB[[#This Row],[geo]]</f>
        <v>TJ#B_101606#3234#CZ</v>
      </c>
      <c r="B2832" s="4" t="str">
        <f>VLOOKUP(EB[[#This Row],[product]],KS_DB[[product]:[KS]],5,FALSE)</f>
        <v>liquid</v>
      </c>
      <c r="C2832" s="4" t="str">
        <f>VLOOKUP(EB[[#This Row],[product]],KS_DB[[product]:[KS]],6,FALSE)</f>
        <v>gasoline</v>
      </c>
      <c r="D2832" s="4">
        <f>VLOOKUP(EB[[#This Row],[product]],Carriers[],4,FALSE)</f>
        <v>1</v>
      </c>
      <c r="E2832" s="4">
        <f>VLOOKUP(EB[[#This Row],[indic_nrg]],Indicators[],4,FALSE)</f>
        <v>0</v>
      </c>
      <c r="F2832" s="4">
        <f>IFERROR(VLOOKUP(EB[[#This Row],[Source_carrier]],KS_DB[[product]:[KS]],6,FALSE),0)</f>
        <v>0</v>
      </c>
      <c r="G2832" s="4" t="s">
        <v>34</v>
      </c>
      <c r="H2832" s="4" t="s">
        <v>1241</v>
      </c>
      <c r="I2832" s="4" t="s">
        <v>1135</v>
      </c>
      <c r="J2832" s="4" t="s">
        <v>37</v>
      </c>
      <c r="K2832" s="4" t="s">
        <v>1242</v>
      </c>
      <c r="L2832" s="4" t="s">
        <v>39</v>
      </c>
      <c r="M2832" s="4" t="s">
        <v>1136</v>
      </c>
      <c r="N2832" s="4" t="s">
        <v>41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0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</row>
    <row r="2833" spans="1:40" ht="15" customHeight="1" x14ac:dyDescent="0.25">
      <c r="A2833" s="4" t="str">
        <f>EB[[#This Row],[unit]] &amp; "#" &amp; EB[[#This Row],[indic_nrg]] &amp; "#" &amp; EB[[#This Row],[product]] &amp; "#" &amp; EB[[#This Row],[geo]]</f>
        <v>TJ#B_101606#3235#CZ</v>
      </c>
      <c r="B2833" s="4" t="str">
        <f>VLOOKUP(EB[[#This Row],[product]],KS_DB[[product]:[KS]],5,FALSE)</f>
        <v>liquid</v>
      </c>
      <c r="C2833" s="4" t="str">
        <f>VLOOKUP(EB[[#This Row],[product]],KS_DB[[product]:[KS]],6,FALSE)</f>
        <v>aviationgasoline</v>
      </c>
      <c r="D2833" s="4">
        <f>VLOOKUP(EB[[#This Row],[product]],Carriers[],4,FALSE)</f>
        <v>1</v>
      </c>
      <c r="E2833" s="4">
        <f>VLOOKUP(EB[[#This Row],[indic_nrg]],Indicators[],4,FALSE)</f>
        <v>0</v>
      </c>
      <c r="F2833" s="4">
        <f>IFERROR(VLOOKUP(EB[[#This Row],[Source_carrier]],KS_DB[[product]:[KS]],6,FALSE),0)</f>
        <v>0</v>
      </c>
      <c r="G2833" s="4" t="s">
        <v>34</v>
      </c>
      <c r="H2833" s="4" t="s">
        <v>1241</v>
      </c>
      <c r="I2833" s="4" t="s">
        <v>1137</v>
      </c>
      <c r="J2833" s="4" t="s">
        <v>37</v>
      </c>
      <c r="K2833" s="4" t="s">
        <v>1242</v>
      </c>
      <c r="L2833" s="4" t="s">
        <v>39</v>
      </c>
      <c r="M2833" s="4" t="s">
        <v>1138</v>
      </c>
      <c r="N2833" s="4" t="s">
        <v>41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</v>
      </c>
      <c r="Y2833" s="4">
        <v>0</v>
      </c>
      <c r="Z2833" s="4">
        <v>0</v>
      </c>
      <c r="AA2833" s="4">
        <v>0</v>
      </c>
      <c r="AB2833" s="4">
        <v>0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</row>
    <row r="2834" spans="1:40" ht="15" customHeight="1" x14ac:dyDescent="0.25">
      <c r="A2834" s="4" t="str">
        <f>EB[[#This Row],[unit]] &amp; "#" &amp; EB[[#This Row],[indic_nrg]] &amp; "#" &amp; EB[[#This Row],[product]] &amp; "#" &amp; EB[[#This Row],[geo]]</f>
        <v>TJ#B_101606#3244#CZ</v>
      </c>
      <c r="B2834" s="4" t="str">
        <f>VLOOKUP(EB[[#This Row],[product]],KS_DB[[product]:[KS]],5,FALSE)</f>
        <v>liquid</v>
      </c>
      <c r="C2834" s="4" t="str">
        <f>VLOOKUP(EB[[#This Row],[product]],KS_DB[[product]:[KS]],6,FALSE)</f>
        <v>liquid</v>
      </c>
      <c r="D2834" s="4">
        <f>VLOOKUP(EB[[#This Row],[product]],Carriers[],4,FALSE)</f>
        <v>1</v>
      </c>
      <c r="E2834" s="4">
        <f>VLOOKUP(EB[[#This Row],[indic_nrg]],Indicators[],4,FALSE)</f>
        <v>0</v>
      </c>
      <c r="F2834" s="4">
        <f>IFERROR(VLOOKUP(EB[[#This Row],[Source_carrier]],KS_DB[[product]:[KS]],6,FALSE),0)</f>
        <v>0</v>
      </c>
      <c r="G2834" s="4" t="s">
        <v>34</v>
      </c>
      <c r="H2834" s="4" t="s">
        <v>1241</v>
      </c>
      <c r="I2834" s="4" t="s">
        <v>1139</v>
      </c>
      <c r="J2834" s="4" t="s">
        <v>37</v>
      </c>
      <c r="K2834" s="4" t="s">
        <v>1242</v>
      </c>
      <c r="L2834" s="4" t="s">
        <v>39</v>
      </c>
      <c r="M2834" s="4" t="s">
        <v>1140</v>
      </c>
      <c r="N2834" s="4" t="s">
        <v>41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0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4">
        <v>0</v>
      </c>
    </row>
    <row r="2835" spans="1:40" ht="15" customHeight="1" x14ac:dyDescent="0.25">
      <c r="A2835" s="4" t="str">
        <f>EB[[#This Row],[unit]] &amp; "#" &amp; EB[[#This Row],[indic_nrg]] &amp; "#" &amp; EB[[#This Row],[product]] &amp; "#" &amp; EB[[#This Row],[geo]]</f>
        <v>TJ#B_101606#3246#CZ</v>
      </c>
      <c r="B2835" s="4" t="str">
        <f>VLOOKUP(EB[[#This Row],[product]],KS_DB[[product]:[KS]],5,FALSE)</f>
        <v>liquid</v>
      </c>
      <c r="C2835" s="4" t="str">
        <f>VLOOKUP(EB[[#This Row],[product]],KS_DB[[product]:[KS]],6,FALSE)</f>
        <v>liquid</v>
      </c>
      <c r="D2835" s="4">
        <f>VLOOKUP(EB[[#This Row],[product]],Carriers[],4,FALSE)</f>
        <v>1</v>
      </c>
      <c r="E2835" s="4">
        <f>VLOOKUP(EB[[#This Row],[indic_nrg]],Indicators[],4,FALSE)</f>
        <v>0</v>
      </c>
      <c r="F2835" s="4">
        <f>IFERROR(VLOOKUP(EB[[#This Row],[Source_carrier]],KS_DB[[product]:[KS]],6,FALSE),0)</f>
        <v>0</v>
      </c>
      <c r="G2835" s="4" t="s">
        <v>34</v>
      </c>
      <c r="H2835" s="4" t="s">
        <v>1241</v>
      </c>
      <c r="I2835" s="4" t="s">
        <v>1225</v>
      </c>
      <c r="J2835" s="4" t="s">
        <v>37</v>
      </c>
      <c r="K2835" s="4" t="s">
        <v>1242</v>
      </c>
      <c r="L2835" s="4" t="s">
        <v>39</v>
      </c>
      <c r="M2835" s="4" t="s">
        <v>1226</v>
      </c>
      <c r="N2835" s="4" t="s">
        <v>41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0</v>
      </c>
      <c r="Y2835" s="4">
        <v>0</v>
      </c>
      <c r="Z2835" s="4">
        <v>0</v>
      </c>
      <c r="AA2835" s="4">
        <v>0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4">
        <v>0</v>
      </c>
    </row>
    <row r="2836" spans="1:40" ht="15" customHeight="1" x14ac:dyDescent="0.25">
      <c r="A2836" s="4" t="str">
        <f>EB[[#This Row],[unit]] &amp; "#" &amp; EB[[#This Row],[indic_nrg]] &amp; "#" &amp; EB[[#This Row],[product]] &amp; "#" &amp; EB[[#This Row],[geo]]</f>
        <v>TJ#B_101606#3247#CZ</v>
      </c>
      <c r="B2836" s="4" t="str">
        <f>VLOOKUP(EB[[#This Row],[product]],KS_DB[[product]:[KS]],5,FALSE)</f>
        <v>liquid</v>
      </c>
      <c r="C2836" s="4" t="str">
        <f>VLOOKUP(EB[[#This Row],[product]],KS_DB[[product]:[KS]],6,FALSE)</f>
        <v>jetkerosene</v>
      </c>
      <c r="D2836" s="4">
        <f>VLOOKUP(EB[[#This Row],[product]],Carriers[],4,FALSE)</f>
        <v>1</v>
      </c>
      <c r="E2836" s="4">
        <f>VLOOKUP(EB[[#This Row],[indic_nrg]],Indicators[],4,FALSE)</f>
        <v>0</v>
      </c>
      <c r="F2836" s="4">
        <f>IFERROR(VLOOKUP(EB[[#This Row],[Source_carrier]],KS_DB[[product]:[KS]],6,FALSE),0)</f>
        <v>0</v>
      </c>
      <c r="G2836" s="4" t="s">
        <v>34</v>
      </c>
      <c r="H2836" s="4" t="s">
        <v>1241</v>
      </c>
      <c r="I2836" s="4" t="s">
        <v>1141</v>
      </c>
      <c r="J2836" s="4" t="s">
        <v>37</v>
      </c>
      <c r="K2836" s="4" t="s">
        <v>1242</v>
      </c>
      <c r="L2836" s="4" t="s">
        <v>39</v>
      </c>
      <c r="M2836" s="4" t="s">
        <v>1142</v>
      </c>
      <c r="N2836" s="4" t="s">
        <v>41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</row>
    <row r="2837" spans="1:40" ht="15" customHeight="1" x14ac:dyDescent="0.25">
      <c r="A2837" s="4" t="str">
        <f>EB[[#This Row],[unit]] &amp; "#" &amp; EB[[#This Row],[indic_nrg]] &amp; "#" &amp; EB[[#This Row],[product]] &amp; "#" &amp; EB[[#This Row],[geo]]</f>
        <v>TJ#B_101606#3250#CZ</v>
      </c>
      <c r="B2837" s="4" t="str">
        <f>VLOOKUP(EB[[#This Row],[product]],KS_DB[[product]:[KS]],5,FALSE)</f>
        <v>liquid</v>
      </c>
      <c r="C2837" s="4" t="str">
        <f>VLOOKUP(EB[[#This Row],[product]],KS_DB[[product]:[KS]],6,FALSE)</f>
        <v>diesel</v>
      </c>
      <c r="D2837" s="4">
        <f>VLOOKUP(EB[[#This Row],[product]],Carriers[],4,FALSE)</f>
        <v>1</v>
      </c>
      <c r="E2837" s="4">
        <f>VLOOKUP(EB[[#This Row],[indic_nrg]],Indicators[],4,FALSE)</f>
        <v>0</v>
      </c>
      <c r="F2837" s="4">
        <f>IFERROR(VLOOKUP(EB[[#This Row],[Source_carrier]],KS_DB[[product]:[KS]],6,FALSE),0)</f>
        <v>0</v>
      </c>
      <c r="G2837" s="4" t="s">
        <v>34</v>
      </c>
      <c r="H2837" s="4" t="s">
        <v>1241</v>
      </c>
      <c r="I2837" s="4" t="s">
        <v>1143</v>
      </c>
      <c r="J2837" s="4" t="s">
        <v>37</v>
      </c>
      <c r="K2837" s="4" t="s">
        <v>1242</v>
      </c>
      <c r="L2837" s="4" t="s">
        <v>39</v>
      </c>
      <c r="M2837" s="4" t="s">
        <v>1144</v>
      </c>
      <c r="N2837" s="4" t="s">
        <v>41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0</v>
      </c>
      <c r="Z2837" s="4">
        <v>0</v>
      </c>
      <c r="AA2837" s="4">
        <v>0</v>
      </c>
      <c r="AB2837" s="4">
        <v>0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</row>
    <row r="2838" spans="1:40" ht="15" customHeight="1" x14ac:dyDescent="0.25">
      <c r="A2838" s="4" t="str">
        <f>EB[[#This Row],[unit]] &amp; "#" &amp; EB[[#This Row],[indic_nrg]] &amp; "#" &amp; EB[[#This Row],[product]] &amp; "#" &amp; EB[[#This Row],[geo]]</f>
        <v>TJ#B_101606#3260#CZ</v>
      </c>
      <c r="B2838" s="4" t="str">
        <f>VLOOKUP(EB[[#This Row],[product]],KS_DB[[product]:[KS]],5,FALSE)</f>
        <v>liquid</v>
      </c>
      <c r="C2838" s="4" t="str">
        <f>VLOOKUP(EB[[#This Row],[product]],KS_DB[[product]:[KS]],6,FALSE)</f>
        <v>diesel</v>
      </c>
      <c r="D2838" s="4">
        <f>VLOOKUP(EB[[#This Row],[product]],Carriers[],4,FALSE)</f>
        <v>1</v>
      </c>
      <c r="E2838" s="4">
        <f>VLOOKUP(EB[[#This Row],[indic_nrg]],Indicators[],4,FALSE)</f>
        <v>0</v>
      </c>
      <c r="F2838" s="4">
        <f>IFERROR(VLOOKUP(EB[[#This Row],[Source_carrier]],KS_DB[[product]:[KS]],6,FALSE),0)</f>
        <v>0</v>
      </c>
      <c r="G2838" s="4" t="s">
        <v>34</v>
      </c>
      <c r="H2838" s="4" t="s">
        <v>1241</v>
      </c>
      <c r="I2838" s="4" t="s">
        <v>79</v>
      </c>
      <c r="J2838" s="4" t="s">
        <v>37</v>
      </c>
      <c r="K2838" s="4" t="s">
        <v>1242</v>
      </c>
      <c r="L2838" s="4" t="s">
        <v>39</v>
      </c>
      <c r="M2838" s="4" t="s">
        <v>80</v>
      </c>
      <c r="N2838" s="4" t="s">
        <v>41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</row>
    <row r="2839" spans="1:40" ht="15" customHeight="1" x14ac:dyDescent="0.25">
      <c r="A2839" s="4" t="str">
        <f>EB[[#This Row],[unit]] &amp; "#" &amp; EB[[#This Row],[indic_nrg]] &amp; "#" &amp; EB[[#This Row],[product]] &amp; "#" &amp; EB[[#This Row],[geo]]</f>
        <v>TJ#B_101606#3270A#CZ</v>
      </c>
      <c r="B2839" s="4" t="str">
        <f>VLOOKUP(EB[[#This Row],[product]],KS_DB[[product]:[KS]],5,FALSE)</f>
        <v>liquid</v>
      </c>
      <c r="C2839" s="4" t="str">
        <f>VLOOKUP(EB[[#This Row],[product]],KS_DB[[product]:[KS]],6,FALSE)</f>
        <v>liquid</v>
      </c>
      <c r="D2839" s="4">
        <f>VLOOKUP(EB[[#This Row],[product]],Carriers[],4,FALSE)</f>
        <v>1</v>
      </c>
      <c r="E2839" s="4">
        <f>VLOOKUP(EB[[#This Row],[indic_nrg]],Indicators[],4,FALSE)</f>
        <v>0</v>
      </c>
      <c r="F2839" s="4">
        <f>IFERROR(VLOOKUP(EB[[#This Row],[Source_carrier]],KS_DB[[product]:[KS]],6,FALSE),0)</f>
        <v>0</v>
      </c>
      <c r="G2839" s="4" t="s">
        <v>34</v>
      </c>
      <c r="H2839" s="4" t="s">
        <v>1241</v>
      </c>
      <c r="I2839" s="4" t="s">
        <v>81</v>
      </c>
      <c r="J2839" s="4" t="s">
        <v>37</v>
      </c>
      <c r="K2839" s="4" t="s">
        <v>1242</v>
      </c>
      <c r="L2839" s="4" t="s">
        <v>39</v>
      </c>
      <c r="M2839" s="4" t="s">
        <v>82</v>
      </c>
      <c r="N2839" s="4" t="s">
        <v>41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v>0</v>
      </c>
    </row>
    <row r="2840" spans="1:40" ht="15" customHeight="1" x14ac:dyDescent="0.25">
      <c r="A2840" s="4" t="str">
        <f>EB[[#This Row],[unit]] &amp; "#" &amp; EB[[#This Row],[indic_nrg]] &amp; "#" &amp; EB[[#This Row],[product]] &amp; "#" &amp; EB[[#This Row],[geo]]</f>
        <v>TJ#B_101606#3281#CZ</v>
      </c>
      <c r="B2840" s="4" t="str">
        <f>VLOOKUP(EB[[#This Row],[product]],KS_DB[[product]:[KS]],5,FALSE)</f>
        <v>liquid</v>
      </c>
      <c r="C2840" s="4" t="str">
        <f>VLOOKUP(EB[[#This Row],[product]],KS_DB[[product]:[KS]],6,FALSE)</f>
        <v>liquid</v>
      </c>
      <c r="D2840" s="4">
        <f>VLOOKUP(EB[[#This Row],[product]],Carriers[],4,FALSE)</f>
        <v>1</v>
      </c>
      <c r="E2840" s="4">
        <f>VLOOKUP(EB[[#This Row],[indic_nrg]],Indicators[],4,FALSE)</f>
        <v>0</v>
      </c>
      <c r="F2840" s="4">
        <f>IFERROR(VLOOKUP(EB[[#This Row],[Source_carrier]],KS_DB[[product]:[KS]],6,FALSE),0)</f>
        <v>0</v>
      </c>
      <c r="G2840" s="4" t="s">
        <v>34</v>
      </c>
      <c r="H2840" s="4" t="s">
        <v>1241</v>
      </c>
      <c r="I2840" s="4" t="s">
        <v>1145</v>
      </c>
      <c r="J2840" s="4" t="s">
        <v>37</v>
      </c>
      <c r="K2840" s="4" t="s">
        <v>1242</v>
      </c>
      <c r="L2840" s="4" t="s">
        <v>39</v>
      </c>
      <c r="M2840" s="4" t="s">
        <v>1146</v>
      </c>
      <c r="N2840" s="4" t="s">
        <v>41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4">
        <v>0</v>
      </c>
    </row>
    <row r="2841" spans="1:40" ht="15" customHeight="1" x14ac:dyDescent="0.25">
      <c r="A2841" s="4" t="str">
        <f>EB[[#This Row],[unit]] &amp; "#" &amp; EB[[#This Row],[indic_nrg]] &amp; "#" &amp; EB[[#This Row],[product]] &amp; "#" &amp; EB[[#This Row],[geo]]</f>
        <v>TJ#B_101606#3282#CZ</v>
      </c>
      <c r="B2841" s="4" t="str">
        <f>VLOOKUP(EB[[#This Row],[product]],KS_DB[[product]:[KS]],5,FALSE)</f>
        <v>liquid</v>
      </c>
      <c r="C2841" s="4" t="str">
        <f>VLOOKUP(EB[[#This Row],[product]],KS_DB[[product]:[KS]],6,FALSE)</f>
        <v>liquid</v>
      </c>
      <c r="D2841" s="4">
        <f>VLOOKUP(EB[[#This Row],[product]],Carriers[],4,FALSE)</f>
        <v>1</v>
      </c>
      <c r="E2841" s="4">
        <f>VLOOKUP(EB[[#This Row],[indic_nrg]],Indicators[],4,FALSE)</f>
        <v>0</v>
      </c>
      <c r="F2841" s="4">
        <f>IFERROR(VLOOKUP(EB[[#This Row],[Source_carrier]],KS_DB[[product]:[KS]],6,FALSE),0)</f>
        <v>0</v>
      </c>
      <c r="G2841" s="4" t="s">
        <v>34</v>
      </c>
      <c r="H2841" s="4" t="s">
        <v>1241</v>
      </c>
      <c r="I2841" s="4" t="s">
        <v>1129</v>
      </c>
      <c r="J2841" s="4" t="s">
        <v>37</v>
      </c>
      <c r="K2841" s="4" t="s">
        <v>1242</v>
      </c>
      <c r="L2841" s="4" t="s">
        <v>39</v>
      </c>
      <c r="M2841" s="4" t="s">
        <v>1130</v>
      </c>
      <c r="N2841" s="4" t="s">
        <v>41</v>
      </c>
      <c r="O2841" s="4">
        <v>7918</v>
      </c>
      <c r="P2841" s="4">
        <v>7114</v>
      </c>
      <c r="Q2841" s="4">
        <v>8280</v>
      </c>
      <c r="R2841" s="4">
        <v>6109</v>
      </c>
      <c r="S2841" s="4">
        <v>7516</v>
      </c>
      <c r="T2841" s="4">
        <v>6752</v>
      </c>
      <c r="U2841" s="4">
        <v>5788</v>
      </c>
      <c r="V2841" s="4">
        <v>4662</v>
      </c>
      <c r="W2841" s="4">
        <v>7034</v>
      </c>
      <c r="X2841" s="4">
        <v>6793</v>
      </c>
      <c r="Y2841" s="4">
        <v>7998</v>
      </c>
      <c r="Z2841" s="4">
        <v>6310</v>
      </c>
      <c r="AA2841" s="4">
        <v>5627</v>
      </c>
      <c r="AB2841" s="4">
        <v>5788</v>
      </c>
      <c r="AC2841" s="4">
        <v>6230</v>
      </c>
      <c r="AD2841" s="4">
        <v>6310</v>
      </c>
      <c r="AE2841" s="4">
        <v>6551</v>
      </c>
      <c r="AF2841" s="4">
        <v>6873</v>
      </c>
      <c r="AG2841" s="4">
        <v>5346</v>
      </c>
      <c r="AH2841" s="4">
        <v>5225</v>
      </c>
      <c r="AI2841" s="4">
        <v>6069</v>
      </c>
      <c r="AJ2841" s="4">
        <v>6230</v>
      </c>
      <c r="AK2841" s="4">
        <v>5587</v>
      </c>
      <c r="AL2841" s="4">
        <v>5506</v>
      </c>
      <c r="AM2841" s="4">
        <v>5225</v>
      </c>
      <c r="AN2841" s="4">
        <v>6310</v>
      </c>
    </row>
    <row r="2842" spans="1:40" ht="15" customHeight="1" x14ac:dyDescent="0.25">
      <c r="A2842" s="4" t="str">
        <f>EB[[#This Row],[unit]] &amp; "#" &amp; EB[[#This Row],[indic_nrg]] &amp; "#" &amp; EB[[#This Row],[product]] &amp; "#" &amp; EB[[#This Row],[geo]]</f>
        <v>TJ#B_101606#3283#CZ</v>
      </c>
      <c r="B2842" s="4" t="str">
        <f>VLOOKUP(EB[[#This Row],[product]],KS_DB[[product]:[KS]],5,FALSE)</f>
        <v>liquid</v>
      </c>
      <c r="C2842" s="4" t="str">
        <f>VLOOKUP(EB[[#This Row],[product]],KS_DB[[product]:[KS]],6,FALSE)</f>
        <v>liquid</v>
      </c>
      <c r="D2842" s="4">
        <f>VLOOKUP(EB[[#This Row],[product]],Carriers[],4,FALSE)</f>
        <v>1</v>
      </c>
      <c r="E2842" s="4">
        <f>VLOOKUP(EB[[#This Row],[indic_nrg]],Indicators[],4,FALSE)</f>
        <v>0</v>
      </c>
      <c r="F2842" s="4">
        <f>IFERROR(VLOOKUP(EB[[#This Row],[Source_carrier]],KS_DB[[product]:[KS]],6,FALSE),0)</f>
        <v>0</v>
      </c>
      <c r="G2842" s="4" t="s">
        <v>34</v>
      </c>
      <c r="H2842" s="4" t="s">
        <v>1241</v>
      </c>
      <c r="I2842" s="4" t="s">
        <v>1147</v>
      </c>
      <c r="J2842" s="4" t="s">
        <v>37</v>
      </c>
      <c r="K2842" s="4" t="s">
        <v>1242</v>
      </c>
      <c r="L2842" s="4" t="s">
        <v>39</v>
      </c>
      <c r="M2842" s="4" t="s">
        <v>1148</v>
      </c>
      <c r="N2842" s="4" t="s">
        <v>41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</row>
    <row r="2843" spans="1:40" ht="15" customHeight="1" x14ac:dyDescent="0.25">
      <c r="A2843" s="4" t="str">
        <f>EB[[#This Row],[unit]] &amp; "#" &amp; EB[[#This Row],[indic_nrg]] &amp; "#" &amp; EB[[#This Row],[product]] &amp; "#" &amp; EB[[#This Row],[geo]]</f>
        <v>TJ#B_101606#3285#CZ</v>
      </c>
      <c r="B2843" s="4" t="str">
        <f>VLOOKUP(EB[[#This Row],[product]],KS_DB[[product]:[KS]],5,FALSE)</f>
        <v>liquid</v>
      </c>
      <c r="C2843" s="4" t="str">
        <f>VLOOKUP(EB[[#This Row],[product]],KS_DB[[product]:[KS]],6,FALSE)</f>
        <v>liquid</v>
      </c>
      <c r="D2843" s="4">
        <f>VLOOKUP(EB[[#This Row],[product]],Carriers[],4,FALSE)</f>
        <v>1</v>
      </c>
      <c r="E2843" s="4">
        <f>VLOOKUP(EB[[#This Row],[indic_nrg]],Indicators[],4,FALSE)</f>
        <v>0</v>
      </c>
      <c r="F2843" s="4">
        <f>IFERROR(VLOOKUP(EB[[#This Row],[Source_carrier]],KS_DB[[product]:[KS]],6,FALSE),0)</f>
        <v>0</v>
      </c>
      <c r="G2843" s="4" t="s">
        <v>34</v>
      </c>
      <c r="H2843" s="4" t="s">
        <v>1241</v>
      </c>
      <c r="I2843" s="4" t="s">
        <v>1149</v>
      </c>
      <c r="J2843" s="4" t="s">
        <v>37</v>
      </c>
      <c r="K2843" s="4" t="s">
        <v>1242</v>
      </c>
      <c r="L2843" s="4" t="s">
        <v>39</v>
      </c>
      <c r="M2843" s="4" t="s">
        <v>1150</v>
      </c>
      <c r="N2843" s="4" t="s">
        <v>41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0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</row>
    <row r="2844" spans="1:40" ht="15" customHeight="1" x14ac:dyDescent="0.25">
      <c r="A2844" s="4" t="str">
        <f>EB[[#This Row],[unit]] &amp; "#" &amp; EB[[#This Row],[indic_nrg]] &amp; "#" &amp; EB[[#This Row],[product]] &amp; "#" &amp; EB[[#This Row],[geo]]</f>
        <v>TJ#B_101606#3286#CZ</v>
      </c>
      <c r="B2844" s="4" t="str">
        <f>VLOOKUP(EB[[#This Row],[product]],KS_DB[[product]:[KS]],5,FALSE)</f>
        <v>liquid</v>
      </c>
      <c r="C2844" s="4" t="str">
        <f>VLOOKUP(EB[[#This Row],[product]],KS_DB[[product]:[KS]],6,FALSE)</f>
        <v>liquid</v>
      </c>
      <c r="D2844" s="4">
        <f>VLOOKUP(EB[[#This Row],[product]],Carriers[],4,FALSE)</f>
        <v>1</v>
      </c>
      <c r="E2844" s="4">
        <f>VLOOKUP(EB[[#This Row],[indic_nrg]],Indicators[],4,FALSE)</f>
        <v>0</v>
      </c>
      <c r="F2844" s="4">
        <f>IFERROR(VLOOKUP(EB[[#This Row],[Source_carrier]],KS_DB[[product]:[KS]],6,FALSE),0)</f>
        <v>0</v>
      </c>
      <c r="G2844" s="4" t="s">
        <v>34</v>
      </c>
      <c r="H2844" s="4" t="s">
        <v>1241</v>
      </c>
      <c r="I2844" s="4" t="s">
        <v>1151</v>
      </c>
      <c r="J2844" s="4" t="s">
        <v>37</v>
      </c>
      <c r="K2844" s="4" t="s">
        <v>1242</v>
      </c>
      <c r="L2844" s="4" t="s">
        <v>39</v>
      </c>
      <c r="M2844" s="4" t="s">
        <v>1152</v>
      </c>
      <c r="N2844" s="4" t="s">
        <v>41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</row>
    <row r="2845" spans="1:40" ht="15" customHeight="1" x14ac:dyDescent="0.25">
      <c r="A2845" s="4" t="str">
        <f>EB[[#This Row],[unit]] &amp; "#" &amp; EB[[#This Row],[indic_nrg]] &amp; "#" &amp; EB[[#This Row],[product]] &amp; "#" &amp; EB[[#This Row],[geo]]</f>
        <v>TJ#B_101606#3295#CZ</v>
      </c>
      <c r="B2845" s="4" t="str">
        <f>VLOOKUP(EB[[#This Row],[product]],KS_DB[[product]:[KS]],5,FALSE)</f>
        <v>liquid</v>
      </c>
      <c r="C2845" s="4" t="str">
        <f>VLOOKUP(EB[[#This Row],[product]],KS_DB[[product]:[KS]],6,FALSE)</f>
        <v>liquid</v>
      </c>
      <c r="D2845" s="4">
        <f>VLOOKUP(EB[[#This Row],[product]],Carriers[],4,FALSE)</f>
        <v>1</v>
      </c>
      <c r="E2845" s="4">
        <f>VLOOKUP(EB[[#This Row],[indic_nrg]],Indicators[],4,FALSE)</f>
        <v>0</v>
      </c>
      <c r="F2845" s="4">
        <f>IFERROR(VLOOKUP(EB[[#This Row],[Source_carrier]],KS_DB[[product]:[KS]],6,FALSE),0)</f>
        <v>0</v>
      </c>
      <c r="G2845" s="4" t="s">
        <v>34</v>
      </c>
      <c r="H2845" s="4" t="s">
        <v>1241</v>
      </c>
      <c r="I2845" s="4" t="s">
        <v>1153</v>
      </c>
      <c r="J2845" s="4" t="s">
        <v>37</v>
      </c>
      <c r="K2845" s="4" t="s">
        <v>1242</v>
      </c>
      <c r="L2845" s="4" t="s">
        <v>39</v>
      </c>
      <c r="M2845" s="4" t="s">
        <v>1154</v>
      </c>
      <c r="N2845" s="4" t="s">
        <v>41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0</v>
      </c>
      <c r="Y2845" s="4">
        <v>0</v>
      </c>
      <c r="Z2845" s="4">
        <v>0</v>
      </c>
      <c r="AA2845" s="4">
        <v>0</v>
      </c>
      <c r="AB2845" s="4">
        <v>0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</row>
    <row r="2846" spans="1:40" ht="15" customHeight="1" x14ac:dyDescent="0.25">
      <c r="A2846" s="4" t="str">
        <f>EB[[#This Row],[unit]] &amp; "#" &amp; EB[[#This Row],[indic_nrg]] &amp; "#" &amp; EB[[#This Row],[product]] &amp; "#" &amp; EB[[#This Row],[geo]]</f>
        <v>TJ#B_101606#4000#CZ</v>
      </c>
      <c r="B2846" s="4" t="str">
        <f>VLOOKUP(EB[[#This Row],[product]],KS_DB[[product]:[KS]],5,FALSE)</f>
        <v>gas</v>
      </c>
      <c r="C2846" s="4" t="str">
        <f>VLOOKUP(EB[[#This Row],[product]],KS_DB[[product]:[KS]],6,FALSE)</f>
        <v>gas</v>
      </c>
      <c r="D2846" s="4">
        <f>VLOOKUP(EB[[#This Row],[product]],Carriers[],4,FALSE)</f>
        <v>0</v>
      </c>
      <c r="E2846" s="4">
        <f>VLOOKUP(EB[[#This Row],[indic_nrg]],Indicators[],4,FALSE)</f>
        <v>0</v>
      </c>
      <c r="F2846" s="4">
        <f>IFERROR(VLOOKUP(EB[[#This Row],[Source_carrier]],KS_DB[[product]:[KS]],6,FALSE),0)</f>
        <v>0</v>
      </c>
      <c r="G2846" s="4" t="s">
        <v>34</v>
      </c>
      <c r="H2846" s="4" t="s">
        <v>1241</v>
      </c>
      <c r="I2846" s="4" t="s">
        <v>83</v>
      </c>
      <c r="J2846" s="4" t="s">
        <v>37</v>
      </c>
      <c r="K2846" s="4" t="s">
        <v>1242</v>
      </c>
      <c r="L2846" s="4" t="s">
        <v>39</v>
      </c>
      <c r="M2846" s="4" t="s">
        <v>84</v>
      </c>
      <c r="N2846" s="4" t="s">
        <v>41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0</v>
      </c>
      <c r="Y2846" s="4">
        <v>0</v>
      </c>
      <c r="Z2846" s="4">
        <v>0</v>
      </c>
      <c r="AA2846" s="4">
        <v>0</v>
      </c>
      <c r="AB2846" s="4">
        <v>0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</row>
    <row r="2847" spans="1:40" ht="15" customHeight="1" x14ac:dyDescent="0.25">
      <c r="A2847" s="4" t="str">
        <f>EB[[#This Row],[unit]] &amp; "#" &amp; EB[[#This Row],[indic_nrg]] &amp; "#" &amp; EB[[#This Row],[product]] &amp; "#" &amp; EB[[#This Row],[geo]]</f>
        <v>TJ#B_101606#4100#CZ</v>
      </c>
      <c r="B2847" s="4" t="str">
        <f>VLOOKUP(EB[[#This Row],[product]],KS_DB[[product]:[KS]],5,FALSE)</f>
        <v>gas</v>
      </c>
      <c r="C2847" s="4" t="str">
        <f>VLOOKUP(EB[[#This Row],[product]],KS_DB[[product]:[KS]],6,FALSE)</f>
        <v>gas</v>
      </c>
      <c r="D2847" s="4">
        <f>VLOOKUP(EB[[#This Row],[product]],Carriers[],4,FALSE)</f>
        <v>1</v>
      </c>
      <c r="E2847" s="4">
        <f>VLOOKUP(EB[[#This Row],[indic_nrg]],Indicators[],4,FALSE)</f>
        <v>0</v>
      </c>
      <c r="F2847" s="4">
        <f>IFERROR(VLOOKUP(EB[[#This Row],[Source_carrier]],KS_DB[[product]:[KS]],6,FALSE),0)</f>
        <v>0</v>
      </c>
      <c r="G2847" s="4" t="s">
        <v>34</v>
      </c>
      <c r="H2847" s="4" t="s">
        <v>1241</v>
      </c>
      <c r="I2847" s="4" t="s">
        <v>85</v>
      </c>
      <c r="J2847" s="4" t="s">
        <v>37</v>
      </c>
      <c r="K2847" s="4" t="s">
        <v>1242</v>
      </c>
      <c r="L2847" s="4" t="s">
        <v>39</v>
      </c>
      <c r="M2847" s="4" t="s">
        <v>86</v>
      </c>
      <c r="N2847" s="4" t="s">
        <v>41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</row>
    <row r="2848" spans="1:40" ht="15" customHeight="1" x14ac:dyDescent="0.25">
      <c r="A2848" s="4" t="str">
        <f>EB[[#This Row],[unit]] &amp; "#" &amp; EB[[#This Row],[indic_nrg]] &amp; "#" &amp; EB[[#This Row],[product]] &amp; "#" &amp; EB[[#This Row],[geo]]</f>
        <v>TJ#B_101606#4200#CZ</v>
      </c>
      <c r="B2848" s="4" t="str">
        <f>VLOOKUP(EB[[#This Row],[product]],KS_DB[[product]:[KS]],5,FALSE)</f>
        <v>gas</v>
      </c>
      <c r="C2848" s="4" t="str">
        <f>VLOOKUP(EB[[#This Row],[product]],KS_DB[[product]:[KS]],6,FALSE)</f>
        <v>gas</v>
      </c>
      <c r="D2848" s="4">
        <f>VLOOKUP(EB[[#This Row],[product]],Carriers[],4,FALSE)</f>
        <v>0</v>
      </c>
      <c r="E2848" s="4">
        <f>VLOOKUP(EB[[#This Row],[indic_nrg]],Indicators[],4,FALSE)</f>
        <v>0</v>
      </c>
      <c r="F2848" s="4">
        <f>IFERROR(VLOOKUP(EB[[#This Row],[Source_carrier]],KS_DB[[product]:[KS]],6,FALSE),0)</f>
        <v>0</v>
      </c>
      <c r="G2848" s="4" t="s">
        <v>34</v>
      </c>
      <c r="H2848" s="4" t="s">
        <v>1241</v>
      </c>
      <c r="I2848" s="4" t="s">
        <v>87</v>
      </c>
      <c r="J2848" s="4" t="s">
        <v>37</v>
      </c>
      <c r="K2848" s="4" t="s">
        <v>1242</v>
      </c>
      <c r="L2848" s="4" t="s">
        <v>39</v>
      </c>
      <c r="M2848" s="4" t="s">
        <v>88</v>
      </c>
      <c r="N2848" s="4" t="s">
        <v>41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0</v>
      </c>
      <c r="AA2848" s="4">
        <v>0</v>
      </c>
      <c r="AB2848" s="4">
        <v>0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</row>
    <row r="2849" spans="1:40" ht="15" customHeight="1" x14ac:dyDescent="0.25">
      <c r="A2849" s="4" t="str">
        <f>EB[[#This Row],[unit]] &amp; "#" &amp; EB[[#This Row],[indic_nrg]] &amp; "#" &amp; EB[[#This Row],[product]] &amp; "#" &amp; EB[[#This Row],[geo]]</f>
        <v>TJ#B_101606#4210#CZ</v>
      </c>
      <c r="B2849" s="4" t="str">
        <f>VLOOKUP(EB[[#This Row],[product]],KS_DB[[product]:[KS]],5,FALSE)</f>
        <v>gas</v>
      </c>
      <c r="C2849" s="4" t="str">
        <f>VLOOKUP(EB[[#This Row],[product]],KS_DB[[product]:[KS]],6,FALSE)</f>
        <v>gas</v>
      </c>
      <c r="D2849" s="4">
        <f>VLOOKUP(EB[[#This Row],[product]],Carriers[],4,FALSE)</f>
        <v>1</v>
      </c>
      <c r="E2849" s="4">
        <f>VLOOKUP(EB[[#This Row],[indic_nrg]],Indicators[],4,FALSE)</f>
        <v>0</v>
      </c>
      <c r="F2849" s="4">
        <f>IFERROR(VLOOKUP(EB[[#This Row],[Source_carrier]],KS_DB[[product]:[KS]],6,FALSE),0)</f>
        <v>0</v>
      </c>
      <c r="G2849" s="4" t="s">
        <v>34</v>
      </c>
      <c r="H2849" s="4" t="s">
        <v>1241</v>
      </c>
      <c r="I2849" s="4" t="s">
        <v>89</v>
      </c>
      <c r="J2849" s="4" t="s">
        <v>37</v>
      </c>
      <c r="K2849" s="4" t="s">
        <v>1242</v>
      </c>
      <c r="L2849" s="4" t="s">
        <v>39</v>
      </c>
      <c r="M2849" s="4" t="s">
        <v>90</v>
      </c>
      <c r="N2849" s="4" t="s">
        <v>41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0</v>
      </c>
      <c r="Y2849" s="4">
        <v>0</v>
      </c>
      <c r="Z2849" s="4">
        <v>0</v>
      </c>
      <c r="AA2849" s="4">
        <v>0</v>
      </c>
      <c r="AB2849" s="4">
        <v>0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</row>
    <row r="2850" spans="1:40" ht="15" customHeight="1" x14ac:dyDescent="0.25">
      <c r="A2850" s="4" t="str">
        <f>EB[[#This Row],[unit]] &amp; "#" &amp; EB[[#This Row],[indic_nrg]] &amp; "#" &amp; EB[[#This Row],[product]] &amp; "#" &amp; EB[[#This Row],[geo]]</f>
        <v>TJ#B_101606#4220#CZ</v>
      </c>
      <c r="B2850" s="4" t="str">
        <f>VLOOKUP(EB[[#This Row],[product]],KS_DB[[product]:[KS]],5,FALSE)</f>
        <v>gas</v>
      </c>
      <c r="C2850" s="4" t="str">
        <f>VLOOKUP(EB[[#This Row],[product]],KS_DB[[product]:[KS]],6,FALSE)</f>
        <v>gas</v>
      </c>
      <c r="D2850" s="4">
        <f>VLOOKUP(EB[[#This Row],[product]],Carriers[],4,FALSE)</f>
        <v>1</v>
      </c>
      <c r="E2850" s="4">
        <f>VLOOKUP(EB[[#This Row],[indic_nrg]],Indicators[],4,FALSE)</f>
        <v>0</v>
      </c>
      <c r="F2850" s="4">
        <f>IFERROR(VLOOKUP(EB[[#This Row],[Source_carrier]],KS_DB[[product]:[KS]],6,FALSE),0)</f>
        <v>0</v>
      </c>
      <c r="G2850" s="4" t="s">
        <v>34</v>
      </c>
      <c r="H2850" s="4" t="s">
        <v>1241</v>
      </c>
      <c r="I2850" s="4" t="s">
        <v>91</v>
      </c>
      <c r="J2850" s="4" t="s">
        <v>37</v>
      </c>
      <c r="K2850" s="4" t="s">
        <v>1242</v>
      </c>
      <c r="L2850" s="4" t="s">
        <v>39</v>
      </c>
      <c r="M2850" s="4" t="s">
        <v>92</v>
      </c>
      <c r="N2850" s="4" t="s">
        <v>41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</row>
    <row r="2851" spans="1:40" ht="15" customHeight="1" x14ac:dyDescent="0.25">
      <c r="A2851" s="4" t="str">
        <f>EB[[#This Row],[unit]] &amp; "#" &amp; EB[[#This Row],[indic_nrg]] &amp; "#" &amp; EB[[#This Row],[product]] &amp; "#" &amp; EB[[#This Row],[geo]]</f>
        <v>TJ#B_101606#4230#CZ</v>
      </c>
      <c r="B2851" s="4" t="str">
        <f>VLOOKUP(EB[[#This Row],[product]],KS_DB[[product]:[KS]],5,FALSE)</f>
        <v>gas</v>
      </c>
      <c r="C2851" s="4" t="str">
        <f>VLOOKUP(EB[[#This Row],[product]],KS_DB[[product]:[KS]],6,FALSE)</f>
        <v>gas</v>
      </c>
      <c r="D2851" s="4">
        <f>VLOOKUP(EB[[#This Row],[product]],Carriers[],4,FALSE)</f>
        <v>1</v>
      </c>
      <c r="E2851" s="4">
        <f>VLOOKUP(EB[[#This Row],[indic_nrg]],Indicators[],4,FALSE)</f>
        <v>0</v>
      </c>
      <c r="F2851" s="4">
        <f>IFERROR(VLOOKUP(EB[[#This Row],[Source_carrier]],KS_DB[[product]:[KS]],6,FALSE),0)</f>
        <v>0</v>
      </c>
      <c r="G2851" s="4" t="s">
        <v>34</v>
      </c>
      <c r="H2851" s="4" t="s">
        <v>1241</v>
      </c>
      <c r="I2851" s="4" t="s">
        <v>93</v>
      </c>
      <c r="J2851" s="4" t="s">
        <v>37</v>
      </c>
      <c r="K2851" s="4" t="s">
        <v>1242</v>
      </c>
      <c r="L2851" s="4" t="s">
        <v>39</v>
      </c>
      <c r="M2851" s="4" t="s">
        <v>94</v>
      </c>
      <c r="N2851" s="4" t="s">
        <v>41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</v>
      </c>
      <c r="Y2851" s="4">
        <v>0</v>
      </c>
      <c r="Z2851" s="4">
        <v>0</v>
      </c>
      <c r="AA2851" s="4">
        <v>0</v>
      </c>
      <c r="AB2851" s="4">
        <v>0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</row>
    <row r="2852" spans="1:40" ht="15" customHeight="1" x14ac:dyDescent="0.25">
      <c r="A2852" s="4" t="str">
        <f>EB[[#This Row],[unit]] &amp; "#" &amp; EB[[#This Row],[indic_nrg]] &amp; "#" &amp; EB[[#This Row],[product]] &amp; "#" &amp; EB[[#This Row],[geo]]</f>
        <v>TJ#B_101606#4240#CZ</v>
      </c>
      <c r="B2852" s="4" t="str">
        <f>VLOOKUP(EB[[#This Row],[product]],KS_DB[[product]:[KS]],5,FALSE)</f>
        <v>gas</v>
      </c>
      <c r="C2852" s="4" t="str">
        <f>VLOOKUP(EB[[#This Row],[product]],KS_DB[[product]:[KS]],6,FALSE)</f>
        <v>gas</v>
      </c>
      <c r="D2852" s="4">
        <f>VLOOKUP(EB[[#This Row],[product]],Carriers[],4,FALSE)</f>
        <v>1</v>
      </c>
      <c r="E2852" s="4">
        <f>VLOOKUP(EB[[#This Row],[indic_nrg]],Indicators[],4,FALSE)</f>
        <v>0</v>
      </c>
      <c r="F2852" s="4">
        <f>IFERROR(VLOOKUP(EB[[#This Row],[Source_carrier]],KS_DB[[product]:[KS]],6,FALSE),0)</f>
        <v>0</v>
      </c>
      <c r="G2852" s="4" t="s">
        <v>34</v>
      </c>
      <c r="H2852" s="4" t="s">
        <v>1241</v>
      </c>
      <c r="I2852" s="4" t="s">
        <v>95</v>
      </c>
      <c r="J2852" s="4" t="s">
        <v>37</v>
      </c>
      <c r="K2852" s="4" t="s">
        <v>1242</v>
      </c>
      <c r="L2852" s="4" t="s">
        <v>39</v>
      </c>
      <c r="M2852" s="4" t="s">
        <v>96</v>
      </c>
      <c r="N2852" s="4" t="s">
        <v>41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0</v>
      </c>
      <c r="AA2852" s="4">
        <v>0</v>
      </c>
      <c r="AB2852" s="4">
        <v>0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</row>
    <row r="2853" spans="1:40" ht="15" customHeight="1" x14ac:dyDescent="0.25">
      <c r="A2853" s="4" t="str">
        <f>EB[[#This Row],[unit]] &amp; "#" &amp; EB[[#This Row],[indic_nrg]] &amp; "#" &amp; EB[[#This Row],[product]] &amp; "#" &amp; EB[[#This Row],[geo]]</f>
        <v>TJ#B_101606#5500#CZ</v>
      </c>
      <c r="B2853" s="4" t="str">
        <f>VLOOKUP(EB[[#This Row],[product]],KS_DB[[product]:[KS]],5,FALSE)</f>
        <v>RES</v>
      </c>
      <c r="C2853" s="4" t="str">
        <f>VLOOKUP(EB[[#This Row],[product]],KS_DB[[product]:[KS]],6,FALSE)</f>
        <v>RES</v>
      </c>
      <c r="D2853" s="4">
        <f>VLOOKUP(EB[[#This Row],[product]],Carriers[],4,FALSE)</f>
        <v>0</v>
      </c>
      <c r="E2853" s="4">
        <f>VLOOKUP(EB[[#This Row],[indic_nrg]],Indicators[],4,FALSE)</f>
        <v>0</v>
      </c>
      <c r="F2853" s="4">
        <f>IFERROR(VLOOKUP(EB[[#This Row],[Source_carrier]],KS_DB[[product]:[KS]],6,FALSE),0)</f>
        <v>0</v>
      </c>
      <c r="G2853" s="4" t="s">
        <v>34</v>
      </c>
      <c r="H2853" s="4" t="s">
        <v>1241</v>
      </c>
      <c r="I2853" s="4" t="s">
        <v>99</v>
      </c>
      <c r="J2853" s="4" t="s">
        <v>37</v>
      </c>
      <c r="K2853" s="4" t="s">
        <v>1242</v>
      </c>
      <c r="L2853" s="4" t="s">
        <v>39</v>
      </c>
      <c r="M2853" s="4" t="s">
        <v>100</v>
      </c>
      <c r="N2853" s="4" t="s">
        <v>41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0</v>
      </c>
      <c r="Z2853" s="4">
        <v>0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</row>
    <row r="2854" spans="1:40" ht="15" customHeight="1" x14ac:dyDescent="0.25">
      <c r="A2854" s="4" t="str">
        <f>EB[[#This Row],[unit]] &amp; "#" &amp; EB[[#This Row],[indic_nrg]] &amp; "#" &amp; EB[[#This Row],[product]] &amp; "#" &amp; EB[[#This Row],[geo]]</f>
        <v>TJ#B_101606#5540#CZ</v>
      </c>
      <c r="B2854" s="4" t="str">
        <f>VLOOKUP(EB[[#This Row],[product]],KS_DB[[product]:[KS]],5,FALSE)</f>
        <v>biomass</v>
      </c>
      <c r="C2854" s="4" t="str">
        <f>VLOOKUP(EB[[#This Row],[product]],KS_DB[[product]:[KS]],6,FALSE)</f>
        <v>biomass</v>
      </c>
      <c r="D2854" s="4">
        <f>VLOOKUP(EB[[#This Row],[product]],Carriers[],4,FALSE)</f>
        <v>0</v>
      </c>
      <c r="E2854" s="4">
        <f>VLOOKUP(EB[[#This Row],[indic_nrg]],Indicators[],4,FALSE)</f>
        <v>0</v>
      </c>
      <c r="F2854" s="4">
        <f>IFERROR(VLOOKUP(EB[[#This Row],[Source_carrier]],KS_DB[[product]:[KS]],6,FALSE),0)</f>
        <v>0</v>
      </c>
      <c r="G2854" s="4" t="s">
        <v>34</v>
      </c>
      <c r="H2854" s="4" t="s">
        <v>1241</v>
      </c>
      <c r="I2854" s="4" t="s">
        <v>103</v>
      </c>
      <c r="J2854" s="4" t="s">
        <v>37</v>
      </c>
      <c r="K2854" s="4" t="s">
        <v>1242</v>
      </c>
      <c r="L2854" s="4" t="s">
        <v>39</v>
      </c>
      <c r="M2854" s="4" t="s">
        <v>104</v>
      </c>
      <c r="N2854" s="4" t="s">
        <v>41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</v>
      </c>
      <c r="X2854" s="4">
        <v>0</v>
      </c>
      <c r="Y2854" s="4">
        <v>0</v>
      </c>
      <c r="Z2854" s="4">
        <v>0</v>
      </c>
      <c r="AA2854" s="4">
        <v>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</row>
    <row r="2855" spans="1:40" ht="15" customHeight="1" x14ac:dyDescent="0.25">
      <c r="A2855" s="4" t="str">
        <f>EB[[#This Row],[unit]] &amp; "#" &amp; EB[[#This Row],[indic_nrg]] &amp; "#" &amp; EB[[#This Row],[product]] &amp; "#" &amp; EB[[#This Row],[geo]]</f>
        <v>TJ#B_101606#5545#CZ</v>
      </c>
      <c r="B2855" s="4" t="str">
        <f>VLOOKUP(EB[[#This Row],[product]],KS_DB[[product]:[KS]],5,FALSE)</f>
        <v>biomass</v>
      </c>
      <c r="C2855" s="4" t="str">
        <f>VLOOKUP(EB[[#This Row],[product]],KS_DB[[product]:[KS]],6,FALSE)</f>
        <v>biomass</v>
      </c>
      <c r="D2855" s="4">
        <f>VLOOKUP(EB[[#This Row],[product]],Carriers[],4,FALSE)</f>
        <v>0</v>
      </c>
      <c r="E2855" s="4">
        <f>VLOOKUP(EB[[#This Row],[indic_nrg]],Indicators[],4,FALSE)</f>
        <v>0</v>
      </c>
      <c r="F2855" s="4">
        <f>IFERROR(VLOOKUP(EB[[#This Row],[Source_carrier]],KS_DB[[product]:[KS]],6,FALSE),0)</f>
        <v>0</v>
      </c>
      <c r="G2855" s="4" t="s">
        <v>34</v>
      </c>
      <c r="H2855" s="4" t="s">
        <v>1241</v>
      </c>
      <c r="I2855" s="4" t="s">
        <v>115</v>
      </c>
      <c r="J2855" s="4" t="s">
        <v>37</v>
      </c>
      <c r="K2855" s="4" t="s">
        <v>1242</v>
      </c>
      <c r="L2855" s="4" t="s">
        <v>39</v>
      </c>
      <c r="M2855" s="4" t="s">
        <v>116</v>
      </c>
      <c r="N2855" s="4" t="s">
        <v>41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</row>
    <row r="2856" spans="1:40" ht="15" customHeight="1" x14ac:dyDescent="0.25">
      <c r="A2856" s="4" t="str">
        <f>EB[[#This Row],[unit]] &amp; "#" &amp; EB[[#This Row],[indic_nrg]] &amp; "#" &amp; EB[[#This Row],[product]] &amp; "#" &amp; EB[[#This Row],[geo]]</f>
        <v>TJ#B_101606#5546#CZ</v>
      </c>
      <c r="B2856" s="4" t="str">
        <f>VLOOKUP(EB[[#This Row],[product]],KS_DB[[product]:[KS]],5,FALSE)</f>
        <v>biomass</v>
      </c>
      <c r="C2856" s="4" t="str">
        <f>VLOOKUP(EB[[#This Row],[product]],KS_DB[[product]:[KS]],6,FALSE)</f>
        <v>biomass</v>
      </c>
      <c r="D2856" s="4">
        <f>VLOOKUP(EB[[#This Row],[product]],Carriers[],4,FALSE)</f>
        <v>1</v>
      </c>
      <c r="E2856" s="4">
        <f>VLOOKUP(EB[[#This Row],[indic_nrg]],Indicators[],4,FALSE)</f>
        <v>0</v>
      </c>
      <c r="F2856" s="4">
        <f>IFERROR(VLOOKUP(EB[[#This Row],[Source_carrier]],KS_DB[[product]:[KS]],6,FALSE),0)</f>
        <v>0</v>
      </c>
      <c r="G2856" s="4" t="s">
        <v>34</v>
      </c>
      <c r="H2856" s="4" t="s">
        <v>1241</v>
      </c>
      <c r="I2856" s="4" t="s">
        <v>117</v>
      </c>
      <c r="J2856" s="4" t="s">
        <v>37</v>
      </c>
      <c r="K2856" s="4" t="s">
        <v>1242</v>
      </c>
      <c r="L2856" s="4" t="s">
        <v>39</v>
      </c>
      <c r="M2856" s="4" t="s">
        <v>118</v>
      </c>
      <c r="N2856" s="4" t="s">
        <v>41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</row>
    <row r="2857" spans="1:40" ht="15" customHeight="1" x14ac:dyDescent="0.25">
      <c r="A2857" s="4" t="str">
        <f>EB[[#This Row],[unit]] &amp; "#" &amp; EB[[#This Row],[indic_nrg]] &amp; "#" &amp; EB[[#This Row],[product]] &amp; "#" &amp; EB[[#This Row],[geo]]</f>
        <v>TJ#B_101606#5547#CZ</v>
      </c>
      <c r="B2857" s="4" t="str">
        <f>VLOOKUP(EB[[#This Row],[product]],KS_DB[[product]:[KS]],5,FALSE)</f>
        <v>biomass</v>
      </c>
      <c r="C2857" s="4" t="str">
        <f>VLOOKUP(EB[[#This Row],[product]],KS_DB[[product]:[KS]],6,FALSE)</f>
        <v>biomass</v>
      </c>
      <c r="D2857" s="4">
        <f>VLOOKUP(EB[[#This Row],[product]],Carriers[],4,FALSE)</f>
        <v>1</v>
      </c>
      <c r="E2857" s="4">
        <f>VLOOKUP(EB[[#This Row],[indic_nrg]],Indicators[],4,FALSE)</f>
        <v>0</v>
      </c>
      <c r="F2857" s="4">
        <f>IFERROR(VLOOKUP(EB[[#This Row],[Source_carrier]],KS_DB[[product]:[KS]],6,FALSE),0)</f>
        <v>0</v>
      </c>
      <c r="G2857" s="4" t="s">
        <v>34</v>
      </c>
      <c r="H2857" s="4" t="s">
        <v>1241</v>
      </c>
      <c r="I2857" s="4" t="s">
        <v>119</v>
      </c>
      <c r="J2857" s="4" t="s">
        <v>37</v>
      </c>
      <c r="K2857" s="4" t="s">
        <v>1242</v>
      </c>
      <c r="L2857" s="4" t="s">
        <v>39</v>
      </c>
      <c r="M2857" s="4" t="s">
        <v>120</v>
      </c>
      <c r="N2857" s="4" t="s">
        <v>41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0</v>
      </c>
      <c r="Z2857" s="4">
        <v>0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</row>
    <row r="2858" spans="1:40" ht="15" customHeight="1" x14ac:dyDescent="0.25">
      <c r="A2858" s="4" t="str">
        <f>EB[[#This Row],[unit]] &amp; "#" &amp; EB[[#This Row],[indic_nrg]] &amp; "#" &amp; EB[[#This Row],[product]] &amp; "#" &amp; EB[[#This Row],[geo]]</f>
        <v>TJ#B_101606#5549#CZ</v>
      </c>
      <c r="B2858" s="4" t="str">
        <f>VLOOKUP(EB[[#This Row],[product]],KS_DB[[product]:[KS]],5,FALSE)</f>
        <v>biomass</v>
      </c>
      <c r="C2858" s="4" t="str">
        <f>VLOOKUP(EB[[#This Row],[product]],KS_DB[[product]:[KS]],6,FALSE)</f>
        <v>biomass</v>
      </c>
      <c r="D2858" s="4">
        <f>VLOOKUP(EB[[#This Row],[product]],Carriers[],4,FALSE)</f>
        <v>1</v>
      </c>
      <c r="E2858" s="4">
        <f>VLOOKUP(EB[[#This Row],[indic_nrg]],Indicators[],4,FALSE)</f>
        <v>0</v>
      </c>
      <c r="F2858" s="4">
        <f>IFERROR(VLOOKUP(EB[[#This Row],[Source_carrier]],KS_DB[[product]:[KS]],6,FALSE),0)</f>
        <v>0</v>
      </c>
      <c r="G2858" s="4" t="s">
        <v>34</v>
      </c>
      <c r="H2858" s="4" t="s">
        <v>1241</v>
      </c>
      <c r="I2858" s="4" t="s">
        <v>123</v>
      </c>
      <c r="J2858" s="4" t="s">
        <v>37</v>
      </c>
      <c r="K2858" s="4" t="s">
        <v>1242</v>
      </c>
      <c r="L2858" s="4" t="s">
        <v>39</v>
      </c>
      <c r="M2858" s="4" t="s">
        <v>124</v>
      </c>
      <c r="N2858" s="4" t="s">
        <v>41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</row>
    <row r="2859" spans="1:40" ht="15" customHeight="1" x14ac:dyDescent="0.25">
      <c r="A2859" s="4" t="str">
        <f>EB[[#This Row],[unit]] &amp; "#" &amp; EB[[#This Row],[indic_nrg]] &amp; "#" &amp; EB[[#This Row],[product]] &amp; "#" &amp; EB[[#This Row],[geo]]</f>
        <v>TJ#B_101607#0000#CZ</v>
      </c>
      <c r="B2859" s="4" t="str">
        <f>VLOOKUP(EB[[#This Row],[product]],KS_DB[[product]:[KS]],5,FALSE)</f>
        <v>all</v>
      </c>
      <c r="C2859" s="4" t="str">
        <f>VLOOKUP(EB[[#This Row],[product]],KS_DB[[product]:[KS]],6,FALSE)</f>
        <v>all</v>
      </c>
      <c r="D2859" s="4">
        <f>VLOOKUP(EB[[#This Row],[product]],Carriers[],4,FALSE)</f>
        <v>0</v>
      </c>
      <c r="E2859" s="4">
        <f>VLOOKUP(EB[[#This Row],[indic_nrg]],Indicators[],4,FALSE)</f>
        <v>0</v>
      </c>
      <c r="F2859" s="4">
        <f>IFERROR(VLOOKUP(EB[[#This Row],[Source_carrier]],KS_DB[[product]:[KS]],6,FALSE),0)</f>
        <v>0</v>
      </c>
      <c r="G2859" s="4" t="s">
        <v>34</v>
      </c>
      <c r="H2859" s="4" t="s">
        <v>1243</v>
      </c>
      <c r="I2859" s="4" t="s">
        <v>36</v>
      </c>
      <c r="J2859" s="4" t="s">
        <v>37</v>
      </c>
      <c r="K2859" s="4" t="s">
        <v>1244</v>
      </c>
      <c r="L2859" s="4" t="s">
        <v>39</v>
      </c>
      <c r="M2859" s="4" t="s">
        <v>40</v>
      </c>
      <c r="N2859" s="4" t="s">
        <v>41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  <c r="Y2859" s="4">
        <v>0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4">
        <v>0</v>
      </c>
    </row>
    <row r="2860" spans="1:40" ht="15" customHeight="1" x14ac:dyDescent="0.25">
      <c r="A2860" s="4" t="str">
        <f>EB[[#This Row],[unit]] &amp; "#" &amp; EB[[#This Row],[indic_nrg]] &amp; "#" &amp; EB[[#This Row],[product]] &amp; "#" &amp; EB[[#This Row],[geo]]</f>
        <v>TJ#B_101607#2000#CZ</v>
      </c>
      <c r="B2860" s="4" t="str">
        <f>VLOOKUP(EB[[#This Row],[product]],KS_DB[[product]:[KS]],5,FALSE)</f>
        <v>solid</v>
      </c>
      <c r="C2860" s="4" t="str">
        <f>VLOOKUP(EB[[#This Row],[product]],KS_DB[[product]:[KS]],6,FALSE)</f>
        <v>solid</v>
      </c>
      <c r="D2860" s="4">
        <f>VLOOKUP(EB[[#This Row],[product]],Carriers[],4,FALSE)</f>
        <v>0</v>
      </c>
      <c r="E2860" s="4">
        <f>VLOOKUP(EB[[#This Row],[indic_nrg]],Indicators[],4,FALSE)</f>
        <v>0</v>
      </c>
      <c r="F2860" s="4">
        <f>IFERROR(VLOOKUP(EB[[#This Row],[Source_carrier]],KS_DB[[product]:[KS]],6,FALSE),0)</f>
        <v>0</v>
      </c>
      <c r="G2860" s="4" t="s">
        <v>34</v>
      </c>
      <c r="H2860" s="4" t="s">
        <v>1243</v>
      </c>
      <c r="I2860" s="4" t="s">
        <v>18</v>
      </c>
      <c r="J2860" s="4" t="s">
        <v>37</v>
      </c>
      <c r="K2860" s="4" t="s">
        <v>1244</v>
      </c>
      <c r="L2860" s="4" t="s">
        <v>39</v>
      </c>
      <c r="M2860" s="4" t="s">
        <v>42</v>
      </c>
      <c r="N2860" s="4" t="s">
        <v>41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</row>
    <row r="2861" spans="1:40" ht="15" customHeight="1" x14ac:dyDescent="0.25">
      <c r="A2861" s="4" t="str">
        <f>EB[[#This Row],[unit]] &amp; "#" &amp; EB[[#This Row],[indic_nrg]] &amp; "#" &amp; EB[[#This Row],[product]] &amp; "#" &amp; EB[[#This Row],[geo]]</f>
        <v>TJ#B_101607#2100#CZ</v>
      </c>
      <c r="B2861" s="4" t="str">
        <f>VLOOKUP(EB[[#This Row],[product]],KS_DB[[product]:[KS]],5,FALSE)</f>
        <v>solid</v>
      </c>
      <c r="C2861" s="4" t="str">
        <f>VLOOKUP(EB[[#This Row],[product]],KS_DB[[product]:[KS]],6,FALSE)</f>
        <v>solid</v>
      </c>
      <c r="D2861" s="4">
        <f>VLOOKUP(EB[[#This Row],[product]],Carriers[],4,FALSE)</f>
        <v>0</v>
      </c>
      <c r="E2861" s="4">
        <f>VLOOKUP(EB[[#This Row],[indic_nrg]],Indicators[],4,FALSE)</f>
        <v>0</v>
      </c>
      <c r="F2861" s="4">
        <f>IFERROR(VLOOKUP(EB[[#This Row],[Source_carrier]],KS_DB[[product]:[KS]],6,FALSE),0)</f>
        <v>0</v>
      </c>
      <c r="G2861" s="4" t="s">
        <v>34</v>
      </c>
      <c r="H2861" s="4" t="s">
        <v>1243</v>
      </c>
      <c r="I2861" s="4" t="s">
        <v>43</v>
      </c>
      <c r="J2861" s="4" t="s">
        <v>37</v>
      </c>
      <c r="K2861" s="4" t="s">
        <v>1244</v>
      </c>
      <c r="L2861" s="4" t="s">
        <v>39</v>
      </c>
      <c r="M2861" s="4" t="s">
        <v>44</v>
      </c>
      <c r="N2861" s="4" t="s">
        <v>41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  <c r="Y2861" s="4">
        <v>0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</row>
    <row r="2862" spans="1:40" ht="15" customHeight="1" x14ac:dyDescent="0.25">
      <c r="A2862" s="4" t="str">
        <f>EB[[#This Row],[unit]] &amp; "#" &amp; EB[[#This Row],[indic_nrg]] &amp; "#" &amp; EB[[#This Row],[product]] &amp; "#" &amp; EB[[#This Row],[geo]]</f>
        <v>TJ#B_101607#2112#CZ</v>
      </c>
      <c r="B2862" s="4" t="str">
        <f>VLOOKUP(EB[[#This Row],[product]],KS_DB[[product]:[KS]],5,FALSE)</f>
        <v>solid</v>
      </c>
      <c r="C2862" s="4" t="str">
        <f>VLOOKUP(EB[[#This Row],[product]],KS_DB[[product]:[KS]],6,FALSE)</f>
        <v>solid</v>
      </c>
      <c r="D2862" s="4">
        <f>VLOOKUP(EB[[#This Row],[product]],Carriers[],4,FALSE)</f>
        <v>1</v>
      </c>
      <c r="E2862" s="4">
        <f>VLOOKUP(EB[[#This Row],[indic_nrg]],Indicators[],4,FALSE)</f>
        <v>0</v>
      </c>
      <c r="F2862" s="4">
        <f>IFERROR(VLOOKUP(EB[[#This Row],[Source_carrier]],KS_DB[[product]:[KS]],6,FALSE),0)</f>
        <v>0</v>
      </c>
      <c r="G2862" s="4" t="s">
        <v>34</v>
      </c>
      <c r="H2862" s="4" t="s">
        <v>1243</v>
      </c>
      <c r="I2862" s="4" t="s">
        <v>45</v>
      </c>
      <c r="J2862" s="4" t="s">
        <v>37</v>
      </c>
      <c r="K2862" s="4" t="s">
        <v>1244</v>
      </c>
      <c r="L2862" s="4" t="s">
        <v>39</v>
      </c>
      <c r="M2862" s="4" t="s">
        <v>46</v>
      </c>
      <c r="N2862" s="4" t="s">
        <v>41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0</v>
      </c>
      <c r="Z2862" s="4">
        <v>0</v>
      </c>
      <c r="AA2862" s="4">
        <v>0</v>
      </c>
      <c r="AB2862" s="4">
        <v>0</v>
      </c>
      <c r="AC2862" s="4">
        <v>0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0</v>
      </c>
      <c r="AN2862" s="4">
        <v>0</v>
      </c>
    </row>
    <row r="2863" spans="1:40" ht="15" customHeight="1" x14ac:dyDescent="0.25">
      <c r="A2863" s="4" t="str">
        <f>EB[[#This Row],[unit]] &amp; "#" &amp; EB[[#This Row],[indic_nrg]] &amp; "#" &amp; EB[[#This Row],[product]] &amp; "#" &amp; EB[[#This Row],[geo]]</f>
        <v>TJ#B_101607#2115#CZ</v>
      </c>
      <c r="B2863" s="4" t="str">
        <f>VLOOKUP(EB[[#This Row],[product]],KS_DB[[product]:[KS]],5,FALSE)</f>
        <v>solid</v>
      </c>
      <c r="C2863" s="4" t="str">
        <f>VLOOKUP(EB[[#This Row],[product]],KS_DB[[product]:[KS]],6,FALSE)</f>
        <v>solid</v>
      </c>
      <c r="D2863" s="4">
        <f>VLOOKUP(EB[[#This Row],[product]],Carriers[],4,FALSE)</f>
        <v>1</v>
      </c>
      <c r="E2863" s="4">
        <f>VLOOKUP(EB[[#This Row],[indic_nrg]],Indicators[],4,FALSE)</f>
        <v>0</v>
      </c>
      <c r="F2863" s="4">
        <f>IFERROR(VLOOKUP(EB[[#This Row],[Source_carrier]],KS_DB[[product]:[KS]],6,FALSE),0)</f>
        <v>0</v>
      </c>
      <c r="G2863" s="4" t="s">
        <v>34</v>
      </c>
      <c r="H2863" s="4" t="s">
        <v>1243</v>
      </c>
      <c r="I2863" s="4" t="s">
        <v>47</v>
      </c>
      <c r="J2863" s="4" t="s">
        <v>37</v>
      </c>
      <c r="K2863" s="4" t="s">
        <v>1244</v>
      </c>
      <c r="L2863" s="4" t="s">
        <v>39</v>
      </c>
      <c r="M2863" s="4" t="s">
        <v>48</v>
      </c>
      <c r="N2863" s="4" t="s">
        <v>41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0</v>
      </c>
      <c r="Z2863" s="4">
        <v>0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</row>
    <row r="2864" spans="1:40" ht="15" customHeight="1" x14ac:dyDescent="0.25">
      <c r="A2864" s="4" t="str">
        <f>EB[[#This Row],[unit]] &amp; "#" &amp; EB[[#This Row],[indic_nrg]] &amp; "#" &amp; EB[[#This Row],[product]] &amp; "#" &amp; EB[[#This Row],[geo]]</f>
        <v>TJ#B_101607#2116#CZ</v>
      </c>
      <c r="B2864" s="4" t="str">
        <f>VLOOKUP(EB[[#This Row],[product]],KS_DB[[product]:[KS]],5,FALSE)</f>
        <v>solid</v>
      </c>
      <c r="C2864" s="4" t="str">
        <f>VLOOKUP(EB[[#This Row],[product]],KS_DB[[product]:[KS]],6,FALSE)</f>
        <v>solid</v>
      </c>
      <c r="D2864" s="4">
        <f>VLOOKUP(EB[[#This Row],[product]],Carriers[],4,FALSE)</f>
        <v>1</v>
      </c>
      <c r="E2864" s="4">
        <f>VLOOKUP(EB[[#This Row],[indic_nrg]],Indicators[],4,FALSE)</f>
        <v>0</v>
      </c>
      <c r="F2864" s="4">
        <f>IFERROR(VLOOKUP(EB[[#This Row],[Source_carrier]],KS_DB[[product]:[KS]],6,FALSE),0)</f>
        <v>0</v>
      </c>
      <c r="G2864" s="4" t="s">
        <v>34</v>
      </c>
      <c r="H2864" s="4" t="s">
        <v>1243</v>
      </c>
      <c r="I2864" s="4" t="s">
        <v>49</v>
      </c>
      <c r="J2864" s="4" t="s">
        <v>37</v>
      </c>
      <c r="K2864" s="4" t="s">
        <v>1244</v>
      </c>
      <c r="L2864" s="4" t="s">
        <v>39</v>
      </c>
      <c r="M2864" s="4" t="s">
        <v>50</v>
      </c>
      <c r="N2864" s="4" t="s">
        <v>41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0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</row>
    <row r="2865" spans="1:40" ht="15" customHeight="1" x14ac:dyDescent="0.25">
      <c r="A2865" s="4" t="str">
        <f>EB[[#This Row],[unit]] &amp; "#" &amp; EB[[#This Row],[indic_nrg]] &amp; "#" &amp; EB[[#This Row],[product]] &amp; "#" &amp; EB[[#This Row],[geo]]</f>
        <v>TJ#B_101607#2117#CZ</v>
      </c>
      <c r="B2865" s="4" t="str">
        <f>VLOOKUP(EB[[#This Row],[product]],KS_DB[[product]:[KS]],5,FALSE)</f>
        <v>solid</v>
      </c>
      <c r="C2865" s="4" t="str">
        <f>VLOOKUP(EB[[#This Row],[product]],KS_DB[[product]:[KS]],6,FALSE)</f>
        <v>solid</v>
      </c>
      <c r="D2865" s="4">
        <f>VLOOKUP(EB[[#This Row],[product]],Carriers[],4,FALSE)</f>
        <v>1</v>
      </c>
      <c r="E2865" s="4">
        <f>VLOOKUP(EB[[#This Row],[indic_nrg]],Indicators[],4,FALSE)</f>
        <v>0</v>
      </c>
      <c r="F2865" s="4">
        <f>IFERROR(VLOOKUP(EB[[#This Row],[Source_carrier]],KS_DB[[product]:[KS]],6,FALSE),0)</f>
        <v>0</v>
      </c>
      <c r="G2865" s="4" t="s">
        <v>34</v>
      </c>
      <c r="H2865" s="4" t="s">
        <v>1243</v>
      </c>
      <c r="I2865" s="4" t="s">
        <v>51</v>
      </c>
      <c r="J2865" s="4" t="s">
        <v>37</v>
      </c>
      <c r="K2865" s="4" t="s">
        <v>1244</v>
      </c>
      <c r="L2865" s="4" t="s">
        <v>39</v>
      </c>
      <c r="M2865" s="4" t="s">
        <v>52</v>
      </c>
      <c r="N2865" s="4" t="s">
        <v>41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</row>
    <row r="2866" spans="1:40" ht="15" customHeight="1" x14ac:dyDescent="0.25">
      <c r="A2866" s="4" t="str">
        <f>EB[[#This Row],[unit]] &amp; "#" &amp; EB[[#This Row],[indic_nrg]] &amp; "#" &amp; EB[[#This Row],[product]] &amp; "#" &amp; EB[[#This Row],[geo]]</f>
        <v>TJ#B_101607#2118#CZ</v>
      </c>
      <c r="B2866" s="4" t="str">
        <f>VLOOKUP(EB[[#This Row],[product]],KS_DB[[product]:[KS]],5,FALSE)</f>
        <v>solid</v>
      </c>
      <c r="C2866" s="4" t="str">
        <f>VLOOKUP(EB[[#This Row],[product]],KS_DB[[product]:[KS]],6,FALSE)</f>
        <v>solid</v>
      </c>
      <c r="D2866" s="4">
        <f>VLOOKUP(EB[[#This Row],[product]],Carriers[],4,FALSE)</f>
        <v>1</v>
      </c>
      <c r="E2866" s="4">
        <f>VLOOKUP(EB[[#This Row],[indic_nrg]],Indicators[],4,FALSE)</f>
        <v>0</v>
      </c>
      <c r="F2866" s="4">
        <f>IFERROR(VLOOKUP(EB[[#This Row],[Source_carrier]],KS_DB[[product]:[KS]],6,FALSE),0)</f>
        <v>0</v>
      </c>
      <c r="G2866" s="4" t="s">
        <v>34</v>
      </c>
      <c r="H2866" s="4" t="s">
        <v>1243</v>
      </c>
      <c r="I2866" s="4" t="s">
        <v>53</v>
      </c>
      <c r="J2866" s="4" t="s">
        <v>37</v>
      </c>
      <c r="K2866" s="4" t="s">
        <v>1244</v>
      </c>
      <c r="L2866" s="4" t="s">
        <v>39</v>
      </c>
      <c r="M2866" s="4" t="s">
        <v>54</v>
      </c>
      <c r="N2866" s="4" t="s">
        <v>41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</row>
    <row r="2867" spans="1:40" ht="15" customHeight="1" x14ac:dyDescent="0.25">
      <c r="A2867" s="4" t="str">
        <f>EB[[#This Row],[unit]] &amp; "#" &amp; EB[[#This Row],[indic_nrg]] &amp; "#" &amp; EB[[#This Row],[product]] &amp; "#" &amp; EB[[#This Row],[geo]]</f>
        <v>TJ#B_101607#2121#CZ</v>
      </c>
      <c r="B2867" s="4" t="str">
        <f>VLOOKUP(EB[[#This Row],[product]],KS_DB[[product]:[KS]],5,FALSE)</f>
        <v>solid</v>
      </c>
      <c r="C2867" s="4" t="str">
        <f>VLOOKUP(EB[[#This Row],[product]],KS_DB[[product]:[KS]],6,FALSE)</f>
        <v>solid</v>
      </c>
      <c r="D2867" s="4">
        <f>VLOOKUP(EB[[#This Row],[product]],Carriers[],4,FALSE)</f>
        <v>1</v>
      </c>
      <c r="E2867" s="4">
        <f>VLOOKUP(EB[[#This Row],[indic_nrg]],Indicators[],4,FALSE)</f>
        <v>0</v>
      </c>
      <c r="F2867" s="4">
        <f>IFERROR(VLOOKUP(EB[[#This Row],[Source_carrier]],KS_DB[[product]:[KS]],6,FALSE),0)</f>
        <v>0</v>
      </c>
      <c r="G2867" s="4" t="s">
        <v>34</v>
      </c>
      <c r="H2867" s="4" t="s">
        <v>1243</v>
      </c>
      <c r="I2867" s="4" t="s">
        <v>55</v>
      </c>
      <c r="J2867" s="4" t="s">
        <v>37</v>
      </c>
      <c r="K2867" s="4" t="s">
        <v>1244</v>
      </c>
      <c r="L2867" s="4" t="s">
        <v>39</v>
      </c>
      <c r="M2867" s="4" t="s">
        <v>56</v>
      </c>
      <c r="N2867" s="4" t="s">
        <v>41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</row>
    <row r="2868" spans="1:40" ht="15" customHeight="1" x14ac:dyDescent="0.25">
      <c r="A2868" s="4" t="str">
        <f>EB[[#This Row],[unit]] &amp; "#" &amp; EB[[#This Row],[indic_nrg]] &amp; "#" &amp; EB[[#This Row],[product]] &amp; "#" &amp; EB[[#This Row],[geo]]</f>
        <v>TJ#B_101607#2122#CZ</v>
      </c>
      <c r="B2868" s="4" t="str">
        <f>VLOOKUP(EB[[#This Row],[product]],KS_DB[[product]:[KS]],5,FALSE)</f>
        <v>solid</v>
      </c>
      <c r="C2868" s="4" t="str">
        <f>VLOOKUP(EB[[#This Row],[product]],KS_DB[[product]:[KS]],6,FALSE)</f>
        <v>solid</v>
      </c>
      <c r="D2868" s="4">
        <f>VLOOKUP(EB[[#This Row],[product]],Carriers[],4,FALSE)</f>
        <v>1</v>
      </c>
      <c r="E2868" s="4">
        <f>VLOOKUP(EB[[#This Row],[indic_nrg]],Indicators[],4,FALSE)</f>
        <v>0</v>
      </c>
      <c r="F2868" s="4">
        <f>IFERROR(VLOOKUP(EB[[#This Row],[Source_carrier]],KS_DB[[product]:[KS]],6,FALSE),0)</f>
        <v>0</v>
      </c>
      <c r="G2868" s="4" t="s">
        <v>34</v>
      </c>
      <c r="H2868" s="4" t="s">
        <v>1243</v>
      </c>
      <c r="I2868" s="4" t="s">
        <v>57</v>
      </c>
      <c r="J2868" s="4" t="s">
        <v>37</v>
      </c>
      <c r="K2868" s="4" t="s">
        <v>1244</v>
      </c>
      <c r="L2868" s="4" t="s">
        <v>39</v>
      </c>
      <c r="M2868" s="4" t="s">
        <v>58</v>
      </c>
      <c r="N2868" s="4" t="s">
        <v>41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</row>
    <row r="2869" spans="1:40" ht="15" customHeight="1" x14ac:dyDescent="0.25">
      <c r="A2869" s="4" t="str">
        <f>EB[[#This Row],[unit]] &amp; "#" &amp; EB[[#This Row],[indic_nrg]] &amp; "#" &amp; EB[[#This Row],[product]] &amp; "#" &amp; EB[[#This Row],[geo]]</f>
        <v>TJ#B_101607#2130#CZ</v>
      </c>
      <c r="B2869" s="4" t="str">
        <f>VLOOKUP(EB[[#This Row],[product]],KS_DB[[product]:[KS]],5,FALSE)</f>
        <v>solid</v>
      </c>
      <c r="C2869" s="4" t="str">
        <f>VLOOKUP(EB[[#This Row],[product]],KS_DB[[product]:[KS]],6,FALSE)</f>
        <v>solid</v>
      </c>
      <c r="D2869" s="4">
        <f>VLOOKUP(EB[[#This Row],[product]],Carriers[],4,FALSE)</f>
        <v>1</v>
      </c>
      <c r="E2869" s="4">
        <f>VLOOKUP(EB[[#This Row],[indic_nrg]],Indicators[],4,FALSE)</f>
        <v>0</v>
      </c>
      <c r="F2869" s="4">
        <f>IFERROR(VLOOKUP(EB[[#This Row],[Source_carrier]],KS_DB[[product]:[KS]],6,FALSE),0)</f>
        <v>0</v>
      </c>
      <c r="G2869" s="4" t="s">
        <v>34</v>
      </c>
      <c r="H2869" s="4" t="s">
        <v>1243</v>
      </c>
      <c r="I2869" s="4" t="s">
        <v>59</v>
      </c>
      <c r="J2869" s="4" t="s">
        <v>37</v>
      </c>
      <c r="K2869" s="4" t="s">
        <v>1244</v>
      </c>
      <c r="L2869" s="4" t="s">
        <v>39</v>
      </c>
      <c r="M2869" s="4" t="s">
        <v>60</v>
      </c>
      <c r="N2869" s="4" t="s">
        <v>41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0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</row>
    <row r="2870" spans="1:40" ht="15" customHeight="1" x14ac:dyDescent="0.25">
      <c r="A2870" s="4" t="str">
        <f>EB[[#This Row],[unit]] &amp; "#" &amp; EB[[#This Row],[indic_nrg]] &amp; "#" &amp; EB[[#This Row],[product]] &amp; "#" &amp; EB[[#This Row],[geo]]</f>
        <v>TJ#B_101607#2200#CZ</v>
      </c>
      <c r="B2870" s="4" t="str">
        <f>VLOOKUP(EB[[#This Row],[product]],KS_DB[[product]:[KS]],5,FALSE)</f>
        <v>solid</v>
      </c>
      <c r="C2870" s="4" t="str">
        <f>VLOOKUP(EB[[#This Row],[product]],KS_DB[[product]:[KS]],6,FALSE)</f>
        <v>solid</v>
      </c>
      <c r="D2870" s="4">
        <f>VLOOKUP(EB[[#This Row],[product]],Carriers[],4,FALSE)</f>
        <v>0</v>
      </c>
      <c r="E2870" s="4">
        <f>VLOOKUP(EB[[#This Row],[indic_nrg]],Indicators[],4,FALSE)</f>
        <v>0</v>
      </c>
      <c r="F2870" s="4">
        <f>IFERROR(VLOOKUP(EB[[#This Row],[Source_carrier]],KS_DB[[product]:[KS]],6,FALSE),0)</f>
        <v>0</v>
      </c>
      <c r="G2870" s="4" t="s">
        <v>34</v>
      </c>
      <c r="H2870" s="4" t="s">
        <v>1243</v>
      </c>
      <c r="I2870" s="4" t="s">
        <v>61</v>
      </c>
      <c r="J2870" s="4" t="s">
        <v>37</v>
      </c>
      <c r="K2870" s="4" t="s">
        <v>1244</v>
      </c>
      <c r="L2870" s="4" t="s">
        <v>39</v>
      </c>
      <c r="M2870" s="4" t="s">
        <v>62</v>
      </c>
      <c r="N2870" s="4" t="s">
        <v>41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</row>
    <row r="2871" spans="1:40" ht="15" customHeight="1" x14ac:dyDescent="0.25">
      <c r="A2871" s="4" t="str">
        <f>EB[[#This Row],[unit]] &amp; "#" &amp; EB[[#This Row],[indic_nrg]] &amp; "#" &amp; EB[[#This Row],[product]] &amp; "#" &amp; EB[[#This Row],[geo]]</f>
        <v>TJ#B_101607#2210#CZ</v>
      </c>
      <c r="B2871" s="4" t="str">
        <f>VLOOKUP(EB[[#This Row],[product]],KS_DB[[product]:[KS]],5,FALSE)</f>
        <v>solid</v>
      </c>
      <c r="C2871" s="4" t="str">
        <f>VLOOKUP(EB[[#This Row],[product]],KS_DB[[product]:[KS]],6,FALSE)</f>
        <v>solid</v>
      </c>
      <c r="D2871" s="4">
        <f>VLOOKUP(EB[[#This Row],[product]],Carriers[],4,FALSE)</f>
        <v>1</v>
      </c>
      <c r="E2871" s="4">
        <f>VLOOKUP(EB[[#This Row],[indic_nrg]],Indicators[],4,FALSE)</f>
        <v>0</v>
      </c>
      <c r="F2871" s="4">
        <f>IFERROR(VLOOKUP(EB[[#This Row],[Source_carrier]],KS_DB[[product]:[KS]],6,FALSE),0)</f>
        <v>0</v>
      </c>
      <c r="G2871" s="4" t="s">
        <v>34</v>
      </c>
      <c r="H2871" s="4" t="s">
        <v>1243</v>
      </c>
      <c r="I2871" s="4" t="s">
        <v>63</v>
      </c>
      <c r="J2871" s="4" t="s">
        <v>37</v>
      </c>
      <c r="K2871" s="4" t="s">
        <v>1244</v>
      </c>
      <c r="L2871" s="4" t="s">
        <v>39</v>
      </c>
      <c r="M2871" s="4" t="s">
        <v>64</v>
      </c>
      <c r="N2871" s="4" t="s">
        <v>41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</row>
    <row r="2872" spans="1:40" ht="15" customHeight="1" x14ac:dyDescent="0.25">
      <c r="A2872" s="4" t="str">
        <f>EB[[#This Row],[unit]] &amp; "#" &amp; EB[[#This Row],[indic_nrg]] &amp; "#" &amp; EB[[#This Row],[product]] &amp; "#" &amp; EB[[#This Row],[geo]]</f>
        <v>TJ#B_101607#2230#CZ</v>
      </c>
      <c r="B2872" s="4" t="str">
        <f>VLOOKUP(EB[[#This Row],[product]],KS_DB[[product]:[KS]],5,FALSE)</f>
        <v>solid</v>
      </c>
      <c r="C2872" s="4" t="str">
        <f>VLOOKUP(EB[[#This Row],[product]],KS_DB[[product]:[KS]],6,FALSE)</f>
        <v>solid</v>
      </c>
      <c r="D2872" s="4">
        <f>VLOOKUP(EB[[#This Row],[product]],Carriers[],4,FALSE)</f>
        <v>1</v>
      </c>
      <c r="E2872" s="4">
        <f>VLOOKUP(EB[[#This Row],[indic_nrg]],Indicators[],4,FALSE)</f>
        <v>0</v>
      </c>
      <c r="F2872" s="4">
        <f>IFERROR(VLOOKUP(EB[[#This Row],[Source_carrier]],KS_DB[[product]:[KS]],6,FALSE),0)</f>
        <v>0</v>
      </c>
      <c r="G2872" s="4" t="s">
        <v>34</v>
      </c>
      <c r="H2872" s="4" t="s">
        <v>1243</v>
      </c>
      <c r="I2872" s="4" t="s">
        <v>65</v>
      </c>
      <c r="J2872" s="4" t="s">
        <v>37</v>
      </c>
      <c r="K2872" s="4" t="s">
        <v>1244</v>
      </c>
      <c r="L2872" s="4" t="s">
        <v>39</v>
      </c>
      <c r="M2872" s="4" t="s">
        <v>66</v>
      </c>
      <c r="N2872" s="4" t="s">
        <v>41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v>0</v>
      </c>
    </row>
    <row r="2873" spans="1:40" ht="15" customHeight="1" x14ac:dyDescent="0.25">
      <c r="A2873" s="4" t="str">
        <f>EB[[#This Row],[unit]] &amp; "#" &amp; EB[[#This Row],[indic_nrg]] &amp; "#" &amp; EB[[#This Row],[product]] &amp; "#" &amp; EB[[#This Row],[geo]]</f>
        <v>TJ#B_101607#2310#CZ</v>
      </c>
      <c r="B2873" s="4" t="str">
        <f>VLOOKUP(EB[[#This Row],[product]],KS_DB[[product]:[KS]],5,FALSE)</f>
        <v>solid</v>
      </c>
      <c r="C2873" s="4" t="str">
        <f>VLOOKUP(EB[[#This Row],[product]],KS_DB[[product]:[KS]],6,FALSE)</f>
        <v>solid</v>
      </c>
      <c r="D2873" s="4">
        <f>VLOOKUP(EB[[#This Row],[product]],Carriers[],4,FALSE)</f>
        <v>1</v>
      </c>
      <c r="E2873" s="4">
        <f>VLOOKUP(EB[[#This Row],[indic_nrg]],Indicators[],4,FALSE)</f>
        <v>0</v>
      </c>
      <c r="F2873" s="4">
        <f>IFERROR(VLOOKUP(EB[[#This Row],[Source_carrier]],KS_DB[[product]:[KS]],6,FALSE),0)</f>
        <v>0</v>
      </c>
      <c r="G2873" s="4" t="s">
        <v>34</v>
      </c>
      <c r="H2873" s="4" t="s">
        <v>1243</v>
      </c>
      <c r="I2873" s="4" t="s">
        <v>67</v>
      </c>
      <c r="J2873" s="4" t="s">
        <v>37</v>
      </c>
      <c r="K2873" s="4" t="s">
        <v>1244</v>
      </c>
      <c r="L2873" s="4" t="s">
        <v>39</v>
      </c>
      <c r="M2873" s="4" t="s">
        <v>68</v>
      </c>
      <c r="N2873" s="4" t="s">
        <v>41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</row>
    <row r="2874" spans="1:40" ht="15" customHeight="1" x14ac:dyDescent="0.25">
      <c r="A2874" s="4" t="str">
        <f>EB[[#This Row],[unit]] &amp; "#" &amp; EB[[#This Row],[indic_nrg]] &amp; "#" &amp; EB[[#This Row],[product]] &amp; "#" &amp; EB[[#This Row],[geo]]</f>
        <v>TJ#B_101607#2330#CZ</v>
      </c>
      <c r="B2874" s="4" t="str">
        <f>VLOOKUP(EB[[#This Row],[product]],KS_DB[[product]:[KS]],5,FALSE)</f>
        <v>solid</v>
      </c>
      <c r="C2874" s="4" t="str">
        <f>VLOOKUP(EB[[#This Row],[product]],KS_DB[[product]:[KS]],6,FALSE)</f>
        <v>solid</v>
      </c>
      <c r="D2874" s="4">
        <f>VLOOKUP(EB[[#This Row],[product]],Carriers[],4,FALSE)</f>
        <v>1</v>
      </c>
      <c r="E2874" s="4">
        <f>VLOOKUP(EB[[#This Row],[indic_nrg]],Indicators[],4,FALSE)</f>
        <v>0</v>
      </c>
      <c r="F2874" s="4">
        <f>IFERROR(VLOOKUP(EB[[#This Row],[Source_carrier]],KS_DB[[product]:[KS]],6,FALSE),0)</f>
        <v>0</v>
      </c>
      <c r="G2874" s="4" t="s">
        <v>34</v>
      </c>
      <c r="H2874" s="4" t="s">
        <v>1243</v>
      </c>
      <c r="I2874" s="4" t="s">
        <v>69</v>
      </c>
      <c r="J2874" s="4" t="s">
        <v>37</v>
      </c>
      <c r="K2874" s="4" t="s">
        <v>1244</v>
      </c>
      <c r="L2874" s="4" t="s">
        <v>39</v>
      </c>
      <c r="M2874" s="4" t="s">
        <v>70</v>
      </c>
      <c r="N2874" s="4" t="s">
        <v>41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</row>
    <row r="2875" spans="1:40" ht="15" customHeight="1" x14ac:dyDescent="0.25">
      <c r="A2875" s="4" t="str">
        <f>EB[[#This Row],[unit]] &amp; "#" &amp; EB[[#This Row],[indic_nrg]] &amp; "#" &amp; EB[[#This Row],[product]] &amp; "#" &amp; EB[[#This Row],[geo]]</f>
        <v>TJ#B_101607#2410#CZ</v>
      </c>
      <c r="B2875" s="4" t="str">
        <f>VLOOKUP(EB[[#This Row],[product]],KS_DB[[product]:[KS]],5,FALSE)</f>
        <v>solid</v>
      </c>
      <c r="C2875" s="4" t="str">
        <f>VLOOKUP(EB[[#This Row],[product]],KS_DB[[product]:[KS]],6,FALSE)</f>
        <v>solid</v>
      </c>
      <c r="D2875" s="4">
        <f>VLOOKUP(EB[[#This Row],[product]],Carriers[],4,FALSE)</f>
        <v>1</v>
      </c>
      <c r="E2875" s="4">
        <f>VLOOKUP(EB[[#This Row],[indic_nrg]],Indicators[],4,FALSE)</f>
        <v>0</v>
      </c>
      <c r="F2875" s="4">
        <f>IFERROR(VLOOKUP(EB[[#This Row],[Source_carrier]],KS_DB[[product]:[KS]],6,FALSE),0)</f>
        <v>0</v>
      </c>
      <c r="G2875" s="4" t="s">
        <v>34</v>
      </c>
      <c r="H2875" s="4" t="s">
        <v>1243</v>
      </c>
      <c r="I2875" s="4" t="s">
        <v>71</v>
      </c>
      <c r="J2875" s="4" t="s">
        <v>37</v>
      </c>
      <c r="K2875" s="4" t="s">
        <v>1244</v>
      </c>
      <c r="L2875" s="4" t="s">
        <v>39</v>
      </c>
      <c r="M2875" s="4" t="s">
        <v>72</v>
      </c>
      <c r="N2875" s="4" t="s">
        <v>41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</row>
    <row r="2876" spans="1:40" ht="15" customHeight="1" x14ac:dyDescent="0.25">
      <c r="A2876" s="4" t="str">
        <f>EB[[#This Row],[unit]] &amp; "#" &amp; EB[[#This Row],[indic_nrg]] &amp; "#" &amp; EB[[#This Row],[product]] &amp; "#" &amp; EB[[#This Row],[geo]]</f>
        <v>TJ#B_101607#3000#CZ</v>
      </c>
      <c r="B2876" s="4" t="str">
        <f>VLOOKUP(EB[[#This Row],[product]],KS_DB[[product]:[KS]],5,FALSE)</f>
        <v>liquid</v>
      </c>
      <c r="C2876" s="4" t="str">
        <f>VLOOKUP(EB[[#This Row],[product]],KS_DB[[product]:[KS]],6,FALSE)</f>
        <v>liquid</v>
      </c>
      <c r="D2876" s="4">
        <f>VLOOKUP(EB[[#This Row],[product]],Carriers[],4,FALSE)</f>
        <v>0</v>
      </c>
      <c r="E2876" s="4">
        <f>VLOOKUP(EB[[#This Row],[indic_nrg]],Indicators[],4,FALSE)</f>
        <v>0</v>
      </c>
      <c r="F2876" s="4">
        <f>IFERROR(VLOOKUP(EB[[#This Row],[Source_carrier]],KS_DB[[product]:[KS]],6,FALSE),0)</f>
        <v>0</v>
      </c>
      <c r="G2876" s="4" t="s">
        <v>34</v>
      </c>
      <c r="H2876" s="4" t="s">
        <v>1243</v>
      </c>
      <c r="I2876" s="4" t="s">
        <v>73</v>
      </c>
      <c r="J2876" s="4" t="s">
        <v>37</v>
      </c>
      <c r="K2876" s="4" t="s">
        <v>1244</v>
      </c>
      <c r="L2876" s="4" t="s">
        <v>39</v>
      </c>
      <c r="M2876" s="4" t="s">
        <v>74</v>
      </c>
      <c r="N2876" s="4" t="s">
        <v>41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</row>
    <row r="2877" spans="1:40" ht="15" customHeight="1" x14ac:dyDescent="0.25">
      <c r="A2877" s="4" t="str">
        <f>EB[[#This Row],[unit]] &amp; "#" &amp; EB[[#This Row],[indic_nrg]] &amp; "#" &amp; EB[[#This Row],[product]] &amp; "#" &amp; EB[[#This Row],[geo]]</f>
        <v>TJ#B_101607#3100#CZ</v>
      </c>
      <c r="B2877" s="4" t="str">
        <f>VLOOKUP(EB[[#This Row],[product]],KS_DB[[product]:[KS]],5,FALSE)</f>
        <v>liquid</v>
      </c>
      <c r="C2877" s="4" t="str">
        <f>VLOOKUP(EB[[#This Row],[product]],KS_DB[[product]:[KS]],6,FALSE)</f>
        <v>liquid</v>
      </c>
      <c r="D2877" s="4">
        <f>VLOOKUP(EB[[#This Row],[product]],Carriers[],4,FALSE)</f>
        <v>0</v>
      </c>
      <c r="E2877" s="4">
        <f>VLOOKUP(EB[[#This Row],[indic_nrg]],Indicators[],4,FALSE)</f>
        <v>0</v>
      </c>
      <c r="F2877" s="4">
        <f>IFERROR(VLOOKUP(EB[[#This Row],[Source_carrier]],KS_DB[[product]:[KS]],6,FALSE),0)</f>
        <v>0</v>
      </c>
      <c r="G2877" s="4" t="s">
        <v>34</v>
      </c>
      <c r="H2877" s="4" t="s">
        <v>1243</v>
      </c>
      <c r="I2877" s="4" t="s">
        <v>1103</v>
      </c>
      <c r="J2877" s="4" t="s">
        <v>37</v>
      </c>
      <c r="K2877" s="4" t="s">
        <v>1244</v>
      </c>
      <c r="L2877" s="4" t="s">
        <v>39</v>
      </c>
      <c r="M2877" s="4" t="s">
        <v>1104</v>
      </c>
      <c r="N2877" s="4" t="s">
        <v>41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</row>
    <row r="2878" spans="1:40" ht="15" customHeight="1" x14ac:dyDescent="0.25">
      <c r="A2878" s="4" t="str">
        <f>EB[[#This Row],[unit]] &amp; "#" &amp; EB[[#This Row],[indic_nrg]] &amp; "#" &amp; EB[[#This Row],[product]] &amp; "#" &amp; EB[[#This Row],[geo]]</f>
        <v>TJ#B_101607#3105#CZ</v>
      </c>
      <c r="B2878" s="4" t="str">
        <f>VLOOKUP(EB[[#This Row],[product]],KS_DB[[product]:[KS]],5,FALSE)</f>
        <v>liquid</v>
      </c>
      <c r="C2878" s="4" t="str">
        <f>VLOOKUP(EB[[#This Row],[product]],KS_DB[[product]:[KS]],6,FALSE)</f>
        <v>liquid</v>
      </c>
      <c r="D2878" s="4">
        <f>VLOOKUP(EB[[#This Row],[product]],Carriers[],4,FALSE)</f>
        <v>1</v>
      </c>
      <c r="E2878" s="4">
        <f>VLOOKUP(EB[[#This Row],[indic_nrg]],Indicators[],4,FALSE)</f>
        <v>0</v>
      </c>
      <c r="F2878" s="4">
        <f>IFERROR(VLOOKUP(EB[[#This Row],[Source_carrier]],KS_DB[[product]:[KS]],6,FALSE),0)</f>
        <v>0</v>
      </c>
      <c r="G2878" s="4" t="s">
        <v>34</v>
      </c>
      <c r="H2878" s="4" t="s">
        <v>1243</v>
      </c>
      <c r="I2878" s="4" t="s">
        <v>1105</v>
      </c>
      <c r="J2878" s="4" t="s">
        <v>37</v>
      </c>
      <c r="K2878" s="4" t="s">
        <v>1244</v>
      </c>
      <c r="L2878" s="4" t="s">
        <v>39</v>
      </c>
      <c r="M2878" s="4" t="s">
        <v>1106</v>
      </c>
      <c r="N2878" s="4" t="s">
        <v>41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0</v>
      </c>
      <c r="Y2878" s="4">
        <v>0</v>
      </c>
      <c r="Z2878" s="4">
        <v>0</v>
      </c>
      <c r="AA2878" s="4">
        <v>0</v>
      </c>
      <c r="AB2878" s="4">
        <v>0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4">
        <v>0</v>
      </c>
    </row>
    <row r="2879" spans="1:40" ht="15" customHeight="1" x14ac:dyDescent="0.25">
      <c r="A2879" s="4" t="str">
        <f>EB[[#This Row],[unit]] &amp; "#" &amp; EB[[#This Row],[indic_nrg]] &amp; "#" &amp; EB[[#This Row],[product]] &amp; "#" &amp; EB[[#This Row],[geo]]</f>
        <v>TJ#B_101607#3106#CZ</v>
      </c>
      <c r="B2879" s="4" t="str">
        <f>VLOOKUP(EB[[#This Row],[product]],KS_DB[[product]:[KS]],5,FALSE)</f>
        <v>liquid</v>
      </c>
      <c r="C2879" s="4" t="str">
        <f>VLOOKUP(EB[[#This Row],[product]],KS_DB[[product]:[KS]],6,FALSE)</f>
        <v>liquid</v>
      </c>
      <c r="D2879" s="4">
        <f>VLOOKUP(EB[[#This Row],[product]],Carriers[],4,FALSE)</f>
        <v>1</v>
      </c>
      <c r="E2879" s="4">
        <f>VLOOKUP(EB[[#This Row],[indic_nrg]],Indicators[],4,FALSE)</f>
        <v>0</v>
      </c>
      <c r="F2879" s="4">
        <f>IFERROR(VLOOKUP(EB[[#This Row],[Source_carrier]],KS_DB[[product]:[KS]],6,FALSE),0)</f>
        <v>0</v>
      </c>
      <c r="G2879" s="4" t="s">
        <v>34</v>
      </c>
      <c r="H2879" s="4" t="s">
        <v>1243</v>
      </c>
      <c r="I2879" s="4" t="s">
        <v>1131</v>
      </c>
      <c r="J2879" s="4" t="s">
        <v>37</v>
      </c>
      <c r="K2879" s="4" t="s">
        <v>1244</v>
      </c>
      <c r="L2879" s="4" t="s">
        <v>39</v>
      </c>
      <c r="M2879" s="4" t="s">
        <v>1132</v>
      </c>
      <c r="N2879" s="4" t="s">
        <v>41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</row>
    <row r="2880" spans="1:40" ht="15" customHeight="1" x14ac:dyDescent="0.25">
      <c r="A2880" s="4" t="str">
        <f>EB[[#This Row],[unit]] &amp; "#" &amp; EB[[#This Row],[indic_nrg]] &amp; "#" &amp; EB[[#This Row],[product]] &amp; "#" &amp; EB[[#This Row],[geo]]</f>
        <v>TJ#B_101607#3200#CZ</v>
      </c>
      <c r="B2880" s="4" t="str">
        <f>VLOOKUP(EB[[#This Row],[product]],KS_DB[[product]:[KS]],5,FALSE)</f>
        <v>liquid</v>
      </c>
      <c r="C2880" s="4" t="str">
        <f>VLOOKUP(EB[[#This Row],[product]],KS_DB[[product]:[KS]],6,FALSE)</f>
        <v>liquid</v>
      </c>
      <c r="D2880" s="4">
        <f>VLOOKUP(EB[[#This Row],[product]],Carriers[],4,FALSE)</f>
        <v>0</v>
      </c>
      <c r="E2880" s="4">
        <f>VLOOKUP(EB[[#This Row],[indic_nrg]],Indicators[],4,FALSE)</f>
        <v>0</v>
      </c>
      <c r="F2880" s="4">
        <f>IFERROR(VLOOKUP(EB[[#This Row],[Source_carrier]],KS_DB[[product]:[KS]],6,FALSE),0)</f>
        <v>0</v>
      </c>
      <c r="G2880" s="4" t="s">
        <v>34</v>
      </c>
      <c r="H2880" s="4" t="s">
        <v>1243</v>
      </c>
      <c r="I2880" s="4" t="s">
        <v>75</v>
      </c>
      <c r="J2880" s="4" t="s">
        <v>37</v>
      </c>
      <c r="K2880" s="4" t="s">
        <v>1244</v>
      </c>
      <c r="L2880" s="4" t="s">
        <v>39</v>
      </c>
      <c r="M2880" s="4" t="s">
        <v>76</v>
      </c>
      <c r="N2880" s="4" t="s">
        <v>41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</row>
    <row r="2881" spans="1:40" ht="15" customHeight="1" x14ac:dyDescent="0.25">
      <c r="A2881" s="4" t="str">
        <f>EB[[#This Row],[unit]] &amp; "#" &amp; EB[[#This Row],[indic_nrg]] &amp; "#" &amp; EB[[#This Row],[product]] &amp; "#" &amp; EB[[#This Row],[geo]]</f>
        <v>TJ#B_101607#3214#CZ</v>
      </c>
      <c r="B2881" s="4" t="str">
        <f>VLOOKUP(EB[[#This Row],[product]],KS_DB[[product]:[KS]],5,FALSE)</f>
        <v>liquid</v>
      </c>
      <c r="C2881" s="4" t="str">
        <f>VLOOKUP(EB[[#This Row],[product]],KS_DB[[product]:[KS]],6,FALSE)</f>
        <v>liquid</v>
      </c>
      <c r="D2881" s="4">
        <f>VLOOKUP(EB[[#This Row],[product]],Carriers[],4,FALSE)</f>
        <v>1</v>
      </c>
      <c r="E2881" s="4">
        <f>VLOOKUP(EB[[#This Row],[indic_nrg]],Indicators[],4,FALSE)</f>
        <v>0</v>
      </c>
      <c r="F2881" s="4">
        <f>IFERROR(VLOOKUP(EB[[#This Row],[Source_carrier]],KS_DB[[product]:[KS]],6,FALSE),0)</f>
        <v>0</v>
      </c>
      <c r="G2881" s="4" t="s">
        <v>34</v>
      </c>
      <c r="H2881" s="4" t="s">
        <v>1243</v>
      </c>
      <c r="I2881" s="4" t="s">
        <v>1161</v>
      </c>
      <c r="J2881" s="4" t="s">
        <v>37</v>
      </c>
      <c r="K2881" s="4" t="s">
        <v>1244</v>
      </c>
      <c r="L2881" s="4" t="s">
        <v>39</v>
      </c>
      <c r="M2881" s="4" t="s">
        <v>1162</v>
      </c>
      <c r="N2881" s="4" t="s">
        <v>41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</row>
    <row r="2882" spans="1:40" ht="15" customHeight="1" x14ac:dyDescent="0.25">
      <c r="A2882" s="4" t="str">
        <f>EB[[#This Row],[unit]] &amp; "#" &amp; EB[[#This Row],[indic_nrg]] &amp; "#" &amp; EB[[#This Row],[product]] &amp; "#" &amp; EB[[#This Row],[geo]]</f>
        <v>TJ#B_101607#3215#CZ</v>
      </c>
      <c r="B2882" s="4" t="str">
        <f>VLOOKUP(EB[[#This Row],[product]],KS_DB[[product]:[KS]],5,FALSE)</f>
        <v>liquid</v>
      </c>
      <c r="C2882" s="4" t="str">
        <f>VLOOKUP(EB[[#This Row],[product]],KS_DB[[product]:[KS]],6,FALSE)</f>
        <v>liquid</v>
      </c>
      <c r="D2882" s="4">
        <f>VLOOKUP(EB[[#This Row],[product]],Carriers[],4,FALSE)</f>
        <v>1</v>
      </c>
      <c r="E2882" s="4">
        <f>VLOOKUP(EB[[#This Row],[indic_nrg]],Indicators[],4,FALSE)</f>
        <v>0</v>
      </c>
      <c r="F2882" s="4">
        <f>IFERROR(VLOOKUP(EB[[#This Row],[Source_carrier]],KS_DB[[product]:[KS]],6,FALSE),0)</f>
        <v>0</v>
      </c>
      <c r="G2882" s="4" t="s">
        <v>34</v>
      </c>
      <c r="H2882" s="4" t="s">
        <v>1243</v>
      </c>
      <c r="I2882" s="4" t="s">
        <v>1223</v>
      </c>
      <c r="J2882" s="4" t="s">
        <v>37</v>
      </c>
      <c r="K2882" s="4" t="s">
        <v>1244</v>
      </c>
      <c r="L2882" s="4" t="s">
        <v>39</v>
      </c>
      <c r="M2882" s="4" t="s">
        <v>1224</v>
      </c>
      <c r="N2882" s="4" t="s">
        <v>41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  <c r="Y2882" s="4">
        <v>0</v>
      </c>
      <c r="Z2882" s="4">
        <v>0</v>
      </c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</row>
    <row r="2883" spans="1:40" ht="15" customHeight="1" x14ac:dyDescent="0.25">
      <c r="A2883" s="4" t="str">
        <f>EB[[#This Row],[unit]] &amp; "#" &amp; EB[[#This Row],[indic_nrg]] &amp; "#" &amp; EB[[#This Row],[product]] &amp; "#" &amp; EB[[#This Row],[geo]]</f>
        <v>TJ#B_101607#3220#CZ</v>
      </c>
      <c r="B2883" s="4" t="str">
        <f>VLOOKUP(EB[[#This Row],[product]],KS_DB[[product]:[KS]],5,FALSE)</f>
        <v>liquid</v>
      </c>
      <c r="C2883" s="4" t="str">
        <f>VLOOKUP(EB[[#This Row],[product]],KS_DB[[product]:[KS]],6,FALSE)</f>
        <v>LPG</v>
      </c>
      <c r="D2883" s="4">
        <f>VLOOKUP(EB[[#This Row],[product]],Carriers[],4,FALSE)</f>
        <v>1</v>
      </c>
      <c r="E2883" s="4">
        <f>VLOOKUP(EB[[#This Row],[indic_nrg]],Indicators[],4,FALSE)</f>
        <v>0</v>
      </c>
      <c r="F2883" s="4">
        <f>IFERROR(VLOOKUP(EB[[#This Row],[Source_carrier]],KS_DB[[product]:[KS]],6,FALSE),0)</f>
        <v>0</v>
      </c>
      <c r="G2883" s="4" t="s">
        <v>34</v>
      </c>
      <c r="H2883" s="4" t="s">
        <v>1243</v>
      </c>
      <c r="I2883" s="4" t="s">
        <v>77</v>
      </c>
      <c r="J2883" s="4" t="s">
        <v>37</v>
      </c>
      <c r="K2883" s="4" t="s">
        <v>1244</v>
      </c>
      <c r="L2883" s="4" t="s">
        <v>39</v>
      </c>
      <c r="M2883" s="4" t="s">
        <v>78</v>
      </c>
      <c r="N2883" s="4" t="s">
        <v>41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</row>
    <row r="2884" spans="1:40" ht="15" customHeight="1" x14ac:dyDescent="0.25">
      <c r="A2884" s="4" t="str">
        <f>EB[[#This Row],[unit]] &amp; "#" &amp; EB[[#This Row],[indic_nrg]] &amp; "#" &amp; EB[[#This Row],[product]] &amp; "#" &amp; EB[[#This Row],[geo]]</f>
        <v>TJ#B_101607#3234#CZ</v>
      </c>
      <c r="B2884" s="4" t="str">
        <f>VLOOKUP(EB[[#This Row],[product]],KS_DB[[product]:[KS]],5,FALSE)</f>
        <v>liquid</v>
      </c>
      <c r="C2884" s="4" t="str">
        <f>VLOOKUP(EB[[#This Row],[product]],KS_DB[[product]:[KS]],6,FALSE)</f>
        <v>gasoline</v>
      </c>
      <c r="D2884" s="4">
        <f>VLOOKUP(EB[[#This Row],[product]],Carriers[],4,FALSE)</f>
        <v>1</v>
      </c>
      <c r="E2884" s="4">
        <f>VLOOKUP(EB[[#This Row],[indic_nrg]],Indicators[],4,FALSE)</f>
        <v>0</v>
      </c>
      <c r="F2884" s="4">
        <f>IFERROR(VLOOKUP(EB[[#This Row],[Source_carrier]],KS_DB[[product]:[KS]],6,FALSE),0)</f>
        <v>0</v>
      </c>
      <c r="G2884" s="4" t="s">
        <v>34</v>
      </c>
      <c r="H2884" s="4" t="s">
        <v>1243</v>
      </c>
      <c r="I2884" s="4" t="s">
        <v>1135</v>
      </c>
      <c r="J2884" s="4" t="s">
        <v>37</v>
      </c>
      <c r="K2884" s="4" t="s">
        <v>1244</v>
      </c>
      <c r="L2884" s="4" t="s">
        <v>39</v>
      </c>
      <c r="M2884" s="4" t="s">
        <v>1136</v>
      </c>
      <c r="N2884" s="4" t="s">
        <v>41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</v>
      </c>
      <c r="Y2884" s="4">
        <v>0</v>
      </c>
      <c r="Z2884" s="4">
        <v>0</v>
      </c>
      <c r="AA2884" s="4">
        <v>0</v>
      </c>
      <c r="AB2884" s="4">
        <v>0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</row>
    <row r="2885" spans="1:40" ht="15" customHeight="1" x14ac:dyDescent="0.25">
      <c r="A2885" s="4" t="str">
        <f>EB[[#This Row],[unit]] &amp; "#" &amp; EB[[#This Row],[indic_nrg]] &amp; "#" &amp; EB[[#This Row],[product]] &amp; "#" &amp; EB[[#This Row],[geo]]</f>
        <v>TJ#B_101607#3235#CZ</v>
      </c>
      <c r="B2885" s="4" t="str">
        <f>VLOOKUP(EB[[#This Row],[product]],KS_DB[[product]:[KS]],5,FALSE)</f>
        <v>liquid</v>
      </c>
      <c r="C2885" s="4" t="str">
        <f>VLOOKUP(EB[[#This Row],[product]],KS_DB[[product]:[KS]],6,FALSE)</f>
        <v>aviationgasoline</v>
      </c>
      <c r="D2885" s="4">
        <f>VLOOKUP(EB[[#This Row],[product]],Carriers[],4,FALSE)</f>
        <v>1</v>
      </c>
      <c r="E2885" s="4">
        <f>VLOOKUP(EB[[#This Row],[indic_nrg]],Indicators[],4,FALSE)</f>
        <v>0</v>
      </c>
      <c r="F2885" s="4">
        <f>IFERROR(VLOOKUP(EB[[#This Row],[Source_carrier]],KS_DB[[product]:[KS]],6,FALSE),0)</f>
        <v>0</v>
      </c>
      <c r="G2885" s="4" t="s">
        <v>34</v>
      </c>
      <c r="H2885" s="4" t="s">
        <v>1243</v>
      </c>
      <c r="I2885" s="4" t="s">
        <v>1137</v>
      </c>
      <c r="J2885" s="4" t="s">
        <v>37</v>
      </c>
      <c r="K2885" s="4" t="s">
        <v>1244</v>
      </c>
      <c r="L2885" s="4" t="s">
        <v>39</v>
      </c>
      <c r="M2885" s="4" t="s">
        <v>1138</v>
      </c>
      <c r="N2885" s="4" t="s">
        <v>41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</row>
    <row r="2886" spans="1:40" ht="15" customHeight="1" x14ac:dyDescent="0.25">
      <c r="A2886" s="4" t="str">
        <f>EB[[#This Row],[unit]] &amp; "#" &amp; EB[[#This Row],[indic_nrg]] &amp; "#" &amp; EB[[#This Row],[product]] &amp; "#" &amp; EB[[#This Row],[geo]]</f>
        <v>TJ#B_101607#3244#CZ</v>
      </c>
      <c r="B2886" s="4" t="str">
        <f>VLOOKUP(EB[[#This Row],[product]],KS_DB[[product]:[KS]],5,FALSE)</f>
        <v>liquid</v>
      </c>
      <c r="C2886" s="4" t="str">
        <f>VLOOKUP(EB[[#This Row],[product]],KS_DB[[product]:[KS]],6,FALSE)</f>
        <v>liquid</v>
      </c>
      <c r="D2886" s="4">
        <f>VLOOKUP(EB[[#This Row],[product]],Carriers[],4,FALSE)</f>
        <v>1</v>
      </c>
      <c r="E2886" s="4">
        <f>VLOOKUP(EB[[#This Row],[indic_nrg]],Indicators[],4,FALSE)</f>
        <v>0</v>
      </c>
      <c r="F2886" s="4">
        <f>IFERROR(VLOOKUP(EB[[#This Row],[Source_carrier]],KS_DB[[product]:[KS]],6,FALSE),0)</f>
        <v>0</v>
      </c>
      <c r="G2886" s="4" t="s">
        <v>34</v>
      </c>
      <c r="H2886" s="4" t="s">
        <v>1243</v>
      </c>
      <c r="I2886" s="4" t="s">
        <v>1139</v>
      </c>
      <c r="J2886" s="4" t="s">
        <v>37</v>
      </c>
      <c r="K2886" s="4" t="s">
        <v>1244</v>
      </c>
      <c r="L2886" s="4" t="s">
        <v>39</v>
      </c>
      <c r="M2886" s="4" t="s">
        <v>1140</v>
      </c>
      <c r="N2886" s="4" t="s">
        <v>41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0</v>
      </c>
    </row>
    <row r="2887" spans="1:40" ht="15" customHeight="1" x14ac:dyDescent="0.25">
      <c r="A2887" s="4" t="str">
        <f>EB[[#This Row],[unit]] &amp; "#" &amp; EB[[#This Row],[indic_nrg]] &amp; "#" &amp; EB[[#This Row],[product]] &amp; "#" &amp; EB[[#This Row],[geo]]</f>
        <v>TJ#B_101607#3246#CZ</v>
      </c>
      <c r="B2887" s="4" t="str">
        <f>VLOOKUP(EB[[#This Row],[product]],KS_DB[[product]:[KS]],5,FALSE)</f>
        <v>liquid</v>
      </c>
      <c r="C2887" s="4" t="str">
        <f>VLOOKUP(EB[[#This Row],[product]],KS_DB[[product]:[KS]],6,FALSE)</f>
        <v>liquid</v>
      </c>
      <c r="D2887" s="4">
        <f>VLOOKUP(EB[[#This Row],[product]],Carriers[],4,FALSE)</f>
        <v>1</v>
      </c>
      <c r="E2887" s="4">
        <f>VLOOKUP(EB[[#This Row],[indic_nrg]],Indicators[],4,FALSE)</f>
        <v>0</v>
      </c>
      <c r="F2887" s="4">
        <f>IFERROR(VLOOKUP(EB[[#This Row],[Source_carrier]],KS_DB[[product]:[KS]],6,FALSE),0)</f>
        <v>0</v>
      </c>
      <c r="G2887" s="4" t="s">
        <v>34</v>
      </c>
      <c r="H2887" s="4" t="s">
        <v>1243</v>
      </c>
      <c r="I2887" s="4" t="s">
        <v>1225</v>
      </c>
      <c r="J2887" s="4" t="s">
        <v>37</v>
      </c>
      <c r="K2887" s="4" t="s">
        <v>1244</v>
      </c>
      <c r="L2887" s="4" t="s">
        <v>39</v>
      </c>
      <c r="M2887" s="4" t="s">
        <v>1226</v>
      </c>
      <c r="N2887" s="4" t="s">
        <v>41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0</v>
      </c>
      <c r="Y2887" s="4">
        <v>0</v>
      </c>
      <c r="Z2887" s="4">
        <v>0</v>
      </c>
      <c r="AA2887" s="4">
        <v>0</v>
      </c>
      <c r="AB2887" s="4">
        <v>0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</row>
    <row r="2888" spans="1:40" ht="15" customHeight="1" x14ac:dyDescent="0.25">
      <c r="A2888" s="4" t="str">
        <f>EB[[#This Row],[unit]] &amp; "#" &amp; EB[[#This Row],[indic_nrg]] &amp; "#" &amp; EB[[#This Row],[product]] &amp; "#" &amp; EB[[#This Row],[geo]]</f>
        <v>TJ#B_101607#3247#CZ</v>
      </c>
      <c r="B2888" s="4" t="str">
        <f>VLOOKUP(EB[[#This Row],[product]],KS_DB[[product]:[KS]],5,FALSE)</f>
        <v>liquid</v>
      </c>
      <c r="C2888" s="4" t="str">
        <f>VLOOKUP(EB[[#This Row],[product]],KS_DB[[product]:[KS]],6,FALSE)</f>
        <v>jetkerosene</v>
      </c>
      <c r="D2888" s="4">
        <f>VLOOKUP(EB[[#This Row],[product]],Carriers[],4,FALSE)</f>
        <v>1</v>
      </c>
      <c r="E2888" s="4">
        <f>VLOOKUP(EB[[#This Row],[indic_nrg]],Indicators[],4,FALSE)</f>
        <v>0</v>
      </c>
      <c r="F2888" s="4">
        <f>IFERROR(VLOOKUP(EB[[#This Row],[Source_carrier]],KS_DB[[product]:[KS]],6,FALSE),0)</f>
        <v>0</v>
      </c>
      <c r="G2888" s="4" t="s">
        <v>34</v>
      </c>
      <c r="H2888" s="4" t="s">
        <v>1243</v>
      </c>
      <c r="I2888" s="4" t="s">
        <v>1141</v>
      </c>
      <c r="J2888" s="4" t="s">
        <v>37</v>
      </c>
      <c r="K2888" s="4" t="s">
        <v>1244</v>
      </c>
      <c r="L2888" s="4" t="s">
        <v>39</v>
      </c>
      <c r="M2888" s="4" t="s">
        <v>1142</v>
      </c>
      <c r="N2888" s="4" t="s">
        <v>41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0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</row>
    <row r="2889" spans="1:40" ht="15" customHeight="1" x14ac:dyDescent="0.25">
      <c r="A2889" s="4" t="str">
        <f>EB[[#This Row],[unit]] &amp; "#" &amp; EB[[#This Row],[indic_nrg]] &amp; "#" &amp; EB[[#This Row],[product]] &amp; "#" &amp; EB[[#This Row],[geo]]</f>
        <v>TJ#B_101607#3250#CZ</v>
      </c>
      <c r="B2889" s="4" t="str">
        <f>VLOOKUP(EB[[#This Row],[product]],KS_DB[[product]:[KS]],5,FALSE)</f>
        <v>liquid</v>
      </c>
      <c r="C2889" s="4" t="str">
        <f>VLOOKUP(EB[[#This Row],[product]],KS_DB[[product]:[KS]],6,FALSE)</f>
        <v>diesel</v>
      </c>
      <c r="D2889" s="4">
        <f>VLOOKUP(EB[[#This Row],[product]],Carriers[],4,FALSE)</f>
        <v>1</v>
      </c>
      <c r="E2889" s="4">
        <f>VLOOKUP(EB[[#This Row],[indic_nrg]],Indicators[],4,FALSE)</f>
        <v>0</v>
      </c>
      <c r="F2889" s="4">
        <f>IFERROR(VLOOKUP(EB[[#This Row],[Source_carrier]],KS_DB[[product]:[KS]],6,FALSE),0)</f>
        <v>0</v>
      </c>
      <c r="G2889" s="4" t="s">
        <v>34</v>
      </c>
      <c r="H2889" s="4" t="s">
        <v>1243</v>
      </c>
      <c r="I2889" s="4" t="s">
        <v>1143</v>
      </c>
      <c r="J2889" s="4" t="s">
        <v>37</v>
      </c>
      <c r="K2889" s="4" t="s">
        <v>1244</v>
      </c>
      <c r="L2889" s="4" t="s">
        <v>39</v>
      </c>
      <c r="M2889" s="4" t="s">
        <v>1144</v>
      </c>
      <c r="N2889" s="4" t="s">
        <v>41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  <c r="Y2889" s="4">
        <v>0</v>
      </c>
      <c r="Z2889" s="4">
        <v>0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</row>
    <row r="2890" spans="1:40" ht="15" customHeight="1" x14ac:dyDescent="0.25">
      <c r="A2890" s="4" t="str">
        <f>EB[[#This Row],[unit]] &amp; "#" &amp; EB[[#This Row],[indic_nrg]] &amp; "#" &amp; EB[[#This Row],[product]] &amp; "#" &amp; EB[[#This Row],[geo]]</f>
        <v>TJ#B_101607#3260#CZ</v>
      </c>
      <c r="B2890" s="4" t="str">
        <f>VLOOKUP(EB[[#This Row],[product]],KS_DB[[product]:[KS]],5,FALSE)</f>
        <v>liquid</v>
      </c>
      <c r="C2890" s="4" t="str">
        <f>VLOOKUP(EB[[#This Row],[product]],KS_DB[[product]:[KS]],6,FALSE)</f>
        <v>diesel</v>
      </c>
      <c r="D2890" s="4">
        <f>VLOOKUP(EB[[#This Row],[product]],Carriers[],4,FALSE)</f>
        <v>1</v>
      </c>
      <c r="E2890" s="4">
        <f>VLOOKUP(EB[[#This Row],[indic_nrg]],Indicators[],4,FALSE)</f>
        <v>0</v>
      </c>
      <c r="F2890" s="4">
        <f>IFERROR(VLOOKUP(EB[[#This Row],[Source_carrier]],KS_DB[[product]:[KS]],6,FALSE),0)</f>
        <v>0</v>
      </c>
      <c r="G2890" s="4" t="s">
        <v>34</v>
      </c>
      <c r="H2890" s="4" t="s">
        <v>1243</v>
      </c>
      <c r="I2890" s="4" t="s">
        <v>79</v>
      </c>
      <c r="J2890" s="4" t="s">
        <v>37</v>
      </c>
      <c r="K2890" s="4" t="s">
        <v>1244</v>
      </c>
      <c r="L2890" s="4" t="s">
        <v>39</v>
      </c>
      <c r="M2890" s="4" t="s">
        <v>80</v>
      </c>
      <c r="N2890" s="4" t="s">
        <v>41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  <c r="Y2890" s="4">
        <v>0</v>
      </c>
      <c r="Z2890" s="4">
        <v>0</v>
      </c>
      <c r="AA2890" s="4">
        <v>0</v>
      </c>
      <c r="AB2890" s="4">
        <v>0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v>0</v>
      </c>
    </row>
    <row r="2891" spans="1:40" ht="15" customHeight="1" x14ac:dyDescent="0.25">
      <c r="A2891" s="4" t="str">
        <f>EB[[#This Row],[unit]] &amp; "#" &amp; EB[[#This Row],[indic_nrg]] &amp; "#" &amp; EB[[#This Row],[product]] &amp; "#" &amp; EB[[#This Row],[geo]]</f>
        <v>TJ#B_101607#3270A#CZ</v>
      </c>
      <c r="B2891" s="4" t="str">
        <f>VLOOKUP(EB[[#This Row],[product]],KS_DB[[product]:[KS]],5,FALSE)</f>
        <v>liquid</v>
      </c>
      <c r="C2891" s="4" t="str">
        <f>VLOOKUP(EB[[#This Row],[product]],KS_DB[[product]:[KS]],6,FALSE)</f>
        <v>liquid</v>
      </c>
      <c r="D2891" s="4">
        <f>VLOOKUP(EB[[#This Row],[product]],Carriers[],4,FALSE)</f>
        <v>1</v>
      </c>
      <c r="E2891" s="4">
        <f>VLOOKUP(EB[[#This Row],[indic_nrg]],Indicators[],4,FALSE)</f>
        <v>0</v>
      </c>
      <c r="F2891" s="4">
        <f>IFERROR(VLOOKUP(EB[[#This Row],[Source_carrier]],KS_DB[[product]:[KS]],6,FALSE),0)</f>
        <v>0</v>
      </c>
      <c r="G2891" s="4" t="s">
        <v>34</v>
      </c>
      <c r="H2891" s="4" t="s">
        <v>1243</v>
      </c>
      <c r="I2891" s="4" t="s">
        <v>81</v>
      </c>
      <c r="J2891" s="4" t="s">
        <v>37</v>
      </c>
      <c r="K2891" s="4" t="s">
        <v>1244</v>
      </c>
      <c r="L2891" s="4" t="s">
        <v>39</v>
      </c>
      <c r="M2891" s="4" t="s">
        <v>82</v>
      </c>
      <c r="N2891" s="4" t="s">
        <v>41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0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</row>
    <row r="2892" spans="1:40" ht="15" customHeight="1" x14ac:dyDescent="0.25">
      <c r="A2892" s="4" t="str">
        <f>EB[[#This Row],[unit]] &amp; "#" &amp; EB[[#This Row],[indic_nrg]] &amp; "#" &amp; EB[[#This Row],[product]] &amp; "#" &amp; EB[[#This Row],[geo]]</f>
        <v>TJ#B_101607#3281#CZ</v>
      </c>
      <c r="B2892" s="4" t="str">
        <f>VLOOKUP(EB[[#This Row],[product]],KS_DB[[product]:[KS]],5,FALSE)</f>
        <v>liquid</v>
      </c>
      <c r="C2892" s="4" t="str">
        <f>VLOOKUP(EB[[#This Row],[product]],KS_DB[[product]:[KS]],6,FALSE)</f>
        <v>liquid</v>
      </c>
      <c r="D2892" s="4">
        <f>VLOOKUP(EB[[#This Row],[product]],Carriers[],4,FALSE)</f>
        <v>1</v>
      </c>
      <c r="E2892" s="4">
        <f>VLOOKUP(EB[[#This Row],[indic_nrg]],Indicators[],4,FALSE)</f>
        <v>0</v>
      </c>
      <c r="F2892" s="4">
        <f>IFERROR(VLOOKUP(EB[[#This Row],[Source_carrier]],KS_DB[[product]:[KS]],6,FALSE),0)</f>
        <v>0</v>
      </c>
      <c r="G2892" s="4" t="s">
        <v>34</v>
      </c>
      <c r="H2892" s="4" t="s">
        <v>1243</v>
      </c>
      <c r="I2892" s="4" t="s">
        <v>1145</v>
      </c>
      <c r="J2892" s="4" t="s">
        <v>37</v>
      </c>
      <c r="K2892" s="4" t="s">
        <v>1244</v>
      </c>
      <c r="L2892" s="4" t="s">
        <v>39</v>
      </c>
      <c r="M2892" s="4" t="s">
        <v>1146</v>
      </c>
      <c r="N2892" s="4" t="s">
        <v>41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</row>
    <row r="2893" spans="1:40" ht="15" customHeight="1" x14ac:dyDescent="0.25">
      <c r="A2893" s="4" t="str">
        <f>EB[[#This Row],[unit]] &amp; "#" &amp; EB[[#This Row],[indic_nrg]] &amp; "#" &amp; EB[[#This Row],[product]] &amp; "#" &amp; EB[[#This Row],[geo]]</f>
        <v>TJ#B_101607#3282#CZ</v>
      </c>
      <c r="B2893" s="4" t="str">
        <f>VLOOKUP(EB[[#This Row],[product]],KS_DB[[product]:[KS]],5,FALSE)</f>
        <v>liquid</v>
      </c>
      <c r="C2893" s="4" t="str">
        <f>VLOOKUP(EB[[#This Row],[product]],KS_DB[[product]:[KS]],6,FALSE)</f>
        <v>liquid</v>
      </c>
      <c r="D2893" s="4">
        <f>VLOOKUP(EB[[#This Row],[product]],Carriers[],4,FALSE)</f>
        <v>1</v>
      </c>
      <c r="E2893" s="4">
        <f>VLOOKUP(EB[[#This Row],[indic_nrg]],Indicators[],4,FALSE)</f>
        <v>0</v>
      </c>
      <c r="F2893" s="4">
        <f>IFERROR(VLOOKUP(EB[[#This Row],[Source_carrier]],KS_DB[[product]:[KS]],6,FALSE),0)</f>
        <v>0</v>
      </c>
      <c r="G2893" s="4" t="s">
        <v>34</v>
      </c>
      <c r="H2893" s="4" t="s">
        <v>1243</v>
      </c>
      <c r="I2893" s="4" t="s">
        <v>1129</v>
      </c>
      <c r="J2893" s="4" t="s">
        <v>37</v>
      </c>
      <c r="K2893" s="4" t="s">
        <v>1244</v>
      </c>
      <c r="L2893" s="4" t="s">
        <v>39</v>
      </c>
      <c r="M2893" s="4" t="s">
        <v>1130</v>
      </c>
      <c r="N2893" s="4" t="s">
        <v>41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</row>
    <row r="2894" spans="1:40" ht="15" customHeight="1" x14ac:dyDescent="0.25">
      <c r="A2894" s="4" t="str">
        <f>EB[[#This Row],[unit]] &amp; "#" &amp; EB[[#This Row],[indic_nrg]] &amp; "#" &amp; EB[[#This Row],[product]] &amp; "#" &amp; EB[[#This Row],[geo]]</f>
        <v>TJ#B_101607#3283#CZ</v>
      </c>
      <c r="B2894" s="4" t="str">
        <f>VLOOKUP(EB[[#This Row],[product]],KS_DB[[product]:[KS]],5,FALSE)</f>
        <v>liquid</v>
      </c>
      <c r="C2894" s="4" t="str">
        <f>VLOOKUP(EB[[#This Row],[product]],KS_DB[[product]:[KS]],6,FALSE)</f>
        <v>liquid</v>
      </c>
      <c r="D2894" s="4">
        <f>VLOOKUP(EB[[#This Row],[product]],Carriers[],4,FALSE)</f>
        <v>1</v>
      </c>
      <c r="E2894" s="4">
        <f>VLOOKUP(EB[[#This Row],[indic_nrg]],Indicators[],4,FALSE)</f>
        <v>0</v>
      </c>
      <c r="F2894" s="4">
        <f>IFERROR(VLOOKUP(EB[[#This Row],[Source_carrier]],KS_DB[[product]:[KS]],6,FALSE),0)</f>
        <v>0</v>
      </c>
      <c r="G2894" s="4" t="s">
        <v>34</v>
      </c>
      <c r="H2894" s="4" t="s">
        <v>1243</v>
      </c>
      <c r="I2894" s="4" t="s">
        <v>1147</v>
      </c>
      <c r="J2894" s="4" t="s">
        <v>37</v>
      </c>
      <c r="K2894" s="4" t="s">
        <v>1244</v>
      </c>
      <c r="L2894" s="4" t="s">
        <v>39</v>
      </c>
      <c r="M2894" s="4" t="s">
        <v>1148</v>
      </c>
      <c r="N2894" s="4" t="s">
        <v>41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0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</row>
    <row r="2895" spans="1:40" ht="15" customHeight="1" x14ac:dyDescent="0.25">
      <c r="A2895" s="4" t="str">
        <f>EB[[#This Row],[unit]] &amp; "#" &amp; EB[[#This Row],[indic_nrg]] &amp; "#" &amp; EB[[#This Row],[product]] &amp; "#" &amp; EB[[#This Row],[geo]]</f>
        <v>TJ#B_101607#3285#CZ</v>
      </c>
      <c r="B2895" s="4" t="str">
        <f>VLOOKUP(EB[[#This Row],[product]],KS_DB[[product]:[KS]],5,FALSE)</f>
        <v>liquid</v>
      </c>
      <c r="C2895" s="4" t="str">
        <f>VLOOKUP(EB[[#This Row],[product]],KS_DB[[product]:[KS]],6,FALSE)</f>
        <v>liquid</v>
      </c>
      <c r="D2895" s="4">
        <f>VLOOKUP(EB[[#This Row],[product]],Carriers[],4,FALSE)</f>
        <v>1</v>
      </c>
      <c r="E2895" s="4">
        <f>VLOOKUP(EB[[#This Row],[indic_nrg]],Indicators[],4,FALSE)</f>
        <v>0</v>
      </c>
      <c r="F2895" s="4">
        <f>IFERROR(VLOOKUP(EB[[#This Row],[Source_carrier]],KS_DB[[product]:[KS]],6,FALSE),0)</f>
        <v>0</v>
      </c>
      <c r="G2895" s="4" t="s">
        <v>34</v>
      </c>
      <c r="H2895" s="4" t="s">
        <v>1243</v>
      </c>
      <c r="I2895" s="4" t="s">
        <v>1149</v>
      </c>
      <c r="J2895" s="4" t="s">
        <v>37</v>
      </c>
      <c r="K2895" s="4" t="s">
        <v>1244</v>
      </c>
      <c r="L2895" s="4" t="s">
        <v>39</v>
      </c>
      <c r="M2895" s="4" t="s">
        <v>1150</v>
      </c>
      <c r="N2895" s="4" t="s">
        <v>41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</row>
    <row r="2896" spans="1:40" ht="15" customHeight="1" x14ac:dyDescent="0.25">
      <c r="A2896" s="4" t="str">
        <f>EB[[#This Row],[unit]] &amp; "#" &amp; EB[[#This Row],[indic_nrg]] &amp; "#" &amp; EB[[#This Row],[product]] &amp; "#" &amp; EB[[#This Row],[geo]]</f>
        <v>TJ#B_101607#3286#CZ</v>
      </c>
      <c r="B2896" s="4" t="str">
        <f>VLOOKUP(EB[[#This Row],[product]],KS_DB[[product]:[KS]],5,FALSE)</f>
        <v>liquid</v>
      </c>
      <c r="C2896" s="4" t="str">
        <f>VLOOKUP(EB[[#This Row],[product]],KS_DB[[product]:[KS]],6,FALSE)</f>
        <v>liquid</v>
      </c>
      <c r="D2896" s="4">
        <f>VLOOKUP(EB[[#This Row],[product]],Carriers[],4,FALSE)</f>
        <v>1</v>
      </c>
      <c r="E2896" s="4">
        <f>VLOOKUP(EB[[#This Row],[indic_nrg]],Indicators[],4,FALSE)</f>
        <v>0</v>
      </c>
      <c r="F2896" s="4">
        <f>IFERROR(VLOOKUP(EB[[#This Row],[Source_carrier]],KS_DB[[product]:[KS]],6,FALSE),0)</f>
        <v>0</v>
      </c>
      <c r="G2896" s="4" t="s">
        <v>34</v>
      </c>
      <c r="H2896" s="4" t="s">
        <v>1243</v>
      </c>
      <c r="I2896" s="4" t="s">
        <v>1151</v>
      </c>
      <c r="J2896" s="4" t="s">
        <v>37</v>
      </c>
      <c r="K2896" s="4" t="s">
        <v>1244</v>
      </c>
      <c r="L2896" s="4" t="s">
        <v>39</v>
      </c>
      <c r="M2896" s="4" t="s">
        <v>1152</v>
      </c>
      <c r="N2896" s="4" t="s">
        <v>41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</row>
    <row r="2897" spans="1:40" ht="15" customHeight="1" x14ac:dyDescent="0.25">
      <c r="A2897" s="4" t="str">
        <f>EB[[#This Row],[unit]] &amp; "#" &amp; EB[[#This Row],[indic_nrg]] &amp; "#" &amp; EB[[#This Row],[product]] &amp; "#" &amp; EB[[#This Row],[geo]]</f>
        <v>TJ#B_101607#3295#CZ</v>
      </c>
      <c r="B2897" s="4" t="str">
        <f>VLOOKUP(EB[[#This Row],[product]],KS_DB[[product]:[KS]],5,FALSE)</f>
        <v>liquid</v>
      </c>
      <c r="C2897" s="4" t="str">
        <f>VLOOKUP(EB[[#This Row],[product]],KS_DB[[product]:[KS]],6,FALSE)</f>
        <v>liquid</v>
      </c>
      <c r="D2897" s="4">
        <f>VLOOKUP(EB[[#This Row],[product]],Carriers[],4,FALSE)</f>
        <v>1</v>
      </c>
      <c r="E2897" s="4">
        <f>VLOOKUP(EB[[#This Row],[indic_nrg]],Indicators[],4,FALSE)</f>
        <v>0</v>
      </c>
      <c r="F2897" s="4">
        <f>IFERROR(VLOOKUP(EB[[#This Row],[Source_carrier]],KS_DB[[product]:[KS]],6,FALSE),0)</f>
        <v>0</v>
      </c>
      <c r="G2897" s="4" t="s">
        <v>34</v>
      </c>
      <c r="H2897" s="4" t="s">
        <v>1243</v>
      </c>
      <c r="I2897" s="4" t="s">
        <v>1153</v>
      </c>
      <c r="J2897" s="4" t="s">
        <v>37</v>
      </c>
      <c r="K2897" s="4" t="s">
        <v>1244</v>
      </c>
      <c r="L2897" s="4" t="s">
        <v>39</v>
      </c>
      <c r="M2897" s="4" t="s">
        <v>1154</v>
      </c>
      <c r="N2897" s="4" t="s">
        <v>41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</row>
    <row r="2898" spans="1:40" ht="15" customHeight="1" x14ac:dyDescent="0.25">
      <c r="A2898" s="4" t="str">
        <f>EB[[#This Row],[unit]] &amp; "#" &amp; EB[[#This Row],[indic_nrg]] &amp; "#" &amp; EB[[#This Row],[product]] &amp; "#" &amp; EB[[#This Row],[geo]]</f>
        <v>TJ#B_101607#4000#CZ</v>
      </c>
      <c r="B2898" s="4" t="str">
        <f>VLOOKUP(EB[[#This Row],[product]],KS_DB[[product]:[KS]],5,FALSE)</f>
        <v>gas</v>
      </c>
      <c r="C2898" s="4" t="str">
        <f>VLOOKUP(EB[[#This Row],[product]],KS_DB[[product]:[KS]],6,FALSE)</f>
        <v>gas</v>
      </c>
      <c r="D2898" s="4">
        <f>VLOOKUP(EB[[#This Row],[product]],Carriers[],4,FALSE)</f>
        <v>0</v>
      </c>
      <c r="E2898" s="4">
        <f>VLOOKUP(EB[[#This Row],[indic_nrg]],Indicators[],4,FALSE)</f>
        <v>0</v>
      </c>
      <c r="F2898" s="4">
        <f>IFERROR(VLOOKUP(EB[[#This Row],[Source_carrier]],KS_DB[[product]:[KS]],6,FALSE),0)</f>
        <v>0</v>
      </c>
      <c r="G2898" s="4" t="s">
        <v>34</v>
      </c>
      <c r="H2898" s="4" t="s">
        <v>1243</v>
      </c>
      <c r="I2898" s="4" t="s">
        <v>83</v>
      </c>
      <c r="J2898" s="4" t="s">
        <v>37</v>
      </c>
      <c r="K2898" s="4" t="s">
        <v>1244</v>
      </c>
      <c r="L2898" s="4" t="s">
        <v>39</v>
      </c>
      <c r="M2898" s="4" t="s">
        <v>84</v>
      </c>
      <c r="N2898" s="4" t="s">
        <v>41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</row>
    <row r="2899" spans="1:40" ht="15" customHeight="1" x14ac:dyDescent="0.25">
      <c r="A2899" s="4" t="str">
        <f>EB[[#This Row],[unit]] &amp; "#" &amp; EB[[#This Row],[indic_nrg]] &amp; "#" &amp; EB[[#This Row],[product]] &amp; "#" &amp; EB[[#This Row],[geo]]</f>
        <v>TJ#B_101607#4100#CZ</v>
      </c>
      <c r="B2899" s="4" t="str">
        <f>VLOOKUP(EB[[#This Row],[product]],KS_DB[[product]:[KS]],5,FALSE)</f>
        <v>gas</v>
      </c>
      <c r="C2899" s="4" t="str">
        <f>VLOOKUP(EB[[#This Row],[product]],KS_DB[[product]:[KS]],6,FALSE)</f>
        <v>gas</v>
      </c>
      <c r="D2899" s="4">
        <f>VLOOKUP(EB[[#This Row],[product]],Carriers[],4,FALSE)</f>
        <v>1</v>
      </c>
      <c r="E2899" s="4">
        <f>VLOOKUP(EB[[#This Row],[indic_nrg]],Indicators[],4,FALSE)</f>
        <v>0</v>
      </c>
      <c r="F2899" s="4">
        <f>IFERROR(VLOOKUP(EB[[#This Row],[Source_carrier]],KS_DB[[product]:[KS]],6,FALSE),0)</f>
        <v>0</v>
      </c>
      <c r="G2899" s="4" t="s">
        <v>34</v>
      </c>
      <c r="H2899" s="4" t="s">
        <v>1243</v>
      </c>
      <c r="I2899" s="4" t="s">
        <v>85</v>
      </c>
      <c r="J2899" s="4" t="s">
        <v>37</v>
      </c>
      <c r="K2899" s="4" t="s">
        <v>1244</v>
      </c>
      <c r="L2899" s="4" t="s">
        <v>39</v>
      </c>
      <c r="M2899" s="4" t="s">
        <v>86</v>
      </c>
      <c r="N2899" s="4" t="s">
        <v>41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0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</row>
    <row r="2900" spans="1:40" ht="15" customHeight="1" x14ac:dyDescent="0.25">
      <c r="A2900" s="4" t="str">
        <f>EB[[#This Row],[unit]] &amp; "#" &amp; EB[[#This Row],[indic_nrg]] &amp; "#" &amp; EB[[#This Row],[product]] &amp; "#" &amp; EB[[#This Row],[geo]]</f>
        <v>TJ#B_101607#4200#CZ</v>
      </c>
      <c r="B2900" s="4" t="str">
        <f>VLOOKUP(EB[[#This Row],[product]],KS_DB[[product]:[KS]],5,FALSE)</f>
        <v>gas</v>
      </c>
      <c r="C2900" s="4" t="str">
        <f>VLOOKUP(EB[[#This Row],[product]],KS_DB[[product]:[KS]],6,FALSE)</f>
        <v>gas</v>
      </c>
      <c r="D2900" s="4">
        <f>VLOOKUP(EB[[#This Row],[product]],Carriers[],4,FALSE)</f>
        <v>0</v>
      </c>
      <c r="E2900" s="4">
        <f>VLOOKUP(EB[[#This Row],[indic_nrg]],Indicators[],4,FALSE)</f>
        <v>0</v>
      </c>
      <c r="F2900" s="4">
        <f>IFERROR(VLOOKUP(EB[[#This Row],[Source_carrier]],KS_DB[[product]:[KS]],6,FALSE),0)</f>
        <v>0</v>
      </c>
      <c r="G2900" s="4" t="s">
        <v>34</v>
      </c>
      <c r="H2900" s="4" t="s">
        <v>1243</v>
      </c>
      <c r="I2900" s="4" t="s">
        <v>87</v>
      </c>
      <c r="J2900" s="4" t="s">
        <v>37</v>
      </c>
      <c r="K2900" s="4" t="s">
        <v>1244</v>
      </c>
      <c r="L2900" s="4" t="s">
        <v>39</v>
      </c>
      <c r="M2900" s="4" t="s">
        <v>88</v>
      </c>
      <c r="N2900" s="4" t="s">
        <v>41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0</v>
      </c>
      <c r="Z2900" s="4">
        <v>0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</row>
    <row r="2901" spans="1:40" ht="15" customHeight="1" x14ac:dyDescent="0.25">
      <c r="A2901" s="4" t="str">
        <f>EB[[#This Row],[unit]] &amp; "#" &amp; EB[[#This Row],[indic_nrg]] &amp; "#" &amp; EB[[#This Row],[product]] &amp; "#" &amp; EB[[#This Row],[geo]]</f>
        <v>TJ#B_101607#4210#CZ</v>
      </c>
      <c r="B2901" s="4" t="str">
        <f>VLOOKUP(EB[[#This Row],[product]],KS_DB[[product]:[KS]],5,FALSE)</f>
        <v>gas</v>
      </c>
      <c r="C2901" s="4" t="str">
        <f>VLOOKUP(EB[[#This Row],[product]],KS_DB[[product]:[KS]],6,FALSE)</f>
        <v>gas</v>
      </c>
      <c r="D2901" s="4">
        <f>VLOOKUP(EB[[#This Row],[product]],Carriers[],4,FALSE)</f>
        <v>1</v>
      </c>
      <c r="E2901" s="4">
        <f>VLOOKUP(EB[[#This Row],[indic_nrg]],Indicators[],4,FALSE)</f>
        <v>0</v>
      </c>
      <c r="F2901" s="4">
        <f>IFERROR(VLOOKUP(EB[[#This Row],[Source_carrier]],KS_DB[[product]:[KS]],6,FALSE),0)</f>
        <v>0</v>
      </c>
      <c r="G2901" s="4" t="s">
        <v>34</v>
      </c>
      <c r="H2901" s="4" t="s">
        <v>1243</v>
      </c>
      <c r="I2901" s="4" t="s">
        <v>89</v>
      </c>
      <c r="J2901" s="4" t="s">
        <v>37</v>
      </c>
      <c r="K2901" s="4" t="s">
        <v>1244</v>
      </c>
      <c r="L2901" s="4" t="s">
        <v>39</v>
      </c>
      <c r="M2901" s="4" t="s">
        <v>90</v>
      </c>
      <c r="N2901" s="4" t="s">
        <v>41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0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v>0</v>
      </c>
    </row>
    <row r="2902" spans="1:40" ht="15" customHeight="1" x14ac:dyDescent="0.25">
      <c r="A2902" s="4" t="str">
        <f>EB[[#This Row],[unit]] &amp; "#" &amp; EB[[#This Row],[indic_nrg]] &amp; "#" &amp; EB[[#This Row],[product]] &amp; "#" &amp; EB[[#This Row],[geo]]</f>
        <v>TJ#B_101607#4220#CZ</v>
      </c>
      <c r="B2902" s="4" t="str">
        <f>VLOOKUP(EB[[#This Row],[product]],KS_DB[[product]:[KS]],5,FALSE)</f>
        <v>gas</v>
      </c>
      <c r="C2902" s="4" t="str">
        <f>VLOOKUP(EB[[#This Row],[product]],KS_DB[[product]:[KS]],6,FALSE)</f>
        <v>gas</v>
      </c>
      <c r="D2902" s="4">
        <f>VLOOKUP(EB[[#This Row],[product]],Carriers[],4,FALSE)</f>
        <v>1</v>
      </c>
      <c r="E2902" s="4">
        <f>VLOOKUP(EB[[#This Row],[indic_nrg]],Indicators[],4,FALSE)</f>
        <v>0</v>
      </c>
      <c r="F2902" s="4">
        <f>IFERROR(VLOOKUP(EB[[#This Row],[Source_carrier]],KS_DB[[product]:[KS]],6,FALSE),0)</f>
        <v>0</v>
      </c>
      <c r="G2902" s="4" t="s">
        <v>34</v>
      </c>
      <c r="H2902" s="4" t="s">
        <v>1243</v>
      </c>
      <c r="I2902" s="4" t="s">
        <v>91</v>
      </c>
      <c r="J2902" s="4" t="s">
        <v>37</v>
      </c>
      <c r="K2902" s="4" t="s">
        <v>1244</v>
      </c>
      <c r="L2902" s="4" t="s">
        <v>39</v>
      </c>
      <c r="M2902" s="4" t="s">
        <v>92</v>
      </c>
      <c r="N2902" s="4" t="s">
        <v>41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0</v>
      </c>
    </row>
    <row r="2903" spans="1:40" ht="15" customHeight="1" x14ac:dyDescent="0.25">
      <c r="A2903" s="4" t="str">
        <f>EB[[#This Row],[unit]] &amp; "#" &amp; EB[[#This Row],[indic_nrg]] &amp; "#" &amp; EB[[#This Row],[product]] &amp; "#" &amp; EB[[#This Row],[geo]]</f>
        <v>TJ#B_101607#4230#CZ</v>
      </c>
      <c r="B2903" s="4" t="str">
        <f>VLOOKUP(EB[[#This Row],[product]],KS_DB[[product]:[KS]],5,FALSE)</f>
        <v>gas</v>
      </c>
      <c r="C2903" s="4" t="str">
        <f>VLOOKUP(EB[[#This Row],[product]],KS_DB[[product]:[KS]],6,FALSE)</f>
        <v>gas</v>
      </c>
      <c r="D2903" s="4">
        <f>VLOOKUP(EB[[#This Row],[product]],Carriers[],4,FALSE)</f>
        <v>1</v>
      </c>
      <c r="E2903" s="4">
        <f>VLOOKUP(EB[[#This Row],[indic_nrg]],Indicators[],4,FALSE)</f>
        <v>0</v>
      </c>
      <c r="F2903" s="4">
        <f>IFERROR(VLOOKUP(EB[[#This Row],[Source_carrier]],KS_DB[[product]:[KS]],6,FALSE),0)</f>
        <v>0</v>
      </c>
      <c r="G2903" s="4" t="s">
        <v>34</v>
      </c>
      <c r="H2903" s="4" t="s">
        <v>1243</v>
      </c>
      <c r="I2903" s="4" t="s">
        <v>93</v>
      </c>
      <c r="J2903" s="4" t="s">
        <v>37</v>
      </c>
      <c r="K2903" s="4" t="s">
        <v>1244</v>
      </c>
      <c r="L2903" s="4" t="s">
        <v>39</v>
      </c>
      <c r="M2903" s="4" t="s">
        <v>94</v>
      </c>
      <c r="N2903" s="4" t="s">
        <v>41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</row>
    <row r="2904" spans="1:40" ht="15" customHeight="1" x14ac:dyDescent="0.25">
      <c r="A2904" s="4" t="str">
        <f>EB[[#This Row],[unit]] &amp; "#" &amp; EB[[#This Row],[indic_nrg]] &amp; "#" &amp; EB[[#This Row],[product]] &amp; "#" &amp; EB[[#This Row],[geo]]</f>
        <v>TJ#B_101607#4240#CZ</v>
      </c>
      <c r="B2904" s="4" t="str">
        <f>VLOOKUP(EB[[#This Row],[product]],KS_DB[[product]:[KS]],5,FALSE)</f>
        <v>gas</v>
      </c>
      <c r="C2904" s="4" t="str">
        <f>VLOOKUP(EB[[#This Row],[product]],KS_DB[[product]:[KS]],6,FALSE)</f>
        <v>gas</v>
      </c>
      <c r="D2904" s="4">
        <f>VLOOKUP(EB[[#This Row],[product]],Carriers[],4,FALSE)</f>
        <v>1</v>
      </c>
      <c r="E2904" s="4">
        <f>VLOOKUP(EB[[#This Row],[indic_nrg]],Indicators[],4,FALSE)</f>
        <v>0</v>
      </c>
      <c r="F2904" s="4">
        <f>IFERROR(VLOOKUP(EB[[#This Row],[Source_carrier]],KS_DB[[product]:[KS]],6,FALSE),0)</f>
        <v>0</v>
      </c>
      <c r="G2904" s="4" t="s">
        <v>34</v>
      </c>
      <c r="H2904" s="4" t="s">
        <v>1243</v>
      </c>
      <c r="I2904" s="4" t="s">
        <v>95</v>
      </c>
      <c r="J2904" s="4" t="s">
        <v>37</v>
      </c>
      <c r="K2904" s="4" t="s">
        <v>1244</v>
      </c>
      <c r="L2904" s="4" t="s">
        <v>39</v>
      </c>
      <c r="M2904" s="4" t="s">
        <v>96</v>
      </c>
      <c r="N2904" s="4" t="s">
        <v>41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</row>
    <row r="2905" spans="1:40" ht="15" customHeight="1" x14ac:dyDescent="0.25">
      <c r="A2905" s="4" t="str">
        <f>EB[[#This Row],[unit]] &amp; "#" &amp; EB[[#This Row],[indic_nrg]] &amp; "#" &amp; EB[[#This Row],[product]] &amp; "#" &amp; EB[[#This Row],[geo]]</f>
        <v>TJ#B_101607#5500#CZ</v>
      </c>
      <c r="B2905" s="4" t="str">
        <f>VLOOKUP(EB[[#This Row],[product]],KS_DB[[product]:[KS]],5,FALSE)</f>
        <v>RES</v>
      </c>
      <c r="C2905" s="4" t="str">
        <f>VLOOKUP(EB[[#This Row],[product]],KS_DB[[product]:[KS]],6,FALSE)</f>
        <v>RES</v>
      </c>
      <c r="D2905" s="4">
        <f>VLOOKUP(EB[[#This Row],[product]],Carriers[],4,FALSE)</f>
        <v>0</v>
      </c>
      <c r="E2905" s="4">
        <f>VLOOKUP(EB[[#This Row],[indic_nrg]],Indicators[],4,FALSE)</f>
        <v>0</v>
      </c>
      <c r="F2905" s="4">
        <f>IFERROR(VLOOKUP(EB[[#This Row],[Source_carrier]],KS_DB[[product]:[KS]],6,FALSE),0)</f>
        <v>0</v>
      </c>
      <c r="G2905" s="4" t="s">
        <v>34</v>
      </c>
      <c r="H2905" s="4" t="s">
        <v>1243</v>
      </c>
      <c r="I2905" s="4" t="s">
        <v>99</v>
      </c>
      <c r="J2905" s="4" t="s">
        <v>37</v>
      </c>
      <c r="K2905" s="4" t="s">
        <v>1244</v>
      </c>
      <c r="L2905" s="4" t="s">
        <v>39</v>
      </c>
      <c r="M2905" s="4" t="s">
        <v>100</v>
      </c>
      <c r="N2905" s="4" t="s">
        <v>41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</row>
    <row r="2906" spans="1:40" ht="15" customHeight="1" x14ac:dyDescent="0.25">
      <c r="A2906" s="4" t="str">
        <f>EB[[#This Row],[unit]] &amp; "#" &amp; EB[[#This Row],[indic_nrg]] &amp; "#" &amp; EB[[#This Row],[product]] &amp; "#" &amp; EB[[#This Row],[geo]]</f>
        <v>TJ#B_101607#5540#CZ</v>
      </c>
      <c r="B2906" s="4" t="str">
        <f>VLOOKUP(EB[[#This Row],[product]],KS_DB[[product]:[KS]],5,FALSE)</f>
        <v>biomass</v>
      </c>
      <c r="C2906" s="4" t="str">
        <f>VLOOKUP(EB[[#This Row],[product]],KS_DB[[product]:[KS]],6,FALSE)</f>
        <v>biomass</v>
      </c>
      <c r="D2906" s="4">
        <f>VLOOKUP(EB[[#This Row],[product]],Carriers[],4,FALSE)</f>
        <v>0</v>
      </c>
      <c r="E2906" s="4">
        <f>VLOOKUP(EB[[#This Row],[indic_nrg]],Indicators[],4,FALSE)</f>
        <v>0</v>
      </c>
      <c r="F2906" s="4">
        <f>IFERROR(VLOOKUP(EB[[#This Row],[Source_carrier]],KS_DB[[product]:[KS]],6,FALSE),0)</f>
        <v>0</v>
      </c>
      <c r="G2906" s="4" t="s">
        <v>34</v>
      </c>
      <c r="H2906" s="4" t="s">
        <v>1243</v>
      </c>
      <c r="I2906" s="4" t="s">
        <v>103</v>
      </c>
      <c r="J2906" s="4" t="s">
        <v>37</v>
      </c>
      <c r="K2906" s="4" t="s">
        <v>1244</v>
      </c>
      <c r="L2906" s="4" t="s">
        <v>39</v>
      </c>
      <c r="M2906" s="4" t="s">
        <v>104</v>
      </c>
      <c r="N2906" s="4" t="s">
        <v>41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0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</row>
    <row r="2907" spans="1:40" ht="15" customHeight="1" x14ac:dyDescent="0.25">
      <c r="A2907" s="4" t="str">
        <f>EB[[#This Row],[unit]] &amp; "#" &amp; EB[[#This Row],[indic_nrg]] &amp; "#" &amp; EB[[#This Row],[product]] &amp; "#" &amp; EB[[#This Row],[geo]]</f>
        <v>TJ#B_101607#5545#CZ</v>
      </c>
      <c r="B2907" s="4" t="str">
        <f>VLOOKUP(EB[[#This Row],[product]],KS_DB[[product]:[KS]],5,FALSE)</f>
        <v>biomass</v>
      </c>
      <c r="C2907" s="4" t="str">
        <f>VLOOKUP(EB[[#This Row],[product]],KS_DB[[product]:[KS]],6,FALSE)</f>
        <v>biomass</v>
      </c>
      <c r="D2907" s="4">
        <f>VLOOKUP(EB[[#This Row],[product]],Carriers[],4,FALSE)</f>
        <v>0</v>
      </c>
      <c r="E2907" s="4">
        <f>VLOOKUP(EB[[#This Row],[indic_nrg]],Indicators[],4,FALSE)</f>
        <v>0</v>
      </c>
      <c r="F2907" s="4">
        <f>IFERROR(VLOOKUP(EB[[#This Row],[Source_carrier]],KS_DB[[product]:[KS]],6,FALSE),0)</f>
        <v>0</v>
      </c>
      <c r="G2907" s="4" t="s">
        <v>34</v>
      </c>
      <c r="H2907" s="4" t="s">
        <v>1243</v>
      </c>
      <c r="I2907" s="4" t="s">
        <v>115</v>
      </c>
      <c r="J2907" s="4" t="s">
        <v>37</v>
      </c>
      <c r="K2907" s="4" t="s">
        <v>1244</v>
      </c>
      <c r="L2907" s="4" t="s">
        <v>39</v>
      </c>
      <c r="M2907" s="4" t="s">
        <v>116</v>
      </c>
      <c r="N2907" s="4" t="s">
        <v>41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</row>
    <row r="2908" spans="1:40" ht="15" customHeight="1" x14ac:dyDescent="0.25">
      <c r="A2908" s="4" t="str">
        <f>EB[[#This Row],[unit]] &amp; "#" &amp; EB[[#This Row],[indic_nrg]] &amp; "#" &amp; EB[[#This Row],[product]] &amp; "#" &amp; EB[[#This Row],[geo]]</f>
        <v>TJ#B_101607#5546#CZ</v>
      </c>
      <c r="B2908" s="4" t="str">
        <f>VLOOKUP(EB[[#This Row],[product]],KS_DB[[product]:[KS]],5,FALSE)</f>
        <v>biomass</v>
      </c>
      <c r="C2908" s="4" t="str">
        <f>VLOOKUP(EB[[#This Row],[product]],KS_DB[[product]:[KS]],6,FALSE)</f>
        <v>biomass</v>
      </c>
      <c r="D2908" s="4">
        <f>VLOOKUP(EB[[#This Row],[product]],Carriers[],4,FALSE)</f>
        <v>1</v>
      </c>
      <c r="E2908" s="4">
        <f>VLOOKUP(EB[[#This Row],[indic_nrg]],Indicators[],4,FALSE)</f>
        <v>0</v>
      </c>
      <c r="F2908" s="4">
        <f>IFERROR(VLOOKUP(EB[[#This Row],[Source_carrier]],KS_DB[[product]:[KS]],6,FALSE),0)</f>
        <v>0</v>
      </c>
      <c r="G2908" s="4" t="s">
        <v>34</v>
      </c>
      <c r="H2908" s="4" t="s">
        <v>1243</v>
      </c>
      <c r="I2908" s="4" t="s">
        <v>117</v>
      </c>
      <c r="J2908" s="4" t="s">
        <v>37</v>
      </c>
      <c r="K2908" s="4" t="s">
        <v>1244</v>
      </c>
      <c r="L2908" s="4" t="s">
        <v>39</v>
      </c>
      <c r="M2908" s="4" t="s">
        <v>118</v>
      </c>
      <c r="N2908" s="4" t="s">
        <v>41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</row>
    <row r="2909" spans="1:40" ht="15" customHeight="1" x14ac:dyDescent="0.25">
      <c r="A2909" s="4" t="str">
        <f>EB[[#This Row],[unit]] &amp; "#" &amp; EB[[#This Row],[indic_nrg]] &amp; "#" &amp; EB[[#This Row],[product]] &amp; "#" &amp; EB[[#This Row],[geo]]</f>
        <v>TJ#B_101607#5547#CZ</v>
      </c>
      <c r="B2909" s="4" t="str">
        <f>VLOOKUP(EB[[#This Row],[product]],KS_DB[[product]:[KS]],5,FALSE)</f>
        <v>biomass</v>
      </c>
      <c r="C2909" s="4" t="str">
        <f>VLOOKUP(EB[[#This Row],[product]],KS_DB[[product]:[KS]],6,FALSE)</f>
        <v>biomass</v>
      </c>
      <c r="D2909" s="4">
        <f>VLOOKUP(EB[[#This Row],[product]],Carriers[],4,FALSE)</f>
        <v>1</v>
      </c>
      <c r="E2909" s="4">
        <f>VLOOKUP(EB[[#This Row],[indic_nrg]],Indicators[],4,FALSE)</f>
        <v>0</v>
      </c>
      <c r="F2909" s="4">
        <f>IFERROR(VLOOKUP(EB[[#This Row],[Source_carrier]],KS_DB[[product]:[KS]],6,FALSE),0)</f>
        <v>0</v>
      </c>
      <c r="G2909" s="4" t="s">
        <v>34</v>
      </c>
      <c r="H2909" s="4" t="s">
        <v>1243</v>
      </c>
      <c r="I2909" s="4" t="s">
        <v>119</v>
      </c>
      <c r="J2909" s="4" t="s">
        <v>37</v>
      </c>
      <c r="K2909" s="4" t="s">
        <v>1244</v>
      </c>
      <c r="L2909" s="4" t="s">
        <v>39</v>
      </c>
      <c r="M2909" s="4" t="s">
        <v>120</v>
      </c>
      <c r="N2909" s="4" t="s">
        <v>41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0</v>
      </c>
      <c r="Z2909" s="4">
        <v>0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4">
        <v>0</v>
      </c>
    </row>
    <row r="2910" spans="1:40" ht="15" customHeight="1" x14ac:dyDescent="0.25">
      <c r="A2910" s="4" t="str">
        <f>EB[[#This Row],[unit]] &amp; "#" &amp; EB[[#This Row],[indic_nrg]] &amp; "#" &amp; EB[[#This Row],[product]] &amp; "#" &amp; EB[[#This Row],[geo]]</f>
        <v>TJ#B_101607#5549#CZ</v>
      </c>
      <c r="B2910" s="4" t="str">
        <f>VLOOKUP(EB[[#This Row],[product]],KS_DB[[product]:[KS]],5,FALSE)</f>
        <v>biomass</v>
      </c>
      <c r="C2910" s="4" t="str">
        <f>VLOOKUP(EB[[#This Row],[product]],KS_DB[[product]:[KS]],6,FALSE)</f>
        <v>biomass</v>
      </c>
      <c r="D2910" s="4">
        <f>VLOOKUP(EB[[#This Row],[product]],Carriers[],4,FALSE)</f>
        <v>1</v>
      </c>
      <c r="E2910" s="4">
        <f>VLOOKUP(EB[[#This Row],[indic_nrg]],Indicators[],4,FALSE)</f>
        <v>0</v>
      </c>
      <c r="F2910" s="4">
        <f>IFERROR(VLOOKUP(EB[[#This Row],[Source_carrier]],KS_DB[[product]:[KS]],6,FALSE),0)</f>
        <v>0</v>
      </c>
      <c r="G2910" s="4" t="s">
        <v>34</v>
      </c>
      <c r="H2910" s="4" t="s">
        <v>1243</v>
      </c>
      <c r="I2910" s="4" t="s">
        <v>123</v>
      </c>
      <c r="J2910" s="4" t="s">
        <v>37</v>
      </c>
      <c r="K2910" s="4" t="s">
        <v>1244</v>
      </c>
      <c r="L2910" s="4" t="s">
        <v>39</v>
      </c>
      <c r="M2910" s="4" t="s">
        <v>124</v>
      </c>
      <c r="N2910" s="4" t="s">
        <v>41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0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4">
        <v>0</v>
      </c>
    </row>
    <row r="2911" spans="1:40" ht="15" customHeight="1" x14ac:dyDescent="0.25">
      <c r="A2911" s="4" t="str">
        <f>EB[[#This Row],[unit]] &amp; "#" &amp; EB[[#This Row],[indic_nrg]] &amp; "#" &amp; EB[[#This Row],[product]] &amp; "#" &amp; EB[[#This Row],[geo]]</f>
        <v>TJ#B_101608#0000#CZ</v>
      </c>
      <c r="B2911" s="4" t="str">
        <f>VLOOKUP(EB[[#This Row],[product]],KS_DB[[product]:[KS]],5,FALSE)</f>
        <v>all</v>
      </c>
      <c r="C2911" s="4" t="str">
        <f>VLOOKUP(EB[[#This Row],[product]],KS_DB[[product]:[KS]],6,FALSE)</f>
        <v>all</v>
      </c>
      <c r="D2911" s="4">
        <f>VLOOKUP(EB[[#This Row],[product]],Carriers[],4,FALSE)</f>
        <v>0</v>
      </c>
      <c r="E2911" s="4">
        <f>VLOOKUP(EB[[#This Row],[indic_nrg]],Indicators[],4,FALSE)</f>
        <v>0</v>
      </c>
      <c r="F2911" s="4">
        <f>IFERROR(VLOOKUP(EB[[#This Row],[Source_carrier]],KS_DB[[product]:[KS]],6,FALSE),0)</f>
        <v>0</v>
      </c>
      <c r="G2911" s="4" t="s">
        <v>34</v>
      </c>
      <c r="H2911" s="4" t="s">
        <v>1245</v>
      </c>
      <c r="I2911" s="4" t="s">
        <v>36</v>
      </c>
      <c r="J2911" s="4" t="s">
        <v>37</v>
      </c>
      <c r="K2911" s="4" t="s">
        <v>1246</v>
      </c>
      <c r="L2911" s="4" t="s">
        <v>39</v>
      </c>
      <c r="M2911" s="4" t="s">
        <v>40</v>
      </c>
      <c r="N2911" s="4" t="s">
        <v>41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0</v>
      </c>
      <c r="Z2911" s="4">
        <v>0</v>
      </c>
      <c r="AA2911" s="4">
        <v>13157</v>
      </c>
      <c r="AB2911" s="4">
        <v>14138</v>
      </c>
      <c r="AC2911" s="4">
        <v>16286</v>
      </c>
      <c r="AD2911" s="4">
        <v>12516</v>
      </c>
      <c r="AE2911" s="4">
        <v>15721</v>
      </c>
      <c r="AF2911" s="4">
        <v>14175</v>
      </c>
      <c r="AG2911" s="4">
        <v>14364</v>
      </c>
      <c r="AH2911" s="4">
        <v>10141</v>
      </c>
      <c r="AI2911" s="4">
        <v>19122</v>
      </c>
      <c r="AJ2911" s="4">
        <v>15520</v>
      </c>
      <c r="AK2911" s="4">
        <v>18080</v>
      </c>
      <c r="AL2911" s="4">
        <v>18844</v>
      </c>
      <c r="AM2911" s="4">
        <v>19237</v>
      </c>
      <c r="AN2911" s="4">
        <v>19605</v>
      </c>
    </row>
    <row r="2912" spans="1:40" ht="15" customHeight="1" x14ac:dyDescent="0.25">
      <c r="A2912" s="4" t="str">
        <f>EB[[#This Row],[unit]] &amp; "#" &amp; EB[[#This Row],[indic_nrg]] &amp; "#" &amp; EB[[#This Row],[product]] &amp; "#" &amp; EB[[#This Row],[geo]]</f>
        <v>TJ#B_101608#2000#CZ</v>
      </c>
      <c r="B2912" s="4" t="str">
        <f>VLOOKUP(EB[[#This Row],[product]],KS_DB[[product]:[KS]],5,FALSE)</f>
        <v>solid</v>
      </c>
      <c r="C2912" s="4" t="str">
        <f>VLOOKUP(EB[[#This Row],[product]],KS_DB[[product]:[KS]],6,FALSE)</f>
        <v>solid</v>
      </c>
      <c r="D2912" s="4">
        <f>VLOOKUP(EB[[#This Row],[product]],Carriers[],4,FALSE)</f>
        <v>0</v>
      </c>
      <c r="E2912" s="4">
        <f>VLOOKUP(EB[[#This Row],[indic_nrg]],Indicators[],4,FALSE)</f>
        <v>0</v>
      </c>
      <c r="F2912" s="4">
        <f>IFERROR(VLOOKUP(EB[[#This Row],[Source_carrier]],KS_DB[[product]:[KS]],6,FALSE),0)</f>
        <v>0</v>
      </c>
      <c r="G2912" s="4" t="s">
        <v>34</v>
      </c>
      <c r="H2912" s="4" t="s">
        <v>1245</v>
      </c>
      <c r="I2912" s="4" t="s">
        <v>18</v>
      </c>
      <c r="J2912" s="4" t="s">
        <v>37</v>
      </c>
      <c r="K2912" s="4" t="s">
        <v>1246</v>
      </c>
      <c r="L2912" s="4" t="s">
        <v>39</v>
      </c>
      <c r="M2912" s="4" t="s">
        <v>42</v>
      </c>
      <c r="N2912" s="4" t="s">
        <v>41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  <c r="Y2912" s="4">
        <v>0</v>
      </c>
      <c r="Z2912" s="4">
        <v>0</v>
      </c>
      <c r="AA2912" s="4">
        <v>13157</v>
      </c>
      <c r="AB2912" s="4">
        <v>14138</v>
      </c>
      <c r="AC2912" s="4">
        <v>16286</v>
      </c>
      <c r="AD2912" s="4">
        <v>12516</v>
      </c>
      <c r="AE2912" s="4">
        <v>15721</v>
      </c>
      <c r="AF2912" s="4">
        <v>14175</v>
      </c>
      <c r="AG2912" s="4">
        <v>14364</v>
      </c>
      <c r="AH2912" s="4">
        <v>10141</v>
      </c>
      <c r="AI2912" s="4">
        <v>18423</v>
      </c>
      <c r="AJ2912" s="4">
        <v>14732</v>
      </c>
      <c r="AK2912" s="4">
        <v>17399</v>
      </c>
      <c r="AL2912" s="4">
        <v>18056</v>
      </c>
      <c r="AM2912" s="4">
        <v>18366</v>
      </c>
      <c r="AN2912" s="4">
        <v>18812</v>
      </c>
    </row>
    <row r="2913" spans="1:40" ht="15" customHeight="1" x14ac:dyDescent="0.25">
      <c r="A2913" s="4" t="str">
        <f>EB[[#This Row],[unit]] &amp; "#" &amp; EB[[#This Row],[indic_nrg]] &amp; "#" &amp; EB[[#This Row],[product]] &amp; "#" &amp; EB[[#This Row],[geo]]</f>
        <v>TJ#B_101608#2100#CZ</v>
      </c>
      <c r="B2913" s="4" t="str">
        <f>VLOOKUP(EB[[#This Row],[product]],KS_DB[[product]:[KS]],5,FALSE)</f>
        <v>solid</v>
      </c>
      <c r="C2913" s="4" t="str">
        <f>VLOOKUP(EB[[#This Row],[product]],KS_DB[[product]:[KS]],6,FALSE)</f>
        <v>solid</v>
      </c>
      <c r="D2913" s="4">
        <f>VLOOKUP(EB[[#This Row],[product]],Carriers[],4,FALSE)</f>
        <v>0</v>
      </c>
      <c r="E2913" s="4">
        <f>VLOOKUP(EB[[#This Row],[indic_nrg]],Indicators[],4,FALSE)</f>
        <v>0</v>
      </c>
      <c r="F2913" s="4">
        <f>IFERROR(VLOOKUP(EB[[#This Row],[Source_carrier]],KS_DB[[product]:[KS]],6,FALSE),0)</f>
        <v>0</v>
      </c>
      <c r="G2913" s="4" t="s">
        <v>34</v>
      </c>
      <c r="H2913" s="4" t="s">
        <v>1245</v>
      </c>
      <c r="I2913" s="4" t="s">
        <v>43</v>
      </c>
      <c r="J2913" s="4" t="s">
        <v>37</v>
      </c>
      <c r="K2913" s="4" t="s">
        <v>1246</v>
      </c>
      <c r="L2913" s="4" t="s">
        <v>39</v>
      </c>
      <c r="M2913" s="4" t="s">
        <v>44</v>
      </c>
      <c r="N2913" s="4" t="s">
        <v>41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  <c r="Y2913" s="4">
        <v>0</v>
      </c>
      <c r="Z2913" s="4">
        <v>0</v>
      </c>
      <c r="AA2913" s="4">
        <v>13157</v>
      </c>
      <c r="AB2913" s="4">
        <v>14138</v>
      </c>
      <c r="AC2913" s="4">
        <v>16286</v>
      </c>
      <c r="AD2913" s="4">
        <v>12516</v>
      </c>
      <c r="AE2913" s="4">
        <v>15721</v>
      </c>
      <c r="AF2913" s="4">
        <v>14175</v>
      </c>
      <c r="AG2913" s="4">
        <v>14364</v>
      </c>
      <c r="AH2913" s="4">
        <v>10141</v>
      </c>
      <c r="AI2913" s="4">
        <v>13760</v>
      </c>
      <c r="AJ2913" s="4">
        <v>13120</v>
      </c>
      <c r="AK2913" s="4">
        <v>14628</v>
      </c>
      <c r="AL2913" s="4">
        <v>15118</v>
      </c>
      <c r="AM2913" s="4">
        <v>15294</v>
      </c>
      <c r="AN2913" s="4">
        <v>16161</v>
      </c>
    </row>
    <row r="2914" spans="1:40" ht="15" customHeight="1" x14ac:dyDescent="0.25">
      <c r="A2914" s="4" t="str">
        <f>EB[[#This Row],[unit]] &amp; "#" &amp; EB[[#This Row],[indic_nrg]] &amp; "#" &amp; EB[[#This Row],[product]] &amp; "#" &amp; EB[[#This Row],[geo]]</f>
        <v>TJ#B_101608#2112#CZ</v>
      </c>
      <c r="B2914" s="4" t="str">
        <f>VLOOKUP(EB[[#This Row],[product]],KS_DB[[product]:[KS]],5,FALSE)</f>
        <v>solid</v>
      </c>
      <c r="C2914" s="4" t="str">
        <f>VLOOKUP(EB[[#This Row],[product]],KS_DB[[product]:[KS]],6,FALSE)</f>
        <v>solid</v>
      </c>
      <c r="D2914" s="4">
        <f>VLOOKUP(EB[[#This Row],[product]],Carriers[],4,FALSE)</f>
        <v>1</v>
      </c>
      <c r="E2914" s="4">
        <f>VLOOKUP(EB[[#This Row],[indic_nrg]],Indicators[],4,FALSE)</f>
        <v>0</v>
      </c>
      <c r="F2914" s="4">
        <f>IFERROR(VLOOKUP(EB[[#This Row],[Source_carrier]],KS_DB[[product]:[KS]],6,FALSE),0)</f>
        <v>0</v>
      </c>
      <c r="G2914" s="4" t="s">
        <v>34</v>
      </c>
      <c r="H2914" s="4" t="s">
        <v>1245</v>
      </c>
      <c r="I2914" s="4" t="s">
        <v>45</v>
      </c>
      <c r="J2914" s="4" t="s">
        <v>37</v>
      </c>
      <c r="K2914" s="4" t="s">
        <v>1246</v>
      </c>
      <c r="L2914" s="4" t="s">
        <v>39</v>
      </c>
      <c r="M2914" s="4" t="s">
        <v>46</v>
      </c>
      <c r="N2914" s="4" t="s">
        <v>41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0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</row>
    <row r="2915" spans="1:40" ht="15" customHeight="1" x14ac:dyDescent="0.25">
      <c r="A2915" s="4" t="str">
        <f>EB[[#This Row],[unit]] &amp; "#" &amp; EB[[#This Row],[indic_nrg]] &amp; "#" &amp; EB[[#This Row],[product]] &amp; "#" &amp; EB[[#This Row],[geo]]</f>
        <v>TJ#B_101608#2115#CZ</v>
      </c>
      <c r="B2915" s="4" t="str">
        <f>VLOOKUP(EB[[#This Row],[product]],KS_DB[[product]:[KS]],5,FALSE)</f>
        <v>solid</v>
      </c>
      <c r="C2915" s="4" t="str">
        <f>VLOOKUP(EB[[#This Row],[product]],KS_DB[[product]:[KS]],6,FALSE)</f>
        <v>solid</v>
      </c>
      <c r="D2915" s="4">
        <f>VLOOKUP(EB[[#This Row],[product]],Carriers[],4,FALSE)</f>
        <v>1</v>
      </c>
      <c r="E2915" s="4">
        <f>VLOOKUP(EB[[#This Row],[indic_nrg]],Indicators[],4,FALSE)</f>
        <v>0</v>
      </c>
      <c r="F2915" s="4">
        <f>IFERROR(VLOOKUP(EB[[#This Row],[Source_carrier]],KS_DB[[product]:[KS]],6,FALSE),0)</f>
        <v>0</v>
      </c>
      <c r="G2915" s="4" t="s">
        <v>34</v>
      </c>
      <c r="H2915" s="4" t="s">
        <v>1245</v>
      </c>
      <c r="I2915" s="4" t="s">
        <v>47</v>
      </c>
      <c r="J2915" s="4" t="s">
        <v>37</v>
      </c>
      <c r="K2915" s="4" t="s">
        <v>1246</v>
      </c>
      <c r="L2915" s="4" t="s">
        <v>39</v>
      </c>
      <c r="M2915" s="4" t="s">
        <v>48</v>
      </c>
      <c r="N2915" s="4" t="s">
        <v>41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v>0</v>
      </c>
    </row>
    <row r="2916" spans="1:40" ht="15" customHeight="1" x14ac:dyDescent="0.25">
      <c r="A2916" s="4" t="str">
        <f>EB[[#This Row],[unit]] &amp; "#" &amp; EB[[#This Row],[indic_nrg]] &amp; "#" &amp; EB[[#This Row],[product]] &amp; "#" &amp; EB[[#This Row],[geo]]</f>
        <v>TJ#B_101608#2116#CZ</v>
      </c>
      <c r="B2916" s="4" t="str">
        <f>VLOOKUP(EB[[#This Row],[product]],KS_DB[[product]:[KS]],5,FALSE)</f>
        <v>solid</v>
      </c>
      <c r="C2916" s="4" t="str">
        <f>VLOOKUP(EB[[#This Row],[product]],KS_DB[[product]:[KS]],6,FALSE)</f>
        <v>solid</v>
      </c>
      <c r="D2916" s="4">
        <f>VLOOKUP(EB[[#This Row],[product]],Carriers[],4,FALSE)</f>
        <v>1</v>
      </c>
      <c r="E2916" s="4">
        <f>VLOOKUP(EB[[#This Row],[indic_nrg]],Indicators[],4,FALSE)</f>
        <v>0</v>
      </c>
      <c r="F2916" s="4">
        <f>IFERROR(VLOOKUP(EB[[#This Row],[Source_carrier]],KS_DB[[product]:[KS]],6,FALSE),0)</f>
        <v>0</v>
      </c>
      <c r="G2916" s="4" t="s">
        <v>34</v>
      </c>
      <c r="H2916" s="4" t="s">
        <v>1245</v>
      </c>
      <c r="I2916" s="4" t="s">
        <v>49</v>
      </c>
      <c r="J2916" s="4" t="s">
        <v>37</v>
      </c>
      <c r="K2916" s="4" t="s">
        <v>1246</v>
      </c>
      <c r="L2916" s="4" t="s">
        <v>39</v>
      </c>
      <c r="M2916" s="4" t="s">
        <v>50</v>
      </c>
      <c r="N2916" s="4" t="s">
        <v>41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  <c r="Y2916" s="4">
        <v>0</v>
      </c>
      <c r="Z2916" s="4">
        <v>0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v>0</v>
      </c>
    </row>
    <row r="2917" spans="1:40" ht="15" customHeight="1" x14ac:dyDescent="0.25">
      <c r="A2917" s="4" t="str">
        <f>EB[[#This Row],[unit]] &amp; "#" &amp; EB[[#This Row],[indic_nrg]] &amp; "#" &amp; EB[[#This Row],[product]] &amp; "#" &amp; EB[[#This Row],[geo]]</f>
        <v>TJ#B_101608#2117#CZ</v>
      </c>
      <c r="B2917" s="4" t="str">
        <f>VLOOKUP(EB[[#This Row],[product]],KS_DB[[product]:[KS]],5,FALSE)</f>
        <v>solid</v>
      </c>
      <c r="C2917" s="4" t="str">
        <f>VLOOKUP(EB[[#This Row],[product]],KS_DB[[product]:[KS]],6,FALSE)</f>
        <v>solid</v>
      </c>
      <c r="D2917" s="4">
        <f>VLOOKUP(EB[[#This Row],[product]],Carriers[],4,FALSE)</f>
        <v>1</v>
      </c>
      <c r="E2917" s="4">
        <f>VLOOKUP(EB[[#This Row],[indic_nrg]],Indicators[],4,FALSE)</f>
        <v>0</v>
      </c>
      <c r="F2917" s="4">
        <f>IFERROR(VLOOKUP(EB[[#This Row],[Source_carrier]],KS_DB[[product]:[KS]],6,FALSE),0)</f>
        <v>0</v>
      </c>
      <c r="G2917" s="4" t="s">
        <v>34</v>
      </c>
      <c r="H2917" s="4" t="s">
        <v>1245</v>
      </c>
      <c r="I2917" s="4" t="s">
        <v>51</v>
      </c>
      <c r="J2917" s="4" t="s">
        <v>37</v>
      </c>
      <c r="K2917" s="4" t="s">
        <v>1246</v>
      </c>
      <c r="L2917" s="4" t="s">
        <v>39</v>
      </c>
      <c r="M2917" s="4" t="s">
        <v>52</v>
      </c>
      <c r="N2917" s="4" t="s">
        <v>41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0</v>
      </c>
      <c r="AA2917" s="4">
        <v>0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25</v>
      </c>
      <c r="AN2917" s="4">
        <v>25</v>
      </c>
    </row>
    <row r="2918" spans="1:40" ht="15" customHeight="1" x14ac:dyDescent="0.25">
      <c r="A2918" s="4" t="str">
        <f>EB[[#This Row],[unit]] &amp; "#" &amp; EB[[#This Row],[indic_nrg]] &amp; "#" &amp; EB[[#This Row],[product]] &amp; "#" &amp; EB[[#This Row],[geo]]</f>
        <v>TJ#B_101608#2118#CZ</v>
      </c>
      <c r="B2918" s="4" t="str">
        <f>VLOOKUP(EB[[#This Row],[product]],KS_DB[[product]:[KS]],5,FALSE)</f>
        <v>solid</v>
      </c>
      <c r="C2918" s="4" t="str">
        <f>VLOOKUP(EB[[#This Row],[product]],KS_DB[[product]:[KS]],6,FALSE)</f>
        <v>solid</v>
      </c>
      <c r="D2918" s="4">
        <f>VLOOKUP(EB[[#This Row],[product]],Carriers[],4,FALSE)</f>
        <v>1</v>
      </c>
      <c r="E2918" s="4">
        <f>VLOOKUP(EB[[#This Row],[indic_nrg]],Indicators[],4,FALSE)</f>
        <v>0</v>
      </c>
      <c r="F2918" s="4">
        <f>IFERROR(VLOOKUP(EB[[#This Row],[Source_carrier]],KS_DB[[product]:[KS]],6,FALSE),0)</f>
        <v>0</v>
      </c>
      <c r="G2918" s="4" t="s">
        <v>34</v>
      </c>
      <c r="H2918" s="4" t="s">
        <v>1245</v>
      </c>
      <c r="I2918" s="4" t="s">
        <v>53</v>
      </c>
      <c r="J2918" s="4" t="s">
        <v>37</v>
      </c>
      <c r="K2918" s="4" t="s">
        <v>1246</v>
      </c>
      <c r="L2918" s="4" t="s">
        <v>39</v>
      </c>
      <c r="M2918" s="4" t="s">
        <v>54</v>
      </c>
      <c r="N2918" s="4" t="s">
        <v>41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v>0</v>
      </c>
    </row>
    <row r="2919" spans="1:40" ht="15" customHeight="1" x14ac:dyDescent="0.25">
      <c r="A2919" s="4" t="str">
        <f>EB[[#This Row],[unit]] &amp; "#" &amp; EB[[#This Row],[indic_nrg]] &amp; "#" &amp; EB[[#This Row],[product]] &amp; "#" &amp; EB[[#This Row],[geo]]</f>
        <v>TJ#B_101608#2121#CZ</v>
      </c>
      <c r="B2919" s="4" t="str">
        <f>VLOOKUP(EB[[#This Row],[product]],KS_DB[[product]:[KS]],5,FALSE)</f>
        <v>solid</v>
      </c>
      <c r="C2919" s="4" t="str">
        <f>VLOOKUP(EB[[#This Row],[product]],KS_DB[[product]:[KS]],6,FALSE)</f>
        <v>solid</v>
      </c>
      <c r="D2919" s="4">
        <f>VLOOKUP(EB[[#This Row],[product]],Carriers[],4,FALSE)</f>
        <v>1</v>
      </c>
      <c r="E2919" s="4">
        <f>VLOOKUP(EB[[#This Row],[indic_nrg]],Indicators[],4,FALSE)</f>
        <v>0</v>
      </c>
      <c r="F2919" s="4">
        <f>IFERROR(VLOOKUP(EB[[#This Row],[Source_carrier]],KS_DB[[product]:[KS]],6,FALSE),0)</f>
        <v>0</v>
      </c>
      <c r="G2919" s="4" t="s">
        <v>34</v>
      </c>
      <c r="H2919" s="4" t="s">
        <v>1245</v>
      </c>
      <c r="I2919" s="4" t="s">
        <v>55</v>
      </c>
      <c r="J2919" s="4" t="s">
        <v>37</v>
      </c>
      <c r="K2919" s="4" t="s">
        <v>1246</v>
      </c>
      <c r="L2919" s="4" t="s">
        <v>39</v>
      </c>
      <c r="M2919" s="4" t="s">
        <v>56</v>
      </c>
      <c r="N2919" s="4" t="s">
        <v>41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</row>
    <row r="2920" spans="1:40" ht="15" customHeight="1" x14ac:dyDescent="0.25">
      <c r="A2920" s="4" t="str">
        <f>EB[[#This Row],[unit]] &amp; "#" &amp; EB[[#This Row],[indic_nrg]] &amp; "#" &amp; EB[[#This Row],[product]] &amp; "#" &amp; EB[[#This Row],[geo]]</f>
        <v>TJ#B_101608#2122#CZ</v>
      </c>
      <c r="B2920" s="4" t="str">
        <f>VLOOKUP(EB[[#This Row],[product]],KS_DB[[product]:[KS]],5,FALSE)</f>
        <v>solid</v>
      </c>
      <c r="C2920" s="4" t="str">
        <f>VLOOKUP(EB[[#This Row],[product]],KS_DB[[product]:[KS]],6,FALSE)</f>
        <v>solid</v>
      </c>
      <c r="D2920" s="4">
        <f>VLOOKUP(EB[[#This Row],[product]],Carriers[],4,FALSE)</f>
        <v>1</v>
      </c>
      <c r="E2920" s="4">
        <f>VLOOKUP(EB[[#This Row],[indic_nrg]],Indicators[],4,FALSE)</f>
        <v>0</v>
      </c>
      <c r="F2920" s="4">
        <f>IFERROR(VLOOKUP(EB[[#This Row],[Source_carrier]],KS_DB[[product]:[KS]],6,FALSE),0)</f>
        <v>0</v>
      </c>
      <c r="G2920" s="4" t="s">
        <v>34</v>
      </c>
      <c r="H2920" s="4" t="s">
        <v>1245</v>
      </c>
      <c r="I2920" s="4" t="s">
        <v>57</v>
      </c>
      <c r="J2920" s="4" t="s">
        <v>37</v>
      </c>
      <c r="K2920" s="4" t="s">
        <v>1246</v>
      </c>
      <c r="L2920" s="4" t="s">
        <v>39</v>
      </c>
      <c r="M2920" s="4" t="s">
        <v>58</v>
      </c>
      <c r="N2920" s="4" t="s">
        <v>41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  <c r="Y2920" s="4">
        <v>0</v>
      </c>
      <c r="Z2920" s="4">
        <v>0</v>
      </c>
      <c r="AA2920" s="4">
        <v>0</v>
      </c>
      <c r="AB2920" s="4">
        <v>0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0</v>
      </c>
      <c r="AN2920" s="4">
        <v>0</v>
      </c>
    </row>
    <row r="2921" spans="1:40" ht="15" customHeight="1" x14ac:dyDescent="0.25">
      <c r="A2921" s="4" t="str">
        <f>EB[[#This Row],[unit]] &amp; "#" &amp; EB[[#This Row],[indic_nrg]] &amp; "#" &amp; EB[[#This Row],[product]] &amp; "#" &amp; EB[[#This Row],[geo]]</f>
        <v>TJ#B_101608#2130#CZ</v>
      </c>
      <c r="B2921" s="4" t="str">
        <f>VLOOKUP(EB[[#This Row],[product]],KS_DB[[product]:[KS]],5,FALSE)</f>
        <v>solid</v>
      </c>
      <c r="C2921" s="4" t="str">
        <f>VLOOKUP(EB[[#This Row],[product]],KS_DB[[product]:[KS]],6,FALSE)</f>
        <v>solid</v>
      </c>
      <c r="D2921" s="4">
        <f>VLOOKUP(EB[[#This Row],[product]],Carriers[],4,FALSE)</f>
        <v>1</v>
      </c>
      <c r="E2921" s="4">
        <f>VLOOKUP(EB[[#This Row],[indic_nrg]],Indicators[],4,FALSE)</f>
        <v>0</v>
      </c>
      <c r="F2921" s="4">
        <f>IFERROR(VLOOKUP(EB[[#This Row],[Source_carrier]],KS_DB[[product]:[KS]],6,FALSE),0)</f>
        <v>0</v>
      </c>
      <c r="G2921" s="4" t="s">
        <v>34</v>
      </c>
      <c r="H2921" s="4" t="s">
        <v>1245</v>
      </c>
      <c r="I2921" s="4" t="s">
        <v>59</v>
      </c>
      <c r="J2921" s="4" t="s">
        <v>37</v>
      </c>
      <c r="K2921" s="4" t="s">
        <v>1246</v>
      </c>
      <c r="L2921" s="4" t="s">
        <v>39</v>
      </c>
      <c r="M2921" s="4" t="s">
        <v>60</v>
      </c>
      <c r="N2921" s="4" t="s">
        <v>41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0</v>
      </c>
      <c r="Z2921" s="4">
        <v>0</v>
      </c>
      <c r="AA2921" s="4">
        <v>13157</v>
      </c>
      <c r="AB2921" s="4">
        <v>14138</v>
      </c>
      <c r="AC2921" s="4">
        <v>16286</v>
      </c>
      <c r="AD2921" s="4">
        <v>12516</v>
      </c>
      <c r="AE2921" s="4">
        <v>15721</v>
      </c>
      <c r="AF2921" s="4">
        <v>14175</v>
      </c>
      <c r="AG2921" s="4">
        <v>14364</v>
      </c>
      <c r="AH2921" s="4">
        <v>10141</v>
      </c>
      <c r="AI2921" s="4">
        <v>13760</v>
      </c>
      <c r="AJ2921" s="4">
        <v>13120</v>
      </c>
      <c r="AK2921" s="4">
        <v>14628</v>
      </c>
      <c r="AL2921" s="4">
        <v>15118</v>
      </c>
      <c r="AM2921" s="4">
        <v>15268</v>
      </c>
      <c r="AN2921" s="4">
        <v>16136</v>
      </c>
    </row>
    <row r="2922" spans="1:40" ht="15" customHeight="1" x14ac:dyDescent="0.25">
      <c r="A2922" s="4" t="str">
        <f>EB[[#This Row],[unit]] &amp; "#" &amp; EB[[#This Row],[indic_nrg]] &amp; "#" &amp; EB[[#This Row],[product]] &amp; "#" &amp; EB[[#This Row],[geo]]</f>
        <v>TJ#B_101608#2200#CZ</v>
      </c>
      <c r="B2922" s="4" t="str">
        <f>VLOOKUP(EB[[#This Row],[product]],KS_DB[[product]:[KS]],5,FALSE)</f>
        <v>solid</v>
      </c>
      <c r="C2922" s="4" t="str">
        <f>VLOOKUP(EB[[#This Row],[product]],KS_DB[[product]:[KS]],6,FALSE)</f>
        <v>solid</v>
      </c>
      <c r="D2922" s="4">
        <f>VLOOKUP(EB[[#This Row],[product]],Carriers[],4,FALSE)</f>
        <v>0</v>
      </c>
      <c r="E2922" s="4">
        <f>VLOOKUP(EB[[#This Row],[indic_nrg]],Indicators[],4,FALSE)</f>
        <v>0</v>
      </c>
      <c r="F2922" s="4">
        <f>IFERROR(VLOOKUP(EB[[#This Row],[Source_carrier]],KS_DB[[product]:[KS]],6,FALSE),0)</f>
        <v>0</v>
      </c>
      <c r="G2922" s="4" t="s">
        <v>34</v>
      </c>
      <c r="H2922" s="4" t="s">
        <v>1245</v>
      </c>
      <c r="I2922" s="4" t="s">
        <v>61</v>
      </c>
      <c r="J2922" s="4" t="s">
        <v>37</v>
      </c>
      <c r="K2922" s="4" t="s">
        <v>1246</v>
      </c>
      <c r="L2922" s="4" t="s">
        <v>39</v>
      </c>
      <c r="M2922" s="4" t="s">
        <v>62</v>
      </c>
      <c r="N2922" s="4" t="s">
        <v>41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0</v>
      </c>
      <c r="Y2922" s="4">
        <v>0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4663</v>
      </c>
      <c r="AJ2922" s="4">
        <v>1612</v>
      </c>
      <c r="AK2922" s="4">
        <v>2771</v>
      </c>
      <c r="AL2922" s="4">
        <v>2939</v>
      </c>
      <c r="AM2922" s="4">
        <v>3072</v>
      </c>
      <c r="AN2922" s="4">
        <v>2651</v>
      </c>
    </row>
    <row r="2923" spans="1:40" ht="15" customHeight="1" x14ac:dyDescent="0.25">
      <c r="A2923" s="4" t="str">
        <f>EB[[#This Row],[unit]] &amp; "#" &amp; EB[[#This Row],[indic_nrg]] &amp; "#" &amp; EB[[#This Row],[product]] &amp; "#" &amp; EB[[#This Row],[geo]]</f>
        <v>TJ#B_101608#2210#CZ</v>
      </c>
      <c r="B2923" s="4" t="str">
        <f>VLOOKUP(EB[[#This Row],[product]],KS_DB[[product]:[KS]],5,FALSE)</f>
        <v>solid</v>
      </c>
      <c r="C2923" s="4" t="str">
        <f>VLOOKUP(EB[[#This Row],[product]],KS_DB[[product]:[KS]],6,FALSE)</f>
        <v>solid</v>
      </c>
      <c r="D2923" s="4">
        <f>VLOOKUP(EB[[#This Row],[product]],Carriers[],4,FALSE)</f>
        <v>1</v>
      </c>
      <c r="E2923" s="4">
        <f>VLOOKUP(EB[[#This Row],[indic_nrg]],Indicators[],4,FALSE)</f>
        <v>0</v>
      </c>
      <c r="F2923" s="4">
        <f>IFERROR(VLOOKUP(EB[[#This Row],[Source_carrier]],KS_DB[[product]:[KS]],6,FALSE),0)</f>
        <v>0</v>
      </c>
      <c r="G2923" s="4" t="s">
        <v>34</v>
      </c>
      <c r="H2923" s="4" t="s">
        <v>1245</v>
      </c>
      <c r="I2923" s="4" t="s">
        <v>63</v>
      </c>
      <c r="J2923" s="4" t="s">
        <v>37</v>
      </c>
      <c r="K2923" s="4" t="s">
        <v>1246</v>
      </c>
      <c r="L2923" s="4" t="s">
        <v>39</v>
      </c>
      <c r="M2923" s="4" t="s">
        <v>64</v>
      </c>
      <c r="N2923" s="4" t="s">
        <v>41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4663</v>
      </c>
      <c r="AJ2923" s="4">
        <v>1612</v>
      </c>
      <c r="AK2923" s="4">
        <v>2771</v>
      </c>
      <c r="AL2923" s="4">
        <v>2939</v>
      </c>
      <c r="AM2923" s="4">
        <v>3072</v>
      </c>
      <c r="AN2923" s="4">
        <v>2651</v>
      </c>
    </row>
    <row r="2924" spans="1:40" ht="15" customHeight="1" x14ac:dyDescent="0.25">
      <c r="A2924" s="4" t="str">
        <f>EB[[#This Row],[unit]] &amp; "#" &amp; EB[[#This Row],[indic_nrg]] &amp; "#" &amp; EB[[#This Row],[product]] &amp; "#" &amp; EB[[#This Row],[geo]]</f>
        <v>TJ#B_101608#2230#CZ</v>
      </c>
      <c r="B2924" s="4" t="str">
        <f>VLOOKUP(EB[[#This Row],[product]],KS_DB[[product]:[KS]],5,FALSE)</f>
        <v>solid</v>
      </c>
      <c r="C2924" s="4" t="str">
        <f>VLOOKUP(EB[[#This Row],[product]],KS_DB[[product]:[KS]],6,FALSE)</f>
        <v>solid</v>
      </c>
      <c r="D2924" s="4">
        <f>VLOOKUP(EB[[#This Row],[product]],Carriers[],4,FALSE)</f>
        <v>1</v>
      </c>
      <c r="E2924" s="4">
        <f>VLOOKUP(EB[[#This Row],[indic_nrg]],Indicators[],4,FALSE)</f>
        <v>0</v>
      </c>
      <c r="F2924" s="4">
        <f>IFERROR(VLOOKUP(EB[[#This Row],[Source_carrier]],KS_DB[[product]:[KS]],6,FALSE),0)</f>
        <v>0</v>
      </c>
      <c r="G2924" s="4" t="s">
        <v>34</v>
      </c>
      <c r="H2924" s="4" t="s">
        <v>1245</v>
      </c>
      <c r="I2924" s="4" t="s">
        <v>65</v>
      </c>
      <c r="J2924" s="4" t="s">
        <v>37</v>
      </c>
      <c r="K2924" s="4" t="s">
        <v>1246</v>
      </c>
      <c r="L2924" s="4" t="s">
        <v>39</v>
      </c>
      <c r="M2924" s="4" t="s">
        <v>66</v>
      </c>
      <c r="N2924" s="4" t="s">
        <v>41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</row>
    <row r="2925" spans="1:40" ht="15" customHeight="1" x14ac:dyDescent="0.25">
      <c r="A2925" s="4" t="str">
        <f>EB[[#This Row],[unit]] &amp; "#" &amp; EB[[#This Row],[indic_nrg]] &amp; "#" &amp; EB[[#This Row],[product]] &amp; "#" &amp; EB[[#This Row],[geo]]</f>
        <v>TJ#B_101608#2310#CZ</v>
      </c>
      <c r="B2925" s="4" t="str">
        <f>VLOOKUP(EB[[#This Row],[product]],KS_DB[[product]:[KS]],5,FALSE)</f>
        <v>solid</v>
      </c>
      <c r="C2925" s="4" t="str">
        <f>VLOOKUP(EB[[#This Row],[product]],KS_DB[[product]:[KS]],6,FALSE)</f>
        <v>solid</v>
      </c>
      <c r="D2925" s="4">
        <f>VLOOKUP(EB[[#This Row],[product]],Carriers[],4,FALSE)</f>
        <v>1</v>
      </c>
      <c r="E2925" s="4">
        <f>VLOOKUP(EB[[#This Row],[indic_nrg]],Indicators[],4,FALSE)</f>
        <v>0</v>
      </c>
      <c r="F2925" s="4">
        <f>IFERROR(VLOOKUP(EB[[#This Row],[Source_carrier]],KS_DB[[product]:[KS]],6,FALSE),0)</f>
        <v>0</v>
      </c>
      <c r="G2925" s="4" t="s">
        <v>34</v>
      </c>
      <c r="H2925" s="4" t="s">
        <v>1245</v>
      </c>
      <c r="I2925" s="4" t="s">
        <v>67</v>
      </c>
      <c r="J2925" s="4" t="s">
        <v>37</v>
      </c>
      <c r="K2925" s="4" t="s">
        <v>1246</v>
      </c>
      <c r="L2925" s="4" t="s">
        <v>39</v>
      </c>
      <c r="M2925" s="4" t="s">
        <v>68</v>
      </c>
      <c r="N2925" s="4" t="s">
        <v>41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</row>
    <row r="2926" spans="1:40" ht="15" customHeight="1" x14ac:dyDescent="0.25">
      <c r="A2926" s="4" t="str">
        <f>EB[[#This Row],[unit]] &amp; "#" &amp; EB[[#This Row],[indic_nrg]] &amp; "#" &amp; EB[[#This Row],[product]] &amp; "#" &amp; EB[[#This Row],[geo]]</f>
        <v>TJ#B_101608#2330#CZ</v>
      </c>
      <c r="B2926" s="4" t="str">
        <f>VLOOKUP(EB[[#This Row],[product]],KS_DB[[product]:[KS]],5,FALSE)</f>
        <v>solid</v>
      </c>
      <c r="C2926" s="4" t="str">
        <f>VLOOKUP(EB[[#This Row],[product]],KS_DB[[product]:[KS]],6,FALSE)</f>
        <v>solid</v>
      </c>
      <c r="D2926" s="4">
        <f>VLOOKUP(EB[[#This Row],[product]],Carriers[],4,FALSE)</f>
        <v>1</v>
      </c>
      <c r="E2926" s="4">
        <f>VLOOKUP(EB[[#This Row],[indic_nrg]],Indicators[],4,FALSE)</f>
        <v>0</v>
      </c>
      <c r="F2926" s="4">
        <f>IFERROR(VLOOKUP(EB[[#This Row],[Source_carrier]],KS_DB[[product]:[KS]],6,FALSE),0)</f>
        <v>0</v>
      </c>
      <c r="G2926" s="4" t="s">
        <v>34</v>
      </c>
      <c r="H2926" s="4" t="s">
        <v>1245</v>
      </c>
      <c r="I2926" s="4" t="s">
        <v>69</v>
      </c>
      <c r="J2926" s="4" t="s">
        <v>37</v>
      </c>
      <c r="K2926" s="4" t="s">
        <v>1246</v>
      </c>
      <c r="L2926" s="4" t="s">
        <v>39</v>
      </c>
      <c r="M2926" s="4" t="s">
        <v>70</v>
      </c>
      <c r="N2926" s="4" t="s">
        <v>41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</row>
    <row r="2927" spans="1:40" ht="15" customHeight="1" x14ac:dyDescent="0.25">
      <c r="A2927" s="4" t="str">
        <f>EB[[#This Row],[unit]] &amp; "#" &amp; EB[[#This Row],[indic_nrg]] &amp; "#" &amp; EB[[#This Row],[product]] &amp; "#" &amp; EB[[#This Row],[geo]]</f>
        <v>TJ#B_101608#2410#CZ</v>
      </c>
      <c r="B2927" s="4" t="str">
        <f>VLOOKUP(EB[[#This Row],[product]],KS_DB[[product]:[KS]],5,FALSE)</f>
        <v>solid</v>
      </c>
      <c r="C2927" s="4" t="str">
        <f>VLOOKUP(EB[[#This Row],[product]],KS_DB[[product]:[KS]],6,FALSE)</f>
        <v>solid</v>
      </c>
      <c r="D2927" s="4">
        <f>VLOOKUP(EB[[#This Row],[product]],Carriers[],4,FALSE)</f>
        <v>1</v>
      </c>
      <c r="E2927" s="4">
        <f>VLOOKUP(EB[[#This Row],[indic_nrg]],Indicators[],4,FALSE)</f>
        <v>0</v>
      </c>
      <c r="F2927" s="4">
        <f>IFERROR(VLOOKUP(EB[[#This Row],[Source_carrier]],KS_DB[[product]:[KS]],6,FALSE),0)</f>
        <v>0</v>
      </c>
      <c r="G2927" s="4" t="s">
        <v>34</v>
      </c>
      <c r="H2927" s="4" t="s">
        <v>1245</v>
      </c>
      <c r="I2927" s="4" t="s">
        <v>71</v>
      </c>
      <c r="J2927" s="4" t="s">
        <v>37</v>
      </c>
      <c r="K2927" s="4" t="s">
        <v>1246</v>
      </c>
      <c r="L2927" s="4" t="s">
        <v>39</v>
      </c>
      <c r="M2927" s="4" t="s">
        <v>72</v>
      </c>
      <c r="N2927" s="4" t="s">
        <v>41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0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</row>
    <row r="2928" spans="1:40" ht="15" customHeight="1" x14ac:dyDescent="0.25">
      <c r="A2928" s="4" t="str">
        <f>EB[[#This Row],[unit]] &amp; "#" &amp; EB[[#This Row],[indic_nrg]] &amp; "#" &amp; EB[[#This Row],[product]] &amp; "#" &amp; EB[[#This Row],[geo]]</f>
        <v>TJ#B_101608#4000#CZ</v>
      </c>
      <c r="B2928" s="4" t="str">
        <f>VLOOKUP(EB[[#This Row],[product]],KS_DB[[product]:[KS]],5,FALSE)</f>
        <v>gas</v>
      </c>
      <c r="C2928" s="4" t="str">
        <f>VLOOKUP(EB[[#This Row],[product]],KS_DB[[product]:[KS]],6,FALSE)</f>
        <v>gas</v>
      </c>
      <c r="D2928" s="4">
        <f>VLOOKUP(EB[[#This Row],[product]],Carriers[],4,FALSE)</f>
        <v>0</v>
      </c>
      <c r="E2928" s="4">
        <f>VLOOKUP(EB[[#This Row],[indic_nrg]],Indicators[],4,FALSE)</f>
        <v>0</v>
      </c>
      <c r="F2928" s="4">
        <f>IFERROR(VLOOKUP(EB[[#This Row],[Source_carrier]],KS_DB[[product]:[KS]],6,FALSE),0)</f>
        <v>0</v>
      </c>
      <c r="G2928" s="4" t="s">
        <v>34</v>
      </c>
      <c r="H2928" s="4" t="s">
        <v>1245</v>
      </c>
      <c r="I2928" s="4" t="s">
        <v>83</v>
      </c>
      <c r="J2928" s="4" t="s">
        <v>37</v>
      </c>
      <c r="K2928" s="4" t="s">
        <v>1246</v>
      </c>
      <c r="L2928" s="4" t="s">
        <v>39</v>
      </c>
      <c r="M2928" s="4" t="s">
        <v>84</v>
      </c>
      <c r="N2928" s="4" t="s">
        <v>41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699</v>
      </c>
      <c r="AJ2928" s="4">
        <v>788</v>
      </c>
      <c r="AK2928" s="4">
        <v>681</v>
      </c>
      <c r="AL2928" s="4">
        <v>788</v>
      </c>
      <c r="AM2928" s="4">
        <v>871</v>
      </c>
      <c r="AN2928" s="4">
        <v>793</v>
      </c>
    </row>
    <row r="2929" spans="1:40" ht="15" customHeight="1" x14ac:dyDescent="0.25">
      <c r="A2929" s="4" t="str">
        <f>EB[[#This Row],[unit]] &amp; "#" &amp; EB[[#This Row],[indic_nrg]] &amp; "#" &amp; EB[[#This Row],[product]] &amp; "#" &amp; EB[[#This Row],[geo]]</f>
        <v>TJ#B_101608#4200#CZ</v>
      </c>
      <c r="B2929" s="4" t="str">
        <f>VLOOKUP(EB[[#This Row],[product]],KS_DB[[product]:[KS]],5,FALSE)</f>
        <v>gas</v>
      </c>
      <c r="C2929" s="4" t="str">
        <f>VLOOKUP(EB[[#This Row],[product]],KS_DB[[product]:[KS]],6,FALSE)</f>
        <v>gas</v>
      </c>
      <c r="D2929" s="4">
        <f>VLOOKUP(EB[[#This Row],[product]],Carriers[],4,FALSE)</f>
        <v>0</v>
      </c>
      <c r="E2929" s="4">
        <f>VLOOKUP(EB[[#This Row],[indic_nrg]],Indicators[],4,FALSE)</f>
        <v>0</v>
      </c>
      <c r="F2929" s="4">
        <f>IFERROR(VLOOKUP(EB[[#This Row],[Source_carrier]],KS_DB[[product]:[KS]],6,FALSE),0)</f>
        <v>0</v>
      </c>
      <c r="G2929" s="4" t="s">
        <v>34</v>
      </c>
      <c r="H2929" s="4" t="s">
        <v>1245</v>
      </c>
      <c r="I2929" s="4" t="s">
        <v>87</v>
      </c>
      <c r="J2929" s="4" t="s">
        <v>37</v>
      </c>
      <c r="K2929" s="4" t="s">
        <v>1246</v>
      </c>
      <c r="L2929" s="4" t="s">
        <v>39</v>
      </c>
      <c r="M2929" s="4" t="s">
        <v>88</v>
      </c>
      <c r="N2929" s="4" t="s">
        <v>41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699</v>
      </c>
      <c r="AJ2929" s="4">
        <v>788</v>
      </c>
      <c r="AK2929" s="4">
        <v>681</v>
      </c>
      <c r="AL2929" s="4">
        <v>788</v>
      </c>
      <c r="AM2929" s="4">
        <v>871</v>
      </c>
      <c r="AN2929" s="4">
        <v>793</v>
      </c>
    </row>
    <row r="2930" spans="1:40" ht="15" customHeight="1" x14ac:dyDescent="0.25">
      <c r="A2930" s="4" t="str">
        <f>EB[[#This Row],[unit]] &amp; "#" &amp; EB[[#This Row],[indic_nrg]] &amp; "#" &amp; EB[[#This Row],[product]] &amp; "#" &amp; EB[[#This Row],[geo]]</f>
        <v>TJ#B_101608#4210#CZ</v>
      </c>
      <c r="B2930" s="4" t="str">
        <f>VLOOKUP(EB[[#This Row],[product]],KS_DB[[product]:[KS]],5,FALSE)</f>
        <v>gas</v>
      </c>
      <c r="C2930" s="4" t="str">
        <f>VLOOKUP(EB[[#This Row],[product]],KS_DB[[product]:[KS]],6,FALSE)</f>
        <v>gas</v>
      </c>
      <c r="D2930" s="4">
        <f>VLOOKUP(EB[[#This Row],[product]],Carriers[],4,FALSE)</f>
        <v>1</v>
      </c>
      <c r="E2930" s="4">
        <f>VLOOKUP(EB[[#This Row],[indic_nrg]],Indicators[],4,FALSE)</f>
        <v>0</v>
      </c>
      <c r="F2930" s="4">
        <f>IFERROR(VLOOKUP(EB[[#This Row],[Source_carrier]],KS_DB[[product]:[KS]],6,FALSE),0)</f>
        <v>0</v>
      </c>
      <c r="G2930" s="4" t="s">
        <v>34</v>
      </c>
      <c r="H2930" s="4" t="s">
        <v>1245</v>
      </c>
      <c r="I2930" s="4" t="s">
        <v>89</v>
      </c>
      <c r="J2930" s="4" t="s">
        <v>37</v>
      </c>
      <c r="K2930" s="4" t="s">
        <v>1246</v>
      </c>
      <c r="L2930" s="4" t="s">
        <v>39</v>
      </c>
      <c r="M2930" s="4" t="s">
        <v>90</v>
      </c>
      <c r="N2930" s="4" t="s">
        <v>41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</row>
    <row r="2931" spans="1:40" ht="15" customHeight="1" x14ac:dyDescent="0.25">
      <c r="A2931" s="4" t="str">
        <f>EB[[#This Row],[unit]] &amp; "#" &amp; EB[[#This Row],[indic_nrg]] &amp; "#" &amp; EB[[#This Row],[product]] &amp; "#" &amp; EB[[#This Row],[geo]]</f>
        <v>TJ#B_101608#4220#CZ</v>
      </c>
      <c r="B2931" s="4" t="str">
        <f>VLOOKUP(EB[[#This Row],[product]],KS_DB[[product]:[KS]],5,FALSE)</f>
        <v>gas</v>
      </c>
      <c r="C2931" s="4" t="str">
        <f>VLOOKUP(EB[[#This Row],[product]],KS_DB[[product]:[KS]],6,FALSE)</f>
        <v>gas</v>
      </c>
      <c r="D2931" s="4">
        <f>VLOOKUP(EB[[#This Row],[product]],Carriers[],4,FALSE)</f>
        <v>1</v>
      </c>
      <c r="E2931" s="4">
        <f>VLOOKUP(EB[[#This Row],[indic_nrg]],Indicators[],4,FALSE)</f>
        <v>0</v>
      </c>
      <c r="F2931" s="4">
        <f>IFERROR(VLOOKUP(EB[[#This Row],[Source_carrier]],KS_DB[[product]:[KS]],6,FALSE),0)</f>
        <v>0</v>
      </c>
      <c r="G2931" s="4" t="s">
        <v>34</v>
      </c>
      <c r="H2931" s="4" t="s">
        <v>1245</v>
      </c>
      <c r="I2931" s="4" t="s">
        <v>91</v>
      </c>
      <c r="J2931" s="4" t="s">
        <v>37</v>
      </c>
      <c r="K2931" s="4" t="s">
        <v>1246</v>
      </c>
      <c r="L2931" s="4" t="s">
        <v>39</v>
      </c>
      <c r="M2931" s="4" t="s">
        <v>92</v>
      </c>
      <c r="N2931" s="4" t="s">
        <v>41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</row>
    <row r="2932" spans="1:40" ht="15" customHeight="1" x14ac:dyDescent="0.25">
      <c r="A2932" s="4" t="str">
        <f>EB[[#This Row],[unit]] &amp; "#" &amp; EB[[#This Row],[indic_nrg]] &amp; "#" &amp; EB[[#This Row],[product]] &amp; "#" &amp; EB[[#This Row],[geo]]</f>
        <v>TJ#B_101608#4230#CZ</v>
      </c>
      <c r="B2932" s="4" t="str">
        <f>VLOOKUP(EB[[#This Row],[product]],KS_DB[[product]:[KS]],5,FALSE)</f>
        <v>gas</v>
      </c>
      <c r="C2932" s="4" t="str">
        <f>VLOOKUP(EB[[#This Row],[product]],KS_DB[[product]:[KS]],6,FALSE)</f>
        <v>gas</v>
      </c>
      <c r="D2932" s="4">
        <f>VLOOKUP(EB[[#This Row],[product]],Carriers[],4,FALSE)</f>
        <v>1</v>
      </c>
      <c r="E2932" s="4">
        <f>VLOOKUP(EB[[#This Row],[indic_nrg]],Indicators[],4,FALSE)</f>
        <v>0</v>
      </c>
      <c r="F2932" s="4">
        <f>IFERROR(VLOOKUP(EB[[#This Row],[Source_carrier]],KS_DB[[product]:[KS]],6,FALSE),0)</f>
        <v>0</v>
      </c>
      <c r="G2932" s="4" t="s">
        <v>34</v>
      </c>
      <c r="H2932" s="4" t="s">
        <v>1245</v>
      </c>
      <c r="I2932" s="4" t="s">
        <v>93</v>
      </c>
      <c r="J2932" s="4" t="s">
        <v>37</v>
      </c>
      <c r="K2932" s="4" t="s">
        <v>1246</v>
      </c>
      <c r="L2932" s="4" t="s">
        <v>39</v>
      </c>
      <c r="M2932" s="4" t="s">
        <v>94</v>
      </c>
      <c r="N2932" s="4" t="s">
        <v>41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4">
        <v>0</v>
      </c>
    </row>
    <row r="2933" spans="1:40" ht="15" customHeight="1" x14ac:dyDescent="0.25">
      <c r="A2933" s="4" t="str">
        <f>EB[[#This Row],[unit]] &amp; "#" &amp; EB[[#This Row],[indic_nrg]] &amp; "#" &amp; EB[[#This Row],[product]] &amp; "#" &amp; EB[[#This Row],[geo]]</f>
        <v>TJ#B_101608#4240#CZ</v>
      </c>
      <c r="B2933" s="4" t="str">
        <f>VLOOKUP(EB[[#This Row],[product]],KS_DB[[product]:[KS]],5,FALSE)</f>
        <v>gas</v>
      </c>
      <c r="C2933" s="4" t="str">
        <f>VLOOKUP(EB[[#This Row],[product]],KS_DB[[product]:[KS]],6,FALSE)</f>
        <v>gas</v>
      </c>
      <c r="D2933" s="4">
        <f>VLOOKUP(EB[[#This Row],[product]],Carriers[],4,FALSE)</f>
        <v>1</v>
      </c>
      <c r="E2933" s="4">
        <f>VLOOKUP(EB[[#This Row],[indic_nrg]],Indicators[],4,FALSE)</f>
        <v>0</v>
      </c>
      <c r="F2933" s="4">
        <f>IFERROR(VLOOKUP(EB[[#This Row],[Source_carrier]],KS_DB[[product]:[KS]],6,FALSE),0)</f>
        <v>0</v>
      </c>
      <c r="G2933" s="4" t="s">
        <v>34</v>
      </c>
      <c r="H2933" s="4" t="s">
        <v>1245</v>
      </c>
      <c r="I2933" s="4" t="s">
        <v>95</v>
      </c>
      <c r="J2933" s="4" t="s">
        <v>37</v>
      </c>
      <c r="K2933" s="4" t="s">
        <v>1246</v>
      </c>
      <c r="L2933" s="4" t="s">
        <v>39</v>
      </c>
      <c r="M2933" s="4" t="s">
        <v>96</v>
      </c>
      <c r="N2933" s="4" t="s">
        <v>41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699</v>
      </c>
      <c r="AJ2933" s="4">
        <v>788</v>
      </c>
      <c r="AK2933" s="4">
        <v>681</v>
      </c>
      <c r="AL2933" s="4">
        <v>788</v>
      </c>
      <c r="AM2933" s="4">
        <v>871</v>
      </c>
      <c r="AN2933" s="4">
        <v>793</v>
      </c>
    </row>
    <row r="2934" spans="1:40" ht="15" customHeight="1" x14ac:dyDescent="0.25">
      <c r="A2934" s="4" t="str">
        <f>EB[[#This Row],[unit]] &amp; "#" &amp; EB[[#This Row],[indic_nrg]] &amp; "#" &amp; EB[[#This Row],[product]] &amp; "#" &amp; EB[[#This Row],[geo]]</f>
        <v>TJ#B_101700#0000#CZ</v>
      </c>
      <c r="B2934" s="4" t="str">
        <f>VLOOKUP(EB[[#This Row],[product]],KS_DB[[product]:[KS]],5,FALSE)</f>
        <v>all</v>
      </c>
      <c r="C2934" s="4" t="str">
        <f>VLOOKUP(EB[[#This Row],[product]],KS_DB[[product]:[KS]],6,FALSE)</f>
        <v>all</v>
      </c>
      <c r="D2934" s="4">
        <f>VLOOKUP(EB[[#This Row],[product]],Carriers[],4,FALSE)</f>
        <v>0</v>
      </c>
      <c r="E2934" s="4">
        <f>VLOOKUP(EB[[#This Row],[indic_nrg]],Indicators[],4,FALSE)</f>
        <v>0</v>
      </c>
      <c r="F2934" s="4">
        <f>IFERROR(VLOOKUP(EB[[#This Row],[Source_carrier]],KS_DB[[product]:[KS]],6,FALSE),0)</f>
        <v>0</v>
      </c>
      <c r="G2934" s="4" t="s">
        <v>34</v>
      </c>
      <c r="H2934" s="4" t="s">
        <v>633</v>
      </c>
      <c r="I2934" s="4" t="s">
        <v>36</v>
      </c>
      <c r="J2934" s="4" t="s">
        <v>37</v>
      </c>
      <c r="K2934" s="4" t="s">
        <v>634</v>
      </c>
      <c r="L2934" s="4" t="s">
        <v>39</v>
      </c>
      <c r="M2934" s="4" t="s">
        <v>40</v>
      </c>
      <c r="N2934" s="4" t="s">
        <v>41</v>
      </c>
      <c r="O2934" s="4">
        <v>1369384</v>
      </c>
      <c r="P2934" s="4">
        <v>1225309</v>
      </c>
      <c r="Q2934" s="4">
        <v>1213939</v>
      </c>
      <c r="R2934" s="4">
        <v>1180684</v>
      </c>
      <c r="S2934" s="4">
        <v>1114601</v>
      </c>
      <c r="T2934" s="4">
        <v>1101985</v>
      </c>
      <c r="U2934" s="4">
        <v>1118673</v>
      </c>
      <c r="V2934" s="4">
        <v>1104288</v>
      </c>
      <c r="W2934" s="4">
        <v>1062379</v>
      </c>
      <c r="X2934" s="4">
        <v>1012797</v>
      </c>
      <c r="Y2934" s="4">
        <v>1049662</v>
      </c>
      <c r="Z2934" s="4">
        <v>1067324</v>
      </c>
      <c r="AA2934" s="4">
        <v>1046445</v>
      </c>
      <c r="AB2934" s="4">
        <v>1096914</v>
      </c>
      <c r="AC2934" s="4">
        <v>1115991</v>
      </c>
      <c r="AD2934" s="4">
        <v>1102376</v>
      </c>
      <c r="AE2934" s="4">
        <v>1116895</v>
      </c>
      <c r="AF2934" s="4">
        <v>1098760</v>
      </c>
      <c r="AG2934" s="4">
        <v>1092794</v>
      </c>
      <c r="AH2934" s="4">
        <v>1048528</v>
      </c>
      <c r="AI2934" s="4">
        <v>1058057</v>
      </c>
      <c r="AJ2934" s="4">
        <v>1023686</v>
      </c>
      <c r="AK2934" s="4">
        <v>1021906</v>
      </c>
      <c r="AL2934" s="4">
        <v>1017008</v>
      </c>
      <c r="AM2934" s="4">
        <v>983664</v>
      </c>
      <c r="AN2934" s="4">
        <v>1010197</v>
      </c>
    </row>
    <row r="2935" spans="1:40" ht="15" customHeight="1" x14ac:dyDescent="0.25">
      <c r="A2935" s="4" t="str">
        <f>EB[[#This Row],[unit]] &amp; "#" &amp; EB[[#This Row],[indic_nrg]] &amp; "#" &amp; EB[[#This Row],[product]] &amp; "#" &amp; EB[[#This Row],[geo]]</f>
        <v>TJ#B_101700#2000#CZ</v>
      </c>
      <c r="B2935" s="4" t="str">
        <f>VLOOKUP(EB[[#This Row],[product]],KS_DB[[product]:[KS]],5,FALSE)</f>
        <v>solid</v>
      </c>
      <c r="C2935" s="4" t="str">
        <f>VLOOKUP(EB[[#This Row],[product]],KS_DB[[product]:[KS]],6,FALSE)</f>
        <v>solid</v>
      </c>
      <c r="D2935" s="4">
        <f>VLOOKUP(EB[[#This Row],[product]],Carriers[],4,FALSE)</f>
        <v>0</v>
      </c>
      <c r="E2935" s="4">
        <f>VLOOKUP(EB[[#This Row],[indic_nrg]],Indicators[],4,FALSE)</f>
        <v>0</v>
      </c>
      <c r="F2935" s="4">
        <f>IFERROR(VLOOKUP(EB[[#This Row],[Source_carrier]],KS_DB[[product]:[KS]],6,FALSE),0)</f>
        <v>0</v>
      </c>
      <c r="G2935" s="4" t="s">
        <v>34</v>
      </c>
      <c r="H2935" s="4" t="s">
        <v>633</v>
      </c>
      <c r="I2935" s="4" t="s">
        <v>18</v>
      </c>
      <c r="J2935" s="4" t="s">
        <v>37</v>
      </c>
      <c r="K2935" s="4" t="s">
        <v>634</v>
      </c>
      <c r="L2935" s="4" t="s">
        <v>39</v>
      </c>
      <c r="M2935" s="4" t="s">
        <v>42</v>
      </c>
      <c r="N2935" s="4" t="s">
        <v>41</v>
      </c>
      <c r="O2935" s="4">
        <v>512853</v>
      </c>
      <c r="P2935" s="4">
        <v>434517</v>
      </c>
      <c r="Q2935" s="4">
        <v>371883</v>
      </c>
      <c r="R2935" s="4">
        <v>335746</v>
      </c>
      <c r="S2935" s="4">
        <v>285162</v>
      </c>
      <c r="T2935" s="4">
        <v>256008</v>
      </c>
      <c r="U2935" s="4">
        <v>235200</v>
      </c>
      <c r="V2935" s="4">
        <v>221489</v>
      </c>
      <c r="W2935" s="4">
        <v>180769</v>
      </c>
      <c r="X2935" s="4">
        <v>159944</v>
      </c>
      <c r="Y2935" s="4">
        <v>214938</v>
      </c>
      <c r="Z2935" s="4">
        <v>177682</v>
      </c>
      <c r="AA2935" s="4">
        <v>169186</v>
      </c>
      <c r="AB2935" s="4">
        <v>183546</v>
      </c>
      <c r="AC2935" s="4">
        <v>182493</v>
      </c>
      <c r="AD2935" s="4">
        <v>157800</v>
      </c>
      <c r="AE2935" s="4">
        <v>167113</v>
      </c>
      <c r="AF2935" s="4">
        <v>144985</v>
      </c>
      <c r="AG2935" s="4">
        <v>137013</v>
      </c>
      <c r="AH2935" s="4">
        <v>136295</v>
      </c>
      <c r="AI2935" s="4">
        <v>107305</v>
      </c>
      <c r="AJ2935" s="4">
        <v>104580</v>
      </c>
      <c r="AK2935" s="4">
        <v>106974</v>
      </c>
      <c r="AL2935" s="4">
        <v>109478</v>
      </c>
      <c r="AM2935" s="4">
        <v>94882</v>
      </c>
      <c r="AN2935" s="4">
        <v>93031</v>
      </c>
    </row>
    <row r="2936" spans="1:40" ht="15" customHeight="1" x14ac:dyDescent="0.25">
      <c r="A2936" s="4" t="str">
        <f>EB[[#This Row],[unit]] &amp; "#" &amp; EB[[#This Row],[indic_nrg]] &amp; "#" &amp; EB[[#This Row],[product]] &amp; "#" &amp; EB[[#This Row],[geo]]</f>
        <v>TJ#B_101700#2100#CZ</v>
      </c>
      <c r="B2936" s="4" t="str">
        <f>VLOOKUP(EB[[#This Row],[product]],KS_DB[[product]:[KS]],5,FALSE)</f>
        <v>solid</v>
      </c>
      <c r="C2936" s="4" t="str">
        <f>VLOOKUP(EB[[#This Row],[product]],KS_DB[[product]:[KS]],6,FALSE)</f>
        <v>solid</v>
      </c>
      <c r="D2936" s="4">
        <f>VLOOKUP(EB[[#This Row],[product]],Carriers[],4,FALSE)</f>
        <v>0</v>
      </c>
      <c r="E2936" s="4">
        <f>VLOOKUP(EB[[#This Row],[indic_nrg]],Indicators[],4,FALSE)</f>
        <v>0</v>
      </c>
      <c r="F2936" s="4">
        <f>IFERROR(VLOOKUP(EB[[#This Row],[Source_carrier]],KS_DB[[product]:[KS]],6,FALSE),0)</f>
        <v>0</v>
      </c>
      <c r="G2936" s="4" t="s">
        <v>34</v>
      </c>
      <c r="H2936" s="4" t="s">
        <v>633</v>
      </c>
      <c r="I2936" s="4" t="s">
        <v>43</v>
      </c>
      <c r="J2936" s="4" t="s">
        <v>37</v>
      </c>
      <c r="K2936" s="4" t="s">
        <v>634</v>
      </c>
      <c r="L2936" s="4" t="s">
        <v>39</v>
      </c>
      <c r="M2936" s="4" t="s">
        <v>44</v>
      </c>
      <c r="N2936" s="4" t="s">
        <v>41</v>
      </c>
      <c r="O2936" s="4">
        <v>273198</v>
      </c>
      <c r="P2936" s="4">
        <v>213259</v>
      </c>
      <c r="Q2936" s="4">
        <v>174876</v>
      </c>
      <c r="R2936" s="4">
        <v>145860</v>
      </c>
      <c r="S2936" s="4">
        <v>125608</v>
      </c>
      <c r="T2936" s="4">
        <v>130322</v>
      </c>
      <c r="U2936" s="4">
        <v>115032</v>
      </c>
      <c r="V2936" s="4">
        <v>112877</v>
      </c>
      <c r="W2936" s="4">
        <v>113120</v>
      </c>
      <c r="X2936" s="4">
        <v>85067</v>
      </c>
      <c r="Y2936" s="4">
        <v>98797</v>
      </c>
      <c r="Z2936" s="4">
        <v>105619</v>
      </c>
      <c r="AA2936" s="4">
        <v>97502</v>
      </c>
      <c r="AB2936" s="4">
        <v>82772</v>
      </c>
      <c r="AC2936" s="4">
        <v>93856</v>
      </c>
      <c r="AD2936" s="4">
        <v>88970</v>
      </c>
      <c r="AE2936" s="4">
        <v>89790</v>
      </c>
      <c r="AF2936" s="4">
        <v>93394</v>
      </c>
      <c r="AG2936" s="4">
        <v>83006</v>
      </c>
      <c r="AH2936" s="4">
        <v>72884</v>
      </c>
      <c r="AI2936" s="4">
        <v>63899</v>
      </c>
      <c r="AJ2936" s="4">
        <v>65129</v>
      </c>
      <c r="AK2936" s="4">
        <v>68266</v>
      </c>
      <c r="AL2936" s="4">
        <v>65925</v>
      </c>
      <c r="AM2936" s="4">
        <v>62922</v>
      </c>
      <c r="AN2936" s="4">
        <v>61735</v>
      </c>
    </row>
    <row r="2937" spans="1:40" ht="15" customHeight="1" x14ac:dyDescent="0.25">
      <c r="A2937" s="4" t="str">
        <f>EB[[#This Row],[unit]] &amp; "#" &amp; EB[[#This Row],[indic_nrg]] &amp; "#" &amp; EB[[#This Row],[product]] &amp; "#" &amp; EB[[#This Row],[geo]]</f>
        <v>TJ#B_101700#2112#CZ</v>
      </c>
      <c r="B2937" s="4" t="str">
        <f>VLOOKUP(EB[[#This Row],[product]],KS_DB[[product]:[KS]],5,FALSE)</f>
        <v>solid</v>
      </c>
      <c r="C2937" s="4" t="str">
        <f>VLOOKUP(EB[[#This Row],[product]],KS_DB[[product]:[KS]],6,FALSE)</f>
        <v>solid</v>
      </c>
      <c r="D2937" s="4">
        <f>VLOOKUP(EB[[#This Row],[product]],Carriers[],4,FALSE)</f>
        <v>1</v>
      </c>
      <c r="E2937" s="4">
        <f>VLOOKUP(EB[[#This Row],[indic_nrg]],Indicators[],4,FALSE)</f>
        <v>0</v>
      </c>
      <c r="F2937" s="4">
        <f>IFERROR(VLOOKUP(EB[[#This Row],[Source_carrier]],KS_DB[[product]:[KS]],6,FALSE),0)</f>
        <v>0</v>
      </c>
      <c r="G2937" s="4" t="s">
        <v>34</v>
      </c>
      <c r="H2937" s="4" t="s">
        <v>633</v>
      </c>
      <c r="I2937" s="4" t="s">
        <v>45</v>
      </c>
      <c r="J2937" s="4" t="s">
        <v>37</v>
      </c>
      <c r="K2937" s="4" t="s">
        <v>634</v>
      </c>
      <c r="L2937" s="4" t="s">
        <v>39</v>
      </c>
      <c r="M2937" s="4" t="s">
        <v>46</v>
      </c>
      <c r="N2937" s="4" t="s">
        <v>41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4">
        <v>0</v>
      </c>
    </row>
    <row r="2938" spans="1:40" ht="15" customHeight="1" x14ac:dyDescent="0.25">
      <c r="A2938" s="4" t="str">
        <f>EB[[#This Row],[unit]] &amp; "#" &amp; EB[[#This Row],[indic_nrg]] &amp; "#" &amp; EB[[#This Row],[product]] &amp; "#" &amp; EB[[#This Row],[geo]]</f>
        <v>TJ#B_101700#2115#CZ</v>
      </c>
      <c r="B2938" s="4" t="str">
        <f>VLOOKUP(EB[[#This Row],[product]],KS_DB[[product]:[KS]],5,FALSE)</f>
        <v>solid</v>
      </c>
      <c r="C2938" s="4" t="str">
        <f>VLOOKUP(EB[[#This Row],[product]],KS_DB[[product]:[KS]],6,FALSE)</f>
        <v>solid</v>
      </c>
      <c r="D2938" s="4">
        <f>VLOOKUP(EB[[#This Row],[product]],Carriers[],4,FALSE)</f>
        <v>1</v>
      </c>
      <c r="E2938" s="4">
        <f>VLOOKUP(EB[[#This Row],[indic_nrg]],Indicators[],4,FALSE)</f>
        <v>0</v>
      </c>
      <c r="F2938" s="4">
        <f>IFERROR(VLOOKUP(EB[[#This Row],[Source_carrier]],KS_DB[[product]:[KS]],6,FALSE),0)</f>
        <v>0</v>
      </c>
      <c r="G2938" s="4" t="s">
        <v>34</v>
      </c>
      <c r="H2938" s="4" t="s">
        <v>633</v>
      </c>
      <c r="I2938" s="4" t="s">
        <v>47</v>
      </c>
      <c r="J2938" s="4" t="s">
        <v>37</v>
      </c>
      <c r="K2938" s="4" t="s">
        <v>634</v>
      </c>
      <c r="L2938" s="4" t="s">
        <v>39</v>
      </c>
      <c r="M2938" s="4" t="s">
        <v>48</v>
      </c>
      <c r="N2938" s="4" t="s">
        <v>41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</v>
      </c>
      <c r="Y2938" s="4">
        <v>0</v>
      </c>
      <c r="Z2938" s="4">
        <v>0</v>
      </c>
      <c r="AA2938" s="4">
        <v>544</v>
      </c>
      <c r="AB2938" s="4">
        <v>480</v>
      </c>
      <c r="AC2938" s="4">
        <v>1600</v>
      </c>
      <c r="AD2938" s="4">
        <v>1152</v>
      </c>
      <c r="AE2938" s="4">
        <v>1640</v>
      </c>
      <c r="AF2938" s="4">
        <v>1260</v>
      </c>
      <c r="AG2938" s="4">
        <v>1170</v>
      </c>
      <c r="AH2938" s="4">
        <v>630</v>
      </c>
      <c r="AI2938" s="4">
        <v>660</v>
      </c>
      <c r="AJ2938" s="4">
        <v>1639</v>
      </c>
      <c r="AK2938" s="4">
        <v>2338</v>
      </c>
      <c r="AL2938" s="4">
        <v>2923</v>
      </c>
      <c r="AM2938" s="4">
        <v>2416</v>
      </c>
      <c r="AN2938" s="4">
        <v>1281</v>
      </c>
    </row>
    <row r="2939" spans="1:40" ht="15" customHeight="1" x14ac:dyDescent="0.25">
      <c r="A2939" s="4" t="str">
        <f>EB[[#This Row],[unit]] &amp; "#" &amp; EB[[#This Row],[indic_nrg]] &amp; "#" &amp; EB[[#This Row],[product]] &amp; "#" &amp; EB[[#This Row],[geo]]</f>
        <v>TJ#B_101700#2116#CZ</v>
      </c>
      <c r="B2939" s="4" t="str">
        <f>VLOOKUP(EB[[#This Row],[product]],KS_DB[[product]:[KS]],5,FALSE)</f>
        <v>solid</v>
      </c>
      <c r="C2939" s="4" t="str">
        <f>VLOOKUP(EB[[#This Row],[product]],KS_DB[[product]:[KS]],6,FALSE)</f>
        <v>solid</v>
      </c>
      <c r="D2939" s="4">
        <f>VLOOKUP(EB[[#This Row],[product]],Carriers[],4,FALSE)</f>
        <v>1</v>
      </c>
      <c r="E2939" s="4">
        <f>VLOOKUP(EB[[#This Row],[indic_nrg]],Indicators[],4,FALSE)</f>
        <v>0</v>
      </c>
      <c r="F2939" s="4">
        <f>IFERROR(VLOOKUP(EB[[#This Row],[Source_carrier]],KS_DB[[product]:[KS]],6,FALSE),0)</f>
        <v>0</v>
      </c>
      <c r="G2939" s="4" t="s">
        <v>34</v>
      </c>
      <c r="H2939" s="4" t="s">
        <v>633</v>
      </c>
      <c r="I2939" s="4" t="s">
        <v>49</v>
      </c>
      <c r="J2939" s="4" t="s">
        <v>37</v>
      </c>
      <c r="K2939" s="4" t="s">
        <v>634</v>
      </c>
      <c r="L2939" s="4" t="s">
        <v>39</v>
      </c>
      <c r="M2939" s="4" t="s">
        <v>50</v>
      </c>
      <c r="N2939" s="4" t="s">
        <v>41</v>
      </c>
      <c r="O2939" s="4">
        <v>39420</v>
      </c>
      <c r="P2939" s="4">
        <v>41722</v>
      </c>
      <c r="Q2939" s="4">
        <v>26168</v>
      </c>
      <c r="R2939" s="4">
        <v>702</v>
      </c>
      <c r="S2939" s="4">
        <v>421</v>
      </c>
      <c r="T2939" s="4">
        <v>983</v>
      </c>
      <c r="U2939" s="4">
        <v>2022</v>
      </c>
      <c r="V2939" s="4">
        <v>2286</v>
      </c>
      <c r="W2939" s="4">
        <v>1943</v>
      </c>
      <c r="X2939" s="4">
        <v>1241</v>
      </c>
      <c r="Y2939" s="4">
        <v>1164</v>
      </c>
      <c r="Z2939" s="4">
        <v>1487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4">
        <v>0</v>
      </c>
    </row>
    <row r="2940" spans="1:40" ht="15" customHeight="1" x14ac:dyDescent="0.25">
      <c r="A2940" s="4" t="str">
        <f>EB[[#This Row],[unit]] &amp; "#" &amp; EB[[#This Row],[indic_nrg]] &amp; "#" &amp; EB[[#This Row],[product]] &amp; "#" &amp; EB[[#This Row],[geo]]</f>
        <v>TJ#B_101700#2117#CZ</v>
      </c>
      <c r="B2940" s="4" t="str">
        <f>VLOOKUP(EB[[#This Row],[product]],KS_DB[[product]:[KS]],5,FALSE)</f>
        <v>solid</v>
      </c>
      <c r="C2940" s="4" t="str">
        <f>VLOOKUP(EB[[#This Row],[product]],KS_DB[[product]:[KS]],6,FALSE)</f>
        <v>solid</v>
      </c>
      <c r="D2940" s="4">
        <f>VLOOKUP(EB[[#This Row],[product]],Carriers[],4,FALSE)</f>
        <v>1</v>
      </c>
      <c r="E2940" s="4">
        <f>VLOOKUP(EB[[#This Row],[indic_nrg]],Indicators[],4,FALSE)</f>
        <v>0</v>
      </c>
      <c r="F2940" s="4">
        <f>IFERROR(VLOOKUP(EB[[#This Row],[Source_carrier]],KS_DB[[product]:[KS]],6,FALSE),0)</f>
        <v>0</v>
      </c>
      <c r="G2940" s="4" t="s">
        <v>34</v>
      </c>
      <c r="H2940" s="4" t="s">
        <v>633</v>
      </c>
      <c r="I2940" s="4" t="s">
        <v>51</v>
      </c>
      <c r="J2940" s="4" t="s">
        <v>37</v>
      </c>
      <c r="K2940" s="4" t="s">
        <v>634</v>
      </c>
      <c r="L2940" s="4" t="s">
        <v>39</v>
      </c>
      <c r="M2940" s="4" t="s">
        <v>52</v>
      </c>
      <c r="N2940" s="4" t="s">
        <v>41</v>
      </c>
      <c r="O2940" s="4">
        <v>92769</v>
      </c>
      <c r="P2940" s="4">
        <v>65053</v>
      </c>
      <c r="Q2940" s="4">
        <v>48388</v>
      </c>
      <c r="R2940" s="4">
        <v>55435</v>
      </c>
      <c r="S2940" s="4">
        <v>43590</v>
      </c>
      <c r="T2940" s="4">
        <v>49437</v>
      </c>
      <c r="U2940" s="4">
        <v>36393</v>
      </c>
      <c r="V2940" s="4">
        <v>40435</v>
      </c>
      <c r="W2940" s="4">
        <v>51870</v>
      </c>
      <c r="X2940" s="4">
        <v>33502</v>
      </c>
      <c r="Y2940" s="4">
        <v>38132</v>
      </c>
      <c r="Z2940" s="4">
        <v>42833</v>
      </c>
      <c r="AA2940" s="4">
        <v>35214</v>
      </c>
      <c r="AB2940" s="4">
        <v>18572</v>
      </c>
      <c r="AC2940" s="4">
        <v>30140</v>
      </c>
      <c r="AD2940" s="4">
        <v>30782</v>
      </c>
      <c r="AE2940" s="4">
        <v>30011</v>
      </c>
      <c r="AF2940" s="4">
        <v>32986</v>
      </c>
      <c r="AG2940" s="4">
        <v>27738</v>
      </c>
      <c r="AH2940" s="4">
        <v>24073</v>
      </c>
      <c r="AI2940" s="4">
        <v>17098</v>
      </c>
      <c r="AJ2940" s="4">
        <v>15881</v>
      </c>
      <c r="AK2940" s="4">
        <v>20130</v>
      </c>
      <c r="AL2940" s="4">
        <v>18553</v>
      </c>
      <c r="AM2940" s="4">
        <v>21294</v>
      </c>
      <c r="AN2940" s="4">
        <v>22712</v>
      </c>
    </row>
    <row r="2941" spans="1:40" ht="15" customHeight="1" x14ac:dyDescent="0.25">
      <c r="A2941" s="4" t="str">
        <f>EB[[#This Row],[unit]] &amp; "#" &amp; EB[[#This Row],[indic_nrg]] &amp; "#" &amp; EB[[#This Row],[product]] &amp; "#" &amp; EB[[#This Row],[geo]]</f>
        <v>TJ#B_101700#2118#CZ</v>
      </c>
      <c r="B2941" s="4" t="str">
        <f>VLOOKUP(EB[[#This Row],[product]],KS_DB[[product]:[KS]],5,FALSE)</f>
        <v>solid</v>
      </c>
      <c r="C2941" s="4" t="str">
        <f>VLOOKUP(EB[[#This Row],[product]],KS_DB[[product]:[KS]],6,FALSE)</f>
        <v>solid</v>
      </c>
      <c r="D2941" s="4">
        <f>VLOOKUP(EB[[#This Row],[product]],Carriers[],4,FALSE)</f>
        <v>1</v>
      </c>
      <c r="E2941" s="4">
        <f>VLOOKUP(EB[[#This Row],[indic_nrg]],Indicators[],4,FALSE)</f>
        <v>0</v>
      </c>
      <c r="F2941" s="4">
        <f>IFERROR(VLOOKUP(EB[[#This Row],[Source_carrier]],KS_DB[[product]:[KS]],6,FALSE),0)</f>
        <v>0</v>
      </c>
      <c r="G2941" s="4" t="s">
        <v>34</v>
      </c>
      <c r="H2941" s="4" t="s">
        <v>633</v>
      </c>
      <c r="I2941" s="4" t="s">
        <v>53</v>
      </c>
      <c r="J2941" s="4" t="s">
        <v>37</v>
      </c>
      <c r="K2941" s="4" t="s">
        <v>634</v>
      </c>
      <c r="L2941" s="4" t="s">
        <v>39</v>
      </c>
      <c r="M2941" s="4" t="s">
        <v>54</v>
      </c>
      <c r="N2941" s="4" t="s">
        <v>41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</v>
      </c>
      <c r="Y2941" s="4">
        <v>0</v>
      </c>
      <c r="Z2941" s="4">
        <v>0</v>
      </c>
      <c r="AA2941" s="4">
        <v>0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</row>
    <row r="2942" spans="1:40" ht="15" customHeight="1" x14ac:dyDescent="0.25">
      <c r="A2942" s="4" t="str">
        <f>EB[[#This Row],[unit]] &amp; "#" &amp; EB[[#This Row],[indic_nrg]] &amp; "#" &amp; EB[[#This Row],[product]] &amp; "#" &amp; EB[[#This Row],[geo]]</f>
        <v>TJ#B_101700#2121#CZ</v>
      </c>
      <c r="B2942" s="4" t="str">
        <f>VLOOKUP(EB[[#This Row],[product]],KS_DB[[product]:[KS]],5,FALSE)</f>
        <v>solid</v>
      </c>
      <c r="C2942" s="4" t="str">
        <f>VLOOKUP(EB[[#This Row],[product]],KS_DB[[product]:[KS]],6,FALSE)</f>
        <v>solid</v>
      </c>
      <c r="D2942" s="4">
        <f>VLOOKUP(EB[[#This Row],[product]],Carriers[],4,FALSE)</f>
        <v>1</v>
      </c>
      <c r="E2942" s="4">
        <f>VLOOKUP(EB[[#This Row],[indic_nrg]],Indicators[],4,FALSE)</f>
        <v>0</v>
      </c>
      <c r="F2942" s="4">
        <f>IFERROR(VLOOKUP(EB[[#This Row],[Source_carrier]],KS_DB[[product]:[KS]],6,FALSE),0)</f>
        <v>0</v>
      </c>
      <c r="G2942" s="4" t="s">
        <v>34</v>
      </c>
      <c r="H2942" s="4" t="s">
        <v>633</v>
      </c>
      <c r="I2942" s="4" t="s">
        <v>55</v>
      </c>
      <c r="J2942" s="4" t="s">
        <v>37</v>
      </c>
      <c r="K2942" s="4" t="s">
        <v>634</v>
      </c>
      <c r="L2942" s="4" t="s">
        <v>39</v>
      </c>
      <c r="M2942" s="4" t="s">
        <v>56</v>
      </c>
      <c r="N2942" s="4" t="s">
        <v>41</v>
      </c>
      <c r="O2942" s="4">
        <v>141009</v>
      </c>
      <c r="P2942" s="4">
        <v>106484</v>
      </c>
      <c r="Q2942" s="4">
        <v>100321</v>
      </c>
      <c r="R2942" s="4">
        <v>89724</v>
      </c>
      <c r="S2942" s="4">
        <v>81597</v>
      </c>
      <c r="T2942" s="4">
        <v>79902</v>
      </c>
      <c r="U2942" s="4">
        <v>76618</v>
      </c>
      <c r="V2942" s="4">
        <v>70156</v>
      </c>
      <c r="W2942" s="4">
        <v>59307</v>
      </c>
      <c r="X2942" s="4">
        <v>50324</v>
      </c>
      <c r="Y2942" s="4">
        <v>59500</v>
      </c>
      <c r="Z2942" s="4">
        <v>61299</v>
      </c>
      <c r="AA2942" s="4">
        <v>59671</v>
      </c>
      <c r="AB2942" s="4">
        <v>61571</v>
      </c>
      <c r="AC2942" s="4">
        <v>59288</v>
      </c>
      <c r="AD2942" s="4">
        <v>54284</v>
      </c>
      <c r="AE2942" s="4">
        <v>56934</v>
      </c>
      <c r="AF2942" s="4">
        <v>56170</v>
      </c>
      <c r="AG2942" s="4">
        <v>49536</v>
      </c>
      <c r="AH2942" s="4">
        <v>43243</v>
      </c>
      <c r="AI2942" s="4">
        <v>44746</v>
      </c>
      <c r="AJ2942" s="4">
        <v>45836</v>
      </c>
      <c r="AK2942" s="4">
        <v>44139</v>
      </c>
      <c r="AL2942" s="4">
        <v>43430</v>
      </c>
      <c r="AM2942" s="4">
        <v>38421</v>
      </c>
      <c r="AN2942" s="4">
        <v>36988</v>
      </c>
    </row>
    <row r="2943" spans="1:40" ht="15" customHeight="1" x14ac:dyDescent="0.25">
      <c r="A2943" s="4" t="str">
        <f>EB[[#This Row],[unit]] &amp; "#" &amp; EB[[#This Row],[indic_nrg]] &amp; "#" &amp; EB[[#This Row],[product]] &amp; "#" &amp; EB[[#This Row],[geo]]</f>
        <v>TJ#B_101700#2122#CZ</v>
      </c>
      <c r="B2943" s="4" t="str">
        <f>VLOOKUP(EB[[#This Row],[product]],KS_DB[[product]:[KS]],5,FALSE)</f>
        <v>solid</v>
      </c>
      <c r="C2943" s="4" t="str">
        <f>VLOOKUP(EB[[#This Row],[product]],KS_DB[[product]:[KS]],6,FALSE)</f>
        <v>solid</v>
      </c>
      <c r="D2943" s="4">
        <f>VLOOKUP(EB[[#This Row],[product]],Carriers[],4,FALSE)</f>
        <v>1</v>
      </c>
      <c r="E2943" s="4">
        <f>VLOOKUP(EB[[#This Row],[indic_nrg]],Indicators[],4,FALSE)</f>
        <v>0</v>
      </c>
      <c r="F2943" s="4">
        <f>IFERROR(VLOOKUP(EB[[#This Row],[Source_carrier]],KS_DB[[product]:[KS]],6,FALSE),0)</f>
        <v>0</v>
      </c>
      <c r="G2943" s="4" t="s">
        <v>34</v>
      </c>
      <c r="H2943" s="4" t="s">
        <v>633</v>
      </c>
      <c r="I2943" s="4" t="s">
        <v>57</v>
      </c>
      <c r="J2943" s="4" t="s">
        <v>37</v>
      </c>
      <c r="K2943" s="4" t="s">
        <v>634</v>
      </c>
      <c r="L2943" s="4" t="s">
        <v>39</v>
      </c>
      <c r="M2943" s="4" t="s">
        <v>58</v>
      </c>
      <c r="N2943" s="4" t="s">
        <v>41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4">
        <v>0</v>
      </c>
    </row>
    <row r="2944" spans="1:40" ht="15" customHeight="1" x14ac:dyDescent="0.25">
      <c r="A2944" s="4" t="str">
        <f>EB[[#This Row],[unit]] &amp; "#" &amp; EB[[#This Row],[indic_nrg]] &amp; "#" &amp; EB[[#This Row],[product]] &amp; "#" &amp; EB[[#This Row],[geo]]</f>
        <v>TJ#B_101700#2130#CZ</v>
      </c>
      <c r="B2944" s="4" t="str">
        <f>VLOOKUP(EB[[#This Row],[product]],KS_DB[[product]:[KS]],5,FALSE)</f>
        <v>solid</v>
      </c>
      <c r="C2944" s="4" t="str">
        <f>VLOOKUP(EB[[#This Row],[product]],KS_DB[[product]:[KS]],6,FALSE)</f>
        <v>solid</v>
      </c>
      <c r="D2944" s="4">
        <f>VLOOKUP(EB[[#This Row],[product]],Carriers[],4,FALSE)</f>
        <v>1</v>
      </c>
      <c r="E2944" s="4">
        <f>VLOOKUP(EB[[#This Row],[indic_nrg]],Indicators[],4,FALSE)</f>
        <v>0</v>
      </c>
      <c r="F2944" s="4">
        <f>IFERROR(VLOOKUP(EB[[#This Row],[Source_carrier]],KS_DB[[product]:[KS]],6,FALSE),0)</f>
        <v>0</v>
      </c>
      <c r="G2944" s="4" t="s">
        <v>34</v>
      </c>
      <c r="H2944" s="4" t="s">
        <v>633</v>
      </c>
      <c r="I2944" s="4" t="s">
        <v>59</v>
      </c>
      <c r="J2944" s="4" t="s">
        <v>37</v>
      </c>
      <c r="K2944" s="4" t="s">
        <v>634</v>
      </c>
      <c r="L2944" s="4" t="s">
        <v>39</v>
      </c>
      <c r="M2944" s="4" t="s">
        <v>60</v>
      </c>
      <c r="N2944" s="4" t="s">
        <v>41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  <c r="Z2944" s="4">
        <v>0</v>
      </c>
      <c r="AA2944" s="4">
        <v>2074</v>
      </c>
      <c r="AB2944" s="4">
        <v>2149</v>
      </c>
      <c r="AC2944" s="4">
        <v>2828</v>
      </c>
      <c r="AD2944" s="4">
        <v>2752</v>
      </c>
      <c r="AE2944" s="4">
        <v>1206</v>
      </c>
      <c r="AF2944" s="4">
        <v>2978</v>
      </c>
      <c r="AG2944" s="4">
        <v>4562</v>
      </c>
      <c r="AH2944" s="4">
        <v>4939</v>
      </c>
      <c r="AI2944" s="4">
        <v>1395</v>
      </c>
      <c r="AJ2944" s="4">
        <v>1772</v>
      </c>
      <c r="AK2944" s="4">
        <v>1659</v>
      </c>
      <c r="AL2944" s="4">
        <v>1018</v>
      </c>
      <c r="AM2944" s="4">
        <v>792</v>
      </c>
      <c r="AN2944" s="4">
        <v>754</v>
      </c>
    </row>
    <row r="2945" spans="1:40" ht="15" customHeight="1" x14ac:dyDescent="0.25">
      <c r="A2945" s="4" t="str">
        <f>EB[[#This Row],[unit]] &amp; "#" &amp; EB[[#This Row],[indic_nrg]] &amp; "#" &amp; EB[[#This Row],[product]] &amp; "#" &amp; EB[[#This Row],[geo]]</f>
        <v>TJ#B_101700#2200#CZ</v>
      </c>
      <c r="B2945" s="4" t="str">
        <f>VLOOKUP(EB[[#This Row],[product]],KS_DB[[product]:[KS]],5,FALSE)</f>
        <v>solid</v>
      </c>
      <c r="C2945" s="4" t="str">
        <f>VLOOKUP(EB[[#This Row],[product]],KS_DB[[product]:[KS]],6,FALSE)</f>
        <v>solid</v>
      </c>
      <c r="D2945" s="4">
        <f>VLOOKUP(EB[[#This Row],[product]],Carriers[],4,FALSE)</f>
        <v>0</v>
      </c>
      <c r="E2945" s="4">
        <f>VLOOKUP(EB[[#This Row],[indic_nrg]],Indicators[],4,FALSE)</f>
        <v>0</v>
      </c>
      <c r="F2945" s="4">
        <f>IFERROR(VLOOKUP(EB[[#This Row],[Source_carrier]],KS_DB[[product]:[KS]],6,FALSE),0)</f>
        <v>0</v>
      </c>
      <c r="G2945" s="4" t="s">
        <v>34</v>
      </c>
      <c r="H2945" s="4" t="s">
        <v>633</v>
      </c>
      <c r="I2945" s="4" t="s">
        <v>61</v>
      </c>
      <c r="J2945" s="4" t="s">
        <v>37</v>
      </c>
      <c r="K2945" s="4" t="s">
        <v>634</v>
      </c>
      <c r="L2945" s="4" t="s">
        <v>39</v>
      </c>
      <c r="M2945" s="4" t="s">
        <v>62</v>
      </c>
      <c r="N2945" s="4" t="s">
        <v>41</v>
      </c>
      <c r="O2945" s="4">
        <v>239655</v>
      </c>
      <c r="P2945" s="4">
        <v>221258</v>
      </c>
      <c r="Q2945" s="4">
        <v>197007</v>
      </c>
      <c r="R2945" s="4">
        <v>189886</v>
      </c>
      <c r="S2945" s="4">
        <v>159555</v>
      </c>
      <c r="T2945" s="4">
        <v>125687</v>
      </c>
      <c r="U2945" s="4">
        <v>120168</v>
      </c>
      <c r="V2945" s="4">
        <v>108612</v>
      </c>
      <c r="W2945" s="4">
        <v>67649</v>
      </c>
      <c r="X2945" s="4">
        <v>74877</v>
      </c>
      <c r="Y2945" s="4">
        <v>116141</v>
      </c>
      <c r="Z2945" s="4">
        <v>72063</v>
      </c>
      <c r="AA2945" s="4">
        <v>71684</v>
      </c>
      <c r="AB2945" s="4">
        <v>100774</v>
      </c>
      <c r="AC2945" s="4">
        <v>88637</v>
      </c>
      <c r="AD2945" s="4">
        <v>68830</v>
      </c>
      <c r="AE2945" s="4">
        <v>77322</v>
      </c>
      <c r="AF2945" s="4">
        <v>51590</v>
      </c>
      <c r="AG2945" s="4">
        <v>54008</v>
      </c>
      <c r="AH2945" s="4">
        <v>63410</v>
      </c>
      <c r="AI2945" s="4">
        <v>43406</v>
      </c>
      <c r="AJ2945" s="4">
        <v>39451</v>
      </c>
      <c r="AK2945" s="4">
        <v>38708</v>
      </c>
      <c r="AL2945" s="4">
        <v>43554</v>
      </c>
      <c r="AM2945" s="4">
        <v>31960</v>
      </c>
      <c r="AN2945" s="4">
        <v>31295</v>
      </c>
    </row>
    <row r="2946" spans="1:40" ht="15" customHeight="1" x14ac:dyDescent="0.25">
      <c r="A2946" s="4" t="str">
        <f>EB[[#This Row],[unit]] &amp; "#" &amp; EB[[#This Row],[indic_nrg]] &amp; "#" &amp; EB[[#This Row],[product]] &amp; "#" &amp; EB[[#This Row],[geo]]</f>
        <v>TJ#B_101700#2210#CZ</v>
      </c>
      <c r="B2946" s="4" t="str">
        <f>VLOOKUP(EB[[#This Row],[product]],KS_DB[[product]:[KS]],5,FALSE)</f>
        <v>solid</v>
      </c>
      <c r="C2946" s="4" t="str">
        <f>VLOOKUP(EB[[#This Row],[product]],KS_DB[[product]:[KS]],6,FALSE)</f>
        <v>solid</v>
      </c>
      <c r="D2946" s="4">
        <f>VLOOKUP(EB[[#This Row],[product]],Carriers[],4,FALSE)</f>
        <v>1</v>
      </c>
      <c r="E2946" s="4">
        <f>VLOOKUP(EB[[#This Row],[indic_nrg]],Indicators[],4,FALSE)</f>
        <v>0</v>
      </c>
      <c r="F2946" s="4">
        <f>IFERROR(VLOOKUP(EB[[#This Row],[Source_carrier]],KS_DB[[product]:[KS]],6,FALSE),0)</f>
        <v>0</v>
      </c>
      <c r="G2946" s="4" t="s">
        <v>34</v>
      </c>
      <c r="H2946" s="4" t="s">
        <v>633</v>
      </c>
      <c r="I2946" s="4" t="s">
        <v>63</v>
      </c>
      <c r="J2946" s="4" t="s">
        <v>37</v>
      </c>
      <c r="K2946" s="4" t="s">
        <v>634</v>
      </c>
      <c r="L2946" s="4" t="s">
        <v>39</v>
      </c>
      <c r="M2946" s="4" t="s">
        <v>64</v>
      </c>
      <c r="N2946" s="4" t="s">
        <v>41</v>
      </c>
      <c r="O2946" s="4">
        <v>219415</v>
      </c>
      <c r="P2946" s="4">
        <v>207918</v>
      </c>
      <c r="Q2946" s="4">
        <v>190487</v>
      </c>
      <c r="R2946" s="4">
        <v>186546</v>
      </c>
      <c r="S2946" s="4">
        <v>156375</v>
      </c>
      <c r="T2946" s="4">
        <v>122527</v>
      </c>
      <c r="U2946" s="4">
        <v>117688</v>
      </c>
      <c r="V2946" s="4">
        <v>106412</v>
      </c>
      <c r="W2946" s="4">
        <v>65089</v>
      </c>
      <c r="X2946" s="4">
        <v>72737</v>
      </c>
      <c r="Y2946" s="4">
        <v>113661</v>
      </c>
      <c r="Z2946" s="4">
        <v>70023</v>
      </c>
      <c r="AA2946" s="4">
        <v>69464</v>
      </c>
      <c r="AB2946" s="4">
        <v>98454</v>
      </c>
      <c r="AC2946" s="4">
        <v>86177</v>
      </c>
      <c r="AD2946" s="4">
        <v>66170</v>
      </c>
      <c r="AE2946" s="4">
        <v>74562</v>
      </c>
      <c r="AF2946" s="4">
        <v>48990</v>
      </c>
      <c r="AG2946" s="4">
        <v>50988</v>
      </c>
      <c r="AH2946" s="4">
        <v>59370</v>
      </c>
      <c r="AI2946" s="4">
        <v>39146</v>
      </c>
      <c r="AJ2946" s="4">
        <v>36471</v>
      </c>
      <c r="AK2946" s="4">
        <v>35428</v>
      </c>
      <c r="AL2946" s="4">
        <v>40254</v>
      </c>
      <c r="AM2946" s="4">
        <v>29140</v>
      </c>
      <c r="AN2946" s="4">
        <v>28515</v>
      </c>
    </row>
    <row r="2947" spans="1:40" ht="15" customHeight="1" x14ac:dyDescent="0.25">
      <c r="A2947" s="4" t="str">
        <f>EB[[#This Row],[unit]] &amp; "#" &amp; EB[[#This Row],[indic_nrg]] &amp; "#" &amp; EB[[#This Row],[product]] &amp; "#" &amp; EB[[#This Row],[geo]]</f>
        <v>TJ#B_101700#2230#CZ</v>
      </c>
      <c r="B2947" s="4" t="str">
        <f>VLOOKUP(EB[[#This Row],[product]],KS_DB[[product]:[KS]],5,FALSE)</f>
        <v>solid</v>
      </c>
      <c r="C2947" s="4" t="str">
        <f>VLOOKUP(EB[[#This Row],[product]],KS_DB[[product]:[KS]],6,FALSE)</f>
        <v>solid</v>
      </c>
      <c r="D2947" s="4">
        <f>VLOOKUP(EB[[#This Row],[product]],Carriers[],4,FALSE)</f>
        <v>1</v>
      </c>
      <c r="E2947" s="4">
        <f>VLOOKUP(EB[[#This Row],[indic_nrg]],Indicators[],4,FALSE)</f>
        <v>0</v>
      </c>
      <c r="F2947" s="4">
        <f>IFERROR(VLOOKUP(EB[[#This Row],[Source_carrier]],KS_DB[[product]:[KS]],6,FALSE),0)</f>
        <v>0</v>
      </c>
      <c r="G2947" s="4" t="s">
        <v>34</v>
      </c>
      <c r="H2947" s="4" t="s">
        <v>633</v>
      </c>
      <c r="I2947" s="4" t="s">
        <v>65</v>
      </c>
      <c r="J2947" s="4" t="s">
        <v>37</v>
      </c>
      <c r="K2947" s="4" t="s">
        <v>634</v>
      </c>
      <c r="L2947" s="4" t="s">
        <v>39</v>
      </c>
      <c r="M2947" s="4" t="s">
        <v>66</v>
      </c>
      <c r="N2947" s="4" t="s">
        <v>41</v>
      </c>
      <c r="O2947" s="4">
        <v>20240</v>
      </c>
      <c r="P2947" s="4">
        <v>13340</v>
      </c>
      <c r="Q2947" s="4">
        <v>6520</v>
      </c>
      <c r="R2947" s="4">
        <v>3340</v>
      </c>
      <c r="S2947" s="4">
        <v>3180</v>
      </c>
      <c r="T2947" s="4">
        <v>3160</v>
      </c>
      <c r="U2947" s="4">
        <v>2480</v>
      </c>
      <c r="V2947" s="4">
        <v>2200</v>
      </c>
      <c r="W2947" s="4">
        <v>2560</v>
      </c>
      <c r="X2947" s="4">
        <v>2140</v>
      </c>
      <c r="Y2947" s="4">
        <v>2480</v>
      </c>
      <c r="Z2947" s="4">
        <v>2040</v>
      </c>
      <c r="AA2947" s="4">
        <v>2220</v>
      </c>
      <c r="AB2947" s="4">
        <v>2320</v>
      </c>
      <c r="AC2947" s="4">
        <v>2460</v>
      </c>
      <c r="AD2947" s="4">
        <v>2660</v>
      </c>
      <c r="AE2947" s="4">
        <v>2760</v>
      </c>
      <c r="AF2947" s="4">
        <v>2600</v>
      </c>
      <c r="AG2947" s="4">
        <v>3020</v>
      </c>
      <c r="AH2947" s="4">
        <v>4040</v>
      </c>
      <c r="AI2947" s="4">
        <v>4260</v>
      </c>
      <c r="AJ2947" s="4">
        <v>2980</v>
      </c>
      <c r="AK2947" s="4">
        <v>3280</v>
      </c>
      <c r="AL2947" s="4">
        <v>3300</v>
      </c>
      <c r="AM2947" s="4">
        <v>2820</v>
      </c>
      <c r="AN2947" s="4">
        <v>2780</v>
      </c>
    </row>
    <row r="2948" spans="1:40" ht="15" customHeight="1" x14ac:dyDescent="0.25">
      <c r="A2948" s="4" t="str">
        <f>EB[[#This Row],[unit]] &amp; "#" &amp; EB[[#This Row],[indic_nrg]] &amp; "#" &amp; EB[[#This Row],[product]] &amp; "#" &amp; EB[[#This Row],[geo]]</f>
        <v>TJ#B_101700#2310#CZ</v>
      </c>
      <c r="B2948" s="4" t="str">
        <f>VLOOKUP(EB[[#This Row],[product]],KS_DB[[product]:[KS]],5,FALSE)</f>
        <v>solid</v>
      </c>
      <c r="C2948" s="4" t="str">
        <f>VLOOKUP(EB[[#This Row],[product]],KS_DB[[product]:[KS]],6,FALSE)</f>
        <v>solid</v>
      </c>
      <c r="D2948" s="4">
        <f>VLOOKUP(EB[[#This Row],[product]],Carriers[],4,FALSE)</f>
        <v>1</v>
      </c>
      <c r="E2948" s="4">
        <f>VLOOKUP(EB[[#This Row],[indic_nrg]],Indicators[],4,FALSE)</f>
        <v>0</v>
      </c>
      <c r="F2948" s="4">
        <f>IFERROR(VLOOKUP(EB[[#This Row],[Source_carrier]],KS_DB[[product]:[KS]],6,FALSE),0)</f>
        <v>0</v>
      </c>
      <c r="G2948" s="4" t="s">
        <v>34</v>
      </c>
      <c r="H2948" s="4" t="s">
        <v>633</v>
      </c>
      <c r="I2948" s="4" t="s">
        <v>67</v>
      </c>
      <c r="J2948" s="4" t="s">
        <v>37</v>
      </c>
      <c r="K2948" s="4" t="s">
        <v>634</v>
      </c>
      <c r="L2948" s="4" t="s">
        <v>39</v>
      </c>
      <c r="M2948" s="4" t="s">
        <v>68</v>
      </c>
      <c r="N2948" s="4" t="s">
        <v>41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</row>
    <row r="2949" spans="1:40" ht="15" customHeight="1" x14ac:dyDescent="0.25">
      <c r="A2949" s="4" t="str">
        <f>EB[[#This Row],[unit]] &amp; "#" &amp; EB[[#This Row],[indic_nrg]] &amp; "#" &amp; EB[[#This Row],[product]] &amp; "#" &amp; EB[[#This Row],[geo]]</f>
        <v>TJ#B_101700#2330#CZ</v>
      </c>
      <c r="B2949" s="4" t="str">
        <f>VLOOKUP(EB[[#This Row],[product]],KS_DB[[product]:[KS]],5,FALSE)</f>
        <v>solid</v>
      </c>
      <c r="C2949" s="4" t="str">
        <f>VLOOKUP(EB[[#This Row],[product]],KS_DB[[product]:[KS]],6,FALSE)</f>
        <v>solid</v>
      </c>
      <c r="D2949" s="4">
        <f>VLOOKUP(EB[[#This Row],[product]],Carriers[],4,FALSE)</f>
        <v>1</v>
      </c>
      <c r="E2949" s="4">
        <f>VLOOKUP(EB[[#This Row],[indic_nrg]],Indicators[],4,FALSE)</f>
        <v>0</v>
      </c>
      <c r="F2949" s="4">
        <f>IFERROR(VLOOKUP(EB[[#This Row],[Source_carrier]],KS_DB[[product]:[KS]],6,FALSE),0)</f>
        <v>0</v>
      </c>
      <c r="G2949" s="4" t="s">
        <v>34</v>
      </c>
      <c r="H2949" s="4" t="s">
        <v>633</v>
      </c>
      <c r="I2949" s="4" t="s">
        <v>69</v>
      </c>
      <c r="J2949" s="4" t="s">
        <v>37</v>
      </c>
      <c r="K2949" s="4" t="s">
        <v>634</v>
      </c>
      <c r="L2949" s="4" t="s">
        <v>39</v>
      </c>
      <c r="M2949" s="4" t="s">
        <v>70</v>
      </c>
      <c r="N2949" s="4" t="s">
        <v>41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v>0</v>
      </c>
    </row>
    <row r="2950" spans="1:40" ht="15" customHeight="1" x14ac:dyDescent="0.25">
      <c r="A2950" s="4" t="str">
        <f>EB[[#This Row],[unit]] &amp; "#" &amp; EB[[#This Row],[indic_nrg]] &amp; "#" &amp; EB[[#This Row],[product]] &amp; "#" &amp; EB[[#This Row],[geo]]</f>
        <v>TJ#B_101700#2410#CZ</v>
      </c>
      <c r="B2950" s="4" t="str">
        <f>VLOOKUP(EB[[#This Row],[product]],KS_DB[[product]:[KS]],5,FALSE)</f>
        <v>solid</v>
      </c>
      <c r="C2950" s="4" t="str">
        <f>VLOOKUP(EB[[#This Row],[product]],KS_DB[[product]:[KS]],6,FALSE)</f>
        <v>solid</v>
      </c>
      <c r="D2950" s="4">
        <f>VLOOKUP(EB[[#This Row],[product]],Carriers[],4,FALSE)</f>
        <v>1</v>
      </c>
      <c r="E2950" s="4">
        <f>VLOOKUP(EB[[#This Row],[indic_nrg]],Indicators[],4,FALSE)</f>
        <v>0</v>
      </c>
      <c r="F2950" s="4">
        <f>IFERROR(VLOOKUP(EB[[#This Row],[Source_carrier]],KS_DB[[product]:[KS]],6,FALSE),0)</f>
        <v>0</v>
      </c>
      <c r="G2950" s="4" t="s">
        <v>34</v>
      </c>
      <c r="H2950" s="4" t="s">
        <v>633</v>
      </c>
      <c r="I2950" s="4" t="s">
        <v>71</v>
      </c>
      <c r="J2950" s="4" t="s">
        <v>37</v>
      </c>
      <c r="K2950" s="4" t="s">
        <v>634</v>
      </c>
      <c r="L2950" s="4" t="s">
        <v>39</v>
      </c>
      <c r="M2950" s="4" t="s">
        <v>72</v>
      </c>
      <c r="N2950" s="4" t="s">
        <v>41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0</v>
      </c>
      <c r="AN2950" s="4">
        <v>0</v>
      </c>
    </row>
    <row r="2951" spans="1:40" ht="15" customHeight="1" x14ac:dyDescent="0.25">
      <c r="A2951" s="4" t="str">
        <f>EB[[#This Row],[unit]] &amp; "#" &amp; EB[[#This Row],[indic_nrg]] &amp; "#" &amp; EB[[#This Row],[product]] &amp; "#" &amp; EB[[#This Row],[geo]]</f>
        <v>TJ#B_101700#3000#CZ</v>
      </c>
      <c r="B2951" s="4" t="str">
        <f>VLOOKUP(EB[[#This Row],[product]],KS_DB[[product]:[KS]],5,FALSE)</f>
        <v>liquid</v>
      </c>
      <c r="C2951" s="4" t="str">
        <f>VLOOKUP(EB[[#This Row],[product]],KS_DB[[product]:[KS]],6,FALSE)</f>
        <v>liquid</v>
      </c>
      <c r="D2951" s="4">
        <f>VLOOKUP(EB[[#This Row],[product]],Carriers[],4,FALSE)</f>
        <v>0</v>
      </c>
      <c r="E2951" s="4">
        <f>VLOOKUP(EB[[#This Row],[indic_nrg]],Indicators[],4,FALSE)</f>
        <v>0</v>
      </c>
      <c r="F2951" s="4">
        <f>IFERROR(VLOOKUP(EB[[#This Row],[Source_carrier]],KS_DB[[product]:[KS]],6,FALSE),0)</f>
        <v>0</v>
      </c>
      <c r="G2951" s="4" t="s">
        <v>34</v>
      </c>
      <c r="H2951" s="4" t="s">
        <v>633</v>
      </c>
      <c r="I2951" s="4" t="s">
        <v>73</v>
      </c>
      <c r="J2951" s="4" t="s">
        <v>37</v>
      </c>
      <c r="K2951" s="4" t="s">
        <v>634</v>
      </c>
      <c r="L2951" s="4" t="s">
        <v>39</v>
      </c>
      <c r="M2951" s="4" t="s">
        <v>74</v>
      </c>
      <c r="N2951" s="4" t="s">
        <v>41</v>
      </c>
      <c r="O2951" s="4">
        <v>279018</v>
      </c>
      <c r="P2951" s="4">
        <v>242152</v>
      </c>
      <c r="Q2951" s="4">
        <v>260421</v>
      </c>
      <c r="R2951" s="4">
        <v>249854</v>
      </c>
      <c r="S2951" s="4">
        <v>237319</v>
      </c>
      <c r="T2951" s="4">
        <v>213249</v>
      </c>
      <c r="U2951" s="4">
        <v>211543</v>
      </c>
      <c r="V2951" s="4">
        <v>212581</v>
      </c>
      <c r="W2951" s="4">
        <v>231306</v>
      </c>
      <c r="X2951" s="4">
        <v>223804</v>
      </c>
      <c r="Y2951" s="4">
        <v>222817</v>
      </c>
      <c r="Z2951" s="4">
        <v>235638</v>
      </c>
      <c r="AA2951" s="4">
        <v>237003</v>
      </c>
      <c r="AB2951" s="4">
        <v>258871</v>
      </c>
      <c r="AC2951" s="4">
        <v>276764</v>
      </c>
      <c r="AD2951" s="4">
        <v>285413</v>
      </c>
      <c r="AE2951" s="4">
        <v>289462</v>
      </c>
      <c r="AF2951" s="4">
        <v>301639</v>
      </c>
      <c r="AG2951" s="4">
        <v>298222</v>
      </c>
      <c r="AH2951" s="4">
        <v>288376</v>
      </c>
      <c r="AI2951" s="4">
        <v>275586</v>
      </c>
      <c r="AJ2951" s="4">
        <v>271287</v>
      </c>
      <c r="AK2951" s="4">
        <v>265942</v>
      </c>
      <c r="AL2951" s="4">
        <v>258635</v>
      </c>
      <c r="AM2951" s="4">
        <v>269922</v>
      </c>
      <c r="AN2951" s="4">
        <v>281158</v>
      </c>
    </row>
    <row r="2952" spans="1:40" ht="15" customHeight="1" x14ac:dyDescent="0.25">
      <c r="A2952" s="4" t="str">
        <f>EB[[#This Row],[unit]] &amp; "#" &amp; EB[[#This Row],[indic_nrg]] &amp; "#" &amp; EB[[#This Row],[product]] &amp; "#" &amp; EB[[#This Row],[geo]]</f>
        <v>TJ#B_101700#3200#CZ</v>
      </c>
      <c r="B2952" s="4" t="str">
        <f>VLOOKUP(EB[[#This Row],[product]],KS_DB[[product]:[KS]],5,FALSE)</f>
        <v>liquid</v>
      </c>
      <c r="C2952" s="4" t="str">
        <f>VLOOKUP(EB[[#This Row],[product]],KS_DB[[product]:[KS]],6,FALSE)</f>
        <v>liquid</v>
      </c>
      <c r="D2952" s="4">
        <f>VLOOKUP(EB[[#This Row],[product]],Carriers[],4,FALSE)</f>
        <v>0</v>
      </c>
      <c r="E2952" s="4">
        <f>VLOOKUP(EB[[#This Row],[indic_nrg]],Indicators[],4,FALSE)</f>
        <v>0</v>
      </c>
      <c r="F2952" s="4">
        <f>IFERROR(VLOOKUP(EB[[#This Row],[Source_carrier]],KS_DB[[product]:[KS]],6,FALSE),0)</f>
        <v>0</v>
      </c>
      <c r="G2952" s="4" t="s">
        <v>34</v>
      </c>
      <c r="H2952" s="4" t="s">
        <v>633</v>
      </c>
      <c r="I2952" s="4" t="s">
        <v>75</v>
      </c>
      <c r="J2952" s="4" t="s">
        <v>37</v>
      </c>
      <c r="K2952" s="4" t="s">
        <v>634</v>
      </c>
      <c r="L2952" s="4" t="s">
        <v>39</v>
      </c>
      <c r="M2952" s="4" t="s">
        <v>76</v>
      </c>
      <c r="N2952" s="4" t="s">
        <v>41</v>
      </c>
      <c r="O2952" s="4">
        <v>279018</v>
      </c>
      <c r="P2952" s="4">
        <v>242152</v>
      </c>
      <c r="Q2952" s="4">
        <v>260421</v>
      </c>
      <c r="R2952" s="4">
        <v>249854</v>
      </c>
      <c r="S2952" s="4">
        <v>237319</v>
      </c>
      <c r="T2952" s="4">
        <v>213249</v>
      </c>
      <c r="U2952" s="4">
        <v>211543</v>
      </c>
      <c r="V2952" s="4">
        <v>212581</v>
      </c>
      <c r="W2952" s="4">
        <v>231306</v>
      </c>
      <c r="X2952" s="4">
        <v>223804</v>
      </c>
      <c r="Y2952" s="4">
        <v>222817</v>
      </c>
      <c r="Z2952" s="4">
        <v>235638</v>
      </c>
      <c r="AA2952" s="4">
        <v>237003</v>
      </c>
      <c r="AB2952" s="4">
        <v>258871</v>
      </c>
      <c r="AC2952" s="4">
        <v>276764</v>
      </c>
      <c r="AD2952" s="4">
        <v>285413</v>
      </c>
      <c r="AE2952" s="4">
        <v>289462</v>
      </c>
      <c r="AF2952" s="4">
        <v>301639</v>
      </c>
      <c r="AG2952" s="4">
        <v>298222</v>
      </c>
      <c r="AH2952" s="4">
        <v>288376</v>
      </c>
      <c r="AI2952" s="4">
        <v>275586</v>
      </c>
      <c r="AJ2952" s="4">
        <v>271287</v>
      </c>
      <c r="AK2952" s="4">
        <v>265942</v>
      </c>
      <c r="AL2952" s="4">
        <v>258635</v>
      </c>
      <c r="AM2952" s="4">
        <v>269922</v>
      </c>
      <c r="AN2952" s="4">
        <v>281158</v>
      </c>
    </row>
    <row r="2953" spans="1:40" ht="15" customHeight="1" x14ac:dyDescent="0.25">
      <c r="A2953" s="4" t="str">
        <f>EB[[#This Row],[unit]] &amp; "#" &amp; EB[[#This Row],[indic_nrg]] &amp; "#" &amp; EB[[#This Row],[product]] &amp; "#" &amp; EB[[#This Row],[geo]]</f>
        <v>TJ#B_101700#3220#CZ</v>
      </c>
      <c r="B2953" s="4" t="str">
        <f>VLOOKUP(EB[[#This Row],[product]],KS_DB[[product]:[KS]],5,FALSE)</f>
        <v>liquid</v>
      </c>
      <c r="C2953" s="4" t="str">
        <f>VLOOKUP(EB[[#This Row],[product]],KS_DB[[product]:[KS]],6,FALSE)</f>
        <v>LPG</v>
      </c>
      <c r="D2953" s="4">
        <f>VLOOKUP(EB[[#This Row],[product]],Carriers[],4,FALSE)</f>
        <v>1</v>
      </c>
      <c r="E2953" s="4">
        <f>VLOOKUP(EB[[#This Row],[indic_nrg]],Indicators[],4,FALSE)</f>
        <v>0</v>
      </c>
      <c r="F2953" s="4">
        <f>IFERROR(VLOOKUP(EB[[#This Row],[Source_carrier]],KS_DB[[product]:[KS]],6,FALSE),0)</f>
        <v>0</v>
      </c>
      <c r="G2953" s="4" t="s">
        <v>34</v>
      </c>
      <c r="H2953" s="4" t="s">
        <v>633</v>
      </c>
      <c r="I2953" s="4" t="s">
        <v>77</v>
      </c>
      <c r="J2953" s="4" t="s">
        <v>37</v>
      </c>
      <c r="K2953" s="4" t="s">
        <v>634</v>
      </c>
      <c r="L2953" s="4" t="s">
        <v>39</v>
      </c>
      <c r="M2953" s="4" t="s">
        <v>78</v>
      </c>
      <c r="N2953" s="4" t="s">
        <v>41</v>
      </c>
      <c r="O2953" s="4">
        <v>3638</v>
      </c>
      <c r="P2953" s="4">
        <v>3914</v>
      </c>
      <c r="Q2953" s="4">
        <v>4144</v>
      </c>
      <c r="R2953" s="4">
        <v>2855</v>
      </c>
      <c r="S2953" s="4">
        <v>3454</v>
      </c>
      <c r="T2953" s="4">
        <v>4466</v>
      </c>
      <c r="U2953" s="4">
        <v>3404</v>
      </c>
      <c r="V2953" s="4">
        <v>6440</v>
      </c>
      <c r="W2953" s="4">
        <v>6256</v>
      </c>
      <c r="X2953" s="4">
        <v>6578</v>
      </c>
      <c r="Y2953" s="4">
        <v>8326</v>
      </c>
      <c r="Z2953" s="4">
        <v>8909</v>
      </c>
      <c r="AA2953" s="4">
        <v>7760</v>
      </c>
      <c r="AB2953" s="4">
        <v>7676</v>
      </c>
      <c r="AC2953" s="4">
        <v>7715</v>
      </c>
      <c r="AD2953" s="4">
        <v>6917</v>
      </c>
      <c r="AE2953" s="4">
        <v>6138</v>
      </c>
      <c r="AF2953" s="4">
        <v>5222</v>
      </c>
      <c r="AG2953" s="4">
        <v>4777</v>
      </c>
      <c r="AH2953" s="4">
        <v>4163</v>
      </c>
      <c r="AI2953" s="4">
        <v>4908</v>
      </c>
      <c r="AJ2953" s="4">
        <v>5301</v>
      </c>
      <c r="AK2953" s="4">
        <v>6570</v>
      </c>
      <c r="AL2953" s="4">
        <v>6395</v>
      </c>
      <c r="AM2953" s="4">
        <v>8103</v>
      </c>
      <c r="AN2953" s="4">
        <v>7621</v>
      </c>
    </row>
    <row r="2954" spans="1:40" ht="15" customHeight="1" x14ac:dyDescent="0.25">
      <c r="A2954" s="4" t="str">
        <f>EB[[#This Row],[unit]] &amp; "#" &amp; EB[[#This Row],[indic_nrg]] &amp; "#" &amp; EB[[#This Row],[product]] &amp; "#" &amp; EB[[#This Row],[geo]]</f>
        <v>TJ#B_101700#3234#CZ</v>
      </c>
      <c r="B2954" s="4" t="str">
        <f>VLOOKUP(EB[[#This Row],[product]],KS_DB[[product]:[KS]],5,FALSE)</f>
        <v>liquid</v>
      </c>
      <c r="C2954" s="4" t="str">
        <f>VLOOKUP(EB[[#This Row],[product]],KS_DB[[product]:[KS]],6,FALSE)</f>
        <v>gasoline</v>
      </c>
      <c r="D2954" s="4">
        <f>VLOOKUP(EB[[#This Row],[product]],Carriers[],4,FALSE)</f>
        <v>1</v>
      </c>
      <c r="E2954" s="4">
        <f>VLOOKUP(EB[[#This Row],[indic_nrg]],Indicators[],4,FALSE)</f>
        <v>0</v>
      </c>
      <c r="F2954" s="4">
        <f>IFERROR(VLOOKUP(EB[[#This Row],[Source_carrier]],KS_DB[[product]:[KS]],6,FALSE),0)</f>
        <v>0</v>
      </c>
      <c r="G2954" s="4" t="s">
        <v>34</v>
      </c>
      <c r="H2954" s="4" t="s">
        <v>633</v>
      </c>
      <c r="I2954" s="4" t="s">
        <v>1135</v>
      </c>
      <c r="J2954" s="4" t="s">
        <v>37</v>
      </c>
      <c r="K2954" s="4" t="s">
        <v>634</v>
      </c>
      <c r="L2954" s="4" t="s">
        <v>39</v>
      </c>
      <c r="M2954" s="4" t="s">
        <v>1136</v>
      </c>
      <c r="N2954" s="4" t="s">
        <v>41</v>
      </c>
      <c r="O2954" s="4">
        <v>50318</v>
      </c>
      <c r="P2954" s="4">
        <v>47015</v>
      </c>
      <c r="Q2954" s="4">
        <v>61199</v>
      </c>
      <c r="R2954" s="4">
        <v>58422</v>
      </c>
      <c r="S2954" s="4">
        <v>67907</v>
      </c>
      <c r="T2954" s="4">
        <v>70915</v>
      </c>
      <c r="U2954" s="4">
        <v>79839</v>
      </c>
      <c r="V2954" s="4">
        <v>79715</v>
      </c>
      <c r="W2954" s="4">
        <v>78633</v>
      </c>
      <c r="X2954" s="4">
        <v>83309</v>
      </c>
      <c r="Y2954" s="4">
        <v>80451</v>
      </c>
      <c r="Z2954" s="4">
        <v>82313</v>
      </c>
      <c r="AA2954" s="4">
        <v>83396</v>
      </c>
      <c r="AB2954" s="4">
        <v>90930</v>
      </c>
      <c r="AC2954" s="4">
        <v>90584</v>
      </c>
      <c r="AD2954" s="4">
        <v>88982</v>
      </c>
      <c r="AE2954" s="4">
        <v>88072</v>
      </c>
      <c r="AF2954" s="4">
        <v>91892</v>
      </c>
      <c r="AG2954" s="4">
        <v>88379</v>
      </c>
      <c r="AH2954" s="4">
        <v>86122</v>
      </c>
      <c r="AI2954" s="4">
        <v>78207</v>
      </c>
      <c r="AJ2954" s="4">
        <v>75191</v>
      </c>
      <c r="AK2954" s="4">
        <v>70086</v>
      </c>
      <c r="AL2954" s="4">
        <v>65896</v>
      </c>
      <c r="AM2954" s="4">
        <v>65228</v>
      </c>
      <c r="AN2954" s="4">
        <v>65752</v>
      </c>
    </row>
    <row r="2955" spans="1:40" ht="15" customHeight="1" x14ac:dyDescent="0.25">
      <c r="A2955" s="4" t="str">
        <f>EB[[#This Row],[unit]] &amp; "#" &amp; EB[[#This Row],[indic_nrg]] &amp; "#" &amp; EB[[#This Row],[product]] &amp; "#" &amp; EB[[#This Row],[geo]]</f>
        <v>TJ#B_101700#3235#CZ</v>
      </c>
      <c r="B2955" s="4" t="str">
        <f>VLOOKUP(EB[[#This Row],[product]],KS_DB[[product]:[KS]],5,FALSE)</f>
        <v>liquid</v>
      </c>
      <c r="C2955" s="4" t="str">
        <f>VLOOKUP(EB[[#This Row],[product]],KS_DB[[product]:[KS]],6,FALSE)</f>
        <v>aviationgasoline</v>
      </c>
      <c r="D2955" s="4">
        <f>VLOOKUP(EB[[#This Row],[product]],Carriers[],4,FALSE)</f>
        <v>1</v>
      </c>
      <c r="E2955" s="4">
        <f>VLOOKUP(EB[[#This Row],[indic_nrg]],Indicators[],4,FALSE)</f>
        <v>0</v>
      </c>
      <c r="F2955" s="4">
        <f>IFERROR(VLOOKUP(EB[[#This Row],[Source_carrier]],KS_DB[[product]:[KS]],6,FALSE),0)</f>
        <v>0</v>
      </c>
      <c r="G2955" s="4" t="s">
        <v>34</v>
      </c>
      <c r="H2955" s="4" t="s">
        <v>633</v>
      </c>
      <c r="I2955" s="4" t="s">
        <v>1137</v>
      </c>
      <c r="J2955" s="4" t="s">
        <v>37</v>
      </c>
      <c r="K2955" s="4" t="s">
        <v>634</v>
      </c>
      <c r="L2955" s="4" t="s">
        <v>39</v>
      </c>
      <c r="M2955" s="4" t="s">
        <v>1138</v>
      </c>
      <c r="N2955" s="4" t="s">
        <v>41</v>
      </c>
      <c r="O2955" s="4">
        <v>1973</v>
      </c>
      <c r="P2955" s="4">
        <v>526</v>
      </c>
      <c r="Q2955" s="4">
        <v>526</v>
      </c>
      <c r="R2955" s="4">
        <v>307</v>
      </c>
      <c r="S2955" s="4">
        <v>263</v>
      </c>
      <c r="T2955" s="4">
        <v>175</v>
      </c>
      <c r="U2955" s="4">
        <v>175</v>
      </c>
      <c r="V2955" s="4">
        <v>88</v>
      </c>
      <c r="W2955" s="4">
        <v>88</v>
      </c>
      <c r="X2955" s="4">
        <v>131</v>
      </c>
      <c r="Y2955" s="4">
        <v>131</v>
      </c>
      <c r="Z2955" s="4">
        <v>88</v>
      </c>
      <c r="AA2955" s="4">
        <v>131</v>
      </c>
      <c r="AB2955" s="4">
        <v>131</v>
      </c>
      <c r="AC2955" s="4">
        <v>131</v>
      </c>
      <c r="AD2955" s="4">
        <v>88</v>
      </c>
      <c r="AE2955" s="4">
        <v>88</v>
      </c>
      <c r="AF2955" s="4">
        <v>88</v>
      </c>
      <c r="AG2955" s="4">
        <v>88</v>
      </c>
      <c r="AH2955" s="4">
        <v>88</v>
      </c>
      <c r="AI2955" s="4">
        <v>88</v>
      </c>
      <c r="AJ2955" s="4">
        <v>44</v>
      </c>
      <c r="AK2955" s="4">
        <v>88</v>
      </c>
      <c r="AL2955" s="4">
        <v>88</v>
      </c>
      <c r="AM2955" s="4">
        <v>88</v>
      </c>
      <c r="AN2955" s="4">
        <v>131</v>
      </c>
    </row>
    <row r="2956" spans="1:40" ht="15" customHeight="1" x14ac:dyDescent="0.25">
      <c r="A2956" s="4" t="str">
        <f>EB[[#This Row],[unit]] &amp; "#" &amp; EB[[#This Row],[indic_nrg]] &amp; "#" &amp; EB[[#This Row],[product]] &amp; "#" &amp; EB[[#This Row],[geo]]</f>
        <v>TJ#B_101700#3244#CZ</v>
      </c>
      <c r="B2956" s="4" t="str">
        <f>VLOOKUP(EB[[#This Row],[product]],KS_DB[[product]:[KS]],5,FALSE)</f>
        <v>liquid</v>
      </c>
      <c r="C2956" s="4" t="str">
        <f>VLOOKUP(EB[[#This Row],[product]],KS_DB[[product]:[KS]],6,FALSE)</f>
        <v>liquid</v>
      </c>
      <c r="D2956" s="4">
        <f>VLOOKUP(EB[[#This Row],[product]],Carriers[],4,FALSE)</f>
        <v>1</v>
      </c>
      <c r="E2956" s="4">
        <f>VLOOKUP(EB[[#This Row],[indic_nrg]],Indicators[],4,FALSE)</f>
        <v>0</v>
      </c>
      <c r="F2956" s="4">
        <f>IFERROR(VLOOKUP(EB[[#This Row],[Source_carrier]],KS_DB[[product]:[KS]],6,FALSE),0)</f>
        <v>0</v>
      </c>
      <c r="G2956" s="4" t="s">
        <v>34</v>
      </c>
      <c r="H2956" s="4" t="s">
        <v>633</v>
      </c>
      <c r="I2956" s="4" t="s">
        <v>1139</v>
      </c>
      <c r="J2956" s="4" t="s">
        <v>37</v>
      </c>
      <c r="K2956" s="4" t="s">
        <v>634</v>
      </c>
      <c r="L2956" s="4" t="s">
        <v>39</v>
      </c>
      <c r="M2956" s="4" t="s">
        <v>1140</v>
      </c>
      <c r="N2956" s="4" t="s">
        <v>41</v>
      </c>
      <c r="O2956" s="4">
        <v>171</v>
      </c>
      <c r="P2956" s="4">
        <v>1198</v>
      </c>
      <c r="Q2956" s="4">
        <v>642</v>
      </c>
      <c r="R2956" s="4">
        <v>214</v>
      </c>
      <c r="S2956" s="4">
        <v>171</v>
      </c>
      <c r="T2956" s="4">
        <v>86</v>
      </c>
      <c r="U2956" s="4">
        <v>514</v>
      </c>
      <c r="V2956" s="4">
        <v>1156</v>
      </c>
      <c r="W2956" s="4">
        <v>1455</v>
      </c>
      <c r="X2956" s="4">
        <v>300</v>
      </c>
      <c r="Y2956" s="4">
        <v>214</v>
      </c>
      <c r="Z2956" s="4">
        <v>257</v>
      </c>
      <c r="AA2956" s="4">
        <v>214</v>
      </c>
      <c r="AB2956" s="4">
        <v>214</v>
      </c>
      <c r="AC2956" s="4">
        <v>128</v>
      </c>
      <c r="AD2956" s="4">
        <v>171</v>
      </c>
      <c r="AE2956" s="4">
        <v>214</v>
      </c>
      <c r="AF2956" s="4">
        <v>214</v>
      </c>
      <c r="AG2956" s="4">
        <v>214</v>
      </c>
      <c r="AH2956" s="4">
        <v>171</v>
      </c>
      <c r="AI2956" s="4">
        <v>128</v>
      </c>
      <c r="AJ2956" s="4">
        <v>128</v>
      </c>
      <c r="AK2956" s="4">
        <v>128</v>
      </c>
      <c r="AL2956" s="4">
        <v>86</v>
      </c>
      <c r="AM2956" s="4">
        <v>86</v>
      </c>
      <c r="AN2956" s="4">
        <v>128</v>
      </c>
    </row>
    <row r="2957" spans="1:40" ht="15" customHeight="1" x14ac:dyDescent="0.25">
      <c r="A2957" s="4" t="str">
        <f>EB[[#This Row],[unit]] &amp; "#" &amp; EB[[#This Row],[indic_nrg]] &amp; "#" &amp; EB[[#This Row],[product]] &amp; "#" &amp; EB[[#This Row],[geo]]</f>
        <v>TJ#B_101700#3247#CZ</v>
      </c>
      <c r="B2957" s="4" t="str">
        <f>VLOOKUP(EB[[#This Row],[product]],KS_DB[[product]:[KS]],5,FALSE)</f>
        <v>liquid</v>
      </c>
      <c r="C2957" s="4" t="str">
        <f>VLOOKUP(EB[[#This Row],[product]],KS_DB[[product]:[KS]],6,FALSE)</f>
        <v>jetkerosene</v>
      </c>
      <c r="D2957" s="4">
        <f>VLOOKUP(EB[[#This Row],[product]],Carriers[],4,FALSE)</f>
        <v>1</v>
      </c>
      <c r="E2957" s="4">
        <f>VLOOKUP(EB[[#This Row],[indic_nrg]],Indicators[],4,FALSE)</f>
        <v>0</v>
      </c>
      <c r="F2957" s="4">
        <f>IFERROR(VLOOKUP(EB[[#This Row],[Source_carrier]],KS_DB[[product]:[KS]],6,FALSE),0)</f>
        <v>0</v>
      </c>
      <c r="G2957" s="4" t="s">
        <v>34</v>
      </c>
      <c r="H2957" s="4" t="s">
        <v>633</v>
      </c>
      <c r="I2957" s="4" t="s">
        <v>1141</v>
      </c>
      <c r="J2957" s="4" t="s">
        <v>37</v>
      </c>
      <c r="K2957" s="4" t="s">
        <v>634</v>
      </c>
      <c r="L2957" s="4" t="s">
        <v>39</v>
      </c>
      <c r="M2957" s="4" t="s">
        <v>1142</v>
      </c>
      <c r="N2957" s="4" t="s">
        <v>41</v>
      </c>
      <c r="O2957" s="4">
        <v>7344</v>
      </c>
      <c r="P2957" s="4">
        <v>6040</v>
      </c>
      <c r="Q2957" s="4">
        <v>6996</v>
      </c>
      <c r="R2957" s="4">
        <v>5823</v>
      </c>
      <c r="S2957" s="4">
        <v>7257</v>
      </c>
      <c r="T2957" s="4">
        <v>7820</v>
      </c>
      <c r="U2957" s="4">
        <v>5907</v>
      </c>
      <c r="V2957" s="4">
        <v>6812</v>
      </c>
      <c r="W2957" s="4">
        <v>8041</v>
      </c>
      <c r="X2957" s="4">
        <v>7568</v>
      </c>
      <c r="Y2957" s="4">
        <v>8256</v>
      </c>
      <c r="Z2957" s="4">
        <v>8774</v>
      </c>
      <c r="AA2957" s="4">
        <v>8346</v>
      </c>
      <c r="AB2957" s="4">
        <v>10743</v>
      </c>
      <c r="AC2957" s="4">
        <v>13782</v>
      </c>
      <c r="AD2957" s="4">
        <v>14338</v>
      </c>
      <c r="AE2957" s="4">
        <v>14679</v>
      </c>
      <c r="AF2957" s="4">
        <v>15934</v>
      </c>
      <c r="AG2957" s="4">
        <v>16757</v>
      </c>
      <c r="AH2957" s="4">
        <v>15501</v>
      </c>
      <c r="AI2957" s="4">
        <v>14289</v>
      </c>
      <c r="AJ2957" s="4">
        <v>14809</v>
      </c>
      <c r="AK2957" s="4">
        <v>13120</v>
      </c>
      <c r="AL2957" s="4">
        <v>12600</v>
      </c>
      <c r="AM2957" s="4">
        <v>12947</v>
      </c>
      <c r="AN2957" s="4">
        <v>13813</v>
      </c>
    </row>
    <row r="2958" spans="1:40" ht="15" customHeight="1" x14ac:dyDescent="0.25">
      <c r="A2958" s="4" t="str">
        <f>EB[[#This Row],[unit]] &amp; "#" &amp; EB[[#This Row],[indic_nrg]] &amp; "#" &amp; EB[[#This Row],[product]] &amp; "#" &amp; EB[[#This Row],[geo]]</f>
        <v>TJ#B_101700#3260#CZ</v>
      </c>
      <c r="B2958" s="4" t="str">
        <f>VLOOKUP(EB[[#This Row],[product]],KS_DB[[product]:[KS]],5,FALSE)</f>
        <v>liquid</v>
      </c>
      <c r="C2958" s="4" t="str">
        <f>VLOOKUP(EB[[#This Row],[product]],KS_DB[[product]:[KS]],6,FALSE)</f>
        <v>diesel</v>
      </c>
      <c r="D2958" s="4">
        <f>VLOOKUP(EB[[#This Row],[product]],Carriers[],4,FALSE)</f>
        <v>1</v>
      </c>
      <c r="E2958" s="4">
        <f>VLOOKUP(EB[[#This Row],[indic_nrg]],Indicators[],4,FALSE)</f>
        <v>0</v>
      </c>
      <c r="F2958" s="4">
        <f>IFERROR(VLOOKUP(EB[[#This Row],[Source_carrier]],KS_DB[[product]:[KS]],6,FALSE),0)</f>
        <v>0</v>
      </c>
      <c r="G2958" s="4" t="s">
        <v>34</v>
      </c>
      <c r="H2958" s="4" t="s">
        <v>633</v>
      </c>
      <c r="I2958" s="4" t="s">
        <v>79</v>
      </c>
      <c r="J2958" s="4" t="s">
        <v>37</v>
      </c>
      <c r="K2958" s="4" t="s">
        <v>634</v>
      </c>
      <c r="L2958" s="4" t="s">
        <v>39</v>
      </c>
      <c r="M2958" s="4" t="s">
        <v>80</v>
      </c>
      <c r="N2958" s="4" t="s">
        <v>41</v>
      </c>
      <c r="O2958" s="4">
        <v>141815</v>
      </c>
      <c r="P2958" s="4">
        <v>129458</v>
      </c>
      <c r="Q2958" s="4">
        <v>122074</v>
      </c>
      <c r="R2958" s="4">
        <v>118793</v>
      </c>
      <c r="S2958" s="4">
        <v>109906</v>
      </c>
      <c r="T2958" s="4">
        <v>95724</v>
      </c>
      <c r="U2958" s="4">
        <v>90925</v>
      </c>
      <c r="V2958" s="4">
        <v>88040</v>
      </c>
      <c r="W2958" s="4">
        <v>101919</v>
      </c>
      <c r="X2958" s="4">
        <v>99074</v>
      </c>
      <c r="Y2958" s="4">
        <v>105746</v>
      </c>
      <c r="Z2958" s="4">
        <v>113645</v>
      </c>
      <c r="AA2958" s="4">
        <v>117935</v>
      </c>
      <c r="AB2958" s="4">
        <v>127758</v>
      </c>
      <c r="AC2958" s="4">
        <v>139102</v>
      </c>
      <c r="AD2958" s="4">
        <v>157946</v>
      </c>
      <c r="AE2958" s="4">
        <v>167223</v>
      </c>
      <c r="AF2958" s="4">
        <v>174245</v>
      </c>
      <c r="AG2958" s="4">
        <v>176539</v>
      </c>
      <c r="AH2958" s="4">
        <v>171087</v>
      </c>
      <c r="AI2958" s="4">
        <v>164918</v>
      </c>
      <c r="AJ2958" s="4">
        <v>165621</v>
      </c>
      <c r="AK2958" s="4">
        <v>165603</v>
      </c>
      <c r="AL2958" s="4">
        <v>166950</v>
      </c>
      <c r="AM2958" s="4">
        <v>173770</v>
      </c>
      <c r="AN2958" s="4">
        <v>183796</v>
      </c>
    </row>
    <row r="2959" spans="1:40" ht="15" customHeight="1" x14ac:dyDescent="0.25">
      <c r="A2959" s="4" t="str">
        <f>EB[[#This Row],[unit]] &amp; "#" &amp; EB[[#This Row],[indic_nrg]] &amp; "#" &amp; EB[[#This Row],[product]] &amp; "#" &amp; EB[[#This Row],[geo]]</f>
        <v>TJ#B_101700#3270A#CZ</v>
      </c>
      <c r="B2959" s="4" t="str">
        <f>VLOOKUP(EB[[#This Row],[product]],KS_DB[[product]:[KS]],5,FALSE)</f>
        <v>liquid</v>
      </c>
      <c r="C2959" s="4" t="str">
        <f>VLOOKUP(EB[[#This Row],[product]],KS_DB[[product]:[KS]],6,FALSE)</f>
        <v>liquid</v>
      </c>
      <c r="D2959" s="4">
        <f>VLOOKUP(EB[[#This Row],[product]],Carriers[],4,FALSE)</f>
        <v>1</v>
      </c>
      <c r="E2959" s="4">
        <f>VLOOKUP(EB[[#This Row],[indic_nrg]],Indicators[],4,FALSE)</f>
        <v>0</v>
      </c>
      <c r="F2959" s="4">
        <f>IFERROR(VLOOKUP(EB[[#This Row],[Source_carrier]],KS_DB[[product]:[KS]],6,FALSE),0)</f>
        <v>0</v>
      </c>
      <c r="G2959" s="4" t="s">
        <v>34</v>
      </c>
      <c r="H2959" s="4" t="s">
        <v>633</v>
      </c>
      <c r="I2959" s="4" t="s">
        <v>81</v>
      </c>
      <c r="J2959" s="4" t="s">
        <v>37</v>
      </c>
      <c r="K2959" s="4" t="s">
        <v>634</v>
      </c>
      <c r="L2959" s="4" t="s">
        <v>39</v>
      </c>
      <c r="M2959" s="4" t="s">
        <v>82</v>
      </c>
      <c r="N2959" s="4" t="s">
        <v>41</v>
      </c>
      <c r="O2959" s="4">
        <v>73760</v>
      </c>
      <c r="P2959" s="4">
        <v>54000</v>
      </c>
      <c r="Q2959" s="4">
        <v>64840</v>
      </c>
      <c r="R2959" s="4">
        <v>63440</v>
      </c>
      <c r="S2959" s="4">
        <v>48361</v>
      </c>
      <c r="T2959" s="4">
        <v>29951</v>
      </c>
      <c r="U2959" s="4">
        <v>29638</v>
      </c>
      <c r="V2959" s="4">
        <v>28873</v>
      </c>
      <c r="W2959" s="4">
        <v>34146</v>
      </c>
      <c r="X2959" s="4">
        <v>26568</v>
      </c>
      <c r="Y2959" s="4">
        <v>17762</v>
      </c>
      <c r="Z2959" s="4">
        <v>18679</v>
      </c>
      <c r="AA2959" s="4">
        <v>16129</v>
      </c>
      <c r="AB2959" s="4">
        <v>16297</v>
      </c>
      <c r="AC2959" s="4">
        <v>19000</v>
      </c>
      <c r="AD2959" s="4">
        <v>16568</v>
      </c>
      <c r="AE2959" s="4">
        <v>9703</v>
      </c>
      <c r="AF2959" s="4">
        <v>10031</v>
      </c>
      <c r="AG2959" s="4">
        <v>7270</v>
      </c>
      <c r="AH2959" s="4">
        <v>5874</v>
      </c>
      <c r="AI2959" s="4">
        <v>5600</v>
      </c>
      <c r="AJ2959" s="4">
        <v>3240</v>
      </c>
      <c r="AK2959" s="4">
        <v>2680</v>
      </c>
      <c r="AL2959" s="4">
        <v>2080</v>
      </c>
      <c r="AM2959" s="4">
        <v>1520</v>
      </c>
      <c r="AN2959" s="4">
        <v>1160</v>
      </c>
    </row>
    <row r="2960" spans="1:40" ht="15" customHeight="1" x14ac:dyDescent="0.25">
      <c r="A2960" s="4" t="str">
        <f>EB[[#This Row],[unit]] &amp; "#" &amp; EB[[#This Row],[indic_nrg]] &amp; "#" &amp; EB[[#This Row],[product]] &amp; "#" &amp; EB[[#This Row],[geo]]</f>
        <v>TJ#B_101700#3283#CZ</v>
      </c>
      <c r="B2960" s="4" t="str">
        <f>VLOOKUP(EB[[#This Row],[product]],KS_DB[[product]:[KS]],5,FALSE)</f>
        <v>liquid</v>
      </c>
      <c r="C2960" s="4" t="str">
        <f>VLOOKUP(EB[[#This Row],[product]],KS_DB[[product]:[KS]],6,FALSE)</f>
        <v>liquid</v>
      </c>
      <c r="D2960" s="4">
        <f>VLOOKUP(EB[[#This Row],[product]],Carriers[],4,FALSE)</f>
        <v>1</v>
      </c>
      <c r="E2960" s="4">
        <f>VLOOKUP(EB[[#This Row],[indic_nrg]],Indicators[],4,FALSE)</f>
        <v>0</v>
      </c>
      <c r="F2960" s="4">
        <f>IFERROR(VLOOKUP(EB[[#This Row],[Source_carrier]],KS_DB[[product]:[KS]],6,FALSE),0)</f>
        <v>0</v>
      </c>
      <c r="G2960" s="4" t="s">
        <v>34</v>
      </c>
      <c r="H2960" s="4" t="s">
        <v>633</v>
      </c>
      <c r="I2960" s="4" t="s">
        <v>1147</v>
      </c>
      <c r="J2960" s="4" t="s">
        <v>37</v>
      </c>
      <c r="K2960" s="4" t="s">
        <v>634</v>
      </c>
      <c r="L2960" s="4" t="s">
        <v>39</v>
      </c>
      <c r="M2960" s="4" t="s">
        <v>1148</v>
      </c>
      <c r="N2960" s="4" t="s">
        <v>41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</v>
      </c>
      <c r="Y2960" s="4">
        <v>0</v>
      </c>
      <c r="Z2960" s="4">
        <v>121</v>
      </c>
      <c r="AA2960" s="4">
        <v>161</v>
      </c>
      <c r="AB2960" s="4">
        <v>80</v>
      </c>
      <c r="AC2960" s="4">
        <v>281</v>
      </c>
      <c r="AD2960" s="4">
        <v>281</v>
      </c>
      <c r="AE2960" s="4">
        <v>241</v>
      </c>
      <c r="AF2960" s="4">
        <v>201</v>
      </c>
      <c r="AG2960" s="4">
        <v>201</v>
      </c>
      <c r="AH2960" s="4">
        <v>80</v>
      </c>
      <c r="AI2960" s="4">
        <v>80</v>
      </c>
      <c r="AJ2960" s="4">
        <v>121</v>
      </c>
      <c r="AK2960" s="4">
        <v>80</v>
      </c>
      <c r="AL2960" s="4">
        <v>80</v>
      </c>
      <c r="AM2960" s="4">
        <v>80</v>
      </c>
      <c r="AN2960" s="4">
        <v>80</v>
      </c>
    </row>
    <row r="2961" spans="1:40" ht="15" customHeight="1" x14ac:dyDescent="0.25">
      <c r="A2961" s="4" t="str">
        <f>EB[[#This Row],[unit]] &amp; "#" &amp; EB[[#This Row],[indic_nrg]] &amp; "#" &amp; EB[[#This Row],[product]] &amp; "#" &amp; EB[[#This Row],[geo]]</f>
        <v>TJ#B_101700#3285#CZ</v>
      </c>
      <c r="B2961" s="4" t="str">
        <f>VLOOKUP(EB[[#This Row],[product]],KS_DB[[product]:[KS]],5,FALSE)</f>
        <v>liquid</v>
      </c>
      <c r="C2961" s="4" t="str">
        <f>VLOOKUP(EB[[#This Row],[product]],KS_DB[[product]:[KS]],6,FALSE)</f>
        <v>liquid</v>
      </c>
      <c r="D2961" s="4">
        <f>VLOOKUP(EB[[#This Row],[product]],Carriers[],4,FALSE)</f>
        <v>1</v>
      </c>
      <c r="E2961" s="4">
        <f>VLOOKUP(EB[[#This Row],[indic_nrg]],Indicators[],4,FALSE)</f>
        <v>0</v>
      </c>
      <c r="F2961" s="4">
        <f>IFERROR(VLOOKUP(EB[[#This Row],[Source_carrier]],KS_DB[[product]:[KS]],6,FALSE),0)</f>
        <v>0</v>
      </c>
      <c r="G2961" s="4" t="s">
        <v>34</v>
      </c>
      <c r="H2961" s="4" t="s">
        <v>633</v>
      </c>
      <c r="I2961" s="4" t="s">
        <v>1149</v>
      </c>
      <c r="J2961" s="4" t="s">
        <v>37</v>
      </c>
      <c r="K2961" s="4" t="s">
        <v>634</v>
      </c>
      <c r="L2961" s="4" t="s">
        <v>39</v>
      </c>
      <c r="M2961" s="4" t="s">
        <v>1150</v>
      </c>
      <c r="N2961" s="4" t="s">
        <v>41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  <c r="AC2961" s="4">
        <v>0</v>
      </c>
      <c r="AD2961" s="4">
        <v>0</v>
      </c>
      <c r="AE2961" s="4">
        <v>0</v>
      </c>
      <c r="AF2961" s="4">
        <v>0</v>
      </c>
      <c r="AG2961" s="4">
        <v>38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</row>
    <row r="2962" spans="1:40" ht="15" customHeight="1" x14ac:dyDescent="0.25">
      <c r="A2962" s="4" t="str">
        <f>EB[[#This Row],[unit]] &amp; "#" &amp; EB[[#This Row],[indic_nrg]] &amp; "#" &amp; EB[[#This Row],[product]] &amp; "#" &amp; EB[[#This Row],[geo]]</f>
        <v>TJ#B_101700#3295#CZ</v>
      </c>
      <c r="B2962" s="4" t="str">
        <f>VLOOKUP(EB[[#This Row],[product]],KS_DB[[product]:[KS]],5,FALSE)</f>
        <v>liquid</v>
      </c>
      <c r="C2962" s="4" t="str">
        <f>VLOOKUP(EB[[#This Row],[product]],KS_DB[[product]:[KS]],6,FALSE)</f>
        <v>liquid</v>
      </c>
      <c r="D2962" s="4">
        <f>VLOOKUP(EB[[#This Row],[product]],Carriers[],4,FALSE)</f>
        <v>1</v>
      </c>
      <c r="E2962" s="4">
        <f>VLOOKUP(EB[[#This Row],[indic_nrg]],Indicators[],4,FALSE)</f>
        <v>0</v>
      </c>
      <c r="F2962" s="4">
        <f>IFERROR(VLOOKUP(EB[[#This Row],[Source_carrier]],KS_DB[[product]:[KS]],6,FALSE),0)</f>
        <v>0</v>
      </c>
      <c r="G2962" s="4" t="s">
        <v>34</v>
      </c>
      <c r="H2962" s="4" t="s">
        <v>633</v>
      </c>
      <c r="I2962" s="4" t="s">
        <v>1153</v>
      </c>
      <c r="J2962" s="4" t="s">
        <v>37</v>
      </c>
      <c r="K2962" s="4" t="s">
        <v>634</v>
      </c>
      <c r="L2962" s="4" t="s">
        <v>39</v>
      </c>
      <c r="M2962" s="4" t="s">
        <v>1154</v>
      </c>
      <c r="N2962" s="4" t="s">
        <v>41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4111</v>
      </c>
      <c r="U2962" s="4">
        <v>1142</v>
      </c>
      <c r="V2962" s="4">
        <v>1458</v>
      </c>
      <c r="W2962" s="4">
        <v>768</v>
      </c>
      <c r="X2962" s="4">
        <v>275</v>
      </c>
      <c r="Y2962" s="4">
        <v>1931</v>
      </c>
      <c r="Z2962" s="4">
        <v>2853</v>
      </c>
      <c r="AA2962" s="4">
        <v>2931</v>
      </c>
      <c r="AB2962" s="4">
        <v>5042</v>
      </c>
      <c r="AC2962" s="4">
        <v>6041</v>
      </c>
      <c r="AD2962" s="4">
        <v>123</v>
      </c>
      <c r="AE2962" s="4">
        <v>3105</v>
      </c>
      <c r="AF2962" s="4">
        <v>3812</v>
      </c>
      <c r="AG2962" s="4">
        <v>3960</v>
      </c>
      <c r="AH2962" s="4">
        <v>5290</v>
      </c>
      <c r="AI2962" s="4">
        <v>7367</v>
      </c>
      <c r="AJ2962" s="4">
        <v>6832</v>
      </c>
      <c r="AK2962" s="4">
        <v>7587</v>
      </c>
      <c r="AL2962" s="4">
        <v>4460</v>
      </c>
      <c r="AM2962" s="4">
        <v>8102</v>
      </c>
      <c r="AN2962" s="4">
        <v>8676</v>
      </c>
    </row>
    <row r="2963" spans="1:40" ht="15" customHeight="1" x14ac:dyDescent="0.25">
      <c r="A2963" s="4" t="str">
        <f>EB[[#This Row],[unit]] &amp; "#" &amp; EB[[#This Row],[indic_nrg]] &amp; "#" &amp; EB[[#This Row],[product]] &amp; "#" &amp; EB[[#This Row],[geo]]</f>
        <v>TJ#B_101700#4000#CZ</v>
      </c>
      <c r="B2963" s="4" t="str">
        <f>VLOOKUP(EB[[#This Row],[product]],KS_DB[[product]:[KS]],5,FALSE)</f>
        <v>gas</v>
      </c>
      <c r="C2963" s="4" t="str">
        <f>VLOOKUP(EB[[#This Row],[product]],KS_DB[[product]:[KS]],6,FALSE)</f>
        <v>gas</v>
      </c>
      <c r="D2963" s="4">
        <f>VLOOKUP(EB[[#This Row],[product]],Carriers[],4,FALSE)</f>
        <v>0</v>
      </c>
      <c r="E2963" s="4">
        <f>VLOOKUP(EB[[#This Row],[indic_nrg]],Indicators[],4,FALSE)</f>
        <v>0</v>
      </c>
      <c r="F2963" s="4">
        <f>IFERROR(VLOOKUP(EB[[#This Row],[Source_carrier]],KS_DB[[product]:[KS]],6,FALSE),0)</f>
        <v>0</v>
      </c>
      <c r="G2963" s="4" t="s">
        <v>34</v>
      </c>
      <c r="H2963" s="4" t="s">
        <v>633</v>
      </c>
      <c r="I2963" s="4" t="s">
        <v>83</v>
      </c>
      <c r="J2963" s="4" t="s">
        <v>37</v>
      </c>
      <c r="K2963" s="4" t="s">
        <v>634</v>
      </c>
      <c r="L2963" s="4" t="s">
        <v>39</v>
      </c>
      <c r="M2963" s="4" t="s">
        <v>84</v>
      </c>
      <c r="N2963" s="4" t="s">
        <v>41</v>
      </c>
      <c r="O2963" s="4">
        <v>236604</v>
      </c>
      <c r="P2963" s="4">
        <v>214019</v>
      </c>
      <c r="Q2963" s="4">
        <v>234700</v>
      </c>
      <c r="R2963" s="4">
        <v>239932</v>
      </c>
      <c r="S2963" s="4">
        <v>237099</v>
      </c>
      <c r="T2963" s="4">
        <v>258473</v>
      </c>
      <c r="U2963" s="4">
        <v>276867</v>
      </c>
      <c r="V2963" s="4">
        <v>286827</v>
      </c>
      <c r="W2963" s="4">
        <v>288027</v>
      </c>
      <c r="X2963" s="4">
        <v>278251</v>
      </c>
      <c r="Y2963" s="4">
        <v>271759</v>
      </c>
      <c r="Z2963" s="4">
        <v>296336</v>
      </c>
      <c r="AA2963" s="4">
        <v>282199</v>
      </c>
      <c r="AB2963" s="4">
        <v>290623</v>
      </c>
      <c r="AC2963" s="4">
        <v>285620</v>
      </c>
      <c r="AD2963" s="4">
        <v>282213</v>
      </c>
      <c r="AE2963" s="4">
        <v>280809</v>
      </c>
      <c r="AF2963" s="4">
        <v>269491</v>
      </c>
      <c r="AG2963" s="4">
        <v>268224</v>
      </c>
      <c r="AH2963" s="4">
        <v>244247</v>
      </c>
      <c r="AI2963" s="4">
        <v>273345</v>
      </c>
      <c r="AJ2963" s="4">
        <v>249097</v>
      </c>
      <c r="AK2963" s="4">
        <v>243497</v>
      </c>
      <c r="AL2963" s="4">
        <v>242045</v>
      </c>
      <c r="AM2963" s="4">
        <v>218784</v>
      </c>
      <c r="AN2963" s="4">
        <v>227247</v>
      </c>
    </row>
    <row r="2964" spans="1:40" ht="15" customHeight="1" x14ac:dyDescent="0.25">
      <c r="A2964" s="4" t="str">
        <f>EB[[#This Row],[unit]] &amp; "#" &amp; EB[[#This Row],[indic_nrg]] &amp; "#" &amp; EB[[#This Row],[product]] &amp; "#" &amp; EB[[#This Row],[geo]]</f>
        <v>TJ#B_101700#4100#CZ</v>
      </c>
      <c r="B2964" s="4" t="str">
        <f>VLOOKUP(EB[[#This Row],[product]],KS_DB[[product]:[KS]],5,FALSE)</f>
        <v>gas</v>
      </c>
      <c r="C2964" s="4" t="str">
        <f>VLOOKUP(EB[[#This Row],[product]],KS_DB[[product]:[KS]],6,FALSE)</f>
        <v>gas</v>
      </c>
      <c r="D2964" s="4">
        <f>VLOOKUP(EB[[#This Row],[product]],Carriers[],4,FALSE)</f>
        <v>1</v>
      </c>
      <c r="E2964" s="4">
        <f>VLOOKUP(EB[[#This Row],[indic_nrg]],Indicators[],4,FALSE)</f>
        <v>0</v>
      </c>
      <c r="F2964" s="4">
        <f>IFERROR(VLOOKUP(EB[[#This Row],[Source_carrier]],KS_DB[[product]:[KS]],6,FALSE),0)</f>
        <v>0</v>
      </c>
      <c r="G2964" s="4" t="s">
        <v>34</v>
      </c>
      <c r="H2964" s="4" t="s">
        <v>633</v>
      </c>
      <c r="I2964" s="4" t="s">
        <v>85</v>
      </c>
      <c r="J2964" s="4" t="s">
        <v>37</v>
      </c>
      <c r="K2964" s="4" t="s">
        <v>634</v>
      </c>
      <c r="L2964" s="4" t="s">
        <v>39</v>
      </c>
      <c r="M2964" s="4" t="s">
        <v>86</v>
      </c>
      <c r="N2964" s="4" t="s">
        <v>41</v>
      </c>
      <c r="O2964" s="4">
        <v>177683</v>
      </c>
      <c r="P2964" s="4">
        <v>166497</v>
      </c>
      <c r="Q2964" s="4">
        <v>187405</v>
      </c>
      <c r="R2964" s="4">
        <v>191508</v>
      </c>
      <c r="S2964" s="4">
        <v>191561</v>
      </c>
      <c r="T2964" s="4">
        <v>215496</v>
      </c>
      <c r="U2964" s="4">
        <v>242013</v>
      </c>
      <c r="V2964" s="4">
        <v>255591</v>
      </c>
      <c r="W2964" s="4">
        <v>259130</v>
      </c>
      <c r="X2964" s="4">
        <v>256447</v>
      </c>
      <c r="Y2964" s="4">
        <v>247666</v>
      </c>
      <c r="Z2964" s="4">
        <v>270047</v>
      </c>
      <c r="AA2964" s="4">
        <v>259225</v>
      </c>
      <c r="AB2964" s="4">
        <v>264568</v>
      </c>
      <c r="AC2964" s="4">
        <v>260021</v>
      </c>
      <c r="AD2964" s="4">
        <v>258928</v>
      </c>
      <c r="AE2964" s="4">
        <v>257383</v>
      </c>
      <c r="AF2964" s="4">
        <v>246042</v>
      </c>
      <c r="AG2964" s="4">
        <v>244759</v>
      </c>
      <c r="AH2964" s="4">
        <v>227723</v>
      </c>
      <c r="AI2964" s="4">
        <v>254910</v>
      </c>
      <c r="AJ2964" s="4">
        <v>230624</v>
      </c>
      <c r="AK2964" s="4">
        <v>225538</v>
      </c>
      <c r="AL2964" s="4">
        <v>224705</v>
      </c>
      <c r="AM2964" s="4">
        <v>201249</v>
      </c>
      <c r="AN2964" s="4">
        <v>210352</v>
      </c>
    </row>
    <row r="2965" spans="1:40" ht="15" customHeight="1" x14ac:dyDescent="0.25">
      <c r="A2965" s="4" t="str">
        <f>EB[[#This Row],[unit]] &amp; "#" &amp; EB[[#This Row],[indic_nrg]] &amp; "#" &amp; EB[[#This Row],[product]] &amp; "#" &amp; EB[[#This Row],[geo]]</f>
        <v>TJ#B_101700#4200#CZ</v>
      </c>
      <c r="B2965" s="4" t="str">
        <f>VLOOKUP(EB[[#This Row],[product]],KS_DB[[product]:[KS]],5,FALSE)</f>
        <v>gas</v>
      </c>
      <c r="C2965" s="4" t="str">
        <f>VLOOKUP(EB[[#This Row],[product]],KS_DB[[product]:[KS]],6,FALSE)</f>
        <v>gas</v>
      </c>
      <c r="D2965" s="4">
        <f>VLOOKUP(EB[[#This Row],[product]],Carriers[],4,FALSE)</f>
        <v>0</v>
      </c>
      <c r="E2965" s="4">
        <f>VLOOKUP(EB[[#This Row],[indic_nrg]],Indicators[],4,FALSE)</f>
        <v>0</v>
      </c>
      <c r="F2965" s="4">
        <f>IFERROR(VLOOKUP(EB[[#This Row],[Source_carrier]],KS_DB[[product]:[KS]],6,FALSE),0)</f>
        <v>0</v>
      </c>
      <c r="G2965" s="4" t="s">
        <v>34</v>
      </c>
      <c r="H2965" s="4" t="s">
        <v>633</v>
      </c>
      <c r="I2965" s="4" t="s">
        <v>87</v>
      </c>
      <c r="J2965" s="4" t="s">
        <v>37</v>
      </c>
      <c r="K2965" s="4" t="s">
        <v>634</v>
      </c>
      <c r="L2965" s="4" t="s">
        <v>39</v>
      </c>
      <c r="M2965" s="4" t="s">
        <v>88</v>
      </c>
      <c r="N2965" s="4" t="s">
        <v>41</v>
      </c>
      <c r="O2965" s="4">
        <v>58920</v>
      </c>
      <c r="P2965" s="4">
        <v>47522</v>
      </c>
      <c r="Q2965" s="4">
        <v>47295</v>
      </c>
      <c r="R2965" s="4">
        <v>48423</v>
      </c>
      <c r="S2965" s="4">
        <v>45537</v>
      </c>
      <c r="T2965" s="4">
        <v>42977</v>
      </c>
      <c r="U2965" s="4">
        <v>34854</v>
      </c>
      <c r="V2965" s="4">
        <v>31236</v>
      </c>
      <c r="W2965" s="4">
        <v>28897</v>
      </c>
      <c r="X2965" s="4">
        <v>21804</v>
      </c>
      <c r="Y2965" s="4">
        <v>24093</v>
      </c>
      <c r="Z2965" s="4">
        <v>26289</v>
      </c>
      <c r="AA2965" s="4">
        <v>22974</v>
      </c>
      <c r="AB2965" s="4">
        <v>26056</v>
      </c>
      <c r="AC2965" s="4">
        <v>25599</v>
      </c>
      <c r="AD2965" s="4">
        <v>23285</v>
      </c>
      <c r="AE2965" s="4">
        <v>23426</v>
      </c>
      <c r="AF2965" s="4">
        <v>23449</v>
      </c>
      <c r="AG2965" s="4">
        <v>23466</v>
      </c>
      <c r="AH2965" s="4">
        <v>16524</v>
      </c>
      <c r="AI2965" s="4">
        <v>18435</v>
      </c>
      <c r="AJ2965" s="4">
        <v>18473</v>
      </c>
      <c r="AK2965" s="4">
        <v>17959</v>
      </c>
      <c r="AL2965" s="4">
        <v>17340</v>
      </c>
      <c r="AM2965" s="4">
        <v>17535</v>
      </c>
      <c r="AN2965" s="4">
        <v>16894</v>
      </c>
    </row>
    <row r="2966" spans="1:40" ht="15" customHeight="1" x14ac:dyDescent="0.25">
      <c r="A2966" s="4" t="str">
        <f>EB[[#This Row],[unit]] &amp; "#" &amp; EB[[#This Row],[indic_nrg]] &amp; "#" &amp; EB[[#This Row],[product]] &amp; "#" &amp; EB[[#This Row],[geo]]</f>
        <v>TJ#B_101700#4210#CZ</v>
      </c>
      <c r="B2966" s="4" t="str">
        <f>VLOOKUP(EB[[#This Row],[product]],KS_DB[[product]:[KS]],5,FALSE)</f>
        <v>gas</v>
      </c>
      <c r="C2966" s="4" t="str">
        <f>VLOOKUP(EB[[#This Row],[product]],KS_DB[[product]:[KS]],6,FALSE)</f>
        <v>gas</v>
      </c>
      <c r="D2966" s="4">
        <f>VLOOKUP(EB[[#This Row],[product]],Carriers[],4,FALSE)</f>
        <v>1</v>
      </c>
      <c r="E2966" s="4">
        <f>VLOOKUP(EB[[#This Row],[indic_nrg]],Indicators[],4,FALSE)</f>
        <v>0</v>
      </c>
      <c r="F2966" s="4">
        <f>IFERROR(VLOOKUP(EB[[#This Row],[Source_carrier]],KS_DB[[product]:[KS]],6,FALSE),0)</f>
        <v>0</v>
      </c>
      <c r="G2966" s="4" t="s">
        <v>34</v>
      </c>
      <c r="H2966" s="4" t="s">
        <v>633</v>
      </c>
      <c r="I2966" s="4" t="s">
        <v>89</v>
      </c>
      <c r="J2966" s="4" t="s">
        <v>37</v>
      </c>
      <c r="K2966" s="4" t="s">
        <v>634</v>
      </c>
      <c r="L2966" s="4" t="s">
        <v>39</v>
      </c>
      <c r="M2966" s="4" t="s">
        <v>90</v>
      </c>
      <c r="N2966" s="4" t="s">
        <v>41</v>
      </c>
      <c r="O2966" s="4">
        <v>15491</v>
      </c>
      <c r="P2966" s="4">
        <v>13681</v>
      </c>
      <c r="Q2966" s="4">
        <v>12290</v>
      </c>
      <c r="R2966" s="4">
        <v>15806</v>
      </c>
      <c r="S2966" s="4">
        <v>13703</v>
      </c>
      <c r="T2966" s="4">
        <v>13804</v>
      </c>
      <c r="U2966" s="4">
        <v>14786</v>
      </c>
      <c r="V2966" s="4">
        <v>14119</v>
      </c>
      <c r="W2966" s="4">
        <v>12782</v>
      </c>
      <c r="X2966" s="4">
        <v>8953</v>
      </c>
      <c r="Y2966" s="4">
        <v>9536</v>
      </c>
      <c r="Z2966" s="4">
        <v>10767</v>
      </c>
      <c r="AA2966" s="4">
        <v>6752</v>
      </c>
      <c r="AB2966" s="4">
        <v>7551</v>
      </c>
      <c r="AC2966" s="4">
        <v>7353</v>
      </c>
      <c r="AD2966" s="4">
        <v>6916</v>
      </c>
      <c r="AE2966" s="4">
        <v>7039</v>
      </c>
      <c r="AF2966" s="4">
        <v>6571</v>
      </c>
      <c r="AG2966" s="4">
        <v>8887</v>
      </c>
      <c r="AH2966" s="4">
        <v>5421</v>
      </c>
      <c r="AI2966" s="4">
        <v>5324</v>
      </c>
      <c r="AJ2966" s="4">
        <v>5790</v>
      </c>
      <c r="AK2966" s="4">
        <v>5971</v>
      </c>
      <c r="AL2966" s="4">
        <v>5650</v>
      </c>
      <c r="AM2966" s="4">
        <v>5841</v>
      </c>
      <c r="AN2966" s="4">
        <v>5548</v>
      </c>
    </row>
    <row r="2967" spans="1:40" ht="15" customHeight="1" x14ac:dyDescent="0.25">
      <c r="A2967" s="4" t="str">
        <f>EB[[#This Row],[unit]] &amp; "#" &amp; EB[[#This Row],[indic_nrg]] &amp; "#" &amp; EB[[#This Row],[product]] &amp; "#" &amp; EB[[#This Row],[geo]]</f>
        <v>TJ#B_101700#4220#CZ</v>
      </c>
      <c r="B2967" s="4" t="str">
        <f>VLOOKUP(EB[[#This Row],[product]],KS_DB[[product]:[KS]],5,FALSE)</f>
        <v>gas</v>
      </c>
      <c r="C2967" s="4" t="str">
        <f>VLOOKUP(EB[[#This Row],[product]],KS_DB[[product]:[KS]],6,FALSE)</f>
        <v>gas</v>
      </c>
      <c r="D2967" s="4">
        <f>VLOOKUP(EB[[#This Row],[product]],Carriers[],4,FALSE)</f>
        <v>1</v>
      </c>
      <c r="E2967" s="4">
        <f>VLOOKUP(EB[[#This Row],[indic_nrg]],Indicators[],4,FALSE)</f>
        <v>0</v>
      </c>
      <c r="F2967" s="4">
        <f>IFERROR(VLOOKUP(EB[[#This Row],[Source_carrier]],KS_DB[[product]:[KS]],6,FALSE),0)</f>
        <v>0</v>
      </c>
      <c r="G2967" s="4" t="s">
        <v>34</v>
      </c>
      <c r="H2967" s="4" t="s">
        <v>633</v>
      </c>
      <c r="I2967" s="4" t="s">
        <v>91</v>
      </c>
      <c r="J2967" s="4" t="s">
        <v>37</v>
      </c>
      <c r="K2967" s="4" t="s">
        <v>634</v>
      </c>
      <c r="L2967" s="4" t="s">
        <v>39</v>
      </c>
      <c r="M2967" s="4" t="s">
        <v>92</v>
      </c>
      <c r="N2967" s="4" t="s">
        <v>41</v>
      </c>
      <c r="O2967" s="4">
        <v>18510</v>
      </c>
      <c r="P2967" s="4">
        <v>11326</v>
      </c>
      <c r="Q2967" s="4">
        <v>14095</v>
      </c>
      <c r="R2967" s="4">
        <v>13533</v>
      </c>
      <c r="S2967" s="4">
        <v>16561</v>
      </c>
      <c r="T2967" s="4">
        <v>18191</v>
      </c>
      <c r="U2967" s="4">
        <v>18392</v>
      </c>
      <c r="V2967" s="4">
        <v>15450</v>
      </c>
      <c r="W2967" s="4">
        <v>14401</v>
      </c>
      <c r="X2967" s="4">
        <v>11304</v>
      </c>
      <c r="Y2967" s="4">
        <v>12588</v>
      </c>
      <c r="Z2967" s="4">
        <v>13530</v>
      </c>
      <c r="AA2967" s="4">
        <v>14247</v>
      </c>
      <c r="AB2967" s="4">
        <v>16594</v>
      </c>
      <c r="AC2967" s="4">
        <v>16380</v>
      </c>
      <c r="AD2967" s="4">
        <v>14778</v>
      </c>
      <c r="AE2967" s="4">
        <v>15063</v>
      </c>
      <c r="AF2967" s="4">
        <v>15549</v>
      </c>
      <c r="AG2967" s="4">
        <v>13155</v>
      </c>
      <c r="AH2967" s="4">
        <v>9736</v>
      </c>
      <c r="AI2967" s="4">
        <v>10439</v>
      </c>
      <c r="AJ2967" s="4">
        <v>9706</v>
      </c>
      <c r="AK2967" s="4">
        <v>9313</v>
      </c>
      <c r="AL2967" s="4">
        <v>8980</v>
      </c>
      <c r="AM2967" s="4">
        <v>9166</v>
      </c>
      <c r="AN2967" s="4">
        <v>8637</v>
      </c>
    </row>
    <row r="2968" spans="1:40" ht="15" customHeight="1" x14ac:dyDescent="0.25">
      <c r="A2968" s="4" t="str">
        <f>EB[[#This Row],[unit]] &amp; "#" &amp; EB[[#This Row],[indic_nrg]] &amp; "#" &amp; EB[[#This Row],[product]] &amp; "#" &amp; EB[[#This Row],[geo]]</f>
        <v>TJ#B_101700#4230#CZ</v>
      </c>
      <c r="B2968" s="4" t="str">
        <f>VLOOKUP(EB[[#This Row],[product]],KS_DB[[product]:[KS]],5,FALSE)</f>
        <v>gas</v>
      </c>
      <c r="C2968" s="4" t="str">
        <f>VLOOKUP(EB[[#This Row],[product]],KS_DB[[product]:[KS]],6,FALSE)</f>
        <v>gas</v>
      </c>
      <c r="D2968" s="4">
        <f>VLOOKUP(EB[[#This Row],[product]],Carriers[],4,FALSE)</f>
        <v>1</v>
      </c>
      <c r="E2968" s="4">
        <f>VLOOKUP(EB[[#This Row],[indic_nrg]],Indicators[],4,FALSE)</f>
        <v>0</v>
      </c>
      <c r="F2968" s="4">
        <f>IFERROR(VLOOKUP(EB[[#This Row],[Source_carrier]],KS_DB[[product]:[KS]],6,FALSE),0)</f>
        <v>0</v>
      </c>
      <c r="G2968" s="4" t="s">
        <v>34</v>
      </c>
      <c r="H2968" s="4" t="s">
        <v>633</v>
      </c>
      <c r="I2968" s="4" t="s">
        <v>93</v>
      </c>
      <c r="J2968" s="4" t="s">
        <v>37</v>
      </c>
      <c r="K2968" s="4" t="s">
        <v>634</v>
      </c>
      <c r="L2968" s="4" t="s">
        <v>39</v>
      </c>
      <c r="M2968" s="4" t="s">
        <v>94</v>
      </c>
      <c r="N2968" s="4" t="s">
        <v>41</v>
      </c>
      <c r="O2968" s="4">
        <v>23404</v>
      </c>
      <c r="P2968" s="4">
        <v>21125</v>
      </c>
      <c r="Q2968" s="4">
        <v>19605</v>
      </c>
      <c r="R2968" s="4">
        <v>17662</v>
      </c>
      <c r="S2968" s="4">
        <v>13654</v>
      </c>
      <c r="T2968" s="4">
        <v>9371</v>
      </c>
      <c r="U2968" s="4">
        <v>0</v>
      </c>
      <c r="V2968" s="4">
        <v>0</v>
      </c>
      <c r="W2968" s="4">
        <v>0</v>
      </c>
      <c r="X2968" s="4">
        <v>0</v>
      </c>
      <c r="Y2968" s="4">
        <v>0</v>
      </c>
      <c r="Z2968" s="4">
        <v>0</v>
      </c>
      <c r="AA2968" s="4">
        <v>99</v>
      </c>
      <c r="AB2968" s="4">
        <v>94</v>
      </c>
      <c r="AC2968" s="4">
        <v>35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</row>
    <row r="2969" spans="1:40" ht="15" customHeight="1" x14ac:dyDescent="0.25">
      <c r="A2969" s="4" t="str">
        <f>EB[[#This Row],[unit]] &amp; "#" &amp; EB[[#This Row],[indic_nrg]] &amp; "#" &amp; EB[[#This Row],[product]] &amp; "#" &amp; EB[[#This Row],[geo]]</f>
        <v>TJ#B_101700#4240#CZ</v>
      </c>
      <c r="B2969" s="4" t="str">
        <f>VLOOKUP(EB[[#This Row],[product]],KS_DB[[product]:[KS]],5,FALSE)</f>
        <v>gas</v>
      </c>
      <c r="C2969" s="4" t="str">
        <f>VLOOKUP(EB[[#This Row],[product]],KS_DB[[product]:[KS]],6,FALSE)</f>
        <v>gas</v>
      </c>
      <c r="D2969" s="4">
        <f>VLOOKUP(EB[[#This Row],[product]],Carriers[],4,FALSE)</f>
        <v>1</v>
      </c>
      <c r="E2969" s="4">
        <f>VLOOKUP(EB[[#This Row],[indic_nrg]],Indicators[],4,FALSE)</f>
        <v>0</v>
      </c>
      <c r="F2969" s="4">
        <f>IFERROR(VLOOKUP(EB[[#This Row],[Source_carrier]],KS_DB[[product]:[KS]],6,FALSE),0)</f>
        <v>0</v>
      </c>
      <c r="G2969" s="4" t="s">
        <v>34</v>
      </c>
      <c r="H2969" s="4" t="s">
        <v>633</v>
      </c>
      <c r="I2969" s="4" t="s">
        <v>95</v>
      </c>
      <c r="J2969" s="4" t="s">
        <v>37</v>
      </c>
      <c r="K2969" s="4" t="s">
        <v>634</v>
      </c>
      <c r="L2969" s="4" t="s">
        <v>39</v>
      </c>
      <c r="M2969" s="4" t="s">
        <v>96</v>
      </c>
      <c r="N2969" s="4" t="s">
        <v>41</v>
      </c>
      <c r="O2969" s="4">
        <v>1515</v>
      </c>
      <c r="P2969" s="4">
        <v>1390</v>
      </c>
      <c r="Q2969" s="4">
        <v>1305</v>
      </c>
      <c r="R2969" s="4">
        <v>1422</v>
      </c>
      <c r="S2969" s="4">
        <v>1619</v>
      </c>
      <c r="T2969" s="4">
        <v>1611</v>
      </c>
      <c r="U2969" s="4">
        <v>1676</v>
      </c>
      <c r="V2969" s="4">
        <v>1667</v>
      </c>
      <c r="W2969" s="4">
        <v>1714</v>
      </c>
      <c r="X2969" s="4">
        <v>1547</v>
      </c>
      <c r="Y2969" s="4">
        <v>1969</v>
      </c>
      <c r="Z2969" s="4">
        <v>1992</v>
      </c>
      <c r="AA2969" s="4">
        <v>1876</v>
      </c>
      <c r="AB2969" s="4">
        <v>1817</v>
      </c>
      <c r="AC2969" s="4">
        <v>1831</v>
      </c>
      <c r="AD2969" s="4">
        <v>1591</v>
      </c>
      <c r="AE2969" s="4">
        <v>1324</v>
      </c>
      <c r="AF2969" s="4">
        <v>1329</v>
      </c>
      <c r="AG2969" s="4">
        <v>1424</v>
      </c>
      <c r="AH2969" s="4">
        <v>1367</v>
      </c>
      <c r="AI2969" s="4">
        <v>2672</v>
      </c>
      <c r="AJ2969" s="4">
        <v>2977</v>
      </c>
      <c r="AK2969" s="4">
        <v>2675</v>
      </c>
      <c r="AL2969" s="4">
        <v>2710</v>
      </c>
      <c r="AM2969" s="4">
        <v>2528</v>
      </c>
      <c r="AN2969" s="4">
        <v>2709</v>
      </c>
    </row>
    <row r="2970" spans="1:40" ht="15" customHeight="1" x14ac:dyDescent="0.25">
      <c r="A2970" s="4" t="str">
        <f>EB[[#This Row],[unit]] &amp; "#" &amp; EB[[#This Row],[indic_nrg]] &amp; "#" &amp; EB[[#This Row],[product]] &amp; "#" &amp; EB[[#This Row],[geo]]</f>
        <v>TJ#B_101700#5200#CZ</v>
      </c>
      <c r="B2970" s="4" t="str">
        <f>VLOOKUP(EB[[#This Row],[product]],KS_DB[[product]:[KS]],5,FALSE)</f>
        <v>heat</v>
      </c>
      <c r="C2970" s="4" t="str">
        <f>VLOOKUP(EB[[#This Row],[product]],KS_DB[[product]:[KS]],6,FALSE)</f>
        <v>heat</v>
      </c>
      <c r="D2970" s="4">
        <f>VLOOKUP(EB[[#This Row],[product]],Carriers[],4,FALSE)</f>
        <v>1</v>
      </c>
      <c r="E2970" s="4">
        <f>VLOOKUP(EB[[#This Row],[indic_nrg]],Indicators[],4,FALSE)</f>
        <v>0</v>
      </c>
      <c r="F2970" s="4">
        <f>IFERROR(VLOOKUP(EB[[#This Row],[Source_carrier]],KS_DB[[product]:[KS]],6,FALSE),0)</f>
        <v>0</v>
      </c>
      <c r="G2970" s="4" t="s">
        <v>34</v>
      </c>
      <c r="H2970" s="4" t="s">
        <v>633</v>
      </c>
      <c r="I2970" s="4" t="s">
        <v>97</v>
      </c>
      <c r="J2970" s="4" t="s">
        <v>37</v>
      </c>
      <c r="K2970" s="4" t="s">
        <v>634</v>
      </c>
      <c r="L2970" s="4" t="s">
        <v>39</v>
      </c>
      <c r="M2970" s="4" t="s">
        <v>98</v>
      </c>
      <c r="N2970" s="4" t="s">
        <v>41</v>
      </c>
      <c r="O2970" s="4">
        <v>123902</v>
      </c>
      <c r="P2970" s="4">
        <v>130475</v>
      </c>
      <c r="Q2970" s="4">
        <v>125705</v>
      </c>
      <c r="R2970" s="4">
        <v>139154</v>
      </c>
      <c r="S2970" s="4">
        <v>136347</v>
      </c>
      <c r="T2970" s="4">
        <v>153411</v>
      </c>
      <c r="U2970" s="4">
        <v>165728</v>
      </c>
      <c r="V2970" s="4">
        <v>153059</v>
      </c>
      <c r="W2970" s="4">
        <v>132784</v>
      </c>
      <c r="X2970" s="4">
        <v>123844</v>
      </c>
      <c r="Y2970" s="4">
        <v>109848</v>
      </c>
      <c r="Z2970" s="4">
        <v>116955</v>
      </c>
      <c r="AA2970" s="4">
        <v>110601</v>
      </c>
      <c r="AB2970" s="4">
        <v>111074</v>
      </c>
      <c r="AC2970" s="4">
        <v>109461</v>
      </c>
      <c r="AD2970" s="4">
        <v>103742</v>
      </c>
      <c r="AE2970" s="4">
        <v>96862</v>
      </c>
      <c r="AF2970" s="4">
        <v>95186</v>
      </c>
      <c r="AG2970" s="4">
        <v>93315</v>
      </c>
      <c r="AH2970" s="4">
        <v>86728</v>
      </c>
      <c r="AI2970" s="4">
        <v>105749</v>
      </c>
      <c r="AJ2970" s="4">
        <v>99862</v>
      </c>
      <c r="AK2970" s="4">
        <v>101458</v>
      </c>
      <c r="AL2970" s="4">
        <v>98223</v>
      </c>
      <c r="AM2970" s="4">
        <v>86508</v>
      </c>
      <c r="AN2970" s="4">
        <v>87197</v>
      </c>
    </row>
    <row r="2971" spans="1:40" ht="15" customHeight="1" x14ac:dyDescent="0.25">
      <c r="A2971" s="4" t="str">
        <f>EB[[#This Row],[unit]] &amp; "#" &amp; EB[[#This Row],[indic_nrg]] &amp; "#" &amp; EB[[#This Row],[product]] &amp; "#" &amp; EB[[#This Row],[geo]]</f>
        <v>TJ#B_101700#5500#CZ</v>
      </c>
      <c r="B2971" s="4" t="str">
        <f>VLOOKUP(EB[[#This Row],[product]],KS_DB[[product]:[KS]],5,FALSE)</f>
        <v>RES</v>
      </c>
      <c r="C2971" s="4" t="str">
        <f>VLOOKUP(EB[[#This Row],[product]],KS_DB[[product]:[KS]],6,FALSE)</f>
        <v>RES</v>
      </c>
      <c r="D2971" s="4">
        <f>VLOOKUP(EB[[#This Row],[product]],Carriers[],4,FALSE)</f>
        <v>0</v>
      </c>
      <c r="E2971" s="4">
        <f>VLOOKUP(EB[[#This Row],[indic_nrg]],Indicators[],4,FALSE)</f>
        <v>0</v>
      </c>
      <c r="F2971" s="4">
        <f>IFERROR(VLOOKUP(EB[[#This Row],[Source_carrier]],KS_DB[[product]:[KS]],6,FALSE),0)</f>
        <v>0</v>
      </c>
      <c r="G2971" s="4" t="s">
        <v>34</v>
      </c>
      <c r="H2971" s="4" t="s">
        <v>633</v>
      </c>
      <c r="I2971" s="4" t="s">
        <v>99</v>
      </c>
      <c r="J2971" s="4" t="s">
        <v>37</v>
      </c>
      <c r="K2971" s="4" t="s">
        <v>634</v>
      </c>
      <c r="L2971" s="4" t="s">
        <v>39</v>
      </c>
      <c r="M2971" s="4" t="s">
        <v>100</v>
      </c>
      <c r="N2971" s="4" t="s">
        <v>41</v>
      </c>
      <c r="O2971" s="4">
        <v>43251</v>
      </c>
      <c r="P2971" s="4">
        <v>43701</v>
      </c>
      <c r="Q2971" s="4">
        <v>64620</v>
      </c>
      <c r="R2971" s="4">
        <v>60592</v>
      </c>
      <c r="S2971" s="4">
        <v>56089</v>
      </c>
      <c r="T2971" s="4">
        <v>47000</v>
      </c>
      <c r="U2971" s="4">
        <v>47573</v>
      </c>
      <c r="V2971" s="4">
        <v>50304</v>
      </c>
      <c r="W2971" s="4">
        <v>51726</v>
      </c>
      <c r="X2971" s="4">
        <v>51779</v>
      </c>
      <c r="Y2971" s="4">
        <v>50142</v>
      </c>
      <c r="Z2971" s="4">
        <v>54291</v>
      </c>
      <c r="AA2971" s="4">
        <v>61680</v>
      </c>
      <c r="AB2971" s="4">
        <v>60757</v>
      </c>
      <c r="AC2971" s="4">
        <v>63242</v>
      </c>
      <c r="AD2971" s="4">
        <v>68643</v>
      </c>
      <c r="AE2971" s="4">
        <v>72203</v>
      </c>
      <c r="AF2971" s="4">
        <v>75432</v>
      </c>
      <c r="AG2971" s="4">
        <v>80845</v>
      </c>
      <c r="AH2971" s="4">
        <v>88605</v>
      </c>
      <c r="AI2971" s="4">
        <v>94122</v>
      </c>
      <c r="AJ2971" s="4">
        <v>98836</v>
      </c>
      <c r="AK2971" s="4">
        <v>102981</v>
      </c>
      <c r="AL2971" s="4">
        <v>108861</v>
      </c>
      <c r="AM2971" s="4">
        <v>112546</v>
      </c>
      <c r="AN2971" s="4">
        <v>114248</v>
      </c>
    </row>
    <row r="2972" spans="1:40" ht="15" customHeight="1" x14ac:dyDescent="0.25">
      <c r="A2972" s="4" t="str">
        <f>EB[[#This Row],[unit]] &amp; "#" &amp; EB[[#This Row],[indic_nrg]] &amp; "#" &amp; EB[[#This Row],[product]] &amp; "#" &amp; EB[[#This Row],[geo]]</f>
        <v>TJ#B_101700#5532#CZ</v>
      </c>
      <c r="B2972" s="4" t="str">
        <f>VLOOKUP(EB[[#This Row],[product]],KS_DB[[product]:[KS]],5,FALSE)</f>
        <v>RES</v>
      </c>
      <c r="C2972" s="4" t="str">
        <f>VLOOKUP(EB[[#This Row],[product]],KS_DB[[product]:[KS]],6,FALSE)</f>
        <v>RES</v>
      </c>
      <c r="D2972" s="4">
        <f>VLOOKUP(EB[[#This Row],[product]],Carriers[],4,FALSE)</f>
        <v>1</v>
      </c>
      <c r="E2972" s="4">
        <f>VLOOKUP(EB[[#This Row],[indic_nrg]],Indicators[],4,FALSE)</f>
        <v>0</v>
      </c>
      <c r="F2972" s="4">
        <f>IFERROR(VLOOKUP(EB[[#This Row],[Source_carrier]],KS_DB[[product]:[KS]],6,FALSE),0)</f>
        <v>0</v>
      </c>
      <c r="G2972" s="4" t="s">
        <v>34</v>
      </c>
      <c r="H2972" s="4" t="s">
        <v>633</v>
      </c>
      <c r="I2972" s="4" t="s">
        <v>101</v>
      </c>
      <c r="J2972" s="4" t="s">
        <v>37</v>
      </c>
      <c r="K2972" s="4" t="s">
        <v>634</v>
      </c>
      <c r="L2972" s="4" t="s">
        <v>39</v>
      </c>
      <c r="M2972" s="4" t="s">
        <v>102</v>
      </c>
      <c r="N2972" s="4" t="s">
        <v>41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0</v>
      </c>
      <c r="AA2972" s="4">
        <v>0</v>
      </c>
      <c r="AB2972" s="4">
        <v>73</v>
      </c>
      <c r="AC2972" s="4">
        <v>85</v>
      </c>
      <c r="AD2972" s="4">
        <v>103</v>
      </c>
      <c r="AE2972" s="4">
        <v>128</v>
      </c>
      <c r="AF2972" s="4">
        <v>161</v>
      </c>
      <c r="AG2972" s="4">
        <v>204</v>
      </c>
      <c r="AH2972" s="4">
        <v>266</v>
      </c>
      <c r="AI2972" s="4">
        <v>366</v>
      </c>
      <c r="AJ2972" s="4">
        <v>455</v>
      </c>
      <c r="AK2972" s="4">
        <v>561</v>
      </c>
      <c r="AL2972" s="4">
        <v>630</v>
      </c>
      <c r="AM2972" s="4">
        <v>691</v>
      </c>
      <c r="AN2972" s="4">
        <v>742</v>
      </c>
    </row>
    <row r="2973" spans="1:40" ht="15" customHeight="1" x14ac:dyDescent="0.25">
      <c r="A2973" s="4" t="str">
        <f>EB[[#This Row],[unit]] &amp; "#" &amp; EB[[#This Row],[indic_nrg]] &amp; "#" &amp; EB[[#This Row],[product]] &amp; "#" &amp; EB[[#This Row],[geo]]</f>
        <v>TJ#B_101700#5540#CZ</v>
      </c>
      <c r="B2973" s="4" t="str">
        <f>VLOOKUP(EB[[#This Row],[product]],KS_DB[[product]:[KS]],5,FALSE)</f>
        <v>biomass</v>
      </c>
      <c r="C2973" s="4" t="str">
        <f>VLOOKUP(EB[[#This Row],[product]],KS_DB[[product]:[KS]],6,FALSE)</f>
        <v>biomass</v>
      </c>
      <c r="D2973" s="4">
        <f>VLOOKUP(EB[[#This Row],[product]],Carriers[],4,FALSE)</f>
        <v>0</v>
      </c>
      <c r="E2973" s="4">
        <f>VLOOKUP(EB[[#This Row],[indic_nrg]],Indicators[],4,FALSE)</f>
        <v>0</v>
      </c>
      <c r="F2973" s="4">
        <f>IFERROR(VLOOKUP(EB[[#This Row],[Source_carrier]],KS_DB[[product]:[KS]],6,FALSE),0)</f>
        <v>0</v>
      </c>
      <c r="G2973" s="4" t="s">
        <v>34</v>
      </c>
      <c r="H2973" s="4" t="s">
        <v>633</v>
      </c>
      <c r="I2973" s="4" t="s">
        <v>103</v>
      </c>
      <c r="J2973" s="4" t="s">
        <v>37</v>
      </c>
      <c r="K2973" s="4" t="s">
        <v>634</v>
      </c>
      <c r="L2973" s="4" t="s">
        <v>39</v>
      </c>
      <c r="M2973" s="4" t="s">
        <v>104</v>
      </c>
      <c r="N2973" s="4" t="s">
        <v>41</v>
      </c>
      <c r="O2973" s="4">
        <v>43251</v>
      </c>
      <c r="P2973" s="4">
        <v>43701</v>
      </c>
      <c r="Q2973" s="4">
        <v>64620</v>
      </c>
      <c r="R2973" s="4">
        <v>60592</v>
      </c>
      <c r="S2973" s="4">
        <v>56089</v>
      </c>
      <c r="T2973" s="4">
        <v>47000</v>
      </c>
      <c r="U2973" s="4">
        <v>47573</v>
      </c>
      <c r="V2973" s="4">
        <v>50304</v>
      </c>
      <c r="W2973" s="4">
        <v>51726</v>
      </c>
      <c r="X2973" s="4">
        <v>51779</v>
      </c>
      <c r="Y2973" s="4">
        <v>50142</v>
      </c>
      <c r="Z2973" s="4">
        <v>54291</v>
      </c>
      <c r="AA2973" s="4">
        <v>61680</v>
      </c>
      <c r="AB2973" s="4">
        <v>60684</v>
      </c>
      <c r="AC2973" s="4">
        <v>63157</v>
      </c>
      <c r="AD2973" s="4">
        <v>68540</v>
      </c>
      <c r="AE2973" s="4">
        <v>72075</v>
      </c>
      <c r="AF2973" s="4">
        <v>75271</v>
      </c>
      <c r="AG2973" s="4">
        <v>80641</v>
      </c>
      <c r="AH2973" s="4">
        <v>88339</v>
      </c>
      <c r="AI2973" s="4">
        <v>93756</v>
      </c>
      <c r="AJ2973" s="4">
        <v>98381</v>
      </c>
      <c r="AK2973" s="4">
        <v>102420</v>
      </c>
      <c r="AL2973" s="4">
        <v>108231</v>
      </c>
      <c r="AM2973" s="4">
        <v>111855</v>
      </c>
      <c r="AN2973" s="4">
        <v>113506</v>
      </c>
    </row>
    <row r="2974" spans="1:40" ht="15" customHeight="1" x14ac:dyDescent="0.25">
      <c r="A2974" s="4" t="str">
        <f>EB[[#This Row],[unit]] &amp; "#" &amp; EB[[#This Row],[indic_nrg]] &amp; "#" &amp; EB[[#This Row],[product]] &amp; "#" &amp; EB[[#This Row],[geo]]</f>
        <v>TJ#B_101700#5541#CZ</v>
      </c>
      <c r="B2974" s="4" t="str">
        <f>VLOOKUP(EB[[#This Row],[product]],KS_DB[[product]:[KS]],5,FALSE)</f>
        <v>biomass</v>
      </c>
      <c r="C2974" s="4" t="str">
        <f>VLOOKUP(EB[[#This Row],[product]],KS_DB[[product]:[KS]],6,FALSE)</f>
        <v>biomass</v>
      </c>
      <c r="D2974" s="4">
        <f>VLOOKUP(EB[[#This Row],[product]],Carriers[],4,FALSE)</f>
        <v>1</v>
      </c>
      <c r="E2974" s="4">
        <f>VLOOKUP(EB[[#This Row],[indic_nrg]],Indicators[],4,FALSE)</f>
        <v>0</v>
      </c>
      <c r="F2974" s="4">
        <f>IFERROR(VLOOKUP(EB[[#This Row],[Source_carrier]],KS_DB[[product]:[KS]],6,FALSE),0)</f>
        <v>0</v>
      </c>
      <c r="G2974" s="4" t="s">
        <v>34</v>
      </c>
      <c r="H2974" s="4" t="s">
        <v>633</v>
      </c>
      <c r="I2974" s="4" t="s">
        <v>105</v>
      </c>
      <c r="J2974" s="4" t="s">
        <v>37</v>
      </c>
      <c r="K2974" s="4" t="s">
        <v>634</v>
      </c>
      <c r="L2974" s="4" t="s">
        <v>39</v>
      </c>
      <c r="M2974" s="4" t="s">
        <v>106</v>
      </c>
      <c r="N2974" s="4" t="s">
        <v>41</v>
      </c>
      <c r="O2974" s="4">
        <v>43184</v>
      </c>
      <c r="P2974" s="4">
        <v>43642</v>
      </c>
      <c r="Q2974" s="4">
        <v>64425</v>
      </c>
      <c r="R2974" s="4">
        <v>60266</v>
      </c>
      <c r="S2974" s="4">
        <v>55523</v>
      </c>
      <c r="T2974" s="4">
        <v>46168</v>
      </c>
      <c r="U2974" s="4">
        <v>46474</v>
      </c>
      <c r="V2974" s="4">
        <v>48721</v>
      </c>
      <c r="W2974" s="4">
        <v>50020</v>
      </c>
      <c r="X2974" s="4">
        <v>49585</v>
      </c>
      <c r="Y2974" s="4">
        <v>47282</v>
      </c>
      <c r="Z2974" s="4">
        <v>51813</v>
      </c>
      <c r="AA2974" s="4">
        <v>58457</v>
      </c>
      <c r="AB2974" s="4">
        <v>56723</v>
      </c>
      <c r="AC2974" s="4">
        <v>60334</v>
      </c>
      <c r="AD2974" s="4">
        <v>67096</v>
      </c>
      <c r="AE2974" s="4">
        <v>69877</v>
      </c>
      <c r="AF2974" s="4">
        <v>72487</v>
      </c>
      <c r="AG2974" s="4">
        <v>74328</v>
      </c>
      <c r="AH2974" s="4">
        <v>78268</v>
      </c>
      <c r="AI2974" s="4">
        <v>80909</v>
      </c>
      <c r="AJ2974" s="4">
        <v>82010</v>
      </c>
      <c r="AK2974" s="4">
        <v>85891</v>
      </c>
      <c r="AL2974" s="4">
        <v>90052</v>
      </c>
      <c r="AM2974" s="4">
        <v>91927</v>
      </c>
      <c r="AN2974" s="4">
        <v>94254</v>
      </c>
    </row>
    <row r="2975" spans="1:40" ht="15" customHeight="1" x14ac:dyDescent="0.25">
      <c r="A2975" s="4" t="str">
        <f>EB[[#This Row],[unit]] &amp; "#" &amp; EB[[#This Row],[indic_nrg]] &amp; "#" &amp; EB[[#This Row],[product]] &amp; "#" &amp; EB[[#This Row],[geo]]</f>
        <v>TJ#B_101700#5542#CZ</v>
      </c>
      <c r="B2975" s="4" t="str">
        <f>VLOOKUP(EB[[#This Row],[product]],KS_DB[[product]:[KS]],5,FALSE)</f>
        <v>biomass</v>
      </c>
      <c r="C2975" s="4" t="str">
        <f>VLOOKUP(EB[[#This Row],[product]],KS_DB[[product]:[KS]],6,FALSE)</f>
        <v>biomass</v>
      </c>
      <c r="D2975" s="4">
        <f>VLOOKUP(EB[[#This Row],[product]],Carriers[],4,FALSE)</f>
        <v>1</v>
      </c>
      <c r="E2975" s="4">
        <f>VLOOKUP(EB[[#This Row],[indic_nrg]],Indicators[],4,FALSE)</f>
        <v>0</v>
      </c>
      <c r="F2975" s="4">
        <f>IFERROR(VLOOKUP(EB[[#This Row],[Source_carrier]],KS_DB[[product]:[KS]],6,FALSE),0)</f>
        <v>0</v>
      </c>
      <c r="G2975" s="4" t="s">
        <v>34</v>
      </c>
      <c r="H2975" s="4" t="s">
        <v>633</v>
      </c>
      <c r="I2975" s="4" t="s">
        <v>107</v>
      </c>
      <c r="J2975" s="4" t="s">
        <v>37</v>
      </c>
      <c r="K2975" s="4" t="s">
        <v>634</v>
      </c>
      <c r="L2975" s="4" t="s">
        <v>39</v>
      </c>
      <c r="M2975" s="4" t="s">
        <v>108</v>
      </c>
      <c r="N2975" s="4" t="s">
        <v>41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104</v>
      </c>
      <c r="Y2975" s="4">
        <v>82</v>
      </c>
      <c r="Z2975" s="4">
        <v>116</v>
      </c>
      <c r="AA2975" s="4">
        <v>96</v>
      </c>
      <c r="AB2975" s="4">
        <v>884</v>
      </c>
      <c r="AC2975" s="4">
        <v>969</v>
      </c>
      <c r="AD2975" s="4">
        <v>867</v>
      </c>
      <c r="AE2975" s="4">
        <v>1021</v>
      </c>
      <c r="AF2975" s="4">
        <v>1081</v>
      </c>
      <c r="AG2975" s="4">
        <v>1249</v>
      </c>
      <c r="AH2975" s="4">
        <v>1566</v>
      </c>
      <c r="AI2975" s="4">
        <v>2284</v>
      </c>
      <c r="AJ2975" s="4">
        <v>2946</v>
      </c>
      <c r="AK2975" s="4">
        <v>4146</v>
      </c>
      <c r="AL2975" s="4">
        <v>5626</v>
      </c>
      <c r="AM2975" s="4">
        <v>5764</v>
      </c>
      <c r="AN2975" s="4">
        <v>5868</v>
      </c>
    </row>
    <row r="2976" spans="1:40" ht="15" customHeight="1" x14ac:dyDescent="0.25">
      <c r="A2976" s="4" t="str">
        <f>EB[[#This Row],[unit]] &amp; "#" &amp; EB[[#This Row],[indic_nrg]] &amp; "#" &amp; EB[[#This Row],[product]] &amp; "#" &amp; EB[[#This Row],[geo]]</f>
        <v>TJ#B_101700#55431#CZ</v>
      </c>
      <c r="B2976" s="4" t="str">
        <f>VLOOKUP(EB[[#This Row],[product]],KS_DB[[product]:[KS]],5,FALSE)</f>
        <v>biomass</v>
      </c>
      <c r="C2976" s="4" t="str">
        <f>VLOOKUP(EB[[#This Row],[product]],KS_DB[[product]:[KS]],6,FALSE)</f>
        <v>biomass</v>
      </c>
      <c r="D2976" s="4">
        <f>VLOOKUP(EB[[#This Row],[product]],Carriers[],4,FALSE)</f>
        <v>1</v>
      </c>
      <c r="E2976" s="4">
        <f>VLOOKUP(EB[[#This Row],[indic_nrg]],Indicators[],4,FALSE)</f>
        <v>0</v>
      </c>
      <c r="F2976" s="4">
        <f>IFERROR(VLOOKUP(EB[[#This Row],[Source_carrier]],KS_DB[[product]:[KS]],6,FALSE),0)</f>
        <v>0</v>
      </c>
      <c r="G2976" s="4" t="s">
        <v>34</v>
      </c>
      <c r="H2976" s="4" t="s">
        <v>633</v>
      </c>
      <c r="I2976" s="4" t="s">
        <v>109</v>
      </c>
      <c r="J2976" s="4" t="s">
        <v>37</v>
      </c>
      <c r="K2976" s="4" t="s">
        <v>634</v>
      </c>
      <c r="L2976" s="4" t="s">
        <v>39</v>
      </c>
      <c r="M2976" s="4" t="s">
        <v>110</v>
      </c>
      <c r="N2976" s="4" t="s">
        <v>41</v>
      </c>
      <c r="O2976" s="4">
        <v>67</v>
      </c>
      <c r="P2976" s="4">
        <v>59</v>
      </c>
      <c r="Q2976" s="4">
        <v>84</v>
      </c>
      <c r="R2976" s="4">
        <v>104</v>
      </c>
      <c r="S2976" s="4">
        <v>159</v>
      </c>
      <c r="T2976" s="4">
        <v>166</v>
      </c>
      <c r="U2976" s="4">
        <v>174</v>
      </c>
      <c r="V2976" s="4">
        <v>177</v>
      </c>
      <c r="W2976" s="4">
        <v>189</v>
      </c>
      <c r="X2976" s="4">
        <v>203</v>
      </c>
      <c r="Y2976" s="4">
        <v>188</v>
      </c>
      <c r="Z2976" s="4">
        <v>438</v>
      </c>
      <c r="AA2976" s="4">
        <v>426</v>
      </c>
      <c r="AB2976" s="4">
        <v>487</v>
      </c>
      <c r="AC2976" s="4">
        <v>522</v>
      </c>
      <c r="AD2976" s="4">
        <v>466</v>
      </c>
      <c r="AE2976" s="4">
        <v>420</v>
      </c>
      <c r="AF2976" s="4">
        <v>445</v>
      </c>
      <c r="AG2976" s="4">
        <v>461</v>
      </c>
      <c r="AH2976" s="4">
        <v>350</v>
      </c>
      <c r="AI2976" s="4">
        <v>881</v>
      </c>
      <c r="AJ2976" s="4">
        <v>860</v>
      </c>
      <c r="AK2976" s="4">
        <v>858</v>
      </c>
      <c r="AL2976" s="4">
        <v>951</v>
      </c>
      <c r="AM2976" s="4">
        <v>902</v>
      </c>
      <c r="AN2976" s="4">
        <v>970</v>
      </c>
    </row>
    <row r="2977" spans="1:40" ht="15" customHeight="1" x14ac:dyDescent="0.25">
      <c r="A2977" s="4" t="str">
        <f>EB[[#This Row],[unit]] &amp; "#" &amp; EB[[#This Row],[indic_nrg]] &amp; "#" &amp; EB[[#This Row],[product]] &amp; "#" &amp; EB[[#This Row],[geo]]</f>
        <v>TJ#B_101700#55432#CZ</v>
      </c>
      <c r="B2977" s="4" t="str">
        <f>VLOOKUP(EB[[#This Row],[product]],KS_DB[[product]:[KS]],5,FALSE)</f>
        <v>biomass</v>
      </c>
      <c r="C2977" s="4" t="str">
        <f>VLOOKUP(EB[[#This Row],[product]],KS_DB[[product]:[KS]],6,FALSE)</f>
        <v>biomass</v>
      </c>
      <c r="D2977" s="4">
        <f>VLOOKUP(EB[[#This Row],[product]],Carriers[],4,FALSE)</f>
        <v>1</v>
      </c>
      <c r="E2977" s="4">
        <f>VLOOKUP(EB[[#This Row],[indic_nrg]],Indicators[],4,FALSE)</f>
        <v>0</v>
      </c>
      <c r="F2977" s="4">
        <f>IFERROR(VLOOKUP(EB[[#This Row],[Source_carrier]],KS_DB[[product]:[KS]],6,FALSE),0)</f>
        <v>0</v>
      </c>
      <c r="G2977" s="4" t="s">
        <v>34</v>
      </c>
      <c r="H2977" s="4" t="s">
        <v>633</v>
      </c>
      <c r="I2977" s="4" t="s">
        <v>111</v>
      </c>
      <c r="J2977" s="4" t="s">
        <v>37</v>
      </c>
      <c r="K2977" s="4" t="s">
        <v>634</v>
      </c>
      <c r="L2977" s="4" t="s">
        <v>39</v>
      </c>
      <c r="M2977" s="4" t="s">
        <v>112</v>
      </c>
      <c r="N2977" s="4" t="s">
        <v>41</v>
      </c>
      <c r="O2977" s="4">
        <v>45</v>
      </c>
      <c r="P2977" s="4">
        <v>39</v>
      </c>
      <c r="Q2977" s="4">
        <v>56</v>
      </c>
      <c r="R2977" s="4">
        <v>69</v>
      </c>
      <c r="S2977" s="4">
        <v>106</v>
      </c>
      <c r="T2977" s="4">
        <v>111</v>
      </c>
      <c r="U2977" s="4">
        <v>116</v>
      </c>
      <c r="V2977" s="4">
        <v>118</v>
      </c>
      <c r="W2977" s="4">
        <v>126</v>
      </c>
      <c r="X2977" s="4">
        <v>135</v>
      </c>
      <c r="Y2977" s="4">
        <v>125</v>
      </c>
      <c r="Z2977" s="4">
        <v>292</v>
      </c>
      <c r="AA2977" s="4">
        <v>284</v>
      </c>
      <c r="AB2977" s="4">
        <v>325</v>
      </c>
      <c r="AC2977" s="4">
        <v>348</v>
      </c>
      <c r="AD2977" s="4">
        <v>311</v>
      </c>
      <c r="AE2977" s="4">
        <v>280</v>
      </c>
      <c r="AF2977" s="4">
        <v>297</v>
      </c>
      <c r="AG2977" s="4">
        <v>307</v>
      </c>
      <c r="AH2977" s="4">
        <v>233</v>
      </c>
      <c r="AI2977" s="4">
        <v>587</v>
      </c>
      <c r="AJ2977" s="4">
        <v>573</v>
      </c>
      <c r="AK2977" s="4">
        <v>572</v>
      </c>
      <c r="AL2977" s="4">
        <v>634</v>
      </c>
      <c r="AM2977" s="4">
        <v>602</v>
      </c>
      <c r="AN2977" s="4">
        <v>647</v>
      </c>
    </row>
    <row r="2978" spans="1:40" ht="15" customHeight="1" x14ac:dyDescent="0.25">
      <c r="A2978" s="4" t="str">
        <f>EB[[#This Row],[unit]] &amp; "#" &amp; EB[[#This Row],[indic_nrg]] &amp; "#" &amp; EB[[#This Row],[product]] &amp; "#" &amp; EB[[#This Row],[geo]]</f>
        <v>TJ#B_101700#5544#CZ</v>
      </c>
      <c r="B2978" s="4" t="str">
        <f>VLOOKUP(EB[[#This Row],[product]],KS_DB[[product]:[KS]],5,FALSE)</f>
        <v>biomass</v>
      </c>
      <c r="C2978" s="4" t="str">
        <f>VLOOKUP(EB[[#This Row],[product]],KS_DB[[product]:[KS]],6,FALSE)</f>
        <v>biomass</v>
      </c>
      <c r="D2978" s="4">
        <f>VLOOKUP(EB[[#This Row],[product]],Carriers[],4,FALSE)</f>
        <v>1</v>
      </c>
      <c r="E2978" s="4">
        <f>VLOOKUP(EB[[#This Row],[indic_nrg]],Indicators[],4,FALSE)</f>
        <v>0</v>
      </c>
      <c r="F2978" s="4">
        <f>IFERROR(VLOOKUP(EB[[#This Row],[Source_carrier]],KS_DB[[product]:[KS]],6,FALSE),0)</f>
        <v>0</v>
      </c>
      <c r="G2978" s="4" t="s">
        <v>34</v>
      </c>
      <c r="H2978" s="4" t="s">
        <v>633</v>
      </c>
      <c r="I2978" s="4" t="s">
        <v>113</v>
      </c>
      <c r="J2978" s="4" t="s">
        <v>37</v>
      </c>
      <c r="K2978" s="4" t="s">
        <v>634</v>
      </c>
      <c r="L2978" s="4" t="s">
        <v>39</v>
      </c>
      <c r="M2978" s="4" t="s">
        <v>114</v>
      </c>
      <c r="N2978" s="4" t="s">
        <v>41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</row>
    <row r="2979" spans="1:40" ht="15" customHeight="1" x14ac:dyDescent="0.25">
      <c r="A2979" s="4" t="str">
        <f>EB[[#This Row],[unit]] &amp; "#" &amp; EB[[#This Row],[indic_nrg]] &amp; "#" &amp; EB[[#This Row],[product]] &amp; "#" &amp; EB[[#This Row],[geo]]</f>
        <v>TJ#B_101700#5545#CZ</v>
      </c>
      <c r="B2979" s="4" t="str">
        <f>VLOOKUP(EB[[#This Row],[product]],KS_DB[[product]:[KS]],5,FALSE)</f>
        <v>biomass</v>
      </c>
      <c r="C2979" s="4" t="str">
        <f>VLOOKUP(EB[[#This Row],[product]],KS_DB[[product]:[KS]],6,FALSE)</f>
        <v>biomass</v>
      </c>
      <c r="D2979" s="4">
        <f>VLOOKUP(EB[[#This Row],[product]],Carriers[],4,FALSE)</f>
        <v>0</v>
      </c>
      <c r="E2979" s="4">
        <f>VLOOKUP(EB[[#This Row],[indic_nrg]],Indicators[],4,FALSE)</f>
        <v>0</v>
      </c>
      <c r="F2979" s="4">
        <f>IFERROR(VLOOKUP(EB[[#This Row],[Source_carrier]],KS_DB[[product]:[KS]],6,FALSE),0)</f>
        <v>0</v>
      </c>
      <c r="G2979" s="4" t="s">
        <v>34</v>
      </c>
      <c r="H2979" s="4" t="s">
        <v>633</v>
      </c>
      <c r="I2979" s="4" t="s">
        <v>115</v>
      </c>
      <c r="J2979" s="4" t="s">
        <v>37</v>
      </c>
      <c r="K2979" s="4" t="s">
        <v>634</v>
      </c>
      <c r="L2979" s="4" t="s">
        <v>39</v>
      </c>
      <c r="M2979" s="4" t="s">
        <v>116</v>
      </c>
      <c r="N2979" s="4" t="s">
        <v>41</v>
      </c>
      <c r="O2979" s="4">
        <v>0</v>
      </c>
      <c r="P2979" s="4">
        <v>0</v>
      </c>
      <c r="Q2979" s="4">
        <v>111</v>
      </c>
      <c r="R2979" s="4">
        <v>222</v>
      </c>
      <c r="S2979" s="4">
        <v>407</v>
      </c>
      <c r="T2979" s="4">
        <v>666</v>
      </c>
      <c r="U2979" s="4">
        <v>925</v>
      </c>
      <c r="V2979" s="4">
        <v>1406</v>
      </c>
      <c r="W2979" s="4">
        <v>1517</v>
      </c>
      <c r="X2979" s="4">
        <v>1887</v>
      </c>
      <c r="Y2979" s="4">
        <v>2590</v>
      </c>
      <c r="Z2979" s="4">
        <v>1924</v>
      </c>
      <c r="AA2979" s="4">
        <v>2701</v>
      </c>
      <c r="AB2979" s="4">
        <v>2590</v>
      </c>
      <c r="AC2979" s="4">
        <v>1332</v>
      </c>
      <c r="AD2979" s="4">
        <v>111</v>
      </c>
      <c r="AE2979" s="4">
        <v>757</v>
      </c>
      <c r="AF2979" s="4">
        <v>1258</v>
      </c>
      <c r="AG2979" s="4">
        <v>4603</v>
      </c>
      <c r="AH2979" s="4">
        <v>8155</v>
      </c>
      <c r="AI2979" s="4">
        <v>9682</v>
      </c>
      <c r="AJ2979" s="4">
        <v>12565</v>
      </c>
      <c r="AK2979" s="4">
        <v>11525</v>
      </c>
      <c r="AL2979" s="4">
        <v>11602</v>
      </c>
      <c r="AM2979" s="4">
        <v>13262</v>
      </c>
      <c r="AN2979" s="4">
        <v>12414</v>
      </c>
    </row>
    <row r="2980" spans="1:40" ht="15" customHeight="1" x14ac:dyDescent="0.25">
      <c r="A2980" s="4" t="str">
        <f>EB[[#This Row],[unit]] &amp; "#" &amp; EB[[#This Row],[indic_nrg]] &amp; "#" &amp; EB[[#This Row],[product]] &amp; "#" &amp; EB[[#This Row],[geo]]</f>
        <v>TJ#B_101700#5546#CZ</v>
      </c>
      <c r="B2980" s="4" t="str">
        <f>VLOOKUP(EB[[#This Row],[product]],KS_DB[[product]:[KS]],5,FALSE)</f>
        <v>biomass</v>
      </c>
      <c r="C2980" s="4" t="str">
        <f>VLOOKUP(EB[[#This Row],[product]],KS_DB[[product]:[KS]],6,FALSE)</f>
        <v>biomass</v>
      </c>
      <c r="D2980" s="4">
        <f>VLOOKUP(EB[[#This Row],[product]],Carriers[],4,FALSE)</f>
        <v>1</v>
      </c>
      <c r="E2980" s="4">
        <f>VLOOKUP(EB[[#This Row],[indic_nrg]],Indicators[],4,FALSE)</f>
        <v>0</v>
      </c>
      <c r="F2980" s="4">
        <f>IFERROR(VLOOKUP(EB[[#This Row],[Source_carrier]],KS_DB[[product]:[KS]],6,FALSE),0)</f>
        <v>0</v>
      </c>
      <c r="G2980" s="4" t="s">
        <v>34</v>
      </c>
      <c r="H2980" s="4" t="s">
        <v>633</v>
      </c>
      <c r="I2980" s="4" t="s">
        <v>117</v>
      </c>
      <c r="J2980" s="4" t="s">
        <v>37</v>
      </c>
      <c r="K2980" s="4" t="s">
        <v>634</v>
      </c>
      <c r="L2980" s="4" t="s">
        <v>39</v>
      </c>
      <c r="M2980" s="4" t="s">
        <v>118</v>
      </c>
      <c r="N2980" s="4" t="s">
        <v>41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4">
        <v>54</v>
      </c>
      <c r="AF2980" s="4">
        <v>0</v>
      </c>
      <c r="AG2980" s="4">
        <v>1458</v>
      </c>
      <c r="AH2980" s="4">
        <v>2457</v>
      </c>
      <c r="AI2980" s="4">
        <v>2430</v>
      </c>
      <c r="AJ2980" s="4">
        <v>2538</v>
      </c>
      <c r="AK2980" s="4">
        <v>2349</v>
      </c>
      <c r="AL2980" s="4">
        <v>2241</v>
      </c>
      <c r="AM2980" s="4">
        <v>2754</v>
      </c>
      <c r="AN2980" s="4">
        <v>2646</v>
      </c>
    </row>
    <row r="2981" spans="1:40" ht="15" customHeight="1" x14ac:dyDescent="0.25">
      <c r="A2981" s="4" t="str">
        <f>EB[[#This Row],[unit]] &amp; "#" &amp; EB[[#This Row],[indic_nrg]] &amp; "#" &amp; EB[[#This Row],[product]] &amp; "#" &amp; EB[[#This Row],[geo]]</f>
        <v>TJ#B_101700#5547#CZ</v>
      </c>
      <c r="B2981" s="4" t="str">
        <f>VLOOKUP(EB[[#This Row],[product]],KS_DB[[product]:[KS]],5,FALSE)</f>
        <v>biomass</v>
      </c>
      <c r="C2981" s="4" t="str">
        <f>VLOOKUP(EB[[#This Row],[product]],KS_DB[[product]:[KS]],6,FALSE)</f>
        <v>biomass</v>
      </c>
      <c r="D2981" s="4">
        <f>VLOOKUP(EB[[#This Row],[product]],Carriers[],4,FALSE)</f>
        <v>1</v>
      </c>
      <c r="E2981" s="4">
        <f>VLOOKUP(EB[[#This Row],[indic_nrg]],Indicators[],4,FALSE)</f>
        <v>0</v>
      </c>
      <c r="F2981" s="4">
        <f>IFERROR(VLOOKUP(EB[[#This Row],[Source_carrier]],KS_DB[[product]:[KS]],6,FALSE),0)</f>
        <v>0</v>
      </c>
      <c r="G2981" s="4" t="s">
        <v>34</v>
      </c>
      <c r="H2981" s="4" t="s">
        <v>633</v>
      </c>
      <c r="I2981" s="4" t="s">
        <v>119</v>
      </c>
      <c r="J2981" s="4" t="s">
        <v>37</v>
      </c>
      <c r="K2981" s="4" t="s">
        <v>634</v>
      </c>
      <c r="L2981" s="4" t="s">
        <v>39</v>
      </c>
      <c r="M2981" s="4" t="s">
        <v>120</v>
      </c>
      <c r="N2981" s="4" t="s">
        <v>41</v>
      </c>
      <c r="O2981" s="4">
        <v>0</v>
      </c>
      <c r="P2981" s="4">
        <v>0</v>
      </c>
      <c r="Q2981" s="4">
        <v>111</v>
      </c>
      <c r="R2981" s="4">
        <v>222</v>
      </c>
      <c r="S2981" s="4">
        <v>407</v>
      </c>
      <c r="T2981" s="4">
        <v>666</v>
      </c>
      <c r="U2981" s="4">
        <v>925</v>
      </c>
      <c r="V2981" s="4">
        <v>1406</v>
      </c>
      <c r="W2981" s="4">
        <v>1517</v>
      </c>
      <c r="X2981" s="4">
        <v>1887</v>
      </c>
      <c r="Y2981" s="4">
        <v>2590</v>
      </c>
      <c r="Z2981" s="4">
        <v>1924</v>
      </c>
      <c r="AA2981" s="4">
        <v>2701</v>
      </c>
      <c r="AB2981" s="4">
        <v>2590</v>
      </c>
      <c r="AC2981" s="4">
        <v>1332</v>
      </c>
      <c r="AD2981" s="4">
        <v>111</v>
      </c>
      <c r="AE2981" s="4">
        <v>703</v>
      </c>
      <c r="AF2981" s="4">
        <v>1258</v>
      </c>
      <c r="AG2981" s="4">
        <v>3145</v>
      </c>
      <c r="AH2981" s="4">
        <v>5698</v>
      </c>
      <c r="AI2981" s="4">
        <v>7252</v>
      </c>
      <c r="AJ2981" s="4">
        <v>10027</v>
      </c>
      <c r="AK2981" s="4">
        <v>9176</v>
      </c>
      <c r="AL2981" s="4">
        <v>9361</v>
      </c>
      <c r="AM2981" s="4">
        <v>10508</v>
      </c>
      <c r="AN2981" s="4">
        <v>9768</v>
      </c>
    </row>
    <row r="2982" spans="1:40" ht="15" customHeight="1" x14ac:dyDescent="0.25">
      <c r="A2982" s="4" t="str">
        <f>EB[[#This Row],[unit]] &amp; "#" &amp; EB[[#This Row],[indic_nrg]] &amp; "#" &amp; EB[[#This Row],[product]] &amp; "#" &amp; EB[[#This Row],[geo]]</f>
        <v>TJ#B_101700#5548#CZ</v>
      </c>
      <c r="B2982" s="4" t="str">
        <f>VLOOKUP(EB[[#This Row],[product]],KS_DB[[product]:[KS]],5,FALSE)</f>
        <v>biomass</v>
      </c>
      <c r="C2982" s="4" t="str">
        <f>VLOOKUP(EB[[#This Row],[product]],KS_DB[[product]:[KS]],6,FALSE)</f>
        <v>biomass</v>
      </c>
      <c r="D2982" s="4">
        <f>VLOOKUP(EB[[#This Row],[product]],Carriers[],4,FALSE)</f>
        <v>1</v>
      </c>
      <c r="E2982" s="4">
        <f>VLOOKUP(EB[[#This Row],[indic_nrg]],Indicators[],4,FALSE)</f>
        <v>0</v>
      </c>
      <c r="F2982" s="4">
        <f>IFERROR(VLOOKUP(EB[[#This Row],[Source_carrier]],KS_DB[[product]:[KS]],6,FALSE),0)</f>
        <v>0</v>
      </c>
      <c r="G2982" s="4" t="s">
        <v>34</v>
      </c>
      <c r="H2982" s="4" t="s">
        <v>633</v>
      </c>
      <c r="I2982" s="4" t="s">
        <v>121</v>
      </c>
      <c r="J2982" s="4" t="s">
        <v>37</v>
      </c>
      <c r="K2982" s="4" t="s">
        <v>634</v>
      </c>
      <c r="L2982" s="4" t="s">
        <v>39</v>
      </c>
      <c r="M2982" s="4" t="s">
        <v>122</v>
      </c>
      <c r="N2982" s="4" t="s">
        <v>41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</row>
    <row r="2983" spans="1:40" ht="15" customHeight="1" x14ac:dyDescent="0.25">
      <c r="A2983" s="4" t="str">
        <f>EB[[#This Row],[unit]] &amp; "#" &amp; EB[[#This Row],[indic_nrg]] &amp; "#" &amp; EB[[#This Row],[product]] &amp; "#" &amp; EB[[#This Row],[geo]]</f>
        <v>TJ#B_101700#5549#CZ</v>
      </c>
      <c r="B2983" s="4" t="str">
        <f>VLOOKUP(EB[[#This Row],[product]],KS_DB[[product]:[KS]],5,FALSE)</f>
        <v>biomass</v>
      </c>
      <c r="C2983" s="4" t="str">
        <f>VLOOKUP(EB[[#This Row],[product]],KS_DB[[product]:[KS]],6,FALSE)</f>
        <v>biomass</v>
      </c>
      <c r="D2983" s="4">
        <f>VLOOKUP(EB[[#This Row],[product]],Carriers[],4,FALSE)</f>
        <v>1</v>
      </c>
      <c r="E2983" s="4">
        <f>VLOOKUP(EB[[#This Row],[indic_nrg]],Indicators[],4,FALSE)</f>
        <v>0</v>
      </c>
      <c r="F2983" s="4">
        <f>IFERROR(VLOOKUP(EB[[#This Row],[Source_carrier]],KS_DB[[product]:[KS]],6,FALSE),0)</f>
        <v>0</v>
      </c>
      <c r="G2983" s="4" t="s">
        <v>34</v>
      </c>
      <c r="H2983" s="4" t="s">
        <v>633</v>
      </c>
      <c r="I2983" s="4" t="s">
        <v>123</v>
      </c>
      <c r="J2983" s="4" t="s">
        <v>37</v>
      </c>
      <c r="K2983" s="4" t="s">
        <v>634</v>
      </c>
      <c r="L2983" s="4" t="s">
        <v>39</v>
      </c>
      <c r="M2983" s="4" t="s">
        <v>124</v>
      </c>
      <c r="N2983" s="4" t="s">
        <v>41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</row>
    <row r="2984" spans="1:40" ht="15" customHeight="1" x14ac:dyDescent="0.25">
      <c r="A2984" s="4" t="str">
        <f>EB[[#This Row],[unit]] &amp; "#" &amp; EB[[#This Row],[indic_nrg]] &amp; "#" &amp; EB[[#This Row],[product]] &amp; "#" &amp; EB[[#This Row],[geo]]</f>
        <v>TJ#B_101700#5550#CZ</v>
      </c>
      <c r="B2984" s="4" t="str">
        <f>VLOOKUP(EB[[#This Row],[product]],KS_DB[[product]:[KS]],5,FALSE)</f>
        <v>RES</v>
      </c>
      <c r="C2984" s="4" t="str">
        <f>VLOOKUP(EB[[#This Row],[product]],KS_DB[[product]:[KS]],6,FALSE)</f>
        <v>RES</v>
      </c>
      <c r="D2984" s="4">
        <f>VLOOKUP(EB[[#This Row],[product]],Carriers[],4,FALSE)</f>
        <v>1</v>
      </c>
      <c r="E2984" s="4">
        <f>VLOOKUP(EB[[#This Row],[indic_nrg]],Indicators[],4,FALSE)</f>
        <v>0</v>
      </c>
      <c r="F2984" s="4">
        <f>IFERROR(VLOOKUP(EB[[#This Row],[Source_carrier]],KS_DB[[product]:[KS]],6,FALSE),0)</f>
        <v>0</v>
      </c>
      <c r="G2984" s="4" t="s">
        <v>34</v>
      </c>
      <c r="H2984" s="4" t="s">
        <v>633</v>
      </c>
      <c r="I2984" s="4" t="s">
        <v>125</v>
      </c>
      <c r="J2984" s="4" t="s">
        <v>37</v>
      </c>
      <c r="K2984" s="4" t="s">
        <v>634</v>
      </c>
      <c r="L2984" s="4" t="s">
        <v>39</v>
      </c>
      <c r="M2984" s="4" t="s">
        <v>126</v>
      </c>
      <c r="N2984" s="4" t="s">
        <v>41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</row>
    <row r="2985" spans="1:40" ht="15" customHeight="1" x14ac:dyDescent="0.25">
      <c r="A2985" s="4" t="str">
        <f>EB[[#This Row],[unit]] &amp; "#" &amp; EB[[#This Row],[indic_nrg]] &amp; "#" &amp; EB[[#This Row],[product]] &amp; "#" &amp; EB[[#This Row],[geo]]</f>
        <v>TJ#B_101700#6000#CZ</v>
      </c>
      <c r="B2985" s="4" t="str">
        <f>VLOOKUP(EB[[#This Row],[product]],KS_DB[[product]:[KS]],5,FALSE)</f>
        <v>electricity</v>
      </c>
      <c r="C2985" s="4" t="str">
        <f>VLOOKUP(EB[[#This Row],[product]],KS_DB[[product]:[KS]],6,FALSE)</f>
        <v>electricity</v>
      </c>
      <c r="D2985" s="4">
        <f>VLOOKUP(EB[[#This Row],[product]],Carriers[],4,FALSE)</f>
        <v>1</v>
      </c>
      <c r="E2985" s="4">
        <f>VLOOKUP(EB[[#This Row],[indic_nrg]],Indicators[],4,FALSE)</f>
        <v>0</v>
      </c>
      <c r="F2985" s="4">
        <f>IFERROR(VLOOKUP(EB[[#This Row],[Source_carrier]],KS_DB[[product]:[KS]],6,FALSE),0)</f>
        <v>0</v>
      </c>
      <c r="G2985" s="4" t="s">
        <v>34</v>
      </c>
      <c r="H2985" s="4" t="s">
        <v>633</v>
      </c>
      <c r="I2985" s="4" t="s">
        <v>127</v>
      </c>
      <c r="J2985" s="4" t="s">
        <v>37</v>
      </c>
      <c r="K2985" s="4" t="s">
        <v>634</v>
      </c>
      <c r="L2985" s="4" t="s">
        <v>39</v>
      </c>
      <c r="M2985" s="4" t="s">
        <v>128</v>
      </c>
      <c r="N2985" s="4" t="s">
        <v>41</v>
      </c>
      <c r="O2985" s="4">
        <v>173437</v>
      </c>
      <c r="P2985" s="4">
        <v>160078</v>
      </c>
      <c r="Q2985" s="4">
        <v>156186</v>
      </c>
      <c r="R2985" s="4">
        <v>154883</v>
      </c>
      <c r="S2985" s="4">
        <v>161885</v>
      </c>
      <c r="T2985" s="4">
        <v>173095</v>
      </c>
      <c r="U2985" s="4">
        <v>181022</v>
      </c>
      <c r="V2985" s="4">
        <v>178686</v>
      </c>
      <c r="W2985" s="4">
        <v>175950</v>
      </c>
      <c r="X2985" s="4">
        <v>173239</v>
      </c>
      <c r="Y2985" s="4">
        <v>177772</v>
      </c>
      <c r="Z2985" s="4">
        <v>183172</v>
      </c>
      <c r="AA2985" s="4">
        <v>182963</v>
      </c>
      <c r="AB2985" s="4">
        <v>188665</v>
      </c>
      <c r="AC2985" s="4">
        <v>193795</v>
      </c>
      <c r="AD2985" s="4">
        <v>199048</v>
      </c>
      <c r="AE2985" s="4">
        <v>205258</v>
      </c>
      <c r="AF2985" s="4">
        <v>206042</v>
      </c>
      <c r="AG2985" s="4">
        <v>208919</v>
      </c>
      <c r="AH2985" s="4">
        <v>197662</v>
      </c>
      <c r="AI2985" s="4">
        <v>195203</v>
      </c>
      <c r="AJ2985" s="4">
        <v>193144</v>
      </c>
      <c r="AK2985" s="4">
        <v>193982</v>
      </c>
      <c r="AL2985" s="4">
        <v>192913</v>
      </c>
      <c r="AM2985" s="4">
        <v>192780</v>
      </c>
      <c r="AN2985" s="4">
        <v>198040</v>
      </c>
    </row>
    <row r="2986" spans="1:40" ht="15" customHeight="1" x14ac:dyDescent="0.25">
      <c r="A2986" s="4" t="str">
        <f>EB[[#This Row],[unit]] &amp; "#" &amp; EB[[#This Row],[indic_nrg]] &amp; "#" &amp; EB[[#This Row],[product]] &amp; "#" &amp; EB[[#This Row],[geo]]</f>
        <v>TJ#B_101700#7100#CZ</v>
      </c>
      <c r="B2986" s="4" t="str">
        <f>VLOOKUP(EB[[#This Row],[product]],KS_DB[[product]:[KS]],5,FALSE)</f>
        <v>other</v>
      </c>
      <c r="C2986" s="4" t="str">
        <f>VLOOKUP(EB[[#This Row],[product]],KS_DB[[product]:[KS]],6,FALSE)</f>
        <v>other</v>
      </c>
      <c r="D2986" s="4">
        <f>VLOOKUP(EB[[#This Row],[product]],Carriers[],4,FALSE)</f>
        <v>1</v>
      </c>
      <c r="E2986" s="4">
        <f>VLOOKUP(EB[[#This Row],[indic_nrg]],Indicators[],4,FALSE)</f>
        <v>0</v>
      </c>
      <c r="F2986" s="4">
        <f>IFERROR(VLOOKUP(EB[[#This Row],[Source_carrier]],KS_DB[[product]:[KS]],6,FALSE),0)</f>
        <v>0</v>
      </c>
      <c r="G2986" s="4" t="s">
        <v>34</v>
      </c>
      <c r="H2986" s="4" t="s">
        <v>633</v>
      </c>
      <c r="I2986" s="4" t="s">
        <v>129</v>
      </c>
      <c r="J2986" s="4" t="s">
        <v>37</v>
      </c>
      <c r="K2986" s="4" t="s">
        <v>634</v>
      </c>
      <c r="L2986" s="4" t="s">
        <v>39</v>
      </c>
      <c r="M2986" s="4" t="s">
        <v>130</v>
      </c>
      <c r="N2986" s="4" t="s">
        <v>41</v>
      </c>
      <c r="O2986" s="4">
        <v>274</v>
      </c>
      <c r="P2986" s="4">
        <v>328</v>
      </c>
      <c r="Q2986" s="4">
        <v>367</v>
      </c>
      <c r="R2986" s="4">
        <v>454</v>
      </c>
      <c r="S2986" s="4">
        <v>594</v>
      </c>
      <c r="T2986" s="4">
        <v>638</v>
      </c>
      <c r="U2986" s="4">
        <v>624</v>
      </c>
      <c r="V2986" s="4">
        <v>1224</v>
      </c>
      <c r="W2986" s="4">
        <v>1692</v>
      </c>
      <c r="X2986" s="4">
        <v>1801</v>
      </c>
      <c r="Y2986" s="4">
        <v>2261</v>
      </c>
      <c r="Z2986" s="4">
        <v>2959</v>
      </c>
      <c r="AA2986" s="4">
        <v>2529</v>
      </c>
      <c r="AB2986" s="4">
        <v>3053</v>
      </c>
      <c r="AC2986" s="4">
        <v>4268</v>
      </c>
      <c r="AD2986" s="4">
        <v>5206</v>
      </c>
      <c r="AE2986" s="4">
        <v>4909</v>
      </c>
      <c r="AF2986" s="4">
        <v>5688</v>
      </c>
      <c r="AG2986" s="4">
        <v>5949</v>
      </c>
      <c r="AH2986" s="4">
        <v>6382</v>
      </c>
      <c r="AI2986" s="4">
        <v>6161</v>
      </c>
      <c r="AJ2986" s="4">
        <v>6308</v>
      </c>
      <c r="AK2986" s="4">
        <v>6500</v>
      </c>
      <c r="AL2986" s="4">
        <v>6218</v>
      </c>
      <c r="AM2986" s="4">
        <v>7640</v>
      </c>
      <c r="AN2986" s="4">
        <v>8629</v>
      </c>
    </row>
    <row r="2987" spans="1:40" ht="15" customHeight="1" x14ac:dyDescent="0.25">
      <c r="A2987" s="4" t="str">
        <f>EB[[#This Row],[unit]] &amp; "#" &amp; EB[[#This Row],[indic_nrg]] &amp; "#" &amp; EB[[#This Row],[product]] &amp; "#" &amp; EB[[#This Row],[geo]]</f>
        <v>TJ#B_101700#7200#CZ</v>
      </c>
      <c r="B2987" s="4" t="str">
        <f>VLOOKUP(EB[[#This Row],[product]],KS_DB[[product]:[KS]],5,FALSE)</f>
        <v>other</v>
      </c>
      <c r="C2987" s="4" t="str">
        <f>VLOOKUP(EB[[#This Row],[product]],KS_DB[[product]:[KS]],6,FALSE)</f>
        <v>other</v>
      </c>
      <c r="D2987" s="4">
        <f>VLOOKUP(EB[[#This Row],[product]],Carriers[],4,FALSE)</f>
        <v>0</v>
      </c>
      <c r="E2987" s="4">
        <f>VLOOKUP(EB[[#This Row],[indic_nrg]],Indicators[],4,FALSE)</f>
        <v>0</v>
      </c>
      <c r="F2987" s="4">
        <f>IFERROR(VLOOKUP(EB[[#This Row],[Source_carrier]],KS_DB[[product]:[KS]],6,FALSE),0)</f>
        <v>0</v>
      </c>
      <c r="G2987" s="4" t="s">
        <v>34</v>
      </c>
      <c r="H2987" s="4" t="s">
        <v>633</v>
      </c>
      <c r="I2987" s="4" t="s">
        <v>131</v>
      </c>
      <c r="J2987" s="4" t="s">
        <v>37</v>
      </c>
      <c r="K2987" s="4" t="s">
        <v>634</v>
      </c>
      <c r="L2987" s="4" t="s">
        <v>39</v>
      </c>
      <c r="M2987" s="4" t="s">
        <v>132</v>
      </c>
      <c r="N2987" s="4" t="s">
        <v>41</v>
      </c>
      <c r="O2987" s="4">
        <v>319</v>
      </c>
      <c r="P2987" s="4">
        <v>367</v>
      </c>
      <c r="Q2987" s="4">
        <v>423</v>
      </c>
      <c r="R2987" s="4">
        <v>523</v>
      </c>
      <c r="S2987" s="4">
        <v>700</v>
      </c>
      <c r="T2987" s="4">
        <v>749</v>
      </c>
      <c r="U2987" s="4">
        <v>740</v>
      </c>
      <c r="V2987" s="4">
        <v>1342</v>
      </c>
      <c r="W2987" s="4">
        <v>1818</v>
      </c>
      <c r="X2987" s="4">
        <v>1936</v>
      </c>
      <c r="Y2987" s="4">
        <v>2386</v>
      </c>
      <c r="Z2987" s="4">
        <v>3251</v>
      </c>
      <c r="AA2987" s="4">
        <v>2813</v>
      </c>
      <c r="AB2987" s="4">
        <v>3378</v>
      </c>
      <c r="AC2987" s="4">
        <v>4616</v>
      </c>
      <c r="AD2987" s="4">
        <v>5517</v>
      </c>
      <c r="AE2987" s="4">
        <v>5189</v>
      </c>
      <c r="AF2987" s="4">
        <v>5985</v>
      </c>
      <c r="AG2987" s="4">
        <v>6256</v>
      </c>
      <c r="AH2987" s="4">
        <v>6615</v>
      </c>
      <c r="AI2987" s="4">
        <v>6748</v>
      </c>
      <c r="AJ2987" s="4">
        <v>6881</v>
      </c>
      <c r="AK2987" s="4">
        <v>7072</v>
      </c>
      <c r="AL2987" s="4">
        <v>6852</v>
      </c>
      <c r="AM2987" s="4">
        <v>8242</v>
      </c>
      <c r="AN2987" s="4">
        <v>9276</v>
      </c>
    </row>
    <row r="2988" spans="1:40" ht="15" customHeight="1" x14ac:dyDescent="0.25">
      <c r="A2988" s="4" t="str">
        <f>EB[[#This Row],[unit]] &amp; "#" &amp; EB[[#This Row],[indic_nrg]] &amp; "#" &amp; EB[[#This Row],[product]] &amp; "#" &amp; EB[[#This Row],[geo]]</f>
        <v>TJ#B_101800#0000#CZ</v>
      </c>
      <c r="B2988" s="4" t="str">
        <f>VLOOKUP(EB[[#This Row],[product]],KS_DB[[product]:[KS]],5,FALSE)</f>
        <v>all</v>
      </c>
      <c r="C2988" s="4" t="str">
        <f>VLOOKUP(EB[[#This Row],[product]],KS_DB[[product]:[KS]],6,FALSE)</f>
        <v>all</v>
      </c>
      <c r="D2988" s="4">
        <f>VLOOKUP(EB[[#This Row],[product]],Carriers[],4,FALSE)</f>
        <v>0</v>
      </c>
      <c r="E2988" s="4">
        <f>VLOOKUP(EB[[#This Row],[indic_nrg]],Indicators[],4,FALSE)</f>
        <v>0</v>
      </c>
      <c r="F2988" s="4">
        <f>IFERROR(VLOOKUP(EB[[#This Row],[Source_carrier]],KS_DB[[product]:[KS]],6,FALSE),0)</f>
        <v>0</v>
      </c>
      <c r="G2988" s="4" t="s">
        <v>34</v>
      </c>
      <c r="H2988" s="4" t="s">
        <v>635</v>
      </c>
      <c r="I2988" s="4" t="s">
        <v>36</v>
      </c>
      <c r="J2988" s="4" t="s">
        <v>37</v>
      </c>
      <c r="K2988" s="4" t="s">
        <v>636</v>
      </c>
      <c r="L2988" s="4" t="s">
        <v>39</v>
      </c>
      <c r="M2988" s="4" t="s">
        <v>40</v>
      </c>
      <c r="N2988" s="4" t="s">
        <v>41</v>
      </c>
      <c r="O2988" s="4">
        <v>723454</v>
      </c>
      <c r="P2988" s="4">
        <v>608932</v>
      </c>
      <c r="Q2988" s="4">
        <v>658759</v>
      </c>
      <c r="R2988" s="4">
        <v>607726</v>
      </c>
      <c r="S2988" s="4">
        <v>531015</v>
      </c>
      <c r="T2988" s="4">
        <v>523781</v>
      </c>
      <c r="U2988" s="4">
        <v>517320</v>
      </c>
      <c r="V2988" s="4">
        <v>511389</v>
      </c>
      <c r="W2988" s="4">
        <v>473545</v>
      </c>
      <c r="X2988" s="4">
        <v>390332</v>
      </c>
      <c r="Y2988" s="4">
        <v>424069</v>
      </c>
      <c r="Z2988" s="4">
        <v>408673</v>
      </c>
      <c r="AA2988" s="4">
        <v>401008</v>
      </c>
      <c r="AB2988" s="4">
        <v>401315</v>
      </c>
      <c r="AC2988" s="4">
        <v>416546</v>
      </c>
      <c r="AD2988" s="4">
        <v>405328</v>
      </c>
      <c r="AE2988" s="4">
        <v>405423</v>
      </c>
      <c r="AF2988" s="4">
        <v>396004</v>
      </c>
      <c r="AG2988" s="4">
        <v>375309</v>
      </c>
      <c r="AH2988" s="4">
        <v>341437</v>
      </c>
      <c r="AI2988" s="4">
        <v>332113</v>
      </c>
      <c r="AJ2988" s="4">
        <v>328057</v>
      </c>
      <c r="AK2988" s="4">
        <v>325326</v>
      </c>
      <c r="AL2988" s="4">
        <v>314616</v>
      </c>
      <c r="AM2988" s="4">
        <v>310381</v>
      </c>
      <c r="AN2988" s="4">
        <v>315639</v>
      </c>
    </row>
    <row r="2989" spans="1:40" ht="15" customHeight="1" x14ac:dyDescent="0.25">
      <c r="A2989" s="4" t="str">
        <f>EB[[#This Row],[unit]] &amp; "#" &amp; EB[[#This Row],[indic_nrg]] &amp; "#" &amp; EB[[#This Row],[product]] &amp; "#" &amp; EB[[#This Row],[geo]]</f>
        <v>TJ#B_101800#2000#CZ</v>
      </c>
      <c r="B2989" s="4" t="str">
        <f>VLOOKUP(EB[[#This Row],[product]],KS_DB[[product]:[KS]],5,FALSE)</f>
        <v>solid</v>
      </c>
      <c r="C2989" s="4" t="str">
        <f>VLOOKUP(EB[[#This Row],[product]],KS_DB[[product]:[KS]],6,FALSE)</f>
        <v>solid</v>
      </c>
      <c r="D2989" s="4">
        <f>VLOOKUP(EB[[#This Row],[product]],Carriers[],4,FALSE)</f>
        <v>0</v>
      </c>
      <c r="E2989" s="4">
        <f>VLOOKUP(EB[[#This Row],[indic_nrg]],Indicators[],4,FALSE)</f>
        <v>0</v>
      </c>
      <c r="F2989" s="4">
        <f>IFERROR(VLOOKUP(EB[[#This Row],[Source_carrier]],KS_DB[[product]:[KS]],6,FALSE),0)</f>
        <v>0</v>
      </c>
      <c r="G2989" s="4" t="s">
        <v>34</v>
      </c>
      <c r="H2989" s="4" t="s">
        <v>635</v>
      </c>
      <c r="I2989" s="4" t="s">
        <v>18</v>
      </c>
      <c r="J2989" s="4" t="s">
        <v>37</v>
      </c>
      <c r="K2989" s="4" t="s">
        <v>636</v>
      </c>
      <c r="L2989" s="4" t="s">
        <v>39</v>
      </c>
      <c r="M2989" s="4" t="s">
        <v>42</v>
      </c>
      <c r="N2989" s="4" t="s">
        <v>41</v>
      </c>
      <c r="O2989" s="4">
        <v>313590</v>
      </c>
      <c r="P2989" s="4">
        <v>249293</v>
      </c>
      <c r="Q2989" s="4">
        <v>244439</v>
      </c>
      <c r="R2989" s="4">
        <v>178668</v>
      </c>
      <c r="S2989" s="4">
        <v>151469</v>
      </c>
      <c r="T2989" s="4">
        <v>143055</v>
      </c>
      <c r="U2989" s="4">
        <v>146452</v>
      </c>
      <c r="V2989" s="4">
        <v>139599</v>
      </c>
      <c r="W2989" s="4">
        <v>120437</v>
      </c>
      <c r="X2989" s="4">
        <v>103076</v>
      </c>
      <c r="Y2989" s="4">
        <v>154255</v>
      </c>
      <c r="Z2989" s="4">
        <v>128695</v>
      </c>
      <c r="AA2989" s="4">
        <v>123340</v>
      </c>
      <c r="AB2989" s="4">
        <v>128876</v>
      </c>
      <c r="AC2989" s="4">
        <v>127214</v>
      </c>
      <c r="AD2989" s="4">
        <v>124795</v>
      </c>
      <c r="AE2989" s="4">
        <v>125936</v>
      </c>
      <c r="AF2989" s="4">
        <v>115470</v>
      </c>
      <c r="AG2989" s="4">
        <v>106150</v>
      </c>
      <c r="AH2989" s="4">
        <v>104718</v>
      </c>
      <c r="AI2989" s="4">
        <v>68324</v>
      </c>
      <c r="AJ2989" s="4">
        <v>70151</v>
      </c>
      <c r="AK2989" s="4">
        <v>69928</v>
      </c>
      <c r="AL2989" s="4">
        <v>67658</v>
      </c>
      <c r="AM2989" s="4">
        <v>63806</v>
      </c>
      <c r="AN2989" s="4">
        <v>61611</v>
      </c>
    </row>
    <row r="2990" spans="1:40" ht="15" customHeight="1" x14ac:dyDescent="0.25">
      <c r="A2990" s="4" t="str">
        <f>EB[[#This Row],[unit]] &amp; "#" &amp; EB[[#This Row],[indic_nrg]] &amp; "#" &amp; EB[[#This Row],[product]] &amp; "#" &amp; EB[[#This Row],[geo]]</f>
        <v>TJ#B_101800#2100#CZ</v>
      </c>
      <c r="B2990" s="4" t="str">
        <f>VLOOKUP(EB[[#This Row],[product]],KS_DB[[product]:[KS]],5,FALSE)</f>
        <v>solid</v>
      </c>
      <c r="C2990" s="4" t="str">
        <f>VLOOKUP(EB[[#This Row],[product]],KS_DB[[product]:[KS]],6,FALSE)</f>
        <v>solid</v>
      </c>
      <c r="D2990" s="4">
        <f>VLOOKUP(EB[[#This Row],[product]],Carriers[],4,FALSE)</f>
        <v>0</v>
      </c>
      <c r="E2990" s="4">
        <f>VLOOKUP(EB[[#This Row],[indic_nrg]],Indicators[],4,FALSE)</f>
        <v>0</v>
      </c>
      <c r="F2990" s="4">
        <f>IFERROR(VLOOKUP(EB[[#This Row],[Source_carrier]],KS_DB[[product]:[KS]],6,FALSE),0)</f>
        <v>0</v>
      </c>
      <c r="G2990" s="4" t="s">
        <v>34</v>
      </c>
      <c r="H2990" s="4" t="s">
        <v>635</v>
      </c>
      <c r="I2990" s="4" t="s">
        <v>43</v>
      </c>
      <c r="J2990" s="4" t="s">
        <v>37</v>
      </c>
      <c r="K2990" s="4" t="s">
        <v>636</v>
      </c>
      <c r="L2990" s="4" t="s">
        <v>39</v>
      </c>
      <c r="M2990" s="4" t="s">
        <v>44</v>
      </c>
      <c r="N2990" s="4" t="s">
        <v>41</v>
      </c>
      <c r="O2990" s="4">
        <v>225631</v>
      </c>
      <c r="P2990" s="4">
        <v>155917</v>
      </c>
      <c r="Q2990" s="4">
        <v>147105</v>
      </c>
      <c r="R2990" s="4">
        <v>108537</v>
      </c>
      <c r="S2990" s="4">
        <v>96693</v>
      </c>
      <c r="T2990" s="4">
        <v>99166</v>
      </c>
      <c r="U2990" s="4">
        <v>96718</v>
      </c>
      <c r="V2990" s="4">
        <v>98262</v>
      </c>
      <c r="W2990" s="4">
        <v>101134</v>
      </c>
      <c r="X2990" s="4">
        <v>76962</v>
      </c>
      <c r="Y2990" s="4">
        <v>90647</v>
      </c>
      <c r="Z2990" s="4">
        <v>96457</v>
      </c>
      <c r="AA2990" s="4">
        <v>89552</v>
      </c>
      <c r="AB2990" s="4">
        <v>75970</v>
      </c>
      <c r="AC2990" s="4">
        <v>86864</v>
      </c>
      <c r="AD2990" s="4">
        <v>83968</v>
      </c>
      <c r="AE2990" s="4">
        <v>84796</v>
      </c>
      <c r="AF2990" s="4">
        <v>89721</v>
      </c>
      <c r="AG2990" s="4">
        <v>79583</v>
      </c>
      <c r="AH2990" s="4">
        <v>68909</v>
      </c>
      <c r="AI2990" s="4">
        <v>54025</v>
      </c>
      <c r="AJ2990" s="4">
        <v>57216</v>
      </c>
      <c r="AK2990" s="4">
        <v>57143</v>
      </c>
      <c r="AL2990" s="4">
        <v>56028</v>
      </c>
      <c r="AM2990" s="4">
        <v>53850</v>
      </c>
      <c r="AN2990" s="4">
        <v>51816</v>
      </c>
    </row>
    <row r="2991" spans="1:40" ht="15" customHeight="1" x14ac:dyDescent="0.25">
      <c r="A2991" s="4" t="str">
        <f>EB[[#This Row],[unit]] &amp; "#" &amp; EB[[#This Row],[indic_nrg]] &amp; "#" &amp; EB[[#This Row],[product]] &amp; "#" &amp; EB[[#This Row],[geo]]</f>
        <v>TJ#B_101800#2112#CZ</v>
      </c>
      <c r="B2991" s="4" t="str">
        <f>VLOOKUP(EB[[#This Row],[product]],KS_DB[[product]:[KS]],5,FALSE)</f>
        <v>solid</v>
      </c>
      <c r="C2991" s="4" t="str">
        <f>VLOOKUP(EB[[#This Row],[product]],KS_DB[[product]:[KS]],6,FALSE)</f>
        <v>solid</v>
      </c>
      <c r="D2991" s="4">
        <f>VLOOKUP(EB[[#This Row],[product]],Carriers[],4,FALSE)</f>
        <v>1</v>
      </c>
      <c r="E2991" s="4">
        <f>VLOOKUP(EB[[#This Row],[indic_nrg]],Indicators[],4,FALSE)</f>
        <v>0</v>
      </c>
      <c r="F2991" s="4">
        <f>IFERROR(VLOOKUP(EB[[#This Row],[Source_carrier]],KS_DB[[product]:[KS]],6,FALSE),0)</f>
        <v>0</v>
      </c>
      <c r="G2991" s="4" t="s">
        <v>34</v>
      </c>
      <c r="H2991" s="4" t="s">
        <v>635</v>
      </c>
      <c r="I2991" s="4" t="s">
        <v>45</v>
      </c>
      <c r="J2991" s="4" t="s">
        <v>37</v>
      </c>
      <c r="K2991" s="4" t="s">
        <v>636</v>
      </c>
      <c r="L2991" s="4" t="s">
        <v>39</v>
      </c>
      <c r="M2991" s="4" t="s">
        <v>46</v>
      </c>
      <c r="N2991" s="4" t="s">
        <v>41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</row>
    <row r="2992" spans="1:40" ht="15" customHeight="1" x14ac:dyDescent="0.25">
      <c r="A2992" s="4" t="str">
        <f>EB[[#This Row],[unit]] &amp; "#" &amp; EB[[#This Row],[indic_nrg]] &amp; "#" &amp; EB[[#This Row],[product]] &amp; "#" &amp; EB[[#This Row],[geo]]</f>
        <v>TJ#B_101800#2115#CZ</v>
      </c>
      <c r="B2992" s="4" t="str">
        <f>VLOOKUP(EB[[#This Row],[product]],KS_DB[[product]:[KS]],5,FALSE)</f>
        <v>solid</v>
      </c>
      <c r="C2992" s="4" t="str">
        <f>VLOOKUP(EB[[#This Row],[product]],KS_DB[[product]:[KS]],6,FALSE)</f>
        <v>solid</v>
      </c>
      <c r="D2992" s="4">
        <f>VLOOKUP(EB[[#This Row],[product]],Carriers[],4,FALSE)</f>
        <v>1</v>
      </c>
      <c r="E2992" s="4">
        <f>VLOOKUP(EB[[#This Row],[indic_nrg]],Indicators[],4,FALSE)</f>
        <v>0</v>
      </c>
      <c r="F2992" s="4">
        <f>IFERROR(VLOOKUP(EB[[#This Row],[Source_carrier]],KS_DB[[product]:[KS]],6,FALSE),0)</f>
        <v>0</v>
      </c>
      <c r="G2992" s="4" t="s">
        <v>34</v>
      </c>
      <c r="H2992" s="4" t="s">
        <v>635</v>
      </c>
      <c r="I2992" s="4" t="s">
        <v>47</v>
      </c>
      <c r="J2992" s="4" t="s">
        <v>37</v>
      </c>
      <c r="K2992" s="4" t="s">
        <v>636</v>
      </c>
      <c r="L2992" s="4" t="s">
        <v>39</v>
      </c>
      <c r="M2992" s="4" t="s">
        <v>48</v>
      </c>
      <c r="N2992" s="4" t="s">
        <v>41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  <c r="Y2992" s="4">
        <v>0</v>
      </c>
      <c r="Z2992" s="4">
        <v>0</v>
      </c>
      <c r="AA2992" s="4">
        <v>544</v>
      </c>
      <c r="AB2992" s="4">
        <v>480</v>
      </c>
      <c r="AC2992" s="4">
        <v>1600</v>
      </c>
      <c r="AD2992" s="4">
        <v>1152</v>
      </c>
      <c r="AE2992" s="4">
        <v>1640</v>
      </c>
      <c r="AF2992" s="4">
        <v>1260</v>
      </c>
      <c r="AG2992" s="4">
        <v>1170</v>
      </c>
      <c r="AH2992" s="4">
        <v>630</v>
      </c>
      <c r="AI2992" s="4">
        <v>660</v>
      </c>
      <c r="AJ2992" s="4">
        <v>1639</v>
      </c>
      <c r="AK2992" s="4">
        <v>2338</v>
      </c>
      <c r="AL2992" s="4">
        <v>2923</v>
      </c>
      <c r="AM2992" s="4">
        <v>2416</v>
      </c>
      <c r="AN2992" s="4">
        <v>1281</v>
      </c>
    </row>
    <row r="2993" spans="1:40" ht="15" customHeight="1" x14ac:dyDescent="0.25">
      <c r="A2993" s="4" t="str">
        <f>EB[[#This Row],[unit]] &amp; "#" &amp; EB[[#This Row],[indic_nrg]] &amp; "#" &amp; EB[[#This Row],[product]] &amp; "#" &amp; EB[[#This Row],[geo]]</f>
        <v>TJ#B_101800#2116#CZ</v>
      </c>
      <c r="B2993" s="4" t="str">
        <f>VLOOKUP(EB[[#This Row],[product]],KS_DB[[product]:[KS]],5,FALSE)</f>
        <v>solid</v>
      </c>
      <c r="C2993" s="4" t="str">
        <f>VLOOKUP(EB[[#This Row],[product]],KS_DB[[product]:[KS]],6,FALSE)</f>
        <v>solid</v>
      </c>
      <c r="D2993" s="4">
        <f>VLOOKUP(EB[[#This Row],[product]],Carriers[],4,FALSE)</f>
        <v>1</v>
      </c>
      <c r="E2993" s="4">
        <f>VLOOKUP(EB[[#This Row],[indic_nrg]],Indicators[],4,FALSE)</f>
        <v>0</v>
      </c>
      <c r="F2993" s="4">
        <f>IFERROR(VLOOKUP(EB[[#This Row],[Source_carrier]],KS_DB[[product]:[KS]],6,FALSE),0)</f>
        <v>0</v>
      </c>
      <c r="G2993" s="4" t="s">
        <v>34</v>
      </c>
      <c r="H2993" s="4" t="s">
        <v>635</v>
      </c>
      <c r="I2993" s="4" t="s">
        <v>49</v>
      </c>
      <c r="J2993" s="4" t="s">
        <v>37</v>
      </c>
      <c r="K2993" s="4" t="s">
        <v>636</v>
      </c>
      <c r="L2993" s="4" t="s">
        <v>39</v>
      </c>
      <c r="M2993" s="4" t="s">
        <v>50</v>
      </c>
      <c r="N2993" s="4" t="s">
        <v>41</v>
      </c>
      <c r="O2993" s="4">
        <v>39420</v>
      </c>
      <c r="P2993" s="4">
        <v>21619</v>
      </c>
      <c r="Q2993" s="4">
        <v>26140</v>
      </c>
      <c r="R2993" s="4">
        <v>702</v>
      </c>
      <c r="S2993" s="4">
        <v>421</v>
      </c>
      <c r="T2993" s="4">
        <v>983</v>
      </c>
      <c r="U2993" s="4">
        <v>2022</v>
      </c>
      <c r="V2993" s="4">
        <v>2286</v>
      </c>
      <c r="W2993" s="4">
        <v>1943</v>
      </c>
      <c r="X2993" s="4">
        <v>1241</v>
      </c>
      <c r="Y2993" s="4">
        <v>1164</v>
      </c>
      <c r="Z2993" s="4">
        <v>1487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</row>
    <row r="2994" spans="1:40" ht="15" customHeight="1" x14ac:dyDescent="0.25">
      <c r="A2994" s="4" t="str">
        <f>EB[[#This Row],[unit]] &amp; "#" &amp; EB[[#This Row],[indic_nrg]] &amp; "#" &amp; EB[[#This Row],[product]] &amp; "#" &amp; EB[[#This Row],[geo]]</f>
        <v>TJ#B_101800#2117#CZ</v>
      </c>
      <c r="B2994" s="4" t="str">
        <f>VLOOKUP(EB[[#This Row],[product]],KS_DB[[product]:[KS]],5,FALSE)</f>
        <v>solid</v>
      </c>
      <c r="C2994" s="4" t="str">
        <f>VLOOKUP(EB[[#This Row],[product]],KS_DB[[product]:[KS]],6,FALSE)</f>
        <v>solid</v>
      </c>
      <c r="D2994" s="4">
        <f>VLOOKUP(EB[[#This Row],[product]],Carriers[],4,FALSE)</f>
        <v>1</v>
      </c>
      <c r="E2994" s="4">
        <f>VLOOKUP(EB[[#This Row],[indic_nrg]],Indicators[],4,FALSE)</f>
        <v>0</v>
      </c>
      <c r="F2994" s="4">
        <f>IFERROR(VLOOKUP(EB[[#This Row],[Source_carrier]],KS_DB[[product]:[KS]],6,FALSE),0)</f>
        <v>0</v>
      </c>
      <c r="G2994" s="4" t="s">
        <v>34</v>
      </c>
      <c r="H2994" s="4" t="s">
        <v>635</v>
      </c>
      <c r="I2994" s="4" t="s">
        <v>51</v>
      </c>
      <c r="J2994" s="4" t="s">
        <v>37</v>
      </c>
      <c r="K2994" s="4" t="s">
        <v>636</v>
      </c>
      <c r="L2994" s="4" t="s">
        <v>39</v>
      </c>
      <c r="M2994" s="4" t="s">
        <v>52</v>
      </c>
      <c r="N2994" s="4" t="s">
        <v>41</v>
      </c>
      <c r="O2994" s="4">
        <v>62530</v>
      </c>
      <c r="P2994" s="4">
        <v>34711</v>
      </c>
      <c r="Q2994" s="4">
        <v>25490</v>
      </c>
      <c r="R2994" s="4">
        <v>37121</v>
      </c>
      <c r="S2994" s="4">
        <v>29067</v>
      </c>
      <c r="T2994" s="4">
        <v>33501</v>
      </c>
      <c r="U2994" s="4">
        <v>24633</v>
      </c>
      <c r="V2994" s="4">
        <v>30580</v>
      </c>
      <c r="W2994" s="4">
        <v>43247</v>
      </c>
      <c r="X2994" s="4">
        <v>28047</v>
      </c>
      <c r="Y2994" s="4">
        <v>33602</v>
      </c>
      <c r="Z2994" s="4">
        <v>37661</v>
      </c>
      <c r="AA2994" s="4">
        <v>31510</v>
      </c>
      <c r="AB2994" s="4">
        <v>15988</v>
      </c>
      <c r="AC2994" s="4">
        <v>26995</v>
      </c>
      <c r="AD2994" s="4">
        <v>28402</v>
      </c>
      <c r="AE2994" s="4">
        <v>27154</v>
      </c>
      <c r="AF2994" s="4">
        <v>30880</v>
      </c>
      <c r="AG2994" s="4">
        <v>25683</v>
      </c>
      <c r="AH2994" s="4">
        <v>21494</v>
      </c>
      <c r="AI2994" s="4">
        <v>8649</v>
      </c>
      <c r="AJ2994" s="4">
        <v>9166</v>
      </c>
      <c r="AK2994" s="4">
        <v>10176</v>
      </c>
      <c r="AL2994" s="4">
        <v>9854</v>
      </c>
      <c r="AM2994" s="4">
        <v>13306</v>
      </c>
      <c r="AN2994" s="4">
        <v>13875</v>
      </c>
    </row>
    <row r="2995" spans="1:40" ht="15" customHeight="1" x14ac:dyDescent="0.25">
      <c r="A2995" s="4" t="str">
        <f>EB[[#This Row],[unit]] &amp; "#" &amp; EB[[#This Row],[indic_nrg]] &amp; "#" &amp; EB[[#This Row],[product]] &amp; "#" &amp; EB[[#This Row],[geo]]</f>
        <v>TJ#B_101800#2118#CZ</v>
      </c>
      <c r="B2995" s="4" t="str">
        <f>VLOOKUP(EB[[#This Row],[product]],KS_DB[[product]:[KS]],5,FALSE)</f>
        <v>solid</v>
      </c>
      <c r="C2995" s="4" t="str">
        <f>VLOOKUP(EB[[#This Row],[product]],KS_DB[[product]:[KS]],6,FALSE)</f>
        <v>solid</v>
      </c>
      <c r="D2995" s="4">
        <f>VLOOKUP(EB[[#This Row],[product]],Carriers[],4,FALSE)</f>
        <v>1</v>
      </c>
      <c r="E2995" s="4">
        <f>VLOOKUP(EB[[#This Row],[indic_nrg]],Indicators[],4,FALSE)</f>
        <v>0</v>
      </c>
      <c r="F2995" s="4">
        <f>IFERROR(VLOOKUP(EB[[#This Row],[Source_carrier]],KS_DB[[product]:[KS]],6,FALSE),0)</f>
        <v>0</v>
      </c>
      <c r="G2995" s="4" t="s">
        <v>34</v>
      </c>
      <c r="H2995" s="4" t="s">
        <v>635</v>
      </c>
      <c r="I2995" s="4" t="s">
        <v>53</v>
      </c>
      <c r="J2995" s="4" t="s">
        <v>37</v>
      </c>
      <c r="K2995" s="4" t="s">
        <v>636</v>
      </c>
      <c r="L2995" s="4" t="s">
        <v>39</v>
      </c>
      <c r="M2995" s="4" t="s">
        <v>54</v>
      </c>
      <c r="N2995" s="4" t="s">
        <v>41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  <c r="Z2995" s="4">
        <v>0</v>
      </c>
      <c r="AA2995" s="4">
        <v>0</v>
      </c>
      <c r="AB2995" s="4">
        <v>0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</row>
    <row r="2996" spans="1:40" ht="15" customHeight="1" x14ac:dyDescent="0.25">
      <c r="A2996" s="4" t="str">
        <f>EB[[#This Row],[unit]] &amp; "#" &amp; EB[[#This Row],[indic_nrg]] &amp; "#" &amp; EB[[#This Row],[product]] &amp; "#" &amp; EB[[#This Row],[geo]]</f>
        <v>TJ#B_101800#2121#CZ</v>
      </c>
      <c r="B2996" s="4" t="str">
        <f>VLOOKUP(EB[[#This Row],[product]],KS_DB[[product]:[KS]],5,FALSE)</f>
        <v>solid</v>
      </c>
      <c r="C2996" s="4" t="str">
        <f>VLOOKUP(EB[[#This Row],[product]],KS_DB[[product]:[KS]],6,FALSE)</f>
        <v>solid</v>
      </c>
      <c r="D2996" s="4">
        <f>VLOOKUP(EB[[#This Row],[product]],Carriers[],4,FALSE)</f>
        <v>1</v>
      </c>
      <c r="E2996" s="4">
        <f>VLOOKUP(EB[[#This Row],[indic_nrg]],Indicators[],4,FALSE)</f>
        <v>0</v>
      </c>
      <c r="F2996" s="4">
        <f>IFERROR(VLOOKUP(EB[[#This Row],[Source_carrier]],KS_DB[[product]:[KS]],6,FALSE),0)</f>
        <v>0</v>
      </c>
      <c r="G2996" s="4" t="s">
        <v>34</v>
      </c>
      <c r="H2996" s="4" t="s">
        <v>635</v>
      </c>
      <c r="I2996" s="4" t="s">
        <v>55</v>
      </c>
      <c r="J2996" s="4" t="s">
        <v>37</v>
      </c>
      <c r="K2996" s="4" t="s">
        <v>636</v>
      </c>
      <c r="L2996" s="4" t="s">
        <v>39</v>
      </c>
      <c r="M2996" s="4" t="s">
        <v>56</v>
      </c>
      <c r="N2996" s="4" t="s">
        <v>41</v>
      </c>
      <c r="O2996" s="4">
        <v>123681</v>
      </c>
      <c r="P2996" s="4">
        <v>99587</v>
      </c>
      <c r="Q2996" s="4">
        <v>95476</v>
      </c>
      <c r="R2996" s="4">
        <v>70714</v>
      </c>
      <c r="S2996" s="4">
        <v>67205</v>
      </c>
      <c r="T2996" s="4">
        <v>64683</v>
      </c>
      <c r="U2996" s="4">
        <v>70063</v>
      </c>
      <c r="V2996" s="4">
        <v>65397</v>
      </c>
      <c r="W2996" s="4">
        <v>55944</v>
      </c>
      <c r="X2996" s="4">
        <v>47673</v>
      </c>
      <c r="Y2996" s="4">
        <v>55881</v>
      </c>
      <c r="Z2996" s="4">
        <v>57309</v>
      </c>
      <c r="AA2996" s="4">
        <v>55425</v>
      </c>
      <c r="AB2996" s="4">
        <v>57353</v>
      </c>
      <c r="AC2996" s="4">
        <v>55441</v>
      </c>
      <c r="AD2996" s="4">
        <v>51662</v>
      </c>
      <c r="AE2996" s="4">
        <v>54796</v>
      </c>
      <c r="AF2996" s="4">
        <v>54603</v>
      </c>
      <c r="AG2996" s="4">
        <v>48168</v>
      </c>
      <c r="AH2996" s="4">
        <v>41847</v>
      </c>
      <c r="AI2996" s="4">
        <v>43321</v>
      </c>
      <c r="AJ2996" s="4">
        <v>44639</v>
      </c>
      <c r="AK2996" s="4">
        <v>42970</v>
      </c>
      <c r="AL2996" s="4">
        <v>42233</v>
      </c>
      <c r="AM2996" s="4">
        <v>37338</v>
      </c>
      <c r="AN2996" s="4">
        <v>35905</v>
      </c>
    </row>
    <row r="2997" spans="1:40" ht="15" customHeight="1" x14ac:dyDescent="0.25">
      <c r="A2997" s="4" t="str">
        <f>EB[[#This Row],[unit]] &amp; "#" &amp; EB[[#This Row],[indic_nrg]] &amp; "#" &amp; EB[[#This Row],[product]] &amp; "#" &amp; EB[[#This Row],[geo]]</f>
        <v>TJ#B_101800#2122#CZ</v>
      </c>
      <c r="B2997" s="4" t="str">
        <f>VLOOKUP(EB[[#This Row],[product]],KS_DB[[product]:[KS]],5,FALSE)</f>
        <v>solid</v>
      </c>
      <c r="C2997" s="4" t="str">
        <f>VLOOKUP(EB[[#This Row],[product]],KS_DB[[product]:[KS]],6,FALSE)</f>
        <v>solid</v>
      </c>
      <c r="D2997" s="4">
        <f>VLOOKUP(EB[[#This Row],[product]],Carriers[],4,FALSE)</f>
        <v>1</v>
      </c>
      <c r="E2997" s="4">
        <f>VLOOKUP(EB[[#This Row],[indic_nrg]],Indicators[],4,FALSE)</f>
        <v>0</v>
      </c>
      <c r="F2997" s="4">
        <f>IFERROR(VLOOKUP(EB[[#This Row],[Source_carrier]],KS_DB[[product]:[KS]],6,FALSE),0)</f>
        <v>0</v>
      </c>
      <c r="G2997" s="4" t="s">
        <v>34</v>
      </c>
      <c r="H2997" s="4" t="s">
        <v>635</v>
      </c>
      <c r="I2997" s="4" t="s">
        <v>57</v>
      </c>
      <c r="J2997" s="4" t="s">
        <v>37</v>
      </c>
      <c r="K2997" s="4" t="s">
        <v>636</v>
      </c>
      <c r="L2997" s="4" t="s">
        <v>39</v>
      </c>
      <c r="M2997" s="4" t="s">
        <v>58</v>
      </c>
      <c r="N2997" s="4" t="s">
        <v>41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</v>
      </c>
      <c r="Y2997" s="4">
        <v>0</v>
      </c>
      <c r="Z2997" s="4">
        <v>0</v>
      </c>
      <c r="AA2997" s="4">
        <v>0</v>
      </c>
      <c r="AB2997" s="4">
        <v>0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</row>
    <row r="2998" spans="1:40" ht="15" customHeight="1" x14ac:dyDescent="0.25">
      <c r="A2998" s="4" t="str">
        <f>EB[[#This Row],[unit]] &amp; "#" &amp; EB[[#This Row],[indic_nrg]] &amp; "#" &amp; EB[[#This Row],[product]] &amp; "#" &amp; EB[[#This Row],[geo]]</f>
        <v>TJ#B_101800#2130#CZ</v>
      </c>
      <c r="B2998" s="4" t="str">
        <f>VLOOKUP(EB[[#This Row],[product]],KS_DB[[product]:[KS]],5,FALSE)</f>
        <v>solid</v>
      </c>
      <c r="C2998" s="4" t="str">
        <f>VLOOKUP(EB[[#This Row],[product]],KS_DB[[product]:[KS]],6,FALSE)</f>
        <v>solid</v>
      </c>
      <c r="D2998" s="4">
        <f>VLOOKUP(EB[[#This Row],[product]],Carriers[],4,FALSE)</f>
        <v>1</v>
      </c>
      <c r="E2998" s="4">
        <f>VLOOKUP(EB[[#This Row],[indic_nrg]],Indicators[],4,FALSE)</f>
        <v>0</v>
      </c>
      <c r="F2998" s="4">
        <f>IFERROR(VLOOKUP(EB[[#This Row],[Source_carrier]],KS_DB[[product]:[KS]],6,FALSE),0)</f>
        <v>0</v>
      </c>
      <c r="G2998" s="4" t="s">
        <v>34</v>
      </c>
      <c r="H2998" s="4" t="s">
        <v>635</v>
      </c>
      <c r="I2998" s="4" t="s">
        <v>59</v>
      </c>
      <c r="J2998" s="4" t="s">
        <v>37</v>
      </c>
      <c r="K2998" s="4" t="s">
        <v>636</v>
      </c>
      <c r="L2998" s="4" t="s">
        <v>39</v>
      </c>
      <c r="M2998" s="4" t="s">
        <v>60</v>
      </c>
      <c r="N2998" s="4" t="s">
        <v>41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</v>
      </c>
      <c r="Y2998" s="4">
        <v>0</v>
      </c>
      <c r="Z2998" s="4">
        <v>0</v>
      </c>
      <c r="AA2998" s="4">
        <v>2074</v>
      </c>
      <c r="AB2998" s="4">
        <v>2149</v>
      </c>
      <c r="AC2998" s="4">
        <v>2828</v>
      </c>
      <c r="AD2998" s="4">
        <v>2752</v>
      </c>
      <c r="AE2998" s="4">
        <v>1206</v>
      </c>
      <c r="AF2998" s="4">
        <v>2978</v>
      </c>
      <c r="AG2998" s="4">
        <v>4562</v>
      </c>
      <c r="AH2998" s="4">
        <v>4939</v>
      </c>
      <c r="AI2998" s="4">
        <v>1395</v>
      </c>
      <c r="AJ2998" s="4">
        <v>1772</v>
      </c>
      <c r="AK2998" s="4">
        <v>1659</v>
      </c>
      <c r="AL2998" s="4">
        <v>1018</v>
      </c>
      <c r="AM2998" s="4">
        <v>792</v>
      </c>
      <c r="AN2998" s="4">
        <v>754</v>
      </c>
    </row>
    <row r="2999" spans="1:40" ht="15" customHeight="1" x14ac:dyDescent="0.25">
      <c r="A2999" s="4" t="str">
        <f>EB[[#This Row],[unit]] &amp; "#" &amp; EB[[#This Row],[indic_nrg]] &amp; "#" &amp; EB[[#This Row],[product]] &amp; "#" &amp; EB[[#This Row],[geo]]</f>
        <v>TJ#B_101800#2200#CZ</v>
      </c>
      <c r="B2999" s="4" t="str">
        <f>VLOOKUP(EB[[#This Row],[product]],KS_DB[[product]:[KS]],5,FALSE)</f>
        <v>solid</v>
      </c>
      <c r="C2999" s="4" t="str">
        <f>VLOOKUP(EB[[#This Row],[product]],KS_DB[[product]:[KS]],6,FALSE)</f>
        <v>solid</v>
      </c>
      <c r="D2999" s="4">
        <f>VLOOKUP(EB[[#This Row],[product]],Carriers[],4,FALSE)</f>
        <v>0</v>
      </c>
      <c r="E2999" s="4">
        <f>VLOOKUP(EB[[#This Row],[indic_nrg]],Indicators[],4,FALSE)</f>
        <v>0</v>
      </c>
      <c r="F2999" s="4">
        <f>IFERROR(VLOOKUP(EB[[#This Row],[Source_carrier]],KS_DB[[product]:[KS]],6,FALSE),0)</f>
        <v>0</v>
      </c>
      <c r="G2999" s="4" t="s">
        <v>34</v>
      </c>
      <c r="H2999" s="4" t="s">
        <v>635</v>
      </c>
      <c r="I2999" s="4" t="s">
        <v>61</v>
      </c>
      <c r="J2999" s="4" t="s">
        <v>37</v>
      </c>
      <c r="K2999" s="4" t="s">
        <v>636</v>
      </c>
      <c r="L2999" s="4" t="s">
        <v>39</v>
      </c>
      <c r="M2999" s="4" t="s">
        <v>62</v>
      </c>
      <c r="N2999" s="4" t="s">
        <v>41</v>
      </c>
      <c r="O2999" s="4">
        <v>87959</v>
      </c>
      <c r="P2999" s="4">
        <v>93376</v>
      </c>
      <c r="Q2999" s="4">
        <v>97334</v>
      </c>
      <c r="R2999" s="4">
        <v>70132</v>
      </c>
      <c r="S2999" s="4">
        <v>54776</v>
      </c>
      <c r="T2999" s="4">
        <v>43889</v>
      </c>
      <c r="U2999" s="4">
        <v>49734</v>
      </c>
      <c r="V2999" s="4">
        <v>41337</v>
      </c>
      <c r="W2999" s="4">
        <v>19303</v>
      </c>
      <c r="X2999" s="4">
        <v>26114</v>
      </c>
      <c r="Y2999" s="4">
        <v>63608</v>
      </c>
      <c r="Z2999" s="4">
        <v>32238</v>
      </c>
      <c r="AA2999" s="4">
        <v>33788</v>
      </c>
      <c r="AB2999" s="4">
        <v>52906</v>
      </c>
      <c r="AC2999" s="4">
        <v>40351</v>
      </c>
      <c r="AD2999" s="4">
        <v>40827</v>
      </c>
      <c r="AE2999" s="4">
        <v>41140</v>
      </c>
      <c r="AF2999" s="4">
        <v>25748</v>
      </c>
      <c r="AG2999" s="4">
        <v>26567</v>
      </c>
      <c r="AH2999" s="4">
        <v>35809</v>
      </c>
      <c r="AI2999" s="4">
        <v>14299</v>
      </c>
      <c r="AJ2999" s="4">
        <v>12935</v>
      </c>
      <c r="AK2999" s="4">
        <v>12785</v>
      </c>
      <c r="AL2999" s="4">
        <v>11630</v>
      </c>
      <c r="AM2999" s="4">
        <v>9956</v>
      </c>
      <c r="AN2999" s="4">
        <v>9795</v>
      </c>
    </row>
    <row r="3000" spans="1:40" ht="15" customHeight="1" x14ac:dyDescent="0.25">
      <c r="A3000" s="4" t="str">
        <f>EB[[#This Row],[unit]] &amp; "#" &amp; EB[[#This Row],[indic_nrg]] &amp; "#" &amp; EB[[#This Row],[product]] &amp; "#" &amp; EB[[#This Row],[geo]]</f>
        <v>TJ#B_101800#2210#CZ</v>
      </c>
      <c r="B3000" s="4" t="str">
        <f>VLOOKUP(EB[[#This Row],[product]],KS_DB[[product]:[KS]],5,FALSE)</f>
        <v>solid</v>
      </c>
      <c r="C3000" s="4" t="str">
        <f>VLOOKUP(EB[[#This Row],[product]],KS_DB[[product]:[KS]],6,FALSE)</f>
        <v>solid</v>
      </c>
      <c r="D3000" s="4">
        <f>VLOOKUP(EB[[#This Row],[product]],Carriers[],4,FALSE)</f>
        <v>1</v>
      </c>
      <c r="E3000" s="4">
        <f>VLOOKUP(EB[[#This Row],[indic_nrg]],Indicators[],4,FALSE)</f>
        <v>0</v>
      </c>
      <c r="F3000" s="4">
        <f>IFERROR(VLOOKUP(EB[[#This Row],[Source_carrier]],KS_DB[[product]:[KS]],6,FALSE),0)</f>
        <v>0</v>
      </c>
      <c r="G3000" s="4" t="s">
        <v>34</v>
      </c>
      <c r="H3000" s="4" t="s">
        <v>635</v>
      </c>
      <c r="I3000" s="4" t="s">
        <v>63</v>
      </c>
      <c r="J3000" s="4" t="s">
        <v>37</v>
      </c>
      <c r="K3000" s="4" t="s">
        <v>636</v>
      </c>
      <c r="L3000" s="4" t="s">
        <v>39</v>
      </c>
      <c r="M3000" s="4" t="s">
        <v>64</v>
      </c>
      <c r="N3000" s="4" t="s">
        <v>41</v>
      </c>
      <c r="O3000" s="4">
        <v>83899</v>
      </c>
      <c r="P3000" s="4">
        <v>91496</v>
      </c>
      <c r="Q3000" s="4">
        <v>96854</v>
      </c>
      <c r="R3000" s="4">
        <v>69732</v>
      </c>
      <c r="S3000" s="4">
        <v>54716</v>
      </c>
      <c r="T3000" s="4">
        <v>43469</v>
      </c>
      <c r="U3000" s="4">
        <v>49734</v>
      </c>
      <c r="V3000" s="4">
        <v>41337</v>
      </c>
      <c r="W3000" s="4">
        <v>19283</v>
      </c>
      <c r="X3000" s="4">
        <v>26094</v>
      </c>
      <c r="Y3000" s="4">
        <v>63608</v>
      </c>
      <c r="Z3000" s="4">
        <v>32238</v>
      </c>
      <c r="AA3000" s="4">
        <v>33788</v>
      </c>
      <c r="AB3000" s="4">
        <v>52906</v>
      </c>
      <c r="AC3000" s="4">
        <v>40291</v>
      </c>
      <c r="AD3000" s="4">
        <v>40767</v>
      </c>
      <c r="AE3000" s="4">
        <v>41040</v>
      </c>
      <c r="AF3000" s="4">
        <v>25668</v>
      </c>
      <c r="AG3000" s="4">
        <v>26547</v>
      </c>
      <c r="AH3000" s="4">
        <v>35769</v>
      </c>
      <c r="AI3000" s="4">
        <v>14279</v>
      </c>
      <c r="AJ3000" s="4">
        <v>12935</v>
      </c>
      <c r="AK3000" s="4">
        <v>12785</v>
      </c>
      <c r="AL3000" s="4">
        <v>11630</v>
      </c>
      <c r="AM3000" s="4">
        <v>9956</v>
      </c>
      <c r="AN3000" s="4">
        <v>9795</v>
      </c>
    </row>
    <row r="3001" spans="1:40" ht="15" customHeight="1" x14ac:dyDescent="0.25">
      <c r="A3001" s="4" t="str">
        <f>EB[[#This Row],[unit]] &amp; "#" &amp; EB[[#This Row],[indic_nrg]] &amp; "#" &amp; EB[[#This Row],[product]] &amp; "#" &amp; EB[[#This Row],[geo]]</f>
        <v>TJ#B_101800#2230#CZ</v>
      </c>
      <c r="B3001" s="4" t="str">
        <f>VLOOKUP(EB[[#This Row],[product]],KS_DB[[product]:[KS]],5,FALSE)</f>
        <v>solid</v>
      </c>
      <c r="C3001" s="4" t="str">
        <f>VLOOKUP(EB[[#This Row],[product]],KS_DB[[product]:[KS]],6,FALSE)</f>
        <v>solid</v>
      </c>
      <c r="D3001" s="4">
        <f>VLOOKUP(EB[[#This Row],[product]],Carriers[],4,FALSE)</f>
        <v>1</v>
      </c>
      <c r="E3001" s="4">
        <f>VLOOKUP(EB[[#This Row],[indic_nrg]],Indicators[],4,FALSE)</f>
        <v>0</v>
      </c>
      <c r="F3001" s="4">
        <f>IFERROR(VLOOKUP(EB[[#This Row],[Source_carrier]],KS_DB[[product]:[KS]],6,FALSE),0)</f>
        <v>0</v>
      </c>
      <c r="G3001" s="4" t="s">
        <v>34</v>
      </c>
      <c r="H3001" s="4" t="s">
        <v>635</v>
      </c>
      <c r="I3001" s="4" t="s">
        <v>65</v>
      </c>
      <c r="J3001" s="4" t="s">
        <v>37</v>
      </c>
      <c r="K3001" s="4" t="s">
        <v>636</v>
      </c>
      <c r="L3001" s="4" t="s">
        <v>39</v>
      </c>
      <c r="M3001" s="4" t="s">
        <v>66</v>
      </c>
      <c r="N3001" s="4" t="s">
        <v>41</v>
      </c>
      <c r="O3001" s="4">
        <v>4060</v>
      </c>
      <c r="P3001" s="4">
        <v>1880</v>
      </c>
      <c r="Q3001" s="4">
        <v>480</v>
      </c>
      <c r="R3001" s="4">
        <v>400</v>
      </c>
      <c r="S3001" s="4">
        <v>60</v>
      </c>
      <c r="T3001" s="4">
        <v>420</v>
      </c>
      <c r="U3001" s="4">
        <v>0</v>
      </c>
      <c r="V3001" s="4">
        <v>0</v>
      </c>
      <c r="W3001" s="4">
        <v>20</v>
      </c>
      <c r="X3001" s="4">
        <v>20</v>
      </c>
      <c r="Y3001" s="4">
        <v>0</v>
      </c>
      <c r="Z3001" s="4">
        <v>0</v>
      </c>
      <c r="AA3001" s="4">
        <v>0</v>
      </c>
      <c r="AB3001" s="4">
        <v>0</v>
      </c>
      <c r="AC3001" s="4">
        <v>60</v>
      </c>
      <c r="AD3001" s="4">
        <v>60</v>
      </c>
      <c r="AE3001" s="4">
        <v>100</v>
      </c>
      <c r="AF3001" s="4">
        <v>80</v>
      </c>
      <c r="AG3001" s="4">
        <v>20</v>
      </c>
      <c r="AH3001" s="4">
        <v>40</v>
      </c>
      <c r="AI3001" s="4">
        <v>20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</row>
    <row r="3002" spans="1:40" ht="15" customHeight="1" x14ac:dyDescent="0.25">
      <c r="A3002" s="4" t="str">
        <f>EB[[#This Row],[unit]] &amp; "#" &amp; EB[[#This Row],[indic_nrg]] &amp; "#" &amp; EB[[#This Row],[product]] &amp; "#" &amp; EB[[#This Row],[geo]]</f>
        <v>TJ#B_101800#2310#CZ</v>
      </c>
      <c r="B3002" s="4" t="str">
        <f>VLOOKUP(EB[[#This Row],[product]],KS_DB[[product]:[KS]],5,FALSE)</f>
        <v>solid</v>
      </c>
      <c r="C3002" s="4" t="str">
        <f>VLOOKUP(EB[[#This Row],[product]],KS_DB[[product]:[KS]],6,FALSE)</f>
        <v>solid</v>
      </c>
      <c r="D3002" s="4">
        <f>VLOOKUP(EB[[#This Row],[product]],Carriers[],4,FALSE)</f>
        <v>1</v>
      </c>
      <c r="E3002" s="4">
        <f>VLOOKUP(EB[[#This Row],[indic_nrg]],Indicators[],4,FALSE)</f>
        <v>0</v>
      </c>
      <c r="F3002" s="4">
        <f>IFERROR(VLOOKUP(EB[[#This Row],[Source_carrier]],KS_DB[[product]:[KS]],6,FALSE),0)</f>
        <v>0</v>
      </c>
      <c r="G3002" s="4" t="s">
        <v>34</v>
      </c>
      <c r="H3002" s="4" t="s">
        <v>635</v>
      </c>
      <c r="I3002" s="4" t="s">
        <v>67</v>
      </c>
      <c r="J3002" s="4" t="s">
        <v>37</v>
      </c>
      <c r="K3002" s="4" t="s">
        <v>636</v>
      </c>
      <c r="L3002" s="4" t="s">
        <v>39</v>
      </c>
      <c r="M3002" s="4" t="s">
        <v>68</v>
      </c>
      <c r="N3002" s="4" t="s">
        <v>41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</row>
    <row r="3003" spans="1:40" ht="15" customHeight="1" x14ac:dyDescent="0.25">
      <c r="A3003" s="4" t="str">
        <f>EB[[#This Row],[unit]] &amp; "#" &amp; EB[[#This Row],[indic_nrg]] &amp; "#" &amp; EB[[#This Row],[product]] &amp; "#" &amp; EB[[#This Row],[geo]]</f>
        <v>TJ#B_101800#2330#CZ</v>
      </c>
      <c r="B3003" s="4" t="str">
        <f>VLOOKUP(EB[[#This Row],[product]],KS_DB[[product]:[KS]],5,FALSE)</f>
        <v>solid</v>
      </c>
      <c r="C3003" s="4" t="str">
        <f>VLOOKUP(EB[[#This Row],[product]],KS_DB[[product]:[KS]],6,FALSE)</f>
        <v>solid</v>
      </c>
      <c r="D3003" s="4">
        <f>VLOOKUP(EB[[#This Row],[product]],Carriers[],4,FALSE)</f>
        <v>1</v>
      </c>
      <c r="E3003" s="4">
        <f>VLOOKUP(EB[[#This Row],[indic_nrg]],Indicators[],4,FALSE)</f>
        <v>0</v>
      </c>
      <c r="F3003" s="4">
        <f>IFERROR(VLOOKUP(EB[[#This Row],[Source_carrier]],KS_DB[[product]:[KS]],6,FALSE),0)</f>
        <v>0</v>
      </c>
      <c r="G3003" s="4" t="s">
        <v>34</v>
      </c>
      <c r="H3003" s="4" t="s">
        <v>635</v>
      </c>
      <c r="I3003" s="4" t="s">
        <v>69</v>
      </c>
      <c r="J3003" s="4" t="s">
        <v>37</v>
      </c>
      <c r="K3003" s="4" t="s">
        <v>636</v>
      </c>
      <c r="L3003" s="4" t="s">
        <v>39</v>
      </c>
      <c r="M3003" s="4" t="s">
        <v>70</v>
      </c>
      <c r="N3003" s="4" t="s">
        <v>41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0</v>
      </c>
      <c r="AA3003" s="4">
        <v>0</v>
      </c>
      <c r="AB3003" s="4">
        <v>0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4">
        <v>0</v>
      </c>
    </row>
    <row r="3004" spans="1:40" ht="15" customHeight="1" x14ac:dyDescent="0.25">
      <c r="A3004" s="4" t="str">
        <f>EB[[#This Row],[unit]] &amp; "#" &amp; EB[[#This Row],[indic_nrg]] &amp; "#" &amp; EB[[#This Row],[product]] &amp; "#" &amp; EB[[#This Row],[geo]]</f>
        <v>TJ#B_101800#2410#CZ</v>
      </c>
      <c r="B3004" s="4" t="str">
        <f>VLOOKUP(EB[[#This Row],[product]],KS_DB[[product]:[KS]],5,FALSE)</f>
        <v>solid</v>
      </c>
      <c r="C3004" s="4" t="str">
        <f>VLOOKUP(EB[[#This Row],[product]],KS_DB[[product]:[KS]],6,FALSE)</f>
        <v>solid</v>
      </c>
      <c r="D3004" s="4">
        <f>VLOOKUP(EB[[#This Row],[product]],Carriers[],4,FALSE)</f>
        <v>1</v>
      </c>
      <c r="E3004" s="4">
        <f>VLOOKUP(EB[[#This Row],[indic_nrg]],Indicators[],4,FALSE)</f>
        <v>0</v>
      </c>
      <c r="F3004" s="4">
        <f>IFERROR(VLOOKUP(EB[[#This Row],[Source_carrier]],KS_DB[[product]:[KS]],6,FALSE),0)</f>
        <v>0</v>
      </c>
      <c r="G3004" s="4" t="s">
        <v>34</v>
      </c>
      <c r="H3004" s="4" t="s">
        <v>635</v>
      </c>
      <c r="I3004" s="4" t="s">
        <v>71</v>
      </c>
      <c r="J3004" s="4" t="s">
        <v>37</v>
      </c>
      <c r="K3004" s="4" t="s">
        <v>636</v>
      </c>
      <c r="L3004" s="4" t="s">
        <v>39</v>
      </c>
      <c r="M3004" s="4" t="s">
        <v>72</v>
      </c>
      <c r="N3004" s="4" t="s">
        <v>41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4">
        <v>0</v>
      </c>
    </row>
    <row r="3005" spans="1:40" ht="15" customHeight="1" x14ac:dyDescent="0.25">
      <c r="A3005" s="4" t="str">
        <f>EB[[#This Row],[unit]] &amp; "#" &amp; EB[[#This Row],[indic_nrg]] &amp; "#" &amp; EB[[#This Row],[product]] &amp; "#" &amp; EB[[#This Row],[geo]]</f>
        <v>TJ#B_101800#3000#CZ</v>
      </c>
      <c r="B3005" s="4" t="str">
        <f>VLOOKUP(EB[[#This Row],[product]],KS_DB[[product]:[KS]],5,FALSE)</f>
        <v>liquid</v>
      </c>
      <c r="C3005" s="4" t="str">
        <f>VLOOKUP(EB[[#This Row],[product]],KS_DB[[product]:[KS]],6,FALSE)</f>
        <v>liquid</v>
      </c>
      <c r="D3005" s="4">
        <f>VLOOKUP(EB[[#This Row],[product]],Carriers[],4,FALSE)</f>
        <v>0</v>
      </c>
      <c r="E3005" s="4">
        <f>VLOOKUP(EB[[#This Row],[indic_nrg]],Indicators[],4,FALSE)</f>
        <v>0</v>
      </c>
      <c r="F3005" s="4">
        <f>IFERROR(VLOOKUP(EB[[#This Row],[Source_carrier]],KS_DB[[product]:[KS]],6,FALSE),0)</f>
        <v>0</v>
      </c>
      <c r="G3005" s="4" t="s">
        <v>34</v>
      </c>
      <c r="H3005" s="4" t="s">
        <v>635</v>
      </c>
      <c r="I3005" s="4" t="s">
        <v>73</v>
      </c>
      <c r="J3005" s="4" t="s">
        <v>37</v>
      </c>
      <c r="K3005" s="4" t="s">
        <v>636</v>
      </c>
      <c r="L3005" s="4" t="s">
        <v>39</v>
      </c>
      <c r="M3005" s="4" t="s">
        <v>74</v>
      </c>
      <c r="N3005" s="4" t="s">
        <v>41</v>
      </c>
      <c r="O3005" s="4">
        <v>120972</v>
      </c>
      <c r="P3005" s="4">
        <v>98568</v>
      </c>
      <c r="Q3005" s="4">
        <v>105216</v>
      </c>
      <c r="R3005" s="4">
        <v>93902</v>
      </c>
      <c r="S3005" s="4">
        <v>74361</v>
      </c>
      <c r="T3005" s="4">
        <v>62917</v>
      </c>
      <c r="U3005" s="4">
        <v>41300</v>
      </c>
      <c r="V3005" s="4">
        <v>43932</v>
      </c>
      <c r="W3005" s="4">
        <v>57670</v>
      </c>
      <c r="X3005" s="4">
        <v>33700</v>
      </c>
      <c r="Y3005" s="4">
        <v>28518</v>
      </c>
      <c r="Z3005" s="4">
        <v>29433</v>
      </c>
      <c r="AA3005" s="4">
        <v>26122</v>
      </c>
      <c r="AB3005" s="4">
        <v>22317</v>
      </c>
      <c r="AC3005" s="4">
        <v>30940</v>
      </c>
      <c r="AD3005" s="4">
        <v>22803</v>
      </c>
      <c r="AE3005" s="4">
        <v>17362</v>
      </c>
      <c r="AF3005" s="4">
        <v>17530</v>
      </c>
      <c r="AG3005" s="4">
        <v>15544</v>
      </c>
      <c r="AH3005" s="4">
        <v>15273</v>
      </c>
      <c r="AI3005" s="4">
        <v>16876</v>
      </c>
      <c r="AJ3005" s="4">
        <v>14437</v>
      </c>
      <c r="AK3005" s="4">
        <v>12975</v>
      </c>
      <c r="AL3005" s="4">
        <v>8809</v>
      </c>
      <c r="AM3005" s="4">
        <v>12603</v>
      </c>
      <c r="AN3005" s="4">
        <v>12854</v>
      </c>
    </row>
    <row r="3006" spans="1:40" ht="15" customHeight="1" x14ac:dyDescent="0.25">
      <c r="A3006" s="4" t="str">
        <f>EB[[#This Row],[unit]] &amp; "#" &amp; EB[[#This Row],[indic_nrg]] &amp; "#" &amp; EB[[#This Row],[product]] &amp; "#" &amp; EB[[#This Row],[geo]]</f>
        <v>TJ#B_101800#3200#CZ</v>
      </c>
      <c r="B3006" s="4" t="str">
        <f>VLOOKUP(EB[[#This Row],[product]],KS_DB[[product]:[KS]],5,FALSE)</f>
        <v>liquid</v>
      </c>
      <c r="C3006" s="4" t="str">
        <f>VLOOKUP(EB[[#This Row],[product]],KS_DB[[product]:[KS]],6,FALSE)</f>
        <v>liquid</v>
      </c>
      <c r="D3006" s="4">
        <f>VLOOKUP(EB[[#This Row],[product]],Carriers[],4,FALSE)</f>
        <v>0</v>
      </c>
      <c r="E3006" s="4">
        <f>VLOOKUP(EB[[#This Row],[indic_nrg]],Indicators[],4,FALSE)</f>
        <v>0</v>
      </c>
      <c r="F3006" s="4">
        <f>IFERROR(VLOOKUP(EB[[#This Row],[Source_carrier]],KS_DB[[product]:[KS]],6,FALSE),0)</f>
        <v>0</v>
      </c>
      <c r="G3006" s="4" t="s">
        <v>34</v>
      </c>
      <c r="H3006" s="4" t="s">
        <v>635</v>
      </c>
      <c r="I3006" s="4" t="s">
        <v>75</v>
      </c>
      <c r="J3006" s="4" t="s">
        <v>37</v>
      </c>
      <c r="K3006" s="4" t="s">
        <v>636</v>
      </c>
      <c r="L3006" s="4" t="s">
        <v>39</v>
      </c>
      <c r="M3006" s="4" t="s">
        <v>76</v>
      </c>
      <c r="N3006" s="4" t="s">
        <v>41</v>
      </c>
      <c r="O3006" s="4">
        <v>120972</v>
      </c>
      <c r="P3006" s="4">
        <v>98568</v>
      </c>
      <c r="Q3006" s="4">
        <v>105216</v>
      </c>
      <c r="R3006" s="4">
        <v>93902</v>
      </c>
      <c r="S3006" s="4">
        <v>74361</v>
      </c>
      <c r="T3006" s="4">
        <v>62917</v>
      </c>
      <c r="U3006" s="4">
        <v>41300</v>
      </c>
      <c r="V3006" s="4">
        <v>43932</v>
      </c>
      <c r="W3006" s="4">
        <v>57670</v>
      </c>
      <c r="X3006" s="4">
        <v>33700</v>
      </c>
      <c r="Y3006" s="4">
        <v>28518</v>
      </c>
      <c r="Z3006" s="4">
        <v>29433</v>
      </c>
      <c r="AA3006" s="4">
        <v>26122</v>
      </c>
      <c r="AB3006" s="4">
        <v>22317</v>
      </c>
      <c r="AC3006" s="4">
        <v>30940</v>
      </c>
      <c r="AD3006" s="4">
        <v>22803</v>
      </c>
      <c r="AE3006" s="4">
        <v>17362</v>
      </c>
      <c r="AF3006" s="4">
        <v>17530</v>
      </c>
      <c r="AG3006" s="4">
        <v>15544</v>
      </c>
      <c r="AH3006" s="4">
        <v>15273</v>
      </c>
      <c r="AI3006" s="4">
        <v>16876</v>
      </c>
      <c r="AJ3006" s="4">
        <v>14437</v>
      </c>
      <c r="AK3006" s="4">
        <v>12975</v>
      </c>
      <c r="AL3006" s="4">
        <v>8809</v>
      </c>
      <c r="AM3006" s="4">
        <v>12603</v>
      </c>
      <c r="AN3006" s="4">
        <v>12854</v>
      </c>
    </row>
    <row r="3007" spans="1:40" ht="15" customHeight="1" x14ac:dyDescent="0.25">
      <c r="A3007" s="4" t="str">
        <f>EB[[#This Row],[unit]] &amp; "#" &amp; EB[[#This Row],[indic_nrg]] &amp; "#" &amp; EB[[#This Row],[product]] &amp; "#" &amp; EB[[#This Row],[geo]]</f>
        <v>TJ#B_101800#3220#CZ</v>
      </c>
      <c r="B3007" s="4" t="str">
        <f>VLOOKUP(EB[[#This Row],[product]],KS_DB[[product]:[KS]],5,FALSE)</f>
        <v>liquid</v>
      </c>
      <c r="C3007" s="4" t="str">
        <f>VLOOKUP(EB[[#This Row],[product]],KS_DB[[product]:[KS]],6,FALSE)</f>
        <v>LPG</v>
      </c>
      <c r="D3007" s="4">
        <f>VLOOKUP(EB[[#This Row],[product]],Carriers[],4,FALSE)</f>
        <v>1</v>
      </c>
      <c r="E3007" s="4">
        <f>VLOOKUP(EB[[#This Row],[indic_nrg]],Indicators[],4,FALSE)</f>
        <v>0</v>
      </c>
      <c r="F3007" s="4">
        <f>IFERROR(VLOOKUP(EB[[#This Row],[Source_carrier]],KS_DB[[product]:[KS]],6,FALSE),0)</f>
        <v>0</v>
      </c>
      <c r="G3007" s="4" t="s">
        <v>34</v>
      </c>
      <c r="H3007" s="4" t="s">
        <v>635</v>
      </c>
      <c r="I3007" s="4" t="s">
        <v>77</v>
      </c>
      <c r="J3007" s="4" t="s">
        <v>37</v>
      </c>
      <c r="K3007" s="4" t="s">
        <v>636</v>
      </c>
      <c r="L3007" s="4" t="s">
        <v>39</v>
      </c>
      <c r="M3007" s="4" t="s">
        <v>78</v>
      </c>
      <c r="N3007" s="4" t="s">
        <v>41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230</v>
      </c>
      <c r="U3007" s="4">
        <v>322</v>
      </c>
      <c r="V3007" s="4">
        <v>184</v>
      </c>
      <c r="W3007" s="4">
        <v>460</v>
      </c>
      <c r="X3007" s="4">
        <v>736</v>
      </c>
      <c r="Y3007" s="4">
        <v>1886</v>
      </c>
      <c r="Z3007" s="4">
        <v>1950</v>
      </c>
      <c r="AA3007" s="4">
        <v>1774</v>
      </c>
      <c r="AB3007" s="4">
        <v>1997</v>
      </c>
      <c r="AC3007" s="4">
        <v>1862</v>
      </c>
      <c r="AD3007" s="4">
        <v>1951</v>
      </c>
      <c r="AE3007" s="4">
        <v>916</v>
      </c>
      <c r="AF3007" s="4">
        <v>458</v>
      </c>
      <c r="AG3007" s="4">
        <v>438</v>
      </c>
      <c r="AH3007" s="4">
        <v>307</v>
      </c>
      <c r="AI3007" s="4">
        <v>307</v>
      </c>
      <c r="AJ3007" s="4">
        <v>307</v>
      </c>
      <c r="AK3007" s="4">
        <v>482</v>
      </c>
      <c r="AL3007" s="4">
        <v>438</v>
      </c>
      <c r="AM3007" s="4">
        <v>1358</v>
      </c>
      <c r="AN3007" s="4">
        <v>1007</v>
      </c>
    </row>
    <row r="3008" spans="1:40" ht="15" customHeight="1" x14ac:dyDescent="0.25">
      <c r="A3008" s="4" t="str">
        <f>EB[[#This Row],[unit]] &amp; "#" &amp; EB[[#This Row],[indic_nrg]] &amp; "#" &amp; EB[[#This Row],[product]] &amp; "#" &amp; EB[[#This Row],[geo]]</f>
        <v>TJ#B_101800#3260#CZ</v>
      </c>
      <c r="B3008" s="4" t="str">
        <f>VLOOKUP(EB[[#This Row],[product]],KS_DB[[product]:[KS]],5,FALSE)</f>
        <v>liquid</v>
      </c>
      <c r="C3008" s="4" t="str">
        <f>VLOOKUP(EB[[#This Row],[product]],KS_DB[[product]:[KS]],6,FALSE)</f>
        <v>diesel</v>
      </c>
      <c r="D3008" s="4">
        <f>VLOOKUP(EB[[#This Row],[product]],Carriers[],4,FALSE)</f>
        <v>1</v>
      </c>
      <c r="E3008" s="4">
        <f>VLOOKUP(EB[[#This Row],[indic_nrg]],Indicators[],4,FALSE)</f>
        <v>0</v>
      </c>
      <c r="F3008" s="4">
        <f>IFERROR(VLOOKUP(EB[[#This Row],[Source_carrier]],KS_DB[[product]:[KS]],6,FALSE),0)</f>
        <v>0</v>
      </c>
      <c r="G3008" s="4" t="s">
        <v>34</v>
      </c>
      <c r="H3008" s="4" t="s">
        <v>635</v>
      </c>
      <c r="I3008" s="4" t="s">
        <v>79</v>
      </c>
      <c r="J3008" s="4" t="s">
        <v>37</v>
      </c>
      <c r="K3008" s="4" t="s">
        <v>636</v>
      </c>
      <c r="L3008" s="4" t="s">
        <v>39</v>
      </c>
      <c r="M3008" s="4" t="s">
        <v>80</v>
      </c>
      <c r="N3008" s="4" t="s">
        <v>41</v>
      </c>
      <c r="O3008" s="4">
        <v>72012</v>
      </c>
      <c r="P3008" s="4">
        <v>65408</v>
      </c>
      <c r="Q3008" s="4">
        <v>49416</v>
      </c>
      <c r="R3008" s="4">
        <v>41142</v>
      </c>
      <c r="S3008" s="4">
        <v>31760</v>
      </c>
      <c r="T3008" s="4">
        <v>30264</v>
      </c>
      <c r="U3008" s="4">
        <v>12758</v>
      </c>
      <c r="V3008" s="4">
        <v>16297</v>
      </c>
      <c r="W3008" s="4">
        <v>25576</v>
      </c>
      <c r="X3008" s="4">
        <v>8281</v>
      </c>
      <c r="Y3008" s="4">
        <v>10459</v>
      </c>
      <c r="Z3008" s="4">
        <v>11151</v>
      </c>
      <c r="AA3008" s="4">
        <v>9688</v>
      </c>
      <c r="AB3008" s="4">
        <v>3941</v>
      </c>
      <c r="AC3008" s="4">
        <v>4397</v>
      </c>
      <c r="AD3008" s="4">
        <v>4601</v>
      </c>
      <c r="AE3008" s="4">
        <v>4278</v>
      </c>
      <c r="AF3008" s="4">
        <v>3548</v>
      </c>
      <c r="AG3008" s="4">
        <v>4158</v>
      </c>
      <c r="AH3008" s="4">
        <v>4083</v>
      </c>
      <c r="AI3008" s="4">
        <v>4002</v>
      </c>
      <c r="AJ3008" s="4">
        <v>4298</v>
      </c>
      <c r="AK3008" s="4">
        <v>2706</v>
      </c>
      <c r="AL3008" s="4">
        <v>2191</v>
      </c>
      <c r="AM3008" s="4">
        <v>2064</v>
      </c>
      <c r="AN3008" s="4">
        <v>2491</v>
      </c>
    </row>
    <row r="3009" spans="1:40" ht="15" customHeight="1" x14ac:dyDescent="0.25">
      <c r="A3009" s="4" t="str">
        <f>EB[[#This Row],[unit]] &amp; "#" &amp; EB[[#This Row],[indic_nrg]] &amp; "#" &amp; EB[[#This Row],[product]] &amp; "#" &amp; EB[[#This Row],[geo]]</f>
        <v>TJ#B_101800#3270A#CZ</v>
      </c>
      <c r="B3009" s="4" t="str">
        <f>VLOOKUP(EB[[#This Row],[product]],KS_DB[[product]:[KS]],5,FALSE)</f>
        <v>liquid</v>
      </c>
      <c r="C3009" s="4" t="str">
        <f>VLOOKUP(EB[[#This Row],[product]],KS_DB[[product]:[KS]],6,FALSE)</f>
        <v>liquid</v>
      </c>
      <c r="D3009" s="4">
        <f>VLOOKUP(EB[[#This Row],[product]],Carriers[],4,FALSE)</f>
        <v>1</v>
      </c>
      <c r="E3009" s="4">
        <f>VLOOKUP(EB[[#This Row],[indic_nrg]],Indicators[],4,FALSE)</f>
        <v>0</v>
      </c>
      <c r="F3009" s="4">
        <f>IFERROR(VLOOKUP(EB[[#This Row],[Source_carrier]],KS_DB[[product]:[KS]],6,FALSE),0)</f>
        <v>0</v>
      </c>
      <c r="G3009" s="4" t="s">
        <v>34</v>
      </c>
      <c r="H3009" s="4" t="s">
        <v>635</v>
      </c>
      <c r="I3009" s="4" t="s">
        <v>81</v>
      </c>
      <c r="J3009" s="4" t="s">
        <v>37</v>
      </c>
      <c r="K3009" s="4" t="s">
        <v>636</v>
      </c>
      <c r="L3009" s="4" t="s">
        <v>39</v>
      </c>
      <c r="M3009" s="4" t="s">
        <v>82</v>
      </c>
      <c r="N3009" s="4" t="s">
        <v>41</v>
      </c>
      <c r="O3009" s="4">
        <v>48960</v>
      </c>
      <c r="P3009" s="4">
        <v>33160</v>
      </c>
      <c r="Q3009" s="4">
        <v>55800</v>
      </c>
      <c r="R3009" s="4">
        <v>52760</v>
      </c>
      <c r="S3009" s="4">
        <v>42601</v>
      </c>
      <c r="T3009" s="4">
        <v>28311</v>
      </c>
      <c r="U3009" s="4">
        <v>27078</v>
      </c>
      <c r="V3009" s="4">
        <v>25993</v>
      </c>
      <c r="W3009" s="4">
        <v>30866</v>
      </c>
      <c r="X3009" s="4">
        <v>24408</v>
      </c>
      <c r="Y3009" s="4">
        <v>14242</v>
      </c>
      <c r="Z3009" s="4">
        <v>13479</v>
      </c>
      <c r="AA3009" s="4">
        <v>11729</v>
      </c>
      <c r="AB3009" s="4">
        <v>11337</v>
      </c>
      <c r="AC3009" s="4">
        <v>18640</v>
      </c>
      <c r="AD3009" s="4">
        <v>16128</v>
      </c>
      <c r="AE3009" s="4">
        <v>9063</v>
      </c>
      <c r="AF3009" s="4">
        <v>9711</v>
      </c>
      <c r="AG3009" s="4">
        <v>6950</v>
      </c>
      <c r="AH3009" s="4">
        <v>5594</v>
      </c>
      <c r="AI3009" s="4">
        <v>5200</v>
      </c>
      <c r="AJ3009" s="4">
        <v>3000</v>
      </c>
      <c r="AK3009" s="4">
        <v>2200</v>
      </c>
      <c r="AL3009" s="4">
        <v>1720</v>
      </c>
      <c r="AM3009" s="4">
        <v>1080</v>
      </c>
      <c r="AN3009" s="4">
        <v>680</v>
      </c>
    </row>
    <row r="3010" spans="1:40" ht="15" customHeight="1" x14ac:dyDescent="0.25">
      <c r="A3010" s="4" t="str">
        <f>EB[[#This Row],[unit]] &amp; "#" &amp; EB[[#This Row],[indic_nrg]] &amp; "#" &amp; EB[[#This Row],[product]] &amp; "#" &amp; EB[[#This Row],[geo]]</f>
        <v>TJ#B_101800#3285#CZ</v>
      </c>
      <c r="B3010" s="4" t="str">
        <f>VLOOKUP(EB[[#This Row],[product]],KS_DB[[product]:[KS]],5,FALSE)</f>
        <v>liquid</v>
      </c>
      <c r="C3010" s="4" t="str">
        <f>VLOOKUP(EB[[#This Row],[product]],KS_DB[[product]:[KS]],6,FALSE)</f>
        <v>liquid</v>
      </c>
      <c r="D3010" s="4">
        <f>VLOOKUP(EB[[#This Row],[product]],Carriers[],4,FALSE)</f>
        <v>1</v>
      </c>
      <c r="E3010" s="4">
        <f>VLOOKUP(EB[[#This Row],[indic_nrg]],Indicators[],4,FALSE)</f>
        <v>0</v>
      </c>
      <c r="F3010" s="4">
        <f>IFERROR(VLOOKUP(EB[[#This Row],[Source_carrier]],KS_DB[[product]:[KS]],6,FALSE),0)</f>
        <v>0</v>
      </c>
      <c r="G3010" s="4" t="s">
        <v>34</v>
      </c>
      <c r="H3010" s="4" t="s">
        <v>635</v>
      </c>
      <c r="I3010" s="4" t="s">
        <v>1149</v>
      </c>
      <c r="J3010" s="4" t="s">
        <v>37</v>
      </c>
      <c r="K3010" s="4" t="s">
        <v>636</v>
      </c>
      <c r="L3010" s="4" t="s">
        <v>39</v>
      </c>
      <c r="M3010" s="4" t="s">
        <v>1150</v>
      </c>
      <c r="N3010" s="4" t="s">
        <v>41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38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</row>
    <row r="3011" spans="1:40" ht="15" customHeight="1" x14ac:dyDescent="0.25">
      <c r="A3011" s="4" t="str">
        <f>EB[[#This Row],[unit]] &amp; "#" &amp; EB[[#This Row],[indic_nrg]] &amp; "#" &amp; EB[[#This Row],[product]] &amp; "#" &amp; EB[[#This Row],[geo]]</f>
        <v>TJ#B_101800#3295#CZ</v>
      </c>
      <c r="B3011" s="4" t="str">
        <f>VLOOKUP(EB[[#This Row],[product]],KS_DB[[product]:[KS]],5,FALSE)</f>
        <v>liquid</v>
      </c>
      <c r="C3011" s="4" t="str">
        <f>VLOOKUP(EB[[#This Row],[product]],KS_DB[[product]:[KS]],6,FALSE)</f>
        <v>liquid</v>
      </c>
      <c r="D3011" s="4">
        <f>VLOOKUP(EB[[#This Row],[product]],Carriers[],4,FALSE)</f>
        <v>1</v>
      </c>
      <c r="E3011" s="4">
        <f>VLOOKUP(EB[[#This Row],[indic_nrg]],Indicators[],4,FALSE)</f>
        <v>0</v>
      </c>
      <c r="F3011" s="4">
        <f>IFERROR(VLOOKUP(EB[[#This Row],[Source_carrier]],KS_DB[[product]:[KS]],6,FALSE),0)</f>
        <v>0</v>
      </c>
      <c r="G3011" s="4" t="s">
        <v>34</v>
      </c>
      <c r="H3011" s="4" t="s">
        <v>635</v>
      </c>
      <c r="I3011" s="4" t="s">
        <v>1153</v>
      </c>
      <c r="J3011" s="4" t="s">
        <v>37</v>
      </c>
      <c r="K3011" s="4" t="s">
        <v>636</v>
      </c>
      <c r="L3011" s="4" t="s">
        <v>39</v>
      </c>
      <c r="M3011" s="4" t="s">
        <v>1154</v>
      </c>
      <c r="N3011" s="4" t="s">
        <v>41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4111</v>
      </c>
      <c r="U3011" s="4">
        <v>1142</v>
      </c>
      <c r="V3011" s="4">
        <v>1458</v>
      </c>
      <c r="W3011" s="4">
        <v>768</v>
      </c>
      <c r="X3011" s="4">
        <v>275</v>
      </c>
      <c r="Y3011" s="4">
        <v>1931</v>
      </c>
      <c r="Z3011" s="4">
        <v>2853</v>
      </c>
      <c r="AA3011" s="4">
        <v>2931</v>
      </c>
      <c r="AB3011" s="4">
        <v>5042</v>
      </c>
      <c r="AC3011" s="4">
        <v>6041</v>
      </c>
      <c r="AD3011" s="4">
        <v>123</v>
      </c>
      <c r="AE3011" s="4">
        <v>3105</v>
      </c>
      <c r="AF3011" s="4">
        <v>3812</v>
      </c>
      <c r="AG3011" s="4">
        <v>3960</v>
      </c>
      <c r="AH3011" s="4">
        <v>5290</v>
      </c>
      <c r="AI3011" s="4">
        <v>7367</v>
      </c>
      <c r="AJ3011" s="4">
        <v>6832</v>
      </c>
      <c r="AK3011" s="4">
        <v>7587</v>
      </c>
      <c r="AL3011" s="4">
        <v>4460</v>
      </c>
      <c r="AM3011" s="4">
        <v>8102</v>
      </c>
      <c r="AN3011" s="4">
        <v>8676</v>
      </c>
    </row>
    <row r="3012" spans="1:40" ht="15" customHeight="1" x14ac:dyDescent="0.25">
      <c r="A3012" s="4" t="str">
        <f>EB[[#This Row],[unit]] &amp; "#" &amp; EB[[#This Row],[indic_nrg]] &amp; "#" &amp; EB[[#This Row],[product]] &amp; "#" &amp; EB[[#This Row],[geo]]</f>
        <v>TJ#B_101800#4000#CZ</v>
      </c>
      <c r="B3012" s="4" t="str">
        <f>VLOOKUP(EB[[#This Row],[product]],KS_DB[[product]:[KS]],5,FALSE)</f>
        <v>gas</v>
      </c>
      <c r="C3012" s="4" t="str">
        <f>VLOOKUP(EB[[#This Row],[product]],KS_DB[[product]:[KS]],6,FALSE)</f>
        <v>gas</v>
      </c>
      <c r="D3012" s="4">
        <f>VLOOKUP(EB[[#This Row],[product]],Carriers[],4,FALSE)</f>
        <v>0</v>
      </c>
      <c r="E3012" s="4">
        <f>VLOOKUP(EB[[#This Row],[indic_nrg]],Indicators[],4,FALSE)</f>
        <v>0</v>
      </c>
      <c r="F3012" s="4">
        <f>IFERROR(VLOOKUP(EB[[#This Row],[Source_carrier]],KS_DB[[product]:[KS]],6,FALSE),0)</f>
        <v>0</v>
      </c>
      <c r="G3012" s="4" t="s">
        <v>34</v>
      </c>
      <c r="H3012" s="4" t="s">
        <v>635</v>
      </c>
      <c r="I3012" s="4" t="s">
        <v>83</v>
      </c>
      <c r="J3012" s="4" t="s">
        <v>37</v>
      </c>
      <c r="K3012" s="4" t="s">
        <v>636</v>
      </c>
      <c r="L3012" s="4" t="s">
        <v>39</v>
      </c>
      <c r="M3012" s="4" t="s">
        <v>84</v>
      </c>
      <c r="N3012" s="4" t="s">
        <v>41</v>
      </c>
      <c r="O3012" s="4">
        <v>146617</v>
      </c>
      <c r="P3012" s="4">
        <v>122055</v>
      </c>
      <c r="Q3012" s="4">
        <v>165647</v>
      </c>
      <c r="R3012" s="4">
        <v>167991</v>
      </c>
      <c r="S3012" s="4">
        <v>138663</v>
      </c>
      <c r="T3012" s="4">
        <v>146328</v>
      </c>
      <c r="U3012" s="4">
        <v>149779</v>
      </c>
      <c r="V3012" s="4">
        <v>158658</v>
      </c>
      <c r="W3012" s="4">
        <v>148157</v>
      </c>
      <c r="X3012" s="4">
        <v>135533</v>
      </c>
      <c r="Y3012" s="4">
        <v>133019</v>
      </c>
      <c r="Z3012" s="4">
        <v>135632</v>
      </c>
      <c r="AA3012" s="4">
        <v>131050</v>
      </c>
      <c r="AB3012" s="4">
        <v>131663</v>
      </c>
      <c r="AC3012" s="4">
        <v>129568</v>
      </c>
      <c r="AD3012" s="4">
        <v>124531</v>
      </c>
      <c r="AE3012" s="4">
        <v>126456</v>
      </c>
      <c r="AF3012" s="4">
        <v>124963</v>
      </c>
      <c r="AG3012" s="4">
        <v>117359</v>
      </c>
      <c r="AH3012" s="4">
        <v>98348</v>
      </c>
      <c r="AI3012" s="4">
        <v>115030</v>
      </c>
      <c r="AJ3012" s="4">
        <v>108866</v>
      </c>
      <c r="AK3012" s="4">
        <v>107315</v>
      </c>
      <c r="AL3012" s="4">
        <v>107145</v>
      </c>
      <c r="AM3012" s="4">
        <v>101291</v>
      </c>
      <c r="AN3012" s="4">
        <v>103905</v>
      </c>
    </row>
    <row r="3013" spans="1:40" ht="15" customHeight="1" x14ac:dyDescent="0.25">
      <c r="A3013" s="4" t="str">
        <f>EB[[#This Row],[unit]] &amp; "#" &amp; EB[[#This Row],[indic_nrg]] &amp; "#" &amp; EB[[#This Row],[product]] &amp; "#" &amp; EB[[#This Row],[geo]]</f>
        <v>TJ#B_101800#4000#CZ</v>
      </c>
      <c r="B3013" s="4" t="str">
        <f>VLOOKUP(EB[[#This Row],[product]],KS_DB[[product]:[KS]],5,FALSE)</f>
        <v>gas</v>
      </c>
      <c r="C3013" s="4" t="str">
        <f>VLOOKUP(EB[[#This Row],[product]],KS_DB[[product]:[KS]],6,FALSE)</f>
        <v>gas</v>
      </c>
      <c r="D3013" s="4">
        <f>VLOOKUP(EB[[#This Row],[product]],Carriers[],4,FALSE)</f>
        <v>0</v>
      </c>
      <c r="E3013" s="4">
        <f>VLOOKUP(EB[[#This Row],[indic_nrg]],Indicators[],4,FALSE)</f>
        <v>0</v>
      </c>
      <c r="F3013" s="4">
        <f>IFERROR(VLOOKUP(EB[[#This Row],[Source_carrier]],KS_DB[[product]:[KS]],6,FALSE),0)</f>
        <v>0</v>
      </c>
      <c r="G3013" s="4" t="s">
        <v>34</v>
      </c>
      <c r="H3013" s="4" t="s">
        <v>635</v>
      </c>
      <c r="I3013" s="4" t="s">
        <v>83</v>
      </c>
      <c r="J3013" s="4" t="s">
        <v>37</v>
      </c>
      <c r="K3013" s="4" t="s">
        <v>636</v>
      </c>
      <c r="L3013" s="4" t="s">
        <v>39</v>
      </c>
      <c r="M3013" s="4" t="s">
        <v>84</v>
      </c>
      <c r="N3013" s="4" t="s">
        <v>41</v>
      </c>
      <c r="O3013" s="4">
        <v>146617</v>
      </c>
      <c r="P3013" s="4">
        <v>122055</v>
      </c>
      <c r="Q3013" s="4">
        <v>165647</v>
      </c>
      <c r="R3013" s="4">
        <v>167991</v>
      </c>
      <c r="S3013" s="4">
        <v>138663</v>
      </c>
      <c r="T3013" s="4">
        <v>146329</v>
      </c>
      <c r="U3013" s="4">
        <v>149779</v>
      </c>
      <c r="V3013" s="4">
        <v>158658</v>
      </c>
      <c r="W3013" s="4">
        <v>148157</v>
      </c>
      <c r="X3013" s="4">
        <v>135533</v>
      </c>
      <c r="Y3013" s="4">
        <v>133019</v>
      </c>
      <c r="Z3013" s="4">
        <v>135632</v>
      </c>
      <c r="AA3013" s="4">
        <v>131050</v>
      </c>
      <c r="AB3013" s="4">
        <v>131663</v>
      </c>
      <c r="AC3013" s="4">
        <v>129568</v>
      </c>
      <c r="AD3013" s="4">
        <v>124531</v>
      </c>
      <c r="AE3013" s="4">
        <v>126456</v>
      </c>
      <c r="AF3013" s="4">
        <v>124963</v>
      </c>
      <c r="AG3013" s="4">
        <v>117359</v>
      </c>
      <c r="AH3013" s="4">
        <v>98348</v>
      </c>
      <c r="AI3013" s="4">
        <v>115030</v>
      </c>
      <c r="AJ3013" s="4">
        <v>108866</v>
      </c>
      <c r="AK3013" s="4">
        <v>107315</v>
      </c>
      <c r="AL3013" s="4">
        <v>107145</v>
      </c>
      <c r="AM3013" s="4">
        <v>101291</v>
      </c>
      <c r="AN3013" s="4">
        <v>103905</v>
      </c>
    </row>
    <row r="3014" spans="1:40" ht="15" customHeight="1" x14ac:dyDescent="0.25">
      <c r="A3014" s="4" t="str">
        <f>EB[[#This Row],[unit]] &amp; "#" &amp; EB[[#This Row],[indic_nrg]] &amp; "#" &amp; EB[[#This Row],[product]] &amp; "#" &amp; EB[[#This Row],[geo]]</f>
        <v>TJ#B_101800#4100#CZ</v>
      </c>
      <c r="B3014" s="4" t="str">
        <f>VLOOKUP(EB[[#This Row],[product]],KS_DB[[product]:[KS]],5,FALSE)</f>
        <v>gas</v>
      </c>
      <c r="C3014" s="4" t="str">
        <f>VLOOKUP(EB[[#This Row],[product]],KS_DB[[product]:[KS]],6,FALSE)</f>
        <v>gas</v>
      </c>
      <c r="D3014" s="4">
        <f>VLOOKUP(EB[[#This Row],[product]],Carriers[],4,FALSE)</f>
        <v>1</v>
      </c>
      <c r="E3014" s="4">
        <f>VLOOKUP(EB[[#This Row],[indic_nrg]],Indicators[],4,FALSE)</f>
        <v>0</v>
      </c>
      <c r="F3014" s="4">
        <f>IFERROR(VLOOKUP(EB[[#This Row],[Source_carrier]],KS_DB[[product]:[KS]],6,FALSE),0)</f>
        <v>0</v>
      </c>
      <c r="G3014" s="4" t="s">
        <v>34</v>
      </c>
      <c r="H3014" s="4" t="s">
        <v>635</v>
      </c>
      <c r="I3014" s="4" t="s">
        <v>85</v>
      </c>
      <c r="J3014" s="4" t="s">
        <v>37</v>
      </c>
      <c r="K3014" s="4" t="s">
        <v>636</v>
      </c>
      <c r="L3014" s="4" t="s">
        <v>39</v>
      </c>
      <c r="M3014" s="4" t="s">
        <v>86</v>
      </c>
      <c r="N3014" s="4" t="s">
        <v>41</v>
      </c>
      <c r="O3014" s="4">
        <v>101200</v>
      </c>
      <c r="P3014" s="4">
        <v>86746</v>
      </c>
      <c r="Q3014" s="4">
        <v>126515</v>
      </c>
      <c r="R3014" s="4">
        <v>130726</v>
      </c>
      <c r="S3014" s="4">
        <v>101407</v>
      </c>
      <c r="T3014" s="4">
        <v>109365</v>
      </c>
      <c r="U3014" s="4">
        <v>114925</v>
      </c>
      <c r="V3014" s="4">
        <v>127422</v>
      </c>
      <c r="W3014" s="4">
        <v>119260</v>
      </c>
      <c r="X3014" s="4">
        <v>113729</v>
      </c>
      <c r="Y3014" s="4">
        <v>108925</v>
      </c>
      <c r="Z3014" s="4">
        <v>109344</v>
      </c>
      <c r="AA3014" s="4">
        <v>108076</v>
      </c>
      <c r="AB3014" s="4">
        <v>105608</v>
      </c>
      <c r="AC3014" s="4">
        <v>103969</v>
      </c>
      <c r="AD3014" s="4">
        <v>101246</v>
      </c>
      <c r="AE3014" s="4">
        <v>103030</v>
      </c>
      <c r="AF3014" s="4">
        <v>101514</v>
      </c>
      <c r="AG3014" s="4">
        <v>93893</v>
      </c>
      <c r="AH3014" s="4">
        <v>81824</v>
      </c>
      <c r="AI3014" s="4">
        <v>96594</v>
      </c>
      <c r="AJ3014" s="4">
        <v>90393</v>
      </c>
      <c r="AK3014" s="4">
        <v>89356</v>
      </c>
      <c r="AL3014" s="4">
        <v>89805</v>
      </c>
      <c r="AM3014" s="4">
        <v>83756</v>
      </c>
      <c r="AN3014" s="4">
        <v>87010</v>
      </c>
    </row>
    <row r="3015" spans="1:40" ht="15" customHeight="1" x14ac:dyDescent="0.25">
      <c r="A3015" s="4" t="str">
        <f>EB[[#This Row],[unit]] &amp; "#" &amp; EB[[#This Row],[indic_nrg]] &amp; "#" &amp; EB[[#This Row],[product]] &amp; "#" &amp; EB[[#This Row],[geo]]</f>
        <v>TJ#B_101800#4200#CZ</v>
      </c>
      <c r="B3015" s="4" t="str">
        <f>VLOOKUP(EB[[#This Row],[product]],KS_DB[[product]:[KS]],5,FALSE)</f>
        <v>gas</v>
      </c>
      <c r="C3015" s="4" t="str">
        <f>VLOOKUP(EB[[#This Row],[product]],KS_DB[[product]:[KS]],6,FALSE)</f>
        <v>gas</v>
      </c>
      <c r="D3015" s="4">
        <f>VLOOKUP(EB[[#This Row],[product]],Carriers[],4,FALSE)</f>
        <v>0</v>
      </c>
      <c r="E3015" s="4">
        <f>VLOOKUP(EB[[#This Row],[indic_nrg]],Indicators[],4,FALSE)</f>
        <v>0</v>
      </c>
      <c r="F3015" s="4">
        <f>IFERROR(VLOOKUP(EB[[#This Row],[Source_carrier]],KS_DB[[product]:[KS]],6,FALSE),0)</f>
        <v>0</v>
      </c>
      <c r="G3015" s="4" t="s">
        <v>34</v>
      </c>
      <c r="H3015" s="4" t="s">
        <v>635</v>
      </c>
      <c r="I3015" s="4" t="s">
        <v>87</v>
      </c>
      <c r="J3015" s="4" t="s">
        <v>37</v>
      </c>
      <c r="K3015" s="4" t="s">
        <v>636</v>
      </c>
      <c r="L3015" s="4" t="s">
        <v>39</v>
      </c>
      <c r="M3015" s="4" t="s">
        <v>88</v>
      </c>
      <c r="N3015" s="4" t="s">
        <v>41</v>
      </c>
      <c r="O3015" s="4">
        <v>45418</v>
      </c>
      <c r="P3015" s="4">
        <v>35309</v>
      </c>
      <c r="Q3015" s="4">
        <v>39132</v>
      </c>
      <c r="R3015" s="4">
        <v>37265</v>
      </c>
      <c r="S3015" s="4">
        <v>37256</v>
      </c>
      <c r="T3015" s="4">
        <v>36963</v>
      </c>
      <c r="U3015" s="4">
        <v>34854</v>
      </c>
      <c r="V3015" s="4">
        <v>31236</v>
      </c>
      <c r="W3015" s="4">
        <v>28897</v>
      </c>
      <c r="X3015" s="4">
        <v>21804</v>
      </c>
      <c r="Y3015" s="4">
        <v>24093</v>
      </c>
      <c r="Z3015" s="4">
        <v>26289</v>
      </c>
      <c r="AA3015" s="4">
        <v>22974</v>
      </c>
      <c r="AB3015" s="4">
        <v>26056</v>
      </c>
      <c r="AC3015" s="4">
        <v>25599</v>
      </c>
      <c r="AD3015" s="4">
        <v>23285</v>
      </c>
      <c r="AE3015" s="4">
        <v>23426</v>
      </c>
      <c r="AF3015" s="4">
        <v>23449</v>
      </c>
      <c r="AG3015" s="4">
        <v>23466</v>
      </c>
      <c r="AH3015" s="4">
        <v>16524</v>
      </c>
      <c r="AI3015" s="4">
        <v>18435</v>
      </c>
      <c r="AJ3015" s="4">
        <v>18473</v>
      </c>
      <c r="AK3015" s="4">
        <v>17959</v>
      </c>
      <c r="AL3015" s="4">
        <v>17340</v>
      </c>
      <c r="AM3015" s="4">
        <v>17535</v>
      </c>
      <c r="AN3015" s="4">
        <v>16894</v>
      </c>
    </row>
    <row r="3016" spans="1:40" ht="15" customHeight="1" x14ac:dyDescent="0.25">
      <c r="A3016" s="4" t="str">
        <f>EB[[#This Row],[unit]] &amp; "#" &amp; EB[[#This Row],[indic_nrg]] &amp; "#" &amp; EB[[#This Row],[product]] &amp; "#" &amp; EB[[#This Row],[geo]]</f>
        <v>TJ#B_101800#4210#CZ</v>
      </c>
      <c r="B3016" s="4" t="str">
        <f>VLOOKUP(EB[[#This Row],[product]],KS_DB[[product]:[KS]],5,FALSE)</f>
        <v>gas</v>
      </c>
      <c r="C3016" s="4" t="str">
        <f>VLOOKUP(EB[[#This Row],[product]],KS_DB[[product]:[KS]],6,FALSE)</f>
        <v>gas</v>
      </c>
      <c r="D3016" s="4">
        <f>VLOOKUP(EB[[#This Row],[product]],Carriers[],4,FALSE)</f>
        <v>1</v>
      </c>
      <c r="E3016" s="4">
        <f>VLOOKUP(EB[[#This Row],[indic_nrg]],Indicators[],4,FALSE)</f>
        <v>0</v>
      </c>
      <c r="F3016" s="4">
        <f>IFERROR(VLOOKUP(EB[[#This Row],[Source_carrier]],KS_DB[[product]:[KS]],6,FALSE),0)</f>
        <v>0</v>
      </c>
      <c r="G3016" s="4" t="s">
        <v>34</v>
      </c>
      <c r="H3016" s="4" t="s">
        <v>635</v>
      </c>
      <c r="I3016" s="4" t="s">
        <v>89</v>
      </c>
      <c r="J3016" s="4" t="s">
        <v>37</v>
      </c>
      <c r="K3016" s="4" t="s">
        <v>636</v>
      </c>
      <c r="L3016" s="4" t="s">
        <v>39</v>
      </c>
      <c r="M3016" s="4" t="s">
        <v>90</v>
      </c>
      <c r="N3016" s="4" t="s">
        <v>41</v>
      </c>
      <c r="O3016" s="4">
        <v>15491</v>
      </c>
      <c r="P3016" s="4">
        <v>13681</v>
      </c>
      <c r="Q3016" s="4">
        <v>12290</v>
      </c>
      <c r="R3016" s="4">
        <v>15806</v>
      </c>
      <c r="S3016" s="4">
        <v>13703</v>
      </c>
      <c r="T3016" s="4">
        <v>13804</v>
      </c>
      <c r="U3016" s="4">
        <v>14786</v>
      </c>
      <c r="V3016" s="4">
        <v>14119</v>
      </c>
      <c r="W3016" s="4">
        <v>12782</v>
      </c>
      <c r="X3016" s="4">
        <v>8953</v>
      </c>
      <c r="Y3016" s="4">
        <v>9536</v>
      </c>
      <c r="Z3016" s="4">
        <v>10767</v>
      </c>
      <c r="AA3016" s="4">
        <v>6752</v>
      </c>
      <c r="AB3016" s="4">
        <v>7551</v>
      </c>
      <c r="AC3016" s="4">
        <v>7353</v>
      </c>
      <c r="AD3016" s="4">
        <v>6916</v>
      </c>
      <c r="AE3016" s="4">
        <v>7039</v>
      </c>
      <c r="AF3016" s="4">
        <v>6571</v>
      </c>
      <c r="AG3016" s="4">
        <v>8887</v>
      </c>
      <c r="AH3016" s="4">
        <v>5421</v>
      </c>
      <c r="AI3016" s="4">
        <v>5324</v>
      </c>
      <c r="AJ3016" s="4">
        <v>5790</v>
      </c>
      <c r="AK3016" s="4">
        <v>5971</v>
      </c>
      <c r="AL3016" s="4">
        <v>5650</v>
      </c>
      <c r="AM3016" s="4">
        <v>5841</v>
      </c>
      <c r="AN3016" s="4">
        <v>5548</v>
      </c>
    </row>
    <row r="3017" spans="1:40" ht="15" customHeight="1" x14ac:dyDescent="0.25">
      <c r="A3017" s="4" t="str">
        <f>EB[[#This Row],[unit]] &amp; "#" &amp; EB[[#This Row],[indic_nrg]] &amp; "#" &amp; EB[[#This Row],[product]] &amp; "#" &amp; EB[[#This Row],[geo]]</f>
        <v>TJ#B_101800#4220#CZ</v>
      </c>
      <c r="B3017" s="4" t="str">
        <f>VLOOKUP(EB[[#This Row],[product]],KS_DB[[product]:[KS]],5,FALSE)</f>
        <v>gas</v>
      </c>
      <c r="C3017" s="4" t="str">
        <f>VLOOKUP(EB[[#This Row],[product]],KS_DB[[product]:[KS]],6,FALSE)</f>
        <v>gas</v>
      </c>
      <c r="D3017" s="4">
        <f>VLOOKUP(EB[[#This Row],[product]],Carriers[],4,FALSE)</f>
        <v>1</v>
      </c>
      <c r="E3017" s="4">
        <f>VLOOKUP(EB[[#This Row],[indic_nrg]],Indicators[],4,FALSE)</f>
        <v>0</v>
      </c>
      <c r="F3017" s="4">
        <f>IFERROR(VLOOKUP(EB[[#This Row],[Source_carrier]],KS_DB[[product]:[KS]],6,FALSE),0)</f>
        <v>0</v>
      </c>
      <c r="G3017" s="4" t="s">
        <v>34</v>
      </c>
      <c r="H3017" s="4" t="s">
        <v>635</v>
      </c>
      <c r="I3017" s="4" t="s">
        <v>91</v>
      </c>
      <c r="J3017" s="4" t="s">
        <v>37</v>
      </c>
      <c r="K3017" s="4" t="s">
        <v>636</v>
      </c>
      <c r="L3017" s="4" t="s">
        <v>39</v>
      </c>
      <c r="M3017" s="4" t="s">
        <v>92</v>
      </c>
      <c r="N3017" s="4" t="s">
        <v>41</v>
      </c>
      <c r="O3017" s="4">
        <v>18510</v>
      </c>
      <c r="P3017" s="4">
        <v>11326</v>
      </c>
      <c r="Q3017" s="4">
        <v>14095</v>
      </c>
      <c r="R3017" s="4">
        <v>13533</v>
      </c>
      <c r="S3017" s="4">
        <v>16561</v>
      </c>
      <c r="T3017" s="4">
        <v>18191</v>
      </c>
      <c r="U3017" s="4">
        <v>18392</v>
      </c>
      <c r="V3017" s="4">
        <v>15450</v>
      </c>
      <c r="W3017" s="4">
        <v>14401</v>
      </c>
      <c r="X3017" s="4">
        <v>11304</v>
      </c>
      <c r="Y3017" s="4">
        <v>12588</v>
      </c>
      <c r="Z3017" s="4">
        <v>13530</v>
      </c>
      <c r="AA3017" s="4">
        <v>14247</v>
      </c>
      <c r="AB3017" s="4">
        <v>16594</v>
      </c>
      <c r="AC3017" s="4">
        <v>16380</v>
      </c>
      <c r="AD3017" s="4">
        <v>14778</v>
      </c>
      <c r="AE3017" s="4">
        <v>15063</v>
      </c>
      <c r="AF3017" s="4">
        <v>15549</v>
      </c>
      <c r="AG3017" s="4">
        <v>13155</v>
      </c>
      <c r="AH3017" s="4">
        <v>9736</v>
      </c>
      <c r="AI3017" s="4">
        <v>10439</v>
      </c>
      <c r="AJ3017" s="4">
        <v>9706</v>
      </c>
      <c r="AK3017" s="4">
        <v>9313</v>
      </c>
      <c r="AL3017" s="4">
        <v>8980</v>
      </c>
      <c r="AM3017" s="4">
        <v>9166</v>
      </c>
      <c r="AN3017" s="4">
        <v>8637</v>
      </c>
    </row>
    <row r="3018" spans="1:40" ht="15" customHeight="1" x14ac:dyDescent="0.25">
      <c r="A3018" s="4" t="str">
        <f>EB[[#This Row],[unit]] &amp; "#" &amp; EB[[#This Row],[indic_nrg]] &amp; "#" &amp; EB[[#This Row],[product]] &amp; "#" &amp; EB[[#This Row],[geo]]</f>
        <v>TJ#B_101800#4230#CZ</v>
      </c>
      <c r="B3018" s="4" t="str">
        <f>VLOOKUP(EB[[#This Row],[product]],KS_DB[[product]:[KS]],5,FALSE)</f>
        <v>gas</v>
      </c>
      <c r="C3018" s="4" t="str">
        <f>VLOOKUP(EB[[#This Row],[product]],KS_DB[[product]:[KS]],6,FALSE)</f>
        <v>gas</v>
      </c>
      <c r="D3018" s="4">
        <f>VLOOKUP(EB[[#This Row],[product]],Carriers[],4,FALSE)</f>
        <v>1</v>
      </c>
      <c r="E3018" s="4">
        <f>VLOOKUP(EB[[#This Row],[indic_nrg]],Indicators[],4,FALSE)</f>
        <v>0</v>
      </c>
      <c r="F3018" s="4">
        <f>IFERROR(VLOOKUP(EB[[#This Row],[Source_carrier]],KS_DB[[product]:[KS]],6,FALSE),0)</f>
        <v>0</v>
      </c>
      <c r="G3018" s="4" t="s">
        <v>34</v>
      </c>
      <c r="H3018" s="4" t="s">
        <v>635</v>
      </c>
      <c r="I3018" s="4" t="s">
        <v>93</v>
      </c>
      <c r="J3018" s="4" t="s">
        <v>37</v>
      </c>
      <c r="K3018" s="4" t="s">
        <v>636</v>
      </c>
      <c r="L3018" s="4" t="s">
        <v>39</v>
      </c>
      <c r="M3018" s="4" t="s">
        <v>94</v>
      </c>
      <c r="N3018" s="4" t="s">
        <v>41</v>
      </c>
      <c r="O3018" s="4">
        <v>9902</v>
      </c>
      <c r="P3018" s="4">
        <v>8912</v>
      </c>
      <c r="Q3018" s="4">
        <v>11442</v>
      </c>
      <c r="R3018" s="4">
        <v>6504</v>
      </c>
      <c r="S3018" s="4">
        <v>5373</v>
      </c>
      <c r="T3018" s="4">
        <v>3357</v>
      </c>
      <c r="U3018" s="4">
        <v>0</v>
      </c>
      <c r="V3018" s="4">
        <v>0</v>
      </c>
      <c r="W3018" s="4">
        <v>0</v>
      </c>
      <c r="X3018" s="4">
        <v>0</v>
      </c>
      <c r="Y3018" s="4">
        <v>0</v>
      </c>
      <c r="Z3018" s="4">
        <v>0</v>
      </c>
      <c r="AA3018" s="4">
        <v>99</v>
      </c>
      <c r="AB3018" s="4">
        <v>94</v>
      </c>
      <c r="AC3018" s="4">
        <v>35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</row>
    <row r="3019" spans="1:40" ht="15" customHeight="1" x14ac:dyDescent="0.25">
      <c r="A3019" s="4" t="str">
        <f>EB[[#This Row],[unit]] &amp; "#" &amp; EB[[#This Row],[indic_nrg]] &amp; "#" &amp; EB[[#This Row],[product]] &amp; "#" &amp; EB[[#This Row],[geo]]</f>
        <v>TJ#B_101800#4240#CZ</v>
      </c>
      <c r="B3019" s="4" t="str">
        <f>VLOOKUP(EB[[#This Row],[product]],KS_DB[[product]:[KS]],5,FALSE)</f>
        <v>gas</v>
      </c>
      <c r="C3019" s="4" t="str">
        <f>VLOOKUP(EB[[#This Row],[product]],KS_DB[[product]:[KS]],6,FALSE)</f>
        <v>gas</v>
      </c>
      <c r="D3019" s="4">
        <f>VLOOKUP(EB[[#This Row],[product]],Carriers[],4,FALSE)</f>
        <v>1</v>
      </c>
      <c r="E3019" s="4">
        <f>VLOOKUP(EB[[#This Row],[indic_nrg]],Indicators[],4,FALSE)</f>
        <v>0</v>
      </c>
      <c r="F3019" s="4">
        <f>IFERROR(VLOOKUP(EB[[#This Row],[Source_carrier]],KS_DB[[product]:[KS]],6,FALSE),0)</f>
        <v>0</v>
      </c>
      <c r="G3019" s="4" t="s">
        <v>34</v>
      </c>
      <c r="H3019" s="4" t="s">
        <v>635</v>
      </c>
      <c r="I3019" s="4" t="s">
        <v>95</v>
      </c>
      <c r="J3019" s="4" t="s">
        <v>37</v>
      </c>
      <c r="K3019" s="4" t="s">
        <v>636</v>
      </c>
      <c r="L3019" s="4" t="s">
        <v>39</v>
      </c>
      <c r="M3019" s="4" t="s">
        <v>96</v>
      </c>
      <c r="N3019" s="4" t="s">
        <v>41</v>
      </c>
      <c r="O3019" s="4">
        <v>1515</v>
      </c>
      <c r="P3019" s="4">
        <v>1390</v>
      </c>
      <c r="Q3019" s="4">
        <v>1305</v>
      </c>
      <c r="R3019" s="4">
        <v>1422</v>
      </c>
      <c r="S3019" s="4">
        <v>1619</v>
      </c>
      <c r="T3019" s="4">
        <v>1611</v>
      </c>
      <c r="U3019" s="4">
        <v>1676</v>
      </c>
      <c r="V3019" s="4">
        <v>1667</v>
      </c>
      <c r="W3019" s="4">
        <v>1714</v>
      </c>
      <c r="X3019" s="4">
        <v>1547</v>
      </c>
      <c r="Y3019" s="4">
        <v>1969</v>
      </c>
      <c r="Z3019" s="4">
        <v>1992</v>
      </c>
      <c r="AA3019" s="4">
        <v>1876</v>
      </c>
      <c r="AB3019" s="4">
        <v>1817</v>
      </c>
      <c r="AC3019" s="4">
        <v>1831</v>
      </c>
      <c r="AD3019" s="4">
        <v>1591</v>
      </c>
      <c r="AE3019" s="4">
        <v>1324</v>
      </c>
      <c r="AF3019" s="4">
        <v>1329</v>
      </c>
      <c r="AG3019" s="4">
        <v>1424</v>
      </c>
      <c r="AH3019" s="4">
        <v>1367</v>
      </c>
      <c r="AI3019" s="4">
        <v>2672</v>
      </c>
      <c r="AJ3019" s="4">
        <v>2977</v>
      </c>
      <c r="AK3019" s="4">
        <v>2675</v>
      </c>
      <c r="AL3019" s="4">
        <v>2710</v>
      </c>
      <c r="AM3019" s="4">
        <v>2528</v>
      </c>
      <c r="AN3019" s="4">
        <v>2709</v>
      </c>
    </row>
    <row r="3020" spans="1:40" ht="15" customHeight="1" x14ac:dyDescent="0.25">
      <c r="A3020" s="4" t="str">
        <f>EB[[#This Row],[unit]] &amp; "#" &amp; EB[[#This Row],[indic_nrg]] &amp; "#" &amp; EB[[#This Row],[product]] &amp; "#" &amp; EB[[#This Row],[geo]]</f>
        <v>TJ#B_101800#5200#CZ</v>
      </c>
      <c r="B3020" s="4" t="str">
        <f>VLOOKUP(EB[[#This Row],[product]],KS_DB[[product]:[KS]],5,FALSE)</f>
        <v>heat</v>
      </c>
      <c r="C3020" s="4" t="str">
        <f>VLOOKUP(EB[[#This Row],[product]],KS_DB[[product]:[KS]],6,FALSE)</f>
        <v>heat</v>
      </c>
      <c r="D3020" s="4">
        <f>VLOOKUP(EB[[#This Row],[product]],Carriers[],4,FALSE)</f>
        <v>1</v>
      </c>
      <c r="E3020" s="4">
        <f>VLOOKUP(EB[[#This Row],[indic_nrg]],Indicators[],4,FALSE)</f>
        <v>0</v>
      </c>
      <c r="F3020" s="4">
        <f>IFERROR(VLOOKUP(EB[[#This Row],[Source_carrier]],KS_DB[[product]:[KS]],6,FALSE),0)</f>
        <v>0</v>
      </c>
      <c r="G3020" s="4" t="s">
        <v>34</v>
      </c>
      <c r="H3020" s="4" t="s">
        <v>635</v>
      </c>
      <c r="I3020" s="4" t="s">
        <v>97</v>
      </c>
      <c r="J3020" s="4" t="s">
        <v>37</v>
      </c>
      <c r="K3020" s="4" t="s">
        <v>636</v>
      </c>
      <c r="L3020" s="4" t="s">
        <v>39</v>
      </c>
      <c r="M3020" s="4" t="s">
        <v>98</v>
      </c>
      <c r="N3020" s="4" t="s">
        <v>41</v>
      </c>
      <c r="O3020" s="4">
        <v>45097</v>
      </c>
      <c r="P3020" s="4">
        <v>55652</v>
      </c>
      <c r="Q3020" s="4">
        <v>51001</v>
      </c>
      <c r="R3020" s="4">
        <v>84722</v>
      </c>
      <c r="S3020" s="4">
        <v>83043</v>
      </c>
      <c r="T3020" s="4">
        <v>92282</v>
      </c>
      <c r="U3020" s="4">
        <v>101490</v>
      </c>
      <c r="V3020" s="4">
        <v>88440</v>
      </c>
      <c r="W3020" s="4">
        <v>65013</v>
      </c>
      <c r="X3020" s="4">
        <v>38529</v>
      </c>
      <c r="Y3020" s="4">
        <v>32682</v>
      </c>
      <c r="Z3020" s="4">
        <v>33030</v>
      </c>
      <c r="AA3020" s="4">
        <v>31573</v>
      </c>
      <c r="AB3020" s="4">
        <v>32810</v>
      </c>
      <c r="AC3020" s="4">
        <v>33517</v>
      </c>
      <c r="AD3020" s="4">
        <v>28952</v>
      </c>
      <c r="AE3020" s="4">
        <v>29481</v>
      </c>
      <c r="AF3020" s="4">
        <v>28916</v>
      </c>
      <c r="AG3020" s="4">
        <v>26792</v>
      </c>
      <c r="AH3020" s="4">
        <v>22246</v>
      </c>
      <c r="AI3020" s="4">
        <v>30713</v>
      </c>
      <c r="AJ3020" s="4">
        <v>31459</v>
      </c>
      <c r="AK3020" s="4">
        <v>31251</v>
      </c>
      <c r="AL3020" s="4">
        <v>28768</v>
      </c>
      <c r="AM3020" s="4">
        <v>25845</v>
      </c>
      <c r="AN3020" s="4">
        <v>25859</v>
      </c>
    </row>
    <row r="3021" spans="1:40" ht="15" customHeight="1" x14ac:dyDescent="0.25">
      <c r="A3021" s="4" t="str">
        <f>EB[[#This Row],[unit]] &amp; "#" &amp; EB[[#This Row],[indic_nrg]] &amp; "#" &amp; EB[[#This Row],[product]] &amp; "#" &amp; EB[[#This Row],[geo]]</f>
        <v>TJ#B_101800#5500#CZ</v>
      </c>
      <c r="B3021" s="4" t="str">
        <f>VLOOKUP(EB[[#This Row],[product]],KS_DB[[product]:[KS]],5,FALSE)</f>
        <v>RES</v>
      </c>
      <c r="C3021" s="4" t="str">
        <f>VLOOKUP(EB[[#This Row],[product]],KS_DB[[product]:[KS]],6,FALSE)</f>
        <v>RES</v>
      </c>
      <c r="D3021" s="4">
        <f>VLOOKUP(EB[[#This Row],[product]],Carriers[],4,FALSE)</f>
        <v>0</v>
      </c>
      <c r="E3021" s="4">
        <f>VLOOKUP(EB[[#This Row],[indic_nrg]],Indicators[],4,FALSE)</f>
        <v>0</v>
      </c>
      <c r="F3021" s="4">
        <f>IFERROR(VLOOKUP(EB[[#This Row],[Source_carrier]],KS_DB[[product]:[KS]],6,FALSE),0)</f>
        <v>0</v>
      </c>
      <c r="G3021" s="4" t="s">
        <v>34</v>
      </c>
      <c r="H3021" s="4" t="s">
        <v>635</v>
      </c>
      <c r="I3021" s="4" t="s">
        <v>99</v>
      </c>
      <c r="J3021" s="4" t="s">
        <v>37</v>
      </c>
      <c r="K3021" s="4" t="s">
        <v>636</v>
      </c>
      <c r="L3021" s="4" t="s">
        <v>39</v>
      </c>
      <c r="M3021" s="4" t="s">
        <v>100</v>
      </c>
      <c r="N3021" s="4" t="s">
        <v>41</v>
      </c>
      <c r="O3021" s="4">
        <v>0</v>
      </c>
      <c r="P3021" s="4">
        <v>0</v>
      </c>
      <c r="Q3021" s="4">
        <v>21300</v>
      </c>
      <c r="R3021" s="4">
        <v>20310</v>
      </c>
      <c r="S3021" s="4">
        <v>20108</v>
      </c>
      <c r="T3021" s="4">
        <v>12503</v>
      </c>
      <c r="U3021" s="4">
        <v>12452</v>
      </c>
      <c r="V3021" s="4">
        <v>13000</v>
      </c>
      <c r="W3021" s="4">
        <v>13000</v>
      </c>
      <c r="X3021" s="4">
        <v>10253</v>
      </c>
      <c r="Y3021" s="4">
        <v>5365</v>
      </c>
      <c r="Z3021" s="4">
        <v>7388</v>
      </c>
      <c r="AA3021" s="4">
        <v>12587</v>
      </c>
      <c r="AB3021" s="4">
        <v>8878</v>
      </c>
      <c r="AC3021" s="4">
        <v>10781</v>
      </c>
      <c r="AD3021" s="4">
        <v>16066</v>
      </c>
      <c r="AE3021" s="4">
        <v>16624</v>
      </c>
      <c r="AF3021" s="4">
        <v>16942</v>
      </c>
      <c r="AG3021" s="4">
        <v>16493</v>
      </c>
      <c r="AH3021" s="4">
        <v>16483</v>
      </c>
      <c r="AI3021" s="4">
        <v>17054</v>
      </c>
      <c r="AJ3021" s="4">
        <v>16341</v>
      </c>
      <c r="AK3021" s="4">
        <v>17291</v>
      </c>
      <c r="AL3021" s="4">
        <v>18627</v>
      </c>
      <c r="AM3021" s="4">
        <v>18953</v>
      </c>
      <c r="AN3021" s="4">
        <v>20047</v>
      </c>
    </row>
    <row r="3022" spans="1:40" ht="15" customHeight="1" x14ac:dyDescent="0.25">
      <c r="A3022" s="4" t="str">
        <f>EB[[#This Row],[unit]] &amp; "#" &amp; EB[[#This Row],[indic_nrg]] &amp; "#" &amp; EB[[#This Row],[product]] &amp; "#" &amp; EB[[#This Row],[geo]]</f>
        <v>TJ#B_101800#5532#CZ</v>
      </c>
      <c r="B3022" s="4" t="str">
        <f>VLOOKUP(EB[[#This Row],[product]],KS_DB[[product]:[KS]],5,FALSE)</f>
        <v>RES</v>
      </c>
      <c r="C3022" s="4" t="str">
        <f>VLOOKUP(EB[[#This Row],[product]],KS_DB[[product]:[KS]],6,FALSE)</f>
        <v>RES</v>
      </c>
      <c r="D3022" s="4">
        <f>VLOOKUP(EB[[#This Row],[product]],Carriers[],4,FALSE)</f>
        <v>1</v>
      </c>
      <c r="E3022" s="4">
        <f>VLOOKUP(EB[[#This Row],[indic_nrg]],Indicators[],4,FALSE)</f>
        <v>0</v>
      </c>
      <c r="F3022" s="4">
        <f>IFERROR(VLOOKUP(EB[[#This Row],[Source_carrier]],KS_DB[[product]:[KS]],6,FALSE),0)</f>
        <v>0</v>
      </c>
      <c r="G3022" s="4" t="s">
        <v>34</v>
      </c>
      <c r="H3022" s="4" t="s">
        <v>635</v>
      </c>
      <c r="I3022" s="4" t="s">
        <v>101</v>
      </c>
      <c r="J3022" s="4" t="s">
        <v>37</v>
      </c>
      <c r="K3022" s="4" t="s">
        <v>636</v>
      </c>
      <c r="L3022" s="4" t="s">
        <v>39</v>
      </c>
      <c r="M3022" s="4" t="s">
        <v>102</v>
      </c>
      <c r="N3022" s="4" t="s">
        <v>41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</row>
    <row r="3023" spans="1:40" ht="15" customHeight="1" x14ac:dyDescent="0.25">
      <c r="A3023" s="4" t="str">
        <f>EB[[#This Row],[unit]] &amp; "#" &amp; EB[[#This Row],[indic_nrg]] &amp; "#" &amp; EB[[#This Row],[product]] &amp; "#" &amp; EB[[#This Row],[geo]]</f>
        <v>TJ#B_101800#5540#CZ</v>
      </c>
      <c r="B3023" s="4" t="str">
        <f>VLOOKUP(EB[[#This Row],[product]],KS_DB[[product]:[KS]],5,FALSE)</f>
        <v>biomass</v>
      </c>
      <c r="C3023" s="4" t="str">
        <f>VLOOKUP(EB[[#This Row],[product]],KS_DB[[product]:[KS]],6,FALSE)</f>
        <v>biomass</v>
      </c>
      <c r="D3023" s="4">
        <f>VLOOKUP(EB[[#This Row],[product]],Carriers[],4,FALSE)</f>
        <v>0</v>
      </c>
      <c r="E3023" s="4">
        <f>VLOOKUP(EB[[#This Row],[indic_nrg]],Indicators[],4,FALSE)</f>
        <v>0</v>
      </c>
      <c r="F3023" s="4">
        <f>IFERROR(VLOOKUP(EB[[#This Row],[Source_carrier]],KS_DB[[product]:[KS]],6,FALSE),0)</f>
        <v>0</v>
      </c>
      <c r="G3023" s="4" t="s">
        <v>34</v>
      </c>
      <c r="H3023" s="4" t="s">
        <v>635</v>
      </c>
      <c r="I3023" s="4" t="s">
        <v>103</v>
      </c>
      <c r="J3023" s="4" t="s">
        <v>37</v>
      </c>
      <c r="K3023" s="4" t="s">
        <v>636</v>
      </c>
      <c r="L3023" s="4" t="s">
        <v>39</v>
      </c>
      <c r="M3023" s="4" t="s">
        <v>104</v>
      </c>
      <c r="N3023" s="4" t="s">
        <v>41</v>
      </c>
      <c r="O3023" s="4">
        <v>0</v>
      </c>
      <c r="P3023" s="4">
        <v>0</v>
      </c>
      <c r="Q3023" s="4">
        <v>21300</v>
      </c>
      <c r="R3023" s="4">
        <v>20310</v>
      </c>
      <c r="S3023" s="4">
        <v>20108</v>
      </c>
      <c r="T3023" s="4">
        <v>12503</v>
      </c>
      <c r="U3023" s="4">
        <v>12452</v>
      </c>
      <c r="V3023" s="4">
        <v>13000</v>
      </c>
      <c r="W3023" s="4">
        <v>13000</v>
      </c>
      <c r="X3023" s="4">
        <v>10253</v>
      </c>
      <c r="Y3023" s="4">
        <v>5365</v>
      </c>
      <c r="Z3023" s="4">
        <v>7388</v>
      </c>
      <c r="AA3023" s="4">
        <v>12587</v>
      </c>
      <c r="AB3023" s="4">
        <v>8878</v>
      </c>
      <c r="AC3023" s="4">
        <v>10781</v>
      </c>
      <c r="AD3023" s="4">
        <v>16066</v>
      </c>
      <c r="AE3023" s="4">
        <v>16624</v>
      </c>
      <c r="AF3023" s="4">
        <v>16942</v>
      </c>
      <c r="AG3023" s="4">
        <v>16493</v>
      </c>
      <c r="AH3023" s="4">
        <v>16483</v>
      </c>
      <c r="AI3023" s="4">
        <v>17054</v>
      </c>
      <c r="AJ3023" s="4">
        <v>16341</v>
      </c>
      <c r="AK3023" s="4">
        <v>17291</v>
      </c>
      <c r="AL3023" s="4">
        <v>18627</v>
      </c>
      <c r="AM3023" s="4">
        <v>18953</v>
      </c>
      <c r="AN3023" s="4">
        <v>20047</v>
      </c>
    </row>
    <row r="3024" spans="1:40" ht="15" customHeight="1" x14ac:dyDescent="0.25">
      <c r="A3024" s="4" t="str">
        <f>EB[[#This Row],[unit]] &amp; "#" &amp; EB[[#This Row],[indic_nrg]] &amp; "#" &amp; EB[[#This Row],[product]] &amp; "#" &amp; EB[[#This Row],[geo]]</f>
        <v>TJ#B_101800#5541#CZ</v>
      </c>
      <c r="B3024" s="4" t="str">
        <f>VLOOKUP(EB[[#This Row],[product]],KS_DB[[product]:[KS]],5,FALSE)</f>
        <v>biomass</v>
      </c>
      <c r="C3024" s="4" t="str">
        <f>VLOOKUP(EB[[#This Row],[product]],KS_DB[[product]:[KS]],6,FALSE)</f>
        <v>biomass</v>
      </c>
      <c r="D3024" s="4">
        <f>VLOOKUP(EB[[#This Row],[product]],Carriers[],4,FALSE)</f>
        <v>1</v>
      </c>
      <c r="E3024" s="4">
        <f>VLOOKUP(EB[[#This Row],[indic_nrg]],Indicators[],4,FALSE)</f>
        <v>0</v>
      </c>
      <c r="F3024" s="4">
        <f>IFERROR(VLOOKUP(EB[[#This Row],[Source_carrier]],KS_DB[[product]:[KS]],6,FALSE),0)</f>
        <v>0</v>
      </c>
      <c r="G3024" s="4" t="s">
        <v>34</v>
      </c>
      <c r="H3024" s="4" t="s">
        <v>635</v>
      </c>
      <c r="I3024" s="4" t="s">
        <v>105</v>
      </c>
      <c r="J3024" s="4" t="s">
        <v>37</v>
      </c>
      <c r="K3024" s="4" t="s">
        <v>636</v>
      </c>
      <c r="L3024" s="4" t="s">
        <v>39</v>
      </c>
      <c r="M3024" s="4" t="s">
        <v>106</v>
      </c>
      <c r="N3024" s="4" t="s">
        <v>41</v>
      </c>
      <c r="O3024" s="4">
        <v>0</v>
      </c>
      <c r="P3024" s="4">
        <v>0</v>
      </c>
      <c r="Q3024" s="4">
        <v>21300</v>
      </c>
      <c r="R3024" s="4">
        <v>20310</v>
      </c>
      <c r="S3024" s="4">
        <v>20108</v>
      </c>
      <c r="T3024" s="4">
        <v>12503</v>
      </c>
      <c r="U3024" s="4">
        <v>12452</v>
      </c>
      <c r="V3024" s="4">
        <v>13000</v>
      </c>
      <c r="W3024" s="4">
        <v>13000</v>
      </c>
      <c r="X3024" s="4">
        <v>10221</v>
      </c>
      <c r="Y3024" s="4">
        <v>5346</v>
      </c>
      <c r="Z3024" s="4">
        <v>7333</v>
      </c>
      <c r="AA3024" s="4">
        <v>12563</v>
      </c>
      <c r="AB3024" s="4">
        <v>8811</v>
      </c>
      <c r="AC3024" s="4">
        <v>10713</v>
      </c>
      <c r="AD3024" s="4">
        <v>16019</v>
      </c>
      <c r="AE3024" s="4">
        <v>16585</v>
      </c>
      <c r="AF3024" s="4">
        <v>16904</v>
      </c>
      <c r="AG3024" s="4">
        <v>16446</v>
      </c>
      <c r="AH3024" s="4">
        <v>16447</v>
      </c>
      <c r="AI3024" s="4">
        <v>17004</v>
      </c>
      <c r="AJ3024" s="4">
        <v>16270</v>
      </c>
      <c r="AK3024" s="4">
        <v>17187</v>
      </c>
      <c r="AL3024" s="4">
        <v>18519</v>
      </c>
      <c r="AM3024" s="4">
        <v>18763</v>
      </c>
      <c r="AN3024" s="4">
        <v>19831</v>
      </c>
    </row>
    <row r="3025" spans="1:40" ht="15" customHeight="1" x14ac:dyDescent="0.25">
      <c r="A3025" s="4" t="str">
        <f>EB[[#This Row],[unit]] &amp; "#" &amp; EB[[#This Row],[indic_nrg]] &amp; "#" &amp; EB[[#This Row],[product]] &amp; "#" &amp; EB[[#This Row],[geo]]</f>
        <v>TJ#B_101800#5542#CZ</v>
      </c>
      <c r="B3025" s="4" t="str">
        <f>VLOOKUP(EB[[#This Row],[product]],KS_DB[[product]:[KS]],5,FALSE)</f>
        <v>biomass</v>
      </c>
      <c r="C3025" s="4" t="str">
        <f>VLOOKUP(EB[[#This Row],[product]],KS_DB[[product]:[KS]],6,FALSE)</f>
        <v>biomass</v>
      </c>
      <c r="D3025" s="4">
        <f>VLOOKUP(EB[[#This Row],[product]],Carriers[],4,FALSE)</f>
        <v>1</v>
      </c>
      <c r="E3025" s="4">
        <f>VLOOKUP(EB[[#This Row],[indic_nrg]],Indicators[],4,FALSE)</f>
        <v>0</v>
      </c>
      <c r="F3025" s="4">
        <f>IFERROR(VLOOKUP(EB[[#This Row],[Source_carrier]],KS_DB[[product]:[KS]],6,FALSE),0)</f>
        <v>0</v>
      </c>
      <c r="G3025" s="4" t="s">
        <v>34</v>
      </c>
      <c r="H3025" s="4" t="s">
        <v>635</v>
      </c>
      <c r="I3025" s="4" t="s">
        <v>107</v>
      </c>
      <c r="J3025" s="4" t="s">
        <v>37</v>
      </c>
      <c r="K3025" s="4" t="s">
        <v>636</v>
      </c>
      <c r="L3025" s="4" t="s">
        <v>39</v>
      </c>
      <c r="M3025" s="4" t="s">
        <v>108</v>
      </c>
      <c r="N3025" s="4" t="s">
        <v>41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32</v>
      </c>
      <c r="Y3025" s="4">
        <v>19</v>
      </c>
      <c r="Z3025" s="4">
        <v>55</v>
      </c>
      <c r="AA3025" s="4">
        <v>24</v>
      </c>
      <c r="AB3025" s="4">
        <v>67</v>
      </c>
      <c r="AC3025" s="4">
        <v>68</v>
      </c>
      <c r="AD3025" s="4">
        <v>47</v>
      </c>
      <c r="AE3025" s="4">
        <v>39</v>
      </c>
      <c r="AF3025" s="4">
        <v>38</v>
      </c>
      <c r="AG3025" s="4">
        <v>47</v>
      </c>
      <c r="AH3025" s="4">
        <v>36</v>
      </c>
      <c r="AI3025" s="4">
        <v>50</v>
      </c>
      <c r="AJ3025" s="4">
        <v>71</v>
      </c>
      <c r="AK3025" s="4">
        <v>104</v>
      </c>
      <c r="AL3025" s="4">
        <v>108</v>
      </c>
      <c r="AM3025" s="4">
        <v>190</v>
      </c>
      <c r="AN3025" s="4">
        <v>216</v>
      </c>
    </row>
    <row r="3026" spans="1:40" ht="15" customHeight="1" x14ac:dyDescent="0.25">
      <c r="A3026" s="4" t="str">
        <f>EB[[#This Row],[unit]] &amp; "#" &amp; EB[[#This Row],[indic_nrg]] &amp; "#" &amp; EB[[#This Row],[product]] &amp; "#" &amp; EB[[#This Row],[geo]]</f>
        <v>TJ#B_101800#55431#CZ</v>
      </c>
      <c r="B3026" s="4" t="str">
        <f>VLOOKUP(EB[[#This Row],[product]],KS_DB[[product]:[KS]],5,FALSE)</f>
        <v>biomass</v>
      </c>
      <c r="C3026" s="4" t="str">
        <f>VLOOKUP(EB[[#This Row],[product]],KS_DB[[product]:[KS]],6,FALSE)</f>
        <v>biomass</v>
      </c>
      <c r="D3026" s="4">
        <f>VLOOKUP(EB[[#This Row],[product]],Carriers[],4,FALSE)</f>
        <v>1</v>
      </c>
      <c r="E3026" s="4">
        <f>VLOOKUP(EB[[#This Row],[indic_nrg]],Indicators[],4,FALSE)</f>
        <v>0</v>
      </c>
      <c r="F3026" s="4">
        <f>IFERROR(VLOOKUP(EB[[#This Row],[Source_carrier]],KS_DB[[product]:[KS]],6,FALSE),0)</f>
        <v>0</v>
      </c>
      <c r="G3026" s="4" t="s">
        <v>34</v>
      </c>
      <c r="H3026" s="4" t="s">
        <v>635</v>
      </c>
      <c r="I3026" s="4" t="s">
        <v>109</v>
      </c>
      <c r="J3026" s="4" t="s">
        <v>37</v>
      </c>
      <c r="K3026" s="4" t="s">
        <v>636</v>
      </c>
      <c r="L3026" s="4" t="s">
        <v>39</v>
      </c>
      <c r="M3026" s="4" t="s">
        <v>110</v>
      </c>
      <c r="N3026" s="4" t="s">
        <v>41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  <c r="Y3026" s="4">
        <v>0</v>
      </c>
      <c r="Z3026" s="4">
        <v>0</v>
      </c>
      <c r="AA3026" s="4">
        <v>0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</row>
    <row r="3027" spans="1:40" ht="15" customHeight="1" x14ac:dyDescent="0.25">
      <c r="A3027" s="4" t="str">
        <f>EB[[#This Row],[unit]] &amp; "#" &amp; EB[[#This Row],[indic_nrg]] &amp; "#" &amp; EB[[#This Row],[product]] &amp; "#" &amp; EB[[#This Row],[geo]]</f>
        <v>TJ#B_101800#55432#CZ</v>
      </c>
      <c r="B3027" s="4" t="str">
        <f>VLOOKUP(EB[[#This Row],[product]],KS_DB[[product]:[KS]],5,FALSE)</f>
        <v>biomass</v>
      </c>
      <c r="C3027" s="4" t="str">
        <f>VLOOKUP(EB[[#This Row],[product]],KS_DB[[product]:[KS]],6,FALSE)</f>
        <v>biomass</v>
      </c>
      <c r="D3027" s="4">
        <f>VLOOKUP(EB[[#This Row],[product]],Carriers[],4,FALSE)</f>
        <v>1</v>
      </c>
      <c r="E3027" s="4">
        <f>VLOOKUP(EB[[#This Row],[indic_nrg]],Indicators[],4,FALSE)</f>
        <v>0</v>
      </c>
      <c r="F3027" s="4">
        <f>IFERROR(VLOOKUP(EB[[#This Row],[Source_carrier]],KS_DB[[product]:[KS]],6,FALSE),0)</f>
        <v>0</v>
      </c>
      <c r="G3027" s="4" t="s">
        <v>34</v>
      </c>
      <c r="H3027" s="4" t="s">
        <v>635</v>
      </c>
      <c r="I3027" s="4" t="s">
        <v>111</v>
      </c>
      <c r="J3027" s="4" t="s">
        <v>37</v>
      </c>
      <c r="K3027" s="4" t="s">
        <v>636</v>
      </c>
      <c r="L3027" s="4" t="s">
        <v>39</v>
      </c>
      <c r="M3027" s="4" t="s">
        <v>112</v>
      </c>
      <c r="N3027" s="4" t="s">
        <v>41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0</v>
      </c>
      <c r="Z3027" s="4">
        <v>0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</row>
    <row r="3028" spans="1:40" ht="15" customHeight="1" x14ac:dyDescent="0.25">
      <c r="A3028" s="4" t="str">
        <f>EB[[#This Row],[unit]] &amp; "#" &amp; EB[[#This Row],[indic_nrg]] &amp; "#" &amp; EB[[#This Row],[product]] &amp; "#" &amp; EB[[#This Row],[geo]]</f>
        <v>TJ#B_101800#5544#CZ</v>
      </c>
      <c r="B3028" s="4" t="str">
        <f>VLOOKUP(EB[[#This Row],[product]],KS_DB[[product]:[KS]],5,FALSE)</f>
        <v>biomass</v>
      </c>
      <c r="C3028" s="4" t="str">
        <f>VLOOKUP(EB[[#This Row],[product]],KS_DB[[product]:[KS]],6,FALSE)</f>
        <v>biomass</v>
      </c>
      <c r="D3028" s="4">
        <f>VLOOKUP(EB[[#This Row],[product]],Carriers[],4,FALSE)</f>
        <v>1</v>
      </c>
      <c r="E3028" s="4">
        <f>VLOOKUP(EB[[#This Row],[indic_nrg]],Indicators[],4,FALSE)</f>
        <v>0</v>
      </c>
      <c r="F3028" s="4">
        <f>IFERROR(VLOOKUP(EB[[#This Row],[Source_carrier]],KS_DB[[product]:[KS]],6,FALSE),0)</f>
        <v>0</v>
      </c>
      <c r="G3028" s="4" t="s">
        <v>34</v>
      </c>
      <c r="H3028" s="4" t="s">
        <v>635</v>
      </c>
      <c r="I3028" s="4" t="s">
        <v>113</v>
      </c>
      <c r="J3028" s="4" t="s">
        <v>37</v>
      </c>
      <c r="K3028" s="4" t="s">
        <v>636</v>
      </c>
      <c r="L3028" s="4" t="s">
        <v>39</v>
      </c>
      <c r="M3028" s="4" t="s">
        <v>114</v>
      </c>
      <c r="N3028" s="4" t="s">
        <v>41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  <c r="Y3028" s="4">
        <v>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</row>
    <row r="3029" spans="1:40" ht="15" customHeight="1" x14ac:dyDescent="0.25">
      <c r="A3029" s="4" t="str">
        <f>EB[[#This Row],[unit]] &amp; "#" &amp; EB[[#This Row],[indic_nrg]] &amp; "#" &amp; EB[[#This Row],[product]] &amp; "#" &amp; EB[[#This Row],[geo]]</f>
        <v>TJ#B_101800#5545#CZ</v>
      </c>
      <c r="B3029" s="4" t="str">
        <f>VLOOKUP(EB[[#This Row],[product]],KS_DB[[product]:[KS]],5,FALSE)</f>
        <v>biomass</v>
      </c>
      <c r="C3029" s="4" t="str">
        <f>VLOOKUP(EB[[#This Row],[product]],KS_DB[[product]:[KS]],6,FALSE)</f>
        <v>biomass</v>
      </c>
      <c r="D3029" s="4">
        <f>VLOOKUP(EB[[#This Row],[product]],Carriers[],4,FALSE)</f>
        <v>0</v>
      </c>
      <c r="E3029" s="4">
        <f>VLOOKUP(EB[[#This Row],[indic_nrg]],Indicators[],4,FALSE)</f>
        <v>0</v>
      </c>
      <c r="F3029" s="4">
        <f>IFERROR(VLOOKUP(EB[[#This Row],[Source_carrier]],KS_DB[[product]:[KS]],6,FALSE),0)</f>
        <v>0</v>
      </c>
      <c r="G3029" s="4" t="s">
        <v>34</v>
      </c>
      <c r="H3029" s="4" t="s">
        <v>635</v>
      </c>
      <c r="I3029" s="4" t="s">
        <v>115</v>
      </c>
      <c r="J3029" s="4" t="s">
        <v>37</v>
      </c>
      <c r="K3029" s="4" t="s">
        <v>636</v>
      </c>
      <c r="L3029" s="4" t="s">
        <v>39</v>
      </c>
      <c r="M3029" s="4" t="s">
        <v>116</v>
      </c>
      <c r="N3029" s="4" t="s">
        <v>41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v>0</v>
      </c>
    </row>
    <row r="3030" spans="1:40" ht="15" customHeight="1" x14ac:dyDescent="0.25">
      <c r="A3030" s="4" t="str">
        <f>EB[[#This Row],[unit]] &amp; "#" &amp; EB[[#This Row],[indic_nrg]] &amp; "#" &amp; EB[[#This Row],[product]] &amp; "#" &amp; EB[[#This Row],[geo]]</f>
        <v>TJ#B_101800#5546#CZ</v>
      </c>
      <c r="B3030" s="4" t="str">
        <f>VLOOKUP(EB[[#This Row],[product]],KS_DB[[product]:[KS]],5,FALSE)</f>
        <v>biomass</v>
      </c>
      <c r="C3030" s="4" t="str">
        <f>VLOOKUP(EB[[#This Row],[product]],KS_DB[[product]:[KS]],6,FALSE)</f>
        <v>biomass</v>
      </c>
      <c r="D3030" s="4">
        <f>VLOOKUP(EB[[#This Row],[product]],Carriers[],4,FALSE)</f>
        <v>1</v>
      </c>
      <c r="E3030" s="4">
        <f>VLOOKUP(EB[[#This Row],[indic_nrg]],Indicators[],4,FALSE)</f>
        <v>0</v>
      </c>
      <c r="F3030" s="4">
        <f>IFERROR(VLOOKUP(EB[[#This Row],[Source_carrier]],KS_DB[[product]:[KS]],6,FALSE),0)</f>
        <v>0</v>
      </c>
      <c r="G3030" s="4" t="s">
        <v>34</v>
      </c>
      <c r="H3030" s="4" t="s">
        <v>635</v>
      </c>
      <c r="I3030" s="4" t="s">
        <v>117</v>
      </c>
      <c r="J3030" s="4" t="s">
        <v>37</v>
      </c>
      <c r="K3030" s="4" t="s">
        <v>636</v>
      </c>
      <c r="L3030" s="4" t="s">
        <v>39</v>
      </c>
      <c r="M3030" s="4" t="s">
        <v>118</v>
      </c>
      <c r="N3030" s="4" t="s">
        <v>41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4">
        <v>0</v>
      </c>
    </row>
    <row r="3031" spans="1:40" ht="15" customHeight="1" x14ac:dyDescent="0.25">
      <c r="A3031" s="4" t="str">
        <f>EB[[#This Row],[unit]] &amp; "#" &amp; EB[[#This Row],[indic_nrg]] &amp; "#" &amp; EB[[#This Row],[product]] &amp; "#" &amp; EB[[#This Row],[geo]]</f>
        <v>TJ#B_101800#5547#CZ</v>
      </c>
      <c r="B3031" s="4" t="str">
        <f>VLOOKUP(EB[[#This Row],[product]],KS_DB[[product]:[KS]],5,FALSE)</f>
        <v>biomass</v>
      </c>
      <c r="C3031" s="4" t="str">
        <f>VLOOKUP(EB[[#This Row],[product]],KS_DB[[product]:[KS]],6,FALSE)</f>
        <v>biomass</v>
      </c>
      <c r="D3031" s="4">
        <f>VLOOKUP(EB[[#This Row],[product]],Carriers[],4,FALSE)</f>
        <v>1</v>
      </c>
      <c r="E3031" s="4">
        <f>VLOOKUP(EB[[#This Row],[indic_nrg]],Indicators[],4,FALSE)</f>
        <v>0</v>
      </c>
      <c r="F3031" s="4">
        <f>IFERROR(VLOOKUP(EB[[#This Row],[Source_carrier]],KS_DB[[product]:[KS]],6,FALSE),0)</f>
        <v>0</v>
      </c>
      <c r="G3031" s="4" t="s">
        <v>34</v>
      </c>
      <c r="H3031" s="4" t="s">
        <v>635</v>
      </c>
      <c r="I3031" s="4" t="s">
        <v>119</v>
      </c>
      <c r="J3031" s="4" t="s">
        <v>37</v>
      </c>
      <c r="K3031" s="4" t="s">
        <v>636</v>
      </c>
      <c r="L3031" s="4" t="s">
        <v>39</v>
      </c>
      <c r="M3031" s="4" t="s">
        <v>120</v>
      </c>
      <c r="N3031" s="4" t="s">
        <v>41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</row>
    <row r="3032" spans="1:40" ht="15" customHeight="1" x14ac:dyDescent="0.25">
      <c r="A3032" s="4" t="str">
        <f>EB[[#This Row],[unit]] &amp; "#" &amp; EB[[#This Row],[indic_nrg]] &amp; "#" &amp; EB[[#This Row],[product]] &amp; "#" &amp; EB[[#This Row],[geo]]</f>
        <v>TJ#B_101800#5548#CZ</v>
      </c>
      <c r="B3032" s="4" t="str">
        <f>VLOOKUP(EB[[#This Row],[product]],KS_DB[[product]:[KS]],5,FALSE)</f>
        <v>biomass</v>
      </c>
      <c r="C3032" s="4" t="str">
        <f>VLOOKUP(EB[[#This Row],[product]],KS_DB[[product]:[KS]],6,FALSE)</f>
        <v>biomass</v>
      </c>
      <c r="D3032" s="4">
        <f>VLOOKUP(EB[[#This Row],[product]],Carriers[],4,FALSE)</f>
        <v>1</v>
      </c>
      <c r="E3032" s="4">
        <f>VLOOKUP(EB[[#This Row],[indic_nrg]],Indicators[],4,FALSE)</f>
        <v>0</v>
      </c>
      <c r="F3032" s="4">
        <f>IFERROR(VLOOKUP(EB[[#This Row],[Source_carrier]],KS_DB[[product]:[KS]],6,FALSE),0)</f>
        <v>0</v>
      </c>
      <c r="G3032" s="4" t="s">
        <v>34</v>
      </c>
      <c r="H3032" s="4" t="s">
        <v>635</v>
      </c>
      <c r="I3032" s="4" t="s">
        <v>121</v>
      </c>
      <c r="J3032" s="4" t="s">
        <v>37</v>
      </c>
      <c r="K3032" s="4" t="s">
        <v>636</v>
      </c>
      <c r="L3032" s="4" t="s">
        <v>39</v>
      </c>
      <c r="M3032" s="4" t="s">
        <v>122</v>
      </c>
      <c r="N3032" s="4" t="s">
        <v>41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</row>
    <row r="3033" spans="1:40" ht="15" customHeight="1" x14ac:dyDescent="0.25">
      <c r="A3033" s="4" t="str">
        <f>EB[[#This Row],[unit]] &amp; "#" &amp; EB[[#This Row],[indic_nrg]] &amp; "#" &amp; EB[[#This Row],[product]] &amp; "#" &amp; EB[[#This Row],[geo]]</f>
        <v>TJ#B_101800#5549#CZ</v>
      </c>
      <c r="B3033" s="4" t="str">
        <f>VLOOKUP(EB[[#This Row],[product]],KS_DB[[product]:[KS]],5,FALSE)</f>
        <v>biomass</v>
      </c>
      <c r="C3033" s="4" t="str">
        <f>VLOOKUP(EB[[#This Row],[product]],KS_DB[[product]:[KS]],6,FALSE)</f>
        <v>biomass</v>
      </c>
      <c r="D3033" s="4">
        <f>VLOOKUP(EB[[#This Row],[product]],Carriers[],4,FALSE)</f>
        <v>1</v>
      </c>
      <c r="E3033" s="4">
        <f>VLOOKUP(EB[[#This Row],[indic_nrg]],Indicators[],4,FALSE)</f>
        <v>0</v>
      </c>
      <c r="F3033" s="4">
        <f>IFERROR(VLOOKUP(EB[[#This Row],[Source_carrier]],KS_DB[[product]:[KS]],6,FALSE),0)</f>
        <v>0</v>
      </c>
      <c r="G3033" s="4" t="s">
        <v>34</v>
      </c>
      <c r="H3033" s="4" t="s">
        <v>635</v>
      </c>
      <c r="I3033" s="4" t="s">
        <v>123</v>
      </c>
      <c r="J3033" s="4" t="s">
        <v>37</v>
      </c>
      <c r="K3033" s="4" t="s">
        <v>636</v>
      </c>
      <c r="L3033" s="4" t="s">
        <v>39</v>
      </c>
      <c r="M3033" s="4" t="s">
        <v>124</v>
      </c>
      <c r="N3033" s="4" t="s">
        <v>41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0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0</v>
      </c>
      <c r="AN3033" s="4">
        <v>0</v>
      </c>
    </row>
    <row r="3034" spans="1:40" ht="15" customHeight="1" x14ac:dyDescent="0.25">
      <c r="A3034" s="4" t="str">
        <f>EB[[#This Row],[unit]] &amp; "#" &amp; EB[[#This Row],[indic_nrg]] &amp; "#" &amp; EB[[#This Row],[product]] &amp; "#" &amp; EB[[#This Row],[geo]]</f>
        <v>TJ#B_101800#5550#CZ</v>
      </c>
      <c r="B3034" s="4" t="str">
        <f>VLOOKUP(EB[[#This Row],[product]],KS_DB[[product]:[KS]],5,FALSE)</f>
        <v>RES</v>
      </c>
      <c r="C3034" s="4" t="str">
        <f>VLOOKUP(EB[[#This Row],[product]],KS_DB[[product]:[KS]],6,FALSE)</f>
        <v>RES</v>
      </c>
      <c r="D3034" s="4">
        <f>VLOOKUP(EB[[#This Row],[product]],Carriers[],4,FALSE)</f>
        <v>1</v>
      </c>
      <c r="E3034" s="4">
        <f>VLOOKUP(EB[[#This Row],[indic_nrg]],Indicators[],4,FALSE)</f>
        <v>0</v>
      </c>
      <c r="F3034" s="4">
        <f>IFERROR(VLOOKUP(EB[[#This Row],[Source_carrier]],KS_DB[[product]:[KS]],6,FALSE),0)</f>
        <v>0</v>
      </c>
      <c r="G3034" s="4" t="s">
        <v>34</v>
      </c>
      <c r="H3034" s="4" t="s">
        <v>635</v>
      </c>
      <c r="I3034" s="4" t="s">
        <v>125</v>
      </c>
      <c r="J3034" s="4" t="s">
        <v>37</v>
      </c>
      <c r="K3034" s="4" t="s">
        <v>636</v>
      </c>
      <c r="L3034" s="4" t="s">
        <v>39</v>
      </c>
      <c r="M3034" s="4" t="s">
        <v>126</v>
      </c>
      <c r="N3034" s="4" t="s">
        <v>41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</row>
    <row r="3035" spans="1:40" ht="15" customHeight="1" x14ac:dyDescent="0.25">
      <c r="A3035" s="4" t="str">
        <f>EB[[#This Row],[unit]] &amp; "#" &amp; EB[[#This Row],[indic_nrg]] &amp; "#" &amp; EB[[#This Row],[product]] &amp; "#" &amp; EB[[#This Row],[geo]]</f>
        <v>TJ#B_101800#6000#CZ</v>
      </c>
      <c r="B3035" s="4" t="str">
        <f>VLOOKUP(EB[[#This Row],[product]],KS_DB[[product]:[KS]],5,FALSE)</f>
        <v>electricity</v>
      </c>
      <c r="C3035" s="4" t="str">
        <f>VLOOKUP(EB[[#This Row],[product]],KS_DB[[product]:[KS]],6,FALSE)</f>
        <v>electricity</v>
      </c>
      <c r="D3035" s="4">
        <f>VLOOKUP(EB[[#This Row],[product]],Carriers[],4,FALSE)</f>
        <v>1</v>
      </c>
      <c r="E3035" s="4">
        <f>VLOOKUP(EB[[#This Row],[indic_nrg]],Indicators[],4,FALSE)</f>
        <v>0</v>
      </c>
      <c r="F3035" s="4">
        <f>IFERROR(VLOOKUP(EB[[#This Row],[Source_carrier]],KS_DB[[product]:[KS]],6,FALSE),0)</f>
        <v>0</v>
      </c>
      <c r="G3035" s="4" t="s">
        <v>34</v>
      </c>
      <c r="H3035" s="4" t="s">
        <v>635</v>
      </c>
      <c r="I3035" s="4" t="s">
        <v>127</v>
      </c>
      <c r="J3035" s="4" t="s">
        <v>37</v>
      </c>
      <c r="K3035" s="4" t="s">
        <v>636</v>
      </c>
      <c r="L3035" s="4" t="s">
        <v>39</v>
      </c>
      <c r="M3035" s="4" t="s">
        <v>128</v>
      </c>
      <c r="N3035" s="4" t="s">
        <v>41</v>
      </c>
      <c r="O3035" s="4">
        <v>96919</v>
      </c>
      <c r="P3035" s="4">
        <v>83066</v>
      </c>
      <c r="Q3035" s="4">
        <v>70830</v>
      </c>
      <c r="R3035" s="4">
        <v>61762</v>
      </c>
      <c r="S3035" s="4">
        <v>62906</v>
      </c>
      <c r="T3035" s="4">
        <v>66262</v>
      </c>
      <c r="U3035" s="4">
        <v>65437</v>
      </c>
      <c r="V3035" s="4">
        <v>66769</v>
      </c>
      <c r="W3035" s="4">
        <v>67813</v>
      </c>
      <c r="X3035" s="4">
        <v>67676</v>
      </c>
      <c r="Y3035" s="4">
        <v>68198</v>
      </c>
      <c r="Z3035" s="4">
        <v>71780</v>
      </c>
      <c r="AA3035" s="4">
        <v>74009</v>
      </c>
      <c r="AB3035" s="4">
        <v>73980</v>
      </c>
      <c r="AC3035" s="4">
        <v>80489</v>
      </c>
      <c r="AD3035" s="4">
        <v>83322</v>
      </c>
      <c r="AE3035" s="4">
        <v>85007</v>
      </c>
      <c r="AF3035" s="4">
        <v>87023</v>
      </c>
      <c r="AG3035" s="4">
        <v>87646</v>
      </c>
      <c r="AH3035" s="4">
        <v>78556</v>
      </c>
      <c r="AI3035" s="4">
        <v>78455</v>
      </c>
      <c r="AJ3035" s="4">
        <v>80978</v>
      </c>
      <c r="AK3035" s="4">
        <v>80557</v>
      </c>
      <c r="AL3035" s="4">
        <v>77962</v>
      </c>
      <c r="AM3035" s="4">
        <v>80870</v>
      </c>
      <c r="AN3035" s="4">
        <v>83444</v>
      </c>
    </row>
    <row r="3036" spans="1:40" ht="15" customHeight="1" x14ac:dyDescent="0.25">
      <c r="A3036" s="4" t="str">
        <f>EB[[#This Row],[unit]] &amp; "#" &amp; EB[[#This Row],[indic_nrg]] &amp; "#" &amp; EB[[#This Row],[product]] &amp; "#" &amp; EB[[#This Row],[geo]]</f>
        <v>TJ#B_101800#7100#CZ</v>
      </c>
      <c r="B3036" s="4" t="str">
        <f>VLOOKUP(EB[[#This Row],[product]],KS_DB[[product]:[KS]],5,FALSE)</f>
        <v>other</v>
      </c>
      <c r="C3036" s="4" t="str">
        <f>VLOOKUP(EB[[#This Row],[product]],KS_DB[[product]:[KS]],6,FALSE)</f>
        <v>other</v>
      </c>
      <c r="D3036" s="4">
        <f>VLOOKUP(EB[[#This Row],[product]],Carriers[],4,FALSE)</f>
        <v>1</v>
      </c>
      <c r="E3036" s="4">
        <f>VLOOKUP(EB[[#This Row],[indic_nrg]],Indicators[],4,FALSE)</f>
        <v>0</v>
      </c>
      <c r="F3036" s="4">
        <f>IFERROR(VLOOKUP(EB[[#This Row],[Source_carrier]],KS_DB[[product]:[KS]],6,FALSE),0)</f>
        <v>0</v>
      </c>
      <c r="G3036" s="4" t="s">
        <v>34</v>
      </c>
      <c r="H3036" s="4" t="s">
        <v>635</v>
      </c>
      <c r="I3036" s="4" t="s">
        <v>129</v>
      </c>
      <c r="J3036" s="4" t="s">
        <v>37</v>
      </c>
      <c r="K3036" s="4" t="s">
        <v>636</v>
      </c>
      <c r="L3036" s="4" t="s">
        <v>39</v>
      </c>
      <c r="M3036" s="4" t="s">
        <v>130</v>
      </c>
      <c r="N3036" s="4" t="s">
        <v>41</v>
      </c>
      <c r="O3036" s="4">
        <v>258</v>
      </c>
      <c r="P3036" s="4">
        <v>297</v>
      </c>
      <c r="Q3036" s="4">
        <v>326</v>
      </c>
      <c r="R3036" s="4">
        <v>371</v>
      </c>
      <c r="S3036" s="4">
        <v>465</v>
      </c>
      <c r="T3036" s="4">
        <v>434</v>
      </c>
      <c r="U3036" s="4">
        <v>410</v>
      </c>
      <c r="V3036" s="4">
        <v>991</v>
      </c>
      <c r="W3036" s="4">
        <v>1455</v>
      </c>
      <c r="X3036" s="4">
        <v>1565</v>
      </c>
      <c r="Y3036" s="4">
        <v>2031</v>
      </c>
      <c r="Z3036" s="4">
        <v>2715</v>
      </c>
      <c r="AA3036" s="4">
        <v>2326</v>
      </c>
      <c r="AB3036" s="4">
        <v>2791</v>
      </c>
      <c r="AC3036" s="4">
        <v>4037</v>
      </c>
      <c r="AD3036" s="4">
        <v>4859</v>
      </c>
      <c r="AE3036" s="4">
        <v>4557</v>
      </c>
      <c r="AF3036" s="4">
        <v>5161</v>
      </c>
      <c r="AG3036" s="4">
        <v>5325</v>
      </c>
      <c r="AH3036" s="4">
        <v>5813</v>
      </c>
      <c r="AI3036" s="4">
        <v>5661</v>
      </c>
      <c r="AJ3036" s="4">
        <v>5824</v>
      </c>
      <c r="AK3036" s="4">
        <v>6009</v>
      </c>
      <c r="AL3036" s="4">
        <v>5647</v>
      </c>
      <c r="AM3036" s="4">
        <v>7012</v>
      </c>
      <c r="AN3036" s="4">
        <v>7918</v>
      </c>
    </row>
    <row r="3037" spans="1:40" ht="15" customHeight="1" x14ac:dyDescent="0.25">
      <c r="A3037" s="4" t="str">
        <f>EB[[#This Row],[unit]] &amp; "#" &amp; EB[[#This Row],[indic_nrg]] &amp; "#" &amp; EB[[#This Row],[product]] &amp; "#" &amp; EB[[#This Row],[geo]]</f>
        <v>TJ#B_101800#7200#CZ</v>
      </c>
      <c r="B3037" s="4" t="str">
        <f>VLOOKUP(EB[[#This Row],[product]],KS_DB[[product]:[KS]],5,FALSE)</f>
        <v>other</v>
      </c>
      <c r="C3037" s="4" t="str">
        <f>VLOOKUP(EB[[#This Row],[product]],KS_DB[[product]:[KS]],6,FALSE)</f>
        <v>other</v>
      </c>
      <c r="D3037" s="4">
        <f>VLOOKUP(EB[[#This Row],[product]],Carriers[],4,FALSE)</f>
        <v>0</v>
      </c>
      <c r="E3037" s="4">
        <f>VLOOKUP(EB[[#This Row],[indic_nrg]],Indicators[],4,FALSE)</f>
        <v>0</v>
      </c>
      <c r="F3037" s="4">
        <f>IFERROR(VLOOKUP(EB[[#This Row],[Source_carrier]],KS_DB[[product]:[KS]],6,FALSE),0)</f>
        <v>0</v>
      </c>
      <c r="G3037" s="4" t="s">
        <v>34</v>
      </c>
      <c r="H3037" s="4" t="s">
        <v>635</v>
      </c>
      <c r="I3037" s="4" t="s">
        <v>131</v>
      </c>
      <c r="J3037" s="4" t="s">
        <v>37</v>
      </c>
      <c r="K3037" s="4" t="s">
        <v>636</v>
      </c>
      <c r="L3037" s="4" t="s">
        <v>39</v>
      </c>
      <c r="M3037" s="4" t="s">
        <v>132</v>
      </c>
      <c r="N3037" s="4" t="s">
        <v>41</v>
      </c>
      <c r="O3037" s="4">
        <v>258</v>
      </c>
      <c r="P3037" s="4">
        <v>297</v>
      </c>
      <c r="Q3037" s="4">
        <v>326</v>
      </c>
      <c r="R3037" s="4">
        <v>371</v>
      </c>
      <c r="S3037" s="4">
        <v>465</v>
      </c>
      <c r="T3037" s="4">
        <v>434</v>
      </c>
      <c r="U3037" s="4">
        <v>410</v>
      </c>
      <c r="V3037" s="4">
        <v>991</v>
      </c>
      <c r="W3037" s="4">
        <v>1455</v>
      </c>
      <c r="X3037" s="4">
        <v>1565</v>
      </c>
      <c r="Y3037" s="4">
        <v>2031</v>
      </c>
      <c r="Z3037" s="4">
        <v>2715</v>
      </c>
      <c r="AA3037" s="4">
        <v>2326</v>
      </c>
      <c r="AB3037" s="4">
        <v>2791</v>
      </c>
      <c r="AC3037" s="4">
        <v>4037</v>
      </c>
      <c r="AD3037" s="4">
        <v>4859</v>
      </c>
      <c r="AE3037" s="4">
        <v>4557</v>
      </c>
      <c r="AF3037" s="4">
        <v>5161</v>
      </c>
      <c r="AG3037" s="4">
        <v>5325</v>
      </c>
      <c r="AH3037" s="4">
        <v>5813</v>
      </c>
      <c r="AI3037" s="4">
        <v>5661</v>
      </c>
      <c r="AJ3037" s="4">
        <v>5824</v>
      </c>
      <c r="AK3037" s="4">
        <v>6009</v>
      </c>
      <c r="AL3037" s="4">
        <v>5647</v>
      </c>
      <c r="AM3037" s="4">
        <v>7012</v>
      </c>
      <c r="AN3037" s="4">
        <v>7918</v>
      </c>
    </row>
    <row r="3038" spans="1:40" ht="15" customHeight="1" x14ac:dyDescent="0.25">
      <c r="A3038" s="4" t="str">
        <f>EB[[#This Row],[unit]] &amp; "#" &amp; EB[[#This Row],[indic_nrg]] &amp; "#" &amp; EB[[#This Row],[product]] &amp; "#" &amp; EB[[#This Row],[geo]]</f>
        <v>TJ#B_101805#0000#CZ</v>
      </c>
      <c r="B3038" s="4" t="str">
        <f>VLOOKUP(EB[[#This Row],[product]],KS_DB[[product]:[KS]],5,FALSE)</f>
        <v>all</v>
      </c>
      <c r="C3038" s="4" t="str">
        <f>VLOOKUP(EB[[#This Row],[product]],KS_DB[[product]:[KS]],6,FALSE)</f>
        <v>all</v>
      </c>
      <c r="D3038" s="4">
        <f>VLOOKUP(EB[[#This Row],[product]],Carriers[],4,FALSE)</f>
        <v>0</v>
      </c>
      <c r="E3038" s="4">
        <f>VLOOKUP(EB[[#This Row],[indic_nrg]],Indicators[],4,FALSE)</f>
        <v>0</v>
      </c>
      <c r="F3038" s="4">
        <f>IFERROR(VLOOKUP(EB[[#This Row],[Source_carrier]],KS_DB[[product]:[KS]],6,FALSE),0)</f>
        <v>0</v>
      </c>
      <c r="G3038" s="4" t="s">
        <v>34</v>
      </c>
      <c r="H3038" s="4" t="s">
        <v>637</v>
      </c>
      <c r="I3038" s="4" t="s">
        <v>36</v>
      </c>
      <c r="J3038" s="4" t="s">
        <v>37</v>
      </c>
      <c r="K3038" s="4" t="s">
        <v>638</v>
      </c>
      <c r="L3038" s="4" t="s">
        <v>39</v>
      </c>
      <c r="M3038" s="4" t="s">
        <v>40</v>
      </c>
      <c r="N3038" s="4" t="s">
        <v>41</v>
      </c>
      <c r="O3038" s="4">
        <v>223156</v>
      </c>
      <c r="P3038" s="4">
        <v>167525</v>
      </c>
      <c r="Q3038" s="4">
        <v>181001</v>
      </c>
      <c r="R3038" s="4">
        <v>136047</v>
      </c>
      <c r="S3038" s="4">
        <v>141109</v>
      </c>
      <c r="T3038" s="4">
        <v>145027</v>
      </c>
      <c r="U3038" s="4">
        <v>143817</v>
      </c>
      <c r="V3038" s="4">
        <v>145538</v>
      </c>
      <c r="W3038" s="4">
        <v>142829</v>
      </c>
      <c r="X3038" s="4">
        <v>117226</v>
      </c>
      <c r="Y3038" s="4">
        <v>129245</v>
      </c>
      <c r="Z3038" s="4">
        <v>133183</v>
      </c>
      <c r="AA3038" s="4">
        <v>129082</v>
      </c>
      <c r="AB3038" s="4">
        <v>126648</v>
      </c>
      <c r="AC3038" s="4">
        <v>132639</v>
      </c>
      <c r="AD3038" s="4">
        <v>125350</v>
      </c>
      <c r="AE3038" s="4">
        <v>124382</v>
      </c>
      <c r="AF3038" s="4">
        <v>124810</v>
      </c>
      <c r="AG3038" s="4">
        <v>115310</v>
      </c>
      <c r="AH3038" s="4">
        <v>98160</v>
      </c>
      <c r="AI3038" s="4">
        <v>87134</v>
      </c>
      <c r="AJ3038" s="4">
        <v>89625</v>
      </c>
      <c r="AK3038" s="4">
        <v>85572</v>
      </c>
      <c r="AL3038" s="4">
        <v>85760</v>
      </c>
      <c r="AM3038" s="4">
        <v>82943</v>
      </c>
      <c r="AN3038" s="4">
        <v>80358</v>
      </c>
    </row>
    <row r="3039" spans="1:40" ht="15" customHeight="1" x14ac:dyDescent="0.25">
      <c r="A3039" s="4" t="str">
        <f>EB[[#This Row],[unit]] &amp; "#" &amp; EB[[#This Row],[indic_nrg]] &amp; "#" &amp; EB[[#This Row],[product]] &amp; "#" &amp; EB[[#This Row],[geo]]</f>
        <v>TJ#B_101805#2000#CZ</v>
      </c>
      <c r="B3039" s="4" t="str">
        <f>VLOOKUP(EB[[#This Row],[product]],KS_DB[[product]:[KS]],5,FALSE)</f>
        <v>solid</v>
      </c>
      <c r="C3039" s="4" t="str">
        <f>VLOOKUP(EB[[#This Row],[product]],KS_DB[[product]:[KS]],6,FALSE)</f>
        <v>solid</v>
      </c>
      <c r="D3039" s="4">
        <f>VLOOKUP(EB[[#This Row],[product]],Carriers[],4,FALSE)</f>
        <v>0</v>
      </c>
      <c r="E3039" s="4">
        <f>VLOOKUP(EB[[#This Row],[indic_nrg]],Indicators[],4,FALSE)</f>
        <v>0</v>
      </c>
      <c r="F3039" s="4">
        <f>IFERROR(VLOOKUP(EB[[#This Row],[Source_carrier]],KS_DB[[product]:[KS]],6,FALSE),0)</f>
        <v>0</v>
      </c>
      <c r="G3039" s="4" t="s">
        <v>34</v>
      </c>
      <c r="H3039" s="4" t="s">
        <v>637</v>
      </c>
      <c r="I3039" s="4" t="s">
        <v>18</v>
      </c>
      <c r="J3039" s="4" t="s">
        <v>37</v>
      </c>
      <c r="K3039" s="4" t="s">
        <v>638</v>
      </c>
      <c r="L3039" s="4" t="s">
        <v>39</v>
      </c>
      <c r="M3039" s="4" t="s">
        <v>42</v>
      </c>
      <c r="N3039" s="4" t="s">
        <v>41</v>
      </c>
      <c r="O3039" s="4">
        <v>184656</v>
      </c>
      <c r="P3039" s="4">
        <v>138897</v>
      </c>
      <c r="Q3039" s="4">
        <v>138466</v>
      </c>
      <c r="R3039" s="4">
        <v>85473</v>
      </c>
      <c r="S3039" s="4">
        <v>79509</v>
      </c>
      <c r="T3039" s="4">
        <v>81063</v>
      </c>
      <c r="U3039" s="4">
        <v>81008</v>
      </c>
      <c r="V3039" s="4">
        <v>84425</v>
      </c>
      <c r="W3039" s="4">
        <v>82563</v>
      </c>
      <c r="X3039" s="4">
        <v>63084</v>
      </c>
      <c r="Y3039" s="4">
        <v>74947</v>
      </c>
      <c r="Z3039" s="4">
        <v>78056</v>
      </c>
      <c r="AA3039" s="4">
        <v>73402</v>
      </c>
      <c r="AB3039" s="4">
        <v>69690</v>
      </c>
      <c r="AC3039" s="4">
        <v>73209</v>
      </c>
      <c r="AD3039" s="4">
        <v>72076</v>
      </c>
      <c r="AE3039" s="4">
        <v>73618</v>
      </c>
      <c r="AF3039" s="4">
        <v>75336</v>
      </c>
      <c r="AG3039" s="4">
        <v>66598</v>
      </c>
      <c r="AH3039" s="4">
        <v>58348</v>
      </c>
      <c r="AI3039" s="4">
        <v>46041</v>
      </c>
      <c r="AJ3039" s="4">
        <v>47418</v>
      </c>
      <c r="AK3039" s="4">
        <v>47073</v>
      </c>
      <c r="AL3039" s="4">
        <v>47017</v>
      </c>
      <c r="AM3039" s="4">
        <v>45565</v>
      </c>
      <c r="AN3039" s="4">
        <v>43898</v>
      </c>
    </row>
    <row r="3040" spans="1:40" ht="15" customHeight="1" x14ac:dyDescent="0.25">
      <c r="A3040" s="4" t="str">
        <f>EB[[#This Row],[unit]] &amp; "#" &amp; EB[[#This Row],[indic_nrg]] &amp; "#" &amp; EB[[#This Row],[product]] &amp; "#" &amp; EB[[#This Row],[geo]]</f>
        <v>TJ#B_101805#2100#CZ</v>
      </c>
      <c r="B3040" s="4" t="str">
        <f>VLOOKUP(EB[[#This Row],[product]],KS_DB[[product]:[KS]],5,FALSE)</f>
        <v>solid</v>
      </c>
      <c r="C3040" s="4" t="str">
        <f>VLOOKUP(EB[[#This Row],[product]],KS_DB[[product]:[KS]],6,FALSE)</f>
        <v>solid</v>
      </c>
      <c r="D3040" s="4">
        <f>VLOOKUP(EB[[#This Row],[product]],Carriers[],4,FALSE)</f>
        <v>0</v>
      </c>
      <c r="E3040" s="4">
        <f>VLOOKUP(EB[[#This Row],[indic_nrg]],Indicators[],4,FALSE)</f>
        <v>0</v>
      </c>
      <c r="F3040" s="4">
        <f>IFERROR(VLOOKUP(EB[[#This Row],[Source_carrier]],KS_DB[[product]:[KS]],6,FALSE),0)</f>
        <v>0</v>
      </c>
      <c r="G3040" s="4" t="s">
        <v>34</v>
      </c>
      <c r="H3040" s="4" t="s">
        <v>637</v>
      </c>
      <c r="I3040" s="4" t="s">
        <v>43</v>
      </c>
      <c r="J3040" s="4" t="s">
        <v>37</v>
      </c>
      <c r="K3040" s="4" t="s">
        <v>638</v>
      </c>
      <c r="L3040" s="4" t="s">
        <v>39</v>
      </c>
      <c r="M3040" s="4" t="s">
        <v>44</v>
      </c>
      <c r="N3040" s="4" t="s">
        <v>41</v>
      </c>
      <c r="O3040" s="4">
        <v>180510</v>
      </c>
      <c r="P3040" s="4">
        <v>134504</v>
      </c>
      <c r="Q3040" s="4">
        <v>133660</v>
      </c>
      <c r="R3040" s="4">
        <v>82022</v>
      </c>
      <c r="S3040" s="4">
        <v>76671</v>
      </c>
      <c r="T3040" s="4">
        <v>78943</v>
      </c>
      <c r="U3040" s="4">
        <v>78323</v>
      </c>
      <c r="V3040" s="4">
        <v>81729</v>
      </c>
      <c r="W3040" s="4">
        <v>82223</v>
      </c>
      <c r="X3040" s="4">
        <v>62370</v>
      </c>
      <c r="Y3040" s="4">
        <v>72308</v>
      </c>
      <c r="Z3040" s="4">
        <v>76076</v>
      </c>
      <c r="AA3040" s="4">
        <v>71217</v>
      </c>
      <c r="AB3040" s="4">
        <v>63924</v>
      </c>
      <c r="AC3040" s="4">
        <v>72030</v>
      </c>
      <c r="AD3040" s="4">
        <v>70984</v>
      </c>
      <c r="AE3040" s="4">
        <v>72682</v>
      </c>
      <c r="AF3040" s="4">
        <v>74486</v>
      </c>
      <c r="AG3040" s="4">
        <v>65871</v>
      </c>
      <c r="AH3040" s="4">
        <v>57694</v>
      </c>
      <c r="AI3040" s="4">
        <v>45699</v>
      </c>
      <c r="AJ3040" s="4">
        <v>47137</v>
      </c>
      <c r="AK3040" s="4">
        <v>46795</v>
      </c>
      <c r="AL3040" s="4">
        <v>46719</v>
      </c>
      <c r="AM3040" s="4">
        <v>45380</v>
      </c>
      <c r="AN3040" s="4">
        <v>43696</v>
      </c>
    </row>
    <row r="3041" spans="1:40" ht="15" customHeight="1" x14ac:dyDescent="0.25">
      <c r="A3041" s="4" t="str">
        <f>EB[[#This Row],[unit]] &amp; "#" &amp; EB[[#This Row],[indic_nrg]] &amp; "#" &amp; EB[[#This Row],[product]] &amp; "#" &amp; EB[[#This Row],[geo]]</f>
        <v>TJ#B_101805#2112#CZ</v>
      </c>
      <c r="B3041" s="4" t="str">
        <f>VLOOKUP(EB[[#This Row],[product]],KS_DB[[product]:[KS]],5,FALSE)</f>
        <v>solid</v>
      </c>
      <c r="C3041" s="4" t="str">
        <f>VLOOKUP(EB[[#This Row],[product]],KS_DB[[product]:[KS]],6,FALSE)</f>
        <v>solid</v>
      </c>
      <c r="D3041" s="4">
        <f>VLOOKUP(EB[[#This Row],[product]],Carriers[],4,FALSE)</f>
        <v>1</v>
      </c>
      <c r="E3041" s="4">
        <f>VLOOKUP(EB[[#This Row],[indic_nrg]],Indicators[],4,FALSE)</f>
        <v>0</v>
      </c>
      <c r="F3041" s="4">
        <f>IFERROR(VLOOKUP(EB[[#This Row],[Source_carrier]],KS_DB[[product]:[KS]],6,FALSE),0)</f>
        <v>0</v>
      </c>
      <c r="G3041" s="4" t="s">
        <v>34</v>
      </c>
      <c r="H3041" s="4" t="s">
        <v>637</v>
      </c>
      <c r="I3041" s="4" t="s">
        <v>45</v>
      </c>
      <c r="J3041" s="4" t="s">
        <v>37</v>
      </c>
      <c r="K3041" s="4" t="s">
        <v>638</v>
      </c>
      <c r="L3041" s="4" t="s">
        <v>39</v>
      </c>
      <c r="M3041" s="4" t="s">
        <v>46</v>
      </c>
      <c r="N3041" s="4" t="s">
        <v>41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</row>
    <row r="3042" spans="1:40" ht="15" customHeight="1" x14ac:dyDescent="0.25">
      <c r="A3042" s="4" t="str">
        <f>EB[[#This Row],[unit]] &amp; "#" &amp; EB[[#This Row],[indic_nrg]] &amp; "#" &amp; EB[[#This Row],[product]] &amp; "#" &amp; EB[[#This Row],[geo]]</f>
        <v>TJ#B_101805#2115#CZ</v>
      </c>
      <c r="B3042" s="4" t="str">
        <f>VLOOKUP(EB[[#This Row],[product]],KS_DB[[product]:[KS]],5,FALSE)</f>
        <v>solid</v>
      </c>
      <c r="C3042" s="4" t="str">
        <f>VLOOKUP(EB[[#This Row],[product]],KS_DB[[product]:[KS]],6,FALSE)</f>
        <v>solid</v>
      </c>
      <c r="D3042" s="4">
        <f>VLOOKUP(EB[[#This Row],[product]],Carriers[],4,FALSE)</f>
        <v>1</v>
      </c>
      <c r="E3042" s="4">
        <f>VLOOKUP(EB[[#This Row],[indic_nrg]],Indicators[],4,FALSE)</f>
        <v>0</v>
      </c>
      <c r="F3042" s="4">
        <f>IFERROR(VLOOKUP(EB[[#This Row],[Source_carrier]],KS_DB[[product]:[KS]],6,FALSE),0)</f>
        <v>0</v>
      </c>
      <c r="G3042" s="4" t="s">
        <v>34</v>
      </c>
      <c r="H3042" s="4" t="s">
        <v>637</v>
      </c>
      <c r="I3042" s="4" t="s">
        <v>47</v>
      </c>
      <c r="J3042" s="4" t="s">
        <v>37</v>
      </c>
      <c r="K3042" s="4" t="s">
        <v>638</v>
      </c>
      <c r="L3042" s="4" t="s">
        <v>39</v>
      </c>
      <c r="M3042" s="4" t="s">
        <v>48</v>
      </c>
      <c r="N3042" s="4" t="s">
        <v>41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  <c r="Y3042" s="4">
        <v>0</v>
      </c>
      <c r="Z3042" s="4">
        <v>0</v>
      </c>
      <c r="AA3042" s="4">
        <v>544</v>
      </c>
      <c r="AB3042" s="4">
        <v>480</v>
      </c>
      <c r="AC3042" s="4">
        <v>1600</v>
      </c>
      <c r="AD3042" s="4">
        <v>1152</v>
      </c>
      <c r="AE3042" s="4">
        <v>1640</v>
      </c>
      <c r="AF3042" s="4">
        <v>1260</v>
      </c>
      <c r="AG3042" s="4">
        <v>1170</v>
      </c>
      <c r="AH3042" s="4">
        <v>630</v>
      </c>
      <c r="AI3042" s="4">
        <v>180</v>
      </c>
      <c r="AJ3042" s="4">
        <v>1133</v>
      </c>
      <c r="AK3042" s="4">
        <v>1859</v>
      </c>
      <c r="AL3042" s="4">
        <v>2518</v>
      </c>
      <c r="AM3042" s="4">
        <v>2070</v>
      </c>
      <c r="AN3042" s="4">
        <v>911</v>
      </c>
    </row>
    <row r="3043" spans="1:40" ht="15" customHeight="1" x14ac:dyDescent="0.25">
      <c r="A3043" s="4" t="str">
        <f>EB[[#This Row],[unit]] &amp; "#" &amp; EB[[#This Row],[indic_nrg]] &amp; "#" &amp; EB[[#This Row],[product]] &amp; "#" &amp; EB[[#This Row],[geo]]</f>
        <v>TJ#B_101805#2116#CZ</v>
      </c>
      <c r="B3043" s="4" t="str">
        <f>VLOOKUP(EB[[#This Row],[product]],KS_DB[[product]:[KS]],5,FALSE)</f>
        <v>solid</v>
      </c>
      <c r="C3043" s="4" t="str">
        <f>VLOOKUP(EB[[#This Row],[product]],KS_DB[[product]:[KS]],6,FALSE)</f>
        <v>solid</v>
      </c>
      <c r="D3043" s="4">
        <f>VLOOKUP(EB[[#This Row],[product]],Carriers[],4,FALSE)</f>
        <v>1</v>
      </c>
      <c r="E3043" s="4">
        <f>VLOOKUP(EB[[#This Row],[indic_nrg]],Indicators[],4,FALSE)</f>
        <v>0</v>
      </c>
      <c r="F3043" s="4">
        <f>IFERROR(VLOOKUP(EB[[#This Row],[Source_carrier]],KS_DB[[product]:[KS]],6,FALSE),0)</f>
        <v>0</v>
      </c>
      <c r="G3043" s="4" t="s">
        <v>34</v>
      </c>
      <c r="H3043" s="4" t="s">
        <v>637</v>
      </c>
      <c r="I3043" s="4" t="s">
        <v>49</v>
      </c>
      <c r="J3043" s="4" t="s">
        <v>37</v>
      </c>
      <c r="K3043" s="4" t="s">
        <v>638</v>
      </c>
      <c r="L3043" s="4" t="s">
        <v>39</v>
      </c>
      <c r="M3043" s="4" t="s">
        <v>50</v>
      </c>
      <c r="N3043" s="4" t="s">
        <v>41</v>
      </c>
      <c r="O3043" s="4">
        <v>39420</v>
      </c>
      <c r="P3043" s="4">
        <v>21619</v>
      </c>
      <c r="Q3043" s="4">
        <v>26140</v>
      </c>
      <c r="R3043" s="4">
        <v>702</v>
      </c>
      <c r="S3043" s="4">
        <v>421</v>
      </c>
      <c r="T3043" s="4">
        <v>983</v>
      </c>
      <c r="U3043" s="4">
        <v>1881</v>
      </c>
      <c r="V3043" s="4">
        <v>2114</v>
      </c>
      <c r="W3043" s="4">
        <v>1714</v>
      </c>
      <c r="X3043" s="4">
        <v>1182</v>
      </c>
      <c r="Y3043" s="4">
        <v>1136</v>
      </c>
      <c r="Z3043" s="4">
        <v>1430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</row>
    <row r="3044" spans="1:40" ht="15" customHeight="1" x14ac:dyDescent="0.25">
      <c r="A3044" s="4" t="str">
        <f>EB[[#This Row],[unit]] &amp; "#" &amp; EB[[#This Row],[indic_nrg]] &amp; "#" &amp; EB[[#This Row],[product]] &amp; "#" &amp; EB[[#This Row],[geo]]</f>
        <v>TJ#B_101805#2117#CZ</v>
      </c>
      <c r="B3044" s="4" t="str">
        <f>VLOOKUP(EB[[#This Row],[product]],KS_DB[[product]:[KS]],5,FALSE)</f>
        <v>solid</v>
      </c>
      <c r="C3044" s="4" t="str">
        <f>VLOOKUP(EB[[#This Row],[product]],KS_DB[[product]:[KS]],6,FALSE)</f>
        <v>solid</v>
      </c>
      <c r="D3044" s="4">
        <f>VLOOKUP(EB[[#This Row],[product]],Carriers[],4,FALSE)</f>
        <v>1</v>
      </c>
      <c r="E3044" s="4">
        <f>VLOOKUP(EB[[#This Row],[indic_nrg]],Indicators[],4,FALSE)</f>
        <v>0</v>
      </c>
      <c r="F3044" s="4">
        <f>IFERROR(VLOOKUP(EB[[#This Row],[Source_carrier]],KS_DB[[product]:[KS]],6,FALSE),0)</f>
        <v>0</v>
      </c>
      <c r="G3044" s="4" t="s">
        <v>34</v>
      </c>
      <c r="H3044" s="4" t="s">
        <v>637</v>
      </c>
      <c r="I3044" s="4" t="s">
        <v>51</v>
      </c>
      <c r="J3044" s="4" t="s">
        <v>37</v>
      </c>
      <c r="K3044" s="4" t="s">
        <v>638</v>
      </c>
      <c r="L3044" s="4" t="s">
        <v>39</v>
      </c>
      <c r="M3044" s="4" t="s">
        <v>52</v>
      </c>
      <c r="N3044" s="4" t="s">
        <v>41</v>
      </c>
      <c r="O3044" s="4">
        <v>17438</v>
      </c>
      <c r="P3044" s="4">
        <v>13355</v>
      </c>
      <c r="Q3044" s="4">
        <v>12102</v>
      </c>
      <c r="R3044" s="4">
        <v>18957</v>
      </c>
      <c r="S3044" s="4">
        <v>15401</v>
      </c>
      <c r="T3044" s="4">
        <v>18807</v>
      </c>
      <c r="U3044" s="4">
        <v>11224</v>
      </c>
      <c r="V3044" s="4">
        <v>17724</v>
      </c>
      <c r="W3044" s="4">
        <v>28240</v>
      </c>
      <c r="X3044" s="4">
        <v>16763</v>
      </c>
      <c r="Y3044" s="4">
        <v>18113</v>
      </c>
      <c r="Z3044" s="4">
        <v>20358</v>
      </c>
      <c r="AA3044" s="4">
        <v>16718</v>
      </c>
      <c r="AB3044" s="4">
        <v>7161</v>
      </c>
      <c r="AC3044" s="4">
        <v>15250</v>
      </c>
      <c r="AD3044" s="4">
        <v>17709</v>
      </c>
      <c r="AE3044" s="4">
        <v>17021</v>
      </c>
      <c r="AF3044" s="4">
        <v>18410</v>
      </c>
      <c r="AG3044" s="4">
        <v>14659</v>
      </c>
      <c r="AH3044" s="4">
        <v>13071</v>
      </c>
      <c r="AI3044" s="4">
        <v>2180</v>
      </c>
      <c r="AJ3044" s="4">
        <v>1638</v>
      </c>
      <c r="AK3044" s="4">
        <v>2182</v>
      </c>
      <c r="AL3044" s="4">
        <v>2873</v>
      </c>
      <c r="AM3044" s="4">
        <v>7283</v>
      </c>
      <c r="AN3044" s="4">
        <v>8305</v>
      </c>
    </row>
    <row r="3045" spans="1:40" ht="15" customHeight="1" x14ac:dyDescent="0.25">
      <c r="A3045" s="4" t="str">
        <f>EB[[#This Row],[unit]] &amp; "#" &amp; EB[[#This Row],[indic_nrg]] &amp; "#" &amp; EB[[#This Row],[product]] &amp; "#" &amp; EB[[#This Row],[geo]]</f>
        <v>TJ#B_101805#2118#CZ</v>
      </c>
      <c r="B3045" s="4" t="str">
        <f>VLOOKUP(EB[[#This Row],[product]],KS_DB[[product]:[KS]],5,FALSE)</f>
        <v>solid</v>
      </c>
      <c r="C3045" s="4" t="str">
        <f>VLOOKUP(EB[[#This Row],[product]],KS_DB[[product]:[KS]],6,FALSE)</f>
        <v>solid</v>
      </c>
      <c r="D3045" s="4">
        <f>VLOOKUP(EB[[#This Row],[product]],Carriers[],4,FALSE)</f>
        <v>1</v>
      </c>
      <c r="E3045" s="4">
        <f>VLOOKUP(EB[[#This Row],[indic_nrg]],Indicators[],4,FALSE)</f>
        <v>0</v>
      </c>
      <c r="F3045" s="4">
        <f>IFERROR(VLOOKUP(EB[[#This Row],[Source_carrier]],KS_DB[[product]:[KS]],6,FALSE),0)</f>
        <v>0</v>
      </c>
      <c r="G3045" s="4" t="s">
        <v>34</v>
      </c>
      <c r="H3045" s="4" t="s">
        <v>637</v>
      </c>
      <c r="I3045" s="4" t="s">
        <v>53</v>
      </c>
      <c r="J3045" s="4" t="s">
        <v>37</v>
      </c>
      <c r="K3045" s="4" t="s">
        <v>638</v>
      </c>
      <c r="L3045" s="4" t="s">
        <v>39</v>
      </c>
      <c r="M3045" s="4" t="s">
        <v>54</v>
      </c>
      <c r="N3045" s="4" t="s">
        <v>41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</row>
    <row r="3046" spans="1:40" ht="15" customHeight="1" x14ac:dyDescent="0.25">
      <c r="A3046" s="4" t="str">
        <f>EB[[#This Row],[unit]] &amp; "#" &amp; EB[[#This Row],[indic_nrg]] &amp; "#" &amp; EB[[#This Row],[product]] &amp; "#" &amp; EB[[#This Row],[geo]]</f>
        <v>TJ#B_101805#2121#CZ</v>
      </c>
      <c r="B3046" s="4" t="str">
        <f>VLOOKUP(EB[[#This Row],[product]],KS_DB[[product]:[KS]],5,FALSE)</f>
        <v>solid</v>
      </c>
      <c r="C3046" s="4" t="str">
        <f>VLOOKUP(EB[[#This Row],[product]],KS_DB[[product]:[KS]],6,FALSE)</f>
        <v>solid</v>
      </c>
      <c r="D3046" s="4">
        <f>VLOOKUP(EB[[#This Row],[product]],Carriers[],4,FALSE)</f>
        <v>1</v>
      </c>
      <c r="E3046" s="4">
        <f>VLOOKUP(EB[[#This Row],[indic_nrg]],Indicators[],4,FALSE)</f>
        <v>0</v>
      </c>
      <c r="F3046" s="4">
        <f>IFERROR(VLOOKUP(EB[[#This Row],[Source_carrier]],KS_DB[[product]:[KS]],6,FALSE),0)</f>
        <v>0</v>
      </c>
      <c r="G3046" s="4" t="s">
        <v>34</v>
      </c>
      <c r="H3046" s="4" t="s">
        <v>637</v>
      </c>
      <c r="I3046" s="4" t="s">
        <v>55</v>
      </c>
      <c r="J3046" s="4" t="s">
        <v>37</v>
      </c>
      <c r="K3046" s="4" t="s">
        <v>638</v>
      </c>
      <c r="L3046" s="4" t="s">
        <v>39</v>
      </c>
      <c r="M3046" s="4" t="s">
        <v>56</v>
      </c>
      <c r="N3046" s="4" t="s">
        <v>41</v>
      </c>
      <c r="O3046" s="4">
        <v>123652</v>
      </c>
      <c r="P3046" s="4">
        <v>99530</v>
      </c>
      <c r="Q3046" s="4">
        <v>95419</v>
      </c>
      <c r="R3046" s="4">
        <v>62364</v>
      </c>
      <c r="S3046" s="4">
        <v>60849</v>
      </c>
      <c r="T3046" s="4">
        <v>59154</v>
      </c>
      <c r="U3046" s="4">
        <v>65218</v>
      </c>
      <c r="V3046" s="4">
        <v>61891</v>
      </c>
      <c r="W3046" s="4">
        <v>52268</v>
      </c>
      <c r="X3046" s="4">
        <v>44424</v>
      </c>
      <c r="Y3046" s="4">
        <v>53059</v>
      </c>
      <c r="Z3046" s="4">
        <v>54288</v>
      </c>
      <c r="AA3046" s="4">
        <v>53202</v>
      </c>
      <c r="AB3046" s="4">
        <v>55529</v>
      </c>
      <c r="AC3046" s="4">
        <v>53446</v>
      </c>
      <c r="AD3046" s="4">
        <v>50351</v>
      </c>
      <c r="AE3046" s="4">
        <v>53343</v>
      </c>
      <c r="AF3046" s="4">
        <v>53007</v>
      </c>
      <c r="AG3046" s="4">
        <v>46686</v>
      </c>
      <c r="AH3046" s="4">
        <v>40336</v>
      </c>
      <c r="AI3046" s="4">
        <v>42096</v>
      </c>
      <c r="AJ3046" s="4">
        <v>43385</v>
      </c>
      <c r="AK3046" s="4">
        <v>41887</v>
      </c>
      <c r="AL3046" s="4">
        <v>41064</v>
      </c>
      <c r="AM3046" s="4">
        <v>36027</v>
      </c>
      <c r="AN3046" s="4">
        <v>34480</v>
      </c>
    </row>
    <row r="3047" spans="1:40" ht="15" customHeight="1" x14ac:dyDescent="0.25">
      <c r="A3047" s="4" t="str">
        <f>EB[[#This Row],[unit]] &amp; "#" &amp; EB[[#This Row],[indic_nrg]] &amp; "#" &amp; EB[[#This Row],[product]] &amp; "#" &amp; EB[[#This Row],[geo]]</f>
        <v>TJ#B_101805#2122#CZ</v>
      </c>
      <c r="B3047" s="4" t="str">
        <f>VLOOKUP(EB[[#This Row],[product]],KS_DB[[product]:[KS]],5,FALSE)</f>
        <v>solid</v>
      </c>
      <c r="C3047" s="4" t="str">
        <f>VLOOKUP(EB[[#This Row],[product]],KS_DB[[product]:[KS]],6,FALSE)</f>
        <v>solid</v>
      </c>
      <c r="D3047" s="4">
        <f>VLOOKUP(EB[[#This Row],[product]],Carriers[],4,FALSE)</f>
        <v>1</v>
      </c>
      <c r="E3047" s="4">
        <f>VLOOKUP(EB[[#This Row],[indic_nrg]],Indicators[],4,FALSE)</f>
        <v>0</v>
      </c>
      <c r="F3047" s="4">
        <f>IFERROR(VLOOKUP(EB[[#This Row],[Source_carrier]],KS_DB[[product]:[KS]],6,FALSE),0)</f>
        <v>0</v>
      </c>
      <c r="G3047" s="4" t="s">
        <v>34</v>
      </c>
      <c r="H3047" s="4" t="s">
        <v>637</v>
      </c>
      <c r="I3047" s="4" t="s">
        <v>57</v>
      </c>
      <c r="J3047" s="4" t="s">
        <v>37</v>
      </c>
      <c r="K3047" s="4" t="s">
        <v>638</v>
      </c>
      <c r="L3047" s="4" t="s">
        <v>39</v>
      </c>
      <c r="M3047" s="4" t="s">
        <v>58</v>
      </c>
      <c r="N3047" s="4" t="s">
        <v>41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</row>
    <row r="3048" spans="1:40" ht="15" customHeight="1" x14ac:dyDescent="0.25">
      <c r="A3048" s="4" t="str">
        <f>EB[[#This Row],[unit]] &amp; "#" &amp; EB[[#This Row],[indic_nrg]] &amp; "#" &amp; EB[[#This Row],[product]] &amp; "#" &amp; EB[[#This Row],[geo]]</f>
        <v>TJ#B_101805#2130#CZ</v>
      </c>
      <c r="B3048" s="4" t="str">
        <f>VLOOKUP(EB[[#This Row],[product]],KS_DB[[product]:[KS]],5,FALSE)</f>
        <v>solid</v>
      </c>
      <c r="C3048" s="4" t="str">
        <f>VLOOKUP(EB[[#This Row],[product]],KS_DB[[product]:[KS]],6,FALSE)</f>
        <v>solid</v>
      </c>
      <c r="D3048" s="4">
        <f>VLOOKUP(EB[[#This Row],[product]],Carriers[],4,FALSE)</f>
        <v>1</v>
      </c>
      <c r="E3048" s="4">
        <f>VLOOKUP(EB[[#This Row],[indic_nrg]],Indicators[],4,FALSE)</f>
        <v>0</v>
      </c>
      <c r="F3048" s="4">
        <f>IFERROR(VLOOKUP(EB[[#This Row],[Source_carrier]],KS_DB[[product]:[KS]],6,FALSE),0)</f>
        <v>0</v>
      </c>
      <c r="G3048" s="4" t="s">
        <v>34</v>
      </c>
      <c r="H3048" s="4" t="s">
        <v>637</v>
      </c>
      <c r="I3048" s="4" t="s">
        <v>59</v>
      </c>
      <c r="J3048" s="4" t="s">
        <v>37</v>
      </c>
      <c r="K3048" s="4" t="s">
        <v>638</v>
      </c>
      <c r="L3048" s="4" t="s">
        <v>39</v>
      </c>
      <c r="M3048" s="4" t="s">
        <v>60</v>
      </c>
      <c r="N3048" s="4" t="s">
        <v>41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0</v>
      </c>
      <c r="Z3048" s="4">
        <v>0</v>
      </c>
      <c r="AA3048" s="4">
        <v>754</v>
      </c>
      <c r="AB3048" s="4">
        <v>754</v>
      </c>
      <c r="AC3048" s="4">
        <v>1734</v>
      </c>
      <c r="AD3048" s="4">
        <v>1772</v>
      </c>
      <c r="AE3048" s="4">
        <v>679</v>
      </c>
      <c r="AF3048" s="4">
        <v>1810</v>
      </c>
      <c r="AG3048" s="4">
        <v>3355</v>
      </c>
      <c r="AH3048" s="4">
        <v>3657</v>
      </c>
      <c r="AI3048" s="4">
        <v>1244</v>
      </c>
      <c r="AJ3048" s="4">
        <v>980</v>
      </c>
      <c r="AK3048" s="4">
        <v>867</v>
      </c>
      <c r="AL3048" s="4">
        <v>264</v>
      </c>
      <c r="AM3048" s="4">
        <v>0</v>
      </c>
      <c r="AN3048" s="4">
        <v>0</v>
      </c>
    </row>
    <row r="3049" spans="1:40" ht="15" customHeight="1" x14ac:dyDescent="0.25">
      <c r="A3049" s="4" t="str">
        <f>EB[[#This Row],[unit]] &amp; "#" &amp; EB[[#This Row],[indic_nrg]] &amp; "#" &amp; EB[[#This Row],[product]] &amp; "#" &amp; EB[[#This Row],[geo]]</f>
        <v>TJ#B_101805#2200#CZ</v>
      </c>
      <c r="B3049" s="4" t="str">
        <f>VLOOKUP(EB[[#This Row],[product]],KS_DB[[product]:[KS]],5,FALSE)</f>
        <v>solid</v>
      </c>
      <c r="C3049" s="4" t="str">
        <f>VLOOKUP(EB[[#This Row],[product]],KS_DB[[product]:[KS]],6,FALSE)</f>
        <v>solid</v>
      </c>
      <c r="D3049" s="4">
        <f>VLOOKUP(EB[[#This Row],[product]],Carriers[],4,FALSE)</f>
        <v>0</v>
      </c>
      <c r="E3049" s="4">
        <f>VLOOKUP(EB[[#This Row],[indic_nrg]],Indicators[],4,FALSE)</f>
        <v>0</v>
      </c>
      <c r="F3049" s="4">
        <f>IFERROR(VLOOKUP(EB[[#This Row],[Source_carrier]],KS_DB[[product]:[KS]],6,FALSE),0)</f>
        <v>0</v>
      </c>
      <c r="G3049" s="4" t="s">
        <v>34</v>
      </c>
      <c r="H3049" s="4" t="s">
        <v>637</v>
      </c>
      <c r="I3049" s="4" t="s">
        <v>61</v>
      </c>
      <c r="J3049" s="4" t="s">
        <v>37</v>
      </c>
      <c r="K3049" s="4" t="s">
        <v>638</v>
      </c>
      <c r="L3049" s="4" t="s">
        <v>39</v>
      </c>
      <c r="M3049" s="4" t="s">
        <v>62</v>
      </c>
      <c r="N3049" s="4" t="s">
        <v>41</v>
      </c>
      <c r="O3049" s="4">
        <v>4146</v>
      </c>
      <c r="P3049" s="4">
        <v>4393</v>
      </c>
      <c r="Q3049" s="4">
        <v>4805</v>
      </c>
      <c r="R3049" s="4">
        <v>3451</v>
      </c>
      <c r="S3049" s="4">
        <v>2838</v>
      </c>
      <c r="T3049" s="4">
        <v>2120</v>
      </c>
      <c r="U3049" s="4">
        <v>2685</v>
      </c>
      <c r="V3049" s="4">
        <v>2695</v>
      </c>
      <c r="W3049" s="4">
        <v>340</v>
      </c>
      <c r="X3049" s="4">
        <v>715</v>
      </c>
      <c r="Y3049" s="4">
        <v>2639</v>
      </c>
      <c r="Z3049" s="4">
        <v>1980</v>
      </c>
      <c r="AA3049" s="4">
        <v>2185</v>
      </c>
      <c r="AB3049" s="4">
        <v>5767</v>
      </c>
      <c r="AC3049" s="4">
        <v>1179</v>
      </c>
      <c r="AD3049" s="4">
        <v>1092</v>
      </c>
      <c r="AE3049" s="4">
        <v>936</v>
      </c>
      <c r="AF3049" s="4">
        <v>850</v>
      </c>
      <c r="AG3049" s="4">
        <v>727</v>
      </c>
      <c r="AH3049" s="4">
        <v>654</v>
      </c>
      <c r="AI3049" s="4">
        <v>342</v>
      </c>
      <c r="AJ3049" s="4">
        <v>281</v>
      </c>
      <c r="AK3049" s="4">
        <v>277</v>
      </c>
      <c r="AL3049" s="4">
        <v>298</v>
      </c>
      <c r="AM3049" s="4">
        <v>185</v>
      </c>
      <c r="AN3049" s="4">
        <v>202</v>
      </c>
    </row>
    <row r="3050" spans="1:40" ht="15" customHeight="1" x14ac:dyDescent="0.25">
      <c r="A3050" s="4" t="str">
        <f>EB[[#This Row],[unit]] &amp; "#" &amp; EB[[#This Row],[indic_nrg]] &amp; "#" &amp; EB[[#This Row],[product]] &amp; "#" &amp; EB[[#This Row],[geo]]</f>
        <v>TJ#B_101805#2210#CZ</v>
      </c>
      <c r="B3050" s="4" t="str">
        <f>VLOOKUP(EB[[#This Row],[product]],KS_DB[[product]:[KS]],5,FALSE)</f>
        <v>solid</v>
      </c>
      <c r="C3050" s="4" t="str">
        <f>VLOOKUP(EB[[#This Row],[product]],KS_DB[[product]:[KS]],6,FALSE)</f>
        <v>solid</v>
      </c>
      <c r="D3050" s="4">
        <f>VLOOKUP(EB[[#This Row],[product]],Carriers[],4,FALSE)</f>
        <v>1</v>
      </c>
      <c r="E3050" s="4">
        <f>VLOOKUP(EB[[#This Row],[indic_nrg]],Indicators[],4,FALSE)</f>
        <v>0</v>
      </c>
      <c r="F3050" s="4">
        <f>IFERROR(VLOOKUP(EB[[#This Row],[Source_carrier]],KS_DB[[product]:[KS]],6,FALSE),0)</f>
        <v>0</v>
      </c>
      <c r="G3050" s="4" t="s">
        <v>34</v>
      </c>
      <c r="H3050" s="4" t="s">
        <v>637</v>
      </c>
      <c r="I3050" s="4" t="s">
        <v>63</v>
      </c>
      <c r="J3050" s="4" t="s">
        <v>37</v>
      </c>
      <c r="K3050" s="4" t="s">
        <v>638</v>
      </c>
      <c r="L3050" s="4" t="s">
        <v>39</v>
      </c>
      <c r="M3050" s="4" t="s">
        <v>64</v>
      </c>
      <c r="N3050" s="4" t="s">
        <v>41</v>
      </c>
      <c r="O3050" s="4">
        <v>4146</v>
      </c>
      <c r="P3050" s="4">
        <v>4393</v>
      </c>
      <c r="Q3050" s="4">
        <v>4805</v>
      </c>
      <c r="R3050" s="4">
        <v>3451</v>
      </c>
      <c r="S3050" s="4">
        <v>2838</v>
      </c>
      <c r="T3050" s="4">
        <v>2120</v>
      </c>
      <c r="U3050" s="4">
        <v>2685</v>
      </c>
      <c r="V3050" s="4">
        <v>2695</v>
      </c>
      <c r="W3050" s="4">
        <v>340</v>
      </c>
      <c r="X3050" s="4">
        <v>715</v>
      </c>
      <c r="Y3050" s="4">
        <v>2639</v>
      </c>
      <c r="Z3050" s="4">
        <v>1980</v>
      </c>
      <c r="AA3050" s="4">
        <v>2185</v>
      </c>
      <c r="AB3050" s="4">
        <v>5767</v>
      </c>
      <c r="AC3050" s="4">
        <v>1179</v>
      </c>
      <c r="AD3050" s="4">
        <v>1092</v>
      </c>
      <c r="AE3050" s="4">
        <v>936</v>
      </c>
      <c r="AF3050" s="4">
        <v>850</v>
      </c>
      <c r="AG3050" s="4">
        <v>727</v>
      </c>
      <c r="AH3050" s="4">
        <v>654</v>
      </c>
      <c r="AI3050" s="4">
        <v>342</v>
      </c>
      <c r="AJ3050" s="4">
        <v>281</v>
      </c>
      <c r="AK3050" s="4">
        <v>277</v>
      </c>
      <c r="AL3050" s="4">
        <v>298</v>
      </c>
      <c r="AM3050" s="4">
        <v>185</v>
      </c>
      <c r="AN3050" s="4">
        <v>202</v>
      </c>
    </row>
    <row r="3051" spans="1:40" ht="15" customHeight="1" x14ac:dyDescent="0.25">
      <c r="A3051" s="4" t="str">
        <f>EB[[#This Row],[unit]] &amp; "#" &amp; EB[[#This Row],[indic_nrg]] &amp; "#" &amp; EB[[#This Row],[product]] &amp; "#" &amp; EB[[#This Row],[geo]]</f>
        <v>TJ#B_101805#2230#CZ</v>
      </c>
      <c r="B3051" s="4" t="str">
        <f>VLOOKUP(EB[[#This Row],[product]],KS_DB[[product]:[KS]],5,FALSE)</f>
        <v>solid</v>
      </c>
      <c r="C3051" s="4" t="str">
        <f>VLOOKUP(EB[[#This Row],[product]],KS_DB[[product]:[KS]],6,FALSE)</f>
        <v>solid</v>
      </c>
      <c r="D3051" s="4">
        <f>VLOOKUP(EB[[#This Row],[product]],Carriers[],4,FALSE)</f>
        <v>1</v>
      </c>
      <c r="E3051" s="4">
        <f>VLOOKUP(EB[[#This Row],[indic_nrg]],Indicators[],4,FALSE)</f>
        <v>0</v>
      </c>
      <c r="F3051" s="4">
        <f>IFERROR(VLOOKUP(EB[[#This Row],[Source_carrier]],KS_DB[[product]:[KS]],6,FALSE),0)</f>
        <v>0</v>
      </c>
      <c r="G3051" s="4" t="s">
        <v>34</v>
      </c>
      <c r="H3051" s="4" t="s">
        <v>637</v>
      </c>
      <c r="I3051" s="4" t="s">
        <v>65</v>
      </c>
      <c r="J3051" s="4" t="s">
        <v>37</v>
      </c>
      <c r="K3051" s="4" t="s">
        <v>638</v>
      </c>
      <c r="L3051" s="4" t="s">
        <v>39</v>
      </c>
      <c r="M3051" s="4" t="s">
        <v>66</v>
      </c>
      <c r="N3051" s="4" t="s">
        <v>41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</row>
    <row r="3052" spans="1:40" ht="15" customHeight="1" x14ac:dyDescent="0.25">
      <c r="A3052" s="4" t="str">
        <f>EB[[#This Row],[unit]] &amp; "#" &amp; EB[[#This Row],[indic_nrg]] &amp; "#" &amp; EB[[#This Row],[product]] &amp; "#" &amp; EB[[#This Row],[geo]]</f>
        <v>TJ#B_101805#2310#CZ</v>
      </c>
      <c r="B3052" s="4" t="str">
        <f>VLOOKUP(EB[[#This Row],[product]],KS_DB[[product]:[KS]],5,FALSE)</f>
        <v>solid</v>
      </c>
      <c r="C3052" s="4" t="str">
        <f>VLOOKUP(EB[[#This Row],[product]],KS_DB[[product]:[KS]],6,FALSE)</f>
        <v>solid</v>
      </c>
      <c r="D3052" s="4">
        <f>VLOOKUP(EB[[#This Row],[product]],Carriers[],4,FALSE)</f>
        <v>1</v>
      </c>
      <c r="E3052" s="4">
        <f>VLOOKUP(EB[[#This Row],[indic_nrg]],Indicators[],4,FALSE)</f>
        <v>0</v>
      </c>
      <c r="F3052" s="4">
        <f>IFERROR(VLOOKUP(EB[[#This Row],[Source_carrier]],KS_DB[[product]:[KS]],6,FALSE),0)</f>
        <v>0</v>
      </c>
      <c r="G3052" s="4" t="s">
        <v>34</v>
      </c>
      <c r="H3052" s="4" t="s">
        <v>637</v>
      </c>
      <c r="I3052" s="4" t="s">
        <v>67</v>
      </c>
      <c r="J3052" s="4" t="s">
        <v>37</v>
      </c>
      <c r="K3052" s="4" t="s">
        <v>638</v>
      </c>
      <c r="L3052" s="4" t="s">
        <v>39</v>
      </c>
      <c r="M3052" s="4" t="s">
        <v>68</v>
      </c>
      <c r="N3052" s="4" t="s">
        <v>41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</row>
    <row r="3053" spans="1:40" ht="15" customHeight="1" x14ac:dyDescent="0.25">
      <c r="A3053" s="4" t="str">
        <f>EB[[#This Row],[unit]] &amp; "#" &amp; EB[[#This Row],[indic_nrg]] &amp; "#" &amp; EB[[#This Row],[product]] &amp; "#" &amp; EB[[#This Row],[geo]]</f>
        <v>TJ#B_101805#2330#CZ</v>
      </c>
      <c r="B3053" s="4" t="str">
        <f>VLOOKUP(EB[[#This Row],[product]],KS_DB[[product]:[KS]],5,FALSE)</f>
        <v>solid</v>
      </c>
      <c r="C3053" s="4" t="str">
        <f>VLOOKUP(EB[[#This Row],[product]],KS_DB[[product]:[KS]],6,FALSE)</f>
        <v>solid</v>
      </c>
      <c r="D3053" s="4">
        <f>VLOOKUP(EB[[#This Row],[product]],Carriers[],4,FALSE)</f>
        <v>1</v>
      </c>
      <c r="E3053" s="4">
        <f>VLOOKUP(EB[[#This Row],[indic_nrg]],Indicators[],4,FALSE)</f>
        <v>0</v>
      </c>
      <c r="F3053" s="4">
        <f>IFERROR(VLOOKUP(EB[[#This Row],[Source_carrier]],KS_DB[[product]:[KS]],6,FALSE),0)</f>
        <v>0</v>
      </c>
      <c r="G3053" s="4" t="s">
        <v>34</v>
      </c>
      <c r="H3053" s="4" t="s">
        <v>637</v>
      </c>
      <c r="I3053" s="4" t="s">
        <v>69</v>
      </c>
      <c r="J3053" s="4" t="s">
        <v>37</v>
      </c>
      <c r="K3053" s="4" t="s">
        <v>638</v>
      </c>
      <c r="L3053" s="4" t="s">
        <v>39</v>
      </c>
      <c r="M3053" s="4" t="s">
        <v>70</v>
      </c>
      <c r="N3053" s="4" t="s">
        <v>41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</v>
      </c>
      <c r="Y3053" s="4">
        <v>0</v>
      </c>
      <c r="Z3053" s="4">
        <v>0</v>
      </c>
      <c r="AA3053" s="4">
        <v>0</v>
      </c>
      <c r="AB3053" s="4">
        <v>0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</row>
    <row r="3054" spans="1:40" ht="15" customHeight="1" x14ac:dyDescent="0.25">
      <c r="A3054" s="4" t="str">
        <f>EB[[#This Row],[unit]] &amp; "#" &amp; EB[[#This Row],[indic_nrg]] &amp; "#" &amp; EB[[#This Row],[product]] &amp; "#" &amp; EB[[#This Row],[geo]]</f>
        <v>TJ#B_101805#2410#CZ</v>
      </c>
      <c r="B3054" s="4" t="str">
        <f>VLOOKUP(EB[[#This Row],[product]],KS_DB[[product]:[KS]],5,FALSE)</f>
        <v>solid</v>
      </c>
      <c r="C3054" s="4" t="str">
        <f>VLOOKUP(EB[[#This Row],[product]],KS_DB[[product]:[KS]],6,FALSE)</f>
        <v>solid</v>
      </c>
      <c r="D3054" s="4">
        <f>VLOOKUP(EB[[#This Row],[product]],Carriers[],4,FALSE)</f>
        <v>1</v>
      </c>
      <c r="E3054" s="4">
        <f>VLOOKUP(EB[[#This Row],[indic_nrg]],Indicators[],4,FALSE)</f>
        <v>0</v>
      </c>
      <c r="F3054" s="4">
        <f>IFERROR(VLOOKUP(EB[[#This Row],[Source_carrier]],KS_DB[[product]:[KS]],6,FALSE),0)</f>
        <v>0</v>
      </c>
      <c r="G3054" s="4" t="s">
        <v>34</v>
      </c>
      <c r="H3054" s="4" t="s">
        <v>637</v>
      </c>
      <c r="I3054" s="4" t="s">
        <v>71</v>
      </c>
      <c r="J3054" s="4" t="s">
        <v>37</v>
      </c>
      <c r="K3054" s="4" t="s">
        <v>638</v>
      </c>
      <c r="L3054" s="4" t="s">
        <v>39</v>
      </c>
      <c r="M3054" s="4" t="s">
        <v>72</v>
      </c>
      <c r="N3054" s="4" t="s">
        <v>41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  <c r="Y3054" s="4">
        <v>0</v>
      </c>
      <c r="Z3054" s="4">
        <v>0</v>
      </c>
      <c r="AA3054" s="4">
        <v>0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</row>
    <row r="3055" spans="1:40" ht="15" customHeight="1" x14ac:dyDescent="0.25">
      <c r="A3055" s="4" t="str">
        <f>EB[[#This Row],[unit]] &amp; "#" &amp; EB[[#This Row],[indic_nrg]] &amp; "#" &amp; EB[[#This Row],[product]] &amp; "#" &amp; EB[[#This Row],[geo]]</f>
        <v>TJ#B_101805#3000#CZ</v>
      </c>
      <c r="B3055" s="4" t="str">
        <f>VLOOKUP(EB[[#This Row],[product]],KS_DB[[product]:[KS]],5,FALSE)</f>
        <v>liquid</v>
      </c>
      <c r="C3055" s="4" t="str">
        <f>VLOOKUP(EB[[#This Row],[product]],KS_DB[[product]:[KS]],6,FALSE)</f>
        <v>liquid</v>
      </c>
      <c r="D3055" s="4">
        <f>VLOOKUP(EB[[#This Row],[product]],Carriers[],4,FALSE)</f>
        <v>0</v>
      </c>
      <c r="E3055" s="4">
        <f>VLOOKUP(EB[[#This Row],[indic_nrg]],Indicators[],4,FALSE)</f>
        <v>0</v>
      </c>
      <c r="F3055" s="4">
        <f>IFERROR(VLOOKUP(EB[[#This Row],[Source_carrier]],KS_DB[[product]:[KS]],6,FALSE),0)</f>
        <v>0</v>
      </c>
      <c r="G3055" s="4" t="s">
        <v>34</v>
      </c>
      <c r="H3055" s="4" t="s">
        <v>637</v>
      </c>
      <c r="I3055" s="4" t="s">
        <v>73</v>
      </c>
      <c r="J3055" s="4" t="s">
        <v>37</v>
      </c>
      <c r="K3055" s="4" t="s">
        <v>638</v>
      </c>
      <c r="L3055" s="4" t="s">
        <v>39</v>
      </c>
      <c r="M3055" s="4" t="s">
        <v>74</v>
      </c>
      <c r="N3055" s="4" t="s">
        <v>41</v>
      </c>
      <c r="O3055" s="4">
        <v>0</v>
      </c>
      <c r="P3055" s="4">
        <v>0</v>
      </c>
      <c r="Q3055" s="4">
        <v>0</v>
      </c>
      <c r="R3055" s="4">
        <v>0</v>
      </c>
      <c r="S3055" s="4">
        <v>7891</v>
      </c>
      <c r="T3055" s="4">
        <v>6321</v>
      </c>
      <c r="U3055" s="4">
        <v>6644</v>
      </c>
      <c r="V3055" s="4">
        <v>8270</v>
      </c>
      <c r="W3055" s="4">
        <v>11629</v>
      </c>
      <c r="X3055" s="4">
        <v>7041</v>
      </c>
      <c r="Y3055" s="4">
        <v>5559</v>
      </c>
      <c r="Z3055" s="4">
        <v>3701</v>
      </c>
      <c r="AA3055" s="4">
        <v>4072</v>
      </c>
      <c r="AB3055" s="4">
        <v>3941</v>
      </c>
      <c r="AC3055" s="4">
        <v>5363</v>
      </c>
      <c r="AD3055" s="4">
        <v>4092</v>
      </c>
      <c r="AE3055" s="4">
        <v>1823</v>
      </c>
      <c r="AF3055" s="4">
        <v>2151</v>
      </c>
      <c r="AG3055" s="4">
        <v>1467</v>
      </c>
      <c r="AH3055" s="4">
        <v>754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</row>
    <row r="3056" spans="1:40" ht="15" customHeight="1" x14ac:dyDescent="0.25">
      <c r="A3056" s="4" t="str">
        <f>EB[[#This Row],[unit]] &amp; "#" &amp; EB[[#This Row],[indic_nrg]] &amp; "#" &amp; EB[[#This Row],[product]] &amp; "#" &amp; EB[[#This Row],[geo]]</f>
        <v>TJ#B_101805#3200#CZ</v>
      </c>
      <c r="B3056" s="4" t="str">
        <f>VLOOKUP(EB[[#This Row],[product]],KS_DB[[product]:[KS]],5,FALSE)</f>
        <v>liquid</v>
      </c>
      <c r="C3056" s="4" t="str">
        <f>VLOOKUP(EB[[#This Row],[product]],KS_DB[[product]:[KS]],6,FALSE)</f>
        <v>liquid</v>
      </c>
      <c r="D3056" s="4">
        <f>VLOOKUP(EB[[#This Row],[product]],Carriers[],4,FALSE)</f>
        <v>0</v>
      </c>
      <c r="E3056" s="4">
        <f>VLOOKUP(EB[[#This Row],[indic_nrg]],Indicators[],4,FALSE)</f>
        <v>0</v>
      </c>
      <c r="F3056" s="4">
        <f>IFERROR(VLOOKUP(EB[[#This Row],[Source_carrier]],KS_DB[[product]:[KS]],6,FALSE),0)</f>
        <v>0</v>
      </c>
      <c r="G3056" s="4" t="s">
        <v>34</v>
      </c>
      <c r="H3056" s="4" t="s">
        <v>637</v>
      </c>
      <c r="I3056" s="4" t="s">
        <v>75</v>
      </c>
      <c r="J3056" s="4" t="s">
        <v>37</v>
      </c>
      <c r="K3056" s="4" t="s">
        <v>638</v>
      </c>
      <c r="L3056" s="4" t="s">
        <v>39</v>
      </c>
      <c r="M3056" s="4" t="s">
        <v>76</v>
      </c>
      <c r="N3056" s="4" t="s">
        <v>41</v>
      </c>
      <c r="O3056" s="4">
        <v>0</v>
      </c>
      <c r="P3056" s="4">
        <v>0</v>
      </c>
      <c r="Q3056" s="4">
        <v>0</v>
      </c>
      <c r="R3056" s="4">
        <v>0</v>
      </c>
      <c r="S3056" s="4">
        <v>7891</v>
      </c>
      <c r="T3056" s="4">
        <v>6321</v>
      </c>
      <c r="U3056" s="4">
        <v>6644</v>
      </c>
      <c r="V3056" s="4">
        <v>8270</v>
      </c>
      <c r="W3056" s="4">
        <v>11629</v>
      </c>
      <c r="X3056" s="4">
        <v>7041</v>
      </c>
      <c r="Y3056" s="4">
        <v>5559</v>
      </c>
      <c r="Z3056" s="4">
        <v>3701</v>
      </c>
      <c r="AA3056" s="4">
        <v>4072</v>
      </c>
      <c r="AB3056" s="4">
        <v>3941</v>
      </c>
      <c r="AC3056" s="4">
        <v>5363</v>
      </c>
      <c r="AD3056" s="4">
        <v>4092</v>
      </c>
      <c r="AE3056" s="4">
        <v>1823</v>
      </c>
      <c r="AF3056" s="4">
        <v>2151</v>
      </c>
      <c r="AG3056" s="4">
        <v>1467</v>
      </c>
      <c r="AH3056" s="4">
        <v>754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</row>
    <row r="3057" spans="1:40" ht="15" customHeight="1" x14ac:dyDescent="0.25">
      <c r="A3057" s="4" t="str">
        <f>EB[[#This Row],[unit]] &amp; "#" &amp; EB[[#This Row],[indic_nrg]] &amp; "#" &amp; EB[[#This Row],[product]] &amp; "#" &amp; EB[[#This Row],[geo]]</f>
        <v>TJ#B_101805#3220#CZ</v>
      </c>
      <c r="B3057" s="4" t="str">
        <f>VLOOKUP(EB[[#This Row],[product]],KS_DB[[product]:[KS]],5,FALSE)</f>
        <v>liquid</v>
      </c>
      <c r="C3057" s="4" t="str">
        <f>VLOOKUP(EB[[#This Row],[product]],KS_DB[[product]:[KS]],6,FALSE)</f>
        <v>LPG</v>
      </c>
      <c r="D3057" s="4">
        <f>VLOOKUP(EB[[#This Row],[product]],Carriers[],4,FALSE)</f>
        <v>1</v>
      </c>
      <c r="E3057" s="4">
        <f>VLOOKUP(EB[[#This Row],[indic_nrg]],Indicators[],4,FALSE)</f>
        <v>0</v>
      </c>
      <c r="F3057" s="4">
        <f>IFERROR(VLOOKUP(EB[[#This Row],[Source_carrier]],KS_DB[[product]:[KS]],6,FALSE),0)</f>
        <v>0</v>
      </c>
      <c r="G3057" s="4" t="s">
        <v>34</v>
      </c>
      <c r="H3057" s="4" t="s">
        <v>637</v>
      </c>
      <c r="I3057" s="4" t="s">
        <v>77</v>
      </c>
      <c r="J3057" s="4" t="s">
        <v>37</v>
      </c>
      <c r="K3057" s="4" t="s">
        <v>638</v>
      </c>
      <c r="L3057" s="4" t="s">
        <v>39</v>
      </c>
      <c r="M3057" s="4" t="s">
        <v>78</v>
      </c>
      <c r="N3057" s="4" t="s">
        <v>41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46</v>
      </c>
      <c r="V3057" s="4">
        <v>46</v>
      </c>
      <c r="W3057" s="4">
        <v>92</v>
      </c>
      <c r="X3057" s="4">
        <v>46</v>
      </c>
      <c r="Y3057" s="4">
        <v>92</v>
      </c>
      <c r="Z3057" s="4">
        <v>89</v>
      </c>
      <c r="AA3057" s="4">
        <v>89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4">
        <v>0</v>
      </c>
    </row>
    <row r="3058" spans="1:40" ht="15" customHeight="1" x14ac:dyDescent="0.25">
      <c r="A3058" s="4" t="str">
        <f>EB[[#This Row],[unit]] &amp; "#" &amp; EB[[#This Row],[indic_nrg]] &amp; "#" &amp; EB[[#This Row],[product]] &amp; "#" &amp; EB[[#This Row],[geo]]</f>
        <v>TJ#B_101805#3260#CZ</v>
      </c>
      <c r="B3058" s="4" t="str">
        <f>VLOOKUP(EB[[#This Row],[product]],KS_DB[[product]:[KS]],5,FALSE)</f>
        <v>liquid</v>
      </c>
      <c r="C3058" s="4" t="str">
        <f>VLOOKUP(EB[[#This Row],[product]],KS_DB[[product]:[KS]],6,FALSE)</f>
        <v>diesel</v>
      </c>
      <c r="D3058" s="4">
        <f>VLOOKUP(EB[[#This Row],[product]],Carriers[],4,FALSE)</f>
        <v>1</v>
      </c>
      <c r="E3058" s="4">
        <f>VLOOKUP(EB[[#This Row],[indic_nrg]],Indicators[],4,FALSE)</f>
        <v>0</v>
      </c>
      <c r="F3058" s="4">
        <f>IFERROR(VLOOKUP(EB[[#This Row],[Source_carrier]],KS_DB[[product]:[KS]],6,FALSE),0)</f>
        <v>0</v>
      </c>
      <c r="G3058" s="4" t="s">
        <v>34</v>
      </c>
      <c r="H3058" s="4" t="s">
        <v>637</v>
      </c>
      <c r="I3058" s="4" t="s">
        <v>79</v>
      </c>
      <c r="J3058" s="4" t="s">
        <v>37</v>
      </c>
      <c r="K3058" s="4" t="s">
        <v>638</v>
      </c>
      <c r="L3058" s="4" t="s">
        <v>39</v>
      </c>
      <c r="M3058" s="4" t="s">
        <v>80</v>
      </c>
      <c r="N3058" s="4" t="s">
        <v>41</v>
      </c>
      <c r="O3058" s="4">
        <v>0</v>
      </c>
      <c r="P3058" s="4">
        <v>0</v>
      </c>
      <c r="Q3058" s="4">
        <v>0</v>
      </c>
      <c r="R3058" s="4">
        <v>0</v>
      </c>
      <c r="S3058" s="4">
        <v>170</v>
      </c>
      <c r="T3058" s="4">
        <v>170</v>
      </c>
      <c r="U3058" s="4">
        <v>680</v>
      </c>
      <c r="V3058" s="4">
        <v>511</v>
      </c>
      <c r="W3058" s="4">
        <v>511</v>
      </c>
      <c r="X3058" s="4">
        <v>427</v>
      </c>
      <c r="Y3058" s="4">
        <v>384</v>
      </c>
      <c r="Z3058" s="4">
        <v>293</v>
      </c>
      <c r="AA3058" s="4">
        <v>294</v>
      </c>
      <c r="AB3058" s="4">
        <v>84</v>
      </c>
      <c r="AC3058" s="4">
        <v>84</v>
      </c>
      <c r="AD3058" s="4">
        <v>84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</row>
    <row r="3059" spans="1:40" ht="15" customHeight="1" x14ac:dyDescent="0.25">
      <c r="A3059" s="4" t="str">
        <f>EB[[#This Row],[unit]] &amp; "#" &amp; EB[[#This Row],[indic_nrg]] &amp; "#" &amp; EB[[#This Row],[product]] &amp; "#" &amp; EB[[#This Row],[geo]]</f>
        <v>TJ#B_101805#3270A#CZ</v>
      </c>
      <c r="B3059" s="4" t="str">
        <f>VLOOKUP(EB[[#This Row],[product]],KS_DB[[product]:[KS]],5,FALSE)</f>
        <v>liquid</v>
      </c>
      <c r="C3059" s="4" t="str">
        <f>VLOOKUP(EB[[#This Row],[product]],KS_DB[[product]:[KS]],6,FALSE)</f>
        <v>liquid</v>
      </c>
      <c r="D3059" s="4">
        <f>VLOOKUP(EB[[#This Row],[product]],Carriers[],4,FALSE)</f>
        <v>1</v>
      </c>
      <c r="E3059" s="4">
        <f>VLOOKUP(EB[[#This Row],[indic_nrg]],Indicators[],4,FALSE)</f>
        <v>0</v>
      </c>
      <c r="F3059" s="4">
        <f>IFERROR(VLOOKUP(EB[[#This Row],[Source_carrier]],KS_DB[[product]:[KS]],6,FALSE),0)</f>
        <v>0</v>
      </c>
      <c r="G3059" s="4" t="s">
        <v>34</v>
      </c>
      <c r="H3059" s="4" t="s">
        <v>637</v>
      </c>
      <c r="I3059" s="4" t="s">
        <v>81</v>
      </c>
      <c r="J3059" s="4" t="s">
        <v>37</v>
      </c>
      <c r="K3059" s="4" t="s">
        <v>638</v>
      </c>
      <c r="L3059" s="4" t="s">
        <v>39</v>
      </c>
      <c r="M3059" s="4" t="s">
        <v>82</v>
      </c>
      <c r="N3059" s="4" t="s">
        <v>41</v>
      </c>
      <c r="O3059" s="4">
        <v>0</v>
      </c>
      <c r="P3059" s="4">
        <v>0</v>
      </c>
      <c r="Q3059" s="4">
        <v>0</v>
      </c>
      <c r="R3059" s="4">
        <v>0</v>
      </c>
      <c r="S3059" s="4">
        <v>7721</v>
      </c>
      <c r="T3059" s="4">
        <v>6151</v>
      </c>
      <c r="U3059" s="4">
        <v>5918</v>
      </c>
      <c r="V3059" s="4">
        <v>7713</v>
      </c>
      <c r="W3059" s="4">
        <v>11026</v>
      </c>
      <c r="X3059" s="4">
        <v>6568</v>
      </c>
      <c r="Y3059" s="4">
        <v>5082</v>
      </c>
      <c r="Z3059" s="4">
        <v>3319</v>
      </c>
      <c r="AA3059" s="4">
        <v>3689</v>
      </c>
      <c r="AB3059" s="4">
        <v>3857</v>
      </c>
      <c r="AC3059" s="4">
        <v>5280</v>
      </c>
      <c r="AD3059" s="4">
        <v>4008</v>
      </c>
      <c r="AE3059" s="4">
        <v>1823</v>
      </c>
      <c r="AF3059" s="4">
        <v>2151</v>
      </c>
      <c r="AG3059" s="4">
        <v>1430</v>
      </c>
      <c r="AH3059" s="4">
        <v>754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</row>
    <row r="3060" spans="1:40" ht="15" customHeight="1" x14ac:dyDescent="0.25">
      <c r="A3060" s="4" t="str">
        <f>EB[[#This Row],[unit]] &amp; "#" &amp; EB[[#This Row],[indic_nrg]] &amp; "#" &amp; EB[[#This Row],[product]] &amp; "#" &amp; EB[[#This Row],[geo]]</f>
        <v>TJ#B_101805#3285#CZ</v>
      </c>
      <c r="B3060" s="4" t="str">
        <f>VLOOKUP(EB[[#This Row],[product]],KS_DB[[product]:[KS]],5,FALSE)</f>
        <v>liquid</v>
      </c>
      <c r="C3060" s="4" t="str">
        <f>VLOOKUP(EB[[#This Row],[product]],KS_DB[[product]:[KS]],6,FALSE)</f>
        <v>liquid</v>
      </c>
      <c r="D3060" s="4">
        <f>VLOOKUP(EB[[#This Row],[product]],Carriers[],4,FALSE)</f>
        <v>1</v>
      </c>
      <c r="E3060" s="4">
        <f>VLOOKUP(EB[[#This Row],[indic_nrg]],Indicators[],4,FALSE)</f>
        <v>0</v>
      </c>
      <c r="F3060" s="4">
        <f>IFERROR(VLOOKUP(EB[[#This Row],[Source_carrier]],KS_DB[[product]:[KS]],6,FALSE),0)</f>
        <v>0</v>
      </c>
      <c r="G3060" s="4" t="s">
        <v>34</v>
      </c>
      <c r="H3060" s="4" t="s">
        <v>637</v>
      </c>
      <c r="I3060" s="4" t="s">
        <v>1149</v>
      </c>
      <c r="J3060" s="4" t="s">
        <v>37</v>
      </c>
      <c r="K3060" s="4" t="s">
        <v>638</v>
      </c>
      <c r="L3060" s="4" t="s">
        <v>39</v>
      </c>
      <c r="M3060" s="4" t="s">
        <v>1150</v>
      </c>
      <c r="N3060" s="4" t="s">
        <v>41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38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</row>
    <row r="3061" spans="1:40" ht="15" customHeight="1" x14ac:dyDescent="0.25">
      <c r="A3061" s="4" t="str">
        <f>EB[[#This Row],[unit]] &amp; "#" &amp; EB[[#This Row],[indic_nrg]] &amp; "#" &amp; EB[[#This Row],[product]] &amp; "#" &amp; EB[[#This Row],[geo]]</f>
        <v>TJ#B_101805#3295#CZ</v>
      </c>
      <c r="B3061" s="4" t="str">
        <f>VLOOKUP(EB[[#This Row],[product]],KS_DB[[product]:[KS]],5,FALSE)</f>
        <v>liquid</v>
      </c>
      <c r="C3061" s="4" t="str">
        <f>VLOOKUP(EB[[#This Row],[product]],KS_DB[[product]:[KS]],6,FALSE)</f>
        <v>liquid</v>
      </c>
      <c r="D3061" s="4">
        <f>VLOOKUP(EB[[#This Row],[product]],Carriers[],4,FALSE)</f>
        <v>1</v>
      </c>
      <c r="E3061" s="4">
        <f>VLOOKUP(EB[[#This Row],[indic_nrg]],Indicators[],4,FALSE)</f>
        <v>0</v>
      </c>
      <c r="F3061" s="4">
        <f>IFERROR(VLOOKUP(EB[[#This Row],[Source_carrier]],KS_DB[[product]:[KS]],6,FALSE),0)</f>
        <v>0</v>
      </c>
      <c r="G3061" s="4" t="s">
        <v>34</v>
      </c>
      <c r="H3061" s="4" t="s">
        <v>637</v>
      </c>
      <c r="I3061" s="4" t="s">
        <v>1153</v>
      </c>
      <c r="J3061" s="4" t="s">
        <v>37</v>
      </c>
      <c r="K3061" s="4" t="s">
        <v>638</v>
      </c>
      <c r="L3061" s="4" t="s">
        <v>39</v>
      </c>
      <c r="M3061" s="4" t="s">
        <v>1154</v>
      </c>
      <c r="N3061" s="4" t="s">
        <v>41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</row>
    <row r="3062" spans="1:40" ht="15" customHeight="1" x14ac:dyDescent="0.25">
      <c r="A3062" s="4" t="str">
        <f>EB[[#This Row],[unit]] &amp; "#" &amp; EB[[#This Row],[indic_nrg]] &amp; "#" &amp; EB[[#This Row],[product]] &amp; "#" &amp; EB[[#This Row],[geo]]</f>
        <v>TJ#B_101805#4000#CZ</v>
      </c>
      <c r="B3062" s="4" t="str">
        <f>VLOOKUP(EB[[#This Row],[product]],KS_DB[[product]:[KS]],5,FALSE)</f>
        <v>gas</v>
      </c>
      <c r="C3062" s="4" t="str">
        <f>VLOOKUP(EB[[#This Row],[product]],KS_DB[[product]:[KS]],6,FALSE)</f>
        <v>gas</v>
      </c>
      <c r="D3062" s="4">
        <f>VLOOKUP(EB[[#This Row],[product]],Carriers[],4,FALSE)</f>
        <v>0</v>
      </c>
      <c r="E3062" s="4">
        <f>VLOOKUP(EB[[#This Row],[indic_nrg]],Indicators[],4,FALSE)</f>
        <v>0</v>
      </c>
      <c r="F3062" s="4">
        <f>IFERROR(VLOOKUP(EB[[#This Row],[Source_carrier]],KS_DB[[product]:[KS]],6,FALSE),0)</f>
        <v>0</v>
      </c>
      <c r="G3062" s="4" t="s">
        <v>34</v>
      </c>
      <c r="H3062" s="4" t="s">
        <v>637</v>
      </c>
      <c r="I3062" s="4" t="s">
        <v>83</v>
      </c>
      <c r="J3062" s="4" t="s">
        <v>37</v>
      </c>
      <c r="K3062" s="4" t="s">
        <v>638</v>
      </c>
      <c r="L3062" s="4" t="s">
        <v>39</v>
      </c>
      <c r="M3062" s="4" t="s">
        <v>84</v>
      </c>
      <c r="N3062" s="4" t="s">
        <v>41</v>
      </c>
      <c r="O3062" s="4">
        <v>20025</v>
      </c>
      <c r="P3062" s="4">
        <v>12716</v>
      </c>
      <c r="Q3062" s="4">
        <v>30080</v>
      </c>
      <c r="R3062" s="4">
        <v>39940</v>
      </c>
      <c r="S3062" s="4">
        <v>42708</v>
      </c>
      <c r="T3062" s="4">
        <v>45431</v>
      </c>
      <c r="U3062" s="4">
        <v>45602</v>
      </c>
      <c r="V3062" s="4">
        <v>42019</v>
      </c>
      <c r="W3062" s="4">
        <v>38284</v>
      </c>
      <c r="X3062" s="4">
        <v>31363</v>
      </c>
      <c r="Y3062" s="4">
        <v>33099</v>
      </c>
      <c r="Z3062" s="4">
        <v>36810</v>
      </c>
      <c r="AA3062" s="4">
        <v>33998</v>
      </c>
      <c r="AB3062" s="4">
        <v>36453</v>
      </c>
      <c r="AC3062" s="4">
        <v>36920</v>
      </c>
      <c r="AD3062" s="4">
        <v>33723</v>
      </c>
      <c r="AE3062" s="4">
        <v>33693</v>
      </c>
      <c r="AF3062" s="4">
        <v>33507</v>
      </c>
      <c r="AG3062" s="4">
        <v>33666</v>
      </c>
      <c r="AH3062" s="4">
        <v>25870</v>
      </c>
      <c r="AI3062" s="4">
        <v>28286</v>
      </c>
      <c r="AJ3062" s="4">
        <v>27593</v>
      </c>
      <c r="AK3062" s="4">
        <v>24989</v>
      </c>
      <c r="AL3062" s="4">
        <v>24830</v>
      </c>
      <c r="AM3062" s="4">
        <v>24440</v>
      </c>
      <c r="AN3062" s="4">
        <v>23505</v>
      </c>
    </row>
    <row r="3063" spans="1:40" ht="15" customHeight="1" x14ac:dyDescent="0.25">
      <c r="A3063" s="4" t="str">
        <f>EB[[#This Row],[unit]] &amp; "#" &amp; EB[[#This Row],[indic_nrg]] &amp; "#" &amp; EB[[#This Row],[product]] &amp; "#" &amp; EB[[#This Row],[geo]]</f>
        <v>TJ#B_101805#4100#CZ</v>
      </c>
      <c r="B3063" s="4" t="str">
        <f>VLOOKUP(EB[[#This Row],[product]],KS_DB[[product]:[KS]],5,FALSE)</f>
        <v>gas</v>
      </c>
      <c r="C3063" s="4" t="str">
        <f>VLOOKUP(EB[[#This Row],[product]],KS_DB[[product]:[KS]],6,FALSE)</f>
        <v>gas</v>
      </c>
      <c r="D3063" s="4">
        <f>VLOOKUP(EB[[#This Row],[product]],Carriers[],4,FALSE)</f>
        <v>1</v>
      </c>
      <c r="E3063" s="4">
        <f>VLOOKUP(EB[[#This Row],[indic_nrg]],Indicators[],4,FALSE)</f>
        <v>0</v>
      </c>
      <c r="F3063" s="4">
        <f>IFERROR(VLOOKUP(EB[[#This Row],[Source_carrier]],KS_DB[[product]:[KS]],6,FALSE),0)</f>
        <v>0</v>
      </c>
      <c r="G3063" s="4" t="s">
        <v>34</v>
      </c>
      <c r="H3063" s="4" t="s">
        <v>637</v>
      </c>
      <c r="I3063" s="4" t="s">
        <v>85</v>
      </c>
      <c r="J3063" s="4" t="s">
        <v>37</v>
      </c>
      <c r="K3063" s="4" t="s">
        <v>638</v>
      </c>
      <c r="L3063" s="4" t="s">
        <v>39</v>
      </c>
      <c r="M3063" s="4" t="s">
        <v>86</v>
      </c>
      <c r="N3063" s="4" t="s">
        <v>41</v>
      </c>
      <c r="O3063" s="4">
        <v>0</v>
      </c>
      <c r="P3063" s="4">
        <v>0</v>
      </c>
      <c r="Q3063" s="4">
        <v>14680</v>
      </c>
      <c r="R3063" s="4">
        <v>10472</v>
      </c>
      <c r="S3063" s="4">
        <v>12242</v>
      </c>
      <c r="T3063" s="4">
        <v>13555</v>
      </c>
      <c r="U3063" s="4">
        <v>11940</v>
      </c>
      <c r="V3063" s="4">
        <v>10984</v>
      </c>
      <c r="W3063" s="4">
        <v>9601</v>
      </c>
      <c r="X3063" s="4">
        <v>9812</v>
      </c>
      <c r="Y3063" s="4">
        <v>9310</v>
      </c>
      <c r="Z3063" s="4">
        <v>10848</v>
      </c>
      <c r="AA3063" s="4">
        <v>11431</v>
      </c>
      <c r="AB3063" s="4">
        <v>11056</v>
      </c>
      <c r="AC3063" s="4">
        <v>12287</v>
      </c>
      <c r="AD3063" s="4">
        <v>11613</v>
      </c>
      <c r="AE3063" s="4">
        <v>11884</v>
      </c>
      <c r="AF3063" s="4">
        <v>11889</v>
      </c>
      <c r="AG3063" s="4">
        <v>11668</v>
      </c>
      <c r="AH3063" s="4">
        <v>10044</v>
      </c>
      <c r="AI3063" s="4">
        <v>11925</v>
      </c>
      <c r="AJ3063" s="4">
        <v>11120</v>
      </c>
      <c r="AK3063" s="4">
        <v>8738</v>
      </c>
      <c r="AL3063" s="4">
        <v>9154</v>
      </c>
      <c r="AM3063" s="4">
        <v>8420</v>
      </c>
      <c r="AN3063" s="4">
        <v>8174</v>
      </c>
    </row>
    <row r="3064" spans="1:40" ht="15" customHeight="1" x14ac:dyDescent="0.25">
      <c r="A3064" s="4" t="str">
        <f>EB[[#This Row],[unit]] &amp; "#" &amp; EB[[#This Row],[indic_nrg]] &amp; "#" &amp; EB[[#This Row],[product]] &amp; "#" &amp; EB[[#This Row],[geo]]</f>
        <v>TJ#B_101805#4200#CZ</v>
      </c>
      <c r="B3064" s="4" t="str">
        <f>VLOOKUP(EB[[#This Row],[product]],KS_DB[[product]:[KS]],5,FALSE)</f>
        <v>gas</v>
      </c>
      <c r="C3064" s="4" t="str">
        <f>VLOOKUP(EB[[#This Row],[product]],KS_DB[[product]:[KS]],6,FALSE)</f>
        <v>gas</v>
      </c>
      <c r="D3064" s="4">
        <f>VLOOKUP(EB[[#This Row],[product]],Carriers[],4,FALSE)</f>
        <v>0</v>
      </c>
      <c r="E3064" s="4">
        <f>VLOOKUP(EB[[#This Row],[indic_nrg]],Indicators[],4,FALSE)</f>
        <v>0</v>
      </c>
      <c r="F3064" s="4">
        <f>IFERROR(VLOOKUP(EB[[#This Row],[Source_carrier]],KS_DB[[product]:[KS]],6,FALSE),0)</f>
        <v>0</v>
      </c>
      <c r="G3064" s="4" t="s">
        <v>34</v>
      </c>
      <c r="H3064" s="4" t="s">
        <v>637</v>
      </c>
      <c r="I3064" s="4" t="s">
        <v>87</v>
      </c>
      <c r="J3064" s="4" t="s">
        <v>37</v>
      </c>
      <c r="K3064" s="4" t="s">
        <v>638</v>
      </c>
      <c r="L3064" s="4" t="s">
        <v>39</v>
      </c>
      <c r="M3064" s="4" t="s">
        <v>88</v>
      </c>
      <c r="N3064" s="4" t="s">
        <v>41</v>
      </c>
      <c r="O3064" s="4">
        <v>20025</v>
      </c>
      <c r="P3064" s="4">
        <v>12716</v>
      </c>
      <c r="Q3064" s="4">
        <v>15400</v>
      </c>
      <c r="R3064" s="4">
        <v>29468</v>
      </c>
      <c r="S3064" s="4">
        <v>30466</v>
      </c>
      <c r="T3064" s="4">
        <v>31876</v>
      </c>
      <c r="U3064" s="4">
        <v>33662</v>
      </c>
      <c r="V3064" s="4">
        <v>31035</v>
      </c>
      <c r="W3064" s="4">
        <v>28683</v>
      </c>
      <c r="X3064" s="4">
        <v>21551</v>
      </c>
      <c r="Y3064" s="4">
        <v>23788</v>
      </c>
      <c r="Z3064" s="4">
        <v>25962</v>
      </c>
      <c r="AA3064" s="4">
        <v>22567</v>
      </c>
      <c r="AB3064" s="4">
        <v>25397</v>
      </c>
      <c r="AC3064" s="4">
        <v>24633</v>
      </c>
      <c r="AD3064" s="4">
        <v>22110</v>
      </c>
      <c r="AE3064" s="4">
        <v>21810</v>
      </c>
      <c r="AF3064" s="4">
        <v>21618</v>
      </c>
      <c r="AG3064" s="4">
        <v>21997</v>
      </c>
      <c r="AH3064" s="4">
        <v>15826</v>
      </c>
      <c r="AI3064" s="4">
        <v>16361</v>
      </c>
      <c r="AJ3064" s="4">
        <v>16474</v>
      </c>
      <c r="AK3064" s="4">
        <v>16251</v>
      </c>
      <c r="AL3064" s="4">
        <v>15677</v>
      </c>
      <c r="AM3064" s="4">
        <v>16020</v>
      </c>
      <c r="AN3064" s="4">
        <v>15331</v>
      </c>
    </row>
    <row r="3065" spans="1:40" ht="15" customHeight="1" x14ac:dyDescent="0.25">
      <c r="A3065" s="4" t="str">
        <f>EB[[#This Row],[unit]] &amp; "#" &amp; EB[[#This Row],[indic_nrg]] &amp; "#" &amp; EB[[#This Row],[product]] &amp; "#" &amp; EB[[#This Row],[geo]]</f>
        <v>TJ#B_101805#4210#CZ</v>
      </c>
      <c r="B3065" s="4" t="str">
        <f>VLOOKUP(EB[[#This Row],[product]],KS_DB[[product]:[KS]],5,FALSE)</f>
        <v>gas</v>
      </c>
      <c r="C3065" s="4" t="str">
        <f>VLOOKUP(EB[[#This Row],[product]],KS_DB[[product]:[KS]],6,FALSE)</f>
        <v>gas</v>
      </c>
      <c r="D3065" s="4">
        <f>VLOOKUP(EB[[#This Row],[product]],Carriers[],4,FALSE)</f>
        <v>1</v>
      </c>
      <c r="E3065" s="4">
        <f>VLOOKUP(EB[[#This Row],[indic_nrg]],Indicators[],4,FALSE)</f>
        <v>0</v>
      </c>
      <c r="F3065" s="4">
        <f>IFERROR(VLOOKUP(EB[[#This Row],[Source_carrier]],KS_DB[[product]:[KS]],6,FALSE),0)</f>
        <v>0</v>
      </c>
      <c r="G3065" s="4" t="s">
        <v>34</v>
      </c>
      <c r="H3065" s="4" t="s">
        <v>637</v>
      </c>
      <c r="I3065" s="4" t="s">
        <v>89</v>
      </c>
      <c r="J3065" s="4" t="s">
        <v>37</v>
      </c>
      <c r="K3065" s="4" t="s">
        <v>638</v>
      </c>
      <c r="L3065" s="4" t="s">
        <v>39</v>
      </c>
      <c r="M3065" s="4" t="s">
        <v>90</v>
      </c>
      <c r="N3065" s="4" t="s">
        <v>41</v>
      </c>
      <c r="O3065" s="4">
        <v>0</v>
      </c>
      <c r="P3065" s="4">
        <v>0</v>
      </c>
      <c r="Q3065" s="4">
        <v>0</v>
      </c>
      <c r="R3065" s="4">
        <v>14026</v>
      </c>
      <c r="S3065" s="4">
        <v>11568</v>
      </c>
      <c r="T3065" s="4">
        <v>11733</v>
      </c>
      <c r="U3065" s="4">
        <v>13594</v>
      </c>
      <c r="V3065" s="4">
        <v>13921</v>
      </c>
      <c r="W3065" s="4">
        <v>12570</v>
      </c>
      <c r="X3065" s="4">
        <v>8702</v>
      </c>
      <c r="Y3065" s="4">
        <v>9232</v>
      </c>
      <c r="Z3065" s="4">
        <v>10440</v>
      </c>
      <c r="AA3065" s="4">
        <v>6444</v>
      </c>
      <c r="AB3065" s="4">
        <v>6986</v>
      </c>
      <c r="AC3065" s="4">
        <v>6423</v>
      </c>
      <c r="AD3065" s="4">
        <v>6029</v>
      </c>
      <c r="AE3065" s="4">
        <v>6024</v>
      </c>
      <c r="AF3065" s="4">
        <v>5497</v>
      </c>
      <c r="AG3065" s="4">
        <v>7794</v>
      </c>
      <c r="AH3065" s="4">
        <v>4960</v>
      </c>
      <c r="AI3065" s="4">
        <v>4895</v>
      </c>
      <c r="AJ3065" s="4">
        <v>5599</v>
      </c>
      <c r="AK3065" s="4">
        <v>5850</v>
      </c>
      <c r="AL3065" s="4">
        <v>5548</v>
      </c>
      <c r="AM3065" s="4">
        <v>5742</v>
      </c>
      <c r="AN3065" s="4">
        <v>5450</v>
      </c>
    </row>
    <row r="3066" spans="1:40" ht="15" customHeight="1" x14ac:dyDescent="0.25">
      <c r="A3066" s="4" t="str">
        <f>EB[[#This Row],[unit]] &amp; "#" &amp; EB[[#This Row],[indic_nrg]] &amp; "#" &amp; EB[[#This Row],[product]] &amp; "#" &amp; EB[[#This Row],[geo]]</f>
        <v>TJ#B_101805#4220#CZ</v>
      </c>
      <c r="B3066" s="4" t="str">
        <f>VLOOKUP(EB[[#This Row],[product]],KS_DB[[product]:[KS]],5,FALSE)</f>
        <v>gas</v>
      </c>
      <c r="C3066" s="4" t="str">
        <f>VLOOKUP(EB[[#This Row],[product]],KS_DB[[product]:[KS]],6,FALSE)</f>
        <v>gas</v>
      </c>
      <c r="D3066" s="4">
        <f>VLOOKUP(EB[[#This Row],[product]],Carriers[],4,FALSE)</f>
        <v>1</v>
      </c>
      <c r="E3066" s="4">
        <f>VLOOKUP(EB[[#This Row],[indic_nrg]],Indicators[],4,FALSE)</f>
        <v>0</v>
      </c>
      <c r="F3066" s="4">
        <f>IFERROR(VLOOKUP(EB[[#This Row],[Source_carrier]],KS_DB[[product]:[KS]],6,FALSE),0)</f>
        <v>0</v>
      </c>
      <c r="G3066" s="4" t="s">
        <v>34</v>
      </c>
      <c r="H3066" s="4" t="s">
        <v>637</v>
      </c>
      <c r="I3066" s="4" t="s">
        <v>91</v>
      </c>
      <c r="J3066" s="4" t="s">
        <v>37</v>
      </c>
      <c r="K3066" s="4" t="s">
        <v>638</v>
      </c>
      <c r="L3066" s="4" t="s">
        <v>39</v>
      </c>
      <c r="M3066" s="4" t="s">
        <v>92</v>
      </c>
      <c r="N3066" s="4" t="s">
        <v>41</v>
      </c>
      <c r="O3066" s="4">
        <v>18510</v>
      </c>
      <c r="P3066" s="4">
        <v>11326</v>
      </c>
      <c r="Q3066" s="4">
        <v>14095</v>
      </c>
      <c r="R3066" s="4">
        <v>13533</v>
      </c>
      <c r="S3066" s="4">
        <v>16561</v>
      </c>
      <c r="T3066" s="4">
        <v>18191</v>
      </c>
      <c r="U3066" s="4">
        <v>18392</v>
      </c>
      <c r="V3066" s="4">
        <v>15447</v>
      </c>
      <c r="W3066" s="4">
        <v>14399</v>
      </c>
      <c r="X3066" s="4">
        <v>11302</v>
      </c>
      <c r="Y3066" s="4">
        <v>12587</v>
      </c>
      <c r="Z3066" s="4">
        <v>13530</v>
      </c>
      <c r="AA3066" s="4">
        <v>14247</v>
      </c>
      <c r="AB3066" s="4">
        <v>16594</v>
      </c>
      <c r="AC3066" s="4">
        <v>16379</v>
      </c>
      <c r="AD3066" s="4">
        <v>14490</v>
      </c>
      <c r="AE3066" s="4">
        <v>14462</v>
      </c>
      <c r="AF3066" s="4">
        <v>14857</v>
      </c>
      <c r="AG3066" s="4">
        <v>12851</v>
      </c>
      <c r="AH3066" s="4">
        <v>9542</v>
      </c>
      <c r="AI3066" s="4">
        <v>10307</v>
      </c>
      <c r="AJ3066" s="4">
        <v>9678</v>
      </c>
      <c r="AK3066" s="4">
        <v>9312</v>
      </c>
      <c r="AL3066" s="4">
        <v>8979</v>
      </c>
      <c r="AM3066" s="4">
        <v>9165</v>
      </c>
      <c r="AN3066" s="4">
        <v>8637</v>
      </c>
    </row>
    <row r="3067" spans="1:40" ht="15" customHeight="1" x14ac:dyDescent="0.25">
      <c r="A3067" s="4" t="str">
        <f>EB[[#This Row],[unit]] &amp; "#" &amp; EB[[#This Row],[indic_nrg]] &amp; "#" &amp; EB[[#This Row],[product]] &amp; "#" &amp; EB[[#This Row],[geo]]</f>
        <v>TJ#B_101805#4230#CZ</v>
      </c>
      <c r="B3067" s="4" t="str">
        <f>VLOOKUP(EB[[#This Row],[product]],KS_DB[[product]:[KS]],5,FALSE)</f>
        <v>gas</v>
      </c>
      <c r="C3067" s="4" t="str">
        <f>VLOOKUP(EB[[#This Row],[product]],KS_DB[[product]:[KS]],6,FALSE)</f>
        <v>gas</v>
      </c>
      <c r="D3067" s="4">
        <f>VLOOKUP(EB[[#This Row],[product]],Carriers[],4,FALSE)</f>
        <v>1</v>
      </c>
      <c r="E3067" s="4">
        <f>VLOOKUP(EB[[#This Row],[indic_nrg]],Indicators[],4,FALSE)</f>
        <v>0</v>
      </c>
      <c r="F3067" s="4">
        <f>IFERROR(VLOOKUP(EB[[#This Row],[Source_carrier]],KS_DB[[product]:[KS]],6,FALSE),0)</f>
        <v>0</v>
      </c>
      <c r="G3067" s="4" t="s">
        <v>34</v>
      </c>
      <c r="H3067" s="4" t="s">
        <v>637</v>
      </c>
      <c r="I3067" s="4" t="s">
        <v>93</v>
      </c>
      <c r="J3067" s="4" t="s">
        <v>37</v>
      </c>
      <c r="K3067" s="4" t="s">
        <v>638</v>
      </c>
      <c r="L3067" s="4" t="s">
        <v>39</v>
      </c>
      <c r="M3067" s="4" t="s">
        <v>94</v>
      </c>
      <c r="N3067" s="4" t="s">
        <v>41</v>
      </c>
      <c r="O3067" s="4">
        <v>0</v>
      </c>
      <c r="P3067" s="4">
        <v>0</v>
      </c>
      <c r="Q3067" s="4">
        <v>0</v>
      </c>
      <c r="R3067" s="4">
        <v>487</v>
      </c>
      <c r="S3067" s="4">
        <v>718</v>
      </c>
      <c r="T3067" s="4">
        <v>341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4">
        <v>0</v>
      </c>
    </row>
    <row r="3068" spans="1:40" ht="15" customHeight="1" x14ac:dyDescent="0.25">
      <c r="A3068" s="4" t="str">
        <f>EB[[#This Row],[unit]] &amp; "#" &amp; EB[[#This Row],[indic_nrg]] &amp; "#" &amp; EB[[#This Row],[product]] &amp; "#" &amp; EB[[#This Row],[geo]]</f>
        <v>TJ#B_101805#4240#CZ</v>
      </c>
      <c r="B3068" s="4" t="str">
        <f>VLOOKUP(EB[[#This Row],[product]],KS_DB[[product]:[KS]],5,FALSE)</f>
        <v>gas</v>
      </c>
      <c r="C3068" s="4" t="str">
        <f>VLOOKUP(EB[[#This Row],[product]],KS_DB[[product]:[KS]],6,FALSE)</f>
        <v>gas</v>
      </c>
      <c r="D3068" s="4">
        <f>VLOOKUP(EB[[#This Row],[product]],Carriers[],4,FALSE)</f>
        <v>1</v>
      </c>
      <c r="E3068" s="4">
        <f>VLOOKUP(EB[[#This Row],[indic_nrg]],Indicators[],4,FALSE)</f>
        <v>0</v>
      </c>
      <c r="F3068" s="4">
        <f>IFERROR(VLOOKUP(EB[[#This Row],[Source_carrier]],KS_DB[[product]:[KS]],6,FALSE),0)</f>
        <v>0</v>
      </c>
      <c r="G3068" s="4" t="s">
        <v>34</v>
      </c>
      <c r="H3068" s="4" t="s">
        <v>637</v>
      </c>
      <c r="I3068" s="4" t="s">
        <v>95</v>
      </c>
      <c r="J3068" s="4" t="s">
        <v>37</v>
      </c>
      <c r="K3068" s="4" t="s">
        <v>638</v>
      </c>
      <c r="L3068" s="4" t="s">
        <v>39</v>
      </c>
      <c r="M3068" s="4" t="s">
        <v>96</v>
      </c>
      <c r="N3068" s="4" t="s">
        <v>41</v>
      </c>
      <c r="O3068" s="4">
        <v>1515</v>
      </c>
      <c r="P3068" s="4">
        <v>1390</v>
      </c>
      <c r="Q3068" s="4">
        <v>1305</v>
      </c>
      <c r="R3068" s="4">
        <v>1422</v>
      </c>
      <c r="S3068" s="4">
        <v>1619</v>
      </c>
      <c r="T3068" s="4">
        <v>1611</v>
      </c>
      <c r="U3068" s="4">
        <v>1676</v>
      </c>
      <c r="V3068" s="4">
        <v>1667</v>
      </c>
      <c r="W3068" s="4">
        <v>1714</v>
      </c>
      <c r="X3068" s="4">
        <v>1547</v>
      </c>
      <c r="Y3068" s="4">
        <v>1969</v>
      </c>
      <c r="Z3068" s="4">
        <v>1992</v>
      </c>
      <c r="AA3068" s="4">
        <v>1876</v>
      </c>
      <c r="AB3068" s="4">
        <v>1817</v>
      </c>
      <c r="AC3068" s="4">
        <v>1831</v>
      </c>
      <c r="AD3068" s="4">
        <v>1591</v>
      </c>
      <c r="AE3068" s="4">
        <v>1324</v>
      </c>
      <c r="AF3068" s="4">
        <v>1264</v>
      </c>
      <c r="AG3068" s="4">
        <v>1352</v>
      </c>
      <c r="AH3068" s="4">
        <v>1324</v>
      </c>
      <c r="AI3068" s="4">
        <v>1159</v>
      </c>
      <c r="AJ3068" s="4">
        <v>1197</v>
      </c>
      <c r="AK3068" s="4">
        <v>1089</v>
      </c>
      <c r="AL3068" s="4">
        <v>1150</v>
      </c>
      <c r="AM3068" s="4">
        <v>1113</v>
      </c>
      <c r="AN3068" s="4">
        <v>1244</v>
      </c>
    </row>
    <row r="3069" spans="1:40" ht="15" customHeight="1" x14ac:dyDescent="0.25">
      <c r="A3069" s="4" t="str">
        <f>EB[[#This Row],[unit]] &amp; "#" &amp; EB[[#This Row],[indic_nrg]] &amp; "#" &amp; EB[[#This Row],[product]] &amp; "#" &amp; EB[[#This Row],[geo]]</f>
        <v>TJ#B_101805#5200#CZ</v>
      </c>
      <c r="B3069" s="4" t="str">
        <f>VLOOKUP(EB[[#This Row],[product]],KS_DB[[product]:[KS]],5,FALSE)</f>
        <v>heat</v>
      </c>
      <c r="C3069" s="4" t="str">
        <f>VLOOKUP(EB[[#This Row],[product]],KS_DB[[product]:[KS]],6,FALSE)</f>
        <v>heat</v>
      </c>
      <c r="D3069" s="4">
        <f>VLOOKUP(EB[[#This Row],[product]],Carriers[],4,FALSE)</f>
        <v>1</v>
      </c>
      <c r="E3069" s="4">
        <f>VLOOKUP(EB[[#This Row],[indic_nrg]],Indicators[],4,FALSE)</f>
        <v>0</v>
      </c>
      <c r="F3069" s="4">
        <f>IFERROR(VLOOKUP(EB[[#This Row],[Source_carrier]],KS_DB[[product]:[KS]],6,FALSE),0)</f>
        <v>0</v>
      </c>
      <c r="G3069" s="4" t="s">
        <v>34</v>
      </c>
      <c r="H3069" s="4" t="s">
        <v>637</v>
      </c>
      <c r="I3069" s="4" t="s">
        <v>97</v>
      </c>
      <c r="J3069" s="4" t="s">
        <v>37</v>
      </c>
      <c r="K3069" s="4" t="s">
        <v>638</v>
      </c>
      <c r="L3069" s="4" t="s">
        <v>39</v>
      </c>
      <c r="M3069" s="4" t="s">
        <v>98</v>
      </c>
      <c r="N3069" s="4" t="s">
        <v>41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5254</v>
      </c>
      <c r="Y3069" s="4">
        <v>4825</v>
      </c>
      <c r="Z3069" s="4">
        <v>4138</v>
      </c>
      <c r="AA3069" s="4">
        <v>4097</v>
      </c>
      <c r="AB3069" s="4">
        <v>3855</v>
      </c>
      <c r="AC3069" s="4">
        <v>4318</v>
      </c>
      <c r="AD3069" s="4">
        <v>3070</v>
      </c>
      <c r="AE3069" s="4">
        <v>3037</v>
      </c>
      <c r="AF3069" s="4">
        <v>2507</v>
      </c>
      <c r="AG3069" s="4">
        <v>2214</v>
      </c>
      <c r="AH3069" s="4">
        <v>1993</v>
      </c>
      <c r="AI3069" s="4">
        <v>3664</v>
      </c>
      <c r="AJ3069" s="4">
        <v>5188</v>
      </c>
      <c r="AK3069" s="4">
        <v>5206</v>
      </c>
      <c r="AL3069" s="4">
        <v>4220</v>
      </c>
      <c r="AM3069" s="4">
        <v>3144</v>
      </c>
      <c r="AN3069" s="4">
        <v>3365</v>
      </c>
    </row>
    <row r="3070" spans="1:40" ht="15" customHeight="1" x14ac:dyDescent="0.25">
      <c r="A3070" s="4" t="str">
        <f>EB[[#This Row],[unit]] &amp; "#" &amp; EB[[#This Row],[indic_nrg]] &amp; "#" &amp; EB[[#This Row],[product]] &amp; "#" &amp; EB[[#This Row],[geo]]</f>
        <v>TJ#B_101805#5500#CZ</v>
      </c>
      <c r="B3070" s="4" t="str">
        <f>VLOOKUP(EB[[#This Row],[product]],KS_DB[[product]:[KS]],5,FALSE)</f>
        <v>RES</v>
      </c>
      <c r="C3070" s="4" t="str">
        <f>VLOOKUP(EB[[#This Row],[product]],KS_DB[[product]:[KS]],6,FALSE)</f>
        <v>RES</v>
      </c>
      <c r="D3070" s="4">
        <f>VLOOKUP(EB[[#This Row],[product]],Carriers[],4,FALSE)</f>
        <v>0</v>
      </c>
      <c r="E3070" s="4">
        <f>VLOOKUP(EB[[#This Row],[indic_nrg]],Indicators[],4,FALSE)</f>
        <v>0</v>
      </c>
      <c r="F3070" s="4">
        <f>IFERROR(VLOOKUP(EB[[#This Row],[Source_carrier]],KS_DB[[product]:[KS]],6,FALSE),0)</f>
        <v>0</v>
      </c>
      <c r="G3070" s="4" t="s">
        <v>34</v>
      </c>
      <c r="H3070" s="4" t="s">
        <v>637</v>
      </c>
      <c r="I3070" s="4" t="s">
        <v>99</v>
      </c>
      <c r="J3070" s="4" t="s">
        <v>37</v>
      </c>
      <c r="K3070" s="4" t="s">
        <v>638</v>
      </c>
      <c r="L3070" s="4" t="s">
        <v>39</v>
      </c>
      <c r="M3070" s="4" t="s">
        <v>100</v>
      </c>
      <c r="N3070" s="4" t="s">
        <v>41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0</v>
      </c>
      <c r="Z3070" s="4">
        <v>6</v>
      </c>
      <c r="AA3070" s="4">
        <v>10</v>
      </c>
      <c r="AB3070" s="4">
        <v>0</v>
      </c>
      <c r="AC3070" s="4">
        <v>13</v>
      </c>
      <c r="AD3070" s="4">
        <v>9</v>
      </c>
      <c r="AE3070" s="4">
        <v>10</v>
      </c>
      <c r="AF3070" s="4">
        <v>11</v>
      </c>
      <c r="AG3070" s="4">
        <v>0</v>
      </c>
      <c r="AH3070" s="4">
        <v>0</v>
      </c>
      <c r="AI3070" s="4">
        <v>0</v>
      </c>
      <c r="AJ3070" s="4">
        <v>18</v>
      </c>
      <c r="AK3070" s="4">
        <v>37</v>
      </c>
      <c r="AL3070" s="4">
        <v>23</v>
      </c>
      <c r="AM3070" s="4">
        <v>17</v>
      </c>
      <c r="AN3070" s="4">
        <v>3</v>
      </c>
    </row>
    <row r="3071" spans="1:40" ht="15" customHeight="1" x14ac:dyDescent="0.25">
      <c r="A3071" s="4" t="str">
        <f>EB[[#This Row],[unit]] &amp; "#" &amp; EB[[#This Row],[indic_nrg]] &amp; "#" &amp; EB[[#This Row],[product]] &amp; "#" &amp; EB[[#This Row],[geo]]</f>
        <v>TJ#B_101805#5532#CZ</v>
      </c>
      <c r="B3071" s="4" t="str">
        <f>VLOOKUP(EB[[#This Row],[product]],KS_DB[[product]:[KS]],5,FALSE)</f>
        <v>RES</v>
      </c>
      <c r="C3071" s="4" t="str">
        <f>VLOOKUP(EB[[#This Row],[product]],KS_DB[[product]:[KS]],6,FALSE)</f>
        <v>RES</v>
      </c>
      <c r="D3071" s="4">
        <f>VLOOKUP(EB[[#This Row],[product]],Carriers[],4,FALSE)</f>
        <v>1</v>
      </c>
      <c r="E3071" s="4">
        <f>VLOOKUP(EB[[#This Row],[indic_nrg]],Indicators[],4,FALSE)</f>
        <v>0</v>
      </c>
      <c r="F3071" s="4">
        <f>IFERROR(VLOOKUP(EB[[#This Row],[Source_carrier]],KS_DB[[product]:[KS]],6,FALSE),0)</f>
        <v>0</v>
      </c>
      <c r="G3071" s="4" t="s">
        <v>34</v>
      </c>
      <c r="H3071" s="4" t="s">
        <v>637</v>
      </c>
      <c r="I3071" s="4" t="s">
        <v>101</v>
      </c>
      <c r="J3071" s="4" t="s">
        <v>37</v>
      </c>
      <c r="K3071" s="4" t="s">
        <v>638</v>
      </c>
      <c r="L3071" s="4" t="s">
        <v>39</v>
      </c>
      <c r="M3071" s="4" t="s">
        <v>102</v>
      </c>
      <c r="N3071" s="4" t="s">
        <v>41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</row>
    <row r="3072" spans="1:40" ht="15" customHeight="1" x14ac:dyDescent="0.25">
      <c r="A3072" s="4" t="str">
        <f>EB[[#This Row],[unit]] &amp; "#" &amp; EB[[#This Row],[indic_nrg]] &amp; "#" &amp; EB[[#This Row],[product]] &amp; "#" &amp; EB[[#This Row],[geo]]</f>
        <v>TJ#B_101805#5540#CZ</v>
      </c>
      <c r="B3072" s="4" t="str">
        <f>VLOOKUP(EB[[#This Row],[product]],KS_DB[[product]:[KS]],5,FALSE)</f>
        <v>biomass</v>
      </c>
      <c r="C3072" s="4" t="str">
        <f>VLOOKUP(EB[[#This Row],[product]],KS_DB[[product]:[KS]],6,FALSE)</f>
        <v>biomass</v>
      </c>
      <c r="D3072" s="4">
        <f>VLOOKUP(EB[[#This Row],[product]],Carriers[],4,FALSE)</f>
        <v>0</v>
      </c>
      <c r="E3072" s="4">
        <f>VLOOKUP(EB[[#This Row],[indic_nrg]],Indicators[],4,FALSE)</f>
        <v>0</v>
      </c>
      <c r="F3072" s="4">
        <f>IFERROR(VLOOKUP(EB[[#This Row],[Source_carrier]],KS_DB[[product]:[KS]],6,FALSE),0)</f>
        <v>0</v>
      </c>
      <c r="G3072" s="4" t="s">
        <v>34</v>
      </c>
      <c r="H3072" s="4" t="s">
        <v>637</v>
      </c>
      <c r="I3072" s="4" t="s">
        <v>103</v>
      </c>
      <c r="J3072" s="4" t="s">
        <v>37</v>
      </c>
      <c r="K3072" s="4" t="s">
        <v>638</v>
      </c>
      <c r="L3072" s="4" t="s">
        <v>39</v>
      </c>
      <c r="M3072" s="4" t="s">
        <v>104</v>
      </c>
      <c r="N3072" s="4" t="s">
        <v>41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6</v>
      </c>
      <c r="AA3072" s="4">
        <v>10</v>
      </c>
      <c r="AB3072" s="4">
        <v>0</v>
      </c>
      <c r="AC3072" s="4">
        <v>13</v>
      </c>
      <c r="AD3072" s="4">
        <v>9</v>
      </c>
      <c r="AE3072" s="4">
        <v>10</v>
      </c>
      <c r="AF3072" s="4">
        <v>11</v>
      </c>
      <c r="AG3072" s="4">
        <v>0</v>
      </c>
      <c r="AH3072" s="4">
        <v>0</v>
      </c>
      <c r="AI3072" s="4">
        <v>0</v>
      </c>
      <c r="AJ3072" s="4">
        <v>18</v>
      </c>
      <c r="AK3072" s="4">
        <v>37</v>
      </c>
      <c r="AL3072" s="4">
        <v>23</v>
      </c>
      <c r="AM3072" s="4">
        <v>17</v>
      </c>
      <c r="AN3072" s="4">
        <v>3</v>
      </c>
    </row>
    <row r="3073" spans="1:40" ht="15" customHeight="1" x14ac:dyDescent="0.25">
      <c r="A3073" s="4" t="str">
        <f>EB[[#This Row],[unit]] &amp; "#" &amp; EB[[#This Row],[indic_nrg]] &amp; "#" &amp; EB[[#This Row],[product]] &amp; "#" &amp; EB[[#This Row],[geo]]</f>
        <v>TJ#B_101805#5541#CZ</v>
      </c>
      <c r="B3073" s="4" t="str">
        <f>VLOOKUP(EB[[#This Row],[product]],KS_DB[[product]:[KS]],5,FALSE)</f>
        <v>biomass</v>
      </c>
      <c r="C3073" s="4" t="str">
        <f>VLOOKUP(EB[[#This Row],[product]],KS_DB[[product]:[KS]],6,FALSE)</f>
        <v>biomass</v>
      </c>
      <c r="D3073" s="4">
        <f>VLOOKUP(EB[[#This Row],[product]],Carriers[],4,FALSE)</f>
        <v>1</v>
      </c>
      <c r="E3073" s="4">
        <f>VLOOKUP(EB[[#This Row],[indic_nrg]],Indicators[],4,FALSE)</f>
        <v>0</v>
      </c>
      <c r="F3073" s="4">
        <f>IFERROR(VLOOKUP(EB[[#This Row],[Source_carrier]],KS_DB[[product]:[KS]],6,FALSE),0)</f>
        <v>0</v>
      </c>
      <c r="G3073" s="4" t="s">
        <v>34</v>
      </c>
      <c r="H3073" s="4" t="s">
        <v>637</v>
      </c>
      <c r="I3073" s="4" t="s">
        <v>105</v>
      </c>
      <c r="J3073" s="4" t="s">
        <v>37</v>
      </c>
      <c r="K3073" s="4" t="s">
        <v>638</v>
      </c>
      <c r="L3073" s="4" t="s">
        <v>39</v>
      </c>
      <c r="M3073" s="4" t="s">
        <v>106</v>
      </c>
      <c r="N3073" s="4" t="s">
        <v>41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6</v>
      </c>
      <c r="AA3073" s="4">
        <v>10</v>
      </c>
      <c r="AB3073" s="4">
        <v>0</v>
      </c>
      <c r="AC3073" s="4">
        <v>13</v>
      </c>
      <c r="AD3073" s="4">
        <v>9</v>
      </c>
      <c r="AE3073" s="4">
        <v>10</v>
      </c>
      <c r="AF3073" s="4">
        <v>11</v>
      </c>
      <c r="AG3073" s="4">
        <v>0</v>
      </c>
      <c r="AH3073" s="4">
        <v>0</v>
      </c>
      <c r="AI3073" s="4">
        <v>0</v>
      </c>
      <c r="AJ3073" s="4">
        <v>18</v>
      </c>
      <c r="AK3073" s="4">
        <v>37</v>
      </c>
      <c r="AL3073" s="4">
        <v>23</v>
      </c>
      <c r="AM3073" s="4">
        <v>17</v>
      </c>
      <c r="AN3073" s="4">
        <v>3</v>
      </c>
    </row>
    <row r="3074" spans="1:40" ht="15" customHeight="1" x14ac:dyDescent="0.25">
      <c r="A3074" s="4" t="str">
        <f>EB[[#This Row],[unit]] &amp; "#" &amp; EB[[#This Row],[indic_nrg]] &amp; "#" &amp; EB[[#This Row],[product]] &amp; "#" &amp; EB[[#This Row],[geo]]</f>
        <v>TJ#B_101805#5542#CZ</v>
      </c>
      <c r="B3074" s="4" t="str">
        <f>VLOOKUP(EB[[#This Row],[product]],KS_DB[[product]:[KS]],5,FALSE)</f>
        <v>biomass</v>
      </c>
      <c r="C3074" s="4" t="str">
        <f>VLOOKUP(EB[[#This Row],[product]],KS_DB[[product]:[KS]],6,FALSE)</f>
        <v>biomass</v>
      </c>
      <c r="D3074" s="4">
        <f>VLOOKUP(EB[[#This Row],[product]],Carriers[],4,FALSE)</f>
        <v>1</v>
      </c>
      <c r="E3074" s="4">
        <f>VLOOKUP(EB[[#This Row],[indic_nrg]],Indicators[],4,FALSE)</f>
        <v>0</v>
      </c>
      <c r="F3074" s="4">
        <f>IFERROR(VLOOKUP(EB[[#This Row],[Source_carrier]],KS_DB[[product]:[KS]],6,FALSE),0)</f>
        <v>0</v>
      </c>
      <c r="G3074" s="4" t="s">
        <v>34</v>
      </c>
      <c r="H3074" s="4" t="s">
        <v>637</v>
      </c>
      <c r="I3074" s="4" t="s">
        <v>107</v>
      </c>
      <c r="J3074" s="4" t="s">
        <v>37</v>
      </c>
      <c r="K3074" s="4" t="s">
        <v>638</v>
      </c>
      <c r="L3074" s="4" t="s">
        <v>39</v>
      </c>
      <c r="M3074" s="4" t="s">
        <v>108</v>
      </c>
      <c r="N3074" s="4" t="s">
        <v>41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0</v>
      </c>
      <c r="Y3074" s="4">
        <v>0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4">
        <v>0</v>
      </c>
    </row>
    <row r="3075" spans="1:40" ht="15" customHeight="1" x14ac:dyDescent="0.25">
      <c r="A3075" s="4" t="str">
        <f>EB[[#This Row],[unit]] &amp; "#" &amp; EB[[#This Row],[indic_nrg]] &amp; "#" &amp; EB[[#This Row],[product]] &amp; "#" &amp; EB[[#This Row],[geo]]</f>
        <v>TJ#B_101805#55431#CZ</v>
      </c>
      <c r="B3075" s="4" t="str">
        <f>VLOOKUP(EB[[#This Row],[product]],KS_DB[[product]:[KS]],5,FALSE)</f>
        <v>biomass</v>
      </c>
      <c r="C3075" s="4" t="str">
        <f>VLOOKUP(EB[[#This Row],[product]],KS_DB[[product]:[KS]],6,FALSE)</f>
        <v>biomass</v>
      </c>
      <c r="D3075" s="4">
        <f>VLOOKUP(EB[[#This Row],[product]],Carriers[],4,FALSE)</f>
        <v>1</v>
      </c>
      <c r="E3075" s="4">
        <f>VLOOKUP(EB[[#This Row],[indic_nrg]],Indicators[],4,FALSE)</f>
        <v>0</v>
      </c>
      <c r="F3075" s="4">
        <f>IFERROR(VLOOKUP(EB[[#This Row],[Source_carrier]],KS_DB[[product]:[KS]],6,FALSE),0)</f>
        <v>0</v>
      </c>
      <c r="G3075" s="4" t="s">
        <v>34</v>
      </c>
      <c r="H3075" s="4" t="s">
        <v>637</v>
      </c>
      <c r="I3075" s="4" t="s">
        <v>109</v>
      </c>
      <c r="J3075" s="4" t="s">
        <v>37</v>
      </c>
      <c r="K3075" s="4" t="s">
        <v>638</v>
      </c>
      <c r="L3075" s="4" t="s">
        <v>39</v>
      </c>
      <c r="M3075" s="4" t="s">
        <v>110</v>
      </c>
      <c r="N3075" s="4" t="s">
        <v>41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</row>
    <row r="3076" spans="1:40" ht="15" customHeight="1" x14ac:dyDescent="0.25">
      <c r="A3076" s="4" t="str">
        <f>EB[[#This Row],[unit]] &amp; "#" &amp; EB[[#This Row],[indic_nrg]] &amp; "#" &amp; EB[[#This Row],[product]] &amp; "#" &amp; EB[[#This Row],[geo]]</f>
        <v>TJ#B_101805#55432#CZ</v>
      </c>
      <c r="B3076" s="4" t="str">
        <f>VLOOKUP(EB[[#This Row],[product]],KS_DB[[product]:[KS]],5,FALSE)</f>
        <v>biomass</v>
      </c>
      <c r="C3076" s="4" t="str">
        <f>VLOOKUP(EB[[#This Row],[product]],KS_DB[[product]:[KS]],6,FALSE)</f>
        <v>biomass</v>
      </c>
      <c r="D3076" s="4">
        <f>VLOOKUP(EB[[#This Row],[product]],Carriers[],4,FALSE)</f>
        <v>1</v>
      </c>
      <c r="E3076" s="4">
        <f>VLOOKUP(EB[[#This Row],[indic_nrg]],Indicators[],4,FALSE)</f>
        <v>0</v>
      </c>
      <c r="F3076" s="4">
        <f>IFERROR(VLOOKUP(EB[[#This Row],[Source_carrier]],KS_DB[[product]:[KS]],6,FALSE),0)</f>
        <v>0</v>
      </c>
      <c r="G3076" s="4" t="s">
        <v>34</v>
      </c>
      <c r="H3076" s="4" t="s">
        <v>637</v>
      </c>
      <c r="I3076" s="4" t="s">
        <v>111</v>
      </c>
      <c r="J3076" s="4" t="s">
        <v>37</v>
      </c>
      <c r="K3076" s="4" t="s">
        <v>638</v>
      </c>
      <c r="L3076" s="4" t="s">
        <v>39</v>
      </c>
      <c r="M3076" s="4" t="s">
        <v>112</v>
      </c>
      <c r="N3076" s="4" t="s">
        <v>41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  <c r="Y3076" s="4">
        <v>0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</row>
    <row r="3077" spans="1:40" ht="15" customHeight="1" x14ac:dyDescent="0.25">
      <c r="A3077" s="4" t="str">
        <f>EB[[#This Row],[unit]] &amp; "#" &amp; EB[[#This Row],[indic_nrg]] &amp; "#" &amp; EB[[#This Row],[product]] &amp; "#" &amp; EB[[#This Row],[geo]]</f>
        <v>TJ#B_101805#5544#CZ</v>
      </c>
      <c r="B3077" s="4" t="str">
        <f>VLOOKUP(EB[[#This Row],[product]],KS_DB[[product]:[KS]],5,FALSE)</f>
        <v>biomass</v>
      </c>
      <c r="C3077" s="4" t="str">
        <f>VLOOKUP(EB[[#This Row],[product]],KS_DB[[product]:[KS]],6,FALSE)</f>
        <v>biomass</v>
      </c>
      <c r="D3077" s="4">
        <f>VLOOKUP(EB[[#This Row],[product]],Carriers[],4,FALSE)</f>
        <v>1</v>
      </c>
      <c r="E3077" s="4">
        <f>VLOOKUP(EB[[#This Row],[indic_nrg]],Indicators[],4,FALSE)</f>
        <v>0</v>
      </c>
      <c r="F3077" s="4">
        <f>IFERROR(VLOOKUP(EB[[#This Row],[Source_carrier]],KS_DB[[product]:[KS]],6,FALSE),0)</f>
        <v>0</v>
      </c>
      <c r="G3077" s="4" t="s">
        <v>34</v>
      </c>
      <c r="H3077" s="4" t="s">
        <v>637</v>
      </c>
      <c r="I3077" s="4" t="s">
        <v>113</v>
      </c>
      <c r="J3077" s="4" t="s">
        <v>37</v>
      </c>
      <c r="K3077" s="4" t="s">
        <v>638</v>
      </c>
      <c r="L3077" s="4" t="s">
        <v>39</v>
      </c>
      <c r="M3077" s="4" t="s">
        <v>114</v>
      </c>
      <c r="N3077" s="4" t="s">
        <v>41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4">
        <v>0</v>
      </c>
    </row>
    <row r="3078" spans="1:40" ht="15" customHeight="1" x14ac:dyDescent="0.25">
      <c r="A3078" s="4" t="str">
        <f>EB[[#This Row],[unit]] &amp; "#" &amp; EB[[#This Row],[indic_nrg]] &amp; "#" &amp; EB[[#This Row],[product]] &amp; "#" &amp; EB[[#This Row],[geo]]</f>
        <v>TJ#B_101805#5545#CZ</v>
      </c>
      <c r="B3078" s="4" t="str">
        <f>VLOOKUP(EB[[#This Row],[product]],KS_DB[[product]:[KS]],5,FALSE)</f>
        <v>biomass</v>
      </c>
      <c r="C3078" s="4" t="str">
        <f>VLOOKUP(EB[[#This Row],[product]],KS_DB[[product]:[KS]],6,FALSE)</f>
        <v>biomass</v>
      </c>
      <c r="D3078" s="4">
        <f>VLOOKUP(EB[[#This Row],[product]],Carriers[],4,FALSE)</f>
        <v>0</v>
      </c>
      <c r="E3078" s="4">
        <f>VLOOKUP(EB[[#This Row],[indic_nrg]],Indicators[],4,FALSE)</f>
        <v>0</v>
      </c>
      <c r="F3078" s="4">
        <f>IFERROR(VLOOKUP(EB[[#This Row],[Source_carrier]],KS_DB[[product]:[KS]],6,FALSE),0)</f>
        <v>0</v>
      </c>
      <c r="G3078" s="4" t="s">
        <v>34</v>
      </c>
      <c r="H3078" s="4" t="s">
        <v>637</v>
      </c>
      <c r="I3078" s="4" t="s">
        <v>115</v>
      </c>
      <c r="J3078" s="4" t="s">
        <v>37</v>
      </c>
      <c r="K3078" s="4" t="s">
        <v>638</v>
      </c>
      <c r="L3078" s="4" t="s">
        <v>39</v>
      </c>
      <c r="M3078" s="4" t="s">
        <v>116</v>
      </c>
      <c r="N3078" s="4" t="s">
        <v>41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</row>
    <row r="3079" spans="1:40" ht="15" customHeight="1" x14ac:dyDescent="0.25">
      <c r="A3079" s="4" t="str">
        <f>EB[[#This Row],[unit]] &amp; "#" &amp; EB[[#This Row],[indic_nrg]] &amp; "#" &amp; EB[[#This Row],[product]] &amp; "#" &amp; EB[[#This Row],[geo]]</f>
        <v>TJ#B_101805#5546#CZ</v>
      </c>
      <c r="B3079" s="4" t="str">
        <f>VLOOKUP(EB[[#This Row],[product]],KS_DB[[product]:[KS]],5,FALSE)</f>
        <v>biomass</v>
      </c>
      <c r="C3079" s="4" t="str">
        <f>VLOOKUP(EB[[#This Row],[product]],KS_DB[[product]:[KS]],6,FALSE)</f>
        <v>biomass</v>
      </c>
      <c r="D3079" s="4">
        <f>VLOOKUP(EB[[#This Row],[product]],Carriers[],4,FALSE)</f>
        <v>1</v>
      </c>
      <c r="E3079" s="4">
        <f>VLOOKUP(EB[[#This Row],[indic_nrg]],Indicators[],4,FALSE)</f>
        <v>0</v>
      </c>
      <c r="F3079" s="4">
        <f>IFERROR(VLOOKUP(EB[[#This Row],[Source_carrier]],KS_DB[[product]:[KS]],6,FALSE),0)</f>
        <v>0</v>
      </c>
      <c r="G3079" s="4" t="s">
        <v>34</v>
      </c>
      <c r="H3079" s="4" t="s">
        <v>637</v>
      </c>
      <c r="I3079" s="4" t="s">
        <v>117</v>
      </c>
      <c r="J3079" s="4" t="s">
        <v>37</v>
      </c>
      <c r="K3079" s="4" t="s">
        <v>638</v>
      </c>
      <c r="L3079" s="4" t="s">
        <v>39</v>
      </c>
      <c r="M3079" s="4" t="s">
        <v>118</v>
      </c>
      <c r="N3079" s="4" t="s">
        <v>41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</row>
    <row r="3080" spans="1:40" ht="15" customHeight="1" x14ac:dyDescent="0.25">
      <c r="A3080" s="4" t="str">
        <f>EB[[#This Row],[unit]] &amp; "#" &amp; EB[[#This Row],[indic_nrg]] &amp; "#" &amp; EB[[#This Row],[product]] &amp; "#" &amp; EB[[#This Row],[geo]]</f>
        <v>TJ#B_101805#5547#CZ</v>
      </c>
      <c r="B3080" s="4" t="str">
        <f>VLOOKUP(EB[[#This Row],[product]],KS_DB[[product]:[KS]],5,FALSE)</f>
        <v>biomass</v>
      </c>
      <c r="C3080" s="4" t="str">
        <f>VLOOKUP(EB[[#This Row],[product]],KS_DB[[product]:[KS]],6,FALSE)</f>
        <v>biomass</v>
      </c>
      <c r="D3080" s="4">
        <f>VLOOKUP(EB[[#This Row],[product]],Carriers[],4,FALSE)</f>
        <v>1</v>
      </c>
      <c r="E3080" s="4">
        <f>VLOOKUP(EB[[#This Row],[indic_nrg]],Indicators[],4,FALSE)</f>
        <v>0</v>
      </c>
      <c r="F3080" s="4">
        <f>IFERROR(VLOOKUP(EB[[#This Row],[Source_carrier]],KS_DB[[product]:[KS]],6,FALSE),0)</f>
        <v>0</v>
      </c>
      <c r="G3080" s="4" t="s">
        <v>34</v>
      </c>
      <c r="H3080" s="4" t="s">
        <v>637</v>
      </c>
      <c r="I3080" s="4" t="s">
        <v>119</v>
      </c>
      <c r="J3080" s="4" t="s">
        <v>37</v>
      </c>
      <c r="K3080" s="4" t="s">
        <v>638</v>
      </c>
      <c r="L3080" s="4" t="s">
        <v>39</v>
      </c>
      <c r="M3080" s="4" t="s">
        <v>120</v>
      </c>
      <c r="N3080" s="4" t="s">
        <v>41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</row>
    <row r="3081" spans="1:40" ht="15" customHeight="1" x14ac:dyDescent="0.25">
      <c r="A3081" s="4" t="str">
        <f>EB[[#This Row],[unit]] &amp; "#" &amp; EB[[#This Row],[indic_nrg]] &amp; "#" &amp; EB[[#This Row],[product]] &amp; "#" &amp; EB[[#This Row],[geo]]</f>
        <v>TJ#B_101805#5548#CZ</v>
      </c>
      <c r="B3081" s="4" t="str">
        <f>VLOOKUP(EB[[#This Row],[product]],KS_DB[[product]:[KS]],5,FALSE)</f>
        <v>biomass</v>
      </c>
      <c r="C3081" s="4" t="str">
        <f>VLOOKUP(EB[[#This Row],[product]],KS_DB[[product]:[KS]],6,FALSE)</f>
        <v>biomass</v>
      </c>
      <c r="D3081" s="4">
        <f>VLOOKUP(EB[[#This Row],[product]],Carriers[],4,FALSE)</f>
        <v>1</v>
      </c>
      <c r="E3081" s="4">
        <f>VLOOKUP(EB[[#This Row],[indic_nrg]],Indicators[],4,FALSE)</f>
        <v>0</v>
      </c>
      <c r="F3081" s="4">
        <f>IFERROR(VLOOKUP(EB[[#This Row],[Source_carrier]],KS_DB[[product]:[KS]],6,FALSE),0)</f>
        <v>0</v>
      </c>
      <c r="G3081" s="4" t="s">
        <v>34</v>
      </c>
      <c r="H3081" s="4" t="s">
        <v>637</v>
      </c>
      <c r="I3081" s="4" t="s">
        <v>121</v>
      </c>
      <c r="J3081" s="4" t="s">
        <v>37</v>
      </c>
      <c r="K3081" s="4" t="s">
        <v>638</v>
      </c>
      <c r="L3081" s="4" t="s">
        <v>39</v>
      </c>
      <c r="M3081" s="4" t="s">
        <v>122</v>
      </c>
      <c r="N3081" s="4" t="s">
        <v>41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</row>
    <row r="3082" spans="1:40" ht="15" customHeight="1" x14ac:dyDescent="0.25">
      <c r="A3082" s="4" t="str">
        <f>EB[[#This Row],[unit]] &amp; "#" &amp; EB[[#This Row],[indic_nrg]] &amp; "#" &amp; EB[[#This Row],[product]] &amp; "#" &amp; EB[[#This Row],[geo]]</f>
        <v>TJ#B_101805#5549#CZ</v>
      </c>
      <c r="B3082" s="4" t="str">
        <f>VLOOKUP(EB[[#This Row],[product]],KS_DB[[product]:[KS]],5,FALSE)</f>
        <v>biomass</v>
      </c>
      <c r="C3082" s="4" t="str">
        <f>VLOOKUP(EB[[#This Row],[product]],KS_DB[[product]:[KS]],6,FALSE)</f>
        <v>biomass</v>
      </c>
      <c r="D3082" s="4">
        <f>VLOOKUP(EB[[#This Row],[product]],Carriers[],4,FALSE)</f>
        <v>1</v>
      </c>
      <c r="E3082" s="4">
        <f>VLOOKUP(EB[[#This Row],[indic_nrg]],Indicators[],4,FALSE)</f>
        <v>0</v>
      </c>
      <c r="F3082" s="4">
        <f>IFERROR(VLOOKUP(EB[[#This Row],[Source_carrier]],KS_DB[[product]:[KS]],6,FALSE),0)</f>
        <v>0</v>
      </c>
      <c r="G3082" s="4" t="s">
        <v>34</v>
      </c>
      <c r="H3082" s="4" t="s">
        <v>637</v>
      </c>
      <c r="I3082" s="4" t="s">
        <v>123</v>
      </c>
      <c r="J3082" s="4" t="s">
        <v>37</v>
      </c>
      <c r="K3082" s="4" t="s">
        <v>638</v>
      </c>
      <c r="L3082" s="4" t="s">
        <v>39</v>
      </c>
      <c r="M3082" s="4" t="s">
        <v>124</v>
      </c>
      <c r="N3082" s="4" t="s">
        <v>41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</row>
    <row r="3083" spans="1:40" ht="15" customHeight="1" x14ac:dyDescent="0.25">
      <c r="A3083" s="4" t="str">
        <f>EB[[#This Row],[unit]] &amp; "#" &amp; EB[[#This Row],[indic_nrg]] &amp; "#" &amp; EB[[#This Row],[product]] &amp; "#" &amp; EB[[#This Row],[geo]]</f>
        <v>TJ#B_101805#5550#CZ</v>
      </c>
      <c r="B3083" s="4" t="str">
        <f>VLOOKUP(EB[[#This Row],[product]],KS_DB[[product]:[KS]],5,FALSE)</f>
        <v>RES</v>
      </c>
      <c r="C3083" s="4" t="str">
        <f>VLOOKUP(EB[[#This Row],[product]],KS_DB[[product]:[KS]],6,FALSE)</f>
        <v>RES</v>
      </c>
      <c r="D3083" s="4">
        <f>VLOOKUP(EB[[#This Row],[product]],Carriers[],4,FALSE)</f>
        <v>1</v>
      </c>
      <c r="E3083" s="4">
        <f>VLOOKUP(EB[[#This Row],[indic_nrg]],Indicators[],4,FALSE)</f>
        <v>0</v>
      </c>
      <c r="F3083" s="4">
        <f>IFERROR(VLOOKUP(EB[[#This Row],[Source_carrier]],KS_DB[[product]:[KS]],6,FALSE),0)</f>
        <v>0</v>
      </c>
      <c r="G3083" s="4" t="s">
        <v>34</v>
      </c>
      <c r="H3083" s="4" t="s">
        <v>637</v>
      </c>
      <c r="I3083" s="4" t="s">
        <v>125</v>
      </c>
      <c r="J3083" s="4" t="s">
        <v>37</v>
      </c>
      <c r="K3083" s="4" t="s">
        <v>638</v>
      </c>
      <c r="L3083" s="4" t="s">
        <v>39</v>
      </c>
      <c r="M3083" s="4" t="s">
        <v>126</v>
      </c>
      <c r="N3083" s="4" t="s">
        <v>41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</row>
    <row r="3084" spans="1:40" ht="15" customHeight="1" x14ac:dyDescent="0.25">
      <c r="A3084" s="4" t="str">
        <f>EB[[#This Row],[unit]] &amp; "#" &amp; EB[[#This Row],[indic_nrg]] &amp; "#" &amp; EB[[#This Row],[product]] &amp; "#" &amp; EB[[#This Row],[geo]]</f>
        <v>TJ#B_101805#6000#CZ</v>
      </c>
      <c r="B3084" s="4" t="str">
        <f>VLOOKUP(EB[[#This Row],[product]],KS_DB[[product]:[KS]],5,FALSE)</f>
        <v>electricity</v>
      </c>
      <c r="C3084" s="4" t="str">
        <f>VLOOKUP(EB[[#This Row],[product]],KS_DB[[product]:[KS]],6,FALSE)</f>
        <v>electricity</v>
      </c>
      <c r="D3084" s="4">
        <f>VLOOKUP(EB[[#This Row],[product]],Carriers[],4,FALSE)</f>
        <v>1</v>
      </c>
      <c r="E3084" s="4">
        <f>VLOOKUP(EB[[#This Row],[indic_nrg]],Indicators[],4,FALSE)</f>
        <v>0</v>
      </c>
      <c r="F3084" s="4">
        <f>IFERROR(VLOOKUP(EB[[#This Row],[Source_carrier]],KS_DB[[product]:[KS]],6,FALSE),0)</f>
        <v>0</v>
      </c>
      <c r="G3084" s="4" t="s">
        <v>34</v>
      </c>
      <c r="H3084" s="4" t="s">
        <v>637</v>
      </c>
      <c r="I3084" s="4" t="s">
        <v>127</v>
      </c>
      <c r="J3084" s="4" t="s">
        <v>37</v>
      </c>
      <c r="K3084" s="4" t="s">
        <v>638</v>
      </c>
      <c r="L3084" s="4" t="s">
        <v>39</v>
      </c>
      <c r="M3084" s="4" t="s">
        <v>128</v>
      </c>
      <c r="N3084" s="4" t="s">
        <v>41</v>
      </c>
      <c r="O3084" s="4">
        <v>18475</v>
      </c>
      <c r="P3084" s="4">
        <v>15912</v>
      </c>
      <c r="Q3084" s="4">
        <v>12456</v>
      </c>
      <c r="R3084" s="4">
        <v>10634</v>
      </c>
      <c r="S3084" s="4">
        <v>11002</v>
      </c>
      <c r="T3084" s="4">
        <v>12211</v>
      </c>
      <c r="U3084" s="4">
        <v>10555</v>
      </c>
      <c r="V3084" s="4">
        <v>10811</v>
      </c>
      <c r="W3084" s="4">
        <v>10339</v>
      </c>
      <c r="X3084" s="4">
        <v>10469</v>
      </c>
      <c r="Y3084" s="4">
        <v>10804</v>
      </c>
      <c r="Z3084" s="4">
        <v>10462</v>
      </c>
      <c r="AA3084" s="4">
        <v>13504</v>
      </c>
      <c r="AB3084" s="4">
        <v>12708</v>
      </c>
      <c r="AC3084" s="4">
        <v>12816</v>
      </c>
      <c r="AD3084" s="4">
        <v>12380</v>
      </c>
      <c r="AE3084" s="4">
        <v>12200</v>
      </c>
      <c r="AF3084" s="4">
        <v>11297</v>
      </c>
      <c r="AG3084" s="4">
        <v>11351</v>
      </c>
      <c r="AH3084" s="4">
        <v>11185</v>
      </c>
      <c r="AI3084" s="4">
        <v>9133</v>
      </c>
      <c r="AJ3084" s="4">
        <v>9400</v>
      </c>
      <c r="AK3084" s="4">
        <v>8266</v>
      </c>
      <c r="AL3084" s="4">
        <v>9670</v>
      </c>
      <c r="AM3084" s="4">
        <v>9778</v>
      </c>
      <c r="AN3084" s="4">
        <v>9587</v>
      </c>
    </row>
    <row r="3085" spans="1:40" ht="15" customHeight="1" x14ac:dyDescent="0.25">
      <c r="A3085" s="4" t="str">
        <f>EB[[#This Row],[unit]] &amp; "#" &amp; EB[[#This Row],[indic_nrg]] &amp; "#" &amp; EB[[#This Row],[product]] &amp; "#" &amp; EB[[#This Row],[geo]]</f>
        <v>TJ#B_101805#7100#CZ</v>
      </c>
      <c r="B3085" s="4" t="str">
        <f>VLOOKUP(EB[[#This Row],[product]],KS_DB[[product]:[KS]],5,FALSE)</f>
        <v>other</v>
      </c>
      <c r="C3085" s="4" t="str">
        <f>VLOOKUP(EB[[#This Row],[product]],KS_DB[[product]:[KS]],6,FALSE)</f>
        <v>other</v>
      </c>
      <c r="D3085" s="4">
        <f>VLOOKUP(EB[[#This Row],[product]],Carriers[],4,FALSE)</f>
        <v>1</v>
      </c>
      <c r="E3085" s="4">
        <f>VLOOKUP(EB[[#This Row],[indic_nrg]],Indicators[],4,FALSE)</f>
        <v>0</v>
      </c>
      <c r="F3085" s="4">
        <f>IFERROR(VLOOKUP(EB[[#This Row],[Source_carrier]],KS_DB[[product]:[KS]],6,FALSE),0)</f>
        <v>0</v>
      </c>
      <c r="G3085" s="4" t="s">
        <v>34</v>
      </c>
      <c r="H3085" s="4" t="s">
        <v>637</v>
      </c>
      <c r="I3085" s="4" t="s">
        <v>129</v>
      </c>
      <c r="J3085" s="4" t="s">
        <v>37</v>
      </c>
      <c r="K3085" s="4" t="s">
        <v>638</v>
      </c>
      <c r="L3085" s="4" t="s">
        <v>39</v>
      </c>
      <c r="M3085" s="4" t="s">
        <v>130</v>
      </c>
      <c r="N3085" s="4" t="s">
        <v>41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7</v>
      </c>
      <c r="V3085" s="4">
        <v>14</v>
      </c>
      <c r="W3085" s="4">
        <v>14</v>
      </c>
      <c r="X3085" s="4">
        <v>15</v>
      </c>
      <c r="Y3085" s="4">
        <v>13</v>
      </c>
      <c r="Z3085" s="4">
        <v>11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15</v>
      </c>
      <c r="AH3085" s="4">
        <v>10</v>
      </c>
      <c r="AI3085" s="4">
        <v>9</v>
      </c>
      <c r="AJ3085" s="4">
        <v>8</v>
      </c>
      <c r="AK3085" s="4">
        <v>2</v>
      </c>
      <c r="AL3085" s="4">
        <v>0</v>
      </c>
      <c r="AM3085" s="4">
        <v>0</v>
      </c>
      <c r="AN3085" s="4">
        <v>0</v>
      </c>
    </row>
    <row r="3086" spans="1:40" ht="15" customHeight="1" x14ac:dyDescent="0.25">
      <c r="A3086" s="4" t="str">
        <f>EB[[#This Row],[unit]] &amp; "#" &amp; EB[[#This Row],[indic_nrg]] &amp; "#" &amp; EB[[#This Row],[product]] &amp; "#" &amp; EB[[#This Row],[geo]]</f>
        <v>TJ#B_101805#7200#CZ</v>
      </c>
      <c r="B3086" s="4" t="str">
        <f>VLOOKUP(EB[[#This Row],[product]],KS_DB[[product]:[KS]],5,FALSE)</f>
        <v>other</v>
      </c>
      <c r="C3086" s="4" t="str">
        <f>VLOOKUP(EB[[#This Row],[product]],KS_DB[[product]:[KS]],6,FALSE)</f>
        <v>other</v>
      </c>
      <c r="D3086" s="4">
        <f>VLOOKUP(EB[[#This Row],[product]],Carriers[],4,FALSE)</f>
        <v>0</v>
      </c>
      <c r="E3086" s="4">
        <f>VLOOKUP(EB[[#This Row],[indic_nrg]],Indicators[],4,FALSE)</f>
        <v>0</v>
      </c>
      <c r="F3086" s="4">
        <f>IFERROR(VLOOKUP(EB[[#This Row],[Source_carrier]],KS_DB[[product]:[KS]],6,FALSE),0)</f>
        <v>0</v>
      </c>
      <c r="G3086" s="4" t="s">
        <v>34</v>
      </c>
      <c r="H3086" s="4" t="s">
        <v>637</v>
      </c>
      <c r="I3086" s="4" t="s">
        <v>131</v>
      </c>
      <c r="J3086" s="4" t="s">
        <v>37</v>
      </c>
      <c r="K3086" s="4" t="s">
        <v>638</v>
      </c>
      <c r="L3086" s="4" t="s">
        <v>39</v>
      </c>
      <c r="M3086" s="4" t="s">
        <v>132</v>
      </c>
      <c r="N3086" s="4" t="s">
        <v>41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7</v>
      </c>
      <c r="V3086" s="4">
        <v>14</v>
      </c>
      <c r="W3086" s="4">
        <v>14</v>
      </c>
      <c r="X3086" s="4">
        <v>15</v>
      </c>
      <c r="Y3086" s="4">
        <v>13</v>
      </c>
      <c r="Z3086" s="4">
        <v>11</v>
      </c>
      <c r="AA3086" s="4">
        <v>0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15</v>
      </c>
      <c r="AH3086" s="4">
        <v>10</v>
      </c>
      <c r="AI3086" s="4">
        <v>9</v>
      </c>
      <c r="AJ3086" s="4">
        <v>8</v>
      </c>
      <c r="AK3086" s="4">
        <v>2</v>
      </c>
      <c r="AL3086" s="4">
        <v>0</v>
      </c>
      <c r="AM3086" s="4">
        <v>0</v>
      </c>
      <c r="AN3086" s="4">
        <v>0</v>
      </c>
    </row>
    <row r="3087" spans="1:40" ht="15" customHeight="1" x14ac:dyDescent="0.25">
      <c r="A3087" s="4" t="str">
        <f>EB[[#This Row],[unit]] &amp; "#" &amp; EB[[#This Row],[indic_nrg]] &amp; "#" &amp; EB[[#This Row],[product]] &amp; "#" &amp; EB[[#This Row],[geo]]</f>
        <v>TJ#B_101810#0000#CZ</v>
      </c>
      <c r="B3087" s="4" t="str">
        <f>VLOOKUP(EB[[#This Row],[product]],KS_DB[[product]:[KS]],5,FALSE)</f>
        <v>all</v>
      </c>
      <c r="C3087" s="4" t="str">
        <f>VLOOKUP(EB[[#This Row],[product]],KS_DB[[product]:[KS]],6,FALSE)</f>
        <v>all</v>
      </c>
      <c r="D3087" s="4">
        <f>VLOOKUP(EB[[#This Row],[product]],Carriers[],4,FALSE)</f>
        <v>0</v>
      </c>
      <c r="E3087" s="4">
        <f>VLOOKUP(EB[[#This Row],[indic_nrg]],Indicators[],4,FALSE)</f>
        <v>0</v>
      </c>
      <c r="F3087" s="4">
        <f>IFERROR(VLOOKUP(EB[[#This Row],[Source_carrier]],KS_DB[[product]:[KS]],6,FALSE),0)</f>
        <v>0</v>
      </c>
      <c r="G3087" s="4" t="s">
        <v>34</v>
      </c>
      <c r="H3087" s="4" t="s">
        <v>639</v>
      </c>
      <c r="I3087" s="4" t="s">
        <v>36</v>
      </c>
      <c r="J3087" s="4" t="s">
        <v>37</v>
      </c>
      <c r="K3087" s="4" t="s">
        <v>640</v>
      </c>
      <c r="L3087" s="4" t="s">
        <v>39</v>
      </c>
      <c r="M3087" s="4" t="s">
        <v>40</v>
      </c>
      <c r="N3087" s="4" t="s">
        <v>41</v>
      </c>
      <c r="O3087" s="4">
        <v>2618</v>
      </c>
      <c r="P3087" s="4">
        <v>1586</v>
      </c>
      <c r="Q3087" s="4">
        <v>1335</v>
      </c>
      <c r="R3087" s="4">
        <v>1963</v>
      </c>
      <c r="S3087" s="4">
        <v>1908</v>
      </c>
      <c r="T3087" s="4">
        <v>2258</v>
      </c>
      <c r="U3087" s="4">
        <v>3373</v>
      </c>
      <c r="V3087" s="4">
        <v>2957</v>
      </c>
      <c r="W3087" s="4">
        <v>2900</v>
      </c>
      <c r="X3087" s="4">
        <v>3265</v>
      </c>
      <c r="Y3087" s="4">
        <v>3477</v>
      </c>
      <c r="Z3087" s="4">
        <v>3566</v>
      </c>
      <c r="AA3087" s="4">
        <v>3064</v>
      </c>
      <c r="AB3087" s="4">
        <v>3717</v>
      </c>
      <c r="AC3087" s="4">
        <v>3540</v>
      </c>
      <c r="AD3087" s="4">
        <v>3764</v>
      </c>
      <c r="AE3087" s="4">
        <v>3872</v>
      </c>
      <c r="AF3087" s="4">
        <v>3748</v>
      </c>
      <c r="AG3087" s="4">
        <v>2910</v>
      </c>
      <c r="AH3087" s="4">
        <v>2499</v>
      </c>
      <c r="AI3087" s="4">
        <v>2688</v>
      </c>
      <c r="AJ3087" s="4">
        <v>2690</v>
      </c>
      <c r="AK3087" s="4">
        <v>2620</v>
      </c>
      <c r="AL3087" s="4">
        <v>3108</v>
      </c>
      <c r="AM3087" s="4">
        <v>2844</v>
      </c>
      <c r="AN3087" s="4">
        <v>3030</v>
      </c>
    </row>
    <row r="3088" spans="1:40" ht="15" customHeight="1" x14ac:dyDescent="0.25">
      <c r="A3088" s="4" t="str">
        <f>EB[[#This Row],[unit]] &amp; "#" &amp; EB[[#This Row],[indic_nrg]] &amp; "#" &amp; EB[[#This Row],[product]] &amp; "#" &amp; EB[[#This Row],[geo]]</f>
        <v>TJ#B_101810#2000#CZ</v>
      </c>
      <c r="B3088" s="4" t="str">
        <f>VLOOKUP(EB[[#This Row],[product]],KS_DB[[product]:[KS]],5,FALSE)</f>
        <v>solid</v>
      </c>
      <c r="C3088" s="4" t="str">
        <f>VLOOKUP(EB[[#This Row],[product]],KS_DB[[product]:[KS]],6,FALSE)</f>
        <v>solid</v>
      </c>
      <c r="D3088" s="4">
        <f>VLOOKUP(EB[[#This Row],[product]],Carriers[],4,FALSE)</f>
        <v>0</v>
      </c>
      <c r="E3088" s="4">
        <f>VLOOKUP(EB[[#This Row],[indic_nrg]],Indicators[],4,FALSE)</f>
        <v>0</v>
      </c>
      <c r="F3088" s="4">
        <f>IFERROR(VLOOKUP(EB[[#This Row],[Source_carrier]],KS_DB[[product]:[KS]],6,FALSE),0)</f>
        <v>0</v>
      </c>
      <c r="G3088" s="4" t="s">
        <v>34</v>
      </c>
      <c r="H3088" s="4" t="s">
        <v>639</v>
      </c>
      <c r="I3088" s="4" t="s">
        <v>18</v>
      </c>
      <c r="J3088" s="4" t="s">
        <v>37</v>
      </c>
      <c r="K3088" s="4" t="s">
        <v>640</v>
      </c>
      <c r="L3088" s="4" t="s">
        <v>39</v>
      </c>
      <c r="M3088" s="4" t="s">
        <v>42</v>
      </c>
      <c r="N3088" s="4" t="s">
        <v>41</v>
      </c>
      <c r="O3088" s="4">
        <v>271</v>
      </c>
      <c r="P3088" s="4">
        <v>283</v>
      </c>
      <c r="Q3088" s="4">
        <v>306</v>
      </c>
      <c r="R3088" s="4">
        <v>602</v>
      </c>
      <c r="S3088" s="4">
        <v>339</v>
      </c>
      <c r="T3088" s="4">
        <v>360</v>
      </c>
      <c r="U3088" s="4">
        <v>573</v>
      </c>
      <c r="V3088" s="4">
        <v>217</v>
      </c>
      <c r="W3088" s="4">
        <v>91</v>
      </c>
      <c r="X3088" s="4">
        <v>41</v>
      </c>
      <c r="Y3088" s="4">
        <v>302</v>
      </c>
      <c r="Z3088" s="4">
        <v>217</v>
      </c>
      <c r="AA3088" s="4">
        <v>272</v>
      </c>
      <c r="AB3088" s="4">
        <v>288</v>
      </c>
      <c r="AC3088" s="4">
        <v>28</v>
      </c>
      <c r="AD3088" s="4">
        <v>0</v>
      </c>
      <c r="AE3088" s="4">
        <v>155</v>
      </c>
      <c r="AF3088" s="4">
        <v>98</v>
      </c>
      <c r="AG3088" s="4">
        <v>183</v>
      </c>
      <c r="AH3088" s="4">
        <v>142</v>
      </c>
      <c r="AI3088" s="4">
        <v>142</v>
      </c>
      <c r="AJ3088" s="4">
        <v>142</v>
      </c>
      <c r="AK3088" s="4">
        <v>142</v>
      </c>
      <c r="AL3088" s="4">
        <v>114</v>
      </c>
      <c r="AM3088" s="4">
        <v>114</v>
      </c>
      <c r="AN3088" s="4">
        <v>114</v>
      </c>
    </row>
    <row r="3089" spans="1:40" ht="15" customHeight="1" x14ac:dyDescent="0.25">
      <c r="A3089" s="4" t="str">
        <f>EB[[#This Row],[unit]] &amp; "#" &amp; EB[[#This Row],[indic_nrg]] &amp; "#" &amp; EB[[#This Row],[product]] &amp; "#" &amp; EB[[#This Row],[geo]]</f>
        <v>TJ#B_101810#2100#CZ</v>
      </c>
      <c r="B3089" s="4" t="str">
        <f>VLOOKUP(EB[[#This Row],[product]],KS_DB[[product]:[KS]],5,FALSE)</f>
        <v>solid</v>
      </c>
      <c r="C3089" s="4" t="str">
        <f>VLOOKUP(EB[[#This Row],[product]],KS_DB[[product]:[KS]],6,FALSE)</f>
        <v>solid</v>
      </c>
      <c r="D3089" s="4">
        <f>VLOOKUP(EB[[#This Row],[product]],Carriers[],4,FALSE)</f>
        <v>0</v>
      </c>
      <c r="E3089" s="4">
        <f>VLOOKUP(EB[[#This Row],[indic_nrg]],Indicators[],4,FALSE)</f>
        <v>0</v>
      </c>
      <c r="F3089" s="4">
        <f>IFERROR(VLOOKUP(EB[[#This Row],[Source_carrier]],KS_DB[[product]:[KS]],6,FALSE),0)</f>
        <v>0</v>
      </c>
      <c r="G3089" s="4" t="s">
        <v>34</v>
      </c>
      <c r="H3089" s="4" t="s">
        <v>639</v>
      </c>
      <c r="I3089" s="4" t="s">
        <v>43</v>
      </c>
      <c r="J3089" s="4" t="s">
        <v>37</v>
      </c>
      <c r="K3089" s="4" t="s">
        <v>640</v>
      </c>
      <c r="L3089" s="4" t="s">
        <v>39</v>
      </c>
      <c r="M3089" s="4" t="s">
        <v>44</v>
      </c>
      <c r="N3089" s="4" t="s">
        <v>41</v>
      </c>
      <c r="O3089" s="4">
        <v>0</v>
      </c>
      <c r="P3089" s="4">
        <v>0</v>
      </c>
      <c r="Q3089" s="4">
        <v>0</v>
      </c>
      <c r="R3089" s="4">
        <v>378</v>
      </c>
      <c r="S3089" s="4">
        <v>221</v>
      </c>
      <c r="T3089" s="4">
        <v>243</v>
      </c>
      <c r="U3089" s="4">
        <v>114</v>
      </c>
      <c r="V3089" s="4">
        <v>28</v>
      </c>
      <c r="W3089" s="4">
        <v>28</v>
      </c>
      <c r="X3089" s="4">
        <v>28</v>
      </c>
      <c r="Y3089" s="4">
        <v>57</v>
      </c>
      <c r="Z3089" s="4">
        <v>57</v>
      </c>
      <c r="AA3089" s="4">
        <v>86</v>
      </c>
      <c r="AB3089" s="4">
        <v>114</v>
      </c>
      <c r="AC3089" s="4">
        <v>28</v>
      </c>
      <c r="AD3089" s="4">
        <v>0</v>
      </c>
      <c r="AE3089" s="4">
        <v>142</v>
      </c>
      <c r="AF3089" s="4">
        <v>86</v>
      </c>
      <c r="AG3089" s="4">
        <v>171</v>
      </c>
      <c r="AH3089" s="4">
        <v>142</v>
      </c>
      <c r="AI3089" s="4">
        <v>142</v>
      </c>
      <c r="AJ3089" s="4">
        <v>142</v>
      </c>
      <c r="AK3089" s="4">
        <v>142</v>
      </c>
      <c r="AL3089" s="4">
        <v>114</v>
      </c>
      <c r="AM3089" s="4">
        <v>114</v>
      </c>
      <c r="AN3089" s="4">
        <v>114</v>
      </c>
    </row>
    <row r="3090" spans="1:40" ht="15" customHeight="1" x14ac:dyDescent="0.25">
      <c r="A3090" s="4" t="str">
        <f>EB[[#This Row],[unit]] &amp; "#" &amp; EB[[#This Row],[indic_nrg]] &amp; "#" &amp; EB[[#This Row],[product]] &amp; "#" &amp; EB[[#This Row],[geo]]</f>
        <v>TJ#B_101810#2112#CZ</v>
      </c>
      <c r="B3090" s="4" t="str">
        <f>VLOOKUP(EB[[#This Row],[product]],KS_DB[[product]:[KS]],5,FALSE)</f>
        <v>solid</v>
      </c>
      <c r="C3090" s="4" t="str">
        <f>VLOOKUP(EB[[#This Row],[product]],KS_DB[[product]:[KS]],6,FALSE)</f>
        <v>solid</v>
      </c>
      <c r="D3090" s="4">
        <f>VLOOKUP(EB[[#This Row],[product]],Carriers[],4,FALSE)</f>
        <v>1</v>
      </c>
      <c r="E3090" s="4">
        <f>VLOOKUP(EB[[#This Row],[indic_nrg]],Indicators[],4,FALSE)</f>
        <v>0</v>
      </c>
      <c r="F3090" s="4">
        <f>IFERROR(VLOOKUP(EB[[#This Row],[Source_carrier]],KS_DB[[product]:[KS]],6,FALSE),0)</f>
        <v>0</v>
      </c>
      <c r="G3090" s="4" t="s">
        <v>34</v>
      </c>
      <c r="H3090" s="4" t="s">
        <v>639</v>
      </c>
      <c r="I3090" s="4" t="s">
        <v>45</v>
      </c>
      <c r="J3090" s="4" t="s">
        <v>37</v>
      </c>
      <c r="K3090" s="4" t="s">
        <v>640</v>
      </c>
      <c r="L3090" s="4" t="s">
        <v>39</v>
      </c>
      <c r="M3090" s="4" t="s">
        <v>46</v>
      </c>
      <c r="N3090" s="4" t="s">
        <v>41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</row>
    <row r="3091" spans="1:40" ht="15" customHeight="1" x14ac:dyDescent="0.25">
      <c r="A3091" s="4" t="str">
        <f>EB[[#This Row],[unit]] &amp; "#" &amp; EB[[#This Row],[indic_nrg]] &amp; "#" &amp; EB[[#This Row],[product]] &amp; "#" &amp; EB[[#This Row],[geo]]</f>
        <v>TJ#B_101810#2115#CZ</v>
      </c>
      <c r="B3091" s="4" t="str">
        <f>VLOOKUP(EB[[#This Row],[product]],KS_DB[[product]:[KS]],5,FALSE)</f>
        <v>solid</v>
      </c>
      <c r="C3091" s="4" t="str">
        <f>VLOOKUP(EB[[#This Row],[product]],KS_DB[[product]:[KS]],6,FALSE)</f>
        <v>solid</v>
      </c>
      <c r="D3091" s="4">
        <f>VLOOKUP(EB[[#This Row],[product]],Carriers[],4,FALSE)</f>
        <v>1</v>
      </c>
      <c r="E3091" s="4">
        <f>VLOOKUP(EB[[#This Row],[indic_nrg]],Indicators[],4,FALSE)</f>
        <v>0</v>
      </c>
      <c r="F3091" s="4">
        <f>IFERROR(VLOOKUP(EB[[#This Row],[Source_carrier]],KS_DB[[product]:[KS]],6,FALSE),0)</f>
        <v>0</v>
      </c>
      <c r="G3091" s="4" t="s">
        <v>34</v>
      </c>
      <c r="H3091" s="4" t="s">
        <v>639</v>
      </c>
      <c r="I3091" s="4" t="s">
        <v>47</v>
      </c>
      <c r="J3091" s="4" t="s">
        <v>37</v>
      </c>
      <c r="K3091" s="4" t="s">
        <v>640</v>
      </c>
      <c r="L3091" s="4" t="s">
        <v>39</v>
      </c>
      <c r="M3091" s="4" t="s">
        <v>48</v>
      </c>
      <c r="N3091" s="4" t="s">
        <v>41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</row>
    <row r="3092" spans="1:40" ht="15" customHeight="1" x14ac:dyDescent="0.25">
      <c r="A3092" s="4" t="str">
        <f>EB[[#This Row],[unit]] &amp; "#" &amp; EB[[#This Row],[indic_nrg]] &amp; "#" &amp; EB[[#This Row],[product]] &amp; "#" &amp; EB[[#This Row],[geo]]</f>
        <v>TJ#B_101810#2116#CZ</v>
      </c>
      <c r="B3092" s="4" t="str">
        <f>VLOOKUP(EB[[#This Row],[product]],KS_DB[[product]:[KS]],5,FALSE)</f>
        <v>solid</v>
      </c>
      <c r="C3092" s="4" t="str">
        <f>VLOOKUP(EB[[#This Row],[product]],KS_DB[[product]:[KS]],6,FALSE)</f>
        <v>solid</v>
      </c>
      <c r="D3092" s="4">
        <f>VLOOKUP(EB[[#This Row],[product]],Carriers[],4,FALSE)</f>
        <v>1</v>
      </c>
      <c r="E3092" s="4">
        <f>VLOOKUP(EB[[#This Row],[indic_nrg]],Indicators[],4,FALSE)</f>
        <v>0</v>
      </c>
      <c r="F3092" s="4">
        <f>IFERROR(VLOOKUP(EB[[#This Row],[Source_carrier]],KS_DB[[product]:[KS]],6,FALSE),0)</f>
        <v>0</v>
      </c>
      <c r="G3092" s="4" t="s">
        <v>34</v>
      </c>
      <c r="H3092" s="4" t="s">
        <v>639</v>
      </c>
      <c r="I3092" s="4" t="s">
        <v>49</v>
      </c>
      <c r="J3092" s="4" t="s">
        <v>37</v>
      </c>
      <c r="K3092" s="4" t="s">
        <v>640</v>
      </c>
      <c r="L3092" s="4" t="s">
        <v>39</v>
      </c>
      <c r="M3092" s="4" t="s">
        <v>50</v>
      </c>
      <c r="N3092" s="4" t="s">
        <v>41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</row>
    <row r="3093" spans="1:40" ht="15" customHeight="1" x14ac:dyDescent="0.25">
      <c r="A3093" s="4" t="str">
        <f>EB[[#This Row],[unit]] &amp; "#" &amp; EB[[#This Row],[indic_nrg]] &amp; "#" &amp; EB[[#This Row],[product]] &amp; "#" &amp; EB[[#This Row],[geo]]</f>
        <v>TJ#B_101810#2117#CZ</v>
      </c>
      <c r="B3093" s="4" t="str">
        <f>VLOOKUP(EB[[#This Row],[product]],KS_DB[[product]:[KS]],5,FALSE)</f>
        <v>solid</v>
      </c>
      <c r="C3093" s="4" t="str">
        <f>VLOOKUP(EB[[#This Row],[product]],KS_DB[[product]:[KS]],6,FALSE)</f>
        <v>solid</v>
      </c>
      <c r="D3093" s="4">
        <f>VLOOKUP(EB[[#This Row],[product]],Carriers[],4,FALSE)</f>
        <v>1</v>
      </c>
      <c r="E3093" s="4">
        <f>VLOOKUP(EB[[#This Row],[indic_nrg]],Indicators[],4,FALSE)</f>
        <v>0</v>
      </c>
      <c r="F3093" s="4">
        <f>IFERROR(VLOOKUP(EB[[#This Row],[Source_carrier]],KS_DB[[product]:[KS]],6,FALSE),0)</f>
        <v>0</v>
      </c>
      <c r="G3093" s="4" t="s">
        <v>34</v>
      </c>
      <c r="H3093" s="4" t="s">
        <v>639</v>
      </c>
      <c r="I3093" s="4" t="s">
        <v>51</v>
      </c>
      <c r="J3093" s="4" t="s">
        <v>37</v>
      </c>
      <c r="K3093" s="4" t="s">
        <v>640</v>
      </c>
      <c r="L3093" s="4" t="s">
        <v>39</v>
      </c>
      <c r="M3093" s="4" t="s">
        <v>52</v>
      </c>
      <c r="N3093" s="4" t="s">
        <v>41</v>
      </c>
      <c r="O3093" s="4">
        <v>0</v>
      </c>
      <c r="P3093" s="4">
        <v>0</v>
      </c>
      <c r="Q3093" s="4">
        <v>0</v>
      </c>
      <c r="R3093" s="4">
        <v>236</v>
      </c>
      <c r="S3093" s="4">
        <v>107</v>
      </c>
      <c r="T3093" s="4">
        <v>129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4">
        <v>0</v>
      </c>
    </row>
    <row r="3094" spans="1:40" ht="15" customHeight="1" x14ac:dyDescent="0.25">
      <c r="A3094" s="4" t="str">
        <f>EB[[#This Row],[unit]] &amp; "#" &amp; EB[[#This Row],[indic_nrg]] &amp; "#" &amp; EB[[#This Row],[product]] &amp; "#" &amp; EB[[#This Row],[geo]]</f>
        <v>TJ#B_101810#2118#CZ</v>
      </c>
      <c r="B3094" s="4" t="str">
        <f>VLOOKUP(EB[[#This Row],[product]],KS_DB[[product]:[KS]],5,FALSE)</f>
        <v>solid</v>
      </c>
      <c r="C3094" s="4" t="str">
        <f>VLOOKUP(EB[[#This Row],[product]],KS_DB[[product]:[KS]],6,FALSE)</f>
        <v>solid</v>
      </c>
      <c r="D3094" s="4">
        <f>VLOOKUP(EB[[#This Row],[product]],Carriers[],4,FALSE)</f>
        <v>1</v>
      </c>
      <c r="E3094" s="4">
        <f>VLOOKUP(EB[[#This Row],[indic_nrg]],Indicators[],4,FALSE)</f>
        <v>0</v>
      </c>
      <c r="F3094" s="4">
        <f>IFERROR(VLOOKUP(EB[[#This Row],[Source_carrier]],KS_DB[[product]:[KS]],6,FALSE),0)</f>
        <v>0</v>
      </c>
      <c r="G3094" s="4" t="s">
        <v>34</v>
      </c>
      <c r="H3094" s="4" t="s">
        <v>639</v>
      </c>
      <c r="I3094" s="4" t="s">
        <v>53</v>
      </c>
      <c r="J3094" s="4" t="s">
        <v>37</v>
      </c>
      <c r="K3094" s="4" t="s">
        <v>640</v>
      </c>
      <c r="L3094" s="4" t="s">
        <v>39</v>
      </c>
      <c r="M3094" s="4" t="s">
        <v>54</v>
      </c>
      <c r="N3094" s="4" t="s">
        <v>41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</row>
    <row r="3095" spans="1:40" ht="15" customHeight="1" x14ac:dyDescent="0.25">
      <c r="A3095" s="4" t="str">
        <f>EB[[#This Row],[unit]] &amp; "#" &amp; EB[[#This Row],[indic_nrg]] &amp; "#" &amp; EB[[#This Row],[product]] &amp; "#" &amp; EB[[#This Row],[geo]]</f>
        <v>TJ#B_101810#2121#CZ</v>
      </c>
      <c r="B3095" s="4" t="str">
        <f>VLOOKUP(EB[[#This Row],[product]],KS_DB[[product]:[KS]],5,FALSE)</f>
        <v>solid</v>
      </c>
      <c r="C3095" s="4" t="str">
        <f>VLOOKUP(EB[[#This Row],[product]],KS_DB[[product]:[KS]],6,FALSE)</f>
        <v>solid</v>
      </c>
      <c r="D3095" s="4">
        <f>VLOOKUP(EB[[#This Row],[product]],Carriers[],4,FALSE)</f>
        <v>1</v>
      </c>
      <c r="E3095" s="4">
        <f>VLOOKUP(EB[[#This Row],[indic_nrg]],Indicators[],4,FALSE)</f>
        <v>0</v>
      </c>
      <c r="F3095" s="4">
        <f>IFERROR(VLOOKUP(EB[[#This Row],[Source_carrier]],KS_DB[[product]:[KS]],6,FALSE),0)</f>
        <v>0</v>
      </c>
      <c r="G3095" s="4" t="s">
        <v>34</v>
      </c>
      <c r="H3095" s="4" t="s">
        <v>639</v>
      </c>
      <c r="I3095" s="4" t="s">
        <v>55</v>
      </c>
      <c r="J3095" s="4" t="s">
        <v>37</v>
      </c>
      <c r="K3095" s="4" t="s">
        <v>640</v>
      </c>
      <c r="L3095" s="4" t="s">
        <v>39</v>
      </c>
      <c r="M3095" s="4" t="s">
        <v>56</v>
      </c>
      <c r="N3095" s="4" t="s">
        <v>41</v>
      </c>
      <c r="O3095" s="4">
        <v>0</v>
      </c>
      <c r="P3095" s="4">
        <v>0</v>
      </c>
      <c r="Q3095" s="4">
        <v>0</v>
      </c>
      <c r="R3095" s="4">
        <v>142</v>
      </c>
      <c r="S3095" s="4">
        <v>114</v>
      </c>
      <c r="T3095" s="4">
        <v>114</v>
      </c>
      <c r="U3095" s="4">
        <v>114</v>
      </c>
      <c r="V3095" s="4">
        <v>28</v>
      </c>
      <c r="W3095" s="4">
        <v>28</v>
      </c>
      <c r="X3095" s="4">
        <v>28</v>
      </c>
      <c r="Y3095" s="4">
        <v>57</v>
      </c>
      <c r="Z3095" s="4">
        <v>57</v>
      </c>
      <c r="AA3095" s="4">
        <v>86</v>
      </c>
      <c r="AB3095" s="4">
        <v>114</v>
      </c>
      <c r="AC3095" s="4">
        <v>28</v>
      </c>
      <c r="AD3095" s="4">
        <v>0</v>
      </c>
      <c r="AE3095" s="4">
        <v>142</v>
      </c>
      <c r="AF3095" s="4">
        <v>86</v>
      </c>
      <c r="AG3095" s="4">
        <v>171</v>
      </c>
      <c r="AH3095" s="4">
        <v>142</v>
      </c>
      <c r="AI3095" s="4">
        <v>142</v>
      </c>
      <c r="AJ3095" s="4">
        <v>142</v>
      </c>
      <c r="AK3095" s="4">
        <v>142</v>
      </c>
      <c r="AL3095" s="4">
        <v>114</v>
      </c>
      <c r="AM3095" s="4">
        <v>114</v>
      </c>
      <c r="AN3095" s="4">
        <v>114</v>
      </c>
    </row>
    <row r="3096" spans="1:40" ht="15" customHeight="1" x14ac:dyDescent="0.25">
      <c r="A3096" s="4" t="str">
        <f>EB[[#This Row],[unit]] &amp; "#" &amp; EB[[#This Row],[indic_nrg]] &amp; "#" &amp; EB[[#This Row],[product]] &amp; "#" &amp; EB[[#This Row],[geo]]</f>
        <v>TJ#B_101810#2122#CZ</v>
      </c>
      <c r="B3096" s="4" t="str">
        <f>VLOOKUP(EB[[#This Row],[product]],KS_DB[[product]:[KS]],5,FALSE)</f>
        <v>solid</v>
      </c>
      <c r="C3096" s="4" t="str">
        <f>VLOOKUP(EB[[#This Row],[product]],KS_DB[[product]:[KS]],6,FALSE)</f>
        <v>solid</v>
      </c>
      <c r="D3096" s="4">
        <f>VLOOKUP(EB[[#This Row],[product]],Carriers[],4,FALSE)</f>
        <v>1</v>
      </c>
      <c r="E3096" s="4">
        <f>VLOOKUP(EB[[#This Row],[indic_nrg]],Indicators[],4,FALSE)</f>
        <v>0</v>
      </c>
      <c r="F3096" s="4">
        <f>IFERROR(VLOOKUP(EB[[#This Row],[Source_carrier]],KS_DB[[product]:[KS]],6,FALSE),0)</f>
        <v>0</v>
      </c>
      <c r="G3096" s="4" t="s">
        <v>34</v>
      </c>
      <c r="H3096" s="4" t="s">
        <v>639</v>
      </c>
      <c r="I3096" s="4" t="s">
        <v>57</v>
      </c>
      <c r="J3096" s="4" t="s">
        <v>37</v>
      </c>
      <c r="K3096" s="4" t="s">
        <v>640</v>
      </c>
      <c r="L3096" s="4" t="s">
        <v>39</v>
      </c>
      <c r="M3096" s="4" t="s">
        <v>58</v>
      </c>
      <c r="N3096" s="4" t="s">
        <v>41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</row>
    <row r="3097" spans="1:40" ht="15" customHeight="1" x14ac:dyDescent="0.25">
      <c r="A3097" s="4" t="str">
        <f>EB[[#This Row],[unit]] &amp; "#" &amp; EB[[#This Row],[indic_nrg]] &amp; "#" &amp; EB[[#This Row],[product]] &amp; "#" &amp; EB[[#This Row],[geo]]</f>
        <v>TJ#B_101810#2130#CZ</v>
      </c>
      <c r="B3097" s="4" t="str">
        <f>VLOOKUP(EB[[#This Row],[product]],KS_DB[[product]:[KS]],5,FALSE)</f>
        <v>solid</v>
      </c>
      <c r="C3097" s="4" t="str">
        <f>VLOOKUP(EB[[#This Row],[product]],KS_DB[[product]:[KS]],6,FALSE)</f>
        <v>solid</v>
      </c>
      <c r="D3097" s="4">
        <f>VLOOKUP(EB[[#This Row],[product]],Carriers[],4,FALSE)</f>
        <v>1</v>
      </c>
      <c r="E3097" s="4">
        <f>VLOOKUP(EB[[#This Row],[indic_nrg]],Indicators[],4,FALSE)</f>
        <v>0</v>
      </c>
      <c r="F3097" s="4">
        <f>IFERROR(VLOOKUP(EB[[#This Row],[Source_carrier]],KS_DB[[product]:[KS]],6,FALSE),0)</f>
        <v>0</v>
      </c>
      <c r="G3097" s="4" t="s">
        <v>34</v>
      </c>
      <c r="H3097" s="4" t="s">
        <v>639</v>
      </c>
      <c r="I3097" s="4" t="s">
        <v>59</v>
      </c>
      <c r="J3097" s="4" t="s">
        <v>37</v>
      </c>
      <c r="K3097" s="4" t="s">
        <v>640</v>
      </c>
      <c r="L3097" s="4" t="s">
        <v>39</v>
      </c>
      <c r="M3097" s="4" t="s">
        <v>60</v>
      </c>
      <c r="N3097" s="4" t="s">
        <v>41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</row>
    <row r="3098" spans="1:40" ht="15" customHeight="1" x14ac:dyDescent="0.25">
      <c r="A3098" s="4" t="str">
        <f>EB[[#This Row],[unit]] &amp; "#" &amp; EB[[#This Row],[indic_nrg]] &amp; "#" &amp; EB[[#This Row],[product]] &amp; "#" &amp; EB[[#This Row],[geo]]</f>
        <v>TJ#B_101810#2200#CZ</v>
      </c>
      <c r="B3098" s="4" t="str">
        <f>VLOOKUP(EB[[#This Row],[product]],KS_DB[[product]:[KS]],5,FALSE)</f>
        <v>solid</v>
      </c>
      <c r="C3098" s="4" t="str">
        <f>VLOOKUP(EB[[#This Row],[product]],KS_DB[[product]:[KS]],6,FALSE)</f>
        <v>solid</v>
      </c>
      <c r="D3098" s="4">
        <f>VLOOKUP(EB[[#This Row],[product]],Carriers[],4,FALSE)</f>
        <v>0</v>
      </c>
      <c r="E3098" s="4">
        <f>VLOOKUP(EB[[#This Row],[indic_nrg]],Indicators[],4,FALSE)</f>
        <v>0</v>
      </c>
      <c r="F3098" s="4">
        <f>IFERROR(VLOOKUP(EB[[#This Row],[Source_carrier]],KS_DB[[product]:[KS]],6,FALSE),0)</f>
        <v>0</v>
      </c>
      <c r="G3098" s="4" t="s">
        <v>34</v>
      </c>
      <c r="H3098" s="4" t="s">
        <v>639</v>
      </c>
      <c r="I3098" s="4" t="s">
        <v>61</v>
      </c>
      <c r="J3098" s="4" t="s">
        <v>37</v>
      </c>
      <c r="K3098" s="4" t="s">
        <v>640</v>
      </c>
      <c r="L3098" s="4" t="s">
        <v>39</v>
      </c>
      <c r="M3098" s="4" t="s">
        <v>62</v>
      </c>
      <c r="N3098" s="4" t="s">
        <v>41</v>
      </c>
      <c r="O3098" s="4">
        <v>271</v>
      </c>
      <c r="P3098" s="4">
        <v>283</v>
      </c>
      <c r="Q3098" s="4">
        <v>306</v>
      </c>
      <c r="R3098" s="4">
        <v>224</v>
      </c>
      <c r="S3098" s="4">
        <v>118</v>
      </c>
      <c r="T3098" s="4">
        <v>118</v>
      </c>
      <c r="U3098" s="4">
        <v>459</v>
      </c>
      <c r="V3098" s="4">
        <v>189</v>
      </c>
      <c r="W3098" s="4">
        <v>63</v>
      </c>
      <c r="X3098" s="4">
        <v>13</v>
      </c>
      <c r="Y3098" s="4">
        <v>245</v>
      </c>
      <c r="Z3098" s="4">
        <v>160</v>
      </c>
      <c r="AA3098" s="4">
        <v>186</v>
      </c>
      <c r="AB3098" s="4">
        <v>174</v>
      </c>
      <c r="AC3098" s="4">
        <v>0</v>
      </c>
      <c r="AD3098" s="4">
        <v>0</v>
      </c>
      <c r="AE3098" s="4">
        <v>12</v>
      </c>
      <c r="AF3098" s="4">
        <v>12</v>
      </c>
      <c r="AG3098" s="4">
        <v>12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4">
        <v>0</v>
      </c>
    </row>
    <row r="3099" spans="1:40" ht="15" customHeight="1" x14ac:dyDescent="0.25">
      <c r="A3099" s="4" t="str">
        <f>EB[[#This Row],[unit]] &amp; "#" &amp; EB[[#This Row],[indic_nrg]] &amp; "#" &amp; EB[[#This Row],[product]] &amp; "#" &amp; EB[[#This Row],[geo]]</f>
        <v>TJ#B_101810#2210#CZ</v>
      </c>
      <c r="B3099" s="4" t="str">
        <f>VLOOKUP(EB[[#This Row],[product]],KS_DB[[product]:[KS]],5,FALSE)</f>
        <v>solid</v>
      </c>
      <c r="C3099" s="4" t="str">
        <f>VLOOKUP(EB[[#This Row],[product]],KS_DB[[product]:[KS]],6,FALSE)</f>
        <v>solid</v>
      </c>
      <c r="D3099" s="4">
        <f>VLOOKUP(EB[[#This Row],[product]],Carriers[],4,FALSE)</f>
        <v>1</v>
      </c>
      <c r="E3099" s="4">
        <f>VLOOKUP(EB[[#This Row],[indic_nrg]],Indicators[],4,FALSE)</f>
        <v>0</v>
      </c>
      <c r="F3099" s="4">
        <f>IFERROR(VLOOKUP(EB[[#This Row],[Source_carrier]],KS_DB[[product]:[KS]],6,FALSE),0)</f>
        <v>0</v>
      </c>
      <c r="G3099" s="4" t="s">
        <v>34</v>
      </c>
      <c r="H3099" s="4" t="s">
        <v>639</v>
      </c>
      <c r="I3099" s="4" t="s">
        <v>63</v>
      </c>
      <c r="J3099" s="4" t="s">
        <v>37</v>
      </c>
      <c r="K3099" s="4" t="s">
        <v>640</v>
      </c>
      <c r="L3099" s="4" t="s">
        <v>39</v>
      </c>
      <c r="M3099" s="4" t="s">
        <v>64</v>
      </c>
      <c r="N3099" s="4" t="s">
        <v>41</v>
      </c>
      <c r="O3099" s="4">
        <v>271</v>
      </c>
      <c r="P3099" s="4">
        <v>283</v>
      </c>
      <c r="Q3099" s="4">
        <v>306</v>
      </c>
      <c r="R3099" s="4">
        <v>224</v>
      </c>
      <c r="S3099" s="4">
        <v>118</v>
      </c>
      <c r="T3099" s="4">
        <v>118</v>
      </c>
      <c r="U3099" s="4">
        <v>459</v>
      </c>
      <c r="V3099" s="4">
        <v>189</v>
      </c>
      <c r="W3099" s="4">
        <v>63</v>
      </c>
      <c r="X3099" s="4">
        <v>13</v>
      </c>
      <c r="Y3099" s="4">
        <v>245</v>
      </c>
      <c r="Z3099" s="4">
        <v>160</v>
      </c>
      <c r="AA3099" s="4">
        <v>186</v>
      </c>
      <c r="AB3099" s="4">
        <v>174</v>
      </c>
      <c r="AC3099" s="4">
        <v>0</v>
      </c>
      <c r="AD3099" s="4">
        <v>0</v>
      </c>
      <c r="AE3099" s="4">
        <v>12</v>
      </c>
      <c r="AF3099" s="4">
        <v>12</v>
      </c>
      <c r="AG3099" s="4">
        <v>12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</row>
    <row r="3100" spans="1:40" ht="15" customHeight="1" x14ac:dyDescent="0.25">
      <c r="A3100" s="4" t="str">
        <f>EB[[#This Row],[unit]] &amp; "#" &amp; EB[[#This Row],[indic_nrg]] &amp; "#" &amp; EB[[#This Row],[product]] &amp; "#" &amp; EB[[#This Row],[geo]]</f>
        <v>TJ#B_101810#2230#CZ</v>
      </c>
      <c r="B3100" s="4" t="str">
        <f>VLOOKUP(EB[[#This Row],[product]],KS_DB[[product]:[KS]],5,FALSE)</f>
        <v>solid</v>
      </c>
      <c r="C3100" s="4" t="str">
        <f>VLOOKUP(EB[[#This Row],[product]],KS_DB[[product]:[KS]],6,FALSE)</f>
        <v>solid</v>
      </c>
      <c r="D3100" s="4">
        <f>VLOOKUP(EB[[#This Row],[product]],Carriers[],4,FALSE)</f>
        <v>1</v>
      </c>
      <c r="E3100" s="4">
        <f>VLOOKUP(EB[[#This Row],[indic_nrg]],Indicators[],4,FALSE)</f>
        <v>0</v>
      </c>
      <c r="F3100" s="4">
        <f>IFERROR(VLOOKUP(EB[[#This Row],[Source_carrier]],KS_DB[[product]:[KS]],6,FALSE),0)</f>
        <v>0</v>
      </c>
      <c r="G3100" s="4" t="s">
        <v>34</v>
      </c>
      <c r="H3100" s="4" t="s">
        <v>639</v>
      </c>
      <c r="I3100" s="4" t="s">
        <v>65</v>
      </c>
      <c r="J3100" s="4" t="s">
        <v>37</v>
      </c>
      <c r="K3100" s="4" t="s">
        <v>640</v>
      </c>
      <c r="L3100" s="4" t="s">
        <v>39</v>
      </c>
      <c r="M3100" s="4" t="s">
        <v>66</v>
      </c>
      <c r="N3100" s="4" t="s">
        <v>41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</row>
    <row r="3101" spans="1:40" ht="15" customHeight="1" x14ac:dyDescent="0.25">
      <c r="A3101" s="4" t="str">
        <f>EB[[#This Row],[unit]] &amp; "#" &amp; EB[[#This Row],[indic_nrg]] &amp; "#" &amp; EB[[#This Row],[product]] &amp; "#" &amp; EB[[#This Row],[geo]]</f>
        <v>TJ#B_101810#2310#CZ</v>
      </c>
      <c r="B3101" s="4" t="str">
        <f>VLOOKUP(EB[[#This Row],[product]],KS_DB[[product]:[KS]],5,FALSE)</f>
        <v>solid</v>
      </c>
      <c r="C3101" s="4" t="str">
        <f>VLOOKUP(EB[[#This Row],[product]],KS_DB[[product]:[KS]],6,FALSE)</f>
        <v>solid</v>
      </c>
      <c r="D3101" s="4">
        <f>VLOOKUP(EB[[#This Row],[product]],Carriers[],4,FALSE)</f>
        <v>1</v>
      </c>
      <c r="E3101" s="4">
        <f>VLOOKUP(EB[[#This Row],[indic_nrg]],Indicators[],4,FALSE)</f>
        <v>0</v>
      </c>
      <c r="F3101" s="4">
        <f>IFERROR(VLOOKUP(EB[[#This Row],[Source_carrier]],KS_DB[[product]:[KS]],6,FALSE),0)</f>
        <v>0</v>
      </c>
      <c r="G3101" s="4" t="s">
        <v>34</v>
      </c>
      <c r="H3101" s="4" t="s">
        <v>639</v>
      </c>
      <c r="I3101" s="4" t="s">
        <v>67</v>
      </c>
      <c r="J3101" s="4" t="s">
        <v>37</v>
      </c>
      <c r="K3101" s="4" t="s">
        <v>640</v>
      </c>
      <c r="L3101" s="4" t="s">
        <v>39</v>
      </c>
      <c r="M3101" s="4" t="s">
        <v>68</v>
      </c>
      <c r="N3101" s="4" t="s">
        <v>41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</row>
    <row r="3102" spans="1:40" ht="15" customHeight="1" x14ac:dyDescent="0.25">
      <c r="A3102" s="4" t="str">
        <f>EB[[#This Row],[unit]] &amp; "#" &amp; EB[[#This Row],[indic_nrg]] &amp; "#" &amp; EB[[#This Row],[product]] &amp; "#" &amp; EB[[#This Row],[geo]]</f>
        <v>TJ#B_101810#2330#CZ</v>
      </c>
      <c r="B3102" s="4" t="str">
        <f>VLOOKUP(EB[[#This Row],[product]],KS_DB[[product]:[KS]],5,FALSE)</f>
        <v>solid</v>
      </c>
      <c r="C3102" s="4" t="str">
        <f>VLOOKUP(EB[[#This Row],[product]],KS_DB[[product]:[KS]],6,FALSE)</f>
        <v>solid</v>
      </c>
      <c r="D3102" s="4">
        <f>VLOOKUP(EB[[#This Row],[product]],Carriers[],4,FALSE)</f>
        <v>1</v>
      </c>
      <c r="E3102" s="4">
        <f>VLOOKUP(EB[[#This Row],[indic_nrg]],Indicators[],4,FALSE)</f>
        <v>0</v>
      </c>
      <c r="F3102" s="4">
        <f>IFERROR(VLOOKUP(EB[[#This Row],[Source_carrier]],KS_DB[[product]:[KS]],6,FALSE),0)</f>
        <v>0</v>
      </c>
      <c r="G3102" s="4" t="s">
        <v>34</v>
      </c>
      <c r="H3102" s="4" t="s">
        <v>639</v>
      </c>
      <c r="I3102" s="4" t="s">
        <v>69</v>
      </c>
      <c r="J3102" s="4" t="s">
        <v>37</v>
      </c>
      <c r="K3102" s="4" t="s">
        <v>640</v>
      </c>
      <c r="L3102" s="4" t="s">
        <v>39</v>
      </c>
      <c r="M3102" s="4" t="s">
        <v>70</v>
      </c>
      <c r="N3102" s="4" t="s">
        <v>41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</row>
    <row r="3103" spans="1:40" ht="15" customHeight="1" x14ac:dyDescent="0.25">
      <c r="A3103" s="4" t="str">
        <f>EB[[#This Row],[unit]] &amp; "#" &amp; EB[[#This Row],[indic_nrg]] &amp; "#" &amp; EB[[#This Row],[product]] &amp; "#" &amp; EB[[#This Row],[geo]]</f>
        <v>TJ#B_101810#2410#CZ</v>
      </c>
      <c r="B3103" s="4" t="str">
        <f>VLOOKUP(EB[[#This Row],[product]],KS_DB[[product]:[KS]],5,FALSE)</f>
        <v>solid</v>
      </c>
      <c r="C3103" s="4" t="str">
        <f>VLOOKUP(EB[[#This Row],[product]],KS_DB[[product]:[KS]],6,FALSE)</f>
        <v>solid</v>
      </c>
      <c r="D3103" s="4">
        <f>VLOOKUP(EB[[#This Row],[product]],Carriers[],4,FALSE)</f>
        <v>1</v>
      </c>
      <c r="E3103" s="4">
        <f>VLOOKUP(EB[[#This Row],[indic_nrg]],Indicators[],4,FALSE)</f>
        <v>0</v>
      </c>
      <c r="F3103" s="4">
        <f>IFERROR(VLOOKUP(EB[[#This Row],[Source_carrier]],KS_DB[[product]:[KS]],6,FALSE),0)</f>
        <v>0</v>
      </c>
      <c r="G3103" s="4" t="s">
        <v>34</v>
      </c>
      <c r="H3103" s="4" t="s">
        <v>639</v>
      </c>
      <c r="I3103" s="4" t="s">
        <v>71</v>
      </c>
      <c r="J3103" s="4" t="s">
        <v>37</v>
      </c>
      <c r="K3103" s="4" t="s">
        <v>640</v>
      </c>
      <c r="L3103" s="4" t="s">
        <v>39</v>
      </c>
      <c r="M3103" s="4" t="s">
        <v>72</v>
      </c>
      <c r="N3103" s="4" t="s">
        <v>41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</row>
    <row r="3104" spans="1:40" ht="15" customHeight="1" x14ac:dyDescent="0.25">
      <c r="A3104" s="4" t="str">
        <f>EB[[#This Row],[unit]] &amp; "#" &amp; EB[[#This Row],[indic_nrg]] &amp; "#" &amp; EB[[#This Row],[product]] &amp; "#" &amp; EB[[#This Row],[geo]]</f>
        <v>TJ#B_101810#3000#CZ</v>
      </c>
      <c r="B3104" s="4" t="str">
        <f>VLOOKUP(EB[[#This Row],[product]],KS_DB[[product]:[KS]],5,FALSE)</f>
        <v>liquid</v>
      </c>
      <c r="C3104" s="4" t="str">
        <f>VLOOKUP(EB[[#This Row],[product]],KS_DB[[product]:[KS]],6,FALSE)</f>
        <v>liquid</v>
      </c>
      <c r="D3104" s="4">
        <f>VLOOKUP(EB[[#This Row],[product]],Carriers[],4,FALSE)</f>
        <v>0</v>
      </c>
      <c r="E3104" s="4">
        <f>VLOOKUP(EB[[#This Row],[indic_nrg]],Indicators[],4,FALSE)</f>
        <v>0</v>
      </c>
      <c r="F3104" s="4">
        <f>IFERROR(VLOOKUP(EB[[#This Row],[Source_carrier]],KS_DB[[product]:[KS]],6,FALSE),0)</f>
        <v>0</v>
      </c>
      <c r="G3104" s="4" t="s">
        <v>34</v>
      </c>
      <c r="H3104" s="4" t="s">
        <v>639</v>
      </c>
      <c r="I3104" s="4" t="s">
        <v>73</v>
      </c>
      <c r="J3104" s="4" t="s">
        <v>37</v>
      </c>
      <c r="K3104" s="4" t="s">
        <v>640</v>
      </c>
      <c r="L3104" s="4" t="s">
        <v>39</v>
      </c>
      <c r="M3104" s="4" t="s">
        <v>74</v>
      </c>
      <c r="N3104" s="4" t="s">
        <v>41</v>
      </c>
      <c r="O3104" s="4">
        <v>0</v>
      </c>
      <c r="P3104" s="4">
        <v>0</v>
      </c>
      <c r="Q3104" s="4">
        <v>0</v>
      </c>
      <c r="R3104" s="4">
        <v>0</v>
      </c>
      <c r="S3104" s="4">
        <v>168</v>
      </c>
      <c r="T3104" s="4">
        <v>0</v>
      </c>
      <c r="U3104" s="4">
        <v>0</v>
      </c>
      <c r="V3104" s="4">
        <v>83</v>
      </c>
      <c r="W3104" s="4">
        <v>83</v>
      </c>
      <c r="X3104" s="4">
        <v>43</v>
      </c>
      <c r="Y3104" s="4">
        <v>43</v>
      </c>
      <c r="Z3104" s="4">
        <v>42</v>
      </c>
      <c r="AA3104" s="4">
        <v>42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</row>
    <row r="3105" spans="1:40" ht="15" customHeight="1" x14ac:dyDescent="0.25">
      <c r="A3105" s="4" t="str">
        <f>EB[[#This Row],[unit]] &amp; "#" &amp; EB[[#This Row],[indic_nrg]] &amp; "#" &amp; EB[[#This Row],[product]] &amp; "#" &amp; EB[[#This Row],[geo]]</f>
        <v>TJ#B_101810#3200#CZ</v>
      </c>
      <c r="B3105" s="4" t="str">
        <f>VLOOKUP(EB[[#This Row],[product]],KS_DB[[product]:[KS]],5,FALSE)</f>
        <v>liquid</v>
      </c>
      <c r="C3105" s="4" t="str">
        <f>VLOOKUP(EB[[#This Row],[product]],KS_DB[[product]:[KS]],6,FALSE)</f>
        <v>liquid</v>
      </c>
      <c r="D3105" s="4">
        <f>VLOOKUP(EB[[#This Row],[product]],Carriers[],4,FALSE)</f>
        <v>0</v>
      </c>
      <c r="E3105" s="4">
        <f>VLOOKUP(EB[[#This Row],[indic_nrg]],Indicators[],4,FALSE)</f>
        <v>0</v>
      </c>
      <c r="F3105" s="4">
        <f>IFERROR(VLOOKUP(EB[[#This Row],[Source_carrier]],KS_DB[[product]:[KS]],6,FALSE),0)</f>
        <v>0</v>
      </c>
      <c r="G3105" s="4" t="s">
        <v>34</v>
      </c>
      <c r="H3105" s="4" t="s">
        <v>639</v>
      </c>
      <c r="I3105" s="4" t="s">
        <v>75</v>
      </c>
      <c r="J3105" s="4" t="s">
        <v>37</v>
      </c>
      <c r="K3105" s="4" t="s">
        <v>640</v>
      </c>
      <c r="L3105" s="4" t="s">
        <v>39</v>
      </c>
      <c r="M3105" s="4" t="s">
        <v>76</v>
      </c>
      <c r="N3105" s="4" t="s">
        <v>41</v>
      </c>
      <c r="O3105" s="4">
        <v>0</v>
      </c>
      <c r="P3105" s="4">
        <v>0</v>
      </c>
      <c r="Q3105" s="4">
        <v>0</v>
      </c>
      <c r="R3105" s="4">
        <v>0</v>
      </c>
      <c r="S3105" s="4">
        <v>168</v>
      </c>
      <c r="T3105" s="4">
        <v>0</v>
      </c>
      <c r="U3105" s="4">
        <v>0</v>
      </c>
      <c r="V3105" s="4">
        <v>83</v>
      </c>
      <c r="W3105" s="4">
        <v>83</v>
      </c>
      <c r="X3105" s="4">
        <v>43</v>
      </c>
      <c r="Y3105" s="4">
        <v>43</v>
      </c>
      <c r="Z3105" s="4">
        <v>42</v>
      </c>
      <c r="AA3105" s="4">
        <v>42</v>
      </c>
      <c r="AB3105" s="4">
        <v>0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</row>
    <row r="3106" spans="1:40" ht="15" customHeight="1" x14ac:dyDescent="0.25">
      <c r="A3106" s="4" t="str">
        <f>EB[[#This Row],[unit]] &amp; "#" &amp; EB[[#This Row],[indic_nrg]] &amp; "#" &amp; EB[[#This Row],[product]] &amp; "#" &amp; EB[[#This Row],[geo]]</f>
        <v>TJ#B_101810#3260#CZ</v>
      </c>
      <c r="B3106" s="4" t="str">
        <f>VLOOKUP(EB[[#This Row],[product]],KS_DB[[product]:[KS]],5,FALSE)</f>
        <v>liquid</v>
      </c>
      <c r="C3106" s="4" t="str">
        <f>VLOOKUP(EB[[#This Row],[product]],KS_DB[[product]:[KS]],6,FALSE)</f>
        <v>diesel</v>
      </c>
      <c r="D3106" s="4">
        <f>VLOOKUP(EB[[#This Row],[product]],Carriers[],4,FALSE)</f>
        <v>1</v>
      </c>
      <c r="E3106" s="4">
        <f>VLOOKUP(EB[[#This Row],[indic_nrg]],Indicators[],4,FALSE)</f>
        <v>0</v>
      </c>
      <c r="F3106" s="4">
        <f>IFERROR(VLOOKUP(EB[[#This Row],[Source_carrier]],KS_DB[[product]:[KS]],6,FALSE),0)</f>
        <v>0</v>
      </c>
      <c r="G3106" s="4" t="s">
        <v>34</v>
      </c>
      <c r="H3106" s="4" t="s">
        <v>639</v>
      </c>
      <c r="I3106" s="4" t="s">
        <v>79</v>
      </c>
      <c r="J3106" s="4" t="s">
        <v>37</v>
      </c>
      <c r="K3106" s="4" t="s">
        <v>640</v>
      </c>
      <c r="L3106" s="4" t="s">
        <v>39</v>
      </c>
      <c r="M3106" s="4" t="s">
        <v>80</v>
      </c>
      <c r="N3106" s="4" t="s">
        <v>41</v>
      </c>
      <c r="O3106" s="4">
        <v>0</v>
      </c>
      <c r="P3106" s="4">
        <v>0</v>
      </c>
      <c r="Q3106" s="4">
        <v>0</v>
      </c>
      <c r="R3106" s="4">
        <v>0</v>
      </c>
      <c r="S3106" s="4">
        <v>128</v>
      </c>
      <c r="T3106" s="4">
        <v>0</v>
      </c>
      <c r="U3106" s="4">
        <v>0</v>
      </c>
      <c r="V3106" s="4">
        <v>43</v>
      </c>
      <c r="W3106" s="4">
        <v>43</v>
      </c>
      <c r="X3106" s="4">
        <v>43</v>
      </c>
      <c r="Y3106" s="4">
        <v>43</v>
      </c>
      <c r="Z3106" s="4">
        <v>42</v>
      </c>
      <c r="AA3106" s="4">
        <v>42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</row>
    <row r="3107" spans="1:40" ht="15" customHeight="1" x14ac:dyDescent="0.25">
      <c r="A3107" s="4" t="str">
        <f>EB[[#This Row],[unit]] &amp; "#" &amp; EB[[#This Row],[indic_nrg]] &amp; "#" &amp; EB[[#This Row],[product]] &amp; "#" &amp; EB[[#This Row],[geo]]</f>
        <v>TJ#B_101810#3270A#CZ</v>
      </c>
      <c r="B3107" s="4" t="str">
        <f>VLOOKUP(EB[[#This Row],[product]],KS_DB[[product]:[KS]],5,FALSE)</f>
        <v>liquid</v>
      </c>
      <c r="C3107" s="4" t="str">
        <f>VLOOKUP(EB[[#This Row],[product]],KS_DB[[product]:[KS]],6,FALSE)</f>
        <v>liquid</v>
      </c>
      <c r="D3107" s="4">
        <f>VLOOKUP(EB[[#This Row],[product]],Carriers[],4,FALSE)</f>
        <v>1</v>
      </c>
      <c r="E3107" s="4">
        <f>VLOOKUP(EB[[#This Row],[indic_nrg]],Indicators[],4,FALSE)</f>
        <v>0</v>
      </c>
      <c r="F3107" s="4">
        <f>IFERROR(VLOOKUP(EB[[#This Row],[Source_carrier]],KS_DB[[product]:[KS]],6,FALSE),0)</f>
        <v>0</v>
      </c>
      <c r="G3107" s="4" t="s">
        <v>34</v>
      </c>
      <c r="H3107" s="4" t="s">
        <v>639</v>
      </c>
      <c r="I3107" s="4" t="s">
        <v>81</v>
      </c>
      <c r="J3107" s="4" t="s">
        <v>37</v>
      </c>
      <c r="K3107" s="4" t="s">
        <v>640</v>
      </c>
      <c r="L3107" s="4" t="s">
        <v>39</v>
      </c>
      <c r="M3107" s="4" t="s">
        <v>82</v>
      </c>
      <c r="N3107" s="4" t="s">
        <v>41</v>
      </c>
      <c r="O3107" s="4">
        <v>0</v>
      </c>
      <c r="P3107" s="4">
        <v>0</v>
      </c>
      <c r="Q3107" s="4">
        <v>0</v>
      </c>
      <c r="R3107" s="4">
        <v>0</v>
      </c>
      <c r="S3107" s="4">
        <v>40</v>
      </c>
      <c r="T3107" s="4">
        <v>0</v>
      </c>
      <c r="U3107" s="4">
        <v>0</v>
      </c>
      <c r="V3107" s="4">
        <v>40</v>
      </c>
      <c r="W3107" s="4">
        <v>40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</row>
    <row r="3108" spans="1:40" ht="15" customHeight="1" x14ac:dyDescent="0.25">
      <c r="A3108" s="4" t="str">
        <f>EB[[#This Row],[unit]] &amp; "#" &amp; EB[[#This Row],[indic_nrg]] &amp; "#" &amp; EB[[#This Row],[product]] &amp; "#" &amp; EB[[#This Row],[geo]]</f>
        <v>TJ#B_101810#4000#CZ</v>
      </c>
      <c r="B3108" s="4" t="str">
        <f>VLOOKUP(EB[[#This Row],[product]],KS_DB[[product]:[KS]],5,FALSE)</f>
        <v>gas</v>
      </c>
      <c r="C3108" s="4" t="str">
        <f>VLOOKUP(EB[[#This Row],[product]],KS_DB[[product]:[KS]],6,FALSE)</f>
        <v>gas</v>
      </c>
      <c r="D3108" s="4">
        <f>VLOOKUP(EB[[#This Row],[product]],Carriers[],4,FALSE)</f>
        <v>0</v>
      </c>
      <c r="E3108" s="4">
        <f>VLOOKUP(EB[[#This Row],[indic_nrg]],Indicators[],4,FALSE)</f>
        <v>0</v>
      </c>
      <c r="F3108" s="4">
        <f>IFERROR(VLOOKUP(EB[[#This Row],[Source_carrier]],KS_DB[[product]:[KS]],6,FALSE),0)</f>
        <v>0</v>
      </c>
      <c r="G3108" s="4" t="s">
        <v>34</v>
      </c>
      <c r="H3108" s="4" t="s">
        <v>639</v>
      </c>
      <c r="I3108" s="4" t="s">
        <v>83</v>
      </c>
      <c r="J3108" s="4" t="s">
        <v>37</v>
      </c>
      <c r="K3108" s="4" t="s">
        <v>640</v>
      </c>
      <c r="L3108" s="4" t="s">
        <v>39</v>
      </c>
      <c r="M3108" s="4" t="s">
        <v>84</v>
      </c>
      <c r="N3108" s="4" t="s">
        <v>41</v>
      </c>
      <c r="O3108" s="4">
        <v>0</v>
      </c>
      <c r="P3108" s="4">
        <v>0</v>
      </c>
      <c r="Q3108" s="4">
        <v>309</v>
      </c>
      <c r="R3108" s="4">
        <v>756</v>
      </c>
      <c r="S3108" s="4">
        <v>1040</v>
      </c>
      <c r="T3108" s="4">
        <v>1274</v>
      </c>
      <c r="U3108" s="4">
        <v>2140</v>
      </c>
      <c r="V3108" s="4">
        <v>2166</v>
      </c>
      <c r="W3108" s="4">
        <v>2077</v>
      </c>
      <c r="X3108" s="4">
        <v>2066</v>
      </c>
      <c r="Y3108" s="4">
        <v>2005</v>
      </c>
      <c r="Z3108" s="4">
        <v>2126</v>
      </c>
      <c r="AA3108" s="4">
        <v>2205</v>
      </c>
      <c r="AB3108" s="4">
        <v>2300</v>
      </c>
      <c r="AC3108" s="4">
        <v>2349</v>
      </c>
      <c r="AD3108" s="4">
        <v>2465</v>
      </c>
      <c r="AE3108" s="4">
        <v>2394</v>
      </c>
      <c r="AF3108" s="4">
        <v>2443</v>
      </c>
      <c r="AG3108" s="4">
        <v>1530</v>
      </c>
      <c r="AH3108" s="4">
        <v>1354</v>
      </c>
      <c r="AI3108" s="4">
        <v>1692</v>
      </c>
      <c r="AJ3108" s="4">
        <v>1549</v>
      </c>
      <c r="AK3108" s="4">
        <v>1143</v>
      </c>
      <c r="AL3108" s="4">
        <v>1674</v>
      </c>
      <c r="AM3108" s="4">
        <v>1364</v>
      </c>
      <c r="AN3108" s="4">
        <v>1518</v>
      </c>
    </row>
    <row r="3109" spans="1:40" ht="15" customHeight="1" x14ac:dyDescent="0.25">
      <c r="A3109" s="4" t="str">
        <f>EB[[#This Row],[unit]] &amp; "#" &amp; EB[[#This Row],[indic_nrg]] &amp; "#" &amp; EB[[#This Row],[product]] &amp; "#" &amp; EB[[#This Row],[geo]]</f>
        <v>TJ#B_101810#4100#CZ</v>
      </c>
      <c r="B3109" s="4" t="str">
        <f>VLOOKUP(EB[[#This Row],[product]],KS_DB[[product]:[KS]],5,FALSE)</f>
        <v>gas</v>
      </c>
      <c r="C3109" s="4" t="str">
        <f>VLOOKUP(EB[[#This Row],[product]],KS_DB[[product]:[KS]],6,FALSE)</f>
        <v>gas</v>
      </c>
      <c r="D3109" s="4">
        <f>VLOOKUP(EB[[#This Row],[product]],Carriers[],4,FALSE)</f>
        <v>1</v>
      </c>
      <c r="E3109" s="4">
        <f>VLOOKUP(EB[[#This Row],[indic_nrg]],Indicators[],4,FALSE)</f>
        <v>0</v>
      </c>
      <c r="F3109" s="4">
        <f>IFERROR(VLOOKUP(EB[[#This Row],[Source_carrier]],KS_DB[[product]:[KS]],6,FALSE),0)</f>
        <v>0</v>
      </c>
      <c r="G3109" s="4" t="s">
        <v>34</v>
      </c>
      <c r="H3109" s="4" t="s">
        <v>639</v>
      </c>
      <c r="I3109" s="4" t="s">
        <v>85</v>
      </c>
      <c r="J3109" s="4" t="s">
        <v>37</v>
      </c>
      <c r="K3109" s="4" t="s">
        <v>640</v>
      </c>
      <c r="L3109" s="4" t="s">
        <v>39</v>
      </c>
      <c r="M3109" s="4" t="s">
        <v>86</v>
      </c>
      <c r="N3109" s="4" t="s">
        <v>41</v>
      </c>
      <c r="O3109" s="4">
        <v>0</v>
      </c>
      <c r="P3109" s="4">
        <v>0</v>
      </c>
      <c r="Q3109" s="4">
        <v>309</v>
      </c>
      <c r="R3109" s="4">
        <v>404</v>
      </c>
      <c r="S3109" s="4">
        <v>687</v>
      </c>
      <c r="T3109" s="4">
        <v>994</v>
      </c>
      <c r="U3109" s="4">
        <v>2140</v>
      </c>
      <c r="V3109" s="4">
        <v>2166</v>
      </c>
      <c r="W3109" s="4">
        <v>2077</v>
      </c>
      <c r="X3109" s="4">
        <v>2066</v>
      </c>
      <c r="Y3109" s="4">
        <v>2005</v>
      </c>
      <c r="Z3109" s="4">
        <v>2126</v>
      </c>
      <c r="AA3109" s="4">
        <v>2205</v>
      </c>
      <c r="AB3109" s="4">
        <v>2300</v>
      </c>
      <c r="AC3109" s="4">
        <v>2349</v>
      </c>
      <c r="AD3109" s="4">
        <v>2465</v>
      </c>
      <c r="AE3109" s="4">
        <v>2394</v>
      </c>
      <c r="AF3109" s="4">
        <v>2443</v>
      </c>
      <c r="AG3109" s="4">
        <v>1530</v>
      </c>
      <c r="AH3109" s="4">
        <v>1354</v>
      </c>
      <c r="AI3109" s="4">
        <v>1692</v>
      </c>
      <c r="AJ3109" s="4">
        <v>1549</v>
      </c>
      <c r="AK3109" s="4">
        <v>1143</v>
      </c>
      <c r="AL3109" s="4">
        <v>1674</v>
      </c>
      <c r="AM3109" s="4">
        <v>1364</v>
      </c>
      <c r="AN3109" s="4">
        <v>1518</v>
      </c>
    </row>
    <row r="3110" spans="1:40" ht="15" customHeight="1" x14ac:dyDescent="0.25">
      <c r="A3110" s="4" t="str">
        <f>EB[[#This Row],[unit]] &amp; "#" &amp; EB[[#This Row],[indic_nrg]] &amp; "#" &amp; EB[[#This Row],[product]] &amp; "#" &amp; EB[[#This Row],[geo]]</f>
        <v>TJ#B_101810#4200#CZ</v>
      </c>
      <c r="B3110" s="4" t="str">
        <f>VLOOKUP(EB[[#This Row],[product]],KS_DB[[product]:[KS]],5,FALSE)</f>
        <v>gas</v>
      </c>
      <c r="C3110" s="4" t="str">
        <f>VLOOKUP(EB[[#This Row],[product]],KS_DB[[product]:[KS]],6,FALSE)</f>
        <v>gas</v>
      </c>
      <c r="D3110" s="4">
        <f>VLOOKUP(EB[[#This Row],[product]],Carriers[],4,FALSE)</f>
        <v>0</v>
      </c>
      <c r="E3110" s="4">
        <f>VLOOKUP(EB[[#This Row],[indic_nrg]],Indicators[],4,FALSE)</f>
        <v>0</v>
      </c>
      <c r="F3110" s="4">
        <f>IFERROR(VLOOKUP(EB[[#This Row],[Source_carrier]],KS_DB[[product]:[KS]],6,FALSE),0)</f>
        <v>0</v>
      </c>
      <c r="G3110" s="4" t="s">
        <v>34</v>
      </c>
      <c r="H3110" s="4" t="s">
        <v>639</v>
      </c>
      <c r="I3110" s="4" t="s">
        <v>87</v>
      </c>
      <c r="J3110" s="4" t="s">
        <v>37</v>
      </c>
      <c r="K3110" s="4" t="s">
        <v>640</v>
      </c>
      <c r="L3110" s="4" t="s">
        <v>39</v>
      </c>
      <c r="M3110" s="4" t="s">
        <v>88</v>
      </c>
      <c r="N3110" s="4" t="s">
        <v>41</v>
      </c>
      <c r="O3110" s="4">
        <v>0</v>
      </c>
      <c r="P3110" s="4">
        <v>0</v>
      </c>
      <c r="Q3110" s="4">
        <v>0</v>
      </c>
      <c r="R3110" s="4">
        <v>352</v>
      </c>
      <c r="S3110" s="4">
        <v>354</v>
      </c>
      <c r="T3110" s="4">
        <v>280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</row>
    <row r="3111" spans="1:40" ht="15" customHeight="1" x14ac:dyDescent="0.25">
      <c r="A3111" s="4" t="str">
        <f>EB[[#This Row],[unit]] &amp; "#" &amp; EB[[#This Row],[indic_nrg]] &amp; "#" &amp; EB[[#This Row],[product]] &amp; "#" &amp; EB[[#This Row],[geo]]</f>
        <v>TJ#B_101810#4210#CZ</v>
      </c>
      <c r="B3111" s="4" t="str">
        <f>VLOOKUP(EB[[#This Row],[product]],KS_DB[[product]:[KS]],5,FALSE)</f>
        <v>gas</v>
      </c>
      <c r="C3111" s="4" t="str">
        <f>VLOOKUP(EB[[#This Row],[product]],KS_DB[[product]:[KS]],6,FALSE)</f>
        <v>gas</v>
      </c>
      <c r="D3111" s="4">
        <f>VLOOKUP(EB[[#This Row],[product]],Carriers[],4,FALSE)</f>
        <v>1</v>
      </c>
      <c r="E3111" s="4">
        <f>VLOOKUP(EB[[#This Row],[indic_nrg]],Indicators[],4,FALSE)</f>
        <v>0</v>
      </c>
      <c r="F3111" s="4">
        <f>IFERROR(VLOOKUP(EB[[#This Row],[Source_carrier]],KS_DB[[product]:[KS]],6,FALSE),0)</f>
        <v>0</v>
      </c>
      <c r="G3111" s="4" t="s">
        <v>34</v>
      </c>
      <c r="H3111" s="4" t="s">
        <v>639</v>
      </c>
      <c r="I3111" s="4" t="s">
        <v>89</v>
      </c>
      <c r="J3111" s="4" t="s">
        <v>37</v>
      </c>
      <c r="K3111" s="4" t="s">
        <v>640</v>
      </c>
      <c r="L3111" s="4" t="s">
        <v>39</v>
      </c>
      <c r="M3111" s="4" t="s">
        <v>90</v>
      </c>
      <c r="N3111" s="4" t="s">
        <v>41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4">
        <v>0</v>
      </c>
    </row>
    <row r="3112" spans="1:40" ht="15" customHeight="1" x14ac:dyDescent="0.25">
      <c r="A3112" s="4" t="str">
        <f>EB[[#This Row],[unit]] &amp; "#" &amp; EB[[#This Row],[indic_nrg]] &amp; "#" &amp; EB[[#This Row],[product]] &amp; "#" &amp; EB[[#This Row],[geo]]</f>
        <v>TJ#B_101810#4220#CZ</v>
      </c>
      <c r="B3112" s="4" t="str">
        <f>VLOOKUP(EB[[#This Row],[product]],KS_DB[[product]:[KS]],5,FALSE)</f>
        <v>gas</v>
      </c>
      <c r="C3112" s="4" t="str">
        <f>VLOOKUP(EB[[#This Row],[product]],KS_DB[[product]:[KS]],6,FALSE)</f>
        <v>gas</v>
      </c>
      <c r="D3112" s="4">
        <f>VLOOKUP(EB[[#This Row],[product]],Carriers[],4,FALSE)</f>
        <v>1</v>
      </c>
      <c r="E3112" s="4">
        <f>VLOOKUP(EB[[#This Row],[indic_nrg]],Indicators[],4,FALSE)</f>
        <v>0</v>
      </c>
      <c r="F3112" s="4">
        <f>IFERROR(VLOOKUP(EB[[#This Row],[Source_carrier]],KS_DB[[product]:[KS]],6,FALSE),0)</f>
        <v>0</v>
      </c>
      <c r="G3112" s="4" t="s">
        <v>34</v>
      </c>
      <c r="H3112" s="4" t="s">
        <v>639</v>
      </c>
      <c r="I3112" s="4" t="s">
        <v>91</v>
      </c>
      <c r="J3112" s="4" t="s">
        <v>37</v>
      </c>
      <c r="K3112" s="4" t="s">
        <v>640</v>
      </c>
      <c r="L3112" s="4" t="s">
        <v>39</v>
      </c>
      <c r="M3112" s="4" t="s">
        <v>92</v>
      </c>
      <c r="N3112" s="4" t="s">
        <v>41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</row>
    <row r="3113" spans="1:40" ht="15" customHeight="1" x14ac:dyDescent="0.25">
      <c r="A3113" s="4" t="str">
        <f>EB[[#This Row],[unit]] &amp; "#" &amp; EB[[#This Row],[indic_nrg]] &amp; "#" &amp; EB[[#This Row],[product]] &amp; "#" &amp; EB[[#This Row],[geo]]</f>
        <v>TJ#B_101810#4230#CZ</v>
      </c>
      <c r="B3113" s="4" t="str">
        <f>VLOOKUP(EB[[#This Row],[product]],KS_DB[[product]:[KS]],5,FALSE)</f>
        <v>gas</v>
      </c>
      <c r="C3113" s="4" t="str">
        <f>VLOOKUP(EB[[#This Row],[product]],KS_DB[[product]:[KS]],6,FALSE)</f>
        <v>gas</v>
      </c>
      <c r="D3113" s="4">
        <f>VLOOKUP(EB[[#This Row],[product]],Carriers[],4,FALSE)</f>
        <v>1</v>
      </c>
      <c r="E3113" s="4">
        <f>VLOOKUP(EB[[#This Row],[indic_nrg]],Indicators[],4,FALSE)</f>
        <v>0</v>
      </c>
      <c r="F3113" s="4">
        <f>IFERROR(VLOOKUP(EB[[#This Row],[Source_carrier]],KS_DB[[product]:[KS]],6,FALSE),0)</f>
        <v>0</v>
      </c>
      <c r="G3113" s="4" t="s">
        <v>34</v>
      </c>
      <c r="H3113" s="4" t="s">
        <v>639</v>
      </c>
      <c r="I3113" s="4" t="s">
        <v>93</v>
      </c>
      <c r="J3113" s="4" t="s">
        <v>37</v>
      </c>
      <c r="K3113" s="4" t="s">
        <v>640</v>
      </c>
      <c r="L3113" s="4" t="s">
        <v>39</v>
      </c>
      <c r="M3113" s="4" t="s">
        <v>94</v>
      </c>
      <c r="N3113" s="4" t="s">
        <v>41</v>
      </c>
      <c r="O3113" s="4">
        <v>0</v>
      </c>
      <c r="P3113" s="4">
        <v>0</v>
      </c>
      <c r="Q3113" s="4">
        <v>0</v>
      </c>
      <c r="R3113" s="4">
        <v>352</v>
      </c>
      <c r="S3113" s="4">
        <v>354</v>
      </c>
      <c r="T3113" s="4">
        <v>280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</row>
    <row r="3114" spans="1:40" ht="15" customHeight="1" x14ac:dyDescent="0.25">
      <c r="A3114" s="4" t="str">
        <f>EB[[#This Row],[unit]] &amp; "#" &amp; EB[[#This Row],[indic_nrg]] &amp; "#" &amp; EB[[#This Row],[product]] &amp; "#" &amp; EB[[#This Row],[geo]]</f>
        <v>TJ#B_101810#4240#CZ</v>
      </c>
      <c r="B3114" s="4" t="str">
        <f>VLOOKUP(EB[[#This Row],[product]],KS_DB[[product]:[KS]],5,FALSE)</f>
        <v>gas</v>
      </c>
      <c r="C3114" s="4" t="str">
        <f>VLOOKUP(EB[[#This Row],[product]],KS_DB[[product]:[KS]],6,FALSE)</f>
        <v>gas</v>
      </c>
      <c r="D3114" s="4">
        <f>VLOOKUP(EB[[#This Row],[product]],Carriers[],4,FALSE)</f>
        <v>1</v>
      </c>
      <c r="E3114" s="4">
        <f>VLOOKUP(EB[[#This Row],[indic_nrg]],Indicators[],4,FALSE)</f>
        <v>0</v>
      </c>
      <c r="F3114" s="4">
        <f>IFERROR(VLOOKUP(EB[[#This Row],[Source_carrier]],KS_DB[[product]:[KS]],6,FALSE),0)</f>
        <v>0</v>
      </c>
      <c r="G3114" s="4" t="s">
        <v>34</v>
      </c>
      <c r="H3114" s="4" t="s">
        <v>639</v>
      </c>
      <c r="I3114" s="4" t="s">
        <v>95</v>
      </c>
      <c r="J3114" s="4" t="s">
        <v>37</v>
      </c>
      <c r="K3114" s="4" t="s">
        <v>640</v>
      </c>
      <c r="L3114" s="4" t="s">
        <v>39</v>
      </c>
      <c r="M3114" s="4" t="s">
        <v>96</v>
      </c>
      <c r="N3114" s="4" t="s">
        <v>41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  <c r="Y3114" s="4">
        <v>0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</row>
    <row r="3115" spans="1:40" ht="15" customHeight="1" x14ac:dyDescent="0.25">
      <c r="A3115" s="4" t="str">
        <f>EB[[#This Row],[unit]] &amp; "#" &amp; EB[[#This Row],[indic_nrg]] &amp; "#" &amp; EB[[#This Row],[product]] &amp; "#" &amp; EB[[#This Row],[geo]]</f>
        <v>TJ#B_101810#5200#CZ</v>
      </c>
      <c r="B3115" s="4" t="str">
        <f>VLOOKUP(EB[[#This Row],[product]],KS_DB[[product]:[KS]],5,FALSE)</f>
        <v>heat</v>
      </c>
      <c r="C3115" s="4" t="str">
        <f>VLOOKUP(EB[[#This Row],[product]],KS_DB[[product]:[KS]],6,FALSE)</f>
        <v>heat</v>
      </c>
      <c r="D3115" s="4">
        <f>VLOOKUP(EB[[#This Row],[product]],Carriers[],4,FALSE)</f>
        <v>1</v>
      </c>
      <c r="E3115" s="4">
        <f>VLOOKUP(EB[[#This Row],[indic_nrg]],Indicators[],4,FALSE)</f>
        <v>0</v>
      </c>
      <c r="F3115" s="4">
        <f>IFERROR(VLOOKUP(EB[[#This Row],[Source_carrier]],KS_DB[[product]:[KS]],6,FALSE),0)</f>
        <v>0</v>
      </c>
      <c r="G3115" s="4" t="s">
        <v>34</v>
      </c>
      <c r="H3115" s="4" t="s">
        <v>639</v>
      </c>
      <c r="I3115" s="4" t="s">
        <v>97</v>
      </c>
      <c r="J3115" s="4" t="s">
        <v>37</v>
      </c>
      <c r="K3115" s="4" t="s">
        <v>640</v>
      </c>
      <c r="L3115" s="4" t="s">
        <v>39</v>
      </c>
      <c r="M3115" s="4" t="s">
        <v>98</v>
      </c>
      <c r="N3115" s="4" t="s">
        <v>41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150</v>
      </c>
      <c r="Y3115" s="4">
        <v>123</v>
      </c>
      <c r="Z3115" s="4">
        <v>173</v>
      </c>
      <c r="AA3115" s="4">
        <v>171</v>
      </c>
      <c r="AB3115" s="4">
        <v>122</v>
      </c>
      <c r="AC3115" s="4">
        <v>115</v>
      </c>
      <c r="AD3115" s="4">
        <v>114</v>
      </c>
      <c r="AE3115" s="4">
        <v>113</v>
      </c>
      <c r="AF3115" s="4">
        <v>106</v>
      </c>
      <c r="AG3115" s="4">
        <v>84</v>
      </c>
      <c r="AH3115" s="4">
        <v>60</v>
      </c>
      <c r="AI3115" s="4">
        <v>79</v>
      </c>
      <c r="AJ3115" s="4">
        <v>52</v>
      </c>
      <c r="AK3115" s="4">
        <v>57</v>
      </c>
      <c r="AL3115" s="4">
        <v>62</v>
      </c>
      <c r="AM3115" s="4">
        <v>47</v>
      </c>
      <c r="AN3115" s="4">
        <v>35</v>
      </c>
    </row>
    <row r="3116" spans="1:40" ht="15" customHeight="1" x14ac:dyDescent="0.25">
      <c r="A3116" s="4" t="str">
        <f>EB[[#This Row],[unit]] &amp; "#" &amp; EB[[#This Row],[indic_nrg]] &amp; "#" &amp; EB[[#This Row],[product]] &amp; "#" &amp; EB[[#This Row],[geo]]</f>
        <v>TJ#B_101810#5500#CZ</v>
      </c>
      <c r="B3116" s="4" t="str">
        <f>VLOOKUP(EB[[#This Row],[product]],KS_DB[[product]:[KS]],5,FALSE)</f>
        <v>RES</v>
      </c>
      <c r="C3116" s="4" t="str">
        <f>VLOOKUP(EB[[#This Row],[product]],KS_DB[[product]:[KS]],6,FALSE)</f>
        <v>RES</v>
      </c>
      <c r="D3116" s="4">
        <f>VLOOKUP(EB[[#This Row],[product]],Carriers[],4,FALSE)</f>
        <v>0</v>
      </c>
      <c r="E3116" s="4">
        <f>VLOOKUP(EB[[#This Row],[indic_nrg]],Indicators[],4,FALSE)</f>
        <v>0</v>
      </c>
      <c r="F3116" s="4">
        <f>IFERROR(VLOOKUP(EB[[#This Row],[Source_carrier]],KS_DB[[product]:[KS]],6,FALSE),0)</f>
        <v>0</v>
      </c>
      <c r="G3116" s="4" t="s">
        <v>34</v>
      </c>
      <c r="H3116" s="4" t="s">
        <v>639</v>
      </c>
      <c r="I3116" s="4" t="s">
        <v>99</v>
      </c>
      <c r="J3116" s="4" t="s">
        <v>37</v>
      </c>
      <c r="K3116" s="4" t="s">
        <v>640</v>
      </c>
      <c r="L3116" s="4" t="s">
        <v>39</v>
      </c>
      <c r="M3116" s="4" t="s">
        <v>100</v>
      </c>
      <c r="N3116" s="4" t="s">
        <v>41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3</v>
      </c>
      <c r="AK3116" s="4">
        <v>3</v>
      </c>
      <c r="AL3116" s="4">
        <v>2</v>
      </c>
      <c r="AM3116" s="4">
        <v>2</v>
      </c>
      <c r="AN3116" s="4">
        <v>2</v>
      </c>
    </row>
    <row r="3117" spans="1:40" ht="15" customHeight="1" x14ac:dyDescent="0.25">
      <c r="A3117" s="4" t="str">
        <f>EB[[#This Row],[unit]] &amp; "#" &amp; EB[[#This Row],[indic_nrg]] &amp; "#" &amp; EB[[#This Row],[product]] &amp; "#" &amp; EB[[#This Row],[geo]]</f>
        <v>TJ#B_101810#5532#CZ</v>
      </c>
      <c r="B3117" s="4" t="str">
        <f>VLOOKUP(EB[[#This Row],[product]],KS_DB[[product]:[KS]],5,FALSE)</f>
        <v>RES</v>
      </c>
      <c r="C3117" s="4" t="str">
        <f>VLOOKUP(EB[[#This Row],[product]],KS_DB[[product]:[KS]],6,FALSE)</f>
        <v>RES</v>
      </c>
      <c r="D3117" s="4">
        <f>VLOOKUP(EB[[#This Row],[product]],Carriers[],4,FALSE)</f>
        <v>1</v>
      </c>
      <c r="E3117" s="4">
        <f>VLOOKUP(EB[[#This Row],[indic_nrg]],Indicators[],4,FALSE)</f>
        <v>0</v>
      </c>
      <c r="F3117" s="4">
        <f>IFERROR(VLOOKUP(EB[[#This Row],[Source_carrier]],KS_DB[[product]:[KS]],6,FALSE),0)</f>
        <v>0</v>
      </c>
      <c r="G3117" s="4" t="s">
        <v>34</v>
      </c>
      <c r="H3117" s="4" t="s">
        <v>639</v>
      </c>
      <c r="I3117" s="4" t="s">
        <v>101</v>
      </c>
      <c r="J3117" s="4" t="s">
        <v>37</v>
      </c>
      <c r="K3117" s="4" t="s">
        <v>640</v>
      </c>
      <c r="L3117" s="4" t="s">
        <v>39</v>
      </c>
      <c r="M3117" s="4" t="s">
        <v>102</v>
      </c>
      <c r="N3117" s="4" t="s">
        <v>41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</row>
    <row r="3118" spans="1:40" ht="15" customHeight="1" x14ac:dyDescent="0.25">
      <c r="A3118" s="4" t="str">
        <f>EB[[#This Row],[unit]] &amp; "#" &amp; EB[[#This Row],[indic_nrg]] &amp; "#" &amp; EB[[#This Row],[product]] &amp; "#" &amp; EB[[#This Row],[geo]]</f>
        <v>TJ#B_101810#5540#CZ</v>
      </c>
      <c r="B3118" s="4" t="str">
        <f>VLOOKUP(EB[[#This Row],[product]],KS_DB[[product]:[KS]],5,FALSE)</f>
        <v>biomass</v>
      </c>
      <c r="C3118" s="4" t="str">
        <f>VLOOKUP(EB[[#This Row],[product]],KS_DB[[product]:[KS]],6,FALSE)</f>
        <v>biomass</v>
      </c>
      <c r="D3118" s="4">
        <f>VLOOKUP(EB[[#This Row],[product]],Carriers[],4,FALSE)</f>
        <v>0</v>
      </c>
      <c r="E3118" s="4">
        <f>VLOOKUP(EB[[#This Row],[indic_nrg]],Indicators[],4,FALSE)</f>
        <v>0</v>
      </c>
      <c r="F3118" s="4">
        <f>IFERROR(VLOOKUP(EB[[#This Row],[Source_carrier]],KS_DB[[product]:[KS]],6,FALSE),0)</f>
        <v>0</v>
      </c>
      <c r="G3118" s="4" t="s">
        <v>34</v>
      </c>
      <c r="H3118" s="4" t="s">
        <v>639</v>
      </c>
      <c r="I3118" s="4" t="s">
        <v>103</v>
      </c>
      <c r="J3118" s="4" t="s">
        <v>37</v>
      </c>
      <c r="K3118" s="4" t="s">
        <v>640</v>
      </c>
      <c r="L3118" s="4" t="s">
        <v>39</v>
      </c>
      <c r="M3118" s="4" t="s">
        <v>104</v>
      </c>
      <c r="N3118" s="4" t="s">
        <v>41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3</v>
      </c>
      <c r="AK3118" s="4">
        <v>3</v>
      </c>
      <c r="AL3118" s="4">
        <v>2</v>
      </c>
      <c r="AM3118" s="4">
        <v>2</v>
      </c>
      <c r="AN3118" s="4">
        <v>2</v>
      </c>
    </row>
    <row r="3119" spans="1:40" ht="15" customHeight="1" x14ac:dyDescent="0.25">
      <c r="A3119" s="4" t="str">
        <f>EB[[#This Row],[unit]] &amp; "#" &amp; EB[[#This Row],[indic_nrg]] &amp; "#" &amp; EB[[#This Row],[product]] &amp; "#" &amp; EB[[#This Row],[geo]]</f>
        <v>TJ#B_101810#5541#CZ</v>
      </c>
      <c r="B3119" s="4" t="str">
        <f>VLOOKUP(EB[[#This Row],[product]],KS_DB[[product]:[KS]],5,FALSE)</f>
        <v>biomass</v>
      </c>
      <c r="C3119" s="4" t="str">
        <f>VLOOKUP(EB[[#This Row],[product]],KS_DB[[product]:[KS]],6,FALSE)</f>
        <v>biomass</v>
      </c>
      <c r="D3119" s="4">
        <f>VLOOKUP(EB[[#This Row],[product]],Carriers[],4,FALSE)</f>
        <v>1</v>
      </c>
      <c r="E3119" s="4">
        <f>VLOOKUP(EB[[#This Row],[indic_nrg]],Indicators[],4,FALSE)</f>
        <v>0</v>
      </c>
      <c r="F3119" s="4">
        <f>IFERROR(VLOOKUP(EB[[#This Row],[Source_carrier]],KS_DB[[product]:[KS]],6,FALSE),0)</f>
        <v>0</v>
      </c>
      <c r="G3119" s="4" t="s">
        <v>34</v>
      </c>
      <c r="H3119" s="4" t="s">
        <v>639</v>
      </c>
      <c r="I3119" s="4" t="s">
        <v>105</v>
      </c>
      <c r="J3119" s="4" t="s">
        <v>37</v>
      </c>
      <c r="K3119" s="4" t="s">
        <v>640</v>
      </c>
      <c r="L3119" s="4" t="s">
        <v>39</v>
      </c>
      <c r="M3119" s="4" t="s">
        <v>106</v>
      </c>
      <c r="N3119" s="4" t="s">
        <v>41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3</v>
      </c>
      <c r="AK3119" s="4">
        <v>3</v>
      </c>
      <c r="AL3119" s="4">
        <v>2</v>
      </c>
      <c r="AM3119" s="4">
        <v>2</v>
      </c>
      <c r="AN3119" s="4">
        <v>2</v>
      </c>
    </row>
    <row r="3120" spans="1:40" ht="15" customHeight="1" x14ac:dyDescent="0.25">
      <c r="A3120" s="4" t="str">
        <f>EB[[#This Row],[unit]] &amp; "#" &amp; EB[[#This Row],[indic_nrg]] &amp; "#" &amp; EB[[#This Row],[product]] &amp; "#" &amp; EB[[#This Row],[geo]]</f>
        <v>TJ#B_101810#5542#CZ</v>
      </c>
      <c r="B3120" s="4" t="str">
        <f>VLOOKUP(EB[[#This Row],[product]],KS_DB[[product]:[KS]],5,FALSE)</f>
        <v>biomass</v>
      </c>
      <c r="C3120" s="4" t="str">
        <f>VLOOKUP(EB[[#This Row],[product]],KS_DB[[product]:[KS]],6,FALSE)</f>
        <v>biomass</v>
      </c>
      <c r="D3120" s="4">
        <f>VLOOKUP(EB[[#This Row],[product]],Carriers[],4,FALSE)</f>
        <v>1</v>
      </c>
      <c r="E3120" s="4">
        <f>VLOOKUP(EB[[#This Row],[indic_nrg]],Indicators[],4,FALSE)</f>
        <v>0</v>
      </c>
      <c r="F3120" s="4">
        <f>IFERROR(VLOOKUP(EB[[#This Row],[Source_carrier]],KS_DB[[product]:[KS]],6,FALSE),0)</f>
        <v>0</v>
      </c>
      <c r="G3120" s="4" t="s">
        <v>34</v>
      </c>
      <c r="H3120" s="4" t="s">
        <v>639</v>
      </c>
      <c r="I3120" s="4" t="s">
        <v>107</v>
      </c>
      <c r="J3120" s="4" t="s">
        <v>37</v>
      </c>
      <c r="K3120" s="4" t="s">
        <v>640</v>
      </c>
      <c r="L3120" s="4" t="s">
        <v>39</v>
      </c>
      <c r="M3120" s="4" t="s">
        <v>108</v>
      </c>
      <c r="N3120" s="4" t="s">
        <v>41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</row>
    <row r="3121" spans="1:40" ht="15" customHeight="1" x14ac:dyDescent="0.25">
      <c r="A3121" s="4" t="str">
        <f>EB[[#This Row],[unit]] &amp; "#" &amp; EB[[#This Row],[indic_nrg]] &amp; "#" &amp; EB[[#This Row],[product]] &amp; "#" &amp; EB[[#This Row],[geo]]</f>
        <v>TJ#B_101810#55431#CZ</v>
      </c>
      <c r="B3121" s="4" t="str">
        <f>VLOOKUP(EB[[#This Row],[product]],KS_DB[[product]:[KS]],5,FALSE)</f>
        <v>biomass</v>
      </c>
      <c r="C3121" s="4" t="str">
        <f>VLOOKUP(EB[[#This Row],[product]],KS_DB[[product]:[KS]],6,FALSE)</f>
        <v>biomass</v>
      </c>
      <c r="D3121" s="4">
        <f>VLOOKUP(EB[[#This Row],[product]],Carriers[],4,FALSE)</f>
        <v>1</v>
      </c>
      <c r="E3121" s="4">
        <f>VLOOKUP(EB[[#This Row],[indic_nrg]],Indicators[],4,FALSE)</f>
        <v>0</v>
      </c>
      <c r="F3121" s="4">
        <f>IFERROR(VLOOKUP(EB[[#This Row],[Source_carrier]],KS_DB[[product]:[KS]],6,FALSE),0)</f>
        <v>0</v>
      </c>
      <c r="G3121" s="4" t="s">
        <v>34</v>
      </c>
      <c r="H3121" s="4" t="s">
        <v>639</v>
      </c>
      <c r="I3121" s="4" t="s">
        <v>109</v>
      </c>
      <c r="J3121" s="4" t="s">
        <v>37</v>
      </c>
      <c r="K3121" s="4" t="s">
        <v>640</v>
      </c>
      <c r="L3121" s="4" t="s">
        <v>39</v>
      </c>
      <c r="M3121" s="4" t="s">
        <v>110</v>
      </c>
      <c r="N3121" s="4" t="s">
        <v>41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</row>
    <row r="3122" spans="1:40" ht="15" customHeight="1" x14ac:dyDescent="0.25">
      <c r="A3122" s="4" t="str">
        <f>EB[[#This Row],[unit]] &amp; "#" &amp; EB[[#This Row],[indic_nrg]] &amp; "#" &amp; EB[[#This Row],[product]] &amp; "#" &amp; EB[[#This Row],[geo]]</f>
        <v>TJ#B_101810#55432#CZ</v>
      </c>
      <c r="B3122" s="4" t="str">
        <f>VLOOKUP(EB[[#This Row],[product]],KS_DB[[product]:[KS]],5,FALSE)</f>
        <v>biomass</v>
      </c>
      <c r="C3122" s="4" t="str">
        <f>VLOOKUP(EB[[#This Row],[product]],KS_DB[[product]:[KS]],6,FALSE)</f>
        <v>biomass</v>
      </c>
      <c r="D3122" s="4">
        <f>VLOOKUP(EB[[#This Row],[product]],Carriers[],4,FALSE)</f>
        <v>1</v>
      </c>
      <c r="E3122" s="4">
        <f>VLOOKUP(EB[[#This Row],[indic_nrg]],Indicators[],4,FALSE)</f>
        <v>0</v>
      </c>
      <c r="F3122" s="4">
        <f>IFERROR(VLOOKUP(EB[[#This Row],[Source_carrier]],KS_DB[[product]:[KS]],6,FALSE),0)</f>
        <v>0</v>
      </c>
      <c r="G3122" s="4" t="s">
        <v>34</v>
      </c>
      <c r="H3122" s="4" t="s">
        <v>639</v>
      </c>
      <c r="I3122" s="4" t="s">
        <v>111</v>
      </c>
      <c r="J3122" s="4" t="s">
        <v>37</v>
      </c>
      <c r="K3122" s="4" t="s">
        <v>640</v>
      </c>
      <c r="L3122" s="4" t="s">
        <v>39</v>
      </c>
      <c r="M3122" s="4" t="s">
        <v>112</v>
      </c>
      <c r="N3122" s="4" t="s">
        <v>41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</row>
    <row r="3123" spans="1:40" ht="15" customHeight="1" x14ac:dyDescent="0.25">
      <c r="A3123" s="4" t="str">
        <f>EB[[#This Row],[unit]] &amp; "#" &amp; EB[[#This Row],[indic_nrg]] &amp; "#" &amp; EB[[#This Row],[product]] &amp; "#" &amp; EB[[#This Row],[geo]]</f>
        <v>TJ#B_101810#5544#CZ</v>
      </c>
      <c r="B3123" s="4" t="str">
        <f>VLOOKUP(EB[[#This Row],[product]],KS_DB[[product]:[KS]],5,FALSE)</f>
        <v>biomass</v>
      </c>
      <c r="C3123" s="4" t="str">
        <f>VLOOKUP(EB[[#This Row],[product]],KS_DB[[product]:[KS]],6,FALSE)</f>
        <v>biomass</v>
      </c>
      <c r="D3123" s="4">
        <f>VLOOKUP(EB[[#This Row],[product]],Carriers[],4,FALSE)</f>
        <v>1</v>
      </c>
      <c r="E3123" s="4">
        <f>VLOOKUP(EB[[#This Row],[indic_nrg]],Indicators[],4,FALSE)</f>
        <v>0</v>
      </c>
      <c r="F3123" s="4">
        <f>IFERROR(VLOOKUP(EB[[#This Row],[Source_carrier]],KS_DB[[product]:[KS]],6,FALSE),0)</f>
        <v>0</v>
      </c>
      <c r="G3123" s="4" t="s">
        <v>34</v>
      </c>
      <c r="H3123" s="4" t="s">
        <v>639</v>
      </c>
      <c r="I3123" s="4" t="s">
        <v>113</v>
      </c>
      <c r="J3123" s="4" t="s">
        <v>37</v>
      </c>
      <c r="K3123" s="4" t="s">
        <v>640</v>
      </c>
      <c r="L3123" s="4" t="s">
        <v>39</v>
      </c>
      <c r="M3123" s="4" t="s">
        <v>114</v>
      </c>
      <c r="N3123" s="4" t="s">
        <v>41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</row>
    <row r="3124" spans="1:40" ht="15" customHeight="1" x14ac:dyDescent="0.25">
      <c r="A3124" s="4" t="str">
        <f>EB[[#This Row],[unit]] &amp; "#" &amp; EB[[#This Row],[indic_nrg]] &amp; "#" &amp; EB[[#This Row],[product]] &amp; "#" &amp; EB[[#This Row],[geo]]</f>
        <v>TJ#B_101810#5545#CZ</v>
      </c>
      <c r="B3124" s="4" t="str">
        <f>VLOOKUP(EB[[#This Row],[product]],KS_DB[[product]:[KS]],5,FALSE)</f>
        <v>biomass</v>
      </c>
      <c r="C3124" s="4" t="str">
        <f>VLOOKUP(EB[[#This Row],[product]],KS_DB[[product]:[KS]],6,FALSE)</f>
        <v>biomass</v>
      </c>
      <c r="D3124" s="4">
        <f>VLOOKUP(EB[[#This Row],[product]],Carriers[],4,FALSE)</f>
        <v>0</v>
      </c>
      <c r="E3124" s="4">
        <f>VLOOKUP(EB[[#This Row],[indic_nrg]],Indicators[],4,FALSE)</f>
        <v>0</v>
      </c>
      <c r="F3124" s="4">
        <f>IFERROR(VLOOKUP(EB[[#This Row],[Source_carrier]],KS_DB[[product]:[KS]],6,FALSE),0)</f>
        <v>0</v>
      </c>
      <c r="G3124" s="4" t="s">
        <v>34</v>
      </c>
      <c r="H3124" s="4" t="s">
        <v>639</v>
      </c>
      <c r="I3124" s="4" t="s">
        <v>115</v>
      </c>
      <c r="J3124" s="4" t="s">
        <v>37</v>
      </c>
      <c r="K3124" s="4" t="s">
        <v>640</v>
      </c>
      <c r="L3124" s="4" t="s">
        <v>39</v>
      </c>
      <c r="M3124" s="4" t="s">
        <v>116</v>
      </c>
      <c r="N3124" s="4" t="s">
        <v>41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</row>
    <row r="3125" spans="1:40" ht="15" customHeight="1" x14ac:dyDescent="0.25">
      <c r="A3125" s="4" t="str">
        <f>EB[[#This Row],[unit]] &amp; "#" &amp; EB[[#This Row],[indic_nrg]] &amp; "#" &amp; EB[[#This Row],[product]] &amp; "#" &amp; EB[[#This Row],[geo]]</f>
        <v>TJ#B_101810#5546#CZ</v>
      </c>
      <c r="B3125" s="4" t="str">
        <f>VLOOKUP(EB[[#This Row],[product]],KS_DB[[product]:[KS]],5,FALSE)</f>
        <v>biomass</v>
      </c>
      <c r="C3125" s="4" t="str">
        <f>VLOOKUP(EB[[#This Row],[product]],KS_DB[[product]:[KS]],6,FALSE)</f>
        <v>biomass</v>
      </c>
      <c r="D3125" s="4">
        <f>VLOOKUP(EB[[#This Row],[product]],Carriers[],4,FALSE)</f>
        <v>1</v>
      </c>
      <c r="E3125" s="4">
        <f>VLOOKUP(EB[[#This Row],[indic_nrg]],Indicators[],4,FALSE)</f>
        <v>0</v>
      </c>
      <c r="F3125" s="4">
        <f>IFERROR(VLOOKUP(EB[[#This Row],[Source_carrier]],KS_DB[[product]:[KS]],6,FALSE),0)</f>
        <v>0</v>
      </c>
      <c r="G3125" s="4" t="s">
        <v>34</v>
      </c>
      <c r="H3125" s="4" t="s">
        <v>639</v>
      </c>
      <c r="I3125" s="4" t="s">
        <v>117</v>
      </c>
      <c r="J3125" s="4" t="s">
        <v>37</v>
      </c>
      <c r="K3125" s="4" t="s">
        <v>640</v>
      </c>
      <c r="L3125" s="4" t="s">
        <v>39</v>
      </c>
      <c r="M3125" s="4" t="s">
        <v>118</v>
      </c>
      <c r="N3125" s="4" t="s">
        <v>41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</row>
    <row r="3126" spans="1:40" ht="15" customHeight="1" x14ac:dyDescent="0.25">
      <c r="A3126" s="4" t="str">
        <f>EB[[#This Row],[unit]] &amp; "#" &amp; EB[[#This Row],[indic_nrg]] &amp; "#" &amp; EB[[#This Row],[product]] &amp; "#" &amp; EB[[#This Row],[geo]]</f>
        <v>TJ#B_101810#5547#CZ</v>
      </c>
      <c r="B3126" s="4" t="str">
        <f>VLOOKUP(EB[[#This Row],[product]],KS_DB[[product]:[KS]],5,FALSE)</f>
        <v>biomass</v>
      </c>
      <c r="C3126" s="4" t="str">
        <f>VLOOKUP(EB[[#This Row],[product]],KS_DB[[product]:[KS]],6,FALSE)</f>
        <v>biomass</v>
      </c>
      <c r="D3126" s="4">
        <f>VLOOKUP(EB[[#This Row],[product]],Carriers[],4,FALSE)</f>
        <v>1</v>
      </c>
      <c r="E3126" s="4">
        <f>VLOOKUP(EB[[#This Row],[indic_nrg]],Indicators[],4,FALSE)</f>
        <v>0</v>
      </c>
      <c r="F3126" s="4">
        <f>IFERROR(VLOOKUP(EB[[#This Row],[Source_carrier]],KS_DB[[product]:[KS]],6,FALSE),0)</f>
        <v>0</v>
      </c>
      <c r="G3126" s="4" t="s">
        <v>34</v>
      </c>
      <c r="H3126" s="4" t="s">
        <v>639</v>
      </c>
      <c r="I3126" s="4" t="s">
        <v>119</v>
      </c>
      <c r="J3126" s="4" t="s">
        <v>37</v>
      </c>
      <c r="K3126" s="4" t="s">
        <v>640</v>
      </c>
      <c r="L3126" s="4" t="s">
        <v>39</v>
      </c>
      <c r="M3126" s="4" t="s">
        <v>120</v>
      </c>
      <c r="N3126" s="4" t="s">
        <v>41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</row>
    <row r="3127" spans="1:40" ht="15" customHeight="1" x14ac:dyDescent="0.25">
      <c r="A3127" s="4" t="str">
        <f>EB[[#This Row],[unit]] &amp; "#" &amp; EB[[#This Row],[indic_nrg]] &amp; "#" &amp; EB[[#This Row],[product]] &amp; "#" &amp; EB[[#This Row],[geo]]</f>
        <v>TJ#B_101810#5548#CZ</v>
      </c>
      <c r="B3127" s="4" t="str">
        <f>VLOOKUP(EB[[#This Row],[product]],KS_DB[[product]:[KS]],5,FALSE)</f>
        <v>biomass</v>
      </c>
      <c r="C3127" s="4" t="str">
        <f>VLOOKUP(EB[[#This Row],[product]],KS_DB[[product]:[KS]],6,FALSE)</f>
        <v>biomass</v>
      </c>
      <c r="D3127" s="4">
        <f>VLOOKUP(EB[[#This Row],[product]],Carriers[],4,FALSE)</f>
        <v>1</v>
      </c>
      <c r="E3127" s="4">
        <f>VLOOKUP(EB[[#This Row],[indic_nrg]],Indicators[],4,FALSE)</f>
        <v>0</v>
      </c>
      <c r="F3127" s="4">
        <f>IFERROR(VLOOKUP(EB[[#This Row],[Source_carrier]],KS_DB[[product]:[KS]],6,FALSE),0)</f>
        <v>0</v>
      </c>
      <c r="G3127" s="4" t="s">
        <v>34</v>
      </c>
      <c r="H3127" s="4" t="s">
        <v>639</v>
      </c>
      <c r="I3127" s="4" t="s">
        <v>121</v>
      </c>
      <c r="J3127" s="4" t="s">
        <v>37</v>
      </c>
      <c r="K3127" s="4" t="s">
        <v>640</v>
      </c>
      <c r="L3127" s="4" t="s">
        <v>39</v>
      </c>
      <c r="M3127" s="4" t="s">
        <v>122</v>
      </c>
      <c r="N3127" s="4" t="s">
        <v>41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4">
        <v>0</v>
      </c>
    </row>
    <row r="3128" spans="1:40" ht="15" customHeight="1" x14ac:dyDescent="0.25">
      <c r="A3128" s="4" t="str">
        <f>EB[[#This Row],[unit]] &amp; "#" &amp; EB[[#This Row],[indic_nrg]] &amp; "#" &amp; EB[[#This Row],[product]] &amp; "#" &amp; EB[[#This Row],[geo]]</f>
        <v>TJ#B_101810#5549#CZ</v>
      </c>
      <c r="B3128" s="4" t="str">
        <f>VLOOKUP(EB[[#This Row],[product]],KS_DB[[product]:[KS]],5,FALSE)</f>
        <v>biomass</v>
      </c>
      <c r="C3128" s="4" t="str">
        <f>VLOOKUP(EB[[#This Row],[product]],KS_DB[[product]:[KS]],6,FALSE)</f>
        <v>biomass</v>
      </c>
      <c r="D3128" s="4">
        <f>VLOOKUP(EB[[#This Row],[product]],Carriers[],4,FALSE)</f>
        <v>1</v>
      </c>
      <c r="E3128" s="4">
        <f>VLOOKUP(EB[[#This Row],[indic_nrg]],Indicators[],4,FALSE)</f>
        <v>0</v>
      </c>
      <c r="F3128" s="4">
        <f>IFERROR(VLOOKUP(EB[[#This Row],[Source_carrier]],KS_DB[[product]:[KS]],6,FALSE),0)</f>
        <v>0</v>
      </c>
      <c r="G3128" s="4" t="s">
        <v>34</v>
      </c>
      <c r="H3128" s="4" t="s">
        <v>639</v>
      </c>
      <c r="I3128" s="4" t="s">
        <v>123</v>
      </c>
      <c r="J3128" s="4" t="s">
        <v>37</v>
      </c>
      <c r="K3128" s="4" t="s">
        <v>640</v>
      </c>
      <c r="L3128" s="4" t="s">
        <v>39</v>
      </c>
      <c r="M3128" s="4" t="s">
        <v>124</v>
      </c>
      <c r="N3128" s="4" t="s">
        <v>41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</row>
    <row r="3129" spans="1:40" ht="15" customHeight="1" x14ac:dyDescent="0.25">
      <c r="A3129" s="4" t="str">
        <f>EB[[#This Row],[unit]] &amp; "#" &amp; EB[[#This Row],[indic_nrg]] &amp; "#" &amp; EB[[#This Row],[product]] &amp; "#" &amp; EB[[#This Row],[geo]]</f>
        <v>TJ#B_101810#5550#CZ</v>
      </c>
      <c r="B3129" s="4" t="str">
        <f>VLOOKUP(EB[[#This Row],[product]],KS_DB[[product]:[KS]],5,FALSE)</f>
        <v>RES</v>
      </c>
      <c r="C3129" s="4" t="str">
        <f>VLOOKUP(EB[[#This Row],[product]],KS_DB[[product]:[KS]],6,FALSE)</f>
        <v>RES</v>
      </c>
      <c r="D3129" s="4">
        <f>VLOOKUP(EB[[#This Row],[product]],Carriers[],4,FALSE)</f>
        <v>1</v>
      </c>
      <c r="E3129" s="4">
        <f>VLOOKUP(EB[[#This Row],[indic_nrg]],Indicators[],4,FALSE)</f>
        <v>0</v>
      </c>
      <c r="F3129" s="4">
        <f>IFERROR(VLOOKUP(EB[[#This Row],[Source_carrier]],KS_DB[[product]:[KS]],6,FALSE),0)</f>
        <v>0</v>
      </c>
      <c r="G3129" s="4" t="s">
        <v>34</v>
      </c>
      <c r="H3129" s="4" t="s">
        <v>639</v>
      </c>
      <c r="I3129" s="4" t="s">
        <v>125</v>
      </c>
      <c r="J3129" s="4" t="s">
        <v>37</v>
      </c>
      <c r="K3129" s="4" t="s">
        <v>640</v>
      </c>
      <c r="L3129" s="4" t="s">
        <v>39</v>
      </c>
      <c r="M3129" s="4" t="s">
        <v>126</v>
      </c>
      <c r="N3129" s="4" t="s">
        <v>41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4">
        <v>0</v>
      </c>
    </row>
    <row r="3130" spans="1:40" ht="15" customHeight="1" x14ac:dyDescent="0.25">
      <c r="A3130" s="4" t="str">
        <f>EB[[#This Row],[unit]] &amp; "#" &amp; EB[[#This Row],[indic_nrg]] &amp; "#" &amp; EB[[#This Row],[product]] &amp; "#" &amp; EB[[#This Row],[geo]]</f>
        <v>TJ#B_101810#6000#CZ</v>
      </c>
      <c r="B3130" s="4" t="str">
        <f>VLOOKUP(EB[[#This Row],[product]],KS_DB[[product]:[KS]],5,FALSE)</f>
        <v>electricity</v>
      </c>
      <c r="C3130" s="4" t="str">
        <f>VLOOKUP(EB[[#This Row],[product]],KS_DB[[product]:[KS]],6,FALSE)</f>
        <v>electricity</v>
      </c>
      <c r="D3130" s="4">
        <f>VLOOKUP(EB[[#This Row],[product]],Carriers[],4,FALSE)</f>
        <v>1</v>
      </c>
      <c r="E3130" s="4">
        <f>VLOOKUP(EB[[#This Row],[indic_nrg]],Indicators[],4,FALSE)</f>
        <v>0</v>
      </c>
      <c r="F3130" s="4">
        <f>IFERROR(VLOOKUP(EB[[#This Row],[Source_carrier]],KS_DB[[product]:[KS]],6,FALSE),0)</f>
        <v>0</v>
      </c>
      <c r="G3130" s="4" t="s">
        <v>34</v>
      </c>
      <c r="H3130" s="4" t="s">
        <v>639</v>
      </c>
      <c r="I3130" s="4" t="s">
        <v>127</v>
      </c>
      <c r="J3130" s="4" t="s">
        <v>37</v>
      </c>
      <c r="K3130" s="4" t="s">
        <v>640</v>
      </c>
      <c r="L3130" s="4" t="s">
        <v>39</v>
      </c>
      <c r="M3130" s="4" t="s">
        <v>128</v>
      </c>
      <c r="N3130" s="4" t="s">
        <v>41</v>
      </c>
      <c r="O3130" s="4">
        <v>2347</v>
      </c>
      <c r="P3130" s="4">
        <v>1303</v>
      </c>
      <c r="Q3130" s="4">
        <v>720</v>
      </c>
      <c r="R3130" s="4">
        <v>605</v>
      </c>
      <c r="S3130" s="4">
        <v>360</v>
      </c>
      <c r="T3130" s="4">
        <v>623</v>
      </c>
      <c r="U3130" s="4">
        <v>659</v>
      </c>
      <c r="V3130" s="4">
        <v>490</v>
      </c>
      <c r="W3130" s="4">
        <v>648</v>
      </c>
      <c r="X3130" s="4">
        <v>965</v>
      </c>
      <c r="Y3130" s="4">
        <v>1004</v>
      </c>
      <c r="Z3130" s="4">
        <v>1008</v>
      </c>
      <c r="AA3130" s="4">
        <v>374</v>
      </c>
      <c r="AB3130" s="4">
        <v>1008</v>
      </c>
      <c r="AC3130" s="4">
        <v>1048</v>
      </c>
      <c r="AD3130" s="4">
        <v>1184</v>
      </c>
      <c r="AE3130" s="4">
        <v>1210</v>
      </c>
      <c r="AF3130" s="4">
        <v>1102</v>
      </c>
      <c r="AG3130" s="4">
        <v>1112</v>
      </c>
      <c r="AH3130" s="4">
        <v>943</v>
      </c>
      <c r="AI3130" s="4">
        <v>774</v>
      </c>
      <c r="AJ3130" s="4">
        <v>943</v>
      </c>
      <c r="AK3130" s="4">
        <v>1274</v>
      </c>
      <c r="AL3130" s="4">
        <v>1256</v>
      </c>
      <c r="AM3130" s="4">
        <v>1318</v>
      </c>
      <c r="AN3130" s="4">
        <v>1361</v>
      </c>
    </row>
    <row r="3131" spans="1:40" ht="15" customHeight="1" x14ac:dyDescent="0.25">
      <c r="A3131" s="4" t="str">
        <f>EB[[#This Row],[unit]] &amp; "#" &amp; EB[[#This Row],[indic_nrg]] &amp; "#" &amp; EB[[#This Row],[product]] &amp; "#" &amp; EB[[#This Row],[geo]]</f>
        <v>TJ#B_101810#7100#CZ</v>
      </c>
      <c r="B3131" s="4" t="str">
        <f>VLOOKUP(EB[[#This Row],[product]],KS_DB[[product]:[KS]],5,FALSE)</f>
        <v>other</v>
      </c>
      <c r="C3131" s="4" t="str">
        <f>VLOOKUP(EB[[#This Row],[product]],KS_DB[[product]:[KS]],6,FALSE)</f>
        <v>other</v>
      </c>
      <c r="D3131" s="4">
        <f>VLOOKUP(EB[[#This Row],[product]],Carriers[],4,FALSE)</f>
        <v>1</v>
      </c>
      <c r="E3131" s="4">
        <f>VLOOKUP(EB[[#This Row],[indic_nrg]],Indicators[],4,FALSE)</f>
        <v>0</v>
      </c>
      <c r="F3131" s="4">
        <f>IFERROR(VLOOKUP(EB[[#This Row],[Source_carrier]],KS_DB[[product]:[KS]],6,FALSE),0)</f>
        <v>0</v>
      </c>
      <c r="G3131" s="4" t="s">
        <v>34</v>
      </c>
      <c r="H3131" s="4" t="s">
        <v>639</v>
      </c>
      <c r="I3131" s="4" t="s">
        <v>129</v>
      </c>
      <c r="J3131" s="4" t="s">
        <v>37</v>
      </c>
      <c r="K3131" s="4" t="s">
        <v>640</v>
      </c>
      <c r="L3131" s="4" t="s">
        <v>39</v>
      </c>
      <c r="M3131" s="4" t="s">
        <v>130</v>
      </c>
      <c r="N3131" s="4" t="s">
        <v>41</v>
      </c>
      <c r="O3131" s="4">
        <v>0</v>
      </c>
      <c r="P3131" s="4">
        <v>0</v>
      </c>
      <c r="Q3131" s="4">
        <v>0</v>
      </c>
      <c r="R3131" s="4">
        <v>0</v>
      </c>
      <c r="S3131" s="4">
        <v>1</v>
      </c>
      <c r="T3131" s="4">
        <v>1</v>
      </c>
      <c r="U3131" s="4">
        <v>1</v>
      </c>
      <c r="V3131" s="4">
        <v>1</v>
      </c>
      <c r="W3131" s="4">
        <v>1</v>
      </c>
      <c r="X3131" s="4">
        <v>1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</row>
    <row r="3132" spans="1:40" ht="15" customHeight="1" x14ac:dyDescent="0.25">
      <c r="A3132" s="4" t="str">
        <f>EB[[#This Row],[unit]] &amp; "#" &amp; EB[[#This Row],[indic_nrg]] &amp; "#" &amp; EB[[#This Row],[product]] &amp; "#" &amp; EB[[#This Row],[geo]]</f>
        <v>TJ#B_101810#7200#CZ</v>
      </c>
      <c r="B3132" s="4" t="str">
        <f>VLOOKUP(EB[[#This Row],[product]],KS_DB[[product]:[KS]],5,FALSE)</f>
        <v>other</v>
      </c>
      <c r="C3132" s="4" t="str">
        <f>VLOOKUP(EB[[#This Row],[product]],KS_DB[[product]:[KS]],6,FALSE)</f>
        <v>other</v>
      </c>
      <c r="D3132" s="4">
        <f>VLOOKUP(EB[[#This Row],[product]],Carriers[],4,FALSE)</f>
        <v>0</v>
      </c>
      <c r="E3132" s="4">
        <f>VLOOKUP(EB[[#This Row],[indic_nrg]],Indicators[],4,FALSE)</f>
        <v>0</v>
      </c>
      <c r="F3132" s="4">
        <f>IFERROR(VLOOKUP(EB[[#This Row],[Source_carrier]],KS_DB[[product]:[KS]],6,FALSE),0)</f>
        <v>0</v>
      </c>
      <c r="G3132" s="4" t="s">
        <v>34</v>
      </c>
      <c r="H3132" s="4" t="s">
        <v>639</v>
      </c>
      <c r="I3132" s="4" t="s">
        <v>131</v>
      </c>
      <c r="J3132" s="4" t="s">
        <v>37</v>
      </c>
      <c r="K3132" s="4" t="s">
        <v>640</v>
      </c>
      <c r="L3132" s="4" t="s">
        <v>39</v>
      </c>
      <c r="M3132" s="4" t="s">
        <v>132</v>
      </c>
      <c r="N3132" s="4" t="s">
        <v>41</v>
      </c>
      <c r="O3132" s="4">
        <v>0</v>
      </c>
      <c r="P3132" s="4">
        <v>0</v>
      </c>
      <c r="Q3132" s="4">
        <v>0</v>
      </c>
      <c r="R3132" s="4">
        <v>0</v>
      </c>
      <c r="S3132" s="4">
        <v>1</v>
      </c>
      <c r="T3132" s="4">
        <v>1</v>
      </c>
      <c r="U3132" s="4">
        <v>1</v>
      </c>
      <c r="V3132" s="4">
        <v>1</v>
      </c>
      <c r="W3132" s="4">
        <v>1</v>
      </c>
      <c r="X3132" s="4">
        <v>1</v>
      </c>
      <c r="Y3132" s="4">
        <v>0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</row>
    <row r="3133" spans="1:40" ht="15" customHeight="1" x14ac:dyDescent="0.25">
      <c r="A3133" s="4" t="str">
        <f>EB[[#This Row],[unit]] &amp; "#" &amp; EB[[#This Row],[indic_nrg]] &amp; "#" &amp; EB[[#This Row],[product]] &amp; "#" &amp; EB[[#This Row],[geo]]</f>
        <v>TJ#B_101815#0000#CZ</v>
      </c>
      <c r="B3133" s="4" t="str">
        <f>VLOOKUP(EB[[#This Row],[product]],KS_DB[[product]:[KS]],5,FALSE)</f>
        <v>all</v>
      </c>
      <c r="C3133" s="4" t="str">
        <f>VLOOKUP(EB[[#This Row],[product]],KS_DB[[product]:[KS]],6,FALSE)</f>
        <v>all</v>
      </c>
      <c r="D3133" s="4">
        <f>VLOOKUP(EB[[#This Row],[product]],Carriers[],4,FALSE)</f>
        <v>0</v>
      </c>
      <c r="E3133" s="4">
        <f>VLOOKUP(EB[[#This Row],[indic_nrg]],Indicators[],4,FALSE)</f>
        <v>0</v>
      </c>
      <c r="F3133" s="4">
        <f>IFERROR(VLOOKUP(EB[[#This Row],[Source_carrier]],KS_DB[[product]:[KS]],6,FALSE),0)</f>
        <v>0</v>
      </c>
      <c r="G3133" s="4" t="s">
        <v>34</v>
      </c>
      <c r="H3133" s="4" t="s">
        <v>641</v>
      </c>
      <c r="I3133" s="4" t="s">
        <v>36</v>
      </c>
      <c r="J3133" s="4" t="s">
        <v>37</v>
      </c>
      <c r="K3133" s="4" t="s">
        <v>642</v>
      </c>
      <c r="L3133" s="4" t="s">
        <v>39</v>
      </c>
      <c r="M3133" s="4" t="s">
        <v>40</v>
      </c>
      <c r="N3133" s="4" t="s">
        <v>41</v>
      </c>
      <c r="O3133" s="4">
        <v>27802</v>
      </c>
      <c r="P3133" s="4">
        <v>26875</v>
      </c>
      <c r="Q3133" s="4">
        <v>33107</v>
      </c>
      <c r="R3133" s="4">
        <v>26470</v>
      </c>
      <c r="S3133" s="4">
        <v>27483</v>
      </c>
      <c r="T3133" s="4">
        <v>28298</v>
      </c>
      <c r="U3133" s="4">
        <v>35849</v>
      </c>
      <c r="V3133" s="4">
        <v>36691</v>
      </c>
      <c r="W3133" s="4">
        <v>30671</v>
      </c>
      <c r="X3133" s="4">
        <v>55205</v>
      </c>
      <c r="Y3133" s="4">
        <v>66269</v>
      </c>
      <c r="Z3133" s="4">
        <v>53451</v>
      </c>
      <c r="AA3133" s="4">
        <v>53312</v>
      </c>
      <c r="AB3133" s="4">
        <v>64026</v>
      </c>
      <c r="AC3133" s="4">
        <v>77954</v>
      </c>
      <c r="AD3133" s="4">
        <v>77977</v>
      </c>
      <c r="AE3133" s="4">
        <v>73438</v>
      </c>
      <c r="AF3133" s="4">
        <v>59618</v>
      </c>
      <c r="AG3133" s="4">
        <v>55835</v>
      </c>
      <c r="AH3133" s="4">
        <v>63243</v>
      </c>
      <c r="AI3133" s="4">
        <v>54180</v>
      </c>
      <c r="AJ3133" s="4">
        <v>52804</v>
      </c>
      <c r="AK3133" s="4">
        <v>53506</v>
      </c>
      <c r="AL3133" s="4">
        <v>50987</v>
      </c>
      <c r="AM3133" s="4">
        <v>48114</v>
      </c>
      <c r="AN3133" s="4">
        <v>45588</v>
      </c>
    </row>
    <row r="3134" spans="1:40" ht="15" customHeight="1" x14ac:dyDescent="0.25">
      <c r="A3134" s="4" t="str">
        <f>EB[[#This Row],[unit]] &amp; "#" &amp; EB[[#This Row],[indic_nrg]] &amp; "#" &amp; EB[[#This Row],[product]] &amp; "#" &amp; EB[[#This Row],[geo]]</f>
        <v>TJ#B_101815#2000#CZ</v>
      </c>
      <c r="B3134" s="4" t="str">
        <f>VLOOKUP(EB[[#This Row],[product]],KS_DB[[product]:[KS]],5,FALSE)</f>
        <v>solid</v>
      </c>
      <c r="C3134" s="4" t="str">
        <f>VLOOKUP(EB[[#This Row],[product]],KS_DB[[product]:[KS]],6,FALSE)</f>
        <v>solid</v>
      </c>
      <c r="D3134" s="4">
        <f>VLOOKUP(EB[[#This Row],[product]],Carriers[],4,FALSE)</f>
        <v>0</v>
      </c>
      <c r="E3134" s="4">
        <f>VLOOKUP(EB[[#This Row],[indic_nrg]],Indicators[],4,FALSE)</f>
        <v>0</v>
      </c>
      <c r="F3134" s="4">
        <f>IFERROR(VLOOKUP(EB[[#This Row],[Source_carrier]],KS_DB[[product]:[KS]],6,FALSE),0)</f>
        <v>0</v>
      </c>
      <c r="G3134" s="4" t="s">
        <v>34</v>
      </c>
      <c r="H3134" s="4" t="s">
        <v>641</v>
      </c>
      <c r="I3134" s="4" t="s">
        <v>18</v>
      </c>
      <c r="J3134" s="4" t="s">
        <v>37</v>
      </c>
      <c r="K3134" s="4" t="s">
        <v>642</v>
      </c>
      <c r="L3134" s="4" t="s">
        <v>39</v>
      </c>
      <c r="M3134" s="4" t="s">
        <v>42</v>
      </c>
      <c r="N3134" s="4" t="s">
        <v>41</v>
      </c>
      <c r="O3134" s="4">
        <v>14918</v>
      </c>
      <c r="P3134" s="4">
        <v>15742</v>
      </c>
      <c r="Q3134" s="4">
        <v>17039</v>
      </c>
      <c r="R3134" s="4">
        <v>12924</v>
      </c>
      <c r="S3134" s="4">
        <v>12320</v>
      </c>
      <c r="T3134" s="4">
        <v>11973</v>
      </c>
      <c r="U3134" s="4">
        <v>15064</v>
      </c>
      <c r="V3134" s="4">
        <v>11634</v>
      </c>
      <c r="W3134" s="4">
        <v>6240</v>
      </c>
      <c r="X3134" s="4">
        <v>17415</v>
      </c>
      <c r="Y3134" s="4">
        <v>34792</v>
      </c>
      <c r="Z3134" s="4">
        <v>22590</v>
      </c>
      <c r="AA3134" s="4">
        <v>23808</v>
      </c>
      <c r="AB3134" s="4">
        <v>32893</v>
      </c>
      <c r="AC3134" s="4">
        <v>39055</v>
      </c>
      <c r="AD3134" s="4">
        <v>37315</v>
      </c>
      <c r="AE3134" s="4">
        <v>37182</v>
      </c>
      <c r="AF3134" s="4">
        <v>23357</v>
      </c>
      <c r="AG3134" s="4">
        <v>24014</v>
      </c>
      <c r="AH3134" s="4">
        <v>33805</v>
      </c>
      <c r="AI3134" s="4">
        <v>10592</v>
      </c>
      <c r="AJ3134" s="4">
        <v>9890</v>
      </c>
      <c r="AK3134" s="4">
        <v>9318</v>
      </c>
      <c r="AL3134" s="4">
        <v>9321</v>
      </c>
      <c r="AM3134" s="4">
        <v>7778</v>
      </c>
      <c r="AN3134" s="4">
        <v>7312</v>
      </c>
    </row>
    <row r="3135" spans="1:40" ht="15" customHeight="1" x14ac:dyDescent="0.25">
      <c r="A3135" s="4" t="str">
        <f>EB[[#This Row],[unit]] &amp; "#" &amp; EB[[#This Row],[indic_nrg]] &amp; "#" &amp; EB[[#This Row],[product]] &amp; "#" &amp; EB[[#This Row],[geo]]</f>
        <v>TJ#B_101815#2100#CZ</v>
      </c>
      <c r="B3135" s="4" t="str">
        <f>VLOOKUP(EB[[#This Row],[product]],KS_DB[[product]:[KS]],5,FALSE)</f>
        <v>solid</v>
      </c>
      <c r="C3135" s="4" t="str">
        <f>VLOOKUP(EB[[#This Row],[product]],KS_DB[[product]:[KS]],6,FALSE)</f>
        <v>solid</v>
      </c>
      <c r="D3135" s="4">
        <f>VLOOKUP(EB[[#This Row],[product]],Carriers[],4,FALSE)</f>
        <v>0</v>
      </c>
      <c r="E3135" s="4">
        <f>VLOOKUP(EB[[#This Row],[indic_nrg]],Indicators[],4,FALSE)</f>
        <v>0</v>
      </c>
      <c r="F3135" s="4">
        <f>IFERROR(VLOOKUP(EB[[#This Row],[Source_carrier]],KS_DB[[product]:[KS]],6,FALSE),0)</f>
        <v>0</v>
      </c>
      <c r="G3135" s="4" t="s">
        <v>34</v>
      </c>
      <c r="H3135" s="4" t="s">
        <v>641</v>
      </c>
      <c r="I3135" s="4" t="s">
        <v>43</v>
      </c>
      <c r="J3135" s="4" t="s">
        <v>37</v>
      </c>
      <c r="K3135" s="4" t="s">
        <v>642</v>
      </c>
      <c r="L3135" s="4" t="s">
        <v>39</v>
      </c>
      <c r="M3135" s="4" t="s">
        <v>44</v>
      </c>
      <c r="N3135" s="4" t="s">
        <v>41</v>
      </c>
      <c r="O3135" s="4">
        <v>821</v>
      </c>
      <c r="P3135" s="4">
        <v>821</v>
      </c>
      <c r="Q3135" s="4">
        <v>728</v>
      </c>
      <c r="R3135" s="4">
        <v>1206</v>
      </c>
      <c r="S3135" s="4">
        <v>885</v>
      </c>
      <c r="T3135" s="4">
        <v>821</v>
      </c>
      <c r="U3135" s="4">
        <v>1226</v>
      </c>
      <c r="V3135" s="4">
        <v>1382</v>
      </c>
      <c r="W3135" s="4">
        <v>3142</v>
      </c>
      <c r="X3135" s="4">
        <v>3030</v>
      </c>
      <c r="Y3135" s="4">
        <v>3812</v>
      </c>
      <c r="Z3135" s="4">
        <v>3956</v>
      </c>
      <c r="AA3135" s="4">
        <v>4208</v>
      </c>
      <c r="AB3135" s="4">
        <v>2656</v>
      </c>
      <c r="AC3135" s="4">
        <v>6090</v>
      </c>
      <c r="AD3135" s="4">
        <v>5480</v>
      </c>
      <c r="AE3135" s="4">
        <v>4090</v>
      </c>
      <c r="AF3135" s="4">
        <v>5144</v>
      </c>
      <c r="AG3135" s="4">
        <v>4574</v>
      </c>
      <c r="AH3135" s="4">
        <v>4233</v>
      </c>
      <c r="AI3135" s="4">
        <v>1368</v>
      </c>
      <c r="AJ3135" s="4">
        <v>1377</v>
      </c>
      <c r="AK3135" s="4">
        <v>1332</v>
      </c>
      <c r="AL3135" s="4">
        <v>1745</v>
      </c>
      <c r="AM3135" s="4">
        <v>1436</v>
      </c>
      <c r="AN3135" s="4">
        <v>1038</v>
      </c>
    </row>
    <row r="3136" spans="1:40" ht="15" customHeight="1" x14ac:dyDescent="0.25">
      <c r="A3136" s="4" t="str">
        <f>EB[[#This Row],[unit]] &amp; "#" &amp; EB[[#This Row],[indic_nrg]] &amp; "#" &amp; EB[[#This Row],[product]] &amp; "#" &amp; EB[[#This Row],[geo]]</f>
        <v>TJ#B_101815#2112#CZ</v>
      </c>
      <c r="B3136" s="4" t="str">
        <f>VLOOKUP(EB[[#This Row],[product]],KS_DB[[product]:[KS]],5,FALSE)</f>
        <v>solid</v>
      </c>
      <c r="C3136" s="4" t="str">
        <f>VLOOKUP(EB[[#This Row],[product]],KS_DB[[product]:[KS]],6,FALSE)</f>
        <v>solid</v>
      </c>
      <c r="D3136" s="4">
        <f>VLOOKUP(EB[[#This Row],[product]],Carriers[],4,FALSE)</f>
        <v>1</v>
      </c>
      <c r="E3136" s="4">
        <f>VLOOKUP(EB[[#This Row],[indic_nrg]],Indicators[],4,FALSE)</f>
        <v>0</v>
      </c>
      <c r="F3136" s="4">
        <f>IFERROR(VLOOKUP(EB[[#This Row],[Source_carrier]],KS_DB[[product]:[KS]],6,FALSE),0)</f>
        <v>0</v>
      </c>
      <c r="G3136" s="4" t="s">
        <v>34</v>
      </c>
      <c r="H3136" s="4" t="s">
        <v>641</v>
      </c>
      <c r="I3136" s="4" t="s">
        <v>45</v>
      </c>
      <c r="J3136" s="4" t="s">
        <v>37</v>
      </c>
      <c r="K3136" s="4" t="s">
        <v>642</v>
      </c>
      <c r="L3136" s="4" t="s">
        <v>39</v>
      </c>
      <c r="M3136" s="4" t="s">
        <v>46</v>
      </c>
      <c r="N3136" s="4" t="s">
        <v>41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0</v>
      </c>
      <c r="Y3136" s="4">
        <v>0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</row>
    <row r="3137" spans="1:40" ht="15" customHeight="1" x14ac:dyDescent="0.25">
      <c r="A3137" s="4" t="str">
        <f>EB[[#This Row],[unit]] &amp; "#" &amp; EB[[#This Row],[indic_nrg]] &amp; "#" &amp; EB[[#This Row],[product]] &amp; "#" &amp; EB[[#This Row],[geo]]</f>
        <v>TJ#B_101815#2115#CZ</v>
      </c>
      <c r="B3137" s="4" t="str">
        <f>VLOOKUP(EB[[#This Row],[product]],KS_DB[[product]:[KS]],5,FALSE)</f>
        <v>solid</v>
      </c>
      <c r="C3137" s="4" t="str">
        <f>VLOOKUP(EB[[#This Row],[product]],KS_DB[[product]:[KS]],6,FALSE)</f>
        <v>solid</v>
      </c>
      <c r="D3137" s="4">
        <f>VLOOKUP(EB[[#This Row],[product]],Carriers[],4,FALSE)</f>
        <v>1</v>
      </c>
      <c r="E3137" s="4">
        <f>VLOOKUP(EB[[#This Row],[indic_nrg]],Indicators[],4,FALSE)</f>
        <v>0</v>
      </c>
      <c r="F3137" s="4">
        <f>IFERROR(VLOOKUP(EB[[#This Row],[Source_carrier]],KS_DB[[product]:[KS]],6,FALSE),0)</f>
        <v>0</v>
      </c>
      <c r="G3137" s="4" t="s">
        <v>34</v>
      </c>
      <c r="H3137" s="4" t="s">
        <v>641</v>
      </c>
      <c r="I3137" s="4" t="s">
        <v>47</v>
      </c>
      <c r="J3137" s="4" t="s">
        <v>37</v>
      </c>
      <c r="K3137" s="4" t="s">
        <v>642</v>
      </c>
      <c r="L3137" s="4" t="s">
        <v>39</v>
      </c>
      <c r="M3137" s="4" t="s">
        <v>48</v>
      </c>
      <c r="N3137" s="4" t="s">
        <v>41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0</v>
      </c>
      <c r="Y3137" s="4">
        <v>0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</row>
    <row r="3138" spans="1:40" ht="15" customHeight="1" x14ac:dyDescent="0.25">
      <c r="A3138" s="4" t="str">
        <f>EB[[#This Row],[unit]] &amp; "#" &amp; EB[[#This Row],[indic_nrg]] &amp; "#" &amp; EB[[#This Row],[product]] &amp; "#" &amp; EB[[#This Row],[geo]]</f>
        <v>TJ#B_101815#2116#CZ</v>
      </c>
      <c r="B3138" s="4" t="str">
        <f>VLOOKUP(EB[[#This Row],[product]],KS_DB[[product]:[KS]],5,FALSE)</f>
        <v>solid</v>
      </c>
      <c r="C3138" s="4" t="str">
        <f>VLOOKUP(EB[[#This Row],[product]],KS_DB[[product]:[KS]],6,FALSE)</f>
        <v>solid</v>
      </c>
      <c r="D3138" s="4">
        <f>VLOOKUP(EB[[#This Row],[product]],Carriers[],4,FALSE)</f>
        <v>1</v>
      </c>
      <c r="E3138" s="4">
        <f>VLOOKUP(EB[[#This Row],[indic_nrg]],Indicators[],4,FALSE)</f>
        <v>0</v>
      </c>
      <c r="F3138" s="4">
        <f>IFERROR(VLOOKUP(EB[[#This Row],[Source_carrier]],KS_DB[[product]:[KS]],6,FALSE),0)</f>
        <v>0</v>
      </c>
      <c r="G3138" s="4" t="s">
        <v>34</v>
      </c>
      <c r="H3138" s="4" t="s">
        <v>641</v>
      </c>
      <c r="I3138" s="4" t="s">
        <v>49</v>
      </c>
      <c r="J3138" s="4" t="s">
        <v>37</v>
      </c>
      <c r="K3138" s="4" t="s">
        <v>642</v>
      </c>
      <c r="L3138" s="4" t="s">
        <v>39</v>
      </c>
      <c r="M3138" s="4" t="s">
        <v>50</v>
      </c>
      <c r="N3138" s="4" t="s">
        <v>41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140</v>
      </c>
      <c r="V3138" s="4">
        <v>171</v>
      </c>
      <c r="W3138" s="4">
        <v>229</v>
      </c>
      <c r="X3138" s="4">
        <v>59</v>
      </c>
      <c r="Y3138" s="4">
        <v>28</v>
      </c>
      <c r="Z3138" s="4">
        <v>57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</row>
    <row r="3139" spans="1:40" ht="15" customHeight="1" x14ac:dyDescent="0.25">
      <c r="A3139" s="4" t="str">
        <f>EB[[#This Row],[unit]] &amp; "#" &amp; EB[[#This Row],[indic_nrg]] &amp; "#" &amp; EB[[#This Row],[product]] &amp; "#" &amp; EB[[#This Row],[geo]]</f>
        <v>TJ#B_101815#2117#CZ</v>
      </c>
      <c r="B3139" s="4" t="str">
        <f>VLOOKUP(EB[[#This Row],[product]],KS_DB[[product]:[KS]],5,FALSE)</f>
        <v>solid</v>
      </c>
      <c r="C3139" s="4" t="str">
        <f>VLOOKUP(EB[[#This Row],[product]],KS_DB[[product]:[KS]],6,FALSE)</f>
        <v>solid</v>
      </c>
      <c r="D3139" s="4">
        <f>VLOOKUP(EB[[#This Row],[product]],Carriers[],4,FALSE)</f>
        <v>1</v>
      </c>
      <c r="E3139" s="4">
        <f>VLOOKUP(EB[[#This Row],[indic_nrg]],Indicators[],4,FALSE)</f>
        <v>0</v>
      </c>
      <c r="F3139" s="4">
        <f>IFERROR(VLOOKUP(EB[[#This Row],[Source_carrier]],KS_DB[[product]:[KS]],6,FALSE),0)</f>
        <v>0</v>
      </c>
      <c r="G3139" s="4" t="s">
        <v>34</v>
      </c>
      <c r="H3139" s="4" t="s">
        <v>641</v>
      </c>
      <c r="I3139" s="4" t="s">
        <v>51</v>
      </c>
      <c r="J3139" s="4" t="s">
        <v>37</v>
      </c>
      <c r="K3139" s="4" t="s">
        <v>642</v>
      </c>
      <c r="L3139" s="4" t="s">
        <v>39</v>
      </c>
      <c r="M3139" s="4" t="s">
        <v>52</v>
      </c>
      <c r="N3139" s="4" t="s">
        <v>41</v>
      </c>
      <c r="O3139" s="4">
        <v>821</v>
      </c>
      <c r="P3139" s="4">
        <v>821</v>
      </c>
      <c r="Q3139" s="4">
        <v>728</v>
      </c>
      <c r="R3139" s="4">
        <v>921</v>
      </c>
      <c r="S3139" s="4">
        <v>600</v>
      </c>
      <c r="T3139" s="4">
        <v>621</v>
      </c>
      <c r="U3139" s="4">
        <v>1028</v>
      </c>
      <c r="V3139" s="4">
        <v>1182</v>
      </c>
      <c r="W3139" s="4">
        <v>2600</v>
      </c>
      <c r="X3139" s="4">
        <v>2600</v>
      </c>
      <c r="Y3139" s="4">
        <v>3498</v>
      </c>
      <c r="Z3139" s="4">
        <v>3556</v>
      </c>
      <c r="AA3139" s="4">
        <v>2888</v>
      </c>
      <c r="AB3139" s="4">
        <v>1261</v>
      </c>
      <c r="AC3139" s="4">
        <v>4996</v>
      </c>
      <c r="AD3139" s="4">
        <v>4500</v>
      </c>
      <c r="AE3139" s="4">
        <v>3600</v>
      </c>
      <c r="AF3139" s="4">
        <v>4654</v>
      </c>
      <c r="AG3139" s="4">
        <v>4009</v>
      </c>
      <c r="AH3139" s="4">
        <v>3705</v>
      </c>
      <c r="AI3139" s="4">
        <v>1368</v>
      </c>
      <c r="AJ3139" s="4">
        <v>1377</v>
      </c>
      <c r="AK3139" s="4">
        <v>1332</v>
      </c>
      <c r="AL3139" s="4">
        <v>1745</v>
      </c>
      <c r="AM3139" s="4">
        <v>1436</v>
      </c>
      <c r="AN3139" s="4">
        <v>1038</v>
      </c>
    </row>
    <row r="3140" spans="1:40" ht="15" customHeight="1" x14ac:dyDescent="0.25">
      <c r="A3140" s="4" t="str">
        <f>EB[[#This Row],[unit]] &amp; "#" &amp; EB[[#This Row],[indic_nrg]] &amp; "#" &amp; EB[[#This Row],[product]] &amp; "#" &amp; EB[[#This Row],[geo]]</f>
        <v>TJ#B_101815#2118#CZ</v>
      </c>
      <c r="B3140" s="4" t="str">
        <f>VLOOKUP(EB[[#This Row],[product]],KS_DB[[product]:[KS]],5,FALSE)</f>
        <v>solid</v>
      </c>
      <c r="C3140" s="4" t="str">
        <f>VLOOKUP(EB[[#This Row],[product]],KS_DB[[product]:[KS]],6,FALSE)</f>
        <v>solid</v>
      </c>
      <c r="D3140" s="4">
        <f>VLOOKUP(EB[[#This Row],[product]],Carriers[],4,FALSE)</f>
        <v>1</v>
      </c>
      <c r="E3140" s="4">
        <f>VLOOKUP(EB[[#This Row],[indic_nrg]],Indicators[],4,FALSE)</f>
        <v>0</v>
      </c>
      <c r="F3140" s="4">
        <f>IFERROR(VLOOKUP(EB[[#This Row],[Source_carrier]],KS_DB[[product]:[KS]],6,FALSE),0)</f>
        <v>0</v>
      </c>
      <c r="G3140" s="4" t="s">
        <v>34</v>
      </c>
      <c r="H3140" s="4" t="s">
        <v>641</v>
      </c>
      <c r="I3140" s="4" t="s">
        <v>53</v>
      </c>
      <c r="J3140" s="4" t="s">
        <v>37</v>
      </c>
      <c r="K3140" s="4" t="s">
        <v>642</v>
      </c>
      <c r="L3140" s="4" t="s">
        <v>39</v>
      </c>
      <c r="M3140" s="4" t="s">
        <v>54</v>
      </c>
      <c r="N3140" s="4" t="s">
        <v>41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0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</row>
    <row r="3141" spans="1:40" ht="15" customHeight="1" x14ac:dyDescent="0.25">
      <c r="A3141" s="4" t="str">
        <f>EB[[#This Row],[unit]] &amp; "#" &amp; EB[[#This Row],[indic_nrg]] &amp; "#" &amp; EB[[#This Row],[product]] &amp; "#" &amp; EB[[#This Row],[geo]]</f>
        <v>TJ#B_101815#2121#CZ</v>
      </c>
      <c r="B3141" s="4" t="str">
        <f>VLOOKUP(EB[[#This Row],[product]],KS_DB[[product]:[KS]],5,FALSE)</f>
        <v>solid</v>
      </c>
      <c r="C3141" s="4" t="str">
        <f>VLOOKUP(EB[[#This Row],[product]],KS_DB[[product]:[KS]],6,FALSE)</f>
        <v>solid</v>
      </c>
      <c r="D3141" s="4">
        <f>VLOOKUP(EB[[#This Row],[product]],Carriers[],4,FALSE)</f>
        <v>1</v>
      </c>
      <c r="E3141" s="4">
        <f>VLOOKUP(EB[[#This Row],[indic_nrg]],Indicators[],4,FALSE)</f>
        <v>0</v>
      </c>
      <c r="F3141" s="4">
        <f>IFERROR(VLOOKUP(EB[[#This Row],[Source_carrier]],KS_DB[[product]:[KS]],6,FALSE),0)</f>
        <v>0</v>
      </c>
      <c r="G3141" s="4" t="s">
        <v>34</v>
      </c>
      <c r="H3141" s="4" t="s">
        <v>641</v>
      </c>
      <c r="I3141" s="4" t="s">
        <v>55</v>
      </c>
      <c r="J3141" s="4" t="s">
        <v>37</v>
      </c>
      <c r="K3141" s="4" t="s">
        <v>642</v>
      </c>
      <c r="L3141" s="4" t="s">
        <v>39</v>
      </c>
      <c r="M3141" s="4" t="s">
        <v>56</v>
      </c>
      <c r="N3141" s="4" t="s">
        <v>41</v>
      </c>
      <c r="O3141" s="4">
        <v>0</v>
      </c>
      <c r="P3141" s="4">
        <v>0</v>
      </c>
      <c r="Q3141" s="4">
        <v>0</v>
      </c>
      <c r="R3141" s="4">
        <v>285</v>
      </c>
      <c r="S3141" s="4">
        <v>285</v>
      </c>
      <c r="T3141" s="4">
        <v>200</v>
      </c>
      <c r="U3141" s="4">
        <v>57</v>
      </c>
      <c r="V3141" s="4">
        <v>28</v>
      </c>
      <c r="W3141" s="4">
        <v>314</v>
      </c>
      <c r="X3141" s="4">
        <v>370</v>
      </c>
      <c r="Y3141" s="4">
        <v>285</v>
      </c>
      <c r="Z3141" s="4">
        <v>342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</row>
    <row r="3142" spans="1:40" ht="15" customHeight="1" x14ac:dyDescent="0.25">
      <c r="A3142" s="4" t="str">
        <f>EB[[#This Row],[unit]] &amp; "#" &amp; EB[[#This Row],[indic_nrg]] &amp; "#" &amp; EB[[#This Row],[product]] &amp; "#" &amp; EB[[#This Row],[geo]]</f>
        <v>TJ#B_101815#2122#CZ</v>
      </c>
      <c r="B3142" s="4" t="str">
        <f>VLOOKUP(EB[[#This Row],[product]],KS_DB[[product]:[KS]],5,FALSE)</f>
        <v>solid</v>
      </c>
      <c r="C3142" s="4" t="str">
        <f>VLOOKUP(EB[[#This Row],[product]],KS_DB[[product]:[KS]],6,FALSE)</f>
        <v>solid</v>
      </c>
      <c r="D3142" s="4">
        <f>VLOOKUP(EB[[#This Row],[product]],Carriers[],4,FALSE)</f>
        <v>1</v>
      </c>
      <c r="E3142" s="4">
        <f>VLOOKUP(EB[[#This Row],[indic_nrg]],Indicators[],4,FALSE)</f>
        <v>0</v>
      </c>
      <c r="F3142" s="4">
        <f>IFERROR(VLOOKUP(EB[[#This Row],[Source_carrier]],KS_DB[[product]:[KS]],6,FALSE),0)</f>
        <v>0</v>
      </c>
      <c r="G3142" s="4" t="s">
        <v>34</v>
      </c>
      <c r="H3142" s="4" t="s">
        <v>641</v>
      </c>
      <c r="I3142" s="4" t="s">
        <v>57</v>
      </c>
      <c r="J3142" s="4" t="s">
        <v>37</v>
      </c>
      <c r="K3142" s="4" t="s">
        <v>642</v>
      </c>
      <c r="L3142" s="4" t="s">
        <v>39</v>
      </c>
      <c r="M3142" s="4" t="s">
        <v>58</v>
      </c>
      <c r="N3142" s="4" t="s">
        <v>41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0</v>
      </c>
      <c r="Y3142" s="4">
        <v>0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4">
        <v>0</v>
      </c>
    </row>
    <row r="3143" spans="1:40" ht="15" customHeight="1" x14ac:dyDescent="0.25">
      <c r="A3143" s="4" t="str">
        <f>EB[[#This Row],[unit]] &amp; "#" &amp; EB[[#This Row],[indic_nrg]] &amp; "#" &amp; EB[[#This Row],[product]] &amp; "#" &amp; EB[[#This Row],[geo]]</f>
        <v>TJ#B_101815#2130#CZ</v>
      </c>
      <c r="B3143" s="4" t="str">
        <f>VLOOKUP(EB[[#This Row],[product]],KS_DB[[product]:[KS]],5,FALSE)</f>
        <v>solid</v>
      </c>
      <c r="C3143" s="4" t="str">
        <f>VLOOKUP(EB[[#This Row],[product]],KS_DB[[product]:[KS]],6,FALSE)</f>
        <v>solid</v>
      </c>
      <c r="D3143" s="4">
        <f>VLOOKUP(EB[[#This Row],[product]],Carriers[],4,FALSE)</f>
        <v>1</v>
      </c>
      <c r="E3143" s="4">
        <f>VLOOKUP(EB[[#This Row],[indic_nrg]],Indicators[],4,FALSE)</f>
        <v>0</v>
      </c>
      <c r="F3143" s="4">
        <f>IFERROR(VLOOKUP(EB[[#This Row],[Source_carrier]],KS_DB[[product]:[KS]],6,FALSE),0)</f>
        <v>0</v>
      </c>
      <c r="G3143" s="4" t="s">
        <v>34</v>
      </c>
      <c r="H3143" s="4" t="s">
        <v>641</v>
      </c>
      <c r="I3143" s="4" t="s">
        <v>59</v>
      </c>
      <c r="J3143" s="4" t="s">
        <v>37</v>
      </c>
      <c r="K3143" s="4" t="s">
        <v>642</v>
      </c>
      <c r="L3143" s="4" t="s">
        <v>39</v>
      </c>
      <c r="M3143" s="4" t="s">
        <v>60</v>
      </c>
      <c r="N3143" s="4" t="s">
        <v>41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0</v>
      </c>
      <c r="Y3143" s="4">
        <v>0</v>
      </c>
      <c r="Z3143" s="4">
        <v>0</v>
      </c>
      <c r="AA3143" s="4">
        <v>1320</v>
      </c>
      <c r="AB3143" s="4">
        <v>1395</v>
      </c>
      <c r="AC3143" s="4">
        <v>1093</v>
      </c>
      <c r="AD3143" s="4">
        <v>980</v>
      </c>
      <c r="AE3143" s="4">
        <v>490</v>
      </c>
      <c r="AF3143" s="4">
        <v>490</v>
      </c>
      <c r="AG3143" s="4">
        <v>566</v>
      </c>
      <c r="AH3143" s="4">
        <v>528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v>0</v>
      </c>
    </row>
    <row r="3144" spans="1:40" ht="15" customHeight="1" x14ac:dyDescent="0.25">
      <c r="A3144" s="4" t="str">
        <f>EB[[#This Row],[unit]] &amp; "#" &amp; EB[[#This Row],[indic_nrg]] &amp; "#" &amp; EB[[#This Row],[product]] &amp; "#" &amp; EB[[#This Row],[geo]]</f>
        <v>TJ#B_101815#2200#CZ</v>
      </c>
      <c r="B3144" s="4" t="str">
        <f>VLOOKUP(EB[[#This Row],[product]],KS_DB[[product]:[KS]],5,FALSE)</f>
        <v>solid</v>
      </c>
      <c r="C3144" s="4" t="str">
        <f>VLOOKUP(EB[[#This Row],[product]],KS_DB[[product]:[KS]],6,FALSE)</f>
        <v>solid</v>
      </c>
      <c r="D3144" s="4">
        <f>VLOOKUP(EB[[#This Row],[product]],Carriers[],4,FALSE)</f>
        <v>0</v>
      </c>
      <c r="E3144" s="4">
        <f>VLOOKUP(EB[[#This Row],[indic_nrg]],Indicators[],4,FALSE)</f>
        <v>0</v>
      </c>
      <c r="F3144" s="4">
        <f>IFERROR(VLOOKUP(EB[[#This Row],[Source_carrier]],KS_DB[[product]:[KS]],6,FALSE),0)</f>
        <v>0</v>
      </c>
      <c r="G3144" s="4" t="s">
        <v>34</v>
      </c>
      <c r="H3144" s="4" t="s">
        <v>641</v>
      </c>
      <c r="I3144" s="4" t="s">
        <v>61</v>
      </c>
      <c r="J3144" s="4" t="s">
        <v>37</v>
      </c>
      <c r="K3144" s="4" t="s">
        <v>642</v>
      </c>
      <c r="L3144" s="4" t="s">
        <v>39</v>
      </c>
      <c r="M3144" s="4" t="s">
        <v>62</v>
      </c>
      <c r="N3144" s="4" t="s">
        <v>41</v>
      </c>
      <c r="O3144" s="4">
        <v>14097</v>
      </c>
      <c r="P3144" s="4">
        <v>14921</v>
      </c>
      <c r="Q3144" s="4">
        <v>16311</v>
      </c>
      <c r="R3144" s="4">
        <v>11718</v>
      </c>
      <c r="S3144" s="4">
        <v>11435</v>
      </c>
      <c r="T3144" s="4">
        <v>11153</v>
      </c>
      <c r="U3144" s="4">
        <v>13838</v>
      </c>
      <c r="V3144" s="4">
        <v>10252</v>
      </c>
      <c r="W3144" s="4">
        <v>3098</v>
      </c>
      <c r="X3144" s="4">
        <v>14385</v>
      </c>
      <c r="Y3144" s="4">
        <v>30980</v>
      </c>
      <c r="Z3144" s="4">
        <v>18634</v>
      </c>
      <c r="AA3144" s="4">
        <v>19600</v>
      </c>
      <c r="AB3144" s="4">
        <v>30237</v>
      </c>
      <c r="AC3144" s="4">
        <v>32965</v>
      </c>
      <c r="AD3144" s="4">
        <v>31835</v>
      </c>
      <c r="AE3144" s="4">
        <v>33092</v>
      </c>
      <c r="AF3144" s="4">
        <v>18213</v>
      </c>
      <c r="AG3144" s="4">
        <v>19439</v>
      </c>
      <c r="AH3144" s="4">
        <v>29573</v>
      </c>
      <c r="AI3144" s="4">
        <v>9224</v>
      </c>
      <c r="AJ3144" s="4">
        <v>8513</v>
      </c>
      <c r="AK3144" s="4">
        <v>7986</v>
      </c>
      <c r="AL3144" s="4">
        <v>7576</v>
      </c>
      <c r="AM3144" s="4">
        <v>6341</v>
      </c>
      <c r="AN3144" s="4">
        <v>6274</v>
      </c>
    </row>
    <row r="3145" spans="1:40" ht="15" customHeight="1" x14ac:dyDescent="0.25">
      <c r="A3145" s="4" t="str">
        <f>EB[[#This Row],[unit]] &amp; "#" &amp; EB[[#This Row],[indic_nrg]] &amp; "#" &amp; EB[[#This Row],[product]] &amp; "#" &amp; EB[[#This Row],[geo]]</f>
        <v>TJ#B_101815#2210#CZ</v>
      </c>
      <c r="B3145" s="4" t="str">
        <f>VLOOKUP(EB[[#This Row],[product]],KS_DB[[product]:[KS]],5,FALSE)</f>
        <v>solid</v>
      </c>
      <c r="C3145" s="4" t="str">
        <f>VLOOKUP(EB[[#This Row],[product]],KS_DB[[product]:[KS]],6,FALSE)</f>
        <v>solid</v>
      </c>
      <c r="D3145" s="4">
        <f>VLOOKUP(EB[[#This Row],[product]],Carriers[],4,FALSE)</f>
        <v>1</v>
      </c>
      <c r="E3145" s="4">
        <f>VLOOKUP(EB[[#This Row],[indic_nrg]],Indicators[],4,FALSE)</f>
        <v>0</v>
      </c>
      <c r="F3145" s="4">
        <f>IFERROR(VLOOKUP(EB[[#This Row],[Source_carrier]],KS_DB[[product]:[KS]],6,FALSE),0)</f>
        <v>0</v>
      </c>
      <c r="G3145" s="4" t="s">
        <v>34</v>
      </c>
      <c r="H3145" s="4" t="s">
        <v>641</v>
      </c>
      <c r="I3145" s="4" t="s">
        <v>63</v>
      </c>
      <c r="J3145" s="4" t="s">
        <v>37</v>
      </c>
      <c r="K3145" s="4" t="s">
        <v>642</v>
      </c>
      <c r="L3145" s="4" t="s">
        <v>39</v>
      </c>
      <c r="M3145" s="4" t="s">
        <v>64</v>
      </c>
      <c r="N3145" s="4" t="s">
        <v>41</v>
      </c>
      <c r="O3145" s="4">
        <v>14097</v>
      </c>
      <c r="P3145" s="4">
        <v>14921</v>
      </c>
      <c r="Q3145" s="4">
        <v>16311</v>
      </c>
      <c r="R3145" s="4">
        <v>11718</v>
      </c>
      <c r="S3145" s="4">
        <v>11435</v>
      </c>
      <c r="T3145" s="4">
        <v>11153</v>
      </c>
      <c r="U3145" s="4">
        <v>13838</v>
      </c>
      <c r="V3145" s="4">
        <v>10252</v>
      </c>
      <c r="W3145" s="4">
        <v>3098</v>
      </c>
      <c r="X3145" s="4">
        <v>14385</v>
      </c>
      <c r="Y3145" s="4">
        <v>30980</v>
      </c>
      <c r="Z3145" s="4">
        <v>18634</v>
      </c>
      <c r="AA3145" s="4">
        <v>19600</v>
      </c>
      <c r="AB3145" s="4">
        <v>30237</v>
      </c>
      <c r="AC3145" s="4">
        <v>32965</v>
      </c>
      <c r="AD3145" s="4">
        <v>31835</v>
      </c>
      <c r="AE3145" s="4">
        <v>33092</v>
      </c>
      <c r="AF3145" s="4">
        <v>18213</v>
      </c>
      <c r="AG3145" s="4">
        <v>19439</v>
      </c>
      <c r="AH3145" s="4">
        <v>29573</v>
      </c>
      <c r="AI3145" s="4">
        <v>9224</v>
      </c>
      <c r="AJ3145" s="4">
        <v>8513</v>
      </c>
      <c r="AK3145" s="4">
        <v>7986</v>
      </c>
      <c r="AL3145" s="4">
        <v>7576</v>
      </c>
      <c r="AM3145" s="4">
        <v>6341</v>
      </c>
      <c r="AN3145" s="4">
        <v>6274</v>
      </c>
    </row>
    <row r="3146" spans="1:40" ht="15" customHeight="1" x14ac:dyDescent="0.25">
      <c r="A3146" s="4" t="str">
        <f>EB[[#This Row],[unit]] &amp; "#" &amp; EB[[#This Row],[indic_nrg]] &amp; "#" &amp; EB[[#This Row],[product]] &amp; "#" &amp; EB[[#This Row],[geo]]</f>
        <v>TJ#B_101815#2230#CZ</v>
      </c>
      <c r="B3146" s="4" t="str">
        <f>VLOOKUP(EB[[#This Row],[product]],KS_DB[[product]:[KS]],5,FALSE)</f>
        <v>solid</v>
      </c>
      <c r="C3146" s="4" t="str">
        <f>VLOOKUP(EB[[#This Row],[product]],KS_DB[[product]:[KS]],6,FALSE)</f>
        <v>solid</v>
      </c>
      <c r="D3146" s="4">
        <f>VLOOKUP(EB[[#This Row],[product]],Carriers[],4,FALSE)</f>
        <v>1</v>
      </c>
      <c r="E3146" s="4">
        <f>VLOOKUP(EB[[#This Row],[indic_nrg]],Indicators[],4,FALSE)</f>
        <v>0</v>
      </c>
      <c r="F3146" s="4">
        <f>IFERROR(VLOOKUP(EB[[#This Row],[Source_carrier]],KS_DB[[product]:[KS]],6,FALSE),0)</f>
        <v>0</v>
      </c>
      <c r="G3146" s="4" t="s">
        <v>34</v>
      </c>
      <c r="H3146" s="4" t="s">
        <v>641</v>
      </c>
      <c r="I3146" s="4" t="s">
        <v>65</v>
      </c>
      <c r="J3146" s="4" t="s">
        <v>37</v>
      </c>
      <c r="K3146" s="4" t="s">
        <v>642</v>
      </c>
      <c r="L3146" s="4" t="s">
        <v>39</v>
      </c>
      <c r="M3146" s="4" t="s">
        <v>66</v>
      </c>
      <c r="N3146" s="4" t="s">
        <v>41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0</v>
      </c>
      <c r="Y3146" s="4">
        <v>0</v>
      </c>
      <c r="Z3146" s="4">
        <v>0</v>
      </c>
      <c r="AA3146" s="4">
        <v>0</v>
      </c>
      <c r="AB3146" s="4">
        <v>0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</row>
    <row r="3147" spans="1:40" ht="15" customHeight="1" x14ac:dyDescent="0.25">
      <c r="A3147" s="4" t="str">
        <f>EB[[#This Row],[unit]] &amp; "#" &amp; EB[[#This Row],[indic_nrg]] &amp; "#" &amp; EB[[#This Row],[product]] &amp; "#" &amp; EB[[#This Row],[geo]]</f>
        <v>TJ#B_101815#2310#CZ</v>
      </c>
      <c r="B3147" s="4" t="str">
        <f>VLOOKUP(EB[[#This Row],[product]],KS_DB[[product]:[KS]],5,FALSE)</f>
        <v>solid</v>
      </c>
      <c r="C3147" s="4" t="str">
        <f>VLOOKUP(EB[[#This Row],[product]],KS_DB[[product]:[KS]],6,FALSE)</f>
        <v>solid</v>
      </c>
      <c r="D3147" s="4">
        <f>VLOOKUP(EB[[#This Row],[product]],Carriers[],4,FALSE)</f>
        <v>1</v>
      </c>
      <c r="E3147" s="4">
        <f>VLOOKUP(EB[[#This Row],[indic_nrg]],Indicators[],4,FALSE)</f>
        <v>0</v>
      </c>
      <c r="F3147" s="4">
        <f>IFERROR(VLOOKUP(EB[[#This Row],[Source_carrier]],KS_DB[[product]:[KS]],6,FALSE),0)</f>
        <v>0</v>
      </c>
      <c r="G3147" s="4" t="s">
        <v>34</v>
      </c>
      <c r="H3147" s="4" t="s">
        <v>641</v>
      </c>
      <c r="I3147" s="4" t="s">
        <v>67</v>
      </c>
      <c r="J3147" s="4" t="s">
        <v>37</v>
      </c>
      <c r="K3147" s="4" t="s">
        <v>642</v>
      </c>
      <c r="L3147" s="4" t="s">
        <v>39</v>
      </c>
      <c r="M3147" s="4" t="s">
        <v>68</v>
      </c>
      <c r="N3147" s="4" t="s">
        <v>41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</row>
    <row r="3148" spans="1:40" ht="15" customHeight="1" x14ac:dyDescent="0.25">
      <c r="A3148" s="4" t="str">
        <f>EB[[#This Row],[unit]] &amp; "#" &amp; EB[[#This Row],[indic_nrg]] &amp; "#" &amp; EB[[#This Row],[product]] &amp; "#" &amp; EB[[#This Row],[geo]]</f>
        <v>TJ#B_101815#2330#CZ</v>
      </c>
      <c r="B3148" s="4" t="str">
        <f>VLOOKUP(EB[[#This Row],[product]],KS_DB[[product]:[KS]],5,FALSE)</f>
        <v>solid</v>
      </c>
      <c r="C3148" s="4" t="str">
        <f>VLOOKUP(EB[[#This Row],[product]],KS_DB[[product]:[KS]],6,FALSE)</f>
        <v>solid</v>
      </c>
      <c r="D3148" s="4">
        <f>VLOOKUP(EB[[#This Row],[product]],Carriers[],4,FALSE)</f>
        <v>1</v>
      </c>
      <c r="E3148" s="4">
        <f>VLOOKUP(EB[[#This Row],[indic_nrg]],Indicators[],4,FALSE)</f>
        <v>0</v>
      </c>
      <c r="F3148" s="4">
        <f>IFERROR(VLOOKUP(EB[[#This Row],[Source_carrier]],KS_DB[[product]:[KS]],6,FALSE),0)</f>
        <v>0</v>
      </c>
      <c r="G3148" s="4" t="s">
        <v>34</v>
      </c>
      <c r="H3148" s="4" t="s">
        <v>641</v>
      </c>
      <c r="I3148" s="4" t="s">
        <v>69</v>
      </c>
      <c r="J3148" s="4" t="s">
        <v>37</v>
      </c>
      <c r="K3148" s="4" t="s">
        <v>642</v>
      </c>
      <c r="L3148" s="4" t="s">
        <v>39</v>
      </c>
      <c r="M3148" s="4" t="s">
        <v>70</v>
      </c>
      <c r="N3148" s="4" t="s">
        <v>41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</row>
    <row r="3149" spans="1:40" ht="15" customHeight="1" x14ac:dyDescent="0.25">
      <c r="A3149" s="4" t="str">
        <f>EB[[#This Row],[unit]] &amp; "#" &amp; EB[[#This Row],[indic_nrg]] &amp; "#" &amp; EB[[#This Row],[product]] &amp; "#" &amp; EB[[#This Row],[geo]]</f>
        <v>TJ#B_101815#2410#CZ</v>
      </c>
      <c r="B3149" s="4" t="str">
        <f>VLOOKUP(EB[[#This Row],[product]],KS_DB[[product]:[KS]],5,FALSE)</f>
        <v>solid</v>
      </c>
      <c r="C3149" s="4" t="str">
        <f>VLOOKUP(EB[[#This Row],[product]],KS_DB[[product]:[KS]],6,FALSE)</f>
        <v>solid</v>
      </c>
      <c r="D3149" s="4">
        <f>VLOOKUP(EB[[#This Row],[product]],Carriers[],4,FALSE)</f>
        <v>1</v>
      </c>
      <c r="E3149" s="4">
        <f>VLOOKUP(EB[[#This Row],[indic_nrg]],Indicators[],4,FALSE)</f>
        <v>0</v>
      </c>
      <c r="F3149" s="4">
        <f>IFERROR(VLOOKUP(EB[[#This Row],[Source_carrier]],KS_DB[[product]:[KS]],6,FALSE),0)</f>
        <v>0</v>
      </c>
      <c r="G3149" s="4" t="s">
        <v>34</v>
      </c>
      <c r="H3149" s="4" t="s">
        <v>641</v>
      </c>
      <c r="I3149" s="4" t="s">
        <v>71</v>
      </c>
      <c r="J3149" s="4" t="s">
        <v>37</v>
      </c>
      <c r="K3149" s="4" t="s">
        <v>642</v>
      </c>
      <c r="L3149" s="4" t="s">
        <v>39</v>
      </c>
      <c r="M3149" s="4" t="s">
        <v>72</v>
      </c>
      <c r="N3149" s="4" t="s">
        <v>41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</v>
      </c>
      <c r="Y3149" s="4">
        <v>0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4">
        <v>0</v>
      </c>
    </row>
    <row r="3150" spans="1:40" ht="15" customHeight="1" x14ac:dyDescent="0.25">
      <c r="A3150" s="4" t="str">
        <f>EB[[#This Row],[unit]] &amp; "#" &amp; EB[[#This Row],[indic_nrg]] &amp; "#" &amp; EB[[#This Row],[product]] &amp; "#" &amp; EB[[#This Row],[geo]]</f>
        <v>TJ#B_101815#3000#CZ</v>
      </c>
      <c r="B3150" s="4" t="str">
        <f>VLOOKUP(EB[[#This Row],[product]],KS_DB[[product]:[KS]],5,FALSE)</f>
        <v>liquid</v>
      </c>
      <c r="C3150" s="4" t="str">
        <f>VLOOKUP(EB[[#This Row],[product]],KS_DB[[product]:[KS]],6,FALSE)</f>
        <v>liquid</v>
      </c>
      <c r="D3150" s="4">
        <f>VLOOKUP(EB[[#This Row],[product]],Carriers[],4,FALSE)</f>
        <v>0</v>
      </c>
      <c r="E3150" s="4">
        <f>VLOOKUP(EB[[#This Row],[indic_nrg]],Indicators[],4,FALSE)</f>
        <v>0</v>
      </c>
      <c r="F3150" s="4">
        <f>IFERROR(VLOOKUP(EB[[#This Row],[Source_carrier]],KS_DB[[product]:[KS]],6,FALSE),0)</f>
        <v>0</v>
      </c>
      <c r="G3150" s="4" t="s">
        <v>34</v>
      </c>
      <c r="H3150" s="4" t="s">
        <v>641</v>
      </c>
      <c r="I3150" s="4" t="s">
        <v>73</v>
      </c>
      <c r="J3150" s="4" t="s">
        <v>37</v>
      </c>
      <c r="K3150" s="4" t="s">
        <v>642</v>
      </c>
      <c r="L3150" s="4" t="s">
        <v>39</v>
      </c>
      <c r="M3150" s="4" t="s">
        <v>74</v>
      </c>
      <c r="N3150" s="4" t="s">
        <v>41</v>
      </c>
      <c r="O3150" s="4">
        <v>0</v>
      </c>
      <c r="P3150" s="4">
        <v>0</v>
      </c>
      <c r="Q3150" s="4">
        <v>0</v>
      </c>
      <c r="R3150" s="4">
        <v>0</v>
      </c>
      <c r="S3150" s="4">
        <v>40</v>
      </c>
      <c r="T3150" s="4">
        <v>920</v>
      </c>
      <c r="U3150" s="4">
        <v>3240</v>
      </c>
      <c r="V3150" s="4">
        <v>3000</v>
      </c>
      <c r="W3150" s="4">
        <v>3840</v>
      </c>
      <c r="X3150" s="4">
        <v>6200</v>
      </c>
      <c r="Y3150" s="4">
        <v>1720</v>
      </c>
      <c r="Z3150" s="4">
        <v>720</v>
      </c>
      <c r="AA3150" s="4">
        <v>560</v>
      </c>
      <c r="AB3150" s="4">
        <v>520</v>
      </c>
      <c r="AC3150" s="4">
        <v>6640</v>
      </c>
      <c r="AD3150" s="4">
        <v>6000</v>
      </c>
      <c r="AE3150" s="4">
        <v>2200</v>
      </c>
      <c r="AF3150" s="4">
        <v>1920</v>
      </c>
      <c r="AG3150" s="4">
        <v>1960</v>
      </c>
      <c r="AH3150" s="4">
        <v>1360</v>
      </c>
      <c r="AI3150" s="4">
        <v>4943</v>
      </c>
      <c r="AJ3150" s="4">
        <v>3936</v>
      </c>
      <c r="AK3150" s="4">
        <v>3388</v>
      </c>
      <c r="AL3150" s="4">
        <v>2411</v>
      </c>
      <c r="AM3150" s="4">
        <v>2446</v>
      </c>
      <c r="AN3150" s="4">
        <v>1706</v>
      </c>
    </row>
    <row r="3151" spans="1:40" ht="15" customHeight="1" x14ac:dyDescent="0.25">
      <c r="A3151" s="4" t="str">
        <f>EB[[#This Row],[unit]] &amp; "#" &amp; EB[[#This Row],[indic_nrg]] &amp; "#" &amp; EB[[#This Row],[product]] &amp; "#" &amp; EB[[#This Row],[geo]]</f>
        <v>TJ#B_101815#3200#CZ</v>
      </c>
      <c r="B3151" s="4" t="str">
        <f>VLOOKUP(EB[[#This Row],[product]],KS_DB[[product]:[KS]],5,FALSE)</f>
        <v>liquid</v>
      </c>
      <c r="C3151" s="4" t="str">
        <f>VLOOKUP(EB[[#This Row],[product]],KS_DB[[product]:[KS]],6,FALSE)</f>
        <v>liquid</v>
      </c>
      <c r="D3151" s="4">
        <f>VLOOKUP(EB[[#This Row],[product]],Carriers[],4,FALSE)</f>
        <v>0</v>
      </c>
      <c r="E3151" s="4">
        <f>VLOOKUP(EB[[#This Row],[indic_nrg]],Indicators[],4,FALSE)</f>
        <v>0</v>
      </c>
      <c r="F3151" s="4">
        <f>IFERROR(VLOOKUP(EB[[#This Row],[Source_carrier]],KS_DB[[product]:[KS]],6,FALSE),0)</f>
        <v>0</v>
      </c>
      <c r="G3151" s="4" t="s">
        <v>34</v>
      </c>
      <c r="H3151" s="4" t="s">
        <v>641</v>
      </c>
      <c r="I3151" s="4" t="s">
        <v>75</v>
      </c>
      <c r="J3151" s="4" t="s">
        <v>37</v>
      </c>
      <c r="K3151" s="4" t="s">
        <v>642</v>
      </c>
      <c r="L3151" s="4" t="s">
        <v>39</v>
      </c>
      <c r="M3151" s="4" t="s">
        <v>76</v>
      </c>
      <c r="N3151" s="4" t="s">
        <v>41</v>
      </c>
      <c r="O3151" s="4">
        <v>0</v>
      </c>
      <c r="P3151" s="4">
        <v>0</v>
      </c>
      <c r="Q3151" s="4">
        <v>0</v>
      </c>
      <c r="R3151" s="4">
        <v>0</v>
      </c>
      <c r="S3151" s="4">
        <v>40</v>
      </c>
      <c r="T3151" s="4">
        <v>920</v>
      </c>
      <c r="U3151" s="4">
        <v>3240</v>
      </c>
      <c r="V3151" s="4">
        <v>3000</v>
      </c>
      <c r="W3151" s="4">
        <v>3840</v>
      </c>
      <c r="X3151" s="4">
        <v>6200</v>
      </c>
      <c r="Y3151" s="4">
        <v>1720</v>
      </c>
      <c r="Z3151" s="4">
        <v>720</v>
      </c>
      <c r="AA3151" s="4">
        <v>560</v>
      </c>
      <c r="AB3151" s="4">
        <v>520</v>
      </c>
      <c r="AC3151" s="4">
        <v>6640</v>
      </c>
      <c r="AD3151" s="4">
        <v>6000</v>
      </c>
      <c r="AE3151" s="4">
        <v>2200</v>
      </c>
      <c r="AF3151" s="4">
        <v>1920</v>
      </c>
      <c r="AG3151" s="4">
        <v>1960</v>
      </c>
      <c r="AH3151" s="4">
        <v>1360</v>
      </c>
      <c r="AI3151" s="4">
        <v>4943</v>
      </c>
      <c r="AJ3151" s="4">
        <v>3936</v>
      </c>
      <c r="AK3151" s="4">
        <v>3388</v>
      </c>
      <c r="AL3151" s="4">
        <v>2411</v>
      </c>
      <c r="AM3151" s="4">
        <v>2446</v>
      </c>
      <c r="AN3151" s="4">
        <v>1706</v>
      </c>
    </row>
    <row r="3152" spans="1:40" ht="15" customHeight="1" x14ac:dyDescent="0.25">
      <c r="A3152" s="4" t="str">
        <f>EB[[#This Row],[unit]] &amp; "#" &amp; EB[[#This Row],[indic_nrg]] &amp; "#" &amp; EB[[#This Row],[product]] &amp; "#" &amp; EB[[#This Row],[geo]]</f>
        <v>TJ#B_101815#3220#CZ</v>
      </c>
      <c r="B3152" s="4" t="str">
        <f>VLOOKUP(EB[[#This Row],[product]],KS_DB[[product]:[KS]],5,FALSE)</f>
        <v>liquid</v>
      </c>
      <c r="C3152" s="4" t="str">
        <f>VLOOKUP(EB[[#This Row],[product]],KS_DB[[product]:[KS]],6,FALSE)</f>
        <v>LPG</v>
      </c>
      <c r="D3152" s="4">
        <f>VLOOKUP(EB[[#This Row],[product]],Carriers[],4,FALSE)</f>
        <v>1</v>
      </c>
      <c r="E3152" s="4">
        <f>VLOOKUP(EB[[#This Row],[indic_nrg]],Indicators[],4,FALSE)</f>
        <v>0</v>
      </c>
      <c r="F3152" s="4">
        <f>IFERROR(VLOOKUP(EB[[#This Row],[Source_carrier]],KS_DB[[product]:[KS]],6,FALSE),0)</f>
        <v>0</v>
      </c>
      <c r="G3152" s="4" t="s">
        <v>34</v>
      </c>
      <c r="H3152" s="4" t="s">
        <v>641</v>
      </c>
      <c r="I3152" s="4" t="s">
        <v>77</v>
      </c>
      <c r="J3152" s="4" t="s">
        <v>37</v>
      </c>
      <c r="K3152" s="4" t="s">
        <v>642</v>
      </c>
      <c r="L3152" s="4" t="s">
        <v>39</v>
      </c>
      <c r="M3152" s="4" t="s">
        <v>78</v>
      </c>
      <c r="N3152" s="4" t="s">
        <v>41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131</v>
      </c>
      <c r="AN3152" s="4">
        <v>88</v>
      </c>
    </row>
    <row r="3153" spans="1:40" ht="15" customHeight="1" x14ac:dyDescent="0.25">
      <c r="A3153" s="4" t="str">
        <f>EB[[#This Row],[unit]] &amp; "#" &amp; EB[[#This Row],[indic_nrg]] &amp; "#" &amp; EB[[#This Row],[product]] &amp; "#" &amp; EB[[#This Row],[geo]]</f>
        <v>TJ#B_101815#3260#CZ</v>
      </c>
      <c r="B3153" s="4" t="str">
        <f>VLOOKUP(EB[[#This Row],[product]],KS_DB[[product]:[KS]],5,FALSE)</f>
        <v>liquid</v>
      </c>
      <c r="C3153" s="4" t="str">
        <f>VLOOKUP(EB[[#This Row],[product]],KS_DB[[product]:[KS]],6,FALSE)</f>
        <v>diesel</v>
      </c>
      <c r="D3153" s="4">
        <f>VLOOKUP(EB[[#This Row],[product]],Carriers[],4,FALSE)</f>
        <v>1</v>
      </c>
      <c r="E3153" s="4">
        <f>VLOOKUP(EB[[#This Row],[indic_nrg]],Indicators[],4,FALSE)</f>
        <v>0</v>
      </c>
      <c r="F3153" s="4">
        <f>IFERROR(VLOOKUP(EB[[#This Row],[Source_carrier]],KS_DB[[product]:[KS]],6,FALSE),0)</f>
        <v>0</v>
      </c>
      <c r="G3153" s="4" t="s">
        <v>34</v>
      </c>
      <c r="H3153" s="4" t="s">
        <v>641</v>
      </c>
      <c r="I3153" s="4" t="s">
        <v>79</v>
      </c>
      <c r="J3153" s="4" t="s">
        <v>37</v>
      </c>
      <c r="K3153" s="4" t="s">
        <v>642</v>
      </c>
      <c r="L3153" s="4" t="s">
        <v>39</v>
      </c>
      <c r="M3153" s="4" t="s">
        <v>80</v>
      </c>
      <c r="N3153" s="4" t="s">
        <v>41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</row>
    <row r="3154" spans="1:40" ht="15" customHeight="1" x14ac:dyDescent="0.25">
      <c r="A3154" s="4" t="str">
        <f>EB[[#This Row],[unit]] &amp; "#" &amp; EB[[#This Row],[indic_nrg]] &amp; "#" &amp; EB[[#This Row],[product]] &amp; "#" &amp; EB[[#This Row],[geo]]</f>
        <v>TJ#B_101815#3270A#CZ</v>
      </c>
      <c r="B3154" s="4" t="str">
        <f>VLOOKUP(EB[[#This Row],[product]],KS_DB[[product]:[KS]],5,FALSE)</f>
        <v>liquid</v>
      </c>
      <c r="C3154" s="4" t="str">
        <f>VLOOKUP(EB[[#This Row],[product]],KS_DB[[product]:[KS]],6,FALSE)</f>
        <v>liquid</v>
      </c>
      <c r="D3154" s="4">
        <f>VLOOKUP(EB[[#This Row],[product]],Carriers[],4,FALSE)</f>
        <v>1</v>
      </c>
      <c r="E3154" s="4">
        <f>VLOOKUP(EB[[#This Row],[indic_nrg]],Indicators[],4,FALSE)</f>
        <v>0</v>
      </c>
      <c r="F3154" s="4">
        <f>IFERROR(VLOOKUP(EB[[#This Row],[Source_carrier]],KS_DB[[product]:[KS]],6,FALSE),0)</f>
        <v>0</v>
      </c>
      <c r="G3154" s="4" t="s">
        <v>34</v>
      </c>
      <c r="H3154" s="4" t="s">
        <v>641</v>
      </c>
      <c r="I3154" s="4" t="s">
        <v>81</v>
      </c>
      <c r="J3154" s="4" t="s">
        <v>37</v>
      </c>
      <c r="K3154" s="4" t="s">
        <v>642</v>
      </c>
      <c r="L3154" s="4" t="s">
        <v>39</v>
      </c>
      <c r="M3154" s="4" t="s">
        <v>82</v>
      </c>
      <c r="N3154" s="4" t="s">
        <v>41</v>
      </c>
      <c r="O3154" s="4">
        <v>0</v>
      </c>
      <c r="P3154" s="4">
        <v>0</v>
      </c>
      <c r="Q3154" s="4">
        <v>0</v>
      </c>
      <c r="R3154" s="4">
        <v>0</v>
      </c>
      <c r="S3154" s="4">
        <v>40</v>
      </c>
      <c r="T3154" s="4">
        <v>920</v>
      </c>
      <c r="U3154" s="4">
        <v>3240</v>
      </c>
      <c r="V3154" s="4">
        <v>3000</v>
      </c>
      <c r="W3154" s="4">
        <v>3840</v>
      </c>
      <c r="X3154" s="4">
        <v>6200</v>
      </c>
      <c r="Y3154" s="4">
        <v>1720</v>
      </c>
      <c r="Z3154" s="4">
        <v>720</v>
      </c>
      <c r="AA3154" s="4">
        <v>560</v>
      </c>
      <c r="AB3154" s="4">
        <v>520</v>
      </c>
      <c r="AC3154" s="4">
        <v>6640</v>
      </c>
      <c r="AD3154" s="4">
        <v>6000</v>
      </c>
      <c r="AE3154" s="4">
        <v>2200</v>
      </c>
      <c r="AF3154" s="4">
        <v>1920</v>
      </c>
      <c r="AG3154" s="4">
        <v>1960</v>
      </c>
      <c r="AH3154" s="4">
        <v>1360</v>
      </c>
      <c r="AI3154" s="4">
        <v>1160</v>
      </c>
      <c r="AJ3154" s="4">
        <v>480</v>
      </c>
      <c r="AK3154" s="4">
        <v>240</v>
      </c>
      <c r="AL3154" s="4">
        <v>40</v>
      </c>
      <c r="AM3154" s="4">
        <v>40</v>
      </c>
      <c r="AN3154" s="4">
        <v>80</v>
      </c>
    </row>
    <row r="3155" spans="1:40" ht="15" customHeight="1" x14ac:dyDescent="0.25">
      <c r="A3155" s="4" t="str">
        <f>EB[[#This Row],[unit]] &amp; "#" &amp; EB[[#This Row],[indic_nrg]] &amp; "#" &amp; EB[[#This Row],[product]] &amp; "#" &amp; EB[[#This Row],[geo]]</f>
        <v>TJ#B_101815#3295#CZ</v>
      </c>
      <c r="B3155" s="4" t="str">
        <f>VLOOKUP(EB[[#This Row],[product]],KS_DB[[product]:[KS]],5,FALSE)</f>
        <v>liquid</v>
      </c>
      <c r="C3155" s="4" t="str">
        <f>VLOOKUP(EB[[#This Row],[product]],KS_DB[[product]:[KS]],6,FALSE)</f>
        <v>liquid</v>
      </c>
      <c r="D3155" s="4">
        <f>VLOOKUP(EB[[#This Row],[product]],Carriers[],4,FALSE)</f>
        <v>1</v>
      </c>
      <c r="E3155" s="4">
        <f>VLOOKUP(EB[[#This Row],[indic_nrg]],Indicators[],4,FALSE)</f>
        <v>0</v>
      </c>
      <c r="F3155" s="4">
        <f>IFERROR(VLOOKUP(EB[[#This Row],[Source_carrier]],KS_DB[[product]:[KS]],6,FALSE),0)</f>
        <v>0</v>
      </c>
      <c r="G3155" s="4" t="s">
        <v>34</v>
      </c>
      <c r="H3155" s="4" t="s">
        <v>641</v>
      </c>
      <c r="I3155" s="4" t="s">
        <v>1153</v>
      </c>
      <c r="J3155" s="4" t="s">
        <v>37</v>
      </c>
      <c r="K3155" s="4" t="s">
        <v>642</v>
      </c>
      <c r="L3155" s="4" t="s">
        <v>39</v>
      </c>
      <c r="M3155" s="4" t="s">
        <v>1154</v>
      </c>
      <c r="N3155" s="4" t="s">
        <v>41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</v>
      </c>
      <c r="Y3155" s="4">
        <v>0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3783</v>
      </c>
      <c r="AJ3155" s="4">
        <v>3456</v>
      </c>
      <c r="AK3155" s="4">
        <v>3148</v>
      </c>
      <c r="AL3155" s="4">
        <v>2371</v>
      </c>
      <c r="AM3155" s="4">
        <v>2275</v>
      </c>
      <c r="AN3155" s="4">
        <v>1538</v>
      </c>
    </row>
    <row r="3156" spans="1:40" ht="15" customHeight="1" x14ac:dyDescent="0.25">
      <c r="A3156" s="4" t="str">
        <f>EB[[#This Row],[unit]] &amp; "#" &amp; EB[[#This Row],[indic_nrg]] &amp; "#" &amp; EB[[#This Row],[product]] &amp; "#" &amp; EB[[#This Row],[geo]]</f>
        <v>TJ#B_101815#4000#CZ</v>
      </c>
      <c r="B3156" s="4" t="str">
        <f>VLOOKUP(EB[[#This Row],[product]],KS_DB[[product]:[KS]],5,FALSE)</f>
        <v>gas</v>
      </c>
      <c r="C3156" s="4" t="str">
        <f>VLOOKUP(EB[[#This Row],[product]],KS_DB[[product]:[KS]],6,FALSE)</f>
        <v>gas</v>
      </c>
      <c r="D3156" s="4">
        <f>VLOOKUP(EB[[#This Row],[product]],Carriers[],4,FALSE)</f>
        <v>0</v>
      </c>
      <c r="E3156" s="4">
        <f>VLOOKUP(EB[[#This Row],[indic_nrg]],Indicators[],4,FALSE)</f>
        <v>0</v>
      </c>
      <c r="F3156" s="4">
        <f>IFERROR(VLOOKUP(EB[[#This Row],[Source_carrier]],KS_DB[[product]:[KS]],6,FALSE),0)</f>
        <v>0</v>
      </c>
      <c r="G3156" s="4" t="s">
        <v>34</v>
      </c>
      <c r="H3156" s="4" t="s">
        <v>641</v>
      </c>
      <c r="I3156" s="4" t="s">
        <v>83</v>
      </c>
      <c r="J3156" s="4" t="s">
        <v>37</v>
      </c>
      <c r="K3156" s="4" t="s">
        <v>642</v>
      </c>
      <c r="L3156" s="4" t="s">
        <v>39</v>
      </c>
      <c r="M3156" s="4" t="s">
        <v>84</v>
      </c>
      <c r="N3156" s="4" t="s">
        <v>41</v>
      </c>
      <c r="O3156" s="4">
        <v>0</v>
      </c>
      <c r="P3156" s="4">
        <v>0</v>
      </c>
      <c r="Q3156" s="4">
        <v>6488</v>
      </c>
      <c r="R3156" s="4">
        <v>7424</v>
      </c>
      <c r="S3156" s="4">
        <v>8258</v>
      </c>
      <c r="T3156" s="4">
        <v>8634</v>
      </c>
      <c r="U3156" s="4">
        <v>7669</v>
      </c>
      <c r="V3156" s="4">
        <v>10808</v>
      </c>
      <c r="W3156" s="4">
        <v>8580</v>
      </c>
      <c r="X3156" s="4">
        <v>8568</v>
      </c>
      <c r="Y3156" s="4">
        <v>8359</v>
      </c>
      <c r="Z3156" s="4">
        <v>8439</v>
      </c>
      <c r="AA3156" s="4">
        <v>8667</v>
      </c>
      <c r="AB3156" s="4">
        <v>9247</v>
      </c>
      <c r="AC3156" s="4">
        <v>10028</v>
      </c>
      <c r="AD3156" s="4">
        <v>11767</v>
      </c>
      <c r="AE3156" s="4">
        <v>11801</v>
      </c>
      <c r="AF3156" s="4">
        <v>11574</v>
      </c>
      <c r="AG3156" s="4">
        <v>8044</v>
      </c>
      <c r="AH3156" s="4">
        <v>7566</v>
      </c>
      <c r="AI3156" s="4">
        <v>12425</v>
      </c>
      <c r="AJ3156" s="4">
        <v>12697</v>
      </c>
      <c r="AK3156" s="4">
        <v>14176</v>
      </c>
      <c r="AL3156" s="4">
        <v>14254</v>
      </c>
      <c r="AM3156" s="4">
        <v>12432</v>
      </c>
      <c r="AN3156" s="4">
        <v>12833</v>
      </c>
    </row>
    <row r="3157" spans="1:40" ht="15" customHeight="1" x14ac:dyDescent="0.25">
      <c r="A3157" s="4" t="str">
        <f>EB[[#This Row],[unit]] &amp; "#" &amp; EB[[#This Row],[indic_nrg]] &amp; "#" &amp; EB[[#This Row],[product]] &amp; "#" &amp; EB[[#This Row],[geo]]</f>
        <v>TJ#B_101815#4100#CZ</v>
      </c>
      <c r="B3157" s="4" t="str">
        <f>VLOOKUP(EB[[#This Row],[product]],KS_DB[[product]:[KS]],5,FALSE)</f>
        <v>gas</v>
      </c>
      <c r="C3157" s="4" t="str">
        <f>VLOOKUP(EB[[#This Row],[product]],KS_DB[[product]:[KS]],6,FALSE)</f>
        <v>gas</v>
      </c>
      <c r="D3157" s="4">
        <f>VLOOKUP(EB[[#This Row],[product]],Carriers[],4,FALSE)</f>
        <v>1</v>
      </c>
      <c r="E3157" s="4">
        <f>VLOOKUP(EB[[#This Row],[indic_nrg]],Indicators[],4,FALSE)</f>
        <v>0</v>
      </c>
      <c r="F3157" s="4">
        <f>IFERROR(VLOOKUP(EB[[#This Row],[Source_carrier]],KS_DB[[product]:[KS]],6,FALSE),0)</f>
        <v>0</v>
      </c>
      <c r="G3157" s="4" t="s">
        <v>34</v>
      </c>
      <c r="H3157" s="4" t="s">
        <v>641</v>
      </c>
      <c r="I3157" s="4" t="s">
        <v>85</v>
      </c>
      <c r="J3157" s="4" t="s">
        <v>37</v>
      </c>
      <c r="K3157" s="4" t="s">
        <v>642</v>
      </c>
      <c r="L3157" s="4" t="s">
        <v>39</v>
      </c>
      <c r="M3157" s="4" t="s">
        <v>86</v>
      </c>
      <c r="N3157" s="4" t="s">
        <v>41</v>
      </c>
      <c r="O3157" s="4">
        <v>0</v>
      </c>
      <c r="P3157" s="4">
        <v>0</v>
      </c>
      <c r="Q3157" s="4">
        <v>6488</v>
      </c>
      <c r="R3157" s="4">
        <v>5227</v>
      </c>
      <c r="S3157" s="4">
        <v>5719</v>
      </c>
      <c r="T3157" s="4">
        <v>6250</v>
      </c>
      <c r="U3157" s="4">
        <v>6685</v>
      </c>
      <c r="V3157" s="4">
        <v>10808</v>
      </c>
      <c r="W3157" s="4">
        <v>8580</v>
      </c>
      <c r="X3157" s="4">
        <v>8568</v>
      </c>
      <c r="Y3157" s="4">
        <v>8359</v>
      </c>
      <c r="Z3157" s="4">
        <v>8439</v>
      </c>
      <c r="AA3157" s="4">
        <v>8568</v>
      </c>
      <c r="AB3157" s="4">
        <v>9153</v>
      </c>
      <c r="AC3157" s="4">
        <v>9993</v>
      </c>
      <c r="AD3157" s="4">
        <v>11767</v>
      </c>
      <c r="AE3157" s="4">
        <v>11801</v>
      </c>
      <c r="AF3157" s="4">
        <v>11574</v>
      </c>
      <c r="AG3157" s="4">
        <v>8044</v>
      </c>
      <c r="AH3157" s="4">
        <v>7566</v>
      </c>
      <c r="AI3157" s="4">
        <v>10962</v>
      </c>
      <c r="AJ3157" s="4">
        <v>10972</v>
      </c>
      <c r="AK3157" s="4">
        <v>12645</v>
      </c>
      <c r="AL3157" s="4">
        <v>12758</v>
      </c>
      <c r="AM3157" s="4">
        <v>11070</v>
      </c>
      <c r="AN3157" s="4">
        <v>11425</v>
      </c>
    </row>
    <row r="3158" spans="1:40" ht="15" customHeight="1" x14ac:dyDescent="0.25">
      <c r="A3158" s="4" t="str">
        <f>EB[[#This Row],[unit]] &amp; "#" &amp; EB[[#This Row],[indic_nrg]] &amp; "#" &amp; EB[[#This Row],[product]] &amp; "#" &amp; EB[[#This Row],[geo]]</f>
        <v>TJ#B_101815#4200#CZ</v>
      </c>
      <c r="B3158" s="4" t="str">
        <f>VLOOKUP(EB[[#This Row],[product]],KS_DB[[product]:[KS]],5,FALSE)</f>
        <v>gas</v>
      </c>
      <c r="C3158" s="4" t="str">
        <f>VLOOKUP(EB[[#This Row],[product]],KS_DB[[product]:[KS]],6,FALSE)</f>
        <v>gas</v>
      </c>
      <c r="D3158" s="4">
        <f>VLOOKUP(EB[[#This Row],[product]],Carriers[],4,FALSE)</f>
        <v>0</v>
      </c>
      <c r="E3158" s="4">
        <f>VLOOKUP(EB[[#This Row],[indic_nrg]],Indicators[],4,FALSE)</f>
        <v>0</v>
      </c>
      <c r="F3158" s="4">
        <f>IFERROR(VLOOKUP(EB[[#This Row],[Source_carrier]],KS_DB[[product]:[KS]],6,FALSE),0)</f>
        <v>0</v>
      </c>
      <c r="G3158" s="4" t="s">
        <v>34</v>
      </c>
      <c r="H3158" s="4" t="s">
        <v>641</v>
      </c>
      <c r="I3158" s="4" t="s">
        <v>87</v>
      </c>
      <c r="J3158" s="4" t="s">
        <v>37</v>
      </c>
      <c r="K3158" s="4" t="s">
        <v>642</v>
      </c>
      <c r="L3158" s="4" t="s">
        <v>39</v>
      </c>
      <c r="M3158" s="4" t="s">
        <v>88</v>
      </c>
      <c r="N3158" s="4" t="s">
        <v>41</v>
      </c>
      <c r="O3158" s="4">
        <v>0</v>
      </c>
      <c r="P3158" s="4">
        <v>0</v>
      </c>
      <c r="Q3158" s="4">
        <v>0</v>
      </c>
      <c r="R3158" s="4">
        <v>2197</v>
      </c>
      <c r="S3158" s="4">
        <v>2539</v>
      </c>
      <c r="T3158" s="4">
        <v>2384</v>
      </c>
      <c r="U3158" s="4">
        <v>984</v>
      </c>
      <c r="V3158" s="4">
        <v>0</v>
      </c>
      <c r="W3158" s="4">
        <v>0</v>
      </c>
      <c r="X3158" s="4">
        <v>0</v>
      </c>
      <c r="Y3158" s="4">
        <v>0</v>
      </c>
      <c r="Z3158" s="4">
        <v>0</v>
      </c>
      <c r="AA3158" s="4">
        <v>99</v>
      </c>
      <c r="AB3158" s="4">
        <v>94</v>
      </c>
      <c r="AC3158" s="4">
        <v>35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1463</v>
      </c>
      <c r="AJ3158" s="4">
        <v>1725</v>
      </c>
      <c r="AK3158" s="4">
        <v>1531</v>
      </c>
      <c r="AL3158" s="4">
        <v>1497</v>
      </c>
      <c r="AM3158" s="4">
        <v>1362</v>
      </c>
      <c r="AN3158" s="4">
        <v>1408</v>
      </c>
    </row>
    <row r="3159" spans="1:40" ht="15" customHeight="1" x14ac:dyDescent="0.25">
      <c r="A3159" s="4" t="str">
        <f>EB[[#This Row],[unit]] &amp; "#" &amp; EB[[#This Row],[indic_nrg]] &amp; "#" &amp; EB[[#This Row],[product]] &amp; "#" &amp; EB[[#This Row],[geo]]</f>
        <v>TJ#B_101815#4210#CZ</v>
      </c>
      <c r="B3159" s="4" t="str">
        <f>VLOOKUP(EB[[#This Row],[product]],KS_DB[[product]:[KS]],5,FALSE)</f>
        <v>gas</v>
      </c>
      <c r="C3159" s="4" t="str">
        <f>VLOOKUP(EB[[#This Row],[product]],KS_DB[[product]:[KS]],6,FALSE)</f>
        <v>gas</v>
      </c>
      <c r="D3159" s="4">
        <f>VLOOKUP(EB[[#This Row],[product]],Carriers[],4,FALSE)</f>
        <v>1</v>
      </c>
      <c r="E3159" s="4">
        <f>VLOOKUP(EB[[#This Row],[indic_nrg]],Indicators[],4,FALSE)</f>
        <v>0</v>
      </c>
      <c r="F3159" s="4">
        <f>IFERROR(VLOOKUP(EB[[#This Row],[Source_carrier]],KS_DB[[product]:[KS]],6,FALSE),0)</f>
        <v>0</v>
      </c>
      <c r="G3159" s="4" t="s">
        <v>34</v>
      </c>
      <c r="H3159" s="4" t="s">
        <v>641</v>
      </c>
      <c r="I3159" s="4" t="s">
        <v>89</v>
      </c>
      <c r="J3159" s="4" t="s">
        <v>37</v>
      </c>
      <c r="K3159" s="4" t="s">
        <v>642</v>
      </c>
      <c r="L3159" s="4" t="s">
        <v>39</v>
      </c>
      <c r="M3159" s="4" t="s">
        <v>90</v>
      </c>
      <c r="N3159" s="4" t="s">
        <v>41</v>
      </c>
      <c r="O3159" s="4">
        <v>0</v>
      </c>
      <c r="P3159" s="4">
        <v>0</v>
      </c>
      <c r="Q3159" s="4">
        <v>0</v>
      </c>
      <c r="R3159" s="4">
        <v>1780</v>
      </c>
      <c r="S3159" s="4">
        <v>2120</v>
      </c>
      <c r="T3159" s="4">
        <v>1998</v>
      </c>
      <c r="U3159" s="4">
        <v>984</v>
      </c>
      <c r="V3159" s="4">
        <v>0</v>
      </c>
      <c r="W3159" s="4">
        <v>0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4">
        <v>0</v>
      </c>
    </row>
    <row r="3160" spans="1:40" ht="15" customHeight="1" x14ac:dyDescent="0.25">
      <c r="A3160" s="4" t="str">
        <f>EB[[#This Row],[unit]] &amp; "#" &amp; EB[[#This Row],[indic_nrg]] &amp; "#" &amp; EB[[#This Row],[product]] &amp; "#" &amp; EB[[#This Row],[geo]]</f>
        <v>TJ#B_101815#4220#CZ</v>
      </c>
      <c r="B3160" s="4" t="str">
        <f>VLOOKUP(EB[[#This Row],[product]],KS_DB[[product]:[KS]],5,FALSE)</f>
        <v>gas</v>
      </c>
      <c r="C3160" s="4" t="str">
        <f>VLOOKUP(EB[[#This Row],[product]],KS_DB[[product]:[KS]],6,FALSE)</f>
        <v>gas</v>
      </c>
      <c r="D3160" s="4">
        <f>VLOOKUP(EB[[#This Row],[product]],Carriers[],4,FALSE)</f>
        <v>1</v>
      </c>
      <c r="E3160" s="4">
        <f>VLOOKUP(EB[[#This Row],[indic_nrg]],Indicators[],4,FALSE)</f>
        <v>0</v>
      </c>
      <c r="F3160" s="4">
        <f>IFERROR(VLOOKUP(EB[[#This Row],[Source_carrier]],KS_DB[[product]:[KS]],6,FALSE),0)</f>
        <v>0</v>
      </c>
      <c r="G3160" s="4" t="s">
        <v>34</v>
      </c>
      <c r="H3160" s="4" t="s">
        <v>641</v>
      </c>
      <c r="I3160" s="4" t="s">
        <v>91</v>
      </c>
      <c r="J3160" s="4" t="s">
        <v>37</v>
      </c>
      <c r="K3160" s="4" t="s">
        <v>642</v>
      </c>
      <c r="L3160" s="4" t="s">
        <v>39</v>
      </c>
      <c r="M3160" s="4" t="s">
        <v>92</v>
      </c>
      <c r="N3160" s="4" t="s">
        <v>41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</row>
    <row r="3161" spans="1:40" ht="15" customHeight="1" x14ac:dyDescent="0.25">
      <c r="A3161" s="4" t="str">
        <f>EB[[#This Row],[unit]] &amp; "#" &amp; EB[[#This Row],[indic_nrg]] &amp; "#" &amp; EB[[#This Row],[product]] &amp; "#" &amp; EB[[#This Row],[geo]]</f>
        <v>TJ#B_101815#4230#CZ</v>
      </c>
      <c r="B3161" s="4" t="str">
        <f>VLOOKUP(EB[[#This Row],[product]],KS_DB[[product]:[KS]],5,FALSE)</f>
        <v>gas</v>
      </c>
      <c r="C3161" s="4" t="str">
        <f>VLOOKUP(EB[[#This Row],[product]],KS_DB[[product]:[KS]],6,FALSE)</f>
        <v>gas</v>
      </c>
      <c r="D3161" s="4">
        <f>VLOOKUP(EB[[#This Row],[product]],Carriers[],4,FALSE)</f>
        <v>1</v>
      </c>
      <c r="E3161" s="4">
        <f>VLOOKUP(EB[[#This Row],[indic_nrg]],Indicators[],4,FALSE)</f>
        <v>0</v>
      </c>
      <c r="F3161" s="4">
        <f>IFERROR(VLOOKUP(EB[[#This Row],[Source_carrier]],KS_DB[[product]:[KS]],6,FALSE),0)</f>
        <v>0</v>
      </c>
      <c r="G3161" s="4" t="s">
        <v>34</v>
      </c>
      <c r="H3161" s="4" t="s">
        <v>641</v>
      </c>
      <c r="I3161" s="4" t="s">
        <v>93</v>
      </c>
      <c r="J3161" s="4" t="s">
        <v>37</v>
      </c>
      <c r="K3161" s="4" t="s">
        <v>642</v>
      </c>
      <c r="L3161" s="4" t="s">
        <v>39</v>
      </c>
      <c r="M3161" s="4" t="s">
        <v>94</v>
      </c>
      <c r="N3161" s="4" t="s">
        <v>41</v>
      </c>
      <c r="O3161" s="4">
        <v>0</v>
      </c>
      <c r="P3161" s="4">
        <v>0</v>
      </c>
      <c r="Q3161" s="4">
        <v>0</v>
      </c>
      <c r="R3161" s="4">
        <v>417</v>
      </c>
      <c r="S3161" s="4">
        <v>418</v>
      </c>
      <c r="T3161" s="4">
        <v>386</v>
      </c>
      <c r="U3161" s="4">
        <v>0</v>
      </c>
      <c r="V3161" s="4">
        <v>0</v>
      </c>
      <c r="W3161" s="4">
        <v>0</v>
      </c>
      <c r="X3161" s="4">
        <v>0</v>
      </c>
      <c r="Y3161" s="4">
        <v>0</v>
      </c>
      <c r="Z3161" s="4">
        <v>0</v>
      </c>
      <c r="AA3161" s="4">
        <v>99</v>
      </c>
      <c r="AB3161" s="4">
        <v>94</v>
      </c>
      <c r="AC3161" s="4">
        <v>35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</row>
    <row r="3162" spans="1:40" ht="15" customHeight="1" x14ac:dyDescent="0.25">
      <c r="A3162" s="4" t="str">
        <f>EB[[#This Row],[unit]] &amp; "#" &amp; EB[[#This Row],[indic_nrg]] &amp; "#" &amp; EB[[#This Row],[product]] &amp; "#" &amp; EB[[#This Row],[geo]]</f>
        <v>TJ#B_101815#4240#CZ</v>
      </c>
      <c r="B3162" s="4" t="str">
        <f>VLOOKUP(EB[[#This Row],[product]],KS_DB[[product]:[KS]],5,FALSE)</f>
        <v>gas</v>
      </c>
      <c r="C3162" s="4" t="str">
        <f>VLOOKUP(EB[[#This Row],[product]],KS_DB[[product]:[KS]],6,FALSE)</f>
        <v>gas</v>
      </c>
      <c r="D3162" s="4">
        <f>VLOOKUP(EB[[#This Row],[product]],Carriers[],4,FALSE)</f>
        <v>1</v>
      </c>
      <c r="E3162" s="4">
        <f>VLOOKUP(EB[[#This Row],[indic_nrg]],Indicators[],4,FALSE)</f>
        <v>0</v>
      </c>
      <c r="F3162" s="4">
        <f>IFERROR(VLOOKUP(EB[[#This Row],[Source_carrier]],KS_DB[[product]:[KS]],6,FALSE),0)</f>
        <v>0</v>
      </c>
      <c r="G3162" s="4" t="s">
        <v>34</v>
      </c>
      <c r="H3162" s="4" t="s">
        <v>641</v>
      </c>
      <c r="I3162" s="4" t="s">
        <v>95</v>
      </c>
      <c r="J3162" s="4" t="s">
        <v>37</v>
      </c>
      <c r="K3162" s="4" t="s">
        <v>642</v>
      </c>
      <c r="L3162" s="4" t="s">
        <v>39</v>
      </c>
      <c r="M3162" s="4" t="s">
        <v>96</v>
      </c>
      <c r="N3162" s="4" t="s">
        <v>41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0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1463</v>
      </c>
      <c r="AJ3162" s="4">
        <v>1725</v>
      </c>
      <c r="AK3162" s="4">
        <v>1531</v>
      </c>
      <c r="AL3162" s="4">
        <v>1497</v>
      </c>
      <c r="AM3162" s="4">
        <v>1362</v>
      </c>
      <c r="AN3162" s="4">
        <v>1408</v>
      </c>
    </row>
    <row r="3163" spans="1:40" ht="15" customHeight="1" x14ac:dyDescent="0.25">
      <c r="A3163" s="4" t="str">
        <f>EB[[#This Row],[unit]] &amp; "#" &amp; EB[[#This Row],[indic_nrg]] &amp; "#" &amp; EB[[#This Row],[product]] &amp; "#" &amp; EB[[#This Row],[geo]]</f>
        <v>TJ#B_101815#5200#CZ</v>
      </c>
      <c r="B3163" s="4" t="str">
        <f>VLOOKUP(EB[[#This Row],[product]],KS_DB[[product]:[KS]],5,FALSE)</f>
        <v>heat</v>
      </c>
      <c r="C3163" s="4" t="str">
        <f>VLOOKUP(EB[[#This Row],[product]],KS_DB[[product]:[KS]],6,FALSE)</f>
        <v>heat</v>
      </c>
      <c r="D3163" s="4">
        <f>VLOOKUP(EB[[#This Row],[product]],Carriers[],4,FALSE)</f>
        <v>1</v>
      </c>
      <c r="E3163" s="4">
        <f>VLOOKUP(EB[[#This Row],[indic_nrg]],Indicators[],4,FALSE)</f>
        <v>0</v>
      </c>
      <c r="F3163" s="4">
        <f>IFERROR(VLOOKUP(EB[[#This Row],[Source_carrier]],KS_DB[[product]:[KS]],6,FALSE),0)</f>
        <v>0</v>
      </c>
      <c r="G3163" s="4" t="s">
        <v>34</v>
      </c>
      <c r="H3163" s="4" t="s">
        <v>641</v>
      </c>
      <c r="I3163" s="4" t="s">
        <v>97</v>
      </c>
      <c r="J3163" s="4" t="s">
        <v>37</v>
      </c>
      <c r="K3163" s="4" t="s">
        <v>642</v>
      </c>
      <c r="L3163" s="4" t="s">
        <v>39</v>
      </c>
      <c r="M3163" s="4" t="s">
        <v>98</v>
      </c>
      <c r="N3163" s="4" t="s">
        <v>41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10951</v>
      </c>
      <c r="Y3163" s="4">
        <v>9657</v>
      </c>
      <c r="Z3163" s="4">
        <v>8740</v>
      </c>
      <c r="AA3163" s="4">
        <v>8440</v>
      </c>
      <c r="AB3163" s="4">
        <v>7929</v>
      </c>
      <c r="AC3163" s="4">
        <v>8459</v>
      </c>
      <c r="AD3163" s="4">
        <v>8755</v>
      </c>
      <c r="AE3163" s="4">
        <v>8127</v>
      </c>
      <c r="AF3163" s="4">
        <v>8505</v>
      </c>
      <c r="AG3163" s="4">
        <v>8457</v>
      </c>
      <c r="AH3163" s="4">
        <v>8084</v>
      </c>
      <c r="AI3163" s="4">
        <v>13052</v>
      </c>
      <c r="AJ3163" s="4">
        <v>12968</v>
      </c>
      <c r="AK3163" s="4">
        <v>13113</v>
      </c>
      <c r="AL3163" s="4">
        <v>12364</v>
      </c>
      <c r="AM3163" s="4">
        <v>11927</v>
      </c>
      <c r="AN3163" s="4">
        <v>10863</v>
      </c>
    </row>
    <row r="3164" spans="1:40" ht="15" customHeight="1" x14ac:dyDescent="0.25">
      <c r="A3164" s="4" t="str">
        <f>EB[[#This Row],[unit]] &amp; "#" &amp; EB[[#This Row],[indic_nrg]] &amp; "#" &amp; EB[[#This Row],[product]] &amp; "#" &amp; EB[[#This Row],[geo]]</f>
        <v>TJ#B_101815#5500#CZ</v>
      </c>
      <c r="B3164" s="4" t="str">
        <f>VLOOKUP(EB[[#This Row],[product]],KS_DB[[product]:[KS]],5,FALSE)</f>
        <v>RES</v>
      </c>
      <c r="C3164" s="4" t="str">
        <f>VLOOKUP(EB[[#This Row],[product]],KS_DB[[product]:[KS]],6,FALSE)</f>
        <v>RES</v>
      </c>
      <c r="D3164" s="4">
        <f>VLOOKUP(EB[[#This Row],[product]],Carriers[],4,FALSE)</f>
        <v>0</v>
      </c>
      <c r="E3164" s="4">
        <f>VLOOKUP(EB[[#This Row],[indic_nrg]],Indicators[],4,FALSE)</f>
        <v>0</v>
      </c>
      <c r="F3164" s="4">
        <f>IFERROR(VLOOKUP(EB[[#This Row],[Source_carrier]],KS_DB[[product]:[KS]],6,FALSE),0)</f>
        <v>0</v>
      </c>
      <c r="G3164" s="4" t="s">
        <v>34</v>
      </c>
      <c r="H3164" s="4" t="s">
        <v>641</v>
      </c>
      <c r="I3164" s="4" t="s">
        <v>99</v>
      </c>
      <c r="J3164" s="4" t="s">
        <v>37</v>
      </c>
      <c r="K3164" s="4" t="s">
        <v>642</v>
      </c>
      <c r="L3164" s="4" t="s">
        <v>39</v>
      </c>
      <c r="M3164" s="4" t="s">
        <v>100</v>
      </c>
      <c r="N3164" s="4" t="s">
        <v>41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</v>
      </c>
      <c r="Y3164" s="4">
        <v>3</v>
      </c>
      <c r="Z3164" s="4">
        <v>307</v>
      </c>
      <c r="AA3164" s="4">
        <v>5</v>
      </c>
      <c r="AB3164" s="4">
        <v>0</v>
      </c>
      <c r="AC3164" s="4">
        <v>7</v>
      </c>
      <c r="AD3164" s="4">
        <v>4</v>
      </c>
      <c r="AE3164" s="4">
        <v>2</v>
      </c>
      <c r="AF3164" s="4">
        <v>6</v>
      </c>
      <c r="AG3164" s="4">
        <v>3</v>
      </c>
      <c r="AH3164" s="4">
        <v>0</v>
      </c>
      <c r="AI3164" s="4">
        <v>0</v>
      </c>
      <c r="AJ3164" s="4">
        <v>23</v>
      </c>
      <c r="AK3164" s="4">
        <v>8</v>
      </c>
      <c r="AL3164" s="4">
        <v>68</v>
      </c>
      <c r="AM3164" s="4">
        <v>26</v>
      </c>
      <c r="AN3164" s="4">
        <v>19</v>
      </c>
    </row>
    <row r="3165" spans="1:40" ht="15" customHeight="1" x14ac:dyDescent="0.25">
      <c r="A3165" s="4" t="str">
        <f>EB[[#This Row],[unit]] &amp; "#" &amp; EB[[#This Row],[indic_nrg]] &amp; "#" &amp; EB[[#This Row],[product]] &amp; "#" &amp; EB[[#This Row],[geo]]</f>
        <v>TJ#B_101815#5532#CZ</v>
      </c>
      <c r="B3165" s="4" t="str">
        <f>VLOOKUP(EB[[#This Row],[product]],KS_DB[[product]:[KS]],5,FALSE)</f>
        <v>RES</v>
      </c>
      <c r="C3165" s="4" t="str">
        <f>VLOOKUP(EB[[#This Row],[product]],KS_DB[[product]:[KS]],6,FALSE)</f>
        <v>RES</v>
      </c>
      <c r="D3165" s="4">
        <f>VLOOKUP(EB[[#This Row],[product]],Carriers[],4,FALSE)</f>
        <v>1</v>
      </c>
      <c r="E3165" s="4">
        <f>VLOOKUP(EB[[#This Row],[indic_nrg]],Indicators[],4,FALSE)</f>
        <v>0</v>
      </c>
      <c r="F3165" s="4">
        <f>IFERROR(VLOOKUP(EB[[#This Row],[Source_carrier]],KS_DB[[product]:[KS]],6,FALSE),0)</f>
        <v>0</v>
      </c>
      <c r="G3165" s="4" t="s">
        <v>34</v>
      </c>
      <c r="H3165" s="4" t="s">
        <v>641</v>
      </c>
      <c r="I3165" s="4" t="s">
        <v>101</v>
      </c>
      <c r="J3165" s="4" t="s">
        <v>37</v>
      </c>
      <c r="K3165" s="4" t="s">
        <v>642</v>
      </c>
      <c r="L3165" s="4" t="s">
        <v>39</v>
      </c>
      <c r="M3165" s="4" t="s">
        <v>102</v>
      </c>
      <c r="N3165" s="4" t="s">
        <v>41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</row>
    <row r="3166" spans="1:40" ht="15" customHeight="1" x14ac:dyDescent="0.25">
      <c r="A3166" s="4" t="str">
        <f>EB[[#This Row],[unit]] &amp; "#" &amp; EB[[#This Row],[indic_nrg]] &amp; "#" &amp; EB[[#This Row],[product]] &amp; "#" &amp; EB[[#This Row],[geo]]</f>
        <v>TJ#B_101815#5540#CZ</v>
      </c>
      <c r="B3166" s="4" t="str">
        <f>VLOOKUP(EB[[#This Row],[product]],KS_DB[[product]:[KS]],5,FALSE)</f>
        <v>biomass</v>
      </c>
      <c r="C3166" s="4" t="str">
        <f>VLOOKUP(EB[[#This Row],[product]],KS_DB[[product]:[KS]],6,FALSE)</f>
        <v>biomass</v>
      </c>
      <c r="D3166" s="4">
        <f>VLOOKUP(EB[[#This Row],[product]],Carriers[],4,FALSE)</f>
        <v>0</v>
      </c>
      <c r="E3166" s="4">
        <f>VLOOKUP(EB[[#This Row],[indic_nrg]],Indicators[],4,FALSE)</f>
        <v>0</v>
      </c>
      <c r="F3166" s="4">
        <f>IFERROR(VLOOKUP(EB[[#This Row],[Source_carrier]],KS_DB[[product]:[KS]],6,FALSE),0)</f>
        <v>0</v>
      </c>
      <c r="G3166" s="4" t="s">
        <v>34</v>
      </c>
      <c r="H3166" s="4" t="s">
        <v>641</v>
      </c>
      <c r="I3166" s="4" t="s">
        <v>103</v>
      </c>
      <c r="J3166" s="4" t="s">
        <v>37</v>
      </c>
      <c r="K3166" s="4" t="s">
        <v>642</v>
      </c>
      <c r="L3166" s="4" t="s">
        <v>39</v>
      </c>
      <c r="M3166" s="4" t="s">
        <v>104</v>
      </c>
      <c r="N3166" s="4" t="s">
        <v>41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0</v>
      </c>
      <c r="Y3166" s="4">
        <v>3</v>
      </c>
      <c r="Z3166" s="4">
        <v>307</v>
      </c>
      <c r="AA3166" s="4">
        <v>5</v>
      </c>
      <c r="AB3166" s="4">
        <v>0</v>
      </c>
      <c r="AC3166" s="4">
        <v>7</v>
      </c>
      <c r="AD3166" s="4">
        <v>4</v>
      </c>
      <c r="AE3166" s="4">
        <v>2</v>
      </c>
      <c r="AF3166" s="4">
        <v>6</v>
      </c>
      <c r="AG3166" s="4">
        <v>3</v>
      </c>
      <c r="AH3166" s="4">
        <v>0</v>
      </c>
      <c r="AI3166" s="4">
        <v>0</v>
      </c>
      <c r="AJ3166" s="4">
        <v>23</v>
      </c>
      <c r="AK3166" s="4">
        <v>8</v>
      </c>
      <c r="AL3166" s="4">
        <v>68</v>
      </c>
      <c r="AM3166" s="4">
        <v>26</v>
      </c>
      <c r="AN3166" s="4">
        <v>19</v>
      </c>
    </row>
    <row r="3167" spans="1:40" ht="15" customHeight="1" x14ac:dyDescent="0.25">
      <c r="A3167" s="4" t="str">
        <f>EB[[#This Row],[unit]] &amp; "#" &amp; EB[[#This Row],[indic_nrg]] &amp; "#" &amp; EB[[#This Row],[product]] &amp; "#" &amp; EB[[#This Row],[geo]]</f>
        <v>TJ#B_101815#5541#CZ</v>
      </c>
      <c r="B3167" s="4" t="str">
        <f>VLOOKUP(EB[[#This Row],[product]],KS_DB[[product]:[KS]],5,FALSE)</f>
        <v>biomass</v>
      </c>
      <c r="C3167" s="4" t="str">
        <f>VLOOKUP(EB[[#This Row],[product]],KS_DB[[product]:[KS]],6,FALSE)</f>
        <v>biomass</v>
      </c>
      <c r="D3167" s="4">
        <f>VLOOKUP(EB[[#This Row],[product]],Carriers[],4,FALSE)</f>
        <v>1</v>
      </c>
      <c r="E3167" s="4">
        <f>VLOOKUP(EB[[#This Row],[indic_nrg]],Indicators[],4,FALSE)</f>
        <v>0</v>
      </c>
      <c r="F3167" s="4">
        <f>IFERROR(VLOOKUP(EB[[#This Row],[Source_carrier]],KS_DB[[product]:[KS]],6,FALSE),0)</f>
        <v>0</v>
      </c>
      <c r="G3167" s="4" t="s">
        <v>34</v>
      </c>
      <c r="H3167" s="4" t="s">
        <v>641</v>
      </c>
      <c r="I3167" s="4" t="s">
        <v>105</v>
      </c>
      <c r="J3167" s="4" t="s">
        <v>37</v>
      </c>
      <c r="K3167" s="4" t="s">
        <v>642</v>
      </c>
      <c r="L3167" s="4" t="s">
        <v>39</v>
      </c>
      <c r="M3167" s="4" t="s">
        <v>106</v>
      </c>
      <c r="N3167" s="4" t="s">
        <v>41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297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23</v>
      </c>
      <c r="AK3167" s="4">
        <v>8</v>
      </c>
      <c r="AL3167" s="4">
        <v>68</v>
      </c>
      <c r="AM3167" s="4">
        <v>26</v>
      </c>
      <c r="AN3167" s="4">
        <v>19</v>
      </c>
    </row>
    <row r="3168" spans="1:40" ht="15" customHeight="1" x14ac:dyDescent="0.25">
      <c r="A3168" s="4" t="str">
        <f>EB[[#This Row],[unit]] &amp; "#" &amp; EB[[#This Row],[indic_nrg]] &amp; "#" &amp; EB[[#This Row],[product]] &amp; "#" &amp; EB[[#This Row],[geo]]</f>
        <v>TJ#B_101815#5542#CZ</v>
      </c>
      <c r="B3168" s="4" t="str">
        <f>VLOOKUP(EB[[#This Row],[product]],KS_DB[[product]:[KS]],5,FALSE)</f>
        <v>biomass</v>
      </c>
      <c r="C3168" s="4" t="str">
        <f>VLOOKUP(EB[[#This Row],[product]],KS_DB[[product]:[KS]],6,FALSE)</f>
        <v>biomass</v>
      </c>
      <c r="D3168" s="4">
        <f>VLOOKUP(EB[[#This Row],[product]],Carriers[],4,FALSE)</f>
        <v>1</v>
      </c>
      <c r="E3168" s="4">
        <f>VLOOKUP(EB[[#This Row],[indic_nrg]],Indicators[],4,FALSE)</f>
        <v>0</v>
      </c>
      <c r="F3168" s="4">
        <f>IFERROR(VLOOKUP(EB[[#This Row],[Source_carrier]],KS_DB[[product]:[KS]],6,FALSE),0)</f>
        <v>0</v>
      </c>
      <c r="G3168" s="4" t="s">
        <v>34</v>
      </c>
      <c r="H3168" s="4" t="s">
        <v>641</v>
      </c>
      <c r="I3168" s="4" t="s">
        <v>107</v>
      </c>
      <c r="J3168" s="4" t="s">
        <v>37</v>
      </c>
      <c r="K3168" s="4" t="s">
        <v>642</v>
      </c>
      <c r="L3168" s="4" t="s">
        <v>39</v>
      </c>
      <c r="M3168" s="4" t="s">
        <v>108</v>
      </c>
      <c r="N3168" s="4" t="s">
        <v>41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  <c r="Y3168" s="4">
        <v>3</v>
      </c>
      <c r="Z3168" s="4">
        <v>10</v>
      </c>
      <c r="AA3168" s="4">
        <v>5</v>
      </c>
      <c r="AB3168" s="4">
        <v>0</v>
      </c>
      <c r="AC3168" s="4">
        <v>7</v>
      </c>
      <c r="AD3168" s="4">
        <v>4</v>
      </c>
      <c r="AE3168" s="4">
        <v>2</v>
      </c>
      <c r="AF3168" s="4">
        <v>6</v>
      </c>
      <c r="AG3168" s="4">
        <v>3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</row>
    <row r="3169" spans="1:40" ht="15" customHeight="1" x14ac:dyDescent="0.25">
      <c r="A3169" s="4" t="str">
        <f>EB[[#This Row],[unit]] &amp; "#" &amp; EB[[#This Row],[indic_nrg]] &amp; "#" &amp; EB[[#This Row],[product]] &amp; "#" &amp; EB[[#This Row],[geo]]</f>
        <v>TJ#B_101815#55431#CZ</v>
      </c>
      <c r="B3169" s="4" t="str">
        <f>VLOOKUP(EB[[#This Row],[product]],KS_DB[[product]:[KS]],5,FALSE)</f>
        <v>biomass</v>
      </c>
      <c r="C3169" s="4" t="str">
        <f>VLOOKUP(EB[[#This Row],[product]],KS_DB[[product]:[KS]],6,FALSE)</f>
        <v>biomass</v>
      </c>
      <c r="D3169" s="4">
        <f>VLOOKUP(EB[[#This Row],[product]],Carriers[],4,FALSE)</f>
        <v>1</v>
      </c>
      <c r="E3169" s="4">
        <f>VLOOKUP(EB[[#This Row],[indic_nrg]],Indicators[],4,FALSE)</f>
        <v>0</v>
      </c>
      <c r="F3169" s="4">
        <f>IFERROR(VLOOKUP(EB[[#This Row],[Source_carrier]],KS_DB[[product]:[KS]],6,FALSE),0)</f>
        <v>0</v>
      </c>
      <c r="G3169" s="4" t="s">
        <v>34</v>
      </c>
      <c r="H3169" s="4" t="s">
        <v>641</v>
      </c>
      <c r="I3169" s="4" t="s">
        <v>109</v>
      </c>
      <c r="J3169" s="4" t="s">
        <v>37</v>
      </c>
      <c r="K3169" s="4" t="s">
        <v>642</v>
      </c>
      <c r="L3169" s="4" t="s">
        <v>39</v>
      </c>
      <c r="M3169" s="4" t="s">
        <v>110</v>
      </c>
      <c r="N3169" s="4" t="s">
        <v>41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  <c r="Y3169" s="4">
        <v>0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v>0</v>
      </c>
    </row>
    <row r="3170" spans="1:40" ht="15" customHeight="1" x14ac:dyDescent="0.25">
      <c r="A3170" s="4" t="str">
        <f>EB[[#This Row],[unit]] &amp; "#" &amp; EB[[#This Row],[indic_nrg]] &amp; "#" &amp; EB[[#This Row],[product]] &amp; "#" &amp; EB[[#This Row],[geo]]</f>
        <v>TJ#B_101815#55432#CZ</v>
      </c>
      <c r="B3170" s="4" t="str">
        <f>VLOOKUP(EB[[#This Row],[product]],KS_DB[[product]:[KS]],5,FALSE)</f>
        <v>biomass</v>
      </c>
      <c r="C3170" s="4" t="str">
        <f>VLOOKUP(EB[[#This Row],[product]],KS_DB[[product]:[KS]],6,FALSE)</f>
        <v>biomass</v>
      </c>
      <c r="D3170" s="4">
        <f>VLOOKUP(EB[[#This Row],[product]],Carriers[],4,FALSE)</f>
        <v>1</v>
      </c>
      <c r="E3170" s="4">
        <f>VLOOKUP(EB[[#This Row],[indic_nrg]],Indicators[],4,FALSE)</f>
        <v>0</v>
      </c>
      <c r="F3170" s="4">
        <f>IFERROR(VLOOKUP(EB[[#This Row],[Source_carrier]],KS_DB[[product]:[KS]],6,FALSE),0)</f>
        <v>0</v>
      </c>
      <c r="G3170" s="4" t="s">
        <v>34</v>
      </c>
      <c r="H3170" s="4" t="s">
        <v>641</v>
      </c>
      <c r="I3170" s="4" t="s">
        <v>111</v>
      </c>
      <c r="J3170" s="4" t="s">
        <v>37</v>
      </c>
      <c r="K3170" s="4" t="s">
        <v>642</v>
      </c>
      <c r="L3170" s="4" t="s">
        <v>39</v>
      </c>
      <c r="M3170" s="4" t="s">
        <v>112</v>
      </c>
      <c r="N3170" s="4" t="s">
        <v>41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</v>
      </c>
      <c r="Y3170" s="4">
        <v>0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</row>
    <row r="3171" spans="1:40" ht="15" customHeight="1" x14ac:dyDescent="0.25">
      <c r="A3171" s="4" t="str">
        <f>EB[[#This Row],[unit]] &amp; "#" &amp; EB[[#This Row],[indic_nrg]] &amp; "#" &amp; EB[[#This Row],[product]] &amp; "#" &amp; EB[[#This Row],[geo]]</f>
        <v>TJ#B_101815#5544#CZ</v>
      </c>
      <c r="B3171" s="4" t="str">
        <f>VLOOKUP(EB[[#This Row],[product]],KS_DB[[product]:[KS]],5,FALSE)</f>
        <v>biomass</v>
      </c>
      <c r="C3171" s="4" t="str">
        <f>VLOOKUP(EB[[#This Row],[product]],KS_DB[[product]:[KS]],6,FALSE)</f>
        <v>biomass</v>
      </c>
      <c r="D3171" s="4">
        <f>VLOOKUP(EB[[#This Row],[product]],Carriers[],4,FALSE)</f>
        <v>1</v>
      </c>
      <c r="E3171" s="4">
        <f>VLOOKUP(EB[[#This Row],[indic_nrg]],Indicators[],4,FALSE)</f>
        <v>0</v>
      </c>
      <c r="F3171" s="4">
        <f>IFERROR(VLOOKUP(EB[[#This Row],[Source_carrier]],KS_DB[[product]:[KS]],6,FALSE),0)</f>
        <v>0</v>
      </c>
      <c r="G3171" s="4" t="s">
        <v>34</v>
      </c>
      <c r="H3171" s="4" t="s">
        <v>641</v>
      </c>
      <c r="I3171" s="4" t="s">
        <v>113</v>
      </c>
      <c r="J3171" s="4" t="s">
        <v>37</v>
      </c>
      <c r="K3171" s="4" t="s">
        <v>642</v>
      </c>
      <c r="L3171" s="4" t="s">
        <v>39</v>
      </c>
      <c r="M3171" s="4" t="s">
        <v>114</v>
      </c>
      <c r="N3171" s="4" t="s">
        <v>41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  <c r="Y3171" s="4">
        <v>0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4">
        <v>0</v>
      </c>
    </row>
    <row r="3172" spans="1:40" ht="15" customHeight="1" x14ac:dyDescent="0.25">
      <c r="A3172" s="4" t="str">
        <f>EB[[#This Row],[unit]] &amp; "#" &amp; EB[[#This Row],[indic_nrg]] &amp; "#" &amp; EB[[#This Row],[product]] &amp; "#" &amp; EB[[#This Row],[geo]]</f>
        <v>TJ#B_101815#5545#CZ</v>
      </c>
      <c r="B3172" s="4" t="str">
        <f>VLOOKUP(EB[[#This Row],[product]],KS_DB[[product]:[KS]],5,FALSE)</f>
        <v>biomass</v>
      </c>
      <c r="C3172" s="4" t="str">
        <f>VLOOKUP(EB[[#This Row],[product]],KS_DB[[product]:[KS]],6,FALSE)</f>
        <v>biomass</v>
      </c>
      <c r="D3172" s="4">
        <f>VLOOKUP(EB[[#This Row],[product]],Carriers[],4,FALSE)</f>
        <v>0</v>
      </c>
      <c r="E3172" s="4">
        <f>VLOOKUP(EB[[#This Row],[indic_nrg]],Indicators[],4,FALSE)</f>
        <v>0</v>
      </c>
      <c r="F3172" s="4">
        <f>IFERROR(VLOOKUP(EB[[#This Row],[Source_carrier]],KS_DB[[product]:[KS]],6,FALSE),0)</f>
        <v>0</v>
      </c>
      <c r="G3172" s="4" t="s">
        <v>34</v>
      </c>
      <c r="H3172" s="4" t="s">
        <v>641</v>
      </c>
      <c r="I3172" s="4" t="s">
        <v>115</v>
      </c>
      <c r="J3172" s="4" t="s">
        <v>37</v>
      </c>
      <c r="K3172" s="4" t="s">
        <v>642</v>
      </c>
      <c r="L3172" s="4" t="s">
        <v>39</v>
      </c>
      <c r="M3172" s="4" t="s">
        <v>116</v>
      </c>
      <c r="N3172" s="4" t="s">
        <v>41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  <c r="Y3172" s="4">
        <v>0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</row>
    <row r="3173" spans="1:40" ht="15" customHeight="1" x14ac:dyDescent="0.25">
      <c r="A3173" s="4" t="str">
        <f>EB[[#This Row],[unit]] &amp; "#" &amp; EB[[#This Row],[indic_nrg]] &amp; "#" &amp; EB[[#This Row],[product]] &amp; "#" &amp; EB[[#This Row],[geo]]</f>
        <v>TJ#B_101815#5546#CZ</v>
      </c>
      <c r="B3173" s="4" t="str">
        <f>VLOOKUP(EB[[#This Row],[product]],KS_DB[[product]:[KS]],5,FALSE)</f>
        <v>biomass</v>
      </c>
      <c r="C3173" s="4" t="str">
        <f>VLOOKUP(EB[[#This Row],[product]],KS_DB[[product]:[KS]],6,FALSE)</f>
        <v>biomass</v>
      </c>
      <c r="D3173" s="4">
        <f>VLOOKUP(EB[[#This Row],[product]],Carriers[],4,FALSE)</f>
        <v>1</v>
      </c>
      <c r="E3173" s="4">
        <f>VLOOKUP(EB[[#This Row],[indic_nrg]],Indicators[],4,FALSE)</f>
        <v>0</v>
      </c>
      <c r="F3173" s="4">
        <f>IFERROR(VLOOKUP(EB[[#This Row],[Source_carrier]],KS_DB[[product]:[KS]],6,FALSE),0)</f>
        <v>0</v>
      </c>
      <c r="G3173" s="4" t="s">
        <v>34</v>
      </c>
      <c r="H3173" s="4" t="s">
        <v>641</v>
      </c>
      <c r="I3173" s="4" t="s">
        <v>117</v>
      </c>
      <c r="J3173" s="4" t="s">
        <v>37</v>
      </c>
      <c r="K3173" s="4" t="s">
        <v>642</v>
      </c>
      <c r="L3173" s="4" t="s">
        <v>39</v>
      </c>
      <c r="M3173" s="4" t="s">
        <v>118</v>
      </c>
      <c r="N3173" s="4" t="s">
        <v>41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</row>
    <row r="3174" spans="1:40" ht="15" customHeight="1" x14ac:dyDescent="0.25">
      <c r="A3174" s="4" t="str">
        <f>EB[[#This Row],[unit]] &amp; "#" &amp; EB[[#This Row],[indic_nrg]] &amp; "#" &amp; EB[[#This Row],[product]] &amp; "#" &amp; EB[[#This Row],[geo]]</f>
        <v>TJ#B_101815#5547#CZ</v>
      </c>
      <c r="B3174" s="4" t="str">
        <f>VLOOKUP(EB[[#This Row],[product]],KS_DB[[product]:[KS]],5,FALSE)</f>
        <v>biomass</v>
      </c>
      <c r="C3174" s="4" t="str">
        <f>VLOOKUP(EB[[#This Row],[product]],KS_DB[[product]:[KS]],6,FALSE)</f>
        <v>biomass</v>
      </c>
      <c r="D3174" s="4">
        <f>VLOOKUP(EB[[#This Row],[product]],Carriers[],4,FALSE)</f>
        <v>1</v>
      </c>
      <c r="E3174" s="4">
        <f>VLOOKUP(EB[[#This Row],[indic_nrg]],Indicators[],4,FALSE)</f>
        <v>0</v>
      </c>
      <c r="F3174" s="4">
        <f>IFERROR(VLOOKUP(EB[[#This Row],[Source_carrier]],KS_DB[[product]:[KS]],6,FALSE),0)</f>
        <v>0</v>
      </c>
      <c r="G3174" s="4" t="s">
        <v>34</v>
      </c>
      <c r="H3174" s="4" t="s">
        <v>641</v>
      </c>
      <c r="I3174" s="4" t="s">
        <v>119</v>
      </c>
      <c r="J3174" s="4" t="s">
        <v>37</v>
      </c>
      <c r="K3174" s="4" t="s">
        <v>642</v>
      </c>
      <c r="L3174" s="4" t="s">
        <v>39</v>
      </c>
      <c r="M3174" s="4" t="s">
        <v>120</v>
      </c>
      <c r="N3174" s="4" t="s">
        <v>41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</row>
    <row r="3175" spans="1:40" ht="15" customHeight="1" x14ac:dyDescent="0.25">
      <c r="A3175" s="4" t="str">
        <f>EB[[#This Row],[unit]] &amp; "#" &amp; EB[[#This Row],[indic_nrg]] &amp; "#" &amp; EB[[#This Row],[product]] &amp; "#" &amp; EB[[#This Row],[geo]]</f>
        <v>TJ#B_101815#5548#CZ</v>
      </c>
      <c r="B3175" s="4" t="str">
        <f>VLOOKUP(EB[[#This Row],[product]],KS_DB[[product]:[KS]],5,FALSE)</f>
        <v>biomass</v>
      </c>
      <c r="C3175" s="4" t="str">
        <f>VLOOKUP(EB[[#This Row],[product]],KS_DB[[product]:[KS]],6,FALSE)</f>
        <v>biomass</v>
      </c>
      <c r="D3175" s="4">
        <f>VLOOKUP(EB[[#This Row],[product]],Carriers[],4,FALSE)</f>
        <v>1</v>
      </c>
      <c r="E3175" s="4">
        <f>VLOOKUP(EB[[#This Row],[indic_nrg]],Indicators[],4,FALSE)</f>
        <v>0</v>
      </c>
      <c r="F3175" s="4">
        <f>IFERROR(VLOOKUP(EB[[#This Row],[Source_carrier]],KS_DB[[product]:[KS]],6,FALSE),0)</f>
        <v>0</v>
      </c>
      <c r="G3175" s="4" t="s">
        <v>34</v>
      </c>
      <c r="H3175" s="4" t="s">
        <v>641</v>
      </c>
      <c r="I3175" s="4" t="s">
        <v>121</v>
      </c>
      <c r="J3175" s="4" t="s">
        <v>37</v>
      </c>
      <c r="K3175" s="4" t="s">
        <v>642</v>
      </c>
      <c r="L3175" s="4" t="s">
        <v>39</v>
      </c>
      <c r="M3175" s="4" t="s">
        <v>122</v>
      </c>
      <c r="N3175" s="4" t="s">
        <v>41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4">
        <v>0</v>
      </c>
    </row>
    <row r="3176" spans="1:40" ht="15" customHeight="1" x14ac:dyDescent="0.25">
      <c r="A3176" s="4" t="str">
        <f>EB[[#This Row],[unit]] &amp; "#" &amp; EB[[#This Row],[indic_nrg]] &amp; "#" &amp; EB[[#This Row],[product]] &amp; "#" &amp; EB[[#This Row],[geo]]</f>
        <v>TJ#B_101815#5549#CZ</v>
      </c>
      <c r="B3176" s="4" t="str">
        <f>VLOOKUP(EB[[#This Row],[product]],KS_DB[[product]:[KS]],5,FALSE)</f>
        <v>biomass</v>
      </c>
      <c r="C3176" s="4" t="str">
        <f>VLOOKUP(EB[[#This Row],[product]],KS_DB[[product]:[KS]],6,FALSE)</f>
        <v>biomass</v>
      </c>
      <c r="D3176" s="4">
        <f>VLOOKUP(EB[[#This Row],[product]],Carriers[],4,FALSE)</f>
        <v>1</v>
      </c>
      <c r="E3176" s="4">
        <f>VLOOKUP(EB[[#This Row],[indic_nrg]],Indicators[],4,FALSE)</f>
        <v>0</v>
      </c>
      <c r="F3176" s="4">
        <f>IFERROR(VLOOKUP(EB[[#This Row],[Source_carrier]],KS_DB[[product]:[KS]],6,FALSE),0)</f>
        <v>0</v>
      </c>
      <c r="G3176" s="4" t="s">
        <v>34</v>
      </c>
      <c r="H3176" s="4" t="s">
        <v>641</v>
      </c>
      <c r="I3176" s="4" t="s">
        <v>123</v>
      </c>
      <c r="J3176" s="4" t="s">
        <v>37</v>
      </c>
      <c r="K3176" s="4" t="s">
        <v>642</v>
      </c>
      <c r="L3176" s="4" t="s">
        <v>39</v>
      </c>
      <c r="M3176" s="4" t="s">
        <v>124</v>
      </c>
      <c r="N3176" s="4" t="s">
        <v>41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</v>
      </c>
      <c r="Y3176" s="4">
        <v>0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</row>
    <row r="3177" spans="1:40" ht="15" customHeight="1" x14ac:dyDescent="0.25">
      <c r="A3177" s="4" t="str">
        <f>EB[[#This Row],[unit]] &amp; "#" &amp; EB[[#This Row],[indic_nrg]] &amp; "#" &amp; EB[[#This Row],[product]] &amp; "#" &amp; EB[[#This Row],[geo]]</f>
        <v>TJ#B_101815#5550#CZ</v>
      </c>
      <c r="B3177" s="4" t="str">
        <f>VLOOKUP(EB[[#This Row],[product]],KS_DB[[product]:[KS]],5,FALSE)</f>
        <v>RES</v>
      </c>
      <c r="C3177" s="4" t="str">
        <f>VLOOKUP(EB[[#This Row],[product]],KS_DB[[product]:[KS]],6,FALSE)</f>
        <v>RES</v>
      </c>
      <c r="D3177" s="4">
        <f>VLOOKUP(EB[[#This Row],[product]],Carriers[],4,FALSE)</f>
        <v>1</v>
      </c>
      <c r="E3177" s="4">
        <f>VLOOKUP(EB[[#This Row],[indic_nrg]],Indicators[],4,FALSE)</f>
        <v>0</v>
      </c>
      <c r="F3177" s="4">
        <f>IFERROR(VLOOKUP(EB[[#This Row],[Source_carrier]],KS_DB[[product]:[KS]],6,FALSE),0)</f>
        <v>0</v>
      </c>
      <c r="G3177" s="4" t="s">
        <v>34</v>
      </c>
      <c r="H3177" s="4" t="s">
        <v>641</v>
      </c>
      <c r="I3177" s="4" t="s">
        <v>125</v>
      </c>
      <c r="J3177" s="4" t="s">
        <v>37</v>
      </c>
      <c r="K3177" s="4" t="s">
        <v>642</v>
      </c>
      <c r="L3177" s="4" t="s">
        <v>39</v>
      </c>
      <c r="M3177" s="4" t="s">
        <v>126</v>
      </c>
      <c r="N3177" s="4" t="s">
        <v>41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  <c r="Y3177" s="4">
        <v>0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</row>
    <row r="3178" spans="1:40" ht="15" customHeight="1" x14ac:dyDescent="0.25">
      <c r="A3178" s="4" t="str">
        <f>EB[[#This Row],[unit]] &amp; "#" &amp; EB[[#This Row],[indic_nrg]] &amp; "#" &amp; EB[[#This Row],[product]] &amp; "#" &amp; EB[[#This Row],[geo]]</f>
        <v>TJ#B_101815#6000#CZ</v>
      </c>
      <c r="B3178" s="4" t="str">
        <f>VLOOKUP(EB[[#This Row],[product]],KS_DB[[product]:[KS]],5,FALSE)</f>
        <v>electricity</v>
      </c>
      <c r="C3178" s="4" t="str">
        <f>VLOOKUP(EB[[#This Row],[product]],KS_DB[[product]:[KS]],6,FALSE)</f>
        <v>electricity</v>
      </c>
      <c r="D3178" s="4">
        <f>VLOOKUP(EB[[#This Row],[product]],Carriers[],4,FALSE)</f>
        <v>1</v>
      </c>
      <c r="E3178" s="4">
        <f>VLOOKUP(EB[[#This Row],[indic_nrg]],Indicators[],4,FALSE)</f>
        <v>0</v>
      </c>
      <c r="F3178" s="4">
        <f>IFERROR(VLOOKUP(EB[[#This Row],[Source_carrier]],KS_DB[[product]:[KS]],6,FALSE),0)</f>
        <v>0</v>
      </c>
      <c r="G3178" s="4" t="s">
        <v>34</v>
      </c>
      <c r="H3178" s="4" t="s">
        <v>641</v>
      </c>
      <c r="I3178" s="4" t="s">
        <v>127</v>
      </c>
      <c r="J3178" s="4" t="s">
        <v>37</v>
      </c>
      <c r="K3178" s="4" t="s">
        <v>642</v>
      </c>
      <c r="L3178" s="4" t="s">
        <v>39</v>
      </c>
      <c r="M3178" s="4" t="s">
        <v>128</v>
      </c>
      <c r="N3178" s="4" t="s">
        <v>41</v>
      </c>
      <c r="O3178" s="4">
        <v>12665</v>
      </c>
      <c r="P3178" s="4">
        <v>10908</v>
      </c>
      <c r="Q3178" s="4">
        <v>9353</v>
      </c>
      <c r="R3178" s="4">
        <v>5875</v>
      </c>
      <c r="S3178" s="4">
        <v>6581</v>
      </c>
      <c r="T3178" s="4">
        <v>6469</v>
      </c>
      <c r="U3178" s="4">
        <v>9587</v>
      </c>
      <c r="V3178" s="4">
        <v>10958</v>
      </c>
      <c r="W3178" s="4">
        <v>11725</v>
      </c>
      <c r="X3178" s="4">
        <v>11794</v>
      </c>
      <c r="Y3178" s="4">
        <v>11506</v>
      </c>
      <c r="Z3178" s="4">
        <v>12348</v>
      </c>
      <c r="AA3178" s="4">
        <v>11560</v>
      </c>
      <c r="AB3178" s="4">
        <v>13108</v>
      </c>
      <c r="AC3178" s="4">
        <v>13576</v>
      </c>
      <c r="AD3178" s="4">
        <v>13972</v>
      </c>
      <c r="AE3178" s="4">
        <v>13972</v>
      </c>
      <c r="AF3178" s="4">
        <v>13964</v>
      </c>
      <c r="AG3178" s="4">
        <v>13079</v>
      </c>
      <c r="AH3178" s="4">
        <v>12226</v>
      </c>
      <c r="AI3178" s="4">
        <v>13054</v>
      </c>
      <c r="AJ3178" s="4">
        <v>13144</v>
      </c>
      <c r="AK3178" s="4">
        <v>13342</v>
      </c>
      <c r="AL3178" s="4">
        <v>12424</v>
      </c>
      <c r="AM3178" s="4">
        <v>13396</v>
      </c>
      <c r="AN3178" s="4">
        <v>12737</v>
      </c>
    </row>
    <row r="3179" spans="1:40" ht="15" customHeight="1" x14ac:dyDescent="0.25">
      <c r="A3179" s="4" t="str">
        <f>EB[[#This Row],[unit]] &amp; "#" &amp; EB[[#This Row],[indic_nrg]] &amp; "#" &amp; EB[[#This Row],[product]] &amp; "#" &amp; EB[[#This Row],[geo]]</f>
        <v>TJ#B_101815#7100#CZ</v>
      </c>
      <c r="B3179" s="4" t="str">
        <f>VLOOKUP(EB[[#This Row],[product]],KS_DB[[product]:[KS]],5,FALSE)</f>
        <v>other</v>
      </c>
      <c r="C3179" s="4" t="str">
        <f>VLOOKUP(EB[[#This Row],[product]],KS_DB[[product]:[KS]],6,FALSE)</f>
        <v>other</v>
      </c>
      <c r="D3179" s="4">
        <f>VLOOKUP(EB[[#This Row],[product]],Carriers[],4,FALSE)</f>
        <v>1</v>
      </c>
      <c r="E3179" s="4">
        <f>VLOOKUP(EB[[#This Row],[indic_nrg]],Indicators[],4,FALSE)</f>
        <v>0</v>
      </c>
      <c r="F3179" s="4">
        <f>IFERROR(VLOOKUP(EB[[#This Row],[Source_carrier]],KS_DB[[product]:[KS]],6,FALSE),0)</f>
        <v>0</v>
      </c>
      <c r="G3179" s="4" t="s">
        <v>34</v>
      </c>
      <c r="H3179" s="4" t="s">
        <v>641</v>
      </c>
      <c r="I3179" s="4" t="s">
        <v>129</v>
      </c>
      <c r="J3179" s="4" t="s">
        <v>37</v>
      </c>
      <c r="K3179" s="4" t="s">
        <v>642</v>
      </c>
      <c r="L3179" s="4" t="s">
        <v>39</v>
      </c>
      <c r="M3179" s="4" t="s">
        <v>130</v>
      </c>
      <c r="N3179" s="4" t="s">
        <v>41</v>
      </c>
      <c r="O3179" s="4">
        <v>220</v>
      </c>
      <c r="P3179" s="4">
        <v>225</v>
      </c>
      <c r="Q3179" s="4">
        <v>227</v>
      </c>
      <c r="R3179" s="4">
        <v>247</v>
      </c>
      <c r="S3179" s="4">
        <v>284</v>
      </c>
      <c r="T3179" s="4">
        <v>302</v>
      </c>
      <c r="U3179" s="4">
        <v>290</v>
      </c>
      <c r="V3179" s="4">
        <v>291</v>
      </c>
      <c r="W3179" s="4">
        <v>286</v>
      </c>
      <c r="X3179" s="4">
        <v>277</v>
      </c>
      <c r="Y3179" s="4">
        <v>232</v>
      </c>
      <c r="Z3179" s="4">
        <v>307</v>
      </c>
      <c r="AA3179" s="4">
        <v>273</v>
      </c>
      <c r="AB3179" s="4">
        <v>330</v>
      </c>
      <c r="AC3179" s="4">
        <v>190</v>
      </c>
      <c r="AD3179" s="4">
        <v>164</v>
      </c>
      <c r="AE3179" s="4">
        <v>155</v>
      </c>
      <c r="AF3179" s="4">
        <v>292</v>
      </c>
      <c r="AG3179" s="4">
        <v>278</v>
      </c>
      <c r="AH3179" s="4">
        <v>202</v>
      </c>
      <c r="AI3179" s="4">
        <v>114</v>
      </c>
      <c r="AJ3179" s="4">
        <v>146</v>
      </c>
      <c r="AK3179" s="4">
        <v>162</v>
      </c>
      <c r="AL3179" s="4">
        <v>145</v>
      </c>
      <c r="AM3179" s="4">
        <v>110</v>
      </c>
      <c r="AN3179" s="4">
        <v>119</v>
      </c>
    </row>
    <row r="3180" spans="1:40" ht="15" customHeight="1" x14ac:dyDescent="0.25">
      <c r="A3180" s="4" t="str">
        <f>EB[[#This Row],[unit]] &amp; "#" &amp; EB[[#This Row],[indic_nrg]] &amp; "#" &amp; EB[[#This Row],[product]] &amp; "#" &amp; EB[[#This Row],[geo]]</f>
        <v>TJ#B_101815#7200#CZ</v>
      </c>
      <c r="B3180" s="4" t="str">
        <f>VLOOKUP(EB[[#This Row],[product]],KS_DB[[product]:[KS]],5,FALSE)</f>
        <v>other</v>
      </c>
      <c r="C3180" s="4" t="str">
        <f>VLOOKUP(EB[[#This Row],[product]],KS_DB[[product]:[KS]],6,FALSE)</f>
        <v>other</v>
      </c>
      <c r="D3180" s="4">
        <f>VLOOKUP(EB[[#This Row],[product]],Carriers[],4,FALSE)</f>
        <v>0</v>
      </c>
      <c r="E3180" s="4">
        <f>VLOOKUP(EB[[#This Row],[indic_nrg]],Indicators[],4,FALSE)</f>
        <v>0</v>
      </c>
      <c r="F3180" s="4">
        <f>IFERROR(VLOOKUP(EB[[#This Row],[Source_carrier]],KS_DB[[product]:[KS]],6,FALSE),0)</f>
        <v>0</v>
      </c>
      <c r="G3180" s="4" t="s">
        <v>34</v>
      </c>
      <c r="H3180" s="4" t="s">
        <v>641</v>
      </c>
      <c r="I3180" s="4" t="s">
        <v>131</v>
      </c>
      <c r="J3180" s="4" t="s">
        <v>37</v>
      </c>
      <c r="K3180" s="4" t="s">
        <v>642</v>
      </c>
      <c r="L3180" s="4" t="s">
        <v>39</v>
      </c>
      <c r="M3180" s="4" t="s">
        <v>132</v>
      </c>
      <c r="N3180" s="4" t="s">
        <v>41</v>
      </c>
      <c r="O3180" s="4">
        <v>220</v>
      </c>
      <c r="P3180" s="4">
        <v>225</v>
      </c>
      <c r="Q3180" s="4">
        <v>227</v>
      </c>
      <c r="R3180" s="4">
        <v>247</v>
      </c>
      <c r="S3180" s="4">
        <v>284</v>
      </c>
      <c r="T3180" s="4">
        <v>302</v>
      </c>
      <c r="U3180" s="4">
        <v>290</v>
      </c>
      <c r="V3180" s="4">
        <v>291</v>
      </c>
      <c r="W3180" s="4">
        <v>286</v>
      </c>
      <c r="X3180" s="4">
        <v>277</v>
      </c>
      <c r="Y3180" s="4">
        <v>232</v>
      </c>
      <c r="Z3180" s="4">
        <v>307</v>
      </c>
      <c r="AA3180" s="4">
        <v>273</v>
      </c>
      <c r="AB3180" s="4">
        <v>330</v>
      </c>
      <c r="AC3180" s="4">
        <v>190</v>
      </c>
      <c r="AD3180" s="4">
        <v>164</v>
      </c>
      <c r="AE3180" s="4">
        <v>155</v>
      </c>
      <c r="AF3180" s="4">
        <v>292</v>
      </c>
      <c r="AG3180" s="4">
        <v>278</v>
      </c>
      <c r="AH3180" s="4">
        <v>202</v>
      </c>
      <c r="AI3180" s="4">
        <v>114</v>
      </c>
      <c r="AJ3180" s="4">
        <v>146</v>
      </c>
      <c r="AK3180" s="4">
        <v>162</v>
      </c>
      <c r="AL3180" s="4">
        <v>145</v>
      </c>
      <c r="AM3180" s="4">
        <v>110</v>
      </c>
      <c r="AN3180" s="4">
        <v>119</v>
      </c>
    </row>
    <row r="3181" spans="1:40" ht="15" customHeight="1" x14ac:dyDescent="0.25">
      <c r="A3181" s="4" t="str">
        <f>EB[[#This Row],[unit]] &amp; "#" &amp; EB[[#This Row],[indic_nrg]] &amp; "#" &amp; EB[[#This Row],[product]] &amp; "#" &amp; EB[[#This Row],[geo]]</f>
        <v>TJ#B_101820#0000#CZ</v>
      </c>
      <c r="B3181" s="4" t="str">
        <f>VLOOKUP(EB[[#This Row],[product]],KS_DB[[product]:[KS]],5,FALSE)</f>
        <v>all</v>
      </c>
      <c r="C3181" s="4" t="str">
        <f>VLOOKUP(EB[[#This Row],[product]],KS_DB[[product]:[KS]],6,FALSE)</f>
        <v>all</v>
      </c>
      <c r="D3181" s="4">
        <f>VLOOKUP(EB[[#This Row],[product]],Carriers[],4,FALSE)</f>
        <v>0</v>
      </c>
      <c r="E3181" s="4">
        <f>VLOOKUP(EB[[#This Row],[indic_nrg]],Indicators[],4,FALSE)</f>
        <v>0</v>
      </c>
      <c r="F3181" s="4">
        <f>IFERROR(VLOOKUP(EB[[#This Row],[Source_carrier]],KS_DB[[product]:[KS]],6,FALSE),0)</f>
        <v>0</v>
      </c>
      <c r="G3181" s="4" t="s">
        <v>34</v>
      </c>
      <c r="H3181" s="4" t="s">
        <v>643</v>
      </c>
      <c r="I3181" s="4" t="s">
        <v>36</v>
      </c>
      <c r="J3181" s="4" t="s">
        <v>37</v>
      </c>
      <c r="K3181" s="4" t="s">
        <v>644</v>
      </c>
      <c r="L3181" s="4" t="s">
        <v>39</v>
      </c>
      <c r="M3181" s="4" t="s">
        <v>40</v>
      </c>
      <c r="N3181" s="4" t="s">
        <v>41</v>
      </c>
      <c r="O3181" s="4">
        <v>24479</v>
      </c>
      <c r="P3181" s="4">
        <v>19647</v>
      </c>
      <c r="Q3181" s="4">
        <v>19676</v>
      </c>
      <c r="R3181" s="4">
        <v>45457</v>
      </c>
      <c r="S3181" s="4">
        <v>55541</v>
      </c>
      <c r="T3181" s="4">
        <v>55060</v>
      </c>
      <c r="U3181" s="4">
        <v>53196</v>
      </c>
      <c r="V3181" s="4">
        <v>54935</v>
      </c>
      <c r="W3181" s="4">
        <v>54064</v>
      </c>
      <c r="X3181" s="4">
        <v>49047</v>
      </c>
      <c r="Y3181" s="4">
        <v>49509</v>
      </c>
      <c r="Z3181" s="4">
        <v>51045</v>
      </c>
      <c r="AA3181" s="4">
        <v>48037</v>
      </c>
      <c r="AB3181" s="4">
        <v>47995</v>
      </c>
      <c r="AC3181" s="4">
        <v>49813</v>
      </c>
      <c r="AD3181" s="4">
        <v>49040</v>
      </c>
      <c r="AE3181" s="4">
        <v>49588</v>
      </c>
      <c r="AF3181" s="4">
        <v>53217</v>
      </c>
      <c r="AG3181" s="4">
        <v>52610</v>
      </c>
      <c r="AH3181" s="4">
        <v>40958</v>
      </c>
      <c r="AI3181" s="4">
        <v>43788</v>
      </c>
      <c r="AJ3181" s="4">
        <v>43354</v>
      </c>
      <c r="AK3181" s="4">
        <v>42950</v>
      </c>
      <c r="AL3181" s="4">
        <v>40078</v>
      </c>
      <c r="AM3181" s="4">
        <v>42072</v>
      </c>
      <c r="AN3181" s="4">
        <v>46378</v>
      </c>
    </row>
    <row r="3182" spans="1:40" ht="15" customHeight="1" x14ac:dyDescent="0.25">
      <c r="A3182" s="4" t="str">
        <f>EB[[#This Row],[unit]] &amp; "#" &amp; EB[[#This Row],[indic_nrg]] &amp; "#" &amp; EB[[#This Row],[product]] &amp; "#" &amp; EB[[#This Row],[geo]]</f>
        <v>TJ#B_101820#2000#CZ</v>
      </c>
      <c r="B3182" s="4" t="str">
        <f>VLOOKUP(EB[[#This Row],[product]],KS_DB[[product]:[KS]],5,FALSE)</f>
        <v>solid</v>
      </c>
      <c r="C3182" s="4" t="str">
        <f>VLOOKUP(EB[[#This Row],[product]],KS_DB[[product]:[KS]],6,FALSE)</f>
        <v>solid</v>
      </c>
      <c r="D3182" s="4">
        <f>VLOOKUP(EB[[#This Row],[product]],Carriers[],4,FALSE)</f>
        <v>0</v>
      </c>
      <c r="E3182" s="4">
        <f>VLOOKUP(EB[[#This Row],[indic_nrg]],Indicators[],4,FALSE)</f>
        <v>0</v>
      </c>
      <c r="F3182" s="4">
        <f>IFERROR(VLOOKUP(EB[[#This Row],[Source_carrier]],KS_DB[[product]:[KS]],6,FALSE),0)</f>
        <v>0</v>
      </c>
      <c r="G3182" s="4" t="s">
        <v>34</v>
      </c>
      <c r="H3182" s="4" t="s">
        <v>643</v>
      </c>
      <c r="I3182" s="4" t="s">
        <v>18</v>
      </c>
      <c r="J3182" s="4" t="s">
        <v>37</v>
      </c>
      <c r="K3182" s="4" t="s">
        <v>644</v>
      </c>
      <c r="L3182" s="4" t="s">
        <v>39</v>
      </c>
      <c r="M3182" s="4" t="s">
        <v>42</v>
      </c>
      <c r="N3182" s="4" t="s">
        <v>41</v>
      </c>
      <c r="O3182" s="4">
        <v>15277</v>
      </c>
      <c r="P3182" s="4">
        <v>12325</v>
      </c>
      <c r="Q3182" s="4">
        <v>12368</v>
      </c>
      <c r="R3182" s="4">
        <v>10879</v>
      </c>
      <c r="S3182" s="4">
        <v>9011</v>
      </c>
      <c r="T3182" s="4">
        <v>9664</v>
      </c>
      <c r="U3182" s="4">
        <v>8590</v>
      </c>
      <c r="V3182" s="4">
        <v>10103</v>
      </c>
      <c r="W3182" s="4">
        <v>11165</v>
      </c>
      <c r="X3182" s="4">
        <v>8016</v>
      </c>
      <c r="Y3182" s="4">
        <v>9649</v>
      </c>
      <c r="Z3182" s="4">
        <v>10081</v>
      </c>
      <c r="AA3182" s="4">
        <v>8769</v>
      </c>
      <c r="AB3182" s="4">
        <v>6684</v>
      </c>
      <c r="AC3182" s="4">
        <v>6661</v>
      </c>
      <c r="AD3182" s="4">
        <v>5956</v>
      </c>
      <c r="AE3182" s="4">
        <v>6734</v>
      </c>
      <c r="AF3182" s="4">
        <v>8944</v>
      </c>
      <c r="AG3182" s="4">
        <v>8540</v>
      </c>
      <c r="AH3182" s="4">
        <v>5982</v>
      </c>
      <c r="AI3182" s="4">
        <v>6251</v>
      </c>
      <c r="AJ3182" s="4">
        <v>7985</v>
      </c>
      <c r="AK3182" s="4">
        <v>8016</v>
      </c>
      <c r="AL3182" s="4">
        <v>6504</v>
      </c>
      <c r="AM3182" s="4">
        <v>6204</v>
      </c>
      <c r="AN3182" s="4">
        <v>5938</v>
      </c>
    </row>
    <row r="3183" spans="1:40" ht="15" customHeight="1" x14ac:dyDescent="0.25">
      <c r="A3183" s="4" t="str">
        <f>EB[[#This Row],[unit]] &amp; "#" &amp; EB[[#This Row],[indic_nrg]] &amp; "#" &amp; EB[[#This Row],[product]] &amp; "#" &amp; EB[[#This Row],[geo]]</f>
        <v>TJ#B_101820#2100#CZ</v>
      </c>
      <c r="B3183" s="4" t="str">
        <f>VLOOKUP(EB[[#This Row],[product]],KS_DB[[product]:[KS]],5,FALSE)</f>
        <v>solid</v>
      </c>
      <c r="C3183" s="4" t="str">
        <f>VLOOKUP(EB[[#This Row],[product]],KS_DB[[product]:[KS]],6,FALSE)</f>
        <v>solid</v>
      </c>
      <c r="D3183" s="4">
        <f>VLOOKUP(EB[[#This Row],[product]],Carriers[],4,FALSE)</f>
        <v>0</v>
      </c>
      <c r="E3183" s="4">
        <f>VLOOKUP(EB[[#This Row],[indic_nrg]],Indicators[],4,FALSE)</f>
        <v>0</v>
      </c>
      <c r="F3183" s="4">
        <f>IFERROR(VLOOKUP(EB[[#This Row],[Source_carrier]],KS_DB[[product]:[KS]],6,FALSE),0)</f>
        <v>0</v>
      </c>
      <c r="G3183" s="4" t="s">
        <v>34</v>
      </c>
      <c r="H3183" s="4" t="s">
        <v>643</v>
      </c>
      <c r="I3183" s="4" t="s">
        <v>43</v>
      </c>
      <c r="J3183" s="4" t="s">
        <v>37</v>
      </c>
      <c r="K3183" s="4" t="s">
        <v>644</v>
      </c>
      <c r="L3183" s="4" t="s">
        <v>39</v>
      </c>
      <c r="M3183" s="4" t="s">
        <v>44</v>
      </c>
      <c r="N3183" s="4" t="s">
        <v>41</v>
      </c>
      <c r="O3183" s="4">
        <v>9683</v>
      </c>
      <c r="P3183" s="4">
        <v>6401</v>
      </c>
      <c r="Q3183" s="4">
        <v>5890</v>
      </c>
      <c r="R3183" s="4">
        <v>6207</v>
      </c>
      <c r="S3183" s="4">
        <v>6208</v>
      </c>
      <c r="T3183" s="4">
        <v>7003</v>
      </c>
      <c r="U3183" s="4">
        <v>7189</v>
      </c>
      <c r="V3183" s="4">
        <v>8957</v>
      </c>
      <c r="W3183" s="4">
        <v>10195</v>
      </c>
      <c r="X3183" s="4">
        <v>7223</v>
      </c>
      <c r="Y3183" s="4">
        <v>7088</v>
      </c>
      <c r="Z3183" s="4">
        <v>8777</v>
      </c>
      <c r="AA3183" s="4">
        <v>7416</v>
      </c>
      <c r="AB3183" s="4">
        <v>4782</v>
      </c>
      <c r="AC3183" s="4">
        <v>6208</v>
      </c>
      <c r="AD3183" s="4">
        <v>5565</v>
      </c>
      <c r="AE3183" s="4">
        <v>6210</v>
      </c>
      <c r="AF3183" s="4">
        <v>8270</v>
      </c>
      <c r="AG3183" s="4">
        <v>7584</v>
      </c>
      <c r="AH3183" s="4">
        <v>5503</v>
      </c>
      <c r="AI3183" s="4">
        <v>5712</v>
      </c>
      <c r="AJ3183" s="4">
        <v>7509</v>
      </c>
      <c r="AK3183" s="4">
        <v>7411</v>
      </c>
      <c r="AL3183" s="4">
        <v>6269</v>
      </c>
      <c r="AM3183" s="4">
        <v>5957</v>
      </c>
      <c r="AN3183" s="4">
        <v>5761</v>
      </c>
    </row>
    <row r="3184" spans="1:40" ht="15" customHeight="1" x14ac:dyDescent="0.25">
      <c r="A3184" s="4" t="str">
        <f>EB[[#This Row],[unit]] &amp; "#" &amp; EB[[#This Row],[indic_nrg]] &amp; "#" &amp; EB[[#This Row],[product]] &amp; "#" &amp; EB[[#This Row],[geo]]</f>
        <v>TJ#B_101820#2112#CZ</v>
      </c>
      <c r="B3184" s="4" t="str">
        <f>VLOOKUP(EB[[#This Row],[product]],KS_DB[[product]:[KS]],5,FALSE)</f>
        <v>solid</v>
      </c>
      <c r="C3184" s="4" t="str">
        <f>VLOOKUP(EB[[#This Row],[product]],KS_DB[[product]:[KS]],6,FALSE)</f>
        <v>solid</v>
      </c>
      <c r="D3184" s="4">
        <f>VLOOKUP(EB[[#This Row],[product]],Carriers[],4,FALSE)</f>
        <v>1</v>
      </c>
      <c r="E3184" s="4">
        <f>VLOOKUP(EB[[#This Row],[indic_nrg]],Indicators[],4,FALSE)</f>
        <v>0</v>
      </c>
      <c r="F3184" s="4">
        <f>IFERROR(VLOOKUP(EB[[#This Row],[Source_carrier]],KS_DB[[product]:[KS]],6,FALSE),0)</f>
        <v>0</v>
      </c>
      <c r="G3184" s="4" t="s">
        <v>34</v>
      </c>
      <c r="H3184" s="4" t="s">
        <v>643</v>
      </c>
      <c r="I3184" s="4" t="s">
        <v>45</v>
      </c>
      <c r="J3184" s="4" t="s">
        <v>37</v>
      </c>
      <c r="K3184" s="4" t="s">
        <v>644</v>
      </c>
      <c r="L3184" s="4" t="s">
        <v>39</v>
      </c>
      <c r="M3184" s="4" t="s">
        <v>46</v>
      </c>
      <c r="N3184" s="4" t="s">
        <v>41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</v>
      </c>
      <c r="Y3184" s="4">
        <v>0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</row>
    <row r="3185" spans="1:40" ht="15" customHeight="1" x14ac:dyDescent="0.25">
      <c r="A3185" s="4" t="str">
        <f>EB[[#This Row],[unit]] &amp; "#" &amp; EB[[#This Row],[indic_nrg]] &amp; "#" &amp; EB[[#This Row],[product]] &amp; "#" &amp; EB[[#This Row],[geo]]</f>
        <v>TJ#B_101820#2115#CZ</v>
      </c>
      <c r="B3185" s="4" t="str">
        <f>VLOOKUP(EB[[#This Row],[product]],KS_DB[[product]:[KS]],5,FALSE)</f>
        <v>solid</v>
      </c>
      <c r="C3185" s="4" t="str">
        <f>VLOOKUP(EB[[#This Row],[product]],KS_DB[[product]:[KS]],6,FALSE)</f>
        <v>solid</v>
      </c>
      <c r="D3185" s="4">
        <f>VLOOKUP(EB[[#This Row],[product]],Carriers[],4,FALSE)</f>
        <v>1</v>
      </c>
      <c r="E3185" s="4">
        <f>VLOOKUP(EB[[#This Row],[indic_nrg]],Indicators[],4,FALSE)</f>
        <v>0</v>
      </c>
      <c r="F3185" s="4">
        <f>IFERROR(VLOOKUP(EB[[#This Row],[Source_carrier]],KS_DB[[product]:[KS]],6,FALSE),0)</f>
        <v>0</v>
      </c>
      <c r="G3185" s="4" t="s">
        <v>34</v>
      </c>
      <c r="H3185" s="4" t="s">
        <v>643</v>
      </c>
      <c r="I3185" s="4" t="s">
        <v>47</v>
      </c>
      <c r="J3185" s="4" t="s">
        <v>37</v>
      </c>
      <c r="K3185" s="4" t="s">
        <v>644</v>
      </c>
      <c r="L3185" s="4" t="s">
        <v>39</v>
      </c>
      <c r="M3185" s="4" t="s">
        <v>48</v>
      </c>
      <c r="N3185" s="4" t="s">
        <v>41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</v>
      </c>
      <c r="Y3185" s="4">
        <v>0</v>
      </c>
      <c r="Z3185" s="4">
        <v>0</v>
      </c>
      <c r="AA3185" s="4">
        <v>0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450</v>
      </c>
      <c r="AJ3185" s="4">
        <v>477</v>
      </c>
      <c r="AK3185" s="4">
        <v>479</v>
      </c>
      <c r="AL3185" s="4">
        <v>405</v>
      </c>
      <c r="AM3185" s="4">
        <v>345</v>
      </c>
      <c r="AN3185" s="4">
        <v>256</v>
      </c>
    </row>
    <row r="3186" spans="1:40" ht="15" customHeight="1" x14ac:dyDescent="0.25">
      <c r="A3186" s="4" t="str">
        <f>EB[[#This Row],[unit]] &amp; "#" &amp; EB[[#This Row],[indic_nrg]] &amp; "#" &amp; EB[[#This Row],[product]] &amp; "#" &amp; EB[[#This Row],[geo]]</f>
        <v>TJ#B_101820#2116#CZ</v>
      </c>
      <c r="B3186" s="4" t="str">
        <f>VLOOKUP(EB[[#This Row],[product]],KS_DB[[product]:[KS]],5,FALSE)</f>
        <v>solid</v>
      </c>
      <c r="C3186" s="4" t="str">
        <f>VLOOKUP(EB[[#This Row],[product]],KS_DB[[product]:[KS]],6,FALSE)</f>
        <v>solid</v>
      </c>
      <c r="D3186" s="4">
        <f>VLOOKUP(EB[[#This Row],[product]],Carriers[],4,FALSE)</f>
        <v>1</v>
      </c>
      <c r="E3186" s="4">
        <f>VLOOKUP(EB[[#This Row],[indic_nrg]],Indicators[],4,FALSE)</f>
        <v>0</v>
      </c>
      <c r="F3186" s="4">
        <f>IFERROR(VLOOKUP(EB[[#This Row],[Source_carrier]],KS_DB[[product]:[KS]],6,FALSE),0)</f>
        <v>0</v>
      </c>
      <c r="G3186" s="4" t="s">
        <v>34</v>
      </c>
      <c r="H3186" s="4" t="s">
        <v>643</v>
      </c>
      <c r="I3186" s="4" t="s">
        <v>49</v>
      </c>
      <c r="J3186" s="4" t="s">
        <v>37</v>
      </c>
      <c r="K3186" s="4" t="s">
        <v>644</v>
      </c>
      <c r="L3186" s="4" t="s">
        <v>39</v>
      </c>
      <c r="M3186" s="4" t="s">
        <v>50</v>
      </c>
      <c r="N3186" s="4" t="s">
        <v>41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</row>
    <row r="3187" spans="1:40" ht="15" customHeight="1" x14ac:dyDescent="0.25">
      <c r="A3187" s="4" t="str">
        <f>EB[[#This Row],[unit]] &amp; "#" &amp; EB[[#This Row],[indic_nrg]] &amp; "#" &amp; EB[[#This Row],[product]] &amp; "#" &amp; EB[[#This Row],[geo]]</f>
        <v>TJ#B_101820#2117#CZ</v>
      </c>
      <c r="B3187" s="4" t="str">
        <f>VLOOKUP(EB[[#This Row],[product]],KS_DB[[product]:[KS]],5,FALSE)</f>
        <v>solid</v>
      </c>
      <c r="C3187" s="4" t="str">
        <f>VLOOKUP(EB[[#This Row],[product]],KS_DB[[product]:[KS]],6,FALSE)</f>
        <v>solid</v>
      </c>
      <c r="D3187" s="4">
        <f>VLOOKUP(EB[[#This Row],[product]],Carriers[],4,FALSE)</f>
        <v>1</v>
      </c>
      <c r="E3187" s="4">
        <f>VLOOKUP(EB[[#This Row],[indic_nrg]],Indicators[],4,FALSE)</f>
        <v>0</v>
      </c>
      <c r="F3187" s="4">
        <f>IFERROR(VLOOKUP(EB[[#This Row],[Source_carrier]],KS_DB[[product]:[KS]],6,FALSE),0)</f>
        <v>0</v>
      </c>
      <c r="G3187" s="4" t="s">
        <v>34</v>
      </c>
      <c r="H3187" s="4" t="s">
        <v>643</v>
      </c>
      <c r="I3187" s="4" t="s">
        <v>51</v>
      </c>
      <c r="J3187" s="4" t="s">
        <v>37</v>
      </c>
      <c r="K3187" s="4" t="s">
        <v>644</v>
      </c>
      <c r="L3187" s="4" t="s">
        <v>39</v>
      </c>
      <c r="M3187" s="4" t="s">
        <v>52</v>
      </c>
      <c r="N3187" s="4" t="s">
        <v>41</v>
      </c>
      <c r="O3187" s="4">
        <v>9683</v>
      </c>
      <c r="P3187" s="4">
        <v>6401</v>
      </c>
      <c r="Q3187" s="4">
        <v>5890</v>
      </c>
      <c r="R3187" s="4">
        <v>4070</v>
      </c>
      <c r="S3187" s="4">
        <v>4327</v>
      </c>
      <c r="T3187" s="4">
        <v>6148</v>
      </c>
      <c r="U3187" s="4">
        <v>6619</v>
      </c>
      <c r="V3187" s="4">
        <v>7846</v>
      </c>
      <c r="W3187" s="4">
        <v>9169</v>
      </c>
      <c r="X3187" s="4">
        <v>6083</v>
      </c>
      <c r="Y3187" s="4">
        <v>5777</v>
      </c>
      <c r="Z3187" s="4">
        <v>7409</v>
      </c>
      <c r="AA3187" s="4">
        <v>6105</v>
      </c>
      <c r="AB3187" s="4">
        <v>3671</v>
      </c>
      <c r="AC3187" s="4">
        <v>4783</v>
      </c>
      <c r="AD3187" s="4">
        <v>4767</v>
      </c>
      <c r="AE3187" s="4">
        <v>5289</v>
      </c>
      <c r="AF3187" s="4">
        <v>6479</v>
      </c>
      <c r="AG3187" s="4">
        <v>6060</v>
      </c>
      <c r="AH3187" s="4">
        <v>3751</v>
      </c>
      <c r="AI3187" s="4">
        <v>4313</v>
      </c>
      <c r="AJ3187" s="4">
        <v>5414</v>
      </c>
      <c r="AK3187" s="4">
        <v>5628</v>
      </c>
      <c r="AL3187" s="4">
        <v>4511</v>
      </c>
      <c r="AM3187" s="4">
        <v>4108</v>
      </c>
      <c r="AN3187" s="4">
        <v>3925</v>
      </c>
    </row>
    <row r="3188" spans="1:40" ht="15" customHeight="1" x14ac:dyDescent="0.25">
      <c r="A3188" s="4" t="str">
        <f>EB[[#This Row],[unit]] &amp; "#" &amp; EB[[#This Row],[indic_nrg]] &amp; "#" &amp; EB[[#This Row],[product]] &amp; "#" &amp; EB[[#This Row],[geo]]</f>
        <v>TJ#B_101820#2118#CZ</v>
      </c>
      <c r="B3188" s="4" t="str">
        <f>VLOOKUP(EB[[#This Row],[product]],KS_DB[[product]:[KS]],5,FALSE)</f>
        <v>solid</v>
      </c>
      <c r="C3188" s="4" t="str">
        <f>VLOOKUP(EB[[#This Row],[product]],KS_DB[[product]:[KS]],6,FALSE)</f>
        <v>solid</v>
      </c>
      <c r="D3188" s="4">
        <f>VLOOKUP(EB[[#This Row],[product]],Carriers[],4,FALSE)</f>
        <v>1</v>
      </c>
      <c r="E3188" s="4">
        <f>VLOOKUP(EB[[#This Row],[indic_nrg]],Indicators[],4,FALSE)</f>
        <v>0</v>
      </c>
      <c r="F3188" s="4">
        <f>IFERROR(VLOOKUP(EB[[#This Row],[Source_carrier]],KS_DB[[product]:[KS]],6,FALSE),0)</f>
        <v>0</v>
      </c>
      <c r="G3188" s="4" t="s">
        <v>34</v>
      </c>
      <c r="H3188" s="4" t="s">
        <v>643</v>
      </c>
      <c r="I3188" s="4" t="s">
        <v>53</v>
      </c>
      <c r="J3188" s="4" t="s">
        <v>37</v>
      </c>
      <c r="K3188" s="4" t="s">
        <v>644</v>
      </c>
      <c r="L3188" s="4" t="s">
        <v>39</v>
      </c>
      <c r="M3188" s="4" t="s">
        <v>54</v>
      </c>
      <c r="N3188" s="4" t="s">
        <v>41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4">
        <v>0</v>
      </c>
    </row>
    <row r="3189" spans="1:40" ht="15" customHeight="1" x14ac:dyDescent="0.25">
      <c r="A3189" s="4" t="str">
        <f>EB[[#This Row],[unit]] &amp; "#" &amp; EB[[#This Row],[indic_nrg]] &amp; "#" &amp; EB[[#This Row],[product]] &amp; "#" &amp; EB[[#This Row],[geo]]</f>
        <v>TJ#B_101820#2121#CZ</v>
      </c>
      <c r="B3189" s="4" t="str">
        <f>VLOOKUP(EB[[#This Row],[product]],KS_DB[[product]:[KS]],5,FALSE)</f>
        <v>solid</v>
      </c>
      <c r="C3189" s="4" t="str">
        <f>VLOOKUP(EB[[#This Row],[product]],KS_DB[[product]:[KS]],6,FALSE)</f>
        <v>solid</v>
      </c>
      <c r="D3189" s="4">
        <f>VLOOKUP(EB[[#This Row],[product]],Carriers[],4,FALSE)</f>
        <v>1</v>
      </c>
      <c r="E3189" s="4">
        <f>VLOOKUP(EB[[#This Row],[indic_nrg]],Indicators[],4,FALSE)</f>
        <v>0</v>
      </c>
      <c r="F3189" s="4">
        <f>IFERROR(VLOOKUP(EB[[#This Row],[Source_carrier]],KS_DB[[product]:[KS]],6,FALSE),0)</f>
        <v>0</v>
      </c>
      <c r="G3189" s="4" t="s">
        <v>34</v>
      </c>
      <c r="H3189" s="4" t="s">
        <v>643</v>
      </c>
      <c r="I3189" s="4" t="s">
        <v>55</v>
      </c>
      <c r="J3189" s="4" t="s">
        <v>37</v>
      </c>
      <c r="K3189" s="4" t="s">
        <v>644</v>
      </c>
      <c r="L3189" s="4" t="s">
        <v>39</v>
      </c>
      <c r="M3189" s="4" t="s">
        <v>56</v>
      </c>
      <c r="N3189" s="4" t="s">
        <v>41</v>
      </c>
      <c r="O3189" s="4">
        <v>0</v>
      </c>
      <c r="P3189" s="4">
        <v>0</v>
      </c>
      <c r="Q3189" s="4">
        <v>0</v>
      </c>
      <c r="R3189" s="4">
        <v>2138</v>
      </c>
      <c r="S3189" s="4">
        <v>1881</v>
      </c>
      <c r="T3189" s="4">
        <v>855</v>
      </c>
      <c r="U3189" s="4">
        <v>570</v>
      </c>
      <c r="V3189" s="4">
        <v>1112</v>
      </c>
      <c r="W3189" s="4">
        <v>1026</v>
      </c>
      <c r="X3189" s="4">
        <v>1140</v>
      </c>
      <c r="Y3189" s="4">
        <v>1311</v>
      </c>
      <c r="Z3189" s="4">
        <v>1368</v>
      </c>
      <c r="AA3189" s="4">
        <v>1311</v>
      </c>
      <c r="AB3189" s="4">
        <v>1112</v>
      </c>
      <c r="AC3189" s="4">
        <v>1425</v>
      </c>
      <c r="AD3189" s="4">
        <v>798</v>
      </c>
      <c r="AE3189" s="4">
        <v>884</v>
      </c>
      <c r="AF3189" s="4">
        <v>1112</v>
      </c>
      <c r="AG3189" s="4">
        <v>884</v>
      </c>
      <c r="AH3189" s="4">
        <v>998</v>
      </c>
      <c r="AI3189" s="4">
        <v>798</v>
      </c>
      <c r="AJ3189" s="4">
        <v>826</v>
      </c>
      <c r="AK3189" s="4">
        <v>513</v>
      </c>
      <c r="AL3189" s="4">
        <v>598</v>
      </c>
      <c r="AM3189" s="4">
        <v>712</v>
      </c>
      <c r="AN3189" s="4">
        <v>826</v>
      </c>
    </row>
    <row r="3190" spans="1:40" ht="15" customHeight="1" x14ac:dyDescent="0.25">
      <c r="A3190" s="4" t="str">
        <f>EB[[#This Row],[unit]] &amp; "#" &amp; EB[[#This Row],[indic_nrg]] &amp; "#" &amp; EB[[#This Row],[product]] &amp; "#" &amp; EB[[#This Row],[geo]]</f>
        <v>TJ#B_101820#2122#CZ</v>
      </c>
      <c r="B3190" s="4" t="str">
        <f>VLOOKUP(EB[[#This Row],[product]],KS_DB[[product]:[KS]],5,FALSE)</f>
        <v>solid</v>
      </c>
      <c r="C3190" s="4" t="str">
        <f>VLOOKUP(EB[[#This Row],[product]],KS_DB[[product]:[KS]],6,FALSE)</f>
        <v>solid</v>
      </c>
      <c r="D3190" s="4">
        <f>VLOOKUP(EB[[#This Row],[product]],Carriers[],4,FALSE)</f>
        <v>1</v>
      </c>
      <c r="E3190" s="4">
        <f>VLOOKUP(EB[[#This Row],[indic_nrg]],Indicators[],4,FALSE)</f>
        <v>0</v>
      </c>
      <c r="F3190" s="4">
        <f>IFERROR(VLOOKUP(EB[[#This Row],[Source_carrier]],KS_DB[[product]:[KS]],6,FALSE),0)</f>
        <v>0</v>
      </c>
      <c r="G3190" s="4" t="s">
        <v>34</v>
      </c>
      <c r="H3190" s="4" t="s">
        <v>643</v>
      </c>
      <c r="I3190" s="4" t="s">
        <v>57</v>
      </c>
      <c r="J3190" s="4" t="s">
        <v>37</v>
      </c>
      <c r="K3190" s="4" t="s">
        <v>644</v>
      </c>
      <c r="L3190" s="4" t="s">
        <v>39</v>
      </c>
      <c r="M3190" s="4" t="s">
        <v>58</v>
      </c>
      <c r="N3190" s="4" t="s">
        <v>41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4">
        <v>0</v>
      </c>
    </row>
    <row r="3191" spans="1:40" ht="15" customHeight="1" x14ac:dyDescent="0.25">
      <c r="A3191" s="4" t="str">
        <f>EB[[#This Row],[unit]] &amp; "#" &amp; EB[[#This Row],[indic_nrg]] &amp; "#" &amp; EB[[#This Row],[product]] &amp; "#" &amp; EB[[#This Row],[geo]]</f>
        <v>TJ#B_101820#2130#CZ</v>
      </c>
      <c r="B3191" s="4" t="str">
        <f>VLOOKUP(EB[[#This Row],[product]],KS_DB[[product]:[KS]],5,FALSE)</f>
        <v>solid</v>
      </c>
      <c r="C3191" s="4" t="str">
        <f>VLOOKUP(EB[[#This Row],[product]],KS_DB[[product]:[KS]],6,FALSE)</f>
        <v>solid</v>
      </c>
      <c r="D3191" s="4">
        <f>VLOOKUP(EB[[#This Row],[product]],Carriers[],4,FALSE)</f>
        <v>1</v>
      </c>
      <c r="E3191" s="4">
        <f>VLOOKUP(EB[[#This Row],[indic_nrg]],Indicators[],4,FALSE)</f>
        <v>0</v>
      </c>
      <c r="F3191" s="4">
        <f>IFERROR(VLOOKUP(EB[[#This Row],[Source_carrier]],KS_DB[[product]:[KS]],6,FALSE),0)</f>
        <v>0</v>
      </c>
      <c r="G3191" s="4" t="s">
        <v>34</v>
      </c>
      <c r="H3191" s="4" t="s">
        <v>643</v>
      </c>
      <c r="I3191" s="4" t="s">
        <v>59</v>
      </c>
      <c r="J3191" s="4" t="s">
        <v>37</v>
      </c>
      <c r="K3191" s="4" t="s">
        <v>644</v>
      </c>
      <c r="L3191" s="4" t="s">
        <v>39</v>
      </c>
      <c r="M3191" s="4" t="s">
        <v>60</v>
      </c>
      <c r="N3191" s="4" t="s">
        <v>41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38</v>
      </c>
      <c r="AF3191" s="4">
        <v>679</v>
      </c>
      <c r="AG3191" s="4">
        <v>641</v>
      </c>
      <c r="AH3191" s="4">
        <v>754</v>
      </c>
      <c r="AI3191" s="4">
        <v>151</v>
      </c>
      <c r="AJ3191" s="4">
        <v>792</v>
      </c>
      <c r="AK3191" s="4">
        <v>792</v>
      </c>
      <c r="AL3191" s="4">
        <v>754</v>
      </c>
      <c r="AM3191" s="4">
        <v>792</v>
      </c>
      <c r="AN3191" s="4">
        <v>754</v>
      </c>
    </row>
    <row r="3192" spans="1:40" ht="15" customHeight="1" x14ac:dyDescent="0.25">
      <c r="A3192" s="4" t="str">
        <f>EB[[#This Row],[unit]] &amp; "#" &amp; EB[[#This Row],[indic_nrg]] &amp; "#" &amp; EB[[#This Row],[product]] &amp; "#" &amp; EB[[#This Row],[geo]]</f>
        <v>TJ#B_101820#2200#CZ</v>
      </c>
      <c r="B3192" s="4" t="str">
        <f>VLOOKUP(EB[[#This Row],[product]],KS_DB[[product]:[KS]],5,FALSE)</f>
        <v>solid</v>
      </c>
      <c r="C3192" s="4" t="str">
        <f>VLOOKUP(EB[[#This Row],[product]],KS_DB[[product]:[KS]],6,FALSE)</f>
        <v>solid</v>
      </c>
      <c r="D3192" s="4">
        <f>VLOOKUP(EB[[#This Row],[product]],Carriers[],4,FALSE)</f>
        <v>0</v>
      </c>
      <c r="E3192" s="4">
        <f>VLOOKUP(EB[[#This Row],[indic_nrg]],Indicators[],4,FALSE)</f>
        <v>0</v>
      </c>
      <c r="F3192" s="4">
        <f>IFERROR(VLOOKUP(EB[[#This Row],[Source_carrier]],KS_DB[[product]:[KS]],6,FALSE),0)</f>
        <v>0</v>
      </c>
      <c r="G3192" s="4" t="s">
        <v>34</v>
      </c>
      <c r="H3192" s="4" t="s">
        <v>643</v>
      </c>
      <c r="I3192" s="4" t="s">
        <v>61</v>
      </c>
      <c r="J3192" s="4" t="s">
        <v>37</v>
      </c>
      <c r="K3192" s="4" t="s">
        <v>644</v>
      </c>
      <c r="L3192" s="4" t="s">
        <v>39</v>
      </c>
      <c r="M3192" s="4" t="s">
        <v>62</v>
      </c>
      <c r="N3192" s="4" t="s">
        <v>41</v>
      </c>
      <c r="O3192" s="4">
        <v>5594</v>
      </c>
      <c r="P3192" s="4">
        <v>5924</v>
      </c>
      <c r="Q3192" s="4">
        <v>6477</v>
      </c>
      <c r="R3192" s="4">
        <v>4672</v>
      </c>
      <c r="S3192" s="4">
        <v>2803</v>
      </c>
      <c r="T3192" s="4">
        <v>2662</v>
      </c>
      <c r="U3192" s="4">
        <v>1401</v>
      </c>
      <c r="V3192" s="4">
        <v>1146</v>
      </c>
      <c r="W3192" s="4">
        <v>970</v>
      </c>
      <c r="X3192" s="4">
        <v>793</v>
      </c>
      <c r="Y3192" s="4">
        <v>2561</v>
      </c>
      <c r="Z3192" s="4">
        <v>1304</v>
      </c>
      <c r="AA3192" s="4">
        <v>1353</v>
      </c>
      <c r="AB3192" s="4">
        <v>1901</v>
      </c>
      <c r="AC3192" s="4">
        <v>453</v>
      </c>
      <c r="AD3192" s="4">
        <v>391</v>
      </c>
      <c r="AE3192" s="4">
        <v>524</v>
      </c>
      <c r="AF3192" s="4">
        <v>675</v>
      </c>
      <c r="AG3192" s="4">
        <v>956</v>
      </c>
      <c r="AH3192" s="4">
        <v>480</v>
      </c>
      <c r="AI3192" s="4">
        <v>539</v>
      </c>
      <c r="AJ3192" s="4">
        <v>476</v>
      </c>
      <c r="AK3192" s="4">
        <v>605</v>
      </c>
      <c r="AL3192" s="4">
        <v>236</v>
      </c>
      <c r="AM3192" s="4">
        <v>247</v>
      </c>
      <c r="AN3192" s="4">
        <v>177</v>
      </c>
    </row>
    <row r="3193" spans="1:40" ht="15" customHeight="1" x14ac:dyDescent="0.25">
      <c r="A3193" s="4" t="str">
        <f>EB[[#This Row],[unit]] &amp; "#" &amp; EB[[#This Row],[indic_nrg]] &amp; "#" &amp; EB[[#This Row],[product]] &amp; "#" &amp; EB[[#This Row],[geo]]</f>
        <v>TJ#B_101820#2210#CZ</v>
      </c>
      <c r="B3193" s="4" t="str">
        <f>VLOOKUP(EB[[#This Row],[product]],KS_DB[[product]:[KS]],5,FALSE)</f>
        <v>solid</v>
      </c>
      <c r="C3193" s="4" t="str">
        <f>VLOOKUP(EB[[#This Row],[product]],KS_DB[[product]:[KS]],6,FALSE)</f>
        <v>solid</v>
      </c>
      <c r="D3193" s="4">
        <f>VLOOKUP(EB[[#This Row],[product]],Carriers[],4,FALSE)</f>
        <v>1</v>
      </c>
      <c r="E3193" s="4">
        <f>VLOOKUP(EB[[#This Row],[indic_nrg]],Indicators[],4,FALSE)</f>
        <v>0</v>
      </c>
      <c r="F3193" s="4">
        <f>IFERROR(VLOOKUP(EB[[#This Row],[Source_carrier]],KS_DB[[product]:[KS]],6,FALSE),0)</f>
        <v>0</v>
      </c>
      <c r="G3193" s="4" t="s">
        <v>34</v>
      </c>
      <c r="H3193" s="4" t="s">
        <v>643</v>
      </c>
      <c r="I3193" s="4" t="s">
        <v>63</v>
      </c>
      <c r="J3193" s="4" t="s">
        <v>37</v>
      </c>
      <c r="K3193" s="4" t="s">
        <v>644</v>
      </c>
      <c r="L3193" s="4" t="s">
        <v>39</v>
      </c>
      <c r="M3193" s="4" t="s">
        <v>64</v>
      </c>
      <c r="N3193" s="4" t="s">
        <v>41</v>
      </c>
      <c r="O3193" s="4">
        <v>5594</v>
      </c>
      <c r="P3193" s="4">
        <v>5924</v>
      </c>
      <c r="Q3193" s="4">
        <v>6477</v>
      </c>
      <c r="R3193" s="4">
        <v>4652</v>
      </c>
      <c r="S3193" s="4">
        <v>2803</v>
      </c>
      <c r="T3193" s="4">
        <v>2662</v>
      </c>
      <c r="U3193" s="4">
        <v>1401</v>
      </c>
      <c r="V3193" s="4">
        <v>1146</v>
      </c>
      <c r="W3193" s="4">
        <v>970</v>
      </c>
      <c r="X3193" s="4">
        <v>793</v>
      </c>
      <c r="Y3193" s="4">
        <v>2561</v>
      </c>
      <c r="Z3193" s="4">
        <v>1304</v>
      </c>
      <c r="AA3193" s="4">
        <v>1353</v>
      </c>
      <c r="AB3193" s="4">
        <v>1901</v>
      </c>
      <c r="AC3193" s="4">
        <v>393</v>
      </c>
      <c r="AD3193" s="4">
        <v>331</v>
      </c>
      <c r="AE3193" s="4">
        <v>424</v>
      </c>
      <c r="AF3193" s="4">
        <v>595</v>
      </c>
      <c r="AG3193" s="4">
        <v>936</v>
      </c>
      <c r="AH3193" s="4">
        <v>440</v>
      </c>
      <c r="AI3193" s="4">
        <v>519</v>
      </c>
      <c r="AJ3193" s="4">
        <v>476</v>
      </c>
      <c r="AK3193" s="4">
        <v>605</v>
      </c>
      <c r="AL3193" s="4">
        <v>236</v>
      </c>
      <c r="AM3193" s="4">
        <v>247</v>
      </c>
      <c r="AN3193" s="4">
        <v>177</v>
      </c>
    </row>
    <row r="3194" spans="1:40" ht="15" customHeight="1" x14ac:dyDescent="0.25">
      <c r="A3194" s="4" t="str">
        <f>EB[[#This Row],[unit]] &amp; "#" &amp; EB[[#This Row],[indic_nrg]] &amp; "#" &amp; EB[[#This Row],[product]] &amp; "#" &amp; EB[[#This Row],[geo]]</f>
        <v>TJ#B_101820#2230#CZ</v>
      </c>
      <c r="B3194" s="4" t="str">
        <f>VLOOKUP(EB[[#This Row],[product]],KS_DB[[product]:[KS]],5,FALSE)</f>
        <v>solid</v>
      </c>
      <c r="C3194" s="4" t="str">
        <f>VLOOKUP(EB[[#This Row],[product]],KS_DB[[product]:[KS]],6,FALSE)</f>
        <v>solid</v>
      </c>
      <c r="D3194" s="4">
        <f>VLOOKUP(EB[[#This Row],[product]],Carriers[],4,FALSE)</f>
        <v>1</v>
      </c>
      <c r="E3194" s="4">
        <f>VLOOKUP(EB[[#This Row],[indic_nrg]],Indicators[],4,FALSE)</f>
        <v>0</v>
      </c>
      <c r="F3194" s="4">
        <f>IFERROR(VLOOKUP(EB[[#This Row],[Source_carrier]],KS_DB[[product]:[KS]],6,FALSE),0)</f>
        <v>0</v>
      </c>
      <c r="G3194" s="4" t="s">
        <v>34</v>
      </c>
      <c r="H3194" s="4" t="s">
        <v>643</v>
      </c>
      <c r="I3194" s="4" t="s">
        <v>65</v>
      </c>
      <c r="J3194" s="4" t="s">
        <v>37</v>
      </c>
      <c r="K3194" s="4" t="s">
        <v>644</v>
      </c>
      <c r="L3194" s="4" t="s">
        <v>39</v>
      </c>
      <c r="M3194" s="4" t="s">
        <v>66</v>
      </c>
      <c r="N3194" s="4" t="s">
        <v>41</v>
      </c>
      <c r="O3194" s="4">
        <v>0</v>
      </c>
      <c r="P3194" s="4">
        <v>0</v>
      </c>
      <c r="Q3194" s="4">
        <v>0</v>
      </c>
      <c r="R3194" s="4">
        <v>20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  <c r="AC3194" s="4">
        <v>60</v>
      </c>
      <c r="AD3194" s="4">
        <v>60</v>
      </c>
      <c r="AE3194" s="4">
        <v>100</v>
      </c>
      <c r="AF3194" s="4">
        <v>80</v>
      </c>
      <c r="AG3194" s="4">
        <v>20</v>
      </c>
      <c r="AH3194" s="4">
        <v>40</v>
      </c>
      <c r="AI3194" s="4">
        <v>20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</row>
    <row r="3195" spans="1:40" ht="15" customHeight="1" x14ac:dyDescent="0.25">
      <c r="A3195" s="4" t="str">
        <f>EB[[#This Row],[unit]] &amp; "#" &amp; EB[[#This Row],[indic_nrg]] &amp; "#" &amp; EB[[#This Row],[product]] &amp; "#" &amp; EB[[#This Row],[geo]]</f>
        <v>TJ#B_101820#2310#CZ</v>
      </c>
      <c r="B3195" s="4" t="str">
        <f>VLOOKUP(EB[[#This Row],[product]],KS_DB[[product]:[KS]],5,FALSE)</f>
        <v>solid</v>
      </c>
      <c r="C3195" s="4" t="str">
        <f>VLOOKUP(EB[[#This Row],[product]],KS_DB[[product]:[KS]],6,FALSE)</f>
        <v>solid</v>
      </c>
      <c r="D3195" s="4">
        <f>VLOOKUP(EB[[#This Row],[product]],Carriers[],4,FALSE)</f>
        <v>1</v>
      </c>
      <c r="E3195" s="4">
        <f>VLOOKUP(EB[[#This Row],[indic_nrg]],Indicators[],4,FALSE)</f>
        <v>0</v>
      </c>
      <c r="F3195" s="4">
        <f>IFERROR(VLOOKUP(EB[[#This Row],[Source_carrier]],KS_DB[[product]:[KS]],6,FALSE),0)</f>
        <v>0</v>
      </c>
      <c r="G3195" s="4" t="s">
        <v>34</v>
      </c>
      <c r="H3195" s="4" t="s">
        <v>643</v>
      </c>
      <c r="I3195" s="4" t="s">
        <v>67</v>
      </c>
      <c r="J3195" s="4" t="s">
        <v>37</v>
      </c>
      <c r="K3195" s="4" t="s">
        <v>644</v>
      </c>
      <c r="L3195" s="4" t="s">
        <v>39</v>
      </c>
      <c r="M3195" s="4" t="s">
        <v>68</v>
      </c>
      <c r="N3195" s="4" t="s">
        <v>41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</row>
    <row r="3196" spans="1:40" ht="15" customHeight="1" x14ac:dyDescent="0.25">
      <c r="A3196" s="4" t="str">
        <f>EB[[#This Row],[unit]] &amp; "#" &amp; EB[[#This Row],[indic_nrg]] &amp; "#" &amp; EB[[#This Row],[product]] &amp; "#" &amp; EB[[#This Row],[geo]]</f>
        <v>TJ#B_101820#2330#CZ</v>
      </c>
      <c r="B3196" s="4" t="str">
        <f>VLOOKUP(EB[[#This Row],[product]],KS_DB[[product]:[KS]],5,FALSE)</f>
        <v>solid</v>
      </c>
      <c r="C3196" s="4" t="str">
        <f>VLOOKUP(EB[[#This Row],[product]],KS_DB[[product]:[KS]],6,FALSE)</f>
        <v>solid</v>
      </c>
      <c r="D3196" s="4">
        <f>VLOOKUP(EB[[#This Row],[product]],Carriers[],4,FALSE)</f>
        <v>1</v>
      </c>
      <c r="E3196" s="4">
        <f>VLOOKUP(EB[[#This Row],[indic_nrg]],Indicators[],4,FALSE)</f>
        <v>0</v>
      </c>
      <c r="F3196" s="4">
        <f>IFERROR(VLOOKUP(EB[[#This Row],[Source_carrier]],KS_DB[[product]:[KS]],6,FALSE),0)</f>
        <v>0</v>
      </c>
      <c r="G3196" s="4" t="s">
        <v>34</v>
      </c>
      <c r="H3196" s="4" t="s">
        <v>643</v>
      </c>
      <c r="I3196" s="4" t="s">
        <v>69</v>
      </c>
      <c r="J3196" s="4" t="s">
        <v>37</v>
      </c>
      <c r="K3196" s="4" t="s">
        <v>644</v>
      </c>
      <c r="L3196" s="4" t="s">
        <v>39</v>
      </c>
      <c r="M3196" s="4" t="s">
        <v>70</v>
      </c>
      <c r="N3196" s="4" t="s">
        <v>41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</v>
      </c>
      <c r="Y3196" s="4">
        <v>0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</row>
    <row r="3197" spans="1:40" ht="15" customHeight="1" x14ac:dyDescent="0.25">
      <c r="A3197" s="4" t="str">
        <f>EB[[#This Row],[unit]] &amp; "#" &amp; EB[[#This Row],[indic_nrg]] &amp; "#" &amp; EB[[#This Row],[product]] &amp; "#" &amp; EB[[#This Row],[geo]]</f>
        <v>TJ#B_101820#2410#CZ</v>
      </c>
      <c r="B3197" s="4" t="str">
        <f>VLOOKUP(EB[[#This Row],[product]],KS_DB[[product]:[KS]],5,FALSE)</f>
        <v>solid</v>
      </c>
      <c r="C3197" s="4" t="str">
        <f>VLOOKUP(EB[[#This Row],[product]],KS_DB[[product]:[KS]],6,FALSE)</f>
        <v>solid</v>
      </c>
      <c r="D3197" s="4">
        <f>VLOOKUP(EB[[#This Row],[product]],Carriers[],4,FALSE)</f>
        <v>1</v>
      </c>
      <c r="E3197" s="4">
        <f>VLOOKUP(EB[[#This Row],[indic_nrg]],Indicators[],4,FALSE)</f>
        <v>0</v>
      </c>
      <c r="F3197" s="4">
        <f>IFERROR(VLOOKUP(EB[[#This Row],[Source_carrier]],KS_DB[[product]:[KS]],6,FALSE),0)</f>
        <v>0</v>
      </c>
      <c r="G3197" s="4" t="s">
        <v>34</v>
      </c>
      <c r="H3197" s="4" t="s">
        <v>643</v>
      </c>
      <c r="I3197" s="4" t="s">
        <v>71</v>
      </c>
      <c r="J3197" s="4" t="s">
        <v>37</v>
      </c>
      <c r="K3197" s="4" t="s">
        <v>644</v>
      </c>
      <c r="L3197" s="4" t="s">
        <v>39</v>
      </c>
      <c r="M3197" s="4" t="s">
        <v>72</v>
      </c>
      <c r="N3197" s="4" t="s">
        <v>41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</v>
      </c>
      <c r="Y3197" s="4">
        <v>0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4">
        <v>0</v>
      </c>
    </row>
    <row r="3198" spans="1:40" ht="15" customHeight="1" x14ac:dyDescent="0.25">
      <c r="A3198" s="4" t="str">
        <f>EB[[#This Row],[unit]] &amp; "#" &amp; EB[[#This Row],[indic_nrg]] &amp; "#" &amp; EB[[#This Row],[product]] &amp; "#" &amp; EB[[#This Row],[geo]]</f>
        <v>TJ#B_101820#3000#CZ</v>
      </c>
      <c r="B3198" s="4" t="str">
        <f>VLOOKUP(EB[[#This Row],[product]],KS_DB[[product]:[KS]],5,FALSE)</f>
        <v>liquid</v>
      </c>
      <c r="C3198" s="4" t="str">
        <f>VLOOKUP(EB[[#This Row],[product]],KS_DB[[product]:[KS]],6,FALSE)</f>
        <v>liquid</v>
      </c>
      <c r="D3198" s="4">
        <f>VLOOKUP(EB[[#This Row],[product]],Carriers[],4,FALSE)</f>
        <v>0</v>
      </c>
      <c r="E3198" s="4">
        <f>VLOOKUP(EB[[#This Row],[indic_nrg]],Indicators[],4,FALSE)</f>
        <v>0</v>
      </c>
      <c r="F3198" s="4">
        <f>IFERROR(VLOOKUP(EB[[#This Row],[Source_carrier]],KS_DB[[product]:[KS]],6,FALSE),0)</f>
        <v>0</v>
      </c>
      <c r="G3198" s="4" t="s">
        <v>34</v>
      </c>
      <c r="H3198" s="4" t="s">
        <v>643</v>
      </c>
      <c r="I3198" s="4" t="s">
        <v>73</v>
      </c>
      <c r="J3198" s="4" t="s">
        <v>37</v>
      </c>
      <c r="K3198" s="4" t="s">
        <v>644</v>
      </c>
      <c r="L3198" s="4" t="s">
        <v>39</v>
      </c>
      <c r="M3198" s="4" t="s">
        <v>74</v>
      </c>
      <c r="N3198" s="4" t="s">
        <v>41</v>
      </c>
      <c r="O3198" s="4">
        <v>0</v>
      </c>
      <c r="P3198" s="4">
        <v>0</v>
      </c>
      <c r="Q3198" s="4">
        <v>0</v>
      </c>
      <c r="R3198" s="4">
        <v>0</v>
      </c>
      <c r="S3198" s="4">
        <v>12205</v>
      </c>
      <c r="T3198" s="4">
        <v>9988</v>
      </c>
      <c r="U3198" s="4">
        <v>8711</v>
      </c>
      <c r="V3198" s="4">
        <v>7281</v>
      </c>
      <c r="W3198" s="4">
        <v>8832</v>
      </c>
      <c r="X3198" s="4">
        <v>5755</v>
      </c>
      <c r="Y3198" s="4">
        <v>4613</v>
      </c>
      <c r="Z3198" s="4">
        <v>3561</v>
      </c>
      <c r="AA3198" s="4">
        <v>2851</v>
      </c>
      <c r="AB3198" s="4">
        <v>2180</v>
      </c>
      <c r="AC3198" s="4">
        <v>2575</v>
      </c>
      <c r="AD3198" s="4">
        <v>2215</v>
      </c>
      <c r="AE3198" s="4">
        <v>1609</v>
      </c>
      <c r="AF3198" s="4">
        <v>1966</v>
      </c>
      <c r="AG3198" s="4">
        <v>1411</v>
      </c>
      <c r="AH3198" s="4">
        <v>1490</v>
      </c>
      <c r="AI3198" s="4">
        <v>1244</v>
      </c>
      <c r="AJ3198" s="4">
        <v>969</v>
      </c>
      <c r="AK3198" s="4">
        <v>686</v>
      </c>
      <c r="AL3198" s="4">
        <v>565</v>
      </c>
      <c r="AM3198" s="4">
        <v>443</v>
      </c>
      <c r="AN3198" s="4">
        <v>571</v>
      </c>
    </row>
    <row r="3199" spans="1:40" ht="15" customHeight="1" x14ac:dyDescent="0.25">
      <c r="A3199" s="4" t="str">
        <f>EB[[#This Row],[unit]] &amp; "#" &amp; EB[[#This Row],[indic_nrg]] &amp; "#" &amp; EB[[#This Row],[product]] &amp; "#" &amp; EB[[#This Row],[geo]]</f>
        <v>TJ#B_101820#3200#CZ</v>
      </c>
      <c r="B3199" s="4" t="str">
        <f>VLOOKUP(EB[[#This Row],[product]],KS_DB[[product]:[KS]],5,FALSE)</f>
        <v>liquid</v>
      </c>
      <c r="C3199" s="4" t="str">
        <f>VLOOKUP(EB[[#This Row],[product]],KS_DB[[product]:[KS]],6,FALSE)</f>
        <v>liquid</v>
      </c>
      <c r="D3199" s="4">
        <f>VLOOKUP(EB[[#This Row],[product]],Carriers[],4,FALSE)</f>
        <v>0</v>
      </c>
      <c r="E3199" s="4">
        <f>VLOOKUP(EB[[#This Row],[indic_nrg]],Indicators[],4,FALSE)</f>
        <v>0</v>
      </c>
      <c r="F3199" s="4">
        <f>IFERROR(VLOOKUP(EB[[#This Row],[Source_carrier]],KS_DB[[product]:[KS]],6,FALSE),0)</f>
        <v>0</v>
      </c>
      <c r="G3199" s="4" t="s">
        <v>34</v>
      </c>
      <c r="H3199" s="4" t="s">
        <v>643</v>
      </c>
      <c r="I3199" s="4" t="s">
        <v>75</v>
      </c>
      <c r="J3199" s="4" t="s">
        <v>37</v>
      </c>
      <c r="K3199" s="4" t="s">
        <v>644</v>
      </c>
      <c r="L3199" s="4" t="s">
        <v>39</v>
      </c>
      <c r="M3199" s="4" t="s">
        <v>76</v>
      </c>
      <c r="N3199" s="4" t="s">
        <v>41</v>
      </c>
      <c r="O3199" s="4">
        <v>0</v>
      </c>
      <c r="P3199" s="4">
        <v>0</v>
      </c>
      <c r="Q3199" s="4">
        <v>0</v>
      </c>
      <c r="R3199" s="4">
        <v>0</v>
      </c>
      <c r="S3199" s="4">
        <v>12205</v>
      </c>
      <c r="T3199" s="4">
        <v>9988</v>
      </c>
      <c r="U3199" s="4">
        <v>8711</v>
      </c>
      <c r="V3199" s="4">
        <v>7281</v>
      </c>
      <c r="W3199" s="4">
        <v>8832</v>
      </c>
      <c r="X3199" s="4">
        <v>5755</v>
      </c>
      <c r="Y3199" s="4">
        <v>4613</v>
      </c>
      <c r="Z3199" s="4">
        <v>3561</v>
      </c>
      <c r="AA3199" s="4">
        <v>2851</v>
      </c>
      <c r="AB3199" s="4">
        <v>2180</v>
      </c>
      <c r="AC3199" s="4">
        <v>2575</v>
      </c>
      <c r="AD3199" s="4">
        <v>2215</v>
      </c>
      <c r="AE3199" s="4">
        <v>1609</v>
      </c>
      <c r="AF3199" s="4">
        <v>1966</v>
      </c>
      <c r="AG3199" s="4">
        <v>1411</v>
      </c>
      <c r="AH3199" s="4">
        <v>1490</v>
      </c>
      <c r="AI3199" s="4">
        <v>1244</v>
      </c>
      <c r="AJ3199" s="4">
        <v>969</v>
      </c>
      <c r="AK3199" s="4">
        <v>686</v>
      </c>
      <c r="AL3199" s="4">
        <v>565</v>
      </c>
      <c r="AM3199" s="4">
        <v>443</v>
      </c>
      <c r="AN3199" s="4">
        <v>571</v>
      </c>
    </row>
    <row r="3200" spans="1:40" ht="15" customHeight="1" x14ac:dyDescent="0.25">
      <c r="A3200" s="4" t="str">
        <f>EB[[#This Row],[unit]] &amp; "#" &amp; EB[[#This Row],[indic_nrg]] &amp; "#" &amp; EB[[#This Row],[product]] &amp; "#" &amp; EB[[#This Row],[geo]]</f>
        <v>TJ#B_101820#3220#CZ</v>
      </c>
      <c r="B3200" s="4" t="str">
        <f>VLOOKUP(EB[[#This Row],[product]],KS_DB[[product]:[KS]],5,FALSE)</f>
        <v>liquid</v>
      </c>
      <c r="C3200" s="4" t="str">
        <f>VLOOKUP(EB[[#This Row],[product]],KS_DB[[product]:[KS]],6,FALSE)</f>
        <v>LPG</v>
      </c>
      <c r="D3200" s="4">
        <f>VLOOKUP(EB[[#This Row],[product]],Carriers[],4,FALSE)</f>
        <v>1</v>
      </c>
      <c r="E3200" s="4">
        <f>VLOOKUP(EB[[#This Row],[indic_nrg]],Indicators[],4,FALSE)</f>
        <v>0</v>
      </c>
      <c r="F3200" s="4">
        <f>IFERROR(VLOOKUP(EB[[#This Row],[Source_carrier]],KS_DB[[product]:[KS]],6,FALSE),0)</f>
        <v>0</v>
      </c>
      <c r="G3200" s="4" t="s">
        <v>34</v>
      </c>
      <c r="H3200" s="4" t="s">
        <v>643</v>
      </c>
      <c r="I3200" s="4" t="s">
        <v>77</v>
      </c>
      <c r="J3200" s="4" t="s">
        <v>37</v>
      </c>
      <c r="K3200" s="4" t="s">
        <v>644</v>
      </c>
      <c r="L3200" s="4" t="s">
        <v>39</v>
      </c>
      <c r="M3200" s="4" t="s">
        <v>78</v>
      </c>
      <c r="N3200" s="4" t="s">
        <v>41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0</v>
      </c>
      <c r="Y3200" s="4">
        <v>92</v>
      </c>
      <c r="Z3200" s="4">
        <v>89</v>
      </c>
      <c r="AA3200" s="4">
        <v>133</v>
      </c>
      <c r="AB3200" s="4">
        <v>89</v>
      </c>
      <c r="AC3200" s="4">
        <v>44</v>
      </c>
      <c r="AD3200" s="4">
        <v>44</v>
      </c>
      <c r="AE3200" s="4">
        <v>46</v>
      </c>
      <c r="AF3200" s="4">
        <v>46</v>
      </c>
      <c r="AG3200" s="4">
        <v>88</v>
      </c>
      <c r="AH3200" s="4">
        <v>44</v>
      </c>
      <c r="AI3200" s="4">
        <v>44</v>
      </c>
      <c r="AJ3200" s="4">
        <v>44</v>
      </c>
      <c r="AK3200" s="4">
        <v>44</v>
      </c>
      <c r="AL3200" s="4">
        <v>44</v>
      </c>
      <c r="AM3200" s="4">
        <v>44</v>
      </c>
      <c r="AN3200" s="4">
        <v>88</v>
      </c>
    </row>
    <row r="3201" spans="1:40" ht="15" customHeight="1" x14ac:dyDescent="0.25">
      <c r="A3201" s="4" t="str">
        <f>EB[[#This Row],[unit]] &amp; "#" &amp; EB[[#This Row],[indic_nrg]] &amp; "#" &amp; EB[[#This Row],[product]] &amp; "#" &amp; EB[[#This Row],[geo]]</f>
        <v>TJ#B_101820#3260#CZ</v>
      </c>
      <c r="B3201" s="4" t="str">
        <f>VLOOKUP(EB[[#This Row],[product]],KS_DB[[product]:[KS]],5,FALSE)</f>
        <v>liquid</v>
      </c>
      <c r="C3201" s="4" t="str">
        <f>VLOOKUP(EB[[#This Row],[product]],KS_DB[[product]:[KS]],6,FALSE)</f>
        <v>diesel</v>
      </c>
      <c r="D3201" s="4">
        <f>VLOOKUP(EB[[#This Row],[product]],Carriers[],4,FALSE)</f>
        <v>1</v>
      </c>
      <c r="E3201" s="4">
        <f>VLOOKUP(EB[[#This Row],[indic_nrg]],Indicators[],4,FALSE)</f>
        <v>0</v>
      </c>
      <c r="F3201" s="4">
        <f>IFERROR(VLOOKUP(EB[[#This Row],[Source_carrier]],KS_DB[[product]:[KS]],6,FALSE),0)</f>
        <v>0</v>
      </c>
      <c r="G3201" s="4" t="s">
        <v>34</v>
      </c>
      <c r="H3201" s="4" t="s">
        <v>643</v>
      </c>
      <c r="I3201" s="4" t="s">
        <v>79</v>
      </c>
      <c r="J3201" s="4" t="s">
        <v>37</v>
      </c>
      <c r="K3201" s="4" t="s">
        <v>644</v>
      </c>
      <c r="L3201" s="4" t="s">
        <v>39</v>
      </c>
      <c r="M3201" s="4" t="s">
        <v>80</v>
      </c>
      <c r="N3201" s="4" t="s">
        <v>41</v>
      </c>
      <c r="O3201" s="4">
        <v>0</v>
      </c>
      <c r="P3201" s="4">
        <v>0</v>
      </c>
      <c r="Q3201" s="4">
        <v>0</v>
      </c>
      <c r="R3201" s="4">
        <v>0</v>
      </c>
      <c r="S3201" s="4">
        <v>765</v>
      </c>
      <c r="T3201" s="4">
        <v>468</v>
      </c>
      <c r="U3201" s="4">
        <v>1191</v>
      </c>
      <c r="V3201" s="4">
        <v>851</v>
      </c>
      <c r="W3201" s="4">
        <v>809</v>
      </c>
      <c r="X3201" s="4">
        <v>598</v>
      </c>
      <c r="Y3201" s="4">
        <v>683</v>
      </c>
      <c r="Z3201" s="4">
        <v>629</v>
      </c>
      <c r="AA3201" s="4">
        <v>755</v>
      </c>
      <c r="AB3201" s="4">
        <v>210</v>
      </c>
      <c r="AC3201" s="4">
        <v>209</v>
      </c>
      <c r="AD3201" s="4">
        <v>209</v>
      </c>
      <c r="AE3201" s="4">
        <v>86</v>
      </c>
      <c r="AF3201" s="4">
        <v>43</v>
      </c>
      <c r="AG3201" s="4">
        <v>43</v>
      </c>
      <c r="AH3201" s="4">
        <v>86</v>
      </c>
      <c r="AI3201" s="4">
        <v>43</v>
      </c>
      <c r="AJ3201" s="4">
        <v>43</v>
      </c>
      <c r="AK3201" s="4">
        <v>0</v>
      </c>
      <c r="AL3201" s="4">
        <v>0</v>
      </c>
      <c r="AM3201" s="4">
        <v>0</v>
      </c>
      <c r="AN3201" s="4">
        <v>86</v>
      </c>
    </row>
    <row r="3202" spans="1:40" ht="15" customHeight="1" x14ac:dyDescent="0.25">
      <c r="A3202" s="4" t="str">
        <f>EB[[#This Row],[unit]] &amp; "#" &amp; EB[[#This Row],[indic_nrg]] &amp; "#" &amp; EB[[#This Row],[product]] &amp; "#" &amp; EB[[#This Row],[geo]]</f>
        <v>TJ#B_101820#3270A#CZ</v>
      </c>
      <c r="B3202" s="4" t="str">
        <f>VLOOKUP(EB[[#This Row],[product]],KS_DB[[product]:[KS]],5,FALSE)</f>
        <v>liquid</v>
      </c>
      <c r="C3202" s="4" t="str">
        <f>VLOOKUP(EB[[#This Row],[product]],KS_DB[[product]:[KS]],6,FALSE)</f>
        <v>liquid</v>
      </c>
      <c r="D3202" s="4">
        <f>VLOOKUP(EB[[#This Row],[product]],Carriers[],4,FALSE)</f>
        <v>1</v>
      </c>
      <c r="E3202" s="4">
        <f>VLOOKUP(EB[[#This Row],[indic_nrg]],Indicators[],4,FALSE)</f>
        <v>0</v>
      </c>
      <c r="F3202" s="4">
        <f>IFERROR(VLOOKUP(EB[[#This Row],[Source_carrier]],KS_DB[[product]:[KS]],6,FALSE),0)</f>
        <v>0</v>
      </c>
      <c r="G3202" s="4" t="s">
        <v>34</v>
      </c>
      <c r="H3202" s="4" t="s">
        <v>643</v>
      </c>
      <c r="I3202" s="4" t="s">
        <v>81</v>
      </c>
      <c r="J3202" s="4" t="s">
        <v>37</v>
      </c>
      <c r="K3202" s="4" t="s">
        <v>644</v>
      </c>
      <c r="L3202" s="4" t="s">
        <v>39</v>
      </c>
      <c r="M3202" s="4" t="s">
        <v>82</v>
      </c>
      <c r="N3202" s="4" t="s">
        <v>41</v>
      </c>
      <c r="O3202" s="4">
        <v>0</v>
      </c>
      <c r="P3202" s="4">
        <v>0</v>
      </c>
      <c r="Q3202" s="4">
        <v>0</v>
      </c>
      <c r="R3202" s="4">
        <v>0</v>
      </c>
      <c r="S3202" s="4">
        <v>11440</v>
      </c>
      <c r="T3202" s="4">
        <v>9520</v>
      </c>
      <c r="U3202" s="4">
        <v>7520</v>
      </c>
      <c r="V3202" s="4">
        <v>5760</v>
      </c>
      <c r="W3202" s="4">
        <v>7640</v>
      </c>
      <c r="X3202" s="4">
        <v>5000</v>
      </c>
      <c r="Y3202" s="4">
        <v>3680</v>
      </c>
      <c r="Z3202" s="4">
        <v>2640</v>
      </c>
      <c r="AA3202" s="4">
        <v>1760</v>
      </c>
      <c r="AB3202" s="4">
        <v>1800</v>
      </c>
      <c r="AC3202" s="4">
        <v>2240</v>
      </c>
      <c r="AD3202" s="4">
        <v>1880</v>
      </c>
      <c r="AE3202" s="4">
        <v>1320</v>
      </c>
      <c r="AF3202" s="4">
        <v>1720</v>
      </c>
      <c r="AG3202" s="4">
        <v>1000</v>
      </c>
      <c r="AH3202" s="4">
        <v>1000</v>
      </c>
      <c r="AI3202" s="4">
        <v>520</v>
      </c>
      <c r="AJ3202" s="4">
        <v>440</v>
      </c>
      <c r="AK3202" s="4">
        <v>360</v>
      </c>
      <c r="AL3202" s="4">
        <v>320</v>
      </c>
      <c r="AM3202" s="4">
        <v>200</v>
      </c>
      <c r="AN3202" s="4">
        <v>200</v>
      </c>
    </row>
    <row r="3203" spans="1:40" ht="15" customHeight="1" x14ac:dyDescent="0.25">
      <c r="A3203" s="4" t="str">
        <f>EB[[#This Row],[unit]] &amp; "#" &amp; EB[[#This Row],[indic_nrg]] &amp; "#" &amp; EB[[#This Row],[product]] &amp; "#" &amp; EB[[#This Row],[geo]]</f>
        <v>TJ#B_101820#3295#CZ</v>
      </c>
      <c r="B3203" s="4" t="str">
        <f>VLOOKUP(EB[[#This Row],[product]],KS_DB[[product]:[KS]],5,FALSE)</f>
        <v>liquid</v>
      </c>
      <c r="C3203" s="4" t="str">
        <f>VLOOKUP(EB[[#This Row],[product]],KS_DB[[product]:[KS]],6,FALSE)</f>
        <v>liquid</v>
      </c>
      <c r="D3203" s="4">
        <f>VLOOKUP(EB[[#This Row],[product]],Carriers[],4,FALSE)</f>
        <v>1</v>
      </c>
      <c r="E3203" s="4">
        <f>VLOOKUP(EB[[#This Row],[indic_nrg]],Indicators[],4,FALSE)</f>
        <v>0</v>
      </c>
      <c r="F3203" s="4">
        <f>IFERROR(VLOOKUP(EB[[#This Row],[Source_carrier]],KS_DB[[product]:[KS]],6,FALSE),0)</f>
        <v>0</v>
      </c>
      <c r="G3203" s="4" t="s">
        <v>34</v>
      </c>
      <c r="H3203" s="4" t="s">
        <v>643</v>
      </c>
      <c r="I3203" s="4" t="s">
        <v>1153</v>
      </c>
      <c r="J3203" s="4" t="s">
        <v>37</v>
      </c>
      <c r="K3203" s="4" t="s">
        <v>644</v>
      </c>
      <c r="L3203" s="4" t="s">
        <v>39</v>
      </c>
      <c r="M3203" s="4" t="s">
        <v>1154</v>
      </c>
      <c r="N3203" s="4" t="s">
        <v>41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670</v>
      </c>
      <c r="W3203" s="4">
        <v>384</v>
      </c>
      <c r="X3203" s="4">
        <v>157</v>
      </c>
      <c r="Y3203" s="4">
        <v>158</v>
      </c>
      <c r="Z3203" s="4">
        <v>204</v>
      </c>
      <c r="AA3203" s="4">
        <v>204</v>
      </c>
      <c r="AB3203" s="4">
        <v>81</v>
      </c>
      <c r="AC3203" s="4">
        <v>82</v>
      </c>
      <c r="AD3203" s="4">
        <v>82</v>
      </c>
      <c r="AE3203" s="4">
        <v>157</v>
      </c>
      <c r="AF3203" s="4">
        <v>157</v>
      </c>
      <c r="AG3203" s="4">
        <v>280</v>
      </c>
      <c r="AH3203" s="4">
        <v>361</v>
      </c>
      <c r="AI3203" s="4">
        <v>637</v>
      </c>
      <c r="AJ3203" s="4">
        <v>442</v>
      </c>
      <c r="AK3203" s="4">
        <v>282</v>
      </c>
      <c r="AL3203" s="4">
        <v>201</v>
      </c>
      <c r="AM3203" s="4">
        <v>200</v>
      </c>
      <c r="AN3203" s="4">
        <v>197</v>
      </c>
    </row>
    <row r="3204" spans="1:40" ht="15" customHeight="1" x14ac:dyDescent="0.25">
      <c r="A3204" s="4" t="str">
        <f>EB[[#This Row],[unit]] &amp; "#" &amp; EB[[#This Row],[indic_nrg]] &amp; "#" &amp; EB[[#This Row],[product]] &amp; "#" &amp; EB[[#This Row],[geo]]</f>
        <v>TJ#B_101820#4000#CZ</v>
      </c>
      <c r="B3204" s="4" t="str">
        <f>VLOOKUP(EB[[#This Row],[product]],KS_DB[[product]:[KS]],5,FALSE)</f>
        <v>gas</v>
      </c>
      <c r="C3204" s="4" t="str">
        <f>VLOOKUP(EB[[#This Row],[product]],KS_DB[[product]:[KS]],6,FALSE)</f>
        <v>gas</v>
      </c>
      <c r="D3204" s="4">
        <f>VLOOKUP(EB[[#This Row],[product]],Carriers[],4,FALSE)</f>
        <v>0</v>
      </c>
      <c r="E3204" s="4">
        <f>VLOOKUP(EB[[#This Row],[indic_nrg]],Indicators[],4,FALSE)</f>
        <v>0</v>
      </c>
      <c r="F3204" s="4">
        <f>IFERROR(VLOOKUP(EB[[#This Row],[Source_carrier]],KS_DB[[product]:[KS]],6,FALSE),0)</f>
        <v>0</v>
      </c>
      <c r="G3204" s="4" t="s">
        <v>34</v>
      </c>
      <c r="H3204" s="4" t="s">
        <v>643</v>
      </c>
      <c r="I3204" s="4" t="s">
        <v>83</v>
      </c>
      <c r="J3204" s="4" t="s">
        <v>37</v>
      </c>
      <c r="K3204" s="4" t="s">
        <v>644</v>
      </c>
      <c r="L3204" s="4" t="s">
        <v>39</v>
      </c>
      <c r="M3204" s="4" t="s">
        <v>84</v>
      </c>
      <c r="N3204" s="4" t="s">
        <v>41</v>
      </c>
      <c r="O3204" s="4">
        <v>0</v>
      </c>
      <c r="P3204" s="4">
        <v>0</v>
      </c>
      <c r="Q3204" s="4">
        <v>0</v>
      </c>
      <c r="R3204" s="4">
        <v>27407</v>
      </c>
      <c r="S3204" s="4">
        <v>27417</v>
      </c>
      <c r="T3204" s="4">
        <v>28096</v>
      </c>
      <c r="U3204" s="4">
        <v>28821</v>
      </c>
      <c r="V3204" s="4">
        <v>29580</v>
      </c>
      <c r="W3204" s="4">
        <v>25564</v>
      </c>
      <c r="X3204" s="4">
        <v>24440</v>
      </c>
      <c r="Y3204" s="4">
        <v>25096</v>
      </c>
      <c r="Z3204" s="4">
        <v>25255</v>
      </c>
      <c r="AA3204" s="4">
        <v>25368</v>
      </c>
      <c r="AB3204" s="4">
        <v>26958</v>
      </c>
      <c r="AC3204" s="4">
        <v>26937</v>
      </c>
      <c r="AD3204" s="4">
        <v>26176</v>
      </c>
      <c r="AE3204" s="4">
        <v>26446</v>
      </c>
      <c r="AF3204" s="4">
        <v>26716</v>
      </c>
      <c r="AG3204" s="4">
        <v>27458</v>
      </c>
      <c r="AH3204" s="4">
        <v>20190</v>
      </c>
      <c r="AI3204" s="4">
        <v>22420</v>
      </c>
      <c r="AJ3204" s="4">
        <v>20122</v>
      </c>
      <c r="AK3204" s="4">
        <v>19919</v>
      </c>
      <c r="AL3204" s="4">
        <v>19828</v>
      </c>
      <c r="AM3204" s="4">
        <v>20246</v>
      </c>
      <c r="AN3204" s="4">
        <v>21399</v>
      </c>
    </row>
    <row r="3205" spans="1:40" ht="15" customHeight="1" x14ac:dyDescent="0.25">
      <c r="A3205" s="4" t="str">
        <f>EB[[#This Row],[unit]] &amp; "#" &amp; EB[[#This Row],[indic_nrg]] &amp; "#" &amp; EB[[#This Row],[product]] &amp; "#" &amp; EB[[#This Row],[geo]]</f>
        <v>TJ#B_101820#4100#CZ</v>
      </c>
      <c r="B3205" s="4" t="str">
        <f>VLOOKUP(EB[[#This Row],[product]],KS_DB[[product]:[KS]],5,FALSE)</f>
        <v>gas</v>
      </c>
      <c r="C3205" s="4" t="str">
        <f>VLOOKUP(EB[[#This Row],[product]],KS_DB[[product]:[KS]],6,FALSE)</f>
        <v>gas</v>
      </c>
      <c r="D3205" s="4">
        <f>VLOOKUP(EB[[#This Row],[product]],Carriers[],4,FALSE)</f>
        <v>1</v>
      </c>
      <c r="E3205" s="4">
        <f>VLOOKUP(EB[[#This Row],[indic_nrg]],Indicators[],4,FALSE)</f>
        <v>0</v>
      </c>
      <c r="F3205" s="4">
        <f>IFERROR(VLOOKUP(EB[[#This Row],[Source_carrier]],KS_DB[[product]:[KS]],6,FALSE),0)</f>
        <v>0</v>
      </c>
      <c r="G3205" s="4" t="s">
        <v>34</v>
      </c>
      <c r="H3205" s="4" t="s">
        <v>643</v>
      </c>
      <c r="I3205" s="4" t="s">
        <v>85</v>
      </c>
      <c r="J3205" s="4" t="s">
        <v>37</v>
      </c>
      <c r="K3205" s="4" t="s">
        <v>644</v>
      </c>
      <c r="L3205" s="4" t="s">
        <v>39</v>
      </c>
      <c r="M3205" s="4" t="s">
        <v>86</v>
      </c>
      <c r="N3205" s="4" t="s">
        <v>41</v>
      </c>
      <c r="O3205" s="4">
        <v>0</v>
      </c>
      <c r="P3205" s="4">
        <v>0</v>
      </c>
      <c r="Q3205" s="4">
        <v>0</v>
      </c>
      <c r="R3205" s="4">
        <v>25056</v>
      </c>
      <c r="S3205" s="4">
        <v>26291</v>
      </c>
      <c r="T3205" s="4">
        <v>27029</v>
      </c>
      <c r="U3205" s="4">
        <v>28715</v>
      </c>
      <c r="V3205" s="4">
        <v>29478</v>
      </c>
      <c r="W3205" s="4">
        <v>25466</v>
      </c>
      <c r="X3205" s="4">
        <v>24361</v>
      </c>
      <c r="Y3205" s="4">
        <v>24976</v>
      </c>
      <c r="Z3205" s="4">
        <v>25128</v>
      </c>
      <c r="AA3205" s="4">
        <v>25245</v>
      </c>
      <c r="AB3205" s="4">
        <v>26838</v>
      </c>
      <c r="AC3205" s="4">
        <v>26813</v>
      </c>
      <c r="AD3205" s="4">
        <v>26054</v>
      </c>
      <c r="AE3205" s="4">
        <v>26313</v>
      </c>
      <c r="AF3205" s="4">
        <v>26498</v>
      </c>
      <c r="AG3205" s="4">
        <v>27228</v>
      </c>
      <c r="AH3205" s="4">
        <v>20093</v>
      </c>
      <c r="AI3205" s="4">
        <v>22321</v>
      </c>
      <c r="AJ3205" s="4">
        <v>20010</v>
      </c>
      <c r="AK3205" s="4">
        <v>19798</v>
      </c>
      <c r="AL3205" s="4">
        <v>19699</v>
      </c>
      <c r="AM3205" s="4">
        <v>20129</v>
      </c>
      <c r="AN3205" s="4">
        <v>21276</v>
      </c>
    </row>
    <row r="3206" spans="1:40" ht="15" customHeight="1" x14ac:dyDescent="0.25">
      <c r="A3206" s="4" t="str">
        <f>EB[[#This Row],[unit]] &amp; "#" &amp; EB[[#This Row],[indic_nrg]] &amp; "#" &amp; EB[[#This Row],[product]] &amp; "#" &amp; EB[[#This Row],[geo]]</f>
        <v>TJ#B_101820#4200#CZ</v>
      </c>
      <c r="B3206" s="4" t="str">
        <f>VLOOKUP(EB[[#This Row],[product]],KS_DB[[product]:[KS]],5,FALSE)</f>
        <v>gas</v>
      </c>
      <c r="C3206" s="4" t="str">
        <f>VLOOKUP(EB[[#This Row],[product]],KS_DB[[product]:[KS]],6,FALSE)</f>
        <v>gas</v>
      </c>
      <c r="D3206" s="4">
        <f>VLOOKUP(EB[[#This Row],[product]],Carriers[],4,FALSE)</f>
        <v>0</v>
      </c>
      <c r="E3206" s="4">
        <f>VLOOKUP(EB[[#This Row],[indic_nrg]],Indicators[],4,FALSE)</f>
        <v>0</v>
      </c>
      <c r="F3206" s="4">
        <f>IFERROR(VLOOKUP(EB[[#This Row],[Source_carrier]],KS_DB[[product]:[KS]],6,FALSE),0)</f>
        <v>0</v>
      </c>
      <c r="G3206" s="4" t="s">
        <v>34</v>
      </c>
      <c r="H3206" s="4" t="s">
        <v>643</v>
      </c>
      <c r="I3206" s="4" t="s">
        <v>87</v>
      </c>
      <c r="J3206" s="4" t="s">
        <v>37</v>
      </c>
      <c r="K3206" s="4" t="s">
        <v>644</v>
      </c>
      <c r="L3206" s="4" t="s">
        <v>39</v>
      </c>
      <c r="M3206" s="4" t="s">
        <v>88</v>
      </c>
      <c r="N3206" s="4" t="s">
        <v>41</v>
      </c>
      <c r="O3206" s="4">
        <v>0</v>
      </c>
      <c r="P3206" s="4">
        <v>0</v>
      </c>
      <c r="Q3206" s="4">
        <v>0</v>
      </c>
      <c r="R3206" s="4">
        <v>2351</v>
      </c>
      <c r="S3206" s="4">
        <v>1126</v>
      </c>
      <c r="T3206" s="4">
        <v>1067</v>
      </c>
      <c r="U3206" s="4">
        <v>105</v>
      </c>
      <c r="V3206" s="4">
        <v>103</v>
      </c>
      <c r="W3206" s="4">
        <v>97</v>
      </c>
      <c r="X3206" s="4">
        <v>78</v>
      </c>
      <c r="Y3206" s="4">
        <v>120</v>
      </c>
      <c r="Z3206" s="4">
        <v>127</v>
      </c>
      <c r="AA3206" s="4">
        <v>123</v>
      </c>
      <c r="AB3206" s="4">
        <v>120</v>
      </c>
      <c r="AC3206" s="4">
        <v>124</v>
      </c>
      <c r="AD3206" s="4">
        <v>122</v>
      </c>
      <c r="AE3206" s="4">
        <v>133</v>
      </c>
      <c r="AF3206" s="4">
        <v>218</v>
      </c>
      <c r="AG3206" s="4">
        <v>230</v>
      </c>
      <c r="AH3206" s="4">
        <v>96</v>
      </c>
      <c r="AI3206" s="4">
        <v>99</v>
      </c>
      <c r="AJ3206" s="4">
        <v>113</v>
      </c>
      <c r="AK3206" s="4">
        <v>121</v>
      </c>
      <c r="AL3206" s="4">
        <v>129</v>
      </c>
      <c r="AM3206" s="4">
        <v>117</v>
      </c>
      <c r="AN3206" s="4">
        <v>123</v>
      </c>
    </row>
    <row r="3207" spans="1:40" ht="15" customHeight="1" x14ac:dyDescent="0.25">
      <c r="A3207" s="4" t="str">
        <f>EB[[#This Row],[unit]] &amp; "#" &amp; EB[[#This Row],[indic_nrg]] &amp; "#" &amp; EB[[#This Row],[product]] &amp; "#" &amp; EB[[#This Row],[geo]]</f>
        <v>TJ#B_101820#4210#CZ</v>
      </c>
      <c r="B3207" s="4" t="str">
        <f>VLOOKUP(EB[[#This Row],[product]],KS_DB[[product]:[KS]],5,FALSE)</f>
        <v>gas</v>
      </c>
      <c r="C3207" s="4" t="str">
        <f>VLOOKUP(EB[[#This Row],[product]],KS_DB[[product]:[KS]],6,FALSE)</f>
        <v>gas</v>
      </c>
      <c r="D3207" s="4">
        <f>VLOOKUP(EB[[#This Row],[product]],Carriers[],4,FALSE)</f>
        <v>1</v>
      </c>
      <c r="E3207" s="4">
        <f>VLOOKUP(EB[[#This Row],[indic_nrg]],Indicators[],4,FALSE)</f>
        <v>0</v>
      </c>
      <c r="F3207" s="4">
        <f>IFERROR(VLOOKUP(EB[[#This Row],[Source_carrier]],KS_DB[[product]:[KS]],6,FALSE),0)</f>
        <v>0</v>
      </c>
      <c r="G3207" s="4" t="s">
        <v>34</v>
      </c>
      <c r="H3207" s="4" t="s">
        <v>643</v>
      </c>
      <c r="I3207" s="4" t="s">
        <v>89</v>
      </c>
      <c r="J3207" s="4" t="s">
        <v>37</v>
      </c>
      <c r="K3207" s="4" t="s">
        <v>644</v>
      </c>
      <c r="L3207" s="4" t="s">
        <v>39</v>
      </c>
      <c r="M3207" s="4" t="s">
        <v>90</v>
      </c>
      <c r="N3207" s="4" t="s">
        <v>41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51</v>
      </c>
      <c r="U3207" s="4">
        <v>105</v>
      </c>
      <c r="V3207" s="4">
        <v>102</v>
      </c>
      <c r="W3207" s="4">
        <v>96</v>
      </c>
      <c r="X3207" s="4">
        <v>77</v>
      </c>
      <c r="Y3207" s="4">
        <v>120</v>
      </c>
      <c r="Z3207" s="4">
        <v>127</v>
      </c>
      <c r="AA3207" s="4">
        <v>123</v>
      </c>
      <c r="AB3207" s="4">
        <v>120</v>
      </c>
      <c r="AC3207" s="4">
        <v>124</v>
      </c>
      <c r="AD3207" s="4">
        <v>122</v>
      </c>
      <c r="AE3207" s="4">
        <v>133</v>
      </c>
      <c r="AF3207" s="4">
        <v>153</v>
      </c>
      <c r="AG3207" s="4">
        <v>158</v>
      </c>
      <c r="AH3207" s="4">
        <v>52</v>
      </c>
      <c r="AI3207" s="4">
        <v>45</v>
      </c>
      <c r="AJ3207" s="4">
        <v>57</v>
      </c>
      <c r="AK3207" s="4">
        <v>65</v>
      </c>
      <c r="AL3207" s="4">
        <v>65</v>
      </c>
      <c r="AM3207" s="4">
        <v>63</v>
      </c>
      <c r="AN3207" s="4">
        <v>66</v>
      </c>
    </row>
    <row r="3208" spans="1:40" ht="15" customHeight="1" x14ac:dyDescent="0.25">
      <c r="A3208" s="4" t="str">
        <f>EB[[#This Row],[unit]] &amp; "#" &amp; EB[[#This Row],[indic_nrg]] &amp; "#" &amp; EB[[#This Row],[product]] &amp; "#" &amp; EB[[#This Row],[geo]]</f>
        <v>TJ#B_101820#4220#CZ</v>
      </c>
      <c r="B3208" s="4" t="str">
        <f>VLOOKUP(EB[[#This Row],[product]],KS_DB[[product]:[KS]],5,FALSE)</f>
        <v>gas</v>
      </c>
      <c r="C3208" s="4" t="str">
        <f>VLOOKUP(EB[[#This Row],[product]],KS_DB[[product]:[KS]],6,FALSE)</f>
        <v>gas</v>
      </c>
      <c r="D3208" s="4">
        <f>VLOOKUP(EB[[#This Row],[product]],Carriers[],4,FALSE)</f>
        <v>1</v>
      </c>
      <c r="E3208" s="4">
        <f>VLOOKUP(EB[[#This Row],[indic_nrg]],Indicators[],4,FALSE)</f>
        <v>0</v>
      </c>
      <c r="F3208" s="4">
        <f>IFERROR(VLOOKUP(EB[[#This Row],[Source_carrier]],KS_DB[[product]:[KS]],6,FALSE),0)</f>
        <v>0</v>
      </c>
      <c r="G3208" s="4" t="s">
        <v>34</v>
      </c>
      <c r="H3208" s="4" t="s">
        <v>643</v>
      </c>
      <c r="I3208" s="4" t="s">
        <v>91</v>
      </c>
      <c r="J3208" s="4" t="s">
        <v>37</v>
      </c>
      <c r="K3208" s="4" t="s">
        <v>644</v>
      </c>
      <c r="L3208" s="4" t="s">
        <v>39</v>
      </c>
      <c r="M3208" s="4" t="s">
        <v>92</v>
      </c>
      <c r="N3208" s="4" t="s">
        <v>41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1</v>
      </c>
      <c r="W3208" s="4">
        <v>1</v>
      </c>
      <c r="X3208" s="4">
        <v>1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1</v>
      </c>
      <c r="AI3208" s="4">
        <v>4</v>
      </c>
      <c r="AJ3208" s="4">
        <v>1</v>
      </c>
      <c r="AK3208" s="4">
        <v>1</v>
      </c>
      <c r="AL3208" s="4">
        <v>1</v>
      </c>
      <c r="AM3208" s="4">
        <v>1</v>
      </c>
      <c r="AN3208" s="4">
        <v>0</v>
      </c>
    </row>
    <row r="3209" spans="1:40" ht="15" customHeight="1" x14ac:dyDescent="0.25">
      <c r="A3209" s="4" t="str">
        <f>EB[[#This Row],[unit]] &amp; "#" &amp; EB[[#This Row],[indic_nrg]] &amp; "#" &amp; EB[[#This Row],[product]] &amp; "#" &amp; EB[[#This Row],[geo]]</f>
        <v>TJ#B_101820#4230#CZ</v>
      </c>
      <c r="B3209" s="4" t="str">
        <f>VLOOKUP(EB[[#This Row],[product]],KS_DB[[product]:[KS]],5,FALSE)</f>
        <v>gas</v>
      </c>
      <c r="C3209" s="4" t="str">
        <f>VLOOKUP(EB[[#This Row],[product]],KS_DB[[product]:[KS]],6,FALSE)</f>
        <v>gas</v>
      </c>
      <c r="D3209" s="4">
        <f>VLOOKUP(EB[[#This Row],[product]],Carriers[],4,FALSE)</f>
        <v>1</v>
      </c>
      <c r="E3209" s="4">
        <f>VLOOKUP(EB[[#This Row],[indic_nrg]],Indicators[],4,FALSE)</f>
        <v>0</v>
      </c>
      <c r="F3209" s="4">
        <f>IFERROR(VLOOKUP(EB[[#This Row],[Source_carrier]],KS_DB[[product]:[KS]],6,FALSE),0)</f>
        <v>0</v>
      </c>
      <c r="G3209" s="4" t="s">
        <v>34</v>
      </c>
      <c r="H3209" s="4" t="s">
        <v>643</v>
      </c>
      <c r="I3209" s="4" t="s">
        <v>93</v>
      </c>
      <c r="J3209" s="4" t="s">
        <v>37</v>
      </c>
      <c r="K3209" s="4" t="s">
        <v>644</v>
      </c>
      <c r="L3209" s="4" t="s">
        <v>39</v>
      </c>
      <c r="M3209" s="4" t="s">
        <v>94</v>
      </c>
      <c r="N3209" s="4" t="s">
        <v>41</v>
      </c>
      <c r="O3209" s="4">
        <v>0</v>
      </c>
      <c r="P3209" s="4">
        <v>0</v>
      </c>
      <c r="Q3209" s="4">
        <v>0</v>
      </c>
      <c r="R3209" s="4">
        <v>2351</v>
      </c>
      <c r="S3209" s="4">
        <v>1126</v>
      </c>
      <c r="T3209" s="4">
        <v>1016</v>
      </c>
      <c r="U3209" s="4">
        <v>0</v>
      </c>
      <c r="V3209" s="4">
        <v>0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4">
        <v>0</v>
      </c>
    </row>
    <row r="3210" spans="1:40" ht="15" customHeight="1" x14ac:dyDescent="0.25">
      <c r="A3210" s="4" t="str">
        <f>EB[[#This Row],[unit]] &amp; "#" &amp; EB[[#This Row],[indic_nrg]] &amp; "#" &amp; EB[[#This Row],[product]] &amp; "#" &amp; EB[[#This Row],[geo]]</f>
        <v>TJ#B_101820#4240#CZ</v>
      </c>
      <c r="B3210" s="4" t="str">
        <f>VLOOKUP(EB[[#This Row],[product]],KS_DB[[product]:[KS]],5,FALSE)</f>
        <v>gas</v>
      </c>
      <c r="C3210" s="4" t="str">
        <f>VLOOKUP(EB[[#This Row],[product]],KS_DB[[product]:[KS]],6,FALSE)</f>
        <v>gas</v>
      </c>
      <c r="D3210" s="4">
        <f>VLOOKUP(EB[[#This Row],[product]],Carriers[],4,FALSE)</f>
        <v>1</v>
      </c>
      <c r="E3210" s="4">
        <f>VLOOKUP(EB[[#This Row],[indic_nrg]],Indicators[],4,FALSE)</f>
        <v>0</v>
      </c>
      <c r="F3210" s="4">
        <f>IFERROR(VLOOKUP(EB[[#This Row],[Source_carrier]],KS_DB[[product]:[KS]],6,FALSE),0)</f>
        <v>0</v>
      </c>
      <c r="G3210" s="4" t="s">
        <v>34</v>
      </c>
      <c r="H3210" s="4" t="s">
        <v>643</v>
      </c>
      <c r="I3210" s="4" t="s">
        <v>95</v>
      </c>
      <c r="J3210" s="4" t="s">
        <v>37</v>
      </c>
      <c r="K3210" s="4" t="s">
        <v>644</v>
      </c>
      <c r="L3210" s="4" t="s">
        <v>39</v>
      </c>
      <c r="M3210" s="4" t="s">
        <v>96</v>
      </c>
      <c r="N3210" s="4" t="s">
        <v>41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0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4">
        <v>0</v>
      </c>
      <c r="AF3210" s="4">
        <v>65</v>
      </c>
      <c r="AG3210" s="4">
        <v>72</v>
      </c>
      <c r="AH3210" s="4">
        <v>43</v>
      </c>
      <c r="AI3210" s="4">
        <v>50</v>
      </c>
      <c r="AJ3210" s="4">
        <v>55</v>
      </c>
      <c r="AK3210" s="4">
        <v>55</v>
      </c>
      <c r="AL3210" s="4">
        <v>63</v>
      </c>
      <c r="AM3210" s="4">
        <v>53</v>
      </c>
      <c r="AN3210" s="4">
        <v>57</v>
      </c>
    </row>
    <row r="3211" spans="1:40" ht="15" customHeight="1" x14ac:dyDescent="0.25">
      <c r="A3211" s="4" t="str">
        <f>EB[[#This Row],[unit]] &amp; "#" &amp; EB[[#This Row],[indic_nrg]] &amp; "#" &amp; EB[[#This Row],[product]] &amp; "#" &amp; EB[[#This Row],[geo]]</f>
        <v>TJ#B_101820#5200#CZ</v>
      </c>
      <c r="B3211" s="4" t="str">
        <f>VLOOKUP(EB[[#This Row],[product]],KS_DB[[product]:[KS]],5,FALSE)</f>
        <v>heat</v>
      </c>
      <c r="C3211" s="4" t="str">
        <f>VLOOKUP(EB[[#This Row],[product]],KS_DB[[product]:[KS]],6,FALSE)</f>
        <v>heat</v>
      </c>
      <c r="D3211" s="4">
        <f>VLOOKUP(EB[[#This Row],[product]],Carriers[],4,FALSE)</f>
        <v>1</v>
      </c>
      <c r="E3211" s="4">
        <f>VLOOKUP(EB[[#This Row],[indic_nrg]],Indicators[],4,FALSE)</f>
        <v>0</v>
      </c>
      <c r="F3211" s="4">
        <f>IFERROR(VLOOKUP(EB[[#This Row],[Source_carrier]],KS_DB[[product]:[KS]],6,FALSE),0)</f>
        <v>0</v>
      </c>
      <c r="G3211" s="4" t="s">
        <v>34</v>
      </c>
      <c r="H3211" s="4" t="s">
        <v>643</v>
      </c>
      <c r="I3211" s="4" t="s">
        <v>97</v>
      </c>
      <c r="J3211" s="4" t="s">
        <v>37</v>
      </c>
      <c r="K3211" s="4" t="s">
        <v>644</v>
      </c>
      <c r="L3211" s="4" t="s">
        <v>39</v>
      </c>
      <c r="M3211" s="4" t="s">
        <v>98</v>
      </c>
      <c r="N3211" s="4" t="s">
        <v>41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1942</v>
      </c>
      <c r="Y3211" s="4">
        <v>1097</v>
      </c>
      <c r="Z3211" s="4">
        <v>1599</v>
      </c>
      <c r="AA3211" s="4">
        <v>1355</v>
      </c>
      <c r="AB3211" s="4">
        <v>1365</v>
      </c>
      <c r="AC3211" s="4">
        <v>1315</v>
      </c>
      <c r="AD3211" s="4">
        <v>1081</v>
      </c>
      <c r="AE3211" s="4">
        <v>1602</v>
      </c>
      <c r="AF3211" s="4">
        <v>1269</v>
      </c>
      <c r="AG3211" s="4">
        <v>574</v>
      </c>
      <c r="AH3211" s="4">
        <v>476</v>
      </c>
      <c r="AI3211" s="4">
        <v>690</v>
      </c>
      <c r="AJ3211" s="4">
        <v>548</v>
      </c>
      <c r="AK3211" s="4">
        <v>533</v>
      </c>
      <c r="AL3211" s="4">
        <v>410</v>
      </c>
      <c r="AM3211" s="4">
        <v>356</v>
      </c>
      <c r="AN3211" s="4">
        <v>390</v>
      </c>
    </row>
    <row r="3212" spans="1:40" ht="15" customHeight="1" x14ac:dyDescent="0.25">
      <c r="A3212" s="4" t="str">
        <f>EB[[#This Row],[unit]] &amp; "#" &amp; EB[[#This Row],[indic_nrg]] &amp; "#" &amp; EB[[#This Row],[product]] &amp; "#" &amp; EB[[#This Row],[geo]]</f>
        <v>TJ#B_101820#5500#CZ</v>
      </c>
      <c r="B3212" s="4" t="str">
        <f>VLOOKUP(EB[[#This Row],[product]],KS_DB[[product]:[KS]],5,FALSE)</f>
        <v>RES</v>
      </c>
      <c r="C3212" s="4" t="str">
        <f>VLOOKUP(EB[[#This Row],[product]],KS_DB[[product]:[KS]],6,FALSE)</f>
        <v>RES</v>
      </c>
      <c r="D3212" s="4">
        <f>VLOOKUP(EB[[#This Row],[product]],Carriers[],4,FALSE)</f>
        <v>0</v>
      </c>
      <c r="E3212" s="4">
        <f>VLOOKUP(EB[[#This Row],[indic_nrg]],Indicators[],4,FALSE)</f>
        <v>0</v>
      </c>
      <c r="F3212" s="4">
        <f>IFERROR(VLOOKUP(EB[[#This Row],[Source_carrier]],KS_DB[[product]:[KS]],6,FALSE),0)</f>
        <v>0</v>
      </c>
      <c r="G3212" s="4" t="s">
        <v>34</v>
      </c>
      <c r="H3212" s="4" t="s">
        <v>643</v>
      </c>
      <c r="I3212" s="4" t="s">
        <v>99</v>
      </c>
      <c r="J3212" s="4" t="s">
        <v>37</v>
      </c>
      <c r="K3212" s="4" t="s">
        <v>644</v>
      </c>
      <c r="L3212" s="4" t="s">
        <v>39</v>
      </c>
      <c r="M3212" s="4" t="s">
        <v>100</v>
      </c>
      <c r="N3212" s="4" t="s">
        <v>41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</v>
      </c>
      <c r="Y3212" s="4">
        <v>0</v>
      </c>
      <c r="Z3212" s="4">
        <v>0</v>
      </c>
      <c r="AA3212" s="4">
        <v>9</v>
      </c>
      <c r="AB3212" s="4">
        <v>35</v>
      </c>
      <c r="AC3212" s="4">
        <v>33</v>
      </c>
      <c r="AD3212" s="4">
        <v>34</v>
      </c>
      <c r="AE3212" s="4">
        <v>36</v>
      </c>
      <c r="AF3212" s="4">
        <v>41</v>
      </c>
      <c r="AG3212" s="4">
        <v>43</v>
      </c>
      <c r="AH3212" s="4">
        <v>37</v>
      </c>
      <c r="AI3212" s="4">
        <v>37</v>
      </c>
      <c r="AJ3212" s="4">
        <v>24</v>
      </c>
      <c r="AK3212" s="4">
        <v>51</v>
      </c>
      <c r="AL3212" s="4">
        <v>55</v>
      </c>
      <c r="AM3212" s="4">
        <v>60</v>
      </c>
      <c r="AN3212" s="4">
        <v>60</v>
      </c>
    </row>
    <row r="3213" spans="1:40" ht="15" customHeight="1" x14ac:dyDescent="0.25">
      <c r="A3213" s="4" t="str">
        <f>EB[[#This Row],[unit]] &amp; "#" &amp; EB[[#This Row],[indic_nrg]] &amp; "#" &amp; EB[[#This Row],[product]] &amp; "#" &amp; EB[[#This Row],[geo]]</f>
        <v>TJ#B_101820#5532#CZ</v>
      </c>
      <c r="B3213" s="4" t="str">
        <f>VLOOKUP(EB[[#This Row],[product]],KS_DB[[product]:[KS]],5,FALSE)</f>
        <v>RES</v>
      </c>
      <c r="C3213" s="4" t="str">
        <f>VLOOKUP(EB[[#This Row],[product]],KS_DB[[product]:[KS]],6,FALSE)</f>
        <v>RES</v>
      </c>
      <c r="D3213" s="4">
        <f>VLOOKUP(EB[[#This Row],[product]],Carriers[],4,FALSE)</f>
        <v>1</v>
      </c>
      <c r="E3213" s="4">
        <f>VLOOKUP(EB[[#This Row],[indic_nrg]],Indicators[],4,FALSE)</f>
        <v>0</v>
      </c>
      <c r="F3213" s="4">
        <f>IFERROR(VLOOKUP(EB[[#This Row],[Source_carrier]],KS_DB[[product]:[KS]],6,FALSE),0)</f>
        <v>0</v>
      </c>
      <c r="G3213" s="4" t="s">
        <v>34</v>
      </c>
      <c r="H3213" s="4" t="s">
        <v>643</v>
      </c>
      <c r="I3213" s="4" t="s">
        <v>101</v>
      </c>
      <c r="J3213" s="4" t="s">
        <v>37</v>
      </c>
      <c r="K3213" s="4" t="s">
        <v>644</v>
      </c>
      <c r="L3213" s="4" t="s">
        <v>39</v>
      </c>
      <c r="M3213" s="4" t="s">
        <v>102</v>
      </c>
      <c r="N3213" s="4" t="s">
        <v>41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</row>
    <row r="3214" spans="1:40" ht="15" customHeight="1" x14ac:dyDescent="0.25">
      <c r="A3214" s="4" t="str">
        <f>EB[[#This Row],[unit]] &amp; "#" &amp; EB[[#This Row],[indic_nrg]] &amp; "#" &amp; EB[[#This Row],[product]] &amp; "#" &amp; EB[[#This Row],[geo]]</f>
        <v>TJ#B_101820#5540#CZ</v>
      </c>
      <c r="B3214" s="4" t="str">
        <f>VLOOKUP(EB[[#This Row],[product]],KS_DB[[product]:[KS]],5,FALSE)</f>
        <v>biomass</v>
      </c>
      <c r="C3214" s="4" t="str">
        <f>VLOOKUP(EB[[#This Row],[product]],KS_DB[[product]:[KS]],6,FALSE)</f>
        <v>biomass</v>
      </c>
      <c r="D3214" s="4">
        <f>VLOOKUP(EB[[#This Row],[product]],Carriers[],4,FALSE)</f>
        <v>0</v>
      </c>
      <c r="E3214" s="4">
        <f>VLOOKUP(EB[[#This Row],[indic_nrg]],Indicators[],4,FALSE)</f>
        <v>0</v>
      </c>
      <c r="F3214" s="4">
        <f>IFERROR(VLOOKUP(EB[[#This Row],[Source_carrier]],KS_DB[[product]:[KS]],6,FALSE),0)</f>
        <v>0</v>
      </c>
      <c r="G3214" s="4" t="s">
        <v>34</v>
      </c>
      <c r="H3214" s="4" t="s">
        <v>643</v>
      </c>
      <c r="I3214" s="4" t="s">
        <v>103</v>
      </c>
      <c r="J3214" s="4" t="s">
        <v>37</v>
      </c>
      <c r="K3214" s="4" t="s">
        <v>644</v>
      </c>
      <c r="L3214" s="4" t="s">
        <v>39</v>
      </c>
      <c r="M3214" s="4" t="s">
        <v>104</v>
      </c>
      <c r="N3214" s="4" t="s">
        <v>41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0</v>
      </c>
      <c r="AA3214" s="4">
        <v>9</v>
      </c>
      <c r="AB3214" s="4">
        <v>35</v>
      </c>
      <c r="AC3214" s="4">
        <v>33</v>
      </c>
      <c r="AD3214" s="4">
        <v>34</v>
      </c>
      <c r="AE3214" s="4">
        <v>36</v>
      </c>
      <c r="AF3214" s="4">
        <v>41</v>
      </c>
      <c r="AG3214" s="4">
        <v>43</v>
      </c>
      <c r="AH3214" s="4">
        <v>37</v>
      </c>
      <c r="AI3214" s="4">
        <v>37</v>
      </c>
      <c r="AJ3214" s="4">
        <v>24</v>
      </c>
      <c r="AK3214" s="4">
        <v>51</v>
      </c>
      <c r="AL3214" s="4">
        <v>55</v>
      </c>
      <c r="AM3214" s="4">
        <v>60</v>
      </c>
      <c r="AN3214" s="4">
        <v>60</v>
      </c>
    </row>
    <row r="3215" spans="1:40" ht="15" customHeight="1" x14ac:dyDescent="0.25">
      <c r="A3215" s="4" t="str">
        <f>EB[[#This Row],[unit]] &amp; "#" &amp; EB[[#This Row],[indic_nrg]] &amp; "#" &amp; EB[[#This Row],[product]] &amp; "#" &amp; EB[[#This Row],[geo]]</f>
        <v>TJ#B_101820#5541#CZ</v>
      </c>
      <c r="B3215" s="4" t="str">
        <f>VLOOKUP(EB[[#This Row],[product]],KS_DB[[product]:[KS]],5,FALSE)</f>
        <v>biomass</v>
      </c>
      <c r="C3215" s="4" t="str">
        <f>VLOOKUP(EB[[#This Row],[product]],KS_DB[[product]:[KS]],6,FALSE)</f>
        <v>biomass</v>
      </c>
      <c r="D3215" s="4">
        <f>VLOOKUP(EB[[#This Row],[product]],Carriers[],4,FALSE)</f>
        <v>1</v>
      </c>
      <c r="E3215" s="4">
        <f>VLOOKUP(EB[[#This Row],[indic_nrg]],Indicators[],4,FALSE)</f>
        <v>0</v>
      </c>
      <c r="F3215" s="4">
        <f>IFERROR(VLOOKUP(EB[[#This Row],[Source_carrier]],KS_DB[[product]:[KS]],6,FALSE),0)</f>
        <v>0</v>
      </c>
      <c r="G3215" s="4" t="s">
        <v>34</v>
      </c>
      <c r="H3215" s="4" t="s">
        <v>643</v>
      </c>
      <c r="I3215" s="4" t="s">
        <v>105</v>
      </c>
      <c r="J3215" s="4" t="s">
        <v>37</v>
      </c>
      <c r="K3215" s="4" t="s">
        <v>644</v>
      </c>
      <c r="L3215" s="4" t="s">
        <v>39</v>
      </c>
      <c r="M3215" s="4" t="s">
        <v>106</v>
      </c>
      <c r="N3215" s="4" t="s">
        <v>41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0</v>
      </c>
      <c r="AA3215" s="4">
        <v>9</v>
      </c>
      <c r="AB3215" s="4">
        <v>35</v>
      </c>
      <c r="AC3215" s="4">
        <v>33</v>
      </c>
      <c r="AD3215" s="4">
        <v>34</v>
      </c>
      <c r="AE3215" s="4">
        <v>36</v>
      </c>
      <c r="AF3215" s="4">
        <v>41</v>
      </c>
      <c r="AG3215" s="4">
        <v>43</v>
      </c>
      <c r="AH3215" s="4">
        <v>37</v>
      </c>
      <c r="AI3215" s="4">
        <v>37</v>
      </c>
      <c r="AJ3215" s="4">
        <v>24</v>
      </c>
      <c r="AK3215" s="4">
        <v>51</v>
      </c>
      <c r="AL3215" s="4">
        <v>55</v>
      </c>
      <c r="AM3215" s="4">
        <v>60</v>
      </c>
      <c r="AN3215" s="4">
        <v>60</v>
      </c>
    </row>
    <row r="3216" spans="1:40" ht="15" customHeight="1" x14ac:dyDescent="0.25">
      <c r="A3216" s="4" t="str">
        <f>EB[[#This Row],[unit]] &amp; "#" &amp; EB[[#This Row],[indic_nrg]] &amp; "#" &amp; EB[[#This Row],[product]] &amp; "#" &amp; EB[[#This Row],[geo]]</f>
        <v>TJ#B_101820#5542#CZ</v>
      </c>
      <c r="B3216" s="4" t="str">
        <f>VLOOKUP(EB[[#This Row],[product]],KS_DB[[product]:[KS]],5,FALSE)</f>
        <v>biomass</v>
      </c>
      <c r="C3216" s="4" t="str">
        <f>VLOOKUP(EB[[#This Row],[product]],KS_DB[[product]:[KS]],6,FALSE)</f>
        <v>biomass</v>
      </c>
      <c r="D3216" s="4">
        <f>VLOOKUP(EB[[#This Row],[product]],Carriers[],4,FALSE)</f>
        <v>1</v>
      </c>
      <c r="E3216" s="4">
        <f>VLOOKUP(EB[[#This Row],[indic_nrg]],Indicators[],4,FALSE)</f>
        <v>0</v>
      </c>
      <c r="F3216" s="4">
        <f>IFERROR(VLOOKUP(EB[[#This Row],[Source_carrier]],KS_DB[[product]:[KS]],6,FALSE),0)</f>
        <v>0</v>
      </c>
      <c r="G3216" s="4" t="s">
        <v>34</v>
      </c>
      <c r="H3216" s="4" t="s">
        <v>643</v>
      </c>
      <c r="I3216" s="4" t="s">
        <v>107</v>
      </c>
      <c r="J3216" s="4" t="s">
        <v>37</v>
      </c>
      <c r="K3216" s="4" t="s">
        <v>644</v>
      </c>
      <c r="L3216" s="4" t="s">
        <v>39</v>
      </c>
      <c r="M3216" s="4" t="s">
        <v>108</v>
      </c>
      <c r="N3216" s="4" t="s">
        <v>41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</row>
    <row r="3217" spans="1:40" ht="15" customHeight="1" x14ac:dyDescent="0.25">
      <c r="A3217" s="4" t="str">
        <f>EB[[#This Row],[unit]] &amp; "#" &amp; EB[[#This Row],[indic_nrg]] &amp; "#" &amp; EB[[#This Row],[product]] &amp; "#" &amp; EB[[#This Row],[geo]]</f>
        <v>TJ#B_101820#55431#CZ</v>
      </c>
      <c r="B3217" s="4" t="str">
        <f>VLOOKUP(EB[[#This Row],[product]],KS_DB[[product]:[KS]],5,FALSE)</f>
        <v>biomass</v>
      </c>
      <c r="C3217" s="4" t="str">
        <f>VLOOKUP(EB[[#This Row],[product]],KS_DB[[product]:[KS]],6,FALSE)</f>
        <v>biomass</v>
      </c>
      <c r="D3217" s="4">
        <f>VLOOKUP(EB[[#This Row],[product]],Carriers[],4,FALSE)</f>
        <v>1</v>
      </c>
      <c r="E3217" s="4">
        <f>VLOOKUP(EB[[#This Row],[indic_nrg]],Indicators[],4,FALSE)</f>
        <v>0</v>
      </c>
      <c r="F3217" s="4">
        <f>IFERROR(VLOOKUP(EB[[#This Row],[Source_carrier]],KS_DB[[product]:[KS]],6,FALSE),0)</f>
        <v>0</v>
      </c>
      <c r="G3217" s="4" t="s">
        <v>34</v>
      </c>
      <c r="H3217" s="4" t="s">
        <v>643</v>
      </c>
      <c r="I3217" s="4" t="s">
        <v>109</v>
      </c>
      <c r="J3217" s="4" t="s">
        <v>37</v>
      </c>
      <c r="K3217" s="4" t="s">
        <v>644</v>
      </c>
      <c r="L3217" s="4" t="s">
        <v>39</v>
      </c>
      <c r="M3217" s="4" t="s">
        <v>110</v>
      </c>
      <c r="N3217" s="4" t="s">
        <v>41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</row>
    <row r="3218" spans="1:40" ht="15" customHeight="1" x14ac:dyDescent="0.25">
      <c r="A3218" s="4" t="str">
        <f>EB[[#This Row],[unit]] &amp; "#" &amp; EB[[#This Row],[indic_nrg]] &amp; "#" &amp; EB[[#This Row],[product]] &amp; "#" &amp; EB[[#This Row],[geo]]</f>
        <v>TJ#B_101820#55432#CZ</v>
      </c>
      <c r="B3218" s="4" t="str">
        <f>VLOOKUP(EB[[#This Row],[product]],KS_DB[[product]:[KS]],5,FALSE)</f>
        <v>biomass</v>
      </c>
      <c r="C3218" s="4" t="str">
        <f>VLOOKUP(EB[[#This Row],[product]],KS_DB[[product]:[KS]],6,FALSE)</f>
        <v>biomass</v>
      </c>
      <c r="D3218" s="4">
        <f>VLOOKUP(EB[[#This Row],[product]],Carriers[],4,FALSE)</f>
        <v>1</v>
      </c>
      <c r="E3218" s="4">
        <f>VLOOKUP(EB[[#This Row],[indic_nrg]],Indicators[],4,FALSE)</f>
        <v>0</v>
      </c>
      <c r="F3218" s="4">
        <f>IFERROR(VLOOKUP(EB[[#This Row],[Source_carrier]],KS_DB[[product]:[KS]],6,FALSE),0)</f>
        <v>0</v>
      </c>
      <c r="G3218" s="4" t="s">
        <v>34</v>
      </c>
      <c r="H3218" s="4" t="s">
        <v>643</v>
      </c>
      <c r="I3218" s="4" t="s">
        <v>111</v>
      </c>
      <c r="J3218" s="4" t="s">
        <v>37</v>
      </c>
      <c r="K3218" s="4" t="s">
        <v>644</v>
      </c>
      <c r="L3218" s="4" t="s">
        <v>39</v>
      </c>
      <c r="M3218" s="4" t="s">
        <v>112</v>
      </c>
      <c r="N3218" s="4" t="s">
        <v>41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</row>
    <row r="3219" spans="1:40" ht="15" customHeight="1" x14ac:dyDescent="0.25">
      <c r="A3219" s="4" t="str">
        <f>EB[[#This Row],[unit]] &amp; "#" &amp; EB[[#This Row],[indic_nrg]] &amp; "#" &amp; EB[[#This Row],[product]] &amp; "#" &amp; EB[[#This Row],[geo]]</f>
        <v>TJ#B_101820#5544#CZ</v>
      </c>
      <c r="B3219" s="4" t="str">
        <f>VLOOKUP(EB[[#This Row],[product]],KS_DB[[product]:[KS]],5,FALSE)</f>
        <v>biomass</v>
      </c>
      <c r="C3219" s="4" t="str">
        <f>VLOOKUP(EB[[#This Row],[product]],KS_DB[[product]:[KS]],6,FALSE)</f>
        <v>biomass</v>
      </c>
      <c r="D3219" s="4">
        <f>VLOOKUP(EB[[#This Row],[product]],Carriers[],4,FALSE)</f>
        <v>1</v>
      </c>
      <c r="E3219" s="4">
        <f>VLOOKUP(EB[[#This Row],[indic_nrg]],Indicators[],4,FALSE)</f>
        <v>0</v>
      </c>
      <c r="F3219" s="4">
        <f>IFERROR(VLOOKUP(EB[[#This Row],[Source_carrier]],KS_DB[[product]:[KS]],6,FALSE),0)</f>
        <v>0</v>
      </c>
      <c r="G3219" s="4" t="s">
        <v>34</v>
      </c>
      <c r="H3219" s="4" t="s">
        <v>643</v>
      </c>
      <c r="I3219" s="4" t="s">
        <v>113</v>
      </c>
      <c r="J3219" s="4" t="s">
        <v>37</v>
      </c>
      <c r="K3219" s="4" t="s">
        <v>644</v>
      </c>
      <c r="L3219" s="4" t="s">
        <v>39</v>
      </c>
      <c r="M3219" s="4" t="s">
        <v>114</v>
      </c>
      <c r="N3219" s="4" t="s">
        <v>41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</row>
    <row r="3220" spans="1:40" ht="15" customHeight="1" x14ac:dyDescent="0.25">
      <c r="A3220" s="4" t="str">
        <f>EB[[#This Row],[unit]] &amp; "#" &amp; EB[[#This Row],[indic_nrg]] &amp; "#" &amp; EB[[#This Row],[product]] &amp; "#" &amp; EB[[#This Row],[geo]]</f>
        <v>TJ#B_101820#5545#CZ</v>
      </c>
      <c r="B3220" s="4" t="str">
        <f>VLOOKUP(EB[[#This Row],[product]],KS_DB[[product]:[KS]],5,FALSE)</f>
        <v>biomass</v>
      </c>
      <c r="C3220" s="4" t="str">
        <f>VLOOKUP(EB[[#This Row],[product]],KS_DB[[product]:[KS]],6,FALSE)</f>
        <v>biomass</v>
      </c>
      <c r="D3220" s="4">
        <f>VLOOKUP(EB[[#This Row],[product]],Carriers[],4,FALSE)</f>
        <v>0</v>
      </c>
      <c r="E3220" s="4">
        <f>VLOOKUP(EB[[#This Row],[indic_nrg]],Indicators[],4,FALSE)</f>
        <v>0</v>
      </c>
      <c r="F3220" s="4">
        <f>IFERROR(VLOOKUP(EB[[#This Row],[Source_carrier]],KS_DB[[product]:[KS]],6,FALSE),0)</f>
        <v>0</v>
      </c>
      <c r="G3220" s="4" t="s">
        <v>34</v>
      </c>
      <c r="H3220" s="4" t="s">
        <v>643</v>
      </c>
      <c r="I3220" s="4" t="s">
        <v>115</v>
      </c>
      <c r="J3220" s="4" t="s">
        <v>37</v>
      </c>
      <c r="K3220" s="4" t="s">
        <v>644</v>
      </c>
      <c r="L3220" s="4" t="s">
        <v>39</v>
      </c>
      <c r="M3220" s="4" t="s">
        <v>116</v>
      </c>
      <c r="N3220" s="4" t="s">
        <v>41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</row>
    <row r="3221" spans="1:40" ht="15" customHeight="1" x14ac:dyDescent="0.25">
      <c r="A3221" s="4" t="str">
        <f>EB[[#This Row],[unit]] &amp; "#" &amp; EB[[#This Row],[indic_nrg]] &amp; "#" &amp; EB[[#This Row],[product]] &amp; "#" &amp; EB[[#This Row],[geo]]</f>
        <v>TJ#B_101820#5546#CZ</v>
      </c>
      <c r="B3221" s="4" t="str">
        <f>VLOOKUP(EB[[#This Row],[product]],KS_DB[[product]:[KS]],5,FALSE)</f>
        <v>biomass</v>
      </c>
      <c r="C3221" s="4" t="str">
        <f>VLOOKUP(EB[[#This Row],[product]],KS_DB[[product]:[KS]],6,FALSE)</f>
        <v>biomass</v>
      </c>
      <c r="D3221" s="4">
        <f>VLOOKUP(EB[[#This Row],[product]],Carriers[],4,FALSE)</f>
        <v>1</v>
      </c>
      <c r="E3221" s="4">
        <f>VLOOKUP(EB[[#This Row],[indic_nrg]],Indicators[],4,FALSE)</f>
        <v>0</v>
      </c>
      <c r="F3221" s="4">
        <f>IFERROR(VLOOKUP(EB[[#This Row],[Source_carrier]],KS_DB[[product]:[KS]],6,FALSE),0)</f>
        <v>0</v>
      </c>
      <c r="G3221" s="4" t="s">
        <v>34</v>
      </c>
      <c r="H3221" s="4" t="s">
        <v>643</v>
      </c>
      <c r="I3221" s="4" t="s">
        <v>117</v>
      </c>
      <c r="J3221" s="4" t="s">
        <v>37</v>
      </c>
      <c r="K3221" s="4" t="s">
        <v>644</v>
      </c>
      <c r="L3221" s="4" t="s">
        <v>39</v>
      </c>
      <c r="M3221" s="4" t="s">
        <v>118</v>
      </c>
      <c r="N3221" s="4" t="s">
        <v>41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4">
        <v>0</v>
      </c>
    </row>
    <row r="3222" spans="1:40" ht="15" customHeight="1" x14ac:dyDescent="0.25">
      <c r="A3222" s="4" t="str">
        <f>EB[[#This Row],[unit]] &amp; "#" &amp; EB[[#This Row],[indic_nrg]] &amp; "#" &amp; EB[[#This Row],[product]] &amp; "#" &amp; EB[[#This Row],[geo]]</f>
        <v>TJ#B_101820#5547#CZ</v>
      </c>
      <c r="B3222" s="4" t="str">
        <f>VLOOKUP(EB[[#This Row],[product]],KS_DB[[product]:[KS]],5,FALSE)</f>
        <v>biomass</v>
      </c>
      <c r="C3222" s="4" t="str">
        <f>VLOOKUP(EB[[#This Row],[product]],KS_DB[[product]:[KS]],6,FALSE)</f>
        <v>biomass</v>
      </c>
      <c r="D3222" s="4">
        <f>VLOOKUP(EB[[#This Row],[product]],Carriers[],4,FALSE)</f>
        <v>1</v>
      </c>
      <c r="E3222" s="4">
        <f>VLOOKUP(EB[[#This Row],[indic_nrg]],Indicators[],4,FALSE)</f>
        <v>0</v>
      </c>
      <c r="F3222" s="4">
        <f>IFERROR(VLOOKUP(EB[[#This Row],[Source_carrier]],KS_DB[[product]:[KS]],6,FALSE),0)</f>
        <v>0</v>
      </c>
      <c r="G3222" s="4" t="s">
        <v>34</v>
      </c>
      <c r="H3222" s="4" t="s">
        <v>643</v>
      </c>
      <c r="I3222" s="4" t="s">
        <v>119</v>
      </c>
      <c r="J3222" s="4" t="s">
        <v>37</v>
      </c>
      <c r="K3222" s="4" t="s">
        <v>644</v>
      </c>
      <c r="L3222" s="4" t="s">
        <v>39</v>
      </c>
      <c r="M3222" s="4" t="s">
        <v>120</v>
      </c>
      <c r="N3222" s="4" t="s">
        <v>41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</v>
      </c>
      <c r="Y3222" s="4">
        <v>0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</row>
    <row r="3223" spans="1:40" ht="15" customHeight="1" x14ac:dyDescent="0.25">
      <c r="A3223" s="4" t="str">
        <f>EB[[#This Row],[unit]] &amp; "#" &amp; EB[[#This Row],[indic_nrg]] &amp; "#" &amp; EB[[#This Row],[product]] &amp; "#" &amp; EB[[#This Row],[geo]]</f>
        <v>TJ#B_101820#5548#CZ</v>
      </c>
      <c r="B3223" s="4" t="str">
        <f>VLOOKUP(EB[[#This Row],[product]],KS_DB[[product]:[KS]],5,FALSE)</f>
        <v>biomass</v>
      </c>
      <c r="C3223" s="4" t="str">
        <f>VLOOKUP(EB[[#This Row],[product]],KS_DB[[product]:[KS]],6,FALSE)</f>
        <v>biomass</v>
      </c>
      <c r="D3223" s="4">
        <f>VLOOKUP(EB[[#This Row],[product]],Carriers[],4,FALSE)</f>
        <v>1</v>
      </c>
      <c r="E3223" s="4">
        <f>VLOOKUP(EB[[#This Row],[indic_nrg]],Indicators[],4,FALSE)</f>
        <v>0</v>
      </c>
      <c r="F3223" s="4">
        <f>IFERROR(VLOOKUP(EB[[#This Row],[Source_carrier]],KS_DB[[product]:[KS]],6,FALSE),0)</f>
        <v>0</v>
      </c>
      <c r="G3223" s="4" t="s">
        <v>34</v>
      </c>
      <c r="H3223" s="4" t="s">
        <v>643</v>
      </c>
      <c r="I3223" s="4" t="s">
        <v>121</v>
      </c>
      <c r="J3223" s="4" t="s">
        <v>37</v>
      </c>
      <c r="K3223" s="4" t="s">
        <v>644</v>
      </c>
      <c r="L3223" s="4" t="s">
        <v>39</v>
      </c>
      <c r="M3223" s="4" t="s">
        <v>122</v>
      </c>
      <c r="N3223" s="4" t="s">
        <v>41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</row>
    <row r="3224" spans="1:40" ht="15" customHeight="1" x14ac:dyDescent="0.25">
      <c r="A3224" s="4" t="str">
        <f>EB[[#This Row],[unit]] &amp; "#" &amp; EB[[#This Row],[indic_nrg]] &amp; "#" &amp; EB[[#This Row],[product]] &amp; "#" &amp; EB[[#This Row],[geo]]</f>
        <v>TJ#B_101820#5549#CZ</v>
      </c>
      <c r="B3224" s="4" t="str">
        <f>VLOOKUP(EB[[#This Row],[product]],KS_DB[[product]:[KS]],5,FALSE)</f>
        <v>biomass</v>
      </c>
      <c r="C3224" s="4" t="str">
        <f>VLOOKUP(EB[[#This Row],[product]],KS_DB[[product]:[KS]],6,FALSE)</f>
        <v>biomass</v>
      </c>
      <c r="D3224" s="4">
        <f>VLOOKUP(EB[[#This Row],[product]],Carriers[],4,FALSE)</f>
        <v>1</v>
      </c>
      <c r="E3224" s="4">
        <f>VLOOKUP(EB[[#This Row],[indic_nrg]],Indicators[],4,FALSE)</f>
        <v>0</v>
      </c>
      <c r="F3224" s="4">
        <f>IFERROR(VLOOKUP(EB[[#This Row],[Source_carrier]],KS_DB[[product]:[KS]],6,FALSE),0)</f>
        <v>0</v>
      </c>
      <c r="G3224" s="4" t="s">
        <v>34</v>
      </c>
      <c r="H3224" s="4" t="s">
        <v>643</v>
      </c>
      <c r="I3224" s="4" t="s">
        <v>123</v>
      </c>
      <c r="J3224" s="4" t="s">
        <v>37</v>
      </c>
      <c r="K3224" s="4" t="s">
        <v>644</v>
      </c>
      <c r="L3224" s="4" t="s">
        <v>39</v>
      </c>
      <c r="M3224" s="4" t="s">
        <v>124</v>
      </c>
      <c r="N3224" s="4" t="s">
        <v>41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</row>
    <row r="3225" spans="1:40" ht="15" customHeight="1" x14ac:dyDescent="0.25">
      <c r="A3225" s="4" t="str">
        <f>EB[[#This Row],[unit]] &amp; "#" &amp; EB[[#This Row],[indic_nrg]] &amp; "#" &amp; EB[[#This Row],[product]] &amp; "#" &amp; EB[[#This Row],[geo]]</f>
        <v>TJ#B_101820#5550#CZ</v>
      </c>
      <c r="B3225" s="4" t="str">
        <f>VLOOKUP(EB[[#This Row],[product]],KS_DB[[product]:[KS]],5,FALSE)</f>
        <v>RES</v>
      </c>
      <c r="C3225" s="4" t="str">
        <f>VLOOKUP(EB[[#This Row],[product]],KS_DB[[product]:[KS]],6,FALSE)</f>
        <v>RES</v>
      </c>
      <c r="D3225" s="4">
        <f>VLOOKUP(EB[[#This Row],[product]],Carriers[],4,FALSE)</f>
        <v>1</v>
      </c>
      <c r="E3225" s="4">
        <f>VLOOKUP(EB[[#This Row],[indic_nrg]],Indicators[],4,FALSE)</f>
        <v>0</v>
      </c>
      <c r="F3225" s="4">
        <f>IFERROR(VLOOKUP(EB[[#This Row],[Source_carrier]],KS_DB[[product]:[KS]],6,FALSE),0)</f>
        <v>0</v>
      </c>
      <c r="G3225" s="4" t="s">
        <v>34</v>
      </c>
      <c r="H3225" s="4" t="s">
        <v>643</v>
      </c>
      <c r="I3225" s="4" t="s">
        <v>125</v>
      </c>
      <c r="J3225" s="4" t="s">
        <v>37</v>
      </c>
      <c r="K3225" s="4" t="s">
        <v>644</v>
      </c>
      <c r="L3225" s="4" t="s">
        <v>39</v>
      </c>
      <c r="M3225" s="4" t="s">
        <v>126</v>
      </c>
      <c r="N3225" s="4" t="s">
        <v>41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</row>
    <row r="3226" spans="1:40" ht="15" customHeight="1" x14ac:dyDescent="0.25">
      <c r="A3226" s="4" t="str">
        <f>EB[[#This Row],[unit]] &amp; "#" &amp; EB[[#This Row],[indic_nrg]] &amp; "#" &amp; EB[[#This Row],[product]] &amp; "#" &amp; EB[[#This Row],[geo]]</f>
        <v>TJ#B_101820#6000#CZ</v>
      </c>
      <c r="B3226" s="4" t="str">
        <f>VLOOKUP(EB[[#This Row],[product]],KS_DB[[product]:[KS]],5,FALSE)</f>
        <v>electricity</v>
      </c>
      <c r="C3226" s="4" t="str">
        <f>VLOOKUP(EB[[#This Row],[product]],KS_DB[[product]:[KS]],6,FALSE)</f>
        <v>electricity</v>
      </c>
      <c r="D3226" s="4">
        <f>VLOOKUP(EB[[#This Row],[product]],Carriers[],4,FALSE)</f>
        <v>1</v>
      </c>
      <c r="E3226" s="4">
        <f>VLOOKUP(EB[[#This Row],[indic_nrg]],Indicators[],4,FALSE)</f>
        <v>0</v>
      </c>
      <c r="F3226" s="4">
        <f>IFERROR(VLOOKUP(EB[[#This Row],[Source_carrier]],KS_DB[[product]:[KS]],6,FALSE),0)</f>
        <v>0</v>
      </c>
      <c r="G3226" s="4" t="s">
        <v>34</v>
      </c>
      <c r="H3226" s="4" t="s">
        <v>643</v>
      </c>
      <c r="I3226" s="4" t="s">
        <v>127</v>
      </c>
      <c r="J3226" s="4" t="s">
        <v>37</v>
      </c>
      <c r="K3226" s="4" t="s">
        <v>644</v>
      </c>
      <c r="L3226" s="4" t="s">
        <v>39</v>
      </c>
      <c r="M3226" s="4" t="s">
        <v>128</v>
      </c>
      <c r="N3226" s="4" t="s">
        <v>41</v>
      </c>
      <c r="O3226" s="4">
        <v>9202</v>
      </c>
      <c r="P3226" s="4">
        <v>7322</v>
      </c>
      <c r="Q3226" s="4">
        <v>7308</v>
      </c>
      <c r="R3226" s="4">
        <v>7171</v>
      </c>
      <c r="S3226" s="4">
        <v>6908</v>
      </c>
      <c r="T3226" s="4">
        <v>7312</v>
      </c>
      <c r="U3226" s="4">
        <v>7074</v>
      </c>
      <c r="V3226" s="4">
        <v>7409</v>
      </c>
      <c r="W3226" s="4">
        <v>7466</v>
      </c>
      <c r="X3226" s="4">
        <v>7747</v>
      </c>
      <c r="Y3226" s="4">
        <v>7333</v>
      </c>
      <c r="Z3226" s="4">
        <v>8204</v>
      </c>
      <c r="AA3226" s="4">
        <v>7783</v>
      </c>
      <c r="AB3226" s="4">
        <v>8572</v>
      </c>
      <c r="AC3226" s="4">
        <v>8755</v>
      </c>
      <c r="AD3226" s="4">
        <v>9133</v>
      </c>
      <c r="AE3226" s="4">
        <v>8960</v>
      </c>
      <c r="AF3226" s="4">
        <v>9724</v>
      </c>
      <c r="AG3226" s="4">
        <v>9558</v>
      </c>
      <c r="AH3226" s="4">
        <v>7186</v>
      </c>
      <c r="AI3226" s="4">
        <v>7614</v>
      </c>
      <c r="AJ3226" s="4">
        <v>8042</v>
      </c>
      <c r="AK3226" s="4">
        <v>7909</v>
      </c>
      <c r="AL3226" s="4">
        <v>7229</v>
      </c>
      <c r="AM3226" s="4">
        <v>7877</v>
      </c>
      <c r="AN3226" s="4">
        <v>10238</v>
      </c>
    </row>
    <row r="3227" spans="1:40" ht="15" customHeight="1" x14ac:dyDescent="0.25">
      <c r="A3227" s="4" t="str">
        <f>EB[[#This Row],[unit]] &amp; "#" &amp; EB[[#This Row],[indic_nrg]] &amp; "#" &amp; EB[[#This Row],[product]] &amp; "#" &amp; EB[[#This Row],[geo]]</f>
        <v>TJ#B_101820#7100#CZ</v>
      </c>
      <c r="B3227" s="4" t="str">
        <f>VLOOKUP(EB[[#This Row],[product]],KS_DB[[product]:[KS]],5,FALSE)</f>
        <v>other</v>
      </c>
      <c r="C3227" s="4" t="str">
        <f>VLOOKUP(EB[[#This Row],[product]],KS_DB[[product]:[KS]],6,FALSE)</f>
        <v>other</v>
      </c>
      <c r="D3227" s="4">
        <f>VLOOKUP(EB[[#This Row],[product]],Carriers[],4,FALSE)</f>
        <v>1</v>
      </c>
      <c r="E3227" s="4">
        <f>VLOOKUP(EB[[#This Row],[indic_nrg]],Indicators[],4,FALSE)</f>
        <v>0</v>
      </c>
      <c r="F3227" s="4">
        <f>IFERROR(VLOOKUP(EB[[#This Row],[Source_carrier]],KS_DB[[product]:[KS]],6,FALSE),0)</f>
        <v>0</v>
      </c>
      <c r="G3227" s="4" t="s">
        <v>34</v>
      </c>
      <c r="H3227" s="4" t="s">
        <v>643</v>
      </c>
      <c r="I3227" s="4" t="s">
        <v>129</v>
      </c>
      <c r="J3227" s="4" t="s">
        <v>37</v>
      </c>
      <c r="K3227" s="4" t="s">
        <v>644</v>
      </c>
      <c r="L3227" s="4" t="s">
        <v>39</v>
      </c>
      <c r="M3227" s="4" t="s">
        <v>130</v>
      </c>
      <c r="N3227" s="4" t="s">
        <v>41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562</v>
      </c>
      <c r="W3227" s="4">
        <v>1036</v>
      </c>
      <c r="X3227" s="4">
        <v>1148</v>
      </c>
      <c r="Y3227" s="4">
        <v>1721</v>
      </c>
      <c r="Z3227" s="4">
        <v>2345</v>
      </c>
      <c r="AA3227" s="4">
        <v>1901</v>
      </c>
      <c r="AB3227" s="4">
        <v>2202</v>
      </c>
      <c r="AC3227" s="4">
        <v>3536</v>
      </c>
      <c r="AD3227" s="4">
        <v>4445</v>
      </c>
      <c r="AE3227" s="4">
        <v>4200</v>
      </c>
      <c r="AF3227" s="4">
        <v>4557</v>
      </c>
      <c r="AG3227" s="4">
        <v>5026</v>
      </c>
      <c r="AH3227" s="4">
        <v>5597</v>
      </c>
      <c r="AI3227" s="4">
        <v>5532</v>
      </c>
      <c r="AJ3227" s="4">
        <v>5663</v>
      </c>
      <c r="AK3227" s="4">
        <v>5836</v>
      </c>
      <c r="AL3227" s="4">
        <v>5487</v>
      </c>
      <c r="AM3227" s="4">
        <v>6886</v>
      </c>
      <c r="AN3227" s="4">
        <v>7782</v>
      </c>
    </row>
    <row r="3228" spans="1:40" ht="15" customHeight="1" x14ac:dyDescent="0.25">
      <c r="A3228" s="4" t="str">
        <f>EB[[#This Row],[unit]] &amp; "#" &amp; EB[[#This Row],[indic_nrg]] &amp; "#" &amp; EB[[#This Row],[product]] &amp; "#" &amp; EB[[#This Row],[geo]]</f>
        <v>TJ#B_101820#7200#CZ</v>
      </c>
      <c r="B3228" s="4" t="str">
        <f>VLOOKUP(EB[[#This Row],[product]],KS_DB[[product]:[KS]],5,FALSE)</f>
        <v>other</v>
      </c>
      <c r="C3228" s="4" t="str">
        <f>VLOOKUP(EB[[#This Row],[product]],KS_DB[[product]:[KS]],6,FALSE)</f>
        <v>other</v>
      </c>
      <c r="D3228" s="4">
        <f>VLOOKUP(EB[[#This Row],[product]],Carriers[],4,FALSE)</f>
        <v>0</v>
      </c>
      <c r="E3228" s="4">
        <f>VLOOKUP(EB[[#This Row],[indic_nrg]],Indicators[],4,FALSE)</f>
        <v>0</v>
      </c>
      <c r="F3228" s="4">
        <f>IFERROR(VLOOKUP(EB[[#This Row],[Source_carrier]],KS_DB[[product]:[KS]],6,FALSE),0)</f>
        <v>0</v>
      </c>
      <c r="G3228" s="4" t="s">
        <v>34</v>
      </c>
      <c r="H3228" s="4" t="s">
        <v>643</v>
      </c>
      <c r="I3228" s="4" t="s">
        <v>131</v>
      </c>
      <c r="J3228" s="4" t="s">
        <v>37</v>
      </c>
      <c r="K3228" s="4" t="s">
        <v>644</v>
      </c>
      <c r="L3228" s="4" t="s">
        <v>39</v>
      </c>
      <c r="M3228" s="4" t="s">
        <v>132</v>
      </c>
      <c r="N3228" s="4" t="s">
        <v>41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562</v>
      </c>
      <c r="W3228" s="4">
        <v>1036</v>
      </c>
      <c r="X3228" s="4">
        <v>1148</v>
      </c>
      <c r="Y3228" s="4">
        <v>1721</v>
      </c>
      <c r="Z3228" s="4">
        <v>2345</v>
      </c>
      <c r="AA3228" s="4">
        <v>1901</v>
      </c>
      <c r="AB3228" s="4">
        <v>2202</v>
      </c>
      <c r="AC3228" s="4">
        <v>3536</v>
      </c>
      <c r="AD3228" s="4">
        <v>4445</v>
      </c>
      <c r="AE3228" s="4">
        <v>4200</v>
      </c>
      <c r="AF3228" s="4">
        <v>4557</v>
      </c>
      <c r="AG3228" s="4">
        <v>5026</v>
      </c>
      <c r="AH3228" s="4">
        <v>5597</v>
      </c>
      <c r="AI3228" s="4">
        <v>5532</v>
      </c>
      <c r="AJ3228" s="4">
        <v>5663</v>
      </c>
      <c r="AK3228" s="4">
        <v>5836</v>
      </c>
      <c r="AL3228" s="4">
        <v>5487</v>
      </c>
      <c r="AM3228" s="4">
        <v>6886</v>
      </c>
      <c r="AN3228" s="4">
        <v>7782</v>
      </c>
    </row>
    <row r="3229" spans="1:40" ht="15" customHeight="1" x14ac:dyDescent="0.25">
      <c r="A3229" s="4" t="str">
        <f>EB[[#This Row],[unit]] &amp; "#" &amp; EB[[#This Row],[indic_nrg]] &amp; "#" &amp; EB[[#This Row],[product]] &amp; "#" &amp; EB[[#This Row],[geo]]</f>
        <v>TJ#B_101825#0000#CZ</v>
      </c>
      <c r="B3229" s="4" t="str">
        <f>VLOOKUP(EB[[#This Row],[product]],KS_DB[[product]:[KS]],5,FALSE)</f>
        <v>all</v>
      </c>
      <c r="C3229" s="4" t="str">
        <f>VLOOKUP(EB[[#This Row],[product]],KS_DB[[product]:[KS]],6,FALSE)</f>
        <v>all</v>
      </c>
      <c r="D3229" s="4">
        <f>VLOOKUP(EB[[#This Row],[product]],Carriers[],4,FALSE)</f>
        <v>0</v>
      </c>
      <c r="E3229" s="4">
        <f>VLOOKUP(EB[[#This Row],[indic_nrg]],Indicators[],4,FALSE)</f>
        <v>0</v>
      </c>
      <c r="F3229" s="4">
        <f>IFERROR(VLOOKUP(EB[[#This Row],[Source_carrier]],KS_DB[[product]:[KS]],6,FALSE),0)</f>
        <v>0</v>
      </c>
      <c r="G3229" s="4" t="s">
        <v>34</v>
      </c>
      <c r="H3229" s="4" t="s">
        <v>645</v>
      </c>
      <c r="I3229" s="4" t="s">
        <v>36</v>
      </c>
      <c r="J3229" s="4" t="s">
        <v>37</v>
      </c>
      <c r="K3229" s="4" t="s">
        <v>646</v>
      </c>
      <c r="L3229" s="4" t="s">
        <v>39</v>
      </c>
      <c r="M3229" s="4" t="s">
        <v>40</v>
      </c>
      <c r="N3229" s="4" t="s">
        <v>41</v>
      </c>
      <c r="O3229" s="4">
        <v>1170</v>
      </c>
      <c r="P3229" s="4">
        <v>1196</v>
      </c>
      <c r="Q3229" s="4">
        <v>1183</v>
      </c>
      <c r="R3229" s="4">
        <v>2286</v>
      </c>
      <c r="S3229" s="4">
        <v>3376</v>
      </c>
      <c r="T3229" s="4">
        <v>2153</v>
      </c>
      <c r="U3229" s="4">
        <v>3524</v>
      </c>
      <c r="V3229" s="4">
        <v>3117</v>
      </c>
      <c r="W3229" s="4">
        <v>2321</v>
      </c>
      <c r="X3229" s="4">
        <v>3061</v>
      </c>
      <c r="Y3229" s="4">
        <v>2655</v>
      </c>
      <c r="Z3229" s="4">
        <v>2227</v>
      </c>
      <c r="AA3229" s="4">
        <v>2345</v>
      </c>
      <c r="AB3229" s="4">
        <v>2212</v>
      </c>
      <c r="AC3229" s="4">
        <v>2326</v>
      </c>
      <c r="AD3229" s="4">
        <v>2186</v>
      </c>
      <c r="AE3229" s="4">
        <v>2015</v>
      </c>
      <c r="AF3229" s="4">
        <v>2058</v>
      </c>
      <c r="AG3229" s="4">
        <v>2849</v>
      </c>
      <c r="AH3229" s="4">
        <v>2573</v>
      </c>
      <c r="AI3229" s="4">
        <v>4363</v>
      </c>
      <c r="AJ3229" s="4">
        <v>3421</v>
      </c>
      <c r="AK3229" s="4">
        <v>3744</v>
      </c>
      <c r="AL3229" s="4">
        <v>3736</v>
      </c>
      <c r="AM3229" s="4">
        <v>3450</v>
      </c>
      <c r="AN3229" s="4">
        <v>3497</v>
      </c>
    </row>
    <row r="3230" spans="1:40" ht="15" customHeight="1" x14ac:dyDescent="0.25">
      <c r="A3230" s="4" t="str">
        <f>EB[[#This Row],[unit]] &amp; "#" &amp; EB[[#This Row],[indic_nrg]] &amp; "#" &amp; EB[[#This Row],[product]] &amp; "#" &amp; EB[[#This Row],[geo]]</f>
        <v>TJ#B_101825#2000#CZ</v>
      </c>
      <c r="B3230" s="4" t="str">
        <f>VLOOKUP(EB[[#This Row],[product]],KS_DB[[product]:[KS]],5,FALSE)</f>
        <v>solid</v>
      </c>
      <c r="C3230" s="4" t="str">
        <f>VLOOKUP(EB[[#This Row],[product]],KS_DB[[product]:[KS]],6,FALSE)</f>
        <v>solid</v>
      </c>
      <c r="D3230" s="4">
        <f>VLOOKUP(EB[[#This Row],[product]],Carriers[],4,FALSE)</f>
        <v>0</v>
      </c>
      <c r="E3230" s="4">
        <f>VLOOKUP(EB[[#This Row],[indic_nrg]],Indicators[],4,FALSE)</f>
        <v>0</v>
      </c>
      <c r="F3230" s="4">
        <f>IFERROR(VLOOKUP(EB[[#This Row],[Source_carrier]],KS_DB[[product]:[KS]],6,FALSE),0)</f>
        <v>0</v>
      </c>
      <c r="G3230" s="4" t="s">
        <v>34</v>
      </c>
      <c r="H3230" s="4" t="s">
        <v>645</v>
      </c>
      <c r="I3230" s="4" t="s">
        <v>18</v>
      </c>
      <c r="J3230" s="4" t="s">
        <v>37</v>
      </c>
      <c r="K3230" s="4" t="s">
        <v>646</v>
      </c>
      <c r="L3230" s="4" t="s">
        <v>39</v>
      </c>
      <c r="M3230" s="4" t="s">
        <v>42</v>
      </c>
      <c r="N3230" s="4" t="s">
        <v>41</v>
      </c>
      <c r="O3230" s="4">
        <v>386</v>
      </c>
      <c r="P3230" s="4">
        <v>430</v>
      </c>
      <c r="Q3230" s="4">
        <v>445</v>
      </c>
      <c r="R3230" s="4">
        <v>413</v>
      </c>
      <c r="S3230" s="4">
        <v>518</v>
      </c>
      <c r="T3230" s="4">
        <v>521</v>
      </c>
      <c r="U3230" s="4">
        <v>348</v>
      </c>
      <c r="V3230" s="4">
        <v>331</v>
      </c>
      <c r="W3230" s="4">
        <v>236</v>
      </c>
      <c r="X3230" s="4">
        <v>205</v>
      </c>
      <c r="Y3230" s="4">
        <v>216</v>
      </c>
      <c r="Z3230" s="4">
        <v>172</v>
      </c>
      <c r="AA3230" s="4">
        <v>176</v>
      </c>
      <c r="AB3230" s="4">
        <v>186</v>
      </c>
      <c r="AC3230" s="4">
        <v>101</v>
      </c>
      <c r="AD3230" s="4">
        <v>86</v>
      </c>
      <c r="AE3230" s="4">
        <v>97</v>
      </c>
      <c r="AF3230" s="4">
        <v>61</v>
      </c>
      <c r="AG3230" s="4">
        <v>62</v>
      </c>
      <c r="AH3230" s="4">
        <v>109</v>
      </c>
      <c r="AI3230" s="4">
        <v>84</v>
      </c>
      <c r="AJ3230" s="4">
        <v>72</v>
      </c>
      <c r="AK3230" s="4">
        <v>84</v>
      </c>
      <c r="AL3230" s="4">
        <v>78</v>
      </c>
      <c r="AM3230" s="4">
        <v>12</v>
      </c>
      <c r="AN3230" s="4">
        <v>0</v>
      </c>
    </row>
    <row r="3231" spans="1:40" ht="15" customHeight="1" x14ac:dyDescent="0.25">
      <c r="A3231" s="4" t="str">
        <f>EB[[#This Row],[unit]] &amp; "#" &amp; EB[[#This Row],[indic_nrg]] &amp; "#" &amp; EB[[#This Row],[product]] &amp; "#" &amp; EB[[#This Row],[geo]]</f>
        <v>TJ#B_101825#2100#CZ</v>
      </c>
      <c r="B3231" s="4" t="str">
        <f>VLOOKUP(EB[[#This Row],[product]],KS_DB[[product]:[KS]],5,FALSE)</f>
        <v>solid</v>
      </c>
      <c r="C3231" s="4" t="str">
        <f>VLOOKUP(EB[[#This Row],[product]],KS_DB[[product]:[KS]],6,FALSE)</f>
        <v>solid</v>
      </c>
      <c r="D3231" s="4">
        <f>VLOOKUP(EB[[#This Row],[product]],Carriers[],4,FALSE)</f>
        <v>0</v>
      </c>
      <c r="E3231" s="4">
        <f>VLOOKUP(EB[[#This Row],[indic_nrg]],Indicators[],4,FALSE)</f>
        <v>0</v>
      </c>
      <c r="F3231" s="4">
        <f>IFERROR(VLOOKUP(EB[[#This Row],[Source_carrier]],KS_DB[[product]:[KS]],6,FALSE),0)</f>
        <v>0</v>
      </c>
      <c r="G3231" s="4" t="s">
        <v>34</v>
      </c>
      <c r="H3231" s="4" t="s">
        <v>645</v>
      </c>
      <c r="I3231" s="4" t="s">
        <v>43</v>
      </c>
      <c r="J3231" s="4" t="s">
        <v>37</v>
      </c>
      <c r="K3231" s="4" t="s">
        <v>646</v>
      </c>
      <c r="L3231" s="4" t="s">
        <v>39</v>
      </c>
      <c r="M3231" s="4" t="s">
        <v>44</v>
      </c>
      <c r="N3231" s="4" t="s">
        <v>41</v>
      </c>
      <c r="O3231" s="4">
        <v>21</v>
      </c>
      <c r="P3231" s="4">
        <v>41</v>
      </c>
      <c r="Q3231" s="4">
        <v>21</v>
      </c>
      <c r="R3231" s="4">
        <v>107</v>
      </c>
      <c r="S3231" s="4">
        <v>306</v>
      </c>
      <c r="T3231" s="4">
        <v>356</v>
      </c>
      <c r="U3231" s="4">
        <v>242</v>
      </c>
      <c r="V3231" s="4">
        <v>28</v>
      </c>
      <c r="W3231" s="4">
        <v>47</v>
      </c>
      <c r="X3231" s="4">
        <v>75</v>
      </c>
      <c r="Y3231" s="4">
        <v>75</v>
      </c>
      <c r="Z3231" s="4">
        <v>74</v>
      </c>
      <c r="AA3231" s="4">
        <v>52</v>
      </c>
      <c r="AB3231" s="4">
        <v>0</v>
      </c>
      <c r="AC3231" s="4">
        <v>0</v>
      </c>
      <c r="AD3231" s="4">
        <v>0</v>
      </c>
      <c r="AE3231" s="4">
        <v>22</v>
      </c>
      <c r="AF3231" s="4">
        <v>0</v>
      </c>
      <c r="AG3231" s="4">
        <v>0</v>
      </c>
      <c r="AH3231" s="4">
        <v>46</v>
      </c>
      <c r="AI3231" s="4">
        <v>46</v>
      </c>
      <c r="AJ3231" s="4">
        <v>47</v>
      </c>
      <c r="AK3231" s="4">
        <v>46</v>
      </c>
      <c r="AL3231" s="4">
        <v>54</v>
      </c>
      <c r="AM3231" s="4">
        <v>0</v>
      </c>
      <c r="AN3231" s="4">
        <v>0</v>
      </c>
    </row>
    <row r="3232" spans="1:40" ht="15" customHeight="1" x14ac:dyDescent="0.25">
      <c r="A3232" s="4" t="str">
        <f>EB[[#This Row],[unit]] &amp; "#" &amp; EB[[#This Row],[indic_nrg]] &amp; "#" &amp; EB[[#This Row],[product]] &amp; "#" &amp; EB[[#This Row],[geo]]</f>
        <v>TJ#B_101825#2112#CZ</v>
      </c>
      <c r="B3232" s="4" t="str">
        <f>VLOOKUP(EB[[#This Row],[product]],KS_DB[[product]:[KS]],5,FALSE)</f>
        <v>solid</v>
      </c>
      <c r="C3232" s="4" t="str">
        <f>VLOOKUP(EB[[#This Row],[product]],KS_DB[[product]:[KS]],6,FALSE)</f>
        <v>solid</v>
      </c>
      <c r="D3232" s="4">
        <f>VLOOKUP(EB[[#This Row],[product]],Carriers[],4,FALSE)</f>
        <v>1</v>
      </c>
      <c r="E3232" s="4">
        <f>VLOOKUP(EB[[#This Row],[indic_nrg]],Indicators[],4,FALSE)</f>
        <v>0</v>
      </c>
      <c r="F3232" s="4">
        <f>IFERROR(VLOOKUP(EB[[#This Row],[Source_carrier]],KS_DB[[product]:[KS]],6,FALSE),0)</f>
        <v>0</v>
      </c>
      <c r="G3232" s="4" t="s">
        <v>34</v>
      </c>
      <c r="H3232" s="4" t="s">
        <v>645</v>
      </c>
      <c r="I3232" s="4" t="s">
        <v>45</v>
      </c>
      <c r="J3232" s="4" t="s">
        <v>37</v>
      </c>
      <c r="K3232" s="4" t="s">
        <v>646</v>
      </c>
      <c r="L3232" s="4" t="s">
        <v>39</v>
      </c>
      <c r="M3232" s="4" t="s">
        <v>46</v>
      </c>
      <c r="N3232" s="4" t="s">
        <v>41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4">
        <v>0</v>
      </c>
    </row>
    <row r="3233" spans="1:40" ht="15" customHeight="1" x14ac:dyDescent="0.25">
      <c r="A3233" s="4" t="str">
        <f>EB[[#This Row],[unit]] &amp; "#" &amp; EB[[#This Row],[indic_nrg]] &amp; "#" &amp; EB[[#This Row],[product]] &amp; "#" &amp; EB[[#This Row],[geo]]</f>
        <v>TJ#B_101825#2115#CZ</v>
      </c>
      <c r="B3233" s="4" t="str">
        <f>VLOOKUP(EB[[#This Row],[product]],KS_DB[[product]:[KS]],5,FALSE)</f>
        <v>solid</v>
      </c>
      <c r="C3233" s="4" t="str">
        <f>VLOOKUP(EB[[#This Row],[product]],KS_DB[[product]:[KS]],6,FALSE)</f>
        <v>solid</v>
      </c>
      <c r="D3233" s="4">
        <f>VLOOKUP(EB[[#This Row],[product]],Carriers[],4,FALSE)</f>
        <v>1</v>
      </c>
      <c r="E3233" s="4">
        <f>VLOOKUP(EB[[#This Row],[indic_nrg]],Indicators[],4,FALSE)</f>
        <v>0</v>
      </c>
      <c r="F3233" s="4">
        <f>IFERROR(VLOOKUP(EB[[#This Row],[Source_carrier]],KS_DB[[product]:[KS]],6,FALSE),0)</f>
        <v>0</v>
      </c>
      <c r="G3233" s="4" t="s">
        <v>34</v>
      </c>
      <c r="H3233" s="4" t="s">
        <v>645</v>
      </c>
      <c r="I3233" s="4" t="s">
        <v>47</v>
      </c>
      <c r="J3233" s="4" t="s">
        <v>37</v>
      </c>
      <c r="K3233" s="4" t="s">
        <v>646</v>
      </c>
      <c r="L3233" s="4" t="s">
        <v>39</v>
      </c>
      <c r="M3233" s="4" t="s">
        <v>48</v>
      </c>
      <c r="N3233" s="4" t="s">
        <v>41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</row>
    <row r="3234" spans="1:40" ht="15" customHeight="1" x14ac:dyDescent="0.25">
      <c r="A3234" s="4" t="str">
        <f>EB[[#This Row],[unit]] &amp; "#" &amp; EB[[#This Row],[indic_nrg]] &amp; "#" &amp; EB[[#This Row],[product]] &amp; "#" &amp; EB[[#This Row],[geo]]</f>
        <v>TJ#B_101825#2116#CZ</v>
      </c>
      <c r="B3234" s="4" t="str">
        <f>VLOOKUP(EB[[#This Row],[product]],KS_DB[[product]:[KS]],5,FALSE)</f>
        <v>solid</v>
      </c>
      <c r="C3234" s="4" t="str">
        <f>VLOOKUP(EB[[#This Row],[product]],KS_DB[[product]:[KS]],6,FALSE)</f>
        <v>solid</v>
      </c>
      <c r="D3234" s="4">
        <f>VLOOKUP(EB[[#This Row],[product]],Carriers[],4,FALSE)</f>
        <v>1</v>
      </c>
      <c r="E3234" s="4">
        <f>VLOOKUP(EB[[#This Row],[indic_nrg]],Indicators[],4,FALSE)</f>
        <v>0</v>
      </c>
      <c r="F3234" s="4">
        <f>IFERROR(VLOOKUP(EB[[#This Row],[Source_carrier]],KS_DB[[product]:[KS]],6,FALSE),0)</f>
        <v>0</v>
      </c>
      <c r="G3234" s="4" t="s">
        <v>34</v>
      </c>
      <c r="H3234" s="4" t="s">
        <v>645</v>
      </c>
      <c r="I3234" s="4" t="s">
        <v>49</v>
      </c>
      <c r="J3234" s="4" t="s">
        <v>37</v>
      </c>
      <c r="K3234" s="4" t="s">
        <v>646</v>
      </c>
      <c r="L3234" s="4" t="s">
        <v>39</v>
      </c>
      <c r="M3234" s="4" t="s">
        <v>50</v>
      </c>
      <c r="N3234" s="4" t="s">
        <v>41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</row>
    <row r="3235" spans="1:40" ht="15" customHeight="1" x14ac:dyDescent="0.25">
      <c r="A3235" s="4" t="str">
        <f>EB[[#This Row],[unit]] &amp; "#" &amp; EB[[#This Row],[indic_nrg]] &amp; "#" &amp; EB[[#This Row],[product]] &amp; "#" &amp; EB[[#This Row],[geo]]</f>
        <v>TJ#B_101825#2117#CZ</v>
      </c>
      <c r="B3235" s="4" t="str">
        <f>VLOOKUP(EB[[#This Row],[product]],KS_DB[[product]:[KS]],5,FALSE)</f>
        <v>solid</v>
      </c>
      <c r="C3235" s="4" t="str">
        <f>VLOOKUP(EB[[#This Row],[product]],KS_DB[[product]:[KS]],6,FALSE)</f>
        <v>solid</v>
      </c>
      <c r="D3235" s="4">
        <f>VLOOKUP(EB[[#This Row],[product]],Carriers[],4,FALSE)</f>
        <v>1</v>
      </c>
      <c r="E3235" s="4">
        <f>VLOOKUP(EB[[#This Row],[indic_nrg]],Indicators[],4,FALSE)</f>
        <v>0</v>
      </c>
      <c r="F3235" s="4">
        <f>IFERROR(VLOOKUP(EB[[#This Row],[Source_carrier]],KS_DB[[product]:[KS]],6,FALSE),0)</f>
        <v>0</v>
      </c>
      <c r="G3235" s="4" t="s">
        <v>34</v>
      </c>
      <c r="H3235" s="4" t="s">
        <v>645</v>
      </c>
      <c r="I3235" s="4" t="s">
        <v>51</v>
      </c>
      <c r="J3235" s="4" t="s">
        <v>37</v>
      </c>
      <c r="K3235" s="4" t="s">
        <v>646</v>
      </c>
      <c r="L3235" s="4" t="s">
        <v>39</v>
      </c>
      <c r="M3235" s="4" t="s">
        <v>52</v>
      </c>
      <c r="N3235" s="4" t="s">
        <v>41</v>
      </c>
      <c r="O3235" s="4">
        <v>21</v>
      </c>
      <c r="P3235" s="4">
        <v>41</v>
      </c>
      <c r="Q3235" s="4">
        <v>21</v>
      </c>
      <c r="R3235" s="4">
        <v>21</v>
      </c>
      <c r="S3235" s="4">
        <v>21</v>
      </c>
      <c r="T3235" s="4">
        <v>43</v>
      </c>
      <c r="U3235" s="4">
        <v>43</v>
      </c>
      <c r="V3235" s="4">
        <v>0</v>
      </c>
      <c r="W3235" s="4">
        <v>47</v>
      </c>
      <c r="X3235" s="4">
        <v>46</v>
      </c>
      <c r="Y3235" s="4">
        <v>46</v>
      </c>
      <c r="Z3235" s="4">
        <v>46</v>
      </c>
      <c r="AA3235" s="4">
        <v>23</v>
      </c>
      <c r="AB3235" s="4">
        <v>0</v>
      </c>
      <c r="AC3235" s="4">
        <v>0</v>
      </c>
      <c r="AD3235" s="4">
        <v>0</v>
      </c>
      <c r="AE3235" s="4">
        <v>22</v>
      </c>
      <c r="AF3235" s="4">
        <v>0</v>
      </c>
      <c r="AG3235" s="4">
        <v>0</v>
      </c>
      <c r="AH3235" s="4">
        <v>46</v>
      </c>
      <c r="AI3235" s="4">
        <v>46</v>
      </c>
      <c r="AJ3235" s="4">
        <v>47</v>
      </c>
      <c r="AK3235" s="4">
        <v>46</v>
      </c>
      <c r="AL3235" s="4">
        <v>54</v>
      </c>
      <c r="AM3235" s="4">
        <v>0</v>
      </c>
      <c r="AN3235" s="4">
        <v>0</v>
      </c>
    </row>
    <row r="3236" spans="1:40" ht="15" customHeight="1" x14ac:dyDescent="0.25">
      <c r="A3236" s="4" t="str">
        <f>EB[[#This Row],[unit]] &amp; "#" &amp; EB[[#This Row],[indic_nrg]] &amp; "#" &amp; EB[[#This Row],[product]] &amp; "#" &amp; EB[[#This Row],[geo]]</f>
        <v>TJ#B_101825#2118#CZ</v>
      </c>
      <c r="B3236" s="4" t="str">
        <f>VLOOKUP(EB[[#This Row],[product]],KS_DB[[product]:[KS]],5,FALSE)</f>
        <v>solid</v>
      </c>
      <c r="C3236" s="4" t="str">
        <f>VLOOKUP(EB[[#This Row],[product]],KS_DB[[product]:[KS]],6,FALSE)</f>
        <v>solid</v>
      </c>
      <c r="D3236" s="4">
        <f>VLOOKUP(EB[[#This Row],[product]],Carriers[],4,FALSE)</f>
        <v>1</v>
      </c>
      <c r="E3236" s="4">
        <f>VLOOKUP(EB[[#This Row],[indic_nrg]],Indicators[],4,FALSE)</f>
        <v>0</v>
      </c>
      <c r="F3236" s="4">
        <f>IFERROR(VLOOKUP(EB[[#This Row],[Source_carrier]],KS_DB[[product]:[KS]],6,FALSE),0)</f>
        <v>0</v>
      </c>
      <c r="G3236" s="4" t="s">
        <v>34</v>
      </c>
      <c r="H3236" s="4" t="s">
        <v>645</v>
      </c>
      <c r="I3236" s="4" t="s">
        <v>53</v>
      </c>
      <c r="J3236" s="4" t="s">
        <v>37</v>
      </c>
      <c r="K3236" s="4" t="s">
        <v>646</v>
      </c>
      <c r="L3236" s="4" t="s">
        <v>39</v>
      </c>
      <c r="M3236" s="4" t="s">
        <v>54</v>
      </c>
      <c r="N3236" s="4" t="s">
        <v>41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</row>
    <row r="3237" spans="1:40" ht="15" customHeight="1" x14ac:dyDescent="0.25">
      <c r="A3237" s="4" t="str">
        <f>EB[[#This Row],[unit]] &amp; "#" &amp; EB[[#This Row],[indic_nrg]] &amp; "#" &amp; EB[[#This Row],[product]] &amp; "#" &amp; EB[[#This Row],[geo]]</f>
        <v>TJ#B_101825#2121#CZ</v>
      </c>
      <c r="B3237" s="4" t="str">
        <f>VLOOKUP(EB[[#This Row],[product]],KS_DB[[product]:[KS]],5,FALSE)</f>
        <v>solid</v>
      </c>
      <c r="C3237" s="4" t="str">
        <f>VLOOKUP(EB[[#This Row],[product]],KS_DB[[product]:[KS]],6,FALSE)</f>
        <v>solid</v>
      </c>
      <c r="D3237" s="4">
        <f>VLOOKUP(EB[[#This Row],[product]],Carriers[],4,FALSE)</f>
        <v>1</v>
      </c>
      <c r="E3237" s="4">
        <f>VLOOKUP(EB[[#This Row],[indic_nrg]],Indicators[],4,FALSE)</f>
        <v>0</v>
      </c>
      <c r="F3237" s="4">
        <f>IFERROR(VLOOKUP(EB[[#This Row],[Source_carrier]],KS_DB[[product]:[KS]],6,FALSE),0)</f>
        <v>0</v>
      </c>
      <c r="G3237" s="4" t="s">
        <v>34</v>
      </c>
      <c r="H3237" s="4" t="s">
        <v>645</v>
      </c>
      <c r="I3237" s="4" t="s">
        <v>55</v>
      </c>
      <c r="J3237" s="4" t="s">
        <v>37</v>
      </c>
      <c r="K3237" s="4" t="s">
        <v>646</v>
      </c>
      <c r="L3237" s="4" t="s">
        <v>39</v>
      </c>
      <c r="M3237" s="4" t="s">
        <v>56</v>
      </c>
      <c r="N3237" s="4" t="s">
        <v>41</v>
      </c>
      <c r="O3237" s="4">
        <v>0</v>
      </c>
      <c r="P3237" s="4">
        <v>0</v>
      </c>
      <c r="Q3237" s="4">
        <v>0</v>
      </c>
      <c r="R3237" s="4">
        <v>86</v>
      </c>
      <c r="S3237" s="4">
        <v>285</v>
      </c>
      <c r="T3237" s="4">
        <v>314</v>
      </c>
      <c r="U3237" s="4">
        <v>200</v>
      </c>
      <c r="V3237" s="4">
        <v>28</v>
      </c>
      <c r="W3237" s="4">
        <v>0</v>
      </c>
      <c r="X3237" s="4">
        <v>28</v>
      </c>
      <c r="Y3237" s="4">
        <v>28</v>
      </c>
      <c r="Z3237" s="4">
        <v>28</v>
      </c>
      <c r="AA3237" s="4">
        <v>28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</row>
    <row r="3238" spans="1:40" ht="15" customHeight="1" x14ac:dyDescent="0.25">
      <c r="A3238" s="4" t="str">
        <f>EB[[#This Row],[unit]] &amp; "#" &amp; EB[[#This Row],[indic_nrg]] &amp; "#" &amp; EB[[#This Row],[product]] &amp; "#" &amp; EB[[#This Row],[geo]]</f>
        <v>TJ#B_101825#2122#CZ</v>
      </c>
      <c r="B3238" s="4" t="str">
        <f>VLOOKUP(EB[[#This Row],[product]],KS_DB[[product]:[KS]],5,FALSE)</f>
        <v>solid</v>
      </c>
      <c r="C3238" s="4" t="str">
        <f>VLOOKUP(EB[[#This Row],[product]],KS_DB[[product]:[KS]],6,FALSE)</f>
        <v>solid</v>
      </c>
      <c r="D3238" s="4">
        <f>VLOOKUP(EB[[#This Row],[product]],Carriers[],4,FALSE)</f>
        <v>1</v>
      </c>
      <c r="E3238" s="4">
        <f>VLOOKUP(EB[[#This Row],[indic_nrg]],Indicators[],4,FALSE)</f>
        <v>0</v>
      </c>
      <c r="F3238" s="4">
        <f>IFERROR(VLOOKUP(EB[[#This Row],[Source_carrier]],KS_DB[[product]:[KS]],6,FALSE),0)</f>
        <v>0</v>
      </c>
      <c r="G3238" s="4" t="s">
        <v>34</v>
      </c>
      <c r="H3238" s="4" t="s">
        <v>645</v>
      </c>
      <c r="I3238" s="4" t="s">
        <v>57</v>
      </c>
      <c r="J3238" s="4" t="s">
        <v>37</v>
      </c>
      <c r="K3238" s="4" t="s">
        <v>646</v>
      </c>
      <c r="L3238" s="4" t="s">
        <v>39</v>
      </c>
      <c r="M3238" s="4" t="s">
        <v>58</v>
      </c>
      <c r="N3238" s="4" t="s">
        <v>41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0</v>
      </c>
      <c r="Y3238" s="4">
        <v>0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</row>
    <row r="3239" spans="1:40" ht="15" customHeight="1" x14ac:dyDescent="0.25">
      <c r="A3239" s="4" t="str">
        <f>EB[[#This Row],[unit]] &amp; "#" &amp; EB[[#This Row],[indic_nrg]] &amp; "#" &amp; EB[[#This Row],[product]] &amp; "#" &amp; EB[[#This Row],[geo]]</f>
        <v>TJ#B_101825#2130#CZ</v>
      </c>
      <c r="B3239" s="4" t="str">
        <f>VLOOKUP(EB[[#This Row],[product]],KS_DB[[product]:[KS]],5,FALSE)</f>
        <v>solid</v>
      </c>
      <c r="C3239" s="4" t="str">
        <f>VLOOKUP(EB[[#This Row],[product]],KS_DB[[product]:[KS]],6,FALSE)</f>
        <v>solid</v>
      </c>
      <c r="D3239" s="4">
        <f>VLOOKUP(EB[[#This Row],[product]],Carriers[],4,FALSE)</f>
        <v>1</v>
      </c>
      <c r="E3239" s="4">
        <f>VLOOKUP(EB[[#This Row],[indic_nrg]],Indicators[],4,FALSE)</f>
        <v>0</v>
      </c>
      <c r="F3239" s="4">
        <f>IFERROR(VLOOKUP(EB[[#This Row],[Source_carrier]],KS_DB[[product]:[KS]],6,FALSE),0)</f>
        <v>0</v>
      </c>
      <c r="G3239" s="4" t="s">
        <v>34</v>
      </c>
      <c r="H3239" s="4" t="s">
        <v>645</v>
      </c>
      <c r="I3239" s="4" t="s">
        <v>59</v>
      </c>
      <c r="J3239" s="4" t="s">
        <v>37</v>
      </c>
      <c r="K3239" s="4" t="s">
        <v>646</v>
      </c>
      <c r="L3239" s="4" t="s">
        <v>39</v>
      </c>
      <c r="M3239" s="4" t="s">
        <v>60</v>
      </c>
      <c r="N3239" s="4" t="s">
        <v>41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0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</row>
    <row r="3240" spans="1:40" ht="15" customHeight="1" x14ac:dyDescent="0.25">
      <c r="A3240" s="4" t="str">
        <f>EB[[#This Row],[unit]] &amp; "#" &amp; EB[[#This Row],[indic_nrg]] &amp; "#" &amp; EB[[#This Row],[product]] &amp; "#" &amp; EB[[#This Row],[geo]]</f>
        <v>TJ#B_101825#2200#CZ</v>
      </c>
      <c r="B3240" s="4" t="str">
        <f>VLOOKUP(EB[[#This Row],[product]],KS_DB[[product]:[KS]],5,FALSE)</f>
        <v>solid</v>
      </c>
      <c r="C3240" s="4" t="str">
        <f>VLOOKUP(EB[[#This Row],[product]],KS_DB[[product]:[KS]],6,FALSE)</f>
        <v>solid</v>
      </c>
      <c r="D3240" s="4">
        <f>VLOOKUP(EB[[#This Row],[product]],Carriers[],4,FALSE)</f>
        <v>0</v>
      </c>
      <c r="E3240" s="4">
        <f>VLOOKUP(EB[[#This Row],[indic_nrg]],Indicators[],4,FALSE)</f>
        <v>0</v>
      </c>
      <c r="F3240" s="4">
        <f>IFERROR(VLOOKUP(EB[[#This Row],[Source_carrier]],KS_DB[[product]:[KS]],6,FALSE),0)</f>
        <v>0</v>
      </c>
      <c r="G3240" s="4" t="s">
        <v>34</v>
      </c>
      <c r="H3240" s="4" t="s">
        <v>645</v>
      </c>
      <c r="I3240" s="4" t="s">
        <v>61</v>
      </c>
      <c r="J3240" s="4" t="s">
        <v>37</v>
      </c>
      <c r="K3240" s="4" t="s">
        <v>646</v>
      </c>
      <c r="L3240" s="4" t="s">
        <v>39</v>
      </c>
      <c r="M3240" s="4" t="s">
        <v>62</v>
      </c>
      <c r="N3240" s="4" t="s">
        <v>41</v>
      </c>
      <c r="O3240" s="4">
        <v>365</v>
      </c>
      <c r="P3240" s="4">
        <v>389</v>
      </c>
      <c r="Q3240" s="4">
        <v>424</v>
      </c>
      <c r="R3240" s="4">
        <v>306</v>
      </c>
      <c r="S3240" s="4">
        <v>212</v>
      </c>
      <c r="T3240" s="4">
        <v>165</v>
      </c>
      <c r="U3240" s="4">
        <v>106</v>
      </c>
      <c r="V3240" s="4">
        <v>302</v>
      </c>
      <c r="W3240" s="4">
        <v>189</v>
      </c>
      <c r="X3240" s="4">
        <v>130</v>
      </c>
      <c r="Y3240" s="4">
        <v>142</v>
      </c>
      <c r="Z3240" s="4">
        <v>98</v>
      </c>
      <c r="AA3240" s="4">
        <v>124</v>
      </c>
      <c r="AB3240" s="4">
        <v>186</v>
      </c>
      <c r="AC3240" s="4">
        <v>101</v>
      </c>
      <c r="AD3240" s="4">
        <v>86</v>
      </c>
      <c r="AE3240" s="4">
        <v>75</v>
      </c>
      <c r="AF3240" s="4">
        <v>61</v>
      </c>
      <c r="AG3240" s="4">
        <v>62</v>
      </c>
      <c r="AH3240" s="4">
        <v>63</v>
      </c>
      <c r="AI3240" s="4">
        <v>38</v>
      </c>
      <c r="AJ3240" s="4">
        <v>24</v>
      </c>
      <c r="AK3240" s="4">
        <v>38</v>
      </c>
      <c r="AL3240" s="4">
        <v>25</v>
      </c>
      <c r="AM3240" s="4">
        <v>12</v>
      </c>
      <c r="AN3240" s="4">
        <v>0</v>
      </c>
    </row>
    <row r="3241" spans="1:40" ht="15" customHeight="1" x14ac:dyDescent="0.25">
      <c r="A3241" s="4" t="str">
        <f>EB[[#This Row],[unit]] &amp; "#" &amp; EB[[#This Row],[indic_nrg]] &amp; "#" &amp; EB[[#This Row],[product]] &amp; "#" &amp; EB[[#This Row],[geo]]</f>
        <v>TJ#B_101825#2210#CZ</v>
      </c>
      <c r="B3241" s="4" t="str">
        <f>VLOOKUP(EB[[#This Row],[product]],KS_DB[[product]:[KS]],5,FALSE)</f>
        <v>solid</v>
      </c>
      <c r="C3241" s="4" t="str">
        <f>VLOOKUP(EB[[#This Row],[product]],KS_DB[[product]:[KS]],6,FALSE)</f>
        <v>solid</v>
      </c>
      <c r="D3241" s="4">
        <f>VLOOKUP(EB[[#This Row],[product]],Carriers[],4,FALSE)</f>
        <v>1</v>
      </c>
      <c r="E3241" s="4">
        <f>VLOOKUP(EB[[#This Row],[indic_nrg]],Indicators[],4,FALSE)</f>
        <v>0</v>
      </c>
      <c r="F3241" s="4">
        <f>IFERROR(VLOOKUP(EB[[#This Row],[Source_carrier]],KS_DB[[product]:[KS]],6,FALSE),0)</f>
        <v>0</v>
      </c>
      <c r="G3241" s="4" t="s">
        <v>34</v>
      </c>
      <c r="H3241" s="4" t="s">
        <v>645</v>
      </c>
      <c r="I3241" s="4" t="s">
        <v>63</v>
      </c>
      <c r="J3241" s="4" t="s">
        <v>37</v>
      </c>
      <c r="K3241" s="4" t="s">
        <v>646</v>
      </c>
      <c r="L3241" s="4" t="s">
        <v>39</v>
      </c>
      <c r="M3241" s="4" t="s">
        <v>64</v>
      </c>
      <c r="N3241" s="4" t="s">
        <v>41</v>
      </c>
      <c r="O3241" s="4">
        <v>365</v>
      </c>
      <c r="P3241" s="4">
        <v>389</v>
      </c>
      <c r="Q3241" s="4">
        <v>424</v>
      </c>
      <c r="R3241" s="4">
        <v>306</v>
      </c>
      <c r="S3241" s="4">
        <v>212</v>
      </c>
      <c r="T3241" s="4">
        <v>165</v>
      </c>
      <c r="U3241" s="4">
        <v>106</v>
      </c>
      <c r="V3241" s="4">
        <v>302</v>
      </c>
      <c r="W3241" s="4">
        <v>189</v>
      </c>
      <c r="X3241" s="4">
        <v>130</v>
      </c>
      <c r="Y3241" s="4">
        <v>142</v>
      </c>
      <c r="Z3241" s="4">
        <v>98</v>
      </c>
      <c r="AA3241" s="4">
        <v>124</v>
      </c>
      <c r="AB3241" s="4">
        <v>186</v>
      </c>
      <c r="AC3241" s="4">
        <v>101</v>
      </c>
      <c r="AD3241" s="4">
        <v>86</v>
      </c>
      <c r="AE3241" s="4">
        <v>75</v>
      </c>
      <c r="AF3241" s="4">
        <v>61</v>
      </c>
      <c r="AG3241" s="4">
        <v>62</v>
      </c>
      <c r="AH3241" s="4">
        <v>63</v>
      </c>
      <c r="AI3241" s="4">
        <v>38</v>
      </c>
      <c r="AJ3241" s="4">
        <v>24</v>
      </c>
      <c r="AK3241" s="4">
        <v>38</v>
      </c>
      <c r="AL3241" s="4">
        <v>25</v>
      </c>
      <c r="AM3241" s="4">
        <v>12</v>
      </c>
      <c r="AN3241" s="4">
        <v>0</v>
      </c>
    </row>
    <row r="3242" spans="1:40" ht="15" customHeight="1" x14ac:dyDescent="0.25">
      <c r="A3242" s="4" t="str">
        <f>EB[[#This Row],[unit]] &amp; "#" &amp; EB[[#This Row],[indic_nrg]] &amp; "#" &amp; EB[[#This Row],[product]] &amp; "#" &amp; EB[[#This Row],[geo]]</f>
        <v>TJ#B_101825#2230#CZ</v>
      </c>
      <c r="B3242" s="4" t="str">
        <f>VLOOKUP(EB[[#This Row],[product]],KS_DB[[product]:[KS]],5,FALSE)</f>
        <v>solid</v>
      </c>
      <c r="C3242" s="4" t="str">
        <f>VLOOKUP(EB[[#This Row],[product]],KS_DB[[product]:[KS]],6,FALSE)</f>
        <v>solid</v>
      </c>
      <c r="D3242" s="4">
        <f>VLOOKUP(EB[[#This Row],[product]],Carriers[],4,FALSE)</f>
        <v>1</v>
      </c>
      <c r="E3242" s="4">
        <f>VLOOKUP(EB[[#This Row],[indic_nrg]],Indicators[],4,FALSE)</f>
        <v>0</v>
      </c>
      <c r="F3242" s="4">
        <f>IFERROR(VLOOKUP(EB[[#This Row],[Source_carrier]],KS_DB[[product]:[KS]],6,FALSE),0)</f>
        <v>0</v>
      </c>
      <c r="G3242" s="4" t="s">
        <v>34</v>
      </c>
      <c r="H3242" s="4" t="s">
        <v>645</v>
      </c>
      <c r="I3242" s="4" t="s">
        <v>65</v>
      </c>
      <c r="J3242" s="4" t="s">
        <v>37</v>
      </c>
      <c r="K3242" s="4" t="s">
        <v>646</v>
      </c>
      <c r="L3242" s="4" t="s">
        <v>39</v>
      </c>
      <c r="M3242" s="4" t="s">
        <v>66</v>
      </c>
      <c r="N3242" s="4" t="s">
        <v>41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  <c r="Z3242" s="4">
        <v>0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</row>
    <row r="3243" spans="1:40" ht="15" customHeight="1" x14ac:dyDescent="0.25">
      <c r="A3243" s="4" t="str">
        <f>EB[[#This Row],[unit]] &amp; "#" &amp; EB[[#This Row],[indic_nrg]] &amp; "#" &amp; EB[[#This Row],[product]] &amp; "#" &amp; EB[[#This Row],[geo]]</f>
        <v>TJ#B_101825#2310#CZ</v>
      </c>
      <c r="B3243" s="4" t="str">
        <f>VLOOKUP(EB[[#This Row],[product]],KS_DB[[product]:[KS]],5,FALSE)</f>
        <v>solid</v>
      </c>
      <c r="C3243" s="4" t="str">
        <f>VLOOKUP(EB[[#This Row],[product]],KS_DB[[product]:[KS]],6,FALSE)</f>
        <v>solid</v>
      </c>
      <c r="D3243" s="4">
        <f>VLOOKUP(EB[[#This Row],[product]],Carriers[],4,FALSE)</f>
        <v>1</v>
      </c>
      <c r="E3243" s="4">
        <f>VLOOKUP(EB[[#This Row],[indic_nrg]],Indicators[],4,FALSE)</f>
        <v>0</v>
      </c>
      <c r="F3243" s="4">
        <f>IFERROR(VLOOKUP(EB[[#This Row],[Source_carrier]],KS_DB[[product]:[KS]],6,FALSE),0)</f>
        <v>0</v>
      </c>
      <c r="G3243" s="4" t="s">
        <v>34</v>
      </c>
      <c r="H3243" s="4" t="s">
        <v>645</v>
      </c>
      <c r="I3243" s="4" t="s">
        <v>67</v>
      </c>
      <c r="J3243" s="4" t="s">
        <v>37</v>
      </c>
      <c r="K3243" s="4" t="s">
        <v>646</v>
      </c>
      <c r="L3243" s="4" t="s">
        <v>39</v>
      </c>
      <c r="M3243" s="4" t="s">
        <v>68</v>
      </c>
      <c r="N3243" s="4" t="s">
        <v>41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</row>
    <row r="3244" spans="1:40" ht="15" customHeight="1" x14ac:dyDescent="0.25">
      <c r="A3244" s="4" t="str">
        <f>EB[[#This Row],[unit]] &amp; "#" &amp; EB[[#This Row],[indic_nrg]] &amp; "#" &amp; EB[[#This Row],[product]] &amp; "#" &amp; EB[[#This Row],[geo]]</f>
        <v>TJ#B_101825#2330#CZ</v>
      </c>
      <c r="B3244" s="4" t="str">
        <f>VLOOKUP(EB[[#This Row],[product]],KS_DB[[product]:[KS]],5,FALSE)</f>
        <v>solid</v>
      </c>
      <c r="C3244" s="4" t="str">
        <f>VLOOKUP(EB[[#This Row],[product]],KS_DB[[product]:[KS]],6,FALSE)</f>
        <v>solid</v>
      </c>
      <c r="D3244" s="4">
        <f>VLOOKUP(EB[[#This Row],[product]],Carriers[],4,FALSE)</f>
        <v>1</v>
      </c>
      <c r="E3244" s="4">
        <f>VLOOKUP(EB[[#This Row],[indic_nrg]],Indicators[],4,FALSE)</f>
        <v>0</v>
      </c>
      <c r="F3244" s="4">
        <f>IFERROR(VLOOKUP(EB[[#This Row],[Source_carrier]],KS_DB[[product]:[KS]],6,FALSE),0)</f>
        <v>0</v>
      </c>
      <c r="G3244" s="4" t="s">
        <v>34</v>
      </c>
      <c r="H3244" s="4" t="s">
        <v>645</v>
      </c>
      <c r="I3244" s="4" t="s">
        <v>69</v>
      </c>
      <c r="J3244" s="4" t="s">
        <v>37</v>
      </c>
      <c r="K3244" s="4" t="s">
        <v>646</v>
      </c>
      <c r="L3244" s="4" t="s">
        <v>39</v>
      </c>
      <c r="M3244" s="4" t="s">
        <v>70</v>
      </c>
      <c r="N3244" s="4" t="s">
        <v>41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0</v>
      </c>
      <c r="AA3244" s="4">
        <v>0</v>
      </c>
      <c r="AB3244" s="4">
        <v>0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</row>
    <row r="3245" spans="1:40" ht="15" customHeight="1" x14ac:dyDescent="0.25">
      <c r="A3245" s="4" t="str">
        <f>EB[[#This Row],[unit]] &amp; "#" &amp; EB[[#This Row],[indic_nrg]] &amp; "#" &amp; EB[[#This Row],[product]] &amp; "#" &amp; EB[[#This Row],[geo]]</f>
        <v>TJ#B_101825#2410#CZ</v>
      </c>
      <c r="B3245" s="4" t="str">
        <f>VLOOKUP(EB[[#This Row],[product]],KS_DB[[product]:[KS]],5,FALSE)</f>
        <v>solid</v>
      </c>
      <c r="C3245" s="4" t="str">
        <f>VLOOKUP(EB[[#This Row],[product]],KS_DB[[product]:[KS]],6,FALSE)</f>
        <v>solid</v>
      </c>
      <c r="D3245" s="4">
        <f>VLOOKUP(EB[[#This Row],[product]],Carriers[],4,FALSE)</f>
        <v>1</v>
      </c>
      <c r="E3245" s="4">
        <f>VLOOKUP(EB[[#This Row],[indic_nrg]],Indicators[],4,FALSE)</f>
        <v>0</v>
      </c>
      <c r="F3245" s="4">
        <f>IFERROR(VLOOKUP(EB[[#This Row],[Source_carrier]],KS_DB[[product]:[KS]],6,FALSE),0)</f>
        <v>0</v>
      </c>
      <c r="G3245" s="4" t="s">
        <v>34</v>
      </c>
      <c r="H3245" s="4" t="s">
        <v>645</v>
      </c>
      <c r="I3245" s="4" t="s">
        <v>71</v>
      </c>
      <c r="J3245" s="4" t="s">
        <v>37</v>
      </c>
      <c r="K3245" s="4" t="s">
        <v>646</v>
      </c>
      <c r="L3245" s="4" t="s">
        <v>39</v>
      </c>
      <c r="M3245" s="4" t="s">
        <v>72</v>
      </c>
      <c r="N3245" s="4" t="s">
        <v>41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0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</row>
    <row r="3246" spans="1:40" ht="15" customHeight="1" x14ac:dyDescent="0.25">
      <c r="A3246" s="4" t="str">
        <f>EB[[#This Row],[unit]] &amp; "#" &amp; EB[[#This Row],[indic_nrg]] &amp; "#" &amp; EB[[#This Row],[product]] &amp; "#" &amp; EB[[#This Row],[geo]]</f>
        <v>TJ#B_101825#3000#CZ</v>
      </c>
      <c r="B3246" s="4" t="str">
        <f>VLOOKUP(EB[[#This Row],[product]],KS_DB[[product]:[KS]],5,FALSE)</f>
        <v>liquid</v>
      </c>
      <c r="C3246" s="4" t="str">
        <f>VLOOKUP(EB[[#This Row],[product]],KS_DB[[product]:[KS]],6,FALSE)</f>
        <v>liquid</v>
      </c>
      <c r="D3246" s="4">
        <f>VLOOKUP(EB[[#This Row],[product]],Carriers[],4,FALSE)</f>
        <v>0</v>
      </c>
      <c r="E3246" s="4">
        <f>VLOOKUP(EB[[#This Row],[indic_nrg]],Indicators[],4,FALSE)</f>
        <v>0</v>
      </c>
      <c r="F3246" s="4">
        <f>IFERROR(VLOOKUP(EB[[#This Row],[Source_carrier]],KS_DB[[product]:[KS]],6,FALSE),0)</f>
        <v>0</v>
      </c>
      <c r="G3246" s="4" t="s">
        <v>34</v>
      </c>
      <c r="H3246" s="4" t="s">
        <v>645</v>
      </c>
      <c r="I3246" s="4" t="s">
        <v>73</v>
      </c>
      <c r="J3246" s="4" t="s">
        <v>37</v>
      </c>
      <c r="K3246" s="4" t="s">
        <v>646</v>
      </c>
      <c r="L3246" s="4" t="s">
        <v>39</v>
      </c>
      <c r="M3246" s="4" t="s">
        <v>74</v>
      </c>
      <c r="N3246" s="4" t="s">
        <v>41</v>
      </c>
      <c r="O3246" s="4">
        <v>0</v>
      </c>
      <c r="P3246" s="4">
        <v>0</v>
      </c>
      <c r="Q3246" s="4">
        <v>0</v>
      </c>
      <c r="R3246" s="4">
        <v>0</v>
      </c>
      <c r="S3246" s="4">
        <v>828</v>
      </c>
      <c r="T3246" s="4">
        <v>405</v>
      </c>
      <c r="U3246" s="4">
        <v>1871</v>
      </c>
      <c r="V3246" s="4">
        <v>1471</v>
      </c>
      <c r="W3246" s="4">
        <v>838</v>
      </c>
      <c r="X3246" s="4">
        <v>1112</v>
      </c>
      <c r="Y3246" s="4">
        <v>918</v>
      </c>
      <c r="Z3246" s="4">
        <v>543</v>
      </c>
      <c r="AA3246" s="4">
        <v>543</v>
      </c>
      <c r="AB3246" s="4">
        <v>206</v>
      </c>
      <c r="AC3246" s="4">
        <v>406</v>
      </c>
      <c r="AD3246" s="4">
        <v>365</v>
      </c>
      <c r="AE3246" s="4">
        <v>280</v>
      </c>
      <c r="AF3246" s="4">
        <v>280</v>
      </c>
      <c r="AG3246" s="4">
        <v>320</v>
      </c>
      <c r="AH3246" s="4">
        <v>320</v>
      </c>
      <c r="AI3246" s="4">
        <v>239</v>
      </c>
      <c r="AJ3246" s="4">
        <v>200</v>
      </c>
      <c r="AK3246" s="4">
        <v>80</v>
      </c>
      <c r="AL3246" s="4">
        <v>40</v>
      </c>
      <c r="AM3246" s="4">
        <v>0</v>
      </c>
      <c r="AN3246" s="4">
        <v>0</v>
      </c>
    </row>
    <row r="3247" spans="1:40" ht="15" customHeight="1" x14ac:dyDescent="0.25">
      <c r="A3247" s="4" t="str">
        <f>EB[[#This Row],[unit]] &amp; "#" &amp; EB[[#This Row],[indic_nrg]] &amp; "#" &amp; EB[[#This Row],[product]] &amp; "#" &amp; EB[[#This Row],[geo]]</f>
        <v>TJ#B_101825#3200#CZ</v>
      </c>
      <c r="B3247" s="4" t="str">
        <f>VLOOKUP(EB[[#This Row],[product]],KS_DB[[product]:[KS]],5,FALSE)</f>
        <v>liquid</v>
      </c>
      <c r="C3247" s="4" t="str">
        <f>VLOOKUP(EB[[#This Row],[product]],KS_DB[[product]:[KS]],6,FALSE)</f>
        <v>liquid</v>
      </c>
      <c r="D3247" s="4">
        <f>VLOOKUP(EB[[#This Row],[product]],Carriers[],4,FALSE)</f>
        <v>0</v>
      </c>
      <c r="E3247" s="4">
        <f>VLOOKUP(EB[[#This Row],[indic_nrg]],Indicators[],4,FALSE)</f>
        <v>0</v>
      </c>
      <c r="F3247" s="4">
        <f>IFERROR(VLOOKUP(EB[[#This Row],[Source_carrier]],KS_DB[[product]:[KS]],6,FALSE),0)</f>
        <v>0</v>
      </c>
      <c r="G3247" s="4" t="s">
        <v>34</v>
      </c>
      <c r="H3247" s="4" t="s">
        <v>645</v>
      </c>
      <c r="I3247" s="4" t="s">
        <v>75</v>
      </c>
      <c r="J3247" s="4" t="s">
        <v>37</v>
      </c>
      <c r="K3247" s="4" t="s">
        <v>646</v>
      </c>
      <c r="L3247" s="4" t="s">
        <v>39</v>
      </c>
      <c r="M3247" s="4" t="s">
        <v>76</v>
      </c>
      <c r="N3247" s="4" t="s">
        <v>41</v>
      </c>
      <c r="O3247" s="4">
        <v>0</v>
      </c>
      <c r="P3247" s="4">
        <v>0</v>
      </c>
      <c r="Q3247" s="4">
        <v>0</v>
      </c>
      <c r="R3247" s="4">
        <v>0</v>
      </c>
      <c r="S3247" s="4">
        <v>828</v>
      </c>
      <c r="T3247" s="4">
        <v>405</v>
      </c>
      <c r="U3247" s="4">
        <v>1871</v>
      </c>
      <c r="V3247" s="4">
        <v>1471</v>
      </c>
      <c r="W3247" s="4">
        <v>838</v>
      </c>
      <c r="X3247" s="4">
        <v>1112</v>
      </c>
      <c r="Y3247" s="4">
        <v>918</v>
      </c>
      <c r="Z3247" s="4">
        <v>543</v>
      </c>
      <c r="AA3247" s="4">
        <v>543</v>
      </c>
      <c r="AB3247" s="4">
        <v>206</v>
      </c>
      <c r="AC3247" s="4">
        <v>406</v>
      </c>
      <c r="AD3247" s="4">
        <v>365</v>
      </c>
      <c r="AE3247" s="4">
        <v>280</v>
      </c>
      <c r="AF3247" s="4">
        <v>280</v>
      </c>
      <c r="AG3247" s="4">
        <v>320</v>
      </c>
      <c r="AH3247" s="4">
        <v>320</v>
      </c>
      <c r="AI3247" s="4">
        <v>239</v>
      </c>
      <c r="AJ3247" s="4">
        <v>200</v>
      </c>
      <c r="AK3247" s="4">
        <v>80</v>
      </c>
      <c r="AL3247" s="4">
        <v>40</v>
      </c>
      <c r="AM3247" s="4">
        <v>0</v>
      </c>
      <c r="AN3247" s="4">
        <v>0</v>
      </c>
    </row>
    <row r="3248" spans="1:40" ht="15" customHeight="1" x14ac:dyDescent="0.25">
      <c r="A3248" s="4" t="str">
        <f>EB[[#This Row],[unit]] &amp; "#" &amp; EB[[#This Row],[indic_nrg]] &amp; "#" &amp; EB[[#This Row],[product]] &amp; "#" &amp; EB[[#This Row],[geo]]</f>
        <v>TJ#B_101825#3260#CZ</v>
      </c>
      <c r="B3248" s="4" t="str">
        <f>VLOOKUP(EB[[#This Row],[product]],KS_DB[[product]:[KS]],5,FALSE)</f>
        <v>liquid</v>
      </c>
      <c r="C3248" s="4" t="str">
        <f>VLOOKUP(EB[[#This Row],[product]],KS_DB[[product]:[KS]],6,FALSE)</f>
        <v>diesel</v>
      </c>
      <c r="D3248" s="4">
        <f>VLOOKUP(EB[[#This Row],[product]],Carriers[],4,FALSE)</f>
        <v>1</v>
      </c>
      <c r="E3248" s="4">
        <f>VLOOKUP(EB[[#This Row],[indic_nrg]],Indicators[],4,FALSE)</f>
        <v>0</v>
      </c>
      <c r="F3248" s="4">
        <f>IFERROR(VLOOKUP(EB[[#This Row],[Source_carrier]],KS_DB[[product]:[KS]],6,FALSE),0)</f>
        <v>0</v>
      </c>
      <c r="G3248" s="4" t="s">
        <v>34</v>
      </c>
      <c r="H3248" s="4" t="s">
        <v>645</v>
      </c>
      <c r="I3248" s="4" t="s">
        <v>79</v>
      </c>
      <c r="J3248" s="4" t="s">
        <v>37</v>
      </c>
      <c r="K3248" s="4" t="s">
        <v>646</v>
      </c>
      <c r="L3248" s="4" t="s">
        <v>39</v>
      </c>
      <c r="M3248" s="4" t="s">
        <v>80</v>
      </c>
      <c r="N3248" s="4" t="s">
        <v>41</v>
      </c>
      <c r="O3248" s="4">
        <v>0</v>
      </c>
      <c r="P3248" s="4">
        <v>0</v>
      </c>
      <c r="Q3248" s="4">
        <v>0</v>
      </c>
      <c r="R3248" s="4">
        <v>0</v>
      </c>
      <c r="S3248" s="4">
        <v>468</v>
      </c>
      <c r="T3248" s="4">
        <v>85</v>
      </c>
      <c r="U3248" s="4">
        <v>1191</v>
      </c>
      <c r="V3248" s="4">
        <v>1191</v>
      </c>
      <c r="W3248" s="4">
        <v>638</v>
      </c>
      <c r="X3248" s="4">
        <v>512</v>
      </c>
      <c r="Y3248" s="4">
        <v>598</v>
      </c>
      <c r="Z3248" s="4">
        <v>503</v>
      </c>
      <c r="AA3248" s="4">
        <v>503</v>
      </c>
      <c r="AB3248" s="4">
        <v>126</v>
      </c>
      <c r="AC3248" s="4">
        <v>126</v>
      </c>
      <c r="AD3248" s="4">
        <v>125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0</v>
      </c>
      <c r="AL3248" s="4">
        <v>0</v>
      </c>
      <c r="AM3248" s="4">
        <v>0</v>
      </c>
      <c r="AN3248" s="4">
        <v>0</v>
      </c>
    </row>
    <row r="3249" spans="1:40" ht="15" customHeight="1" x14ac:dyDescent="0.25">
      <c r="A3249" s="4" t="str">
        <f>EB[[#This Row],[unit]] &amp; "#" &amp; EB[[#This Row],[indic_nrg]] &amp; "#" &amp; EB[[#This Row],[product]] &amp; "#" &amp; EB[[#This Row],[geo]]</f>
        <v>TJ#B_101825#3270A#CZ</v>
      </c>
      <c r="B3249" s="4" t="str">
        <f>VLOOKUP(EB[[#This Row],[product]],KS_DB[[product]:[KS]],5,FALSE)</f>
        <v>liquid</v>
      </c>
      <c r="C3249" s="4" t="str">
        <f>VLOOKUP(EB[[#This Row],[product]],KS_DB[[product]:[KS]],6,FALSE)</f>
        <v>liquid</v>
      </c>
      <c r="D3249" s="4">
        <f>VLOOKUP(EB[[#This Row],[product]],Carriers[],4,FALSE)</f>
        <v>1</v>
      </c>
      <c r="E3249" s="4">
        <f>VLOOKUP(EB[[#This Row],[indic_nrg]],Indicators[],4,FALSE)</f>
        <v>0</v>
      </c>
      <c r="F3249" s="4">
        <f>IFERROR(VLOOKUP(EB[[#This Row],[Source_carrier]],KS_DB[[product]:[KS]],6,FALSE),0)</f>
        <v>0</v>
      </c>
      <c r="G3249" s="4" t="s">
        <v>34</v>
      </c>
      <c r="H3249" s="4" t="s">
        <v>645</v>
      </c>
      <c r="I3249" s="4" t="s">
        <v>81</v>
      </c>
      <c r="J3249" s="4" t="s">
        <v>37</v>
      </c>
      <c r="K3249" s="4" t="s">
        <v>646</v>
      </c>
      <c r="L3249" s="4" t="s">
        <v>39</v>
      </c>
      <c r="M3249" s="4" t="s">
        <v>82</v>
      </c>
      <c r="N3249" s="4" t="s">
        <v>41</v>
      </c>
      <c r="O3249" s="4">
        <v>0</v>
      </c>
      <c r="P3249" s="4">
        <v>0</v>
      </c>
      <c r="Q3249" s="4">
        <v>0</v>
      </c>
      <c r="R3249" s="4">
        <v>0</v>
      </c>
      <c r="S3249" s="4">
        <v>360</v>
      </c>
      <c r="T3249" s="4">
        <v>320</v>
      </c>
      <c r="U3249" s="4">
        <v>680</v>
      </c>
      <c r="V3249" s="4">
        <v>280</v>
      </c>
      <c r="W3249" s="4">
        <v>200</v>
      </c>
      <c r="X3249" s="4">
        <v>600</v>
      </c>
      <c r="Y3249" s="4">
        <v>320</v>
      </c>
      <c r="Z3249" s="4">
        <v>40</v>
      </c>
      <c r="AA3249" s="4">
        <v>40</v>
      </c>
      <c r="AB3249" s="4">
        <v>80</v>
      </c>
      <c r="AC3249" s="4">
        <v>280</v>
      </c>
      <c r="AD3249" s="4">
        <v>240</v>
      </c>
      <c r="AE3249" s="4">
        <v>280</v>
      </c>
      <c r="AF3249" s="4">
        <v>280</v>
      </c>
      <c r="AG3249" s="4">
        <v>320</v>
      </c>
      <c r="AH3249" s="4">
        <v>320</v>
      </c>
      <c r="AI3249" s="4">
        <v>120</v>
      </c>
      <c r="AJ3249" s="4">
        <v>120</v>
      </c>
      <c r="AK3249" s="4">
        <v>80</v>
      </c>
      <c r="AL3249" s="4">
        <v>40</v>
      </c>
      <c r="AM3249" s="4">
        <v>0</v>
      </c>
      <c r="AN3249" s="4">
        <v>0</v>
      </c>
    </row>
    <row r="3250" spans="1:40" ht="15" customHeight="1" x14ac:dyDescent="0.25">
      <c r="A3250" s="4" t="str">
        <f>EB[[#This Row],[unit]] &amp; "#" &amp; EB[[#This Row],[indic_nrg]] &amp; "#" &amp; EB[[#This Row],[product]] &amp; "#" &amp; EB[[#This Row],[geo]]</f>
        <v>TJ#B_101825#3295#CZ</v>
      </c>
      <c r="B3250" s="4" t="str">
        <f>VLOOKUP(EB[[#This Row],[product]],KS_DB[[product]:[KS]],5,FALSE)</f>
        <v>liquid</v>
      </c>
      <c r="C3250" s="4" t="str">
        <f>VLOOKUP(EB[[#This Row],[product]],KS_DB[[product]:[KS]],6,FALSE)</f>
        <v>liquid</v>
      </c>
      <c r="D3250" s="4">
        <f>VLOOKUP(EB[[#This Row],[product]],Carriers[],4,FALSE)</f>
        <v>1</v>
      </c>
      <c r="E3250" s="4">
        <f>VLOOKUP(EB[[#This Row],[indic_nrg]],Indicators[],4,FALSE)</f>
        <v>0</v>
      </c>
      <c r="F3250" s="4">
        <f>IFERROR(VLOOKUP(EB[[#This Row],[Source_carrier]],KS_DB[[product]:[KS]],6,FALSE),0)</f>
        <v>0</v>
      </c>
      <c r="G3250" s="4" t="s">
        <v>34</v>
      </c>
      <c r="H3250" s="4" t="s">
        <v>645</v>
      </c>
      <c r="I3250" s="4" t="s">
        <v>1153</v>
      </c>
      <c r="J3250" s="4" t="s">
        <v>37</v>
      </c>
      <c r="K3250" s="4" t="s">
        <v>646</v>
      </c>
      <c r="L3250" s="4" t="s">
        <v>39</v>
      </c>
      <c r="M3250" s="4" t="s">
        <v>1154</v>
      </c>
      <c r="N3250" s="4" t="s">
        <v>41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119</v>
      </c>
      <c r="AJ3250" s="4">
        <v>80</v>
      </c>
      <c r="AK3250" s="4">
        <v>0</v>
      </c>
      <c r="AL3250" s="4">
        <v>0</v>
      </c>
      <c r="AM3250" s="4">
        <v>0</v>
      </c>
      <c r="AN3250" s="4">
        <v>0</v>
      </c>
    </row>
    <row r="3251" spans="1:40" ht="15" customHeight="1" x14ac:dyDescent="0.25">
      <c r="A3251" s="4" t="str">
        <f>EB[[#This Row],[unit]] &amp; "#" &amp; EB[[#This Row],[indic_nrg]] &amp; "#" &amp; EB[[#This Row],[product]] &amp; "#" &amp; EB[[#This Row],[geo]]</f>
        <v>TJ#B_101825#4000#CZ</v>
      </c>
      <c r="B3251" s="4" t="str">
        <f>VLOOKUP(EB[[#This Row],[product]],KS_DB[[product]:[KS]],5,FALSE)</f>
        <v>gas</v>
      </c>
      <c r="C3251" s="4" t="str">
        <f>VLOOKUP(EB[[#This Row],[product]],KS_DB[[product]:[KS]],6,FALSE)</f>
        <v>gas</v>
      </c>
      <c r="D3251" s="4">
        <f>VLOOKUP(EB[[#This Row],[product]],Carriers[],4,FALSE)</f>
        <v>0</v>
      </c>
      <c r="E3251" s="4">
        <f>VLOOKUP(EB[[#This Row],[indic_nrg]],Indicators[],4,FALSE)</f>
        <v>0</v>
      </c>
      <c r="F3251" s="4">
        <f>IFERROR(VLOOKUP(EB[[#This Row],[Source_carrier]],KS_DB[[product]:[KS]],6,FALSE),0)</f>
        <v>0</v>
      </c>
      <c r="G3251" s="4" t="s">
        <v>34</v>
      </c>
      <c r="H3251" s="4" t="s">
        <v>645</v>
      </c>
      <c r="I3251" s="4" t="s">
        <v>83</v>
      </c>
      <c r="J3251" s="4" t="s">
        <v>37</v>
      </c>
      <c r="K3251" s="4" t="s">
        <v>646</v>
      </c>
      <c r="L3251" s="4" t="s">
        <v>39</v>
      </c>
      <c r="M3251" s="4" t="s">
        <v>84</v>
      </c>
      <c r="N3251" s="4" t="s">
        <v>41</v>
      </c>
      <c r="O3251" s="4">
        <v>0</v>
      </c>
      <c r="P3251" s="4">
        <v>0</v>
      </c>
      <c r="Q3251" s="4">
        <v>0</v>
      </c>
      <c r="R3251" s="4">
        <v>1239</v>
      </c>
      <c r="S3251" s="4">
        <v>1425</v>
      </c>
      <c r="T3251" s="4">
        <v>521</v>
      </c>
      <c r="U3251" s="4">
        <v>549</v>
      </c>
      <c r="V3251" s="4">
        <v>674</v>
      </c>
      <c r="W3251" s="4">
        <v>613</v>
      </c>
      <c r="X3251" s="4">
        <v>674</v>
      </c>
      <c r="Y3251" s="4">
        <v>645</v>
      </c>
      <c r="Z3251" s="4">
        <v>680</v>
      </c>
      <c r="AA3251" s="4">
        <v>657</v>
      </c>
      <c r="AB3251" s="4">
        <v>850</v>
      </c>
      <c r="AC3251" s="4">
        <v>904</v>
      </c>
      <c r="AD3251" s="4">
        <v>952</v>
      </c>
      <c r="AE3251" s="4">
        <v>857</v>
      </c>
      <c r="AF3251" s="4">
        <v>887</v>
      </c>
      <c r="AG3251" s="4">
        <v>1210</v>
      </c>
      <c r="AH3251" s="4">
        <v>1159</v>
      </c>
      <c r="AI3251" s="4">
        <v>2528</v>
      </c>
      <c r="AJ3251" s="4">
        <v>1692</v>
      </c>
      <c r="AK3251" s="4">
        <v>2247</v>
      </c>
      <c r="AL3251" s="4">
        <v>2271</v>
      </c>
      <c r="AM3251" s="4">
        <v>2130</v>
      </c>
      <c r="AN3251" s="4">
        <v>2205</v>
      </c>
    </row>
    <row r="3252" spans="1:40" ht="15" customHeight="1" x14ac:dyDescent="0.25">
      <c r="A3252" s="4" t="str">
        <f>EB[[#This Row],[unit]] &amp; "#" &amp; EB[[#This Row],[indic_nrg]] &amp; "#" &amp; EB[[#This Row],[product]] &amp; "#" &amp; EB[[#This Row],[geo]]</f>
        <v>TJ#B_101825#4100#CZ</v>
      </c>
      <c r="B3252" s="4" t="str">
        <f>VLOOKUP(EB[[#This Row],[product]],KS_DB[[product]:[KS]],5,FALSE)</f>
        <v>gas</v>
      </c>
      <c r="C3252" s="4" t="str">
        <f>VLOOKUP(EB[[#This Row],[product]],KS_DB[[product]:[KS]],6,FALSE)</f>
        <v>gas</v>
      </c>
      <c r="D3252" s="4">
        <f>VLOOKUP(EB[[#This Row],[product]],Carriers[],4,FALSE)</f>
        <v>1</v>
      </c>
      <c r="E3252" s="4">
        <f>VLOOKUP(EB[[#This Row],[indic_nrg]],Indicators[],4,FALSE)</f>
        <v>0</v>
      </c>
      <c r="F3252" s="4">
        <f>IFERROR(VLOOKUP(EB[[#This Row],[Source_carrier]],KS_DB[[product]:[KS]],6,FALSE),0)</f>
        <v>0</v>
      </c>
      <c r="G3252" s="4" t="s">
        <v>34</v>
      </c>
      <c r="H3252" s="4" t="s">
        <v>645</v>
      </c>
      <c r="I3252" s="4" t="s">
        <v>85</v>
      </c>
      <c r="J3252" s="4" t="s">
        <v>37</v>
      </c>
      <c r="K3252" s="4" t="s">
        <v>646</v>
      </c>
      <c r="L3252" s="4" t="s">
        <v>39</v>
      </c>
      <c r="M3252" s="4" t="s">
        <v>86</v>
      </c>
      <c r="N3252" s="4" t="s">
        <v>41</v>
      </c>
      <c r="O3252" s="4">
        <v>0</v>
      </c>
      <c r="P3252" s="4">
        <v>0</v>
      </c>
      <c r="Q3252" s="4">
        <v>0</v>
      </c>
      <c r="R3252" s="4">
        <v>879</v>
      </c>
      <c r="S3252" s="4">
        <v>1159</v>
      </c>
      <c r="T3252" s="4">
        <v>320</v>
      </c>
      <c r="U3252" s="4">
        <v>549</v>
      </c>
      <c r="V3252" s="4">
        <v>674</v>
      </c>
      <c r="W3252" s="4">
        <v>613</v>
      </c>
      <c r="X3252" s="4">
        <v>674</v>
      </c>
      <c r="Y3252" s="4">
        <v>645</v>
      </c>
      <c r="Z3252" s="4">
        <v>680</v>
      </c>
      <c r="AA3252" s="4">
        <v>657</v>
      </c>
      <c r="AB3252" s="4">
        <v>850</v>
      </c>
      <c r="AC3252" s="4">
        <v>904</v>
      </c>
      <c r="AD3252" s="4">
        <v>952</v>
      </c>
      <c r="AE3252" s="4">
        <v>857</v>
      </c>
      <c r="AF3252" s="4">
        <v>887</v>
      </c>
      <c r="AG3252" s="4">
        <v>1210</v>
      </c>
      <c r="AH3252" s="4">
        <v>1159</v>
      </c>
      <c r="AI3252" s="4">
        <v>2528</v>
      </c>
      <c r="AJ3252" s="4">
        <v>1692</v>
      </c>
      <c r="AK3252" s="4">
        <v>2247</v>
      </c>
      <c r="AL3252" s="4">
        <v>2271</v>
      </c>
      <c r="AM3252" s="4">
        <v>2130</v>
      </c>
      <c r="AN3252" s="4">
        <v>2205</v>
      </c>
    </row>
    <row r="3253" spans="1:40" ht="15" customHeight="1" x14ac:dyDescent="0.25">
      <c r="A3253" s="4" t="str">
        <f>EB[[#This Row],[unit]] &amp; "#" &amp; EB[[#This Row],[indic_nrg]] &amp; "#" &amp; EB[[#This Row],[product]] &amp; "#" &amp; EB[[#This Row],[geo]]</f>
        <v>TJ#B_101825#4200#CZ</v>
      </c>
      <c r="B3253" s="4" t="str">
        <f>VLOOKUP(EB[[#This Row],[product]],KS_DB[[product]:[KS]],5,FALSE)</f>
        <v>gas</v>
      </c>
      <c r="C3253" s="4" t="str">
        <f>VLOOKUP(EB[[#This Row],[product]],KS_DB[[product]:[KS]],6,FALSE)</f>
        <v>gas</v>
      </c>
      <c r="D3253" s="4">
        <f>VLOOKUP(EB[[#This Row],[product]],Carriers[],4,FALSE)</f>
        <v>0</v>
      </c>
      <c r="E3253" s="4">
        <f>VLOOKUP(EB[[#This Row],[indic_nrg]],Indicators[],4,FALSE)</f>
        <v>0</v>
      </c>
      <c r="F3253" s="4">
        <f>IFERROR(VLOOKUP(EB[[#This Row],[Source_carrier]],KS_DB[[product]:[KS]],6,FALSE),0)</f>
        <v>0</v>
      </c>
      <c r="G3253" s="4" t="s">
        <v>34</v>
      </c>
      <c r="H3253" s="4" t="s">
        <v>645</v>
      </c>
      <c r="I3253" s="4" t="s">
        <v>87</v>
      </c>
      <c r="J3253" s="4" t="s">
        <v>37</v>
      </c>
      <c r="K3253" s="4" t="s">
        <v>646</v>
      </c>
      <c r="L3253" s="4" t="s">
        <v>39</v>
      </c>
      <c r="M3253" s="4" t="s">
        <v>88</v>
      </c>
      <c r="N3253" s="4" t="s">
        <v>41</v>
      </c>
      <c r="O3253" s="4">
        <v>0</v>
      </c>
      <c r="P3253" s="4">
        <v>0</v>
      </c>
      <c r="Q3253" s="4">
        <v>0</v>
      </c>
      <c r="R3253" s="4">
        <v>360</v>
      </c>
      <c r="S3253" s="4">
        <v>266</v>
      </c>
      <c r="T3253" s="4">
        <v>201</v>
      </c>
      <c r="U3253" s="4">
        <v>0</v>
      </c>
      <c r="V3253" s="4">
        <v>0</v>
      </c>
      <c r="W3253" s="4">
        <v>0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</row>
    <row r="3254" spans="1:40" ht="15" customHeight="1" x14ac:dyDescent="0.25">
      <c r="A3254" s="4" t="str">
        <f>EB[[#This Row],[unit]] &amp; "#" &amp; EB[[#This Row],[indic_nrg]] &amp; "#" &amp; EB[[#This Row],[product]] &amp; "#" &amp; EB[[#This Row],[geo]]</f>
        <v>TJ#B_101825#4210#CZ</v>
      </c>
      <c r="B3254" s="4" t="str">
        <f>VLOOKUP(EB[[#This Row],[product]],KS_DB[[product]:[KS]],5,FALSE)</f>
        <v>gas</v>
      </c>
      <c r="C3254" s="4" t="str">
        <f>VLOOKUP(EB[[#This Row],[product]],KS_DB[[product]:[KS]],6,FALSE)</f>
        <v>gas</v>
      </c>
      <c r="D3254" s="4">
        <f>VLOOKUP(EB[[#This Row],[product]],Carriers[],4,FALSE)</f>
        <v>1</v>
      </c>
      <c r="E3254" s="4">
        <f>VLOOKUP(EB[[#This Row],[indic_nrg]],Indicators[],4,FALSE)</f>
        <v>0</v>
      </c>
      <c r="F3254" s="4">
        <f>IFERROR(VLOOKUP(EB[[#This Row],[Source_carrier]],KS_DB[[product]:[KS]],6,FALSE),0)</f>
        <v>0</v>
      </c>
      <c r="G3254" s="4" t="s">
        <v>34</v>
      </c>
      <c r="H3254" s="4" t="s">
        <v>645</v>
      </c>
      <c r="I3254" s="4" t="s">
        <v>89</v>
      </c>
      <c r="J3254" s="4" t="s">
        <v>37</v>
      </c>
      <c r="K3254" s="4" t="s">
        <v>646</v>
      </c>
      <c r="L3254" s="4" t="s">
        <v>39</v>
      </c>
      <c r="M3254" s="4" t="s">
        <v>90</v>
      </c>
      <c r="N3254" s="4" t="s">
        <v>41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</row>
    <row r="3255" spans="1:40" ht="15" customHeight="1" x14ac:dyDescent="0.25">
      <c r="A3255" s="4" t="str">
        <f>EB[[#This Row],[unit]] &amp; "#" &amp; EB[[#This Row],[indic_nrg]] &amp; "#" &amp; EB[[#This Row],[product]] &amp; "#" &amp; EB[[#This Row],[geo]]</f>
        <v>TJ#B_101825#4220#CZ</v>
      </c>
      <c r="B3255" s="4" t="str">
        <f>VLOOKUP(EB[[#This Row],[product]],KS_DB[[product]:[KS]],5,FALSE)</f>
        <v>gas</v>
      </c>
      <c r="C3255" s="4" t="str">
        <f>VLOOKUP(EB[[#This Row],[product]],KS_DB[[product]:[KS]],6,FALSE)</f>
        <v>gas</v>
      </c>
      <c r="D3255" s="4">
        <f>VLOOKUP(EB[[#This Row],[product]],Carriers[],4,FALSE)</f>
        <v>1</v>
      </c>
      <c r="E3255" s="4">
        <f>VLOOKUP(EB[[#This Row],[indic_nrg]],Indicators[],4,FALSE)</f>
        <v>0</v>
      </c>
      <c r="F3255" s="4">
        <f>IFERROR(VLOOKUP(EB[[#This Row],[Source_carrier]],KS_DB[[product]:[KS]],6,FALSE),0)</f>
        <v>0</v>
      </c>
      <c r="G3255" s="4" t="s">
        <v>34</v>
      </c>
      <c r="H3255" s="4" t="s">
        <v>645</v>
      </c>
      <c r="I3255" s="4" t="s">
        <v>91</v>
      </c>
      <c r="J3255" s="4" t="s">
        <v>37</v>
      </c>
      <c r="K3255" s="4" t="s">
        <v>646</v>
      </c>
      <c r="L3255" s="4" t="s">
        <v>39</v>
      </c>
      <c r="M3255" s="4" t="s">
        <v>92</v>
      </c>
      <c r="N3255" s="4" t="s">
        <v>41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4">
        <v>0</v>
      </c>
    </row>
    <row r="3256" spans="1:40" ht="15" customHeight="1" x14ac:dyDescent="0.25">
      <c r="A3256" s="4" t="str">
        <f>EB[[#This Row],[unit]] &amp; "#" &amp; EB[[#This Row],[indic_nrg]] &amp; "#" &amp; EB[[#This Row],[product]] &amp; "#" &amp; EB[[#This Row],[geo]]</f>
        <v>TJ#B_101825#4230#CZ</v>
      </c>
      <c r="B3256" s="4" t="str">
        <f>VLOOKUP(EB[[#This Row],[product]],KS_DB[[product]:[KS]],5,FALSE)</f>
        <v>gas</v>
      </c>
      <c r="C3256" s="4" t="str">
        <f>VLOOKUP(EB[[#This Row],[product]],KS_DB[[product]:[KS]],6,FALSE)</f>
        <v>gas</v>
      </c>
      <c r="D3256" s="4">
        <f>VLOOKUP(EB[[#This Row],[product]],Carriers[],4,FALSE)</f>
        <v>1</v>
      </c>
      <c r="E3256" s="4">
        <f>VLOOKUP(EB[[#This Row],[indic_nrg]],Indicators[],4,FALSE)</f>
        <v>0</v>
      </c>
      <c r="F3256" s="4">
        <f>IFERROR(VLOOKUP(EB[[#This Row],[Source_carrier]],KS_DB[[product]:[KS]],6,FALSE),0)</f>
        <v>0</v>
      </c>
      <c r="G3256" s="4" t="s">
        <v>34</v>
      </c>
      <c r="H3256" s="4" t="s">
        <v>645</v>
      </c>
      <c r="I3256" s="4" t="s">
        <v>93</v>
      </c>
      <c r="J3256" s="4" t="s">
        <v>37</v>
      </c>
      <c r="K3256" s="4" t="s">
        <v>646</v>
      </c>
      <c r="L3256" s="4" t="s">
        <v>39</v>
      </c>
      <c r="M3256" s="4" t="s">
        <v>94</v>
      </c>
      <c r="N3256" s="4" t="s">
        <v>41</v>
      </c>
      <c r="O3256" s="4">
        <v>0</v>
      </c>
      <c r="P3256" s="4">
        <v>0</v>
      </c>
      <c r="Q3256" s="4">
        <v>0</v>
      </c>
      <c r="R3256" s="4">
        <v>360</v>
      </c>
      <c r="S3256" s="4">
        <v>266</v>
      </c>
      <c r="T3256" s="4">
        <v>201</v>
      </c>
      <c r="U3256" s="4">
        <v>0</v>
      </c>
      <c r="V3256" s="4">
        <v>0</v>
      </c>
      <c r="W3256" s="4">
        <v>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</row>
    <row r="3257" spans="1:40" ht="15" customHeight="1" x14ac:dyDescent="0.25">
      <c r="A3257" s="4" t="str">
        <f>EB[[#This Row],[unit]] &amp; "#" &amp; EB[[#This Row],[indic_nrg]] &amp; "#" &amp; EB[[#This Row],[product]] &amp; "#" &amp; EB[[#This Row],[geo]]</f>
        <v>TJ#B_101825#4240#CZ</v>
      </c>
      <c r="B3257" s="4" t="str">
        <f>VLOOKUP(EB[[#This Row],[product]],KS_DB[[product]:[KS]],5,FALSE)</f>
        <v>gas</v>
      </c>
      <c r="C3257" s="4" t="str">
        <f>VLOOKUP(EB[[#This Row],[product]],KS_DB[[product]:[KS]],6,FALSE)</f>
        <v>gas</v>
      </c>
      <c r="D3257" s="4">
        <f>VLOOKUP(EB[[#This Row],[product]],Carriers[],4,FALSE)</f>
        <v>1</v>
      </c>
      <c r="E3257" s="4">
        <f>VLOOKUP(EB[[#This Row],[indic_nrg]],Indicators[],4,FALSE)</f>
        <v>0</v>
      </c>
      <c r="F3257" s="4">
        <f>IFERROR(VLOOKUP(EB[[#This Row],[Source_carrier]],KS_DB[[product]:[KS]],6,FALSE),0)</f>
        <v>0</v>
      </c>
      <c r="G3257" s="4" t="s">
        <v>34</v>
      </c>
      <c r="H3257" s="4" t="s">
        <v>645</v>
      </c>
      <c r="I3257" s="4" t="s">
        <v>95</v>
      </c>
      <c r="J3257" s="4" t="s">
        <v>37</v>
      </c>
      <c r="K3257" s="4" t="s">
        <v>646</v>
      </c>
      <c r="L3257" s="4" t="s">
        <v>39</v>
      </c>
      <c r="M3257" s="4" t="s">
        <v>96</v>
      </c>
      <c r="N3257" s="4" t="s">
        <v>41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</row>
    <row r="3258" spans="1:40" ht="15" customHeight="1" x14ac:dyDescent="0.25">
      <c r="A3258" s="4" t="str">
        <f>EB[[#This Row],[unit]] &amp; "#" &amp; EB[[#This Row],[indic_nrg]] &amp; "#" &amp; EB[[#This Row],[product]] &amp; "#" &amp; EB[[#This Row],[geo]]</f>
        <v>TJ#B_101825#5200#CZ</v>
      </c>
      <c r="B3258" s="4" t="str">
        <f>VLOOKUP(EB[[#This Row],[product]],KS_DB[[product]:[KS]],5,FALSE)</f>
        <v>heat</v>
      </c>
      <c r="C3258" s="4" t="str">
        <f>VLOOKUP(EB[[#This Row],[product]],KS_DB[[product]:[KS]],6,FALSE)</f>
        <v>heat</v>
      </c>
      <c r="D3258" s="4">
        <f>VLOOKUP(EB[[#This Row],[product]],Carriers[],4,FALSE)</f>
        <v>1</v>
      </c>
      <c r="E3258" s="4">
        <f>VLOOKUP(EB[[#This Row],[indic_nrg]],Indicators[],4,FALSE)</f>
        <v>0</v>
      </c>
      <c r="F3258" s="4">
        <f>IFERROR(VLOOKUP(EB[[#This Row],[Source_carrier]],KS_DB[[product]:[KS]],6,FALSE),0)</f>
        <v>0</v>
      </c>
      <c r="G3258" s="4" t="s">
        <v>34</v>
      </c>
      <c r="H3258" s="4" t="s">
        <v>645</v>
      </c>
      <c r="I3258" s="4" t="s">
        <v>97</v>
      </c>
      <c r="J3258" s="4" t="s">
        <v>37</v>
      </c>
      <c r="K3258" s="4" t="s">
        <v>646</v>
      </c>
      <c r="L3258" s="4" t="s">
        <v>39</v>
      </c>
      <c r="M3258" s="4" t="s">
        <v>98</v>
      </c>
      <c r="N3258" s="4" t="s">
        <v>41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465</v>
      </c>
      <c r="Y3258" s="4">
        <v>260</v>
      </c>
      <c r="Z3258" s="4">
        <v>216</v>
      </c>
      <c r="AA3258" s="4">
        <v>226</v>
      </c>
      <c r="AB3258" s="4">
        <v>214</v>
      </c>
      <c r="AC3258" s="4">
        <v>166</v>
      </c>
      <c r="AD3258" s="4">
        <v>33</v>
      </c>
      <c r="AE3258" s="4">
        <v>42</v>
      </c>
      <c r="AF3258" s="4">
        <v>49</v>
      </c>
      <c r="AG3258" s="4">
        <v>54</v>
      </c>
      <c r="AH3258" s="4">
        <v>30</v>
      </c>
      <c r="AI3258" s="4">
        <v>28</v>
      </c>
      <c r="AJ3258" s="4">
        <v>21</v>
      </c>
      <c r="AK3258" s="4">
        <v>17</v>
      </c>
      <c r="AL3258" s="4">
        <v>26</v>
      </c>
      <c r="AM3258" s="4">
        <v>25</v>
      </c>
      <c r="AN3258" s="4">
        <v>24</v>
      </c>
    </row>
    <row r="3259" spans="1:40" ht="15" customHeight="1" x14ac:dyDescent="0.25">
      <c r="A3259" s="4" t="str">
        <f>EB[[#This Row],[unit]] &amp; "#" &amp; EB[[#This Row],[indic_nrg]] &amp; "#" &amp; EB[[#This Row],[product]] &amp; "#" &amp; EB[[#This Row],[geo]]</f>
        <v>TJ#B_101825#5500#CZ</v>
      </c>
      <c r="B3259" s="4" t="str">
        <f>VLOOKUP(EB[[#This Row],[product]],KS_DB[[product]:[KS]],5,FALSE)</f>
        <v>RES</v>
      </c>
      <c r="C3259" s="4" t="str">
        <f>VLOOKUP(EB[[#This Row],[product]],KS_DB[[product]:[KS]],6,FALSE)</f>
        <v>RES</v>
      </c>
      <c r="D3259" s="4">
        <f>VLOOKUP(EB[[#This Row],[product]],Carriers[],4,FALSE)</f>
        <v>0</v>
      </c>
      <c r="E3259" s="4">
        <f>VLOOKUP(EB[[#This Row],[indic_nrg]],Indicators[],4,FALSE)</f>
        <v>0</v>
      </c>
      <c r="F3259" s="4">
        <f>IFERROR(VLOOKUP(EB[[#This Row],[Source_carrier]],KS_DB[[product]:[KS]],6,FALSE),0)</f>
        <v>0</v>
      </c>
      <c r="G3259" s="4" t="s">
        <v>34</v>
      </c>
      <c r="H3259" s="4" t="s">
        <v>645</v>
      </c>
      <c r="I3259" s="4" t="s">
        <v>99</v>
      </c>
      <c r="J3259" s="4" t="s">
        <v>37</v>
      </c>
      <c r="K3259" s="4" t="s">
        <v>646</v>
      </c>
      <c r="L3259" s="4" t="s">
        <v>39</v>
      </c>
      <c r="M3259" s="4" t="s">
        <v>100</v>
      </c>
      <c r="N3259" s="4" t="s">
        <v>41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</v>
      </c>
      <c r="Y3259" s="4">
        <v>0</v>
      </c>
      <c r="Z3259" s="4">
        <v>0</v>
      </c>
      <c r="AA3259" s="4">
        <v>80</v>
      </c>
      <c r="AB3259" s="4">
        <v>32</v>
      </c>
      <c r="AC3259" s="4">
        <v>26</v>
      </c>
      <c r="AD3259" s="4">
        <v>26</v>
      </c>
      <c r="AE3259" s="4">
        <v>1</v>
      </c>
      <c r="AF3259" s="4">
        <v>0</v>
      </c>
      <c r="AG3259" s="4">
        <v>5</v>
      </c>
      <c r="AH3259" s="4">
        <v>15</v>
      </c>
      <c r="AI3259" s="4">
        <v>0</v>
      </c>
      <c r="AJ3259" s="4">
        <v>21</v>
      </c>
      <c r="AK3259" s="4">
        <v>13</v>
      </c>
      <c r="AL3259" s="4">
        <v>14</v>
      </c>
      <c r="AM3259" s="4">
        <v>8</v>
      </c>
      <c r="AN3259" s="4">
        <v>8</v>
      </c>
    </row>
    <row r="3260" spans="1:40" ht="15" customHeight="1" x14ac:dyDescent="0.25">
      <c r="A3260" s="4" t="str">
        <f>EB[[#This Row],[unit]] &amp; "#" &amp; EB[[#This Row],[indic_nrg]] &amp; "#" &amp; EB[[#This Row],[product]] &amp; "#" &amp; EB[[#This Row],[geo]]</f>
        <v>TJ#B_101825#5532#CZ</v>
      </c>
      <c r="B3260" s="4" t="str">
        <f>VLOOKUP(EB[[#This Row],[product]],KS_DB[[product]:[KS]],5,FALSE)</f>
        <v>RES</v>
      </c>
      <c r="C3260" s="4" t="str">
        <f>VLOOKUP(EB[[#This Row],[product]],KS_DB[[product]:[KS]],6,FALSE)</f>
        <v>RES</v>
      </c>
      <c r="D3260" s="4">
        <f>VLOOKUP(EB[[#This Row],[product]],Carriers[],4,FALSE)</f>
        <v>1</v>
      </c>
      <c r="E3260" s="4">
        <f>VLOOKUP(EB[[#This Row],[indic_nrg]],Indicators[],4,FALSE)</f>
        <v>0</v>
      </c>
      <c r="F3260" s="4">
        <f>IFERROR(VLOOKUP(EB[[#This Row],[Source_carrier]],KS_DB[[product]:[KS]],6,FALSE),0)</f>
        <v>0</v>
      </c>
      <c r="G3260" s="4" t="s">
        <v>34</v>
      </c>
      <c r="H3260" s="4" t="s">
        <v>645</v>
      </c>
      <c r="I3260" s="4" t="s">
        <v>101</v>
      </c>
      <c r="J3260" s="4" t="s">
        <v>37</v>
      </c>
      <c r="K3260" s="4" t="s">
        <v>646</v>
      </c>
      <c r="L3260" s="4" t="s">
        <v>39</v>
      </c>
      <c r="M3260" s="4" t="s">
        <v>102</v>
      </c>
      <c r="N3260" s="4" t="s">
        <v>41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</row>
    <row r="3261" spans="1:40" ht="15" customHeight="1" x14ac:dyDescent="0.25">
      <c r="A3261" s="4" t="str">
        <f>EB[[#This Row],[unit]] &amp; "#" &amp; EB[[#This Row],[indic_nrg]] &amp; "#" &amp; EB[[#This Row],[product]] &amp; "#" &amp; EB[[#This Row],[geo]]</f>
        <v>TJ#B_101825#5540#CZ</v>
      </c>
      <c r="B3261" s="4" t="str">
        <f>VLOOKUP(EB[[#This Row],[product]],KS_DB[[product]:[KS]],5,FALSE)</f>
        <v>biomass</v>
      </c>
      <c r="C3261" s="4" t="str">
        <f>VLOOKUP(EB[[#This Row],[product]],KS_DB[[product]:[KS]],6,FALSE)</f>
        <v>biomass</v>
      </c>
      <c r="D3261" s="4">
        <f>VLOOKUP(EB[[#This Row],[product]],Carriers[],4,FALSE)</f>
        <v>0</v>
      </c>
      <c r="E3261" s="4">
        <f>VLOOKUP(EB[[#This Row],[indic_nrg]],Indicators[],4,FALSE)</f>
        <v>0</v>
      </c>
      <c r="F3261" s="4">
        <f>IFERROR(VLOOKUP(EB[[#This Row],[Source_carrier]],KS_DB[[product]:[KS]],6,FALSE),0)</f>
        <v>0</v>
      </c>
      <c r="G3261" s="4" t="s">
        <v>34</v>
      </c>
      <c r="H3261" s="4" t="s">
        <v>645</v>
      </c>
      <c r="I3261" s="4" t="s">
        <v>103</v>
      </c>
      <c r="J3261" s="4" t="s">
        <v>37</v>
      </c>
      <c r="K3261" s="4" t="s">
        <v>646</v>
      </c>
      <c r="L3261" s="4" t="s">
        <v>39</v>
      </c>
      <c r="M3261" s="4" t="s">
        <v>104</v>
      </c>
      <c r="N3261" s="4" t="s">
        <v>41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  <c r="Y3261" s="4">
        <v>0</v>
      </c>
      <c r="Z3261" s="4">
        <v>0</v>
      </c>
      <c r="AA3261" s="4">
        <v>80</v>
      </c>
      <c r="AB3261" s="4">
        <v>32</v>
      </c>
      <c r="AC3261" s="4">
        <v>26</v>
      </c>
      <c r="AD3261" s="4">
        <v>26</v>
      </c>
      <c r="AE3261" s="4">
        <v>1</v>
      </c>
      <c r="AF3261" s="4">
        <v>0</v>
      </c>
      <c r="AG3261" s="4">
        <v>5</v>
      </c>
      <c r="AH3261" s="4">
        <v>15</v>
      </c>
      <c r="AI3261" s="4">
        <v>0</v>
      </c>
      <c r="AJ3261" s="4">
        <v>21</v>
      </c>
      <c r="AK3261" s="4">
        <v>13</v>
      </c>
      <c r="AL3261" s="4">
        <v>14</v>
      </c>
      <c r="AM3261" s="4">
        <v>8</v>
      </c>
      <c r="AN3261" s="4">
        <v>8</v>
      </c>
    </row>
    <row r="3262" spans="1:40" ht="15" customHeight="1" x14ac:dyDescent="0.25">
      <c r="A3262" s="4" t="str">
        <f>EB[[#This Row],[unit]] &amp; "#" &amp; EB[[#This Row],[indic_nrg]] &amp; "#" &amp; EB[[#This Row],[product]] &amp; "#" &amp; EB[[#This Row],[geo]]</f>
        <v>TJ#B_101825#5541#CZ</v>
      </c>
      <c r="B3262" s="4" t="str">
        <f>VLOOKUP(EB[[#This Row],[product]],KS_DB[[product]:[KS]],5,FALSE)</f>
        <v>biomass</v>
      </c>
      <c r="C3262" s="4" t="str">
        <f>VLOOKUP(EB[[#This Row],[product]],KS_DB[[product]:[KS]],6,FALSE)</f>
        <v>biomass</v>
      </c>
      <c r="D3262" s="4">
        <f>VLOOKUP(EB[[#This Row],[product]],Carriers[],4,FALSE)</f>
        <v>1</v>
      </c>
      <c r="E3262" s="4">
        <f>VLOOKUP(EB[[#This Row],[indic_nrg]],Indicators[],4,FALSE)</f>
        <v>0</v>
      </c>
      <c r="F3262" s="4">
        <f>IFERROR(VLOOKUP(EB[[#This Row],[Source_carrier]],KS_DB[[product]:[KS]],6,FALSE),0)</f>
        <v>0</v>
      </c>
      <c r="G3262" s="4" t="s">
        <v>34</v>
      </c>
      <c r="H3262" s="4" t="s">
        <v>645</v>
      </c>
      <c r="I3262" s="4" t="s">
        <v>105</v>
      </c>
      <c r="J3262" s="4" t="s">
        <v>37</v>
      </c>
      <c r="K3262" s="4" t="s">
        <v>646</v>
      </c>
      <c r="L3262" s="4" t="s">
        <v>39</v>
      </c>
      <c r="M3262" s="4" t="s">
        <v>106</v>
      </c>
      <c r="N3262" s="4" t="s">
        <v>41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0</v>
      </c>
      <c r="Y3262" s="4">
        <v>0</v>
      </c>
      <c r="Z3262" s="4">
        <v>0</v>
      </c>
      <c r="AA3262" s="4">
        <v>80</v>
      </c>
      <c r="AB3262" s="4">
        <v>32</v>
      </c>
      <c r="AC3262" s="4">
        <v>26</v>
      </c>
      <c r="AD3262" s="4">
        <v>26</v>
      </c>
      <c r="AE3262" s="4">
        <v>1</v>
      </c>
      <c r="AF3262" s="4">
        <v>0</v>
      </c>
      <c r="AG3262" s="4">
        <v>5</v>
      </c>
      <c r="AH3262" s="4">
        <v>15</v>
      </c>
      <c r="AI3262" s="4">
        <v>0</v>
      </c>
      <c r="AJ3262" s="4">
        <v>21</v>
      </c>
      <c r="AK3262" s="4">
        <v>13</v>
      </c>
      <c r="AL3262" s="4">
        <v>14</v>
      </c>
      <c r="AM3262" s="4">
        <v>8</v>
      </c>
      <c r="AN3262" s="4">
        <v>8</v>
      </c>
    </row>
    <row r="3263" spans="1:40" ht="15" customHeight="1" x14ac:dyDescent="0.25">
      <c r="A3263" s="4" t="str">
        <f>EB[[#This Row],[unit]] &amp; "#" &amp; EB[[#This Row],[indic_nrg]] &amp; "#" &amp; EB[[#This Row],[product]] &amp; "#" &amp; EB[[#This Row],[geo]]</f>
        <v>TJ#B_101825#5542#CZ</v>
      </c>
      <c r="B3263" s="4" t="str">
        <f>VLOOKUP(EB[[#This Row],[product]],KS_DB[[product]:[KS]],5,FALSE)</f>
        <v>biomass</v>
      </c>
      <c r="C3263" s="4" t="str">
        <f>VLOOKUP(EB[[#This Row],[product]],KS_DB[[product]:[KS]],6,FALSE)</f>
        <v>biomass</v>
      </c>
      <c r="D3263" s="4">
        <f>VLOOKUP(EB[[#This Row],[product]],Carriers[],4,FALSE)</f>
        <v>1</v>
      </c>
      <c r="E3263" s="4">
        <f>VLOOKUP(EB[[#This Row],[indic_nrg]],Indicators[],4,FALSE)</f>
        <v>0</v>
      </c>
      <c r="F3263" s="4">
        <f>IFERROR(VLOOKUP(EB[[#This Row],[Source_carrier]],KS_DB[[product]:[KS]],6,FALSE),0)</f>
        <v>0</v>
      </c>
      <c r="G3263" s="4" t="s">
        <v>34</v>
      </c>
      <c r="H3263" s="4" t="s">
        <v>645</v>
      </c>
      <c r="I3263" s="4" t="s">
        <v>107</v>
      </c>
      <c r="J3263" s="4" t="s">
        <v>37</v>
      </c>
      <c r="K3263" s="4" t="s">
        <v>646</v>
      </c>
      <c r="L3263" s="4" t="s">
        <v>39</v>
      </c>
      <c r="M3263" s="4" t="s">
        <v>108</v>
      </c>
      <c r="N3263" s="4" t="s">
        <v>41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</row>
    <row r="3264" spans="1:40" ht="15" customHeight="1" x14ac:dyDescent="0.25">
      <c r="A3264" s="4" t="str">
        <f>EB[[#This Row],[unit]] &amp; "#" &amp; EB[[#This Row],[indic_nrg]] &amp; "#" &amp; EB[[#This Row],[product]] &amp; "#" &amp; EB[[#This Row],[geo]]</f>
        <v>TJ#B_101825#55431#CZ</v>
      </c>
      <c r="B3264" s="4" t="str">
        <f>VLOOKUP(EB[[#This Row],[product]],KS_DB[[product]:[KS]],5,FALSE)</f>
        <v>biomass</v>
      </c>
      <c r="C3264" s="4" t="str">
        <f>VLOOKUP(EB[[#This Row],[product]],KS_DB[[product]:[KS]],6,FALSE)</f>
        <v>biomass</v>
      </c>
      <c r="D3264" s="4">
        <f>VLOOKUP(EB[[#This Row],[product]],Carriers[],4,FALSE)</f>
        <v>1</v>
      </c>
      <c r="E3264" s="4">
        <f>VLOOKUP(EB[[#This Row],[indic_nrg]],Indicators[],4,FALSE)</f>
        <v>0</v>
      </c>
      <c r="F3264" s="4">
        <f>IFERROR(VLOOKUP(EB[[#This Row],[Source_carrier]],KS_DB[[product]:[KS]],6,FALSE),0)</f>
        <v>0</v>
      </c>
      <c r="G3264" s="4" t="s">
        <v>34</v>
      </c>
      <c r="H3264" s="4" t="s">
        <v>645</v>
      </c>
      <c r="I3264" s="4" t="s">
        <v>109</v>
      </c>
      <c r="J3264" s="4" t="s">
        <v>37</v>
      </c>
      <c r="K3264" s="4" t="s">
        <v>646</v>
      </c>
      <c r="L3264" s="4" t="s">
        <v>39</v>
      </c>
      <c r="M3264" s="4" t="s">
        <v>110</v>
      </c>
      <c r="N3264" s="4" t="s">
        <v>41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</row>
    <row r="3265" spans="1:40" ht="15" customHeight="1" x14ac:dyDescent="0.25">
      <c r="A3265" s="4" t="str">
        <f>EB[[#This Row],[unit]] &amp; "#" &amp; EB[[#This Row],[indic_nrg]] &amp; "#" &amp; EB[[#This Row],[product]] &amp; "#" &amp; EB[[#This Row],[geo]]</f>
        <v>TJ#B_101825#55432#CZ</v>
      </c>
      <c r="B3265" s="4" t="str">
        <f>VLOOKUP(EB[[#This Row],[product]],KS_DB[[product]:[KS]],5,FALSE)</f>
        <v>biomass</v>
      </c>
      <c r="C3265" s="4" t="str">
        <f>VLOOKUP(EB[[#This Row],[product]],KS_DB[[product]:[KS]],6,FALSE)</f>
        <v>biomass</v>
      </c>
      <c r="D3265" s="4">
        <f>VLOOKUP(EB[[#This Row],[product]],Carriers[],4,FALSE)</f>
        <v>1</v>
      </c>
      <c r="E3265" s="4">
        <f>VLOOKUP(EB[[#This Row],[indic_nrg]],Indicators[],4,FALSE)</f>
        <v>0</v>
      </c>
      <c r="F3265" s="4">
        <f>IFERROR(VLOOKUP(EB[[#This Row],[Source_carrier]],KS_DB[[product]:[KS]],6,FALSE),0)</f>
        <v>0</v>
      </c>
      <c r="G3265" s="4" t="s">
        <v>34</v>
      </c>
      <c r="H3265" s="4" t="s">
        <v>645</v>
      </c>
      <c r="I3265" s="4" t="s">
        <v>111</v>
      </c>
      <c r="J3265" s="4" t="s">
        <v>37</v>
      </c>
      <c r="K3265" s="4" t="s">
        <v>646</v>
      </c>
      <c r="L3265" s="4" t="s">
        <v>39</v>
      </c>
      <c r="M3265" s="4" t="s">
        <v>112</v>
      </c>
      <c r="N3265" s="4" t="s">
        <v>41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4">
        <v>0</v>
      </c>
    </row>
    <row r="3266" spans="1:40" ht="15" customHeight="1" x14ac:dyDescent="0.25">
      <c r="A3266" s="4" t="str">
        <f>EB[[#This Row],[unit]] &amp; "#" &amp; EB[[#This Row],[indic_nrg]] &amp; "#" &amp; EB[[#This Row],[product]] &amp; "#" &amp; EB[[#This Row],[geo]]</f>
        <v>TJ#B_101825#5544#CZ</v>
      </c>
      <c r="B3266" s="4" t="str">
        <f>VLOOKUP(EB[[#This Row],[product]],KS_DB[[product]:[KS]],5,FALSE)</f>
        <v>biomass</v>
      </c>
      <c r="C3266" s="4" t="str">
        <f>VLOOKUP(EB[[#This Row],[product]],KS_DB[[product]:[KS]],6,FALSE)</f>
        <v>biomass</v>
      </c>
      <c r="D3266" s="4">
        <f>VLOOKUP(EB[[#This Row],[product]],Carriers[],4,FALSE)</f>
        <v>1</v>
      </c>
      <c r="E3266" s="4">
        <f>VLOOKUP(EB[[#This Row],[indic_nrg]],Indicators[],4,FALSE)</f>
        <v>0</v>
      </c>
      <c r="F3266" s="4">
        <f>IFERROR(VLOOKUP(EB[[#This Row],[Source_carrier]],KS_DB[[product]:[KS]],6,FALSE),0)</f>
        <v>0</v>
      </c>
      <c r="G3266" s="4" t="s">
        <v>34</v>
      </c>
      <c r="H3266" s="4" t="s">
        <v>645</v>
      </c>
      <c r="I3266" s="4" t="s">
        <v>113</v>
      </c>
      <c r="J3266" s="4" t="s">
        <v>37</v>
      </c>
      <c r="K3266" s="4" t="s">
        <v>646</v>
      </c>
      <c r="L3266" s="4" t="s">
        <v>39</v>
      </c>
      <c r="M3266" s="4" t="s">
        <v>114</v>
      </c>
      <c r="N3266" s="4" t="s">
        <v>41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</row>
    <row r="3267" spans="1:40" ht="15" customHeight="1" x14ac:dyDescent="0.25">
      <c r="A3267" s="4" t="str">
        <f>EB[[#This Row],[unit]] &amp; "#" &amp; EB[[#This Row],[indic_nrg]] &amp; "#" &amp; EB[[#This Row],[product]] &amp; "#" &amp; EB[[#This Row],[geo]]</f>
        <v>TJ#B_101825#5545#CZ</v>
      </c>
      <c r="B3267" s="4" t="str">
        <f>VLOOKUP(EB[[#This Row],[product]],KS_DB[[product]:[KS]],5,FALSE)</f>
        <v>biomass</v>
      </c>
      <c r="C3267" s="4" t="str">
        <f>VLOOKUP(EB[[#This Row],[product]],KS_DB[[product]:[KS]],6,FALSE)</f>
        <v>biomass</v>
      </c>
      <c r="D3267" s="4">
        <f>VLOOKUP(EB[[#This Row],[product]],Carriers[],4,FALSE)</f>
        <v>0</v>
      </c>
      <c r="E3267" s="4">
        <f>VLOOKUP(EB[[#This Row],[indic_nrg]],Indicators[],4,FALSE)</f>
        <v>0</v>
      </c>
      <c r="F3267" s="4">
        <f>IFERROR(VLOOKUP(EB[[#This Row],[Source_carrier]],KS_DB[[product]:[KS]],6,FALSE),0)</f>
        <v>0</v>
      </c>
      <c r="G3267" s="4" t="s">
        <v>34</v>
      </c>
      <c r="H3267" s="4" t="s">
        <v>645</v>
      </c>
      <c r="I3267" s="4" t="s">
        <v>115</v>
      </c>
      <c r="J3267" s="4" t="s">
        <v>37</v>
      </c>
      <c r="K3267" s="4" t="s">
        <v>646</v>
      </c>
      <c r="L3267" s="4" t="s">
        <v>39</v>
      </c>
      <c r="M3267" s="4" t="s">
        <v>116</v>
      </c>
      <c r="N3267" s="4" t="s">
        <v>41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4">
        <v>0</v>
      </c>
    </row>
    <row r="3268" spans="1:40" ht="15" customHeight="1" x14ac:dyDescent="0.25">
      <c r="A3268" s="4" t="str">
        <f>EB[[#This Row],[unit]] &amp; "#" &amp; EB[[#This Row],[indic_nrg]] &amp; "#" &amp; EB[[#This Row],[product]] &amp; "#" &amp; EB[[#This Row],[geo]]</f>
        <v>TJ#B_101825#5546#CZ</v>
      </c>
      <c r="B3268" s="4" t="str">
        <f>VLOOKUP(EB[[#This Row],[product]],KS_DB[[product]:[KS]],5,FALSE)</f>
        <v>biomass</v>
      </c>
      <c r="C3268" s="4" t="str">
        <f>VLOOKUP(EB[[#This Row],[product]],KS_DB[[product]:[KS]],6,FALSE)</f>
        <v>biomass</v>
      </c>
      <c r="D3268" s="4">
        <f>VLOOKUP(EB[[#This Row],[product]],Carriers[],4,FALSE)</f>
        <v>1</v>
      </c>
      <c r="E3268" s="4">
        <f>VLOOKUP(EB[[#This Row],[indic_nrg]],Indicators[],4,FALSE)</f>
        <v>0</v>
      </c>
      <c r="F3268" s="4">
        <f>IFERROR(VLOOKUP(EB[[#This Row],[Source_carrier]],KS_DB[[product]:[KS]],6,FALSE),0)</f>
        <v>0</v>
      </c>
      <c r="G3268" s="4" t="s">
        <v>34</v>
      </c>
      <c r="H3268" s="4" t="s">
        <v>645</v>
      </c>
      <c r="I3268" s="4" t="s">
        <v>117</v>
      </c>
      <c r="J3268" s="4" t="s">
        <v>37</v>
      </c>
      <c r="K3268" s="4" t="s">
        <v>646</v>
      </c>
      <c r="L3268" s="4" t="s">
        <v>39</v>
      </c>
      <c r="M3268" s="4" t="s">
        <v>118</v>
      </c>
      <c r="N3268" s="4" t="s">
        <v>41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</row>
    <row r="3269" spans="1:40" ht="15" customHeight="1" x14ac:dyDescent="0.25">
      <c r="A3269" s="4" t="str">
        <f>EB[[#This Row],[unit]] &amp; "#" &amp; EB[[#This Row],[indic_nrg]] &amp; "#" &amp; EB[[#This Row],[product]] &amp; "#" &amp; EB[[#This Row],[geo]]</f>
        <v>TJ#B_101825#5547#CZ</v>
      </c>
      <c r="B3269" s="4" t="str">
        <f>VLOOKUP(EB[[#This Row],[product]],KS_DB[[product]:[KS]],5,FALSE)</f>
        <v>biomass</v>
      </c>
      <c r="C3269" s="4" t="str">
        <f>VLOOKUP(EB[[#This Row],[product]],KS_DB[[product]:[KS]],6,FALSE)</f>
        <v>biomass</v>
      </c>
      <c r="D3269" s="4">
        <f>VLOOKUP(EB[[#This Row],[product]],Carriers[],4,FALSE)</f>
        <v>1</v>
      </c>
      <c r="E3269" s="4">
        <f>VLOOKUP(EB[[#This Row],[indic_nrg]],Indicators[],4,FALSE)</f>
        <v>0</v>
      </c>
      <c r="F3269" s="4">
        <f>IFERROR(VLOOKUP(EB[[#This Row],[Source_carrier]],KS_DB[[product]:[KS]],6,FALSE),0)</f>
        <v>0</v>
      </c>
      <c r="G3269" s="4" t="s">
        <v>34</v>
      </c>
      <c r="H3269" s="4" t="s">
        <v>645</v>
      </c>
      <c r="I3269" s="4" t="s">
        <v>119</v>
      </c>
      <c r="J3269" s="4" t="s">
        <v>37</v>
      </c>
      <c r="K3269" s="4" t="s">
        <v>646</v>
      </c>
      <c r="L3269" s="4" t="s">
        <v>39</v>
      </c>
      <c r="M3269" s="4" t="s">
        <v>120</v>
      </c>
      <c r="N3269" s="4" t="s">
        <v>41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</v>
      </c>
      <c r="Y3269" s="4">
        <v>0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4">
        <v>0</v>
      </c>
    </row>
    <row r="3270" spans="1:40" ht="15" customHeight="1" x14ac:dyDescent="0.25">
      <c r="A3270" s="4" t="str">
        <f>EB[[#This Row],[unit]] &amp; "#" &amp; EB[[#This Row],[indic_nrg]] &amp; "#" &amp; EB[[#This Row],[product]] &amp; "#" &amp; EB[[#This Row],[geo]]</f>
        <v>TJ#B_101825#5548#CZ</v>
      </c>
      <c r="B3270" s="4" t="str">
        <f>VLOOKUP(EB[[#This Row],[product]],KS_DB[[product]:[KS]],5,FALSE)</f>
        <v>biomass</v>
      </c>
      <c r="C3270" s="4" t="str">
        <f>VLOOKUP(EB[[#This Row],[product]],KS_DB[[product]:[KS]],6,FALSE)</f>
        <v>biomass</v>
      </c>
      <c r="D3270" s="4">
        <f>VLOOKUP(EB[[#This Row],[product]],Carriers[],4,FALSE)</f>
        <v>1</v>
      </c>
      <c r="E3270" s="4">
        <f>VLOOKUP(EB[[#This Row],[indic_nrg]],Indicators[],4,FALSE)</f>
        <v>0</v>
      </c>
      <c r="F3270" s="4">
        <f>IFERROR(VLOOKUP(EB[[#This Row],[Source_carrier]],KS_DB[[product]:[KS]],6,FALSE),0)</f>
        <v>0</v>
      </c>
      <c r="G3270" s="4" t="s">
        <v>34</v>
      </c>
      <c r="H3270" s="4" t="s">
        <v>645</v>
      </c>
      <c r="I3270" s="4" t="s">
        <v>121</v>
      </c>
      <c r="J3270" s="4" t="s">
        <v>37</v>
      </c>
      <c r="K3270" s="4" t="s">
        <v>646</v>
      </c>
      <c r="L3270" s="4" t="s">
        <v>39</v>
      </c>
      <c r="M3270" s="4" t="s">
        <v>122</v>
      </c>
      <c r="N3270" s="4" t="s">
        <v>41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</row>
    <row r="3271" spans="1:40" ht="15" customHeight="1" x14ac:dyDescent="0.25">
      <c r="A3271" s="4" t="str">
        <f>EB[[#This Row],[unit]] &amp; "#" &amp; EB[[#This Row],[indic_nrg]] &amp; "#" &amp; EB[[#This Row],[product]] &amp; "#" &amp; EB[[#This Row],[geo]]</f>
        <v>TJ#B_101825#5549#CZ</v>
      </c>
      <c r="B3271" s="4" t="str">
        <f>VLOOKUP(EB[[#This Row],[product]],KS_DB[[product]:[KS]],5,FALSE)</f>
        <v>biomass</v>
      </c>
      <c r="C3271" s="4" t="str">
        <f>VLOOKUP(EB[[#This Row],[product]],KS_DB[[product]:[KS]],6,FALSE)</f>
        <v>biomass</v>
      </c>
      <c r="D3271" s="4">
        <f>VLOOKUP(EB[[#This Row],[product]],Carriers[],4,FALSE)</f>
        <v>1</v>
      </c>
      <c r="E3271" s="4">
        <f>VLOOKUP(EB[[#This Row],[indic_nrg]],Indicators[],4,FALSE)</f>
        <v>0</v>
      </c>
      <c r="F3271" s="4">
        <f>IFERROR(VLOOKUP(EB[[#This Row],[Source_carrier]],KS_DB[[product]:[KS]],6,FALSE),0)</f>
        <v>0</v>
      </c>
      <c r="G3271" s="4" t="s">
        <v>34</v>
      </c>
      <c r="H3271" s="4" t="s">
        <v>645</v>
      </c>
      <c r="I3271" s="4" t="s">
        <v>123</v>
      </c>
      <c r="J3271" s="4" t="s">
        <v>37</v>
      </c>
      <c r="K3271" s="4" t="s">
        <v>646</v>
      </c>
      <c r="L3271" s="4" t="s">
        <v>39</v>
      </c>
      <c r="M3271" s="4" t="s">
        <v>124</v>
      </c>
      <c r="N3271" s="4" t="s">
        <v>41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</row>
    <row r="3272" spans="1:40" ht="15" customHeight="1" x14ac:dyDescent="0.25">
      <c r="A3272" s="4" t="str">
        <f>EB[[#This Row],[unit]] &amp; "#" &amp; EB[[#This Row],[indic_nrg]] &amp; "#" &amp; EB[[#This Row],[product]] &amp; "#" &amp; EB[[#This Row],[geo]]</f>
        <v>TJ#B_101825#5550#CZ</v>
      </c>
      <c r="B3272" s="4" t="str">
        <f>VLOOKUP(EB[[#This Row],[product]],KS_DB[[product]:[KS]],5,FALSE)</f>
        <v>RES</v>
      </c>
      <c r="C3272" s="4" t="str">
        <f>VLOOKUP(EB[[#This Row],[product]],KS_DB[[product]:[KS]],6,FALSE)</f>
        <v>RES</v>
      </c>
      <c r="D3272" s="4">
        <f>VLOOKUP(EB[[#This Row],[product]],Carriers[],4,FALSE)</f>
        <v>1</v>
      </c>
      <c r="E3272" s="4">
        <f>VLOOKUP(EB[[#This Row],[indic_nrg]],Indicators[],4,FALSE)</f>
        <v>0</v>
      </c>
      <c r="F3272" s="4">
        <f>IFERROR(VLOOKUP(EB[[#This Row],[Source_carrier]],KS_DB[[product]:[KS]],6,FALSE),0)</f>
        <v>0</v>
      </c>
      <c r="G3272" s="4" t="s">
        <v>34</v>
      </c>
      <c r="H3272" s="4" t="s">
        <v>645</v>
      </c>
      <c r="I3272" s="4" t="s">
        <v>125</v>
      </c>
      <c r="J3272" s="4" t="s">
        <v>37</v>
      </c>
      <c r="K3272" s="4" t="s">
        <v>646</v>
      </c>
      <c r="L3272" s="4" t="s">
        <v>39</v>
      </c>
      <c r="M3272" s="4" t="s">
        <v>126</v>
      </c>
      <c r="N3272" s="4" t="s">
        <v>41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4">
        <v>0</v>
      </c>
    </row>
    <row r="3273" spans="1:40" ht="15" customHeight="1" x14ac:dyDescent="0.25">
      <c r="A3273" s="4" t="str">
        <f>EB[[#This Row],[unit]] &amp; "#" &amp; EB[[#This Row],[indic_nrg]] &amp; "#" &amp; EB[[#This Row],[product]] &amp; "#" &amp; EB[[#This Row],[geo]]</f>
        <v>TJ#B_101825#6000#CZ</v>
      </c>
      <c r="B3273" s="4" t="str">
        <f>VLOOKUP(EB[[#This Row],[product]],KS_DB[[product]:[KS]],5,FALSE)</f>
        <v>electricity</v>
      </c>
      <c r="C3273" s="4" t="str">
        <f>VLOOKUP(EB[[#This Row],[product]],KS_DB[[product]:[KS]],6,FALSE)</f>
        <v>electricity</v>
      </c>
      <c r="D3273" s="4">
        <f>VLOOKUP(EB[[#This Row],[product]],Carriers[],4,FALSE)</f>
        <v>1</v>
      </c>
      <c r="E3273" s="4">
        <f>VLOOKUP(EB[[#This Row],[indic_nrg]],Indicators[],4,FALSE)</f>
        <v>0</v>
      </c>
      <c r="F3273" s="4">
        <f>IFERROR(VLOOKUP(EB[[#This Row],[Source_carrier]],KS_DB[[product]:[KS]],6,FALSE),0)</f>
        <v>0</v>
      </c>
      <c r="G3273" s="4" t="s">
        <v>34</v>
      </c>
      <c r="H3273" s="4" t="s">
        <v>645</v>
      </c>
      <c r="I3273" s="4" t="s">
        <v>127</v>
      </c>
      <c r="J3273" s="4" t="s">
        <v>37</v>
      </c>
      <c r="K3273" s="4" t="s">
        <v>646</v>
      </c>
      <c r="L3273" s="4" t="s">
        <v>39</v>
      </c>
      <c r="M3273" s="4" t="s">
        <v>128</v>
      </c>
      <c r="N3273" s="4" t="s">
        <v>41</v>
      </c>
      <c r="O3273" s="4">
        <v>785</v>
      </c>
      <c r="P3273" s="4">
        <v>767</v>
      </c>
      <c r="Q3273" s="4">
        <v>738</v>
      </c>
      <c r="R3273" s="4">
        <v>634</v>
      </c>
      <c r="S3273" s="4">
        <v>605</v>
      </c>
      <c r="T3273" s="4">
        <v>706</v>
      </c>
      <c r="U3273" s="4">
        <v>756</v>
      </c>
      <c r="V3273" s="4">
        <v>641</v>
      </c>
      <c r="W3273" s="4">
        <v>634</v>
      </c>
      <c r="X3273" s="4">
        <v>605</v>
      </c>
      <c r="Y3273" s="4">
        <v>616</v>
      </c>
      <c r="Z3273" s="4">
        <v>616</v>
      </c>
      <c r="AA3273" s="4">
        <v>662</v>
      </c>
      <c r="AB3273" s="4">
        <v>724</v>
      </c>
      <c r="AC3273" s="4">
        <v>724</v>
      </c>
      <c r="AD3273" s="4">
        <v>724</v>
      </c>
      <c r="AE3273" s="4">
        <v>738</v>
      </c>
      <c r="AF3273" s="4">
        <v>781</v>
      </c>
      <c r="AG3273" s="4">
        <v>1199</v>
      </c>
      <c r="AH3273" s="4">
        <v>940</v>
      </c>
      <c r="AI3273" s="4">
        <v>1483</v>
      </c>
      <c r="AJ3273" s="4">
        <v>1415</v>
      </c>
      <c r="AK3273" s="4">
        <v>1303</v>
      </c>
      <c r="AL3273" s="4">
        <v>1307</v>
      </c>
      <c r="AM3273" s="4">
        <v>1274</v>
      </c>
      <c r="AN3273" s="4">
        <v>1260</v>
      </c>
    </row>
    <row r="3274" spans="1:40" ht="15" customHeight="1" x14ac:dyDescent="0.25">
      <c r="A3274" s="4" t="str">
        <f>EB[[#This Row],[unit]] &amp; "#" &amp; EB[[#This Row],[indic_nrg]] &amp; "#" &amp; EB[[#This Row],[product]] &amp; "#" &amp; EB[[#This Row],[geo]]</f>
        <v>TJ#B_101825#7100#CZ</v>
      </c>
      <c r="B3274" s="4" t="str">
        <f>VLOOKUP(EB[[#This Row],[product]],KS_DB[[product]:[KS]],5,FALSE)</f>
        <v>other</v>
      </c>
      <c r="C3274" s="4" t="str">
        <f>VLOOKUP(EB[[#This Row],[product]],KS_DB[[product]:[KS]],6,FALSE)</f>
        <v>other</v>
      </c>
      <c r="D3274" s="4">
        <f>VLOOKUP(EB[[#This Row],[product]],Carriers[],4,FALSE)</f>
        <v>1</v>
      </c>
      <c r="E3274" s="4">
        <f>VLOOKUP(EB[[#This Row],[indic_nrg]],Indicators[],4,FALSE)</f>
        <v>0</v>
      </c>
      <c r="F3274" s="4">
        <f>IFERROR(VLOOKUP(EB[[#This Row],[Source_carrier]],KS_DB[[product]:[KS]],6,FALSE),0)</f>
        <v>0</v>
      </c>
      <c r="G3274" s="4" t="s">
        <v>34</v>
      </c>
      <c r="H3274" s="4" t="s">
        <v>645</v>
      </c>
      <c r="I3274" s="4" t="s">
        <v>129</v>
      </c>
      <c r="J3274" s="4" t="s">
        <v>37</v>
      </c>
      <c r="K3274" s="4" t="s">
        <v>646</v>
      </c>
      <c r="L3274" s="4" t="s">
        <v>39</v>
      </c>
      <c r="M3274" s="4" t="s">
        <v>130</v>
      </c>
      <c r="N3274" s="4" t="s">
        <v>41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</row>
    <row r="3275" spans="1:40" ht="15" customHeight="1" x14ac:dyDescent="0.25">
      <c r="A3275" s="4" t="str">
        <f>EB[[#This Row],[unit]] &amp; "#" &amp; EB[[#This Row],[indic_nrg]] &amp; "#" &amp; EB[[#This Row],[product]] &amp; "#" &amp; EB[[#This Row],[geo]]</f>
        <v>TJ#B_101825#7200#CZ</v>
      </c>
      <c r="B3275" s="4" t="str">
        <f>VLOOKUP(EB[[#This Row],[product]],KS_DB[[product]:[KS]],5,FALSE)</f>
        <v>other</v>
      </c>
      <c r="C3275" s="4" t="str">
        <f>VLOOKUP(EB[[#This Row],[product]],KS_DB[[product]:[KS]],6,FALSE)</f>
        <v>other</v>
      </c>
      <c r="D3275" s="4">
        <f>VLOOKUP(EB[[#This Row],[product]],Carriers[],4,FALSE)</f>
        <v>0</v>
      </c>
      <c r="E3275" s="4">
        <f>VLOOKUP(EB[[#This Row],[indic_nrg]],Indicators[],4,FALSE)</f>
        <v>0</v>
      </c>
      <c r="F3275" s="4">
        <f>IFERROR(VLOOKUP(EB[[#This Row],[Source_carrier]],KS_DB[[product]:[KS]],6,FALSE),0)</f>
        <v>0</v>
      </c>
      <c r="G3275" s="4" t="s">
        <v>34</v>
      </c>
      <c r="H3275" s="4" t="s">
        <v>645</v>
      </c>
      <c r="I3275" s="4" t="s">
        <v>131</v>
      </c>
      <c r="J3275" s="4" t="s">
        <v>37</v>
      </c>
      <c r="K3275" s="4" t="s">
        <v>646</v>
      </c>
      <c r="L3275" s="4" t="s">
        <v>39</v>
      </c>
      <c r="M3275" s="4" t="s">
        <v>132</v>
      </c>
      <c r="N3275" s="4" t="s">
        <v>41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0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</row>
    <row r="3276" spans="1:40" ht="15" customHeight="1" x14ac:dyDescent="0.25">
      <c r="A3276" s="4" t="str">
        <f>EB[[#This Row],[unit]] &amp; "#" &amp; EB[[#This Row],[indic_nrg]] &amp; "#" &amp; EB[[#This Row],[product]] &amp; "#" &amp; EB[[#This Row],[geo]]</f>
        <v>TJ#B_101830#0000#CZ</v>
      </c>
      <c r="B3276" s="4" t="str">
        <f>VLOOKUP(EB[[#This Row],[product]],KS_DB[[product]:[KS]],5,FALSE)</f>
        <v>all</v>
      </c>
      <c r="C3276" s="4" t="str">
        <f>VLOOKUP(EB[[#This Row],[product]],KS_DB[[product]:[KS]],6,FALSE)</f>
        <v>all</v>
      </c>
      <c r="D3276" s="4">
        <f>VLOOKUP(EB[[#This Row],[product]],Carriers[],4,FALSE)</f>
        <v>0</v>
      </c>
      <c r="E3276" s="4">
        <f>VLOOKUP(EB[[#This Row],[indic_nrg]],Indicators[],4,FALSE)</f>
        <v>0</v>
      </c>
      <c r="F3276" s="4">
        <f>IFERROR(VLOOKUP(EB[[#This Row],[Source_carrier]],KS_DB[[product]:[KS]],6,FALSE),0)</f>
        <v>0</v>
      </c>
      <c r="G3276" s="4" t="s">
        <v>34</v>
      </c>
      <c r="H3276" s="4" t="s">
        <v>647</v>
      </c>
      <c r="I3276" s="4" t="s">
        <v>36</v>
      </c>
      <c r="J3276" s="4" t="s">
        <v>37</v>
      </c>
      <c r="K3276" s="4" t="s">
        <v>648</v>
      </c>
      <c r="L3276" s="4" t="s">
        <v>39</v>
      </c>
      <c r="M3276" s="4" t="s">
        <v>40</v>
      </c>
      <c r="N3276" s="4" t="s">
        <v>41</v>
      </c>
      <c r="O3276" s="4">
        <v>16073</v>
      </c>
      <c r="P3276" s="4">
        <v>18941</v>
      </c>
      <c r="Q3276" s="4">
        <v>16771</v>
      </c>
      <c r="R3276" s="4">
        <v>28154</v>
      </c>
      <c r="S3276" s="4">
        <v>30212</v>
      </c>
      <c r="T3276" s="4">
        <v>29587</v>
      </c>
      <c r="U3276" s="4">
        <v>31400</v>
      </c>
      <c r="V3276" s="4">
        <v>31358</v>
      </c>
      <c r="W3276" s="4">
        <v>30028</v>
      </c>
      <c r="X3276" s="4">
        <v>32065</v>
      </c>
      <c r="Y3276" s="4">
        <v>32533</v>
      </c>
      <c r="Z3276" s="4">
        <v>33578</v>
      </c>
      <c r="AA3276" s="4">
        <v>32598</v>
      </c>
      <c r="AB3276" s="4">
        <v>35892</v>
      </c>
      <c r="AC3276" s="4">
        <v>32964</v>
      </c>
      <c r="AD3276" s="4">
        <v>30006</v>
      </c>
      <c r="AE3276" s="4">
        <v>29595</v>
      </c>
      <c r="AF3276" s="4">
        <v>28214</v>
      </c>
      <c r="AG3276" s="4">
        <v>25120</v>
      </c>
      <c r="AH3276" s="4">
        <v>22927</v>
      </c>
      <c r="AI3276" s="4">
        <v>23162</v>
      </c>
      <c r="AJ3276" s="4">
        <v>23314</v>
      </c>
      <c r="AK3276" s="4">
        <v>23121</v>
      </c>
      <c r="AL3276" s="4">
        <v>22512</v>
      </c>
      <c r="AM3276" s="4">
        <v>23041</v>
      </c>
      <c r="AN3276" s="4">
        <v>24417</v>
      </c>
    </row>
    <row r="3277" spans="1:40" ht="15" customHeight="1" x14ac:dyDescent="0.25">
      <c r="A3277" s="4" t="str">
        <f>EB[[#This Row],[unit]] &amp; "#" &amp; EB[[#This Row],[indic_nrg]] &amp; "#" &amp; EB[[#This Row],[product]] &amp; "#" &amp; EB[[#This Row],[geo]]</f>
        <v>TJ#B_101830#2000#CZ</v>
      </c>
      <c r="B3277" s="4" t="str">
        <f>VLOOKUP(EB[[#This Row],[product]],KS_DB[[product]:[KS]],5,FALSE)</f>
        <v>solid</v>
      </c>
      <c r="C3277" s="4" t="str">
        <f>VLOOKUP(EB[[#This Row],[product]],KS_DB[[product]:[KS]],6,FALSE)</f>
        <v>solid</v>
      </c>
      <c r="D3277" s="4">
        <f>VLOOKUP(EB[[#This Row],[product]],Carriers[],4,FALSE)</f>
        <v>0</v>
      </c>
      <c r="E3277" s="4">
        <f>VLOOKUP(EB[[#This Row],[indic_nrg]],Indicators[],4,FALSE)</f>
        <v>0</v>
      </c>
      <c r="F3277" s="4">
        <f>IFERROR(VLOOKUP(EB[[#This Row],[Source_carrier]],KS_DB[[product]:[KS]],6,FALSE),0)</f>
        <v>0</v>
      </c>
      <c r="G3277" s="4" t="s">
        <v>34</v>
      </c>
      <c r="H3277" s="4" t="s">
        <v>647</v>
      </c>
      <c r="I3277" s="4" t="s">
        <v>18</v>
      </c>
      <c r="J3277" s="4" t="s">
        <v>37</v>
      </c>
      <c r="K3277" s="4" t="s">
        <v>648</v>
      </c>
      <c r="L3277" s="4" t="s">
        <v>39</v>
      </c>
      <c r="M3277" s="4" t="s">
        <v>42</v>
      </c>
      <c r="N3277" s="4" t="s">
        <v>41</v>
      </c>
      <c r="O3277" s="4">
        <v>10925</v>
      </c>
      <c r="P3277" s="4">
        <v>14149</v>
      </c>
      <c r="Q3277" s="4">
        <v>12026</v>
      </c>
      <c r="R3277" s="4">
        <v>10731</v>
      </c>
      <c r="S3277" s="4">
        <v>7815</v>
      </c>
      <c r="T3277" s="4">
        <v>7609</v>
      </c>
      <c r="U3277" s="4">
        <v>8845</v>
      </c>
      <c r="V3277" s="4">
        <v>6515</v>
      </c>
      <c r="W3277" s="4">
        <v>5474</v>
      </c>
      <c r="X3277" s="4">
        <v>3572</v>
      </c>
      <c r="Y3277" s="4">
        <v>5068</v>
      </c>
      <c r="Z3277" s="4">
        <v>4212</v>
      </c>
      <c r="AA3277" s="4">
        <v>4058</v>
      </c>
      <c r="AB3277" s="4">
        <v>4621</v>
      </c>
      <c r="AC3277" s="4">
        <v>2554</v>
      </c>
      <c r="AD3277" s="4">
        <v>2427</v>
      </c>
      <c r="AE3277" s="4">
        <v>1737</v>
      </c>
      <c r="AF3277" s="4">
        <v>1531</v>
      </c>
      <c r="AG3277" s="4">
        <v>1488</v>
      </c>
      <c r="AH3277" s="4">
        <v>1442</v>
      </c>
      <c r="AI3277" s="4">
        <v>1436</v>
      </c>
      <c r="AJ3277" s="4">
        <v>1471</v>
      </c>
      <c r="AK3277" s="4">
        <v>1903</v>
      </c>
      <c r="AL3277" s="4">
        <v>1704</v>
      </c>
      <c r="AM3277" s="4">
        <v>1743</v>
      </c>
      <c r="AN3277" s="4">
        <v>2013</v>
      </c>
    </row>
    <row r="3278" spans="1:40" ht="15" customHeight="1" x14ac:dyDescent="0.25">
      <c r="A3278" s="4" t="str">
        <f>EB[[#This Row],[unit]] &amp; "#" &amp; EB[[#This Row],[indic_nrg]] &amp; "#" &amp; EB[[#This Row],[product]] &amp; "#" &amp; EB[[#This Row],[geo]]</f>
        <v>TJ#B_101830#2100#CZ</v>
      </c>
      <c r="B3278" s="4" t="str">
        <f>VLOOKUP(EB[[#This Row],[product]],KS_DB[[product]:[KS]],5,FALSE)</f>
        <v>solid</v>
      </c>
      <c r="C3278" s="4" t="str">
        <f>VLOOKUP(EB[[#This Row],[product]],KS_DB[[product]:[KS]],6,FALSE)</f>
        <v>solid</v>
      </c>
      <c r="D3278" s="4">
        <f>VLOOKUP(EB[[#This Row],[product]],Carriers[],4,FALSE)</f>
        <v>0</v>
      </c>
      <c r="E3278" s="4">
        <f>VLOOKUP(EB[[#This Row],[indic_nrg]],Indicators[],4,FALSE)</f>
        <v>0</v>
      </c>
      <c r="F3278" s="4">
        <f>IFERROR(VLOOKUP(EB[[#This Row],[Source_carrier]],KS_DB[[product]:[KS]],6,FALSE),0)</f>
        <v>0</v>
      </c>
      <c r="G3278" s="4" t="s">
        <v>34</v>
      </c>
      <c r="H3278" s="4" t="s">
        <v>647</v>
      </c>
      <c r="I3278" s="4" t="s">
        <v>43</v>
      </c>
      <c r="J3278" s="4" t="s">
        <v>37</v>
      </c>
      <c r="K3278" s="4" t="s">
        <v>648</v>
      </c>
      <c r="L3278" s="4" t="s">
        <v>39</v>
      </c>
      <c r="M3278" s="4" t="s">
        <v>44</v>
      </c>
      <c r="N3278" s="4" t="s">
        <v>41</v>
      </c>
      <c r="O3278" s="4">
        <v>1457</v>
      </c>
      <c r="P3278" s="4">
        <v>1477</v>
      </c>
      <c r="Q3278" s="4">
        <v>1285</v>
      </c>
      <c r="R3278" s="4">
        <v>2876</v>
      </c>
      <c r="S3278" s="4">
        <v>1927</v>
      </c>
      <c r="T3278" s="4">
        <v>2027</v>
      </c>
      <c r="U3278" s="4">
        <v>2227</v>
      </c>
      <c r="V3278" s="4">
        <v>1704</v>
      </c>
      <c r="W3278" s="4">
        <v>1789</v>
      </c>
      <c r="X3278" s="4">
        <v>1511</v>
      </c>
      <c r="Y3278" s="4">
        <v>1451</v>
      </c>
      <c r="Z3278" s="4">
        <v>1493</v>
      </c>
      <c r="AA3278" s="4">
        <v>1253</v>
      </c>
      <c r="AB3278" s="4">
        <v>893</v>
      </c>
      <c r="AC3278" s="4">
        <v>920</v>
      </c>
      <c r="AD3278" s="4">
        <v>759</v>
      </c>
      <c r="AE3278" s="4">
        <v>327</v>
      </c>
      <c r="AF3278" s="4">
        <v>608</v>
      </c>
      <c r="AG3278" s="4">
        <v>614</v>
      </c>
      <c r="AH3278" s="4">
        <v>562</v>
      </c>
      <c r="AI3278" s="4">
        <v>549</v>
      </c>
      <c r="AJ3278" s="4">
        <v>628</v>
      </c>
      <c r="AK3278" s="4">
        <v>618</v>
      </c>
      <c r="AL3278" s="4">
        <v>575</v>
      </c>
      <c r="AM3278" s="4">
        <v>707</v>
      </c>
      <c r="AN3278" s="4">
        <v>864</v>
      </c>
    </row>
    <row r="3279" spans="1:40" ht="15" customHeight="1" x14ac:dyDescent="0.25">
      <c r="A3279" s="4" t="str">
        <f>EB[[#This Row],[unit]] &amp; "#" &amp; EB[[#This Row],[indic_nrg]] &amp; "#" &amp; EB[[#This Row],[product]] &amp; "#" &amp; EB[[#This Row],[geo]]</f>
        <v>TJ#B_101830#2112#CZ</v>
      </c>
      <c r="B3279" s="4" t="str">
        <f>VLOOKUP(EB[[#This Row],[product]],KS_DB[[product]:[KS]],5,FALSE)</f>
        <v>solid</v>
      </c>
      <c r="C3279" s="4" t="str">
        <f>VLOOKUP(EB[[#This Row],[product]],KS_DB[[product]:[KS]],6,FALSE)</f>
        <v>solid</v>
      </c>
      <c r="D3279" s="4">
        <f>VLOOKUP(EB[[#This Row],[product]],Carriers[],4,FALSE)</f>
        <v>1</v>
      </c>
      <c r="E3279" s="4">
        <f>VLOOKUP(EB[[#This Row],[indic_nrg]],Indicators[],4,FALSE)</f>
        <v>0</v>
      </c>
      <c r="F3279" s="4">
        <f>IFERROR(VLOOKUP(EB[[#This Row],[Source_carrier]],KS_DB[[product]:[KS]],6,FALSE),0)</f>
        <v>0</v>
      </c>
      <c r="G3279" s="4" t="s">
        <v>34</v>
      </c>
      <c r="H3279" s="4" t="s">
        <v>647</v>
      </c>
      <c r="I3279" s="4" t="s">
        <v>45</v>
      </c>
      <c r="J3279" s="4" t="s">
        <v>37</v>
      </c>
      <c r="K3279" s="4" t="s">
        <v>648</v>
      </c>
      <c r="L3279" s="4" t="s">
        <v>39</v>
      </c>
      <c r="M3279" s="4" t="s">
        <v>46</v>
      </c>
      <c r="N3279" s="4" t="s">
        <v>41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</row>
    <row r="3280" spans="1:40" ht="15" customHeight="1" x14ac:dyDescent="0.25">
      <c r="A3280" s="4" t="str">
        <f>EB[[#This Row],[unit]] &amp; "#" &amp; EB[[#This Row],[indic_nrg]] &amp; "#" &amp; EB[[#This Row],[product]] &amp; "#" &amp; EB[[#This Row],[geo]]</f>
        <v>TJ#B_101830#2115#CZ</v>
      </c>
      <c r="B3280" s="4" t="str">
        <f>VLOOKUP(EB[[#This Row],[product]],KS_DB[[product]:[KS]],5,FALSE)</f>
        <v>solid</v>
      </c>
      <c r="C3280" s="4" t="str">
        <f>VLOOKUP(EB[[#This Row],[product]],KS_DB[[product]:[KS]],6,FALSE)</f>
        <v>solid</v>
      </c>
      <c r="D3280" s="4">
        <f>VLOOKUP(EB[[#This Row],[product]],Carriers[],4,FALSE)</f>
        <v>1</v>
      </c>
      <c r="E3280" s="4">
        <f>VLOOKUP(EB[[#This Row],[indic_nrg]],Indicators[],4,FALSE)</f>
        <v>0</v>
      </c>
      <c r="F3280" s="4">
        <f>IFERROR(VLOOKUP(EB[[#This Row],[Source_carrier]],KS_DB[[product]:[KS]],6,FALSE),0)</f>
        <v>0</v>
      </c>
      <c r="G3280" s="4" t="s">
        <v>34</v>
      </c>
      <c r="H3280" s="4" t="s">
        <v>647</v>
      </c>
      <c r="I3280" s="4" t="s">
        <v>47</v>
      </c>
      <c r="J3280" s="4" t="s">
        <v>37</v>
      </c>
      <c r="K3280" s="4" t="s">
        <v>648</v>
      </c>
      <c r="L3280" s="4" t="s">
        <v>39</v>
      </c>
      <c r="M3280" s="4" t="s">
        <v>48</v>
      </c>
      <c r="N3280" s="4" t="s">
        <v>41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30</v>
      </c>
      <c r="AJ3280" s="4">
        <v>30</v>
      </c>
      <c r="AK3280" s="4">
        <v>0</v>
      </c>
      <c r="AL3280" s="4">
        <v>0</v>
      </c>
      <c r="AM3280" s="4">
        <v>0</v>
      </c>
      <c r="AN3280" s="4">
        <v>0</v>
      </c>
    </row>
    <row r="3281" spans="1:40" ht="15" customHeight="1" x14ac:dyDescent="0.25">
      <c r="A3281" s="4" t="str">
        <f>EB[[#This Row],[unit]] &amp; "#" &amp; EB[[#This Row],[indic_nrg]] &amp; "#" &amp; EB[[#This Row],[product]] &amp; "#" &amp; EB[[#This Row],[geo]]</f>
        <v>TJ#B_101830#2116#CZ</v>
      </c>
      <c r="B3281" s="4" t="str">
        <f>VLOOKUP(EB[[#This Row],[product]],KS_DB[[product]:[KS]],5,FALSE)</f>
        <v>solid</v>
      </c>
      <c r="C3281" s="4" t="str">
        <f>VLOOKUP(EB[[#This Row],[product]],KS_DB[[product]:[KS]],6,FALSE)</f>
        <v>solid</v>
      </c>
      <c r="D3281" s="4">
        <f>VLOOKUP(EB[[#This Row],[product]],Carriers[],4,FALSE)</f>
        <v>1</v>
      </c>
      <c r="E3281" s="4">
        <f>VLOOKUP(EB[[#This Row],[indic_nrg]],Indicators[],4,FALSE)</f>
        <v>0</v>
      </c>
      <c r="F3281" s="4">
        <f>IFERROR(VLOOKUP(EB[[#This Row],[Source_carrier]],KS_DB[[product]:[KS]],6,FALSE),0)</f>
        <v>0</v>
      </c>
      <c r="G3281" s="4" t="s">
        <v>34</v>
      </c>
      <c r="H3281" s="4" t="s">
        <v>647</v>
      </c>
      <c r="I3281" s="4" t="s">
        <v>49</v>
      </c>
      <c r="J3281" s="4" t="s">
        <v>37</v>
      </c>
      <c r="K3281" s="4" t="s">
        <v>648</v>
      </c>
      <c r="L3281" s="4" t="s">
        <v>39</v>
      </c>
      <c r="M3281" s="4" t="s">
        <v>50</v>
      </c>
      <c r="N3281" s="4" t="s">
        <v>41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</row>
    <row r="3282" spans="1:40" ht="15" customHeight="1" x14ac:dyDescent="0.25">
      <c r="A3282" s="4" t="str">
        <f>EB[[#This Row],[unit]] &amp; "#" &amp; EB[[#This Row],[indic_nrg]] &amp; "#" &amp; EB[[#This Row],[product]] &amp; "#" &amp; EB[[#This Row],[geo]]</f>
        <v>TJ#B_101830#2117#CZ</v>
      </c>
      <c r="B3282" s="4" t="str">
        <f>VLOOKUP(EB[[#This Row],[product]],KS_DB[[product]:[KS]],5,FALSE)</f>
        <v>solid</v>
      </c>
      <c r="C3282" s="4" t="str">
        <f>VLOOKUP(EB[[#This Row],[product]],KS_DB[[product]:[KS]],6,FALSE)</f>
        <v>solid</v>
      </c>
      <c r="D3282" s="4">
        <f>VLOOKUP(EB[[#This Row],[product]],Carriers[],4,FALSE)</f>
        <v>1</v>
      </c>
      <c r="E3282" s="4">
        <f>VLOOKUP(EB[[#This Row],[indic_nrg]],Indicators[],4,FALSE)</f>
        <v>0</v>
      </c>
      <c r="F3282" s="4">
        <f>IFERROR(VLOOKUP(EB[[#This Row],[Source_carrier]],KS_DB[[product]:[KS]],6,FALSE),0)</f>
        <v>0</v>
      </c>
      <c r="G3282" s="4" t="s">
        <v>34</v>
      </c>
      <c r="H3282" s="4" t="s">
        <v>647</v>
      </c>
      <c r="I3282" s="4" t="s">
        <v>51</v>
      </c>
      <c r="J3282" s="4" t="s">
        <v>37</v>
      </c>
      <c r="K3282" s="4" t="s">
        <v>648</v>
      </c>
      <c r="L3282" s="4" t="s">
        <v>39</v>
      </c>
      <c r="M3282" s="4" t="s">
        <v>52</v>
      </c>
      <c r="N3282" s="4" t="s">
        <v>41</v>
      </c>
      <c r="O3282" s="4">
        <v>1457</v>
      </c>
      <c r="P3282" s="4">
        <v>1477</v>
      </c>
      <c r="Q3282" s="4">
        <v>1285</v>
      </c>
      <c r="R3282" s="4">
        <v>2249</v>
      </c>
      <c r="S3282" s="4">
        <v>1414</v>
      </c>
      <c r="T3282" s="4">
        <v>1542</v>
      </c>
      <c r="U3282" s="4">
        <v>1799</v>
      </c>
      <c r="V3282" s="4">
        <v>1276</v>
      </c>
      <c r="W3282" s="4">
        <v>1276</v>
      </c>
      <c r="X3282" s="4">
        <v>998</v>
      </c>
      <c r="Y3282" s="4">
        <v>967</v>
      </c>
      <c r="Z3282" s="4">
        <v>980</v>
      </c>
      <c r="AA3282" s="4">
        <v>939</v>
      </c>
      <c r="AB3282" s="4">
        <v>608</v>
      </c>
      <c r="AC3282" s="4">
        <v>663</v>
      </c>
      <c r="AD3282" s="4">
        <v>446</v>
      </c>
      <c r="AE3282" s="4">
        <v>156</v>
      </c>
      <c r="AF3282" s="4">
        <v>437</v>
      </c>
      <c r="AG3282" s="4">
        <v>443</v>
      </c>
      <c r="AH3282" s="4">
        <v>391</v>
      </c>
      <c r="AI3282" s="4">
        <v>348</v>
      </c>
      <c r="AJ3282" s="4">
        <v>427</v>
      </c>
      <c r="AK3282" s="4">
        <v>390</v>
      </c>
      <c r="AL3282" s="4">
        <v>376</v>
      </c>
      <c r="AM3282" s="4">
        <v>479</v>
      </c>
      <c r="AN3282" s="4">
        <v>608</v>
      </c>
    </row>
    <row r="3283" spans="1:40" ht="15" customHeight="1" x14ac:dyDescent="0.25">
      <c r="A3283" s="4" t="str">
        <f>EB[[#This Row],[unit]] &amp; "#" &amp; EB[[#This Row],[indic_nrg]] &amp; "#" &amp; EB[[#This Row],[product]] &amp; "#" &amp; EB[[#This Row],[geo]]</f>
        <v>TJ#B_101830#2118#CZ</v>
      </c>
      <c r="B3283" s="4" t="str">
        <f>VLOOKUP(EB[[#This Row],[product]],KS_DB[[product]:[KS]],5,FALSE)</f>
        <v>solid</v>
      </c>
      <c r="C3283" s="4" t="str">
        <f>VLOOKUP(EB[[#This Row],[product]],KS_DB[[product]:[KS]],6,FALSE)</f>
        <v>solid</v>
      </c>
      <c r="D3283" s="4">
        <f>VLOOKUP(EB[[#This Row],[product]],Carriers[],4,FALSE)</f>
        <v>1</v>
      </c>
      <c r="E3283" s="4">
        <f>VLOOKUP(EB[[#This Row],[indic_nrg]],Indicators[],4,FALSE)</f>
        <v>0</v>
      </c>
      <c r="F3283" s="4">
        <f>IFERROR(VLOOKUP(EB[[#This Row],[Source_carrier]],KS_DB[[product]:[KS]],6,FALSE),0)</f>
        <v>0</v>
      </c>
      <c r="G3283" s="4" t="s">
        <v>34</v>
      </c>
      <c r="H3283" s="4" t="s">
        <v>647</v>
      </c>
      <c r="I3283" s="4" t="s">
        <v>53</v>
      </c>
      <c r="J3283" s="4" t="s">
        <v>37</v>
      </c>
      <c r="K3283" s="4" t="s">
        <v>648</v>
      </c>
      <c r="L3283" s="4" t="s">
        <v>39</v>
      </c>
      <c r="M3283" s="4" t="s">
        <v>54</v>
      </c>
      <c r="N3283" s="4" t="s">
        <v>41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</row>
    <row r="3284" spans="1:40" ht="15" customHeight="1" x14ac:dyDescent="0.25">
      <c r="A3284" s="4" t="str">
        <f>EB[[#This Row],[unit]] &amp; "#" &amp; EB[[#This Row],[indic_nrg]] &amp; "#" &amp; EB[[#This Row],[product]] &amp; "#" &amp; EB[[#This Row],[geo]]</f>
        <v>TJ#B_101830#2121#CZ</v>
      </c>
      <c r="B3284" s="4" t="str">
        <f>VLOOKUP(EB[[#This Row],[product]],KS_DB[[product]:[KS]],5,FALSE)</f>
        <v>solid</v>
      </c>
      <c r="C3284" s="4" t="str">
        <f>VLOOKUP(EB[[#This Row],[product]],KS_DB[[product]:[KS]],6,FALSE)</f>
        <v>solid</v>
      </c>
      <c r="D3284" s="4">
        <f>VLOOKUP(EB[[#This Row],[product]],Carriers[],4,FALSE)</f>
        <v>1</v>
      </c>
      <c r="E3284" s="4">
        <f>VLOOKUP(EB[[#This Row],[indic_nrg]],Indicators[],4,FALSE)</f>
        <v>0</v>
      </c>
      <c r="F3284" s="4">
        <f>IFERROR(VLOOKUP(EB[[#This Row],[Source_carrier]],KS_DB[[product]:[KS]],6,FALSE),0)</f>
        <v>0</v>
      </c>
      <c r="G3284" s="4" t="s">
        <v>34</v>
      </c>
      <c r="H3284" s="4" t="s">
        <v>647</v>
      </c>
      <c r="I3284" s="4" t="s">
        <v>55</v>
      </c>
      <c r="J3284" s="4" t="s">
        <v>37</v>
      </c>
      <c r="K3284" s="4" t="s">
        <v>648</v>
      </c>
      <c r="L3284" s="4" t="s">
        <v>39</v>
      </c>
      <c r="M3284" s="4" t="s">
        <v>56</v>
      </c>
      <c r="N3284" s="4" t="s">
        <v>41</v>
      </c>
      <c r="O3284" s="4">
        <v>0</v>
      </c>
      <c r="P3284" s="4">
        <v>0</v>
      </c>
      <c r="Q3284" s="4">
        <v>0</v>
      </c>
      <c r="R3284" s="4">
        <v>627</v>
      </c>
      <c r="S3284" s="4">
        <v>513</v>
      </c>
      <c r="T3284" s="4">
        <v>484</v>
      </c>
      <c r="U3284" s="4">
        <v>428</v>
      </c>
      <c r="V3284" s="4">
        <v>428</v>
      </c>
      <c r="W3284" s="4">
        <v>513</v>
      </c>
      <c r="X3284" s="4">
        <v>513</v>
      </c>
      <c r="Y3284" s="4">
        <v>484</v>
      </c>
      <c r="Z3284" s="4">
        <v>513</v>
      </c>
      <c r="AA3284" s="4">
        <v>314</v>
      </c>
      <c r="AB3284" s="4">
        <v>285</v>
      </c>
      <c r="AC3284" s="4">
        <v>256</v>
      </c>
      <c r="AD3284" s="4">
        <v>314</v>
      </c>
      <c r="AE3284" s="4">
        <v>171</v>
      </c>
      <c r="AF3284" s="4">
        <v>171</v>
      </c>
      <c r="AG3284" s="4">
        <v>171</v>
      </c>
      <c r="AH3284" s="4">
        <v>171</v>
      </c>
      <c r="AI3284" s="4">
        <v>171</v>
      </c>
      <c r="AJ3284" s="4">
        <v>171</v>
      </c>
      <c r="AK3284" s="4">
        <v>228</v>
      </c>
      <c r="AL3284" s="4">
        <v>200</v>
      </c>
      <c r="AM3284" s="4">
        <v>228</v>
      </c>
      <c r="AN3284" s="4">
        <v>256</v>
      </c>
    </row>
    <row r="3285" spans="1:40" ht="15" customHeight="1" x14ac:dyDescent="0.25">
      <c r="A3285" s="4" t="str">
        <f>EB[[#This Row],[unit]] &amp; "#" &amp; EB[[#This Row],[indic_nrg]] &amp; "#" &amp; EB[[#This Row],[product]] &amp; "#" &amp; EB[[#This Row],[geo]]</f>
        <v>TJ#B_101830#2122#CZ</v>
      </c>
      <c r="B3285" s="4" t="str">
        <f>VLOOKUP(EB[[#This Row],[product]],KS_DB[[product]:[KS]],5,FALSE)</f>
        <v>solid</v>
      </c>
      <c r="C3285" s="4" t="str">
        <f>VLOOKUP(EB[[#This Row],[product]],KS_DB[[product]:[KS]],6,FALSE)</f>
        <v>solid</v>
      </c>
      <c r="D3285" s="4">
        <f>VLOOKUP(EB[[#This Row],[product]],Carriers[],4,FALSE)</f>
        <v>1</v>
      </c>
      <c r="E3285" s="4">
        <f>VLOOKUP(EB[[#This Row],[indic_nrg]],Indicators[],4,FALSE)</f>
        <v>0</v>
      </c>
      <c r="F3285" s="4">
        <f>IFERROR(VLOOKUP(EB[[#This Row],[Source_carrier]],KS_DB[[product]:[KS]],6,FALSE),0)</f>
        <v>0</v>
      </c>
      <c r="G3285" s="4" t="s">
        <v>34</v>
      </c>
      <c r="H3285" s="4" t="s">
        <v>647</v>
      </c>
      <c r="I3285" s="4" t="s">
        <v>57</v>
      </c>
      <c r="J3285" s="4" t="s">
        <v>37</v>
      </c>
      <c r="K3285" s="4" t="s">
        <v>648</v>
      </c>
      <c r="L3285" s="4" t="s">
        <v>39</v>
      </c>
      <c r="M3285" s="4" t="s">
        <v>58</v>
      </c>
      <c r="N3285" s="4" t="s">
        <v>41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</row>
    <row r="3286" spans="1:40" ht="15" customHeight="1" x14ac:dyDescent="0.25">
      <c r="A3286" s="4" t="str">
        <f>EB[[#This Row],[unit]] &amp; "#" &amp; EB[[#This Row],[indic_nrg]] &amp; "#" &amp; EB[[#This Row],[product]] &amp; "#" &amp; EB[[#This Row],[geo]]</f>
        <v>TJ#B_101830#2130#CZ</v>
      </c>
      <c r="B3286" s="4" t="str">
        <f>VLOOKUP(EB[[#This Row],[product]],KS_DB[[product]:[KS]],5,FALSE)</f>
        <v>solid</v>
      </c>
      <c r="C3286" s="4" t="str">
        <f>VLOOKUP(EB[[#This Row],[product]],KS_DB[[product]:[KS]],6,FALSE)</f>
        <v>solid</v>
      </c>
      <c r="D3286" s="4">
        <f>VLOOKUP(EB[[#This Row],[product]],Carriers[],4,FALSE)</f>
        <v>1</v>
      </c>
      <c r="E3286" s="4">
        <f>VLOOKUP(EB[[#This Row],[indic_nrg]],Indicators[],4,FALSE)</f>
        <v>0</v>
      </c>
      <c r="F3286" s="4">
        <f>IFERROR(VLOOKUP(EB[[#This Row],[Source_carrier]],KS_DB[[product]:[KS]],6,FALSE),0)</f>
        <v>0</v>
      </c>
      <c r="G3286" s="4" t="s">
        <v>34</v>
      </c>
      <c r="H3286" s="4" t="s">
        <v>647</v>
      </c>
      <c r="I3286" s="4" t="s">
        <v>59</v>
      </c>
      <c r="J3286" s="4" t="s">
        <v>37</v>
      </c>
      <c r="K3286" s="4" t="s">
        <v>648</v>
      </c>
      <c r="L3286" s="4" t="s">
        <v>39</v>
      </c>
      <c r="M3286" s="4" t="s">
        <v>60</v>
      </c>
      <c r="N3286" s="4" t="s">
        <v>41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</v>
      </c>
      <c r="Y3286" s="4">
        <v>0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</row>
    <row r="3287" spans="1:40" ht="15" customHeight="1" x14ac:dyDescent="0.25">
      <c r="A3287" s="4" t="str">
        <f>EB[[#This Row],[unit]] &amp; "#" &amp; EB[[#This Row],[indic_nrg]] &amp; "#" &amp; EB[[#This Row],[product]] &amp; "#" &amp; EB[[#This Row],[geo]]</f>
        <v>TJ#B_101830#2200#CZ</v>
      </c>
      <c r="B3287" s="4" t="str">
        <f>VLOOKUP(EB[[#This Row],[product]],KS_DB[[product]:[KS]],5,FALSE)</f>
        <v>solid</v>
      </c>
      <c r="C3287" s="4" t="str">
        <f>VLOOKUP(EB[[#This Row],[product]],KS_DB[[product]:[KS]],6,FALSE)</f>
        <v>solid</v>
      </c>
      <c r="D3287" s="4">
        <f>VLOOKUP(EB[[#This Row],[product]],Carriers[],4,FALSE)</f>
        <v>0</v>
      </c>
      <c r="E3287" s="4">
        <f>VLOOKUP(EB[[#This Row],[indic_nrg]],Indicators[],4,FALSE)</f>
        <v>0</v>
      </c>
      <c r="F3287" s="4">
        <f>IFERROR(VLOOKUP(EB[[#This Row],[Source_carrier]],KS_DB[[product]:[KS]],6,FALSE),0)</f>
        <v>0</v>
      </c>
      <c r="G3287" s="4" t="s">
        <v>34</v>
      </c>
      <c r="H3287" s="4" t="s">
        <v>647</v>
      </c>
      <c r="I3287" s="4" t="s">
        <v>61</v>
      </c>
      <c r="J3287" s="4" t="s">
        <v>37</v>
      </c>
      <c r="K3287" s="4" t="s">
        <v>648</v>
      </c>
      <c r="L3287" s="4" t="s">
        <v>39</v>
      </c>
      <c r="M3287" s="4" t="s">
        <v>62</v>
      </c>
      <c r="N3287" s="4" t="s">
        <v>41</v>
      </c>
      <c r="O3287" s="4">
        <v>9469</v>
      </c>
      <c r="P3287" s="4">
        <v>12672</v>
      </c>
      <c r="Q3287" s="4">
        <v>10741</v>
      </c>
      <c r="R3287" s="4">
        <v>7855</v>
      </c>
      <c r="S3287" s="4">
        <v>5888</v>
      </c>
      <c r="T3287" s="4">
        <v>5582</v>
      </c>
      <c r="U3287" s="4">
        <v>6619</v>
      </c>
      <c r="V3287" s="4">
        <v>4811</v>
      </c>
      <c r="W3287" s="4">
        <v>3685</v>
      </c>
      <c r="X3287" s="4">
        <v>2060</v>
      </c>
      <c r="Y3287" s="4">
        <v>3617</v>
      </c>
      <c r="Z3287" s="4">
        <v>2718</v>
      </c>
      <c r="AA3287" s="4">
        <v>2805</v>
      </c>
      <c r="AB3287" s="4">
        <v>3728</v>
      </c>
      <c r="AC3287" s="4">
        <v>1635</v>
      </c>
      <c r="AD3287" s="4">
        <v>1668</v>
      </c>
      <c r="AE3287" s="4">
        <v>1410</v>
      </c>
      <c r="AF3287" s="4">
        <v>923</v>
      </c>
      <c r="AG3287" s="4">
        <v>875</v>
      </c>
      <c r="AH3287" s="4">
        <v>880</v>
      </c>
      <c r="AI3287" s="4">
        <v>887</v>
      </c>
      <c r="AJ3287" s="4">
        <v>843</v>
      </c>
      <c r="AK3287" s="4">
        <v>1285</v>
      </c>
      <c r="AL3287" s="4">
        <v>1128</v>
      </c>
      <c r="AM3287" s="4">
        <v>1036</v>
      </c>
      <c r="AN3287" s="4">
        <v>1149</v>
      </c>
    </row>
    <row r="3288" spans="1:40" ht="15" customHeight="1" x14ac:dyDescent="0.25">
      <c r="A3288" s="4" t="str">
        <f>EB[[#This Row],[unit]] &amp; "#" &amp; EB[[#This Row],[indic_nrg]] &amp; "#" &amp; EB[[#This Row],[product]] &amp; "#" &amp; EB[[#This Row],[geo]]</f>
        <v>TJ#B_101830#2210#CZ</v>
      </c>
      <c r="B3288" s="4" t="str">
        <f>VLOOKUP(EB[[#This Row],[product]],KS_DB[[product]:[KS]],5,FALSE)</f>
        <v>solid</v>
      </c>
      <c r="C3288" s="4" t="str">
        <f>VLOOKUP(EB[[#This Row],[product]],KS_DB[[product]:[KS]],6,FALSE)</f>
        <v>solid</v>
      </c>
      <c r="D3288" s="4">
        <f>VLOOKUP(EB[[#This Row],[product]],Carriers[],4,FALSE)</f>
        <v>1</v>
      </c>
      <c r="E3288" s="4">
        <f>VLOOKUP(EB[[#This Row],[indic_nrg]],Indicators[],4,FALSE)</f>
        <v>0</v>
      </c>
      <c r="F3288" s="4">
        <f>IFERROR(VLOOKUP(EB[[#This Row],[Source_carrier]],KS_DB[[product]:[KS]],6,FALSE),0)</f>
        <v>0</v>
      </c>
      <c r="G3288" s="4" t="s">
        <v>34</v>
      </c>
      <c r="H3288" s="4" t="s">
        <v>647</v>
      </c>
      <c r="I3288" s="4" t="s">
        <v>63</v>
      </c>
      <c r="J3288" s="4" t="s">
        <v>37</v>
      </c>
      <c r="K3288" s="4" t="s">
        <v>648</v>
      </c>
      <c r="L3288" s="4" t="s">
        <v>39</v>
      </c>
      <c r="M3288" s="4" t="s">
        <v>64</v>
      </c>
      <c r="N3288" s="4" t="s">
        <v>41</v>
      </c>
      <c r="O3288" s="4">
        <v>9469</v>
      </c>
      <c r="P3288" s="4">
        <v>12672</v>
      </c>
      <c r="Q3288" s="4">
        <v>10741</v>
      </c>
      <c r="R3288" s="4">
        <v>7855</v>
      </c>
      <c r="S3288" s="4">
        <v>5888</v>
      </c>
      <c r="T3288" s="4">
        <v>5582</v>
      </c>
      <c r="U3288" s="4">
        <v>6619</v>
      </c>
      <c r="V3288" s="4">
        <v>4811</v>
      </c>
      <c r="W3288" s="4">
        <v>3665</v>
      </c>
      <c r="X3288" s="4">
        <v>2040</v>
      </c>
      <c r="Y3288" s="4">
        <v>3617</v>
      </c>
      <c r="Z3288" s="4">
        <v>2718</v>
      </c>
      <c r="AA3288" s="4">
        <v>2805</v>
      </c>
      <c r="AB3288" s="4">
        <v>3728</v>
      </c>
      <c r="AC3288" s="4">
        <v>1635</v>
      </c>
      <c r="AD3288" s="4">
        <v>1668</v>
      </c>
      <c r="AE3288" s="4">
        <v>1410</v>
      </c>
      <c r="AF3288" s="4">
        <v>923</v>
      </c>
      <c r="AG3288" s="4">
        <v>875</v>
      </c>
      <c r="AH3288" s="4">
        <v>880</v>
      </c>
      <c r="AI3288" s="4">
        <v>887</v>
      </c>
      <c r="AJ3288" s="4">
        <v>843</v>
      </c>
      <c r="AK3288" s="4">
        <v>1285</v>
      </c>
      <c r="AL3288" s="4">
        <v>1128</v>
      </c>
      <c r="AM3288" s="4">
        <v>1036</v>
      </c>
      <c r="AN3288" s="4">
        <v>1149</v>
      </c>
    </row>
    <row r="3289" spans="1:40" ht="15" customHeight="1" x14ac:dyDescent="0.25">
      <c r="A3289" s="4" t="str">
        <f>EB[[#This Row],[unit]] &amp; "#" &amp; EB[[#This Row],[indic_nrg]] &amp; "#" &amp; EB[[#This Row],[product]] &amp; "#" &amp; EB[[#This Row],[geo]]</f>
        <v>TJ#B_101830#2230#CZ</v>
      </c>
      <c r="B3289" s="4" t="str">
        <f>VLOOKUP(EB[[#This Row],[product]],KS_DB[[product]:[KS]],5,FALSE)</f>
        <v>solid</v>
      </c>
      <c r="C3289" s="4" t="str">
        <f>VLOOKUP(EB[[#This Row],[product]],KS_DB[[product]:[KS]],6,FALSE)</f>
        <v>solid</v>
      </c>
      <c r="D3289" s="4">
        <f>VLOOKUP(EB[[#This Row],[product]],Carriers[],4,FALSE)</f>
        <v>1</v>
      </c>
      <c r="E3289" s="4">
        <f>VLOOKUP(EB[[#This Row],[indic_nrg]],Indicators[],4,FALSE)</f>
        <v>0</v>
      </c>
      <c r="F3289" s="4">
        <f>IFERROR(VLOOKUP(EB[[#This Row],[Source_carrier]],KS_DB[[product]:[KS]],6,FALSE),0)</f>
        <v>0</v>
      </c>
      <c r="G3289" s="4" t="s">
        <v>34</v>
      </c>
      <c r="H3289" s="4" t="s">
        <v>647</v>
      </c>
      <c r="I3289" s="4" t="s">
        <v>65</v>
      </c>
      <c r="J3289" s="4" t="s">
        <v>37</v>
      </c>
      <c r="K3289" s="4" t="s">
        <v>648</v>
      </c>
      <c r="L3289" s="4" t="s">
        <v>39</v>
      </c>
      <c r="M3289" s="4" t="s">
        <v>66</v>
      </c>
      <c r="N3289" s="4" t="s">
        <v>41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20</v>
      </c>
      <c r="X3289" s="4">
        <v>20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v>0</v>
      </c>
    </row>
    <row r="3290" spans="1:40" ht="15" customHeight="1" x14ac:dyDescent="0.25">
      <c r="A3290" s="4" t="str">
        <f>EB[[#This Row],[unit]] &amp; "#" &amp; EB[[#This Row],[indic_nrg]] &amp; "#" &amp; EB[[#This Row],[product]] &amp; "#" &amp; EB[[#This Row],[geo]]</f>
        <v>TJ#B_101830#2310#CZ</v>
      </c>
      <c r="B3290" s="4" t="str">
        <f>VLOOKUP(EB[[#This Row],[product]],KS_DB[[product]:[KS]],5,FALSE)</f>
        <v>solid</v>
      </c>
      <c r="C3290" s="4" t="str">
        <f>VLOOKUP(EB[[#This Row],[product]],KS_DB[[product]:[KS]],6,FALSE)</f>
        <v>solid</v>
      </c>
      <c r="D3290" s="4">
        <f>VLOOKUP(EB[[#This Row],[product]],Carriers[],4,FALSE)</f>
        <v>1</v>
      </c>
      <c r="E3290" s="4">
        <f>VLOOKUP(EB[[#This Row],[indic_nrg]],Indicators[],4,FALSE)</f>
        <v>0</v>
      </c>
      <c r="F3290" s="4">
        <f>IFERROR(VLOOKUP(EB[[#This Row],[Source_carrier]],KS_DB[[product]:[KS]],6,FALSE),0)</f>
        <v>0</v>
      </c>
      <c r="G3290" s="4" t="s">
        <v>34</v>
      </c>
      <c r="H3290" s="4" t="s">
        <v>647</v>
      </c>
      <c r="I3290" s="4" t="s">
        <v>67</v>
      </c>
      <c r="J3290" s="4" t="s">
        <v>37</v>
      </c>
      <c r="K3290" s="4" t="s">
        <v>648</v>
      </c>
      <c r="L3290" s="4" t="s">
        <v>39</v>
      </c>
      <c r="M3290" s="4" t="s">
        <v>68</v>
      </c>
      <c r="N3290" s="4" t="s">
        <v>41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</row>
    <row r="3291" spans="1:40" ht="15" customHeight="1" x14ac:dyDescent="0.25">
      <c r="A3291" s="4" t="str">
        <f>EB[[#This Row],[unit]] &amp; "#" &amp; EB[[#This Row],[indic_nrg]] &amp; "#" &amp; EB[[#This Row],[product]] &amp; "#" &amp; EB[[#This Row],[geo]]</f>
        <v>TJ#B_101830#2330#CZ</v>
      </c>
      <c r="B3291" s="4" t="str">
        <f>VLOOKUP(EB[[#This Row],[product]],KS_DB[[product]:[KS]],5,FALSE)</f>
        <v>solid</v>
      </c>
      <c r="C3291" s="4" t="str">
        <f>VLOOKUP(EB[[#This Row],[product]],KS_DB[[product]:[KS]],6,FALSE)</f>
        <v>solid</v>
      </c>
      <c r="D3291" s="4">
        <f>VLOOKUP(EB[[#This Row],[product]],Carriers[],4,FALSE)</f>
        <v>1</v>
      </c>
      <c r="E3291" s="4">
        <f>VLOOKUP(EB[[#This Row],[indic_nrg]],Indicators[],4,FALSE)</f>
        <v>0</v>
      </c>
      <c r="F3291" s="4">
        <f>IFERROR(VLOOKUP(EB[[#This Row],[Source_carrier]],KS_DB[[product]:[KS]],6,FALSE),0)</f>
        <v>0</v>
      </c>
      <c r="G3291" s="4" t="s">
        <v>34</v>
      </c>
      <c r="H3291" s="4" t="s">
        <v>647</v>
      </c>
      <c r="I3291" s="4" t="s">
        <v>69</v>
      </c>
      <c r="J3291" s="4" t="s">
        <v>37</v>
      </c>
      <c r="K3291" s="4" t="s">
        <v>648</v>
      </c>
      <c r="L3291" s="4" t="s">
        <v>39</v>
      </c>
      <c r="M3291" s="4" t="s">
        <v>70</v>
      </c>
      <c r="N3291" s="4" t="s">
        <v>41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</row>
    <row r="3292" spans="1:40" ht="15" customHeight="1" x14ac:dyDescent="0.25">
      <c r="A3292" s="4" t="str">
        <f>EB[[#This Row],[unit]] &amp; "#" &amp; EB[[#This Row],[indic_nrg]] &amp; "#" &amp; EB[[#This Row],[product]] &amp; "#" &amp; EB[[#This Row],[geo]]</f>
        <v>TJ#B_101830#2410#CZ</v>
      </c>
      <c r="B3292" s="4" t="str">
        <f>VLOOKUP(EB[[#This Row],[product]],KS_DB[[product]:[KS]],5,FALSE)</f>
        <v>solid</v>
      </c>
      <c r="C3292" s="4" t="str">
        <f>VLOOKUP(EB[[#This Row],[product]],KS_DB[[product]:[KS]],6,FALSE)</f>
        <v>solid</v>
      </c>
      <c r="D3292" s="4">
        <f>VLOOKUP(EB[[#This Row],[product]],Carriers[],4,FALSE)</f>
        <v>1</v>
      </c>
      <c r="E3292" s="4">
        <f>VLOOKUP(EB[[#This Row],[indic_nrg]],Indicators[],4,FALSE)</f>
        <v>0</v>
      </c>
      <c r="F3292" s="4">
        <f>IFERROR(VLOOKUP(EB[[#This Row],[Source_carrier]],KS_DB[[product]:[KS]],6,FALSE),0)</f>
        <v>0</v>
      </c>
      <c r="G3292" s="4" t="s">
        <v>34</v>
      </c>
      <c r="H3292" s="4" t="s">
        <v>647</v>
      </c>
      <c r="I3292" s="4" t="s">
        <v>71</v>
      </c>
      <c r="J3292" s="4" t="s">
        <v>37</v>
      </c>
      <c r="K3292" s="4" t="s">
        <v>648</v>
      </c>
      <c r="L3292" s="4" t="s">
        <v>39</v>
      </c>
      <c r="M3292" s="4" t="s">
        <v>72</v>
      </c>
      <c r="N3292" s="4" t="s">
        <v>41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4">
        <v>0</v>
      </c>
    </row>
    <row r="3293" spans="1:40" ht="15" customHeight="1" x14ac:dyDescent="0.25">
      <c r="A3293" s="4" t="str">
        <f>EB[[#This Row],[unit]] &amp; "#" &amp; EB[[#This Row],[indic_nrg]] &amp; "#" &amp; EB[[#This Row],[product]] &amp; "#" &amp; EB[[#This Row],[geo]]</f>
        <v>TJ#B_101830#3000#CZ</v>
      </c>
      <c r="B3293" s="4" t="str">
        <f>VLOOKUP(EB[[#This Row],[product]],KS_DB[[product]:[KS]],5,FALSE)</f>
        <v>liquid</v>
      </c>
      <c r="C3293" s="4" t="str">
        <f>VLOOKUP(EB[[#This Row],[product]],KS_DB[[product]:[KS]],6,FALSE)</f>
        <v>liquid</v>
      </c>
      <c r="D3293" s="4">
        <f>VLOOKUP(EB[[#This Row],[product]],Carriers[],4,FALSE)</f>
        <v>0</v>
      </c>
      <c r="E3293" s="4">
        <f>VLOOKUP(EB[[#This Row],[indic_nrg]],Indicators[],4,FALSE)</f>
        <v>0</v>
      </c>
      <c r="F3293" s="4">
        <f>IFERROR(VLOOKUP(EB[[#This Row],[Source_carrier]],KS_DB[[product]:[KS]],6,FALSE),0)</f>
        <v>0</v>
      </c>
      <c r="G3293" s="4" t="s">
        <v>34</v>
      </c>
      <c r="H3293" s="4" t="s">
        <v>647</v>
      </c>
      <c r="I3293" s="4" t="s">
        <v>73</v>
      </c>
      <c r="J3293" s="4" t="s">
        <v>37</v>
      </c>
      <c r="K3293" s="4" t="s">
        <v>648</v>
      </c>
      <c r="L3293" s="4" t="s">
        <v>39</v>
      </c>
      <c r="M3293" s="4" t="s">
        <v>74</v>
      </c>
      <c r="N3293" s="4" t="s">
        <v>41</v>
      </c>
      <c r="O3293" s="4">
        <v>0</v>
      </c>
      <c r="P3293" s="4">
        <v>0</v>
      </c>
      <c r="Q3293" s="4">
        <v>0</v>
      </c>
      <c r="R3293" s="4">
        <v>0</v>
      </c>
      <c r="S3293" s="4">
        <v>4048</v>
      </c>
      <c r="T3293" s="4">
        <v>3199</v>
      </c>
      <c r="U3293" s="4">
        <v>2563</v>
      </c>
      <c r="V3293" s="4">
        <v>3803</v>
      </c>
      <c r="W3293" s="4">
        <v>3604</v>
      </c>
      <c r="X3293" s="4">
        <v>1759</v>
      </c>
      <c r="Y3293" s="4">
        <v>2027</v>
      </c>
      <c r="Z3293" s="4">
        <v>4023</v>
      </c>
      <c r="AA3293" s="4">
        <v>3332</v>
      </c>
      <c r="AB3293" s="4">
        <v>3223</v>
      </c>
      <c r="AC3293" s="4">
        <v>2894</v>
      </c>
      <c r="AD3293" s="4">
        <v>2173</v>
      </c>
      <c r="AE3293" s="4">
        <v>1734</v>
      </c>
      <c r="AF3293" s="4">
        <v>971</v>
      </c>
      <c r="AG3293" s="4">
        <v>1053</v>
      </c>
      <c r="AH3293" s="4">
        <v>814</v>
      </c>
      <c r="AI3293" s="4">
        <v>767</v>
      </c>
      <c r="AJ3293" s="4">
        <v>287</v>
      </c>
      <c r="AK3293" s="4">
        <v>250</v>
      </c>
      <c r="AL3293" s="4">
        <v>127</v>
      </c>
      <c r="AM3293" s="4">
        <v>168</v>
      </c>
      <c r="AN3293" s="4">
        <v>289</v>
      </c>
    </row>
    <row r="3294" spans="1:40" ht="15" customHeight="1" x14ac:dyDescent="0.25">
      <c r="A3294" s="4" t="str">
        <f>EB[[#This Row],[unit]] &amp; "#" &amp; EB[[#This Row],[indic_nrg]] &amp; "#" &amp; EB[[#This Row],[product]] &amp; "#" &amp; EB[[#This Row],[geo]]</f>
        <v>TJ#B_101830#3200#CZ</v>
      </c>
      <c r="B3294" s="4" t="str">
        <f>VLOOKUP(EB[[#This Row],[product]],KS_DB[[product]:[KS]],5,FALSE)</f>
        <v>liquid</v>
      </c>
      <c r="C3294" s="4" t="str">
        <f>VLOOKUP(EB[[#This Row],[product]],KS_DB[[product]:[KS]],6,FALSE)</f>
        <v>liquid</v>
      </c>
      <c r="D3294" s="4">
        <f>VLOOKUP(EB[[#This Row],[product]],Carriers[],4,FALSE)</f>
        <v>0</v>
      </c>
      <c r="E3294" s="4">
        <f>VLOOKUP(EB[[#This Row],[indic_nrg]],Indicators[],4,FALSE)</f>
        <v>0</v>
      </c>
      <c r="F3294" s="4">
        <f>IFERROR(VLOOKUP(EB[[#This Row],[Source_carrier]],KS_DB[[product]:[KS]],6,FALSE),0)</f>
        <v>0</v>
      </c>
      <c r="G3294" s="4" t="s">
        <v>34</v>
      </c>
      <c r="H3294" s="4" t="s">
        <v>647</v>
      </c>
      <c r="I3294" s="4" t="s">
        <v>75</v>
      </c>
      <c r="J3294" s="4" t="s">
        <v>37</v>
      </c>
      <c r="K3294" s="4" t="s">
        <v>648</v>
      </c>
      <c r="L3294" s="4" t="s">
        <v>39</v>
      </c>
      <c r="M3294" s="4" t="s">
        <v>76</v>
      </c>
      <c r="N3294" s="4" t="s">
        <v>41</v>
      </c>
      <c r="O3294" s="4">
        <v>0</v>
      </c>
      <c r="P3294" s="4">
        <v>0</v>
      </c>
      <c r="Q3294" s="4">
        <v>0</v>
      </c>
      <c r="R3294" s="4">
        <v>0</v>
      </c>
      <c r="S3294" s="4">
        <v>4048</v>
      </c>
      <c r="T3294" s="4">
        <v>3199</v>
      </c>
      <c r="U3294" s="4">
        <v>2563</v>
      </c>
      <c r="V3294" s="4">
        <v>3803</v>
      </c>
      <c r="W3294" s="4">
        <v>3604</v>
      </c>
      <c r="X3294" s="4">
        <v>1759</v>
      </c>
      <c r="Y3294" s="4">
        <v>2027</v>
      </c>
      <c r="Z3294" s="4">
        <v>4023</v>
      </c>
      <c r="AA3294" s="4">
        <v>3332</v>
      </c>
      <c r="AB3294" s="4">
        <v>3223</v>
      </c>
      <c r="AC3294" s="4">
        <v>2894</v>
      </c>
      <c r="AD3294" s="4">
        <v>2173</v>
      </c>
      <c r="AE3294" s="4">
        <v>1734</v>
      </c>
      <c r="AF3294" s="4">
        <v>971</v>
      </c>
      <c r="AG3294" s="4">
        <v>1053</v>
      </c>
      <c r="AH3294" s="4">
        <v>814</v>
      </c>
      <c r="AI3294" s="4">
        <v>767</v>
      </c>
      <c r="AJ3294" s="4">
        <v>287</v>
      </c>
      <c r="AK3294" s="4">
        <v>250</v>
      </c>
      <c r="AL3294" s="4">
        <v>127</v>
      </c>
      <c r="AM3294" s="4">
        <v>168</v>
      </c>
      <c r="AN3294" s="4">
        <v>289</v>
      </c>
    </row>
    <row r="3295" spans="1:40" ht="15" customHeight="1" x14ac:dyDescent="0.25">
      <c r="A3295" s="4" t="str">
        <f>EB[[#This Row],[unit]] &amp; "#" &amp; EB[[#This Row],[indic_nrg]] &amp; "#" &amp; EB[[#This Row],[product]] &amp; "#" &amp; EB[[#This Row],[geo]]</f>
        <v>TJ#B_101830#3220#CZ</v>
      </c>
      <c r="B3295" s="4" t="str">
        <f>VLOOKUP(EB[[#This Row],[product]],KS_DB[[product]:[KS]],5,FALSE)</f>
        <v>liquid</v>
      </c>
      <c r="C3295" s="4" t="str">
        <f>VLOOKUP(EB[[#This Row],[product]],KS_DB[[product]:[KS]],6,FALSE)</f>
        <v>LPG</v>
      </c>
      <c r="D3295" s="4">
        <f>VLOOKUP(EB[[#This Row],[product]],Carriers[],4,FALSE)</f>
        <v>1</v>
      </c>
      <c r="E3295" s="4">
        <f>VLOOKUP(EB[[#This Row],[indic_nrg]],Indicators[],4,FALSE)</f>
        <v>0</v>
      </c>
      <c r="F3295" s="4">
        <f>IFERROR(VLOOKUP(EB[[#This Row],[Source_carrier]],KS_DB[[product]:[KS]],6,FALSE),0)</f>
        <v>0</v>
      </c>
      <c r="G3295" s="4" t="s">
        <v>34</v>
      </c>
      <c r="H3295" s="4" t="s">
        <v>647</v>
      </c>
      <c r="I3295" s="4" t="s">
        <v>77</v>
      </c>
      <c r="J3295" s="4" t="s">
        <v>37</v>
      </c>
      <c r="K3295" s="4" t="s">
        <v>648</v>
      </c>
      <c r="L3295" s="4" t="s">
        <v>39</v>
      </c>
      <c r="M3295" s="4" t="s">
        <v>78</v>
      </c>
      <c r="N3295" s="4" t="s">
        <v>41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46</v>
      </c>
      <c r="U3295" s="4">
        <v>0</v>
      </c>
      <c r="V3295" s="4">
        <v>0</v>
      </c>
      <c r="W3295" s="4">
        <v>0</v>
      </c>
      <c r="X3295" s="4">
        <v>92</v>
      </c>
      <c r="Y3295" s="4">
        <v>184</v>
      </c>
      <c r="Z3295" s="4">
        <v>177</v>
      </c>
      <c r="AA3295" s="4">
        <v>177</v>
      </c>
      <c r="AB3295" s="4">
        <v>133</v>
      </c>
      <c r="AC3295" s="4">
        <v>44</v>
      </c>
      <c r="AD3295" s="4">
        <v>44</v>
      </c>
      <c r="AE3295" s="4">
        <v>46</v>
      </c>
      <c r="AF3295" s="4">
        <v>46</v>
      </c>
      <c r="AG3295" s="4">
        <v>88</v>
      </c>
      <c r="AH3295" s="4">
        <v>88</v>
      </c>
      <c r="AI3295" s="4">
        <v>44</v>
      </c>
      <c r="AJ3295" s="4">
        <v>44</v>
      </c>
      <c r="AK3295" s="4">
        <v>44</v>
      </c>
      <c r="AL3295" s="4">
        <v>44</v>
      </c>
      <c r="AM3295" s="4">
        <v>88</v>
      </c>
      <c r="AN3295" s="4">
        <v>88</v>
      </c>
    </row>
    <row r="3296" spans="1:40" ht="15" customHeight="1" x14ac:dyDescent="0.25">
      <c r="A3296" s="4" t="str">
        <f>EB[[#This Row],[unit]] &amp; "#" &amp; EB[[#This Row],[indic_nrg]] &amp; "#" &amp; EB[[#This Row],[product]] &amp; "#" &amp; EB[[#This Row],[geo]]</f>
        <v>TJ#B_101830#3260#CZ</v>
      </c>
      <c r="B3296" s="4" t="str">
        <f>VLOOKUP(EB[[#This Row],[product]],KS_DB[[product]:[KS]],5,FALSE)</f>
        <v>liquid</v>
      </c>
      <c r="C3296" s="4" t="str">
        <f>VLOOKUP(EB[[#This Row],[product]],KS_DB[[product]:[KS]],6,FALSE)</f>
        <v>diesel</v>
      </c>
      <c r="D3296" s="4">
        <f>VLOOKUP(EB[[#This Row],[product]],Carriers[],4,FALSE)</f>
        <v>1</v>
      </c>
      <c r="E3296" s="4">
        <f>VLOOKUP(EB[[#This Row],[indic_nrg]],Indicators[],4,FALSE)</f>
        <v>0</v>
      </c>
      <c r="F3296" s="4">
        <f>IFERROR(VLOOKUP(EB[[#This Row],[Source_carrier]],KS_DB[[product]:[KS]],6,FALSE),0)</f>
        <v>0</v>
      </c>
      <c r="G3296" s="4" t="s">
        <v>34</v>
      </c>
      <c r="H3296" s="4" t="s">
        <v>647</v>
      </c>
      <c r="I3296" s="4" t="s">
        <v>79</v>
      </c>
      <c r="J3296" s="4" t="s">
        <v>37</v>
      </c>
      <c r="K3296" s="4" t="s">
        <v>648</v>
      </c>
      <c r="L3296" s="4" t="s">
        <v>39</v>
      </c>
      <c r="M3296" s="4" t="s">
        <v>80</v>
      </c>
      <c r="N3296" s="4" t="s">
        <v>41</v>
      </c>
      <c r="O3296" s="4">
        <v>0</v>
      </c>
      <c r="P3296" s="4">
        <v>0</v>
      </c>
      <c r="Q3296" s="4">
        <v>0</v>
      </c>
      <c r="R3296" s="4">
        <v>0</v>
      </c>
      <c r="S3296" s="4">
        <v>1488</v>
      </c>
      <c r="T3296" s="4">
        <v>553</v>
      </c>
      <c r="U3296" s="4">
        <v>43</v>
      </c>
      <c r="V3296" s="4">
        <v>2723</v>
      </c>
      <c r="W3296" s="4">
        <v>2724</v>
      </c>
      <c r="X3296" s="4">
        <v>1067</v>
      </c>
      <c r="Y3296" s="4">
        <v>1323</v>
      </c>
      <c r="Z3296" s="4">
        <v>1006</v>
      </c>
      <c r="AA3296" s="4">
        <v>755</v>
      </c>
      <c r="AB3296" s="4">
        <v>210</v>
      </c>
      <c r="AC3296" s="4">
        <v>209</v>
      </c>
      <c r="AD3296" s="4">
        <v>209</v>
      </c>
      <c r="AE3296" s="4">
        <v>128</v>
      </c>
      <c r="AF3296" s="4">
        <v>85</v>
      </c>
      <c r="AG3296" s="4">
        <v>86</v>
      </c>
      <c r="AH3296" s="4">
        <v>86</v>
      </c>
      <c r="AI3296" s="4">
        <v>43</v>
      </c>
      <c r="AJ3296" s="4">
        <v>43</v>
      </c>
      <c r="AK3296" s="4">
        <v>86</v>
      </c>
      <c r="AL3296" s="4">
        <v>43</v>
      </c>
      <c r="AM3296" s="4">
        <v>0</v>
      </c>
      <c r="AN3296" s="4">
        <v>43</v>
      </c>
    </row>
    <row r="3297" spans="1:40" ht="15" customHeight="1" x14ac:dyDescent="0.25">
      <c r="A3297" s="4" t="str">
        <f>EB[[#This Row],[unit]] &amp; "#" &amp; EB[[#This Row],[indic_nrg]] &amp; "#" &amp; EB[[#This Row],[product]] &amp; "#" &amp; EB[[#This Row],[geo]]</f>
        <v>TJ#B_101830#3270A#CZ</v>
      </c>
      <c r="B3297" s="4" t="str">
        <f>VLOOKUP(EB[[#This Row],[product]],KS_DB[[product]:[KS]],5,FALSE)</f>
        <v>liquid</v>
      </c>
      <c r="C3297" s="4" t="str">
        <f>VLOOKUP(EB[[#This Row],[product]],KS_DB[[product]:[KS]],6,FALSE)</f>
        <v>liquid</v>
      </c>
      <c r="D3297" s="4">
        <f>VLOOKUP(EB[[#This Row],[product]],Carriers[],4,FALSE)</f>
        <v>1</v>
      </c>
      <c r="E3297" s="4">
        <f>VLOOKUP(EB[[#This Row],[indic_nrg]],Indicators[],4,FALSE)</f>
        <v>0</v>
      </c>
      <c r="F3297" s="4">
        <f>IFERROR(VLOOKUP(EB[[#This Row],[Source_carrier]],KS_DB[[product]:[KS]],6,FALSE),0)</f>
        <v>0</v>
      </c>
      <c r="G3297" s="4" t="s">
        <v>34</v>
      </c>
      <c r="H3297" s="4" t="s">
        <v>647</v>
      </c>
      <c r="I3297" s="4" t="s">
        <v>81</v>
      </c>
      <c r="J3297" s="4" t="s">
        <v>37</v>
      </c>
      <c r="K3297" s="4" t="s">
        <v>648</v>
      </c>
      <c r="L3297" s="4" t="s">
        <v>39</v>
      </c>
      <c r="M3297" s="4" t="s">
        <v>82</v>
      </c>
      <c r="N3297" s="4" t="s">
        <v>41</v>
      </c>
      <c r="O3297" s="4">
        <v>0</v>
      </c>
      <c r="P3297" s="4">
        <v>0</v>
      </c>
      <c r="Q3297" s="4">
        <v>0</v>
      </c>
      <c r="R3297" s="4">
        <v>0</v>
      </c>
      <c r="S3297" s="4">
        <v>2560</v>
      </c>
      <c r="T3297" s="4">
        <v>2600</v>
      </c>
      <c r="U3297" s="4">
        <v>2520</v>
      </c>
      <c r="V3297" s="4">
        <v>1080</v>
      </c>
      <c r="W3297" s="4">
        <v>880</v>
      </c>
      <c r="X3297" s="4">
        <v>600</v>
      </c>
      <c r="Y3297" s="4">
        <v>520</v>
      </c>
      <c r="Z3297" s="4">
        <v>2840</v>
      </c>
      <c r="AA3297" s="4">
        <v>2400</v>
      </c>
      <c r="AB3297" s="4">
        <v>2880</v>
      </c>
      <c r="AC3297" s="4">
        <v>2640</v>
      </c>
      <c r="AD3297" s="4">
        <v>1920</v>
      </c>
      <c r="AE3297" s="4">
        <v>1560</v>
      </c>
      <c r="AF3297" s="4">
        <v>840</v>
      </c>
      <c r="AG3297" s="4">
        <v>880</v>
      </c>
      <c r="AH3297" s="4">
        <v>640</v>
      </c>
      <c r="AI3297" s="4">
        <v>640</v>
      </c>
      <c r="AJ3297" s="4">
        <v>160</v>
      </c>
      <c r="AK3297" s="4">
        <v>80</v>
      </c>
      <c r="AL3297" s="4">
        <v>0</v>
      </c>
      <c r="AM3297" s="4">
        <v>40</v>
      </c>
      <c r="AN3297" s="4">
        <v>80</v>
      </c>
    </row>
    <row r="3298" spans="1:40" ht="15" customHeight="1" x14ac:dyDescent="0.25">
      <c r="A3298" s="4" t="str">
        <f>EB[[#This Row],[unit]] &amp; "#" &amp; EB[[#This Row],[indic_nrg]] &amp; "#" &amp; EB[[#This Row],[product]] &amp; "#" &amp; EB[[#This Row],[geo]]</f>
        <v>TJ#B_101830#3295#CZ</v>
      </c>
      <c r="B3298" s="4" t="str">
        <f>VLOOKUP(EB[[#This Row],[product]],KS_DB[[product]:[KS]],5,FALSE)</f>
        <v>liquid</v>
      </c>
      <c r="C3298" s="4" t="str">
        <f>VLOOKUP(EB[[#This Row],[product]],KS_DB[[product]:[KS]],6,FALSE)</f>
        <v>liquid</v>
      </c>
      <c r="D3298" s="4">
        <f>VLOOKUP(EB[[#This Row],[product]],Carriers[],4,FALSE)</f>
        <v>1</v>
      </c>
      <c r="E3298" s="4">
        <f>VLOOKUP(EB[[#This Row],[indic_nrg]],Indicators[],4,FALSE)</f>
        <v>0</v>
      </c>
      <c r="F3298" s="4">
        <f>IFERROR(VLOOKUP(EB[[#This Row],[Source_carrier]],KS_DB[[product]:[KS]],6,FALSE),0)</f>
        <v>0</v>
      </c>
      <c r="G3298" s="4" t="s">
        <v>34</v>
      </c>
      <c r="H3298" s="4" t="s">
        <v>647</v>
      </c>
      <c r="I3298" s="4" t="s">
        <v>1153</v>
      </c>
      <c r="J3298" s="4" t="s">
        <v>37</v>
      </c>
      <c r="K3298" s="4" t="s">
        <v>648</v>
      </c>
      <c r="L3298" s="4" t="s">
        <v>39</v>
      </c>
      <c r="M3298" s="4" t="s">
        <v>1154</v>
      </c>
      <c r="N3298" s="4" t="s">
        <v>41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40</v>
      </c>
      <c r="AJ3298" s="4">
        <v>40</v>
      </c>
      <c r="AK3298" s="4">
        <v>40</v>
      </c>
      <c r="AL3298" s="4">
        <v>40</v>
      </c>
      <c r="AM3298" s="4">
        <v>40</v>
      </c>
      <c r="AN3298" s="4">
        <v>79</v>
      </c>
    </row>
    <row r="3299" spans="1:40" ht="15" customHeight="1" x14ac:dyDescent="0.25">
      <c r="A3299" s="4" t="str">
        <f>EB[[#This Row],[unit]] &amp; "#" &amp; EB[[#This Row],[indic_nrg]] &amp; "#" &amp; EB[[#This Row],[product]] &amp; "#" &amp; EB[[#This Row],[geo]]</f>
        <v>TJ#B_101830#4000#CZ</v>
      </c>
      <c r="B3299" s="4" t="str">
        <f>VLOOKUP(EB[[#This Row],[product]],KS_DB[[product]:[KS]],5,FALSE)</f>
        <v>gas</v>
      </c>
      <c r="C3299" s="4" t="str">
        <f>VLOOKUP(EB[[#This Row],[product]],KS_DB[[product]:[KS]],6,FALSE)</f>
        <v>gas</v>
      </c>
      <c r="D3299" s="4">
        <f>VLOOKUP(EB[[#This Row],[product]],Carriers[],4,FALSE)</f>
        <v>0</v>
      </c>
      <c r="E3299" s="4">
        <f>VLOOKUP(EB[[#This Row],[indic_nrg]],Indicators[],4,FALSE)</f>
        <v>0</v>
      </c>
      <c r="F3299" s="4">
        <f>IFERROR(VLOOKUP(EB[[#This Row],[Source_carrier]],KS_DB[[product]:[KS]],6,FALSE),0)</f>
        <v>0</v>
      </c>
      <c r="G3299" s="4" t="s">
        <v>34</v>
      </c>
      <c r="H3299" s="4" t="s">
        <v>647</v>
      </c>
      <c r="I3299" s="4" t="s">
        <v>83</v>
      </c>
      <c r="J3299" s="4" t="s">
        <v>37</v>
      </c>
      <c r="K3299" s="4" t="s">
        <v>648</v>
      </c>
      <c r="L3299" s="4" t="s">
        <v>39</v>
      </c>
      <c r="M3299" s="4" t="s">
        <v>84</v>
      </c>
      <c r="N3299" s="4" t="s">
        <v>41</v>
      </c>
      <c r="O3299" s="4">
        <v>0</v>
      </c>
      <c r="P3299" s="4">
        <v>0</v>
      </c>
      <c r="Q3299" s="4">
        <v>0</v>
      </c>
      <c r="R3299" s="4">
        <v>13045</v>
      </c>
      <c r="S3299" s="4">
        <v>13884</v>
      </c>
      <c r="T3299" s="4">
        <v>14062</v>
      </c>
      <c r="U3299" s="4">
        <v>15091</v>
      </c>
      <c r="V3299" s="4">
        <v>16268</v>
      </c>
      <c r="W3299" s="4">
        <v>15798</v>
      </c>
      <c r="X3299" s="4">
        <v>15853</v>
      </c>
      <c r="Y3299" s="4">
        <v>15189</v>
      </c>
      <c r="Z3299" s="4">
        <v>14535</v>
      </c>
      <c r="AA3299" s="4">
        <v>14494</v>
      </c>
      <c r="AB3299" s="4">
        <v>16668</v>
      </c>
      <c r="AC3299" s="4">
        <v>16435</v>
      </c>
      <c r="AD3299" s="4">
        <v>15425</v>
      </c>
      <c r="AE3299" s="4">
        <v>15696</v>
      </c>
      <c r="AF3299" s="4">
        <v>15462</v>
      </c>
      <c r="AG3299" s="4">
        <v>11765</v>
      </c>
      <c r="AH3299" s="4">
        <v>11714</v>
      </c>
      <c r="AI3299" s="4">
        <v>12564</v>
      </c>
      <c r="AJ3299" s="4">
        <v>12618</v>
      </c>
      <c r="AK3299" s="4">
        <v>12185</v>
      </c>
      <c r="AL3299" s="4">
        <v>12460</v>
      </c>
      <c r="AM3299" s="4">
        <v>12836</v>
      </c>
      <c r="AN3299" s="4">
        <v>12697</v>
      </c>
    </row>
    <row r="3300" spans="1:40" ht="15" customHeight="1" x14ac:dyDescent="0.25">
      <c r="A3300" s="4" t="str">
        <f>EB[[#This Row],[unit]] &amp; "#" &amp; EB[[#This Row],[indic_nrg]] &amp; "#" &amp; EB[[#This Row],[product]] &amp; "#" &amp; EB[[#This Row],[geo]]</f>
        <v>TJ#B_101830#4100#CZ</v>
      </c>
      <c r="B3300" s="4" t="str">
        <f>VLOOKUP(EB[[#This Row],[product]],KS_DB[[product]:[KS]],5,FALSE)</f>
        <v>gas</v>
      </c>
      <c r="C3300" s="4" t="str">
        <f>VLOOKUP(EB[[#This Row],[product]],KS_DB[[product]:[KS]],6,FALSE)</f>
        <v>gas</v>
      </c>
      <c r="D3300" s="4">
        <f>VLOOKUP(EB[[#This Row],[product]],Carriers[],4,FALSE)</f>
        <v>1</v>
      </c>
      <c r="E3300" s="4">
        <f>VLOOKUP(EB[[#This Row],[indic_nrg]],Indicators[],4,FALSE)</f>
        <v>0</v>
      </c>
      <c r="F3300" s="4">
        <f>IFERROR(VLOOKUP(EB[[#This Row],[Source_carrier]],KS_DB[[product]:[KS]],6,FALSE),0)</f>
        <v>0</v>
      </c>
      <c r="G3300" s="4" t="s">
        <v>34</v>
      </c>
      <c r="H3300" s="4" t="s">
        <v>647</v>
      </c>
      <c r="I3300" s="4" t="s">
        <v>85</v>
      </c>
      <c r="J3300" s="4" t="s">
        <v>37</v>
      </c>
      <c r="K3300" s="4" t="s">
        <v>648</v>
      </c>
      <c r="L3300" s="4" t="s">
        <v>39</v>
      </c>
      <c r="M3300" s="4" t="s">
        <v>86</v>
      </c>
      <c r="N3300" s="4" t="s">
        <v>41</v>
      </c>
      <c r="O3300" s="4">
        <v>0</v>
      </c>
      <c r="P3300" s="4">
        <v>0</v>
      </c>
      <c r="Q3300" s="4">
        <v>0</v>
      </c>
      <c r="R3300" s="4">
        <v>12040</v>
      </c>
      <c r="S3300" s="4">
        <v>12990</v>
      </c>
      <c r="T3300" s="4">
        <v>13608</v>
      </c>
      <c r="U3300" s="4">
        <v>15091</v>
      </c>
      <c r="V3300" s="4">
        <v>16268</v>
      </c>
      <c r="W3300" s="4">
        <v>15798</v>
      </c>
      <c r="X3300" s="4">
        <v>15853</v>
      </c>
      <c r="Y3300" s="4">
        <v>15189</v>
      </c>
      <c r="Z3300" s="4">
        <v>14535</v>
      </c>
      <c r="AA3300" s="4">
        <v>14494</v>
      </c>
      <c r="AB3300" s="4">
        <v>16668</v>
      </c>
      <c r="AC3300" s="4">
        <v>16435</v>
      </c>
      <c r="AD3300" s="4">
        <v>15425</v>
      </c>
      <c r="AE3300" s="4">
        <v>15696</v>
      </c>
      <c r="AF3300" s="4">
        <v>15462</v>
      </c>
      <c r="AG3300" s="4">
        <v>11765</v>
      </c>
      <c r="AH3300" s="4">
        <v>11714</v>
      </c>
      <c r="AI3300" s="4">
        <v>12564</v>
      </c>
      <c r="AJ3300" s="4">
        <v>12618</v>
      </c>
      <c r="AK3300" s="4">
        <v>12185</v>
      </c>
      <c r="AL3300" s="4">
        <v>12460</v>
      </c>
      <c r="AM3300" s="4">
        <v>12836</v>
      </c>
      <c r="AN3300" s="4">
        <v>12697</v>
      </c>
    </row>
    <row r="3301" spans="1:40" ht="15" customHeight="1" x14ac:dyDescent="0.25">
      <c r="A3301" s="4" t="str">
        <f>EB[[#This Row],[unit]] &amp; "#" &amp; EB[[#This Row],[indic_nrg]] &amp; "#" &amp; EB[[#This Row],[product]] &amp; "#" &amp; EB[[#This Row],[geo]]</f>
        <v>TJ#B_101830#4200#CZ</v>
      </c>
      <c r="B3301" s="4" t="str">
        <f>VLOOKUP(EB[[#This Row],[product]],KS_DB[[product]:[KS]],5,FALSE)</f>
        <v>gas</v>
      </c>
      <c r="C3301" s="4" t="str">
        <f>VLOOKUP(EB[[#This Row],[product]],KS_DB[[product]:[KS]],6,FALSE)</f>
        <v>gas</v>
      </c>
      <c r="D3301" s="4">
        <f>VLOOKUP(EB[[#This Row],[product]],Carriers[],4,FALSE)</f>
        <v>0</v>
      </c>
      <c r="E3301" s="4">
        <f>VLOOKUP(EB[[#This Row],[indic_nrg]],Indicators[],4,FALSE)</f>
        <v>0</v>
      </c>
      <c r="F3301" s="4">
        <f>IFERROR(VLOOKUP(EB[[#This Row],[Source_carrier]],KS_DB[[product]:[KS]],6,FALSE),0)</f>
        <v>0</v>
      </c>
      <c r="G3301" s="4" t="s">
        <v>34</v>
      </c>
      <c r="H3301" s="4" t="s">
        <v>647</v>
      </c>
      <c r="I3301" s="4" t="s">
        <v>87</v>
      </c>
      <c r="J3301" s="4" t="s">
        <v>37</v>
      </c>
      <c r="K3301" s="4" t="s">
        <v>648</v>
      </c>
      <c r="L3301" s="4" t="s">
        <v>39</v>
      </c>
      <c r="M3301" s="4" t="s">
        <v>88</v>
      </c>
      <c r="N3301" s="4" t="s">
        <v>41</v>
      </c>
      <c r="O3301" s="4">
        <v>0</v>
      </c>
      <c r="P3301" s="4">
        <v>0</v>
      </c>
      <c r="Q3301" s="4">
        <v>0</v>
      </c>
      <c r="R3301" s="4">
        <v>1004</v>
      </c>
      <c r="S3301" s="4">
        <v>895</v>
      </c>
      <c r="T3301" s="4">
        <v>454</v>
      </c>
      <c r="U3301" s="4">
        <v>0</v>
      </c>
      <c r="V3301" s="4">
        <v>0</v>
      </c>
      <c r="W3301" s="4">
        <v>0</v>
      </c>
      <c r="X3301" s="4">
        <v>0</v>
      </c>
      <c r="Y3301" s="4">
        <v>0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</row>
    <row r="3302" spans="1:40" ht="15" customHeight="1" x14ac:dyDescent="0.25">
      <c r="A3302" s="4" t="str">
        <f>EB[[#This Row],[unit]] &amp; "#" &amp; EB[[#This Row],[indic_nrg]] &amp; "#" &amp; EB[[#This Row],[product]] &amp; "#" &amp; EB[[#This Row],[geo]]</f>
        <v>TJ#B_101830#4210#CZ</v>
      </c>
      <c r="B3302" s="4" t="str">
        <f>VLOOKUP(EB[[#This Row],[product]],KS_DB[[product]:[KS]],5,FALSE)</f>
        <v>gas</v>
      </c>
      <c r="C3302" s="4" t="str">
        <f>VLOOKUP(EB[[#This Row],[product]],KS_DB[[product]:[KS]],6,FALSE)</f>
        <v>gas</v>
      </c>
      <c r="D3302" s="4">
        <f>VLOOKUP(EB[[#This Row],[product]],Carriers[],4,FALSE)</f>
        <v>1</v>
      </c>
      <c r="E3302" s="4">
        <f>VLOOKUP(EB[[#This Row],[indic_nrg]],Indicators[],4,FALSE)</f>
        <v>0</v>
      </c>
      <c r="F3302" s="4">
        <f>IFERROR(VLOOKUP(EB[[#This Row],[Source_carrier]],KS_DB[[product]:[KS]],6,FALSE),0)</f>
        <v>0</v>
      </c>
      <c r="G3302" s="4" t="s">
        <v>34</v>
      </c>
      <c r="H3302" s="4" t="s">
        <v>647</v>
      </c>
      <c r="I3302" s="4" t="s">
        <v>89</v>
      </c>
      <c r="J3302" s="4" t="s">
        <v>37</v>
      </c>
      <c r="K3302" s="4" t="s">
        <v>648</v>
      </c>
      <c r="L3302" s="4" t="s">
        <v>39</v>
      </c>
      <c r="M3302" s="4" t="s">
        <v>90</v>
      </c>
      <c r="N3302" s="4" t="s">
        <v>41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</v>
      </c>
      <c r="Y3302" s="4">
        <v>0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</row>
    <row r="3303" spans="1:40" ht="15" customHeight="1" x14ac:dyDescent="0.25">
      <c r="A3303" s="4" t="str">
        <f>EB[[#This Row],[unit]] &amp; "#" &amp; EB[[#This Row],[indic_nrg]] &amp; "#" &amp; EB[[#This Row],[product]] &amp; "#" &amp; EB[[#This Row],[geo]]</f>
        <v>TJ#B_101830#4220#CZ</v>
      </c>
      <c r="B3303" s="4" t="str">
        <f>VLOOKUP(EB[[#This Row],[product]],KS_DB[[product]:[KS]],5,FALSE)</f>
        <v>gas</v>
      </c>
      <c r="C3303" s="4" t="str">
        <f>VLOOKUP(EB[[#This Row],[product]],KS_DB[[product]:[KS]],6,FALSE)</f>
        <v>gas</v>
      </c>
      <c r="D3303" s="4">
        <f>VLOOKUP(EB[[#This Row],[product]],Carriers[],4,FALSE)</f>
        <v>1</v>
      </c>
      <c r="E3303" s="4">
        <f>VLOOKUP(EB[[#This Row],[indic_nrg]],Indicators[],4,FALSE)</f>
        <v>0</v>
      </c>
      <c r="F3303" s="4">
        <f>IFERROR(VLOOKUP(EB[[#This Row],[Source_carrier]],KS_DB[[product]:[KS]],6,FALSE),0)</f>
        <v>0</v>
      </c>
      <c r="G3303" s="4" t="s">
        <v>34</v>
      </c>
      <c r="H3303" s="4" t="s">
        <v>647</v>
      </c>
      <c r="I3303" s="4" t="s">
        <v>91</v>
      </c>
      <c r="J3303" s="4" t="s">
        <v>37</v>
      </c>
      <c r="K3303" s="4" t="s">
        <v>648</v>
      </c>
      <c r="L3303" s="4" t="s">
        <v>39</v>
      </c>
      <c r="M3303" s="4" t="s">
        <v>92</v>
      </c>
      <c r="N3303" s="4" t="s">
        <v>41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</row>
    <row r="3304" spans="1:40" ht="15" customHeight="1" x14ac:dyDescent="0.25">
      <c r="A3304" s="4" t="str">
        <f>EB[[#This Row],[unit]] &amp; "#" &amp; EB[[#This Row],[indic_nrg]] &amp; "#" &amp; EB[[#This Row],[product]] &amp; "#" &amp; EB[[#This Row],[geo]]</f>
        <v>TJ#B_101830#4230#CZ</v>
      </c>
      <c r="B3304" s="4" t="str">
        <f>VLOOKUP(EB[[#This Row],[product]],KS_DB[[product]:[KS]],5,FALSE)</f>
        <v>gas</v>
      </c>
      <c r="C3304" s="4" t="str">
        <f>VLOOKUP(EB[[#This Row],[product]],KS_DB[[product]:[KS]],6,FALSE)</f>
        <v>gas</v>
      </c>
      <c r="D3304" s="4">
        <f>VLOOKUP(EB[[#This Row],[product]],Carriers[],4,FALSE)</f>
        <v>1</v>
      </c>
      <c r="E3304" s="4">
        <f>VLOOKUP(EB[[#This Row],[indic_nrg]],Indicators[],4,FALSE)</f>
        <v>0</v>
      </c>
      <c r="F3304" s="4">
        <f>IFERROR(VLOOKUP(EB[[#This Row],[Source_carrier]],KS_DB[[product]:[KS]],6,FALSE),0)</f>
        <v>0</v>
      </c>
      <c r="G3304" s="4" t="s">
        <v>34</v>
      </c>
      <c r="H3304" s="4" t="s">
        <v>647</v>
      </c>
      <c r="I3304" s="4" t="s">
        <v>93</v>
      </c>
      <c r="J3304" s="4" t="s">
        <v>37</v>
      </c>
      <c r="K3304" s="4" t="s">
        <v>648</v>
      </c>
      <c r="L3304" s="4" t="s">
        <v>39</v>
      </c>
      <c r="M3304" s="4" t="s">
        <v>94</v>
      </c>
      <c r="N3304" s="4" t="s">
        <v>41</v>
      </c>
      <c r="O3304" s="4">
        <v>0</v>
      </c>
      <c r="P3304" s="4">
        <v>0</v>
      </c>
      <c r="Q3304" s="4">
        <v>0</v>
      </c>
      <c r="R3304" s="4">
        <v>1004</v>
      </c>
      <c r="S3304" s="4">
        <v>895</v>
      </c>
      <c r="T3304" s="4">
        <v>454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</row>
    <row r="3305" spans="1:40" ht="15" customHeight="1" x14ac:dyDescent="0.25">
      <c r="A3305" s="4" t="str">
        <f>EB[[#This Row],[unit]] &amp; "#" &amp; EB[[#This Row],[indic_nrg]] &amp; "#" &amp; EB[[#This Row],[product]] &amp; "#" &amp; EB[[#This Row],[geo]]</f>
        <v>TJ#B_101830#4240#CZ</v>
      </c>
      <c r="B3305" s="4" t="str">
        <f>VLOOKUP(EB[[#This Row],[product]],KS_DB[[product]:[KS]],5,FALSE)</f>
        <v>gas</v>
      </c>
      <c r="C3305" s="4" t="str">
        <f>VLOOKUP(EB[[#This Row],[product]],KS_DB[[product]:[KS]],6,FALSE)</f>
        <v>gas</v>
      </c>
      <c r="D3305" s="4">
        <f>VLOOKUP(EB[[#This Row],[product]],Carriers[],4,FALSE)</f>
        <v>1</v>
      </c>
      <c r="E3305" s="4">
        <f>VLOOKUP(EB[[#This Row],[indic_nrg]],Indicators[],4,FALSE)</f>
        <v>0</v>
      </c>
      <c r="F3305" s="4">
        <f>IFERROR(VLOOKUP(EB[[#This Row],[Source_carrier]],KS_DB[[product]:[KS]],6,FALSE),0)</f>
        <v>0</v>
      </c>
      <c r="G3305" s="4" t="s">
        <v>34</v>
      </c>
      <c r="H3305" s="4" t="s">
        <v>647</v>
      </c>
      <c r="I3305" s="4" t="s">
        <v>95</v>
      </c>
      <c r="J3305" s="4" t="s">
        <v>37</v>
      </c>
      <c r="K3305" s="4" t="s">
        <v>648</v>
      </c>
      <c r="L3305" s="4" t="s">
        <v>39</v>
      </c>
      <c r="M3305" s="4" t="s">
        <v>96</v>
      </c>
      <c r="N3305" s="4" t="s">
        <v>41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v>0</v>
      </c>
    </row>
    <row r="3306" spans="1:40" ht="15" customHeight="1" x14ac:dyDescent="0.25">
      <c r="A3306" s="4" t="str">
        <f>EB[[#This Row],[unit]] &amp; "#" &amp; EB[[#This Row],[indic_nrg]] &amp; "#" &amp; EB[[#This Row],[product]] &amp; "#" &amp; EB[[#This Row],[geo]]</f>
        <v>TJ#B_101830#5200#CZ</v>
      </c>
      <c r="B3306" s="4" t="str">
        <f>VLOOKUP(EB[[#This Row],[product]],KS_DB[[product]:[KS]],5,FALSE)</f>
        <v>heat</v>
      </c>
      <c r="C3306" s="4" t="str">
        <f>VLOOKUP(EB[[#This Row],[product]],KS_DB[[product]:[KS]],6,FALSE)</f>
        <v>heat</v>
      </c>
      <c r="D3306" s="4">
        <f>VLOOKUP(EB[[#This Row],[product]],Carriers[],4,FALSE)</f>
        <v>1</v>
      </c>
      <c r="E3306" s="4">
        <f>VLOOKUP(EB[[#This Row],[indic_nrg]],Indicators[],4,FALSE)</f>
        <v>0</v>
      </c>
      <c r="F3306" s="4">
        <f>IFERROR(VLOOKUP(EB[[#This Row],[Source_carrier]],KS_DB[[product]:[KS]],6,FALSE),0)</f>
        <v>0</v>
      </c>
      <c r="G3306" s="4" t="s">
        <v>34</v>
      </c>
      <c r="H3306" s="4" t="s">
        <v>647</v>
      </c>
      <c r="I3306" s="4" t="s">
        <v>97</v>
      </c>
      <c r="J3306" s="4" t="s">
        <v>37</v>
      </c>
      <c r="K3306" s="4" t="s">
        <v>648</v>
      </c>
      <c r="L3306" s="4" t="s">
        <v>39</v>
      </c>
      <c r="M3306" s="4" t="s">
        <v>98</v>
      </c>
      <c r="N3306" s="4" t="s">
        <v>41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5672</v>
      </c>
      <c r="Y3306" s="4">
        <v>5277</v>
      </c>
      <c r="Z3306" s="4">
        <v>5209</v>
      </c>
      <c r="AA3306" s="4">
        <v>5176</v>
      </c>
      <c r="AB3306" s="4">
        <v>5688</v>
      </c>
      <c r="AC3306" s="4">
        <v>5251</v>
      </c>
      <c r="AD3306" s="4">
        <v>4155</v>
      </c>
      <c r="AE3306" s="4">
        <v>4541</v>
      </c>
      <c r="AF3306" s="4">
        <v>4520</v>
      </c>
      <c r="AG3306" s="4">
        <v>4493</v>
      </c>
      <c r="AH3306" s="4">
        <v>2950</v>
      </c>
      <c r="AI3306" s="4">
        <v>2551</v>
      </c>
      <c r="AJ3306" s="4">
        <v>2959</v>
      </c>
      <c r="AK3306" s="4">
        <v>2810</v>
      </c>
      <c r="AL3306" s="4">
        <v>2784</v>
      </c>
      <c r="AM3306" s="4">
        <v>2733</v>
      </c>
      <c r="AN3306" s="4">
        <v>3155</v>
      </c>
    </row>
    <row r="3307" spans="1:40" ht="15" customHeight="1" x14ac:dyDescent="0.25">
      <c r="A3307" s="4" t="str">
        <f>EB[[#This Row],[unit]] &amp; "#" &amp; EB[[#This Row],[indic_nrg]] &amp; "#" &amp; EB[[#This Row],[product]] &amp; "#" &amp; EB[[#This Row],[geo]]</f>
        <v>TJ#B_101830#5500#CZ</v>
      </c>
      <c r="B3307" s="4" t="str">
        <f>VLOOKUP(EB[[#This Row],[product]],KS_DB[[product]:[KS]],5,FALSE)</f>
        <v>RES</v>
      </c>
      <c r="C3307" s="4" t="str">
        <f>VLOOKUP(EB[[#This Row],[product]],KS_DB[[product]:[KS]],6,FALSE)</f>
        <v>RES</v>
      </c>
      <c r="D3307" s="4">
        <f>VLOOKUP(EB[[#This Row],[product]],Carriers[],4,FALSE)</f>
        <v>0</v>
      </c>
      <c r="E3307" s="4">
        <f>VLOOKUP(EB[[#This Row],[indic_nrg]],Indicators[],4,FALSE)</f>
        <v>0</v>
      </c>
      <c r="F3307" s="4">
        <f>IFERROR(VLOOKUP(EB[[#This Row],[Source_carrier]],KS_DB[[product]:[KS]],6,FALSE),0)</f>
        <v>0</v>
      </c>
      <c r="G3307" s="4" t="s">
        <v>34</v>
      </c>
      <c r="H3307" s="4" t="s">
        <v>647</v>
      </c>
      <c r="I3307" s="4" t="s">
        <v>99</v>
      </c>
      <c r="J3307" s="4" t="s">
        <v>37</v>
      </c>
      <c r="K3307" s="4" t="s">
        <v>648</v>
      </c>
      <c r="L3307" s="4" t="s">
        <v>39</v>
      </c>
      <c r="M3307" s="4" t="s">
        <v>100</v>
      </c>
      <c r="N3307" s="4" t="s">
        <v>41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32</v>
      </c>
      <c r="Y3307" s="4">
        <v>13</v>
      </c>
      <c r="Z3307" s="4">
        <v>40</v>
      </c>
      <c r="AA3307" s="4">
        <v>15</v>
      </c>
      <c r="AB3307" s="4">
        <v>81</v>
      </c>
      <c r="AC3307" s="4">
        <v>92</v>
      </c>
      <c r="AD3307" s="4">
        <v>101</v>
      </c>
      <c r="AE3307" s="4">
        <v>116</v>
      </c>
      <c r="AF3307" s="4">
        <v>71</v>
      </c>
      <c r="AG3307" s="4">
        <v>121</v>
      </c>
      <c r="AH3307" s="4">
        <v>132</v>
      </c>
      <c r="AI3307" s="4">
        <v>110</v>
      </c>
      <c r="AJ3307" s="4">
        <v>129</v>
      </c>
      <c r="AK3307" s="4">
        <v>141</v>
      </c>
      <c r="AL3307" s="4">
        <v>152</v>
      </c>
      <c r="AM3307" s="4">
        <v>223</v>
      </c>
      <c r="AN3307" s="4">
        <v>557</v>
      </c>
    </row>
    <row r="3308" spans="1:40" ht="15" customHeight="1" x14ac:dyDescent="0.25">
      <c r="A3308" s="4" t="str">
        <f>EB[[#This Row],[unit]] &amp; "#" &amp; EB[[#This Row],[indic_nrg]] &amp; "#" &amp; EB[[#This Row],[product]] &amp; "#" &amp; EB[[#This Row],[geo]]</f>
        <v>TJ#B_101830#5532#CZ</v>
      </c>
      <c r="B3308" s="4" t="str">
        <f>VLOOKUP(EB[[#This Row],[product]],KS_DB[[product]:[KS]],5,FALSE)</f>
        <v>RES</v>
      </c>
      <c r="C3308" s="4" t="str">
        <f>VLOOKUP(EB[[#This Row],[product]],KS_DB[[product]:[KS]],6,FALSE)</f>
        <v>RES</v>
      </c>
      <c r="D3308" s="4">
        <f>VLOOKUP(EB[[#This Row],[product]],Carriers[],4,FALSE)</f>
        <v>1</v>
      </c>
      <c r="E3308" s="4">
        <f>VLOOKUP(EB[[#This Row],[indic_nrg]],Indicators[],4,FALSE)</f>
        <v>0</v>
      </c>
      <c r="F3308" s="4">
        <f>IFERROR(VLOOKUP(EB[[#This Row],[Source_carrier]],KS_DB[[product]:[KS]],6,FALSE),0)</f>
        <v>0</v>
      </c>
      <c r="G3308" s="4" t="s">
        <v>34</v>
      </c>
      <c r="H3308" s="4" t="s">
        <v>647</v>
      </c>
      <c r="I3308" s="4" t="s">
        <v>101</v>
      </c>
      <c r="J3308" s="4" t="s">
        <v>37</v>
      </c>
      <c r="K3308" s="4" t="s">
        <v>648</v>
      </c>
      <c r="L3308" s="4" t="s">
        <v>39</v>
      </c>
      <c r="M3308" s="4" t="s">
        <v>102</v>
      </c>
      <c r="N3308" s="4" t="s">
        <v>41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</row>
    <row r="3309" spans="1:40" ht="15" customHeight="1" x14ac:dyDescent="0.25">
      <c r="A3309" s="4" t="str">
        <f>EB[[#This Row],[unit]] &amp; "#" &amp; EB[[#This Row],[indic_nrg]] &amp; "#" &amp; EB[[#This Row],[product]] &amp; "#" &amp; EB[[#This Row],[geo]]</f>
        <v>TJ#B_101830#5540#CZ</v>
      </c>
      <c r="B3309" s="4" t="str">
        <f>VLOOKUP(EB[[#This Row],[product]],KS_DB[[product]:[KS]],5,FALSE)</f>
        <v>biomass</v>
      </c>
      <c r="C3309" s="4" t="str">
        <f>VLOOKUP(EB[[#This Row],[product]],KS_DB[[product]:[KS]],6,FALSE)</f>
        <v>biomass</v>
      </c>
      <c r="D3309" s="4">
        <f>VLOOKUP(EB[[#This Row],[product]],Carriers[],4,FALSE)</f>
        <v>0</v>
      </c>
      <c r="E3309" s="4">
        <f>VLOOKUP(EB[[#This Row],[indic_nrg]],Indicators[],4,FALSE)</f>
        <v>0</v>
      </c>
      <c r="F3309" s="4">
        <f>IFERROR(VLOOKUP(EB[[#This Row],[Source_carrier]],KS_DB[[product]:[KS]],6,FALSE),0)</f>
        <v>0</v>
      </c>
      <c r="G3309" s="4" t="s">
        <v>34</v>
      </c>
      <c r="H3309" s="4" t="s">
        <v>647</v>
      </c>
      <c r="I3309" s="4" t="s">
        <v>103</v>
      </c>
      <c r="J3309" s="4" t="s">
        <v>37</v>
      </c>
      <c r="K3309" s="4" t="s">
        <v>648</v>
      </c>
      <c r="L3309" s="4" t="s">
        <v>39</v>
      </c>
      <c r="M3309" s="4" t="s">
        <v>104</v>
      </c>
      <c r="N3309" s="4" t="s">
        <v>41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32</v>
      </c>
      <c r="Y3309" s="4">
        <v>13</v>
      </c>
      <c r="Z3309" s="4">
        <v>40</v>
      </c>
      <c r="AA3309" s="4">
        <v>15</v>
      </c>
      <c r="AB3309" s="4">
        <v>81</v>
      </c>
      <c r="AC3309" s="4">
        <v>92</v>
      </c>
      <c r="AD3309" s="4">
        <v>101</v>
      </c>
      <c r="AE3309" s="4">
        <v>116</v>
      </c>
      <c r="AF3309" s="4">
        <v>71</v>
      </c>
      <c r="AG3309" s="4">
        <v>121</v>
      </c>
      <c r="AH3309" s="4">
        <v>132</v>
      </c>
      <c r="AI3309" s="4">
        <v>110</v>
      </c>
      <c r="AJ3309" s="4">
        <v>129</v>
      </c>
      <c r="AK3309" s="4">
        <v>141</v>
      </c>
      <c r="AL3309" s="4">
        <v>152</v>
      </c>
      <c r="AM3309" s="4">
        <v>223</v>
      </c>
      <c r="AN3309" s="4">
        <v>557</v>
      </c>
    </row>
    <row r="3310" spans="1:40" ht="15" customHeight="1" x14ac:dyDescent="0.25">
      <c r="A3310" s="4" t="str">
        <f>EB[[#This Row],[unit]] &amp; "#" &amp; EB[[#This Row],[indic_nrg]] &amp; "#" &amp; EB[[#This Row],[product]] &amp; "#" &amp; EB[[#This Row],[geo]]</f>
        <v>TJ#B_101830#5541#CZ</v>
      </c>
      <c r="B3310" s="4" t="str">
        <f>VLOOKUP(EB[[#This Row],[product]],KS_DB[[product]:[KS]],5,FALSE)</f>
        <v>biomass</v>
      </c>
      <c r="C3310" s="4" t="str">
        <f>VLOOKUP(EB[[#This Row],[product]],KS_DB[[product]:[KS]],6,FALSE)</f>
        <v>biomass</v>
      </c>
      <c r="D3310" s="4">
        <f>VLOOKUP(EB[[#This Row],[product]],Carriers[],4,FALSE)</f>
        <v>1</v>
      </c>
      <c r="E3310" s="4">
        <f>VLOOKUP(EB[[#This Row],[indic_nrg]],Indicators[],4,FALSE)</f>
        <v>0</v>
      </c>
      <c r="F3310" s="4">
        <f>IFERROR(VLOOKUP(EB[[#This Row],[Source_carrier]],KS_DB[[product]:[KS]],6,FALSE),0)</f>
        <v>0</v>
      </c>
      <c r="G3310" s="4" t="s">
        <v>34</v>
      </c>
      <c r="H3310" s="4" t="s">
        <v>647</v>
      </c>
      <c r="I3310" s="4" t="s">
        <v>105</v>
      </c>
      <c r="J3310" s="4" t="s">
        <v>37</v>
      </c>
      <c r="K3310" s="4" t="s">
        <v>648</v>
      </c>
      <c r="L3310" s="4" t="s">
        <v>39</v>
      </c>
      <c r="M3310" s="4" t="s">
        <v>106</v>
      </c>
      <c r="N3310" s="4" t="s">
        <v>41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0</v>
      </c>
      <c r="AA3310" s="4">
        <v>4</v>
      </c>
      <c r="AB3310" s="4">
        <v>17</v>
      </c>
      <c r="AC3310" s="4">
        <v>33</v>
      </c>
      <c r="AD3310" s="4">
        <v>59</v>
      </c>
      <c r="AE3310" s="4">
        <v>79</v>
      </c>
      <c r="AF3310" s="4">
        <v>39</v>
      </c>
      <c r="AG3310" s="4">
        <v>84</v>
      </c>
      <c r="AH3310" s="4">
        <v>96</v>
      </c>
      <c r="AI3310" s="4">
        <v>75</v>
      </c>
      <c r="AJ3310" s="4">
        <v>70</v>
      </c>
      <c r="AK3310" s="4">
        <v>76</v>
      </c>
      <c r="AL3310" s="4">
        <v>91</v>
      </c>
      <c r="AM3310" s="4">
        <v>119</v>
      </c>
      <c r="AN3310" s="4">
        <v>453</v>
      </c>
    </row>
    <row r="3311" spans="1:40" ht="15" customHeight="1" x14ac:dyDescent="0.25">
      <c r="A3311" s="4" t="str">
        <f>EB[[#This Row],[unit]] &amp; "#" &amp; EB[[#This Row],[indic_nrg]] &amp; "#" &amp; EB[[#This Row],[product]] &amp; "#" &amp; EB[[#This Row],[geo]]</f>
        <v>TJ#B_101830#5542#CZ</v>
      </c>
      <c r="B3311" s="4" t="str">
        <f>VLOOKUP(EB[[#This Row],[product]],KS_DB[[product]:[KS]],5,FALSE)</f>
        <v>biomass</v>
      </c>
      <c r="C3311" s="4" t="str">
        <f>VLOOKUP(EB[[#This Row],[product]],KS_DB[[product]:[KS]],6,FALSE)</f>
        <v>biomass</v>
      </c>
      <c r="D3311" s="4">
        <f>VLOOKUP(EB[[#This Row],[product]],Carriers[],4,FALSE)</f>
        <v>1</v>
      </c>
      <c r="E3311" s="4">
        <f>VLOOKUP(EB[[#This Row],[indic_nrg]],Indicators[],4,FALSE)</f>
        <v>0</v>
      </c>
      <c r="F3311" s="4">
        <f>IFERROR(VLOOKUP(EB[[#This Row],[Source_carrier]],KS_DB[[product]:[KS]],6,FALSE),0)</f>
        <v>0</v>
      </c>
      <c r="G3311" s="4" t="s">
        <v>34</v>
      </c>
      <c r="H3311" s="4" t="s">
        <v>647</v>
      </c>
      <c r="I3311" s="4" t="s">
        <v>107</v>
      </c>
      <c r="J3311" s="4" t="s">
        <v>37</v>
      </c>
      <c r="K3311" s="4" t="s">
        <v>648</v>
      </c>
      <c r="L3311" s="4" t="s">
        <v>39</v>
      </c>
      <c r="M3311" s="4" t="s">
        <v>108</v>
      </c>
      <c r="N3311" s="4" t="s">
        <v>41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32</v>
      </c>
      <c r="Y3311" s="4">
        <v>13</v>
      </c>
      <c r="Z3311" s="4">
        <v>40</v>
      </c>
      <c r="AA3311" s="4">
        <v>11</v>
      </c>
      <c r="AB3311" s="4">
        <v>64</v>
      </c>
      <c r="AC3311" s="4">
        <v>59</v>
      </c>
      <c r="AD3311" s="4">
        <v>42</v>
      </c>
      <c r="AE3311" s="4">
        <v>37</v>
      </c>
      <c r="AF3311" s="4">
        <v>32</v>
      </c>
      <c r="AG3311" s="4">
        <v>37</v>
      </c>
      <c r="AH3311" s="4">
        <v>36</v>
      </c>
      <c r="AI3311" s="4">
        <v>35</v>
      </c>
      <c r="AJ3311" s="4">
        <v>59</v>
      </c>
      <c r="AK3311" s="4">
        <v>65</v>
      </c>
      <c r="AL3311" s="4">
        <v>61</v>
      </c>
      <c r="AM3311" s="4">
        <v>104</v>
      </c>
      <c r="AN3311" s="4">
        <v>104</v>
      </c>
    </row>
    <row r="3312" spans="1:40" ht="15" customHeight="1" x14ac:dyDescent="0.25">
      <c r="A3312" s="4" t="str">
        <f>EB[[#This Row],[unit]] &amp; "#" &amp; EB[[#This Row],[indic_nrg]] &amp; "#" &amp; EB[[#This Row],[product]] &amp; "#" &amp; EB[[#This Row],[geo]]</f>
        <v>TJ#B_101830#55431#CZ</v>
      </c>
      <c r="B3312" s="4" t="str">
        <f>VLOOKUP(EB[[#This Row],[product]],KS_DB[[product]:[KS]],5,FALSE)</f>
        <v>biomass</v>
      </c>
      <c r="C3312" s="4" t="str">
        <f>VLOOKUP(EB[[#This Row],[product]],KS_DB[[product]:[KS]],6,FALSE)</f>
        <v>biomass</v>
      </c>
      <c r="D3312" s="4">
        <f>VLOOKUP(EB[[#This Row],[product]],Carriers[],4,FALSE)</f>
        <v>1</v>
      </c>
      <c r="E3312" s="4">
        <f>VLOOKUP(EB[[#This Row],[indic_nrg]],Indicators[],4,FALSE)</f>
        <v>0</v>
      </c>
      <c r="F3312" s="4">
        <f>IFERROR(VLOOKUP(EB[[#This Row],[Source_carrier]],KS_DB[[product]:[KS]],6,FALSE),0)</f>
        <v>0</v>
      </c>
      <c r="G3312" s="4" t="s">
        <v>34</v>
      </c>
      <c r="H3312" s="4" t="s">
        <v>647</v>
      </c>
      <c r="I3312" s="4" t="s">
        <v>109</v>
      </c>
      <c r="J3312" s="4" t="s">
        <v>37</v>
      </c>
      <c r="K3312" s="4" t="s">
        <v>648</v>
      </c>
      <c r="L3312" s="4" t="s">
        <v>39</v>
      </c>
      <c r="M3312" s="4" t="s">
        <v>110</v>
      </c>
      <c r="N3312" s="4" t="s">
        <v>41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</row>
    <row r="3313" spans="1:40" ht="15" customHeight="1" x14ac:dyDescent="0.25">
      <c r="A3313" s="4" t="str">
        <f>EB[[#This Row],[unit]] &amp; "#" &amp; EB[[#This Row],[indic_nrg]] &amp; "#" &amp; EB[[#This Row],[product]] &amp; "#" &amp; EB[[#This Row],[geo]]</f>
        <v>TJ#B_101830#55432#CZ</v>
      </c>
      <c r="B3313" s="4" t="str">
        <f>VLOOKUP(EB[[#This Row],[product]],KS_DB[[product]:[KS]],5,FALSE)</f>
        <v>biomass</v>
      </c>
      <c r="C3313" s="4" t="str">
        <f>VLOOKUP(EB[[#This Row],[product]],KS_DB[[product]:[KS]],6,FALSE)</f>
        <v>biomass</v>
      </c>
      <c r="D3313" s="4">
        <f>VLOOKUP(EB[[#This Row],[product]],Carriers[],4,FALSE)</f>
        <v>1</v>
      </c>
      <c r="E3313" s="4">
        <f>VLOOKUP(EB[[#This Row],[indic_nrg]],Indicators[],4,FALSE)</f>
        <v>0</v>
      </c>
      <c r="F3313" s="4">
        <f>IFERROR(VLOOKUP(EB[[#This Row],[Source_carrier]],KS_DB[[product]:[KS]],6,FALSE),0)</f>
        <v>0</v>
      </c>
      <c r="G3313" s="4" t="s">
        <v>34</v>
      </c>
      <c r="H3313" s="4" t="s">
        <v>647</v>
      </c>
      <c r="I3313" s="4" t="s">
        <v>111</v>
      </c>
      <c r="J3313" s="4" t="s">
        <v>37</v>
      </c>
      <c r="K3313" s="4" t="s">
        <v>648</v>
      </c>
      <c r="L3313" s="4" t="s">
        <v>39</v>
      </c>
      <c r="M3313" s="4" t="s">
        <v>112</v>
      </c>
      <c r="N3313" s="4" t="s">
        <v>41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4">
        <v>0</v>
      </c>
    </row>
    <row r="3314" spans="1:40" ht="15" customHeight="1" x14ac:dyDescent="0.25">
      <c r="A3314" s="4" t="str">
        <f>EB[[#This Row],[unit]] &amp; "#" &amp; EB[[#This Row],[indic_nrg]] &amp; "#" &amp; EB[[#This Row],[product]] &amp; "#" &amp; EB[[#This Row],[geo]]</f>
        <v>TJ#B_101830#5544#CZ</v>
      </c>
      <c r="B3314" s="4" t="str">
        <f>VLOOKUP(EB[[#This Row],[product]],KS_DB[[product]:[KS]],5,FALSE)</f>
        <v>biomass</v>
      </c>
      <c r="C3314" s="4" t="str">
        <f>VLOOKUP(EB[[#This Row],[product]],KS_DB[[product]:[KS]],6,FALSE)</f>
        <v>biomass</v>
      </c>
      <c r="D3314" s="4">
        <f>VLOOKUP(EB[[#This Row],[product]],Carriers[],4,FALSE)</f>
        <v>1</v>
      </c>
      <c r="E3314" s="4">
        <f>VLOOKUP(EB[[#This Row],[indic_nrg]],Indicators[],4,FALSE)</f>
        <v>0</v>
      </c>
      <c r="F3314" s="4">
        <f>IFERROR(VLOOKUP(EB[[#This Row],[Source_carrier]],KS_DB[[product]:[KS]],6,FALSE),0)</f>
        <v>0</v>
      </c>
      <c r="G3314" s="4" t="s">
        <v>34</v>
      </c>
      <c r="H3314" s="4" t="s">
        <v>647</v>
      </c>
      <c r="I3314" s="4" t="s">
        <v>113</v>
      </c>
      <c r="J3314" s="4" t="s">
        <v>37</v>
      </c>
      <c r="K3314" s="4" t="s">
        <v>648</v>
      </c>
      <c r="L3314" s="4" t="s">
        <v>39</v>
      </c>
      <c r="M3314" s="4" t="s">
        <v>114</v>
      </c>
      <c r="N3314" s="4" t="s">
        <v>41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4">
        <v>0</v>
      </c>
    </row>
    <row r="3315" spans="1:40" ht="15" customHeight="1" x14ac:dyDescent="0.25">
      <c r="A3315" s="4" t="str">
        <f>EB[[#This Row],[unit]] &amp; "#" &amp; EB[[#This Row],[indic_nrg]] &amp; "#" &amp; EB[[#This Row],[product]] &amp; "#" &amp; EB[[#This Row],[geo]]</f>
        <v>TJ#B_101830#5545#CZ</v>
      </c>
      <c r="B3315" s="4" t="str">
        <f>VLOOKUP(EB[[#This Row],[product]],KS_DB[[product]:[KS]],5,FALSE)</f>
        <v>biomass</v>
      </c>
      <c r="C3315" s="4" t="str">
        <f>VLOOKUP(EB[[#This Row],[product]],KS_DB[[product]:[KS]],6,FALSE)</f>
        <v>biomass</v>
      </c>
      <c r="D3315" s="4">
        <f>VLOOKUP(EB[[#This Row],[product]],Carriers[],4,FALSE)</f>
        <v>0</v>
      </c>
      <c r="E3315" s="4">
        <f>VLOOKUP(EB[[#This Row],[indic_nrg]],Indicators[],4,FALSE)</f>
        <v>0</v>
      </c>
      <c r="F3315" s="4">
        <f>IFERROR(VLOOKUP(EB[[#This Row],[Source_carrier]],KS_DB[[product]:[KS]],6,FALSE),0)</f>
        <v>0</v>
      </c>
      <c r="G3315" s="4" t="s">
        <v>34</v>
      </c>
      <c r="H3315" s="4" t="s">
        <v>647</v>
      </c>
      <c r="I3315" s="4" t="s">
        <v>115</v>
      </c>
      <c r="J3315" s="4" t="s">
        <v>37</v>
      </c>
      <c r="K3315" s="4" t="s">
        <v>648</v>
      </c>
      <c r="L3315" s="4" t="s">
        <v>39</v>
      </c>
      <c r="M3315" s="4" t="s">
        <v>116</v>
      </c>
      <c r="N3315" s="4" t="s">
        <v>41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</row>
    <row r="3316" spans="1:40" ht="15" customHeight="1" x14ac:dyDescent="0.25">
      <c r="A3316" s="4" t="str">
        <f>EB[[#This Row],[unit]] &amp; "#" &amp; EB[[#This Row],[indic_nrg]] &amp; "#" &amp; EB[[#This Row],[product]] &amp; "#" &amp; EB[[#This Row],[geo]]</f>
        <v>TJ#B_101830#5546#CZ</v>
      </c>
      <c r="B3316" s="4" t="str">
        <f>VLOOKUP(EB[[#This Row],[product]],KS_DB[[product]:[KS]],5,FALSE)</f>
        <v>biomass</v>
      </c>
      <c r="C3316" s="4" t="str">
        <f>VLOOKUP(EB[[#This Row],[product]],KS_DB[[product]:[KS]],6,FALSE)</f>
        <v>biomass</v>
      </c>
      <c r="D3316" s="4">
        <f>VLOOKUP(EB[[#This Row],[product]],Carriers[],4,FALSE)</f>
        <v>1</v>
      </c>
      <c r="E3316" s="4">
        <f>VLOOKUP(EB[[#This Row],[indic_nrg]],Indicators[],4,FALSE)</f>
        <v>0</v>
      </c>
      <c r="F3316" s="4">
        <f>IFERROR(VLOOKUP(EB[[#This Row],[Source_carrier]],KS_DB[[product]:[KS]],6,FALSE),0)</f>
        <v>0</v>
      </c>
      <c r="G3316" s="4" t="s">
        <v>34</v>
      </c>
      <c r="H3316" s="4" t="s">
        <v>647</v>
      </c>
      <c r="I3316" s="4" t="s">
        <v>117</v>
      </c>
      <c r="J3316" s="4" t="s">
        <v>37</v>
      </c>
      <c r="K3316" s="4" t="s">
        <v>648</v>
      </c>
      <c r="L3316" s="4" t="s">
        <v>39</v>
      </c>
      <c r="M3316" s="4" t="s">
        <v>118</v>
      </c>
      <c r="N3316" s="4" t="s">
        <v>41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  <c r="Y3316" s="4">
        <v>0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</row>
    <row r="3317" spans="1:40" ht="15" customHeight="1" x14ac:dyDescent="0.25">
      <c r="A3317" s="4" t="str">
        <f>EB[[#This Row],[unit]] &amp; "#" &amp; EB[[#This Row],[indic_nrg]] &amp; "#" &amp; EB[[#This Row],[product]] &amp; "#" &amp; EB[[#This Row],[geo]]</f>
        <v>TJ#B_101830#5547#CZ</v>
      </c>
      <c r="B3317" s="4" t="str">
        <f>VLOOKUP(EB[[#This Row],[product]],KS_DB[[product]:[KS]],5,FALSE)</f>
        <v>biomass</v>
      </c>
      <c r="C3317" s="4" t="str">
        <f>VLOOKUP(EB[[#This Row],[product]],KS_DB[[product]:[KS]],6,FALSE)</f>
        <v>biomass</v>
      </c>
      <c r="D3317" s="4">
        <f>VLOOKUP(EB[[#This Row],[product]],Carriers[],4,FALSE)</f>
        <v>1</v>
      </c>
      <c r="E3317" s="4">
        <f>VLOOKUP(EB[[#This Row],[indic_nrg]],Indicators[],4,FALSE)</f>
        <v>0</v>
      </c>
      <c r="F3317" s="4">
        <f>IFERROR(VLOOKUP(EB[[#This Row],[Source_carrier]],KS_DB[[product]:[KS]],6,FALSE),0)</f>
        <v>0</v>
      </c>
      <c r="G3317" s="4" t="s">
        <v>34</v>
      </c>
      <c r="H3317" s="4" t="s">
        <v>647</v>
      </c>
      <c r="I3317" s="4" t="s">
        <v>119</v>
      </c>
      <c r="J3317" s="4" t="s">
        <v>37</v>
      </c>
      <c r="K3317" s="4" t="s">
        <v>648</v>
      </c>
      <c r="L3317" s="4" t="s">
        <v>39</v>
      </c>
      <c r="M3317" s="4" t="s">
        <v>120</v>
      </c>
      <c r="N3317" s="4" t="s">
        <v>41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</v>
      </c>
      <c r="Y3317" s="4">
        <v>0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</row>
    <row r="3318" spans="1:40" ht="15" customHeight="1" x14ac:dyDescent="0.25">
      <c r="A3318" s="4" t="str">
        <f>EB[[#This Row],[unit]] &amp; "#" &amp; EB[[#This Row],[indic_nrg]] &amp; "#" &amp; EB[[#This Row],[product]] &amp; "#" &amp; EB[[#This Row],[geo]]</f>
        <v>TJ#B_101830#5548#CZ</v>
      </c>
      <c r="B3318" s="4" t="str">
        <f>VLOOKUP(EB[[#This Row],[product]],KS_DB[[product]:[KS]],5,FALSE)</f>
        <v>biomass</v>
      </c>
      <c r="C3318" s="4" t="str">
        <f>VLOOKUP(EB[[#This Row],[product]],KS_DB[[product]:[KS]],6,FALSE)</f>
        <v>biomass</v>
      </c>
      <c r="D3318" s="4">
        <f>VLOOKUP(EB[[#This Row],[product]],Carriers[],4,FALSE)</f>
        <v>1</v>
      </c>
      <c r="E3318" s="4">
        <f>VLOOKUP(EB[[#This Row],[indic_nrg]],Indicators[],4,FALSE)</f>
        <v>0</v>
      </c>
      <c r="F3318" s="4">
        <f>IFERROR(VLOOKUP(EB[[#This Row],[Source_carrier]],KS_DB[[product]:[KS]],6,FALSE),0)</f>
        <v>0</v>
      </c>
      <c r="G3318" s="4" t="s">
        <v>34</v>
      </c>
      <c r="H3318" s="4" t="s">
        <v>647</v>
      </c>
      <c r="I3318" s="4" t="s">
        <v>121</v>
      </c>
      <c r="J3318" s="4" t="s">
        <v>37</v>
      </c>
      <c r="K3318" s="4" t="s">
        <v>648</v>
      </c>
      <c r="L3318" s="4" t="s">
        <v>39</v>
      </c>
      <c r="M3318" s="4" t="s">
        <v>122</v>
      </c>
      <c r="N3318" s="4" t="s">
        <v>41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</row>
    <row r="3319" spans="1:40" ht="15" customHeight="1" x14ac:dyDescent="0.25">
      <c r="A3319" s="4" t="str">
        <f>EB[[#This Row],[unit]] &amp; "#" &amp; EB[[#This Row],[indic_nrg]] &amp; "#" &amp; EB[[#This Row],[product]] &amp; "#" &amp; EB[[#This Row],[geo]]</f>
        <v>TJ#B_101830#5549#CZ</v>
      </c>
      <c r="B3319" s="4" t="str">
        <f>VLOOKUP(EB[[#This Row],[product]],KS_DB[[product]:[KS]],5,FALSE)</f>
        <v>biomass</v>
      </c>
      <c r="C3319" s="4" t="str">
        <f>VLOOKUP(EB[[#This Row],[product]],KS_DB[[product]:[KS]],6,FALSE)</f>
        <v>biomass</v>
      </c>
      <c r="D3319" s="4">
        <f>VLOOKUP(EB[[#This Row],[product]],Carriers[],4,FALSE)</f>
        <v>1</v>
      </c>
      <c r="E3319" s="4">
        <f>VLOOKUP(EB[[#This Row],[indic_nrg]],Indicators[],4,FALSE)</f>
        <v>0</v>
      </c>
      <c r="F3319" s="4">
        <f>IFERROR(VLOOKUP(EB[[#This Row],[Source_carrier]],KS_DB[[product]:[KS]],6,FALSE),0)</f>
        <v>0</v>
      </c>
      <c r="G3319" s="4" t="s">
        <v>34</v>
      </c>
      <c r="H3319" s="4" t="s">
        <v>647</v>
      </c>
      <c r="I3319" s="4" t="s">
        <v>123</v>
      </c>
      <c r="J3319" s="4" t="s">
        <v>37</v>
      </c>
      <c r="K3319" s="4" t="s">
        <v>648</v>
      </c>
      <c r="L3319" s="4" t="s">
        <v>39</v>
      </c>
      <c r="M3319" s="4" t="s">
        <v>124</v>
      </c>
      <c r="N3319" s="4" t="s">
        <v>41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v>0</v>
      </c>
    </row>
    <row r="3320" spans="1:40" ht="15" customHeight="1" x14ac:dyDescent="0.25">
      <c r="A3320" s="4" t="str">
        <f>EB[[#This Row],[unit]] &amp; "#" &amp; EB[[#This Row],[indic_nrg]] &amp; "#" &amp; EB[[#This Row],[product]] &amp; "#" &amp; EB[[#This Row],[geo]]</f>
        <v>TJ#B_101830#5550#CZ</v>
      </c>
      <c r="B3320" s="4" t="str">
        <f>VLOOKUP(EB[[#This Row],[product]],KS_DB[[product]:[KS]],5,FALSE)</f>
        <v>RES</v>
      </c>
      <c r="C3320" s="4" t="str">
        <f>VLOOKUP(EB[[#This Row],[product]],KS_DB[[product]:[KS]],6,FALSE)</f>
        <v>RES</v>
      </c>
      <c r="D3320" s="4">
        <f>VLOOKUP(EB[[#This Row],[product]],Carriers[],4,FALSE)</f>
        <v>1</v>
      </c>
      <c r="E3320" s="4">
        <f>VLOOKUP(EB[[#This Row],[indic_nrg]],Indicators[],4,FALSE)</f>
        <v>0</v>
      </c>
      <c r="F3320" s="4">
        <f>IFERROR(VLOOKUP(EB[[#This Row],[Source_carrier]],KS_DB[[product]:[KS]],6,FALSE),0)</f>
        <v>0</v>
      </c>
      <c r="G3320" s="4" t="s">
        <v>34</v>
      </c>
      <c r="H3320" s="4" t="s">
        <v>647</v>
      </c>
      <c r="I3320" s="4" t="s">
        <v>125</v>
      </c>
      <c r="J3320" s="4" t="s">
        <v>37</v>
      </c>
      <c r="K3320" s="4" t="s">
        <v>648</v>
      </c>
      <c r="L3320" s="4" t="s">
        <v>39</v>
      </c>
      <c r="M3320" s="4" t="s">
        <v>126</v>
      </c>
      <c r="N3320" s="4" t="s">
        <v>41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</row>
    <row r="3321" spans="1:40" ht="15" customHeight="1" x14ac:dyDescent="0.25">
      <c r="A3321" s="4" t="str">
        <f>EB[[#This Row],[unit]] &amp; "#" &amp; EB[[#This Row],[indic_nrg]] &amp; "#" &amp; EB[[#This Row],[product]] &amp; "#" &amp; EB[[#This Row],[geo]]</f>
        <v>TJ#B_101830#6000#CZ</v>
      </c>
      <c r="B3321" s="4" t="str">
        <f>VLOOKUP(EB[[#This Row],[product]],KS_DB[[product]:[KS]],5,FALSE)</f>
        <v>electricity</v>
      </c>
      <c r="C3321" s="4" t="str">
        <f>VLOOKUP(EB[[#This Row],[product]],KS_DB[[product]:[KS]],6,FALSE)</f>
        <v>electricity</v>
      </c>
      <c r="D3321" s="4">
        <f>VLOOKUP(EB[[#This Row],[product]],Carriers[],4,FALSE)</f>
        <v>1</v>
      </c>
      <c r="E3321" s="4">
        <f>VLOOKUP(EB[[#This Row],[indic_nrg]],Indicators[],4,FALSE)</f>
        <v>0</v>
      </c>
      <c r="F3321" s="4">
        <f>IFERROR(VLOOKUP(EB[[#This Row],[Source_carrier]],KS_DB[[product]:[KS]],6,FALSE),0)</f>
        <v>0</v>
      </c>
      <c r="G3321" s="4" t="s">
        <v>34</v>
      </c>
      <c r="H3321" s="4" t="s">
        <v>647</v>
      </c>
      <c r="I3321" s="4" t="s">
        <v>127</v>
      </c>
      <c r="J3321" s="4" t="s">
        <v>37</v>
      </c>
      <c r="K3321" s="4" t="s">
        <v>648</v>
      </c>
      <c r="L3321" s="4" t="s">
        <v>39</v>
      </c>
      <c r="M3321" s="4" t="s">
        <v>128</v>
      </c>
      <c r="N3321" s="4" t="s">
        <v>41</v>
      </c>
      <c r="O3321" s="4">
        <v>5148</v>
      </c>
      <c r="P3321" s="4">
        <v>4792</v>
      </c>
      <c r="Q3321" s="4">
        <v>4745</v>
      </c>
      <c r="R3321" s="4">
        <v>4378</v>
      </c>
      <c r="S3321" s="4">
        <v>4464</v>
      </c>
      <c r="T3321" s="4">
        <v>4716</v>
      </c>
      <c r="U3321" s="4">
        <v>4900</v>
      </c>
      <c r="V3321" s="4">
        <v>4770</v>
      </c>
      <c r="W3321" s="4">
        <v>5152</v>
      </c>
      <c r="X3321" s="4">
        <v>5177</v>
      </c>
      <c r="Y3321" s="4">
        <v>4957</v>
      </c>
      <c r="Z3321" s="4">
        <v>5558</v>
      </c>
      <c r="AA3321" s="4">
        <v>5522</v>
      </c>
      <c r="AB3321" s="4">
        <v>5605</v>
      </c>
      <c r="AC3321" s="4">
        <v>5738</v>
      </c>
      <c r="AD3321" s="4">
        <v>5724</v>
      </c>
      <c r="AE3321" s="4">
        <v>5771</v>
      </c>
      <c r="AF3321" s="4">
        <v>5659</v>
      </c>
      <c r="AG3321" s="4">
        <v>6199</v>
      </c>
      <c r="AH3321" s="4">
        <v>5875</v>
      </c>
      <c r="AI3321" s="4">
        <v>5735</v>
      </c>
      <c r="AJ3321" s="4">
        <v>5850</v>
      </c>
      <c r="AK3321" s="4">
        <v>5832</v>
      </c>
      <c r="AL3321" s="4">
        <v>5285</v>
      </c>
      <c r="AM3321" s="4">
        <v>5339</v>
      </c>
      <c r="AN3321" s="4">
        <v>5706</v>
      </c>
    </row>
    <row r="3322" spans="1:40" ht="15" customHeight="1" x14ac:dyDescent="0.25">
      <c r="A3322" s="4" t="str">
        <f>EB[[#This Row],[unit]] &amp; "#" &amp; EB[[#This Row],[indic_nrg]] &amp; "#" &amp; EB[[#This Row],[product]] &amp; "#" &amp; EB[[#This Row],[geo]]</f>
        <v>TJ#B_101830#7100#CZ</v>
      </c>
      <c r="B3322" s="4" t="str">
        <f>VLOOKUP(EB[[#This Row],[product]],KS_DB[[product]:[KS]],5,FALSE)</f>
        <v>other</v>
      </c>
      <c r="C3322" s="4" t="str">
        <f>VLOOKUP(EB[[#This Row],[product]],KS_DB[[product]:[KS]],6,FALSE)</f>
        <v>other</v>
      </c>
      <c r="D3322" s="4">
        <f>VLOOKUP(EB[[#This Row],[product]],Carriers[],4,FALSE)</f>
        <v>1</v>
      </c>
      <c r="E3322" s="4">
        <f>VLOOKUP(EB[[#This Row],[indic_nrg]],Indicators[],4,FALSE)</f>
        <v>0</v>
      </c>
      <c r="F3322" s="4">
        <f>IFERROR(VLOOKUP(EB[[#This Row],[Source_carrier]],KS_DB[[product]:[KS]],6,FALSE),0)</f>
        <v>0</v>
      </c>
      <c r="G3322" s="4" t="s">
        <v>34</v>
      </c>
      <c r="H3322" s="4" t="s">
        <v>647</v>
      </c>
      <c r="I3322" s="4" t="s">
        <v>129</v>
      </c>
      <c r="J3322" s="4" t="s">
        <v>37</v>
      </c>
      <c r="K3322" s="4" t="s">
        <v>648</v>
      </c>
      <c r="L3322" s="4" t="s">
        <v>39</v>
      </c>
      <c r="M3322" s="4" t="s">
        <v>130</v>
      </c>
      <c r="N3322" s="4" t="s">
        <v>41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1</v>
      </c>
      <c r="U3322" s="4">
        <v>1</v>
      </c>
      <c r="V3322" s="4">
        <v>1</v>
      </c>
      <c r="W3322" s="4">
        <v>1</v>
      </c>
      <c r="X3322" s="4">
        <v>1</v>
      </c>
      <c r="Y3322" s="4">
        <v>1</v>
      </c>
      <c r="Z3322" s="4">
        <v>1</v>
      </c>
      <c r="AA3322" s="4">
        <v>1</v>
      </c>
      <c r="AB3322" s="4">
        <v>6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</row>
    <row r="3323" spans="1:40" ht="15" customHeight="1" x14ac:dyDescent="0.25">
      <c r="A3323" s="4" t="str">
        <f>EB[[#This Row],[unit]] &amp; "#" &amp; EB[[#This Row],[indic_nrg]] &amp; "#" &amp; EB[[#This Row],[product]] &amp; "#" &amp; EB[[#This Row],[geo]]</f>
        <v>TJ#B_101830#7200#CZ</v>
      </c>
      <c r="B3323" s="4" t="str">
        <f>VLOOKUP(EB[[#This Row],[product]],KS_DB[[product]:[KS]],5,FALSE)</f>
        <v>other</v>
      </c>
      <c r="C3323" s="4" t="str">
        <f>VLOOKUP(EB[[#This Row],[product]],KS_DB[[product]:[KS]],6,FALSE)</f>
        <v>other</v>
      </c>
      <c r="D3323" s="4">
        <f>VLOOKUP(EB[[#This Row],[product]],Carriers[],4,FALSE)</f>
        <v>0</v>
      </c>
      <c r="E3323" s="4">
        <f>VLOOKUP(EB[[#This Row],[indic_nrg]],Indicators[],4,FALSE)</f>
        <v>0</v>
      </c>
      <c r="F3323" s="4">
        <f>IFERROR(VLOOKUP(EB[[#This Row],[Source_carrier]],KS_DB[[product]:[KS]],6,FALSE),0)</f>
        <v>0</v>
      </c>
      <c r="G3323" s="4" t="s">
        <v>34</v>
      </c>
      <c r="H3323" s="4" t="s">
        <v>647</v>
      </c>
      <c r="I3323" s="4" t="s">
        <v>131</v>
      </c>
      <c r="J3323" s="4" t="s">
        <v>37</v>
      </c>
      <c r="K3323" s="4" t="s">
        <v>648</v>
      </c>
      <c r="L3323" s="4" t="s">
        <v>39</v>
      </c>
      <c r="M3323" s="4" t="s">
        <v>132</v>
      </c>
      <c r="N3323" s="4" t="s">
        <v>41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1</v>
      </c>
      <c r="U3323" s="4">
        <v>1</v>
      </c>
      <c r="V3323" s="4">
        <v>1</v>
      </c>
      <c r="W3323" s="4">
        <v>1</v>
      </c>
      <c r="X3323" s="4">
        <v>1</v>
      </c>
      <c r="Y3323" s="4">
        <v>1</v>
      </c>
      <c r="Z3323" s="4">
        <v>1</v>
      </c>
      <c r="AA3323" s="4">
        <v>1</v>
      </c>
      <c r="AB3323" s="4">
        <v>6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v>0</v>
      </c>
    </row>
    <row r="3324" spans="1:40" ht="15" customHeight="1" x14ac:dyDescent="0.25">
      <c r="A3324" s="4" t="str">
        <f>EB[[#This Row],[unit]] &amp; "#" &amp; EB[[#This Row],[indic_nrg]] &amp; "#" &amp; EB[[#This Row],[product]] &amp; "#" &amp; EB[[#This Row],[geo]]</f>
        <v>TJ#B_101835#0000#CZ</v>
      </c>
      <c r="B3324" s="4" t="str">
        <f>VLOOKUP(EB[[#This Row],[product]],KS_DB[[product]:[KS]],5,FALSE)</f>
        <v>all</v>
      </c>
      <c r="C3324" s="4" t="str">
        <f>VLOOKUP(EB[[#This Row],[product]],KS_DB[[product]:[KS]],6,FALSE)</f>
        <v>all</v>
      </c>
      <c r="D3324" s="4">
        <f>VLOOKUP(EB[[#This Row],[product]],Carriers[],4,FALSE)</f>
        <v>0</v>
      </c>
      <c r="E3324" s="4">
        <f>VLOOKUP(EB[[#This Row],[indic_nrg]],Indicators[],4,FALSE)</f>
        <v>0</v>
      </c>
      <c r="F3324" s="4">
        <f>IFERROR(VLOOKUP(EB[[#This Row],[Source_carrier]],KS_DB[[product]:[KS]],6,FALSE),0)</f>
        <v>0</v>
      </c>
      <c r="G3324" s="4" t="s">
        <v>34</v>
      </c>
      <c r="H3324" s="4" t="s">
        <v>649</v>
      </c>
      <c r="I3324" s="4" t="s">
        <v>36</v>
      </c>
      <c r="J3324" s="4" t="s">
        <v>37</v>
      </c>
      <c r="K3324" s="4" t="s">
        <v>650</v>
      </c>
      <c r="L3324" s="4" t="s">
        <v>39</v>
      </c>
      <c r="M3324" s="4" t="s">
        <v>40</v>
      </c>
      <c r="N3324" s="4" t="s">
        <v>41</v>
      </c>
      <c r="O3324" s="4">
        <v>15677</v>
      </c>
      <c r="P3324" s="4">
        <v>15329</v>
      </c>
      <c r="Q3324" s="4">
        <v>15463</v>
      </c>
      <c r="R3324" s="4">
        <v>15333</v>
      </c>
      <c r="S3324" s="4">
        <v>18293</v>
      </c>
      <c r="T3324" s="4">
        <v>15744</v>
      </c>
      <c r="U3324" s="4">
        <v>13852</v>
      </c>
      <c r="V3324" s="4">
        <v>11859</v>
      </c>
      <c r="W3324" s="4">
        <v>12155</v>
      </c>
      <c r="X3324" s="4">
        <v>12327</v>
      </c>
      <c r="Y3324" s="4">
        <v>12491</v>
      </c>
      <c r="Z3324" s="4">
        <v>11502</v>
      </c>
      <c r="AA3324" s="4">
        <v>11467</v>
      </c>
      <c r="AB3324" s="4">
        <v>11152</v>
      </c>
      <c r="AC3324" s="4">
        <v>11097</v>
      </c>
      <c r="AD3324" s="4">
        <v>10781</v>
      </c>
      <c r="AE3324" s="4">
        <v>9607</v>
      </c>
      <c r="AF3324" s="4">
        <v>8628</v>
      </c>
      <c r="AG3324" s="4">
        <v>7514</v>
      </c>
      <c r="AH3324" s="4">
        <v>5481</v>
      </c>
      <c r="AI3324" s="4">
        <v>5824</v>
      </c>
      <c r="AJ3324" s="4">
        <v>5726</v>
      </c>
      <c r="AK3324" s="4">
        <v>5498</v>
      </c>
      <c r="AL3324" s="4">
        <v>5319</v>
      </c>
      <c r="AM3324" s="4">
        <v>5285</v>
      </c>
      <c r="AN3324" s="4">
        <v>4823</v>
      </c>
    </row>
    <row r="3325" spans="1:40" ht="15" customHeight="1" x14ac:dyDescent="0.25">
      <c r="A3325" s="4" t="str">
        <f>EB[[#This Row],[unit]] &amp; "#" &amp; EB[[#This Row],[indic_nrg]] &amp; "#" &amp; EB[[#This Row],[product]] &amp; "#" &amp; EB[[#This Row],[geo]]</f>
        <v>TJ#B_101835#2000#CZ</v>
      </c>
      <c r="B3325" s="4" t="str">
        <f>VLOOKUP(EB[[#This Row],[product]],KS_DB[[product]:[KS]],5,FALSE)</f>
        <v>solid</v>
      </c>
      <c r="C3325" s="4" t="str">
        <f>VLOOKUP(EB[[#This Row],[product]],KS_DB[[product]:[KS]],6,FALSE)</f>
        <v>solid</v>
      </c>
      <c r="D3325" s="4">
        <f>VLOOKUP(EB[[#This Row],[product]],Carriers[],4,FALSE)</f>
        <v>0</v>
      </c>
      <c r="E3325" s="4">
        <f>VLOOKUP(EB[[#This Row],[indic_nrg]],Indicators[],4,FALSE)</f>
        <v>0</v>
      </c>
      <c r="F3325" s="4">
        <f>IFERROR(VLOOKUP(EB[[#This Row],[Source_carrier]],KS_DB[[product]:[KS]],6,FALSE),0)</f>
        <v>0</v>
      </c>
      <c r="G3325" s="4" t="s">
        <v>34</v>
      </c>
      <c r="H3325" s="4" t="s">
        <v>649</v>
      </c>
      <c r="I3325" s="4" t="s">
        <v>18</v>
      </c>
      <c r="J3325" s="4" t="s">
        <v>37</v>
      </c>
      <c r="K3325" s="4" t="s">
        <v>650</v>
      </c>
      <c r="L3325" s="4" t="s">
        <v>39</v>
      </c>
      <c r="M3325" s="4" t="s">
        <v>42</v>
      </c>
      <c r="N3325" s="4" t="s">
        <v>41</v>
      </c>
      <c r="O3325" s="4">
        <v>9292</v>
      </c>
      <c r="P3325" s="4">
        <v>9819</v>
      </c>
      <c r="Q3325" s="4">
        <v>10589</v>
      </c>
      <c r="R3325" s="4">
        <v>8415</v>
      </c>
      <c r="S3325" s="4">
        <v>7012</v>
      </c>
      <c r="T3325" s="4">
        <v>6269</v>
      </c>
      <c r="U3325" s="4">
        <v>5893</v>
      </c>
      <c r="V3325" s="4">
        <v>4620</v>
      </c>
      <c r="W3325" s="4">
        <v>4195</v>
      </c>
      <c r="X3325" s="4">
        <v>3346</v>
      </c>
      <c r="Y3325" s="4">
        <v>3642</v>
      </c>
      <c r="Z3325" s="4">
        <v>1702</v>
      </c>
      <c r="AA3325" s="4">
        <v>1705</v>
      </c>
      <c r="AB3325" s="4">
        <v>1494</v>
      </c>
      <c r="AC3325" s="4">
        <v>1781</v>
      </c>
      <c r="AD3325" s="4">
        <v>1500</v>
      </c>
      <c r="AE3325" s="4">
        <v>1451</v>
      </c>
      <c r="AF3325" s="4">
        <v>1138</v>
      </c>
      <c r="AG3325" s="4">
        <v>774</v>
      </c>
      <c r="AH3325" s="4">
        <v>209</v>
      </c>
      <c r="AI3325" s="4">
        <v>175</v>
      </c>
      <c r="AJ3325" s="4">
        <v>134</v>
      </c>
      <c r="AK3325" s="4">
        <v>126</v>
      </c>
      <c r="AL3325" s="4">
        <v>124</v>
      </c>
      <c r="AM3325" s="4">
        <v>99</v>
      </c>
      <c r="AN3325" s="4">
        <v>88</v>
      </c>
    </row>
    <row r="3326" spans="1:40" ht="15" customHeight="1" x14ac:dyDescent="0.25">
      <c r="A3326" s="4" t="str">
        <f>EB[[#This Row],[unit]] &amp; "#" &amp; EB[[#This Row],[indic_nrg]] &amp; "#" &amp; EB[[#This Row],[product]] &amp; "#" &amp; EB[[#This Row],[geo]]</f>
        <v>TJ#B_101835#2100#CZ</v>
      </c>
      <c r="B3326" s="4" t="str">
        <f>VLOOKUP(EB[[#This Row],[product]],KS_DB[[product]:[KS]],5,FALSE)</f>
        <v>solid</v>
      </c>
      <c r="C3326" s="4" t="str">
        <f>VLOOKUP(EB[[#This Row],[product]],KS_DB[[product]:[KS]],6,FALSE)</f>
        <v>solid</v>
      </c>
      <c r="D3326" s="4">
        <f>VLOOKUP(EB[[#This Row],[product]],Carriers[],4,FALSE)</f>
        <v>0</v>
      </c>
      <c r="E3326" s="4">
        <f>VLOOKUP(EB[[#This Row],[indic_nrg]],Indicators[],4,FALSE)</f>
        <v>0</v>
      </c>
      <c r="F3326" s="4">
        <f>IFERROR(VLOOKUP(EB[[#This Row],[Source_carrier]],KS_DB[[product]:[KS]],6,FALSE),0)</f>
        <v>0</v>
      </c>
      <c r="G3326" s="4" t="s">
        <v>34</v>
      </c>
      <c r="H3326" s="4" t="s">
        <v>649</v>
      </c>
      <c r="I3326" s="4" t="s">
        <v>43</v>
      </c>
      <c r="J3326" s="4" t="s">
        <v>37</v>
      </c>
      <c r="K3326" s="4" t="s">
        <v>650</v>
      </c>
      <c r="L3326" s="4" t="s">
        <v>39</v>
      </c>
      <c r="M3326" s="4" t="s">
        <v>44</v>
      </c>
      <c r="N3326" s="4" t="s">
        <v>41</v>
      </c>
      <c r="O3326" s="4">
        <v>636</v>
      </c>
      <c r="P3326" s="4">
        <v>656</v>
      </c>
      <c r="Q3326" s="4">
        <v>578</v>
      </c>
      <c r="R3326" s="4">
        <v>1199</v>
      </c>
      <c r="S3326" s="4">
        <v>935</v>
      </c>
      <c r="T3326" s="4">
        <v>1028</v>
      </c>
      <c r="U3326" s="4">
        <v>935</v>
      </c>
      <c r="V3326" s="4">
        <v>539</v>
      </c>
      <c r="W3326" s="4">
        <v>794</v>
      </c>
      <c r="X3326" s="4">
        <v>591</v>
      </c>
      <c r="Y3326" s="4">
        <v>489</v>
      </c>
      <c r="Z3326" s="4">
        <v>484</v>
      </c>
      <c r="AA3326" s="4">
        <v>451</v>
      </c>
      <c r="AB3326" s="4">
        <v>276</v>
      </c>
      <c r="AC3326" s="4">
        <v>450</v>
      </c>
      <c r="AD3326" s="4">
        <v>334</v>
      </c>
      <c r="AE3326" s="4">
        <v>378</v>
      </c>
      <c r="AF3326" s="4">
        <v>386</v>
      </c>
      <c r="AG3326" s="4">
        <v>256</v>
      </c>
      <c r="AH3326" s="4">
        <v>46</v>
      </c>
      <c r="AI3326" s="4">
        <v>23</v>
      </c>
      <c r="AJ3326" s="4">
        <v>0</v>
      </c>
      <c r="AK3326" s="4">
        <v>0</v>
      </c>
      <c r="AL3326" s="4">
        <v>0</v>
      </c>
      <c r="AM3326" s="4">
        <v>0</v>
      </c>
      <c r="AN3326" s="4">
        <v>0</v>
      </c>
    </row>
    <row r="3327" spans="1:40" ht="15" customHeight="1" x14ac:dyDescent="0.25">
      <c r="A3327" s="4" t="str">
        <f>EB[[#This Row],[unit]] &amp; "#" &amp; EB[[#This Row],[indic_nrg]] &amp; "#" &amp; EB[[#This Row],[product]] &amp; "#" &amp; EB[[#This Row],[geo]]</f>
        <v>TJ#B_101835#2112#CZ</v>
      </c>
      <c r="B3327" s="4" t="str">
        <f>VLOOKUP(EB[[#This Row],[product]],KS_DB[[product]:[KS]],5,FALSE)</f>
        <v>solid</v>
      </c>
      <c r="C3327" s="4" t="str">
        <f>VLOOKUP(EB[[#This Row],[product]],KS_DB[[product]:[KS]],6,FALSE)</f>
        <v>solid</v>
      </c>
      <c r="D3327" s="4">
        <f>VLOOKUP(EB[[#This Row],[product]],Carriers[],4,FALSE)</f>
        <v>1</v>
      </c>
      <c r="E3327" s="4">
        <f>VLOOKUP(EB[[#This Row],[indic_nrg]],Indicators[],4,FALSE)</f>
        <v>0</v>
      </c>
      <c r="F3327" s="4">
        <f>IFERROR(VLOOKUP(EB[[#This Row],[Source_carrier]],KS_DB[[product]:[KS]],6,FALSE),0)</f>
        <v>0</v>
      </c>
      <c r="G3327" s="4" t="s">
        <v>34</v>
      </c>
      <c r="H3327" s="4" t="s">
        <v>649</v>
      </c>
      <c r="I3327" s="4" t="s">
        <v>45</v>
      </c>
      <c r="J3327" s="4" t="s">
        <v>37</v>
      </c>
      <c r="K3327" s="4" t="s">
        <v>650</v>
      </c>
      <c r="L3327" s="4" t="s">
        <v>39</v>
      </c>
      <c r="M3327" s="4" t="s">
        <v>46</v>
      </c>
      <c r="N3327" s="4" t="s">
        <v>41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</row>
    <row r="3328" spans="1:40" ht="15" customHeight="1" x14ac:dyDescent="0.25">
      <c r="A3328" s="4" t="str">
        <f>EB[[#This Row],[unit]] &amp; "#" &amp; EB[[#This Row],[indic_nrg]] &amp; "#" &amp; EB[[#This Row],[product]] &amp; "#" &amp; EB[[#This Row],[geo]]</f>
        <v>TJ#B_101835#2115#CZ</v>
      </c>
      <c r="B3328" s="4" t="str">
        <f>VLOOKUP(EB[[#This Row],[product]],KS_DB[[product]:[KS]],5,FALSE)</f>
        <v>solid</v>
      </c>
      <c r="C3328" s="4" t="str">
        <f>VLOOKUP(EB[[#This Row],[product]],KS_DB[[product]:[KS]],6,FALSE)</f>
        <v>solid</v>
      </c>
      <c r="D3328" s="4">
        <f>VLOOKUP(EB[[#This Row],[product]],Carriers[],4,FALSE)</f>
        <v>1</v>
      </c>
      <c r="E3328" s="4">
        <f>VLOOKUP(EB[[#This Row],[indic_nrg]],Indicators[],4,FALSE)</f>
        <v>0</v>
      </c>
      <c r="F3328" s="4">
        <f>IFERROR(VLOOKUP(EB[[#This Row],[Source_carrier]],KS_DB[[product]:[KS]],6,FALSE),0)</f>
        <v>0</v>
      </c>
      <c r="G3328" s="4" t="s">
        <v>34</v>
      </c>
      <c r="H3328" s="4" t="s">
        <v>649</v>
      </c>
      <c r="I3328" s="4" t="s">
        <v>47</v>
      </c>
      <c r="J3328" s="4" t="s">
        <v>37</v>
      </c>
      <c r="K3328" s="4" t="s">
        <v>650</v>
      </c>
      <c r="L3328" s="4" t="s">
        <v>39</v>
      </c>
      <c r="M3328" s="4" t="s">
        <v>48</v>
      </c>
      <c r="N3328" s="4" t="s">
        <v>41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v>0</v>
      </c>
    </row>
    <row r="3329" spans="1:40" ht="15" customHeight="1" x14ac:dyDescent="0.25">
      <c r="A3329" s="4" t="str">
        <f>EB[[#This Row],[unit]] &amp; "#" &amp; EB[[#This Row],[indic_nrg]] &amp; "#" &amp; EB[[#This Row],[product]] &amp; "#" &amp; EB[[#This Row],[geo]]</f>
        <v>TJ#B_101835#2116#CZ</v>
      </c>
      <c r="B3329" s="4" t="str">
        <f>VLOOKUP(EB[[#This Row],[product]],KS_DB[[product]:[KS]],5,FALSE)</f>
        <v>solid</v>
      </c>
      <c r="C3329" s="4" t="str">
        <f>VLOOKUP(EB[[#This Row],[product]],KS_DB[[product]:[KS]],6,FALSE)</f>
        <v>solid</v>
      </c>
      <c r="D3329" s="4">
        <f>VLOOKUP(EB[[#This Row],[product]],Carriers[],4,FALSE)</f>
        <v>1</v>
      </c>
      <c r="E3329" s="4">
        <f>VLOOKUP(EB[[#This Row],[indic_nrg]],Indicators[],4,FALSE)</f>
        <v>0</v>
      </c>
      <c r="F3329" s="4">
        <f>IFERROR(VLOOKUP(EB[[#This Row],[Source_carrier]],KS_DB[[product]:[KS]],6,FALSE),0)</f>
        <v>0</v>
      </c>
      <c r="G3329" s="4" t="s">
        <v>34</v>
      </c>
      <c r="H3329" s="4" t="s">
        <v>649</v>
      </c>
      <c r="I3329" s="4" t="s">
        <v>49</v>
      </c>
      <c r="J3329" s="4" t="s">
        <v>37</v>
      </c>
      <c r="K3329" s="4" t="s">
        <v>650</v>
      </c>
      <c r="L3329" s="4" t="s">
        <v>39</v>
      </c>
      <c r="M3329" s="4" t="s">
        <v>50</v>
      </c>
      <c r="N3329" s="4" t="s">
        <v>41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</row>
    <row r="3330" spans="1:40" ht="15" customHeight="1" x14ac:dyDescent="0.25">
      <c r="A3330" s="4" t="str">
        <f>EB[[#This Row],[unit]] &amp; "#" &amp; EB[[#This Row],[indic_nrg]] &amp; "#" &amp; EB[[#This Row],[product]] &amp; "#" &amp; EB[[#This Row],[geo]]</f>
        <v>TJ#B_101835#2117#CZ</v>
      </c>
      <c r="B3330" s="4" t="str">
        <f>VLOOKUP(EB[[#This Row],[product]],KS_DB[[product]:[KS]],5,FALSE)</f>
        <v>solid</v>
      </c>
      <c r="C3330" s="4" t="str">
        <f>VLOOKUP(EB[[#This Row],[product]],KS_DB[[product]:[KS]],6,FALSE)</f>
        <v>solid</v>
      </c>
      <c r="D3330" s="4">
        <f>VLOOKUP(EB[[#This Row],[product]],Carriers[],4,FALSE)</f>
        <v>1</v>
      </c>
      <c r="E3330" s="4">
        <f>VLOOKUP(EB[[#This Row],[indic_nrg]],Indicators[],4,FALSE)</f>
        <v>0</v>
      </c>
      <c r="F3330" s="4">
        <f>IFERROR(VLOOKUP(EB[[#This Row],[Source_carrier]],KS_DB[[product]:[KS]],6,FALSE),0)</f>
        <v>0</v>
      </c>
      <c r="G3330" s="4" t="s">
        <v>34</v>
      </c>
      <c r="H3330" s="4" t="s">
        <v>649</v>
      </c>
      <c r="I3330" s="4" t="s">
        <v>51</v>
      </c>
      <c r="J3330" s="4" t="s">
        <v>37</v>
      </c>
      <c r="K3330" s="4" t="s">
        <v>650</v>
      </c>
      <c r="L3330" s="4" t="s">
        <v>39</v>
      </c>
      <c r="M3330" s="4" t="s">
        <v>52</v>
      </c>
      <c r="N3330" s="4" t="s">
        <v>41</v>
      </c>
      <c r="O3330" s="4">
        <v>636</v>
      </c>
      <c r="P3330" s="4">
        <v>656</v>
      </c>
      <c r="Q3330" s="4">
        <v>578</v>
      </c>
      <c r="R3330" s="4">
        <v>1028</v>
      </c>
      <c r="S3330" s="4">
        <v>793</v>
      </c>
      <c r="T3330" s="4">
        <v>857</v>
      </c>
      <c r="U3330" s="4">
        <v>793</v>
      </c>
      <c r="V3330" s="4">
        <v>425</v>
      </c>
      <c r="W3330" s="4">
        <v>709</v>
      </c>
      <c r="X3330" s="4">
        <v>534</v>
      </c>
      <c r="Y3330" s="4">
        <v>460</v>
      </c>
      <c r="Z3330" s="4">
        <v>456</v>
      </c>
      <c r="AA3330" s="4">
        <v>423</v>
      </c>
      <c r="AB3330" s="4">
        <v>248</v>
      </c>
      <c r="AC3330" s="4">
        <v>450</v>
      </c>
      <c r="AD3330" s="4">
        <v>334</v>
      </c>
      <c r="AE3330" s="4">
        <v>378</v>
      </c>
      <c r="AF3330" s="4">
        <v>386</v>
      </c>
      <c r="AG3330" s="4">
        <v>256</v>
      </c>
      <c r="AH3330" s="4">
        <v>46</v>
      </c>
      <c r="AI3330" s="4">
        <v>23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</row>
    <row r="3331" spans="1:40" ht="15" customHeight="1" x14ac:dyDescent="0.25">
      <c r="A3331" s="4" t="str">
        <f>EB[[#This Row],[unit]] &amp; "#" &amp; EB[[#This Row],[indic_nrg]] &amp; "#" &amp; EB[[#This Row],[product]] &amp; "#" &amp; EB[[#This Row],[geo]]</f>
        <v>TJ#B_101835#2118#CZ</v>
      </c>
      <c r="B3331" s="4" t="str">
        <f>VLOOKUP(EB[[#This Row],[product]],KS_DB[[product]:[KS]],5,FALSE)</f>
        <v>solid</v>
      </c>
      <c r="C3331" s="4" t="str">
        <f>VLOOKUP(EB[[#This Row],[product]],KS_DB[[product]:[KS]],6,FALSE)</f>
        <v>solid</v>
      </c>
      <c r="D3331" s="4">
        <f>VLOOKUP(EB[[#This Row],[product]],Carriers[],4,FALSE)</f>
        <v>1</v>
      </c>
      <c r="E3331" s="4">
        <f>VLOOKUP(EB[[#This Row],[indic_nrg]],Indicators[],4,FALSE)</f>
        <v>0</v>
      </c>
      <c r="F3331" s="4">
        <f>IFERROR(VLOOKUP(EB[[#This Row],[Source_carrier]],KS_DB[[product]:[KS]],6,FALSE),0)</f>
        <v>0</v>
      </c>
      <c r="G3331" s="4" t="s">
        <v>34</v>
      </c>
      <c r="H3331" s="4" t="s">
        <v>649</v>
      </c>
      <c r="I3331" s="4" t="s">
        <v>53</v>
      </c>
      <c r="J3331" s="4" t="s">
        <v>37</v>
      </c>
      <c r="K3331" s="4" t="s">
        <v>650</v>
      </c>
      <c r="L3331" s="4" t="s">
        <v>39</v>
      </c>
      <c r="M3331" s="4" t="s">
        <v>54</v>
      </c>
      <c r="N3331" s="4" t="s">
        <v>41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</row>
    <row r="3332" spans="1:40" ht="15" customHeight="1" x14ac:dyDescent="0.25">
      <c r="A3332" s="4" t="str">
        <f>EB[[#This Row],[unit]] &amp; "#" &amp; EB[[#This Row],[indic_nrg]] &amp; "#" &amp; EB[[#This Row],[product]] &amp; "#" &amp; EB[[#This Row],[geo]]</f>
        <v>TJ#B_101835#2121#CZ</v>
      </c>
      <c r="B3332" s="4" t="str">
        <f>VLOOKUP(EB[[#This Row],[product]],KS_DB[[product]:[KS]],5,FALSE)</f>
        <v>solid</v>
      </c>
      <c r="C3332" s="4" t="str">
        <f>VLOOKUP(EB[[#This Row],[product]],KS_DB[[product]:[KS]],6,FALSE)</f>
        <v>solid</v>
      </c>
      <c r="D3332" s="4">
        <f>VLOOKUP(EB[[#This Row],[product]],Carriers[],4,FALSE)</f>
        <v>1</v>
      </c>
      <c r="E3332" s="4">
        <f>VLOOKUP(EB[[#This Row],[indic_nrg]],Indicators[],4,FALSE)</f>
        <v>0</v>
      </c>
      <c r="F3332" s="4">
        <f>IFERROR(VLOOKUP(EB[[#This Row],[Source_carrier]],KS_DB[[product]:[KS]],6,FALSE),0)</f>
        <v>0</v>
      </c>
      <c r="G3332" s="4" t="s">
        <v>34</v>
      </c>
      <c r="H3332" s="4" t="s">
        <v>649</v>
      </c>
      <c r="I3332" s="4" t="s">
        <v>55</v>
      </c>
      <c r="J3332" s="4" t="s">
        <v>37</v>
      </c>
      <c r="K3332" s="4" t="s">
        <v>650</v>
      </c>
      <c r="L3332" s="4" t="s">
        <v>39</v>
      </c>
      <c r="M3332" s="4" t="s">
        <v>56</v>
      </c>
      <c r="N3332" s="4" t="s">
        <v>41</v>
      </c>
      <c r="O3332" s="4">
        <v>0</v>
      </c>
      <c r="P3332" s="4">
        <v>0</v>
      </c>
      <c r="Q3332" s="4">
        <v>0</v>
      </c>
      <c r="R3332" s="4">
        <v>171</v>
      </c>
      <c r="S3332" s="4">
        <v>142</v>
      </c>
      <c r="T3332" s="4">
        <v>171</v>
      </c>
      <c r="U3332" s="4">
        <v>142</v>
      </c>
      <c r="V3332" s="4">
        <v>114</v>
      </c>
      <c r="W3332" s="4">
        <v>86</v>
      </c>
      <c r="X3332" s="4">
        <v>57</v>
      </c>
      <c r="Y3332" s="4">
        <v>28</v>
      </c>
      <c r="Z3332" s="4">
        <v>28</v>
      </c>
      <c r="AA3332" s="4">
        <v>28</v>
      </c>
      <c r="AB3332" s="4">
        <v>28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</row>
    <row r="3333" spans="1:40" ht="15" customHeight="1" x14ac:dyDescent="0.25">
      <c r="A3333" s="4" t="str">
        <f>EB[[#This Row],[unit]] &amp; "#" &amp; EB[[#This Row],[indic_nrg]] &amp; "#" &amp; EB[[#This Row],[product]] &amp; "#" &amp; EB[[#This Row],[geo]]</f>
        <v>TJ#B_101835#2122#CZ</v>
      </c>
      <c r="B3333" s="4" t="str">
        <f>VLOOKUP(EB[[#This Row],[product]],KS_DB[[product]:[KS]],5,FALSE)</f>
        <v>solid</v>
      </c>
      <c r="C3333" s="4" t="str">
        <f>VLOOKUP(EB[[#This Row],[product]],KS_DB[[product]:[KS]],6,FALSE)</f>
        <v>solid</v>
      </c>
      <c r="D3333" s="4">
        <f>VLOOKUP(EB[[#This Row],[product]],Carriers[],4,FALSE)</f>
        <v>1</v>
      </c>
      <c r="E3333" s="4">
        <f>VLOOKUP(EB[[#This Row],[indic_nrg]],Indicators[],4,FALSE)</f>
        <v>0</v>
      </c>
      <c r="F3333" s="4">
        <f>IFERROR(VLOOKUP(EB[[#This Row],[Source_carrier]],KS_DB[[product]:[KS]],6,FALSE),0)</f>
        <v>0</v>
      </c>
      <c r="G3333" s="4" t="s">
        <v>34</v>
      </c>
      <c r="H3333" s="4" t="s">
        <v>649</v>
      </c>
      <c r="I3333" s="4" t="s">
        <v>57</v>
      </c>
      <c r="J3333" s="4" t="s">
        <v>37</v>
      </c>
      <c r="K3333" s="4" t="s">
        <v>650</v>
      </c>
      <c r="L3333" s="4" t="s">
        <v>39</v>
      </c>
      <c r="M3333" s="4" t="s">
        <v>58</v>
      </c>
      <c r="N3333" s="4" t="s">
        <v>41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</row>
    <row r="3334" spans="1:40" ht="15" customHeight="1" x14ac:dyDescent="0.25">
      <c r="A3334" s="4" t="str">
        <f>EB[[#This Row],[unit]] &amp; "#" &amp; EB[[#This Row],[indic_nrg]] &amp; "#" &amp; EB[[#This Row],[product]] &amp; "#" &amp; EB[[#This Row],[geo]]</f>
        <v>TJ#B_101835#2130#CZ</v>
      </c>
      <c r="B3334" s="4" t="str">
        <f>VLOOKUP(EB[[#This Row],[product]],KS_DB[[product]:[KS]],5,FALSE)</f>
        <v>solid</v>
      </c>
      <c r="C3334" s="4" t="str">
        <f>VLOOKUP(EB[[#This Row],[product]],KS_DB[[product]:[KS]],6,FALSE)</f>
        <v>solid</v>
      </c>
      <c r="D3334" s="4">
        <f>VLOOKUP(EB[[#This Row],[product]],Carriers[],4,FALSE)</f>
        <v>1</v>
      </c>
      <c r="E3334" s="4">
        <f>VLOOKUP(EB[[#This Row],[indic_nrg]],Indicators[],4,FALSE)</f>
        <v>0</v>
      </c>
      <c r="F3334" s="4">
        <f>IFERROR(VLOOKUP(EB[[#This Row],[Source_carrier]],KS_DB[[product]:[KS]],6,FALSE),0)</f>
        <v>0</v>
      </c>
      <c r="G3334" s="4" t="s">
        <v>34</v>
      </c>
      <c r="H3334" s="4" t="s">
        <v>649</v>
      </c>
      <c r="I3334" s="4" t="s">
        <v>59</v>
      </c>
      <c r="J3334" s="4" t="s">
        <v>37</v>
      </c>
      <c r="K3334" s="4" t="s">
        <v>650</v>
      </c>
      <c r="L3334" s="4" t="s">
        <v>39</v>
      </c>
      <c r="M3334" s="4" t="s">
        <v>60</v>
      </c>
      <c r="N3334" s="4" t="s">
        <v>41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0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v>0</v>
      </c>
    </row>
    <row r="3335" spans="1:40" ht="15" customHeight="1" x14ac:dyDescent="0.25">
      <c r="A3335" s="4" t="str">
        <f>EB[[#This Row],[unit]] &amp; "#" &amp; EB[[#This Row],[indic_nrg]] &amp; "#" &amp; EB[[#This Row],[product]] &amp; "#" &amp; EB[[#This Row],[geo]]</f>
        <v>TJ#B_101835#2200#CZ</v>
      </c>
      <c r="B3335" s="4" t="str">
        <f>VLOOKUP(EB[[#This Row],[product]],KS_DB[[product]:[KS]],5,FALSE)</f>
        <v>solid</v>
      </c>
      <c r="C3335" s="4" t="str">
        <f>VLOOKUP(EB[[#This Row],[product]],KS_DB[[product]:[KS]],6,FALSE)</f>
        <v>solid</v>
      </c>
      <c r="D3335" s="4">
        <f>VLOOKUP(EB[[#This Row],[product]],Carriers[],4,FALSE)</f>
        <v>0</v>
      </c>
      <c r="E3335" s="4">
        <f>VLOOKUP(EB[[#This Row],[indic_nrg]],Indicators[],4,FALSE)</f>
        <v>0</v>
      </c>
      <c r="F3335" s="4">
        <f>IFERROR(VLOOKUP(EB[[#This Row],[Source_carrier]],KS_DB[[product]:[KS]],6,FALSE),0)</f>
        <v>0</v>
      </c>
      <c r="G3335" s="4" t="s">
        <v>34</v>
      </c>
      <c r="H3335" s="4" t="s">
        <v>649</v>
      </c>
      <c r="I3335" s="4" t="s">
        <v>61</v>
      </c>
      <c r="J3335" s="4" t="s">
        <v>37</v>
      </c>
      <c r="K3335" s="4" t="s">
        <v>650</v>
      </c>
      <c r="L3335" s="4" t="s">
        <v>39</v>
      </c>
      <c r="M3335" s="4" t="s">
        <v>62</v>
      </c>
      <c r="N3335" s="4" t="s">
        <v>41</v>
      </c>
      <c r="O3335" s="4">
        <v>8656</v>
      </c>
      <c r="P3335" s="4">
        <v>9163</v>
      </c>
      <c r="Q3335" s="4">
        <v>10010</v>
      </c>
      <c r="R3335" s="4">
        <v>7216</v>
      </c>
      <c r="S3335" s="4">
        <v>6077</v>
      </c>
      <c r="T3335" s="4">
        <v>5241</v>
      </c>
      <c r="U3335" s="4">
        <v>4958</v>
      </c>
      <c r="V3335" s="4">
        <v>4081</v>
      </c>
      <c r="W3335" s="4">
        <v>3401</v>
      </c>
      <c r="X3335" s="4">
        <v>2755</v>
      </c>
      <c r="Y3335" s="4">
        <v>3153</v>
      </c>
      <c r="Z3335" s="4">
        <v>1218</v>
      </c>
      <c r="AA3335" s="4">
        <v>1254</v>
      </c>
      <c r="AB3335" s="4">
        <v>1218</v>
      </c>
      <c r="AC3335" s="4">
        <v>1331</v>
      </c>
      <c r="AD3335" s="4">
        <v>1165</v>
      </c>
      <c r="AE3335" s="4">
        <v>1073</v>
      </c>
      <c r="AF3335" s="4">
        <v>753</v>
      </c>
      <c r="AG3335" s="4">
        <v>517</v>
      </c>
      <c r="AH3335" s="4">
        <v>163</v>
      </c>
      <c r="AI3335" s="4">
        <v>152</v>
      </c>
      <c r="AJ3335" s="4">
        <v>134</v>
      </c>
      <c r="AK3335" s="4">
        <v>126</v>
      </c>
      <c r="AL3335" s="4">
        <v>124</v>
      </c>
      <c r="AM3335" s="4">
        <v>99</v>
      </c>
      <c r="AN3335" s="4">
        <v>88</v>
      </c>
    </row>
    <row r="3336" spans="1:40" ht="15" customHeight="1" x14ac:dyDescent="0.25">
      <c r="A3336" s="4" t="str">
        <f>EB[[#This Row],[unit]] &amp; "#" &amp; EB[[#This Row],[indic_nrg]] &amp; "#" &amp; EB[[#This Row],[product]] &amp; "#" &amp; EB[[#This Row],[geo]]</f>
        <v>TJ#B_101835#2210#CZ</v>
      </c>
      <c r="B3336" s="4" t="str">
        <f>VLOOKUP(EB[[#This Row],[product]],KS_DB[[product]:[KS]],5,FALSE)</f>
        <v>solid</v>
      </c>
      <c r="C3336" s="4" t="str">
        <f>VLOOKUP(EB[[#This Row],[product]],KS_DB[[product]:[KS]],6,FALSE)</f>
        <v>solid</v>
      </c>
      <c r="D3336" s="4">
        <f>VLOOKUP(EB[[#This Row],[product]],Carriers[],4,FALSE)</f>
        <v>1</v>
      </c>
      <c r="E3336" s="4">
        <f>VLOOKUP(EB[[#This Row],[indic_nrg]],Indicators[],4,FALSE)</f>
        <v>0</v>
      </c>
      <c r="F3336" s="4">
        <f>IFERROR(VLOOKUP(EB[[#This Row],[Source_carrier]],KS_DB[[product]:[KS]],6,FALSE),0)</f>
        <v>0</v>
      </c>
      <c r="G3336" s="4" t="s">
        <v>34</v>
      </c>
      <c r="H3336" s="4" t="s">
        <v>649</v>
      </c>
      <c r="I3336" s="4" t="s">
        <v>63</v>
      </c>
      <c r="J3336" s="4" t="s">
        <v>37</v>
      </c>
      <c r="K3336" s="4" t="s">
        <v>650</v>
      </c>
      <c r="L3336" s="4" t="s">
        <v>39</v>
      </c>
      <c r="M3336" s="4" t="s">
        <v>64</v>
      </c>
      <c r="N3336" s="4" t="s">
        <v>41</v>
      </c>
      <c r="O3336" s="4">
        <v>8656</v>
      </c>
      <c r="P3336" s="4">
        <v>9163</v>
      </c>
      <c r="Q3336" s="4">
        <v>10010</v>
      </c>
      <c r="R3336" s="4">
        <v>7196</v>
      </c>
      <c r="S3336" s="4">
        <v>6077</v>
      </c>
      <c r="T3336" s="4">
        <v>5241</v>
      </c>
      <c r="U3336" s="4">
        <v>4958</v>
      </c>
      <c r="V3336" s="4">
        <v>4081</v>
      </c>
      <c r="W3336" s="4">
        <v>3401</v>
      </c>
      <c r="X3336" s="4">
        <v>2755</v>
      </c>
      <c r="Y3336" s="4">
        <v>3153</v>
      </c>
      <c r="Z3336" s="4">
        <v>1218</v>
      </c>
      <c r="AA3336" s="4">
        <v>1254</v>
      </c>
      <c r="AB3336" s="4">
        <v>1218</v>
      </c>
      <c r="AC3336" s="4">
        <v>1331</v>
      </c>
      <c r="AD3336" s="4">
        <v>1165</v>
      </c>
      <c r="AE3336" s="4">
        <v>1073</v>
      </c>
      <c r="AF3336" s="4">
        <v>753</v>
      </c>
      <c r="AG3336" s="4">
        <v>517</v>
      </c>
      <c r="AH3336" s="4">
        <v>163</v>
      </c>
      <c r="AI3336" s="4">
        <v>152</v>
      </c>
      <c r="AJ3336" s="4">
        <v>134</v>
      </c>
      <c r="AK3336" s="4">
        <v>126</v>
      </c>
      <c r="AL3336" s="4">
        <v>124</v>
      </c>
      <c r="AM3336" s="4">
        <v>99</v>
      </c>
      <c r="AN3336" s="4">
        <v>88</v>
      </c>
    </row>
    <row r="3337" spans="1:40" ht="15" customHeight="1" x14ac:dyDescent="0.25">
      <c r="A3337" s="4" t="str">
        <f>EB[[#This Row],[unit]] &amp; "#" &amp; EB[[#This Row],[indic_nrg]] &amp; "#" &amp; EB[[#This Row],[product]] &amp; "#" &amp; EB[[#This Row],[geo]]</f>
        <v>TJ#B_101835#2230#CZ</v>
      </c>
      <c r="B3337" s="4" t="str">
        <f>VLOOKUP(EB[[#This Row],[product]],KS_DB[[product]:[KS]],5,FALSE)</f>
        <v>solid</v>
      </c>
      <c r="C3337" s="4" t="str">
        <f>VLOOKUP(EB[[#This Row],[product]],KS_DB[[product]:[KS]],6,FALSE)</f>
        <v>solid</v>
      </c>
      <c r="D3337" s="4">
        <f>VLOOKUP(EB[[#This Row],[product]],Carriers[],4,FALSE)</f>
        <v>1</v>
      </c>
      <c r="E3337" s="4">
        <f>VLOOKUP(EB[[#This Row],[indic_nrg]],Indicators[],4,FALSE)</f>
        <v>0</v>
      </c>
      <c r="F3337" s="4">
        <f>IFERROR(VLOOKUP(EB[[#This Row],[Source_carrier]],KS_DB[[product]:[KS]],6,FALSE),0)</f>
        <v>0</v>
      </c>
      <c r="G3337" s="4" t="s">
        <v>34</v>
      </c>
      <c r="H3337" s="4" t="s">
        <v>649</v>
      </c>
      <c r="I3337" s="4" t="s">
        <v>65</v>
      </c>
      <c r="J3337" s="4" t="s">
        <v>37</v>
      </c>
      <c r="K3337" s="4" t="s">
        <v>650</v>
      </c>
      <c r="L3337" s="4" t="s">
        <v>39</v>
      </c>
      <c r="M3337" s="4" t="s">
        <v>66</v>
      </c>
      <c r="N3337" s="4" t="s">
        <v>41</v>
      </c>
      <c r="O3337" s="4">
        <v>0</v>
      </c>
      <c r="P3337" s="4">
        <v>0</v>
      </c>
      <c r="Q3337" s="4">
        <v>0</v>
      </c>
      <c r="R3337" s="4">
        <v>20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</row>
    <row r="3338" spans="1:40" ht="15" customHeight="1" x14ac:dyDescent="0.25">
      <c r="A3338" s="4" t="str">
        <f>EB[[#This Row],[unit]] &amp; "#" &amp; EB[[#This Row],[indic_nrg]] &amp; "#" &amp; EB[[#This Row],[product]] &amp; "#" &amp; EB[[#This Row],[geo]]</f>
        <v>TJ#B_101835#2310#CZ</v>
      </c>
      <c r="B3338" s="4" t="str">
        <f>VLOOKUP(EB[[#This Row],[product]],KS_DB[[product]:[KS]],5,FALSE)</f>
        <v>solid</v>
      </c>
      <c r="C3338" s="4" t="str">
        <f>VLOOKUP(EB[[#This Row],[product]],KS_DB[[product]:[KS]],6,FALSE)</f>
        <v>solid</v>
      </c>
      <c r="D3338" s="4">
        <f>VLOOKUP(EB[[#This Row],[product]],Carriers[],4,FALSE)</f>
        <v>1</v>
      </c>
      <c r="E3338" s="4">
        <f>VLOOKUP(EB[[#This Row],[indic_nrg]],Indicators[],4,FALSE)</f>
        <v>0</v>
      </c>
      <c r="F3338" s="4">
        <f>IFERROR(VLOOKUP(EB[[#This Row],[Source_carrier]],KS_DB[[product]:[KS]],6,FALSE),0)</f>
        <v>0</v>
      </c>
      <c r="G3338" s="4" t="s">
        <v>34</v>
      </c>
      <c r="H3338" s="4" t="s">
        <v>649</v>
      </c>
      <c r="I3338" s="4" t="s">
        <v>67</v>
      </c>
      <c r="J3338" s="4" t="s">
        <v>37</v>
      </c>
      <c r="K3338" s="4" t="s">
        <v>650</v>
      </c>
      <c r="L3338" s="4" t="s">
        <v>39</v>
      </c>
      <c r="M3338" s="4" t="s">
        <v>68</v>
      </c>
      <c r="N3338" s="4" t="s">
        <v>41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4">
        <v>0</v>
      </c>
    </row>
    <row r="3339" spans="1:40" ht="15" customHeight="1" x14ac:dyDescent="0.25">
      <c r="A3339" s="4" t="str">
        <f>EB[[#This Row],[unit]] &amp; "#" &amp; EB[[#This Row],[indic_nrg]] &amp; "#" &amp; EB[[#This Row],[product]] &amp; "#" &amp; EB[[#This Row],[geo]]</f>
        <v>TJ#B_101835#2330#CZ</v>
      </c>
      <c r="B3339" s="4" t="str">
        <f>VLOOKUP(EB[[#This Row],[product]],KS_DB[[product]:[KS]],5,FALSE)</f>
        <v>solid</v>
      </c>
      <c r="C3339" s="4" t="str">
        <f>VLOOKUP(EB[[#This Row],[product]],KS_DB[[product]:[KS]],6,FALSE)</f>
        <v>solid</v>
      </c>
      <c r="D3339" s="4">
        <f>VLOOKUP(EB[[#This Row],[product]],Carriers[],4,FALSE)</f>
        <v>1</v>
      </c>
      <c r="E3339" s="4">
        <f>VLOOKUP(EB[[#This Row],[indic_nrg]],Indicators[],4,FALSE)</f>
        <v>0</v>
      </c>
      <c r="F3339" s="4">
        <f>IFERROR(VLOOKUP(EB[[#This Row],[Source_carrier]],KS_DB[[product]:[KS]],6,FALSE),0)</f>
        <v>0</v>
      </c>
      <c r="G3339" s="4" t="s">
        <v>34</v>
      </c>
      <c r="H3339" s="4" t="s">
        <v>649</v>
      </c>
      <c r="I3339" s="4" t="s">
        <v>69</v>
      </c>
      <c r="J3339" s="4" t="s">
        <v>37</v>
      </c>
      <c r="K3339" s="4" t="s">
        <v>650</v>
      </c>
      <c r="L3339" s="4" t="s">
        <v>39</v>
      </c>
      <c r="M3339" s="4" t="s">
        <v>70</v>
      </c>
      <c r="N3339" s="4" t="s">
        <v>41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0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</row>
    <row r="3340" spans="1:40" ht="15" customHeight="1" x14ac:dyDescent="0.25">
      <c r="A3340" s="4" t="str">
        <f>EB[[#This Row],[unit]] &amp; "#" &amp; EB[[#This Row],[indic_nrg]] &amp; "#" &amp; EB[[#This Row],[product]] &amp; "#" &amp; EB[[#This Row],[geo]]</f>
        <v>TJ#B_101835#2410#CZ</v>
      </c>
      <c r="B3340" s="4" t="str">
        <f>VLOOKUP(EB[[#This Row],[product]],KS_DB[[product]:[KS]],5,FALSE)</f>
        <v>solid</v>
      </c>
      <c r="C3340" s="4" t="str">
        <f>VLOOKUP(EB[[#This Row],[product]],KS_DB[[product]:[KS]],6,FALSE)</f>
        <v>solid</v>
      </c>
      <c r="D3340" s="4">
        <f>VLOOKUP(EB[[#This Row],[product]],Carriers[],4,FALSE)</f>
        <v>1</v>
      </c>
      <c r="E3340" s="4">
        <f>VLOOKUP(EB[[#This Row],[indic_nrg]],Indicators[],4,FALSE)</f>
        <v>0</v>
      </c>
      <c r="F3340" s="4">
        <f>IFERROR(VLOOKUP(EB[[#This Row],[Source_carrier]],KS_DB[[product]:[KS]],6,FALSE),0)</f>
        <v>0</v>
      </c>
      <c r="G3340" s="4" t="s">
        <v>34</v>
      </c>
      <c r="H3340" s="4" t="s">
        <v>649</v>
      </c>
      <c r="I3340" s="4" t="s">
        <v>71</v>
      </c>
      <c r="J3340" s="4" t="s">
        <v>37</v>
      </c>
      <c r="K3340" s="4" t="s">
        <v>650</v>
      </c>
      <c r="L3340" s="4" t="s">
        <v>39</v>
      </c>
      <c r="M3340" s="4" t="s">
        <v>72</v>
      </c>
      <c r="N3340" s="4" t="s">
        <v>41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</row>
    <row r="3341" spans="1:40" ht="15" customHeight="1" x14ac:dyDescent="0.25">
      <c r="A3341" s="4" t="str">
        <f>EB[[#This Row],[unit]] &amp; "#" &amp; EB[[#This Row],[indic_nrg]] &amp; "#" &amp; EB[[#This Row],[product]] &amp; "#" &amp; EB[[#This Row],[geo]]</f>
        <v>TJ#B_101835#3000#CZ</v>
      </c>
      <c r="B3341" s="4" t="str">
        <f>VLOOKUP(EB[[#This Row],[product]],KS_DB[[product]:[KS]],5,FALSE)</f>
        <v>liquid</v>
      </c>
      <c r="C3341" s="4" t="str">
        <f>VLOOKUP(EB[[#This Row],[product]],KS_DB[[product]:[KS]],6,FALSE)</f>
        <v>liquid</v>
      </c>
      <c r="D3341" s="4">
        <f>VLOOKUP(EB[[#This Row],[product]],Carriers[],4,FALSE)</f>
        <v>0</v>
      </c>
      <c r="E3341" s="4">
        <f>VLOOKUP(EB[[#This Row],[indic_nrg]],Indicators[],4,FALSE)</f>
        <v>0</v>
      </c>
      <c r="F3341" s="4">
        <f>IFERROR(VLOOKUP(EB[[#This Row],[Source_carrier]],KS_DB[[product]:[KS]],6,FALSE),0)</f>
        <v>0</v>
      </c>
      <c r="G3341" s="4" t="s">
        <v>34</v>
      </c>
      <c r="H3341" s="4" t="s">
        <v>649</v>
      </c>
      <c r="I3341" s="4" t="s">
        <v>73</v>
      </c>
      <c r="J3341" s="4" t="s">
        <v>37</v>
      </c>
      <c r="K3341" s="4" t="s">
        <v>650</v>
      </c>
      <c r="L3341" s="4" t="s">
        <v>39</v>
      </c>
      <c r="M3341" s="4" t="s">
        <v>74</v>
      </c>
      <c r="N3341" s="4" t="s">
        <v>41</v>
      </c>
      <c r="O3341" s="4">
        <v>0</v>
      </c>
      <c r="P3341" s="4">
        <v>0</v>
      </c>
      <c r="Q3341" s="4">
        <v>0</v>
      </c>
      <c r="R3341" s="4">
        <v>0</v>
      </c>
      <c r="S3341" s="4">
        <v>2698</v>
      </c>
      <c r="T3341" s="4">
        <v>2330</v>
      </c>
      <c r="U3341" s="4">
        <v>1733</v>
      </c>
      <c r="V3341" s="4">
        <v>770</v>
      </c>
      <c r="W3341" s="4">
        <v>448</v>
      </c>
      <c r="X3341" s="4">
        <v>529</v>
      </c>
      <c r="Y3341" s="4">
        <v>329</v>
      </c>
      <c r="Z3341" s="4">
        <v>926</v>
      </c>
      <c r="AA3341" s="4">
        <v>773</v>
      </c>
      <c r="AB3341" s="4">
        <v>406</v>
      </c>
      <c r="AC3341" s="4">
        <v>322</v>
      </c>
      <c r="AD3341" s="4">
        <v>322</v>
      </c>
      <c r="AE3341" s="4">
        <v>366</v>
      </c>
      <c r="AF3341" s="4">
        <v>286</v>
      </c>
      <c r="AG3341" s="4">
        <v>204</v>
      </c>
      <c r="AH3341" s="4">
        <v>207</v>
      </c>
      <c r="AI3341" s="4">
        <v>207</v>
      </c>
      <c r="AJ3341" s="4">
        <v>167</v>
      </c>
      <c r="AK3341" s="4">
        <v>84</v>
      </c>
      <c r="AL3341" s="4">
        <v>44</v>
      </c>
      <c r="AM3341" s="4">
        <v>124</v>
      </c>
      <c r="AN3341" s="4">
        <v>44</v>
      </c>
    </row>
    <row r="3342" spans="1:40" ht="15" customHeight="1" x14ac:dyDescent="0.25">
      <c r="A3342" s="4" t="str">
        <f>EB[[#This Row],[unit]] &amp; "#" &amp; EB[[#This Row],[indic_nrg]] &amp; "#" &amp; EB[[#This Row],[product]] &amp; "#" &amp; EB[[#This Row],[geo]]</f>
        <v>TJ#B_101835#3200#CZ</v>
      </c>
      <c r="B3342" s="4" t="str">
        <f>VLOOKUP(EB[[#This Row],[product]],KS_DB[[product]:[KS]],5,FALSE)</f>
        <v>liquid</v>
      </c>
      <c r="C3342" s="4" t="str">
        <f>VLOOKUP(EB[[#This Row],[product]],KS_DB[[product]:[KS]],6,FALSE)</f>
        <v>liquid</v>
      </c>
      <c r="D3342" s="4">
        <f>VLOOKUP(EB[[#This Row],[product]],Carriers[],4,FALSE)</f>
        <v>0</v>
      </c>
      <c r="E3342" s="4">
        <f>VLOOKUP(EB[[#This Row],[indic_nrg]],Indicators[],4,FALSE)</f>
        <v>0</v>
      </c>
      <c r="F3342" s="4">
        <f>IFERROR(VLOOKUP(EB[[#This Row],[Source_carrier]],KS_DB[[product]:[KS]],6,FALSE),0)</f>
        <v>0</v>
      </c>
      <c r="G3342" s="4" t="s">
        <v>34</v>
      </c>
      <c r="H3342" s="4" t="s">
        <v>649</v>
      </c>
      <c r="I3342" s="4" t="s">
        <v>75</v>
      </c>
      <c r="J3342" s="4" t="s">
        <v>37</v>
      </c>
      <c r="K3342" s="4" t="s">
        <v>650</v>
      </c>
      <c r="L3342" s="4" t="s">
        <v>39</v>
      </c>
      <c r="M3342" s="4" t="s">
        <v>76</v>
      </c>
      <c r="N3342" s="4" t="s">
        <v>41</v>
      </c>
      <c r="O3342" s="4">
        <v>0</v>
      </c>
      <c r="P3342" s="4">
        <v>0</v>
      </c>
      <c r="Q3342" s="4">
        <v>0</v>
      </c>
      <c r="R3342" s="4">
        <v>0</v>
      </c>
      <c r="S3342" s="4">
        <v>2698</v>
      </c>
      <c r="T3342" s="4">
        <v>2330</v>
      </c>
      <c r="U3342" s="4">
        <v>1733</v>
      </c>
      <c r="V3342" s="4">
        <v>770</v>
      </c>
      <c r="W3342" s="4">
        <v>448</v>
      </c>
      <c r="X3342" s="4">
        <v>529</v>
      </c>
      <c r="Y3342" s="4">
        <v>329</v>
      </c>
      <c r="Z3342" s="4">
        <v>926</v>
      </c>
      <c r="AA3342" s="4">
        <v>773</v>
      </c>
      <c r="AB3342" s="4">
        <v>406</v>
      </c>
      <c r="AC3342" s="4">
        <v>322</v>
      </c>
      <c r="AD3342" s="4">
        <v>322</v>
      </c>
      <c r="AE3342" s="4">
        <v>366</v>
      </c>
      <c r="AF3342" s="4">
        <v>286</v>
      </c>
      <c r="AG3342" s="4">
        <v>204</v>
      </c>
      <c r="AH3342" s="4">
        <v>207</v>
      </c>
      <c r="AI3342" s="4">
        <v>207</v>
      </c>
      <c r="AJ3342" s="4">
        <v>167</v>
      </c>
      <c r="AK3342" s="4">
        <v>84</v>
      </c>
      <c r="AL3342" s="4">
        <v>44</v>
      </c>
      <c r="AM3342" s="4">
        <v>124</v>
      </c>
      <c r="AN3342" s="4">
        <v>44</v>
      </c>
    </row>
    <row r="3343" spans="1:40" ht="15" customHeight="1" x14ac:dyDescent="0.25">
      <c r="A3343" s="4" t="str">
        <f>EB[[#This Row],[unit]] &amp; "#" &amp; EB[[#This Row],[indic_nrg]] &amp; "#" &amp; EB[[#This Row],[product]] &amp; "#" &amp; EB[[#This Row],[geo]]</f>
        <v>TJ#B_101835#3220#CZ</v>
      </c>
      <c r="B3343" s="4" t="str">
        <f>VLOOKUP(EB[[#This Row],[product]],KS_DB[[product]:[KS]],5,FALSE)</f>
        <v>liquid</v>
      </c>
      <c r="C3343" s="4" t="str">
        <f>VLOOKUP(EB[[#This Row],[product]],KS_DB[[product]:[KS]],6,FALSE)</f>
        <v>LPG</v>
      </c>
      <c r="D3343" s="4">
        <f>VLOOKUP(EB[[#This Row],[product]],Carriers[],4,FALSE)</f>
        <v>1</v>
      </c>
      <c r="E3343" s="4">
        <f>VLOOKUP(EB[[#This Row],[indic_nrg]],Indicators[],4,FALSE)</f>
        <v>0</v>
      </c>
      <c r="F3343" s="4">
        <f>IFERROR(VLOOKUP(EB[[#This Row],[Source_carrier]],KS_DB[[product]:[KS]],6,FALSE),0)</f>
        <v>0</v>
      </c>
      <c r="G3343" s="4" t="s">
        <v>34</v>
      </c>
      <c r="H3343" s="4" t="s">
        <v>649</v>
      </c>
      <c r="I3343" s="4" t="s">
        <v>77</v>
      </c>
      <c r="J3343" s="4" t="s">
        <v>37</v>
      </c>
      <c r="K3343" s="4" t="s">
        <v>650</v>
      </c>
      <c r="L3343" s="4" t="s">
        <v>39</v>
      </c>
      <c r="M3343" s="4" t="s">
        <v>78</v>
      </c>
      <c r="N3343" s="4" t="s">
        <v>41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46</v>
      </c>
      <c r="Y3343" s="4">
        <v>46</v>
      </c>
      <c r="Z3343" s="4">
        <v>44</v>
      </c>
      <c r="AA3343" s="4">
        <v>89</v>
      </c>
      <c r="AB3343" s="4">
        <v>44</v>
      </c>
      <c r="AC3343" s="4">
        <v>0</v>
      </c>
      <c r="AD3343" s="4">
        <v>0</v>
      </c>
      <c r="AE3343" s="4">
        <v>46</v>
      </c>
      <c r="AF3343" s="4">
        <v>46</v>
      </c>
      <c r="AG3343" s="4">
        <v>44</v>
      </c>
      <c r="AH3343" s="4">
        <v>44</v>
      </c>
      <c r="AI3343" s="4">
        <v>44</v>
      </c>
      <c r="AJ3343" s="4">
        <v>44</v>
      </c>
      <c r="AK3343" s="4">
        <v>44</v>
      </c>
      <c r="AL3343" s="4">
        <v>44</v>
      </c>
      <c r="AM3343" s="4">
        <v>44</v>
      </c>
      <c r="AN3343" s="4">
        <v>44</v>
      </c>
    </row>
    <row r="3344" spans="1:40" ht="15" customHeight="1" x14ac:dyDescent="0.25">
      <c r="A3344" s="4" t="str">
        <f>EB[[#This Row],[unit]] &amp; "#" &amp; EB[[#This Row],[indic_nrg]] &amp; "#" &amp; EB[[#This Row],[product]] &amp; "#" &amp; EB[[#This Row],[geo]]</f>
        <v>TJ#B_101835#3260#CZ</v>
      </c>
      <c r="B3344" s="4" t="str">
        <f>VLOOKUP(EB[[#This Row],[product]],KS_DB[[product]:[KS]],5,FALSE)</f>
        <v>liquid</v>
      </c>
      <c r="C3344" s="4" t="str">
        <f>VLOOKUP(EB[[#This Row],[product]],KS_DB[[product]:[KS]],6,FALSE)</f>
        <v>diesel</v>
      </c>
      <c r="D3344" s="4">
        <f>VLOOKUP(EB[[#This Row],[product]],Carriers[],4,FALSE)</f>
        <v>1</v>
      </c>
      <c r="E3344" s="4">
        <f>VLOOKUP(EB[[#This Row],[indic_nrg]],Indicators[],4,FALSE)</f>
        <v>0</v>
      </c>
      <c r="F3344" s="4">
        <f>IFERROR(VLOOKUP(EB[[#This Row],[Source_carrier]],KS_DB[[product]:[KS]],6,FALSE),0)</f>
        <v>0</v>
      </c>
      <c r="G3344" s="4" t="s">
        <v>34</v>
      </c>
      <c r="H3344" s="4" t="s">
        <v>649</v>
      </c>
      <c r="I3344" s="4" t="s">
        <v>79</v>
      </c>
      <c r="J3344" s="4" t="s">
        <v>37</v>
      </c>
      <c r="K3344" s="4" t="s">
        <v>650</v>
      </c>
      <c r="L3344" s="4" t="s">
        <v>39</v>
      </c>
      <c r="M3344" s="4" t="s">
        <v>80</v>
      </c>
      <c r="N3344" s="4" t="s">
        <v>41</v>
      </c>
      <c r="O3344" s="4">
        <v>0</v>
      </c>
      <c r="P3344" s="4">
        <v>0</v>
      </c>
      <c r="Q3344" s="4">
        <v>0</v>
      </c>
      <c r="R3344" s="4">
        <v>0</v>
      </c>
      <c r="S3344" s="4">
        <v>298</v>
      </c>
      <c r="T3344" s="4">
        <v>170</v>
      </c>
      <c r="U3344" s="4">
        <v>213</v>
      </c>
      <c r="V3344" s="4">
        <v>170</v>
      </c>
      <c r="W3344" s="4">
        <v>128</v>
      </c>
      <c r="X3344" s="4">
        <v>43</v>
      </c>
      <c r="Y3344" s="4">
        <v>43</v>
      </c>
      <c r="Z3344" s="4">
        <v>42</v>
      </c>
      <c r="AA3344" s="4">
        <v>84</v>
      </c>
      <c r="AB3344" s="4">
        <v>42</v>
      </c>
      <c r="AC3344" s="4">
        <v>42</v>
      </c>
      <c r="AD3344" s="4">
        <v>42</v>
      </c>
      <c r="AE3344" s="4">
        <v>0</v>
      </c>
      <c r="AF3344" s="4">
        <v>0</v>
      </c>
      <c r="AG3344" s="4">
        <v>0</v>
      </c>
      <c r="AH3344" s="4">
        <v>43</v>
      </c>
      <c r="AI3344" s="4">
        <v>43</v>
      </c>
      <c r="AJ3344" s="4">
        <v>43</v>
      </c>
      <c r="AK3344" s="4">
        <v>0</v>
      </c>
      <c r="AL3344" s="4">
        <v>0</v>
      </c>
      <c r="AM3344" s="4">
        <v>0</v>
      </c>
      <c r="AN3344" s="4">
        <v>0</v>
      </c>
    </row>
    <row r="3345" spans="1:40" ht="15" customHeight="1" x14ac:dyDescent="0.25">
      <c r="A3345" s="4" t="str">
        <f>EB[[#This Row],[unit]] &amp; "#" &amp; EB[[#This Row],[indic_nrg]] &amp; "#" &amp; EB[[#This Row],[product]] &amp; "#" &amp; EB[[#This Row],[geo]]</f>
        <v>TJ#B_101835#3270A#CZ</v>
      </c>
      <c r="B3345" s="4" t="str">
        <f>VLOOKUP(EB[[#This Row],[product]],KS_DB[[product]:[KS]],5,FALSE)</f>
        <v>liquid</v>
      </c>
      <c r="C3345" s="4" t="str">
        <f>VLOOKUP(EB[[#This Row],[product]],KS_DB[[product]:[KS]],6,FALSE)</f>
        <v>liquid</v>
      </c>
      <c r="D3345" s="4">
        <f>VLOOKUP(EB[[#This Row],[product]],Carriers[],4,FALSE)</f>
        <v>1</v>
      </c>
      <c r="E3345" s="4">
        <f>VLOOKUP(EB[[#This Row],[indic_nrg]],Indicators[],4,FALSE)</f>
        <v>0</v>
      </c>
      <c r="F3345" s="4">
        <f>IFERROR(VLOOKUP(EB[[#This Row],[Source_carrier]],KS_DB[[product]:[KS]],6,FALSE),0)</f>
        <v>0</v>
      </c>
      <c r="G3345" s="4" t="s">
        <v>34</v>
      </c>
      <c r="H3345" s="4" t="s">
        <v>649</v>
      </c>
      <c r="I3345" s="4" t="s">
        <v>81</v>
      </c>
      <c r="J3345" s="4" t="s">
        <v>37</v>
      </c>
      <c r="K3345" s="4" t="s">
        <v>650</v>
      </c>
      <c r="L3345" s="4" t="s">
        <v>39</v>
      </c>
      <c r="M3345" s="4" t="s">
        <v>82</v>
      </c>
      <c r="N3345" s="4" t="s">
        <v>41</v>
      </c>
      <c r="O3345" s="4">
        <v>0</v>
      </c>
      <c r="P3345" s="4">
        <v>0</v>
      </c>
      <c r="Q3345" s="4">
        <v>0</v>
      </c>
      <c r="R3345" s="4">
        <v>0</v>
      </c>
      <c r="S3345" s="4">
        <v>2400</v>
      </c>
      <c r="T3345" s="4">
        <v>2160</v>
      </c>
      <c r="U3345" s="4">
        <v>1520</v>
      </c>
      <c r="V3345" s="4">
        <v>600</v>
      </c>
      <c r="W3345" s="4">
        <v>320</v>
      </c>
      <c r="X3345" s="4">
        <v>440</v>
      </c>
      <c r="Y3345" s="4">
        <v>240</v>
      </c>
      <c r="Z3345" s="4">
        <v>840</v>
      </c>
      <c r="AA3345" s="4">
        <v>600</v>
      </c>
      <c r="AB3345" s="4">
        <v>320</v>
      </c>
      <c r="AC3345" s="4">
        <v>280</v>
      </c>
      <c r="AD3345" s="4">
        <v>280</v>
      </c>
      <c r="AE3345" s="4">
        <v>320</v>
      </c>
      <c r="AF3345" s="4">
        <v>240</v>
      </c>
      <c r="AG3345" s="4">
        <v>160</v>
      </c>
      <c r="AH3345" s="4">
        <v>120</v>
      </c>
      <c r="AI3345" s="4">
        <v>120</v>
      </c>
      <c r="AJ3345" s="4">
        <v>80</v>
      </c>
      <c r="AK3345" s="4">
        <v>40</v>
      </c>
      <c r="AL3345" s="4">
        <v>0</v>
      </c>
      <c r="AM3345" s="4">
        <v>80</v>
      </c>
      <c r="AN3345" s="4">
        <v>0</v>
      </c>
    </row>
    <row r="3346" spans="1:40" ht="15" customHeight="1" x14ac:dyDescent="0.25">
      <c r="A3346" s="4" t="str">
        <f>EB[[#This Row],[unit]] &amp; "#" &amp; EB[[#This Row],[indic_nrg]] &amp; "#" &amp; EB[[#This Row],[product]] &amp; "#" &amp; EB[[#This Row],[geo]]</f>
        <v>TJ#B_101835#4000#CZ</v>
      </c>
      <c r="B3346" s="4" t="str">
        <f>VLOOKUP(EB[[#This Row],[product]],KS_DB[[product]:[KS]],5,FALSE)</f>
        <v>gas</v>
      </c>
      <c r="C3346" s="4" t="str">
        <f>VLOOKUP(EB[[#This Row],[product]],KS_DB[[product]:[KS]],6,FALSE)</f>
        <v>gas</v>
      </c>
      <c r="D3346" s="4">
        <f>VLOOKUP(EB[[#This Row],[product]],Carriers[],4,FALSE)</f>
        <v>0</v>
      </c>
      <c r="E3346" s="4">
        <f>VLOOKUP(EB[[#This Row],[indic_nrg]],Indicators[],4,FALSE)</f>
        <v>0</v>
      </c>
      <c r="F3346" s="4">
        <f>IFERROR(VLOOKUP(EB[[#This Row],[Source_carrier]],KS_DB[[product]:[KS]],6,FALSE),0)</f>
        <v>0</v>
      </c>
      <c r="G3346" s="4" t="s">
        <v>34</v>
      </c>
      <c r="H3346" s="4" t="s">
        <v>649</v>
      </c>
      <c r="I3346" s="4" t="s">
        <v>83</v>
      </c>
      <c r="J3346" s="4" t="s">
        <v>37</v>
      </c>
      <c r="K3346" s="4" t="s">
        <v>650</v>
      </c>
      <c r="L3346" s="4" t="s">
        <v>39</v>
      </c>
      <c r="M3346" s="4" t="s">
        <v>84</v>
      </c>
      <c r="N3346" s="4" t="s">
        <v>41</v>
      </c>
      <c r="O3346" s="4">
        <v>0</v>
      </c>
      <c r="P3346" s="4">
        <v>0</v>
      </c>
      <c r="Q3346" s="4">
        <v>0</v>
      </c>
      <c r="R3346" s="4">
        <v>2537</v>
      </c>
      <c r="S3346" s="4">
        <v>4213</v>
      </c>
      <c r="T3346" s="4">
        <v>3132</v>
      </c>
      <c r="U3346" s="4">
        <v>3623</v>
      </c>
      <c r="V3346" s="4">
        <v>3505</v>
      </c>
      <c r="W3346" s="4">
        <v>3473</v>
      </c>
      <c r="X3346" s="4">
        <v>3123</v>
      </c>
      <c r="Y3346" s="4">
        <v>3262</v>
      </c>
      <c r="Z3346" s="4">
        <v>3168</v>
      </c>
      <c r="AA3346" s="4">
        <v>2898</v>
      </c>
      <c r="AB3346" s="4">
        <v>3429</v>
      </c>
      <c r="AC3346" s="4">
        <v>3142</v>
      </c>
      <c r="AD3346" s="4">
        <v>3358</v>
      </c>
      <c r="AE3346" s="4">
        <v>2906</v>
      </c>
      <c r="AF3346" s="4">
        <v>2781</v>
      </c>
      <c r="AG3346" s="4">
        <v>2427</v>
      </c>
      <c r="AH3346" s="4">
        <v>1706</v>
      </c>
      <c r="AI3346" s="4">
        <v>2043</v>
      </c>
      <c r="AJ3346" s="4">
        <v>1971</v>
      </c>
      <c r="AK3346" s="4">
        <v>2000</v>
      </c>
      <c r="AL3346" s="4">
        <v>2050</v>
      </c>
      <c r="AM3346" s="4">
        <v>2133</v>
      </c>
      <c r="AN3346" s="4">
        <v>2139</v>
      </c>
    </row>
    <row r="3347" spans="1:40" ht="15" customHeight="1" x14ac:dyDescent="0.25">
      <c r="A3347" s="4" t="str">
        <f>EB[[#This Row],[unit]] &amp; "#" &amp; EB[[#This Row],[indic_nrg]] &amp; "#" &amp; EB[[#This Row],[product]] &amp; "#" &amp; EB[[#This Row],[geo]]</f>
        <v>TJ#B_101835#4100#CZ</v>
      </c>
      <c r="B3347" s="4" t="str">
        <f>VLOOKUP(EB[[#This Row],[product]],KS_DB[[product]:[KS]],5,FALSE)</f>
        <v>gas</v>
      </c>
      <c r="C3347" s="4" t="str">
        <f>VLOOKUP(EB[[#This Row],[product]],KS_DB[[product]:[KS]],6,FALSE)</f>
        <v>gas</v>
      </c>
      <c r="D3347" s="4">
        <f>VLOOKUP(EB[[#This Row],[product]],Carriers[],4,FALSE)</f>
        <v>1</v>
      </c>
      <c r="E3347" s="4">
        <f>VLOOKUP(EB[[#This Row],[indic_nrg]],Indicators[],4,FALSE)</f>
        <v>0</v>
      </c>
      <c r="F3347" s="4">
        <f>IFERROR(VLOOKUP(EB[[#This Row],[Source_carrier]],KS_DB[[product]:[KS]],6,FALSE),0)</f>
        <v>0</v>
      </c>
      <c r="G3347" s="4" t="s">
        <v>34</v>
      </c>
      <c r="H3347" s="4" t="s">
        <v>649</v>
      </c>
      <c r="I3347" s="4" t="s">
        <v>85</v>
      </c>
      <c r="J3347" s="4" t="s">
        <v>37</v>
      </c>
      <c r="K3347" s="4" t="s">
        <v>650</v>
      </c>
      <c r="L3347" s="4" t="s">
        <v>39</v>
      </c>
      <c r="M3347" s="4" t="s">
        <v>86</v>
      </c>
      <c r="N3347" s="4" t="s">
        <v>41</v>
      </c>
      <c r="O3347" s="4">
        <v>0</v>
      </c>
      <c r="P3347" s="4">
        <v>0</v>
      </c>
      <c r="Q3347" s="4">
        <v>0</v>
      </c>
      <c r="R3347" s="4">
        <v>2486</v>
      </c>
      <c r="S3347" s="4">
        <v>4170</v>
      </c>
      <c r="T3347" s="4">
        <v>3108</v>
      </c>
      <c r="U3347" s="4">
        <v>3623</v>
      </c>
      <c r="V3347" s="4">
        <v>3505</v>
      </c>
      <c r="W3347" s="4">
        <v>3473</v>
      </c>
      <c r="X3347" s="4">
        <v>3123</v>
      </c>
      <c r="Y3347" s="4">
        <v>3262</v>
      </c>
      <c r="Z3347" s="4">
        <v>3168</v>
      </c>
      <c r="AA3347" s="4">
        <v>2898</v>
      </c>
      <c r="AB3347" s="4">
        <v>3429</v>
      </c>
      <c r="AC3347" s="4">
        <v>3142</v>
      </c>
      <c r="AD3347" s="4">
        <v>3358</v>
      </c>
      <c r="AE3347" s="4">
        <v>2906</v>
      </c>
      <c r="AF3347" s="4">
        <v>2781</v>
      </c>
      <c r="AG3347" s="4">
        <v>2427</v>
      </c>
      <c r="AH3347" s="4">
        <v>1706</v>
      </c>
      <c r="AI3347" s="4">
        <v>2043</v>
      </c>
      <c r="AJ3347" s="4">
        <v>1971</v>
      </c>
      <c r="AK3347" s="4">
        <v>2000</v>
      </c>
      <c r="AL3347" s="4">
        <v>2050</v>
      </c>
      <c r="AM3347" s="4">
        <v>2133</v>
      </c>
      <c r="AN3347" s="4">
        <v>2139</v>
      </c>
    </row>
    <row r="3348" spans="1:40" ht="15" customHeight="1" x14ac:dyDescent="0.25">
      <c r="A3348" s="4" t="str">
        <f>EB[[#This Row],[unit]] &amp; "#" &amp; EB[[#This Row],[indic_nrg]] &amp; "#" &amp; EB[[#This Row],[product]] &amp; "#" &amp; EB[[#This Row],[geo]]</f>
        <v>TJ#B_101835#4200#CZ</v>
      </c>
      <c r="B3348" s="4" t="str">
        <f>VLOOKUP(EB[[#This Row],[product]],KS_DB[[product]:[KS]],5,FALSE)</f>
        <v>gas</v>
      </c>
      <c r="C3348" s="4" t="str">
        <f>VLOOKUP(EB[[#This Row],[product]],KS_DB[[product]:[KS]],6,FALSE)</f>
        <v>gas</v>
      </c>
      <c r="D3348" s="4">
        <f>VLOOKUP(EB[[#This Row],[product]],Carriers[],4,FALSE)</f>
        <v>0</v>
      </c>
      <c r="E3348" s="4">
        <f>VLOOKUP(EB[[#This Row],[indic_nrg]],Indicators[],4,FALSE)</f>
        <v>0</v>
      </c>
      <c r="F3348" s="4">
        <f>IFERROR(VLOOKUP(EB[[#This Row],[Source_carrier]],KS_DB[[product]:[KS]],6,FALSE),0)</f>
        <v>0</v>
      </c>
      <c r="G3348" s="4" t="s">
        <v>34</v>
      </c>
      <c r="H3348" s="4" t="s">
        <v>649</v>
      </c>
      <c r="I3348" s="4" t="s">
        <v>87</v>
      </c>
      <c r="J3348" s="4" t="s">
        <v>37</v>
      </c>
      <c r="K3348" s="4" t="s">
        <v>650</v>
      </c>
      <c r="L3348" s="4" t="s">
        <v>39</v>
      </c>
      <c r="M3348" s="4" t="s">
        <v>88</v>
      </c>
      <c r="N3348" s="4" t="s">
        <v>41</v>
      </c>
      <c r="O3348" s="4">
        <v>0</v>
      </c>
      <c r="P3348" s="4">
        <v>0</v>
      </c>
      <c r="Q3348" s="4">
        <v>0</v>
      </c>
      <c r="R3348" s="4">
        <v>51</v>
      </c>
      <c r="S3348" s="4">
        <v>43</v>
      </c>
      <c r="T3348" s="4">
        <v>24</v>
      </c>
      <c r="U3348" s="4">
        <v>0</v>
      </c>
      <c r="V3348" s="4">
        <v>0</v>
      </c>
      <c r="W3348" s="4">
        <v>0</v>
      </c>
      <c r="X3348" s="4">
        <v>0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4">
        <v>0</v>
      </c>
    </row>
    <row r="3349" spans="1:40" ht="15" customHeight="1" x14ac:dyDescent="0.25">
      <c r="A3349" s="4" t="str">
        <f>EB[[#This Row],[unit]] &amp; "#" &amp; EB[[#This Row],[indic_nrg]] &amp; "#" &amp; EB[[#This Row],[product]] &amp; "#" &amp; EB[[#This Row],[geo]]</f>
        <v>TJ#B_101835#4210#CZ</v>
      </c>
      <c r="B3349" s="4" t="str">
        <f>VLOOKUP(EB[[#This Row],[product]],KS_DB[[product]:[KS]],5,FALSE)</f>
        <v>gas</v>
      </c>
      <c r="C3349" s="4" t="str">
        <f>VLOOKUP(EB[[#This Row],[product]],KS_DB[[product]:[KS]],6,FALSE)</f>
        <v>gas</v>
      </c>
      <c r="D3349" s="4">
        <f>VLOOKUP(EB[[#This Row],[product]],Carriers[],4,FALSE)</f>
        <v>1</v>
      </c>
      <c r="E3349" s="4">
        <f>VLOOKUP(EB[[#This Row],[indic_nrg]],Indicators[],4,FALSE)</f>
        <v>0</v>
      </c>
      <c r="F3349" s="4">
        <f>IFERROR(VLOOKUP(EB[[#This Row],[Source_carrier]],KS_DB[[product]:[KS]],6,FALSE),0)</f>
        <v>0</v>
      </c>
      <c r="G3349" s="4" t="s">
        <v>34</v>
      </c>
      <c r="H3349" s="4" t="s">
        <v>649</v>
      </c>
      <c r="I3349" s="4" t="s">
        <v>89</v>
      </c>
      <c r="J3349" s="4" t="s">
        <v>37</v>
      </c>
      <c r="K3349" s="4" t="s">
        <v>650</v>
      </c>
      <c r="L3349" s="4" t="s">
        <v>39</v>
      </c>
      <c r="M3349" s="4" t="s">
        <v>90</v>
      </c>
      <c r="N3349" s="4" t="s">
        <v>41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0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</row>
    <row r="3350" spans="1:40" ht="15" customHeight="1" x14ac:dyDescent="0.25">
      <c r="A3350" s="4" t="str">
        <f>EB[[#This Row],[unit]] &amp; "#" &amp; EB[[#This Row],[indic_nrg]] &amp; "#" &amp; EB[[#This Row],[product]] &amp; "#" &amp; EB[[#This Row],[geo]]</f>
        <v>TJ#B_101835#4220#CZ</v>
      </c>
      <c r="B3350" s="4" t="str">
        <f>VLOOKUP(EB[[#This Row],[product]],KS_DB[[product]:[KS]],5,FALSE)</f>
        <v>gas</v>
      </c>
      <c r="C3350" s="4" t="str">
        <f>VLOOKUP(EB[[#This Row],[product]],KS_DB[[product]:[KS]],6,FALSE)</f>
        <v>gas</v>
      </c>
      <c r="D3350" s="4">
        <f>VLOOKUP(EB[[#This Row],[product]],Carriers[],4,FALSE)</f>
        <v>1</v>
      </c>
      <c r="E3350" s="4">
        <f>VLOOKUP(EB[[#This Row],[indic_nrg]],Indicators[],4,FALSE)</f>
        <v>0</v>
      </c>
      <c r="F3350" s="4">
        <f>IFERROR(VLOOKUP(EB[[#This Row],[Source_carrier]],KS_DB[[product]:[KS]],6,FALSE),0)</f>
        <v>0</v>
      </c>
      <c r="G3350" s="4" t="s">
        <v>34</v>
      </c>
      <c r="H3350" s="4" t="s">
        <v>649</v>
      </c>
      <c r="I3350" s="4" t="s">
        <v>91</v>
      </c>
      <c r="J3350" s="4" t="s">
        <v>37</v>
      </c>
      <c r="K3350" s="4" t="s">
        <v>650</v>
      </c>
      <c r="L3350" s="4" t="s">
        <v>39</v>
      </c>
      <c r="M3350" s="4" t="s">
        <v>92</v>
      </c>
      <c r="N3350" s="4" t="s">
        <v>41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</row>
    <row r="3351" spans="1:40" ht="15" customHeight="1" x14ac:dyDescent="0.25">
      <c r="A3351" s="4" t="str">
        <f>EB[[#This Row],[unit]] &amp; "#" &amp; EB[[#This Row],[indic_nrg]] &amp; "#" &amp; EB[[#This Row],[product]] &amp; "#" &amp; EB[[#This Row],[geo]]</f>
        <v>TJ#B_101835#4230#CZ</v>
      </c>
      <c r="B3351" s="4" t="str">
        <f>VLOOKUP(EB[[#This Row],[product]],KS_DB[[product]:[KS]],5,FALSE)</f>
        <v>gas</v>
      </c>
      <c r="C3351" s="4" t="str">
        <f>VLOOKUP(EB[[#This Row],[product]],KS_DB[[product]:[KS]],6,FALSE)</f>
        <v>gas</v>
      </c>
      <c r="D3351" s="4">
        <f>VLOOKUP(EB[[#This Row],[product]],Carriers[],4,FALSE)</f>
        <v>1</v>
      </c>
      <c r="E3351" s="4">
        <f>VLOOKUP(EB[[#This Row],[indic_nrg]],Indicators[],4,FALSE)</f>
        <v>0</v>
      </c>
      <c r="F3351" s="4">
        <f>IFERROR(VLOOKUP(EB[[#This Row],[Source_carrier]],KS_DB[[product]:[KS]],6,FALSE),0)</f>
        <v>0</v>
      </c>
      <c r="G3351" s="4" t="s">
        <v>34</v>
      </c>
      <c r="H3351" s="4" t="s">
        <v>649</v>
      </c>
      <c r="I3351" s="4" t="s">
        <v>93</v>
      </c>
      <c r="J3351" s="4" t="s">
        <v>37</v>
      </c>
      <c r="K3351" s="4" t="s">
        <v>650</v>
      </c>
      <c r="L3351" s="4" t="s">
        <v>39</v>
      </c>
      <c r="M3351" s="4" t="s">
        <v>94</v>
      </c>
      <c r="N3351" s="4" t="s">
        <v>41</v>
      </c>
      <c r="O3351" s="4">
        <v>0</v>
      </c>
      <c r="P3351" s="4">
        <v>0</v>
      </c>
      <c r="Q3351" s="4">
        <v>0</v>
      </c>
      <c r="R3351" s="4">
        <v>51</v>
      </c>
      <c r="S3351" s="4">
        <v>43</v>
      </c>
      <c r="T3351" s="4">
        <v>24</v>
      </c>
      <c r="U3351" s="4">
        <v>0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4">
        <v>0</v>
      </c>
    </row>
    <row r="3352" spans="1:40" ht="15" customHeight="1" x14ac:dyDescent="0.25">
      <c r="A3352" s="4" t="str">
        <f>EB[[#This Row],[unit]] &amp; "#" &amp; EB[[#This Row],[indic_nrg]] &amp; "#" &amp; EB[[#This Row],[product]] &amp; "#" &amp; EB[[#This Row],[geo]]</f>
        <v>TJ#B_101835#4240#CZ</v>
      </c>
      <c r="B3352" s="4" t="str">
        <f>VLOOKUP(EB[[#This Row],[product]],KS_DB[[product]:[KS]],5,FALSE)</f>
        <v>gas</v>
      </c>
      <c r="C3352" s="4" t="str">
        <f>VLOOKUP(EB[[#This Row],[product]],KS_DB[[product]:[KS]],6,FALSE)</f>
        <v>gas</v>
      </c>
      <c r="D3352" s="4">
        <f>VLOOKUP(EB[[#This Row],[product]],Carriers[],4,FALSE)</f>
        <v>1</v>
      </c>
      <c r="E3352" s="4">
        <f>VLOOKUP(EB[[#This Row],[indic_nrg]],Indicators[],4,FALSE)</f>
        <v>0</v>
      </c>
      <c r="F3352" s="4">
        <f>IFERROR(VLOOKUP(EB[[#This Row],[Source_carrier]],KS_DB[[product]:[KS]],6,FALSE),0)</f>
        <v>0</v>
      </c>
      <c r="G3352" s="4" t="s">
        <v>34</v>
      </c>
      <c r="H3352" s="4" t="s">
        <v>649</v>
      </c>
      <c r="I3352" s="4" t="s">
        <v>95</v>
      </c>
      <c r="J3352" s="4" t="s">
        <v>37</v>
      </c>
      <c r="K3352" s="4" t="s">
        <v>650</v>
      </c>
      <c r="L3352" s="4" t="s">
        <v>39</v>
      </c>
      <c r="M3352" s="4" t="s">
        <v>96</v>
      </c>
      <c r="N3352" s="4" t="s">
        <v>41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4">
        <v>0</v>
      </c>
    </row>
    <row r="3353" spans="1:40" ht="15" customHeight="1" x14ac:dyDescent="0.25">
      <c r="A3353" s="4" t="str">
        <f>EB[[#This Row],[unit]] &amp; "#" &amp; EB[[#This Row],[indic_nrg]] &amp; "#" &amp; EB[[#This Row],[product]] &amp; "#" &amp; EB[[#This Row],[geo]]</f>
        <v>TJ#B_101835#5200#CZ</v>
      </c>
      <c r="B3353" s="4" t="str">
        <f>VLOOKUP(EB[[#This Row],[product]],KS_DB[[product]:[KS]],5,FALSE)</f>
        <v>heat</v>
      </c>
      <c r="C3353" s="4" t="str">
        <f>VLOOKUP(EB[[#This Row],[product]],KS_DB[[product]:[KS]],6,FALSE)</f>
        <v>heat</v>
      </c>
      <c r="D3353" s="4">
        <f>VLOOKUP(EB[[#This Row],[product]],Carriers[],4,FALSE)</f>
        <v>1</v>
      </c>
      <c r="E3353" s="4">
        <f>VLOOKUP(EB[[#This Row],[indic_nrg]],Indicators[],4,FALSE)</f>
        <v>0</v>
      </c>
      <c r="F3353" s="4">
        <f>IFERROR(VLOOKUP(EB[[#This Row],[Source_carrier]],KS_DB[[product]:[KS]],6,FALSE),0)</f>
        <v>0</v>
      </c>
      <c r="G3353" s="4" t="s">
        <v>34</v>
      </c>
      <c r="H3353" s="4" t="s">
        <v>649</v>
      </c>
      <c r="I3353" s="4" t="s">
        <v>97</v>
      </c>
      <c r="J3353" s="4" t="s">
        <v>37</v>
      </c>
      <c r="K3353" s="4" t="s">
        <v>650</v>
      </c>
      <c r="L3353" s="4" t="s">
        <v>39</v>
      </c>
      <c r="M3353" s="4" t="s">
        <v>98</v>
      </c>
      <c r="N3353" s="4" t="s">
        <v>41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1470</v>
      </c>
      <c r="Y3353" s="4">
        <v>1230</v>
      </c>
      <c r="Z3353" s="4">
        <v>1368</v>
      </c>
      <c r="AA3353" s="4">
        <v>1419</v>
      </c>
      <c r="AB3353" s="4">
        <v>1689</v>
      </c>
      <c r="AC3353" s="4">
        <v>1763</v>
      </c>
      <c r="AD3353" s="4">
        <v>1388</v>
      </c>
      <c r="AE3353" s="4">
        <v>1221</v>
      </c>
      <c r="AF3353" s="4">
        <v>891</v>
      </c>
      <c r="AG3353" s="4">
        <v>812</v>
      </c>
      <c r="AH3353" s="4">
        <v>738</v>
      </c>
      <c r="AI3353" s="4">
        <v>705</v>
      </c>
      <c r="AJ3353" s="4">
        <v>642</v>
      </c>
      <c r="AK3353" s="4">
        <v>551</v>
      </c>
      <c r="AL3353" s="4">
        <v>434</v>
      </c>
      <c r="AM3353" s="4">
        <v>369</v>
      </c>
      <c r="AN3353" s="4">
        <v>273</v>
      </c>
    </row>
    <row r="3354" spans="1:40" ht="15" customHeight="1" x14ac:dyDescent="0.25">
      <c r="A3354" s="4" t="str">
        <f>EB[[#This Row],[unit]] &amp; "#" &amp; EB[[#This Row],[indic_nrg]] &amp; "#" &amp; EB[[#This Row],[product]] &amp; "#" &amp; EB[[#This Row],[geo]]</f>
        <v>TJ#B_101835#5500#CZ</v>
      </c>
      <c r="B3354" s="4" t="str">
        <f>VLOOKUP(EB[[#This Row],[product]],KS_DB[[product]:[KS]],5,FALSE)</f>
        <v>RES</v>
      </c>
      <c r="C3354" s="4" t="str">
        <f>VLOOKUP(EB[[#This Row],[product]],KS_DB[[product]:[KS]],6,FALSE)</f>
        <v>RES</v>
      </c>
      <c r="D3354" s="4">
        <f>VLOOKUP(EB[[#This Row],[product]],Carriers[],4,FALSE)</f>
        <v>0</v>
      </c>
      <c r="E3354" s="4">
        <f>VLOOKUP(EB[[#This Row],[indic_nrg]],Indicators[],4,FALSE)</f>
        <v>0</v>
      </c>
      <c r="F3354" s="4">
        <f>IFERROR(VLOOKUP(EB[[#This Row],[Source_carrier]],KS_DB[[product]:[KS]],6,FALSE),0)</f>
        <v>0</v>
      </c>
      <c r="G3354" s="4" t="s">
        <v>34</v>
      </c>
      <c r="H3354" s="4" t="s">
        <v>649</v>
      </c>
      <c r="I3354" s="4" t="s">
        <v>99</v>
      </c>
      <c r="J3354" s="4" t="s">
        <v>37</v>
      </c>
      <c r="K3354" s="4" t="s">
        <v>650</v>
      </c>
      <c r="L3354" s="4" t="s">
        <v>39</v>
      </c>
      <c r="M3354" s="4" t="s">
        <v>100</v>
      </c>
      <c r="N3354" s="4" t="s">
        <v>41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  <c r="Y3354" s="4">
        <v>3</v>
      </c>
      <c r="Z3354" s="4">
        <v>4</v>
      </c>
      <c r="AA3354" s="4">
        <v>20</v>
      </c>
      <c r="AB3354" s="4">
        <v>47</v>
      </c>
      <c r="AC3354" s="4">
        <v>44</v>
      </c>
      <c r="AD3354" s="4">
        <v>53</v>
      </c>
      <c r="AE3354" s="4">
        <v>44</v>
      </c>
      <c r="AF3354" s="4">
        <v>53</v>
      </c>
      <c r="AG3354" s="4">
        <v>68</v>
      </c>
      <c r="AH3354" s="4">
        <v>86</v>
      </c>
      <c r="AI3354" s="4">
        <v>91</v>
      </c>
      <c r="AJ3354" s="4">
        <v>105</v>
      </c>
      <c r="AK3354" s="4">
        <v>115</v>
      </c>
      <c r="AL3354" s="4">
        <v>122</v>
      </c>
      <c r="AM3354" s="4">
        <v>7</v>
      </c>
      <c r="AN3354" s="4">
        <v>7</v>
      </c>
    </row>
    <row r="3355" spans="1:40" ht="15" customHeight="1" x14ac:dyDescent="0.25">
      <c r="A3355" s="4" t="str">
        <f>EB[[#This Row],[unit]] &amp; "#" &amp; EB[[#This Row],[indic_nrg]] &amp; "#" &amp; EB[[#This Row],[product]] &amp; "#" &amp; EB[[#This Row],[geo]]</f>
        <v>TJ#B_101835#5532#CZ</v>
      </c>
      <c r="B3355" s="4" t="str">
        <f>VLOOKUP(EB[[#This Row],[product]],KS_DB[[product]:[KS]],5,FALSE)</f>
        <v>RES</v>
      </c>
      <c r="C3355" s="4" t="str">
        <f>VLOOKUP(EB[[#This Row],[product]],KS_DB[[product]:[KS]],6,FALSE)</f>
        <v>RES</v>
      </c>
      <c r="D3355" s="4">
        <f>VLOOKUP(EB[[#This Row],[product]],Carriers[],4,FALSE)</f>
        <v>1</v>
      </c>
      <c r="E3355" s="4">
        <f>VLOOKUP(EB[[#This Row],[indic_nrg]],Indicators[],4,FALSE)</f>
        <v>0</v>
      </c>
      <c r="F3355" s="4">
        <f>IFERROR(VLOOKUP(EB[[#This Row],[Source_carrier]],KS_DB[[product]:[KS]],6,FALSE),0)</f>
        <v>0</v>
      </c>
      <c r="G3355" s="4" t="s">
        <v>34</v>
      </c>
      <c r="H3355" s="4" t="s">
        <v>649</v>
      </c>
      <c r="I3355" s="4" t="s">
        <v>101</v>
      </c>
      <c r="J3355" s="4" t="s">
        <v>37</v>
      </c>
      <c r="K3355" s="4" t="s">
        <v>650</v>
      </c>
      <c r="L3355" s="4" t="s">
        <v>39</v>
      </c>
      <c r="M3355" s="4" t="s">
        <v>102</v>
      </c>
      <c r="N3355" s="4" t="s">
        <v>41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4">
        <v>0</v>
      </c>
    </row>
    <row r="3356" spans="1:40" ht="15" customHeight="1" x14ac:dyDescent="0.25">
      <c r="A3356" s="4" t="str">
        <f>EB[[#This Row],[unit]] &amp; "#" &amp; EB[[#This Row],[indic_nrg]] &amp; "#" &amp; EB[[#This Row],[product]] &amp; "#" &amp; EB[[#This Row],[geo]]</f>
        <v>TJ#B_101835#5540#CZ</v>
      </c>
      <c r="B3356" s="4" t="str">
        <f>VLOOKUP(EB[[#This Row],[product]],KS_DB[[product]:[KS]],5,FALSE)</f>
        <v>biomass</v>
      </c>
      <c r="C3356" s="4" t="str">
        <f>VLOOKUP(EB[[#This Row],[product]],KS_DB[[product]:[KS]],6,FALSE)</f>
        <v>biomass</v>
      </c>
      <c r="D3356" s="4">
        <f>VLOOKUP(EB[[#This Row],[product]],Carriers[],4,FALSE)</f>
        <v>0</v>
      </c>
      <c r="E3356" s="4">
        <f>VLOOKUP(EB[[#This Row],[indic_nrg]],Indicators[],4,FALSE)</f>
        <v>0</v>
      </c>
      <c r="F3356" s="4">
        <f>IFERROR(VLOOKUP(EB[[#This Row],[Source_carrier]],KS_DB[[product]:[KS]],6,FALSE),0)</f>
        <v>0</v>
      </c>
      <c r="G3356" s="4" t="s">
        <v>34</v>
      </c>
      <c r="H3356" s="4" t="s">
        <v>649</v>
      </c>
      <c r="I3356" s="4" t="s">
        <v>103</v>
      </c>
      <c r="J3356" s="4" t="s">
        <v>37</v>
      </c>
      <c r="K3356" s="4" t="s">
        <v>650</v>
      </c>
      <c r="L3356" s="4" t="s">
        <v>39</v>
      </c>
      <c r="M3356" s="4" t="s">
        <v>104</v>
      </c>
      <c r="N3356" s="4" t="s">
        <v>41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0</v>
      </c>
      <c r="Y3356" s="4">
        <v>3</v>
      </c>
      <c r="Z3356" s="4">
        <v>4</v>
      </c>
      <c r="AA3356" s="4">
        <v>20</v>
      </c>
      <c r="AB3356" s="4">
        <v>47</v>
      </c>
      <c r="AC3356" s="4">
        <v>44</v>
      </c>
      <c r="AD3356" s="4">
        <v>53</v>
      </c>
      <c r="AE3356" s="4">
        <v>44</v>
      </c>
      <c r="AF3356" s="4">
        <v>53</v>
      </c>
      <c r="AG3356" s="4">
        <v>68</v>
      </c>
      <c r="AH3356" s="4">
        <v>86</v>
      </c>
      <c r="AI3356" s="4">
        <v>91</v>
      </c>
      <c r="AJ3356" s="4">
        <v>105</v>
      </c>
      <c r="AK3356" s="4">
        <v>115</v>
      </c>
      <c r="AL3356" s="4">
        <v>122</v>
      </c>
      <c r="AM3356" s="4">
        <v>7</v>
      </c>
      <c r="AN3356" s="4">
        <v>7</v>
      </c>
    </row>
    <row r="3357" spans="1:40" ht="15" customHeight="1" x14ac:dyDescent="0.25">
      <c r="A3357" s="4" t="str">
        <f>EB[[#This Row],[unit]] &amp; "#" &amp; EB[[#This Row],[indic_nrg]] &amp; "#" &amp; EB[[#This Row],[product]] &amp; "#" &amp; EB[[#This Row],[geo]]</f>
        <v>TJ#B_101835#5541#CZ</v>
      </c>
      <c r="B3357" s="4" t="str">
        <f>VLOOKUP(EB[[#This Row],[product]],KS_DB[[product]:[KS]],5,FALSE)</f>
        <v>biomass</v>
      </c>
      <c r="C3357" s="4" t="str">
        <f>VLOOKUP(EB[[#This Row],[product]],KS_DB[[product]:[KS]],6,FALSE)</f>
        <v>biomass</v>
      </c>
      <c r="D3357" s="4">
        <f>VLOOKUP(EB[[#This Row],[product]],Carriers[],4,FALSE)</f>
        <v>1</v>
      </c>
      <c r="E3357" s="4">
        <f>VLOOKUP(EB[[#This Row],[indic_nrg]],Indicators[],4,FALSE)</f>
        <v>0</v>
      </c>
      <c r="F3357" s="4">
        <f>IFERROR(VLOOKUP(EB[[#This Row],[Source_carrier]],KS_DB[[product]:[KS]],6,FALSE),0)</f>
        <v>0</v>
      </c>
      <c r="G3357" s="4" t="s">
        <v>34</v>
      </c>
      <c r="H3357" s="4" t="s">
        <v>649</v>
      </c>
      <c r="I3357" s="4" t="s">
        <v>105</v>
      </c>
      <c r="J3357" s="4" t="s">
        <v>37</v>
      </c>
      <c r="K3357" s="4" t="s">
        <v>650</v>
      </c>
      <c r="L3357" s="4" t="s">
        <v>39</v>
      </c>
      <c r="M3357" s="4" t="s">
        <v>106</v>
      </c>
      <c r="N3357" s="4" t="s">
        <v>41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  <c r="Y3357" s="4">
        <v>0</v>
      </c>
      <c r="Z3357" s="4">
        <v>4</v>
      </c>
      <c r="AA3357" s="4">
        <v>12</v>
      </c>
      <c r="AB3357" s="4">
        <v>44</v>
      </c>
      <c r="AC3357" s="4">
        <v>42</v>
      </c>
      <c r="AD3357" s="4">
        <v>52</v>
      </c>
      <c r="AE3357" s="4">
        <v>44</v>
      </c>
      <c r="AF3357" s="4">
        <v>53</v>
      </c>
      <c r="AG3357" s="4">
        <v>61</v>
      </c>
      <c r="AH3357" s="4">
        <v>86</v>
      </c>
      <c r="AI3357" s="4">
        <v>76</v>
      </c>
      <c r="AJ3357" s="4">
        <v>93</v>
      </c>
      <c r="AK3357" s="4">
        <v>93</v>
      </c>
      <c r="AL3357" s="4">
        <v>87</v>
      </c>
      <c r="AM3357" s="4">
        <v>3</v>
      </c>
      <c r="AN3357" s="4">
        <v>2</v>
      </c>
    </row>
    <row r="3358" spans="1:40" ht="15" customHeight="1" x14ac:dyDescent="0.25">
      <c r="A3358" s="4" t="str">
        <f>EB[[#This Row],[unit]] &amp; "#" &amp; EB[[#This Row],[indic_nrg]] &amp; "#" &amp; EB[[#This Row],[product]] &amp; "#" &amp; EB[[#This Row],[geo]]</f>
        <v>TJ#B_101835#5542#CZ</v>
      </c>
      <c r="B3358" s="4" t="str">
        <f>VLOOKUP(EB[[#This Row],[product]],KS_DB[[product]:[KS]],5,FALSE)</f>
        <v>biomass</v>
      </c>
      <c r="C3358" s="4" t="str">
        <f>VLOOKUP(EB[[#This Row],[product]],KS_DB[[product]:[KS]],6,FALSE)</f>
        <v>biomass</v>
      </c>
      <c r="D3358" s="4">
        <f>VLOOKUP(EB[[#This Row],[product]],Carriers[],4,FALSE)</f>
        <v>1</v>
      </c>
      <c r="E3358" s="4">
        <f>VLOOKUP(EB[[#This Row],[indic_nrg]],Indicators[],4,FALSE)</f>
        <v>0</v>
      </c>
      <c r="F3358" s="4">
        <f>IFERROR(VLOOKUP(EB[[#This Row],[Source_carrier]],KS_DB[[product]:[KS]],6,FALSE),0)</f>
        <v>0</v>
      </c>
      <c r="G3358" s="4" t="s">
        <v>34</v>
      </c>
      <c r="H3358" s="4" t="s">
        <v>649</v>
      </c>
      <c r="I3358" s="4" t="s">
        <v>107</v>
      </c>
      <c r="J3358" s="4" t="s">
        <v>37</v>
      </c>
      <c r="K3358" s="4" t="s">
        <v>650</v>
      </c>
      <c r="L3358" s="4" t="s">
        <v>39</v>
      </c>
      <c r="M3358" s="4" t="s">
        <v>108</v>
      </c>
      <c r="N3358" s="4" t="s">
        <v>41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3</v>
      </c>
      <c r="Z3358" s="4">
        <v>0</v>
      </c>
      <c r="AA3358" s="4">
        <v>8</v>
      </c>
      <c r="AB3358" s="4">
        <v>3</v>
      </c>
      <c r="AC3358" s="4">
        <v>2</v>
      </c>
      <c r="AD3358" s="4">
        <v>1</v>
      </c>
      <c r="AE3358" s="4">
        <v>0</v>
      </c>
      <c r="AF3358" s="4">
        <v>0</v>
      </c>
      <c r="AG3358" s="4">
        <v>7</v>
      </c>
      <c r="AH3358" s="4">
        <v>0</v>
      </c>
      <c r="AI3358" s="4">
        <v>15</v>
      </c>
      <c r="AJ3358" s="4">
        <v>12</v>
      </c>
      <c r="AK3358" s="4">
        <v>22</v>
      </c>
      <c r="AL3358" s="4">
        <v>35</v>
      </c>
      <c r="AM3358" s="4">
        <v>4</v>
      </c>
      <c r="AN3358" s="4">
        <v>5</v>
      </c>
    </row>
    <row r="3359" spans="1:40" ht="15" customHeight="1" x14ac:dyDescent="0.25">
      <c r="A3359" s="4" t="str">
        <f>EB[[#This Row],[unit]] &amp; "#" &amp; EB[[#This Row],[indic_nrg]] &amp; "#" &amp; EB[[#This Row],[product]] &amp; "#" &amp; EB[[#This Row],[geo]]</f>
        <v>TJ#B_101835#55431#CZ</v>
      </c>
      <c r="B3359" s="4" t="str">
        <f>VLOOKUP(EB[[#This Row],[product]],KS_DB[[product]:[KS]],5,FALSE)</f>
        <v>biomass</v>
      </c>
      <c r="C3359" s="4" t="str">
        <f>VLOOKUP(EB[[#This Row],[product]],KS_DB[[product]:[KS]],6,FALSE)</f>
        <v>biomass</v>
      </c>
      <c r="D3359" s="4">
        <f>VLOOKUP(EB[[#This Row],[product]],Carriers[],4,FALSE)</f>
        <v>1</v>
      </c>
      <c r="E3359" s="4">
        <f>VLOOKUP(EB[[#This Row],[indic_nrg]],Indicators[],4,FALSE)</f>
        <v>0</v>
      </c>
      <c r="F3359" s="4">
        <f>IFERROR(VLOOKUP(EB[[#This Row],[Source_carrier]],KS_DB[[product]:[KS]],6,FALSE),0)</f>
        <v>0</v>
      </c>
      <c r="G3359" s="4" t="s">
        <v>34</v>
      </c>
      <c r="H3359" s="4" t="s">
        <v>649</v>
      </c>
      <c r="I3359" s="4" t="s">
        <v>109</v>
      </c>
      <c r="J3359" s="4" t="s">
        <v>37</v>
      </c>
      <c r="K3359" s="4" t="s">
        <v>650</v>
      </c>
      <c r="L3359" s="4" t="s">
        <v>39</v>
      </c>
      <c r="M3359" s="4" t="s">
        <v>110</v>
      </c>
      <c r="N3359" s="4" t="s">
        <v>41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</v>
      </c>
      <c r="Y3359" s="4">
        <v>0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</row>
    <row r="3360" spans="1:40" ht="15" customHeight="1" x14ac:dyDescent="0.25">
      <c r="A3360" s="4" t="str">
        <f>EB[[#This Row],[unit]] &amp; "#" &amp; EB[[#This Row],[indic_nrg]] &amp; "#" &amp; EB[[#This Row],[product]] &amp; "#" &amp; EB[[#This Row],[geo]]</f>
        <v>TJ#B_101835#55432#CZ</v>
      </c>
      <c r="B3360" s="4" t="str">
        <f>VLOOKUP(EB[[#This Row],[product]],KS_DB[[product]:[KS]],5,FALSE)</f>
        <v>biomass</v>
      </c>
      <c r="C3360" s="4" t="str">
        <f>VLOOKUP(EB[[#This Row],[product]],KS_DB[[product]:[KS]],6,FALSE)</f>
        <v>biomass</v>
      </c>
      <c r="D3360" s="4">
        <f>VLOOKUP(EB[[#This Row],[product]],Carriers[],4,FALSE)</f>
        <v>1</v>
      </c>
      <c r="E3360" s="4">
        <f>VLOOKUP(EB[[#This Row],[indic_nrg]],Indicators[],4,FALSE)</f>
        <v>0</v>
      </c>
      <c r="F3360" s="4">
        <f>IFERROR(VLOOKUP(EB[[#This Row],[Source_carrier]],KS_DB[[product]:[KS]],6,FALSE),0)</f>
        <v>0</v>
      </c>
      <c r="G3360" s="4" t="s">
        <v>34</v>
      </c>
      <c r="H3360" s="4" t="s">
        <v>649</v>
      </c>
      <c r="I3360" s="4" t="s">
        <v>111</v>
      </c>
      <c r="J3360" s="4" t="s">
        <v>37</v>
      </c>
      <c r="K3360" s="4" t="s">
        <v>650</v>
      </c>
      <c r="L3360" s="4" t="s">
        <v>39</v>
      </c>
      <c r="M3360" s="4" t="s">
        <v>112</v>
      </c>
      <c r="N3360" s="4" t="s">
        <v>41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</row>
    <row r="3361" spans="1:40" ht="15" customHeight="1" x14ac:dyDescent="0.25">
      <c r="A3361" s="4" t="str">
        <f>EB[[#This Row],[unit]] &amp; "#" &amp; EB[[#This Row],[indic_nrg]] &amp; "#" &amp; EB[[#This Row],[product]] &amp; "#" &amp; EB[[#This Row],[geo]]</f>
        <v>TJ#B_101835#5544#CZ</v>
      </c>
      <c r="B3361" s="4" t="str">
        <f>VLOOKUP(EB[[#This Row],[product]],KS_DB[[product]:[KS]],5,FALSE)</f>
        <v>biomass</v>
      </c>
      <c r="C3361" s="4" t="str">
        <f>VLOOKUP(EB[[#This Row],[product]],KS_DB[[product]:[KS]],6,FALSE)</f>
        <v>biomass</v>
      </c>
      <c r="D3361" s="4">
        <f>VLOOKUP(EB[[#This Row],[product]],Carriers[],4,FALSE)</f>
        <v>1</v>
      </c>
      <c r="E3361" s="4">
        <f>VLOOKUP(EB[[#This Row],[indic_nrg]],Indicators[],4,FALSE)</f>
        <v>0</v>
      </c>
      <c r="F3361" s="4">
        <f>IFERROR(VLOOKUP(EB[[#This Row],[Source_carrier]],KS_DB[[product]:[KS]],6,FALSE),0)</f>
        <v>0</v>
      </c>
      <c r="G3361" s="4" t="s">
        <v>34</v>
      </c>
      <c r="H3361" s="4" t="s">
        <v>649</v>
      </c>
      <c r="I3361" s="4" t="s">
        <v>113</v>
      </c>
      <c r="J3361" s="4" t="s">
        <v>37</v>
      </c>
      <c r="K3361" s="4" t="s">
        <v>650</v>
      </c>
      <c r="L3361" s="4" t="s">
        <v>39</v>
      </c>
      <c r="M3361" s="4" t="s">
        <v>114</v>
      </c>
      <c r="N3361" s="4" t="s">
        <v>41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</row>
    <row r="3362" spans="1:40" ht="15" customHeight="1" x14ac:dyDescent="0.25">
      <c r="A3362" s="4" t="str">
        <f>EB[[#This Row],[unit]] &amp; "#" &amp; EB[[#This Row],[indic_nrg]] &amp; "#" &amp; EB[[#This Row],[product]] &amp; "#" &amp; EB[[#This Row],[geo]]</f>
        <v>TJ#B_101835#5545#CZ</v>
      </c>
      <c r="B3362" s="4" t="str">
        <f>VLOOKUP(EB[[#This Row],[product]],KS_DB[[product]:[KS]],5,FALSE)</f>
        <v>biomass</v>
      </c>
      <c r="C3362" s="4" t="str">
        <f>VLOOKUP(EB[[#This Row],[product]],KS_DB[[product]:[KS]],6,FALSE)</f>
        <v>biomass</v>
      </c>
      <c r="D3362" s="4">
        <f>VLOOKUP(EB[[#This Row],[product]],Carriers[],4,FALSE)</f>
        <v>0</v>
      </c>
      <c r="E3362" s="4">
        <f>VLOOKUP(EB[[#This Row],[indic_nrg]],Indicators[],4,FALSE)</f>
        <v>0</v>
      </c>
      <c r="F3362" s="4">
        <f>IFERROR(VLOOKUP(EB[[#This Row],[Source_carrier]],KS_DB[[product]:[KS]],6,FALSE),0)</f>
        <v>0</v>
      </c>
      <c r="G3362" s="4" t="s">
        <v>34</v>
      </c>
      <c r="H3362" s="4" t="s">
        <v>649</v>
      </c>
      <c r="I3362" s="4" t="s">
        <v>115</v>
      </c>
      <c r="J3362" s="4" t="s">
        <v>37</v>
      </c>
      <c r="K3362" s="4" t="s">
        <v>650</v>
      </c>
      <c r="L3362" s="4" t="s">
        <v>39</v>
      </c>
      <c r="M3362" s="4" t="s">
        <v>116</v>
      </c>
      <c r="N3362" s="4" t="s">
        <v>41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</row>
    <row r="3363" spans="1:40" ht="15" customHeight="1" x14ac:dyDescent="0.25">
      <c r="A3363" s="4" t="str">
        <f>EB[[#This Row],[unit]] &amp; "#" &amp; EB[[#This Row],[indic_nrg]] &amp; "#" &amp; EB[[#This Row],[product]] &amp; "#" &amp; EB[[#This Row],[geo]]</f>
        <v>TJ#B_101835#5546#CZ</v>
      </c>
      <c r="B3363" s="4" t="str">
        <f>VLOOKUP(EB[[#This Row],[product]],KS_DB[[product]:[KS]],5,FALSE)</f>
        <v>biomass</v>
      </c>
      <c r="C3363" s="4" t="str">
        <f>VLOOKUP(EB[[#This Row],[product]],KS_DB[[product]:[KS]],6,FALSE)</f>
        <v>biomass</v>
      </c>
      <c r="D3363" s="4">
        <f>VLOOKUP(EB[[#This Row],[product]],Carriers[],4,FALSE)</f>
        <v>1</v>
      </c>
      <c r="E3363" s="4">
        <f>VLOOKUP(EB[[#This Row],[indic_nrg]],Indicators[],4,FALSE)</f>
        <v>0</v>
      </c>
      <c r="F3363" s="4">
        <f>IFERROR(VLOOKUP(EB[[#This Row],[Source_carrier]],KS_DB[[product]:[KS]],6,FALSE),0)</f>
        <v>0</v>
      </c>
      <c r="G3363" s="4" t="s">
        <v>34</v>
      </c>
      <c r="H3363" s="4" t="s">
        <v>649</v>
      </c>
      <c r="I3363" s="4" t="s">
        <v>117</v>
      </c>
      <c r="J3363" s="4" t="s">
        <v>37</v>
      </c>
      <c r="K3363" s="4" t="s">
        <v>650</v>
      </c>
      <c r="L3363" s="4" t="s">
        <v>39</v>
      </c>
      <c r="M3363" s="4" t="s">
        <v>118</v>
      </c>
      <c r="N3363" s="4" t="s">
        <v>41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</v>
      </c>
      <c r="Y3363" s="4">
        <v>0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</row>
    <row r="3364" spans="1:40" ht="15" customHeight="1" x14ac:dyDescent="0.25">
      <c r="A3364" s="4" t="str">
        <f>EB[[#This Row],[unit]] &amp; "#" &amp; EB[[#This Row],[indic_nrg]] &amp; "#" &amp; EB[[#This Row],[product]] &amp; "#" &amp; EB[[#This Row],[geo]]</f>
        <v>TJ#B_101835#5547#CZ</v>
      </c>
      <c r="B3364" s="4" t="str">
        <f>VLOOKUP(EB[[#This Row],[product]],KS_DB[[product]:[KS]],5,FALSE)</f>
        <v>biomass</v>
      </c>
      <c r="C3364" s="4" t="str">
        <f>VLOOKUP(EB[[#This Row],[product]],KS_DB[[product]:[KS]],6,FALSE)</f>
        <v>biomass</v>
      </c>
      <c r="D3364" s="4">
        <f>VLOOKUP(EB[[#This Row],[product]],Carriers[],4,FALSE)</f>
        <v>1</v>
      </c>
      <c r="E3364" s="4">
        <f>VLOOKUP(EB[[#This Row],[indic_nrg]],Indicators[],4,FALSE)</f>
        <v>0</v>
      </c>
      <c r="F3364" s="4">
        <f>IFERROR(VLOOKUP(EB[[#This Row],[Source_carrier]],KS_DB[[product]:[KS]],6,FALSE),0)</f>
        <v>0</v>
      </c>
      <c r="G3364" s="4" t="s">
        <v>34</v>
      </c>
      <c r="H3364" s="4" t="s">
        <v>649</v>
      </c>
      <c r="I3364" s="4" t="s">
        <v>119</v>
      </c>
      <c r="J3364" s="4" t="s">
        <v>37</v>
      </c>
      <c r="K3364" s="4" t="s">
        <v>650</v>
      </c>
      <c r="L3364" s="4" t="s">
        <v>39</v>
      </c>
      <c r="M3364" s="4" t="s">
        <v>120</v>
      </c>
      <c r="N3364" s="4" t="s">
        <v>41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v>0</v>
      </c>
    </row>
    <row r="3365" spans="1:40" ht="15" customHeight="1" x14ac:dyDescent="0.25">
      <c r="A3365" s="4" t="str">
        <f>EB[[#This Row],[unit]] &amp; "#" &amp; EB[[#This Row],[indic_nrg]] &amp; "#" &amp; EB[[#This Row],[product]] &amp; "#" &amp; EB[[#This Row],[geo]]</f>
        <v>TJ#B_101835#5548#CZ</v>
      </c>
      <c r="B3365" s="4" t="str">
        <f>VLOOKUP(EB[[#This Row],[product]],KS_DB[[product]:[KS]],5,FALSE)</f>
        <v>biomass</v>
      </c>
      <c r="C3365" s="4" t="str">
        <f>VLOOKUP(EB[[#This Row],[product]],KS_DB[[product]:[KS]],6,FALSE)</f>
        <v>biomass</v>
      </c>
      <c r="D3365" s="4">
        <f>VLOOKUP(EB[[#This Row],[product]],Carriers[],4,FALSE)</f>
        <v>1</v>
      </c>
      <c r="E3365" s="4">
        <f>VLOOKUP(EB[[#This Row],[indic_nrg]],Indicators[],4,FALSE)</f>
        <v>0</v>
      </c>
      <c r="F3365" s="4">
        <f>IFERROR(VLOOKUP(EB[[#This Row],[Source_carrier]],KS_DB[[product]:[KS]],6,FALSE),0)</f>
        <v>0</v>
      </c>
      <c r="G3365" s="4" t="s">
        <v>34</v>
      </c>
      <c r="H3365" s="4" t="s">
        <v>649</v>
      </c>
      <c r="I3365" s="4" t="s">
        <v>121</v>
      </c>
      <c r="J3365" s="4" t="s">
        <v>37</v>
      </c>
      <c r="K3365" s="4" t="s">
        <v>650</v>
      </c>
      <c r="L3365" s="4" t="s">
        <v>39</v>
      </c>
      <c r="M3365" s="4" t="s">
        <v>122</v>
      </c>
      <c r="N3365" s="4" t="s">
        <v>41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</v>
      </c>
      <c r="Y3365" s="4">
        <v>0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</row>
    <row r="3366" spans="1:40" ht="15" customHeight="1" x14ac:dyDescent="0.25">
      <c r="A3366" s="4" t="str">
        <f>EB[[#This Row],[unit]] &amp; "#" &amp; EB[[#This Row],[indic_nrg]] &amp; "#" &amp; EB[[#This Row],[product]] &amp; "#" &amp; EB[[#This Row],[geo]]</f>
        <v>TJ#B_101835#5549#CZ</v>
      </c>
      <c r="B3366" s="4" t="str">
        <f>VLOOKUP(EB[[#This Row],[product]],KS_DB[[product]:[KS]],5,FALSE)</f>
        <v>biomass</v>
      </c>
      <c r="C3366" s="4" t="str">
        <f>VLOOKUP(EB[[#This Row],[product]],KS_DB[[product]:[KS]],6,FALSE)</f>
        <v>biomass</v>
      </c>
      <c r="D3366" s="4">
        <f>VLOOKUP(EB[[#This Row],[product]],Carriers[],4,FALSE)</f>
        <v>1</v>
      </c>
      <c r="E3366" s="4">
        <f>VLOOKUP(EB[[#This Row],[indic_nrg]],Indicators[],4,FALSE)</f>
        <v>0</v>
      </c>
      <c r="F3366" s="4">
        <f>IFERROR(VLOOKUP(EB[[#This Row],[Source_carrier]],KS_DB[[product]:[KS]],6,FALSE),0)</f>
        <v>0</v>
      </c>
      <c r="G3366" s="4" t="s">
        <v>34</v>
      </c>
      <c r="H3366" s="4" t="s">
        <v>649</v>
      </c>
      <c r="I3366" s="4" t="s">
        <v>123</v>
      </c>
      <c r="J3366" s="4" t="s">
        <v>37</v>
      </c>
      <c r="K3366" s="4" t="s">
        <v>650</v>
      </c>
      <c r="L3366" s="4" t="s">
        <v>39</v>
      </c>
      <c r="M3366" s="4" t="s">
        <v>124</v>
      </c>
      <c r="N3366" s="4" t="s">
        <v>41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</row>
    <row r="3367" spans="1:40" ht="15" customHeight="1" x14ac:dyDescent="0.25">
      <c r="A3367" s="4" t="str">
        <f>EB[[#This Row],[unit]] &amp; "#" &amp; EB[[#This Row],[indic_nrg]] &amp; "#" &amp; EB[[#This Row],[product]] &amp; "#" &amp; EB[[#This Row],[geo]]</f>
        <v>TJ#B_101835#5550#CZ</v>
      </c>
      <c r="B3367" s="4" t="str">
        <f>VLOOKUP(EB[[#This Row],[product]],KS_DB[[product]:[KS]],5,FALSE)</f>
        <v>RES</v>
      </c>
      <c r="C3367" s="4" t="str">
        <f>VLOOKUP(EB[[#This Row],[product]],KS_DB[[product]:[KS]],6,FALSE)</f>
        <v>RES</v>
      </c>
      <c r="D3367" s="4">
        <f>VLOOKUP(EB[[#This Row],[product]],Carriers[],4,FALSE)</f>
        <v>1</v>
      </c>
      <c r="E3367" s="4">
        <f>VLOOKUP(EB[[#This Row],[indic_nrg]],Indicators[],4,FALSE)</f>
        <v>0</v>
      </c>
      <c r="F3367" s="4">
        <f>IFERROR(VLOOKUP(EB[[#This Row],[Source_carrier]],KS_DB[[product]:[KS]],6,FALSE),0)</f>
        <v>0</v>
      </c>
      <c r="G3367" s="4" t="s">
        <v>34</v>
      </c>
      <c r="H3367" s="4" t="s">
        <v>649</v>
      </c>
      <c r="I3367" s="4" t="s">
        <v>125</v>
      </c>
      <c r="J3367" s="4" t="s">
        <v>37</v>
      </c>
      <c r="K3367" s="4" t="s">
        <v>650</v>
      </c>
      <c r="L3367" s="4" t="s">
        <v>39</v>
      </c>
      <c r="M3367" s="4" t="s">
        <v>126</v>
      </c>
      <c r="N3367" s="4" t="s">
        <v>41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4">
        <v>0</v>
      </c>
    </row>
    <row r="3368" spans="1:40" ht="15" customHeight="1" x14ac:dyDescent="0.25">
      <c r="A3368" s="4" t="str">
        <f>EB[[#This Row],[unit]] &amp; "#" &amp; EB[[#This Row],[indic_nrg]] &amp; "#" &amp; EB[[#This Row],[product]] &amp; "#" &amp; EB[[#This Row],[geo]]</f>
        <v>TJ#B_101835#6000#CZ</v>
      </c>
      <c r="B3368" s="4" t="str">
        <f>VLOOKUP(EB[[#This Row],[product]],KS_DB[[product]:[KS]],5,FALSE)</f>
        <v>electricity</v>
      </c>
      <c r="C3368" s="4" t="str">
        <f>VLOOKUP(EB[[#This Row],[product]],KS_DB[[product]:[KS]],6,FALSE)</f>
        <v>electricity</v>
      </c>
      <c r="D3368" s="4">
        <f>VLOOKUP(EB[[#This Row],[product]],Carriers[],4,FALSE)</f>
        <v>1</v>
      </c>
      <c r="E3368" s="4">
        <f>VLOOKUP(EB[[#This Row],[indic_nrg]],Indicators[],4,FALSE)</f>
        <v>0</v>
      </c>
      <c r="F3368" s="4">
        <f>IFERROR(VLOOKUP(EB[[#This Row],[Source_carrier]],KS_DB[[product]:[KS]],6,FALSE),0)</f>
        <v>0</v>
      </c>
      <c r="G3368" s="4" t="s">
        <v>34</v>
      </c>
      <c r="H3368" s="4" t="s">
        <v>649</v>
      </c>
      <c r="I3368" s="4" t="s">
        <v>127</v>
      </c>
      <c r="J3368" s="4" t="s">
        <v>37</v>
      </c>
      <c r="K3368" s="4" t="s">
        <v>650</v>
      </c>
      <c r="L3368" s="4" t="s">
        <v>39</v>
      </c>
      <c r="M3368" s="4" t="s">
        <v>128</v>
      </c>
      <c r="N3368" s="4" t="s">
        <v>41</v>
      </c>
      <c r="O3368" s="4">
        <v>6372</v>
      </c>
      <c r="P3368" s="4">
        <v>5486</v>
      </c>
      <c r="Q3368" s="4">
        <v>4842</v>
      </c>
      <c r="R3368" s="4">
        <v>4349</v>
      </c>
      <c r="S3368" s="4">
        <v>4345</v>
      </c>
      <c r="T3368" s="4">
        <v>4003</v>
      </c>
      <c r="U3368" s="4">
        <v>2599</v>
      </c>
      <c r="V3368" s="4">
        <v>2959</v>
      </c>
      <c r="W3368" s="4">
        <v>4036</v>
      </c>
      <c r="X3368" s="4">
        <v>3856</v>
      </c>
      <c r="Y3368" s="4">
        <v>4021</v>
      </c>
      <c r="Z3368" s="4">
        <v>4331</v>
      </c>
      <c r="AA3368" s="4">
        <v>4651</v>
      </c>
      <c r="AB3368" s="4">
        <v>4082</v>
      </c>
      <c r="AC3368" s="4">
        <v>4043</v>
      </c>
      <c r="AD3368" s="4">
        <v>4158</v>
      </c>
      <c r="AE3368" s="4">
        <v>3618</v>
      </c>
      <c r="AF3368" s="4">
        <v>3478</v>
      </c>
      <c r="AG3368" s="4">
        <v>3229</v>
      </c>
      <c r="AH3368" s="4">
        <v>2534</v>
      </c>
      <c r="AI3368" s="4">
        <v>2603</v>
      </c>
      <c r="AJ3368" s="4">
        <v>2707</v>
      </c>
      <c r="AK3368" s="4">
        <v>2621</v>
      </c>
      <c r="AL3368" s="4">
        <v>2538</v>
      </c>
      <c r="AM3368" s="4">
        <v>2545</v>
      </c>
      <c r="AN3368" s="4">
        <v>2272</v>
      </c>
    </row>
    <row r="3369" spans="1:40" ht="15" customHeight="1" x14ac:dyDescent="0.25">
      <c r="A3369" s="4" t="str">
        <f>EB[[#This Row],[unit]] &amp; "#" &amp; EB[[#This Row],[indic_nrg]] &amp; "#" &amp; EB[[#This Row],[product]] &amp; "#" &amp; EB[[#This Row],[geo]]</f>
        <v>TJ#B_101835#7100#CZ</v>
      </c>
      <c r="B3369" s="4" t="str">
        <f>VLOOKUP(EB[[#This Row],[product]],KS_DB[[product]:[KS]],5,FALSE)</f>
        <v>other</v>
      </c>
      <c r="C3369" s="4" t="str">
        <f>VLOOKUP(EB[[#This Row],[product]],KS_DB[[product]:[KS]],6,FALSE)</f>
        <v>other</v>
      </c>
      <c r="D3369" s="4">
        <f>VLOOKUP(EB[[#This Row],[product]],Carriers[],4,FALSE)</f>
        <v>1</v>
      </c>
      <c r="E3369" s="4">
        <f>VLOOKUP(EB[[#This Row],[indic_nrg]],Indicators[],4,FALSE)</f>
        <v>0</v>
      </c>
      <c r="F3369" s="4">
        <f>IFERROR(VLOOKUP(EB[[#This Row],[Source_carrier]],KS_DB[[product]:[KS]],6,FALSE),0)</f>
        <v>0</v>
      </c>
      <c r="G3369" s="4" t="s">
        <v>34</v>
      </c>
      <c r="H3369" s="4" t="s">
        <v>649</v>
      </c>
      <c r="I3369" s="4" t="s">
        <v>129</v>
      </c>
      <c r="J3369" s="4" t="s">
        <v>37</v>
      </c>
      <c r="K3369" s="4" t="s">
        <v>650</v>
      </c>
      <c r="L3369" s="4" t="s">
        <v>39</v>
      </c>
      <c r="M3369" s="4" t="s">
        <v>130</v>
      </c>
      <c r="N3369" s="4" t="s">
        <v>41</v>
      </c>
      <c r="O3369" s="4">
        <v>13</v>
      </c>
      <c r="P3369" s="4">
        <v>24</v>
      </c>
      <c r="Q3369" s="4">
        <v>32</v>
      </c>
      <c r="R3369" s="4">
        <v>32</v>
      </c>
      <c r="S3369" s="4">
        <v>25</v>
      </c>
      <c r="T3369" s="4">
        <v>10</v>
      </c>
      <c r="U3369" s="4">
        <v>4</v>
      </c>
      <c r="V3369" s="4">
        <v>5</v>
      </c>
      <c r="W3369" s="4">
        <v>4</v>
      </c>
      <c r="X3369" s="4">
        <v>4</v>
      </c>
      <c r="Y3369" s="4">
        <v>3</v>
      </c>
      <c r="Z3369" s="4">
        <v>3</v>
      </c>
      <c r="AA3369" s="4">
        <v>1</v>
      </c>
      <c r="AB3369" s="4">
        <v>4</v>
      </c>
      <c r="AC3369" s="4">
        <v>3</v>
      </c>
      <c r="AD3369" s="4">
        <v>3</v>
      </c>
      <c r="AE3369" s="4">
        <v>1</v>
      </c>
      <c r="AF3369" s="4">
        <v>1</v>
      </c>
      <c r="AG3369" s="4">
        <v>0</v>
      </c>
      <c r="AH3369" s="4">
        <v>0</v>
      </c>
      <c r="AI3369" s="4">
        <v>0</v>
      </c>
      <c r="AJ3369" s="4">
        <v>0</v>
      </c>
      <c r="AK3369" s="4">
        <v>2</v>
      </c>
      <c r="AL3369" s="4">
        <v>7</v>
      </c>
      <c r="AM3369" s="4">
        <v>8</v>
      </c>
      <c r="AN3369" s="4">
        <v>0</v>
      </c>
    </row>
    <row r="3370" spans="1:40" ht="15" customHeight="1" x14ac:dyDescent="0.25">
      <c r="A3370" s="4" t="str">
        <f>EB[[#This Row],[unit]] &amp; "#" &amp; EB[[#This Row],[indic_nrg]] &amp; "#" &amp; EB[[#This Row],[product]] &amp; "#" &amp; EB[[#This Row],[geo]]</f>
        <v>TJ#B_101835#7200#CZ</v>
      </c>
      <c r="B3370" s="4" t="str">
        <f>VLOOKUP(EB[[#This Row],[product]],KS_DB[[product]:[KS]],5,FALSE)</f>
        <v>other</v>
      </c>
      <c r="C3370" s="4" t="str">
        <f>VLOOKUP(EB[[#This Row],[product]],KS_DB[[product]:[KS]],6,FALSE)</f>
        <v>other</v>
      </c>
      <c r="D3370" s="4">
        <f>VLOOKUP(EB[[#This Row],[product]],Carriers[],4,FALSE)</f>
        <v>0</v>
      </c>
      <c r="E3370" s="4">
        <f>VLOOKUP(EB[[#This Row],[indic_nrg]],Indicators[],4,FALSE)</f>
        <v>0</v>
      </c>
      <c r="F3370" s="4">
        <f>IFERROR(VLOOKUP(EB[[#This Row],[Source_carrier]],KS_DB[[product]:[KS]],6,FALSE),0)</f>
        <v>0</v>
      </c>
      <c r="G3370" s="4" t="s">
        <v>34</v>
      </c>
      <c r="H3370" s="4" t="s">
        <v>649</v>
      </c>
      <c r="I3370" s="4" t="s">
        <v>131</v>
      </c>
      <c r="J3370" s="4" t="s">
        <v>37</v>
      </c>
      <c r="K3370" s="4" t="s">
        <v>650</v>
      </c>
      <c r="L3370" s="4" t="s">
        <v>39</v>
      </c>
      <c r="M3370" s="4" t="s">
        <v>132</v>
      </c>
      <c r="N3370" s="4" t="s">
        <v>41</v>
      </c>
      <c r="O3370" s="4">
        <v>13</v>
      </c>
      <c r="P3370" s="4">
        <v>24</v>
      </c>
      <c r="Q3370" s="4">
        <v>32</v>
      </c>
      <c r="R3370" s="4">
        <v>32</v>
      </c>
      <c r="S3370" s="4">
        <v>25</v>
      </c>
      <c r="T3370" s="4">
        <v>10</v>
      </c>
      <c r="U3370" s="4">
        <v>4</v>
      </c>
      <c r="V3370" s="4">
        <v>5</v>
      </c>
      <c r="W3370" s="4">
        <v>4</v>
      </c>
      <c r="X3370" s="4">
        <v>4</v>
      </c>
      <c r="Y3370" s="4">
        <v>3</v>
      </c>
      <c r="Z3370" s="4">
        <v>3</v>
      </c>
      <c r="AA3370" s="4">
        <v>1</v>
      </c>
      <c r="AB3370" s="4">
        <v>4</v>
      </c>
      <c r="AC3370" s="4">
        <v>3</v>
      </c>
      <c r="AD3370" s="4">
        <v>3</v>
      </c>
      <c r="AE3370" s="4">
        <v>1</v>
      </c>
      <c r="AF3370" s="4">
        <v>1</v>
      </c>
      <c r="AG3370" s="4">
        <v>0</v>
      </c>
      <c r="AH3370" s="4">
        <v>0</v>
      </c>
      <c r="AI3370" s="4">
        <v>0</v>
      </c>
      <c r="AJ3370" s="4">
        <v>0</v>
      </c>
      <c r="AK3370" s="4">
        <v>2</v>
      </c>
      <c r="AL3370" s="4">
        <v>7</v>
      </c>
      <c r="AM3370" s="4">
        <v>8</v>
      </c>
      <c r="AN3370" s="4">
        <v>0</v>
      </c>
    </row>
    <row r="3371" spans="1:40" ht="15" customHeight="1" x14ac:dyDescent="0.25">
      <c r="A3371" s="4" t="str">
        <f>EB[[#This Row],[unit]] &amp; "#" &amp; EB[[#This Row],[indic_nrg]] &amp; "#" &amp; EB[[#This Row],[product]] &amp; "#" &amp; EB[[#This Row],[geo]]</f>
        <v>TJ#B_101840#0000#CZ</v>
      </c>
      <c r="B3371" s="4" t="str">
        <f>VLOOKUP(EB[[#This Row],[product]],KS_DB[[product]:[KS]],5,FALSE)</f>
        <v>all</v>
      </c>
      <c r="C3371" s="4" t="str">
        <f>VLOOKUP(EB[[#This Row],[product]],KS_DB[[product]:[KS]],6,FALSE)</f>
        <v>all</v>
      </c>
      <c r="D3371" s="4">
        <f>VLOOKUP(EB[[#This Row],[product]],Carriers[],4,FALSE)</f>
        <v>0</v>
      </c>
      <c r="E3371" s="4">
        <f>VLOOKUP(EB[[#This Row],[indic_nrg]],Indicators[],4,FALSE)</f>
        <v>0</v>
      </c>
      <c r="F3371" s="4">
        <f>IFERROR(VLOOKUP(EB[[#This Row],[Source_carrier]],KS_DB[[product]:[KS]],6,FALSE),0)</f>
        <v>0</v>
      </c>
      <c r="G3371" s="4" t="s">
        <v>34</v>
      </c>
      <c r="H3371" s="4" t="s">
        <v>651</v>
      </c>
      <c r="I3371" s="4" t="s">
        <v>36</v>
      </c>
      <c r="J3371" s="4" t="s">
        <v>37</v>
      </c>
      <c r="K3371" s="4" t="s">
        <v>652</v>
      </c>
      <c r="L3371" s="4" t="s">
        <v>39</v>
      </c>
      <c r="M3371" s="4" t="s">
        <v>40</v>
      </c>
      <c r="N3371" s="4" t="s">
        <v>41</v>
      </c>
      <c r="O3371" s="4">
        <v>15444</v>
      </c>
      <c r="P3371" s="4">
        <v>15582</v>
      </c>
      <c r="Q3371" s="4">
        <v>16066</v>
      </c>
      <c r="R3371" s="4">
        <v>15929</v>
      </c>
      <c r="S3371" s="4">
        <v>20102</v>
      </c>
      <c r="T3371" s="4">
        <v>17430</v>
      </c>
      <c r="U3371" s="4">
        <v>17859</v>
      </c>
      <c r="V3371" s="4">
        <v>16392</v>
      </c>
      <c r="W3371" s="4">
        <v>13231</v>
      </c>
      <c r="X3371" s="4">
        <v>25605</v>
      </c>
      <c r="Y3371" s="4">
        <v>20300</v>
      </c>
      <c r="Z3371" s="4">
        <v>22396</v>
      </c>
      <c r="AA3371" s="4">
        <v>26191</v>
      </c>
      <c r="AB3371" s="4">
        <v>16910</v>
      </c>
      <c r="AC3371" s="4">
        <v>17923</v>
      </c>
      <c r="AD3371" s="4">
        <v>26384</v>
      </c>
      <c r="AE3371" s="4">
        <v>26371</v>
      </c>
      <c r="AF3371" s="4">
        <v>27679</v>
      </c>
      <c r="AG3371" s="4">
        <v>25612</v>
      </c>
      <c r="AH3371" s="4">
        <v>24844</v>
      </c>
      <c r="AI3371" s="4">
        <v>24528</v>
      </c>
      <c r="AJ3371" s="4">
        <v>24234</v>
      </c>
      <c r="AK3371" s="4">
        <v>24518</v>
      </c>
      <c r="AL3371" s="4">
        <v>23982</v>
      </c>
      <c r="AM3371" s="4">
        <v>24670</v>
      </c>
      <c r="AN3371" s="4">
        <v>25564</v>
      </c>
    </row>
    <row r="3372" spans="1:40" ht="15" customHeight="1" x14ac:dyDescent="0.25">
      <c r="A3372" s="4" t="str">
        <f>EB[[#This Row],[unit]] &amp; "#" &amp; EB[[#This Row],[indic_nrg]] &amp; "#" &amp; EB[[#This Row],[product]] &amp; "#" &amp; EB[[#This Row],[geo]]</f>
        <v>TJ#B_101840#2000#CZ</v>
      </c>
      <c r="B3372" s="4" t="str">
        <f>VLOOKUP(EB[[#This Row],[product]],KS_DB[[product]:[KS]],5,FALSE)</f>
        <v>solid</v>
      </c>
      <c r="C3372" s="4" t="str">
        <f>VLOOKUP(EB[[#This Row],[product]],KS_DB[[product]:[KS]],6,FALSE)</f>
        <v>solid</v>
      </c>
      <c r="D3372" s="4">
        <f>VLOOKUP(EB[[#This Row],[product]],Carriers[],4,FALSE)</f>
        <v>0</v>
      </c>
      <c r="E3372" s="4">
        <f>VLOOKUP(EB[[#This Row],[indic_nrg]],Indicators[],4,FALSE)</f>
        <v>0</v>
      </c>
      <c r="F3372" s="4">
        <f>IFERROR(VLOOKUP(EB[[#This Row],[Source_carrier]],KS_DB[[product]:[KS]],6,FALSE),0)</f>
        <v>0</v>
      </c>
      <c r="G3372" s="4" t="s">
        <v>34</v>
      </c>
      <c r="H3372" s="4" t="s">
        <v>651</v>
      </c>
      <c r="I3372" s="4" t="s">
        <v>18</v>
      </c>
      <c r="J3372" s="4" t="s">
        <v>37</v>
      </c>
      <c r="K3372" s="4" t="s">
        <v>652</v>
      </c>
      <c r="L3372" s="4" t="s">
        <v>39</v>
      </c>
      <c r="M3372" s="4" t="s">
        <v>42</v>
      </c>
      <c r="N3372" s="4" t="s">
        <v>41</v>
      </c>
      <c r="O3372" s="4">
        <v>9878</v>
      </c>
      <c r="P3372" s="4">
        <v>10452</v>
      </c>
      <c r="Q3372" s="4">
        <v>11278</v>
      </c>
      <c r="R3372" s="4">
        <v>8737</v>
      </c>
      <c r="S3372" s="4">
        <v>7761</v>
      </c>
      <c r="T3372" s="4">
        <v>6416</v>
      </c>
      <c r="U3372" s="4">
        <v>5495</v>
      </c>
      <c r="V3372" s="4">
        <v>5579</v>
      </c>
      <c r="W3372" s="4">
        <v>2510</v>
      </c>
      <c r="X3372" s="4">
        <v>2615</v>
      </c>
      <c r="Y3372" s="4">
        <v>3334</v>
      </c>
      <c r="Z3372" s="4">
        <v>2617</v>
      </c>
      <c r="AA3372" s="4">
        <v>2504</v>
      </c>
      <c r="AB3372" s="4">
        <v>2601</v>
      </c>
      <c r="AC3372" s="4">
        <v>1183</v>
      </c>
      <c r="AD3372" s="4">
        <v>3032</v>
      </c>
      <c r="AE3372" s="4">
        <v>2756</v>
      </c>
      <c r="AF3372" s="4">
        <v>3181</v>
      </c>
      <c r="AG3372" s="4">
        <v>2475</v>
      </c>
      <c r="AH3372" s="4">
        <v>3152</v>
      </c>
      <c r="AI3372" s="4">
        <v>2426</v>
      </c>
      <c r="AJ3372" s="4">
        <v>2021</v>
      </c>
      <c r="AK3372" s="4">
        <v>2149</v>
      </c>
      <c r="AL3372" s="4">
        <v>1682</v>
      </c>
      <c r="AM3372" s="4">
        <v>1394</v>
      </c>
      <c r="AN3372" s="4">
        <v>1300</v>
      </c>
    </row>
    <row r="3373" spans="1:40" ht="15" customHeight="1" x14ac:dyDescent="0.25">
      <c r="A3373" s="4" t="str">
        <f>EB[[#This Row],[unit]] &amp; "#" &amp; EB[[#This Row],[indic_nrg]] &amp; "#" &amp; EB[[#This Row],[product]] &amp; "#" &amp; EB[[#This Row],[geo]]</f>
        <v>TJ#B_101840#2100#CZ</v>
      </c>
      <c r="B3373" s="4" t="str">
        <f>VLOOKUP(EB[[#This Row],[product]],KS_DB[[product]:[KS]],5,FALSE)</f>
        <v>solid</v>
      </c>
      <c r="C3373" s="4" t="str">
        <f>VLOOKUP(EB[[#This Row],[product]],KS_DB[[product]:[KS]],6,FALSE)</f>
        <v>solid</v>
      </c>
      <c r="D3373" s="4">
        <f>VLOOKUP(EB[[#This Row],[product]],Carriers[],4,FALSE)</f>
        <v>0</v>
      </c>
      <c r="E3373" s="4">
        <f>VLOOKUP(EB[[#This Row],[indic_nrg]],Indicators[],4,FALSE)</f>
        <v>0</v>
      </c>
      <c r="F3373" s="4">
        <f>IFERROR(VLOOKUP(EB[[#This Row],[Source_carrier]],KS_DB[[product]:[KS]],6,FALSE),0)</f>
        <v>0</v>
      </c>
      <c r="G3373" s="4" t="s">
        <v>34</v>
      </c>
      <c r="H3373" s="4" t="s">
        <v>651</v>
      </c>
      <c r="I3373" s="4" t="s">
        <v>43</v>
      </c>
      <c r="J3373" s="4" t="s">
        <v>37</v>
      </c>
      <c r="K3373" s="4" t="s">
        <v>652</v>
      </c>
      <c r="L3373" s="4" t="s">
        <v>39</v>
      </c>
      <c r="M3373" s="4" t="s">
        <v>44</v>
      </c>
      <c r="N3373" s="4" t="s">
        <v>41</v>
      </c>
      <c r="O3373" s="4">
        <v>574</v>
      </c>
      <c r="P3373" s="4">
        <v>595</v>
      </c>
      <c r="Q3373" s="4">
        <v>514</v>
      </c>
      <c r="R3373" s="4">
        <v>999</v>
      </c>
      <c r="S3373" s="4">
        <v>1614</v>
      </c>
      <c r="T3373" s="4">
        <v>1399</v>
      </c>
      <c r="U3373" s="4">
        <v>1349</v>
      </c>
      <c r="V3373" s="4">
        <v>1234</v>
      </c>
      <c r="W3373" s="4">
        <v>28</v>
      </c>
      <c r="X3373" s="4">
        <v>354</v>
      </c>
      <c r="Y3373" s="4">
        <v>322</v>
      </c>
      <c r="Z3373" s="4">
        <v>342</v>
      </c>
      <c r="AA3373" s="4">
        <v>282</v>
      </c>
      <c r="AB3373" s="4">
        <v>203</v>
      </c>
      <c r="AC3373" s="4">
        <v>663</v>
      </c>
      <c r="AD3373" s="4">
        <v>468</v>
      </c>
      <c r="AE3373" s="4">
        <v>422</v>
      </c>
      <c r="AF3373" s="4">
        <v>437</v>
      </c>
      <c r="AG3373" s="4">
        <v>233</v>
      </c>
      <c r="AH3373" s="4">
        <v>437</v>
      </c>
      <c r="AI3373" s="4">
        <v>348</v>
      </c>
      <c r="AJ3373" s="4">
        <v>237</v>
      </c>
      <c r="AK3373" s="4">
        <v>574</v>
      </c>
      <c r="AL3373" s="4">
        <v>268</v>
      </c>
      <c r="AM3373" s="4">
        <v>0</v>
      </c>
      <c r="AN3373" s="4">
        <v>0</v>
      </c>
    </row>
    <row r="3374" spans="1:40" ht="15" customHeight="1" x14ac:dyDescent="0.25">
      <c r="A3374" s="4" t="str">
        <f>EB[[#This Row],[unit]] &amp; "#" &amp; EB[[#This Row],[indic_nrg]] &amp; "#" &amp; EB[[#This Row],[product]] &amp; "#" &amp; EB[[#This Row],[geo]]</f>
        <v>TJ#B_101840#2112#CZ</v>
      </c>
      <c r="B3374" s="4" t="str">
        <f>VLOOKUP(EB[[#This Row],[product]],KS_DB[[product]:[KS]],5,FALSE)</f>
        <v>solid</v>
      </c>
      <c r="C3374" s="4" t="str">
        <f>VLOOKUP(EB[[#This Row],[product]],KS_DB[[product]:[KS]],6,FALSE)</f>
        <v>solid</v>
      </c>
      <c r="D3374" s="4">
        <f>VLOOKUP(EB[[#This Row],[product]],Carriers[],4,FALSE)</f>
        <v>1</v>
      </c>
      <c r="E3374" s="4">
        <f>VLOOKUP(EB[[#This Row],[indic_nrg]],Indicators[],4,FALSE)</f>
        <v>0</v>
      </c>
      <c r="F3374" s="4">
        <f>IFERROR(VLOOKUP(EB[[#This Row],[Source_carrier]],KS_DB[[product]:[KS]],6,FALSE),0)</f>
        <v>0</v>
      </c>
      <c r="G3374" s="4" t="s">
        <v>34</v>
      </c>
      <c r="H3374" s="4" t="s">
        <v>651</v>
      </c>
      <c r="I3374" s="4" t="s">
        <v>45</v>
      </c>
      <c r="J3374" s="4" t="s">
        <v>37</v>
      </c>
      <c r="K3374" s="4" t="s">
        <v>652</v>
      </c>
      <c r="L3374" s="4" t="s">
        <v>39</v>
      </c>
      <c r="M3374" s="4" t="s">
        <v>46</v>
      </c>
      <c r="N3374" s="4" t="s">
        <v>41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4">
        <v>0</v>
      </c>
    </row>
    <row r="3375" spans="1:40" ht="15" customHeight="1" x14ac:dyDescent="0.25">
      <c r="A3375" s="4" t="str">
        <f>EB[[#This Row],[unit]] &amp; "#" &amp; EB[[#This Row],[indic_nrg]] &amp; "#" &amp; EB[[#This Row],[product]] &amp; "#" &amp; EB[[#This Row],[geo]]</f>
        <v>TJ#B_101840#2115#CZ</v>
      </c>
      <c r="B3375" s="4" t="str">
        <f>VLOOKUP(EB[[#This Row],[product]],KS_DB[[product]:[KS]],5,FALSE)</f>
        <v>solid</v>
      </c>
      <c r="C3375" s="4" t="str">
        <f>VLOOKUP(EB[[#This Row],[product]],KS_DB[[product]:[KS]],6,FALSE)</f>
        <v>solid</v>
      </c>
      <c r="D3375" s="4">
        <f>VLOOKUP(EB[[#This Row],[product]],Carriers[],4,FALSE)</f>
        <v>1</v>
      </c>
      <c r="E3375" s="4">
        <f>VLOOKUP(EB[[#This Row],[indic_nrg]],Indicators[],4,FALSE)</f>
        <v>0</v>
      </c>
      <c r="F3375" s="4">
        <f>IFERROR(VLOOKUP(EB[[#This Row],[Source_carrier]],KS_DB[[product]:[KS]],6,FALSE),0)</f>
        <v>0</v>
      </c>
      <c r="G3375" s="4" t="s">
        <v>34</v>
      </c>
      <c r="H3375" s="4" t="s">
        <v>651</v>
      </c>
      <c r="I3375" s="4" t="s">
        <v>47</v>
      </c>
      <c r="J3375" s="4" t="s">
        <v>37</v>
      </c>
      <c r="K3375" s="4" t="s">
        <v>652</v>
      </c>
      <c r="L3375" s="4" t="s">
        <v>39</v>
      </c>
      <c r="M3375" s="4" t="s">
        <v>48</v>
      </c>
      <c r="N3375" s="4" t="s">
        <v>41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0</v>
      </c>
      <c r="AK3375" s="4">
        <v>0</v>
      </c>
      <c r="AL3375" s="4">
        <v>0</v>
      </c>
      <c r="AM3375" s="4">
        <v>0</v>
      </c>
      <c r="AN3375" s="4">
        <v>0</v>
      </c>
    </row>
    <row r="3376" spans="1:40" ht="15" customHeight="1" x14ac:dyDescent="0.25">
      <c r="A3376" s="4" t="str">
        <f>EB[[#This Row],[unit]] &amp; "#" &amp; EB[[#This Row],[indic_nrg]] &amp; "#" &amp; EB[[#This Row],[product]] &amp; "#" &amp; EB[[#This Row],[geo]]</f>
        <v>TJ#B_101840#2116#CZ</v>
      </c>
      <c r="B3376" s="4" t="str">
        <f>VLOOKUP(EB[[#This Row],[product]],KS_DB[[product]:[KS]],5,FALSE)</f>
        <v>solid</v>
      </c>
      <c r="C3376" s="4" t="str">
        <f>VLOOKUP(EB[[#This Row],[product]],KS_DB[[product]:[KS]],6,FALSE)</f>
        <v>solid</v>
      </c>
      <c r="D3376" s="4">
        <f>VLOOKUP(EB[[#This Row],[product]],Carriers[],4,FALSE)</f>
        <v>1</v>
      </c>
      <c r="E3376" s="4">
        <f>VLOOKUP(EB[[#This Row],[indic_nrg]],Indicators[],4,FALSE)</f>
        <v>0</v>
      </c>
      <c r="F3376" s="4">
        <f>IFERROR(VLOOKUP(EB[[#This Row],[Source_carrier]],KS_DB[[product]:[KS]],6,FALSE),0)</f>
        <v>0</v>
      </c>
      <c r="G3376" s="4" t="s">
        <v>34</v>
      </c>
      <c r="H3376" s="4" t="s">
        <v>651</v>
      </c>
      <c r="I3376" s="4" t="s">
        <v>49</v>
      </c>
      <c r="J3376" s="4" t="s">
        <v>37</v>
      </c>
      <c r="K3376" s="4" t="s">
        <v>652</v>
      </c>
      <c r="L3376" s="4" t="s">
        <v>39</v>
      </c>
      <c r="M3376" s="4" t="s">
        <v>50</v>
      </c>
      <c r="N3376" s="4" t="s">
        <v>41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</row>
    <row r="3377" spans="1:40" ht="15" customHeight="1" x14ac:dyDescent="0.25">
      <c r="A3377" s="4" t="str">
        <f>EB[[#This Row],[unit]] &amp; "#" &amp; EB[[#This Row],[indic_nrg]] &amp; "#" &amp; EB[[#This Row],[product]] &amp; "#" &amp; EB[[#This Row],[geo]]</f>
        <v>TJ#B_101840#2117#CZ</v>
      </c>
      <c r="B3377" s="4" t="str">
        <f>VLOOKUP(EB[[#This Row],[product]],KS_DB[[product]:[KS]],5,FALSE)</f>
        <v>solid</v>
      </c>
      <c r="C3377" s="4" t="str">
        <f>VLOOKUP(EB[[#This Row],[product]],KS_DB[[product]:[KS]],6,FALSE)</f>
        <v>solid</v>
      </c>
      <c r="D3377" s="4">
        <f>VLOOKUP(EB[[#This Row],[product]],Carriers[],4,FALSE)</f>
        <v>1</v>
      </c>
      <c r="E3377" s="4">
        <f>VLOOKUP(EB[[#This Row],[indic_nrg]],Indicators[],4,FALSE)</f>
        <v>0</v>
      </c>
      <c r="F3377" s="4">
        <f>IFERROR(VLOOKUP(EB[[#This Row],[Source_carrier]],KS_DB[[product]:[KS]],6,FALSE),0)</f>
        <v>0</v>
      </c>
      <c r="G3377" s="4" t="s">
        <v>34</v>
      </c>
      <c r="H3377" s="4" t="s">
        <v>651</v>
      </c>
      <c r="I3377" s="4" t="s">
        <v>51</v>
      </c>
      <c r="J3377" s="4" t="s">
        <v>37</v>
      </c>
      <c r="K3377" s="4" t="s">
        <v>652</v>
      </c>
      <c r="L3377" s="4" t="s">
        <v>39</v>
      </c>
      <c r="M3377" s="4" t="s">
        <v>52</v>
      </c>
      <c r="N3377" s="4" t="s">
        <v>41</v>
      </c>
      <c r="O3377" s="4">
        <v>574</v>
      </c>
      <c r="P3377" s="4">
        <v>595</v>
      </c>
      <c r="Q3377" s="4">
        <v>514</v>
      </c>
      <c r="R3377" s="4">
        <v>942</v>
      </c>
      <c r="S3377" s="4">
        <v>1585</v>
      </c>
      <c r="T3377" s="4">
        <v>1371</v>
      </c>
      <c r="U3377" s="4">
        <v>1349</v>
      </c>
      <c r="V3377" s="4">
        <v>1205</v>
      </c>
      <c r="W3377" s="4">
        <v>0</v>
      </c>
      <c r="X3377" s="4">
        <v>325</v>
      </c>
      <c r="Y3377" s="4">
        <v>322</v>
      </c>
      <c r="Z3377" s="4">
        <v>342</v>
      </c>
      <c r="AA3377" s="4">
        <v>282</v>
      </c>
      <c r="AB3377" s="4">
        <v>203</v>
      </c>
      <c r="AC3377" s="4">
        <v>663</v>
      </c>
      <c r="AD3377" s="4">
        <v>468</v>
      </c>
      <c r="AE3377" s="4">
        <v>422</v>
      </c>
      <c r="AF3377" s="4">
        <v>437</v>
      </c>
      <c r="AG3377" s="4">
        <v>233</v>
      </c>
      <c r="AH3377" s="4">
        <v>437</v>
      </c>
      <c r="AI3377" s="4">
        <v>348</v>
      </c>
      <c r="AJ3377" s="4">
        <v>237</v>
      </c>
      <c r="AK3377" s="4">
        <v>574</v>
      </c>
      <c r="AL3377" s="4">
        <v>268</v>
      </c>
      <c r="AM3377" s="4">
        <v>0</v>
      </c>
      <c r="AN3377" s="4">
        <v>0</v>
      </c>
    </row>
    <row r="3378" spans="1:40" ht="15" customHeight="1" x14ac:dyDescent="0.25">
      <c r="A3378" s="4" t="str">
        <f>EB[[#This Row],[unit]] &amp; "#" &amp; EB[[#This Row],[indic_nrg]] &amp; "#" &amp; EB[[#This Row],[product]] &amp; "#" &amp; EB[[#This Row],[geo]]</f>
        <v>TJ#B_101840#2118#CZ</v>
      </c>
      <c r="B3378" s="4" t="str">
        <f>VLOOKUP(EB[[#This Row],[product]],KS_DB[[product]:[KS]],5,FALSE)</f>
        <v>solid</v>
      </c>
      <c r="C3378" s="4" t="str">
        <f>VLOOKUP(EB[[#This Row],[product]],KS_DB[[product]:[KS]],6,FALSE)</f>
        <v>solid</v>
      </c>
      <c r="D3378" s="4">
        <f>VLOOKUP(EB[[#This Row],[product]],Carriers[],4,FALSE)</f>
        <v>1</v>
      </c>
      <c r="E3378" s="4">
        <f>VLOOKUP(EB[[#This Row],[indic_nrg]],Indicators[],4,FALSE)</f>
        <v>0</v>
      </c>
      <c r="F3378" s="4">
        <f>IFERROR(VLOOKUP(EB[[#This Row],[Source_carrier]],KS_DB[[product]:[KS]],6,FALSE),0)</f>
        <v>0</v>
      </c>
      <c r="G3378" s="4" t="s">
        <v>34</v>
      </c>
      <c r="H3378" s="4" t="s">
        <v>651</v>
      </c>
      <c r="I3378" s="4" t="s">
        <v>53</v>
      </c>
      <c r="J3378" s="4" t="s">
        <v>37</v>
      </c>
      <c r="K3378" s="4" t="s">
        <v>652</v>
      </c>
      <c r="L3378" s="4" t="s">
        <v>39</v>
      </c>
      <c r="M3378" s="4" t="s">
        <v>54</v>
      </c>
      <c r="N3378" s="4" t="s">
        <v>41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</row>
    <row r="3379" spans="1:40" ht="15" customHeight="1" x14ac:dyDescent="0.25">
      <c r="A3379" s="4" t="str">
        <f>EB[[#This Row],[unit]] &amp; "#" &amp; EB[[#This Row],[indic_nrg]] &amp; "#" &amp; EB[[#This Row],[product]] &amp; "#" &amp; EB[[#This Row],[geo]]</f>
        <v>TJ#B_101840#2121#CZ</v>
      </c>
      <c r="B3379" s="4" t="str">
        <f>VLOOKUP(EB[[#This Row],[product]],KS_DB[[product]:[KS]],5,FALSE)</f>
        <v>solid</v>
      </c>
      <c r="C3379" s="4" t="str">
        <f>VLOOKUP(EB[[#This Row],[product]],KS_DB[[product]:[KS]],6,FALSE)</f>
        <v>solid</v>
      </c>
      <c r="D3379" s="4">
        <f>VLOOKUP(EB[[#This Row],[product]],Carriers[],4,FALSE)</f>
        <v>1</v>
      </c>
      <c r="E3379" s="4">
        <f>VLOOKUP(EB[[#This Row],[indic_nrg]],Indicators[],4,FALSE)</f>
        <v>0</v>
      </c>
      <c r="F3379" s="4">
        <f>IFERROR(VLOOKUP(EB[[#This Row],[Source_carrier]],KS_DB[[product]:[KS]],6,FALSE),0)</f>
        <v>0</v>
      </c>
      <c r="G3379" s="4" t="s">
        <v>34</v>
      </c>
      <c r="H3379" s="4" t="s">
        <v>651</v>
      </c>
      <c r="I3379" s="4" t="s">
        <v>55</v>
      </c>
      <c r="J3379" s="4" t="s">
        <v>37</v>
      </c>
      <c r="K3379" s="4" t="s">
        <v>652</v>
      </c>
      <c r="L3379" s="4" t="s">
        <v>39</v>
      </c>
      <c r="M3379" s="4" t="s">
        <v>56</v>
      </c>
      <c r="N3379" s="4" t="s">
        <v>41</v>
      </c>
      <c r="O3379" s="4">
        <v>0</v>
      </c>
      <c r="P3379" s="4">
        <v>0</v>
      </c>
      <c r="Q3379" s="4">
        <v>0</v>
      </c>
      <c r="R3379" s="4">
        <v>57</v>
      </c>
      <c r="S3379" s="4">
        <v>28</v>
      </c>
      <c r="T3379" s="4">
        <v>28</v>
      </c>
      <c r="U3379" s="4">
        <v>0</v>
      </c>
      <c r="V3379" s="4">
        <v>28</v>
      </c>
      <c r="W3379" s="4">
        <v>28</v>
      </c>
      <c r="X3379" s="4">
        <v>28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</row>
    <row r="3380" spans="1:40" ht="15" customHeight="1" x14ac:dyDescent="0.25">
      <c r="A3380" s="4" t="str">
        <f>EB[[#This Row],[unit]] &amp; "#" &amp; EB[[#This Row],[indic_nrg]] &amp; "#" &amp; EB[[#This Row],[product]] &amp; "#" &amp; EB[[#This Row],[geo]]</f>
        <v>TJ#B_101840#2122#CZ</v>
      </c>
      <c r="B3380" s="4" t="str">
        <f>VLOOKUP(EB[[#This Row],[product]],KS_DB[[product]:[KS]],5,FALSE)</f>
        <v>solid</v>
      </c>
      <c r="C3380" s="4" t="str">
        <f>VLOOKUP(EB[[#This Row],[product]],KS_DB[[product]:[KS]],6,FALSE)</f>
        <v>solid</v>
      </c>
      <c r="D3380" s="4">
        <f>VLOOKUP(EB[[#This Row],[product]],Carriers[],4,FALSE)</f>
        <v>1</v>
      </c>
      <c r="E3380" s="4">
        <f>VLOOKUP(EB[[#This Row],[indic_nrg]],Indicators[],4,FALSE)</f>
        <v>0</v>
      </c>
      <c r="F3380" s="4">
        <f>IFERROR(VLOOKUP(EB[[#This Row],[Source_carrier]],KS_DB[[product]:[KS]],6,FALSE),0)</f>
        <v>0</v>
      </c>
      <c r="G3380" s="4" t="s">
        <v>34</v>
      </c>
      <c r="H3380" s="4" t="s">
        <v>651</v>
      </c>
      <c r="I3380" s="4" t="s">
        <v>57</v>
      </c>
      <c r="J3380" s="4" t="s">
        <v>37</v>
      </c>
      <c r="K3380" s="4" t="s">
        <v>652</v>
      </c>
      <c r="L3380" s="4" t="s">
        <v>39</v>
      </c>
      <c r="M3380" s="4" t="s">
        <v>58</v>
      </c>
      <c r="N3380" s="4" t="s">
        <v>41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</row>
    <row r="3381" spans="1:40" ht="15" customHeight="1" x14ac:dyDescent="0.25">
      <c r="A3381" s="4" t="str">
        <f>EB[[#This Row],[unit]] &amp; "#" &amp; EB[[#This Row],[indic_nrg]] &amp; "#" &amp; EB[[#This Row],[product]] &amp; "#" &amp; EB[[#This Row],[geo]]</f>
        <v>TJ#B_101840#2130#CZ</v>
      </c>
      <c r="B3381" s="4" t="str">
        <f>VLOOKUP(EB[[#This Row],[product]],KS_DB[[product]:[KS]],5,FALSE)</f>
        <v>solid</v>
      </c>
      <c r="C3381" s="4" t="str">
        <f>VLOOKUP(EB[[#This Row],[product]],KS_DB[[product]:[KS]],6,FALSE)</f>
        <v>solid</v>
      </c>
      <c r="D3381" s="4">
        <f>VLOOKUP(EB[[#This Row],[product]],Carriers[],4,FALSE)</f>
        <v>1</v>
      </c>
      <c r="E3381" s="4">
        <f>VLOOKUP(EB[[#This Row],[indic_nrg]],Indicators[],4,FALSE)</f>
        <v>0</v>
      </c>
      <c r="F3381" s="4">
        <f>IFERROR(VLOOKUP(EB[[#This Row],[Source_carrier]],KS_DB[[product]:[KS]],6,FALSE),0)</f>
        <v>0</v>
      </c>
      <c r="G3381" s="4" t="s">
        <v>34</v>
      </c>
      <c r="H3381" s="4" t="s">
        <v>651</v>
      </c>
      <c r="I3381" s="4" t="s">
        <v>59</v>
      </c>
      <c r="J3381" s="4" t="s">
        <v>37</v>
      </c>
      <c r="K3381" s="4" t="s">
        <v>652</v>
      </c>
      <c r="L3381" s="4" t="s">
        <v>39</v>
      </c>
      <c r="M3381" s="4" t="s">
        <v>60</v>
      </c>
      <c r="N3381" s="4" t="s">
        <v>41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</row>
    <row r="3382" spans="1:40" ht="15" customHeight="1" x14ac:dyDescent="0.25">
      <c r="A3382" s="4" t="str">
        <f>EB[[#This Row],[unit]] &amp; "#" &amp; EB[[#This Row],[indic_nrg]] &amp; "#" &amp; EB[[#This Row],[product]] &amp; "#" &amp; EB[[#This Row],[geo]]</f>
        <v>TJ#B_101840#2200#CZ</v>
      </c>
      <c r="B3382" s="4" t="str">
        <f>VLOOKUP(EB[[#This Row],[product]],KS_DB[[product]:[KS]],5,FALSE)</f>
        <v>solid</v>
      </c>
      <c r="C3382" s="4" t="str">
        <f>VLOOKUP(EB[[#This Row],[product]],KS_DB[[product]:[KS]],6,FALSE)</f>
        <v>solid</v>
      </c>
      <c r="D3382" s="4">
        <f>VLOOKUP(EB[[#This Row],[product]],Carriers[],4,FALSE)</f>
        <v>0</v>
      </c>
      <c r="E3382" s="4">
        <f>VLOOKUP(EB[[#This Row],[indic_nrg]],Indicators[],4,FALSE)</f>
        <v>0</v>
      </c>
      <c r="F3382" s="4">
        <f>IFERROR(VLOOKUP(EB[[#This Row],[Source_carrier]],KS_DB[[product]:[KS]],6,FALSE),0)</f>
        <v>0</v>
      </c>
      <c r="G3382" s="4" t="s">
        <v>34</v>
      </c>
      <c r="H3382" s="4" t="s">
        <v>651</v>
      </c>
      <c r="I3382" s="4" t="s">
        <v>61</v>
      </c>
      <c r="J3382" s="4" t="s">
        <v>37</v>
      </c>
      <c r="K3382" s="4" t="s">
        <v>652</v>
      </c>
      <c r="L3382" s="4" t="s">
        <v>39</v>
      </c>
      <c r="M3382" s="4" t="s">
        <v>62</v>
      </c>
      <c r="N3382" s="4" t="s">
        <v>41</v>
      </c>
      <c r="O3382" s="4">
        <v>9304</v>
      </c>
      <c r="P3382" s="4">
        <v>9857</v>
      </c>
      <c r="Q3382" s="4">
        <v>10764</v>
      </c>
      <c r="R3382" s="4">
        <v>7737</v>
      </c>
      <c r="S3382" s="4">
        <v>6148</v>
      </c>
      <c r="T3382" s="4">
        <v>5017</v>
      </c>
      <c r="U3382" s="4">
        <v>4146</v>
      </c>
      <c r="V3382" s="4">
        <v>4345</v>
      </c>
      <c r="W3382" s="4">
        <v>2481</v>
      </c>
      <c r="X3382" s="4">
        <v>2261</v>
      </c>
      <c r="Y3382" s="4">
        <v>3012</v>
      </c>
      <c r="Z3382" s="4">
        <v>2276</v>
      </c>
      <c r="AA3382" s="4">
        <v>2222</v>
      </c>
      <c r="AB3382" s="4">
        <v>2399</v>
      </c>
      <c r="AC3382" s="4">
        <v>520</v>
      </c>
      <c r="AD3382" s="4">
        <v>2564</v>
      </c>
      <c r="AE3382" s="4">
        <v>2333</v>
      </c>
      <c r="AF3382" s="4">
        <v>2744</v>
      </c>
      <c r="AG3382" s="4">
        <v>2242</v>
      </c>
      <c r="AH3382" s="4">
        <v>2715</v>
      </c>
      <c r="AI3382" s="4">
        <v>2078</v>
      </c>
      <c r="AJ3382" s="4">
        <v>1783</v>
      </c>
      <c r="AK3382" s="4">
        <v>1574</v>
      </c>
      <c r="AL3382" s="4">
        <v>1413</v>
      </c>
      <c r="AM3382" s="4">
        <v>1394</v>
      </c>
      <c r="AN3382" s="4">
        <v>1300</v>
      </c>
    </row>
    <row r="3383" spans="1:40" ht="15" customHeight="1" x14ac:dyDescent="0.25">
      <c r="A3383" s="4" t="str">
        <f>EB[[#This Row],[unit]] &amp; "#" &amp; EB[[#This Row],[indic_nrg]] &amp; "#" &amp; EB[[#This Row],[product]] &amp; "#" &amp; EB[[#This Row],[geo]]</f>
        <v>TJ#B_101840#2210#CZ</v>
      </c>
      <c r="B3383" s="4" t="str">
        <f>VLOOKUP(EB[[#This Row],[product]],KS_DB[[product]:[KS]],5,FALSE)</f>
        <v>solid</v>
      </c>
      <c r="C3383" s="4" t="str">
        <f>VLOOKUP(EB[[#This Row],[product]],KS_DB[[product]:[KS]],6,FALSE)</f>
        <v>solid</v>
      </c>
      <c r="D3383" s="4">
        <f>VLOOKUP(EB[[#This Row],[product]],Carriers[],4,FALSE)</f>
        <v>1</v>
      </c>
      <c r="E3383" s="4">
        <f>VLOOKUP(EB[[#This Row],[indic_nrg]],Indicators[],4,FALSE)</f>
        <v>0</v>
      </c>
      <c r="F3383" s="4">
        <f>IFERROR(VLOOKUP(EB[[#This Row],[Source_carrier]],KS_DB[[product]:[KS]],6,FALSE),0)</f>
        <v>0</v>
      </c>
      <c r="G3383" s="4" t="s">
        <v>34</v>
      </c>
      <c r="H3383" s="4" t="s">
        <v>651</v>
      </c>
      <c r="I3383" s="4" t="s">
        <v>63</v>
      </c>
      <c r="J3383" s="4" t="s">
        <v>37</v>
      </c>
      <c r="K3383" s="4" t="s">
        <v>652</v>
      </c>
      <c r="L3383" s="4" t="s">
        <v>39</v>
      </c>
      <c r="M3383" s="4" t="s">
        <v>64</v>
      </c>
      <c r="N3383" s="4" t="s">
        <v>41</v>
      </c>
      <c r="O3383" s="4">
        <v>9304</v>
      </c>
      <c r="P3383" s="4">
        <v>9857</v>
      </c>
      <c r="Q3383" s="4">
        <v>10764</v>
      </c>
      <c r="R3383" s="4">
        <v>7737</v>
      </c>
      <c r="S3383" s="4">
        <v>6148</v>
      </c>
      <c r="T3383" s="4">
        <v>5017</v>
      </c>
      <c r="U3383" s="4">
        <v>4146</v>
      </c>
      <c r="V3383" s="4">
        <v>4345</v>
      </c>
      <c r="W3383" s="4">
        <v>2481</v>
      </c>
      <c r="X3383" s="4">
        <v>2261</v>
      </c>
      <c r="Y3383" s="4">
        <v>3012</v>
      </c>
      <c r="Z3383" s="4">
        <v>2276</v>
      </c>
      <c r="AA3383" s="4">
        <v>2222</v>
      </c>
      <c r="AB3383" s="4">
        <v>2399</v>
      </c>
      <c r="AC3383" s="4">
        <v>520</v>
      </c>
      <c r="AD3383" s="4">
        <v>2564</v>
      </c>
      <c r="AE3383" s="4">
        <v>2333</v>
      </c>
      <c r="AF3383" s="4">
        <v>2744</v>
      </c>
      <c r="AG3383" s="4">
        <v>2242</v>
      </c>
      <c r="AH3383" s="4">
        <v>2715</v>
      </c>
      <c r="AI3383" s="4">
        <v>2078</v>
      </c>
      <c r="AJ3383" s="4">
        <v>1783</v>
      </c>
      <c r="AK3383" s="4">
        <v>1574</v>
      </c>
      <c r="AL3383" s="4">
        <v>1413</v>
      </c>
      <c r="AM3383" s="4">
        <v>1394</v>
      </c>
      <c r="AN3383" s="4">
        <v>1300</v>
      </c>
    </row>
    <row r="3384" spans="1:40" ht="15" customHeight="1" x14ac:dyDescent="0.25">
      <c r="A3384" s="4" t="str">
        <f>EB[[#This Row],[unit]] &amp; "#" &amp; EB[[#This Row],[indic_nrg]] &amp; "#" &amp; EB[[#This Row],[product]] &amp; "#" &amp; EB[[#This Row],[geo]]</f>
        <v>TJ#B_101840#2230#CZ</v>
      </c>
      <c r="B3384" s="4" t="str">
        <f>VLOOKUP(EB[[#This Row],[product]],KS_DB[[product]:[KS]],5,FALSE)</f>
        <v>solid</v>
      </c>
      <c r="C3384" s="4" t="str">
        <f>VLOOKUP(EB[[#This Row],[product]],KS_DB[[product]:[KS]],6,FALSE)</f>
        <v>solid</v>
      </c>
      <c r="D3384" s="4">
        <f>VLOOKUP(EB[[#This Row],[product]],Carriers[],4,FALSE)</f>
        <v>1</v>
      </c>
      <c r="E3384" s="4">
        <f>VLOOKUP(EB[[#This Row],[indic_nrg]],Indicators[],4,FALSE)</f>
        <v>0</v>
      </c>
      <c r="F3384" s="4">
        <f>IFERROR(VLOOKUP(EB[[#This Row],[Source_carrier]],KS_DB[[product]:[KS]],6,FALSE),0)</f>
        <v>0</v>
      </c>
      <c r="G3384" s="4" t="s">
        <v>34</v>
      </c>
      <c r="H3384" s="4" t="s">
        <v>651</v>
      </c>
      <c r="I3384" s="4" t="s">
        <v>65</v>
      </c>
      <c r="J3384" s="4" t="s">
        <v>37</v>
      </c>
      <c r="K3384" s="4" t="s">
        <v>652</v>
      </c>
      <c r="L3384" s="4" t="s">
        <v>39</v>
      </c>
      <c r="M3384" s="4" t="s">
        <v>66</v>
      </c>
      <c r="N3384" s="4" t="s">
        <v>41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0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0</v>
      </c>
      <c r="AN3384" s="4">
        <v>0</v>
      </c>
    </row>
    <row r="3385" spans="1:40" ht="15" customHeight="1" x14ac:dyDescent="0.25">
      <c r="A3385" s="4" t="str">
        <f>EB[[#This Row],[unit]] &amp; "#" &amp; EB[[#This Row],[indic_nrg]] &amp; "#" &amp; EB[[#This Row],[product]] &amp; "#" &amp; EB[[#This Row],[geo]]</f>
        <v>TJ#B_101840#2310#CZ</v>
      </c>
      <c r="B3385" s="4" t="str">
        <f>VLOOKUP(EB[[#This Row],[product]],KS_DB[[product]:[KS]],5,FALSE)</f>
        <v>solid</v>
      </c>
      <c r="C3385" s="4" t="str">
        <f>VLOOKUP(EB[[#This Row],[product]],KS_DB[[product]:[KS]],6,FALSE)</f>
        <v>solid</v>
      </c>
      <c r="D3385" s="4">
        <f>VLOOKUP(EB[[#This Row],[product]],Carriers[],4,FALSE)</f>
        <v>1</v>
      </c>
      <c r="E3385" s="4">
        <f>VLOOKUP(EB[[#This Row],[indic_nrg]],Indicators[],4,FALSE)</f>
        <v>0</v>
      </c>
      <c r="F3385" s="4">
        <f>IFERROR(VLOOKUP(EB[[#This Row],[Source_carrier]],KS_DB[[product]:[KS]],6,FALSE),0)</f>
        <v>0</v>
      </c>
      <c r="G3385" s="4" t="s">
        <v>34</v>
      </c>
      <c r="H3385" s="4" t="s">
        <v>651</v>
      </c>
      <c r="I3385" s="4" t="s">
        <v>67</v>
      </c>
      <c r="J3385" s="4" t="s">
        <v>37</v>
      </c>
      <c r="K3385" s="4" t="s">
        <v>652</v>
      </c>
      <c r="L3385" s="4" t="s">
        <v>39</v>
      </c>
      <c r="M3385" s="4" t="s">
        <v>68</v>
      </c>
      <c r="N3385" s="4" t="s">
        <v>41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0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4">
        <v>0</v>
      </c>
    </row>
    <row r="3386" spans="1:40" ht="15" customHeight="1" x14ac:dyDescent="0.25">
      <c r="A3386" s="4" t="str">
        <f>EB[[#This Row],[unit]] &amp; "#" &amp; EB[[#This Row],[indic_nrg]] &amp; "#" &amp; EB[[#This Row],[product]] &amp; "#" &amp; EB[[#This Row],[geo]]</f>
        <v>TJ#B_101840#2330#CZ</v>
      </c>
      <c r="B3386" s="4" t="str">
        <f>VLOOKUP(EB[[#This Row],[product]],KS_DB[[product]:[KS]],5,FALSE)</f>
        <v>solid</v>
      </c>
      <c r="C3386" s="4" t="str">
        <f>VLOOKUP(EB[[#This Row],[product]],KS_DB[[product]:[KS]],6,FALSE)</f>
        <v>solid</v>
      </c>
      <c r="D3386" s="4">
        <f>VLOOKUP(EB[[#This Row],[product]],Carriers[],4,FALSE)</f>
        <v>1</v>
      </c>
      <c r="E3386" s="4">
        <f>VLOOKUP(EB[[#This Row],[indic_nrg]],Indicators[],4,FALSE)</f>
        <v>0</v>
      </c>
      <c r="F3386" s="4">
        <f>IFERROR(VLOOKUP(EB[[#This Row],[Source_carrier]],KS_DB[[product]:[KS]],6,FALSE),0)</f>
        <v>0</v>
      </c>
      <c r="G3386" s="4" t="s">
        <v>34</v>
      </c>
      <c r="H3386" s="4" t="s">
        <v>651</v>
      </c>
      <c r="I3386" s="4" t="s">
        <v>69</v>
      </c>
      <c r="J3386" s="4" t="s">
        <v>37</v>
      </c>
      <c r="K3386" s="4" t="s">
        <v>652</v>
      </c>
      <c r="L3386" s="4" t="s">
        <v>39</v>
      </c>
      <c r="M3386" s="4" t="s">
        <v>70</v>
      </c>
      <c r="N3386" s="4" t="s">
        <v>41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4">
        <v>0</v>
      </c>
    </row>
    <row r="3387" spans="1:40" ht="15" customHeight="1" x14ac:dyDescent="0.25">
      <c r="A3387" s="4" t="str">
        <f>EB[[#This Row],[unit]] &amp; "#" &amp; EB[[#This Row],[indic_nrg]] &amp; "#" &amp; EB[[#This Row],[product]] &amp; "#" &amp; EB[[#This Row],[geo]]</f>
        <v>TJ#B_101840#2410#CZ</v>
      </c>
      <c r="B3387" s="4" t="str">
        <f>VLOOKUP(EB[[#This Row],[product]],KS_DB[[product]:[KS]],5,FALSE)</f>
        <v>solid</v>
      </c>
      <c r="C3387" s="4" t="str">
        <f>VLOOKUP(EB[[#This Row],[product]],KS_DB[[product]:[KS]],6,FALSE)</f>
        <v>solid</v>
      </c>
      <c r="D3387" s="4">
        <f>VLOOKUP(EB[[#This Row],[product]],Carriers[],4,FALSE)</f>
        <v>1</v>
      </c>
      <c r="E3387" s="4">
        <f>VLOOKUP(EB[[#This Row],[indic_nrg]],Indicators[],4,FALSE)</f>
        <v>0</v>
      </c>
      <c r="F3387" s="4">
        <f>IFERROR(VLOOKUP(EB[[#This Row],[Source_carrier]],KS_DB[[product]:[KS]],6,FALSE),0)</f>
        <v>0</v>
      </c>
      <c r="G3387" s="4" t="s">
        <v>34</v>
      </c>
      <c r="H3387" s="4" t="s">
        <v>651</v>
      </c>
      <c r="I3387" s="4" t="s">
        <v>71</v>
      </c>
      <c r="J3387" s="4" t="s">
        <v>37</v>
      </c>
      <c r="K3387" s="4" t="s">
        <v>652</v>
      </c>
      <c r="L3387" s="4" t="s">
        <v>39</v>
      </c>
      <c r="M3387" s="4" t="s">
        <v>72</v>
      </c>
      <c r="N3387" s="4" t="s">
        <v>41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</row>
    <row r="3388" spans="1:40" ht="15" customHeight="1" x14ac:dyDescent="0.25">
      <c r="A3388" s="4" t="str">
        <f>EB[[#This Row],[unit]] &amp; "#" &amp; EB[[#This Row],[indic_nrg]] &amp; "#" &amp; EB[[#This Row],[product]] &amp; "#" &amp; EB[[#This Row],[geo]]</f>
        <v>TJ#B_101840#3000#CZ</v>
      </c>
      <c r="B3388" s="4" t="str">
        <f>VLOOKUP(EB[[#This Row],[product]],KS_DB[[product]:[KS]],5,FALSE)</f>
        <v>liquid</v>
      </c>
      <c r="C3388" s="4" t="str">
        <f>VLOOKUP(EB[[#This Row],[product]],KS_DB[[product]:[KS]],6,FALSE)</f>
        <v>liquid</v>
      </c>
      <c r="D3388" s="4">
        <f>VLOOKUP(EB[[#This Row],[product]],Carriers[],4,FALSE)</f>
        <v>0</v>
      </c>
      <c r="E3388" s="4">
        <f>VLOOKUP(EB[[#This Row],[indic_nrg]],Indicators[],4,FALSE)</f>
        <v>0</v>
      </c>
      <c r="F3388" s="4">
        <f>IFERROR(VLOOKUP(EB[[#This Row],[Source_carrier]],KS_DB[[product]:[KS]],6,FALSE),0)</f>
        <v>0</v>
      </c>
      <c r="G3388" s="4" t="s">
        <v>34</v>
      </c>
      <c r="H3388" s="4" t="s">
        <v>651</v>
      </c>
      <c r="I3388" s="4" t="s">
        <v>73</v>
      </c>
      <c r="J3388" s="4" t="s">
        <v>37</v>
      </c>
      <c r="K3388" s="4" t="s">
        <v>652</v>
      </c>
      <c r="L3388" s="4" t="s">
        <v>39</v>
      </c>
      <c r="M3388" s="4" t="s">
        <v>74</v>
      </c>
      <c r="N3388" s="4" t="s">
        <v>41</v>
      </c>
      <c r="O3388" s="4">
        <v>0</v>
      </c>
      <c r="P3388" s="4">
        <v>0</v>
      </c>
      <c r="Q3388" s="4">
        <v>0</v>
      </c>
      <c r="R3388" s="4">
        <v>0</v>
      </c>
      <c r="S3388" s="4">
        <v>2765</v>
      </c>
      <c r="T3388" s="4">
        <v>2485</v>
      </c>
      <c r="U3388" s="4">
        <v>2645</v>
      </c>
      <c r="V3388" s="4">
        <v>1728</v>
      </c>
      <c r="W3388" s="4">
        <v>1010</v>
      </c>
      <c r="X3388" s="4">
        <v>1109</v>
      </c>
      <c r="Y3388" s="4">
        <v>659</v>
      </c>
      <c r="Z3388" s="4">
        <v>2492</v>
      </c>
      <c r="AA3388" s="4">
        <v>1966</v>
      </c>
      <c r="AB3388" s="4">
        <v>360</v>
      </c>
      <c r="AC3388" s="4">
        <v>520</v>
      </c>
      <c r="AD3388" s="4">
        <v>1000</v>
      </c>
      <c r="AE3388" s="4">
        <v>846</v>
      </c>
      <c r="AF3388" s="4">
        <v>680</v>
      </c>
      <c r="AG3388" s="4">
        <v>720</v>
      </c>
      <c r="AH3388" s="4">
        <v>480</v>
      </c>
      <c r="AI3388" s="4">
        <v>560</v>
      </c>
      <c r="AJ3388" s="4">
        <v>200</v>
      </c>
      <c r="AK3388" s="4">
        <v>200</v>
      </c>
      <c r="AL3388" s="4">
        <v>200</v>
      </c>
      <c r="AM3388" s="4">
        <v>40</v>
      </c>
      <c r="AN3388" s="4">
        <v>170</v>
      </c>
    </row>
    <row r="3389" spans="1:40" ht="15" customHeight="1" x14ac:dyDescent="0.25">
      <c r="A3389" s="4" t="str">
        <f>EB[[#This Row],[unit]] &amp; "#" &amp; EB[[#This Row],[indic_nrg]] &amp; "#" &amp; EB[[#This Row],[product]] &amp; "#" &amp; EB[[#This Row],[geo]]</f>
        <v>TJ#B_101840#3200#CZ</v>
      </c>
      <c r="B3389" s="4" t="str">
        <f>VLOOKUP(EB[[#This Row],[product]],KS_DB[[product]:[KS]],5,FALSE)</f>
        <v>liquid</v>
      </c>
      <c r="C3389" s="4" t="str">
        <f>VLOOKUP(EB[[#This Row],[product]],KS_DB[[product]:[KS]],6,FALSE)</f>
        <v>liquid</v>
      </c>
      <c r="D3389" s="4">
        <f>VLOOKUP(EB[[#This Row],[product]],Carriers[],4,FALSE)</f>
        <v>0</v>
      </c>
      <c r="E3389" s="4">
        <f>VLOOKUP(EB[[#This Row],[indic_nrg]],Indicators[],4,FALSE)</f>
        <v>0</v>
      </c>
      <c r="F3389" s="4">
        <f>IFERROR(VLOOKUP(EB[[#This Row],[Source_carrier]],KS_DB[[product]:[KS]],6,FALSE),0)</f>
        <v>0</v>
      </c>
      <c r="G3389" s="4" t="s">
        <v>34</v>
      </c>
      <c r="H3389" s="4" t="s">
        <v>651</v>
      </c>
      <c r="I3389" s="4" t="s">
        <v>75</v>
      </c>
      <c r="J3389" s="4" t="s">
        <v>37</v>
      </c>
      <c r="K3389" s="4" t="s">
        <v>652</v>
      </c>
      <c r="L3389" s="4" t="s">
        <v>39</v>
      </c>
      <c r="M3389" s="4" t="s">
        <v>76</v>
      </c>
      <c r="N3389" s="4" t="s">
        <v>41</v>
      </c>
      <c r="O3389" s="4">
        <v>0</v>
      </c>
      <c r="P3389" s="4">
        <v>0</v>
      </c>
      <c r="Q3389" s="4">
        <v>0</v>
      </c>
      <c r="R3389" s="4">
        <v>0</v>
      </c>
      <c r="S3389" s="4">
        <v>2765</v>
      </c>
      <c r="T3389" s="4">
        <v>2485</v>
      </c>
      <c r="U3389" s="4">
        <v>2645</v>
      </c>
      <c r="V3389" s="4">
        <v>1728</v>
      </c>
      <c r="W3389" s="4">
        <v>1010</v>
      </c>
      <c r="X3389" s="4">
        <v>1109</v>
      </c>
      <c r="Y3389" s="4">
        <v>659</v>
      </c>
      <c r="Z3389" s="4">
        <v>2492</v>
      </c>
      <c r="AA3389" s="4">
        <v>1966</v>
      </c>
      <c r="AB3389" s="4">
        <v>360</v>
      </c>
      <c r="AC3389" s="4">
        <v>520</v>
      </c>
      <c r="AD3389" s="4">
        <v>1000</v>
      </c>
      <c r="AE3389" s="4">
        <v>846</v>
      </c>
      <c r="AF3389" s="4">
        <v>680</v>
      </c>
      <c r="AG3389" s="4">
        <v>720</v>
      </c>
      <c r="AH3389" s="4">
        <v>480</v>
      </c>
      <c r="AI3389" s="4">
        <v>560</v>
      </c>
      <c r="AJ3389" s="4">
        <v>200</v>
      </c>
      <c r="AK3389" s="4">
        <v>200</v>
      </c>
      <c r="AL3389" s="4">
        <v>200</v>
      </c>
      <c r="AM3389" s="4">
        <v>40</v>
      </c>
      <c r="AN3389" s="4">
        <v>170</v>
      </c>
    </row>
    <row r="3390" spans="1:40" ht="15" customHeight="1" x14ac:dyDescent="0.25">
      <c r="A3390" s="4" t="str">
        <f>EB[[#This Row],[unit]] &amp; "#" &amp; EB[[#This Row],[indic_nrg]] &amp; "#" &amp; EB[[#This Row],[product]] &amp; "#" &amp; EB[[#This Row],[geo]]</f>
        <v>TJ#B_101840#3220#CZ</v>
      </c>
      <c r="B3390" s="4" t="str">
        <f>VLOOKUP(EB[[#This Row],[product]],KS_DB[[product]:[KS]],5,FALSE)</f>
        <v>liquid</v>
      </c>
      <c r="C3390" s="4" t="str">
        <f>VLOOKUP(EB[[#This Row],[product]],KS_DB[[product]:[KS]],6,FALSE)</f>
        <v>LPG</v>
      </c>
      <c r="D3390" s="4">
        <f>VLOOKUP(EB[[#This Row],[product]],Carriers[],4,FALSE)</f>
        <v>1</v>
      </c>
      <c r="E3390" s="4">
        <f>VLOOKUP(EB[[#This Row],[indic_nrg]],Indicators[],4,FALSE)</f>
        <v>0</v>
      </c>
      <c r="F3390" s="4">
        <f>IFERROR(VLOOKUP(EB[[#This Row],[Source_carrier]],KS_DB[[product]:[KS]],6,FALSE),0)</f>
        <v>0</v>
      </c>
      <c r="G3390" s="4" t="s">
        <v>34</v>
      </c>
      <c r="H3390" s="4" t="s">
        <v>651</v>
      </c>
      <c r="I3390" s="4" t="s">
        <v>77</v>
      </c>
      <c r="J3390" s="4" t="s">
        <v>37</v>
      </c>
      <c r="K3390" s="4" t="s">
        <v>652</v>
      </c>
      <c r="L3390" s="4" t="s">
        <v>39</v>
      </c>
      <c r="M3390" s="4" t="s">
        <v>78</v>
      </c>
      <c r="N3390" s="4" t="s">
        <v>41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138</v>
      </c>
      <c r="Y3390" s="4">
        <v>46</v>
      </c>
      <c r="Z3390" s="4">
        <v>44</v>
      </c>
      <c r="AA3390" s="4">
        <v>44</v>
      </c>
      <c r="AB3390" s="4">
        <v>0</v>
      </c>
      <c r="AC3390" s="4">
        <v>0</v>
      </c>
      <c r="AD3390" s="4">
        <v>0</v>
      </c>
      <c r="AE3390" s="4">
        <v>46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44</v>
      </c>
    </row>
    <row r="3391" spans="1:40" ht="15" customHeight="1" x14ac:dyDescent="0.25">
      <c r="A3391" s="4" t="str">
        <f>EB[[#This Row],[unit]] &amp; "#" &amp; EB[[#This Row],[indic_nrg]] &amp; "#" &amp; EB[[#This Row],[product]] &amp; "#" &amp; EB[[#This Row],[geo]]</f>
        <v>TJ#B_101840#3260#CZ</v>
      </c>
      <c r="B3391" s="4" t="str">
        <f>VLOOKUP(EB[[#This Row],[product]],KS_DB[[product]:[KS]],5,FALSE)</f>
        <v>liquid</v>
      </c>
      <c r="C3391" s="4" t="str">
        <f>VLOOKUP(EB[[#This Row],[product]],KS_DB[[product]:[KS]],6,FALSE)</f>
        <v>diesel</v>
      </c>
      <c r="D3391" s="4">
        <f>VLOOKUP(EB[[#This Row],[product]],Carriers[],4,FALSE)</f>
        <v>1</v>
      </c>
      <c r="E3391" s="4">
        <f>VLOOKUP(EB[[#This Row],[indic_nrg]],Indicators[],4,FALSE)</f>
        <v>0</v>
      </c>
      <c r="F3391" s="4">
        <f>IFERROR(VLOOKUP(EB[[#This Row],[Source_carrier]],KS_DB[[product]:[KS]],6,FALSE),0)</f>
        <v>0</v>
      </c>
      <c r="G3391" s="4" t="s">
        <v>34</v>
      </c>
      <c r="H3391" s="4" t="s">
        <v>651</v>
      </c>
      <c r="I3391" s="4" t="s">
        <v>79</v>
      </c>
      <c r="J3391" s="4" t="s">
        <v>37</v>
      </c>
      <c r="K3391" s="4" t="s">
        <v>652</v>
      </c>
      <c r="L3391" s="4" t="s">
        <v>39</v>
      </c>
      <c r="M3391" s="4" t="s">
        <v>80</v>
      </c>
      <c r="N3391" s="4" t="s">
        <v>41</v>
      </c>
      <c r="O3391" s="4">
        <v>0</v>
      </c>
      <c r="P3391" s="4">
        <v>0</v>
      </c>
      <c r="Q3391" s="4">
        <v>0</v>
      </c>
      <c r="R3391" s="4">
        <v>0</v>
      </c>
      <c r="S3391" s="4">
        <v>85</v>
      </c>
      <c r="T3391" s="4">
        <v>85</v>
      </c>
      <c r="U3391" s="4">
        <v>85</v>
      </c>
      <c r="V3391" s="4">
        <v>128</v>
      </c>
      <c r="W3391" s="4">
        <v>170</v>
      </c>
      <c r="X3391" s="4">
        <v>171</v>
      </c>
      <c r="Y3391" s="4">
        <v>213</v>
      </c>
      <c r="Z3391" s="4">
        <v>168</v>
      </c>
      <c r="AA3391" s="4">
        <v>42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86</v>
      </c>
    </row>
    <row r="3392" spans="1:40" ht="15" customHeight="1" x14ac:dyDescent="0.25">
      <c r="A3392" s="4" t="str">
        <f>EB[[#This Row],[unit]] &amp; "#" &amp; EB[[#This Row],[indic_nrg]] &amp; "#" &amp; EB[[#This Row],[product]] &amp; "#" &amp; EB[[#This Row],[geo]]</f>
        <v>TJ#B_101840#3270A#CZ</v>
      </c>
      <c r="B3392" s="4" t="str">
        <f>VLOOKUP(EB[[#This Row],[product]],KS_DB[[product]:[KS]],5,FALSE)</f>
        <v>liquid</v>
      </c>
      <c r="C3392" s="4" t="str">
        <f>VLOOKUP(EB[[#This Row],[product]],KS_DB[[product]:[KS]],6,FALSE)</f>
        <v>liquid</v>
      </c>
      <c r="D3392" s="4">
        <f>VLOOKUP(EB[[#This Row],[product]],Carriers[],4,FALSE)</f>
        <v>1</v>
      </c>
      <c r="E3392" s="4">
        <f>VLOOKUP(EB[[#This Row],[indic_nrg]],Indicators[],4,FALSE)</f>
        <v>0</v>
      </c>
      <c r="F3392" s="4">
        <f>IFERROR(VLOOKUP(EB[[#This Row],[Source_carrier]],KS_DB[[product]:[KS]],6,FALSE),0)</f>
        <v>0</v>
      </c>
      <c r="G3392" s="4" t="s">
        <v>34</v>
      </c>
      <c r="H3392" s="4" t="s">
        <v>651</v>
      </c>
      <c r="I3392" s="4" t="s">
        <v>81</v>
      </c>
      <c r="J3392" s="4" t="s">
        <v>37</v>
      </c>
      <c r="K3392" s="4" t="s">
        <v>652</v>
      </c>
      <c r="L3392" s="4" t="s">
        <v>39</v>
      </c>
      <c r="M3392" s="4" t="s">
        <v>82</v>
      </c>
      <c r="N3392" s="4" t="s">
        <v>41</v>
      </c>
      <c r="O3392" s="4">
        <v>0</v>
      </c>
      <c r="P3392" s="4">
        <v>0</v>
      </c>
      <c r="Q3392" s="4">
        <v>0</v>
      </c>
      <c r="R3392" s="4">
        <v>0</v>
      </c>
      <c r="S3392" s="4">
        <v>2680</v>
      </c>
      <c r="T3392" s="4">
        <v>2400</v>
      </c>
      <c r="U3392" s="4">
        <v>2560</v>
      </c>
      <c r="V3392" s="4">
        <v>1600</v>
      </c>
      <c r="W3392" s="4">
        <v>840</v>
      </c>
      <c r="X3392" s="4">
        <v>800</v>
      </c>
      <c r="Y3392" s="4">
        <v>400</v>
      </c>
      <c r="Z3392" s="4">
        <v>2280</v>
      </c>
      <c r="AA3392" s="4">
        <v>1880</v>
      </c>
      <c r="AB3392" s="4">
        <v>360</v>
      </c>
      <c r="AC3392" s="4">
        <v>520</v>
      </c>
      <c r="AD3392" s="4">
        <v>1000</v>
      </c>
      <c r="AE3392" s="4">
        <v>800</v>
      </c>
      <c r="AF3392" s="4">
        <v>680</v>
      </c>
      <c r="AG3392" s="4">
        <v>720</v>
      </c>
      <c r="AH3392" s="4">
        <v>480</v>
      </c>
      <c r="AI3392" s="4">
        <v>560</v>
      </c>
      <c r="AJ3392" s="4">
        <v>200</v>
      </c>
      <c r="AK3392" s="4">
        <v>200</v>
      </c>
      <c r="AL3392" s="4">
        <v>200</v>
      </c>
      <c r="AM3392" s="4">
        <v>40</v>
      </c>
      <c r="AN3392" s="4">
        <v>40</v>
      </c>
    </row>
    <row r="3393" spans="1:40" ht="15" customHeight="1" x14ac:dyDescent="0.25">
      <c r="A3393" s="4" t="str">
        <f>EB[[#This Row],[unit]] &amp; "#" &amp; EB[[#This Row],[indic_nrg]] &amp; "#" &amp; EB[[#This Row],[product]] &amp; "#" &amp; EB[[#This Row],[geo]]</f>
        <v>TJ#B_101840#4000#CZ</v>
      </c>
      <c r="B3393" s="4" t="str">
        <f>VLOOKUP(EB[[#This Row],[product]],KS_DB[[product]:[KS]],5,FALSE)</f>
        <v>gas</v>
      </c>
      <c r="C3393" s="4" t="str">
        <f>VLOOKUP(EB[[#This Row],[product]],KS_DB[[product]:[KS]],6,FALSE)</f>
        <v>gas</v>
      </c>
      <c r="D3393" s="4">
        <f>VLOOKUP(EB[[#This Row],[product]],Carriers[],4,FALSE)</f>
        <v>0</v>
      </c>
      <c r="E3393" s="4">
        <f>VLOOKUP(EB[[#This Row],[indic_nrg]],Indicators[],4,FALSE)</f>
        <v>0</v>
      </c>
      <c r="F3393" s="4">
        <f>IFERROR(VLOOKUP(EB[[#This Row],[Source_carrier]],KS_DB[[product]:[KS]],6,FALSE),0)</f>
        <v>0</v>
      </c>
      <c r="G3393" s="4" t="s">
        <v>34</v>
      </c>
      <c r="H3393" s="4" t="s">
        <v>651</v>
      </c>
      <c r="I3393" s="4" t="s">
        <v>83</v>
      </c>
      <c r="J3393" s="4" t="s">
        <v>37</v>
      </c>
      <c r="K3393" s="4" t="s">
        <v>652</v>
      </c>
      <c r="L3393" s="4" t="s">
        <v>39</v>
      </c>
      <c r="M3393" s="4" t="s">
        <v>84</v>
      </c>
      <c r="N3393" s="4" t="s">
        <v>41</v>
      </c>
      <c r="O3393" s="4">
        <v>0</v>
      </c>
      <c r="P3393" s="4">
        <v>0</v>
      </c>
      <c r="Q3393" s="4">
        <v>0</v>
      </c>
      <c r="R3393" s="4">
        <v>2332</v>
      </c>
      <c r="S3393" s="4">
        <v>4586</v>
      </c>
      <c r="T3393" s="4">
        <v>3359</v>
      </c>
      <c r="U3393" s="4">
        <v>4215</v>
      </c>
      <c r="V3393" s="4">
        <v>3668</v>
      </c>
      <c r="W3393" s="4">
        <v>3541</v>
      </c>
      <c r="X3393" s="4">
        <v>3401</v>
      </c>
      <c r="Y3393" s="4">
        <v>3568</v>
      </c>
      <c r="Z3393" s="4">
        <v>3278</v>
      </c>
      <c r="AA3393" s="4">
        <v>3438</v>
      </c>
      <c r="AB3393" s="4">
        <v>3062</v>
      </c>
      <c r="AC3393" s="4">
        <v>2325</v>
      </c>
      <c r="AD3393" s="4">
        <v>4088</v>
      </c>
      <c r="AE3393" s="4">
        <v>3743</v>
      </c>
      <c r="AF3393" s="4">
        <v>3798</v>
      </c>
      <c r="AG3393" s="4">
        <v>4045</v>
      </c>
      <c r="AH3393" s="4">
        <v>3602</v>
      </c>
      <c r="AI3393" s="4">
        <v>4090</v>
      </c>
      <c r="AJ3393" s="4">
        <v>4447</v>
      </c>
      <c r="AK3393" s="4">
        <v>4388</v>
      </c>
      <c r="AL3393" s="4">
        <v>4322</v>
      </c>
      <c r="AM3393" s="4">
        <v>4292</v>
      </c>
      <c r="AN3393" s="4">
        <v>4588</v>
      </c>
    </row>
    <row r="3394" spans="1:40" ht="15" customHeight="1" x14ac:dyDescent="0.25">
      <c r="A3394" s="4" t="str">
        <f>EB[[#This Row],[unit]] &amp; "#" &amp; EB[[#This Row],[indic_nrg]] &amp; "#" &amp; EB[[#This Row],[product]] &amp; "#" &amp; EB[[#This Row],[geo]]</f>
        <v>TJ#B_101840#4100#CZ</v>
      </c>
      <c r="B3394" s="4" t="str">
        <f>VLOOKUP(EB[[#This Row],[product]],KS_DB[[product]:[KS]],5,FALSE)</f>
        <v>gas</v>
      </c>
      <c r="C3394" s="4" t="str">
        <f>VLOOKUP(EB[[#This Row],[product]],KS_DB[[product]:[KS]],6,FALSE)</f>
        <v>gas</v>
      </c>
      <c r="D3394" s="4">
        <f>VLOOKUP(EB[[#This Row],[product]],Carriers[],4,FALSE)</f>
        <v>1</v>
      </c>
      <c r="E3394" s="4">
        <f>VLOOKUP(EB[[#This Row],[indic_nrg]],Indicators[],4,FALSE)</f>
        <v>0</v>
      </c>
      <c r="F3394" s="4">
        <f>IFERROR(VLOOKUP(EB[[#This Row],[Source_carrier]],KS_DB[[product]:[KS]],6,FALSE),0)</f>
        <v>0</v>
      </c>
      <c r="G3394" s="4" t="s">
        <v>34</v>
      </c>
      <c r="H3394" s="4" t="s">
        <v>651</v>
      </c>
      <c r="I3394" s="4" t="s">
        <v>85</v>
      </c>
      <c r="J3394" s="4" t="s">
        <v>37</v>
      </c>
      <c r="K3394" s="4" t="s">
        <v>652</v>
      </c>
      <c r="L3394" s="4" t="s">
        <v>39</v>
      </c>
      <c r="M3394" s="4" t="s">
        <v>86</v>
      </c>
      <c r="N3394" s="4" t="s">
        <v>41</v>
      </c>
      <c r="O3394" s="4">
        <v>0</v>
      </c>
      <c r="P3394" s="4">
        <v>0</v>
      </c>
      <c r="Q3394" s="4">
        <v>0</v>
      </c>
      <c r="R3394" s="4">
        <v>2312</v>
      </c>
      <c r="S3394" s="4">
        <v>4572</v>
      </c>
      <c r="T3394" s="4">
        <v>3344</v>
      </c>
      <c r="U3394" s="4">
        <v>4215</v>
      </c>
      <c r="V3394" s="4">
        <v>3668</v>
      </c>
      <c r="W3394" s="4">
        <v>3541</v>
      </c>
      <c r="X3394" s="4">
        <v>3401</v>
      </c>
      <c r="Y3394" s="4">
        <v>3568</v>
      </c>
      <c r="Z3394" s="4">
        <v>3278</v>
      </c>
      <c r="AA3394" s="4">
        <v>3438</v>
      </c>
      <c r="AB3394" s="4">
        <v>3062</v>
      </c>
      <c r="AC3394" s="4">
        <v>2325</v>
      </c>
      <c r="AD3394" s="4">
        <v>4088</v>
      </c>
      <c r="AE3394" s="4">
        <v>3743</v>
      </c>
      <c r="AF3394" s="4">
        <v>3798</v>
      </c>
      <c r="AG3394" s="4">
        <v>4045</v>
      </c>
      <c r="AH3394" s="4">
        <v>3602</v>
      </c>
      <c r="AI3394" s="4">
        <v>4090</v>
      </c>
      <c r="AJ3394" s="4">
        <v>4447</v>
      </c>
      <c r="AK3394" s="4">
        <v>4388</v>
      </c>
      <c r="AL3394" s="4">
        <v>4322</v>
      </c>
      <c r="AM3394" s="4">
        <v>4292</v>
      </c>
      <c r="AN3394" s="4">
        <v>4588</v>
      </c>
    </row>
    <row r="3395" spans="1:40" ht="15" customHeight="1" x14ac:dyDescent="0.25">
      <c r="A3395" s="4" t="str">
        <f>EB[[#This Row],[unit]] &amp; "#" &amp; EB[[#This Row],[indic_nrg]] &amp; "#" &amp; EB[[#This Row],[product]] &amp; "#" &amp; EB[[#This Row],[geo]]</f>
        <v>TJ#B_101840#4200#CZ</v>
      </c>
      <c r="B3395" s="4" t="str">
        <f>VLOOKUP(EB[[#This Row],[product]],KS_DB[[product]:[KS]],5,FALSE)</f>
        <v>gas</v>
      </c>
      <c r="C3395" s="4" t="str">
        <f>VLOOKUP(EB[[#This Row],[product]],KS_DB[[product]:[KS]],6,FALSE)</f>
        <v>gas</v>
      </c>
      <c r="D3395" s="4">
        <f>VLOOKUP(EB[[#This Row],[product]],Carriers[],4,FALSE)</f>
        <v>0</v>
      </c>
      <c r="E3395" s="4">
        <f>VLOOKUP(EB[[#This Row],[indic_nrg]],Indicators[],4,FALSE)</f>
        <v>0</v>
      </c>
      <c r="F3395" s="4">
        <f>IFERROR(VLOOKUP(EB[[#This Row],[Source_carrier]],KS_DB[[product]:[KS]],6,FALSE),0)</f>
        <v>0</v>
      </c>
      <c r="G3395" s="4" t="s">
        <v>34</v>
      </c>
      <c r="H3395" s="4" t="s">
        <v>651</v>
      </c>
      <c r="I3395" s="4" t="s">
        <v>87</v>
      </c>
      <c r="J3395" s="4" t="s">
        <v>37</v>
      </c>
      <c r="K3395" s="4" t="s">
        <v>652</v>
      </c>
      <c r="L3395" s="4" t="s">
        <v>39</v>
      </c>
      <c r="M3395" s="4" t="s">
        <v>88</v>
      </c>
      <c r="N3395" s="4" t="s">
        <v>41</v>
      </c>
      <c r="O3395" s="4">
        <v>0</v>
      </c>
      <c r="P3395" s="4">
        <v>0</v>
      </c>
      <c r="Q3395" s="4">
        <v>0</v>
      </c>
      <c r="R3395" s="4">
        <v>20</v>
      </c>
      <c r="S3395" s="4">
        <v>14</v>
      </c>
      <c r="T3395" s="4">
        <v>14</v>
      </c>
      <c r="U3395" s="4">
        <v>0</v>
      </c>
      <c r="V3395" s="4">
        <v>0</v>
      </c>
      <c r="W3395" s="4">
        <v>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4">
        <v>0</v>
      </c>
    </row>
    <row r="3396" spans="1:40" ht="15" customHeight="1" x14ac:dyDescent="0.25">
      <c r="A3396" s="4" t="str">
        <f>EB[[#This Row],[unit]] &amp; "#" &amp; EB[[#This Row],[indic_nrg]] &amp; "#" &amp; EB[[#This Row],[product]] &amp; "#" &amp; EB[[#This Row],[geo]]</f>
        <v>TJ#B_101840#4210#CZ</v>
      </c>
      <c r="B3396" s="4" t="str">
        <f>VLOOKUP(EB[[#This Row],[product]],KS_DB[[product]:[KS]],5,FALSE)</f>
        <v>gas</v>
      </c>
      <c r="C3396" s="4" t="str">
        <f>VLOOKUP(EB[[#This Row],[product]],KS_DB[[product]:[KS]],6,FALSE)</f>
        <v>gas</v>
      </c>
      <c r="D3396" s="4">
        <f>VLOOKUP(EB[[#This Row],[product]],Carriers[],4,FALSE)</f>
        <v>1</v>
      </c>
      <c r="E3396" s="4">
        <f>VLOOKUP(EB[[#This Row],[indic_nrg]],Indicators[],4,FALSE)</f>
        <v>0</v>
      </c>
      <c r="F3396" s="4">
        <f>IFERROR(VLOOKUP(EB[[#This Row],[Source_carrier]],KS_DB[[product]:[KS]],6,FALSE),0)</f>
        <v>0</v>
      </c>
      <c r="G3396" s="4" t="s">
        <v>34</v>
      </c>
      <c r="H3396" s="4" t="s">
        <v>651</v>
      </c>
      <c r="I3396" s="4" t="s">
        <v>89</v>
      </c>
      <c r="J3396" s="4" t="s">
        <v>37</v>
      </c>
      <c r="K3396" s="4" t="s">
        <v>652</v>
      </c>
      <c r="L3396" s="4" t="s">
        <v>39</v>
      </c>
      <c r="M3396" s="4" t="s">
        <v>90</v>
      </c>
      <c r="N3396" s="4" t="s">
        <v>41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</row>
    <row r="3397" spans="1:40" ht="15" customHeight="1" x14ac:dyDescent="0.25">
      <c r="A3397" s="4" t="str">
        <f>EB[[#This Row],[unit]] &amp; "#" &amp; EB[[#This Row],[indic_nrg]] &amp; "#" &amp; EB[[#This Row],[product]] &amp; "#" &amp; EB[[#This Row],[geo]]</f>
        <v>TJ#B_101840#4220#CZ</v>
      </c>
      <c r="B3397" s="4" t="str">
        <f>VLOOKUP(EB[[#This Row],[product]],KS_DB[[product]:[KS]],5,FALSE)</f>
        <v>gas</v>
      </c>
      <c r="C3397" s="4" t="str">
        <f>VLOOKUP(EB[[#This Row],[product]],KS_DB[[product]:[KS]],6,FALSE)</f>
        <v>gas</v>
      </c>
      <c r="D3397" s="4">
        <f>VLOOKUP(EB[[#This Row],[product]],Carriers[],4,FALSE)</f>
        <v>1</v>
      </c>
      <c r="E3397" s="4">
        <f>VLOOKUP(EB[[#This Row],[indic_nrg]],Indicators[],4,FALSE)</f>
        <v>0</v>
      </c>
      <c r="F3397" s="4">
        <f>IFERROR(VLOOKUP(EB[[#This Row],[Source_carrier]],KS_DB[[product]:[KS]],6,FALSE),0)</f>
        <v>0</v>
      </c>
      <c r="G3397" s="4" t="s">
        <v>34</v>
      </c>
      <c r="H3397" s="4" t="s">
        <v>651</v>
      </c>
      <c r="I3397" s="4" t="s">
        <v>91</v>
      </c>
      <c r="J3397" s="4" t="s">
        <v>37</v>
      </c>
      <c r="K3397" s="4" t="s">
        <v>652</v>
      </c>
      <c r="L3397" s="4" t="s">
        <v>39</v>
      </c>
      <c r="M3397" s="4" t="s">
        <v>92</v>
      </c>
      <c r="N3397" s="4" t="s">
        <v>41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</row>
    <row r="3398" spans="1:40" ht="15" customHeight="1" x14ac:dyDescent="0.25">
      <c r="A3398" s="4" t="str">
        <f>EB[[#This Row],[unit]] &amp; "#" &amp; EB[[#This Row],[indic_nrg]] &amp; "#" &amp; EB[[#This Row],[product]] &amp; "#" &amp; EB[[#This Row],[geo]]</f>
        <v>TJ#B_101840#4230#CZ</v>
      </c>
      <c r="B3398" s="4" t="str">
        <f>VLOOKUP(EB[[#This Row],[product]],KS_DB[[product]:[KS]],5,FALSE)</f>
        <v>gas</v>
      </c>
      <c r="C3398" s="4" t="str">
        <f>VLOOKUP(EB[[#This Row],[product]],KS_DB[[product]:[KS]],6,FALSE)</f>
        <v>gas</v>
      </c>
      <c r="D3398" s="4">
        <f>VLOOKUP(EB[[#This Row],[product]],Carriers[],4,FALSE)</f>
        <v>1</v>
      </c>
      <c r="E3398" s="4">
        <f>VLOOKUP(EB[[#This Row],[indic_nrg]],Indicators[],4,FALSE)</f>
        <v>0</v>
      </c>
      <c r="F3398" s="4">
        <f>IFERROR(VLOOKUP(EB[[#This Row],[Source_carrier]],KS_DB[[product]:[KS]],6,FALSE),0)</f>
        <v>0</v>
      </c>
      <c r="G3398" s="4" t="s">
        <v>34</v>
      </c>
      <c r="H3398" s="4" t="s">
        <v>651</v>
      </c>
      <c r="I3398" s="4" t="s">
        <v>93</v>
      </c>
      <c r="J3398" s="4" t="s">
        <v>37</v>
      </c>
      <c r="K3398" s="4" t="s">
        <v>652</v>
      </c>
      <c r="L3398" s="4" t="s">
        <v>39</v>
      </c>
      <c r="M3398" s="4" t="s">
        <v>94</v>
      </c>
      <c r="N3398" s="4" t="s">
        <v>41</v>
      </c>
      <c r="O3398" s="4">
        <v>0</v>
      </c>
      <c r="P3398" s="4">
        <v>0</v>
      </c>
      <c r="Q3398" s="4">
        <v>0</v>
      </c>
      <c r="R3398" s="4">
        <v>20</v>
      </c>
      <c r="S3398" s="4">
        <v>14</v>
      </c>
      <c r="T3398" s="4">
        <v>14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4">
        <v>0</v>
      </c>
    </row>
    <row r="3399" spans="1:40" ht="15" customHeight="1" x14ac:dyDescent="0.25">
      <c r="A3399" s="4" t="str">
        <f>EB[[#This Row],[unit]] &amp; "#" &amp; EB[[#This Row],[indic_nrg]] &amp; "#" &amp; EB[[#This Row],[product]] &amp; "#" &amp; EB[[#This Row],[geo]]</f>
        <v>TJ#B_101840#4240#CZ</v>
      </c>
      <c r="B3399" s="4" t="str">
        <f>VLOOKUP(EB[[#This Row],[product]],KS_DB[[product]:[KS]],5,FALSE)</f>
        <v>gas</v>
      </c>
      <c r="C3399" s="4" t="str">
        <f>VLOOKUP(EB[[#This Row],[product]],KS_DB[[product]:[KS]],6,FALSE)</f>
        <v>gas</v>
      </c>
      <c r="D3399" s="4">
        <f>VLOOKUP(EB[[#This Row],[product]],Carriers[],4,FALSE)</f>
        <v>1</v>
      </c>
      <c r="E3399" s="4">
        <f>VLOOKUP(EB[[#This Row],[indic_nrg]],Indicators[],4,FALSE)</f>
        <v>0</v>
      </c>
      <c r="F3399" s="4">
        <f>IFERROR(VLOOKUP(EB[[#This Row],[Source_carrier]],KS_DB[[product]:[KS]],6,FALSE),0)</f>
        <v>0</v>
      </c>
      <c r="G3399" s="4" t="s">
        <v>34</v>
      </c>
      <c r="H3399" s="4" t="s">
        <v>651</v>
      </c>
      <c r="I3399" s="4" t="s">
        <v>95</v>
      </c>
      <c r="J3399" s="4" t="s">
        <v>37</v>
      </c>
      <c r="K3399" s="4" t="s">
        <v>652</v>
      </c>
      <c r="L3399" s="4" t="s">
        <v>39</v>
      </c>
      <c r="M3399" s="4" t="s">
        <v>96</v>
      </c>
      <c r="N3399" s="4" t="s">
        <v>41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4">
        <v>0</v>
      </c>
    </row>
    <row r="3400" spans="1:40" ht="15" customHeight="1" x14ac:dyDescent="0.25">
      <c r="A3400" s="4" t="str">
        <f>EB[[#This Row],[unit]] &amp; "#" &amp; EB[[#This Row],[indic_nrg]] &amp; "#" &amp; EB[[#This Row],[product]] &amp; "#" &amp; EB[[#This Row],[geo]]</f>
        <v>TJ#B_101840#5200#CZ</v>
      </c>
      <c r="B3400" s="4" t="str">
        <f>VLOOKUP(EB[[#This Row],[product]],KS_DB[[product]:[KS]],5,FALSE)</f>
        <v>heat</v>
      </c>
      <c r="C3400" s="4" t="str">
        <f>VLOOKUP(EB[[#This Row],[product]],KS_DB[[product]:[KS]],6,FALSE)</f>
        <v>heat</v>
      </c>
      <c r="D3400" s="4">
        <f>VLOOKUP(EB[[#This Row],[product]],Carriers[],4,FALSE)</f>
        <v>1</v>
      </c>
      <c r="E3400" s="4">
        <f>VLOOKUP(EB[[#This Row],[indic_nrg]],Indicators[],4,FALSE)</f>
        <v>0</v>
      </c>
      <c r="F3400" s="4">
        <f>IFERROR(VLOOKUP(EB[[#This Row],[Source_carrier]],KS_DB[[product]:[KS]],6,FALSE),0)</f>
        <v>0</v>
      </c>
      <c r="G3400" s="4" t="s">
        <v>34</v>
      </c>
      <c r="H3400" s="4" t="s">
        <v>651</v>
      </c>
      <c r="I3400" s="4" t="s">
        <v>97</v>
      </c>
      <c r="J3400" s="4" t="s">
        <v>37</v>
      </c>
      <c r="K3400" s="4" t="s">
        <v>652</v>
      </c>
      <c r="L3400" s="4" t="s">
        <v>39</v>
      </c>
      <c r="M3400" s="4" t="s">
        <v>98</v>
      </c>
      <c r="N3400" s="4" t="s">
        <v>41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1975</v>
      </c>
      <c r="Y3400" s="4">
        <v>1674</v>
      </c>
      <c r="Z3400" s="4">
        <v>2353</v>
      </c>
      <c r="AA3400" s="4">
        <v>1978</v>
      </c>
      <c r="AB3400" s="4">
        <v>2422</v>
      </c>
      <c r="AC3400" s="4">
        <v>2730</v>
      </c>
      <c r="AD3400" s="4">
        <v>1715</v>
      </c>
      <c r="AE3400" s="4">
        <v>1720</v>
      </c>
      <c r="AF3400" s="4">
        <v>1653</v>
      </c>
      <c r="AG3400" s="4">
        <v>1591</v>
      </c>
      <c r="AH3400" s="4">
        <v>964</v>
      </c>
      <c r="AI3400" s="4">
        <v>717</v>
      </c>
      <c r="AJ3400" s="4">
        <v>821</v>
      </c>
      <c r="AK3400" s="4">
        <v>727</v>
      </c>
      <c r="AL3400" s="4">
        <v>315</v>
      </c>
      <c r="AM3400" s="4">
        <v>364</v>
      </c>
      <c r="AN3400" s="4">
        <v>1151</v>
      </c>
    </row>
    <row r="3401" spans="1:40" ht="15" customHeight="1" x14ac:dyDescent="0.25">
      <c r="A3401" s="4" t="str">
        <f>EB[[#This Row],[unit]] &amp; "#" &amp; EB[[#This Row],[indic_nrg]] &amp; "#" &amp; EB[[#This Row],[product]] &amp; "#" &amp; EB[[#This Row],[geo]]</f>
        <v>TJ#B_101840#5500#CZ</v>
      </c>
      <c r="B3401" s="4" t="str">
        <f>VLOOKUP(EB[[#This Row],[product]],KS_DB[[product]:[KS]],5,FALSE)</f>
        <v>RES</v>
      </c>
      <c r="C3401" s="4" t="str">
        <f>VLOOKUP(EB[[#This Row],[product]],KS_DB[[product]:[KS]],6,FALSE)</f>
        <v>RES</v>
      </c>
      <c r="D3401" s="4">
        <f>VLOOKUP(EB[[#This Row],[product]],Carriers[],4,FALSE)</f>
        <v>0</v>
      </c>
      <c r="E3401" s="4">
        <f>VLOOKUP(EB[[#This Row],[indic_nrg]],Indicators[],4,FALSE)</f>
        <v>0</v>
      </c>
      <c r="F3401" s="4">
        <f>IFERROR(VLOOKUP(EB[[#This Row],[Source_carrier]],KS_DB[[product]:[KS]],6,FALSE),0)</f>
        <v>0</v>
      </c>
      <c r="G3401" s="4" t="s">
        <v>34</v>
      </c>
      <c r="H3401" s="4" t="s">
        <v>651</v>
      </c>
      <c r="I3401" s="4" t="s">
        <v>99</v>
      </c>
      <c r="J3401" s="4" t="s">
        <v>37</v>
      </c>
      <c r="K3401" s="4" t="s">
        <v>652</v>
      </c>
      <c r="L3401" s="4" t="s">
        <v>39</v>
      </c>
      <c r="M3401" s="4" t="s">
        <v>100</v>
      </c>
      <c r="N3401" s="4" t="s">
        <v>41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10205</v>
      </c>
      <c r="Y3401" s="4">
        <v>5301</v>
      </c>
      <c r="Z3401" s="4">
        <v>5021</v>
      </c>
      <c r="AA3401" s="4">
        <v>9548</v>
      </c>
      <c r="AB3401" s="4">
        <v>4005</v>
      </c>
      <c r="AC3401" s="4">
        <v>4808</v>
      </c>
      <c r="AD3401" s="4">
        <v>9753</v>
      </c>
      <c r="AE3401" s="4">
        <v>10452</v>
      </c>
      <c r="AF3401" s="4">
        <v>11466</v>
      </c>
      <c r="AG3401" s="4">
        <v>10208</v>
      </c>
      <c r="AH3401" s="4">
        <v>10447</v>
      </c>
      <c r="AI3401" s="4">
        <v>10803</v>
      </c>
      <c r="AJ3401" s="4">
        <v>10960</v>
      </c>
      <c r="AK3401" s="4">
        <v>11092</v>
      </c>
      <c r="AL3401" s="4">
        <v>11973</v>
      </c>
      <c r="AM3401" s="4">
        <v>12413</v>
      </c>
      <c r="AN3401" s="4">
        <v>12300</v>
      </c>
    </row>
    <row r="3402" spans="1:40" ht="15" customHeight="1" x14ac:dyDescent="0.25">
      <c r="A3402" s="4" t="str">
        <f>EB[[#This Row],[unit]] &amp; "#" &amp; EB[[#This Row],[indic_nrg]] &amp; "#" &amp; EB[[#This Row],[product]] &amp; "#" &amp; EB[[#This Row],[geo]]</f>
        <v>TJ#B_101840#5532#CZ</v>
      </c>
      <c r="B3402" s="4" t="str">
        <f>VLOOKUP(EB[[#This Row],[product]],KS_DB[[product]:[KS]],5,FALSE)</f>
        <v>RES</v>
      </c>
      <c r="C3402" s="4" t="str">
        <f>VLOOKUP(EB[[#This Row],[product]],KS_DB[[product]:[KS]],6,FALSE)</f>
        <v>RES</v>
      </c>
      <c r="D3402" s="4">
        <f>VLOOKUP(EB[[#This Row],[product]],Carriers[],4,FALSE)</f>
        <v>1</v>
      </c>
      <c r="E3402" s="4">
        <f>VLOOKUP(EB[[#This Row],[indic_nrg]],Indicators[],4,FALSE)</f>
        <v>0</v>
      </c>
      <c r="F3402" s="4">
        <f>IFERROR(VLOOKUP(EB[[#This Row],[Source_carrier]],KS_DB[[product]:[KS]],6,FALSE),0)</f>
        <v>0</v>
      </c>
      <c r="G3402" s="4" t="s">
        <v>34</v>
      </c>
      <c r="H3402" s="4" t="s">
        <v>651</v>
      </c>
      <c r="I3402" s="4" t="s">
        <v>101</v>
      </c>
      <c r="J3402" s="4" t="s">
        <v>37</v>
      </c>
      <c r="K3402" s="4" t="s">
        <v>652</v>
      </c>
      <c r="L3402" s="4" t="s">
        <v>39</v>
      </c>
      <c r="M3402" s="4" t="s">
        <v>102</v>
      </c>
      <c r="N3402" s="4" t="s">
        <v>41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  <c r="Y3402" s="4">
        <v>0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</row>
    <row r="3403" spans="1:40" ht="15" customHeight="1" x14ac:dyDescent="0.25">
      <c r="A3403" s="4" t="str">
        <f>EB[[#This Row],[unit]] &amp; "#" &amp; EB[[#This Row],[indic_nrg]] &amp; "#" &amp; EB[[#This Row],[product]] &amp; "#" &amp; EB[[#This Row],[geo]]</f>
        <v>TJ#B_101840#5540#CZ</v>
      </c>
      <c r="B3403" s="4" t="str">
        <f>VLOOKUP(EB[[#This Row],[product]],KS_DB[[product]:[KS]],5,FALSE)</f>
        <v>biomass</v>
      </c>
      <c r="C3403" s="4" t="str">
        <f>VLOOKUP(EB[[#This Row],[product]],KS_DB[[product]:[KS]],6,FALSE)</f>
        <v>biomass</v>
      </c>
      <c r="D3403" s="4">
        <f>VLOOKUP(EB[[#This Row],[product]],Carriers[],4,FALSE)</f>
        <v>0</v>
      </c>
      <c r="E3403" s="4">
        <f>VLOOKUP(EB[[#This Row],[indic_nrg]],Indicators[],4,FALSE)</f>
        <v>0</v>
      </c>
      <c r="F3403" s="4">
        <f>IFERROR(VLOOKUP(EB[[#This Row],[Source_carrier]],KS_DB[[product]:[KS]],6,FALSE),0)</f>
        <v>0</v>
      </c>
      <c r="G3403" s="4" t="s">
        <v>34</v>
      </c>
      <c r="H3403" s="4" t="s">
        <v>651</v>
      </c>
      <c r="I3403" s="4" t="s">
        <v>103</v>
      </c>
      <c r="J3403" s="4" t="s">
        <v>37</v>
      </c>
      <c r="K3403" s="4" t="s">
        <v>652</v>
      </c>
      <c r="L3403" s="4" t="s">
        <v>39</v>
      </c>
      <c r="M3403" s="4" t="s">
        <v>104</v>
      </c>
      <c r="N3403" s="4" t="s">
        <v>41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10205</v>
      </c>
      <c r="Y3403" s="4">
        <v>5301</v>
      </c>
      <c r="Z3403" s="4">
        <v>5021</v>
      </c>
      <c r="AA3403" s="4">
        <v>9548</v>
      </c>
      <c r="AB3403" s="4">
        <v>4005</v>
      </c>
      <c r="AC3403" s="4">
        <v>4808</v>
      </c>
      <c r="AD3403" s="4">
        <v>9753</v>
      </c>
      <c r="AE3403" s="4">
        <v>10452</v>
      </c>
      <c r="AF3403" s="4">
        <v>11466</v>
      </c>
      <c r="AG3403" s="4">
        <v>10208</v>
      </c>
      <c r="AH3403" s="4">
        <v>10447</v>
      </c>
      <c r="AI3403" s="4">
        <v>10803</v>
      </c>
      <c r="AJ3403" s="4">
        <v>10960</v>
      </c>
      <c r="AK3403" s="4">
        <v>11092</v>
      </c>
      <c r="AL3403" s="4">
        <v>11973</v>
      </c>
      <c r="AM3403" s="4">
        <v>12413</v>
      </c>
      <c r="AN3403" s="4">
        <v>12300</v>
      </c>
    </row>
    <row r="3404" spans="1:40" ht="15" customHeight="1" x14ac:dyDescent="0.25">
      <c r="A3404" s="4" t="str">
        <f>EB[[#This Row],[unit]] &amp; "#" &amp; EB[[#This Row],[indic_nrg]] &amp; "#" &amp; EB[[#This Row],[product]] &amp; "#" &amp; EB[[#This Row],[geo]]</f>
        <v>TJ#B_101840#5541#CZ</v>
      </c>
      <c r="B3404" s="4" t="str">
        <f>VLOOKUP(EB[[#This Row],[product]],KS_DB[[product]:[KS]],5,FALSE)</f>
        <v>biomass</v>
      </c>
      <c r="C3404" s="4" t="str">
        <f>VLOOKUP(EB[[#This Row],[product]],KS_DB[[product]:[KS]],6,FALSE)</f>
        <v>biomass</v>
      </c>
      <c r="D3404" s="4">
        <f>VLOOKUP(EB[[#This Row],[product]],Carriers[],4,FALSE)</f>
        <v>1</v>
      </c>
      <c r="E3404" s="4">
        <f>VLOOKUP(EB[[#This Row],[indic_nrg]],Indicators[],4,FALSE)</f>
        <v>0</v>
      </c>
      <c r="F3404" s="4">
        <f>IFERROR(VLOOKUP(EB[[#This Row],[Source_carrier]],KS_DB[[product]:[KS]],6,FALSE),0)</f>
        <v>0</v>
      </c>
      <c r="G3404" s="4" t="s">
        <v>34</v>
      </c>
      <c r="H3404" s="4" t="s">
        <v>651</v>
      </c>
      <c r="I3404" s="4" t="s">
        <v>105</v>
      </c>
      <c r="J3404" s="4" t="s">
        <v>37</v>
      </c>
      <c r="K3404" s="4" t="s">
        <v>652</v>
      </c>
      <c r="L3404" s="4" t="s">
        <v>39</v>
      </c>
      <c r="M3404" s="4" t="s">
        <v>106</v>
      </c>
      <c r="N3404" s="4" t="s">
        <v>41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10205</v>
      </c>
      <c r="Y3404" s="4">
        <v>5301</v>
      </c>
      <c r="Z3404" s="4">
        <v>5021</v>
      </c>
      <c r="AA3404" s="4">
        <v>9548</v>
      </c>
      <c r="AB3404" s="4">
        <v>4005</v>
      </c>
      <c r="AC3404" s="4">
        <v>4808</v>
      </c>
      <c r="AD3404" s="4">
        <v>9753</v>
      </c>
      <c r="AE3404" s="4">
        <v>10452</v>
      </c>
      <c r="AF3404" s="4">
        <v>11466</v>
      </c>
      <c r="AG3404" s="4">
        <v>10208</v>
      </c>
      <c r="AH3404" s="4">
        <v>10447</v>
      </c>
      <c r="AI3404" s="4">
        <v>10803</v>
      </c>
      <c r="AJ3404" s="4">
        <v>10960</v>
      </c>
      <c r="AK3404" s="4">
        <v>11075</v>
      </c>
      <c r="AL3404" s="4">
        <v>11961</v>
      </c>
      <c r="AM3404" s="4">
        <v>12331</v>
      </c>
      <c r="AN3404" s="4">
        <v>12193</v>
      </c>
    </row>
    <row r="3405" spans="1:40" ht="15" customHeight="1" x14ac:dyDescent="0.25">
      <c r="A3405" s="4" t="str">
        <f>EB[[#This Row],[unit]] &amp; "#" &amp; EB[[#This Row],[indic_nrg]] &amp; "#" &amp; EB[[#This Row],[product]] &amp; "#" &amp; EB[[#This Row],[geo]]</f>
        <v>TJ#B_101840#5542#CZ</v>
      </c>
      <c r="B3405" s="4" t="str">
        <f>VLOOKUP(EB[[#This Row],[product]],KS_DB[[product]:[KS]],5,FALSE)</f>
        <v>biomass</v>
      </c>
      <c r="C3405" s="4" t="str">
        <f>VLOOKUP(EB[[#This Row],[product]],KS_DB[[product]:[KS]],6,FALSE)</f>
        <v>biomass</v>
      </c>
      <c r="D3405" s="4">
        <f>VLOOKUP(EB[[#This Row],[product]],Carriers[],4,FALSE)</f>
        <v>1</v>
      </c>
      <c r="E3405" s="4">
        <f>VLOOKUP(EB[[#This Row],[indic_nrg]],Indicators[],4,FALSE)</f>
        <v>0</v>
      </c>
      <c r="F3405" s="4">
        <f>IFERROR(VLOOKUP(EB[[#This Row],[Source_carrier]],KS_DB[[product]:[KS]],6,FALSE),0)</f>
        <v>0</v>
      </c>
      <c r="G3405" s="4" t="s">
        <v>34</v>
      </c>
      <c r="H3405" s="4" t="s">
        <v>651</v>
      </c>
      <c r="I3405" s="4" t="s">
        <v>107</v>
      </c>
      <c r="J3405" s="4" t="s">
        <v>37</v>
      </c>
      <c r="K3405" s="4" t="s">
        <v>652</v>
      </c>
      <c r="L3405" s="4" t="s">
        <v>39</v>
      </c>
      <c r="M3405" s="4" t="s">
        <v>108</v>
      </c>
      <c r="N3405" s="4" t="s">
        <v>41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17</v>
      </c>
      <c r="AL3405" s="4">
        <v>12</v>
      </c>
      <c r="AM3405" s="4">
        <v>82</v>
      </c>
      <c r="AN3405" s="4">
        <v>107</v>
      </c>
    </row>
    <row r="3406" spans="1:40" ht="15" customHeight="1" x14ac:dyDescent="0.25">
      <c r="A3406" s="4" t="str">
        <f>EB[[#This Row],[unit]] &amp; "#" &amp; EB[[#This Row],[indic_nrg]] &amp; "#" &amp; EB[[#This Row],[product]] &amp; "#" &amp; EB[[#This Row],[geo]]</f>
        <v>TJ#B_101840#55431#CZ</v>
      </c>
      <c r="B3406" s="4" t="str">
        <f>VLOOKUP(EB[[#This Row],[product]],KS_DB[[product]:[KS]],5,FALSE)</f>
        <v>biomass</v>
      </c>
      <c r="C3406" s="4" t="str">
        <f>VLOOKUP(EB[[#This Row],[product]],KS_DB[[product]:[KS]],6,FALSE)</f>
        <v>biomass</v>
      </c>
      <c r="D3406" s="4">
        <f>VLOOKUP(EB[[#This Row],[product]],Carriers[],4,FALSE)</f>
        <v>1</v>
      </c>
      <c r="E3406" s="4">
        <f>VLOOKUP(EB[[#This Row],[indic_nrg]],Indicators[],4,FALSE)</f>
        <v>0</v>
      </c>
      <c r="F3406" s="4">
        <f>IFERROR(VLOOKUP(EB[[#This Row],[Source_carrier]],KS_DB[[product]:[KS]],6,FALSE),0)</f>
        <v>0</v>
      </c>
      <c r="G3406" s="4" t="s">
        <v>34</v>
      </c>
      <c r="H3406" s="4" t="s">
        <v>651</v>
      </c>
      <c r="I3406" s="4" t="s">
        <v>109</v>
      </c>
      <c r="J3406" s="4" t="s">
        <v>37</v>
      </c>
      <c r="K3406" s="4" t="s">
        <v>652</v>
      </c>
      <c r="L3406" s="4" t="s">
        <v>39</v>
      </c>
      <c r="M3406" s="4" t="s">
        <v>110</v>
      </c>
      <c r="N3406" s="4" t="s">
        <v>41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</row>
    <row r="3407" spans="1:40" ht="15" customHeight="1" x14ac:dyDescent="0.25">
      <c r="A3407" s="4" t="str">
        <f>EB[[#This Row],[unit]] &amp; "#" &amp; EB[[#This Row],[indic_nrg]] &amp; "#" &amp; EB[[#This Row],[product]] &amp; "#" &amp; EB[[#This Row],[geo]]</f>
        <v>TJ#B_101840#55432#CZ</v>
      </c>
      <c r="B3407" s="4" t="str">
        <f>VLOOKUP(EB[[#This Row],[product]],KS_DB[[product]:[KS]],5,FALSE)</f>
        <v>biomass</v>
      </c>
      <c r="C3407" s="4" t="str">
        <f>VLOOKUP(EB[[#This Row],[product]],KS_DB[[product]:[KS]],6,FALSE)</f>
        <v>biomass</v>
      </c>
      <c r="D3407" s="4">
        <f>VLOOKUP(EB[[#This Row],[product]],Carriers[],4,FALSE)</f>
        <v>1</v>
      </c>
      <c r="E3407" s="4">
        <f>VLOOKUP(EB[[#This Row],[indic_nrg]],Indicators[],4,FALSE)</f>
        <v>0</v>
      </c>
      <c r="F3407" s="4">
        <f>IFERROR(VLOOKUP(EB[[#This Row],[Source_carrier]],KS_DB[[product]:[KS]],6,FALSE),0)</f>
        <v>0</v>
      </c>
      <c r="G3407" s="4" t="s">
        <v>34</v>
      </c>
      <c r="H3407" s="4" t="s">
        <v>651</v>
      </c>
      <c r="I3407" s="4" t="s">
        <v>111</v>
      </c>
      <c r="J3407" s="4" t="s">
        <v>37</v>
      </c>
      <c r="K3407" s="4" t="s">
        <v>652</v>
      </c>
      <c r="L3407" s="4" t="s">
        <v>39</v>
      </c>
      <c r="M3407" s="4" t="s">
        <v>112</v>
      </c>
      <c r="N3407" s="4" t="s">
        <v>41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</v>
      </c>
      <c r="Y3407" s="4">
        <v>0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</row>
    <row r="3408" spans="1:40" ht="15" customHeight="1" x14ac:dyDescent="0.25">
      <c r="A3408" s="4" t="str">
        <f>EB[[#This Row],[unit]] &amp; "#" &amp; EB[[#This Row],[indic_nrg]] &amp; "#" &amp; EB[[#This Row],[product]] &amp; "#" &amp; EB[[#This Row],[geo]]</f>
        <v>TJ#B_101840#5544#CZ</v>
      </c>
      <c r="B3408" s="4" t="str">
        <f>VLOOKUP(EB[[#This Row],[product]],KS_DB[[product]:[KS]],5,FALSE)</f>
        <v>biomass</v>
      </c>
      <c r="C3408" s="4" t="str">
        <f>VLOOKUP(EB[[#This Row],[product]],KS_DB[[product]:[KS]],6,FALSE)</f>
        <v>biomass</v>
      </c>
      <c r="D3408" s="4">
        <f>VLOOKUP(EB[[#This Row],[product]],Carriers[],4,FALSE)</f>
        <v>1</v>
      </c>
      <c r="E3408" s="4">
        <f>VLOOKUP(EB[[#This Row],[indic_nrg]],Indicators[],4,FALSE)</f>
        <v>0</v>
      </c>
      <c r="F3408" s="4">
        <f>IFERROR(VLOOKUP(EB[[#This Row],[Source_carrier]],KS_DB[[product]:[KS]],6,FALSE),0)</f>
        <v>0</v>
      </c>
      <c r="G3408" s="4" t="s">
        <v>34</v>
      </c>
      <c r="H3408" s="4" t="s">
        <v>651</v>
      </c>
      <c r="I3408" s="4" t="s">
        <v>113</v>
      </c>
      <c r="J3408" s="4" t="s">
        <v>37</v>
      </c>
      <c r="K3408" s="4" t="s">
        <v>652</v>
      </c>
      <c r="L3408" s="4" t="s">
        <v>39</v>
      </c>
      <c r="M3408" s="4" t="s">
        <v>114</v>
      </c>
      <c r="N3408" s="4" t="s">
        <v>41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</row>
    <row r="3409" spans="1:40" ht="15" customHeight="1" x14ac:dyDescent="0.25">
      <c r="A3409" s="4" t="str">
        <f>EB[[#This Row],[unit]] &amp; "#" &amp; EB[[#This Row],[indic_nrg]] &amp; "#" &amp; EB[[#This Row],[product]] &amp; "#" &amp; EB[[#This Row],[geo]]</f>
        <v>TJ#B_101840#5545#CZ</v>
      </c>
      <c r="B3409" s="4" t="str">
        <f>VLOOKUP(EB[[#This Row],[product]],KS_DB[[product]:[KS]],5,FALSE)</f>
        <v>biomass</v>
      </c>
      <c r="C3409" s="4" t="str">
        <f>VLOOKUP(EB[[#This Row],[product]],KS_DB[[product]:[KS]],6,FALSE)</f>
        <v>biomass</v>
      </c>
      <c r="D3409" s="4">
        <f>VLOOKUP(EB[[#This Row],[product]],Carriers[],4,FALSE)</f>
        <v>0</v>
      </c>
      <c r="E3409" s="4">
        <f>VLOOKUP(EB[[#This Row],[indic_nrg]],Indicators[],4,FALSE)</f>
        <v>0</v>
      </c>
      <c r="F3409" s="4">
        <f>IFERROR(VLOOKUP(EB[[#This Row],[Source_carrier]],KS_DB[[product]:[KS]],6,FALSE),0)</f>
        <v>0</v>
      </c>
      <c r="G3409" s="4" t="s">
        <v>34</v>
      </c>
      <c r="H3409" s="4" t="s">
        <v>651</v>
      </c>
      <c r="I3409" s="4" t="s">
        <v>115</v>
      </c>
      <c r="J3409" s="4" t="s">
        <v>37</v>
      </c>
      <c r="K3409" s="4" t="s">
        <v>652</v>
      </c>
      <c r="L3409" s="4" t="s">
        <v>39</v>
      </c>
      <c r="M3409" s="4" t="s">
        <v>116</v>
      </c>
      <c r="N3409" s="4" t="s">
        <v>41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v>0</v>
      </c>
    </row>
    <row r="3410" spans="1:40" ht="15" customHeight="1" x14ac:dyDescent="0.25">
      <c r="A3410" s="4" t="str">
        <f>EB[[#This Row],[unit]] &amp; "#" &amp; EB[[#This Row],[indic_nrg]] &amp; "#" &amp; EB[[#This Row],[product]] &amp; "#" &amp; EB[[#This Row],[geo]]</f>
        <v>TJ#B_101840#5546#CZ</v>
      </c>
      <c r="B3410" s="4" t="str">
        <f>VLOOKUP(EB[[#This Row],[product]],KS_DB[[product]:[KS]],5,FALSE)</f>
        <v>biomass</v>
      </c>
      <c r="C3410" s="4" t="str">
        <f>VLOOKUP(EB[[#This Row],[product]],KS_DB[[product]:[KS]],6,FALSE)</f>
        <v>biomass</v>
      </c>
      <c r="D3410" s="4">
        <f>VLOOKUP(EB[[#This Row],[product]],Carriers[],4,FALSE)</f>
        <v>1</v>
      </c>
      <c r="E3410" s="4">
        <f>VLOOKUP(EB[[#This Row],[indic_nrg]],Indicators[],4,FALSE)</f>
        <v>0</v>
      </c>
      <c r="F3410" s="4">
        <f>IFERROR(VLOOKUP(EB[[#This Row],[Source_carrier]],KS_DB[[product]:[KS]],6,FALSE),0)</f>
        <v>0</v>
      </c>
      <c r="G3410" s="4" t="s">
        <v>34</v>
      </c>
      <c r="H3410" s="4" t="s">
        <v>651</v>
      </c>
      <c r="I3410" s="4" t="s">
        <v>117</v>
      </c>
      <c r="J3410" s="4" t="s">
        <v>37</v>
      </c>
      <c r="K3410" s="4" t="s">
        <v>652</v>
      </c>
      <c r="L3410" s="4" t="s">
        <v>39</v>
      </c>
      <c r="M3410" s="4" t="s">
        <v>118</v>
      </c>
      <c r="N3410" s="4" t="s">
        <v>41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</row>
    <row r="3411" spans="1:40" ht="15" customHeight="1" x14ac:dyDescent="0.25">
      <c r="A3411" s="4" t="str">
        <f>EB[[#This Row],[unit]] &amp; "#" &amp; EB[[#This Row],[indic_nrg]] &amp; "#" &amp; EB[[#This Row],[product]] &amp; "#" &amp; EB[[#This Row],[geo]]</f>
        <v>TJ#B_101840#5547#CZ</v>
      </c>
      <c r="B3411" s="4" t="str">
        <f>VLOOKUP(EB[[#This Row],[product]],KS_DB[[product]:[KS]],5,FALSE)</f>
        <v>biomass</v>
      </c>
      <c r="C3411" s="4" t="str">
        <f>VLOOKUP(EB[[#This Row],[product]],KS_DB[[product]:[KS]],6,FALSE)</f>
        <v>biomass</v>
      </c>
      <c r="D3411" s="4">
        <f>VLOOKUP(EB[[#This Row],[product]],Carriers[],4,FALSE)</f>
        <v>1</v>
      </c>
      <c r="E3411" s="4">
        <f>VLOOKUP(EB[[#This Row],[indic_nrg]],Indicators[],4,FALSE)</f>
        <v>0</v>
      </c>
      <c r="F3411" s="4">
        <f>IFERROR(VLOOKUP(EB[[#This Row],[Source_carrier]],KS_DB[[product]:[KS]],6,FALSE),0)</f>
        <v>0</v>
      </c>
      <c r="G3411" s="4" t="s">
        <v>34</v>
      </c>
      <c r="H3411" s="4" t="s">
        <v>651</v>
      </c>
      <c r="I3411" s="4" t="s">
        <v>119</v>
      </c>
      <c r="J3411" s="4" t="s">
        <v>37</v>
      </c>
      <c r="K3411" s="4" t="s">
        <v>652</v>
      </c>
      <c r="L3411" s="4" t="s">
        <v>39</v>
      </c>
      <c r="M3411" s="4" t="s">
        <v>120</v>
      </c>
      <c r="N3411" s="4" t="s">
        <v>41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4">
        <v>0</v>
      </c>
    </row>
    <row r="3412" spans="1:40" ht="15" customHeight="1" x14ac:dyDescent="0.25">
      <c r="A3412" s="4" t="str">
        <f>EB[[#This Row],[unit]] &amp; "#" &amp; EB[[#This Row],[indic_nrg]] &amp; "#" &amp; EB[[#This Row],[product]] &amp; "#" &amp; EB[[#This Row],[geo]]</f>
        <v>TJ#B_101840#5548#CZ</v>
      </c>
      <c r="B3412" s="4" t="str">
        <f>VLOOKUP(EB[[#This Row],[product]],KS_DB[[product]:[KS]],5,FALSE)</f>
        <v>biomass</v>
      </c>
      <c r="C3412" s="4" t="str">
        <f>VLOOKUP(EB[[#This Row],[product]],KS_DB[[product]:[KS]],6,FALSE)</f>
        <v>biomass</v>
      </c>
      <c r="D3412" s="4">
        <f>VLOOKUP(EB[[#This Row],[product]],Carriers[],4,FALSE)</f>
        <v>1</v>
      </c>
      <c r="E3412" s="4">
        <f>VLOOKUP(EB[[#This Row],[indic_nrg]],Indicators[],4,FALSE)</f>
        <v>0</v>
      </c>
      <c r="F3412" s="4">
        <f>IFERROR(VLOOKUP(EB[[#This Row],[Source_carrier]],KS_DB[[product]:[KS]],6,FALSE),0)</f>
        <v>0</v>
      </c>
      <c r="G3412" s="4" t="s">
        <v>34</v>
      </c>
      <c r="H3412" s="4" t="s">
        <v>651</v>
      </c>
      <c r="I3412" s="4" t="s">
        <v>121</v>
      </c>
      <c r="J3412" s="4" t="s">
        <v>37</v>
      </c>
      <c r="K3412" s="4" t="s">
        <v>652</v>
      </c>
      <c r="L3412" s="4" t="s">
        <v>39</v>
      </c>
      <c r="M3412" s="4" t="s">
        <v>122</v>
      </c>
      <c r="N3412" s="4" t="s">
        <v>41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  <c r="Y3412" s="4">
        <v>0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</row>
    <row r="3413" spans="1:40" ht="15" customHeight="1" x14ac:dyDescent="0.25">
      <c r="A3413" s="4" t="str">
        <f>EB[[#This Row],[unit]] &amp; "#" &amp; EB[[#This Row],[indic_nrg]] &amp; "#" &amp; EB[[#This Row],[product]] &amp; "#" &amp; EB[[#This Row],[geo]]</f>
        <v>TJ#B_101840#5549#CZ</v>
      </c>
      <c r="B3413" s="4" t="str">
        <f>VLOOKUP(EB[[#This Row],[product]],KS_DB[[product]:[KS]],5,FALSE)</f>
        <v>biomass</v>
      </c>
      <c r="C3413" s="4" t="str">
        <f>VLOOKUP(EB[[#This Row],[product]],KS_DB[[product]:[KS]],6,FALSE)</f>
        <v>biomass</v>
      </c>
      <c r="D3413" s="4">
        <f>VLOOKUP(EB[[#This Row],[product]],Carriers[],4,FALSE)</f>
        <v>1</v>
      </c>
      <c r="E3413" s="4">
        <f>VLOOKUP(EB[[#This Row],[indic_nrg]],Indicators[],4,FALSE)</f>
        <v>0</v>
      </c>
      <c r="F3413" s="4">
        <f>IFERROR(VLOOKUP(EB[[#This Row],[Source_carrier]],KS_DB[[product]:[KS]],6,FALSE),0)</f>
        <v>0</v>
      </c>
      <c r="G3413" s="4" t="s">
        <v>34</v>
      </c>
      <c r="H3413" s="4" t="s">
        <v>651</v>
      </c>
      <c r="I3413" s="4" t="s">
        <v>123</v>
      </c>
      <c r="J3413" s="4" t="s">
        <v>37</v>
      </c>
      <c r="K3413" s="4" t="s">
        <v>652</v>
      </c>
      <c r="L3413" s="4" t="s">
        <v>39</v>
      </c>
      <c r="M3413" s="4" t="s">
        <v>124</v>
      </c>
      <c r="N3413" s="4" t="s">
        <v>41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  <c r="Y3413" s="4">
        <v>0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</row>
    <row r="3414" spans="1:40" ht="15" customHeight="1" x14ac:dyDescent="0.25">
      <c r="A3414" s="4" t="str">
        <f>EB[[#This Row],[unit]] &amp; "#" &amp; EB[[#This Row],[indic_nrg]] &amp; "#" &amp; EB[[#This Row],[product]] &amp; "#" &amp; EB[[#This Row],[geo]]</f>
        <v>TJ#B_101840#5550#CZ</v>
      </c>
      <c r="B3414" s="4" t="str">
        <f>VLOOKUP(EB[[#This Row],[product]],KS_DB[[product]:[KS]],5,FALSE)</f>
        <v>RES</v>
      </c>
      <c r="C3414" s="4" t="str">
        <f>VLOOKUP(EB[[#This Row],[product]],KS_DB[[product]:[KS]],6,FALSE)</f>
        <v>RES</v>
      </c>
      <c r="D3414" s="4">
        <f>VLOOKUP(EB[[#This Row],[product]],Carriers[],4,FALSE)</f>
        <v>1</v>
      </c>
      <c r="E3414" s="4">
        <f>VLOOKUP(EB[[#This Row],[indic_nrg]],Indicators[],4,FALSE)</f>
        <v>0</v>
      </c>
      <c r="F3414" s="4">
        <f>IFERROR(VLOOKUP(EB[[#This Row],[Source_carrier]],KS_DB[[product]:[KS]],6,FALSE),0)</f>
        <v>0</v>
      </c>
      <c r="G3414" s="4" t="s">
        <v>34</v>
      </c>
      <c r="H3414" s="4" t="s">
        <v>651</v>
      </c>
      <c r="I3414" s="4" t="s">
        <v>125</v>
      </c>
      <c r="J3414" s="4" t="s">
        <v>37</v>
      </c>
      <c r="K3414" s="4" t="s">
        <v>652</v>
      </c>
      <c r="L3414" s="4" t="s">
        <v>39</v>
      </c>
      <c r="M3414" s="4" t="s">
        <v>126</v>
      </c>
      <c r="N3414" s="4" t="s">
        <v>41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</row>
    <row r="3415" spans="1:40" ht="15" customHeight="1" x14ac:dyDescent="0.25">
      <c r="A3415" s="4" t="str">
        <f>EB[[#This Row],[unit]] &amp; "#" &amp; EB[[#This Row],[indic_nrg]] &amp; "#" &amp; EB[[#This Row],[product]] &amp; "#" &amp; EB[[#This Row],[geo]]</f>
        <v>TJ#B_101840#6000#CZ</v>
      </c>
      <c r="B3415" s="4" t="str">
        <f>VLOOKUP(EB[[#This Row],[product]],KS_DB[[product]:[KS]],5,FALSE)</f>
        <v>electricity</v>
      </c>
      <c r="C3415" s="4" t="str">
        <f>VLOOKUP(EB[[#This Row],[product]],KS_DB[[product]:[KS]],6,FALSE)</f>
        <v>electricity</v>
      </c>
      <c r="D3415" s="4">
        <f>VLOOKUP(EB[[#This Row],[product]],Carriers[],4,FALSE)</f>
        <v>1</v>
      </c>
      <c r="E3415" s="4">
        <f>VLOOKUP(EB[[#This Row],[indic_nrg]],Indicators[],4,FALSE)</f>
        <v>0</v>
      </c>
      <c r="F3415" s="4">
        <f>IFERROR(VLOOKUP(EB[[#This Row],[Source_carrier]],KS_DB[[product]:[KS]],6,FALSE),0)</f>
        <v>0</v>
      </c>
      <c r="G3415" s="4" t="s">
        <v>34</v>
      </c>
      <c r="H3415" s="4" t="s">
        <v>651</v>
      </c>
      <c r="I3415" s="4" t="s">
        <v>127</v>
      </c>
      <c r="J3415" s="4" t="s">
        <v>37</v>
      </c>
      <c r="K3415" s="4" t="s">
        <v>652</v>
      </c>
      <c r="L3415" s="4" t="s">
        <v>39</v>
      </c>
      <c r="M3415" s="4" t="s">
        <v>128</v>
      </c>
      <c r="N3415" s="4" t="s">
        <v>41</v>
      </c>
      <c r="O3415" s="4">
        <v>5566</v>
      </c>
      <c r="P3415" s="4">
        <v>5130</v>
      </c>
      <c r="Q3415" s="4">
        <v>4788</v>
      </c>
      <c r="R3415" s="4">
        <v>4860</v>
      </c>
      <c r="S3415" s="4">
        <v>4990</v>
      </c>
      <c r="T3415" s="4">
        <v>5170</v>
      </c>
      <c r="U3415" s="4">
        <v>5504</v>
      </c>
      <c r="V3415" s="4">
        <v>5418</v>
      </c>
      <c r="W3415" s="4">
        <v>6170</v>
      </c>
      <c r="X3415" s="4">
        <v>6300</v>
      </c>
      <c r="Y3415" s="4">
        <v>5764</v>
      </c>
      <c r="Z3415" s="4">
        <v>6635</v>
      </c>
      <c r="AA3415" s="4">
        <v>6757</v>
      </c>
      <c r="AB3415" s="4">
        <v>4460</v>
      </c>
      <c r="AC3415" s="4">
        <v>6358</v>
      </c>
      <c r="AD3415" s="4">
        <v>6797</v>
      </c>
      <c r="AE3415" s="4">
        <v>6854</v>
      </c>
      <c r="AF3415" s="4">
        <v>6901</v>
      </c>
      <c r="AG3415" s="4">
        <v>6574</v>
      </c>
      <c r="AH3415" s="4">
        <v>6199</v>
      </c>
      <c r="AI3415" s="4">
        <v>5933</v>
      </c>
      <c r="AJ3415" s="4">
        <v>5785</v>
      </c>
      <c r="AK3415" s="4">
        <v>5962</v>
      </c>
      <c r="AL3415" s="4">
        <v>5490</v>
      </c>
      <c r="AM3415" s="4">
        <v>6167</v>
      </c>
      <c r="AN3415" s="4">
        <v>6055</v>
      </c>
    </row>
    <row r="3416" spans="1:40" ht="15" customHeight="1" x14ac:dyDescent="0.25">
      <c r="A3416" s="4" t="str">
        <f>EB[[#This Row],[unit]] &amp; "#" &amp; EB[[#This Row],[indic_nrg]] &amp; "#" &amp; EB[[#This Row],[product]] &amp; "#" &amp; EB[[#This Row],[geo]]</f>
        <v>TJ#B_101840#7100#CZ</v>
      </c>
      <c r="B3416" s="4" t="str">
        <f>VLOOKUP(EB[[#This Row],[product]],KS_DB[[product]:[KS]],5,FALSE)</f>
        <v>other</v>
      </c>
      <c r="C3416" s="4" t="str">
        <f>VLOOKUP(EB[[#This Row],[product]],KS_DB[[product]:[KS]],6,FALSE)</f>
        <v>other</v>
      </c>
      <c r="D3416" s="4">
        <f>VLOOKUP(EB[[#This Row],[product]],Carriers[],4,FALSE)</f>
        <v>1</v>
      </c>
      <c r="E3416" s="4">
        <f>VLOOKUP(EB[[#This Row],[indic_nrg]],Indicators[],4,FALSE)</f>
        <v>0</v>
      </c>
      <c r="F3416" s="4">
        <f>IFERROR(VLOOKUP(EB[[#This Row],[Source_carrier]],KS_DB[[product]:[KS]],6,FALSE),0)</f>
        <v>0</v>
      </c>
      <c r="G3416" s="4" t="s">
        <v>34</v>
      </c>
      <c r="H3416" s="4" t="s">
        <v>651</v>
      </c>
      <c r="I3416" s="4" t="s">
        <v>129</v>
      </c>
      <c r="J3416" s="4" t="s">
        <v>37</v>
      </c>
      <c r="K3416" s="4" t="s">
        <v>652</v>
      </c>
      <c r="L3416" s="4" t="s">
        <v>39</v>
      </c>
      <c r="M3416" s="4" t="s">
        <v>130</v>
      </c>
      <c r="N3416" s="4" t="s">
        <v>41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</v>
      </c>
      <c r="Y3416" s="4">
        <v>0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v>0</v>
      </c>
    </row>
    <row r="3417" spans="1:40" ht="15" customHeight="1" x14ac:dyDescent="0.25">
      <c r="A3417" s="4" t="str">
        <f>EB[[#This Row],[unit]] &amp; "#" &amp; EB[[#This Row],[indic_nrg]] &amp; "#" &amp; EB[[#This Row],[product]] &amp; "#" &amp; EB[[#This Row],[geo]]</f>
        <v>TJ#B_101840#7200#CZ</v>
      </c>
      <c r="B3417" s="4" t="str">
        <f>VLOOKUP(EB[[#This Row],[product]],KS_DB[[product]:[KS]],5,FALSE)</f>
        <v>other</v>
      </c>
      <c r="C3417" s="4" t="str">
        <f>VLOOKUP(EB[[#This Row],[product]],KS_DB[[product]:[KS]],6,FALSE)</f>
        <v>other</v>
      </c>
      <c r="D3417" s="4">
        <f>VLOOKUP(EB[[#This Row],[product]],Carriers[],4,FALSE)</f>
        <v>0</v>
      </c>
      <c r="E3417" s="4">
        <f>VLOOKUP(EB[[#This Row],[indic_nrg]],Indicators[],4,FALSE)</f>
        <v>0</v>
      </c>
      <c r="F3417" s="4">
        <f>IFERROR(VLOOKUP(EB[[#This Row],[Source_carrier]],KS_DB[[product]:[KS]],6,FALSE),0)</f>
        <v>0</v>
      </c>
      <c r="G3417" s="4" t="s">
        <v>34</v>
      </c>
      <c r="H3417" s="4" t="s">
        <v>651</v>
      </c>
      <c r="I3417" s="4" t="s">
        <v>131</v>
      </c>
      <c r="J3417" s="4" t="s">
        <v>37</v>
      </c>
      <c r="K3417" s="4" t="s">
        <v>652</v>
      </c>
      <c r="L3417" s="4" t="s">
        <v>39</v>
      </c>
      <c r="M3417" s="4" t="s">
        <v>132</v>
      </c>
      <c r="N3417" s="4" t="s">
        <v>41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</row>
    <row r="3418" spans="1:40" ht="15" customHeight="1" x14ac:dyDescent="0.25">
      <c r="A3418" s="4" t="str">
        <f>EB[[#This Row],[unit]] &amp; "#" &amp; EB[[#This Row],[indic_nrg]] &amp; "#" &amp; EB[[#This Row],[product]] &amp; "#" &amp; EB[[#This Row],[geo]]</f>
        <v>TJ#B_101846#0000#CZ</v>
      </c>
      <c r="B3418" s="4" t="str">
        <f>VLOOKUP(EB[[#This Row],[product]],KS_DB[[product]:[KS]],5,FALSE)</f>
        <v>all</v>
      </c>
      <c r="C3418" s="4" t="str">
        <f>VLOOKUP(EB[[#This Row],[product]],KS_DB[[product]:[KS]],6,FALSE)</f>
        <v>all</v>
      </c>
      <c r="D3418" s="4">
        <f>VLOOKUP(EB[[#This Row],[product]],Carriers[],4,FALSE)</f>
        <v>0</v>
      </c>
      <c r="E3418" s="4">
        <f>VLOOKUP(EB[[#This Row],[indic_nrg]],Indicators[],4,FALSE)</f>
        <v>0</v>
      </c>
      <c r="F3418" s="4">
        <f>IFERROR(VLOOKUP(EB[[#This Row],[Source_carrier]],KS_DB[[product]:[KS]],6,FALSE),0)</f>
        <v>0</v>
      </c>
      <c r="G3418" s="4" t="s">
        <v>34</v>
      </c>
      <c r="H3418" s="4" t="s">
        <v>653</v>
      </c>
      <c r="I3418" s="4" t="s">
        <v>36</v>
      </c>
      <c r="J3418" s="4" t="s">
        <v>37</v>
      </c>
      <c r="K3418" s="4" t="s">
        <v>654</v>
      </c>
      <c r="L3418" s="4" t="s">
        <v>39</v>
      </c>
      <c r="M3418" s="4" t="s">
        <v>40</v>
      </c>
      <c r="N3418" s="4" t="s">
        <v>41</v>
      </c>
      <c r="O3418" s="4">
        <v>11023</v>
      </c>
      <c r="P3418" s="4">
        <v>10795</v>
      </c>
      <c r="Q3418" s="4">
        <v>11264</v>
      </c>
      <c r="R3418" s="4">
        <v>10706</v>
      </c>
      <c r="S3418" s="4">
        <v>13883</v>
      </c>
      <c r="T3418" s="4">
        <v>9834</v>
      </c>
      <c r="U3418" s="4">
        <v>8909</v>
      </c>
      <c r="V3418" s="4">
        <v>8084</v>
      </c>
      <c r="W3418" s="4">
        <v>7209</v>
      </c>
      <c r="X3418" s="4">
        <v>7986</v>
      </c>
      <c r="Y3418" s="4">
        <v>12700</v>
      </c>
      <c r="Z3418" s="4">
        <v>13660</v>
      </c>
      <c r="AA3418" s="4">
        <v>13656</v>
      </c>
      <c r="AB3418" s="4">
        <v>14544</v>
      </c>
      <c r="AC3418" s="4">
        <v>13637</v>
      </c>
      <c r="AD3418" s="4">
        <v>13625</v>
      </c>
      <c r="AE3418" s="4">
        <v>15639</v>
      </c>
      <c r="AF3418" s="4">
        <v>15902</v>
      </c>
      <c r="AG3418" s="4">
        <v>17145</v>
      </c>
      <c r="AH3418" s="4">
        <v>15906</v>
      </c>
      <c r="AI3418" s="4">
        <v>18796</v>
      </c>
      <c r="AJ3418" s="4">
        <v>19115</v>
      </c>
      <c r="AK3418" s="4">
        <v>18965</v>
      </c>
      <c r="AL3418" s="4">
        <v>17754</v>
      </c>
      <c r="AM3418" s="4">
        <v>16860</v>
      </c>
      <c r="AN3418" s="4">
        <v>17521</v>
      </c>
    </row>
    <row r="3419" spans="1:40" ht="15" customHeight="1" x14ac:dyDescent="0.25">
      <c r="A3419" s="4" t="str">
        <f>EB[[#This Row],[unit]] &amp; "#" &amp; EB[[#This Row],[indic_nrg]] &amp; "#" &amp; EB[[#This Row],[product]] &amp; "#" &amp; EB[[#This Row],[geo]]</f>
        <v>TJ#B_101846#2000#CZ</v>
      </c>
      <c r="B3419" s="4" t="str">
        <f>VLOOKUP(EB[[#This Row],[product]],KS_DB[[product]:[KS]],5,FALSE)</f>
        <v>solid</v>
      </c>
      <c r="C3419" s="4" t="str">
        <f>VLOOKUP(EB[[#This Row],[product]],KS_DB[[product]:[KS]],6,FALSE)</f>
        <v>solid</v>
      </c>
      <c r="D3419" s="4">
        <f>VLOOKUP(EB[[#This Row],[product]],Carriers[],4,FALSE)</f>
        <v>0</v>
      </c>
      <c r="E3419" s="4">
        <f>VLOOKUP(EB[[#This Row],[indic_nrg]],Indicators[],4,FALSE)</f>
        <v>0</v>
      </c>
      <c r="F3419" s="4">
        <f>IFERROR(VLOOKUP(EB[[#This Row],[Source_carrier]],KS_DB[[product]:[KS]],6,FALSE),0)</f>
        <v>0</v>
      </c>
      <c r="G3419" s="4" t="s">
        <v>34</v>
      </c>
      <c r="H3419" s="4" t="s">
        <v>653</v>
      </c>
      <c r="I3419" s="4" t="s">
        <v>18</v>
      </c>
      <c r="J3419" s="4" t="s">
        <v>37</v>
      </c>
      <c r="K3419" s="4" t="s">
        <v>654</v>
      </c>
      <c r="L3419" s="4" t="s">
        <v>39</v>
      </c>
      <c r="M3419" s="4" t="s">
        <v>42</v>
      </c>
      <c r="N3419" s="4" t="s">
        <v>41</v>
      </c>
      <c r="O3419" s="4">
        <v>6620</v>
      </c>
      <c r="P3419" s="4">
        <v>6997</v>
      </c>
      <c r="Q3419" s="4">
        <v>7592</v>
      </c>
      <c r="R3419" s="4">
        <v>7242</v>
      </c>
      <c r="S3419" s="4">
        <v>5709</v>
      </c>
      <c r="T3419" s="4">
        <v>3596</v>
      </c>
      <c r="U3419" s="4">
        <v>2266</v>
      </c>
      <c r="V3419" s="4">
        <v>1691</v>
      </c>
      <c r="W3419" s="4">
        <v>1418</v>
      </c>
      <c r="X3419" s="4">
        <v>1222</v>
      </c>
      <c r="Y3419" s="4">
        <v>5120</v>
      </c>
      <c r="Z3419" s="4">
        <v>4666</v>
      </c>
      <c r="AA3419" s="4">
        <v>4407</v>
      </c>
      <c r="AB3419" s="4">
        <v>3633</v>
      </c>
      <c r="AC3419" s="4">
        <v>532</v>
      </c>
      <c r="AD3419" s="4">
        <v>443</v>
      </c>
      <c r="AE3419" s="4">
        <v>452</v>
      </c>
      <c r="AF3419" s="4">
        <v>364</v>
      </c>
      <c r="AG3419" s="4">
        <v>345</v>
      </c>
      <c r="AH3419" s="4">
        <v>314</v>
      </c>
      <c r="AI3419" s="4">
        <v>456</v>
      </c>
      <c r="AJ3419" s="4">
        <v>391</v>
      </c>
      <c r="AK3419" s="4">
        <v>416</v>
      </c>
      <c r="AL3419" s="4">
        <v>384</v>
      </c>
      <c r="AM3419" s="4">
        <v>284</v>
      </c>
      <c r="AN3419" s="4">
        <v>240</v>
      </c>
    </row>
    <row r="3420" spans="1:40" ht="15" customHeight="1" x14ac:dyDescent="0.25">
      <c r="A3420" s="4" t="str">
        <f>EB[[#This Row],[unit]] &amp; "#" &amp; EB[[#This Row],[indic_nrg]] &amp; "#" &amp; EB[[#This Row],[product]] &amp; "#" &amp; EB[[#This Row],[geo]]</f>
        <v>TJ#B_101846#2100#CZ</v>
      </c>
      <c r="B3420" s="4" t="str">
        <f>VLOOKUP(EB[[#This Row],[product]],KS_DB[[product]:[KS]],5,FALSE)</f>
        <v>solid</v>
      </c>
      <c r="C3420" s="4" t="str">
        <f>VLOOKUP(EB[[#This Row],[product]],KS_DB[[product]:[KS]],6,FALSE)</f>
        <v>solid</v>
      </c>
      <c r="D3420" s="4">
        <f>VLOOKUP(EB[[#This Row],[product]],Carriers[],4,FALSE)</f>
        <v>0</v>
      </c>
      <c r="E3420" s="4">
        <f>VLOOKUP(EB[[#This Row],[indic_nrg]],Indicators[],4,FALSE)</f>
        <v>0</v>
      </c>
      <c r="F3420" s="4">
        <f>IFERROR(VLOOKUP(EB[[#This Row],[Source_carrier]],KS_DB[[product]:[KS]],6,FALSE),0)</f>
        <v>0</v>
      </c>
      <c r="G3420" s="4" t="s">
        <v>34</v>
      </c>
      <c r="H3420" s="4" t="s">
        <v>653</v>
      </c>
      <c r="I3420" s="4" t="s">
        <v>43</v>
      </c>
      <c r="J3420" s="4" t="s">
        <v>37</v>
      </c>
      <c r="K3420" s="4" t="s">
        <v>654</v>
      </c>
      <c r="L3420" s="4" t="s">
        <v>39</v>
      </c>
      <c r="M3420" s="4" t="s">
        <v>44</v>
      </c>
      <c r="N3420" s="4" t="s">
        <v>41</v>
      </c>
      <c r="O3420" s="4">
        <v>308</v>
      </c>
      <c r="P3420" s="4">
        <v>308</v>
      </c>
      <c r="Q3420" s="4">
        <v>278</v>
      </c>
      <c r="R3420" s="4">
        <v>1970</v>
      </c>
      <c r="S3420" s="4">
        <v>1520</v>
      </c>
      <c r="T3420" s="4">
        <v>550</v>
      </c>
      <c r="U3420" s="4">
        <v>1006</v>
      </c>
      <c r="V3420" s="4">
        <v>482</v>
      </c>
      <c r="W3420" s="4">
        <v>436</v>
      </c>
      <c r="X3420" s="4">
        <v>351</v>
      </c>
      <c r="Y3420" s="4">
        <v>3987</v>
      </c>
      <c r="Z3420" s="4">
        <v>4064</v>
      </c>
      <c r="AA3420" s="4">
        <v>3762</v>
      </c>
      <c r="AB3420" s="4">
        <v>2837</v>
      </c>
      <c r="AC3420" s="4">
        <v>0</v>
      </c>
      <c r="AD3420" s="4">
        <v>111</v>
      </c>
      <c r="AE3420" s="4">
        <v>178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</row>
    <row r="3421" spans="1:40" ht="15" customHeight="1" x14ac:dyDescent="0.25">
      <c r="A3421" s="4" t="str">
        <f>EB[[#This Row],[unit]] &amp; "#" &amp; EB[[#This Row],[indic_nrg]] &amp; "#" &amp; EB[[#This Row],[product]] &amp; "#" &amp; EB[[#This Row],[geo]]</f>
        <v>TJ#B_101846#2112#CZ</v>
      </c>
      <c r="B3421" s="4" t="str">
        <f>VLOOKUP(EB[[#This Row],[product]],KS_DB[[product]:[KS]],5,FALSE)</f>
        <v>solid</v>
      </c>
      <c r="C3421" s="4" t="str">
        <f>VLOOKUP(EB[[#This Row],[product]],KS_DB[[product]:[KS]],6,FALSE)</f>
        <v>solid</v>
      </c>
      <c r="D3421" s="4">
        <f>VLOOKUP(EB[[#This Row],[product]],Carriers[],4,FALSE)</f>
        <v>1</v>
      </c>
      <c r="E3421" s="4">
        <f>VLOOKUP(EB[[#This Row],[indic_nrg]],Indicators[],4,FALSE)</f>
        <v>0</v>
      </c>
      <c r="F3421" s="4">
        <f>IFERROR(VLOOKUP(EB[[#This Row],[Source_carrier]],KS_DB[[product]:[KS]],6,FALSE),0)</f>
        <v>0</v>
      </c>
      <c r="G3421" s="4" t="s">
        <v>34</v>
      </c>
      <c r="H3421" s="4" t="s">
        <v>653</v>
      </c>
      <c r="I3421" s="4" t="s">
        <v>45</v>
      </c>
      <c r="J3421" s="4" t="s">
        <v>37</v>
      </c>
      <c r="K3421" s="4" t="s">
        <v>654</v>
      </c>
      <c r="L3421" s="4" t="s">
        <v>39</v>
      </c>
      <c r="M3421" s="4" t="s">
        <v>46</v>
      </c>
      <c r="N3421" s="4" t="s">
        <v>41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</v>
      </c>
      <c r="Y3421" s="4">
        <v>0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v>0</v>
      </c>
    </row>
    <row r="3422" spans="1:40" ht="15" customHeight="1" x14ac:dyDescent="0.25">
      <c r="A3422" s="4" t="str">
        <f>EB[[#This Row],[unit]] &amp; "#" &amp; EB[[#This Row],[indic_nrg]] &amp; "#" &amp; EB[[#This Row],[product]] &amp; "#" &amp; EB[[#This Row],[geo]]</f>
        <v>TJ#B_101846#2115#CZ</v>
      </c>
      <c r="B3422" s="4" t="str">
        <f>VLOOKUP(EB[[#This Row],[product]],KS_DB[[product]:[KS]],5,FALSE)</f>
        <v>solid</v>
      </c>
      <c r="C3422" s="4" t="str">
        <f>VLOOKUP(EB[[#This Row],[product]],KS_DB[[product]:[KS]],6,FALSE)</f>
        <v>solid</v>
      </c>
      <c r="D3422" s="4">
        <f>VLOOKUP(EB[[#This Row],[product]],Carriers[],4,FALSE)</f>
        <v>1</v>
      </c>
      <c r="E3422" s="4">
        <f>VLOOKUP(EB[[#This Row],[indic_nrg]],Indicators[],4,FALSE)</f>
        <v>0</v>
      </c>
      <c r="F3422" s="4">
        <f>IFERROR(VLOOKUP(EB[[#This Row],[Source_carrier]],KS_DB[[product]:[KS]],6,FALSE),0)</f>
        <v>0</v>
      </c>
      <c r="G3422" s="4" t="s">
        <v>34</v>
      </c>
      <c r="H3422" s="4" t="s">
        <v>653</v>
      </c>
      <c r="I3422" s="4" t="s">
        <v>47</v>
      </c>
      <c r="J3422" s="4" t="s">
        <v>37</v>
      </c>
      <c r="K3422" s="4" t="s">
        <v>654</v>
      </c>
      <c r="L3422" s="4" t="s">
        <v>39</v>
      </c>
      <c r="M3422" s="4" t="s">
        <v>48</v>
      </c>
      <c r="N3422" s="4" t="s">
        <v>41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4">
        <v>0</v>
      </c>
    </row>
    <row r="3423" spans="1:40" ht="15" customHeight="1" x14ac:dyDescent="0.25">
      <c r="A3423" s="4" t="str">
        <f>EB[[#This Row],[unit]] &amp; "#" &amp; EB[[#This Row],[indic_nrg]] &amp; "#" &amp; EB[[#This Row],[product]] &amp; "#" &amp; EB[[#This Row],[geo]]</f>
        <v>TJ#B_101846#2116#CZ</v>
      </c>
      <c r="B3423" s="4" t="str">
        <f>VLOOKUP(EB[[#This Row],[product]],KS_DB[[product]:[KS]],5,FALSE)</f>
        <v>solid</v>
      </c>
      <c r="C3423" s="4" t="str">
        <f>VLOOKUP(EB[[#This Row],[product]],KS_DB[[product]:[KS]],6,FALSE)</f>
        <v>solid</v>
      </c>
      <c r="D3423" s="4">
        <f>VLOOKUP(EB[[#This Row],[product]],Carriers[],4,FALSE)</f>
        <v>1</v>
      </c>
      <c r="E3423" s="4">
        <f>VLOOKUP(EB[[#This Row],[indic_nrg]],Indicators[],4,FALSE)</f>
        <v>0</v>
      </c>
      <c r="F3423" s="4">
        <f>IFERROR(VLOOKUP(EB[[#This Row],[Source_carrier]],KS_DB[[product]:[KS]],6,FALSE),0)</f>
        <v>0</v>
      </c>
      <c r="G3423" s="4" t="s">
        <v>34</v>
      </c>
      <c r="H3423" s="4" t="s">
        <v>653</v>
      </c>
      <c r="I3423" s="4" t="s">
        <v>49</v>
      </c>
      <c r="J3423" s="4" t="s">
        <v>37</v>
      </c>
      <c r="K3423" s="4" t="s">
        <v>654</v>
      </c>
      <c r="L3423" s="4" t="s">
        <v>39</v>
      </c>
      <c r="M3423" s="4" t="s">
        <v>50</v>
      </c>
      <c r="N3423" s="4" t="s">
        <v>41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</row>
    <row r="3424" spans="1:40" ht="15" customHeight="1" x14ac:dyDescent="0.25">
      <c r="A3424" s="4" t="str">
        <f>EB[[#This Row],[unit]] &amp; "#" &amp; EB[[#This Row],[indic_nrg]] &amp; "#" &amp; EB[[#This Row],[product]] &amp; "#" &amp; EB[[#This Row],[geo]]</f>
        <v>TJ#B_101846#2117#CZ</v>
      </c>
      <c r="B3424" s="4" t="str">
        <f>VLOOKUP(EB[[#This Row],[product]],KS_DB[[product]:[KS]],5,FALSE)</f>
        <v>solid</v>
      </c>
      <c r="C3424" s="4" t="str">
        <f>VLOOKUP(EB[[#This Row],[product]],KS_DB[[product]:[KS]],6,FALSE)</f>
        <v>solid</v>
      </c>
      <c r="D3424" s="4">
        <f>VLOOKUP(EB[[#This Row],[product]],Carriers[],4,FALSE)</f>
        <v>1</v>
      </c>
      <c r="E3424" s="4">
        <f>VLOOKUP(EB[[#This Row],[indic_nrg]],Indicators[],4,FALSE)</f>
        <v>0</v>
      </c>
      <c r="F3424" s="4">
        <f>IFERROR(VLOOKUP(EB[[#This Row],[Source_carrier]],KS_DB[[product]:[KS]],6,FALSE),0)</f>
        <v>0</v>
      </c>
      <c r="G3424" s="4" t="s">
        <v>34</v>
      </c>
      <c r="H3424" s="4" t="s">
        <v>653</v>
      </c>
      <c r="I3424" s="4" t="s">
        <v>51</v>
      </c>
      <c r="J3424" s="4" t="s">
        <v>37</v>
      </c>
      <c r="K3424" s="4" t="s">
        <v>654</v>
      </c>
      <c r="L3424" s="4" t="s">
        <v>39</v>
      </c>
      <c r="M3424" s="4" t="s">
        <v>52</v>
      </c>
      <c r="N3424" s="4" t="s">
        <v>41</v>
      </c>
      <c r="O3424" s="4">
        <v>308</v>
      </c>
      <c r="P3424" s="4">
        <v>308</v>
      </c>
      <c r="Q3424" s="4">
        <v>278</v>
      </c>
      <c r="R3424" s="4">
        <v>1457</v>
      </c>
      <c r="S3424" s="4">
        <v>1264</v>
      </c>
      <c r="T3424" s="4">
        <v>493</v>
      </c>
      <c r="U3424" s="4">
        <v>578</v>
      </c>
      <c r="V3424" s="4">
        <v>425</v>
      </c>
      <c r="W3424" s="4">
        <v>236</v>
      </c>
      <c r="X3424" s="4">
        <v>209</v>
      </c>
      <c r="Y3424" s="4">
        <v>3959</v>
      </c>
      <c r="Z3424" s="4">
        <v>4035</v>
      </c>
      <c r="AA3424" s="4">
        <v>3733</v>
      </c>
      <c r="AB3424" s="4">
        <v>2837</v>
      </c>
      <c r="AC3424" s="4">
        <v>0</v>
      </c>
      <c r="AD3424" s="4">
        <v>111</v>
      </c>
      <c r="AE3424" s="4">
        <v>178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</row>
    <row r="3425" spans="1:40" ht="15" customHeight="1" x14ac:dyDescent="0.25">
      <c r="A3425" s="4" t="str">
        <f>EB[[#This Row],[unit]] &amp; "#" &amp; EB[[#This Row],[indic_nrg]] &amp; "#" &amp; EB[[#This Row],[product]] &amp; "#" &amp; EB[[#This Row],[geo]]</f>
        <v>TJ#B_101846#2118#CZ</v>
      </c>
      <c r="B3425" s="4" t="str">
        <f>VLOOKUP(EB[[#This Row],[product]],KS_DB[[product]:[KS]],5,FALSE)</f>
        <v>solid</v>
      </c>
      <c r="C3425" s="4" t="str">
        <f>VLOOKUP(EB[[#This Row],[product]],KS_DB[[product]:[KS]],6,FALSE)</f>
        <v>solid</v>
      </c>
      <c r="D3425" s="4">
        <f>VLOOKUP(EB[[#This Row],[product]],Carriers[],4,FALSE)</f>
        <v>1</v>
      </c>
      <c r="E3425" s="4">
        <f>VLOOKUP(EB[[#This Row],[indic_nrg]],Indicators[],4,FALSE)</f>
        <v>0</v>
      </c>
      <c r="F3425" s="4">
        <f>IFERROR(VLOOKUP(EB[[#This Row],[Source_carrier]],KS_DB[[product]:[KS]],6,FALSE),0)</f>
        <v>0</v>
      </c>
      <c r="G3425" s="4" t="s">
        <v>34</v>
      </c>
      <c r="H3425" s="4" t="s">
        <v>653</v>
      </c>
      <c r="I3425" s="4" t="s">
        <v>53</v>
      </c>
      <c r="J3425" s="4" t="s">
        <v>37</v>
      </c>
      <c r="K3425" s="4" t="s">
        <v>654</v>
      </c>
      <c r="L3425" s="4" t="s">
        <v>39</v>
      </c>
      <c r="M3425" s="4" t="s">
        <v>54</v>
      </c>
      <c r="N3425" s="4" t="s">
        <v>41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</row>
    <row r="3426" spans="1:40" ht="15" customHeight="1" x14ac:dyDescent="0.25">
      <c r="A3426" s="4" t="str">
        <f>EB[[#This Row],[unit]] &amp; "#" &amp; EB[[#This Row],[indic_nrg]] &amp; "#" &amp; EB[[#This Row],[product]] &amp; "#" &amp; EB[[#This Row],[geo]]</f>
        <v>TJ#B_101846#2121#CZ</v>
      </c>
      <c r="B3426" s="4" t="str">
        <f>VLOOKUP(EB[[#This Row],[product]],KS_DB[[product]:[KS]],5,FALSE)</f>
        <v>solid</v>
      </c>
      <c r="C3426" s="4" t="str">
        <f>VLOOKUP(EB[[#This Row],[product]],KS_DB[[product]:[KS]],6,FALSE)</f>
        <v>solid</v>
      </c>
      <c r="D3426" s="4">
        <f>VLOOKUP(EB[[#This Row],[product]],Carriers[],4,FALSE)</f>
        <v>1</v>
      </c>
      <c r="E3426" s="4">
        <f>VLOOKUP(EB[[#This Row],[indic_nrg]],Indicators[],4,FALSE)</f>
        <v>0</v>
      </c>
      <c r="F3426" s="4">
        <f>IFERROR(VLOOKUP(EB[[#This Row],[Source_carrier]],KS_DB[[product]:[KS]],6,FALSE),0)</f>
        <v>0</v>
      </c>
      <c r="G3426" s="4" t="s">
        <v>34</v>
      </c>
      <c r="H3426" s="4" t="s">
        <v>653</v>
      </c>
      <c r="I3426" s="4" t="s">
        <v>55</v>
      </c>
      <c r="J3426" s="4" t="s">
        <v>37</v>
      </c>
      <c r="K3426" s="4" t="s">
        <v>654</v>
      </c>
      <c r="L3426" s="4" t="s">
        <v>39</v>
      </c>
      <c r="M3426" s="4" t="s">
        <v>56</v>
      </c>
      <c r="N3426" s="4" t="s">
        <v>41</v>
      </c>
      <c r="O3426" s="4">
        <v>0</v>
      </c>
      <c r="P3426" s="4">
        <v>0</v>
      </c>
      <c r="Q3426" s="4">
        <v>0</v>
      </c>
      <c r="R3426" s="4">
        <v>513</v>
      </c>
      <c r="S3426" s="4">
        <v>256</v>
      </c>
      <c r="T3426" s="4">
        <v>57</v>
      </c>
      <c r="U3426" s="4">
        <v>428</v>
      </c>
      <c r="V3426" s="4">
        <v>57</v>
      </c>
      <c r="W3426" s="4">
        <v>200</v>
      </c>
      <c r="X3426" s="4">
        <v>142</v>
      </c>
      <c r="Y3426" s="4">
        <v>28</v>
      </c>
      <c r="Z3426" s="4">
        <v>28</v>
      </c>
      <c r="AA3426" s="4">
        <v>28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</row>
    <row r="3427" spans="1:40" ht="15" customHeight="1" x14ac:dyDescent="0.25">
      <c r="A3427" s="4" t="str">
        <f>EB[[#This Row],[unit]] &amp; "#" &amp; EB[[#This Row],[indic_nrg]] &amp; "#" &amp; EB[[#This Row],[product]] &amp; "#" &amp; EB[[#This Row],[geo]]</f>
        <v>TJ#B_101846#2122#CZ</v>
      </c>
      <c r="B3427" s="4" t="str">
        <f>VLOOKUP(EB[[#This Row],[product]],KS_DB[[product]:[KS]],5,FALSE)</f>
        <v>solid</v>
      </c>
      <c r="C3427" s="4" t="str">
        <f>VLOOKUP(EB[[#This Row],[product]],KS_DB[[product]:[KS]],6,FALSE)</f>
        <v>solid</v>
      </c>
      <c r="D3427" s="4">
        <f>VLOOKUP(EB[[#This Row],[product]],Carriers[],4,FALSE)</f>
        <v>1</v>
      </c>
      <c r="E3427" s="4">
        <f>VLOOKUP(EB[[#This Row],[indic_nrg]],Indicators[],4,FALSE)</f>
        <v>0</v>
      </c>
      <c r="F3427" s="4">
        <f>IFERROR(VLOOKUP(EB[[#This Row],[Source_carrier]],KS_DB[[product]:[KS]],6,FALSE),0)</f>
        <v>0</v>
      </c>
      <c r="G3427" s="4" t="s">
        <v>34</v>
      </c>
      <c r="H3427" s="4" t="s">
        <v>653</v>
      </c>
      <c r="I3427" s="4" t="s">
        <v>57</v>
      </c>
      <c r="J3427" s="4" t="s">
        <v>37</v>
      </c>
      <c r="K3427" s="4" t="s">
        <v>654</v>
      </c>
      <c r="L3427" s="4" t="s">
        <v>39</v>
      </c>
      <c r="M3427" s="4" t="s">
        <v>58</v>
      </c>
      <c r="N3427" s="4" t="s">
        <v>41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0</v>
      </c>
      <c r="Y3427" s="4">
        <v>0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0</v>
      </c>
      <c r="AK3427" s="4">
        <v>0</v>
      </c>
      <c r="AL3427" s="4">
        <v>0</v>
      </c>
      <c r="AM3427" s="4">
        <v>0</v>
      </c>
      <c r="AN3427" s="4">
        <v>0</v>
      </c>
    </row>
    <row r="3428" spans="1:40" ht="15" customHeight="1" x14ac:dyDescent="0.25">
      <c r="A3428" s="4" t="str">
        <f>EB[[#This Row],[unit]] &amp; "#" &amp; EB[[#This Row],[indic_nrg]] &amp; "#" &amp; EB[[#This Row],[product]] &amp; "#" &amp; EB[[#This Row],[geo]]</f>
        <v>TJ#B_101846#2130#CZ</v>
      </c>
      <c r="B3428" s="4" t="str">
        <f>VLOOKUP(EB[[#This Row],[product]],KS_DB[[product]:[KS]],5,FALSE)</f>
        <v>solid</v>
      </c>
      <c r="C3428" s="4" t="str">
        <f>VLOOKUP(EB[[#This Row],[product]],KS_DB[[product]:[KS]],6,FALSE)</f>
        <v>solid</v>
      </c>
      <c r="D3428" s="4">
        <f>VLOOKUP(EB[[#This Row],[product]],Carriers[],4,FALSE)</f>
        <v>1</v>
      </c>
      <c r="E3428" s="4">
        <f>VLOOKUP(EB[[#This Row],[indic_nrg]],Indicators[],4,FALSE)</f>
        <v>0</v>
      </c>
      <c r="F3428" s="4">
        <f>IFERROR(VLOOKUP(EB[[#This Row],[Source_carrier]],KS_DB[[product]:[KS]],6,FALSE),0)</f>
        <v>0</v>
      </c>
      <c r="G3428" s="4" t="s">
        <v>34</v>
      </c>
      <c r="H3428" s="4" t="s">
        <v>653</v>
      </c>
      <c r="I3428" s="4" t="s">
        <v>59</v>
      </c>
      <c r="J3428" s="4" t="s">
        <v>37</v>
      </c>
      <c r="K3428" s="4" t="s">
        <v>654</v>
      </c>
      <c r="L3428" s="4" t="s">
        <v>39</v>
      </c>
      <c r="M3428" s="4" t="s">
        <v>60</v>
      </c>
      <c r="N3428" s="4" t="s">
        <v>41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0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</row>
    <row r="3429" spans="1:40" ht="15" customHeight="1" x14ac:dyDescent="0.25">
      <c r="A3429" s="4" t="str">
        <f>EB[[#This Row],[unit]] &amp; "#" &amp; EB[[#This Row],[indic_nrg]] &amp; "#" &amp; EB[[#This Row],[product]] &amp; "#" &amp; EB[[#This Row],[geo]]</f>
        <v>TJ#B_101846#2200#CZ</v>
      </c>
      <c r="B3429" s="4" t="str">
        <f>VLOOKUP(EB[[#This Row],[product]],KS_DB[[product]:[KS]],5,FALSE)</f>
        <v>solid</v>
      </c>
      <c r="C3429" s="4" t="str">
        <f>VLOOKUP(EB[[#This Row],[product]],KS_DB[[product]:[KS]],6,FALSE)</f>
        <v>solid</v>
      </c>
      <c r="D3429" s="4">
        <f>VLOOKUP(EB[[#This Row],[product]],Carriers[],4,FALSE)</f>
        <v>0</v>
      </c>
      <c r="E3429" s="4">
        <f>VLOOKUP(EB[[#This Row],[indic_nrg]],Indicators[],4,FALSE)</f>
        <v>0</v>
      </c>
      <c r="F3429" s="4">
        <f>IFERROR(VLOOKUP(EB[[#This Row],[Source_carrier]],KS_DB[[product]:[KS]],6,FALSE),0)</f>
        <v>0</v>
      </c>
      <c r="G3429" s="4" t="s">
        <v>34</v>
      </c>
      <c r="H3429" s="4" t="s">
        <v>653</v>
      </c>
      <c r="I3429" s="4" t="s">
        <v>61</v>
      </c>
      <c r="J3429" s="4" t="s">
        <v>37</v>
      </c>
      <c r="K3429" s="4" t="s">
        <v>654</v>
      </c>
      <c r="L3429" s="4" t="s">
        <v>39</v>
      </c>
      <c r="M3429" s="4" t="s">
        <v>62</v>
      </c>
      <c r="N3429" s="4" t="s">
        <v>41</v>
      </c>
      <c r="O3429" s="4">
        <v>6312</v>
      </c>
      <c r="P3429" s="4">
        <v>6689</v>
      </c>
      <c r="Q3429" s="4">
        <v>7314</v>
      </c>
      <c r="R3429" s="4">
        <v>5273</v>
      </c>
      <c r="S3429" s="4">
        <v>4189</v>
      </c>
      <c r="T3429" s="4">
        <v>3047</v>
      </c>
      <c r="U3429" s="4">
        <v>1260</v>
      </c>
      <c r="V3429" s="4">
        <v>1209</v>
      </c>
      <c r="W3429" s="4">
        <v>982</v>
      </c>
      <c r="X3429" s="4">
        <v>871</v>
      </c>
      <c r="Y3429" s="4">
        <v>1133</v>
      </c>
      <c r="Z3429" s="4">
        <v>603</v>
      </c>
      <c r="AA3429" s="4">
        <v>645</v>
      </c>
      <c r="AB3429" s="4">
        <v>795</v>
      </c>
      <c r="AC3429" s="4">
        <v>532</v>
      </c>
      <c r="AD3429" s="4">
        <v>331</v>
      </c>
      <c r="AE3429" s="4">
        <v>275</v>
      </c>
      <c r="AF3429" s="4">
        <v>364</v>
      </c>
      <c r="AG3429" s="4">
        <v>345</v>
      </c>
      <c r="AH3429" s="4">
        <v>314</v>
      </c>
      <c r="AI3429" s="4">
        <v>456</v>
      </c>
      <c r="AJ3429" s="4">
        <v>391</v>
      </c>
      <c r="AK3429" s="4">
        <v>416</v>
      </c>
      <c r="AL3429" s="4">
        <v>384</v>
      </c>
      <c r="AM3429" s="4">
        <v>284</v>
      </c>
      <c r="AN3429" s="4">
        <v>240</v>
      </c>
    </row>
    <row r="3430" spans="1:40" ht="15" customHeight="1" x14ac:dyDescent="0.25">
      <c r="A3430" s="4" t="str">
        <f>EB[[#This Row],[unit]] &amp; "#" &amp; EB[[#This Row],[indic_nrg]] &amp; "#" &amp; EB[[#This Row],[product]] &amp; "#" &amp; EB[[#This Row],[geo]]</f>
        <v>TJ#B_101846#2210#CZ</v>
      </c>
      <c r="B3430" s="4" t="str">
        <f>VLOOKUP(EB[[#This Row],[product]],KS_DB[[product]:[KS]],5,FALSE)</f>
        <v>solid</v>
      </c>
      <c r="C3430" s="4" t="str">
        <f>VLOOKUP(EB[[#This Row],[product]],KS_DB[[product]:[KS]],6,FALSE)</f>
        <v>solid</v>
      </c>
      <c r="D3430" s="4">
        <f>VLOOKUP(EB[[#This Row],[product]],Carriers[],4,FALSE)</f>
        <v>1</v>
      </c>
      <c r="E3430" s="4">
        <f>VLOOKUP(EB[[#This Row],[indic_nrg]],Indicators[],4,FALSE)</f>
        <v>0</v>
      </c>
      <c r="F3430" s="4">
        <f>IFERROR(VLOOKUP(EB[[#This Row],[Source_carrier]],KS_DB[[product]:[KS]],6,FALSE),0)</f>
        <v>0</v>
      </c>
      <c r="G3430" s="4" t="s">
        <v>34</v>
      </c>
      <c r="H3430" s="4" t="s">
        <v>653</v>
      </c>
      <c r="I3430" s="4" t="s">
        <v>63</v>
      </c>
      <c r="J3430" s="4" t="s">
        <v>37</v>
      </c>
      <c r="K3430" s="4" t="s">
        <v>654</v>
      </c>
      <c r="L3430" s="4" t="s">
        <v>39</v>
      </c>
      <c r="M3430" s="4" t="s">
        <v>64</v>
      </c>
      <c r="N3430" s="4" t="s">
        <v>41</v>
      </c>
      <c r="O3430" s="4">
        <v>6312</v>
      </c>
      <c r="P3430" s="4">
        <v>6689</v>
      </c>
      <c r="Q3430" s="4">
        <v>7314</v>
      </c>
      <c r="R3430" s="4">
        <v>5253</v>
      </c>
      <c r="S3430" s="4">
        <v>4169</v>
      </c>
      <c r="T3430" s="4">
        <v>3027</v>
      </c>
      <c r="U3430" s="4">
        <v>1260</v>
      </c>
      <c r="V3430" s="4">
        <v>1209</v>
      </c>
      <c r="W3430" s="4">
        <v>982</v>
      </c>
      <c r="X3430" s="4">
        <v>871</v>
      </c>
      <c r="Y3430" s="4">
        <v>1133</v>
      </c>
      <c r="Z3430" s="4">
        <v>603</v>
      </c>
      <c r="AA3430" s="4">
        <v>645</v>
      </c>
      <c r="AB3430" s="4">
        <v>795</v>
      </c>
      <c r="AC3430" s="4">
        <v>532</v>
      </c>
      <c r="AD3430" s="4">
        <v>331</v>
      </c>
      <c r="AE3430" s="4">
        <v>275</v>
      </c>
      <c r="AF3430" s="4">
        <v>364</v>
      </c>
      <c r="AG3430" s="4">
        <v>345</v>
      </c>
      <c r="AH3430" s="4">
        <v>314</v>
      </c>
      <c r="AI3430" s="4">
        <v>456</v>
      </c>
      <c r="AJ3430" s="4">
        <v>391</v>
      </c>
      <c r="AK3430" s="4">
        <v>416</v>
      </c>
      <c r="AL3430" s="4">
        <v>384</v>
      </c>
      <c r="AM3430" s="4">
        <v>284</v>
      </c>
      <c r="AN3430" s="4">
        <v>240</v>
      </c>
    </row>
    <row r="3431" spans="1:40" ht="15" customHeight="1" x14ac:dyDescent="0.25">
      <c r="A3431" s="4" t="str">
        <f>EB[[#This Row],[unit]] &amp; "#" &amp; EB[[#This Row],[indic_nrg]] &amp; "#" &amp; EB[[#This Row],[product]] &amp; "#" &amp; EB[[#This Row],[geo]]</f>
        <v>TJ#B_101846#2230#CZ</v>
      </c>
      <c r="B3431" s="4" t="str">
        <f>VLOOKUP(EB[[#This Row],[product]],KS_DB[[product]:[KS]],5,FALSE)</f>
        <v>solid</v>
      </c>
      <c r="C3431" s="4" t="str">
        <f>VLOOKUP(EB[[#This Row],[product]],KS_DB[[product]:[KS]],6,FALSE)</f>
        <v>solid</v>
      </c>
      <c r="D3431" s="4">
        <f>VLOOKUP(EB[[#This Row],[product]],Carriers[],4,FALSE)</f>
        <v>1</v>
      </c>
      <c r="E3431" s="4">
        <f>VLOOKUP(EB[[#This Row],[indic_nrg]],Indicators[],4,FALSE)</f>
        <v>0</v>
      </c>
      <c r="F3431" s="4">
        <f>IFERROR(VLOOKUP(EB[[#This Row],[Source_carrier]],KS_DB[[product]:[KS]],6,FALSE),0)</f>
        <v>0</v>
      </c>
      <c r="G3431" s="4" t="s">
        <v>34</v>
      </c>
      <c r="H3431" s="4" t="s">
        <v>653</v>
      </c>
      <c r="I3431" s="4" t="s">
        <v>65</v>
      </c>
      <c r="J3431" s="4" t="s">
        <v>37</v>
      </c>
      <c r="K3431" s="4" t="s">
        <v>654</v>
      </c>
      <c r="L3431" s="4" t="s">
        <v>39</v>
      </c>
      <c r="M3431" s="4" t="s">
        <v>66</v>
      </c>
      <c r="N3431" s="4" t="s">
        <v>41</v>
      </c>
      <c r="O3431" s="4">
        <v>0</v>
      </c>
      <c r="P3431" s="4">
        <v>0</v>
      </c>
      <c r="Q3431" s="4">
        <v>0</v>
      </c>
      <c r="R3431" s="4">
        <v>20</v>
      </c>
      <c r="S3431" s="4">
        <v>20</v>
      </c>
      <c r="T3431" s="4">
        <v>20</v>
      </c>
      <c r="U3431" s="4">
        <v>0</v>
      </c>
      <c r="V3431" s="4">
        <v>0</v>
      </c>
      <c r="W3431" s="4">
        <v>0</v>
      </c>
      <c r="X3431" s="4">
        <v>0</v>
      </c>
      <c r="Y3431" s="4">
        <v>0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</row>
    <row r="3432" spans="1:40" ht="15" customHeight="1" x14ac:dyDescent="0.25">
      <c r="A3432" s="4" t="str">
        <f>EB[[#This Row],[unit]] &amp; "#" &amp; EB[[#This Row],[indic_nrg]] &amp; "#" &amp; EB[[#This Row],[product]] &amp; "#" &amp; EB[[#This Row],[geo]]</f>
        <v>TJ#B_101846#2310#CZ</v>
      </c>
      <c r="B3432" s="4" t="str">
        <f>VLOOKUP(EB[[#This Row],[product]],KS_DB[[product]:[KS]],5,FALSE)</f>
        <v>solid</v>
      </c>
      <c r="C3432" s="4" t="str">
        <f>VLOOKUP(EB[[#This Row],[product]],KS_DB[[product]:[KS]],6,FALSE)</f>
        <v>solid</v>
      </c>
      <c r="D3432" s="4">
        <f>VLOOKUP(EB[[#This Row],[product]],Carriers[],4,FALSE)</f>
        <v>1</v>
      </c>
      <c r="E3432" s="4">
        <f>VLOOKUP(EB[[#This Row],[indic_nrg]],Indicators[],4,FALSE)</f>
        <v>0</v>
      </c>
      <c r="F3432" s="4">
        <f>IFERROR(VLOOKUP(EB[[#This Row],[Source_carrier]],KS_DB[[product]:[KS]],6,FALSE),0)</f>
        <v>0</v>
      </c>
      <c r="G3432" s="4" t="s">
        <v>34</v>
      </c>
      <c r="H3432" s="4" t="s">
        <v>653</v>
      </c>
      <c r="I3432" s="4" t="s">
        <v>67</v>
      </c>
      <c r="J3432" s="4" t="s">
        <v>37</v>
      </c>
      <c r="K3432" s="4" t="s">
        <v>654</v>
      </c>
      <c r="L3432" s="4" t="s">
        <v>39</v>
      </c>
      <c r="M3432" s="4" t="s">
        <v>68</v>
      </c>
      <c r="N3432" s="4" t="s">
        <v>41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</row>
    <row r="3433" spans="1:40" ht="15" customHeight="1" x14ac:dyDescent="0.25">
      <c r="A3433" s="4" t="str">
        <f>EB[[#This Row],[unit]] &amp; "#" &amp; EB[[#This Row],[indic_nrg]] &amp; "#" &amp; EB[[#This Row],[product]] &amp; "#" &amp; EB[[#This Row],[geo]]</f>
        <v>TJ#B_101846#2330#CZ</v>
      </c>
      <c r="B3433" s="4" t="str">
        <f>VLOOKUP(EB[[#This Row],[product]],KS_DB[[product]:[KS]],5,FALSE)</f>
        <v>solid</v>
      </c>
      <c r="C3433" s="4" t="str">
        <f>VLOOKUP(EB[[#This Row],[product]],KS_DB[[product]:[KS]],6,FALSE)</f>
        <v>solid</v>
      </c>
      <c r="D3433" s="4">
        <f>VLOOKUP(EB[[#This Row],[product]],Carriers[],4,FALSE)</f>
        <v>1</v>
      </c>
      <c r="E3433" s="4">
        <f>VLOOKUP(EB[[#This Row],[indic_nrg]],Indicators[],4,FALSE)</f>
        <v>0</v>
      </c>
      <c r="F3433" s="4">
        <f>IFERROR(VLOOKUP(EB[[#This Row],[Source_carrier]],KS_DB[[product]:[KS]],6,FALSE),0)</f>
        <v>0</v>
      </c>
      <c r="G3433" s="4" t="s">
        <v>34</v>
      </c>
      <c r="H3433" s="4" t="s">
        <v>653</v>
      </c>
      <c r="I3433" s="4" t="s">
        <v>69</v>
      </c>
      <c r="J3433" s="4" t="s">
        <v>37</v>
      </c>
      <c r="K3433" s="4" t="s">
        <v>654</v>
      </c>
      <c r="L3433" s="4" t="s">
        <v>39</v>
      </c>
      <c r="M3433" s="4" t="s">
        <v>70</v>
      </c>
      <c r="N3433" s="4" t="s">
        <v>41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</row>
    <row r="3434" spans="1:40" ht="15" customHeight="1" x14ac:dyDescent="0.25">
      <c r="A3434" s="4" t="str">
        <f>EB[[#This Row],[unit]] &amp; "#" &amp; EB[[#This Row],[indic_nrg]] &amp; "#" &amp; EB[[#This Row],[product]] &amp; "#" &amp; EB[[#This Row],[geo]]</f>
        <v>TJ#B_101846#2410#CZ</v>
      </c>
      <c r="B3434" s="4" t="str">
        <f>VLOOKUP(EB[[#This Row],[product]],KS_DB[[product]:[KS]],5,FALSE)</f>
        <v>solid</v>
      </c>
      <c r="C3434" s="4" t="str">
        <f>VLOOKUP(EB[[#This Row],[product]],KS_DB[[product]:[KS]],6,FALSE)</f>
        <v>solid</v>
      </c>
      <c r="D3434" s="4">
        <f>VLOOKUP(EB[[#This Row],[product]],Carriers[],4,FALSE)</f>
        <v>1</v>
      </c>
      <c r="E3434" s="4">
        <f>VLOOKUP(EB[[#This Row],[indic_nrg]],Indicators[],4,FALSE)</f>
        <v>0</v>
      </c>
      <c r="F3434" s="4">
        <f>IFERROR(VLOOKUP(EB[[#This Row],[Source_carrier]],KS_DB[[product]:[KS]],6,FALSE),0)</f>
        <v>0</v>
      </c>
      <c r="G3434" s="4" t="s">
        <v>34</v>
      </c>
      <c r="H3434" s="4" t="s">
        <v>653</v>
      </c>
      <c r="I3434" s="4" t="s">
        <v>71</v>
      </c>
      <c r="J3434" s="4" t="s">
        <v>37</v>
      </c>
      <c r="K3434" s="4" t="s">
        <v>654</v>
      </c>
      <c r="L3434" s="4" t="s">
        <v>39</v>
      </c>
      <c r="M3434" s="4" t="s">
        <v>72</v>
      </c>
      <c r="N3434" s="4" t="s">
        <v>41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</row>
    <row r="3435" spans="1:40" ht="15" customHeight="1" x14ac:dyDescent="0.25">
      <c r="A3435" s="4" t="str">
        <f>EB[[#This Row],[unit]] &amp; "#" &amp; EB[[#This Row],[indic_nrg]] &amp; "#" &amp; EB[[#This Row],[product]] &amp; "#" &amp; EB[[#This Row],[geo]]</f>
        <v>TJ#B_101846#3000#CZ</v>
      </c>
      <c r="B3435" s="4" t="str">
        <f>VLOOKUP(EB[[#This Row],[product]],KS_DB[[product]:[KS]],5,FALSE)</f>
        <v>liquid</v>
      </c>
      <c r="C3435" s="4" t="str">
        <f>VLOOKUP(EB[[#This Row],[product]],KS_DB[[product]:[KS]],6,FALSE)</f>
        <v>liquid</v>
      </c>
      <c r="D3435" s="4">
        <f>VLOOKUP(EB[[#This Row],[product]],Carriers[],4,FALSE)</f>
        <v>0</v>
      </c>
      <c r="E3435" s="4">
        <f>VLOOKUP(EB[[#This Row],[indic_nrg]],Indicators[],4,FALSE)</f>
        <v>0</v>
      </c>
      <c r="F3435" s="4">
        <f>IFERROR(VLOOKUP(EB[[#This Row],[Source_carrier]],KS_DB[[product]:[KS]],6,FALSE),0)</f>
        <v>0</v>
      </c>
      <c r="G3435" s="4" t="s">
        <v>34</v>
      </c>
      <c r="H3435" s="4" t="s">
        <v>653</v>
      </c>
      <c r="I3435" s="4" t="s">
        <v>73</v>
      </c>
      <c r="J3435" s="4" t="s">
        <v>37</v>
      </c>
      <c r="K3435" s="4" t="s">
        <v>654</v>
      </c>
      <c r="L3435" s="4" t="s">
        <v>39</v>
      </c>
      <c r="M3435" s="4" t="s">
        <v>74</v>
      </c>
      <c r="N3435" s="4" t="s">
        <v>41</v>
      </c>
      <c r="O3435" s="4">
        <v>0</v>
      </c>
      <c r="P3435" s="4">
        <v>0</v>
      </c>
      <c r="Q3435" s="4">
        <v>0</v>
      </c>
      <c r="R3435" s="4">
        <v>0</v>
      </c>
      <c r="S3435" s="4">
        <v>685</v>
      </c>
      <c r="T3435" s="4">
        <v>245</v>
      </c>
      <c r="U3435" s="4">
        <v>123</v>
      </c>
      <c r="V3435" s="4">
        <v>295</v>
      </c>
      <c r="W3435" s="4">
        <v>253</v>
      </c>
      <c r="X3435" s="4">
        <v>171</v>
      </c>
      <c r="Y3435" s="4">
        <v>259</v>
      </c>
      <c r="Z3435" s="4">
        <v>376</v>
      </c>
      <c r="AA3435" s="4">
        <v>208</v>
      </c>
      <c r="AB3435" s="4">
        <v>126</v>
      </c>
      <c r="AC3435" s="4">
        <v>82</v>
      </c>
      <c r="AD3435" s="4">
        <v>82</v>
      </c>
      <c r="AE3435" s="4">
        <v>43</v>
      </c>
      <c r="AF3435" s="4">
        <v>43</v>
      </c>
      <c r="AG3435" s="4">
        <v>43</v>
      </c>
      <c r="AH3435" s="4">
        <v>43</v>
      </c>
      <c r="AI3435" s="4">
        <v>87</v>
      </c>
      <c r="AJ3435" s="4">
        <v>87</v>
      </c>
      <c r="AK3435" s="4">
        <v>87</v>
      </c>
      <c r="AL3435" s="4">
        <v>87</v>
      </c>
      <c r="AM3435" s="4">
        <v>44</v>
      </c>
      <c r="AN3435" s="4">
        <v>87</v>
      </c>
    </row>
    <row r="3436" spans="1:40" ht="15" customHeight="1" x14ac:dyDescent="0.25">
      <c r="A3436" s="4" t="str">
        <f>EB[[#This Row],[unit]] &amp; "#" &amp; EB[[#This Row],[indic_nrg]] &amp; "#" &amp; EB[[#This Row],[product]] &amp; "#" &amp; EB[[#This Row],[geo]]</f>
        <v>TJ#B_101846#3200#CZ</v>
      </c>
      <c r="B3436" s="4" t="str">
        <f>VLOOKUP(EB[[#This Row],[product]],KS_DB[[product]:[KS]],5,FALSE)</f>
        <v>liquid</v>
      </c>
      <c r="C3436" s="4" t="str">
        <f>VLOOKUP(EB[[#This Row],[product]],KS_DB[[product]:[KS]],6,FALSE)</f>
        <v>liquid</v>
      </c>
      <c r="D3436" s="4">
        <f>VLOOKUP(EB[[#This Row],[product]],Carriers[],4,FALSE)</f>
        <v>0</v>
      </c>
      <c r="E3436" s="4">
        <f>VLOOKUP(EB[[#This Row],[indic_nrg]],Indicators[],4,FALSE)</f>
        <v>0</v>
      </c>
      <c r="F3436" s="4">
        <f>IFERROR(VLOOKUP(EB[[#This Row],[Source_carrier]],KS_DB[[product]:[KS]],6,FALSE),0)</f>
        <v>0</v>
      </c>
      <c r="G3436" s="4" t="s">
        <v>34</v>
      </c>
      <c r="H3436" s="4" t="s">
        <v>653</v>
      </c>
      <c r="I3436" s="4" t="s">
        <v>75</v>
      </c>
      <c r="J3436" s="4" t="s">
        <v>37</v>
      </c>
      <c r="K3436" s="4" t="s">
        <v>654</v>
      </c>
      <c r="L3436" s="4" t="s">
        <v>39</v>
      </c>
      <c r="M3436" s="4" t="s">
        <v>76</v>
      </c>
      <c r="N3436" s="4" t="s">
        <v>41</v>
      </c>
      <c r="O3436" s="4">
        <v>0</v>
      </c>
      <c r="P3436" s="4">
        <v>0</v>
      </c>
      <c r="Q3436" s="4">
        <v>0</v>
      </c>
      <c r="R3436" s="4">
        <v>0</v>
      </c>
      <c r="S3436" s="4">
        <v>685</v>
      </c>
      <c r="T3436" s="4">
        <v>245</v>
      </c>
      <c r="U3436" s="4">
        <v>123</v>
      </c>
      <c r="V3436" s="4">
        <v>295</v>
      </c>
      <c r="W3436" s="4">
        <v>253</v>
      </c>
      <c r="X3436" s="4">
        <v>171</v>
      </c>
      <c r="Y3436" s="4">
        <v>259</v>
      </c>
      <c r="Z3436" s="4">
        <v>376</v>
      </c>
      <c r="AA3436" s="4">
        <v>208</v>
      </c>
      <c r="AB3436" s="4">
        <v>126</v>
      </c>
      <c r="AC3436" s="4">
        <v>82</v>
      </c>
      <c r="AD3436" s="4">
        <v>82</v>
      </c>
      <c r="AE3436" s="4">
        <v>43</v>
      </c>
      <c r="AF3436" s="4">
        <v>43</v>
      </c>
      <c r="AG3436" s="4">
        <v>43</v>
      </c>
      <c r="AH3436" s="4">
        <v>43</v>
      </c>
      <c r="AI3436" s="4">
        <v>87</v>
      </c>
      <c r="AJ3436" s="4">
        <v>87</v>
      </c>
      <c r="AK3436" s="4">
        <v>87</v>
      </c>
      <c r="AL3436" s="4">
        <v>87</v>
      </c>
      <c r="AM3436" s="4">
        <v>44</v>
      </c>
      <c r="AN3436" s="4">
        <v>87</v>
      </c>
    </row>
    <row r="3437" spans="1:40" ht="15" customHeight="1" x14ac:dyDescent="0.25">
      <c r="A3437" s="4" t="str">
        <f>EB[[#This Row],[unit]] &amp; "#" &amp; EB[[#This Row],[indic_nrg]] &amp; "#" &amp; EB[[#This Row],[product]] &amp; "#" &amp; EB[[#This Row],[geo]]</f>
        <v>TJ#B_101846#3220#CZ</v>
      </c>
      <c r="B3437" s="4" t="str">
        <f>VLOOKUP(EB[[#This Row],[product]],KS_DB[[product]:[KS]],5,FALSE)</f>
        <v>liquid</v>
      </c>
      <c r="C3437" s="4" t="str">
        <f>VLOOKUP(EB[[#This Row],[product]],KS_DB[[product]:[KS]],6,FALSE)</f>
        <v>LPG</v>
      </c>
      <c r="D3437" s="4">
        <f>VLOOKUP(EB[[#This Row],[product]],Carriers[],4,FALSE)</f>
        <v>1</v>
      </c>
      <c r="E3437" s="4">
        <f>VLOOKUP(EB[[#This Row],[indic_nrg]],Indicators[],4,FALSE)</f>
        <v>0</v>
      </c>
      <c r="F3437" s="4">
        <f>IFERROR(VLOOKUP(EB[[#This Row],[Source_carrier]],KS_DB[[product]:[KS]],6,FALSE),0)</f>
        <v>0</v>
      </c>
      <c r="G3437" s="4" t="s">
        <v>34</v>
      </c>
      <c r="H3437" s="4" t="s">
        <v>653</v>
      </c>
      <c r="I3437" s="4" t="s">
        <v>77</v>
      </c>
      <c r="J3437" s="4" t="s">
        <v>37</v>
      </c>
      <c r="K3437" s="4" t="s">
        <v>654</v>
      </c>
      <c r="L3437" s="4" t="s">
        <v>39</v>
      </c>
      <c r="M3437" s="4" t="s">
        <v>78</v>
      </c>
      <c r="N3437" s="4" t="s">
        <v>41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46</v>
      </c>
      <c r="Z3437" s="4">
        <v>44</v>
      </c>
      <c r="AA3437" s="4">
        <v>0</v>
      </c>
      <c r="AB3437" s="4">
        <v>44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44</v>
      </c>
      <c r="AJ3437" s="4">
        <v>44</v>
      </c>
      <c r="AK3437" s="4">
        <v>44</v>
      </c>
      <c r="AL3437" s="4">
        <v>44</v>
      </c>
      <c r="AM3437" s="4">
        <v>44</v>
      </c>
      <c r="AN3437" s="4">
        <v>44</v>
      </c>
    </row>
    <row r="3438" spans="1:40" ht="15" customHeight="1" x14ac:dyDescent="0.25">
      <c r="A3438" s="4" t="str">
        <f>EB[[#This Row],[unit]] &amp; "#" &amp; EB[[#This Row],[indic_nrg]] &amp; "#" &amp; EB[[#This Row],[product]] &amp; "#" &amp; EB[[#This Row],[geo]]</f>
        <v>TJ#B_101846#3260#CZ</v>
      </c>
      <c r="B3438" s="4" t="str">
        <f>VLOOKUP(EB[[#This Row],[product]],KS_DB[[product]:[KS]],5,FALSE)</f>
        <v>liquid</v>
      </c>
      <c r="C3438" s="4" t="str">
        <f>VLOOKUP(EB[[#This Row],[product]],KS_DB[[product]:[KS]],6,FALSE)</f>
        <v>diesel</v>
      </c>
      <c r="D3438" s="4">
        <f>VLOOKUP(EB[[#This Row],[product]],Carriers[],4,FALSE)</f>
        <v>1</v>
      </c>
      <c r="E3438" s="4">
        <f>VLOOKUP(EB[[#This Row],[indic_nrg]],Indicators[],4,FALSE)</f>
        <v>0</v>
      </c>
      <c r="F3438" s="4">
        <f>IFERROR(VLOOKUP(EB[[#This Row],[Source_carrier]],KS_DB[[product]:[KS]],6,FALSE),0)</f>
        <v>0</v>
      </c>
      <c r="G3438" s="4" t="s">
        <v>34</v>
      </c>
      <c r="H3438" s="4" t="s">
        <v>653</v>
      </c>
      <c r="I3438" s="4" t="s">
        <v>79</v>
      </c>
      <c r="J3438" s="4" t="s">
        <v>37</v>
      </c>
      <c r="K3438" s="4" t="s">
        <v>654</v>
      </c>
      <c r="L3438" s="4" t="s">
        <v>39</v>
      </c>
      <c r="M3438" s="4" t="s">
        <v>80</v>
      </c>
      <c r="N3438" s="4" t="s">
        <v>41</v>
      </c>
      <c r="O3438" s="4">
        <v>0</v>
      </c>
      <c r="P3438" s="4">
        <v>0</v>
      </c>
      <c r="Q3438" s="4">
        <v>0</v>
      </c>
      <c r="R3438" s="4">
        <v>0</v>
      </c>
      <c r="S3438" s="4">
        <v>85</v>
      </c>
      <c r="T3438" s="4">
        <v>85</v>
      </c>
      <c r="U3438" s="4">
        <v>43</v>
      </c>
      <c r="V3438" s="4">
        <v>255</v>
      </c>
      <c r="W3438" s="4">
        <v>213</v>
      </c>
      <c r="X3438" s="4">
        <v>171</v>
      </c>
      <c r="Y3438" s="4">
        <v>213</v>
      </c>
      <c r="Z3438" s="4">
        <v>252</v>
      </c>
      <c r="AA3438" s="4">
        <v>168</v>
      </c>
      <c r="AB3438" s="4">
        <v>42</v>
      </c>
      <c r="AC3438" s="4">
        <v>42</v>
      </c>
      <c r="AD3438" s="4">
        <v>42</v>
      </c>
      <c r="AE3438" s="4">
        <v>43</v>
      </c>
      <c r="AF3438" s="4">
        <v>43</v>
      </c>
      <c r="AG3438" s="4">
        <v>43</v>
      </c>
      <c r="AH3438" s="4">
        <v>43</v>
      </c>
      <c r="AI3438" s="4">
        <v>43</v>
      </c>
      <c r="AJ3438" s="4">
        <v>43</v>
      </c>
      <c r="AK3438" s="4">
        <v>43</v>
      </c>
      <c r="AL3438" s="4">
        <v>43</v>
      </c>
      <c r="AM3438" s="4">
        <v>0</v>
      </c>
      <c r="AN3438" s="4">
        <v>43</v>
      </c>
    </row>
    <row r="3439" spans="1:40" ht="15" customHeight="1" x14ac:dyDescent="0.25">
      <c r="A3439" s="4" t="str">
        <f>EB[[#This Row],[unit]] &amp; "#" &amp; EB[[#This Row],[indic_nrg]] &amp; "#" &amp; EB[[#This Row],[product]] &amp; "#" &amp; EB[[#This Row],[geo]]</f>
        <v>TJ#B_101846#3270A#CZ</v>
      </c>
      <c r="B3439" s="4" t="str">
        <f>VLOOKUP(EB[[#This Row],[product]],KS_DB[[product]:[KS]],5,FALSE)</f>
        <v>liquid</v>
      </c>
      <c r="C3439" s="4" t="str">
        <f>VLOOKUP(EB[[#This Row],[product]],KS_DB[[product]:[KS]],6,FALSE)</f>
        <v>liquid</v>
      </c>
      <c r="D3439" s="4">
        <f>VLOOKUP(EB[[#This Row],[product]],Carriers[],4,FALSE)</f>
        <v>1</v>
      </c>
      <c r="E3439" s="4">
        <f>VLOOKUP(EB[[#This Row],[indic_nrg]],Indicators[],4,FALSE)</f>
        <v>0</v>
      </c>
      <c r="F3439" s="4">
        <f>IFERROR(VLOOKUP(EB[[#This Row],[Source_carrier]],KS_DB[[product]:[KS]],6,FALSE),0)</f>
        <v>0</v>
      </c>
      <c r="G3439" s="4" t="s">
        <v>34</v>
      </c>
      <c r="H3439" s="4" t="s">
        <v>653</v>
      </c>
      <c r="I3439" s="4" t="s">
        <v>81</v>
      </c>
      <c r="J3439" s="4" t="s">
        <v>37</v>
      </c>
      <c r="K3439" s="4" t="s">
        <v>654</v>
      </c>
      <c r="L3439" s="4" t="s">
        <v>39</v>
      </c>
      <c r="M3439" s="4" t="s">
        <v>82</v>
      </c>
      <c r="N3439" s="4" t="s">
        <v>41</v>
      </c>
      <c r="O3439" s="4">
        <v>0</v>
      </c>
      <c r="P3439" s="4">
        <v>0</v>
      </c>
      <c r="Q3439" s="4">
        <v>0</v>
      </c>
      <c r="R3439" s="4">
        <v>0</v>
      </c>
      <c r="S3439" s="4">
        <v>600</v>
      </c>
      <c r="T3439" s="4">
        <v>160</v>
      </c>
      <c r="U3439" s="4">
        <v>80</v>
      </c>
      <c r="V3439" s="4">
        <v>40</v>
      </c>
      <c r="W3439" s="4">
        <v>40</v>
      </c>
      <c r="X3439" s="4">
        <v>0</v>
      </c>
      <c r="Y3439" s="4">
        <v>0</v>
      </c>
      <c r="Z3439" s="4">
        <v>80</v>
      </c>
      <c r="AA3439" s="4">
        <v>40</v>
      </c>
      <c r="AB3439" s="4">
        <v>40</v>
      </c>
      <c r="AC3439" s="4">
        <v>40</v>
      </c>
      <c r="AD3439" s="4">
        <v>40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4">
        <v>0</v>
      </c>
    </row>
    <row r="3440" spans="1:40" ht="15" customHeight="1" x14ac:dyDescent="0.25">
      <c r="A3440" s="4" t="str">
        <f>EB[[#This Row],[unit]] &amp; "#" &amp; EB[[#This Row],[indic_nrg]] &amp; "#" &amp; EB[[#This Row],[product]] &amp; "#" &amp; EB[[#This Row],[geo]]</f>
        <v>TJ#B_101846#4000#CZ</v>
      </c>
      <c r="B3440" s="4" t="str">
        <f>VLOOKUP(EB[[#This Row],[product]],KS_DB[[product]:[KS]],5,FALSE)</f>
        <v>gas</v>
      </c>
      <c r="C3440" s="4" t="str">
        <f>VLOOKUP(EB[[#This Row],[product]],KS_DB[[product]:[KS]],6,FALSE)</f>
        <v>gas</v>
      </c>
      <c r="D3440" s="4">
        <f>VLOOKUP(EB[[#This Row],[product]],Carriers[],4,FALSE)</f>
        <v>0</v>
      </c>
      <c r="E3440" s="4">
        <f>VLOOKUP(EB[[#This Row],[indic_nrg]],Indicators[],4,FALSE)</f>
        <v>0</v>
      </c>
      <c r="F3440" s="4">
        <f>IFERROR(VLOOKUP(EB[[#This Row],[Source_carrier]],KS_DB[[product]:[KS]],6,FALSE),0)</f>
        <v>0</v>
      </c>
      <c r="G3440" s="4" t="s">
        <v>34</v>
      </c>
      <c r="H3440" s="4" t="s">
        <v>653</v>
      </c>
      <c r="I3440" s="4" t="s">
        <v>83</v>
      </c>
      <c r="J3440" s="4" t="s">
        <v>37</v>
      </c>
      <c r="K3440" s="4" t="s">
        <v>654</v>
      </c>
      <c r="L3440" s="4" t="s">
        <v>39</v>
      </c>
      <c r="M3440" s="4" t="s">
        <v>84</v>
      </c>
      <c r="N3440" s="4" t="s">
        <v>41</v>
      </c>
      <c r="O3440" s="4">
        <v>0</v>
      </c>
      <c r="P3440" s="4">
        <v>0</v>
      </c>
      <c r="Q3440" s="4">
        <v>0</v>
      </c>
      <c r="R3440" s="4">
        <v>152</v>
      </c>
      <c r="S3440" s="4">
        <v>4850</v>
      </c>
      <c r="T3440" s="4">
        <v>3354</v>
      </c>
      <c r="U3440" s="4">
        <v>3752</v>
      </c>
      <c r="V3440" s="4">
        <v>3110</v>
      </c>
      <c r="W3440" s="4">
        <v>2632</v>
      </c>
      <c r="X3440" s="4">
        <v>1966</v>
      </c>
      <c r="Y3440" s="4">
        <v>2218</v>
      </c>
      <c r="Z3440" s="4">
        <v>3004</v>
      </c>
      <c r="AA3440" s="4">
        <v>3258</v>
      </c>
      <c r="AB3440" s="4">
        <v>4185</v>
      </c>
      <c r="AC3440" s="4">
        <v>4768</v>
      </c>
      <c r="AD3440" s="4">
        <v>4878</v>
      </c>
      <c r="AE3440" s="4">
        <v>5932</v>
      </c>
      <c r="AF3440" s="4">
        <v>5630</v>
      </c>
      <c r="AG3440" s="4">
        <v>6038</v>
      </c>
      <c r="AH3440" s="4">
        <v>5864</v>
      </c>
      <c r="AI3440" s="4">
        <v>7061</v>
      </c>
      <c r="AJ3440" s="4">
        <v>6901</v>
      </c>
      <c r="AK3440" s="4">
        <v>7139</v>
      </c>
      <c r="AL3440" s="4">
        <v>6358</v>
      </c>
      <c r="AM3440" s="4">
        <v>5846</v>
      </c>
      <c r="AN3440" s="4">
        <v>5599</v>
      </c>
    </row>
    <row r="3441" spans="1:40" ht="15" customHeight="1" x14ac:dyDescent="0.25">
      <c r="A3441" s="4" t="str">
        <f>EB[[#This Row],[unit]] &amp; "#" &amp; EB[[#This Row],[indic_nrg]] &amp; "#" &amp; EB[[#This Row],[product]] &amp; "#" &amp; EB[[#This Row],[geo]]</f>
        <v>TJ#B_101846#4100#CZ</v>
      </c>
      <c r="B3441" s="4" t="str">
        <f>VLOOKUP(EB[[#This Row],[product]],KS_DB[[product]:[KS]],5,FALSE)</f>
        <v>gas</v>
      </c>
      <c r="C3441" s="4" t="str">
        <f>VLOOKUP(EB[[#This Row],[product]],KS_DB[[product]:[KS]],6,FALSE)</f>
        <v>gas</v>
      </c>
      <c r="D3441" s="4">
        <f>VLOOKUP(EB[[#This Row],[product]],Carriers[],4,FALSE)</f>
        <v>1</v>
      </c>
      <c r="E3441" s="4">
        <f>VLOOKUP(EB[[#This Row],[indic_nrg]],Indicators[],4,FALSE)</f>
        <v>0</v>
      </c>
      <c r="F3441" s="4">
        <f>IFERROR(VLOOKUP(EB[[#This Row],[Source_carrier]],KS_DB[[product]:[KS]],6,FALSE),0)</f>
        <v>0</v>
      </c>
      <c r="G3441" s="4" t="s">
        <v>34</v>
      </c>
      <c r="H3441" s="4" t="s">
        <v>653</v>
      </c>
      <c r="I3441" s="4" t="s">
        <v>85</v>
      </c>
      <c r="J3441" s="4" t="s">
        <v>37</v>
      </c>
      <c r="K3441" s="4" t="s">
        <v>654</v>
      </c>
      <c r="L3441" s="4" t="s">
        <v>39</v>
      </c>
      <c r="M3441" s="4" t="s">
        <v>86</v>
      </c>
      <c r="N3441" s="4" t="s">
        <v>41</v>
      </c>
      <c r="O3441" s="4">
        <v>0</v>
      </c>
      <c r="P3441" s="4">
        <v>0</v>
      </c>
      <c r="Q3441" s="4">
        <v>0</v>
      </c>
      <c r="R3441" s="4">
        <v>0</v>
      </c>
      <c r="S3441" s="4">
        <v>4740</v>
      </c>
      <c r="T3441" s="4">
        <v>3339</v>
      </c>
      <c r="U3441" s="4">
        <v>3724</v>
      </c>
      <c r="V3441" s="4">
        <v>3091</v>
      </c>
      <c r="W3441" s="4">
        <v>2622</v>
      </c>
      <c r="X3441" s="4">
        <v>1960</v>
      </c>
      <c r="Y3441" s="4">
        <v>2209</v>
      </c>
      <c r="Z3441" s="4">
        <v>2993</v>
      </c>
      <c r="AA3441" s="4">
        <v>3258</v>
      </c>
      <c r="AB3441" s="4">
        <v>4185</v>
      </c>
      <c r="AC3441" s="4">
        <v>4768</v>
      </c>
      <c r="AD3441" s="4">
        <v>4878</v>
      </c>
      <c r="AE3441" s="4">
        <v>5932</v>
      </c>
      <c r="AF3441" s="4">
        <v>5630</v>
      </c>
      <c r="AG3441" s="4">
        <v>6038</v>
      </c>
      <c r="AH3441" s="4">
        <v>5864</v>
      </c>
      <c r="AI3441" s="4">
        <v>7061</v>
      </c>
      <c r="AJ3441" s="4">
        <v>6901</v>
      </c>
      <c r="AK3441" s="4">
        <v>7139</v>
      </c>
      <c r="AL3441" s="4">
        <v>6358</v>
      </c>
      <c r="AM3441" s="4">
        <v>5846</v>
      </c>
      <c r="AN3441" s="4">
        <v>5599</v>
      </c>
    </row>
    <row r="3442" spans="1:40" ht="15" customHeight="1" x14ac:dyDescent="0.25">
      <c r="A3442" s="4" t="str">
        <f>EB[[#This Row],[unit]] &amp; "#" &amp; EB[[#This Row],[indic_nrg]] &amp; "#" &amp; EB[[#This Row],[product]] &amp; "#" &amp; EB[[#This Row],[geo]]</f>
        <v>TJ#B_101846#4200#CZ</v>
      </c>
      <c r="B3442" s="4" t="str">
        <f>VLOOKUP(EB[[#This Row],[product]],KS_DB[[product]:[KS]],5,FALSE)</f>
        <v>gas</v>
      </c>
      <c r="C3442" s="4" t="str">
        <f>VLOOKUP(EB[[#This Row],[product]],KS_DB[[product]:[KS]],6,FALSE)</f>
        <v>gas</v>
      </c>
      <c r="D3442" s="4">
        <f>VLOOKUP(EB[[#This Row],[product]],Carriers[],4,FALSE)</f>
        <v>0</v>
      </c>
      <c r="E3442" s="4">
        <f>VLOOKUP(EB[[#This Row],[indic_nrg]],Indicators[],4,FALSE)</f>
        <v>0</v>
      </c>
      <c r="F3442" s="4">
        <f>IFERROR(VLOOKUP(EB[[#This Row],[Source_carrier]],KS_DB[[product]:[KS]],6,FALSE),0)</f>
        <v>0</v>
      </c>
      <c r="G3442" s="4" t="s">
        <v>34</v>
      </c>
      <c r="H3442" s="4" t="s">
        <v>653</v>
      </c>
      <c r="I3442" s="4" t="s">
        <v>87</v>
      </c>
      <c r="J3442" s="4" t="s">
        <v>37</v>
      </c>
      <c r="K3442" s="4" t="s">
        <v>654</v>
      </c>
      <c r="L3442" s="4" t="s">
        <v>39</v>
      </c>
      <c r="M3442" s="4" t="s">
        <v>88</v>
      </c>
      <c r="N3442" s="4" t="s">
        <v>41</v>
      </c>
      <c r="O3442" s="4">
        <v>0</v>
      </c>
      <c r="P3442" s="4">
        <v>0</v>
      </c>
      <c r="Q3442" s="4">
        <v>0</v>
      </c>
      <c r="R3442" s="4">
        <v>152</v>
      </c>
      <c r="S3442" s="4">
        <v>110</v>
      </c>
      <c r="T3442" s="4">
        <v>15</v>
      </c>
      <c r="U3442" s="4">
        <v>28</v>
      </c>
      <c r="V3442" s="4">
        <v>19</v>
      </c>
      <c r="W3442" s="4">
        <v>11</v>
      </c>
      <c r="X3442" s="4">
        <v>6</v>
      </c>
      <c r="Y3442" s="4">
        <v>9</v>
      </c>
      <c r="Z3442" s="4">
        <v>11</v>
      </c>
      <c r="AA3442" s="4">
        <v>0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</row>
    <row r="3443" spans="1:40" ht="15" customHeight="1" x14ac:dyDescent="0.25">
      <c r="A3443" s="4" t="str">
        <f>EB[[#This Row],[unit]] &amp; "#" &amp; EB[[#This Row],[indic_nrg]] &amp; "#" &amp; EB[[#This Row],[product]] &amp; "#" &amp; EB[[#This Row],[geo]]</f>
        <v>TJ#B_101846#4210#CZ</v>
      </c>
      <c r="B3443" s="4" t="str">
        <f>VLOOKUP(EB[[#This Row],[product]],KS_DB[[product]:[KS]],5,FALSE)</f>
        <v>gas</v>
      </c>
      <c r="C3443" s="4" t="str">
        <f>VLOOKUP(EB[[#This Row],[product]],KS_DB[[product]:[KS]],6,FALSE)</f>
        <v>gas</v>
      </c>
      <c r="D3443" s="4">
        <f>VLOOKUP(EB[[#This Row],[product]],Carriers[],4,FALSE)</f>
        <v>1</v>
      </c>
      <c r="E3443" s="4">
        <f>VLOOKUP(EB[[#This Row],[indic_nrg]],Indicators[],4,FALSE)</f>
        <v>0</v>
      </c>
      <c r="F3443" s="4">
        <f>IFERROR(VLOOKUP(EB[[#This Row],[Source_carrier]],KS_DB[[product]:[KS]],6,FALSE),0)</f>
        <v>0</v>
      </c>
      <c r="G3443" s="4" t="s">
        <v>34</v>
      </c>
      <c r="H3443" s="4" t="s">
        <v>653</v>
      </c>
      <c r="I3443" s="4" t="s">
        <v>89</v>
      </c>
      <c r="J3443" s="4" t="s">
        <v>37</v>
      </c>
      <c r="K3443" s="4" t="s">
        <v>654</v>
      </c>
      <c r="L3443" s="4" t="s">
        <v>39</v>
      </c>
      <c r="M3443" s="4" t="s">
        <v>90</v>
      </c>
      <c r="N3443" s="4" t="s">
        <v>41</v>
      </c>
      <c r="O3443" s="4">
        <v>0</v>
      </c>
      <c r="P3443" s="4">
        <v>0</v>
      </c>
      <c r="Q3443" s="4">
        <v>0</v>
      </c>
      <c r="R3443" s="4">
        <v>0</v>
      </c>
      <c r="S3443" s="4">
        <v>13</v>
      </c>
      <c r="T3443" s="4">
        <v>15</v>
      </c>
      <c r="U3443" s="4">
        <v>28</v>
      </c>
      <c r="V3443" s="4">
        <v>18</v>
      </c>
      <c r="W3443" s="4">
        <v>11</v>
      </c>
      <c r="X3443" s="4">
        <v>6</v>
      </c>
      <c r="Y3443" s="4">
        <v>9</v>
      </c>
      <c r="Z3443" s="4">
        <v>11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4">
        <v>0</v>
      </c>
    </row>
    <row r="3444" spans="1:40" ht="15" customHeight="1" x14ac:dyDescent="0.25">
      <c r="A3444" s="4" t="str">
        <f>EB[[#This Row],[unit]] &amp; "#" &amp; EB[[#This Row],[indic_nrg]] &amp; "#" &amp; EB[[#This Row],[product]] &amp; "#" &amp; EB[[#This Row],[geo]]</f>
        <v>TJ#B_101846#4220#CZ</v>
      </c>
      <c r="B3444" s="4" t="str">
        <f>VLOOKUP(EB[[#This Row],[product]],KS_DB[[product]:[KS]],5,FALSE)</f>
        <v>gas</v>
      </c>
      <c r="C3444" s="4" t="str">
        <f>VLOOKUP(EB[[#This Row],[product]],KS_DB[[product]:[KS]],6,FALSE)</f>
        <v>gas</v>
      </c>
      <c r="D3444" s="4">
        <f>VLOOKUP(EB[[#This Row],[product]],Carriers[],4,FALSE)</f>
        <v>1</v>
      </c>
      <c r="E3444" s="4">
        <f>VLOOKUP(EB[[#This Row],[indic_nrg]],Indicators[],4,FALSE)</f>
        <v>0</v>
      </c>
      <c r="F3444" s="4">
        <f>IFERROR(VLOOKUP(EB[[#This Row],[Source_carrier]],KS_DB[[product]:[KS]],6,FALSE),0)</f>
        <v>0</v>
      </c>
      <c r="G3444" s="4" t="s">
        <v>34</v>
      </c>
      <c r="H3444" s="4" t="s">
        <v>653</v>
      </c>
      <c r="I3444" s="4" t="s">
        <v>91</v>
      </c>
      <c r="J3444" s="4" t="s">
        <v>37</v>
      </c>
      <c r="K3444" s="4" t="s">
        <v>654</v>
      </c>
      <c r="L3444" s="4" t="s">
        <v>39</v>
      </c>
      <c r="M3444" s="4" t="s">
        <v>92</v>
      </c>
      <c r="N3444" s="4" t="s">
        <v>41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1</v>
      </c>
      <c r="W3444" s="4">
        <v>0</v>
      </c>
      <c r="X3444" s="4">
        <v>0</v>
      </c>
      <c r="Y3444" s="4">
        <v>0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</row>
    <row r="3445" spans="1:40" ht="15" customHeight="1" x14ac:dyDescent="0.25">
      <c r="A3445" s="4" t="str">
        <f>EB[[#This Row],[unit]] &amp; "#" &amp; EB[[#This Row],[indic_nrg]] &amp; "#" &amp; EB[[#This Row],[product]] &amp; "#" &amp; EB[[#This Row],[geo]]</f>
        <v>TJ#B_101846#4230#CZ</v>
      </c>
      <c r="B3445" s="4" t="str">
        <f>VLOOKUP(EB[[#This Row],[product]],KS_DB[[product]:[KS]],5,FALSE)</f>
        <v>gas</v>
      </c>
      <c r="C3445" s="4" t="str">
        <f>VLOOKUP(EB[[#This Row],[product]],KS_DB[[product]:[KS]],6,FALSE)</f>
        <v>gas</v>
      </c>
      <c r="D3445" s="4">
        <f>VLOOKUP(EB[[#This Row],[product]],Carriers[],4,FALSE)</f>
        <v>1</v>
      </c>
      <c r="E3445" s="4">
        <f>VLOOKUP(EB[[#This Row],[indic_nrg]],Indicators[],4,FALSE)</f>
        <v>0</v>
      </c>
      <c r="F3445" s="4">
        <f>IFERROR(VLOOKUP(EB[[#This Row],[Source_carrier]],KS_DB[[product]:[KS]],6,FALSE),0)</f>
        <v>0</v>
      </c>
      <c r="G3445" s="4" t="s">
        <v>34</v>
      </c>
      <c r="H3445" s="4" t="s">
        <v>653</v>
      </c>
      <c r="I3445" s="4" t="s">
        <v>93</v>
      </c>
      <c r="J3445" s="4" t="s">
        <v>37</v>
      </c>
      <c r="K3445" s="4" t="s">
        <v>654</v>
      </c>
      <c r="L3445" s="4" t="s">
        <v>39</v>
      </c>
      <c r="M3445" s="4" t="s">
        <v>94</v>
      </c>
      <c r="N3445" s="4" t="s">
        <v>41</v>
      </c>
      <c r="O3445" s="4">
        <v>0</v>
      </c>
      <c r="P3445" s="4">
        <v>0</v>
      </c>
      <c r="Q3445" s="4">
        <v>0</v>
      </c>
      <c r="R3445" s="4">
        <v>152</v>
      </c>
      <c r="S3445" s="4">
        <v>97</v>
      </c>
      <c r="T3445" s="4">
        <v>0</v>
      </c>
      <c r="U3445" s="4">
        <v>0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</row>
    <row r="3446" spans="1:40" ht="15" customHeight="1" x14ac:dyDescent="0.25">
      <c r="A3446" s="4" t="str">
        <f>EB[[#This Row],[unit]] &amp; "#" &amp; EB[[#This Row],[indic_nrg]] &amp; "#" &amp; EB[[#This Row],[product]] &amp; "#" &amp; EB[[#This Row],[geo]]</f>
        <v>TJ#B_101846#4240#CZ</v>
      </c>
      <c r="B3446" s="4" t="str">
        <f>VLOOKUP(EB[[#This Row],[product]],KS_DB[[product]:[KS]],5,FALSE)</f>
        <v>gas</v>
      </c>
      <c r="C3446" s="4" t="str">
        <f>VLOOKUP(EB[[#This Row],[product]],KS_DB[[product]:[KS]],6,FALSE)</f>
        <v>gas</v>
      </c>
      <c r="D3446" s="4">
        <f>VLOOKUP(EB[[#This Row],[product]],Carriers[],4,FALSE)</f>
        <v>1</v>
      </c>
      <c r="E3446" s="4">
        <f>VLOOKUP(EB[[#This Row],[indic_nrg]],Indicators[],4,FALSE)</f>
        <v>0</v>
      </c>
      <c r="F3446" s="4">
        <f>IFERROR(VLOOKUP(EB[[#This Row],[Source_carrier]],KS_DB[[product]:[KS]],6,FALSE),0)</f>
        <v>0</v>
      </c>
      <c r="G3446" s="4" t="s">
        <v>34</v>
      </c>
      <c r="H3446" s="4" t="s">
        <v>653</v>
      </c>
      <c r="I3446" s="4" t="s">
        <v>95</v>
      </c>
      <c r="J3446" s="4" t="s">
        <v>37</v>
      </c>
      <c r="K3446" s="4" t="s">
        <v>654</v>
      </c>
      <c r="L3446" s="4" t="s">
        <v>39</v>
      </c>
      <c r="M3446" s="4" t="s">
        <v>96</v>
      </c>
      <c r="N3446" s="4" t="s">
        <v>41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</row>
    <row r="3447" spans="1:40" ht="15" customHeight="1" x14ac:dyDescent="0.25">
      <c r="A3447" s="4" t="str">
        <f>EB[[#This Row],[unit]] &amp; "#" &amp; EB[[#This Row],[indic_nrg]] &amp; "#" &amp; EB[[#This Row],[product]] &amp; "#" &amp; EB[[#This Row],[geo]]</f>
        <v>TJ#B_101846#5200#CZ</v>
      </c>
      <c r="B3447" s="4" t="str">
        <f>VLOOKUP(EB[[#This Row],[product]],KS_DB[[product]:[KS]],5,FALSE)</f>
        <v>heat</v>
      </c>
      <c r="C3447" s="4" t="str">
        <f>VLOOKUP(EB[[#This Row],[product]],KS_DB[[product]:[KS]],6,FALSE)</f>
        <v>heat</v>
      </c>
      <c r="D3447" s="4">
        <f>VLOOKUP(EB[[#This Row],[product]],Carriers[],4,FALSE)</f>
        <v>1</v>
      </c>
      <c r="E3447" s="4">
        <f>VLOOKUP(EB[[#This Row],[indic_nrg]],Indicators[],4,FALSE)</f>
        <v>0</v>
      </c>
      <c r="F3447" s="4">
        <f>IFERROR(VLOOKUP(EB[[#This Row],[Source_carrier]],KS_DB[[product]:[KS]],6,FALSE),0)</f>
        <v>0</v>
      </c>
      <c r="G3447" s="4" t="s">
        <v>34</v>
      </c>
      <c r="H3447" s="4" t="s">
        <v>653</v>
      </c>
      <c r="I3447" s="4" t="s">
        <v>97</v>
      </c>
      <c r="J3447" s="4" t="s">
        <v>37</v>
      </c>
      <c r="K3447" s="4" t="s">
        <v>654</v>
      </c>
      <c r="L3447" s="4" t="s">
        <v>39</v>
      </c>
      <c r="M3447" s="4" t="s">
        <v>98</v>
      </c>
      <c r="N3447" s="4" t="s">
        <v>41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1545</v>
      </c>
      <c r="Y3447" s="4">
        <v>1424</v>
      </c>
      <c r="Z3447" s="4">
        <v>1542</v>
      </c>
      <c r="AA3447" s="4">
        <v>1420</v>
      </c>
      <c r="AB3447" s="4">
        <v>2416</v>
      </c>
      <c r="AC3447" s="4">
        <v>2917</v>
      </c>
      <c r="AD3447" s="4">
        <v>2532</v>
      </c>
      <c r="AE3447" s="4">
        <v>2606</v>
      </c>
      <c r="AF3447" s="4">
        <v>2898</v>
      </c>
      <c r="AG3447" s="4">
        <v>2363</v>
      </c>
      <c r="AH3447" s="4">
        <v>1613</v>
      </c>
      <c r="AI3447" s="4">
        <v>2325</v>
      </c>
      <c r="AJ3447" s="4">
        <v>2095</v>
      </c>
      <c r="AK3447" s="4">
        <v>1878</v>
      </c>
      <c r="AL3447" s="4">
        <v>1840</v>
      </c>
      <c r="AM3447" s="4">
        <v>1660</v>
      </c>
      <c r="AN3447" s="4">
        <v>1546</v>
      </c>
    </row>
    <row r="3448" spans="1:40" ht="15" customHeight="1" x14ac:dyDescent="0.25">
      <c r="A3448" s="4" t="str">
        <f>EB[[#This Row],[unit]] &amp; "#" &amp; EB[[#This Row],[indic_nrg]] &amp; "#" &amp; EB[[#This Row],[product]] &amp; "#" &amp; EB[[#This Row],[geo]]</f>
        <v>TJ#B_101846#5500#CZ</v>
      </c>
      <c r="B3448" s="4" t="str">
        <f>VLOOKUP(EB[[#This Row],[product]],KS_DB[[product]:[KS]],5,FALSE)</f>
        <v>RES</v>
      </c>
      <c r="C3448" s="4" t="str">
        <f>VLOOKUP(EB[[#This Row],[product]],KS_DB[[product]:[KS]],6,FALSE)</f>
        <v>RES</v>
      </c>
      <c r="D3448" s="4">
        <f>VLOOKUP(EB[[#This Row],[product]],Carriers[],4,FALSE)</f>
        <v>0</v>
      </c>
      <c r="E3448" s="4">
        <f>VLOOKUP(EB[[#This Row],[indic_nrg]],Indicators[],4,FALSE)</f>
        <v>0</v>
      </c>
      <c r="F3448" s="4">
        <f>IFERROR(VLOOKUP(EB[[#This Row],[Source_carrier]],KS_DB[[product]:[KS]],6,FALSE),0)</f>
        <v>0</v>
      </c>
      <c r="G3448" s="4" t="s">
        <v>34</v>
      </c>
      <c r="H3448" s="4" t="s">
        <v>653</v>
      </c>
      <c r="I3448" s="4" t="s">
        <v>99</v>
      </c>
      <c r="J3448" s="4" t="s">
        <v>37</v>
      </c>
      <c r="K3448" s="4" t="s">
        <v>654</v>
      </c>
      <c r="L3448" s="4" t="s">
        <v>39</v>
      </c>
      <c r="M3448" s="4" t="s">
        <v>100</v>
      </c>
      <c r="N3448" s="4" t="s">
        <v>41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0</v>
      </c>
      <c r="Z3448" s="4">
        <v>0</v>
      </c>
      <c r="AA3448" s="4">
        <v>0</v>
      </c>
      <c r="AB3448" s="4">
        <v>1</v>
      </c>
      <c r="AC3448" s="4">
        <v>2</v>
      </c>
      <c r="AD3448" s="4">
        <v>3</v>
      </c>
      <c r="AE3448" s="4">
        <v>4</v>
      </c>
      <c r="AF3448" s="4">
        <v>5</v>
      </c>
      <c r="AG3448" s="4">
        <v>0</v>
      </c>
      <c r="AH3448" s="4">
        <v>0</v>
      </c>
      <c r="AI3448" s="4">
        <v>0</v>
      </c>
      <c r="AJ3448" s="4">
        <v>11</v>
      </c>
      <c r="AK3448" s="4">
        <v>17</v>
      </c>
      <c r="AL3448" s="4">
        <v>12</v>
      </c>
      <c r="AM3448" s="4">
        <v>12</v>
      </c>
      <c r="AN3448" s="4">
        <v>13</v>
      </c>
    </row>
    <row r="3449" spans="1:40" ht="15" customHeight="1" x14ac:dyDescent="0.25">
      <c r="A3449" s="4" t="str">
        <f>EB[[#This Row],[unit]] &amp; "#" &amp; EB[[#This Row],[indic_nrg]] &amp; "#" &amp; EB[[#This Row],[product]] &amp; "#" &amp; EB[[#This Row],[geo]]</f>
        <v>TJ#B_101846#5532#CZ</v>
      </c>
      <c r="B3449" s="4" t="str">
        <f>VLOOKUP(EB[[#This Row],[product]],KS_DB[[product]:[KS]],5,FALSE)</f>
        <v>RES</v>
      </c>
      <c r="C3449" s="4" t="str">
        <f>VLOOKUP(EB[[#This Row],[product]],KS_DB[[product]:[KS]],6,FALSE)</f>
        <v>RES</v>
      </c>
      <c r="D3449" s="4">
        <f>VLOOKUP(EB[[#This Row],[product]],Carriers[],4,FALSE)</f>
        <v>1</v>
      </c>
      <c r="E3449" s="4">
        <f>VLOOKUP(EB[[#This Row],[indic_nrg]],Indicators[],4,FALSE)</f>
        <v>0</v>
      </c>
      <c r="F3449" s="4">
        <f>IFERROR(VLOOKUP(EB[[#This Row],[Source_carrier]],KS_DB[[product]:[KS]],6,FALSE),0)</f>
        <v>0</v>
      </c>
      <c r="G3449" s="4" t="s">
        <v>34</v>
      </c>
      <c r="H3449" s="4" t="s">
        <v>653</v>
      </c>
      <c r="I3449" s="4" t="s">
        <v>101</v>
      </c>
      <c r="J3449" s="4" t="s">
        <v>37</v>
      </c>
      <c r="K3449" s="4" t="s">
        <v>654</v>
      </c>
      <c r="L3449" s="4" t="s">
        <v>39</v>
      </c>
      <c r="M3449" s="4" t="s">
        <v>102</v>
      </c>
      <c r="N3449" s="4" t="s">
        <v>41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4">
        <v>0</v>
      </c>
    </row>
    <row r="3450" spans="1:40" ht="15" customHeight="1" x14ac:dyDescent="0.25">
      <c r="A3450" s="4" t="str">
        <f>EB[[#This Row],[unit]] &amp; "#" &amp; EB[[#This Row],[indic_nrg]] &amp; "#" &amp; EB[[#This Row],[product]] &amp; "#" &amp; EB[[#This Row],[geo]]</f>
        <v>TJ#B_101846#5540#CZ</v>
      </c>
      <c r="B3450" s="4" t="str">
        <f>VLOOKUP(EB[[#This Row],[product]],KS_DB[[product]:[KS]],5,FALSE)</f>
        <v>biomass</v>
      </c>
      <c r="C3450" s="4" t="str">
        <f>VLOOKUP(EB[[#This Row],[product]],KS_DB[[product]:[KS]],6,FALSE)</f>
        <v>biomass</v>
      </c>
      <c r="D3450" s="4">
        <f>VLOOKUP(EB[[#This Row],[product]],Carriers[],4,FALSE)</f>
        <v>0</v>
      </c>
      <c r="E3450" s="4">
        <f>VLOOKUP(EB[[#This Row],[indic_nrg]],Indicators[],4,FALSE)</f>
        <v>0</v>
      </c>
      <c r="F3450" s="4">
        <f>IFERROR(VLOOKUP(EB[[#This Row],[Source_carrier]],KS_DB[[product]:[KS]],6,FALSE),0)</f>
        <v>0</v>
      </c>
      <c r="G3450" s="4" t="s">
        <v>34</v>
      </c>
      <c r="H3450" s="4" t="s">
        <v>653</v>
      </c>
      <c r="I3450" s="4" t="s">
        <v>103</v>
      </c>
      <c r="J3450" s="4" t="s">
        <v>37</v>
      </c>
      <c r="K3450" s="4" t="s">
        <v>654</v>
      </c>
      <c r="L3450" s="4" t="s">
        <v>39</v>
      </c>
      <c r="M3450" s="4" t="s">
        <v>104</v>
      </c>
      <c r="N3450" s="4" t="s">
        <v>41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0</v>
      </c>
      <c r="Z3450" s="4">
        <v>0</v>
      </c>
      <c r="AA3450" s="4">
        <v>0</v>
      </c>
      <c r="AB3450" s="4">
        <v>1</v>
      </c>
      <c r="AC3450" s="4">
        <v>2</v>
      </c>
      <c r="AD3450" s="4">
        <v>3</v>
      </c>
      <c r="AE3450" s="4">
        <v>4</v>
      </c>
      <c r="AF3450" s="4">
        <v>5</v>
      </c>
      <c r="AG3450" s="4">
        <v>0</v>
      </c>
      <c r="AH3450" s="4">
        <v>0</v>
      </c>
      <c r="AI3450" s="4">
        <v>0</v>
      </c>
      <c r="AJ3450" s="4">
        <v>11</v>
      </c>
      <c r="AK3450" s="4">
        <v>17</v>
      </c>
      <c r="AL3450" s="4">
        <v>12</v>
      </c>
      <c r="AM3450" s="4">
        <v>12</v>
      </c>
      <c r="AN3450" s="4">
        <v>13</v>
      </c>
    </row>
    <row r="3451" spans="1:40" ht="15" customHeight="1" x14ac:dyDescent="0.25">
      <c r="A3451" s="4" t="str">
        <f>EB[[#This Row],[unit]] &amp; "#" &amp; EB[[#This Row],[indic_nrg]] &amp; "#" &amp; EB[[#This Row],[product]] &amp; "#" &amp; EB[[#This Row],[geo]]</f>
        <v>TJ#B_101846#5541#CZ</v>
      </c>
      <c r="B3451" s="4" t="str">
        <f>VLOOKUP(EB[[#This Row],[product]],KS_DB[[product]:[KS]],5,FALSE)</f>
        <v>biomass</v>
      </c>
      <c r="C3451" s="4" t="str">
        <f>VLOOKUP(EB[[#This Row],[product]],KS_DB[[product]:[KS]],6,FALSE)</f>
        <v>biomass</v>
      </c>
      <c r="D3451" s="4">
        <f>VLOOKUP(EB[[#This Row],[product]],Carriers[],4,FALSE)</f>
        <v>1</v>
      </c>
      <c r="E3451" s="4">
        <f>VLOOKUP(EB[[#This Row],[indic_nrg]],Indicators[],4,FALSE)</f>
        <v>0</v>
      </c>
      <c r="F3451" s="4">
        <f>IFERROR(VLOOKUP(EB[[#This Row],[Source_carrier]],KS_DB[[product]:[KS]],6,FALSE),0)</f>
        <v>0</v>
      </c>
      <c r="G3451" s="4" t="s">
        <v>34</v>
      </c>
      <c r="H3451" s="4" t="s">
        <v>653</v>
      </c>
      <c r="I3451" s="4" t="s">
        <v>105</v>
      </c>
      <c r="J3451" s="4" t="s">
        <v>37</v>
      </c>
      <c r="K3451" s="4" t="s">
        <v>654</v>
      </c>
      <c r="L3451" s="4" t="s">
        <v>39</v>
      </c>
      <c r="M3451" s="4" t="s">
        <v>106</v>
      </c>
      <c r="N3451" s="4" t="s">
        <v>41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0</v>
      </c>
      <c r="AB3451" s="4">
        <v>1</v>
      </c>
      <c r="AC3451" s="4">
        <v>2</v>
      </c>
      <c r="AD3451" s="4">
        <v>3</v>
      </c>
      <c r="AE3451" s="4">
        <v>4</v>
      </c>
      <c r="AF3451" s="4">
        <v>5</v>
      </c>
      <c r="AG3451" s="4">
        <v>0</v>
      </c>
      <c r="AH3451" s="4">
        <v>0</v>
      </c>
      <c r="AI3451" s="4">
        <v>0</v>
      </c>
      <c r="AJ3451" s="4">
        <v>11</v>
      </c>
      <c r="AK3451" s="4">
        <v>17</v>
      </c>
      <c r="AL3451" s="4">
        <v>12</v>
      </c>
      <c r="AM3451" s="4">
        <v>12</v>
      </c>
      <c r="AN3451" s="4">
        <v>13</v>
      </c>
    </row>
    <row r="3452" spans="1:40" ht="15" customHeight="1" x14ac:dyDescent="0.25">
      <c r="A3452" s="4" t="str">
        <f>EB[[#This Row],[unit]] &amp; "#" &amp; EB[[#This Row],[indic_nrg]] &amp; "#" &amp; EB[[#This Row],[product]] &amp; "#" &amp; EB[[#This Row],[geo]]</f>
        <v>TJ#B_101846#5542#CZ</v>
      </c>
      <c r="B3452" s="4" t="str">
        <f>VLOOKUP(EB[[#This Row],[product]],KS_DB[[product]:[KS]],5,FALSE)</f>
        <v>biomass</v>
      </c>
      <c r="C3452" s="4" t="str">
        <f>VLOOKUP(EB[[#This Row],[product]],KS_DB[[product]:[KS]],6,FALSE)</f>
        <v>biomass</v>
      </c>
      <c r="D3452" s="4">
        <f>VLOOKUP(EB[[#This Row],[product]],Carriers[],4,FALSE)</f>
        <v>1</v>
      </c>
      <c r="E3452" s="4">
        <f>VLOOKUP(EB[[#This Row],[indic_nrg]],Indicators[],4,FALSE)</f>
        <v>0</v>
      </c>
      <c r="F3452" s="4">
        <f>IFERROR(VLOOKUP(EB[[#This Row],[Source_carrier]],KS_DB[[product]:[KS]],6,FALSE),0)</f>
        <v>0</v>
      </c>
      <c r="G3452" s="4" t="s">
        <v>34</v>
      </c>
      <c r="H3452" s="4" t="s">
        <v>653</v>
      </c>
      <c r="I3452" s="4" t="s">
        <v>107</v>
      </c>
      <c r="J3452" s="4" t="s">
        <v>37</v>
      </c>
      <c r="K3452" s="4" t="s">
        <v>654</v>
      </c>
      <c r="L3452" s="4" t="s">
        <v>39</v>
      </c>
      <c r="M3452" s="4" t="s">
        <v>108</v>
      </c>
      <c r="N3452" s="4" t="s">
        <v>41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</row>
    <row r="3453" spans="1:40" ht="15" customHeight="1" x14ac:dyDescent="0.25">
      <c r="A3453" s="4" t="str">
        <f>EB[[#This Row],[unit]] &amp; "#" &amp; EB[[#This Row],[indic_nrg]] &amp; "#" &amp; EB[[#This Row],[product]] &amp; "#" &amp; EB[[#This Row],[geo]]</f>
        <v>TJ#B_101846#55431#CZ</v>
      </c>
      <c r="B3453" s="4" t="str">
        <f>VLOOKUP(EB[[#This Row],[product]],KS_DB[[product]:[KS]],5,FALSE)</f>
        <v>biomass</v>
      </c>
      <c r="C3453" s="4" t="str">
        <f>VLOOKUP(EB[[#This Row],[product]],KS_DB[[product]:[KS]],6,FALSE)</f>
        <v>biomass</v>
      </c>
      <c r="D3453" s="4">
        <f>VLOOKUP(EB[[#This Row],[product]],Carriers[],4,FALSE)</f>
        <v>1</v>
      </c>
      <c r="E3453" s="4">
        <f>VLOOKUP(EB[[#This Row],[indic_nrg]],Indicators[],4,FALSE)</f>
        <v>0</v>
      </c>
      <c r="F3453" s="4">
        <f>IFERROR(VLOOKUP(EB[[#This Row],[Source_carrier]],KS_DB[[product]:[KS]],6,FALSE),0)</f>
        <v>0</v>
      </c>
      <c r="G3453" s="4" t="s">
        <v>34</v>
      </c>
      <c r="H3453" s="4" t="s">
        <v>653</v>
      </c>
      <c r="I3453" s="4" t="s">
        <v>109</v>
      </c>
      <c r="J3453" s="4" t="s">
        <v>37</v>
      </c>
      <c r="K3453" s="4" t="s">
        <v>654</v>
      </c>
      <c r="L3453" s="4" t="s">
        <v>39</v>
      </c>
      <c r="M3453" s="4" t="s">
        <v>110</v>
      </c>
      <c r="N3453" s="4" t="s">
        <v>41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v>0</v>
      </c>
    </row>
    <row r="3454" spans="1:40" ht="15" customHeight="1" x14ac:dyDescent="0.25">
      <c r="A3454" s="4" t="str">
        <f>EB[[#This Row],[unit]] &amp; "#" &amp; EB[[#This Row],[indic_nrg]] &amp; "#" &amp; EB[[#This Row],[product]] &amp; "#" &amp; EB[[#This Row],[geo]]</f>
        <v>TJ#B_101846#55432#CZ</v>
      </c>
      <c r="B3454" s="4" t="str">
        <f>VLOOKUP(EB[[#This Row],[product]],KS_DB[[product]:[KS]],5,FALSE)</f>
        <v>biomass</v>
      </c>
      <c r="C3454" s="4" t="str">
        <f>VLOOKUP(EB[[#This Row],[product]],KS_DB[[product]:[KS]],6,FALSE)</f>
        <v>biomass</v>
      </c>
      <c r="D3454" s="4">
        <f>VLOOKUP(EB[[#This Row],[product]],Carriers[],4,FALSE)</f>
        <v>1</v>
      </c>
      <c r="E3454" s="4">
        <f>VLOOKUP(EB[[#This Row],[indic_nrg]],Indicators[],4,FALSE)</f>
        <v>0</v>
      </c>
      <c r="F3454" s="4">
        <f>IFERROR(VLOOKUP(EB[[#This Row],[Source_carrier]],KS_DB[[product]:[KS]],6,FALSE),0)</f>
        <v>0</v>
      </c>
      <c r="G3454" s="4" t="s">
        <v>34</v>
      </c>
      <c r="H3454" s="4" t="s">
        <v>653</v>
      </c>
      <c r="I3454" s="4" t="s">
        <v>111</v>
      </c>
      <c r="J3454" s="4" t="s">
        <v>37</v>
      </c>
      <c r="K3454" s="4" t="s">
        <v>654</v>
      </c>
      <c r="L3454" s="4" t="s">
        <v>39</v>
      </c>
      <c r="M3454" s="4" t="s">
        <v>112</v>
      </c>
      <c r="N3454" s="4" t="s">
        <v>41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</v>
      </c>
      <c r="Y3454" s="4">
        <v>0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</row>
    <row r="3455" spans="1:40" ht="15" customHeight="1" x14ac:dyDescent="0.25">
      <c r="A3455" s="4" t="str">
        <f>EB[[#This Row],[unit]] &amp; "#" &amp; EB[[#This Row],[indic_nrg]] &amp; "#" &amp; EB[[#This Row],[product]] &amp; "#" &amp; EB[[#This Row],[geo]]</f>
        <v>TJ#B_101846#5544#CZ</v>
      </c>
      <c r="B3455" s="4" t="str">
        <f>VLOOKUP(EB[[#This Row],[product]],KS_DB[[product]:[KS]],5,FALSE)</f>
        <v>biomass</v>
      </c>
      <c r="C3455" s="4" t="str">
        <f>VLOOKUP(EB[[#This Row],[product]],KS_DB[[product]:[KS]],6,FALSE)</f>
        <v>biomass</v>
      </c>
      <c r="D3455" s="4">
        <f>VLOOKUP(EB[[#This Row],[product]],Carriers[],4,FALSE)</f>
        <v>1</v>
      </c>
      <c r="E3455" s="4">
        <f>VLOOKUP(EB[[#This Row],[indic_nrg]],Indicators[],4,FALSE)</f>
        <v>0</v>
      </c>
      <c r="F3455" s="4">
        <f>IFERROR(VLOOKUP(EB[[#This Row],[Source_carrier]],KS_DB[[product]:[KS]],6,FALSE),0)</f>
        <v>0</v>
      </c>
      <c r="G3455" s="4" t="s">
        <v>34</v>
      </c>
      <c r="H3455" s="4" t="s">
        <v>653</v>
      </c>
      <c r="I3455" s="4" t="s">
        <v>113</v>
      </c>
      <c r="J3455" s="4" t="s">
        <v>37</v>
      </c>
      <c r="K3455" s="4" t="s">
        <v>654</v>
      </c>
      <c r="L3455" s="4" t="s">
        <v>39</v>
      </c>
      <c r="M3455" s="4" t="s">
        <v>114</v>
      </c>
      <c r="N3455" s="4" t="s">
        <v>41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</row>
    <row r="3456" spans="1:40" ht="15" customHeight="1" x14ac:dyDescent="0.25">
      <c r="A3456" s="4" t="str">
        <f>EB[[#This Row],[unit]] &amp; "#" &amp; EB[[#This Row],[indic_nrg]] &amp; "#" &amp; EB[[#This Row],[product]] &amp; "#" &amp; EB[[#This Row],[geo]]</f>
        <v>TJ#B_101846#5545#CZ</v>
      </c>
      <c r="B3456" s="4" t="str">
        <f>VLOOKUP(EB[[#This Row],[product]],KS_DB[[product]:[KS]],5,FALSE)</f>
        <v>biomass</v>
      </c>
      <c r="C3456" s="4" t="str">
        <f>VLOOKUP(EB[[#This Row],[product]],KS_DB[[product]:[KS]],6,FALSE)</f>
        <v>biomass</v>
      </c>
      <c r="D3456" s="4">
        <f>VLOOKUP(EB[[#This Row],[product]],Carriers[],4,FALSE)</f>
        <v>0</v>
      </c>
      <c r="E3456" s="4">
        <f>VLOOKUP(EB[[#This Row],[indic_nrg]],Indicators[],4,FALSE)</f>
        <v>0</v>
      </c>
      <c r="F3456" s="4">
        <f>IFERROR(VLOOKUP(EB[[#This Row],[Source_carrier]],KS_DB[[product]:[KS]],6,FALSE),0)</f>
        <v>0</v>
      </c>
      <c r="G3456" s="4" t="s">
        <v>34</v>
      </c>
      <c r="H3456" s="4" t="s">
        <v>653</v>
      </c>
      <c r="I3456" s="4" t="s">
        <v>115</v>
      </c>
      <c r="J3456" s="4" t="s">
        <v>37</v>
      </c>
      <c r="K3456" s="4" t="s">
        <v>654</v>
      </c>
      <c r="L3456" s="4" t="s">
        <v>39</v>
      </c>
      <c r="M3456" s="4" t="s">
        <v>116</v>
      </c>
      <c r="N3456" s="4" t="s">
        <v>41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4">
        <v>0</v>
      </c>
    </row>
    <row r="3457" spans="1:40" ht="15" customHeight="1" x14ac:dyDescent="0.25">
      <c r="A3457" s="4" t="str">
        <f>EB[[#This Row],[unit]] &amp; "#" &amp; EB[[#This Row],[indic_nrg]] &amp; "#" &amp; EB[[#This Row],[product]] &amp; "#" &amp; EB[[#This Row],[geo]]</f>
        <v>TJ#B_101846#5546#CZ</v>
      </c>
      <c r="B3457" s="4" t="str">
        <f>VLOOKUP(EB[[#This Row],[product]],KS_DB[[product]:[KS]],5,FALSE)</f>
        <v>biomass</v>
      </c>
      <c r="C3457" s="4" t="str">
        <f>VLOOKUP(EB[[#This Row],[product]],KS_DB[[product]:[KS]],6,FALSE)</f>
        <v>biomass</v>
      </c>
      <c r="D3457" s="4">
        <f>VLOOKUP(EB[[#This Row],[product]],Carriers[],4,FALSE)</f>
        <v>1</v>
      </c>
      <c r="E3457" s="4">
        <f>VLOOKUP(EB[[#This Row],[indic_nrg]],Indicators[],4,FALSE)</f>
        <v>0</v>
      </c>
      <c r="F3457" s="4">
        <f>IFERROR(VLOOKUP(EB[[#This Row],[Source_carrier]],KS_DB[[product]:[KS]],6,FALSE),0)</f>
        <v>0</v>
      </c>
      <c r="G3457" s="4" t="s">
        <v>34</v>
      </c>
      <c r="H3457" s="4" t="s">
        <v>653</v>
      </c>
      <c r="I3457" s="4" t="s">
        <v>117</v>
      </c>
      <c r="J3457" s="4" t="s">
        <v>37</v>
      </c>
      <c r="K3457" s="4" t="s">
        <v>654</v>
      </c>
      <c r="L3457" s="4" t="s">
        <v>39</v>
      </c>
      <c r="M3457" s="4" t="s">
        <v>118</v>
      </c>
      <c r="N3457" s="4" t="s">
        <v>41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</row>
    <row r="3458" spans="1:40" ht="15" customHeight="1" x14ac:dyDescent="0.25">
      <c r="A3458" s="4" t="str">
        <f>EB[[#This Row],[unit]] &amp; "#" &amp; EB[[#This Row],[indic_nrg]] &amp; "#" &amp; EB[[#This Row],[product]] &amp; "#" &amp; EB[[#This Row],[geo]]</f>
        <v>TJ#B_101846#5547#CZ</v>
      </c>
      <c r="B3458" s="4" t="str">
        <f>VLOOKUP(EB[[#This Row],[product]],KS_DB[[product]:[KS]],5,FALSE)</f>
        <v>biomass</v>
      </c>
      <c r="C3458" s="4" t="str">
        <f>VLOOKUP(EB[[#This Row],[product]],KS_DB[[product]:[KS]],6,FALSE)</f>
        <v>biomass</v>
      </c>
      <c r="D3458" s="4">
        <f>VLOOKUP(EB[[#This Row],[product]],Carriers[],4,FALSE)</f>
        <v>1</v>
      </c>
      <c r="E3458" s="4">
        <f>VLOOKUP(EB[[#This Row],[indic_nrg]],Indicators[],4,FALSE)</f>
        <v>0</v>
      </c>
      <c r="F3458" s="4">
        <f>IFERROR(VLOOKUP(EB[[#This Row],[Source_carrier]],KS_DB[[product]:[KS]],6,FALSE),0)</f>
        <v>0</v>
      </c>
      <c r="G3458" s="4" t="s">
        <v>34</v>
      </c>
      <c r="H3458" s="4" t="s">
        <v>653</v>
      </c>
      <c r="I3458" s="4" t="s">
        <v>119</v>
      </c>
      <c r="J3458" s="4" t="s">
        <v>37</v>
      </c>
      <c r="K3458" s="4" t="s">
        <v>654</v>
      </c>
      <c r="L3458" s="4" t="s">
        <v>39</v>
      </c>
      <c r="M3458" s="4" t="s">
        <v>120</v>
      </c>
      <c r="N3458" s="4" t="s">
        <v>41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</row>
    <row r="3459" spans="1:40" ht="15" customHeight="1" x14ac:dyDescent="0.25">
      <c r="A3459" s="4" t="str">
        <f>EB[[#This Row],[unit]] &amp; "#" &amp; EB[[#This Row],[indic_nrg]] &amp; "#" &amp; EB[[#This Row],[product]] &amp; "#" &amp; EB[[#This Row],[geo]]</f>
        <v>TJ#B_101846#5548#CZ</v>
      </c>
      <c r="B3459" s="4" t="str">
        <f>VLOOKUP(EB[[#This Row],[product]],KS_DB[[product]:[KS]],5,FALSE)</f>
        <v>biomass</v>
      </c>
      <c r="C3459" s="4" t="str">
        <f>VLOOKUP(EB[[#This Row],[product]],KS_DB[[product]:[KS]],6,FALSE)</f>
        <v>biomass</v>
      </c>
      <c r="D3459" s="4">
        <f>VLOOKUP(EB[[#This Row],[product]],Carriers[],4,FALSE)</f>
        <v>1</v>
      </c>
      <c r="E3459" s="4">
        <f>VLOOKUP(EB[[#This Row],[indic_nrg]],Indicators[],4,FALSE)</f>
        <v>0</v>
      </c>
      <c r="F3459" s="4">
        <f>IFERROR(VLOOKUP(EB[[#This Row],[Source_carrier]],KS_DB[[product]:[KS]],6,FALSE),0)</f>
        <v>0</v>
      </c>
      <c r="G3459" s="4" t="s">
        <v>34</v>
      </c>
      <c r="H3459" s="4" t="s">
        <v>653</v>
      </c>
      <c r="I3459" s="4" t="s">
        <v>121</v>
      </c>
      <c r="J3459" s="4" t="s">
        <v>37</v>
      </c>
      <c r="K3459" s="4" t="s">
        <v>654</v>
      </c>
      <c r="L3459" s="4" t="s">
        <v>39</v>
      </c>
      <c r="M3459" s="4" t="s">
        <v>122</v>
      </c>
      <c r="N3459" s="4" t="s">
        <v>41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</row>
    <row r="3460" spans="1:40" ht="15" customHeight="1" x14ac:dyDescent="0.25">
      <c r="A3460" s="4" t="str">
        <f>EB[[#This Row],[unit]] &amp; "#" &amp; EB[[#This Row],[indic_nrg]] &amp; "#" &amp; EB[[#This Row],[product]] &amp; "#" &amp; EB[[#This Row],[geo]]</f>
        <v>TJ#B_101846#5549#CZ</v>
      </c>
      <c r="B3460" s="4" t="str">
        <f>VLOOKUP(EB[[#This Row],[product]],KS_DB[[product]:[KS]],5,FALSE)</f>
        <v>biomass</v>
      </c>
      <c r="C3460" s="4" t="str">
        <f>VLOOKUP(EB[[#This Row],[product]],KS_DB[[product]:[KS]],6,FALSE)</f>
        <v>biomass</v>
      </c>
      <c r="D3460" s="4">
        <f>VLOOKUP(EB[[#This Row],[product]],Carriers[],4,FALSE)</f>
        <v>1</v>
      </c>
      <c r="E3460" s="4">
        <f>VLOOKUP(EB[[#This Row],[indic_nrg]],Indicators[],4,FALSE)</f>
        <v>0</v>
      </c>
      <c r="F3460" s="4">
        <f>IFERROR(VLOOKUP(EB[[#This Row],[Source_carrier]],KS_DB[[product]:[KS]],6,FALSE),0)</f>
        <v>0</v>
      </c>
      <c r="G3460" s="4" t="s">
        <v>34</v>
      </c>
      <c r="H3460" s="4" t="s">
        <v>653</v>
      </c>
      <c r="I3460" s="4" t="s">
        <v>123</v>
      </c>
      <c r="J3460" s="4" t="s">
        <v>37</v>
      </c>
      <c r="K3460" s="4" t="s">
        <v>654</v>
      </c>
      <c r="L3460" s="4" t="s">
        <v>39</v>
      </c>
      <c r="M3460" s="4" t="s">
        <v>124</v>
      </c>
      <c r="N3460" s="4" t="s">
        <v>41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  <c r="Y3460" s="4">
        <v>0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4">
        <v>0</v>
      </c>
    </row>
    <row r="3461" spans="1:40" ht="15" customHeight="1" x14ac:dyDescent="0.25">
      <c r="A3461" s="4" t="str">
        <f>EB[[#This Row],[unit]] &amp; "#" &amp; EB[[#This Row],[indic_nrg]] &amp; "#" &amp; EB[[#This Row],[product]] &amp; "#" &amp; EB[[#This Row],[geo]]</f>
        <v>TJ#B_101846#5550#CZ</v>
      </c>
      <c r="B3461" s="4" t="str">
        <f>VLOOKUP(EB[[#This Row],[product]],KS_DB[[product]:[KS]],5,FALSE)</f>
        <v>RES</v>
      </c>
      <c r="C3461" s="4" t="str">
        <f>VLOOKUP(EB[[#This Row],[product]],KS_DB[[product]:[KS]],6,FALSE)</f>
        <v>RES</v>
      </c>
      <c r="D3461" s="4">
        <f>VLOOKUP(EB[[#This Row],[product]],Carriers[],4,FALSE)</f>
        <v>1</v>
      </c>
      <c r="E3461" s="4">
        <f>VLOOKUP(EB[[#This Row],[indic_nrg]],Indicators[],4,FALSE)</f>
        <v>0</v>
      </c>
      <c r="F3461" s="4">
        <f>IFERROR(VLOOKUP(EB[[#This Row],[Source_carrier]],KS_DB[[product]:[KS]],6,FALSE),0)</f>
        <v>0</v>
      </c>
      <c r="G3461" s="4" t="s">
        <v>34</v>
      </c>
      <c r="H3461" s="4" t="s">
        <v>653</v>
      </c>
      <c r="I3461" s="4" t="s">
        <v>125</v>
      </c>
      <c r="J3461" s="4" t="s">
        <v>37</v>
      </c>
      <c r="K3461" s="4" t="s">
        <v>654</v>
      </c>
      <c r="L3461" s="4" t="s">
        <v>39</v>
      </c>
      <c r="M3461" s="4" t="s">
        <v>126</v>
      </c>
      <c r="N3461" s="4" t="s">
        <v>41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</row>
    <row r="3462" spans="1:40" ht="15" customHeight="1" x14ac:dyDescent="0.25">
      <c r="A3462" s="4" t="str">
        <f>EB[[#This Row],[unit]] &amp; "#" &amp; EB[[#This Row],[indic_nrg]] &amp; "#" &amp; EB[[#This Row],[product]] &amp; "#" &amp; EB[[#This Row],[geo]]</f>
        <v>TJ#B_101846#6000#CZ</v>
      </c>
      <c r="B3462" s="4" t="str">
        <f>VLOOKUP(EB[[#This Row],[product]],KS_DB[[product]:[KS]],5,FALSE)</f>
        <v>electricity</v>
      </c>
      <c r="C3462" s="4" t="str">
        <f>VLOOKUP(EB[[#This Row],[product]],KS_DB[[product]:[KS]],6,FALSE)</f>
        <v>electricity</v>
      </c>
      <c r="D3462" s="4">
        <f>VLOOKUP(EB[[#This Row],[product]],Carriers[],4,FALSE)</f>
        <v>1</v>
      </c>
      <c r="E3462" s="4">
        <f>VLOOKUP(EB[[#This Row],[indic_nrg]],Indicators[],4,FALSE)</f>
        <v>0</v>
      </c>
      <c r="F3462" s="4">
        <f>IFERROR(VLOOKUP(EB[[#This Row],[Source_carrier]],KS_DB[[product]:[KS]],6,FALSE),0)</f>
        <v>0</v>
      </c>
      <c r="G3462" s="4" t="s">
        <v>34</v>
      </c>
      <c r="H3462" s="4" t="s">
        <v>653</v>
      </c>
      <c r="I3462" s="4" t="s">
        <v>127</v>
      </c>
      <c r="J3462" s="4" t="s">
        <v>37</v>
      </c>
      <c r="K3462" s="4" t="s">
        <v>654</v>
      </c>
      <c r="L3462" s="4" t="s">
        <v>39</v>
      </c>
      <c r="M3462" s="4" t="s">
        <v>128</v>
      </c>
      <c r="N3462" s="4" t="s">
        <v>41</v>
      </c>
      <c r="O3462" s="4">
        <v>4403</v>
      </c>
      <c r="P3462" s="4">
        <v>3798</v>
      </c>
      <c r="Q3462" s="4">
        <v>3672</v>
      </c>
      <c r="R3462" s="4">
        <v>3312</v>
      </c>
      <c r="S3462" s="4">
        <v>2639</v>
      </c>
      <c r="T3462" s="4">
        <v>2639</v>
      </c>
      <c r="U3462" s="4">
        <v>2768</v>
      </c>
      <c r="V3462" s="4">
        <v>2988</v>
      </c>
      <c r="W3462" s="4">
        <v>2905</v>
      </c>
      <c r="X3462" s="4">
        <v>3082</v>
      </c>
      <c r="Y3462" s="4">
        <v>3679</v>
      </c>
      <c r="Z3462" s="4">
        <v>4072</v>
      </c>
      <c r="AA3462" s="4">
        <v>4363</v>
      </c>
      <c r="AB3462" s="4">
        <v>4183</v>
      </c>
      <c r="AC3462" s="4">
        <v>5335</v>
      </c>
      <c r="AD3462" s="4">
        <v>5688</v>
      </c>
      <c r="AE3462" s="4">
        <v>6602</v>
      </c>
      <c r="AF3462" s="4">
        <v>6962</v>
      </c>
      <c r="AG3462" s="4">
        <v>8356</v>
      </c>
      <c r="AH3462" s="4">
        <v>8071</v>
      </c>
      <c r="AI3462" s="4">
        <v>8867</v>
      </c>
      <c r="AJ3462" s="4">
        <v>9630</v>
      </c>
      <c r="AK3462" s="4">
        <v>9428</v>
      </c>
      <c r="AL3462" s="4">
        <v>9072</v>
      </c>
      <c r="AM3462" s="4">
        <v>9014</v>
      </c>
      <c r="AN3462" s="4">
        <v>10037</v>
      </c>
    </row>
    <row r="3463" spans="1:40" ht="15" customHeight="1" x14ac:dyDescent="0.25">
      <c r="A3463" s="4" t="str">
        <f>EB[[#This Row],[unit]] &amp; "#" &amp; EB[[#This Row],[indic_nrg]] &amp; "#" &amp; EB[[#This Row],[product]] &amp; "#" &amp; EB[[#This Row],[geo]]</f>
        <v>TJ#B_101846#7100#CZ</v>
      </c>
      <c r="B3463" s="4" t="str">
        <f>VLOOKUP(EB[[#This Row],[product]],KS_DB[[product]:[KS]],5,FALSE)</f>
        <v>other</v>
      </c>
      <c r="C3463" s="4" t="str">
        <f>VLOOKUP(EB[[#This Row],[product]],KS_DB[[product]:[KS]],6,FALSE)</f>
        <v>other</v>
      </c>
      <c r="D3463" s="4">
        <f>VLOOKUP(EB[[#This Row],[product]],Carriers[],4,FALSE)</f>
        <v>1</v>
      </c>
      <c r="E3463" s="4">
        <f>VLOOKUP(EB[[#This Row],[indic_nrg]],Indicators[],4,FALSE)</f>
        <v>0</v>
      </c>
      <c r="F3463" s="4">
        <f>IFERROR(VLOOKUP(EB[[#This Row],[Source_carrier]],KS_DB[[product]:[KS]],6,FALSE),0)</f>
        <v>0</v>
      </c>
      <c r="G3463" s="4" t="s">
        <v>34</v>
      </c>
      <c r="H3463" s="4" t="s">
        <v>653</v>
      </c>
      <c r="I3463" s="4" t="s">
        <v>129</v>
      </c>
      <c r="J3463" s="4" t="s">
        <v>37</v>
      </c>
      <c r="K3463" s="4" t="s">
        <v>654</v>
      </c>
      <c r="L3463" s="4" t="s">
        <v>39</v>
      </c>
      <c r="M3463" s="4" t="s">
        <v>130</v>
      </c>
      <c r="N3463" s="4" t="s">
        <v>41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</v>
      </c>
      <c r="Y3463" s="4">
        <v>0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</row>
    <row r="3464" spans="1:40" ht="15" customHeight="1" x14ac:dyDescent="0.25">
      <c r="A3464" s="4" t="str">
        <f>EB[[#This Row],[unit]] &amp; "#" &amp; EB[[#This Row],[indic_nrg]] &amp; "#" &amp; EB[[#This Row],[product]] &amp; "#" &amp; EB[[#This Row],[geo]]</f>
        <v>TJ#B_101846#7200#CZ</v>
      </c>
      <c r="B3464" s="4" t="str">
        <f>VLOOKUP(EB[[#This Row],[product]],KS_DB[[product]:[KS]],5,FALSE)</f>
        <v>other</v>
      </c>
      <c r="C3464" s="4" t="str">
        <f>VLOOKUP(EB[[#This Row],[product]],KS_DB[[product]:[KS]],6,FALSE)</f>
        <v>other</v>
      </c>
      <c r="D3464" s="4">
        <f>VLOOKUP(EB[[#This Row],[product]],Carriers[],4,FALSE)</f>
        <v>0</v>
      </c>
      <c r="E3464" s="4">
        <f>VLOOKUP(EB[[#This Row],[indic_nrg]],Indicators[],4,FALSE)</f>
        <v>0</v>
      </c>
      <c r="F3464" s="4">
        <f>IFERROR(VLOOKUP(EB[[#This Row],[Source_carrier]],KS_DB[[product]:[KS]],6,FALSE),0)</f>
        <v>0</v>
      </c>
      <c r="G3464" s="4" t="s">
        <v>34</v>
      </c>
      <c r="H3464" s="4" t="s">
        <v>653</v>
      </c>
      <c r="I3464" s="4" t="s">
        <v>131</v>
      </c>
      <c r="J3464" s="4" t="s">
        <v>37</v>
      </c>
      <c r="K3464" s="4" t="s">
        <v>654</v>
      </c>
      <c r="L3464" s="4" t="s">
        <v>39</v>
      </c>
      <c r="M3464" s="4" t="s">
        <v>132</v>
      </c>
      <c r="N3464" s="4" t="s">
        <v>41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</row>
    <row r="3465" spans="1:40" ht="15" customHeight="1" x14ac:dyDescent="0.25">
      <c r="A3465" s="4" t="str">
        <f>EB[[#This Row],[unit]] &amp; "#" &amp; EB[[#This Row],[indic_nrg]] &amp; "#" &amp; EB[[#This Row],[product]] &amp; "#" &amp; EB[[#This Row],[geo]]</f>
        <v>TJ#B_101847#0000#CZ</v>
      </c>
      <c r="B3465" s="4" t="str">
        <f>VLOOKUP(EB[[#This Row],[product]],KS_DB[[product]:[KS]],5,FALSE)</f>
        <v>all</v>
      </c>
      <c r="C3465" s="4" t="str">
        <f>VLOOKUP(EB[[#This Row],[product]],KS_DB[[product]:[KS]],6,FALSE)</f>
        <v>all</v>
      </c>
      <c r="D3465" s="4">
        <f>VLOOKUP(EB[[#This Row],[product]],Carriers[],4,FALSE)</f>
        <v>0</v>
      </c>
      <c r="E3465" s="4">
        <f>VLOOKUP(EB[[#This Row],[indic_nrg]],Indicators[],4,FALSE)</f>
        <v>0</v>
      </c>
      <c r="F3465" s="4">
        <f>IFERROR(VLOOKUP(EB[[#This Row],[Source_carrier]],KS_DB[[product]:[KS]],6,FALSE),0)</f>
        <v>0</v>
      </c>
      <c r="G3465" s="4" t="s">
        <v>34</v>
      </c>
      <c r="H3465" s="4" t="s">
        <v>655</v>
      </c>
      <c r="I3465" s="4" t="s">
        <v>36</v>
      </c>
      <c r="J3465" s="4" t="s">
        <v>37</v>
      </c>
      <c r="K3465" s="4" t="s">
        <v>656</v>
      </c>
      <c r="L3465" s="4" t="s">
        <v>39</v>
      </c>
      <c r="M3465" s="4" t="s">
        <v>40</v>
      </c>
      <c r="N3465" s="4" t="s">
        <v>41</v>
      </c>
      <c r="O3465" s="4">
        <v>24025</v>
      </c>
      <c r="P3465" s="4">
        <v>21698</v>
      </c>
      <c r="Q3465" s="4">
        <v>19924</v>
      </c>
      <c r="R3465" s="4">
        <v>28911</v>
      </c>
      <c r="S3465" s="4">
        <v>30515</v>
      </c>
      <c r="T3465" s="4">
        <v>30073</v>
      </c>
      <c r="U3465" s="4">
        <v>27685</v>
      </c>
      <c r="V3465" s="4">
        <v>25098</v>
      </c>
      <c r="W3465" s="4">
        <v>21361</v>
      </c>
      <c r="X3465" s="4">
        <v>25421</v>
      </c>
      <c r="Y3465" s="4">
        <v>27123</v>
      </c>
      <c r="Z3465" s="4">
        <v>26780</v>
      </c>
      <c r="AA3465" s="4">
        <v>25796</v>
      </c>
      <c r="AB3465" s="4">
        <v>29389</v>
      </c>
      <c r="AC3465" s="4">
        <v>26902</v>
      </c>
      <c r="AD3465" s="4">
        <v>31762</v>
      </c>
      <c r="AE3465" s="4">
        <v>32462</v>
      </c>
      <c r="AF3465" s="4">
        <v>34026</v>
      </c>
      <c r="AG3465" s="4">
        <v>32951</v>
      </c>
      <c r="AH3465" s="4">
        <v>28078</v>
      </c>
      <c r="AI3465" s="4">
        <v>30273</v>
      </c>
      <c r="AJ3465" s="4">
        <v>28859</v>
      </c>
      <c r="AK3465" s="4">
        <v>29382</v>
      </c>
      <c r="AL3465" s="4">
        <v>28319</v>
      </c>
      <c r="AM3465" s="4">
        <v>26671</v>
      </c>
      <c r="AN3465" s="4">
        <v>28815</v>
      </c>
    </row>
    <row r="3466" spans="1:40" ht="15" customHeight="1" x14ac:dyDescent="0.25">
      <c r="A3466" s="4" t="str">
        <f>EB[[#This Row],[unit]] &amp; "#" &amp; EB[[#This Row],[indic_nrg]] &amp; "#" &amp; EB[[#This Row],[product]] &amp; "#" &amp; EB[[#This Row],[geo]]</f>
        <v>TJ#B_101847#2000#CZ</v>
      </c>
      <c r="B3466" s="4" t="str">
        <f>VLOOKUP(EB[[#This Row],[product]],KS_DB[[product]:[KS]],5,FALSE)</f>
        <v>solid</v>
      </c>
      <c r="C3466" s="4" t="str">
        <f>VLOOKUP(EB[[#This Row],[product]],KS_DB[[product]:[KS]],6,FALSE)</f>
        <v>solid</v>
      </c>
      <c r="D3466" s="4">
        <f>VLOOKUP(EB[[#This Row],[product]],Carriers[],4,FALSE)</f>
        <v>0</v>
      </c>
      <c r="E3466" s="4">
        <f>VLOOKUP(EB[[#This Row],[indic_nrg]],Indicators[],4,FALSE)</f>
        <v>0</v>
      </c>
      <c r="F3466" s="4">
        <f>IFERROR(VLOOKUP(EB[[#This Row],[Source_carrier]],KS_DB[[product]:[KS]],6,FALSE),0)</f>
        <v>0</v>
      </c>
      <c r="G3466" s="4" t="s">
        <v>34</v>
      </c>
      <c r="H3466" s="4" t="s">
        <v>655</v>
      </c>
      <c r="I3466" s="4" t="s">
        <v>18</v>
      </c>
      <c r="J3466" s="4" t="s">
        <v>37</v>
      </c>
      <c r="K3466" s="4" t="s">
        <v>656</v>
      </c>
      <c r="L3466" s="4" t="s">
        <v>39</v>
      </c>
      <c r="M3466" s="4" t="s">
        <v>42</v>
      </c>
      <c r="N3466" s="4" t="s">
        <v>41</v>
      </c>
      <c r="O3466" s="4">
        <v>9174</v>
      </c>
      <c r="P3466" s="4">
        <v>9716</v>
      </c>
      <c r="Q3466" s="4">
        <v>10623</v>
      </c>
      <c r="R3466" s="4">
        <v>10749</v>
      </c>
      <c r="S3466" s="4">
        <v>8054</v>
      </c>
      <c r="T3466" s="4">
        <v>6430</v>
      </c>
      <c r="U3466" s="4">
        <v>6515</v>
      </c>
      <c r="V3466" s="4">
        <v>4670</v>
      </c>
      <c r="W3466" s="4">
        <v>3980</v>
      </c>
      <c r="X3466" s="4">
        <v>2776</v>
      </c>
      <c r="Y3466" s="4">
        <v>4841</v>
      </c>
      <c r="Z3466" s="4">
        <v>3481</v>
      </c>
      <c r="AA3466" s="4">
        <v>3309</v>
      </c>
      <c r="AB3466" s="4">
        <v>5503</v>
      </c>
      <c r="AC3466" s="4">
        <v>1609</v>
      </c>
      <c r="AD3466" s="4">
        <v>1408</v>
      </c>
      <c r="AE3466" s="4">
        <v>1207</v>
      </c>
      <c r="AF3466" s="4">
        <v>997</v>
      </c>
      <c r="AG3466" s="4">
        <v>956</v>
      </c>
      <c r="AH3466" s="4">
        <v>602</v>
      </c>
      <c r="AI3466" s="4">
        <v>543</v>
      </c>
      <c r="AJ3466" s="4">
        <v>480</v>
      </c>
      <c r="AK3466" s="4">
        <v>563</v>
      </c>
      <c r="AL3466" s="4">
        <v>593</v>
      </c>
      <c r="AM3466" s="4">
        <v>454</v>
      </c>
      <c r="AN3466" s="4">
        <v>544</v>
      </c>
    </row>
    <row r="3467" spans="1:40" ht="15" customHeight="1" x14ac:dyDescent="0.25">
      <c r="A3467" s="4" t="str">
        <f>EB[[#This Row],[unit]] &amp; "#" &amp; EB[[#This Row],[indic_nrg]] &amp; "#" &amp; EB[[#This Row],[product]] &amp; "#" &amp; EB[[#This Row],[geo]]</f>
        <v>TJ#B_101847#2100#CZ</v>
      </c>
      <c r="B3467" s="4" t="str">
        <f>VLOOKUP(EB[[#This Row],[product]],KS_DB[[product]:[KS]],5,FALSE)</f>
        <v>solid</v>
      </c>
      <c r="C3467" s="4" t="str">
        <f>VLOOKUP(EB[[#This Row],[product]],KS_DB[[product]:[KS]],6,FALSE)</f>
        <v>solid</v>
      </c>
      <c r="D3467" s="4">
        <f>VLOOKUP(EB[[#This Row],[product]],Carriers[],4,FALSE)</f>
        <v>0</v>
      </c>
      <c r="E3467" s="4">
        <f>VLOOKUP(EB[[#This Row],[indic_nrg]],Indicators[],4,FALSE)</f>
        <v>0</v>
      </c>
      <c r="F3467" s="4">
        <f>IFERROR(VLOOKUP(EB[[#This Row],[Source_carrier]],KS_DB[[product]:[KS]],6,FALSE),0)</f>
        <v>0</v>
      </c>
      <c r="G3467" s="4" t="s">
        <v>34</v>
      </c>
      <c r="H3467" s="4" t="s">
        <v>655</v>
      </c>
      <c r="I3467" s="4" t="s">
        <v>43</v>
      </c>
      <c r="J3467" s="4" t="s">
        <v>37</v>
      </c>
      <c r="K3467" s="4" t="s">
        <v>656</v>
      </c>
      <c r="L3467" s="4" t="s">
        <v>39</v>
      </c>
      <c r="M3467" s="4" t="s">
        <v>44</v>
      </c>
      <c r="N3467" s="4" t="s">
        <v>41</v>
      </c>
      <c r="O3467" s="4">
        <v>0</v>
      </c>
      <c r="P3467" s="4">
        <v>0</v>
      </c>
      <c r="Q3467" s="4">
        <v>0</v>
      </c>
      <c r="R3467" s="4">
        <v>2817</v>
      </c>
      <c r="S3467" s="4">
        <v>2389</v>
      </c>
      <c r="T3467" s="4">
        <v>2532</v>
      </c>
      <c r="U3467" s="4">
        <v>2004</v>
      </c>
      <c r="V3467" s="4">
        <v>1294</v>
      </c>
      <c r="W3467" s="4">
        <v>1322</v>
      </c>
      <c r="X3467" s="4">
        <v>1125</v>
      </c>
      <c r="Y3467" s="4">
        <v>812</v>
      </c>
      <c r="Z3467" s="4">
        <v>861</v>
      </c>
      <c r="AA3467" s="4">
        <v>590</v>
      </c>
      <c r="AB3467" s="4">
        <v>171</v>
      </c>
      <c r="AC3467" s="4">
        <v>342</v>
      </c>
      <c r="AD3467" s="4">
        <v>193</v>
      </c>
      <c r="AE3467" s="4">
        <v>222</v>
      </c>
      <c r="AF3467" s="4">
        <v>171</v>
      </c>
      <c r="AG3467" s="4">
        <v>142</v>
      </c>
      <c r="AH3467" s="4">
        <v>137</v>
      </c>
      <c r="AI3467" s="4">
        <v>137</v>
      </c>
      <c r="AJ3467" s="4">
        <v>138</v>
      </c>
      <c r="AK3467" s="4">
        <v>222</v>
      </c>
      <c r="AL3467" s="4">
        <v>283</v>
      </c>
      <c r="AM3467" s="4">
        <v>256</v>
      </c>
      <c r="AN3467" s="4">
        <v>342</v>
      </c>
    </row>
    <row r="3468" spans="1:40" ht="15" customHeight="1" x14ac:dyDescent="0.25">
      <c r="A3468" s="4" t="str">
        <f>EB[[#This Row],[unit]] &amp; "#" &amp; EB[[#This Row],[indic_nrg]] &amp; "#" &amp; EB[[#This Row],[product]] &amp; "#" &amp; EB[[#This Row],[geo]]</f>
        <v>TJ#B_101847#2112#CZ</v>
      </c>
      <c r="B3468" s="4" t="str">
        <f>VLOOKUP(EB[[#This Row],[product]],KS_DB[[product]:[KS]],5,FALSE)</f>
        <v>solid</v>
      </c>
      <c r="C3468" s="4" t="str">
        <f>VLOOKUP(EB[[#This Row],[product]],KS_DB[[product]:[KS]],6,FALSE)</f>
        <v>solid</v>
      </c>
      <c r="D3468" s="4">
        <f>VLOOKUP(EB[[#This Row],[product]],Carriers[],4,FALSE)</f>
        <v>1</v>
      </c>
      <c r="E3468" s="4">
        <f>VLOOKUP(EB[[#This Row],[indic_nrg]],Indicators[],4,FALSE)</f>
        <v>0</v>
      </c>
      <c r="F3468" s="4">
        <f>IFERROR(VLOOKUP(EB[[#This Row],[Source_carrier]],KS_DB[[product]:[KS]],6,FALSE),0)</f>
        <v>0</v>
      </c>
      <c r="G3468" s="4" t="s">
        <v>34</v>
      </c>
      <c r="H3468" s="4" t="s">
        <v>655</v>
      </c>
      <c r="I3468" s="4" t="s">
        <v>45</v>
      </c>
      <c r="J3468" s="4" t="s">
        <v>37</v>
      </c>
      <c r="K3468" s="4" t="s">
        <v>656</v>
      </c>
      <c r="L3468" s="4" t="s">
        <v>39</v>
      </c>
      <c r="M3468" s="4" t="s">
        <v>46</v>
      </c>
      <c r="N3468" s="4" t="s">
        <v>41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</row>
    <row r="3469" spans="1:40" ht="15" customHeight="1" x14ac:dyDescent="0.25">
      <c r="A3469" s="4" t="str">
        <f>EB[[#This Row],[unit]] &amp; "#" &amp; EB[[#This Row],[indic_nrg]] &amp; "#" &amp; EB[[#This Row],[product]] &amp; "#" &amp; EB[[#This Row],[geo]]</f>
        <v>TJ#B_101847#2115#CZ</v>
      </c>
      <c r="B3469" s="4" t="str">
        <f>VLOOKUP(EB[[#This Row],[product]],KS_DB[[product]:[KS]],5,FALSE)</f>
        <v>solid</v>
      </c>
      <c r="C3469" s="4" t="str">
        <f>VLOOKUP(EB[[#This Row],[product]],KS_DB[[product]:[KS]],6,FALSE)</f>
        <v>solid</v>
      </c>
      <c r="D3469" s="4">
        <f>VLOOKUP(EB[[#This Row],[product]],Carriers[],4,FALSE)</f>
        <v>1</v>
      </c>
      <c r="E3469" s="4">
        <f>VLOOKUP(EB[[#This Row],[indic_nrg]],Indicators[],4,FALSE)</f>
        <v>0</v>
      </c>
      <c r="F3469" s="4">
        <f>IFERROR(VLOOKUP(EB[[#This Row],[Source_carrier]],KS_DB[[product]:[KS]],6,FALSE),0)</f>
        <v>0</v>
      </c>
      <c r="G3469" s="4" t="s">
        <v>34</v>
      </c>
      <c r="H3469" s="4" t="s">
        <v>655</v>
      </c>
      <c r="I3469" s="4" t="s">
        <v>47</v>
      </c>
      <c r="J3469" s="4" t="s">
        <v>37</v>
      </c>
      <c r="K3469" s="4" t="s">
        <v>656</v>
      </c>
      <c r="L3469" s="4" t="s">
        <v>39</v>
      </c>
      <c r="M3469" s="4" t="s">
        <v>48</v>
      </c>
      <c r="N3469" s="4" t="s">
        <v>41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0</v>
      </c>
      <c r="AL3469" s="4">
        <v>0</v>
      </c>
      <c r="AM3469" s="4">
        <v>0</v>
      </c>
      <c r="AN3469" s="4">
        <v>114</v>
      </c>
    </row>
    <row r="3470" spans="1:40" ht="15" customHeight="1" x14ac:dyDescent="0.25">
      <c r="A3470" s="4" t="str">
        <f>EB[[#This Row],[unit]] &amp; "#" &amp; EB[[#This Row],[indic_nrg]] &amp; "#" &amp; EB[[#This Row],[product]] &amp; "#" &amp; EB[[#This Row],[geo]]</f>
        <v>TJ#B_101847#2116#CZ</v>
      </c>
      <c r="B3470" s="4" t="str">
        <f>VLOOKUP(EB[[#This Row],[product]],KS_DB[[product]:[KS]],5,FALSE)</f>
        <v>solid</v>
      </c>
      <c r="C3470" s="4" t="str">
        <f>VLOOKUP(EB[[#This Row],[product]],KS_DB[[product]:[KS]],6,FALSE)</f>
        <v>solid</v>
      </c>
      <c r="D3470" s="4">
        <f>VLOOKUP(EB[[#This Row],[product]],Carriers[],4,FALSE)</f>
        <v>1</v>
      </c>
      <c r="E3470" s="4">
        <f>VLOOKUP(EB[[#This Row],[indic_nrg]],Indicators[],4,FALSE)</f>
        <v>0</v>
      </c>
      <c r="F3470" s="4">
        <f>IFERROR(VLOOKUP(EB[[#This Row],[Source_carrier]],KS_DB[[product]:[KS]],6,FALSE),0)</f>
        <v>0</v>
      </c>
      <c r="G3470" s="4" t="s">
        <v>34</v>
      </c>
      <c r="H3470" s="4" t="s">
        <v>655</v>
      </c>
      <c r="I3470" s="4" t="s">
        <v>49</v>
      </c>
      <c r="J3470" s="4" t="s">
        <v>37</v>
      </c>
      <c r="K3470" s="4" t="s">
        <v>656</v>
      </c>
      <c r="L3470" s="4" t="s">
        <v>39</v>
      </c>
      <c r="M3470" s="4" t="s">
        <v>50</v>
      </c>
      <c r="N3470" s="4" t="s">
        <v>41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</row>
    <row r="3471" spans="1:40" ht="15" customHeight="1" x14ac:dyDescent="0.25">
      <c r="A3471" s="4" t="str">
        <f>EB[[#This Row],[unit]] &amp; "#" &amp; EB[[#This Row],[indic_nrg]] &amp; "#" &amp; EB[[#This Row],[product]] &amp; "#" &amp; EB[[#This Row],[geo]]</f>
        <v>TJ#B_101847#2117#CZ</v>
      </c>
      <c r="B3471" s="4" t="str">
        <f>VLOOKUP(EB[[#This Row],[product]],KS_DB[[product]:[KS]],5,FALSE)</f>
        <v>solid</v>
      </c>
      <c r="C3471" s="4" t="str">
        <f>VLOOKUP(EB[[#This Row],[product]],KS_DB[[product]:[KS]],6,FALSE)</f>
        <v>solid</v>
      </c>
      <c r="D3471" s="4">
        <f>VLOOKUP(EB[[#This Row],[product]],Carriers[],4,FALSE)</f>
        <v>1</v>
      </c>
      <c r="E3471" s="4">
        <f>VLOOKUP(EB[[#This Row],[indic_nrg]],Indicators[],4,FALSE)</f>
        <v>0</v>
      </c>
      <c r="F3471" s="4">
        <f>IFERROR(VLOOKUP(EB[[#This Row],[Source_carrier]],KS_DB[[product]:[KS]],6,FALSE),0)</f>
        <v>0</v>
      </c>
      <c r="G3471" s="4" t="s">
        <v>34</v>
      </c>
      <c r="H3471" s="4" t="s">
        <v>655</v>
      </c>
      <c r="I3471" s="4" t="s">
        <v>51</v>
      </c>
      <c r="J3471" s="4" t="s">
        <v>37</v>
      </c>
      <c r="K3471" s="4" t="s">
        <v>656</v>
      </c>
      <c r="L3471" s="4" t="s">
        <v>39</v>
      </c>
      <c r="M3471" s="4" t="s">
        <v>52</v>
      </c>
      <c r="N3471" s="4" t="s">
        <v>41</v>
      </c>
      <c r="O3471" s="4">
        <v>0</v>
      </c>
      <c r="P3471" s="4">
        <v>0</v>
      </c>
      <c r="Q3471" s="4">
        <v>0</v>
      </c>
      <c r="R3471" s="4">
        <v>1478</v>
      </c>
      <c r="S3471" s="4">
        <v>1135</v>
      </c>
      <c r="T3471" s="4">
        <v>1307</v>
      </c>
      <c r="U3471" s="4">
        <v>1007</v>
      </c>
      <c r="V3471" s="4">
        <v>496</v>
      </c>
      <c r="W3471" s="4">
        <v>638</v>
      </c>
      <c r="X3471" s="4">
        <v>441</v>
      </c>
      <c r="Y3471" s="4">
        <v>299</v>
      </c>
      <c r="Z3471" s="4">
        <v>319</v>
      </c>
      <c r="AA3471" s="4">
        <v>305</v>
      </c>
      <c r="AB3471" s="4">
        <v>0</v>
      </c>
      <c r="AC3471" s="4">
        <v>142</v>
      </c>
      <c r="AD3471" s="4">
        <v>22</v>
      </c>
      <c r="AE3471" s="4">
        <v>22</v>
      </c>
      <c r="AF3471" s="4">
        <v>0</v>
      </c>
      <c r="AG3471" s="4">
        <v>0</v>
      </c>
      <c r="AH3471" s="4">
        <v>23</v>
      </c>
      <c r="AI3471" s="4">
        <v>23</v>
      </c>
      <c r="AJ3471" s="4">
        <v>24</v>
      </c>
      <c r="AK3471" s="4">
        <v>23</v>
      </c>
      <c r="AL3471" s="4">
        <v>27</v>
      </c>
      <c r="AM3471" s="4">
        <v>0</v>
      </c>
      <c r="AN3471" s="4">
        <v>0</v>
      </c>
    </row>
    <row r="3472" spans="1:40" ht="15" customHeight="1" x14ac:dyDescent="0.25">
      <c r="A3472" s="4" t="str">
        <f>EB[[#This Row],[unit]] &amp; "#" &amp; EB[[#This Row],[indic_nrg]] &amp; "#" &amp; EB[[#This Row],[product]] &amp; "#" &amp; EB[[#This Row],[geo]]</f>
        <v>TJ#B_101847#2118#CZ</v>
      </c>
      <c r="B3472" s="4" t="str">
        <f>VLOOKUP(EB[[#This Row],[product]],KS_DB[[product]:[KS]],5,FALSE)</f>
        <v>solid</v>
      </c>
      <c r="C3472" s="4" t="str">
        <f>VLOOKUP(EB[[#This Row],[product]],KS_DB[[product]:[KS]],6,FALSE)</f>
        <v>solid</v>
      </c>
      <c r="D3472" s="4">
        <f>VLOOKUP(EB[[#This Row],[product]],Carriers[],4,FALSE)</f>
        <v>1</v>
      </c>
      <c r="E3472" s="4">
        <f>VLOOKUP(EB[[#This Row],[indic_nrg]],Indicators[],4,FALSE)</f>
        <v>0</v>
      </c>
      <c r="F3472" s="4">
        <f>IFERROR(VLOOKUP(EB[[#This Row],[Source_carrier]],KS_DB[[product]:[KS]],6,FALSE),0)</f>
        <v>0</v>
      </c>
      <c r="G3472" s="4" t="s">
        <v>34</v>
      </c>
      <c r="H3472" s="4" t="s">
        <v>655</v>
      </c>
      <c r="I3472" s="4" t="s">
        <v>53</v>
      </c>
      <c r="J3472" s="4" t="s">
        <v>37</v>
      </c>
      <c r="K3472" s="4" t="s">
        <v>656</v>
      </c>
      <c r="L3472" s="4" t="s">
        <v>39</v>
      </c>
      <c r="M3472" s="4" t="s">
        <v>54</v>
      </c>
      <c r="N3472" s="4" t="s">
        <v>41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</row>
    <row r="3473" spans="1:40" ht="15" customHeight="1" x14ac:dyDescent="0.25">
      <c r="A3473" s="4" t="str">
        <f>EB[[#This Row],[unit]] &amp; "#" &amp; EB[[#This Row],[indic_nrg]] &amp; "#" &amp; EB[[#This Row],[product]] &amp; "#" &amp; EB[[#This Row],[geo]]</f>
        <v>TJ#B_101847#2121#CZ</v>
      </c>
      <c r="B3473" s="4" t="str">
        <f>VLOOKUP(EB[[#This Row],[product]],KS_DB[[product]:[KS]],5,FALSE)</f>
        <v>solid</v>
      </c>
      <c r="C3473" s="4" t="str">
        <f>VLOOKUP(EB[[#This Row],[product]],KS_DB[[product]:[KS]],6,FALSE)</f>
        <v>solid</v>
      </c>
      <c r="D3473" s="4">
        <f>VLOOKUP(EB[[#This Row],[product]],Carriers[],4,FALSE)</f>
        <v>1</v>
      </c>
      <c r="E3473" s="4">
        <f>VLOOKUP(EB[[#This Row],[indic_nrg]],Indicators[],4,FALSE)</f>
        <v>0</v>
      </c>
      <c r="F3473" s="4">
        <f>IFERROR(VLOOKUP(EB[[#This Row],[Source_carrier]],KS_DB[[product]:[KS]],6,FALSE),0)</f>
        <v>0</v>
      </c>
      <c r="G3473" s="4" t="s">
        <v>34</v>
      </c>
      <c r="H3473" s="4" t="s">
        <v>655</v>
      </c>
      <c r="I3473" s="4" t="s">
        <v>55</v>
      </c>
      <c r="J3473" s="4" t="s">
        <v>37</v>
      </c>
      <c r="K3473" s="4" t="s">
        <v>656</v>
      </c>
      <c r="L3473" s="4" t="s">
        <v>39</v>
      </c>
      <c r="M3473" s="4" t="s">
        <v>56</v>
      </c>
      <c r="N3473" s="4" t="s">
        <v>41</v>
      </c>
      <c r="O3473" s="4">
        <v>0</v>
      </c>
      <c r="P3473" s="4">
        <v>0</v>
      </c>
      <c r="Q3473" s="4">
        <v>0</v>
      </c>
      <c r="R3473" s="4">
        <v>1340</v>
      </c>
      <c r="S3473" s="4">
        <v>1254</v>
      </c>
      <c r="T3473" s="4">
        <v>1226</v>
      </c>
      <c r="U3473" s="4">
        <v>998</v>
      </c>
      <c r="V3473" s="4">
        <v>798</v>
      </c>
      <c r="W3473" s="4">
        <v>684</v>
      </c>
      <c r="X3473" s="4">
        <v>684</v>
      </c>
      <c r="Y3473" s="4">
        <v>513</v>
      </c>
      <c r="Z3473" s="4">
        <v>542</v>
      </c>
      <c r="AA3473" s="4">
        <v>285</v>
      </c>
      <c r="AB3473" s="4">
        <v>171</v>
      </c>
      <c r="AC3473" s="4">
        <v>200</v>
      </c>
      <c r="AD3473" s="4">
        <v>171</v>
      </c>
      <c r="AE3473" s="4">
        <v>200</v>
      </c>
      <c r="AF3473" s="4">
        <v>171</v>
      </c>
      <c r="AG3473" s="4">
        <v>142</v>
      </c>
      <c r="AH3473" s="4">
        <v>114</v>
      </c>
      <c r="AI3473" s="4">
        <v>114</v>
      </c>
      <c r="AJ3473" s="4">
        <v>114</v>
      </c>
      <c r="AK3473" s="4">
        <v>200</v>
      </c>
      <c r="AL3473" s="4">
        <v>256</v>
      </c>
      <c r="AM3473" s="4">
        <v>256</v>
      </c>
      <c r="AN3473" s="4">
        <v>228</v>
      </c>
    </row>
    <row r="3474" spans="1:40" ht="15" customHeight="1" x14ac:dyDescent="0.25">
      <c r="A3474" s="4" t="str">
        <f>EB[[#This Row],[unit]] &amp; "#" &amp; EB[[#This Row],[indic_nrg]] &amp; "#" &amp; EB[[#This Row],[product]] &amp; "#" &amp; EB[[#This Row],[geo]]</f>
        <v>TJ#B_101847#2122#CZ</v>
      </c>
      <c r="B3474" s="4" t="str">
        <f>VLOOKUP(EB[[#This Row],[product]],KS_DB[[product]:[KS]],5,FALSE)</f>
        <v>solid</v>
      </c>
      <c r="C3474" s="4" t="str">
        <f>VLOOKUP(EB[[#This Row],[product]],KS_DB[[product]:[KS]],6,FALSE)</f>
        <v>solid</v>
      </c>
      <c r="D3474" s="4">
        <f>VLOOKUP(EB[[#This Row],[product]],Carriers[],4,FALSE)</f>
        <v>1</v>
      </c>
      <c r="E3474" s="4">
        <f>VLOOKUP(EB[[#This Row],[indic_nrg]],Indicators[],4,FALSE)</f>
        <v>0</v>
      </c>
      <c r="F3474" s="4">
        <f>IFERROR(VLOOKUP(EB[[#This Row],[Source_carrier]],KS_DB[[product]:[KS]],6,FALSE),0)</f>
        <v>0</v>
      </c>
      <c r="G3474" s="4" t="s">
        <v>34</v>
      </c>
      <c r="H3474" s="4" t="s">
        <v>655</v>
      </c>
      <c r="I3474" s="4" t="s">
        <v>57</v>
      </c>
      <c r="J3474" s="4" t="s">
        <v>37</v>
      </c>
      <c r="K3474" s="4" t="s">
        <v>656</v>
      </c>
      <c r="L3474" s="4" t="s">
        <v>39</v>
      </c>
      <c r="M3474" s="4" t="s">
        <v>58</v>
      </c>
      <c r="N3474" s="4" t="s">
        <v>41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</row>
    <row r="3475" spans="1:40" ht="15" customHeight="1" x14ac:dyDescent="0.25">
      <c r="A3475" s="4" t="str">
        <f>EB[[#This Row],[unit]] &amp; "#" &amp; EB[[#This Row],[indic_nrg]] &amp; "#" &amp; EB[[#This Row],[product]] &amp; "#" &amp; EB[[#This Row],[geo]]</f>
        <v>TJ#B_101847#2130#CZ</v>
      </c>
      <c r="B3475" s="4" t="str">
        <f>VLOOKUP(EB[[#This Row],[product]],KS_DB[[product]:[KS]],5,FALSE)</f>
        <v>solid</v>
      </c>
      <c r="C3475" s="4" t="str">
        <f>VLOOKUP(EB[[#This Row],[product]],KS_DB[[product]:[KS]],6,FALSE)</f>
        <v>solid</v>
      </c>
      <c r="D3475" s="4">
        <f>VLOOKUP(EB[[#This Row],[product]],Carriers[],4,FALSE)</f>
        <v>1</v>
      </c>
      <c r="E3475" s="4">
        <f>VLOOKUP(EB[[#This Row],[indic_nrg]],Indicators[],4,FALSE)</f>
        <v>0</v>
      </c>
      <c r="F3475" s="4">
        <f>IFERROR(VLOOKUP(EB[[#This Row],[Source_carrier]],KS_DB[[product]:[KS]],6,FALSE),0)</f>
        <v>0</v>
      </c>
      <c r="G3475" s="4" t="s">
        <v>34</v>
      </c>
      <c r="H3475" s="4" t="s">
        <v>655</v>
      </c>
      <c r="I3475" s="4" t="s">
        <v>59</v>
      </c>
      <c r="J3475" s="4" t="s">
        <v>37</v>
      </c>
      <c r="K3475" s="4" t="s">
        <v>656</v>
      </c>
      <c r="L3475" s="4" t="s">
        <v>39</v>
      </c>
      <c r="M3475" s="4" t="s">
        <v>60</v>
      </c>
      <c r="N3475" s="4" t="s">
        <v>41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</row>
    <row r="3476" spans="1:40" ht="15" customHeight="1" x14ac:dyDescent="0.25">
      <c r="A3476" s="4" t="str">
        <f>EB[[#This Row],[unit]] &amp; "#" &amp; EB[[#This Row],[indic_nrg]] &amp; "#" &amp; EB[[#This Row],[product]] &amp; "#" &amp; EB[[#This Row],[geo]]</f>
        <v>TJ#B_101847#2200#CZ</v>
      </c>
      <c r="B3476" s="4" t="str">
        <f>VLOOKUP(EB[[#This Row],[product]],KS_DB[[product]:[KS]],5,FALSE)</f>
        <v>solid</v>
      </c>
      <c r="C3476" s="4" t="str">
        <f>VLOOKUP(EB[[#This Row],[product]],KS_DB[[product]:[KS]],6,FALSE)</f>
        <v>solid</v>
      </c>
      <c r="D3476" s="4">
        <f>VLOOKUP(EB[[#This Row],[product]],Carriers[],4,FALSE)</f>
        <v>0</v>
      </c>
      <c r="E3476" s="4">
        <f>VLOOKUP(EB[[#This Row],[indic_nrg]],Indicators[],4,FALSE)</f>
        <v>0</v>
      </c>
      <c r="F3476" s="4">
        <f>IFERROR(VLOOKUP(EB[[#This Row],[Source_carrier]],KS_DB[[product]:[KS]],6,FALSE),0)</f>
        <v>0</v>
      </c>
      <c r="G3476" s="4" t="s">
        <v>34</v>
      </c>
      <c r="H3476" s="4" t="s">
        <v>655</v>
      </c>
      <c r="I3476" s="4" t="s">
        <v>61</v>
      </c>
      <c r="J3476" s="4" t="s">
        <v>37</v>
      </c>
      <c r="K3476" s="4" t="s">
        <v>656</v>
      </c>
      <c r="L3476" s="4" t="s">
        <v>39</v>
      </c>
      <c r="M3476" s="4" t="s">
        <v>62</v>
      </c>
      <c r="N3476" s="4" t="s">
        <v>41</v>
      </c>
      <c r="O3476" s="4">
        <v>9174</v>
      </c>
      <c r="P3476" s="4">
        <v>9716</v>
      </c>
      <c r="Q3476" s="4">
        <v>10623</v>
      </c>
      <c r="R3476" s="4">
        <v>7931</v>
      </c>
      <c r="S3476" s="4">
        <v>5665</v>
      </c>
      <c r="T3476" s="4">
        <v>3898</v>
      </c>
      <c r="U3476" s="4">
        <v>4511</v>
      </c>
      <c r="V3476" s="4">
        <v>3375</v>
      </c>
      <c r="W3476" s="4">
        <v>2658</v>
      </c>
      <c r="X3476" s="4">
        <v>1650</v>
      </c>
      <c r="Y3476" s="4">
        <v>4029</v>
      </c>
      <c r="Z3476" s="4">
        <v>2620</v>
      </c>
      <c r="AA3476" s="4">
        <v>2718</v>
      </c>
      <c r="AB3476" s="4">
        <v>5332</v>
      </c>
      <c r="AC3476" s="4">
        <v>1267</v>
      </c>
      <c r="AD3476" s="4">
        <v>1215</v>
      </c>
      <c r="AE3476" s="4">
        <v>986</v>
      </c>
      <c r="AF3476" s="4">
        <v>826</v>
      </c>
      <c r="AG3476" s="4">
        <v>813</v>
      </c>
      <c r="AH3476" s="4">
        <v>465</v>
      </c>
      <c r="AI3476" s="4">
        <v>405</v>
      </c>
      <c r="AJ3476" s="4">
        <v>342</v>
      </c>
      <c r="AK3476" s="4">
        <v>340</v>
      </c>
      <c r="AL3476" s="4">
        <v>310</v>
      </c>
      <c r="AM3476" s="4">
        <v>197</v>
      </c>
      <c r="AN3476" s="4">
        <v>202</v>
      </c>
    </row>
    <row r="3477" spans="1:40" ht="15" customHeight="1" x14ac:dyDescent="0.25">
      <c r="A3477" s="4" t="str">
        <f>EB[[#This Row],[unit]] &amp; "#" &amp; EB[[#This Row],[indic_nrg]] &amp; "#" &amp; EB[[#This Row],[product]] &amp; "#" &amp; EB[[#This Row],[geo]]</f>
        <v>TJ#B_101847#2210#CZ</v>
      </c>
      <c r="B3477" s="4" t="str">
        <f>VLOOKUP(EB[[#This Row],[product]],KS_DB[[product]:[KS]],5,FALSE)</f>
        <v>solid</v>
      </c>
      <c r="C3477" s="4" t="str">
        <f>VLOOKUP(EB[[#This Row],[product]],KS_DB[[product]:[KS]],6,FALSE)</f>
        <v>solid</v>
      </c>
      <c r="D3477" s="4">
        <f>VLOOKUP(EB[[#This Row],[product]],Carriers[],4,FALSE)</f>
        <v>1</v>
      </c>
      <c r="E3477" s="4">
        <f>VLOOKUP(EB[[#This Row],[indic_nrg]],Indicators[],4,FALSE)</f>
        <v>0</v>
      </c>
      <c r="F3477" s="4">
        <f>IFERROR(VLOOKUP(EB[[#This Row],[Source_carrier]],KS_DB[[product]:[KS]],6,FALSE),0)</f>
        <v>0</v>
      </c>
      <c r="G3477" s="4" t="s">
        <v>34</v>
      </c>
      <c r="H3477" s="4" t="s">
        <v>655</v>
      </c>
      <c r="I3477" s="4" t="s">
        <v>63</v>
      </c>
      <c r="J3477" s="4" t="s">
        <v>37</v>
      </c>
      <c r="K3477" s="4" t="s">
        <v>656</v>
      </c>
      <c r="L3477" s="4" t="s">
        <v>39</v>
      </c>
      <c r="M3477" s="4" t="s">
        <v>64</v>
      </c>
      <c r="N3477" s="4" t="s">
        <v>41</v>
      </c>
      <c r="O3477" s="4">
        <v>9174</v>
      </c>
      <c r="P3477" s="4">
        <v>9716</v>
      </c>
      <c r="Q3477" s="4">
        <v>10623</v>
      </c>
      <c r="R3477" s="4">
        <v>7631</v>
      </c>
      <c r="S3477" s="4">
        <v>5665</v>
      </c>
      <c r="T3477" s="4">
        <v>3898</v>
      </c>
      <c r="U3477" s="4">
        <v>4511</v>
      </c>
      <c r="V3477" s="4">
        <v>3375</v>
      </c>
      <c r="W3477" s="4">
        <v>2658</v>
      </c>
      <c r="X3477" s="4">
        <v>1650</v>
      </c>
      <c r="Y3477" s="4">
        <v>4029</v>
      </c>
      <c r="Z3477" s="4">
        <v>2620</v>
      </c>
      <c r="AA3477" s="4">
        <v>2718</v>
      </c>
      <c r="AB3477" s="4">
        <v>5332</v>
      </c>
      <c r="AC3477" s="4">
        <v>1267</v>
      </c>
      <c r="AD3477" s="4">
        <v>1215</v>
      </c>
      <c r="AE3477" s="4">
        <v>986</v>
      </c>
      <c r="AF3477" s="4">
        <v>826</v>
      </c>
      <c r="AG3477" s="4">
        <v>813</v>
      </c>
      <c r="AH3477" s="4">
        <v>465</v>
      </c>
      <c r="AI3477" s="4">
        <v>405</v>
      </c>
      <c r="AJ3477" s="4">
        <v>342</v>
      </c>
      <c r="AK3477" s="4">
        <v>340</v>
      </c>
      <c r="AL3477" s="4">
        <v>310</v>
      </c>
      <c r="AM3477" s="4">
        <v>197</v>
      </c>
      <c r="AN3477" s="4">
        <v>202</v>
      </c>
    </row>
    <row r="3478" spans="1:40" ht="15" customHeight="1" x14ac:dyDescent="0.25">
      <c r="A3478" s="4" t="str">
        <f>EB[[#This Row],[unit]] &amp; "#" &amp; EB[[#This Row],[indic_nrg]] &amp; "#" &amp; EB[[#This Row],[product]] &amp; "#" &amp; EB[[#This Row],[geo]]</f>
        <v>TJ#B_101847#2230#CZ</v>
      </c>
      <c r="B3478" s="4" t="str">
        <f>VLOOKUP(EB[[#This Row],[product]],KS_DB[[product]:[KS]],5,FALSE)</f>
        <v>solid</v>
      </c>
      <c r="C3478" s="4" t="str">
        <f>VLOOKUP(EB[[#This Row],[product]],KS_DB[[product]:[KS]],6,FALSE)</f>
        <v>solid</v>
      </c>
      <c r="D3478" s="4">
        <f>VLOOKUP(EB[[#This Row],[product]],Carriers[],4,FALSE)</f>
        <v>1</v>
      </c>
      <c r="E3478" s="4">
        <f>VLOOKUP(EB[[#This Row],[indic_nrg]],Indicators[],4,FALSE)</f>
        <v>0</v>
      </c>
      <c r="F3478" s="4">
        <f>IFERROR(VLOOKUP(EB[[#This Row],[Source_carrier]],KS_DB[[product]:[KS]],6,FALSE),0)</f>
        <v>0</v>
      </c>
      <c r="G3478" s="4" t="s">
        <v>34</v>
      </c>
      <c r="H3478" s="4" t="s">
        <v>655</v>
      </c>
      <c r="I3478" s="4" t="s">
        <v>65</v>
      </c>
      <c r="J3478" s="4" t="s">
        <v>37</v>
      </c>
      <c r="K3478" s="4" t="s">
        <v>656</v>
      </c>
      <c r="L3478" s="4" t="s">
        <v>39</v>
      </c>
      <c r="M3478" s="4" t="s">
        <v>66</v>
      </c>
      <c r="N3478" s="4" t="s">
        <v>41</v>
      </c>
      <c r="O3478" s="4">
        <v>0</v>
      </c>
      <c r="P3478" s="4">
        <v>0</v>
      </c>
      <c r="Q3478" s="4">
        <v>0</v>
      </c>
      <c r="R3478" s="4">
        <v>300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</row>
    <row r="3479" spans="1:40" ht="15" customHeight="1" x14ac:dyDescent="0.25">
      <c r="A3479" s="4" t="str">
        <f>EB[[#This Row],[unit]] &amp; "#" &amp; EB[[#This Row],[indic_nrg]] &amp; "#" &amp; EB[[#This Row],[product]] &amp; "#" &amp; EB[[#This Row],[geo]]</f>
        <v>TJ#B_101847#2310#CZ</v>
      </c>
      <c r="B3479" s="4" t="str">
        <f>VLOOKUP(EB[[#This Row],[product]],KS_DB[[product]:[KS]],5,FALSE)</f>
        <v>solid</v>
      </c>
      <c r="C3479" s="4" t="str">
        <f>VLOOKUP(EB[[#This Row],[product]],KS_DB[[product]:[KS]],6,FALSE)</f>
        <v>solid</v>
      </c>
      <c r="D3479" s="4">
        <f>VLOOKUP(EB[[#This Row],[product]],Carriers[],4,FALSE)</f>
        <v>1</v>
      </c>
      <c r="E3479" s="4">
        <f>VLOOKUP(EB[[#This Row],[indic_nrg]],Indicators[],4,FALSE)</f>
        <v>0</v>
      </c>
      <c r="F3479" s="4">
        <f>IFERROR(VLOOKUP(EB[[#This Row],[Source_carrier]],KS_DB[[product]:[KS]],6,FALSE),0)</f>
        <v>0</v>
      </c>
      <c r="G3479" s="4" t="s">
        <v>34</v>
      </c>
      <c r="H3479" s="4" t="s">
        <v>655</v>
      </c>
      <c r="I3479" s="4" t="s">
        <v>67</v>
      </c>
      <c r="J3479" s="4" t="s">
        <v>37</v>
      </c>
      <c r="K3479" s="4" t="s">
        <v>656</v>
      </c>
      <c r="L3479" s="4" t="s">
        <v>39</v>
      </c>
      <c r="M3479" s="4" t="s">
        <v>68</v>
      </c>
      <c r="N3479" s="4" t="s">
        <v>41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  <c r="Y3479" s="4">
        <v>0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</row>
    <row r="3480" spans="1:40" ht="15" customHeight="1" x14ac:dyDescent="0.25">
      <c r="A3480" s="4" t="str">
        <f>EB[[#This Row],[unit]] &amp; "#" &amp; EB[[#This Row],[indic_nrg]] &amp; "#" &amp; EB[[#This Row],[product]] &amp; "#" &amp; EB[[#This Row],[geo]]</f>
        <v>TJ#B_101847#2330#CZ</v>
      </c>
      <c r="B3480" s="4" t="str">
        <f>VLOOKUP(EB[[#This Row],[product]],KS_DB[[product]:[KS]],5,FALSE)</f>
        <v>solid</v>
      </c>
      <c r="C3480" s="4" t="str">
        <f>VLOOKUP(EB[[#This Row],[product]],KS_DB[[product]:[KS]],6,FALSE)</f>
        <v>solid</v>
      </c>
      <c r="D3480" s="4">
        <f>VLOOKUP(EB[[#This Row],[product]],Carriers[],4,FALSE)</f>
        <v>1</v>
      </c>
      <c r="E3480" s="4">
        <f>VLOOKUP(EB[[#This Row],[indic_nrg]],Indicators[],4,FALSE)</f>
        <v>0</v>
      </c>
      <c r="F3480" s="4">
        <f>IFERROR(VLOOKUP(EB[[#This Row],[Source_carrier]],KS_DB[[product]:[KS]],6,FALSE),0)</f>
        <v>0</v>
      </c>
      <c r="G3480" s="4" t="s">
        <v>34</v>
      </c>
      <c r="H3480" s="4" t="s">
        <v>655</v>
      </c>
      <c r="I3480" s="4" t="s">
        <v>69</v>
      </c>
      <c r="J3480" s="4" t="s">
        <v>37</v>
      </c>
      <c r="K3480" s="4" t="s">
        <v>656</v>
      </c>
      <c r="L3480" s="4" t="s">
        <v>39</v>
      </c>
      <c r="M3480" s="4" t="s">
        <v>70</v>
      </c>
      <c r="N3480" s="4" t="s">
        <v>41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v>0</v>
      </c>
    </row>
    <row r="3481" spans="1:40" ht="15" customHeight="1" x14ac:dyDescent="0.25">
      <c r="A3481" s="4" t="str">
        <f>EB[[#This Row],[unit]] &amp; "#" &amp; EB[[#This Row],[indic_nrg]] &amp; "#" &amp; EB[[#This Row],[product]] &amp; "#" &amp; EB[[#This Row],[geo]]</f>
        <v>TJ#B_101847#2410#CZ</v>
      </c>
      <c r="B3481" s="4" t="str">
        <f>VLOOKUP(EB[[#This Row],[product]],KS_DB[[product]:[KS]],5,FALSE)</f>
        <v>solid</v>
      </c>
      <c r="C3481" s="4" t="str">
        <f>VLOOKUP(EB[[#This Row],[product]],KS_DB[[product]:[KS]],6,FALSE)</f>
        <v>solid</v>
      </c>
      <c r="D3481" s="4">
        <f>VLOOKUP(EB[[#This Row],[product]],Carriers[],4,FALSE)</f>
        <v>1</v>
      </c>
      <c r="E3481" s="4">
        <f>VLOOKUP(EB[[#This Row],[indic_nrg]],Indicators[],4,FALSE)</f>
        <v>0</v>
      </c>
      <c r="F3481" s="4">
        <f>IFERROR(VLOOKUP(EB[[#This Row],[Source_carrier]],KS_DB[[product]:[KS]],6,FALSE),0)</f>
        <v>0</v>
      </c>
      <c r="G3481" s="4" t="s">
        <v>34</v>
      </c>
      <c r="H3481" s="4" t="s">
        <v>655</v>
      </c>
      <c r="I3481" s="4" t="s">
        <v>71</v>
      </c>
      <c r="J3481" s="4" t="s">
        <v>37</v>
      </c>
      <c r="K3481" s="4" t="s">
        <v>656</v>
      </c>
      <c r="L3481" s="4" t="s">
        <v>39</v>
      </c>
      <c r="M3481" s="4" t="s">
        <v>72</v>
      </c>
      <c r="N3481" s="4" t="s">
        <v>41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</row>
    <row r="3482" spans="1:40" ht="15" customHeight="1" x14ac:dyDescent="0.25">
      <c r="A3482" s="4" t="str">
        <f>EB[[#This Row],[unit]] &amp; "#" &amp; EB[[#This Row],[indic_nrg]] &amp; "#" &amp; EB[[#This Row],[product]] &amp; "#" &amp; EB[[#This Row],[geo]]</f>
        <v>TJ#B_101847#3000#CZ</v>
      </c>
      <c r="B3482" s="4" t="str">
        <f>VLOOKUP(EB[[#This Row],[product]],KS_DB[[product]:[KS]],5,FALSE)</f>
        <v>liquid</v>
      </c>
      <c r="C3482" s="4" t="str">
        <f>VLOOKUP(EB[[#This Row],[product]],KS_DB[[product]:[KS]],6,FALSE)</f>
        <v>liquid</v>
      </c>
      <c r="D3482" s="4">
        <f>VLOOKUP(EB[[#This Row],[product]],Carriers[],4,FALSE)</f>
        <v>0</v>
      </c>
      <c r="E3482" s="4">
        <f>VLOOKUP(EB[[#This Row],[indic_nrg]],Indicators[],4,FALSE)</f>
        <v>0</v>
      </c>
      <c r="F3482" s="4">
        <f>IFERROR(VLOOKUP(EB[[#This Row],[Source_carrier]],KS_DB[[product]:[KS]],6,FALSE),0)</f>
        <v>0</v>
      </c>
      <c r="G3482" s="4" t="s">
        <v>34</v>
      </c>
      <c r="H3482" s="4" t="s">
        <v>655</v>
      </c>
      <c r="I3482" s="4" t="s">
        <v>73</v>
      </c>
      <c r="J3482" s="4" t="s">
        <v>37</v>
      </c>
      <c r="K3482" s="4" t="s">
        <v>656</v>
      </c>
      <c r="L3482" s="4" t="s">
        <v>39</v>
      </c>
      <c r="M3482" s="4" t="s">
        <v>74</v>
      </c>
      <c r="N3482" s="4" t="s">
        <v>41</v>
      </c>
      <c r="O3482" s="4">
        <v>0</v>
      </c>
      <c r="P3482" s="4">
        <v>0</v>
      </c>
      <c r="Q3482" s="4">
        <v>0</v>
      </c>
      <c r="R3482" s="4">
        <v>0</v>
      </c>
      <c r="S3482" s="4">
        <v>1470</v>
      </c>
      <c r="T3482" s="4">
        <v>1405</v>
      </c>
      <c r="U3482" s="4">
        <v>1532</v>
      </c>
      <c r="V3482" s="4">
        <v>2059</v>
      </c>
      <c r="W3482" s="4">
        <v>1827</v>
      </c>
      <c r="X3482" s="4">
        <v>805</v>
      </c>
      <c r="Y3482" s="4">
        <v>1335</v>
      </c>
      <c r="Z3482" s="4">
        <v>1176</v>
      </c>
      <c r="AA3482" s="4">
        <v>722</v>
      </c>
      <c r="AB3482" s="4">
        <v>1233</v>
      </c>
      <c r="AC3482" s="4">
        <v>593</v>
      </c>
      <c r="AD3482" s="4">
        <v>504</v>
      </c>
      <c r="AE3482" s="4">
        <v>462</v>
      </c>
      <c r="AF3482" s="4">
        <v>513</v>
      </c>
      <c r="AG3482" s="4">
        <v>337</v>
      </c>
      <c r="AH3482" s="4">
        <v>214</v>
      </c>
      <c r="AI3482" s="4">
        <v>170</v>
      </c>
      <c r="AJ3482" s="4">
        <v>170</v>
      </c>
      <c r="AK3482" s="4">
        <v>257</v>
      </c>
      <c r="AL3482" s="4">
        <v>214</v>
      </c>
      <c r="AM3482" s="4">
        <v>214</v>
      </c>
      <c r="AN3482" s="4">
        <v>214</v>
      </c>
    </row>
    <row r="3483" spans="1:40" ht="15" customHeight="1" x14ac:dyDescent="0.25">
      <c r="A3483" s="4" t="str">
        <f>EB[[#This Row],[unit]] &amp; "#" &amp; EB[[#This Row],[indic_nrg]] &amp; "#" &amp; EB[[#This Row],[product]] &amp; "#" &amp; EB[[#This Row],[geo]]</f>
        <v>TJ#B_101847#3200#CZ</v>
      </c>
      <c r="B3483" s="4" t="str">
        <f>VLOOKUP(EB[[#This Row],[product]],KS_DB[[product]:[KS]],5,FALSE)</f>
        <v>liquid</v>
      </c>
      <c r="C3483" s="4" t="str">
        <f>VLOOKUP(EB[[#This Row],[product]],KS_DB[[product]:[KS]],6,FALSE)</f>
        <v>liquid</v>
      </c>
      <c r="D3483" s="4">
        <f>VLOOKUP(EB[[#This Row],[product]],Carriers[],4,FALSE)</f>
        <v>0</v>
      </c>
      <c r="E3483" s="4">
        <f>VLOOKUP(EB[[#This Row],[indic_nrg]],Indicators[],4,FALSE)</f>
        <v>0</v>
      </c>
      <c r="F3483" s="4">
        <f>IFERROR(VLOOKUP(EB[[#This Row],[Source_carrier]],KS_DB[[product]:[KS]],6,FALSE),0)</f>
        <v>0</v>
      </c>
      <c r="G3483" s="4" t="s">
        <v>34</v>
      </c>
      <c r="H3483" s="4" t="s">
        <v>655</v>
      </c>
      <c r="I3483" s="4" t="s">
        <v>75</v>
      </c>
      <c r="J3483" s="4" t="s">
        <v>37</v>
      </c>
      <c r="K3483" s="4" t="s">
        <v>656</v>
      </c>
      <c r="L3483" s="4" t="s">
        <v>39</v>
      </c>
      <c r="M3483" s="4" t="s">
        <v>76</v>
      </c>
      <c r="N3483" s="4" t="s">
        <v>41</v>
      </c>
      <c r="O3483" s="4">
        <v>0</v>
      </c>
      <c r="P3483" s="4">
        <v>0</v>
      </c>
      <c r="Q3483" s="4">
        <v>0</v>
      </c>
      <c r="R3483" s="4">
        <v>0</v>
      </c>
      <c r="S3483" s="4">
        <v>1470</v>
      </c>
      <c r="T3483" s="4">
        <v>1405</v>
      </c>
      <c r="U3483" s="4">
        <v>1532</v>
      </c>
      <c r="V3483" s="4">
        <v>2059</v>
      </c>
      <c r="W3483" s="4">
        <v>1827</v>
      </c>
      <c r="X3483" s="4">
        <v>805</v>
      </c>
      <c r="Y3483" s="4">
        <v>1335</v>
      </c>
      <c r="Z3483" s="4">
        <v>1176</v>
      </c>
      <c r="AA3483" s="4">
        <v>722</v>
      </c>
      <c r="AB3483" s="4">
        <v>1233</v>
      </c>
      <c r="AC3483" s="4">
        <v>593</v>
      </c>
      <c r="AD3483" s="4">
        <v>504</v>
      </c>
      <c r="AE3483" s="4">
        <v>462</v>
      </c>
      <c r="AF3483" s="4">
        <v>513</v>
      </c>
      <c r="AG3483" s="4">
        <v>337</v>
      </c>
      <c r="AH3483" s="4">
        <v>214</v>
      </c>
      <c r="AI3483" s="4">
        <v>170</v>
      </c>
      <c r="AJ3483" s="4">
        <v>170</v>
      </c>
      <c r="AK3483" s="4">
        <v>257</v>
      </c>
      <c r="AL3483" s="4">
        <v>214</v>
      </c>
      <c r="AM3483" s="4">
        <v>214</v>
      </c>
      <c r="AN3483" s="4">
        <v>214</v>
      </c>
    </row>
    <row r="3484" spans="1:40" ht="15" customHeight="1" x14ac:dyDescent="0.25">
      <c r="A3484" s="4" t="str">
        <f>EB[[#This Row],[unit]] &amp; "#" &amp; EB[[#This Row],[indic_nrg]] &amp; "#" &amp; EB[[#This Row],[product]] &amp; "#" &amp; EB[[#This Row],[geo]]</f>
        <v>TJ#B_101847#3220#CZ</v>
      </c>
      <c r="B3484" s="4" t="str">
        <f>VLOOKUP(EB[[#This Row],[product]],KS_DB[[product]:[KS]],5,FALSE)</f>
        <v>liquid</v>
      </c>
      <c r="C3484" s="4" t="str">
        <f>VLOOKUP(EB[[#This Row],[product]],KS_DB[[product]:[KS]],6,FALSE)</f>
        <v>LPG</v>
      </c>
      <c r="D3484" s="4">
        <f>VLOOKUP(EB[[#This Row],[product]],Carriers[],4,FALSE)</f>
        <v>1</v>
      </c>
      <c r="E3484" s="4">
        <f>VLOOKUP(EB[[#This Row],[indic_nrg]],Indicators[],4,FALSE)</f>
        <v>0</v>
      </c>
      <c r="F3484" s="4">
        <f>IFERROR(VLOOKUP(EB[[#This Row],[Source_carrier]],KS_DB[[product]:[KS]],6,FALSE),0)</f>
        <v>0</v>
      </c>
      <c r="G3484" s="4" t="s">
        <v>34</v>
      </c>
      <c r="H3484" s="4" t="s">
        <v>655</v>
      </c>
      <c r="I3484" s="4" t="s">
        <v>77</v>
      </c>
      <c r="J3484" s="4" t="s">
        <v>37</v>
      </c>
      <c r="K3484" s="4" t="s">
        <v>656</v>
      </c>
      <c r="L3484" s="4" t="s">
        <v>39</v>
      </c>
      <c r="M3484" s="4" t="s">
        <v>78</v>
      </c>
      <c r="N3484" s="4" t="s">
        <v>41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92</v>
      </c>
      <c r="U3484" s="4">
        <v>92</v>
      </c>
      <c r="V3484" s="4">
        <v>46</v>
      </c>
      <c r="W3484" s="4">
        <v>138</v>
      </c>
      <c r="X3484" s="4">
        <v>92</v>
      </c>
      <c r="Y3484" s="4">
        <v>368</v>
      </c>
      <c r="Z3484" s="4">
        <v>310</v>
      </c>
      <c r="AA3484" s="4">
        <v>355</v>
      </c>
      <c r="AB3484" s="4">
        <v>311</v>
      </c>
      <c r="AC3484" s="4">
        <v>310</v>
      </c>
      <c r="AD3484" s="4">
        <v>222</v>
      </c>
      <c r="AE3484" s="4">
        <v>137</v>
      </c>
      <c r="AF3484" s="4">
        <v>229</v>
      </c>
      <c r="AG3484" s="4">
        <v>131</v>
      </c>
      <c r="AH3484" s="4">
        <v>88</v>
      </c>
      <c r="AI3484" s="4">
        <v>44</v>
      </c>
      <c r="AJ3484" s="4">
        <v>44</v>
      </c>
      <c r="AK3484" s="4">
        <v>131</v>
      </c>
      <c r="AL3484" s="4">
        <v>131</v>
      </c>
      <c r="AM3484" s="4">
        <v>131</v>
      </c>
      <c r="AN3484" s="4">
        <v>131</v>
      </c>
    </row>
    <row r="3485" spans="1:40" ht="15" customHeight="1" x14ac:dyDescent="0.25">
      <c r="A3485" s="4" t="str">
        <f>EB[[#This Row],[unit]] &amp; "#" &amp; EB[[#This Row],[indic_nrg]] &amp; "#" &amp; EB[[#This Row],[product]] &amp; "#" &amp; EB[[#This Row],[geo]]</f>
        <v>TJ#B_101847#3260#CZ</v>
      </c>
      <c r="B3485" s="4" t="str">
        <f>VLOOKUP(EB[[#This Row],[product]],KS_DB[[product]:[KS]],5,FALSE)</f>
        <v>liquid</v>
      </c>
      <c r="C3485" s="4" t="str">
        <f>VLOOKUP(EB[[#This Row],[product]],KS_DB[[product]:[KS]],6,FALSE)</f>
        <v>diesel</v>
      </c>
      <c r="D3485" s="4">
        <f>VLOOKUP(EB[[#This Row],[product]],Carriers[],4,FALSE)</f>
        <v>1</v>
      </c>
      <c r="E3485" s="4">
        <f>VLOOKUP(EB[[#This Row],[indic_nrg]],Indicators[],4,FALSE)</f>
        <v>0</v>
      </c>
      <c r="F3485" s="4">
        <f>IFERROR(VLOOKUP(EB[[#This Row],[Source_carrier]],KS_DB[[product]:[KS]],6,FALSE),0)</f>
        <v>0</v>
      </c>
      <c r="G3485" s="4" t="s">
        <v>34</v>
      </c>
      <c r="H3485" s="4" t="s">
        <v>655</v>
      </c>
      <c r="I3485" s="4" t="s">
        <v>79</v>
      </c>
      <c r="J3485" s="4" t="s">
        <v>37</v>
      </c>
      <c r="K3485" s="4" t="s">
        <v>656</v>
      </c>
      <c r="L3485" s="4" t="s">
        <v>39</v>
      </c>
      <c r="M3485" s="4" t="s">
        <v>80</v>
      </c>
      <c r="N3485" s="4" t="s">
        <v>41</v>
      </c>
      <c r="O3485" s="4">
        <v>0</v>
      </c>
      <c r="P3485" s="4">
        <v>0</v>
      </c>
      <c r="Q3485" s="4">
        <v>0</v>
      </c>
      <c r="R3485" s="4">
        <v>0</v>
      </c>
      <c r="S3485" s="4">
        <v>510</v>
      </c>
      <c r="T3485" s="4">
        <v>553</v>
      </c>
      <c r="U3485" s="4">
        <v>680</v>
      </c>
      <c r="V3485" s="4">
        <v>1064</v>
      </c>
      <c r="W3485" s="4">
        <v>1064</v>
      </c>
      <c r="X3485" s="4">
        <v>555</v>
      </c>
      <c r="Y3485" s="4">
        <v>768</v>
      </c>
      <c r="Z3485" s="4">
        <v>503</v>
      </c>
      <c r="AA3485" s="4">
        <v>126</v>
      </c>
      <c r="AB3485" s="4">
        <v>42</v>
      </c>
      <c r="AC3485" s="4">
        <v>42</v>
      </c>
      <c r="AD3485" s="4">
        <v>42</v>
      </c>
      <c r="AE3485" s="4">
        <v>86</v>
      </c>
      <c r="AF3485" s="4">
        <v>85</v>
      </c>
      <c r="AG3485" s="4">
        <v>86</v>
      </c>
      <c r="AH3485" s="4">
        <v>86</v>
      </c>
      <c r="AI3485" s="4">
        <v>86</v>
      </c>
      <c r="AJ3485" s="4">
        <v>86</v>
      </c>
      <c r="AK3485" s="4">
        <v>86</v>
      </c>
      <c r="AL3485" s="4">
        <v>43</v>
      </c>
      <c r="AM3485" s="4">
        <v>43</v>
      </c>
      <c r="AN3485" s="4">
        <v>43</v>
      </c>
    </row>
    <row r="3486" spans="1:40" ht="15" customHeight="1" x14ac:dyDescent="0.25">
      <c r="A3486" s="4" t="str">
        <f>EB[[#This Row],[unit]] &amp; "#" &amp; EB[[#This Row],[indic_nrg]] &amp; "#" &amp; EB[[#This Row],[product]] &amp; "#" &amp; EB[[#This Row],[geo]]</f>
        <v>TJ#B_101847#3270A#CZ</v>
      </c>
      <c r="B3486" s="4" t="str">
        <f>VLOOKUP(EB[[#This Row],[product]],KS_DB[[product]:[KS]],5,FALSE)</f>
        <v>liquid</v>
      </c>
      <c r="C3486" s="4" t="str">
        <f>VLOOKUP(EB[[#This Row],[product]],KS_DB[[product]:[KS]],6,FALSE)</f>
        <v>liquid</v>
      </c>
      <c r="D3486" s="4">
        <f>VLOOKUP(EB[[#This Row],[product]],Carriers[],4,FALSE)</f>
        <v>1</v>
      </c>
      <c r="E3486" s="4">
        <f>VLOOKUP(EB[[#This Row],[indic_nrg]],Indicators[],4,FALSE)</f>
        <v>0</v>
      </c>
      <c r="F3486" s="4">
        <f>IFERROR(VLOOKUP(EB[[#This Row],[Source_carrier]],KS_DB[[product]:[KS]],6,FALSE),0)</f>
        <v>0</v>
      </c>
      <c r="G3486" s="4" t="s">
        <v>34</v>
      </c>
      <c r="H3486" s="4" t="s">
        <v>655</v>
      </c>
      <c r="I3486" s="4" t="s">
        <v>81</v>
      </c>
      <c r="J3486" s="4" t="s">
        <v>37</v>
      </c>
      <c r="K3486" s="4" t="s">
        <v>656</v>
      </c>
      <c r="L3486" s="4" t="s">
        <v>39</v>
      </c>
      <c r="M3486" s="4" t="s">
        <v>82</v>
      </c>
      <c r="N3486" s="4" t="s">
        <v>41</v>
      </c>
      <c r="O3486" s="4">
        <v>0</v>
      </c>
      <c r="P3486" s="4">
        <v>0</v>
      </c>
      <c r="Q3486" s="4">
        <v>0</v>
      </c>
      <c r="R3486" s="4">
        <v>0</v>
      </c>
      <c r="S3486" s="4">
        <v>960</v>
      </c>
      <c r="T3486" s="4">
        <v>760</v>
      </c>
      <c r="U3486" s="4">
        <v>760</v>
      </c>
      <c r="V3486" s="4">
        <v>240</v>
      </c>
      <c r="W3486" s="4">
        <v>280</v>
      </c>
      <c r="X3486" s="4">
        <v>40</v>
      </c>
      <c r="Y3486" s="4">
        <v>80</v>
      </c>
      <c r="Z3486" s="4">
        <v>200</v>
      </c>
      <c r="AA3486" s="4">
        <v>160</v>
      </c>
      <c r="AB3486" s="4">
        <v>840</v>
      </c>
      <c r="AC3486" s="4">
        <v>200</v>
      </c>
      <c r="AD3486" s="4">
        <v>200</v>
      </c>
      <c r="AE3486" s="4">
        <v>160</v>
      </c>
      <c r="AF3486" s="4">
        <v>120</v>
      </c>
      <c r="AG3486" s="4">
        <v>80</v>
      </c>
      <c r="AH3486" s="4">
        <v>40</v>
      </c>
      <c r="AI3486" s="4">
        <v>40</v>
      </c>
      <c r="AJ3486" s="4">
        <v>40</v>
      </c>
      <c r="AK3486" s="4">
        <v>40</v>
      </c>
      <c r="AL3486" s="4">
        <v>40</v>
      </c>
      <c r="AM3486" s="4">
        <v>40</v>
      </c>
      <c r="AN3486" s="4">
        <v>40</v>
      </c>
    </row>
    <row r="3487" spans="1:40" ht="15" customHeight="1" x14ac:dyDescent="0.25">
      <c r="A3487" s="4" t="str">
        <f>EB[[#This Row],[unit]] &amp; "#" &amp; EB[[#This Row],[indic_nrg]] &amp; "#" &amp; EB[[#This Row],[product]] &amp; "#" &amp; EB[[#This Row],[geo]]</f>
        <v>TJ#B_101847#3285#CZ</v>
      </c>
      <c r="B3487" s="4" t="str">
        <f>VLOOKUP(EB[[#This Row],[product]],KS_DB[[product]:[KS]],5,FALSE)</f>
        <v>liquid</v>
      </c>
      <c r="C3487" s="4" t="str">
        <f>VLOOKUP(EB[[#This Row],[product]],KS_DB[[product]:[KS]],6,FALSE)</f>
        <v>liquid</v>
      </c>
      <c r="D3487" s="4">
        <f>VLOOKUP(EB[[#This Row],[product]],Carriers[],4,FALSE)</f>
        <v>1</v>
      </c>
      <c r="E3487" s="4">
        <f>VLOOKUP(EB[[#This Row],[indic_nrg]],Indicators[],4,FALSE)</f>
        <v>0</v>
      </c>
      <c r="F3487" s="4">
        <f>IFERROR(VLOOKUP(EB[[#This Row],[Source_carrier]],KS_DB[[product]:[KS]],6,FALSE),0)</f>
        <v>0</v>
      </c>
      <c r="G3487" s="4" t="s">
        <v>34</v>
      </c>
      <c r="H3487" s="4" t="s">
        <v>655</v>
      </c>
      <c r="I3487" s="4" t="s">
        <v>1149</v>
      </c>
      <c r="J3487" s="4" t="s">
        <v>37</v>
      </c>
      <c r="K3487" s="4" t="s">
        <v>656</v>
      </c>
      <c r="L3487" s="4" t="s">
        <v>39</v>
      </c>
      <c r="M3487" s="4" t="s">
        <v>1150</v>
      </c>
      <c r="N3487" s="4" t="s">
        <v>41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0</v>
      </c>
      <c r="AN3487" s="4">
        <v>0</v>
      </c>
    </row>
    <row r="3488" spans="1:40" ht="15" customHeight="1" x14ac:dyDescent="0.25">
      <c r="A3488" s="4" t="str">
        <f>EB[[#This Row],[unit]] &amp; "#" &amp; EB[[#This Row],[indic_nrg]] &amp; "#" &amp; EB[[#This Row],[product]] &amp; "#" &amp; EB[[#This Row],[geo]]</f>
        <v>TJ#B_101847#3295#CZ</v>
      </c>
      <c r="B3488" s="4" t="str">
        <f>VLOOKUP(EB[[#This Row],[product]],KS_DB[[product]:[KS]],5,FALSE)</f>
        <v>liquid</v>
      </c>
      <c r="C3488" s="4" t="str">
        <f>VLOOKUP(EB[[#This Row],[product]],KS_DB[[product]:[KS]],6,FALSE)</f>
        <v>liquid</v>
      </c>
      <c r="D3488" s="4">
        <f>VLOOKUP(EB[[#This Row],[product]],Carriers[],4,FALSE)</f>
        <v>1</v>
      </c>
      <c r="E3488" s="4">
        <f>VLOOKUP(EB[[#This Row],[indic_nrg]],Indicators[],4,FALSE)</f>
        <v>0</v>
      </c>
      <c r="F3488" s="4">
        <f>IFERROR(VLOOKUP(EB[[#This Row],[Source_carrier]],KS_DB[[product]:[KS]],6,FALSE),0)</f>
        <v>0</v>
      </c>
      <c r="G3488" s="4" t="s">
        <v>34</v>
      </c>
      <c r="H3488" s="4" t="s">
        <v>655</v>
      </c>
      <c r="I3488" s="4" t="s">
        <v>1153</v>
      </c>
      <c r="J3488" s="4" t="s">
        <v>37</v>
      </c>
      <c r="K3488" s="4" t="s">
        <v>656</v>
      </c>
      <c r="L3488" s="4" t="s">
        <v>39</v>
      </c>
      <c r="M3488" s="4" t="s">
        <v>1154</v>
      </c>
      <c r="N3488" s="4" t="s">
        <v>41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709</v>
      </c>
      <c r="W3488" s="4">
        <v>345</v>
      </c>
      <c r="X3488" s="4">
        <v>118</v>
      </c>
      <c r="Y3488" s="4">
        <v>118</v>
      </c>
      <c r="Z3488" s="4">
        <v>163</v>
      </c>
      <c r="AA3488" s="4">
        <v>81</v>
      </c>
      <c r="AB3488" s="4">
        <v>41</v>
      </c>
      <c r="AC3488" s="4">
        <v>41</v>
      </c>
      <c r="AD3488" s="4">
        <v>41</v>
      </c>
      <c r="AE3488" s="4">
        <v>79</v>
      </c>
      <c r="AF3488" s="4">
        <v>79</v>
      </c>
      <c r="AG3488" s="4">
        <v>40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</row>
    <row r="3489" spans="1:40" ht="15" customHeight="1" x14ac:dyDescent="0.25">
      <c r="A3489" s="4" t="str">
        <f>EB[[#This Row],[unit]] &amp; "#" &amp; EB[[#This Row],[indic_nrg]] &amp; "#" &amp; EB[[#This Row],[product]] &amp; "#" &amp; EB[[#This Row],[geo]]</f>
        <v>TJ#B_101847#4000#CZ</v>
      </c>
      <c r="B3489" s="4" t="str">
        <f>VLOOKUP(EB[[#This Row],[product]],KS_DB[[product]:[KS]],5,FALSE)</f>
        <v>gas</v>
      </c>
      <c r="C3489" s="4" t="str">
        <f>VLOOKUP(EB[[#This Row],[product]],KS_DB[[product]:[KS]],6,FALSE)</f>
        <v>gas</v>
      </c>
      <c r="D3489" s="4">
        <f>VLOOKUP(EB[[#This Row],[product]],Carriers[],4,FALSE)</f>
        <v>0</v>
      </c>
      <c r="E3489" s="4">
        <f>VLOOKUP(EB[[#This Row],[indic_nrg]],Indicators[],4,FALSE)</f>
        <v>0</v>
      </c>
      <c r="F3489" s="4">
        <f>IFERROR(VLOOKUP(EB[[#This Row],[Source_carrier]],KS_DB[[product]:[KS]],6,FALSE),0)</f>
        <v>0</v>
      </c>
      <c r="G3489" s="4" t="s">
        <v>34</v>
      </c>
      <c r="H3489" s="4" t="s">
        <v>655</v>
      </c>
      <c r="I3489" s="4" t="s">
        <v>83</v>
      </c>
      <c r="J3489" s="4" t="s">
        <v>37</v>
      </c>
      <c r="K3489" s="4" t="s">
        <v>656</v>
      </c>
      <c r="L3489" s="4" t="s">
        <v>39</v>
      </c>
      <c r="M3489" s="4" t="s">
        <v>84</v>
      </c>
      <c r="N3489" s="4" t="s">
        <v>41</v>
      </c>
      <c r="O3489" s="4">
        <v>0</v>
      </c>
      <c r="P3489" s="4">
        <v>0</v>
      </c>
      <c r="Q3489" s="4">
        <v>0</v>
      </c>
      <c r="R3489" s="4">
        <v>10708</v>
      </c>
      <c r="S3489" s="4">
        <v>13550</v>
      </c>
      <c r="T3489" s="4">
        <v>14423</v>
      </c>
      <c r="U3489" s="4">
        <v>11820</v>
      </c>
      <c r="V3489" s="4">
        <v>10590</v>
      </c>
      <c r="W3489" s="4">
        <v>7562</v>
      </c>
      <c r="X3489" s="4">
        <v>7011</v>
      </c>
      <c r="Y3489" s="4">
        <v>7142</v>
      </c>
      <c r="Z3489" s="4">
        <v>7272</v>
      </c>
      <c r="AA3489" s="4">
        <v>7070</v>
      </c>
      <c r="AB3489" s="4">
        <v>7456</v>
      </c>
      <c r="AC3489" s="4">
        <v>8474</v>
      </c>
      <c r="AD3489" s="4">
        <v>13007</v>
      </c>
      <c r="AE3489" s="4">
        <v>13210</v>
      </c>
      <c r="AF3489" s="4">
        <v>13565</v>
      </c>
      <c r="AG3489" s="4">
        <v>12692</v>
      </c>
      <c r="AH3489" s="4">
        <v>11947</v>
      </c>
      <c r="AI3489" s="4">
        <v>12921</v>
      </c>
      <c r="AJ3489" s="4">
        <v>11033</v>
      </c>
      <c r="AK3489" s="4">
        <v>10947</v>
      </c>
      <c r="AL3489" s="4">
        <v>10333</v>
      </c>
      <c r="AM3489" s="4">
        <v>9445</v>
      </c>
      <c r="AN3489" s="4">
        <v>11013</v>
      </c>
    </row>
    <row r="3490" spans="1:40" ht="15" customHeight="1" x14ac:dyDescent="0.25">
      <c r="A3490" s="4" t="str">
        <f>EB[[#This Row],[unit]] &amp; "#" &amp; EB[[#This Row],[indic_nrg]] &amp; "#" &amp; EB[[#This Row],[product]] &amp; "#" &amp; EB[[#This Row],[geo]]</f>
        <v>TJ#B_101847#4100#CZ</v>
      </c>
      <c r="B3490" s="4" t="str">
        <f>VLOOKUP(EB[[#This Row],[product]],KS_DB[[product]:[KS]],5,FALSE)</f>
        <v>gas</v>
      </c>
      <c r="C3490" s="4" t="str">
        <f>VLOOKUP(EB[[#This Row],[product]],KS_DB[[product]:[KS]],6,FALSE)</f>
        <v>gas</v>
      </c>
      <c r="D3490" s="4">
        <f>VLOOKUP(EB[[#This Row],[product]],Carriers[],4,FALSE)</f>
        <v>1</v>
      </c>
      <c r="E3490" s="4">
        <f>VLOOKUP(EB[[#This Row],[indic_nrg]],Indicators[],4,FALSE)</f>
        <v>0</v>
      </c>
      <c r="F3490" s="4">
        <f>IFERROR(VLOOKUP(EB[[#This Row],[Source_carrier]],KS_DB[[product]:[KS]],6,FALSE),0)</f>
        <v>0</v>
      </c>
      <c r="G3490" s="4" t="s">
        <v>34</v>
      </c>
      <c r="H3490" s="4" t="s">
        <v>655</v>
      </c>
      <c r="I3490" s="4" t="s">
        <v>85</v>
      </c>
      <c r="J3490" s="4" t="s">
        <v>37</v>
      </c>
      <c r="K3490" s="4" t="s">
        <v>656</v>
      </c>
      <c r="L3490" s="4" t="s">
        <v>39</v>
      </c>
      <c r="M3490" s="4" t="s">
        <v>86</v>
      </c>
      <c r="N3490" s="4" t="s">
        <v>41</v>
      </c>
      <c r="O3490" s="4">
        <v>0</v>
      </c>
      <c r="P3490" s="4">
        <v>0</v>
      </c>
      <c r="Q3490" s="4">
        <v>0</v>
      </c>
      <c r="R3490" s="4">
        <v>10034</v>
      </c>
      <c r="S3490" s="4">
        <v>12923</v>
      </c>
      <c r="T3490" s="4">
        <v>14215</v>
      </c>
      <c r="U3490" s="4">
        <v>11744</v>
      </c>
      <c r="V3490" s="4">
        <v>10510</v>
      </c>
      <c r="W3490" s="4">
        <v>7456</v>
      </c>
      <c r="X3490" s="4">
        <v>6843</v>
      </c>
      <c r="Y3490" s="4">
        <v>6966</v>
      </c>
      <c r="Z3490" s="4">
        <v>7083</v>
      </c>
      <c r="AA3490" s="4">
        <v>6885</v>
      </c>
      <c r="AB3490" s="4">
        <v>7011</v>
      </c>
      <c r="AC3490" s="4">
        <v>7668</v>
      </c>
      <c r="AD3490" s="4">
        <v>11954</v>
      </c>
      <c r="AE3490" s="4">
        <v>11727</v>
      </c>
      <c r="AF3490" s="4">
        <v>11952</v>
      </c>
      <c r="AG3490" s="4">
        <v>11453</v>
      </c>
      <c r="AH3490" s="4">
        <v>11345</v>
      </c>
      <c r="AI3490" s="4">
        <v>12408</v>
      </c>
      <c r="AJ3490" s="4">
        <v>10872</v>
      </c>
      <c r="AK3490" s="4">
        <v>10891</v>
      </c>
      <c r="AL3490" s="4">
        <v>10295</v>
      </c>
      <c r="AM3490" s="4">
        <v>9409</v>
      </c>
      <c r="AN3490" s="4">
        <v>10981</v>
      </c>
    </row>
    <row r="3491" spans="1:40" ht="15" customHeight="1" x14ac:dyDescent="0.25">
      <c r="A3491" s="4" t="str">
        <f>EB[[#This Row],[unit]] &amp; "#" &amp; EB[[#This Row],[indic_nrg]] &amp; "#" &amp; EB[[#This Row],[product]] &amp; "#" &amp; EB[[#This Row],[geo]]</f>
        <v>TJ#B_101847#4200#CZ</v>
      </c>
      <c r="B3491" s="4" t="str">
        <f>VLOOKUP(EB[[#This Row],[product]],KS_DB[[product]:[KS]],5,FALSE)</f>
        <v>gas</v>
      </c>
      <c r="C3491" s="4" t="str">
        <f>VLOOKUP(EB[[#This Row],[product]],KS_DB[[product]:[KS]],6,FALSE)</f>
        <v>gas</v>
      </c>
      <c r="D3491" s="4">
        <f>VLOOKUP(EB[[#This Row],[product]],Carriers[],4,FALSE)</f>
        <v>0</v>
      </c>
      <c r="E3491" s="4">
        <f>VLOOKUP(EB[[#This Row],[indic_nrg]],Indicators[],4,FALSE)</f>
        <v>0</v>
      </c>
      <c r="F3491" s="4">
        <f>IFERROR(VLOOKUP(EB[[#This Row],[Source_carrier]],KS_DB[[product]:[KS]],6,FALSE),0)</f>
        <v>0</v>
      </c>
      <c r="G3491" s="4" t="s">
        <v>34</v>
      </c>
      <c r="H3491" s="4" t="s">
        <v>655</v>
      </c>
      <c r="I3491" s="4" t="s">
        <v>87</v>
      </c>
      <c r="J3491" s="4" t="s">
        <v>37</v>
      </c>
      <c r="K3491" s="4" t="s">
        <v>656</v>
      </c>
      <c r="L3491" s="4" t="s">
        <v>39</v>
      </c>
      <c r="M3491" s="4" t="s">
        <v>88</v>
      </c>
      <c r="N3491" s="4" t="s">
        <v>41</v>
      </c>
      <c r="O3491" s="4">
        <v>0</v>
      </c>
      <c r="P3491" s="4">
        <v>0</v>
      </c>
      <c r="Q3491" s="4">
        <v>0</v>
      </c>
      <c r="R3491" s="4">
        <v>674</v>
      </c>
      <c r="S3491" s="4">
        <v>626</v>
      </c>
      <c r="T3491" s="4">
        <v>209</v>
      </c>
      <c r="U3491" s="4">
        <v>76</v>
      </c>
      <c r="V3491" s="4">
        <v>79</v>
      </c>
      <c r="W3491" s="4">
        <v>105</v>
      </c>
      <c r="X3491" s="4">
        <v>168</v>
      </c>
      <c r="Y3491" s="4">
        <v>176</v>
      </c>
      <c r="Z3491" s="4">
        <v>189</v>
      </c>
      <c r="AA3491" s="4">
        <v>184</v>
      </c>
      <c r="AB3491" s="4">
        <v>446</v>
      </c>
      <c r="AC3491" s="4">
        <v>806</v>
      </c>
      <c r="AD3491" s="4">
        <v>1053</v>
      </c>
      <c r="AE3491" s="4">
        <v>1483</v>
      </c>
      <c r="AF3491" s="4">
        <v>1613</v>
      </c>
      <c r="AG3491" s="4">
        <v>1238</v>
      </c>
      <c r="AH3491" s="4">
        <v>602</v>
      </c>
      <c r="AI3491" s="4">
        <v>512</v>
      </c>
      <c r="AJ3491" s="4">
        <v>161</v>
      </c>
      <c r="AK3491" s="4">
        <v>56</v>
      </c>
      <c r="AL3491" s="4">
        <v>38</v>
      </c>
      <c r="AM3491" s="4">
        <v>36</v>
      </c>
      <c r="AN3491" s="4">
        <v>32</v>
      </c>
    </row>
    <row r="3492" spans="1:40" ht="15" customHeight="1" x14ac:dyDescent="0.25">
      <c r="A3492" s="4" t="str">
        <f>EB[[#This Row],[unit]] &amp; "#" &amp; EB[[#This Row],[indic_nrg]] &amp; "#" &amp; EB[[#This Row],[product]] &amp; "#" &amp; EB[[#This Row],[geo]]</f>
        <v>TJ#B_101847#4210#CZ</v>
      </c>
      <c r="B3492" s="4" t="str">
        <f>VLOOKUP(EB[[#This Row],[product]],KS_DB[[product]:[KS]],5,FALSE)</f>
        <v>gas</v>
      </c>
      <c r="C3492" s="4" t="str">
        <f>VLOOKUP(EB[[#This Row],[product]],KS_DB[[product]:[KS]],6,FALSE)</f>
        <v>gas</v>
      </c>
      <c r="D3492" s="4">
        <f>VLOOKUP(EB[[#This Row],[product]],Carriers[],4,FALSE)</f>
        <v>1</v>
      </c>
      <c r="E3492" s="4">
        <f>VLOOKUP(EB[[#This Row],[indic_nrg]],Indicators[],4,FALSE)</f>
        <v>0</v>
      </c>
      <c r="F3492" s="4">
        <f>IFERROR(VLOOKUP(EB[[#This Row],[Source_carrier]],KS_DB[[product]:[KS]],6,FALSE),0)</f>
        <v>0</v>
      </c>
      <c r="G3492" s="4" t="s">
        <v>34</v>
      </c>
      <c r="H3492" s="4" t="s">
        <v>655</v>
      </c>
      <c r="I3492" s="4" t="s">
        <v>89</v>
      </c>
      <c r="J3492" s="4" t="s">
        <v>37</v>
      </c>
      <c r="K3492" s="4" t="s">
        <v>656</v>
      </c>
      <c r="L3492" s="4" t="s">
        <v>39</v>
      </c>
      <c r="M3492" s="4" t="s">
        <v>90</v>
      </c>
      <c r="N3492" s="4" t="s">
        <v>41</v>
      </c>
      <c r="O3492" s="4">
        <v>0</v>
      </c>
      <c r="P3492" s="4">
        <v>0</v>
      </c>
      <c r="Q3492" s="4">
        <v>0</v>
      </c>
      <c r="R3492" s="4">
        <v>0</v>
      </c>
      <c r="S3492" s="4">
        <v>3</v>
      </c>
      <c r="T3492" s="4">
        <v>6</v>
      </c>
      <c r="U3492" s="4">
        <v>76</v>
      </c>
      <c r="V3492" s="4">
        <v>78</v>
      </c>
      <c r="W3492" s="4">
        <v>104</v>
      </c>
      <c r="X3492" s="4">
        <v>167</v>
      </c>
      <c r="Y3492" s="4">
        <v>176</v>
      </c>
      <c r="Z3492" s="4">
        <v>189</v>
      </c>
      <c r="AA3492" s="4">
        <v>184</v>
      </c>
      <c r="AB3492" s="4">
        <v>446</v>
      </c>
      <c r="AC3492" s="4">
        <v>806</v>
      </c>
      <c r="AD3492" s="4">
        <v>765</v>
      </c>
      <c r="AE3492" s="4">
        <v>882</v>
      </c>
      <c r="AF3492" s="4">
        <v>921</v>
      </c>
      <c r="AG3492" s="4">
        <v>934</v>
      </c>
      <c r="AH3492" s="4">
        <v>409</v>
      </c>
      <c r="AI3492" s="4">
        <v>384</v>
      </c>
      <c r="AJ3492" s="4">
        <v>134</v>
      </c>
      <c r="AK3492" s="4">
        <v>56</v>
      </c>
      <c r="AL3492" s="4">
        <v>38</v>
      </c>
      <c r="AM3492" s="4">
        <v>36</v>
      </c>
      <c r="AN3492" s="4">
        <v>32</v>
      </c>
    </row>
    <row r="3493" spans="1:40" ht="15" customHeight="1" x14ac:dyDescent="0.25">
      <c r="A3493" s="4" t="str">
        <f>EB[[#This Row],[unit]] &amp; "#" &amp; EB[[#This Row],[indic_nrg]] &amp; "#" &amp; EB[[#This Row],[product]] &amp; "#" &amp; EB[[#This Row],[geo]]</f>
        <v>TJ#B_101847#4220#CZ</v>
      </c>
      <c r="B3493" s="4" t="str">
        <f>VLOOKUP(EB[[#This Row],[product]],KS_DB[[product]:[KS]],5,FALSE)</f>
        <v>gas</v>
      </c>
      <c r="C3493" s="4" t="str">
        <f>VLOOKUP(EB[[#This Row],[product]],KS_DB[[product]:[KS]],6,FALSE)</f>
        <v>gas</v>
      </c>
      <c r="D3493" s="4">
        <f>VLOOKUP(EB[[#This Row],[product]],Carriers[],4,FALSE)</f>
        <v>1</v>
      </c>
      <c r="E3493" s="4">
        <f>VLOOKUP(EB[[#This Row],[indic_nrg]],Indicators[],4,FALSE)</f>
        <v>0</v>
      </c>
      <c r="F3493" s="4">
        <f>IFERROR(VLOOKUP(EB[[#This Row],[Source_carrier]],KS_DB[[product]:[KS]],6,FALSE),0)</f>
        <v>0</v>
      </c>
      <c r="G3493" s="4" t="s">
        <v>34</v>
      </c>
      <c r="H3493" s="4" t="s">
        <v>655</v>
      </c>
      <c r="I3493" s="4" t="s">
        <v>91</v>
      </c>
      <c r="J3493" s="4" t="s">
        <v>37</v>
      </c>
      <c r="K3493" s="4" t="s">
        <v>656</v>
      </c>
      <c r="L3493" s="4" t="s">
        <v>39</v>
      </c>
      <c r="M3493" s="4" t="s">
        <v>92</v>
      </c>
      <c r="N3493" s="4" t="s">
        <v>41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1</v>
      </c>
      <c r="W3493" s="4">
        <v>1</v>
      </c>
      <c r="X3493" s="4">
        <v>1</v>
      </c>
      <c r="Y3493" s="4">
        <v>1</v>
      </c>
      <c r="Z3493" s="4">
        <v>0</v>
      </c>
      <c r="AA3493" s="4">
        <v>0</v>
      </c>
      <c r="AB3493" s="4">
        <v>0</v>
      </c>
      <c r="AC3493" s="4">
        <v>1</v>
      </c>
      <c r="AD3493" s="4">
        <v>288</v>
      </c>
      <c r="AE3493" s="4">
        <v>601</v>
      </c>
      <c r="AF3493" s="4">
        <v>692</v>
      </c>
      <c r="AG3493" s="4">
        <v>304</v>
      </c>
      <c r="AH3493" s="4">
        <v>193</v>
      </c>
      <c r="AI3493" s="4">
        <v>128</v>
      </c>
      <c r="AJ3493" s="4">
        <v>27</v>
      </c>
      <c r="AK3493" s="4">
        <v>0</v>
      </c>
      <c r="AL3493" s="4">
        <v>0</v>
      </c>
      <c r="AM3493" s="4">
        <v>0</v>
      </c>
      <c r="AN3493" s="4">
        <v>0</v>
      </c>
    </row>
    <row r="3494" spans="1:40" ht="15" customHeight="1" x14ac:dyDescent="0.25">
      <c r="A3494" s="4" t="str">
        <f>EB[[#This Row],[unit]] &amp; "#" &amp; EB[[#This Row],[indic_nrg]] &amp; "#" &amp; EB[[#This Row],[product]] &amp; "#" &amp; EB[[#This Row],[geo]]</f>
        <v>TJ#B_101847#4230#CZ</v>
      </c>
      <c r="B3494" s="4" t="str">
        <f>VLOOKUP(EB[[#This Row],[product]],KS_DB[[product]:[KS]],5,FALSE)</f>
        <v>gas</v>
      </c>
      <c r="C3494" s="4" t="str">
        <f>VLOOKUP(EB[[#This Row],[product]],KS_DB[[product]:[KS]],6,FALSE)</f>
        <v>gas</v>
      </c>
      <c r="D3494" s="4">
        <f>VLOOKUP(EB[[#This Row],[product]],Carriers[],4,FALSE)</f>
        <v>1</v>
      </c>
      <c r="E3494" s="4">
        <f>VLOOKUP(EB[[#This Row],[indic_nrg]],Indicators[],4,FALSE)</f>
        <v>0</v>
      </c>
      <c r="F3494" s="4">
        <f>IFERROR(VLOOKUP(EB[[#This Row],[Source_carrier]],KS_DB[[product]:[KS]],6,FALSE),0)</f>
        <v>0</v>
      </c>
      <c r="G3494" s="4" t="s">
        <v>34</v>
      </c>
      <c r="H3494" s="4" t="s">
        <v>655</v>
      </c>
      <c r="I3494" s="4" t="s">
        <v>93</v>
      </c>
      <c r="J3494" s="4" t="s">
        <v>37</v>
      </c>
      <c r="K3494" s="4" t="s">
        <v>656</v>
      </c>
      <c r="L3494" s="4" t="s">
        <v>39</v>
      </c>
      <c r="M3494" s="4" t="s">
        <v>94</v>
      </c>
      <c r="N3494" s="4" t="s">
        <v>41</v>
      </c>
      <c r="O3494" s="4">
        <v>0</v>
      </c>
      <c r="P3494" s="4">
        <v>0</v>
      </c>
      <c r="Q3494" s="4">
        <v>0</v>
      </c>
      <c r="R3494" s="4">
        <v>674</v>
      </c>
      <c r="S3494" s="4">
        <v>624</v>
      </c>
      <c r="T3494" s="4">
        <v>202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</row>
    <row r="3495" spans="1:40" ht="15" customHeight="1" x14ac:dyDescent="0.25">
      <c r="A3495" s="4" t="str">
        <f>EB[[#This Row],[unit]] &amp; "#" &amp; EB[[#This Row],[indic_nrg]] &amp; "#" &amp; EB[[#This Row],[product]] &amp; "#" &amp; EB[[#This Row],[geo]]</f>
        <v>TJ#B_101847#4240#CZ</v>
      </c>
      <c r="B3495" s="4" t="str">
        <f>VLOOKUP(EB[[#This Row],[product]],KS_DB[[product]:[KS]],5,FALSE)</f>
        <v>gas</v>
      </c>
      <c r="C3495" s="4" t="str">
        <f>VLOOKUP(EB[[#This Row],[product]],KS_DB[[product]:[KS]],6,FALSE)</f>
        <v>gas</v>
      </c>
      <c r="D3495" s="4">
        <f>VLOOKUP(EB[[#This Row],[product]],Carriers[],4,FALSE)</f>
        <v>1</v>
      </c>
      <c r="E3495" s="4">
        <f>VLOOKUP(EB[[#This Row],[indic_nrg]],Indicators[],4,FALSE)</f>
        <v>0</v>
      </c>
      <c r="F3495" s="4">
        <f>IFERROR(VLOOKUP(EB[[#This Row],[Source_carrier]],KS_DB[[product]:[KS]],6,FALSE),0)</f>
        <v>0</v>
      </c>
      <c r="G3495" s="4" t="s">
        <v>34</v>
      </c>
      <c r="H3495" s="4" t="s">
        <v>655</v>
      </c>
      <c r="I3495" s="4" t="s">
        <v>95</v>
      </c>
      <c r="J3495" s="4" t="s">
        <v>37</v>
      </c>
      <c r="K3495" s="4" t="s">
        <v>656</v>
      </c>
      <c r="L3495" s="4" t="s">
        <v>39</v>
      </c>
      <c r="M3495" s="4" t="s">
        <v>96</v>
      </c>
      <c r="N3495" s="4" t="s">
        <v>41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  <c r="Y3495" s="4">
        <v>0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</row>
    <row r="3496" spans="1:40" ht="15" customHeight="1" x14ac:dyDescent="0.25">
      <c r="A3496" s="4" t="str">
        <f>EB[[#This Row],[unit]] &amp; "#" &amp; EB[[#This Row],[indic_nrg]] &amp; "#" &amp; EB[[#This Row],[product]] &amp; "#" &amp; EB[[#This Row],[geo]]</f>
        <v>TJ#B_101847#5200#CZ</v>
      </c>
      <c r="B3496" s="4" t="str">
        <f>VLOOKUP(EB[[#This Row],[product]],KS_DB[[product]:[KS]],5,FALSE)</f>
        <v>heat</v>
      </c>
      <c r="C3496" s="4" t="str">
        <f>VLOOKUP(EB[[#This Row],[product]],KS_DB[[product]:[KS]],6,FALSE)</f>
        <v>heat</v>
      </c>
      <c r="D3496" s="4">
        <f>VLOOKUP(EB[[#This Row],[product]],Carriers[],4,FALSE)</f>
        <v>1</v>
      </c>
      <c r="E3496" s="4">
        <f>VLOOKUP(EB[[#This Row],[indic_nrg]],Indicators[],4,FALSE)</f>
        <v>0</v>
      </c>
      <c r="F3496" s="4">
        <f>IFERROR(VLOOKUP(EB[[#This Row],[Source_carrier]],KS_DB[[product]:[KS]],6,FALSE),0)</f>
        <v>0</v>
      </c>
      <c r="G3496" s="4" t="s">
        <v>34</v>
      </c>
      <c r="H3496" s="4" t="s">
        <v>655</v>
      </c>
      <c r="I3496" s="4" t="s">
        <v>97</v>
      </c>
      <c r="J3496" s="4" t="s">
        <v>37</v>
      </c>
      <c r="K3496" s="4" t="s">
        <v>656</v>
      </c>
      <c r="L3496" s="4" t="s">
        <v>39</v>
      </c>
      <c r="M3496" s="4" t="s">
        <v>98</v>
      </c>
      <c r="N3496" s="4" t="s">
        <v>41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6986</v>
      </c>
      <c r="Y3496" s="4">
        <v>5393</v>
      </c>
      <c r="Z3496" s="4">
        <v>5721</v>
      </c>
      <c r="AA3496" s="4">
        <v>5368</v>
      </c>
      <c r="AB3496" s="4">
        <v>5354</v>
      </c>
      <c r="AC3496" s="4">
        <v>4740</v>
      </c>
      <c r="AD3496" s="4">
        <v>4462</v>
      </c>
      <c r="AE3496" s="4">
        <v>4712</v>
      </c>
      <c r="AF3496" s="4">
        <v>4780</v>
      </c>
      <c r="AG3496" s="4">
        <v>4439</v>
      </c>
      <c r="AH3496" s="4">
        <v>4086</v>
      </c>
      <c r="AI3496" s="4">
        <v>3783</v>
      </c>
      <c r="AJ3496" s="4">
        <v>3296</v>
      </c>
      <c r="AK3496" s="4">
        <v>3474</v>
      </c>
      <c r="AL3496" s="4">
        <v>3427</v>
      </c>
      <c r="AM3496" s="4">
        <v>2694</v>
      </c>
      <c r="AN3496" s="4">
        <v>2498</v>
      </c>
    </row>
    <row r="3497" spans="1:40" ht="15" customHeight="1" x14ac:dyDescent="0.25">
      <c r="A3497" s="4" t="str">
        <f>EB[[#This Row],[unit]] &amp; "#" &amp; EB[[#This Row],[indic_nrg]] &amp; "#" &amp; EB[[#This Row],[product]] &amp; "#" &amp; EB[[#This Row],[geo]]</f>
        <v>TJ#B_101847#5500#CZ</v>
      </c>
      <c r="B3497" s="4" t="str">
        <f>VLOOKUP(EB[[#This Row],[product]],KS_DB[[product]:[KS]],5,FALSE)</f>
        <v>RES</v>
      </c>
      <c r="C3497" s="4" t="str">
        <f>VLOOKUP(EB[[#This Row],[product]],KS_DB[[product]:[KS]],6,FALSE)</f>
        <v>RES</v>
      </c>
      <c r="D3497" s="4">
        <f>VLOOKUP(EB[[#This Row],[product]],Carriers[],4,FALSE)</f>
        <v>0</v>
      </c>
      <c r="E3497" s="4">
        <f>VLOOKUP(EB[[#This Row],[indic_nrg]],Indicators[],4,FALSE)</f>
        <v>0</v>
      </c>
      <c r="F3497" s="4">
        <f>IFERROR(VLOOKUP(EB[[#This Row],[Source_carrier]],KS_DB[[product]:[KS]],6,FALSE),0)</f>
        <v>0</v>
      </c>
      <c r="G3497" s="4" t="s">
        <v>34</v>
      </c>
      <c r="H3497" s="4" t="s">
        <v>655</v>
      </c>
      <c r="I3497" s="4" t="s">
        <v>99</v>
      </c>
      <c r="J3497" s="4" t="s">
        <v>37</v>
      </c>
      <c r="K3497" s="4" t="s">
        <v>656</v>
      </c>
      <c r="L3497" s="4" t="s">
        <v>39</v>
      </c>
      <c r="M3497" s="4" t="s">
        <v>100</v>
      </c>
      <c r="N3497" s="4" t="s">
        <v>41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</v>
      </c>
      <c r="Y3497" s="4">
        <v>0</v>
      </c>
      <c r="Z3497" s="4">
        <v>33</v>
      </c>
      <c r="AA3497" s="4">
        <v>54</v>
      </c>
      <c r="AB3497" s="4">
        <v>68</v>
      </c>
      <c r="AC3497" s="4">
        <v>91</v>
      </c>
      <c r="AD3497" s="4">
        <v>120</v>
      </c>
      <c r="AE3497" s="4">
        <v>188</v>
      </c>
      <c r="AF3497" s="4">
        <v>190</v>
      </c>
      <c r="AG3497" s="4">
        <v>113</v>
      </c>
      <c r="AH3497" s="4">
        <v>66</v>
      </c>
      <c r="AI3497" s="4">
        <v>95</v>
      </c>
      <c r="AJ3497" s="4">
        <v>128</v>
      </c>
      <c r="AK3497" s="4">
        <v>231</v>
      </c>
      <c r="AL3497" s="4">
        <v>345</v>
      </c>
      <c r="AM3497" s="4">
        <v>123</v>
      </c>
      <c r="AN3497" s="4">
        <v>160</v>
      </c>
    </row>
    <row r="3498" spans="1:40" ht="15" customHeight="1" x14ac:dyDescent="0.25">
      <c r="A3498" s="4" t="str">
        <f>EB[[#This Row],[unit]] &amp; "#" &amp; EB[[#This Row],[indic_nrg]] &amp; "#" &amp; EB[[#This Row],[product]] &amp; "#" &amp; EB[[#This Row],[geo]]</f>
        <v>TJ#B_101847#5532#CZ</v>
      </c>
      <c r="B3498" s="4" t="str">
        <f>VLOOKUP(EB[[#This Row],[product]],KS_DB[[product]:[KS]],5,FALSE)</f>
        <v>RES</v>
      </c>
      <c r="C3498" s="4" t="str">
        <f>VLOOKUP(EB[[#This Row],[product]],KS_DB[[product]:[KS]],6,FALSE)</f>
        <v>RES</v>
      </c>
      <c r="D3498" s="4">
        <f>VLOOKUP(EB[[#This Row],[product]],Carriers[],4,FALSE)</f>
        <v>1</v>
      </c>
      <c r="E3498" s="4">
        <f>VLOOKUP(EB[[#This Row],[indic_nrg]],Indicators[],4,FALSE)</f>
        <v>0</v>
      </c>
      <c r="F3498" s="4">
        <f>IFERROR(VLOOKUP(EB[[#This Row],[Source_carrier]],KS_DB[[product]:[KS]],6,FALSE),0)</f>
        <v>0</v>
      </c>
      <c r="G3498" s="4" t="s">
        <v>34</v>
      </c>
      <c r="H3498" s="4" t="s">
        <v>655</v>
      </c>
      <c r="I3498" s="4" t="s">
        <v>101</v>
      </c>
      <c r="J3498" s="4" t="s">
        <v>37</v>
      </c>
      <c r="K3498" s="4" t="s">
        <v>656</v>
      </c>
      <c r="L3498" s="4" t="s">
        <v>39</v>
      </c>
      <c r="M3498" s="4" t="s">
        <v>102</v>
      </c>
      <c r="N3498" s="4" t="s">
        <v>41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  <c r="Y3498" s="4">
        <v>0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v>0</v>
      </c>
    </row>
    <row r="3499" spans="1:40" ht="15" customHeight="1" x14ac:dyDescent="0.25">
      <c r="A3499" s="4" t="str">
        <f>EB[[#This Row],[unit]] &amp; "#" &amp; EB[[#This Row],[indic_nrg]] &amp; "#" &amp; EB[[#This Row],[product]] &amp; "#" &amp; EB[[#This Row],[geo]]</f>
        <v>TJ#B_101847#5540#CZ</v>
      </c>
      <c r="B3499" s="4" t="str">
        <f>VLOOKUP(EB[[#This Row],[product]],KS_DB[[product]:[KS]],5,FALSE)</f>
        <v>biomass</v>
      </c>
      <c r="C3499" s="4" t="str">
        <f>VLOOKUP(EB[[#This Row],[product]],KS_DB[[product]:[KS]],6,FALSE)</f>
        <v>biomass</v>
      </c>
      <c r="D3499" s="4">
        <f>VLOOKUP(EB[[#This Row],[product]],Carriers[],4,FALSE)</f>
        <v>0</v>
      </c>
      <c r="E3499" s="4">
        <f>VLOOKUP(EB[[#This Row],[indic_nrg]],Indicators[],4,FALSE)</f>
        <v>0</v>
      </c>
      <c r="F3499" s="4">
        <f>IFERROR(VLOOKUP(EB[[#This Row],[Source_carrier]],KS_DB[[product]:[KS]],6,FALSE),0)</f>
        <v>0</v>
      </c>
      <c r="G3499" s="4" t="s">
        <v>34</v>
      </c>
      <c r="H3499" s="4" t="s">
        <v>655</v>
      </c>
      <c r="I3499" s="4" t="s">
        <v>103</v>
      </c>
      <c r="J3499" s="4" t="s">
        <v>37</v>
      </c>
      <c r="K3499" s="4" t="s">
        <v>656</v>
      </c>
      <c r="L3499" s="4" t="s">
        <v>39</v>
      </c>
      <c r="M3499" s="4" t="s">
        <v>104</v>
      </c>
      <c r="N3499" s="4" t="s">
        <v>41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  <c r="Y3499" s="4">
        <v>0</v>
      </c>
      <c r="Z3499" s="4">
        <v>33</v>
      </c>
      <c r="AA3499" s="4">
        <v>54</v>
      </c>
      <c r="AB3499" s="4">
        <v>68</v>
      </c>
      <c r="AC3499" s="4">
        <v>91</v>
      </c>
      <c r="AD3499" s="4">
        <v>120</v>
      </c>
      <c r="AE3499" s="4">
        <v>188</v>
      </c>
      <c r="AF3499" s="4">
        <v>190</v>
      </c>
      <c r="AG3499" s="4">
        <v>113</v>
      </c>
      <c r="AH3499" s="4">
        <v>66</v>
      </c>
      <c r="AI3499" s="4">
        <v>95</v>
      </c>
      <c r="AJ3499" s="4">
        <v>128</v>
      </c>
      <c r="AK3499" s="4">
        <v>231</v>
      </c>
      <c r="AL3499" s="4">
        <v>345</v>
      </c>
      <c r="AM3499" s="4">
        <v>123</v>
      </c>
      <c r="AN3499" s="4">
        <v>160</v>
      </c>
    </row>
    <row r="3500" spans="1:40" ht="15" customHeight="1" x14ac:dyDescent="0.25">
      <c r="A3500" s="4" t="str">
        <f>EB[[#This Row],[unit]] &amp; "#" &amp; EB[[#This Row],[indic_nrg]] &amp; "#" &amp; EB[[#This Row],[product]] &amp; "#" &amp; EB[[#This Row],[geo]]</f>
        <v>TJ#B_101847#5541#CZ</v>
      </c>
      <c r="B3500" s="4" t="str">
        <f>VLOOKUP(EB[[#This Row],[product]],KS_DB[[product]:[KS]],5,FALSE)</f>
        <v>biomass</v>
      </c>
      <c r="C3500" s="4" t="str">
        <f>VLOOKUP(EB[[#This Row],[product]],KS_DB[[product]:[KS]],6,FALSE)</f>
        <v>biomass</v>
      </c>
      <c r="D3500" s="4">
        <f>VLOOKUP(EB[[#This Row],[product]],Carriers[],4,FALSE)</f>
        <v>1</v>
      </c>
      <c r="E3500" s="4">
        <f>VLOOKUP(EB[[#This Row],[indic_nrg]],Indicators[],4,FALSE)</f>
        <v>0</v>
      </c>
      <c r="F3500" s="4">
        <f>IFERROR(VLOOKUP(EB[[#This Row],[Source_carrier]],KS_DB[[product]:[KS]],6,FALSE),0)</f>
        <v>0</v>
      </c>
      <c r="G3500" s="4" t="s">
        <v>34</v>
      </c>
      <c r="H3500" s="4" t="s">
        <v>655</v>
      </c>
      <c r="I3500" s="4" t="s">
        <v>105</v>
      </c>
      <c r="J3500" s="4" t="s">
        <v>37</v>
      </c>
      <c r="K3500" s="4" t="s">
        <v>656</v>
      </c>
      <c r="L3500" s="4" t="s">
        <v>39</v>
      </c>
      <c r="M3500" s="4" t="s">
        <v>106</v>
      </c>
      <c r="N3500" s="4" t="s">
        <v>41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0</v>
      </c>
      <c r="Y3500" s="4">
        <v>0</v>
      </c>
      <c r="Z3500" s="4">
        <v>33</v>
      </c>
      <c r="AA3500" s="4">
        <v>54</v>
      </c>
      <c r="AB3500" s="4">
        <v>68</v>
      </c>
      <c r="AC3500" s="4">
        <v>91</v>
      </c>
      <c r="AD3500" s="4">
        <v>120</v>
      </c>
      <c r="AE3500" s="4">
        <v>188</v>
      </c>
      <c r="AF3500" s="4">
        <v>190</v>
      </c>
      <c r="AG3500" s="4">
        <v>113</v>
      </c>
      <c r="AH3500" s="4">
        <v>66</v>
      </c>
      <c r="AI3500" s="4">
        <v>95</v>
      </c>
      <c r="AJ3500" s="4">
        <v>128</v>
      </c>
      <c r="AK3500" s="4">
        <v>231</v>
      </c>
      <c r="AL3500" s="4">
        <v>345</v>
      </c>
      <c r="AM3500" s="4">
        <v>123</v>
      </c>
      <c r="AN3500" s="4">
        <v>160</v>
      </c>
    </row>
    <row r="3501" spans="1:40" ht="15" customHeight="1" x14ac:dyDescent="0.25">
      <c r="A3501" s="4" t="str">
        <f>EB[[#This Row],[unit]] &amp; "#" &amp; EB[[#This Row],[indic_nrg]] &amp; "#" &amp; EB[[#This Row],[product]] &amp; "#" &amp; EB[[#This Row],[geo]]</f>
        <v>TJ#B_101847#5542#CZ</v>
      </c>
      <c r="B3501" s="4" t="str">
        <f>VLOOKUP(EB[[#This Row],[product]],KS_DB[[product]:[KS]],5,FALSE)</f>
        <v>biomass</v>
      </c>
      <c r="C3501" s="4" t="str">
        <f>VLOOKUP(EB[[#This Row],[product]],KS_DB[[product]:[KS]],6,FALSE)</f>
        <v>biomass</v>
      </c>
      <c r="D3501" s="4">
        <f>VLOOKUP(EB[[#This Row],[product]],Carriers[],4,FALSE)</f>
        <v>1</v>
      </c>
      <c r="E3501" s="4">
        <f>VLOOKUP(EB[[#This Row],[indic_nrg]],Indicators[],4,FALSE)</f>
        <v>0</v>
      </c>
      <c r="F3501" s="4">
        <f>IFERROR(VLOOKUP(EB[[#This Row],[Source_carrier]],KS_DB[[product]:[KS]],6,FALSE),0)</f>
        <v>0</v>
      </c>
      <c r="G3501" s="4" t="s">
        <v>34</v>
      </c>
      <c r="H3501" s="4" t="s">
        <v>655</v>
      </c>
      <c r="I3501" s="4" t="s">
        <v>107</v>
      </c>
      <c r="J3501" s="4" t="s">
        <v>37</v>
      </c>
      <c r="K3501" s="4" t="s">
        <v>656</v>
      </c>
      <c r="L3501" s="4" t="s">
        <v>39</v>
      </c>
      <c r="M3501" s="4" t="s">
        <v>108</v>
      </c>
      <c r="N3501" s="4" t="s">
        <v>41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</row>
    <row r="3502" spans="1:40" ht="15" customHeight="1" x14ac:dyDescent="0.25">
      <c r="A3502" s="4" t="str">
        <f>EB[[#This Row],[unit]] &amp; "#" &amp; EB[[#This Row],[indic_nrg]] &amp; "#" &amp; EB[[#This Row],[product]] &amp; "#" &amp; EB[[#This Row],[geo]]</f>
        <v>TJ#B_101847#55431#CZ</v>
      </c>
      <c r="B3502" s="4" t="str">
        <f>VLOOKUP(EB[[#This Row],[product]],KS_DB[[product]:[KS]],5,FALSE)</f>
        <v>biomass</v>
      </c>
      <c r="C3502" s="4" t="str">
        <f>VLOOKUP(EB[[#This Row],[product]],KS_DB[[product]:[KS]],6,FALSE)</f>
        <v>biomass</v>
      </c>
      <c r="D3502" s="4">
        <f>VLOOKUP(EB[[#This Row],[product]],Carriers[],4,FALSE)</f>
        <v>1</v>
      </c>
      <c r="E3502" s="4">
        <f>VLOOKUP(EB[[#This Row],[indic_nrg]],Indicators[],4,FALSE)</f>
        <v>0</v>
      </c>
      <c r="F3502" s="4">
        <f>IFERROR(VLOOKUP(EB[[#This Row],[Source_carrier]],KS_DB[[product]:[KS]],6,FALSE),0)</f>
        <v>0</v>
      </c>
      <c r="G3502" s="4" t="s">
        <v>34</v>
      </c>
      <c r="H3502" s="4" t="s">
        <v>655</v>
      </c>
      <c r="I3502" s="4" t="s">
        <v>109</v>
      </c>
      <c r="J3502" s="4" t="s">
        <v>37</v>
      </c>
      <c r="K3502" s="4" t="s">
        <v>656</v>
      </c>
      <c r="L3502" s="4" t="s">
        <v>39</v>
      </c>
      <c r="M3502" s="4" t="s">
        <v>110</v>
      </c>
      <c r="N3502" s="4" t="s">
        <v>41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</row>
    <row r="3503" spans="1:40" ht="15" customHeight="1" x14ac:dyDescent="0.25">
      <c r="A3503" s="4" t="str">
        <f>EB[[#This Row],[unit]] &amp; "#" &amp; EB[[#This Row],[indic_nrg]] &amp; "#" &amp; EB[[#This Row],[product]] &amp; "#" &amp; EB[[#This Row],[geo]]</f>
        <v>TJ#B_101847#55432#CZ</v>
      </c>
      <c r="B3503" s="4" t="str">
        <f>VLOOKUP(EB[[#This Row],[product]],KS_DB[[product]:[KS]],5,FALSE)</f>
        <v>biomass</v>
      </c>
      <c r="C3503" s="4" t="str">
        <f>VLOOKUP(EB[[#This Row],[product]],KS_DB[[product]:[KS]],6,FALSE)</f>
        <v>biomass</v>
      </c>
      <c r="D3503" s="4">
        <f>VLOOKUP(EB[[#This Row],[product]],Carriers[],4,FALSE)</f>
        <v>1</v>
      </c>
      <c r="E3503" s="4">
        <f>VLOOKUP(EB[[#This Row],[indic_nrg]],Indicators[],4,FALSE)</f>
        <v>0</v>
      </c>
      <c r="F3503" s="4">
        <f>IFERROR(VLOOKUP(EB[[#This Row],[Source_carrier]],KS_DB[[product]:[KS]],6,FALSE),0)</f>
        <v>0</v>
      </c>
      <c r="G3503" s="4" t="s">
        <v>34</v>
      </c>
      <c r="H3503" s="4" t="s">
        <v>655</v>
      </c>
      <c r="I3503" s="4" t="s">
        <v>111</v>
      </c>
      <c r="J3503" s="4" t="s">
        <v>37</v>
      </c>
      <c r="K3503" s="4" t="s">
        <v>656</v>
      </c>
      <c r="L3503" s="4" t="s">
        <v>39</v>
      </c>
      <c r="M3503" s="4" t="s">
        <v>112</v>
      </c>
      <c r="N3503" s="4" t="s">
        <v>41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</row>
    <row r="3504" spans="1:40" ht="15" customHeight="1" x14ac:dyDescent="0.25">
      <c r="A3504" s="4" t="str">
        <f>EB[[#This Row],[unit]] &amp; "#" &amp; EB[[#This Row],[indic_nrg]] &amp; "#" &amp; EB[[#This Row],[product]] &amp; "#" &amp; EB[[#This Row],[geo]]</f>
        <v>TJ#B_101847#5544#CZ</v>
      </c>
      <c r="B3504" s="4" t="str">
        <f>VLOOKUP(EB[[#This Row],[product]],KS_DB[[product]:[KS]],5,FALSE)</f>
        <v>biomass</v>
      </c>
      <c r="C3504" s="4" t="str">
        <f>VLOOKUP(EB[[#This Row],[product]],KS_DB[[product]:[KS]],6,FALSE)</f>
        <v>biomass</v>
      </c>
      <c r="D3504" s="4">
        <f>VLOOKUP(EB[[#This Row],[product]],Carriers[],4,FALSE)</f>
        <v>1</v>
      </c>
      <c r="E3504" s="4">
        <f>VLOOKUP(EB[[#This Row],[indic_nrg]],Indicators[],4,FALSE)</f>
        <v>0</v>
      </c>
      <c r="F3504" s="4">
        <f>IFERROR(VLOOKUP(EB[[#This Row],[Source_carrier]],KS_DB[[product]:[KS]],6,FALSE),0)</f>
        <v>0</v>
      </c>
      <c r="G3504" s="4" t="s">
        <v>34</v>
      </c>
      <c r="H3504" s="4" t="s">
        <v>655</v>
      </c>
      <c r="I3504" s="4" t="s">
        <v>113</v>
      </c>
      <c r="J3504" s="4" t="s">
        <v>37</v>
      </c>
      <c r="K3504" s="4" t="s">
        <v>656</v>
      </c>
      <c r="L3504" s="4" t="s">
        <v>39</v>
      </c>
      <c r="M3504" s="4" t="s">
        <v>114</v>
      </c>
      <c r="N3504" s="4" t="s">
        <v>41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</row>
    <row r="3505" spans="1:40" ht="15" customHeight="1" x14ac:dyDescent="0.25">
      <c r="A3505" s="4" t="str">
        <f>EB[[#This Row],[unit]] &amp; "#" &amp; EB[[#This Row],[indic_nrg]] &amp; "#" &amp; EB[[#This Row],[product]] &amp; "#" &amp; EB[[#This Row],[geo]]</f>
        <v>TJ#B_101847#5545#CZ</v>
      </c>
      <c r="B3505" s="4" t="str">
        <f>VLOOKUP(EB[[#This Row],[product]],KS_DB[[product]:[KS]],5,FALSE)</f>
        <v>biomass</v>
      </c>
      <c r="C3505" s="4" t="str">
        <f>VLOOKUP(EB[[#This Row],[product]],KS_DB[[product]:[KS]],6,FALSE)</f>
        <v>biomass</v>
      </c>
      <c r="D3505" s="4">
        <f>VLOOKUP(EB[[#This Row],[product]],Carriers[],4,FALSE)</f>
        <v>0</v>
      </c>
      <c r="E3505" s="4">
        <f>VLOOKUP(EB[[#This Row],[indic_nrg]],Indicators[],4,FALSE)</f>
        <v>0</v>
      </c>
      <c r="F3505" s="4">
        <f>IFERROR(VLOOKUP(EB[[#This Row],[Source_carrier]],KS_DB[[product]:[KS]],6,FALSE),0)</f>
        <v>0</v>
      </c>
      <c r="G3505" s="4" t="s">
        <v>34</v>
      </c>
      <c r="H3505" s="4" t="s">
        <v>655</v>
      </c>
      <c r="I3505" s="4" t="s">
        <v>115</v>
      </c>
      <c r="J3505" s="4" t="s">
        <v>37</v>
      </c>
      <c r="K3505" s="4" t="s">
        <v>656</v>
      </c>
      <c r="L3505" s="4" t="s">
        <v>39</v>
      </c>
      <c r="M3505" s="4" t="s">
        <v>116</v>
      </c>
      <c r="N3505" s="4" t="s">
        <v>41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0</v>
      </c>
      <c r="Y3505" s="4">
        <v>0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</row>
    <row r="3506" spans="1:40" ht="15" customHeight="1" x14ac:dyDescent="0.25">
      <c r="A3506" s="4" t="str">
        <f>EB[[#This Row],[unit]] &amp; "#" &amp; EB[[#This Row],[indic_nrg]] &amp; "#" &amp; EB[[#This Row],[product]] &amp; "#" &amp; EB[[#This Row],[geo]]</f>
        <v>TJ#B_101847#5546#CZ</v>
      </c>
      <c r="B3506" s="4" t="str">
        <f>VLOOKUP(EB[[#This Row],[product]],KS_DB[[product]:[KS]],5,FALSE)</f>
        <v>biomass</v>
      </c>
      <c r="C3506" s="4" t="str">
        <f>VLOOKUP(EB[[#This Row],[product]],KS_DB[[product]:[KS]],6,FALSE)</f>
        <v>biomass</v>
      </c>
      <c r="D3506" s="4">
        <f>VLOOKUP(EB[[#This Row],[product]],Carriers[],4,FALSE)</f>
        <v>1</v>
      </c>
      <c r="E3506" s="4">
        <f>VLOOKUP(EB[[#This Row],[indic_nrg]],Indicators[],4,FALSE)</f>
        <v>0</v>
      </c>
      <c r="F3506" s="4">
        <f>IFERROR(VLOOKUP(EB[[#This Row],[Source_carrier]],KS_DB[[product]:[KS]],6,FALSE),0)</f>
        <v>0</v>
      </c>
      <c r="G3506" s="4" t="s">
        <v>34</v>
      </c>
      <c r="H3506" s="4" t="s">
        <v>655</v>
      </c>
      <c r="I3506" s="4" t="s">
        <v>117</v>
      </c>
      <c r="J3506" s="4" t="s">
        <v>37</v>
      </c>
      <c r="K3506" s="4" t="s">
        <v>656</v>
      </c>
      <c r="L3506" s="4" t="s">
        <v>39</v>
      </c>
      <c r="M3506" s="4" t="s">
        <v>118</v>
      </c>
      <c r="N3506" s="4" t="s">
        <v>41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</row>
    <row r="3507" spans="1:40" ht="15" customHeight="1" x14ac:dyDescent="0.25">
      <c r="A3507" s="4" t="str">
        <f>EB[[#This Row],[unit]] &amp; "#" &amp; EB[[#This Row],[indic_nrg]] &amp; "#" &amp; EB[[#This Row],[product]] &amp; "#" &amp; EB[[#This Row],[geo]]</f>
        <v>TJ#B_101847#5547#CZ</v>
      </c>
      <c r="B3507" s="4" t="str">
        <f>VLOOKUP(EB[[#This Row],[product]],KS_DB[[product]:[KS]],5,FALSE)</f>
        <v>biomass</v>
      </c>
      <c r="C3507" s="4" t="str">
        <f>VLOOKUP(EB[[#This Row],[product]],KS_DB[[product]:[KS]],6,FALSE)</f>
        <v>biomass</v>
      </c>
      <c r="D3507" s="4">
        <f>VLOOKUP(EB[[#This Row],[product]],Carriers[],4,FALSE)</f>
        <v>1</v>
      </c>
      <c r="E3507" s="4">
        <f>VLOOKUP(EB[[#This Row],[indic_nrg]],Indicators[],4,FALSE)</f>
        <v>0</v>
      </c>
      <c r="F3507" s="4">
        <f>IFERROR(VLOOKUP(EB[[#This Row],[Source_carrier]],KS_DB[[product]:[KS]],6,FALSE),0)</f>
        <v>0</v>
      </c>
      <c r="G3507" s="4" t="s">
        <v>34</v>
      </c>
      <c r="H3507" s="4" t="s">
        <v>655</v>
      </c>
      <c r="I3507" s="4" t="s">
        <v>119</v>
      </c>
      <c r="J3507" s="4" t="s">
        <v>37</v>
      </c>
      <c r="K3507" s="4" t="s">
        <v>656</v>
      </c>
      <c r="L3507" s="4" t="s">
        <v>39</v>
      </c>
      <c r="M3507" s="4" t="s">
        <v>120</v>
      </c>
      <c r="N3507" s="4" t="s">
        <v>41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</v>
      </c>
      <c r="Y3507" s="4">
        <v>0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</row>
    <row r="3508" spans="1:40" ht="15" customHeight="1" x14ac:dyDescent="0.25">
      <c r="A3508" s="4" t="str">
        <f>EB[[#This Row],[unit]] &amp; "#" &amp; EB[[#This Row],[indic_nrg]] &amp; "#" &amp; EB[[#This Row],[product]] &amp; "#" &amp; EB[[#This Row],[geo]]</f>
        <v>TJ#B_101847#5548#CZ</v>
      </c>
      <c r="B3508" s="4" t="str">
        <f>VLOOKUP(EB[[#This Row],[product]],KS_DB[[product]:[KS]],5,FALSE)</f>
        <v>biomass</v>
      </c>
      <c r="C3508" s="4" t="str">
        <f>VLOOKUP(EB[[#This Row],[product]],KS_DB[[product]:[KS]],6,FALSE)</f>
        <v>biomass</v>
      </c>
      <c r="D3508" s="4">
        <f>VLOOKUP(EB[[#This Row],[product]],Carriers[],4,FALSE)</f>
        <v>1</v>
      </c>
      <c r="E3508" s="4">
        <f>VLOOKUP(EB[[#This Row],[indic_nrg]],Indicators[],4,FALSE)</f>
        <v>0</v>
      </c>
      <c r="F3508" s="4">
        <f>IFERROR(VLOOKUP(EB[[#This Row],[Source_carrier]],KS_DB[[product]:[KS]],6,FALSE),0)</f>
        <v>0</v>
      </c>
      <c r="G3508" s="4" t="s">
        <v>34</v>
      </c>
      <c r="H3508" s="4" t="s">
        <v>655</v>
      </c>
      <c r="I3508" s="4" t="s">
        <v>121</v>
      </c>
      <c r="J3508" s="4" t="s">
        <v>37</v>
      </c>
      <c r="K3508" s="4" t="s">
        <v>656</v>
      </c>
      <c r="L3508" s="4" t="s">
        <v>39</v>
      </c>
      <c r="M3508" s="4" t="s">
        <v>122</v>
      </c>
      <c r="N3508" s="4" t="s">
        <v>41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0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</row>
    <row r="3509" spans="1:40" ht="15" customHeight="1" x14ac:dyDescent="0.25">
      <c r="A3509" s="4" t="str">
        <f>EB[[#This Row],[unit]] &amp; "#" &amp; EB[[#This Row],[indic_nrg]] &amp; "#" &amp; EB[[#This Row],[product]] &amp; "#" &amp; EB[[#This Row],[geo]]</f>
        <v>TJ#B_101847#5549#CZ</v>
      </c>
      <c r="B3509" s="4" t="str">
        <f>VLOOKUP(EB[[#This Row],[product]],KS_DB[[product]:[KS]],5,FALSE)</f>
        <v>biomass</v>
      </c>
      <c r="C3509" s="4" t="str">
        <f>VLOOKUP(EB[[#This Row],[product]],KS_DB[[product]:[KS]],6,FALSE)</f>
        <v>biomass</v>
      </c>
      <c r="D3509" s="4">
        <f>VLOOKUP(EB[[#This Row],[product]],Carriers[],4,FALSE)</f>
        <v>1</v>
      </c>
      <c r="E3509" s="4">
        <f>VLOOKUP(EB[[#This Row],[indic_nrg]],Indicators[],4,FALSE)</f>
        <v>0</v>
      </c>
      <c r="F3509" s="4">
        <f>IFERROR(VLOOKUP(EB[[#This Row],[Source_carrier]],KS_DB[[product]:[KS]],6,FALSE),0)</f>
        <v>0</v>
      </c>
      <c r="G3509" s="4" t="s">
        <v>34</v>
      </c>
      <c r="H3509" s="4" t="s">
        <v>655</v>
      </c>
      <c r="I3509" s="4" t="s">
        <v>123</v>
      </c>
      <c r="J3509" s="4" t="s">
        <v>37</v>
      </c>
      <c r="K3509" s="4" t="s">
        <v>656</v>
      </c>
      <c r="L3509" s="4" t="s">
        <v>39</v>
      </c>
      <c r="M3509" s="4" t="s">
        <v>124</v>
      </c>
      <c r="N3509" s="4" t="s">
        <v>41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</row>
    <row r="3510" spans="1:40" ht="15" customHeight="1" x14ac:dyDescent="0.25">
      <c r="A3510" s="4" t="str">
        <f>EB[[#This Row],[unit]] &amp; "#" &amp; EB[[#This Row],[indic_nrg]] &amp; "#" &amp; EB[[#This Row],[product]] &amp; "#" &amp; EB[[#This Row],[geo]]</f>
        <v>TJ#B_101847#5550#CZ</v>
      </c>
      <c r="B3510" s="4" t="str">
        <f>VLOOKUP(EB[[#This Row],[product]],KS_DB[[product]:[KS]],5,FALSE)</f>
        <v>RES</v>
      </c>
      <c r="C3510" s="4" t="str">
        <f>VLOOKUP(EB[[#This Row],[product]],KS_DB[[product]:[KS]],6,FALSE)</f>
        <v>RES</v>
      </c>
      <c r="D3510" s="4">
        <f>VLOOKUP(EB[[#This Row],[product]],Carriers[],4,FALSE)</f>
        <v>1</v>
      </c>
      <c r="E3510" s="4">
        <f>VLOOKUP(EB[[#This Row],[indic_nrg]],Indicators[],4,FALSE)</f>
        <v>0</v>
      </c>
      <c r="F3510" s="4">
        <f>IFERROR(VLOOKUP(EB[[#This Row],[Source_carrier]],KS_DB[[product]:[KS]],6,FALSE),0)</f>
        <v>0</v>
      </c>
      <c r="G3510" s="4" t="s">
        <v>34</v>
      </c>
      <c r="H3510" s="4" t="s">
        <v>655</v>
      </c>
      <c r="I3510" s="4" t="s">
        <v>125</v>
      </c>
      <c r="J3510" s="4" t="s">
        <v>37</v>
      </c>
      <c r="K3510" s="4" t="s">
        <v>656</v>
      </c>
      <c r="L3510" s="4" t="s">
        <v>39</v>
      </c>
      <c r="M3510" s="4" t="s">
        <v>126</v>
      </c>
      <c r="N3510" s="4" t="s">
        <v>41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</row>
    <row r="3511" spans="1:40" ht="15" customHeight="1" x14ac:dyDescent="0.25">
      <c r="A3511" s="4" t="str">
        <f>EB[[#This Row],[unit]] &amp; "#" &amp; EB[[#This Row],[indic_nrg]] &amp; "#" &amp; EB[[#This Row],[product]] &amp; "#" &amp; EB[[#This Row],[geo]]</f>
        <v>TJ#B_101847#6000#CZ</v>
      </c>
      <c r="B3511" s="4" t="str">
        <f>VLOOKUP(EB[[#This Row],[product]],KS_DB[[product]:[KS]],5,FALSE)</f>
        <v>electricity</v>
      </c>
      <c r="C3511" s="4" t="str">
        <f>VLOOKUP(EB[[#This Row],[product]],KS_DB[[product]:[KS]],6,FALSE)</f>
        <v>electricity</v>
      </c>
      <c r="D3511" s="4">
        <f>VLOOKUP(EB[[#This Row],[product]],Carriers[],4,FALSE)</f>
        <v>1</v>
      </c>
      <c r="E3511" s="4">
        <f>VLOOKUP(EB[[#This Row],[indic_nrg]],Indicators[],4,FALSE)</f>
        <v>0</v>
      </c>
      <c r="F3511" s="4">
        <f>IFERROR(VLOOKUP(EB[[#This Row],[Source_carrier]],KS_DB[[product]:[KS]],6,FALSE),0)</f>
        <v>0</v>
      </c>
      <c r="G3511" s="4" t="s">
        <v>34</v>
      </c>
      <c r="H3511" s="4" t="s">
        <v>655</v>
      </c>
      <c r="I3511" s="4" t="s">
        <v>127</v>
      </c>
      <c r="J3511" s="4" t="s">
        <v>37</v>
      </c>
      <c r="K3511" s="4" t="s">
        <v>656</v>
      </c>
      <c r="L3511" s="4" t="s">
        <v>39</v>
      </c>
      <c r="M3511" s="4" t="s">
        <v>128</v>
      </c>
      <c r="N3511" s="4" t="s">
        <v>41</v>
      </c>
      <c r="O3511" s="4">
        <v>14843</v>
      </c>
      <c r="P3511" s="4">
        <v>11952</v>
      </c>
      <c r="Q3511" s="4">
        <v>9252</v>
      </c>
      <c r="R3511" s="4">
        <v>7380</v>
      </c>
      <c r="S3511" s="4">
        <v>7304</v>
      </c>
      <c r="T3511" s="4">
        <v>7711</v>
      </c>
      <c r="U3511" s="4">
        <v>7729</v>
      </c>
      <c r="V3511" s="4">
        <v>7690</v>
      </c>
      <c r="W3511" s="4">
        <v>7898</v>
      </c>
      <c r="X3511" s="4">
        <v>7744</v>
      </c>
      <c r="Y3511" s="4">
        <v>8370</v>
      </c>
      <c r="Z3511" s="4">
        <v>9068</v>
      </c>
      <c r="AA3511" s="4">
        <v>9256</v>
      </c>
      <c r="AB3511" s="4">
        <v>9760</v>
      </c>
      <c r="AC3511" s="4">
        <v>11387</v>
      </c>
      <c r="AD3511" s="4">
        <v>12251</v>
      </c>
      <c r="AE3511" s="4">
        <v>12676</v>
      </c>
      <c r="AF3511" s="4">
        <v>13975</v>
      </c>
      <c r="AG3511" s="4">
        <v>14414</v>
      </c>
      <c r="AH3511" s="4">
        <v>11164</v>
      </c>
      <c r="AI3511" s="4">
        <v>12762</v>
      </c>
      <c r="AJ3511" s="4">
        <v>13752</v>
      </c>
      <c r="AK3511" s="4">
        <v>13910</v>
      </c>
      <c r="AL3511" s="4">
        <v>13406</v>
      </c>
      <c r="AM3511" s="4">
        <v>13741</v>
      </c>
      <c r="AN3511" s="4">
        <v>14386</v>
      </c>
    </row>
    <row r="3512" spans="1:40" ht="15" customHeight="1" x14ac:dyDescent="0.25">
      <c r="A3512" s="4" t="str">
        <f>EB[[#This Row],[unit]] &amp; "#" &amp; EB[[#This Row],[indic_nrg]] &amp; "#" &amp; EB[[#This Row],[product]] &amp; "#" &amp; EB[[#This Row],[geo]]</f>
        <v>TJ#B_101847#7100#CZ</v>
      </c>
      <c r="B3512" s="4" t="str">
        <f>VLOOKUP(EB[[#This Row],[product]],KS_DB[[product]:[KS]],5,FALSE)</f>
        <v>other</v>
      </c>
      <c r="C3512" s="4" t="str">
        <f>VLOOKUP(EB[[#This Row],[product]],KS_DB[[product]:[KS]],6,FALSE)</f>
        <v>other</v>
      </c>
      <c r="D3512" s="4">
        <f>VLOOKUP(EB[[#This Row],[product]],Carriers[],4,FALSE)</f>
        <v>1</v>
      </c>
      <c r="E3512" s="4">
        <f>VLOOKUP(EB[[#This Row],[indic_nrg]],Indicators[],4,FALSE)</f>
        <v>0</v>
      </c>
      <c r="F3512" s="4">
        <f>IFERROR(VLOOKUP(EB[[#This Row],[Source_carrier]],KS_DB[[product]:[KS]],6,FALSE),0)</f>
        <v>0</v>
      </c>
      <c r="G3512" s="4" t="s">
        <v>34</v>
      </c>
      <c r="H3512" s="4" t="s">
        <v>655</v>
      </c>
      <c r="I3512" s="4" t="s">
        <v>129</v>
      </c>
      <c r="J3512" s="4" t="s">
        <v>37</v>
      </c>
      <c r="K3512" s="4" t="s">
        <v>656</v>
      </c>
      <c r="L3512" s="4" t="s">
        <v>39</v>
      </c>
      <c r="M3512" s="4" t="s">
        <v>130</v>
      </c>
      <c r="N3512" s="4" t="s">
        <v>41</v>
      </c>
      <c r="O3512" s="4">
        <v>8</v>
      </c>
      <c r="P3512" s="4">
        <v>30</v>
      </c>
      <c r="Q3512" s="4">
        <v>49</v>
      </c>
      <c r="R3512" s="4">
        <v>74</v>
      </c>
      <c r="S3512" s="4">
        <v>137</v>
      </c>
      <c r="T3512" s="4">
        <v>103</v>
      </c>
      <c r="U3512" s="4">
        <v>89</v>
      </c>
      <c r="V3512" s="4">
        <v>90</v>
      </c>
      <c r="W3512" s="4">
        <v>94</v>
      </c>
      <c r="X3512" s="4">
        <v>100</v>
      </c>
      <c r="Y3512" s="4">
        <v>42</v>
      </c>
      <c r="Z3512" s="4">
        <v>29</v>
      </c>
      <c r="AA3512" s="4">
        <v>18</v>
      </c>
      <c r="AB3512" s="4">
        <v>15</v>
      </c>
      <c r="AC3512" s="4">
        <v>8</v>
      </c>
      <c r="AD3512" s="4">
        <v>10</v>
      </c>
      <c r="AE3512" s="4">
        <v>7</v>
      </c>
      <c r="AF3512" s="4">
        <v>6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</row>
    <row r="3513" spans="1:40" ht="15" customHeight="1" x14ac:dyDescent="0.25">
      <c r="A3513" s="4" t="str">
        <f>EB[[#This Row],[unit]] &amp; "#" &amp; EB[[#This Row],[indic_nrg]] &amp; "#" &amp; EB[[#This Row],[product]] &amp; "#" &amp; EB[[#This Row],[geo]]</f>
        <v>TJ#B_101847#7200#CZ</v>
      </c>
      <c r="B3513" s="4" t="str">
        <f>VLOOKUP(EB[[#This Row],[product]],KS_DB[[product]:[KS]],5,FALSE)</f>
        <v>other</v>
      </c>
      <c r="C3513" s="4" t="str">
        <f>VLOOKUP(EB[[#This Row],[product]],KS_DB[[product]:[KS]],6,FALSE)</f>
        <v>other</v>
      </c>
      <c r="D3513" s="4">
        <f>VLOOKUP(EB[[#This Row],[product]],Carriers[],4,FALSE)</f>
        <v>0</v>
      </c>
      <c r="E3513" s="4">
        <f>VLOOKUP(EB[[#This Row],[indic_nrg]],Indicators[],4,FALSE)</f>
        <v>0</v>
      </c>
      <c r="F3513" s="4">
        <f>IFERROR(VLOOKUP(EB[[#This Row],[Source_carrier]],KS_DB[[product]:[KS]],6,FALSE),0)</f>
        <v>0</v>
      </c>
      <c r="G3513" s="4" t="s">
        <v>34</v>
      </c>
      <c r="H3513" s="4" t="s">
        <v>655</v>
      </c>
      <c r="I3513" s="4" t="s">
        <v>131</v>
      </c>
      <c r="J3513" s="4" t="s">
        <v>37</v>
      </c>
      <c r="K3513" s="4" t="s">
        <v>656</v>
      </c>
      <c r="L3513" s="4" t="s">
        <v>39</v>
      </c>
      <c r="M3513" s="4" t="s">
        <v>132</v>
      </c>
      <c r="N3513" s="4" t="s">
        <v>41</v>
      </c>
      <c r="O3513" s="4">
        <v>8</v>
      </c>
      <c r="P3513" s="4">
        <v>30</v>
      </c>
      <c r="Q3513" s="4">
        <v>49</v>
      </c>
      <c r="R3513" s="4">
        <v>74</v>
      </c>
      <c r="S3513" s="4">
        <v>137</v>
      </c>
      <c r="T3513" s="4">
        <v>103</v>
      </c>
      <c r="U3513" s="4">
        <v>89</v>
      </c>
      <c r="V3513" s="4">
        <v>90</v>
      </c>
      <c r="W3513" s="4">
        <v>94</v>
      </c>
      <c r="X3513" s="4">
        <v>100</v>
      </c>
      <c r="Y3513" s="4">
        <v>42</v>
      </c>
      <c r="Z3513" s="4">
        <v>29</v>
      </c>
      <c r="AA3513" s="4">
        <v>18</v>
      </c>
      <c r="AB3513" s="4">
        <v>15</v>
      </c>
      <c r="AC3513" s="4">
        <v>8</v>
      </c>
      <c r="AD3513" s="4">
        <v>10</v>
      </c>
      <c r="AE3513" s="4">
        <v>7</v>
      </c>
      <c r="AF3513" s="4">
        <v>6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</row>
    <row r="3514" spans="1:40" ht="15" customHeight="1" x14ac:dyDescent="0.25">
      <c r="A3514" s="4" t="str">
        <f>EB[[#This Row],[unit]] &amp; "#" &amp; EB[[#This Row],[indic_nrg]] &amp; "#" &amp; EB[[#This Row],[product]] &amp; "#" &amp; EB[[#This Row],[geo]]</f>
        <v>TJ#B_101851#0000#CZ</v>
      </c>
      <c r="B3514" s="4" t="str">
        <f>VLOOKUP(EB[[#This Row],[product]],KS_DB[[product]:[KS]],5,FALSE)</f>
        <v>all</v>
      </c>
      <c r="C3514" s="4" t="str">
        <f>VLOOKUP(EB[[#This Row],[product]],KS_DB[[product]:[KS]],6,FALSE)</f>
        <v>all</v>
      </c>
      <c r="D3514" s="4">
        <f>VLOOKUP(EB[[#This Row],[product]],Carriers[],4,FALSE)</f>
        <v>0</v>
      </c>
      <c r="E3514" s="4">
        <f>VLOOKUP(EB[[#This Row],[indic_nrg]],Indicators[],4,FALSE)</f>
        <v>0</v>
      </c>
      <c r="F3514" s="4">
        <f>IFERROR(VLOOKUP(EB[[#This Row],[Source_carrier]],KS_DB[[product]:[KS]],6,FALSE),0)</f>
        <v>0</v>
      </c>
      <c r="G3514" s="4" t="s">
        <v>34</v>
      </c>
      <c r="H3514" s="4" t="s">
        <v>657</v>
      </c>
      <c r="I3514" s="4" t="s">
        <v>36</v>
      </c>
      <c r="J3514" s="4" t="s">
        <v>37</v>
      </c>
      <c r="K3514" s="4" t="s">
        <v>658</v>
      </c>
      <c r="L3514" s="4" t="s">
        <v>39</v>
      </c>
      <c r="M3514" s="4" t="s">
        <v>40</v>
      </c>
      <c r="N3514" s="4" t="s">
        <v>41</v>
      </c>
      <c r="O3514" s="4">
        <v>3238</v>
      </c>
      <c r="P3514" s="4">
        <v>3068</v>
      </c>
      <c r="Q3514" s="4">
        <v>2973</v>
      </c>
      <c r="R3514" s="4">
        <v>2735</v>
      </c>
      <c r="S3514" s="4">
        <v>4629</v>
      </c>
      <c r="T3514" s="4">
        <v>3753</v>
      </c>
      <c r="U3514" s="4">
        <v>5595</v>
      </c>
      <c r="V3514" s="4">
        <v>3884</v>
      </c>
      <c r="W3514" s="4">
        <v>3471</v>
      </c>
      <c r="X3514" s="4">
        <v>3778</v>
      </c>
      <c r="Y3514" s="4">
        <v>3900</v>
      </c>
      <c r="Z3514" s="4">
        <v>5873</v>
      </c>
      <c r="AA3514" s="4">
        <v>6378</v>
      </c>
      <c r="AB3514" s="4">
        <v>7754</v>
      </c>
      <c r="AC3514" s="4">
        <v>8513</v>
      </c>
      <c r="AD3514" s="4">
        <v>8843</v>
      </c>
      <c r="AE3514" s="4">
        <v>8917</v>
      </c>
      <c r="AF3514" s="4">
        <v>8332</v>
      </c>
      <c r="AG3514" s="4">
        <v>9298</v>
      </c>
      <c r="AH3514" s="4">
        <v>8673</v>
      </c>
      <c r="AI3514" s="4">
        <v>9041</v>
      </c>
      <c r="AJ3514" s="4">
        <v>7942</v>
      </c>
      <c r="AK3514" s="4">
        <v>8831</v>
      </c>
      <c r="AL3514" s="4">
        <v>9044</v>
      </c>
      <c r="AM3514" s="4">
        <v>8783</v>
      </c>
      <c r="AN3514" s="4">
        <v>9423</v>
      </c>
    </row>
    <row r="3515" spans="1:40" ht="15" customHeight="1" x14ac:dyDescent="0.25">
      <c r="A3515" s="4" t="str">
        <f>EB[[#This Row],[unit]] &amp; "#" &amp; EB[[#This Row],[indic_nrg]] &amp; "#" &amp; EB[[#This Row],[product]] &amp; "#" &amp; EB[[#This Row],[geo]]</f>
        <v>TJ#B_101851#2000#CZ</v>
      </c>
      <c r="B3515" s="4" t="str">
        <f>VLOOKUP(EB[[#This Row],[product]],KS_DB[[product]:[KS]],5,FALSE)</f>
        <v>solid</v>
      </c>
      <c r="C3515" s="4" t="str">
        <f>VLOOKUP(EB[[#This Row],[product]],KS_DB[[product]:[KS]],6,FALSE)</f>
        <v>solid</v>
      </c>
      <c r="D3515" s="4">
        <f>VLOOKUP(EB[[#This Row],[product]],Carriers[],4,FALSE)</f>
        <v>0</v>
      </c>
      <c r="E3515" s="4">
        <f>VLOOKUP(EB[[#This Row],[indic_nrg]],Indicators[],4,FALSE)</f>
        <v>0</v>
      </c>
      <c r="F3515" s="4">
        <f>IFERROR(VLOOKUP(EB[[#This Row],[Source_carrier]],KS_DB[[product]:[KS]],6,FALSE),0)</f>
        <v>0</v>
      </c>
      <c r="G3515" s="4" t="s">
        <v>34</v>
      </c>
      <c r="H3515" s="4" t="s">
        <v>657</v>
      </c>
      <c r="I3515" s="4" t="s">
        <v>18</v>
      </c>
      <c r="J3515" s="4" t="s">
        <v>37</v>
      </c>
      <c r="K3515" s="4" t="s">
        <v>658</v>
      </c>
      <c r="L3515" s="4" t="s">
        <v>39</v>
      </c>
      <c r="M3515" s="4" t="s">
        <v>42</v>
      </c>
      <c r="N3515" s="4" t="s">
        <v>41</v>
      </c>
      <c r="O3515" s="4">
        <v>1431</v>
      </c>
      <c r="P3515" s="4">
        <v>1513</v>
      </c>
      <c r="Q3515" s="4">
        <v>1623</v>
      </c>
      <c r="R3515" s="4">
        <v>1397</v>
      </c>
      <c r="S3515" s="4">
        <v>1083</v>
      </c>
      <c r="T3515" s="4">
        <v>757</v>
      </c>
      <c r="U3515" s="4">
        <v>1536</v>
      </c>
      <c r="V3515" s="4">
        <v>746</v>
      </c>
      <c r="W3515" s="4">
        <v>632</v>
      </c>
      <c r="X3515" s="4">
        <v>280</v>
      </c>
      <c r="Y3515" s="4">
        <v>512</v>
      </c>
      <c r="Z3515" s="4">
        <v>343</v>
      </c>
      <c r="AA3515" s="4">
        <v>383</v>
      </c>
      <c r="AB3515" s="4">
        <v>609</v>
      </c>
      <c r="AC3515" s="4">
        <v>51</v>
      </c>
      <c r="AD3515" s="4">
        <v>61</v>
      </c>
      <c r="AE3515" s="4">
        <v>50</v>
      </c>
      <c r="AF3515" s="4">
        <v>74</v>
      </c>
      <c r="AG3515" s="4">
        <v>25</v>
      </c>
      <c r="AH3515" s="4">
        <v>13</v>
      </c>
      <c r="AI3515" s="4">
        <v>25</v>
      </c>
      <c r="AJ3515" s="4">
        <v>24</v>
      </c>
      <c r="AK3515" s="4">
        <v>13</v>
      </c>
      <c r="AL3515" s="4">
        <v>12</v>
      </c>
      <c r="AM3515" s="4">
        <v>49</v>
      </c>
      <c r="AN3515" s="4">
        <v>38</v>
      </c>
    </row>
    <row r="3516" spans="1:40" ht="15" customHeight="1" x14ac:dyDescent="0.25">
      <c r="A3516" s="4" t="str">
        <f>EB[[#This Row],[unit]] &amp; "#" &amp; EB[[#This Row],[indic_nrg]] &amp; "#" &amp; EB[[#This Row],[product]] &amp; "#" &amp; EB[[#This Row],[geo]]</f>
        <v>TJ#B_101851#2100#CZ</v>
      </c>
      <c r="B3516" s="4" t="str">
        <f>VLOOKUP(EB[[#This Row],[product]],KS_DB[[product]:[KS]],5,FALSE)</f>
        <v>solid</v>
      </c>
      <c r="C3516" s="4" t="str">
        <f>VLOOKUP(EB[[#This Row],[product]],KS_DB[[product]:[KS]],6,FALSE)</f>
        <v>solid</v>
      </c>
      <c r="D3516" s="4">
        <f>VLOOKUP(EB[[#This Row],[product]],Carriers[],4,FALSE)</f>
        <v>0</v>
      </c>
      <c r="E3516" s="4">
        <f>VLOOKUP(EB[[#This Row],[indic_nrg]],Indicators[],4,FALSE)</f>
        <v>0</v>
      </c>
      <c r="F3516" s="4">
        <f>IFERROR(VLOOKUP(EB[[#This Row],[Source_carrier]],KS_DB[[product]:[KS]],6,FALSE),0)</f>
        <v>0</v>
      </c>
      <c r="G3516" s="4" t="s">
        <v>34</v>
      </c>
      <c r="H3516" s="4" t="s">
        <v>657</v>
      </c>
      <c r="I3516" s="4" t="s">
        <v>43</v>
      </c>
      <c r="J3516" s="4" t="s">
        <v>37</v>
      </c>
      <c r="K3516" s="4" t="s">
        <v>658</v>
      </c>
      <c r="L3516" s="4" t="s">
        <v>39</v>
      </c>
      <c r="M3516" s="4" t="s">
        <v>44</v>
      </c>
      <c r="N3516" s="4" t="s">
        <v>41</v>
      </c>
      <c r="O3516" s="4">
        <v>41</v>
      </c>
      <c r="P3516" s="4">
        <v>41</v>
      </c>
      <c r="Q3516" s="4">
        <v>21</v>
      </c>
      <c r="R3516" s="4">
        <v>243</v>
      </c>
      <c r="S3516" s="4">
        <v>200</v>
      </c>
      <c r="T3516" s="4">
        <v>50</v>
      </c>
      <c r="U3516" s="4">
        <v>28</v>
      </c>
      <c r="V3516" s="4">
        <v>28</v>
      </c>
      <c r="W3516" s="4">
        <v>52</v>
      </c>
      <c r="X3516" s="4">
        <v>46</v>
      </c>
      <c r="Y3516" s="4">
        <v>23</v>
      </c>
      <c r="Z3516" s="4">
        <v>23</v>
      </c>
      <c r="AA3516" s="4">
        <v>23</v>
      </c>
      <c r="AB3516" s="4">
        <v>0</v>
      </c>
      <c r="AC3516" s="4">
        <v>0</v>
      </c>
      <c r="AD3516" s="4">
        <v>0</v>
      </c>
      <c r="AE3516" s="4">
        <v>0</v>
      </c>
      <c r="AF3516" s="4">
        <v>26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</row>
    <row r="3517" spans="1:40" ht="15" customHeight="1" x14ac:dyDescent="0.25">
      <c r="A3517" s="4" t="str">
        <f>EB[[#This Row],[unit]] &amp; "#" &amp; EB[[#This Row],[indic_nrg]] &amp; "#" &amp; EB[[#This Row],[product]] &amp; "#" &amp; EB[[#This Row],[geo]]</f>
        <v>TJ#B_101851#2112#CZ</v>
      </c>
      <c r="B3517" s="4" t="str">
        <f>VLOOKUP(EB[[#This Row],[product]],KS_DB[[product]:[KS]],5,FALSE)</f>
        <v>solid</v>
      </c>
      <c r="C3517" s="4" t="str">
        <f>VLOOKUP(EB[[#This Row],[product]],KS_DB[[product]:[KS]],6,FALSE)</f>
        <v>solid</v>
      </c>
      <c r="D3517" s="4">
        <f>VLOOKUP(EB[[#This Row],[product]],Carriers[],4,FALSE)</f>
        <v>1</v>
      </c>
      <c r="E3517" s="4">
        <f>VLOOKUP(EB[[#This Row],[indic_nrg]],Indicators[],4,FALSE)</f>
        <v>0</v>
      </c>
      <c r="F3517" s="4">
        <f>IFERROR(VLOOKUP(EB[[#This Row],[Source_carrier]],KS_DB[[product]:[KS]],6,FALSE),0)</f>
        <v>0</v>
      </c>
      <c r="G3517" s="4" t="s">
        <v>34</v>
      </c>
      <c r="H3517" s="4" t="s">
        <v>657</v>
      </c>
      <c r="I3517" s="4" t="s">
        <v>45</v>
      </c>
      <c r="J3517" s="4" t="s">
        <v>37</v>
      </c>
      <c r="K3517" s="4" t="s">
        <v>658</v>
      </c>
      <c r="L3517" s="4" t="s">
        <v>39</v>
      </c>
      <c r="M3517" s="4" t="s">
        <v>46</v>
      </c>
      <c r="N3517" s="4" t="s">
        <v>41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0</v>
      </c>
      <c r="Y3517" s="4">
        <v>0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</row>
    <row r="3518" spans="1:40" ht="15" customHeight="1" x14ac:dyDescent="0.25">
      <c r="A3518" s="4" t="str">
        <f>EB[[#This Row],[unit]] &amp; "#" &amp; EB[[#This Row],[indic_nrg]] &amp; "#" &amp; EB[[#This Row],[product]] &amp; "#" &amp; EB[[#This Row],[geo]]</f>
        <v>TJ#B_101851#2115#CZ</v>
      </c>
      <c r="B3518" s="4" t="str">
        <f>VLOOKUP(EB[[#This Row],[product]],KS_DB[[product]:[KS]],5,FALSE)</f>
        <v>solid</v>
      </c>
      <c r="C3518" s="4" t="str">
        <f>VLOOKUP(EB[[#This Row],[product]],KS_DB[[product]:[KS]],6,FALSE)</f>
        <v>solid</v>
      </c>
      <c r="D3518" s="4">
        <f>VLOOKUP(EB[[#This Row],[product]],Carriers[],4,FALSE)</f>
        <v>1</v>
      </c>
      <c r="E3518" s="4">
        <f>VLOOKUP(EB[[#This Row],[indic_nrg]],Indicators[],4,FALSE)</f>
        <v>0</v>
      </c>
      <c r="F3518" s="4">
        <f>IFERROR(VLOOKUP(EB[[#This Row],[Source_carrier]],KS_DB[[product]:[KS]],6,FALSE),0)</f>
        <v>0</v>
      </c>
      <c r="G3518" s="4" t="s">
        <v>34</v>
      </c>
      <c r="H3518" s="4" t="s">
        <v>657</v>
      </c>
      <c r="I3518" s="4" t="s">
        <v>47</v>
      </c>
      <c r="J3518" s="4" t="s">
        <v>37</v>
      </c>
      <c r="K3518" s="4" t="s">
        <v>658</v>
      </c>
      <c r="L3518" s="4" t="s">
        <v>39</v>
      </c>
      <c r="M3518" s="4" t="s">
        <v>48</v>
      </c>
      <c r="N3518" s="4" t="s">
        <v>41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</row>
    <row r="3519" spans="1:40" ht="15" customHeight="1" x14ac:dyDescent="0.25">
      <c r="A3519" s="4" t="str">
        <f>EB[[#This Row],[unit]] &amp; "#" &amp; EB[[#This Row],[indic_nrg]] &amp; "#" &amp; EB[[#This Row],[product]] &amp; "#" &amp; EB[[#This Row],[geo]]</f>
        <v>TJ#B_101851#2116#CZ</v>
      </c>
      <c r="B3519" s="4" t="str">
        <f>VLOOKUP(EB[[#This Row],[product]],KS_DB[[product]:[KS]],5,FALSE)</f>
        <v>solid</v>
      </c>
      <c r="C3519" s="4" t="str">
        <f>VLOOKUP(EB[[#This Row],[product]],KS_DB[[product]:[KS]],6,FALSE)</f>
        <v>solid</v>
      </c>
      <c r="D3519" s="4">
        <f>VLOOKUP(EB[[#This Row],[product]],Carriers[],4,FALSE)</f>
        <v>1</v>
      </c>
      <c r="E3519" s="4">
        <f>VLOOKUP(EB[[#This Row],[indic_nrg]],Indicators[],4,FALSE)</f>
        <v>0</v>
      </c>
      <c r="F3519" s="4">
        <f>IFERROR(VLOOKUP(EB[[#This Row],[Source_carrier]],KS_DB[[product]:[KS]],6,FALSE),0)</f>
        <v>0</v>
      </c>
      <c r="G3519" s="4" t="s">
        <v>34</v>
      </c>
      <c r="H3519" s="4" t="s">
        <v>657</v>
      </c>
      <c r="I3519" s="4" t="s">
        <v>49</v>
      </c>
      <c r="J3519" s="4" t="s">
        <v>37</v>
      </c>
      <c r="K3519" s="4" t="s">
        <v>658</v>
      </c>
      <c r="L3519" s="4" t="s">
        <v>39</v>
      </c>
      <c r="M3519" s="4" t="s">
        <v>50</v>
      </c>
      <c r="N3519" s="4" t="s">
        <v>41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</row>
    <row r="3520" spans="1:40" ht="15" customHeight="1" x14ac:dyDescent="0.25">
      <c r="A3520" s="4" t="str">
        <f>EB[[#This Row],[unit]] &amp; "#" &amp; EB[[#This Row],[indic_nrg]] &amp; "#" &amp; EB[[#This Row],[product]] &amp; "#" &amp; EB[[#This Row],[geo]]</f>
        <v>TJ#B_101851#2117#CZ</v>
      </c>
      <c r="B3520" s="4" t="str">
        <f>VLOOKUP(EB[[#This Row],[product]],KS_DB[[product]:[KS]],5,FALSE)</f>
        <v>solid</v>
      </c>
      <c r="C3520" s="4" t="str">
        <f>VLOOKUP(EB[[#This Row],[product]],KS_DB[[product]:[KS]],6,FALSE)</f>
        <v>solid</v>
      </c>
      <c r="D3520" s="4">
        <f>VLOOKUP(EB[[#This Row],[product]],Carriers[],4,FALSE)</f>
        <v>1</v>
      </c>
      <c r="E3520" s="4">
        <f>VLOOKUP(EB[[#This Row],[indic_nrg]],Indicators[],4,FALSE)</f>
        <v>0</v>
      </c>
      <c r="F3520" s="4">
        <f>IFERROR(VLOOKUP(EB[[#This Row],[Source_carrier]],KS_DB[[product]:[KS]],6,FALSE),0)</f>
        <v>0</v>
      </c>
      <c r="G3520" s="4" t="s">
        <v>34</v>
      </c>
      <c r="H3520" s="4" t="s">
        <v>657</v>
      </c>
      <c r="I3520" s="4" t="s">
        <v>51</v>
      </c>
      <c r="J3520" s="4" t="s">
        <v>37</v>
      </c>
      <c r="K3520" s="4" t="s">
        <v>658</v>
      </c>
      <c r="L3520" s="4" t="s">
        <v>39</v>
      </c>
      <c r="M3520" s="4" t="s">
        <v>52</v>
      </c>
      <c r="N3520" s="4" t="s">
        <v>41</v>
      </c>
      <c r="O3520" s="4">
        <v>41</v>
      </c>
      <c r="P3520" s="4">
        <v>41</v>
      </c>
      <c r="Q3520" s="4">
        <v>21</v>
      </c>
      <c r="R3520" s="4">
        <v>129</v>
      </c>
      <c r="S3520" s="4">
        <v>86</v>
      </c>
      <c r="T3520" s="4">
        <v>21</v>
      </c>
      <c r="U3520" s="4">
        <v>0</v>
      </c>
      <c r="V3520" s="4">
        <v>0</v>
      </c>
      <c r="W3520" s="4">
        <v>24</v>
      </c>
      <c r="X3520" s="4">
        <v>46</v>
      </c>
      <c r="Y3520" s="4">
        <v>23</v>
      </c>
      <c r="Z3520" s="4">
        <v>23</v>
      </c>
      <c r="AA3520" s="4">
        <v>23</v>
      </c>
      <c r="AB3520" s="4">
        <v>0</v>
      </c>
      <c r="AC3520" s="4">
        <v>0</v>
      </c>
      <c r="AD3520" s="4">
        <v>0</v>
      </c>
      <c r="AE3520" s="4">
        <v>0</v>
      </c>
      <c r="AF3520" s="4">
        <v>26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</row>
    <row r="3521" spans="1:40" ht="15" customHeight="1" x14ac:dyDescent="0.25">
      <c r="A3521" s="4" t="str">
        <f>EB[[#This Row],[unit]] &amp; "#" &amp; EB[[#This Row],[indic_nrg]] &amp; "#" &amp; EB[[#This Row],[product]] &amp; "#" &amp; EB[[#This Row],[geo]]</f>
        <v>TJ#B_101851#2118#CZ</v>
      </c>
      <c r="B3521" s="4" t="str">
        <f>VLOOKUP(EB[[#This Row],[product]],KS_DB[[product]:[KS]],5,FALSE)</f>
        <v>solid</v>
      </c>
      <c r="C3521" s="4" t="str">
        <f>VLOOKUP(EB[[#This Row],[product]],KS_DB[[product]:[KS]],6,FALSE)</f>
        <v>solid</v>
      </c>
      <c r="D3521" s="4">
        <f>VLOOKUP(EB[[#This Row],[product]],Carriers[],4,FALSE)</f>
        <v>1</v>
      </c>
      <c r="E3521" s="4">
        <f>VLOOKUP(EB[[#This Row],[indic_nrg]],Indicators[],4,FALSE)</f>
        <v>0</v>
      </c>
      <c r="F3521" s="4">
        <f>IFERROR(VLOOKUP(EB[[#This Row],[Source_carrier]],KS_DB[[product]:[KS]],6,FALSE),0)</f>
        <v>0</v>
      </c>
      <c r="G3521" s="4" t="s">
        <v>34</v>
      </c>
      <c r="H3521" s="4" t="s">
        <v>657</v>
      </c>
      <c r="I3521" s="4" t="s">
        <v>53</v>
      </c>
      <c r="J3521" s="4" t="s">
        <v>37</v>
      </c>
      <c r="K3521" s="4" t="s">
        <v>658</v>
      </c>
      <c r="L3521" s="4" t="s">
        <v>39</v>
      </c>
      <c r="M3521" s="4" t="s">
        <v>54</v>
      </c>
      <c r="N3521" s="4" t="s">
        <v>41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4">
        <v>0</v>
      </c>
    </row>
    <row r="3522" spans="1:40" ht="15" customHeight="1" x14ac:dyDescent="0.25">
      <c r="A3522" s="4" t="str">
        <f>EB[[#This Row],[unit]] &amp; "#" &amp; EB[[#This Row],[indic_nrg]] &amp; "#" &amp; EB[[#This Row],[product]] &amp; "#" &amp; EB[[#This Row],[geo]]</f>
        <v>TJ#B_101851#2121#CZ</v>
      </c>
      <c r="B3522" s="4" t="str">
        <f>VLOOKUP(EB[[#This Row],[product]],KS_DB[[product]:[KS]],5,FALSE)</f>
        <v>solid</v>
      </c>
      <c r="C3522" s="4" t="str">
        <f>VLOOKUP(EB[[#This Row],[product]],KS_DB[[product]:[KS]],6,FALSE)</f>
        <v>solid</v>
      </c>
      <c r="D3522" s="4">
        <f>VLOOKUP(EB[[#This Row],[product]],Carriers[],4,FALSE)</f>
        <v>1</v>
      </c>
      <c r="E3522" s="4">
        <f>VLOOKUP(EB[[#This Row],[indic_nrg]],Indicators[],4,FALSE)</f>
        <v>0</v>
      </c>
      <c r="F3522" s="4">
        <f>IFERROR(VLOOKUP(EB[[#This Row],[Source_carrier]],KS_DB[[product]:[KS]],6,FALSE),0)</f>
        <v>0</v>
      </c>
      <c r="G3522" s="4" t="s">
        <v>34</v>
      </c>
      <c r="H3522" s="4" t="s">
        <v>657</v>
      </c>
      <c r="I3522" s="4" t="s">
        <v>55</v>
      </c>
      <c r="J3522" s="4" t="s">
        <v>37</v>
      </c>
      <c r="K3522" s="4" t="s">
        <v>658</v>
      </c>
      <c r="L3522" s="4" t="s">
        <v>39</v>
      </c>
      <c r="M3522" s="4" t="s">
        <v>56</v>
      </c>
      <c r="N3522" s="4" t="s">
        <v>41</v>
      </c>
      <c r="O3522" s="4">
        <v>0</v>
      </c>
      <c r="P3522" s="4">
        <v>0</v>
      </c>
      <c r="Q3522" s="4">
        <v>0</v>
      </c>
      <c r="R3522" s="4">
        <v>114</v>
      </c>
      <c r="S3522" s="4">
        <v>114</v>
      </c>
      <c r="T3522" s="4">
        <v>28</v>
      </c>
      <c r="U3522" s="4">
        <v>28</v>
      </c>
      <c r="V3522" s="4">
        <v>28</v>
      </c>
      <c r="W3522" s="4">
        <v>28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</row>
    <row r="3523" spans="1:40" ht="15" customHeight="1" x14ac:dyDescent="0.25">
      <c r="A3523" s="4" t="str">
        <f>EB[[#This Row],[unit]] &amp; "#" &amp; EB[[#This Row],[indic_nrg]] &amp; "#" &amp; EB[[#This Row],[product]] &amp; "#" &amp; EB[[#This Row],[geo]]</f>
        <v>TJ#B_101851#2122#CZ</v>
      </c>
      <c r="B3523" s="4" t="str">
        <f>VLOOKUP(EB[[#This Row],[product]],KS_DB[[product]:[KS]],5,FALSE)</f>
        <v>solid</v>
      </c>
      <c r="C3523" s="4" t="str">
        <f>VLOOKUP(EB[[#This Row],[product]],KS_DB[[product]:[KS]],6,FALSE)</f>
        <v>solid</v>
      </c>
      <c r="D3523" s="4">
        <f>VLOOKUP(EB[[#This Row],[product]],Carriers[],4,FALSE)</f>
        <v>1</v>
      </c>
      <c r="E3523" s="4">
        <f>VLOOKUP(EB[[#This Row],[indic_nrg]],Indicators[],4,FALSE)</f>
        <v>0</v>
      </c>
      <c r="F3523" s="4">
        <f>IFERROR(VLOOKUP(EB[[#This Row],[Source_carrier]],KS_DB[[product]:[KS]],6,FALSE),0)</f>
        <v>0</v>
      </c>
      <c r="G3523" s="4" t="s">
        <v>34</v>
      </c>
      <c r="H3523" s="4" t="s">
        <v>657</v>
      </c>
      <c r="I3523" s="4" t="s">
        <v>57</v>
      </c>
      <c r="J3523" s="4" t="s">
        <v>37</v>
      </c>
      <c r="K3523" s="4" t="s">
        <v>658</v>
      </c>
      <c r="L3523" s="4" t="s">
        <v>39</v>
      </c>
      <c r="M3523" s="4" t="s">
        <v>58</v>
      </c>
      <c r="N3523" s="4" t="s">
        <v>41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</row>
    <row r="3524" spans="1:40" ht="15" customHeight="1" x14ac:dyDescent="0.25">
      <c r="A3524" s="4" t="str">
        <f>EB[[#This Row],[unit]] &amp; "#" &amp; EB[[#This Row],[indic_nrg]] &amp; "#" &amp; EB[[#This Row],[product]] &amp; "#" &amp; EB[[#This Row],[geo]]</f>
        <v>TJ#B_101851#2130#CZ</v>
      </c>
      <c r="B3524" s="4" t="str">
        <f>VLOOKUP(EB[[#This Row],[product]],KS_DB[[product]:[KS]],5,FALSE)</f>
        <v>solid</v>
      </c>
      <c r="C3524" s="4" t="str">
        <f>VLOOKUP(EB[[#This Row],[product]],KS_DB[[product]:[KS]],6,FALSE)</f>
        <v>solid</v>
      </c>
      <c r="D3524" s="4">
        <f>VLOOKUP(EB[[#This Row],[product]],Carriers[],4,FALSE)</f>
        <v>1</v>
      </c>
      <c r="E3524" s="4">
        <f>VLOOKUP(EB[[#This Row],[indic_nrg]],Indicators[],4,FALSE)</f>
        <v>0</v>
      </c>
      <c r="F3524" s="4">
        <f>IFERROR(VLOOKUP(EB[[#This Row],[Source_carrier]],KS_DB[[product]:[KS]],6,FALSE),0)</f>
        <v>0</v>
      </c>
      <c r="G3524" s="4" t="s">
        <v>34</v>
      </c>
      <c r="H3524" s="4" t="s">
        <v>657</v>
      </c>
      <c r="I3524" s="4" t="s">
        <v>59</v>
      </c>
      <c r="J3524" s="4" t="s">
        <v>37</v>
      </c>
      <c r="K3524" s="4" t="s">
        <v>658</v>
      </c>
      <c r="L3524" s="4" t="s">
        <v>39</v>
      </c>
      <c r="M3524" s="4" t="s">
        <v>60</v>
      </c>
      <c r="N3524" s="4" t="s">
        <v>41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</row>
    <row r="3525" spans="1:40" ht="15" customHeight="1" x14ac:dyDescent="0.25">
      <c r="A3525" s="4" t="str">
        <f>EB[[#This Row],[unit]] &amp; "#" &amp; EB[[#This Row],[indic_nrg]] &amp; "#" &amp; EB[[#This Row],[product]] &amp; "#" &amp; EB[[#This Row],[geo]]</f>
        <v>TJ#B_101851#2200#CZ</v>
      </c>
      <c r="B3525" s="4" t="str">
        <f>VLOOKUP(EB[[#This Row],[product]],KS_DB[[product]:[KS]],5,FALSE)</f>
        <v>solid</v>
      </c>
      <c r="C3525" s="4" t="str">
        <f>VLOOKUP(EB[[#This Row],[product]],KS_DB[[product]:[KS]],6,FALSE)</f>
        <v>solid</v>
      </c>
      <c r="D3525" s="4">
        <f>VLOOKUP(EB[[#This Row],[product]],Carriers[],4,FALSE)</f>
        <v>0</v>
      </c>
      <c r="E3525" s="4">
        <f>VLOOKUP(EB[[#This Row],[indic_nrg]],Indicators[],4,FALSE)</f>
        <v>0</v>
      </c>
      <c r="F3525" s="4">
        <f>IFERROR(VLOOKUP(EB[[#This Row],[Source_carrier]],KS_DB[[product]:[KS]],6,FALSE),0)</f>
        <v>0</v>
      </c>
      <c r="G3525" s="4" t="s">
        <v>34</v>
      </c>
      <c r="H3525" s="4" t="s">
        <v>657</v>
      </c>
      <c r="I3525" s="4" t="s">
        <v>61</v>
      </c>
      <c r="J3525" s="4" t="s">
        <v>37</v>
      </c>
      <c r="K3525" s="4" t="s">
        <v>658</v>
      </c>
      <c r="L3525" s="4" t="s">
        <v>39</v>
      </c>
      <c r="M3525" s="4" t="s">
        <v>62</v>
      </c>
      <c r="N3525" s="4" t="s">
        <v>41</v>
      </c>
      <c r="O3525" s="4">
        <v>1390</v>
      </c>
      <c r="P3525" s="4">
        <v>1472</v>
      </c>
      <c r="Q3525" s="4">
        <v>1602</v>
      </c>
      <c r="R3525" s="4">
        <v>1154</v>
      </c>
      <c r="S3525" s="4">
        <v>883</v>
      </c>
      <c r="T3525" s="4">
        <v>707</v>
      </c>
      <c r="U3525" s="4">
        <v>1507</v>
      </c>
      <c r="V3525" s="4">
        <v>718</v>
      </c>
      <c r="W3525" s="4">
        <v>579</v>
      </c>
      <c r="X3525" s="4">
        <v>234</v>
      </c>
      <c r="Y3525" s="4">
        <v>489</v>
      </c>
      <c r="Z3525" s="4">
        <v>320</v>
      </c>
      <c r="AA3525" s="4">
        <v>360</v>
      </c>
      <c r="AB3525" s="4">
        <v>609</v>
      </c>
      <c r="AC3525" s="4">
        <v>51</v>
      </c>
      <c r="AD3525" s="4">
        <v>61</v>
      </c>
      <c r="AE3525" s="4">
        <v>50</v>
      </c>
      <c r="AF3525" s="4">
        <v>49</v>
      </c>
      <c r="AG3525" s="4">
        <v>25</v>
      </c>
      <c r="AH3525" s="4">
        <v>13</v>
      </c>
      <c r="AI3525" s="4">
        <v>25</v>
      </c>
      <c r="AJ3525" s="4">
        <v>24</v>
      </c>
      <c r="AK3525" s="4">
        <v>13</v>
      </c>
      <c r="AL3525" s="4">
        <v>12</v>
      </c>
      <c r="AM3525" s="4">
        <v>49</v>
      </c>
      <c r="AN3525" s="4">
        <v>38</v>
      </c>
    </row>
    <row r="3526" spans="1:40" ht="15" customHeight="1" x14ac:dyDescent="0.25">
      <c r="A3526" s="4" t="str">
        <f>EB[[#This Row],[unit]] &amp; "#" &amp; EB[[#This Row],[indic_nrg]] &amp; "#" &amp; EB[[#This Row],[product]] &amp; "#" &amp; EB[[#This Row],[geo]]</f>
        <v>TJ#B_101851#2210#CZ</v>
      </c>
      <c r="B3526" s="4" t="str">
        <f>VLOOKUP(EB[[#This Row],[product]],KS_DB[[product]:[KS]],5,FALSE)</f>
        <v>solid</v>
      </c>
      <c r="C3526" s="4" t="str">
        <f>VLOOKUP(EB[[#This Row],[product]],KS_DB[[product]:[KS]],6,FALSE)</f>
        <v>solid</v>
      </c>
      <c r="D3526" s="4">
        <f>VLOOKUP(EB[[#This Row],[product]],Carriers[],4,FALSE)</f>
        <v>1</v>
      </c>
      <c r="E3526" s="4">
        <f>VLOOKUP(EB[[#This Row],[indic_nrg]],Indicators[],4,FALSE)</f>
        <v>0</v>
      </c>
      <c r="F3526" s="4">
        <f>IFERROR(VLOOKUP(EB[[#This Row],[Source_carrier]],KS_DB[[product]:[KS]],6,FALSE),0)</f>
        <v>0</v>
      </c>
      <c r="G3526" s="4" t="s">
        <v>34</v>
      </c>
      <c r="H3526" s="4" t="s">
        <v>657</v>
      </c>
      <c r="I3526" s="4" t="s">
        <v>63</v>
      </c>
      <c r="J3526" s="4" t="s">
        <v>37</v>
      </c>
      <c r="K3526" s="4" t="s">
        <v>658</v>
      </c>
      <c r="L3526" s="4" t="s">
        <v>39</v>
      </c>
      <c r="M3526" s="4" t="s">
        <v>64</v>
      </c>
      <c r="N3526" s="4" t="s">
        <v>41</v>
      </c>
      <c r="O3526" s="4">
        <v>1390</v>
      </c>
      <c r="P3526" s="4">
        <v>1472</v>
      </c>
      <c r="Q3526" s="4">
        <v>1602</v>
      </c>
      <c r="R3526" s="4">
        <v>1154</v>
      </c>
      <c r="S3526" s="4">
        <v>883</v>
      </c>
      <c r="T3526" s="4">
        <v>707</v>
      </c>
      <c r="U3526" s="4">
        <v>1507</v>
      </c>
      <c r="V3526" s="4">
        <v>718</v>
      </c>
      <c r="W3526" s="4">
        <v>579</v>
      </c>
      <c r="X3526" s="4">
        <v>234</v>
      </c>
      <c r="Y3526" s="4">
        <v>489</v>
      </c>
      <c r="Z3526" s="4">
        <v>320</v>
      </c>
      <c r="AA3526" s="4">
        <v>360</v>
      </c>
      <c r="AB3526" s="4">
        <v>609</v>
      </c>
      <c r="AC3526" s="4">
        <v>51</v>
      </c>
      <c r="AD3526" s="4">
        <v>61</v>
      </c>
      <c r="AE3526" s="4">
        <v>50</v>
      </c>
      <c r="AF3526" s="4">
        <v>49</v>
      </c>
      <c r="AG3526" s="4">
        <v>25</v>
      </c>
      <c r="AH3526" s="4">
        <v>13</v>
      </c>
      <c r="AI3526" s="4">
        <v>25</v>
      </c>
      <c r="AJ3526" s="4">
        <v>24</v>
      </c>
      <c r="AK3526" s="4">
        <v>13</v>
      </c>
      <c r="AL3526" s="4">
        <v>12</v>
      </c>
      <c r="AM3526" s="4">
        <v>49</v>
      </c>
      <c r="AN3526" s="4">
        <v>38</v>
      </c>
    </row>
    <row r="3527" spans="1:40" ht="15" customHeight="1" x14ac:dyDescent="0.25">
      <c r="A3527" s="4" t="str">
        <f>EB[[#This Row],[unit]] &amp; "#" &amp; EB[[#This Row],[indic_nrg]] &amp; "#" &amp; EB[[#This Row],[product]] &amp; "#" &amp; EB[[#This Row],[geo]]</f>
        <v>TJ#B_101851#2230#CZ</v>
      </c>
      <c r="B3527" s="4" t="str">
        <f>VLOOKUP(EB[[#This Row],[product]],KS_DB[[product]:[KS]],5,FALSE)</f>
        <v>solid</v>
      </c>
      <c r="C3527" s="4" t="str">
        <f>VLOOKUP(EB[[#This Row],[product]],KS_DB[[product]:[KS]],6,FALSE)</f>
        <v>solid</v>
      </c>
      <c r="D3527" s="4">
        <f>VLOOKUP(EB[[#This Row],[product]],Carriers[],4,FALSE)</f>
        <v>1</v>
      </c>
      <c r="E3527" s="4">
        <f>VLOOKUP(EB[[#This Row],[indic_nrg]],Indicators[],4,FALSE)</f>
        <v>0</v>
      </c>
      <c r="F3527" s="4">
        <f>IFERROR(VLOOKUP(EB[[#This Row],[Source_carrier]],KS_DB[[product]:[KS]],6,FALSE),0)</f>
        <v>0</v>
      </c>
      <c r="G3527" s="4" t="s">
        <v>34</v>
      </c>
      <c r="H3527" s="4" t="s">
        <v>657</v>
      </c>
      <c r="I3527" s="4" t="s">
        <v>65</v>
      </c>
      <c r="J3527" s="4" t="s">
        <v>37</v>
      </c>
      <c r="K3527" s="4" t="s">
        <v>658</v>
      </c>
      <c r="L3527" s="4" t="s">
        <v>39</v>
      </c>
      <c r="M3527" s="4" t="s">
        <v>66</v>
      </c>
      <c r="N3527" s="4" t="s">
        <v>41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</row>
    <row r="3528" spans="1:40" ht="15" customHeight="1" x14ac:dyDescent="0.25">
      <c r="A3528" s="4" t="str">
        <f>EB[[#This Row],[unit]] &amp; "#" &amp; EB[[#This Row],[indic_nrg]] &amp; "#" &amp; EB[[#This Row],[product]] &amp; "#" &amp; EB[[#This Row],[geo]]</f>
        <v>TJ#B_101851#2310#CZ</v>
      </c>
      <c r="B3528" s="4" t="str">
        <f>VLOOKUP(EB[[#This Row],[product]],KS_DB[[product]:[KS]],5,FALSE)</f>
        <v>solid</v>
      </c>
      <c r="C3528" s="4" t="str">
        <f>VLOOKUP(EB[[#This Row],[product]],KS_DB[[product]:[KS]],6,FALSE)</f>
        <v>solid</v>
      </c>
      <c r="D3528" s="4">
        <f>VLOOKUP(EB[[#This Row],[product]],Carriers[],4,FALSE)</f>
        <v>1</v>
      </c>
      <c r="E3528" s="4">
        <f>VLOOKUP(EB[[#This Row],[indic_nrg]],Indicators[],4,FALSE)</f>
        <v>0</v>
      </c>
      <c r="F3528" s="4">
        <f>IFERROR(VLOOKUP(EB[[#This Row],[Source_carrier]],KS_DB[[product]:[KS]],6,FALSE),0)</f>
        <v>0</v>
      </c>
      <c r="G3528" s="4" t="s">
        <v>34</v>
      </c>
      <c r="H3528" s="4" t="s">
        <v>657</v>
      </c>
      <c r="I3528" s="4" t="s">
        <v>67</v>
      </c>
      <c r="J3528" s="4" t="s">
        <v>37</v>
      </c>
      <c r="K3528" s="4" t="s">
        <v>658</v>
      </c>
      <c r="L3528" s="4" t="s">
        <v>39</v>
      </c>
      <c r="M3528" s="4" t="s">
        <v>68</v>
      </c>
      <c r="N3528" s="4" t="s">
        <v>41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</v>
      </c>
      <c r="Y3528" s="4">
        <v>0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</row>
    <row r="3529" spans="1:40" ht="15" customHeight="1" x14ac:dyDescent="0.25">
      <c r="A3529" s="4" t="str">
        <f>EB[[#This Row],[unit]] &amp; "#" &amp; EB[[#This Row],[indic_nrg]] &amp; "#" &amp; EB[[#This Row],[product]] &amp; "#" &amp; EB[[#This Row],[geo]]</f>
        <v>TJ#B_101851#2330#CZ</v>
      </c>
      <c r="B3529" s="4" t="str">
        <f>VLOOKUP(EB[[#This Row],[product]],KS_DB[[product]:[KS]],5,FALSE)</f>
        <v>solid</v>
      </c>
      <c r="C3529" s="4" t="str">
        <f>VLOOKUP(EB[[#This Row],[product]],KS_DB[[product]:[KS]],6,FALSE)</f>
        <v>solid</v>
      </c>
      <c r="D3529" s="4">
        <f>VLOOKUP(EB[[#This Row],[product]],Carriers[],4,FALSE)</f>
        <v>1</v>
      </c>
      <c r="E3529" s="4">
        <f>VLOOKUP(EB[[#This Row],[indic_nrg]],Indicators[],4,FALSE)</f>
        <v>0</v>
      </c>
      <c r="F3529" s="4">
        <f>IFERROR(VLOOKUP(EB[[#This Row],[Source_carrier]],KS_DB[[product]:[KS]],6,FALSE),0)</f>
        <v>0</v>
      </c>
      <c r="G3529" s="4" t="s">
        <v>34</v>
      </c>
      <c r="H3529" s="4" t="s">
        <v>657</v>
      </c>
      <c r="I3529" s="4" t="s">
        <v>69</v>
      </c>
      <c r="J3529" s="4" t="s">
        <v>37</v>
      </c>
      <c r="K3529" s="4" t="s">
        <v>658</v>
      </c>
      <c r="L3529" s="4" t="s">
        <v>39</v>
      </c>
      <c r="M3529" s="4" t="s">
        <v>70</v>
      </c>
      <c r="N3529" s="4" t="s">
        <v>41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</row>
    <row r="3530" spans="1:40" ht="15" customHeight="1" x14ac:dyDescent="0.25">
      <c r="A3530" s="4" t="str">
        <f>EB[[#This Row],[unit]] &amp; "#" &amp; EB[[#This Row],[indic_nrg]] &amp; "#" &amp; EB[[#This Row],[product]] &amp; "#" &amp; EB[[#This Row],[geo]]</f>
        <v>TJ#B_101851#2410#CZ</v>
      </c>
      <c r="B3530" s="4" t="str">
        <f>VLOOKUP(EB[[#This Row],[product]],KS_DB[[product]:[KS]],5,FALSE)</f>
        <v>solid</v>
      </c>
      <c r="C3530" s="4" t="str">
        <f>VLOOKUP(EB[[#This Row],[product]],KS_DB[[product]:[KS]],6,FALSE)</f>
        <v>solid</v>
      </c>
      <c r="D3530" s="4">
        <f>VLOOKUP(EB[[#This Row],[product]],Carriers[],4,FALSE)</f>
        <v>1</v>
      </c>
      <c r="E3530" s="4">
        <f>VLOOKUP(EB[[#This Row],[indic_nrg]],Indicators[],4,FALSE)</f>
        <v>0</v>
      </c>
      <c r="F3530" s="4">
        <f>IFERROR(VLOOKUP(EB[[#This Row],[Source_carrier]],KS_DB[[product]:[KS]],6,FALSE),0)</f>
        <v>0</v>
      </c>
      <c r="G3530" s="4" t="s">
        <v>34</v>
      </c>
      <c r="H3530" s="4" t="s">
        <v>657</v>
      </c>
      <c r="I3530" s="4" t="s">
        <v>71</v>
      </c>
      <c r="J3530" s="4" t="s">
        <v>37</v>
      </c>
      <c r="K3530" s="4" t="s">
        <v>658</v>
      </c>
      <c r="L3530" s="4" t="s">
        <v>39</v>
      </c>
      <c r="M3530" s="4" t="s">
        <v>72</v>
      </c>
      <c r="N3530" s="4" t="s">
        <v>41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0</v>
      </c>
      <c r="Y3530" s="4">
        <v>0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</row>
    <row r="3531" spans="1:40" ht="15" customHeight="1" x14ac:dyDescent="0.25">
      <c r="A3531" s="4" t="str">
        <f>EB[[#This Row],[unit]] &amp; "#" &amp; EB[[#This Row],[indic_nrg]] &amp; "#" &amp; EB[[#This Row],[product]] &amp; "#" &amp; EB[[#This Row],[geo]]</f>
        <v>TJ#B_101851#3000#CZ</v>
      </c>
      <c r="B3531" s="4" t="str">
        <f>VLOOKUP(EB[[#This Row],[product]],KS_DB[[product]:[KS]],5,FALSE)</f>
        <v>liquid</v>
      </c>
      <c r="C3531" s="4" t="str">
        <f>VLOOKUP(EB[[#This Row],[product]],KS_DB[[product]:[KS]],6,FALSE)</f>
        <v>liquid</v>
      </c>
      <c r="D3531" s="4">
        <f>VLOOKUP(EB[[#This Row],[product]],Carriers[],4,FALSE)</f>
        <v>0</v>
      </c>
      <c r="E3531" s="4">
        <f>VLOOKUP(EB[[#This Row],[indic_nrg]],Indicators[],4,FALSE)</f>
        <v>0</v>
      </c>
      <c r="F3531" s="4">
        <f>IFERROR(VLOOKUP(EB[[#This Row],[Source_carrier]],KS_DB[[product]:[KS]],6,FALSE),0)</f>
        <v>0</v>
      </c>
      <c r="G3531" s="4" t="s">
        <v>34</v>
      </c>
      <c r="H3531" s="4" t="s">
        <v>657</v>
      </c>
      <c r="I3531" s="4" t="s">
        <v>73</v>
      </c>
      <c r="J3531" s="4" t="s">
        <v>37</v>
      </c>
      <c r="K3531" s="4" t="s">
        <v>658</v>
      </c>
      <c r="L3531" s="4" t="s">
        <v>39</v>
      </c>
      <c r="M3531" s="4" t="s">
        <v>74</v>
      </c>
      <c r="N3531" s="4" t="s">
        <v>41</v>
      </c>
      <c r="O3531" s="4">
        <v>0</v>
      </c>
      <c r="P3531" s="4">
        <v>0</v>
      </c>
      <c r="Q3531" s="4">
        <v>0</v>
      </c>
      <c r="R3531" s="4">
        <v>0</v>
      </c>
      <c r="S3531" s="4">
        <v>1010</v>
      </c>
      <c r="T3531" s="4">
        <v>854</v>
      </c>
      <c r="U3531" s="4">
        <v>1714</v>
      </c>
      <c r="V3531" s="4">
        <v>864</v>
      </c>
      <c r="W3531" s="4">
        <v>944</v>
      </c>
      <c r="X3531" s="4">
        <v>331</v>
      </c>
      <c r="Y3531" s="4">
        <v>539</v>
      </c>
      <c r="Z3531" s="4">
        <v>574</v>
      </c>
      <c r="AA3531" s="4">
        <v>369</v>
      </c>
      <c r="AB3531" s="4">
        <v>364</v>
      </c>
      <c r="AC3531" s="4">
        <v>360</v>
      </c>
      <c r="AD3531" s="4">
        <v>402</v>
      </c>
      <c r="AE3531" s="4">
        <v>403</v>
      </c>
      <c r="AF3531" s="4">
        <v>363</v>
      </c>
      <c r="AG3531" s="4">
        <v>283</v>
      </c>
      <c r="AH3531" s="4">
        <v>283</v>
      </c>
      <c r="AI3531" s="4">
        <v>323</v>
      </c>
      <c r="AJ3531" s="4">
        <v>203</v>
      </c>
      <c r="AK3531" s="4">
        <v>203</v>
      </c>
      <c r="AL3531" s="4">
        <v>243</v>
      </c>
      <c r="AM3531" s="4">
        <v>120</v>
      </c>
      <c r="AN3531" s="4">
        <v>123</v>
      </c>
    </row>
    <row r="3532" spans="1:40" ht="15" customHeight="1" x14ac:dyDescent="0.25">
      <c r="A3532" s="4" t="str">
        <f>EB[[#This Row],[unit]] &amp; "#" &amp; EB[[#This Row],[indic_nrg]] &amp; "#" &amp; EB[[#This Row],[product]] &amp; "#" &amp; EB[[#This Row],[geo]]</f>
        <v>TJ#B_101851#3200#CZ</v>
      </c>
      <c r="B3532" s="4" t="str">
        <f>VLOOKUP(EB[[#This Row],[product]],KS_DB[[product]:[KS]],5,FALSE)</f>
        <v>liquid</v>
      </c>
      <c r="C3532" s="4" t="str">
        <f>VLOOKUP(EB[[#This Row],[product]],KS_DB[[product]:[KS]],6,FALSE)</f>
        <v>liquid</v>
      </c>
      <c r="D3532" s="4">
        <f>VLOOKUP(EB[[#This Row],[product]],Carriers[],4,FALSE)</f>
        <v>0</v>
      </c>
      <c r="E3532" s="4">
        <f>VLOOKUP(EB[[#This Row],[indic_nrg]],Indicators[],4,FALSE)</f>
        <v>0</v>
      </c>
      <c r="F3532" s="4">
        <f>IFERROR(VLOOKUP(EB[[#This Row],[Source_carrier]],KS_DB[[product]:[KS]],6,FALSE),0)</f>
        <v>0</v>
      </c>
      <c r="G3532" s="4" t="s">
        <v>34</v>
      </c>
      <c r="H3532" s="4" t="s">
        <v>657</v>
      </c>
      <c r="I3532" s="4" t="s">
        <v>75</v>
      </c>
      <c r="J3532" s="4" t="s">
        <v>37</v>
      </c>
      <c r="K3532" s="4" t="s">
        <v>658</v>
      </c>
      <c r="L3532" s="4" t="s">
        <v>39</v>
      </c>
      <c r="M3532" s="4" t="s">
        <v>76</v>
      </c>
      <c r="N3532" s="4" t="s">
        <v>41</v>
      </c>
      <c r="O3532" s="4">
        <v>0</v>
      </c>
      <c r="P3532" s="4">
        <v>0</v>
      </c>
      <c r="Q3532" s="4">
        <v>0</v>
      </c>
      <c r="R3532" s="4">
        <v>0</v>
      </c>
      <c r="S3532" s="4">
        <v>1010</v>
      </c>
      <c r="T3532" s="4">
        <v>854</v>
      </c>
      <c r="U3532" s="4">
        <v>1714</v>
      </c>
      <c r="V3532" s="4">
        <v>864</v>
      </c>
      <c r="W3532" s="4">
        <v>944</v>
      </c>
      <c r="X3532" s="4">
        <v>331</v>
      </c>
      <c r="Y3532" s="4">
        <v>539</v>
      </c>
      <c r="Z3532" s="4">
        <v>574</v>
      </c>
      <c r="AA3532" s="4">
        <v>369</v>
      </c>
      <c r="AB3532" s="4">
        <v>364</v>
      </c>
      <c r="AC3532" s="4">
        <v>360</v>
      </c>
      <c r="AD3532" s="4">
        <v>402</v>
      </c>
      <c r="AE3532" s="4">
        <v>403</v>
      </c>
      <c r="AF3532" s="4">
        <v>363</v>
      </c>
      <c r="AG3532" s="4">
        <v>283</v>
      </c>
      <c r="AH3532" s="4">
        <v>283</v>
      </c>
      <c r="AI3532" s="4">
        <v>323</v>
      </c>
      <c r="AJ3532" s="4">
        <v>203</v>
      </c>
      <c r="AK3532" s="4">
        <v>203</v>
      </c>
      <c r="AL3532" s="4">
        <v>243</v>
      </c>
      <c r="AM3532" s="4">
        <v>120</v>
      </c>
      <c r="AN3532" s="4">
        <v>123</v>
      </c>
    </row>
    <row r="3533" spans="1:40" ht="15" customHeight="1" x14ac:dyDescent="0.25">
      <c r="A3533" s="4" t="str">
        <f>EB[[#This Row],[unit]] &amp; "#" &amp; EB[[#This Row],[indic_nrg]] &amp; "#" &amp; EB[[#This Row],[product]] &amp; "#" &amp; EB[[#This Row],[geo]]</f>
        <v>TJ#B_101851#3220#CZ</v>
      </c>
      <c r="B3533" s="4" t="str">
        <f>VLOOKUP(EB[[#This Row],[product]],KS_DB[[product]:[KS]],5,FALSE)</f>
        <v>liquid</v>
      </c>
      <c r="C3533" s="4" t="str">
        <f>VLOOKUP(EB[[#This Row],[product]],KS_DB[[product]:[KS]],6,FALSE)</f>
        <v>LPG</v>
      </c>
      <c r="D3533" s="4">
        <f>VLOOKUP(EB[[#This Row],[product]],Carriers[],4,FALSE)</f>
        <v>1</v>
      </c>
      <c r="E3533" s="4">
        <f>VLOOKUP(EB[[#This Row],[indic_nrg]],Indicators[],4,FALSE)</f>
        <v>0</v>
      </c>
      <c r="F3533" s="4">
        <f>IFERROR(VLOOKUP(EB[[#This Row],[Source_carrier]],KS_DB[[product]:[KS]],6,FALSE),0)</f>
        <v>0</v>
      </c>
      <c r="G3533" s="4" t="s">
        <v>34</v>
      </c>
      <c r="H3533" s="4" t="s">
        <v>657</v>
      </c>
      <c r="I3533" s="4" t="s">
        <v>77</v>
      </c>
      <c r="J3533" s="4" t="s">
        <v>37</v>
      </c>
      <c r="K3533" s="4" t="s">
        <v>658</v>
      </c>
      <c r="L3533" s="4" t="s">
        <v>39</v>
      </c>
      <c r="M3533" s="4" t="s">
        <v>78</v>
      </c>
      <c r="N3533" s="4" t="s">
        <v>41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46</v>
      </c>
      <c r="U3533" s="4">
        <v>46</v>
      </c>
      <c r="V3533" s="4">
        <v>46</v>
      </c>
      <c r="W3533" s="4">
        <v>46</v>
      </c>
      <c r="X3533" s="4">
        <v>0</v>
      </c>
      <c r="Y3533" s="4">
        <v>46</v>
      </c>
      <c r="Z3533" s="4">
        <v>89</v>
      </c>
      <c r="AA3533" s="4">
        <v>89</v>
      </c>
      <c r="AB3533" s="4">
        <v>44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</row>
    <row r="3534" spans="1:40" ht="15" customHeight="1" x14ac:dyDescent="0.25">
      <c r="A3534" s="4" t="str">
        <f>EB[[#This Row],[unit]] &amp; "#" &amp; EB[[#This Row],[indic_nrg]] &amp; "#" &amp; EB[[#This Row],[product]] &amp; "#" &amp; EB[[#This Row],[geo]]</f>
        <v>TJ#B_101851#3260#CZ</v>
      </c>
      <c r="B3534" s="4" t="str">
        <f>VLOOKUP(EB[[#This Row],[product]],KS_DB[[product]:[KS]],5,FALSE)</f>
        <v>liquid</v>
      </c>
      <c r="C3534" s="4" t="str">
        <f>VLOOKUP(EB[[#This Row],[product]],KS_DB[[product]:[KS]],6,FALSE)</f>
        <v>diesel</v>
      </c>
      <c r="D3534" s="4">
        <f>VLOOKUP(EB[[#This Row],[product]],Carriers[],4,FALSE)</f>
        <v>1</v>
      </c>
      <c r="E3534" s="4">
        <f>VLOOKUP(EB[[#This Row],[indic_nrg]],Indicators[],4,FALSE)</f>
        <v>0</v>
      </c>
      <c r="F3534" s="4">
        <f>IFERROR(VLOOKUP(EB[[#This Row],[Source_carrier]],KS_DB[[product]:[KS]],6,FALSE),0)</f>
        <v>0</v>
      </c>
      <c r="G3534" s="4" t="s">
        <v>34</v>
      </c>
      <c r="H3534" s="4" t="s">
        <v>657</v>
      </c>
      <c r="I3534" s="4" t="s">
        <v>79</v>
      </c>
      <c r="J3534" s="4" t="s">
        <v>37</v>
      </c>
      <c r="K3534" s="4" t="s">
        <v>658</v>
      </c>
      <c r="L3534" s="4" t="s">
        <v>39</v>
      </c>
      <c r="M3534" s="4" t="s">
        <v>80</v>
      </c>
      <c r="N3534" s="4" t="s">
        <v>41</v>
      </c>
      <c r="O3534" s="4">
        <v>0</v>
      </c>
      <c r="P3534" s="4">
        <v>0</v>
      </c>
      <c r="Q3534" s="4">
        <v>0</v>
      </c>
      <c r="R3534" s="4">
        <v>0</v>
      </c>
      <c r="S3534" s="4">
        <v>170</v>
      </c>
      <c r="T3534" s="4">
        <v>128</v>
      </c>
      <c r="U3534" s="4">
        <v>468</v>
      </c>
      <c r="V3534" s="4">
        <v>298</v>
      </c>
      <c r="W3534" s="4">
        <v>298</v>
      </c>
      <c r="X3534" s="4">
        <v>171</v>
      </c>
      <c r="Y3534" s="4">
        <v>213</v>
      </c>
      <c r="Z3534" s="4">
        <v>126</v>
      </c>
      <c r="AA3534" s="4">
        <v>0</v>
      </c>
      <c r="AB3534" s="4">
        <v>0</v>
      </c>
      <c r="AC3534" s="4">
        <v>0</v>
      </c>
      <c r="AD3534" s="4">
        <v>42</v>
      </c>
      <c r="AE3534" s="4">
        <v>43</v>
      </c>
      <c r="AF3534" s="4">
        <v>43</v>
      </c>
      <c r="AG3534" s="4">
        <v>43</v>
      </c>
      <c r="AH3534" s="4">
        <v>43</v>
      </c>
      <c r="AI3534" s="4">
        <v>43</v>
      </c>
      <c r="AJ3534" s="4">
        <v>43</v>
      </c>
      <c r="AK3534" s="4">
        <v>43</v>
      </c>
      <c r="AL3534" s="4">
        <v>43</v>
      </c>
      <c r="AM3534" s="4">
        <v>0</v>
      </c>
      <c r="AN3534" s="4">
        <v>43</v>
      </c>
    </row>
    <row r="3535" spans="1:40" ht="15" customHeight="1" x14ac:dyDescent="0.25">
      <c r="A3535" s="4" t="str">
        <f>EB[[#This Row],[unit]] &amp; "#" &amp; EB[[#This Row],[indic_nrg]] &amp; "#" &amp; EB[[#This Row],[product]] &amp; "#" &amp; EB[[#This Row],[geo]]</f>
        <v>TJ#B_101851#3270A#CZ</v>
      </c>
      <c r="B3535" s="4" t="str">
        <f>VLOOKUP(EB[[#This Row],[product]],KS_DB[[product]:[KS]],5,FALSE)</f>
        <v>liquid</v>
      </c>
      <c r="C3535" s="4" t="str">
        <f>VLOOKUP(EB[[#This Row],[product]],KS_DB[[product]:[KS]],6,FALSE)</f>
        <v>liquid</v>
      </c>
      <c r="D3535" s="4">
        <f>VLOOKUP(EB[[#This Row],[product]],Carriers[],4,FALSE)</f>
        <v>1</v>
      </c>
      <c r="E3535" s="4">
        <f>VLOOKUP(EB[[#This Row],[indic_nrg]],Indicators[],4,FALSE)</f>
        <v>0</v>
      </c>
      <c r="F3535" s="4">
        <f>IFERROR(VLOOKUP(EB[[#This Row],[Source_carrier]],KS_DB[[product]:[KS]],6,FALSE),0)</f>
        <v>0</v>
      </c>
      <c r="G3535" s="4" t="s">
        <v>34</v>
      </c>
      <c r="H3535" s="4" t="s">
        <v>657</v>
      </c>
      <c r="I3535" s="4" t="s">
        <v>81</v>
      </c>
      <c r="J3535" s="4" t="s">
        <v>37</v>
      </c>
      <c r="K3535" s="4" t="s">
        <v>658</v>
      </c>
      <c r="L3535" s="4" t="s">
        <v>39</v>
      </c>
      <c r="M3535" s="4" t="s">
        <v>82</v>
      </c>
      <c r="N3535" s="4" t="s">
        <v>41</v>
      </c>
      <c r="O3535" s="4">
        <v>0</v>
      </c>
      <c r="P3535" s="4">
        <v>0</v>
      </c>
      <c r="Q3535" s="4">
        <v>0</v>
      </c>
      <c r="R3535" s="4">
        <v>0</v>
      </c>
      <c r="S3535" s="4">
        <v>840</v>
      </c>
      <c r="T3535" s="4">
        <v>680</v>
      </c>
      <c r="U3535" s="4">
        <v>1200</v>
      </c>
      <c r="V3535" s="4">
        <v>520</v>
      </c>
      <c r="W3535" s="4">
        <v>600</v>
      </c>
      <c r="X3535" s="4">
        <v>160</v>
      </c>
      <c r="Y3535" s="4">
        <v>280</v>
      </c>
      <c r="Z3535" s="4">
        <v>360</v>
      </c>
      <c r="AA3535" s="4">
        <v>280</v>
      </c>
      <c r="AB3535" s="4">
        <v>320</v>
      </c>
      <c r="AC3535" s="4">
        <v>360</v>
      </c>
      <c r="AD3535" s="4">
        <v>360</v>
      </c>
      <c r="AE3535" s="4">
        <v>360</v>
      </c>
      <c r="AF3535" s="4">
        <v>320</v>
      </c>
      <c r="AG3535" s="4">
        <v>240</v>
      </c>
      <c r="AH3535" s="4">
        <v>240</v>
      </c>
      <c r="AI3535" s="4">
        <v>240</v>
      </c>
      <c r="AJ3535" s="4">
        <v>160</v>
      </c>
      <c r="AK3535" s="4">
        <v>160</v>
      </c>
      <c r="AL3535" s="4">
        <v>200</v>
      </c>
      <c r="AM3535" s="4">
        <v>120</v>
      </c>
      <c r="AN3535" s="4">
        <v>80</v>
      </c>
    </row>
    <row r="3536" spans="1:40" ht="15" customHeight="1" x14ac:dyDescent="0.25">
      <c r="A3536" s="4" t="str">
        <f>EB[[#This Row],[unit]] &amp; "#" &amp; EB[[#This Row],[indic_nrg]] &amp; "#" &amp; EB[[#This Row],[product]] &amp; "#" &amp; EB[[#This Row],[geo]]</f>
        <v>TJ#B_101851#3295#CZ</v>
      </c>
      <c r="B3536" s="4" t="str">
        <f>VLOOKUP(EB[[#This Row],[product]],KS_DB[[product]:[KS]],5,FALSE)</f>
        <v>liquid</v>
      </c>
      <c r="C3536" s="4" t="str">
        <f>VLOOKUP(EB[[#This Row],[product]],KS_DB[[product]:[KS]],6,FALSE)</f>
        <v>liquid</v>
      </c>
      <c r="D3536" s="4">
        <f>VLOOKUP(EB[[#This Row],[product]],Carriers[],4,FALSE)</f>
        <v>1</v>
      </c>
      <c r="E3536" s="4">
        <f>VLOOKUP(EB[[#This Row],[indic_nrg]],Indicators[],4,FALSE)</f>
        <v>0</v>
      </c>
      <c r="F3536" s="4">
        <f>IFERROR(VLOOKUP(EB[[#This Row],[Source_carrier]],KS_DB[[product]:[KS]],6,FALSE),0)</f>
        <v>0</v>
      </c>
      <c r="G3536" s="4" t="s">
        <v>34</v>
      </c>
      <c r="H3536" s="4" t="s">
        <v>657</v>
      </c>
      <c r="I3536" s="4" t="s">
        <v>1153</v>
      </c>
      <c r="J3536" s="4" t="s">
        <v>37</v>
      </c>
      <c r="K3536" s="4" t="s">
        <v>658</v>
      </c>
      <c r="L3536" s="4" t="s">
        <v>39</v>
      </c>
      <c r="M3536" s="4" t="s">
        <v>1154</v>
      </c>
      <c r="N3536" s="4" t="s">
        <v>41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40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</row>
    <row r="3537" spans="1:40" ht="15" customHeight="1" x14ac:dyDescent="0.25">
      <c r="A3537" s="4" t="str">
        <f>EB[[#This Row],[unit]] &amp; "#" &amp; EB[[#This Row],[indic_nrg]] &amp; "#" &amp; EB[[#This Row],[product]] &amp; "#" &amp; EB[[#This Row],[geo]]</f>
        <v>TJ#B_101851#4000#CZ</v>
      </c>
      <c r="B3537" s="4" t="str">
        <f>VLOOKUP(EB[[#This Row],[product]],KS_DB[[product]:[KS]],5,FALSE)</f>
        <v>gas</v>
      </c>
      <c r="C3537" s="4" t="str">
        <f>VLOOKUP(EB[[#This Row],[product]],KS_DB[[product]:[KS]],6,FALSE)</f>
        <v>gas</v>
      </c>
      <c r="D3537" s="4">
        <f>VLOOKUP(EB[[#This Row],[product]],Carriers[],4,FALSE)</f>
        <v>0</v>
      </c>
      <c r="E3537" s="4">
        <f>VLOOKUP(EB[[#This Row],[indic_nrg]],Indicators[],4,FALSE)</f>
        <v>0</v>
      </c>
      <c r="F3537" s="4">
        <f>IFERROR(VLOOKUP(EB[[#This Row],[Source_carrier]],KS_DB[[product]:[KS]],6,FALSE),0)</f>
        <v>0</v>
      </c>
      <c r="G3537" s="4" t="s">
        <v>34</v>
      </c>
      <c r="H3537" s="4" t="s">
        <v>657</v>
      </c>
      <c r="I3537" s="4" t="s">
        <v>83</v>
      </c>
      <c r="J3537" s="4" t="s">
        <v>37</v>
      </c>
      <c r="K3537" s="4" t="s">
        <v>658</v>
      </c>
      <c r="L3537" s="4" t="s">
        <v>39</v>
      </c>
      <c r="M3537" s="4" t="s">
        <v>84</v>
      </c>
      <c r="N3537" s="4" t="s">
        <v>41</v>
      </c>
      <c r="O3537" s="4">
        <v>0</v>
      </c>
      <c r="P3537" s="4">
        <v>0</v>
      </c>
      <c r="Q3537" s="4">
        <v>0</v>
      </c>
      <c r="R3537" s="4">
        <v>10</v>
      </c>
      <c r="S3537" s="4">
        <v>1071</v>
      </c>
      <c r="T3537" s="4">
        <v>537</v>
      </c>
      <c r="U3537" s="4">
        <v>700</v>
      </c>
      <c r="V3537" s="4">
        <v>995</v>
      </c>
      <c r="W3537" s="4">
        <v>783</v>
      </c>
      <c r="X3537" s="4">
        <v>648</v>
      </c>
      <c r="Y3537" s="4">
        <v>714</v>
      </c>
      <c r="Z3537" s="4">
        <v>657</v>
      </c>
      <c r="AA3537" s="4">
        <v>684</v>
      </c>
      <c r="AB3537" s="4">
        <v>783</v>
      </c>
      <c r="AC3537" s="4">
        <v>886</v>
      </c>
      <c r="AD3537" s="4">
        <v>816</v>
      </c>
      <c r="AE3537" s="4">
        <v>963</v>
      </c>
      <c r="AF3537" s="4">
        <v>887</v>
      </c>
      <c r="AG3537" s="4">
        <v>1004</v>
      </c>
      <c r="AH3537" s="4">
        <v>1097</v>
      </c>
      <c r="AI3537" s="4">
        <v>1319</v>
      </c>
      <c r="AJ3537" s="4">
        <v>1402</v>
      </c>
      <c r="AK3537" s="4">
        <v>1449</v>
      </c>
      <c r="AL3537" s="4">
        <v>1325</v>
      </c>
      <c r="AM3537" s="4">
        <v>1032</v>
      </c>
      <c r="AN3537" s="4">
        <v>878</v>
      </c>
    </row>
    <row r="3538" spans="1:40" ht="15" customHeight="1" x14ac:dyDescent="0.25">
      <c r="A3538" s="4" t="str">
        <f>EB[[#This Row],[unit]] &amp; "#" &amp; EB[[#This Row],[indic_nrg]] &amp; "#" &amp; EB[[#This Row],[product]] &amp; "#" &amp; EB[[#This Row],[geo]]</f>
        <v>TJ#B_101851#4100#CZ</v>
      </c>
      <c r="B3538" s="4" t="str">
        <f>VLOOKUP(EB[[#This Row],[product]],KS_DB[[product]:[KS]],5,FALSE)</f>
        <v>gas</v>
      </c>
      <c r="C3538" s="4" t="str">
        <f>VLOOKUP(EB[[#This Row],[product]],KS_DB[[product]:[KS]],6,FALSE)</f>
        <v>gas</v>
      </c>
      <c r="D3538" s="4">
        <f>VLOOKUP(EB[[#This Row],[product]],Carriers[],4,FALSE)</f>
        <v>1</v>
      </c>
      <c r="E3538" s="4">
        <f>VLOOKUP(EB[[#This Row],[indic_nrg]],Indicators[],4,FALSE)</f>
        <v>0</v>
      </c>
      <c r="F3538" s="4">
        <f>IFERROR(VLOOKUP(EB[[#This Row],[Source_carrier]],KS_DB[[product]:[KS]],6,FALSE),0)</f>
        <v>0</v>
      </c>
      <c r="G3538" s="4" t="s">
        <v>34</v>
      </c>
      <c r="H3538" s="4" t="s">
        <v>657</v>
      </c>
      <c r="I3538" s="4" t="s">
        <v>85</v>
      </c>
      <c r="J3538" s="4" t="s">
        <v>37</v>
      </c>
      <c r="K3538" s="4" t="s">
        <v>658</v>
      </c>
      <c r="L3538" s="4" t="s">
        <v>39</v>
      </c>
      <c r="M3538" s="4" t="s">
        <v>86</v>
      </c>
      <c r="N3538" s="4" t="s">
        <v>41</v>
      </c>
      <c r="O3538" s="4">
        <v>0</v>
      </c>
      <c r="P3538" s="4">
        <v>0</v>
      </c>
      <c r="Q3538" s="4">
        <v>0</v>
      </c>
      <c r="R3538" s="4">
        <v>0</v>
      </c>
      <c r="S3538" s="4">
        <v>1058</v>
      </c>
      <c r="T3538" s="4">
        <v>535</v>
      </c>
      <c r="U3538" s="4">
        <v>700</v>
      </c>
      <c r="V3538" s="4">
        <v>995</v>
      </c>
      <c r="W3538" s="4">
        <v>783</v>
      </c>
      <c r="X3538" s="4">
        <v>648</v>
      </c>
      <c r="Y3538" s="4">
        <v>714</v>
      </c>
      <c r="Z3538" s="4">
        <v>657</v>
      </c>
      <c r="AA3538" s="4">
        <v>684</v>
      </c>
      <c r="AB3538" s="4">
        <v>783</v>
      </c>
      <c r="AC3538" s="4">
        <v>886</v>
      </c>
      <c r="AD3538" s="4">
        <v>816</v>
      </c>
      <c r="AE3538" s="4">
        <v>963</v>
      </c>
      <c r="AF3538" s="4">
        <v>887</v>
      </c>
      <c r="AG3538" s="4">
        <v>1004</v>
      </c>
      <c r="AH3538" s="4">
        <v>1097</v>
      </c>
      <c r="AI3538" s="4">
        <v>1319</v>
      </c>
      <c r="AJ3538" s="4">
        <v>1402</v>
      </c>
      <c r="AK3538" s="4">
        <v>1449</v>
      </c>
      <c r="AL3538" s="4">
        <v>1325</v>
      </c>
      <c r="AM3538" s="4">
        <v>1032</v>
      </c>
      <c r="AN3538" s="4">
        <v>878</v>
      </c>
    </row>
    <row r="3539" spans="1:40" ht="15" customHeight="1" x14ac:dyDescent="0.25">
      <c r="A3539" s="4" t="str">
        <f>EB[[#This Row],[unit]] &amp; "#" &amp; EB[[#This Row],[indic_nrg]] &amp; "#" &amp; EB[[#This Row],[product]] &amp; "#" &amp; EB[[#This Row],[geo]]</f>
        <v>TJ#B_101851#4200#CZ</v>
      </c>
      <c r="B3539" s="4" t="str">
        <f>VLOOKUP(EB[[#This Row],[product]],KS_DB[[product]:[KS]],5,FALSE)</f>
        <v>gas</v>
      </c>
      <c r="C3539" s="4" t="str">
        <f>VLOOKUP(EB[[#This Row],[product]],KS_DB[[product]:[KS]],6,FALSE)</f>
        <v>gas</v>
      </c>
      <c r="D3539" s="4">
        <f>VLOOKUP(EB[[#This Row],[product]],Carriers[],4,FALSE)</f>
        <v>0</v>
      </c>
      <c r="E3539" s="4">
        <f>VLOOKUP(EB[[#This Row],[indic_nrg]],Indicators[],4,FALSE)</f>
        <v>0</v>
      </c>
      <c r="F3539" s="4">
        <f>IFERROR(VLOOKUP(EB[[#This Row],[Source_carrier]],KS_DB[[product]:[KS]],6,FALSE),0)</f>
        <v>0</v>
      </c>
      <c r="G3539" s="4" t="s">
        <v>34</v>
      </c>
      <c r="H3539" s="4" t="s">
        <v>657</v>
      </c>
      <c r="I3539" s="4" t="s">
        <v>87</v>
      </c>
      <c r="J3539" s="4" t="s">
        <v>37</v>
      </c>
      <c r="K3539" s="4" t="s">
        <v>658</v>
      </c>
      <c r="L3539" s="4" t="s">
        <v>39</v>
      </c>
      <c r="M3539" s="4" t="s">
        <v>88</v>
      </c>
      <c r="N3539" s="4" t="s">
        <v>41</v>
      </c>
      <c r="O3539" s="4">
        <v>0</v>
      </c>
      <c r="P3539" s="4">
        <v>0</v>
      </c>
      <c r="Q3539" s="4">
        <v>0</v>
      </c>
      <c r="R3539" s="4">
        <v>10</v>
      </c>
      <c r="S3539" s="4">
        <v>13</v>
      </c>
      <c r="T3539" s="4">
        <v>3</v>
      </c>
      <c r="U3539" s="4">
        <v>0</v>
      </c>
      <c r="V3539" s="4">
        <v>0</v>
      </c>
      <c r="W3539" s="4">
        <v>0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</row>
    <row r="3540" spans="1:40" ht="15" customHeight="1" x14ac:dyDescent="0.25">
      <c r="A3540" s="4" t="str">
        <f>EB[[#This Row],[unit]] &amp; "#" &amp; EB[[#This Row],[indic_nrg]] &amp; "#" &amp; EB[[#This Row],[product]] &amp; "#" &amp; EB[[#This Row],[geo]]</f>
        <v>TJ#B_101851#4210#CZ</v>
      </c>
      <c r="B3540" s="4" t="str">
        <f>VLOOKUP(EB[[#This Row],[product]],KS_DB[[product]:[KS]],5,FALSE)</f>
        <v>gas</v>
      </c>
      <c r="C3540" s="4" t="str">
        <f>VLOOKUP(EB[[#This Row],[product]],KS_DB[[product]:[KS]],6,FALSE)</f>
        <v>gas</v>
      </c>
      <c r="D3540" s="4">
        <f>VLOOKUP(EB[[#This Row],[product]],Carriers[],4,FALSE)</f>
        <v>1</v>
      </c>
      <c r="E3540" s="4">
        <f>VLOOKUP(EB[[#This Row],[indic_nrg]],Indicators[],4,FALSE)</f>
        <v>0</v>
      </c>
      <c r="F3540" s="4">
        <f>IFERROR(VLOOKUP(EB[[#This Row],[Source_carrier]],KS_DB[[product]:[KS]],6,FALSE),0)</f>
        <v>0</v>
      </c>
      <c r="G3540" s="4" t="s">
        <v>34</v>
      </c>
      <c r="H3540" s="4" t="s">
        <v>657</v>
      </c>
      <c r="I3540" s="4" t="s">
        <v>89</v>
      </c>
      <c r="J3540" s="4" t="s">
        <v>37</v>
      </c>
      <c r="K3540" s="4" t="s">
        <v>658</v>
      </c>
      <c r="L3540" s="4" t="s">
        <v>39</v>
      </c>
      <c r="M3540" s="4" t="s">
        <v>90</v>
      </c>
      <c r="N3540" s="4" t="s">
        <v>41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0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</row>
    <row r="3541" spans="1:40" ht="15" customHeight="1" x14ac:dyDescent="0.25">
      <c r="A3541" s="4" t="str">
        <f>EB[[#This Row],[unit]] &amp; "#" &amp; EB[[#This Row],[indic_nrg]] &amp; "#" &amp; EB[[#This Row],[product]] &amp; "#" &amp; EB[[#This Row],[geo]]</f>
        <v>TJ#B_101851#4220#CZ</v>
      </c>
      <c r="B3541" s="4" t="str">
        <f>VLOOKUP(EB[[#This Row],[product]],KS_DB[[product]:[KS]],5,FALSE)</f>
        <v>gas</v>
      </c>
      <c r="C3541" s="4" t="str">
        <f>VLOOKUP(EB[[#This Row],[product]],KS_DB[[product]:[KS]],6,FALSE)</f>
        <v>gas</v>
      </c>
      <c r="D3541" s="4">
        <f>VLOOKUP(EB[[#This Row],[product]],Carriers[],4,FALSE)</f>
        <v>1</v>
      </c>
      <c r="E3541" s="4">
        <f>VLOOKUP(EB[[#This Row],[indic_nrg]],Indicators[],4,FALSE)</f>
        <v>0</v>
      </c>
      <c r="F3541" s="4">
        <f>IFERROR(VLOOKUP(EB[[#This Row],[Source_carrier]],KS_DB[[product]:[KS]],6,FALSE),0)</f>
        <v>0</v>
      </c>
      <c r="G3541" s="4" t="s">
        <v>34</v>
      </c>
      <c r="H3541" s="4" t="s">
        <v>657</v>
      </c>
      <c r="I3541" s="4" t="s">
        <v>91</v>
      </c>
      <c r="J3541" s="4" t="s">
        <v>37</v>
      </c>
      <c r="K3541" s="4" t="s">
        <v>658</v>
      </c>
      <c r="L3541" s="4" t="s">
        <v>39</v>
      </c>
      <c r="M3541" s="4" t="s">
        <v>92</v>
      </c>
      <c r="N3541" s="4" t="s">
        <v>41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</v>
      </c>
      <c r="Y3541" s="4">
        <v>0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4">
        <v>0</v>
      </c>
    </row>
    <row r="3542" spans="1:40" ht="15" customHeight="1" x14ac:dyDescent="0.25">
      <c r="A3542" s="4" t="str">
        <f>EB[[#This Row],[unit]] &amp; "#" &amp; EB[[#This Row],[indic_nrg]] &amp; "#" &amp; EB[[#This Row],[product]] &amp; "#" &amp; EB[[#This Row],[geo]]</f>
        <v>TJ#B_101851#4230#CZ</v>
      </c>
      <c r="B3542" s="4" t="str">
        <f>VLOOKUP(EB[[#This Row],[product]],KS_DB[[product]:[KS]],5,FALSE)</f>
        <v>gas</v>
      </c>
      <c r="C3542" s="4" t="str">
        <f>VLOOKUP(EB[[#This Row],[product]],KS_DB[[product]:[KS]],6,FALSE)</f>
        <v>gas</v>
      </c>
      <c r="D3542" s="4">
        <f>VLOOKUP(EB[[#This Row],[product]],Carriers[],4,FALSE)</f>
        <v>1</v>
      </c>
      <c r="E3542" s="4">
        <f>VLOOKUP(EB[[#This Row],[indic_nrg]],Indicators[],4,FALSE)</f>
        <v>0</v>
      </c>
      <c r="F3542" s="4">
        <f>IFERROR(VLOOKUP(EB[[#This Row],[Source_carrier]],KS_DB[[product]:[KS]],6,FALSE),0)</f>
        <v>0</v>
      </c>
      <c r="G3542" s="4" t="s">
        <v>34</v>
      </c>
      <c r="H3542" s="4" t="s">
        <v>657</v>
      </c>
      <c r="I3542" s="4" t="s">
        <v>93</v>
      </c>
      <c r="J3542" s="4" t="s">
        <v>37</v>
      </c>
      <c r="K3542" s="4" t="s">
        <v>658</v>
      </c>
      <c r="L3542" s="4" t="s">
        <v>39</v>
      </c>
      <c r="M3542" s="4" t="s">
        <v>94</v>
      </c>
      <c r="N3542" s="4" t="s">
        <v>41</v>
      </c>
      <c r="O3542" s="4">
        <v>0</v>
      </c>
      <c r="P3542" s="4">
        <v>0</v>
      </c>
      <c r="Q3542" s="4">
        <v>0</v>
      </c>
      <c r="R3542" s="4">
        <v>10</v>
      </c>
      <c r="S3542" s="4">
        <v>13</v>
      </c>
      <c r="T3542" s="4">
        <v>3</v>
      </c>
      <c r="U3542" s="4">
        <v>0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</row>
    <row r="3543" spans="1:40" ht="15" customHeight="1" x14ac:dyDescent="0.25">
      <c r="A3543" s="4" t="str">
        <f>EB[[#This Row],[unit]] &amp; "#" &amp; EB[[#This Row],[indic_nrg]] &amp; "#" &amp; EB[[#This Row],[product]] &amp; "#" &amp; EB[[#This Row],[geo]]</f>
        <v>TJ#B_101851#4240#CZ</v>
      </c>
      <c r="B3543" s="4" t="str">
        <f>VLOOKUP(EB[[#This Row],[product]],KS_DB[[product]:[KS]],5,FALSE)</f>
        <v>gas</v>
      </c>
      <c r="C3543" s="4" t="str">
        <f>VLOOKUP(EB[[#This Row],[product]],KS_DB[[product]:[KS]],6,FALSE)</f>
        <v>gas</v>
      </c>
      <c r="D3543" s="4">
        <f>VLOOKUP(EB[[#This Row],[product]],Carriers[],4,FALSE)</f>
        <v>1</v>
      </c>
      <c r="E3543" s="4">
        <f>VLOOKUP(EB[[#This Row],[indic_nrg]],Indicators[],4,FALSE)</f>
        <v>0</v>
      </c>
      <c r="F3543" s="4">
        <f>IFERROR(VLOOKUP(EB[[#This Row],[Source_carrier]],KS_DB[[product]:[KS]],6,FALSE),0)</f>
        <v>0</v>
      </c>
      <c r="G3543" s="4" t="s">
        <v>34</v>
      </c>
      <c r="H3543" s="4" t="s">
        <v>657</v>
      </c>
      <c r="I3543" s="4" t="s">
        <v>95</v>
      </c>
      <c r="J3543" s="4" t="s">
        <v>37</v>
      </c>
      <c r="K3543" s="4" t="s">
        <v>658</v>
      </c>
      <c r="L3543" s="4" t="s">
        <v>39</v>
      </c>
      <c r="M3543" s="4" t="s">
        <v>96</v>
      </c>
      <c r="N3543" s="4" t="s">
        <v>41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0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</row>
    <row r="3544" spans="1:40" ht="15" customHeight="1" x14ac:dyDescent="0.25">
      <c r="A3544" s="4" t="str">
        <f>EB[[#This Row],[unit]] &amp; "#" &amp; EB[[#This Row],[indic_nrg]] &amp; "#" &amp; EB[[#This Row],[product]] &amp; "#" &amp; EB[[#This Row],[geo]]</f>
        <v>TJ#B_101851#5200#CZ</v>
      </c>
      <c r="B3544" s="4" t="str">
        <f>VLOOKUP(EB[[#This Row],[product]],KS_DB[[product]:[KS]],5,FALSE)</f>
        <v>heat</v>
      </c>
      <c r="C3544" s="4" t="str">
        <f>VLOOKUP(EB[[#This Row],[product]],KS_DB[[product]:[KS]],6,FALSE)</f>
        <v>heat</v>
      </c>
      <c r="D3544" s="4">
        <f>VLOOKUP(EB[[#This Row],[product]],Carriers[],4,FALSE)</f>
        <v>1</v>
      </c>
      <c r="E3544" s="4">
        <f>VLOOKUP(EB[[#This Row],[indic_nrg]],Indicators[],4,FALSE)</f>
        <v>0</v>
      </c>
      <c r="F3544" s="4">
        <f>IFERROR(VLOOKUP(EB[[#This Row],[Source_carrier]],KS_DB[[product]:[KS]],6,FALSE),0)</f>
        <v>0</v>
      </c>
      <c r="G3544" s="4" t="s">
        <v>34</v>
      </c>
      <c r="H3544" s="4" t="s">
        <v>657</v>
      </c>
      <c r="I3544" s="4" t="s">
        <v>97</v>
      </c>
      <c r="J3544" s="4" t="s">
        <v>37</v>
      </c>
      <c r="K3544" s="4" t="s">
        <v>658</v>
      </c>
      <c r="L3544" s="4" t="s">
        <v>39</v>
      </c>
      <c r="M3544" s="4" t="s">
        <v>98</v>
      </c>
      <c r="N3544" s="4" t="s">
        <v>41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1230</v>
      </c>
      <c r="Y3544" s="4">
        <v>907</v>
      </c>
      <c r="Z3544" s="4">
        <v>988</v>
      </c>
      <c r="AA3544" s="4">
        <v>998</v>
      </c>
      <c r="AB3544" s="4">
        <v>538</v>
      </c>
      <c r="AC3544" s="4">
        <v>539</v>
      </c>
      <c r="AD3544" s="4">
        <v>422</v>
      </c>
      <c r="AE3544" s="4">
        <v>453</v>
      </c>
      <c r="AF3544" s="4">
        <v>449</v>
      </c>
      <c r="AG3544" s="4">
        <v>443</v>
      </c>
      <c r="AH3544" s="4">
        <v>232</v>
      </c>
      <c r="AI3544" s="4">
        <v>196</v>
      </c>
      <c r="AJ3544" s="4">
        <v>121</v>
      </c>
      <c r="AK3544" s="4">
        <v>120</v>
      </c>
      <c r="AL3544" s="4">
        <v>137</v>
      </c>
      <c r="AM3544" s="4">
        <v>105</v>
      </c>
      <c r="AN3544" s="4">
        <v>98</v>
      </c>
    </row>
    <row r="3545" spans="1:40" ht="15" customHeight="1" x14ac:dyDescent="0.25">
      <c r="A3545" s="4" t="str">
        <f>EB[[#This Row],[unit]] &amp; "#" &amp; EB[[#This Row],[indic_nrg]] &amp; "#" &amp; EB[[#This Row],[product]] &amp; "#" &amp; EB[[#This Row],[geo]]</f>
        <v>TJ#B_101851#5500#CZ</v>
      </c>
      <c r="B3545" s="4" t="str">
        <f>VLOOKUP(EB[[#This Row],[product]],KS_DB[[product]:[KS]],5,FALSE)</f>
        <v>RES</v>
      </c>
      <c r="C3545" s="4" t="str">
        <f>VLOOKUP(EB[[#This Row],[product]],KS_DB[[product]:[KS]],6,FALSE)</f>
        <v>RES</v>
      </c>
      <c r="D3545" s="4">
        <f>VLOOKUP(EB[[#This Row],[product]],Carriers[],4,FALSE)</f>
        <v>0</v>
      </c>
      <c r="E3545" s="4">
        <f>VLOOKUP(EB[[#This Row],[indic_nrg]],Indicators[],4,FALSE)</f>
        <v>0</v>
      </c>
      <c r="F3545" s="4">
        <f>IFERROR(VLOOKUP(EB[[#This Row],[Source_carrier]],KS_DB[[product]:[KS]],6,FALSE),0)</f>
        <v>0</v>
      </c>
      <c r="G3545" s="4" t="s">
        <v>34</v>
      </c>
      <c r="H3545" s="4" t="s">
        <v>657</v>
      </c>
      <c r="I3545" s="4" t="s">
        <v>99</v>
      </c>
      <c r="J3545" s="4" t="s">
        <v>37</v>
      </c>
      <c r="K3545" s="4" t="s">
        <v>658</v>
      </c>
      <c r="L3545" s="4" t="s">
        <v>39</v>
      </c>
      <c r="M3545" s="4" t="s">
        <v>100</v>
      </c>
      <c r="N3545" s="4" t="s">
        <v>41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0</v>
      </c>
      <c r="Z3545" s="4">
        <v>1950</v>
      </c>
      <c r="AA3545" s="4">
        <v>2518</v>
      </c>
      <c r="AB3545" s="4">
        <v>4027</v>
      </c>
      <c r="AC3545" s="4">
        <v>4934</v>
      </c>
      <c r="AD3545" s="4">
        <v>5205</v>
      </c>
      <c r="AE3545" s="4">
        <v>5187</v>
      </c>
      <c r="AF3545" s="4">
        <v>4582</v>
      </c>
      <c r="AG3545" s="4">
        <v>5564</v>
      </c>
      <c r="AH3545" s="4">
        <v>5320</v>
      </c>
      <c r="AI3545" s="4">
        <v>5424</v>
      </c>
      <c r="AJ3545" s="4">
        <v>4532</v>
      </c>
      <c r="AK3545" s="4">
        <v>5171</v>
      </c>
      <c r="AL3545" s="4">
        <v>5473</v>
      </c>
      <c r="AM3545" s="4">
        <v>5748</v>
      </c>
      <c r="AN3545" s="4">
        <v>6576</v>
      </c>
    </row>
    <row r="3546" spans="1:40" ht="15" customHeight="1" x14ac:dyDescent="0.25">
      <c r="A3546" s="4" t="str">
        <f>EB[[#This Row],[unit]] &amp; "#" &amp; EB[[#This Row],[indic_nrg]] &amp; "#" &amp; EB[[#This Row],[product]] &amp; "#" &amp; EB[[#This Row],[geo]]</f>
        <v>TJ#B_101851#5532#CZ</v>
      </c>
      <c r="B3546" s="4" t="str">
        <f>VLOOKUP(EB[[#This Row],[product]],KS_DB[[product]:[KS]],5,FALSE)</f>
        <v>RES</v>
      </c>
      <c r="C3546" s="4" t="str">
        <f>VLOOKUP(EB[[#This Row],[product]],KS_DB[[product]:[KS]],6,FALSE)</f>
        <v>RES</v>
      </c>
      <c r="D3546" s="4">
        <f>VLOOKUP(EB[[#This Row],[product]],Carriers[],4,FALSE)</f>
        <v>1</v>
      </c>
      <c r="E3546" s="4">
        <f>VLOOKUP(EB[[#This Row],[indic_nrg]],Indicators[],4,FALSE)</f>
        <v>0</v>
      </c>
      <c r="F3546" s="4">
        <f>IFERROR(VLOOKUP(EB[[#This Row],[Source_carrier]],KS_DB[[product]:[KS]],6,FALSE),0)</f>
        <v>0</v>
      </c>
      <c r="G3546" s="4" t="s">
        <v>34</v>
      </c>
      <c r="H3546" s="4" t="s">
        <v>657</v>
      </c>
      <c r="I3546" s="4" t="s">
        <v>101</v>
      </c>
      <c r="J3546" s="4" t="s">
        <v>37</v>
      </c>
      <c r="K3546" s="4" t="s">
        <v>658</v>
      </c>
      <c r="L3546" s="4" t="s">
        <v>39</v>
      </c>
      <c r="M3546" s="4" t="s">
        <v>102</v>
      </c>
      <c r="N3546" s="4" t="s">
        <v>41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</row>
    <row r="3547" spans="1:40" ht="15" customHeight="1" x14ac:dyDescent="0.25">
      <c r="A3547" s="4" t="str">
        <f>EB[[#This Row],[unit]] &amp; "#" &amp; EB[[#This Row],[indic_nrg]] &amp; "#" &amp; EB[[#This Row],[product]] &amp; "#" &amp; EB[[#This Row],[geo]]</f>
        <v>TJ#B_101851#5540#CZ</v>
      </c>
      <c r="B3547" s="4" t="str">
        <f>VLOOKUP(EB[[#This Row],[product]],KS_DB[[product]:[KS]],5,FALSE)</f>
        <v>biomass</v>
      </c>
      <c r="C3547" s="4" t="str">
        <f>VLOOKUP(EB[[#This Row],[product]],KS_DB[[product]:[KS]],6,FALSE)</f>
        <v>biomass</v>
      </c>
      <c r="D3547" s="4">
        <f>VLOOKUP(EB[[#This Row],[product]],Carriers[],4,FALSE)</f>
        <v>0</v>
      </c>
      <c r="E3547" s="4">
        <f>VLOOKUP(EB[[#This Row],[indic_nrg]],Indicators[],4,FALSE)</f>
        <v>0</v>
      </c>
      <c r="F3547" s="4">
        <f>IFERROR(VLOOKUP(EB[[#This Row],[Source_carrier]],KS_DB[[product]:[KS]],6,FALSE),0)</f>
        <v>0</v>
      </c>
      <c r="G3547" s="4" t="s">
        <v>34</v>
      </c>
      <c r="H3547" s="4" t="s">
        <v>657</v>
      </c>
      <c r="I3547" s="4" t="s">
        <v>103</v>
      </c>
      <c r="J3547" s="4" t="s">
        <v>37</v>
      </c>
      <c r="K3547" s="4" t="s">
        <v>658</v>
      </c>
      <c r="L3547" s="4" t="s">
        <v>39</v>
      </c>
      <c r="M3547" s="4" t="s">
        <v>104</v>
      </c>
      <c r="N3547" s="4" t="s">
        <v>41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  <c r="Y3547" s="4">
        <v>0</v>
      </c>
      <c r="Z3547" s="4">
        <v>1950</v>
      </c>
      <c r="AA3547" s="4">
        <v>2518</v>
      </c>
      <c r="AB3547" s="4">
        <v>4027</v>
      </c>
      <c r="AC3547" s="4">
        <v>4934</v>
      </c>
      <c r="AD3547" s="4">
        <v>5205</v>
      </c>
      <c r="AE3547" s="4">
        <v>5187</v>
      </c>
      <c r="AF3547" s="4">
        <v>4582</v>
      </c>
      <c r="AG3547" s="4">
        <v>5564</v>
      </c>
      <c r="AH3547" s="4">
        <v>5320</v>
      </c>
      <c r="AI3547" s="4">
        <v>5424</v>
      </c>
      <c r="AJ3547" s="4">
        <v>4532</v>
      </c>
      <c r="AK3547" s="4">
        <v>5171</v>
      </c>
      <c r="AL3547" s="4">
        <v>5473</v>
      </c>
      <c r="AM3547" s="4">
        <v>5748</v>
      </c>
      <c r="AN3547" s="4">
        <v>6576</v>
      </c>
    </row>
    <row r="3548" spans="1:40" ht="15" customHeight="1" x14ac:dyDescent="0.25">
      <c r="A3548" s="4" t="str">
        <f>EB[[#This Row],[unit]] &amp; "#" &amp; EB[[#This Row],[indic_nrg]] &amp; "#" &amp; EB[[#This Row],[product]] &amp; "#" &amp; EB[[#This Row],[geo]]</f>
        <v>TJ#B_101851#5541#CZ</v>
      </c>
      <c r="B3548" s="4" t="str">
        <f>VLOOKUP(EB[[#This Row],[product]],KS_DB[[product]:[KS]],5,FALSE)</f>
        <v>biomass</v>
      </c>
      <c r="C3548" s="4" t="str">
        <f>VLOOKUP(EB[[#This Row],[product]],KS_DB[[product]:[KS]],6,FALSE)</f>
        <v>biomass</v>
      </c>
      <c r="D3548" s="4">
        <f>VLOOKUP(EB[[#This Row],[product]],Carriers[],4,FALSE)</f>
        <v>1</v>
      </c>
      <c r="E3548" s="4">
        <f>VLOOKUP(EB[[#This Row],[indic_nrg]],Indicators[],4,FALSE)</f>
        <v>0</v>
      </c>
      <c r="F3548" s="4">
        <f>IFERROR(VLOOKUP(EB[[#This Row],[Source_carrier]],KS_DB[[product]:[KS]],6,FALSE),0)</f>
        <v>0</v>
      </c>
      <c r="G3548" s="4" t="s">
        <v>34</v>
      </c>
      <c r="H3548" s="4" t="s">
        <v>657</v>
      </c>
      <c r="I3548" s="4" t="s">
        <v>105</v>
      </c>
      <c r="J3548" s="4" t="s">
        <v>37</v>
      </c>
      <c r="K3548" s="4" t="s">
        <v>658</v>
      </c>
      <c r="L3548" s="4" t="s">
        <v>39</v>
      </c>
      <c r="M3548" s="4" t="s">
        <v>106</v>
      </c>
      <c r="N3548" s="4" t="s">
        <v>41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</v>
      </c>
      <c r="Y3548" s="4">
        <v>0</v>
      </c>
      <c r="Z3548" s="4">
        <v>1950</v>
      </c>
      <c r="AA3548" s="4">
        <v>2518</v>
      </c>
      <c r="AB3548" s="4">
        <v>4027</v>
      </c>
      <c r="AC3548" s="4">
        <v>4934</v>
      </c>
      <c r="AD3548" s="4">
        <v>5205</v>
      </c>
      <c r="AE3548" s="4">
        <v>5187</v>
      </c>
      <c r="AF3548" s="4">
        <v>4582</v>
      </c>
      <c r="AG3548" s="4">
        <v>5564</v>
      </c>
      <c r="AH3548" s="4">
        <v>5320</v>
      </c>
      <c r="AI3548" s="4">
        <v>5424</v>
      </c>
      <c r="AJ3548" s="4">
        <v>4532</v>
      </c>
      <c r="AK3548" s="4">
        <v>5171</v>
      </c>
      <c r="AL3548" s="4">
        <v>5473</v>
      </c>
      <c r="AM3548" s="4">
        <v>5748</v>
      </c>
      <c r="AN3548" s="4">
        <v>6576</v>
      </c>
    </row>
    <row r="3549" spans="1:40" ht="15" customHeight="1" x14ac:dyDescent="0.25">
      <c r="A3549" s="4" t="str">
        <f>EB[[#This Row],[unit]] &amp; "#" &amp; EB[[#This Row],[indic_nrg]] &amp; "#" &amp; EB[[#This Row],[product]] &amp; "#" &amp; EB[[#This Row],[geo]]</f>
        <v>TJ#B_101851#5542#CZ</v>
      </c>
      <c r="B3549" s="4" t="str">
        <f>VLOOKUP(EB[[#This Row],[product]],KS_DB[[product]:[KS]],5,FALSE)</f>
        <v>biomass</v>
      </c>
      <c r="C3549" s="4" t="str">
        <f>VLOOKUP(EB[[#This Row],[product]],KS_DB[[product]:[KS]],6,FALSE)</f>
        <v>biomass</v>
      </c>
      <c r="D3549" s="4">
        <f>VLOOKUP(EB[[#This Row],[product]],Carriers[],4,FALSE)</f>
        <v>1</v>
      </c>
      <c r="E3549" s="4">
        <f>VLOOKUP(EB[[#This Row],[indic_nrg]],Indicators[],4,FALSE)</f>
        <v>0</v>
      </c>
      <c r="F3549" s="4">
        <f>IFERROR(VLOOKUP(EB[[#This Row],[Source_carrier]],KS_DB[[product]:[KS]],6,FALSE),0)</f>
        <v>0</v>
      </c>
      <c r="G3549" s="4" t="s">
        <v>34</v>
      </c>
      <c r="H3549" s="4" t="s">
        <v>657</v>
      </c>
      <c r="I3549" s="4" t="s">
        <v>107</v>
      </c>
      <c r="J3549" s="4" t="s">
        <v>37</v>
      </c>
      <c r="K3549" s="4" t="s">
        <v>658</v>
      </c>
      <c r="L3549" s="4" t="s">
        <v>39</v>
      </c>
      <c r="M3549" s="4" t="s">
        <v>108</v>
      </c>
      <c r="N3549" s="4" t="s">
        <v>41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</row>
    <row r="3550" spans="1:40" ht="15" customHeight="1" x14ac:dyDescent="0.25">
      <c r="A3550" s="4" t="str">
        <f>EB[[#This Row],[unit]] &amp; "#" &amp; EB[[#This Row],[indic_nrg]] &amp; "#" &amp; EB[[#This Row],[product]] &amp; "#" &amp; EB[[#This Row],[geo]]</f>
        <v>TJ#B_101851#55431#CZ</v>
      </c>
      <c r="B3550" s="4" t="str">
        <f>VLOOKUP(EB[[#This Row],[product]],KS_DB[[product]:[KS]],5,FALSE)</f>
        <v>biomass</v>
      </c>
      <c r="C3550" s="4" t="str">
        <f>VLOOKUP(EB[[#This Row],[product]],KS_DB[[product]:[KS]],6,FALSE)</f>
        <v>biomass</v>
      </c>
      <c r="D3550" s="4">
        <f>VLOOKUP(EB[[#This Row],[product]],Carriers[],4,FALSE)</f>
        <v>1</v>
      </c>
      <c r="E3550" s="4">
        <f>VLOOKUP(EB[[#This Row],[indic_nrg]],Indicators[],4,FALSE)</f>
        <v>0</v>
      </c>
      <c r="F3550" s="4">
        <f>IFERROR(VLOOKUP(EB[[#This Row],[Source_carrier]],KS_DB[[product]:[KS]],6,FALSE),0)</f>
        <v>0</v>
      </c>
      <c r="G3550" s="4" t="s">
        <v>34</v>
      </c>
      <c r="H3550" s="4" t="s">
        <v>657</v>
      </c>
      <c r="I3550" s="4" t="s">
        <v>109</v>
      </c>
      <c r="J3550" s="4" t="s">
        <v>37</v>
      </c>
      <c r="K3550" s="4" t="s">
        <v>658</v>
      </c>
      <c r="L3550" s="4" t="s">
        <v>39</v>
      </c>
      <c r="M3550" s="4" t="s">
        <v>110</v>
      </c>
      <c r="N3550" s="4" t="s">
        <v>41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</row>
    <row r="3551" spans="1:40" ht="15" customHeight="1" x14ac:dyDescent="0.25">
      <c r="A3551" s="4" t="str">
        <f>EB[[#This Row],[unit]] &amp; "#" &amp; EB[[#This Row],[indic_nrg]] &amp; "#" &amp; EB[[#This Row],[product]] &amp; "#" &amp; EB[[#This Row],[geo]]</f>
        <v>TJ#B_101851#55432#CZ</v>
      </c>
      <c r="B3551" s="4" t="str">
        <f>VLOOKUP(EB[[#This Row],[product]],KS_DB[[product]:[KS]],5,FALSE)</f>
        <v>biomass</v>
      </c>
      <c r="C3551" s="4" t="str">
        <f>VLOOKUP(EB[[#This Row],[product]],KS_DB[[product]:[KS]],6,FALSE)</f>
        <v>biomass</v>
      </c>
      <c r="D3551" s="4">
        <f>VLOOKUP(EB[[#This Row],[product]],Carriers[],4,FALSE)</f>
        <v>1</v>
      </c>
      <c r="E3551" s="4">
        <f>VLOOKUP(EB[[#This Row],[indic_nrg]],Indicators[],4,FALSE)</f>
        <v>0</v>
      </c>
      <c r="F3551" s="4">
        <f>IFERROR(VLOOKUP(EB[[#This Row],[Source_carrier]],KS_DB[[product]:[KS]],6,FALSE),0)</f>
        <v>0</v>
      </c>
      <c r="G3551" s="4" t="s">
        <v>34</v>
      </c>
      <c r="H3551" s="4" t="s">
        <v>657</v>
      </c>
      <c r="I3551" s="4" t="s">
        <v>111</v>
      </c>
      <c r="J3551" s="4" t="s">
        <v>37</v>
      </c>
      <c r="K3551" s="4" t="s">
        <v>658</v>
      </c>
      <c r="L3551" s="4" t="s">
        <v>39</v>
      </c>
      <c r="M3551" s="4" t="s">
        <v>112</v>
      </c>
      <c r="N3551" s="4" t="s">
        <v>41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</row>
    <row r="3552" spans="1:40" ht="15" customHeight="1" x14ac:dyDescent="0.25">
      <c r="A3552" s="4" t="str">
        <f>EB[[#This Row],[unit]] &amp; "#" &amp; EB[[#This Row],[indic_nrg]] &amp; "#" &amp; EB[[#This Row],[product]] &amp; "#" &amp; EB[[#This Row],[geo]]</f>
        <v>TJ#B_101851#5544#CZ</v>
      </c>
      <c r="B3552" s="4" t="str">
        <f>VLOOKUP(EB[[#This Row],[product]],KS_DB[[product]:[KS]],5,FALSE)</f>
        <v>biomass</v>
      </c>
      <c r="C3552" s="4" t="str">
        <f>VLOOKUP(EB[[#This Row],[product]],KS_DB[[product]:[KS]],6,FALSE)</f>
        <v>biomass</v>
      </c>
      <c r="D3552" s="4">
        <f>VLOOKUP(EB[[#This Row],[product]],Carriers[],4,FALSE)</f>
        <v>1</v>
      </c>
      <c r="E3552" s="4">
        <f>VLOOKUP(EB[[#This Row],[indic_nrg]],Indicators[],4,FALSE)</f>
        <v>0</v>
      </c>
      <c r="F3552" s="4">
        <f>IFERROR(VLOOKUP(EB[[#This Row],[Source_carrier]],KS_DB[[product]:[KS]],6,FALSE),0)</f>
        <v>0</v>
      </c>
      <c r="G3552" s="4" t="s">
        <v>34</v>
      </c>
      <c r="H3552" s="4" t="s">
        <v>657</v>
      </c>
      <c r="I3552" s="4" t="s">
        <v>113</v>
      </c>
      <c r="J3552" s="4" t="s">
        <v>37</v>
      </c>
      <c r="K3552" s="4" t="s">
        <v>658</v>
      </c>
      <c r="L3552" s="4" t="s">
        <v>39</v>
      </c>
      <c r="M3552" s="4" t="s">
        <v>114</v>
      </c>
      <c r="N3552" s="4" t="s">
        <v>41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</row>
    <row r="3553" spans="1:40" ht="15" customHeight="1" x14ac:dyDescent="0.25">
      <c r="A3553" s="4" t="str">
        <f>EB[[#This Row],[unit]] &amp; "#" &amp; EB[[#This Row],[indic_nrg]] &amp; "#" &amp; EB[[#This Row],[product]] &amp; "#" &amp; EB[[#This Row],[geo]]</f>
        <v>TJ#B_101851#5545#CZ</v>
      </c>
      <c r="B3553" s="4" t="str">
        <f>VLOOKUP(EB[[#This Row],[product]],KS_DB[[product]:[KS]],5,FALSE)</f>
        <v>biomass</v>
      </c>
      <c r="C3553" s="4" t="str">
        <f>VLOOKUP(EB[[#This Row],[product]],KS_DB[[product]:[KS]],6,FALSE)</f>
        <v>biomass</v>
      </c>
      <c r="D3553" s="4">
        <f>VLOOKUP(EB[[#This Row],[product]],Carriers[],4,FALSE)</f>
        <v>0</v>
      </c>
      <c r="E3553" s="4">
        <f>VLOOKUP(EB[[#This Row],[indic_nrg]],Indicators[],4,FALSE)</f>
        <v>0</v>
      </c>
      <c r="F3553" s="4">
        <f>IFERROR(VLOOKUP(EB[[#This Row],[Source_carrier]],KS_DB[[product]:[KS]],6,FALSE),0)</f>
        <v>0</v>
      </c>
      <c r="G3553" s="4" t="s">
        <v>34</v>
      </c>
      <c r="H3553" s="4" t="s">
        <v>657</v>
      </c>
      <c r="I3553" s="4" t="s">
        <v>115</v>
      </c>
      <c r="J3553" s="4" t="s">
        <v>37</v>
      </c>
      <c r="K3553" s="4" t="s">
        <v>658</v>
      </c>
      <c r="L3553" s="4" t="s">
        <v>39</v>
      </c>
      <c r="M3553" s="4" t="s">
        <v>116</v>
      </c>
      <c r="N3553" s="4" t="s">
        <v>41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</v>
      </c>
      <c r="Y3553" s="4">
        <v>0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</row>
    <row r="3554" spans="1:40" ht="15" customHeight="1" x14ac:dyDescent="0.25">
      <c r="A3554" s="4" t="str">
        <f>EB[[#This Row],[unit]] &amp; "#" &amp; EB[[#This Row],[indic_nrg]] &amp; "#" &amp; EB[[#This Row],[product]] &amp; "#" &amp; EB[[#This Row],[geo]]</f>
        <v>TJ#B_101851#5546#CZ</v>
      </c>
      <c r="B3554" s="4" t="str">
        <f>VLOOKUP(EB[[#This Row],[product]],KS_DB[[product]:[KS]],5,FALSE)</f>
        <v>biomass</v>
      </c>
      <c r="C3554" s="4" t="str">
        <f>VLOOKUP(EB[[#This Row],[product]],KS_DB[[product]:[KS]],6,FALSE)</f>
        <v>biomass</v>
      </c>
      <c r="D3554" s="4">
        <f>VLOOKUP(EB[[#This Row],[product]],Carriers[],4,FALSE)</f>
        <v>1</v>
      </c>
      <c r="E3554" s="4">
        <f>VLOOKUP(EB[[#This Row],[indic_nrg]],Indicators[],4,FALSE)</f>
        <v>0</v>
      </c>
      <c r="F3554" s="4">
        <f>IFERROR(VLOOKUP(EB[[#This Row],[Source_carrier]],KS_DB[[product]:[KS]],6,FALSE),0)</f>
        <v>0</v>
      </c>
      <c r="G3554" s="4" t="s">
        <v>34</v>
      </c>
      <c r="H3554" s="4" t="s">
        <v>657</v>
      </c>
      <c r="I3554" s="4" t="s">
        <v>117</v>
      </c>
      <c r="J3554" s="4" t="s">
        <v>37</v>
      </c>
      <c r="K3554" s="4" t="s">
        <v>658</v>
      </c>
      <c r="L3554" s="4" t="s">
        <v>39</v>
      </c>
      <c r="M3554" s="4" t="s">
        <v>118</v>
      </c>
      <c r="N3554" s="4" t="s">
        <v>41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</row>
    <row r="3555" spans="1:40" ht="15" customHeight="1" x14ac:dyDescent="0.25">
      <c r="A3555" s="4" t="str">
        <f>EB[[#This Row],[unit]] &amp; "#" &amp; EB[[#This Row],[indic_nrg]] &amp; "#" &amp; EB[[#This Row],[product]] &amp; "#" &amp; EB[[#This Row],[geo]]</f>
        <v>TJ#B_101851#5547#CZ</v>
      </c>
      <c r="B3555" s="4" t="str">
        <f>VLOOKUP(EB[[#This Row],[product]],KS_DB[[product]:[KS]],5,FALSE)</f>
        <v>biomass</v>
      </c>
      <c r="C3555" s="4" t="str">
        <f>VLOOKUP(EB[[#This Row],[product]],KS_DB[[product]:[KS]],6,FALSE)</f>
        <v>biomass</v>
      </c>
      <c r="D3555" s="4">
        <f>VLOOKUP(EB[[#This Row],[product]],Carriers[],4,FALSE)</f>
        <v>1</v>
      </c>
      <c r="E3555" s="4">
        <f>VLOOKUP(EB[[#This Row],[indic_nrg]],Indicators[],4,FALSE)</f>
        <v>0</v>
      </c>
      <c r="F3555" s="4">
        <f>IFERROR(VLOOKUP(EB[[#This Row],[Source_carrier]],KS_DB[[product]:[KS]],6,FALSE),0)</f>
        <v>0</v>
      </c>
      <c r="G3555" s="4" t="s">
        <v>34</v>
      </c>
      <c r="H3555" s="4" t="s">
        <v>657</v>
      </c>
      <c r="I3555" s="4" t="s">
        <v>119</v>
      </c>
      <c r="J3555" s="4" t="s">
        <v>37</v>
      </c>
      <c r="K3555" s="4" t="s">
        <v>658</v>
      </c>
      <c r="L3555" s="4" t="s">
        <v>39</v>
      </c>
      <c r="M3555" s="4" t="s">
        <v>120</v>
      </c>
      <c r="N3555" s="4" t="s">
        <v>41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</row>
    <row r="3556" spans="1:40" ht="15" customHeight="1" x14ac:dyDescent="0.25">
      <c r="A3556" s="4" t="str">
        <f>EB[[#This Row],[unit]] &amp; "#" &amp; EB[[#This Row],[indic_nrg]] &amp; "#" &amp; EB[[#This Row],[product]] &amp; "#" &amp; EB[[#This Row],[geo]]</f>
        <v>TJ#B_101851#5548#CZ</v>
      </c>
      <c r="B3556" s="4" t="str">
        <f>VLOOKUP(EB[[#This Row],[product]],KS_DB[[product]:[KS]],5,FALSE)</f>
        <v>biomass</v>
      </c>
      <c r="C3556" s="4" t="str">
        <f>VLOOKUP(EB[[#This Row],[product]],KS_DB[[product]:[KS]],6,FALSE)</f>
        <v>biomass</v>
      </c>
      <c r="D3556" s="4">
        <f>VLOOKUP(EB[[#This Row],[product]],Carriers[],4,FALSE)</f>
        <v>1</v>
      </c>
      <c r="E3556" s="4">
        <f>VLOOKUP(EB[[#This Row],[indic_nrg]],Indicators[],4,FALSE)</f>
        <v>0</v>
      </c>
      <c r="F3556" s="4">
        <f>IFERROR(VLOOKUP(EB[[#This Row],[Source_carrier]],KS_DB[[product]:[KS]],6,FALSE),0)</f>
        <v>0</v>
      </c>
      <c r="G3556" s="4" t="s">
        <v>34</v>
      </c>
      <c r="H3556" s="4" t="s">
        <v>657</v>
      </c>
      <c r="I3556" s="4" t="s">
        <v>121</v>
      </c>
      <c r="J3556" s="4" t="s">
        <v>37</v>
      </c>
      <c r="K3556" s="4" t="s">
        <v>658</v>
      </c>
      <c r="L3556" s="4" t="s">
        <v>39</v>
      </c>
      <c r="M3556" s="4" t="s">
        <v>122</v>
      </c>
      <c r="N3556" s="4" t="s">
        <v>41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</row>
    <row r="3557" spans="1:40" ht="15" customHeight="1" x14ac:dyDescent="0.25">
      <c r="A3557" s="4" t="str">
        <f>EB[[#This Row],[unit]] &amp; "#" &amp; EB[[#This Row],[indic_nrg]] &amp; "#" &amp; EB[[#This Row],[product]] &amp; "#" &amp; EB[[#This Row],[geo]]</f>
        <v>TJ#B_101851#5549#CZ</v>
      </c>
      <c r="B3557" s="4" t="str">
        <f>VLOOKUP(EB[[#This Row],[product]],KS_DB[[product]:[KS]],5,FALSE)</f>
        <v>biomass</v>
      </c>
      <c r="C3557" s="4" t="str">
        <f>VLOOKUP(EB[[#This Row],[product]],KS_DB[[product]:[KS]],6,FALSE)</f>
        <v>biomass</v>
      </c>
      <c r="D3557" s="4">
        <f>VLOOKUP(EB[[#This Row],[product]],Carriers[],4,FALSE)</f>
        <v>1</v>
      </c>
      <c r="E3557" s="4">
        <f>VLOOKUP(EB[[#This Row],[indic_nrg]],Indicators[],4,FALSE)</f>
        <v>0</v>
      </c>
      <c r="F3557" s="4">
        <f>IFERROR(VLOOKUP(EB[[#This Row],[Source_carrier]],KS_DB[[product]:[KS]],6,FALSE),0)</f>
        <v>0</v>
      </c>
      <c r="G3557" s="4" t="s">
        <v>34</v>
      </c>
      <c r="H3557" s="4" t="s">
        <v>657</v>
      </c>
      <c r="I3557" s="4" t="s">
        <v>123</v>
      </c>
      <c r="J3557" s="4" t="s">
        <v>37</v>
      </c>
      <c r="K3557" s="4" t="s">
        <v>658</v>
      </c>
      <c r="L3557" s="4" t="s">
        <v>39</v>
      </c>
      <c r="M3557" s="4" t="s">
        <v>124</v>
      </c>
      <c r="N3557" s="4" t="s">
        <v>41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</row>
    <row r="3558" spans="1:40" ht="15" customHeight="1" x14ac:dyDescent="0.25">
      <c r="A3558" s="4" t="str">
        <f>EB[[#This Row],[unit]] &amp; "#" &amp; EB[[#This Row],[indic_nrg]] &amp; "#" &amp; EB[[#This Row],[product]] &amp; "#" &amp; EB[[#This Row],[geo]]</f>
        <v>TJ#B_101851#5550#CZ</v>
      </c>
      <c r="B3558" s="4" t="str">
        <f>VLOOKUP(EB[[#This Row],[product]],KS_DB[[product]:[KS]],5,FALSE)</f>
        <v>RES</v>
      </c>
      <c r="C3558" s="4" t="str">
        <f>VLOOKUP(EB[[#This Row],[product]],KS_DB[[product]:[KS]],6,FALSE)</f>
        <v>RES</v>
      </c>
      <c r="D3558" s="4">
        <f>VLOOKUP(EB[[#This Row],[product]],Carriers[],4,FALSE)</f>
        <v>1</v>
      </c>
      <c r="E3558" s="4">
        <f>VLOOKUP(EB[[#This Row],[indic_nrg]],Indicators[],4,FALSE)</f>
        <v>0</v>
      </c>
      <c r="F3558" s="4">
        <f>IFERROR(VLOOKUP(EB[[#This Row],[Source_carrier]],KS_DB[[product]:[KS]],6,FALSE),0)</f>
        <v>0</v>
      </c>
      <c r="G3558" s="4" t="s">
        <v>34</v>
      </c>
      <c r="H3558" s="4" t="s">
        <v>657</v>
      </c>
      <c r="I3558" s="4" t="s">
        <v>125</v>
      </c>
      <c r="J3558" s="4" t="s">
        <v>37</v>
      </c>
      <c r="K3558" s="4" t="s">
        <v>658</v>
      </c>
      <c r="L3558" s="4" t="s">
        <v>39</v>
      </c>
      <c r="M3558" s="4" t="s">
        <v>126</v>
      </c>
      <c r="N3558" s="4" t="s">
        <v>41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</row>
    <row r="3559" spans="1:40" ht="15" customHeight="1" x14ac:dyDescent="0.25">
      <c r="A3559" s="4" t="str">
        <f>EB[[#This Row],[unit]] &amp; "#" &amp; EB[[#This Row],[indic_nrg]] &amp; "#" &amp; EB[[#This Row],[product]] &amp; "#" &amp; EB[[#This Row],[geo]]</f>
        <v>TJ#B_101851#6000#CZ</v>
      </c>
      <c r="B3559" s="4" t="str">
        <f>VLOOKUP(EB[[#This Row],[product]],KS_DB[[product]:[KS]],5,FALSE)</f>
        <v>electricity</v>
      </c>
      <c r="C3559" s="4" t="str">
        <f>VLOOKUP(EB[[#This Row],[product]],KS_DB[[product]:[KS]],6,FALSE)</f>
        <v>electricity</v>
      </c>
      <c r="D3559" s="4">
        <f>VLOOKUP(EB[[#This Row],[product]],Carriers[],4,FALSE)</f>
        <v>1</v>
      </c>
      <c r="E3559" s="4">
        <f>VLOOKUP(EB[[#This Row],[indic_nrg]],Indicators[],4,FALSE)</f>
        <v>0</v>
      </c>
      <c r="F3559" s="4">
        <f>IFERROR(VLOOKUP(EB[[#This Row],[Source_carrier]],KS_DB[[product]:[KS]],6,FALSE),0)</f>
        <v>0</v>
      </c>
      <c r="G3559" s="4" t="s">
        <v>34</v>
      </c>
      <c r="H3559" s="4" t="s">
        <v>657</v>
      </c>
      <c r="I3559" s="4" t="s">
        <v>127</v>
      </c>
      <c r="J3559" s="4" t="s">
        <v>37</v>
      </c>
      <c r="K3559" s="4" t="s">
        <v>658</v>
      </c>
      <c r="L3559" s="4" t="s">
        <v>39</v>
      </c>
      <c r="M3559" s="4" t="s">
        <v>128</v>
      </c>
      <c r="N3559" s="4" t="s">
        <v>41</v>
      </c>
      <c r="O3559" s="4">
        <v>1807</v>
      </c>
      <c r="P3559" s="4">
        <v>1555</v>
      </c>
      <c r="Q3559" s="4">
        <v>1350</v>
      </c>
      <c r="R3559" s="4">
        <v>1328</v>
      </c>
      <c r="S3559" s="4">
        <v>1465</v>
      </c>
      <c r="T3559" s="4">
        <v>1606</v>
      </c>
      <c r="U3559" s="4">
        <v>1645</v>
      </c>
      <c r="V3559" s="4">
        <v>1278</v>
      </c>
      <c r="W3559" s="4">
        <v>1112</v>
      </c>
      <c r="X3559" s="4">
        <v>1289</v>
      </c>
      <c r="Y3559" s="4">
        <v>1228</v>
      </c>
      <c r="Z3559" s="4">
        <v>1361</v>
      </c>
      <c r="AA3559" s="4">
        <v>1426</v>
      </c>
      <c r="AB3559" s="4">
        <v>1433</v>
      </c>
      <c r="AC3559" s="4">
        <v>1742</v>
      </c>
      <c r="AD3559" s="4">
        <v>1937</v>
      </c>
      <c r="AE3559" s="4">
        <v>1861</v>
      </c>
      <c r="AF3559" s="4">
        <v>1976</v>
      </c>
      <c r="AG3559" s="4">
        <v>1980</v>
      </c>
      <c r="AH3559" s="4">
        <v>1728</v>
      </c>
      <c r="AI3559" s="4">
        <v>1753</v>
      </c>
      <c r="AJ3559" s="4">
        <v>1660</v>
      </c>
      <c r="AK3559" s="4">
        <v>1876</v>
      </c>
      <c r="AL3559" s="4">
        <v>1854</v>
      </c>
      <c r="AM3559" s="4">
        <v>1728</v>
      </c>
      <c r="AN3559" s="4">
        <v>1710</v>
      </c>
    </row>
    <row r="3560" spans="1:40" ht="15" customHeight="1" x14ac:dyDescent="0.25">
      <c r="A3560" s="4" t="str">
        <f>EB[[#This Row],[unit]] &amp; "#" &amp; EB[[#This Row],[indic_nrg]] &amp; "#" &amp; EB[[#This Row],[product]] &amp; "#" &amp; EB[[#This Row],[geo]]</f>
        <v>TJ#B_101851#7100#CZ</v>
      </c>
      <c r="B3560" s="4" t="str">
        <f>VLOOKUP(EB[[#This Row],[product]],KS_DB[[product]:[KS]],5,FALSE)</f>
        <v>other</v>
      </c>
      <c r="C3560" s="4" t="str">
        <f>VLOOKUP(EB[[#This Row],[product]],KS_DB[[product]:[KS]],6,FALSE)</f>
        <v>other</v>
      </c>
      <c r="D3560" s="4">
        <f>VLOOKUP(EB[[#This Row],[product]],Carriers[],4,FALSE)</f>
        <v>1</v>
      </c>
      <c r="E3560" s="4">
        <f>VLOOKUP(EB[[#This Row],[indic_nrg]],Indicators[],4,FALSE)</f>
        <v>0</v>
      </c>
      <c r="F3560" s="4">
        <f>IFERROR(VLOOKUP(EB[[#This Row],[Source_carrier]],KS_DB[[product]:[KS]],6,FALSE),0)</f>
        <v>0</v>
      </c>
      <c r="G3560" s="4" t="s">
        <v>34</v>
      </c>
      <c r="H3560" s="4" t="s">
        <v>657</v>
      </c>
      <c r="I3560" s="4" t="s">
        <v>129</v>
      </c>
      <c r="J3560" s="4" t="s">
        <v>37</v>
      </c>
      <c r="K3560" s="4" t="s">
        <v>658</v>
      </c>
      <c r="L3560" s="4" t="s">
        <v>39</v>
      </c>
      <c r="M3560" s="4" t="s">
        <v>130</v>
      </c>
      <c r="N3560" s="4" t="s">
        <v>41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</v>
      </c>
      <c r="Y3560" s="4">
        <v>0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</row>
    <row r="3561" spans="1:40" ht="15" customHeight="1" x14ac:dyDescent="0.25">
      <c r="A3561" s="4" t="str">
        <f>EB[[#This Row],[unit]] &amp; "#" &amp; EB[[#This Row],[indic_nrg]] &amp; "#" &amp; EB[[#This Row],[product]] &amp; "#" &amp; EB[[#This Row],[geo]]</f>
        <v>TJ#B_101851#7200#CZ</v>
      </c>
      <c r="B3561" s="4" t="str">
        <f>VLOOKUP(EB[[#This Row],[product]],KS_DB[[product]:[KS]],5,FALSE)</f>
        <v>other</v>
      </c>
      <c r="C3561" s="4" t="str">
        <f>VLOOKUP(EB[[#This Row],[product]],KS_DB[[product]:[KS]],6,FALSE)</f>
        <v>other</v>
      </c>
      <c r="D3561" s="4">
        <f>VLOOKUP(EB[[#This Row],[product]],Carriers[],4,FALSE)</f>
        <v>0</v>
      </c>
      <c r="E3561" s="4">
        <f>VLOOKUP(EB[[#This Row],[indic_nrg]],Indicators[],4,FALSE)</f>
        <v>0</v>
      </c>
      <c r="F3561" s="4">
        <f>IFERROR(VLOOKUP(EB[[#This Row],[Source_carrier]],KS_DB[[product]:[KS]],6,FALSE),0)</f>
        <v>0</v>
      </c>
      <c r="G3561" s="4" t="s">
        <v>34</v>
      </c>
      <c r="H3561" s="4" t="s">
        <v>657</v>
      </c>
      <c r="I3561" s="4" t="s">
        <v>131</v>
      </c>
      <c r="J3561" s="4" t="s">
        <v>37</v>
      </c>
      <c r="K3561" s="4" t="s">
        <v>658</v>
      </c>
      <c r="L3561" s="4" t="s">
        <v>39</v>
      </c>
      <c r="M3561" s="4" t="s">
        <v>132</v>
      </c>
      <c r="N3561" s="4" t="s">
        <v>41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  <c r="Y3561" s="4">
        <v>0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0</v>
      </c>
      <c r="AK3561" s="4">
        <v>0</v>
      </c>
      <c r="AL3561" s="4">
        <v>0</v>
      </c>
      <c r="AM3561" s="4">
        <v>0</v>
      </c>
      <c r="AN3561" s="4">
        <v>0</v>
      </c>
    </row>
    <row r="3562" spans="1:40" ht="15" customHeight="1" x14ac:dyDescent="0.25">
      <c r="A3562" s="4" t="str">
        <f>EB[[#This Row],[unit]] &amp; "#" &amp; EB[[#This Row],[indic_nrg]] &amp; "#" &amp; EB[[#This Row],[product]] &amp; "#" &amp; EB[[#This Row],[geo]]</f>
        <v>TJ#B_101852#0000#CZ</v>
      </c>
      <c r="B3562" s="4" t="str">
        <f>VLOOKUP(EB[[#This Row],[product]],KS_DB[[product]:[KS]],5,FALSE)</f>
        <v>all</v>
      </c>
      <c r="C3562" s="4" t="str">
        <f>VLOOKUP(EB[[#This Row],[product]],KS_DB[[product]:[KS]],6,FALSE)</f>
        <v>all</v>
      </c>
      <c r="D3562" s="4">
        <f>VLOOKUP(EB[[#This Row],[product]],Carriers[],4,FALSE)</f>
        <v>0</v>
      </c>
      <c r="E3562" s="4">
        <f>VLOOKUP(EB[[#This Row],[indic_nrg]],Indicators[],4,FALSE)</f>
        <v>0</v>
      </c>
      <c r="F3562" s="4">
        <f>IFERROR(VLOOKUP(EB[[#This Row],[Source_carrier]],KS_DB[[product]:[KS]],6,FALSE),0)</f>
        <v>0</v>
      </c>
      <c r="G3562" s="4" t="s">
        <v>34</v>
      </c>
      <c r="H3562" s="4" t="s">
        <v>659</v>
      </c>
      <c r="I3562" s="4" t="s">
        <v>36</v>
      </c>
      <c r="J3562" s="4" t="s">
        <v>37</v>
      </c>
      <c r="K3562" s="4" t="s">
        <v>660</v>
      </c>
      <c r="L3562" s="4" t="s">
        <v>39</v>
      </c>
      <c r="M3562" s="4" t="s">
        <v>40</v>
      </c>
      <c r="N3562" s="4" t="s">
        <v>41</v>
      </c>
      <c r="O3562" s="4">
        <v>3771</v>
      </c>
      <c r="P3562" s="4">
        <v>4526</v>
      </c>
      <c r="Q3562" s="4">
        <v>4541</v>
      </c>
      <c r="R3562" s="4">
        <v>3511</v>
      </c>
      <c r="S3562" s="4">
        <v>19769</v>
      </c>
      <c r="T3562" s="4">
        <v>26816</v>
      </c>
      <c r="U3562" s="4">
        <v>15105</v>
      </c>
      <c r="V3562" s="4">
        <v>12640</v>
      </c>
      <c r="W3562" s="4">
        <v>12950</v>
      </c>
      <c r="X3562" s="4">
        <v>11397</v>
      </c>
      <c r="Y3562" s="4">
        <v>13013</v>
      </c>
      <c r="Z3562" s="4">
        <v>14261</v>
      </c>
      <c r="AA3562" s="4">
        <v>13239</v>
      </c>
      <c r="AB3562" s="4">
        <v>8671</v>
      </c>
      <c r="AC3562" s="4">
        <v>9197</v>
      </c>
      <c r="AD3562" s="4">
        <v>9122</v>
      </c>
      <c r="AE3562" s="4">
        <v>8134</v>
      </c>
      <c r="AF3562" s="4">
        <v>8263</v>
      </c>
      <c r="AG3562" s="4">
        <v>9493</v>
      </c>
      <c r="AH3562" s="4">
        <v>8201</v>
      </c>
      <c r="AI3562" s="4">
        <v>8022</v>
      </c>
      <c r="AJ3562" s="4">
        <v>7178</v>
      </c>
      <c r="AK3562" s="4">
        <v>7084</v>
      </c>
      <c r="AL3562" s="4">
        <v>7226</v>
      </c>
      <c r="AM3562" s="4">
        <v>7045</v>
      </c>
      <c r="AN3562" s="4">
        <v>7305</v>
      </c>
    </row>
    <row r="3563" spans="1:40" ht="15" customHeight="1" x14ac:dyDescent="0.25">
      <c r="A3563" s="4" t="str">
        <f>EB[[#This Row],[unit]] &amp; "#" &amp; EB[[#This Row],[indic_nrg]] &amp; "#" &amp; EB[[#This Row],[product]] &amp; "#" &amp; EB[[#This Row],[geo]]</f>
        <v>TJ#B_101852#2000#CZ</v>
      </c>
      <c r="B3563" s="4" t="str">
        <f>VLOOKUP(EB[[#This Row],[product]],KS_DB[[product]:[KS]],5,FALSE)</f>
        <v>solid</v>
      </c>
      <c r="C3563" s="4" t="str">
        <f>VLOOKUP(EB[[#This Row],[product]],KS_DB[[product]:[KS]],6,FALSE)</f>
        <v>solid</v>
      </c>
      <c r="D3563" s="4">
        <f>VLOOKUP(EB[[#This Row],[product]],Carriers[],4,FALSE)</f>
        <v>0</v>
      </c>
      <c r="E3563" s="4">
        <f>VLOOKUP(EB[[#This Row],[indic_nrg]],Indicators[],4,FALSE)</f>
        <v>0</v>
      </c>
      <c r="F3563" s="4">
        <f>IFERROR(VLOOKUP(EB[[#This Row],[Source_carrier]],KS_DB[[product]:[KS]],6,FALSE),0)</f>
        <v>0</v>
      </c>
      <c r="G3563" s="4" t="s">
        <v>34</v>
      </c>
      <c r="H3563" s="4" t="s">
        <v>659</v>
      </c>
      <c r="I3563" s="4" t="s">
        <v>18</v>
      </c>
      <c r="J3563" s="4" t="s">
        <v>37</v>
      </c>
      <c r="K3563" s="4" t="s">
        <v>660</v>
      </c>
      <c r="L3563" s="4" t="s">
        <v>39</v>
      </c>
      <c r="M3563" s="4" t="s">
        <v>42</v>
      </c>
      <c r="N3563" s="4" t="s">
        <v>41</v>
      </c>
      <c r="O3563" s="4">
        <v>1496</v>
      </c>
      <c r="P3563" s="4">
        <v>1719</v>
      </c>
      <c r="Q3563" s="4">
        <v>1897</v>
      </c>
      <c r="R3563" s="4">
        <v>1690</v>
      </c>
      <c r="S3563" s="4">
        <v>1347</v>
      </c>
      <c r="T3563" s="4">
        <v>1777</v>
      </c>
      <c r="U3563" s="4">
        <v>1258</v>
      </c>
      <c r="V3563" s="4">
        <v>789</v>
      </c>
      <c r="W3563" s="4">
        <v>686</v>
      </c>
      <c r="X3563" s="4">
        <v>503</v>
      </c>
      <c r="Y3563" s="4">
        <v>680</v>
      </c>
      <c r="Z3563" s="4">
        <v>513</v>
      </c>
      <c r="AA3563" s="4">
        <v>491</v>
      </c>
      <c r="AB3563" s="4">
        <v>616</v>
      </c>
      <c r="AC3563" s="4">
        <v>233</v>
      </c>
      <c r="AD3563" s="4">
        <v>198</v>
      </c>
      <c r="AE3563" s="4">
        <v>226</v>
      </c>
      <c r="AF3563" s="4">
        <v>192</v>
      </c>
      <c r="AG3563" s="4">
        <v>503</v>
      </c>
      <c r="AH3563" s="4">
        <v>498</v>
      </c>
      <c r="AI3563" s="4">
        <v>51</v>
      </c>
      <c r="AJ3563" s="4">
        <v>37</v>
      </c>
      <c r="AK3563" s="4">
        <v>38</v>
      </c>
      <c r="AL3563" s="4">
        <v>37</v>
      </c>
      <c r="AM3563" s="4">
        <v>37</v>
      </c>
      <c r="AN3563" s="4">
        <v>76</v>
      </c>
    </row>
    <row r="3564" spans="1:40" ht="15" customHeight="1" x14ac:dyDescent="0.25">
      <c r="A3564" s="4" t="str">
        <f>EB[[#This Row],[unit]] &amp; "#" &amp; EB[[#This Row],[indic_nrg]] &amp; "#" &amp; EB[[#This Row],[product]] &amp; "#" &amp; EB[[#This Row],[geo]]</f>
        <v>TJ#B_101852#2100#CZ</v>
      </c>
      <c r="B3564" s="4" t="str">
        <f>VLOOKUP(EB[[#This Row],[product]],KS_DB[[product]:[KS]],5,FALSE)</f>
        <v>solid</v>
      </c>
      <c r="C3564" s="4" t="str">
        <f>VLOOKUP(EB[[#This Row],[product]],KS_DB[[product]:[KS]],6,FALSE)</f>
        <v>solid</v>
      </c>
      <c r="D3564" s="4">
        <f>VLOOKUP(EB[[#This Row],[product]],Carriers[],4,FALSE)</f>
        <v>0</v>
      </c>
      <c r="E3564" s="4">
        <f>VLOOKUP(EB[[#This Row],[indic_nrg]],Indicators[],4,FALSE)</f>
        <v>0</v>
      </c>
      <c r="F3564" s="4">
        <f>IFERROR(VLOOKUP(EB[[#This Row],[Source_carrier]],KS_DB[[product]:[KS]],6,FALSE),0)</f>
        <v>0</v>
      </c>
      <c r="G3564" s="4" t="s">
        <v>34</v>
      </c>
      <c r="H3564" s="4" t="s">
        <v>659</v>
      </c>
      <c r="I3564" s="4" t="s">
        <v>43</v>
      </c>
      <c r="J3564" s="4" t="s">
        <v>37</v>
      </c>
      <c r="K3564" s="4" t="s">
        <v>660</v>
      </c>
      <c r="L3564" s="4" t="s">
        <v>39</v>
      </c>
      <c r="M3564" s="4" t="s">
        <v>44</v>
      </c>
      <c r="N3564" s="4" t="s">
        <v>41</v>
      </c>
      <c r="O3564" s="4">
        <v>295</v>
      </c>
      <c r="P3564" s="4">
        <v>447</v>
      </c>
      <c r="Q3564" s="4">
        <v>507</v>
      </c>
      <c r="R3564" s="4">
        <v>649</v>
      </c>
      <c r="S3564" s="4">
        <v>542</v>
      </c>
      <c r="T3564" s="4">
        <v>948</v>
      </c>
      <c r="U3564" s="4">
        <v>563</v>
      </c>
      <c r="V3564" s="4">
        <v>285</v>
      </c>
      <c r="W3564" s="4">
        <v>422</v>
      </c>
      <c r="X3564" s="4">
        <v>256</v>
      </c>
      <c r="Y3564" s="4">
        <v>178</v>
      </c>
      <c r="Z3564" s="4">
        <v>205</v>
      </c>
      <c r="AA3564" s="4">
        <v>156</v>
      </c>
      <c r="AB3564" s="4">
        <v>57</v>
      </c>
      <c r="AC3564" s="4">
        <v>81</v>
      </c>
      <c r="AD3564" s="4">
        <v>51</v>
      </c>
      <c r="AE3564" s="4">
        <v>101</v>
      </c>
      <c r="AF3564" s="4">
        <v>83</v>
      </c>
      <c r="AG3564" s="4">
        <v>109</v>
      </c>
      <c r="AH3564" s="4">
        <v>109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v>0</v>
      </c>
    </row>
    <row r="3565" spans="1:40" ht="15" customHeight="1" x14ac:dyDescent="0.25">
      <c r="A3565" s="4" t="str">
        <f>EB[[#This Row],[unit]] &amp; "#" &amp; EB[[#This Row],[indic_nrg]] &amp; "#" &amp; EB[[#This Row],[product]] &amp; "#" &amp; EB[[#This Row],[geo]]</f>
        <v>TJ#B_101852#2112#CZ</v>
      </c>
      <c r="B3565" s="4" t="str">
        <f>VLOOKUP(EB[[#This Row],[product]],KS_DB[[product]:[KS]],5,FALSE)</f>
        <v>solid</v>
      </c>
      <c r="C3565" s="4" t="str">
        <f>VLOOKUP(EB[[#This Row],[product]],KS_DB[[product]:[KS]],6,FALSE)</f>
        <v>solid</v>
      </c>
      <c r="D3565" s="4">
        <f>VLOOKUP(EB[[#This Row],[product]],Carriers[],4,FALSE)</f>
        <v>1</v>
      </c>
      <c r="E3565" s="4">
        <f>VLOOKUP(EB[[#This Row],[indic_nrg]],Indicators[],4,FALSE)</f>
        <v>0</v>
      </c>
      <c r="F3565" s="4">
        <f>IFERROR(VLOOKUP(EB[[#This Row],[Source_carrier]],KS_DB[[product]:[KS]],6,FALSE),0)</f>
        <v>0</v>
      </c>
      <c r="G3565" s="4" t="s">
        <v>34</v>
      </c>
      <c r="H3565" s="4" t="s">
        <v>659</v>
      </c>
      <c r="I3565" s="4" t="s">
        <v>45</v>
      </c>
      <c r="J3565" s="4" t="s">
        <v>37</v>
      </c>
      <c r="K3565" s="4" t="s">
        <v>660</v>
      </c>
      <c r="L3565" s="4" t="s">
        <v>39</v>
      </c>
      <c r="M3565" s="4" t="s">
        <v>46</v>
      </c>
      <c r="N3565" s="4" t="s">
        <v>41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</row>
    <row r="3566" spans="1:40" ht="15" customHeight="1" x14ac:dyDescent="0.25">
      <c r="A3566" s="4" t="str">
        <f>EB[[#This Row],[unit]] &amp; "#" &amp; EB[[#This Row],[indic_nrg]] &amp; "#" &amp; EB[[#This Row],[product]] &amp; "#" &amp; EB[[#This Row],[geo]]</f>
        <v>TJ#B_101852#2115#CZ</v>
      </c>
      <c r="B3566" s="4" t="str">
        <f>VLOOKUP(EB[[#This Row],[product]],KS_DB[[product]:[KS]],5,FALSE)</f>
        <v>solid</v>
      </c>
      <c r="C3566" s="4" t="str">
        <f>VLOOKUP(EB[[#This Row],[product]],KS_DB[[product]:[KS]],6,FALSE)</f>
        <v>solid</v>
      </c>
      <c r="D3566" s="4">
        <f>VLOOKUP(EB[[#This Row],[product]],Carriers[],4,FALSE)</f>
        <v>1</v>
      </c>
      <c r="E3566" s="4">
        <f>VLOOKUP(EB[[#This Row],[indic_nrg]],Indicators[],4,FALSE)</f>
        <v>0</v>
      </c>
      <c r="F3566" s="4">
        <f>IFERROR(VLOOKUP(EB[[#This Row],[Source_carrier]],KS_DB[[product]:[KS]],6,FALSE),0)</f>
        <v>0</v>
      </c>
      <c r="G3566" s="4" t="s">
        <v>34</v>
      </c>
      <c r="H3566" s="4" t="s">
        <v>659</v>
      </c>
      <c r="I3566" s="4" t="s">
        <v>47</v>
      </c>
      <c r="J3566" s="4" t="s">
        <v>37</v>
      </c>
      <c r="K3566" s="4" t="s">
        <v>660</v>
      </c>
      <c r="L3566" s="4" t="s">
        <v>39</v>
      </c>
      <c r="M3566" s="4" t="s">
        <v>48</v>
      </c>
      <c r="N3566" s="4" t="s">
        <v>41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</row>
    <row r="3567" spans="1:40" ht="15" customHeight="1" x14ac:dyDescent="0.25">
      <c r="A3567" s="4" t="str">
        <f>EB[[#This Row],[unit]] &amp; "#" &amp; EB[[#This Row],[indic_nrg]] &amp; "#" &amp; EB[[#This Row],[product]] &amp; "#" &amp; EB[[#This Row],[geo]]</f>
        <v>TJ#B_101852#2116#CZ</v>
      </c>
      <c r="B3567" s="4" t="str">
        <f>VLOOKUP(EB[[#This Row],[product]],KS_DB[[product]:[KS]],5,FALSE)</f>
        <v>solid</v>
      </c>
      <c r="C3567" s="4" t="str">
        <f>VLOOKUP(EB[[#This Row],[product]],KS_DB[[product]:[KS]],6,FALSE)</f>
        <v>solid</v>
      </c>
      <c r="D3567" s="4">
        <f>VLOOKUP(EB[[#This Row],[product]],Carriers[],4,FALSE)</f>
        <v>1</v>
      </c>
      <c r="E3567" s="4">
        <f>VLOOKUP(EB[[#This Row],[indic_nrg]],Indicators[],4,FALSE)</f>
        <v>0</v>
      </c>
      <c r="F3567" s="4">
        <f>IFERROR(VLOOKUP(EB[[#This Row],[Source_carrier]],KS_DB[[product]:[KS]],6,FALSE),0)</f>
        <v>0</v>
      </c>
      <c r="G3567" s="4" t="s">
        <v>34</v>
      </c>
      <c r="H3567" s="4" t="s">
        <v>659</v>
      </c>
      <c r="I3567" s="4" t="s">
        <v>49</v>
      </c>
      <c r="J3567" s="4" t="s">
        <v>37</v>
      </c>
      <c r="K3567" s="4" t="s">
        <v>660</v>
      </c>
      <c r="L3567" s="4" t="s">
        <v>39</v>
      </c>
      <c r="M3567" s="4" t="s">
        <v>50</v>
      </c>
      <c r="N3567" s="4" t="s">
        <v>41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</row>
    <row r="3568" spans="1:40" ht="15" customHeight="1" x14ac:dyDescent="0.25">
      <c r="A3568" s="4" t="str">
        <f>EB[[#This Row],[unit]] &amp; "#" &amp; EB[[#This Row],[indic_nrg]] &amp; "#" &amp; EB[[#This Row],[product]] &amp; "#" &amp; EB[[#This Row],[geo]]</f>
        <v>TJ#B_101852#2117#CZ</v>
      </c>
      <c r="B3568" s="4" t="str">
        <f>VLOOKUP(EB[[#This Row],[product]],KS_DB[[product]:[KS]],5,FALSE)</f>
        <v>solid</v>
      </c>
      <c r="C3568" s="4" t="str">
        <f>VLOOKUP(EB[[#This Row],[product]],KS_DB[[product]:[KS]],6,FALSE)</f>
        <v>solid</v>
      </c>
      <c r="D3568" s="4">
        <f>VLOOKUP(EB[[#This Row],[product]],Carriers[],4,FALSE)</f>
        <v>1</v>
      </c>
      <c r="E3568" s="4">
        <f>VLOOKUP(EB[[#This Row],[indic_nrg]],Indicators[],4,FALSE)</f>
        <v>0</v>
      </c>
      <c r="F3568" s="4">
        <f>IFERROR(VLOOKUP(EB[[#This Row],[Source_carrier]],KS_DB[[product]:[KS]],6,FALSE),0)</f>
        <v>0</v>
      </c>
      <c r="G3568" s="4" t="s">
        <v>34</v>
      </c>
      <c r="H3568" s="4" t="s">
        <v>659</v>
      </c>
      <c r="I3568" s="4" t="s">
        <v>51</v>
      </c>
      <c r="J3568" s="4" t="s">
        <v>37</v>
      </c>
      <c r="K3568" s="4" t="s">
        <v>660</v>
      </c>
      <c r="L3568" s="4" t="s">
        <v>39</v>
      </c>
      <c r="M3568" s="4" t="s">
        <v>52</v>
      </c>
      <c r="N3568" s="4" t="s">
        <v>41</v>
      </c>
      <c r="O3568" s="4">
        <v>267</v>
      </c>
      <c r="P3568" s="4">
        <v>390</v>
      </c>
      <c r="Q3568" s="4">
        <v>450</v>
      </c>
      <c r="R3568" s="4">
        <v>107</v>
      </c>
      <c r="S3568" s="4">
        <v>86</v>
      </c>
      <c r="T3568" s="4">
        <v>236</v>
      </c>
      <c r="U3568" s="4">
        <v>193</v>
      </c>
      <c r="V3568" s="4">
        <v>0</v>
      </c>
      <c r="W3568" s="4">
        <v>165</v>
      </c>
      <c r="X3568" s="4">
        <v>0</v>
      </c>
      <c r="Y3568" s="4">
        <v>92</v>
      </c>
      <c r="Z3568" s="4">
        <v>91</v>
      </c>
      <c r="AA3568" s="4">
        <v>70</v>
      </c>
      <c r="AB3568" s="4">
        <v>0</v>
      </c>
      <c r="AC3568" s="4">
        <v>24</v>
      </c>
      <c r="AD3568" s="4">
        <v>22</v>
      </c>
      <c r="AE3568" s="4">
        <v>44</v>
      </c>
      <c r="AF3568" s="4">
        <v>26</v>
      </c>
      <c r="AG3568" s="4">
        <v>23</v>
      </c>
      <c r="AH3568" s="4">
        <v>23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v>0</v>
      </c>
    </row>
    <row r="3569" spans="1:40" ht="15" customHeight="1" x14ac:dyDescent="0.25">
      <c r="A3569" s="4" t="str">
        <f>EB[[#This Row],[unit]] &amp; "#" &amp; EB[[#This Row],[indic_nrg]] &amp; "#" &amp; EB[[#This Row],[product]] &amp; "#" &amp; EB[[#This Row],[geo]]</f>
        <v>TJ#B_101852#2118#CZ</v>
      </c>
      <c r="B3569" s="4" t="str">
        <f>VLOOKUP(EB[[#This Row],[product]],KS_DB[[product]:[KS]],5,FALSE)</f>
        <v>solid</v>
      </c>
      <c r="C3569" s="4" t="str">
        <f>VLOOKUP(EB[[#This Row],[product]],KS_DB[[product]:[KS]],6,FALSE)</f>
        <v>solid</v>
      </c>
      <c r="D3569" s="4">
        <f>VLOOKUP(EB[[#This Row],[product]],Carriers[],4,FALSE)</f>
        <v>1</v>
      </c>
      <c r="E3569" s="4">
        <f>VLOOKUP(EB[[#This Row],[indic_nrg]],Indicators[],4,FALSE)</f>
        <v>0</v>
      </c>
      <c r="F3569" s="4">
        <f>IFERROR(VLOOKUP(EB[[#This Row],[Source_carrier]],KS_DB[[product]:[KS]],6,FALSE),0)</f>
        <v>0</v>
      </c>
      <c r="G3569" s="4" t="s">
        <v>34</v>
      </c>
      <c r="H3569" s="4" t="s">
        <v>659</v>
      </c>
      <c r="I3569" s="4" t="s">
        <v>53</v>
      </c>
      <c r="J3569" s="4" t="s">
        <v>37</v>
      </c>
      <c r="K3569" s="4" t="s">
        <v>660</v>
      </c>
      <c r="L3569" s="4" t="s">
        <v>39</v>
      </c>
      <c r="M3569" s="4" t="s">
        <v>54</v>
      </c>
      <c r="N3569" s="4" t="s">
        <v>41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4">
        <v>0</v>
      </c>
    </row>
    <row r="3570" spans="1:40" ht="15" customHeight="1" x14ac:dyDescent="0.25">
      <c r="A3570" s="4" t="str">
        <f>EB[[#This Row],[unit]] &amp; "#" &amp; EB[[#This Row],[indic_nrg]] &amp; "#" &amp; EB[[#This Row],[product]] &amp; "#" &amp; EB[[#This Row],[geo]]</f>
        <v>TJ#B_101852#2121#CZ</v>
      </c>
      <c r="B3570" s="4" t="str">
        <f>VLOOKUP(EB[[#This Row],[product]],KS_DB[[product]:[KS]],5,FALSE)</f>
        <v>solid</v>
      </c>
      <c r="C3570" s="4" t="str">
        <f>VLOOKUP(EB[[#This Row],[product]],KS_DB[[product]:[KS]],6,FALSE)</f>
        <v>solid</v>
      </c>
      <c r="D3570" s="4">
        <f>VLOOKUP(EB[[#This Row],[product]],Carriers[],4,FALSE)</f>
        <v>1</v>
      </c>
      <c r="E3570" s="4">
        <f>VLOOKUP(EB[[#This Row],[indic_nrg]],Indicators[],4,FALSE)</f>
        <v>0</v>
      </c>
      <c r="F3570" s="4">
        <f>IFERROR(VLOOKUP(EB[[#This Row],[Source_carrier]],KS_DB[[product]:[KS]],6,FALSE),0)</f>
        <v>0</v>
      </c>
      <c r="G3570" s="4" t="s">
        <v>34</v>
      </c>
      <c r="H3570" s="4" t="s">
        <v>659</v>
      </c>
      <c r="I3570" s="4" t="s">
        <v>55</v>
      </c>
      <c r="J3570" s="4" t="s">
        <v>37</v>
      </c>
      <c r="K3570" s="4" t="s">
        <v>660</v>
      </c>
      <c r="L3570" s="4" t="s">
        <v>39</v>
      </c>
      <c r="M3570" s="4" t="s">
        <v>56</v>
      </c>
      <c r="N3570" s="4" t="s">
        <v>41</v>
      </c>
      <c r="O3570" s="4">
        <v>28</v>
      </c>
      <c r="P3570" s="4">
        <v>57</v>
      </c>
      <c r="Q3570" s="4">
        <v>57</v>
      </c>
      <c r="R3570" s="4">
        <v>542</v>
      </c>
      <c r="S3570" s="4">
        <v>456</v>
      </c>
      <c r="T3570" s="4">
        <v>712</v>
      </c>
      <c r="U3570" s="4">
        <v>370</v>
      </c>
      <c r="V3570" s="4">
        <v>285</v>
      </c>
      <c r="W3570" s="4">
        <v>256</v>
      </c>
      <c r="X3570" s="4">
        <v>256</v>
      </c>
      <c r="Y3570" s="4">
        <v>86</v>
      </c>
      <c r="Z3570" s="4">
        <v>114</v>
      </c>
      <c r="AA3570" s="4">
        <v>86</v>
      </c>
      <c r="AB3570" s="4">
        <v>57</v>
      </c>
      <c r="AC3570" s="4">
        <v>57</v>
      </c>
      <c r="AD3570" s="4">
        <v>28</v>
      </c>
      <c r="AE3570" s="4">
        <v>57</v>
      </c>
      <c r="AF3570" s="4">
        <v>57</v>
      </c>
      <c r="AG3570" s="4">
        <v>86</v>
      </c>
      <c r="AH3570" s="4">
        <v>86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</row>
    <row r="3571" spans="1:40" ht="15" customHeight="1" x14ac:dyDescent="0.25">
      <c r="A3571" s="4" t="str">
        <f>EB[[#This Row],[unit]] &amp; "#" &amp; EB[[#This Row],[indic_nrg]] &amp; "#" &amp; EB[[#This Row],[product]] &amp; "#" &amp; EB[[#This Row],[geo]]</f>
        <v>TJ#B_101852#2122#CZ</v>
      </c>
      <c r="B3571" s="4" t="str">
        <f>VLOOKUP(EB[[#This Row],[product]],KS_DB[[product]:[KS]],5,FALSE)</f>
        <v>solid</v>
      </c>
      <c r="C3571" s="4" t="str">
        <f>VLOOKUP(EB[[#This Row],[product]],KS_DB[[product]:[KS]],6,FALSE)</f>
        <v>solid</v>
      </c>
      <c r="D3571" s="4">
        <f>VLOOKUP(EB[[#This Row],[product]],Carriers[],4,FALSE)</f>
        <v>1</v>
      </c>
      <c r="E3571" s="4">
        <f>VLOOKUP(EB[[#This Row],[indic_nrg]],Indicators[],4,FALSE)</f>
        <v>0</v>
      </c>
      <c r="F3571" s="4">
        <f>IFERROR(VLOOKUP(EB[[#This Row],[Source_carrier]],KS_DB[[product]:[KS]],6,FALSE),0)</f>
        <v>0</v>
      </c>
      <c r="G3571" s="4" t="s">
        <v>34</v>
      </c>
      <c r="H3571" s="4" t="s">
        <v>659</v>
      </c>
      <c r="I3571" s="4" t="s">
        <v>57</v>
      </c>
      <c r="J3571" s="4" t="s">
        <v>37</v>
      </c>
      <c r="K3571" s="4" t="s">
        <v>660</v>
      </c>
      <c r="L3571" s="4" t="s">
        <v>39</v>
      </c>
      <c r="M3571" s="4" t="s">
        <v>58</v>
      </c>
      <c r="N3571" s="4" t="s">
        <v>41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4">
        <v>0</v>
      </c>
    </row>
    <row r="3572" spans="1:40" ht="15" customHeight="1" x14ac:dyDescent="0.25">
      <c r="A3572" s="4" t="str">
        <f>EB[[#This Row],[unit]] &amp; "#" &amp; EB[[#This Row],[indic_nrg]] &amp; "#" &amp; EB[[#This Row],[product]] &amp; "#" &amp; EB[[#This Row],[geo]]</f>
        <v>TJ#B_101852#2130#CZ</v>
      </c>
      <c r="B3572" s="4" t="str">
        <f>VLOOKUP(EB[[#This Row],[product]],KS_DB[[product]:[KS]],5,FALSE)</f>
        <v>solid</v>
      </c>
      <c r="C3572" s="4" t="str">
        <f>VLOOKUP(EB[[#This Row],[product]],KS_DB[[product]:[KS]],6,FALSE)</f>
        <v>solid</v>
      </c>
      <c r="D3572" s="4">
        <f>VLOOKUP(EB[[#This Row],[product]],Carriers[],4,FALSE)</f>
        <v>1</v>
      </c>
      <c r="E3572" s="4">
        <f>VLOOKUP(EB[[#This Row],[indic_nrg]],Indicators[],4,FALSE)</f>
        <v>0</v>
      </c>
      <c r="F3572" s="4">
        <f>IFERROR(VLOOKUP(EB[[#This Row],[Source_carrier]],KS_DB[[product]:[KS]],6,FALSE),0)</f>
        <v>0</v>
      </c>
      <c r="G3572" s="4" t="s">
        <v>34</v>
      </c>
      <c r="H3572" s="4" t="s">
        <v>659</v>
      </c>
      <c r="I3572" s="4" t="s">
        <v>59</v>
      </c>
      <c r="J3572" s="4" t="s">
        <v>37</v>
      </c>
      <c r="K3572" s="4" t="s">
        <v>660</v>
      </c>
      <c r="L3572" s="4" t="s">
        <v>39</v>
      </c>
      <c r="M3572" s="4" t="s">
        <v>60</v>
      </c>
      <c r="N3572" s="4" t="s">
        <v>41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0</v>
      </c>
    </row>
    <row r="3573" spans="1:40" ht="15" customHeight="1" x14ac:dyDescent="0.25">
      <c r="A3573" s="4" t="str">
        <f>EB[[#This Row],[unit]] &amp; "#" &amp; EB[[#This Row],[indic_nrg]] &amp; "#" &amp; EB[[#This Row],[product]] &amp; "#" &amp; EB[[#This Row],[geo]]</f>
        <v>TJ#B_101852#2200#CZ</v>
      </c>
      <c r="B3573" s="4" t="str">
        <f>VLOOKUP(EB[[#This Row],[product]],KS_DB[[product]:[KS]],5,FALSE)</f>
        <v>solid</v>
      </c>
      <c r="C3573" s="4" t="str">
        <f>VLOOKUP(EB[[#This Row],[product]],KS_DB[[product]:[KS]],6,FALSE)</f>
        <v>solid</v>
      </c>
      <c r="D3573" s="4">
        <f>VLOOKUP(EB[[#This Row],[product]],Carriers[],4,FALSE)</f>
        <v>0</v>
      </c>
      <c r="E3573" s="4">
        <f>VLOOKUP(EB[[#This Row],[indic_nrg]],Indicators[],4,FALSE)</f>
        <v>0</v>
      </c>
      <c r="F3573" s="4">
        <f>IFERROR(VLOOKUP(EB[[#This Row],[Source_carrier]],KS_DB[[product]:[KS]],6,FALSE),0)</f>
        <v>0</v>
      </c>
      <c r="G3573" s="4" t="s">
        <v>34</v>
      </c>
      <c r="H3573" s="4" t="s">
        <v>659</v>
      </c>
      <c r="I3573" s="4" t="s">
        <v>61</v>
      </c>
      <c r="J3573" s="4" t="s">
        <v>37</v>
      </c>
      <c r="K3573" s="4" t="s">
        <v>660</v>
      </c>
      <c r="L3573" s="4" t="s">
        <v>39</v>
      </c>
      <c r="M3573" s="4" t="s">
        <v>62</v>
      </c>
      <c r="N3573" s="4" t="s">
        <v>41</v>
      </c>
      <c r="O3573" s="4">
        <v>1201</v>
      </c>
      <c r="P3573" s="4">
        <v>1272</v>
      </c>
      <c r="Q3573" s="4">
        <v>1390</v>
      </c>
      <c r="R3573" s="4">
        <v>1041</v>
      </c>
      <c r="S3573" s="4">
        <v>806</v>
      </c>
      <c r="T3573" s="4">
        <v>829</v>
      </c>
      <c r="U3573" s="4">
        <v>695</v>
      </c>
      <c r="V3573" s="4">
        <v>504</v>
      </c>
      <c r="W3573" s="4">
        <v>264</v>
      </c>
      <c r="X3573" s="4">
        <v>247</v>
      </c>
      <c r="Y3573" s="4">
        <v>502</v>
      </c>
      <c r="Z3573" s="4">
        <v>308</v>
      </c>
      <c r="AA3573" s="4">
        <v>335</v>
      </c>
      <c r="AB3573" s="4">
        <v>559</v>
      </c>
      <c r="AC3573" s="4">
        <v>152</v>
      </c>
      <c r="AD3573" s="4">
        <v>147</v>
      </c>
      <c r="AE3573" s="4">
        <v>125</v>
      </c>
      <c r="AF3573" s="4">
        <v>109</v>
      </c>
      <c r="AG3573" s="4">
        <v>394</v>
      </c>
      <c r="AH3573" s="4">
        <v>390</v>
      </c>
      <c r="AI3573" s="4">
        <v>51</v>
      </c>
      <c r="AJ3573" s="4">
        <v>37</v>
      </c>
      <c r="AK3573" s="4">
        <v>38</v>
      </c>
      <c r="AL3573" s="4">
        <v>37</v>
      </c>
      <c r="AM3573" s="4">
        <v>37</v>
      </c>
      <c r="AN3573" s="4">
        <v>76</v>
      </c>
    </row>
    <row r="3574" spans="1:40" ht="15" customHeight="1" x14ac:dyDescent="0.25">
      <c r="A3574" s="4" t="str">
        <f>EB[[#This Row],[unit]] &amp; "#" &amp; EB[[#This Row],[indic_nrg]] &amp; "#" &amp; EB[[#This Row],[product]] &amp; "#" &amp; EB[[#This Row],[geo]]</f>
        <v>TJ#B_101852#2210#CZ</v>
      </c>
      <c r="B3574" s="4" t="str">
        <f>VLOOKUP(EB[[#This Row],[product]],KS_DB[[product]:[KS]],5,FALSE)</f>
        <v>solid</v>
      </c>
      <c r="C3574" s="4" t="str">
        <f>VLOOKUP(EB[[#This Row],[product]],KS_DB[[product]:[KS]],6,FALSE)</f>
        <v>solid</v>
      </c>
      <c r="D3574" s="4">
        <f>VLOOKUP(EB[[#This Row],[product]],Carriers[],4,FALSE)</f>
        <v>1</v>
      </c>
      <c r="E3574" s="4">
        <f>VLOOKUP(EB[[#This Row],[indic_nrg]],Indicators[],4,FALSE)</f>
        <v>0</v>
      </c>
      <c r="F3574" s="4">
        <f>IFERROR(VLOOKUP(EB[[#This Row],[Source_carrier]],KS_DB[[product]:[KS]],6,FALSE),0)</f>
        <v>0</v>
      </c>
      <c r="G3574" s="4" t="s">
        <v>34</v>
      </c>
      <c r="H3574" s="4" t="s">
        <v>659</v>
      </c>
      <c r="I3574" s="4" t="s">
        <v>63</v>
      </c>
      <c r="J3574" s="4" t="s">
        <v>37</v>
      </c>
      <c r="K3574" s="4" t="s">
        <v>660</v>
      </c>
      <c r="L3574" s="4" t="s">
        <v>39</v>
      </c>
      <c r="M3574" s="4" t="s">
        <v>64</v>
      </c>
      <c r="N3574" s="4" t="s">
        <v>41</v>
      </c>
      <c r="O3574" s="4">
        <v>1201</v>
      </c>
      <c r="P3574" s="4">
        <v>1272</v>
      </c>
      <c r="Q3574" s="4">
        <v>1390</v>
      </c>
      <c r="R3574" s="4">
        <v>1001</v>
      </c>
      <c r="S3574" s="4">
        <v>766</v>
      </c>
      <c r="T3574" s="4">
        <v>789</v>
      </c>
      <c r="U3574" s="4">
        <v>695</v>
      </c>
      <c r="V3574" s="4">
        <v>504</v>
      </c>
      <c r="W3574" s="4">
        <v>264</v>
      </c>
      <c r="X3574" s="4">
        <v>247</v>
      </c>
      <c r="Y3574" s="4">
        <v>502</v>
      </c>
      <c r="Z3574" s="4">
        <v>308</v>
      </c>
      <c r="AA3574" s="4">
        <v>335</v>
      </c>
      <c r="AB3574" s="4">
        <v>559</v>
      </c>
      <c r="AC3574" s="4">
        <v>152</v>
      </c>
      <c r="AD3574" s="4">
        <v>147</v>
      </c>
      <c r="AE3574" s="4">
        <v>125</v>
      </c>
      <c r="AF3574" s="4">
        <v>109</v>
      </c>
      <c r="AG3574" s="4">
        <v>394</v>
      </c>
      <c r="AH3574" s="4">
        <v>390</v>
      </c>
      <c r="AI3574" s="4">
        <v>51</v>
      </c>
      <c r="AJ3574" s="4">
        <v>37</v>
      </c>
      <c r="AK3574" s="4">
        <v>38</v>
      </c>
      <c r="AL3574" s="4">
        <v>37</v>
      </c>
      <c r="AM3574" s="4">
        <v>37</v>
      </c>
      <c r="AN3574" s="4">
        <v>76</v>
      </c>
    </row>
    <row r="3575" spans="1:40" ht="15" customHeight="1" x14ac:dyDescent="0.25">
      <c r="A3575" s="4" t="str">
        <f>EB[[#This Row],[unit]] &amp; "#" &amp; EB[[#This Row],[indic_nrg]] &amp; "#" &amp; EB[[#This Row],[product]] &amp; "#" &amp; EB[[#This Row],[geo]]</f>
        <v>TJ#B_101852#2230#CZ</v>
      </c>
      <c r="B3575" s="4" t="str">
        <f>VLOOKUP(EB[[#This Row],[product]],KS_DB[[product]:[KS]],5,FALSE)</f>
        <v>solid</v>
      </c>
      <c r="C3575" s="4" t="str">
        <f>VLOOKUP(EB[[#This Row],[product]],KS_DB[[product]:[KS]],6,FALSE)</f>
        <v>solid</v>
      </c>
      <c r="D3575" s="4">
        <f>VLOOKUP(EB[[#This Row],[product]],Carriers[],4,FALSE)</f>
        <v>1</v>
      </c>
      <c r="E3575" s="4">
        <f>VLOOKUP(EB[[#This Row],[indic_nrg]],Indicators[],4,FALSE)</f>
        <v>0</v>
      </c>
      <c r="F3575" s="4">
        <f>IFERROR(VLOOKUP(EB[[#This Row],[Source_carrier]],KS_DB[[product]:[KS]],6,FALSE),0)</f>
        <v>0</v>
      </c>
      <c r="G3575" s="4" t="s">
        <v>34</v>
      </c>
      <c r="H3575" s="4" t="s">
        <v>659</v>
      </c>
      <c r="I3575" s="4" t="s">
        <v>65</v>
      </c>
      <c r="J3575" s="4" t="s">
        <v>37</v>
      </c>
      <c r="K3575" s="4" t="s">
        <v>660</v>
      </c>
      <c r="L3575" s="4" t="s">
        <v>39</v>
      </c>
      <c r="M3575" s="4" t="s">
        <v>66</v>
      </c>
      <c r="N3575" s="4" t="s">
        <v>41</v>
      </c>
      <c r="O3575" s="4">
        <v>0</v>
      </c>
      <c r="P3575" s="4">
        <v>0</v>
      </c>
      <c r="Q3575" s="4">
        <v>0</v>
      </c>
      <c r="R3575" s="4">
        <v>40</v>
      </c>
      <c r="S3575" s="4">
        <v>40</v>
      </c>
      <c r="T3575" s="4">
        <v>40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</row>
    <row r="3576" spans="1:40" ht="15" customHeight="1" x14ac:dyDescent="0.25">
      <c r="A3576" s="4" t="str">
        <f>EB[[#This Row],[unit]] &amp; "#" &amp; EB[[#This Row],[indic_nrg]] &amp; "#" &amp; EB[[#This Row],[product]] &amp; "#" &amp; EB[[#This Row],[geo]]</f>
        <v>TJ#B_101852#2310#CZ</v>
      </c>
      <c r="B3576" s="4" t="str">
        <f>VLOOKUP(EB[[#This Row],[product]],KS_DB[[product]:[KS]],5,FALSE)</f>
        <v>solid</v>
      </c>
      <c r="C3576" s="4" t="str">
        <f>VLOOKUP(EB[[#This Row],[product]],KS_DB[[product]:[KS]],6,FALSE)</f>
        <v>solid</v>
      </c>
      <c r="D3576" s="4">
        <f>VLOOKUP(EB[[#This Row],[product]],Carriers[],4,FALSE)</f>
        <v>1</v>
      </c>
      <c r="E3576" s="4">
        <f>VLOOKUP(EB[[#This Row],[indic_nrg]],Indicators[],4,FALSE)</f>
        <v>0</v>
      </c>
      <c r="F3576" s="4">
        <f>IFERROR(VLOOKUP(EB[[#This Row],[Source_carrier]],KS_DB[[product]:[KS]],6,FALSE),0)</f>
        <v>0</v>
      </c>
      <c r="G3576" s="4" t="s">
        <v>34</v>
      </c>
      <c r="H3576" s="4" t="s">
        <v>659</v>
      </c>
      <c r="I3576" s="4" t="s">
        <v>67</v>
      </c>
      <c r="J3576" s="4" t="s">
        <v>37</v>
      </c>
      <c r="K3576" s="4" t="s">
        <v>660</v>
      </c>
      <c r="L3576" s="4" t="s">
        <v>39</v>
      </c>
      <c r="M3576" s="4" t="s">
        <v>68</v>
      </c>
      <c r="N3576" s="4" t="s">
        <v>41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</v>
      </c>
      <c r="Y3576" s="4">
        <v>0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</row>
    <row r="3577" spans="1:40" ht="15" customHeight="1" x14ac:dyDescent="0.25">
      <c r="A3577" s="4" t="str">
        <f>EB[[#This Row],[unit]] &amp; "#" &amp; EB[[#This Row],[indic_nrg]] &amp; "#" &amp; EB[[#This Row],[product]] &amp; "#" &amp; EB[[#This Row],[geo]]</f>
        <v>TJ#B_101852#2330#CZ</v>
      </c>
      <c r="B3577" s="4" t="str">
        <f>VLOOKUP(EB[[#This Row],[product]],KS_DB[[product]:[KS]],5,FALSE)</f>
        <v>solid</v>
      </c>
      <c r="C3577" s="4" t="str">
        <f>VLOOKUP(EB[[#This Row],[product]],KS_DB[[product]:[KS]],6,FALSE)</f>
        <v>solid</v>
      </c>
      <c r="D3577" s="4">
        <f>VLOOKUP(EB[[#This Row],[product]],Carriers[],4,FALSE)</f>
        <v>1</v>
      </c>
      <c r="E3577" s="4">
        <f>VLOOKUP(EB[[#This Row],[indic_nrg]],Indicators[],4,FALSE)</f>
        <v>0</v>
      </c>
      <c r="F3577" s="4">
        <f>IFERROR(VLOOKUP(EB[[#This Row],[Source_carrier]],KS_DB[[product]:[KS]],6,FALSE),0)</f>
        <v>0</v>
      </c>
      <c r="G3577" s="4" t="s">
        <v>34</v>
      </c>
      <c r="H3577" s="4" t="s">
        <v>659</v>
      </c>
      <c r="I3577" s="4" t="s">
        <v>69</v>
      </c>
      <c r="J3577" s="4" t="s">
        <v>37</v>
      </c>
      <c r="K3577" s="4" t="s">
        <v>660</v>
      </c>
      <c r="L3577" s="4" t="s">
        <v>39</v>
      </c>
      <c r="M3577" s="4" t="s">
        <v>70</v>
      </c>
      <c r="N3577" s="4" t="s">
        <v>41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</row>
    <row r="3578" spans="1:40" ht="15" customHeight="1" x14ac:dyDescent="0.25">
      <c r="A3578" s="4" t="str">
        <f>EB[[#This Row],[unit]] &amp; "#" &amp; EB[[#This Row],[indic_nrg]] &amp; "#" &amp; EB[[#This Row],[product]] &amp; "#" &amp; EB[[#This Row],[geo]]</f>
        <v>TJ#B_101852#2410#CZ</v>
      </c>
      <c r="B3578" s="4" t="str">
        <f>VLOOKUP(EB[[#This Row],[product]],KS_DB[[product]:[KS]],5,FALSE)</f>
        <v>solid</v>
      </c>
      <c r="C3578" s="4" t="str">
        <f>VLOOKUP(EB[[#This Row],[product]],KS_DB[[product]:[KS]],6,FALSE)</f>
        <v>solid</v>
      </c>
      <c r="D3578" s="4">
        <f>VLOOKUP(EB[[#This Row],[product]],Carriers[],4,FALSE)</f>
        <v>1</v>
      </c>
      <c r="E3578" s="4">
        <f>VLOOKUP(EB[[#This Row],[indic_nrg]],Indicators[],4,FALSE)</f>
        <v>0</v>
      </c>
      <c r="F3578" s="4">
        <f>IFERROR(VLOOKUP(EB[[#This Row],[Source_carrier]],KS_DB[[product]:[KS]],6,FALSE),0)</f>
        <v>0</v>
      </c>
      <c r="G3578" s="4" t="s">
        <v>34</v>
      </c>
      <c r="H3578" s="4" t="s">
        <v>659</v>
      </c>
      <c r="I3578" s="4" t="s">
        <v>71</v>
      </c>
      <c r="J3578" s="4" t="s">
        <v>37</v>
      </c>
      <c r="K3578" s="4" t="s">
        <v>660</v>
      </c>
      <c r="L3578" s="4" t="s">
        <v>39</v>
      </c>
      <c r="M3578" s="4" t="s">
        <v>72</v>
      </c>
      <c r="N3578" s="4" t="s">
        <v>41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</v>
      </c>
      <c r="Y3578" s="4">
        <v>0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</row>
    <row r="3579" spans="1:40" ht="15" customHeight="1" x14ac:dyDescent="0.25">
      <c r="A3579" s="4" t="str">
        <f>EB[[#This Row],[unit]] &amp; "#" &amp; EB[[#This Row],[indic_nrg]] &amp; "#" &amp; EB[[#This Row],[product]] &amp; "#" &amp; EB[[#This Row],[geo]]</f>
        <v>TJ#B_101852#3000#CZ</v>
      </c>
      <c r="B3579" s="4" t="str">
        <f>VLOOKUP(EB[[#This Row],[product]],KS_DB[[product]:[KS]],5,FALSE)</f>
        <v>liquid</v>
      </c>
      <c r="C3579" s="4" t="str">
        <f>VLOOKUP(EB[[#This Row],[product]],KS_DB[[product]:[KS]],6,FALSE)</f>
        <v>liquid</v>
      </c>
      <c r="D3579" s="4">
        <f>VLOOKUP(EB[[#This Row],[product]],Carriers[],4,FALSE)</f>
        <v>0</v>
      </c>
      <c r="E3579" s="4">
        <f>VLOOKUP(EB[[#This Row],[indic_nrg]],Indicators[],4,FALSE)</f>
        <v>0</v>
      </c>
      <c r="F3579" s="4">
        <f>IFERROR(VLOOKUP(EB[[#This Row],[Source_carrier]],KS_DB[[product]:[KS]],6,FALSE),0)</f>
        <v>0</v>
      </c>
      <c r="G3579" s="4" t="s">
        <v>34</v>
      </c>
      <c r="H3579" s="4" t="s">
        <v>659</v>
      </c>
      <c r="I3579" s="4" t="s">
        <v>73</v>
      </c>
      <c r="J3579" s="4" t="s">
        <v>37</v>
      </c>
      <c r="K3579" s="4" t="s">
        <v>660</v>
      </c>
      <c r="L3579" s="4" t="s">
        <v>39</v>
      </c>
      <c r="M3579" s="4" t="s">
        <v>74</v>
      </c>
      <c r="N3579" s="4" t="s">
        <v>41</v>
      </c>
      <c r="O3579" s="4">
        <v>0</v>
      </c>
      <c r="P3579" s="4">
        <v>0</v>
      </c>
      <c r="Q3579" s="4">
        <v>0</v>
      </c>
      <c r="R3579" s="4">
        <v>0</v>
      </c>
      <c r="S3579" s="4">
        <v>16564</v>
      </c>
      <c r="T3579" s="4">
        <v>20136</v>
      </c>
      <c r="U3579" s="4">
        <v>8381</v>
      </c>
      <c r="V3579" s="4">
        <v>7183</v>
      </c>
      <c r="W3579" s="4">
        <v>6679</v>
      </c>
      <c r="X3579" s="4">
        <v>4749</v>
      </c>
      <c r="Y3579" s="4">
        <v>6729</v>
      </c>
      <c r="Z3579" s="4">
        <v>8191</v>
      </c>
      <c r="AA3579" s="4">
        <v>7346</v>
      </c>
      <c r="AB3579" s="4">
        <v>3360</v>
      </c>
      <c r="AC3579" s="4">
        <v>3892</v>
      </c>
      <c r="AD3579" s="4">
        <v>3680</v>
      </c>
      <c r="AE3579" s="4">
        <v>2268</v>
      </c>
      <c r="AF3579" s="4">
        <v>2515</v>
      </c>
      <c r="AG3579" s="4">
        <v>2643</v>
      </c>
      <c r="AH3579" s="4">
        <v>2313</v>
      </c>
      <c r="AI3579" s="4">
        <v>2349</v>
      </c>
      <c r="AJ3579" s="4">
        <v>2435</v>
      </c>
      <c r="AK3579" s="4">
        <v>2225</v>
      </c>
      <c r="AL3579" s="4">
        <v>1931</v>
      </c>
      <c r="AM3579" s="4">
        <v>2059</v>
      </c>
      <c r="AN3579" s="4">
        <v>2225</v>
      </c>
    </row>
    <row r="3580" spans="1:40" ht="15" customHeight="1" x14ac:dyDescent="0.25">
      <c r="A3580" s="4" t="str">
        <f>EB[[#This Row],[unit]] &amp; "#" &amp; EB[[#This Row],[indic_nrg]] &amp; "#" &amp; EB[[#This Row],[product]] &amp; "#" &amp; EB[[#This Row],[geo]]</f>
        <v>TJ#B_101852#3200#CZ</v>
      </c>
      <c r="B3580" s="4" t="str">
        <f>VLOOKUP(EB[[#This Row],[product]],KS_DB[[product]:[KS]],5,FALSE)</f>
        <v>liquid</v>
      </c>
      <c r="C3580" s="4" t="str">
        <f>VLOOKUP(EB[[#This Row],[product]],KS_DB[[product]:[KS]],6,FALSE)</f>
        <v>liquid</v>
      </c>
      <c r="D3580" s="4">
        <f>VLOOKUP(EB[[#This Row],[product]],Carriers[],4,FALSE)</f>
        <v>0</v>
      </c>
      <c r="E3580" s="4">
        <f>VLOOKUP(EB[[#This Row],[indic_nrg]],Indicators[],4,FALSE)</f>
        <v>0</v>
      </c>
      <c r="F3580" s="4">
        <f>IFERROR(VLOOKUP(EB[[#This Row],[Source_carrier]],KS_DB[[product]:[KS]],6,FALSE),0)</f>
        <v>0</v>
      </c>
      <c r="G3580" s="4" t="s">
        <v>34</v>
      </c>
      <c r="H3580" s="4" t="s">
        <v>659</v>
      </c>
      <c r="I3580" s="4" t="s">
        <v>75</v>
      </c>
      <c r="J3580" s="4" t="s">
        <v>37</v>
      </c>
      <c r="K3580" s="4" t="s">
        <v>660</v>
      </c>
      <c r="L3580" s="4" t="s">
        <v>39</v>
      </c>
      <c r="M3580" s="4" t="s">
        <v>76</v>
      </c>
      <c r="N3580" s="4" t="s">
        <v>41</v>
      </c>
      <c r="O3580" s="4">
        <v>0</v>
      </c>
      <c r="P3580" s="4">
        <v>0</v>
      </c>
      <c r="Q3580" s="4">
        <v>0</v>
      </c>
      <c r="R3580" s="4">
        <v>0</v>
      </c>
      <c r="S3580" s="4">
        <v>16564</v>
      </c>
      <c r="T3580" s="4">
        <v>20136</v>
      </c>
      <c r="U3580" s="4">
        <v>8381</v>
      </c>
      <c r="V3580" s="4">
        <v>7183</v>
      </c>
      <c r="W3580" s="4">
        <v>6679</v>
      </c>
      <c r="X3580" s="4">
        <v>4749</v>
      </c>
      <c r="Y3580" s="4">
        <v>6729</v>
      </c>
      <c r="Z3580" s="4">
        <v>8191</v>
      </c>
      <c r="AA3580" s="4">
        <v>7346</v>
      </c>
      <c r="AB3580" s="4">
        <v>3360</v>
      </c>
      <c r="AC3580" s="4">
        <v>3892</v>
      </c>
      <c r="AD3580" s="4">
        <v>3680</v>
      </c>
      <c r="AE3580" s="4">
        <v>2268</v>
      </c>
      <c r="AF3580" s="4">
        <v>2515</v>
      </c>
      <c r="AG3580" s="4">
        <v>2643</v>
      </c>
      <c r="AH3580" s="4">
        <v>2313</v>
      </c>
      <c r="AI3580" s="4">
        <v>2349</v>
      </c>
      <c r="AJ3580" s="4">
        <v>2435</v>
      </c>
      <c r="AK3580" s="4">
        <v>2225</v>
      </c>
      <c r="AL3580" s="4">
        <v>1931</v>
      </c>
      <c r="AM3580" s="4">
        <v>2059</v>
      </c>
      <c r="AN3580" s="4">
        <v>2225</v>
      </c>
    </row>
    <row r="3581" spans="1:40" ht="15" customHeight="1" x14ac:dyDescent="0.25">
      <c r="A3581" s="4" t="str">
        <f>EB[[#This Row],[unit]] &amp; "#" &amp; EB[[#This Row],[indic_nrg]] &amp; "#" &amp; EB[[#This Row],[product]] &amp; "#" &amp; EB[[#This Row],[geo]]</f>
        <v>TJ#B_101852#3220#CZ</v>
      </c>
      <c r="B3581" s="4" t="str">
        <f>VLOOKUP(EB[[#This Row],[product]],KS_DB[[product]:[KS]],5,FALSE)</f>
        <v>liquid</v>
      </c>
      <c r="C3581" s="4" t="str">
        <f>VLOOKUP(EB[[#This Row],[product]],KS_DB[[product]:[KS]],6,FALSE)</f>
        <v>LPG</v>
      </c>
      <c r="D3581" s="4">
        <f>VLOOKUP(EB[[#This Row],[product]],Carriers[],4,FALSE)</f>
        <v>1</v>
      </c>
      <c r="E3581" s="4">
        <f>VLOOKUP(EB[[#This Row],[indic_nrg]],Indicators[],4,FALSE)</f>
        <v>0</v>
      </c>
      <c r="F3581" s="4">
        <f>IFERROR(VLOOKUP(EB[[#This Row],[Source_carrier]],KS_DB[[product]:[KS]],6,FALSE),0)</f>
        <v>0</v>
      </c>
      <c r="G3581" s="4" t="s">
        <v>34</v>
      </c>
      <c r="H3581" s="4" t="s">
        <v>659</v>
      </c>
      <c r="I3581" s="4" t="s">
        <v>77</v>
      </c>
      <c r="J3581" s="4" t="s">
        <v>37</v>
      </c>
      <c r="K3581" s="4" t="s">
        <v>660</v>
      </c>
      <c r="L3581" s="4" t="s">
        <v>39</v>
      </c>
      <c r="M3581" s="4" t="s">
        <v>78</v>
      </c>
      <c r="N3581" s="4" t="s">
        <v>41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46</v>
      </c>
      <c r="U3581" s="4">
        <v>138</v>
      </c>
      <c r="V3581" s="4">
        <v>46</v>
      </c>
      <c r="W3581" s="4">
        <v>92</v>
      </c>
      <c r="X3581" s="4">
        <v>184</v>
      </c>
      <c r="Y3581" s="4">
        <v>552</v>
      </c>
      <c r="Z3581" s="4">
        <v>443</v>
      </c>
      <c r="AA3581" s="4">
        <v>266</v>
      </c>
      <c r="AB3581" s="4">
        <v>133</v>
      </c>
      <c r="AC3581" s="4">
        <v>89</v>
      </c>
      <c r="AD3581" s="4">
        <v>89</v>
      </c>
      <c r="AE3581" s="4">
        <v>92</v>
      </c>
      <c r="AF3581" s="4">
        <v>92</v>
      </c>
      <c r="AG3581" s="4">
        <v>88</v>
      </c>
      <c r="AH3581" s="4">
        <v>44</v>
      </c>
      <c r="AI3581" s="4">
        <v>44</v>
      </c>
      <c r="AJ3581" s="4">
        <v>88</v>
      </c>
      <c r="AK3581" s="4">
        <v>88</v>
      </c>
      <c r="AL3581" s="4">
        <v>44</v>
      </c>
      <c r="AM3581" s="4">
        <v>88</v>
      </c>
      <c r="AN3581" s="4">
        <v>131</v>
      </c>
    </row>
    <row r="3582" spans="1:40" ht="15" customHeight="1" x14ac:dyDescent="0.25">
      <c r="A3582" s="4" t="str">
        <f>EB[[#This Row],[unit]] &amp; "#" &amp; EB[[#This Row],[indic_nrg]] &amp; "#" &amp; EB[[#This Row],[product]] &amp; "#" &amp; EB[[#This Row],[geo]]</f>
        <v>TJ#B_101852#3260#CZ</v>
      </c>
      <c r="B3582" s="4" t="str">
        <f>VLOOKUP(EB[[#This Row],[product]],KS_DB[[product]:[KS]],5,FALSE)</f>
        <v>liquid</v>
      </c>
      <c r="C3582" s="4" t="str">
        <f>VLOOKUP(EB[[#This Row],[product]],KS_DB[[product]:[KS]],6,FALSE)</f>
        <v>diesel</v>
      </c>
      <c r="D3582" s="4">
        <f>VLOOKUP(EB[[#This Row],[product]],Carriers[],4,FALSE)</f>
        <v>1</v>
      </c>
      <c r="E3582" s="4">
        <f>VLOOKUP(EB[[#This Row],[indic_nrg]],Indicators[],4,FALSE)</f>
        <v>0</v>
      </c>
      <c r="F3582" s="4">
        <f>IFERROR(VLOOKUP(EB[[#This Row],[Source_carrier]],KS_DB[[product]:[KS]],6,FALSE),0)</f>
        <v>0</v>
      </c>
      <c r="G3582" s="4" t="s">
        <v>34</v>
      </c>
      <c r="H3582" s="4" t="s">
        <v>659</v>
      </c>
      <c r="I3582" s="4" t="s">
        <v>79</v>
      </c>
      <c r="J3582" s="4" t="s">
        <v>37</v>
      </c>
      <c r="K3582" s="4" t="s">
        <v>660</v>
      </c>
      <c r="L3582" s="4" t="s">
        <v>39</v>
      </c>
      <c r="M3582" s="4" t="s">
        <v>80</v>
      </c>
      <c r="N3582" s="4" t="s">
        <v>41</v>
      </c>
      <c r="O3582" s="4">
        <v>0</v>
      </c>
      <c r="P3582" s="4">
        <v>0</v>
      </c>
      <c r="Q3582" s="4">
        <v>0</v>
      </c>
      <c r="R3582" s="4">
        <v>0</v>
      </c>
      <c r="S3582" s="4">
        <v>16284</v>
      </c>
      <c r="T3582" s="4">
        <v>19850</v>
      </c>
      <c r="U3582" s="4">
        <v>8123</v>
      </c>
      <c r="V3582" s="4">
        <v>6979</v>
      </c>
      <c r="W3582" s="4">
        <v>6468</v>
      </c>
      <c r="X3582" s="4">
        <v>4525</v>
      </c>
      <c r="Y3582" s="4">
        <v>5977</v>
      </c>
      <c r="Z3582" s="4">
        <v>7588</v>
      </c>
      <c r="AA3582" s="4">
        <v>6920</v>
      </c>
      <c r="AB3582" s="4">
        <v>3187</v>
      </c>
      <c r="AC3582" s="4">
        <v>3643</v>
      </c>
      <c r="AD3582" s="4">
        <v>3472</v>
      </c>
      <c r="AE3582" s="4">
        <v>2096</v>
      </c>
      <c r="AF3582" s="4">
        <v>2223</v>
      </c>
      <c r="AG3582" s="4">
        <v>2315</v>
      </c>
      <c r="AH3582" s="4">
        <v>2149</v>
      </c>
      <c r="AI3582" s="4">
        <v>2066</v>
      </c>
      <c r="AJ3582" s="4">
        <v>2106</v>
      </c>
      <c r="AK3582" s="4">
        <v>1976</v>
      </c>
      <c r="AL3582" s="4">
        <v>1847</v>
      </c>
      <c r="AM3582" s="4">
        <v>1892</v>
      </c>
      <c r="AN3582" s="4">
        <v>1975</v>
      </c>
    </row>
    <row r="3583" spans="1:40" ht="15" customHeight="1" x14ac:dyDescent="0.25">
      <c r="A3583" s="4" t="str">
        <f>EB[[#This Row],[unit]] &amp; "#" &amp; EB[[#This Row],[indic_nrg]] &amp; "#" &amp; EB[[#This Row],[product]] &amp; "#" &amp; EB[[#This Row],[geo]]</f>
        <v>TJ#B_101852#3270A#CZ</v>
      </c>
      <c r="B3583" s="4" t="str">
        <f>VLOOKUP(EB[[#This Row],[product]],KS_DB[[product]:[KS]],5,FALSE)</f>
        <v>liquid</v>
      </c>
      <c r="C3583" s="4" t="str">
        <f>VLOOKUP(EB[[#This Row],[product]],KS_DB[[product]:[KS]],6,FALSE)</f>
        <v>liquid</v>
      </c>
      <c r="D3583" s="4">
        <f>VLOOKUP(EB[[#This Row],[product]],Carriers[],4,FALSE)</f>
        <v>1</v>
      </c>
      <c r="E3583" s="4">
        <f>VLOOKUP(EB[[#This Row],[indic_nrg]],Indicators[],4,FALSE)</f>
        <v>0</v>
      </c>
      <c r="F3583" s="4">
        <f>IFERROR(VLOOKUP(EB[[#This Row],[Source_carrier]],KS_DB[[product]:[KS]],6,FALSE),0)</f>
        <v>0</v>
      </c>
      <c r="G3583" s="4" t="s">
        <v>34</v>
      </c>
      <c r="H3583" s="4" t="s">
        <v>659</v>
      </c>
      <c r="I3583" s="4" t="s">
        <v>81</v>
      </c>
      <c r="J3583" s="4" t="s">
        <v>37</v>
      </c>
      <c r="K3583" s="4" t="s">
        <v>660</v>
      </c>
      <c r="L3583" s="4" t="s">
        <v>39</v>
      </c>
      <c r="M3583" s="4" t="s">
        <v>82</v>
      </c>
      <c r="N3583" s="4" t="s">
        <v>41</v>
      </c>
      <c r="O3583" s="4">
        <v>0</v>
      </c>
      <c r="P3583" s="4">
        <v>0</v>
      </c>
      <c r="Q3583" s="4">
        <v>0</v>
      </c>
      <c r="R3583" s="4">
        <v>0</v>
      </c>
      <c r="S3583" s="4">
        <v>280</v>
      </c>
      <c r="T3583" s="4">
        <v>240</v>
      </c>
      <c r="U3583" s="4">
        <v>120</v>
      </c>
      <c r="V3583" s="4">
        <v>80</v>
      </c>
      <c r="W3583" s="4">
        <v>80</v>
      </c>
      <c r="X3583" s="4">
        <v>40</v>
      </c>
      <c r="Y3583" s="4">
        <v>200</v>
      </c>
      <c r="Z3583" s="4">
        <v>160</v>
      </c>
      <c r="AA3583" s="4">
        <v>160</v>
      </c>
      <c r="AB3583" s="4">
        <v>40</v>
      </c>
      <c r="AC3583" s="4">
        <v>160</v>
      </c>
      <c r="AD3583" s="4">
        <v>120</v>
      </c>
      <c r="AE3583" s="4">
        <v>80</v>
      </c>
      <c r="AF3583" s="4">
        <v>200</v>
      </c>
      <c r="AG3583" s="4">
        <v>160</v>
      </c>
      <c r="AH3583" s="4">
        <v>120</v>
      </c>
      <c r="AI3583" s="4">
        <v>40</v>
      </c>
      <c r="AJ3583" s="4">
        <v>80</v>
      </c>
      <c r="AK3583" s="4">
        <v>40</v>
      </c>
      <c r="AL3583" s="4">
        <v>0</v>
      </c>
      <c r="AM3583" s="4">
        <v>0</v>
      </c>
      <c r="AN3583" s="4">
        <v>0</v>
      </c>
    </row>
    <row r="3584" spans="1:40" ht="15" customHeight="1" x14ac:dyDescent="0.25">
      <c r="A3584" s="4" t="str">
        <f>EB[[#This Row],[unit]] &amp; "#" &amp; EB[[#This Row],[indic_nrg]] &amp; "#" &amp; EB[[#This Row],[product]] &amp; "#" &amp; EB[[#This Row],[geo]]</f>
        <v>TJ#B_101852#3295#CZ</v>
      </c>
      <c r="B3584" s="4" t="str">
        <f>VLOOKUP(EB[[#This Row],[product]],KS_DB[[product]:[KS]],5,FALSE)</f>
        <v>liquid</v>
      </c>
      <c r="C3584" s="4" t="str">
        <f>VLOOKUP(EB[[#This Row],[product]],KS_DB[[product]:[KS]],6,FALSE)</f>
        <v>liquid</v>
      </c>
      <c r="D3584" s="4">
        <f>VLOOKUP(EB[[#This Row],[product]],Carriers[],4,FALSE)</f>
        <v>1</v>
      </c>
      <c r="E3584" s="4">
        <f>VLOOKUP(EB[[#This Row],[indic_nrg]],Indicators[],4,FALSE)</f>
        <v>0</v>
      </c>
      <c r="F3584" s="4">
        <f>IFERROR(VLOOKUP(EB[[#This Row],[Source_carrier]],KS_DB[[product]:[KS]],6,FALSE),0)</f>
        <v>0</v>
      </c>
      <c r="G3584" s="4" t="s">
        <v>34</v>
      </c>
      <c r="H3584" s="4" t="s">
        <v>659</v>
      </c>
      <c r="I3584" s="4" t="s">
        <v>1153</v>
      </c>
      <c r="J3584" s="4" t="s">
        <v>37</v>
      </c>
      <c r="K3584" s="4" t="s">
        <v>660</v>
      </c>
      <c r="L3584" s="4" t="s">
        <v>39</v>
      </c>
      <c r="M3584" s="4" t="s">
        <v>1154</v>
      </c>
      <c r="N3584" s="4" t="s">
        <v>41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79</v>
      </c>
      <c r="W3584" s="4">
        <v>38</v>
      </c>
      <c r="X3584" s="4">
        <v>0</v>
      </c>
      <c r="Y3584" s="4">
        <v>0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80</v>
      </c>
      <c r="AH3584" s="4">
        <v>0</v>
      </c>
      <c r="AI3584" s="4">
        <v>199</v>
      </c>
      <c r="AJ3584" s="4">
        <v>161</v>
      </c>
      <c r="AK3584" s="4">
        <v>121</v>
      </c>
      <c r="AL3584" s="4">
        <v>40</v>
      </c>
      <c r="AM3584" s="4">
        <v>80</v>
      </c>
      <c r="AN3584" s="4">
        <v>118</v>
      </c>
    </row>
    <row r="3585" spans="1:40" ht="15" customHeight="1" x14ac:dyDescent="0.25">
      <c r="A3585" s="4" t="str">
        <f>EB[[#This Row],[unit]] &amp; "#" &amp; EB[[#This Row],[indic_nrg]] &amp; "#" &amp; EB[[#This Row],[product]] &amp; "#" &amp; EB[[#This Row],[geo]]</f>
        <v>TJ#B_101852#4000#CZ</v>
      </c>
      <c r="B3585" s="4" t="str">
        <f>VLOOKUP(EB[[#This Row],[product]],KS_DB[[product]:[KS]],5,FALSE)</f>
        <v>gas</v>
      </c>
      <c r="C3585" s="4" t="str">
        <f>VLOOKUP(EB[[#This Row],[product]],KS_DB[[product]:[KS]],6,FALSE)</f>
        <v>gas</v>
      </c>
      <c r="D3585" s="4">
        <f>VLOOKUP(EB[[#This Row],[product]],Carriers[],4,FALSE)</f>
        <v>0</v>
      </c>
      <c r="E3585" s="4">
        <f>VLOOKUP(EB[[#This Row],[indic_nrg]],Indicators[],4,FALSE)</f>
        <v>0</v>
      </c>
      <c r="F3585" s="4">
        <f>IFERROR(VLOOKUP(EB[[#This Row],[Source_carrier]],KS_DB[[product]:[KS]],6,FALSE),0)</f>
        <v>0</v>
      </c>
      <c r="G3585" s="4" t="s">
        <v>34</v>
      </c>
      <c r="H3585" s="4" t="s">
        <v>659</v>
      </c>
      <c r="I3585" s="4" t="s">
        <v>83</v>
      </c>
      <c r="J3585" s="4" t="s">
        <v>37</v>
      </c>
      <c r="K3585" s="4" t="s">
        <v>660</v>
      </c>
      <c r="L3585" s="4" t="s">
        <v>39</v>
      </c>
      <c r="M3585" s="4" t="s">
        <v>84</v>
      </c>
      <c r="N3585" s="4" t="s">
        <v>41</v>
      </c>
      <c r="O3585" s="4">
        <v>179</v>
      </c>
      <c r="P3585" s="4">
        <v>1004</v>
      </c>
      <c r="Q3585" s="4">
        <v>945</v>
      </c>
      <c r="R3585" s="4">
        <v>184</v>
      </c>
      <c r="S3585" s="4">
        <v>101</v>
      </c>
      <c r="T3585" s="4">
        <v>3074</v>
      </c>
      <c r="U3585" s="4">
        <v>3651</v>
      </c>
      <c r="V3585" s="4">
        <v>3087</v>
      </c>
      <c r="W3585" s="4">
        <v>3813</v>
      </c>
      <c r="X3585" s="4">
        <v>3936</v>
      </c>
      <c r="Y3585" s="4">
        <v>3704</v>
      </c>
      <c r="Z3585" s="4">
        <v>3555</v>
      </c>
      <c r="AA3585" s="4">
        <v>3402</v>
      </c>
      <c r="AB3585" s="4">
        <v>2385</v>
      </c>
      <c r="AC3585" s="4">
        <v>2379</v>
      </c>
      <c r="AD3585" s="4">
        <v>2464</v>
      </c>
      <c r="AE3585" s="4">
        <v>2621</v>
      </c>
      <c r="AF3585" s="4">
        <v>2538</v>
      </c>
      <c r="AG3585" s="4">
        <v>3388</v>
      </c>
      <c r="AH3585" s="4">
        <v>2633</v>
      </c>
      <c r="AI3585" s="4">
        <v>3202</v>
      </c>
      <c r="AJ3585" s="4">
        <v>2502</v>
      </c>
      <c r="AK3585" s="4">
        <v>2755</v>
      </c>
      <c r="AL3585" s="4">
        <v>3308</v>
      </c>
      <c r="AM3585" s="4">
        <v>3000</v>
      </c>
      <c r="AN3585" s="4">
        <v>3531</v>
      </c>
    </row>
    <row r="3586" spans="1:40" ht="15" customHeight="1" x14ac:dyDescent="0.25">
      <c r="A3586" s="4" t="str">
        <f>EB[[#This Row],[unit]] &amp; "#" &amp; EB[[#This Row],[indic_nrg]] &amp; "#" &amp; EB[[#This Row],[product]] &amp; "#" &amp; EB[[#This Row],[geo]]</f>
        <v>TJ#B_101852#4100#CZ</v>
      </c>
      <c r="B3586" s="4" t="str">
        <f>VLOOKUP(EB[[#This Row],[product]],KS_DB[[product]:[KS]],5,FALSE)</f>
        <v>gas</v>
      </c>
      <c r="C3586" s="4" t="str">
        <f>VLOOKUP(EB[[#This Row],[product]],KS_DB[[product]:[KS]],6,FALSE)</f>
        <v>gas</v>
      </c>
      <c r="D3586" s="4">
        <f>VLOOKUP(EB[[#This Row],[product]],Carriers[],4,FALSE)</f>
        <v>1</v>
      </c>
      <c r="E3586" s="4">
        <f>VLOOKUP(EB[[#This Row],[indic_nrg]],Indicators[],4,FALSE)</f>
        <v>0</v>
      </c>
      <c r="F3586" s="4">
        <f>IFERROR(VLOOKUP(EB[[#This Row],[Source_carrier]],KS_DB[[product]:[KS]],6,FALSE),0)</f>
        <v>0</v>
      </c>
      <c r="G3586" s="4" t="s">
        <v>34</v>
      </c>
      <c r="H3586" s="4" t="s">
        <v>659</v>
      </c>
      <c r="I3586" s="4" t="s">
        <v>85</v>
      </c>
      <c r="J3586" s="4" t="s">
        <v>37</v>
      </c>
      <c r="K3586" s="4" t="s">
        <v>660</v>
      </c>
      <c r="L3586" s="4" t="s">
        <v>39</v>
      </c>
      <c r="M3586" s="4" t="s">
        <v>86</v>
      </c>
      <c r="N3586" s="4" t="s">
        <v>41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2972</v>
      </c>
      <c r="U3586" s="4">
        <v>3651</v>
      </c>
      <c r="V3586" s="4">
        <v>3087</v>
      </c>
      <c r="W3586" s="4">
        <v>3813</v>
      </c>
      <c r="X3586" s="4">
        <v>3936</v>
      </c>
      <c r="Y3586" s="4">
        <v>3704</v>
      </c>
      <c r="Z3586" s="4">
        <v>3555</v>
      </c>
      <c r="AA3586" s="4">
        <v>3402</v>
      </c>
      <c r="AB3586" s="4">
        <v>2385</v>
      </c>
      <c r="AC3586" s="4">
        <v>2379</v>
      </c>
      <c r="AD3586" s="4">
        <v>2464</v>
      </c>
      <c r="AE3586" s="4">
        <v>2621</v>
      </c>
      <c r="AF3586" s="4">
        <v>2538</v>
      </c>
      <c r="AG3586" s="4">
        <v>3388</v>
      </c>
      <c r="AH3586" s="4">
        <v>2633</v>
      </c>
      <c r="AI3586" s="4">
        <v>3202</v>
      </c>
      <c r="AJ3586" s="4">
        <v>2502</v>
      </c>
      <c r="AK3586" s="4">
        <v>2755</v>
      </c>
      <c r="AL3586" s="4">
        <v>3308</v>
      </c>
      <c r="AM3586" s="4">
        <v>3000</v>
      </c>
      <c r="AN3586" s="4">
        <v>3531</v>
      </c>
    </row>
    <row r="3587" spans="1:40" ht="15" customHeight="1" x14ac:dyDescent="0.25">
      <c r="A3587" s="4" t="str">
        <f>EB[[#This Row],[unit]] &amp; "#" &amp; EB[[#This Row],[indic_nrg]] &amp; "#" &amp; EB[[#This Row],[product]] &amp; "#" &amp; EB[[#This Row],[geo]]</f>
        <v>TJ#B_101852#4200#CZ</v>
      </c>
      <c r="B3587" s="4" t="str">
        <f>VLOOKUP(EB[[#This Row],[product]],KS_DB[[product]:[KS]],5,FALSE)</f>
        <v>gas</v>
      </c>
      <c r="C3587" s="4" t="str">
        <f>VLOOKUP(EB[[#This Row],[product]],KS_DB[[product]:[KS]],6,FALSE)</f>
        <v>gas</v>
      </c>
      <c r="D3587" s="4">
        <f>VLOOKUP(EB[[#This Row],[product]],Carriers[],4,FALSE)</f>
        <v>0</v>
      </c>
      <c r="E3587" s="4">
        <f>VLOOKUP(EB[[#This Row],[indic_nrg]],Indicators[],4,FALSE)</f>
        <v>0</v>
      </c>
      <c r="F3587" s="4">
        <f>IFERROR(VLOOKUP(EB[[#This Row],[Source_carrier]],KS_DB[[product]:[KS]],6,FALSE),0)</f>
        <v>0</v>
      </c>
      <c r="G3587" s="4" t="s">
        <v>34</v>
      </c>
      <c r="H3587" s="4" t="s">
        <v>659</v>
      </c>
      <c r="I3587" s="4" t="s">
        <v>87</v>
      </c>
      <c r="J3587" s="4" t="s">
        <v>37</v>
      </c>
      <c r="K3587" s="4" t="s">
        <v>660</v>
      </c>
      <c r="L3587" s="4" t="s">
        <v>39</v>
      </c>
      <c r="M3587" s="4" t="s">
        <v>88</v>
      </c>
      <c r="N3587" s="4" t="s">
        <v>41</v>
      </c>
      <c r="O3587" s="4">
        <v>179</v>
      </c>
      <c r="P3587" s="4">
        <v>1004</v>
      </c>
      <c r="Q3587" s="4">
        <v>945</v>
      </c>
      <c r="R3587" s="4">
        <v>184</v>
      </c>
      <c r="S3587" s="4">
        <v>101</v>
      </c>
      <c r="T3587" s="4">
        <v>102</v>
      </c>
      <c r="U3587" s="4">
        <v>0</v>
      </c>
      <c r="V3587" s="4">
        <v>0</v>
      </c>
      <c r="W3587" s="4">
        <v>0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</row>
    <row r="3588" spans="1:40" ht="15" customHeight="1" x14ac:dyDescent="0.25">
      <c r="A3588" s="4" t="str">
        <f>EB[[#This Row],[unit]] &amp; "#" &amp; EB[[#This Row],[indic_nrg]] &amp; "#" &amp; EB[[#This Row],[product]] &amp; "#" &amp; EB[[#This Row],[geo]]</f>
        <v>TJ#B_101852#4210#CZ</v>
      </c>
      <c r="B3588" s="4" t="str">
        <f>VLOOKUP(EB[[#This Row],[product]],KS_DB[[product]:[KS]],5,FALSE)</f>
        <v>gas</v>
      </c>
      <c r="C3588" s="4" t="str">
        <f>VLOOKUP(EB[[#This Row],[product]],KS_DB[[product]:[KS]],6,FALSE)</f>
        <v>gas</v>
      </c>
      <c r="D3588" s="4">
        <f>VLOOKUP(EB[[#This Row],[product]],Carriers[],4,FALSE)</f>
        <v>1</v>
      </c>
      <c r="E3588" s="4">
        <f>VLOOKUP(EB[[#This Row],[indic_nrg]],Indicators[],4,FALSE)</f>
        <v>0</v>
      </c>
      <c r="F3588" s="4">
        <f>IFERROR(VLOOKUP(EB[[#This Row],[Source_carrier]],KS_DB[[product]:[KS]],6,FALSE),0)</f>
        <v>0</v>
      </c>
      <c r="G3588" s="4" t="s">
        <v>34</v>
      </c>
      <c r="H3588" s="4" t="s">
        <v>659</v>
      </c>
      <c r="I3588" s="4" t="s">
        <v>89</v>
      </c>
      <c r="J3588" s="4" t="s">
        <v>37</v>
      </c>
      <c r="K3588" s="4" t="s">
        <v>660</v>
      </c>
      <c r="L3588" s="4" t="s">
        <v>39</v>
      </c>
      <c r="M3588" s="4" t="s">
        <v>90</v>
      </c>
      <c r="N3588" s="4" t="s">
        <v>41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</row>
    <row r="3589" spans="1:40" ht="15" customHeight="1" x14ac:dyDescent="0.25">
      <c r="A3589" s="4" t="str">
        <f>EB[[#This Row],[unit]] &amp; "#" &amp; EB[[#This Row],[indic_nrg]] &amp; "#" &amp; EB[[#This Row],[product]] &amp; "#" &amp; EB[[#This Row],[geo]]</f>
        <v>TJ#B_101852#4220#CZ</v>
      </c>
      <c r="B3589" s="4" t="str">
        <f>VLOOKUP(EB[[#This Row],[product]],KS_DB[[product]:[KS]],5,FALSE)</f>
        <v>gas</v>
      </c>
      <c r="C3589" s="4" t="str">
        <f>VLOOKUP(EB[[#This Row],[product]],KS_DB[[product]:[KS]],6,FALSE)</f>
        <v>gas</v>
      </c>
      <c r="D3589" s="4">
        <f>VLOOKUP(EB[[#This Row],[product]],Carriers[],4,FALSE)</f>
        <v>1</v>
      </c>
      <c r="E3589" s="4">
        <f>VLOOKUP(EB[[#This Row],[indic_nrg]],Indicators[],4,FALSE)</f>
        <v>0</v>
      </c>
      <c r="F3589" s="4">
        <f>IFERROR(VLOOKUP(EB[[#This Row],[Source_carrier]],KS_DB[[product]:[KS]],6,FALSE),0)</f>
        <v>0</v>
      </c>
      <c r="G3589" s="4" t="s">
        <v>34</v>
      </c>
      <c r="H3589" s="4" t="s">
        <v>659</v>
      </c>
      <c r="I3589" s="4" t="s">
        <v>91</v>
      </c>
      <c r="J3589" s="4" t="s">
        <v>37</v>
      </c>
      <c r="K3589" s="4" t="s">
        <v>660</v>
      </c>
      <c r="L3589" s="4" t="s">
        <v>39</v>
      </c>
      <c r="M3589" s="4" t="s">
        <v>92</v>
      </c>
      <c r="N3589" s="4" t="s">
        <v>41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</row>
    <row r="3590" spans="1:40" ht="15" customHeight="1" x14ac:dyDescent="0.25">
      <c r="A3590" s="4" t="str">
        <f>EB[[#This Row],[unit]] &amp; "#" &amp; EB[[#This Row],[indic_nrg]] &amp; "#" &amp; EB[[#This Row],[product]] &amp; "#" &amp; EB[[#This Row],[geo]]</f>
        <v>TJ#B_101852#4230#CZ</v>
      </c>
      <c r="B3590" s="4" t="str">
        <f>VLOOKUP(EB[[#This Row],[product]],KS_DB[[product]:[KS]],5,FALSE)</f>
        <v>gas</v>
      </c>
      <c r="C3590" s="4" t="str">
        <f>VLOOKUP(EB[[#This Row],[product]],KS_DB[[product]:[KS]],6,FALSE)</f>
        <v>gas</v>
      </c>
      <c r="D3590" s="4">
        <f>VLOOKUP(EB[[#This Row],[product]],Carriers[],4,FALSE)</f>
        <v>1</v>
      </c>
      <c r="E3590" s="4">
        <f>VLOOKUP(EB[[#This Row],[indic_nrg]],Indicators[],4,FALSE)</f>
        <v>0</v>
      </c>
      <c r="F3590" s="4">
        <f>IFERROR(VLOOKUP(EB[[#This Row],[Source_carrier]],KS_DB[[product]:[KS]],6,FALSE),0)</f>
        <v>0</v>
      </c>
      <c r="G3590" s="4" t="s">
        <v>34</v>
      </c>
      <c r="H3590" s="4" t="s">
        <v>659</v>
      </c>
      <c r="I3590" s="4" t="s">
        <v>93</v>
      </c>
      <c r="J3590" s="4" t="s">
        <v>37</v>
      </c>
      <c r="K3590" s="4" t="s">
        <v>660</v>
      </c>
      <c r="L3590" s="4" t="s">
        <v>39</v>
      </c>
      <c r="M3590" s="4" t="s">
        <v>94</v>
      </c>
      <c r="N3590" s="4" t="s">
        <v>41</v>
      </c>
      <c r="O3590" s="4">
        <v>179</v>
      </c>
      <c r="P3590" s="4">
        <v>1004</v>
      </c>
      <c r="Q3590" s="4">
        <v>945</v>
      </c>
      <c r="R3590" s="4">
        <v>184</v>
      </c>
      <c r="S3590" s="4">
        <v>101</v>
      </c>
      <c r="T3590" s="4">
        <v>102</v>
      </c>
      <c r="U3590" s="4">
        <v>0</v>
      </c>
      <c r="V3590" s="4">
        <v>0</v>
      </c>
      <c r="W3590" s="4">
        <v>0</v>
      </c>
      <c r="X3590" s="4">
        <v>0</v>
      </c>
      <c r="Y3590" s="4">
        <v>0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</row>
    <row r="3591" spans="1:40" ht="15" customHeight="1" x14ac:dyDescent="0.25">
      <c r="A3591" s="4" t="str">
        <f>EB[[#This Row],[unit]] &amp; "#" &amp; EB[[#This Row],[indic_nrg]] &amp; "#" &amp; EB[[#This Row],[product]] &amp; "#" &amp; EB[[#This Row],[geo]]</f>
        <v>TJ#B_101852#4240#CZ</v>
      </c>
      <c r="B3591" s="4" t="str">
        <f>VLOOKUP(EB[[#This Row],[product]],KS_DB[[product]:[KS]],5,FALSE)</f>
        <v>gas</v>
      </c>
      <c r="C3591" s="4" t="str">
        <f>VLOOKUP(EB[[#This Row],[product]],KS_DB[[product]:[KS]],6,FALSE)</f>
        <v>gas</v>
      </c>
      <c r="D3591" s="4">
        <f>VLOOKUP(EB[[#This Row],[product]],Carriers[],4,FALSE)</f>
        <v>1</v>
      </c>
      <c r="E3591" s="4">
        <f>VLOOKUP(EB[[#This Row],[indic_nrg]],Indicators[],4,FALSE)</f>
        <v>0</v>
      </c>
      <c r="F3591" s="4">
        <f>IFERROR(VLOOKUP(EB[[#This Row],[Source_carrier]],KS_DB[[product]:[KS]],6,FALSE),0)</f>
        <v>0</v>
      </c>
      <c r="G3591" s="4" t="s">
        <v>34</v>
      </c>
      <c r="H3591" s="4" t="s">
        <v>659</v>
      </c>
      <c r="I3591" s="4" t="s">
        <v>95</v>
      </c>
      <c r="J3591" s="4" t="s">
        <v>37</v>
      </c>
      <c r="K3591" s="4" t="s">
        <v>660</v>
      </c>
      <c r="L3591" s="4" t="s">
        <v>39</v>
      </c>
      <c r="M3591" s="4" t="s">
        <v>96</v>
      </c>
      <c r="N3591" s="4" t="s">
        <v>41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</row>
    <row r="3592" spans="1:40" ht="15" customHeight="1" x14ac:dyDescent="0.25">
      <c r="A3592" s="4" t="str">
        <f>EB[[#This Row],[unit]] &amp; "#" &amp; EB[[#This Row],[indic_nrg]] &amp; "#" &amp; EB[[#This Row],[product]] &amp; "#" &amp; EB[[#This Row],[geo]]</f>
        <v>TJ#B_101852#5200#CZ</v>
      </c>
      <c r="B3592" s="4" t="str">
        <f>VLOOKUP(EB[[#This Row],[product]],KS_DB[[product]:[KS]],5,FALSE)</f>
        <v>heat</v>
      </c>
      <c r="C3592" s="4" t="str">
        <f>VLOOKUP(EB[[#This Row],[product]],KS_DB[[product]:[KS]],6,FALSE)</f>
        <v>heat</v>
      </c>
      <c r="D3592" s="4">
        <f>VLOOKUP(EB[[#This Row],[product]],Carriers[],4,FALSE)</f>
        <v>1</v>
      </c>
      <c r="E3592" s="4">
        <f>VLOOKUP(EB[[#This Row],[indic_nrg]],Indicators[],4,FALSE)</f>
        <v>0</v>
      </c>
      <c r="F3592" s="4">
        <f>IFERROR(VLOOKUP(EB[[#This Row],[Source_carrier]],KS_DB[[product]:[KS]],6,FALSE),0)</f>
        <v>0</v>
      </c>
      <c r="G3592" s="4" t="s">
        <v>34</v>
      </c>
      <c r="H3592" s="4" t="s">
        <v>659</v>
      </c>
      <c r="I3592" s="4" t="s">
        <v>97</v>
      </c>
      <c r="J3592" s="4" t="s">
        <v>37</v>
      </c>
      <c r="K3592" s="4" t="s">
        <v>660</v>
      </c>
      <c r="L3592" s="4" t="s">
        <v>39</v>
      </c>
      <c r="M3592" s="4" t="s">
        <v>98</v>
      </c>
      <c r="N3592" s="4" t="s">
        <v>41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789</v>
      </c>
      <c r="Y3592" s="4">
        <v>715</v>
      </c>
      <c r="Z3592" s="4">
        <v>883</v>
      </c>
      <c r="AA3592" s="4">
        <v>840</v>
      </c>
      <c r="AB3592" s="4">
        <v>1120</v>
      </c>
      <c r="AC3592" s="4">
        <v>1104</v>
      </c>
      <c r="AD3592" s="4">
        <v>1120</v>
      </c>
      <c r="AE3592" s="4">
        <v>1207</v>
      </c>
      <c r="AF3592" s="4">
        <v>1209</v>
      </c>
      <c r="AG3592" s="4">
        <v>1189</v>
      </c>
      <c r="AH3592" s="4">
        <v>941</v>
      </c>
      <c r="AI3592" s="4">
        <v>399</v>
      </c>
      <c r="AJ3592" s="4">
        <v>310</v>
      </c>
      <c r="AK3592" s="4">
        <v>288</v>
      </c>
      <c r="AL3592" s="4">
        <v>254</v>
      </c>
      <c r="AM3592" s="4">
        <v>239</v>
      </c>
      <c r="AN3592" s="4">
        <v>322</v>
      </c>
    </row>
    <row r="3593" spans="1:40" ht="15" customHeight="1" x14ac:dyDescent="0.25">
      <c r="A3593" s="4" t="str">
        <f>EB[[#This Row],[unit]] &amp; "#" &amp; EB[[#This Row],[indic_nrg]] &amp; "#" &amp; EB[[#This Row],[product]] &amp; "#" &amp; EB[[#This Row],[geo]]</f>
        <v>TJ#B_101852#5500#CZ</v>
      </c>
      <c r="B3593" s="4" t="str">
        <f>VLOOKUP(EB[[#This Row],[product]],KS_DB[[product]:[KS]],5,FALSE)</f>
        <v>RES</v>
      </c>
      <c r="C3593" s="4" t="str">
        <f>VLOOKUP(EB[[#This Row],[product]],KS_DB[[product]:[KS]],6,FALSE)</f>
        <v>RES</v>
      </c>
      <c r="D3593" s="4">
        <f>VLOOKUP(EB[[#This Row],[product]],Carriers[],4,FALSE)</f>
        <v>0</v>
      </c>
      <c r="E3593" s="4">
        <f>VLOOKUP(EB[[#This Row],[indic_nrg]],Indicators[],4,FALSE)</f>
        <v>0</v>
      </c>
      <c r="F3593" s="4">
        <f>IFERROR(VLOOKUP(EB[[#This Row],[Source_carrier]],KS_DB[[product]:[KS]],6,FALSE),0)</f>
        <v>0</v>
      </c>
      <c r="G3593" s="4" t="s">
        <v>34</v>
      </c>
      <c r="H3593" s="4" t="s">
        <v>659</v>
      </c>
      <c r="I3593" s="4" t="s">
        <v>99</v>
      </c>
      <c r="J3593" s="4" t="s">
        <v>37</v>
      </c>
      <c r="K3593" s="4" t="s">
        <v>660</v>
      </c>
      <c r="L3593" s="4" t="s">
        <v>39</v>
      </c>
      <c r="M3593" s="4" t="s">
        <v>100</v>
      </c>
      <c r="N3593" s="4" t="s">
        <v>41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16</v>
      </c>
      <c r="Y3593" s="4">
        <v>45</v>
      </c>
      <c r="Z3593" s="4">
        <v>22</v>
      </c>
      <c r="AA3593" s="4">
        <v>8</v>
      </c>
      <c r="AB3593" s="4">
        <v>103</v>
      </c>
      <c r="AC3593" s="4">
        <v>107</v>
      </c>
      <c r="AD3593" s="4">
        <v>227</v>
      </c>
      <c r="AE3593" s="4">
        <v>99</v>
      </c>
      <c r="AF3593" s="4">
        <v>175</v>
      </c>
      <c r="AG3593" s="4">
        <v>57</v>
      </c>
      <c r="AH3593" s="4">
        <v>66</v>
      </c>
      <c r="AI3593" s="4">
        <v>182</v>
      </c>
      <c r="AJ3593" s="4">
        <v>124</v>
      </c>
      <c r="AK3593" s="4">
        <v>137</v>
      </c>
      <c r="AL3593" s="4">
        <v>169</v>
      </c>
      <c r="AM3593" s="4">
        <v>115</v>
      </c>
      <c r="AN3593" s="4">
        <v>129</v>
      </c>
    </row>
    <row r="3594" spans="1:40" ht="15" customHeight="1" x14ac:dyDescent="0.25">
      <c r="A3594" s="4" t="str">
        <f>EB[[#This Row],[unit]] &amp; "#" &amp; EB[[#This Row],[indic_nrg]] &amp; "#" &amp; EB[[#This Row],[product]] &amp; "#" &amp; EB[[#This Row],[geo]]</f>
        <v>TJ#B_101852#5532#CZ</v>
      </c>
      <c r="B3594" s="4" t="str">
        <f>VLOOKUP(EB[[#This Row],[product]],KS_DB[[product]:[KS]],5,FALSE)</f>
        <v>RES</v>
      </c>
      <c r="C3594" s="4" t="str">
        <f>VLOOKUP(EB[[#This Row],[product]],KS_DB[[product]:[KS]],6,FALSE)</f>
        <v>RES</v>
      </c>
      <c r="D3594" s="4">
        <f>VLOOKUP(EB[[#This Row],[product]],Carriers[],4,FALSE)</f>
        <v>1</v>
      </c>
      <c r="E3594" s="4">
        <f>VLOOKUP(EB[[#This Row],[indic_nrg]],Indicators[],4,FALSE)</f>
        <v>0</v>
      </c>
      <c r="F3594" s="4">
        <f>IFERROR(VLOOKUP(EB[[#This Row],[Source_carrier]],KS_DB[[product]:[KS]],6,FALSE),0)</f>
        <v>0</v>
      </c>
      <c r="G3594" s="4" t="s">
        <v>34</v>
      </c>
      <c r="H3594" s="4" t="s">
        <v>659</v>
      </c>
      <c r="I3594" s="4" t="s">
        <v>101</v>
      </c>
      <c r="J3594" s="4" t="s">
        <v>37</v>
      </c>
      <c r="K3594" s="4" t="s">
        <v>660</v>
      </c>
      <c r="L3594" s="4" t="s">
        <v>39</v>
      </c>
      <c r="M3594" s="4" t="s">
        <v>102</v>
      </c>
      <c r="N3594" s="4" t="s">
        <v>41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</row>
    <row r="3595" spans="1:40" ht="15" customHeight="1" x14ac:dyDescent="0.25">
      <c r="A3595" s="4" t="str">
        <f>EB[[#This Row],[unit]] &amp; "#" &amp; EB[[#This Row],[indic_nrg]] &amp; "#" &amp; EB[[#This Row],[product]] &amp; "#" &amp; EB[[#This Row],[geo]]</f>
        <v>TJ#B_101852#5540#CZ</v>
      </c>
      <c r="B3595" s="4" t="str">
        <f>VLOOKUP(EB[[#This Row],[product]],KS_DB[[product]:[KS]],5,FALSE)</f>
        <v>biomass</v>
      </c>
      <c r="C3595" s="4" t="str">
        <f>VLOOKUP(EB[[#This Row],[product]],KS_DB[[product]:[KS]],6,FALSE)</f>
        <v>biomass</v>
      </c>
      <c r="D3595" s="4">
        <f>VLOOKUP(EB[[#This Row],[product]],Carriers[],4,FALSE)</f>
        <v>0</v>
      </c>
      <c r="E3595" s="4">
        <f>VLOOKUP(EB[[#This Row],[indic_nrg]],Indicators[],4,FALSE)</f>
        <v>0</v>
      </c>
      <c r="F3595" s="4">
        <f>IFERROR(VLOOKUP(EB[[#This Row],[Source_carrier]],KS_DB[[product]:[KS]],6,FALSE),0)</f>
        <v>0</v>
      </c>
      <c r="G3595" s="4" t="s">
        <v>34</v>
      </c>
      <c r="H3595" s="4" t="s">
        <v>659</v>
      </c>
      <c r="I3595" s="4" t="s">
        <v>103</v>
      </c>
      <c r="J3595" s="4" t="s">
        <v>37</v>
      </c>
      <c r="K3595" s="4" t="s">
        <v>660</v>
      </c>
      <c r="L3595" s="4" t="s">
        <v>39</v>
      </c>
      <c r="M3595" s="4" t="s">
        <v>104</v>
      </c>
      <c r="N3595" s="4" t="s">
        <v>41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16</v>
      </c>
      <c r="Y3595" s="4">
        <v>45</v>
      </c>
      <c r="Z3595" s="4">
        <v>22</v>
      </c>
      <c r="AA3595" s="4">
        <v>8</v>
      </c>
      <c r="AB3595" s="4">
        <v>103</v>
      </c>
      <c r="AC3595" s="4">
        <v>107</v>
      </c>
      <c r="AD3595" s="4">
        <v>227</v>
      </c>
      <c r="AE3595" s="4">
        <v>99</v>
      </c>
      <c r="AF3595" s="4">
        <v>175</v>
      </c>
      <c r="AG3595" s="4">
        <v>57</v>
      </c>
      <c r="AH3595" s="4">
        <v>66</v>
      </c>
      <c r="AI3595" s="4">
        <v>182</v>
      </c>
      <c r="AJ3595" s="4">
        <v>124</v>
      </c>
      <c r="AK3595" s="4">
        <v>137</v>
      </c>
      <c r="AL3595" s="4">
        <v>169</v>
      </c>
      <c r="AM3595" s="4">
        <v>115</v>
      </c>
      <c r="AN3595" s="4">
        <v>129</v>
      </c>
    </row>
    <row r="3596" spans="1:40" ht="15" customHeight="1" x14ac:dyDescent="0.25">
      <c r="A3596" s="4" t="str">
        <f>EB[[#This Row],[unit]] &amp; "#" &amp; EB[[#This Row],[indic_nrg]] &amp; "#" &amp; EB[[#This Row],[product]] &amp; "#" &amp; EB[[#This Row],[geo]]</f>
        <v>TJ#B_101852#5541#CZ</v>
      </c>
      <c r="B3596" s="4" t="str">
        <f>VLOOKUP(EB[[#This Row],[product]],KS_DB[[product]:[KS]],5,FALSE)</f>
        <v>biomass</v>
      </c>
      <c r="C3596" s="4" t="str">
        <f>VLOOKUP(EB[[#This Row],[product]],KS_DB[[product]:[KS]],6,FALSE)</f>
        <v>biomass</v>
      </c>
      <c r="D3596" s="4">
        <f>VLOOKUP(EB[[#This Row],[product]],Carriers[],4,FALSE)</f>
        <v>1</v>
      </c>
      <c r="E3596" s="4">
        <f>VLOOKUP(EB[[#This Row],[indic_nrg]],Indicators[],4,FALSE)</f>
        <v>0</v>
      </c>
      <c r="F3596" s="4">
        <f>IFERROR(VLOOKUP(EB[[#This Row],[Source_carrier]],KS_DB[[product]:[KS]],6,FALSE),0)</f>
        <v>0</v>
      </c>
      <c r="G3596" s="4" t="s">
        <v>34</v>
      </c>
      <c r="H3596" s="4" t="s">
        <v>659</v>
      </c>
      <c r="I3596" s="4" t="s">
        <v>105</v>
      </c>
      <c r="J3596" s="4" t="s">
        <v>37</v>
      </c>
      <c r="K3596" s="4" t="s">
        <v>660</v>
      </c>
      <c r="L3596" s="4" t="s">
        <v>39</v>
      </c>
      <c r="M3596" s="4" t="s">
        <v>106</v>
      </c>
      <c r="N3596" s="4" t="s">
        <v>41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16</v>
      </c>
      <c r="Y3596" s="4">
        <v>45</v>
      </c>
      <c r="Z3596" s="4">
        <v>22</v>
      </c>
      <c r="AA3596" s="4">
        <v>8</v>
      </c>
      <c r="AB3596" s="4">
        <v>103</v>
      </c>
      <c r="AC3596" s="4">
        <v>107</v>
      </c>
      <c r="AD3596" s="4">
        <v>227</v>
      </c>
      <c r="AE3596" s="4">
        <v>99</v>
      </c>
      <c r="AF3596" s="4">
        <v>175</v>
      </c>
      <c r="AG3596" s="4">
        <v>57</v>
      </c>
      <c r="AH3596" s="4">
        <v>66</v>
      </c>
      <c r="AI3596" s="4">
        <v>182</v>
      </c>
      <c r="AJ3596" s="4">
        <v>124</v>
      </c>
      <c r="AK3596" s="4">
        <v>137</v>
      </c>
      <c r="AL3596" s="4">
        <v>169</v>
      </c>
      <c r="AM3596" s="4">
        <v>115</v>
      </c>
      <c r="AN3596" s="4">
        <v>129</v>
      </c>
    </row>
    <row r="3597" spans="1:40" ht="15" customHeight="1" x14ac:dyDescent="0.25">
      <c r="A3597" s="4" t="str">
        <f>EB[[#This Row],[unit]] &amp; "#" &amp; EB[[#This Row],[indic_nrg]] &amp; "#" &amp; EB[[#This Row],[product]] &amp; "#" &amp; EB[[#This Row],[geo]]</f>
        <v>TJ#B_101852#5542#CZ</v>
      </c>
      <c r="B3597" s="4" t="str">
        <f>VLOOKUP(EB[[#This Row],[product]],KS_DB[[product]:[KS]],5,FALSE)</f>
        <v>biomass</v>
      </c>
      <c r="C3597" s="4" t="str">
        <f>VLOOKUP(EB[[#This Row],[product]],KS_DB[[product]:[KS]],6,FALSE)</f>
        <v>biomass</v>
      </c>
      <c r="D3597" s="4">
        <f>VLOOKUP(EB[[#This Row],[product]],Carriers[],4,FALSE)</f>
        <v>1</v>
      </c>
      <c r="E3597" s="4">
        <f>VLOOKUP(EB[[#This Row],[indic_nrg]],Indicators[],4,FALSE)</f>
        <v>0</v>
      </c>
      <c r="F3597" s="4">
        <f>IFERROR(VLOOKUP(EB[[#This Row],[Source_carrier]],KS_DB[[product]:[KS]],6,FALSE),0)</f>
        <v>0</v>
      </c>
      <c r="G3597" s="4" t="s">
        <v>34</v>
      </c>
      <c r="H3597" s="4" t="s">
        <v>659</v>
      </c>
      <c r="I3597" s="4" t="s">
        <v>107</v>
      </c>
      <c r="J3597" s="4" t="s">
        <v>37</v>
      </c>
      <c r="K3597" s="4" t="s">
        <v>660</v>
      </c>
      <c r="L3597" s="4" t="s">
        <v>39</v>
      </c>
      <c r="M3597" s="4" t="s">
        <v>108</v>
      </c>
      <c r="N3597" s="4" t="s">
        <v>41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</row>
    <row r="3598" spans="1:40" ht="15" customHeight="1" x14ac:dyDescent="0.25">
      <c r="A3598" s="4" t="str">
        <f>EB[[#This Row],[unit]] &amp; "#" &amp; EB[[#This Row],[indic_nrg]] &amp; "#" &amp; EB[[#This Row],[product]] &amp; "#" &amp; EB[[#This Row],[geo]]</f>
        <v>TJ#B_101852#55431#CZ</v>
      </c>
      <c r="B3598" s="4" t="str">
        <f>VLOOKUP(EB[[#This Row],[product]],KS_DB[[product]:[KS]],5,FALSE)</f>
        <v>biomass</v>
      </c>
      <c r="C3598" s="4" t="str">
        <f>VLOOKUP(EB[[#This Row],[product]],KS_DB[[product]:[KS]],6,FALSE)</f>
        <v>biomass</v>
      </c>
      <c r="D3598" s="4">
        <f>VLOOKUP(EB[[#This Row],[product]],Carriers[],4,FALSE)</f>
        <v>1</v>
      </c>
      <c r="E3598" s="4">
        <f>VLOOKUP(EB[[#This Row],[indic_nrg]],Indicators[],4,FALSE)</f>
        <v>0</v>
      </c>
      <c r="F3598" s="4">
        <f>IFERROR(VLOOKUP(EB[[#This Row],[Source_carrier]],KS_DB[[product]:[KS]],6,FALSE),0)</f>
        <v>0</v>
      </c>
      <c r="G3598" s="4" t="s">
        <v>34</v>
      </c>
      <c r="H3598" s="4" t="s">
        <v>659</v>
      </c>
      <c r="I3598" s="4" t="s">
        <v>109</v>
      </c>
      <c r="J3598" s="4" t="s">
        <v>37</v>
      </c>
      <c r="K3598" s="4" t="s">
        <v>660</v>
      </c>
      <c r="L3598" s="4" t="s">
        <v>39</v>
      </c>
      <c r="M3598" s="4" t="s">
        <v>110</v>
      </c>
      <c r="N3598" s="4" t="s">
        <v>41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</row>
    <row r="3599" spans="1:40" ht="15" customHeight="1" x14ac:dyDescent="0.25">
      <c r="A3599" s="4" t="str">
        <f>EB[[#This Row],[unit]] &amp; "#" &amp; EB[[#This Row],[indic_nrg]] &amp; "#" &amp; EB[[#This Row],[product]] &amp; "#" &amp; EB[[#This Row],[geo]]</f>
        <v>TJ#B_101852#55432#CZ</v>
      </c>
      <c r="B3599" s="4" t="str">
        <f>VLOOKUP(EB[[#This Row],[product]],KS_DB[[product]:[KS]],5,FALSE)</f>
        <v>biomass</v>
      </c>
      <c r="C3599" s="4" t="str">
        <f>VLOOKUP(EB[[#This Row],[product]],KS_DB[[product]:[KS]],6,FALSE)</f>
        <v>biomass</v>
      </c>
      <c r="D3599" s="4">
        <f>VLOOKUP(EB[[#This Row],[product]],Carriers[],4,FALSE)</f>
        <v>1</v>
      </c>
      <c r="E3599" s="4">
        <f>VLOOKUP(EB[[#This Row],[indic_nrg]],Indicators[],4,FALSE)</f>
        <v>0</v>
      </c>
      <c r="F3599" s="4">
        <f>IFERROR(VLOOKUP(EB[[#This Row],[Source_carrier]],KS_DB[[product]:[KS]],6,FALSE),0)</f>
        <v>0</v>
      </c>
      <c r="G3599" s="4" t="s">
        <v>34</v>
      </c>
      <c r="H3599" s="4" t="s">
        <v>659</v>
      </c>
      <c r="I3599" s="4" t="s">
        <v>111</v>
      </c>
      <c r="J3599" s="4" t="s">
        <v>37</v>
      </c>
      <c r="K3599" s="4" t="s">
        <v>660</v>
      </c>
      <c r="L3599" s="4" t="s">
        <v>39</v>
      </c>
      <c r="M3599" s="4" t="s">
        <v>112</v>
      </c>
      <c r="N3599" s="4" t="s">
        <v>41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</v>
      </c>
      <c r="Y3599" s="4">
        <v>0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</row>
    <row r="3600" spans="1:40" ht="15" customHeight="1" x14ac:dyDescent="0.25">
      <c r="A3600" s="4" t="str">
        <f>EB[[#This Row],[unit]] &amp; "#" &amp; EB[[#This Row],[indic_nrg]] &amp; "#" &amp; EB[[#This Row],[product]] &amp; "#" &amp; EB[[#This Row],[geo]]</f>
        <v>TJ#B_101852#5544#CZ</v>
      </c>
      <c r="B3600" s="4" t="str">
        <f>VLOOKUP(EB[[#This Row],[product]],KS_DB[[product]:[KS]],5,FALSE)</f>
        <v>biomass</v>
      </c>
      <c r="C3600" s="4" t="str">
        <f>VLOOKUP(EB[[#This Row],[product]],KS_DB[[product]:[KS]],6,FALSE)</f>
        <v>biomass</v>
      </c>
      <c r="D3600" s="4">
        <f>VLOOKUP(EB[[#This Row],[product]],Carriers[],4,FALSE)</f>
        <v>1</v>
      </c>
      <c r="E3600" s="4">
        <f>VLOOKUP(EB[[#This Row],[indic_nrg]],Indicators[],4,FALSE)</f>
        <v>0</v>
      </c>
      <c r="F3600" s="4">
        <f>IFERROR(VLOOKUP(EB[[#This Row],[Source_carrier]],KS_DB[[product]:[KS]],6,FALSE),0)</f>
        <v>0</v>
      </c>
      <c r="G3600" s="4" t="s">
        <v>34</v>
      </c>
      <c r="H3600" s="4" t="s">
        <v>659</v>
      </c>
      <c r="I3600" s="4" t="s">
        <v>113</v>
      </c>
      <c r="J3600" s="4" t="s">
        <v>37</v>
      </c>
      <c r="K3600" s="4" t="s">
        <v>660</v>
      </c>
      <c r="L3600" s="4" t="s">
        <v>39</v>
      </c>
      <c r="M3600" s="4" t="s">
        <v>114</v>
      </c>
      <c r="N3600" s="4" t="s">
        <v>41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</v>
      </c>
      <c r="Y3600" s="4">
        <v>0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</row>
    <row r="3601" spans="1:40" ht="15" customHeight="1" x14ac:dyDescent="0.25">
      <c r="A3601" s="4" t="str">
        <f>EB[[#This Row],[unit]] &amp; "#" &amp; EB[[#This Row],[indic_nrg]] &amp; "#" &amp; EB[[#This Row],[product]] &amp; "#" &amp; EB[[#This Row],[geo]]</f>
        <v>TJ#B_101852#5545#CZ</v>
      </c>
      <c r="B3601" s="4" t="str">
        <f>VLOOKUP(EB[[#This Row],[product]],KS_DB[[product]:[KS]],5,FALSE)</f>
        <v>biomass</v>
      </c>
      <c r="C3601" s="4" t="str">
        <f>VLOOKUP(EB[[#This Row],[product]],KS_DB[[product]:[KS]],6,FALSE)</f>
        <v>biomass</v>
      </c>
      <c r="D3601" s="4">
        <f>VLOOKUP(EB[[#This Row],[product]],Carriers[],4,FALSE)</f>
        <v>0</v>
      </c>
      <c r="E3601" s="4">
        <f>VLOOKUP(EB[[#This Row],[indic_nrg]],Indicators[],4,FALSE)</f>
        <v>0</v>
      </c>
      <c r="F3601" s="4">
        <f>IFERROR(VLOOKUP(EB[[#This Row],[Source_carrier]],KS_DB[[product]:[KS]],6,FALSE),0)</f>
        <v>0</v>
      </c>
      <c r="G3601" s="4" t="s">
        <v>34</v>
      </c>
      <c r="H3601" s="4" t="s">
        <v>659</v>
      </c>
      <c r="I3601" s="4" t="s">
        <v>115</v>
      </c>
      <c r="J3601" s="4" t="s">
        <v>37</v>
      </c>
      <c r="K3601" s="4" t="s">
        <v>660</v>
      </c>
      <c r="L3601" s="4" t="s">
        <v>39</v>
      </c>
      <c r="M3601" s="4" t="s">
        <v>116</v>
      </c>
      <c r="N3601" s="4" t="s">
        <v>41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0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</row>
    <row r="3602" spans="1:40" ht="15" customHeight="1" x14ac:dyDescent="0.25">
      <c r="A3602" s="4" t="str">
        <f>EB[[#This Row],[unit]] &amp; "#" &amp; EB[[#This Row],[indic_nrg]] &amp; "#" &amp; EB[[#This Row],[product]] &amp; "#" &amp; EB[[#This Row],[geo]]</f>
        <v>TJ#B_101852#5546#CZ</v>
      </c>
      <c r="B3602" s="4" t="str">
        <f>VLOOKUP(EB[[#This Row],[product]],KS_DB[[product]:[KS]],5,FALSE)</f>
        <v>biomass</v>
      </c>
      <c r="C3602" s="4" t="str">
        <f>VLOOKUP(EB[[#This Row],[product]],KS_DB[[product]:[KS]],6,FALSE)</f>
        <v>biomass</v>
      </c>
      <c r="D3602" s="4">
        <f>VLOOKUP(EB[[#This Row],[product]],Carriers[],4,FALSE)</f>
        <v>1</v>
      </c>
      <c r="E3602" s="4">
        <f>VLOOKUP(EB[[#This Row],[indic_nrg]],Indicators[],4,FALSE)</f>
        <v>0</v>
      </c>
      <c r="F3602" s="4">
        <f>IFERROR(VLOOKUP(EB[[#This Row],[Source_carrier]],KS_DB[[product]:[KS]],6,FALSE),0)</f>
        <v>0</v>
      </c>
      <c r="G3602" s="4" t="s">
        <v>34</v>
      </c>
      <c r="H3602" s="4" t="s">
        <v>659</v>
      </c>
      <c r="I3602" s="4" t="s">
        <v>117</v>
      </c>
      <c r="J3602" s="4" t="s">
        <v>37</v>
      </c>
      <c r="K3602" s="4" t="s">
        <v>660</v>
      </c>
      <c r="L3602" s="4" t="s">
        <v>39</v>
      </c>
      <c r="M3602" s="4" t="s">
        <v>118</v>
      </c>
      <c r="N3602" s="4" t="s">
        <v>41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</row>
    <row r="3603" spans="1:40" ht="15" customHeight="1" x14ac:dyDescent="0.25">
      <c r="A3603" s="4" t="str">
        <f>EB[[#This Row],[unit]] &amp; "#" &amp; EB[[#This Row],[indic_nrg]] &amp; "#" &amp; EB[[#This Row],[product]] &amp; "#" &amp; EB[[#This Row],[geo]]</f>
        <v>TJ#B_101852#5547#CZ</v>
      </c>
      <c r="B3603" s="4" t="str">
        <f>VLOOKUP(EB[[#This Row],[product]],KS_DB[[product]:[KS]],5,FALSE)</f>
        <v>biomass</v>
      </c>
      <c r="C3603" s="4" t="str">
        <f>VLOOKUP(EB[[#This Row],[product]],KS_DB[[product]:[KS]],6,FALSE)</f>
        <v>biomass</v>
      </c>
      <c r="D3603" s="4">
        <f>VLOOKUP(EB[[#This Row],[product]],Carriers[],4,FALSE)</f>
        <v>1</v>
      </c>
      <c r="E3603" s="4">
        <f>VLOOKUP(EB[[#This Row],[indic_nrg]],Indicators[],4,FALSE)</f>
        <v>0</v>
      </c>
      <c r="F3603" s="4">
        <f>IFERROR(VLOOKUP(EB[[#This Row],[Source_carrier]],KS_DB[[product]:[KS]],6,FALSE),0)</f>
        <v>0</v>
      </c>
      <c r="G3603" s="4" t="s">
        <v>34</v>
      </c>
      <c r="H3603" s="4" t="s">
        <v>659</v>
      </c>
      <c r="I3603" s="4" t="s">
        <v>119</v>
      </c>
      <c r="J3603" s="4" t="s">
        <v>37</v>
      </c>
      <c r="K3603" s="4" t="s">
        <v>660</v>
      </c>
      <c r="L3603" s="4" t="s">
        <v>39</v>
      </c>
      <c r="M3603" s="4" t="s">
        <v>120</v>
      </c>
      <c r="N3603" s="4" t="s">
        <v>41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</row>
    <row r="3604" spans="1:40" ht="15" customHeight="1" x14ac:dyDescent="0.25">
      <c r="A3604" s="4" t="str">
        <f>EB[[#This Row],[unit]] &amp; "#" &amp; EB[[#This Row],[indic_nrg]] &amp; "#" &amp; EB[[#This Row],[product]] &amp; "#" &amp; EB[[#This Row],[geo]]</f>
        <v>TJ#B_101852#5548#CZ</v>
      </c>
      <c r="B3604" s="4" t="str">
        <f>VLOOKUP(EB[[#This Row],[product]],KS_DB[[product]:[KS]],5,FALSE)</f>
        <v>biomass</v>
      </c>
      <c r="C3604" s="4" t="str">
        <f>VLOOKUP(EB[[#This Row],[product]],KS_DB[[product]:[KS]],6,FALSE)</f>
        <v>biomass</v>
      </c>
      <c r="D3604" s="4">
        <f>VLOOKUP(EB[[#This Row],[product]],Carriers[],4,FALSE)</f>
        <v>1</v>
      </c>
      <c r="E3604" s="4">
        <f>VLOOKUP(EB[[#This Row],[indic_nrg]],Indicators[],4,FALSE)</f>
        <v>0</v>
      </c>
      <c r="F3604" s="4">
        <f>IFERROR(VLOOKUP(EB[[#This Row],[Source_carrier]],KS_DB[[product]:[KS]],6,FALSE),0)</f>
        <v>0</v>
      </c>
      <c r="G3604" s="4" t="s">
        <v>34</v>
      </c>
      <c r="H3604" s="4" t="s">
        <v>659</v>
      </c>
      <c r="I3604" s="4" t="s">
        <v>121</v>
      </c>
      <c r="J3604" s="4" t="s">
        <v>37</v>
      </c>
      <c r="K3604" s="4" t="s">
        <v>660</v>
      </c>
      <c r="L3604" s="4" t="s">
        <v>39</v>
      </c>
      <c r="M3604" s="4" t="s">
        <v>122</v>
      </c>
      <c r="N3604" s="4" t="s">
        <v>41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</row>
    <row r="3605" spans="1:40" ht="15" customHeight="1" x14ac:dyDescent="0.25">
      <c r="A3605" s="4" t="str">
        <f>EB[[#This Row],[unit]] &amp; "#" &amp; EB[[#This Row],[indic_nrg]] &amp; "#" &amp; EB[[#This Row],[product]] &amp; "#" &amp; EB[[#This Row],[geo]]</f>
        <v>TJ#B_101852#5549#CZ</v>
      </c>
      <c r="B3605" s="4" t="str">
        <f>VLOOKUP(EB[[#This Row],[product]],KS_DB[[product]:[KS]],5,FALSE)</f>
        <v>biomass</v>
      </c>
      <c r="C3605" s="4" t="str">
        <f>VLOOKUP(EB[[#This Row],[product]],KS_DB[[product]:[KS]],6,FALSE)</f>
        <v>biomass</v>
      </c>
      <c r="D3605" s="4">
        <f>VLOOKUP(EB[[#This Row],[product]],Carriers[],4,FALSE)</f>
        <v>1</v>
      </c>
      <c r="E3605" s="4">
        <f>VLOOKUP(EB[[#This Row],[indic_nrg]],Indicators[],4,FALSE)</f>
        <v>0</v>
      </c>
      <c r="F3605" s="4">
        <f>IFERROR(VLOOKUP(EB[[#This Row],[Source_carrier]],KS_DB[[product]:[KS]],6,FALSE),0)</f>
        <v>0</v>
      </c>
      <c r="G3605" s="4" t="s">
        <v>34</v>
      </c>
      <c r="H3605" s="4" t="s">
        <v>659</v>
      </c>
      <c r="I3605" s="4" t="s">
        <v>123</v>
      </c>
      <c r="J3605" s="4" t="s">
        <v>37</v>
      </c>
      <c r="K3605" s="4" t="s">
        <v>660</v>
      </c>
      <c r="L3605" s="4" t="s">
        <v>39</v>
      </c>
      <c r="M3605" s="4" t="s">
        <v>124</v>
      </c>
      <c r="N3605" s="4" t="s">
        <v>41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</row>
    <row r="3606" spans="1:40" ht="15" customHeight="1" x14ac:dyDescent="0.25">
      <c r="A3606" s="4" t="str">
        <f>EB[[#This Row],[unit]] &amp; "#" &amp; EB[[#This Row],[indic_nrg]] &amp; "#" &amp; EB[[#This Row],[product]] &amp; "#" &amp; EB[[#This Row],[geo]]</f>
        <v>TJ#B_101852#5550#CZ</v>
      </c>
      <c r="B3606" s="4" t="str">
        <f>VLOOKUP(EB[[#This Row],[product]],KS_DB[[product]:[KS]],5,FALSE)</f>
        <v>RES</v>
      </c>
      <c r="C3606" s="4" t="str">
        <f>VLOOKUP(EB[[#This Row],[product]],KS_DB[[product]:[KS]],6,FALSE)</f>
        <v>RES</v>
      </c>
      <c r="D3606" s="4">
        <f>VLOOKUP(EB[[#This Row],[product]],Carriers[],4,FALSE)</f>
        <v>1</v>
      </c>
      <c r="E3606" s="4">
        <f>VLOOKUP(EB[[#This Row],[indic_nrg]],Indicators[],4,FALSE)</f>
        <v>0</v>
      </c>
      <c r="F3606" s="4">
        <f>IFERROR(VLOOKUP(EB[[#This Row],[Source_carrier]],KS_DB[[product]:[KS]],6,FALSE),0)</f>
        <v>0</v>
      </c>
      <c r="G3606" s="4" t="s">
        <v>34</v>
      </c>
      <c r="H3606" s="4" t="s">
        <v>659</v>
      </c>
      <c r="I3606" s="4" t="s">
        <v>125</v>
      </c>
      <c r="J3606" s="4" t="s">
        <v>37</v>
      </c>
      <c r="K3606" s="4" t="s">
        <v>660</v>
      </c>
      <c r="L3606" s="4" t="s">
        <v>39</v>
      </c>
      <c r="M3606" s="4" t="s">
        <v>126</v>
      </c>
      <c r="N3606" s="4" t="s">
        <v>41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4">
        <v>0</v>
      </c>
    </row>
    <row r="3607" spans="1:40" ht="15" customHeight="1" x14ac:dyDescent="0.25">
      <c r="A3607" s="4" t="str">
        <f>EB[[#This Row],[unit]] &amp; "#" &amp; EB[[#This Row],[indic_nrg]] &amp; "#" &amp; EB[[#This Row],[product]] &amp; "#" &amp; EB[[#This Row],[geo]]</f>
        <v>TJ#B_101852#6000#CZ</v>
      </c>
      <c r="B3607" s="4" t="str">
        <f>VLOOKUP(EB[[#This Row],[product]],KS_DB[[product]:[KS]],5,FALSE)</f>
        <v>electricity</v>
      </c>
      <c r="C3607" s="4" t="str">
        <f>VLOOKUP(EB[[#This Row],[product]],KS_DB[[product]:[KS]],6,FALSE)</f>
        <v>electricity</v>
      </c>
      <c r="D3607" s="4">
        <f>VLOOKUP(EB[[#This Row],[product]],Carriers[],4,FALSE)</f>
        <v>1</v>
      </c>
      <c r="E3607" s="4">
        <f>VLOOKUP(EB[[#This Row],[indic_nrg]],Indicators[],4,FALSE)</f>
        <v>0</v>
      </c>
      <c r="F3607" s="4">
        <f>IFERROR(VLOOKUP(EB[[#This Row],[Source_carrier]],KS_DB[[product]:[KS]],6,FALSE),0)</f>
        <v>0</v>
      </c>
      <c r="G3607" s="4" t="s">
        <v>34</v>
      </c>
      <c r="H3607" s="4" t="s">
        <v>659</v>
      </c>
      <c r="I3607" s="4" t="s">
        <v>127</v>
      </c>
      <c r="J3607" s="4" t="s">
        <v>37</v>
      </c>
      <c r="K3607" s="4" t="s">
        <v>660</v>
      </c>
      <c r="L3607" s="4" t="s">
        <v>39</v>
      </c>
      <c r="M3607" s="4" t="s">
        <v>128</v>
      </c>
      <c r="N3607" s="4" t="s">
        <v>41</v>
      </c>
      <c r="O3607" s="4">
        <v>2095</v>
      </c>
      <c r="P3607" s="4">
        <v>1804</v>
      </c>
      <c r="Q3607" s="4">
        <v>1699</v>
      </c>
      <c r="R3607" s="4">
        <v>1638</v>
      </c>
      <c r="S3607" s="4">
        <v>1757</v>
      </c>
      <c r="T3607" s="4">
        <v>1829</v>
      </c>
      <c r="U3607" s="4">
        <v>1814</v>
      </c>
      <c r="V3607" s="4">
        <v>1580</v>
      </c>
      <c r="W3607" s="4">
        <v>1771</v>
      </c>
      <c r="X3607" s="4">
        <v>1404</v>
      </c>
      <c r="Y3607" s="4">
        <v>1141</v>
      </c>
      <c r="Z3607" s="4">
        <v>1098</v>
      </c>
      <c r="AA3607" s="4">
        <v>1152</v>
      </c>
      <c r="AB3607" s="4">
        <v>1087</v>
      </c>
      <c r="AC3607" s="4">
        <v>1483</v>
      </c>
      <c r="AD3607" s="4">
        <v>1433</v>
      </c>
      <c r="AE3607" s="4">
        <v>1714</v>
      </c>
      <c r="AF3607" s="4">
        <v>1634</v>
      </c>
      <c r="AG3607" s="4">
        <v>1714</v>
      </c>
      <c r="AH3607" s="4">
        <v>1750</v>
      </c>
      <c r="AI3607" s="4">
        <v>1840</v>
      </c>
      <c r="AJ3607" s="4">
        <v>1771</v>
      </c>
      <c r="AK3607" s="4">
        <v>1642</v>
      </c>
      <c r="AL3607" s="4">
        <v>1526</v>
      </c>
      <c r="AM3607" s="4">
        <v>1595</v>
      </c>
      <c r="AN3607" s="4">
        <v>1022</v>
      </c>
    </row>
    <row r="3608" spans="1:40" ht="15" customHeight="1" x14ac:dyDescent="0.25">
      <c r="A3608" s="4" t="str">
        <f>EB[[#This Row],[unit]] &amp; "#" &amp; EB[[#This Row],[indic_nrg]] &amp; "#" &amp; EB[[#This Row],[product]] &amp; "#" &amp; EB[[#This Row],[geo]]</f>
        <v>TJ#B_101852#7100#CZ</v>
      </c>
      <c r="B3608" s="4" t="str">
        <f>VLOOKUP(EB[[#This Row],[product]],KS_DB[[product]:[KS]],5,FALSE)</f>
        <v>other</v>
      </c>
      <c r="C3608" s="4" t="str">
        <f>VLOOKUP(EB[[#This Row],[product]],KS_DB[[product]:[KS]],6,FALSE)</f>
        <v>other</v>
      </c>
      <c r="D3608" s="4">
        <f>VLOOKUP(EB[[#This Row],[product]],Carriers[],4,FALSE)</f>
        <v>1</v>
      </c>
      <c r="E3608" s="4">
        <f>VLOOKUP(EB[[#This Row],[indic_nrg]],Indicators[],4,FALSE)</f>
        <v>0</v>
      </c>
      <c r="F3608" s="4">
        <f>IFERROR(VLOOKUP(EB[[#This Row],[Source_carrier]],KS_DB[[product]:[KS]],6,FALSE),0)</f>
        <v>0</v>
      </c>
      <c r="G3608" s="4" t="s">
        <v>34</v>
      </c>
      <c r="H3608" s="4" t="s">
        <v>659</v>
      </c>
      <c r="I3608" s="4" t="s">
        <v>129</v>
      </c>
      <c r="J3608" s="4" t="s">
        <v>37</v>
      </c>
      <c r="K3608" s="4" t="s">
        <v>660</v>
      </c>
      <c r="L3608" s="4" t="s">
        <v>39</v>
      </c>
      <c r="M3608" s="4" t="s">
        <v>130</v>
      </c>
      <c r="N3608" s="4" t="s">
        <v>41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  <c r="Y3608" s="4">
        <v>0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</row>
    <row r="3609" spans="1:40" ht="15" customHeight="1" x14ac:dyDescent="0.25">
      <c r="A3609" s="4" t="str">
        <f>EB[[#This Row],[unit]] &amp; "#" &amp; EB[[#This Row],[indic_nrg]] &amp; "#" &amp; EB[[#This Row],[product]] &amp; "#" &amp; EB[[#This Row],[geo]]</f>
        <v>TJ#B_101852#7200#CZ</v>
      </c>
      <c r="B3609" s="4" t="str">
        <f>VLOOKUP(EB[[#This Row],[product]],KS_DB[[product]:[KS]],5,FALSE)</f>
        <v>other</v>
      </c>
      <c r="C3609" s="4" t="str">
        <f>VLOOKUP(EB[[#This Row],[product]],KS_DB[[product]:[KS]],6,FALSE)</f>
        <v>other</v>
      </c>
      <c r="D3609" s="4">
        <f>VLOOKUP(EB[[#This Row],[product]],Carriers[],4,FALSE)</f>
        <v>0</v>
      </c>
      <c r="E3609" s="4">
        <f>VLOOKUP(EB[[#This Row],[indic_nrg]],Indicators[],4,FALSE)</f>
        <v>0</v>
      </c>
      <c r="F3609" s="4">
        <f>IFERROR(VLOOKUP(EB[[#This Row],[Source_carrier]],KS_DB[[product]:[KS]],6,FALSE),0)</f>
        <v>0</v>
      </c>
      <c r="G3609" s="4" t="s">
        <v>34</v>
      </c>
      <c r="H3609" s="4" t="s">
        <v>659</v>
      </c>
      <c r="I3609" s="4" t="s">
        <v>131</v>
      </c>
      <c r="J3609" s="4" t="s">
        <v>37</v>
      </c>
      <c r="K3609" s="4" t="s">
        <v>660</v>
      </c>
      <c r="L3609" s="4" t="s">
        <v>39</v>
      </c>
      <c r="M3609" s="4" t="s">
        <v>132</v>
      </c>
      <c r="N3609" s="4" t="s">
        <v>41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</row>
    <row r="3610" spans="1:40" ht="15" customHeight="1" x14ac:dyDescent="0.25">
      <c r="A3610" s="4" t="str">
        <f>EB[[#This Row],[unit]] &amp; "#" &amp; EB[[#This Row],[indic_nrg]] &amp; "#" &amp; EB[[#This Row],[product]] &amp; "#" &amp; EB[[#This Row],[geo]]</f>
        <v>TJ#B_101853#0000#CZ</v>
      </c>
      <c r="B3610" s="4" t="str">
        <f>VLOOKUP(EB[[#This Row],[product]],KS_DB[[product]:[KS]],5,FALSE)</f>
        <v>all</v>
      </c>
      <c r="C3610" s="4" t="str">
        <f>VLOOKUP(EB[[#This Row],[product]],KS_DB[[product]:[KS]],6,FALSE)</f>
        <v>all</v>
      </c>
      <c r="D3610" s="4">
        <f>VLOOKUP(EB[[#This Row],[product]],Carriers[],4,FALSE)</f>
        <v>0</v>
      </c>
      <c r="E3610" s="4">
        <f>VLOOKUP(EB[[#This Row],[indic_nrg]],Indicators[],4,FALSE)</f>
        <v>0</v>
      </c>
      <c r="F3610" s="4">
        <f>IFERROR(VLOOKUP(EB[[#This Row],[Source_carrier]],KS_DB[[product]:[KS]],6,FALSE),0)</f>
        <v>0</v>
      </c>
      <c r="G3610" s="4" t="s">
        <v>34</v>
      </c>
      <c r="H3610" s="4" t="s">
        <v>661</v>
      </c>
      <c r="I3610" s="4" t="s">
        <v>36</v>
      </c>
      <c r="J3610" s="4" t="s">
        <v>37</v>
      </c>
      <c r="K3610" s="4" t="s">
        <v>662</v>
      </c>
      <c r="L3610" s="4" t="s">
        <v>39</v>
      </c>
      <c r="M3610" s="4" t="s">
        <v>40</v>
      </c>
      <c r="N3610" s="4" t="s">
        <v>41</v>
      </c>
      <c r="O3610" s="4">
        <v>354977</v>
      </c>
      <c r="P3610" s="4">
        <v>302163</v>
      </c>
      <c r="Q3610" s="4">
        <v>335455</v>
      </c>
      <c r="R3610" s="4">
        <v>290224</v>
      </c>
      <c r="S3610" s="4">
        <v>164195</v>
      </c>
      <c r="T3610" s="4">
        <v>157750</v>
      </c>
      <c r="U3610" s="4">
        <v>157155</v>
      </c>
      <c r="V3610" s="4">
        <v>158836</v>
      </c>
      <c r="W3610" s="4">
        <v>140355</v>
      </c>
      <c r="X3610" s="4">
        <v>43948</v>
      </c>
      <c r="Y3610" s="4">
        <v>50855</v>
      </c>
      <c r="Z3610" s="4">
        <v>37150</v>
      </c>
      <c r="AA3610" s="4">
        <v>35843</v>
      </c>
      <c r="AB3610" s="4">
        <v>32404</v>
      </c>
      <c r="AC3610" s="4">
        <v>30040</v>
      </c>
      <c r="AD3610" s="4">
        <v>16486</v>
      </c>
      <c r="AE3610" s="4">
        <v>21405</v>
      </c>
      <c r="AF3610" s="4">
        <v>21509</v>
      </c>
      <c r="AG3610" s="4">
        <v>18663</v>
      </c>
      <c r="AH3610" s="4">
        <v>19894</v>
      </c>
      <c r="AI3610" s="4">
        <v>20314</v>
      </c>
      <c r="AJ3610" s="4">
        <v>19795</v>
      </c>
      <c r="AK3610" s="4">
        <v>19533</v>
      </c>
      <c r="AL3610" s="4">
        <v>16791</v>
      </c>
      <c r="AM3610" s="4">
        <v>18602</v>
      </c>
      <c r="AN3610" s="4">
        <v>18918</v>
      </c>
    </row>
    <row r="3611" spans="1:40" ht="15" customHeight="1" x14ac:dyDescent="0.25">
      <c r="A3611" s="4" t="str">
        <f>EB[[#This Row],[unit]] &amp; "#" &amp; EB[[#This Row],[indic_nrg]] &amp; "#" &amp; EB[[#This Row],[product]] &amp; "#" &amp; EB[[#This Row],[geo]]</f>
        <v>TJ#B_101853#2000#CZ</v>
      </c>
      <c r="B3611" s="4" t="str">
        <f>VLOOKUP(EB[[#This Row],[product]],KS_DB[[product]:[KS]],5,FALSE)</f>
        <v>solid</v>
      </c>
      <c r="C3611" s="4" t="str">
        <f>VLOOKUP(EB[[#This Row],[product]],KS_DB[[product]:[KS]],6,FALSE)</f>
        <v>solid</v>
      </c>
      <c r="D3611" s="4">
        <f>VLOOKUP(EB[[#This Row],[product]],Carriers[],4,FALSE)</f>
        <v>0</v>
      </c>
      <c r="E3611" s="4">
        <f>VLOOKUP(EB[[#This Row],[indic_nrg]],Indicators[],4,FALSE)</f>
        <v>0</v>
      </c>
      <c r="F3611" s="4">
        <f>IFERROR(VLOOKUP(EB[[#This Row],[Source_carrier]],KS_DB[[product]:[KS]],6,FALSE),0)</f>
        <v>0</v>
      </c>
      <c r="G3611" s="4" t="s">
        <v>34</v>
      </c>
      <c r="H3611" s="4" t="s">
        <v>661</v>
      </c>
      <c r="I3611" s="4" t="s">
        <v>18</v>
      </c>
      <c r="J3611" s="4" t="s">
        <v>37</v>
      </c>
      <c r="K3611" s="4" t="s">
        <v>662</v>
      </c>
      <c r="L3611" s="4" t="s">
        <v>39</v>
      </c>
      <c r="M3611" s="4" t="s">
        <v>42</v>
      </c>
      <c r="N3611" s="4" t="s">
        <v>41</v>
      </c>
      <c r="O3611" s="4">
        <v>49266</v>
      </c>
      <c r="P3611" s="4">
        <v>27252</v>
      </c>
      <c r="Q3611" s="4">
        <v>20187</v>
      </c>
      <c r="R3611" s="4">
        <v>19417</v>
      </c>
      <c r="S3611" s="4">
        <v>10989</v>
      </c>
      <c r="T3611" s="4">
        <v>6619</v>
      </c>
      <c r="U3611" s="4">
        <v>9060</v>
      </c>
      <c r="V3611" s="4">
        <v>8278</v>
      </c>
      <c r="W3611" s="4">
        <v>1247</v>
      </c>
      <c r="X3611" s="4">
        <v>0</v>
      </c>
      <c r="Y3611" s="4">
        <v>11154</v>
      </c>
      <c r="Z3611" s="4">
        <v>46</v>
      </c>
      <c r="AA3611" s="4">
        <v>57</v>
      </c>
      <c r="AB3611" s="4">
        <v>57</v>
      </c>
      <c r="AC3611" s="4">
        <v>217</v>
      </c>
      <c r="AD3611" s="4">
        <v>292</v>
      </c>
      <c r="AE3611" s="4">
        <v>272</v>
      </c>
      <c r="AF3611" s="4">
        <v>196</v>
      </c>
      <c r="AG3611" s="4">
        <v>189</v>
      </c>
      <c r="AH3611" s="4">
        <v>101</v>
      </c>
      <c r="AI3611" s="4">
        <v>101</v>
      </c>
      <c r="AJ3611" s="4">
        <v>85</v>
      </c>
      <c r="AK3611" s="4">
        <v>88</v>
      </c>
      <c r="AL3611" s="4">
        <v>87</v>
      </c>
      <c r="AM3611" s="4">
        <v>74</v>
      </c>
      <c r="AN3611" s="4">
        <v>50</v>
      </c>
    </row>
    <row r="3612" spans="1:40" ht="15" customHeight="1" x14ac:dyDescent="0.25">
      <c r="A3612" s="4" t="str">
        <f>EB[[#This Row],[unit]] &amp; "#" &amp; EB[[#This Row],[indic_nrg]] &amp; "#" &amp; EB[[#This Row],[product]] &amp; "#" &amp; EB[[#This Row],[geo]]</f>
        <v>TJ#B_101853#2100#CZ</v>
      </c>
      <c r="B3612" s="4" t="str">
        <f>VLOOKUP(EB[[#This Row],[product]],KS_DB[[product]:[KS]],5,FALSE)</f>
        <v>solid</v>
      </c>
      <c r="C3612" s="4" t="str">
        <f>VLOOKUP(EB[[#This Row],[product]],KS_DB[[product]:[KS]],6,FALSE)</f>
        <v>solid</v>
      </c>
      <c r="D3612" s="4">
        <f>VLOOKUP(EB[[#This Row],[product]],Carriers[],4,FALSE)</f>
        <v>0</v>
      </c>
      <c r="E3612" s="4">
        <f>VLOOKUP(EB[[#This Row],[indic_nrg]],Indicators[],4,FALSE)</f>
        <v>0</v>
      </c>
      <c r="F3612" s="4">
        <f>IFERROR(VLOOKUP(EB[[#This Row],[Source_carrier]],KS_DB[[product]:[KS]],6,FALSE),0)</f>
        <v>0</v>
      </c>
      <c r="G3612" s="4" t="s">
        <v>34</v>
      </c>
      <c r="H3612" s="4" t="s">
        <v>661</v>
      </c>
      <c r="I3612" s="4" t="s">
        <v>43</v>
      </c>
      <c r="J3612" s="4" t="s">
        <v>37</v>
      </c>
      <c r="K3612" s="4" t="s">
        <v>662</v>
      </c>
      <c r="L3612" s="4" t="s">
        <v>39</v>
      </c>
      <c r="M3612" s="4" t="s">
        <v>44</v>
      </c>
      <c r="N3612" s="4" t="s">
        <v>41</v>
      </c>
      <c r="O3612" s="4">
        <v>31285</v>
      </c>
      <c r="P3612" s="4">
        <v>10627</v>
      </c>
      <c r="Q3612" s="4">
        <v>3620</v>
      </c>
      <c r="R3612" s="4">
        <v>7863</v>
      </c>
      <c r="S3612" s="4">
        <v>3275</v>
      </c>
      <c r="T3612" s="4">
        <v>3267</v>
      </c>
      <c r="U3612" s="4">
        <v>1510</v>
      </c>
      <c r="V3612" s="4">
        <v>570</v>
      </c>
      <c r="W3612" s="4">
        <v>655</v>
      </c>
      <c r="X3612" s="4">
        <v>0</v>
      </c>
      <c r="Y3612" s="4">
        <v>46</v>
      </c>
      <c r="Z3612" s="4">
        <v>46</v>
      </c>
      <c r="AA3612" s="4">
        <v>57</v>
      </c>
      <c r="AB3612" s="4">
        <v>57</v>
      </c>
      <c r="AC3612" s="4">
        <v>52</v>
      </c>
      <c r="AD3612" s="4">
        <v>22</v>
      </c>
      <c r="AE3612" s="4">
        <v>22</v>
      </c>
      <c r="AF3612" s="4">
        <v>26</v>
      </c>
      <c r="AG3612" s="4">
        <v>28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</row>
    <row r="3613" spans="1:40" ht="15" customHeight="1" x14ac:dyDescent="0.25">
      <c r="A3613" s="4" t="str">
        <f>EB[[#This Row],[unit]] &amp; "#" &amp; EB[[#This Row],[indic_nrg]] &amp; "#" &amp; EB[[#This Row],[product]] &amp; "#" &amp; EB[[#This Row],[geo]]</f>
        <v>TJ#B_101853#2112#CZ</v>
      </c>
      <c r="B3613" s="4" t="str">
        <f>VLOOKUP(EB[[#This Row],[product]],KS_DB[[product]:[KS]],5,FALSE)</f>
        <v>solid</v>
      </c>
      <c r="C3613" s="4" t="str">
        <f>VLOOKUP(EB[[#This Row],[product]],KS_DB[[product]:[KS]],6,FALSE)</f>
        <v>solid</v>
      </c>
      <c r="D3613" s="4">
        <f>VLOOKUP(EB[[#This Row],[product]],Carriers[],4,FALSE)</f>
        <v>1</v>
      </c>
      <c r="E3613" s="4">
        <f>VLOOKUP(EB[[#This Row],[indic_nrg]],Indicators[],4,FALSE)</f>
        <v>0</v>
      </c>
      <c r="F3613" s="4">
        <f>IFERROR(VLOOKUP(EB[[#This Row],[Source_carrier]],KS_DB[[product]:[KS]],6,FALSE),0)</f>
        <v>0</v>
      </c>
      <c r="G3613" s="4" t="s">
        <v>34</v>
      </c>
      <c r="H3613" s="4" t="s">
        <v>661</v>
      </c>
      <c r="I3613" s="4" t="s">
        <v>45</v>
      </c>
      <c r="J3613" s="4" t="s">
        <v>37</v>
      </c>
      <c r="K3613" s="4" t="s">
        <v>662</v>
      </c>
      <c r="L3613" s="4" t="s">
        <v>39</v>
      </c>
      <c r="M3613" s="4" t="s">
        <v>46</v>
      </c>
      <c r="N3613" s="4" t="s">
        <v>41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</v>
      </c>
      <c r="Y3613" s="4">
        <v>0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</row>
    <row r="3614" spans="1:40" ht="15" customHeight="1" x14ac:dyDescent="0.25">
      <c r="A3614" s="4" t="str">
        <f>EB[[#This Row],[unit]] &amp; "#" &amp; EB[[#This Row],[indic_nrg]] &amp; "#" &amp; EB[[#This Row],[product]] &amp; "#" &amp; EB[[#This Row],[geo]]</f>
        <v>TJ#B_101853#2115#CZ</v>
      </c>
      <c r="B3614" s="4" t="str">
        <f>VLOOKUP(EB[[#This Row],[product]],KS_DB[[product]:[KS]],5,FALSE)</f>
        <v>solid</v>
      </c>
      <c r="C3614" s="4" t="str">
        <f>VLOOKUP(EB[[#This Row],[product]],KS_DB[[product]:[KS]],6,FALSE)</f>
        <v>solid</v>
      </c>
      <c r="D3614" s="4">
        <f>VLOOKUP(EB[[#This Row],[product]],Carriers[],4,FALSE)</f>
        <v>1</v>
      </c>
      <c r="E3614" s="4">
        <f>VLOOKUP(EB[[#This Row],[indic_nrg]],Indicators[],4,FALSE)</f>
        <v>0</v>
      </c>
      <c r="F3614" s="4">
        <f>IFERROR(VLOOKUP(EB[[#This Row],[Source_carrier]],KS_DB[[product]:[KS]],6,FALSE),0)</f>
        <v>0</v>
      </c>
      <c r="G3614" s="4" t="s">
        <v>34</v>
      </c>
      <c r="H3614" s="4" t="s">
        <v>661</v>
      </c>
      <c r="I3614" s="4" t="s">
        <v>47</v>
      </c>
      <c r="J3614" s="4" t="s">
        <v>37</v>
      </c>
      <c r="K3614" s="4" t="s">
        <v>662</v>
      </c>
      <c r="L3614" s="4" t="s">
        <v>39</v>
      </c>
      <c r="M3614" s="4" t="s">
        <v>48</v>
      </c>
      <c r="N3614" s="4" t="s">
        <v>41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</v>
      </c>
      <c r="Y3614" s="4">
        <v>0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</row>
    <row r="3615" spans="1:40" ht="15" customHeight="1" x14ac:dyDescent="0.25">
      <c r="A3615" s="4" t="str">
        <f>EB[[#This Row],[unit]] &amp; "#" &amp; EB[[#This Row],[indic_nrg]] &amp; "#" &amp; EB[[#This Row],[product]] &amp; "#" &amp; EB[[#This Row],[geo]]</f>
        <v>TJ#B_101853#2116#CZ</v>
      </c>
      <c r="B3615" s="4" t="str">
        <f>VLOOKUP(EB[[#This Row],[product]],KS_DB[[product]:[KS]],5,FALSE)</f>
        <v>solid</v>
      </c>
      <c r="C3615" s="4" t="str">
        <f>VLOOKUP(EB[[#This Row],[product]],KS_DB[[product]:[KS]],6,FALSE)</f>
        <v>solid</v>
      </c>
      <c r="D3615" s="4">
        <f>VLOOKUP(EB[[#This Row],[product]],Carriers[],4,FALSE)</f>
        <v>1</v>
      </c>
      <c r="E3615" s="4">
        <f>VLOOKUP(EB[[#This Row],[indic_nrg]],Indicators[],4,FALSE)</f>
        <v>0</v>
      </c>
      <c r="F3615" s="4">
        <f>IFERROR(VLOOKUP(EB[[#This Row],[Source_carrier]],KS_DB[[product]:[KS]],6,FALSE),0)</f>
        <v>0</v>
      </c>
      <c r="G3615" s="4" t="s">
        <v>34</v>
      </c>
      <c r="H3615" s="4" t="s">
        <v>661</v>
      </c>
      <c r="I3615" s="4" t="s">
        <v>49</v>
      </c>
      <c r="J3615" s="4" t="s">
        <v>37</v>
      </c>
      <c r="K3615" s="4" t="s">
        <v>662</v>
      </c>
      <c r="L3615" s="4" t="s">
        <v>39</v>
      </c>
      <c r="M3615" s="4" t="s">
        <v>50</v>
      </c>
      <c r="N3615" s="4" t="s">
        <v>41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0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</row>
    <row r="3616" spans="1:40" ht="15" customHeight="1" x14ac:dyDescent="0.25">
      <c r="A3616" s="4" t="str">
        <f>EB[[#This Row],[unit]] &amp; "#" &amp; EB[[#This Row],[indic_nrg]] &amp; "#" &amp; EB[[#This Row],[product]] &amp; "#" &amp; EB[[#This Row],[geo]]</f>
        <v>TJ#B_101853#2117#CZ</v>
      </c>
      <c r="B3616" s="4" t="str">
        <f>VLOOKUP(EB[[#This Row],[product]],KS_DB[[product]:[KS]],5,FALSE)</f>
        <v>solid</v>
      </c>
      <c r="C3616" s="4" t="str">
        <f>VLOOKUP(EB[[#This Row],[product]],KS_DB[[product]:[KS]],6,FALSE)</f>
        <v>solid</v>
      </c>
      <c r="D3616" s="4">
        <f>VLOOKUP(EB[[#This Row],[product]],Carriers[],4,FALSE)</f>
        <v>1</v>
      </c>
      <c r="E3616" s="4">
        <f>VLOOKUP(EB[[#This Row],[indic_nrg]],Indicators[],4,FALSE)</f>
        <v>0</v>
      </c>
      <c r="F3616" s="4">
        <f>IFERROR(VLOOKUP(EB[[#This Row],[Source_carrier]],KS_DB[[product]:[KS]],6,FALSE),0)</f>
        <v>0</v>
      </c>
      <c r="G3616" s="4" t="s">
        <v>34</v>
      </c>
      <c r="H3616" s="4" t="s">
        <v>661</v>
      </c>
      <c r="I3616" s="4" t="s">
        <v>51</v>
      </c>
      <c r="J3616" s="4" t="s">
        <v>37</v>
      </c>
      <c r="K3616" s="4" t="s">
        <v>662</v>
      </c>
      <c r="L3616" s="4" t="s">
        <v>39</v>
      </c>
      <c r="M3616" s="4" t="s">
        <v>52</v>
      </c>
      <c r="N3616" s="4" t="s">
        <v>41</v>
      </c>
      <c r="O3616" s="4">
        <v>31285</v>
      </c>
      <c r="P3616" s="4">
        <v>10627</v>
      </c>
      <c r="Q3616" s="4">
        <v>3620</v>
      </c>
      <c r="R3616" s="4">
        <v>5526</v>
      </c>
      <c r="S3616" s="4">
        <v>2249</v>
      </c>
      <c r="T3616" s="4">
        <v>1928</v>
      </c>
      <c r="U3616" s="4">
        <v>0</v>
      </c>
      <c r="V3616" s="4">
        <v>0</v>
      </c>
      <c r="W3616" s="4">
        <v>142</v>
      </c>
      <c r="X3616" s="4">
        <v>0</v>
      </c>
      <c r="Y3616" s="4">
        <v>46</v>
      </c>
      <c r="Z3616" s="4">
        <v>46</v>
      </c>
      <c r="AA3616" s="4">
        <v>0</v>
      </c>
      <c r="AB3616" s="4">
        <v>0</v>
      </c>
      <c r="AC3616" s="4">
        <v>24</v>
      </c>
      <c r="AD3616" s="4">
        <v>22</v>
      </c>
      <c r="AE3616" s="4">
        <v>22</v>
      </c>
      <c r="AF3616" s="4">
        <v>26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</row>
    <row r="3617" spans="1:40" ht="15" customHeight="1" x14ac:dyDescent="0.25">
      <c r="A3617" s="4" t="str">
        <f>EB[[#This Row],[unit]] &amp; "#" &amp; EB[[#This Row],[indic_nrg]] &amp; "#" &amp; EB[[#This Row],[product]] &amp; "#" &amp; EB[[#This Row],[geo]]</f>
        <v>TJ#B_101853#2118#CZ</v>
      </c>
      <c r="B3617" s="4" t="str">
        <f>VLOOKUP(EB[[#This Row],[product]],KS_DB[[product]:[KS]],5,FALSE)</f>
        <v>solid</v>
      </c>
      <c r="C3617" s="4" t="str">
        <f>VLOOKUP(EB[[#This Row],[product]],KS_DB[[product]:[KS]],6,FALSE)</f>
        <v>solid</v>
      </c>
      <c r="D3617" s="4">
        <f>VLOOKUP(EB[[#This Row],[product]],Carriers[],4,FALSE)</f>
        <v>1</v>
      </c>
      <c r="E3617" s="4">
        <f>VLOOKUP(EB[[#This Row],[indic_nrg]],Indicators[],4,FALSE)</f>
        <v>0</v>
      </c>
      <c r="F3617" s="4">
        <f>IFERROR(VLOOKUP(EB[[#This Row],[Source_carrier]],KS_DB[[product]:[KS]],6,FALSE),0)</f>
        <v>0</v>
      </c>
      <c r="G3617" s="4" t="s">
        <v>34</v>
      </c>
      <c r="H3617" s="4" t="s">
        <v>661</v>
      </c>
      <c r="I3617" s="4" t="s">
        <v>53</v>
      </c>
      <c r="J3617" s="4" t="s">
        <v>37</v>
      </c>
      <c r="K3617" s="4" t="s">
        <v>662</v>
      </c>
      <c r="L3617" s="4" t="s">
        <v>39</v>
      </c>
      <c r="M3617" s="4" t="s">
        <v>54</v>
      </c>
      <c r="N3617" s="4" t="s">
        <v>41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</row>
    <row r="3618" spans="1:40" ht="15" customHeight="1" x14ac:dyDescent="0.25">
      <c r="A3618" s="4" t="str">
        <f>EB[[#This Row],[unit]] &amp; "#" &amp; EB[[#This Row],[indic_nrg]] &amp; "#" &amp; EB[[#This Row],[product]] &amp; "#" &amp; EB[[#This Row],[geo]]</f>
        <v>TJ#B_101853#2121#CZ</v>
      </c>
      <c r="B3618" s="4" t="str">
        <f>VLOOKUP(EB[[#This Row],[product]],KS_DB[[product]:[KS]],5,FALSE)</f>
        <v>solid</v>
      </c>
      <c r="C3618" s="4" t="str">
        <f>VLOOKUP(EB[[#This Row],[product]],KS_DB[[product]:[KS]],6,FALSE)</f>
        <v>solid</v>
      </c>
      <c r="D3618" s="4">
        <f>VLOOKUP(EB[[#This Row],[product]],Carriers[],4,FALSE)</f>
        <v>1</v>
      </c>
      <c r="E3618" s="4">
        <f>VLOOKUP(EB[[#This Row],[indic_nrg]],Indicators[],4,FALSE)</f>
        <v>0</v>
      </c>
      <c r="F3618" s="4">
        <f>IFERROR(VLOOKUP(EB[[#This Row],[Source_carrier]],KS_DB[[product]:[KS]],6,FALSE),0)</f>
        <v>0</v>
      </c>
      <c r="G3618" s="4" t="s">
        <v>34</v>
      </c>
      <c r="H3618" s="4" t="s">
        <v>661</v>
      </c>
      <c r="I3618" s="4" t="s">
        <v>55</v>
      </c>
      <c r="J3618" s="4" t="s">
        <v>37</v>
      </c>
      <c r="K3618" s="4" t="s">
        <v>662</v>
      </c>
      <c r="L3618" s="4" t="s">
        <v>39</v>
      </c>
      <c r="M3618" s="4" t="s">
        <v>56</v>
      </c>
      <c r="N3618" s="4" t="s">
        <v>41</v>
      </c>
      <c r="O3618" s="4">
        <v>0</v>
      </c>
      <c r="P3618" s="4">
        <v>0</v>
      </c>
      <c r="Q3618" s="4">
        <v>0</v>
      </c>
      <c r="R3618" s="4">
        <v>2337</v>
      </c>
      <c r="S3618" s="4">
        <v>1026</v>
      </c>
      <c r="T3618" s="4">
        <v>1340</v>
      </c>
      <c r="U3618" s="4">
        <v>1510</v>
      </c>
      <c r="V3618" s="4">
        <v>570</v>
      </c>
      <c r="W3618" s="4">
        <v>513</v>
      </c>
      <c r="X3618" s="4">
        <v>0</v>
      </c>
      <c r="Y3618" s="4">
        <v>0</v>
      </c>
      <c r="Z3618" s="4">
        <v>0</v>
      </c>
      <c r="AA3618" s="4">
        <v>57</v>
      </c>
      <c r="AB3618" s="4">
        <v>57</v>
      </c>
      <c r="AC3618" s="4">
        <v>28</v>
      </c>
      <c r="AD3618" s="4">
        <v>0</v>
      </c>
      <c r="AE3618" s="4">
        <v>0</v>
      </c>
      <c r="AF3618" s="4">
        <v>0</v>
      </c>
      <c r="AG3618" s="4">
        <v>28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0</v>
      </c>
    </row>
    <row r="3619" spans="1:40" ht="15" customHeight="1" x14ac:dyDescent="0.25">
      <c r="A3619" s="4" t="str">
        <f>EB[[#This Row],[unit]] &amp; "#" &amp; EB[[#This Row],[indic_nrg]] &amp; "#" &amp; EB[[#This Row],[product]] &amp; "#" &amp; EB[[#This Row],[geo]]</f>
        <v>TJ#B_101853#2122#CZ</v>
      </c>
      <c r="B3619" s="4" t="str">
        <f>VLOOKUP(EB[[#This Row],[product]],KS_DB[[product]:[KS]],5,FALSE)</f>
        <v>solid</v>
      </c>
      <c r="C3619" s="4" t="str">
        <f>VLOOKUP(EB[[#This Row],[product]],KS_DB[[product]:[KS]],6,FALSE)</f>
        <v>solid</v>
      </c>
      <c r="D3619" s="4">
        <f>VLOOKUP(EB[[#This Row],[product]],Carriers[],4,FALSE)</f>
        <v>1</v>
      </c>
      <c r="E3619" s="4">
        <f>VLOOKUP(EB[[#This Row],[indic_nrg]],Indicators[],4,FALSE)</f>
        <v>0</v>
      </c>
      <c r="F3619" s="4">
        <f>IFERROR(VLOOKUP(EB[[#This Row],[Source_carrier]],KS_DB[[product]:[KS]],6,FALSE),0)</f>
        <v>0</v>
      </c>
      <c r="G3619" s="4" t="s">
        <v>34</v>
      </c>
      <c r="H3619" s="4" t="s">
        <v>661</v>
      </c>
      <c r="I3619" s="4" t="s">
        <v>57</v>
      </c>
      <c r="J3619" s="4" t="s">
        <v>37</v>
      </c>
      <c r="K3619" s="4" t="s">
        <v>662</v>
      </c>
      <c r="L3619" s="4" t="s">
        <v>39</v>
      </c>
      <c r="M3619" s="4" t="s">
        <v>58</v>
      </c>
      <c r="N3619" s="4" t="s">
        <v>41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0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</row>
    <row r="3620" spans="1:40" ht="15" customHeight="1" x14ac:dyDescent="0.25">
      <c r="A3620" s="4" t="str">
        <f>EB[[#This Row],[unit]] &amp; "#" &amp; EB[[#This Row],[indic_nrg]] &amp; "#" &amp; EB[[#This Row],[product]] &amp; "#" &amp; EB[[#This Row],[geo]]</f>
        <v>TJ#B_101853#2130#CZ</v>
      </c>
      <c r="B3620" s="4" t="str">
        <f>VLOOKUP(EB[[#This Row],[product]],KS_DB[[product]:[KS]],5,FALSE)</f>
        <v>solid</v>
      </c>
      <c r="C3620" s="4" t="str">
        <f>VLOOKUP(EB[[#This Row],[product]],KS_DB[[product]:[KS]],6,FALSE)</f>
        <v>solid</v>
      </c>
      <c r="D3620" s="4">
        <f>VLOOKUP(EB[[#This Row],[product]],Carriers[],4,FALSE)</f>
        <v>1</v>
      </c>
      <c r="E3620" s="4">
        <f>VLOOKUP(EB[[#This Row],[indic_nrg]],Indicators[],4,FALSE)</f>
        <v>0</v>
      </c>
      <c r="F3620" s="4">
        <f>IFERROR(VLOOKUP(EB[[#This Row],[Source_carrier]],KS_DB[[product]:[KS]],6,FALSE),0)</f>
        <v>0</v>
      </c>
      <c r="G3620" s="4" t="s">
        <v>34</v>
      </c>
      <c r="H3620" s="4" t="s">
        <v>661</v>
      </c>
      <c r="I3620" s="4" t="s">
        <v>59</v>
      </c>
      <c r="J3620" s="4" t="s">
        <v>37</v>
      </c>
      <c r="K3620" s="4" t="s">
        <v>662</v>
      </c>
      <c r="L3620" s="4" t="s">
        <v>39</v>
      </c>
      <c r="M3620" s="4" t="s">
        <v>60</v>
      </c>
      <c r="N3620" s="4" t="s">
        <v>41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</row>
    <row r="3621" spans="1:40" ht="15" customHeight="1" x14ac:dyDescent="0.25">
      <c r="A3621" s="4" t="str">
        <f>EB[[#This Row],[unit]] &amp; "#" &amp; EB[[#This Row],[indic_nrg]] &amp; "#" &amp; EB[[#This Row],[product]] &amp; "#" &amp; EB[[#This Row],[geo]]</f>
        <v>TJ#B_101853#2200#CZ</v>
      </c>
      <c r="B3621" s="4" t="str">
        <f>VLOOKUP(EB[[#This Row],[product]],KS_DB[[product]:[KS]],5,FALSE)</f>
        <v>solid</v>
      </c>
      <c r="C3621" s="4" t="str">
        <f>VLOOKUP(EB[[#This Row],[product]],KS_DB[[product]:[KS]],6,FALSE)</f>
        <v>solid</v>
      </c>
      <c r="D3621" s="4">
        <f>VLOOKUP(EB[[#This Row],[product]],Carriers[],4,FALSE)</f>
        <v>0</v>
      </c>
      <c r="E3621" s="4">
        <f>VLOOKUP(EB[[#This Row],[indic_nrg]],Indicators[],4,FALSE)</f>
        <v>0</v>
      </c>
      <c r="F3621" s="4">
        <f>IFERROR(VLOOKUP(EB[[#This Row],[Source_carrier]],KS_DB[[product]:[KS]],6,FALSE),0)</f>
        <v>0</v>
      </c>
      <c r="G3621" s="4" t="s">
        <v>34</v>
      </c>
      <c r="H3621" s="4" t="s">
        <v>661</v>
      </c>
      <c r="I3621" s="4" t="s">
        <v>61</v>
      </c>
      <c r="J3621" s="4" t="s">
        <v>37</v>
      </c>
      <c r="K3621" s="4" t="s">
        <v>662</v>
      </c>
      <c r="L3621" s="4" t="s">
        <v>39</v>
      </c>
      <c r="M3621" s="4" t="s">
        <v>62</v>
      </c>
      <c r="N3621" s="4" t="s">
        <v>41</v>
      </c>
      <c r="O3621" s="4">
        <v>17980</v>
      </c>
      <c r="P3621" s="4">
        <v>16625</v>
      </c>
      <c r="Q3621" s="4">
        <v>16567</v>
      </c>
      <c r="R3621" s="4">
        <v>11553</v>
      </c>
      <c r="S3621" s="4">
        <v>7714</v>
      </c>
      <c r="T3621" s="4">
        <v>3351</v>
      </c>
      <c r="U3621" s="4">
        <v>7549</v>
      </c>
      <c r="V3621" s="4">
        <v>7708</v>
      </c>
      <c r="W3621" s="4">
        <v>592</v>
      </c>
      <c r="X3621" s="4">
        <v>0</v>
      </c>
      <c r="Y3621" s="4">
        <v>11108</v>
      </c>
      <c r="Z3621" s="4">
        <v>0</v>
      </c>
      <c r="AA3621" s="4">
        <v>0</v>
      </c>
      <c r="AB3621" s="4">
        <v>0</v>
      </c>
      <c r="AC3621" s="4">
        <v>165</v>
      </c>
      <c r="AD3621" s="4">
        <v>270</v>
      </c>
      <c r="AE3621" s="4">
        <v>250</v>
      </c>
      <c r="AF3621" s="4">
        <v>170</v>
      </c>
      <c r="AG3621" s="4">
        <v>160</v>
      </c>
      <c r="AH3621" s="4">
        <v>101</v>
      </c>
      <c r="AI3621" s="4">
        <v>101</v>
      </c>
      <c r="AJ3621" s="4">
        <v>85</v>
      </c>
      <c r="AK3621" s="4">
        <v>88</v>
      </c>
      <c r="AL3621" s="4">
        <v>87</v>
      </c>
      <c r="AM3621" s="4">
        <v>74</v>
      </c>
      <c r="AN3621" s="4">
        <v>50</v>
      </c>
    </row>
    <row r="3622" spans="1:40" ht="15" customHeight="1" x14ac:dyDescent="0.25">
      <c r="A3622" s="4" t="str">
        <f>EB[[#This Row],[unit]] &amp; "#" &amp; EB[[#This Row],[indic_nrg]] &amp; "#" &amp; EB[[#This Row],[product]] &amp; "#" &amp; EB[[#This Row],[geo]]</f>
        <v>TJ#B_101853#2210#CZ</v>
      </c>
      <c r="B3622" s="4" t="str">
        <f>VLOOKUP(EB[[#This Row],[product]],KS_DB[[product]:[KS]],5,FALSE)</f>
        <v>solid</v>
      </c>
      <c r="C3622" s="4" t="str">
        <f>VLOOKUP(EB[[#This Row],[product]],KS_DB[[product]:[KS]],6,FALSE)</f>
        <v>solid</v>
      </c>
      <c r="D3622" s="4">
        <f>VLOOKUP(EB[[#This Row],[product]],Carriers[],4,FALSE)</f>
        <v>1</v>
      </c>
      <c r="E3622" s="4">
        <f>VLOOKUP(EB[[#This Row],[indic_nrg]],Indicators[],4,FALSE)</f>
        <v>0</v>
      </c>
      <c r="F3622" s="4">
        <f>IFERROR(VLOOKUP(EB[[#This Row],[Source_carrier]],KS_DB[[product]:[KS]],6,FALSE),0)</f>
        <v>0</v>
      </c>
      <c r="G3622" s="4" t="s">
        <v>34</v>
      </c>
      <c r="H3622" s="4" t="s">
        <v>661</v>
      </c>
      <c r="I3622" s="4" t="s">
        <v>63</v>
      </c>
      <c r="J3622" s="4" t="s">
        <v>37</v>
      </c>
      <c r="K3622" s="4" t="s">
        <v>662</v>
      </c>
      <c r="L3622" s="4" t="s">
        <v>39</v>
      </c>
      <c r="M3622" s="4" t="s">
        <v>64</v>
      </c>
      <c r="N3622" s="4" t="s">
        <v>41</v>
      </c>
      <c r="O3622" s="4">
        <v>13920</v>
      </c>
      <c r="P3622" s="4">
        <v>14745</v>
      </c>
      <c r="Q3622" s="4">
        <v>16087</v>
      </c>
      <c r="R3622" s="4">
        <v>11553</v>
      </c>
      <c r="S3622" s="4">
        <v>7714</v>
      </c>
      <c r="T3622" s="4">
        <v>2991</v>
      </c>
      <c r="U3622" s="4">
        <v>7549</v>
      </c>
      <c r="V3622" s="4">
        <v>7708</v>
      </c>
      <c r="W3622" s="4">
        <v>592</v>
      </c>
      <c r="X3622" s="4">
        <v>0</v>
      </c>
      <c r="Y3622" s="4">
        <v>11108</v>
      </c>
      <c r="Z3622" s="4">
        <v>0</v>
      </c>
      <c r="AA3622" s="4">
        <v>0</v>
      </c>
      <c r="AB3622" s="4">
        <v>0</v>
      </c>
      <c r="AC3622" s="4">
        <v>165</v>
      </c>
      <c r="AD3622" s="4">
        <v>270</v>
      </c>
      <c r="AE3622" s="4">
        <v>250</v>
      </c>
      <c r="AF3622" s="4">
        <v>170</v>
      </c>
      <c r="AG3622" s="4">
        <v>160</v>
      </c>
      <c r="AH3622" s="4">
        <v>101</v>
      </c>
      <c r="AI3622" s="4">
        <v>101</v>
      </c>
      <c r="AJ3622" s="4">
        <v>85</v>
      </c>
      <c r="AK3622" s="4">
        <v>88</v>
      </c>
      <c r="AL3622" s="4">
        <v>87</v>
      </c>
      <c r="AM3622" s="4">
        <v>74</v>
      </c>
      <c r="AN3622" s="4">
        <v>50</v>
      </c>
    </row>
    <row r="3623" spans="1:40" ht="15" customHeight="1" x14ac:dyDescent="0.25">
      <c r="A3623" s="4" t="str">
        <f>EB[[#This Row],[unit]] &amp; "#" &amp; EB[[#This Row],[indic_nrg]] &amp; "#" &amp; EB[[#This Row],[product]] &amp; "#" &amp; EB[[#This Row],[geo]]</f>
        <v>TJ#B_101853#2230#CZ</v>
      </c>
      <c r="B3623" s="4" t="str">
        <f>VLOOKUP(EB[[#This Row],[product]],KS_DB[[product]:[KS]],5,FALSE)</f>
        <v>solid</v>
      </c>
      <c r="C3623" s="4" t="str">
        <f>VLOOKUP(EB[[#This Row],[product]],KS_DB[[product]:[KS]],6,FALSE)</f>
        <v>solid</v>
      </c>
      <c r="D3623" s="4">
        <f>VLOOKUP(EB[[#This Row],[product]],Carriers[],4,FALSE)</f>
        <v>1</v>
      </c>
      <c r="E3623" s="4">
        <f>VLOOKUP(EB[[#This Row],[indic_nrg]],Indicators[],4,FALSE)</f>
        <v>0</v>
      </c>
      <c r="F3623" s="4">
        <f>IFERROR(VLOOKUP(EB[[#This Row],[Source_carrier]],KS_DB[[product]:[KS]],6,FALSE),0)</f>
        <v>0</v>
      </c>
      <c r="G3623" s="4" t="s">
        <v>34</v>
      </c>
      <c r="H3623" s="4" t="s">
        <v>661</v>
      </c>
      <c r="I3623" s="4" t="s">
        <v>65</v>
      </c>
      <c r="J3623" s="4" t="s">
        <v>37</v>
      </c>
      <c r="K3623" s="4" t="s">
        <v>662</v>
      </c>
      <c r="L3623" s="4" t="s">
        <v>39</v>
      </c>
      <c r="M3623" s="4" t="s">
        <v>66</v>
      </c>
      <c r="N3623" s="4" t="s">
        <v>41</v>
      </c>
      <c r="O3623" s="4">
        <v>4060</v>
      </c>
      <c r="P3623" s="4">
        <v>1880</v>
      </c>
      <c r="Q3623" s="4">
        <v>480</v>
      </c>
      <c r="R3623" s="4">
        <v>0</v>
      </c>
      <c r="S3623" s="4">
        <v>0</v>
      </c>
      <c r="T3623" s="4">
        <v>360</v>
      </c>
      <c r="U3623" s="4">
        <v>0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4">
        <v>0</v>
      </c>
    </row>
    <row r="3624" spans="1:40" ht="15" customHeight="1" x14ac:dyDescent="0.25">
      <c r="A3624" s="4" t="str">
        <f>EB[[#This Row],[unit]] &amp; "#" &amp; EB[[#This Row],[indic_nrg]] &amp; "#" &amp; EB[[#This Row],[product]] &amp; "#" &amp; EB[[#This Row],[geo]]</f>
        <v>TJ#B_101853#2310#CZ</v>
      </c>
      <c r="B3624" s="4" t="str">
        <f>VLOOKUP(EB[[#This Row],[product]],KS_DB[[product]:[KS]],5,FALSE)</f>
        <v>solid</v>
      </c>
      <c r="C3624" s="4" t="str">
        <f>VLOOKUP(EB[[#This Row],[product]],KS_DB[[product]:[KS]],6,FALSE)</f>
        <v>solid</v>
      </c>
      <c r="D3624" s="4">
        <f>VLOOKUP(EB[[#This Row],[product]],Carriers[],4,FALSE)</f>
        <v>1</v>
      </c>
      <c r="E3624" s="4">
        <f>VLOOKUP(EB[[#This Row],[indic_nrg]],Indicators[],4,FALSE)</f>
        <v>0</v>
      </c>
      <c r="F3624" s="4">
        <f>IFERROR(VLOOKUP(EB[[#This Row],[Source_carrier]],KS_DB[[product]:[KS]],6,FALSE),0)</f>
        <v>0</v>
      </c>
      <c r="G3624" s="4" t="s">
        <v>34</v>
      </c>
      <c r="H3624" s="4" t="s">
        <v>661</v>
      </c>
      <c r="I3624" s="4" t="s">
        <v>67</v>
      </c>
      <c r="J3624" s="4" t="s">
        <v>37</v>
      </c>
      <c r="K3624" s="4" t="s">
        <v>662</v>
      </c>
      <c r="L3624" s="4" t="s">
        <v>39</v>
      </c>
      <c r="M3624" s="4" t="s">
        <v>68</v>
      </c>
      <c r="N3624" s="4" t="s">
        <v>41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</row>
    <row r="3625" spans="1:40" ht="15" customHeight="1" x14ac:dyDescent="0.25">
      <c r="A3625" s="4" t="str">
        <f>EB[[#This Row],[unit]] &amp; "#" &amp; EB[[#This Row],[indic_nrg]] &amp; "#" &amp; EB[[#This Row],[product]] &amp; "#" &amp; EB[[#This Row],[geo]]</f>
        <v>TJ#B_101853#2330#CZ</v>
      </c>
      <c r="B3625" s="4" t="str">
        <f>VLOOKUP(EB[[#This Row],[product]],KS_DB[[product]:[KS]],5,FALSE)</f>
        <v>solid</v>
      </c>
      <c r="C3625" s="4" t="str">
        <f>VLOOKUP(EB[[#This Row],[product]],KS_DB[[product]:[KS]],6,FALSE)</f>
        <v>solid</v>
      </c>
      <c r="D3625" s="4">
        <f>VLOOKUP(EB[[#This Row],[product]],Carriers[],4,FALSE)</f>
        <v>1</v>
      </c>
      <c r="E3625" s="4">
        <f>VLOOKUP(EB[[#This Row],[indic_nrg]],Indicators[],4,FALSE)</f>
        <v>0</v>
      </c>
      <c r="F3625" s="4">
        <f>IFERROR(VLOOKUP(EB[[#This Row],[Source_carrier]],KS_DB[[product]:[KS]],6,FALSE),0)</f>
        <v>0</v>
      </c>
      <c r="G3625" s="4" t="s">
        <v>34</v>
      </c>
      <c r="H3625" s="4" t="s">
        <v>661</v>
      </c>
      <c r="I3625" s="4" t="s">
        <v>69</v>
      </c>
      <c r="J3625" s="4" t="s">
        <v>37</v>
      </c>
      <c r="K3625" s="4" t="s">
        <v>662</v>
      </c>
      <c r="L3625" s="4" t="s">
        <v>39</v>
      </c>
      <c r="M3625" s="4" t="s">
        <v>70</v>
      </c>
      <c r="N3625" s="4" t="s">
        <v>41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</v>
      </c>
      <c r="Y3625" s="4">
        <v>0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</row>
    <row r="3626" spans="1:40" ht="15" customHeight="1" x14ac:dyDescent="0.25">
      <c r="A3626" s="4" t="str">
        <f>EB[[#This Row],[unit]] &amp; "#" &amp; EB[[#This Row],[indic_nrg]] &amp; "#" &amp; EB[[#This Row],[product]] &amp; "#" &amp; EB[[#This Row],[geo]]</f>
        <v>TJ#B_101853#2410#CZ</v>
      </c>
      <c r="B3626" s="4" t="str">
        <f>VLOOKUP(EB[[#This Row],[product]],KS_DB[[product]:[KS]],5,FALSE)</f>
        <v>solid</v>
      </c>
      <c r="C3626" s="4" t="str">
        <f>VLOOKUP(EB[[#This Row],[product]],KS_DB[[product]:[KS]],6,FALSE)</f>
        <v>solid</v>
      </c>
      <c r="D3626" s="4">
        <f>VLOOKUP(EB[[#This Row],[product]],Carriers[],4,FALSE)</f>
        <v>1</v>
      </c>
      <c r="E3626" s="4">
        <f>VLOOKUP(EB[[#This Row],[indic_nrg]],Indicators[],4,FALSE)</f>
        <v>0</v>
      </c>
      <c r="F3626" s="4">
        <f>IFERROR(VLOOKUP(EB[[#This Row],[Source_carrier]],KS_DB[[product]:[KS]],6,FALSE),0)</f>
        <v>0</v>
      </c>
      <c r="G3626" s="4" t="s">
        <v>34</v>
      </c>
      <c r="H3626" s="4" t="s">
        <v>661</v>
      </c>
      <c r="I3626" s="4" t="s">
        <v>71</v>
      </c>
      <c r="J3626" s="4" t="s">
        <v>37</v>
      </c>
      <c r="K3626" s="4" t="s">
        <v>662</v>
      </c>
      <c r="L3626" s="4" t="s">
        <v>39</v>
      </c>
      <c r="M3626" s="4" t="s">
        <v>72</v>
      </c>
      <c r="N3626" s="4" t="s">
        <v>41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</row>
    <row r="3627" spans="1:40" ht="15" customHeight="1" x14ac:dyDescent="0.25">
      <c r="A3627" s="4" t="str">
        <f>EB[[#This Row],[unit]] &amp; "#" &amp; EB[[#This Row],[indic_nrg]] &amp; "#" &amp; EB[[#This Row],[product]] &amp; "#" &amp; EB[[#This Row],[geo]]</f>
        <v>TJ#B_101853#3000#CZ</v>
      </c>
      <c r="B3627" s="4" t="str">
        <f>VLOOKUP(EB[[#This Row],[product]],KS_DB[[product]:[KS]],5,FALSE)</f>
        <v>liquid</v>
      </c>
      <c r="C3627" s="4" t="str">
        <f>VLOOKUP(EB[[#This Row],[product]],KS_DB[[product]:[KS]],6,FALSE)</f>
        <v>liquid</v>
      </c>
      <c r="D3627" s="4">
        <f>VLOOKUP(EB[[#This Row],[product]],Carriers[],4,FALSE)</f>
        <v>0</v>
      </c>
      <c r="E3627" s="4">
        <f>VLOOKUP(EB[[#This Row],[indic_nrg]],Indicators[],4,FALSE)</f>
        <v>0</v>
      </c>
      <c r="F3627" s="4">
        <f>IFERROR(VLOOKUP(EB[[#This Row],[Source_carrier]],KS_DB[[product]:[KS]],6,FALSE),0)</f>
        <v>0</v>
      </c>
      <c r="G3627" s="4" t="s">
        <v>34</v>
      </c>
      <c r="H3627" s="4" t="s">
        <v>661</v>
      </c>
      <c r="I3627" s="4" t="s">
        <v>73</v>
      </c>
      <c r="J3627" s="4" t="s">
        <v>37</v>
      </c>
      <c r="K3627" s="4" t="s">
        <v>662</v>
      </c>
      <c r="L3627" s="4" t="s">
        <v>39</v>
      </c>
      <c r="M3627" s="4" t="s">
        <v>74</v>
      </c>
      <c r="N3627" s="4" t="s">
        <v>41</v>
      </c>
      <c r="O3627" s="4">
        <v>120972</v>
      </c>
      <c r="P3627" s="4">
        <v>98568</v>
      </c>
      <c r="Q3627" s="4">
        <v>105216</v>
      </c>
      <c r="R3627" s="4">
        <v>93902</v>
      </c>
      <c r="S3627" s="4">
        <v>23990</v>
      </c>
      <c r="T3627" s="4">
        <v>14630</v>
      </c>
      <c r="U3627" s="4">
        <v>2144</v>
      </c>
      <c r="V3627" s="4">
        <v>7125</v>
      </c>
      <c r="W3627" s="4">
        <v>17683</v>
      </c>
      <c r="X3627" s="4">
        <v>4098</v>
      </c>
      <c r="Y3627" s="4">
        <v>3789</v>
      </c>
      <c r="Z3627" s="4">
        <v>3106</v>
      </c>
      <c r="AA3627" s="4">
        <v>3338</v>
      </c>
      <c r="AB3627" s="4">
        <v>6398</v>
      </c>
      <c r="AC3627" s="4">
        <v>7293</v>
      </c>
      <c r="AD3627" s="4">
        <v>1966</v>
      </c>
      <c r="AE3627" s="4">
        <v>5329</v>
      </c>
      <c r="AF3627" s="4">
        <v>5842</v>
      </c>
      <c r="AG3627" s="4">
        <v>5103</v>
      </c>
      <c r="AH3627" s="4">
        <v>6996</v>
      </c>
      <c r="AI3627" s="4">
        <v>5988</v>
      </c>
      <c r="AJ3627" s="4">
        <v>5784</v>
      </c>
      <c r="AK3627" s="4">
        <v>5515</v>
      </c>
      <c r="AL3627" s="4">
        <v>2948</v>
      </c>
      <c r="AM3627" s="4">
        <v>6945</v>
      </c>
      <c r="AN3627" s="4">
        <v>7426</v>
      </c>
    </row>
    <row r="3628" spans="1:40" ht="15" customHeight="1" x14ac:dyDescent="0.25">
      <c r="A3628" s="4" t="str">
        <f>EB[[#This Row],[unit]] &amp; "#" &amp; EB[[#This Row],[indic_nrg]] &amp; "#" &amp; EB[[#This Row],[product]] &amp; "#" &amp; EB[[#This Row],[geo]]</f>
        <v>TJ#B_101853#3200#CZ</v>
      </c>
      <c r="B3628" s="4" t="str">
        <f>VLOOKUP(EB[[#This Row],[product]],KS_DB[[product]:[KS]],5,FALSE)</f>
        <v>liquid</v>
      </c>
      <c r="C3628" s="4" t="str">
        <f>VLOOKUP(EB[[#This Row],[product]],KS_DB[[product]:[KS]],6,FALSE)</f>
        <v>liquid</v>
      </c>
      <c r="D3628" s="4">
        <f>VLOOKUP(EB[[#This Row],[product]],Carriers[],4,FALSE)</f>
        <v>0</v>
      </c>
      <c r="E3628" s="4">
        <f>VLOOKUP(EB[[#This Row],[indic_nrg]],Indicators[],4,FALSE)</f>
        <v>0</v>
      </c>
      <c r="F3628" s="4">
        <f>IFERROR(VLOOKUP(EB[[#This Row],[Source_carrier]],KS_DB[[product]:[KS]],6,FALSE),0)</f>
        <v>0</v>
      </c>
      <c r="G3628" s="4" t="s">
        <v>34</v>
      </c>
      <c r="H3628" s="4" t="s">
        <v>661</v>
      </c>
      <c r="I3628" s="4" t="s">
        <v>75</v>
      </c>
      <c r="J3628" s="4" t="s">
        <v>37</v>
      </c>
      <c r="K3628" s="4" t="s">
        <v>662</v>
      </c>
      <c r="L3628" s="4" t="s">
        <v>39</v>
      </c>
      <c r="M3628" s="4" t="s">
        <v>76</v>
      </c>
      <c r="N3628" s="4" t="s">
        <v>41</v>
      </c>
      <c r="O3628" s="4">
        <v>120972</v>
      </c>
      <c r="P3628" s="4">
        <v>98568</v>
      </c>
      <c r="Q3628" s="4">
        <v>105216</v>
      </c>
      <c r="R3628" s="4">
        <v>93902</v>
      </c>
      <c r="S3628" s="4">
        <v>23990</v>
      </c>
      <c r="T3628" s="4">
        <v>14630</v>
      </c>
      <c r="U3628" s="4">
        <v>2144</v>
      </c>
      <c r="V3628" s="4">
        <v>7125</v>
      </c>
      <c r="W3628" s="4">
        <v>17683</v>
      </c>
      <c r="X3628" s="4">
        <v>4098</v>
      </c>
      <c r="Y3628" s="4">
        <v>3789</v>
      </c>
      <c r="Z3628" s="4">
        <v>3106</v>
      </c>
      <c r="AA3628" s="4">
        <v>3338</v>
      </c>
      <c r="AB3628" s="4">
        <v>6398</v>
      </c>
      <c r="AC3628" s="4">
        <v>7293</v>
      </c>
      <c r="AD3628" s="4">
        <v>1966</v>
      </c>
      <c r="AE3628" s="4">
        <v>5329</v>
      </c>
      <c r="AF3628" s="4">
        <v>5842</v>
      </c>
      <c r="AG3628" s="4">
        <v>5103</v>
      </c>
      <c r="AH3628" s="4">
        <v>6996</v>
      </c>
      <c r="AI3628" s="4">
        <v>5988</v>
      </c>
      <c r="AJ3628" s="4">
        <v>5784</v>
      </c>
      <c r="AK3628" s="4">
        <v>5515</v>
      </c>
      <c r="AL3628" s="4">
        <v>2948</v>
      </c>
      <c r="AM3628" s="4">
        <v>6945</v>
      </c>
      <c r="AN3628" s="4">
        <v>7426</v>
      </c>
    </row>
    <row r="3629" spans="1:40" ht="15" customHeight="1" x14ac:dyDescent="0.25">
      <c r="A3629" s="4" t="str">
        <f>EB[[#This Row],[unit]] &amp; "#" &amp; EB[[#This Row],[indic_nrg]] &amp; "#" &amp; EB[[#This Row],[product]] &amp; "#" &amp; EB[[#This Row],[geo]]</f>
        <v>TJ#B_101853#3220#CZ</v>
      </c>
      <c r="B3629" s="4" t="str">
        <f>VLOOKUP(EB[[#This Row],[product]],KS_DB[[product]:[KS]],5,FALSE)</f>
        <v>liquid</v>
      </c>
      <c r="C3629" s="4" t="str">
        <f>VLOOKUP(EB[[#This Row],[product]],KS_DB[[product]:[KS]],6,FALSE)</f>
        <v>LPG</v>
      </c>
      <c r="D3629" s="4">
        <f>VLOOKUP(EB[[#This Row],[product]],Carriers[],4,FALSE)</f>
        <v>1</v>
      </c>
      <c r="E3629" s="4">
        <f>VLOOKUP(EB[[#This Row],[indic_nrg]],Indicators[],4,FALSE)</f>
        <v>0</v>
      </c>
      <c r="F3629" s="4">
        <f>IFERROR(VLOOKUP(EB[[#This Row],[Source_carrier]],KS_DB[[product]:[KS]],6,FALSE),0)</f>
        <v>0</v>
      </c>
      <c r="G3629" s="4" t="s">
        <v>34</v>
      </c>
      <c r="H3629" s="4" t="s">
        <v>661</v>
      </c>
      <c r="I3629" s="4" t="s">
        <v>77</v>
      </c>
      <c r="J3629" s="4" t="s">
        <v>37</v>
      </c>
      <c r="K3629" s="4" t="s">
        <v>662</v>
      </c>
      <c r="L3629" s="4" t="s">
        <v>39</v>
      </c>
      <c r="M3629" s="4" t="s">
        <v>78</v>
      </c>
      <c r="N3629" s="4" t="s">
        <v>41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92</v>
      </c>
      <c r="X3629" s="4">
        <v>138</v>
      </c>
      <c r="Y3629" s="4">
        <v>414</v>
      </c>
      <c r="Z3629" s="4">
        <v>620</v>
      </c>
      <c r="AA3629" s="4">
        <v>532</v>
      </c>
      <c r="AB3629" s="4">
        <v>1198</v>
      </c>
      <c r="AC3629" s="4">
        <v>1374</v>
      </c>
      <c r="AD3629" s="4">
        <v>1552</v>
      </c>
      <c r="AE3629" s="4">
        <v>504</v>
      </c>
      <c r="AF3629" s="4">
        <v>0</v>
      </c>
      <c r="AG3629" s="4">
        <v>0</v>
      </c>
      <c r="AH3629" s="4">
        <v>0</v>
      </c>
      <c r="AI3629" s="4">
        <v>44</v>
      </c>
      <c r="AJ3629" s="4">
        <v>0</v>
      </c>
      <c r="AK3629" s="4">
        <v>88</v>
      </c>
      <c r="AL3629" s="4">
        <v>88</v>
      </c>
      <c r="AM3629" s="4">
        <v>788</v>
      </c>
      <c r="AN3629" s="4">
        <v>350</v>
      </c>
    </row>
    <row r="3630" spans="1:40" ht="15" customHeight="1" x14ac:dyDescent="0.25">
      <c r="A3630" s="4" t="str">
        <f>EB[[#This Row],[unit]] &amp; "#" &amp; EB[[#This Row],[indic_nrg]] &amp; "#" &amp; EB[[#This Row],[product]] &amp; "#" &amp; EB[[#This Row],[geo]]</f>
        <v>TJ#B_101853#3260#CZ</v>
      </c>
      <c r="B3630" s="4" t="str">
        <f>VLOOKUP(EB[[#This Row],[product]],KS_DB[[product]:[KS]],5,FALSE)</f>
        <v>liquid</v>
      </c>
      <c r="C3630" s="4" t="str">
        <f>VLOOKUP(EB[[#This Row],[product]],KS_DB[[product]:[KS]],6,FALSE)</f>
        <v>diesel</v>
      </c>
      <c r="D3630" s="4">
        <f>VLOOKUP(EB[[#This Row],[product]],Carriers[],4,FALSE)</f>
        <v>1</v>
      </c>
      <c r="E3630" s="4">
        <f>VLOOKUP(EB[[#This Row],[indic_nrg]],Indicators[],4,FALSE)</f>
        <v>0</v>
      </c>
      <c r="F3630" s="4">
        <f>IFERROR(VLOOKUP(EB[[#This Row],[Source_carrier]],KS_DB[[product]:[KS]],6,FALSE),0)</f>
        <v>0</v>
      </c>
      <c r="G3630" s="4" t="s">
        <v>34</v>
      </c>
      <c r="H3630" s="4" t="s">
        <v>661</v>
      </c>
      <c r="I3630" s="4" t="s">
        <v>79</v>
      </c>
      <c r="J3630" s="4" t="s">
        <v>37</v>
      </c>
      <c r="K3630" s="4" t="s">
        <v>662</v>
      </c>
      <c r="L3630" s="4" t="s">
        <v>39</v>
      </c>
      <c r="M3630" s="4" t="s">
        <v>80</v>
      </c>
      <c r="N3630" s="4" t="s">
        <v>41</v>
      </c>
      <c r="O3630" s="4">
        <v>72012</v>
      </c>
      <c r="P3630" s="4">
        <v>65408</v>
      </c>
      <c r="Q3630" s="4">
        <v>49416</v>
      </c>
      <c r="R3630" s="4">
        <v>41142</v>
      </c>
      <c r="S3630" s="4">
        <v>11310</v>
      </c>
      <c r="T3630" s="4">
        <v>8119</v>
      </c>
      <c r="U3630" s="4">
        <v>43</v>
      </c>
      <c r="V3630" s="4">
        <v>2085</v>
      </c>
      <c r="W3630" s="4">
        <v>12511</v>
      </c>
      <c r="X3630" s="4">
        <v>0</v>
      </c>
      <c r="Y3630" s="4">
        <v>0</v>
      </c>
      <c r="Z3630" s="4">
        <v>0</v>
      </c>
      <c r="AA3630" s="4">
        <v>0</v>
      </c>
      <c r="AB3630" s="4">
        <v>0</v>
      </c>
      <c r="AC3630" s="4">
        <v>0</v>
      </c>
      <c r="AD3630" s="4">
        <v>335</v>
      </c>
      <c r="AE3630" s="4">
        <v>1797</v>
      </c>
      <c r="AF3630" s="4">
        <v>1026</v>
      </c>
      <c r="AG3630" s="4">
        <v>1543</v>
      </c>
      <c r="AH3630" s="4">
        <v>1547</v>
      </c>
      <c r="AI3630" s="4">
        <v>1635</v>
      </c>
      <c r="AJ3630" s="4">
        <v>1891</v>
      </c>
      <c r="AK3630" s="4">
        <v>473</v>
      </c>
      <c r="AL3630" s="4">
        <v>172</v>
      </c>
      <c r="AM3630" s="4">
        <v>129</v>
      </c>
      <c r="AN3630" s="4">
        <v>172</v>
      </c>
    </row>
    <row r="3631" spans="1:40" ht="15" customHeight="1" x14ac:dyDescent="0.25">
      <c r="A3631" s="4" t="str">
        <f>EB[[#This Row],[unit]] &amp; "#" &amp; EB[[#This Row],[indic_nrg]] &amp; "#" &amp; EB[[#This Row],[product]] &amp; "#" &amp; EB[[#This Row],[geo]]</f>
        <v>TJ#B_101853#3270A#CZ</v>
      </c>
      <c r="B3631" s="4" t="str">
        <f>VLOOKUP(EB[[#This Row],[product]],KS_DB[[product]:[KS]],5,FALSE)</f>
        <v>liquid</v>
      </c>
      <c r="C3631" s="4" t="str">
        <f>VLOOKUP(EB[[#This Row],[product]],KS_DB[[product]:[KS]],6,FALSE)</f>
        <v>liquid</v>
      </c>
      <c r="D3631" s="4">
        <f>VLOOKUP(EB[[#This Row],[product]],Carriers[],4,FALSE)</f>
        <v>1</v>
      </c>
      <c r="E3631" s="4">
        <f>VLOOKUP(EB[[#This Row],[indic_nrg]],Indicators[],4,FALSE)</f>
        <v>0</v>
      </c>
      <c r="F3631" s="4">
        <f>IFERROR(VLOOKUP(EB[[#This Row],[Source_carrier]],KS_DB[[product]:[KS]],6,FALSE),0)</f>
        <v>0</v>
      </c>
      <c r="G3631" s="4" t="s">
        <v>34</v>
      </c>
      <c r="H3631" s="4" t="s">
        <v>661</v>
      </c>
      <c r="I3631" s="4" t="s">
        <v>81</v>
      </c>
      <c r="J3631" s="4" t="s">
        <v>37</v>
      </c>
      <c r="K3631" s="4" t="s">
        <v>662</v>
      </c>
      <c r="L3631" s="4" t="s">
        <v>39</v>
      </c>
      <c r="M3631" s="4" t="s">
        <v>82</v>
      </c>
      <c r="N3631" s="4" t="s">
        <v>41</v>
      </c>
      <c r="O3631" s="4">
        <v>48960</v>
      </c>
      <c r="P3631" s="4">
        <v>33160</v>
      </c>
      <c r="Q3631" s="4">
        <v>55800</v>
      </c>
      <c r="R3631" s="4">
        <v>52760</v>
      </c>
      <c r="S3631" s="4">
        <v>12680</v>
      </c>
      <c r="T3631" s="4">
        <v>2400</v>
      </c>
      <c r="U3631" s="4">
        <v>960</v>
      </c>
      <c r="V3631" s="4">
        <v>5040</v>
      </c>
      <c r="W3631" s="4">
        <v>5080</v>
      </c>
      <c r="X3631" s="4">
        <v>3960</v>
      </c>
      <c r="Y3631" s="4">
        <v>1720</v>
      </c>
      <c r="Z3631" s="4">
        <v>0</v>
      </c>
      <c r="AA3631" s="4">
        <v>160</v>
      </c>
      <c r="AB3631" s="4">
        <v>280</v>
      </c>
      <c r="AC3631" s="4">
        <v>0</v>
      </c>
      <c r="AD3631" s="4">
        <v>80</v>
      </c>
      <c r="AE3631" s="4">
        <v>160</v>
      </c>
      <c r="AF3631" s="4">
        <v>1240</v>
      </c>
      <c r="AG3631" s="4">
        <v>0</v>
      </c>
      <c r="AH3631" s="4">
        <v>520</v>
      </c>
      <c r="AI3631" s="4">
        <v>1760</v>
      </c>
      <c r="AJ3631" s="4">
        <v>1240</v>
      </c>
      <c r="AK3631" s="4">
        <v>960</v>
      </c>
      <c r="AL3631" s="4">
        <v>880</v>
      </c>
      <c r="AM3631" s="4">
        <v>520</v>
      </c>
      <c r="AN3631" s="4">
        <v>160</v>
      </c>
    </row>
    <row r="3632" spans="1:40" ht="15" customHeight="1" x14ac:dyDescent="0.25">
      <c r="A3632" s="4" t="str">
        <f>EB[[#This Row],[unit]] &amp; "#" &amp; EB[[#This Row],[indic_nrg]] &amp; "#" &amp; EB[[#This Row],[product]] &amp; "#" &amp; EB[[#This Row],[geo]]</f>
        <v>TJ#B_101853#3295#CZ</v>
      </c>
      <c r="B3632" s="4" t="str">
        <f>VLOOKUP(EB[[#This Row],[product]],KS_DB[[product]:[KS]],5,FALSE)</f>
        <v>liquid</v>
      </c>
      <c r="C3632" s="4" t="str">
        <f>VLOOKUP(EB[[#This Row],[product]],KS_DB[[product]:[KS]],6,FALSE)</f>
        <v>liquid</v>
      </c>
      <c r="D3632" s="4">
        <f>VLOOKUP(EB[[#This Row],[product]],Carriers[],4,FALSE)</f>
        <v>1</v>
      </c>
      <c r="E3632" s="4">
        <f>VLOOKUP(EB[[#This Row],[indic_nrg]],Indicators[],4,FALSE)</f>
        <v>0</v>
      </c>
      <c r="F3632" s="4">
        <f>IFERROR(VLOOKUP(EB[[#This Row],[Source_carrier]],KS_DB[[product]:[KS]],6,FALSE),0)</f>
        <v>0</v>
      </c>
      <c r="G3632" s="4" t="s">
        <v>34</v>
      </c>
      <c r="H3632" s="4" t="s">
        <v>661</v>
      </c>
      <c r="I3632" s="4" t="s">
        <v>1153</v>
      </c>
      <c r="J3632" s="4" t="s">
        <v>37</v>
      </c>
      <c r="K3632" s="4" t="s">
        <v>662</v>
      </c>
      <c r="L3632" s="4" t="s">
        <v>39</v>
      </c>
      <c r="M3632" s="4" t="s">
        <v>1154</v>
      </c>
      <c r="N3632" s="4" t="s">
        <v>41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4111</v>
      </c>
      <c r="U3632" s="4">
        <v>1142</v>
      </c>
      <c r="V3632" s="4">
        <v>0</v>
      </c>
      <c r="W3632" s="4">
        <v>0</v>
      </c>
      <c r="X3632" s="4">
        <v>0</v>
      </c>
      <c r="Y3632" s="4">
        <v>1655</v>
      </c>
      <c r="Z3632" s="4">
        <v>2486</v>
      </c>
      <c r="AA3632" s="4">
        <v>2646</v>
      </c>
      <c r="AB3632" s="4">
        <v>4920</v>
      </c>
      <c r="AC3632" s="4">
        <v>5919</v>
      </c>
      <c r="AD3632" s="4">
        <v>0</v>
      </c>
      <c r="AE3632" s="4">
        <v>2869</v>
      </c>
      <c r="AF3632" s="4">
        <v>3576</v>
      </c>
      <c r="AG3632" s="4">
        <v>3560</v>
      </c>
      <c r="AH3632" s="4">
        <v>4929</v>
      </c>
      <c r="AI3632" s="4">
        <v>2549</v>
      </c>
      <c r="AJ3632" s="4">
        <v>2652</v>
      </c>
      <c r="AK3632" s="4">
        <v>3995</v>
      </c>
      <c r="AL3632" s="4">
        <v>1808</v>
      </c>
      <c r="AM3632" s="4">
        <v>5508</v>
      </c>
      <c r="AN3632" s="4">
        <v>6744</v>
      </c>
    </row>
    <row r="3633" spans="1:40" ht="15" customHeight="1" x14ac:dyDescent="0.25">
      <c r="A3633" s="4" t="str">
        <f>EB[[#This Row],[unit]] &amp; "#" &amp; EB[[#This Row],[indic_nrg]] &amp; "#" &amp; EB[[#This Row],[product]] &amp; "#" &amp; EB[[#This Row],[geo]]</f>
        <v>TJ#B_101853#4000#CZ</v>
      </c>
      <c r="B3633" s="4" t="str">
        <f>VLOOKUP(EB[[#This Row],[product]],KS_DB[[product]:[KS]],5,FALSE)</f>
        <v>gas</v>
      </c>
      <c r="C3633" s="4" t="str">
        <f>VLOOKUP(EB[[#This Row],[product]],KS_DB[[product]:[KS]],6,FALSE)</f>
        <v>gas</v>
      </c>
      <c r="D3633" s="4">
        <f>VLOOKUP(EB[[#This Row],[product]],Carriers[],4,FALSE)</f>
        <v>0</v>
      </c>
      <c r="E3633" s="4">
        <f>VLOOKUP(EB[[#This Row],[indic_nrg]],Indicators[],4,FALSE)</f>
        <v>0</v>
      </c>
      <c r="F3633" s="4">
        <f>IFERROR(VLOOKUP(EB[[#This Row],[Source_carrier]],KS_DB[[product]:[KS]],6,FALSE),0)</f>
        <v>0</v>
      </c>
      <c r="G3633" s="4" t="s">
        <v>34</v>
      </c>
      <c r="H3633" s="4" t="s">
        <v>661</v>
      </c>
      <c r="I3633" s="4" t="s">
        <v>83</v>
      </c>
      <c r="J3633" s="4" t="s">
        <v>37</v>
      </c>
      <c r="K3633" s="4" t="s">
        <v>662</v>
      </c>
      <c r="L3633" s="4" t="s">
        <v>39</v>
      </c>
      <c r="M3633" s="4" t="s">
        <v>84</v>
      </c>
      <c r="N3633" s="4" t="s">
        <v>41</v>
      </c>
      <c r="O3633" s="4">
        <v>126413</v>
      </c>
      <c r="P3633" s="4">
        <v>108336</v>
      </c>
      <c r="Q3633" s="4">
        <v>127825</v>
      </c>
      <c r="R3633" s="4">
        <v>62258</v>
      </c>
      <c r="S3633" s="4">
        <v>15561</v>
      </c>
      <c r="T3633" s="4">
        <v>20431</v>
      </c>
      <c r="U3633" s="4">
        <v>22145</v>
      </c>
      <c r="V3633" s="4">
        <v>32188</v>
      </c>
      <c r="W3633" s="4">
        <v>35437</v>
      </c>
      <c r="X3633" s="4">
        <v>32485</v>
      </c>
      <c r="Y3633" s="4">
        <v>28018</v>
      </c>
      <c r="Z3633" s="4">
        <v>26854</v>
      </c>
      <c r="AA3633" s="4">
        <v>24912</v>
      </c>
      <c r="AB3633" s="4">
        <v>17888</v>
      </c>
      <c r="AC3633" s="4">
        <v>14021</v>
      </c>
      <c r="AD3633" s="4">
        <v>5413</v>
      </c>
      <c r="AE3633" s="4">
        <v>6194</v>
      </c>
      <c r="AF3633" s="4">
        <v>5175</v>
      </c>
      <c r="AG3633" s="4">
        <v>4094</v>
      </c>
      <c r="AH3633" s="4">
        <v>3645</v>
      </c>
      <c r="AI3633" s="4">
        <v>4478</v>
      </c>
      <c r="AJ3633" s="4">
        <v>4338</v>
      </c>
      <c r="AK3633" s="4">
        <v>3978</v>
      </c>
      <c r="AL3633" s="4">
        <v>4130</v>
      </c>
      <c r="AM3633" s="4">
        <v>2095</v>
      </c>
      <c r="AN3633" s="4">
        <v>1999</v>
      </c>
    </row>
    <row r="3634" spans="1:40" ht="15" customHeight="1" x14ac:dyDescent="0.25">
      <c r="A3634" s="4" t="str">
        <f>EB[[#This Row],[unit]] &amp; "#" &amp; EB[[#This Row],[indic_nrg]] &amp; "#" &amp; EB[[#This Row],[product]] &amp; "#" &amp; EB[[#This Row],[geo]]</f>
        <v>TJ#B_101853#4100#CZ</v>
      </c>
      <c r="B3634" s="4" t="str">
        <f>VLOOKUP(EB[[#This Row],[product]],KS_DB[[product]:[KS]],5,FALSE)</f>
        <v>gas</v>
      </c>
      <c r="C3634" s="4" t="str">
        <f>VLOOKUP(EB[[#This Row],[product]],KS_DB[[product]:[KS]],6,FALSE)</f>
        <v>gas</v>
      </c>
      <c r="D3634" s="4">
        <f>VLOOKUP(EB[[#This Row],[product]],Carriers[],4,FALSE)</f>
        <v>1</v>
      </c>
      <c r="E3634" s="4">
        <f>VLOOKUP(EB[[#This Row],[indic_nrg]],Indicators[],4,FALSE)</f>
        <v>0</v>
      </c>
      <c r="F3634" s="4">
        <f>IFERROR(VLOOKUP(EB[[#This Row],[Source_carrier]],KS_DB[[product]:[KS]],6,FALSE),0)</f>
        <v>0</v>
      </c>
      <c r="G3634" s="4" t="s">
        <v>34</v>
      </c>
      <c r="H3634" s="4" t="s">
        <v>661</v>
      </c>
      <c r="I3634" s="4" t="s">
        <v>85</v>
      </c>
      <c r="J3634" s="4" t="s">
        <v>37</v>
      </c>
      <c r="K3634" s="4" t="s">
        <v>662</v>
      </c>
      <c r="L3634" s="4" t="s">
        <v>39</v>
      </c>
      <c r="M3634" s="4" t="s">
        <v>86</v>
      </c>
      <c r="N3634" s="4" t="s">
        <v>41</v>
      </c>
      <c r="O3634" s="4">
        <v>101200</v>
      </c>
      <c r="P3634" s="4">
        <v>86746</v>
      </c>
      <c r="Q3634" s="4">
        <v>105038</v>
      </c>
      <c r="R3634" s="4">
        <v>61815</v>
      </c>
      <c r="S3634" s="4">
        <v>14856</v>
      </c>
      <c r="T3634" s="4">
        <v>20098</v>
      </c>
      <c r="U3634" s="4">
        <v>22145</v>
      </c>
      <c r="V3634" s="4">
        <v>32188</v>
      </c>
      <c r="W3634" s="4">
        <v>35437</v>
      </c>
      <c r="X3634" s="4">
        <v>32485</v>
      </c>
      <c r="Y3634" s="4">
        <v>28018</v>
      </c>
      <c r="Z3634" s="4">
        <v>26854</v>
      </c>
      <c r="AA3634" s="4">
        <v>24912</v>
      </c>
      <c r="AB3634" s="4">
        <v>17888</v>
      </c>
      <c r="AC3634" s="4">
        <v>14021</v>
      </c>
      <c r="AD3634" s="4">
        <v>5413</v>
      </c>
      <c r="AE3634" s="4">
        <v>6194</v>
      </c>
      <c r="AF3634" s="4">
        <v>5175</v>
      </c>
      <c r="AG3634" s="4">
        <v>4094</v>
      </c>
      <c r="AH3634" s="4">
        <v>3645</v>
      </c>
      <c r="AI3634" s="4">
        <v>4478</v>
      </c>
      <c r="AJ3634" s="4">
        <v>4338</v>
      </c>
      <c r="AK3634" s="4">
        <v>3978</v>
      </c>
      <c r="AL3634" s="4">
        <v>4130</v>
      </c>
      <c r="AM3634" s="4">
        <v>2095</v>
      </c>
      <c r="AN3634" s="4">
        <v>1999</v>
      </c>
    </row>
    <row r="3635" spans="1:40" ht="15" customHeight="1" x14ac:dyDescent="0.25">
      <c r="A3635" s="4" t="str">
        <f>EB[[#This Row],[unit]] &amp; "#" &amp; EB[[#This Row],[indic_nrg]] &amp; "#" &amp; EB[[#This Row],[product]] &amp; "#" &amp; EB[[#This Row],[geo]]</f>
        <v>TJ#B_101853#4200#CZ</v>
      </c>
      <c r="B3635" s="4" t="str">
        <f>VLOOKUP(EB[[#This Row],[product]],KS_DB[[product]:[KS]],5,FALSE)</f>
        <v>gas</v>
      </c>
      <c r="C3635" s="4" t="str">
        <f>VLOOKUP(EB[[#This Row],[product]],KS_DB[[product]:[KS]],6,FALSE)</f>
        <v>gas</v>
      </c>
      <c r="D3635" s="4">
        <f>VLOOKUP(EB[[#This Row],[product]],Carriers[],4,FALSE)</f>
        <v>0</v>
      </c>
      <c r="E3635" s="4">
        <f>VLOOKUP(EB[[#This Row],[indic_nrg]],Indicators[],4,FALSE)</f>
        <v>0</v>
      </c>
      <c r="F3635" s="4">
        <f>IFERROR(VLOOKUP(EB[[#This Row],[Source_carrier]],KS_DB[[product]:[KS]],6,FALSE),0)</f>
        <v>0</v>
      </c>
      <c r="G3635" s="4" t="s">
        <v>34</v>
      </c>
      <c r="H3635" s="4" t="s">
        <v>661</v>
      </c>
      <c r="I3635" s="4" t="s">
        <v>87</v>
      </c>
      <c r="J3635" s="4" t="s">
        <v>37</v>
      </c>
      <c r="K3635" s="4" t="s">
        <v>662</v>
      </c>
      <c r="L3635" s="4" t="s">
        <v>39</v>
      </c>
      <c r="M3635" s="4" t="s">
        <v>88</v>
      </c>
      <c r="N3635" s="4" t="s">
        <v>41</v>
      </c>
      <c r="O3635" s="4">
        <v>25214</v>
      </c>
      <c r="P3635" s="4">
        <v>21589</v>
      </c>
      <c r="Q3635" s="4">
        <v>22787</v>
      </c>
      <c r="R3635" s="4">
        <v>443</v>
      </c>
      <c r="S3635" s="4">
        <v>705</v>
      </c>
      <c r="T3635" s="4">
        <v>333</v>
      </c>
      <c r="U3635" s="4">
        <v>0</v>
      </c>
      <c r="V3635" s="4">
        <v>0</v>
      </c>
      <c r="W3635" s="4">
        <v>0</v>
      </c>
      <c r="X3635" s="4">
        <v>0</v>
      </c>
      <c r="Y3635" s="4">
        <v>0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</row>
    <row r="3636" spans="1:40" ht="15" customHeight="1" x14ac:dyDescent="0.25">
      <c r="A3636" s="4" t="str">
        <f>EB[[#This Row],[unit]] &amp; "#" &amp; EB[[#This Row],[indic_nrg]] &amp; "#" &amp; EB[[#This Row],[product]] &amp; "#" &amp; EB[[#This Row],[geo]]</f>
        <v>TJ#B_101853#4210#CZ</v>
      </c>
      <c r="B3636" s="4" t="str">
        <f>VLOOKUP(EB[[#This Row],[product]],KS_DB[[product]:[KS]],5,FALSE)</f>
        <v>gas</v>
      </c>
      <c r="C3636" s="4" t="str">
        <f>VLOOKUP(EB[[#This Row],[product]],KS_DB[[product]:[KS]],6,FALSE)</f>
        <v>gas</v>
      </c>
      <c r="D3636" s="4">
        <f>VLOOKUP(EB[[#This Row],[product]],Carriers[],4,FALSE)</f>
        <v>1</v>
      </c>
      <c r="E3636" s="4">
        <f>VLOOKUP(EB[[#This Row],[indic_nrg]],Indicators[],4,FALSE)</f>
        <v>0</v>
      </c>
      <c r="F3636" s="4">
        <f>IFERROR(VLOOKUP(EB[[#This Row],[Source_carrier]],KS_DB[[product]:[KS]],6,FALSE),0)</f>
        <v>0</v>
      </c>
      <c r="G3636" s="4" t="s">
        <v>34</v>
      </c>
      <c r="H3636" s="4" t="s">
        <v>661</v>
      </c>
      <c r="I3636" s="4" t="s">
        <v>89</v>
      </c>
      <c r="J3636" s="4" t="s">
        <v>37</v>
      </c>
      <c r="K3636" s="4" t="s">
        <v>662</v>
      </c>
      <c r="L3636" s="4" t="s">
        <v>39</v>
      </c>
      <c r="M3636" s="4" t="s">
        <v>90</v>
      </c>
      <c r="N3636" s="4" t="s">
        <v>41</v>
      </c>
      <c r="O3636" s="4">
        <v>15491</v>
      </c>
      <c r="P3636" s="4">
        <v>13681</v>
      </c>
      <c r="Q3636" s="4">
        <v>12290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</row>
    <row r="3637" spans="1:40" ht="15" customHeight="1" x14ac:dyDescent="0.25">
      <c r="A3637" s="4" t="str">
        <f>EB[[#This Row],[unit]] &amp; "#" &amp; EB[[#This Row],[indic_nrg]] &amp; "#" &amp; EB[[#This Row],[product]] &amp; "#" &amp; EB[[#This Row],[geo]]</f>
        <v>TJ#B_101853#4220#CZ</v>
      </c>
      <c r="B3637" s="4" t="str">
        <f>VLOOKUP(EB[[#This Row],[product]],KS_DB[[product]:[KS]],5,FALSE)</f>
        <v>gas</v>
      </c>
      <c r="C3637" s="4" t="str">
        <f>VLOOKUP(EB[[#This Row],[product]],KS_DB[[product]:[KS]],6,FALSE)</f>
        <v>gas</v>
      </c>
      <c r="D3637" s="4">
        <f>VLOOKUP(EB[[#This Row],[product]],Carriers[],4,FALSE)</f>
        <v>1</v>
      </c>
      <c r="E3637" s="4">
        <f>VLOOKUP(EB[[#This Row],[indic_nrg]],Indicators[],4,FALSE)</f>
        <v>0</v>
      </c>
      <c r="F3637" s="4">
        <f>IFERROR(VLOOKUP(EB[[#This Row],[Source_carrier]],KS_DB[[product]:[KS]],6,FALSE),0)</f>
        <v>0</v>
      </c>
      <c r="G3637" s="4" t="s">
        <v>34</v>
      </c>
      <c r="H3637" s="4" t="s">
        <v>661</v>
      </c>
      <c r="I3637" s="4" t="s">
        <v>91</v>
      </c>
      <c r="J3637" s="4" t="s">
        <v>37</v>
      </c>
      <c r="K3637" s="4" t="s">
        <v>662</v>
      </c>
      <c r="L3637" s="4" t="s">
        <v>39</v>
      </c>
      <c r="M3637" s="4" t="s">
        <v>92</v>
      </c>
      <c r="N3637" s="4" t="s">
        <v>41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0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</row>
    <row r="3638" spans="1:40" ht="15" customHeight="1" x14ac:dyDescent="0.25">
      <c r="A3638" s="4" t="str">
        <f>EB[[#This Row],[unit]] &amp; "#" &amp; EB[[#This Row],[indic_nrg]] &amp; "#" &amp; EB[[#This Row],[product]] &amp; "#" &amp; EB[[#This Row],[geo]]</f>
        <v>TJ#B_101853#4230#CZ</v>
      </c>
      <c r="B3638" s="4" t="str">
        <f>VLOOKUP(EB[[#This Row],[product]],KS_DB[[product]:[KS]],5,FALSE)</f>
        <v>gas</v>
      </c>
      <c r="C3638" s="4" t="str">
        <f>VLOOKUP(EB[[#This Row],[product]],KS_DB[[product]:[KS]],6,FALSE)</f>
        <v>gas</v>
      </c>
      <c r="D3638" s="4">
        <f>VLOOKUP(EB[[#This Row],[product]],Carriers[],4,FALSE)</f>
        <v>1</v>
      </c>
      <c r="E3638" s="4">
        <f>VLOOKUP(EB[[#This Row],[indic_nrg]],Indicators[],4,FALSE)</f>
        <v>0</v>
      </c>
      <c r="F3638" s="4">
        <f>IFERROR(VLOOKUP(EB[[#This Row],[Source_carrier]],KS_DB[[product]:[KS]],6,FALSE),0)</f>
        <v>0</v>
      </c>
      <c r="G3638" s="4" t="s">
        <v>34</v>
      </c>
      <c r="H3638" s="4" t="s">
        <v>661</v>
      </c>
      <c r="I3638" s="4" t="s">
        <v>93</v>
      </c>
      <c r="J3638" s="4" t="s">
        <v>37</v>
      </c>
      <c r="K3638" s="4" t="s">
        <v>662</v>
      </c>
      <c r="L3638" s="4" t="s">
        <v>39</v>
      </c>
      <c r="M3638" s="4" t="s">
        <v>94</v>
      </c>
      <c r="N3638" s="4" t="s">
        <v>41</v>
      </c>
      <c r="O3638" s="4">
        <v>9723</v>
      </c>
      <c r="P3638" s="4">
        <v>7908</v>
      </c>
      <c r="Q3638" s="4">
        <v>10497</v>
      </c>
      <c r="R3638" s="4">
        <v>443</v>
      </c>
      <c r="S3638" s="4">
        <v>705</v>
      </c>
      <c r="T3638" s="4">
        <v>333</v>
      </c>
      <c r="U3638" s="4">
        <v>0</v>
      </c>
      <c r="V3638" s="4">
        <v>0</v>
      </c>
      <c r="W3638" s="4">
        <v>0</v>
      </c>
      <c r="X3638" s="4">
        <v>0</v>
      </c>
      <c r="Y3638" s="4">
        <v>0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</row>
    <row r="3639" spans="1:40" ht="15" customHeight="1" x14ac:dyDescent="0.25">
      <c r="A3639" s="4" t="str">
        <f>EB[[#This Row],[unit]] &amp; "#" &amp; EB[[#This Row],[indic_nrg]] &amp; "#" &amp; EB[[#This Row],[product]] &amp; "#" &amp; EB[[#This Row],[geo]]</f>
        <v>TJ#B_101853#4240#CZ</v>
      </c>
      <c r="B3639" s="4" t="str">
        <f>VLOOKUP(EB[[#This Row],[product]],KS_DB[[product]:[KS]],5,FALSE)</f>
        <v>gas</v>
      </c>
      <c r="C3639" s="4" t="str">
        <f>VLOOKUP(EB[[#This Row],[product]],KS_DB[[product]:[KS]],6,FALSE)</f>
        <v>gas</v>
      </c>
      <c r="D3639" s="4">
        <f>VLOOKUP(EB[[#This Row],[product]],Carriers[],4,FALSE)</f>
        <v>1</v>
      </c>
      <c r="E3639" s="4">
        <f>VLOOKUP(EB[[#This Row],[indic_nrg]],Indicators[],4,FALSE)</f>
        <v>0</v>
      </c>
      <c r="F3639" s="4">
        <f>IFERROR(VLOOKUP(EB[[#This Row],[Source_carrier]],KS_DB[[product]:[KS]],6,FALSE),0)</f>
        <v>0</v>
      </c>
      <c r="G3639" s="4" t="s">
        <v>34</v>
      </c>
      <c r="H3639" s="4" t="s">
        <v>661</v>
      </c>
      <c r="I3639" s="4" t="s">
        <v>95</v>
      </c>
      <c r="J3639" s="4" t="s">
        <v>37</v>
      </c>
      <c r="K3639" s="4" t="s">
        <v>662</v>
      </c>
      <c r="L3639" s="4" t="s">
        <v>39</v>
      </c>
      <c r="M3639" s="4" t="s">
        <v>96</v>
      </c>
      <c r="N3639" s="4" t="s">
        <v>41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</v>
      </c>
      <c r="Y3639" s="4">
        <v>0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</row>
    <row r="3640" spans="1:40" ht="15" customHeight="1" x14ac:dyDescent="0.25">
      <c r="A3640" s="4" t="str">
        <f>EB[[#This Row],[unit]] &amp; "#" &amp; EB[[#This Row],[indic_nrg]] &amp; "#" &amp; EB[[#This Row],[product]] &amp; "#" &amp; EB[[#This Row],[geo]]</f>
        <v>TJ#B_101853#5200#CZ</v>
      </c>
      <c r="B3640" s="4" t="str">
        <f>VLOOKUP(EB[[#This Row],[product]],KS_DB[[product]:[KS]],5,FALSE)</f>
        <v>heat</v>
      </c>
      <c r="C3640" s="4" t="str">
        <f>VLOOKUP(EB[[#This Row],[product]],KS_DB[[product]:[KS]],6,FALSE)</f>
        <v>heat</v>
      </c>
      <c r="D3640" s="4">
        <f>VLOOKUP(EB[[#This Row],[product]],Carriers[],4,FALSE)</f>
        <v>1</v>
      </c>
      <c r="E3640" s="4">
        <f>VLOOKUP(EB[[#This Row],[indic_nrg]],Indicators[],4,FALSE)</f>
        <v>0</v>
      </c>
      <c r="F3640" s="4">
        <f>IFERROR(VLOOKUP(EB[[#This Row],[Source_carrier]],KS_DB[[product]:[KS]],6,FALSE),0)</f>
        <v>0</v>
      </c>
      <c r="G3640" s="4" t="s">
        <v>34</v>
      </c>
      <c r="H3640" s="4" t="s">
        <v>661</v>
      </c>
      <c r="I3640" s="4" t="s">
        <v>97</v>
      </c>
      <c r="J3640" s="4" t="s">
        <v>37</v>
      </c>
      <c r="K3640" s="4" t="s">
        <v>662</v>
      </c>
      <c r="L3640" s="4" t="s">
        <v>39</v>
      </c>
      <c r="M3640" s="4" t="s">
        <v>98</v>
      </c>
      <c r="N3640" s="4" t="s">
        <v>41</v>
      </c>
      <c r="O3640" s="4">
        <v>45097</v>
      </c>
      <c r="P3640" s="4">
        <v>55652</v>
      </c>
      <c r="Q3640" s="4">
        <v>51001</v>
      </c>
      <c r="R3640" s="4">
        <v>84722</v>
      </c>
      <c r="S3640" s="4">
        <v>83043</v>
      </c>
      <c r="T3640" s="4">
        <v>92282</v>
      </c>
      <c r="U3640" s="4">
        <v>101490</v>
      </c>
      <c r="V3640" s="4">
        <v>88440</v>
      </c>
      <c r="W3640" s="4">
        <v>65013</v>
      </c>
      <c r="X3640" s="4">
        <v>100</v>
      </c>
      <c r="Y3640" s="4">
        <v>100</v>
      </c>
      <c r="Z3640" s="4">
        <v>100</v>
      </c>
      <c r="AA3640" s="4">
        <v>85</v>
      </c>
      <c r="AB3640" s="4">
        <v>98</v>
      </c>
      <c r="AC3640" s="4">
        <v>100</v>
      </c>
      <c r="AD3640" s="4">
        <v>105</v>
      </c>
      <c r="AE3640" s="4">
        <v>100</v>
      </c>
      <c r="AF3640" s="4">
        <v>80</v>
      </c>
      <c r="AG3640" s="4">
        <v>79</v>
      </c>
      <c r="AH3640" s="4">
        <v>79</v>
      </c>
      <c r="AI3640" s="4">
        <v>2524</v>
      </c>
      <c r="AJ3640" s="4">
        <v>2438</v>
      </c>
      <c r="AK3640" s="4">
        <v>2477</v>
      </c>
      <c r="AL3640" s="4">
        <v>2495</v>
      </c>
      <c r="AM3640" s="4">
        <v>2182</v>
      </c>
      <c r="AN3640" s="4">
        <v>2139</v>
      </c>
    </row>
    <row r="3641" spans="1:40" ht="15" customHeight="1" x14ac:dyDescent="0.25">
      <c r="A3641" s="4" t="str">
        <f>EB[[#This Row],[unit]] &amp; "#" &amp; EB[[#This Row],[indic_nrg]] &amp; "#" &amp; EB[[#This Row],[product]] &amp; "#" &amp; EB[[#This Row],[geo]]</f>
        <v>TJ#B_101853#5500#CZ</v>
      </c>
      <c r="B3641" s="4" t="str">
        <f>VLOOKUP(EB[[#This Row],[product]],KS_DB[[product]:[KS]],5,FALSE)</f>
        <v>RES</v>
      </c>
      <c r="C3641" s="4" t="str">
        <f>VLOOKUP(EB[[#This Row],[product]],KS_DB[[product]:[KS]],6,FALSE)</f>
        <v>RES</v>
      </c>
      <c r="D3641" s="4">
        <f>VLOOKUP(EB[[#This Row],[product]],Carriers[],4,FALSE)</f>
        <v>0</v>
      </c>
      <c r="E3641" s="4">
        <f>VLOOKUP(EB[[#This Row],[indic_nrg]],Indicators[],4,FALSE)</f>
        <v>0</v>
      </c>
      <c r="F3641" s="4">
        <f>IFERROR(VLOOKUP(EB[[#This Row],[Source_carrier]],KS_DB[[product]:[KS]],6,FALSE),0)</f>
        <v>0</v>
      </c>
      <c r="G3641" s="4" t="s">
        <v>34</v>
      </c>
      <c r="H3641" s="4" t="s">
        <v>661</v>
      </c>
      <c r="I3641" s="4" t="s">
        <v>99</v>
      </c>
      <c r="J3641" s="4" t="s">
        <v>37</v>
      </c>
      <c r="K3641" s="4" t="s">
        <v>662</v>
      </c>
      <c r="L3641" s="4" t="s">
        <v>39</v>
      </c>
      <c r="M3641" s="4" t="s">
        <v>100</v>
      </c>
      <c r="N3641" s="4" t="s">
        <v>41</v>
      </c>
      <c r="O3641" s="4">
        <v>0</v>
      </c>
      <c r="P3641" s="4">
        <v>0</v>
      </c>
      <c r="Q3641" s="4">
        <v>21300</v>
      </c>
      <c r="R3641" s="4">
        <v>20310</v>
      </c>
      <c r="S3641" s="4">
        <v>20108</v>
      </c>
      <c r="T3641" s="4">
        <v>12503</v>
      </c>
      <c r="U3641" s="4">
        <v>12452</v>
      </c>
      <c r="V3641" s="4">
        <v>13000</v>
      </c>
      <c r="W3641" s="4">
        <v>13000</v>
      </c>
      <c r="X3641" s="4">
        <v>0</v>
      </c>
      <c r="Y3641" s="4">
        <v>0</v>
      </c>
      <c r="Z3641" s="4">
        <v>5</v>
      </c>
      <c r="AA3641" s="4">
        <v>320</v>
      </c>
      <c r="AB3641" s="4">
        <v>479</v>
      </c>
      <c r="AC3641" s="4">
        <v>624</v>
      </c>
      <c r="AD3641" s="4">
        <v>531</v>
      </c>
      <c r="AE3641" s="4">
        <v>485</v>
      </c>
      <c r="AF3641" s="4">
        <v>342</v>
      </c>
      <c r="AG3641" s="4">
        <v>311</v>
      </c>
      <c r="AH3641" s="4">
        <v>314</v>
      </c>
      <c r="AI3641" s="4">
        <v>312</v>
      </c>
      <c r="AJ3641" s="4">
        <v>263</v>
      </c>
      <c r="AK3641" s="4">
        <v>275</v>
      </c>
      <c r="AL3641" s="4">
        <v>219</v>
      </c>
      <c r="AM3641" s="4">
        <v>199</v>
      </c>
      <c r="AN3641" s="4">
        <v>213</v>
      </c>
    </row>
    <row r="3642" spans="1:40" ht="15" customHeight="1" x14ac:dyDescent="0.25">
      <c r="A3642" s="4" t="str">
        <f>EB[[#This Row],[unit]] &amp; "#" &amp; EB[[#This Row],[indic_nrg]] &amp; "#" &amp; EB[[#This Row],[product]] &amp; "#" &amp; EB[[#This Row],[geo]]</f>
        <v>TJ#B_101853#5532#CZ</v>
      </c>
      <c r="B3642" s="4" t="str">
        <f>VLOOKUP(EB[[#This Row],[product]],KS_DB[[product]:[KS]],5,FALSE)</f>
        <v>RES</v>
      </c>
      <c r="C3642" s="4" t="str">
        <f>VLOOKUP(EB[[#This Row],[product]],KS_DB[[product]:[KS]],6,FALSE)</f>
        <v>RES</v>
      </c>
      <c r="D3642" s="4">
        <f>VLOOKUP(EB[[#This Row],[product]],Carriers[],4,FALSE)</f>
        <v>1</v>
      </c>
      <c r="E3642" s="4">
        <f>VLOOKUP(EB[[#This Row],[indic_nrg]],Indicators[],4,FALSE)</f>
        <v>0</v>
      </c>
      <c r="F3642" s="4">
        <f>IFERROR(VLOOKUP(EB[[#This Row],[Source_carrier]],KS_DB[[product]:[KS]],6,FALSE),0)</f>
        <v>0</v>
      </c>
      <c r="G3642" s="4" t="s">
        <v>34</v>
      </c>
      <c r="H3642" s="4" t="s">
        <v>661</v>
      </c>
      <c r="I3642" s="4" t="s">
        <v>101</v>
      </c>
      <c r="J3642" s="4" t="s">
        <v>37</v>
      </c>
      <c r="K3642" s="4" t="s">
        <v>662</v>
      </c>
      <c r="L3642" s="4" t="s">
        <v>39</v>
      </c>
      <c r="M3642" s="4" t="s">
        <v>102</v>
      </c>
      <c r="N3642" s="4" t="s">
        <v>41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</row>
    <row r="3643" spans="1:40" ht="15" customHeight="1" x14ac:dyDescent="0.25">
      <c r="A3643" s="4" t="str">
        <f>EB[[#This Row],[unit]] &amp; "#" &amp; EB[[#This Row],[indic_nrg]] &amp; "#" &amp; EB[[#This Row],[product]] &amp; "#" &amp; EB[[#This Row],[geo]]</f>
        <v>TJ#B_101853#5540#CZ</v>
      </c>
      <c r="B3643" s="4" t="str">
        <f>VLOOKUP(EB[[#This Row],[product]],KS_DB[[product]:[KS]],5,FALSE)</f>
        <v>biomass</v>
      </c>
      <c r="C3643" s="4" t="str">
        <f>VLOOKUP(EB[[#This Row],[product]],KS_DB[[product]:[KS]],6,FALSE)</f>
        <v>biomass</v>
      </c>
      <c r="D3643" s="4">
        <f>VLOOKUP(EB[[#This Row],[product]],Carriers[],4,FALSE)</f>
        <v>0</v>
      </c>
      <c r="E3643" s="4">
        <f>VLOOKUP(EB[[#This Row],[indic_nrg]],Indicators[],4,FALSE)</f>
        <v>0</v>
      </c>
      <c r="F3643" s="4">
        <f>IFERROR(VLOOKUP(EB[[#This Row],[Source_carrier]],KS_DB[[product]:[KS]],6,FALSE),0)</f>
        <v>0</v>
      </c>
      <c r="G3643" s="4" t="s">
        <v>34</v>
      </c>
      <c r="H3643" s="4" t="s">
        <v>661</v>
      </c>
      <c r="I3643" s="4" t="s">
        <v>103</v>
      </c>
      <c r="J3643" s="4" t="s">
        <v>37</v>
      </c>
      <c r="K3643" s="4" t="s">
        <v>662</v>
      </c>
      <c r="L3643" s="4" t="s">
        <v>39</v>
      </c>
      <c r="M3643" s="4" t="s">
        <v>104</v>
      </c>
      <c r="N3643" s="4" t="s">
        <v>41</v>
      </c>
      <c r="O3643" s="4">
        <v>0</v>
      </c>
      <c r="P3643" s="4">
        <v>0</v>
      </c>
      <c r="Q3643" s="4">
        <v>21300</v>
      </c>
      <c r="R3643" s="4">
        <v>20310</v>
      </c>
      <c r="S3643" s="4">
        <v>20108</v>
      </c>
      <c r="T3643" s="4">
        <v>12503</v>
      </c>
      <c r="U3643" s="4">
        <v>12452</v>
      </c>
      <c r="V3643" s="4">
        <v>13000</v>
      </c>
      <c r="W3643" s="4">
        <v>13000</v>
      </c>
      <c r="X3643" s="4">
        <v>0</v>
      </c>
      <c r="Y3643" s="4">
        <v>0</v>
      </c>
      <c r="Z3643" s="4">
        <v>5</v>
      </c>
      <c r="AA3643" s="4">
        <v>320</v>
      </c>
      <c r="AB3643" s="4">
        <v>479</v>
      </c>
      <c r="AC3643" s="4">
        <v>624</v>
      </c>
      <c r="AD3643" s="4">
        <v>531</v>
      </c>
      <c r="AE3643" s="4">
        <v>485</v>
      </c>
      <c r="AF3643" s="4">
        <v>342</v>
      </c>
      <c r="AG3643" s="4">
        <v>311</v>
      </c>
      <c r="AH3643" s="4">
        <v>314</v>
      </c>
      <c r="AI3643" s="4">
        <v>312</v>
      </c>
      <c r="AJ3643" s="4">
        <v>263</v>
      </c>
      <c r="AK3643" s="4">
        <v>275</v>
      </c>
      <c r="AL3643" s="4">
        <v>219</v>
      </c>
      <c r="AM3643" s="4">
        <v>199</v>
      </c>
      <c r="AN3643" s="4">
        <v>213</v>
      </c>
    </row>
    <row r="3644" spans="1:40" ht="15" customHeight="1" x14ac:dyDescent="0.25">
      <c r="A3644" s="4" t="str">
        <f>EB[[#This Row],[unit]] &amp; "#" &amp; EB[[#This Row],[indic_nrg]] &amp; "#" &amp; EB[[#This Row],[product]] &amp; "#" &amp; EB[[#This Row],[geo]]</f>
        <v>TJ#B_101853#5541#CZ</v>
      </c>
      <c r="B3644" s="4" t="str">
        <f>VLOOKUP(EB[[#This Row],[product]],KS_DB[[product]:[KS]],5,FALSE)</f>
        <v>biomass</v>
      </c>
      <c r="C3644" s="4" t="str">
        <f>VLOOKUP(EB[[#This Row],[product]],KS_DB[[product]:[KS]],6,FALSE)</f>
        <v>biomass</v>
      </c>
      <c r="D3644" s="4">
        <f>VLOOKUP(EB[[#This Row],[product]],Carriers[],4,FALSE)</f>
        <v>1</v>
      </c>
      <c r="E3644" s="4">
        <f>VLOOKUP(EB[[#This Row],[indic_nrg]],Indicators[],4,FALSE)</f>
        <v>0</v>
      </c>
      <c r="F3644" s="4">
        <f>IFERROR(VLOOKUP(EB[[#This Row],[Source_carrier]],KS_DB[[product]:[KS]],6,FALSE),0)</f>
        <v>0</v>
      </c>
      <c r="G3644" s="4" t="s">
        <v>34</v>
      </c>
      <c r="H3644" s="4" t="s">
        <v>661</v>
      </c>
      <c r="I3644" s="4" t="s">
        <v>105</v>
      </c>
      <c r="J3644" s="4" t="s">
        <v>37</v>
      </c>
      <c r="K3644" s="4" t="s">
        <v>662</v>
      </c>
      <c r="L3644" s="4" t="s">
        <v>39</v>
      </c>
      <c r="M3644" s="4" t="s">
        <v>106</v>
      </c>
      <c r="N3644" s="4" t="s">
        <v>41</v>
      </c>
      <c r="O3644" s="4">
        <v>0</v>
      </c>
      <c r="P3644" s="4">
        <v>0</v>
      </c>
      <c r="Q3644" s="4">
        <v>21300</v>
      </c>
      <c r="R3644" s="4">
        <v>20310</v>
      </c>
      <c r="S3644" s="4">
        <v>20108</v>
      </c>
      <c r="T3644" s="4">
        <v>12503</v>
      </c>
      <c r="U3644" s="4">
        <v>12452</v>
      </c>
      <c r="V3644" s="4">
        <v>13000</v>
      </c>
      <c r="W3644" s="4">
        <v>13000</v>
      </c>
      <c r="X3644" s="4">
        <v>0</v>
      </c>
      <c r="Y3644" s="4">
        <v>0</v>
      </c>
      <c r="Z3644" s="4">
        <v>0</v>
      </c>
      <c r="AA3644" s="4">
        <v>320</v>
      </c>
      <c r="AB3644" s="4">
        <v>479</v>
      </c>
      <c r="AC3644" s="4">
        <v>624</v>
      </c>
      <c r="AD3644" s="4">
        <v>531</v>
      </c>
      <c r="AE3644" s="4">
        <v>485</v>
      </c>
      <c r="AF3644" s="4">
        <v>342</v>
      </c>
      <c r="AG3644" s="4">
        <v>311</v>
      </c>
      <c r="AH3644" s="4">
        <v>314</v>
      </c>
      <c r="AI3644" s="4">
        <v>312</v>
      </c>
      <c r="AJ3644" s="4">
        <v>263</v>
      </c>
      <c r="AK3644" s="4">
        <v>275</v>
      </c>
      <c r="AL3644" s="4">
        <v>219</v>
      </c>
      <c r="AM3644" s="4">
        <v>199</v>
      </c>
      <c r="AN3644" s="4">
        <v>213</v>
      </c>
    </row>
    <row r="3645" spans="1:40" ht="15" customHeight="1" x14ac:dyDescent="0.25">
      <c r="A3645" s="4" t="str">
        <f>EB[[#This Row],[unit]] &amp; "#" &amp; EB[[#This Row],[indic_nrg]] &amp; "#" &amp; EB[[#This Row],[product]] &amp; "#" &amp; EB[[#This Row],[geo]]</f>
        <v>TJ#B_101853#5542#CZ</v>
      </c>
      <c r="B3645" s="4" t="str">
        <f>VLOOKUP(EB[[#This Row],[product]],KS_DB[[product]:[KS]],5,FALSE)</f>
        <v>biomass</v>
      </c>
      <c r="C3645" s="4" t="str">
        <f>VLOOKUP(EB[[#This Row],[product]],KS_DB[[product]:[KS]],6,FALSE)</f>
        <v>biomass</v>
      </c>
      <c r="D3645" s="4">
        <f>VLOOKUP(EB[[#This Row],[product]],Carriers[],4,FALSE)</f>
        <v>1</v>
      </c>
      <c r="E3645" s="4">
        <f>VLOOKUP(EB[[#This Row],[indic_nrg]],Indicators[],4,FALSE)</f>
        <v>0</v>
      </c>
      <c r="F3645" s="4">
        <f>IFERROR(VLOOKUP(EB[[#This Row],[Source_carrier]],KS_DB[[product]:[KS]],6,FALSE),0)</f>
        <v>0</v>
      </c>
      <c r="G3645" s="4" t="s">
        <v>34</v>
      </c>
      <c r="H3645" s="4" t="s">
        <v>661</v>
      </c>
      <c r="I3645" s="4" t="s">
        <v>107</v>
      </c>
      <c r="J3645" s="4" t="s">
        <v>37</v>
      </c>
      <c r="K3645" s="4" t="s">
        <v>662</v>
      </c>
      <c r="L3645" s="4" t="s">
        <v>39</v>
      </c>
      <c r="M3645" s="4" t="s">
        <v>108</v>
      </c>
      <c r="N3645" s="4" t="s">
        <v>41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0</v>
      </c>
      <c r="Z3645" s="4">
        <v>5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</row>
    <row r="3646" spans="1:40" ht="15" customHeight="1" x14ac:dyDescent="0.25">
      <c r="A3646" s="4" t="str">
        <f>EB[[#This Row],[unit]] &amp; "#" &amp; EB[[#This Row],[indic_nrg]] &amp; "#" &amp; EB[[#This Row],[product]] &amp; "#" &amp; EB[[#This Row],[geo]]</f>
        <v>TJ#B_101853#55431#CZ</v>
      </c>
      <c r="B3646" s="4" t="str">
        <f>VLOOKUP(EB[[#This Row],[product]],KS_DB[[product]:[KS]],5,FALSE)</f>
        <v>biomass</v>
      </c>
      <c r="C3646" s="4" t="str">
        <f>VLOOKUP(EB[[#This Row],[product]],KS_DB[[product]:[KS]],6,FALSE)</f>
        <v>biomass</v>
      </c>
      <c r="D3646" s="4">
        <f>VLOOKUP(EB[[#This Row],[product]],Carriers[],4,FALSE)</f>
        <v>1</v>
      </c>
      <c r="E3646" s="4">
        <f>VLOOKUP(EB[[#This Row],[indic_nrg]],Indicators[],4,FALSE)</f>
        <v>0</v>
      </c>
      <c r="F3646" s="4">
        <f>IFERROR(VLOOKUP(EB[[#This Row],[Source_carrier]],KS_DB[[product]:[KS]],6,FALSE),0)</f>
        <v>0</v>
      </c>
      <c r="G3646" s="4" t="s">
        <v>34</v>
      </c>
      <c r="H3646" s="4" t="s">
        <v>661</v>
      </c>
      <c r="I3646" s="4" t="s">
        <v>109</v>
      </c>
      <c r="J3646" s="4" t="s">
        <v>37</v>
      </c>
      <c r="K3646" s="4" t="s">
        <v>662</v>
      </c>
      <c r="L3646" s="4" t="s">
        <v>39</v>
      </c>
      <c r="M3646" s="4" t="s">
        <v>110</v>
      </c>
      <c r="N3646" s="4" t="s">
        <v>41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</v>
      </c>
      <c r="Y3646" s="4">
        <v>0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</row>
    <row r="3647" spans="1:40" ht="15" customHeight="1" x14ac:dyDescent="0.25">
      <c r="A3647" s="4" t="str">
        <f>EB[[#This Row],[unit]] &amp; "#" &amp; EB[[#This Row],[indic_nrg]] &amp; "#" &amp; EB[[#This Row],[product]] &amp; "#" &amp; EB[[#This Row],[geo]]</f>
        <v>TJ#B_101853#55432#CZ</v>
      </c>
      <c r="B3647" s="4" t="str">
        <f>VLOOKUP(EB[[#This Row],[product]],KS_DB[[product]:[KS]],5,FALSE)</f>
        <v>biomass</v>
      </c>
      <c r="C3647" s="4" t="str">
        <f>VLOOKUP(EB[[#This Row],[product]],KS_DB[[product]:[KS]],6,FALSE)</f>
        <v>biomass</v>
      </c>
      <c r="D3647" s="4">
        <f>VLOOKUP(EB[[#This Row],[product]],Carriers[],4,FALSE)</f>
        <v>1</v>
      </c>
      <c r="E3647" s="4">
        <f>VLOOKUP(EB[[#This Row],[indic_nrg]],Indicators[],4,FALSE)</f>
        <v>0</v>
      </c>
      <c r="F3647" s="4">
        <f>IFERROR(VLOOKUP(EB[[#This Row],[Source_carrier]],KS_DB[[product]:[KS]],6,FALSE),0)</f>
        <v>0</v>
      </c>
      <c r="G3647" s="4" t="s">
        <v>34</v>
      </c>
      <c r="H3647" s="4" t="s">
        <v>661</v>
      </c>
      <c r="I3647" s="4" t="s">
        <v>111</v>
      </c>
      <c r="J3647" s="4" t="s">
        <v>37</v>
      </c>
      <c r="K3647" s="4" t="s">
        <v>662</v>
      </c>
      <c r="L3647" s="4" t="s">
        <v>39</v>
      </c>
      <c r="M3647" s="4" t="s">
        <v>112</v>
      </c>
      <c r="N3647" s="4" t="s">
        <v>41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</v>
      </c>
      <c r="Y3647" s="4">
        <v>0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</row>
    <row r="3648" spans="1:40" ht="15" customHeight="1" x14ac:dyDescent="0.25">
      <c r="A3648" s="4" t="str">
        <f>EB[[#This Row],[unit]] &amp; "#" &amp; EB[[#This Row],[indic_nrg]] &amp; "#" &amp; EB[[#This Row],[product]] &amp; "#" &amp; EB[[#This Row],[geo]]</f>
        <v>TJ#B_101853#5544#CZ</v>
      </c>
      <c r="B3648" s="4" t="str">
        <f>VLOOKUP(EB[[#This Row],[product]],KS_DB[[product]:[KS]],5,FALSE)</f>
        <v>biomass</v>
      </c>
      <c r="C3648" s="4" t="str">
        <f>VLOOKUP(EB[[#This Row],[product]],KS_DB[[product]:[KS]],6,FALSE)</f>
        <v>biomass</v>
      </c>
      <c r="D3648" s="4">
        <f>VLOOKUP(EB[[#This Row],[product]],Carriers[],4,FALSE)</f>
        <v>1</v>
      </c>
      <c r="E3648" s="4">
        <f>VLOOKUP(EB[[#This Row],[indic_nrg]],Indicators[],4,FALSE)</f>
        <v>0</v>
      </c>
      <c r="F3648" s="4">
        <f>IFERROR(VLOOKUP(EB[[#This Row],[Source_carrier]],KS_DB[[product]:[KS]],6,FALSE),0)</f>
        <v>0</v>
      </c>
      <c r="G3648" s="4" t="s">
        <v>34</v>
      </c>
      <c r="H3648" s="4" t="s">
        <v>661</v>
      </c>
      <c r="I3648" s="4" t="s">
        <v>113</v>
      </c>
      <c r="J3648" s="4" t="s">
        <v>37</v>
      </c>
      <c r="K3648" s="4" t="s">
        <v>662</v>
      </c>
      <c r="L3648" s="4" t="s">
        <v>39</v>
      </c>
      <c r="M3648" s="4" t="s">
        <v>114</v>
      </c>
      <c r="N3648" s="4" t="s">
        <v>41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</row>
    <row r="3649" spans="1:40" ht="15" customHeight="1" x14ac:dyDescent="0.25">
      <c r="A3649" s="4" t="str">
        <f>EB[[#This Row],[unit]] &amp; "#" &amp; EB[[#This Row],[indic_nrg]] &amp; "#" &amp; EB[[#This Row],[product]] &amp; "#" &amp; EB[[#This Row],[geo]]</f>
        <v>TJ#B_101853#5545#CZ</v>
      </c>
      <c r="B3649" s="4" t="str">
        <f>VLOOKUP(EB[[#This Row],[product]],KS_DB[[product]:[KS]],5,FALSE)</f>
        <v>biomass</v>
      </c>
      <c r="C3649" s="4" t="str">
        <f>VLOOKUP(EB[[#This Row],[product]],KS_DB[[product]:[KS]],6,FALSE)</f>
        <v>biomass</v>
      </c>
      <c r="D3649" s="4">
        <f>VLOOKUP(EB[[#This Row],[product]],Carriers[],4,FALSE)</f>
        <v>0</v>
      </c>
      <c r="E3649" s="4">
        <f>VLOOKUP(EB[[#This Row],[indic_nrg]],Indicators[],4,FALSE)</f>
        <v>0</v>
      </c>
      <c r="F3649" s="4">
        <f>IFERROR(VLOOKUP(EB[[#This Row],[Source_carrier]],KS_DB[[product]:[KS]],6,FALSE),0)</f>
        <v>0</v>
      </c>
      <c r="G3649" s="4" t="s">
        <v>34</v>
      </c>
      <c r="H3649" s="4" t="s">
        <v>661</v>
      </c>
      <c r="I3649" s="4" t="s">
        <v>115</v>
      </c>
      <c r="J3649" s="4" t="s">
        <v>37</v>
      </c>
      <c r="K3649" s="4" t="s">
        <v>662</v>
      </c>
      <c r="L3649" s="4" t="s">
        <v>39</v>
      </c>
      <c r="M3649" s="4" t="s">
        <v>116</v>
      </c>
      <c r="N3649" s="4" t="s">
        <v>41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0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</row>
    <row r="3650" spans="1:40" ht="15" customHeight="1" x14ac:dyDescent="0.25">
      <c r="A3650" s="4" t="str">
        <f>EB[[#This Row],[unit]] &amp; "#" &amp; EB[[#This Row],[indic_nrg]] &amp; "#" &amp; EB[[#This Row],[product]] &amp; "#" &amp; EB[[#This Row],[geo]]</f>
        <v>TJ#B_101853#5546#CZ</v>
      </c>
      <c r="B3650" s="4" t="str">
        <f>VLOOKUP(EB[[#This Row],[product]],KS_DB[[product]:[KS]],5,FALSE)</f>
        <v>biomass</v>
      </c>
      <c r="C3650" s="4" t="str">
        <f>VLOOKUP(EB[[#This Row],[product]],KS_DB[[product]:[KS]],6,FALSE)</f>
        <v>biomass</v>
      </c>
      <c r="D3650" s="4">
        <f>VLOOKUP(EB[[#This Row],[product]],Carriers[],4,FALSE)</f>
        <v>1</v>
      </c>
      <c r="E3650" s="4">
        <f>VLOOKUP(EB[[#This Row],[indic_nrg]],Indicators[],4,FALSE)</f>
        <v>0</v>
      </c>
      <c r="F3650" s="4">
        <f>IFERROR(VLOOKUP(EB[[#This Row],[Source_carrier]],KS_DB[[product]:[KS]],6,FALSE),0)</f>
        <v>0</v>
      </c>
      <c r="G3650" s="4" t="s">
        <v>34</v>
      </c>
      <c r="H3650" s="4" t="s">
        <v>661</v>
      </c>
      <c r="I3650" s="4" t="s">
        <v>117</v>
      </c>
      <c r="J3650" s="4" t="s">
        <v>37</v>
      </c>
      <c r="K3650" s="4" t="s">
        <v>662</v>
      </c>
      <c r="L3650" s="4" t="s">
        <v>39</v>
      </c>
      <c r="M3650" s="4" t="s">
        <v>118</v>
      </c>
      <c r="N3650" s="4" t="s">
        <v>41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  <c r="Y3650" s="4">
        <v>0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</row>
    <row r="3651" spans="1:40" ht="15" customHeight="1" x14ac:dyDescent="0.25">
      <c r="A3651" s="4" t="str">
        <f>EB[[#This Row],[unit]] &amp; "#" &amp; EB[[#This Row],[indic_nrg]] &amp; "#" &amp; EB[[#This Row],[product]] &amp; "#" &amp; EB[[#This Row],[geo]]</f>
        <v>TJ#B_101853#5547#CZ</v>
      </c>
      <c r="B3651" s="4" t="str">
        <f>VLOOKUP(EB[[#This Row],[product]],KS_DB[[product]:[KS]],5,FALSE)</f>
        <v>biomass</v>
      </c>
      <c r="C3651" s="4" t="str">
        <f>VLOOKUP(EB[[#This Row],[product]],KS_DB[[product]:[KS]],6,FALSE)</f>
        <v>biomass</v>
      </c>
      <c r="D3651" s="4">
        <f>VLOOKUP(EB[[#This Row],[product]],Carriers[],4,FALSE)</f>
        <v>1</v>
      </c>
      <c r="E3651" s="4">
        <f>VLOOKUP(EB[[#This Row],[indic_nrg]],Indicators[],4,FALSE)</f>
        <v>0</v>
      </c>
      <c r="F3651" s="4">
        <f>IFERROR(VLOOKUP(EB[[#This Row],[Source_carrier]],KS_DB[[product]:[KS]],6,FALSE),0)</f>
        <v>0</v>
      </c>
      <c r="G3651" s="4" t="s">
        <v>34</v>
      </c>
      <c r="H3651" s="4" t="s">
        <v>661</v>
      </c>
      <c r="I3651" s="4" t="s">
        <v>119</v>
      </c>
      <c r="J3651" s="4" t="s">
        <v>37</v>
      </c>
      <c r="K3651" s="4" t="s">
        <v>662</v>
      </c>
      <c r="L3651" s="4" t="s">
        <v>39</v>
      </c>
      <c r="M3651" s="4" t="s">
        <v>120</v>
      </c>
      <c r="N3651" s="4" t="s">
        <v>41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</row>
    <row r="3652" spans="1:40" ht="15" customHeight="1" x14ac:dyDescent="0.25">
      <c r="A3652" s="4" t="str">
        <f>EB[[#This Row],[unit]] &amp; "#" &amp; EB[[#This Row],[indic_nrg]] &amp; "#" &amp; EB[[#This Row],[product]] &amp; "#" &amp; EB[[#This Row],[geo]]</f>
        <v>TJ#B_101853#5548#CZ</v>
      </c>
      <c r="B3652" s="4" t="str">
        <f>VLOOKUP(EB[[#This Row],[product]],KS_DB[[product]:[KS]],5,FALSE)</f>
        <v>biomass</v>
      </c>
      <c r="C3652" s="4" t="str">
        <f>VLOOKUP(EB[[#This Row],[product]],KS_DB[[product]:[KS]],6,FALSE)</f>
        <v>biomass</v>
      </c>
      <c r="D3652" s="4">
        <f>VLOOKUP(EB[[#This Row],[product]],Carriers[],4,FALSE)</f>
        <v>1</v>
      </c>
      <c r="E3652" s="4">
        <f>VLOOKUP(EB[[#This Row],[indic_nrg]],Indicators[],4,FALSE)</f>
        <v>0</v>
      </c>
      <c r="F3652" s="4">
        <f>IFERROR(VLOOKUP(EB[[#This Row],[Source_carrier]],KS_DB[[product]:[KS]],6,FALSE),0)</f>
        <v>0</v>
      </c>
      <c r="G3652" s="4" t="s">
        <v>34</v>
      </c>
      <c r="H3652" s="4" t="s">
        <v>661</v>
      </c>
      <c r="I3652" s="4" t="s">
        <v>121</v>
      </c>
      <c r="J3652" s="4" t="s">
        <v>37</v>
      </c>
      <c r="K3652" s="4" t="s">
        <v>662</v>
      </c>
      <c r="L3652" s="4" t="s">
        <v>39</v>
      </c>
      <c r="M3652" s="4" t="s">
        <v>122</v>
      </c>
      <c r="N3652" s="4" t="s">
        <v>41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0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</row>
    <row r="3653" spans="1:40" ht="15" customHeight="1" x14ac:dyDescent="0.25">
      <c r="A3653" s="4" t="str">
        <f>EB[[#This Row],[unit]] &amp; "#" &amp; EB[[#This Row],[indic_nrg]] &amp; "#" &amp; EB[[#This Row],[product]] &amp; "#" &amp; EB[[#This Row],[geo]]</f>
        <v>TJ#B_101853#5549#CZ</v>
      </c>
      <c r="B3653" s="4" t="str">
        <f>VLOOKUP(EB[[#This Row],[product]],KS_DB[[product]:[KS]],5,FALSE)</f>
        <v>biomass</v>
      </c>
      <c r="C3653" s="4" t="str">
        <f>VLOOKUP(EB[[#This Row],[product]],KS_DB[[product]:[KS]],6,FALSE)</f>
        <v>biomass</v>
      </c>
      <c r="D3653" s="4">
        <f>VLOOKUP(EB[[#This Row],[product]],Carriers[],4,FALSE)</f>
        <v>1</v>
      </c>
      <c r="E3653" s="4">
        <f>VLOOKUP(EB[[#This Row],[indic_nrg]],Indicators[],4,FALSE)</f>
        <v>0</v>
      </c>
      <c r="F3653" s="4">
        <f>IFERROR(VLOOKUP(EB[[#This Row],[Source_carrier]],KS_DB[[product]:[KS]],6,FALSE),0)</f>
        <v>0</v>
      </c>
      <c r="G3653" s="4" t="s">
        <v>34</v>
      </c>
      <c r="H3653" s="4" t="s">
        <v>661</v>
      </c>
      <c r="I3653" s="4" t="s">
        <v>123</v>
      </c>
      <c r="J3653" s="4" t="s">
        <v>37</v>
      </c>
      <c r="K3653" s="4" t="s">
        <v>662</v>
      </c>
      <c r="L3653" s="4" t="s">
        <v>39</v>
      </c>
      <c r="M3653" s="4" t="s">
        <v>124</v>
      </c>
      <c r="N3653" s="4" t="s">
        <v>41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0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</row>
    <row r="3654" spans="1:40" ht="15" customHeight="1" x14ac:dyDescent="0.25">
      <c r="A3654" s="4" t="str">
        <f>EB[[#This Row],[unit]] &amp; "#" &amp; EB[[#This Row],[indic_nrg]] &amp; "#" &amp; EB[[#This Row],[product]] &amp; "#" &amp; EB[[#This Row],[geo]]</f>
        <v>TJ#B_101853#5550#CZ</v>
      </c>
      <c r="B3654" s="4" t="str">
        <f>VLOOKUP(EB[[#This Row],[product]],KS_DB[[product]:[KS]],5,FALSE)</f>
        <v>RES</v>
      </c>
      <c r="C3654" s="4" t="str">
        <f>VLOOKUP(EB[[#This Row],[product]],KS_DB[[product]:[KS]],6,FALSE)</f>
        <v>RES</v>
      </c>
      <c r="D3654" s="4">
        <f>VLOOKUP(EB[[#This Row],[product]],Carriers[],4,FALSE)</f>
        <v>1</v>
      </c>
      <c r="E3654" s="4">
        <f>VLOOKUP(EB[[#This Row],[indic_nrg]],Indicators[],4,FALSE)</f>
        <v>0</v>
      </c>
      <c r="F3654" s="4">
        <f>IFERROR(VLOOKUP(EB[[#This Row],[Source_carrier]],KS_DB[[product]:[KS]],6,FALSE),0)</f>
        <v>0</v>
      </c>
      <c r="G3654" s="4" t="s">
        <v>34</v>
      </c>
      <c r="H3654" s="4" t="s">
        <v>661</v>
      </c>
      <c r="I3654" s="4" t="s">
        <v>125</v>
      </c>
      <c r="J3654" s="4" t="s">
        <v>37</v>
      </c>
      <c r="K3654" s="4" t="s">
        <v>662</v>
      </c>
      <c r="L3654" s="4" t="s">
        <v>39</v>
      </c>
      <c r="M3654" s="4" t="s">
        <v>126</v>
      </c>
      <c r="N3654" s="4" t="s">
        <v>41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0</v>
      </c>
      <c r="Y3654" s="4">
        <v>0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</row>
    <row r="3655" spans="1:40" ht="15" customHeight="1" x14ac:dyDescent="0.25">
      <c r="A3655" s="4" t="str">
        <f>EB[[#This Row],[unit]] &amp; "#" &amp; EB[[#This Row],[indic_nrg]] &amp; "#" &amp; EB[[#This Row],[product]] &amp; "#" &amp; EB[[#This Row],[geo]]</f>
        <v>TJ#B_101853#6000#CZ</v>
      </c>
      <c r="B3655" s="4" t="str">
        <f>VLOOKUP(EB[[#This Row],[product]],KS_DB[[product]:[KS]],5,FALSE)</f>
        <v>electricity</v>
      </c>
      <c r="C3655" s="4" t="str">
        <f>VLOOKUP(EB[[#This Row],[product]],KS_DB[[product]:[KS]],6,FALSE)</f>
        <v>electricity</v>
      </c>
      <c r="D3655" s="4">
        <f>VLOOKUP(EB[[#This Row],[product]],Carriers[],4,FALSE)</f>
        <v>1</v>
      </c>
      <c r="E3655" s="4">
        <f>VLOOKUP(EB[[#This Row],[indic_nrg]],Indicators[],4,FALSE)</f>
        <v>0</v>
      </c>
      <c r="F3655" s="4">
        <f>IFERROR(VLOOKUP(EB[[#This Row],[Source_carrier]],KS_DB[[product]:[KS]],6,FALSE),0)</f>
        <v>0</v>
      </c>
      <c r="G3655" s="4" t="s">
        <v>34</v>
      </c>
      <c r="H3655" s="4" t="s">
        <v>661</v>
      </c>
      <c r="I3655" s="4" t="s">
        <v>127</v>
      </c>
      <c r="J3655" s="4" t="s">
        <v>37</v>
      </c>
      <c r="K3655" s="4" t="s">
        <v>662</v>
      </c>
      <c r="L3655" s="4" t="s">
        <v>39</v>
      </c>
      <c r="M3655" s="4" t="s">
        <v>128</v>
      </c>
      <c r="N3655" s="4" t="s">
        <v>41</v>
      </c>
      <c r="O3655" s="4">
        <v>13212</v>
      </c>
      <c r="P3655" s="4">
        <v>12337</v>
      </c>
      <c r="Q3655" s="4">
        <v>9907</v>
      </c>
      <c r="R3655" s="4">
        <v>9598</v>
      </c>
      <c r="S3655" s="4">
        <v>10487</v>
      </c>
      <c r="T3655" s="4">
        <v>11268</v>
      </c>
      <c r="U3655" s="4">
        <v>9846</v>
      </c>
      <c r="V3655" s="4">
        <v>9778</v>
      </c>
      <c r="W3655" s="4">
        <v>7956</v>
      </c>
      <c r="X3655" s="4">
        <v>7247</v>
      </c>
      <c r="Y3655" s="4">
        <v>7776</v>
      </c>
      <c r="Z3655" s="4">
        <v>7020</v>
      </c>
      <c r="AA3655" s="4">
        <v>6998</v>
      </c>
      <c r="AB3655" s="4">
        <v>7250</v>
      </c>
      <c r="AC3655" s="4">
        <v>7484</v>
      </c>
      <c r="AD3655" s="4">
        <v>7942</v>
      </c>
      <c r="AE3655" s="4">
        <v>8831</v>
      </c>
      <c r="AF3655" s="4">
        <v>9569</v>
      </c>
      <c r="AG3655" s="4">
        <v>8881</v>
      </c>
      <c r="AH3655" s="4">
        <v>8755</v>
      </c>
      <c r="AI3655" s="4">
        <v>6905</v>
      </c>
      <c r="AJ3655" s="4">
        <v>6880</v>
      </c>
      <c r="AK3655" s="4">
        <v>7193</v>
      </c>
      <c r="AL3655" s="4">
        <v>6905</v>
      </c>
      <c r="AM3655" s="4">
        <v>7099</v>
      </c>
      <c r="AN3655" s="4">
        <v>7074</v>
      </c>
    </row>
    <row r="3656" spans="1:40" ht="15" customHeight="1" x14ac:dyDescent="0.25">
      <c r="A3656" s="4" t="str">
        <f>EB[[#This Row],[unit]] &amp; "#" &amp; EB[[#This Row],[indic_nrg]] &amp; "#" &amp; EB[[#This Row],[product]] &amp; "#" &amp; EB[[#This Row],[geo]]</f>
        <v>TJ#B_101853#7100#CZ</v>
      </c>
      <c r="B3656" s="4" t="str">
        <f>VLOOKUP(EB[[#This Row],[product]],KS_DB[[product]:[KS]],5,FALSE)</f>
        <v>other</v>
      </c>
      <c r="C3656" s="4" t="str">
        <f>VLOOKUP(EB[[#This Row],[product]],KS_DB[[product]:[KS]],6,FALSE)</f>
        <v>other</v>
      </c>
      <c r="D3656" s="4">
        <f>VLOOKUP(EB[[#This Row],[product]],Carriers[],4,FALSE)</f>
        <v>1</v>
      </c>
      <c r="E3656" s="4">
        <f>VLOOKUP(EB[[#This Row],[indic_nrg]],Indicators[],4,FALSE)</f>
        <v>0</v>
      </c>
      <c r="F3656" s="4">
        <f>IFERROR(VLOOKUP(EB[[#This Row],[Source_carrier]],KS_DB[[product]:[KS]],6,FALSE),0)</f>
        <v>0</v>
      </c>
      <c r="G3656" s="4" t="s">
        <v>34</v>
      </c>
      <c r="H3656" s="4" t="s">
        <v>661</v>
      </c>
      <c r="I3656" s="4" t="s">
        <v>129</v>
      </c>
      <c r="J3656" s="4" t="s">
        <v>37</v>
      </c>
      <c r="K3656" s="4" t="s">
        <v>662</v>
      </c>
      <c r="L3656" s="4" t="s">
        <v>39</v>
      </c>
      <c r="M3656" s="4" t="s">
        <v>130</v>
      </c>
      <c r="N3656" s="4" t="s">
        <v>41</v>
      </c>
      <c r="O3656" s="4">
        <v>17</v>
      </c>
      <c r="P3656" s="4">
        <v>18</v>
      </c>
      <c r="Q3656" s="4">
        <v>18</v>
      </c>
      <c r="R3656" s="4">
        <v>18</v>
      </c>
      <c r="S3656" s="4">
        <v>18</v>
      </c>
      <c r="T3656" s="4">
        <v>17</v>
      </c>
      <c r="U3656" s="4">
        <v>18</v>
      </c>
      <c r="V3656" s="4">
        <v>27</v>
      </c>
      <c r="W3656" s="4">
        <v>19</v>
      </c>
      <c r="X3656" s="4">
        <v>19</v>
      </c>
      <c r="Y3656" s="4">
        <v>19</v>
      </c>
      <c r="Z3656" s="4">
        <v>19</v>
      </c>
      <c r="AA3656" s="4">
        <v>132</v>
      </c>
      <c r="AB3656" s="4">
        <v>234</v>
      </c>
      <c r="AC3656" s="4">
        <v>300</v>
      </c>
      <c r="AD3656" s="4">
        <v>237</v>
      </c>
      <c r="AE3656" s="4">
        <v>194</v>
      </c>
      <c r="AF3656" s="4">
        <v>305</v>
      </c>
      <c r="AG3656" s="4">
        <v>6</v>
      </c>
      <c r="AH3656" s="4">
        <v>4</v>
      </c>
      <c r="AI3656" s="4">
        <v>6</v>
      </c>
      <c r="AJ3656" s="4">
        <v>7</v>
      </c>
      <c r="AK3656" s="4">
        <v>7</v>
      </c>
      <c r="AL3656" s="4">
        <v>8</v>
      </c>
      <c r="AM3656" s="4">
        <v>8</v>
      </c>
      <c r="AN3656" s="4">
        <v>17</v>
      </c>
    </row>
    <row r="3657" spans="1:40" ht="15" customHeight="1" x14ac:dyDescent="0.25">
      <c r="A3657" s="4" t="str">
        <f>EB[[#This Row],[unit]] &amp; "#" &amp; EB[[#This Row],[indic_nrg]] &amp; "#" &amp; EB[[#This Row],[product]] &amp; "#" &amp; EB[[#This Row],[geo]]</f>
        <v>TJ#B_101853#7200#CZ</v>
      </c>
      <c r="B3657" s="4" t="str">
        <f>VLOOKUP(EB[[#This Row],[product]],KS_DB[[product]:[KS]],5,FALSE)</f>
        <v>other</v>
      </c>
      <c r="C3657" s="4" t="str">
        <f>VLOOKUP(EB[[#This Row],[product]],KS_DB[[product]:[KS]],6,FALSE)</f>
        <v>other</v>
      </c>
      <c r="D3657" s="4">
        <f>VLOOKUP(EB[[#This Row],[product]],Carriers[],4,FALSE)</f>
        <v>0</v>
      </c>
      <c r="E3657" s="4">
        <f>VLOOKUP(EB[[#This Row],[indic_nrg]],Indicators[],4,FALSE)</f>
        <v>0</v>
      </c>
      <c r="F3657" s="4">
        <f>IFERROR(VLOOKUP(EB[[#This Row],[Source_carrier]],KS_DB[[product]:[KS]],6,FALSE),0)</f>
        <v>0</v>
      </c>
      <c r="G3657" s="4" t="s">
        <v>34</v>
      </c>
      <c r="H3657" s="4" t="s">
        <v>661</v>
      </c>
      <c r="I3657" s="4" t="s">
        <v>131</v>
      </c>
      <c r="J3657" s="4" t="s">
        <v>37</v>
      </c>
      <c r="K3657" s="4" t="s">
        <v>662</v>
      </c>
      <c r="L3657" s="4" t="s">
        <v>39</v>
      </c>
      <c r="M3657" s="4" t="s">
        <v>132</v>
      </c>
      <c r="N3657" s="4" t="s">
        <v>41</v>
      </c>
      <c r="O3657" s="4">
        <v>17</v>
      </c>
      <c r="P3657" s="4">
        <v>18</v>
      </c>
      <c r="Q3657" s="4">
        <v>18</v>
      </c>
      <c r="R3657" s="4">
        <v>18</v>
      </c>
      <c r="S3657" s="4">
        <v>18</v>
      </c>
      <c r="T3657" s="4">
        <v>17</v>
      </c>
      <c r="U3657" s="4">
        <v>18</v>
      </c>
      <c r="V3657" s="4">
        <v>27</v>
      </c>
      <c r="W3657" s="4">
        <v>19</v>
      </c>
      <c r="X3657" s="4">
        <v>19</v>
      </c>
      <c r="Y3657" s="4">
        <v>19</v>
      </c>
      <c r="Z3657" s="4">
        <v>19</v>
      </c>
      <c r="AA3657" s="4">
        <v>132</v>
      </c>
      <c r="AB3657" s="4">
        <v>234</v>
      </c>
      <c r="AC3657" s="4">
        <v>300</v>
      </c>
      <c r="AD3657" s="4">
        <v>237</v>
      </c>
      <c r="AE3657" s="4">
        <v>194</v>
      </c>
      <c r="AF3657" s="4">
        <v>305</v>
      </c>
      <c r="AG3657" s="4">
        <v>6</v>
      </c>
      <c r="AH3657" s="4">
        <v>4</v>
      </c>
      <c r="AI3657" s="4">
        <v>6</v>
      </c>
      <c r="AJ3657" s="4">
        <v>7</v>
      </c>
      <c r="AK3657" s="4">
        <v>7</v>
      </c>
      <c r="AL3657" s="4">
        <v>8</v>
      </c>
      <c r="AM3657" s="4">
        <v>8</v>
      </c>
      <c r="AN3657" s="4">
        <v>17</v>
      </c>
    </row>
    <row r="3658" spans="1:40" ht="15" customHeight="1" x14ac:dyDescent="0.25">
      <c r="A3658" s="4" t="str">
        <f>EB[[#This Row],[unit]] &amp; "#" &amp; EB[[#This Row],[indic_nrg]] &amp; "#" &amp; EB[[#This Row],[product]] &amp; "#" &amp; EB[[#This Row],[geo]]</f>
        <v>TJ#B_101900#0000#CZ</v>
      </c>
      <c r="B3658" s="4" t="str">
        <f>VLOOKUP(EB[[#This Row],[product]],KS_DB[[product]:[KS]],5,FALSE)</f>
        <v>all</v>
      </c>
      <c r="C3658" s="4" t="str">
        <f>VLOOKUP(EB[[#This Row],[product]],KS_DB[[product]:[KS]],6,FALSE)</f>
        <v>all</v>
      </c>
      <c r="D3658" s="4">
        <f>VLOOKUP(EB[[#This Row],[product]],Carriers[],4,FALSE)</f>
        <v>0</v>
      </c>
      <c r="E3658" s="4">
        <f>VLOOKUP(EB[[#This Row],[indic_nrg]],Indicators[],4,FALSE)</f>
        <v>0</v>
      </c>
      <c r="F3658" s="4">
        <f>IFERROR(VLOOKUP(EB[[#This Row],[Source_carrier]],KS_DB[[product]:[KS]],6,FALSE),0)</f>
        <v>0</v>
      </c>
      <c r="G3658" s="4" t="s">
        <v>34</v>
      </c>
      <c r="H3658" s="4" t="s">
        <v>663</v>
      </c>
      <c r="I3658" s="4" t="s">
        <v>36</v>
      </c>
      <c r="J3658" s="4" t="s">
        <v>37</v>
      </c>
      <c r="K3658" s="4" t="s">
        <v>664</v>
      </c>
      <c r="L3658" s="4" t="s">
        <v>39</v>
      </c>
      <c r="M3658" s="4" t="s">
        <v>40</v>
      </c>
      <c r="N3658" s="4" t="s">
        <v>41</v>
      </c>
      <c r="O3658" s="4">
        <v>116919</v>
      </c>
      <c r="P3658" s="4">
        <v>100646</v>
      </c>
      <c r="Q3658" s="4">
        <v>128057</v>
      </c>
      <c r="R3658" s="4">
        <v>126853</v>
      </c>
      <c r="S3658" s="4">
        <v>135736</v>
      </c>
      <c r="T3658" s="4">
        <v>118819</v>
      </c>
      <c r="U3658" s="4">
        <v>156039</v>
      </c>
      <c r="V3658" s="4">
        <v>159911</v>
      </c>
      <c r="W3658" s="4">
        <v>163437</v>
      </c>
      <c r="X3658" s="4">
        <v>179249</v>
      </c>
      <c r="Y3658" s="4">
        <v>182888</v>
      </c>
      <c r="Z3658" s="4">
        <v>191694</v>
      </c>
      <c r="AA3658" s="4">
        <v>200149</v>
      </c>
      <c r="AB3658" s="4">
        <v>226530</v>
      </c>
      <c r="AC3658" s="4">
        <v>238353</v>
      </c>
      <c r="AD3658" s="4">
        <v>255188</v>
      </c>
      <c r="AE3658" s="4">
        <v>265227</v>
      </c>
      <c r="AF3658" s="4">
        <v>279712</v>
      </c>
      <c r="AG3658" s="4">
        <v>281170</v>
      </c>
      <c r="AH3658" s="4">
        <v>276118</v>
      </c>
      <c r="AI3658" s="4">
        <v>260814</v>
      </c>
      <c r="AJ3658" s="4">
        <v>261499</v>
      </c>
      <c r="AK3658" s="4">
        <v>254664</v>
      </c>
      <c r="AL3658" s="4">
        <v>252131</v>
      </c>
      <c r="AM3658" s="4">
        <v>261311</v>
      </c>
      <c r="AN3658" s="4">
        <v>271674</v>
      </c>
    </row>
    <row r="3659" spans="1:40" ht="15" customHeight="1" x14ac:dyDescent="0.25">
      <c r="A3659" s="4" t="str">
        <f>EB[[#This Row],[unit]] &amp; "#" &amp; EB[[#This Row],[indic_nrg]] &amp; "#" &amp; EB[[#This Row],[product]] &amp; "#" &amp; EB[[#This Row],[geo]]</f>
        <v>TJ#B_101900#2000#CZ</v>
      </c>
      <c r="B3659" s="4" t="str">
        <f>VLOOKUP(EB[[#This Row],[product]],KS_DB[[product]:[KS]],5,FALSE)</f>
        <v>solid</v>
      </c>
      <c r="C3659" s="4" t="str">
        <f>VLOOKUP(EB[[#This Row],[product]],KS_DB[[product]:[KS]],6,FALSE)</f>
        <v>solid</v>
      </c>
      <c r="D3659" s="4">
        <f>VLOOKUP(EB[[#This Row],[product]],Carriers[],4,FALSE)</f>
        <v>0</v>
      </c>
      <c r="E3659" s="4">
        <f>VLOOKUP(EB[[#This Row],[indic_nrg]],Indicators[],4,FALSE)</f>
        <v>0</v>
      </c>
      <c r="F3659" s="4">
        <f>IFERROR(VLOOKUP(EB[[#This Row],[Source_carrier]],KS_DB[[product]:[KS]],6,FALSE),0)</f>
        <v>0</v>
      </c>
      <c r="G3659" s="4" t="s">
        <v>34</v>
      </c>
      <c r="H3659" s="4" t="s">
        <v>663</v>
      </c>
      <c r="I3659" s="4" t="s">
        <v>18</v>
      </c>
      <c r="J3659" s="4" t="s">
        <v>37</v>
      </c>
      <c r="K3659" s="4" t="s">
        <v>664</v>
      </c>
      <c r="L3659" s="4" t="s">
        <v>39</v>
      </c>
      <c r="M3659" s="4" t="s">
        <v>42</v>
      </c>
      <c r="N3659" s="4" t="s">
        <v>41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0</v>
      </c>
      <c r="Z3659" s="4">
        <v>0</v>
      </c>
      <c r="AA3659" s="4">
        <v>28</v>
      </c>
      <c r="AB3659" s="4">
        <v>28</v>
      </c>
      <c r="AC3659" s="4">
        <v>0</v>
      </c>
      <c r="AD3659" s="4">
        <v>14</v>
      </c>
      <c r="AE3659" s="4">
        <v>38</v>
      </c>
      <c r="AF3659" s="4">
        <v>34</v>
      </c>
      <c r="AG3659" s="4">
        <v>37</v>
      </c>
      <c r="AH3659" s="4">
        <v>14</v>
      </c>
      <c r="AI3659" s="4">
        <v>14</v>
      </c>
      <c r="AJ3659" s="4">
        <v>12</v>
      </c>
      <c r="AK3659" s="4">
        <v>13</v>
      </c>
      <c r="AL3659" s="4">
        <v>15</v>
      </c>
      <c r="AM3659" s="4">
        <v>38</v>
      </c>
      <c r="AN3659" s="4">
        <v>38</v>
      </c>
    </row>
    <row r="3660" spans="1:40" ht="15" customHeight="1" x14ac:dyDescent="0.25">
      <c r="A3660" s="4" t="str">
        <f>EB[[#This Row],[unit]] &amp; "#" &amp; EB[[#This Row],[indic_nrg]] &amp; "#" &amp; EB[[#This Row],[product]] &amp; "#" &amp; EB[[#This Row],[geo]]</f>
        <v>TJ#B_101900#2100#CZ</v>
      </c>
      <c r="B3660" s="4" t="str">
        <f>VLOOKUP(EB[[#This Row],[product]],KS_DB[[product]:[KS]],5,FALSE)</f>
        <v>solid</v>
      </c>
      <c r="C3660" s="4" t="str">
        <f>VLOOKUP(EB[[#This Row],[product]],KS_DB[[product]:[KS]],6,FALSE)</f>
        <v>solid</v>
      </c>
      <c r="D3660" s="4">
        <f>VLOOKUP(EB[[#This Row],[product]],Carriers[],4,FALSE)</f>
        <v>0</v>
      </c>
      <c r="E3660" s="4">
        <f>VLOOKUP(EB[[#This Row],[indic_nrg]],Indicators[],4,FALSE)</f>
        <v>0</v>
      </c>
      <c r="F3660" s="4">
        <f>IFERROR(VLOOKUP(EB[[#This Row],[Source_carrier]],KS_DB[[product]:[KS]],6,FALSE),0)</f>
        <v>0</v>
      </c>
      <c r="G3660" s="4" t="s">
        <v>34</v>
      </c>
      <c r="H3660" s="4" t="s">
        <v>663</v>
      </c>
      <c r="I3660" s="4" t="s">
        <v>43</v>
      </c>
      <c r="J3660" s="4" t="s">
        <v>37</v>
      </c>
      <c r="K3660" s="4" t="s">
        <v>664</v>
      </c>
      <c r="L3660" s="4" t="s">
        <v>39</v>
      </c>
      <c r="M3660" s="4" t="s">
        <v>44</v>
      </c>
      <c r="N3660" s="4" t="s">
        <v>41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  <c r="Y3660" s="4">
        <v>0</v>
      </c>
      <c r="Z3660" s="4">
        <v>0</v>
      </c>
      <c r="AA3660" s="4">
        <v>28</v>
      </c>
      <c r="AB3660" s="4">
        <v>28</v>
      </c>
      <c r="AC3660" s="4">
        <v>0</v>
      </c>
      <c r="AD3660" s="4">
        <v>0</v>
      </c>
      <c r="AE3660" s="4">
        <v>22</v>
      </c>
      <c r="AF3660" s="4">
        <v>21</v>
      </c>
      <c r="AG3660" s="4">
        <v>23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25</v>
      </c>
      <c r="AN3660" s="4">
        <v>25</v>
      </c>
    </row>
    <row r="3661" spans="1:40" ht="15" customHeight="1" x14ac:dyDescent="0.25">
      <c r="A3661" s="4" t="str">
        <f>EB[[#This Row],[unit]] &amp; "#" &amp; EB[[#This Row],[indic_nrg]] &amp; "#" &amp; EB[[#This Row],[product]] &amp; "#" &amp; EB[[#This Row],[geo]]</f>
        <v>TJ#B_101900#2112#CZ</v>
      </c>
      <c r="B3661" s="4" t="str">
        <f>VLOOKUP(EB[[#This Row],[product]],KS_DB[[product]:[KS]],5,FALSE)</f>
        <v>solid</v>
      </c>
      <c r="C3661" s="4" t="str">
        <f>VLOOKUP(EB[[#This Row],[product]],KS_DB[[product]:[KS]],6,FALSE)</f>
        <v>solid</v>
      </c>
      <c r="D3661" s="4">
        <f>VLOOKUP(EB[[#This Row],[product]],Carriers[],4,FALSE)</f>
        <v>1</v>
      </c>
      <c r="E3661" s="4">
        <f>VLOOKUP(EB[[#This Row],[indic_nrg]],Indicators[],4,FALSE)</f>
        <v>0</v>
      </c>
      <c r="F3661" s="4">
        <f>IFERROR(VLOOKUP(EB[[#This Row],[Source_carrier]],KS_DB[[product]:[KS]],6,FALSE),0)</f>
        <v>0</v>
      </c>
      <c r="G3661" s="4" t="s">
        <v>34</v>
      </c>
      <c r="H3661" s="4" t="s">
        <v>663</v>
      </c>
      <c r="I3661" s="4" t="s">
        <v>45</v>
      </c>
      <c r="J3661" s="4" t="s">
        <v>37</v>
      </c>
      <c r="K3661" s="4" t="s">
        <v>664</v>
      </c>
      <c r="L3661" s="4" t="s">
        <v>39</v>
      </c>
      <c r="M3661" s="4" t="s">
        <v>46</v>
      </c>
      <c r="N3661" s="4" t="s">
        <v>41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0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</row>
    <row r="3662" spans="1:40" ht="15" customHeight="1" x14ac:dyDescent="0.25">
      <c r="A3662" s="4" t="str">
        <f>EB[[#This Row],[unit]] &amp; "#" &amp; EB[[#This Row],[indic_nrg]] &amp; "#" &amp; EB[[#This Row],[product]] &amp; "#" &amp; EB[[#This Row],[geo]]</f>
        <v>TJ#B_101900#2115#CZ</v>
      </c>
      <c r="B3662" s="4" t="str">
        <f>VLOOKUP(EB[[#This Row],[product]],KS_DB[[product]:[KS]],5,FALSE)</f>
        <v>solid</v>
      </c>
      <c r="C3662" s="4" t="str">
        <f>VLOOKUP(EB[[#This Row],[product]],KS_DB[[product]:[KS]],6,FALSE)</f>
        <v>solid</v>
      </c>
      <c r="D3662" s="4">
        <f>VLOOKUP(EB[[#This Row],[product]],Carriers[],4,FALSE)</f>
        <v>1</v>
      </c>
      <c r="E3662" s="4">
        <f>VLOOKUP(EB[[#This Row],[indic_nrg]],Indicators[],4,FALSE)</f>
        <v>0</v>
      </c>
      <c r="F3662" s="4">
        <f>IFERROR(VLOOKUP(EB[[#This Row],[Source_carrier]],KS_DB[[product]:[KS]],6,FALSE),0)</f>
        <v>0</v>
      </c>
      <c r="G3662" s="4" t="s">
        <v>34</v>
      </c>
      <c r="H3662" s="4" t="s">
        <v>663</v>
      </c>
      <c r="I3662" s="4" t="s">
        <v>47</v>
      </c>
      <c r="J3662" s="4" t="s">
        <v>37</v>
      </c>
      <c r="K3662" s="4" t="s">
        <v>664</v>
      </c>
      <c r="L3662" s="4" t="s">
        <v>39</v>
      </c>
      <c r="M3662" s="4" t="s">
        <v>48</v>
      </c>
      <c r="N3662" s="4" t="s">
        <v>41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</row>
    <row r="3663" spans="1:40" ht="15" customHeight="1" x14ac:dyDescent="0.25">
      <c r="A3663" s="4" t="str">
        <f>EB[[#This Row],[unit]] &amp; "#" &amp; EB[[#This Row],[indic_nrg]] &amp; "#" &amp; EB[[#This Row],[product]] &amp; "#" &amp; EB[[#This Row],[geo]]</f>
        <v>TJ#B_101900#2116#CZ</v>
      </c>
      <c r="B3663" s="4" t="str">
        <f>VLOOKUP(EB[[#This Row],[product]],KS_DB[[product]:[KS]],5,FALSE)</f>
        <v>solid</v>
      </c>
      <c r="C3663" s="4" t="str">
        <f>VLOOKUP(EB[[#This Row],[product]],KS_DB[[product]:[KS]],6,FALSE)</f>
        <v>solid</v>
      </c>
      <c r="D3663" s="4">
        <f>VLOOKUP(EB[[#This Row],[product]],Carriers[],4,FALSE)</f>
        <v>1</v>
      </c>
      <c r="E3663" s="4">
        <f>VLOOKUP(EB[[#This Row],[indic_nrg]],Indicators[],4,FALSE)</f>
        <v>0</v>
      </c>
      <c r="F3663" s="4">
        <f>IFERROR(VLOOKUP(EB[[#This Row],[Source_carrier]],KS_DB[[product]:[KS]],6,FALSE),0)</f>
        <v>0</v>
      </c>
      <c r="G3663" s="4" t="s">
        <v>34</v>
      </c>
      <c r="H3663" s="4" t="s">
        <v>663</v>
      </c>
      <c r="I3663" s="4" t="s">
        <v>49</v>
      </c>
      <c r="J3663" s="4" t="s">
        <v>37</v>
      </c>
      <c r="K3663" s="4" t="s">
        <v>664</v>
      </c>
      <c r="L3663" s="4" t="s">
        <v>39</v>
      </c>
      <c r="M3663" s="4" t="s">
        <v>50</v>
      </c>
      <c r="N3663" s="4" t="s">
        <v>41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</row>
    <row r="3664" spans="1:40" ht="15" customHeight="1" x14ac:dyDescent="0.25">
      <c r="A3664" s="4" t="str">
        <f>EB[[#This Row],[unit]] &amp; "#" &amp; EB[[#This Row],[indic_nrg]] &amp; "#" &amp; EB[[#This Row],[product]] &amp; "#" &amp; EB[[#This Row],[geo]]</f>
        <v>TJ#B_101900#2117#CZ</v>
      </c>
      <c r="B3664" s="4" t="str">
        <f>VLOOKUP(EB[[#This Row],[product]],KS_DB[[product]:[KS]],5,FALSE)</f>
        <v>solid</v>
      </c>
      <c r="C3664" s="4" t="str">
        <f>VLOOKUP(EB[[#This Row],[product]],KS_DB[[product]:[KS]],6,FALSE)</f>
        <v>solid</v>
      </c>
      <c r="D3664" s="4">
        <f>VLOOKUP(EB[[#This Row],[product]],Carriers[],4,FALSE)</f>
        <v>1</v>
      </c>
      <c r="E3664" s="4">
        <f>VLOOKUP(EB[[#This Row],[indic_nrg]],Indicators[],4,FALSE)</f>
        <v>0</v>
      </c>
      <c r="F3664" s="4">
        <f>IFERROR(VLOOKUP(EB[[#This Row],[Source_carrier]],KS_DB[[product]:[KS]],6,FALSE),0)</f>
        <v>0</v>
      </c>
      <c r="G3664" s="4" t="s">
        <v>34</v>
      </c>
      <c r="H3664" s="4" t="s">
        <v>663</v>
      </c>
      <c r="I3664" s="4" t="s">
        <v>51</v>
      </c>
      <c r="J3664" s="4" t="s">
        <v>37</v>
      </c>
      <c r="K3664" s="4" t="s">
        <v>664</v>
      </c>
      <c r="L3664" s="4" t="s">
        <v>39</v>
      </c>
      <c r="M3664" s="4" t="s">
        <v>52</v>
      </c>
      <c r="N3664" s="4" t="s">
        <v>41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22</v>
      </c>
      <c r="AF3664" s="4">
        <v>21</v>
      </c>
      <c r="AG3664" s="4">
        <v>23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25</v>
      </c>
      <c r="AN3664" s="4">
        <v>25</v>
      </c>
    </row>
    <row r="3665" spans="1:40" ht="15" customHeight="1" x14ac:dyDescent="0.25">
      <c r="A3665" s="4" t="str">
        <f>EB[[#This Row],[unit]] &amp; "#" &amp; EB[[#This Row],[indic_nrg]] &amp; "#" &amp; EB[[#This Row],[product]] &amp; "#" &amp; EB[[#This Row],[geo]]</f>
        <v>TJ#B_101900#2118#CZ</v>
      </c>
      <c r="B3665" s="4" t="str">
        <f>VLOOKUP(EB[[#This Row],[product]],KS_DB[[product]:[KS]],5,FALSE)</f>
        <v>solid</v>
      </c>
      <c r="C3665" s="4" t="str">
        <f>VLOOKUP(EB[[#This Row],[product]],KS_DB[[product]:[KS]],6,FALSE)</f>
        <v>solid</v>
      </c>
      <c r="D3665" s="4">
        <f>VLOOKUP(EB[[#This Row],[product]],Carriers[],4,FALSE)</f>
        <v>1</v>
      </c>
      <c r="E3665" s="4">
        <f>VLOOKUP(EB[[#This Row],[indic_nrg]],Indicators[],4,FALSE)</f>
        <v>0</v>
      </c>
      <c r="F3665" s="4">
        <f>IFERROR(VLOOKUP(EB[[#This Row],[Source_carrier]],KS_DB[[product]:[KS]],6,FALSE),0)</f>
        <v>0</v>
      </c>
      <c r="G3665" s="4" t="s">
        <v>34</v>
      </c>
      <c r="H3665" s="4" t="s">
        <v>663</v>
      </c>
      <c r="I3665" s="4" t="s">
        <v>53</v>
      </c>
      <c r="J3665" s="4" t="s">
        <v>37</v>
      </c>
      <c r="K3665" s="4" t="s">
        <v>664</v>
      </c>
      <c r="L3665" s="4" t="s">
        <v>39</v>
      </c>
      <c r="M3665" s="4" t="s">
        <v>54</v>
      </c>
      <c r="N3665" s="4" t="s">
        <v>41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0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</row>
    <row r="3666" spans="1:40" ht="15" customHeight="1" x14ac:dyDescent="0.25">
      <c r="A3666" s="4" t="str">
        <f>EB[[#This Row],[unit]] &amp; "#" &amp; EB[[#This Row],[indic_nrg]] &amp; "#" &amp; EB[[#This Row],[product]] &amp; "#" &amp; EB[[#This Row],[geo]]</f>
        <v>TJ#B_101900#2121#CZ</v>
      </c>
      <c r="B3666" s="4" t="str">
        <f>VLOOKUP(EB[[#This Row],[product]],KS_DB[[product]:[KS]],5,FALSE)</f>
        <v>solid</v>
      </c>
      <c r="C3666" s="4" t="str">
        <f>VLOOKUP(EB[[#This Row],[product]],KS_DB[[product]:[KS]],6,FALSE)</f>
        <v>solid</v>
      </c>
      <c r="D3666" s="4">
        <f>VLOOKUP(EB[[#This Row],[product]],Carriers[],4,FALSE)</f>
        <v>1</v>
      </c>
      <c r="E3666" s="4">
        <f>VLOOKUP(EB[[#This Row],[indic_nrg]],Indicators[],4,FALSE)</f>
        <v>0</v>
      </c>
      <c r="F3666" s="4">
        <f>IFERROR(VLOOKUP(EB[[#This Row],[Source_carrier]],KS_DB[[product]:[KS]],6,FALSE),0)</f>
        <v>0</v>
      </c>
      <c r="G3666" s="4" t="s">
        <v>34</v>
      </c>
      <c r="H3666" s="4" t="s">
        <v>663</v>
      </c>
      <c r="I3666" s="4" t="s">
        <v>55</v>
      </c>
      <c r="J3666" s="4" t="s">
        <v>37</v>
      </c>
      <c r="K3666" s="4" t="s">
        <v>664</v>
      </c>
      <c r="L3666" s="4" t="s">
        <v>39</v>
      </c>
      <c r="M3666" s="4" t="s">
        <v>56</v>
      </c>
      <c r="N3666" s="4" t="s">
        <v>41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</v>
      </c>
      <c r="Y3666" s="4">
        <v>0</v>
      </c>
      <c r="Z3666" s="4">
        <v>0</v>
      </c>
      <c r="AA3666" s="4">
        <v>28</v>
      </c>
      <c r="AB3666" s="4">
        <v>28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</row>
    <row r="3667" spans="1:40" ht="15" customHeight="1" x14ac:dyDescent="0.25">
      <c r="A3667" s="4" t="str">
        <f>EB[[#This Row],[unit]] &amp; "#" &amp; EB[[#This Row],[indic_nrg]] &amp; "#" &amp; EB[[#This Row],[product]] &amp; "#" &amp; EB[[#This Row],[geo]]</f>
        <v>TJ#B_101900#2122#CZ</v>
      </c>
      <c r="B3667" s="4" t="str">
        <f>VLOOKUP(EB[[#This Row],[product]],KS_DB[[product]:[KS]],5,FALSE)</f>
        <v>solid</v>
      </c>
      <c r="C3667" s="4" t="str">
        <f>VLOOKUP(EB[[#This Row],[product]],KS_DB[[product]:[KS]],6,FALSE)</f>
        <v>solid</v>
      </c>
      <c r="D3667" s="4">
        <f>VLOOKUP(EB[[#This Row],[product]],Carriers[],4,FALSE)</f>
        <v>1</v>
      </c>
      <c r="E3667" s="4">
        <f>VLOOKUP(EB[[#This Row],[indic_nrg]],Indicators[],4,FALSE)</f>
        <v>0</v>
      </c>
      <c r="F3667" s="4">
        <f>IFERROR(VLOOKUP(EB[[#This Row],[Source_carrier]],KS_DB[[product]:[KS]],6,FALSE),0)</f>
        <v>0</v>
      </c>
      <c r="G3667" s="4" t="s">
        <v>34</v>
      </c>
      <c r="H3667" s="4" t="s">
        <v>663</v>
      </c>
      <c r="I3667" s="4" t="s">
        <v>57</v>
      </c>
      <c r="J3667" s="4" t="s">
        <v>37</v>
      </c>
      <c r="K3667" s="4" t="s">
        <v>664</v>
      </c>
      <c r="L3667" s="4" t="s">
        <v>39</v>
      </c>
      <c r="M3667" s="4" t="s">
        <v>58</v>
      </c>
      <c r="N3667" s="4" t="s">
        <v>41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</row>
    <row r="3668" spans="1:40" ht="15" customHeight="1" x14ac:dyDescent="0.25">
      <c r="A3668" s="4" t="str">
        <f>EB[[#This Row],[unit]] &amp; "#" &amp; EB[[#This Row],[indic_nrg]] &amp; "#" &amp; EB[[#This Row],[product]] &amp; "#" &amp; EB[[#This Row],[geo]]</f>
        <v>TJ#B_101900#2130#CZ</v>
      </c>
      <c r="B3668" s="4" t="str">
        <f>VLOOKUP(EB[[#This Row],[product]],KS_DB[[product]:[KS]],5,FALSE)</f>
        <v>solid</v>
      </c>
      <c r="C3668" s="4" t="str">
        <f>VLOOKUP(EB[[#This Row],[product]],KS_DB[[product]:[KS]],6,FALSE)</f>
        <v>solid</v>
      </c>
      <c r="D3668" s="4">
        <f>VLOOKUP(EB[[#This Row],[product]],Carriers[],4,FALSE)</f>
        <v>1</v>
      </c>
      <c r="E3668" s="4">
        <f>VLOOKUP(EB[[#This Row],[indic_nrg]],Indicators[],4,FALSE)</f>
        <v>0</v>
      </c>
      <c r="F3668" s="4">
        <f>IFERROR(VLOOKUP(EB[[#This Row],[Source_carrier]],KS_DB[[product]:[KS]],6,FALSE),0)</f>
        <v>0</v>
      </c>
      <c r="G3668" s="4" t="s">
        <v>34</v>
      </c>
      <c r="H3668" s="4" t="s">
        <v>663</v>
      </c>
      <c r="I3668" s="4" t="s">
        <v>59</v>
      </c>
      <c r="J3668" s="4" t="s">
        <v>37</v>
      </c>
      <c r="K3668" s="4" t="s">
        <v>664</v>
      </c>
      <c r="L3668" s="4" t="s">
        <v>39</v>
      </c>
      <c r="M3668" s="4" t="s">
        <v>60</v>
      </c>
      <c r="N3668" s="4" t="s">
        <v>41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</row>
    <row r="3669" spans="1:40" ht="15" customHeight="1" x14ac:dyDescent="0.25">
      <c r="A3669" s="4" t="str">
        <f>EB[[#This Row],[unit]] &amp; "#" &amp; EB[[#This Row],[indic_nrg]] &amp; "#" &amp; EB[[#This Row],[product]] &amp; "#" &amp; EB[[#This Row],[geo]]</f>
        <v>TJ#B_101900#2200#CZ</v>
      </c>
      <c r="B3669" s="4" t="str">
        <f>VLOOKUP(EB[[#This Row],[product]],KS_DB[[product]:[KS]],5,FALSE)</f>
        <v>solid</v>
      </c>
      <c r="C3669" s="4" t="str">
        <f>VLOOKUP(EB[[#This Row],[product]],KS_DB[[product]:[KS]],6,FALSE)</f>
        <v>solid</v>
      </c>
      <c r="D3669" s="4">
        <f>VLOOKUP(EB[[#This Row],[product]],Carriers[],4,FALSE)</f>
        <v>0</v>
      </c>
      <c r="E3669" s="4">
        <f>VLOOKUP(EB[[#This Row],[indic_nrg]],Indicators[],4,FALSE)</f>
        <v>0</v>
      </c>
      <c r="F3669" s="4">
        <f>IFERROR(VLOOKUP(EB[[#This Row],[Source_carrier]],KS_DB[[product]:[KS]],6,FALSE),0)</f>
        <v>0</v>
      </c>
      <c r="G3669" s="4" t="s">
        <v>34</v>
      </c>
      <c r="H3669" s="4" t="s">
        <v>663</v>
      </c>
      <c r="I3669" s="4" t="s">
        <v>61</v>
      </c>
      <c r="J3669" s="4" t="s">
        <v>37</v>
      </c>
      <c r="K3669" s="4" t="s">
        <v>664</v>
      </c>
      <c r="L3669" s="4" t="s">
        <v>39</v>
      </c>
      <c r="M3669" s="4" t="s">
        <v>62</v>
      </c>
      <c r="N3669" s="4" t="s">
        <v>41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0</v>
      </c>
      <c r="Z3669" s="4">
        <v>0</v>
      </c>
      <c r="AA3669" s="4">
        <v>0</v>
      </c>
      <c r="AB3669" s="4">
        <v>0</v>
      </c>
      <c r="AC3669" s="4">
        <v>0</v>
      </c>
      <c r="AD3669" s="4">
        <v>14</v>
      </c>
      <c r="AE3669" s="4">
        <v>15</v>
      </c>
      <c r="AF3669" s="4">
        <v>13</v>
      </c>
      <c r="AG3669" s="4">
        <v>14</v>
      </c>
      <c r="AH3669" s="4">
        <v>14</v>
      </c>
      <c r="AI3669" s="4">
        <v>14</v>
      </c>
      <c r="AJ3669" s="4">
        <v>12</v>
      </c>
      <c r="AK3669" s="4">
        <v>13</v>
      </c>
      <c r="AL3669" s="4">
        <v>15</v>
      </c>
      <c r="AM3669" s="4">
        <v>12</v>
      </c>
      <c r="AN3669" s="4">
        <v>13</v>
      </c>
    </row>
    <row r="3670" spans="1:40" ht="15" customHeight="1" x14ac:dyDescent="0.25">
      <c r="A3670" s="4" t="str">
        <f>EB[[#This Row],[unit]] &amp; "#" &amp; EB[[#This Row],[indic_nrg]] &amp; "#" &amp; EB[[#This Row],[product]] &amp; "#" &amp; EB[[#This Row],[geo]]</f>
        <v>TJ#B_101900#2210#CZ</v>
      </c>
      <c r="B3670" s="4" t="str">
        <f>VLOOKUP(EB[[#This Row],[product]],KS_DB[[product]:[KS]],5,FALSE)</f>
        <v>solid</v>
      </c>
      <c r="C3670" s="4" t="str">
        <f>VLOOKUP(EB[[#This Row],[product]],KS_DB[[product]:[KS]],6,FALSE)</f>
        <v>solid</v>
      </c>
      <c r="D3670" s="4">
        <f>VLOOKUP(EB[[#This Row],[product]],Carriers[],4,FALSE)</f>
        <v>1</v>
      </c>
      <c r="E3670" s="4">
        <f>VLOOKUP(EB[[#This Row],[indic_nrg]],Indicators[],4,FALSE)</f>
        <v>0</v>
      </c>
      <c r="F3670" s="4">
        <f>IFERROR(VLOOKUP(EB[[#This Row],[Source_carrier]],KS_DB[[product]:[KS]],6,FALSE),0)</f>
        <v>0</v>
      </c>
      <c r="G3670" s="4" t="s">
        <v>34</v>
      </c>
      <c r="H3670" s="4" t="s">
        <v>663</v>
      </c>
      <c r="I3670" s="4" t="s">
        <v>63</v>
      </c>
      <c r="J3670" s="4" t="s">
        <v>37</v>
      </c>
      <c r="K3670" s="4" t="s">
        <v>664</v>
      </c>
      <c r="L3670" s="4" t="s">
        <v>39</v>
      </c>
      <c r="M3670" s="4" t="s">
        <v>64</v>
      </c>
      <c r="N3670" s="4" t="s">
        <v>41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0</v>
      </c>
      <c r="AA3670" s="4">
        <v>0</v>
      </c>
      <c r="AB3670" s="4">
        <v>0</v>
      </c>
      <c r="AC3670" s="4">
        <v>0</v>
      </c>
      <c r="AD3670" s="4">
        <v>14</v>
      </c>
      <c r="AE3670" s="4">
        <v>15</v>
      </c>
      <c r="AF3670" s="4">
        <v>13</v>
      </c>
      <c r="AG3670" s="4">
        <v>14</v>
      </c>
      <c r="AH3670" s="4">
        <v>14</v>
      </c>
      <c r="AI3670" s="4">
        <v>14</v>
      </c>
      <c r="AJ3670" s="4">
        <v>12</v>
      </c>
      <c r="AK3670" s="4">
        <v>13</v>
      </c>
      <c r="AL3670" s="4">
        <v>15</v>
      </c>
      <c r="AM3670" s="4">
        <v>12</v>
      </c>
      <c r="AN3670" s="4">
        <v>13</v>
      </c>
    </row>
    <row r="3671" spans="1:40" ht="15" customHeight="1" x14ac:dyDescent="0.25">
      <c r="A3671" s="4" t="str">
        <f>EB[[#This Row],[unit]] &amp; "#" &amp; EB[[#This Row],[indic_nrg]] &amp; "#" &amp; EB[[#This Row],[product]] &amp; "#" &amp; EB[[#This Row],[geo]]</f>
        <v>TJ#B_101900#2230#CZ</v>
      </c>
      <c r="B3671" s="4" t="str">
        <f>VLOOKUP(EB[[#This Row],[product]],KS_DB[[product]:[KS]],5,FALSE)</f>
        <v>solid</v>
      </c>
      <c r="C3671" s="4" t="str">
        <f>VLOOKUP(EB[[#This Row],[product]],KS_DB[[product]:[KS]],6,FALSE)</f>
        <v>solid</v>
      </c>
      <c r="D3671" s="4">
        <f>VLOOKUP(EB[[#This Row],[product]],Carriers[],4,FALSE)</f>
        <v>1</v>
      </c>
      <c r="E3671" s="4">
        <f>VLOOKUP(EB[[#This Row],[indic_nrg]],Indicators[],4,FALSE)</f>
        <v>0</v>
      </c>
      <c r="F3671" s="4">
        <f>IFERROR(VLOOKUP(EB[[#This Row],[Source_carrier]],KS_DB[[product]:[KS]],6,FALSE),0)</f>
        <v>0</v>
      </c>
      <c r="G3671" s="4" t="s">
        <v>34</v>
      </c>
      <c r="H3671" s="4" t="s">
        <v>663</v>
      </c>
      <c r="I3671" s="4" t="s">
        <v>65</v>
      </c>
      <c r="J3671" s="4" t="s">
        <v>37</v>
      </c>
      <c r="K3671" s="4" t="s">
        <v>664</v>
      </c>
      <c r="L3671" s="4" t="s">
        <v>39</v>
      </c>
      <c r="M3671" s="4" t="s">
        <v>66</v>
      </c>
      <c r="N3671" s="4" t="s">
        <v>41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</row>
    <row r="3672" spans="1:40" ht="15" customHeight="1" x14ac:dyDescent="0.25">
      <c r="A3672" s="4" t="str">
        <f>EB[[#This Row],[unit]] &amp; "#" &amp; EB[[#This Row],[indic_nrg]] &amp; "#" &amp; EB[[#This Row],[product]] &amp; "#" &amp; EB[[#This Row],[geo]]</f>
        <v>TJ#B_101900#2310#CZ</v>
      </c>
      <c r="B3672" s="4" t="str">
        <f>VLOOKUP(EB[[#This Row],[product]],KS_DB[[product]:[KS]],5,FALSE)</f>
        <v>solid</v>
      </c>
      <c r="C3672" s="4" t="str">
        <f>VLOOKUP(EB[[#This Row],[product]],KS_DB[[product]:[KS]],6,FALSE)</f>
        <v>solid</v>
      </c>
      <c r="D3672" s="4">
        <f>VLOOKUP(EB[[#This Row],[product]],Carriers[],4,FALSE)</f>
        <v>1</v>
      </c>
      <c r="E3672" s="4">
        <f>VLOOKUP(EB[[#This Row],[indic_nrg]],Indicators[],4,FALSE)</f>
        <v>0</v>
      </c>
      <c r="F3672" s="4">
        <f>IFERROR(VLOOKUP(EB[[#This Row],[Source_carrier]],KS_DB[[product]:[KS]],6,FALSE),0)</f>
        <v>0</v>
      </c>
      <c r="G3672" s="4" t="s">
        <v>34</v>
      </c>
      <c r="H3672" s="4" t="s">
        <v>663</v>
      </c>
      <c r="I3672" s="4" t="s">
        <v>67</v>
      </c>
      <c r="J3672" s="4" t="s">
        <v>37</v>
      </c>
      <c r="K3672" s="4" t="s">
        <v>664</v>
      </c>
      <c r="L3672" s="4" t="s">
        <v>39</v>
      </c>
      <c r="M3672" s="4" t="s">
        <v>68</v>
      </c>
      <c r="N3672" s="4" t="s">
        <v>41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</row>
    <row r="3673" spans="1:40" ht="15" customHeight="1" x14ac:dyDescent="0.25">
      <c r="A3673" s="4" t="str">
        <f>EB[[#This Row],[unit]] &amp; "#" &amp; EB[[#This Row],[indic_nrg]] &amp; "#" &amp; EB[[#This Row],[product]] &amp; "#" &amp; EB[[#This Row],[geo]]</f>
        <v>TJ#B_101900#2330#CZ</v>
      </c>
      <c r="B3673" s="4" t="str">
        <f>VLOOKUP(EB[[#This Row],[product]],KS_DB[[product]:[KS]],5,FALSE)</f>
        <v>solid</v>
      </c>
      <c r="C3673" s="4" t="str">
        <f>VLOOKUP(EB[[#This Row],[product]],KS_DB[[product]:[KS]],6,FALSE)</f>
        <v>solid</v>
      </c>
      <c r="D3673" s="4">
        <f>VLOOKUP(EB[[#This Row],[product]],Carriers[],4,FALSE)</f>
        <v>1</v>
      </c>
      <c r="E3673" s="4">
        <f>VLOOKUP(EB[[#This Row],[indic_nrg]],Indicators[],4,FALSE)</f>
        <v>0</v>
      </c>
      <c r="F3673" s="4">
        <f>IFERROR(VLOOKUP(EB[[#This Row],[Source_carrier]],KS_DB[[product]:[KS]],6,FALSE),0)</f>
        <v>0</v>
      </c>
      <c r="G3673" s="4" t="s">
        <v>34</v>
      </c>
      <c r="H3673" s="4" t="s">
        <v>663</v>
      </c>
      <c r="I3673" s="4" t="s">
        <v>69</v>
      </c>
      <c r="J3673" s="4" t="s">
        <v>37</v>
      </c>
      <c r="K3673" s="4" t="s">
        <v>664</v>
      </c>
      <c r="L3673" s="4" t="s">
        <v>39</v>
      </c>
      <c r="M3673" s="4" t="s">
        <v>70</v>
      </c>
      <c r="N3673" s="4" t="s">
        <v>41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0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</row>
    <row r="3674" spans="1:40" ht="15" customHeight="1" x14ac:dyDescent="0.25">
      <c r="A3674" s="4" t="str">
        <f>EB[[#This Row],[unit]] &amp; "#" &amp; EB[[#This Row],[indic_nrg]] &amp; "#" &amp; EB[[#This Row],[product]] &amp; "#" &amp; EB[[#This Row],[geo]]</f>
        <v>TJ#B_101900#2410#CZ</v>
      </c>
      <c r="B3674" s="4" t="str">
        <f>VLOOKUP(EB[[#This Row],[product]],KS_DB[[product]:[KS]],5,FALSE)</f>
        <v>solid</v>
      </c>
      <c r="C3674" s="4" t="str">
        <f>VLOOKUP(EB[[#This Row],[product]],KS_DB[[product]:[KS]],6,FALSE)</f>
        <v>solid</v>
      </c>
      <c r="D3674" s="4">
        <f>VLOOKUP(EB[[#This Row],[product]],Carriers[],4,FALSE)</f>
        <v>1</v>
      </c>
      <c r="E3674" s="4">
        <f>VLOOKUP(EB[[#This Row],[indic_nrg]],Indicators[],4,FALSE)</f>
        <v>0</v>
      </c>
      <c r="F3674" s="4">
        <f>IFERROR(VLOOKUP(EB[[#This Row],[Source_carrier]],KS_DB[[product]:[KS]],6,FALSE),0)</f>
        <v>0</v>
      </c>
      <c r="G3674" s="4" t="s">
        <v>34</v>
      </c>
      <c r="H3674" s="4" t="s">
        <v>663</v>
      </c>
      <c r="I3674" s="4" t="s">
        <v>71</v>
      </c>
      <c r="J3674" s="4" t="s">
        <v>37</v>
      </c>
      <c r="K3674" s="4" t="s">
        <v>664</v>
      </c>
      <c r="L3674" s="4" t="s">
        <v>39</v>
      </c>
      <c r="M3674" s="4" t="s">
        <v>72</v>
      </c>
      <c r="N3674" s="4" t="s">
        <v>41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</row>
    <row r="3675" spans="1:40" ht="15" customHeight="1" x14ac:dyDescent="0.25">
      <c r="A3675" s="4" t="str">
        <f>EB[[#This Row],[unit]] &amp; "#" &amp; EB[[#This Row],[indic_nrg]] &amp; "#" &amp; EB[[#This Row],[product]] &amp; "#" &amp; EB[[#This Row],[geo]]</f>
        <v>TJ#B_101900#3000#CZ</v>
      </c>
      <c r="B3675" s="4" t="str">
        <f>VLOOKUP(EB[[#This Row],[product]],KS_DB[[product]:[KS]],5,FALSE)</f>
        <v>liquid</v>
      </c>
      <c r="C3675" s="4" t="str">
        <f>VLOOKUP(EB[[#This Row],[product]],KS_DB[[product]:[KS]],6,FALSE)</f>
        <v>liquid</v>
      </c>
      <c r="D3675" s="4">
        <f>VLOOKUP(EB[[#This Row],[product]],Carriers[],4,FALSE)</f>
        <v>0</v>
      </c>
      <c r="E3675" s="4">
        <f>VLOOKUP(EB[[#This Row],[indic_nrg]],Indicators[],4,FALSE)</f>
        <v>0</v>
      </c>
      <c r="F3675" s="4">
        <f>IFERROR(VLOOKUP(EB[[#This Row],[Source_carrier]],KS_DB[[product]:[KS]],6,FALSE),0)</f>
        <v>0</v>
      </c>
      <c r="G3675" s="4" t="s">
        <v>34</v>
      </c>
      <c r="H3675" s="4" t="s">
        <v>663</v>
      </c>
      <c r="I3675" s="4" t="s">
        <v>73</v>
      </c>
      <c r="J3675" s="4" t="s">
        <v>37</v>
      </c>
      <c r="K3675" s="4" t="s">
        <v>664</v>
      </c>
      <c r="L3675" s="4" t="s">
        <v>39</v>
      </c>
      <c r="M3675" s="4" t="s">
        <v>74</v>
      </c>
      <c r="N3675" s="4" t="s">
        <v>41</v>
      </c>
      <c r="O3675" s="4">
        <v>105518</v>
      </c>
      <c r="P3675" s="4">
        <v>92147</v>
      </c>
      <c r="Q3675" s="4">
        <v>114823</v>
      </c>
      <c r="R3675" s="4">
        <v>114577</v>
      </c>
      <c r="S3675" s="4">
        <v>125809</v>
      </c>
      <c r="T3675" s="4">
        <v>108919</v>
      </c>
      <c r="U3675" s="4">
        <v>144566</v>
      </c>
      <c r="V3675" s="4">
        <v>148932</v>
      </c>
      <c r="W3675" s="4">
        <v>152443</v>
      </c>
      <c r="X3675" s="4">
        <v>168269</v>
      </c>
      <c r="Y3675" s="4">
        <v>170669</v>
      </c>
      <c r="Z3675" s="4">
        <v>180867</v>
      </c>
      <c r="AA3675" s="4">
        <v>188279</v>
      </c>
      <c r="AB3675" s="4">
        <v>214584</v>
      </c>
      <c r="AC3675" s="4">
        <v>227645</v>
      </c>
      <c r="AD3675" s="4">
        <v>245592</v>
      </c>
      <c r="AE3675" s="4">
        <v>254665</v>
      </c>
      <c r="AF3675" s="4">
        <v>267817</v>
      </c>
      <c r="AG3675" s="4">
        <v>265975</v>
      </c>
      <c r="AH3675" s="4">
        <v>257566</v>
      </c>
      <c r="AI3675" s="4">
        <v>242155</v>
      </c>
      <c r="AJ3675" s="4">
        <v>240082</v>
      </c>
      <c r="AK3675" s="4">
        <v>235179</v>
      </c>
      <c r="AL3675" s="4">
        <v>232549</v>
      </c>
      <c r="AM3675" s="4">
        <v>239858</v>
      </c>
      <c r="AN3675" s="4">
        <v>250650</v>
      </c>
    </row>
    <row r="3676" spans="1:40" ht="15" customHeight="1" x14ac:dyDescent="0.25">
      <c r="A3676" s="4" t="str">
        <f>EB[[#This Row],[unit]] &amp; "#" &amp; EB[[#This Row],[indic_nrg]] &amp; "#" &amp; EB[[#This Row],[product]] &amp; "#" &amp; EB[[#This Row],[geo]]</f>
        <v>TJ#B_101900#3200#CZ</v>
      </c>
      <c r="B3676" s="4" t="str">
        <f>VLOOKUP(EB[[#This Row],[product]],KS_DB[[product]:[KS]],5,FALSE)</f>
        <v>liquid</v>
      </c>
      <c r="C3676" s="4" t="str">
        <f>VLOOKUP(EB[[#This Row],[product]],KS_DB[[product]:[KS]],6,FALSE)</f>
        <v>liquid</v>
      </c>
      <c r="D3676" s="4">
        <f>VLOOKUP(EB[[#This Row],[product]],Carriers[],4,FALSE)</f>
        <v>0</v>
      </c>
      <c r="E3676" s="4">
        <f>VLOOKUP(EB[[#This Row],[indic_nrg]],Indicators[],4,FALSE)</f>
        <v>0</v>
      </c>
      <c r="F3676" s="4">
        <f>IFERROR(VLOOKUP(EB[[#This Row],[Source_carrier]],KS_DB[[product]:[KS]],6,FALSE),0)</f>
        <v>0</v>
      </c>
      <c r="G3676" s="4" t="s">
        <v>34</v>
      </c>
      <c r="H3676" s="4" t="s">
        <v>663</v>
      </c>
      <c r="I3676" s="4" t="s">
        <v>75</v>
      </c>
      <c r="J3676" s="4" t="s">
        <v>37</v>
      </c>
      <c r="K3676" s="4" t="s">
        <v>664</v>
      </c>
      <c r="L3676" s="4" t="s">
        <v>39</v>
      </c>
      <c r="M3676" s="4" t="s">
        <v>76</v>
      </c>
      <c r="N3676" s="4" t="s">
        <v>41</v>
      </c>
      <c r="O3676" s="4">
        <v>105518</v>
      </c>
      <c r="P3676" s="4">
        <v>92147</v>
      </c>
      <c r="Q3676" s="4">
        <v>114823</v>
      </c>
      <c r="R3676" s="4">
        <v>114577</v>
      </c>
      <c r="S3676" s="4">
        <v>125809</v>
      </c>
      <c r="T3676" s="4">
        <v>108919</v>
      </c>
      <c r="U3676" s="4">
        <v>144566</v>
      </c>
      <c r="V3676" s="4">
        <v>148932</v>
      </c>
      <c r="W3676" s="4">
        <v>152443</v>
      </c>
      <c r="X3676" s="4">
        <v>168269</v>
      </c>
      <c r="Y3676" s="4">
        <v>170669</v>
      </c>
      <c r="Z3676" s="4">
        <v>180867</v>
      </c>
      <c r="AA3676" s="4">
        <v>188279</v>
      </c>
      <c r="AB3676" s="4">
        <v>214584</v>
      </c>
      <c r="AC3676" s="4">
        <v>227645</v>
      </c>
      <c r="AD3676" s="4">
        <v>245592</v>
      </c>
      <c r="AE3676" s="4">
        <v>254665</v>
      </c>
      <c r="AF3676" s="4">
        <v>267817</v>
      </c>
      <c r="AG3676" s="4">
        <v>265975</v>
      </c>
      <c r="AH3676" s="4">
        <v>257566</v>
      </c>
      <c r="AI3676" s="4">
        <v>242155</v>
      </c>
      <c r="AJ3676" s="4">
        <v>240082</v>
      </c>
      <c r="AK3676" s="4">
        <v>235179</v>
      </c>
      <c r="AL3676" s="4">
        <v>232549</v>
      </c>
      <c r="AM3676" s="4">
        <v>239858</v>
      </c>
      <c r="AN3676" s="4">
        <v>250650</v>
      </c>
    </row>
    <row r="3677" spans="1:40" ht="15" customHeight="1" x14ac:dyDescent="0.25">
      <c r="A3677" s="4" t="str">
        <f>EB[[#This Row],[unit]] &amp; "#" &amp; EB[[#This Row],[indic_nrg]] &amp; "#" &amp; EB[[#This Row],[product]] &amp; "#" &amp; EB[[#This Row],[geo]]</f>
        <v>TJ#B_101900#3220#CZ</v>
      </c>
      <c r="B3677" s="4" t="str">
        <f>VLOOKUP(EB[[#This Row],[product]],KS_DB[[product]:[KS]],5,FALSE)</f>
        <v>liquid</v>
      </c>
      <c r="C3677" s="4" t="str">
        <f>VLOOKUP(EB[[#This Row],[product]],KS_DB[[product]:[KS]],6,FALSE)</f>
        <v>LPG</v>
      </c>
      <c r="D3677" s="4">
        <f>VLOOKUP(EB[[#This Row],[product]],Carriers[],4,FALSE)</f>
        <v>1</v>
      </c>
      <c r="E3677" s="4">
        <f>VLOOKUP(EB[[#This Row],[indic_nrg]],Indicators[],4,FALSE)</f>
        <v>0</v>
      </c>
      <c r="F3677" s="4">
        <f>IFERROR(VLOOKUP(EB[[#This Row],[Source_carrier]],KS_DB[[product]:[KS]],6,FALSE),0)</f>
        <v>0</v>
      </c>
      <c r="G3677" s="4" t="s">
        <v>34</v>
      </c>
      <c r="H3677" s="4" t="s">
        <v>663</v>
      </c>
      <c r="I3677" s="4" t="s">
        <v>77</v>
      </c>
      <c r="J3677" s="4" t="s">
        <v>37</v>
      </c>
      <c r="K3677" s="4" t="s">
        <v>664</v>
      </c>
      <c r="L3677" s="4" t="s">
        <v>39</v>
      </c>
      <c r="M3677" s="4" t="s">
        <v>78</v>
      </c>
      <c r="N3677" s="4" t="s">
        <v>41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553</v>
      </c>
      <c r="U3677" s="4">
        <v>552</v>
      </c>
      <c r="V3677" s="4">
        <v>3680</v>
      </c>
      <c r="W3677" s="4">
        <v>2530</v>
      </c>
      <c r="X3677" s="4">
        <v>2944</v>
      </c>
      <c r="Y3677" s="4">
        <v>2852</v>
      </c>
      <c r="Z3677" s="4">
        <v>2792</v>
      </c>
      <c r="AA3677" s="4">
        <v>2838</v>
      </c>
      <c r="AB3677" s="4">
        <v>2884</v>
      </c>
      <c r="AC3677" s="4">
        <v>3015</v>
      </c>
      <c r="AD3677" s="4">
        <v>3104</v>
      </c>
      <c r="AE3677" s="4">
        <v>3298</v>
      </c>
      <c r="AF3677" s="4">
        <v>3527</v>
      </c>
      <c r="AG3677" s="4">
        <v>3418</v>
      </c>
      <c r="AH3677" s="4">
        <v>3505</v>
      </c>
      <c r="AI3677" s="4">
        <v>3374</v>
      </c>
      <c r="AJ3677" s="4">
        <v>3417</v>
      </c>
      <c r="AK3677" s="4">
        <v>3767</v>
      </c>
      <c r="AL3677" s="4">
        <v>3898</v>
      </c>
      <c r="AM3677" s="4">
        <v>4292</v>
      </c>
      <c r="AN3677" s="4">
        <v>4292</v>
      </c>
    </row>
    <row r="3678" spans="1:40" ht="15" customHeight="1" x14ac:dyDescent="0.25">
      <c r="A3678" s="4" t="str">
        <f>EB[[#This Row],[unit]] &amp; "#" &amp; EB[[#This Row],[indic_nrg]] &amp; "#" &amp; EB[[#This Row],[product]] &amp; "#" &amp; EB[[#This Row],[geo]]</f>
        <v>TJ#B_101900#3234#CZ</v>
      </c>
      <c r="B3678" s="4" t="str">
        <f>VLOOKUP(EB[[#This Row],[product]],KS_DB[[product]:[KS]],5,FALSE)</f>
        <v>liquid</v>
      </c>
      <c r="C3678" s="4" t="str">
        <f>VLOOKUP(EB[[#This Row],[product]],KS_DB[[product]:[KS]],6,FALSE)</f>
        <v>gasoline</v>
      </c>
      <c r="D3678" s="4">
        <f>VLOOKUP(EB[[#This Row],[product]],Carriers[],4,FALSE)</f>
        <v>1</v>
      </c>
      <c r="E3678" s="4">
        <f>VLOOKUP(EB[[#This Row],[indic_nrg]],Indicators[],4,FALSE)</f>
        <v>0</v>
      </c>
      <c r="F3678" s="4">
        <f>IFERROR(VLOOKUP(EB[[#This Row],[Source_carrier]],KS_DB[[product]:[KS]],6,FALSE),0)</f>
        <v>0</v>
      </c>
      <c r="G3678" s="4" t="s">
        <v>34</v>
      </c>
      <c r="H3678" s="4" t="s">
        <v>663</v>
      </c>
      <c r="I3678" s="4" t="s">
        <v>1135</v>
      </c>
      <c r="J3678" s="4" t="s">
        <v>37</v>
      </c>
      <c r="K3678" s="4" t="s">
        <v>664</v>
      </c>
      <c r="L3678" s="4" t="s">
        <v>39</v>
      </c>
      <c r="M3678" s="4" t="s">
        <v>1136</v>
      </c>
      <c r="N3678" s="4" t="s">
        <v>41</v>
      </c>
      <c r="O3678" s="4">
        <v>50318</v>
      </c>
      <c r="P3678" s="4">
        <v>47015</v>
      </c>
      <c r="Q3678" s="4">
        <v>61199</v>
      </c>
      <c r="R3678" s="4">
        <v>58422</v>
      </c>
      <c r="S3678" s="4">
        <v>67907</v>
      </c>
      <c r="T3678" s="4">
        <v>70915</v>
      </c>
      <c r="U3678" s="4">
        <v>79839</v>
      </c>
      <c r="V3678" s="4">
        <v>79715</v>
      </c>
      <c r="W3678" s="4">
        <v>78633</v>
      </c>
      <c r="X3678" s="4">
        <v>83309</v>
      </c>
      <c r="Y3678" s="4">
        <v>80451</v>
      </c>
      <c r="Z3678" s="4">
        <v>82313</v>
      </c>
      <c r="AA3678" s="4">
        <v>83396</v>
      </c>
      <c r="AB3678" s="4">
        <v>90930</v>
      </c>
      <c r="AC3678" s="4">
        <v>90584</v>
      </c>
      <c r="AD3678" s="4">
        <v>88982</v>
      </c>
      <c r="AE3678" s="4">
        <v>88072</v>
      </c>
      <c r="AF3678" s="4">
        <v>91892</v>
      </c>
      <c r="AG3678" s="4">
        <v>88379</v>
      </c>
      <c r="AH3678" s="4">
        <v>86122</v>
      </c>
      <c r="AI3678" s="4">
        <v>78207</v>
      </c>
      <c r="AJ3678" s="4">
        <v>75191</v>
      </c>
      <c r="AK3678" s="4">
        <v>70086</v>
      </c>
      <c r="AL3678" s="4">
        <v>65896</v>
      </c>
      <c r="AM3678" s="4">
        <v>65228</v>
      </c>
      <c r="AN3678" s="4">
        <v>65752</v>
      </c>
    </row>
    <row r="3679" spans="1:40" ht="15" customHeight="1" x14ac:dyDescent="0.25">
      <c r="A3679" s="4" t="str">
        <f>EB[[#This Row],[unit]] &amp; "#" &amp; EB[[#This Row],[indic_nrg]] &amp; "#" &amp; EB[[#This Row],[product]] &amp; "#" &amp; EB[[#This Row],[geo]]</f>
        <v>TJ#B_101900#3235#CZ</v>
      </c>
      <c r="B3679" s="4" t="str">
        <f>VLOOKUP(EB[[#This Row],[product]],KS_DB[[product]:[KS]],5,FALSE)</f>
        <v>liquid</v>
      </c>
      <c r="C3679" s="4" t="str">
        <f>VLOOKUP(EB[[#This Row],[product]],KS_DB[[product]:[KS]],6,FALSE)</f>
        <v>aviationgasoline</v>
      </c>
      <c r="D3679" s="4">
        <f>VLOOKUP(EB[[#This Row],[product]],Carriers[],4,FALSE)</f>
        <v>1</v>
      </c>
      <c r="E3679" s="4">
        <f>VLOOKUP(EB[[#This Row],[indic_nrg]],Indicators[],4,FALSE)</f>
        <v>0</v>
      </c>
      <c r="F3679" s="4">
        <f>IFERROR(VLOOKUP(EB[[#This Row],[Source_carrier]],KS_DB[[product]:[KS]],6,FALSE),0)</f>
        <v>0</v>
      </c>
      <c r="G3679" s="4" t="s">
        <v>34</v>
      </c>
      <c r="H3679" s="4" t="s">
        <v>663</v>
      </c>
      <c r="I3679" s="4" t="s">
        <v>1137</v>
      </c>
      <c r="J3679" s="4" t="s">
        <v>37</v>
      </c>
      <c r="K3679" s="4" t="s">
        <v>664</v>
      </c>
      <c r="L3679" s="4" t="s">
        <v>39</v>
      </c>
      <c r="M3679" s="4" t="s">
        <v>1138</v>
      </c>
      <c r="N3679" s="4" t="s">
        <v>41</v>
      </c>
      <c r="O3679" s="4">
        <v>1973</v>
      </c>
      <c r="P3679" s="4">
        <v>526</v>
      </c>
      <c r="Q3679" s="4">
        <v>526</v>
      </c>
      <c r="R3679" s="4">
        <v>307</v>
      </c>
      <c r="S3679" s="4">
        <v>263</v>
      </c>
      <c r="T3679" s="4">
        <v>175</v>
      </c>
      <c r="U3679" s="4">
        <v>175</v>
      </c>
      <c r="V3679" s="4">
        <v>88</v>
      </c>
      <c r="W3679" s="4">
        <v>88</v>
      </c>
      <c r="X3679" s="4">
        <v>131</v>
      </c>
      <c r="Y3679" s="4">
        <v>131</v>
      </c>
      <c r="Z3679" s="4">
        <v>88</v>
      </c>
      <c r="AA3679" s="4">
        <v>131</v>
      </c>
      <c r="AB3679" s="4">
        <v>131</v>
      </c>
      <c r="AC3679" s="4">
        <v>131</v>
      </c>
      <c r="AD3679" s="4">
        <v>88</v>
      </c>
      <c r="AE3679" s="4">
        <v>88</v>
      </c>
      <c r="AF3679" s="4">
        <v>88</v>
      </c>
      <c r="AG3679" s="4">
        <v>88</v>
      </c>
      <c r="AH3679" s="4">
        <v>88</v>
      </c>
      <c r="AI3679" s="4">
        <v>88</v>
      </c>
      <c r="AJ3679" s="4">
        <v>44</v>
      </c>
      <c r="AK3679" s="4">
        <v>88</v>
      </c>
      <c r="AL3679" s="4">
        <v>88</v>
      </c>
      <c r="AM3679" s="4">
        <v>88</v>
      </c>
      <c r="AN3679" s="4">
        <v>131</v>
      </c>
    </row>
    <row r="3680" spans="1:40" ht="15" customHeight="1" x14ac:dyDescent="0.25">
      <c r="A3680" s="4" t="str">
        <f>EB[[#This Row],[unit]] &amp; "#" &amp; EB[[#This Row],[indic_nrg]] &amp; "#" &amp; EB[[#This Row],[product]] &amp; "#" &amp; EB[[#This Row],[geo]]</f>
        <v>TJ#B_101900#3247#CZ</v>
      </c>
      <c r="B3680" s="4" t="str">
        <f>VLOOKUP(EB[[#This Row],[product]],KS_DB[[product]:[KS]],5,FALSE)</f>
        <v>liquid</v>
      </c>
      <c r="C3680" s="4" t="str">
        <f>VLOOKUP(EB[[#This Row],[product]],KS_DB[[product]:[KS]],6,FALSE)</f>
        <v>jetkerosene</v>
      </c>
      <c r="D3680" s="4">
        <f>VLOOKUP(EB[[#This Row],[product]],Carriers[],4,FALSE)</f>
        <v>1</v>
      </c>
      <c r="E3680" s="4">
        <f>VLOOKUP(EB[[#This Row],[indic_nrg]],Indicators[],4,FALSE)</f>
        <v>0</v>
      </c>
      <c r="F3680" s="4">
        <f>IFERROR(VLOOKUP(EB[[#This Row],[Source_carrier]],KS_DB[[product]:[KS]],6,FALSE),0)</f>
        <v>0</v>
      </c>
      <c r="G3680" s="4" t="s">
        <v>34</v>
      </c>
      <c r="H3680" s="4" t="s">
        <v>663</v>
      </c>
      <c r="I3680" s="4" t="s">
        <v>1141</v>
      </c>
      <c r="J3680" s="4" t="s">
        <v>37</v>
      </c>
      <c r="K3680" s="4" t="s">
        <v>664</v>
      </c>
      <c r="L3680" s="4" t="s">
        <v>39</v>
      </c>
      <c r="M3680" s="4" t="s">
        <v>1142</v>
      </c>
      <c r="N3680" s="4" t="s">
        <v>41</v>
      </c>
      <c r="O3680" s="4">
        <v>7344</v>
      </c>
      <c r="P3680" s="4">
        <v>6040</v>
      </c>
      <c r="Q3680" s="4">
        <v>6996</v>
      </c>
      <c r="R3680" s="4">
        <v>5823</v>
      </c>
      <c r="S3680" s="4">
        <v>7257</v>
      </c>
      <c r="T3680" s="4">
        <v>7820</v>
      </c>
      <c r="U3680" s="4">
        <v>5907</v>
      </c>
      <c r="V3680" s="4">
        <v>6812</v>
      </c>
      <c r="W3680" s="4">
        <v>8041</v>
      </c>
      <c r="X3680" s="4">
        <v>7568</v>
      </c>
      <c r="Y3680" s="4">
        <v>8256</v>
      </c>
      <c r="Z3680" s="4">
        <v>8774</v>
      </c>
      <c r="AA3680" s="4">
        <v>8346</v>
      </c>
      <c r="AB3680" s="4">
        <v>10743</v>
      </c>
      <c r="AC3680" s="4">
        <v>13782</v>
      </c>
      <c r="AD3680" s="4">
        <v>14338</v>
      </c>
      <c r="AE3680" s="4">
        <v>14679</v>
      </c>
      <c r="AF3680" s="4">
        <v>15934</v>
      </c>
      <c r="AG3680" s="4">
        <v>16757</v>
      </c>
      <c r="AH3680" s="4">
        <v>15501</v>
      </c>
      <c r="AI3680" s="4">
        <v>14289</v>
      </c>
      <c r="AJ3680" s="4">
        <v>14809</v>
      </c>
      <c r="AK3680" s="4">
        <v>13120</v>
      </c>
      <c r="AL3680" s="4">
        <v>12600</v>
      </c>
      <c r="AM3680" s="4">
        <v>12947</v>
      </c>
      <c r="AN3680" s="4">
        <v>13813</v>
      </c>
    </row>
    <row r="3681" spans="1:40" ht="15" customHeight="1" x14ac:dyDescent="0.25">
      <c r="A3681" s="4" t="str">
        <f>EB[[#This Row],[unit]] &amp; "#" &amp; EB[[#This Row],[indic_nrg]] &amp; "#" &amp; EB[[#This Row],[product]] &amp; "#" &amp; EB[[#This Row],[geo]]</f>
        <v>TJ#B_101900#3260#CZ</v>
      </c>
      <c r="B3681" s="4" t="str">
        <f>VLOOKUP(EB[[#This Row],[product]],KS_DB[[product]:[KS]],5,FALSE)</f>
        <v>liquid</v>
      </c>
      <c r="C3681" s="4" t="str">
        <f>VLOOKUP(EB[[#This Row],[product]],KS_DB[[product]:[KS]],6,FALSE)</f>
        <v>diesel</v>
      </c>
      <c r="D3681" s="4">
        <f>VLOOKUP(EB[[#This Row],[product]],Carriers[],4,FALSE)</f>
        <v>1</v>
      </c>
      <c r="E3681" s="4">
        <f>VLOOKUP(EB[[#This Row],[indic_nrg]],Indicators[],4,FALSE)</f>
        <v>0</v>
      </c>
      <c r="F3681" s="4">
        <f>IFERROR(VLOOKUP(EB[[#This Row],[Source_carrier]],KS_DB[[product]:[KS]],6,FALSE),0)</f>
        <v>0</v>
      </c>
      <c r="G3681" s="4" t="s">
        <v>34</v>
      </c>
      <c r="H3681" s="4" t="s">
        <v>663</v>
      </c>
      <c r="I3681" s="4" t="s">
        <v>79</v>
      </c>
      <c r="J3681" s="4" t="s">
        <v>37</v>
      </c>
      <c r="K3681" s="4" t="s">
        <v>664</v>
      </c>
      <c r="L3681" s="4" t="s">
        <v>39</v>
      </c>
      <c r="M3681" s="4" t="s">
        <v>80</v>
      </c>
      <c r="N3681" s="4" t="s">
        <v>41</v>
      </c>
      <c r="O3681" s="4">
        <v>45884</v>
      </c>
      <c r="P3681" s="4">
        <v>38565</v>
      </c>
      <c r="Q3681" s="4">
        <v>46102</v>
      </c>
      <c r="R3681" s="4">
        <v>50025</v>
      </c>
      <c r="S3681" s="4">
        <v>50383</v>
      </c>
      <c r="T3681" s="4">
        <v>29457</v>
      </c>
      <c r="U3681" s="4">
        <v>58093</v>
      </c>
      <c r="V3681" s="4">
        <v>58637</v>
      </c>
      <c r="W3681" s="4">
        <v>63152</v>
      </c>
      <c r="X3681" s="4">
        <v>74316</v>
      </c>
      <c r="Y3681" s="4">
        <v>78978</v>
      </c>
      <c r="Z3681" s="4">
        <v>86900</v>
      </c>
      <c r="AA3681" s="4">
        <v>93568</v>
      </c>
      <c r="AB3681" s="4">
        <v>109896</v>
      </c>
      <c r="AC3681" s="4">
        <v>120134</v>
      </c>
      <c r="AD3681" s="4">
        <v>139081</v>
      </c>
      <c r="AE3681" s="4">
        <v>148529</v>
      </c>
      <c r="AF3681" s="4">
        <v>156376</v>
      </c>
      <c r="AG3681" s="4">
        <v>157333</v>
      </c>
      <c r="AH3681" s="4">
        <v>152350</v>
      </c>
      <c r="AI3681" s="4">
        <v>146197</v>
      </c>
      <c r="AJ3681" s="4">
        <v>146622</v>
      </c>
      <c r="AK3681" s="4">
        <v>148119</v>
      </c>
      <c r="AL3681" s="4">
        <v>150066</v>
      </c>
      <c r="AM3681" s="4">
        <v>157304</v>
      </c>
      <c r="AN3681" s="4">
        <v>166662</v>
      </c>
    </row>
    <row r="3682" spans="1:40" ht="15" customHeight="1" x14ac:dyDescent="0.25">
      <c r="A3682" s="4" t="str">
        <f>EB[[#This Row],[unit]] &amp; "#" &amp; EB[[#This Row],[indic_nrg]] &amp; "#" &amp; EB[[#This Row],[product]] &amp; "#" &amp; EB[[#This Row],[geo]]</f>
        <v>TJ#B_101900#3270A#CZ</v>
      </c>
      <c r="B3682" s="4" t="str">
        <f>VLOOKUP(EB[[#This Row],[product]],KS_DB[[product]:[KS]],5,FALSE)</f>
        <v>liquid</v>
      </c>
      <c r="C3682" s="4" t="str">
        <f>VLOOKUP(EB[[#This Row],[product]],KS_DB[[product]:[KS]],6,FALSE)</f>
        <v>liquid</v>
      </c>
      <c r="D3682" s="4">
        <f>VLOOKUP(EB[[#This Row],[product]],Carriers[],4,FALSE)</f>
        <v>1</v>
      </c>
      <c r="E3682" s="4">
        <f>VLOOKUP(EB[[#This Row],[indic_nrg]],Indicators[],4,FALSE)</f>
        <v>0</v>
      </c>
      <c r="F3682" s="4">
        <f>IFERROR(VLOOKUP(EB[[#This Row],[Source_carrier]],KS_DB[[product]:[KS]],6,FALSE),0)</f>
        <v>0</v>
      </c>
      <c r="G3682" s="4" t="s">
        <v>34</v>
      </c>
      <c r="H3682" s="4" t="s">
        <v>663</v>
      </c>
      <c r="I3682" s="4" t="s">
        <v>81</v>
      </c>
      <c r="J3682" s="4" t="s">
        <v>37</v>
      </c>
      <c r="K3682" s="4" t="s">
        <v>664</v>
      </c>
      <c r="L3682" s="4" t="s">
        <v>39</v>
      </c>
      <c r="M3682" s="4" t="s">
        <v>82</v>
      </c>
      <c r="N3682" s="4" t="s">
        <v>41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</row>
    <row r="3683" spans="1:40" ht="15" customHeight="1" x14ac:dyDescent="0.25">
      <c r="A3683" s="4" t="str">
        <f>EB[[#This Row],[unit]] &amp; "#" &amp; EB[[#This Row],[indic_nrg]] &amp; "#" &amp; EB[[#This Row],[product]] &amp; "#" &amp; EB[[#This Row],[geo]]</f>
        <v>TJ#B_101900#4000#CZ</v>
      </c>
      <c r="B3683" s="4" t="str">
        <f>VLOOKUP(EB[[#This Row],[product]],KS_DB[[product]:[KS]],5,FALSE)</f>
        <v>gas</v>
      </c>
      <c r="C3683" s="4" t="str">
        <f>VLOOKUP(EB[[#This Row],[product]],KS_DB[[product]:[KS]],6,FALSE)</f>
        <v>gas</v>
      </c>
      <c r="D3683" s="4">
        <f>VLOOKUP(EB[[#This Row],[product]],Carriers[],4,FALSE)</f>
        <v>0</v>
      </c>
      <c r="E3683" s="4">
        <f>VLOOKUP(EB[[#This Row],[indic_nrg]],Indicators[],4,FALSE)</f>
        <v>0</v>
      </c>
      <c r="F3683" s="4">
        <f>IFERROR(VLOOKUP(EB[[#This Row],[Source_carrier]],KS_DB[[product]:[KS]],6,FALSE),0)</f>
        <v>0</v>
      </c>
      <c r="G3683" s="4" t="s">
        <v>34</v>
      </c>
      <c r="H3683" s="4" t="s">
        <v>663</v>
      </c>
      <c r="I3683" s="4" t="s">
        <v>83</v>
      </c>
      <c r="J3683" s="4" t="s">
        <v>37</v>
      </c>
      <c r="K3683" s="4" t="s">
        <v>664</v>
      </c>
      <c r="L3683" s="4" t="s">
        <v>39</v>
      </c>
      <c r="M3683" s="4" t="s">
        <v>84</v>
      </c>
      <c r="N3683" s="4" t="s">
        <v>41</v>
      </c>
      <c r="O3683" s="4">
        <v>0</v>
      </c>
      <c r="P3683" s="4">
        <v>0</v>
      </c>
      <c r="Q3683" s="4">
        <v>3400</v>
      </c>
      <c r="R3683" s="4">
        <v>2479</v>
      </c>
      <c r="S3683" s="4">
        <v>379</v>
      </c>
      <c r="T3683" s="4">
        <v>654</v>
      </c>
      <c r="U3683" s="4">
        <v>1591</v>
      </c>
      <c r="V3683" s="4">
        <v>1365</v>
      </c>
      <c r="W3683" s="4">
        <v>1157</v>
      </c>
      <c r="X3683" s="4">
        <v>1238</v>
      </c>
      <c r="Y3683" s="4">
        <v>1223</v>
      </c>
      <c r="Z3683" s="4">
        <v>1282</v>
      </c>
      <c r="AA3683" s="4">
        <v>1390</v>
      </c>
      <c r="AB3683" s="4">
        <v>1361</v>
      </c>
      <c r="AC3683" s="4">
        <v>1460</v>
      </c>
      <c r="AD3683" s="4">
        <v>1620</v>
      </c>
      <c r="AE3683" s="4">
        <v>1836</v>
      </c>
      <c r="AF3683" s="4">
        <v>2352</v>
      </c>
      <c r="AG3683" s="4">
        <v>2876</v>
      </c>
      <c r="AH3683" s="4">
        <v>3021</v>
      </c>
      <c r="AI3683" s="4">
        <v>3099</v>
      </c>
      <c r="AJ3683" s="4">
        <v>3057</v>
      </c>
      <c r="AK3683" s="4">
        <v>2137</v>
      </c>
      <c r="AL3683" s="4">
        <v>2234</v>
      </c>
      <c r="AM3683" s="4">
        <v>2541</v>
      </c>
      <c r="AN3683" s="4">
        <v>2779</v>
      </c>
    </row>
    <row r="3684" spans="1:40" ht="15" customHeight="1" x14ac:dyDescent="0.25">
      <c r="A3684" s="4" t="str">
        <f>EB[[#This Row],[unit]] &amp; "#" &amp; EB[[#This Row],[indic_nrg]] &amp; "#" &amp; EB[[#This Row],[product]] &amp; "#" &amp; EB[[#This Row],[geo]]</f>
        <v>TJ#B_101900#4100#CZ</v>
      </c>
      <c r="B3684" s="4" t="str">
        <f>VLOOKUP(EB[[#This Row],[product]],KS_DB[[product]:[KS]],5,FALSE)</f>
        <v>gas</v>
      </c>
      <c r="C3684" s="4" t="str">
        <f>VLOOKUP(EB[[#This Row],[product]],KS_DB[[product]:[KS]],6,FALSE)</f>
        <v>gas</v>
      </c>
      <c r="D3684" s="4">
        <f>VLOOKUP(EB[[#This Row],[product]],Carriers[],4,FALSE)</f>
        <v>1</v>
      </c>
      <c r="E3684" s="4">
        <f>VLOOKUP(EB[[#This Row],[indic_nrg]],Indicators[],4,FALSE)</f>
        <v>0</v>
      </c>
      <c r="F3684" s="4">
        <f>IFERROR(VLOOKUP(EB[[#This Row],[Source_carrier]],KS_DB[[product]:[KS]],6,FALSE),0)</f>
        <v>0</v>
      </c>
      <c r="G3684" s="4" t="s">
        <v>34</v>
      </c>
      <c r="H3684" s="4" t="s">
        <v>663</v>
      </c>
      <c r="I3684" s="4" t="s">
        <v>85</v>
      </c>
      <c r="J3684" s="4" t="s">
        <v>37</v>
      </c>
      <c r="K3684" s="4" t="s">
        <v>664</v>
      </c>
      <c r="L3684" s="4" t="s">
        <v>39</v>
      </c>
      <c r="M3684" s="4" t="s">
        <v>86</v>
      </c>
      <c r="N3684" s="4" t="s">
        <v>41</v>
      </c>
      <c r="O3684" s="4">
        <v>0</v>
      </c>
      <c r="P3684" s="4">
        <v>0</v>
      </c>
      <c r="Q3684" s="4">
        <v>3400</v>
      </c>
      <c r="R3684" s="4">
        <v>2479</v>
      </c>
      <c r="S3684" s="4">
        <v>379</v>
      </c>
      <c r="T3684" s="4">
        <v>654</v>
      </c>
      <c r="U3684" s="4">
        <v>1591</v>
      </c>
      <c r="V3684" s="4">
        <v>1365</v>
      </c>
      <c r="W3684" s="4">
        <v>1157</v>
      </c>
      <c r="X3684" s="4">
        <v>1238</v>
      </c>
      <c r="Y3684" s="4">
        <v>1223</v>
      </c>
      <c r="Z3684" s="4">
        <v>1282</v>
      </c>
      <c r="AA3684" s="4">
        <v>1390</v>
      </c>
      <c r="AB3684" s="4">
        <v>1361</v>
      </c>
      <c r="AC3684" s="4">
        <v>1460</v>
      </c>
      <c r="AD3684" s="4">
        <v>1620</v>
      </c>
      <c r="AE3684" s="4">
        <v>1836</v>
      </c>
      <c r="AF3684" s="4">
        <v>2352</v>
      </c>
      <c r="AG3684" s="4">
        <v>2876</v>
      </c>
      <c r="AH3684" s="4">
        <v>3021</v>
      </c>
      <c r="AI3684" s="4">
        <v>3099</v>
      </c>
      <c r="AJ3684" s="4">
        <v>3057</v>
      </c>
      <c r="AK3684" s="4">
        <v>2137</v>
      </c>
      <c r="AL3684" s="4">
        <v>2234</v>
      </c>
      <c r="AM3684" s="4">
        <v>2541</v>
      </c>
      <c r="AN3684" s="4">
        <v>2779</v>
      </c>
    </row>
    <row r="3685" spans="1:40" ht="15" customHeight="1" x14ac:dyDescent="0.25">
      <c r="A3685" s="4" t="str">
        <f>EB[[#This Row],[unit]] &amp; "#" &amp; EB[[#This Row],[indic_nrg]] &amp; "#" &amp; EB[[#This Row],[product]] &amp; "#" &amp; EB[[#This Row],[geo]]</f>
        <v>TJ#B_101900#4200#CZ</v>
      </c>
      <c r="B3685" s="4" t="str">
        <f>VLOOKUP(EB[[#This Row],[product]],KS_DB[[product]:[KS]],5,FALSE)</f>
        <v>gas</v>
      </c>
      <c r="C3685" s="4" t="str">
        <f>VLOOKUP(EB[[#This Row],[product]],KS_DB[[product]:[KS]],6,FALSE)</f>
        <v>gas</v>
      </c>
      <c r="D3685" s="4">
        <f>VLOOKUP(EB[[#This Row],[product]],Carriers[],4,FALSE)</f>
        <v>0</v>
      </c>
      <c r="E3685" s="4">
        <f>VLOOKUP(EB[[#This Row],[indic_nrg]],Indicators[],4,FALSE)</f>
        <v>0</v>
      </c>
      <c r="F3685" s="4">
        <f>IFERROR(VLOOKUP(EB[[#This Row],[Source_carrier]],KS_DB[[product]:[KS]],6,FALSE),0)</f>
        <v>0</v>
      </c>
      <c r="G3685" s="4" t="s">
        <v>34</v>
      </c>
      <c r="H3685" s="4" t="s">
        <v>663</v>
      </c>
      <c r="I3685" s="4" t="s">
        <v>87</v>
      </c>
      <c r="J3685" s="4" t="s">
        <v>37</v>
      </c>
      <c r="K3685" s="4" t="s">
        <v>664</v>
      </c>
      <c r="L3685" s="4" t="s">
        <v>39</v>
      </c>
      <c r="M3685" s="4" t="s">
        <v>88</v>
      </c>
      <c r="N3685" s="4" t="s">
        <v>41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</v>
      </c>
      <c r="Y3685" s="4">
        <v>0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</row>
    <row r="3686" spans="1:40" ht="15" customHeight="1" x14ac:dyDescent="0.25">
      <c r="A3686" s="4" t="str">
        <f>EB[[#This Row],[unit]] &amp; "#" &amp; EB[[#This Row],[indic_nrg]] &amp; "#" &amp; EB[[#This Row],[product]] &amp; "#" &amp; EB[[#This Row],[geo]]</f>
        <v>TJ#B_101900#4210#CZ</v>
      </c>
      <c r="B3686" s="4" t="str">
        <f>VLOOKUP(EB[[#This Row],[product]],KS_DB[[product]:[KS]],5,FALSE)</f>
        <v>gas</v>
      </c>
      <c r="C3686" s="4" t="str">
        <f>VLOOKUP(EB[[#This Row],[product]],KS_DB[[product]:[KS]],6,FALSE)</f>
        <v>gas</v>
      </c>
      <c r="D3686" s="4">
        <f>VLOOKUP(EB[[#This Row],[product]],Carriers[],4,FALSE)</f>
        <v>1</v>
      </c>
      <c r="E3686" s="4">
        <f>VLOOKUP(EB[[#This Row],[indic_nrg]],Indicators[],4,FALSE)</f>
        <v>0</v>
      </c>
      <c r="F3686" s="4">
        <f>IFERROR(VLOOKUP(EB[[#This Row],[Source_carrier]],KS_DB[[product]:[KS]],6,FALSE),0)</f>
        <v>0</v>
      </c>
      <c r="G3686" s="4" t="s">
        <v>34</v>
      </c>
      <c r="H3686" s="4" t="s">
        <v>663</v>
      </c>
      <c r="I3686" s="4" t="s">
        <v>89</v>
      </c>
      <c r="J3686" s="4" t="s">
        <v>37</v>
      </c>
      <c r="K3686" s="4" t="s">
        <v>664</v>
      </c>
      <c r="L3686" s="4" t="s">
        <v>39</v>
      </c>
      <c r="M3686" s="4" t="s">
        <v>90</v>
      </c>
      <c r="N3686" s="4" t="s">
        <v>41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0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</row>
    <row r="3687" spans="1:40" ht="15" customHeight="1" x14ac:dyDescent="0.25">
      <c r="A3687" s="4" t="str">
        <f>EB[[#This Row],[unit]] &amp; "#" &amp; EB[[#This Row],[indic_nrg]] &amp; "#" &amp; EB[[#This Row],[product]] &amp; "#" &amp; EB[[#This Row],[geo]]</f>
        <v>TJ#B_101900#4220#CZ</v>
      </c>
      <c r="B3687" s="4" t="str">
        <f>VLOOKUP(EB[[#This Row],[product]],KS_DB[[product]:[KS]],5,FALSE)</f>
        <v>gas</v>
      </c>
      <c r="C3687" s="4" t="str">
        <f>VLOOKUP(EB[[#This Row],[product]],KS_DB[[product]:[KS]],6,FALSE)</f>
        <v>gas</v>
      </c>
      <c r="D3687" s="4">
        <f>VLOOKUP(EB[[#This Row],[product]],Carriers[],4,FALSE)</f>
        <v>1</v>
      </c>
      <c r="E3687" s="4">
        <f>VLOOKUP(EB[[#This Row],[indic_nrg]],Indicators[],4,FALSE)</f>
        <v>0</v>
      </c>
      <c r="F3687" s="4">
        <f>IFERROR(VLOOKUP(EB[[#This Row],[Source_carrier]],KS_DB[[product]:[KS]],6,FALSE),0)</f>
        <v>0</v>
      </c>
      <c r="G3687" s="4" t="s">
        <v>34</v>
      </c>
      <c r="H3687" s="4" t="s">
        <v>663</v>
      </c>
      <c r="I3687" s="4" t="s">
        <v>91</v>
      </c>
      <c r="J3687" s="4" t="s">
        <v>37</v>
      </c>
      <c r="K3687" s="4" t="s">
        <v>664</v>
      </c>
      <c r="L3687" s="4" t="s">
        <v>39</v>
      </c>
      <c r="M3687" s="4" t="s">
        <v>92</v>
      </c>
      <c r="N3687" s="4" t="s">
        <v>41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0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</row>
    <row r="3688" spans="1:40" ht="15" customHeight="1" x14ac:dyDescent="0.25">
      <c r="A3688" s="4" t="str">
        <f>EB[[#This Row],[unit]] &amp; "#" &amp; EB[[#This Row],[indic_nrg]] &amp; "#" &amp; EB[[#This Row],[product]] &amp; "#" &amp; EB[[#This Row],[geo]]</f>
        <v>TJ#B_101900#4230#CZ</v>
      </c>
      <c r="B3688" s="4" t="str">
        <f>VLOOKUP(EB[[#This Row],[product]],KS_DB[[product]:[KS]],5,FALSE)</f>
        <v>gas</v>
      </c>
      <c r="C3688" s="4" t="str">
        <f>VLOOKUP(EB[[#This Row],[product]],KS_DB[[product]:[KS]],6,FALSE)</f>
        <v>gas</v>
      </c>
      <c r="D3688" s="4">
        <f>VLOOKUP(EB[[#This Row],[product]],Carriers[],4,FALSE)</f>
        <v>1</v>
      </c>
      <c r="E3688" s="4">
        <f>VLOOKUP(EB[[#This Row],[indic_nrg]],Indicators[],4,FALSE)</f>
        <v>0</v>
      </c>
      <c r="F3688" s="4">
        <f>IFERROR(VLOOKUP(EB[[#This Row],[Source_carrier]],KS_DB[[product]:[KS]],6,FALSE),0)</f>
        <v>0</v>
      </c>
      <c r="G3688" s="4" t="s">
        <v>34</v>
      </c>
      <c r="H3688" s="4" t="s">
        <v>663</v>
      </c>
      <c r="I3688" s="4" t="s">
        <v>93</v>
      </c>
      <c r="J3688" s="4" t="s">
        <v>37</v>
      </c>
      <c r="K3688" s="4" t="s">
        <v>664</v>
      </c>
      <c r="L3688" s="4" t="s">
        <v>39</v>
      </c>
      <c r="M3688" s="4" t="s">
        <v>94</v>
      </c>
      <c r="N3688" s="4" t="s">
        <v>41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0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</row>
    <row r="3689" spans="1:40" ht="15" customHeight="1" x14ac:dyDescent="0.25">
      <c r="A3689" s="4" t="str">
        <f>EB[[#This Row],[unit]] &amp; "#" &amp; EB[[#This Row],[indic_nrg]] &amp; "#" &amp; EB[[#This Row],[product]] &amp; "#" &amp; EB[[#This Row],[geo]]</f>
        <v>TJ#B_101900#4240#CZ</v>
      </c>
      <c r="B3689" s="4" t="str">
        <f>VLOOKUP(EB[[#This Row],[product]],KS_DB[[product]:[KS]],5,FALSE)</f>
        <v>gas</v>
      </c>
      <c r="C3689" s="4" t="str">
        <f>VLOOKUP(EB[[#This Row],[product]],KS_DB[[product]:[KS]],6,FALSE)</f>
        <v>gas</v>
      </c>
      <c r="D3689" s="4">
        <f>VLOOKUP(EB[[#This Row],[product]],Carriers[],4,FALSE)</f>
        <v>1</v>
      </c>
      <c r="E3689" s="4">
        <f>VLOOKUP(EB[[#This Row],[indic_nrg]],Indicators[],4,FALSE)</f>
        <v>0</v>
      </c>
      <c r="F3689" s="4">
        <f>IFERROR(VLOOKUP(EB[[#This Row],[Source_carrier]],KS_DB[[product]:[KS]],6,FALSE),0)</f>
        <v>0</v>
      </c>
      <c r="G3689" s="4" t="s">
        <v>34</v>
      </c>
      <c r="H3689" s="4" t="s">
        <v>663</v>
      </c>
      <c r="I3689" s="4" t="s">
        <v>95</v>
      </c>
      <c r="J3689" s="4" t="s">
        <v>37</v>
      </c>
      <c r="K3689" s="4" t="s">
        <v>664</v>
      </c>
      <c r="L3689" s="4" t="s">
        <v>39</v>
      </c>
      <c r="M3689" s="4" t="s">
        <v>96</v>
      </c>
      <c r="N3689" s="4" t="s">
        <v>41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</row>
    <row r="3690" spans="1:40" ht="15" customHeight="1" x14ac:dyDescent="0.25">
      <c r="A3690" s="4" t="str">
        <f>EB[[#This Row],[unit]] &amp; "#" &amp; EB[[#This Row],[indic_nrg]] &amp; "#" &amp; EB[[#This Row],[product]] &amp; "#" &amp; EB[[#This Row],[geo]]</f>
        <v>TJ#B_101900#5500#CZ</v>
      </c>
      <c r="B3690" s="4" t="str">
        <f>VLOOKUP(EB[[#This Row],[product]],KS_DB[[product]:[KS]],5,FALSE)</f>
        <v>RES</v>
      </c>
      <c r="C3690" s="4" t="str">
        <f>VLOOKUP(EB[[#This Row],[product]],KS_DB[[product]:[KS]],6,FALSE)</f>
        <v>RES</v>
      </c>
      <c r="D3690" s="4">
        <f>VLOOKUP(EB[[#This Row],[product]],Carriers[],4,FALSE)</f>
        <v>0</v>
      </c>
      <c r="E3690" s="4">
        <f>VLOOKUP(EB[[#This Row],[indic_nrg]],Indicators[],4,FALSE)</f>
        <v>0</v>
      </c>
      <c r="F3690" s="4">
        <f>IFERROR(VLOOKUP(EB[[#This Row],[Source_carrier]],KS_DB[[product]:[KS]],6,FALSE),0)</f>
        <v>0</v>
      </c>
      <c r="G3690" s="4" t="s">
        <v>34</v>
      </c>
      <c r="H3690" s="4" t="s">
        <v>663</v>
      </c>
      <c r="I3690" s="4" t="s">
        <v>99</v>
      </c>
      <c r="J3690" s="4" t="s">
        <v>37</v>
      </c>
      <c r="K3690" s="4" t="s">
        <v>664</v>
      </c>
      <c r="L3690" s="4" t="s">
        <v>39</v>
      </c>
      <c r="M3690" s="4" t="s">
        <v>100</v>
      </c>
      <c r="N3690" s="4" t="s">
        <v>41</v>
      </c>
      <c r="O3690" s="4">
        <v>0</v>
      </c>
      <c r="P3690" s="4">
        <v>0</v>
      </c>
      <c r="Q3690" s="4">
        <v>111</v>
      </c>
      <c r="R3690" s="4">
        <v>222</v>
      </c>
      <c r="S3690" s="4">
        <v>407</v>
      </c>
      <c r="T3690" s="4">
        <v>666</v>
      </c>
      <c r="U3690" s="4">
        <v>925</v>
      </c>
      <c r="V3690" s="4">
        <v>1406</v>
      </c>
      <c r="W3690" s="4">
        <v>1517</v>
      </c>
      <c r="X3690" s="4">
        <v>1887</v>
      </c>
      <c r="Y3690" s="4">
        <v>2590</v>
      </c>
      <c r="Z3690" s="4">
        <v>1924</v>
      </c>
      <c r="AA3690" s="4">
        <v>2701</v>
      </c>
      <c r="AB3690" s="4">
        <v>2590</v>
      </c>
      <c r="AC3690" s="4">
        <v>1332</v>
      </c>
      <c r="AD3690" s="4">
        <v>111</v>
      </c>
      <c r="AE3690" s="4">
        <v>757</v>
      </c>
      <c r="AF3690" s="4">
        <v>1258</v>
      </c>
      <c r="AG3690" s="4">
        <v>4603</v>
      </c>
      <c r="AH3690" s="4">
        <v>8155</v>
      </c>
      <c r="AI3690" s="4">
        <v>9682</v>
      </c>
      <c r="AJ3690" s="4">
        <v>12565</v>
      </c>
      <c r="AK3690" s="4">
        <v>11525</v>
      </c>
      <c r="AL3690" s="4">
        <v>11602</v>
      </c>
      <c r="AM3690" s="4">
        <v>13262</v>
      </c>
      <c r="AN3690" s="4">
        <v>12414</v>
      </c>
    </row>
    <row r="3691" spans="1:40" ht="15" customHeight="1" x14ac:dyDescent="0.25">
      <c r="A3691" s="4" t="str">
        <f>EB[[#This Row],[unit]] &amp; "#" &amp; EB[[#This Row],[indic_nrg]] &amp; "#" &amp; EB[[#This Row],[product]] &amp; "#" &amp; EB[[#This Row],[geo]]</f>
        <v>TJ#B_101900#5532#CZ</v>
      </c>
      <c r="B3691" s="4" t="str">
        <f>VLOOKUP(EB[[#This Row],[product]],KS_DB[[product]:[KS]],5,FALSE)</f>
        <v>RES</v>
      </c>
      <c r="C3691" s="4" t="str">
        <f>VLOOKUP(EB[[#This Row],[product]],KS_DB[[product]:[KS]],6,FALSE)</f>
        <v>RES</v>
      </c>
      <c r="D3691" s="4">
        <f>VLOOKUP(EB[[#This Row],[product]],Carriers[],4,FALSE)</f>
        <v>1</v>
      </c>
      <c r="E3691" s="4">
        <f>VLOOKUP(EB[[#This Row],[indic_nrg]],Indicators[],4,FALSE)</f>
        <v>0</v>
      </c>
      <c r="F3691" s="4">
        <f>IFERROR(VLOOKUP(EB[[#This Row],[Source_carrier]],KS_DB[[product]:[KS]],6,FALSE),0)</f>
        <v>0</v>
      </c>
      <c r="G3691" s="4" t="s">
        <v>34</v>
      </c>
      <c r="H3691" s="4" t="s">
        <v>663</v>
      </c>
      <c r="I3691" s="4" t="s">
        <v>101</v>
      </c>
      <c r="J3691" s="4" t="s">
        <v>37</v>
      </c>
      <c r="K3691" s="4" t="s">
        <v>664</v>
      </c>
      <c r="L3691" s="4" t="s">
        <v>39</v>
      </c>
      <c r="M3691" s="4" t="s">
        <v>102</v>
      </c>
      <c r="N3691" s="4" t="s">
        <v>41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0</v>
      </c>
    </row>
    <row r="3692" spans="1:40" ht="15" customHeight="1" x14ac:dyDescent="0.25">
      <c r="A3692" s="4" t="str">
        <f>EB[[#This Row],[unit]] &amp; "#" &amp; EB[[#This Row],[indic_nrg]] &amp; "#" &amp; EB[[#This Row],[product]] &amp; "#" &amp; EB[[#This Row],[geo]]</f>
        <v>TJ#B_101900#5540#CZ</v>
      </c>
      <c r="B3692" s="4" t="str">
        <f>VLOOKUP(EB[[#This Row],[product]],KS_DB[[product]:[KS]],5,FALSE)</f>
        <v>biomass</v>
      </c>
      <c r="C3692" s="4" t="str">
        <f>VLOOKUP(EB[[#This Row],[product]],KS_DB[[product]:[KS]],6,FALSE)</f>
        <v>biomass</v>
      </c>
      <c r="D3692" s="4">
        <f>VLOOKUP(EB[[#This Row],[product]],Carriers[],4,FALSE)</f>
        <v>0</v>
      </c>
      <c r="E3692" s="4">
        <f>VLOOKUP(EB[[#This Row],[indic_nrg]],Indicators[],4,FALSE)</f>
        <v>0</v>
      </c>
      <c r="F3692" s="4">
        <f>IFERROR(VLOOKUP(EB[[#This Row],[Source_carrier]],KS_DB[[product]:[KS]],6,FALSE),0)</f>
        <v>0</v>
      </c>
      <c r="G3692" s="4" t="s">
        <v>34</v>
      </c>
      <c r="H3692" s="4" t="s">
        <v>663</v>
      </c>
      <c r="I3692" s="4" t="s">
        <v>103</v>
      </c>
      <c r="J3692" s="4" t="s">
        <v>37</v>
      </c>
      <c r="K3692" s="4" t="s">
        <v>664</v>
      </c>
      <c r="L3692" s="4" t="s">
        <v>39</v>
      </c>
      <c r="M3692" s="4" t="s">
        <v>104</v>
      </c>
      <c r="N3692" s="4" t="s">
        <v>41</v>
      </c>
      <c r="O3692" s="4">
        <v>0</v>
      </c>
      <c r="P3692" s="4">
        <v>0</v>
      </c>
      <c r="Q3692" s="4">
        <v>111</v>
      </c>
      <c r="R3692" s="4">
        <v>222</v>
      </c>
      <c r="S3692" s="4">
        <v>407</v>
      </c>
      <c r="T3692" s="4">
        <v>666</v>
      </c>
      <c r="U3692" s="4">
        <v>925</v>
      </c>
      <c r="V3692" s="4">
        <v>1406</v>
      </c>
      <c r="W3692" s="4">
        <v>1517</v>
      </c>
      <c r="X3692" s="4">
        <v>1887</v>
      </c>
      <c r="Y3692" s="4">
        <v>2590</v>
      </c>
      <c r="Z3692" s="4">
        <v>1924</v>
      </c>
      <c r="AA3692" s="4">
        <v>2701</v>
      </c>
      <c r="AB3692" s="4">
        <v>2590</v>
      </c>
      <c r="AC3692" s="4">
        <v>1332</v>
      </c>
      <c r="AD3692" s="4">
        <v>111</v>
      </c>
      <c r="AE3692" s="4">
        <v>757</v>
      </c>
      <c r="AF3692" s="4">
        <v>1258</v>
      </c>
      <c r="AG3692" s="4">
        <v>4603</v>
      </c>
      <c r="AH3692" s="4">
        <v>8155</v>
      </c>
      <c r="AI3692" s="4">
        <v>9682</v>
      </c>
      <c r="AJ3692" s="4">
        <v>12565</v>
      </c>
      <c r="AK3692" s="4">
        <v>11525</v>
      </c>
      <c r="AL3692" s="4">
        <v>11602</v>
      </c>
      <c r="AM3692" s="4">
        <v>13262</v>
      </c>
      <c r="AN3692" s="4">
        <v>12414</v>
      </c>
    </row>
    <row r="3693" spans="1:40" ht="15" customHeight="1" x14ac:dyDescent="0.25">
      <c r="A3693" s="4" t="str">
        <f>EB[[#This Row],[unit]] &amp; "#" &amp; EB[[#This Row],[indic_nrg]] &amp; "#" &amp; EB[[#This Row],[product]] &amp; "#" &amp; EB[[#This Row],[geo]]</f>
        <v>TJ#B_101900#5541#CZ</v>
      </c>
      <c r="B3693" s="4" t="str">
        <f>VLOOKUP(EB[[#This Row],[product]],KS_DB[[product]:[KS]],5,FALSE)</f>
        <v>biomass</v>
      </c>
      <c r="C3693" s="4" t="str">
        <f>VLOOKUP(EB[[#This Row],[product]],KS_DB[[product]:[KS]],6,FALSE)</f>
        <v>biomass</v>
      </c>
      <c r="D3693" s="4">
        <f>VLOOKUP(EB[[#This Row],[product]],Carriers[],4,FALSE)</f>
        <v>1</v>
      </c>
      <c r="E3693" s="4">
        <f>VLOOKUP(EB[[#This Row],[indic_nrg]],Indicators[],4,FALSE)</f>
        <v>0</v>
      </c>
      <c r="F3693" s="4">
        <f>IFERROR(VLOOKUP(EB[[#This Row],[Source_carrier]],KS_DB[[product]:[KS]],6,FALSE),0)</f>
        <v>0</v>
      </c>
      <c r="G3693" s="4" t="s">
        <v>34</v>
      </c>
      <c r="H3693" s="4" t="s">
        <v>663</v>
      </c>
      <c r="I3693" s="4" t="s">
        <v>105</v>
      </c>
      <c r="J3693" s="4" t="s">
        <v>37</v>
      </c>
      <c r="K3693" s="4" t="s">
        <v>664</v>
      </c>
      <c r="L3693" s="4" t="s">
        <v>39</v>
      </c>
      <c r="M3693" s="4" t="s">
        <v>106</v>
      </c>
      <c r="N3693" s="4" t="s">
        <v>41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</row>
    <row r="3694" spans="1:40" ht="15" customHeight="1" x14ac:dyDescent="0.25">
      <c r="A3694" s="4" t="str">
        <f>EB[[#This Row],[unit]] &amp; "#" &amp; EB[[#This Row],[indic_nrg]] &amp; "#" &amp; EB[[#This Row],[product]] &amp; "#" &amp; EB[[#This Row],[geo]]</f>
        <v>TJ#B_101900#5542#CZ</v>
      </c>
      <c r="B3694" s="4" t="str">
        <f>VLOOKUP(EB[[#This Row],[product]],KS_DB[[product]:[KS]],5,FALSE)</f>
        <v>biomass</v>
      </c>
      <c r="C3694" s="4" t="str">
        <f>VLOOKUP(EB[[#This Row],[product]],KS_DB[[product]:[KS]],6,FALSE)</f>
        <v>biomass</v>
      </c>
      <c r="D3694" s="4">
        <f>VLOOKUP(EB[[#This Row],[product]],Carriers[],4,FALSE)</f>
        <v>1</v>
      </c>
      <c r="E3694" s="4">
        <f>VLOOKUP(EB[[#This Row],[indic_nrg]],Indicators[],4,FALSE)</f>
        <v>0</v>
      </c>
      <c r="F3694" s="4">
        <f>IFERROR(VLOOKUP(EB[[#This Row],[Source_carrier]],KS_DB[[product]:[KS]],6,FALSE),0)</f>
        <v>0</v>
      </c>
      <c r="G3694" s="4" t="s">
        <v>34</v>
      </c>
      <c r="H3694" s="4" t="s">
        <v>663</v>
      </c>
      <c r="I3694" s="4" t="s">
        <v>107</v>
      </c>
      <c r="J3694" s="4" t="s">
        <v>37</v>
      </c>
      <c r="K3694" s="4" t="s">
        <v>664</v>
      </c>
      <c r="L3694" s="4" t="s">
        <v>39</v>
      </c>
      <c r="M3694" s="4" t="s">
        <v>108</v>
      </c>
      <c r="N3694" s="4" t="s">
        <v>41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</row>
    <row r="3695" spans="1:40" ht="15" customHeight="1" x14ac:dyDescent="0.25">
      <c r="A3695" s="4" t="str">
        <f>EB[[#This Row],[unit]] &amp; "#" &amp; EB[[#This Row],[indic_nrg]] &amp; "#" &amp; EB[[#This Row],[product]] &amp; "#" &amp; EB[[#This Row],[geo]]</f>
        <v>TJ#B_101900#55431#CZ</v>
      </c>
      <c r="B3695" s="4" t="str">
        <f>VLOOKUP(EB[[#This Row],[product]],KS_DB[[product]:[KS]],5,FALSE)</f>
        <v>biomass</v>
      </c>
      <c r="C3695" s="4" t="str">
        <f>VLOOKUP(EB[[#This Row],[product]],KS_DB[[product]:[KS]],6,FALSE)</f>
        <v>biomass</v>
      </c>
      <c r="D3695" s="4">
        <f>VLOOKUP(EB[[#This Row],[product]],Carriers[],4,FALSE)</f>
        <v>1</v>
      </c>
      <c r="E3695" s="4">
        <f>VLOOKUP(EB[[#This Row],[indic_nrg]],Indicators[],4,FALSE)</f>
        <v>0</v>
      </c>
      <c r="F3695" s="4">
        <f>IFERROR(VLOOKUP(EB[[#This Row],[Source_carrier]],KS_DB[[product]:[KS]],6,FALSE),0)</f>
        <v>0</v>
      </c>
      <c r="G3695" s="4" t="s">
        <v>34</v>
      </c>
      <c r="H3695" s="4" t="s">
        <v>663</v>
      </c>
      <c r="I3695" s="4" t="s">
        <v>109</v>
      </c>
      <c r="J3695" s="4" t="s">
        <v>37</v>
      </c>
      <c r="K3695" s="4" t="s">
        <v>664</v>
      </c>
      <c r="L3695" s="4" t="s">
        <v>39</v>
      </c>
      <c r="M3695" s="4" t="s">
        <v>110</v>
      </c>
      <c r="N3695" s="4" t="s">
        <v>41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0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</row>
    <row r="3696" spans="1:40" ht="15" customHeight="1" x14ac:dyDescent="0.25">
      <c r="A3696" s="4" t="str">
        <f>EB[[#This Row],[unit]] &amp; "#" &amp; EB[[#This Row],[indic_nrg]] &amp; "#" &amp; EB[[#This Row],[product]] &amp; "#" &amp; EB[[#This Row],[geo]]</f>
        <v>TJ#B_101900#55432#CZ</v>
      </c>
      <c r="B3696" s="4" t="str">
        <f>VLOOKUP(EB[[#This Row],[product]],KS_DB[[product]:[KS]],5,FALSE)</f>
        <v>biomass</v>
      </c>
      <c r="C3696" s="4" t="str">
        <f>VLOOKUP(EB[[#This Row],[product]],KS_DB[[product]:[KS]],6,FALSE)</f>
        <v>biomass</v>
      </c>
      <c r="D3696" s="4">
        <f>VLOOKUP(EB[[#This Row],[product]],Carriers[],4,FALSE)</f>
        <v>1</v>
      </c>
      <c r="E3696" s="4">
        <f>VLOOKUP(EB[[#This Row],[indic_nrg]],Indicators[],4,FALSE)</f>
        <v>0</v>
      </c>
      <c r="F3696" s="4">
        <f>IFERROR(VLOOKUP(EB[[#This Row],[Source_carrier]],KS_DB[[product]:[KS]],6,FALSE),0)</f>
        <v>0</v>
      </c>
      <c r="G3696" s="4" t="s">
        <v>34</v>
      </c>
      <c r="H3696" s="4" t="s">
        <v>663</v>
      </c>
      <c r="I3696" s="4" t="s">
        <v>111</v>
      </c>
      <c r="J3696" s="4" t="s">
        <v>37</v>
      </c>
      <c r="K3696" s="4" t="s">
        <v>664</v>
      </c>
      <c r="L3696" s="4" t="s">
        <v>39</v>
      </c>
      <c r="M3696" s="4" t="s">
        <v>112</v>
      </c>
      <c r="N3696" s="4" t="s">
        <v>41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4">
        <v>0</v>
      </c>
    </row>
    <row r="3697" spans="1:40" ht="15" customHeight="1" x14ac:dyDescent="0.25">
      <c r="A3697" s="4" t="str">
        <f>EB[[#This Row],[unit]] &amp; "#" &amp; EB[[#This Row],[indic_nrg]] &amp; "#" &amp; EB[[#This Row],[product]] &amp; "#" &amp; EB[[#This Row],[geo]]</f>
        <v>TJ#B_101900#5544#CZ</v>
      </c>
      <c r="B3697" s="4" t="str">
        <f>VLOOKUP(EB[[#This Row],[product]],KS_DB[[product]:[KS]],5,FALSE)</f>
        <v>biomass</v>
      </c>
      <c r="C3697" s="4" t="str">
        <f>VLOOKUP(EB[[#This Row],[product]],KS_DB[[product]:[KS]],6,FALSE)</f>
        <v>biomass</v>
      </c>
      <c r="D3697" s="4">
        <f>VLOOKUP(EB[[#This Row],[product]],Carriers[],4,FALSE)</f>
        <v>1</v>
      </c>
      <c r="E3697" s="4">
        <f>VLOOKUP(EB[[#This Row],[indic_nrg]],Indicators[],4,FALSE)</f>
        <v>0</v>
      </c>
      <c r="F3697" s="4">
        <f>IFERROR(VLOOKUP(EB[[#This Row],[Source_carrier]],KS_DB[[product]:[KS]],6,FALSE),0)</f>
        <v>0</v>
      </c>
      <c r="G3697" s="4" t="s">
        <v>34</v>
      </c>
      <c r="H3697" s="4" t="s">
        <v>663</v>
      </c>
      <c r="I3697" s="4" t="s">
        <v>113</v>
      </c>
      <c r="J3697" s="4" t="s">
        <v>37</v>
      </c>
      <c r="K3697" s="4" t="s">
        <v>664</v>
      </c>
      <c r="L3697" s="4" t="s">
        <v>39</v>
      </c>
      <c r="M3697" s="4" t="s">
        <v>114</v>
      </c>
      <c r="N3697" s="4" t="s">
        <v>41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0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</row>
    <row r="3698" spans="1:40" ht="15" customHeight="1" x14ac:dyDescent="0.25">
      <c r="A3698" s="4" t="str">
        <f>EB[[#This Row],[unit]] &amp; "#" &amp; EB[[#This Row],[indic_nrg]] &amp; "#" &amp; EB[[#This Row],[product]] &amp; "#" &amp; EB[[#This Row],[geo]]</f>
        <v>TJ#B_101900#5545#CZ</v>
      </c>
      <c r="B3698" s="4" t="str">
        <f>VLOOKUP(EB[[#This Row],[product]],KS_DB[[product]:[KS]],5,FALSE)</f>
        <v>biomass</v>
      </c>
      <c r="C3698" s="4" t="str">
        <f>VLOOKUP(EB[[#This Row],[product]],KS_DB[[product]:[KS]],6,FALSE)</f>
        <v>biomass</v>
      </c>
      <c r="D3698" s="4">
        <f>VLOOKUP(EB[[#This Row],[product]],Carriers[],4,FALSE)</f>
        <v>0</v>
      </c>
      <c r="E3698" s="4">
        <f>VLOOKUP(EB[[#This Row],[indic_nrg]],Indicators[],4,FALSE)</f>
        <v>0</v>
      </c>
      <c r="F3698" s="4">
        <f>IFERROR(VLOOKUP(EB[[#This Row],[Source_carrier]],KS_DB[[product]:[KS]],6,FALSE),0)</f>
        <v>0</v>
      </c>
      <c r="G3698" s="4" t="s">
        <v>34</v>
      </c>
      <c r="H3698" s="4" t="s">
        <v>663</v>
      </c>
      <c r="I3698" s="4" t="s">
        <v>115</v>
      </c>
      <c r="J3698" s="4" t="s">
        <v>37</v>
      </c>
      <c r="K3698" s="4" t="s">
        <v>664</v>
      </c>
      <c r="L3698" s="4" t="s">
        <v>39</v>
      </c>
      <c r="M3698" s="4" t="s">
        <v>116</v>
      </c>
      <c r="N3698" s="4" t="s">
        <v>41</v>
      </c>
      <c r="O3698" s="4">
        <v>0</v>
      </c>
      <c r="P3698" s="4">
        <v>0</v>
      </c>
      <c r="Q3698" s="4">
        <v>111</v>
      </c>
      <c r="R3698" s="4">
        <v>222</v>
      </c>
      <c r="S3698" s="4">
        <v>407</v>
      </c>
      <c r="T3698" s="4">
        <v>666</v>
      </c>
      <c r="U3698" s="4">
        <v>925</v>
      </c>
      <c r="V3698" s="4">
        <v>1406</v>
      </c>
      <c r="W3698" s="4">
        <v>1517</v>
      </c>
      <c r="X3698" s="4">
        <v>1887</v>
      </c>
      <c r="Y3698" s="4">
        <v>2590</v>
      </c>
      <c r="Z3698" s="4">
        <v>1924</v>
      </c>
      <c r="AA3698" s="4">
        <v>2701</v>
      </c>
      <c r="AB3698" s="4">
        <v>2590</v>
      </c>
      <c r="AC3698" s="4">
        <v>1332</v>
      </c>
      <c r="AD3698" s="4">
        <v>111</v>
      </c>
      <c r="AE3698" s="4">
        <v>757</v>
      </c>
      <c r="AF3698" s="4">
        <v>1258</v>
      </c>
      <c r="AG3698" s="4">
        <v>4603</v>
      </c>
      <c r="AH3698" s="4">
        <v>8155</v>
      </c>
      <c r="AI3698" s="4">
        <v>9682</v>
      </c>
      <c r="AJ3698" s="4">
        <v>12565</v>
      </c>
      <c r="AK3698" s="4">
        <v>11525</v>
      </c>
      <c r="AL3698" s="4">
        <v>11602</v>
      </c>
      <c r="AM3698" s="4">
        <v>13262</v>
      </c>
      <c r="AN3698" s="4">
        <v>12414</v>
      </c>
    </row>
    <row r="3699" spans="1:40" ht="15" customHeight="1" x14ac:dyDescent="0.25">
      <c r="A3699" s="4" t="str">
        <f>EB[[#This Row],[unit]] &amp; "#" &amp; EB[[#This Row],[indic_nrg]] &amp; "#" &amp; EB[[#This Row],[product]] &amp; "#" &amp; EB[[#This Row],[geo]]</f>
        <v>TJ#B_101900#5546#CZ</v>
      </c>
      <c r="B3699" s="4" t="str">
        <f>VLOOKUP(EB[[#This Row],[product]],KS_DB[[product]:[KS]],5,FALSE)</f>
        <v>biomass</v>
      </c>
      <c r="C3699" s="4" t="str">
        <f>VLOOKUP(EB[[#This Row],[product]],KS_DB[[product]:[KS]],6,FALSE)</f>
        <v>biomass</v>
      </c>
      <c r="D3699" s="4">
        <f>VLOOKUP(EB[[#This Row],[product]],Carriers[],4,FALSE)</f>
        <v>1</v>
      </c>
      <c r="E3699" s="4">
        <f>VLOOKUP(EB[[#This Row],[indic_nrg]],Indicators[],4,FALSE)</f>
        <v>0</v>
      </c>
      <c r="F3699" s="4">
        <f>IFERROR(VLOOKUP(EB[[#This Row],[Source_carrier]],KS_DB[[product]:[KS]],6,FALSE),0)</f>
        <v>0</v>
      </c>
      <c r="G3699" s="4" t="s">
        <v>34</v>
      </c>
      <c r="H3699" s="4" t="s">
        <v>663</v>
      </c>
      <c r="I3699" s="4" t="s">
        <v>117</v>
      </c>
      <c r="J3699" s="4" t="s">
        <v>37</v>
      </c>
      <c r="K3699" s="4" t="s">
        <v>664</v>
      </c>
      <c r="L3699" s="4" t="s">
        <v>39</v>
      </c>
      <c r="M3699" s="4" t="s">
        <v>118</v>
      </c>
      <c r="N3699" s="4" t="s">
        <v>41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  <c r="Y3699" s="4">
        <v>0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54</v>
      </c>
      <c r="AF3699" s="4">
        <v>0</v>
      </c>
      <c r="AG3699" s="4">
        <v>1458</v>
      </c>
      <c r="AH3699" s="4">
        <v>2457</v>
      </c>
      <c r="AI3699" s="4">
        <v>2430</v>
      </c>
      <c r="AJ3699" s="4">
        <v>2538</v>
      </c>
      <c r="AK3699" s="4">
        <v>2349</v>
      </c>
      <c r="AL3699" s="4">
        <v>2241</v>
      </c>
      <c r="AM3699" s="4">
        <v>2754</v>
      </c>
      <c r="AN3699" s="4">
        <v>2646</v>
      </c>
    </row>
    <row r="3700" spans="1:40" ht="15" customHeight="1" x14ac:dyDescent="0.25">
      <c r="A3700" s="4" t="str">
        <f>EB[[#This Row],[unit]] &amp; "#" &amp; EB[[#This Row],[indic_nrg]] &amp; "#" &amp; EB[[#This Row],[product]] &amp; "#" &amp; EB[[#This Row],[geo]]</f>
        <v>TJ#B_101900#5547#CZ</v>
      </c>
      <c r="B3700" s="4" t="str">
        <f>VLOOKUP(EB[[#This Row],[product]],KS_DB[[product]:[KS]],5,FALSE)</f>
        <v>biomass</v>
      </c>
      <c r="C3700" s="4" t="str">
        <f>VLOOKUP(EB[[#This Row],[product]],KS_DB[[product]:[KS]],6,FALSE)</f>
        <v>biomass</v>
      </c>
      <c r="D3700" s="4">
        <f>VLOOKUP(EB[[#This Row],[product]],Carriers[],4,FALSE)</f>
        <v>1</v>
      </c>
      <c r="E3700" s="4">
        <f>VLOOKUP(EB[[#This Row],[indic_nrg]],Indicators[],4,FALSE)</f>
        <v>0</v>
      </c>
      <c r="F3700" s="4">
        <f>IFERROR(VLOOKUP(EB[[#This Row],[Source_carrier]],KS_DB[[product]:[KS]],6,FALSE),0)</f>
        <v>0</v>
      </c>
      <c r="G3700" s="4" t="s">
        <v>34</v>
      </c>
      <c r="H3700" s="4" t="s">
        <v>663</v>
      </c>
      <c r="I3700" s="4" t="s">
        <v>119</v>
      </c>
      <c r="J3700" s="4" t="s">
        <v>37</v>
      </c>
      <c r="K3700" s="4" t="s">
        <v>664</v>
      </c>
      <c r="L3700" s="4" t="s">
        <v>39</v>
      </c>
      <c r="M3700" s="4" t="s">
        <v>120</v>
      </c>
      <c r="N3700" s="4" t="s">
        <v>41</v>
      </c>
      <c r="O3700" s="4">
        <v>0</v>
      </c>
      <c r="P3700" s="4">
        <v>0</v>
      </c>
      <c r="Q3700" s="4">
        <v>111</v>
      </c>
      <c r="R3700" s="4">
        <v>222</v>
      </c>
      <c r="S3700" s="4">
        <v>407</v>
      </c>
      <c r="T3700" s="4">
        <v>666</v>
      </c>
      <c r="U3700" s="4">
        <v>925</v>
      </c>
      <c r="V3700" s="4">
        <v>1406</v>
      </c>
      <c r="W3700" s="4">
        <v>1517</v>
      </c>
      <c r="X3700" s="4">
        <v>1887</v>
      </c>
      <c r="Y3700" s="4">
        <v>2590</v>
      </c>
      <c r="Z3700" s="4">
        <v>1924</v>
      </c>
      <c r="AA3700" s="4">
        <v>2701</v>
      </c>
      <c r="AB3700" s="4">
        <v>2590</v>
      </c>
      <c r="AC3700" s="4">
        <v>1332</v>
      </c>
      <c r="AD3700" s="4">
        <v>111</v>
      </c>
      <c r="AE3700" s="4">
        <v>703</v>
      </c>
      <c r="AF3700" s="4">
        <v>1258</v>
      </c>
      <c r="AG3700" s="4">
        <v>3145</v>
      </c>
      <c r="AH3700" s="4">
        <v>5698</v>
      </c>
      <c r="AI3700" s="4">
        <v>7252</v>
      </c>
      <c r="AJ3700" s="4">
        <v>10027</v>
      </c>
      <c r="AK3700" s="4">
        <v>9176</v>
      </c>
      <c r="AL3700" s="4">
        <v>9361</v>
      </c>
      <c r="AM3700" s="4">
        <v>10508</v>
      </c>
      <c r="AN3700" s="4">
        <v>9768</v>
      </c>
    </row>
    <row r="3701" spans="1:40" ht="15" customHeight="1" x14ac:dyDescent="0.25">
      <c r="A3701" s="4" t="str">
        <f>EB[[#This Row],[unit]] &amp; "#" &amp; EB[[#This Row],[indic_nrg]] &amp; "#" &amp; EB[[#This Row],[product]] &amp; "#" &amp; EB[[#This Row],[geo]]</f>
        <v>TJ#B_101900#5548#CZ</v>
      </c>
      <c r="B3701" s="4" t="str">
        <f>VLOOKUP(EB[[#This Row],[product]],KS_DB[[product]:[KS]],5,FALSE)</f>
        <v>biomass</v>
      </c>
      <c r="C3701" s="4" t="str">
        <f>VLOOKUP(EB[[#This Row],[product]],KS_DB[[product]:[KS]],6,FALSE)</f>
        <v>biomass</v>
      </c>
      <c r="D3701" s="4">
        <f>VLOOKUP(EB[[#This Row],[product]],Carriers[],4,FALSE)</f>
        <v>1</v>
      </c>
      <c r="E3701" s="4">
        <f>VLOOKUP(EB[[#This Row],[indic_nrg]],Indicators[],4,FALSE)</f>
        <v>0</v>
      </c>
      <c r="F3701" s="4">
        <f>IFERROR(VLOOKUP(EB[[#This Row],[Source_carrier]],KS_DB[[product]:[KS]],6,FALSE),0)</f>
        <v>0</v>
      </c>
      <c r="G3701" s="4" t="s">
        <v>34</v>
      </c>
      <c r="H3701" s="4" t="s">
        <v>663</v>
      </c>
      <c r="I3701" s="4" t="s">
        <v>121</v>
      </c>
      <c r="J3701" s="4" t="s">
        <v>37</v>
      </c>
      <c r="K3701" s="4" t="s">
        <v>664</v>
      </c>
      <c r="L3701" s="4" t="s">
        <v>39</v>
      </c>
      <c r="M3701" s="4" t="s">
        <v>122</v>
      </c>
      <c r="N3701" s="4" t="s">
        <v>41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</row>
    <row r="3702" spans="1:40" ht="15" customHeight="1" x14ac:dyDescent="0.25">
      <c r="A3702" s="4" t="str">
        <f>EB[[#This Row],[unit]] &amp; "#" &amp; EB[[#This Row],[indic_nrg]] &amp; "#" &amp; EB[[#This Row],[product]] &amp; "#" &amp; EB[[#This Row],[geo]]</f>
        <v>TJ#B_101900#5549#CZ</v>
      </c>
      <c r="B3702" s="4" t="str">
        <f>VLOOKUP(EB[[#This Row],[product]],KS_DB[[product]:[KS]],5,FALSE)</f>
        <v>biomass</v>
      </c>
      <c r="C3702" s="4" t="str">
        <f>VLOOKUP(EB[[#This Row],[product]],KS_DB[[product]:[KS]],6,FALSE)</f>
        <v>biomass</v>
      </c>
      <c r="D3702" s="4">
        <f>VLOOKUP(EB[[#This Row],[product]],Carriers[],4,FALSE)</f>
        <v>1</v>
      </c>
      <c r="E3702" s="4">
        <f>VLOOKUP(EB[[#This Row],[indic_nrg]],Indicators[],4,FALSE)</f>
        <v>0</v>
      </c>
      <c r="F3702" s="4">
        <f>IFERROR(VLOOKUP(EB[[#This Row],[Source_carrier]],KS_DB[[product]:[KS]],6,FALSE),0)</f>
        <v>0</v>
      </c>
      <c r="G3702" s="4" t="s">
        <v>34</v>
      </c>
      <c r="H3702" s="4" t="s">
        <v>663</v>
      </c>
      <c r="I3702" s="4" t="s">
        <v>123</v>
      </c>
      <c r="J3702" s="4" t="s">
        <v>37</v>
      </c>
      <c r="K3702" s="4" t="s">
        <v>664</v>
      </c>
      <c r="L3702" s="4" t="s">
        <v>39</v>
      </c>
      <c r="M3702" s="4" t="s">
        <v>124</v>
      </c>
      <c r="N3702" s="4" t="s">
        <v>41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</row>
    <row r="3703" spans="1:40" ht="15" customHeight="1" x14ac:dyDescent="0.25">
      <c r="A3703" s="4" t="str">
        <f>EB[[#This Row],[unit]] &amp; "#" &amp; EB[[#This Row],[indic_nrg]] &amp; "#" &amp; EB[[#This Row],[product]] &amp; "#" &amp; EB[[#This Row],[geo]]</f>
        <v>TJ#B_101900#5550#CZ</v>
      </c>
      <c r="B3703" s="4" t="str">
        <f>VLOOKUP(EB[[#This Row],[product]],KS_DB[[product]:[KS]],5,FALSE)</f>
        <v>RES</v>
      </c>
      <c r="C3703" s="4" t="str">
        <f>VLOOKUP(EB[[#This Row],[product]],KS_DB[[product]:[KS]],6,FALSE)</f>
        <v>RES</v>
      </c>
      <c r="D3703" s="4">
        <f>VLOOKUP(EB[[#This Row],[product]],Carriers[],4,FALSE)</f>
        <v>1</v>
      </c>
      <c r="E3703" s="4">
        <f>VLOOKUP(EB[[#This Row],[indic_nrg]],Indicators[],4,FALSE)</f>
        <v>0</v>
      </c>
      <c r="F3703" s="4">
        <f>IFERROR(VLOOKUP(EB[[#This Row],[Source_carrier]],KS_DB[[product]:[KS]],6,FALSE),0)</f>
        <v>0</v>
      </c>
      <c r="G3703" s="4" t="s">
        <v>34</v>
      </c>
      <c r="H3703" s="4" t="s">
        <v>663</v>
      </c>
      <c r="I3703" s="4" t="s">
        <v>125</v>
      </c>
      <c r="J3703" s="4" t="s">
        <v>37</v>
      </c>
      <c r="K3703" s="4" t="s">
        <v>664</v>
      </c>
      <c r="L3703" s="4" t="s">
        <v>39</v>
      </c>
      <c r="M3703" s="4" t="s">
        <v>126</v>
      </c>
      <c r="N3703" s="4" t="s">
        <v>41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0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</row>
    <row r="3704" spans="1:40" ht="15" customHeight="1" x14ac:dyDescent="0.25">
      <c r="A3704" s="4" t="str">
        <f>EB[[#This Row],[unit]] &amp; "#" &amp; EB[[#This Row],[indic_nrg]] &amp; "#" &amp; EB[[#This Row],[product]] &amp; "#" &amp; EB[[#This Row],[geo]]</f>
        <v>TJ#B_101900#6000#CZ</v>
      </c>
      <c r="B3704" s="4" t="str">
        <f>VLOOKUP(EB[[#This Row],[product]],KS_DB[[product]:[KS]],5,FALSE)</f>
        <v>electricity</v>
      </c>
      <c r="C3704" s="4" t="str">
        <f>VLOOKUP(EB[[#This Row],[product]],KS_DB[[product]:[KS]],6,FALSE)</f>
        <v>electricity</v>
      </c>
      <c r="D3704" s="4">
        <f>VLOOKUP(EB[[#This Row],[product]],Carriers[],4,FALSE)</f>
        <v>1</v>
      </c>
      <c r="E3704" s="4">
        <f>VLOOKUP(EB[[#This Row],[indic_nrg]],Indicators[],4,FALSE)</f>
        <v>0</v>
      </c>
      <c r="F3704" s="4">
        <f>IFERROR(VLOOKUP(EB[[#This Row],[Source_carrier]],KS_DB[[product]:[KS]],6,FALSE),0)</f>
        <v>0</v>
      </c>
      <c r="G3704" s="4" t="s">
        <v>34</v>
      </c>
      <c r="H3704" s="4" t="s">
        <v>663</v>
      </c>
      <c r="I3704" s="4" t="s">
        <v>127</v>
      </c>
      <c r="J3704" s="4" t="s">
        <v>37</v>
      </c>
      <c r="K3704" s="4" t="s">
        <v>664</v>
      </c>
      <c r="L3704" s="4" t="s">
        <v>39</v>
      </c>
      <c r="M3704" s="4" t="s">
        <v>128</v>
      </c>
      <c r="N3704" s="4" t="s">
        <v>41</v>
      </c>
      <c r="O3704" s="4">
        <v>11401</v>
      </c>
      <c r="P3704" s="4">
        <v>8500</v>
      </c>
      <c r="Q3704" s="4">
        <v>9724</v>
      </c>
      <c r="R3704" s="4">
        <v>9576</v>
      </c>
      <c r="S3704" s="4">
        <v>9140</v>
      </c>
      <c r="T3704" s="4">
        <v>8579</v>
      </c>
      <c r="U3704" s="4">
        <v>8957</v>
      </c>
      <c r="V3704" s="4">
        <v>8208</v>
      </c>
      <c r="W3704" s="4">
        <v>8320</v>
      </c>
      <c r="X3704" s="4">
        <v>7855</v>
      </c>
      <c r="Y3704" s="4">
        <v>8406</v>
      </c>
      <c r="Z3704" s="4">
        <v>7621</v>
      </c>
      <c r="AA3704" s="4">
        <v>7751</v>
      </c>
      <c r="AB3704" s="4">
        <v>7967</v>
      </c>
      <c r="AC3704" s="4">
        <v>7916</v>
      </c>
      <c r="AD3704" s="4">
        <v>7852</v>
      </c>
      <c r="AE3704" s="4">
        <v>7931</v>
      </c>
      <c r="AF3704" s="4">
        <v>8251</v>
      </c>
      <c r="AG3704" s="4">
        <v>7679</v>
      </c>
      <c r="AH3704" s="4">
        <v>7362</v>
      </c>
      <c r="AI3704" s="4">
        <v>5864</v>
      </c>
      <c r="AJ3704" s="4">
        <v>5782</v>
      </c>
      <c r="AK3704" s="4">
        <v>5810</v>
      </c>
      <c r="AL3704" s="4">
        <v>5731</v>
      </c>
      <c r="AM3704" s="4">
        <v>5612</v>
      </c>
      <c r="AN3704" s="4">
        <v>5792</v>
      </c>
    </row>
    <row r="3705" spans="1:40" ht="15" customHeight="1" x14ac:dyDescent="0.25">
      <c r="A3705" s="4" t="str">
        <f>EB[[#This Row],[unit]] &amp; "#" &amp; EB[[#This Row],[indic_nrg]] &amp; "#" &amp; EB[[#This Row],[product]] &amp; "#" &amp; EB[[#This Row],[geo]]</f>
        <v>TJ#B_101900#7100#CZ</v>
      </c>
      <c r="B3705" s="4" t="str">
        <f>VLOOKUP(EB[[#This Row],[product]],KS_DB[[product]:[KS]],5,FALSE)</f>
        <v>other</v>
      </c>
      <c r="C3705" s="4" t="str">
        <f>VLOOKUP(EB[[#This Row],[product]],KS_DB[[product]:[KS]],6,FALSE)</f>
        <v>other</v>
      </c>
      <c r="D3705" s="4">
        <f>VLOOKUP(EB[[#This Row],[product]],Carriers[],4,FALSE)</f>
        <v>1</v>
      </c>
      <c r="E3705" s="4">
        <f>VLOOKUP(EB[[#This Row],[indic_nrg]],Indicators[],4,FALSE)</f>
        <v>0</v>
      </c>
      <c r="F3705" s="4">
        <f>IFERROR(VLOOKUP(EB[[#This Row],[Source_carrier]],KS_DB[[product]:[KS]],6,FALSE),0)</f>
        <v>0</v>
      </c>
      <c r="G3705" s="4" t="s">
        <v>34</v>
      </c>
      <c r="H3705" s="4" t="s">
        <v>663</v>
      </c>
      <c r="I3705" s="4" t="s">
        <v>129</v>
      </c>
      <c r="J3705" s="4" t="s">
        <v>37</v>
      </c>
      <c r="K3705" s="4" t="s">
        <v>664</v>
      </c>
      <c r="L3705" s="4" t="s">
        <v>39</v>
      </c>
      <c r="M3705" s="4" t="s">
        <v>130</v>
      </c>
      <c r="N3705" s="4" t="s">
        <v>41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0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</row>
    <row r="3706" spans="1:40" ht="15" customHeight="1" x14ac:dyDescent="0.25">
      <c r="A3706" s="4" t="str">
        <f>EB[[#This Row],[unit]] &amp; "#" &amp; EB[[#This Row],[indic_nrg]] &amp; "#" &amp; EB[[#This Row],[product]] &amp; "#" &amp; EB[[#This Row],[geo]]</f>
        <v>TJ#B_101900#7200#CZ</v>
      </c>
      <c r="B3706" s="4" t="str">
        <f>VLOOKUP(EB[[#This Row],[product]],KS_DB[[product]:[KS]],5,FALSE)</f>
        <v>other</v>
      </c>
      <c r="C3706" s="4" t="str">
        <f>VLOOKUP(EB[[#This Row],[product]],KS_DB[[product]:[KS]],6,FALSE)</f>
        <v>other</v>
      </c>
      <c r="D3706" s="4">
        <f>VLOOKUP(EB[[#This Row],[product]],Carriers[],4,FALSE)</f>
        <v>0</v>
      </c>
      <c r="E3706" s="4">
        <f>VLOOKUP(EB[[#This Row],[indic_nrg]],Indicators[],4,FALSE)</f>
        <v>0</v>
      </c>
      <c r="F3706" s="4">
        <f>IFERROR(VLOOKUP(EB[[#This Row],[Source_carrier]],KS_DB[[product]:[KS]],6,FALSE),0)</f>
        <v>0</v>
      </c>
      <c r="G3706" s="4" t="s">
        <v>34</v>
      </c>
      <c r="H3706" s="4" t="s">
        <v>663</v>
      </c>
      <c r="I3706" s="4" t="s">
        <v>131</v>
      </c>
      <c r="J3706" s="4" t="s">
        <v>37</v>
      </c>
      <c r="K3706" s="4" t="s">
        <v>664</v>
      </c>
      <c r="L3706" s="4" t="s">
        <v>39</v>
      </c>
      <c r="M3706" s="4" t="s">
        <v>132</v>
      </c>
      <c r="N3706" s="4" t="s">
        <v>41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</row>
    <row r="3707" spans="1:40" ht="15" customHeight="1" x14ac:dyDescent="0.25">
      <c r="A3707" s="4" t="str">
        <f>EB[[#This Row],[unit]] &amp; "#" &amp; EB[[#This Row],[indic_nrg]] &amp; "#" &amp; EB[[#This Row],[product]] &amp; "#" &amp; EB[[#This Row],[geo]]</f>
        <v>TJ#B_101910#0000#CZ</v>
      </c>
      <c r="B3707" s="4" t="str">
        <f>VLOOKUP(EB[[#This Row],[product]],KS_DB[[product]:[KS]],5,FALSE)</f>
        <v>all</v>
      </c>
      <c r="C3707" s="4" t="str">
        <f>VLOOKUP(EB[[#This Row],[product]],KS_DB[[product]:[KS]],6,FALSE)</f>
        <v>all</v>
      </c>
      <c r="D3707" s="4">
        <f>VLOOKUP(EB[[#This Row],[product]],Carriers[],4,FALSE)</f>
        <v>0</v>
      </c>
      <c r="E3707" s="4">
        <f>VLOOKUP(EB[[#This Row],[indic_nrg]],Indicators[],4,FALSE)</f>
        <v>0</v>
      </c>
      <c r="F3707" s="4">
        <f>IFERROR(VLOOKUP(EB[[#This Row],[Source_carrier]],KS_DB[[product]:[KS]],6,FALSE),0)</f>
        <v>0</v>
      </c>
      <c r="G3707" s="4" t="s">
        <v>34</v>
      </c>
      <c r="H3707" s="4" t="s">
        <v>665</v>
      </c>
      <c r="I3707" s="4" t="s">
        <v>36</v>
      </c>
      <c r="J3707" s="4" t="s">
        <v>37</v>
      </c>
      <c r="K3707" s="4" t="s">
        <v>666</v>
      </c>
      <c r="L3707" s="4" t="s">
        <v>39</v>
      </c>
      <c r="M3707" s="4" t="s">
        <v>40</v>
      </c>
      <c r="N3707" s="4" t="s">
        <v>41</v>
      </c>
      <c r="O3707" s="4">
        <v>0</v>
      </c>
      <c r="P3707" s="4">
        <v>0</v>
      </c>
      <c r="Q3707" s="4">
        <v>0</v>
      </c>
      <c r="R3707" s="4">
        <v>5202</v>
      </c>
      <c r="S3707" s="4">
        <v>4918</v>
      </c>
      <c r="T3707" s="4">
        <v>4939</v>
      </c>
      <c r="U3707" s="4">
        <v>10443</v>
      </c>
      <c r="V3707" s="4">
        <v>9667</v>
      </c>
      <c r="W3707" s="4">
        <v>9186</v>
      </c>
      <c r="X3707" s="4">
        <v>8662</v>
      </c>
      <c r="Y3707" s="4">
        <v>8771</v>
      </c>
      <c r="Z3707" s="4">
        <v>8469</v>
      </c>
      <c r="AA3707" s="4">
        <v>8082</v>
      </c>
      <c r="AB3707" s="4">
        <v>8170</v>
      </c>
      <c r="AC3707" s="4">
        <v>7997</v>
      </c>
      <c r="AD3707" s="4">
        <v>8009</v>
      </c>
      <c r="AE3707" s="4">
        <v>8400</v>
      </c>
      <c r="AF3707" s="4">
        <v>8534</v>
      </c>
      <c r="AG3707" s="4">
        <v>8480</v>
      </c>
      <c r="AH3707" s="4">
        <v>7823</v>
      </c>
      <c r="AI3707" s="4">
        <v>9445</v>
      </c>
      <c r="AJ3707" s="4">
        <v>9292</v>
      </c>
      <c r="AK3707" s="4">
        <v>9186</v>
      </c>
      <c r="AL3707" s="4">
        <v>9035</v>
      </c>
      <c r="AM3707" s="4">
        <v>8984</v>
      </c>
      <c r="AN3707" s="4">
        <v>9056</v>
      </c>
    </row>
    <row r="3708" spans="1:40" ht="15" customHeight="1" x14ac:dyDescent="0.25">
      <c r="A3708" s="4" t="str">
        <f>EB[[#This Row],[unit]] &amp; "#" &amp; EB[[#This Row],[indic_nrg]] &amp; "#" &amp; EB[[#This Row],[product]] &amp; "#" &amp; EB[[#This Row],[geo]]</f>
        <v>TJ#B_101910#2000#CZ</v>
      </c>
      <c r="B3708" s="4" t="str">
        <f>VLOOKUP(EB[[#This Row],[product]],KS_DB[[product]:[KS]],5,FALSE)</f>
        <v>solid</v>
      </c>
      <c r="C3708" s="4" t="str">
        <f>VLOOKUP(EB[[#This Row],[product]],KS_DB[[product]:[KS]],6,FALSE)</f>
        <v>solid</v>
      </c>
      <c r="D3708" s="4">
        <f>VLOOKUP(EB[[#This Row],[product]],Carriers[],4,FALSE)</f>
        <v>0</v>
      </c>
      <c r="E3708" s="4">
        <f>VLOOKUP(EB[[#This Row],[indic_nrg]],Indicators[],4,FALSE)</f>
        <v>0</v>
      </c>
      <c r="F3708" s="4">
        <f>IFERROR(VLOOKUP(EB[[#This Row],[Source_carrier]],KS_DB[[product]:[KS]],6,FALSE),0)</f>
        <v>0</v>
      </c>
      <c r="G3708" s="4" t="s">
        <v>34</v>
      </c>
      <c r="H3708" s="4" t="s">
        <v>665</v>
      </c>
      <c r="I3708" s="4" t="s">
        <v>18</v>
      </c>
      <c r="J3708" s="4" t="s">
        <v>37</v>
      </c>
      <c r="K3708" s="4" t="s">
        <v>666</v>
      </c>
      <c r="L3708" s="4" t="s">
        <v>39</v>
      </c>
      <c r="M3708" s="4" t="s">
        <v>42</v>
      </c>
      <c r="N3708" s="4" t="s">
        <v>41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0</v>
      </c>
      <c r="AB3708" s="4">
        <v>0</v>
      </c>
      <c r="AC3708" s="4">
        <v>0</v>
      </c>
      <c r="AD3708" s="4">
        <v>14</v>
      </c>
      <c r="AE3708" s="4">
        <v>38</v>
      </c>
      <c r="AF3708" s="4">
        <v>34</v>
      </c>
      <c r="AG3708" s="4">
        <v>37</v>
      </c>
      <c r="AH3708" s="4">
        <v>14</v>
      </c>
      <c r="AI3708" s="4">
        <v>14</v>
      </c>
      <c r="AJ3708" s="4">
        <v>12</v>
      </c>
      <c r="AK3708" s="4">
        <v>13</v>
      </c>
      <c r="AL3708" s="4">
        <v>15</v>
      </c>
      <c r="AM3708" s="4">
        <v>38</v>
      </c>
      <c r="AN3708" s="4">
        <v>38</v>
      </c>
    </row>
    <row r="3709" spans="1:40" ht="15" customHeight="1" x14ac:dyDescent="0.25">
      <c r="A3709" s="4" t="str">
        <f>EB[[#This Row],[unit]] &amp; "#" &amp; EB[[#This Row],[indic_nrg]] &amp; "#" &amp; EB[[#This Row],[product]] &amp; "#" &amp; EB[[#This Row],[geo]]</f>
        <v>TJ#B_101910#2100#CZ</v>
      </c>
      <c r="B3709" s="4" t="str">
        <f>VLOOKUP(EB[[#This Row],[product]],KS_DB[[product]:[KS]],5,FALSE)</f>
        <v>solid</v>
      </c>
      <c r="C3709" s="4" t="str">
        <f>VLOOKUP(EB[[#This Row],[product]],KS_DB[[product]:[KS]],6,FALSE)</f>
        <v>solid</v>
      </c>
      <c r="D3709" s="4">
        <f>VLOOKUP(EB[[#This Row],[product]],Carriers[],4,FALSE)</f>
        <v>0</v>
      </c>
      <c r="E3709" s="4">
        <f>VLOOKUP(EB[[#This Row],[indic_nrg]],Indicators[],4,FALSE)</f>
        <v>0</v>
      </c>
      <c r="F3709" s="4">
        <f>IFERROR(VLOOKUP(EB[[#This Row],[Source_carrier]],KS_DB[[product]:[KS]],6,FALSE),0)</f>
        <v>0</v>
      </c>
      <c r="G3709" s="4" t="s">
        <v>34</v>
      </c>
      <c r="H3709" s="4" t="s">
        <v>665</v>
      </c>
      <c r="I3709" s="4" t="s">
        <v>43</v>
      </c>
      <c r="J3709" s="4" t="s">
        <v>37</v>
      </c>
      <c r="K3709" s="4" t="s">
        <v>666</v>
      </c>
      <c r="L3709" s="4" t="s">
        <v>39</v>
      </c>
      <c r="M3709" s="4" t="s">
        <v>44</v>
      </c>
      <c r="N3709" s="4" t="s">
        <v>41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0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22</v>
      </c>
      <c r="AF3709" s="4">
        <v>21</v>
      </c>
      <c r="AG3709" s="4">
        <v>23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25</v>
      </c>
      <c r="AN3709" s="4">
        <v>25</v>
      </c>
    </row>
    <row r="3710" spans="1:40" ht="15" customHeight="1" x14ac:dyDescent="0.25">
      <c r="A3710" s="4" t="str">
        <f>EB[[#This Row],[unit]] &amp; "#" &amp; EB[[#This Row],[indic_nrg]] &amp; "#" &amp; EB[[#This Row],[product]] &amp; "#" &amp; EB[[#This Row],[geo]]</f>
        <v>TJ#B_101910#2112#CZ</v>
      </c>
      <c r="B3710" s="4" t="str">
        <f>VLOOKUP(EB[[#This Row],[product]],KS_DB[[product]:[KS]],5,FALSE)</f>
        <v>solid</v>
      </c>
      <c r="C3710" s="4" t="str">
        <f>VLOOKUP(EB[[#This Row],[product]],KS_DB[[product]:[KS]],6,FALSE)</f>
        <v>solid</v>
      </c>
      <c r="D3710" s="4">
        <f>VLOOKUP(EB[[#This Row],[product]],Carriers[],4,FALSE)</f>
        <v>1</v>
      </c>
      <c r="E3710" s="4">
        <f>VLOOKUP(EB[[#This Row],[indic_nrg]],Indicators[],4,FALSE)</f>
        <v>0</v>
      </c>
      <c r="F3710" s="4">
        <f>IFERROR(VLOOKUP(EB[[#This Row],[Source_carrier]],KS_DB[[product]:[KS]],6,FALSE),0)</f>
        <v>0</v>
      </c>
      <c r="G3710" s="4" t="s">
        <v>34</v>
      </c>
      <c r="H3710" s="4" t="s">
        <v>665</v>
      </c>
      <c r="I3710" s="4" t="s">
        <v>45</v>
      </c>
      <c r="J3710" s="4" t="s">
        <v>37</v>
      </c>
      <c r="K3710" s="4" t="s">
        <v>666</v>
      </c>
      <c r="L3710" s="4" t="s">
        <v>39</v>
      </c>
      <c r="M3710" s="4" t="s">
        <v>46</v>
      </c>
      <c r="N3710" s="4" t="s">
        <v>41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</row>
    <row r="3711" spans="1:40" ht="15" customHeight="1" x14ac:dyDescent="0.25">
      <c r="A3711" s="4" t="str">
        <f>EB[[#This Row],[unit]] &amp; "#" &amp; EB[[#This Row],[indic_nrg]] &amp; "#" &amp; EB[[#This Row],[product]] &amp; "#" &amp; EB[[#This Row],[geo]]</f>
        <v>TJ#B_101910#2115#CZ</v>
      </c>
      <c r="B3711" s="4" t="str">
        <f>VLOOKUP(EB[[#This Row],[product]],KS_DB[[product]:[KS]],5,FALSE)</f>
        <v>solid</v>
      </c>
      <c r="C3711" s="4" t="str">
        <f>VLOOKUP(EB[[#This Row],[product]],KS_DB[[product]:[KS]],6,FALSE)</f>
        <v>solid</v>
      </c>
      <c r="D3711" s="4">
        <f>VLOOKUP(EB[[#This Row],[product]],Carriers[],4,FALSE)</f>
        <v>1</v>
      </c>
      <c r="E3711" s="4">
        <f>VLOOKUP(EB[[#This Row],[indic_nrg]],Indicators[],4,FALSE)</f>
        <v>0</v>
      </c>
      <c r="F3711" s="4">
        <f>IFERROR(VLOOKUP(EB[[#This Row],[Source_carrier]],KS_DB[[product]:[KS]],6,FALSE),0)</f>
        <v>0</v>
      </c>
      <c r="G3711" s="4" t="s">
        <v>34</v>
      </c>
      <c r="H3711" s="4" t="s">
        <v>665</v>
      </c>
      <c r="I3711" s="4" t="s">
        <v>47</v>
      </c>
      <c r="J3711" s="4" t="s">
        <v>37</v>
      </c>
      <c r="K3711" s="4" t="s">
        <v>666</v>
      </c>
      <c r="L3711" s="4" t="s">
        <v>39</v>
      </c>
      <c r="M3711" s="4" t="s">
        <v>48</v>
      </c>
      <c r="N3711" s="4" t="s">
        <v>41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  <c r="Y3711" s="4">
        <v>0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</row>
    <row r="3712" spans="1:40" ht="15" customHeight="1" x14ac:dyDescent="0.25">
      <c r="A3712" s="4" t="str">
        <f>EB[[#This Row],[unit]] &amp; "#" &amp; EB[[#This Row],[indic_nrg]] &amp; "#" &amp; EB[[#This Row],[product]] &amp; "#" &amp; EB[[#This Row],[geo]]</f>
        <v>TJ#B_101910#2116#CZ</v>
      </c>
      <c r="B3712" s="4" t="str">
        <f>VLOOKUP(EB[[#This Row],[product]],KS_DB[[product]:[KS]],5,FALSE)</f>
        <v>solid</v>
      </c>
      <c r="C3712" s="4" t="str">
        <f>VLOOKUP(EB[[#This Row],[product]],KS_DB[[product]:[KS]],6,FALSE)</f>
        <v>solid</v>
      </c>
      <c r="D3712" s="4">
        <f>VLOOKUP(EB[[#This Row],[product]],Carriers[],4,FALSE)</f>
        <v>1</v>
      </c>
      <c r="E3712" s="4">
        <f>VLOOKUP(EB[[#This Row],[indic_nrg]],Indicators[],4,FALSE)</f>
        <v>0</v>
      </c>
      <c r="F3712" s="4">
        <f>IFERROR(VLOOKUP(EB[[#This Row],[Source_carrier]],KS_DB[[product]:[KS]],6,FALSE),0)</f>
        <v>0</v>
      </c>
      <c r="G3712" s="4" t="s">
        <v>34</v>
      </c>
      <c r="H3712" s="4" t="s">
        <v>665</v>
      </c>
      <c r="I3712" s="4" t="s">
        <v>49</v>
      </c>
      <c r="J3712" s="4" t="s">
        <v>37</v>
      </c>
      <c r="K3712" s="4" t="s">
        <v>666</v>
      </c>
      <c r="L3712" s="4" t="s">
        <v>39</v>
      </c>
      <c r="M3712" s="4" t="s">
        <v>50</v>
      </c>
      <c r="N3712" s="4" t="s">
        <v>41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4">
        <v>0</v>
      </c>
    </row>
    <row r="3713" spans="1:40" ht="15" customHeight="1" x14ac:dyDescent="0.25">
      <c r="A3713" s="4" t="str">
        <f>EB[[#This Row],[unit]] &amp; "#" &amp; EB[[#This Row],[indic_nrg]] &amp; "#" &amp; EB[[#This Row],[product]] &amp; "#" &amp; EB[[#This Row],[geo]]</f>
        <v>TJ#B_101910#2117#CZ</v>
      </c>
      <c r="B3713" s="4" t="str">
        <f>VLOOKUP(EB[[#This Row],[product]],KS_DB[[product]:[KS]],5,FALSE)</f>
        <v>solid</v>
      </c>
      <c r="C3713" s="4" t="str">
        <f>VLOOKUP(EB[[#This Row],[product]],KS_DB[[product]:[KS]],6,FALSE)</f>
        <v>solid</v>
      </c>
      <c r="D3713" s="4">
        <f>VLOOKUP(EB[[#This Row],[product]],Carriers[],4,FALSE)</f>
        <v>1</v>
      </c>
      <c r="E3713" s="4">
        <f>VLOOKUP(EB[[#This Row],[indic_nrg]],Indicators[],4,FALSE)</f>
        <v>0</v>
      </c>
      <c r="F3713" s="4">
        <f>IFERROR(VLOOKUP(EB[[#This Row],[Source_carrier]],KS_DB[[product]:[KS]],6,FALSE),0)</f>
        <v>0</v>
      </c>
      <c r="G3713" s="4" t="s">
        <v>34</v>
      </c>
      <c r="H3713" s="4" t="s">
        <v>665</v>
      </c>
      <c r="I3713" s="4" t="s">
        <v>51</v>
      </c>
      <c r="J3713" s="4" t="s">
        <v>37</v>
      </c>
      <c r="K3713" s="4" t="s">
        <v>666</v>
      </c>
      <c r="L3713" s="4" t="s">
        <v>39</v>
      </c>
      <c r="M3713" s="4" t="s">
        <v>52</v>
      </c>
      <c r="N3713" s="4" t="s">
        <v>41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22</v>
      </c>
      <c r="AF3713" s="4">
        <v>21</v>
      </c>
      <c r="AG3713" s="4">
        <v>23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25</v>
      </c>
      <c r="AN3713" s="4">
        <v>25</v>
      </c>
    </row>
    <row r="3714" spans="1:40" ht="15" customHeight="1" x14ac:dyDescent="0.25">
      <c r="A3714" s="4" t="str">
        <f>EB[[#This Row],[unit]] &amp; "#" &amp; EB[[#This Row],[indic_nrg]] &amp; "#" &amp; EB[[#This Row],[product]] &amp; "#" &amp; EB[[#This Row],[geo]]</f>
        <v>TJ#B_101910#2118#CZ</v>
      </c>
      <c r="B3714" s="4" t="str">
        <f>VLOOKUP(EB[[#This Row],[product]],KS_DB[[product]:[KS]],5,FALSE)</f>
        <v>solid</v>
      </c>
      <c r="C3714" s="4" t="str">
        <f>VLOOKUP(EB[[#This Row],[product]],KS_DB[[product]:[KS]],6,FALSE)</f>
        <v>solid</v>
      </c>
      <c r="D3714" s="4">
        <f>VLOOKUP(EB[[#This Row],[product]],Carriers[],4,FALSE)</f>
        <v>1</v>
      </c>
      <c r="E3714" s="4">
        <f>VLOOKUP(EB[[#This Row],[indic_nrg]],Indicators[],4,FALSE)</f>
        <v>0</v>
      </c>
      <c r="F3714" s="4">
        <f>IFERROR(VLOOKUP(EB[[#This Row],[Source_carrier]],KS_DB[[product]:[KS]],6,FALSE),0)</f>
        <v>0</v>
      </c>
      <c r="G3714" s="4" t="s">
        <v>34</v>
      </c>
      <c r="H3714" s="4" t="s">
        <v>665</v>
      </c>
      <c r="I3714" s="4" t="s">
        <v>53</v>
      </c>
      <c r="J3714" s="4" t="s">
        <v>37</v>
      </c>
      <c r="K3714" s="4" t="s">
        <v>666</v>
      </c>
      <c r="L3714" s="4" t="s">
        <v>39</v>
      </c>
      <c r="M3714" s="4" t="s">
        <v>54</v>
      </c>
      <c r="N3714" s="4" t="s">
        <v>41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  <c r="Y3714" s="4">
        <v>0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4">
        <v>0</v>
      </c>
    </row>
    <row r="3715" spans="1:40" ht="15" customHeight="1" x14ac:dyDescent="0.25">
      <c r="A3715" s="4" t="str">
        <f>EB[[#This Row],[unit]] &amp; "#" &amp; EB[[#This Row],[indic_nrg]] &amp; "#" &amp; EB[[#This Row],[product]] &amp; "#" &amp; EB[[#This Row],[geo]]</f>
        <v>TJ#B_101910#2121#CZ</v>
      </c>
      <c r="B3715" s="4" t="str">
        <f>VLOOKUP(EB[[#This Row],[product]],KS_DB[[product]:[KS]],5,FALSE)</f>
        <v>solid</v>
      </c>
      <c r="C3715" s="4" t="str">
        <f>VLOOKUP(EB[[#This Row],[product]],KS_DB[[product]:[KS]],6,FALSE)</f>
        <v>solid</v>
      </c>
      <c r="D3715" s="4">
        <f>VLOOKUP(EB[[#This Row],[product]],Carriers[],4,FALSE)</f>
        <v>1</v>
      </c>
      <c r="E3715" s="4">
        <f>VLOOKUP(EB[[#This Row],[indic_nrg]],Indicators[],4,FALSE)</f>
        <v>0</v>
      </c>
      <c r="F3715" s="4">
        <f>IFERROR(VLOOKUP(EB[[#This Row],[Source_carrier]],KS_DB[[product]:[KS]],6,FALSE),0)</f>
        <v>0</v>
      </c>
      <c r="G3715" s="4" t="s">
        <v>34</v>
      </c>
      <c r="H3715" s="4" t="s">
        <v>665</v>
      </c>
      <c r="I3715" s="4" t="s">
        <v>55</v>
      </c>
      <c r="J3715" s="4" t="s">
        <v>37</v>
      </c>
      <c r="K3715" s="4" t="s">
        <v>666</v>
      </c>
      <c r="L3715" s="4" t="s">
        <v>39</v>
      </c>
      <c r="M3715" s="4" t="s">
        <v>56</v>
      </c>
      <c r="N3715" s="4" t="s">
        <v>41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</row>
    <row r="3716" spans="1:40" ht="15" customHeight="1" x14ac:dyDescent="0.25">
      <c r="A3716" s="4" t="str">
        <f>EB[[#This Row],[unit]] &amp; "#" &amp; EB[[#This Row],[indic_nrg]] &amp; "#" &amp; EB[[#This Row],[product]] &amp; "#" &amp; EB[[#This Row],[geo]]</f>
        <v>TJ#B_101910#2122#CZ</v>
      </c>
      <c r="B3716" s="4" t="str">
        <f>VLOOKUP(EB[[#This Row],[product]],KS_DB[[product]:[KS]],5,FALSE)</f>
        <v>solid</v>
      </c>
      <c r="C3716" s="4" t="str">
        <f>VLOOKUP(EB[[#This Row],[product]],KS_DB[[product]:[KS]],6,FALSE)</f>
        <v>solid</v>
      </c>
      <c r="D3716" s="4">
        <f>VLOOKUP(EB[[#This Row],[product]],Carriers[],4,FALSE)</f>
        <v>1</v>
      </c>
      <c r="E3716" s="4">
        <f>VLOOKUP(EB[[#This Row],[indic_nrg]],Indicators[],4,FALSE)</f>
        <v>0</v>
      </c>
      <c r="F3716" s="4">
        <f>IFERROR(VLOOKUP(EB[[#This Row],[Source_carrier]],KS_DB[[product]:[KS]],6,FALSE),0)</f>
        <v>0</v>
      </c>
      <c r="G3716" s="4" t="s">
        <v>34</v>
      </c>
      <c r="H3716" s="4" t="s">
        <v>665</v>
      </c>
      <c r="I3716" s="4" t="s">
        <v>57</v>
      </c>
      <c r="J3716" s="4" t="s">
        <v>37</v>
      </c>
      <c r="K3716" s="4" t="s">
        <v>666</v>
      </c>
      <c r="L3716" s="4" t="s">
        <v>39</v>
      </c>
      <c r="M3716" s="4" t="s">
        <v>58</v>
      </c>
      <c r="N3716" s="4" t="s">
        <v>41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</row>
    <row r="3717" spans="1:40" ht="15" customHeight="1" x14ac:dyDescent="0.25">
      <c r="A3717" s="4" t="str">
        <f>EB[[#This Row],[unit]] &amp; "#" &amp; EB[[#This Row],[indic_nrg]] &amp; "#" &amp; EB[[#This Row],[product]] &amp; "#" &amp; EB[[#This Row],[geo]]</f>
        <v>TJ#B_101910#2130#CZ</v>
      </c>
      <c r="B3717" s="4" t="str">
        <f>VLOOKUP(EB[[#This Row],[product]],KS_DB[[product]:[KS]],5,FALSE)</f>
        <v>solid</v>
      </c>
      <c r="C3717" s="4" t="str">
        <f>VLOOKUP(EB[[#This Row],[product]],KS_DB[[product]:[KS]],6,FALSE)</f>
        <v>solid</v>
      </c>
      <c r="D3717" s="4">
        <f>VLOOKUP(EB[[#This Row],[product]],Carriers[],4,FALSE)</f>
        <v>1</v>
      </c>
      <c r="E3717" s="4">
        <f>VLOOKUP(EB[[#This Row],[indic_nrg]],Indicators[],4,FALSE)</f>
        <v>0</v>
      </c>
      <c r="F3717" s="4">
        <f>IFERROR(VLOOKUP(EB[[#This Row],[Source_carrier]],KS_DB[[product]:[KS]],6,FALSE),0)</f>
        <v>0</v>
      </c>
      <c r="G3717" s="4" t="s">
        <v>34</v>
      </c>
      <c r="H3717" s="4" t="s">
        <v>665</v>
      </c>
      <c r="I3717" s="4" t="s">
        <v>59</v>
      </c>
      <c r="J3717" s="4" t="s">
        <v>37</v>
      </c>
      <c r="K3717" s="4" t="s">
        <v>666</v>
      </c>
      <c r="L3717" s="4" t="s">
        <v>39</v>
      </c>
      <c r="M3717" s="4" t="s">
        <v>60</v>
      </c>
      <c r="N3717" s="4" t="s">
        <v>41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</row>
    <row r="3718" spans="1:40" ht="15" customHeight="1" x14ac:dyDescent="0.25">
      <c r="A3718" s="4" t="str">
        <f>EB[[#This Row],[unit]] &amp; "#" &amp; EB[[#This Row],[indic_nrg]] &amp; "#" &amp; EB[[#This Row],[product]] &amp; "#" &amp; EB[[#This Row],[geo]]</f>
        <v>TJ#B_101910#2200#CZ</v>
      </c>
      <c r="B3718" s="4" t="str">
        <f>VLOOKUP(EB[[#This Row],[product]],KS_DB[[product]:[KS]],5,FALSE)</f>
        <v>solid</v>
      </c>
      <c r="C3718" s="4" t="str">
        <f>VLOOKUP(EB[[#This Row],[product]],KS_DB[[product]:[KS]],6,FALSE)</f>
        <v>solid</v>
      </c>
      <c r="D3718" s="4">
        <f>VLOOKUP(EB[[#This Row],[product]],Carriers[],4,FALSE)</f>
        <v>0</v>
      </c>
      <c r="E3718" s="4">
        <f>VLOOKUP(EB[[#This Row],[indic_nrg]],Indicators[],4,FALSE)</f>
        <v>0</v>
      </c>
      <c r="F3718" s="4">
        <f>IFERROR(VLOOKUP(EB[[#This Row],[Source_carrier]],KS_DB[[product]:[KS]],6,FALSE),0)</f>
        <v>0</v>
      </c>
      <c r="G3718" s="4" t="s">
        <v>34</v>
      </c>
      <c r="H3718" s="4" t="s">
        <v>665</v>
      </c>
      <c r="I3718" s="4" t="s">
        <v>61</v>
      </c>
      <c r="J3718" s="4" t="s">
        <v>37</v>
      </c>
      <c r="K3718" s="4" t="s">
        <v>666</v>
      </c>
      <c r="L3718" s="4" t="s">
        <v>39</v>
      </c>
      <c r="M3718" s="4" t="s">
        <v>62</v>
      </c>
      <c r="N3718" s="4" t="s">
        <v>41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14</v>
      </c>
      <c r="AE3718" s="4">
        <v>15</v>
      </c>
      <c r="AF3718" s="4">
        <v>13</v>
      </c>
      <c r="AG3718" s="4">
        <v>14</v>
      </c>
      <c r="AH3718" s="4">
        <v>14</v>
      </c>
      <c r="AI3718" s="4">
        <v>14</v>
      </c>
      <c r="AJ3718" s="4">
        <v>12</v>
      </c>
      <c r="AK3718" s="4">
        <v>13</v>
      </c>
      <c r="AL3718" s="4">
        <v>15</v>
      </c>
      <c r="AM3718" s="4">
        <v>12</v>
      </c>
      <c r="AN3718" s="4">
        <v>13</v>
      </c>
    </row>
    <row r="3719" spans="1:40" ht="15" customHeight="1" x14ac:dyDescent="0.25">
      <c r="A3719" s="4" t="str">
        <f>EB[[#This Row],[unit]] &amp; "#" &amp; EB[[#This Row],[indic_nrg]] &amp; "#" &amp; EB[[#This Row],[product]] &amp; "#" &amp; EB[[#This Row],[geo]]</f>
        <v>TJ#B_101910#2210#CZ</v>
      </c>
      <c r="B3719" s="4" t="str">
        <f>VLOOKUP(EB[[#This Row],[product]],KS_DB[[product]:[KS]],5,FALSE)</f>
        <v>solid</v>
      </c>
      <c r="C3719" s="4" t="str">
        <f>VLOOKUP(EB[[#This Row],[product]],KS_DB[[product]:[KS]],6,FALSE)</f>
        <v>solid</v>
      </c>
      <c r="D3719" s="4">
        <f>VLOOKUP(EB[[#This Row],[product]],Carriers[],4,FALSE)</f>
        <v>1</v>
      </c>
      <c r="E3719" s="4">
        <f>VLOOKUP(EB[[#This Row],[indic_nrg]],Indicators[],4,FALSE)</f>
        <v>0</v>
      </c>
      <c r="F3719" s="4">
        <f>IFERROR(VLOOKUP(EB[[#This Row],[Source_carrier]],KS_DB[[product]:[KS]],6,FALSE),0)</f>
        <v>0</v>
      </c>
      <c r="G3719" s="4" t="s">
        <v>34</v>
      </c>
      <c r="H3719" s="4" t="s">
        <v>665</v>
      </c>
      <c r="I3719" s="4" t="s">
        <v>63</v>
      </c>
      <c r="J3719" s="4" t="s">
        <v>37</v>
      </c>
      <c r="K3719" s="4" t="s">
        <v>666</v>
      </c>
      <c r="L3719" s="4" t="s">
        <v>39</v>
      </c>
      <c r="M3719" s="4" t="s">
        <v>64</v>
      </c>
      <c r="N3719" s="4" t="s">
        <v>41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0</v>
      </c>
      <c r="AA3719" s="4">
        <v>0</v>
      </c>
      <c r="AB3719" s="4">
        <v>0</v>
      </c>
      <c r="AC3719" s="4">
        <v>0</v>
      </c>
      <c r="AD3719" s="4">
        <v>14</v>
      </c>
      <c r="AE3719" s="4">
        <v>15</v>
      </c>
      <c r="AF3719" s="4">
        <v>13</v>
      </c>
      <c r="AG3719" s="4">
        <v>14</v>
      </c>
      <c r="AH3719" s="4">
        <v>14</v>
      </c>
      <c r="AI3719" s="4">
        <v>14</v>
      </c>
      <c r="AJ3719" s="4">
        <v>12</v>
      </c>
      <c r="AK3719" s="4">
        <v>13</v>
      </c>
      <c r="AL3719" s="4">
        <v>15</v>
      </c>
      <c r="AM3719" s="4">
        <v>12</v>
      </c>
      <c r="AN3719" s="4">
        <v>13</v>
      </c>
    </row>
    <row r="3720" spans="1:40" ht="15" customHeight="1" x14ac:dyDescent="0.25">
      <c r="A3720" s="4" t="str">
        <f>EB[[#This Row],[unit]] &amp; "#" &amp; EB[[#This Row],[indic_nrg]] &amp; "#" &amp; EB[[#This Row],[product]] &amp; "#" &amp; EB[[#This Row],[geo]]</f>
        <v>TJ#B_101910#2230#CZ</v>
      </c>
      <c r="B3720" s="4" t="str">
        <f>VLOOKUP(EB[[#This Row],[product]],KS_DB[[product]:[KS]],5,FALSE)</f>
        <v>solid</v>
      </c>
      <c r="C3720" s="4" t="str">
        <f>VLOOKUP(EB[[#This Row],[product]],KS_DB[[product]:[KS]],6,FALSE)</f>
        <v>solid</v>
      </c>
      <c r="D3720" s="4">
        <f>VLOOKUP(EB[[#This Row],[product]],Carriers[],4,FALSE)</f>
        <v>1</v>
      </c>
      <c r="E3720" s="4">
        <f>VLOOKUP(EB[[#This Row],[indic_nrg]],Indicators[],4,FALSE)</f>
        <v>0</v>
      </c>
      <c r="F3720" s="4">
        <f>IFERROR(VLOOKUP(EB[[#This Row],[Source_carrier]],KS_DB[[product]:[KS]],6,FALSE),0)</f>
        <v>0</v>
      </c>
      <c r="G3720" s="4" t="s">
        <v>34</v>
      </c>
      <c r="H3720" s="4" t="s">
        <v>665</v>
      </c>
      <c r="I3720" s="4" t="s">
        <v>65</v>
      </c>
      <c r="J3720" s="4" t="s">
        <v>37</v>
      </c>
      <c r="K3720" s="4" t="s">
        <v>666</v>
      </c>
      <c r="L3720" s="4" t="s">
        <v>39</v>
      </c>
      <c r="M3720" s="4" t="s">
        <v>66</v>
      </c>
      <c r="N3720" s="4" t="s">
        <v>41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</row>
    <row r="3721" spans="1:40" ht="15" customHeight="1" x14ac:dyDescent="0.25">
      <c r="A3721" s="4" t="str">
        <f>EB[[#This Row],[unit]] &amp; "#" &amp; EB[[#This Row],[indic_nrg]] &amp; "#" &amp; EB[[#This Row],[product]] &amp; "#" &amp; EB[[#This Row],[geo]]</f>
        <v>TJ#B_101910#2310#CZ</v>
      </c>
      <c r="B3721" s="4" t="str">
        <f>VLOOKUP(EB[[#This Row],[product]],KS_DB[[product]:[KS]],5,FALSE)</f>
        <v>solid</v>
      </c>
      <c r="C3721" s="4" t="str">
        <f>VLOOKUP(EB[[#This Row],[product]],KS_DB[[product]:[KS]],6,FALSE)</f>
        <v>solid</v>
      </c>
      <c r="D3721" s="4">
        <f>VLOOKUP(EB[[#This Row],[product]],Carriers[],4,FALSE)</f>
        <v>1</v>
      </c>
      <c r="E3721" s="4">
        <f>VLOOKUP(EB[[#This Row],[indic_nrg]],Indicators[],4,FALSE)</f>
        <v>0</v>
      </c>
      <c r="F3721" s="4">
        <f>IFERROR(VLOOKUP(EB[[#This Row],[Source_carrier]],KS_DB[[product]:[KS]],6,FALSE),0)</f>
        <v>0</v>
      </c>
      <c r="G3721" s="4" t="s">
        <v>34</v>
      </c>
      <c r="H3721" s="4" t="s">
        <v>665</v>
      </c>
      <c r="I3721" s="4" t="s">
        <v>67</v>
      </c>
      <c r="J3721" s="4" t="s">
        <v>37</v>
      </c>
      <c r="K3721" s="4" t="s">
        <v>666</v>
      </c>
      <c r="L3721" s="4" t="s">
        <v>39</v>
      </c>
      <c r="M3721" s="4" t="s">
        <v>68</v>
      </c>
      <c r="N3721" s="4" t="s">
        <v>41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  <c r="Y3721" s="4">
        <v>0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</row>
    <row r="3722" spans="1:40" ht="15" customHeight="1" x14ac:dyDescent="0.25">
      <c r="A3722" s="4" t="str">
        <f>EB[[#This Row],[unit]] &amp; "#" &amp; EB[[#This Row],[indic_nrg]] &amp; "#" &amp; EB[[#This Row],[product]] &amp; "#" &amp; EB[[#This Row],[geo]]</f>
        <v>TJ#B_101910#2330#CZ</v>
      </c>
      <c r="B3722" s="4" t="str">
        <f>VLOOKUP(EB[[#This Row],[product]],KS_DB[[product]:[KS]],5,FALSE)</f>
        <v>solid</v>
      </c>
      <c r="C3722" s="4" t="str">
        <f>VLOOKUP(EB[[#This Row],[product]],KS_DB[[product]:[KS]],6,FALSE)</f>
        <v>solid</v>
      </c>
      <c r="D3722" s="4">
        <f>VLOOKUP(EB[[#This Row],[product]],Carriers[],4,FALSE)</f>
        <v>1</v>
      </c>
      <c r="E3722" s="4">
        <f>VLOOKUP(EB[[#This Row],[indic_nrg]],Indicators[],4,FALSE)</f>
        <v>0</v>
      </c>
      <c r="F3722" s="4">
        <f>IFERROR(VLOOKUP(EB[[#This Row],[Source_carrier]],KS_DB[[product]:[KS]],6,FALSE),0)</f>
        <v>0</v>
      </c>
      <c r="G3722" s="4" t="s">
        <v>34</v>
      </c>
      <c r="H3722" s="4" t="s">
        <v>665</v>
      </c>
      <c r="I3722" s="4" t="s">
        <v>69</v>
      </c>
      <c r="J3722" s="4" t="s">
        <v>37</v>
      </c>
      <c r="K3722" s="4" t="s">
        <v>666</v>
      </c>
      <c r="L3722" s="4" t="s">
        <v>39</v>
      </c>
      <c r="M3722" s="4" t="s">
        <v>70</v>
      </c>
      <c r="N3722" s="4" t="s">
        <v>41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  <c r="Y3722" s="4">
        <v>0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</row>
    <row r="3723" spans="1:40" ht="15" customHeight="1" x14ac:dyDescent="0.25">
      <c r="A3723" s="4" t="str">
        <f>EB[[#This Row],[unit]] &amp; "#" &amp; EB[[#This Row],[indic_nrg]] &amp; "#" &amp; EB[[#This Row],[product]] &amp; "#" &amp; EB[[#This Row],[geo]]</f>
        <v>TJ#B_101910#2410#CZ</v>
      </c>
      <c r="B3723" s="4" t="str">
        <f>VLOOKUP(EB[[#This Row],[product]],KS_DB[[product]:[KS]],5,FALSE)</f>
        <v>solid</v>
      </c>
      <c r="C3723" s="4" t="str">
        <f>VLOOKUP(EB[[#This Row],[product]],KS_DB[[product]:[KS]],6,FALSE)</f>
        <v>solid</v>
      </c>
      <c r="D3723" s="4">
        <f>VLOOKUP(EB[[#This Row],[product]],Carriers[],4,FALSE)</f>
        <v>1</v>
      </c>
      <c r="E3723" s="4">
        <f>VLOOKUP(EB[[#This Row],[indic_nrg]],Indicators[],4,FALSE)</f>
        <v>0</v>
      </c>
      <c r="F3723" s="4">
        <f>IFERROR(VLOOKUP(EB[[#This Row],[Source_carrier]],KS_DB[[product]:[KS]],6,FALSE),0)</f>
        <v>0</v>
      </c>
      <c r="G3723" s="4" t="s">
        <v>34</v>
      </c>
      <c r="H3723" s="4" t="s">
        <v>665</v>
      </c>
      <c r="I3723" s="4" t="s">
        <v>71</v>
      </c>
      <c r="J3723" s="4" t="s">
        <v>37</v>
      </c>
      <c r="K3723" s="4" t="s">
        <v>666</v>
      </c>
      <c r="L3723" s="4" t="s">
        <v>39</v>
      </c>
      <c r="M3723" s="4" t="s">
        <v>72</v>
      </c>
      <c r="N3723" s="4" t="s">
        <v>41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  <c r="Y3723" s="4">
        <v>0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</row>
    <row r="3724" spans="1:40" ht="15" customHeight="1" x14ac:dyDescent="0.25">
      <c r="A3724" s="4" t="str">
        <f>EB[[#This Row],[unit]] &amp; "#" &amp; EB[[#This Row],[indic_nrg]] &amp; "#" &amp; EB[[#This Row],[product]] &amp; "#" &amp; EB[[#This Row],[geo]]</f>
        <v>TJ#B_101910#3000#CZ</v>
      </c>
      <c r="B3724" s="4" t="str">
        <f>VLOOKUP(EB[[#This Row],[product]],KS_DB[[product]:[KS]],5,FALSE)</f>
        <v>liquid</v>
      </c>
      <c r="C3724" s="4" t="str">
        <f>VLOOKUP(EB[[#This Row],[product]],KS_DB[[product]:[KS]],6,FALSE)</f>
        <v>liquid</v>
      </c>
      <c r="D3724" s="4">
        <f>VLOOKUP(EB[[#This Row],[product]],Carriers[],4,FALSE)</f>
        <v>0</v>
      </c>
      <c r="E3724" s="4">
        <f>VLOOKUP(EB[[#This Row],[indic_nrg]],Indicators[],4,FALSE)</f>
        <v>0</v>
      </c>
      <c r="F3724" s="4">
        <f>IFERROR(VLOOKUP(EB[[#This Row],[Source_carrier]],KS_DB[[product]:[KS]],6,FALSE),0)</f>
        <v>0</v>
      </c>
      <c r="G3724" s="4" t="s">
        <v>34</v>
      </c>
      <c r="H3724" s="4" t="s">
        <v>665</v>
      </c>
      <c r="I3724" s="4" t="s">
        <v>73</v>
      </c>
      <c r="J3724" s="4" t="s">
        <v>37</v>
      </c>
      <c r="K3724" s="4" t="s">
        <v>666</v>
      </c>
      <c r="L3724" s="4" t="s">
        <v>39</v>
      </c>
      <c r="M3724" s="4" t="s">
        <v>74</v>
      </c>
      <c r="N3724" s="4" t="s">
        <v>41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5529</v>
      </c>
      <c r="V3724" s="4">
        <v>5149</v>
      </c>
      <c r="W3724" s="4">
        <v>4809</v>
      </c>
      <c r="X3724" s="4">
        <v>4482</v>
      </c>
      <c r="Y3724" s="4">
        <v>4440</v>
      </c>
      <c r="Z3724" s="4">
        <v>4066</v>
      </c>
      <c r="AA3724" s="4">
        <v>3942</v>
      </c>
      <c r="AB3724" s="4">
        <v>3857</v>
      </c>
      <c r="AC3724" s="4">
        <v>3810</v>
      </c>
      <c r="AD3724" s="4">
        <v>3848</v>
      </c>
      <c r="AE3724" s="4">
        <v>4107</v>
      </c>
      <c r="AF3724" s="4">
        <v>4061</v>
      </c>
      <c r="AG3724" s="4">
        <v>4501</v>
      </c>
      <c r="AH3724" s="4">
        <v>4083</v>
      </c>
      <c r="AI3724" s="4">
        <v>3959</v>
      </c>
      <c r="AJ3724" s="4">
        <v>3869</v>
      </c>
      <c r="AK3724" s="4">
        <v>3737</v>
      </c>
      <c r="AL3724" s="4">
        <v>3652</v>
      </c>
      <c r="AM3724" s="4">
        <v>3697</v>
      </c>
      <c r="AN3724" s="4">
        <v>3607</v>
      </c>
    </row>
    <row r="3725" spans="1:40" ht="15" customHeight="1" x14ac:dyDescent="0.25">
      <c r="A3725" s="4" t="str">
        <f>EB[[#This Row],[unit]] &amp; "#" &amp; EB[[#This Row],[indic_nrg]] &amp; "#" &amp; EB[[#This Row],[product]] &amp; "#" &amp; EB[[#This Row],[geo]]</f>
        <v>TJ#B_101910#3200#CZ</v>
      </c>
      <c r="B3725" s="4" t="str">
        <f>VLOOKUP(EB[[#This Row],[product]],KS_DB[[product]:[KS]],5,FALSE)</f>
        <v>liquid</v>
      </c>
      <c r="C3725" s="4" t="str">
        <f>VLOOKUP(EB[[#This Row],[product]],KS_DB[[product]:[KS]],6,FALSE)</f>
        <v>liquid</v>
      </c>
      <c r="D3725" s="4">
        <f>VLOOKUP(EB[[#This Row],[product]],Carriers[],4,FALSE)</f>
        <v>0</v>
      </c>
      <c r="E3725" s="4">
        <f>VLOOKUP(EB[[#This Row],[indic_nrg]],Indicators[],4,FALSE)</f>
        <v>0</v>
      </c>
      <c r="F3725" s="4">
        <f>IFERROR(VLOOKUP(EB[[#This Row],[Source_carrier]],KS_DB[[product]:[KS]],6,FALSE),0)</f>
        <v>0</v>
      </c>
      <c r="G3725" s="4" t="s">
        <v>34</v>
      </c>
      <c r="H3725" s="4" t="s">
        <v>665</v>
      </c>
      <c r="I3725" s="4" t="s">
        <v>75</v>
      </c>
      <c r="J3725" s="4" t="s">
        <v>37</v>
      </c>
      <c r="K3725" s="4" t="s">
        <v>666</v>
      </c>
      <c r="L3725" s="4" t="s">
        <v>39</v>
      </c>
      <c r="M3725" s="4" t="s">
        <v>76</v>
      </c>
      <c r="N3725" s="4" t="s">
        <v>41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5529</v>
      </c>
      <c r="V3725" s="4">
        <v>5149</v>
      </c>
      <c r="W3725" s="4">
        <v>4809</v>
      </c>
      <c r="X3725" s="4">
        <v>4482</v>
      </c>
      <c r="Y3725" s="4">
        <v>4440</v>
      </c>
      <c r="Z3725" s="4">
        <v>4066</v>
      </c>
      <c r="AA3725" s="4">
        <v>3942</v>
      </c>
      <c r="AB3725" s="4">
        <v>3857</v>
      </c>
      <c r="AC3725" s="4">
        <v>3810</v>
      </c>
      <c r="AD3725" s="4">
        <v>3848</v>
      </c>
      <c r="AE3725" s="4">
        <v>4107</v>
      </c>
      <c r="AF3725" s="4">
        <v>4061</v>
      </c>
      <c r="AG3725" s="4">
        <v>4501</v>
      </c>
      <c r="AH3725" s="4">
        <v>4083</v>
      </c>
      <c r="AI3725" s="4">
        <v>3959</v>
      </c>
      <c r="AJ3725" s="4">
        <v>3869</v>
      </c>
      <c r="AK3725" s="4">
        <v>3737</v>
      </c>
      <c r="AL3725" s="4">
        <v>3652</v>
      </c>
      <c r="AM3725" s="4">
        <v>3697</v>
      </c>
      <c r="AN3725" s="4">
        <v>3607</v>
      </c>
    </row>
    <row r="3726" spans="1:40" ht="15" customHeight="1" x14ac:dyDescent="0.25">
      <c r="A3726" s="4" t="str">
        <f>EB[[#This Row],[unit]] &amp; "#" &amp; EB[[#This Row],[indic_nrg]] &amp; "#" &amp; EB[[#This Row],[product]] &amp; "#" &amp; EB[[#This Row],[geo]]</f>
        <v>TJ#B_101910#3260#CZ</v>
      </c>
      <c r="B3726" s="4" t="str">
        <f>VLOOKUP(EB[[#This Row],[product]],KS_DB[[product]:[KS]],5,FALSE)</f>
        <v>liquid</v>
      </c>
      <c r="C3726" s="4" t="str">
        <f>VLOOKUP(EB[[#This Row],[product]],KS_DB[[product]:[KS]],6,FALSE)</f>
        <v>diesel</v>
      </c>
      <c r="D3726" s="4">
        <f>VLOOKUP(EB[[#This Row],[product]],Carriers[],4,FALSE)</f>
        <v>1</v>
      </c>
      <c r="E3726" s="4">
        <f>VLOOKUP(EB[[#This Row],[indic_nrg]],Indicators[],4,FALSE)</f>
        <v>0</v>
      </c>
      <c r="F3726" s="4">
        <f>IFERROR(VLOOKUP(EB[[#This Row],[Source_carrier]],KS_DB[[product]:[KS]],6,FALSE),0)</f>
        <v>0</v>
      </c>
      <c r="G3726" s="4" t="s">
        <v>34</v>
      </c>
      <c r="H3726" s="4" t="s">
        <v>665</v>
      </c>
      <c r="I3726" s="4" t="s">
        <v>79</v>
      </c>
      <c r="J3726" s="4" t="s">
        <v>37</v>
      </c>
      <c r="K3726" s="4" t="s">
        <v>666</v>
      </c>
      <c r="L3726" s="4" t="s">
        <v>39</v>
      </c>
      <c r="M3726" s="4" t="s">
        <v>80</v>
      </c>
      <c r="N3726" s="4" t="s">
        <v>41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5529</v>
      </c>
      <c r="V3726" s="4">
        <v>5149</v>
      </c>
      <c r="W3726" s="4">
        <v>4809</v>
      </c>
      <c r="X3726" s="4">
        <v>4482</v>
      </c>
      <c r="Y3726" s="4">
        <v>4440</v>
      </c>
      <c r="Z3726" s="4">
        <v>4066</v>
      </c>
      <c r="AA3726" s="4">
        <v>3942</v>
      </c>
      <c r="AB3726" s="4">
        <v>3857</v>
      </c>
      <c r="AC3726" s="4">
        <v>3810</v>
      </c>
      <c r="AD3726" s="4">
        <v>3848</v>
      </c>
      <c r="AE3726" s="4">
        <v>4107</v>
      </c>
      <c r="AF3726" s="4">
        <v>4061</v>
      </c>
      <c r="AG3726" s="4">
        <v>4501</v>
      </c>
      <c r="AH3726" s="4">
        <v>4083</v>
      </c>
      <c r="AI3726" s="4">
        <v>3959</v>
      </c>
      <c r="AJ3726" s="4">
        <v>3869</v>
      </c>
      <c r="AK3726" s="4">
        <v>3737</v>
      </c>
      <c r="AL3726" s="4">
        <v>3652</v>
      </c>
      <c r="AM3726" s="4">
        <v>3697</v>
      </c>
      <c r="AN3726" s="4">
        <v>3607</v>
      </c>
    </row>
    <row r="3727" spans="1:40" ht="15" customHeight="1" x14ac:dyDescent="0.25">
      <c r="A3727" s="4" t="str">
        <f>EB[[#This Row],[unit]] &amp; "#" &amp; EB[[#This Row],[indic_nrg]] &amp; "#" &amp; EB[[#This Row],[product]] &amp; "#" &amp; EB[[#This Row],[geo]]</f>
        <v>TJ#B_101910#3270A#CZ</v>
      </c>
      <c r="B3727" s="4" t="str">
        <f>VLOOKUP(EB[[#This Row],[product]],KS_DB[[product]:[KS]],5,FALSE)</f>
        <v>liquid</v>
      </c>
      <c r="C3727" s="4" t="str">
        <f>VLOOKUP(EB[[#This Row],[product]],KS_DB[[product]:[KS]],6,FALSE)</f>
        <v>liquid</v>
      </c>
      <c r="D3727" s="4">
        <f>VLOOKUP(EB[[#This Row],[product]],Carriers[],4,FALSE)</f>
        <v>1</v>
      </c>
      <c r="E3727" s="4">
        <f>VLOOKUP(EB[[#This Row],[indic_nrg]],Indicators[],4,FALSE)</f>
        <v>0</v>
      </c>
      <c r="F3727" s="4">
        <f>IFERROR(VLOOKUP(EB[[#This Row],[Source_carrier]],KS_DB[[product]:[KS]],6,FALSE),0)</f>
        <v>0</v>
      </c>
      <c r="G3727" s="4" t="s">
        <v>34</v>
      </c>
      <c r="H3727" s="4" t="s">
        <v>665</v>
      </c>
      <c r="I3727" s="4" t="s">
        <v>81</v>
      </c>
      <c r="J3727" s="4" t="s">
        <v>37</v>
      </c>
      <c r="K3727" s="4" t="s">
        <v>666</v>
      </c>
      <c r="L3727" s="4" t="s">
        <v>39</v>
      </c>
      <c r="M3727" s="4" t="s">
        <v>82</v>
      </c>
      <c r="N3727" s="4" t="s">
        <v>41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</row>
    <row r="3728" spans="1:40" ht="15" customHeight="1" x14ac:dyDescent="0.25">
      <c r="A3728" s="4" t="str">
        <f>EB[[#This Row],[unit]] &amp; "#" &amp; EB[[#This Row],[indic_nrg]] &amp; "#" &amp; EB[[#This Row],[product]] &amp; "#" &amp; EB[[#This Row],[geo]]</f>
        <v>TJ#B_101910#4000#CZ</v>
      </c>
      <c r="B3728" s="4" t="str">
        <f>VLOOKUP(EB[[#This Row],[product]],KS_DB[[product]:[KS]],5,FALSE)</f>
        <v>gas</v>
      </c>
      <c r="C3728" s="4" t="str">
        <f>VLOOKUP(EB[[#This Row],[product]],KS_DB[[product]:[KS]],6,FALSE)</f>
        <v>gas</v>
      </c>
      <c r="D3728" s="4">
        <f>VLOOKUP(EB[[#This Row],[product]],Carriers[],4,FALSE)</f>
        <v>0</v>
      </c>
      <c r="E3728" s="4">
        <f>VLOOKUP(EB[[#This Row],[indic_nrg]],Indicators[],4,FALSE)</f>
        <v>0</v>
      </c>
      <c r="F3728" s="4">
        <f>IFERROR(VLOOKUP(EB[[#This Row],[Source_carrier]],KS_DB[[product]:[KS]],6,FALSE),0)</f>
        <v>0</v>
      </c>
      <c r="G3728" s="4" t="s">
        <v>34</v>
      </c>
      <c r="H3728" s="4" t="s">
        <v>665</v>
      </c>
      <c r="I3728" s="4" t="s">
        <v>83</v>
      </c>
      <c r="J3728" s="4" t="s">
        <v>37</v>
      </c>
      <c r="K3728" s="4" t="s">
        <v>666</v>
      </c>
      <c r="L3728" s="4" t="s">
        <v>39</v>
      </c>
      <c r="M3728" s="4" t="s">
        <v>84</v>
      </c>
      <c r="N3728" s="4" t="s">
        <v>41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</row>
    <row r="3729" spans="1:40" ht="15" customHeight="1" x14ac:dyDescent="0.25">
      <c r="A3729" s="4" t="str">
        <f>EB[[#This Row],[unit]] &amp; "#" &amp; EB[[#This Row],[indic_nrg]] &amp; "#" &amp; EB[[#This Row],[product]] &amp; "#" &amp; EB[[#This Row],[geo]]</f>
        <v>TJ#B_101910#4200#CZ</v>
      </c>
      <c r="B3729" s="4" t="str">
        <f>VLOOKUP(EB[[#This Row],[product]],KS_DB[[product]:[KS]],5,FALSE)</f>
        <v>gas</v>
      </c>
      <c r="C3729" s="4" t="str">
        <f>VLOOKUP(EB[[#This Row],[product]],KS_DB[[product]:[KS]],6,FALSE)</f>
        <v>gas</v>
      </c>
      <c r="D3729" s="4">
        <f>VLOOKUP(EB[[#This Row],[product]],Carriers[],4,FALSE)</f>
        <v>0</v>
      </c>
      <c r="E3729" s="4">
        <f>VLOOKUP(EB[[#This Row],[indic_nrg]],Indicators[],4,FALSE)</f>
        <v>0</v>
      </c>
      <c r="F3729" s="4">
        <f>IFERROR(VLOOKUP(EB[[#This Row],[Source_carrier]],KS_DB[[product]:[KS]],6,FALSE),0)</f>
        <v>0</v>
      </c>
      <c r="G3729" s="4" t="s">
        <v>34</v>
      </c>
      <c r="H3729" s="4" t="s">
        <v>665</v>
      </c>
      <c r="I3729" s="4" t="s">
        <v>87</v>
      </c>
      <c r="J3729" s="4" t="s">
        <v>37</v>
      </c>
      <c r="K3729" s="4" t="s">
        <v>666</v>
      </c>
      <c r="L3729" s="4" t="s">
        <v>39</v>
      </c>
      <c r="M3729" s="4" t="s">
        <v>88</v>
      </c>
      <c r="N3729" s="4" t="s">
        <v>41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</row>
    <row r="3730" spans="1:40" ht="15" customHeight="1" x14ac:dyDescent="0.25">
      <c r="A3730" s="4" t="str">
        <f>EB[[#This Row],[unit]] &amp; "#" &amp; EB[[#This Row],[indic_nrg]] &amp; "#" &amp; EB[[#This Row],[product]] &amp; "#" &amp; EB[[#This Row],[geo]]</f>
        <v>TJ#B_101910#4210#CZ</v>
      </c>
      <c r="B3730" s="4" t="str">
        <f>VLOOKUP(EB[[#This Row],[product]],KS_DB[[product]:[KS]],5,FALSE)</f>
        <v>gas</v>
      </c>
      <c r="C3730" s="4" t="str">
        <f>VLOOKUP(EB[[#This Row],[product]],KS_DB[[product]:[KS]],6,FALSE)</f>
        <v>gas</v>
      </c>
      <c r="D3730" s="4">
        <f>VLOOKUP(EB[[#This Row],[product]],Carriers[],4,FALSE)</f>
        <v>1</v>
      </c>
      <c r="E3730" s="4">
        <f>VLOOKUP(EB[[#This Row],[indic_nrg]],Indicators[],4,FALSE)</f>
        <v>0</v>
      </c>
      <c r="F3730" s="4">
        <f>IFERROR(VLOOKUP(EB[[#This Row],[Source_carrier]],KS_DB[[product]:[KS]],6,FALSE),0)</f>
        <v>0</v>
      </c>
      <c r="G3730" s="4" t="s">
        <v>34</v>
      </c>
      <c r="H3730" s="4" t="s">
        <v>665</v>
      </c>
      <c r="I3730" s="4" t="s">
        <v>89</v>
      </c>
      <c r="J3730" s="4" t="s">
        <v>37</v>
      </c>
      <c r="K3730" s="4" t="s">
        <v>666</v>
      </c>
      <c r="L3730" s="4" t="s">
        <v>39</v>
      </c>
      <c r="M3730" s="4" t="s">
        <v>90</v>
      </c>
      <c r="N3730" s="4" t="s">
        <v>41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</row>
    <row r="3731" spans="1:40" ht="15" customHeight="1" x14ac:dyDescent="0.25">
      <c r="A3731" s="4" t="str">
        <f>EB[[#This Row],[unit]] &amp; "#" &amp; EB[[#This Row],[indic_nrg]] &amp; "#" &amp; EB[[#This Row],[product]] &amp; "#" &amp; EB[[#This Row],[geo]]</f>
        <v>TJ#B_101910#4220#CZ</v>
      </c>
      <c r="B3731" s="4" t="str">
        <f>VLOOKUP(EB[[#This Row],[product]],KS_DB[[product]:[KS]],5,FALSE)</f>
        <v>gas</v>
      </c>
      <c r="C3731" s="4" t="str">
        <f>VLOOKUP(EB[[#This Row],[product]],KS_DB[[product]:[KS]],6,FALSE)</f>
        <v>gas</v>
      </c>
      <c r="D3731" s="4">
        <f>VLOOKUP(EB[[#This Row],[product]],Carriers[],4,FALSE)</f>
        <v>1</v>
      </c>
      <c r="E3731" s="4">
        <f>VLOOKUP(EB[[#This Row],[indic_nrg]],Indicators[],4,FALSE)</f>
        <v>0</v>
      </c>
      <c r="F3731" s="4">
        <f>IFERROR(VLOOKUP(EB[[#This Row],[Source_carrier]],KS_DB[[product]:[KS]],6,FALSE),0)</f>
        <v>0</v>
      </c>
      <c r="G3731" s="4" t="s">
        <v>34</v>
      </c>
      <c r="H3731" s="4" t="s">
        <v>665</v>
      </c>
      <c r="I3731" s="4" t="s">
        <v>91</v>
      </c>
      <c r="J3731" s="4" t="s">
        <v>37</v>
      </c>
      <c r="K3731" s="4" t="s">
        <v>666</v>
      </c>
      <c r="L3731" s="4" t="s">
        <v>39</v>
      </c>
      <c r="M3731" s="4" t="s">
        <v>92</v>
      </c>
      <c r="N3731" s="4" t="s">
        <v>41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</v>
      </c>
      <c r="Y3731" s="4">
        <v>0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</row>
    <row r="3732" spans="1:40" ht="15" customHeight="1" x14ac:dyDescent="0.25">
      <c r="A3732" s="4" t="str">
        <f>EB[[#This Row],[unit]] &amp; "#" &amp; EB[[#This Row],[indic_nrg]] &amp; "#" &amp; EB[[#This Row],[product]] &amp; "#" &amp; EB[[#This Row],[geo]]</f>
        <v>TJ#B_101910#4230#CZ</v>
      </c>
      <c r="B3732" s="4" t="str">
        <f>VLOOKUP(EB[[#This Row],[product]],KS_DB[[product]:[KS]],5,FALSE)</f>
        <v>gas</v>
      </c>
      <c r="C3732" s="4" t="str">
        <f>VLOOKUP(EB[[#This Row],[product]],KS_DB[[product]:[KS]],6,FALSE)</f>
        <v>gas</v>
      </c>
      <c r="D3732" s="4">
        <f>VLOOKUP(EB[[#This Row],[product]],Carriers[],4,FALSE)</f>
        <v>1</v>
      </c>
      <c r="E3732" s="4">
        <f>VLOOKUP(EB[[#This Row],[indic_nrg]],Indicators[],4,FALSE)</f>
        <v>0</v>
      </c>
      <c r="F3732" s="4">
        <f>IFERROR(VLOOKUP(EB[[#This Row],[Source_carrier]],KS_DB[[product]:[KS]],6,FALSE),0)</f>
        <v>0</v>
      </c>
      <c r="G3732" s="4" t="s">
        <v>34</v>
      </c>
      <c r="H3732" s="4" t="s">
        <v>665</v>
      </c>
      <c r="I3732" s="4" t="s">
        <v>93</v>
      </c>
      <c r="J3732" s="4" t="s">
        <v>37</v>
      </c>
      <c r="K3732" s="4" t="s">
        <v>666</v>
      </c>
      <c r="L3732" s="4" t="s">
        <v>39</v>
      </c>
      <c r="M3732" s="4" t="s">
        <v>94</v>
      </c>
      <c r="N3732" s="4" t="s">
        <v>41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</row>
    <row r="3733" spans="1:40" ht="15" customHeight="1" x14ac:dyDescent="0.25">
      <c r="A3733" s="4" t="str">
        <f>EB[[#This Row],[unit]] &amp; "#" &amp; EB[[#This Row],[indic_nrg]] &amp; "#" &amp; EB[[#This Row],[product]] &amp; "#" &amp; EB[[#This Row],[geo]]</f>
        <v>TJ#B_101910#4240#CZ</v>
      </c>
      <c r="B3733" s="4" t="str">
        <f>VLOOKUP(EB[[#This Row],[product]],KS_DB[[product]:[KS]],5,FALSE)</f>
        <v>gas</v>
      </c>
      <c r="C3733" s="4" t="str">
        <f>VLOOKUP(EB[[#This Row],[product]],KS_DB[[product]:[KS]],6,FALSE)</f>
        <v>gas</v>
      </c>
      <c r="D3733" s="4">
        <f>VLOOKUP(EB[[#This Row],[product]],Carriers[],4,FALSE)</f>
        <v>1</v>
      </c>
      <c r="E3733" s="4">
        <f>VLOOKUP(EB[[#This Row],[indic_nrg]],Indicators[],4,FALSE)</f>
        <v>0</v>
      </c>
      <c r="F3733" s="4">
        <f>IFERROR(VLOOKUP(EB[[#This Row],[Source_carrier]],KS_DB[[product]:[KS]],6,FALSE),0)</f>
        <v>0</v>
      </c>
      <c r="G3733" s="4" t="s">
        <v>34</v>
      </c>
      <c r="H3733" s="4" t="s">
        <v>665</v>
      </c>
      <c r="I3733" s="4" t="s">
        <v>95</v>
      </c>
      <c r="J3733" s="4" t="s">
        <v>37</v>
      </c>
      <c r="K3733" s="4" t="s">
        <v>666</v>
      </c>
      <c r="L3733" s="4" t="s">
        <v>39</v>
      </c>
      <c r="M3733" s="4" t="s">
        <v>96</v>
      </c>
      <c r="N3733" s="4" t="s">
        <v>41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</row>
    <row r="3734" spans="1:40" ht="15" customHeight="1" x14ac:dyDescent="0.25">
      <c r="A3734" s="4" t="str">
        <f>EB[[#This Row],[unit]] &amp; "#" &amp; EB[[#This Row],[indic_nrg]] &amp; "#" &amp; EB[[#This Row],[product]] &amp; "#" &amp; EB[[#This Row],[geo]]</f>
        <v>TJ#B_101910#5500#CZ</v>
      </c>
      <c r="B3734" s="4" t="str">
        <f>VLOOKUP(EB[[#This Row],[product]],KS_DB[[product]:[KS]],5,FALSE)</f>
        <v>RES</v>
      </c>
      <c r="C3734" s="4" t="str">
        <f>VLOOKUP(EB[[#This Row],[product]],KS_DB[[product]:[KS]],6,FALSE)</f>
        <v>RES</v>
      </c>
      <c r="D3734" s="4">
        <f>VLOOKUP(EB[[#This Row],[product]],Carriers[],4,FALSE)</f>
        <v>0</v>
      </c>
      <c r="E3734" s="4">
        <f>VLOOKUP(EB[[#This Row],[indic_nrg]],Indicators[],4,FALSE)</f>
        <v>0</v>
      </c>
      <c r="F3734" s="4">
        <f>IFERROR(VLOOKUP(EB[[#This Row],[Source_carrier]],KS_DB[[product]:[KS]],6,FALSE),0)</f>
        <v>0</v>
      </c>
      <c r="G3734" s="4" t="s">
        <v>34</v>
      </c>
      <c r="H3734" s="4" t="s">
        <v>665</v>
      </c>
      <c r="I3734" s="4" t="s">
        <v>99</v>
      </c>
      <c r="J3734" s="4" t="s">
        <v>37</v>
      </c>
      <c r="K3734" s="4" t="s">
        <v>666</v>
      </c>
      <c r="L3734" s="4" t="s">
        <v>39</v>
      </c>
      <c r="M3734" s="4" t="s">
        <v>100</v>
      </c>
      <c r="N3734" s="4" t="s">
        <v>41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</row>
    <row r="3735" spans="1:40" ht="15" customHeight="1" x14ac:dyDescent="0.25">
      <c r="A3735" s="4" t="str">
        <f>EB[[#This Row],[unit]] &amp; "#" &amp; EB[[#This Row],[indic_nrg]] &amp; "#" &amp; EB[[#This Row],[product]] &amp; "#" &amp; EB[[#This Row],[geo]]</f>
        <v>TJ#B_101910#5532#CZ</v>
      </c>
      <c r="B3735" s="4" t="str">
        <f>VLOOKUP(EB[[#This Row],[product]],KS_DB[[product]:[KS]],5,FALSE)</f>
        <v>RES</v>
      </c>
      <c r="C3735" s="4" t="str">
        <f>VLOOKUP(EB[[#This Row],[product]],KS_DB[[product]:[KS]],6,FALSE)</f>
        <v>RES</v>
      </c>
      <c r="D3735" s="4">
        <f>VLOOKUP(EB[[#This Row],[product]],Carriers[],4,FALSE)</f>
        <v>1</v>
      </c>
      <c r="E3735" s="4">
        <f>VLOOKUP(EB[[#This Row],[indic_nrg]],Indicators[],4,FALSE)</f>
        <v>0</v>
      </c>
      <c r="F3735" s="4">
        <f>IFERROR(VLOOKUP(EB[[#This Row],[Source_carrier]],KS_DB[[product]:[KS]],6,FALSE),0)</f>
        <v>0</v>
      </c>
      <c r="G3735" s="4" t="s">
        <v>34</v>
      </c>
      <c r="H3735" s="4" t="s">
        <v>665</v>
      </c>
      <c r="I3735" s="4" t="s">
        <v>101</v>
      </c>
      <c r="J3735" s="4" t="s">
        <v>37</v>
      </c>
      <c r="K3735" s="4" t="s">
        <v>666</v>
      </c>
      <c r="L3735" s="4" t="s">
        <v>39</v>
      </c>
      <c r="M3735" s="4" t="s">
        <v>102</v>
      </c>
      <c r="N3735" s="4" t="s">
        <v>41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0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</row>
    <row r="3736" spans="1:40" ht="15" customHeight="1" x14ac:dyDescent="0.25">
      <c r="A3736" s="4" t="str">
        <f>EB[[#This Row],[unit]] &amp; "#" &amp; EB[[#This Row],[indic_nrg]] &amp; "#" &amp; EB[[#This Row],[product]] &amp; "#" &amp; EB[[#This Row],[geo]]</f>
        <v>TJ#B_101910#5540#CZ</v>
      </c>
      <c r="B3736" s="4" t="str">
        <f>VLOOKUP(EB[[#This Row],[product]],KS_DB[[product]:[KS]],5,FALSE)</f>
        <v>biomass</v>
      </c>
      <c r="C3736" s="4" t="str">
        <f>VLOOKUP(EB[[#This Row],[product]],KS_DB[[product]:[KS]],6,FALSE)</f>
        <v>biomass</v>
      </c>
      <c r="D3736" s="4">
        <f>VLOOKUP(EB[[#This Row],[product]],Carriers[],4,FALSE)</f>
        <v>0</v>
      </c>
      <c r="E3736" s="4">
        <f>VLOOKUP(EB[[#This Row],[indic_nrg]],Indicators[],4,FALSE)</f>
        <v>0</v>
      </c>
      <c r="F3736" s="4">
        <f>IFERROR(VLOOKUP(EB[[#This Row],[Source_carrier]],KS_DB[[product]:[KS]],6,FALSE),0)</f>
        <v>0</v>
      </c>
      <c r="G3736" s="4" t="s">
        <v>34</v>
      </c>
      <c r="H3736" s="4" t="s">
        <v>665</v>
      </c>
      <c r="I3736" s="4" t="s">
        <v>103</v>
      </c>
      <c r="J3736" s="4" t="s">
        <v>37</v>
      </c>
      <c r="K3736" s="4" t="s">
        <v>666</v>
      </c>
      <c r="L3736" s="4" t="s">
        <v>39</v>
      </c>
      <c r="M3736" s="4" t="s">
        <v>104</v>
      </c>
      <c r="N3736" s="4" t="s">
        <v>41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</row>
    <row r="3737" spans="1:40" ht="15" customHeight="1" x14ac:dyDescent="0.25">
      <c r="A3737" s="4" t="str">
        <f>EB[[#This Row],[unit]] &amp; "#" &amp; EB[[#This Row],[indic_nrg]] &amp; "#" &amp; EB[[#This Row],[product]] &amp; "#" &amp; EB[[#This Row],[geo]]</f>
        <v>TJ#B_101910#5541#CZ</v>
      </c>
      <c r="B3737" s="4" t="str">
        <f>VLOOKUP(EB[[#This Row],[product]],KS_DB[[product]:[KS]],5,FALSE)</f>
        <v>biomass</v>
      </c>
      <c r="C3737" s="4" t="str">
        <f>VLOOKUP(EB[[#This Row],[product]],KS_DB[[product]:[KS]],6,FALSE)</f>
        <v>biomass</v>
      </c>
      <c r="D3737" s="4">
        <f>VLOOKUP(EB[[#This Row],[product]],Carriers[],4,FALSE)</f>
        <v>1</v>
      </c>
      <c r="E3737" s="4">
        <f>VLOOKUP(EB[[#This Row],[indic_nrg]],Indicators[],4,FALSE)</f>
        <v>0</v>
      </c>
      <c r="F3737" s="4">
        <f>IFERROR(VLOOKUP(EB[[#This Row],[Source_carrier]],KS_DB[[product]:[KS]],6,FALSE),0)</f>
        <v>0</v>
      </c>
      <c r="G3737" s="4" t="s">
        <v>34</v>
      </c>
      <c r="H3737" s="4" t="s">
        <v>665</v>
      </c>
      <c r="I3737" s="4" t="s">
        <v>105</v>
      </c>
      <c r="J3737" s="4" t="s">
        <v>37</v>
      </c>
      <c r="K3737" s="4" t="s">
        <v>666</v>
      </c>
      <c r="L3737" s="4" t="s">
        <v>39</v>
      </c>
      <c r="M3737" s="4" t="s">
        <v>106</v>
      </c>
      <c r="N3737" s="4" t="s">
        <v>41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</row>
    <row r="3738" spans="1:40" ht="15" customHeight="1" x14ac:dyDescent="0.25">
      <c r="A3738" s="4" t="str">
        <f>EB[[#This Row],[unit]] &amp; "#" &amp; EB[[#This Row],[indic_nrg]] &amp; "#" &amp; EB[[#This Row],[product]] &amp; "#" &amp; EB[[#This Row],[geo]]</f>
        <v>TJ#B_101910#5542#CZ</v>
      </c>
      <c r="B3738" s="4" t="str">
        <f>VLOOKUP(EB[[#This Row],[product]],KS_DB[[product]:[KS]],5,FALSE)</f>
        <v>biomass</v>
      </c>
      <c r="C3738" s="4" t="str">
        <f>VLOOKUP(EB[[#This Row],[product]],KS_DB[[product]:[KS]],6,FALSE)</f>
        <v>biomass</v>
      </c>
      <c r="D3738" s="4">
        <f>VLOOKUP(EB[[#This Row],[product]],Carriers[],4,FALSE)</f>
        <v>1</v>
      </c>
      <c r="E3738" s="4">
        <f>VLOOKUP(EB[[#This Row],[indic_nrg]],Indicators[],4,FALSE)</f>
        <v>0</v>
      </c>
      <c r="F3738" s="4">
        <f>IFERROR(VLOOKUP(EB[[#This Row],[Source_carrier]],KS_DB[[product]:[KS]],6,FALSE),0)</f>
        <v>0</v>
      </c>
      <c r="G3738" s="4" t="s">
        <v>34</v>
      </c>
      <c r="H3738" s="4" t="s">
        <v>665</v>
      </c>
      <c r="I3738" s="4" t="s">
        <v>107</v>
      </c>
      <c r="J3738" s="4" t="s">
        <v>37</v>
      </c>
      <c r="K3738" s="4" t="s">
        <v>666</v>
      </c>
      <c r="L3738" s="4" t="s">
        <v>39</v>
      </c>
      <c r="M3738" s="4" t="s">
        <v>108</v>
      </c>
      <c r="N3738" s="4" t="s">
        <v>41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4">
        <v>0</v>
      </c>
    </row>
    <row r="3739" spans="1:40" ht="15" customHeight="1" x14ac:dyDescent="0.25">
      <c r="A3739" s="4" t="str">
        <f>EB[[#This Row],[unit]] &amp; "#" &amp; EB[[#This Row],[indic_nrg]] &amp; "#" &amp; EB[[#This Row],[product]] &amp; "#" &amp; EB[[#This Row],[geo]]</f>
        <v>TJ#B_101910#55431#CZ</v>
      </c>
      <c r="B3739" s="4" t="str">
        <f>VLOOKUP(EB[[#This Row],[product]],KS_DB[[product]:[KS]],5,FALSE)</f>
        <v>biomass</v>
      </c>
      <c r="C3739" s="4" t="str">
        <f>VLOOKUP(EB[[#This Row],[product]],KS_DB[[product]:[KS]],6,FALSE)</f>
        <v>biomass</v>
      </c>
      <c r="D3739" s="4">
        <f>VLOOKUP(EB[[#This Row],[product]],Carriers[],4,FALSE)</f>
        <v>1</v>
      </c>
      <c r="E3739" s="4">
        <f>VLOOKUP(EB[[#This Row],[indic_nrg]],Indicators[],4,FALSE)</f>
        <v>0</v>
      </c>
      <c r="F3739" s="4">
        <f>IFERROR(VLOOKUP(EB[[#This Row],[Source_carrier]],KS_DB[[product]:[KS]],6,FALSE),0)</f>
        <v>0</v>
      </c>
      <c r="G3739" s="4" t="s">
        <v>34</v>
      </c>
      <c r="H3739" s="4" t="s">
        <v>665</v>
      </c>
      <c r="I3739" s="4" t="s">
        <v>109</v>
      </c>
      <c r="J3739" s="4" t="s">
        <v>37</v>
      </c>
      <c r="K3739" s="4" t="s">
        <v>666</v>
      </c>
      <c r="L3739" s="4" t="s">
        <v>39</v>
      </c>
      <c r="M3739" s="4" t="s">
        <v>110</v>
      </c>
      <c r="N3739" s="4" t="s">
        <v>41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</row>
    <row r="3740" spans="1:40" ht="15" customHeight="1" x14ac:dyDescent="0.25">
      <c r="A3740" s="4" t="str">
        <f>EB[[#This Row],[unit]] &amp; "#" &amp; EB[[#This Row],[indic_nrg]] &amp; "#" &amp; EB[[#This Row],[product]] &amp; "#" &amp; EB[[#This Row],[geo]]</f>
        <v>TJ#B_101910#55432#CZ</v>
      </c>
      <c r="B3740" s="4" t="str">
        <f>VLOOKUP(EB[[#This Row],[product]],KS_DB[[product]:[KS]],5,FALSE)</f>
        <v>biomass</v>
      </c>
      <c r="C3740" s="4" t="str">
        <f>VLOOKUP(EB[[#This Row],[product]],KS_DB[[product]:[KS]],6,FALSE)</f>
        <v>biomass</v>
      </c>
      <c r="D3740" s="4">
        <f>VLOOKUP(EB[[#This Row],[product]],Carriers[],4,FALSE)</f>
        <v>1</v>
      </c>
      <c r="E3740" s="4">
        <f>VLOOKUP(EB[[#This Row],[indic_nrg]],Indicators[],4,FALSE)</f>
        <v>0</v>
      </c>
      <c r="F3740" s="4">
        <f>IFERROR(VLOOKUP(EB[[#This Row],[Source_carrier]],KS_DB[[product]:[KS]],6,FALSE),0)</f>
        <v>0</v>
      </c>
      <c r="G3740" s="4" t="s">
        <v>34</v>
      </c>
      <c r="H3740" s="4" t="s">
        <v>665</v>
      </c>
      <c r="I3740" s="4" t="s">
        <v>111</v>
      </c>
      <c r="J3740" s="4" t="s">
        <v>37</v>
      </c>
      <c r="K3740" s="4" t="s">
        <v>666</v>
      </c>
      <c r="L3740" s="4" t="s">
        <v>39</v>
      </c>
      <c r="M3740" s="4" t="s">
        <v>112</v>
      </c>
      <c r="N3740" s="4" t="s">
        <v>41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</row>
    <row r="3741" spans="1:40" ht="15" customHeight="1" x14ac:dyDescent="0.25">
      <c r="A3741" s="4" t="str">
        <f>EB[[#This Row],[unit]] &amp; "#" &amp; EB[[#This Row],[indic_nrg]] &amp; "#" &amp; EB[[#This Row],[product]] &amp; "#" &amp; EB[[#This Row],[geo]]</f>
        <v>TJ#B_101910#5544#CZ</v>
      </c>
      <c r="B3741" s="4" t="str">
        <f>VLOOKUP(EB[[#This Row],[product]],KS_DB[[product]:[KS]],5,FALSE)</f>
        <v>biomass</v>
      </c>
      <c r="C3741" s="4" t="str">
        <f>VLOOKUP(EB[[#This Row],[product]],KS_DB[[product]:[KS]],6,FALSE)</f>
        <v>biomass</v>
      </c>
      <c r="D3741" s="4">
        <f>VLOOKUP(EB[[#This Row],[product]],Carriers[],4,FALSE)</f>
        <v>1</v>
      </c>
      <c r="E3741" s="4">
        <f>VLOOKUP(EB[[#This Row],[indic_nrg]],Indicators[],4,FALSE)</f>
        <v>0</v>
      </c>
      <c r="F3741" s="4">
        <f>IFERROR(VLOOKUP(EB[[#This Row],[Source_carrier]],KS_DB[[product]:[KS]],6,FALSE),0)</f>
        <v>0</v>
      </c>
      <c r="G3741" s="4" t="s">
        <v>34</v>
      </c>
      <c r="H3741" s="4" t="s">
        <v>665</v>
      </c>
      <c r="I3741" s="4" t="s">
        <v>113</v>
      </c>
      <c r="J3741" s="4" t="s">
        <v>37</v>
      </c>
      <c r="K3741" s="4" t="s">
        <v>666</v>
      </c>
      <c r="L3741" s="4" t="s">
        <v>39</v>
      </c>
      <c r="M3741" s="4" t="s">
        <v>114</v>
      </c>
      <c r="N3741" s="4" t="s">
        <v>41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</row>
    <row r="3742" spans="1:40" ht="15" customHeight="1" x14ac:dyDescent="0.25">
      <c r="A3742" s="4" t="str">
        <f>EB[[#This Row],[unit]] &amp; "#" &amp; EB[[#This Row],[indic_nrg]] &amp; "#" &amp; EB[[#This Row],[product]] &amp; "#" &amp; EB[[#This Row],[geo]]</f>
        <v>TJ#B_101910#5545#CZ</v>
      </c>
      <c r="B3742" s="4" t="str">
        <f>VLOOKUP(EB[[#This Row],[product]],KS_DB[[product]:[KS]],5,FALSE)</f>
        <v>biomass</v>
      </c>
      <c r="C3742" s="4" t="str">
        <f>VLOOKUP(EB[[#This Row],[product]],KS_DB[[product]:[KS]],6,FALSE)</f>
        <v>biomass</v>
      </c>
      <c r="D3742" s="4">
        <f>VLOOKUP(EB[[#This Row],[product]],Carriers[],4,FALSE)</f>
        <v>0</v>
      </c>
      <c r="E3742" s="4">
        <f>VLOOKUP(EB[[#This Row],[indic_nrg]],Indicators[],4,FALSE)</f>
        <v>0</v>
      </c>
      <c r="F3742" s="4">
        <f>IFERROR(VLOOKUP(EB[[#This Row],[Source_carrier]],KS_DB[[product]:[KS]],6,FALSE),0)</f>
        <v>0</v>
      </c>
      <c r="G3742" s="4" t="s">
        <v>34</v>
      </c>
      <c r="H3742" s="4" t="s">
        <v>665</v>
      </c>
      <c r="I3742" s="4" t="s">
        <v>115</v>
      </c>
      <c r="J3742" s="4" t="s">
        <v>37</v>
      </c>
      <c r="K3742" s="4" t="s">
        <v>666</v>
      </c>
      <c r="L3742" s="4" t="s">
        <v>39</v>
      </c>
      <c r="M3742" s="4" t="s">
        <v>116</v>
      </c>
      <c r="N3742" s="4" t="s">
        <v>41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</row>
    <row r="3743" spans="1:40" ht="15" customHeight="1" x14ac:dyDescent="0.25">
      <c r="A3743" s="4" t="str">
        <f>EB[[#This Row],[unit]] &amp; "#" &amp; EB[[#This Row],[indic_nrg]] &amp; "#" &amp; EB[[#This Row],[product]] &amp; "#" &amp; EB[[#This Row],[geo]]</f>
        <v>TJ#B_101910#5546#CZ</v>
      </c>
      <c r="B3743" s="4" t="str">
        <f>VLOOKUP(EB[[#This Row],[product]],KS_DB[[product]:[KS]],5,FALSE)</f>
        <v>biomass</v>
      </c>
      <c r="C3743" s="4" t="str">
        <f>VLOOKUP(EB[[#This Row],[product]],KS_DB[[product]:[KS]],6,FALSE)</f>
        <v>biomass</v>
      </c>
      <c r="D3743" s="4">
        <f>VLOOKUP(EB[[#This Row],[product]],Carriers[],4,FALSE)</f>
        <v>1</v>
      </c>
      <c r="E3743" s="4">
        <f>VLOOKUP(EB[[#This Row],[indic_nrg]],Indicators[],4,FALSE)</f>
        <v>0</v>
      </c>
      <c r="F3743" s="4">
        <f>IFERROR(VLOOKUP(EB[[#This Row],[Source_carrier]],KS_DB[[product]:[KS]],6,FALSE),0)</f>
        <v>0</v>
      </c>
      <c r="G3743" s="4" t="s">
        <v>34</v>
      </c>
      <c r="H3743" s="4" t="s">
        <v>665</v>
      </c>
      <c r="I3743" s="4" t="s">
        <v>117</v>
      </c>
      <c r="J3743" s="4" t="s">
        <v>37</v>
      </c>
      <c r="K3743" s="4" t="s">
        <v>666</v>
      </c>
      <c r="L3743" s="4" t="s">
        <v>39</v>
      </c>
      <c r="M3743" s="4" t="s">
        <v>118</v>
      </c>
      <c r="N3743" s="4" t="s">
        <v>41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</row>
    <row r="3744" spans="1:40" ht="15" customHeight="1" x14ac:dyDescent="0.25">
      <c r="A3744" s="4" t="str">
        <f>EB[[#This Row],[unit]] &amp; "#" &amp; EB[[#This Row],[indic_nrg]] &amp; "#" &amp; EB[[#This Row],[product]] &amp; "#" &amp; EB[[#This Row],[geo]]</f>
        <v>TJ#B_101910#5547#CZ</v>
      </c>
      <c r="B3744" s="4" t="str">
        <f>VLOOKUP(EB[[#This Row],[product]],KS_DB[[product]:[KS]],5,FALSE)</f>
        <v>biomass</v>
      </c>
      <c r="C3744" s="4" t="str">
        <f>VLOOKUP(EB[[#This Row],[product]],KS_DB[[product]:[KS]],6,FALSE)</f>
        <v>biomass</v>
      </c>
      <c r="D3744" s="4">
        <f>VLOOKUP(EB[[#This Row],[product]],Carriers[],4,FALSE)</f>
        <v>1</v>
      </c>
      <c r="E3744" s="4">
        <f>VLOOKUP(EB[[#This Row],[indic_nrg]],Indicators[],4,FALSE)</f>
        <v>0</v>
      </c>
      <c r="F3744" s="4">
        <f>IFERROR(VLOOKUP(EB[[#This Row],[Source_carrier]],KS_DB[[product]:[KS]],6,FALSE),0)</f>
        <v>0</v>
      </c>
      <c r="G3744" s="4" t="s">
        <v>34</v>
      </c>
      <c r="H3744" s="4" t="s">
        <v>665</v>
      </c>
      <c r="I3744" s="4" t="s">
        <v>119</v>
      </c>
      <c r="J3744" s="4" t="s">
        <v>37</v>
      </c>
      <c r="K3744" s="4" t="s">
        <v>666</v>
      </c>
      <c r="L3744" s="4" t="s">
        <v>39</v>
      </c>
      <c r="M3744" s="4" t="s">
        <v>120</v>
      </c>
      <c r="N3744" s="4" t="s">
        <v>41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</row>
    <row r="3745" spans="1:40" ht="15" customHeight="1" x14ac:dyDescent="0.25">
      <c r="A3745" s="4" t="str">
        <f>EB[[#This Row],[unit]] &amp; "#" &amp; EB[[#This Row],[indic_nrg]] &amp; "#" &amp; EB[[#This Row],[product]] &amp; "#" &amp; EB[[#This Row],[geo]]</f>
        <v>TJ#B_101910#5548#CZ</v>
      </c>
      <c r="B3745" s="4" t="str">
        <f>VLOOKUP(EB[[#This Row],[product]],KS_DB[[product]:[KS]],5,FALSE)</f>
        <v>biomass</v>
      </c>
      <c r="C3745" s="4" t="str">
        <f>VLOOKUP(EB[[#This Row],[product]],KS_DB[[product]:[KS]],6,FALSE)</f>
        <v>biomass</v>
      </c>
      <c r="D3745" s="4">
        <f>VLOOKUP(EB[[#This Row],[product]],Carriers[],4,FALSE)</f>
        <v>1</v>
      </c>
      <c r="E3745" s="4">
        <f>VLOOKUP(EB[[#This Row],[indic_nrg]],Indicators[],4,FALSE)</f>
        <v>0</v>
      </c>
      <c r="F3745" s="4">
        <f>IFERROR(VLOOKUP(EB[[#This Row],[Source_carrier]],KS_DB[[product]:[KS]],6,FALSE),0)</f>
        <v>0</v>
      </c>
      <c r="G3745" s="4" t="s">
        <v>34</v>
      </c>
      <c r="H3745" s="4" t="s">
        <v>665</v>
      </c>
      <c r="I3745" s="4" t="s">
        <v>121</v>
      </c>
      <c r="J3745" s="4" t="s">
        <v>37</v>
      </c>
      <c r="K3745" s="4" t="s">
        <v>666</v>
      </c>
      <c r="L3745" s="4" t="s">
        <v>39</v>
      </c>
      <c r="M3745" s="4" t="s">
        <v>122</v>
      </c>
      <c r="N3745" s="4" t="s">
        <v>41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</row>
    <row r="3746" spans="1:40" ht="15" customHeight="1" x14ac:dyDescent="0.25">
      <c r="A3746" s="4" t="str">
        <f>EB[[#This Row],[unit]] &amp; "#" &amp; EB[[#This Row],[indic_nrg]] &amp; "#" &amp; EB[[#This Row],[product]] &amp; "#" &amp; EB[[#This Row],[geo]]</f>
        <v>TJ#B_101910#5549#CZ</v>
      </c>
      <c r="B3746" s="4" t="str">
        <f>VLOOKUP(EB[[#This Row],[product]],KS_DB[[product]:[KS]],5,FALSE)</f>
        <v>biomass</v>
      </c>
      <c r="C3746" s="4" t="str">
        <f>VLOOKUP(EB[[#This Row],[product]],KS_DB[[product]:[KS]],6,FALSE)</f>
        <v>biomass</v>
      </c>
      <c r="D3746" s="4">
        <f>VLOOKUP(EB[[#This Row],[product]],Carriers[],4,FALSE)</f>
        <v>1</v>
      </c>
      <c r="E3746" s="4">
        <f>VLOOKUP(EB[[#This Row],[indic_nrg]],Indicators[],4,FALSE)</f>
        <v>0</v>
      </c>
      <c r="F3746" s="4">
        <f>IFERROR(VLOOKUP(EB[[#This Row],[Source_carrier]],KS_DB[[product]:[KS]],6,FALSE),0)</f>
        <v>0</v>
      </c>
      <c r="G3746" s="4" t="s">
        <v>34</v>
      </c>
      <c r="H3746" s="4" t="s">
        <v>665</v>
      </c>
      <c r="I3746" s="4" t="s">
        <v>123</v>
      </c>
      <c r="J3746" s="4" t="s">
        <v>37</v>
      </c>
      <c r="K3746" s="4" t="s">
        <v>666</v>
      </c>
      <c r="L3746" s="4" t="s">
        <v>39</v>
      </c>
      <c r="M3746" s="4" t="s">
        <v>124</v>
      </c>
      <c r="N3746" s="4" t="s">
        <v>41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</row>
    <row r="3747" spans="1:40" ht="15" customHeight="1" x14ac:dyDescent="0.25">
      <c r="A3747" s="4" t="str">
        <f>EB[[#This Row],[unit]] &amp; "#" &amp; EB[[#This Row],[indic_nrg]] &amp; "#" &amp; EB[[#This Row],[product]] &amp; "#" &amp; EB[[#This Row],[geo]]</f>
        <v>TJ#B_101910#5550#CZ</v>
      </c>
      <c r="B3747" s="4" t="str">
        <f>VLOOKUP(EB[[#This Row],[product]],KS_DB[[product]:[KS]],5,FALSE)</f>
        <v>RES</v>
      </c>
      <c r="C3747" s="4" t="str">
        <f>VLOOKUP(EB[[#This Row],[product]],KS_DB[[product]:[KS]],6,FALSE)</f>
        <v>RES</v>
      </c>
      <c r="D3747" s="4">
        <f>VLOOKUP(EB[[#This Row],[product]],Carriers[],4,FALSE)</f>
        <v>1</v>
      </c>
      <c r="E3747" s="4">
        <f>VLOOKUP(EB[[#This Row],[indic_nrg]],Indicators[],4,FALSE)</f>
        <v>0</v>
      </c>
      <c r="F3747" s="4">
        <f>IFERROR(VLOOKUP(EB[[#This Row],[Source_carrier]],KS_DB[[product]:[KS]],6,FALSE),0)</f>
        <v>0</v>
      </c>
      <c r="G3747" s="4" t="s">
        <v>34</v>
      </c>
      <c r="H3747" s="4" t="s">
        <v>665</v>
      </c>
      <c r="I3747" s="4" t="s">
        <v>125</v>
      </c>
      <c r="J3747" s="4" t="s">
        <v>37</v>
      </c>
      <c r="K3747" s="4" t="s">
        <v>666</v>
      </c>
      <c r="L3747" s="4" t="s">
        <v>39</v>
      </c>
      <c r="M3747" s="4" t="s">
        <v>126</v>
      </c>
      <c r="N3747" s="4" t="s">
        <v>41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0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</row>
    <row r="3748" spans="1:40" ht="15" customHeight="1" x14ac:dyDescent="0.25">
      <c r="A3748" s="4" t="str">
        <f>EB[[#This Row],[unit]] &amp; "#" &amp; EB[[#This Row],[indic_nrg]] &amp; "#" &amp; EB[[#This Row],[product]] &amp; "#" &amp; EB[[#This Row],[geo]]</f>
        <v>TJ#B_101910#6000#CZ</v>
      </c>
      <c r="B3748" s="4" t="str">
        <f>VLOOKUP(EB[[#This Row],[product]],KS_DB[[product]:[KS]],5,FALSE)</f>
        <v>electricity</v>
      </c>
      <c r="C3748" s="4" t="str">
        <f>VLOOKUP(EB[[#This Row],[product]],KS_DB[[product]:[KS]],6,FALSE)</f>
        <v>electricity</v>
      </c>
      <c r="D3748" s="4">
        <f>VLOOKUP(EB[[#This Row],[product]],Carriers[],4,FALSE)</f>
        <v>1</v>
      </c>
      <c r="E3748" s="4">
        <f>VLOOKUP(EB[[#This Row],[indic_nrg]],Indicators[],4,FALSE)</f>
        <v>0</v>
      </c>
      <c r="F3748" s="4">
        <f>IFERROR(VLOOKUP(EB[[#This Row],[Source_carrier]],KS_DB[[product]:[KS]],6,FALSE),0)</f>
        <v>0</v>
      </c>
      <c r="G3748" s="4" t="s">
        <v>34</v>
      </c>
      <c r="H3748" s="4" t="s">
        <v>665</v>
      </c>
      <c r="I3748" s="4" t="s">
        <v>127</v>
      </c>
      <c r="J3748" s="4" t="s">
        <v>37</v>
      </c>
      <c r="K3748" s="4" t="s">
        <v>666</v>
      </c>
      <c r="L3748" s="4" t="s">
        <v>39</v>
      </c>
      <c r="M3748" s="4" t="s">
        <v>128</v>
      </c>
      <c r="N3748" s="4" t="s">
        <v>41</v>
      </c>
      <c r="O3748" s="4">
        <v>0</v>
      </c>
      <c r="P3748" s="4">
        <v>0</v>
      </c>
      <c r="Q3748" s="4">
        <v>0</v>
      </c>
      <c r="R3748" s="4">
        <v>5202</v>
      </c>
      <c r="S3748" s="4">
        <v>4918</v>
      </c>
      <c r="T3748" s="4">
        <v>4939</v>
      </c>
      <c r="U3748" s="4">
        <v>4914</v>
      </c>
      <c r="V3748" s="4">
        <v>4518</v>
      </c>
      <c r="W3748" s="4">
        <v>4378</v>
      </c>
      <c r="X3748" s="4">
        <v>4180</v>
      </c>
      <c r="Y3748" s="4">
        <v>4331</v>
      </c>
      <c r="Z3748" s="4">
        <v>4403</v>
      </c>
      <c r="AA3748" s="4">
        <v>4140</v>
      </c>
      <c r="AB3748" s="4">
        <v>4313</v>
      </c>
      <c r="AC3748" s="4">
        <v>4187</v>
      </c>
      <c r="AD3748" s="4">
        <v>4147</v>
      </c>
      <c r="AE3748" s="4">
        <v>4255</v>
      </c>
      <c r="AF3748" s="4">
        <v>4439</v>
      </c>
      <c r="AG3748" s="4">
        <v>3942</v>
      </c>
      <c r="AH3748" s="4">
        <v>3726</v>
      </c>
      <c r="AI3748" s="4">
        <v>5472</v>
      </c>
      <c r="AJ3748" s="4">
        <v>5411</v>
      </c>
      <c r="AK3748" s="4">
        <v>5436</v>
      </c>
      <c r="AL3748" s="4">
        <v>5368</v>
      </c>
      <c r="AM3748" s="4">
        <v>5249</v>
      </c>
      <c r="AN3748" s="4">
        <v>5411</v>
      </c>
    </row>
    <row r="3749" spans="1:40" ht="15" customHeight="1" x14ac:dyDescent="0.25">
      <c r="A3749" s="4" t="str">
        <f>EB[[#This Row],[unit]] &amp; "#" &amp; EB[[#This Row],[indic_nrg]] &amp; "#" &amp; EB[[#This Row],[product]] &amp; "#" &amp; EB[[#This Row],[geo]]</f>
        <v>TJ#B_101910#7100#CZ</v>
      </c>
      <c r="B3749" s="4" t="str">
        <f>VLOOKUP(EB[[#This Row],[product]],KS_DB[[product]:[KS]],5,FALSE)</f>
        <v>other</v>
      </c>
      <c r="C3749" s="4" t="str">
        <f>VLOOKUP(EB[[#This Row],[product]],KS_DB[[product]:[KS]],6,FALSE)</f>
        <v>other</v>
      </c>
      <c r="D3749" s="4">
        <f>VLOOKUP(EB[[#This Row],[product]],Carriers[],4,FALSE)</f>
        <v>1</v>
      </c>
      <c r="E3749" s="4">
        <f>VLOOKUP(EB[[#This Row],[indic_nrg]],Indicators[],4,FALSE)</f>
        <v>0</v>
      </c>
      <c r="F3749" s="4">
        <f>IFERROR(VLOOKUP(EB[[#This Row],[Source_carrier]],KS_DB[[product]:[KS]],6,FALSE),0)</f>
        <v>0</v>
      </c>
      <c r="G3749" s="4" t="s">
        <v>34</v>
      </c>
      <c r="H3749" s="4" t="s">
        <v>665</v>
      </c>
      <c r="I3749" s="4" t="s">
        <v>129</v>
      </c>
      <c r="J3749" s="4" t="s">
        <v>37</v>
      </c>
      <c r="K3749" s="4" t="s">
        <v>666</v>
      </c>
      <c r="L3749" s="4" t="s">
        <v>39</v>
      </c>
      <c r="M3749" s="4" t="s">
        <v>130</v>
      </c>
      <c r="N3749" s="4" t="s">
        <v>41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</row>
    <row r="3750" spans="1:40" ht="15" customHeight="1" x14ac:dyDescent="0.25">
      <c r="A3750" s="4" t="str">
        <f>EB[[#This Row],[unit]] &amp; "#" &amp; EB[[#This Row],[indic_nrg]] &amp; "#" &amp; EB[[#This Row],[product]] &amp; "#" &amp; EB[[#This Row],[geo]]</f>
        <v>TJ#B_101910#7200#CZ</v>
      </c>
      <c r="B3750" s="4" t="str">
        <f>VLOOKUP(EB[[#This Row],[product]],KS_DB[[product]:[KS]],5,FALSE)</f>
        <v>other</v>
      </c>
      <c r="C3750" s="4" t="str">
        <f>VLOOKUP(EB[[#This Row],[product]],KS_DB[[product]:[KS]],6,FALSE)</f>
        <v>other</v>
      </c>
      <c r="D3750" s="4">
        <f>VLOOKUP(EB[[#This Row],[product]],Carriers[],4,FALSE)</f>
        <v>0</v>
      </c>
      <c r="E3750" s="4">
        <f>VLOOKUP(EB[[#This Row],[indic_nrg]],Indicators[],4,FALSE)</f>
        <v>0</v>
      </c>
      <c r="F3750" s="4">
        <f>IFERROR(VLOOKUP(EB[[#This Row],[Source_carrier]],KS_DB[[product]:[KS]],6,FALSE),0)</f>
        <v>0</v>
      </c>
      <c r="G3750" s="4" t="s">
        <v>34</v>
      </c>
      <c r="H3750" s="4" t="s">
        <v>665</v>
      </c>
      <c r="I3750" s="4" t="s">
        <v>131</v>
      </c>
      <c r="J3750" s="4" t="s">
        <v>37</v>
      </c>
      <c r="K3750" s="4" t="s">
        <v>666</v>
      </c>
      <c r="L3750" s="4" t="s">
        <v>39</v>
      </c>
      <c r="M3750" s="4" t="s">
        <v>132</v>
      </c>
      <c r="N3750" s="4" t="s">
        <v>41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0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</row>
    <row r="3751" spans="1:40" ht="15" customHeight="1" x14ac:dyDescent="0.25">
      <c r="A3751" s="4" t="str">
        <f>EB[[#This Row],[unit]] &amp; "#" &amp; EB[[#This Row],[indic_nrg]] &amp; "#" &amp; EB[[#This Row],[product]] &amp; "#" &amp; EB[[#This Row],[geo]]</f>
        <v>TJ#B_101920#0000#CZ</v>
      </c>
      <c r="B3751" s="4" t="str">
        <f>VLOOKUP(EB[[#This Row],[product]],KS_DB[[product]:[KS]],5,FALSE)</f>
        <v>all</v>
      </c>
      <c r="C3751" s="4" t="str">
        <f>VLOOKUP(EB[[#This Row],[product]],KS_DB[[product]:[KS]],6,FALSE)</f>
        <v>all</v>
      </c>
      <c r="D3751" s="4">
        <f>VLOOKUP(EB[[#This Row],[product]],Carriers[],4,FALSE)</f>
        <v>0</v>
      </c>
      <c r="E3751" s="4">
        <f>VLOOKUP(EB[[#This Row],[indic_nrg]],Indicators[],4,FALSE)</f>
        <v>0</v>
      </c>
      <c r="F3751" s="4">
        <f>IFERROR(VLOOKUP(EB[[#This Row],[Source_carrier]],KS_DB[[product]:[KS]],6,FALSE),0)</f>
        <v>0</v>
      </c>
      <c r="G3751" s="4" t="s">
        <v>34</v>
      </c>
      <c r="H3751" s="4" t="s">
        <v>667</v>
      </c>
      <c r="I3751" s="4" t="s">
        <v>36</v>
      </c>
      <c r="J3751" s="4" t="s">
        <v>37</v>
      </c>
      <c r="K3751" s="4" t="s">
        <v>668</v>
      </c>
      <c r="L3751" s="4" t="s">
        <v>39</v>
      </c>
      <c r="M3751" s="4" t="s">
        <v>40</v>
      </c>
      <c r="N3751" s="4" t="s">
        <v>41</v>
      </c>
      <c r="O3751" s="4">
        <v>96202</v>
      </c>
      <c r="P3751" s="4">
        <v>85581</v>
      </c>
      <c r="Q3751" s="4">
        <v>107412</v>
      </c>
      <c r="R3751" s="4">
        <v>108669</v>
      </c>
      <c r="S3751" s="4">
        <v>118697</v>
      </c>
      <c r="T3751" s="4">
        <v>101590</v>
      </c>
      <c r="U3751" s="4">
        <v>133880</v>
      </c>
      <c r="V3751" s="4">
        <v>137693</v>
      </c>
      <c r="W3751" s="4">
        <v>140614</v>
      </c>
      <c r="X3751" s="4">
        <v>157784</v>
      </c>
      <c r="Y3751" s="4">
        <v>160659</v>
      </c>
      <c r="Z3751" s="4">
        <v>170000</v>
      </c>
      <c r="AA3751" s="4">
        <v>178933</v>
      </c>
      <c r="AB3751" s="4">
        <v>202840</v>
      </c>
      <c r="AC3751" s="4">
        <v>211701</v>
      </c>
      <c r="AD3751" s="4">
        <v>227841</v>
      </c>
      <c r="AE3751" s="4">
        <v>237046</v>
      </c>
      <c r="AF3751" s="4">
        <v>249228</v>
      </c>
      <c r="AG3751" s="4">
        <v>249548</v>
      </c>
      <c r="AH3751" s="4">
        <v>246361</v>
      </c>
      <c r="AI3751" s="4">
        <v>233954</v>
      </c>
      <c r="AJ3751" s="4">
        <v>234475</v>
      </c>
      <c r="AK3751" s="4">
        <v>230315</v>
      </c>
      <c r="AL3751" s="4">
        <v>228535</v>
      </c>
      <c r="AM3751" s="4">
        <v>237525</v>
      </c>
      <c r="AN3751" s="4">
        <v>247122</v>
      </c>
    </row>
    <row r="3752" spans="1:40" ht="15" customHeight="1" x14ac:dyDescent="0.25">
      <c r="A3752" s="4" t="str">
        <f>EB[[#This Row],[unit]] &amp; "#" &amp; EB[[#This Row],[indic_nrg]] &amp; "#" &amp; EB[[#This Row],[product]] &amp; "#" &amp; EB[[#This Row],[geo]]</f>
        <v>TJ#B_101920#3000#CZ</v>
      </c>
      <c r="B3752" s="4" t="str">
        <f>VLOOKUP(EB[[#This Row],[product]],KS_DB[[product]:[KS]],5,FALSE)</f>
        <v>liquid</v>
      </c>
      <c r="C3752" s="4" t="str">
        <f>VLOOKUP(EB[[#This Row],[product]],KS_DB[[product]:[KS]],6,FALSE)</f>
        <v>liquid</v>
      </c>
      <c r="D3752" s="4">
        <f>VLOOKUP(EB[[#This Row],[product]],Carriers[],4,FALSE)</f>
        <v>0</v>
      </c>
      <c r="E3752" s="4">
        <f>VLOOKUP(EB[[#This Row],[indic_nrg]],Indicators[],4,FALSE)</f>
        <v>0</v>
      </c>
      <c r="F3752" s="4">
        <f>IFERROR(VLOOKUP(EB[[#This Row],[Source_carrier]],KS_DB[[product]:[KS]],6,FALSE),0)</f>
        <v>0</v>
      </c>
      <c r="G3752" s="4" t="s">
        <v>34</v>
      </c>
      <c r="H3752" s="4" t="s">
        <v>667</v>
      </c>
      <c r="I3752" s="4" t="s">
        <v>73</v>
      </c>
      <c r="J3752" s="4" t="s">
        <v>37</v>
      </c>
      <c r="K3752" s="4" t="s">
        <v>668</v>
      </c>
      <c r="L3752" s="4" t="s">
        <v>39</v>
      </c>
      <c r="M3752" s="4" t="s">
        <v>74</v>
      </c>
      <c r="N3752" s="4" t="s">
        <v>41</v>
      </c>
      <c r="O3752" s="4">
        <v>96202</v>
      </c>
      <c r="P3752" s="4">
        <v>85581</v>
      </c>
      <c r="Q3752" s="4">
        <v>107301</v>
      </c>
      <c r="R3752" s="4">
        <v>108447</v>
      </c>
      <c r="S3752" s="4">
        <v>118290</v>
      </c>
      <c r="T3752" s="4">
        <v>100924</v>
      </c>
      <c r="U3752" s="4">
        <v>132955</v>
      </c>
      <c r="V3752" s="4">
        <v>136287</v>
      </c>
      <c r="W3752" s="4">
        <v>138995</v>
      </c>
      <c r="X3752" s="4">
        <v>155789</v>
      </c>
      <c r="Y3752" s="4">
        <v>157628</v>
      </c>
      <c r="Z3752" s="4">
        <v>167604</v>
      </c>
      <c r="AA3752" s="4">
        <v>175692</v>
      </c>
      <c r="AB3752" s="4">
        <v>199685</v>
      </c>
      <c r="AC3752" s="4">
        <v>209670</v>
      </c>
      <c r="AD3752" s="4">
        <v>227109</v>
      </c>
      <c r="AE3752" s="4">
        <v>235535</v>
      </c>
      <c r="AF3752" s="4">
        <v>247520</v>
      </c>
      <c r="AG3752" s="4">
        <v>244458</v>
      </c>
      <c r="AH3752" s="4">
        <v>237679</v>
      </c>
      <c r="AI3752" s="4">
        <v>223647</v>
      </c>
      <c r="AJ3752" s="4">
        <v>221232</v>
      </c>
      <c r="AK3752" s="4">
        <v>218020</v>
      </c>
      <c r="AL3752" s="4">
        <v>216123</v>
      </c>
      <c r="AM3752" s="4">
        <v>222998</v>
      </c>
      <c r="AN3752" s="4">
        <v>232970</v>
      </c>
    </row>
    <row r="3753" spans="1:40" ht="15" customHeight="1" x14ac:dyDescent="0.25">
      <c r="A3753" s="4" t="str">
        <f>EB[[#This Row],[unit]] &amp; "#" &amp; EB[[#This Row],[indic_nrg]] &amp; "#" &amp; EB[[#This Row],[product]] &amp; "#" &amp; EB[[#This Row],[geo]]</f>
        <v>TJ#B_101920#3200#CZ</v>
      </c>
      <c r="B3753" s="4" t="str">
        <f>VLOOKUP(EB[[#This Row],[product]],KS_DB[[product]:[KS]],5,FALSE)</f>
        <v>liquid</v>
      </c>
      <c r="C3753" s="4" t="str">
        <f>VLOOKUP(EB[[#This Row],[product]],KS_DB[[product]:[KS]],6,FALSE)</f>
        <v>liquid</v>
      </c>
      <c r="D3753" s="4">
        <f>VLOOKUP(EB[[#This Row],[product]],Carriers[],4,FALSE)</f>
        <v>0</v>
      </c>
      <c r="E3753" s="4">
        <f>VLOOKUP(EB[[#This Row],[indic_nrg]],Indicators[],4,FALSE)</f>
        <v>0</v>
      </c>
      <c r="F3753" s="4">
        <f>IFERROR(VLOOKUP(EB[[#This Row],[Source_carrier]],KS_DB[[product]:[KS]],6,FALSE),0)</f>
        <v>0</v>
      </c>
      <c r="G3753" s="4" t="s">
        <v>34</v>
      </c>
      <c r="H3753" s="4" t="s">
        <v>667</v>
      </c>
      <c r="I3753" s="4" t="s">
        <v>75</v>
      </c>
      <c r="J3753" s="4" t="s">
        <v>37</v>
      </c>
      <c r="K3753" s="4" t="s">
        <v>668</v>
      </c>
      <c r="L3753" s="4" t="s">
        <v>39</v>
      </c>
      <c r="M3753" s="4" t="s">
        <v>76</v>
      </c>
      <c r="N3753" s="4" t="s">
        <v>41</v>
      </c>
      <c r="O3753" s="4">
        <v>96202</v>
      </c>
      <c r="P3753" s="4">
        <v>85581</v>
      </c>
      <c r="Q3753" s="4">
        <v>107301</v>
      </c>
      <c r="R3753" s="4">
        <v>108447</v>
      </c>
      <c r="S3753" s="4">
        <v>118290</v>
      </c>
      <c r="T3753" s="4">
        <v>100924</v>
      </c>
      <c r="U3753" s="4">
        <v>132955</v>
      </c>
      <c r="V3753" s="4">
        <v>136287</v>
      </c>
      <c r="W3753" s="4">
        <v>138995</v>
      </c>
      <c r="X3753" s="4">
        <v>155789</v>
      </c>
      <c r="Y3753" s="4">
        <v>157628</v>
      </c>
      <c r="Z3753" s="4">
        <v>167604</v>
      </c>
      <c r="AA3753" s="4">
        <v>175692</v>
      </c>
      <c r="AB3753" s="4">
        <v>199685</v>
      </c>
      <c r="AC3753" s="4">
        <v>209670</v>
      </c>
      <c r="AD3753" s="4">
        <v>227109</v>
      </c>
      <c r="AE3753" s="4">
        <v>235535</v>
      </c>
      <c r="AF3753" s="4">
        <v>247520</v>
      </c>
      <c r="AG3753" s="4">
        <v>244458</v>
      </c>
      <c r="AH3753" s="4">
        <v>237679</v>
      </c>
      <c r="AI3753" s="4">
        <v>223647</v>
      </c>
      <c r="AJ3753" s="4">
        <v>221232</v>
      </c>
      <c r="AK3753" s="4">
        <v>218020</v>
      </c>
      <c r="AL3753" s="4">
        <v>216123</v>
      </c>
      <c r="AM3753" s="4">
        <v>222998</v>
      </c>
      <c r="AN3753" s="4">
        <v>232970</v>
      </c>
    </row>
    <row r="3754" spans="1:40" ht="15" customHeight="1" x14ac:dyDescent="0.25">
      <c r="A3754" s="4" t="str">
        <f>EB[[#This Row],[unit]] &amp; "#" &amp; EB[[#This Row],[indic_nrg]] &amp; "#" &amp; EB[[#This Row],[product]] &amp; "#" &amp; EB[[#This Row],[geo]]</f>
        <v>TJ#B_101920#3220#CZ</v>
      </c>
      <c r="B3754" s="4" t="str">
        <f>VLOOKUP(EB[[#This Row],[product]],KS_DB[[product]:[KS]],5,FALSE)</f>
        <v>liquid</v>
      </c>
      <c r="C3754" s="4" t="str">
        <f>VLOOKUP(EB[[#This Row],[product]],KS_DB[[product]:[KS]],6,FALSE)</f>
        <v>LPG</v>
      </c>
      <c r="D3754" s="4">
        <f>VLOOKUP(EB[[#This Row],[product]],Carriers[],4,FALSE)</f>
        <v>1</v>
      </c>
      <c r="E3754" s="4">
        <f>VLOOKUP(EB[[#This Row],[indic_nrg]],Indicators[],4,FALSE)</f>
        <v>0</v>
      </c>
      <c r="F3754" s="4">
        <f>IFERROR(VLOOKUP(EB[[#This Row],[Source_carrier]],KS_DB[[product]:[KS]],6,FALSE),0)</f>
        <v>0</v>
      </c>
      <c r="G3754" s="4" t="s">
        <v>34</v>
      </c>
      <c r="H3754" s="4" t="s">
        <v>667</v>
      </c>
      <c r="I3754" s="4" t="s">
        <v>77</v>
      </c>
      <c r="J3754" s="4" t="s">
        <v>37</v>
      </c>
      <c r="K3754" s="4" t="s">
        <v>668</v>
      </c>
      <c r="L3754" s="4" t="s">
        <v>39</v>
      </c>
      <c r="M3754" s="4" t="s">
        <v>78</v>
      </c>
      <c r="N3754" s="4" t="s">
        <v>41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553</v>
      </c>
      <c r="U3754" s="4">
        <v>552</v>
      </c>
      <c r="V3754" s="4">
        <v>3680</v>
      </c>
      <c r="W3754" s="4">
        <v>2530</v>
      </c>
      <c r="X3754" s="4">
        <v>2944</v>
      </c>
      <c r="Y3754" s="4">
        <v>2852</v>
      </c>
      <c r="Z3754" s="4">
        <v>2792</v>
      </c>
      <c r="AA3754" s="4">
        <v>2838</v>
      </c>
      <c r="AB3754" s="4">
        <v>2884</v>
      </c>
      <c r="AC3754" s="4">
        <v>3015</v>
      </c>
      <c r="AD3754" s="4">
        <v>3104</v>
      </c>
      <c r="AE3754" s="4">
        <v>3298</v>
      </c>
      <c r="AF3754" s="4">
        <v>3527</v>
      </c>
      <c r="AG3754" s="4">
        <v>3418</v>
      </c>
      <c r="AH3754" s="4">
        <v>3505</v>
      </c>
      <c r="AI3754" s="4">
        <v>3374</v>
      </c>
      <c r="AJ3754" s="4">
        <v>3417</v>
      </c>
      <c r="AK3754" s="4">
        <v>3767</v>
      </c>
      <c r="AL3754" s="4">
        <v>3898</v>
      </c>
      <c r="AM3754" s="4">
        <v>4292</v>
      </c>
      <c r="AN3754" s="4">
        <v>4292</v>
      </c>
    </row>
    <row r="3755" spans="1:40" ht="15" customHeight="1" x14ac:dyDescent="0.25">
      <c r="A3755" s="4" t="str">
        <f>EB[[#This Row],[unit]] &amp; "#" &amp; EB[[#This Row],[indic_nrg]] &amp; "#" &amp; EB[[#This Row],[product]] &amp; "#" &amp; EB[[#This Row],[geo]]</f>
        <v>TJ#B_101920#3234#CZ</v>
      </c>
      <c r="B3755" s="4" t="str">
        <f>VLOOKUP(EB[[#This Row],[product]],KS_DB[[product]:[KS]],5,FALSE)</f>
        <v>liquid</v>
      </c>
      <c r="C3755" s="4" t="str">
        <f>VLOOKUP(EB[[#This Row],[product]],KS_DB[[product]:[KS]],6,FALSE)</f>
        <v>gasoline</v>
      </c>
      <c r="D3755" s="4">
        <f>VLOOKUP(EB[[#This Row],[product]],Carriers[],4,FALSE)</f>
        <v>1</v>
      </c>
      <c r="E3755" s="4">
        <f>VLOOKUP(EB[[#This Row],[indic_nrg]],Indicators[],4,FALSE)</f>
        <v>0</v>
      </c>
      <c r="F3755" s="4">
        <f>IFERROR(VLOOKUP(EB[[#This Row],[Source_carrier]],KS_DB[[product]:[KS]],6,FALSE),0)</f>
        <v>0</v>
      </c>
      <c r="G3755" s="4" t="s">
        <v>34</v>
      </c>
      <c r="H3755" s="4" t="s">
        <v>667</v>
      </c>
      <c r="I3755" s="4" t="s">
        <v>1135</v>
      </c>
      <c r="J3755" s="4" t="s">
        <v>37</v>
      </c>
      <c r="K3755" s="4" t="s">
        <v>668</v>
      </c>
      <c r="L3755" s="4" t="s">
        <v>39</v>
      </c>
      <c r="M3755" s="4" t="s">
        <v>1136</v>
      </c>
      <c r="N3755" s="4" t="s">
        <v>41</v>
      </c>
      <c r="O3755" s="4">
        <v>50318</v>
      </c>
      <c r="P3755" s="4">
        <v>47015</v>
      </c>
      <c r="Q3755" s="4">
        <v>61199</v>
      </c>
      <c r="R3755" s="4">
        <v>58422</v>
      </c>
      <c r="S3755" s="4">
        <v>67907</v>
      </c>
      <c r="T3755" s="4">
        <v>70915</v>
      </c>
      <c r="U3755" s="4">
        <v>79839</v>
      </c>
      <c r="V3755" s="4">
        <v>79715</v>
      </c>
      <c r="W3755" s="4">
        <v>78633</v>
      </c>
      <c r="X3755" s="4">
        <v>83309</v>
      </c>
      <c r="Y3755" s="4">
        <v>80451</v>
      </c>
      <c r="Z3755" s="4">
        <v>82313</v>
      </c>
      <c r="AA3755" s="4">
        <v>83396</v>
      </c>
      <c r="AB3755" s="4">
        <v>90930</v>
      </c>
      <c r="AC3755" s="4">
        <v>90584</v>
      </c>
      <c r="AD3755" s="4">
        <v>88982</v>
      </c>
      <c r="AE3755" s="4">
        <v>88072</v>
      </c>
      <c r="AF3755" s="4">
        <v>91892</v>
      </c>
      <c r="AG3755" s="4">
        <v>88379</v>
      </c>
      <c r="AH3755" s="4">
        <v>86122</v>
      </c>
      <c r="AI3755" s="4">
        <v>78207</v>
      </c>
      <c r="AJ3755" s="4">
        <v>75191</v>
      </c>
      <c r="AK3755" s="4">
        <v>70086</v>
      </c>
      <c r="AL3755" s="4">
        <v>65896</v>
      </c>
      <c r="AM3755" s="4">
        <v>65228</v>
      </c>
      <c r="AN3755" s="4">
        <v>65752</v>
      </c>
    </row>
    <row r="3756" spans="1:40" ht="15" customHeight="1" x14ac:dyDescent="0.25">
      <c r="A3756" s="4" t="str">
        <f>EB[[#This Row],[unit]] &amp; "#" &amp; EB[[#This Row],[indic_nrg]] &amp; "#" &amp; EB[[#This Row],[product]] &amp; "#" &amp; EB[[#This Row],[geo]]</f>
        <v>TJ#B_101920#3260#CZ</v>
      </c>
      <c r="B3756" s="4" t="str">
        <f>VLOOKUP(EB[[#This Row],[product]],KS_DB[[product]:[KS]],5,FALSE)</f>
        <v>liquid</v>
      </c>
      <c r="C3756" s="4" t="str">
        <f>VLOOKUP(EB[[#This Row],[product]],KS_DB[[product]:[KS]],6,FALSE)</f>
        <v>diesel</v>
      </c>
      <c r="D3756" s="4">
        <f>VLOOKUP(EB[[#This Row],[product]],Carriers[],4,FALSE)</f>
        <v>1</v>
      </c>
      <c r="E3756" s="4">
        <f>VLOOKUP(EB[[#This Row],[indic_nrg]],Indicators[],4,FALSE)</f>
        <v>0</v>
      </c>
      <c r="F3756" s="4">
        <f>IFERROR(VLOOKUP(EB[[#This Row],[Source_carrier]],KS_DB[[product]:[KS]],6,FALSE),0)</f>
        <v>0</v>
      </c>
      <c r="G3756" s="4" t="s">
        <v>34</v>
      </c>
      <c r="H3756" s="4" t="s">
        <v>667</v>
      </c>
      <c r="I3756" s="4" t="s">
        <v>79</v>
      </c>
      <c r="J3756" s="4" t="s">
        <v>37</v>
      </c>
      <c r="K3756" s="4" t="s">
        <v>668</v>
      </c>
      <c r="L3756" s="4" t="s">
        <v>39</v>
      </c>
      <c r="M3756" s="4" t="s">
        <v>80</v>
      </c>
      <c r="N3756" s="4" t="s">
        <v>41</v>
      </c>
      <c r="O3756" s="4">
        <v>45884</v>
      </c>
      <c r="P3756" s="4">
        <v>38565</v>
      </c>
      <c r="Q3756" s="4">
        <v>46102</v>
      </c>
      <c r="R3756" s="4">
        <v>50025</v>
      </c>
      <c r="S3756" s="4">
        <v>50383</v>
      </c>
      <c r="T3756" s="4">
        <v>29457</v>
      </c>
      <c r="U3756" s="4">
        <v>52565</v>
      </c>
      <c r="V3756" s="4">
        <v>52892</v>
      </c>
      <c r="W3756" s="4">
        <v>57832</v>
      </c>
      <c r="X3756" s="4">
        <v>69535</v>
      </c>
      <c r="Y3756" s="4">
        <v>74325</v>
      </c>
      <c r="Z3756" s="4">
        <v>82499</v>
      </c>
      <c r="AA3756" s="4">
        <v>89458</v>
      </c>
      <c r="AB3756" s="4">
        <v>105871</v>
      </c>
      <c r="AC3756" s="4">
        <v>116072</v>
      </c>
      <c r="AD3756" s="4">
        <v>135024</v>
      </c>
      <c r="AE3756" s="4">
        <v>144165</v>
      </c>
      <c r="AF3756" s="4">
        <v>152101</v>
      </c>
      <c r="AG3756" s="4">
        <v>152660</v>
      </c>
      <c r="AH3756" s="4">
        <v>148052</v>
      </c>
      <c r="AI3756" s="4">
        <v>142065</v>
      </c>
      <c r="AJ3756" s="4">
        <v>142624</v>
      </c>
      <c r="AK3756" s="4">
        <v>144167</v>
      </c>
      <c r="AL3756" s="4">
        <v>146329</v>
      </c>
      <c r="AM3756" s="4">
        <v>153478</v>
      </c>
      <c r="AN3756" s="4">
        <v>162926</v>
      </c>
    </row>
    <row r="3757" spans="1:40" ht="15" customHeight="1" x14ac:dyDescent="0.25">
      <c r="A3757" s="4" t="str">
        <f>EB[[#This Row],[unit]] &amp; "#" &amp; EB[[#This Row],[indic_nrg]] &amp; "#" &amp; EB[[#This Row],[product]] &amp; "#" &amp; EB[[#This Row],[geo]]</f>
        <v>TJ#B_101920#3270A#CZ</v>
      </c>
      <c r="B3757" s="4" t="str">
        <f>VLOOKUP(EB[[#This Row],[product]],KS_DB[[product]:[KS]],5,FALSE)</f>
        <v>liquid</v>
      </c>
      <c r="C3757" s="4" t="str">
        <f>VLOOKUP(EB[[#This Row],[product]],KS_DB[[product]:[KS]],6,FALSE)</f>
        <v>liquid</v>
      </c>
      <c r="D3757" s="4">
        <f>VLOOKUP(EB[[#This Row],[product]],Carriers[],4,FALSE)</f>
        <v>1</v>
      </c>
      <c r="E3757" s="4">
        <f>VLOOKUP(EB[[#This Row],[indic_nrg]],Indicators[],4,FALSE)</f>
        <v>0</v>
      </c>
      <c r="F3757" s="4">
        <f>IFERROR(VLOOKUP(EB[[#This Row],[Source_carrier]],KS_DB[[product]:[KS]],6,FALSE),0)</f>
        <v>0</v>
      </c>
      <c r="G3757" s="4" t="s">
        <v>34</v>
      </c>
      <c r="H3757" s="4" t="s">
        <v>667</v>
      </c>
      <c r="I3757" s="4" t="s">
        <v>81</v>
      </c>
      <c r="J3757" s="4" t="s">
        <v>37</v>
      </c>
      <c r="K3757" s="4" t="s">
        <v>668</v>
      </c>
      <c r="L3757" s="4" t="s">
        <v>39</v>
      </c>
      <c r="M3757" s="4" t="s">
        <v>82</v>
      </c>
      <c r="N3757" s="4" t="s">
        <v>41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</row>
    <row r="3758" spans="1:40" ht="15" customHeight="1" x14ac:dyDescent="0.25">
      <c r="A3758" s="4" t="str">
        <f>EB[[#This Row],[unit]] &amp; "#" &amp; EB[[#This Row],[indic_nrg]] &amp; "#" &amp; EB[[#This Row],[product]] &amp; "#" &amp; EB[[#This Row],[geo]]</f>
        <v>TJ#B_101920#4000#CZ</v>
      </c>
      <c r="B3758" s="4" t="str">
        <f>VLOOKUP(EB[[#This Row],[product]],KS_DB[[product]:[KS]],5,FALSE)</f>
        <v>gas</v>
      </c>
      <c r="C3758" s="4" t="str">
        <f>VLOOKUP(EB[[#This Row],[product]],KS_DB[[product]:[KS]],6,FALSE)</f>
        <v>gas</v>
      </c>
      <c r="D3758" s="4">
        <f>VLOOKUP(EB[[#This Row],[product]],Carriers[],4,FALSE)</f>
        <v>0</v>
      </c>
      <c r="E3758" s="4">
        <f>VLOOKUP(EB[[#This Row],[indic_nrg]],Indicators[],4,FALSE)</f>
        <v>0</v>
      </c>
      <c r="F3758" s="4">
        <f>IFERROR(VLOOKUP(EB[[#This Row],[Source_carrier]],KS_DB[[product]:[KS]],6,FALSE),0)</f>
        <v>0</v>
      </c>
      <c r="G3758" s="4" t="s">
        <v>34</v>
      </c>
      <c r="H3758" s="4" t="s">
        <v>667</v>
      </c>
      <c r="I3758" s="4" t="s">
        <v>83</v>
      </c>
      <c r="J3758" s="4" t="s">
        <v>37</v>
      </c>
      <c r="K3758" s="4" t="s">
        <v>668</v>
      </c>
      <c r="L3758" s="4" t="s">
        <v>39</v>
      </c>
      <c r="M3758" s="4" t="s">
        <v>84</v>
      </c>
      <c r="N3758" s="4" t="s">
        <v>41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102</v>
      </c>
      <c r="X3758" s="4">
        <v>108</v>
      </c>
      <c r="Y3758" s="4">
        <v>170</v>
      </c>
      <c r="Z3758" s="4">
        <v>205</v>
      </c>
      <c r="AA3758" s="4">
        <v>274</v>
      </c>
      <c r="AB3758" s="4">
        <v>306</v>
      </c>
      <c r="AC3758" s="4">
        <v>443</v>
      </c>
      <c r="AD3758" s="4">
        <v>376</v>
      </c>
      <c r="AE3758" s="4">
        <v>506</v>
      </c>
      <c r="AF3758" s="4">
        <v>198</v>
      </c>
      <c r="AG3758" s="4">
        <v>231</v>
      </c>
      <c r="AH3758" s="4">
        <v>278</v>
      </c>
      <c r="AI3758" s="4">
        <v>362</v>
      </c>
      <c r="AJ3758" s="4">
        <v>429</v>
      </c>
      <c r="AK3758" s="4">
        <v>522</v>
      </c>
      <c r="AL3758" s="4">
        <v>569</v>
      </c>
      <c r="AM3758" s="4">
        <v>1031</v>
      </c>
      <c r="AN3758" s="4">
        <v>1500</v>
      </c>
    </row>
    <row r="3759" spans="1:40" ht="15" customHeight="1" x14ac:dyDescent="0.25">
      <c r="A3759" s="4" t="str">
        <f>EB[[#This Row],[unit]] &amp; "#" &amp; EB[[#This Row],[indic_nrg]] &amp; "#" &amp; EB[[#This Row],[product]] &amp; "#" &amp; EB[[#This Row],[geo]]</f>
        <v>TJ#B_101920#4100#CZ</v>
      </c>
      <c r="B3759" s="4" t="str">
        <f>VLOOKUP(EB[[#This Row],[product]],KS_DB[[product]:[KS]],5,FALSE)</f>
        <v>gas</v>
      </c>
      <c r="C3759" s="4" t="str">
        <f>VLOOKUP(EB[[#This Row],[product]],KS_DB[[product]:[KS]],6,FALSE)</f>
        <v>gas</v>
      </c>
      <c r="D3759" s="4">
        <f>VLOOKUP(EB[[#This Row],[product]],Carriers[],4,FALSE)</f>
        <v>1</v>
      </c>
      <c r="E3759" s="4">
        <f>VLOOKUP(EB[[#This Row],[indic_nrg]],Indicators[],4,FALSE)</f>
        <v>0</v>
      </c>
      <c r="F3759" s="4">
        <f>IFERROR(VLOOKUP(EB[[#This Row],[Source_carrier]],KS_DB[[product]:[KS]],6,FALSE),0)</f>
        <v>0</v>
      </c>
      <c r="G3759" s="4" t="s">
        <v>34</v>
      </c>
      <c r="H3759" s="4" t="s">
        <v>667</v>
      </c>
      <c r="I3759" s="4" t="s">
        <v>85</v>
      </c>
      <c r="J3759" s="4" t="s">
        <v>37</v>
      </c>
      <c r="K3759" s="4" t="s">
        <v>668</v>
      </c>
      <c r="L3759" s="4" t="s">
        <v>39</v>
      </c>
      <c r="M3759" s="4" t="s">
        <v>86</v>
      </c>
      <c r="N3759" s="4" t="s">
        <v>41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102</v>
      </c>
      <c r="X3759" s="4">
        <v>108</v>
      </c>
      <c r="Y3759" s="4">
        <v>170</v>
      </c>
      <c r="Z3759" s="4">
        <v>205</v>
      </c>
      <c r="AA3759" s="4">
        <v>274</v>
      </c>
      <c r="AB3759" s="4">
        <v>306</v>
      </c>
      <c r="AC3759" s="4">
        <v>443</v>
      </c>
      <c r="AD3759" s="4">
        <v>376</v>
      </c>
      <c r="AE3759" s="4">
        <v>506</v>
      </c>
      <c r="AF3759" s="4">
        <v>198</v>
      </c>
      <c r="AG3759" s="4">
        <v>231</v>
      </c>
      <c r="AH3759" s="4">
        <v>278</v>
      </c>
      <c r="AI3759" s="4">
        <v>362</v>
      </c>
      <c r="AJ3759" s="4">
        <v>429</v>
      </c>
      <c r="AK3759" s="4">
        <v>522</v>
      </c>
      <c r="AL3759" s="4">
        <v>569</v>
      </c>
      <c r="AM3759" s="4">
        <v>1031</v>
      </c>
      <c r="AN3759" s="4">
        <v>1500</v>
      </c>
    </row>
    <row r="3760" spans="1:40" ht="15" customHeight="1" x14ac:dyDescent="0.25">
      <c r="A3760" s="4" t="str">
        <f>EB[[#This Row],[unit]] &amp; "#" &amp; EB[[#This Row],[indic_nrg]] &amp; "#" &amp; EB[[#This Row],[product]] &amp; "#" &amp; EB[[#This Row],[geo]]</f>
        <v>TJ#B_101920#5500#CZ</v>
      </c>
      <c r="B3760" s="4" t="str">
        <f>VLOOKUP(EB[[#This Row],[product]],KS_DB[[product]:[KS]],5,FALSE)</f>
        <v>RES</v>
      </c>
      <c r="C3760" s="4" t="str">
        <f>VLOOKUP(EB[[#This Row],[product]],KS_DB[[product]:[KS]],6,FALSE)</f>
        <v>RES</v>
      </c>
      <c r="D3760" s="4">
        <f>VLOOKUP(EB[[#This Row],[product]],Carriers[],4,FALSE)</f>
        <v>0</v>
      </c>
      <c r="E3760" s="4">
        <f>VLOOKUP(EB[[#This Row],[indic_nrg]],Indicators[],4,FALSE)</f>
        <v>0</v>
      </c>
      <c r="F3760" s="4">
        <f>IFERROR(VLOOKUP(EB[[#This Row],[Source_carrier]],KS_DB[[product]:[KS]],6,FALSE),0)</f>
        <v>0</v>
      </c>
      <c r="G3760" s="4" t="s">
        <v>34</v>
      </c>
      <c r="H3760" s="4" t="s">
        <v>667</v>
      </c>
      <c r="I3760" s="4" t="s">
        <v>99</v>
      </c>
      <c r="J3760" s="4" t="s">
        <v>37</v>
      </c>
      <c r="K3760" s="4" t="s">
        <v>668</v>
      </c>
      <c r="L3760" s="4" t="s">
        <v>39</v>
      </c>
      <c r="M3760" s="4" t="s">
        <v>100</v>
      </c>
      <c r="N3760" s="4" t="s">
        <v>41</v>
      </c>
      <c r="O3760" s="4">
        <v>0</v>
      </c>
      <c r="P3760" s="4">
        <v>0</v>
      </c>
      <c r="Q3760" s="4">
        <v>111</v>
      </c>
      <c r="R3760" s="4">
        <v>222</v>
      </c>
      <c r="S3760" s="4">
        <v>407</v>
      </c>
      <c r="T3760" s="4">
        <v>666</v>
      </c>
      <c r="U3760" s="4">
        <v>925</v>
      </c>
      <c r="V3760" s="4">
        <v>1406</v>
      </c>
      <c r="W3760" s="4">
        <v>1517</v>
      </c>
      <c r="X3760" s="4">
        <v>1887</v>
      </c>
      <c r="Y3760" s="4">
        <v>2590</v>
      </c>
      <c r="Z3760" s="4">
        <v>1924</v>
      </c>
      <c r="AA3760" s="4">
        <v>2701</v>
      </c>
      <c r="AB3760" s="4">
        <v>2590</v>
      </c>
      <c r="AC3760" s="4">
        <v>1332</v>
      </c>
      <c r="AD3760" s="4">
        <v>111</v>
      </c>
      <c r="AE3760" s="4">
        <v>757</v>
      </c>
      <c r="AF3760" s="4">
        <v>1258</v>
      </c>
      <c r="AG3760" s="4">
        <v>4603</v>
      </c>
      <c r="AH3760" s="4">
        <v>8155</v>
      </c>
      <c r="AI3760" s="4">
        <v>9682</v>
      </c>
      <c r="AJ3760" s="4">
        <v>12565</v>
      </c>
      <c r="AK3760" s="4">
        <v>11525</v>
      </c>
      <c r="AL3760" s="4">
        <v>11602</v>
      </c>
      <c r="AM3760" s="4">
        <v>13262</v>
      </c>
      <c r="AN3760" s="4">
        <v>12414</v>
      </c>
    </row>
    <row r="3761" spans="1:40" ht="15" customHeight="1" x14ac:dyDescent="0.25">
      <c r="A3761" s="4" t="str">
        <f>EB[[#This Row],[unit]] &amp; "#" &amp; EB[[#This Row],[indic_nrg]] &amp; "#" &amp; EB[[#This Row],[product]] &amp; "#" &amp; EB[[#This Row],[geo]]</f>
        <v>TJ#B_101920#5532#CZ</v>
      </c>
      <c r="B3761" s="4" t="str">
        <f>VLOOKUP(EB[[#This Row],[product]],KS_DB[[product]:[KS]],5,FALSE)</f>
        <v>RES</v>
      </c>
      <c r="C3761" s="4" t="str">
        <f>VLOOKUP(EB[[#This Row],[product]],KS_DB[[product]:[KS]],6,FALSE)</f>
        <v>RES</v>
      </c>
      <c r="D3761" s="4">
        <f>VLOOKUP(EB[[#This Row],[product]],Carriers[],4,FALSE)</f>
        <v>1</v>
      </c>
      <c r="E3761" s="4">
        <f>VLOOKUP(EB[[#This Row],[indic_nrg]],Indicators[],4,FALSE)</f>
        <v>0</v>
      </c>
      <c r="F3761" s="4">
        <f>IFERROR(VLOOKUP(EB[[#This Row],[Source_carrier]],KS_DB[[product]:[KS]],6,FALSE),0)</f>
        <v>0</v>
      </c>
      <c r="G3761" s="4" t="s">
        <v>34</v>
      </c>
      <c r="H3761" s="4" t="s">
        <v>667</v>
      </c>
      <c r="I3761" s="4" t="s">
        <v>101</v>
      </c>
      <c r="J3761" s="4" t="s">
        <v>37</v>
      </c>
      <c r="K3761" s="4" t="s">
        <v>668</v>
      </c>
      <c r="L3761" s="4" t="s">
        <v>39</v>
      </c>
      <c r="M3761" s="4" t="s">
        <v>102</v>
      </c>
      <c r="N3761" s="4" t="s">
        <v>41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</row>
    <row r="3762" spans="1:40" ht="15" customHeight="1" x14ac:dyDescent="0.25">
      <c r="A3762" s="4" t="str">
        <f>EB[[#This Row],[unit]] &amp; "#" &amp; EB[[#This Row],[indic_nrg]] &amp; "#" &amp; EB[[#This Row],[product]] &amp; "#" &amp; EB[[#This Row],[geo]]</f>
        <v>TJ#B_101920#5540#CZ</v>
      </c>
      <c r="B3762" s="4" t="str">
        <f>VLOOKUP(EB[[#This Row],[product]],KS_DB[[product]:[KS]],5,FALSE)</f>
        <v>biomass</v>
      </c>
      <c r="C3762" s="4" t="str">
        <f>VLOOKUP(EB[[#This Row],[product]],KS_DB[[product]:[KS]],6,FALSE)</f>
        <v>biomass</v>
      </c>
      <c r="D3762" s="4">
        <f>VLOOKUP(EB[[#This Row],[product]],Carriers[],4,FALSE)</f>
        <v>0</v>
      </c>
      <c r="E3762" s="4">
        <f>VLOOKUP(EB[[#This Row],[indic_nrg]],Indicators[],4,FALSE)</f>
        <v>0</v>
      </c>
      <c r="F3762" s="4">
        <f>IFERROR(VLOOKUP(EB[[#This Row],[Source_carrier]],KS_DB[[product]:[KS]],6,FALSE),0)</f>
        <v>0</v>
      </c>
      <c r="G3762" s="4" t="s">
        <v>34</v>
      </c>
      <c r="H3762" s="4" t="s">
        <v>667</v>
      </c>
      <c r="I3762" s="4" t="s">
        <v>103</v>
      </c>
      <c r="J3762" s="4" t="s">
        <v>37</v>
      </c>
      <c r="K3762" s="4" t="s">
        <v>668</v>
      </c>
      <c r="L3762" s="4" t="s">
        <v>39</v>
      </c>
      <c r="M3762" s="4" t="s">
        <v>104</v>
      </c>
      <c r="N3762" s="4" t="s">
        <v>41</v>
      </c>
      <c r="O3762" s="4">
        <v>0</v>
      </c>
      <c r="P3762" s="4">
        <v>0</v>
      </c>
      <c r="Q3762" s="4">
        <v>111</v>
      </c>
      <c r="R3762" s="4">
        <v>222</v>
      </c>
      <c r="S3762" s="4">
        <v>407</v>
      </c>
      <c r="T3762" s="4">
        <v>666</v>
      </c>
      <c r="U3762" s="4">
        <v>925</v>
      </c>
      <c r="V3762" s="4">
        <v>1406</v>
      </c>
      <c r="W3762" s="4">
        <v>1517</v>
      </c>
      <c r="X3762" s="4">
        <v>1887</v>
      </c>
      <c r="Y3762" s="4">
        <v>2590</v>
      </c>
      <c r="Z3762" s="4">
        <v>1924</v>
      </c>
      <c r="AA3762" s="4">
        <v>2701</v>
      </c>
      <c r="AB3762" s="4">
        <v>2590</v>
      </c>
      <c r="AC3762" s="4">
        <v>1332</v>
      </c>
      <c r="AD3762" s="4">
        <v>111</v>
      </c>
      <c r="AE3762" s="4">
        <v>757</v>
      </c>
      <c r="AF3762" s="4">
        <v>1258</v>
      </c>
      <c r="AG3762" s="4">
        <v>4603</v>
      </c>
      <c r="AH3762" s="4">
        <v>8155</v>
      </c>
      <c r="AI3762" s="4">
        <v>9682</v>
      </c>
      <c r="AJ3762" s="4">
        <v>12565</v>
      </c>
      <c r="AK3762" s="4">
        <v>11525</v>
      </c>
      <c r="AL3762" s="4">
        <v>11602</v>
      </c>
      <c r="AM3762" s="4">
        <v>13262</v>
      </c>
      <c r="AN3762" s="4">
        <v>12414</v>
      </c>
    </row>
    <row r="3763" spans="1:40" ht="15" customHeight="1" x14ac:dyDescent="0.25">
      <c r="A3763" s="4" t="str">
        <f>EB[[#This Row],[unit]] &amp; "#" &amp; EB[[#This Row],[indic_nrg]] &amp; "#" &amp; EB[[#This Row],[product]] &amp; "#" &amp; EB[[#This Row],[geo]]</f>
        <v>TJ#B_101920#5541#CZ</v>
      </c>
      <c r="B3763" s="4" t="str">
        <f>VLOOKUP(EB[[#This Row],[product]],KS_DB[[product]:[KS]],5,FALSE)</f>
        <v>biomass</v>
      </c>
      <c r="C3763" s="4" t="str">
        <f>VLOOKUP(EB[[#This Row],[product]],KS_DB[[product]:[KS]],6,FALSE)</f>
        <v>biomass</v>
      </c>
      <c r="D3763" s="4">
        <f>VLOOKUP(EB[[#This Row],[product]],Carriers[],4,FALSE)</f>
        <v>1</v>
      </c>
      <c r="E3763" s="4">
        <f>VLOOKUP(EB[[#This Row],[indic_nrg]],Indicators[],4,FALSE)</f>
        <v>0</v>
      </c>
      <c r="F3763" s="4">
        <f>IFERROR(VLOOKUP(EB[[#This Row],[Source_carrier]],KS_DB[[product]:[KS]],6,FALSE),0)</f>
        <v>0</v>
      </c>
      <c r="G3763" s="4" t="s">
        <v>34</v>
      </c>
      <c r="H3763" s="4" t="s">
        <v>667</v>
      </c>
      <c r="I3763" s="4" t="s">
        <v>105</v>
      </c>
      <c r="J3763" s="4" t="s">
        <v>37</v>
      </c>
      <c r="K3763" s="4" t="s">
        <v>668</v>
      </c>
      <c r="L3763" s="4" t="s">
        <v>39</v>
      </c>
      <c r="M3763" s="4" t="s">
        <v>106</v>
      </c>
      <c r="N3763" s="4" t="s">
        <v>41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</row>
    <row r="3764" spans="1:40" ht="15" customHeight="1" x14ac:dyDescent="0.25">
      <c r="A3764" s="4" t="str">
        <f>EB[[#This Row],[unit]] &amp; "#" &amp; EB[[#This Row],[indic_nrg]] &amp; "#" &amp; EB[[#This Row],[product]] &amp; "#" &amp; EB[[#This Row],[geo]]</f>
        <v>TJ#B_101920#5542#CZ</v>
      </c>
      <c r="B3764" s="4" t="str">
        <f>VLOOKUP(EB[[#This Row],[product]],KS_DB[[product]:[KS]],5,FALSE)</f>
        <v>biomass</v>
      </c>
      <c r="C3764" s="4" t="str">
        <f>VLOOKUP(EB[[#This Row],[product]],KS_DB[[product]:[KS]],6,FALSE)</f>
        <v>biomass</v>
      </c>
      <c r="D3764" s="4">
        <f>VLOOKUP(EB[[#This Row],[product]],Carriers[],4,FALSE)</f>
        <v>1</v>
      </c>
      <c r="E3764" s="4">
        <f>VLOOKUP(EB[[#This Row],[indic_nrg]],Indicators[],4,FALSE)</f>
        <v>0</v>
      </c>
      <c r="F3764" s="4">
        <f>IFERROR(VLOOKUP(EB[[#This Row],[Source_carrier]],KS_DB[[product]:[KS]],6,FALSE),0)</f>
        <v>0</v>
      </c>
      <c r="G3764" s="4" t="s">
        <v>34</v>
      </c>
      <c r="H3764" s="4" t="s">
        <v>667</v>
      </c>
      <c r="I3764" s="4" t="s">
        <v>107</v>
      </c>
      <c r="J3764" s="4" t="s">
        <v>37</v>
      </c>
      <c r="K3764" s="4" t="s">
        <v>668</v>
      </c>
      <c r="L3764" s="4" t="s">
        <v>39</v>
      </c>
      <c r="M3764" s="4" t="s">
        <v>108</v>
      </c>
      <c r="N3764" s="4" t="s">
        <v>41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</row>
    <row r="3765" spans="1:40" ht="15" customHeight="1" x14ac:dyDescent="0.25">
      <c r="A3765" s="4" t="str">
        <f>EB[[#This Row],[unit]] &amp; "#" &amp; EB[[#This Row],[indic_nrg]] &amp; "#" &amp; EB[[#This Row],[product]] &amp; "#" &amp; EB[[#This Row],[geo]]</f>
        <v>TJ#B_101920#55431#CZ</v>
      </c>
      <c r="B3765" s="4" t="str">
        <f>VLOOKUP(EB[[#This Row],[product]],KS_DB[[product]:[KS]],5,FALSE)</f>
        <v>biomass</v>
      </c>
      <c r="C3765" s="4" t="str">
        <f>VLOOKUP(EB[[#This Row],[product]],KS_DB[[product]:[KS]],6,FALSE)</f>
        <v>biomass</v>
      </c>
      <c r="D3765" s="4">
        <f>VLOOKUP(EB[[#This Row],[product]],Carriers[],4,FALSE)</f>
        <v>1</v>
      </c>
      <c r="E3765" s="4">
        <f>VLOOKUP(EB[[#This Row],[indic_nrg]],Indicators[],4,FALSE)</f>
        <v>0</v>
      </c>
      <c r="F3765" s="4">
        <f>IFERROR(VLOOKUP(EB[[#This Row],[Source_carrier]],KS_DB[[product]:[KS]],6,FALSE),0)</f>
        <v>0</v>
      </c>
      <c r="G3765" s="4" t="s">
        <v>34</v>
      </c>
      <c r="H3765" s="4" t="s">
        <v>667</v>
      </c>
      <c r="I3765" s="4" t="s">
        <v>109</v>
      </c>
      <c r="J3765" s="4" t="s">
        <v>37</v>
      </c>
      <c r="K3765" s="4" t="s">
        <v>668</v>
      </c>
      <c r="L3765" s="4" t="s">
        <v>39</v>
      </c>
      <c r="M3765" s="4" t="s">
        <v>110</v>
      </c>
      <c r="N3765" s="4" t="s">
        <v>41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</row>
    <row r="3766" spans="1:40" ht="15" customHeight="1" x14ac:dyDescent="0.25">
      <c r="A3766" s="4" t="str">
        <f>EB[[#This Row],[unit]] &amp; "#" &amp; EB[[#This Row],[indic_nrg]] &amp; "#" &amp; EB[[#This Row],[product]] &amp; "#" &amp; EB[[#This Row],[geo]]</f>
        <v>TJ#B_101920#55432#CZ</v>
      </c>
      <c r="B3766" s="4" t="str">
        <f>VLOOKUP(EB[[#This Row],[product]],KS_DB[[product]:[KS]],5,FALSE)</f>
        <v>biomass</v>
      </c>
      <c r="C3766" s="4" t="str">
        <f>VLOOKUP(EB[[#This Row],[product]],KS_DB[[product]:[KS]],6,FALSE)</f>
        <v>biomass</v>
      </c>
      <c r="D3766" s="4">
        <f>VLOOKUP(EB[[#This Row],[product]],Carriers[],4,FALSE)</f>
        <v>1</v>
      </c>
      <c r="E3766" s="4">
        <f>VLOOKUP(EB[[#This Row],[indic_nrg]],Indicators[],4,FALSE)</f>
        <v>0</v>
      </c>
      <c r="F3766" s="4">
        <f>IFERROR(VLOOKUP(EB[[#This Row],[Source_carrier]],KS_DB[[product]:[KS]],6,FALSE),0)</f>
        <v>0</v>
      </c>
      <c r="G3766" s="4" t="s">
        <v>34</v>
      </c>
      <c r="H3766" s="4" t="s">
        <v>667</v>
      </c>
      <c r="I3766" s="4" t="s">
        <v>111</v>
      </c>
      <c r="J3766" s="4" t="s">
        <v>37</v>
      </c>
      <c r="K3766" s="4" t="s">
        <v>668</v>
      </c>
      <c r="L3766" s="4" t="s">
        <v>39</v>
      </c>
      <c r="M3766" s="4" t="s">
        <v>112</v>
      </c>
      <c r="N3766" s="4" t="s">
        <v>41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</row>
    <row r="3767" spans="1:40" ht="15" customHeight="1" x14ac:dyDescent="0.25">
      <c r="A3767" s="4" t="str">
        <f>EB[[#This Row],[unit]] &amp; "#" &amp; EB[[#This Row],[indic_nrg]] &amp; "#" &amp; EB[[#This Row],[product]] &amp; "#" &amp; EB[[#This Row],[geo]]</f>
        <v>TJ#B_101920#5544#CZ</v>
      </c>
      <c r="B3767" s="4" t="str">
        <f>VLOOKUP(EB[[#This Row],[product]],KS_DB[[product]:[KS]],5,FALSE)</f>
        <v>biomass</v>
      </c>
      <c r="C3767" s="4" t="str">
        <f>VLOOKUP(EB[[#This Row],[product]],KS_DB[[product]:[KS]],6,FALSE)</f>
        <v>biomass</v>
      </c>
      <c r="D3767" s="4">
        <f>VLOOKUP(EB[[#This Row],[product]],Carriers[],4,FALSE)</f>
        <v>1</v>
      </c>
      <c r="E3767" s="4">
        <f>VLOOKUP(EB[[#This Row],[indic_nrg]],Indicators[],4,FALSE)</f>
        <v>0</v>
      </c>
      <c r="F3767" s="4">
        <f>IFERROR(VLOOKUP(EB[[#This Row],[Source_carrier]],KS_DB[[product]:[KS]],6,FALSE),0)</f>
        <v>0</v>
      </c>
      <c r="G3767" s="4" t="s">
        <v>34</v>
      </c>
      <c r="H3767" s="4" t="s">
        <v>667</v>
      </c>
      <c r="I3767" s="4" t="s">
        <v>113</v>
      </c>
      <c r="J3767" s="4" t="s">
        <v>37</v>
      </c>
      <c r="K3767" s="4" t="s">
        <v>668</v>
      </c>
      <c r="L3767" s="4" t="s">
        <v>39</v>
      </c>
      <c r="M3767" s="4" t="s">
        <v>114</v>
      </c>
      <c r="N3767" s="4" t="s">
        <v>41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</row>
    <row r="3768" spans="1:40" ht="15" customHeight="1" x14ac:dyDescent="0.25">
      <c r="A3768" s="4" t="str">
        <f>EB[[#This Row],[unit]] &amp; "#" &amp; EB[[#This Row],[indic_nrg]] &amp; "#" &amp; EB[[#This Row],[product]] &amp; "#" &amp; EB[[#This Row],[geo]]</f>
        <v>TJ#B_101920#5545#CZ</v>
      </c>
      <c r="B3768" s="4" t="str">
        <f>VLOOKUP(EB[[#This Row],[product]],KS_DB[[product]:[KS]],5,FALSE)</f>
        <v>biomass</v>
      </c>
      <c r="C3768" s="4" t="str">
        <f>VLOOKUP(EB[[#This Row],[product]],KS_DB[[product]:[KS]],6,FALSE)</f>
        <v>biomass</v>
      </c>
      <c r="D3768" s="4">
        <f>VLOOKUP(EB[[#This Row],[product]],Carriers[],4,FALSE)</f>
        <v>0</v>
      </c>
      <c r="E3768" s="4">
        <f>VLOOKUP(EB[[#This Row],[indic_nrg]],Indicators[],4,FALSE)</f>
        <v>0</v>
      </c>
      <c r="F3768" s="4">
        <f>IFERROR(VLOOKUP(EB[[#This Row],[Source_carrier]],KS_DB[[product]:[KS]],6,FALSE),0)</f>
        <v>0</v>
      </c>
      <c r="G3768" s="4" t="s">
        <v>34</v>
      </c>
      <c r="H3768" s="4" t="s">
        <v>667</v>
      </c>
      <c r="I3768" s="4" t="s">
        <v>115</v>
      </c>
      <c r="J3768" s="4" t="s">
        <v>37</v>
      </c>
      <c r="K3768" s="4" t="s">
        <v>668</v>
      </c>
      <c r="L3768" s="4" t="s">
        <v>39</v>
      </c>
      <c r="M3768" s="4" t="s">
        <v>116</v>
      </c>
      <c r="N3768" s="4" t="s">
        <v>41</v>
      </c>
      <c r="O3768" s="4">
        <v>0</v>
      </c>
      <c r="P3768" s="4">
        <v>0</v>
      </c>
      <c r="Q3768" s="4">
        <v>111</v>
      </c>
      <c r="R3768" s="4">
        <v>222</v>
      </c>
      <c r="S3768" s="4">
        <v>407</v>
      </c>
      <c r="T3768" s="4">
        <v>666</v>
      </c>
      <c r="U3768" s="4">
        <v>925</v>
      </c>
      <c r="V3768" s="4">
        <v>1406</v>
      </c>
      <c r="W3768" s="4">
        <v>1517</v>
      </c>
      <c r="X3768" s="4">
        <v>1887</v>
      </c>
      <c r="Y3768" s="4">
        <v>2590</v>
      </c>
      <c r="Z3768" s="4">
        <v>1924</v>
      </c>
      <c r="AA3768" s="4">
        <v>2701</v>
      </c>
      <c r="AB3768" s="4">
        <v>2590</v>
      </c>
      <c r="AC3768" s="4">
        <v>1332</v>
      </c>
      <c r="AD3768" s="4">
        <v>111</v>
      </c>
      <c r="AE3768" s="4">
        <v>757</v>
      </c>
      <c r="AF3768" s="4">
        <v>1258</v>
      </c>
      <c r="AG3768" s="4">
        <v>4603</v>
      </c>
      <c r="AH3768" s="4">
        <v>8155</v>
      </c>
      <c r="AI3768" s="4">
        <v>9682</v>
      </c>
      <c r="AJ3768" s="4">
        <v>12565</v>
      </c>
      <c r="AK3768" s="4">
        <v>11525</v>
      </c>
      <c r="AL3768" s="4">
        <v>11602</v>
      </c>
      <c r="AM3768" s="4">
        <v>13262</v>
      </c>
      <c r="AN3768" s="4">
        <v>12414</v>
      </c>
    </row>
    <row r="3769" spans="1:40" ht="15" customHeight="1" x14ac:dyDescent="0.25">
      <c r="A3769" s="4" t="str">
        <f>EB[[#This Row],[unit]] &amp; "#" &amp; EB[[#This Row],[indic_nrg]] &amp; "#" &amp; EB[[#This Row],[product]] &amp; "#" &amp; EB[[#This Row],[geo]]</f>
        <v>TJ#B_101920#5546#CZ</v>
      </c>
      <c r="B3769" s="4" t="str">
        <f>VLOOKUP(EB[[#This Row],[product]],KS_DB[[product]:[KS]],5,FALSE)</f>
        <v>biomass</v>
      </c>
      <c r="C3769" s="4" t="str">
        <f>VLOOKUP(EB[[#This Row],[product]],KS_DB[[product]:[KS]],6,FALSE)</f>
        <v>biomass</v>
      </c>
      <c r="D3769" s="4">
        <f>VLOOKUP(EB[[#This Row],[product]],Carriers[],4,FALSE)</f>
        <v>1</v>
      </c>
      <c r="E3769" s="4">
        <f>VLOOKUP(EB[[#This Row],[indic_nrg]],Indicators[],4,FALSE)</f>
        <v>0</v>
      </c>
      <c r="F3769" s="4">
        <f>IFERROR(VLOOKUP(EB[[#This Row],[Source_carrier]],KS_DB[[product]:[KS]],6,FALSE),0)</f>
        <v>0</v>
      </c>
      <c r="G3769" s="4" t="s">
        <v>34</v>
      </c>
      <c r="H3769" s="4" t="s">
        <v>667</v>
      </c>
      <c r="I3769" s="4" t="s">
        <v>117</v>
      </c>
      <c r="J3769" s="4" t="s">
        <v>37</v>
      </c>
      <c r="K3769" s="4" t="s">
        <v>668</v>
      </c>
      <c r="L3769" s="4" t="s">
        <v>39</v>
      </c>
      <c r="M3769" s="4" t="s">
        <v>118</v>
      </c>
      <c r="N3769" s="4" t="s">
        <v>41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54</v>
      </c>
      <c r="AF3769" s="4">
        <v>0</v>
      </c>
      <c r="AG3769" s="4">
        <v>1458</v>
      </c>
      <c r="AH3769" s="4">
        <v>2457</v>
      </c>
      <c r="AI3769" s="4">
        <v>2430</v>
      </c>
      <c r="AJ3769" s="4">
        <v>2538</v>
      </c>
      <c r="AK3769" s="4">
        <v>2349</v>
      </c>
      <c r="AL3769" s="4">
        <v>2241</v>
      </c>
      <c r="AM3769" s="4">
        <v>2754</v>
      </c>
      <c r="AN3769" s="4">
        <v>2646</v>
      </c>
    </row>
    <row r="3770" spans="1:40" ht="15" customHeight="1" x14ac:dyDescent="0.25">
      <c r="A3770" s="4" t="str">
        <f>EB[[#This Row],[unit]] &amp; "#" &amp; EB[[#This Row],[indic_nrg]] &amp; "#" &amp; EB[[#This Row],[product]] &amp; "#" &amp; EB[[#This Row],[geo]]</f>
        <v>TJ#B_101920#5547#CZ</v>
      </c>
      <c r="B3770" s="4" t="str">
        <f>VLOOKUP(EB[[#This Row],[product]],KS_DB[[product]:[KS]],5,FALSE)</f>
        <v>biomass</v>
      </c>
      <c r="C3770" s="4" t="str">
        <f>VLOOKUP(EB[[#This Row],[product]],KS_DB[[product]:[KS]],6,FALSE)</f>
        <v>biomass</v>
      </c>
      <c r="D3770" s="4">
        <f>VLOOKUP(EB[[#This Row],[product]],Carriers[],4,FALSE)</f>
        <v>1</v>
      </c>
      <c r="E3770" s="4">
        <f>VLOOKUP(EB[[#This Row],[indic_nrg]],Indicators[],4,FALSE)</f>
        <v>0</v>
      </c>
      <c r="F3770" s="4">
        <f>IFERROR(VLOOKUP(EB[[#This Row],[Source_carrier]],KS_DB[[product]:[KS]],6,FALSE),0)</f>
        <v>0</v>
      </c>
      <c r="G3770" s="4" t="s">
        <v>34</v>
      </c>
      <c r="H3770" s="4" t="s">
        <v>667</v>
      </c>
      <c r="I3770" s="4" t="s">
        <v>119</v>
      </c>
      <c r="J3770" s="4" t="s">
        <v>37</v>
      </c>
      <c r="K3770" s="4" t="s">
        <v>668</v>
      </c>
      <c r="L3770" s="4" t="s">
        <v>39</v>
      </c>
      <c r="M3770" s="4" t="s">
        <v>120</v>
      </c>
      <c r="N3770" s="4" t="s">
        <v>41</v>
      </c>
      <c r="O3770" s="4">
        <v>0</v>
      </c>
      <c r="P3770" s="4">
        <v>0</v>
      </c>
      <c r="Q3770" s="4">
        <v>111</v>
      </c>
      <c r="R3770" s="4">
        <v>222</v>
      </c>
      <c r="S3770" s="4">
        <v>407</v>
      </c>
      <c r="T3770" s="4">
        <v>666</v>
      </c>
      <c r="U3770" s="4">
        <v>925</v>
      </c>
      <c r="V3770" s="4">
        <v>1406</v>
      </c>
      <c r="W3770" s="4">
        <v>1517</v>
      </c>
      <c r="X3770" s="4">
        <v>1887</v>
      </c>
      <c r="Y3770" s="4">
        <v>2590</v>
      </c>
      <c r="Z3770" s="4">
        <v>1924</v>
      </c>
      <c r="AA3770" s="4">
        <v>2701</v>
      </c>
      <c r="AB3770" s="4">
        <v>2590</v>
      </c>
      <c r="AC3770" s="4">
        <v>1332</v>
      </c>
      <c r="AD3770" s="4">
        <v>111</v>
      </c>
      <c r="AE3770" s="4">
        <v>703</v>
      </c>
      <c r="AF3770" s="4">
        <v>1258</v>
      </c>
      <c r="AG3770" s="4">
        <v>3145</v>
      </c>
      <c r="AH3770" s="4">
        <v>5698</v>
      </c>
      <c r="AI3770" s="4">
        <v>7252</v>
      </c>
      <c r="AJ3770" s="4">
        <v>10027</v>
      </c>
      <c r="AK3770" s="4">
        <v>9176</v>
      </c>
      <c r="AL3770" s="4">
        <v>9361</v>
      </c>
      <c r="AM3770" s="4">
        <v>10508</v>
      </c>
      <c r="AN3770" s="4">
        <v>9768</v>
      </c>
    </row>
    <row r="3771" spans="1:40" ht="15" customHeight="1" x14ac:dyDescent="0.25">
      <c r="A3771" s="4" t="str">
        <f>EB[[#This Row],[unit]] &amp; "#" &amp; EB[[#This Row],[indic_nrg]] &amp; "#" &amp; EB[[#This Row],[product]] &amp; "#" &amp; EB[[#This Row],[geo]]</f>
        <v>TJ#B_101920#5548#CZ</v>
      </c>
      <c r="B3771" s="4" t="str">
        <f>VLOOKUP(EB[[#This Row],[product]],KS_DB[[product]:[KS]],5,FALSE)</f>
        <v>biomass</v>
      </c>
      <c r="C3771" s="4" t="str">
        <f>VLOOKUP(EB[[#This Row],[product]],KS_DB[[product]:[KS]],6,FALSE)</f>
        <v>biomass</v>
      </c>
      <c r="D3771" s="4">
        <f>VLOOKUP(EB[[#This Row],[product]],Carriers[],4,FALSE)</f>
        <v>1</v>
      </c>
      <c r="E3771" s="4">
        <f>VLOOKUP(EB[[#This Row],[indic_nrg]],Indicators[],4,FALSE)</f>
        <v>0</v>
      </c>
      <c r="F3771" s="4">
        <f>IFERROR(VLOOKUP(EB[[#This Row],[Source_carrier]],KS_DB[[product]:[KS]],6,FALSE),0)</f>
        <v>0</v>
      </c>
      <c r="G3771" s="4" t="s">
        <v>34</v>
      </c>
      <c r="H3771" s="4" t="s">
        <v>667</v>
      </c>
      <c r="I3771" s="4" t="s">
        <v>121</v>
      </c>
      <c r="J3771" s="4" t="s">
        <v>37</v>
      </c>
      <c r="K3771" s="4" t="s">
        <v>668</v>
      </c>
      <c r="L3771" s="4" t="s">
        <v>39</v>
      </c>
      <c r="M3771" s="4" t="s">
        <v>122</v>
      </c>
      <c r="N3771" s="4" t="s">
        <v>41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</row>
    <row r="3772" spans="1:40" ht="15" customHeight="1" x14ac:dyDescent="0.25">
      <c r="A3772" s="4" t="str">
        <f>EB[[#This Row],[unit]] &amp; "#" &amp; EB[[#This Row],[indic_nrg]] &amp; "#" &amp; EB[[#This Row],[product]] &amp; "#" &amp; EB[[#This Row],[geo]]</f>
        <v>TJ#B_101920#5549#CZ</v>
      </c>
      <c r="B3772" s="4" t="str">
        <f>VLOOKUP(EB[[#This Row],[product]],KS_DB[[product]:[KS]],5,FALSE)</f>
        <v>biomass</v>
      </c>
      <c r="C3772" s="4" t="str">
        <f>VLOOKUP(EB[[#This Row],[product]],KS_DB[[product]:[KS]],6,FALSE)</f>
        <v>biomass</v>
      </c>
      <c r="D3772" s="4">
        <f>VLOOKUP(EB[[#This Row],[product]],Carriers[],4,FALSE)</f>
        <v>1</v>
      </c>
      <c r="E3772" s="4">
        <f>VLOOKUP(EB[[#This Row],[indic_nrg]],Indicators[],4,FALSE)</f>
        <v>0</v>
      </c>
      <c r="F3772" s="4">
        <f>IFERROR(VLOOKUP(EB[[#This Row],[Source_carrier]],KS_DB[[product]:[KS]],6,FALSE),0)</f>
        <v>0</v>
      </c>
      <c r="G3772" s="4" t="s">
        <v>34</v>
      </c>
      <c r="H3772" s="4" t="s">
        <v>667</v>
      </c>
      <c r="I3772" s="4" t="s">
        <v>123</v>
      </c>
      <c r="J3772" s="4" t="s">
        <v>37</v>
      </c>
      <c r="K3772" s="4" t="s">
        <v>668</v>
      </c>
      <c r="L3772" s="4" t="s">
        <v>39</v>
      </c>
      <c r="M3772" s="4" t="s">
        <v>124</v>
      </c>
      <c r="N3772" s="4" t="s">
        <v>41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  <c r="Y3772" s="4">
        <v>0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</row>
    <row r="3773" spans="1:40" ht="15" customHeight="1" x14ac:dyDescent="0.25">
      <c r="A3773" s="4" t="str">
        <f>EB[[#This Row],[unit]] &amp; "#" &amp; EB[[#This Row],[indic_nrg]] &amp; "#" &amp; EB[[#This Row],[product]] &amp; "#" &amp; EB[[#This Row],[geo]]</f>
        <v>TJ#B_101920#5550#CZ</v>
      </c>
      <c r="B3773" s="4" t="str">
        <f>VLOOKUP(EB[[#This Row],[product]],KS_DB[[product]:[KS]],5,FALSE)</f>
        <v>RES</v>
      </c>
      <c r="C3773" s="4" t="str">
        <f>VLOOKUP(EB[[#This Row],[product]],KS_DB[[product]:[KS]],6,FALSE)</f>
        <v>RES</v>
      </c>
      <c r="D3773" s="4">
        <f>VLOOKUP(EB[[#This Row],[product]],Carriers[],4,FALSE)</f>
        <v>1</v>
      </c>
      <c r="E3773" s="4">
        <f>VLOOKUP(EB[[#This Row],[indic_nrg]],Indicators[],4,FALSE)</f>
        <v>0</v>
      </c>
      <c r="F3773" s="4">
        <f>IFERROR(VLOOKUP(EB[[#This Row],[Source_carrier]],KS_DB[[product]:[KS]],6,FALSE),0)</f>
        <v>0</v>
      </c>
      <c r="G3773" s="4" t="s">
        <v>34</v>
      </c>
      <c r="H3773" s="4" t="s">
        <v>667</v>
      </c>
      <c r="I3773" s="4" t="s">
        <v>125</v>
      </c>
      <c r="J3773" s="4" t="s">
        <v>37</v>
      </c>
      <c r="K3773" s="4" t="s">
        <v>668</v>
      </c>
      <c r="L3773" s="4" t="s">
        <v>39</v>
      </c>
      <c r="M3773" s="4" t="s">
        <v>126</v>
      </c>
      <c r="N3773" s="4" t="s">
        <v>41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</row>
    <row r="3774" spans="1:40" ht="15" customHeight="1" x14ac:dyDescent="0.25">
      <c r="A3774" s="4" t="str">
        <f>EB[[#This Row],[unit]] &amp; "#" &amp; EB[[#This Row],[indic_nrg]] &amp; "#" &amp; EB[[#This Row],[product]] &amp; "#" &amp; EB[[#This Row],[geo]]</f>
        <v>TJ#B_101920#6000#CZ</v>
      </c>
      <c r="B3774" s="4" t="str">
        <f>VLOOKUP(EB[[#This Row],[product]],KS_DB[[product]:[KS]],5,FALSE)</f>
        <v>electricity</v>
      </c>
      <c r="C3774" s="4" t="str">
        <f>VLOOKUP(EB[[#This Row],[product]],KS_DB[[product]:[KS]],6,FALSE)</f>
        <v>electricity</v>
      </c>
      <c r="D3774" s="4">
        <f>VLOOKUP(EB[[#This Row],[product]],Carriers[],4,FALSE)</f>
        <v>1</v>
      </c>
      <c r="E3774" s="4">
        <f>VLOOKUP(EB[[#This Row],[indic_nrg]],Indicators[],4,FALSE)</f>
        <v>0</v>
      </c>
      <c r="F3774" s="4">
        <f>IFERROR(VLOOKUP(EB[[#This Row],[Source_carrier]],KS_DB[[product]:[KS]],6,FALSE),0)</f>
        <v>0</v>
      </c>
      <c r="G3774" s="4" t="s">
        <v>34</v>
      </c>
      <c r="H3774" s="4" t="s">
        <v>667</v>
      </c>
      <c r="I3774" s="4" t="s">
        <v>127</v>
      </c>
      <c r="J3774" s="4" t="s">
        <v>37</v>
      </c>
      <c r="K3774" s="4" t="s">
        <v>668</v>
      </c>
      <c r="L3774" s="4" t="s">
        <v>39</v>
      </c>
      <c r="M3774" s="4" t="s">
        <v>128</v>
      </c>
      <c r="N3774" s="4" t="s">
        <v>41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270</v>
      </c>
      <c r="Z3774" s="4">
        <v>266</v>
      </c>
      <c r="AA3774" s="4">
        <v>266</v>
      </c>
      <c r="AB3774" s="4">
        <v>259</v>
      </c>
      <c r="AC3774" s="4">
        <v>256</v>
      </c>
      <c r="AD3774" s="4">
        <v>245</v>
      </c>
      <c r="AE3774" s="4">
        <v>248</v>
      </c>
      <c r="AF3774" s="4">
        <v>252</v>
      </c>
      <c r="AG3774" s="4">
        <v>256</v>
      </c>
      <c r="AH3774" s="4">
        <v>248</v>
      </c>
      <c r="AI3774" s="4">
        <v>263</v>
      </c>
      <c r="AJ3774" s="4">
        <v>248</v>
      </c>
      <c r="AK3774" s="4">
        <v>248</v>
      </c>
      <c r="AL3774" s="4">
        <v>241</v>
      </c>
      <c r="AM3774" s="4">
        <v>234</v>
      </c>
      <c r="AN3774" s="4">
        <v>238</v>
      </c>
    </row>
    <row r="3775" spans="1:40" ht="15" customHeight="1" x14ac:dyDescent="0.25">
      <c r="A3775" s="4" t="str">
        <f>EB[[#This Row],[unit]] &amp; "#" &amp; EB[[#This Row],[indic_nrg]] &amp; "#" &amp; EB[[#This Row],[product]] &amp; "#" &amp; EB[[#This Row],[geo]]</f>
        <v>TJ#B_101920#7100#CZ</v>
      </c>
      <c r="B3775" s="4" t="str">
        <f>VLOOKUP(EB[[#This Row],[product]],KS_DB[[product]:[KS]],5,FALSE)</f>
        <v>other</v>
      </c>
      <c r="C3775" s="4" t="str">
        <f>VLOOKUP(EB[[#This Row],[product]],KS_DB[[product]:[KS]],6,FALSE)</f>
        <v>other</v>
      </c>
      <c r="D3775" s="4">
        <f>VLOOKUP(EB[[#This Row],[product]],Carriers[],4,FALSE)</f>
        <v>1</v>
      </c>
      <c r="E3775" s="4">
        <f>VLOOKUP(EB[[#This Row],[indic_nrg]],Indicators[],4,FALSE)</f>
        <v>0</v>
      </c>
      <c r="F3775" s="4">
        <f>IFERROR(VLOOKUP(EB[[#This Row],[Source_carrier]],KS_DB[[product]:[KS]],6,FALSE),0)</f>
        <v>0</v>
      </c>
      <c r="G3775" s="4" t="s">
        <v>34</v>
      </c>
      <c r="H3775" s="4" t="s">
        <v>667</v>
      </c>
      <c r="I3775" s="4" t="s">
        <v>129</v>
      </c>
      <c r="J3775" s="4" t="s">
        <v>37</v>
      </c>
      <c r="K3775" s="4" t="s">
        <v>668</v>
      </c>
      <c r="L3775" s="4" t="s">
        <v>39</v>
      </c>
      <c r="M3775" s="4" t="s">
        <v>130</v>
      </c>
      <c r="N3775" s="4" t="s">
        <v>41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</row>
    <row r="3776" spans="1:40" ht="15" customHeight="1" x14ac:dyDescent="0.25">
      <c r="A3776" s="4" t="str">
        <f>EB[[#This Row],[unit]] &amp; "#" &amp; EB[[#This Row],[indic_nrg]] &amp; "#" &amp; EB[[#This Row],[product]] &amp; "#" &amp; EB[[#This Row],[geo]]</f>
        <v>TJ#B_101920#7200#CZ</v>
      </c>
      <c r="B3776" s="4" t="str">
        <f>VLOOKUP(EB[[#This Row],[product]],KS_DB[[product]:[KS]],5,FALSE)</f>
        <v>other</v>
      </c>
      <c r="C3776" s="4" t="str">
        <f>VLOOKUP(EB[[#This Row],[product]],KS_DB[[product]:[KS]],6,FALSE)</f>
        <v>other</v>
      </c>
      <c r="D3776" s="4">
        <f>VLOOKUP(EB[[#This Row],[product]],Carriers[],4,FALSE)</f>
        <v>0</v>
      </c>
      <c r="E3776" s="4">
        <f>VLOOKUP(EB[[#This Row],[indic_nrg]],Indicators[],4,FALSE)</f>
        <v>0</v>
      </c>
      <c r="F3776" s="4">
        <f>IFERROR(VLOOKUP(EB[[#This Row],[Source_carrier]],KS_DB[[product]:[KS]],6,FALSE),0)</f>
        <v>0</v>
      </c>
      <c r="G3776" s="4" t="s">
        <v>34</v>
      </c>
      <c r="H3776" s="4" t="s">
        <v>667</v>
      </c>
      <c r="I3776" s="4" t="s">
        <v>131</v>
      </c>
      <c r="J3776" s="4" t="s">
        <v>37</v>
      </c>
      <c r="K3776" s="4" t="s">
        <v>668</v>
      </c>
      <c r="L3776" s="4" t="s">
        <v>39</v>
      </c>
      <c r="M3776" s="4" t="s">
        <v>132</v>
      </c>
      <c r="N3776" s="4" t="s">
        <v>41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</row>
    <row r="3777" spans="1:40" ht="15" customHeight="1" x14ac:dyDescent="0.25">
      <c r="A3777" s="4" t="str">
        <f>EB[[#This Row],[unit]] &amp; "#" &amp; EB[[#This Row],[indic_nrg]] &amp; "#" &amp; EB[[#This Row],[product]] &amp; "#" &amp; EB[[#This Row],[geo]]</f>
        <v>TJ#B_101931#0000#CZ</v>
      </c>
      <c r="B3777" s="4" t="str">
        <f>VLOOKUP(EB[[#This Row],[product]],KS_DB[[product]:[KS]],5,FALSE)</f>
        <v>all</v>
      </c>
      <c r="C3777" s="4" t="str">
        <f>VLOOKUP(EB[[#This Row],[product]],KS_DB[[product]:[KS]],6,FALSE)</f>
        <v>all</v>
      </c>
      <c r="D3777" s="4">
        <f>VLOOKUP(EB[[#This Row],[product]],Carriers[],4,FALSE)</f>
        <v>0</v>
      </c>
      <c r="E3777" s="4">
        <f>VLOOKUP(EB[[#This Row],[indic_nrg]],Indicators[],4,FALSE)</f>
        <v>0</v>
      </c>
      <c r="F3777" s="4">
        <f>IFERROR(VLOOKUP(EB[[#This Row],[Source_carrier]],KS_DB[[product]:[KS]],6,FALSE),0)</f>
        <v>0</v>
      </c>
      <c r="G3777" s="4" t="s">
        <v>34</v>
      </c>
      <c r="H3777" s="4" t="s">
        <v>1247</v>
      </c>
      <c r="I3777" s="4" t="s">
        <v>36</v>
      </c>
      <c r="J3777" s="4" t="s">
        <v>37</v>
      </c>
      <c r="K3777" s="4" t="s">
        <v>1248</v>
      </c>
      <c r="L3777" s="4" t="s">
        <v>39</v>
      </c>
      <c r="M3777" s="4" t="s">
        <v>40</v>
      </c>
      <c r="N3777" s="4" t="s">
        <v>41</v>
      </c>
      <c r="O3777" s="4">
        <v>9316</v>
      </c>
      <c r="P3777" s="4">
        <v>6566</v>
      </c>
      <c r="Q3777" s="4">
        <v>7522</v>
      </c>
      <c r="R3777" s="4">
        <v>6130</v>
      </c>
      <c r="S3777" s="4">
        <v>7520</v>
      </c>
      <c r="T3777" s="4">
        <v>7995</v>
      </c>
      <c r="U3777" s="4">
        <v>5778</v>
      </c>
      <c r="V3777" s="4">
        <v>5305</v>
      </c>
      <c r="W3777" s="4">
        <v>4946</v>
      </c>
      <c r="X3777" s="4">
        <v>5721</v>
      </c>
      <c r="Y3777" s="4">
        <v>6753</v>
      </c>
      <c r="Z3777" s="4">
        <v>6762</v>
      </c>
      <c r="AA3777" s="4">
        <v>6976</v>
      </c>
      <c r="AB3777" s="4">
        <v>8432</v>
      </c>
      <c r="AC3777" s="4">
        <v>12070</v>
      </c>
      <c r="AD3777" s="4">
        <v>13182</v>
      </c>
      <c r="AE3777" s="4">
        <v>14072</v>
      </c>
      <c r="AF3777" s="4">
        <v>14462</v>
      </c>
      <c r="AG3777" s="4">
        <v>14895</v>
      </c>
      <c r="AH3777" s="4">
        <v>14246</v>
      </c>
      <c r="AI3777" s="4">
        <v>13120</v>
      </c>
      <c r="AJ3777" s="4">
        <v>12990</v>
      </c>
      <c r="AK3777" s="4">
        <v>12297</v>
      </c>
      <c r="AL3777" s="4">
        <v>11864</v>
      </c>
      <c r="AM3777" s="4">
        <v>12254</v>
      </c>
      <c r="AN3777" s="4">
        <v>12340</v>
      </c>
    </row>
    <row r="3778" spans="1:40" ht="15" customHeight="1" x14ac:dyDescent="0.25">
      <c r="A3778" s="4" t="str">
        <f>EB[[#This Row],[unit]] &amp; "#" &amp; EB[[#This Row],[indic_nrg]] &amp; "#" &amp; EB[[#This Row],[product]] &amp; "#" &amp; EB[[#This Row],[geo]]</f>
        <v>TJ#B_101931#3000#CZ</v>
      </c>
      <c r="B3778" s="4" t="str">
        <f>VLOOKUP(EB[[#This Row],[product]],KS_DB[[product]:[KS]],5,FALSE)</f>
        <v>liquid</v>
      </c>
      <c r="C3778" s="4" t="str">
        <f>VLOOKUP(EB[[#This Row],[product]],KS_DB[[product]:[KS]],6,FALSE)</f>
        <v>liquid</v>
      </c>
      <c r="D3778" s="4">
        <f>VLOOKUP(EB[[#This Row],[product]],Carriers[],4,FALSE)</f>
        <v>0</v>
      </c>
      <c r="E3778" s="4">
        <f>VLOOKUP(EB[[#This Row],[indic_nrg]],Indicators[],4,FALSE)</f>
        <v>0</v>
      </c>
      <c r="F3778" s="4">
        <f>IFERROR(VLOOKUP(EB[[#This Row],[Source_carrier]],KS_DB[[product]:[KS]],6,FALSE),0)</f>
        <v>0</v>
      </c>
      <c r="G3778" s="4" t="s">
        <v>34</v>
      </c>
      <c r="H3778" s="4" t="s">
        <v>1247</v>
      </c>
      <c r="I3778" s="4" t="s">
        <v>73</v>
      </c>
      <c r="J3778" s="4" t="s">
        <v>37</v>
      </c>
      <c r="K3778" s="4" t="s">
        <v>1248</v>
      </c>
      <c r="L3778" s="4" t="s">
        <v>39</v>
      </c>
      <c r="M3778" s="4" t="s">
        <v>74</v>
      </c>
      <c r="N3778" s="4" t="s">
        <v>41</v>
      </c>
      <c r="O3778" s="4">
        <v>9316</v>
      </c>
      <c r="P3778" s="4">
        <v>6566</v>
      </c>
      <c r="Q3778" s="4">
        <v>7522</v>
      </c>
      <c r="R3778" s="4">
        <v>6130</v>
      </c>
      <c r="S3778" s="4">
        <v>7520</v>
      </c>
      <c r="T3778" s="4">
        <v>7995</v>
      </c>
      <c r="U3778" s="4">
        <v>5778</v>
      </c>
      <c r="V3778" s="4">
        <v>5305</v>
      </c>
      <c r="W3778" s="4">
        <v>4946</v>
      </c>
      <c r="X3778" s="4">
        <v>5721</v>
      </c>
      <c r="Y3778" s="4">
        <v>6753</v>
      </c>
      <c r="Z3778" s="4">
        <v>6762</v>
      </c>
      <c r="AA3778" s="4">
        <v>6976</v>
      </c>
      <c r="AB3778" s="4">
        <v>8432</v>
      </c>
      <c r="AC3778" s="4">
        <v>12070</v>
      </c>
      <c r="AD3778" s="4">
        <v>13182</v>
      </c>
      <c r="AE3778" s="4">
        <v>14072</v>
      </c>
      <c r="AF3778" s="4">
        <v>14462</v>
      </c>
      <c r="AG3778" s="4">
        <v>14895</v>
      </c>
      <c r="AH3778" s="4">
        <v>14246</v>
      </c>
      <c r="AI3778" s="4">
        <v>13120</v>
      </c>
      <c r="AJ3778" s="4">
        <v>12990</v>
      </c>
      <c r="AK3778" s="4">
        <v>12297</v>
      </c>
      <c r="AL3778" s="4">
        <v>11864</v>
      </c>
      <c r="AM3778" s="4">
        <v>12254</v>
      </c>
      <c r="AN3778" s="4">
        <v>12340</v>
      </c>
    </row>
    <row r="3779" spans="1:40" ht="15" customHeight="1" x14ac:dyDescent="0.25">
      <c r="A3779" s="4" t="str">
        <f>EB[[#This Row],[unit]] &amp; "#" &amp; EB[[#This Row],[indic_nrg]] &amp; "#" &amp; EB[[#This Row],[product]] &amp; "#" &amp; EB[[#This Row],[geo]]</f>
        <v>TJ#B_101931#3200#CZ</v>
      </c>
      <c r="B3779" s="4" t="str">
        <f>VLOOKUP(EB[[#This Row],[product]],KS_DB[[product]:[KS]],5,FALSE)</f>
        <v>liquid</v>
      </c>
      <c r="C3779" s="4" t="str">
        <f>VLOOKUP(EB[[#This Row],[product]],KS_DB[[product]:[KS]],6,FALSE)</f>
        <v>liquid</v>
      </c>
      <c r="D3779" s="4">
        <f>VLOOKUP(EB[[#This Row],[product]],Carriers[],4,FALSE)</f>
        <v>0</v>
      </c>
      <c r="E3779" s="4">
        <f>VLOOKUP(EB[[#This Row],[indic_nrg]],Indicators[],4,FALSE)</f>
        <v>0</v>
      </c>
      <c r="F3779" s="4">
        <f>IFERROR(VLOOKUP(EB[[#This Row],[Source_carrier]],KS_DB[[product]:[KS]],6,FALSE),0)</f>
        <v>0</v>
      </c>
      <c r="G3779" s="4" t="s">
        <v>34</v>
      </c>
      <c r="H3779" s="4" t="s">
        <v>1247</v>
      </c>
      <c r="I3779" s="4" t="s">
        <v>75</v>
      </c>
      <c r="J3779" s="4" t="s">
        <v>37</v>
      </c>
      <c r="K3779" s="4" t="s">
        <v>1248</v>
      </c>
      <c r="L3779" s="4" t="s">
        <v>39</v>
      </c>
      <c r="M3779" s="4" t="s">
        <v>76</v>
      </c>
      <c r="N3779" s="4" t="s">
        <v>41</v>
      </c>
      <c r="O3779" s="4">
        <v>9316</v>
      </c>
      <c r="P3779" s="4">
        <v>6566</v>
      </c>
      <c r="Q3779" s="4">
        <v>7522</v>
      </c>
      <c r="R3779" s="4">
        <v>6130</v>
      </c>
      <c r="S3779" s="4">
        <v>7520</v>
      </c>
      <c r="T3779" s="4">
        <v>7995</v>
      </c>
      <c r="U3779" s="4">
        <v>5778</v>
      </c>
      <c r="V3779" s="4">
        <v>5305</v>
      </c>
      <c r="W3779" s="4">
        <v>4946</v>
      </c>
      <c r="X3779" s="4">
        <v>5721</v>
      </c>
      <c r="Y3779" s="4">
        <v>6753</v>
      </c>
      <c r="Z3779" s="4">
        <v>6762</v>
      </c>
      <c r="AA3779" s="4">
        <v>6976</v>
      </c>
      <c r="AB3779" s="4">
        <v>8432</v>
      </c>
      <c r="AC3779" s="4">
        <v>12070</v>
      </c>
      <c r="AD3779" s="4">
        <v>13182</v>
      </c>
      <c r="AE3779" s="4">
        <v>14072</v>
      </c>
      <c r="AF3779" s="4">
        <v>14462</v>
      </c>
      <c r="AG3779" s="4">
        <v>14895</v>
      </c>
      <c r="AH3779" s="4">
        <v>14246</v>
      </c>
      <c r="AI3779" s="4">
        <v>13120</v>
      </c>
      <c r="AJ3779" s="4">
        <v>12990</v>
      </c>
      <c r="AK3779" s="4">
        <v>12297</v>
      </c>
      <c r="AL3779" s="4">
        <v>11864</v>
      </c>
      <c r="AM3779" s="4">
        <v>12254</v>
      </c>
      <c r="AN3779" s="4">
        <v>12340</v>
      </c>
    </row>
    <row r="3780" spans="1:40" ht="15" customHeight="1" x14ac:dyDescent="0.25">
      <c r="A3780" s="4" t="str">
        <f>EB[[#This Row],[unit]] &amp; "#" &amp; EB[[#This Row],[indic_nrg]] &amp; "#" &amp; EB[[#This Row],[product]] &amp; "#" &amp; EB[[#This Row],[geo]]</f>
        <v>TJ#B_101931#3235#CZ</v>
      </c>
      <c r="B3780" s="4" t="str">
        <f>VLOOKUP(EB[[#This Row],[product]],KS_DB[[product]:[KS]],5,FALSE)</f>
        <v>liquid</v>
      </c>
      <c r="C3780" s="4" t="str">
        <f>VLOOKUP(EB[[#This Row],[product]],KS_DB[[product]:[KS]],6,FALSE)</f>
        <v>aviationgasoline</v>
      </c>
      <c r="D3780" s="4">
        <f>VLOOKUP(EB[[#This Row],[product]],Carriers[],4,FALSE)</f>
        <v>1</v>
      </c>
      <c r="E3780" s="4">
        <f>VLOOKUP(EB[[#This Row],[indic_nrg]],Indicators[],4,FALSE)</f>
        <v>0</v>
      </c>
      <c r="F3780" s="4">
        <f>IFERROR(VLOOKUP(EB[[#This Row],[Source_carrier]],KS_DB[[product]:[KS]],6,FALSE),0)</f>
        <v>0</v>
      </c>
      <c r="G3780" s="4" t="s">
        <v>34</v>
      </c>
      <c r="H3780" s="4" t="s">
        <v>1247</v>
      </c>
      <c r="I3780" s="4" t="s">
        <v>1137</v>
      </c>
      <c r="J3780" s="4" t="s">
        <v>37</v>
      </c>
      <c r="K3780" s="4" t="s">
        <v>1248</v>
      </c>
      <c r="L3780" s="4" t="s">
        <v>39</v>
      </c>
      <c r="M3780" s="4" t="s">
        <v>1138</v>
      </c>
      <c r="N3780" s="4" t="s">
        <v>41</v>
      </c>
      <c r="O3780" s="4">
        <v>1973</v>
      </c>
      <c r="P3780" s="4">
        <v>526</v>
      </c>
      <c r="Q3780" s="4">
        <v>526</v>
      </c>
      <c r="R3780" s="4">
        <v>307</v>
      </c>
      <c r="S3780" s="4">
        <v>263</v>
      </c>
      <c r="T3780" s="4">
        <v>175</v>
      </c>
      <c r="U3780" s="4">
        <v>175</v>
      </c>
      <c r="V3780" s="4">
        <v>88</v>
      </c>
      <c r="W3780" s="4">
        <v>44</v>
      </c>
      <c r="X3780" s="4">
        <v>88</v>
      </c>
      <c r="Y3780" s="4">
        <v>88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</row>
    <row r="3781" spans="1:40" ht="15" customHeight="1" x14ac:dyDescent="0.25">
      <c r="A3781" s="4" t="str">
        <f>EB[[#This Row],[unit]] &amp; "#" &amp; EB[[#This Row],[indic_nrg]] &amp; "#" &amp; EB[[#This Row],[product]] &amp; "#" &amp; EB[[#This Row],[geo]]</f>
        <v>TJ#B_101931#3247#CZ</v>
      </c>
      <c r="B3781" s="4" t="str">
        <f>VLOOKUP(EB[[#This Row],[product]],KS_DB[[product]:[KS]],5,FALSE)</f>
        <v>liquid</v>
      </c>
      <c r="C3781" s="4" t="str">
        <f>VLOOKUP(EB[[#This Row],[product]],KS_DB[[product]:[KS]],6,FALSE)</f>
        <v>jetkerosene</v>
      </c>
      <c r="D3781" s="4">
        <f>VLOOKUP(EB[[#This Row],[product]],Carriers[],4,FALSE)</f>
        <v>1</v>
      </c>
      <c r="E3781" s="4">
        <f>VLOOKUP(EB[[#This Row],[indic_nrg]],Indicators[],4,FALSE)</f>
        <v>0</v>
      </c>
      <c r="F3781" s="4">
        <f>IFERROR(VLOOKUP(EB[[#This Row],[Source_carrier]],KS_DB[[product]:[KS]],6,FALSE),0)</f>
        <v>0</v>
      </c>
      <c r="G3781" s="4" t="s">
        <v>34</v>
      </c>
      <c r="H3781" s="4" t="s">
        <v>1247</v>
      </c>
      <c r="I3781" s="4" t="s">
        <v>1141</v>
      </c>
      <c r="J3781" s="4" t="s">
        <v>37</v>
      </c>
      <c r="K3781" s="4" t="s">
        <v>1248</v>
      </c>
      <c r="L3781" s="4" t="s">
        <v>39</v>
      </c>
      <c r="M3781" s="4" t="s">
        <v>1142</v>
      </c>
      <c r="N3781" s="4" t="s">
        <v>41</v>
      </c>
      <c r="O3781" s="4">
        <v>7344</v>
      </c>
      <c r="P3781" s="4">
        <v>6040</v>
      </c>
      <c r="Q3781" s="4">
        <v>6996</v>
      </c>
      <c r="R3781" s="4">
        <v>5823</v>
      </c>
      <c r="S3781" s="4">
        <v>7257</v>
      </c>
      <c r="T3781" s="4">
        <v>7820</v>
      </c>
      <c r="U3781" s="4">
        <v>5603</v>
      </c>
      <c r="V3781" s="4">
        <v>5217</v>
      </c>
      <c r="W3781" s="4">
        <v>4902</v>
      </c>
      <c r="X3781" s="4">
        <v>5633</v>
      </c>
      <c r="Y3781" s="4">
        <v>6665</v>
      </c>
      <c r="Z3781" s="4">
        <v>6762</v>
      </c>
      <c r="AA3781" s="4">
        <v>6976</v>
      </c>
      <c r="AB3781" s="4">
        <v>8432</v>
      </c>
      <c r="AC3781" s="4">
        <v>12070</v>
      </c>
      <c r="AD3781" s="4">
        <v>13182</v>
      </c>
      <c r="AE3781" s="4">
        <v>14072</v>
      </c>
      <c r="AF3781" s="4">
        <v>14462</v>
      </c>
      <c r="AG3781" s="4">
        <v>14895</v>
      </c>
      <c r="AH3781" s="4">
        <v>14246</v>
      </c>
      <c r="AI3781" s="4">
        <v>13120</v>
      </c>
      <c r="AJ3781" s="4">
        <v>12990</v>
      </c>
      <c r="AK3781" s="4">
        <v>12297</v>
      </c>
      <c r="AL3781" s="4">
        <v>11864</v>
      </c>
      <c r="AM3781" s="4">
        <v>12254</v>
      </c>
      <c r="AN3781" s="4">
        <v>12340</v>
      </c>
    </row>
    <row r="3782" spans="1:40" ht="15" customHeight="1" x14ac:dyDescent="0.25">
      <c r="A3782" s="4" t="str">
        <f>EB[[#This Row],[unit]] &amp; "#" &amp; EB[[#This Row],[indic_nrg]] &amp; "#" &amp; EB[[#This Row],[product]] &amp; "#" &amp; EB[[#This Row],[geo]]</f>
        <v>TJ#B_101931#3260#CZ</v>
      </c>
      <c r="B3782" s="4" t="str">
        <f>VLOOKUP(EB[[#This Row],[product]],KS_DB[[product]:[KS]],5,FALSE)</f>
        <v>liquid</v>
      </c>
      <c r="C3782" s="4" t="str">
        <f>VLOOKUP(EB[[#This Row],[product]],KS_DB[[product]:[KS]],6,FALSE)</f>
        <v>diesel</v>
      </c>
      <c r="D3782" s="4">
        <f>VLOOKUP(EB[[#This Row],[product]],Carriers[],4,FALSE)</f>
        <v>1</v>
      </c>
      <c r="E3782" s="4">
        <f>VLOOKUP(EB[[#This Row],[indic_nrg]],Indicators[],4,FALSE)</f>
        <v>0</v>
      </c>
      <c r="F3782" s="4">
        <f>IFERROR(VLOOKUP(EB[[#This Row],[Source_carrier]],KS_DB[[product]:[KS]],6,FALSE),0)</f>
        <v>0</v>
      </c>
      <c r="G3782" s="4" t="s">
        <v>34</v>
      </c>
      <c r="H3782" s="4" t="s">
        <v>1247</v>
      </c>
      <c r="I3782" s="4" t="s">
        <v>79</v>
      </c>
      <c r="J3782" s="4" t="s">
        <v>37</v>
      </c>
      <c r="K3782" s="4" t="s">
        <v>1248</v>
      </c>
      <c r="L3782" s="4" t="s">
        <v>39</v>
      </c>
      <c r="M3782" s="4" t="s">
        <v>80</v>
      </c>
      <c r="N3782" s="4" t="s">
        <v>41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</row>
    <row r="3783" spans="1:40" ht="15" customHeight="1" x14ac:dyDescent="0.25">
      <c r="A3783" s="4" t="str">
        <f>EB[[#This Row],[unit]] &amp; "#" &amp; EB[[#This Row],[indic_nrg]] &amp; "#" &amp; EB[[#This Row],[product]] &amp; "#" &amp; EB[[#This Row],[geo]]</f>
        <v>TJ#B_101931#3270A#CZ</v>
      </c>
      <c r="B3783" s="4" t="str">
        <f>VLOOKUP(EB[[#This Row],[product]],KS_DB[[product]:[KS]],5,FALSE)</f>
        <v>liquid</v>
      </c>
      <c r="C3783" s="4" t="str">
        <f>VLOOKUP(EB[[#This Row],[product]],KS_DB[[product]:[KS]],6,FALSE)</f>
        <v>liquid</v>
      </c>
      <c r="D3783" s="4">
        <f>VLOOKUP(EB[[#This Row],[product]],Carriers[],4,FALSE)</f>
        <v>1</v>
      </c>
      <c r="E3783" s="4">
        <f>VLOOKUP(EB[[#This Row],[indic_nrg]],Indicators[],4,FALSE)</f>
        <v>0</v>
      </c>
      <c r="F3783" s="4">
        <f>IFERROR(VLOOKUP(EB[[#This Row],[Source_carrier]],KS_DB[[product]:[KS]],6,FALSE),0)</f>
        <v>0</v>
      </c>
      <c r="G3783" s="4" t="s">
        <v>34</v>
      </c>
      <c r="H3783" s="4" t="s">
        <v>1247</v>
      </c>
      <c r="I3783" s="4" t="s">
        <v>81</v>
      </c>
      <c r="J3783" s="4" t="s">
        <v>37</v>
      </c>
      <c r="K3783" s="4" t="s">
        <v>1248</v>
      </c>
      <c r="L3783" s="4" t="s">
        <v>39</v>
      </c>
      <c r="M3783" s="4" t="s">
        <v>82</v>
      </c>
      <c r="N3783" s="4" t="s">
        <v>41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</row>
    <row r="3784" spans="1:40" ht="15" customHeight="1" x14ac:dyDescent="0.25">
      <c r="A3784" s="4" t="str">
        <f>EB[[#This Row],[unit]] &amp; "#" &amp; EB[[#This Row],[indic_nrg]] &amp; "#" &amp; EB[[#This Row],[product]] &amp; "#" &amp; EB[[#This Row],[geo]]</f>
        <v>TJ#B_101932#0000#CZ</v>
      </c>
      <c r="B3784" s="4" t="str">
        <f>VLOOKUP(EB[[#This Row],[product]],KS_DB[[product]:[KS]],5,FALSE)</f>
        <v>all</v>
      </c>
      <c r="C3784" s="4" t="str">
        <f>VLOOKUP(EB[[#This Row],[product]],KS_DB[[product]:[KS]],6,FALSE)</f>
        <v>all</v>
      </c>
      <c r="D3784" s="4">
        <f>VLOOKUP(EB[[#This Row],[product]],Carriers[],4,FALSE)</f>
        <v>0</v>
      </c>
      <c r="E3784" s="4">
        <f>VLOOKUP(EB[[#This Row],[indic_nrg]],Indicators[],4,FALSE)</f>
        <v>0</v>
      </c>
      <c r="F3784" s="4">
        <f>IFERROR(VLOOKUP(EB[[#This Row],[Source_carrier]],KS_DB[[product]:[KS]],6,FALSE),0)</f>
        <v>0</v>
      </c>
      <c r="G3784" s="4" t="s">
        <v>34</v>
      </c>
      <c r="H3784" s="4" t="s">
        <v>1249</v>
      </c>
      <c r="I3784" s="4" t="s">
        <v>36</v>
      </c>
      <c r="J3784" s="4" t="s">
        <v>37</v>
      </c>
      <c r="K3784" s="4" t="s">
        <v>1250</v>
      </c>
      <c r="L3784" s="4" t="s">
        <v>39</v>
      </c>
      <c r="M3784" s="4" t="s">
        <v>40</v>
      </c>
      <c r="N3784" s="4" t="s">
        <v>41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304</v>
      </c>
      <c r="V3784" s="4">
        <v>1595</v>
      </c>
      <c r="W3784" s="4">
        <v>3183</v>
      </c>
      <c r="X3784" s="4">
        <v>1979</v>
      </c>
      <c r="Y3784" s="4">
        <v>1635</v>
      </c>
      <c r="Z3784" s="4">
        <v>2099</v>
      </c>
      <c r="AA3784" s="4">
        <v>1501</v>
      </c>
      <c r="AB3784" s="4">
        <v>2443</v>
      </c>
      <c r="AC3784" s="4">
        <v>1843</v>
      </c>
      <c r="AD3784" s="4">
        <v>1243</v>
      </c>
      <c r="AE3784" s="4">
        <v>694</v>
      </c>
      <c r="AF3784" s="4">
        <v>1560</v>
      </c>
      <c r="AG3784" s="4">
        <v>1949</v>
      </c>
      <c r="AH3784" s="4">
        <v>1343</v>
      </c>
      <c r="AI3784" s="4">
        <v>1257</v>
      </c>
      <c r="AJ3784" s="4">
        <v>1862</v>
      </c>
      <c r="AK3784" s="4">
        <v>910</v>
      </c>
      <c r="AL3784" s="4">
        <v>824</v>
      </c>
      <c r="AM3784" s="4">
        <v>780</v>
      </c>
      <c r="AN3784" s="4">
        <v>1604</v>
      </c>
    </row>
    <row r="3785" spans="1:40" ht="15" customHeight="1" x14ac:dyDescent="0.25">
      <c r="A3785" s="4" t="str">
        <f>EB[[#This Row],[unit]] &amp; "#" &amp; EB[[#This Row],[indic_nrg]] &amp; "#" &amp; EB[[#This Row],[product]] &amp; "#" &amp; EB[[#This Row],[geo]]</f>
        <v>TJ#B_101932#3000#CZ</v>
      </c>
      <c r="B3785" s="4" t="str">
        <f>VLOOKUP(EB[[#This Row],[product]],KS_DB[[product]:[KS]],5,FALSE)</f>
        <v>liquid</v>
      </c>
      <c r="C3785" s="4" t="str">
        <f>VLOOKUP(EB[[#This Row],[product]],KS_DB[[product]:[KS]],6,FALSE)</f>
        <v>liquid</v>
      </c>
      <c r="D3785" s="4">
        <f>VLOOKUP(EB[[#This Row],[product]],Carriers[],4,FALSE)</f>
        <v>0</v>
      </c>
      <c r="E3785" s="4">
        <f>VLOOKUP(EB[[#This Row],[indic_nrg]],Indicators[],4,FALSE)</f>
        <v>0</v>
      </c>
      <c r="F3785" s="4">
        <f>IFERROR(VLOOKUP(EB[[#This Row],[Source_carrier]],KS_DB[[product]:[KS]],6,FALSE),0)</f>
        <v>0</v>
      </c>
      <c r="G3785" s="4" t="s">
        <v>34</v>
      </c>
      <c r="H3785" s="4" t="s">
        <v>1249</v>
      </c>
      <c r="I3785" s="4" t="s">
        <v>73</v>
      </c>
      <c r="J3785" s="4" t="s">
        <v>37</v>
      </c>
      <c r="K3785" s="4" t="s">
        <v>1250</v>
      </c>
      <c r="L3785" s="4" t="s">
        <v>39</v>
      </c>
      <c r="M3785" s="4" t="s">
        <v>74</v>
      </c>
      <c r="N3785" s="4" t="s">
        <v>41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304</v>
      </c>
      <c r="V3785" s="4">
        <v>1595</v>
      </c>
      <c r="W3785" s="4">
        <v>3183</v>
      </c>
      <c r="X3785" s="4">
        <v>1979</v>
      </c>
      <c r="Y3785" s="4">
        <v>1635</v>
      </c>
      <c r="Z3785" s="4">
        <v>2099</v>
      </c>
      <c r="AA3785" s="4">
        <v>1501</v>
      </c>
      <c r="AB3785" s="4">
        <v>2443</v>
      </c>
      <c r="AC3785" s="4">
        <v>1843</v>
      </c>
      <c r="AD3785" s="4">
        <v>1243</v>
      </c>
      <c r="AE3785" s="4">
        <v>694</v>
      </c>
      <c r="AF3785" s="4">
        <v>1560</v>
      </c>
      <c r="AG3785" s="4">
        <v>1949</v>
      </c>
      <c r="AH3785" s="4">
        <v>1343</v>
      </c>
      <c r="AI3785" s="4">
        <v>1257</v>
      </c>
      <c r="AJ3785" s="4">
        <v>1862</v>
      </c>
      <c r="AK3785" s="4">
        <v>910</v>
      </c>
      <c r="AL3785" s="4">
        <v>824</v>
      </c>
      <c r="AM3785" s="4">
        <v>780</v>
      </c>
      <c r="AN3785" s="4">
        <v>1604</v>
      </c>
    </row>
    <row r="3786" spans="1:40" ht="15" customHeight="1" x14ac:dyDescent="0.25">
      <c r="A3786" s="4" t="str">
        <f>EB[[#This Row],[unit]] &amp; "#" &amp; EB[[#This Row],[indic_nrg]] &amp; "#" &amp; EB[[#This Row],[product]] &amp; "#" &amp; EB[[#This Row],[geo]]</f>
        <v>TJ#B_101932#3200#CZ</v>
      </c>
      <c r="B3786" s="4" t="str">
        <f>VLOOKUP(EB[[#This Row],[product]],KS_DB[[product]:[KS]],5,FALSE)</f>
        <v>liquid</v>
      </c>
      <c r="C3786" s="4" t="str">
        <f>VLOOKUP(EB[[#This Row],[product]],KS_DB[[product]:[KS]],6,FALSE)</f>
        <v>liquid</v>
      </c>
      <c r="D3786" s="4">
        <f>VLOOKUP(EB[[#This Row],[product]],Carriers[],4,FALSE)</f>
        <v>0</v>
      </c>
      <c r="E3786" s="4">
        <f>VLOOKUP(EB[[#This Row],[indic_nrg]],Indicators[],4,FALSE)</f>
        <v>0</v>
      </c>
      <c r="F3786" s="4">
        <f>IFERROR(VLOOKUP(EB[[#This Row],[Source_carrier]],KS_DB[[product]:[KS]],6,FALSE),0)</f>
        <v>0</v>
      </c>
      <c r="G3786" s="4" t="s">
        <v>34</v>
      </c>
      <c r="H3786" s="4" t="s">
        <v>1249</v>
      </c>
      <c r="I3786" s="4" t="s">
        <v>75</v>
      </c>
      <c r="J3786" s="4" t="s">
        <v>37</v>
      </c>
      <c r="K3786" s="4" t="s">
        <v>1250</v>
      </c>
      <c r="L3786" s="4" t="s">
        <v>39</v>
      </c>
      <c r="M3786" s="4" t="s">
        <v>76</v>
      </c>
      <c r="N3786" s="4" t="s">
        <v>41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304</v>
      </c>
      <c r="V3786" s="4">
        <v>1595</v>
      </c>
      <c r="W3786" s="4">
        <v>3183</v>
      </c>
      <c r="X3786" s="4">
        <v>1979</v>
      </c>
      <c r="Y3786" s="4">
        <v>1635</v>
      </c>
      <c r="Z3786" s="4">
        <v>2099</v>
      </c>
      <c r="AA3786" s="4">
        <v>1501</v>
      </c>
      <c r="AB3786" s="4">
        <v>2443</v>
      </c>
      <c r="AC3786" s="4">
        <v>1843</v>
      </c>
      <c r="AD3786" s="4">
        <v>1243</v>
      </c>
      <c r="AE3786" s="4">
        <v>694</v>
      </c>
      <c r="AF3786" s="4">
        <v>1560</v>
      </c>
      <c r="AG3786" s="4">
        <v>1949</v>
      </c>
      <c r="AH3786" s="4">
        <v>1343</v>
      </c>
      <c r="AI3786" s="4">
        <v>1257</v>
      </c>
      <c r="AJ3786" s="4">
        <v>1862</v>
      </c>
      <c r="AK3786" s="4">
        <v>910</v>
      </c>
      <c r="AL3786" s="4">
        <v>824</v>
      </c>
      <c r="AM3786" s="4">
        <v>780</v>
      </c>
      <c r="AN3786" s="4">
        <v>1604</v>
      </c>
    </row>
    <row r="3787" spans="1:40" ht="15" customHeight="1" x14ac:dyDescent="0.25">
      <c r="A3787" s="4" t="str">
        <f>EB[[#This Row],[unit]] &amp; "#" &amp; EB[[#This Row],[indic_nrg]] &amp; "#" &amp; EB[[#This Row],[product]] &amp; "#" &amp; EB[[#This Row],[geo]]</f>
        <v>TJ#B_101932#3235#CZ</v>
      </c>
      <c r="B3787" s="4" t="str">
        <f>VLOOKUP(EB[[#This Row],[product]],KS_DB[[product]:[KS]],5,FALSE)</f>
        <v>liquid</v>
      </c>
      <c r="C3787" s="4" t="str">
        <f>VLOOKUP(EB[[#This Row],[product]],KS_DB[[product]:[KS]],6,FALSE)</f>
        <v>aviationgasoline</v>
      </c>
      <c r="D3787" s="4">
        <f>VLOOKUP(EB[[#This Row],[product]],Carriers[],4,FALSE)</f>
        <v>1</v>
      </c>
      <c r="E3787" s="4">
        <f>VLOOKUP(EB[[#This Row],[indic_nrg]],Indicators[],4,FALSE)</f>
        <v>0</v>
      </c>
      <c r="F3787" s="4">
        <f>IFERROR(VLOOKUP(EB[[#This Row],[Source_carrier]],KS_DB[[product]:[KS]],6,FALSE),0)</f>
        <v>0</v>
      </c>
      <c r="G3787" s="4" t="s">
        <v>34</v>
      </c>
      <c r="H3787" s="4" t="s">
        <v>1249</v>
      </c>
      <c r="I3787" s="4" t="s">
        <v>1137</v>
      </c>
      <c r="J3787" s="4" t="s">
        <v>37</v>
      </c>
      <c r="K3787" s="4" t="s">
        <v>1250</v>
      </c>
      <c r="L3787" s="4" t="s">
        <v>39</v>
      </c>
      <c r="M3787" s="4" t="s">
        <v>1138</v>
      </c>
      <c r="N3787" s="4" t="s">
        <v>41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44</v>
      </c>
      <c r="X3787" s="4">
        <v>44</v>
      </c>
      <c r="Y3787" s="4">
        <v>44</v>
      </c>
      <c r="Z3787" s="4">
        <v>88</v>
      </c>
      <c r="AA3787" s="4">
        <v>131</v>
      </c>
      <c r="AB3787" s="4">
        <v>131</v>
      </c>
      <c r="AC3787" s="4">
        <v>131</v>
      </c>
      <c r="AD3787" s="4">
        <v>88</v>
      </c>
      <c r="AE3787" s="4">
        <v>88</v>
      </c>
      <c r="AF3787" s="4">
        <v>88</v>
      </c>
      <c r="AG3787" s="4">
        <v>88</v>
      </c>
      <c r="AH3787" s="4">
        <v>88</v>
      </c>
      <c r="AI3787" s="4">
        <v>88</v>
      </c>
      <c r="AJ3787" s="4">
        <v>44</v>
      </c>
      <c r="AK3787" s="4">
        <v>88</v>
      </c>
      <c r="AL3787" s="4">
        <v>88</v>
      </c>
      <c r="AM3787" s="4">
        <v>88</v>
      </c>
      <c r="AN3787" s="4">
        <v>131</v>
      </c>
    </row>
    <row r="3788" spans="1:40" ht="15" customHeight="1" x14ac:dyDescent="0.25">
      <c r="A3788" s="4" t="str">
        <f>EB[[#This Row],[unit]] &amp; "#" &amp; EB[[#This Row],[indic_nrg]] &amp; "#" &amp; EB[[#This Row],[product]] &amp; "#" &amp; EB[[#This Row],[geo]]</f>
        <v>TJ#B_101932#3247#CZ</v>
      </c>
      <c r="B3788" s="4" t="str">
        <f>VLOOKUP(EB[[#This Row],[product]],KS_DB[[product]:[KS]],5,FALSE)</f>
        <v>liquid</v>
      </c>
      <c r="C3788" s="4" t="str">
        <f>VLOOKUP(EB[[#This Row],[product]],KS_DB[[product]:[KS]],6,FALSE)</f>
        <v>jetkerosene</v>
      </c>
      <c r="D3788" s="4">
        <f>VLOOKUP(EB[[#This Row],[product]],Carriers[],4,FALSE)</f>
        <v>1</v>
      </c>
      <c r="E3788" s="4">
        <f>VLOOKUP(EB[[#This Row],[indic_nrg]],Indicators[],4,FALSE)</f>
        <v>0</v>
      </c>
      <c r="F3788" s="4">
        <f>IFERROR(VLOOKUP(EB[[#This Row],[Source_carrier]],KS_DB[[product]:[KS]],6,FALSE),0)</f>
        <v>0</v>
      </c>
      <c r="G3788" s="4" t="s">
        <v>34</v>
      </c>
      <c r="H3788" s="4" t="s">
        <v>1249</v>
      </c>
      <c r="I3788" s="4" t="s">
        <v>1141</v>
      </c>
      <c r="J3788" s="4" t="s">
        <v>37</v>
      </c>
      <c r="K3788" s="4" t="s">
        <v>1250</v>
      </c>
      <c r="L3788" s="4" t="s">
        <v>39</v>
      </c>
      <c r="M3788" s="4" t="s">
        <v>1142</v>
      </c>
      <c r="N3788" s="4" t="s">
        <v>41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304</v>
      </c>
      <c r="V3788" s="4">
        <v>1595</v>
      </c>
      <c r="W3788" s="4">
        <v>3139</v>
      </c>
      <c r="X3788" s="4">
        <v>1935</v>
      </c>
      <c r="Y3788" s="4">
        <v>1591</v>
      </c>
      <c r="Z3788" s="4">
        <v>2012</v>
      </c>
      <c r="AA3788" s="4">
        <v>1370</v>
      </c>
      <c r="AB3788" s="4">
        <v>2311</v>
      </c>
      <c r="AC3788" s="4">
        <v>1712</v>
      </c>
      <c r="AD3788" s="4">
        <v>1156</v>
      </c>
      <c r="AE3788" s="4">
        <v>606</v>
      </c>
      <c r="AF3788" s="4">
        <v>1472</v>
      </c>
      <c r="AG3788" s="4">
        <v>1862</v>
      </c>
      <c r="AH3788" s="4">
        <v>1256</v>
      </c>
      <c r="AI3788" s="4">
        <v>1169</v>
      </c>
      <c r="AJ3788" s="4">
        <v>1819</v>
      </c>
      <c r="AK3788" s="4">
        <v>823</v>
      </c>
      <c r="AL3788" s="4">
        <v>736</v>
      </c>
      <c r="AM3788" s="4">
        <v>693</v>
      </c>
      <c r="AN3788" s="4">
        <v>1472</v>
      </c>
    </row>
    <row r="3789" spans="1:40" ht="15" customHeight="1" x14ac:dyDescent="0.25">
      <c r="A3789" s="4" t="str">
        <f>EB[[#This Row],[unit]] &amp; "#" &amp; EB[[#This Row],[indic_nrg]] &amp; "#" &amp; EB[[#This Row],[product]] &amp; "#" &amp; EB[[#This Row],[geo]]</f>
        <v>TJ#B_101932#3260#CZ</v>
      </c>
      <c r="B3789" s="4" t="str">
        <f>VLOOKUP(EB[[#This Row],[product]],KS_DB[[product]:[KS]],5,FALSE)</f>
        <v>liquid</v>
      </c>
      <c r="C3789" s="4" t="str">
        <f>VLOOKUP(EB[[#This Row],[product]],KS_DB[[product]:[KS]],6,FALSE)</f>
        <v>diesel</v>
      </c>
      <c r="D3789" s="4">
        <f>VLOOKUP(EB[[#This Row],[product]],Carriers[],4,FALSE)</f>
        <v>1</v>
      </c>
      <c r="E3789" s="4">
        <f>VLOOKUP(EB[[#This Row],[indic_nrg]],Indicators[],4,FALSE)</f>
        <v>0</v>
      </c>
      <c r="F3789" s="4">
        <f>IFERROR(VLOOKUP(EB[[#This Row],[Source_carrier]],KS_DB[[product]:[KS]],6,FALSE),0)</f>
        <v>0</v>
      </c>
      <c r="G3789" s="4" t="s">
        <v>34</v>
      </c>
      <c r="H3789" s="4" t="s">
        <v>1249</v>
      </c>
      <c r="I3789" s="4" t="s">
        <v>79</v>
      </c>
      <c r="J3789" s="4" t="s">
        <v>37</v>
      </c>
      <c r="K3789" s="4" t="s">
        <v>1250</v>
      </c>
      <c r="L3789" s="4" t="s">
        <v>39</v>
      </c>
      <c r="M3789" s="4" t="s">
        <v>80</v>
      </c>
      <c r="N3789" s="4" t="s">
        <v>41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</row>
    <row r="3790" spans="1:40" ht="15" customHeight="1" x14ac:dyDescent="0.25">
      <c r="A3790" s="4" t="str">
        <f>EB[[#This Row],[unit]] &amp; "#" &amp; EB[[#This Row],[indic_nrg]] &amp; "#" &amp; EB[[#This Row],[product]] &amp; "#" &amp; EB[[#This Row],[geo]]</f>
        <v>TJ#B_101932#3270A#CZ</v>
      </c>
      <c r="B3790" s="4" t="str">
        <f>VLOOKUP(EB[[#This Row],[product]],KS_DB[[product]:[KS]],5,FALSE)</f>
        <v>liquid</v>
      </c>
      <c r="C3790" s="4" t="str">
        <f>VLOOKUP(EB[[#This Row],[product]],KS_DB[[product]:[KS]],6,FALSE)</f>
        <v>liquid</v>
      </c>
      <c r="D3790" s="4">
        <f>VLOOKUP(EB[[#This Row],[product]],Carriers[],4,FALSE)</f>
        <v>1</v>
      </c>
      <c r="E3790" s="4">
        <f>VLOOKUP(EB[[#This Row],[indic_nrg]],Indicators[],4,FALSE)</f>
        <v>0</v>
      </c>
      <c r="F3790" s="4">
        <f>IFERROR(VLOOKUP(EB[[#This Row],[Source_carrier]],KS_DB[[product]:[KS]],6,FALSE),0)</f>
        <v>0</v>
      </c>
      <c r="G3790" s="4" t="s">
        <v>34</v>
      </c>
      <c r="H3790" s="4" t="s">
        <v>1249</v>
      </c>
      <c r="I3790" s="4" t="s">
        <v>81</v>
      </c>
      <c r="J3790" s="4" t="s">
        <v>37</v>
      </c>
      <c r="K3790" s="4" t="s">
        <v>1250</v>
      </c>
      <c r="L3790" s="4" t="s">
        <v>39</v>
      </c>
      <c r="M3790" s="4" t="s">
        <v>82</v>
      </c>
      <c r="N3790" s="4" t="s">
        <v>41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</row>
    <row r="3791" spans="1:40" ht="15" customHeight="1" x14ac:dyDescent="0.25">
      <c r="A3791" s="4" t="str">
        <f>EB[[#This Row],[unit]] &amp; "#" &amp; EB[[#This Row],[indic_nrg]] &amp; "#" &amp; EB[[#This Row],[product]] &amp; "#" &amp; EB[[#This Row],[geo]]</f>
        <v>TJ#B_101940#0000#CZ</v>
      </c>
      <c r="B3791" s="4" t="str">
        <f>VLOOKUP(EB[[#This Row],[product]],KS_DB[[product]:[KS]],5,FALSE)</f>
        <v>all</v>
      </c>
      <c r="C3791" s="4" t="str">
        <f>VLOOKUP(EB[[#This Row],[product]],KS_DB[[product]:[KS]],6,FALSE)</f>
        <v>all</v>
      </c>
      <c r="D3791" s="4">
        <f>VLOOKUP(EB[[#This Row],[product]],Carriers[],4,FALSE)</f>
        <v>0</v>
      </c>
      <c r="E3791" s="4">
        <f>VLOOKUP(EB[[#This Row],[indic_nrg]],Indicators[],4,FALSE)</f>
        <v>0</v>
      </c>
      <c r="F3791" s="4">
        <f>IFERROR(VLOOKUP(EB[[#This Row],[Source_carrier]],KS_DB[[product]:[KS]],6,FALSE),0)</f>
        <v>0</v>
      </c>
      <c r="G3791" s="4" t="s">
        <v>34</v>
      </c>
      <c r="H3791" s="4" t="s">
        <v>1251</v>
      </c>
      <c r="I3791" s="4" t="s">
        <v>36</v>
      </c>
      <c r="J3791" s="4" t="s">
        <v>37</v>
      </c>
      <c r="K3791" s="4" t="s">
        <v>1252</v>
      </c>
      <c r="L3791" s="4" t="s">
        <v>39</v>
      </c>
      <c r="M3791" s="4" t="s">
        <v>40</v>
      </c>
      <c r="N3791" s="4" t="s">
        <v>41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596</v>
      </c>
      <c r="W3791" s="4">
        <v>511</v>
      </c>
      <c r="X3791" s="4">
        <v>299</v>
      </c>
      <c r="Y3791" s="4">
        <v>213</v>
      </c>
      <c r="Z3791" s="4">
        <v>335</v>
      </c>
      <c r="AA3791" s="4">
        <v>168</v>
      </c>
      <c r="AB3791" s="4">
        <v>168</v>
      </c>
      <c r="AC3791" s="4">
        <v>251</v>
      </c>
      <c r="AD3791" s="4">
        <v>209</v>
      </c>
      <c r="AE3791" s="4">
        <v>257</v>
      </c>
      <c r="AF3791" s="4">
        <v>214</v>
      </c>
      <c r="AG3791" s="4">
        <v>171</v>
      </c>
      <c r="AH3791" s="4">
        <v>215</v>
      </c>
      <c r="AI3791" s="4">
        <v>172</v>
      </c>
      <c r="AJ3791" s="4">
        <v>129</v>
      </c>
      <c r="AK3791" s="4">
        <v>215</v>
      </c>
      <c r="AL3791" s="4">
        <v>86</v>
      </c>
      <c r="AM3791" s="4">
        <v>129</v>
      </c>
      <c r="AN3791" s="4">
        <v>129</v>
      </c>
    </row>
    <row r="3792" spans="1:40" ht="15" customHeight="1" x14ac:dyDescent="0.25">
      <c r="A3792" s="4" t="str">
        <f>EB[[#This Row],[unit]] &amp; "#" &amp; EB[[#This Row],[indic_nrg]] &amp; "#" &amp; EB[[#This Row],[product]] &amp; "#" &amp; EB[[#This Row],[geo]]</f>
        <v>TJ#B_101940#2000#CZ</v>
      </c>
      <c r="B3792" s="4" t="str">
        <f>VLOOKUP(EB[[#This Row],[product]],KS_DB[[product]:[KS]],5,FALSE)</f>
        <v>solid</v>
      </c>
      <c r="C3792" s="4" t="str">
        <f>VLOOKUP(EB[[#This Row],[product]],KS_DB[[product]:[KS]],6,FALSE)</f>
        <v>solid</v>
      </c>
      <c r="D3792" s="4">
        <f>VLOOKUP(EB[[#This Row],[product]],Carriers[],4,FALSE)</f>
        <v>0</v>
      </c>
      <c r="E3792" s="4">
        <f>VLOOKUP(EB[[#This Row],[indic_nrg]],Indicators[],4,FALSE)</f>
        <v>0</v>
      </c>
      <c r="F3792" s="4">
        <f>IFERROR(VLOOKUP(EB[[#This Row],[Source_carrier]],KS_DB[[product]:[KS]],6,FALSE),0)</f>
        <v>0</v>
      </c>
      <c r="G3792" s="4" t="s">
        <v>34</v>
      </c>
      <c r="H3792" s="4" t="s">
        <v>1251</v>
      </c>
      <c r="I3792" s="4" t="s">
        <v>18</v>
      </c>
      <c r="J3792" s="4" t="s">
        <v>37</v>
      </c>
      <c r="K3792" s="4" t="s">
        <v>1252</v>
      </c>
      <c r="L3792" s="4" t="s">
        <v>39</v>
      </c>
      <c r="M3792" s="4" t="s">
        <v>42</v>
      </c>
      <c r="N3792" s="4" t="s">
        <v>41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</row>
    <row r="3793" spans="1:40" ht="15" customHeight="1" x14ac:dyDescent="0.25">
      <c r="A3793" s="4" t="str">
        <f>EB[[#This Row],[unit]] &amp; "#" &amp; EB[[#This Row],[indic_nrg]] &amp; "#" &amp; EB[[#This Row],[product]] &amp; "#" &amp; EB[[#This Row],[geo]]</f>
        <v>TJ#B_101940#2100#CZ</v>
      </c>
      <c r="B3793" s="4" t="str">
        <f>VLOOKUP(EB[[#This Row],[product]],KS_DB[[product]:[KS]],5,FALSE)</f>
        <v>solid</v>
      </c>
      <c r="C3793" s="4" t="str">
        <f>VLOOKUP(EB[[#This Row],[product]],KS_DB[[product]:[KS]],6,FALSE)</f>
        <v>solid</v>
      </c>
      <c r="D3793" s="4">
        <f>VLOOKUP(EB[[#This Row],[product]],Carriers[],4,FALSE)</f>
        <v>0</v>
      </c>
      <c r="E3793" s="4">
        <f>VLOOKUP(EB[[#This Row],[indic_nrg]],Indicators[],4,FALSE)</f>
        <v>0</v>
      </c>
      <c r="F3793" s="4">
        <f>IFERROR(VLOOKUP(EB[[#This Row],[Source_carrier]],KS_DB[[product]:[KS]],6,FALSE),0)</f>
        <v>0</v>
      </c>
      <c r="G3793" s="4" t="s">
        <v>34</v>
      </c>
      <c r="H3793" s="4" t="s">
        <v>1251</v>
      </c>
      <c r="I3793" s="4" t="s">
        <v>43</v>
      </c>
      <c r="J3793" s="4" t="s">
        <v>37</v>
      </c>
      <c r="K3793" s="4" t="s">
        <v>1252</v>
      </c>
      <c r="L3793" s="4" t="s">
        <v>39</v>
      </c>
      <c r="M3793" s="4" t="s">
        <v>44</v>
      </c>
      <c r="N3793" s="4" t="s">
        <v>41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</row>
    <row r="3794" spans="1:40" ht="15" customHeight="1" x14ac:dyDescent="0.25">
      <c r="A3794" s="4" t="str">
        <f>EB[[#This Row],[unit]] &amp; "#" &amp; EB[[#This Row],[indic_nrg]] &amp; "#" &amp; EB[[#This Row],[product]] &amp; "#" &amp; EB[[#This Row],[geo]]</f>
        <v>TJ#B_101940#2112#CZ</v>
      </c>
      <c r="B3794" s="4" t="str">
        <f>VLOOKUP(EB[[#This Row],[product]],KS_DB[[product]:[KS]],5,FALSE)</f>
        <v>solid</v>
      </c>
      <c r="C3794" s="4" t="str">
        <f>VLOOKUP(EB[[#This Row],[product]],KS_DB[[product]:[KS]],6,FALSE)</f>
        <v>solid</v>
      </c>
      <c r="D3794" s="4">
        <f>VLOOKUP(EB[[#This Row],[product]],Carriers[],4,FALSE)</f>
        <v>1</v>
      </c>
      <c r="E3794" s="4">
        <f>VLOOKUP(EB[[#This Row],[indic_nrg]],Indicators[],4,FALSE)</f>
        <v>0</v>
      </c>
      <c r="F3794" s="4">
        <f>IFERROR(VLOOKUP(EB[[#This Row],[Source_carrier]],KS_DB[[product]:[KS]],6,FALSE),0)</f>
        <v>0</v>
      </c>
      <c r="G3794" s="4" t="s">
        <v>34</v>
      </c>
      <c r="H3794" s="4" t="s">
        <v>1251</v>
      </c>
      <c r="I3794" s="4" t="s">
        <v>45</v>
      </c>
      <c r="J3794" s="4" t="s">
        <v>37</v>
      </c>
      <c r="K3794" s="4" t="s">
        <v>1252</v>
      </c>
      <c r="L3794" s="4" t="s">
        <v>39</v>
      </c>
      <c r="M3794" s="4" t="s">
        <v>46</v>
      </c>
      <c r="N3794" s="4" t="s">
        <v>41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</row>
    <row r="3795" spans="1:40" ht="15" customHeight="1" x14ac:dyDescent="0.25">
      <c r="A3795" s="4" t="str">
        <f>EB[[#This Row],[unit]] &amp; "#" &amp; EB[[#This Row],[indic_nrg]] &amp; "#" &amp; EB[[#This Row],[product]] &amp; "#" &amp; EB[[#This Row],[geo]]</f>
        <v>TJ#B_101940#2115#CZ</v>
      </c>
      <c r="B3795" s="4" t="str">
        <f>VLOOKUP(EB[[#This Row],[product]],KS_DB[[product]:[KS]],5,FALSE)</f>
        <v>solid</v>
      </c>
      <c r="C3795" s="4" t="str">
        <f>VLOOKUP(EB[[#This Row],[product]],KS_DB[[product]:[KS]],6,FALSE)</f>
        <v>solid</v>
      </c>
      <c r="D3795" s="4">
        <f>VLOOKUP(EB[[#This Row],[product]],Carriers[],4,FALSE)</f>
        <v>1</v>
      </c>
      <c r="E3795" s="4">
        <f>VLOOKUP(EB[[#This Row],[indic_nrg]],Indicators[],4,FALSE)</f>
        <v>0</v>
      </c>
      <c r="F3795" s="4">
        <f>IFERROR(VLOOKUP(EB[[#This Row],[Source_carrier]],KS_DB[[product]:[KS]],6,FALSE),0)</f>
        <v>0</v>
      </c>
      <c r="G3795" s="4" t="s">
        <v>34</v>
      </c>
      <c r="H3795" s="4" t="s">
        <v>1251</v>
      </c>
      <c r="I3795" s="4" t="s">
        <v>47</v>
      </c>
      <c r="J3795" s="4" t="s">
        <v>37</v>
      </c>
      <c r="K3795" s="4" t="s">
        <v>1252</v>
      </c>
      <c r="L3795" s="4" t="s">
        <v>39</v>
      </c>
      <c r="M3795" s="4" t="s">
        <v>48</v>
      </c>
      <c r="N3795" s="4" t="s">
        <v>41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</row>
    <row r="3796" spans="1:40" ht="15" customHeight="1" x14ac:dyDescent="0.25">
      <c r="A3796" s="4" t="str">
        <f>EB[[#This Row],[unit]] &amp; "#" &amp; EB[[#This Row],[indic_nrg]] &amp; "#" &amp; EB[[#This Row],[product]] &amp; "#" &amp; EB[[#This Row],[geo]]</f>
        <v>TJ#B_101940#2116#CZ</v>
      </c>
      <c r="B3796" s="4" t="str">
        <f>VLOOKUP(EB[[#This Row],[product]],KS_DB[[product]:[KS]],5,FALSE)</f>
        <v>solid</v>
      </c>
      <c r="C3796" s="4" t="str">
        <f>VLOOKUP(EB[[#This Row],[product]],KS_DB[[product]:[KS]],6,FALSE)</f>
        <v>solid</v>
      </c>
      <c r="D3796" s="4">
        <f>VLOOKUP(EB[[#This Row],[product]],Carriers[],4,FALSE)</f>
        <v>1</v>
      </c>
      <c r="E3796" s="4">
        <f>VLOOKUP(EB[[#This Row],[indic_nrg]],Indicators[],4,FALSE)</f>
        <v>0</v>
      </c>
      <c r="F3796" s="4">
        <f>IFERROR(VLOOKUP(EB[[#This Row],[Source_carrier]],KS_DB[[product]:[KS]],6,FALSE),0)</f>
        <v>0</v>
      </c>
      <c r="G3796" s="4" t="s">
        <v>34</v>
      </c>
      <c r="H3796" s="4" t="s">
        <v>1251</v>
      </c>
      <c r="I3796" s="4" t="s">
        <v>49</v>
      </c>
      <c r="J3796" s="4" t="s">
        <v>37</v>
      </c>
      <c r="K3796" s="4" t="s">
        <v>1252</v>
      </c>
      <c r="L3796" s="4" t="s">
        <v>39</v>
      </c>
      <c r="M3796" s="4" t="s">
        <v>50</v>
      </c>
      <c r="N3796" s="4" t="s">
        <v>41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</row>
    <row r="3797" spans="1:40" ht="15" customHeight="1" x14ac:dyDescent="0.25">
      <c r="A3797" s="4" t="str">
        <f>EB[[#This Row],[unit]] &amp; "#" &amp; EB[[#This Row],[indic_nrg]] &amp; "#" &amp; EB[[#This Row],[product]] &amp; "#" &amp; EB[[#This Row],[geo]]</f>
        <v>TJ#B_101940#2117#CZ</v>
      </c>
      <c r="B3797" s="4" t="str">
        <f>VLOOKUP(EB[[#This Row],[product]],KS_DB[[product]:[KS]],5,FALSE)</f>
        <v>solid</v>
      </c>
      <c r="C3797" s="4" t="str">
        <f>VLOOKUP(EB[[#This Row],[product]],KS_DB[[product]:[KS]],6,FALSE)</f>
        <v>solid</v>
      </c>
      <c r="D3797" s="4">
        <f>VLOOKUP(EB[[#This Row],[product]],Carriers[],4,FALSE)</f>
        <v>1</v>
      </c>
      <c r="E3797" s="4">
        <f>VLOOKUP(EB[[#This Row],[indic_nrg]],Indicators[],4,FALSE)</f>
        <v>0</v>
      </c>
      <c r="F3797" s="4">
        <f>IFERROR(VLOOKUP(EB[[#This Row],[Source_carrier]],KS_DB[[product]:[KS]],6,FALSE),0)</f>
        <v>0</v>
      </c>
      <c r="G3797" s="4" t="s">
        <v>34</v>
      </c>
      <c r="H3797" s="4" t="s">
        <v>1251</v>
      </c>
      <c r="I3797" s="4" t="s">
        <v>51</v>
      </c>
      <c r="J3797" s="4" t="s">
        <v>37</v>
      </c>
      <c r="K3797" s="4" t="s">
        <v>1252</v>
      </c>
      <c r="L3797" s="4" t="s">
        <v>39</v>
      </c>
      <c r="M3797" s="4" t="s">
        <v>52</v>
      </c>
      <c r="N3797" s="4" t="s">
        <v>41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</row>
    <row r="3798" spans="1:40" ht="15" customHeight="1" x14ac:dyDescent="0.25">
      <c r="A3798" s="4" t="str">
        <f>EB[[#This Row],[unit]] &amp; "#" &amp; EB[[#This Row],[indic_nrg]] &amp; "#" &amp; EB[[#This Row],[product]] &amp; "#" &amp; EB[[#This Row],[geo]]</f>
        <v>TJ#B_101940#2118#CZ</v>
      </c>
      <c r="B3798" s="4" t="str">
        <f>VLOOKUP(EB[[#This Row],[product]],KS_DB[[product]:[KS]],5,FALSE)</f>
        <v>solid</v>
      </c>
      <c r="C3798" s="4" t="str">
        <f>VLOOKUP(EB[[#This Row],[product]],KS_DB[[product]:[KS]],6,FALSE)</f>
        <v>solid</v>
      </c>
      <c r="D3798" s="4">
        <f>VLOOKUP(EB[[#This Row],[product]],Carriers[],4,FALSE)</f>
        <v>1</v>
      </c>
      <c r="E3798" s="4">
        <f>VLOOKUP(EB[[#This Row],[indic_nrg]],Indicators[],4,FALSE)</f>
        <v>0</v>
      </c>
      <c r="F3798" s="4">
        <f>IFERROR(VLOOKUP(EB[[#This Row],[Source_carrier]],KS_DB[[product]:[KS]],6,FALSE),0)</f>
        <v>0</v>
      </c>
      <c r="G3798" s="4" t="s">
        <v>34</v>
      </c>
      <c r="H3798" s="4" t="s">
        <v>1251</v>
      </c>
      <c r="I3798" s="4" t="s">
        <v>53</v>
      </c>
      <c r="J3798" s="4" t="s">
        <v>37</v>
      </c>
      <c r="K3798" s="4" t="s">
        <v>1252</v>
      </c>
      <c r="L3798" s="4" t="s">
        <v>39</v>
      </c>
      <c r="M3798" s="4" t="s">
        <v>54</v>
      </c>
      <c r="N3798" s="4" t="s">
        <v>41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0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</row>
    <row r="3799" spans="1:40" ht="15" customHeight="1" x14ac:dyDescent="0.25">
      <c r="A3799" s="4" t="str">
        <f>EB[[#This Row],[unit]] &amp; "#" &amp; EB[[#This Row],[indic_nrg]] &amp; "#" &amp; EB[[#This Row],[product]] &amp; "#" &amp; EB[[#This Row],[geo]]</f>
        <v>TJ#B_101940#2121#CZ</v>
      </c>
      <c r="B3799" s="4" t="str">
        <f>VLOOKUP(EB[[#This Row],[product]],KS_DB[[product]:[KS]],5,FALSE)</f>
        <v>solid</v>
      </c>
      <c r="C3799" s="4" t="str">
        <f>VLOOKUP(EB[[#This Row],[product]],KS_DB[[product]:[KS]],6,FALSE)</f>
        <v>solid</v>
      </c>
      <c r="D3799" s="4">
        <f>VLOOKUP(EB[[#This Row],[product]],Carriers[],4,FALSE)</f>
        <v>1</v>
      </c>
      <c r="E3799" s="4">
        <f>VLOOKUP(EB[[#This Row],[indic_nrg]],Indicators[],4,FALSE)</f>
        <v>0</v>
      </c>
      <c r="F3799" s="4">
        <f>IFERROR(VLOOKUP(EB[[#This Row],[Source_carrier]],KS_DB[[product]:[KS]],6,FALSE),0)</f>
        <v>0</v>
      </c>
      <c r="G3799" s="4" t="s">
        <v>34</v>
      </c>
      <c r="H3799" s="4" t="s">
        <v>1251</v>
      </c>
      <c r="I3799" s="4" t="s">
        <v>55</v>
      </c>
      <c r="J3799" s="4" t="s">
        <v>37</v>
      </c>
      <c r="K3799" s="4" t="s">
        <v>1252</v>
      </c>
      <c r="L3799" s="4" t="s">
        <v>39</v>
      </c>
      <c r="M3799" s="4" t="s">
        <v>56</v>
      </c>
      <c r="N3799" s="4" t="s">
        <v>41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</row>
    <row r="3800" spans="1:40" ht="15" customHeight="1" x14ac:dyDescent="0.25">
      <c r="A3800" s="4" t="str">
        <f>EB[[#This Row],[unit]] &amp; "#" &amp; EB[[#This Row],[indic_nrg]] &amp; "#" &amp; EB[[#This Row],[product]] &amp; "#" &amp; EB[[#This Row],[geo]]</f>
        <v>TJ#B_101940#2122#CZ</v>
      </c>
      <c r="B3800" s="4" t="str">
        <f>VLOOKUP(EB[[#This Row],[product]],KS_DB[[product]:[KS]],5,FALSE)</f>
        <v>solid</v>
      </c>
      <c r="C3800" s="4" t="str">
        <f>VLOOKUP(EB[[#This Row],[product]],KS_DB[[product]:[KS]],6,FALSE)</f>
        <v>solid</v>
      </c>
      <c r="D3800" s="4">
        <f>VLOOKUP(EB[[#This Row],[product]],Carriers[],4,FALSE)</f>
        <v>1</v>
      </c>
      <c r="E3800" s="4">
        <f>VLOOKUP(EB[[#This Row],[indic_nrg]],Indicators[],4,FALSE)</f>
        <v>0</v>
      </c>
      <c r="F3800" s="4">
        <f>IFERROR(VLOOKUP(EB[[#This Row],[Source_carrier]],KS_DB[[product]:[KS]],6,FALSE),0)</f>
        <v>0</v>
      </c>
      <c r="G3800" s="4" t="s">
        <v>34</v>
      </c>
      <c r="H3800" s="4" t="s">
        <v>1251</v>
      </c>
      <c r="I3800" s="4" t="s">
        <v>57</v>
      </c>
      <c r="J3800" s="4" t="s">
        <v>37</v>
      </c>
      <c r="K3800" s="4" t="s">
        <v>1252</v>
      </c>
      <c r="L3800" s="4" t="s">
        <v>39</v>
      </c>
      <c r="M3800" s="4" t="s">
        <v>58</v>
      </c>
      <c r="N3800" s="4" t="s">
        <v>41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</row>
    <row r="3801" spans="1:40" ht="15" customHeight="1" x14ac:dyDescent="0.25">
      <c r="A3801" s="4" t="str">
        <f>EB[[#This Row],[unit]] &amp; "#" &amp; EB[[#This Row],[indic_nrg]] &amp; "#" &amp; EB[[#This Row],[product]] &amp; "#" &amp; EB[[#This Row],[geo]]</f>
        <v>TJ#B_101940#2130#CZ</v>
      </c>
      <c r="B3801" s="4" t="str">
        <f>VLOOKUP(EB[[#This Row],[product]],KS_DB[[product]:[KS]],5,FALSE)</f>
        <v>solid</v>
      </c>
      <c r="C3801" s="4" t="str">
        <f>VLOOKUP(EB[[#This Row],[product]],KS_DB[[product]:[KS]],6,FALSE)</f>
        <v>solid</v>
      </c>
      <c r="D3801" s="4">
        <f>VLOOKUP(EB[[#This Row],[product]],Carriers[],4,FALSE)</f>
        <v>1</v>
      </c>
      <c r="E3801" s="4">
        <f>VLOOKUP(EB[[#This Row],[indic_nrg]],Indicators[],4,FALSE)</f>
        <v>0</v>
      </c>
      <c r="F3801" s="4">
        <f>IFERROR(VLOOKUP(EB[[#This Row],[Source_carrier]],KS_DB[[product]:[KS]],6,FALSE),0)</f>
        <v>0</v>
      </c>
      <c r="G3801" s="4" t="s">
        <v>34</v>
      </c>
      <c r="H3801" s="4" t="s">
        <v>1251</v>
      </c>
      <c r="I3801" s="4" t="s">
        <v>59</v>
      </c>
      <c r="J3801" s="4" t="s">
        <v>37</v>
      </c>
      <c r="K3801" s="4" t="s">
        <v>1252</v>
      </c>
      <c r="L3801" s="4" t="s">
        <v>39</v>
      </c>
      <c r="M3801" s="4" t="s">
        <v>60</v>
      </c>
      <c r="N3801" s="4" t="s">
        <v>41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</v>
      </c>
      <c r="Y3801" s="4">
        <v>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</row>
    <row r="3802" spans="1:40" ht="15" customHeight="1" x14ac:dyDescent="0.25">
      <c r="A3802" s="4" t="str">
        <f>EB[[#This Row],[unit]] &amp; "#" &amp; EB[[#This Row],[indic_nrg]] &amp; "#" &amp; EB[[#This Row],[product]] &amp; "#" &amp; EB[[#This Row],[geo]]</f>
        <v>TJ#B_101940#2200#CZ</v>
      </c>
      <c r="B3802" s="4" t="str">
        <f>VLOOKUP(EB[[#This Row],[product]],KS_DB[[product]:[KS]],5,FALSE)</f>
        <v>solid</v>
      </c>
      <c r="C3802" s="4" t="str">
        <f>VLOOKUP(EB[[#This Row],[product]],KS_DB[[product]:[KS]],6,FALSE)</f>
        <v>solid</v>
      </c>
      <c r="D3802" s="4">
        <f>VLOOKUP(EB[[#This Row],[product]],Carriers[],4,FALSE)</f>
        <v>0</v>
      </c>
      <c r="E3802" s="4">
        <f>VLOOKUP(EB[[#This Row],[indic_nrg]],Indicators[],4,FALSE)</f>
        <v>0</v>
      </c>
      <c r="F3802" s="4">
        <f>IFERROR(VLOOKUP(EB[[#This Row],[Source_carrier]],KS_DB[[product]:[KS]],6,FALSE),0)</f>
        <v>0</v>
      </c>
      <c r="G3802" s="4" t="s">
        <v>34</v>
      </c>
      <c r="H3802" s="4" t="s">
        <v>1251</v>
      </c>
      <c r="I3802" s="4" t="s">
        <v>61</v>
      </c>
      <c r="J3802" s="4" t="s">
        <v>37</v>
      </c>
      <c r="K3802" s="4" t="s">
        <v>1252</v>
      </c>
      <c r="L3802" s="4" t="s">
        <v>39</v>
      </c>
      <c r="M3802" s="4" t="s">
        <v>62</v>
      </c>
      <c r="N3802" s="4" t="s">
        <v>41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4">
        <v>0</v>
      </c>
    </row>
    <row r="3803" spans="1:40" ht="15" customHeight="1" x14ac:dyDescent="0.25">
      <c r="A3803" s="4" t="str">
        <f>EB[[#This Row],[unit]] &amp; "#" &amp; EB[[#This Row],[indic_nrg]] &amp; "#" &amp; EB[[#This Row],[product]] &amp; "#" &amp; EB[[#This Row],[geo]]</f>
        <v>TJ#B_101940#2210#CZ</v>
      </c>
      <c r="B3803" s="4" t="str">
        <f>VLOOKUP(EB[[#This Row],[product]],KS_DB[[product]:[KS]],5,FALSE)</f>
        <v>solid</v>
      </c>
      <c r="C3803" s="4" t="str">
        <f>VLOOKUP(EB[[#This Row],[product]],KS_DB[[product]:[KS]],6,FALSE)</f>
        <v>solid</v>
      </c>
      <c r="D3803" s="4">
        <f>VLOOKUP(EB[[#This Row],[product]],Carriers[],4,FALSE)</f>
        <v>1</v>
      </c>
      <c r="E3803" s="4">
        <f>VLOOKUP(EB[[#This Row],[indic_nrg]],Indicators[],4,FALSE)</f>
        <v>0</v>
      </c>
      <c r="F3803" s="4">
        <f>IFERROR(VLOOKUP(EB[[#This Row],[Source_carrier]],KS_DB[[product]:[KS]],6,FALSE),0)</f>
        <v>0</v>
      </c>
      <c r="G3803" s="4" t="s">
        <v>34</v>
      </c>
      <c r="H3803" s="4" t="s">
        <v>1251</v>
      </c>
      <c r="I3803" s="4" t="s">
        <v>63</v>
      </c>
      <c r="J3803" s="4" t="s">
        <v>37</v>
      </c>
      <c r="K3803" s="4" t="s">
        <v>1252</v>
      </c>
      <c r="L3803" s="4" t="s">
        <v>39</v>
      </c>
      <c r="M3803" s="4" t="s">
        <v>64</v>
      </c>
      <c r="N3803" s="4" t="s">
        <v>41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</row>
    <row r="3804" spans="1:40" ht="15" customHeight="1" x14ac:dyDescent="0.25">
      <c r="A3804" s="4" t="str">
        <f>EB[[#This Row],[unit]] &amp; "#" &amp; EB[[#This Row],[indic_nrg]] &amp; "#" &amp; EB[[#This Row],[product]] &amp; "#" &amp; EB[[#This Row],[geo]]</f>
        <v>TJ#B_101940#2230#CZ</v>
      </c>
      <c r="B3804" s="4" t="str">
        <f>VLOOKUP(EB[[#This Row],[product]],KS_DB[[product]:[KS]],5,FALSE)</f>
        <v>solid</v>
      </c>
      <c r="C3804" s="4" t="str">
        <f>VLOOKUP(EB[[#This Row],[product]],KS_DB[[product]:[KS]],6,FALSE)</f>
        <v>solid</v>
      </c>
      <c r="D3804" s="4">
        <f>VLOOKUP(EB[[#This Row],[product]],Carriers[],4,FALSE)</f>
        <v>1</v>
      </c>
      <c r="E3804" s="4">
        <f>VLOOKUP(EB[[#This Row],[indic_nrg]],Indicators[],4,FALSE)</f>
        <v>0</v>
      </c>
      <c r="F3804" s="4">
        <f>IFERROR(VLOOKUP(EB[[#This Row],[Source_carrier]],KS_DB[[product]:[KS]],6,FALSE),0)</f>
        <v>0</v>
      </c>
      <c r="G3804" s="4" t="s">
        <v>34</v>
      </c>
      <c r="H3804" s="4" t="s">
        <v>1251</v>
      </c>
      <c r="I3804" s="4" t="s">
        <v>65</v>
      </c>
      <c r="J3804" s="4" t="s">
        <v>37</v>
      </c>
      <c r="K3804" s="4" t="s">
        <v>1252</v>
      </c>
      <c r="L3804" s="4" t="s">
        <v>39</v>
      </c>
      <c r="M3804" s="4" t="s">
        <v>66</v>
      </c>
      <c r="N3804" s="4" t="s">
        <v>41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</row>
    <row r="3805" spans="1:40" ht="15" customHeight="1" x14ac:dyDescent="0.25">
      <c r="A3805" s="4" t="str">
        <f>EB[[#This Row],[unit]] &amp; "#" &amp; EB[[#This Row],[indic_nrg]] &amp; "#" &amp; EB[[#This Row],[product]] &amp; "#" &amp; EB[[#This Row],[geo]]</f>
        <v>TJ#B_101940#2310#CZ</v>
      </c>
      <c r="B3805" s="4" t="str">
        <f>VLOOKUP(EB[[#This Row],[product]],KS_DB[[product]:[KS]],5,FALSE)</f>
        <v>solid</v>
      </c>
      <c r="C3805" s="4" t="str">
        <f>VLOOKUP(EB[[#This Row],[product]],KS_DB[[product]:[KS]],6,FALSE)</f>
        <v>solid</v>
      </c>
      <c r="D3805" s="4">
        <f>VLOOKUP(EB[[#This Row],[product]],Carriers[],4,FALSE)</f>
        <v>1</v>
      </c>
      <c r="E3805" s="4">
        <f>VLOOKUP(EB[[#This Row],[indic_nrg]],Indicators[],4,FALSE)</f>
        <v>0</v>
      </c>
      <c r="F3805" s="4">
        <f>IFERROR(VLOOKUP(EB[[#This Row],[Source_carrier]],KS_DB[[product]:[KS]],6,FALSE),0)</f>
        <v>0</v>
      </c>
      <c r="G3805" s="4" t="s">
        <v>34</v>
      </c>
      <c r="H3805" s="4" t="s">
        <v>1251</v>
      </c>
      <c r="I3805" s="4" t="s">
        <v>67</v>
      </c>
      <c r="J3805" s="4" t="s">
        <v>37</v>
      </c>
      <c r="K3805" s="4" t="s">
        <v>1252</v>
      </c>
      <c r="L3805" s="4" t="s">
        <v>39</v>
      </c>
      <c r="M3805" s="4" t="s">
        <v>68</v>
      </c>
      <c r="N3805" s="4" t="s">
        <v>41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</row>
    <row r="3806" spans="1:40" ht="15" customHeight="1" x14ac:dyDescent="0.25">
      <c r="A3806" s="4" t="str">
        <f>EB[[#This Row],[unit]] &amp; "#" &amp; EB[[#This Row],[indic_nrg]] &amp; "#" &amp; EB[[#This Row],[product]] &amp; "#" &amp; EB[[#This Row],[geo]]</f>
        <v>TJ#B_101940#2330#CZ</v>
      </c>
      <c r="B3806" s="4" t="str">
        <f>VLOOKUP(EB[[#This Row],[product]],KS_DB[[product]:[KS]],5,FALSE)</f>
        <v>solid</v>
      </c>
      <c r="C3806" s="4" t="str">
        <f>VLOOKUP(EB[[#This Row],[product]],KS_DB[[product]:[KS]],6,FALSE)</f>
        <v>solid</v>
      </c>
      <c r="D3806" s="4">
        <f>VLOOKUP(EB[[#This Row],[product]],Carriers[],4,FALSE)</f>
        <v>1</v>
      </c>
      <c r="E3806" s="4">
        <f>VLOOKUP(EB[[#This Row],[indic_nrg]],Indicators[],4,FALSE)</f>
        <v>0</v>
      </c>
      <c r="F3806" s="4">
        <f>IFERROR(VLOOKUP(EB[[#This Row],[Source_carrier]],KS_DB[[product]:[KS]],6,FALSE),0)</f>
        <v>0</v>
      </c>
      <c r="G3806" s="4" t="s">
        <v>34</v>
      </c>
      <c r="H3806" s="4" t="s">
        <v>1251</v>
      </c>
      <c r="I3806" s="4" t="s">
        <v>69</v>
      </c>
      <c r="J3806" s="4" t="s">
        <v>37</v>
      </c>
      <c r="K3806" s="4" t="s">
        <v>1252</v>
      </c>
      <c r="L3806" s="4" t="s">
        <v>39</v>
      </c>
      <c r="M3806" s="4" t="s">
        <v>70</v>
      </c>
      <c r="N3806" s="4" t="s">
        <v>41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</row>
    <row r="3807" spans="1:40" ht="15" customHeight="1" x14ac:dyDescent="0.25">
      <c r="A3807" s="4" t="str">
        <f>EB[[#This Row],[unit]] &amp; "#" &amp; EB[[#This Row],[indic_nrg]] &amp; "#" &amp; EB[[#This Row],[product]] &amp; "#" &amp; EB[[#This Row],[geo]]</f>
        <v>TJ#B_101940#2410#CZ</v>
      </c>
      <c r="B3807" s="4" t="str">
        <f>VLOOKUP(EB[[#This Row],[product]],KS_DB[[product]:[KS]],5,FALSE)</f>
        <v>solid</v>
      </c>
      <c r="C3807" s="4" t="str">
        <f>VLOOKUP(EB[[#This Row],[product]],KS_DB[[product]:[KS]],6,FALSE)</f>
        <v>solid</v>
      </c>
      <c r="D3807" s="4">
        <f>VLOOKUP(EB[[#This Row],[product]],Carriers[],4,FALSE)</f>
        <v>1</v>
      </c>
      <c r="E3807" s="4">
        <f>VLOOKUP(EB[[#This Row],[indic_nrg]],Indicators[],4,FALSE)</f>
        <v>0</v>
      </c>
      <c r="F3807" s="4">
        <f>IFERROR(VLOOKUP(EB[[#This Row],[Source_carrier]],KS_DB[[product]:[KS]],6,FALSE),0)</f>
        <v>0</v>
      </c>
      <c r="G3807" s="4" t="s">
        <v>34</v>
      </c>
      <c r="H3807" s="4" t="s">
        <v>1251</v>
      </c>
      <c r="I3807" s="4" t="s">
        <v>71</v>
      </c>
      <c r="J3807" s="4" t="s">
        <v>37</v>
      </c>
      <c r="K3807" s="4" t="s">
        <v>1252</v>
      </c>
      <c r="L3807" s="4" t="s">
        <v>39</v>
      </c>
      <c r="M3807" s="4" t="s">
        <v>72</v>
      </c>
      <c r="N3807" s="4" t="s">
        <v>41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</row>
    <row r="3808" spans="1:40" ht="15" customHeight="1" x14ac:dyDescent="0.25">
      <c r="A3808" s="4" t="str">
        <f>EB[[#This Row],[unit]] &amp; "#" &amp; EB[[#This Row],[indic_nrg]] &amp; "#" &amp; EB[[#This Row],[product]] &amp; "#" &amp; EB[[#This Row],[geo]]</f>
        <v>TJ#B_101940#3000#CZ</v>
      </c>
      <c r="B3808" s="4" t="str">
        <f>VLOOKUP(EB[[#This Row],[product]],KS_DB[[product]:[KS]],5,FALSE)</f>
        <v>liquid</v>
      </c>
      <c r="C3808" s="4" t="str">
        <f>VLOOKUP(EB[[#This Row],[product]],KS_DB[[product]:[KS]],6,FALSE)</f>
        <v>liquid</v>
      </c>
      <c r="D3808" s="4">
        <f>VLOOKUP(EB[[#This Row],[product]],Carriers[],4,FALSE)</f>
        <v>0</v>
      </c>
      <c r="E3808" s="4">
        <f>VLOOKUP(EB[[#This Row],[indic_nrg]],Indicators[],4,FALSE)</f>
        <v>0</v>
      </c>
      <c r="F3808" s="4">
        <f>IFERROR(VLOOKUP(EB[[#This Row],[Source_carrier]],KS_DB[[product]:[KS]],6,FALSE),0)</f>
        <v>0</v>
      </c>
      <c r="G3808" s="4" t="s">
        <v>34</v>
      </c>
      <c r="H3808" s="4" t="s">
        <v>1251</v>
      </c>
      <c r="I3808" s="4" t="s">
        <v>73</v>
      </c>
      <c r="J3808" s="4" t="s">
        <v>37</v>
      </c>
      <c r="K3808" s="4" t="s">
        <v>1252</v>
      </c>
      <c r="L3808" s="4" t="s">
        <v>39</v>
      </c>
      <c r="M3808" s="4" t="s">
        <v>74</v>
      </c>
      <c r="N3808" s="4" t="s">
        <v>41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596</v>
      </c>
      <c r="W3808" s="4">
        <v>511</v>
      </c>
      <c r="X3808" s="4">
        <v>299</v>
      </c>
      <c r="Y3808" s="4">
        <v>213</v>
      </c>
      <c r="Z3808" s="4">
        <v>335</v>
      </c>
      <c r="AA3808" s="4">
        <v>168</v>
      </c>
      <c r="AB3808" s="4">
        <v>168</v>
      </c>
      <c r="AC3808" s="4">
        <v>251</v>
      </c>
      <c r="AD3808" s="4">
        <v>209</v>
      </c>
      <c r="AE3808" s="4">
        <v>257</v>
      </c>
      <c r="AF3808" s="4">
        <v>214</v>
      </c>
      <c r="AG3808" s="4">
        <v>171</v>
      </c>
      <c r="AH3808" s="4">
        <v>215</v>
      </c>
      <c r="AI3808" s="4">
        <v>172</v>
      </c>
      <c r="AJ3808" s="4">
        <v>129</v>
      </c>
      <c r="AK3808" s="4">
        <v>215</v>
      </c>
      <c r="AL3808" s="4">
        <v>86</v>
      </c>
      <c r="AM3808" s="4">
        <v>129</v>
      </c>
      <c r="AN3808" s="4">
        <v>129</v>
      </c>
    </row>
    <row r="3809" spans="1:40" ht="15" customHeight="1" x14ac:dyDescent="0.25">
      <c r="A3809" s="4" t="str">
        <f>EB[[#This Row],[unit]] &amp; "#" &amp; EB[[#This Row],[indic_nrg]] &amp; "#" &amp; EB[[#This Row],[product]] &amp; "#" &amp; EB[[#This Row],[geo]]</f>
        <v>TJ#B_101940#3200#CZ</v>
      </c>
      <c r="B3809" s="4" t="str">
        <f>VLOOKUP(EB[[#This Row],[product]],KS_DB[[product]:[KS]],5,FALSE)</f>
        <v>liquid</v>
      </c>
      <c r="C3809" s="4" t="str">
        <f>VLOOKUP(EB[[#This Row],[product]],KS_DB[[product]:[KS]],6,FALSE)</f>
        <v>liquid</v>
      </c>
      <c r="D3809" s="4">
        <f>VLOOKUP(EB[[#This Row],[product]],Carriers[],4,FALSE)</f>
        <v>0</v>
      </c>
      <c r="E3809" s="4">
        <f>VLOOKUP(EB[[#This Row],[indic_nrg]],Indicators[],4,FALSE)</f>
        <v>0</v>
      </c>
      <c r="F3809" s="4">
        <f>IFERROR(VLOOKUP(EB[[#This Row],[Source_carrier]],KS_DB[[product]:[KS]],6,FALSE),0)</f>
        <v>0</v>
      </c>
      <c r="G3809" s="4" t="s">
        <v>34</v>
      </c>
      <c r="H3809" s="4" t="s">
        <v>1251</v>
      </c>
      <c r="I3809" s="4" t="s">
        <v>75</v>
      </c>
      <c r="J3809" s="4" t="s">
        <v>37</v>
      </c>
      <c r="K3809" s="4" t="s">
        <v>1252</v>
      </c>
      <c r="L3809" s="4" t="s">
        <v>39</v>
      </c>
      <c r="M3809" s="4" t="s">
        <v>76</v>
      </c>
      <c r="N3809" s="4" t="s">
        <v>41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596</v>
      </c>
      <c r="W3809" s="4">
        <v>511</v>
      </c>
      <c r="X3809" s="4">
        <v>299</v>
      </c>
      <c r="Y3809" s="4">
        <v>213</v>
      </c>
      <c r="Z3809" s="4">
        <v>335</v>
      </c>
      <c r="AA3809" s="4">
        <v>168</v>
      </c>
      <c r="AB3809" s="4">
        <v>168</v>
      </c>
      <c r="AC3809" s="4">
        <v>251</v>
      </c>
      <c r="AD3809" s="4">
        <v>209</v>
      </c>
      <c r="AE3809" s="4">
        <v>257</v>
      </c>
      <c r="AF3809" s="4">
        <v>214</v>
      </c>
      <c r="AG3809" s="4">
        <v>171</v>
      </c>
      <c r="AH3809" s="4">
        <v>215</v>
      </c>
      <c r="AI3809" s="4">
        <v>172</v>
      </c>
      <c r="AJ3809" s="4">
        <v>129</v>
      </c>
      <c r="AK3809" s="4">
        <v>215</v>
      </c>
      <c r="AL3809" s="4">
        <v>86</v>
      </c>
      <c r="AM3809" s="4">
        <v>129</v>
      </c>
      <c r="AN3809" s="4">
        <v>129</v>
      </c>
    </row>
    <row r="3810" spans="1:40" ht="15" customHeight="1" x14ac:dyDescent="0.25">
      <c r="A3810" s="4" t="str">
        <f>EB[[#This Row],[unit]] &amp; "#" &amp; EB[[#This Row],[indic_nrg]] &amp; "#" &amp; EB[[#This Row],[product]] &amp; "#" &amp; EB[[#This Row],[geo]]</f>
        <v>TJ#B_101940#3260#CZ</v>
      </c>
      <c r="B3810" s="4" t="str">
        <f>VLOOKUP(EB[[#This Row],[product]],KS_DB[[product]:[KS]],5,FALSE)</f>
        <v>liquid</v>
      </c>
      <c r="C3810" s="4" t="str">
        <f>VLOOKUP(EB[[#This Row],[product]],KS_DB[[product]:[KS]],6,FALSE)</f>
        <v>diesel</v>
      </c>
      <c r="D3810" s="4">
        <f>VLOOKUP(EB[[#This Row],[product]],Carriers[],4,FALSE)</f>
        <v>1</v>
      </c>
      <c r="E3810" s="4">
        <f>VLOOKUP(EB[[#This Row],[indic_nrg]],Indicators[],4,FALSE)</f>
        <v>0</v>
      </c>
      <c r="F3810" s="4">
        <f>IFERROR(VLOOKUP(EB[[#This Row],[Source_carrier]],KS_DB[[product]:[KS]],6,FALSE),0)</f>
        <v>0</v>
      </c>
      <c r="G3810" s="4" t="s">
        <v>34</v>
      </c>
      <c r="H3810" s="4" t="s">
        <v>1251</v>
      </c>
      <c r="I3810" s="4" t="s">
        <v>79</v>
      </c>
      <c r="J3810" s="4" t="s">
        <v>37</v>
      </c>
      <c r="K3810" s="4" t="s">
        <v>1252</v>
      </c>
      <c r="L3810" s="4" t="s">
        <v>39</v>
      </c>
      <c r="M3810" s="4" t="s">
        <v>80</v>
      </c>
      <c r="N3810" s="4" t="s">
        <v>41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596</v>
      </c>
      <c r="W3810" s="4">
        <v>511</v>
      </c>
      <c r="X3810" s="4">
        <v>299</v>
      </c>
      <c r="Y3810" s="4">
        <v>213</v>
      </c>
      <c r="Z3810" s="4">
        <v>335</v>
      </c>
      <c r="AA3810" s="4">
        <v>168</v>
      </c>
      <c r="AB3810" s="4">
        <v>168</v>
      </c>
      <c r="AC3810" s="4">
        <v>251</v>
      </c>
      <c r="AD3810" s="4">
        <v>209</v>
      </c>
      <c r="AE3810" s="4">
        <v>257</v>
      </c>
      <c r="AF3810" s="4">
        <v>214</v>
      </c>
      <c r="AG3810" s="4">
        <v>171</v>
      </c>
      <c r="AH3810" s="4">
        <v>215</v>
      </c>
      <c r="AI3810" s="4">
        <v>172</v>
      </c>
      <c r="AJ3810" s="4">
        <v>129</v>
      </c>
      <c r="AK3810" s="4">
        <v>215</v>
      </c>
      <c r="AL3810" s="4">
        <v>86</v>
      </c>
      <c r="AM3810" s="4">
        <v>129</v>
      </c>
      <c r="AN3810" s="4">
        <v>129</v>
      </c>
    </row>
    <row r="3811" spans="1:40" ht="15" customHeight="1" x14ac:dyDescent="0.25">
      <c r="A3811" s="4" t="str">
        <f>EB[[#This Row],[unit]] &amp; "#" &amp; EB[[#This Row],[indic_nrg]] &amp; "#" &amp; EB[[#This Row],[product]] &amp; "#" &amp; EB[[#This Row],[geo]]</f>
        <v>TJ#B_101940#3270A#CZ</v>
      </c>
      <c r="B3811" s="4" t="str">
        <f>VLOOKUP(EB[[#This Row],[product]],KS_DB[[product]:[KS]],5,FALSE)</f>
        <v>liquid</v>
      </c>
      <c r="C3811" s="4" t="str">
        <f>VLOOKUP(EB[[#This Row],[product]],KS_DB[[product]:[KS]],6,FALSE)</f>
        <v>liquid</v>
      </c>
      <c r="D3811" s="4">
        <f>VLOOKUP(EB[[#This Row],[product]],Carriers[],4,FALSE)</f>
        <v>1</v>
      </c>
      <c r="E3811" s="4">
        <f>VLOOKUP(EB[[#This Row],[indic_nrg]],Indicators[],4,FALSE)</f>
        <v>0</v>
      </c>
      <c r="F3811" s="4">
        <f>IFERROR(VLOOKUP(EB[[#This Row],[Source_carrier]],KS_DB[[product]:[KS]],6,FALSE),0)</f>
        <v>0</v>
      </c>
      <c r="G3811" s="4" t="s">
        <v>34</v>
      </c>
      <c r="H3811" s="4" t="s">
        <v>1251</v>
      </c>
      <c r="I3811" s="4" t="s">
        <v>81</v>
      </c>
      <c r="J3811" s="4" t="s">
        <v>37</v>
      </c>
      <c r="K3811" s="4" t="s">
        <v>1252</v>
      </c>
      <c r="L3811" s="4" t="s">
        <v>39</v>
      </c>
      <c r="M3811" s="4" t="s">
        <v>82</v>
      </c>
      <c r="N3811" s="4" t="s">
        <v>41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</row>
    <row r="3812" spans="1:40" ht="15" customHeight="1" x14ac:dyDescent="0.25">
      <c r="A3812" s="4" t="str">
        <f>EB[[#This Row],[unit]] &amp; "#" &amp; EB[[#This Row],[indic_nrg]] &amp; "#" &amp; EB[[#This Row],[product]] &amp; "#" &amp; EB[[#This Row],[geo]]</f>
        <v>TJ#B_101940#4000#CZ</v>
      </c>
      <c r="B3812" s="4" t="str">
        <f>VLOOKUP(EB[[#This Row],[product]],KS_DB[[product]:[KS]],5,FALSE)</f>
        <v>gas</v>
      </c>
      <c r="C3812" s="4" t="str">
        <f>VLOOKUP(EB[[#This Row],[product]],KS_DB[[product]:[KS]],6,FALSE)</f>
        <v>gas</v>
      </c>
      <c r="D3812" s="4">
        <f>VLOOKUP(EB[[#This Row],[product]],Carriers[],4,FALSE)</f>
        <v>0</v>
      </c>
      <c r="E3812" s="4">
        <f>VLOOKUP(EB[[#This Row],[indic_nrg]],Indicators[],4,FALSE)</f>
        <v>0</v>
      </c>
      <c r="F3812" s="4">
        <f>IFERROR(VLOOKUP(EB[[#This Row],[Source_carrier]],KS_DB[[product]:[KS]],6,FALSE),0)</f>
        <v>0</v>
      </c>
      <c r="G3812" s="4" t="s">
        <v>34</v>
      </c>
      <c r="H3812" s="4" t="s">
        <v>1251</v>
      </c>
      <c r="I3812" s="4" t="s">
        <v>83</v>
      </c>
      <c r="J3812" s="4" t="s">
        <v>37</v>
      </c>
      <c r="K3812" s="4" t="s">
        <v>1252</v>
      </c>
      <c r="L3812" s="4" t="s">
        <v>39</v>
      </c>
      <c r="M3812" s="4" t="s">
        <v>84</v>
      </c>
      <c r="N3812" s="4" t="s">
        <v>41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</row>
    <row r="3813" spans="1:40" ht="15" customHeight="1" x14ac:dyDescent="0.25">
      <c r="A3813" s="4" t="str">
        <f>EB[[#This Row],[unit]] &amp; "#" &amp; EB[[#This Row],[indic_nrg]] &amp; "#" &amp; EB[[#This Row],[product]] &amp; "#" &amp; EB[[#This Row],[geo]]</f>
        <v>TJ#B_101940#4200#CZ</v>
      </c>
      <c r="B3813" s="4" t="str">
        <f>VLOOKUP(EB[[#This Row],[product]],KS_DB[[product]:[KS]],5,FALSE)</f>
        <v>gas</v>
      </c>
      <c r="C3813" s="4" t="str">
        <f>VLOOKUP(EB[[#This Row],[product]],KS_DB[[product]:[KS]],6,FALSE)</f>
        <v>gas</v>
      </c>
      <c r="D3813" s="4">
        <f>VLOOKUP(EB[[#This Row],[product]],Carriers[],4,FALSE)</f>
        <v>0</v>
      </c>
      <c r="E3813" s="4">
        <f>VLOOKUP(EB[[#This Row],[indic_nrg]],Indicators[],4,FALSE)</f>
        <v>0</v>
      </c>
      <c r="F3813" s="4">
        <f>IFERROR(VLOOKUP(EB[[#This Row],[Source_carrier]],KS_DB[[product]:[KS]],6,FALSE),0)</f>
        <v>0</v>
      </c>
      <c r="G3813" s="4" t="s">
        <v>34</v>
      </c>
      <c r="H3813" s="4" t="s">
        <v>1251</v>
      </c>
      <c r="I3813" s="4" t="s">
        <v>87</v>
      </c>
      <c r="J3813" s="4" t="s">
        <v>37</v>
      </c>
      <c r="K3813" s="4" t="s">
        <v>1252</v>
      </c>
      <c r="L3813" s="4" t="s">
        <v>39</v>
      </c>
      <c r="M3813" s="4" t="s">
        <v>88</v>
      </c>
      <c r="N3813" s="4" t="s">
        <v>41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</row>
    <row r="3814" spans="1:40" ht="15" customHeight="1" x14ac:dyDescent="0.25">
      <c r="A3814" s="4" t="str">
        <f>EB[[#This Row],[unit]] &amp; "#" &amp; EB[[#This Row],[indic_nrg]] &amp; "#" &amp; EB[[#This Row],[product]] &amp; "#" &amp; EB[[#This Row],[geo]]</f>
        <v>TJ#B_101940#4210#CZ</v>
      </c>
      <c r="B3814" s="4" t="str">
        <f>VLOOKUP(EB[[#This Row],[product]],KS_DB[[product]:[KS]],5,FALSE)</f>
        <v>gas</v>
      </c>
      <c r="C3814" s="4" t="str">
        <f>VLOOKUP(EB[[#This Row],[product]],KS_DB[[product]:[KS]],6,FALSE)</f>
        <v>gas</v>
      </c>
      <c r="D3814" s="4">
        <f>VLOOKUP(EB[[#This Row],[product]],Carriers[],4,FALSE)</f>
        <v>1</v>
      </c>
      <c r="E3814" s="4">
        <f>VLOOKUP(EB[[#This Row],[indic_nrg]],Indicators[],4,FALSE)</f>
        <v>0</v>
      </c>
      <c r="F3814" s="4">
        <f>IFERROR(VLOOKUP(EB[[#This Row],[Source_carrier]],KS_DB[[product]:[KS]],6,FALSE),0)</f>
        <v>0</v>
      </c>
      <c r="G3814" s="4" t="s">
        <v>34</v>
      </c>
      <c r="H3814" s="4" t="s">
        <v>1251</v>
      </c>
      <c r="I3814" s="4" t="s">
        <v>89</v>
      </c>
      <c r="J3814" s="4" t="s">
        <v>37</v>
      </c>
      <c r="K3814" s="4" t="s">
        <v>1252</v>
      </c>
      <c r="L3814" s="4" t="s">
        <v>39</v>
      </c>
      <c r="M3814" s="4" t="s">
        <v>90</v>
      </c>
      <c r="N3814" s="4" t="s">
        <v>41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</row>
    <row r="3815" spans="1:40" ht="15" customHeight="1" x14ac:dyDescent="0.25">
      <c r="A3815" s="4" t="str">
        <f>EB[[#This Row],[unit]] &amp; "#" &amp; EB[[#This Row],[indic_nrg]] &amp; "#" &amp; EB[[#This Row],[product]] &amp; "#" &amp; EB[[#This Row],[geo]]</f>
        <v>TJ#B_101940#4220#CZ</v>
      </c>
      <c r="B3815" s="4" t="str">
        <f>VLOOKUP(EB[[#This Row],[product]],KS_DB[[product]:[KS]],5,FALSE)</f>
        <v>gas</v>
      </c>
      <c r="C3815" s="4" t="str">
        <f>VLOOKUP(EB[[#This Row],[product]],KS_DB[[product]:[KS]],6,FALSE)</f>
        <v>gas</v>
      </c>
      <c r="D3815" s="4">
        <f>VLOOKUP(EB[[#This Row],[product]],Carriers[],4,FALSE)</f>
        <v>1</v>
      </c>
      <c r="E3815" s="4">
        <f>VLOOKUP(EB[[#This Row],[indic_nrg]],Indicators[],4,FALSE)</f>
        <v>0</v>
      </c>
      <c r="F3815" s="4">
        <f>IFERROR(VLOOKUP(EB[[#This Row],[Source_carrier]],KS_DB[[product]:[KS]],6,FALSE),0)</f>
        <v>0</v>
      </c>
      <c r="G3815" s="4" t="s">
        <v>34</v>
      </c>
      <c r="H3815" s="4" t="s">
        <v>1251</v>
      </c>
      <c r="I3815" s="4" t="s">
        <v>91</v>
      </c>
      <c r="J3815" s="4" t="s">
        <v>37</v>
      </c>
      <c r="K3815" s="4" t="s">
        <v>1252</v>
      </c>
      <c r="L3815" s="4" t="s">
        <v>39</v>
      </c>
      <c r="M3815" s="4" t="s">
        <v>92</v>
      </c>
      <c r="N3815" s="4" t="s">
        <v>41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</row>
    <row r="3816" spans="1:40" ht="15" customHeight="1" x14ac:dyDescent="0.25">
      <c r="A3816" s="4" t="str">
        <f>EB[[#This Row],[unit]] &amp; "#" &amp; EB[[#This Row],[indic_nrg]] &amp; "#" &amp; EB[[#This Row],[product]] &amp; "#" &amp; EB[[#This Row],[geo]]</f>
        <v>TJ#B_101940#4230#CZ</v>
      </c>
      <c r="B3816" s="4" t="str">
        <f>VLOOKUP(EB[[#This Row],[product]],KS_DB[[product]:[KS]],5,FALSE)</f>
        <v>gas</v>
      </c>
      <c r="C3816" s="4" t="str">
        <f>VLOOKUP(EB[[#This Row],[product]],KS_DB[[product]:[KS]],6,FALSE)</f>
        <v>gas</v>
      </c>
      <c r="D3816" s="4">
        <f>VLOOKUP(EB[[#This Row],[product]],Carriers[],4,FALSE)</f>
        <v>1</v>
      </c>
      <c r="E3816" s="4">
        <f>VLOOKUP(EB[[#This Row],[indic_nrg]],Indicators[],4,FALSE)</f>
        <v>0</v>
      </c>
      <c r="F3816" s="4">
        <f>IFERROR(VLOOKUP(EB[[#This Row],[Source_carrier]],KS_DB[[product]:[KS]],6,FALSE),0)</f>
        <v>0</v>
      </c>
      <c r="G3816" s="4" t="s">
        <v>34</v>
      </c>
      <c r="H3816" s="4" t="s">
        <v>1251</v>
      </c>
      <c r="I3816" s="4" t="s">
        <v>93</v>
      </c>
      <c r="J3816" s="4" t="s">
        <v>37</v>
      </c>
      <c r="K3816" s="4" t="s">
        <v>1252</v>
      </c>
      <c r="L3816" s="4" t="s">
        <v>39</v>
      </c>
      <c r="M3816" s="4" t="s">
        <v>94</v>
      </c>
      <c r="N3816" s="4" t="s">
        <v>41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</row>
    <row r="3817" spans="1:40" ht="15" customHeight="1" x14ac:dyDescent="0.25">
      <c r="A3817" s="4" t="str">
        <f>EB[[#This Row],[unit]] &amp; "#" &amp; EB[[#This Row],[indic_nrg]] &amp; "#" &amp; EB[[#This Row],[product]] &amp; "#" &amp; EB[[#This Row],[geo]]</f>
        <v>TJ#B_101940#4240#CZ</v>
      </c>
      <c r="B3817" s="4" t="str">
        <f>VLOOKUP(EB[[#This Row],[product]],KS_DB[[product]:[KS]],5,FALSE)</f>
        <v>gas</v>
      </c>
      <c r="C3817" s="4" t="str">
        <f>VLOOKUP(EB[[#This Row],[product]],KS_DB[[product]:[KS]],6,FALSE)</f>
        <v>gas</v>
      </c>
      <c r="D3817" s="4">
        <f>VLOOKUP(EB[[#This Row],[product]],Carriers[],4,FALSE)</f>
        <v>1</v>
      </c>
      <c r="E3817" s="4">
        <f>VLOOKUP(EB[[#This Row],[indic_nrg]],Indicators[],4,FALSE)</f>
        <v>0</v>
      </c>
      <c r="F3817" s="4">
        <f>IFERROR(VLOOKUP(EB[[#This Row],[Source_carrier]],KS_DB[[product]:[KS]],6,FALSE),0)</f>
        <v>0</v>
      </c>
      <c r="G3817" s="4" t="s">
        <v>34</v>
      </c>
      <c r="H3817" s="4" t="s">
        <v>1251</v>
      </c>
      <c r="I3817" s="4" t="s">
        <v>95</v>
      </c>
      <c r="J3817" s="4" t="s">
        <v>37</v>
      </c>
      <c r="K3817" s="4" t="s">
        <v>1252</v>
      </c>
      <c r="L3817" s="4" t="s">
        <v>39</v>
      </c>
      <c r="M3817" s="4" t="s">
        <v>96</v>
      </c>
      <c r="N3817" s="4" t="s">
        <v>41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</row>
    <row r="3818" spans="1:40" ht="15" customHeight="1" x14ac:dyDescent="0.25">
      <c r="A3818" s="4" t="str">
        <f>EB[[#This Row],[unit]] &amp; "#" &amp; EB[[#This Row],[indic_nrg]] &amp; "#" &amp; EB[[#This Row],[product]] &amp; "#" &amp; EB[[#This Row],[geo]]</f>
        <v>TJ#B_101940#5500#CZ</v>
      </c>
      <c r="B3818" s="4" t="str">
        <f>VLOOKUP(EB[[#This Row],[product]],KS_DB[[product]:[KS]],5,FALSE)</f>
        <v>RES</v>
      </c>
      <c r="C3818" s="4" t="str">
        <f>VLOOKUP(EB[[#This Row],[product]],KS_DB[[product]:[KS]],6,FALSE)</f>
        <v>RES</v>
      </c>
      <c r="D3818" s="4">
        <f>VLOOKUP(EB[[#This Row],[product]],Carriers[],4,FALSE)</f>
        <v>0</v>
      </c>
      <c r="E3818" s="4">
        <f>VLOOKUP(EB[[#This Row],[indic_nrg]],Indicators[],4,FALSE)</f>
        <v>0</v>
      </c>
      <c r="F3818" s="4">
        <f>IFERROR(VLOOKUP(EB[[#This Row],[Source_carrier]],KS_DB[[product]:[KS]],6,FALSE),0)</f>
        <v>0</v>
      </c>
      <c r="G3818" s="4" t="s">
        <v>34</v>
      </c>
      <c r="H3818" s="4" t="s">
        <v>1251</v>
      </c>
      <c r="I3818" s="4" t="s">
        <v>99</v>
      </c>
      <c r="J3818" s="4" t="s">
        <v>37</v>
      </c>
      <c r="K3818" s="4" t="s">
        <v>1252</v>
      </c>
      <c r="L3818" s="4" t="s">
        <v>39</v>
      </c>
      <c r="M3818" s="4" t="s">
        <v>100</v>
      </c>
      <c r="N3818" s="4" t="s">
        <v>41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</row>
    <row r="3819" spans="1:40" ht="15" customHeight="1" x14ac:dyDescent="0.25">
      <c r="A3819" s="4" t="str">
        <f>EB[[#This Row],[unit]] &amp; "#" &amp; EB[[#This Row],[indic_nrg]] &amp; "#" &amp; EB[[#This Row],[product]] &amp; "#" &amp; EB[[#This Row],[geo]]</f>
        <v>TJ#B_101940#5532#CZ</v>
      </c>
      <c r="B3819" s="4" t="str">
        <f>VLOOKUP(EB[[#This Row],[product]],KS_DB[[product]:[KS]],5,FALSE)</f>
        <v>RES</v>
      </c>
      <c r="C3819" s="4" t="str">
        <f>VLOOKUP(EB[[#This Row],[product]],KS_DB[[product]:[KS]],6,FALSE)</f>
        <v>RES</v>
      </c>
      <c r="D3819" s="4">
        <f>VLOOKUP(EB[[#This Row],[product]],Carriers[],4,FALSE)</f>
        <v>1</v>
      </c>
      <c r="E3819" s="4">
        <f>VLOOKUP(EB[[#This Row],[indic_nrg]],Indicators[],4,FALSE)</f>
        <v>0</v>
      </c>
      <c r="F3819" s="4">
        <f>IFERROR(VLOOKUP(EB[[#This Row],[Source_carrier]],KS_DB[[product]:[KS]],6,FALSE),0)</f>
        <v>0</v>
      </c>
      <c r="G3819" s="4" t="s">
        <v>34</v>
      </c>
      <c r="H3819" s="4" t="s">
        <v>1251</v>
      </c>
      <c r="I3819" s="4" t="s">
        <v>101</v>
      </c>
      <c r="J3819" s="4" t="s">
        <v>37</v>
      </c>
      <c r="K3819" s="4" t="s">
        <v>1252</v>
      </c>
      <c r="L3819" s="4" t="s">
        <v>39</v>
      </c>
      <c r="M3819" s="4" t="s">
        <v>102</v>
      </c>
      <c r="N3819" s="4" t="s">
        <v>41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4">
        <v>0</v>
      </c>
    </row>
    <row r="3820" spans="1:40" ht="15" customHeight="1" x14ac:dyDescent="0.25">
      <c r="A3820" s="4" t="str">
        <f>EB[[#This Row],[unit]] &amp; "#" &amp; EB[[#This Row],[indic_nrg]] &amp; "#" &amp; EB[[#This Row],[product]] &amp; "#" &amp; EB[[#This Row],[geo]]</f>
        <v>TJ#B_101940#5540#CZ</v>
      </c>
      <c r="B3820" s="4" t="str">
        <f>VLOOKUP(EB[[#This Row],[product]],KS_DB[[product]:[KS]],5,FALSE)</f>
        <v>biomass</v>
      </c>
      <c r="C3820" s="4" t="str">
        <f>VLOOKUP(EB[[#This Row],[product]],KS_DB[[product]:[KS]],6,FALSE)</f>
        <v>biomass</v>
      </c>
      <c r="D3820" s="4">
        <f>VLOOKUP(EB[[#This Row],[product]],Carriers[],4,FALSE)</f>
        <v>0</v>
      </c>
      <c r="E3820" s="4">
        <f>VLOOKUP(EB[[#This Row],[indic_nrg]],Indicators[],4,FALSE)</f>
        <v>0</v>
      </c>
      <c r="F3820" s="4">
        <f>IFERROR(VLOOKUP(EB[[#This Row],[Source_carrier]],KS_DB[[product]:[KS]],6,FALSE),0)</f>
        <v>0</v>
      </c>
      <c r="G3820" s="4" t="s">
        <v>34</v>
      </c>
      <c r="H3820" s="4" t="s">
        <v>1251</v>
      </c>
      <c r="I3820" s="4" t="s">
        <v>103</v>
      </c>
      <c r="J3820" s="4" t="s">
        <v>37</v>
      </c>
      <c r="K3820" s="4" t="s">
        <v>1252</v>
      </c>
      <c r="L3820" s="4" t="s">
        <v>39</v>
      </c>
      <c r="M3820" s="4" t="s">
        <v>104</v>
      </c>
      <c r="N3820" s="4" t="s">
        <v>41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</row>
    <row r="3821" spans="1:40" ht="15" customHeight="1" x14ac:dyDescent="0.25">
      <c r="A3821" s="4" t="str">
        <f>EB[[#This Row],[unit]] &amp; "#" &amp; EB[[#This Row],[indic_nrg]] &amp; "#" &amp; EB[[#This Row],[product]] &amp; "#" &amp; EB[[#This Row],[geo]]</f>
        <v>TJ#B_101940#5541#CZ</v>
      </c>
      <c r="B3821" s="4" t="str">
        <f>VLOOKUP(EB[[#This Row],[product]],KS_DB[[product]:[KS]],5,FALSE)</f>
        <v>biomass</v>
      </c>
      <c r="C3821" s="4" t="str">
        <f>VLOOKUP(EB[[#This Row],[product]],KS_DB[[product]:[KS]],6,FALSE)</f>
        <v>biomass</v>
      </c>
      <c r="D3821" s="4">
        <f>VLOOKUP(EB[[#This Row],[product]],Carriers[],4,FALSE)</f>
        <v>1</v>
      </c>
      <c r="E3821" s="4">
        <f>VLOOKUP(EB[[#This Row],[indic_nrg]],Indicators[],4,FALSE)</f>
        <v>0</v>
      </c>
      <c r="F3821" s="4">
        <f>IFERROR(VLOOKUP(EB[[#This Row],[Source_carrier]],KS_DB[[product]:[KS]],6,FALSE),0)</f>
        <v>0</v>
      </c>
      <c r="G3821" s="4" t="s">
        <v>34</v>
      </c>
      <c r="H3821" s="4" t="s">
        <v>1251</v>
      </c>
      <c r="I3821" s="4" t="s">
        <v>105</v>
      </c>
      <c r="J3821" s="4" t="s">
        <v>37</v>
      </c>
      <c r="K3821" s="4" t="s">
        <v>1252</v>
      </c>
      <c r="L3821" s="4" t="s">
        <v>39</v>
      </c>
      <c r="M3821" s="4" t="s">
        <v>106</v>
      </c>
      <c r="N3821" s="4" t="s">
        <v>41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</row>
    <row r="3822" spans="1:40" ht="15" customHeight="1" x14ac:dyDescent="0.25">
      <c r="A3822" s="4" t="str">
        <f>EB[[#This Row],[unit]] &amp; "#" &amp; EB[[#This Row],[indic_nrg]] &amp; "#" &amp; EB[[#This Row],[product]] &amp; "#" &amp; EB[[#This Row],[geo]]</f>
        <v>TJ#B_101940#5542#CZ</v>
      </c>
      <c r="B3822" s="4" t="str">
        <f>VLOOKUP(EB[[#This Row],[product]],KS_DB[[product]:[KS]],5,FALSE)</f>
        <v>biomass</v>
      </c>
      <c r="C3822" s="4" t="str">
        <f>VLOOKUP(EB[[#This Row],[product]],KS_DB[[product]:[KS]],6,FALSE)</f>
        <v>biomass</v>
      </c>
      <c r="D3822" s="4">
        <f>VLOOKUP(EB[[#This Row],[product]],Carriers[],4,FALSE)</f>
        <v>1</v>
      </c>
      <c r="E3822" s="4">
        <f>VLOOKUP(EB[[#This Row],[indic_nrg]],Indicators[],4,FALSE)</f>
        <v>0</v>
      </c>
      <c r="F3822" s="4">
        <f>IFERROR(VLOOKUP(EB[[#This Row],[Source_carrier]],KS_DB[[product]:[KS]],6,FALSE),0)</f>
        <v>0</v>
      </c>
      <c r="G3822" s="4" t="s">
        <v>34</v>
      </c>
      <c r="H3822" s="4" t="s">
        <v>1251</v>
      </c>
      <c r="I3822" s="4" t="s">
        <v>107</v>
      </c>
      <c r="J3822" s="4" t="s">
        <v>37</v>
      </c>
      <c r="K3822" s="4" t="s">
        <v>1252</v>
      </c>
      <c r="L3822" s="4" t="s">
        <v>39</v>
      </c>
      <c r="M3822" s="4" t="s">
        <v>108</v>
      </c>
      <c r="N3822" s="4" t="s">
        <v>41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</row>
    <row r="3823" spans="1:40" ht="15" customHeight="1" x14ac:dyDescent="0.25">
      <c r="A3823" s="4" t="str">
        <f>EB[[#This Row],[unit]] &amp; "#" &amp; EB[[#This Row],[indic_nrg]] &amp; "#" &amp; EB[[#This Row],[product]] &amp; "#" &amp; EB[[#This Row],[geo]]</f>
        <v>TJ#B_101940#55431#CZ</v>
      </c>
      <c r="B3823" s="4" t="str">
        <f>VLOOKUP(EB[[#This Row],[product]],KS_DB[[product]:[KS]],5,FALSE)</f>
        <v>biomass</v>
      </c>
      <c r="C3823" s="4" t="str">
        <f>VLOOKUP(EB[[#This Row],[product]],KS_DB[[product]:[KS]],6,FALSE)</f>
        <v>biomass</v>
      </c>
      <c r="D3823" s="4">
        <f>VLOOKUP(EB[[#This Row],[product]],Carriers[],4,FALSE)</f>
        <v>1</v>
      </c>
      <c r="E3823" s="4">
        <f>VLOOKUP(EB[[#This Row],[indic_nrg]],Indicators[],4,FALSE)</f>
        <v>0</v>
      </c>
      <c r="F3823" s="4">
        <f>IFERROR(VLOOKUP(EB[[#This Row],[Source_carrier]],KS_DB[[product]:[KS]],6,FALSE),0)</f>
        <v>0</v>
      </c>
      <c r="G3823" s="4" t="s">
        <v>34</v>
      </c>
      <c r="H3823" s="4" t="s">
        <v>1251</v>
      </c>
      <c r="I3823" s="4" t="s">
        <v>109</v>
      </c>
      <c r="J3823" s="4" t="s">
        <v>37</v>
      </c>
      <c r="K3823" s="4" t="s">
        <v>1252</v>
      </c>
      <c r="L3823" s="4" t="s">
        <v>39</v>
      </c>
      <c r="M3823" s="4" t="s">
        <v>110</v>
      </c>
      <c r="N3823" s="4" t="s">
        <v>41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</row>
    <row r="3824" spans="1:40" ht="15" customHeight="1" x14ac:dyDescent="0.25">
      <c r="A3824" s="4" t="str">
        <f>EB[[#This Row],[unit]] &amp; "#" &amp; EB[[#This Row],[indic_nrg]] &amp; "#" &amp; EB[[#This Row],[product]] &amp; "#" &amp; EB[[#This Row],[geo]]</f>
        <v>TJ#B_101940#55432#CZ</v>
      </c>
      <c r="B3824" s="4" t="str">
        <f>VLOOKUP(EB[[#This Row],[product]],KS_DB[[product]:[KS]],5,FALSE)</f>
        <v>biomass</v>
      </c>
      <c r="C3824" s="4" t="str">
        <f>VLOOKUP(EB[[#This Row],[product]],KS_DB[[product]:[KS]],6,FALSE)</f>
        <v>biomass</v>
      </c>
      <c r="D3824" s="4">
        <f>VLOOKUP(EB[[#This Row],[product]],Carriers[],4,FALSE)</f>
        <v>1</v>
      </c>
      <c r="E3824" s="4">
        <f>VLOOKUP(EB[[#This Row],[indic_nrg]],Indicators[],4,FALSE)</f>
        <v>0</v>
      </c>
      <c r="F3824" s="4">
        <f>IFERROR(VLOOKUP(EB[[#This Row],[Source_carrier]],KS_DB[[product]:[KS]],6,FALSE),0)</f>
        <v>0</v>
      </c>
      <c r="G3824" s="4" t="s">
        <v>34</v>
      </c>
      <c r="H3824" s="4" t="s">
        <v>1251</v>
      </c>
      <c r="I3824" s="4" t="s">
        <v>111</v>
      </c>
      <c r="J3824" s="4" t="s">
        <v>37</v>
      </c>
      <c r="K3824" s="4" t="s">
        <v>1252</v>
      </c>
      <c r="L3824" s="4" t="s">
        <v>39</v>
      </c>
      <c r="M3824" s="4" t="s">
        <v>112</v>
      </c>
      <c r="N3824" s="4" t="s">
        <v>41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</row>
    <row r="3825" spans="1:40" ht="15" customHeight="1" x14ac:dyDescent="0.25">
      <c r="A3825" s="4" t="str">
        <f>EB[[#This Row],[unit]] &amp; "#" &amp; EB[[#This Row],[indic_nrg]] &amp; "#" &amp; EB[[#This Row],[product]] &amp; "#" &amp; EB[[#This Row],[geo]]</f>
        <v>TJ#B_101940#5544#CZ</v>
      </c>
      <c r="B3825" s="4" t="str">
        <f>VLOOKUP(EB[[#This Row],[product]],KS_DB[[product]:[KS]],5,FALSE)</f>
        <v>biomass</v>
      </c>
      <c r="C3825" s="4" t="str">
        <f>VLOOKUP(EB[[#This Row],[product]],KS_DB[[product]:[KS]],6,FALSE)</f>
        <v>biomass</v>
      </c>
      <c r="D3825" s="4">
        <f>VLOOKUP(EB[[#This Row],[product]],Carriers[],4,FALSE)</f>
        <v>1</v>
      </c>
      <c r="E3825" s="4">
        <f>VLOOKUP(EB[[#This Row],[indic_nrg]],Indicators[],4,FALSE)</f>
        <v>0</v>
      </c>
      <c r="F3825" s="4">
        <f>IFERROR(VLOOKUP(EB[[#This Row],[Source_carrier]],KS_DB[[product]:[KS]],6,FALSE),0)</f>
        <v>0</v>
      </c>
      <c r="G3825" s="4" t="s">
        <v>34</v>
      </c>
      <c r="H3825" s="4" t="s">
        <v>1251</v>
      </c>
      <c r="I3825" s="4" t="s">
        <v>113</v>
      </c>
      <c r="J3825" s="4" t="s">
        <v>37</v>
      </c>
      <c r="K3825" s="4" t="s">
        <v>1252</v>
      </c>
      <c r="L3825" s="4" t="s">
        <v>39</v>
      </c>
      <c r="M3825" s="4" t="s">
        <v>114</v>
      </c>
      <c r="N3825" s="4" t="s">
        <v>41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</row>
    <row r="3826" spans="1:40" ht="15" customHeight="1" x14ac:dyDescent="0.25">
      <c r="A3826" s="4" t="str">
        <f>EB[[#This Row],[unit]] &amp; "#" &amp; EB[[#This Row],[indic_nrg]] &amp; "#" &amp; EB[[#This Row],[product]] &amp; "#" &amp; EB[[#This Row],[geo]]</f>
        <v>TJ#B_101940#5545#CZ</v>
      </c>
      <c r="B3826" s="4" t="str">
        <f>VLOOKUP(EB[[#This Row],[product]],KS_DB[[product]:[KS]],5,FALSE)</f>
        <v>biomass</v>
      </c>
      <c r="C3826" s="4" t="str">
        <f>VLOOKUP(EB[[#This Row],[product]],KS_DB[[product]:[KS]],6,FALSE)</f>
        <v>biomass</v>
      </c>
      <c r="D3826" s="4">
        <f>VLOOKUP(EB[[#This Row],[product]],Carriers[],4,FALSE)</f>
        <v>0</v>
      </c>
      <c r="E3826" s="4">
        <f>VLOOKUP(EB[[#This Row],[indic_nrg]],Indicators[],4,FALSE)</f>
        <v>0</v>
      </c>
      <c r="F3826" s="4">
        <f>IFERROR(VLOOKUP(EB[[#This Row],[Source_carrier]],KS_DB[[product]:[KS]],6,FALSE),0)</f>
        <v>0</v>
      </c>
      <c r="G3826" s="4" t="s">
        <v>34</v>
      </c>
      <c r="H3826" s="4" t="s">
        <v>1251</v>
      </c>
      <c r="I3826" s="4" t="s">
        <v>115</v>
      </c>
      <c r="J3826" s="4" t="s">
        <v>37</v>
      </c>
      <c r="K3826" s="4" t="s">
        <v>1252</v>
      </c>
      <c r="L3826" s="4" t="s">
        <v>39</v>
      </c>
      <c r="M3826" s="4" t="s">
        <v>116</v>
      </c>
      <c r="N3826" s="4" t="s">
        <v>41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</row>
    <row r="3827" spans="1:40" ht="15" customHeight="1" x14ac:dyDescent="0.25">
      <c r="A3827" s="4" t="str">
        <f>EB[[#This Row],[unit]] &amp; "#" &amp; EB[[#This Row],[indic_nrg]] &amp; "#" &amp; EB[[#This Row],[product]] &amp; "#" &amp; EB[[#This Row],[geo]]</f>
        <v>TJ#B_101940#5546#CZ</v>
      </c>
      <c r="B3827" s="4" t="str">
        <f>VLOOKUP(EB[[#This Row],[product]],KS_DB[[product]:[KS]],5,FALSE)</f>
        <v>biomass</v>
      </c>
      <c r="C3827" s="4" t="str">
        <f>VLOOKUP(EB[[#This Row],[product]],KS_DB[[product]:[KS]],6,FALSE)</f>
        <v>biomass</v>
      </c>
      <c r="D3827" s="4">
        <f>VLOOKUP(EB[[#This Row],[product]],Carriers[],4,FALSE)</f>
        <v>1</v>
      </c>
      <c r="E3827" s="4">
        <f>VLOOKUP(EB[[#This Row],[indic_nrg]],Indicators[],4,FALSE)</f>
        <v>0</v>
      </c>
      <c r="F3827" s="4">
        <f>IFERROR(VLOOKUP(EB[[#This Row],[Source_carrier]],KS_DB[[product]:[KS]],6,FALSE),0)</f>
        <v>0</v>
      </c>
      <c r="G3827" s="4" t="s">
        <v>34</v>
      </c>
      <c r="H3827" s="4" t="s">
        <v>1251</v>
      </c>
      <c r="I3827" s="4" t="s">
        <v>117</v>
      </c>
      <c r="J3827" s="4" t="s">
        <v>37</v>
      </c>
      <c r="K3827" s="4" t="s">
        <v>1252</v>
      </c>
      <c r="L3827" s="4" t="s">
        <v>39</v>
      </c>
      <c r="M3827" s="4" t="s">
        <v>118</v>
      </c>
      <c r="N3827" s="4" t="s">
        <v>41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0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</row>
    <row r="3828" spans="1:40" ht="15" customHeight="1" x14ac:dyDescent="0.25">
      <c r="A3828" s="4" t="str">
        <f>EB[[#This Row],[unit]] &amp; "#" &amp; EB[[#This Row],[indic_nrg]] &amp; "#" &amp; EB[[#This Row],[product]] &amp; "#" &amp; EB[[#This Row],[geo]]</f>
        <v>TJ#B_101940#5547#CZ</v>
      </c>
      <c r="B3828" s="4" t="str">
        <f>VLOOKUP(EB[[#This Row],[product]],KS_DB[[product]:[KS]],5,FALSE)</f>
        <v>biomass</v>
      </c>
      <c r="C3828" s="4" t="str">
        <f>VLOOKUP(EB[[#This Row],[product]],KS_DB[[product]:[KS]],6,FALSE)</f>
        <v>biomass</v>
      </c>
      <c r="D3828" s="4">
        <f>VLOOKUP(EB[[#This Row],[product]],Carriers[],4,FALSE)</f>
        <v>1</v>
      </c>
      <c r="E3828" s="4">
        <f>VLOOKUP(EB[[#This Row],[indic_nrg]],Indicators[],4,FALSE)</f>
        <v>0</v>
      </c>
      <c r="F3828" s="4">
        <f>IFERROR(VLOOKUP(EB[[#This Row],[Source_carrier]],KS_DB[[product]:[KS]],6,FALSE),0)</f>
        <v>0</v>
      </c>
      <c r="G3828" s="4" t="s">
        <v>34</v>
      </c>
      <c r="H3828" s="4" t="s">
        <v>1251</v>
      </c>
      <c r="I3828" s="4" t="s">
        <v>119</v>
      </c>
      <c r="J3828" s="4" t="s">
        <v>37</v>
      </c>
      <c r="K3828" s="4" t="s">
        <v>1252</v>
      </c>
      <c r="L3828" s="4" t="s">
        <v>39</v>
      </c>
      <c r="M3828" s="4" t="s">
        <v>120</v>
      </c>
      <c r="N3828" s="4" t="s">
        <v>41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</row>
    <row r="3829" spans="1:40" ht="15" customHeight="1" x14ac:dyDescent="0.25">
      <c r="A3829" s="4" t="str">
        <f>EB[[#This Row],[unit]] &amp; "#" &amp; EB[[#This Row],[indic_nrg]] &amp; "#" &amp; EB[[#This Row],[product]] &amp; "#" &amp; EB[[#This Row],[geo]]</f>
        <v>TJ#B_101940#5548#CZ</v>
      </c>
      <c r="B3829" s="4" t="str">
        <f>VLOOKUP(EB[[#This Row],[product]],KS_DB[[product]:[KS]],5,FALSE)</f>
        <v>biomass</v>
      </c>
      <c r="C3829" s="4" t="str">
        <f>VLOOKUP(EB[[#This Row],[product]],KS_DB[[product]:[KS]],6,FALSE)</f>
        <v>biomass</v>
      </c>
      <c r="D3829" s="4">
        <f>VLOOKUP(EB[[#This Row],[product]],Carriers[],4,FALSE)</f>
        <v>1</v>
      </c>
      <c r="E3829" s="4">
        <f>VLOOKUP(EB[[#This Row],[indic_nrg]],Indicators[],4,FALSE)</f>
        <v>0</v>
      </c>
      <c r="F3829" s="4">
        <f>IFERROR(VLOOKUP(EB[[#This Row],[Source_carrier]],KS_DB[[product]:[KS]],6,FALSE),0)</f>
        <v>0</v>
      </c>
      <c r="G3829" s="4" t="s">
        <v>34</v>
      </c>
      <c r="H3829" s="4" t="s">
        <v>1251</v>
      </c>
      <c r="I3829" s="4" t="s">
        <v>121</v>
      </c>
      <c r="J3829" s="4" t="s">
        <v>37</v>
      </c>
      <c r="K3829" s="4" t="s">
        <v>1252</v>
      </c>
      <c r="L3829" s="4" t="s">
        <v>39</v>
      </c>
      <c r="M3829" s="4" t="s">
        <v>122</v>
      </c>
      <c r="N3829" s="4" t="s">
        <v>41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</row>
    <row r="3830" spans="1:40" ht="15" customHeight="1" x14ac:dyDescent="0.25">
      <c r="A3830" s="4" t="str">
        <f>EB[[#This Row],[unit]] &amp; "#" &amp; EB[[#This Row],[indic_nrg]] &amp; "#" &amp; EB[[#This Row],[product]] &amp; "#" &amp; EB[[#This Row],[geo]]</f>
        <v>TJ#B_101940#5549#CZ</v>
      </c>
      <c r="B3830" s="4" t="str">
        <f>VLOOKUP(EB[[#This Row],[product]],KS_DB[[product]:[KS]],5,FALSE)</f>
        <v>biomass</v>
      </c>
      <c r="C3830" s="4" t="str">
        <f>VLOOKUP(EB[[#This Row],[product]],KS_DB[[product]:[KS]],6,FALSE)</f>
        <v>biomass</v>
      </c>
      <c r="D3830" s="4">
        <f>VLOOKUP(EB[[#This Row],[product]],Carriers[],4,FALSE)</f>
        <v>1</v>
      </c>
      <c r="E3830" s="4">
        <f>VLOOKUP(EB[[#This Row],[indic_nrg]],Indicators[],4,FALSE)</f>
        <v>0</v>
      </c>
      <c r="F3830" s="4">
        <f>IFERROR(VLOOKUP(EB[[#This Row],[Source_carrier]],KS_DB[[product]:[KS]],6,FALSE),0)</f>
        <v>0</v>
      </c>
      <c r="G3830" s="4" t="s">
        <v>34</v>
      </c>
      <c r="H3830" s="4" t="s">
        <v>1251</v>
      </c>
      <c r="I3830" s="4" t="s">
        <v>123</v>
      </c>
      <c r="J3830" s="4" t="s">
        <v>37</v>
      </c>
      <c r="K3830" s="4" t="s">
        <v>1252</v>
      </c>
      <c r="L3830" s="4" t="s">
        <v>39</v>
      </c>
      <c r="M3830" s="4" t="s">
        <v>124</v>
      </c>
      <c r="N3830" s="4" t="s">
        <v>41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</row>
    <row r="3831" spans="1:40" ht="15" customHeight="1" x14ac:dyDescent="0.25">
      <c r="A3831" s="4" t="str">
        <f>EB[[#This Row],[unit]] &amp; "#" &amp; EB[[#This Row],[indic_nrg]] &amp; "#" &amp; EB[[#This Row],[product]] &amp; "#" &amp; EB[[#This Row],[geo]]</f>
        <v>TJ#B_101940#5550#CZ</v>
      </c>
      <c r="B3831" s="4" t="str">
        <f>VLOOKUP(EB[[#This Row],[product]],KS_DB[[product]:[KS]],5,FALSE)</f>
        <v>RES</v>
      </c>
      <c r="C3831" s="4" t="str">
        <f>VLOOKUP(EB[[#This Row],[product]],KS_DB[[product]:[KS]],6,FALSE)</f>
        <v>RES</v>
      </c>
      <c r="D3831" s="4">
        <f>VLOOKUP(EB[[#This Row],[product]],Carriers[],4,FALSE)</f>
        <v>1</v>
      </c>
      <c r="E3831" s="4">
        <f>VLOOKUP(EB[[#This Row],[indic_nrg]],Indicators[],4,FALSE)</f>
        <v>0</v>
      </c>
      <c r="F3831" s="4">
        <f>IFERROR(VLOOKUP(EB[[#This Row],[Source_carrier]],KS_DB[[product]:[KS]],6,FALSE),0)</f>
        <v>0</v>
      </c>
      <c r="G3831" s="4" t="s">
        <v>34</v>
      </c>
      <c r="H3831" s="4" t="s">
        <v>1251</v>
      </c>
      <c r="I3831" s="4" t="s">
        <v>125</v>
      </c>
      <c r="J3831" s="4" t="s">
        <v>37</v>
      </c>
      <c r="K3831" s="4" t="s">
        <v>1252</v>
      </c>
      <c r="L3831" s="4" t="s">
        <v>39</v>
      </c>
      <c r="M3831" s="4" t="s">
        <v>126</v>
      </c>
      <c r="N3831" s="4" t="s">
        <v>41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</row>
    <row r="3832" spans="1:40" ht="15" customHeight="1" x14ac:dyDescent="0.25">
      <c r="A3832" s="4" t="str">
        <f>EB[[#This Row],[unit]] &amp; "#" &amp; EB[[#This Row],[indic_nrg]] &amp; "#" &amp; EB[[#This Row],[product]] &amp; "#" &amp; EB[[#This Row],[geo]]</f>
        <v>TJ#B_101940#7100#CZ</v>
      </c>
      <c r="B3832" s="4" t="str">
        <f>VLOOKUP(EB[[#This Row],[product]],KS_DB[[product]:[KS]],5,FALSE)</f>
        <v>other</v>
      </c>
      <c r="C3832" s="4" t="str">
        <f>VLOOKUP(EB[[#This Row],[product]],KS_DB[[product]:[KS]],6,FALSE)</f>
        <v>other</v>
      </c>
      <c r="D3832" s="4">
        <f>VLOOKUP(EB[[#This Row],[product]],Carriers[],4,FALSE)</f>
        <v>1</v>
      </c>
      <c r="E3832" s="4">
        <f>VLOOKUP(EB[[#This Row],[indic_nrg]],Indicators[],4,FALSE)</f>
        <v>0</v>
      </c>
      <c r="F3832" s="4">
        <f>IFERROR(VLOOKUP(EB[[#This Row],[Source_carrier]],KS_DB[[product]:[KS]],6,FALSE),0)</f>
        <v>0</v>
      </c>
      <c r="G3832" s="4" t="s">
        <v>34</v>
      </c>
      <c r="H3832" s="4" t="s">
        <v>1251</v>
      </c>
      <c r="I3832" s="4" t="s">
        <v>129</v>
      </c>
      <c r="J3832" s="4" t="s">
        <v>37</v>
      </c>
      <c r="K3832" s="4" t="s">
        <v>1252</v>
      </c>
      <c r="L3832" s="4" t="s">
        <v>39</v>
      </c>
      <c r="M3832" s="4" t="s">
        <v>130</v>
      </c>
      <c r="N3832" s="4" t="s">
        <v>41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</row>
    <row r="3833" spans="1:40" ht="15" customHeight="1" x14ac:dyDescent="0.25">
      <c r="A3833" s="4" t="str">
        <f>EB[[#This Row],[unit]] &amp; "#" &amp; EB[[#This Row],[indic_nrg]] &amp; "#" &amp; EB[[#This Row],[product]] &amp; "#" &amp; EB[[#This Row],[geo]]</f>
        <v>TJ#B_101940#7200#CZ</v>
      </c>
      <c r="B3833" s="4" t="str">
        <f>VLOOKUP(EB[[#This Row],[product]],KS_DB[[product]:[KS]],5,FALSE)</f>
        <v>other</v>
      </c>
      <c r="C3833" s="4" t="str">
        <f>VLOOKUP(EB[[#This Row],[product]],KS_DB[[product]:[KS]],6,FALSE)</f>
        <v>other</v>
      </c>
      <c r="D3833" s="4">
        <f>VLOOKUP(EB[[#This Row],[product]],Carriers[],4,FALSE)</f>
        <v>0</v>
      </c>
      <c r="E3833" s="4">
        <f>VLOOKUP(EB[[#This Row],[indic_nrg]],Indicators[],4,FALSE)</f>
        <v>0</v>
      </c>
      <c r="F3833" s="4">
        <f>IFERROR(VLOOKUP(EB[[#This Row],[Source_carrier]],KS_DB[[product]:[KS]],6,FALSE),0)</f>
        <v>0</v>
      </c>
      <c r="G3833" s="4" t="s">
        <v>34</v>
      </c>
      <c r="H3833" s="4" t="s">
        <v>1251</v>
      </c>
      <c r="I3833" s="4" t="s">
        <v>131</v>
      </c>
      <c r="J3833" s="4" t="s">
        <v>37</v>
      </c>
      <c r="K3833" s="4" t="s">
        <v>1252</v>
      </c>
      <c r="L3833" s="4" t="s">
        <v>39</v>
      </c>
      <c r="M3833" s="4" t="s">
        <v>132</v>
      </c>
      <c r="N3833" s="4" t="s">
        <v>41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</row>
    <row r="3834" spans="1:40" ht="15" customHeight="1" x14ac:dyDescent="0.25">
      <c r="A3834" s="4" t="str">
        <f>EB[[#This Row],[unit]] &amp; "#" &amp; EB[[#This Row],[indic_nrg]] &amp; "#" &amp; EB[[#This Row],[product]] &amp; "#" &amp; EB[[#This Row],[geo]]</f>
        <v>TJ#B_101945#0000#CZ</v>
      </c>
      <c r="B3834" s="4" t="str">
        <f>VLOOKUP(EB[[#This Row],[product]],KS_DB[[product]:[KS]],5,FALSE)</f>
        <v>all</v>
      </c>
      <c r="C3834" s="4" t="str">
        <f>VLOOKUP(EB[[#This Row],[product]],KS_DB[[product]:[KS]],6,FALSE)</f>
        <v>all</v>
      </c>
      <c r="D3834" s="4">
        <f>VLOOKUP(EB[[#This Row],[product]],Carriers[],4,FALSE)</f>
        <v>0</v>
      </c>
      <c r="E3834" s="4">
        <f>VLOOKUP(EB[[#This Row],[indic_nrg]],Indicators[],4,FALSE)</f>
        <v>0</v>
      </c>
      <c r="F3834" s="4">
        <f>IFERROR(VLOOKUP(EB[[#This Row],[Source_carrier]],KS_DB[[product]:[KS]],6,FALSE),0)</f>
        <v>0</v>
      </c>
      <c r="G3834" s="4" t="s">
        <v>34</v>
      </c>
      <c r="H3834" s="4" t="s">
        <v>669</v>
      </c>
      <c r="I3834" s="4" t="s">
        <v>36</v>
      </c>
      <c r="J3834" s="4" t="s">
        <v>37</v>
      </c>
      <c r="K3834" s="4" t="s">
        <v>670</v>
      </c>
      <c r="L3834" s="4" t="s">
        <v>39</v>
      </c>
      <c r="M3834" s="4" t="s">
        <v>40</v>
      </c>
      <c r="N3834" s="4" t="s">
        <v>41</v>
      </c>
      <c r="O3834" s="4">
        <v>0</v>
      </c>
      <c r="P3834" s="4">
        <v>0</v>
      </c>
      <c r="Q3834" s="4">
        <v>3400</v>
      </c>
      <c r="R3834" s="4">
        <v>2673</v>
      </c>
      <c r="S3834" s="4">
        <v>584</v>
      </c>
      <c r="T3834" s="4">
        <v>856</v>
      </c>
      <c r="U3834" s="4">
        <v>1778</v>
      </c>
      <c r="V3834" s="4">
        <v>1513</v>
      </c>
      <c r="W3834" s="4">
        <v>1192</v>
      </c>
      <c r="X3834" s="4">
        <v>1248</v>
      </c>
      <c r="Y3834" s="4">
        <v>1161</v>
      </c>
      <c r="Z3834" s="4">
        <v>1166</v>
      </c>
      <c r="AA3834" s="4">
        <v>1238</v>
      </c>
      <c r="AB3834" s="4">
        <v>1166</v>
      </c>
      <c r="AC3834" s="4">
        <v>1129</v>
      </c>
      <c r="AD3834" s="4">
        <v>1406</v>
      </c>
      <c r="AE3834" s="4">
        <v>1507</v>
      </c>
      <c r="AF3834" s="4">
        <v>2308</v>
      </c>
      <c r="AG3834" s="4">
        <v>2785</v>
      </c>
      <c r="AH3834" s="4">
        <v>2833</v>
      </c>
      <c r="AI3834" s="4">
        <v>2866</v>
      </c>
      <c r="AJ3834" s="4">
        <v>2750</v>
      </c>
      <c r="AK3834" s="4">
        <v>1741</v>
      </c>
      <c r="AL3834" s="4">
        <v>1787</v>
      </c>
      <c r="AM3834" s="4">
        <v>1639</v>
      </c>
      <c r="AN3834" s="4">
        <v>1423</v>
      </c>
    </row>
    <row r="3835" spans="1:40" ht="15" customHeight="1" x14ac:dyDescent="0.25">
      <c r="A3835" s="4" t="str">
        <f>EB[[#This Row],[unit]] &amp; "#" &amp; EB[[#This Row],[indic_nrg]] &amp; "#" &amp; EB[[#This Row],[product]] &amp; "#" &amp; EB[[#This Row],[geo]]</f>
        <v>TJ#B_101945#3000#CZ</v>
      </c>
      <c r="B3835" s="4" t="str">
        <f>VLOOKUP(EB[[#This Row],[product]],KS_DB[[product]:[KS]],5,FALSE)</f>
        <v>liquid</v>
      </c>
      <c r="C3835" s="4" t="str">
        <f>VLOOKUP(EB[[#This Row],[product]],KS_DB[[product]:[KS]],6,FALSE)</f>
        <v>liquid</v>
      </c>
      <c r="D3835" s="4">
        <f>VLOOKUP(EB[[#This Row],[product]],Carriers[],4,FALSE)</f>
        <v>0</v>
      </c>
      <c r="E3835" s="4">
        <f>VLOOKUP(EB[[#This Row],[indic_nrg]],Indicators[],4,FALSE)</f>
        <v>0</v>
      </c>
      <c r="F3835" s="4">
        <f>IFERROR(VLOOKUP(EB[[#This Row],[Source_carrier]],KS_DB[[product]:[KS]],6,FALSE),0)</f>
        <v>0</v>
      </c>
      <c r="G3835" s="4" t="s">
        <v>34</v>
      </c>
      <c r="H3835" s="4" t="s">
        <v>669</v>
      </c>
      <c r="I3835" s="4" t="s">
        <v>73</v>
      </c>
      <c r="J3835" s="4" t="s">
        <v>37</v>
      </c>
      <c r="K3835" s="4" t="s">
        <v>670</v>
      </c>
      <c r="L3835" s="4" t="s">
        <v>39</v>
      </c>
      <c r="M3835" s="4" t="s">
        <v>74</v>
      </c>
      <c r="N3835" s="4" t="s">
        <v>41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</row>
    <row r="3836" spans="1:40" ht="15" customHeight="1" x14ac:dyDescent="0.25">
      <c r="A3836" s="4" t="str">
        <f>EB[[#This Row],[unit]] &amp; "#" &amp; EB[[#This Row],[indic_nrg]] &amp; "#" &amp; EB[[#This Row],[product]] &amp; "#" &amp; EB[[#This Row],[geo]]</f>
        <v>TJ#B_101945#3200#CZ</v>
      </c>
      <c r="B3836" s="4" t="str">
        <f>VLOOKUP(EB[[#This Row],[product]],KS_DB[[product]:[KS]],5,FALSE)</f>
        <v>liquid</v>
      </c>
      <c r="C3836" s="4" t="str">
        <f>VLOOKUP(EB[[#This Row],[product]],KS_DB[[product]:[KS]],6,FALSE)</f>
        <v>liquid</v>
      </c>
      <c r="D3836" s="4">
        <f>VLOOKUP(EB[[#This Row],[product]],Carriers[],4,FALSE)</f>
        <v>0</v>
      </c>
      <c r="E3836" s="4">
        <f>VLOOKUP(EB[[#This Row],[indic_nrg]],Indicators[],4,FALSE)</f>
        <v>0</v>
      </c>
      <c r="F3836" s="4">
        <f>IFERROR(VLOOKUP(EB[[#This Row],[Source_carrier]],KS_DB[[product]:[KS]],6,FALSE),0)</f>
        <v>0</v>
      </c>
      <c r="G3836" s="4" t="s">
        <v>34</v>
      </c>
      <c r="H3836" s="4" t="s">
        <v>669</v>
      </c>
      <c r="I3836" s="4" t="s">
        <v>75</v>
      </c>
      <c r="J3836" s="4" t="s">
        <v>37</v>
      </c>
      <c r="K3836" s="4" t="s">
        <v>670</v>
      </c>
      <c r="L3836" s="4" t="s">
        <v>39</v>
      </c>
      <c r="M3836" s="4" t="s">
        <v>76</v>
      </c>
      <c r="N3836" s="4" t="s">
        <v>41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</row>
    <row r="3837" spans="1:40" ht="15" customHeight="1" x14ac:dyDescent="0.25">
      <c r="A3837" s="4" t="str">
        <f>EB[[#This Row],[unit]] &amp; "#" &amp; EB[[#This Row],[indic_nrg]] &amp; "#" &amp; EB[[#This Row],[product]] &amp; "#" &amp; EB[[#This Row],[geo]]</f>
        <v>TJ#B_101945#3260#CZ</v>
      </c>
      <c r="B3837" s="4" t="str">
        <f>VLOOKUP(EB[[#This Row],[product]],KS_DB[[product]:[KS]],5,FALSE)</f>
        <v>liquid</v>
      </c>
      <c r="C3837" s="4" t="str">
        <f>VLOOKUP(EB[[#This Row],[product]],KS_DB[[product]:[KS]],6,FALSE)</f>
        <v>diesel</v>
      </c>
      <c r="D3837" s="4">
        <f>VLOOKUP(EB[[#This Row],[product]],Carriers[],4,FALSE)</f>
        <v>1</v>
      </c>
      <c r="E3837" s="4">
        <f>VLOOKUP(EB[[#This Row],[indic_nrg]],Indicators[],4,FALSE)</f>
        <v>0</v>
      </c>
      <c r="F3837" s="4">
        <f>IFERROR(VLOOKUP(EB[[#This Row],[Source_carrier]],KS_DB[[product]:[KS]],6,FALSE),0)</f>
        <v>0</v>
      </c>
      <c r="G3837" s="4" t="s">
        <v>34</v>
      </c>
      <c r="H3837" s="4" t="s">
        <v>669</v>
      </c>
      <c r="I3837" s="4" t="s">
        <v>79</v>
      </c>
      <c r="J3837" s="4" t="s">
        <v>37</v>
      </c>
      <c r="K3837" s="4" t="s">
        <v>670</v>
      </c>
      <c r="L3837" s="4" t="s">
        <v>39</v>
      </c>
      <c r="M3837" s="4" t="s">
        <v>80</v>
      </c>
      <c r="N3837" s="4" t="s">
        <v>41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</row>
    <row r="3838" spans="1:40" ht="15" customHeight="1" x14ac:dyDescent="0.25">
      <c r="A3838" s="4" t="str">
        <f>EB[[#This Row],[unit]] &amp; "#" &amp; EB[[#This Row],[indic_nrg]] &amp; "#" &amp; EB[[#This Row],[product]] &amp; "#" &amp; EB[[#This Row],[geo]]</f>
        <v>TJ#B_101945#3270A#CZ</v>
      </c>
      <c r="B3838" s="4" t="str">
        <f>VLOOKUP(EB[[#This Row],[product]],KS_DB[[product]:[KS]],5,FALSE)</f>
        <v>liquid</v>
      </c>
      <c r="C3838" s="4" t="str">
        <f>VLOOKUP(EB[[#This Row],[product]],KS_DB[[product]:[KS]],6,FALSE)</f>
        <v>liquid</v>
      </c>
      <c r="D3838" s="4">
        <f>VLOOKUP(EB[[#This Row],[product]],Carriers[],4,FALSE)</f>
        <v>1</v>
      </c>
      <c r="E3838" s="4">
        <f>VLOOKUP(EB[[#This Row],[indic_nrg]],Indicators[],4,FALSE)</f>
        <v>0</v>
      </c>
      <c r="F3838" s="4">
        <f>IFERROR(VLOOKUP(EB[[#This Row],[Source_carrier]],KS_DB[[product]:[KS]],6,FALSE),0)</f>
        <v>0</v>
      </c>
      <c r="G3838" s="4" t="s">
        <v>34</v>
      </c>
      <c r="H3838" s="4" t="s">
        <v>669</v>
      </c>
      <c r="I3838" s="4" t="s">
        <v>81</v>
      </c>
      <c r="J3838" s="4" t="s">
        <v>37</v>
      </c>
      <c r="K3838" s="4" t="s">
        <v>670</v>
      </c>
      <c r="L3838" s="4" t="s">
        <v>39</v>
      </c>
      <c r="M3838" s="4" t="s">
        <v>82</v>
      </c>
      <c r="N3838" s="4" t="s">
        <v>41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</row>
    <row r="3839" spans="1:40" ht="15" customHeight="1" x14ac:dyDescent="0.25">
      <c r="A3839" s="4" t="str">
        <f>EB[[#This Row],[unit]] &amp; "#" &amp; EB[[#This Row],[indic_nrg]] &amp; "#" &amp; EB[[#This Row],[product]] &amp; "#" &amp; EB[[#This Row],[geo]]</f>
        <v>TJ#B_101945#4000#CZ</v>
      </c>
      <c r="B3839" s="4" t="str">
        <f>VLOOKUP(EB[[#This Row],[product]],KS_DB[[product]:[KS]],5,FALSE)</f>
        <v>gas</v>
      </c>
      <c r="C3839" s="4" t="str">
        <f>VLOOKUP(EB[[#This Row],[product]],KS_DB[[product]:[KS]],6,FALSE)</f>
        <v>gas</v>
      </c>
      <c r="D3839" s="4">
        <f>VLOOKUP(EB[[#This Row],[product]],Carriers[],4,FALSE)</f>
        <v>0</v>
      </c>
      <c r="E3839" s="4">
        <f>VLOOKUP(EB[[#This Row],[indic_nrg]],Indicators[],4,FALSE)</f>
        <v>0</v>
      </c>
      <c r="F3839" s="4">
        <f>IFERROR(VLOOKUP(EB[[#This Row],[Source_carrier]],KS_DB[[product]:[KS]],6,FALSE),0)</f>
        <v>0</v>
      </c>
      <c r="G3839" s="4" t="s">
        <v>34</v>
      </c>
      <c r="H3839" s="4" t="s">
        <v>669</v>
      </c>
      <c r="I3839" s="4" t="s">
        <v>83</v>
      </c>
      <c r="J3839" s="4" t="s">
        <v>37</v>
      </c>
      <c r="K3839" s="4" t="s">
        <v>670</v>
      </c>
      <c r="L3839" s="4" t="s">
        <v>39</v>
      </c>
      <c r="M3839" s="4" t="s">
        <v>84</v>
      </c>
      <c r="N3839" s="4" t="s">
        <v>41</v>
      </c>
      <c r="O3839" s="4">
        <v>0</v>
      </c>
      <c r="P3839" s="4">
        <v>0</v>
      </c>
      <c r="Q3839" s="4">
        <v>3400</v>
      </c>
      <c r="R3839" s="4">
        <v>2479</v>
      </c>
      <c r="S3839" s="4">
        <v>379</v>
      </c>
      <c r="T3839" s="4">
        <v>654</v>
      </c>
      <c r="U3839" s="4">
        <v>1591</v>
      </c>
      <c r="V3839" s="4">
        <v>1365</v>
      </c>
      <c r="W3839" s="4">
        <v>1056</v>
      </c>
      <c r="X3839" s="4">
        <v>1130</v>
      </c>
      <c r="Y3839" s="4">
        <v>1053</v>
      </c>
      <c r="Z3839" s="4">
        <v>1076</v>
      </c>
      <c r="AA3839" s="4">
        <v>1116</v>
      </c>
      <c r="AB3839" s="4">
        <v>1055</v>
      </c>
      <c r="AC3839" s="4">
        <v>1017</v>
      </c>
      <c r="AD3839" s="4">
        <v>1244</v>
      </c>
      <c r="AE3839" s="4">
        <v>1330</v>
      </c>
      <c r="AF3839" s="4">
        <v>2154</v>
      </c>
      <c r="AG3839" s="4">
        <v>2644</v>
      </c>
      <c r="AH3839" s="4">
        <v>2743</v>
      </c>
      <c r="AI3839" s="4">
        <v>2737</v>
      </c>
      <c r="AJ3839" s="4">
        <v>2628</v>
      </c>
      <c r="AK3839" s="4">
        <v>1615</v>
      </c>
      <c r="AL3839" s="4">
        <v>1665</v>
      </c>
      <c r="AM3839" s="4">
        <v>1509</v>
      </c>
      <c r="AN3839" s="4">
        <v>1279</v>
      </c>
    </row>
    <row r="3840" spans="1:40" ht="15" customHeight="1" x14ac:dyDescent="0.25">
      <c r="A3840" s="4" t="str">
        <f>EB[[#This Row],[unit]] &amp; "#" &amp; EB[[#This Row],[indic_nrg]] &amp; "#" &amp; EB[[#This Row],[product]] &amp; "#" &amp; EB[[#This Row],[geo]]</f>
        <v>TJ#B_101945#4100#CZ</v>
      </c>
      <c r="B3840" s="4" t="str">
        <f>VLOOKUP(EB[[#This Row],[product]],KS_DB[[product]:[KS]],5,FALSE)</f>
        <v>gas</v>
      </c>
      <c r="C3840" s="4" t="str">
        <f>VLOOKUP(EB[[#This Row],[product]],KS_DB[[product]:[KS]],6,FALSE)</f>
        <v>gas</v>
      </c>
      <c r="D3840" s="4">
        <f>VLOOKUP(EB[[#This Row],[product]],Carriers[],4,FALSE)</f>
        <v>1</v>
      </c>
      <c r="E3840" s="4">
        <f>VLOOKUP(EB[[#This Row],[indic_nrg]],Indicators[],4,FALSE)</f>
        <v>0</v>
      </c>
      <c r="F3840" s="4">
        <f>IFERROR(VLOOKUP(EB[[#This Row],[Source_carrier]],KS_DB[[product]:[KS]],6,FALSE),0)</f>
        <v>0</v>
      </c>
      <c r="G3840" s="4" t="s">
        <v>34</v>
      </c>
      <c r="H3840" s="4" t="s">
        <v>669</v>
      </c>
      <c r="I3840" s="4" t="s">
        <v>85</v>
      </c>
      <c r="J3840" s="4" t="s">
        <v>37</v>
      </c>
      <c r="K3840" s="4" t="s">
        <v>670</v>
      </c>
      <c r="L3840" s="4" t="s">
        <v>39</v>
      </c>
      <c r="M3840" s="4" t="s">
        <v>86</v>
      </c>
      <c r="N3840" s="4" t="s">
        <v>41</v>
      </c>
      <c r="O3840" s="4">
        <v>0</v>
      </c>
      <c r="P3840" s="4">
        <v>0</v>
      </c>
      <c r="Q3840" s="4">
        <v>3400</v>
      </c>
      <c r="R3840" s="4">
        <v>2479</v>
      </c>
      <c r="S3840" s="4">
        <v>379</v>
      </c>
      <c r="T3840" s="4">
        <v>654</v>
      </c>
      <c r="U3840" s="4">
        <v>1591</v>
      </c>
      <c r="V3840" s="4">
        <v>1365</v>
      </c>
      <c r="W3840" s="4">
        <v>1056</v>
      </c>
      <c r="X3840" s="4">
        <v>1130</v>
      </c>
      <c r="Y3840" s="4">
        <v>1053</v>
      </c>
      <c r="Z3840" s="4">
        <v>1076</v>
      </c>
      <c r="AA3840" s="4">
        <v>1116</v>
      </c>
      <c r="AB3840" s="4">
        <v>1055</v>
      </c>
      <c r="AC3840" s="4">
        <v>1017</v>
      </c>
      <c r="AD3840" s="4">
        <v>1244</v>
      </c>
      <c r="AE3840" s="4">
        <v>1330</v>
      </c>
      <c r="AF3840" s="4">
        <v>2154</v>
      </c>
      <c r="AG3840" s="4">
        <v>2644</v>
      </c>
      <c r="AH3840" s="4">
        <v>2743</v>
      </c>
      <c r="AI3840" s="4">
        <v>2737</v>
      </c>
      <c r="AJ3840" s="4">
        <v>2628</v>
      </c>
      <c r="AK3840" s="4">
        <v>1615</v>
      </c>
      <c r="AL3840" s="4">
        <v>1665</v>
      </c>
      <c r="AM3840" s="4">
        <v>1509</v>
      </c>
      <c r="AN3840" s="4">
        <v>1279</v>
      </c>
    </row>
    <row r="3841" spans="1:40" ht="15" customHeight="1" x14ac:dyDescent="0.25">
      <c r="A3841" s="4" t="str">
        <f>EB[[#This Row],[unit]] &amp; "#" &amp; EB[[#This Row],[indic_nrg]] &amp; "#" &amp; EB[[#This Row],[product]] &amp; "#" &amp; EB[[#This Row],[geo]]</f>
        <v>TJ#B_101945#6000#CZ</v>
      </c>
      <c r="B3841" s="4" t="str">
        <f>VLOOKUP(EB[[#This Row],[product]],KS_DB[[product]:[KS]],5,FALSE)</f>
        <v>electricity</v>
      </c>
      <c r="C3841" s="4" t="str">
        <f>VLOOKUP(EB[[#This Row],[product]],KS_DB[[product]:[KS]],6,FALSE)</f>
        <v>electricity</v>
      </c>
      <c r="D3841" s="4">
        <f>VLOOKUP(EB[[#This Row],[product]],Carriers[],4,FALSE)</f>
        <v>1</v>
      </c>
      <c r="E3841" s="4">
        <f>VLOOKUP(EB[[#This Row],[indic_nrg]],Indicators[],4,FALSE)</f>
        <v>0</v>
      </c>
      <c r="F3841" s="4">
        <f>IFERROR(VLOOKUP(EB[[#This Row],[Source_carrier]],KS_DB[[product]:[KS]],6,FALSE),0)</f>
        <v>0</v>
      </c>
      <c r="G3841" s="4" t="s">
        <v>34</v>
      </c>
      <c r="H3841" s="4" t="s">
        <v>669</v>
      </c>
      <c r="I3841" s="4" t="s">
        <v>127</v>
      </c>
      <c r="J3841" s="4" t="s">
        <v>37</v>
      </c>
      <c r="K3841" s="4" t="s">
        <v>670</v>
      </c>
      <c r="L3841" s="4" t="s">
        <v>39</v>
      </c>
      <c r="M3841" s="4" t="s">
        <v>128</v>
      </c>
      <c r="N3841" s="4" t="s">
        <v>41</v>
      </c>
      <c r="O3841" s="4">
        <v>0</v>
      </c>
      <c r="P3841" s="4">
        <v>0</v>
      </c>
      <c r="Q3841" s="4">
        <v>0</v>
      </c>
      <c r="R3841" s="4">
        <v>194</v>
      </c>
      <c r="S3841" s="4">
        <v>205</v>
      </c>
      <c r="T3841" s="4">
        <v>202</v>
      </c>
      <c r="U3841" s="4">
        <v>187</v>
      </c>
      <c r="V3841" s="4">
        <v>148</v>
      </c>
      <c r="W3841" s="4">
        <v>137</v>
      </c>
      <c r="X3841" s="4">
        <v>119</v>
      </c>
      <c r="Y3841" s="4">
        <v>108</v>
      </c>
      <c r="Z3841" s="4">
        <v>90</v>
      </c>
      <c r="AA3841" s="4">
        <v>122</v>
      </c>
      <c r="AB3841" s="4">
        <v>112</v>
      </c>
      <c r="AC3841" s="4">
        <v>112</v>
      </c>
      <c r="AD3841" s="4">
        <v>162</v>
      </c>
      <c r="AE3841" s="4">
        <v>176</v>
      </c>
      <c r="AF3841" s="4">
        <v>155</v>
      </c>
      <c r="AG3841" s="4">
        <v>140</v>
      </c>
      <c r="AH3841" s="4">
        <v>90</v>
      </c>
      <c r="AI3841" s="4">
        <v>130</v>
      </c>
      <c r="AJ3841" s="4">
        <v>122</v>
      </c>
      <c r="AK3841" s="4">
        <v>126</v>
      </c>
      <c r="AL3841" s="4">
        <v>122</v>
      </c>
      <c r="AM3841" s="4">
        <v>130</v>
      </c>
      <c r="AN3841" s="4">
        <v>144</v>
      </c>
    </row>
    <row r="3842" spans="1:40" ht="15" customHeight="1" x14ac:dyDescent="0.25">
      <c r="A3842" s="4" t="str">
        <f>EB[[#This Row],[unit]] &amp; "#" &amp; EB[[#This Row],[indic_nrg]] &amp; "#" &amp; EB[[#This Row],[product]] &amp; "#" &amp; EB[[#This Row],[geo]]</f>
        <v>TJ#B_101950#0000#CZ</v>
      </c>
      <c r="B3842" s="4" t="str">
        <f>VLOOKUP(EB[[#This Row],[product]],KS_DB[[product]:[KS]],5,FALSE)</f>
        <v>all</v>
      </c>
      <c r="C3842" s="4" t="str">
        <f>VLOOKUP(EB[[#This Row],[product]],KS_DB[[product]:[KS]],6,FALSE)</f>
        <v>all</v>
      </c>
      <c r="D3842" s="4">
        <f>VLOOKUP(EB[[#This Row],[product]],Carriers[],4,FALSE)</f>
        <v>0</v>
      </c>
      <c r="E3842" s="4">
        <f>VLOOKUP(EB[[#This Row],[indic_nrg]],Indicators[],4,FALSE)</f>
        <v>0</v>
      </c>
      <c r="F3842" s="4">
        <f>IFERROR(VLOOKUP(EB[[#This Row],[Source_carrier]],KS_DB[[product]:[KS]],6,FALSE),0)</f>
        <v>0</v>
      </c>
      <c r="G3842" s="4" t="s">
        <v>34</v>
      </c>
      <c r="H3842" s="4" t="s">
        <v>671</v>
      </c>
      <c r="I3842" s="4" t="s">
        <v>36</v>
      </c>
      <c r="J3842" s="4" t="s">
        <v>37</v>
      </c>
      <c r="K3842" s="4" t="s">
        <v>672</v>
      </c>
      <c r="L3842" s="4" t="s">
        <v>39</v>
      </c>
      <c r="M3842" s="4" t="s">
        <v>40</v>
      </c>
      <c r="N3842" s="4" t="s">
        <v>41</v>
      </c>
      <c r="O3842" s="4">
        <v>11401</v>
      </c>
      <c r="P3842" s="4">
        <v>8500</v>
      </c>
      <c r="Q3842" s="4">
        <v>9724</v>
      </c>
      <c r="R3842" s="4">
        <v>4180</v>
      </c>
      <c r="S3842" s="4">
        <v>4018</v>
      </c>
      <c r="T3842" s="4">
        <v>3438</v>
      </c>
      <c r="U3842" s="4">
        <v>3856</v>
      </c>
      <c r="V3842" s="4">
        <v>3542</v>
      </c>
      <c r="W3842" s="4">
        <v>3805</v>
      </c>
      <c r="X3842" s="4">
        <v>3557</v>
      </c>
      <c r="Y3842" s="4">
        <v>3697</v>
      </c>
      <c r="Z3842" s="4">
        <v>2862</v>
      </c>
      <c r="AA3842" s="4">
        <v>3250</v>
      </c>
      <c r="AB3842" s="4">
        <v>3312</v>
      </c>
      <c r="AC3842" s="4">
        <v>3362</v>
      </c>
      <c r="AD3842" s="4">
        <v>3298</v>
      </c>
      <c r="AE3842" s="4">
        <v>3251</v>
      </c>
      <c r="AF3842" s="4">
        <v>3406</v>
      </c>
      <c r="AG3842" s="4">
        <v>3341</v>
      </c>
      <c r="AH3842" s="4">
        <v>3298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</row>
    <row r="3843" spans="1:40" ht="15" customHeight="1" x14ac:dyDescent="0.25">
      <c r="A3843" s="4" t="str">
        <f>EB[[#This Row],[unit]] &amp; "#" &amp; EB[[#This Row],[indic_nrg]] &amp; "#" &amp; EB[[#This Row],[product]] &amp; "#" &amp; EB[[#This Row],[geo]]</f>
        <v>TJ#B_101950#2000#CZ</v>
      </c>
      <c r="B3843" s="4" t="str">
        <f>VLOOKUP(EB[[#This Row],[product]],KS_DB[[product]:[KS]],5,FALSE)</f>
        <v>solid</v>
      </c>
      <c r="C3843" s="4" t="str">
        <f>VLOOKUP(EB[[#This Row],[product]],KS_DB[[product]:[KS]],6,FALSE)</f>
        <v>solid</v>
      </c>
      <c r="D3843" s="4">
        <f>VLOOKUP(EB[[#This Row],[product]],Carriers[],4,FALSE)</f>
        <v>0</v>
      </c>
      <c r="E3843" s="4">
        <f>VLOOKUP(EB[[#This Row],[indic_nrg]],Indicators[],4,FALSE)</f>
        <v>0</v>
      </c>
      <c r="F3843" s="4">
        <f>IFERROR(VLOOKUP(EB[[#This Row],[Source_carrier]],KS_DB[[product]:[KS]],6,FALSE),0)</f>
        <v>0</v>
      </c>
      <c r="G3843" s="4" t="s">
        <v>34</v>
      </c>
      <c r="H3843" s="4" t="s">
        <v>671</v>
      </c>
      <c r="I3843" s="4" t="s">
        <v>18</v>
      </c>
      <c r="J3843" s="4" t="s">
        <v>37</v>
      </c>
      <c r="K3843" s="4" t="s">
        <v>672</v>
      </c>
      <c r="L3843" s="4" t="s">
        <v>39</v>
      </c>
      <c r="M3843" s="4" t="s">
        <v>42</v>
      </c>
      <c r="N3843" s="4" t="s">
        <v>41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28</v>
      </c>
      <c r="AB3843" s="4">
        <v>28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</row>
    <row r="3844" spans="1:40" ht="15" customHeight="1" x14ac:dyDescent="0.25">
      <c r="A3844" s="4" t="str">
        <f>EB[[#This Row],[unit]] &amp; "#" &amp; EB[[#This Row],[indic_nrg]] &amp; "#" &amp; EB[[#This Row],[product]] &amp; "#" &amp; EB[[#This Row],[geo]]</f>
        <v>TJ#B_101950#2100#CZ</v>
      </c>
      <c r="B3844" s="4" t="str">
        <f>VLOOKUP(EB[[#This Row],[product]],KS_DB[[product]:[KS]],5,FALSE)</f>
        <v>solid</v>
      </c>
      <c r="C3844" s="4" t="str">
        <f>VLOOKUP(EB[[#This Row],[product]],KS_DB[[product]:[KS]],6,FALSE)</f>
        <v>solid</v>
      </c>
      <c r="D3844" s="4">
        <f>VLOOKUP(EB[[#This Row],[product]],Carriers[],4,FALSE)</f>
        <v>0</v>
      </c>
      <c r="E3844" s="4">
        <f>VLOOKUP(EB[[#This Row],[indic_nrg]],Indicators[],4,FALSE)</f>
        <v>0</v>
      </c>
      <c r="F3844" s="4">
        <f>IFERROR(VLOOKUP(EB[[#This Row],[Source_carrier]],KS_DB[[product]:[KS]],6,FALSE),0)</f>
        <v>0</v>
      </c>
      <c r="G3844" s="4" t="s">
        <v>34</v>
      </c>
      <c r="H3844" s="4" t="s">
        <v>671</v>
      </c>
      <c r="I3844" s="4" t="s">
        <v>43</v>
      </c>
      <c r="J3844" s="4" t="s">
        <v>37</v>
      </c>
      <c r="K3844" s="4" t="s">
        <v>672</v>
      </c>
      <c r="L3844" s="4" t="s">
        <v>39</v>
      </c>
      <c r="M3844" s="4" t="s">
        <v>44</v>
      </c>
      <c r="N3844" s="4" t="s">
        <v>41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0</v>
      </c>
      <c r="Z3844" s="4">
        <v>0</v>
      </c>
      <c r="AA3844" s="4">
        <v>28</v>
      </c>
      <c r="AB3844" s="4">
        <v>28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</row>
    <row r="3845" spans="1:40" ht="15" customHeight="1" x14ac:dyDescent="0.25">
      <c r="A3845" s="4" t="str">
        <f>EB[[#This Row],[unit]] &amp; "#" &amp; EB[[#This Row],[indic_nrg]] &amp; "#" &amp; EB[[#This Row],[product]] &amp; "#" &amp; EB[[#This Row],[geo]]</f>
        <v>TJ#B_101950#2112#CZ</v>
      </c>
      <c r="B3845" s="4" t="str">
        <f>VLOOKUP(EB[[#This Row],[product]],KS_DB[[product]:[KS]],5,FALSE)</f>
        <v>solid</v>
      </c>
      <c r="C3845" s="4" t="str">
        <f>VLOOKUP(EB[[#This Row],[product]],KS_DB[[product]:[KS]],6,FALSE)</f>
        <v>solid</v>
      </c>
      <c r="D3845" s="4">
        <f>VLOOKUP(EB[[#This Row],[product]],Carriers[],4,FALSE)</f>
        <v>1</v>
      </c>
      <c r="E3845" s="4">
        <f>VLOOKUP(EB[[#This Row],[indic_nrg]],Indicators[],4,FALSE)</f>
        <v>0</v>
      </c>
      <c r="F3845" s="4">
        <f>IFERROR(VLOOKUP(EB[[#This Row],[Source_carrier]],KS_DB[[product]:[KS]],6,FALSE),0)</f>
        <v>0</v>
      </c>
      <c r="G3845" s="4" t="s">
        <v>34</v>
      </c>
      <c r="H3845" s="4" t="s">
        <v>671</v>
      </c>
      <c r="I3845" s="4" t="s">
        <v>45</v>
      </c>
      <c r="J3845" s="4" t="s">
        <v>37</v>
      </c>
      <c r="K3845" s="4" t="s">
        <v>672</v>
      </c>
      <c r="L3845" s="4" t="s">
        <v>39</v>
      </c>
      <c r="M3845" s="4" t="s">
        <v>46</v>
      </c>
      <c r="N3845" s="4" t="s">
        <v>41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</row>
    <row r="3846" spans="1:40" ht="15" customHeight="1" x14ac:dyDescent="0.25">
      <c r="A3846" s="4" t="str">
        <f>EB[[#This Row],[unit]] &amp; "#" &amp; EB[[#This Row],[indic_nrg]] &amp; "#" &amp; EB[[#This Row],[product]] &amp; "#" &amp; EB[[#This Row],[geo]]</f>
        <v>TJ#B_101950#2115#CZ</v>
      </c>
      <c r="B3846" s="4" t="str">
        <f>VLOOKUP(EB[[#This Row],[product]],KS_DB[[product]:[KS]],5,FALSE)</f>
        <v>solid</v>
      </c>
      <c r="C3846" s="4" t="str">
        <f>VLOOKUP(EB[[#This Row],[product]],KS_DB[[product]:[KS]],6,FALSE)</f>
        <v>solid</v>
      </c>
      <c r="D3846" s="4">
        <f>VLOOKUP(EB[[#This Row],[product]],Carriers[],4,FALSE)</f>
        <v>1</v>
      </c>
      <c r="E3846" s="4">
        <f>VLOOKUP(EB[[#This Row],[indic_nrg]],Indicators[],4,FALSE)</f>
        <v>0</v>
      </c>
      <c r="F3846" s="4">
        <f>IFERROR(VLOOKUP(EB[[#This Row],[Source_carrier]],KS_DB[[product]:[KS]],6,FALSE),0)</f>
        <v>0</v>
      </c>
      <c r="G3846" s="4" t="s">
        <v>34</v>
      </c>
      <c r="H3846" s="4" t="s">
        <v>671</v>
      </c>
      <c r="I3846" s="4" t="s">
        <v>47</v>
      </c>
      <c r="J3846" s="4" t="s">
        <v>37</v>
      </c>
      <c r="K3846" s="4" t="s">
        <v>672</v>
      </c>
      <c r="L3846" s="4" t="s">
        <v>39</v>
      </c>
      <c r="M3846" s="4" t="s">
        <v>48</v>
      </c>
      <c r="N3846" s="4" t="s">
        <v>41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</row>
    <row r="3847" spans="1:40" ht="15" customHeight="1" x14ac:dyDescent="0.25">
      <c r="A3847" s="4" t="str">
        <f>EB[[#This Row],[unit]] &amp; "#" &amp; EB[[#This Row],[indic_nrg]] &amp; "#" &amp; EB[[#This Row],[product]] &amp; "#" &amp; EB[[#This Row],[geo]]</f>
        <v>TJ#B_101950#2116#CZ</v>
      </c>
      <c r="B3847" s="4" t="str">
        <f>VLOOKUP(EB[[#This Row],[product]],KS_DB[[product]:[KS]],5,FALSE)</f>
        <v>solid</v>
      </c>
      <c r="C3847" s="4" t="str">
        <f>VLOOKUP(EB[[#This Row],[product]],KS_DB[[product]:[KS]],6,FALSE)</f>
        <v>solid</v>
      </c>
      <c r="D3847" s="4">
        <f>VLOOKUP(EB[[#This Row],[product]],Carriers[],4,FALSE)</f>
        <v>1</v>
      </c>
      <c r="E3847" s="4">
        <f>VLOOKUP(EB[[#This Row],[indic_nrg]],Indicators[],4,FALSE)</f>
        <v>0</v>
      </c>
      <c r="F3847" s="4">
        <f>IFERROR(VLOOKUP(EB[[#This Row],[Source_carrier]],KS_DB[[product]:[KS]],6,FALSE),0)</f>
        <v>0</v>
      </c>
      <c r="G3847" s="4" t="s">
        <v>34</v>
      </c>
      <c r="H3847" s="4" t="s">
        <v>671</v>
      </c>
      <c r="I3847" s="4" t="s">
        <v>49</v>
      </c>
      <c r="J3847" s="4" t="s">
        <v>37</v>
      </c>
      <c r="K3847" s="4" t="s">
        <v>672</v>
      </c>
      <c r="L3847" s="4" t="s">
        <v>39</v>
      </c>
      <c r="M3847" s="4" t="s">
        <v>50</v>
      </c>
      <c r="N3847" s="4" t="s">
        <v>41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</row>
    <row r="3848" spans="1:40" ht="15" customHeight="1" x14ac:dyDescent="0.25">
      <c r="A3848" s="4" t="str">
        <f>EB[[#This Row],[unit]] &amp; "#" &amp; EB[[#This Row],[indic_nrg]] &amp; "#" &amp; EB[[#This Row],[product]] &amp; "#" &amp; EB[[#This Row],[geo]]</f>
        <v>TJ#B_101950#2117#CZ</v>
      </c>
      <c r="B3848" s="4" t="str">
        <f>VLOOKUP(EB[[#This Row],[product]],KS_DB[[product]:[KS]],5,FALSE)</f>
        <v>solid</v>
      </c>
      <c r="C3848" s="4" t="str">
        <f>VLOOKUP(EB[[#This Row],[product]],KS_DB[[product]:[KS]],6,FALSE)</f>
        <v>solid</v>
      </c>
      <c r="D3848" s="4">
        <f>VLOOKUP(EB[[#This Row],[product]],Carriers[],4,FALSE)</f>
        <v>1</v>
      </c>
      <c r="E3848" s="4">
        <f>VLOOKUP(EB[[#This Row],[indic_nrg]],Indicators[],4,FALSE)</f>
        <v>0</v>
      </c>
      <c r="F3848" s="4">
        <f>IFERROR(VLOOKUP(EB[[#This Row],[Source_carrier]],KS_DB[[product]:[KS]],6,FALSE),0)</f>
        <v>0</v>
      </c>
      <c r="G3848" s="4" t="s">
        <v>34</v>
      </c>
      <c r="H3848" s="4" t="s">
        <v>671</v>
      </c>
      <c r="I3848" s="4" t="s">
        <v>51</v>
      </c>
      <c r="J3848" s="4" t="s">
        <v>37</v>
      </c>
      <c r="K3848" s="4" t="s">
        <v>672</v>
      </c>
      <c r="L3848" s="4" t="s">
        <v>39</v>
      </c>
      <c r="M3848" s="4" t="s">
        <v>52</v>
      </c>
      <c r="N3848" s="4" t="s">
        <v>41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</row>
    <row r="3849" spans="1:40" ht="15" customHeight="1" x14ac:dyDescent="0.25">
      <c r="A3849" s="4" t="str">
        <f>EB[[#This Row],[unit]] &amp; "#" &amp; EB[[#This Row],[indic_nrg]] &amp; "#" &amp; EB[[#This Row],[product]] &amp; "#" &amp; EB[[#This Row],[geo]]</f>
        <v>TJ#B_101950#2118#CZ</v>
      </c>
      <c r="B3849" s="4" t="str">
        <f>VLOOKUP(EB[[#This Row],[product]],KS_DB[[product]:[KS]],5,FALSE)</f>
        <v>solid</v>
      </c>
      <c r="C3849" s="4" t="str">
        <f>VLOOKUP(EB[[#This Row],[product]],KS_DB[[product]:[KS]],6,FALSE)</f>
        <v>solid</v>
      </c>
      <c r="D3849" s="4">
        <f>VLOOKUP(EB[[#This Row],[product]],Carriers[],4,FALSE)</f>
        <v>1</v>
      </c>
      <c r="E3849" s="4">
        <f>VLOOKUP(EB[[#This Row],[indic_nrg]],Indicators[],4,FALSE)</f>
        <v>0</v>
      </c>
      <c r="F3849" s="4">
        <f>IFERROR(VLOOKUP(EB[[#This Row],[Source_carrier]],KS_DB[[product]:[KS]],6,FALSE),0)</f>
        <v>0</v>
      </c>
      <c r="G3849" s="4" t="s">
        <v>34</v>
      </c>
      <c r="H3849" s="4" t="s">
        <v>671</v>
      </c>
      <c r="I3849" s="4" t="s">
        <v>53</v>
      </c>
      <c r="J3849" s="4" t="s">
        <v>37</v>
      </c>
      <c r="K3849" s="4" t="s">
        <v>672</v>
      </c>
      <c r="L3849" s="4" t="s">
        <v>39</v>
      </c>
      <c r="M3849" s="4" t="s">
        <v>54</v>
      </c>
      <c r="N3849" s="4" t="s">
        <v>41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</row>
    <row r="3850" spans="1:40" ht="15" customHeight="1" x14ac:dyDescent="0.25">
      <c r="A3850" s="4" t="str">
        <f>EB[[#This Row],[unit]] &amp; "#" &amp; EB[[#This Row],[indic_nrg]] &amp; "#" &amp; EB[[#This Row],[product]] &amp; "#" &amp; EB[[#This Row],[geo]]</f>
        <v>TJ#B_101950#2121#CZ</v>
      </c>
      <c r="B3850" s="4" t="str">
        <f>VLOOKUP(EB[[#This Row],[product]],KS_DB[[product]:[KS]],5,FALSE)</f>
        <v>solid</v>
      </c>
      <c r="C3850" s="4" t="str">
        <f>VLOOKUP(EB[[#This Row],[product]],KS_DB[[product]:[KS]],6,FALSE)</f>
        <v>solid</v>
      </c>
      <c r="D3850" s="4">
        <f>VLOOKUP(EB[[#This Row],[product]],Carriers[],4,FALSE)</f>
        <v>1</v>
      </c>
      <c r="E3850" s="4">
        <f>VLOOKUP(EB[[#This Row],[indic_nrg]],Indicators[],4,FALSE)</f>
        <v>0</v>
      </c>
      <c r="F3850" s="4">
        <f>IFERROR(VLOOKUP(EB[[#This Row],[Source_carrier]],KS_DB[[product]:[KS]],6,FALSE),0)</f>
        <v>0</v>
      </c>
      <c r="G3850" s="4" t="s">
        <v>34</v>
      </c>
      <c r="H3850" s="4" t="s">
        <v>671</v>
      </c>
      <c r="I3850" s="4" t="s">
        <v>55</v>
      </c>
      <c r="J3850" s="4" t="s">
        <v>37</v>
      </c>
      <c r="K3850" s="4" t="s">
        <v>672</v>
      </c>
      <c r="L3850" s="4" t="s">
        <v>39</v>
      </c>
      <c r="M3850" s="4" t="s">
        <v>56</v>
      </c>
      <c r="N3850" s="4" t="s">
        <v>41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28</v>
      </c>
      <c r="AB3850" s="4">
        <v>28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</row>
    <row r="3851" spans="1:40" ht="15" customHeight="1" x14ac:dyDescent="0.25">
      <c r="A3851" s="4" t="str">
        <f>EB[[#This Row],[unit]] &amp; "#" &amp; EB[[#This Row],[indic_nrg]] &amp; "#" &amp; EB[[#This Row],[product]] &amp; "#" &amp; EB[[#This Row],[geo]]</f>
        <v>TJ#B_101950#2122#CZ</v>
      </c>
      <c r="B3851" s="4" t="str">
        <f>VLOOKUP(EB[[#This Row],[product]],KS_DB[[product]:[KS]],5,FALSE)</f>
        <v>solid</v>
      </c>
      <c r="C3851" s="4" t="str">
        <f>VLOOKUP(EB[[#This Row],[product]],KS_DB[[product]:[KS]],6,FALSE)</f>
        <v>solid</v>
      </c>
      <c r="D3851" s="4">
        <f>VLOOKUP(EB[[#This Row],[product]],Carriers[],4,FALSE)</f>
        <v>1</v>
      </c>
      <c r="E3851" s="4">
        <f>VLOOKUP(EB[[#This Row],[indic_nrg]],Indicators[],4,FALSE)</f>
        <v>0</v>
      </c>
      <c r="F3851" s="4">
        <f>IFERROR(VLOOKUP(EB[[#This Row],[Source_carrier]],KS_DB[[product]:[KS]],6,FALSE),0)</f>
        <v>0</v>
      </c>
      <c r="G3851" s="4" t="s">
        <v>34</v>
      </c>
      <c r="H3851" s="4" t="s">
        <v>671</v>
      </c>
      <c r="I3851" s="4" t="s">
        <v>57</v>
      </c>
      <c r="J3851" s="4" t="s">
        <v>37</v>
      </c>
      <c r="K3851" s="4" t="s">
        <v>672</v>
      </c>
      <c r="L3851" s="4" t="s">
        <v>39</v>
      </c>
      <c r="M3851" s="4" t="s">
        <v>58</v>
      </c>
      <c r="N3851" s="4" t="s">
        <v>41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0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</row>
    <row r="3852" spans="1:40" ht="15" customHeight="1" x14ac:dyDescent="0.25">
      <c r="A3852" s="4" t="str">
        <f>EB[[#This Row],[unit]] &amp; "#" &amp; EB[[#This Row],[indic_nrg]] &amp; "#" &amp; EB[[#This Row],[product]] &amp; "#" &amp; EB[[#This Row],[geo]]</f>
        <v>TJ#B_101950#2130#CZ</v>
      </c>
      <c r="B3852" s="4" t="str">
        <f>VLOOKUP(EB[[#This Row],[product]],KS_DB[[product]:[KS]],5,FALSE)</f>
        <v>solid</v>
      </c>
      <c r="C3852" s="4" t="str">
        <f>VLOOKUP(EB[[#This Row],[product]],KS_DB[[product]:[KS]],6,FALSE)</f>
        <v>solid</v>
      </c>
      <c r="D3852" s="4">
        <f>VLOOKUP(EB[[#This Row],[product]],Carriers[],4,FALSE)</f>
        <v>1</v>
      </c>
      <c r="E3852" s="4">
        <f>VLOOKUP(EB[[#This Row],[indic_nrg]],Indicators[],4,FALSE)</f>
        <v>0</v>
      </c>
      <c r="F3852" s="4">
        <f>IFERROR(VLOOKUP(EB[[#This Row],[Source_carrier]],KS_DB[[product]:[KS]],6,FALSE),0)</f>
        <v>0</v>
      </c>
      <c r="G3852" s="4" t="s">
        <v>34</v>
      </c>
      <c r="H3852" s="4" t="s">
        <v>671</v>
      </c>
      <c r="I3852" s="4" t="s">
        <v>59</v>
      </c>
      <c r="J3852" s="4" t="s">
        <v>37</v>
      </c>
      <c r="K3852" s="4" t="s">
        <v>672</v>
      </c>
      <c r="L3852" s="4" t="s">
        <v>39</v>
      </c>
      <c r="M3852" s="4" t="s">
        <v>60</v>
      </c>
      <c r="N3852" s="4" t="s">
        <v>41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  <c r="Y3852" s="4">
        <v>0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</row>
    <row r="3853" spans="1:40" ht="15" customHeight="1" x14ac:dyDescent="0.25">
      <c r="A3853" s="4" t="str">
        <f>EB[[#This Row],[unit]] &amp; "#" &amp; EB[[#This Row],[indic_nrg]] &amp; "#" &amp; EB[[#This Row],[product]] &amp; "#" &amp; EB[[#This Row],[geo]]</f>
        <v>TJ#B_101950#2200#CZ</v>
      </c>
      <c r="B3853" s="4" t="str">
        <f>VLOOKUP(EB[[#This Row],[product]],KS_DB[[product]:[KS]],5,FALSE)</f>
        <v>solid</v>
      </c>
      <c r="C3853" s="4" t="str">
        <f>VLOOKUP(EB[[#This Row],[product]],KS_DB[[product]:[KS]],6,FALSE)</f>
        <v>solid</v>
      </c>
      <c r="D3853" s="4">
        <f>VLOOKUP(EB[[#This Row],[product]],Carriers[],4,FALSE)</f>
        <v>0</v>
      </c>
      <c r="E3853" s="4">
        <f>VLOOKUP(EB[[#This Row],[indic_nrg]],Indicators[],4,FALSE)</f>
        <v>0</v>
      </c>
      <c r="F3853" s="4">
        <f>IFERROR(VLOOKUP(EB[[#This Row],[Source_carrier]],KS_DB[[product]:[KS]],6,FALSE),0)</f>
        <v>0</v>
      </c>
      <c r="G3853" s="4" t="s">
        <v>34</v>
      </c>
      <c r="H3853" s="4" t="s">
        <v>671</v>
      </c>
      <c r="I3853" s="4" t="s">
        <v>61</v>
      </c>
      <c r="J3853" s="4" t="s">
        <v>37</v>
      </c>
      <c r="K3853" s="4" t="s">
        <v>672</v>
      </c>
      <c r="L3853" s="4" t="s">
        <v>39</v>
      </c>
      <c r="M3853" s="4" t="s">
        <v>62</v>
      </c>
      <c r="N3853" s="4" t="s">
        <v>41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</row>
    <row r="3854" spans="1:40" ht="15" customHeight="1" x14ac:dyDescent="0.25">
      <c r="A3854" s="4" t="str">
        <f>EB[[#This Row],[unit]] &amp; "#" &amp; EB[[#This Row],[indic_nrg]] &amp; "#" &amp; EB[[#This Row],[product]] &amp; "#" &amp; EB[[#This Row],[geo]]</f>
        <v>TJ#B_101950#2210#CZ</v>
      </c>
      <c r="B3854" s="4" t="str">
        <f>VLOOKUP(EB[[#This Row],[product]],KS_DB[[product]:[KS]],5,FALSE)</f>
        <v>solid</v>
      </c>
      <c r="C3854" s="4" t="str">
        <f>VLOOKUP(EB[[#This Row],[product]],KS_DB[[product]:[KS]],6,FALSE)</f>
        <v>solid</v>
      </c>
      <c r="D3854" s="4">
        <f>VLOOKUP(EB[[#This Row],[product]],Carriers[],4,FALSE)</f>
        <v>1</v>
      </c>
      <c r="E3854" s="4">
        <f>VLOOKUP(EB[[#This Row],[indic_nrg]],Indicators[],4,FALSE)</f>
        <v>0</v>
      </c>
      <c r="F3854" s="4">
        <f>IFERROR(VLOOKUP(EB[[#This Row],[Source_carrier]],KS_DB[[product]:[KS]],6,FALSE),0)</f>
        <v>0</v>
      </c>
      <c r="G3854" s="4" t="s">
        <v>34</v>
      </c>
      <c r="H3854" s="4" t="s">
        <v>671</v>
      </c>
      <c r="I3854" s="4" t="s">
        <v>63</v>
      </c>
      <c r="J3854" s="4" t="s">
        <v>37</v>
      </c>
      <c r="K3854" s="4" t="s">
        <v>672</v>
      </c>
      <c r="L3854" s="4" t="s">
        <v>39</v>
      </c>
      <c r="M3854" s="4" t="s">
        <v>64</v>
      </c>
      <c r="N3854" s="4" t="s">
        <v>41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</row>
    <row r="3855" spans="1:40" ht="15" customHeight="1" x14ac:dyDescent="0.25">
      <c r="A3855" s="4" t="str">
        <f>EB[[#This Row],[unit]] &amp; "#" &amp; EB[[#This Row],[indic_nrg]] &amp; "#" &amp; EB[[#This Row],[product]] &amp; "#" &amp; EB[[#This Row],[geo]]</f>
        <v>TJ#B_101950#2230#CZ</v>
      </c>
      <c r="B3855" s="4" t="str">
        <f>VLOOKUP(EB[[#This Row],[product]],KS_DB[[product]:[KS]],5,FALSE)</f>
        <v>solid</v>
      </c>
      <c r="C3855" s="4" t="str">
        <f>VLOOKUP(EB[[#This Row],[product]],KS_DB[[product]:[KS]],6,FALSE)</f>
        <v>solid</v>
      </c>
      <c r="D3855" s="4">
        <f>VLOOKUP(EB[[#This Row],[product]],Carriers[],4,FALSE)</f>
        <v>1</v>
      </c>
      <c r="E3855" s="4">
        <f>VLOOKUP(EB[[#This Row],[indic_nrg]],Indicators[],4,FALSE)</f>
        <v>0</v>
      </c>
      <c r="F3855" s="4">
        <f>IFERROR(VLOOKUP(EB[[#This Row],[Source_carrier]],KS_DB[[product]:[KS]],6,FALSE),0)</f>
        <v>0</v>
      </c>
      <c r="G3855" s="4" t="s">
        <v>34</v>
      </c>
      <c r="H3855" s="4" t="s">
        <v>671</v>
      </c>
      <c r="I3855" s="4" t="s">
        <v>65</v>
      </c>
      <c r="J3855" s="4" t="s">
        <v>37</v>
      </c>
      <c r="K3855" s="4" t="s">
        <v>672</v>
      </c>
      <c r="L3855" s="4" t="s">
        <v>39</v>
      </c>
      <c r="M3855" s="4" t="s">
        <v>66</v>
      </c>
      <c r="N3855" s="4" t="s">
        <v>41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</row>
    <row r="3856" spans="1:40" ht="15" customHeight="1" x14ac:dyDescent="0.25">
      <c r="A3856" s="4" t="str">
        <f>EB[[#This Row],[unit]] &amp; "#" &amp; EB[[#This Row],[indic_nrg]] &amp; "#" &amp; EB[[#This Row],[product]] &amp; "#" &amp; EB[[#This Row],[geo]]</f>
        <v>TJ#B_101950#2310#CZ</v>
      </c>
      <c r="B3856" s="4" t="str">
        <f>VLOOKUP(EB[[#This Row],[product]],KS_DB[[product]:[KS]],5,FALSE)</f>
        <v>solid</v>
      </c>
      <c r="C3856" s="4" t="str">
        <f>VLOOKUP(EB[[#This Row],[product]],KS_DB[[product]:[KS]],6,FALSE)</f>
        <v>solid</v>
      </c>
      <c r="D3856" s="4">
        <f>VLOOKUP(EB[[#This Row],[product]],Carriers[],4,FALSE)</f>
        <v>1</v>
      </c>
      <c r="E3856" s="4">
        <f>VLOOKUP(EB[[#This Row],[indic_nrg]],Indicators[],4,FALSE)</f>
        <v>0</v>
      </c>
      <c r="F3856" s="4">
        <f>IFERROR(VLOOKUP(EB[[#This Row],[Source_carrier]],KS_DB[[product]:[KS]],6,FALSE),0)</f>
        <v>0</v>
      </c>
      <c r="G3856" s="4" t="s">
        <v>34</v>
      </c>
      <c r="H3856" s="4" t="s">
        <v>671</v>
      </c>
      <c r="I3856" s="4" t="s">
        <v>67</v>
      </c>
      <c r="J3856" s="4" t="s">
        <v>37</v>
      </c>
      <c r="K3856" s="4" t="s">
        <v>672</v>
      </c>
      <c r="L3856" s="4" t="s">
        <v>39</v>
      </c>
      <c r="M3856" s="4" t="s">
        <v>68</v>
      </c>
      <c r="N3856" s="4" t="s">
        <v>41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</row>
    <row r="3857" spans="1:40" ht="15" customHeight="1" x14ac:dyDescent="0.25">
      <c r="A3857" s="4" t="str">
        <f>EB[[#This Row],[unit]] &amp; "#" &amp; EB[[#This Row],[indic_nrg]] &amp; "#" &amp; EB[[#This Row],[product]] &amp; "#" &amp; EB[[#This Row],[geo]]</f>
        <v>TJ#B_101950#2330#CZ</v>
      </c>
      <c r="B3857" s="4" t="str">
        <f>VLOOKUP(EB[[#This Row],[product]],KS_DB[[product]:[KS]],5,FALSE)</f>
        <v>solid</v>
      </c>
      <c r="C3857" s="4" t="str">
        <f>VLOOKUP(EB[[#This Row],[product]],KS_DB[[product]:[KS]],6,FALSE)</f>
        <v>solid</v>
      </c>
      <c r="D3857" s="4">
        <f>VLOOKUP(EB[[#This Row],[product]],Carriers[],4,FALSE)</f>
        <v>1</v>
      </c>
      <c r="E3857" s="4">
        <f>VLOOKUP(EB[[#This Row],[indic_nrg]],Indicators[],4,FALSE)</f>
        <v>0</v>
      </c>
      <c r="F3857" s="4">
        <f>IFERROR(VLOOKUP(EB[[#This Row],[Source_carrier]],KS_DB[[product]:[KS]],6,FALSE),0)</f>
        <v>0</v>
      </c>
      <c r="G3857" s="4" t="s">
        <v>34</v>
      </c>
      <c r="H3857" s="4" t="s">
        <v>671</v>
      </c>
      <c r="I3857" s="4" t="s">
        <v>69</v>
      </c>
      <c r="J3857" s="4" t="s">
        <v>37</v>
      </c>
      <c r="K3857" s="4" t="s">
        <v>672</v>
      </c>
      <c r="L3857" s="4" t="s">
        <v>39</v>
      </c>
      <c r="M3857" s="4" t="s">
        <v>70</v>
      </c>
      <c r="N3857" s="4" t="s">
        <v>41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</row>
    <row r="3858" spans="1:40" ht="15" customHeight="1" x14ac:dyDescent="0.25">
      <c r="A3858" s="4" t="str">
        <f>EB[[#This Row],[unit]] &amp; "#" &amp; EB[[#This Row],[indic_nrg]] &amp; "#" &amp; EB[[#This Row],[product]] &amp; "#" &amp; EB[[#This Row],[geo]]</f>
        <v>TJ#B_101950#2410#CZ</v>
      </c>
      <c r="B3858" s="4" t="str">
        <f>VLOOKUP(EB[[#This Row],[product]],KS_DB[[product]:[KS]],5,FALSE)</f>
        <v>solid</v>
      </c>
      <c r="C3858" s="4" t="str">
        <f>VLOOKUP(EB[[#This Row],[product]],KS_DB[[product]:[KS]],6,FALSE)</f>
        <v>solid</v>
      </c>
      <c r="D3858" s="4">
        <f>VLOOKUP(EB[[#This Row],[product]],Carriers[],4,FALSE)</f>
        <v>1</v>
      </c>
      <c r="E3858" s="4">
        <f>VLOOKUP(EB[[#This Row],[indic_nrg]],Indicators[],4,FALSE)</f>
        <v>0</v>
      </c>
      <c r="F3858" s="4">
        <f>IFERROR(VLOOKUP(EB[[#This Row],[Source_carrier]],KS_DB[[product]:[KS]],6,FALSE),0)</f>
        <v>0</v>
      </c>
      <c r="G3858" s="4" t="s">
        <v>34</v>
      </c>
      <c r="H3858" s="4" t="s">
        <v>671</v>
      </c>
      <c r="I3858" s="4" t="s">
        <v>71</v>
      </c>
      <c r="J3858" s="4" t="s">
        <v>37</v>
      </c>
      <c r="K3858" s="4" t="s">
        <v>672</v>
      </c>
      <c r="L3858" s="4" t="s">
        <v>39</v>
      </c>
      <c r="M3858" s="4" t="s">
        <v>72</v>
      </c>
      <c r="N3858" s="4" t="s">
        <v>41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</row>
    <row r="3859" spans="1:40" ht="15" customHeight="1" x14ac:dyDescent="0.25">
      <c r="A3859" s="4" t="str">
        <f>EB[[#This Row],[unit]] &amp; "#" &amp; EB[[#This Row],[indic_nrg]] &amp; "#" &amp; EB[[#This Row],[product]] &amp; "#" &amp; EB[[#This Row],[geo]]</f>
        <v>TJ#B_101950#3000#CZ</v>
      </c>
      <c r="B3859" s="4" t="str">
        <f>VLOOKUP(EB[[#This Row],[product]],KS_DB[[product]:[KS]],5,FALSE)</f>
        <v>liquid</v>
      </c>
      <c r="C3859" s="4" t="str">
        <f>VLOOKUP(EB[[#This Row],[product]],KS_DB[[product]:[KS]],6,FALSE)</f>
        <v>liquid</v>
      </c>
      <c r="D3859" s="4">
        <f>VLOOKUP(EB[[#This Row],[product]],Carriers[],4,FALSE)</f>
        <v>0</v>
      </c>
      <c r="E3859" s="4">
        <f>VLOOKUP(EB[[#This Row],[indic_nrg]],Indicators[],4,FALSE)</f>
        <v>0</v>
      </c>
      <c r="F3859" s="4">
        <f>IFERROR(VLOOKUP(EB[[#This Row],[Source_carrier]],KS_DB[[product]:[KS]],6,FALSE),0)</f>
        <v>0</v>
      </c>
      <c r="G3859" s="4" t="s">
        <v>34</v>
      </c>
      <c r="H3859" s="4" t="s">
        <v>671</v>
      </c>
      <c r="I3859" s="4" t="s">
        <v>73</v>
      </c>
      <c r="J3859" s="4" t="s">
        <v>37</v>
      </c>
      <c r="K3859" s="4" t="s">
        <v>672</v>
      </c>
      <c r="L3859" s="4" t="s">
        <v>39</v>
      </c>
      <c r="M3859" s="4" t="s">
        <v>74</v>
      </c>
      <c r="N3859" s="4" t="s">
        <v>41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</row>
    <row r="3860" spans="1:40" ht="15" customHeight="1" x14ac:dyDescent="0.25">
      <c r="A3860" s="4" t="str">
        <f>EB[[#This Row],[unit]] &amp; "#" &amp; EB[[#This Row],[indic_nrg]] &amp; "#" &amp; EB[[#This Row],[product]] &amp; "#" &amp; EB[[#This Row],[geo]]</f>
        <v>TJ#B_101950#3200#CZ</v>
      </c>
      <c r="B3860" s="4" t="str">
        <f>VLOOKUP(EB[[#This Row],[product]],KS_DB[[product]:[KS]],5,FALSE)</f>
        <v>liquid</v>
      </c>
      <c r="C3860" s="4" t="str">
        <f>VLOOKUP(EB[[#This Row],[product]],KS_DB[[product]:[KS]],6,FALSE)</f>
        <v>liquid</v>
      </c>
      <c r="D3860" s="4">
        <f>VLOOKUP(EB[[#This Row],[product]],Carriers[],4,FALSE)</f>
        <v>0</v>
      </c>
      <c r="E3860" s="4">
        <f>VLOOKUP(EB[[#This Row],[indic_nrg]],Indicators[],4,FALSE)</f>
        <v>0</v>
      </c>
      <c r="F3860" s="4">
        <f>IFERROR(VLOOKUP(EB[[#This Row],[Source_carrier]],KS_DB[[product]:[KS]],6,FALSE),0)</f>
        <v>0</v>
      </c>
      <c r="G3860" s="4" t="s">
        <v>34</v>
      </c>
      <c r="H3860" s="4" t="s">
        <v>671</v>
      </c>
      <c r="I3860" s="4" t="s">
        <v>75</v>
      </c>
      <c r="J3860" s="4" t="s">
        <v>37</v>
      </c>
      <c r="K3860" s="4" t="s">
        <v>672</v>
      </c>
      <c r="L3860" s="4" t="s">
        <v>39</v>
      </c>
      <c r="M3860" s="4" t="s">
        <v>76</v>
      </c>
      <c r="N3860" s="4" t="s">
        <v>41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</row>
    <row r="3861" spans="1:40" ht="15" customHeight="1" x14ac:dyDescent="0.25">
      <c r="A3861" s="4" t="str">
        <f>EB[[#This Row],[unit]] &amp; "#" &amp; EB[[#This Row],[indic_nrg]] &amp; "#" &amp; EB[[#This Row],[product]] &amp; "#" &amp; EB[[#This Row],[geo]]</f>
        <v>TJ#B_101950#3260#CZ</v>
      </c>
      <c r="B3861" s="4" t="str">
        <f>VLOOKUP(EB[[#This Row],[product]],KS_DB[[product]:[KS]],5,FALSE)</f>
        <v>liquid</v>
      </c>
      <c r="C3861" s="4" t="str">
        <f>VLOOKUP(EB[[#This Row],[product]],KS_DB[[product]:[KS]],6,FALSE)</f>
        <v>diesel</v>
      </c>
      <c r="D3861" s="4">
        <f>VLOOKUP(EB[[#This Row],[product]],Carriers[],4,FALSE)</f>
        <v>1</v>
      </c>
      <c r="E3861" s="4">
        <f>VLOOKUP(EB[[#This Row],[indic_nrg]],Indicators[],4,FALSE)</f>
        <v>0</v>
      </c>
      <c r="F3861" s="4">
        <f>IFERROR(VLOOKUP(EB[[#This Row],[Source_carrier]],KS_DB[[product]:[KS]],6,FALSE),0)</f>
        <v>0</v>
      </c>
      <c r="G3861" s="4" t="s">
        <v>34</v>
      </c>
      <c r="H3861" s="4" t="s">
        <v>671</v>
      </c>
      <c r="I3861" s="4" t="s">
        <v>79</v>
      </c>
      <c r="J3861" s="4" t="s">
        <v>37</v>
      </c>
      <c r="K3861" s="4" t="s">
        <v>672</v>
      </c>
      <c r="L3861" s="4" t="s">
        <v>39</v>
      </c>
      <c r="M3861" s="4" t="s">
        <v>80</v>
      </c>
      <c r="N3861" s="4" t="s">
        <v>41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</row>
    <row r="3862" spans="1:40" ht="15" customHeight="1" x14ac:dyDescent="0.25">
      <c r="A3862" s="4" t="str">
        <f>EB[[#This Row],[unit]] &amp; "#" &amp; EB[[#This Row],[indic_nrg]] &amp; "#" &amp; EB[[#This Row],[product]] &amp; "#" &amp; EB[[#This Row],[geo]]</f>
        <v>TJ#B_101950#3270A#CZ</v>
      </c>
      <c r="B3862" s="4" t="str">
        <f>VLOOKUP(EB[[#This Row],[product]],KS_DB[[product]:[KS]],5,FALSE)</f>
        <v>liquid</v>
      </c>
      <c r="C3862" s="4" t="str">
        <f>VLOOKUP(EB[[#This Row],[product]],KS_DB[[product]:[KS]],6,FALSE)</f>
        <v>liquid</v>
      </c>
      <c r="D3862" s="4">
        <f>VLOOKUP(EB[[#This Row],[product]],Carriers[],4,FALSE)</f>
        <v>1</v>
      </c>
      <c r="E3862" s="4">
        <f>VLOOKUP(EB[[#This Row],[indic_nrg]],Indicators[],4,FALSE)</f>
        <v>0</v>
      </c>
      <c r="F3862" s="4">
        <f>IFERROR(VLOOKUP(EB[[#This Row],[Source_carrier]],KS_DB[[product]:[KS]],6,FALSE),0)</f>
        <v>0</v>
      </c>
      <c r="G3862" s="4" t="s">
        <v>34</v>
      </c>
      <c r="H3862" s="4" t="s">
        <v>671</v>
      </c>
      <c r="I3862" s="4" t="s">
        <v>81</v>
      </c>
      <c r="J3862" s="4" t="s">
        <v>37</v>
      </c>
      <c r="K3862" s="4" t="s">
        <v>672</v>
      </c>
      <c r="L3862" s="4" t="s">
        <v>39</v>
      </c>
      <c r="M3862" s="4" t="s">
        <v>82</v>
      </c>
      <c r="N3862" s="4" t="s">
        <v>41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</row>
    <row r="3863" spans="1:40" ht="15" customHeight="1" x14ac:dyDescent="0.25">
      <c r="A3863" s="4" t="str">
        <f>EB[[#This Row],[unit]] &amp; "#" &amp; EB[[#This Row],[indic_nrg]] &amp; "#" &amp; EB[[#This Row],[product]] &amp; "#" &amp; EB[[#This Row],[geo]]</f>
        <v>TJ#B_101950#4000#CZ</v>
      </c>
      <c r="B3863" s="4" t="str">
        <f>VLOOKUP(EB[[#This Row],[product]],KS_DB[[product]:[KS]],5,FALSE)</f>
        <v>gas</v>
      </c>
      <c r="C3863" s="4" t="str">
        <f>VLOOKUP(EB[[#This Row],[product]],KS_DB[[product]:[KS]],6,FALSE)</f>
        <v>gas</v>
      </c>
      <c r="D3863" s="4">
        <f>VLOOKUP(EB[[#This Row],[product]],Carriers[],4,FALSE)</f>
        <v>0</v>
      </c>
      <c r="E3863" s="4">
        <f>VLOOKUP(EB[[#This Row],[indic_nrg]],Indicators[],4,FALSE)</f>
        <v>0</v>
      </c>
      <c r="F3863" s="4">
        <f>IFERROR(VLOOKUP(EB[[#This Row],[Source_carrier]],KS_DB[[product]:[KS]],6,FALSE),0)</f>
        <v>0</v>
      </c>
      <c r="G3863" s="4" t="s">
        <v>34</v>
      </c>
      <c r="H3863" s="4" t="s">
        <v>671</v>
      </c>
      <c r="I3863" s="4" t="s">
        <v>83</v>
      </c>
      <c r="J3863" s="4" t="s">
        <v>37</v>
      </c>
      <c r="K3863" s="4" t="s">
        <v>672</v>
      </c>
      <c r="L3863" s="4" t="s">
        <v>39</v>
      </c>
      <c r="M3863" s="4" t="s">
        <v>84</v>
      </c>
      <c r="N3863" s="4" t="s">
        <v>41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</v>
      </c>
      <c r="Y3863" s="4">
        <v>0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</row>
    <row r="3864" spans="1:40" ht="15" customHeight="1" x14ac:dyDescent="0.25">
      <c r="A3864" s="4" t="str">
        <f>EB[[#This Row],[unit]] &amp; "#" &amp; EB[[#This Row],[indic_nrg]] &amp; "#" &amp; EB[[#This Row],[product]] &amp; "#" &amp; EB[[#This Row],[geo]]</f>
        <v>TJ#B_101950#4100#CZ</v>
      </c>
      <c r="B3864" s="4" t="str">
        <f>VLOOKUP(EB[[#This Row],[product]],KS_DB[[product]:[KS]],5,FALSE)</f>
        <v>gas</v>
      </c>
      <c r="C3864" s="4" t="str">
        <f>VLOOKUP(EB[[#This Row],[product]],KS_DB[[product]:[KS]],6,FALSE)</f>
        <v>gas</v>
      </c>
      <c r="D3864" s="4">
        <f>VLOOKUP(EB[[#This Row],[product]],Carriers[],4,FALSE)</f>
        <v>1</v>
      </c>
      <c r="E3864" s="4">
        <f>VLOOKUP(EB[[#This Row],[indic_nrg]],Indicators[],4,FALSE)</f>
        <v>0</v>
      </c>
      <c r="F3864" s="4">
        <f>IFERROR(VLOOKUP(EB[[#This Row],[Source_carrier]],KS_DB[[product]:[KS]],6,FALSE),0)</f>
        <v>0</v>
      </c>
      <c r="G3864" s="4" t="s">
        <v>34</v>
      </c>
      <c r="H3864" s="4" t="s">
        <v>671</v>
      </c>
      <c r="I3864" s="4" t="s">
        <v>85</v>
      </c>
      <c r="J3864" s="4" t="s">
        <v>37</v>
      </c>
      <c r="K3864" s="4" t="s">
        <v>672</v>
      </c>
      <c r="L3864" s="4" t="s">
        <v>39</v>
      </c>
      <c r="M3864" s="4" t="s">
        <v>86</v>
      </c>
      <c r="N3864" s="4" t="s">
        <v>41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</row>
    <row r="3865" spans="1:40" ht="15" customHeight="1" x14ac:dyDescent="0.25">
      <c r="A3865" s="4" t="str">
        <f>EB[[#This Row],[unit]] &amp; "#" &amp; EB[[#This Row],[indic_nrg]] &amp; "#" &amp; EB[[#This Row],[product]] &amp; "#" &amp; EB[[#This Row],[geo]]</f>
        <v>TJ#B_101950#4200#CZ</v>
      </c>
      <c r="B3865" s="4" t="str">
        <f>VLOOKUP(EB[[#This Row],[product]],KS_DB[[product]:[KS]],5,FALSE)</f>
        <v>gas</v>
      </c>
      <c r="C3865" s="4" t="str">
        <f>VLOOKUP(EB[[#This Row],[product]],KS_DB[[product]:[KS]],6,FALSE)</f>
        <v>gas</v>
      </c>
      <c r="D3865" s="4">
        <f>VLOOKUP(EB[[#This Row],[product]],Carriers[],4,FALSE)</f>
        <v>0</v>
      </c>
      <c r="E3865" s="4">
        <f>VLOOKUP(EB[[#This Row],[indic_nrg]],Indicators[],4,FALSE)</f>
        <v>0</v>
      </c>
      <c r="F3865" s="4">
        <f>IFERROR(VLOOKUP(EB[[#This Row],[Source_carrier]],KS_DB[[product]:[KS]],6,FALSE),0)</f>
        <v>0</v>
      </c>
      <c r="G3865" s="4" t="s">
        <v>34</v>
      </c>
      <c r="H3865" s="4" t="s">
        <v>671</v>
      </c>
      <c r="I3865" s="4" t="s">
        <v>87</v>
      </c>
      <c r="J3865" s="4" t="s">
        <v>37</v>
      </c>
      <c r="K3865" s="4" t="s">
        <v>672</v>
      </c>
      <c r="L3865" s="4" t="s">
        <v>39</v>
      </c>
      <c r="M3865" s="4" t="s">
        <v>88</v>
      </c>
      <c r="N3865" s="4" t="s">
        <v>41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</row>
    <row r="3866" spans="1:40" ht="15" customHeight="1" x14ac:dyDescent="0.25">
      <c r="A3866" s="4" t="str">
        <f>EB[[#This Row],[unit]] &amp; "#" &amp; EB[[#This Row],[indic_nrg]] &amp; "#" &amp; EB[[#This Row],[product]] &amp; "#" &amp; EB[[#This Row],[geo]]</f>
        <v>TJ#B_101950#4210#CZ</v>
      </c>
      <c r="B3866" s="4" t="str">
        <f>VLOOKUP(EB[[#This Row],[product]],KS_DB[[product]:[KS]],5,FALSE)</f>
        <v>gas</v>
      </c>
      <c r="C3866" s="4" t="str">
        <f>VLOOKUP(EB[[#This Row],[product]],KS_DB[[product]:[KS]],6,FALSE)</f>
        <v>gas</v>
      </c>
      <c r="D3866" s="4">
        <f>VLOOKUP(EB[[#This Row],[product]],Carriers[],4,FALSE)</f>
        <v>1</v>
      </c>
      <c r="E3866" s="4">
        <f>VLOOKUP(EB[[#This Row],[indic_nrg]],Indicators[],4,FALSE)</f>
        <v>0</v>
      </c>
      <c r="F3866" s="4">
        <f>IFERROR(VLOOKUP(EB[[#This Row],[Source_carrier]],KS_DB[[product]:[KS]],6,FALSE),0)</f>
        <v>0</v>
      </c>
      <c r="G3866" s="4" t="s">
        <v>34</v>
      </c>
      <c r="H3866" s="4" t="s">
        <v>671</v>
      </c>
      <c r="I3866" s="4" t="s">
        <v>89</v>
      </c>
      <c r="J3866" s="4" t="s">
        <v>37</v>
      </c>
      <c r="K3866" s="4" t="s">
        <v>672</v>
      </c>
      <c r="L3866" s="4" t="s">
        <v>39</v>
      </c>
      <c r="M3866" s="4" t="s">
        <v>90</v>
      </c>
      <c r="N3866" s="4" t="s">
        <v>41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</row>
    <row r="3867" spans="1:40" ht="15" customHeight="1" x14ac:dyDescent="0.25">
      <c r="A3867" s="4" t="str">
        <f>EB[[#This Row],[unit]] &amp; "#" &amp; EB[[#This Row],[indic_nrg]] &amp; "#" &amp; EB[[#This Row],[product]] &amp; "#" &amp; EB[[#This Row],[geo]]</f>
        <v>TJ#B_101950#4220#CZ</v>
      </c>
      <c r="B3867" s="4" t="str">
        <f>VLOOKUP(EB[[#This Row],[product]],KS_DB[[product]:[KS]],5,FALSE)</f>
        <v>gas</v>
      </c>
      <c r="C3867" s="4" t="str">
        <f>VLOOKUP(EB[[#This Row],[product]],KS_DB[[product]:[KS]],6,FALSE)</f>
        <v>gas</v>
      </c>
      <c r="D3867" s="4">
        <f>VLOOKUP(EB[[#This Row],[product]],Carriers[],4,FALSE)</f>
        <v>1</v>
      </c>
      <c r="E3867" s="4">
        <f>VLOOKUP(EB[[#This Row],[indic_nrg]],Indicators[],4,FALSE)</f>
        <v>0</v>
      </c>
      <c r="F3867" s="4">
        <f>IFERROR(VLOOKUP(EB[[#This Row],[Source_carrier]],KS_DB[[product]:[KS]],6,FALSE),0)</f>
        <v>0</v>
      </c>
      <c r="G3867" s="4" t="s">
        <v>34</v>
      </c>
      <c r="H3867" s="4" t="s">
        <v>671</v>
      </c>
      <c r="I3867" s="4" t="s">
        <v>91</v>
      </c>
      <c r="J3867" s="4" t="s">
        <v>37</v>
      </c>
      <c r="K3867" s="4" t="s">
        <v>672</v>
      </c>
      <c r="L3867" s="4" t="s">
        <v>39</v>
      </c>
      <c r="M3867" s="4" t="s">
        <v>92</v>
      </c>
      <c r="N3867" s="4" t="s">
        <v>41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0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</row>
    <row r="3868" spans="1:40" ht="15" customHeight="1" x14ac:dyDescent="0.25">
      <c r="A3868" s="4" t="str">
        <f>EB[[#This Row],[unit]] &amp; "#" &amp; EB[[#This Row],[indic_nrg]] &amp; "#" &amp; EB[[#This Row],[product]] &amp; "#" &amp; EB[[#This Row],[geo]]</f>
        <v>TJ#B_101950#4230#CZ</v>
      </c>
      <c r="B3868" s="4" t="str">
        <f>VLOOKUP(EB[[#This Row],[product]],KS_DB[[product]:[KS]],5,FALSE)</f>
        <v>gas</v>
      </c>
      <c r="C3868" s="4" t="str">
        <f>VLOOKUP(EB[[#This Row],[product]],KS_DB[[product]:[KS]],6,FALSE)</f>
        <v>gas</v>
      </c>
      <c r="D3868" s="4">
        <f>VLOOKUP(EB[[#This Row],[product]],Carriers[],4,FALSE)</f>
        <v>1</v>
      </c>
      <c r="E3868" s="4">
        <f>VLOOKUP(EB[[#This Row],[indic_nrg]],Indicators[],4,FALSE)</f>
        <v>0</v>
      </c>
      <c r="F3868" s="4">
        <f>IFERROR(VLOOKUP(EB[[#This Row],[Source_carrier]],KS_DB[[product]:[KS]],6,FALSE),0)</f>
        <v>0</v>
      </c>
      <c r="G3868" s="4" t="s">
        <v>34</v>
      </c>
      <c r="H3868" s="4" t="s">
        <v>671</v>
      </c>
      <c r="I3868" s="4" t="s">
        <v>93</v>
      </c>
      <c r="J3868" s="4" t="s">
        <v>37</v>
      </c>
      <c r="K3868" s="4" t="s">
        <v>672</v>
      </c>
      <c r="L3868" s="4" t="s">
        <v>39</v>
      </c>
      <c r="M3868" s="4" t="s">
        <v>94</v>
      </c>
      <c r="N3868" s="4" t="s">
        <v>41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</row>
    <row r="3869" spans="1:40" ht="15" customHeight="1" x14ac:dyDescent="0.25">
      <c r="A3869" s="4" t="str">
        <f>EB[[#This Row],[unit]] &amp; "#" &amp; EB[[#This Row],[indic_nrg]] &amp; "#" &amp; EB[[#This Row],[product]] &amp; "#" &amp; EB[[#This Row],[geo]]</f>
        <v>TJ#B_101950#4240#CZ</v>
      </c>
      <c r="B3869" s="4" t="str">
        <f>VLOOKUP(EB[[#This Row],[product]],KS_DB[[product]:[KS]],5,FALSE)</f>
        <v>gas</v>
      </c>
      <c r="C3869" s="4" t="str">
        <f>VLOOKUP(EB[[#This Row],[product]],KS_DB[[product]:[KS]],6,FALSE)</f>
        <v>gas</v>
      </c>
      <c r="D3869" s="4">
        <f>VLOOKUP(EB[[#This Row],[product]],Carriers[],4,FALSE)</f>
        <v>1</v>
      </c>
      <c r="E3869" s="4">
        <f>VLOOKUP(EB[[#This Row],[indic_nrg]],Indicators[],4,FALSE)</f>
        <v>0</v>
      </c>
      <c r="F3869" s="4">
        <f>IFERROR(VLOOKUP(EB[[#This Row],[Source_carrier]],KS_DB[[product]:[KS]],6,FALSE),0)</f>
        <v>0</v>
      </c>
      <c r="G3869" s="4" t="s">
        <v>34</v>
      </c>
      <c r="H3869" s="4" t="s">
        <v>671</v>
      </c>
      <c r="I3869" s="4" t="s">
        <v>95</v>
      </c>
      <c r="J3869" s="4" t="s">
        <v>37</v>
      </c>
      <c r="K3869" s="4" t="s">
        <v>672</v>
      </c>
      <c r="L3869" s="4" t="s">
        <v>39</v>
      </c>
      <c r="M3869" s="4" t="s">
        <v>96</v>
      </c>
      <c r="N3869" s="4" t="s">
        <v>41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</row>
    <row r="3870" spans="1:40" ht="15" customHeight="1" x14ac:dyDescent="0.25">
      <c r="A3870" s="4" t="str">
        <f>EB[[#This Row],[unit]] &amp; "#" &amp; EB[[#This Row],[indic_nrg]] &amp; "#" &amp; EB[[#This Row],[product]] &amp; "#" &amp; EB[[#This Row],[geo]]</f>
        <v>TJ#B_101950#5500#CZ</v>
      </c>
      <c r="B3870" s="4" t="str">
        <f>VLOOKUP(EB[[#This Row],[product]],KS_DB[[product]:[KS]],5,FALSE)</f>
        <v>RES</v>
      </c>
      <c r="C3870" s="4" t="str">
        <f>VLOOKUP(EB[[#This Row],[product]],KS_DB[[product]:[KS]],6,FALSE)</f>
        <v>RES</v>
      </c>
      <c r="D3870" s="4">
        <f>VLOOKUP(EB[[#This Row],[product]],Carriers[],4,FALSE)</f>
        <v>0</v>
      </c>
      <c r="E3870" s="4">
        <f>VLOOKUP(EB[[#This Row],[indic_nrg]],Indicators[],4,FALSE)</f>
        <v>0</v>
      </c>
      <c r="F3870" s="4">
        <f>IFERROR(VLOOKUP(EB[[#This Row],[Source_carrier]],KS_DB[[product]:[KS]],6,FALSE),0)</f>
        <v>0</v>
      </c>
      <c r="G3870" s="4" t="s">
        <v>34</v>
      </c>
      <c r="H3870" s="4" t="s">
        <v>671</v>
      </c>
      <c r="I3870" s="4" t="s">
        <v>99</v>
      </c>
      <c r="J3870" s="4" t="s">
        <v>37</v>
      </c>
      <c r="K3870" s="4" t="s">
        <v>672</v>
      </c>
      <c r="L3870" s="4" t="s">
        <v>39</v>
      </c>
      <c r="M3870" s="4" t="s">
        <v>100</v>
      </c>
      <c r="N3870" s="4" t="s">
        <v>41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0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</row>
    <row r="3871" spans="1:40" ht="15" customHeight="1" x14ac:dyDescent="0.25">
      <c r="A3871" s="4" t="str">
        <f>EB[[#This Row],[unit]] &amp; "#" &amp; EB[[#This Row],[indic_nrg]] &amp; "#" &amp; EB[[#This Row],[product]] &amp; "#" &amp; EB[[#This Row],[geo]]</f>
        <v>TJ#B_101950#5532#CZ</v>
      </c>
      <c r="B3871" s="4" t="str">
        <f>VLOOKUP(EB[[#This Row],[product]],KS_DB[[product]:[KS]],5,FALSE)</f>
        <v>RES</v>
      </c>
      <c r="C3871" s="4" t="str">
        <f>VLOOKUP(EB[[#This Row],[product]],KS_DB[[product]:[KS]],6,FALSE)</f>
        <v>RES</v>
      </c>
      <c r="D3871" s="4">
        <f>VLOOKUP(EB[[#This Row],[product]],Carriers[],4,FALSE)</f>
        <v>1</v>
      </c>
      <c r="E3871" s="4">
        <f>VLOOKUP(EB[[#This Row],[indic_nrg]],Indicators[],4,FALSE)</f>
        <v>0</v>
      </c>
      <c r="F3871" s="4">
        <f>IFERROR(VLOOKUP(EB[[#This Row],[Source_carrier]],KS_DB[[product]:[KS]],6,FALSE),0)</f>
        <v>0</v>
      </c>
      <c r="G3871" s="4" t="s">
        <v>34</v>
      </c>
      <c r="H3871" s="4" t="s">
        <v>671</v>
      </c>
      <c r="I3871" s="4" t="s">
        <v>101</v>
      </c>
      <c r="J3871" s="4" t="s">
        <v>37</v>
      </c>
      <c r="K3871" s="4" t="s">
        <v>672</v>
      </c>
      <c r="L3871" s="4" t="s">
        <v>39</v>
      </c>
      <c r="M3871" s="4" t="s">
        <v>102</v>
      </c>
      <c r="N3871" s="4" t="s">
        <v>41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</row>
    <row r="3872" spans="1:40" ht="15" customHeight="1" x14ac:dyDescent="0.25">
      <c r="A3872" s="4" t="str">
        <f>EB[[#This Row],[unit]] &amp; "#" &amp; EB[[#This Row],[indic_nrg]] &amp; "#" &amp; EB[[#This Row],[product]] &amp; "#" &amp; EB[[#This Row],[geo]]</f>
        <v>TJ#B_101950#5540#CZ</v>
      </c>
      <c r="B3872" s="4" t="str">
        <f>VLOOKUP(EB[[#This Row],[product]],KS_DB[[product]:[KS]],5,FALSE)</f>
        <v>biomass</v>
      </c>
      <c r="C3872" s="4" t="str">
        <f>VLOOKUP(EB[[#This Row],[product]],KS_DB[[product]:[KS]],6,FALSE)</f>
        <v>biomass</v>
      </c>
      <c r="D3872" s="4">
        <f>VLOOKUP(EB[[#This Row],[product]],Carriers[],4,FALSE)</f>
        <v>0</v>
      </c>
      <c r="E3872" s="4">
        <f>VLOOKUP(EB[[#This Row],[indic_nrg]],Indicators[],4,FALSE)</f>
        <v>0</v>
      </c>
      <c r="F3872" s="4">
        <f>IFERROR(VLOOKUP(EB[[#This Row],[Source_carrier]],KS_DB[[product]:[KS]],6,FALSE),0)</f>
        <v>0</v>
      </c>
      <c r="G3872" s="4" t="s">
        <v>34</v>
      </c>
      <c r="H3872" s="4" t="s">
        <v>671</v>
      </c>
      <c r="I3872" s="4" t="s">
        <v>103</v>
      </c>
      <c r="J3872" s="4" t="s">
        <v>37</v>
      </c>
      <c r="K3872" s="4" t="s">
        <v>672</v>
      </c>
      <c r="L3872" s="4" t="s">
        <v>39</v>
      </c>
      <c r="M3872" s="4" t="s">
        <v>104</v>
      </c>
      <c r="N3872" s="4" t="s">
        <v>41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</row>
    <row r="3873" spans="1:40" ht="15" customHeight="1" x14ac:dyDescent="0.25">
      <c r="A3873" s="4" t="str">
        <f>EB[[#This Row],[unit]] &amp; "#" &amp; EB[[#This Row],[indic_nrg]] &amp; "#" &amp; EB[[#This Row],[product]] &amp; "#" &amp; EB[[#This Row],[geo]]</f>
        <v>TJ#B_101950#5541#CZ</v>
      </c>
      <c r="B3873" s="4" t="str">
        <f>VLOOKUP(EB[[#This Row],[product]],KS_DB[[product]:[KS]],5,FALSE)</f>
        <v>biomass</v>
      </c>
      <c r="C3873" s="4" t="str">
        <f>VLOOKUP(EB[[#This Row],[product]],KS_DB[[product]:[KS]],6,FALSE)</f>
        <v>biomass</v>
      </c>
      <c r="D3873" s="4">
        <f>VLOOKUP(EB[[#This Row],[product]],Carriers[],4,FALSE)</f>
        <v>1</v>
      </c>
      <c r="E3873" s="4">
        <f>VLOOKUP(EB[[#This Row],[indic_nrg]],Indicators[],4,FALSE)</f>
        <v>0</v>
      </c>
      <c r="F3873" s="4">
        <f>IFERROR(VLOOKUP(EB[[#This Row],[Source_carrier]],KS_DB[[product]:[KS]],6,FALSE),0)</f>
        <v>0</v>
      </c>
      <c r="G3873" s="4" t="s">
        <v>34</v>
      </c>
      <c r="H3873" s="4" t="s">
        <v>671</v>
      </c>
      <c r="I3873" s="4" t="s">
        <v>105</v>
      </c>
      <c r="J3873" s="4" t="s">
        <v>37</v>
      </c>
      <c r="K3873" s="4" t="s">
        <v>672</v>
      </c>
      <c r="L3873" s="4" t="s">
        <v>39</v>
      </c>
      <c r="M3873" s="4" t="s">
        <v>106</v>
      </c>
      <c r="N3873" s="4" t="s">
        <v>41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</row>
    <row r="3874" spans="1:40" ht="15" customHeight="1" x14ac:dyDescent="0.25">
      <c r="A3874" s="4" t="str">
        <f>EB[[#This Row],[unit]] &amp; "#" &amp; EB[[#This Row],[indic_nrg]] &amp; "#" &amp; EB[[#This Row],[product]] &amp; "#" &amp; EB[[#This Row],[geo]]</f>
        <v>TJ#B_101950#5542#CZ</v>
      </c>
      <c r="B3874" s="4" t="str">
        <f>VLOOKUP(EB[[#This Row],[product]],KS_DB[[product]:[KS]],5,FALSE)</f>
        <v>biomass</v>
      </c>
      <c r="C3874" s="4" t="str">
        <f>VLOOKUP(EB[[#This Row],[product]],KS_DB[[product]:[KS]],6,FALSE)</f>
        <v>biomass</v>
      </c>
      <c r="D3874" s="4">
        <f>VLOOKUP(EB[[#This Row],[product]],Carriers[],4,FALSE)</f>
        <v>1</v>
      </c>
      <c r="E3874" s="4">
        <f>VLOOKUP(EB[[#This Row],[indic_nrg]],Indicators[],4,FALSE)</f>
        <v>0</v>
      </c>
      <c r="F3874" s="4">
        <f>IFERROR(VLOOKUP(EB[[#This Row],[Source_carrier]],KS_DB[[product]:[KS]],6,FALSE),0)</f>
        <v>0</v>
      </c>
      <c r="G3874" s="4" t="s">
        <v>34</v>
      </c>
      <c r="H3874" s="4" t="s">
        <v>671</v>
      </c>
      <c r="I3874" s="4" t="s">
        <v>107</v>
      </c>
      <c r="J3874" s="4" t="s">
        <v>37</v>
      </c>
      <c r="K3874" s="4" t="s">
        <v>672</v>
      </c>
      <c r="L3874" s="4" t="s">
        <v>39</v>
      </c>
      <c r="M3874" s="4" t="s">
        <v>108</v>
      </c>
      <c r="N3874" s="4" t="s">
        <v>41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0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</row>
    <row r="3875" spans="1:40" ht="15" customHeight="1" x14ac:dyDescent="0.25">
      <c r="A3875" s="4" t="str">
        <f>EB[[#This Row],[unit]] &amp; "#" &amp; EB[[#This Row],[indic_nrg]] &amp; "#" &amp; EB[[#This Row],[product]] &amp; "#" &amp; EB[[#This Row],[geo]]</f>
        <v>TJ#B_101950#55431#CZ</v>
      </c>
      <c r="B3875" s="4" t="str">
        <f>VLOOKUP(EB[[#This Row],[product]],KS_DB[[product]:[KS]],5,FALSE)</f>
        <v>biomass</v>
      </c>
      <c r="C3875" s="4" t="str">
        <f>VLOOKUP(EB[[#This Row],[product]],KS_DB[[product]:[KS]],6,FALSE)</f>
        <v>biomass</v>
      </c>
      <c r="D3875" s="4">
        <f>VLOOKUP(EB[[#This Row],[product]],Carriers[],4,FALSE)</f>
        <v>1</v>
      </c>
      <c r="E3875" s="4">
        <f>VLOOKUP(EB[[#This Row],[indic_nrg]],Indicators[],4,FALSE)</f>
        <v>0</v>
      </c>
      <c r="F3875" s="4">
        <f>IFERROR(VLOOKUP(EB[[#This Row],[Source_carrier]],KS_DB[[product]:[KS]],6,FALSE),0)</f>
        <v>0</v>
      </c>
      <c r="G3875" s="4" t="s">
        <v>34</v>
      </c>
      <c r="H3875" s="4" t="s">
        <v>671</v>
      </c>
      <c r="I3875" s="4" t="s">
        <v>109</v>
      </c>
      <c r="J3875" s="4" t="s">
        <v>37</v>
      </c>
      <c r="K3875" s="4" t="s">
        <v>672</v>
      </c>
      <c r="L3875" s="4" t="s">
        <v>39</v>
      </c>
      <c r="M3875" s="4" t="s">
        <v>110</v>
      </c>
      <c r="N3875" s="4" t="s">
        <v>41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</row>
    <row r="3876" spans="1:40" ht="15" customHeight="1" x14ac:dyDescent="0.25">
      <c r="A3876" s="4" t="str">
        <f>EB[[#This Row],[unit]] &amp; "#" &amp; EB[[#This Row],[indic_nrg]] &amp; "#" &amp; EB[[#This Row],[product]] &amp; "#" &amp; EB[[#This Row],[geo]]</f>
        <v>TJ#B_101950#55432#CZ</v>
      </c>
      <c r="B3876" s="4" t="str">
        <f>VLOOKUP(EB[[#This Row],[product]],KS_DB[[product]:[KS]],5,FALSE)</f>
        <v>biomass</v>
      </c>
      <c r="C3876" s="4" t="str">
        <f>VLOOKUP(EB[[#This Row],[product]],KS_DB[[product]:[KS]],6,FALSE)</f>
        <v>biomass</v>
      </c>
      <c r="D3876" s="4">
        <f>VLOOKUP(EB[[#This Row],[product]],Carriers[],4,FALSE)</f>
        <v>1</v>
      </c>
      <c r="E3876" s="4">
        <f>VLOOKUP(EB[[#This Row],[indic_nrg]],Indicators[],4,FALSE)</f>
        <v>0</v>
      </c>
      <c r="F3876" s="4">
        <f>IFERROR(VLOOKUP(EB[[#This Row],[Source_carrier]],KS_DB[[product]:[KS]],6,FALSE),0)</f>
        <v>0</v>
      </c>
      <c r="G3876" s="4" t="s">
        <v>34</v>
      </c>
      <c r="H3876" s="4" t="s">
        <v>671</v>
      </c>
      <c r="I3876" s="4" t="s">
        <v>111</v>
      </c>
      <c r="J3876" s="4" t="s">
        <v>37</v>
      </c>
      <c r="K3876" s="4" t="s">
        <v>672</v>
      </c>
      <c r="L3876" s="4" t="s">
        <v>39</v>
      </c>
      <c r="M3876" s="4" t="s">
        <v>112</v>
      </c>
      <c r="N3876" s="4" t="s">
        <v>41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</row>
    <row r="3877" spans="1:40" ht="15" customHeight="1" x14ac:dyDescent="0.25">
      <c r="A3877" s="4" t="str">
        <f>EB[[#This Row],[unit]] &amp; "#" &amp; EB[[#This Row],[indic_nrg]] &amp; "#" &amp; EB[[#This Row],[product]] &amp; "#" &amp; EB[[#This Row],[geo]]</f>
        <v>TJ#B_101950#5544#CZ</v>
      </c>
      <c r="B3877" s="4" t="str">
        <f>VLOOKUP(EB[[#This Row],[product]],KS_DB[[product]:[KS]],5,FALSE)</f>
        <v>biomass</v>
      </c>
      <c r="C3877" s="4" t="str">
        <f>VLOOKUP(EB[[#This Row],[product]],KS_DB[[product]:[KS]],6,FALSE)</f>
        <v>biomass</v>
      </c>
      <c r="D3877" s="4">
        <f>VLOOKUP(EB[[#This Row],[product]],Carriers[],4,FALSE)</f>
        <v>1</v>
      </c>
      <c r="E3877" s="4">
        <f>VLOOKUP(EB[[#This Row],[indic_nrg]],Indicators[],4,FALSE)</f>
        <v>0</v>
      </c>
      <c r="F3877" s="4">
        <f>IFERROR(VLOOKUP(EB[[#This Row],[Source_carrier]],KS_DB[[product]:[KS]],6,FALSE),0)</f>
        <v>0</v>
      </c>
      <c r="G3877" s="4" t="s">
        <v>34</v>
      </c>
      <c r="H3877" s="4" t="s">
        <v>671</v>
      </c>
      <c r="I3877" s="4" t="s">
        <v>113</v>
      </c>
      <c r="J3877" s="4" t="s">
        <v>37</v>
      </c>
      <c r="K3877" s="4" t="s">
        <v>672</v>
      </c>
      <c r="L3877" s="4" t="s">
        <v>39</v>
      </c>
      <c r="M3877" s="4" t="s">
        <v>114</v>
      </c>
      <c r="N3877" s="4" t="s">
        <v>41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</row>
    <row r="3878" spans="1:40" ht="15" customHeight="1" x14ac:dyDescent="0.25">
      <c r="A3878" s="4" t="str">
        <f>EB[[#This Row],[unit]] &amp; "#" &amp; EB[[#This Row],[indic_nrg]] &amp; "#" &amp; EB[[#This Row],[product]] &amp; "#" &amp; EB[[#This Row],[geo]]</f>
        <v>TJ#B_101950#5545#CZ</v>
      </c>
      <c r="B3878" s="4" t="str">
        <f>VLOOKUP(EB[[#This Row],[product]],KS_DB[[product]:[KS]],5,FALSE)</f>
        <v>biomass</v>
      </c>
      <c r="C3878" s="4" t="str">
        <f>VLOOKUP(EB[[#This Row],[product]],KS_DB[[product]:[KS]],6,FALSE)</f>
        <v>biomass</v>
      </c>
      <c r="D3878" s="4">
        <f>VLOOKUP(EB[[#This Row],[product]],Carriers[],4,FALSE)</f>
        <v>0</v>
      </c>
      <c r="E3878" s="4">
        <f>VLOOKUP(EB[[#This Row],[indic_nrg]],Indicators[],4,FALSE)</f>
        <v>0</v>
      </c>
      <c r="F3878" s="4">
        <f>IFERROR(VLOOKUP(EB[[#This Row],[Source_carrier]],KS_DB[[product]:[KS]],6,FALSE),0)</f>
        <v>0</v>
      </c>
      <c r="G3878" s="4" t="s">
        <v>34</v>
      </c>
      <c r="H3878" s="4" t="s">
        <v>671</v>
      </c>
      <c r="I3878" s="4" t="s">
        <v>115</v>
      </c>
      <c r="J3878" s="4" t="s">
        <v>37</v>
      </c>
      <c r="K3878" s="4" t="s">
        <v>672</v>
      </c>
      <c r="L3878" s="4" t="s">
        <v>39</v>
      </c>
      <c r="M3878" s="4" t="s">
        <v>116</v>
      </c>
      <c r="N3878" s="4" t="s">
        <v>41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</row>
    <row r="3879" spans="1:40" ht="15" customHeight="1" x14ac:dyDescent="0.25">
      <c r="A3879" s="4" t="str">
        <f>EB[[#This Row],[unit]] &amp; "#" &amp; EB[[#This Row],[indic_nrg]] &amp; "#" &amp; EB[[#This Row],[product]] &amp; "#" &amp; EB[[#This Row],[geo]]</f>
        <v>TJ#B_101950#5546#CZ</v>
      </c>
      <c r="B3879" s="4" t="str">
        <f>VLOOKUP(EB[[#This Row],[product]],KS_DB[[product]:[KS]],5,FALSE)</f>
        <v>biomass</v>
      </c>
      <c r="C3879" s="4" t="str">
        <f>VLOOKUP(EB[[#This Row],[product]],KS_DB[[product]:[KS]],6,FALSE)</f>
        <v>biomass</v>
      </c>
      <c r="D3879" s="4">
        <f>VLOOKUP(EB[[#This Row],[product]],Carriers[],4,FALSE)</f>
        <v>1</v>
      </c>
      <c r="E3879" s="4">
        <f>VLOOKUP(EB[[#This Row],[indic_nrg]],Indicators[],4,FALSE)</f>
        <v>0</v>
      </c>
      <c r="F3879" s="4">
        <f>IFERROR(VLOOKUP(EB[[#This Row],[Source_carrier]],KS_DB[[product]:[KS]],6,FALSE),0)</f>
        <v>0</v>
      </c>
      <c r="G3879" s="4" t="s">
        <v>34</v>
      </c>
      <c r="H3879" s="4" t="s">
        <v>671</v>
      </c>
      <c r="I3879" s="4" t="s">
        <v>117</v>
      </c>
      <c r="J3879" s="4" t="s">
        <v>37</v>
      </c>
      <c r="K3879" s="4" t="s">
        <v>672</v>
      </c>
      <c r="L3879" s="4" t="s">
        <v>39</v>
      </c>
      <c r="M3879" s="4" t="s">
        <v>118</v>
      </c>
      <c r="N3879" s="4" t="s">
        <v>41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</row>
    <row r="3880" spans="1:40" ht="15" customHeight="1" x14ac:dyDescent="0.25">
      <c r="A3880" s="4" t="str">
        <f>EB[[#This Row],[unit]] &amp; "#" &amp; EB[[#This Row],[indic_nrg]] &amp; "#" &amp; EB[[#This Row],[product]] &amp; "#" &amp; EB[[#This Row],[geo]]</f>
        <v>TJ#B_101950#5547#CZ</v>
      </c>
      <c r="B3880" s="4" t="str">
        <f>VLOOKUP(EB[[#This Row],[product]],KS_DB[[product]:[KS]],5,FALSE)</f>
        <v>biomass</v>
      </c>
      <c r="C3880" s="4" t="str">
        <f>VLOOKUP(EB[[#This Row],[product]],KS_DB[[product]:[KS]],6,FALSE)</f>
        <v>biomass</v>
      </c>
      <c r="D3880" s="4">
        <f>VLOOKUP(EB[[#This Row],[product]],Carriers[],4,FALSE)</f>
        <v>1</v>
      </c>
      <c r="E3880" s="4">
        <f>VLOOKUP(EB[[#This Row],[indic_nrg]],Indicators[],4,FALSE)</f>
        <v>0</v>
      </c>
      <c r="F3880" s="4">
        <f>IFERROR(VLOOKUP(EB[[#This Row],[Source_carrier]],KS_DB[[product]:[KS]],6,FALSE),0)</f>
        <v>0</v>
      </c>
      <c r="G3880" s="4" t="s">
        <v>34</v>
      </c>
      <c r="H3880" s="4" t="s">
        <v>671</v>
      </c>
      <c r="I3880" s="4" t="s">
        <v>119</v>
      </c>
      <c r="J3880" s="4" t="s">
        <v>37</v>
      </c>
      <c r="K3880" s="4" t="s">
        <v>672</v>
      </c>
      <c r="L3880" s="4" t="s">
        <v>39</v>
      </c>
      <c r="M3880" s="4" t="s">
        <v>120</v>
      </c>
      <c r="N3880" s="4" t="s">
        <v>41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</row>
    <row r="3881" spans="1:40" ht="15" customHeight="1" x14ac:dyDescent="0.25">
      <c r="A3881" s="4" t="str">
        <f>EB[[#This Row],[unit]] &amp; "#" &amp; EB[[#This Row],[indic_nrg]] &amp; "#" &amp; EB[[#This Row],[product]] &amp; "#" &amp; EB[[#This Row],[geo]]</f>
        <v>TJ#B_101950#5548#CZ</v>
      </c>
      <c r="B3881" s="4" t="str">
        <f>VLOOKUP(EB[[#This Row],[product]],KS_DB[[product]:[KS]],5,FALSE)</f>
        <v>biomass</v>
      </c>
      <c r="C3881" s="4" t="str">
        <f>VLOOKUP(EB[[#This Row],[product]],KS_DB[[product]:[KS]],6,FALSE)</f>
        <v>biomass</v>
      </c>
      <c r="D3881" s="4">
        <f>VLOOKUP(EB[[#This Row],[product]],Carriers[],4,FALSE)</f>
        <v>1</v>
      </c>
      <c r="E3881" s="4">
        <f>VLOOKUP(EB[[#This Row],[indic_nrg]],Indicators[],4,FALSE)</f>
        <v>0</v>
      </c>
      <c r="F3881" s="4">
        <f>IFERROR(VLOOKUP(EB[[#This Row],[Source_carrier]],KS_DB[[product]:[KS]],6,FALSE),0)</f>
        <v>0</v>
      </c>
      <c r="G3881" s="4" t="s">
        <v>34</v>
      </c>
      <c r="H3881" s="4" t="s">
        <v>671</v>
      </c>
      <c r="I3881" s="4" t="s">
        <v>121</v>
      </c>
      <c r="J3881" s="4" t="s">
        <v>37</v>
      </c>
      <c r="K3881" s="4" t="s">
        <v>672</v>
      </c>
      <c r="L3881" s="4" t="s">
        <v>39</v>
      </c>
      <c r="M3881" s="4" t="s">
        <v>122</v>
      </c>
      <c r="N3881" s="4" t="s">
        <v>41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</row>
    <row r="3882" spans="1:40" ht="15" customHeight="1" x14ac:dyDescent="0.25">
      <c r="A3882" s="4" t="str">
        <f>EB[[#This Row],[unit]] &amp; "#" &amp; EB[[#This Row],[indic_nrg]] &amp; "#" &amp; EB[[#This Row],[product]] &amp; "#" &amp; EB[[#This Row],[geo]]</f>
        <v>TJ#B_101950#5549#CZ</v>
      </c>
      <c r="B3882" s="4" t="str">
        <f>VLOOKUP(EB[[#This Row],[product]],KS_DB[[product]:[KS]],5,FALSE)</f>
        <v>biomass</v>
      </c>
      <c r="C3882" s="4" t="str">
        <f>VLOOKUP(EB[[#This Row],[product]],KS_DB[[product]:[KS]],6,FALSE)</f>
        <v>biomass</v>
      </c>
      <c r="D3882" s="4">
        <f>VLOOKUP(EB[[#This Row],[product]],Carriers[],4,FALSE)</f>
        <v>1</v>
      </c>
      <c r="E3882" s="4">
        <f>VLOOKUP(EB[[#This Row],[indic_nrg]],Indicators[],4,FALSE)</f>
        <v>0</v>
      </c>
      <c r="F3882" s="4">
        <f>IFERROR(VLOOKUP(EB[[#This Row],[Source_carrier]],KS_DB[[product]:[KS]],6,FALSE),0)</f>
        <v>0</v>
      </c>
      <c r="G3882" s="4" t="s">
        <v>34</v>
      </c>
      <c r="H3882" s="4" t="s">
        <v>671</v>
      </c>
      <c r="I3882" s="4" t="s">
        <v>123</v>
      </c>
      <c r="J3882" s="4" t="s">
        <v>37</v>
      </c>
      <c r="K3882" s="4" t="s">
        <v>672</v>
      </c>
      <c r="L3882" s="4" t="s">
        <v>39</v>
      </c>
      <c r="M3882" s="4" t="s">
        <v>124</v>
      </c>
      <c r="N3882" s="4" t="s">
        <v>41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</row>
    <row r="3883" spans="1:40" ht="15" customHeight="1" x14ac:dyDescent="0.25">
      <c r="A3883" s="4" t="str">
        <f>EB[[#This Row],[unit]] &amp; "#" &amp; EB[[#This Row],[indic_nrg]] &amp; "#" &amp; EB[[#This Row],[product]] &amp; "#" &amp; EB[[#This Row],[geo]]</f>
        <v>TJ#B_101950#5550#CZ</v>
      </c>
      <c r="B3883" s="4" t="str">
        <f>VLOOKUP(EB[[#This Row],[product]],KS_DB[[product]:[KS]],5,FALSE)</f>
        <v>RES</v>
      </c>
      <c r="C3883" s="4" t="str">
        <f>VLOOKUP(EB[[#This Row],[product]],KS_DB[[product]:[KS]],6,FALSE)</f>
        <v>RES</v>
      </c>
      <c r="D3883" s="4">
        <f>VLOOKUP(EB[[#This Row],[product]],Carriers[],4,FALSE)</f>
        <v>1</v>
      </c>
      <c r="E3883" s="4">
        <f>VLOOKUP(EB[[#This Row],[indic_nrg]],Indicators[],4,FALSE)</f>
        <v>0</v>
      </c>
      <c r="F3883" s="4">
        <f>IFERROR(VLOOKUP(EB[[#This Row],[Source_carrier]],KS_DB[[product]:[KS]],6,FALSE),0)</f>
        <v>0</v>
      </c>
      <c r="G3883" s="4" t="s">
        <v>34</v>
      </c>
      <c r="H3883" s="4" t="s">
        <v>671</v>
      </c>
      <c r="I3883" s="4" t="s">
        <v>125</v>
      </c>
      <c r="J3883" s="4" t="s">
        <v>37</v>
      </c>
      <c r="K3883" s="4" t="s">
        <v>672</v>
      </c>
      <c r="L3883" s="4" t="s">
        <v>39</v>
      </c>
      <c r="M3883" s="4" t="s">
        <v>126</v>
      </c>
      <c r="N3883" s="4" t="s">
        <v>41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</row>
    <row r="3884" spans="1:40" ht="15" customHeight="1" x14ac:dyDescent="0.25">
      <c r="A3884" s="4" t="str">
        <f>EB[[#This Row],[unit]] &amp; "#" &amp; EB[[#This Row],[indic_nrg]] &amp; "#" &amp; EB[[#This Row],[product]] &amp; "#" &amp; EB[[#This Row],[geo]]</f>
        <v>TJ#B_101950#6000#CZ</v>
      </c>
      <c r="B3884" s="4" t="str">
        <f>VLOOKUP(EB[[#This Row],[product]],KS_DB[[product]:[KS]],5,FALSE)</f>
        <v>electricity</v>
      </c>
      <c r="C3884" s="4" t="str">
        <f>VLOOKUP(EB[[#This Row],[product]],KS_DB[[product]:[KS]],6,FALSE)</f>
        <v>electricity</v>
      </c>
      <c r="D3884" s="4">
        <f>VLOOKUP(EB[[#This Row],[product]],Carriers[],4,FALSE)</f>
        <v>1</v>
      </c>
      <c r="E3884" s="4">
        <f>VLOOKUP(EB[[#This Row],[indic_nrg]],Indicators[],4,FALSE)</f>
        <v>0</v>
      </c>
      <c r="F3884" s="4">
        <f>IFERROR(VLOOKUP(EB[[#This Row],[Source_carrier]],KS_DB[[product]:[KS]],6,FALSE),0)</f>
        <v>0</v>
      </c>
      <c r="G3884" s="4" t="s">
        <v>34</v>
      </c>
      <c r="H3884" s="4" t="s">
        <v>671</v>
      </c>
      <c r="I3884" s="4" t="s">
        <v>127</v>
      </c>
      <c r="J3884" s="4" t="s">
        <v>37</v>
      </c>
      <c r="K3884" s="4" t="s">
        <v>672</v>
      </c>
      <c r="L3884" s="4" t="s">
        <v>39</v>
      </c>
      <c r="M3884" s="4" t="s">
        <v>128</v>
      </c>
      <c r="N3884" s="4" t="s">
        <v>41</v>
      </c>
      <c r="O3884" s="4">
        <v>11401</v>
      </c>
      <c r="P3884" s="4">
        <v>8500</v>
      </c>
      <c r="Q3884" s="4">
        <v>9724</v>
      </c>
      <c r="R3884" s="4">
        <v>4180</v>
      </c>
      <c r="S3884" s="4">
        <v>4018</v>
      </c>
      <c r="T3884" s="4">
        <v>3438</v>
      </c>
      <c r="U3884" s="4">
        <v>3856</v>
      </c>
      <c r="V3884" s="4">
        <v>3542</v>
      </c>
      <c r="W3884" s="4">
        <v>3805</v>
      </c>
      <c r="X3884" s="4">
        <v>3557</v>
      </c>
      <c r="Y3884" s="4">
        <v>3697</v>
      </c>
      <c r="Z3884" s="4">
        <v>2862</v>
      </c>
      <c r="AA3884" s="4">
        <v>3222</v>
      </c>
      <c r="AB3884" s="4">
        <v>3283</v>
      </c>
      <c r="AC3884" s="4">
        <v>3362</v>
      </c>
      <c r="AD3884" s="4">
        <v>3298</v>
      </c>
      <c r="AE3884" s="4">
        <v>3251</v>
      </c>
      <c r="AF3884" s="4">
        <v>3406</v>
      </c>
      <c r="AG3884" s="4">
        <v>3341</v>
      </c>
      <c r="AH3884" s="4">
        <v>3298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</row>
    <row r="3885" spans="1:40" ht="15" customHeight="1" x14ac:dyDescent="0.25">
      <c r="A3885" s="4" t="str">
        <f>EB[[#This Row],[unit]] &amp; "#" &amp; EB[[#This Row],[indic_nrg]] &amp; "#" &amp; EB[[#This Row],[product]] &amp; "#" &amp; EB[[#This Row],[geo]]</f>
        <v>TJ#B_101950#7100#CZ</v>
      </c>
      <c r="B3885" s="4" t="str">
        <f>VLOOKUP(EB[[#This Row],[product]],KS_DB[[product]:[KS]],5,FALSE)</f>
        <v>other</v>
      </c>
      <c r="C3885" s="4" t="str">
        <f>VLOOKUP(EB[[#This Row],[product]],KS_DB[[product]:[KS]],6,FALSE)</f>
        <v>other</v>
      </c>
      <c r="D3885" s="4">
        <f>VLOOKUP(EB[[#This Row],[product]],Carriers[],4,FALSE)</f>
        <v>1</v>
      </c>
      <c r="E3885" s="4">
        <f>VLOOKUP(EB[[#This Row],[indic_nrg]],Indicators[],4,FALSE)</f>
        <v>0</v>
      </c>
      <c r="F3885" s="4">
        <f>IFERROR(VLOOKUP(EB[[#This Row],[Source_carrier]],KS_DB[[product]:[KS]],6,FALSE),0)</f>
        <v>0</v>
      </c>
      <c r="G3885" s="4" t="s">
        <v>34</v>
      </c>
      <c r="H3885" s="4" t="s">
        <v>671</v>
      </c>
      <c r="I3885" s="4" t="s">
        <v>129</v>
      </c>
      <c r="J3885" s="4" t="s">
        <v>37</v>
      </c>
      <c r="K3885" s="4" t="s">
        <v>672</v>
      </c>
      <c r="L3885" s="4" t="s">
        <v>39</v>
      </c>
      <c r="M3885" s="4" t="s">
        <v>130</v>
      </c>
      <c r="N3885" s="4" t="s">
        <v>41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</row>
    <row r="3886" spans="1:40" ht="15" customHeight="1" x14ac:dyDescent="0.25">
      <c r="A3886" s="4" t="str">
        <f>EB[[#This Row],[unit]] &amp; "#" &amp; EB[[#This Row],[indic_nrg]] &amp; "#" &amp; EB[[#This Row],[product]] &amp; "#" &amp; EB[[#This Row],[geo]]</f>
        <v>TJ#B_101950#7200#CZ</v>
      </c>
      <c r="B3886" s="4" t="str">
        <f>VLOOKUP(EB[[#This Row],[product]],KS_DB[[product]:[KS]],5,FALSE)</f>
        <v>other</v>
      </c>
      <c r="C3886" s="4" t="str">
        <f>VLOOKUP(EB[[#This Row],[product]],KS_DB[[product]:[KS]],6,FALSE)</f>
        <v>other</v>
      </c>
      <c r="D3886" s="4">
        <f>VLOOKUP(EB[[#This Row],[product]],Carriers[],4,FALSE)</f>
        <v>0</v>
      </c>
      <c r="E3886" s="4">
        <f>VLOOKUP(EB[[#This Row],[indic_nrg]],Indicators[],4,FALSE)</f>
        <v>0</v>
      </c>
      <c r="F3886" s="4">
        <f>IFERROR(VLOOKUP(EB[[#This Row],[Source_carrier]],KS_DB[[product]:[KS]],6,FALSE),0)</f>
        <v>0</v>
      </c>
      <c r="G3886" s="4" t="s">
        <v>34</v>
      </c>
      <c r="H3886" s="4" t="s">
        <v>671</v>
      </c>
      <c r="I3886" s="4" t="s">
        <v>131</v>
      </c>
      <c r="J3886" s="4" t="s">
        <v>37</v>
      </c>
      <c r="K3886" s="4" t="s">
        <v>672</v>
      </c>
      <c r="L3886" s="4" t="s">
        <v>39</v>
      </c>
      <c r="M3886" s="4" t="s">
        <v>132</v>
      </c>
      <c r="N3886" s="4" t="s">
        <v>41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</row>
    <row r="3887" spans="1:40" ht="15" customHeight="1" x14ac:dyDescent="0.25">
      <c r="A3887" s="4" t="str">
        <f>EB[[#This Row],[unit]] &amp; "#" &amp; EB[[#This Row],[indic_nrg]] &amp; "#" &amp; EB[[#This Row],[product]] &amp; "#" &amp; EB[[#This Row],[geo]]</f>
        <v>TJ#B_102000#0000#CZ</v>
      </c>
      <c r="B3887" s="4" t="str">
        <f>VLOOKUP(EB[[#This Row],[product]],KS_DB[[product]:[KS]],5,FALSE)</f>
        <v>all</v>
      </c>
      <c r="C3887" s="4" t="str">
        <f>VLOOKUP(EB[[#This Row],[product]],KS_DB[[product]:[KS]],6,FALSE)</f>
        <v>all</v>
      </c>
      <c r="D3887" s="4">
        <f>VLOOKUP(EB[[#This Row],[product]],Carriers[],4,FALSE)</f>
        <v>0</v>
      </c>
      <c r="E3887" s="4">
        <f>VLOOKUP(EB[[#This Row],[indic_nrg]],Indicators[],4,FALSE)</f>
        <v>0</v>
      </c>
      <c r="F3887" s="4">
        <f>IFERROR(VLOOKUP(EB[[#This Row],[Source_carrier]],KS_DB[[product]:[KS]],6,FALSE),0)</f>
        <v>0</v>
      </c>
      <c r="G3887" s="4" t="s">
        <v>34</v>
      </c>
      <c r="H3887" s="4" t="s">
        <v>673</v>
      </c>
      <c r="I3887" s="4" t="s">
        <v>36</v>
      </c>
      <c r="J3887" s="4" t="s">
        <v>37</v>
      </c>
      <c r="K3887" s="4" t="s">
        <v>674</v>
      </c>
      <c r="L3887" s="4" t="s">
        <v>39</v>
      </c>
      <c r="M3887" s="4" t="s">
        <v>40</v>
      </c>
      <c r="N3887" s="4" t="s">
        <v>41</v>
      </c>
      <c r="O3887" s="4">
        <v>529011</v>
      </c>
      <c r="P3887" s="4">
        <v>515731</v>
      </c>
      <c r="Q3887" s="4">
        <v>427122</v>
      </c>
      <c r="R3887" s="4">
        <v>446104</v>
      </c>
      <c r="S3887" s="4">
        <v>447850</v>
      </c>
      <c r="T3887" s="4">
        <v>459385</v>
      </c>
      <c r="U3887" s="4">
        <v>445314</v>
      </c>
      <c r="V3887" s="4">
        <v>432988</v>
      </c>
      <c r="W3887" s="4">
        <v>425398</v>
      </c>
      <c r="X3887" s="4">
        <v>443216</v>
      </c>
      <c r="Y3887" s="4">
        <v>442705</v>
      </c>
      <c r="Z3887" s="4">
        <v>466957</v>
      </c>
      <c r="AA3887" s="4">
        <v>445288</v>
      </c>
      <c r="AB3887" s="4">
        <v>469069</v>
      </c>
      <c r="AC3887" s="4">
        <v>461092</v>
      </c>
      <c r="AD3887" s="4">
        <v>441860</v>
      </c>
      <c r="AE3887" s="4">
        <v>446245</v>
      </c>
      <c r="AF3887" s="4">
        <v>423044</v>
      </c>
      <c r="AG3887" s="4">
        <v>436316</v>
      </c>
      <c r="AH3887" s="4">
        <v>430973</v>
      </c>
      <c r="AI3887" s="4">
        <v>465130</v>
      </c>
      <c r="AJ3887" s="4">
        <v>434131</v>
      </c>
      <c r="AK3887" s="4">
        <v>441916</v>
      </c>
      <c r="AL3887" s="4">
        <v>450261</v>
      </c>
      <c r="AM3887" s="4">
        <v>411972</v>
      </c>
      <c r="AN3887" s="4">
        <v>422884</v>
      </c>
    </row>
    <row r="3888" spans="1:40" ht="15" customHeight="1" x14ac:dyDescent="0.25">
      <c r="A3888" s="4" t="str">
        <f>EB[[#This Row],[unit]] &amp; "#" &amp; EB[[#This Row],[indic_nrg]] &amp; "#" &amp; EB[[#This Row],[product]] &amp; "#" &amp; EB[[#This Row],[geo]]</f>
        <v>TJ#B_102000#2000#CZ</v>
      </c>
      <c r="B3888" s="4" t="str">
        <f>VLOOKUP(EB[[#This Row],[product]],KS_DB[[product]:[KS]],5,FALSE)</f>
        <v>solid</v>
      </c>
      <c r="C3888" s="4" t="str">
        <f>VLOOKUP(EB[[#This Row],[product]],KS_DB[[product]:[KS]],6,FALSE)</f>
        <v>solid</v>
      </c>
      <c r="D3888" s="4">
        <f>VLOOKUP(EB[[#This Row],[product]],Carriers[],4,FALSE)</f>
        <v>0</v>
      </c>
      <c r="E3888" s="4">
        <f>VLOOKUP(EB[[#This Row],[indic_nrg]],Indicators[],4,FALSE)</f>
        <v>0</v>
      </c>
      <c r="F3888" s="4">
        <f>IFERROR(VLOOKUP(EB[[#This Row],[Source_carrier]],KS_DB[[product]:[KS]],6,FALSE),0)</f>
        <v>0</v>
      </c>
      <c r="G3888" s="4" t="s">
        <v>34</v>
      </c>
      <c r="H3888" s="4" t="s">
        <v>673</v>
      </c>
      <c r="I3888" s="4" t="s">
        <v>18</v>
      </c>
      <c r="J3888" s="4" t="s">
        <v>37</v>
      </c>
      <c r="K3888" s="4" t="s">
        <v>674</v>
      </c>
      <c r="L3888" s="4" t="s">
        <v>39</v>
      </c>
      <c r="M3888" s="4" t="s">
        <v>42</v>
      </c>
      <c r="N3888" s="4" t="s">
        <v>41</v>
      </c>
      <c r="O3888" s="4">
        <v>199263</v>
      </c>
      <c r="P3888" s="4">
        <v>185225</v>
      </c>
      <c r="Q3888" s="4">
        <v>127444</v>
      </c>
      <c r="R3888" s="4">
        <v>157078</v>
      </c>
      <c r="S3888" s="4">
        <v>133694</v>
      </c>
      <c r="T3888" s="4">
        <v>112954</v>
      </c>
      <c r="U3888" s="4">
        <v>88748</v>
      </c>
      <c r="V3888" s="4">
        <v>81890</v>
      </c>
      <c r="W3888" s="4">
        <v>60332</v>
      </c>
      <c r="X3888" s="4">
        <v>56868</v>
      </c>
      <c r="Y3888" s="4">
        <v>60683</v>
      </c>
      <c r="Z3888" s="4">
        <v>48987</v>
      </c>
      <c r="AA3888" s="4">
        <v>45817</v>
      </c>
      <c r="AB3888" s="4">
        <v>54641</v>
      </c>
      <c r="AC3888" s="4">
        <v>55279</v>
      </c>
      <c r="AD3888" s="4">
        <v>32992</v>
      </c>
      <c r="AE3888" s="4">
        <v>41138</v>
      </c>
      <c r="AF3888" s="4">
        <v>29481</v>
      </c>
      <c r="AG3888" s="4">
        <v>30826</v>
      </c>
      <c r="AH3888" s="4">
        <v>31563</v>
      </c>
      <c r="AI3888" s="4">
        <v>38966</v>
      </c>
      <c r="AJ3888" s="4">
        <v>34416</v>
      </c>
      <c r="AK3888" s="4">
        <v>37033</v>
      </c>
      <c r="AL3888" s="4">
        <v>41805</v>
      </c>
      <c r="AM3888" s="4">
        <v>31038</v>
      </c>
      <c r="AN3888" s="4">
        <v>31382</v>
      </c>
    </row>
    <row r="3889" spans="1:40" ht="15" customHeight="1" x14ac:dyDescent="0.25">
      <c r="A3889" s="4" t="str">
        <f>EB[[#This Row],[unit]] &amp; "#" &amp; EB[[#This Row],[indic_nrg]] &amp; "#" &amp; EB[[#This Row],[product]] &amp; "#" &amp; EB[[#This Row],[geo]]</f>
        <v>TJ#B_102000#2100#CZ</v>
      </c>
      <c r="B3889" s="4" t="str">
        <f>VLOOKUP(EB[[#This Row],[product]],KS_DB[[product]:[KS]],5,FALSE)</f>
        <v>solid</v>
      </c>
      <c r="C3889" s="4" t="str">
        <f>VLOOKUP(EB[[#This Row],[product]],KS_DB[[product]:[KS]],6,FALSE)</f>
        <v>solid</v>
      </c>
      <c r="D3889" s="4">
        <f>VLOOKUP(EB[[#This Row],[product]],Carriers[],4,FALSE)</f>
        <v>0</v>
      </c>
      <c r="E3889" s="4">
        <f>VLOOKUP(EB[[#This Row],[indic_nrg]],Indicators[],4,FALSE)</f>
        <v>0</v>
      </c>
      <c r="F3889" s="4">
        <f>IFERROR(VLOOKUP(EB[[#This Row],[Source_carrier]],KS_DB[[product]:[KS]],6,FALSE),0)</f>
        <v>0</v>
      </c>
      <c r="G3889" s="4" t="s">
        <v>34</v>
      </c>
      <c r="H3889" s="4" t="s">
        <v>673</v>
      </c>
      <c r="I3889" s="4" t="s">
        <v>43</v>
      </c>
      <c r="J3889" s="4" t="s">
        <v>37</v>
      </c>
      <c r="K3889" s="4" t="s">
        <v>674</v>
      </c>
      <c r="L3889" s="4" t="s">
        <v>39</v>
      </c>
      <c r="M3889" s="4" t="s">
        <v>44</v>
      </c>
      <c r="N3889" s="4" t="s">
        <v>41</v>
      </c>
      <c r="O3889" s="4">
        <v>47567</v>
      </c>
      <c r="P3889" s="4">
        <v>57342</v>
      </c>
      <c r="Q3889" s="4">
        <v>27771</v>
      </c>
      <c r="R3889" s="4">
        <v>37324</v>
      </c>
      <c r="S3889" s="4">
        <v>28915</v>
      </c>
      <c r="T3889" s="4">
        <v>31155</v>
      </c>
      <c r="U3889" s="4">
        <v>18315</v>
      </c>
      <c r="V3889" s="4">
        <v>14615</v>
      </c>
      <c r="W3889" s="4">
        <v>11986</v>
      </c>
      <c r="X3889" s="4">
        <v>8105</v>
      </c>
      <c r="Y3889" s="4">
        <v>8150</v>
      </c>
      <c r="Z3889" s="4">
        <v>9162</v>
      </c>
      <c r="AA3889" s="4">
        <v>7921</v>
      </c>
      <c r="AB3889" s="4">
        <v>6773</v>
      </c>
      <c r="AC3889" s="4">
        <v>6993</v>
      </c>
      <c r="AD3889" s="4">
        <v>5002</v>
      </c>
      <c r="AE3889" s="4">
        <v>4972</v>
      </c>
      <c r="AF3889" s="4">
        <v>3652</v>
      </c>
      <c r="AG3889" s="4">
        <v>3399</v>
      </c>
      <c r="AH3889" s="4">
        <v>3975</v>
      </c>
      <c r="AI3889" s="4">
        <v>9873</v>
      </c>
      <c r="AJ3889" s="4">
        <v>7912</v>
      </c>
      <c r="AK3889" s="4">
        <v>11123</v>
      </c>
      <c r="AL3889" s="4">
        <v>9896</v>
      </c>
      <c r="AM3889" s="4">
        <v>9046</v>
      </c>
      <c r="AN3889" s="4">
        <v>9894</v>
      </c>
    </row>
    <row r="3890" spans="1:40" ht="15" customHeight="1" x14ac:dyDescent="0.25">
      <c r="A3890" s="4" t="str">
        <f>EB[[#This Row],[unit]] &amp; "#" &amp; EB[[#This Row],[indic_nrg]] &amp; "#" &amp; EB[[#This Row],[product]] &amp; "#" &amp; EB[[#This Row],[geo]]</f>
        <v>TJ#B_102000#2112#CZ</v>
      </c>
      <c r="B3890" s="4" t="str">
        <f>VLOOKUP(EB[[#This Row],[product]],KS_DB[[product]:[KS]],5,FALSE)</f>
        <v>solid</v>
      </c>
      <c r="C3890" s="4" t="str">
        <f>VLOOKUP(EB[[#This Row],[product]],KS_DB[[product]:[KS]],6,FALSE)</f>
        <v>solid</v>
      </c>
      <c r="D3890" s="4">
        <f>VLOOKUP(EB[[#This Row],[product]],Carriers[],4,FALSE)</f>
        <v>1</v>
      </c>
      <c r="E3890" s="4">
        <f>VLOOKUP(EB[[#This Row],[indic_nrg]],Indicators[],4,FALSE)</f>
        <v>0</v>
      </c>
      <c r="F3890" s="4">
        <f>IFERROR(VLOOKUP(EB[[#This Row],[Source_carrier]],KS_DB[[product]:[KS]],6,FALSE),0)</f>
        <v>0</v>
      </c>
      <c r="G3890" s="4" t="s">
        <v>34</v>
      </c>
      <c r="H3890" s="4" t="s">
        <v>673</v>
      </c>
      <c r="I3890" s="4" t="s">
        <v>45</v>
      </c>
      <c r="J3890" s="4" t="s">
        <v>37</v>
      </c>
      <c r="K3890" s="4" t="s">
        <v>674</v>
      </c>
      <c r="L3890" s="4" t="s">
        <v>39</v>
      </c>
      <c r="M3890" s="4" t="s">
        <v>46</v>
      </c>
      <c r="N3890" s="4" t="s">
        <v>41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</row>
    <row r="3891" spans="1:40" ht="15" customHeight="1" x14ac:dyDescent="0.25">
      <c r="A3891" s="4" t="str">
        <f>EB[[#This Row],[unit]] &amp; "#" &amp; EB[[#This Row],[indic_nrg]] &amp; "#" &amp; EB[[#This Row],[product]] &amp; "#" &amp; EB[[#This Row],[geo]]</f>
        <v>TJ#B_102000#2115#CZ</v>
      </c>
      <c r="B3891" s="4" t="str">
        <f>VLOOKUP(EB[[#This Row],[product]],KS_DB[[product]:[KS]],5,FALSE)</f>
        <v>solid</v>
      </c>
      <c r="C3891" s="4" t="str">
        <f>VLOOKUP(EB[[#This Row],[product]],KS_DB[[product]:[KS]],6,FALSE)</f>
        <v>solid</v>
      </c>
      <c r="D3891" s="4">
        <f>VLOOKUP(EB[[#This Row],[product]],Carriers[],4,FALSE)</f>
        <v>1</v>
      </c>
      <c r="E3891" s="4">
        <f>VLOOKUP(EB[[#This Row],[indic_nrg]],Indicators[],4,FALSE)</f>
        <v>0</v>
      </c>
      <c r="F3891" s="4">
        <f>IFERROR(VLOOKUP(EB[[#This Row],[Source_carrier]],KS_DB[[product]:[KS]],6,FALSE),0)</f>
        <v>0</v>
      </c>
      <c r="G3891" s="4" t="s">
        <v>34</v>
      </c>
      <c r="H3891" s="4" t="s">
        <v>673</v>
      </c>
      <c r="I3891" s="4" t="s">
        <v>47</v>
      </c>
      <c r="J3891" s="4" t="s">
        <v>37</v>
      </c>
      <c r="K3891" s="4" t="s">
        <v>674</v>
      </c>
      <c r="L3891" s="4" t="s">
        <v>39</v>
      </c>
      <c r="M3891" s="4" t="s">
        <v>48</v>
      </c>
      <c r="N3891" s="4" t="s">
        <v>41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</row>
    <row r="3892" spans="1:40" ht="15" customHeight="1" x14ac:dyDescent="0.25">
      <c r="A3892" s="4" t="str">
        <f>EB[[#This Row],[unit]] &amp; "#" &amp; EB[[#This Row],[indic_nrg]] &amp; "#" &amp; EB[[#This Row],[product]] &amp; "#" &amp; EB[[#This Row],[geo]]</f>
        <v>TJ#B_102000#2116#CZ</v>
      </c>
      <c r="B3892" s="4" t="str">
        <f>VLOOKUP(EB[[#This Row],[product]],KS_DB[[product]:[KS]],5,FALSE)</f>
        <v>solid</v>
      </c>
      <c r="C3892" s="4" t="str">
        <f>VLOOKUP(EB[[#This Row],[product]],KS_DB[[product]:[KS]],6,FALSE)</f>
        <v>solid</v>
      </c>
      <c r="D3892" s="4">
        <f>VLOOKUP(EB[[#This Row],[product]],Carriers[],4,FALSE)</f>
        <v>1</v>
      </c>
      <c r="E3892" s="4">
        <f>VLOOKUP(EB[[#This Row],[indic_nrg]],Indicators[],4,FALSE)</f>
        <v>0</v>
      </c>
      <c r="F3892" s="4">
        <f>IFERROR(VLOOKUP(EB[[#This Row],[Source_carrier]],KS_DB[[product]:[KS]],6,FALSE),0)</f>
        <v>0</v>
      </c>
      <c r="G3892" s="4" t="s">
        <v>34</v>
      </c>
      <c r="H3892" s="4" t="s">
        <v>673</v>
      </c>
      <c r="I3892" s="4" t="s">
        <v>49</v>
      </c>
      <c r="J3892" s="4" t="s">
        <v>37</v>
      </c>
      <c r="K3892" s="4" t="s">
        <v>674</v>
      </c>
      <c r="L3892" s="4" t="s">
        <v>39</v>
      </c>
      <c r="M3892" s="4" t="s">
        <v>50</v>
      </c>
      <c r="N3892" s="4" t="s">
        <v>41</v>
      </c>
      <c r="O3892" s="4">
        <v>0</v>
      </c>
      <c r="P3892" s="4">
        <v>20103</v>
      </c>
      <c r="Q3892" s="4">
        <v>28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</row>
    <row r="3893" spans="1:40" ht="15" customHeight="1" x14ac:dyDescent="0.25">
      <c r="A3893" s="4" t="str">
        <f>EB[[#This Row],[unit]] &amp; "#" &amp; EB[[#This Row],[indic_nrg]] &amp; "#" &amp; EB[[#This Row],[product]] &amp; "#" &amp; EB[[#This Row],[geo]]</f>
        <v>TJ#B_102000#2117#CZ</v>
      </c>
      <c r="B3893" s="4" t="str">
        <f>VLOOKUP(EB[[#This Row],[product]],KS_DB[[product]:[KS]],5,FALSE)</f>
        <v>solid</v>
      </c>
      <c r="C3893" s="4" t="str">
        <f>VLOOKUP(EB[[#This Row],[product]],KS_DB[[product]:[KS]],6,FALSE)</f>
        <v>solid</v>
      </c>
      <c r="D3893" s="4">
        <f>VLOOKUP(EB[[#This Row],[product]],Carriers[],4,FALSE)</f>
        <v>1</v>
      </c>
      <c r="E3893" s="4">
        <f>VLOOKUP(EB[[#This Row],[indic_nrg]],Indicators[],4,FALSE)</f>
        <v>0</v>
      </c>
      <c r="F3893" s="4">
        <f>IFERROR(VLOOKUP(EB[[#This Row],[Source_carrier]],KS_DB[[product]:[KS]],6,FALSE),0)</f>
        <v>0</v>
      </c>
      <c r="G3893" s="4" t="s">
        <v>34</v>
      </c>
      <c r="H3893" s="4" t="s">
        <v>673</v>
      </c>
      <c r="I3893" s="4" t="s">
        <v>51</v>
      </c>
      <c r="J3893" s="4" t="s">
        <v>37</v>
      </c>
      <c r="K3893" s="4" t="s">
        <v>674</v>
      </c>
      <c r="L3893" s="4" t="s">
        <v>39</v>
      </c>
      <c r="M3893" s="4" t="s">
        <v>52</v>
      </c>
      <c r="N3893" s="4" t="s">
        <v>41</v>
      </c>
      <c r="O3893" s="4">
        <v>30239</v>
      </c>
      <c r="P3893" s="4">
        <v>30342</v>
      </c>
      <c r="Q3893" s="4">
        <v>22898</v>
      </c>
      <c r="R3893" s="4">
        <v>18314</v>
      </c>
      <c r="S3893" s="4">
        <v>14523</v>
      </c>
      <c r="T3893" s="4">
        <v>15936</v>
      </c>
      <c r="U3893" s="4">
        <v>11760</v>
      </c>
      <c r="V3893" s="4">
        <v>9855</v>
      </c>
      <c r="W3893" s="4">
        <v>8623</v>
      </c>
      <c r="X3893" s="4">
        <v>5455</v>
      </c>
      <c r="Y3893" s="4">
        <v>4531</v>
      </c>
      <c r="Z3893" s="4">
        <v>5172</v>
      </c>
      <c r="AA3893" s="4">
        <v>3703</v>
      </c>
      <c r="AB3893" s="4">
        <v>2584</v>
      </c>
      <c r="AC3893" s="4">
        <v>3145</v>
      </c>
      <c r="AD3893" s="4">
        <v>2380</v>
      </c>
      <c r="AE3893" s="4">
        <v>2834</v>
      </c>
      <c r="AF3893" s="4">
        <v>2084</v>
      </c>
      <c r="AG3893" s="4">
        <v>2031</v>
      </c>
      <c r="AH3893" s="4">
        <v>2579</v>
      </c>
      <c r="AI3893" s="4">
        <v>8448</v>
      </c>
      <c r="AJ3893" s="4">
        <v>6715</v>
      </c>
      <c r="AK3893" s="4">
        <v>9955</v>
      </c>
      <c r="AL3893" s="4">
        <v>8699</v>
      </c>
      <c r="AM3893" s="4">
        <v>7963</v>
      </c>
      <c r="AN3893" s="4">
        <v>8811</v>
      </c>
    </row>
    <row r="3894" spans="1:40" ht="15" customHeight="1" x14ac:dyDescent="0.25">
      <c r="A3894" s="4" t="str">
        <f>EB[[#This Row],[unit]] &amp; "#" &amp; EB[[#This Row],[indic_nrg]] &amp; "#" &amp; EB[[#This Row],[product]] &amp; "#" &amp; EB[[#This Row],[geo]]</f>
        <v>TJ#B_102000#2118#CZ</v>
      </c>
      <c r="B3894" s="4" t="str">
        <f>VLOOKUP(EB[[#This Row],[product]],KS_DB[[product]:[KS]],5,FALSE)</f>
        <v>solid</v>
      </c>
      <c r="C3894" s="4" t="str">
        <f>VLOOKUP(EB[[#This Row],[product]],KS_DB[[product]:[KS]],6,FALSE)</f>
        <v>solid</v>
      </c>
      <c r="D3894" s="4">
        <f>VLOOKUP(EB[[#This Row],[product]],Carriers[],4,FALSE)</f>
        <v>1</v>
      </c>
      <c r="E3894" s="4">
        <f>VLOOKUP(EB[[#This Row],[indic_nrg]],Indicators[],4,FALSE)</f>
        <v>0</v>
      </c>
      <c r="F3894" s="4">
        <f>IFERROR(VLOOKUP(EB[[#This Row],[Source_carrier]],KS_DB[[product]:[KS]],6,FALSE),0)</f>
        <v>0</v>
      </c>
      <c r="G3894" s="4" t="s">
        <v>34</v>
      </c>
      <c r="H3894" s="4" t="s">
        <v>673</v>
      </c>
      <c r="I3894" s="4" t="s">
        <v>53</v>
      </c>
      <c r="J3894" s="4" t="s">
        <v>37</v>
      </c>
      <c r="K3894" s="4" t="s">
        <v>674</v>
      </c>
      <c r="L3894" s="4" t="s">
        <v>39</v>
      </c>
      <c r="M3894" s="4" t="s">
        <v>54</v>
      </c>
      <c r="N3894" s="4" t="s">
        <v>41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4">
        <v>0</v>
      </c>
    </row>
    <row r="3895" spans="1:40" ht="15" customHeight="1" x14ac:dyDescent="0.25">
      <c r="A3895" s="4" t="str">
        <f>EB[[#This Row],[unit]] &amp; "#" &amp; EB[[#This Row],[indic_nrg]] &amp; "#" &amp; EB[[#This Row],[product]] &amp; "#" &amp; EB[[#This Row],[geo]]</f>
        <v>TJ#B_102000#2121#CZ</v>
      </c>
      <c r="B3895" s="4" t="str">
        <f>VLOOKUP(EB[[#This Row],[product]],KS_DB[[product]:[KS]],5,FALSE)</f>
        <v>solid</v>
      </c>
      <c r="C3895" s="4" t="str">
        <f>VLOOKUP(EB[[#This Row],[product]],KS_DB[[product]:[KS]],6,FALSE)</f>
        <v>solid</v>
      </c>
      <c r="D3895" s="4">
        <f>VLOOKUP(EB[[#This Row],[product]],Carriers[],4,FALSE)</f>
        <v>1</v>
      </c>
      <c r="E3895" s="4">
        <f>VLOOKUP(EB[[#This Row],[indic_nrg]],Indicators[],4,FALSE)</f>
        <v>0</v>
      </c>
      <c r="F3895" s="4">
        <f>IFERROR(VLOOKUP(EB[[#This Row],[Source_carrier]],KS_DB[[product]:[KS]],6,FALSE),0)</f>
        <v>0</v>
      </c>
      <c r="G3895" s="4" t="s">
        <v>34</v>
      </c>
      <c r="H3895" s="4" t="s">
        <v>673</v>
      </c>
      <c r="I3895" s="4" t="s">
        <v>55</v>
      </c>
      <c r="J3895" s="4" t="s">
        <v>37</v>
      </c>
      <c r="K3895" s="4" t="s">
        <v>674</v>
      </c>
      <c r="L3895" s="4" t="s">
        <v>39</v>
      </c>
      <c r="M3895" s="4" t="s">
        <v>56</v>
      </c>
      <c r="N3895" s="4" t="s">
        <v>41</v>
      </c>
      <c r="O3895" s="4">
        <v>17328</v>
      </c>
      <c r="P3895" s="4">
        <v>6897</v>
      </c>
      <c r="Q3895" s="4">
        <v>4845</v>
      </c>
      <c r="R3895" s="4">
        <v>19010</v>
      </c>
      <c r="S3895" s="4">
        <v>14392</v>
      </c>
      <c r="T3895" s="4">
        <v>15219</v>
      </c>
      <c r="U3895" s="4">
        <v>6555</v>
      </c>
      <c r="V3895" s="4">
        <v>4760</v>
      </c>
      <c r="W3895" s="4">
        <v>3363</v>
      </c>
      <c r="X3895" s="4">
        <v>2650</v>
      </c>
      <c r="Y3895" s="4">
        <v>3620</v>
      </c>
      <c r="Z3895" s="4">
        <v>3990</v>
      </c>
      <c r="AA3895" s="4">
        <v>4218</v>
      </c>
      <c r="AB3895" s="4">
        <v>4190</v>
      </c>
      <c r="AC3895" s="4">
        <v>3848</v>
      </c>
      <c r="AD3895" s="4">
        <v>2622</v>
      </c>
      <c r="AE3895" s="4">
        <v>2138</v>
      </c>
      <c r="AF3895" s="4">
        <v>1568</v>
      </c>
      <c r="AG3895" s="4">
        <v>1368</v>
      </c>
      <c r="AH3895" s="4">
        <v>1396</v>
      </c>
      <c r="AI3895" s="4">
        <v>1425</v>
      </c>
      <c r="AJ3895" s="4">
        <v>1197</v>
      </c>
      <c r="AK3895" s="4">
        <v>1168</v>
      </c>
      <c r="AL3895" s="4">
        <v>1197</v>
      </c>
      <c r="AM3895" s="4">
        <v>1083</v>
      </c>
      <c r="AN3895" s="4">
        <v>1083</v>
      </c>
    </row>
    <row r="3896" spans="1:40" ht="15" customHeight="1" x14ac:dyDescent="0.25">
      <c r="A3896" s="4" t="str">
        <f>EB[[#This Row],[unit]] &amp; "#" &amp; EB[[#This Row],[indic_nrg]] &amp; "#" &amp; EB[[#This Row],[product]] &amp; "#" &amp; EB[[#This Row],[geo]]</f>
        <v>TJ#B_102000#2122#CZ</v>
      </c>
      <c r="B3896" s="4" t="str">
        <f>VLOOKUP(EB[[#This Row],[product]],KS_DB[[product]:[KS]],5,FALSE)</f>
        <v>solid</v>
      </c>
      <c r="C3896" s="4" t="str">
        <f>VLOOKUP(EB[[#This Row],[product]],KS_DB[[product]:[KS]],6,FALSE)</f>
        <v>solid</v>
      </c>
      <c r="D3896" s="4">
        <f>VLOOKUP(EB[[#This Row],[product]],Carriers[],4,FALSE)</f>
        <v>1</v>
      </c>
      <c r="E3896" s="4">
        <f>VLOOKUP(EB[[#This Row],[indic_nrg]],Indicators[],4,FALSE)</f>
        <v>0</v>
      </c>
      <c r="F3896" s="4">
        <f>IFERROR(VLOOKUP(EB[[#This Row],[Source_carrier]],KS_DB[[product]:[KS]],6,FALSE),0)</f>
        <v>0</v>
      </c>
      <c r="G3896" s="4" t="s">
        <v>34</v>
      </c>
      <c r="H3896" s="4" t="s">
        <v>673</v>
      </c>
      <c r="I3896" s="4" t="s">
        <v>57</v>
      </c>
      <c r="J3896" s="4" t="s">
        <v>37</v>
      </c>
      <c r="K3896" s="4" t="s">
        <v>674</v>
      </c>
      <c r="L3896" s="4" t="s">
        <v>39</v>
      </c>
      <c r="M3896" s="4" t="s">
        <v>58</v>
      </c>
      <c r="N3896" s="4" t="s">
        <v>41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</row>
    <row r="3897" spans="1:40" ht="15" customHeight="1" x14ac:dyDescent="0.25">
      <c r="A3897" s="4" t="str">
        <f>EB[[#This Row],[unit]] &amp; "#" &amp; EB[[#This Row],[indic_nrg]] &amp; "#" &amp; EB[[#This Row],[product]] &amp; "#" &amp; EB[[#This Row],[geo]]</f>
        <v>TJ#B_102000#2130#CZ</v>
      </c>
      <c r="B3897" s="4" t="str">
        <f>VLOOKUP(EB[[#This Row],[product]],KS_DB[[product]:[KS]],5,FALSE)</f>
        <v>solid</v>
      </c>
      <c r="C3897" s="4" t="str">
        <f>VLOOKUP(EB[[#This Row],[product]],KS_DB[[product]:[KS]],6,FALSE)</f>
        <v>solid</v>
      </c>
      <c r="D3897" s="4">
        <f>VLOOKUP(EB[[#This Row],[product]],Carriers[],4,FALSE)</f>
        <v>1</v>
      </c>
      <c r="E3897" s="4">
        <f>VLOOKUP(EB[[#This Row],[indic_nrg]],Indicators[],4,FALSE)</f>
        <v>0</v>
      </c>
      <c r="F3897" s="4">
        <f>IFERROR(VLOOKUP(EB[[#This Row],[Source_carrier]],KS_DB[[product]:[KS]],6,FALSE),0)</f>
        <v>0</v>
      </c>
      <c r="G3897" s="4" t="s">
        <v>34</v>
      </c>
      <c r="H3897" s="4" t="s">
        <v>673</v>
      </c>
      <c r="I3897" s="4" t="s">
        <v>59</v>
      </c>
      <c r="J3897" s="4" t="s">
        <v>37</v>
      </c>
      <c r="K3897" s="4" t="s">
        <v>674</v>
      </c>
      <c r="L3897" s="4" t="s">
        <v>39</v>
      </c>
      <c r="M3897" s="4" t="s">
        <v>60</v>
      </c>
      <c r="N3897" s="4" t="s">
        <v>41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</row>
    <row r="3898" spans="1:40" ht="15" customHeight="1" x14ac:dyDescent="0.25">
      <c r="A3898" s="4" t="str">
        <f>EB[[#This Row],[unit]] &amp; "#" &amp; EB[[#This Row],[indic_nrg]] &amp; "#" &amp; EB[[#This Row],[product]] &amp; "#" &amp; EB[[#This Row],[geo]]</f>
        <v>TJ#B_102000#2200#CZ</v>
      </c>
      <c r="B3898" s="4" t="str">
        <f>VLOOKUP(EB[[#This Row],[product]],KS_DB[[product]:[KS]],5,FALSE)</f>
        <v>solid</v>
      </c>
      <c r="C3898" s="4" t="str">
        <f>VLOOKUP(EB[[#This Row],[product]],KS_DB[[product]:[KS]],6,FALSE)</f>
        <v>solid</v>
      </c>
      <c r="D3898" s="4">
        <f>VLOOKUP(EB[[#This Row],[product]],Carriers[],4,FALSE)</f>
        <v>0</v>
      </c>
      <c r="E3898" s="4">
        <f>VLOOKUP(EB[[#This Row],[indic_nrg]],Indicators[],4,FALSE)</f>
        <v>0</v>
      </c>
      <c r="F3898" s="4">
        <f>IFERROR(VLOOKUP(EB[[#This Row],[Source_carrier]],KS_DB[[product]:[KS]],6,FALSE),0)</f>
        <v>0</v>
      </c>
      <c r="G3898" s="4" t="s">
        <v>34</v>
      </c>
      <c r="H3898" s="4" t="s">
        <v>673</v>
      </c>
      <c r="I3898" s="4" t="s">
        <v>61</v>
      </c>
      <c r="J3898" s="4" t="s">
        <v>37</v>
      </c>
      <c r="K3898" s="4" t="s">
        <v>674</v>
      </c>
      <c r="L3898" s="4" t="s">
        <v>39</v>
      </c>
      <c r="M3898" s="4" t="s">
        <v>62</v>
      </c>
      <c r="N3898" s="4" t="s">
        <v>41</v>
      </c>
      <c r="O3898" s="4">
        <v>151695</v>
      </c>
      <c r="P3898" s="4">
        <v>127883</v>
      </c>
      <c r="Q3898" s="4">
        <v>99673</v>
      </c>
      <c r="R3898" s="4">
        <v>119754</v>
      </c>
      <c r="S3898" s="4">
        <v>104779</v>
      </c>
      <c r="T3898" s="4">
        <v>81798</v>
      </c>
      <c r="U3898" s="4">
        <v>70433</v>
      </c>
      <c r="V3898" s="4">
        <v>67275</v>
      </c>
      <c r="W3898" s="4">
        <v>48346</v>
      </c>
      <c r="X3898" s="4">
        <v>48763</v>
      </c>
      <c r="Y3898" s="4">
        <v>52533</v>
      </c>
      <c r="Z3898" s="4">
        <v>39825</v>
      </c>
      <c r="AA3898" s="4">
        <v>37896</v>
      </c>
      <c r="AB3898" s="4">
        <v>47868</v>
      </c>
      <c r="AC3898" s="4">
        <v>48286</v>
      </c>
      <c r="AD3898" s="4">
        <v>27990</v>
      </c>
      <c r="AE3898" s="4">
        <v>36167</v>
      </c>
      <c r="AF3898" s="4">
        <v>25829</v>
      </c>
      <c r="AG3898" s="4">
        <v>27427</v>
      </c>
      <c r="AH3898" s="4">
        <v>27588</v>
      </c>
      <c r="AI3898" s="4">
        <v>29093</v>
      </c>
      <c r="AJ3898" s="4">
        <v>26504</v>
      </c>
      <c r="AK3898" s="4">
        <v>25910</v>
      </c>
      <c r="AL3898" s="4">
        <v>31908</v>
      </c>
      <c r="AM3898" s="4">
        <v>21992</v>
      </c>
      <c r="AN3898" s="4">
        <v>21487</v>
      </c>
    </row>
    <row r="3899" spans="1:40" ht="15" customHeight="1" x14ac:dyDescent="0.25">
      <c r="A3899" s="4" t="str">
        <f>EB[[#This Row],[unit]] &amp; "#" &amp; EB[[#This Row],[indic_nrg]] &amp; "#" &amp; EB[[#This Row],[product]] &amp; "#" &amp; EB[[#This Row],[geo]]</f>
        <v>TJ#B_102000#2210#CZ</v>
      </c>
      <c r="B3899" s="4" t="str">
        <f>VLOOKUP(EB[[#This Row],[product]],KS_DB[[product]:[KS]],5,FALSE)</f>
        <v>solid</v>
      </c>
      <c r="C3899" s="4" t="str">
        <f>VLOOKUP(EB[[#This Row],[product]],KS_DB[[product]:[KS]],6,FALSE)</f>
        <v>solid</v>
      </c>
      <c r="D3899" s="4">
        <f>VLOOKUP(EB[[#This Row],[product]],Carriers[],4,FALSE)</f>
        <v>1</v>
      </c>
      <c r="E3899" s="4">
        <f>VLOOKUP(EB[[#This Row],[indic_nrg]],Indicators[],4,FALSE)</f>
        <v>0</v>
      </c>
      <c r="F3899" s="4">
        <f>IFERROR(VLOOKUP(EB[[#This Row],[Source_carrier]],KS_DB[[product]:[KS]],6,FALSE),0)</f>
        <v>0</v>
      </c>
      <c r="G3899" s="4" t="s">
        <v>34</v>
      </c>
      <c r="H3899" s="4" t="s">
        <v>673</v>
      </c>
      <c r="I3899" s="4" t="s">
        <v>63</v>
      </c>
      <c r="J3899" s="4" t="s">
        <v>37</v>
      </c>
      <c r="K3899" s="4" t="s">
        <v>674</v>
      </c>
      <c r="L3899" s="4" t="s">
        <v>39</v>
      </c>
      <c r="M3899" s="4" t="s">
        <v>64</v>
      </c>
      <c r="N3899" s="4" t="s">
        <v>41</v>
      </c>
      <c r="O3899" s="4">
        <v>135515</v>
      </c>
      <c r="P3899" s="4">
        <v>116423</v>
      </c>
      <c r="Q3899" s="4">
        <v>93633</v>
      </c>
      <c r="R3899" s="4">
        <v>116814</v>
      </c>
      <c r="S3899" s="4">
        <v>101659</v>
      </c>
      <c r="T3899" s="4">
        <v>79058</v>
      </c>
      <c r="U3899" s="4">
        <v>67953</v>
      </c>
      <c r="V3899" s="4">
        <v>65075</v>
      </c>
      <c r="W3899" s="4">
        <v>45806</v>
      </c>
      <c r="X3899" s="4">
        <v>46643</v>
      </c>
      <c r="Y3899" s="4">
        <v>50053</v>
      </c>
      <c r="Z3899" s="4">
        <v>37785</v>
      </c>
      <c r="AA3899" s="4">
        <v>35676</v>
      </c>
      <c r="AB3899" s="4">
        <v>45548</v>
      </c>
      <c r="AC3899" s="4">
        <v>45886</v>
      </c>
      <c r="AD3899" s="4">
        <v>25390</v>
      </c>
      <c r="AE3899" s="4">
        <v>33507</v>
      </c>
      <c r="AF3899" s="4">
        <v>23309</v>
      </c>
      <c r="AG3899" s="4">
        <v>24427</v>
      </c>
      <c r="AH3899" s="4">
        <v>23588</v>
      </c>
      <c r="AI3899" s="4">
        <v>24853</v>
      </c>
      <c r="AJ3899" s="4">
        <v>23524</v>
      </c>
      <c r="AK3899" s="4">
        <v>22630</v>
      </c>
      <c r="AL3899" s="4">
        <v>28608</v>
      </c>
      <c r="AM3899" s="4">
        <v>19172</v>
      </c>
      <c r="AN3899" s="4">
        <v>18707</v>
      </c>
    </row>
    <row r="3900" spans="1:40" ht="15" customHeight="1" x14ac:dyDescent="0.25">
      <c r="A3900" s="4" t="str">
        <f>EB[[#This Row],[unit]] &amp; "#" &amp; EB[[#This Row],[indic_nrg]] &amp; "#" &amp; EB[[#This Row],[product]] &amp; "#" &amp; EB[[#This Row],[geo]]</f>
        <v>TJ#B_102000#2230#CZ</v>
      </c>
      <c r="B3900" s="4" t="str">
        <f>VLOOKUP(EB[[#This Row],[product]],KS_DB[[product]:[KS]],5,FALSE)</f>
        <v>solid</v>
      </c>
      <c r="C3900" s="4" t="str">
        <f>VLOOKUP(EB[[#This Row],[product]],KS_DB[[product]:[KS]],6,FALSE)</f>
        <v>solid</v>
      </c>
      <c r="D3900" s="4">
        <f>VLOOKUP(EB[[#This Row],[product]],Carriers[],4,FALSE)</f>
        <v>1</v>
      </c>
      <c r="E3900" s="4">
        <f>VLOOKUP(EB[[#This Row],[indic_nrg]],Indicators[],4,FALSE)</f>
        <v>0</v>
      </c>
      <c r="F3900" s="4">
        <f>IFERROR(VLOOKUP(EB[[#This Row],[Source_carrier]],KS_DB[[product]:[KS]],6,FALSE),0)</f>
        <v>0</v>
      </c>
      <c r="G3900" s="4" t="s">
        <v>34</v>
      </c>
      <c r="H3900" s="4" t="s">
        <v>673</v>
      </c>
      <c r="I3900" s="4" t="s">
        <v>65</v>
      </c>
      <c r="J3900" s="4" t="s">
        <v>37</v>
      </c>
      <c r="K3900" s="4" t="s">
        <v>674</v>
      </c>
      <c r="L3900" s="4" t="s">
        <v>39</v>
      </c>
      <c r="M3900" s="4" t="s">
        <v>66</v>
      </c>
      <c r="N3900" s="4" t="s">
        <v>41</v>
      </c>
      <c r="O3900" s="4">
        <v>16180</v>
      </c>
      <c r="P3900" s="4">
        <v>11460</v>
      </c>
      <c r="Q3900" s="4">
        <v>6040</v>
      </c>
      <c r="R3900" s="4">
        <v>2940</v>
      </c>
      <c r="S3900" s="4">
        <v>3120</v>
      </c>
      <c r="T3900" s="4">
        <v>2740</v>
      </c>
      <c r="U3900" s="4">
        <v>2480</v>
      </c>
      <c r="V3900" s="4">
        <v>2200</v>
      </c>
      <c r="W3900" s="4">
        <v>2540</v>
      </c>
      <c r="X3900" s="4">
        <v>2120</v>
      </c>
      <c r="Y3900" s="4">
        <v>2480</v>
      </c>
      <c r="Z3900" s="4">
        <v>2040</v>
      </c>
      <c r="AA3900" s="4">
        <v>2220</v>
      </c>
      <c r="AB3900" s="4">
        <v>2320</v>
      </c>
      <c r="AC3900" s="4">
        <v>2400</v>
      </c>
      <c r="AD3900" s="4">
        <v>2600</v>
      </c>
      <c r="AE3900" s="4">
        <v>2660</v>
      </c>
      <c r="AF3900" s="4">
        <v>2520</v>
      </c>
      <c r="AG3900" s="4">
        <v>3000</v>
      </c>
      <c r="AH3900" s="4">
        <v>4000</v>
      </c>
      <c r="AI3900" s="4">
        <v>4240</v>
      </c>
      <c r="AJ3900" s="4">
        <v>2980</v>
      </c>
      <c r="AK3900" s="4">
        <v>3280</v>
      </c>
      <c r="AL3900" s="4">
        <v>3300</v>
      </c>
      <c r="AM3900" s="4">
        <v>2820</v>
      </c>
      <c r="AN3900" s="4">
        <v>2780</v>
      </c>
    </row>
    <row r="3901" spans="1:40" ht="15" customHeight="1" x14ac:dyDescent="0.25">
      <c r="A3901" s="4" t="str">
        <f>EB[[#This Row],[unit]] &amp; "#" &amp; EB[[#This Row],[indic_nrg]] &amp; "#" &amp; EB[[#This Row],[product]] &amp; "#" &amp; EB[[#This Row],[geo]]</f>
        <v>TJ#B_102000#2310#CZ</v>
      </c>
      <c r="B3901" s="4" t="str">
        <f>VLOOKUP(EB[[#This Row],[product]],KS_DB[[product]:[KS]],5,FALSE)</f>
        <v>solid</v>
      </c>
      <c r="C3901" s="4" t="str">
        <f>VLOOKUP(EB[[#This Row],[product]],KS_DB[[product]:[KS]],6,FALSE)</f>
        <v>solid</v>
      </c>
      <c r="D3901" s="4">
        <f>VLOOKUP(EB[[#This Row],[product]],Carriers[],4,FALSE)</f>
        <v>1</v>
      </c>
      <c r="E3901" s="4">
        <f>VLOOKUP(EB[[#This Row],[indic_nrg]],Indicators[],4,FALSE)</f>
        <v>0</v>
      </c>
      <c r="F3901" s="4">
        <f>IFERROR(VLOOKUP(EB[[#This Row],[Source_carrier]],KS_DB[[product]:[KS]],6,FALSE),0)</f>
        <v>0</v>
      </c>
      <c r="G3901" s="4" t="s">
        <v>34</v>
      </c>
      <c r="H3901" s="4" t="s">
        <v>673</v>
      </c>
      <c r="I3901" s="4" t="s">
        <v>67</v>
      </c>
      <c r="J3901" s="4" t="s">
        <v>37</v>
      </c>
      <c r="K3901" s="4" t="s">
        <v>674</v>
      </c>
      <c r="L3901" s="4" t="s">
        <v>39</v>
      </c>
      <c r="M3901" s="4" t="s">
        <v>68</v>
      </c>
      <c r="N3901" s="4" t="s">
        <v>41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</row>
    <row r="3902" spans="1:40" ht="15" customHeight="1" x14ac:dyDescent="0.25">
      <c r="A3902" s="4" t="str">
        <f>EB[[#This Row],[unit]] &amp; "#" &amp; EB[[#This Row],[indic_nrg]] &amp; "#" &amp; EB[[#This Row],[product]] &amp; "#" &amp; EB[[#This Row],[geo]]</f>
        <v>TJ#B_102000#2330#CZ</v>
      </c>
      <c r="B3902" s="4" t="str">
        <f>VLOOKUP(EB[[#This Row],[product]],KS_DB[[product]:[KS]],5,FALSE)</f>
        <v>solid</v>
      </c>
      <c r="C3902" s="4" t="str">
        <f>VLOOKUP(EB[[#This Row],[product]],KS_DB[[product]:[KS]],6,FALSE)</f>
        <v>solid</v>
      </c>
      <c r="D3902" s="4">
        <f>VLOOKUP(EB[[#This Row],[product]],Carriers[],4,FALSE)</f>
        <v>1</v>
      </c>
      <c r="E3902" s="4">
        <f>VLOOKUP(EB[[#This Row],[indic_nrg]],Indicators[],4,FALSE)</f>
        <v>0</v>
      </c>
      <c r="F3902" s="4">
        <f>IFERROR(VLOOKUP(EB[[#This Row],[Source_carrier]],KS_DB[[product]:[KS]],6,FALSE),0)</f>
        <v>0</v>
      </c>
      <c r="G3902" s="4" t="s">
        <v>34</v>
      </c>
      <c r="H3902" s="4" t="s">
        <v>673</v>
      </c>
      <c r="I3902" s="4" t="s">
        <v>69</v>
      </c>
      <c r="J3902" s="4" t="s">
        <v>37</v>
      </c>
      <c r="K3902" s="4" t="s">
        <v>674</v>
      </c>
      <c r="L3902" s="4" t="s">
        <v>39</v>
      </c>
      <c r="M3902" s="4" t="s">
        <v>70</v>
      </c>
      <c r="N3902" s="4" t="s">
        <v>41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</v>
      </c>
      <c r="Y3902" s="4">
        <v>0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</row>
    <row r="3903" spans="1:40" ht="15" customHeight="1" x14ac:dyDescent="0.25">
      <c r="A3903" s="4" t="str">
        <f>EB[[#This Row],[unit]] &amp; "#" &amp; EB[[#This Row],[indic_nrg]] &amp; "#" &amp; EB[[#This Row],[product]] &amp; "#" &amp; EB[[#This Row],[geo]]</f>
        <v>TJ#B_102000#2410#CZ</v>
      </c>
      <c r="B3903" s="4" t="str">
        <f>VLOOKUP(EB[[#This Row],[product]],KS_DB[[product]:[KS]],5,FALSE)</f>
        <v>solid</v>
      </c>
      <c r="C3903" s="4" t="str">
        <f>VLOOKUP(EB[[#This Row],[product]],KS_DB[[product]:[KS]],6,FALSE)</f>
        <v>solid</v>
      </c>
      <c r="D3903" s="4">
        <f>VLOOKUP(EB[[#This Row],[product]],Carriers[],4,FALSE)</f>
        <v>1</v>
      </c>
      <c r="E3903" s="4">
        <f>VLOOKUP(EB[[#This Row],[indic_nrg]],Indicators[],4,FALSE)</f>
        <v>0</v>
      </c>
      <c r="F3903" s="4">
        <f>IFERROR(VLOOKUP(EB[[#This Row],[Source_carrier]],KS_DB[[product]:[KS]],6,FALSE),0)</f>
        <v>0</v>
      </c>
      <c r="G3903" s="4" t="s">
        <v>34</v>
      </c>
      <c r="H3903" s="4" t="s">
        <v>673</v>
      </c>
      <c r="I3903" s="4" t="s">
        <v>71</v>
      </c>
      <c r="J3903" s="4" t="s">
        <v>37</v>
      </c>
      <c r="K3903" s="4" t="s">
        <v>674</v>
      </c>
      <c r="L3903" s="4" t="s">
        <v>39</v>
      </c>
      <c r="M3903" s="4" t="s">
        <v>72</v>
      </c>
      <c r="N3903" s="4" t="s">
        <v>41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</row>
    <row r="3904" spans="1:40" ht="15" customHeight="1" x14ac:dyDescent="0.25">
      <c r="A3904" s="4" t="str">
        <f>EB[[#This Row],[unit]] &amp; "#" &amp; EB[[#This Row],[indic_nrg]] &amp; "#" &amp; EB[[#This Row],[product]] &amp; "#" &amp; EB[[#This Row],[geo]]</f>
        <v>TJ#B_102000#3000#CZ</v>
      </c>
      <c r="B3904" s="4" t="str">
        <f>VLOOKUP(EB[[#This Row],[product]],KS_DB[[product]:[KS]],5,FALSE)</f>
        <v>liquid</v>
      </c>
      <c r="C3904" s="4" t="str">
        <f>VLOOKUP(EB[[#This Row],[product]],KS_DB[[product]:[KS]],6,FALSE)</f>
        <v>liquid</v>
      </c>
      <c r="D3904" s="4">
        <f>VLOOKUP(EB[[#This Row],[product]],Carriers[],4,FALSE)</f>
        <v>0</v>
      </c>
      <c r="E3904" s="4">
        <f>VLOOKUP(EB[[#This Row],[indic_nrg]],Indicators[],4,FALSE)</f>
        <v>0</v>
      </c>
      <c r="F3904" s="4">
        <f>IFERROR(VLOOKUP(EB[[#This Row],[Source_carrier]],KS_DB[[product]:[KS]],6,FALSE),0)</f>
        <v>0</v>
      </c>
      <c r="G3904" s="4" t="s">
        <v>34</v>
      </c>
      <c r="H3904" s="4" t="s">
        <v>673</v>
      </c>
      <c r="I3904" s="4" t="s">
        <v>73</v>
      </c>
      <c r="J3904" s="4" t="s">
        <v>37</v>
      </c>
      <c r="K3904" s="4" t="s">
        <v>674</v>
      </c>
      <c r="L3904" s="4" t="s">
        <v>39</v>
      </c>
      <c r="M3904" s="4" t="s">
        <v>74</v>
      </c>
      <c r="N3904" s="4" t="s">
        <v>41</v>
      </c>
      <c r="O3904" s="4">
        <v>52528</v>
      </c>
      <c r="P3904" s="4">
        <v>51436</v>
      </c>
      <c r="Q3904" s="4">
        <v>40383</v>
      </c>
      <c r="R3904" s="4">
        <v>41375</v>
      </c>
      <c r="S3904" s="4">
        <v>37149</v>
      </c>
      <c r="T3904" s="4">
        <v>41412</v>
      </c>
      <c r="U3904" s="4">
        <v>25677</v>
      </c>
      <c r="V3904" s="4">
        <v>19718</v>
      </c>
      <c r="W3904" s="4">
        <v>21193</v>
      </c>
      <c r="X3904" s="4">
        <v>21834</v>
      </c>
      <c r="Y3904" s="4">
        <v>23630</v>
      </c>
      <c r="Z3904" s="4">
        <v>25338</v>
      </c>
      <c r="AA3904" s="4">
        <v>22602</v>
      </c>
      <c r="AB3904" s="4">
        <v>21970</v>
      </c>
      <c r="AC3904" s="4">
        <v>18179</v>
      </c>
      <c r="AD3904" s="4">
        <v>17018</v>
      </c>
      <c r="AE3904" s="4">
        <v>17435</v>
      </c>
      <c r="AF3904" s="4">
        <v>16293</v>
      </c>
      <c r="AG3904" s="4">
        <v>16703</v>
      </c>
      <c r="AH3904" s="4">
        <v>15537</v>
      </c>
      <c r="AI3904" s="4">
        <v>16554</v>
      </c>
      <c r="AJ3904" s="4">
        <v>16767</v>
      </c>
      <c r="AK3904" s="4">
        <v>17788</v>
      </c>
      <c r="AL3904" s="4">
        <v>17278</v>
      </c>
      <c r="AM3904" s="4">
        <v>17461</v>
      </c>
      <c r="AN3904" s="4">
        <v>17654</v>
      </c>
    </row>
    <row r="3905" spans="1:40" ht="15" customHeight="1" x14ac:dyDescent="0.25">
      <c r="A3905" s="4" t="str">
        <f>EB[[#This Row],[unit]] &amp; "#" &amp; EB[[#This Row],[indic_nrg]] &amp; "#" &amp; EB[[#This Row],[product]] &amp; "#" &amp; EB[[#This Row],[geo]]</f>
        <v>TJ#B_102000#3200#CZ</v>
      </c>
      <c r="B3905" s="4" t="str">
        <f>VLOOKUP(EB[[#This Row],[product]],KS_DB[[product]:[KS]],5,FALSE)</f>
        <v>liquid</v>
      </c>
      <c r="C3905" s="4" t="str">
        <f>VLOOKUP(EB[[#This Row],[product]],KS_DB[[product]:[KS]],6,FALSE)</f>
        <v>liquid</v>
      </c>
      <c r="D3905" s="4">
        <f>VLOOKUP(EB[[#This Row],[product]],Carriers[],4,FALSE)</f>
        <v>0</v>
      </c>
      <c r="E3905" s="4">
        <f>VLOOKUP(EB[[#This Row],[indic_nrg]],Indicators[],4,FALSE)</f>
        <v>0</v>
      </c>
      <c r="F3905" s="4">
        <f>IFERROR(VLOOKUP(EB[[#This Row],[Source_carrier]],KS_DB[[product]:[KS]],6,FALSE),0)</f>
        <v>0</v>
      </c>
      <c r="G3905" s="4" t="s">
        <v>34</v>
      </c>
      <c r="H3905" s="4" t="s">
        <v>673</v>
      </c>
      <c r="I3905" s="4" t="s">
        <v>75</v>
      </c>
      <c r="J3905" s="4" t="s">
        <v>37</v>
      </c>
      <c r="K3905" s="4" t="s">
        <v>674</v>
      </c>
      <c r="L3905" s="4" t="s">
        <v>39</v>
      </c>
      <c r="M3905" s="4" t="s">
        <v>76</v>
      </c>
      <c r="N3905" s="4" t="s">
        <v>41</v>
      </c>
      <c r="O3905" s="4">
        <v>52528</v>
      </c>
      <c r="P3905" s="4">
        <v>51436</v>
      </c>
      <c r="Q3905" s="4">
        <v>40383</v>
      </c>
      <c r="R3905" s="4">
        <v>41375</v>
      </c>
      <c r="S3905" s="4">
        <v>37149</v>
      </c>
      <c r="T3905" s="4">
        <v>41412</v>
      </c>
      <c r="U3905" s="4">
        <v>25677</v>
      </c>
      <c r="V3905" s="4">
        <v>19718</v>
      </c>
      <c r="W3905" s="4">
        <v>21193</v>
      </c>
      <c r="X3905" s="4">
        <v>21834</v>
      </c>
      <c r="Y3905" s="4">
        <v>23630</v>
      </c>
      <c r="Z3905" s="4">
        <v>25338</v>
      </c>
      <c r="AA3905" s="4">
        <v>22602</v>
      </c>
      <c r="AB3905" s="4">
        <v>21970</v>
      </c>
      <c r="AC3905" s="4">
        <v>18179</v>
      </c>
      <c r="AD3905" s="4">
        <v>17018</v>
      </c>
      <c r="AE3905" s="4">
        <v>17435</v>
      </c>
      <c r="AF3905" s="4">
        <v>16293</v>
      </c>
      <c r="AG3905" s="4">
        <v>16703</v>
      </c>
      <c r="AH3905" s="4">
        <v>15537</v>
      </c>
      <c r="AI3905" s="4">
        <v>16554</v>
      </c>
      <c r="AJ3905" s="4">
        <v>16767</v>
      </c>
      <c r="AK3905" s="4">
        <v>17788</v>
      </c>
      <c r="AL3905" s="4">
        <v>17278</v>
      </c>
      <c r="AM3905" s="4">
        <v>17461</v>
      </c>
      <c r="AN3905" s="4">
        <v>17654</v>
      </c>
    </row>
    <row r="3906" spans="1:40" ht="15" customHeight="1" x14ac:dyDescent="0.25">
      <c r="A3906" s="4" t="str">
        <f>EB[[#This Row],[unit]] &amp; "#" &amp; EB[[#This Row],[indic_nrg]] &amp; "#" &amp; EB[[#This Row],[product]] &amp; "#" &amp; EB[[#This Row],[geo]]</f>
        <v>TJ#B_102000#3220#CZ</v>
      </c>
      <c r="B3906" s="4" t="str">
        <f>VLOOKUP(EB[[#This Row],[product]],KS_DB[[product]:[KS]],5,FALSE)</f>
        <v>liquid</v>
      </c>
      <c r="C3906" s="4" t="str">
        <f>VLOOKUP(EB[[#This Row],[product]],KS_DB[[product]:[KS]],6,FALSE)</f>
        <v>LPG</v>
      </c>
      <c r="D3906" s="4">
        <f>VLOOKUP(EB[[#This Row],[product]],Carriers[],4,FALSE)</f>
        <v>1</v>
      </c>
      <c r="E3906" s="4">
        <f>VLOOKUP(EB[[#This Row],[indic_nrg]],Indicators[],4,FALSE)</f>
        <v>0</v>
      </c>
      <c r="F3906" s="4">
        <f>IFERROR(VLOOKUP(EB[[#This Row],[Source_carrier]],KS_DB[[product]:[KS]],6,FALSE),0)</f>
        <v>0</v>
      </c>
      <c r="G3906" s="4" t="s">
        <v>34</v>
      </c>
      <c r="H3906" s="4" t="s">
        <v>673</v>
      </c>
      <c r="I3906" s="4" t="s">
        <v>77</v>
      </c>
      <c r="J3906" s="4" t="s">
        <v>37</v>
      </c>
      <c r="K3906" s="4" t="s">
        <v>674</v>
      </c>
      <c r="L3906" s="4" t="s">
        <v>39</v>
      </c>
      <c r="M3906" s="4" t="s">
        <v>78</v>
      </c>
      <c r="N3906" s="4" t="s">
        <v>41</v>
      </c>
      <c r="O3906" s="4">
        <v>3638</v>
      </c>
      <c r="P3906" s="4">
        <v>3914</v>
      </c>
      <c r="Q3906" s="4">
        <v>4144</v>
      </c>
      <c r="R3906" s="4">
        <v>2855</v>
      </c>
      <c r="S3906" s="4">
        <v>3454</v>
      </c>
      <c r="T3906" s="4">
        <v>3684</v>
      </c>
      <c r="U3906" s="4">
        <v>2530</v>
      </c>
      <c r="V3906" s="4">
        <v>2576</v>
      </c>
      <c r="W3906" s="4">
        <v>3266</v>
      </c>
      <c r="X3906" s="4">
        <v>2898</v>
      </c>
      <c r="Y3906" s="4">
        <v>3588</v>
      </c>
      <c r="Z3906" s="4">
        <v>4166</v>
      </c>
      <c r="AA3906" s="4">
        <v>3148</v>
      </c>
      <c r="AB3906" s="4">
        <v>2795</v>
      </c>
      <c r="AC3906" s="4">
        <v>2838</v>
      </c>
      <c r="AD3906" s="4">
        <v>1862</v>
      </c>
      <c r="AE3906" s="4">
        <v>1924</v>
      </c>
      <c r="AF3906" s="4">
        <v>1237</v>
      </c>
      <c r="AG3906" s="4">
        <v>920</v>
      </c>
      <c r="AH3906" s="4">
        <v>351</v>
      </c>
      <c r="AI3906" s="4">
        <v>1227</v>
      </c>
      <c r="AJ3906" s="4">
        <v>1577</v>
      </c>
      <c r="AK3906" s="4">
        <v>2321</v>
      </c>
      <c r="AL3906" s="4">
        <v>2059</v>
      </c>
      <c r="AM3906" s="4">
        <v>2453</v>
      </c>
      <c r="AN3906" s="4">
        <v>2321</v>
      </c>
    </row>
    <row r="3907" spans="1:40" ht="15" customHeight="1" x14ac:dyDescent="0.25">
      <c r="A3907" s="4" t="str">
        <f>EB[[#This Row],[unit]] &amp; "#" &amp; EB[[#This Row],[indic_nrg]] &amp; "#" &amp; EB[[#This Row],[product]] &amp; "#" &amp; EB[[#This Row],[geo]]</f>
        <v>TJ#B_102000#3244#CZ</v>
      </c>
      <c r="B3907" s="4" t="str">
        <f>VLOOKUP(EB[[#This Row],[product]],KS_DB[[product]:[KS]],5,FALSE)</f>
        <v>liquid</v>
      </c>
      <c r="C3907" s="4" t="str">
        <f>VLOOKUP(EB[[#This Row],[product]],KS_DB[[product]:[KS]],6,FALSE)</f>
        <v>liquid</v>
      </c>
      <c r="D3907" s="4">
        <f>VLOOKUP(EB[[#This Row],[product]],Carriers[],4,FALSE)</f>
        <v>1</v>
      </c>
      <c r="E3907" s="4">
        <f>VLOOKUP(EB[[#This Row],[indic_nrg]],Indicators[],4,FALSE)</f>
        <v>0</v>
      </c>
      <c r="F3907" s="4">
        <f>IFERROR(VLOOKUP(EB[[#This Row],[Source_carrier]],KS_DB[[product]:[KS]],6,FALSE),0)</f>
        <v>0</v>
      </c>
      <c r="G3907" s="4" t="s">
        <v>34</v>
      </c>
      <c r="H3907" s="4" t="s">
        <v>673</v>
      </c>
      <c r="I3907" s="4" t="s">
        <v>1139</v>
      </c>
      <c r="J3907" s="4" t="s">
        <v>37</v>
      </c>
      <c r="K3907" s="4" t="s">
        <v>674</v>
      </c>
      <c r="L3907" s="4" t="s">
        <v>39</v>
      </c>
      <c r="M3907" s="4" t="s">
        <v>1140</v>
      </c>
      <c r="N3907" s="4" t="s">
        <v>41</v>
      </c>
      <c r="O3907" s="4">
        <v>171</v>
      </c>
      <c r="P3907" s="4">
        <v>1198</v>
      </c>
      <c r="Q3907" s="4">
        <v>642</v>
      </c>
      <c r="R3907" s="4">
        <v>214</v>
      </c>
      <c r="S3907" s="4">
        <v>171</v>
      </c>
      <c r="T3907" s="4">
        <v>86</v>
      </c>
      <c r="U3907" s="4">
        <v>514</v>
      </c>
      <c r="V3907" s="4">
        <v>1156</v>
      </c>
      <c r="W3907" s="4">
        <v>1455</v>
      </c>
      <c r="X3907" s="4">
        <v>300</v>
      </c>
      <c r="Y3907" s="4">
        <v>214</v>
      </c>
      <c r="Z3907" s="4">
        <v>257</v>
      </c>
      <c r="AA3907" s="4">
        <v>214</v>
      </c>
      <c r="AB3907" s="4">
        <v>214</v>
      </c>
      <c r="AC3907" s="4">
        <v>128</v>
      </c>
      <c r="AD3907" s="4">
        <v>171</v>
      </c>
      <c r="AE3907" s="4">
        <v>214</v>
      </c>
      <c r="AF3907" s="4">
        <v>214</v>
      </c>
      <c r="AG3907" s="4">
        <v>214</v>
      </c>
      <c r="AH3907" s="4">
        <v>171</v>
      </c>
      <c r="AI3907" s="4">
        <v>128</v>
      </c>
      <c r="AJ3907" s="4">
        <v>128</v>
      </c>
      <c r="AK3907" s="4">
        <v>128</v>
      </c>
      <c r="AL3907" s="4">
        <v>86</v>
      </c>
      <c r="AM3907" s="4">
        <v>86</v>
      </c>
      <c r="AN3907" s="4">
        <v>128</v>
      </c>
    </row>
    <row r="3908" spans="1:40" ht="15" customHeight="1" x14ac:dyDescent="0.25">
      <c r="A3908" s="4" t="str">
        <f>EB[[#This Row],[unit]] &amp; "#" &amp; EB[[#This Row],[indic_nrg]] &amp; "#" &amp; EB[[#This Row],[product]] &amp; "#" &amp; EB[[#This Row],[geo]]</f>
        <v>TJ#B_102000#3260#CZ</v>
      </c>
      <c r="B3908" s="4" t="str">
        <f>VLOOKUP(EB[[#This Row],[product]],KS_DB[[product]:[KS]],5,FALSE)</f>
        <v>liquid</v>
      </c>
      <c r="C3908" s="4" t="str">
        <f>VLOOKUP(EB[[#This Row],[product]],KS_DB[[product]:[KS]],6,FALSE)</f>
        <v>diesel</v>
      </c>
      <c r="D3908" s="4">
        <f>VLOOKUP(EB[[#This Row],[product]],Carriers[],4,FALSE)</f>
        <v>1</v>
      </c>
      <c r="E3908" s="4">
        <f>VLOOKUP(EB[[#This Row],[indic_nrg]],Indicators[],4,FALSE)</f>
        <v>0</v>
      </c>
      <c r="F3908" s="4">
        <f>IFERROR(VLOOKUP(EB[[#This Row],[Source_carrier]],KS_DB[[product]:[KS]],6,FALSE),0)</f>
        <v>0</v>
      </c>
      <c r="G3908" s="4" t="s">
        <v>34</v>
      </c>
      <c r="H3908" s="4" t="s">
        <v>673</v>
      </c>
      <c r="I3908" s="4" t="s">
        <v>79</v>
      </c>
      <c r="J3908" s="4" t="s">
        <v>37</v>
      </c>
      <c r="K3908" s="4" t="s">
        <v>674</v>
      </c>
      <c r="L3908" s="4" t="s">
        <v>39</v>
      </c>
      <c r="M3908" s="4" t="s">
        <v>80</v>
      </c>
      <c r="N3908" s="4" t="s">
        <v>41</v>
      </c>
      <c r="O3908" s="4">
        <v>23919</v>
      </c>
      <c r="P3908" s="4">
        <v>25484</v>
      </c>
      <c r="Q3908" s="4">
        <v>26556</v>
      </c>
      <c r="R3908" s="4">
        <v>27626</v>
      </c>
      <c r="S3908" s="4">
        <v>27764</v>
      </c>
      <c r="T3908" s="4">
        <v>36003</v>
      </c>
      <c r="U3908" s="4">
        <v>20073</v>
      </c>
      <c r="V3908" s="4">
        <v>13106</v>
      </c>
      <c r="W3908" s="4">
        <v>13192</v>
      </c>
      <c r="X3908" s="4">
        <v>16477</v>
      </c>
      <c r="Y3908" s="4">
        <v>16308</v>
      </c>
      <c r="Z3908" s="4">
        <v>15594</v>
      </c>
      <c r="AA3908" s="4">
        <v>14679</v>
      </c>
      <c r="AB3908" s="4">
        <v>13920</v>
      </c>
      <c r="AC3908" s="4">
        <v>14572</v>
      </c>
      <c r="AD3908" s="4">
        <v>14264</v>
      </c>
      <c r="AE3908" s="4">
        <v>14417</v>
      </c>
      <c r="AF3908" s="4">
        <v>14321</v>
      </c>
      <c r="AG3908" s="4">
        <v>15047</v>
      </c>
      <c r="AH3908" s="4">
        <v>14655</v>
      </c>
      <c r="AI3908" s="4">
        <v>14719</v>
      </c>
      <c r="AJ3908" s="4">
        <v>14701</v>
      </c>
      <c r="AK3908" s="4">
        <v>14778</v>
      </c>
      <c r="AL3908" s="4">
        <v>14693</v>
      </c>
      <c r="AM3908" s="4">
        <v>14402</v>
      </c>
      <c r="AN3908" s="4">
        <v>14644</v>
      </c>
    </row>
    <row r="3909" spans="1:40" ht="15" customHeight="1" x14ac:dyDescent="0.25">
      <c r="A3909" s="4" t="str">
        <f>EB[[#This Row],[unit]] &amp; "#" &amp; EB[[#This Row],[indic_nrg]] &amp; "#" &amp; EB[[#This Row],[product]] &amp; "#" &amp; EB[[#This Row],[geo]]</f>
        <v>TJ#B_102000#3270A#CZ</v>
      </c>
      <c r="B3909" s="4" t="str">
        <f>VLOOKUP(EB[[#This Row],[product]],KS_DB[[product]:[KS]],5,FALSE)</f>
        <v>liquid</v>
      </c>
      <c r="C3909" s="4" t="str">
        <f>VLOOKUP(EB[[#This Row],[product]],KS_DB[[product]:[KS]],6,FALSE)</f>
        <v>liquid</v>
      </c>
      <c r="D3909" s="4">
        <f>VLOOKUP(EB[[#This Row],[product]],Carriers[],4,FALSE)</f>
        <v>1</v>
      </c>
      <c r="E3909" s="4">
        <f>VLOOKUP(EB[[#This Row],[indic_nrg]],Indicators[],4,FALSE)</f>
        <v>0</v>
      </c>
      <c r="F3909" s="4">
        <f>IFERROR(VLOOKUP(EB[[#This Row],[Source_carrier]],KS_DB[[product]:[KS]],6,FALSE),0)</f>
        <v>0</v>
      </c>
      <c r="G3909" s="4" t="s">
        <v>34</v>
      </c>
      <c r="H3909" s="4" t="s">
        <v>673</v>
      </c>
      <c r="I3909" s="4" t="s">
        <v>81</v>
      </c>
      <c r="J3909" s="4" t="s">
        <v>37</v>
      </c>
      <c r="K3909" s="4" t="s">
        <v>674</v>
      </c>
      <c r="L3909" s="4" t="s">
        <v>39</v>
      </c>
      <c r="M3909" s="4" t="s">
        <v>82</v>
      </c>
      <c r="N3909" s="4" t="s">
        <v>41</v>
      </c>
      <c r="O3909" s="4">
        <v>24800</v>
      </c>
      <c r="P3909" s="4">
        <v>20840</v>
      </c>
      <c r="Q3909" s="4">
        <v>9040</v>
      </c>
      <c r="R3909" s="4">
        <v>10680</v>
      </c>
      <c r="S3909" s="4">
        <v>5760</v>
      </c>
      <c r="T3909" s="4">
        <v>1640</v>
      </c>
      <c r="U3909" s="4">
        <v>2560</v>
      </c>
      <c r="V3909" s="4">
        <v>2880</v>
      </c>
      <c r="W3909" s="4">
        <v>3280</v>
      </c>
      <c r="X3909" s="4">
        <v>2160</v>
      </c>
      <c r="Y3909" s="4">
        <v>3520</v>
      </c>
      <c r="Z3909" s="4">
        <v>5200</v>
      </c>
      <c r="AA3909" s="4">
        <v>4400</v>
      </c>
      <c r="AB3909" s="4">
        <v>4960</v>
      </c>
      <c r="AC3909" s="4">
        <v>360</v>
      </c>
      <c r="AD3909" s="4">
        <v>440</v>
      </c>
      <c r="AE3909" s="4">
        <v>640</v>
      </c>
      <c r="AF3909" s="4">
        <v>320</v>
      </c>
      <c r="AG3909" s="4">
        <v>320</v>
      </c>
      <c r="AH3909" s="4">
        <v>280</v>
      </c>
      <c r="AI3909" s="4">
        <v>400</v>
      </c>
      <c r="AJ3909" s="4">
        <v>240</v>
      </c>
      <c r="AK3909" s="4">
        <v>480</v>
      </c>
      <c r="AL3909" s="4">
        <v>360</v>
      </c>
      <c r="AM3909" s="4">
        <v>440</v>
      </c>
      <c r="AN3909" s="4">
        <v>480</v>
      </c>
    </row>
    <row r="3910" spans="1:40" ht="15" customHeight="1" x14ac:dyDescent="0.25">
      <c r="A3910" s="4" t="str">
        <f>EB[[#This Row],[unit]] &amp; "#" &amp; EB[[#This Row],[indic_nrg]] &amp; "#" &amp; EB[[#This Row],[product]] &amp; "#" &amp; EB[[#This Row],[geo]]</f>
        <v>TJ#B_102000#3283#CZ</v>
      </c>
      <c r="B3910" s="4" t="str">
        <f>VLOOKUP(EB[[#This Row],[product]],KS_DB[[product]:[KS]],5,FALSE)</f>
        <v>liquid</v>
      </c>
      <c r="C3910" s="4" t="str">
        <f>VLOOKUP(EB[[#This Row],[product]],KS_DB[[product]:[KS]],6,FALSE)</f>
        <v>liquid</v>
      </c>
      <c r="D3910" s="4">
        <f>VLOOKUP(EB[[#This Row],[product]],Carriers[],4,FALSE)</f>
        <v>1</v>
      </c>
      <c r="E3910" s="4">
        <f>VLOOKUP(EB[[#This Row],[indic_nrg]],Indicators[],4,FALSE)</f>
        <v>0</v>
      </c>
      <c r="F3910" s="4">
        <f>IFERROR(VLOOKUP(EB[[#This Row],[Source_carrier]],KS_DB[[product]:[KS]],6,FALSE),0)</f>
        <v>0</v>
      </c>
      <c r="G3910" s="4" t="s">
        <v>34</v>
      </c>
      <c r="H3910" s="4" t="s">
        <v>673</v>
      </c>
      <c r="I3910" s="4" t="s">
        <v>1147</v>
      </c>
      <c r="J3910" s="4" t="s">
        <v>37</v>
      </c>
      <c r="K3910" s="4" t="s">
        <v>674</v>
      </c>
      <c r="L3910" s="4" t="s">
        <v>39</v>
      </c>
      <c r="M3910" s="4" t="s">
        <v>1148</v>
      </c>
      <c r="N3910" s="4" t="s">
        <v>41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121</v>
      </c>
      <c r="AA3910" s="4">
        <v>161</v>
      </c>
      <c r="AB3910" s="4">
        <v>80</v>
      </c>
      <c r="AC3910" s="4">
        <v>281</v>
      </c>
      <c r="AD3910" s="4">
        <v>281</v>
      </c>
      <c r="AE3910" s="4">
        <v>241</v>
      </c>
      <c r="AF3910" s="4">
        <v>201</v>
      </c>
      <c r="AG3910" s="4">
        <v>201</v>
      </c>
      <c r="AH3910" s="4">
        <v>80</v>
      </c>
      <c r="AI3910" s="4">
        <v>80</v>
      </c>
      <c r="AJ3910" s="4">
        <v>121</v>
      </c>
      <c r="AK3910" s="4">
        <v>80</v>
      </c>
      <c r="AL3910" s="4">
        <v>80</v>
      </c>
      <c r="AM3910" s="4">
        <v>80</v>
      </c>
      <c r="AN3910" s="4">
        <v>80</v>
      </c>
    </row>
    <row r="3911" spans="1:40" ht="15" customHeight="1" x14ac:dyDescent="0.25">
      <c r="A3911" s="4" t="str">
        <f>EB[[#This Row],[unit]] &amp; "#" &amp; EB[[#This Row],[indic_nrg]] &amp; "#" &amp; EB[[#This Row],[product]] &amp; "#" &amp; EB[[#This Row],[geo]]</f>
        <v>TJ#B_102000#4000#CZ</v>
      </c>
      <c r="B3911" s="4" t="str">
        <f>VLOOKUP(EB[[#This Row],[product]],KS_DB[[product]:[KS]],5,FALSE)</f>
        <v>gas</v>
      </c>
      <c r="C3911" s="4" t="str">
        <f>VLOOKUP(EB[[#This Row],[product]],KS_DB[[product]:[KS]],6,FALSE)</f>
        <v>gas</v>
      </c>
      <c r="D3911" s="4">
        <f>VLOOKUP(EB[[#This Row],[product]],Carriers[],4,FALSE)</f>
        <v>0</v>
      </c>
      <c r="E3911" s="4">
        <f>VLOOKUP(EB[[#This Row],[indic_nrg]],Indicators[],4,FALSE)</f>
        <v>0</v>
      </c>
      <c r="F3911" s="4">
        <f>IFERROR(VLOOKUP(EB[[#This Row],[Source_carrier]],KS_DB[[product]:[KS]],6,FALSE),0)</f>
        <v>0</v>
      </c>
      <c r="G3911" s="4" t="s">
        <v>34</v>
      </c>
      <c r="H3911" s="4" t="s">
        <v>673</v>
      </c>
      <c r="I3911" s="4" t="s">
        <v>83</v>
      </c>
      <c r="J3911" s="4" t="s">
        <v>37</v>
      </c>
      <c r="K3911" s="4" t="s">
        <v>674</v>
      </c>
      <c r="L3911" s="4" t="s">
        <v>39</v>
      </c>
      <c r="M3911" s="4" t="s">
        <v>84</v>
      </c>
      <c r="N3911" s="4" t="s">
        <v>41</v>
      </c>
      <c r="O3911" s="4">
        <v>89986</v>
      </c>
      <c r="P3911" s="4">
        <v>91964</v>
      </c>
      <c r="Q3911" s="4">
        <v>65653</v>
      </c>
      <c r="R3911" s="4">
        <v>69462</v>
      </c>
      <c r="S3911" s="4">
        <v>98057</v>
      </c>
      <c r="T3911" s="4">
        <v>111490</v>
      </c>
      <c r="U3911" s="4">
        <v>125497</v>
      </c>
      <c r="V3911" s="4">
        <v>126804</v>
      </c>
      <c r="W3911" s="4">
        <v>138712</v>
      </c>
      <c r="X3911" s="4">
        <v>141481</v>
      </c>
      <c r="Y3911" s="4">
        <v>137517</v>
      </c>
      <c r="Z3911" s="4">
        <v>159422</v>
      </c>
      <c r="AA3911" s="4">
        <v>149759</v>
      </c>
      <c r="AB3911" s="4">
        <v>157599</v>
      </c>
      <c r="AC3911" s="4">
        <v>154592</v>
      </c>
      <c r="AD3911" s="4">
        <v>156062</v>
      </c>
      <c r="AE3911" s="4">
        <v>152517</v>
      </c>
      <c r="AF3911" s="4">
        <v>142177</v>
      </c>
      <c r="AG3911" s="4">
        <v>147990</v>
      </c>
      <c r="AH3911" s="4">
        <v>142878</v>
      </c>
      <c r="AI3911" s="4">
        <v>155217</v>
      </c>
      <c r="AJ3911" s="4">
        <v>137174</v>
      </c>
      <c r="AK3911" s="4">
        <v>134045</v>
      </c>
      <c r="AL3911" s="4">
        <v>132666</v>
      </c>
      <c r="AM3911" s="4">
        <v>114952</v>
      </c>
      <c r="AN3911" s="4">
        <v>120563</v>
      </c>
    </row>
    <row r="3912" spans="1:40" ht="15" customHeight="1" x14ac:dyDescent="0.25">
      <c r="A3912" s="4" t="str">
        <f>EB[[#This Row],[unit]] &amp; "#" &amp; EB[[#This Row],[indic_nrg]] &amp; "#" &amp; EB[[#This Row],[product]] &amp; "#" &amp; EB[[#This Row],[geo]]</f>
        <v>TJ#B_102000#4000#CZ</v>
      </c>
      <c r="B3912" s="4" t="str">
        <f>VLOOKUP(EB[[#This Row],[product]],KS_DB[[product]:[KS]],5,FALSE)</f>
        <v>gas</v>
      </c>
      <c r="C3912" s="4" t="str">
        <f>VLOOKUP(EB[[#This Row],[product]],KS_DB[[product]:[KS]],6,FALSE)</f>
        <v>gas</v>
      </c>
      <c r="D3912" s="4">
        <f>VLOOKUP(EB[[#This Row],[product]],Carriers[],4,FALSE)</f>
        <v>0</v>
      </c>
      <c r="E3912" s="4">
        <f>VLOOKUP(EB[[#This Row],[indic_nrg]],Indicators[],4,FALSE)</f>
        <v>0</v>
      </c>
      <c r="F3912" s="4">
        <f>IFERROR(VLOOKUP(EB[[#This Row],[Source_carrier]],KS_DB[[product]:[KS]],6,FALSE),0)</f>
        <v>0</v>
      </c>
      <c r="G3912" s="4" t="s">
        <v>34</v>
      </c>
      <c r="H3912" s="4" t="s">
        <v>673</v>
      </c>
      <c r="I3912" s="4" t="s">
        <v>83</v>
      </c>
      <c r="J3912" s="4" t="s">
        <v>37</v>
      </c>
      <c r="K3912" s="4" t="s">
        <v>674</v>
      </c>
      <c r="L3912" s="4" t="s">
        <v>39</v>
      </c>
      <c r="M3912" s="4" t="s">
        <v>84</v>
      </c>
      <c r="N3912" s="4" t="s">
        <v>41</v>
      </c>
      <c r="O3912" s="4">
        <v>89986</v>
      </c>
      <c r="P3912" s="4">
        <v>91964</v>
      </c>
      <c r="Q3912" s="4">
        <v>65653</v>
      </c>
      <c r="R3912" s="4">
        <v>69462</v>
      </c>
      <c r="S3912" s="4">
        <v>98057</v>
      </c>
      <c r="T3912" s="4">
        <v>111490</v>
      </c>
      <c r="U3912" s="4">
        <v>125497</v>
      </c>
      <c r="V3912" s="4">
        <v>126804</v>
      </c>
      <c r="W3912" s="4">
        <v>138713</v>
      </c>
      <c r="X3912" s="4">
        <v>141481</v>
      </c>
      <c r="Y3912" s="4">
        <v>137517</v>
      </c>
      <c r="Z3912" s="4">
        <v>159422</v>
      </c>
      <c r="AA3912" s="4">
        <v>149759</v>
      </c>
      <c r="AB3912" s="4">
        <v>157599</v>
      </c>
      <c r="AC3912" s="4">
        <v>154592</v>
      </c>
      <c r="AD3912" s="4">
        <v>156062</v>
      </c>
      <c r="AE3912" s="4">
        <v>152517</v>
      </c>
      <c r="AF3912" s="4">
        <v>142177</v>
      </c>
      <c r="AG3912" s="4">
        <v>147990</v>
      </c>
      <c r="AH3912" s="4">
        <v>142878</v>
      </c>
      <c r="AI3912" s="4">
        <v>155217</v>
      </c>
      <c r="AJ3912" s="4">
        <v>137174</v>
      </c>
      <c r="AK3912" s="4">
        <v>134045</v>
      </c>
      <c r="AL3912" s="4">
        <v>132666</v>
      </c>
      <c r="AM3912" s="4">
        <v>114952</v>
      </c>
      <c r="AN3912" s="4">
        <v>120563</v>
      </c>
    </row>
    <row r="3913" spans="1:40" ht="15" customHeight="1" x14ac:dyDescent="0.25">
      <c r="A3913" s="4" t="str">
        <f>EB[[#This Row],[unit]] &amp; "#" &amp; EB[[#This Row],[indic_nrg]] &amp; "#" &amp; EB[[#This Row],[product]] &amp; "#" &amp; EB[[#This Row],[geo]]</f>
        <v>TJ#B_102000#4100#CZ</v>
      </c>
      <c r="B3913" s="4" t="str">
        <f>VLOOKUP(EB[[#This Row],[product]],KS_DB[[product]:[KS]],5,FALSE)</f>
        <v>gas</v>
      </c>
      <c r="C3913" s="4" t="str">
        <f>VLOOKUP(EB[[#This Row],[product]],KS_DB[[product]:[KS]],6,FALSE)</f>
        <v>gas</v>
      </c>
      <c r="D3913" s="4">
        <f>VLOOKUP(EB[[#This Row],[product]],Carriers[],4,FALSE)</f>
        <v>1</v>
      </c>
      <c r="E3913" s="4">
        <f>VLOOKUP(EB[[#This Row],[indic_nrg]],Indicators[],4,FALSE)</f>
        <v>0</v>
      </c>
      <c r="F3913" s="4">
        <f>IFERROR(VLOOKUP(EB[[#This Row],[Source_carrier]],KS_DB[[product]:[KS]],6,FALSE),0)</f>
        <v>0</v>
      </c>
      <c r="G3913" s="4" t="s">
        <v>34</v>
      </c>
      <c r="H3913" s="4" t="s">
        <v>673</v>
      </c>
      <c r="I3913" s="4" t="s">
        <v>85</v>
      </c>
      <c r="J3913" s="4" t="s">
        <v>37</v>
      </c>
      <c r="K3913" s="4" t="s">
        <v>674</v>
      </c>
      <c r="L3913" s="4" t="s">
        <v>39</v>
      </c>
      <c r="M3913" s="4" t="s">
        <v>86</v>
      </c>
      <c r="N3913" s="4" t="s">
        <v>41</v>
      </c>
      <c r="O3913" s="4">
        <v>76484</v>
      </c>
      <c r="P3913" s="4">
        <v>79751</v>
      </c>
      <c r="Q3913" s="4">
        <v>57490</v>
      </c>
      <c r="R3913" s="4">
        <v>58304</v>
      </c>
      <c r="S3913" s="4">
        <v>89776</v>
      </c>
      <c r="T3913" s="4">
        <v>105476</v>
      </c>
      <c r="U3913" s="4">
        <v>125497</v>
      </c>
      <c r="V3913" s="4">
        <v>126804</v>
      </c>
      <c r="W3913" s="4">
        <v>138713</v>
      </c>
      <c r="X3913" s="4">
        <v>141481</v>
      </c>
      <c r="Y3913" s="4">
        <v>137517</v>
      </c>
      <c r="Z3913" s="4">
        <v>159422</v>
      </c>
      <c r="AA3913" s="4">
        <v>149759</v>
      </c>
      <c r="AB3913" s="4">
        <v>157599</v>
      </c>
      <c r="AC3913" s="4">
        <v>154592</v>
      </c>
      <c r="AD3913" s="4">
        <v>156062</v>
      </c>
      <c r="AE3913" s="4">
        <v>152517</v>
      </c>
      <c r="AF3913" s="4">
        <v>142177</v>
      </c>
      <c r="AG3913" s="4">
        <v>147990</v>
      </c>
      <c r="AH3913" s="4">
        <v>142878</v>
      </c>
      <c r="AI3913" s="4">
        <v>155217</v>
      </c>
      <c r="AJ3913" s="4">
        <v>137174</v>
      </c>
      <c r="AK3913" s="4">
        <v>134045</v>
      </c>
      <c r="AL3913" s="4">
        <v>132666</v>
      </c>
      <c r="AM3913" s="4">
        <v>114952</v>
      </c>
      <c r="AN3913" s="4">
        <v>120563</v>
      </c>
    </row>
    <row r="3914" spans="1:40" ht="15" customHeight="1" x14ac:dyDescent="0.25">
      <c r="A3914" s="4" t="str">
        <f>EB[[#This Row],[unit]] &amp; "#" &amp; EB[[#This Row],[indic_nrg]] &amp; "#" &amp; EB[[#This Row],[product]] &amp; "#" &amp; EB[[#This Row],[geo]]</f>
        <v>TJ#B_102000#4200#CZ</v>
      </c>
      <c r="B3914" s="4" t="str">
        <f>VLOOKUP(EB[[#This Row],[product]],KS_DB[[product]:[KS]],5,FALSE)</f>
        <v>gas</v>
      </c>
      <c r="C3914" s="4" t="str">
        <f>VLOOKUP(EB[[#This Row],[product]],KS_DB[[product]:[KS]],6,FALSE)</f>
        <v>gas</v>
      </c>
      <c r="D3914" s="4">
        <f>VLOOKUP(EB[[#This Row],[product]],Carriers[],4,FALSE)</f>
        <v>0</v>
      </c>
      <c r="E3914" s="4">
        <f>VLOOKUP(EB[[#This Row],[indic_nrg]],Indicators[],4,FALSE)</f>
        <v>0</v>
      </c>
      <c r="F3914" s="4">
        <f>IFERROR(VLOOKUP(EB[[#This Row],[Source_carrier]],KS_DB[[product]:[KS]],6,FALSE),0)</f>
        <v>0</v>
      </c>
      <c r="G3914" s="4" t="s">
        <v>34</v>
      </c>
      <c r="H3914" s="4" t="s">
        <v>673</v>
      </c>
      <c r="I3914" s="4" t="s">
        <v>87</v>
      </c>
      <c r="J3914" s="4" t="s">
        <v>37</v>
      </c>
      <c r="K3914" s="4" t="s">
        <v>674</v>
      </c>
      <c r="L3914" s="4" t="s">
        <v>39</v>
      </c>
      <c r="M3914" s="4" t="s">
        <v>88</v>
      </c>
      <c r="N3914" s="4" t="s">
        <v>41</v>
      </c>
      <c r="O3914" s="4">
        <v>13503</v>
      </c>
      <c r="P3914" s="4">
        <v>12213</v>
      </c>
      <c r="Q3914" s="4">
        <v>8163</v>
      </c>
      <c r="R3914" s="4">
        <v>11158</v>
      </c>
      <c r="S3914" s="4">
        <v>8281</v>
      </c>
      <c r="T3914" s="4">
        <v>6014</v>
      </c>
      <c r="U3914" s="4">
        <v>0</v>
      </c>
      <c r="V3914" s="4">
        <v>0</v>
      </c>
      <c r="W3914" s="4">
        <v>0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</row>
    <row r="3915" spans="1:40" ht="15" customHeight="1" x14ac:dyDescent="0.25">
      <c r="A3915" s="4" t="str">
        <f>EB[[#This Row],[unit]] &amp; "#" &amp; EB[[#This Row],[indic_nrg]] &amp; "#" &amp; EB[[#This Row],[product]] &amp; "#" &amp; EB[[#This Row],[geo]]</f>
        <v>TJ#B_102000#4210#CZ</v>
      </c>
      <c r="B3915" s="4" t="str">
        <f>VLOOKUP(EB[[#This Row],[product]],KS_DB[[product]:[KS]],5,FALSE)</f>
        <v>gas</v>
      </c>
      <c r="C3915" s="4" t="str">
        <f>VLOOKUP(EB[[#This Row],[product]],KS_DB[[product]:[KS]],6,FALSE)</f>
        <v>gas</v>
      </c>
      <c r="D3915" s="4">
        <f>VLOOKUP(EB[[#This Row],[product]],Carriers[],4,FALSE)</f>
        <v>1</v>
      </c>
      <c r="E3915" s="4">
        <f>VLOOKUP(EB[[#This Row],[indic_nrg]],Indicators[],4,FALSE)</f>
        <v>0</v>
      </c>
      <c r="F3915" s="4">
        <f>IFERROR(VLOOKUP(EB[[#This Row],[Source_carrier]],KS_DB[[product]:[KS]],6,FALSE),0)</f>
        <v>0</v>
      </c>
      <c r="G3915" s="4" t="s">
        <v>34</v>
      </c>
      <c r="H3915" s="4" t="s">
        <v>673</v>
      </c>
      <c r="I3915" s="4" t="s">
        <v>89</v>
      </c>
      <c r="J3915" s="4" t="s">
        <v>37</v>
      </c>
      <c r="K3915" s="4" t="s">
        <v>674</v>
      </c>
      <c r="L3915" s="4" t="s">
        <v>39</v>
      </c>
      <c r="M3915" s="4" t="s">
        <v>90</v>
      </c>
      <c r="N3915" s="4" t="s">
        <v>41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</v>
      </c>
      <c r="Y3915" s="4">
        <v>0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</row>
    <row r="3916" spans="1:40" ht="15" customHeight="1" x14ac:dyDescent="0.25">
      <c r="A3916" s="4" t="str">
        <f>EB[[#This Row],[unit]] &amp; "#" &amp; EB[[#This Row],[indic_nrg]] &amp; "#" &amp; EB[[#This Row],[product]] &amp; "#" &amp; EB[[#This Row],[geo]]</f>
        <v>TJ#B_102000#4220#CZ</v>
      </c>
      <c r="B3916" s="4" t="str">
        <f>VLOOKUP(EB[[#This Row],[product]],KS_DB[[product]:[KS]],5,FALSE)</f>
        <v>gas</v>
      </c>
      <c r="C3916" s="4" t="str">
        <f>VLOOKUP(EB[[#This Row],[product]],KS_DB[[product]:[KS]],6,FALSE)</f>
        <v>gas</v>
      </c>
      <c r="D3916" s="4">
        <f>VLOOKUP(EB[[#This Row],[product]],Carriers[],4,FALSE)</f>
        <v>1</v>
      </c>
      <c r="E3916" s="4">
        <f>VLOOKUP(EB[[#This Row],[indic_nrg]],Indicators[],4,FALSE)</f>
        <v>0</v>
      </c>
      <c r="F3916" s="4">
        <f>IFERROR(VLOOKUP(EB[[#This Row],[Source_carrier]],KS_DB[[product]:[KS]],6,FALSE),0)</f>
        <v>0</v>
      </c>
      <c r="G3916" s="4" t="s">
        <v>34</v>
      </c>
      <c r="H3916" s="4" t="s">
        <v>673</v>
      </c>
      <c r="I3916" s="4" t="s">
        <v>91</v>
      </c>
      <c r="J3916" s="4" t="s">
        <v>37</v>
      </c>
      <c r="K3916" s="4" t="s">
        <v>674</v>
      </c>
      <c r="L3916" s="4" t="s">
        <v>39</v>
      </c>
      <c r="M3916" s="4" t="s">
        <v>92</v>
      </c>
      <c r="N3916" s="4" t="s">
        <v>41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</row>
    <row r="3917" spans="1:40" ht="15" customHeight="1" x14ac:dyDescent="0.25">
      <c r="A3917" s="4" t="str">
        <f>EB[[#This Row],[unit]] &amp; "#" &amp; EB[[#This Row],[indic_nrg]] &amp; "#" &amp; EB[[#This Row],[product]] &amp; "#" &amp; EB[[#This Row],[geo]]</f>
        <v>TJ#B_102000#4230#CZ</v>
      </c>
      <c r="B3917" s="4" t="str">
        <f>VLOOKUP(EB[[#This Row],[product]],KS_DB[[product]:[KS]],5,FALSE)</f>
        <v>gas</v>
      </c>
      <c r="C3917" s="4" t="str">
        <f>VLOOKUP(EB[[#This Row],[product]],KS_DB[[product]:[KS]],6,FALSE)</f>
        <v>gas</v>
      </c>
      <c r="D3917" s="4">
        <f>VLOOKUP(EB[[#This Row],[product]],Carriers[],4,FALSE)</f>
        <v>1</v>
      </c>
      <c r="E3917" s="4">
        <f>VLOOKUP(EB[[#This Row],[indic_nrg]],Indicators[],4,FALSE)</f>
        <v>0</v>
      </c>
      <c r="F3917" s="4">
        <f>IFERROR(VLOOKUP(EB[[#This Row],[Source_carrier]],KS_DB[[product]:[KS]],6,FALSE),0)</f>
        <v>0</v>
      </c>
      <c r="G3917" s="4" t="s">
        <v>34</v>
      </c>
      <c r="H3917" s="4" t="s">
        <v>673</v>
      </c>
      <c r="I3917" s="4" t="s">
        <v>93</v>
      </c>
      <c r="J3917" s="4" t="s">
        <v>37</v>
      </c>
      <c r="K3917" s="4" t="s">
        <v>674</v>
      </c>
      <c r="L3917" s="4" t="s">
        <v>39</v>
      </c>
      <c r="M3917" s="4" t="s">
        <v>94</v>
      </c>
      <c r="N3917" s="4" t="s">
        <v>41</v>
      </c>
      <c r="O3917" s="4">
        <v>13503</v>
      </c>
      <c r="P3917" s="4">
        <v>12213</v>
      </c>
      <c r="Q3917" s="4">
        <v>8163</v>
      </c>
      <c r="R3917" s="4">
        <v>11158</v>
      </c>
      <c r="S3917" s="4">
        <v>8281</v>
      </c>
      <c r="T3917" s="4">
        <v>6014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4">
        <v>0</v>
      </c>
    </row>
    <row r="3918" spans="1:40" ht="15" customHeight="1" x14ac:dyDescent="0.25">
      <c r="A3918" s="4" t="str">
        <f>EB[[#This Row],[unit]] &amp; "#" &amp; EB[[#This Row],[indic_nrg]] &amp; "#" &amp; EB[[#This Row],[product]] &amp; "#" &amp; EB[[#This Row],[geo]]</f>
        <v>TJ#B_102000#4240#CZ</v>
      </c>
      <c r="B3918" s="4" t="str">
        <f>VLOOKUP(EB[[#This Row],[product]],KS_DB[[product]:[KS]],5,FALSE)</f>
        <v>gas</v>
      </c>
      <c r="C3918" s="4" t="str">
        <f>VLOOKUP(EB[[#This Row],[product]],KS_DB[[product]:[KS]],6,FALSE)</f>
        <v>gas</v>
      </c>
      <c r="D3918" s="4">
        <f>VLOOKUP(EB[[#This Row],[product]],Carriers[],4,FALSE)</f>
        <v>1</v>
      </c>
      <c r="E3918" s="4">
        <f>VLOOKUP(EB[[#This Row],[indic_nrg]],Indicators[],4,FALSE)</f>
        <v>0</v>
      </c>
      <c r="F3918" s="4">
        <f>IFERROR(VLOOKUP(EB[[#This Row],[Source_carrier]],KS_DB[[product]:[KS]],6,FALSE),0)</f>
        <v>0</v>
      </c>
      <c r="G3918" s="4" t="s">
        <v>34</v>
      </c>
      <c r="H3918" s="4" t="s">
        <v>673</v>
      </c>
      <c r="I3918" s="4" t="s">
        <v>95</v>
      </c>
      <c r="J3918" s="4" t="s">
        <v>37</v>
      </c>
      <c r="K3918" s="4" t="s">
        <v>674</v>
      </c>
      <c r="L3918" s="4" t="s">
        <v>39</v>
      </c>
      <c r="M3918" s="4" t="s">
        <v>96</v>
      </c>
      <c r="N3918" s="4" t="s">
        <v>41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</row>
    <row r="3919" spans="1:40" ht="15" customHeight="1" x14ac:dyDescent="0.25">
      <c r="A3919" s="4" t="str">
        <f>EB[[#This Row],[unit]] &amp; "#" &amp; EB[[#This Row],[indic_nrg]] &amp; "#" &amp; EB[[#This Row],[product]] &amp; "#" &amp; EB[[#This Row],[geo]]</f>
        <v>TJ#B_102000#5200#CZ</v>
      </c>
      <c r="B3919" s="4" t="str">
        <f>VLOOKUP(EB[[#This Row],[product]],KS_DB[[product]:[KS]],5,FALSE)</f>
        <v>heat</v>
      </c>
      <c r="C3919" s="4" t="str">
        <f>VLOOKUP(EB[[#This Row],[product]],KS_DB[[product]:[KS]],6,FALSE)</f>
        <v>heat</v>
      </c>
      <c r="D3919" s="4">
        <f>VLOOKUP(EB[[#This Row],[product]],Carriers[],4,FALSE)</f>
        <v>1</v>
      </c>
      <c r="E3919" s="4">
        <f>VLOOKUP(EB[[#This Row],[indic_nrg]],Indicators[],4,FALSE)</f>
        <v>0</v>
      </c>
      <c r="F3919" s="4">
        <f>IFERROR(VLOOKUP(EB[[#This Row],[Source_carrier]],KS_DB[[product]:[KS]],6,FALSE),0)</f>
        <v>0</v>
      </c>
      <c r="G3919" s="4" t="s">
        <v>34</v>
      </c>
      <c r="H3919" s="4" t="s">
        <v>673</v>
      </c>
      <c r="I3919" s="4" t="s">
        <v>97</v>
      </c>
      <c r="J3919" s="4" t="s">
        <v>37</v>
      </c>
      <c r="K3919" s="4" t="s">
        <v>674</v>
      </c>
      <c r="L3919" s="4" t="s">
        <v>39</v>
      </c>
      <c r="M3919" s="4" t="s">
        <v>98</v>
      </c>
      <c r="N3919" s="4" t="s">
        <v>41</v>
      </c>
      <c r="O3919" s="4">
        <v>78805</v>
      </c>
      <c r="P3919" s="4">
        <v>74823</v>
      </c>
      <c r="Q3919" s="4">
        <v>74704</v>
      </c>
      <c r="R3919" s="4">
        <v>54432</v>
      </c>
      <c r="S3919" s="4">
        <v>53304</v>
      </c>
      <c r="T3919" s="4">
        <v>61129</v>
      </c>
      <c r="U3919" s="4">
        <v>64238</v>
      </c>
      <c r="V3919" s="4">
        <v>64619</v>
      </c>
      <c r="W3919" s="4">
        <v>67771</v>
      </c>
      <c r="X3919" s="4">
        <v>85315</v>
      </c>
      <c r="Y3919" s="4">
        <v>77166</v>
      </c>
      <c r="Z3919" s="4">
        <v>83925</v>
      </c>
      <c r="AA3919" s="4">
        <v>79028</v>
      </c>
      <c r="AB3919" s="4">
        <v>78264</v>
      </c>
      <c r="AC3919" s="4">
        <v>75944</v>
      </c>
      <c r="AD3919" s="4">
        <v>74790</v>
      </c>
      <c r="AE3919" s="4">
        <v>67381</v>
      </c>
      <c r="AF3919" s="4">
        <v>66270</v>
      </c>
      <c r="AG3919" s="4">
        <v>66523</v>
      </c>
      <c r="AH3919" s="4">
        <v>64482</v>
      </c>
      <c r="AI3919" s="4">
        <v>75036</v>
      </c>
      <c r="AJ3919" s="4">
        <v>68403</v>
      </c>
      <c r="AK3919" s="4">
        <v>70207</v>
      </c>
      <c r="AL3919" s="4">
        <v>69455</v>
      </c>
      <c r="AM3919" s="4">
        <v>60663</v>
      </c>
      <c r="AN3919" s="4">
        <v>61338</v>
      </c>
    </row>
    <row r="3920" spans="1:40" ht="15" customHeight="1" x14ac:dyDescent="0.25">
      <c r="A3920" s="4" t="str">
        <f>EB[[#This Row],[unit]] &amp; "#" &amp; EB[[#This Row],[indic_nrg]] &amp; "#" &amp; EB[[#This Row],[product]] &amp; "#" &amp; EB[[#This Row],[geo]]</f>
        <v>TJ#B_102000#5500#CZ</v>
      </c>
      <c r="B3920" s="4" t="str">
        <f>VLOOKUP(EB[[#This Row],[product]],KS_DB[[product]:[KS]],5,FALSE)</f>
        <v>RES</v>
      </c>
      <c r="C3920" s="4" t="str">
        <f>VLOOKUP(EB[[#This Row],[product]],KS_DB[[product]:[KS]],6,FALSE)</f>
        <v>RES</v>
      </c>
      <c r="D3920" s="4">
        <f>VLOOKUP(EB[[#This Row],[product]],Carriers[],4,FALSE)</f>
        <v>0</v>
      </c>
      <c r="E3920" s="4">
        <f>VLOOKUP(EB[[#This Row],[indic_nrg]],Indicators[],4,FALSE)</f>
        <v>0</v>
      </c>
      <c r="F3920" s="4">
        <f>IFERROR(VLOOKUP(EB[[#This Row],[Source_carrier]],KS_DB[[product]:[KS]],6,FALSE),0)</f>
        <v>0</v>
      </c>
      <c r="G3920" s="4" t="s">
        <v>34</v>
      </c>
      <c r="H3920" s="4" t="s">
        <v>673</v>
      </c>
      <c r="I3920" s="4" t="s">
        <v>99</v>
      </c>
      <c r="J3920" s="4" t="s">
        <v>37</v>
      </c>
      <c r="K3920" s="4" t="s">
        <v>674</v>
      </c>
      <c r="L3920" s="4" t="s">
        <v>39</v>
      </c>
      <c r="M3920" s="4" t="s">
        <v>100</v>
      </c>
      <c r="N3920" s="4" t="s">
        <v>41</v>
      </c>
      <c r="O3920" s="4">
        <v>43251</v>
      </c>
      <c r="P3920" s="4">
        <v>43701</v>
      </c>
      <c r="Q3920" s="4">
        <v>43209</v>
      </c>
      <c r="R3920" s="4">
        <v>40060</v>
      </c>
      <c r="S3920" s="4">
        <v>35574</v>
      </c>
      <c r="T3920" s="4">
        <v>33831</v>
      </c>
      <c r="U3920" s="4">
        <v>34196</v>
      </c>
      <c r="V3920" s="4">
        <v>35898</v>
      </c>
      <c r="W3920" s="4">
        <v>37209</v>
      </c>
      <c r="X3920" s="4">
        <v>39639</v>
      </c>
      <c r="Y3920" s="4">
        <v>42187</v>
      </c>
      <c r="Z3920" s="4">
        <v>44979</v>
      </c>
      <c r="AA3920" s="4">
        <v>46392</v>
      </c>
      <c r="AB3920" s="4">
        <v>49289</v>
      </c>
      <c r="AC3920" s="4">
        <v>51129</v>
      </c>
      <c r="AD3920" s="4">
        <v>52466</v>
      </c>
      <c r="AE3920" s="4">
        <v>54822</v>
      </c>
      <c r="AF3920" s="4">
        <v>57232</v>
      </c>
      <c r="AG3920" s="4">
        <v>59749</v>
      </c>
      <c r="AH3920" s="4">
        <v>63967</v>
      </c>
      <c r="AI3920" s="4">
        <v>67386</v>
      </c>
      <c r="AJ3920" s="4">
        <v>69930</v>
      </c>
      <c r="AK3920" s="4">
        <v>74165</v>
      </c>
      <c r="AL3920" s="4">
        <v>78632</v>
      </c>
      <c r="AM3920" s="4">
        <v>80331</v>
      </c>
      <c r="AN3920" s="4">
        <v>81787</v>
      </c>
    </row>
    <row r="3921" spans="1:40" ht="15" customHeight="1" x14ac:dyDescent="0.25">
      <c r="A3921" s="4" t="str">
        <f>EB[[#This Row],[unit]] &amp; "#" &amp; EB[[#This Row],[indic_nrg]] &amp; "#" &amp; EB[[#This Row],[product]] &amp; "#" &amp; EB[[#This Row],[geo]]</f>
        <v>TJ#B_102000#5532#CZ</v>
      </c>
      <c r="B3921" s="4" t="str">
        <f>VLOOKUP(EB[[#This Row],[product]],KS_DB[[product]:[KS]],5,FALSE)</f>
        <v>RES</v>
      </c>
      <c r="C3921" s="4" t="str">
        <f>VLOOKUP(EB[[#This Row],[product]],KS_DB[[product]:[KS]],6,FALSE)</f>
        <v>RES</v>
      </c>
      <c r="D3921" s="4">
        <f>VLOOKUP(EB[[#This Row],[product]],Carriers[],4,FALSE)</f>
        <v>1</v>
      </c>
      <c r="E3921" s="4">
        <f>VLOOKUP(EB[[#This Row],[indic_nrg]],Indicators[],4,FALSE)</f>
        <v>0</v>
      </c>
      <c r="F3921" s="4">
        <f>IFERROR(VLOOKUP(EB[[#This Row],[Source_carrier]],KS_DB[[product]:[KS]],6,FALSE),0)</f>
        <v>0</v>
      </c>
      <c r="G3921" s="4" t="s">
        <v>34</v>
      </c>
      <c r="H3921" s="4" t="s">
        <v>673</v>
      </c>
      <c r="I3921" s="4" t="s">
        <v>101</v>
      </c>
      <c r="J3921" s="4" t="s">
        <v>37</v>
      </c>
      <c r="K3921" s="4" t="s">
        <v>674</v>
      </c>
      <c r="L3921" s="4" t="s">
        <v>39</v>
      </c>
      <c r="M3921" s="4" t="s">
        <v>102</v>
      </c>
      <c r="N3921" s="4" t="s">
        <v>41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0</v>
      </c>
      <c r="AA3921" s="4">
        <v>0</v>
      </c>
      <c r="AB3921" s="4">
        <v>73</v>
      </c>
      <c r="AC3921" s="4">
        <v>85</v>
      </c>
      <c r="AD3921" s="4">
        <v>103</v>
      </c>
      <c r="AE3921" s="4">
        <v>128</v>
      </c>
      <c r="AF3921" s="4">
        <v>161</v>
      </c>
      <c r="AG3921" s="4">
        <v>204</v>
      </c>
      <c r="AH3921" s="4">
        <v>266</v>
      </c>
      <c r="AI3921" s="4">
        <v>366</v>
      </c>
      <c r="AJ3921" s="4">
        <v>455</v>
      </c>
      <c r="AK3921" s="4">
        <v>561</v>
      </c>
      <c r="AL3921" s="4">
        <v>630</v>
      </c>
      <c r="AM3921" s="4">
        <v>691</v>
      </c>
      <c r="AN3921" s="4">
        <v>742</v>
      </c>
    </row>
    <row r="3922" spans="1:40" ht="15" customHeight="1" x14ac:dyDescent="0.25">
      <c r="A3922" s="4" t="str">
        <f>EB[[#This Row],[unit]] &amp; "#" &amp; EB[[#This Row],[indic_nrg]] &amp; "#" &amp; EB[[#This Row],[product]] &amp; "#" &amp; EB[[#This Row],[geo]]</f>
        <v>TJ#B_102000#5540#CZ</v>
      </c>
      <c r="B3922" s="4" t="str">
        <f>VLOOKUP(EB[[#This Row],[product]],KS_DB[[product]:[KS]],5,FALSE)</f>
        <v>biomass</v>
      </c>
      <c r="C3922" s="4" t="str">
        <f>VLOOKUP(EB[[#This Row],[product]],KS_DB[[product]:[KS]],6,FALSE)</f>
        <v>biomass</v>
      </c>
      <c r="D3922" s="4">
        <f>VLOOKUP(EB[[#This Row],[product]],Carriers[],4,FALSE)</f>
        <v>0</v>
      </c>
      <c r="E3922" s="4">
        <f>VLOOKUP(EB[[#This Row],[indic_nrg]],Indicators[],4,FALSE)</f>
        <v>0</v>
      </c>
      <c r="F3922" s="4">
        <f>IFERROR(VLOOKUP(EB[[#This Row],[Source_carrier]],KS_DB[[product]:[KS]],6,FALSE),0)</f>
        <v>0</v>
      </c>
      <c r="G3922" s="4" t="s">
        <v>34</v>
      </c>
      <c r="H3922" s="4" t="s">
        <v>673</v>
      </c>
      <c r="I3922" s="4" t="s">
        <v>103</v>
      </c>
      <c r="J3922" s="4" t="s">
        <v>37</v>
      </c>
      <c r="K3922" s="4" t="s">
        <v>674</v>
      </c>
      <c r="L3922" s="4" t="s">
        <v>39</v>
      </c>
      <c r="M3922" s="4" t="s">
        <v>104</v>
      </c>
      <c r="N3922" s="4" t="s">
        <v>41</v>
      </c>
      <c r="O3922" s="4">
        <v>43251</v>
      </c>
      <c r="P3922" s="4">
        <v>43701</v>
      </c>
      <c r="Q3922" s="4">
        <v>43209</v>
      </c>
      <c r="R3922" s="4">
        <v>40060</v>
      </c>
      <c r="S3922" s="4">
        <v>35574</v>
      </c>
      <c r="T3922" s="4">
        <v>33831</v>
      </c>
      <c r="U3922" s="4">
        <v>34196</v>
      </c>
      <c r="V3922" s="4">
        <v>35898</v>
      </c>
      <c r="W3922" s="4">
        <v>37209</v>
      </c>
      <c r="X3922" s="4">
        <v>39639</v>
      </c>
      <c r="Y3922" s="4">
        <v>42187</v>
      </c>
      <c r="Z3922" s="4">
        <v>44979</v>
      </c>
      <c r="AA3922" s="4">
        <v>46392</v>
      </c>
      <c r="AB3922" s="4">
        <v>49216</v>
      </c>
      <c r="AC3922" s="4">
        <v>51044</v>
      </c>
      <c r="AD3922" s="4">
        <v>52363</v>
      </c>
      <c r="AE3922" s="4">
        <v>54694</v>
      </c>
      <c r="AF3922" s="4">
        <v>57071</v>
      </c>
      <c r="AG3922" s="4">
        <v>59545</v>
      </c>
      <c r="AH3922" s="4">
        <v>63701</v>
      </c>
      <c r="AI3922" s="4">
        <v>67020</v>
      </c>
      <c r="AJ3922" s="4">
        <v>69475</v>
      </c>
      <c r="AK3922" s="4">
        <v>73604</v>
      </c>
      <c r="AL3922" s="4">
        <v>78002</v>
      </c>
      <c r="AM3922" s="4">
        <v>79640</v>
      </c>
      <c r="AN3922" s="4">
        <v>81045</v>
      </c>
    </row>
    <row r="3923" spans="1:40" ht="15" customHeight="1" x14ac:dyDescent="0.25">
      <c r="A3923" s="4" t="str">
        <f>EB[[#This Row],[unit]] &amp; "#" &amp; EB[[#This Row],[indic_nrg]] &amp; "#" &amp; EB[[#This Row],[product]] &amp; "#" &amp; EB[[#This Row],[geo]]</f>
        <v>TJ#B_102000#5541#CZ</v>
      </c>
      <c r="B3923" s="4" t="str">
        <f>VLOOKUP(EB[[#This Row],[product]],KS_DB[[product]:[KS]],5,FALSE)</f>
        <v>biomass</v>
      </c>
      <c r="C3923" s="4" t="str">
        <f>VLOOKUP(EB[[#This Row],[product]],KS_DB[[product]:[KS]],6,FALSE)</f>
        <v>biomass</v>
      </c>
      <c r="D3923" s="4">
        <f>VLOOKUP(EB[[#This Row],[product]],Carriers[],4,FALSE)</f>
        <v>1</v>
      </c>
      <c r="E3923" s="4">
        <f>VLOOKUP(EB[[#This Row],[indic_nrg]],Indicators[],4,FALSE)</f>
        <v>0</v>
      </c>
      <c r="F3923" s="4">
        <f>IFERROR(VLOOKUP(EB[[#This Row],[Source_carrier]],KS_DB[[product]:[KS]],6,FALSE),0)</f>
        <v>0</v>
      </c>
      <c r="G3923" s="4" t="s">
        <v>34</v>
      </c>
      <c r="H3923" s="4" t="s">
        <v>673</v>
      </c>
      <c r="I3923" s="4" t="s">
        <v>105</v>
      </c>
      <c r="J3923" s="4" t="s">
        <v>37</v>
      </c>
      <c r="K3923" s="4" t="s">
        <v>674</v>
      </c>
      <c r="L3923" s="4" t="s">
        <v>39</v>
      </c>
      <c r="M3923" s="4" t="s">
        <v>106</v>
      </c>
      <c r="N3923" s="4" t="s">
        <v>41</v>
      </c>
      <c r="O3923" s="4">
        <v>43184</v>
      </c>
      <c r="P3923" s="4">
        <v>43642</v>
      </c>
      <c r="Q3923" s="4">
        <v>43125</v>
      </c>
      <c r="R3923" s="4">
        <v>39956</v>
      </c>
      <c r="S3923" s="4">
        <v>35415</v>
      </c>
      <c r="T3923" s="4">
        <v>33665</v>
      </c>
      <c r="U3923" s="4">
        <v>34022</v>
      </c>
      <c r="V3923" s="4">
        <v>35721</v>
      </c>
      <c r="W3923" s="4">
        <v>37020</v>
      </c>
      <c r="X3923" s="4">
        <v>39364</v>
      </c>
      <c r="Y3923" s="4">
        <v>41936</v>
      </c>
      <c r="Z3923" s="4">
        <v>44480</v>
      </c>
      <c r="AA3923" s="4">
        <v>45894</v>
      </c>
      <c r="AB3923" s="4">
        <v>47912</v>
      </c>
      <c r="AC3923" s="4">
        <v>49621</v>
      </c>
      <c r="AD3923" s="4">
        <v>51077</v>
      </c>
      <c r="AE3923" s="4">
        <v>53292</v>
      </c>
      <c r="AF3923" s="4">
        <v>55583</v>
      </c>
      <c r="AG3923" s="4">
        <v>57882</v>
      </c>
      <c r="AH3923" s="4">
        <v>61821</v>
      </c>
      <c r="AI3923" s="4">
        <v>63905</v>
      </c>
      <c r="AJ3923" s="4">
        <v>65740</v>
      </c>
      <c r="AK3923" s="4">
        <v>68704</v>
      </c>
      <c r="AL3923" s="4">
        <v>71533</v>
      </c>
      <c r="AM3923" s="4">
        <v>73164</v>
      </c>
      <c r="AN3923" s="4">
        <v>74423</v>
      </c>
    </row>
    <row r="3924" spans="1:40" ht="15" customHeight="1" x14ac:dyDescent="0.25">
      <c r="A3924" s="4" t="str">
        <f>EB[[#This Row],[unit]] &amp; "#" &amp; EB[[#This Row],[indic_nrg]] &amp; "#" &amp; EB[[#This Row],[product]] &amp; "#" &amp; EB[[#This Row],[geo]]</f>
        <v>TJ#B_102000#5542#CZ</v>
      </c>
      <c r="B3924" s="4" t="str">
        <f>VLOOKUP(EB[[#This Row],[product]],KS_DB[[product]:[KS]],5,FALSE)</f>
        <v>biomass</v>
      </c>
      <c r="C3924" s="4" t="str">
        <f>VLOOKUP(EB[[#This Row],[product]],KS_DB[[product]:[KS]],6,FALSE)</f>
        <v>biomass</v>
      </c>
      <c r="D3924" s="4">
        <f>VLOOKUP(EB[[#This Row],[product]],Carriers[],4,FALSE)</f>
        <v>1</v>
      </c>
      <c r="E3924" s="4">
        <f>VLOOKUP(EB[[#This Row],[indic_nrg]],Indicators[],4,FALSE)</f>
        <v>0</v>
      </c>
      <c r="F3924" s="4">
        <f>IFERROR(VLOOKUP(EB[[#This Row],[Source_carrier]],KS_DB[[product]:[KS]],6,FALSE),0)</f>
        <v>0</v>
      </c>
      <c r="G3924" s="4" t="s">
        <v>34</v>
      </c>
      <c r="H3924" s="4" t="s">
        <v>673</v>
      </c>
      <c r="I3924" s="4" t="s">
        <v>107</v>
      </c>
      <c r="J3924" s="4" t="s">
        <v>37</v>
      </c>
      <c r="K3924" s="4" t="s">
        <v>674</v>
      </c>
      <c r="L3924" s="4" t="s">
        <v>39</v>
      </c>
      <c r="M3924" s="4" t="s">
        <v>108</v>
      </c>
      <c r="N3924" s="4" t="s">
        <v>41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72</v>
      </c>
      <c r="Y3924" s="4">
        <v>63</v>
      </c>
      <c r="Z3924" s="4">
        <v>61</v>
      </c>
      <c r="AA3924" s="4">
        <v>72</v>
      </c>
      <c r="AB3924" s="4">
        <v>817</v>
      </c>
      <c r="AC3924" s="4">
        <v>901</v>
      </c>
      <c r="AD3924" s="4">
        <v>820</v>
      </c>
      <c r="AE3924" s="4">
        <v>982</v>
      </c>
      <c r="AF3924" s="4">
        <v>1043</v>
      </c>
      <c r="AG3924" s="4">
        <v>1202</v>
      </c>
      <c r="AH3924" s="4">
        <v>1530</v>
      </c>
      <c r="AI3924" s="4">
        <v>2234</v>
      </c>
      <c r="AJ3924" s="4">
        <v>2875</v>
      </c>
      <c r="AK3924" s="4">
        <v>4042</v>
      </c>
      <c r="AL3924" s="4">
        <v>5518</v>
      </c>
      <c r="AM3924" s="4">
        <v>5574</v>
      </c>
      <c r="AN3924" s="4">
        <v>5652</v>
      </c>
    </row>
    <row r="3925" spans="1:40" ht="15" customHeight="1" x14ac:dyDescent="0.25">
      <c r="A3925" s="4" t="str">
        <f>EB[[#This Row],[unit]] &amp; "#" &amp; EB[[#This Row],[indic_nrg]] &amp; "#" &amp; EB[[#This Row],[product]] &amp; "#" &amp; EB[[#This Row],[geo]]</f>
        <v>TJ#B_102000#55431#CZ</v>
      </c>
      <c r="B3925" s="4" t="str">
        <f>VLOOKUP(EB[[#This Row],[product]],KS_DB[[product]:[KS]],5,FALSE)</f>
        <v>biomass</v>
      </c>
      <c r="C3925" s="4" t="str">
        <f>VLOOKUP(EB[[#This Row],[product]],KS_DB[[product]:[KS]],6,FALSE)</f>
        <v>biomass</v>
      </c>
      <c r="D3925" s="4">
        <f>VLOOKUP(EB[[#This Row],[product]],Carriers[],4,FALSE)</f>
        <v>1</v>
      </c>
      <c r="E3925" s="4">
        <f>VLOOKUP(EB[[#This Row],[indic_nrg]],Indicators[],4,FALSE)</f>
        <v>0</v>
      </c>
      <c r="F3925" s="4">
        <f>IFERROR(VLOOKUP(EB[[#This Row],[Source_carrier]],KS_DB[[product]:[KS]],6,FALSE),0)</f>
        <v>0</v>
      </c>
      <c r="G3925" s="4" t="s">
        <v>34</v>
      </c>
      <c r="H3925" s="4" t="s">
        <v>673</v>
      </c>
      <c r="I3925" s="4" t="s">
        <v>109</v>
      </c>
      <c r="J3925" s="4" t="s">
        <v>37</v>
      </c>
      <c r="K3925" s="4" t="s">
        <v>674</v>
      </c>
      <c r="L3925" s="4" t="s">
        <v>39</v>
      </c>
      <c r="M3925" s="4" t="s">
        <v>110</v>
      </c>
      <c r="N3925" s="4" t="s">
        <v>41</v>
      </c>
      <c r="O3925" s="4">
        <v>67</v>
      </c>
      <c r="P3925" s="4">
        <v>59</v>
      </c>
      <c r="Q3925" s="4">
        <v>84</v>
      </c>
      <c r="R3925" s="4">
        <v>104</v>
      </c>
      <c r="S3925" s="4">
        <v>159</v>
      </c>
      <c r="T3925" s="4">
        <v>166</v>
      </c>
      <c r="U3925" s="4">
        <v>174</v>
      </c>
      <c r="V3925" s="4">
        <v>177</v>
      </c>
      <c r="W3925" s="4">
        <v>189</v>
      </c>
      <c r="X3925" s="4">
        <v>203</v>
      </c>
      <c r="Y3925" s="4">
        <v>188</v>
      </c>
      <c r="Z3925" s="4">
        <v>438</v>
      </c>
      <c r="AA3925" s="4">
        <v>426</v>
      </c>
      <c r="AB3925" s="4">
        <v>487</v>
      </c>
      <c r="AC3925" s="4">
        <v>522</v>
      </c>
      <c r="AD3925" s="4">
        <v>466</v>
      </c>
      <c r="AE3925" s="4">
        <v>420</v>
      </c>
      <c r="AF3925" s="4">
        <v>445</v>
      </c>
      <c r="AG3925" s="4">
        <v>461</v>
      </c>
      <c r="AH3925" s="4">
        <v>350</v>
      </c>
      <c r="AI3925" s="4">
        <v>881</v>
      </c>
      <c r="AJ3925" s="4">
        <v>860</v>
      </c>
      <c r="AK3925" s="4">
        <v>858</v>
      </c>
      <c r="AL3925" s="4">
        <v>951</v>
      </c>
      <c r="AM3925" s="4">
        <v>902</v>
      </c>
      <c r="AN3925" s="4">
        <v>970</v>
      </c>
    </row>
    <row r="3926" spans="1:40" ht="15" customHeight="1" x14ac:dyDescent="0.25">
      <c r="A3926" s="4" t="str">
        <f>EB[[#This Row],[unit]] &amp; "#" &amp; EB[[#This Row],[indic_nrg]] &amp; "#" &amp; EB[[#This Row],[product]] &amp; "#" &amp; EB[[#This Row],[geo]]</f>
        <v>TJ#B_102000#55432#CZ</v>
      </c>
      <c r="B3926" s="4" t="str">
        <f>VLOOKUP(EB[[#This Row],[product]],KS_DB[[product]:[KS]],5,FALSE)</f>
        <v>biomass</v>
      </c>
      <c r="C3926" s="4" t="str">
        <f>VLOOKUP(EB[[#This Row],[product]],KS_DB[[product]:[KS]],6,FALSE)</f>
        <v>biomass</v>
      </c>
      <c r="D3926" s="4">
        <f>VLOOKUP(EB[[#This Row],[product]],Carriers[],4,FALSE)</f>
        <v>1</v>
      </c>
      <c r="E3926" s="4">
        <f>VLOOKUP(EB[[#This Row],[indic_nrg]],Indicators[],4,FALSE)</f>
        <v>0</v>
      </c>
      <c r="F3926" s="4">
        <f>IFERROR(VLOOKUP(EB[[#This Row],[Source_carrier]],KS_DB[[product]:[KS]],6,FALSE),0)</f>
        <v>0</v>
      </c>
      <c r="G3926" s="4" t="s">
        <v>34</v>
      </c>
      <c r="H3926" s="4" t="s">
        <v>673</v>
      </c>
      <c r="I3926" s="4" t="s">
        <v>111</v>
      </c>
      <c r="J3926" s="4" t="s">
        <v>37</v>
      </c>
      <c r="K3926" s="4" t="s">
        <v>674</v>
      </c>
      <c r="L3926" s="4" t="s">
        <v>39</v>
      </c>
      <c r="M3926" s="4" t="s">
        <v>112</v>
      </c>
      <c r="N3926" s="4" t="s">
        <v>41</v>
      </c>
      <c r="O3926" s="4">
        <v>45</v>
      </c>
      <c r="P3926" s="4">
        <v>39</v>
      </c>
      <c r="Q3926" s="4">
        <v>56</v>
      </c>
      <c r="R3926" s="4">
        <v>69</v>
      </c>
      <c r="S3926" s="4">
        <v>106</v>
      </c>
      <c r="T3926" s="4">
        <v>111</v>
      </c>
      <c r="U3926" s="4">
        <v>116</v>
      </c>
      <c r="V3926" s="4">
        <v>118</v>
      </c>
      <c r="W3926" s="4">
        <v>126</v>
      </c>
      <c r="X3926" s="4">
        <v>135</v>
      </c>
      <c r="Y3926" s="4">
        <v>125</v>
      </c>
      <c r="Z3926" s="4">
        <v>292</v>
      </c>
      <c r="AA3926" s="4">
        <v>284</v>
      </c>
      <c r="AB3926" s="4">
        <v>325</v>
      </c>
      <c r="AC3926" s="4">
        <v>348</v>
      </c>
      <c r="AD3926" s="4">
        <v>311</v>
      </c>
      <c r="AE3926" s="4">
        <v>280</v>
      </c>
      <c r="AF3926" s="4">
        <v>297</v>
      </c>
      <c r="AG3926" s="4">
        <v>307</v>
      </c>
      <c r="AH3926" s="4">
        <v>233</v>
      </c>
      <c r="AI3926" s="4">
        <v>587</v>
      </c>
      <c r="AJ3926" s="4">
        <v>573</v>
      </c>
      <c r="AK3926" s="4">
        <v>572</v>
      </c>
      <c r="AL3926" s="4">
        <v>634</v>
      </c>
      <c r="AM3926" s="4">
        <v>602</v>
      </c>
      <c r="AN3926" s="4">
        <v>647</v>
      </c>
    </row>
    <row r="3927" spans="1:40" ht="15" customHeight="1" x14ac:dyDescent="0.25">
      <c r="A3927" s="4" t="str">
        <f>EB[[#This Row],[unit]] &amp; "#" &amp; EB[[#This Row],[indic_nrg]] &amp; "#" &amp; EB[[#This Row],[product]] &amp; "#" &amp; EB[[#This Row],[geo]]</f>
        <v>TJ#B_102000#5544#CZ</v>
      </c>
      <c r="B3927" s="4" t="str">
        <f>VLOOKUP(EB[[#This Row],[product]],KS_DB[[product]:[KS]],5,FALSE)</f>
        <v>biomass</v>
      </c>
      <c r="C3927" s="4" t="str">
        <f>VLOOKUP(EB[[#This Row],[product]],KS_DB[[product]:[KS]],6,FALSE)</f>
        <v>biomass</v>
      </c>
      <c r="D3927" s="4">
        <f>VLOOKUP(EB[[#This Row],[product]],Carriers[],4,FALSE)</f>
        <v>1</v>
      </c>
      <c r="E3927" s="4">
        <f>VLOOKUP(EB[[#This Row],[indic_nrg]],Indicators[],4,FALSE)</f>
        <v>0</v>
      </c>
      <c r="F3927" s="4">
        <f>IFERROR(VLOOKUP(EB[[#This Row],[Source_carrier]],KS_DB[[product]:[KS]],6,FALSE),0)</f>
        <v>0</v>
      </c>
      <c r="G3927" s="4" t="s">
        <v>34</v>
      </c>
      <c r="H3927" s="4" t="s">
        <v>673</v>
      </c>
      <c r="I3927" s="4" t="s">
        <v>113</v>
      </c>
      <c r="J3927" s="4" t="s">
        <v>37</v>
      </c>
      <c r="K3927" s="4" t="s">
        <v>674</v>
      </c>
      <c r="L3927" s="4" t="s">
        <v>39</v>
      </c>
      <c r="M3927" s="4" t="s">
        <v>114</v>
      </c>
      <c r="N3927" s="4" t="s">
        <v>41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</v>
      </c>
      <c r="Y3927" s="4">
        <v>0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</row>
    <row r="3928" spans="1:40" ht="15" customHeight="1" x14ac:dyDescent="0.25">
      <c r="A3928" s="4" t="str">
        <f>EB[[#This Row],[unit]] &amp; "#" &amp; EB[[#This Row],[indic_nrg]] &amp; "#" &amp; EB[[#This Row],[product]] &amp; "#" &amp; EB[[#This Row],[geo]]</f>
        <v>TJ#B_102000#5545#CZ</v>
      </c>
      <c r="B3928" s="4" t="str">
        <f>VLOOKUP(EB[[#This Row],[product]],KS_DB[[product]:[KS]],5,FALSE)</f>
        <v>biomass</v>
      </c>
      <c r="C3928" s="4" t="str">
        <f>VLOOKUP(EB[[#This Row],[product]],KS_DB[[product]:[KS]],6,FALSE)</f>
        <v>biomass</v>
      </c>
      <c r="D3928" s="4">
        <f>VLOOKUP(EB[[#This Row],[product]],Carriers[],4,FALSE)</f>
        <v>0</v>
      </c>
      <c r="E3928" s="4">
        <f>VLOOKUP(EB[[#This Row],[indic_nrg]],Indicators[],4,FALSE)</f>
        <v>0</v>
      </c>
      <c r="F3928" s="4">
        <f>IFERROR(VLOOKUP(EB[[#This Row],[Source_carrier]],KS_DB[[product]:[KS]],6,FALSE),0)</f>
        <v>0</v>
      </c>
      <c r="G3928" s="4" t="s">
        <v>34</v>
      </c>
      <c r="H3928" s="4" t="s">
        <v>673</v>
      </c>
      <c r="I3928" s="4" t="s">
        <v>115</v>
      </c>
      <c r="J3928" s="4" t="s">
        <v>37</v>
      </c>
      <c r="K3928" s="4" t="s">
        <v>674</v>
      </c>
      <c r="L3928" s="4" t="s">
        <v>39</v>
      </c>
      <c r="M3928" s="4" t="s">
        <v>116</v>
      </c>
      <c r="N3928" s="4" t="s">
        <v>41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</row>
    <row r="3929" spans="1:40" ht="15" customHeight="1" x14ac:dyDescent="0.25">
      <c r="A3929" s="4" t="str">
        <f>EB[[#This Row],[unit]] &amp; "#" &amp; EB[[#This Row],[indic_nrg]] &amp; "#" &amp; EB[[#This Row],[product]] &amp; "#" &amp; EB[[#This Row],[geo]]</f>
        <v>TJ#B_102000#5546#CZ</v>
      </c>
      <c r="B3929" s="4" t="str">
        <f>VLOOKUP(EB[[#This Row],[product]],KS_DB[[product]:[KS]],5,FALSE)</f>
        <v>biomass</v>
      </c>
      <c r="C3929" s="4" t="str">
        <f>VLOOKUP(EB[[#This Row],[product]],KS_DB[[product]:[KS]],6,FALSE)</f>
        <v>biomass</v>
      </c>
      <c r="D3929" s="4">
        <f>VLOOKUP(EB[[#This Row],[product]],Carriers[],4,FALSE)</f>
        <v>1</v>
      </c>
      <c r="E3929" s="4">
        <f>VLOOKUP(EB[[#This Row],[indic_nrg]],Indicators[],4,FALSE)</f>
        <v>0</v>
      </c>
      <c r="F3929" s="4">
        <f>IFERROR(VLOOKUP(EB[[#This Row],[Source_carrier]],KS_DB[[product]:[KS]],6,FALSE),0)</f>
        <v>0</v>
      </c>
      <c r="G3929" s="4" t="s">
        <v>34</v>
      </c>
      <c r="H3929" s="4" t="s">
        <v>673</v>
      </c>
      <c r="I3929" s="4" t="s">
        <v>117</v>
      </c>
      <c r="J3929" s="4" t="s">
        <v>37</v>
      </c>
      <c r="K3929" s="4" t="s">
        <v>674</v>
      </c>
      <c r="L3929" s="4" t="s">
        <v>39</v>
      </c>
      <c r="M3929" s="4" t="s">
        <v>118</v>
      </c>
      <c r="N3929" s="4" t="s">
        <v>41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</row>
    <row r="3930" spans="1:40" ht="15" customHeight="1" x14ac:dyDescent="0.25">
      <c r="A3930" s="4" t="str">
        <f>EB[[#This Row],[unit]] &amp; "#" &amp; EB[[#This Row],[indic_nrg]] &amp; "#" &amp; EB[[#This Row],[product]] &amp; "#" &amp; EB[[#This Row],[geo]]</f>
        <v>TJ#B_102000#5547#CZ</v>
      </c>
      <c r="B3930" s="4" t="str">
        <f>VLOOKUP(EB[[#This Row],[product]],KS_DB[[product]:[KS]],5,FALSE)</f>
        <v>biomass</v>
      </c>
      <c r="C3930" s="4" t="str">
        <f>VLOOKUP(EB[[#This Row],[product]],KS_DB[[product]:[KS]],6,FALSE)</f>
        <v>biomass</v>
      </c>
      <c r="D3930" s="4">
        <f>VLOOKUP(EB[[#This Row],[product]],Carriers[],4,FALSE)</f>
        <v>1</v>
      </c>
      <c r="E3930" s="4">
        <f>VLOOKUP(EB[[#This Row],[indic_nrg]],Indicators[],4,FALSE)</f>
        <v>0</v>
      </c>
      <c r="F3930" s="4">
        <f>IFERROR(VLOOKUP(EB[[#This Row],[Source_carrier]],KS_DB[[product]:[KS]],6,FALSE),0)</f>
        <v>0</v>
      </c>
      <c r="G3930" s="4" t="s">
        <v>34</v>
      </c>
      <c r="H3930" s="4" t="s">
        <v>673</v>
      </c>
      <c r="I3930" s="4" t="s">
        <v>119</v>
      </c>
      <c r="J3930" s="4" t="s">
        <v>37</v>
      </c>
      <c r="K3930" s="4" t="s">
        <v>674</v>
      </c>
      <c r="L3930" s="4" t="s">
        <v>39</v>
      </c>
      <c r="M3930" s="4" t="s">
        <v>120</v>
      </c>
      <c r="N3930" s="4" t="s">
        <v>41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</row>
    <row r="3931" spans="1:40" ht="15" customHeight="1" x14ac:dyDescent="0.25">
      <c r="A3931" s="4" t="str">
        <f>EB[[#This Row],[unit]] &amp; "#" &amp; EB[[#This Row],[indic_nrg]] &amp; "#" &amp; EB[[#This Row],[product]] &amp; "#" &amp; EB[[#This Row],[geo]]</f>
        <v>TJ#B_102000#5548#CZ</v>
      </c>
      <c r="B3931" s="4" t="str">
        <f>VLOOKUP(EB[[#This Row],[product]],KS_DB[[product]:[KS]],5,FALSE)</f>
        <v>biomass</v>
      </c>
      <c r="C3931" s="4" t="str">
        <f>VLOOKUP(EB[[#This Row],[product]],KS_DB[[product]:[KS]],6,FALSE)</f>
        <v>biomass</v>
      </c>
      <c r="D3931" s="4">
        <f>VLOOKUP(EB[[#This Row],[product]],Carriers[],4,FALSE)</f>
        <v>1</v>
      </c>
      <c r="E3931" s="4">
        <f>VLOOKUP(EB[[#This Row],[indic_nrg]],Indicators[],4,FALSE)</f>
        <v>0</v>
      </c>
      <c r="F3931" s="4">
        <f>IFERROR(VLOOKUP(EB[[#This Row],[Source_carrier]],KS_DB[[product]:[KS]],6,FALSE),0)</f>
        <v>0</v>
      </c>
      <c r="G3931" s="4" t="s">
        <v>34</v>
      </c>
      <c r="H3931" s="4" t="s">
        <v>673</v>
      </c>
      <c r="I3931" s="4" t="s">
        <v>121</v>
      </c>
      <c r="J3931" s="4" t="s">
        <v>37</v>
      </c>
      <c r="K3931" s="4" t="s">
        <v>674</v>
      </c>
      <c r="L3931" s="4" t="s">
        <v>39</v>
      </c>
      <c r="M3931" s="4" t="s">
        <v>122</v>
      </c>
      <c r="N3931" s="4" t="s">
        <v>41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</row>
    <row r="3932" spans="1:40" ht="15" customHeight="1" x14ac:dyDescent="0.25">
      <c r="A3932" s="4" t="str">
        <f>EB[[#This Row],[unit]] &amp; "#" &amp; EB[[#This Row],[indic_nrg]] &amp; "#" &amp; EB[[#This Row],[product]] &amp; "#" &amp; EB[[#This Row],[geo]]</f>
        <v>TJ#B_102000#5549#CZ</v>
      </c>
      <c r="B3932" s="4" t="str">
        <f>VLOOKUP(EB[[#This Row],[product]],KS_DB[[product]:[KS]],5,FALSE)</f>
        <v>biomass</v>
      </c>
      <c r="C3932" s="4" t="str">
        <f>VLOOKUP(EB[[#This Row],[product]],KS_DB[[product]:[KS]],6,FALSE)</f>
        <v>biomass</v>
      </c>
      <c r="D3932" s="4">
        <f>VLOOKUP(EB[[#This Row],[product]],Carriers[],4,FALSE)</f>
        <v>1</v>
      </c>
      <c r="E3932" s="4">
        <f>VLOOKUP(EB[[#This Row],[indic_nrg]],Indicators[],4,FALSE)</f>
        <v>0</v>
      </c>
      <c r="F3932" s="4">
        <f>IFERROR(VLOOKUP(EB[[#This Row],[Source_carrier]],KS_DB[[product]:[KS]],6,FALSE),0)</f>
        <v>0</v>
      </c>
      <c r="G3932" s="4" t="s">
        <v>34</v>
      </c>
      <c r="H3932" s="4" t="s">
        <v>673</v>
      </c>
      <c r="I3932" s="4" t="s">
        <v>123</v>
      </c>
      <c r="J3932" s="4" t="s">
        <v>37</v>
      </c>
      <c r="K3932" s="4" t="s">
        <v>674</v>
      </c>
      <c r="L3932" s="4" t="s">
        <v>39</v>
      </c>
      <c r="M3932" s="4" t="s">
        <v>124</v>
      </c>
      <c r="N3932" s="4" t="s">
        <v>41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</row>
    <row r="3933" spans="1:40" ht="15" customHeight="1" x14ac:dyDescent="0.25">
      <c r="A3933" s="4" t="str">
        <f>EB[[#This Row],[unit]] &amp; "#" &amp; EB[[#This Row],[indic_nrg]] &amp; "#" &amp; EB[[#This Row],[product]] &amp; "#" &amp; EB[[#This Row],[geo]]</f>
        <v>TJ#B_102000#5550#CZ</v>
      </c>
      <c r="B3933" s="4" t="str">
        <f>VLOOKUP(EB[[#This Row],[product]],KS_DB[[product]:[KS]],5,FALSE)</f>
        <v>RES</v>
      </c>
      <c r="C3933" s="4" t="str">
        <f>VLOOKUP(EB[[#This Row],[product]],KS_DB[[product]:[KS]],6,FALSE)</f>
        <v>RES</v>
      </c>
      <c r="D3933" s="4">
        <f>VLOOKUP(EB[[#This Row],[product]],Carriers[],4,FALSE)</f>
        <v>1</v>
      </c>
      <c r="E3933" s="4">
        <f>VLOOKUP(EB[[#This Row],[indic_nrg]],Indicators[],4,FALSE)</f>
        <v>0</v>
      </c>
      <c r="F3933" s="4">
        <f>IFERROR(VLOOKUP(EB[[#This Row],[Source_carrier]],KS_DB[[product]:[KS]],6,FALSE),0)</f>
        <v>0</v>
      </c>
      <c r="G3933" s="4" t="s">
        <v>34</v>
      </c>
      <c r="H3933" s="4" t="s">
        <v>673</v>
      </c>
      <c r="I3933" s="4" t="s">
        <v>125</v>
      </c>
      <c r="J3933" s="4" t="s">
        <v>37</v>
      </c>
      <c r="K3933" s="4" t="s">
        <v>674</v>
      </c>
      <c r="L3933" s="4" t="s">
        <v>39</v>
      </c>
      <c r="M3933" s="4" t="s">
        <v>126</v>
      </c>
      <c r="N3933" s="4" t="s">
        <v>41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</row>
    <row r="3934" spans="1:40" ht="15" customHeight="1" x14ac:dyDescent="0.25">
      <c r="A3934" s="4" t="str">
        <f>EB[[#This Row],[unit]] &amp; "#" &amp; EB[[#This Row],[indic_nrg]] &amp; "#" &amp; EB[[#This Row],[product]] &amp; "#" &amp; EB[[#This Row],[geo]]</f>
        <v>TJ#B_102000#6000#CZ</v>
      </c>
      <c r="B3934" s="4" t="str">
        <f>VLOOKUP(EB[[#This Row],[product]],KS_DB[[product]:[KS]],5,FALSE)</f>
        <v>electricity</v>
      </c>
      <c r="C3934" s="4" t="str">
        <f>VLOOKUP(EB[[#This Row],[product]],KS_DB[[product]:[KS]],6,FALSE)</f>
        <v>electricity</v>
      </c>
      <c r="D3934" s="4">
        <f>VLOOKUP(EB[[#This Row],[product]],Carriers[],4,FALSE)</f>
        <v>1</v>
      </c>
      <c r="E3934" s="4">
        <f>VLOOKUP(EB[[#This Row],[indic_nrg]],Indicators[],4,FALSE)</f>
        <v>0</v>
      </c>
      <c r="F3934" s="4">
        <f>IFERROR(VLOOKUP(EB[[#This Row],[Source_carrier]],KS_DB[[product]:[KS]],6,FALSE),0)</f>
        <v>0</v>
      </c>
      <c r="G3934" s="4" t="s">
        <v>34</v>
      </c>
      <c r="H3934" s="4" t="s">
        <v>673</v>
      </c>
      <c r="I3934" s="4" t="s">
        <v>127</v>
      </c>
      <c r="J3934" s="4" t="s">
        <v>37</v>
      </c>
      <c r="K3934" s="4" t="s">
        <v>674</v>
      </c>
      <c r="L3934" s="4" t="s">
        <v>39</v>
      </c>
      <c r="M3934" s="4" t="s">
        <v>128</v>
      </c>
      <c r="N3934" s="4" t="s">
        <v>41</v>
      </c>
      <c r="O3934" s="4">
        <v>65117</v>
      </c>
      <c r="P3934" s="4">
        <v>68512</v>
      </c>
      <c r="Q3934" s="4">
        <v>75632</v>
      </c>
      <c r="R3934" s="4">
        <v>83545</v>
      </c>
      <c r="S3934" s="4">
        <v>89838</v>
      </c>
      <c r="T3934" s="4">
        <v>98255</v>
      </c>
      <c r="U3934" s="4">
        <v>106628</v>
      </c>
      <c r="V3934" s="4">
        <v>103709</v>
      </c>
      <c r="W3934" s="4">
        <v>99817</v>
      </c>
      <c r="X3934" s="4">
        <v>97708</v>
      </c>
      <c r="Y3934" s="4">
        <v>101167</v>
      </c>
      <c r="Z3934" s="4">
        <v>103770</v>
      </c>
      <c r="AA3934" s="4">
        <v>101203</v>
      </c>
      <c r="AB3934" s="4">
        <v>106718</v>
      </c>
      <c r="AC3934" s="4">
        <v>105390</v>
      </c>
      <c r="AD3934" s="4">
        <v>107874</v>
      </c>
      <c r="AE3934" s="4">
        <v>112320</v>
      </c>
      <c r="AF3934" s="4">
        <v>110768</v>
      </c>
      <c r="AG3934" s="4">
        <v>113594</v>
      </c>
      <c r="AH3934" s="4">
        <v>111744</v>
      </c>
      <c r="AI3934" s="4">
        <v>110884</v>
      </c>
      <c r="AJ3934" s="4">
        <v>106384</v>
      </c>
      <c r="AK3934" s="4">
        <v>107615</v>
      </c>
      <c r="AL3934" s="4">
        <v>109220</v>
      </c>
      <c r="AM3934" s="4">
        <v>106297</v>
      </c>
      <c r="AN3934" s="4">
        <v>108803</v>
      </c>
    </row>
    <row r="3935" spans="1:40" ht="15" customHeight="1" x14ac:dyDescent="0.25">
      <c r="A3935" s="4" t="str">
        <f>EB[[#This Row],[unit]] &amp; "#" &amp; EB[[#This Row],[indic_nrg]] &amp; "#" &amp; EB[[#This Row],[product]] &amp; "#" &amp; EB[[#This Row],[geo]]</f>
        <v>TJ#B_102000#7100#CZ</v>
      </c>
      <c r="B3935" s="4" t="str">
        <f>VLOOKUP(EB[[#This Row],[product]],KS_DB[[product]:[KS]],5,FALSE)</f>
        <v>other</v>
      </c>
      <c r="C3935" s="4" t="str">
        <f>VLOOKUP(EB[[#This Row],[product]],KS_DB[[product]:[KS]],6,FALSE)</f>
        <v>other</v>
      </c>
      <c r="D3935" s="4">
        <f>VLOOKUP(EB[[#This Row],[product]],Carriers[],4,FALSE)</f>
        <v>1</v>
      </c>
      <c r="E3935" s="4">
        <f>VLOOKUP(EB[[#This Row],[indic_nrg]],Indicators[],4,FALSE)</f>
        <v>0</v>
      </c>
      <c r="F3935" s="4">
        <f>IFERROR(VLOOKUP(EB[[#This Row],[Source_carrier]],KS_DB[[product]:[KS]],6,FALSE),0)</f>
        <v>0</v>
      </c>
      <c r="G3935" s="4" t="s">
        <v>34</v>
      </c>
      <c r="H3935" s="4" t="s">
        <v>673</v>
      </c>
      <c r="I3935" s="4" t="s">
        <v>129</v>
      </c>
      <c r="J3935" s="4" t="s">
        <v>37</v>
      </c>
      <c r="K3935" s="4" t="s">
        <v>674</v>
      </c>
      <c r="L3935" s="4" t="s">
        <v>39</v>
      </c>
      <c r="M3935" s="4" t="s">
        <v>130</v>
      </c>
      <c r="N3935" s="4" t="s">
        <v>41</v>
      </c>
      <c r="O3935" s="4">
        <v>16</v>
      </c>
      <c r="P3935" s="4">
        <v>31</v>
      </c>
      <c r="Q3935" s="4">
        <v>41</v>
      </c>
      <c r="R3935" s="4">
        <v>83</v>
      </c>
      <c r="S3935" s="4">
        <v>129</v>
      </c>
      <c r="T3935" s="4">
        <v>204</v>
      </c>
      <c r="U3935" s="4">
        <v>214</v>
      </c>
      <c r="V3935" s="4">
        <v>233</v>
      </c>
      <c r="W3935" s="4">
        <v>237</v>
      </c>
      <c r="X3935" s="4">
        <v>236</v>
      </c>
      <c r="Y3935" s="4">
        <v>230</v>
      </c>
      <c r="Z3935" s="4">
        <v>244</v>
      </c>
      <c r="AA3935" s="4">
        <v>203</v>
      </c>
      <c r="AB3935" s="4">
        <v>262</v>
      </c>
      <c r="AC3935" s="4">
        <v>231</v>
      </c>
      <c r="AD3935" s="4">
        <v>347</v>
      </c>
      <c r="AE3935" s="4">
        <v>352</v>
      </c>
      <c r="AF3935" s="4">
        <v>527</v>
      </c>
      <c r="AG3935" s="4">
        <v>624</v>
      </c>
      <c r="AH3935" s="4">
        <v>569</v>
      </c>
      <c r="AI3935" s="4">
        <v>500</v>
      </c>
      <c r="AJ3935" s="4">
        <v>484</v>
      </c>
      <c r="AK3935" s="4">
        <v>491</v>
      </c>
      <c r="AL3935" s="4">
        <v>571</v>
      </c>
      <c r="AM3935" s="4">
        <v>628</v>
      </c>
      <c r="AN3935" s="4">
        <v>711</v>
      </c>
    </row>
    <row r="3936" spans="1:40" ht="15" customHeight="1" x14ac:dyDescent="0.25">
      <c r="A3936" s="4" t="str">
        <f>EB[[#This Row],[unit]] &amp; "#" &amp; EB[[#This Row],[indic_nrg]] &amp; "#" &amp; EB[[#This Row],[product]] &amp; "#" &amp; EB[[#This Row],[geo]]</f>
        <v>TJ#B_102000#7200#CZ</v>
      </c>
      <c r="B3936" s="4" t="str">
        <f>VLOOKUP(EB[[#This Row],[product]],KS_DB[[product]:[KS]],5,FALSE)</f>
        <v>other</v>
      </c>
      <c r="C3936" s="4" t="str">
        <f>VLOOKUP(EB[[#This Row],[product]],KS_DB[[product]:[KS]],6,FALSE)</f>
        <v>other</v>
      </c>
      <c r="D3936" s="4">
        <f>VLOOKUP(EB[[#This Row],[product]],Carriers[],4,FALSE)</f>
        <v>0</v>
      </c>
      <c r="E3936" s="4">
        <f>VLOOKUP(EB[[#This Row],[indic_nrg]],Indicators[],4,FALSE)</f>
        <v>0</v>
      </c>
      <c r="F3936" s="4">
        <f>IFERROR(VLOOKUP(EB[[#This Row],[Source_carrier]],KS_DB[[product]:[KS]],6,FALSE),0)</f>
        <v>0</v>
      </c>
      <c r="G3936" s="4" t="s">
        <v>34</v>
      </c>
      <c r="H3936" s="4" t="s">
        <v>673</v>
      </c>
      <c r="I3936" s="4" t="s">
        <v>131</v>
      </c>
      <c r="J3936" s="4" t="s">
        <v>37</v>
      </c>
      <c r="K3936" s="4" t="s">
        <v>674</v>
      </c>
      <c r="L3936" s="4" t="s">
        <v>39</v>
      </c>
      <c r="M3936" s="4" t="s">
        <v>132</v>
      </c>
      <c r="N3936" s="4" t="s">
        <v>41</v>
      </c>
      <c r="O3936" s="4">
        <v>61</v>
      </c>
      <c r="P3936" s="4">
        <v>70</v>
      </c>
      <c r="Q3936" s="4">
        <v>97</v>
      </c>
      <c r="R3936" s="4">
        <v>152</v>
      </c>
      <c r="S3936" s="4">
        <v>235</v>
      </c>
      <c r="T3936" s="4">
        <v>315</v>
      </c>
      <c r="U3936" s="4">
        <v>330</v>
      </c>
      <c r="V3936" s="4">
        <v>351</v>
      </c>
      <c r="W3936" s="4">
        <v>363</v>
      </c>
      <c r="X3936" s="4">
        <v>371</v>
      </c>
      <c r="Y3936" s="4">
        <v>355</v>
      </c>
      <c r="Z3936" s="4">
        <v>536</v>
      </c>
      <c r="AA3936" s="4">
        <v>487</v>
      </c>
      <c r="AB3936" s="4">
        <v>587</v>
      </c>
      <c r="AC3936" s="4">
        <v>579</v>
      </c>
      <c r="AD3936" s="4">
        <v>658</v>
      </c>
      <c r="AE3936" s="4">
        <v>632</v>
      </c>
      <c r="AF3936" s="4">
        <v>824</v>
      </c>
      <c r="AG3936" s="4">
        <v>931</v>
      </c>
      <c r="AH3936" s="4">
        <v>802</v>
      </c>
      <c r="AI3936" s="4">
        <v>1087</v>
      </c>
      <c r="AJ3936" s="4">
        <v>1057</v>
      </c>
      <c r="AK3936" s="4">
        <v>1063</v>
      </c>
      <c r="AL3936" s="4">
        <v>1205</v>
      </c>
      <c r="AM3936" s="4">
        <v>1230</v>
      </c>
      <c r="AN3936" s="4">
        <v>1358</v>
      </c>
    </row>
    <row r="3937" spans="1:40" ht="15" customHeight="1" x14ac:dyDescent="0.25">
      <c r="A3937" s="4" t="str">
        <f>EB[[#This Row],[unit]] &amp; "#" &amp; EB[[#This Row],[indic_nrg]] &amp; "#" &amp; EB[[#This Row],[product]] &amp; "#" &amp; EB[[#This Row],[geo]]</f>
        <v>TJ#B_102010#0000#CZ</v>
      </c>
      <c r="B3937" s="4" t="str">
        <f>VLOOKUP(EB[[#This Row],[product]],KS_DB[[product]:[KS]],5,FALSE)</f>
        <v>all</v>
      </c>
      <c r="C3937" s="4" t="str">
        <f>VLOOKUP(EB[[#This Row],[product]],KS_DB[[product]:[KS]],6,FALSE)</f>
        <v>all</v>
      </c>
      <c r="D3937" s="4">
        <f>VLOOKUP(EB[[#This Row],[product]],Carriers[],4,FALSE)</f>
        <v>0</v>
      </c>
      <c r="E3937" s="4">
        <f>VLOOKUP(EB[[#This Row],[indic_nrg]],Indicators[],4,FALSE)</f>
        <v>0</v>
      </c>
      <c r="F3937" s="4">
        <f>IFERROR(VLOOKUP(EB[[#This Row],[Source_carrier]],KS_DB[[product]:[KS]],6,FALSE),0)</f>
        <v>0</v>
      </c>
      <c r="G3937" s="4" t="s">
        <v>34</v>
      </c>
      <c r="H3937" s="4" t="s">
        <v>35</v>
      </c>
      <c r="I3937" s="4" t="s">
        <v>36</v>
      </c>
      <c r="J3937" s="4" t="s">
        <v>37</v>
      </c>
      <c r="K3937" s="4" t="s">
        <v>38</v>
      </c>
      <c r="L3937" s="4" t="s">
        <v>39</v>
      </c>
      <c r="M3937" s="4" t="s">
        <v>40</v>
      </c>
      <c r="N3937" s="4" t="s">
        <v>41</v>
      </c>
      <c r="O3937" s="4">
        <v>306247</v>
      </c>
      <c r="P3937" s="4">
        <v>292832</v>
      </c>
      <c r="Q3937" s="4">
        <v>271590</v>
      </c>
      <c r="R3937" s="4">
        <v>267436</v>
      </c>
      <c r="S3937" s="4">
        <v>268304</v>
      </c>
      <c r="T3937" s="4">
        <v>275552</v>
      </c>
      <c r="U3937" s="4">
        <v>307287</v>
      </c>
      <c r="V3937" s="4">
        <v>292350</v>
      </c>
      <c r="W3937" s="4">
        <v>274790</v>
      </c>
      <c r="X3937" s="4">
        <v>272848</v>
      </c>
      <c r="Y3937" s="4">
        <v>268909</v>
      </c>
      <c r="Z3937" s="4">
        <v>292936</v>
      </c>
      <c r="AA3937" s="4">
        <v>280800</v>
      </c>
      <c r="AB3937" s="4">
        <v>289417</v>
      </c>
      <c r="AC3937" s="4">
        <v>285146</v>
      </c>
      <c r="AD3937" s="4">
        <v>278391</v>
      </c>
      <c r="AE3937" s="4">
        <v>283147</v>
      </c>
      <c r="AF3937" s="4">
        <v>267343</v>
      </c>
      <c r="AG3937" s="4">
        <v>271358</v>
      </c>
      <c r="AH3937" s="4">
        <v>276976</v>
      </c>
      <c r="AI3937" s="4">
        <v>307000</v>
      </c>
      <c r="AJ3937" s="4">
        <v>280865</v>
      </c>
      <c r="AK3937" s="4">
        <v>291686</v>
      </c>
      <c r="AL3937" s="4">
        <v>300750</v>
      </c>
      <c r="AM3937" s="4">
        <v>266179</v>
      </c>
      <c r="AN3937" s="4">
        <v>275194</v>
      </c>
    </row>
    <row r="3938" spans="1:40" ht="15" customHeight="1" x14ac:dyDescent="0.25">
      <c r="A3938" s="4" t="str">
        <f>EB[[#This Row],[unit]] &amp; "#" &amp; EB[[#This Row],[indic_nrg]] &amp; "#" &amp; EB[[#This Row],[product]] &amp; "#" &amp; EB[[#This Row],[geo]]</f>
        <v>TJ#B_102010#2000#CZ</v>
      </c>
      <c r="B3938" s="4" t="str">
        <f>VLOOKUP(EB[[#This Row],[product]],KS_DB[[product]:[KS]],5,FALSE)</f>
        <v>solid</v>
      </c>
      <c r="C3938" s="4" t="str">
        <f>VLOOKUP(EB[[#This Row],[product]],KS_DB[[product]:[KS]],6,FALSE)</f>
        <v>solid</v>
      </c>
      <c r="D3938" s="4">
        <f>VLOOKUP(EB[[#This Row],[product]],Carriers[],4,FALSE)</f>
        <v>0</v>
      </c>
      <c r="E3938" s="4">
        <f>VLOOKUP(EB[[#This Row],[indic_nrg]],Indicators[],4,FALSE)</f>
        <v>0</v>
      </c>
      <c r="F3938" s="4">
        <f>IFERROR(VLOOKUP(EB[[#This Row],[Source_carrier]],KS_DB[[product]:[KS]],6,FALSE),0)</f>
        <v>0</v>
      </c>
      <c r="G3938" s="4" t="s">
        <v>34</v>
      </c>
      <c r="H3938" s="4" t="s">
        <v>35</v>
      </c>
      <c r="I3938" s="4" t="s">
        <v>18</v>
      </c>
      <c r="J3938" s="4" t="s">
        <v>37</v>
      </c>
      <c r="K3938" s="4" t="s">
        <v>38</v>
      </c>
      <c r="L3938" s="4" t="s">
        <v>39</v>
      </c>
      <c r="M3938" s="4" t="s">
        <v>42</v>
      </c>
      <c r="N3938" s="4" t="s">
        <v>41</v>
      </c>
      <c r="O3938" s="4">
        <v>127550</v>
      </c>
      <c r="P3938" s="4">
        <v>113830</v>
      </c>
      <c r="Q3938" s="4">
        <v>97307</v>
      </c>
      <c r="R3938" s="4">
        <v>89111</v>
      </c>
      <c r="S3938" s="4">
        <v>82964</v>
      </c>
      <c r="T3938" s="4">
        <v>74094</v>
      </c>
      <c r="U3938" s="4">
        <v>79641</v>
      </c>
      <c r="V3938" s="4">
        <v>69735</v>
      </c>
      <c r="W3938" s="4">
        <v>49285</v>
      </c>
      <c r="X3938" s="4">
        <v>37757</v>
      </c>
      <c r="Y3938" s="4">
        <v>37490</v>
      </c>
      <c r="Z3938" s="4">
        <v>38075</v>
      </c>
      <c r="AA3938" s="4">
        <v>34684</v>
      </c>
      <c r="AB3938" s="4">
        <v>34378</v>
      </c>
      <c r="AC3938" s="4">
        <v>33923</v>
      </c>
      <c r="AD3938" s="4">
        <v>28556</v>
      </c>
      <c r="AE3938" s="4">
        <v>33118</v>
      </c>
      <c r="AF3938" s="4">
        <v>26483</v>
      </c>
      <c r="AG3938" s="4">
        <v>26740</v>
      </c>
      <c r="AH3938" s="4">
        <v>29847</v>
      </c>
      <c r="AI3938" s="4">
        <v>36887</v>
      </c>
      <c r="AJ3938" s="4">
        <v>32674</v>
      </c>
      <c r="AK3938" s="4">
        <v>35358</v>
      </c>
      <c r="AL3938" s="4">
        <v>40044</v>
      </c>
      <c r="AM3938" s="4">
        <v>29632</v>
      </c>
      <c r="AN3938" s="4">
        <v>30095</v>
      </c>
    </row>
    <row r="3939" spans="1:40" ht="15" customHeight="1" x14ac:dyDescent="0.25">
      <c r="A3939" s="4" t="str">
        <f>EB[[#This Row],[unit]] &amp; "#" &amp; EB[[#This Row],[indic_nrg]] &amp; "#" &amp; EB[[#This Row],[product]] &amp; "#" &amp; EB[[#This Row],[geo]]</f>
        <v>TJ#B_102010#2100#CZ</v>
      </c>
      <c r="B3939" s="4" t="str">
        <f>VLOOKUP(EB[[#This Row],[product]],KS_DB[[product]:[KS]],5,FALSE)</f>
        <v>solid</v>
      </c>
      <c r="C3939" s="4" t="str">
        <f>VLOOKUP(EB[[#This Row],[product]],KS_DB[[product]:[KS]],6,FALSE)</f>
        <v>solid</v>
      </c>
      <c r="D3939" s="4">
        <f>VLOOKUP(EB[[#This Row],[product]],Carriers[],4,FALSE)</f>
        <v>0</v>
      </c>
      <c r="E3939" s="4">
        <f>VLOOKUP(EB[[#This Row],[indic_nrg]],Indicators[],4,FALSE)</f>
        <v>0</v>
      </c>
      <c r="F3939" s="4">
        <f>IFERROR(VLOOKUP(EB[[#This Row],[Source_carrier]],KS_DB[[product]:[KS]],6,FALSE),0)</f>
        <v>0</v>
      </c>
      <c r="G3939" s="4" t="s">
        <v>34</v>
      </c>
      <c r="H3939" s="4" t="s">
        <v>35</v>
      </c>
      <c r="I3939" s="4" t="s">
        <v>43</v>
      </c>
      <c r="J3939" s="4" t="s">
        <v>37</v>
      </c>
      <c r="K3939" s="4" t="s">
        <v>38</v>
      </c>
      <c r="L3939" s="4" t="s">
        <v>39</v>
      </c>
      <c r="M3939" s="4" t="s">
        <v>44</v>
      </c>
      <c r="N3939" s="4" t="s">
        <v>41</v>
      </c>
      <c r="O3939" s="4">
        <v>38744</v>
      </c>
      <c r="P3939" s="4">
        <v>25045</v>
      </c>
      <c r="Q3939" s="4">
        <v>16513</v>
      </c>
      <c r="R3939" s="4">
        <v>16142</v>
      </c>
      <c r="S3939" s="4">
        <v>14993</v>
      </c>
      <c r="T3939" s="4">
        <v>15436</v>
      </c>
      <c r="U3939" s="4">
        <v>14415</v>
      </c>
      <c r="V3939" s="4">
        <v>11691</v>
      </c>
      <c r="W3939" s="4">
        <v>9518</v>
      </c>
      <c r="X3939" s="4">
        <v>5996</v>
      </c>
      <c r="Y3939" s="4">
        <v>5337</v>
      </c>
      <c r="Z3939" s="4">
        <v>6169</v>
      </c>
      <c r="AA3939" s="4">
        <v>4942</v>
      </c>
      <c r="AB3939" s="4">
        <v>4453</v>
      </c>
      <c r="AC3939" s="4">
        <v>5192</v>
      </c>
      <c r="AD3939" s="4">
        <v>3588</v>
      </c>
      <c r="AE3939" s="4">
        <v>3817</v>
      </c>
      <c r="AF3939" s="4">
        <v>2669</v>
      </c>
      <c r="AG3939" s="4">
        <v>2580</v>
      </c>
      <c r="AH3939" s="4">
        <v>3590</v>
      </c>
      <c r="AI3939" s="4">
        <v>9304</v>
      </c>
      <c r="AJ3939" s="4">
        <v>7426</v>
      </c>
      <c r="AK3939" s="4">
        <v>10676</v>
      </c>
      <c r="AL3939" s="4">
        <v>9423</v>
      </c>
      <c r="AM3939" s="4">
        <v>8774</v>
      </c>
      <c r="AN3939" s="4">
        <v>9622</v>
      </c>
    </row>
    <row r="3940" spans="1:40" ht="15" customHeight="1" x14ac:dyDescent="0.25">
      <c r="A3940" s="4" t="str">
        <f>EB[[#This Row],[unit]] &amp; "#" &amp; EB[[#This Row],[indic_nrg]] &amp; "#" &amp; EB[[#This Row],[product]] &amp; "#" &amp; EB[[#This Row],[geo]]</f>
        <v>TJ#B_102010#2112#CZ</v>
      </c>
      <c r="B3940" s="4" t="str">
        <f>VLOOKUP(EB[[#This Row],[product]],KS_DB[[product]:[KS]],5,FALSE)</f>
        <v>solid</v>
      </c>
      <c r="C3940" s="4" t="str">
        <f>VLOOKUP(EB[[#This Row],[product]],KS_DB[[product]:[KS]],6,FALSE)</f>
        <v>solid</v>
      </c>
      <c r="D3940" s="4">
        <f>VLOOKUP(EB[[#This Row],[product]],Carriers[],4,FALSE)</f>
        <v>1</v>
      </c>
      <c r="E3940" s="4">
        <f>VLOOKUP(EB[[#This Row],[indic_nrg]],Indicators[],4,FALSE)</f>
        <v>0</v>
      </c>
      <c r="F3940" s="4">
        <f>IFERROR(VLOOKUP(EB[[#This Row],[Source_carrier]],KS_DB[[product]:[KS]],6,FALSE),0)</f>
        <v>0</v>
      </c>
      <c r="G3940" s="4" t="s">
        <v>34</v>
      </c>
      <c r="H3940" s="4" t="s">
        <v>35</v>
      </c>
      <c r="I3940" s="4" t="s">
        <v>45</v>
      </c>
      <c r="J3940" s="4" t="s">
        <v>37</v>
      </c>
      <c r="K3940" s="4" t="s">
        <v>38</v>
      </c>
      <c r="L3940" s="4" t="s">
        <v>39</v>
      </c>
      <c r="M3940" s="4" t="s">
        <v>46</v>
      </c>
      <c r="N3940" s="4" t="s">
        <v>41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</row>
    <row r="3941" spans="1:40" ht="15" customHeight="1" x14ac:dyDescent="0.25">
      <c r="A3941" s="4" t="str">
        <f>EB[[#This Row],[unit]] &amp; "#" &amp; EB[[#This Row],[indic_nrg]] &amp; "#" &amp; EB[[#This Row],[product]] &amp; "#" &amp; EB[[#This Row],[geo]]</f>
        <v>TJ#B_102010#2115#CZ</v>
      </c>
      <c r="B3941" s="4" t="str">
        <f>VLOOKUP(EB[[#This Row],[product]],KS_DB[[product]:[KS]],5,FALSE)</f>
        <v>solid</v>
      </c>
      <c r="C3941" s="4" t="str">
        <f>VLOOKUP(EB[[#This Row],[product]],KS_DB[[product]:[KS]],6,FALSE)</f>
        <v>solid</v>
      </c>
      <c r="D3941" s="4">
        <f>VLOOKUP(EB[[#This Row],[product]],Carriers[],4,FALSE)</f>
        <v>1</v>
      </c>
      <c r="E3941" s="4">
        <f>VLOOKUP(EB[[#This Row],[indic_nrg]],Indicators[],4,FALSE)</f>
        <v>0</v>
      </c>
      <c r="F3941" s="4">
        <f>IFERROR(VLOOKUP(EB[[#This Row],[Source_carrier]],KS_DB[[product]:[KS]],6,FALSE),0)</f>
        <v>0</v>
      </c>
      <c r="G3941" s="4" t="s">
        <v>34</v>
      </c>
      <c r="H3941" s="4" t="s">
        <v>35</v>
      </c>
      <c r="I3941" s="4" t="s">
        <v>47</v>
      </c>
      <c r="J3941" s="4" t="s">
        <v>37</v>
      </c>
      <c r="K3941" s="4" t="s">
        <v>38</v>
      </c>
      <c r="L3941" s="4" t="s">
        <v>39</v>
      </c>
      <c r="M3941" s="4" t="s">
        <v>48</v>
      </c>
      <c r="N3941" s="4" t="s">
        <v>41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0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</row>
    <row r="3942" spans="1:40" ht="15" customHeight="1" x14ac:dyDescent="0.25">
      <c r="A3942" s="4" t="str">
        <f>EB[[#This Row],[unit]] &amp; "#" &amp; EB[[#This Row],[indic_nrg]] &amp; "#" &amp; EB[[#This Row],[product]] &amp; "#" &amp; EB[[#This Row],[geo]]</f>
        <v>TJ#B_102010#2116#CZ</v>
      </c>
      <c r="B3942" s="4" t="str">
        <f>VLOOKUP(EB[[#This Row],[product]],KS_DB[[product]:[KS]],5,FALSE)</f>
        <v>solid</v>
      </c>
      <c r="C3942" s="4" t="str">
        <f>VLOOKUP(EB[[#This Row],[product]],KS_DB[[product]:[KS]],6,FALSE)</f>
        <v>solid</v>
      </c>
      <c r="D3942" s="4">
        <f>VLOOKUP(EB[[#This Row],[product]],Carriers[],4,FALSE)</f>
        <v>1</v>
      </c>
      <c r="E3942" s="4">
        <f>VLOOKUP(EB[[#This Row],[indic_nrg]],Indicators[],4,FALSE)</f>
        <v>0</v>
      </c>
      <c r="F3942" s="4">
        <f>IFERROR(VLOOKUP(EB[[#This Row],[Source_carrier]],KS_DB[[product]:[KS]],6,FALSE),0)</f>
        <v>0</v>
      </c>
      <c r="G3942" s="4" t="s">
        <v>34</v>
      </c>
      <c r="H3942" s="4" t="s">
        <v>35</v>
      </c>
      <c r="I3942" s="4" t="s">
        <v>49</v>
      </c>
      <c r="J3942" s="4" t="s">
        <v>37</v>
      </c>
      <c r="K3942" s="4" t="s">
        <v>38</v>
      </c>
      <c r="L3942" s="4" t="s">
        <v>39</v>
      </c>
      <c r="M3942" s="4" t="s">
        <v>50</v>
      </c>
      <c r="N3942" s="4" t="s">
        <v>41</v>
      </c>
      <c r="O3942" s="4">
        <v>0</v>
      </c>
      <c r="P3942" s="4">
        <v>2808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</row>
    <row r="3943" spans="1:40" ht="15" customHeight="1" x14ac:dyDescent="0.25">
      <c r="A3943" s="4" t="str">
        <f>EB[[#This Row],[unit]] &amp; "#" &amp; EB[[#This Row],[indic_nrg]] &amp; "#" &amp; EB[[#This Row],[product]] &amp; "#" &amp; EB[[#This Row],[geo]]</f>
        <v>TJ#B_102010#2117#CZ</v>
      </c>
      <c r="B3943" s="4" t="str">
        <f>VLOOKUP(EB[[#This Row],[product]],KS_DB[[product]:[KS]],5,FALSE)</f>
        <v>solid</v>
      </c>
      <c r="C3943" s="4" t="str">
        <f>VLOOKUP(EB[[#This Row],[product]],KS_DB[[product]:[KS]],6,FALSE)</f>
        <v>solid</v>
      </c>
      <c r="D3943" s="4">
        <f>VLOOKUP(EB[[#This Row],[product]],Carriers[],4,FALSE)</f>
        <v>1</v>
      </c>
      <c r="E3943" s="4">
        <f>VLOOKUP(EB[[#This Row],[indic_nrg]],Indicators[],4,FALSE)</f>
        <v>0</v>
      </c>
      <c r="F3943" s="4">
        <f>IFERROR(VLOOKUP(EB[[#This Row],[Source_carrier]],KS_DB[[product]:[KS]],6,FALSE),0)</f>
        <v>0</v>
      </c>
      <c r="G3943" s="4" t="s">
        <v>34</v>
      </c>
      <c r="H3943" s="4" t="s">
        <v>35</v>
      </c>
      <c r="I3943" s="4" t="s">
        <v>51</v>
      </c>
      <c r="J3943" s="4" t="s">
        <v>37</v>
      </c>
      <c r="K3943" s="4" t="s">
        <v>38</v>
      </c>
      <c r="L3943" s="4" t="s">
        <v>39</v>
      </c>
      <c r="M3943" s="4" t="s">
        <v>52</v>
      </c>
      <c r="N3943" s="4" t="s">
        <v>41</v>
      </c>
      <c r="O3943" s="4">
        <v>22813</v>
      </c>
      <c r="P3943" s="4">
        <v>17335</v>
      </c>
      <c r="Q3943" s="4">
        <v>12466</v>
      </c>
      <c r="R3943" s="4">
        <v>11781</v>
      </c>
      <c r="S3943" s="4">
        <v>11117</v>
      </c>
      <c r="T3943" s="4">
        <v>11503</v>
      </c>
      <c r="U3943" s="4">
        <v>10539</v>
      </c>
      <c r="V3943" s="4">
        <v>8813</v>
      </c>
      <c r="W3943" s="4">
        <v>7865</v>
      </c>
      <c r="X3943" s="4">
        <v>4827</v>
      </c>
      <c r="Y3943" s="4">
        <v>3883</v>
      </c>
      <c r="Z3943" s="4">
        <v>4459</v>
      </c>
      <c r="AA3943" s="4">
        <v>3090</v>
      </c>
      <c r="AB3943" s="4">
        <v>2116</v>
      </c>
      <c r="AC3943" s="4">
        <v>2770</v>
      </c>
      <c r="AD3943" s="4">
        <v>2106</v>
      </c>
      <c r="AE3943" s="4">
        <v>2677</v>
      </c>
      <c r="AF3943" s="4">
        <v>1957</v>
      </c>
      <c r="AG3943" s="4">
        <v>1868</v>
      </c>
      <c r="AH3943" s="4">
        <v>2450</v>
      </c>
      <c r="AI3943" s="4">
        <v>8249</v>
      </c>
      <c r="AJ3943" s="4">
        <v>6514</v>
      </c>
      <c r="AK3943" s="4">
        <v>9764</v>
      </c>
      <c r="AL3943" s="4">
        <v>8511</v>
      </c>
      <c r="AM3943" s="4">
        <v>7862</v>
      </c>
      <c r="AN3943" s="4">
        <v>8710</v>
      </c>
    </row>
    <row r="3944" spans="1:40" ht="15" customHeight="1" x14ac:dyDescent="0.25">
      <c r="A3944" s="4" t="str">
        <f>EB[[#This Row],[unit]] &amp; "#" &amp; EB[[#This Row],[indic_nrg]] &amp; "#" &amp; EB[[#This Row],[product]] &amp; "#" &amp; EB[[#This Row],[geo]]</f>
        <v>TJ#B_102010#2118#CZ</v>
      </c>
      <c r="B3944" s="4" t="str">
        <f>VLOOKUP(EB[[#This Row],[product]],KS_DB[[product]:[KS]],5,FALSE)</f>
        <v>solid</v>
      </c>
      <c r="C3944" s="4" t="str">
        <f>VLOOKUP(EB[[#This Row],[product]],KS_DB[[product]:[KS]],6,FALSE)</f>
        <v>solid</v>
      </c>
      <c r="D3944" s="4">
        <f>VLOOKUP(EB[[#This Row],[product]],Carriers[],4,FALSE)</f>
        <v>1</v>
      </c>
      <c r="E3944" s="4">
        <f>VLOOKUP(EB[[#This Row],[indic_nrg]],Indicators[],4,FALSE)</f>
        <v>0</v>
      </c>
      <c r="F3944" s="4">
        <f>IFERROR(VLOOKUP(EB[[#This Row],[Source_carrier]],KS_DB[[product]:[KS]],6,FALSE),0)</f>
        <v>0</v>
      </c>
      <c r="G3944" s="4" t="s">
        <v>34</v>
      </c>
      <c r="H3944" s="4" t="s">
        <v>35</v>
      </c>
      <c r="I3944" s="4" t="s">
        <v>53</v>
      </c>
      <c r="J3944" s="4" t="s">
        <v>37</v>
      </c>
      <c r="K3944" s="4" t="s">
        <v>38</v>
      </c>
      <c r="L3944" s="4" t="s">
        <v>39</v>
      </c>
      <c r="M3944" s="4" t="s">
        <v>54</v>
      </c>
      <c r="N3944" s="4" t="s">
        <v>41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</row>
    <row r="3945" spans="1:40" ht="15" customHeight="1" x14ac:dyDescent="0.25">
      <c r="A3945" s="4" t="str">
        <f>EB[[#This Row],[unit]] &amp; "#" &amp; EB[[#This Row],[indic_nrg]] &amp; "#" &amp; EB[[#This Row],[product]] &amp; "#" &amp; EB[[#This Row],[geo]]</f>
        <v>TJ#B_102010#2121#CZ</v>
      </c>
      <c r="B3945" s="4" t="str">
        <f>VLOOKUP(EB[[#This Row],[product]],KS_DB[[product]:[KS]],5,FALSE)</f>
        <v>solid</v>
      </c>
      <c r="C3945" s="4" t="str">
        <f>VLOOKUP(EB[[#This Row],[product]],KS_DB[[product]:[KS]],6,FALSE)</f>
        <v>solid</v>
      </c>
      <c r="D3945" s="4">
        <f>VLOOKUP(EB[[#This Row],[product]],Carriers[],4,FALSE)</f>
        <v>1</v>
      </c>
      <c r="E3945" s="4">
        <f>VLOOKUP(EB[[#This Row],[indic_nrg]],Indicators[],4,FALSE)</f>
        <v>0</v>
      </c>
      <c r="F3945" s="4">
        <f>IFERROR(VLOOKUP(EB[[#This Row],[Source_carrier]],KS_DB[[product]:[KS]],6,FALSE),0)</f>
        <v>0</v>
      </c>
      <c r="G3945" s="4" t="s">
        <v>34</v>
      </c>
      <c r="H3945" s="4" t="s">
        <v>35</v>
      </c>
      <c r="I3945" s="4" t="s">
        <v>55</v>
      </c>
      <c r="J3945" s="4" t="s">
        <v>37</v>
      </c>
      <c r="K3945" s="4" t="s">
        <v>38</v>
      </c>
      <c r="L3945" s="4" t="s">
        <v>39</v>
      </c>
      <c r="M3945" s="4" t="s">
        <v>56</v>
      </c>
      <c r="N3945" s="4" t="s">
        <v>41</v>
      </c>
      <c r="O3945" s="4">
        <v>15932</v>
      </c>
      <c r="P3945" s="4">
        <v>4902</v>
      </c>
      <c r="Q3945" s="4">
        <v>4047</v>
      </c>
      <c r="R3945" s="4">
        <v>4360</v>
      </c>
      <c r="S3945" s="4">
        <v>3876</v>
      </c>
      <c r="T3945" s="4">
        <v>3933</v>
      </c>
      <c r="U3945" s="4">
        <v>3876</v>
      </c>
      <c r="V3945" s="4">
        <v>2878</v>
      </c>
      <c r="W3945" s="4">
        <v>1653</v>
      </c>
      <c r="X3945" s="4">
        <v>1168</v>
      </c>
      <c r="Y3945" s="4">
        <v>1454</v>
      </c>
      <c r="Z3945" s="4">
        <v>1710</v>
      </c>
      <c r="AA3945" s="4">
        <v>1852</v>
      </c>
      <c r="AB3945" s="4">
        <v>2337</v>
      </c>
      <c r="AC3945" s="4">
        <v>2422</v>
      </c>
      <c r="AD3945" s="4">
        <v>1482</v>
      </c>
      <c r="AE3945" s="4">
        <v>1140</v>
      </c>
      <c r="AF3945" s="4">
        <v>712</v>
      </c>
      <c r="AG3945" s="4">
        <v>712</v>
      </c>
      <c r="AH3945" s="4">
        <v>1140</v>
      </c>
      <c r="AI3945" s="4">
        <v>1054</v>
      </c>
      <c r="AJ3945" s="4">
        <v>912</v>
      </c>
      <c r="AK3945" s="4">
        <v>912</v>
      </c>
      <c r="AL3945" s="4">
        <v>912</v>
      </c>
      <c r="AM3945" s="4">
        <v>912</v>
      </c>
      <c r="AN3945" s="4">
        <v>912</v>
      </c>
    </row>
    <row r="3946" spans="1:40" ht="15" customHeight="1" x14ac:dyDescent="0.25">
      <c r="A3946" s="4" t="str">
        <f>EB[[#This Row],[unit]] &amp; "#" &amp; EB[[#This Row],[indic_nrg]] &amp; "#" &amp; EB[[#This Row],[product]] &amp; "#" &amp; EB[[#This Row],[geo]]</f>
        <v>TJ#B_102010#2122#CZ</v>
      </c>
      <c r="B3946" s="4" t="str">
        <f>VLOOKUP(EB[[#This Row],[product]],KS_DB[[product]:[KS]],5,FALSE)</f>
        <v>solid</v>
      </c>
      <c r="C3946" s="4" t="str">
        <f>VLOOKUP(EB[[#This Row],[product]],KS_DB[[product]:[KS]],6,FALSE)</f>
        <v>solid</v>
      </c>
      <c r="D3946" s="4">
        <f>VLOOKUP(EB[[#This Row],[product]],Carriers[],4,FALSE)</f>
        <v>1</v>
      </c>
      <c r="E3946" s="4">
        <f>VLOOKUP(EB[[#This Row],[indic_nrg]],Indicators[],4,FALSE)</f>
        <v>0</v>
      </c>
      <c r="F3946" s="4">
        <f>IFERROR(VLOOKUP(EB[[#This Row],[Source_carrier]],KS_DB[[product]:[KS]],6,FALSE),0)</f>
        <v>0</v>
      </c>
      <c r="G3946" s="4" t="s">
        <v>34</v>
      </c>
      <c r="H3946" s="4" t="s">
        <v>35</v>
      </c>
      <c r="I3946" s="4" t="s">
        <v>57</v>
      </c>
      <c r="J3946" s="4" t="s">
        <v>37</v>
      </c>
      <c r="K3946" s="4" t="s">
        <v>38</v>
      </c>
      <c r="L3946" s="4" t="s">
        <v>39</v>
      </c>
      <c r="M3946" s="4" t="s">
        <v>58</v>
      </c>
      <c r="N3946" s="4" t="s">
        <v>41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  <c r="Y3946" s="4">
        <v>0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</row>
    <row r="3947" spans="1:40" ht="15" customHeight="1" x14ac:dyDescent="0.25">
      <c r="A3947" s="4" t="str">
        <f>EB[[#This Row],[unit]] &amp; "#" &amp; EB[[#This Row],[indic_nrg]] &amp; "#" &amp; EB[[#This Row],[product]] &amp; "#" &amp; EB[[#This Row],[geo]]</f>
        <v>TJ#B_102010#2130#CZ</v>
      </c>
      <c r="B3947" s="4" t="str">
        <f>VLOOKUP(EB[[#This Row],[product]],KS_DB[[product]:[KS]],5,FALSE)</f>
        <v>solid</v>
      </c>
      <c r="C3947" s="4" t="str">
        <f>VLOOKUP(EB[[#This Row],[product]],KS_DB[[product]:[KS]],6,FALSE)</f>
        <v>solid</v>
      </c>
      <c r="D3947" s="4">
        <f>VLOOKUP(EB[[#This Row],[product]],Carriers[],4,FALSE)</f>
        <v>1</v>
      </c>
      <c r="E3947" s="4">
        <f>VLOOKUP(EB[[#This Row],[indic_nrg]],Indicators[],4,FALSE)</f>
        <v>0</v>
      </c>
      <c r="F3947" s="4">
        <f>IFERROR(VLOOKUP(EB[[#This Row],[Source_carrier]],KS_DB[[product]:[KS]],6,FALSE),0)</f>
        <v>0</v>
      </c>
      <c r="G3947" s="4" t="s">
        <v>34</v>
      </c>
      <c r="H3947" s="4" t="s">
        <v>35</v>
      </c>
      <c r="I3947" s="4" t="s">
        <v>59</v>
      </c>
      <c r="J3947" s="4" t="s">
        <v>37</v>
      </c>
      <c r="K3947" s="4" t="s">
        <v>38</v>
      </c>
      <c r="L3947" s="4" t="s">
        <v>39</v>
      </c>
      <c r="M3947" s="4" t="s">
        <v>60</v>
      </c>
      <c r="N3947" s="4" t="s">
        <v>41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4">
        <v>0</v>
      </c>
    </row>
    <row r="3948" spans="1:40" ht="15" customHeight="1" x14ac:dyDescent="0.25">
      <c r="A3948" s="4" t="str">
        <f>EB[[#This Row],[unit]] &amp; "#" &amp; EB[[#This Row],[indic_nrg]] &amp; "#" &amp; EB[[#This Row],[product]] &amp; "#" &amp; EB[[#This Row],[geo]]</f>
        <v>TJ#B_102010#2200#CZ</v>
      </c>
      <c r="B3948" s="4" t="str">
        <f>VLOOKUP(EB[[#This Row],[product]],KS_DB[[product]:[KS]],5,FALSE)</f>
        <v>solid</v>
      </c>
      <c r="C3948" s="4" t="str">
        <f>VLOOKUP(EB[[#This Row],[product]],KS_DB[[product]:[KS]],6,FALSE)</f>
        <v>solid</v>
      </c>
      <c r="D3948" s="4">
        <f>VLOOKUP(EB[[#This Row],[product]],Carriers[],4,FALSE)</f>
        <v>0</v>
      </c>
      <c r="E3948" s="4">
        <f>VLOOKUP(EB[[#This Row],[indic_nrg]],Indicators[],4,FALSE)</f>
        <v>0</v>
      </c>
      <c r="F3948" s="4">
        <f>IFERROR(VLOOKUP(EB[[#This Row],[Source_carrier]],KS_DB[[product]:[KS]],6,FALSE),0)</f>
        <v>0</v>
      </c>
      <c r="G3948" s="4" t="s">
        <v>34</v>
      </c>
      <c r="H3948" s="4" t="s">
        <v>35</v>
      </c>
      <c r="I3948" s="4" t="s">
        <v>61</v>
      </c>
      <c r="J3948" s="4" t="s">
        <v>37</v>
      </c>
      <c r="K3948" s="4" t="s">
        <v>38</v>
      </c>
      <c r="L3948" s="4" t="s">
        <v>39</v>
      </c>
      <c r="M3948" s="4" t="s">
        <v>62</v>
      </c>
      <c r="N3948" s="4" t="s">
        <v>41</v>
      </c>
      <c r="O3948" s="4">
        <v>88806</v>
      </c>
      <c r="P3948" s="4">
        <v>88785</v>
      </c>
      <c r="Q3948" s="4">
        <v>80793</v>
      </c>
      <c r="R3948" s="4">
        <v>72969</v>
      </c>
      <c r="S3948" s="4">
        <v>67971</v>
      </c>
      <c r="T3948" s="4">
        <v>58658</v>
      </c>
      <c r="U3948" s="4">
        <v>65226</v>
      </c>
      <c r="V3948" s="4">
        <v>58044</v>
      </c>
      <c r="W3948" s="4">
        <v>39767</v>
      </c>
      <c r="X3948" s="4">
        <v>31761</v>
      </c>
      <c r="Y3948" s="4">
        <v>32153</v>
      </c>
      <c r="Z3948" s="4">
        <v>31906</v>
      </c>
      <c r="AA3948" s="4">
        <v>29742</v>
      </c>
      <c r="AB3948" s="4">
        <v>29925</v>
      </c>
      <c r="AC3948" s="4">
        <v>28731</v>
      </c>
      <c r="AD3948" s="4">
        <v>24968</v>
      </c>
      <c r="AE3948" s="4">
        <v>29301</v>
      </c>
      <c r="AF3948" s="4">
        <v>23814</v>
      </c>
      <c r="AG3948" s="4">
        <v>24159</v>
      </c>
      <c r="AH3948" s="4">
        <v>26258</v>
      </c>
      <c r="AI3948" s="4">
        <v>27583</v>
      </c>
      <c r="AJ3948" s="4">
        <v>25249</v>
      </c>
      <c r="AK3948" s="4">
        <v>24682</v>
      </c>
      <c r="AL3948" s="4">
        <v>30621</v>
      </c>
      <c r="AM3948" s="4">
        <v>20857</v>
      </c>
      <c r="AN3948" s="4">
        <v>20473</v>
      </c>
    </row>
    <row r="3949" spans="1:40" ht="15" customHeight="1" x14ac:dyDescent="0.25">
      <c r="A3949" s="4" t="str">
        <f>EB[[#This Row],[unit]] &amp; "#" &amp; EB[[#This Row],[indic_nrg]] &amp; "#" &amp; EB[[#This Row],[product]] &amp; "#" &amp; EB[[#This Row],[geo]]</f>
        <v>TJ#B_102010#2210#CZ</v>
      </c>
      <c r="B3949" s="4" t="str">
        <f>VLOOKUP(EB[[#This Row],[product]],KS_DB[[product]:[KS]],5,FALSE)</f>
        <v>solid</v>
      </c>
      <c r="C3949" s="4" t="str">
        <f>VLOOKUP(EB[[#This Row],[product]],KS_DB[[product]:[KS]],6,FALSE)</f>
        <v>solid</v>
      </c>
      <c r="D3949" s="4">
        <f>VLOOKUP(EB[[#This Row],[product]],Carriers[],4,FALSE)</f>
        <v>1</v>
      </c>
      <c r="E3949" s="4">
        <f>VLOOKUP(EB[[#This Row],[indic_nrg]],Indicators[],4,FALSE)</f>
        <v>0</v>
      </c>
      <c r="F3949" s="4">
        <f>IFERROR(VLOOKUP(EB[[#This Row],[Source_carrier]],KS_DB[[product]:[KS]],6,FALSE),0)</f>
        <v>0</v>
      </c>
      <c r="G3949" s="4" t="s">
        <v>34</v>
      </c>
      <c r="H3949" s="4" t="s">
        <v>35</v>
      </c>
      <c r="I3949" s="4" t="s">
        <v>63</v>
      </c>
      <c r="J3949" s="4" t="s">
        <v>37</v>
      </c>
      <c r="K3949" s="4" t="s">
        <v>38</v>
      </c>
      <c r="L3949" s="4" t="s">
        <v>39</v>
      </c>
      <c r="M3949" s="4" t="s">
        <v>64</v>
      </c>
      <c r="N3949" s="4" t="s">
        <v>41</v>
      </c>
      <c r="O3949" s="4">
        <v>74566</v>
      </c>
      <c r="P3949" s="4">
        <v>77985</v>
      </c>
      <c r="Q3949" s="4">
        <v>75373</v>
      </c>
      <c r="R3949" s="4">
        <v>70149</v>
      </c>
      <c r="S3949" s="4">
        <v>66111</v>
      </c>
      <c r="T3949" s="4">
        <v>56558</v>
      </c>
      <c r="U3949" s="4">
        <v>63246</v>
      </c>
      <c r="V3949" s="4">
        <v>55924</v>
      </c>
      <c r="W3949" s="4">
        <v>37287</v>
      </c>
      <c r="X3949" s="4">
        <v>29681</v>
      </c>
      <c r="Y3949" s="4">
        <v>29733</v>
      </c>
      <c r="Z3949" s="4">
        <v>29906</v>
      </c>
      <c r="AA3949" s="4">
        <v>27662</v>
      </c>
      <c r="AB3949" s="4">
        <v>27645</v>
      </c>
      <c r="AC3949" s="4">
        <v>26411</v>
      </c>
      <c r="AD3949" s="4">
        <v>22408</v>
      </c>
      <c r="AE3949" s="4">
        <v>26641</v>
      </c>
      <c r="AF3949" s="4">
        <v>21294</v>
      </c>
      <c r="AG3949" s="4">
        <v>21159</v>
      </c>
      <c r="AH3949" s="4">
        <v>22258</v>
      </c>
      <c r="AI3949" s="4">
        <v>23663</v>
      </c>
      <c r="AJ3949" s="4">
        <v>22589</v>
      </c>
      <c r="AK3949" s="4">
        <v>21722</v>
      </c>
      <c r="AL3949" s="4">
        <v>27641</v>
      </c>
      <c r="AM3949" s="4">
        <v>18357</v>
      </c>
      <c r="AN3949" s="4">
        <v>18013</v>
      </c>
    </row>
    <row r="3950" spans="1:40" ht="15" customHeight="1" x14ac:dyDescent="0.25">
      <c r="A3950" s="4" t="str">
        <f>EB[[#This Row],[unit]] &amp; "#" &amp; EB[[#This Row],[indic_nrg]] &amp; "#" &amp; EB[[#This Row],[product]] &amp; "#" &amp; EB[[#This Row],[geo]]</f>
        <v>TJ#B_102010#2230#CZ</v>
      </c>
      <c r="B3950" s="4" t="str">
        <f>VLOOKUP(EB[[#This Row],[product]],KS_DB[[product]:[KS]],5,FALSE)</f>
        <v>solid</v>
      </c>
      <c r="C3950" s="4" t="str">
        <f>VLOOKUP(EB[[#This Row],[product]],KS_DB[[product]:[KS]],6,FALSE)</f>
        <v>solid</v>
      </c>
      <c r="D3950" s="4">
        <f>VLOOKUP(EB[[#This Row],[product]],Carriers[],4,FALSE)</f>
        <v>1</v>
      </c>
      <c r="E3950" s="4">
        <f>VLOOKUP(EB[[#This Row],[indic_nrg]],Indicators[],4,FALSE)</f>
        <v>0</v>
      </c>
      <c r="F3950" s="4">
        <f>IFERROR(VLOOKUP(EB[[#This Row],[Source_carrier]],KS_DB[[product]:[KS]],6,FALSE),0)</f>
        <v>0</v>
      </c>
      <c r="G3950" s="4" t="s">
        <v>34</v>
      </c>
      <c r="H3950" s="4" t="s">
        <v>35</v>
      </c>
      <c r="I3950" s="4" t="s">
        <v>65</v>
      </c>
      <c r="J3950" s="4" t="s">
        <v>37</v>
      </c>
      <c r="K3950" s="4" t="s">
        <v>38</v>
      </c>
      <c r="L3950" s="4" t="s">
        <v>39</v>
      </c>
      <c r="M3950" s="4" t="s">
        <v>66</v>
      </c>
      <c r="N3950" s="4" t="s">
        <v>41</v>
      </c>
      <c r="O3950" s="4">
        <v>14240</v>
      </c>
      <c r="P3950" s="4">
        <v>10800</v>
      </c>
      <c r="Q3950" s="4">
        <v>5420</v>
      </c>
      <c r="R3950" s="4">
        <v>2820</v>
      </c>
      <c r="S3950" s="4">
        <v>1860</v>
      </c>
      <c r="T3950" s="4">
        <v>2100</v>
      </c>
      <c r="U3950" s="4">
        <v>1980</v>
      </c>
      <c r="V3950" s="4">
        <v>2120</v>
      </c>
      <c r="W3950" s="4">
        <v>2480</v>
      </c>
      <c r="X3950" s="4">
        <v>2080</v>
      </c>
      <c r="Y3950" s="4">
        <v>2420</v>
      </c>
      <c r="Z3950" s="4">
        <v>2000</v>
      </c>
      <c r="AA3950" s="4">
        <v>2080</v>
      </c>
      <c r="AB3950" s="4">
        <v>2280</v>
      </c>
      <c r="AC3950" s="4">
        <v>2320</v>
      </c>
      <c r="AD3950" s="4">
        <v>2560</v>
      </c>
      <c r="AE3950" s="4">
        <v>2660</v>
      </c>
      <c r="AF3950" s="4">
        <v>2520</v>
      </c>
      <c r="AG3950" s="4">
        <v>3000</v>
      </c>
      <c r="AH3950" s="4">
        <v>4000</v>
      </c>
      <c r="AI3950" s="4">
        <v>3920</v>
      </c>
      <c r="AJ3950" s="4">
        <v>2660</v>
      </c>
      <c r="AK3950" s="4">
        <v>2960</v>
      </c>
      <c r="AL3950" s="4">
        <v>2980</v>
      </c>
      <c r="AM3950" s="4">
        <v>2500</v>
      </c>
      <c r="AN3950" s="4">
        <v>2460</v>
      </c>
    </row>
    <row r="3951" spans="1:40" ht="15" customHeight="1" x14ac:dyDescent="0.25">
      <c r="A3951" s="4" t="str">
        <f>EB[[#This Row],[unit]] &amp; "#" &amp; EB[[#This Row],[indic_nrg]] &amp; "#" &amp; EB[[#This Row],[product]] &amp; "#" &amp; EB[[#This Row],[geo]]</f>
        <v>TJ#B_102010#2310#CZ</v>
      </c>
      <c r="B3951" s="4" t="str">
        <f>VLOOKUP(EB[[#This Row],[product]],KS_DB[[product]:[KS]],5,FALSE)</f>
        <v>solid</v>
      </c>
      <c r="C3951" s="4" t="str">
        <f>VLOOKUP(EB[[#This Row],[product]],KS_DB[[product]:[KS]],6,FALSE)</f>
        <v>solid</v>
      </c>
      <c r="D3951" s="4">
        <f>VLOOKUP(EB[[#This Row],[product]],Carriers[],4,FALSE)</f>
        <v>1</v>
      </c>
      <c r="E3951" s="4">
        <f>VLOOKUP(EB[[#This Row],[indic_nrg]],Indicators[],4,FALSE)</f>
        <v>0</v>
      </c>
      <c r="F3951" s="4">
        <f>IFERROR(VLOOKUP(EB[[#This Row],[Source_carrier]],KS_DB[[product]:[KS]],6,FALSE),0)</f>
        <v>0</v>
      </c>
      <c r="G3951" s="4" t="s">
        <v>34</v>
      </c>
      <c r="H3951" s="4" t="s">
        <v>35</v>
      </c>
      <c r="I3951" s="4" t="s">
        <v>67</v>
      </c>
      <c r="J3951" s="4" t="s">
        <v>37</v>
      </c>
      <c r="K3951" s="4" t="s">
        <v>38</v>
      </c>
      <c r="L3951" s="4" t="s">
        <v>39</v>
      </c>
      <c r="M3951" s="4" t="s">
        <v>68</v>
      </c>
      <c r="N3951" s="4" t="s">
        <v>41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</row>
    <row r="3952" spans="1:40" ht="15" customHeight="1" x14ac:dyDescent="0.25">
      <c r="A3952" s="4" t="str">
        <f>EB[[#This Row],[unit]] &amp; "#" &amp; EB[[#This Row],[indic_nrg]] &amp; "#" &amp; EB[[#This Row],[product]] &amp; "#" &amp; EB[[#This Row],[geo]]</f>
        <v>TJ#B_102010#2330#CZ</v>
      </c>
      <c r="B3952" s="4" t="str">
        <f>VLOOKUP(EB[[#This Row],[product]],KS_DB[[product]:[KS]],5,FALSE)</f>
        <v>solid</v>
      </c>
      <c r="C3952" s="4" t="str">
        <f>VLOOKUP(EB[[#This Row],[product]],KS_DB[[product]:[KS]],6,FALSE)</f>
        <v>solid</v>
      </c>
      <c r="D3952" s="4">
        <f>VLOOKUP(EB[[#This Row],[product]],Carriers[],4,FALSE)</f>
        <v>1</v>
      </c>
      <c r="E3952" s="4">
        <f>VLOOKUP(EB[[#This Row],[indic_nrg]],Indicators[],4,FALSE)</f>
        <v>0</v>
      </c>
      <c r="F3952" s="4">
        <f>IFERROR(VLOOKUP(EB[[#This Row],[Source_carrier]],KS_DB[[product]:[KS]],6,FALSE),0)</f>
        <v>0</v>
      </c>
      <c r="G3952" s="4" t="s">
        <v>34</v>
      </c>
      <c r="H3952" s="4" t="s">
        <v>35</v>
      </c>
      <c r="I3952" s="4" t="s">
        <v>69</v>
      </c>
      <c r="J3952" s="4" t="s">
        <v>37</v>
      </c>
      <c r="K3952" s="4" t="s">
        <v>38</v>
      </c>
      <c r="L3952" s="4" t="s">
        <v>39</v>
      </c>
      <c r="M3952" s="4" t="s">
        <v>70</v>
      </c>
      <c r="N3952" s="4" t="s">
        <v>41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</row>
    <row r="3953" spans="1:40" ht="15" customHeight="1" x14ac:dyDescent="0.25">
      <c r="A3953" s="4" t="str">
        <f>EB[[#This Row],[unit]] &amp; "#" &amp; EB[[#This Row],[indic_nrg]] &amp; "#" &amp; EB[[#This Row],[product]] &amp; "#" &amp; EB[[#This Row],[geo]]</f>
        <v>TJ#B_102010#2410#CZ</v>
      </c>
      <c r="B3953" s="4" t="str">
        <f>VLOOKUP(EB[[#This Row],[product]],KS_DB[[product]:[KS]],5,FALSE)</f>
        <v>solid</v>
      </c>
      <c r="C3953" s="4" t="str">
        <f>VLOOKUP(EB[[#This Row],[product]],KS_DB[[product]:[KS]],6,FALSE)</f>
        <v>solid</v>
      </c>
      <c r="D3953" s="4">
        <f>VLOOKUP(EB[[#This Row],[product]],Carriers[],4,FALSE)</f>
        <v>1</v>
      </c>
      <c r="E3953" s="4">
        <f>VLOOKUP(EB[[#This Row],[indic_nrg]],Indicators[],4,FALSE)</f>
        <v>0</v>
      </c>
      <c r="F3953" s="4">
        <f>IFERROR(VLOOKUP(EB[[#This Row],[Source_carrier]],KS_DB[[product]:[KS]],6,FALSE),0)</f>
        <v>0</v>
      </c>
      <c r="G3953" s="4" t="s">
        <v>34</v>
      </c>
      <c r="H3953" s="4" t="s">
        <v>35</v>
      </c>
      <c r="I3953" s="4" t="s">
        <v>71</v>
      </c>
      <c r="J3953" s="4" t="s">
        <v>37</v>
      </c>
      <c r="K3953" s="4" t="s">
        <v>38</v>
      </c>
      <c r="L3953" s="4" t="s">
        <v>39</v>
      </c>
      <c r="M3953" s="4" t="s">
        <v>72</v>
      </c>
      <c r="N3953" s="4" t="s">
        <v>41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</row>
    <row r="3954" spans="1:40" ht="15" customHeight="1" x14ac:dyDescent="0.25">
      <c r="A3954" s="4" t="str">
        <f>EB[[#This Row],[unit]] &amp; "#" &amp; EB[[#This Row],[indic_nrg]] &amp; "#" &amp; EB[[#This Row],[product]] &amp; "#" &amp; EB[[#This Row],[geo]]</f>
        <v>TJ#B_102010#3000#CZ</v>
      </c>
      <c r="B3954" s="4" t="str">
        <f>VLOOKUP(EB[[#This Row],[product]],KS_DB[[product]:[KS]],5,FALSE)</f>
        <v>liquid</v>
      </c>
      <c r="C3954" s="4" t="str">
        <f>VLOOKUP(EB[[#This Row],[product]],KS_DB[[product]:[KS]],6,FALSE)</f>
        <v>liquid</v>
      </c>
      <c r="D3954" s="4">
        <f>VLOOKUP(EB[[#This Row],[product]],Carriers[],4,FALSE)</f>
        <v>0</v>
      </c>
      <c r="E3954" s="4">
        <f>VLOOKUP(EB[[#This Row],[indic_nrg]],Indicators[],4,FALSE)</f>
        <v>0</v>
      </c>
      <c r="F3954" s="4">
        <f>IFERROR(VLOOKUP(EB[[#This Row],[Source_carrier]],KS_DB[[product]:[KS]],6,FALSE),0)</f>
        <v>0</v>
      </c>
      <c r="G3954" s="4" t="s">
        <v>34</v>
      </c>
      <c r="H3954" s="4" t="s">
        <v>35</v>
      </c>
      <c r="I3954" s="4" t="s">
        <v>73</v>
      </c>
      <c r="J3954" s="4" t="s">
        <v>37</v>
      </c>
      <c r="K3954" s="4" t="s">
        <v>38</v>
      </c>
      <c r="L3954" s="4" t="s">
        <v>39</v>
      </c>
      <c r="M3954" s="4" t="s">
        <v>74</v>
      </c>
      <c r="N3954" s="4" t="s">
        <v>41</v>
      </c>
      <c r="O3954" s="4">
        <v>3638</v>
      </c>
      <c r="P3954" s="4">
        <v>3914</v>
      </c>
      <c r="Q3954" s="4">
        <v>4144</v>
      </c>
      <c r="R3954" s="4">
        <v>2855</v>
      </c>
      <c r="S3954" s="4">
        <v>3362</v>
      </c>
      <c r="T3954" s="4">
        <v>3592</v>
      </c>
      <c r="U3954" s="4">
        <v>2392</v>
      </c>
      <c r="V3954" s="4">
        <v>2392</v>
      </c>
      <c r="W3954" s="4">
        <v>2944</v>
      </c>
      <c r="X3954" s="4">
        <v>2668</v>
      </c>
      <c r="Y3954" s="4">
        <v>3174</v>
      </c>
      <c r="Z3954" s="4">
        <v>3457</v>
      </c>
      <c r="AA3954" s="4">
        <v>2572</v>
      </c>
      <c r="AB3954" s="4">
        <v>2263</v>
      </c>
      <c r="AC3954" s="4">
        <v>2306</v>
      </c>
      <c r="AD3954" s="4">
        <v>1330</v>
      </c>
      <c r="AE3954" s="4">
        <v>1374</v>
      </c>
      <c r="AF3954" s="4">
        <v>1053</v>
      </c>
      <c r="AG3954" s="4">
        <v>745</v>
      </c>
      <c r="AH3954" s="4">
        <v>263</v>
      </c>
      <c r="AI3954" s="4">
        <v>1008</v>
      </c>
      <c r="AJ3954" s="4">
        <v>1314</v>
      </c>
      <c r="AK3954" s="4">
        <v>1840</v>
      </c>
      <c r="AL3954" s="4">
        <v>1621</v>
      </c>
      <c r="AM3954" s="4">
        <v>1883</v>
      </c>
      <c r="AN3954" s="4">
        <v>1883</v>
      </c>
    </row>
    <row r="3955" spans="1:40" ht="15" customHeight="1" x14ac:dyDescent="0.25">
      <c r="A3955" s="4" t="str">
        <f>EB[[#This Row],[unit]] &amp; "#" &amp; EB[[#This Row],[indic_nrg]] &amp; "#" &amp; EB[[#This Row],[product]] &amp; "#" &amp; EB[[#This Row],[geo]]</f>
        <v>TJ#B_102010#3200#CZ</v>
      </c>
      <c r="B3955" s="4" t="str">
        <f>VLOOKUP(EB[[#This Row],[product]],KS_DB[[product]:[KS]],5,FALSE)</f>
        <v>liquid</v>
      </c>
      <c r="C3955" s="4" t="str">
        <f>VLOOKUP(EB[[#This Row],[product]],KS_DB[[product]:[KS]],6,FALSE)</f>
        <v>liquid</v>
      </c>
      <c r="D3955" s="4">
        <f>VLOOKUP(EB[[#This Row],[product]],Carriers[],4,FALSE)</f>
        <v>0</v>
      </c>
      <c r="E3955" s="4">
        <f>VLOOKUP(EB[[#This Row],[indic_nrg]],Indicators[],4,FALSE)</f>
        <v>0</v>
      </c>
      <c r="F3955" s="4">
        <f>IFERROR(VLOOKUP(EB[[#This Row],[Source_carrier]],KS_DB[[product]:[KS]],6,FALSE),0)</f>
        <v>0</v>
      </c>
      <c r="G3955" s="4" t="s">
        <v>34</v>
      </c>
      <c r="H3955" s="4" t="s">
        <v>35</v>
      </c>
      <c r="I3955" s="4" t="s">
        <v>75</v>
      </c>
      <c r="J3955" s="4" t="s">
        <v>37</v>
      </c>
      <c r="K3955" s="4" t="s">
        <v>38</v>
      </c>
      <c r="L3955" s="4" t="s">
        <v>39</v>
      </c>
      <c r="M3955" s="4" t="s">
        <v>76</v>
      </c>
      <c r="N3955" s="4" t="s">
        <v>41</v>
      </c>
      <c r="O3955" s="4">
        <v>3638</v>
      </c>
      <c r="P3955" s="4">
        <v>3914</v>
      </c>
      <c r="Q3955" s="4">
        <v>4144</v>
      </c>
      <c r="R3955" s="4">
        <v>2855</v>
      </c>
      <c r="S3955" s="4">
        <v>3362</v>
      </c>
      <c r="T3955" s="4">
        <v>3592</v>
      </c>
      <c r="U3955" s="4">
        <v>2392</v>
      </c>
      <c r="V3955" s="4">
        <v>2392</v>
      </c>
      <c r="W3955" s="4">
        <v>2944</v>
      </c>
      <c r="X3955" s="4">
        <v>2668</v>
      </c>
      <c r="Y3955" s="4">
        <v>3174</v>
      </c>
      <c r="Z3955" s="4">
        <v>3457</v>
      </c>
      <c r="AA3955" s="4">
        <v>2572</v>
      </c>
      <c r="AB3955" s="4">
        <v>2263</v>
      </c>
      <c r="AC3955" s="4">
        <v>2306</v>
      </c>
      <c r="AD3955" s="4">
        <v>1330</v>
      </c>
      <c r="AE3955" s="4">
        <v>1374</v>
      </c>
      <c r="AF3955" s="4">
        <v>1053</v>
      </c>
      <c r="AG3955" s="4">
        <v>745</v>
      </c>
      <c r="AH3955" s="4">
        <v>263</v>
      </c>
      <c r="AI3955" s="4">
        <v>1008</v>
      </c>
      <c r="AJ3955" s="4">
        <v>1314</v>
      </c>
      <c r="AK3955" s="4">
        <v>1840</v>
      </c>
      <c r="AL3955" s="4">
        <v>1621</v>
      </c>
      <c r="AM3955" s="4">
        <v>1883</v>
      </c>
      <c r="AN3955" s="4">
        <v>1883</v>
      </c>
    </row>
    <row r="3956" spans="1:40" ht="15" customHeight="1" x14ac:dyDescent="0.25">
      <c r="A3956" s="4" t="str">
        <f>EB[[#This Row],[unit]] &amp; "#" &amp; EB[[#This Row],[indic_nrg]] &amp; "#" &amp; EB[[#This Row],[product]] &amp; "#" &amp; EB[[#This Row],[geo]]</f>
        <v>TJ#B_102010#3220#CZ</v>
      </c>
      <c r="B3956" s="4" t="str">
        <f>VLOOKUP(EB[[#This Row],[product]],KS_DB[[product]:[KS]],5,FALSE)</f>
        <v>liquid</v>
      </c>
      <c r="C3956" s="4" t="str">
        <f>VLOOKUP(EB[[#This Row],[product]],KS_DB[[product]:[KS]],6,FALSE)</f>
        <v>LPG</v>
      </c>
      <c r="D3956" s="4">
        <f>VLOOKUP(EB[[#This Row],[product]],Carriers[],4,FALSE)</f>
        <v>1</v>
      </c>
      <c r="E3956" s="4">
        <f>VLOOKUP(EB[[#This Row],[indic_nrg]],Indicators[],4,FALSE)</f>
        <v>0</v>
      </c>
      <c r="F3956" s="4">
        <f>IFERROR(VLOOKUP(EB[[#This Row],[Source_carrier]],KS_DB[[product]:[KS]],6,FALSE),0)</f>
        <v>0</v>
      </c>
      <c r="G3956" s="4" t="s">
        <v>34</v>
      </c>
      <c r="H3956" s="4" t="s">
        <v>35</v>
      </c>
      <c r="I3956" s="4" t="s">
        <v>77</v>
      </c>
      <c r="J3956" s="4" t="s">
        <v>37</v>
      </c>
      <c r="K3956" s="4" t="s">
        <v>38</v>
      </c>
      <c r="L3956" s="4" t="s">
        <v>39</v>
      </c>
      <c r="M3956" s="4" t="s">
        <v>78</v>
      </c>
      <c r="N3956" s="4" t="s">
        <v>41</v>
      </c>
      <c r="O3956" s="4">
        <v>3638</v>
      </c>
      <c r="P3956" s="4">
        <v>3914</v>
      </c>
      <c r="Q3956" s="4">
        <v>4144</v>
      </c>
      <c r="R3956" s="4">
        <v>2855</v>
      </c>
      <c r="S3956" s="4">
        <v>3362</v>
      </c>
      <c r="T3956" s="4">
        <v>3592</v>
      </c>
      <c r="U3956" s="4">
        <v>2392</v>
      </c>
      <c r="V3956" s="4">
        <v>2392</v>
      </c>
      <c r="W3956" s="4">
        <v>2944</v>
      </c>
      <c r="X3956" s="4">
        <v>2668</v>
      </c>
      <c r="Y3956" s="4">
        <v>3174</v>
      </c>
      <c r="Z3956" s="4">
        <v>3457</v>
      </c>
      <c r="AA3956" s="4">
        <v>2572</v>
      </c>
      <c r="AB3956" s="4">
        <v>2263</v>
      </c>
      <c r="AC3956" s="4">
        <v>2306</v>
      </c>
      <c r="AD3956" s="4">
        <v>1330</v>
      </c>
      <c r="AE3956" s="4">
        <v>1374</v>
      </c>
      <c r="AF3956" s="4">
        <v>1053</v>
      </c>
      <c r="AG3956" s="4">
        <v>745</v>
      </c>
      <c r="AH3956" s="4">
        <v>263</v>
      </c>
      <c r="AI3956" s="4">
        <v>1008</v>
      </c>
      <c r="AJ3956" s="4">
        <v>1314</v>
      </c>
      <c r="AK3956" s="4">
        <v>1840</v>
      </c>
      <c r="AL3956" s="4">
        <v>1621</v>
      </c>
      <c r="AM3956" s="4">
        <v>1883</v>
      </c>
      <c r="AN3956" s="4">
        <v>1883</v>
      </c>
    </row>
    <row r="3957" spans="1:40" ht="15" customHeight="1" x14ac:dyDescent="0.25">
      <c r="A3957" s="4" t="str">
        <f>EB[[#This Row],[unit]] &amp; "#" &amp; EB[[#This Row],[indic_nrg]] &amp; "#" &amp; EB[[#This Row],[product]] &amp; "#" &amp; EB[[#This Row],[geo]]</f>
        <v>TJ#B_102010#3260#CZ</v>
      </c>
      <c r="B3957" s="4" t="str">
        <f>VLOOKUP(EB[[#This Row],[product]],KS_DB[[product]:[KS]],5,FALSE)</f>
        <v>liquid</v>
      </c>
      <c r="C3957" s="4" t="str">
        <f>VLOOKUP(EB[[#This Row],[product]],KS_DB[[product]:[KS]],6,FALSE)</f>
        <v>diesel</v>
      </c>
      <c r="D3957" s="4">
        <f>VLOOKUP(EB[[#This Row],[product]],Carriers[],4,FALSE)</f>
        <v>1</v>
      </c>
      <c r="E3957" s="4">
        <f>VLOOKUP(EB[[#This Row],[indic_nrg]],Indicators[],4,FALSE)</f>
        <v>0</v>
      </c>
      <c r="F3957" s="4">
        <f>IFERROR(VLOOKUP(EB[[#This Row],[Source_carrier]],KS_DB[[product]:[KS]],6,FALSE),0)</f>
        <v>0</v>
      </c>
      <c r="G3957" s="4" t="s">
        <v>34</v>
      </c>
      <c r="H3957" s="4" t="s">
        <v>35</v>
      </c>
      <c r="I3957" s="4" t="s">
        <v>79</v>
      </c>
      <c r="J3957" s="4" t="s">
        <v>37</v>
      </c>
      <c r="K3957" s="4" t="s">
        <v>38</v>
      </c>
      <c r="L3957" s="4" t="s">
        <v>39</v>
      </c>
      <c r="M3957" s="4" t="s">
        <v>80</v>
      </c>
      <c r="N3957" s="4" t="s">
        <v>41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</row>
    <row r="3958" spans="1:40" ht="15" customHeight="1" x14ac:dyDescent="0.25">
      <c r="A3958" s="4" t="str">
        <f>EB[[#This Row],[unit]] &amp; "#" &amp; EB[[#This Row],[indic_nrg]] &amp; "#" &amp; EB[[#This Row],[product]] &amp; "#" &amp; EB[[#This Row],[geo]]</f>
        <v>TJ#B_102010#3270A#CZ</v>
      </c>
      <c r="B3958" s="4" t="str">
        <f>VLOOKUP(EB[[#This Row],[product]],KS_DB[[product]:[KS]],5,FALSE)</f>
        <v>liquid</v>
      </c>
      <c r="C3958" s="4" t="str">
        <f>VLOOKUP(EB[[#This Row],[product]],KS_DB[[product]:[KS]],6,FALSE)</f>
        <v>liquid</v>
      </c>
      <c r="D3958" s="4">
        <f>VLOOKUP(EB[[#This Row],[product]],Carriers[],4,FALSE)</f>
        <v>1</v>
      </c>
      <c r="E3958" s="4">
        <f>VLOOKUP(EB[[#This Row],[indic_nrg]],Indicators[],4,FALSE)</f>
        <v>0</v>
      </c>
      <c r="F3958" s="4">
        <f>IFERROR(VLOOKUP(EB[[#This Row],[Source_carrier]],KS_DB[[product]:[KS]],6,FALSE),0)</f>
        <v>0</v>
      </c>
      <c r="G3958" s="4" t="s">
        <v>34</v>
      </c>
      <c r="H3958" s="4" t="s">
        <v>35</v>
      </c>
      <c r="I3958" s="4" t="s">
        <v>81</v>
      </c>
      <c r="J3958" s="4" t="s">
        <v>37</v>
      </c>
      <c r="K3958" s="4" t="s">
        <v>38</v>
      </c>
      <c r="L3958" s="4" t="s">
        <v>39</v>
      </c>
      <c r="M3958" s="4" t="s">
        <v>82</v>
      </c>
      <c r="N3958" s="4" t="s">
        <v>41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</row>
    <row r="3959" spans="1:40" ht="15" customHeight="1" x14ac:dyDescent="0.25">
      <c r="A3959" s="4" t="str">
        <f>EB[[#This Row],[unit]] &amp; "#" &amp; EB[[#This Row],[indic_nrg]] &amp; "#" &amp; EB[[#This Row],[product]] &amp; "#" &amp; EB[[#This Row],[geo]]</f>
        <v>TJ#B_102010#4000#CZ</v>
      </c>
      <c r="B3959" s="4" t="str">
        <f>VLOOKUP(EB[[#This Row],[product]],KS_DB[[product]:[KS]],5,FALSE)</f>
        <v>gas</v>
      </c>
      <c r="C3959" s="4" t="str">
        <f>VLOOKUP(EB[[#This Row],[product]],KS_DB[[product]:[KS]],6,FALSE)</f>
        <v>gas</v>
      </c>
      <c r="D3959" s="4">
        <f>VLOOKUP(EB[[#This Row],[product]],Carriers[],4,FALSE)</f>
        <v>0</v>
      </c>
      <c r="E3959" s="4">
        <f>VLOOKUP(EB[[#This Row],[indic_nrg]],Indicators[],4,FALSE)</f>
        <v>0</v>
      </c>
      <c r="F3959" s="4">
        <f>IFERROR(VLOOKUP(EB[[#This Row],[Source_carrier]],KS_DB[[product]:[KS]],6,FALSE),0)</f>
        <v>0</v>
      </c>
      <c r="G3959" s="4" t="s">
        <v>34</v>
      </c>
      <c r="H3959" s="4" t="s">
        <v>35</v>
      </c>
      <c r="I3959" s="4" t="s">
        <v>83</v>
      </c>
      <c r="J3959" s="4" t="s">
        <v>37</v>
      </c>
      <c r="K3959" s="4" t="s">
        <v>38</v>
      </c>
      <c r="L3959" s="4" t="s">
        <v>39</v>
      </c>
      <c r="M3959" s="4" t="s">
        <v>84</v>
      </c>
      <c r="N3959" s="4" t="s">
        <v>41</v>
      </c>
      <c r="O3959" s="4">
        <v>44955</v>
      </c>
      <c r="P3959" s="4">
        <v>47799</v>
      </c>
      <c r="Q3959" s="4">
        <v>47184</v>
      </c>
      <c r="R3959" s="4">
        <v>55778</v>
      </c>
      <c r="S3959" s="4">
        <v>61801</v>
      </c>
      <c r="T3959" s="4">
        <v>68612</v>
      </c>
      <c r="U3959" s="4">
        <v>88538</v>
      </c>
      <c r="V3959" s="4">
        <v>84643</v>
      </c>
      <c r="W3959" s="4">
        <v>86954</v>
      </c>
      <c r="X3959" s="4">
        <v>86639</v>
      </c>
      <c r="Y3959" s="4">
        <v>85801</v>
      </c>
      <c r="Z3959" s="4">
        <v>99522</v>
      </c>
      <c r="AA3959" s="4">
        <v>93348</v>
      </c>
      <c r="AB3959" s="4">
        <v>100566</v>
      </c>
      <c r="AC3959" s="4">
        <v>98435</v>
      </c>
      <c r="AD3959" s="4">
        <v>96738</v>
      </c>
      <c r="AE3959" s="4">
        <v>95270</v>
      </c>
      <c r="AF3959" s="4">
        <v>85246</v>
      </c>
      <c r="AG3959" s="4">
        <v>85721</v>
      </c>
      <c r="AH3959" s="4">
        <v>86217</v>
      </c>
      <c r="AI3959" s="4">
        <v>99745</v>
      </c>
      <c r="AJ3959" s="4">
        <v>83837</v>
      </c>
      <c r="AK3959" s="4">
        <v>84713</v>
      </c>
      <c r="AL3959" s="4">
        <v>84990</v>
      </c>
      <c r="AM3959" s="4">
        <v>68873</v>
      </c>
      <c r="AN3959" s="4">
        <v>74919</v>
      </c>
    </row>
    <row r="3960" spans="1:40" ht="15" customHeight="1" x14ac:dyDescent="0.25">
      <c r="A3960" s="4" t="str">
        <f>EB[[#This Row],[unit]] &amp; "#" &amp; EB[[#This Row],[indic_nrg]] &amp; "#" &amp; EB[[#This Row],[product]] &amp; "#" &amp; EB[[#This Row],[geo]]</f>
        <v>TJ#B_102010#4100#CZ</v>
      </c>
      <c r="B3960" s="4" t="str">
        <f>VLOOKUP(EB[[#This Row],[product]],KS_DB[[product]:[KS]],5,FALSE)</f>
        <v>gas</v>
      </c>
      <c r="C3960" s="4" t="str">
        <f>VLOOKUP(EB[[#This Row],[product]],KS_DB[[product]:[KS]],6,FALSE)</f>
        <v>gas</v>
      </c>
      <c r="D3960" s="4">
        <f>VLOOKUP(EB[[#This Row],[product]],Carriers[],4,FALSE)</f>
        <v>1</v>
      </c>
      <c r="E3960" s="4">
        <f>VLOOKUP(EB[[#This Row],[indic_nrg]],Indicators[],4,FALSE)</f>
        <v>0</v>
      </c>
      <c r="F3960" s="4">
        <f>IFERROR(VLOOKUP(EB[[#This Row],[Source_carrier]],KS_DB[[product]:[KS]],6,FALSE),0)</f>
        <v>0</v>
      </c>
      <c r="G3960" s="4" t="s">
        <v>34</v>
      </c>
      <c r="H3960" s="4" t="s">
        <v>35</v>
      </c>
      <c r="I3960" s="4" t="s">
        <v>85</v>
      </c>
      <c r="J3960" s="4" t="s">
        <v>37</v>
      </c>
      <c r="K3960" s="4" t="s">
        <v>38</v>
      </c>
      <c r="L3960" s="4" t="s">
        <v>39</v>
      </c>
      <c r="M3960" s="4" t="s">
        <v>86</v>
      </c>
      <c r="N3960" s="4" t="s">
        <v>41</v>
      </c>
      <c r="O3960" s="4">
        <v>38447</v>
      </c>
      <c r="P3960" s="4">
        <v>41157</v>
      </c>
      <c r="Q3960" s="4">
        <v>41896</v>
      </c>
      <c r="R3960" s="4">
        <v>49831</v>
      </c>
      <c r="S3960" s="4">
        <v>57376</v>
      </c>
      <c r="T3960" s="4">
        <v>65559</v>
      </c>
      <c r="U3960" s="4">
        <v>88538</v>
      </c>
      <c r="V3960" s="4">
        <v>84643</v>
      </c>
      <c r="W3960" s="4">
        <v>86954</v>
      </c>
      <c r="X3960" s="4">
        <v>86639</v>
      </c>
      <c r="Y3960" s="4">
        <v>85801</v>
      </c>
      <c r="Z3960" s="4">
        <v>99522</v>
      </c>
      <c r="AA3960" s="4">
        <v>93348</v>
      </c>
      <c r="AB3960" s="4">
        <v>100566</v>
      </c>
      <c r="AC3960" s="4">
        <v>98435</v>
      </c>
      <c r="AD3960" s="4">
        <v>96738</v>
      </c>
      <c r="AE3960" s="4">
        <v>95270</v>
      </c>
      <c r="AF3960" s="4">
        <v>85246</v>
      </c>
      <c r="AG3960" s="4">
        <v>85721</v>
      </c>
      <c r="AH3960" s="4">
        <v>86217</v>
      </c>
      <c r="AI3960" s="4">
        <v>99745</v>
      </c>
      <c r="AJ3960" s="4">
        <v>83837</v>
      </c>
      <c r="AK3960" s="4">
        <v>84713</v>
      </c>
      <c r="AL3960" s="4">
        <v>84990</v>
      </c>
      <c r="AM3960" s="4">
        <v>68873</v>
      </c>
      <c r="AN3960" s="4">
        <v>74919</v>
      </c>
    </row>
    <row r="3961" spans="1:40" ht="15" customHeight="1" x14ac:dyDescent="0.25">
      <c r="A3961" s="4" t="str">
        <f>EB[[#This Row],[unit]] &amp; "#" &amp; EB[[#This Row],[indic_nrg]] &amp; "#" &amp; EB[[#This Row],[product]] &amp; "#" &amp; EB[[#This Row],[geo]]</f>
        <v>TJ#B_102010#4200#CZ</v>
      </c>
      <c r="B3961" s="4" t="str">
        <f>VLOOKUP(EB[[#This Row],[product]],KS_DB[[product]:[KS]],5,FALSE)</f>
        <v>gas</v>
      </c>
      <c r="C3961" s="4" t="str">
        <f>VLOOKUP(EB[[#This Row],[product]],KS_DB[[product]:[KS]],6,FALSE)</f>
        <v>gas</v>
      </c>
      <c r="D3961" s="4">
        <f>VLOOKUP(EB[[#This Row],[product]],Carriers[],4,FALSE)</f>
        <v>0</v>
      </c>
      <c r="E3961" s="4">
        <f>VLOOKUP(EB[[#This Row],[indic_nrg]],Indicators[],4,FALSE)</f>
        <v>0</v>
      </c>
      <c r="F3961" s="4">
        <f>IFERROR(VLOOKUP(EB[[#This Row],[Source_carrier]],KS_DB[[product]:[KS]],6,FALSE),0)</f>
        <v>0</v>
      </c>
      <c r="G3961" s="4" t="s">
        <v>34</v>
      </c>
      <c r="H3961" s="4" t="s">
        <v>35</v>
      </c>
      <c r="I3961" s="4" t="s">
        <v>87</v>
      </c>
      <c r="J3961" s="4" t="s">
        <v>37</v>
      </c>
      <c r="K3961" s="4" t="s">
        <v>38</v>
      </c>
      <c r="L3961" s="4" t="s">
        <v>39</v>
      </c>
      <c r="M3961" s="4" t="s">
        <v>88</v>
      </c>
      <c r="N3961" s="4" t="s">
        <v>41</v>
      </c>
      <c r="O3961" s="4">
        <v>6508</v>
      </c>
      <c r="P3961" s="4">
        <v>6642</v>
      </c>
      <c r="Q3961" s="4">
        <v>5288</v>
      </c>
      <c r="R3961" s="4">
        <v>5947</v>
      </c>
      <c r="S3961" s="4">
        <v>4425</v>
      </c>
      <c r="T3961" s="4">
        <v>3053</v>
      </c>
      <c r="U3961" s="4">
        <v>0</v>
      </c>
      <c r="V3961" s="4">
        <v>0</v>
      </c>
      <c r="W3961" s="4">
        <v>0</v>
      </c>
      <c r="X3961" s="4">
        <v>0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</row>
    <row r="3962" spans="1:40" ht="15" customHeight="1" x14ac:dyDescent="0.25">
      <c r="A3962" s="4" t="str">
        <f>EB[[#This Row],[unit]] &amp; "#" &amp; EB[[#This Row],[indic_nrg]] &amp; "#" &amp; EB[[#This Row],[product]] &amp; "#" &amp; EB[[#This Row],[geo]]</f>
        <v>TJ#B_102010#4210#CZ</v>
      </c>
      <c r="B3962" s="4" t="str">
        <f>VLOOKUP(EB[[#This Row],[product]],KS_DB[[product]:[KS]],5,FALSE)</f>
        <v>gas</v>
      </c>
      <c r="C3962" s="4" t="str">
        <f>VLOOKUP(EB[[#This Row],[product]],KS_DB[[product]:[KS]],6,FALSE)</f>
        <v>gas</v>
      </c>
      <c r="D3962" s="4">
        <f>VLOOKUP(EB[[#This Row],[product]],Carriers[],4,FALSE)</f>
        <v>1</v>
      </c>
      <c r="E3962" s="4">
        <f>VLOOKUP(EB[[#This Row],[indic_nrg]],Indicators[],4,FALSE)</f>
        <v>0</v>
      </c>
      <c r="F3962" s="4">
        <f>IFERROR(VLOOKUP(EB[[#This Row],[Source_carrier]],KS_DB[[product]:[KS]],6,FALSE),0)</f>
        <v>0</v>
      </c>
      <c r="G3962" s="4" t="s">
        <v>34</v>
      </c>
      <c r="H3962" s="4" t="s">
        <v>35</v>
      </c>
      <c r="I3962" s="4" t="s">
        <v>89</v>
      </c>
      <c r="J3962" s="4" t="s">
        <v>37</v>
      </c>
      <c r="K3962" s="4" t="s">
        <v>38</v>
      </c>
      <c r="L3962" s="4" t="s">
        <v>39</v>
      </c>
      <c r="M3962" s="4" t="s">
        <v>90</v>
      </c>
      <c r="N3962" s="4" t="s">
        <v>41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</v>
      </c>
      <c r="Y3962" s="4">
        <v>0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</row>
    <row r="3963" spans="1:40" ht="15" customHeight="1" x14ac:dyDescent="0.25">
      <c r="A3963" s="4" t="str">
        <f>EB[[#This Row],[unit]] &amp; "#" &amp; EB[[#This Row],[indic_nrg]] &amp; "#" &amp; EB[[#This Row],[product]] &amp; "#" &amp; EB[[#This Row],[geo]]</f>
        <v>TJ#B_102010#4220#CZ</v>
      </c>
      <c r="B3963" s="4" t="str">
        <f>VLOOKUP(EB[[#This Row],[product]],KS_DB[[product]:[KS]],5,FALSE)</f>
        <v>gas</v>
      </c>
      <c r="C3963" s="4" t="str">
        <f>VLOOKUP(EB[[#This Row],[product]],KS_DB[[product]:[KS]],6,FALSE)</f>
        <v>gas</v>
      </c>
      <c r="D3963" s="4">
        <f>VLOOKUP(EB[[#This Row],[product]],Carriers[],4,FALSE)</f>
        <v>1</v>
      </c>
      <c r="E3963" s="4">
        <f>VLOOKUP(EB[[#This Row],[indic_nrg]],Indicators[],4,FALSE)</f>
        <v>0</v>
      </c>
      <c r="F3963" s="4">
        <f>IFERROR(VLOOKUP(EB[[#This Row],[Source_carrier]],KS_DB[[product]:[KS]],6,FALSE),0)</f>
        <v>0</v>
      </c>
      <c r="G3963" s="4" t="s">
        <v>34</v>
      </c>
      <c r="H3963" s="4" t="s">
        <v>35</v>
      </c>
      <c r="I3963" s="4" t="s">
        <v>91</v>
      </c>
      <c r="J3963" s="4" t="s">
        <v>37</v>
      </c>
      <c r="K3963" s="4" t="s">
        <v>38</v>
      </c>
      <c r="L3963" s="4" t="s">
        <v>39</v>
      </c>
      <c r="M3963" s="4" t="s">
        <v>92</v>
      </c>
      <c r="N3963" s="4" t="s">
        <v>41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0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4">
        <v>0</v>
      </c>
    </row>
    <row r="3964" spans="1:40" ht="15" customHeight="1" x14ac:dyDescent="0.25">
      <c r="A3964" s="4" t="str">
        <f>EB[[#This Row],[unit]] &amp; "#" &amp; EB[[#This Row],[indic_nrg]] &amp; "#" &amp; EB[[#This Row],[product]] &amp; "#" &amp; EB[[#This Row],[geo]]</f>
        <v>TJ#B_102010#4230#CZ</v>
      </c>
      <c r="B3964" s="4" t="str">
        <f>VLOOKUP(EB[[#This Row],[product]],KS_DB[[product]:[KS]],5,FALSE)</f>
        <v>gas</v>
      </c>
      <c r="C3964" s="4" t="str">
        <f>VLOOKUP(EB[[#This Row],[product]],KS_DB[[product]:[KS]],6,FALSE)</f>
        <v>gas</v>
      </c>
      <c r="D3964" s="4">
        <f>VLOOKUP(EB[[#This Row],[product]],Carriers[],4,FALSE)</f>
        <v>1</v>
      </c>
      <c r="E3964" s="4">
        <f>VLOOKUP(EB[[#This Row],[indic_nrg]],Indicators[],4,FALSE)</f>
        <v>0</v>
      </c>
      <c r="F3964" s="4">
        <f>IFERROR(VLOOKUP(EB[[#This Row],[Source_carrier]],KS_DB[[product]:[KS]],6,FALSE),0)</f>
        <v>0</v>
      </c>
      <c r="G3964" s="4" t="s">
        <v>34</v>
      </c>
      <c r="H3964" s="4" t="s">
        <v>35</v>
      </c>
      <c r="I3964" s="4" t="s">
        <v>93</v>
      </c>
      <c r="J3964" s="4" t="s">
        <v>37</v>
      </c>
      <c r="K3964" s="4" t="s">
        <v>38</v>
      </c>
      <c r="L3964" s="4" t="s">
        <v>39</v>
      </c>
      <c r="M3964" s="4" t="s">
        <v>94</v>
      </c>
      <c r="N3964" s="4" t="s">
        <v>41</v>
      </c>
      <c r="O3964" s="4">
        <v>6508</v>
      </c>
      <c r="P3964" s="4">
        <v>6642</v>
      </c>
      <c r="Q3964" s="4">
        <v>5288</v>
      </c>
      <c r="R3964" s="4">
        <v>5947</v>
      </c>
      <c r="S3964" s="4">
        <v>4425</v>
      </c>
      <c r="T3964" s="4">
        <v>3053</v>
      </c>
      <c r="U3964" s="4">
        <v>0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</row>
    <row r="3965" spans="1:40" ht="15" customHeight="1" x14ac:dyDescent="0.25">
      <c r="A3965" s="4" t="str">
        <f>EB[[#This Row],[unit]] &amp; "#" &amp; EB[[#This Row],[indic_nrg]] &amp; "#" &amp; EB[[#This Row],[product]] &amp; "#" &amp; EB[[#This Row],[geo]]</f>
        <v>TJ#B_102010#4240#CZ</v>
      </c>
      <c r="B3965" s="4" t="str">
        <f>VLOOKUP(EB[[#This Row],[product]],KS_DB[[product]:[KS]],5,FALSE)</f>
        <v>gas</v>
      </c>
      <c r="C3965" s="4" t="str">
        <f>VLOOKUP(EB[[#This Row],[product]],KS_DB[[product]:[KS]],6,FALSE)</f>
        <v>gas</v>
      </c>
      <c r="D3965" s="4">
        <f>VLOOKUP(EB[[#This Row],[product]],Carriers[],4,FALSE)</f>
        <v>1</v>
      </c>
      <c r="E3965" s="4">
        <f>VLOOKUP(EB[[#This Row],[indic_nrg]],Indicators[],4,FALSE)</f>
        <v>0</v>
      </c>
      <c r="F3965" s="4">
        <f>IFERROR(VLOOKUP(EB[[#This Row],[Source_carrier]],KS_DB[[product]:[KS]],6,FALSE),0)</f>
        <v>0</v>
      </c>
      <c r="G3965" s="4" t="s">
        <v>34</v>
      </c>
      <c r="H3965" s="4" t="s">
        <v>35</v>
      </c>
      <c r="I3965" s="4" t="s">
        <v>95</v>
      </c>
      <c r="J3965" s="4" t="s">
        <v>37</v>
      </c>
      <c r="K3965" s="4" t="s">
        <v>38</v>
      </c>
      <c r="L3965" s="4" t="s">
        <v>39</v>
      </c>
      <c r="M3965" s="4" t="s">
        <v>96</v>
      </c>
      <c r="N3965" s="4" t="s">
        <v>41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</row>
    <row r="3966" spans="1:40" ht="15" customHeight="1" x14ac:dyDescent="0.25">
      <c r="A3966" s="4" t="str">
        <f>EB[[#This Row],[unit]] &amp; "#" &amp; EB[[#This Row],[indic_nrg]] &amp; "#" &amp; EB[[#This Row],[product]] &amp; "#" &amp; EB[[#This Row],[geo]]</f>
        <v>TJ#B_102010#5200#CZ</v>
      </c>
      <c r="B3966" s="4" t="str">
        <f>VLOOKUP(EB[[#This Row],[product]],KS_DB[[product]:[KS]],5,FALSE)</f>
        <v>heat</v>
      </c>
      <c r="C3966" s="4" t="str">
        <f>VLOOKUP(EB[[#This Row],[product]],KS_DB[[product]:[KS]],6,FALSE)</f>
        <v>heat</v>
      </c>
      <c r="D3966" s="4">
        <f>VLOOKUP(EB[[#This Row],[product]],Carriers[],4,FALSE)</f>
        <v>1</v>
      </c>
      <c r="E3966" s="4">
        <f>VLOOKUP(EB[[#This Row],[indic_nrg]],Indicators[],4,FALSE)</f>
        <v>0</v>
      </c>
      <c r="F3966" s="4">
        <f>IFERROR(VLOOKUP(EB[[#This Row],[Source_carrier]],KS_DB[[product]:[KS]],6,FALSE),0)</f>
        <v>0</v>
      </c>
      <c r="G3966" s="4" t="s">
        <v>34</v>
      </c>
      <c r="H3966" s="4" t="s">
        <v>35</v>
      </c>
      <c r="I3966" s="4" t="s">
        <v>97</v>
      </c>
      <c r="J3966" s="4" t="s">
        <v>37</v>
      </c>
      <c r="K3966" s="4" t="s">
        <v>38</v>
      </c>
      <c r="L3966" s="4" t="s">
        <v>39</v>
      </c>
      <c r="M3966" s="4" t="s">
        <v>98</v>
      </c>
      <c r="N3966" s="4" t="s">
        <v>41</v>
      </c>
      <c r="O3966" s="4">
        <v>52277</v>
      </c>
      <c r="P3966" s="4">
        <v>48104</v>
      </c>
      <c r="Q3966" s="4">
        <v>42595</v>
      </c>
      <c r="R3966" s="4">
        <v>38700</v>
      </c>
      <c r="S3966" s="4">
        <v>37300</v>
      </c>
      <c r="T3966" s="4">
        <v>42141</v>
      </c>
      <c r="U3966" s="4">
        <v>45054</v>
      </c>
      <c r="V3966" s="4">
        <v>44048</v>
      </c>
      <c r="W3966" s="4">
        <v>46366</v>
      </c>
      <c r="X3966" s="4">
        <v>55847</v>
      </c>
      <c r="Y3966" s="4">
        <v>50801</v>
      </c>
      <c r="Z3966" s="4">
        <v>56228</v>
      </c>
      <c r="AA3966" s="4">
        <v>53665</v>
      </c>
      <c r="AB3966" s="4">
        <v>52970</v>
      </c>
      <c r="AC3966" s="4">
        <v>49733</v>
      </c>
      <c r="AD3966" s="4">
        <v>48891</v>
      </c>
      <c r="AE3966" s="4">
        <v>46592</v>
      </c>
      <c r="AF3966" s="4">
        <v>47626</v>
      </c>
      <c r="AG3966" s="4">
        <v>47971</v>
      </c>
      <c r="AH3966" s="4">
        <v>46657</v>
      </c>
      <c r="AI3966" s="4">
        <v>51793</v>
      </c>
      <c r="AJ3966" s="4">
        <v>46483</v>
      </c>
      <c r="AK3966" s="4">
        <v>48986</v>
      </c>
      <c r="AL3966" s="4">
        <v>50000</v>
      </c>
      <c r="AM3966" s="4">
        <v>42121</v>
      </c>
      <c r="AN3966" s="4">
        <v>42545</v>
      </c>
    </row>
    <row r="3967" spans="1:40" ht="15" customHeight="1" x14ac:dyDescent="0.25">
      <c r="A3967" s="4" t="str">
        <f>EB[[#This Row],[unit]] &amp; "#" &amp; EB[[#This Row],[indic_nrg]] &amp; "#" &amp; EB[[#This Row],[product]] &amp; "#" &amp; EB[[#This Row],[geo]]</f>
        <v>TJ#B_102010#5500#CZ</v>
      </c>
      <c r="B3967" s="4" t="str">
        <f>VLOOKUP(EB[[#This Row],[product]],KS_DB[[product]:[KS]],5,FALSE)</f>
        <v>RES</v>
      </c>
      <c r="C3967" s="4" t="str">
        <f>VLOOKUP(EB[[#This Row],[product]],KS_DB[[product]:[KS]],6,FALSE)</f>
        <v>RES</v>
      </c>
      <c r="D3967" s="4">
        <f>VLOOKUP(EB[[#This Row],[product]],Carriers[],4,FALSE)</f>
        <v>0</v>
      </c>
      <c r="E3967" s="4">
        <f>VLOOKUP(EB[[#This Row],[indic_nrg]],Indicators[],4,FALSE)</f>
        <v>0</v>
      </c>
      <c r="F3967" s="4">
        <f>IFERROR(VLOOKUP(EB[[#This Row],[Source_carrier]],KS_DB[[product]:[KS]],6,FALSE),0)</f>
        <v>0</v>
      </c>
      <c r="G3967" s="4" t="s">
        <v>34</v>
      </c>
      <c r="H3967" s="4" t="s">
        <v>35</v>
      </c>
      <c r="I3967" s="4" t="s">
        <v>99</v>
      </c>
      <c r="J3967" s="4" t="s">
        <v>37</v>
      </c>
      <c r="K3967" s="4" t="s">
        <v>38</v>
      </c>
      <c r="L3967" s="4" t="s">
        <v>39</v>
      </c>
      <c r="M3967" s="4" t="s">
        <v>100</v>
      </c>
      <c r="N3967" s="4" t="s">
        <v>41</v>
      </c>
      <c r="O3967" s="4">
        <v>43184</v>
      </c>
      <c r="P3967" s="4">
        <v>43642</v>
      </c>
      <c r="Q3967" s="4">
        <v>43125</v>
      </c>
      <c r="R3967" s="4">
        <v>39956</v>
      </c>
      <c r="S3967" s="4">
        <v>35415</v>
      </c>
      <c r="T3967" s="4">
        <v>33665</v>
      </c>
      <c r="U3967" s="4">
        <v>34022</v>
      </c>
      <c r="V3967" s="4">
        <v>35721</v>
      </c>
      <c r="W3967" s="4">
        <v>37020</v>
      </c>
      <c r="X3967" s="4">
        <v>39364</v>
      </c>
      <c r="Y3967" s="4">
        <v>41884</v>
      </c>
      <c r="Z3967" s="4">
        <v>44393</v>
      </c>
      <c r="AA3967" s="4">
        <v>45696</v>
      </c>
      <c r="AB3967" s="4">
        <v>47011</v>
      </c>
      <c r="AC3967" s="4">
        <v>48459</v>
      </c>
      <c r="AD3967" s="4">
        <v>49887</v>
      </c>
      <c r="AE3967" s="4">
        <v>52081</v>
      </c>
      <c r="AF3967" s="4">
        <v>54209</v>
      </c>
      <c r="AG3967" s="4">
        <v>57250</v>
      </c>
      <c r="AH3967" s="4">
        <v>61118</v>
      </c>
      <c r="AI3967" s="4">
        <v>63467</v>
      </c>
      <c r="AJ3967" s="4">
        <v>65437</v>
      </c>
      <c r="AK3967" s="4">
        <v>68298</v>
      </c>
      <c r="AL3967" s="4">
        <v>71118</v>
      </c>
      <c r="AM3967" s="4">
        <v>72819</v>
      </c>
      <c r="AN3967" s="4">
        <v>73977</v>
      </c>
    </row>
    <row r="3968" spans="1:40" ht="15" customHeight="1" x14ac:dyDescent="0.25">
      <c r="A3968" s="4" t="str">
        <f>EB[[#This Row],[unit]] &amp; "#" &amp; EB[[#This Row],[indic_nrg]] &amp; "#" &amp; EB[[#This Row],[product]] &amp; "#" &amp; EB[[#This Row],[geo]]</f>
        <v>TJ#B_102010#5532#CZ</v>
      </c>
      <c r="B3968" s="4" t="str">
        <f>VLOOKUP(EB[[#This Row],[product]],KS_DB[[product]:[KS]],5,FALSE)</f>
        <v>RES</v>
      </c>
      <c r="C3968" s="4" t="str">
        <f>VLOOKUP(EB[[#This Row],[product]],KS_DB[[product]:[KS]],6,FALSE)</f>
        <v>RES</v>
      </c>
      <c r="D3968" s="4">
        <f>VLOOKUP(EB[[#This Row],[product]],Carriers[],4,FALSE)</f>
        <v>1</v>
      </c>
      <c r="E3968" s="4">
        <f>VLOOKUP(EB[[#This Row],[indic_nrg]],Indicators[],4,FALSE)</f>
        <v>0</v>
      </c>
      <c r="F3968" s="4">
        <f>IFERROR(VLOOKUP(EB[[#This Row],[Source_carrier]],KS_DB[[product]:[KS]],6,FALSE),0)</f>
        <v>0</v>
      </c>
      <c r="G3968" s="4" t="s">
        <v>34</v>
      </c>
      <c r="H3968" s="4" t="s">
        <v>35</v>
      </c>
      <c r="I3968" s="4" t="s">
        <v>101</v>
      </c>
      <c r="J3968" s="4" t="s">
        <v>37</v>
      </c>
      <c r="K3968" s="4" t="s">
        <v>38</v>
      </c>
      <c r="L3968" s="4" t="s">
        <v>39</v>
      </c>
      <c r="M3968" s="4" t="s">
        <v>102</v>
      </c>
      <c r="N3968" s="4" t="s">
        <v>41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</v>
      </c>
      <c r="Y3968" s="4">
        <v>0</v>
      </c>
      <c r="Z3968" s="4">
        <v>0</v>
      </c>
      <c r="AA3968" s="4">
        <v>0</v>
      </c>
      <c r="AB3968" s="4">
        <v>58</v>
      </c>
      <c r="AC3968" s="4">
        <v>65</v>
      </c>
      <c r="AD3968" s="4">
        <v>78</v>
      </c>
      <c r="AE3968" s="4">
        <v>98</v>
      </c>
      <c r="AF3968" s="4">
        <v>123</v>
      </c>
      <c r="AG3968" s="4">
        <v>154</v>
      </c>
      <c r="AH3968" s="4">
        <v>206</v>
      </c>
      <c r="AI3968" s="4">
        <v>286</v>
      </c>
      <c r="AJ3968" s="4">
        <v>355</v>
      </c>
      <c r="AK3968" s="4">
        <v>441</v>
      </c>
      <c r="AL3968" s="4">
        <v>498</v>
      </c>
      <c r="AM3968" s="4">
        <v>539</v>
      </c>
      <c r="AN3968" s="4">
        <v>579</v>
      </c>
    </row>
    <row r="3969" spans="1:40" ht="15" customHeight="1" x14ac:dyDescent="0.25">
      <c r="A3969" s="4" t="str">
        <f>EB[[#This Row],[unit]] &amp; "#" &amp; EB[[#This Row],[indic_nrg]] &amp; "#" &amp; EB[[#This Row],[product]] &amp; "#" &amp; EB[[#This Row],[geo]]</f>
        <v>TJ#B_102010#5540#CZ</v>
      </c>
      <c r="B3969" s="4" t="str">
        <f>VLOOKUP(EB[[#This Row],[product]],KS_DB[[product]:[KS]],5,FALSE)</f>
        <v>biomass</v>
      </c>
      <c r="C3969" s="4" t="str">
        <f>VLOOKUP(EB[[#This Row],[product]],KS_DB[[product]:[KS]],6,FALSE)</f>
        <v>biomass</v>
      </c>
      <c r="D3969" s="4">
        <f>VLOOKUP(EB[[#This Row],[product]],Carriers[],4,FALSE)</f>
        <v>0</v>
      </c>
      <c r="E3969" s="4">
        <f>VLOOKUP(EB[[#This Row],[indic_nrg]],Indicators[],4,FALSE)</f>
        <v>0</v>
      </c>
      <c r="F3969" s="4">
        <f>IFERROR(VLOOKUP(EB[[#This Row],[Source_carrier]],KS_DB[[product]:[KS]],6,FALSE),0)</f>
        <v>0</v>
      </c>
      <c r="G3969" s="4" t="s">
        <v>34</v>
      </c>
      <c r="H3969" s="4" t="s">
        <v>35</v>
      </c>
      <c r="I3969" s="4" t="s">
        <v>103</v>
      </c>
      <c r="J3969" s="4" t="s">
        <v>37</v>
      </c>
      <c r="K3969" s="4" t="s">
        <v>38</v>
      </c>
      <c r="L3969" s="4" t="s">
        <v>39</v>
      </c>
      <c r="M3969" s="4" t="s">
        <v>104</v>
      </c>
      <c r="N3969" s="4" t="s">
        <v>41</v>
      </c>
      <c r="O3969" s="4">
        <v>43184</v>
      </c>
      <c r="P3969" s="4">
        <v>43642</v>
      </c>
      <c r="Q3969" s="4">
        <v>43125</v>
      </c>
      <c r="R3969" s="4">
        <v>39956</v>
      </c>
      <c r="S3969" s="4">
        <v>35415</v>
      </c>
      <c r="T3969" s="4">
        <v>33665</v>
      </c>
      <c r="U3969" s="4">
        <v>34022</v>
      </c>
      <c r="V3969" s="4">
        <v>35721</v>
      </c>
      <c r="W3969" s="4">
        <v>37020</v>
      </c>
      <c r="X3969" s="4">
        <v>39364</v>
      </c>
      <c r="Y3969" s="4">
        <v>41884</v>
      </c>
      <c r="Z3969" s="4">
        <v>44393</v>
      </c>
      <c r="AA3969" s="4">
        <v>45696</v>
      </c>
      <c r="AB3969" s="4">
        <v>46953</v>
      </c>
      <c r="AC3969" s="4">
        <v>48394</v>
      </c>
      <c r="AD3969" s="4">
        <v>49809</v>
      </c>
      <c r="AE3969" s="4">
        <v>51983</v>
      </c>
      <c r="AF3969" s="4">
        <v>54086</v>
      </c>
      <c r="AG3969" s="4">
        <v>57096</v>
      </c>
      <c r="AH3969" s="4">
        <v>60912</v>
      </c>
      <c r="AI3969" s="4">
        <v>63181</v>
      </c>
      <c r="AJ3969" s="4">
        <v>65082</v>
      </c>
      <c r="AK3969" s="4">
        <v>67857</v>
      </c>
      <c r="AL3969" s="4">
        <v>70620</v>
      </c>
      <c r="AM3969" s="4">
        <v>72280</v>
      </c>
      <c r="AN3969" s="4">
        <v>73398</v>
      </c>
    </row>
    <row r="3970" spans="1:40" ht="15" customHeight="1" x14ac:dyDescent="0.25">
      <c r="A3970" s="4" t="str">
        <f>EB[[#This Row],[unit]] &amp; "#" &amp; EB[[#This Row],[indic_nrg]] &amp; "#" &amp; EB[[#This Row],[product]] &amp; "#" &amp; EB[[#This Row],[geo]]</f>
        <v>TJ#B_102010#5541#CZ</v>
      </c>
      <c r="B3970" s="4" t="str">
        <f>VLOOKUP(EB[[#This Row],[product]],KS_DB[[product]:[KS]],5,FALSE)</f>
        <v>biomass</v>
      </c>
      <c r="C3970" s="4" t="str">
        <f>VLOOKUP(EB[[#This Row],[product]],KS_DB[[product]:[KS]],6,FALSE)</f>
        <v>biomass</v>
      </c>
      <c r="D3970" s="4">
        <f>VLOOKUP(EB[[#This Row],[product]],Carriers[],4,FALSE)</f>
        <v>1</v>
      </c>
      <c r="E3970" s="4">
        <f>VLOOKUP(EB[[#This Row],[indic_nrg]],Indicators[],4,FALSE)</f>
        <v>0</v>
      </c>
      <c r="F3970" s="4">
        <f>IFERROR(VLOOKUP(EB[[#This Row],[Source_carrier]],KS_DB[[product]:[KS]],6,FALSE),0)</f>
        <v>0</v>
      </c>
      <c r="G3970" s="4" t="s">
        <v>34</v>
      </c>
      <c r="H3970" s="4" t="s">
        <v>35</v>
      </c>
      <c r="I3970" s="4" t="s">
        <v>105</v>
      </c>
      <c r="J3970" s="4" t="s">
        <v>37</v>
      </c>
      <c r="K3970" s="4" t="s">
        <v>38</v>
      </c>
      <c r="L3970" s="4" t="s">
        <v>39</v>
      </c>
      <c r="M3970" s="4" t="s">
        <v>106</v>
      </c>
      <c r="N3970" s="4" t="s">
        <v>41</v>
      </c>
      <c r="O3970" s="4">
        <v>43184</v>
      </c>
      <c r="P3970" s="4">
        <v>43642</v>
      </c>
      <c r="Q3970" s="4">
        <v>43125</v>
      </c>
      <c r="R3970" s="4">
        <v>39956</v>
      </c>
      <c r="S3970" s="4">
        <v>35415</v>
      </c>
      <c r="T3970" s="4">
        <v>33665</v>
      </c>
      <c r="U3970" s="4">
        <v>34022</v>
      </c>
      <c r="V3970" s="4">
        <v>35721</v>
      </c>
      <c r="W3970" s="4">
        <v>37020</v>
      </c>
      <c r="X3970" s="4">
        <v>39364</v>
      </c>
      <c r="Y3970" s="4">
        <v>41884</v>
      </c>
      <c r="Z3970" s="4">
        <v>44393</v>
      </c>
      <c r="AA3970" s="4">
        <v>45696</v>
      </c>
      <c r="AB3970" s="4">
        <v>46953</v>
      </c>
      <c r="AC3970" s="4">
        <v>48394</v>
      </c>
      <c r="AD3970" s="4">
        <v>49809</v>
      </c>
      <c r="AE3970" s="4">
        <v>51983</v>
      </c>
      <c r="AF3970" s="4">
        <v>54086</v>
      </c>
      <c r="AG3970" s="4">
        <v>57096</v>
      </c>
      <c r="AH3970" s="4">
        <v>60912</v>
      </c>
      <c r="AI3970" s="4">
        <v>63181</v>
      </c>
      <c r="AJ3970" s="4">
        <v>65082</v>
      </c>
      <c r="AK3970" s="4">
        <v>67857</v>
      </c>
      <c r="AL3970" s="4">
        <v>70620</v>
      </c>
      <c r="AM3970" s="4">
        <v>72280</v>
      </c>
      <c r="AN3970" s="4">
        <v>73398</v>
      </c>
    </row>
    <row r="3971" spans="1:40" ht="15" customHeight="1" x14ac:dyDescent="0.25">
      <c r="A3971" s="4" t="str">
        <f>EB[[#This Row],[unit]] &amp; "#" &amp; EB[[#This Row],[indic_nrg]] &amp; "#" &amp; EB[[#This Row],[product]] &amp; "#" &amp; EB[[#This Row],[geo]]</f>
        <v>TJ#B_102010#5542#CZ</v>
      </c>
      <c r="B3971" s="4" t="str">
        <f>VLOOKUP(EB[[#This Row],[product]],KS_DB[[product]:[KS]],5,FALSE)</f>
        <v>biomass</v>
      </c>
      <c r="C3971" s="4" t="str">
        <f>VLOOKUP(EB[[#This Row],[product]],KS_DB[[product]:[KS]],6,FALSE)</f>
        <v>biomass</v>
      </c>
      <c r="D3971" s="4">
        <f>VLOOKUP(EB[[#This Row],[product]],Carriers[],4,FALSE)</f>
        <v>1</v>
      </c>
      <c r="E3971" s="4">
        <f>VLOOKUP(EB[[#This Row],[indic_nrg]],Indicators[],4,FALSE)</f>
        <v>0</v>
      </c>
      <c r="F3971" s="4">
        <f>IFERROR(VLOOKUP(EB[[#This Row],[Source_carrier]],KS_DB[[product]:[KS]],6,FALSE),0)</f>
        <v>0</v>
      </c>
      <c r="G3971" s="4" t="s">
        <v>34</v>
      </c>
      <c r="H3971" s="4" t="s">
        <v>35</v>
      </c>
      <c r="I3971" s="4" t="s">
        <v>107</v>
      </c>
      <c r="J3971" s="4" t="s">
        <v>37</v>
      </c>
      <c r="K3971" s="4" t="s">
        <v>38</v>
      </c>
      <c r="L3971" s="4" t="s">
        <v>39</v>
      </c>
      <c r="M3971" s="4" t="s">
        <v>108</v>
      </c>
      <c r="N3971" s="4" t="s">
        <v>41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</row>
    <row r="3972" spans="1:40" ht="15" customHeight="1" x14ac:dyDescent="0.25">
      <c r="A3972" s="4" t="str">
        <f>EB[[#This Row],[unit]] &amp; "#" &amp; EB[[#This Row],[indic_nrg]] &amp; "#" &amp; EB[[#This Row],[product]] &amp; "#" &amp; EB[[#This Row],[geo]]</f>
        <v>TJ#B_102010#55431#CZ</v>
      </c>
      <c r="B3972" s="4" t="str">
        <f>VLOOKUP(EB[[#This Row],[product]],KS_DB[[product]:[KS]],5,FALSE)</f>
        <v>biomass</v>
      </c>
      <c r="C3972" s="4" t="str">
        <f>VLOOKUP(EB[[#This Row],[product]],KS_DB[[product]:[KS]],6,FALSE)</f>
        <v>biomass</v>
      </c>
      <c r="D3972" s="4">
        <f>VLOOKUP(EB[[#This Row],[product]],Carriers[],4,FALSE)</f>
        <v>1</v>
      </c>
      <c r="E3972" s="4">
        <f>VLOOKUP(EB[[#This Row],[indic_nrg]],Indicators[],4,FALSE)</f>
        <v>0</v>
      </c>
      <c r="F3972" s="4">
        <f>IFERROR(VLOOKUP(EB[[#This Row],[Source_carrier]],KS_DB[[product]:[KS]],6,FALSE),0)</f>
        <v>0</v>
      </c>
      <c r="G3972" s="4" t="s">
        <v>34</v>
      </c>
      <c r="H3972" s="4" t="s">
        <v>35</v>
      </c>
      <c r="I3972" s="4" t="s">
        <v>109</v>
      </c>
      <c r="J3972" s="4" t="s">
        <v>37</v>
      </c>
      <c r="K3972" s="4" t="s">
        <v>38</v>
      </c>
      <c r="L3972" s="4" t="s">
        <v>39</v>
      </c>
      <c r="M3972" s="4" t="s">
        <v>110</v>
      </c>
      <c r="N3972" s="4" t="s">
        <v>41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</row>
    <row r="3973" spans="1:40" ht="15" customHeight="1" x14ac:dyDescent="0.25">
      <c r="A3973" s="4" t="str">
        <f>EB[[#This Row],[unit]] &amp; "#" &amp; EB[[#This Row],[indic_nrg]] &amp; "#" &amp; EB[[#This Row],[product]] &amp; "#" &amp; EB[[#This Row],[geo]]</f>
        <v>TJ#B_102010#55432#CZ</v>
      </c>
      <c r="B3973" s="4" t="str">
        <f>VLOOKUP(EB[[#This Row],[product]],KS_DB[[product]:[KS]],5,FALSE)</f>
        <v>biomass</v>
      </c>
      <c r="C3973" s="4" t="str">
        <f>VLOOKUP(EB[[#This Row],[product]],KS_DB[[product]:[KS]],6,FALSE)</f>
        <v>biomass</v>
      </c>
      <c r="D3973" s="4">
        <f>VLOOKUP(EB[[#This Row],[product]],Carriers[],4,FALSE)</f>
        <v>1</v>
      </c>
      <c r="E3973" s="4">
        <f>VLOOKUP(EB[[#This Row],[indic_nrg]],Indicators[],4,FALSE)</f>
        <v>0</v>
      </c>
      <c r="F3973" s="4">
        <f>IFERROR(VLOOKUP(EB[[#This Row],[Source_carrier]],KS_DB[[product]:[KS]],6,FALSE),0)</f>
        <v>0</v>
      </c>
      <c r="G3973" s="4" t="s">
        <v>34</v>
      </c>
      <c r="H3973" s="4" t="s">
        <v>35</v>
      </c>
      <c r="I3973" s="4" t="s">
        <v>111</v>
      </c>
      <c r="J3973" s="4" t="s">
        <v>37</v>
      </c>
      <c r="K3973" s="4" t="s">
        <v>38</v>
      </c>
      <c r="L3973" s="4" t="s">
        <v>39</v>
      </c>
      <c r="M3973" s="4" t="s">
        <v>112</v>
      </c>
      <c r="N3973" s="4" t="s">
        <v>41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  <c r="Y3973" s="4">
        <v>0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</row>
    <row r="3974" spans="1:40" ht="15" customHeight="1" x14ac:dyDescent="0.25">
      <c r="A3974" s="4" t="str">
        <f>EB[[#This Row],[unit]] &amp; "#" &amp; EB[[#This Row],[indic_nrg]] &amp; "#" &amp; EB[[#This Row],[product]] &amp; "#" &amp; EB[[#This Row],[geo]]</f>
        <v>TJ#B_102010#5544#CZ</v>
      </c>
      <c r="B3974" s="4" t="str">
        <f>VLOOKUP(EB[[#This Row],[product]],KS_DB[[product]:[KS]],5,FALSE)</f>
        <v>biomass</v>
      </c>
      <c r="C3974" s="4" t="str">
        <f>VLOOKUP(EB[[#This Row],[product]],KS_DB[[product]:[KS]],6,FALSE)</f>
        <v>biomass</v>
      </c>
      <c r="D3974" s="4">
        <f>VLOOKUP(EB[[#This Row],[product]],Carriers[],4,FALSE)</f>
        <v>1</v>
      </c>
      <c r="E3974" s="4">
        <f>VLOOKUP(EB[[#This Row],[indic_nrg]],Indicators[],4,FALSE)</f>
        <v>0</v>
      </c>
      <c r="F3974" s="4">
        <f>IFERROR(VLOOKUP(EB[[#This Row],[Source_carrier]],KS_DB[[product]:[KS]],6,FALSE),0)</f>
        <v>0</v>
      </c>
      <c r="G3974" s="4" t="s">
        <v>34</v>
      </c>
      <c r="H3974" s="4" t="s">
        <v>35</v>
      </c>
      <c r="I3974" s="4" t="s">
        <v>113</v>
      </c>
      <c r="J3974" s="4" t="s">
        <v>37</v>
      </c>
      <c r="K3974" s="4" t="s">
        <v>38</v>
      </c>
      <c r="L3974" s="4" t="s">
        <v>39</v>
      </c>
      <c r="M3974" s="4" t="s">
        <v>114</v>
      </c>
      <c r="N3974" s="4" t="s">
        <v>41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0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</row>
    <row r="3975" spans="1:40" ht="15" customHeight="1" x14ac:dyDescent="0.25">
      <c r="A3975" s="4" t="str">
        <f>EB[[#This Row],[unit]] &amp; "#" &amp; EB[[#This Row],[indic_nrg]] &amp; "#" &amp; EB[[#This Row],[product]] &amp; "#" &amp; EB[[#This Row],[geo]]</f>
        <v>TJ#B_102010#5545#CZ</v>
      </c>
      <c r="B3975" s="4" t="str">
        <f>VLOOKUP(EB[[#This Row],[product]],KS_DB[[product]:[KS]],5,FALSE)</f>
        <v>biomass</v>
      </c>
      <c r="C3975" s="4" t="str">
        <f>VLOOKUP(EB[[#This Row],[product]],KS_DB[[product]:[KS]],6,FALSE)</f>
        <v>biomass</v>
      </c>
      <c r="D3975" s="4">
        <f>VLOOKUP(EB[[#This Row],[product]],Carriers[],4,FALSE)</f>
        <v>0</v>
      </c>
      <c r="E3975" s="4">
        <f>VLOOKUP(EB[[#This Row],[indic_nrg]],Indicators[],4,FALSE)</f>
        <v>0</v>
      </c>
      <c r="F3975" s="4">
        <f>IFERROR(VLOOKUP(EB[[#This Row],[Source_carrier]],KS_DB[[product]:[KS]],6,FALSE),0)</f>
        <v>0</v>
      </c>
      <c r="G3975" s="4" t="s">
        <v>34</v>
      </c>
      <c r="H3975" s="4" t="s">
        <v>35</v>
      </c>
      <c r="I3975" s="4" t="s">
        <v>115</v>
      </c>
      <c r="J3975" s="4" t="s">
        <v>37</v>
      </c>
      <c r="K3975" s="4" t="s">
        <v>38</v>
      </c>
      <c r="L3975" s="4" t="s">
        <v>39</v>
      </c>
      <c r="M3975" s="4" t="s">
        <v>116</v>
      </c>
      <c r="N3975" s="4" t="s">
        <v>41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</row>
    <row r="3976" spans="1:40" ht="15" customHeight="1" x14ac:dyDescent="0.25">
      <c r="A3976" s="4" t="str">
        <f>EB[[#This Row],[unit]] &amp; "#" &amp; EB[[#This Row],[indic_nrg]] &amp; "#" &amp; EB[[#This Row],[product]] &amp; "#" &amp; EB[[#This Row],[geo]]</f>
        <v>TJ#B_102010#5546#CZ</v>
      </c>
      <c r="B3976" s="4" t="str">
        <f>VLOOKUP(EB[[#This Row],[product]],KS_DB[[product]:[KS]],5,FALSE)</f>
        <v>biomass</v>
      </c>
      <c r="C3976" s="4" t="str">
        <f>VLOOKUP(EB[[#This Row],[product]],KS_DB[[product]:[KS]],6,FALSE)</f>
        <v>biomass</v>
      </c>
      <c r="D3976" s="4">
        <f>VLOOKUP(EB[[#This Row],[product]],Carriers[],4,FALSE)</f>
        <v>1</v>
      </c>
      <c r="E3976" s="4">
        <f>VLOOKUP(EB[[#This Row],[indic_nrg]],Indicators[],4,FALSE)</f>
        <v>0</v>
      </c>
      <c r="F3976" s="4">
        <f>IFERROR(VLOOKUP(EB[[#This Row],[Source_carrier]],KS_DB[[product]:[KS]],6,FALSE),0)</f>
        <v>0</v>
      </c>
      <c r="G3976" s="4" t="s">
        <v>34</v>
      </c>
      <c r="H3976" s="4" t="s">
        <v>35</v>
      </c>
      <c r="I3976" s="4" t="s">
        <v>117</v>
      </c>
      <c r="J3976" s="4" t="s">
        <v>37</v>
      </c>
      <c r="K3976" s="4" t="s">
        <v>38</v>
      </c>
      <c r="L3976" s="4" t="s">
        <v>39</v>
      </c>
      <c r="M3976" s="4" t="s">
        <v>118</v>
      </c>
      <c r="N3976" s="4" t="s">
        <v>41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</row>
    <row r="3977" spans="1:40" ht="15" customHeight="1" x14ac:dyDescent="0.25">
      <c r="A3977" s="4" t="str">
        <f>EB[[#This Row],[unit]] &amp; "#" &amp; EB[[#This Row],[indic_nrg]] &amp; "#" &amp; EB[[#This Row],[product]] &amp; "#" &amp; EB[[#This Row],[geo]]</f>
        <v>TJ#B_102010#5547#CZ</v>
      </c>
      <c r="B3977" s="4" t="str">
        <f>VLOOKUP(EB[[#This Row],[product]],KS_DB[[product]:[KS]],5,FALSE)</f>
        <v>biomass</v>
      </c>
      <c r="C3977" s="4" t="str">
        <f>VLOOKUP(EB[[#This Row],[product]],KS_DB[[product]:[KS]],6,FALSE)</f>
        <v>biomass</v>
      </c>
      <c r="D3977" s="4">
        <f>VLOOKUP(EB[[#This Row],[product]],Carriers[],4,FALSE)</f>
        <v>1</v>
      </c>
      <c r="E3977" s="4">
        <f>VLOOKUP(EB[[#This Row],[indic_nrg]],Indicators[],4,FALSE)</f>
        <v>0</v>
      </c>
      <c r="F3977" s="4">
        <f>IFERROR(VLOOKUP(EB[[#This Row],[Source_carrier]],KS_DB[[product]:[KS]],6,FALSE),0)</f>
        <v>0</v>
      </c>
      <c r="G3977" s="4" t="s">
        <v>34</v>
      </c>
      <c r="H3977" s="4" t="s">
        <v>35</v>
      </c>
      <c r="I3977" s="4" t="s">
        <v>119</v>
      </c>
      <c r="J3977" s="4" t="s">
        <v>37</v>
      </c>
      <c r="K3977" s="4" t="s">
        <v>38</v>
      </c>
      <c r="L3977" s="4" t="s">
        <v>39</v>
      </c>
      <c r="M3977" s="4" t="s">
        <v>120</v>
      </c>
      <c r="N3977" s="4" t="s">
        <v>41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</row>
    <row r="3978" spans="1:40" ht="15" customHeight="1" x14ac:dyDescent="0.25">
      <c r="A3978" s="4" t="str">
        <f>EB[[#This Row],[unit]] &amp; "#" &amp; EB[[#This Row],[indic_nrg]] &amp; "#" &amp; EB[[#This Row],[product]] &amp; "#" &amp; EB[[#This Row],[geo]]</f>
        <v>TJ#B_102010#5548#CZ</v>
      </c>
      <c r="B3978" s="4" t="str">
        <f>VLOOKUP(EB[[#This Row],[product]],KS_DB[[product]:[KS]],5,FALSE)</f>
        <v>biomass</v>
      </c>
      <c r="C3978" s="4" t="str">
        <f>VLOOKUP(EB[[#This Row],[product]],KS_DB[[product]:[KS]],6,FALSE)</f>
        <v>biomass</v>
      </c>
      <c r="D3978" s="4">
        <f>VLOOKUP(EB[[#This Row],[product]],Carriers[],4,FALSE)</f>
        <v>1</v>
      </c>
      <c r="E3978" s="4">
        <f>VLOOKUP(EB[[#This Row],[indic_nrg]],Indicators[],4,FALSE)</f>
        <v>0</v>
      </c>
      <c r="F3978" s="4">
        <f>IFERROR(VLOOKUP(EB[[#This Row],[Source_carrier]],KS_DB[[product]:[KS]],6,FALSE),0)</f>
        <v>0</v>
      </c>
      <c r="G3978" s="4" t="s">
        <v>34</v>
      </c>
      <c r="H3978" s="4" t="s">
        <v>35</v>
      </c>
      <c r="I3978" s="4" t="s">
        <v>121</v>
      </c>
      <c r="J3978" s="4" t="s">
        <v>37</v>
      </c>
      <c r="K3978" s="4" t="s">
        <v>38</v>
      </c>
      <c r="L3978" s="4" t="s">
        <v>39</v>
      </c>
      <c r="M3978" s="4" t="s">
        <v>122</v>
      </c>
      <c r="N3978" s="4" t="s">
        <v>41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</v>
      </c>
      <c r="Y3978" s="4">
        <v>0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</row>
    <row r="3979" spans="1:40" ht="15" customHeight="1" x14ac:dyDescent="0.25">
      <c r="A3979" s="4" t="str">
        <f>EB[[#This Row],[unit]] &amp; "#" &amp; EB[[#This Row],[indic_nrg]] &amp; "#" &amp; EB[[#This Row],[product]] &amp; "#" &amp; EB[[#This Row],[geo]]</f>
        <v>TJ#B_102010#5549#CZ</v>
      </c>
      <c r="B3979" s="4" t="str">
        <f>VLOOKUP(EB[[#This Row],[product]],KS_DB[[product]:[KS]],5,FALSE)</f>
        <v>biomass</v>
      </c>
      <c r="C3979" s="4" t="str">
        <f>VLOOKUP(EB[[#This Row],[product]],KS_DB[[product]:[KS]],6,FALSE)</f>
        <v>biomass</v>
      </c>
      <c r="D3979" s="4">
        <f>VLOOKUP(EB[[#This Row],[product]],Carriers[],4,FALSE)</f>
        <v>1</v>
      </c>
      <c r="E3979" s="4">
        <f>VLOOKUP(EB[[#This Row],[indic_nrg]],Indicators[],4,FALSE)</f>
        <v>0</v>
      </c>
      <c r="F3979" s="4">
        <f>IFERROR(VLOOKUP(EB[[#This Row],[Source_carrier]],KS_DB[[product]:[KS]],6,FALSE),0)</f>
        <v>0</v>
      </c>
      <c r="G3979" s="4" t="s">
        <v>34</v>
      </c>
      <c r="H3979" s="4" t="s">
        <v>35</v>
      </c>
      <c r="I3979" s="4" t="s">
        <v>123</v>
      </c>
      <c r="J3979" s="4" t="s">
        <v>37</v>
      </c>
      <c r="K3979" s="4" t="s">
        <v>38</v>
      </c>
      <c r="L3979" s="4" t="s">
        <v>39</v>
      </c>
      <c r="M3979" s="4" t="s">
        <v>124</v>
      </c>
      <c r="N3979" s="4" t="s">
        <v>41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</row>
    <row r="3980" spans="1:40" ht="15" customHeight="1" x14ac:dyDescent="0.25">
      <c r="A3980" s="4" t="str">
        <f>EB[[#This Row],[unit]] &amp; "#" &amp; EB[[#This Row],[indic_nrg]] &amp; "#" &amp; EB[[#This Row],[product]] &amp; "#" &amp; EB[[#This Row],[geo]]</f>
        <v>TJ#B_102010#5550#CZ</v>
      </c>
      <c r="B3980" s="4" t="str">
        <f>VLOOKUP(EB[[#This Row],[product]],KS_DB[[product]:[KS]],5,FALSE)</f>
        <v>RES</v>
      </c>
      <c r="C3980" s="4" t="str">
        <f>VLOOKUP(EB[[#This Row],[product]],KS_DB[[product]:[KS]],6,FALSE)</f>
        <v>RES</v>
      </c>
      <c r="D3980" s="4">
        <f>VLOOKUP(EB[[#This Row],[product]],Carriers[],4,FALSE)</f>
        <v>1</v>
      </c>
      <c r="E3980" s="4">
        <f>VLOOKUP(EB[[#This Row],[indic_nrg]],Indicators[],4,FALSE)</f>
        <v>0</v>
      </c>
      <c r="F3980" s="4">
        <f>IFERROR(VLOOKUP(EB[[#This Row],[Source_carrier]],KS_DB[[product]:[KS]],6,FALSE),0)</f>
        <v>0</v>
      </c>
      <c r="G3980" s="4" t="s">
        <v>34</v>
      </c>
      <c r="H3980" s="4" t="s">
        <v>35</v>
      </c>
      <c r="I3980" s="4" t="s">
        <v>125</v>
      </c>
      <c r="J3980" s="4" t="s">
        <v>37</v>
      </c>
      <c r="K3980" s="4" t="s">
        <v>38</v>
      </c>
      <c r="L3980" s="4" t="s">
        <v>39</v>
      </c>
      <c r="M3980" s="4" t="s">
        <v>126</v>
      </c>
      <c r="N3980" s="4" t="s">
        <v>41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</v>
      </c>
      <c r="Y3980" s="4">
        <v>0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</row>
    <row r="3981" spans="1:40" ht="15" customHeight="1" x14ac:dyDescent="0.25">
      <c r="A3981" s="4" t="str">
        <f>EB[[#This Row],[unit]] &amp; "#" &amp; EB[[#This Row],[indic_nrg]] &amp; "#" &amp; EB[[#This Row],[product]] &amp; "#" &amp; EB[[#This Row],[geo]]</f>
        <v>TJ#B_102010#6000#CZ</v>
      </c>
      <c r="B3981" s="4" t="str">
        <f>VLOOKUP(EB[[#This Row],[product]],KS_DB[[product]:[KS]],5,FALSE)</f>
        <v>electricity</v>
      </c>
      <c r="C3981" s="4" t="str">
        <f>VLOOKUP(EB[[#This Row],[product]],KS_DB[[product]:[KS]],6,FALSE)</f>
        <v>electricity</v>
      </c>
      <c r="D3981" s="4">
        <f>VLOOKUP(EB[[#This Row],[product]],Carriers[],4,FALSE)</f>
        <v>1</v>
      </c>
      <c r="E3981" s="4">
        <f>VLOOKUP(EB[[#This Row],[indic_nrg]],Indicators[],4,FALSE)</f>
        <v>0</v>
      </c>
      <c r="F3981" s="4">
        <f>IFERROR(VLOOKUP(EB[[#This Row],[Source_carrier]],KS_DB[[product]:[KS]],6,FALSE),0)</f>
        <v>0</v>
      </c>
      <c r="G3981" s="4" t="s">
        <v>34</v>
      </c>
      <c r="H3981" s="4" t="s">
        <v>35</v>
      </c>
      <c r="I3981" s="4" t="s">
        <v>127</v>
      </c>
      <c r="J3981" s="4" t="s">
        <v>37</v>
      </c>
      <c r="K3981" s="4" t="s">
        <v>38</v>
      </c>
      <c r="L3981" s="4" t="s">
        <v>39</v>
      </c>
      <c r="M3981" s="4" t="s">
        <v>128</v>
      </c>
      <c r="N3981" s="4" t="s">
        <v>41</v>
      </c>
      <c r="O3981" s="4">
        <v>34643</v>
      </c>
      <c r="P3981" s="4">
        <v>35543</v>
      </c>
      <c r="Q3981" s="4">
        <v>37235</v>
      </c>
      <c r="R3981" s="4">
        <v>41036</v>
      </c>
      <c r="S3981" s="4">
        <v>47462</v>
      </c>
      <c r="T3981" s="4">
        <v>53449</v>
      </c>
      <c r="U3981" s="4">
        <v>57640</v>
      </c>
      <c r="V3981" s="4">
        <v>55811</v>
      </c>
      <c r="W3981" s="4">
        <v>52222</v>
      </c>
      <c r="X3981" s="4">
        <v>50573</v>
      </c>
      <c r="Y3981" s="4">
        <v>49759</v>
      </c>
      <c r="Z3981" s="4">
        <v>51260</v>
      </c>
      <c r="AA3981" s="4">
        <v>50836</v>
      </c>
      <c r="AB3981" s="4">
        <v>52229</v>
      </c>
      <c r="AC3981" s="4">
        <v>52290</v>
      </c>
      <c r="AD3981" s="4">
        <v>52988</v>
      </c>
      <c r="AE3981" s="4">
        <v>54713</v>
      </c>
      <c r="AF3981" s="4">
        <v>52726</v>
      </c>
      <c r="AG3981" s="4">
        <v>52931</v>
      </c>
      <c r="AH3981" s="4">
        <v>52873</v>
      </c>
      <c r="AI3981" s="4">
        <v>54101</v>
      </c>
      <c r="AJ3981" s="4">
        <v>51120</v>
      </c>
      <c r="AK3981" s="4">
        <v>52492</v>
      </c>
      <c r="AL3981" s="4">
        <v>52978</v>
      </c>
      <c r="AM3981" s="4">
        <v>50850</v>
      </c>
      <c r="AN3981" s="4">
        <v>51775</v>
      </c>
    </row>
    <row r="3982" spans="1:40" ht="15" customHeight="1" x14ac:dyDescent="0.25">
      <c r="A3982" s="4" t="str">
        <f>EB[[#This Row],[unit]] &amp; "#" &amp; EB[[#This Row],[indic_nrg]] &amp; "#" &amp; EB[[#This Row],[product]] &amp; "#" &amp; EB[[#This Row],[geo]]</f>
        <v>TJ#B_102010#7100#CZ</v>
      </c>
      <c r="B3982" s="4" t="str">
        <f>VLOOKUP(EB[[#This Row],[product]],KS_DB[[product]:[KS]],5,FALSE)</f>
        <v>other</v>
      </c>
      <c r="C3982" s="4" t="str">
        <f>VLOOKUP(EB[[#This Row],[product]],KS_DB[[product]:[KS]],6,FALSE)</f>
        <v>other</v>
      </c>
      <c r="D3982" s="4">
        <f>VLOOKUP(EB[[#This Row],[product]],Carriers[],4,FALSE)</f>
        <v>1</v>
      </c>
      <c r="E3982" s="4">
        <f>VLOOKUP(EB[[#This Row],[indic_nrg]],Indicators[],4,FALSE)</f>
        <v>0</v>
      </c>
      <c r="F3982" s="4">
        <f>IFERROR(VLOOKUP(EB[[#This Row],[Source_carrier]],KS_DB[[product]:[KS]],6,FALSE),0)</f>
        <v>0</v>
      </c>
      <c r="G3982" s="4" t="s">
        <v>34</v>
      </c>
      <c r="H3982" s="4" t="s">
        <v>35</v>
      </c>
      <c r="I3982" s="4" t="s">
        <v>129</v>
      </c>
      <c r="J3982" s="4" t="s">
        <v>37</v>
      </c>
      <c r="K3982" s="4" t="s">
        <v>38</v>
      </c>
      <c r="L3982" s="4" t="s">
        <v>39</v>
      </c>
      <c r="M3982" s="4" t="s">
        <v>130</v>
      </c>
      <c r="N3982" s="4" t="s">
        <v>41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  <c r="Y3982" s="4">
        <v>0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</row>
    <row r="3983" spans="1:40" ht="15" customHeight="1" x14ac:dyDescent="0.25">
      <c r="A3983" s="4" t="str">
        <f>EB[[#This Row],[unit]] &amp; "#" &amp; EB[[#This Row],[indic_nrg]] &amp; "#" &amp; EB[[#This Row],[product]] &amp; "#" &amp; EB[[#This Row],[geo]]</f>
        <v>TJ#B_102010#7200#CZ</v>
      </c>
      <c r="B3983" s="4" t="str">
        <f>VLOOKUP(EB[[#This Row],[product]],KS_DB[[product]:[KS]],5,FALSE)</f>
        <v>other</v>
      </c>
      <c r="C3983" s="4" t="str">
        <f>VLOOKUP(EB[[#This Row],[product]],KS_DB[[product]:[KS]],6,FALSE)</f>
        <v>other</v>
      </c>
      <c r="D3983" s="4">
        <f>VLOOKUP(EB[[#This Row],[product]],Carriers[],4,FALSE)</f>
        <v>0</v>
      </c>
      <c r="E3983" s="4">
        <f>VLOOKUP(EB[[#This Row],[indic_nrg]],Indicators[],4,FALSE)</f>
        <v>0</v>
      </c>
      <c r="F3983" s="4">
        <f>IFERROR(VLOOKUP(EB[[#This Row],[Source_carrier]],KS_DB[[product]:[KS]],6,FALSE),0)</f>
        <v>0</v>
      </c>
      <c r="G3983" s="4" t="s">
        <v>34</v>
      </c>
      <c r="H3983" s="4" t="s">
        <v>35</v>
      </c>
      <c r="I3983" s="4" t="s">
        <v>131</v>
      </c>
      <c r="J3983" s="4" t="s">
        <v>37</v>
      </c>
      <c r="K3983" s="4" t="s">
        <v>38</v>
      </c>
      <c r="L3983" s="4" t="s">
        <v>39</v>
      </c>
      <c r="M3983" s="4" t="s">
        <v>132</v>
      </c>
      <c r="N3983" s="4" t="s">
        <v>41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</row>
    <row r="3984" spans="1:40" ht="15" customHeight="1" x14ac:dyDescent="0.25">
      <c r="A3984" s="4" t="str">
        <f>EB[[#This Row],[unit]] &amp; "#" &amp; EB[[#This Row],[indic_nrg]] &amp; "#" &amp; EB[[#This Row],[product]] &amp; "#" &amp; EB[[#This Row],[geo]]</f>
        <v>TJ#B_102020#0000#CZ</v>
      </c>
      <c r="B3984" s="4" t="str">
        <f>VLOOKUP(EB[[#This Row],[product]],KS_DB[[product]:[KS]],5,FALSE)</f>
        <v>all</v>
      </c>
      <c r="C3984" s="4" t="str">
        <f>VLOOKUP(EB[[#This Row],[product]],KS_DB[[product]:[KS]],6,FALSE)</f>
        <v>all</v>
      </c>
      <c r="D3984" s="4">
        <f>VLOOKUP(EB[[#This Row],[product]],Carriers[],4,FALSE)</f>
        <v>0</v>
      </c>
      <c r="E3984" s="4">
        <f>VLOOKUP(EB[[#This Row],[indic_nrg]],Indicators[],4,FALSE)</f>
        <v>0</v>
      </c>
      <c r="F3984" s="4">
        <f>IFERROR(VLOOKUP(EB[[#This Row],[Source_carrier]],KS_DB[[product]:[KS]],6,FALSE),0)</f>
        <v>0</v>
      </c>
      <c r="G3984" s="4" t="s">
        <v>34</v>
      </c>
      <c r="H3984" s="4" t="s">
        <v>675</v>
      </c>
      <c r="I3984" s="4" t="s">
        <v>36</v>
      </c>
      <c r="J3984" s="4" t="s">
        <v>37</v>
      </c>
      <c r="K3984" s="4" t="s">
        <v>676</v>
      </c>
      <c r="L3984" s="4" t="s">
        <v>39</v>
      </c>
      <c r="M3984" s="4" t="s">
        <v>40</v>
      </c>
      <c r="N3984" s="4" t="s">
        <v>41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  <c r="Y3984" s="4">
        <v>0</v>
      </c>
      <c r="Z3984" s="4">
        <v>0</v>
      </c>
      <c r="AA3984" s="4">
        <v>0</v>
      </c>
      <c r="AB3984" s="4">
        <v>0</v>
      </c>
      <c r="AC3984" s="4">
        <v>42</v>
      </c>
      <c r="AD3984" s="4">
        <v>33</v>
      </c>
      <c r="AE3984" s="4">
        <v>33</v>
      </c>
      <c r="AF3984" s="4">
        <v>33</v>
      </c>
      <c r="AG3984" s="4">
        <v>18</v>
      </c>
      <c r="AH3984" s="4">
        <v>36</v>
      </c>
      <c r="AI3984" s="4">
        <v>29</v>
      </c>
      <c r="AJ3984" s="4">
        <v>29</v>
      </c>
      <c r="AK3984" s="4">
        <v>29</v>
      </c>
      <c r="AL3984" s="4">
        <v>29</v>
      </c>
      <c r="AM3984" s="4">
        <v>34</v>
      </c>
      <c r="AN3984" s="4">
        <v>33</v>
      </c>
    </row>
    <row r="3985" spans="1:40" ht="15" customHeight="1" x14ac:dyDescent="0.25">
      <c r="A3985" s="4" t="str">
        <f>EB[[#This Row],[unit]] &amp; "#" &amp; EB[[#This Row],[indic_nrg]] &amp; "#" &amp; EB[[#This Row],[product]] &amp; "#" &amp; EB[[#This Row],[geo]]</f>
        <v>TJ#B_102020#2000#CZ</v>
      </c>
      <c r="B3985" s="4" t="str">
        <f>VLOOKUP(EB[[#This Row],[product]],KS_DB[[product]:[KS]],5,FALSE)</f>
        <v>solid</v>
      </c>
      <c r="C3985" s="4" t="str">
        <f>VLOOKUP(EB[[#This Row],[product]],KS_DB[[product]:[KS]],6,FALSE)</f>
        <v>solid</v>
      </c>
      <c r="D3985" s="4">
        <f>VLOOKUP(EB[[#This Row],[product]],Carriers[],4,FALSE)</f>
        <v>0</v>
      </c>
      <c r="E3985" s="4">
        <f>VLOOKUP(EB[[#This Row],[indic_nrg]],Indicators[],4,FALSE)</f>
        <v>0</v>
      </c>
      <c r="F3985" s="4">
        <f>IFERROR(VLOOKUP(EB[[#This Row],[Source_carrier]],KS_DB[[product]:[KS]],6,FALSE),0)</f>
        <v>0</v>
      </c>
      <c r="G3985" s="4" t="s">
        <v>34</v>
      </c>
      <c r="H3985" s="4" t="s">
        <v>675</v>
      </c>
      <c r="I3985" s="4" t="s">
        <v>18</v>
      </c>
      <c r="J3985" s="4" t="s">
        <v>37</v>
      </c>
      <c r="K3985" s="4" t="s">
        <v>676</v>
      </c>
      <c r="L3985" s="4" t="s">
        <v>39</v>
      </c>
      <c r="M3985" s="4" t="s">
        <v>42</v>
      </c>
      <c r="N3985" s="4" t="s">
        <v>41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</row>
    <row r="3986" spans="1:40" ht="15" customHeight="1" x14ac:dyDescent="0.25">
      <c r="A3986" s="4" t="str">
        <f>EB[[#This Row],[unit]] &amp; "#" &amp; EB[[#This Row],[indic_nrg]] &amp; "#" &amp; EB[[#This Row],[product]] &amp; "#" &amp; EB[[#This Row],[geo]]</f>
        <v>TJ#B_102020#2100#CZ</v>
      </c>
      <c r="B3986" s="4" t="str">
        <f>VLOOKUP(EB[[#This Row],[product]],KS_DB[[product]:[KS]],5,FALSE)</f>
        <v>solid</v>
      </c>
      <c r="C3986" s="4" t="str">
        <f>VLOOKUP(EB[[#This Row],[product]],KS_DB[[product]:[KS]],6,FALSE)</f>
        <v>solid</v>
      </c>
      <c r="D3986" s="4">
        <f>VLOOKUP(EB[[#This Row],[product]],Carriers[],4,FALSE)</f>
        <v>0</v>
      </c>
      <c r="E3986" s="4">
        <f>VLOOKUP(EB[[#This Row],[indic_nrg]],Indicators[],4,FALSE)</f>
        <v>0</v>
      </c>
      <c r="F3986" s="4">
        <f>IFERROR(VLOOKUP(EB[[#This Row],[Source_carrier]],KS_DB[[product]:[KS]],6,FALSE),0)</f>
        <v>0</v>
      </c>
      <c r="G3986" s="4" t="s">
        <v>34</v>
      </c>
      <c r="H3986" s="4" t="s">
        <v>675</v>
      </c>
      <c r="I3986" s="4" t="s">
        <v>43</v>
      </c>
      <c r="J3986" s="4" t="s">
        <v>37</v>
      </c>
      <c r="K3986" s="4" t="s">
        <v>676</v>
      </c>
      <c r="L3986" s="4" t="s">
        <v>39</v>
      </c>
      <c r="M3986" s="4" t="s">
        <v>44</v>
      </c>
      <c r="N3986" s="4" t="s">
        <v>41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</v>
      </c>
      <c r="Y3986" s="4">
        <v>0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</row>
    <row r="3987" spans="1:40" ht="15" customHeight="1" x14ac:dyDescent="0.25">
      <c r="A3987" s="4" t="str">
        <f>EB[[#This Row],[unit]] &amp; "#" &amp; EB[[#This Row],[indic_nrg]] &amp; "#" &amp; EB[[#This Row],[product]] &amp; "#" &amp; EB[[#This Row],[geo]]</f>
        <v>TJ#B_102020#2112#CZ</v>
      </c>
      <c r="B3987" s="4" t="str">
        <f>VLOOKUP(EB[[#This Row],[product]],KS_DB[[product]:[KS]],5,FALSE)</f>
        <v>solid</v>
      </c>
      <c r="C3987" s="4" t="str">
        <f>VLOOKUP(EB[[#This Row],[product]],KS_DB[[product]:[KS]],6,FALSE)</f>
        <v>solid</v>
      </c>
      <c r="D3987" s="4">
        <f>VLOOKUP(EB[[#This Row],[product]],Carriers[],4,FALSE)</f>
        <v>1</v>
      </c>
      <c r="E3987" s="4">
        <f>VLOOKUP(EB[[#This Row],[indic_nrg]],Indicators[],4,FALSE)</f>
        <v>0</v>
      </c>
      <c r="F3987" s="4">
        <f>IFERROR(VLOOKUP(EB[[#This Row],[Source_carrier]],KS_DB[[product]:[KS]],6,FALSE),0)</f>
        <v>0</v>
      </c>
      <c r="G3987" s="4" t="s">
        <v>34</v>
      </c>
      <c r="H3987" s="4" t="s">
        <v>675</v>
      </c>
      <c r="I3987" s="4" t="s">
        <v>45</v>
      </c>
      <c r="J3987" s="4" t="s">
        <v>37</v>
      </c>
      <c r="K3987" s="4" t="s">
        <v>676</v>
      </c>
      <c r="L3987" s="4" t="s">
        <v>39</v>
      </c>
      <c r="M3987" s="4" t="s">
        <v>46</v>
      </c>
      <c r="N3987" s="4" t="s">
        <v>41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</row>
    <row r="3988" spans="1:40" ht="15" customHeight="1" x14ac:dyDescent="0.25">
      <c r="A3988" s="4" t="str">
        <f>EB[[#This Row],[unit]] &amp; "#" &amp; EB[[#This Row],[indic_nrg]] &amp; "#" &amp; EB[[#This Row],[product]] &amp; "#" &amp; EB[[#This Row],[geo]]</f>
        <v>TJ#B_102020#2115#CZ</v>
      </c>
      <c r="B3988" s="4" t="str">
        <f>VLOOKUP(EB[[#This Row],[product]],KS_DB[[product]:[KS]],5,FALSE)</f>
        <v>solid</v>
      </c>
      <c r="C3988" s="4" t="str">
        <f>VLOOKUP(EB[[#This Row],[product]],KS_DB[[product]:[KS]],6,FALSE)</f>
        <v>solid</v>
      </c>
      <c r="D3988" s="4">
        <f>VLOOKUP(EB[[#This Row],[product]],Carriers[],4,FALSE)</f>
        <v>1</v>
      </c>
      <c r="E3988" s="4">
        <f>VLOOKUP(EB[[#This Row],[indic_nrg]],Indicators[],4,FALSE)</f>
        <v>0</v>
      </c>
      <c r="F3988" s="4">
        <f>IFERROR(VLOOKUP(EB[[#This Row],[Source_carrier]],KS_DB[[product]:[KS]],6,FALSE),0)</f>
        <v>0</v>
      </c>
      <c r="G3988" s="4" t="s">
        <v>34</v>
      </c>
      <c r="H3988" s="4" t="s">
        <v>675</v>
      </c>
      <c r="I3988" s="4" t="s">
        <v>47</v>
      </c>
      <c r="J3988" s="4" t="s">
        <v>37</v>
      </c>
      <c r="K3988" s="4" t="s">
        <v>676</v>
      </c>
      <c r="L3988" s="4" t="s">
        <v>39</v>
      </c>
      <c r="M3988" s="4" t="s">
        <v>48</v>
      </c>
      <c r="N3988" s="4" t="s">
        <v>41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</row>
    <row r="3989" spans="1:40" ht="15" customHeight="1" x14ac:dyDescent="0.25">
      <c r="A3989" s="4" t="str">
        <f>EB[[#This Row],[unit]] &amp; "#" &amp; EB[[#This Row],[indic_nrg]] &amp; "#" &amp; EB[[#This Row],[product]] &amp; "#" &amp; EB[[#This Row],[geo]]</f>
        <v>TJ#B_102020#2116#CZ</v>
      </c>
      <c r="B3989" s="4" t="str">
        <f>VLOOKUP(EB[[#This Row],[product]],KS_DB[[product]:[KS]],5,FALSE)</f>
        <v>solid</v>
      </c>
      <c r="C3989" s="4" t="str">
        <f>VLOOKUP(EB[[#This Row],[product]],KS_DB[[product]:[KS]],6,FALSE)</f>
        <v>solid</v>
      </c>
      <c r="D3989" s="4">
        <f>VLOOKUP(EB[[#This Row],[product]],Carriers[],4,FALSE)</f>
        <v>1</v>
      </c>
      <c r="E3989" s="4">
        <f>VLOOKUP(EB[[#This Row],[indic_nrg]],Indicators[],4,FALSE)</f>
        <v>0</v>
      </c>
      <c r="F3989" s="4">
        <f>IFERROR(VLOOKUP(EB[[#This Row],[Source_carrier]],KS_DB[[product]:[KS]],6,FALSE),0)</f>
        <v>0</v>
      </c>
      <c r="G3989" s="4" t="s">
        <v>34</v>
      </c>
      <c r="H3989" s="4" t="s">
        <v>675</v>
      </c>
      <c r="I3989" s="4" t="s">
        <v>49</v>
      </c>
      <c r="J3989" s="4" t="s">
        <v>37</v>
      </c>
      <c r="K3989" s="4" t="s">
        <v>676</v>
      </c>
      <c r="L3989" s="4" t="s">
        <v>39</v>
      </c>
      <c r="M3989" s="4" t="s">
        <v>50</v>
      </c>
      <c r="N3989" s="4" t="s">
        <v>41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</row>
    <row r="3990" spans="1:40" ht="15" customHeight="1" x14ac:dyDescent="0.25">
      <c r="A3990" s="4" t="str">
        <f>EB[[#This Row],[unit]] &amp; "#" &amp; EB[[#This Row],[indic_nrg]] &amp; "#" &amp; EB[[#This Row],[product]] &amp; "#" &amp; EB[[#This Row],[geo]]</f>
        <v>TJ#B_102020#2117#CZ</v>
      </c>
      <c r="B3990" s="4" t="str">
        <f>VLOOKUP(EB[[#This Row],[product]],KS_DB[[product]:[KS]],5,FALSE)</f>
        <v>solid</v>
      </c>
      <c r="C3990" s="4" t="str">
        <f>VLOOKUP(EB[[#This Row],[product]],KS_DB[[product]:[KS]],6,FALSE)</f>
        <v>solid</v>
      </c>
      <c r="D3990" s="4">
        <f>VLOOKUP(EB[[#This Row],[product]],Carriers[],4,FALSE)</f>
        <v>1</v>
      </c>
      <c r="E3990" s="4">
        <f>VLOOKUP(EB[[#This Row],[indic_nrg]],Indicators[],4,FALSE)</f>
        <v>0</v>
      </c>
      <c r="F3990" s="4">
        <f>IFERROR(VLOOKUP(EB[[#This Row],[Source_carrier]],KS_DB[[product]:[KS]],6,FALSE),0)</f>
        <v>0</v>
      </c>
      <c r="G3990" s="4" t="s">
        <v>34</v>
      </c>
      <c r="H3990" s="4" t="s">
        <v>675</v>
      </c>
      <c r="I3990" s="4" t="s">
        <v>51</v>
      </c>
      <c r="J3990" s="4" t="s">
        <v>37</v>
      </c>
      <c r="K3990" s="4" t="s">
        <v>676</v>
      </c>
      <c r="L3990" s="4" t="s">
        <v>39</v>
      </c>
      <c r="M3990" s="4" t="s">
        <v>52</v>
      </c>
      <c r="N3990" s="4" t="s">
        <v>41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</row>
    <row r="3991" spans="1:40" ht="15" customHeight="1" x14ac:dyDescent="0.25">
      <c r="A3991" s="4" t="str">
        <f>EB[[#This Row],[unit]] &amp; "#" &amp; EB[[#This Row],[indic_nrg]] &amp; "#" &amp; EB[[#This Row],[product]] &amp; "#" &amp; EB[[#This Row],[geo]]</f>
        <v>TJ#B_102020#2118#CZ</v>
      </c>
      <c r="B3991" s="4" t="str">
        <f>VLOOKUP(EB[[#This Row],[product]],KS_DB[[product]:[KS]],5,FALSE)</f>
        <v>solid</v>
      </c>
      <c r="C3991" s="4" t="str">
        <f>VLOOKUP(EB[[#This Row],[product]],KS_DB[[product]:[KS]],6,FALSE)</f>
        <v>solid</v>
      </c>
      <c r="D3991" s="4">
        <f>VLOOKUP(EB[[#This Row],[product]],Carriers[],4,FALSE)</f>
        <v>1</v>
      </c>
      <c r="E3991" s="4">
        <f>VLOOKUP(EB[[#This Row],[indic_nrg]],Indicators[],4,FALSE)</f>
        <v>0</v>
      </c>
      <c r="F3991" s="4">
        <f>IFERROR(VLOOKUP(EB[[#This Row],[Source_carrier]],KS_DB[[product]:[KS]],6,FALSE),0)</f>
        <v>0</v>
      </c>
      <c r="G3991" s="4" t="s">
        <v>34</v>
      </c>
      <c r="H3991" s="4" t="s">
        <v>675</v>
      </c>
      <c r="I3991" s="4" t="s">
        <v>53</v>
      </c>
      <c r="J3991" s="4" t="s">
        <v>37</v>
      </c>
      <c r="K3991" s="4" t="s">
        <v>676</v>
      </c>
      <c r="L3991" s="4" t="s">
        <v>39</v>
      </c>
      <c r="M3991" s="4" t="s">
        <v>54</v>
      </c>
      <c r="N3991" s="4" t="s">
        <v>41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</row>
    <row r="3992" spans="1:40" ht="15" customHeight="1" x14ac:dyDescent="0.25">
      <c r="A3992" s="4" t="str">
        <f>EB[[#This Row],[unit]] &amp; "#" &amp; EB[[#This Row],[indic_nrg]] &amp; "#" &amp; EB[[#This Row],[product]] &amp; "#" &amp; EB[[#This Row],[geo]]</f>
        <v>TJ#B_102020#2121#CZ</v>
      </c>
      <c r="B3992" s="4" t="str">
        <f>VLOOKUP(EB[[#This Row],[product]],KS_DB[[product]:[KS]],5,FALSE)</f>
        <v>solid</v>
      </c>
      <c r="C3992" s="4" t="str">
        <f>VLOOKUP(EB[[#This Row],[product]],KS_DB[[product]:[KS]],6,FALSE)</f>
        <v>solid</v>
      </c>
      <c r="D3992" s="4">
        <f>VLOOKUP(EB[[#This Row],[product]],Carriers[],4,FALSE)</f>
        <v>1</v>
      </c>
      <c r="E3992" s="4">
        <f>VLOOKUP(EB[[#This Row],[indic_nrg]],Indicators[],4,FALSE)</f>
        <v>0</v>
      </c>
      <c r="F3992" s="4">
        <f>IFERROR(VLOOKUP(EB[[#This Row],[Source_carrier]],KS_DB[[product]:[KS]],6,FALSE),0)</f>
        <v>0</v>
      </c>
      <c r="G3992" s="4" t="s">
        <v>34</v>
      </c>
      <c r="H3992" s="4" t="s">
        <v>675</v>
      </c>
      <c r="I3992" s="4" t="s">
        <v>55</v>
      </c>
      <c r="J3992" s="4" t="s">
        <v>37</v>
      </c>
      <c r="K3992" s="4" t="s">
        <v>676</v>
      </c>
      <c r="L3992" s="4" t="s">
        <v>39</v>
      </c>
      <c r="M3992" s="4" t="s">
        <v>56</v>
      </c>
      <c r="N3992" s="4" t="s">
        <v>41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</row>
    <row r="3993" spans="1:40" ht="15" customHeight="1" x14ac:dyDescent="0.25">
      <c r="A3993" s="4" t="str">
        <f>EB[[#This Row],[unit]] &amp; "#" &amp; EB[[#This Row],[indic_nrg]] &amp; "#" &amp; EB[[#This Row],[product]] &amp; "#" &amp; EB[[#This Row],[geo]]</f>
        <v>TJ#B_102020#2122#CZ</v>
      </c>
      <c r="B3993" s="4" t="str">
        <f>VLOOKUP(EB[[#This Row],[product]],KS_DB[[product]:[KS]],5,FALSE)</f>
        <v>solid</v>
      </c>
      <c r="C3993" s="4" t="str">
        <f>VLOOKUP(EB[[#This Row],[product]],KS_DB[[product]:[KS]],6,FALSE)</f>
        <v>solid</v>
      </c>
      <c r="D3993" s="4">
        <f>VLOOKUP(EB[[#This Row],[product]],Carriers[],4,FALSE)</f>
        <v>1</v>
      </c>
      <c r="E3993" s="4">
        <f>VLOOKUP(EB[[#This Row],[indic_nrg]],Indicators[],4,FALSE)</f>
        <v>0</v>
      </c>
      <c r="F3993" s="4">
        <f>IFERROR(VLOOKUP(EB[[#This Row],[Source_carrier]],KS_DB[[product]:[KS]],6,FALSE),0)</f>
        <v>0</v>
      </c>
      <c r="G3993" s="4" t="s">
        <v>34</v>
      </c>
      <c r="H3993" s="4" t="s">
        <v>675</v>
      </c>
      <c r="I3993" s="4" t="s">
        <v>57</v>
      </c>
      <c r="J3993" s="4" t="s">
        <v>37</v>
      </c>
      <c r="K3993" s="4" t="s">
        <v>676</v>
      </c>
      <c r="L3993" s="4" t="s">
        <v>39</v>
      </c>
      <c r="M3993" s="4" t="s">
        <v>58</v>
      </c>
      <c r="N3993" s="4" t="s">
        <v>41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</row>
    <row r="3994" spans="1:40" ht="15" customHeight="1" x14ac:dyDescent="0.25">
      <c r="A3994" s="4" t="str">
        <f>EB[[#This Row],[unit]] &amp; "#" &amp; EB[[#This Row],[indic_nrg]] &amp; "#" &amp; EB[[#This Row],[product]] &amp; "#" &amp; EB[[#This Row],[geo]]</f>
        <v>TJ#B_102020#2130#CZ</v>
      </c>
      <c r="B3994" s="4" t="str">
        <f>VLOOKUP(EB[[#This Row],[product]],KS_DB[[product]:[KS]],5,FALSE)</f>
        <v>solid</v>
      </c>
      <c r="C3994" s="4" t="str">
        <f>VLOOKUP(EB[[#This Row],[product]],KS_DB[[product]:[KS]],6,FALSE)</f>
        <v>solid</v>
      </c>
      <c r="D3994" s="4">
        <f>VLOOKUP(EB[[#This Row],[product]],Carriers[],4,FALSE)</f>
        <v>1</v>
      </c>
      <c r="E3994" s="4">
        <f>VLOOKUP(EB[[#This Row],[indic_nrg]],Indicators[],4,FALSE)</f>
        <v>0</v>
      </c>
      <c r="F3994" s="4">
        <f>IFERROR(VLOOKUP(EB[[#This Row],[Source_carrier]],KS_DB[[product]:[KS]],6,FALSE),0)</f>
        <v>0</v>
      </c>
      <c r="G3994" s="4" t="s">
        <v>34</v>
      </c>
      <c r="H3994" s="4" t="s">
        <v>675</v>
      </c>
      <c r="I3994" s="4" t="s">
        <v>59</v>
      </c>
      <c r="J3994" s="4" t="s">
        <v>37</v>
      </c>
      <c r="K3994" s="4" t="s">
        <v>676</v>
      </c>
      <c r="L3994" s="4" t="s">
        <v>39</v>
      </c>
      <c r="M3994" s="4" t="s">
        <v>60</v>
      </c>
      <c r="N3994" s="4" t="s">
        <v>41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</row>
    <row r="3995" spans="1:40" ht="15" customHeight="1" x14ac:dyDescent="0.25">
      <c r="A3995" s="4" t="str">
        <f>EB[[#This Row],[unit]] &amp; "#" &amp; EB[[#This Row],[indic_nrg]] &amp; "#" &amp; EB[[#This Row],[product]] &amp; "#" &amp; EB[[#This Row],[geo]]</f>
        <v>TJ#B_102020#2200#CZ</v>
      </c>
      <c r="B3995" s="4" t="str">
        <f>VLOOKUP(EB[[#This Row],[product]],KS_DB[[product]:[KS]],5,FALSE)</f>
        <v>solid</v>
      </c>
      <c r="C3995" s="4" t="str">
        <f>VLOOKUP(EB[[#This Row],[product]],KS_DB[[product]:[KS]],6,FALSE)</f>
        <v>solid</v>
      </c>
      <c r="D3995" s="4">
        <f>VLOOKUP(EB[[#This Row],[product]],Carriers[],4,FALSE)</f>
        <v>0</v>
      </c>
      <c r="E3995" s="4">
        <f>VLOOKUP(EB[[#This Row],[indic_nrg]],Indicators[],4,FALSE)</f>
        <v>0</v>
      </c>
      <c r="F3995" s="4">
        <f>IFERROR(VLOOKUP(EB[[#This Row],[Source_carrier]],KS_DB[[product]:[KS]],6,FALSE),0)</f>
        <v>0</v>
      </c>
      <c r="G3995" s="4" t="s">
        <v>34</v>
      </c>
      <c r="H3995" s="4" t="s">
        <v>675</v>
      </c>
      <c r="I3995" s="4" t="s">
        <v>61</v>
      </c>
      <c r="J3995" s="4" t="s">
        <v>37</v>
      </c>
      <c r="K3995" s="4" t="s">
        <v>676</v>
      </c>
      <c r="L3995" s="4" t="s">
        <v>39</v>
      </c>
      <c r="M3995" s="4" t="s">
        <v>62</v>
      </c>
      <c r="N3995" s="4" t="s">
        <v>41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</row>
    <row r="3996" spans="1:40" ht="15" customHeight="1" x14ac:dyDescent="0.25">
      <c r="A3996" s="4" t="str">
        <f>EB[[#This Row],[unit]] &amp; "#" &amp; EB[[#This Row],[indic_nrg]] &amp; "#" &amp; EB[[#This Row],[product]] &amp; "#" &amp; EB[[#This Row],[geo]]</f>
        <v>TJ#B_102020#2210#CZ</v>
      </c>
      <c r="B3996" s="4" t="str">
        <f>VLOOKUP(EB[[#This Row],[product]],KS_DB[[product]:[KS]],5,FALSE)</f>
        <v>solid</v>
      </c>
      <c r="C3996" s="4" t="str">
        <f>VLOOKUP(EB[[#This Row],[product]],KS_DB[[product]:[KS]],6,FALSE)</f>
        <v>solid</v>
      </c>
      <c r="D3996" s="4">
        <f>VLOOKUP(EB[[#This Row],[product]],Carriers[],4,FALSE)</f>
        <v>1</v>
      </c>
      <c r="E3996" s="4">
        <f>VLOOKUP(EB[[#This Row],[indic_nrg]],Indicators[],4,FALSE)</f>
        <v>0</v>
      </c>
      <c r="F3996" s="4">
        <f>IFERROR(VLOOKUP(EB[[#This Row],[Source_carrier]],KS_DB[[product]:[KS]],6,FALSE),0)</f>
        <v>0</v>
      </c>
      <c r="G3996" s="4" t="s">
        <v>34</v>
      </c>
      <c r="H3996" s="4" t="s">
        <v>675</v>
      </c>
      <c r="I3996" s="4" t="s">
        <v>63</v>
      </c>
      <c r="J3996" s="4" t="s">
        <v>37</v>
      </c>
      <c r="K3996" s="4" t="s">
        <v>676</v>
      </c>
      <c r="L3996" s="4" t="s">
        <v>39</v>
      </c>
      <c r="M3996" s="4" t="s">
        <v>64</v>
      </c>
      <c r="N3996" s="4" t="s">
        <v>41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</row>
    <row r="3997" spans="1:40" ht="15" customHeight="1" x14ac:dyDescent="0.25">
      <c r="A3997" s="4" t="str">
        <f>EB[[#This Row],[unit]] &amp; "#" &amp; EB[[#This Row],[indic_nrg]] &amp; "#" &amp; EB[[#This Row],[product]] &amp; "#" &amp; EB[[#This Row],[geo]]</f>
        <v>TJ#B_102020#2230#CZ</v>
      </c>
      <c r="B3997" s="4" t="str">
        <f>VLOOKUP(EB[[#This Row],[product]],KS_DB[[product]:[KS]],5,FALSE)</f>
        <v>solid</v>
      </c>
      <c r="C3997" s="4" t="str">
        <f>VLOOKUP(EB[[#This Row],[product]],KS_DB[[product]:[KS]],6,FALSE)</f>
        <v>solid</v>
      </c>
      <c r="D3997" s="4">
        <f>VLOOKUP(EB[[#This Row],[product]],Carriers[],4,FALSE)</f>
        <v>1</v>
      </c>
      <c r="E3997" s="4">
        <f>VLOOKUP(EB[[#This Row],[indic_nrg]],Indicators[],4,FALSE)</f>
        <v>0</v>
      </c>
      <c r="F3997" s="4">
        <f>IFERROR(VLOOKUP(EB[[#This Row],[Source_carrier]],KS_DB[[product]:[KS]],6,FALSE),0)</f>
        <v>0</v>
      </c>
      <c r="G3997" s="4" t="s">
        <v>34</v>
      </c>
      <c r="H3997" s="4" t="s">
        <v>675</v>
      </c>
      <c r="I3997" s="4" t="s">
        <v>65</v>
      </c>
      <c r="J3997" s="4" t="s">
        <v>37</v>
      </c>
      <c r="K3997" s="4" t="s">
        <v>676</v>
      </c>
      <c r="L3997" s="4" t="s">
        <v>39</v>
      </c>
      <c r="M3997" s="4" t="s">
        <v>66</v>
      </c>
      <c r="N3997" s="4" t="s">
        <v>41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</row>
    <row r="3998" spans="1:40" ht="15" customHeight="1" x14ac:dyDescent="0.25">
      <c r="A3998" s="4" t="str">
        <f>EB[[#This Row],[unit]] &amp; "#" &amp; EB[[#This Row],[indic_nrg]] &amp; "#" &amp; EB[[#This Row],[product]] &amp; "#" &amp; EB[[#This Row],[geo]]</f>
        <v>TJ#B_102020#2310#CZ</v>
      </c>
      <c r="B3998" s="4" t="str">
        <f>VLOOKUP(EB[[#This Row],[product]],KS_DB[[product]:[KS]],5,FALSE)</f>
        <v>solid</v>
      </c>
      <c r="C3998" s="4" t="str">
        <f>VLOOKUP(EB[[#This Row],[product]],KS_DB[[product]:[KS]],6,FALSE)</f>
        <v>solid</v>
      </c>
      <c r="D3998" s="4">
        <f>VLOOKUP(EB[[#This Row],[product]],Carriers[],4,FALSE)</f>
        <v>1</v>
      </c>
      <c r="E3998" s="4">
        <f>VLOOKUP(EB[[#This Row],[indic_nrg]],Indicators[],4,FALSE)</f>
        <v>0</v>
      </c>
      <c r="F3998" s="4">
        <f>IFERROR(VLOOKUP(EB[[#This Row],[Source_carrier]],KS_DB[[product]:[KS]],6,FALSE),0)</f>
        <v>0</v>
      </c>
      <c r="G3998" s="4" t="s">
        <v>34</v>
      </c>
      <c r="H3998" s="4" t="s">
        <v>675</v>
      </c>
      <c r="I3998" s="4" t="s">
        <v>67</v>
      </c>
      <c r="J3998" s="4" t="s">
        <v>37</v>
      </c>
      <c r="K3998" s="4" t="s">
        <v>676</v>
      </c>
      <c r="L3998" s="4" t="s">
        <v>39</v>
      </c>
      <c r="M3998" s="4" t="s">
        <v>68</v>
      </c>
      <c r="N3998" s="4" t="s">
        <v>41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</row>
    <row r="3999" spans="1:40" ht="15" customHeight="1" x14ac:dyDescent="0.25">
      <c r="A3999" s="4" t="str">
        <f>EB[[#This Row],[unit]] &amp; "#" &amp; EB[[#This Row],[indic_nrg]] &amp; "#" &amp; EB[[#This Row],[product]] &amp; "#" &amp; EB[[#This Row],[geo]]</f>
        <v>TJ#B_102020#2330#CZ</v>
      </c>
      <c r="B3999" s="4" t="str">
        <f>VLOOKUP(EB[[#This Row],[product]],KS_DB[[product]:[KS]],5,FALSE)</f>
        <v>solid</v>
      </c>
      <c r="C3999" s="4" t="str">
        <f>VLOOKUP(EB[[#This Row],[product]],KS_DB[[product]:[KS]],6,FALSE)</f>
        <v>solid</v>
      </c>
      <c r="D3999" s="4">
        <f>VLOOKUP(EB[[#This Row],[product]],Carriers[],4,FALSE)</f>
        <v>1</v>
      </c>
      <c r="E3999" s="4">
        <f>VLOOKUP(EB[[#This Row],[indic_nrg]],Indicators[],4,FALSE)</f>
        <v>0</v>
      </c>
      <c r="F3999" s="4">
        <f>IFERROR(VLOOKUP(EB[[#This Row],[Source_carrier]],KS_DB[[product]:[KS]],6,FALSE),0)</f>
        <v>0</v>
      </c>
      <c r="G3999" s="4" t="s">
        <v>34</v>
      </c>
      <c r="H3999" s="4" t="s">
        <v>675</v>
      </c>
      <c r="I3999" s="4" t="s">
        <v>69</v>
      </c>
      <c r="J3999" s="4" t="s">
        <v>37</v>
      </c>
      <c r="K3999" s="4" t="s">
        <v>676</v>
      </c>
      <c r="L3999" s="4" t="s">
        <v>39</v>
      </c>
      <c r="M3999" s="4" t="s">
        <v>70</v>
      </c>
      <c r="N3999" s="4" t="s">
        <v>41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</row>
    <row r="4000" spans="1:40" ht="15" customHeight="1" x14ac:dyDescent="0.25">
      <c r="A4000" s="4" t="str">
        <f>EB[[#This Row],[unit]] &amp; "#" &amp; EB[[#This Row],[indic_nrg]] &amp; "#" &amp; EB[[#This Row],[product]] &amp; "#" &amp; EB[[#This Row],[geo]]</f>
        <v>TJ#B_102020#2410#CZ</v>
      </c>
      <c r="B4000" s="4" t="str">
        <f>VLOOKUP(EB[[#This Row],[product]],KS_DB[[product]:[KS]],5,FALSE)</f>
        <v>solid</v>
      </c>
      <c r="C4000" s="4" t="str">
        <f>VLOOKUP(EB[[#This Row],[product]],KS_DB[[product]:[KS]],6,FALSE)</f>
        <v>solid</v>
      </c>
      <c r="D4000" s="4">
        <f>VLOOKUP(EB[[#This Row],[product]],Carriers[],4,FALSE)</f>
        <v>1</v>
      </c>
      <c r="E4000" s="4">
        <f>VLOOKUP(EB[[#This Row],[indic_nrg]],Indicators[],4,FALSE)</f>
        <v>0</v>
      </c>
      <c r="F4000" s="4">
        <f>IFERROR(VLOOKUP(EB[[#This Row],[Source_carrier]],KS_DB[[product]:[KS]],6,FALSE),0)</f>
        <v>0</v>
      </c>
      <c r="G4000" s="4" t="s">
        <v>34</v>
      </c>
      <c r="H4000" s="4" t="s">
        <v>675</v>
      </c>
      <c r="I4000" s="4" t="s">
        <v>71</v>
      </c>
      <c r="J4000" s="4" t="s">
        <v>37</v>
      </c>
      <c r="K4000" s="4" t="s">
        <v>676</v>
      </c>
      <c r="L4000" s="4" t="s">
        <v>39</v>
      </c>
      <c r="M4000" s="4" t="s">
        <v>72</v>
      </c>
      <c r="N4000" s="4" t="s">
        <v>41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</row>
    <row r="4001" spans="1:40" ht="15" customHeight="1" x14ac:dyDescent="0.25">
      <c r="A4001" s="4" t="str">
        <f>EB[[#This Row],[unit]] &amp; "#" &amp; EB[[#This Row],[indic_nrg]] &amp; "#" &amp; EB[[#This Row],[product]] &amp; "#" &amp; EB[[#This Row],[geo]]</f>
        <v>TJ#B_102020#3000#CZ</v>
      </c>
      <c r="B4001" s="4" t="str">
        <f>VLOOKUP(EB[[#This Row],[product]],KS_DB[[product]:[KS]],5,FALSE)</f>
        <v>liquid</v>
      </c>
      <c r="C4001" s="4" t="str">
        <f>VLOOKUP(EB[[#This Row],[product]],KS_DB[[product]:[KS]],6,FALSE)</f>
        <v>liquid</v>
      </c>
      <c r="D4001" s="4">
        <f>VLOOKUP(EB[[#This Row],[product]],Carriers[],4,FALSE)</f>
        <v>0</v>
      </c>
      <c r="E4001" s="4">
        <f>VLOOKUP(EB[[#This Row],[indic_nrg]],Indicators[],4,FALSE)</f>
        <v>0</v>
      </c>
      <c r="F4001" s="4">
        <f>IFERROR(VLOOKUP(EB[[#This Row],[Source_carrier]],KS_DB[[product]:[KS]],6,FALSE),0)</f>
        <v>0</v>
      </c>
      <c r="G4001" s="4" t="s">
        <v>34</v>
      </c>
      <c r="H4001" s="4" t="s">
        <v>675</v>
      </c>
      <c r="I4001" s="4" t="s">
        <v>73</v>
      </c>
      <c r="J4001" s="4" t="s">
        <v>37</v>
      </c>
      <c r="K4001" s="4" t="s">
        <v>676</v>
      </c>
      <c r="L4001" s="4" t="s">
        <v>39</v>
      </c>
      <c r="M4001" s="4" t="s">
        <v>74</v>
      </c>
      <c r="N4001" s="4" t="s">
        <v>41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4">
        <v>0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</row>
    <row r="4002" spans="1:40" ht="15" customHeight="1" x14ac:dyDescent="0.25">
      <c r="A4002" s="4" t="str">
        <f>EB[[#This Row],[unit]] &amp; "#" &amp; EB[[#This Row],[indic_nrg]] &amp; "#" &amp; EB[[#This Row],[product]] &amp; "#" &amp; EB[[#This Row],[geo]]</f>
        <v>TJ#B_102020#3200#CZ</v>
      </c>
      <c r="B4002" s="4" t="str">
        <f>VLOOKUP(EB[[#This Row],[product]],KS_DB[[product]:[KS]],5,FALSE)</f>
        <v>liquid</v>
      </c>
      <c r="C4002" s="4" t="str">
        <f>VLOOKUP(EB[[#This Row],[product]],KS_DB[[product]:[KS]],6,FALSE)</f>
        <v>liquid</v>
      </c>
      <c r="D4002" s="4">
        <f>VLOOKUP(EB[[#This Row],[product]],Carriers[],4,FALSE)</f>
        <v>0</v>
      </c>
      <c r="E4002" s="4">
        <f>VLOOKUP(EB[[#This Row],[indic_nrg]],Indicators[],4,FALSE)</f>
        <v>0</v>
      </c>
      <c r="F4002" s="4">
        <f>IFERROR(VLOOKUP(EB[[#This Row],[Source_carrier]],KS_DB[[product]:[KS]],6,FALSE),0)</f>
        <v>0</v>
      </c>
      <c r="G4002" s="4" t="s">
        <v>34</v>
      </c>
      <c r="H4002" s="4" t="s">
        <v>675</v>
      </c>
      <c r="I4002" s="4" t="s">
        <v>75</v>
      </c>
      <c r="J4002" s="4" t="s">
        <v>37</v>
      </c>
      <c r="K4002" s="4" t="s">
        <v>676</v>
      </c>
      <c r="L4002" s="4" t="s">
        <v>39</v>
      </c>
      <c r="M4002" s="4" t="s">
        <v>76</v>
      </c>
      <c r="N4002" s="4" t="s">
        <v>41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</row>
    <row r="4003" spans="1:40" ht="15" customHeight="1" x14ac:dyDescent="0.25">
      <c r="A4003" s="4" t="str">
        <f>EB[[#This Row],[unit]] &amp; "#" &amp; EB[[#This Row],[indic_nrg]] &amp; "#" &amp; EB[[#This Row],[product]] &amp; "#" &amp; EB[[#This Row],[geo]]</f>
        <v>TJ#B_102020#3260#CZ</v>
      </c>
      <c r="B4003" s="4" t="str">
        <f>VLOOKUP(EB[[#This Row],[product]],KS_DB[[product]:[KS]],5,FALSE)</f>
        <v>liquid</v>
      </c>
      <c r="C4003" s="4" t="str">
        <f>VLOOKUP(EB[[#This Row],[product]],KS_DB[[product]:[KS]],6,FALSE)</f>
        <v>diesel</v>
      </c>
      <c r="D4003" s="4">
        <f>VLOOKUP(EB[[#This Row],[product]],Carriers[],4,FALSE)</f>
        <v>1</v>
      </c>
      <c r="E4003" s="4">
        <f>VLOOKUP(EB[[#This Row],[indic_nrg]],Indicators[],4,FALSE)</f>
        <v>0</v>
      </c>
      <c r="F4003" s="4">
        <f>IFERROR(VLOOKUP(EB[[#This Row],[Source_carrier]],KS_DB[[product]:[KS]],6,FALSE),0)</f>
        <v>0</v>
      </c>
      <c r="G4003" s="4" t="s">
        <v>34</v>
      </c>
      <c r="H4003" s="4" t="s">
        <v>675</v>
      </c>
      <c r="I4003" s="4" t="s">
        <v>79</v>
      </c>
      <c r="J4003" s="4" t="s">
        <v>37</v>
      </c>
      <c r="K4003" s="4" t="s">
        <v>676</v>
      </c>
      <c r="L4003" s="4" t="s">
        <v>39</v>
      </c>
      <c r="M4003" s="4" t="s">
        <v>80</v>
      </c>
      <c r="N4003" s="4" t="s">
        <v>41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</row>
    <row r="4004" spans="1:40" ht="15" customHeight="1" x14ac:dyDescent="0.25">
      <c r="A4004" s="4" t="str">
        <f>EB[[#This Row],[unit]] &amp; "#" &amp; EB[[#This Row],[indic_nrg]] &amp; "#" &amp; EB[[#This Row],[product]] &amp; "#" &amp; EB[[#This Row],[geo]]</f>
        <v>TJ#B_102020#3270A#CZ</v>
      </c>
      <c r="B4004" s="4" t="str">
        <f>VLOOKUP(EB[[#This Row],[product]],KS_DB[[product]:[KS]],5,FALSE)</f>
        <v>liquid</v>
      </c>
      <c r="C4004" s="4" t="str">
        <f>VLOOKUP(EB[[#This Row],[product]],KS_DB[[product]:[KS]],6,FALSE)</f>
        <v>liquid</v>
      </c>
      <c r="D4004" s="4">
        <f>VLOOKUP(EB[[#This Row],[product]],Carriers[],4,FALSE)</f>
        <v>1</v>
      </c>
      <c r="E4004" s="4">
        <f>VLOOKUP(EB[[#This Row],[indic_nrg]],Indicators[],4,FALSE)</f>
        <v>0</v>
      </c>
      <c r="F4004" s="4">
        <f>IFERROR(VLOOKUP(EB[[#This Row],[Source_carrier]],KS_DB[[product]:[KS]],6,FALSE),0)</f>
        <v>0</v>
      </c>
      <c r="G4004" s="4" t="s">
        <v>34</v>
      </c>
      <c r="H4004" s="4" t="s">
        <v>675</v>
      </c>
      <c r="I4004" s="4" t="s">
        <v>81</v>
      </c>
      <c r="J4004" s="4" t="s">
        <v>37</v>
      </c>
      <c r="K4004" s="4" t="s">
        <v>676</v>
      </c>
      <c r="L4004" s="4" t="s">
        <v>39</v>
      </c>
      <c r="M4004" s="4" t="s">
        <v>82</v>
      </c>
      <c r="N4004" s="4" t="s">
        <v>41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</row>
    <row r="4005" spans="1:40" ht="15" customHeight="1" x14ac:dyDescent="0.25">
      <c r="A4005" s="4" t="str">
        <f>EB[[#This Row],[unit]] &amp; "#" &amp; EB[[#This Row],[indic_nrg]] &amp; "#" &amp; EB[[#This Row],[product]] &amp; "#" &amp; EB[[#This Row],[geo]]</f>
        <v>TJ#B_102020#4000#CZ</v>
      </c>
      <c r="B4005" s="4" t="str">
        <f>VLOOKUP(EB[[#This Row],[product]],KS_DB[[product]:[KS]],5,FALSE)</f>
        <v>gas</v>
      </c>
      <c r="C4005" s="4" t="str">
        <f>VLOOKUP(EB[[#This Row],[product]],KS_DB[[product]:[KS]],6,FALSE)</f>
        <v>gas</v>
      </c>
      <c r="D4005" s="4">
        <f>VLOOKUP(EB[[#This Row],[product]],Carriers[],4,FALSE)</f>
        <v>0</v>
      </c>
      <c r="E4005" s="4">
        <f>VLOOKUP(EB[[#This Row],[indic_nrg]],Indicators[],4,FALSE)</f>
        <v>0</v>
      </c>
      <c r="F4005" s="4">
        <f>IFERROR(VLOOKUP(EB[[#This Row],[Source_carrier]],KS_DB[[product]:[KS]],6,FALSE),0)</f>
        <v>0</v>
      </c>
      <c r="G4005" s="4" t="s">
        <v>34</v>
      </c>
      <c r="H4005" s="4" t="s">
        <v>675</v>
      </c>
      <c r="I4005" s="4" t="s">
        <v>83</v>
      </c>
      <c r="J4005" s="4" t="s">
        <v>37</v>
      </c>
      <c r="K4005" s="4" t="s">
        <v>676</v>
      </c>
      <c r="L4005" s="4" t="s">
        <v>39</v>
      </c>
      <c r="M4005" s="4" t="s">
        <v>84</v>
      </c>
      <c r="N4005" s="4" t="s">
        <v>41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5</v>
      </c>
      <c r="AN4005" s="4">
        <v>4</v>
      </c>
    </row>
    <row r="4006" spans="1:40" ht="15" customHeight="1" x14ac:dyDescent="0.25">
      <c r="A4006" s="4" t="str">
        <f>EB[[#This Row],[unit]] &amp; "#" &amp; EB[[#This Row],[indic_nrg]] &amp; "#" &amp; EB[[#This Row],[product]] &amp; "#" &amp; EB[[#This Row],[geo]]</f>
        <v>TJ#B_102020#4100#CZ</v>
      </c>
      <c r="B4006" s="4" t="str">
        <f>VLOOKUP(EB[[#This Row],[product]],KS_DB[[product]:[KS]],5,FALSE)</f>
        <v>gas</v>
      </c>
      <c r="C4006" s="4" t="str">
        <f>VLOOKUP(EB[[#This Row],[product]],KS_DB[[product]:[KS]],6,FALSE)</f>
        <v>gas</v>
      </c>
      <c r="D4006" s="4">
        <f>VLOOKUP(EB[[#This Row],[product]],Carriers[],4,FALSE)</f>
        <v>1</v>
      </c>
      <c r="E4006" s="4">
        <f>VLOOKUP(EB[[#This Row],[indic_nrg]],Indicators[],4,FALSE)</f>
        <v>0</v>
      </c>
      <c r="F4006" s="4">
        <f>IFERROR(VLOOKUP(EB[[#This Row],[Source_carrier]],KS_DB[[product]:[KS]],6,FALSE),0)</f>
        <v>0</v>
      </c>
      <c r="G4006" s="4" t="s">
        <v>34</v>
      </c>
      <c r="H4006" s="4" t="s">
        <v>675</v>
      </c>
      <c r="I4006" s="4" t="s">
        <v>85</v>
      </c>
      <c r="J4006" s="4" t="s">
        <v>37</v>
      </c>
      <c r="K4006" s="4" t="s">
        <v>676</v>
      </c>
      <c r="L4006" s="4" t="s">
        <v>39</v>
      </c>
      <c r="M4006" s="4" t="s">
        <v>86</v>
      </c>
      <c r="N4006" s="4" t="s">
        <v>41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5</v>
      </c>
      <c r="AN4006" s="4">
        <v>4</v>
      </c>
    </row>
    <row r="4007" spans="1:40" ht="15" customHeight="1" x14ac:dyDescent="0.25">
      <c r="A4007" s="4" t="str">
        <f>EB[[#This Row],[unit]] &amp; "#" &amp; EB[[#This Row],[indic_nrg]] &amp; "#" &amp; EB[[#This Row],[product]] &amp; "#" &amp; EB[[#This Row],[geo]]</f>
        <v>TJ#B_102020#4200#CZ</v>
      </c>
      <c r="B4007" s="4" t="str">
        <f>VLOOKUP(EB[[#This Row],[product]],KS_DB[[product]:[KS]],5,FALSE)</f>
        <v>gas</v>
      </c>
      <c r="C4007" s="4" t="str">
        <f>VLOOKUP(EB[[#This Row],[product]],KS_DB[[product]:[KS]],6,FALSE)</f>
        <v>gas</v>
      </c>
      <c r="D4007" s="4">
        <f>VLOOKUP(EB[[#This Row],[product]],Carriers[],4,FALSE)</f>
        <v>0</v>
      </c>
      <c r="E4007" s="4">
        <f>VLOOKUP(EB[[#This Row],[indic_nrg]],Indicators[],4,FALSE)</f>
        <v>0</v>
      </c>
      <c r="F4007" s="4">
        <f>IFERROR(VLOOKUP(EB[[#This Row],[Source_carrier]],KS_DB[[product]:[KS]],6,FALSE),0)</f>
        <v>0</v>
      </c>
      <c r="G4007" s="4" t="s">
        <v>34</v>
      </c>
      <c r="H4007" s="4" t="s">
        <v>675</v>
      </c>
      <c r="I4007" s="4" t="s">
        <v>87</v>
      </c>
      <c r="J4007" s="4" t="s">
        <v>37</v>
      </c>
      <c r="K4007" s="4" t="s">
        <v>676</v>
      </c>
      <c r="L4007" s="4" t="s">
        <v>39</v>
      </c>
      <c r="M4007" s="4" t="s">
        <v>88</v>
      </c>
      <c r="N4007" s="4" t="s">
        <v>41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0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</row>
    <row r="4008" spans="1:40" ht="15" customHeight="1" x14ac:dyDescent="0.25">
      <c r="A4008" s="4" t="str">
        <f>EB[[#This Row],[unit]] &amp; "#" &amp; EB[[#This Row],[indic_nrg]] &amp; "#" &amp; EB[[#This Row],[product]] &amp; "#" &amp; EB[[#This Row],[geo]]</f>
        <v>TJ#B_102020#4210#CZ</v>
      </c>
      <c r="B4008" s="4" t="str">
        <f>VLOOKUP(EB[[#This Row],[product]],KS_DB[[product]:[KS]],5,FALSE)</f>
        <v>gas</v>
      </c>
      <c r="C4008" s="4" t="str">
        <f>VLOOKUP(EB[[#This Row],[product]],KS_DB[[product]:[KS]],6,FALSE)</f>
        <v>gas</v>
      </c>
      <c r="D4008" s="4">
        <f>VLOOKUP(EB[[#This Row],[product]],Carriers[],4,FALSE)</f>
        <v>1</v>
      </c>
      <c r="E4008" s="4">
        <f>VLOOKUP(EB[[#This Row],[indic_nrg]],Indicators[],4,FALSE)</f>
        <v>0</v>
      </c>
      <c r="F4008" s="4">
        <f>IFERROR(VLOOKUP(EB[[#This Row],[Source_carrier]],KS_DB[[product]:[KS]],6,FALSE),0)</f>
        <v>0</v>
      </c>
      <c r="G4008" s="4" t="s">
        <v>34</v>
      </c>
      <c r="H4008" s="4" t="s">
        <v>675</v>
      </c>
      <c r="I4008" s="4" t="s">
        <v>89</v>
      </c>
      <c r="J4008" s="4" t="s">
        <v>37</v>
      </c>
      <c r="K4008" s="4" t="s">
        <v>676</v>
      </c>
      <c r="L4008" s="4" t="s">
        <v>39</v>
      </c>
      <c r="M4008" s="4" t="s">
        <v>90</v>
      </c>
      <c r="N4008" s="4" t="s">
        <v>41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</row>
    <row r="4009" spans="1:40" ht="15" customHeight="1" x14ac:dyDescent="0.25">
      <c r="A4009" s="4" t="str">
        <f>EB[[#This Row],[unit]] &amp; "#" &amp; EB[[#This Row],[indic_nrg]] &amp; "#" &amp; EB[[#This Row],[product]] &amp; "#" &amp; EB[[#This Row],[geo]]</f>
        <v>TJ#B_102020#4220#CZ</v>
      </c>
      <c r="B4009" s="4" t="str">
        <f>VLOOKUP(EB[[#This Row],[product]],KS_DB[[product]:[KS]],5,FALSE)</f>
        <v>gas</v>
      </c>
      <c r="C4009" s="4" t="str">
        <f>VLOOKUP(EB[[#This Row],[product]],KS_DB[[product]:[KS]],6,FALSE)</f>
        <v>gas</v>
      </c>
      <c r="D4009" s="4">
        <f>VLOOKUP(EB[[#This Row],[product]],Carriers[],4,FALSE)</f>
        <v>1</v>
      </c>
      <c r="E4009" s="4">
        <f>VLOOKUP(EB[[#This Row],[indic_nrg]],Indicators[],4,FALSE)</f>
        <v>0</v>
      </c>
      <c r="F4009" s="4">
        <f>IFERROR(VLOOKUP(EB[[#This Row],[Source_carrier]],KS_DB[[product]:[KS]],6,FALSE),0)</f>
        <v>0</v>
      </c>
      <c r="G4009" s="4" t="s">
        <v>34</v>
      </c>
      <c r="H4009" s="4" t="s">
        <v>675</v>
      </c>
      <c r="I4009" s="4" t="s">
        <v>91</v>
      </c>
      <c r="J4009" s="4" t="s">
        <v>37</v>
      </c>
      <c r="K4009" s="4" t="s">
        <v>676</v>
      </c>
      <c r="L4009" s="4" t="s">
        <v>39</v>
      </c>
      <c r="M4009" s="4" t="s">
        <v>92</v>
      </c>
      <c r="N4009" s="4" t="s">
        <v>41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4">
        <v>0</v>
      </c>
    </row>
    <row r="4010" spans="1:40" ht="15" customHeight="1" x14ac:dyDescent="0.25">
      <c r="A4010" s="4" t="str">
        <f>EB[[#This Row],[unit]] &amp; "#" &amp; EB[[#This Row],[indic_nrg]] &amp; "#" &amp; EB[[#This Row],[product]] &amp; "#" &amp; EB[[#This Row],[geo]]</f>
        <v>TJ#B_102020#4230#CZ</v>
      </c>
      <c r="B4010" s="4" t="str">
        <f>VLOOKUP(EB[[#This Row],[product]],KS_DB[[product]:[KS]],5,FALSE)</f>
        <v>gas</v>
      </c>
      <c r="C4010" s="4" t="str">
        <f>VLOOKUP(EB[[#This Row],[product]],KS_DB[[product]:[KS]],6,FALSE)</f>
        <v>gas</v>
      </c>
      <c r="D4010" s="4">
        <f>VLOOKUP(EB[[#This Row],[product]],Carriers[],4,FALSE)</f>
        <v>1</v>
      </c>
      <c r="E4010" s="4">
        <f>VLOOKUP(EB[[#This Row],[indic_nrg]],Indicators[],4,FALSE)</f>
        <v>0</v>
      </c>
      <c r="F4010" s="4">
        <f>IFERROR(VLOOKUP(EB[[#This Row],[Source_carrier]],KS_DB[[product]:[KS]],6,FALSE),0)</f>
        <v>0</v>
      </c>
      <c r="G4010" s="4" t="s">
        <v>34</v>
      </c>
      <c r="H4010" s="4" t="s">
        <v>675</v>
      </c>
      <c r="I4010" s="4" t="s">
        <v>93</v>
      </c>
      <c r="J4010" s="4" t="s">
        <v>37</v>
      </c>
      <c r="K4010" s="4" t="s">
        <v>676</v>
      </c>
      <c r="L4010" s="4" t="s">
        <v>39</v>
      </c>
      <c r="M4010" s="4" t="s">
        <v>94</v>
      </c>
      <c r="N4010" s="4" t="s">
        <v>41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</v>
      </c>
      <c r="Y4010" s="4">
        <v>0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</row>
    <row r="4011" spans="1:40" ht="15" customHeight="1" x14ac:dyDescent="0.25">
      <c r="A4011" s="4" t="str">
        <f>EB[[#This Row],[unit]] &amp; "#" &amp; EB[[#This Row],[indic_nrg]] &amp; "#" &amp; EB[[#This Row],[product]] &amp; "#" &amp; EB[[#This Row],[geo]]</f>
        <v>TJ#B_102020#4240#CZ</v>
      </c>
      <c r="B4011" s="4" t="str">
        <f>VLOOKUP(EB[[#This Row],[product]],KS_DB[[product]:[KS]],5,FALSE)</f>
        <v>gas</v>
      </c>
      <c r="C4011" s="4" t="str">
        <f>VLOOKUP(EB[[#This Row],[product]],KS_DB[[product]:[KS]],6,FALSE)</f>
        <v>gas</v>
      </c>
      <c r="D4011" s="4">
        <f>VLOOKUP(EB[[#This Row],[product]],Carriers[],4,FALSE)</f>
        <v>1</v>
      </c>
      <c r="E4011" s="4">
        <f>VLOOKUP(EB[[#This Row],[indic_nrg]],Indicators[],4,FALSE)</f>
        <v>0</v>
      </c>
      <c r="F4011" s="4">
        <f>IFERROR(VLOOKUP(EB[[#This Row],[Source_carrier]],KS_DB[[product]:[KS]],6,FALSE),0)</f>
        <v>0</v>
      </c>
      <c r="G4011" s="4" t="s">
        <v>34</v>
      </c>
      <c r="H4011" s="4" t="s">
        <v>675</v>
      </c>
      <c r="I4011" s="4" t="s">
        <v>95</v>
      </c>
      <c r="J4011" s="4" t="s">
        <v>37</v>
      </c>
      <c r="K4011" s="4" t="s">
        <v>676</v>
      </c>
      <c r="L4011" s="4" t="s">
        <v>39</v>
      </c>
      <c r="M4011" s="4" t="s">
        <v>96</v>
      </c>
      <c r="N4011" s="4" t="s">
        <v>41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</row>
    <row r="4012" spans="1:40" ht="15" customHeight="1" x14ac:dyDescent="0.25">
      <c r="A4012" s="4" t="str">
        <f>EB[[#This Row],[unit]] &amp; "#" &amp; EB[[#This Row],[indic_nrg]] &amp; "#" &amp; EB[[#This Row],[product]] &amp; "#" &amp; EB[[#This Row],[geo]]</f>
        <v>TJ#B_102020#5200#CZ</v>
      </c>
      <c r="B4012" s="4" t="str">
        <f>VLOOKUP(EB[[#This Row],[product]],KS_DB[[product]:[KS]],5,FALSE)</f>
        <v>heat</v>
      </c>
      <c r="C4012" s="4" t="str">
        <f>VLOOKUP(EB[[#This Row],[product]],KS_DB[[product]:[KS]],6,FALSE)</f>
        <v>heat</v>
      </c>
      <c r="D4012" s="4">
        <f>VLOOKUP(EB[[#This Row],[product]],Carriers[],4,FALSE)</f>
        <v>1</v>
      </c>
      <c r="E4012" s="4">
        <f>VLOOKUP(EB[[#This Row],[indic_nrg]],Indicators[],4,FALSE)</f>
        <v>0</v>
      </c>
      <c r="F4012" s="4">
        <f>IFERROR(VLOOKUP(EB[[#This Row],[Source_carrier]],KS_DB[[product]:[KS]],6,FALSE),0)</f>
        <v>0</v>
      </c>
      <c r="G4012" s="4" t="s">
        <v>34</v>
      </c>
      <c r="H4012" s="4" t="s">
        <v>675</v>
      </c>
      <c r="I4012" s="4" t="s">
        <v>97</v>
      </c>
      <c r="J4012" s="4" t="s">
        <v>37</v>
      </c>
      <c r="K4012" s="4" t="s">
        <v>676</v>
      </c>
      <c r="L4012" s="4" t="s">
        <v>39</v>
      </c>
      <c r="M4012" s="4" t="s">
        <v>98</v>
      </c>
      <c r="N4012" s="4" t="s">
        <v>41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0</v>
      </c>
      <c r="Y4012" s="4">
        <v>0</v>
      </c>
      <c r="Z4012" s="4">
        <v>0</v>
      </c>
      <c r="AA4012" s="4">
        <v>0</v>
      </c>
      <c r="AB4012" s="4">
        <v>0</v>
      </c>
      <c r="AC4012" s="4">
        <v>2</v>
      </c>
      <c r="AD4012" s="4">
        <v>1</v>
      </c>
      <c r="AE4012" s="4">
        <v>1</v>
      </c>
      <c r="AF4012" s="4">
        <v>1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</row>
    <row r="4013" spans="1:40" ht="15" customHeight="1" x14ac:dyDescent="0.25">
      <c r="A4013" s="4" t="str">
        <f>EB[[#This Row],[unit]] &amp; "#" &amp; EB[[#This Row],[indic_nrg]] &amp; "#" &amp; EB[[#This Row],[product]] &amp; "#" &amp; EB[[#This Row],[geo]]</f>
        <v>TJ#B_102020#5500#CZ</v>
      </c>
      <c r="B4013" s="4" t="str">
        <f>VLOOKUP(EB[[#This Row],[product]],KS_DB[[product]:[KS]],5,FALSE)</f>
        <v>RES</v>
      </c>
      <c r="C4013" s="4" t="str">
        <f>VLOOKUP(EB[[#This Row],[product]],KS_DB[[product]:[KS]],6,FALSE)</f>
        <v>RES</v>
      </c>
      <c r="D4013" s="4">
        <f>VLOOKUP(EB[[#This Row],[product]],Carriers[],4,FALSE)</f>
        <v>0</v>
      </c>
      <c r="E4013" s="4">
        <f>VLOOKUP(EB[[#This Row],[indic_nrg]],Indicators[],4,FALSE)</f>
        <v>0</v>
      </c>
      <c r="F4013" s="4">
        <f>IFERROR(VLOOKUP(EB[[#This Row],[Source_carrier]],KS_DB[[product]:[KS]],6,FALSE),0)</f>
        <v>0</v>
      </c>
      <c r="G4013" s="4" t="s">
        <v>34</v>
      </c>
      <c r="H4013" s="4" t="s">
        <v>675</v>
      </c>
      <c r="I4013" s="4" t="s">
        <v>99</v>
      </c>
      <c r="J4013" s="4" t="s">
        <v>37</v>
      </c>
      <c r="K4013" s="4" t="s">
        <v>676</v>
      </c>
      <c r="L4013" s="4" t="s">
        <v>39</v>
      </c>
      <c r="M4013" s="4" t="s">
        <v>100</v>
      </c>
      <c r="N4013" s="4" t="s">
        <v>41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</v>
      </c>
      <c r="Y4013" s="4">
        <v>0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</row>
    <row r="4014" spans="1:40" ht="15" customHeight="1" x14ac:dyDescent="0.25">
      <c r="A4014" s="4" t="str">
        <f>EB[[#This Row],[unit]] &amp; "#" &amp; EB[[#This Row],[indic_nrg]] &amp; "#" &amp; EB[[#This Row],[product]] &amp; "#" &amp; EB[[#This Row],[geo]]</f>
        <v>TJ#B_102020#5532#CZ</v>
      </c>
      <c r="B4014" s="4" t="str">
        <f>VLOOKUP(EB[[#This Row],[product]],KS_DB[[product]:[KS]],5,FALSE)</f>
        <v>RES</v>
      </c>
      <c r="C4014" s="4" t="str">
        <f>VLOOKUP(EB[[#This Row],[product]],KS_DB[[product]:[KS]],6,FALSE)</f>
        <v>RES</v>
      </c>
      <c r="D4014" s="4">
        <f>VLOOKUP(EB[[#This Row],[product]],Carriers[],4,FALSE)</f>
        <v>1</v>
      </c>
      <c r="E4014" s="4">
        <f>VLOOKUP(EB[[#This Row],[indic_nrg]],Indicators[],4,FALSE)</f>
        <v>0</v>
      </c>
      <c r="F4014" s="4">
        <f>IFERROR(VLOOKUP(EB[[#This Row],[Source_carrier]],KS_DB[[product]:[KS]],6,FALSE),0)</f>
        <v>0</v>
      </c>
      <c r="G4014" s="4" t="s">
        <v>34</v>
      </c>
      <c r="H4014" s="4" t="s">
        <v>675</v>
      </c>
      <c r="I4014" s="4" t="s">
        <v>101</v>
      </c>
      <c r="J4014" s="4" t="s">
        <v>37</v>
      </c>
      <c r="K4014" s="4" t="s">
        <v>676</v>
      </c>
      <c r="L4014" s="4" t="s">
        <v>39</v>
      </c>
      <c r="M4014" s="4" t="s">
        <v>102</v>
      </c>
      <c r="N4014" s="4" t="s">
        <v>41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</row>
    <row r="4015" spans="1:40" ht="15" customHeight="1" x14ac:dyDescent="0.25">
      <c r="A4015" s="4" t="str">
        <f>EB[[#This Row],[unit]] &amp; "#" &amp; EB[[#This Row],[indic_nrg]] &amp; "#" &amp; EB[[#This Row],[product]] &amp; "#" &amp; EB[[#This Row],[geo]]</f>
        <v>TJ#B_102020#5540#CZ</v>
      </c>
      <c r="B4015" s="4" t="str">
        <f>VLOOKUP(EB[[#This Row],[product]],KS_DB[[product]:[KS]],5,FALSE)</f>
        <v>biomass</v>
      </c>
      <c r="C4015" s="4" t="str">
        <f>VLOOKUP(EB[[#This Row],[product]],KS_DB[[product]:[KS]],6,FALSE)</f>
        <v>biomass</v>
      </c>
      <c r="D4015" s="4">
        <f>VLOOKUP(EB[[#This Row],[product]],Carriers[],4,FALSE)</f>
        <v>0</v>
      </c>
      <c r="E4015" s="4">
        <f>VLOOKUP(EB[[#This Row],[indic_nrg]],Indicators[],4,FALSE)</f>
        <v>0</v>
      </c>
      <c r="F4015" s="4">
        <f>IFERROR(VLOOKUP(EB[[#This Row],[Source_carrier]],KS_DB[[product]:[KS]],6,FALSE),0)</f>
        <v>0</v>
      </c>
      <c r="G4015" s="4" t="s">
        <v>34</v>
      </c>
      <c r="H4015" s="4" t="s">
        <v>675</v>
      </c>
      <c r="I4015" s="4" t="s">
        <v>103</v>
      </c>
      <c r="J4015" s="4" t="s">
        <v>37</v>
      </c>
      <c r="K4015" s="4" t="s">
        <v>676</v>
      </c>
      <c r="L4015" s="4" t="s">
        <v>39</v>
      </c>
      <c r="M4015" s="4" t="s">
        <v>104</v>
      </c>
      <c r="N4015" s="4" t="s">
        <v>41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</row>
    <row r="4016" spans="1:40" ht="15" customHeight="1" x14ac:dyDescent="0.25">
      <c r="A4016" s="4" t="str">
        <f>EB[[#This Row],[unit]] &amp; "#" &amp; EB[[#This Row],[indic_nrg]] &amp; "#" &amp; EB[[#This Row],[product]] &amp; "#" &amp; EB[[#This Row],[geo]]</f>
        <v>TJ#B_102020#5541#CZ</v>
      </c>
      <c r="B4016" s="4" t="str">
        <f>VLOOKUP(EB[[#This Row],[product]],KS_DB[[product]:[KS]],5,FALSE)</f>
        <v>biomass</v>
      </c>
      <c r="C4016" s="4" t="str">
        <f>VLOOKUP(EB[[#This Row],[product]],KS_DB[[product]:[KS]],6,FALSE)</f>
        <v>biomass</v>
      </c>
      <c r="D4016" s="4">
        <f>VLOOKUP(EB[[#This Row],[product]],Carriers[],4,FALSE)</f>
        <v>1</v>
      </c>
      <c r="E4016" s="4">
        <f>VLOOKUP(EB[[#This Row],[indic_nrg]],Indicators[],4,FALSE)</f>
        <v>0</v>
      </c>
      <c r="F4016" s="4">
        <f>IFERROR(VLOOKUP(EB[[#This Row],[Source_carrier]],KS_DB[[product]:[KS]],6,FALSE),0)</f>
        <v>0</v>
      </c>
      <c r="G4016" s="4" t="s">
        <v>34</v>
      </c>
      <c r="H4016" s="4" t="s">
        <v>675</v>
      </c>
      <c r="I4016" s="4" t="s">
        <v>105</v>
      </c>
      <c r="J4016" s="4" t="s">
        <v>37</v>
      </c>
      <c r="K4016" s="4" t="s">
        <v>676</v>
      </c>
      <c r="L4016" s="4" t="s">
        <v>39</v>
      </c>
      <c r="M4016" s="4" t="s">
        <v>106</v>
      </c>
      <c r="N4016" s="4" t="s">
        <v>41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4">
        <v>0</v>
      </c>
      <c r="Y4016" s="4">
        <v>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</row>
    <row r="4017" spans="1:40" ht="15" customHeight="1" x14ac:dyDescent="0.25">
      <c r="A4017" s="4" t="str">
        <f>EB[[#This Row],[unit]] &amp; "#" &amp; EB[[#This Row],[indic_nrg]] &amp; "#" &amp; EB[[#This Row],[product]] &amp; "#" &amp; EB[[#This Row],[geo]]</f>
        <v>TJ#B_102020#5542#CZ</v>
      </c>
      <c r="B4017" s="4" t="str">
        <f>VLOOKUP(EB[[#This Row],[product]],KS_DB[[product]:[KS]],5,FALSE)</f>
        <v>biomass</v>
      </c>
      <c r="C4017" s="4" t="str">
        <f>VLOOKUP(EB[[#This Row],[product]],KS_DB[[product]:[KS]],6,FALSE)</f>
        <v>biomass</v>
      </c>
      <c r="D4017" s="4">
        <f>VLOOKUP(EB[[#This Row],[product]],Carriers[],4,FALSE)</f>
        <v>1</v>
      </c>
      <c r="E4017" s="4">
        <f>VLOOKUP(EB[[#This Row],[indic_nrg]],Indicators[],4,FALSE)</f>
        <v>0</v>
      </c>
      <c r="F4017" s="4">
        <f>IFERROR(VLOOKUP(EB[[#This Row],[Source_carrier]],KS_DB[[product]:[KS]],6,FALSE),0)</f>
        <v>0</v>
      </c>
      <c r="G4017" s="4" t="s">
        <v>34</v>
      </c>
      <c r="H4017" s="4" t="s">
        <v>675</v>
      </c>
      <c r="I4017" s="4" t="s">
        <v>107</v>
      </c>
      <c r="J4017" s="4" t="s">
        <v>37</v>
      </c>
      <c r="K4017" s="4" t="s">
        <v>676</v>
      </c>
      <c r="L4017" s="4" t="s">
        <v>39</v>
      </c>
      <c r="M4017" s="4" t="s">
        <v>108</v>
      </c>
      <c r="N4017" s="4" t="s">
        <v>41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</v>
      </c>
      <c r="Y4017" s="4">
        <v>0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</row>
    <row r="4018" spans="1:40" ht="15" customHeight="1" x14ac:dyDescent="0.25">
      <c r="A4018" s="4" t="str">
        <f>EB[[#This Row],[unit]] &amp; "#" &amp; EB[[#This Row],[indic_nrg]] &amp; "#" &amp; EB[[#This Row],[product]] &amp; "#" &amp; EB[[#This Row],[geo]]</f>
        <v>TJ#B_102020#55431#CZ</v>
      </c>
      <c r="B4018" s="4" t="str">
        <f>VLOOKUP(EB[[#This Row],[product]],KS_DB[[product]:[KS]],5,FALSE)</f>
        <v>biomass</v>
      </c>
      <c r="C4018" s="4" t="str">
        <f>VLOOKUP(EB[[#This Row],[product]],KS_DB[[product]:[KS]],6,FALSE)</f>
        <v>biomass</v>
      </c>
      <c r="D4018" s="4">
        <f>VLOOKUP(EB[[#This Row],[product]],Carriers[],4,FALSE)</f>
        <v>1</v>
      </c>
      <c r="E4018" s="4">
        <f>VLOOKUP(EB[[#This Row],[indic_nrg]],Indicators[],4,FALSE)</f>
        <v>0</v>
      </c>
      <c r="F4018" s="4">
        <f>IFERROR(VLOOKUP(EB[[#This Row],[Source_carrier]],KS_DB[[product]:[KS]],6,FALSE),0)</f>
        <v>0</v>
      </c>
      <c r="G4018" s="4" t="s">
        <v>34</v>
      </c>
      <c r="H4018" s="4" t="s">
        <v>675</v>
      </c>
      <c r="I4018" s="4" t="s">
        <v>109</v>
      </c>
      <c r="J4018" s="4" t="s">
        <v>37</v>
      </c>
      <c r="K4018" s="4" t="s">
        <v>676</v>
      </c>
      <c r="L4018" s="4" t="s">
        <v>39</v>
      </c>
      <c r="M4018" s="4" t="s">
        <v>110</v>
      </c>
      <c r="N4018" s="4" t="s">
        <v>41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</row>
    <row r="4019" spans="1:40" ht="15" customHeight="1" x14ac:dyDescent="0.25">
      <c r="A4019" s="4" t="str">
        <f>EB[[#This Row],[unit]] &amp; "#" &amp; EB[[#This Row],[indic_nrg]] &amp; "#" &amp; EB[[#This Row],[product]] &amp; "#" &amp; EB[[#This Row],[geo]]</f>
        <v>TJ#B_102020#55432#CZ</v>
      </c>
      <c r="B4019" s="4" t="str">
        <f>VLOOKUP(EB[[#This Row],[product]],KS_DB[[product]:[KS]],5,FALSE)</f>
        <v>biomass</v>
      </c>
      <c r="C4019" s="4" t="str">
        <f>VLOOKUP(EB[[#This Row],[product]],KS_DB[[product]:[KS]],6,FALSE)</f>
        <v>biomass</v>
      </c>
      <c r="D4019" s="4">
        <f>VLOOKUP(EB[[#This Row],[product]],Carriers[],4,FALSE)</f>
        <v>1</v>
      </c>
      <c r="E4019" s="4">
        <f>VLOOKUP(EB[[#This Row],[indic_nrg]],Indicators[],4,FALSE)</f>
        <v>0</v>
      </c>
      <c r="F4019" s="4">
        <f>IFERROR(VLOOKUP(EB[[#This Row],[Source_carrier]],KS_DB[[product]:[KS]],6,FALSE),0)</f>
        <v>0</v>
      </c>
      <c r="G4019" s="4" t="s">
        <v>34</v>
      </c>
      <c r="H4019" s="4" t="s">
        <v>675</v>
      </c>
      <c r="I4019" s="4" t="s">
        <v>111</v>
      </c>
      <c r="J4019" s="4" t="s">
        <v>37</v>
      </c>
      <c r="K4019" s="4" t="s">
        <v>676</v>
      </c>
      <c r="L4019" s="4" t="s">
        <v>39</v>
      </c>
      <c r="M4019" s="4" t="s">
        <v>112</v>
      </c>
      <c r="N4019" s="4" t="s">
        <v>41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</row>
    <row r="4020" spans="1:40" ht="15" customHeight="1" x14ac:dyDescent="0.25">
      <c r="A4020" s="4" t="str">
        <f>EB[[#This Row],[unit]] &amp; "#" &amp; EB[[#This Row],[indic_nrg]] &amp; "#" &amp; EB[[#This Row],[product]] &amp; "#" &amp; EB[[#This Row],[geo]]</f>
        <v>TJ#B_102020#5544#CZ</v>
      </c>
      <c r="B4020" s="4" t="str">
        <f>VLOOKUP(EB[[#This Row],[product]],KS_DB[[product]:[KS]],5,FALSE)</f>
        <v>biomass</v>
      </c>
      <c r="C4020" s="4" t="str">
        <f>VLOOKUP(EB[[#This Row],[product]],KS_DB[[product]:[KS]],6,FALSE)</f>
        <v>biomass</v>
      </c>
      <c r="D4020" s="4">
        <f>VLOOKUP(EB[[#This Row],[product]],Carriers[],4,FALSE)</f>
        <v>1</v>
      </c>
      <c r="E4020" s="4">
        <f>VLOOKUP(EB[[#This Row],[indic_nrg]],Indicators[],4,FALSE)</f>
        <v>0</v>
      </c>
      <c r="F4020" s="4">
        <f>IFERROR(VLOOKUP(EB[[#This Row],[Source_carrier]],KS_DB[[product]:[KS]],6,FALSE),0)</f>
        <v>0</v>
      </c>
      <c r="G4020" s="4" t="s">
        <v>34</v>
      </c>
      <c r="H4020" s="4" t="s">
        <v>675</v>
      </c>
      <c r="I4020" s="4" t="s">
        <v>113</v>
      </c>
      <c r="J4020" s="4" t="s">
        <v>37</v>
      </c>
      <c r="K4020" s="4" t="s">
        <v>676</v>
      </c>
      <c r="L4020" s="4" t="s">
        <v>39</v>
      </c>
      <c r="M4020" s="4" t="s">
        <v>114</v>
      </c>
      <c r="N4020" s="4" t="s">
        <v>41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</v>
      </c>
      <c r="Y4020" s="4">
        <v>0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4">
        <v>0</v>
      </c>
    </row>
    <row r="4021" spans="1:40" ht="15" customHeight="1" x14ac:dyDescent="0.25">
      <c r="A4021" s="4" t="str">
        <f>EB[[#This Row],[unit]] &amp; "#" &amp; EB[[#This Row],[indic_nrg]] &amp; "#" &amp; EB[[#This Row],[product]] &amp; "#" &amp; EB[[#This Row],[geo]]</f>
        <v>TJ#B_102020#5545#CZ</v>
      </c>
      <c r="B4021" s="4" t="str">
        <f>VLOOKUP(EB[[#This Row],[product]],KS_DB[[product]:[KS]],5,FALSE)</f>
        <v>biomass</v>
      </c>
      <c r="C4021" s="4" t="str">
        <f>VLOOKUP(EB[[#This Row],[product]],KS_DB[[product]:[KS]],6,FALSE)</f>
        <v>biomass</v>
      </c>
      <c r="D4021" s="4">
        <f>VLOOKUP(EB[[#This Row],[product]],Carriers[],4,FALSE)</f>
        <v>0</v>
      </c>
      <c r="E4021" s="4">
        <f>VLOOKUP(EB[[#This Row],[indic_nrg]],Indicators[],4,FALSE)</f>
        <v>0</v>
      </c>
      <c r="F4021" s="4">
        <f>IFERROR(VLOOKUP(EB[[#This Row],[Source_carrier]],KS_DB[[product]:[KS]],6,FALSE),0)</f>
        <v>0</v>
      </c>
      <c r="G4021" s="4" t="s">
        <v>34</v>
      </c>
      <c r="H4021" s="4" t="s">
        <v>675</v>
      </c>
      <c r="I4021" s="4" t="s">
        <v>115</v>
      </c>
      <c r="J4021" s="4" t="s">
        <v>37</v>
      </c>
      <c r="K4021" s="4" t="s">
        <v>676</v>
      </c>
      <c r="L4021" s="4" t="s">
        <v>39</v>
      </c>
      <c r="M4021" s="4" t="s">
        <v>116</v>
      </c>
      <c r="N4021" s="4" t="s">
        <v>41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</row>
    <row r="4022" spans="1:40" ht="15" customHeight="1" x14ac:dyDescent="0.25">
      <c r="A4022" s="4" t="str">
        <f>EB[[#This Row],[unit]] &amp; "#" &amp; EB[[#This Row],[indic_nrg]] &amp; "#" &amp; EB[[#This Row],[product]] &amp; "#" &amp; EB[[#This Row],[geo]]</f>
        <v>TJ#B_102020#5546#CZ</v>
      </c>
      <c r="B4022" s="4" t="str">
        <f>VLOOKUP(EB[[#This Row],[product]],KS_DB[[product]:[KS]],5,FALSE)</f>
        <v>biomass</v>
      </c>
      <c r="C4022" s="4" t="str">
        <f>VLOOKUP(EB[[#This Row],[product]],KS_DB[[product]:[KS]],6,FALSE)</f>
        <v>biomass</v>
      </c>
      <c r="D4022" s="4">
        <f>VLOOKUP(EB[[#This Row],[product]],Carriers[],4,FALSE)</f>
        <v>1</v>
      </c>
      <c r="E4022" s="4">
        <f>VLOOKUP(EB[[#This Row],[indic_nrg]],Indicators[],4,FALSE)</f>
        <v>0</v>
      </c>
      <c r="F4022" s="4">
        <f>IFERROR(VLOOKUP(EB[[#This Row],[Source_carrier]],KS_DB[[product]:[KS]],6,FALSE),0)</f>
        <v>0</v>
      </c>
      <c r="G4022" s="4" t="s">
        <v>34</v>
      </c>
      <c r="H4022" s="4" t="s">
        <v>675</v>
      </c>
      <c r="I4022" s="4" t="s">
        <v>117</v>
      </c>
      <c r="J4022" s="4" t="s">
        <v>37</v>
      </c>
      <c r="K4022" s="4" t="s">
        <v>676</v>
      </c>
      <c r="L4022" s="4" t="s">
        <v>39</v>
      </c>
      <c r="M4022" s="4" t="s">
        <v>118</v>
      </c>
      <c r="N4022" s="4" t="s">
        <v>41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  <c r="Y4022" s="4">
        <v>0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</row>
    <row r="4023" spans="1:40" ht="15" customHeight="1" x14ac:dyDescent="0.25">
      <c r="A4023" s="4" t="str">
        <f>EB[[#This Row],[unit]] &amp; "#" &amp; EB[[#This Row],[indic_nrg]] &amp; "#" &amp; EB[[#This Row],[product]] &amp; "#" &amp; EB[[#This Row],[geo]]</f>
        <v>TJ#B_102020#5547#CZ</v>
      </c>
      <c r="B4023" s="4" t="str">
        <f>VLOOKUP(EB[[#This Row],[product]],KS_DB[[product]:[KS]],5,FALSE)</f>
        <v>biomass</v>
      </c>
      <c r="C4023" s="4" t="str">
        <f>VLOOKUP(EB[[#This Row],[product]],KS_DB[[product]:[KS]],6,FALSE)</f>
        <v>biomass</v>
      </c>
      <c r="D4023" s="4">
        <f>VLOOKUP(EB[[#This Row],[product]],Carriers[],4,FALSE)</f>
        <v>1</v>
      </c>
      <c r="E4023" s="4">
        <f>VLOOKUP(EB[[#This Row],[indic_nrg]],Indicators[],4,FALSE)</f>
        <v>0</v>
      </c>
      <c r="F4023" s="4">
        <f>IFERROR(VLOOKUP(EB[[#This Row],[Source_carrier]],KS_DB[[product]:[KS]],6,FALSE),0)</f>
        <v>0</v>
      </c>
      <c r="G4023" s="4" t="s">
        <v>34</v>
      </c>
      <c r="H4023" s="4" t="s">
        <v>675</v>
      </c>
      <c r="I4023" s="4" t="s">
        <v>119</v>
      </c>
      <c r="J4023" s="4" t="s">
        <v>37</v>
      </c>
      <c r="K4023" s="4" t="s">
        <v>676</v>
      </c>
      <c r="L4023" s="4" t="s">
        <v>39</v>
      </c>
      <c r="M4023" s="4" t="s">
        <v>120</v>
      </c>
      <c r="N4023" s="4" t="s">
        <v>41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0</v>
      </c>
      <c r="Y4023" s="4">
        <v>0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</row>
    <row r="4024" spans="1:40" ht="15" customHeight="1" x14ac:dyDescent="0.25">
      <c r="A4024" s="4" t="str">
        <f>EB[[#This Row],[unit]] &amp; "#" &amp; EB[[#This Row],[indic_nrg]] &amp; "#" &amp; EB[[#This Row],[product]] &amp; "#" &amp; EB[[#This Row],[geo]]</f>
        <v>TJ#B_102020#5548#CZ</v>
      </c>
      <c r="B4024" s="4" t="str">
        <f>VLOOKUP(EB[[#This Row],[product]],KS_DB[[product]:[KS]],5,FALSE)</f>
        <v>biomass</v>
      </c>
      <c r="C4024" s="4" t="str">
        <f>VLOOKUP(EB[[#This Row],[product]],KS_DB[[product]:[KS]],6,FALSE)</f>
        <v>biomass</v>
      </c>
      <c r="D4024" s="4">
        <f>VLOOKUP(EB[[#This Row],[product]],Carriers[],4,FALSE)</f>
        <v>1</v>
      </c>
      <c r="E4024" s="4">
        <f>VLOOKUP(EB[[#This Row],[indic_nrg]],Indicators[],4,FALSE)</f>
        <v>0</v>
      </c>
      <c r="F4024" s="4">
        <f>IFERROR(VLOOKUP(EB[[#This Row],[Source_carrier]],KS_DB[[product]:[KS]],6,FALSE),0)</f>
        <v>0</v>
      </c>
      <c r="G4024" s="4" t="s">
        <v>34</v>
      </c>
      <c r="H4024" s="4" t="s">
        <v>675</v>
      </c>
      <c r="I4024" s="4" t="s">
        <v>121</v>
      </c>
      <c r="J4024" s="4" t="s">
        <v>37</v>
      </c>
      <c r="K4024" s="4" t="s">
        <v>676</v>
      </c>
      <c r="L4024" s="4" t="s">
        <v>39</v>
      </c>
      <c r="M4024" s="4" t="s">
        <v>122</v>
      </c>
      <c r="N4024" s="4" t="s">
        <v>41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</row>
    <row r="4025" spans="1:40" ht="15" customHeight="1" x14ac:dyDescent="0.25">
      <c r="A4025" s="4" t="str">
        <f>EB[[#This Row],[unit]] &amp; "#" &amp; EB[[#This Row],[indic_nrg]] &amp; "#" &amp; EB[[#This Row],[product]] &amp; "#" &amp; EB[[#This Row],[geo]]</f>
        <v>TJ#B_102020#5549#CZ</v>
      </c>
      <c r="B4025" s="4" t="str">
        <f>VLOOKUP(EB[[#This Row],[product]],KS_DB[[product]:[KS]],5,FALSE)</f>
        <v>biomass</v>
      </c>
      <c r="C4025" s="4" t="str">
        <f>VLOOKUP(EB[[#This Row],[product]],KS_DB[[product]:[KS]],6,FALSE)</f>
        <v>biomass</v>
      </c>
      <c r="D4025" s="4">
        <f>VLOOKUP(EB[[#This Row],[product]],Carriers[],4,FALSE)</f>
        <v>1</v>
      </c>
      <c r="E4025" s="4">
        <f>VLOOKUP(EB[[#This Row],[indic_nrg]],Indicators[],4,FALSE)</f>
        <v>0</v>
      </c>
      <c r="F4025" s="4">
        <f>IFERROR(VLOOKUP(EB[[#This Row],[Source_carrier]],KS_DB[[product]:[KS]],6,FALSE),0)</f>
        <v>0</v>
      </c>
      <c r="G4025" s="4" t="s">
        <v>34</v>
      </c>
      <c r="H4025" s="4" t="s">
        <v>675</v>
      </c>
      <c r="I4025" s="4" t="s">
        <v>123</v>
      </c>
      <c r="J4025" s="4" t="s">
        <v>37</v>
      </c>
      <c r="K4025" s="4" t="s">
        <v>676</v>
      </c>
      <c r="L4025" s="4" t="s">
        <v>39</v>
      </c>
      <c r="M4025" s="4" t="s">
        <v>124</v>
      </c>
      <c r="N4025" s="4" t="s">
        <v>41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</row>
    <row r="4026" spans="1:40" ht="15" customHeight="1" x14ac:dyDescent="0.25">
      <c r="A4026" s="4" t="str">
        <f>EB[[#This Row],[unit]] &amp; "#" &amp; EB[[#This Row],[indic_nrg]] &amp; "#" &amp; EB[[#This Row],[product]] &amp; "#" &amp; EB[[#This Row],[geo]]</f>
        <v>TJ#B_102020#5550#CZ</v>
      </c>
      <c r="B4026" s="4" t="str">
        <f>VLOOKUP(EB[[#This Row],[product]],KS_DB[[product]:[KS]],5,FALSE)</f>
        <v>RES</v>
      </c>
      <c r="C4026" s="4" t="str">
        <f>VLOOKUP(EB[[#This Row],[product]],KS_DB[[product]:[KS]],6,FALSE)</f>
        <v>RES</v>
      </c>
      <c r="D4026" s="4">
        <f>VLOOKUP(EB[[#This Row],[product]],Carriers[],4,FALSE)</f>
        <v>1</v>
      </c>
      <c r="E4026" s="4">
        <f>VLOOKUP(EB[[#This Row],[indic_nrg]],Indicators[],4,FALSE)</f>
        <v>0</v>
      </c>
      <c r="F4026" s="4">
        <f>IFERROR(VLOOKUP(EB[[#This Row],[Source_carrier]],KS_DB[[product]:[KS]],6,FALSE),0)</f>
        <v>0</v>
      </c>
      <c r="G4026" s="4" t="s">
        <v>34</v>
      </c>
      <c r="H4026" s="4" t="s">
        <v>675</v>
      </c>
      <c r="I4026" s="4" t="s">
        <v>125</v>
      </c>
      <c r="J4026" s="4" t="s">
        <v>37</v>
      </c>
      <c r="K4026" s="4" t="s">
        <v>676</v>
      </c>
      <c r="L4026" s="4" t="s">
        <v>39</v>
      </c>
      <c r="M4026" s="4" t="s">
        <v>126</v>
      </c>
      <c r="N4026" s="4" t="s">
        <v>41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</row>
    <row r="4027" spans="1:40" ht="15" customHeight="1" x14ac:dyDescent="0.25">
      <c r="A4027" s="4" t="str">
        <f>EB[[#This Row],[unit]] &amp; "#" &amp; EB[[#This Row],[indic_nrg]] &amp; "#" &amp; EB[[#This Row],[product]] &amp; "#" &amp; EB[[#This Row],[geo]]</f>
        <v>TJ#B_102020#6000#CZ</v>
      </c>
      <c r="B4027" s="4" t="str">
        <f>VLOOKUP(EB[[#This Row],[product]],KS_DB[[product]:[KS]],5,FALSE)</f>
        <v>electricity</v>
      </c>
      <c r="C4027" s="4" t="str">
        <f>VLOOKUP(EB[[#This Row],[product]],KS_DB[[product]:[KS]],6,FALSE)</f>
        <v>electricity</v>
      </c>
      <c r="D4027" s="4">
        <f>VLOOKUP(EB[[#This Row],[product]],Carriers[],4,FALSE)</f>
        <v>1</v>
      </c>
      <c r="E4027" s="4">
        <f>VLOOKUP(EB[[#This Row],[indic_nrg]],Indicators[],4,FALSE)</f>
        <v>0</v>
      </c>
      <c r="F4027" s="4">
        <f>IFERROR(VLOOKUP(EB[[#This Row],[Source_carrier]],KS_DB[[product]:[KS]],6,FALSE),0)</f>
        <v>0</v>
      </c>
      <c r="G4027" s="4" t="s">
        <v>34</v>
      </c>
      <c r="H4027" s="4" t="s">
        <v>675</v>
      </c>
      <c r="I4027" s="4" t="s">
        <v>127</v>
      </c>
      <c r="J4027" s="4" t="s">
        <v>37</v>
      </c>
      <c r="K4027" s="4" t="s">
        <v>676</v>
      </c>
      <c r="L4027" s="4" t="s">
        <v>39</v>
      </c>
      <c r="M4027" s="4" t="s">
        <v>128</v>
      </c>
      <c r="N4027" s="4" t="s">
        <v>41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  <c r="AC4027" s="4">
        <v>40</v>
      </c>
      <c r="AD4027" s="4">
        <v>32</v>
      </c>
      <c r="AE4027" s="4">
        <v>32</v>
      </c>
      <c r="AF4027" s="4">
        <v>32</v>
      </c>
      <c r="AG4027" s="4">
        <v>18</v>
      </c>
      <c r="AH4027" s="4">
        <v>36</v>
      </c>
      <c r="AI4027" s="4">
        <v>29</v>
      </c>
      <c r="AJ4027" s="4">
        <v>29</v>
      </c>
      <c r="AK4027" s="4">
        <v>29</v>
      </c>
      <c r="AL4027" s="4">
        <v>29</v>
      </c>
      <c r="AM4027" s="4">
        <v>29</v>
      </c>
      <c r="AN4027" s="4">
        <v>29</v>
      </c>
    </row>
    <row r="4028" spans="1:40" ht="15" customHeight="1" x14ac:dyDescent="0.25">
      <c r="A4028" s="4" t="str">
        <f>EB[[#This Row],[unit]] &amp; "#" &amp; EB[[#This Row],[indic_nrg]] &amp; "#" &amp; EB[[#This Row],[product]] &amp; "#" &amp; EB[[#This Row],[geo]]</f>
        <v>TJ#B_102020#7100#CZ</v>
      </c>
      <c r="B4028" s="4" t="str">
        <f>VLOOKUP(EB[[#This Row],[product]],KS_DB[[product]:[KS]],5,FALSE)</f>
        <v>other</v>
      </c>
      <c r="C4028" s="4" t="str">
        <f>VLOOKUP(EB[[#This Row],[product]],KS_DB[[product]:[KS]],6,FALSE)</f>
        <v>other</v>
      </c>
      <c r="D4028" s="4">
        <f>VLOOKUP(EB[[#This Row],[product]],Carriers[],4,FALSE)</f>
        <v>1</v>
      </c>
      <c r="E4028" s="4">
        <f>VLOOKUP(EB[[#This Row],[indic_nrg]],Indicators[],4,FALSE)</f>
        <v>0</v>
      </c>
      <c r="F4028" s="4">
        <f>IFERROR(VLOOKUP(EB[[#This Row],[Source_carrier]],KS_DB[[product]:[KS]],6,FALSE),0)</f>
        <v>0</v>
      </c>
      <c r="G4028" s="4" t="s">
        <v>34</v>
      </c>
      <c r="H4028" s="4" t="s">
        <v>675</v>
      </c>
      <c r="I4028" s="4" t="s">
        <v>129</v>
      </c>
      <c r="J4028" s="4" t="s">
        <v>37</v>
      </c>
      <c r="K4028" s="4" t="s">
        <v>676</v>
      </c>
      <c r="L4028" s="4" t="s">
        <v>39</v>
      </c>
      <c r="M4028" s="4" t="s">
        <v>130</v>
      </c>
      <c r="N4028" s="4" t="s">
        <v>41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</row>
    <row r="4029" spans="1:40" ht="15" customHeight="1" x14ac:dyDescent="0.25">
      <c r="A4029" s="4" t="str">
        <f>EB[[#This Row],[unit]] &amp; "#" &amp; EB[[#This Row],[indic_nrg]] &amp; "#" &amp; EB[[#This Row],[product]] &amp; "#" &amp; EB[[#This Row],[geo]]</f>
        <v>TJ#B_102020#7200#CZ</v>
      </c>
      <c r="B4029" s="4" t="str">
        <f>VLOOKUP(EB[[#This Row],[product]],KS_DB[[product]:[KS]],5,FALSE)</f>
        <v>other</v>
      </c>
      <c r="C4029" s="4" t="str">
        <f>VLOOKUP(EB[[#This Row],[product]],KS_DB[[product]:[KS]],6,FALSE)</f>
        <v>other</v>
      </c>
      <c r="D4029" s="4">
        <f>VLOOKUP(EB[[#This Row],[product]],Carriers[],4,FALSE)</f>
        <v>0</v>
      </c>
      <c r="E4029" s="4">
        <f>VLOOKUP(EB[[#This Row],[indic_nrg]],Indicators[],4,FALSE)</f>
        <v>0</v>
      </c>
      <c r="F4029" s="4">
        <f>IFERROR(VLOOKUP(EB[[#This Row],[Source_carrier]],KS_DB[[product]:[KS]],6,FALSE),0)</f>
        <v>0</v>
      </c>
      <c r="G4029" s="4" t="s">
        <v>34</v>
      </c>
      <c r="H4029" s="4" t="s">
        <v>675</v>
      </c>
      <c r="I4029" s="4" t="s">
        <v>131</v>
      </c>
      <c r="J4029" s="4" t="s">
        <v>37</v>
      </c>
      <c r="K4029" s="4" t="s">
        <v>676</v>
      </c>
      <c r="L4029" s="4" t="s">
        <v>39</v>
      </c>
      <c r="M4029" s="4" t="s">
        <v>132</v>
      </c>
      <c r="N4029" s="4" t="s">
        <v>41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</v>
      </c>
      <c r="Y4029" s="4">
        <v>0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</row>
    <row r="4030" spans="1:40" ht="15" customHeight="1" x14ac:dyDescent="0.25">
      <c r="A4030" s="4" t="str">
        <f>EB[[#This Row],[unit]] &amp; "#" &amp; EB[[#This Row],[indic_nrg]] &amp; "#" &amp; EB[[#This Row],[product]] &amp; "#" &amp; EB[[#This Row],[geo]]</f>
        <v>TJ#B_102030#0000#CZ</v>
      </c>
      <c r="B4030" s="4" t="str">
        <f>VLOOKUP(EB[[#This Row],[product]],KS_DB[[product]:[KS]],5,FALSE)</f>
        <v>all</v>
      </c>
      <c r="C4030" s="4" t="str">
        <f>VLOOKUP(EB[[#This Row],[product]],KS_DB[[product]:[KS]],6,FALSE)</f>
        <v>all</v>
      </c>
      <c r="D4030" s="4">
        <f>VLOOKUP(EB[[#This Row],[product]],Carriers[],4,FALSE)</f>
        <v>0</v>
      </c>
      <c r="E4030" s="4">
        <f>VLOOKUP(EB[[#This Row],[indic_nrg]],Indicators[],4,FALSE)</f>
        <v>0</v>
      </c>
      <c r="F4030" s="4">
        <f>IFERROR(VLOOKUP(EB[[#This Row],[Source_carrier]],KS_DB[[product]:[KS]],6,FALSE),0)</f>
        <v>0</v>
      </c>
      <c r="G4030" s="4" t="s">
        <v>34</v>
      </c>
      <c r="H4030" s="4" t="s">
        <v>677</v>
      </c>
      <c r="I4030" s="4" t="s">
        <v>36</v>
      </c>
      <c r="J4030" s="4" t="s">
        <v>37</v>
      </c>
      <c r="K4030" s="4" t="s">
        <v>678</v>
      </c>
      <c r="L4030" s="4" t="s">
        <v>39</v>
      </c>
      <c r="M4030" s="4" t="s">
        <v>40</v>
      </c>
      <c r="N4030" s="4" t="s">
        <v>41</v>
      </c>
      <c r="O4030" s="4">
        <v>64209</v>
      </c>
      <c r="P4030" s="4">
        <v>61903</v>
      </c>
      <c r="Q4030" s="4">
        <v>48675</v>
      </c>
      <c r="R4030" s="4">
        <v>46474</v>
      </c>
      <c r="S4030" s="4">
        <v>46231</v>
      </c>
      <c r="T4030" s="4">
        <v>51589</v>
      </c>
      <c r="U4030" s="4">
        <v>31325</v>
      </c>
      <c r="V4030" s="4">
        <v>24351</v>
      </c>
      <c r="W4030" s="4">
        <v>22899</v>
      </c>
      <c r="X4030" s="4">
        <v>27294</v>
      </c>
      <c r="Y4030" s="4">
        <v>27666</v>
      </c>
      <c r="Z4030" s="4">
        <v>25390</v>
      </c>
      <c r="AA4030" s="4">
        <v>23887</v>
      </c>
      <c r="AB4030" s="4">
        <v>23561</v>
      </c>
      <c r="AC4030" s="4">
        <v>23320</v>
      </c>
      <c r="AD4030" s="4">
        <v>22917</v>
      </c>
      <c r="AE4030" s="4">
        <v>23473</v>
      </c>
      <c r="AF4030" s="4">
        <v>21801</v>
      </c>
      <c r="AG4030" s="4">
        <v>21789</v>
      </c>
      <c r="AH4030" s="4">
        <v>21496</v>
      </c>
      <c r="AI4030" s="4">
        <v>22818</v>
      </c>
      <c r="AJ4030" s="4">
        <v>22878</v>
      </c>
      <c r="AK4030" s="4">
        <v>23537</v>
      </c>
      <c r="AL4030" s="4">
        <v>25527</v>
      </c>
      <c r="AM4030" s="4">
        <v>25695</v>
      </c>
      <c r="AN4030" s="4">
        <v>25345</v>
      </c>
    </row>
    <row r="4031" spans="1:40" ht="15" customHeight="1" x14ac:dyDescent="0.25">
      <c r="A4031" s="4" t="str">
        <f>EB[[#This Row],[unit]] &amp; "#" &amp; EB[[#This Row],[indic_nrg]] &amp; "#" &amp; EB[[#This Row],[product]] &amp; "#" &amp; EB[[#This Row],[geo]]</f>
        <v>TJ#B_102030#2000#CZ</v>
      </c>
      <c r="B4031" s="4" t="str">
        <f>VLOOKUP(EB[[#This Row],[product]],KS_DB[[product]:[KS]],5,FALSE)</f>
        <v>solid</v>
      </c>
      <c r="C4031" s="4" t="str">
        <f>VLOOKUP(EB[[#This Row],[product]],KS_DB[[product]:[KS]],6,FALSE)</f>
        <v>solid</v>
      </c>
      <c r="D4031" s="4">
        <f>VLOOKUP(EB[[#This Row],[product]],Carriers[],4,FALSE)</f>
        <v>0</v>
      </c>
      <c r="E4031" s="4">
        <f>VLOOKUP(EB[[#This Row],[indic_nrg]],Indicators[],4,FALSE)</f>
        <v>0</v>
      </c>
      <c r="F4031" s="4">
        <f>IFERROR(VLOOKUP(EB[[#This Row],[Source_carrier]],KS_DB[[product]:[KS]],6,FALSE),0)</f>
        <v>0</v>
      </c>
      <c r="G4031" s="4" t="s">
        <v>34</v>
      </c>
      <c r="H4031" s="4" t="s">
        <v>677</v>
      </c>
      <c r="I4031" s="4" t="s">
        <v>18</v>
      </c>
      <c r="J4031" s="4" t="s">
        <v>37</v>
      </c>
      <c r="K4031" s="4" t="s">
        <v>678</v>
      </c>
      <c r="L4031" s="4" t="s">
        <v>39</v>
      </c>
      <c r="M4031" s="4" t="s">
        <v>42</v>
      </c>
      <c r="N4031" s="4" t="s">
        <v>41</v>
      </c>
      <c r="O4031" s="4">
        <v>17443</v>
      </c>
      <c r="P4031" s="4">
        <v>13704</v>
      </c>
      <c r="Q4031" s="4">
        <v>6213</v>
      </c>
      <c r="R4031" s="4">
        <v>9261</v>
      </c>
      <c r="S4031" s="4">
        <v>7628</v>
      </c>
      <c r="T4031" s="4">
        <v>6737</v>
      </c>
      <c r="U4031" s="4">
        <v>2850</v>
      </c>
      <c r="V4031" s="4">
        <v>1744</v>
      </c>
      <c r="W4031" s="4">
        <v>637</v>
      </c>
      <c r="X4031" s="4">
        <v>1477</v>
      </c>
      <c r="Y4031" s="4">
        <v>2043</v>
      </c>
      <c r="Z4031" s="4">
        <v>1564</v>
      </c>
      <c r="AA4031" s="4">
        <v>1657</v>
      </c>
      <c r="AB4031" s="4">
        <v>1673</v>
      </c>
      <c r="AC4031" s="4">
        <v>979</v>
      </c>
      <c r="AD4031" s="4">
        <v>838</v>
      </c>
      <c r="AE4031" s="4">
        <v>814</v>
      </c>
      <c r="AF4031" s="4">
        <v>531</v>
      </c>
      <c r="AG4031" s="4">
        <v>563</v>
      </c>
      <c r="AH4031" s="4">
        <v>552</v>
      </c>
      <c r="AI4031" s="4">
        <v>501</v>
      </c>
      <c r="AJ4031" s="4">
        <v>398</v>
      </c>
      <c r="AK4031" s="4">
        <v>394</v>
      </c>
      <c r="AL4031" s="4">
        <v>405</v>
      </c>
      <c r="AM4031" s="4">
        <v>326</v>
      </c>
      <c r="AN4031" s="4">
        <v>319</v>
      </c>
    </row>
    <row r="4032" spans="1:40" ht="15" customHeight="1" x14ac:dyDescent="0.25">
      <c r="A4032" s="4" t="str">
        <f>EB[[#This Row],[unit]] &amp; "#" &amp; EB[[#This Row],[indic_nrg]] &amp; "#" &amp; EB[[#This Row],[product]] &amp; "#" &amp; EB[[#This Row],[geo]]</f>
        <v>TJ#B_102030#2100#CZ</v>
      </c>
      <c r="B4032" s="4" t="str">
        <f>VLOOKUP(EB[[#This Row],[product]],KS_DB[[product]:[KS]],5,FALSE)</f>
        <v>solid</v>
      </c>
      <c r="C4032" s="4" t="str">
        <f>VLOOKUP(EB[[#This Row],[product]],KS_DB[[product]:[KS]],6,FALSE)</f>
        <v>solid</v>
      </c>
      <c r="D4032" s="4">
        <f>VLOOKUP(EB[[#This Row],[product]],Carriers[],4,FALSE)</f>
        <v>0</v>
      </c>
      <c r="E4032" s="4">
        <f>VLOOKUP(EB[[#This Row],[indic_nrg]],Indicators[],4,FALSE)</f>
        <v>0</v>
      </c>
      <c r="F4032" s="4">
        <f>IFERROR(VLOOKUP(EB[[#This Row],[Source_carrier]],KS_DB[[product]:[KS]],6,FALSE),0)</f>
        <v>0</v>
      </c>
      <c r="G4032" s="4" t="s">
        <v>34</v>
      </c>
      <c r="H4032" s="4" t="s">
        <v>677</v>
      </c>
      <c r="I4032" s="4" t="s">
        <v>43</v>
      </c>
      <c r="J4032" s="4" t="s">
        <v>37</v>
      </c>
      <c r="K4032" s="4" t="s">
        <v>678</v>
      </c>
      <c r="L4032" s="4" t="s">
        <v>39</v>
      </c>
      <c r="M4032" s="4" t="s">
        <v>44</v>
      </c>
      <c r="N4032" s="4" t="s">
        <v>41</v>
      </c>
      <c r="O4032" s="4">
        <v>4590</v>
      </c>
      <c r="P4032" s="4">
        <v>5283</v>
      </c>
      <c r="Q4032" s="4">
        <v>1970</v>
      </c>
      <c r="R4032" s="4">
        <v>2654</v>
      </c>
      <c r="S4032" s="4">
        <v>1991</v>
      </c>
      <c r="T4032" s="4">
        <v>1969</v>
      </c>
      <c r="U4032" s="4">
        <v>734</v>
      </c>
      <c r="V4032" s="4">
        <v>541</v>
      </c>
      <c r="W4032" s="4">
        <v>456</v>
      </c>
      <c r="X4032" s="4">
        <v>454</v>
      </c>
      <c r="Y4032" s="4">
        <v>422</v>
      </c>
      <c r="Z4032" s="4">
        <v>457</v>
      </c>
      <c r="AA4032" s="4">
        <v>507</v>
      </c>
      <c r="AB4032" s="4">
        <v>311</v>
      </c>
      <c r="AC4032" s="4">
        <v>345</v>
      </c>
      <c r="AD4032" s="4">
        <v>291</v>
      </c>
      <c r="AE4032" s="4">
        <v>210</v>
      </c>
      <c r="AF4032" s="4">
        <v>128</v>
      </c>
      <c r="AG4032" s="4">
        <v>104</v>
      </c>
      <c r="AH4032" s="4">
        <v>109</v>
      </c>
      <c r="AI4032" s="4">
        <v>114</v>
      </c>
      <c r="AJ4032" s="4">
        <v>86</v>
      </c>
      <c r="AK4032" s="4">
        <v>83</v>
      </c>
      <c r="AL4032" s="4">
        <v>82</v>
      </c>
      <c r="AM4032" s="4">
        <v>79</v>
      </c>
      <c r="AN4032" s="4">
        <v>79</v>
      </c>
    </row>
    <row r="4033" spans="1:40" ht="15" customHeight="1" x14ac:dyDescent="0.25">
      <c r="A4033" s="4" t="str">
        <f>EB[[#This Row],[unit]] &amp; "#" &amp; EB[[#This Row],[indic_nrg]] &amp; "#" &amp; EB[[#This Row],[product]] &amp; "#" &amp; EB[[#This Row],[geo]]</f>
        <v>TJ#B_102030#2112#CZ</v>
      </c>
      <c r="B4033" s="4" t="str">
        <f>VLOOKUP(EB[[#This Row],[product]],KS_DB[[product]:[KS]],5,FALSE)</f>
        <v>solid</v>
      </c>
      <c r="C4033" s="4" t="str">
        <f>VLOOKUP(EB[[#This Row],[product]],KS_DB[[product]:[KS]],6,FALSE)</f>
        <v>solid</v>
      </c>
      <c r="D4033" s="4">
        <f>VLOOKUP(EB[[#This Row],[product]],Carriers[],4,FALSE)</f>
        <v>1</v>
      </c>
      <c r="E4033" s="4">
        <f>VLOOKUP(EB[[#This Row],[indic_nrg]],Indicators[],4,FALSE)</f>
        <v>0</v>
      </c>
      <c r="F4033" s="4">
        <f>IFERROR(VLOOKUP(EB[[#This Row],[Source_carrier]],KS_DB[[product]:[KS]],6,FALSE),0)</f>
        <v>0</v>
      </c>
      <c r="G4033" s="4" t="s">
        <v>34</v>
      </c>
      <c r="H4033" s="4" t="s">
        <v>677</v>
      </c>
      <c r="I4033" s="4" t="s">
        <v>45</v>
      </c>
      <c r="J4033" s="4" t="s">
        <v>37</v>
      </c>
      <c r="K4033" s="4" t="s">
        <v>678</v>
      </c>
      <c r="L4033" s="4" t="s">
        <v>39</v>
      </c>
      <c r="M4033" s="4" t="s">
        <v>46</v>
      </c>
      <c r="N4033" s="4" t="s">
        <v>41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</row>
    <row r="4034" spans="1:40" ht="15" customHeight="1" x14ac:dyDescent="0.25">
      <c r="A4034" s="4" t="str">
        <f>EB[[#This Row],[unit]] &amp; "#" &amp; EB[[#This Row],[indic_nrg]] &amp; "#" &amp; EB[[#This Row],[product]] &amp; "#" &amp; EB[[#This Row],[geo]]</f>
        <v>TJ#B_102030#2115#CZ</v>
      </c>
      <c r="B4034" s="4" t="str">
        <f>VLOOKUP(EB[[#This Row],[product]],KS_DB[[product]:[KS]],5,FALSE)</f>
        <v>solid</v>
      </c>
      <c r="C4034" s="4" t="str">
        <f>VLOOKUP(EB[[#This Row],[product]],KS_DB[[product]:[KS]],6,FALSE)</f>
        <v>solid</v>
      </c>
      <c r="D4034" s="4">
        <f>VLOOKUP(EB[[#This Row],[product]],Carriers[],4,FALSE)</f>
        <v>1</v>
      </c>
      <c r="E4034" s="4">
        <f>VLOOKUP(EB[[#This Row],[indic_nrg]],Indicators[],4,FALSE)</f>
        <v>0</v>
      </c>
      <c r="F4034" s="4">
        <f>IFERROR(VLOOKUP(EB[[#This Row],[Source_carrier]],KS_DB[[product]:[KS]],6,FALSE),0)</f>
        <v>0</v>
      </c>
      <c r="G4034" s="4" t="s">
        <v>34</v>
      </c>
      <c r="H4034" s="4" t="s">
        <v>677</v>
      </c>
      <c r="I4034" s="4" t="s">
        <v>47</v>
      </c>
      <c r="J4034" s="4" t="s">
        <v>37</v>
      </c>
      <c r="K4034" s="4" t="s">
        <v>678</v>
      </c>
      <c r="L4034" s="4" t="s">
        <v>39</v>
      </c>
      <c r="M4034" s="4" t="s">
        <v>48</v>
      </c>
      <c r="N4034" s="4" t="s">
        <v>41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</row>
    <row r="4035" spans="1:40" ht="15" customHeight="1" x14ac:dyDescent="0.25">
      <c r="A4035" s="4" t="str">
        <f>EB[[#This Row],[unit]] &amp; "#" &amp; EB[[#This Row],[indic_nrg]] &amp; "#" &amp; EB[[#This Row],[product]] &amp; "#" &amp; EB[[#This Row],[geo]]</f>
        <v>TJ#B_102030#2116#CZ</v>
      </c>
      <c r="B4035" s="4" t="str">
        <f>VLOOKUP(EB[[#This Row],[product]],KS_DB[[product]:[KS]],5,FALSE)</f>
        <v>solid</v>
      </c>
      <c r="C4035" s="4" t="str">
        <f>VLOOKUP(EB[[#This Row],[product]],KS_DB[[product]:[KS]],6,FALSE)</f>
        <v>solid</v>
      </c>
      <c r="D4035" s="4">
        <f>VLOOKUP(EB[[#This Row],[product]],Carriers[],4,FALSE)</f>
        <v>1</v>
      </c>
      <c r="E4035" s="4">
        <f>VLOOKUP(EB[[#This Row],[indic_nrg]],Indicators[],4,FALSE)</f>
        <v>0</v>
      </c>
      <c r="F4035" s="4">
        <f>IFERROR(VLOOKUP(EB[[#This Row],[Source_carrier]],KS_DB[[product]:[KS]],6,FALSE),0)</f>
        <v>0</v>
      </c>
      <c r="G4035" s="4" t="s">
        <v>34</v>
      </c>
      <c r="H4035" s="4" t="s">
        <v>677</v>
      </c>
      <c r="I4035" s="4" t="s">
        <v>49</v>
      </c>
      <c r="J4035" s="4" t="s">
        <v>37</v>
      </c>
      <c r="K4035" s="4" t="s">
        <v>678</v>
      </c>
      <c r="L4035" s="4" t="s">
        <v>39</v>
      </c>
      <c r="M4035" s="4" t="s">
        <v>50</v>
      </c>
      <c r="N4035" s="4" t="s">
        <v>41</v>
      </c>
      <c r="O4035" s="4">
        <v>0</v>
      </c>
      <c r="P4035" s="4">
        <v>112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</row>
    <row r="4036" spans="1:40" ht="15" customHeight="1" x14ac:dyDescent="0.25">
      <c r="A4036" s="4" t="str">
        <f>EB[[#This Row],[unit]] &amp; "#" &amp; EB[[#This Row],[indic_nrg]] &amp; "#" &amp; EB[[#This Row],[product]] &amp; "#" &amp; EB[[#This Row],[geo]]</f>
        <v>TJ#B_102030#2117#CZ</v>
      </c>
      <c r="B4036" s="4" t="str">
        <f>VLOOKUP(EB[[#This Row],[product]],KS_DB[[product]:[KS]],5,FALSE)</f>
        <v>solid</v>
      </c>
      <c r="C4036" s="4" t="str">
        <f>VLOOKUP(EB[[#This Row],[product]],KS_DB[[product]:[KS]],6,FALSE)</f>
        <v>solid</v>
      </c>
      <c r="D4036" s="4">
        <f>VLOOKUP(EB[[#This Row],[product]],Carriers[],4,FALSE)</f>
        <v>1</v>
      </c>
      <c r="E4036" s="4">
        <f>VLOOKUP(EB[[#This Row],[indic_nrg]],Indicators[],4,FALSE)</f>
        <v>0</v>
      </c>
      <c r="F4036" s="4">
        <f>IFERROR(VLOOKUP(EB[[#This Row],[Source_carrier]],KS_DB[[product]:[KS]],6,FALSE),0)</f>
        <v>0</v>
      </c>
      <c r="G4036" s="4" t="s">
        <v>34</v>
      </c>
      <c r="H4036" s="4" t="s">
        <v>677</v>
      </c>
      <c r="I4036" s="4" t="s">
        <v>51</v>
      </c>
      <c r="J4036" s="4" t="s">
        <v>37</v>
      </c>
      <c r="K4036" s="4" t="s">
        <v>678</v>
      </c>
      <c r="L4036" s="4" t="s">
        <v>39</v>
      </c>
      <c r="M4036" s="4" t="s">
        <v>52</v>
      </c>
      <c r="N4036" s="4" t="s">
        <v>41</v>
      </c>
      <c r="O4036" s="4">
        <v>4390</v>
      </c>
      <c r="P4036" s="4">
        <v>4801</v>
      </c>
      <c r="Q4036" s="4">
        <v>1885</v>
      </c>
      <c r="R4036" s="4">
        <v>1542</v>
      </c>
      <c r="S4036" s="4">
        <v>1307</v>
      </c>
      <c r="T4036" s="4">
        <v>1371</v>
      </c>
      <c r="U4036" s="4">
        <v>193</v>
      </c>
      <c r="V4036" s="4">
        <v>142</v>
      </c>
      <c r="W4036" s="4">
        <v>142</v>
      </c>
      <c r="X4036" s="4">
        <v>169</v>
      </c>
      <c r="Y4036" s="4">
        <v>194</v>
      </c>
      <c r="Z4036" s="4">
        <v>201</v>
      </c>
      <c r="AA4036" s="4">
        <v>136</v>
      </c>
      <c r="AB4036" s="4">
        <v>111</v>
      </c>
      <c r="AC4036" s="4">
        <v>117</v>
      </c>
      <c r="AD4036" s="4">
        <v>63</v>
      </c>
      <c r="AE4036" s="4">
        <v>67</v>
      </c>
      <c r="AF4036" s="4">
        <v>43</v>
      </c>
      <c r="AG4036" s="4">
        <v>47</v>
      </c>
      <c r="AH4036" s="4">
        <v>52</v>
      </c>
      <c r="AI4036" s="4">
        <v>57</v>
      </c>
      <c r="AJ4036" s="4">
        <v>58</v>
      </c>
      <c r="AK4036" s="4">
        <v>55</v>
      </c>
      <c r="AL4036" s="4">
        <v>54</v>
      </c>
      <c r="AM4036" s="4">
        <v>50</v>
      </c>
      <c r="AN4036" s="4">
        <v>51</v>
      </c>
    </row>
    <row r="4037" spans="1:40" ht="15" customHeight="1" x14ac:dyDescent="0.25">
      <c r="A4037" s="4" t="str">
        <f>EB[[#This Row],[unit]] &amp; "#" &amp; EB[[#This Row],[indic_nrg]] &amp; "#" &amp; EB[[#This Row],[product]] &amp; "#" &amp; EB[[#This Row],[geo]]</f>
        <v>TJ#B_102030#2118#CZ</v>
      </c>
      <c r="B4037" s="4" t="str">
        <f>VLOOKUP(EB[[#This Row],[product]],KS_DB[[product]:[KS]],5,FALSE)</f>
        <v>solid</v>
      </c>
      <c r="C4037" s="4" t="str">
        <f>VLOOKUP(EB[[#This Row],[product]],KS_DB[[product]:[KS]],6,FALSE)</f>
        <v>solid</v>
      </c>
      <c r="D4037" s="4">
        <f>VLOOKUP(EB[[#This Row],[product]],Carriers[],4,FALSE)</f>
        <v>1</v>
      </c>
      <c r="E4037" s="4">
        <f>VLOOKUP(EB[[#This Row],[indic_nrg]],Indicators[],4,FALSE)</f>
        <v>0</v>
      </c>
      <c r="F4037" s="4">
        <f>IFERROR(VLOOKUP(EB[[#This Row],[Source_carrier]],KS_DB[[product]:[KS]],6,FALSE),0)</f>
        <v>0</v>
      </c>
      <c r="G4037" s="4" t="s">
        <v>34</v>
      </c>
      <c r="H4037" s="4" t="s">
        <v>677</v>
      </c>
      <c r="I4037" s="4" t="s">
        <v>53</v>
      </c>
      <c r="J4037" s="4" t="s">
        <v>37</v>
      </c>
      <c r="K4037" s="4" t="s">
        <v>678</v>
      </c>
      <c r="L4037" s="4" t="s">
        <v>39</v>
      </c>
      <c r="M4037" s="4" t="s">
        <v>54</v>
      </c>
      <c r="N4037" s="4" t="s">
        <v>41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</row>
    <row r="4038" spans="1:40" ht="15" customHeight="1" x14ac:dyDescent="0.25">
      <c r="A4038" s="4" t="str">
        <f>EB[[#This Row],[unit]] &amp; "#" &amp; EB[[#This Row],[indic_nrg]] &amp; "#" &amp; EB[[#This Row],[product]] &amp; "#" &amp; EB[[#This Row],[geo]]</f>
        <v>TJ#B_102030#2121#CZ</v>
      </c>
      <c r="B4038" s="4" t="str">
        <f>VLOOKUP(EB[[#This Row],[product]],KS_DB[[product]:[KS]],5,FALSE)</f>
        <v>solid</v>
      </c>
      <c r="C4038" s="4" t="str">
        <f>VLOOKUP(EB[[#This Row],[product]],KS_DB[[product]:[KS]],6,FALSE)</f>
        <v>solid</v>
      </c>
      <c r="D4038" s="4">
        <f>VLOOKUP(EB[[#This Row],[product]],Carriers[],4,FALSE)</f>
        <v>1</v>
      </c>
      <c r="E4038" s="4">
        <f>VLOOKUP(EB[[#This Row],[indic_nrg]],Indicators[],4,FALSE)</f>
        <v>0</v>
      </c>
      <c r="F4038" s="4">
        <f>IFERROR(VLOOKUP(EB[[#This Row],[Source_carrier]],KS_DB[[product]:[KS]],6,FALSE),0)</f>
        <v>0</v>
      </c>
      <c r="G4038" s="4" t="s">
        <v>34</v>
      </c>
      <c r="H4038" s="4" t="s">
        <v>677</v>
      </c>
      <c r="I4038" s="4" t="s">
        <v>55</v>
      </c>
      <c r="J4038" s="4" t="s">
        <v>37</v>
      </c>
      <c r="K4038" s="4" t="s">
        <v>678</v>
      </c>
      <c r="L4038" s="4" t="s">
        <v>39</v>
      </c>
      <c r="M4038" s="4" t="s">
        <v>56</v>
      </c>
      <c r="N4038" s="4" t="s">
        <v>41</v>
      </c>
      <c r="O4038" s="4">
        <v>200</v>
      </c>
      <c r="P4038" s="4">
        <v>370</v>
      </c>
      <c r="Q4038" s="4">
        <v>86</v>
      </c>
      <c r="R4038" s="4">
        <v>1112</v>
      </c>
      <c r="S4038" s="4">
        <v>684</v>
      </c>
      <c r="T4038" s="4">
        <v>598</v>
      </c>
      <c r="U4038" s="4">
        <v>542</v>
      </c>
      <c r="V4038" s="4">
        <v>399</v>
      </c>
      <c r="W4038" s="4">
        <v>314</v>
      </c>
      <c r="X4038" s="4">
        <v>285</v>
      </c>
      <c r="Y4038" s="4">
        <v>228</v>
      </c>
      <c r="Z4038" s="4">
        <v>256</v>
      </c>
      <c r="AA4038" s="4">
        <v>370</v>
      </c>
      <c r="AB4038" s="4">
        <v>200</v>
      </c>
      <c r="AC4038" s="4">
        <v>228</v>
      </c>
      <c r="AD4038" s="4">
        <v>228</v>
      </c>
      <c r="AE4038" s="4">
        <v>142</v>
      </c>
      <c r="AF4038" s="4">
        <v>86</v>
      </c>
      <c r="AG4038" s="4">
        <v>57</v>
      </c>
      <c r="AH4038" s="4">
        <v>57</v>
      </c>
      <c r="AI4038" s="4">
        <v>57</v>
      </c>
      <c r="AJ4038" s="4">
        <v>28</v>
      </c>
      <c r="AK4038" s="4">
        <v>28</v>
      </c>
      <c r="AL4038" s="4">
        <v>28</v>
      </c>
      <c r="AM4038" s="4">
        <v>28</v>
      </c>
      <c r="AN4038" s="4">
        <v>28</v>
      </c>
    </row>
    <row r="4039" spans="1:40" ht="15" customHeight="1" x14ac:dyDescent="0.25">
      <c r="A4039" s="4" t="str">
        <f>EB[[#This Row],[unit]] &amp; "#" &amp; EB[[#This Row],[indic_nrg]] &amp; "#" &amp; EB[[#This Row],[product]] &amp; "#" &amp; EB[[#This Row],[geo]]</f>
        <v>TJ#B_102030#2122#CZ</v>
      </c>
      <c r="B4039" s="4" t="str">
        <f>VLOOKUP(EB[[#This Row],[product]],KS_DB[[product]:[KS]],5,FALSE)</f>
        <v>solid</v>
      </c>
      <c r="C4039" s="4" t="str">
        <f>VLOOKUP(EB[[#This Row],[product]],KS_DB[[product]:[KS]],6,FALSE)</f>
        <v>solid</v>
      </c>
      <c r="D4039" s="4">
        <f>VLOOKUP(EB[[#This Row],[product]],Carriers[],4,FALSE)</f>
        <v>1</v>
      </c>
      <c r="E4039" s="4">
        <f>VLOOKUP(EB[[#This Row],[indic_nrg]],Indicators[],4,FALSE)</f>
        <v>0</v>
      </c>
      <c r="F4039" s="4">
        <f>IFERROR(VLOOKUP(EB[[#This Row],[Source_carrier]],KS_DB[[product]:[KS]],6,FALSE),0)</f>
        <v>0</v>
      </c>
      <c r="G4039" s="4" t="s">
        <v>34</v>
      </c>
      <c r="H4039" s="4" t="s">
        <v>677</v>
      </c>
      <c r="I4039" s="4" t="s">
        <v>57</v>
      </c>
      <c r="J4039" s="4" t="s">
        <v>37</v>
      </c>
      <c r="K4039" s="4" t="s">
        <v>678</v>
      </c>
      <c r="L4039" s="4" t="s">
        <v>39</v>
      </c>
      <c r="M4039" s="4" t="s">
        <v>58</v>
      </c>
      <c r="N4039" s="4" t="s">
        <v>41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0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</row>
    <row r="4040" spans="1:40" ht="15" customHeight="1" x14ac:dyDescent="0.25">
      <c r="A4040" s="4" t="str">
        <f>EB[[#This Row],[unit]] &amp; "#" &amp; EB[[#This Row],[indic_nrg]] &amp; "#" &amp; EB[[#This Row],[product]] &amp; "#" &amp; EB[[#This Row],[geo]]</f>
        <v>TJ#B_102030#2130#CZ</v>
      </c>
      <c r="B4040" s="4" t="str">
        <f>VLOOKUP(EB[[#This Row],[product]],KS_DB[[product]:[KS]],5,FALSE)</f>
        <v>solid</v>
      </c>
      <c r="C4040" s="4" t="str">
        <f>VLOOKUP(EB[[#This Row],[product]],KS_DB[[product]:[KS]],6,FALSE)</f>
        <v>solid</v>
      </c>
      <c r="D4040" s="4">
        <f>VLOOKUP(EB[[#This Row],[product]],Carriers[],4,FALSE)</f>
        <v>1</v>
      </c>
      <c r="E4040" s="4">
        <f>VLOOKUP(EB[[#This Row],[indic_nrg]],Indicators[],4,FALSE)</f>
        <v>0</v>
      </c>
      <c r="F4040" s="4">
        <f>IFERROR(VLOOKUP(EB[[#This Row],[Source_carrier]],KS_DB[[product]:[KS]],6,FALSE),0)</f>
        <v>0</v>
      </c>
      <c r="G4040" s="4" t="s">
        <v>34</v>
      </c>
      <c r="H4040" s="4" t="s">
        <v>677</v>
      </c>
      <c r="I4040" s="4" t="s">
        <v>59</v>
      </c>
      <c r="J4040" s="4" t="s">
        <v>37</v>
      </c>
      <c r="K4040" s="4" t="s">
        <v>678</v>
      </c>
      <c r="L4040" s="4" t="s">
        <v>39</v>
      </c>
      <c r="M4040" s="4" t="s">
        <v>60</v>
      </c>
      <c r="N4040" s="4" t="s">
        <v>41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</row>
    <row r="4041" spans="1:40" ht="15" customHeight="1" x14ac:dyDescent="0.25">
      <c r="A4041" s="4" t="str">
        <f>EB[[#This Row],[unit]] &amp; "#" &amp; EB[[#This Row],[indic_nrg]] &amp; "#" &amp; EB[[#This Row],[product]] &amp; "#" &amp; EB[[#This Row],[geo]]</f>
        <v>TJ#B_102030#2200#CZ</v>
      </c>
      <c r="B4041" s="4" t="str">
        <f>VLOOKUP(EB[[#This Row],[product]],KS_DB[[product]:[KS]],5,FALSE)</f>
        <v>solid</v>
      </c>
      <c r="C4041" s="4" t="str">
        <f>VLOOKUP(EB[[#This Row],[product]],KS_DB[[product]:[KS]],6,FALSE)</f>
        <v>solid</v>
      </c>
      <c r="D4041" s="4">
        <f>VLOOKUP(EB[[#This Row],[product]],Carriers[],4,FALSE)</f>
        <v>0</v>
      </c>
      <c r="E4041" s="4">
        <f>VLOOKUP(EB[[#This Row],[indic_nrg]],Indicators[],4,FALSE)</f>
        <v>0</v>
      </c>
      <c r="F4041" s="4">
        <f>IFERROR(VLOOKUP(EB[[#This Row],[Source_carrier]],KS_DB[[product]:[KS]],6,FALSE),0)</f>
        <v>0</v>
      </c>
      <c r="G4041" s="4" t="s">
        <v>34</v>
      </c>
      <c r="H4041" s="4" t="s">
        <v>677</v>
      </c>
      <c r="I4041" s="4" t="s">
        <v>61</v>
      </c>
      <c r="J4041" s="4" t="s">
        <v>37</v>
      </c>
      <c r="K4041" s="4" t="s">
        <v>678</v>
      </c>
      <c r="L4041" s="4" t="s">
        <v>39</v>
      </c>
      <c r="M4041" s="4" t="s">
        <v>62</v>
      </c>
      <c r="N4041" s="4" t="s">
        <v>41</v>
      </c>
      <c r="O4041" s="4">
        <v>12853</v>
      </c>
      <c r="P4041" s="4">
        <v>8421</v>
      </c>
      <c r="Q4041" s="4">
        <v>4242</v>
      </c>
      <c r="R4041" s="4">
        <v>6607</v>
      </c>
      <c r="S4041" s="4">
        <v>5638</v>
      </c>
      <c r="T4041" s="4">
        <v>4768</v>
      </c>
      <c r="U4041" s="4">
        <v>2116</v>
      </c>
      <c r="V4041" s="4">
        <v>1203</v>
      </c>
      <c r="W4041" s="4">
        <v>181</v>
      </c>
      <c r="X4041" s="4">
        <v>1023</v>
      </c>
      <c r="Y4041" s="4">
        <v>1621</v>
      </c>
      <c r="Z4041" s="4">
        <v>1107</v>
      </c>
      <c r="AA4041" s="4">
        <v>1150</v>
      </c>
      <c r="AB4041" s="4">
        <v>1362</v>
      </c>
      <c r="AC4041" s="4">
        <v>634</v>
      </c>
      <c r="AD4041" s="4">
        <v>547</v>
      </c>
      <c r="AE4041" s="4">
        <v>604</v>
      </c>
      <c r="AF4041" s="4">
        <v>403</v>
      </c>
      <c r="AG4041" s="4">
        <v>459</v>
      </c>
      <c r="AH4041" s="4">
        <v>443</v>
      </c>
      <c r="AI4041" s="4">
        <v>387</v>
      </c>
      <c r="AJ4041" s="4">
        <v>312</v>
      </c>
      <c r="AK4041" s="4">
        <v>311</v>
      </c>
      <c r="AL4041" s="4">
        <v>322</v>
      </c>
      <c r="AM4041" s="4">
        <v>247</v>
      </c>
      <c r="AN4041" s="4">
        <v>240</v>
      </c>
    </row>
    <row r="4042" spans="1:40" ht="15" customHeight="1" x14ac:dyDescent="0.25">
      <c r="A4042" s="4" t="str">
        <f>EB[[#This Row],[unit]] &amp; "#" &amp; EB[[#This Row],[indic_nrg]] &amp; "#" &amp; EB[[#This Row],[product]] &amp; "#" &amp; EB[[#This Row],[geo]]</f>
        <v>TJ#B_102030#2210#CZ</v>
      </c>
      <c r="B4042" s="4" t="str">
        <f>VLOOKUP(EB[[#This Row],[product]],KS_DB[[product]:[KS]],5,FALSE)</f>
        <v>solid</v>
      </c>
      <c r="C4042" s="4" t="str">
        <f>VLOOKUP(EB[[#This Row],[product]],KS_DB[[product]:[KS]],6,FALSE)</f>
        <v>solid</v>
      </c>
      <c r="D4042" s="4">
        <f>VLOOKUP(EB[[#This Row],[product]],Carriers[],4,FALSE)</f>
        <v>1</v>
      </c>
      <c r="E4042" s="4">
        <f>VLOOKUP(EB[[#This Row],[indic_nrg]],Indicators[],4,FALSE)</f>
        <v>0</v>
      </c>
      <c r="F4042" s="4">
        <f>IFERROR(VLOOKUP(EB[[#This Row],[Source_carrier]],KS_DB[[product]:[KS]],6,FALSE),0)</f>
        <v>0</v>
      </c>
      <c r="G4042" s="4" t="s">
        <v>34</v>
      </c>
      <c r="H4042" s="4" t="s">
        <v>677</v>
      </c>
      <c r="I4042" s="4" t="s">
        <v>63</v>
      </c>
      <c r="J4042" s="4" t="s">
        <v>37</v>
      </c>
      <c r="K4042" s="4" t="s">
        <v>678</v>
      </c>
      <c r="L4042" s="4" t="s">
        <v>39</v>
      </c>
      <c r="M4042" s="4" t="s">
        <v>64</v>
      </c>
      <c r="N4042" s="4" t="s">
        <v>41</v>
      </c>
      <c r="O4042" s="4">
        <v>12493</v>
      </c>
      <c r="P4042" s="4">
        <v>8341</v>
      </c>
      <c r="Q4042" s="4">
        <v>4202</v>
      </c>
      <c r="R4042" s="4">
        <v>6587</v>
      </c>
      <c r="S4042" s="4">
        <v>5578</v>
      </c>
      <c r="T4042" s="4">
        <v>4568</v>
      </c>
      <c r="U4042" s="4">
        <v>1716</v>
      </c>
      <c r="V4042" s="4">
        <v>1203</v>
      </c>
      <c r="W4042" s="4">
        <v>161</v>
      </c>
      <c r="X4042" s="4">
        <v>1003</v>
      </c>
      <c r="Y4042" s="4">
        <v>1621</v>
      </c>
      <c r="Z4042" s="4">
        <v>1107</v>
      </c>
      <c r="AA4042" s="4">
        <v>1150</v>
      </c>
      <c r="AB4042" s="4">
        <v>1362</v>
      </c>
      <c r="AC4042" s="4">
        <v>614</v>
      </c>
      <c r="AD4042" s="4">
        <v>547</v>
      </c>
      <c r="AE4042" s="4">
        <v>604</v>
      </c>
      <c r="AF4042" s="4">
        <v>403</v>
      </c>
      <c r="AG4042" s="4">
        <v>459</v>
      </c>
      <c r="AH4042" s="4">
        <v>443</v>
      </c>
      <c r="AI4042" s="4">
        <v>387</v>
      </c>
      <c r="AJ4042" s="4">
        <v>312</v>
      </c>
      <c r="AK4042" s="4">
        <v>311</v>
      </c>
      <c r="AL4042" s="4">
        <v>322</v>
      </c>
      <c r="AM4042" s="4">
        <v>247</v>
      </c>
      <c r="AN4042" s="4">
        <v>240</v>
      </c>
    </row>
    <row r="4043" spans="1:40" ht="15" customHeight="1" x14ac:dyDescent="0.25">
      <c r="A4043" s="4" t="str">
        <f>EB[[#This Row],[unit]] &amp; "#" &amp; EB[[#This Row],[indic_nrg]] &amp; "#" &amp; EB[[#This Row],[product]] &amp; "#" &amp; EB[[#This Row],[geo]]</f>
        <v>TJ#B_102030#2230#CZ</v>
      </c>
      <c r="B4043" s="4" t="str">
        <f>VLOOKUP(EB[[#This Row],[product]],KS_DB[[product]:[KS]],5,FALSE)</f>
        <v>solid</v>
      </c>
      <c r="C4043" s="4" t="str">
        <f>VLOOKUP(EB[[#This Row],[product]],KS_DB[[product]:[KS]],6,FALSE)</f>
        <v>solid</v>
      </c>
      <c r="D4043" s="4">
        <f>VLOOKUP(EB[[#This Row],[product]],Carriers[],4,FALSE)</f>
        <v>1</v>
      </c>
      <c r="E4043" s="4">
        <f>VLOOKUP(EB[[#This Row],[indic_nrg]],Indicators[],4,FALSE)</f>
        <v>0</v>
      </c>
      <c r="F4043" s="4">
        <f>IFERROR(VLOOKUP(EB[[#This Row],[Source_carrier]],KS_DB[[product]:[KS]],6,FALSE),0)</f>
        <v>0</v>
      </c>
      <c r="G4043" s="4" t="s">
        <v>34</v>
      </c>
      <c r="H4043" s="4" t="s">
        <v>677</v>
      </c>
      <c r="I4043" s="4" t="s">
        <v>65</v>
      </c>
      <c r="J4043" s="4" t="s">
        <v>37</v>
      </c>
      <c r="K4043" s="4" t="s">
        <v>678</v>
      </c>
      <c r="L4043" s="4" t="s">
        <v>39</v>
      </c>
      <c r="M4043" s="4" t="s">
        <v>66</v>
      </c>
      <c r="N4043" s="4" t="s">
        <v>41</v>
      </c>
      <c r="O4043" s="4">
        <v>360</v>
      </c>
      <c r="P4043" s="4">
        <v>80</v>
      </c>
      <c r="Q4043" s="4">
        <v>40</v>
      </c>
      <c r="R4043" s="4">
        <v>20</v>
      </c>
      <c r="S4043" s="4">
        <v>60</v>
      </c>
      <c r="T4043" s="4">
        <v>200</v>
      </c>
      <c r="U4043" s="4">
        <v>400</v>
      </c>
      <c r="V4043" s="4">
        <v>0</v>
      </c>
      <c r="W4043" s="4">
        <v>20</v>
      </c>
      <c r="X4043" s="4">
        <v>20</v>
      </c>
      <c r="Y4043" s="4">
        <v>0</v>
      </c>
      <c r="Z4043" s="4">
        <v>0</v>
      </c>
      <c r="AA4043" s="4">
        <v>0</v>
      </c>
      <c r="AB4043" s="4">
        <v>0</v>
      </c>
      <c r="AC4043" s="4">
        <v>20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</row>
    <row r="4044" spans="1:40" ht="15" customHeight="1" x14ac:dyDescent="0.25">
      <c r="A4044" s="4" t="str">
        <f>EB[[#This Row],[unit]] &amp; "#" &amp; EB[[#This Row],[indic_nrg]] &amp; "#" &amp; EB[[#This Row],[product]] &amp; "#" &amp; EB[[#This Row],[geo]]</f>
        <v>TJ#B_102030#2310#CZ</v>
      </c>
      <c r="B4044" s="4" t="str">
        <f>VLOOKUP(EB[[#This Row],[product]],KS_DB[[product]:[KS]],5,FALSE)</f>
        <v>solid</v>
      </c>
      <c r="C4044" s="4" t="str">
        <f>VLOOKUP(EB[[#This Row],[product]],KS_DB[[product]:[KS]],6,FALSE)</f>
        <v>solid</v>
      </c>
      <c r="D4044" s="4">
        <f>VLOOKUP(EB[[#This Row],[product]],Carriers[],4,FALSE)</f>
        <v>1</v>
      </c>
      <c r="E4044" s="4">
        <f>VLOOKUP(EB[[#This Row],[indic_nrg]],Indicators[],4,FALSE)</f>
        <v>0</v>
      </c>
      <c r="F4044" s="4">
        <f>IFERROR(VLOOKUP(EB[[#This Row],[Source_carrier]],KS_DB[[product]:[KS]],6,FALSE),0)</f>
        <v>0</v>
      </c>
      <c r="G4044" s="4" t="s">
        <v>34</v>
      </c>
      <c r="H4044" s="4" t="s">
        <v>677</v>
      </c>
      <c r="I4044" s="4" t="s">
        <v>67</v>
      </c>
      <c r="J4044" s="4" t="s">
        <v>37</v>
      </c>
      <c r="K4044" s="4" t="s">
        <v>678</v>
      </c>
      <c r="L4044" s="4" t="s">
        <v>39</v>
      </c>
      <c r="M4044" s="4" t="s">
        <v>68</v>
      </c>
      <c r="N4044" s="4" t="s">
        <v>41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</row>
    <row r="4045" spans="1:40" ht="15" customHeight="1" x14ac:dyDescent="0.25">
      <c r="A4045" s="4" t="str">
        <f>EB[[#This Row],[unit]] &amp; "#" &amp; EB[[#This Row],[indic_nrg]] &amp; "#" &amp; EB[[#This Row],[product]] &amp; "#" &amp; EB[[#This Row],[geo]]</f>
        <v>TJ#B_102030#2330#CZ</v>
      </c>
      <c r="B4045" s="4" t="str">
        <f>VLOOKUP(EB[[#This Row],[product]],KS_DB[[product]:[KS]],5,FALSE)</f>
        <v>solid</v>
      </c>
      <c r="C4045" s="4" t="str">
        <f>VLOOKUP(EB[[#This Row],[product]],KS_DB[[product]:[KS]],6,FALSE)</f>
        <v>solid</v>
      </c>
      <c r="D4045" s="4">
        <f>VLOOKUP(EB[[#This Row],[product]],Carriers[],4,FALSE)</f>
        <v>1</v>
      </c>
      <c r="E4045" s="4">
        <f>VLOOKUP(EB[[#This Row],[indic_nrg]],Indicators[],4,FALSE)</f>
        <v>0</v>
      </c>
      <c r="F4045" s="4">
        <f>IFERROR(VLOOKUP(EB[[#This Row],[Source_carrier]],KS_DB[[product]:[KS]],6,FALSE),0)</f>
        <v>0</v>
      </c>
      <c r="G4045" s="4" t="s">
        <v>34</v>
      </c>
      <c r="H4045" s="4" t="s">
        <v>677</v>
      </c>
      <c r="I4045" s="4" t="s">
        <v>69</v>
      </c>
      <c r="J4045" s="4" t="s">
        <v>37</v>
      </c>
      <c r="K4045" s="4" t="s">
        <v>678</v>
      </c>
      <c r="L4045" s="4" t="s">
        <v>39</v>
      </c>
      <c r="M4045" s="4" t="s">
        <v>70</v>
      </c>
      <c r="N4045" s="4" t="s">
        <v>41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</v>
      </c>
      <c r="Y4045" s="4">
        <v>0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</row>
    <row r="4046" spans="1:40" ht="15" customHeight="1" x14ac:dyDescent="0.25">
      <c r="A4046" s="4" t="str">
        <f>EB[[#This Row],[unit]] &amp; "#" &amp; EB[[#This Row],[indic_nrg]] &amp; "#" &amp; EB[[#This Row],[product]] &amp; "#" &amp; EB[[#This Row],[geo]]</f>
        <v>TJ#B_102030#2410#CZ</v>
      </c>
      <c r="B4046" s="4" t="str">
        <f>VLOOKUP(EB[[#This Row],[product]],KS_DB[[product]:[KS]],5,FALSE)</f>
        <v>solid</v>
      </c>
      <c r="C4046" s="4" t="str">
        <f>VLOOKUP(EB[[#This Row],[product]],KS_DB[[product]:[KS]],6,FALSE)</f>
        <v>solid</v>
      </c>
      <c r="D4046" s="4">
        <f>VLOOKUP(EB[[#This Row],[product]],Carriers[],4,FALSE)</f>
        <v>1</v>
      </c>
      <c r="E4046" s="4">
        <f>VLOOKUP(EB[[#This Row],[indic_nrg]],Indicators[],4,FALSE)</f>
        <v>0</v>
      </c>
      <c r="F4046" s="4">
        <f>IFERROR(VLOOKUP(EB[[#This Row],[Source_carrier]],KS_DB[[product]:[KS]],6,FALSE),0)</f>
        <v>0</v>
      </c>
      <c r="G4046" s="4" t="s">
        <v>34</v>
      </c>
      <c r="H4046" s="4" t="s">
        <v>677</v>
      </c>
      <c r="I4046" s="4" t="s">
        <v>71</v>
      </c>
      <c r="J4046" s="4" t="s">
        <v>37</v>
      </c>
      <c r="K4046" s="4" t="s">
        <v>678</v>
      </c>
      <c r="L4046" s="4" t="s">
        <v>39</v>
      </c>
      <c r="M4046" s="4" t="s">
        <v>72</v>
      </c>
      <c r="N4046" s="4" t="s">
        <v>41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</row>
    <row r="4047" spans="1:40" ht="15" customHeight="1" x14ac:dyDescent="0.25">
      <c r="A4047" s="4" t="str">
        <f>EB[[#This Row],[unit]] &amp; "#" &amp; EB[[#This Row],[indic_nrg]] &amp; "#" &amp; EB[[#This Row],[product]] &amp; "#" &amp; EB[[#This Row],[geo]]</f>
        <v>TJ#B_102030#3000#CZ</v>
      </c>
      <c r="B4047" s="4" t="str">
        <f>VLOOKUP(EB[[#This Row],[product]],KS_DB[[product]:[KS]],5,FALSE)</f>
        <v>liquid</v>
      </c>
      <c r="C4047" s="4" t="str">
        <f>VLOOKUP(EB[[#This Row],[product]],KS_DB[[product]:[KS]],6,FALSE)</f>
        <v>liquid</v>
      </c>
      <c r="D4047" s="4">
        <f>VLOOKUP(EB[[#This Row],[product]],Carriers[],4,FALSE)</f>
        <v>0</v>
      </c>
      <c r="E4047" s="4">
        <f>VLOOKUP(EB[[#This Row],[indic_nrg]],Indicators[],4,FALSE)</f>
        <v>0</v>
      </c>
      <c r="F4047" s="4">
        <f>IFERROR(VLOOKUP(EB[[#This Row],[Source_carrier]],KS_DB[[product]:[KS]],6,FALSE),0)</f>
        <v>0</v>
      </c>
      <c r="G4047" s="4" t="s">
        <v>34</v>
      </c>
      <c r="H4047" s="4" t="s">
        <v>677</v>
      </c>
      <c r="I4047" s="4" t="s">
        <v>73</v>
      </c>
      <c r="J4047" s="4" t="s">
        <v>37</v>
      </c>
      <c r="K4047" s="4" t="s">
        <v>678</v>
      </c>
      <c r="L4047" s="4" t="s">
        <v>39</v>
      </c>
      <c r="M4047" s="4" t="s">
        <v>74</v>
      </c>
      <c r="N4047" s="4" t="s">
        <v>41</v>
      </c>
      <c r="O4047" s="4">
        <v>21795</v>
      </c>
      <c r="P4047" s="4">
        <v>26200</v>
      </c>
      <c r="Q4047" s="4">
        <v>24512</v>
      </c>
      <c r="R4047" s="4">
        <v>25501</v>
      </c>
      <c r="S4047" s="4">
        <v>26690</v>
      </c>
      <c r="T4047" s="4">
        <v>33764</v>
      </c>
      <c r="U4047" s="4">
        <v>18222</v>
      </c>
      <c r="V4047" s="4">
        <v>13299</v>
      </c>
      <c r="W4047" s="4">
        <v>13443</v>
      </c>
      <c r="X4047" s="4">
        <v>17117</v>
      </c>
      <c r="Y4047" s="4">
        <v>17775</v>
      </c>
      <c r="Z4047" s="4">
        <v>16233</v>
      </c>
      <c r="AA4047" s="4">
        <v>14508</v>
      </c>
      <c r="AB4047" s="4">
        <v>13791</v>
      </c>
      <c r="AC4047" s="4">
        <v>14320</v>
      </c>
      <c r="AD4047" s="4">
        <v>14262</v>
      </c>
      <c r="AE4047" s="4">
        <v>14070</v>
      </c>
      <c r="AF4047" s="4">
        <v>13592</v>
      </c>
      <c r="AG4047" s="4">
        <v>14183</v>
      </c>
      <c r="AH4047" s="4">
        <v>14003</v>
      </c>
      <c r="AI4047" s="4">
        <v>14020</v>
      </c>
      <c r="AJ4047" s="4">
        <v>14136</v>
      </c>
      <c r="AK4047" s="4">
        <v>14173</v>
      </c>
      <c r="AL4047" s="4">
        <v>14258</v>
      </c>
      <c r="AM4047" s="4">
        <v>14255</v>
      </c>
      <c r="AN4047" s="4">
        <v>14080</v>
      </c>
    </row>
    <row r="4048" spans="1:40" ht="15" customHeight="1" x14ac:dyDescent="0.25">
      <c r="A4048" s="4" t="str">
        <f>EB[[#This Row],[unit]] &amp; "#" &amp; EB[[#This Row],[indic_nrg]] &amp; "#" &amp; EB[[#This Row],[product]] &amp; "#" &amp; EB[[#This Row],[geo]]</f>
        <v>TJ#B_102030#3200#CZ</v>
      </c>
      <c r="B4048" s="4" t="str">
        <f>VLOOKUP(EB[[#This Row],[product]],KS_DB[[product]:[KS]],5,FALSE)</f>
        <v>liquid</v>
      </c>
      <c r="C4048" s="4" t="str">
        <f>VLOOKUP(EB[[#This Row],[product]],KS_DB[[product]:[KS]],6,FALSE)</f>
        <v>liquid</v>
      </c>
      <c r="D4048" s="4">
        <f>VLOOKUP(EB[[#This Row],[product]],Carriers[],4,FALSE)</f>
        <v>0</v>
      </c>
      <c r="E4048" s="4">
        <f>VLOOKUP(EB[[#This Row],[indic_nrg]],Indicators[],4,FALSE)</f>
        <v>0</v>
      </c>
      <c r="F4048" s="4">
        <f>IFERROR(VLOOKUP(EB[[#This Row],[Source_carrier]],KS_DB[[product]:[KS]],6,FALSE),0)</f>
        <v>0</v>
      </c>
      <c r="G4048" s="4" t="s">
        <v>34</v>
      </c>
      <c r="H4048" s="4" t="s">
        <v>677</v>
      </c>
      <c r="I4048" s="4" t="s">
        <v>75</v>
      </c>
      <c r="J4048" s="4" t="s">
        <v>37</v>
      </c>
      <c r="K4048" s="4" t="s">
        <v>678</v>
      </c>
      <c r="L4048" s="4" t="s">
        <v>39</v>
      </c>
      <c r="M4048" s="4" t="s">
        <v>76</v>
      </c>
      <c r="N4048" s="4" t="s">
        <v>41</v>
      </c>
      <c r="O4048" s="4">
        <v>21795</v>
      </c>
      <c r="P4048" s="4">
        <v>26200</v>
      </c>
      <c r="Q4048" s="4">
        <v>24512</v>
      </c>
      <c r="R4048" s="4">
        <v>25501</v>
      </c>
      <c r="S4048" s="4">
        <v>26690</v>
      </c>
      <c r="T4048" s="4">
        <v>33764</v>
      </c>
      <c r="U4048" s="4">
        <v>18222</v>
      </c>
      <c r="V4048" s="4">
        <v>13299</v>
      </c>
      <c r="W4048" s="4">
        <v>13443</v>
      </c>
      <c r="X4048" s="4">
        <v>17117</v>
      </c>
      <c r="Y4048" s="4">
        <v>17775</v>
      </c>
      <c r="Z4048" s="4">
        <v>16233</v>
      </c>
      <c r="AA4048" s="4">
        <v>14508</v>
      </c>
      <c r="AB4048" s="4">
        <v>13791</v>
      </c>
      <c r="AC4048" s="4">
        <v>14320</v>
      </c>
      <c r="AD4048" s="4">
        <v>14262</v>
      </c>
      <c r="AE4048" s="4">
        <v>14070</v>
      </c>
      <c r="AF4048" s="4">
        <v>13592</v>
      </c>
      <c r="AG4048" s="4">
        <v>14183</v>
      </c>
      <c r="AH4048" s="4">
        <v>14003</v>
      </c>
      <c r="AI4048" s="4">
        <v>14020</v>
      </c>
      <c r="AJ4048" s="4">
        <v>14136</v>
      </c>
      <c r="AK4048" s="4">
        <v>14173</v>
      </c>
      <c r="AL4048" s="4">
        <v>14258</v>
      </c>
      <c r="AM4048" s="4">
        <v>14255</v>
      </c>
      <c r="AN4048" s="4">
        <v>14080</v>
      </c>
    </row>
    <row r="4049" spans="1:40" ht="15" customHeight="1" x14ac:dyDescent="0.25">
      <c r="A4049" s="4" t="str">
        <f>EB[[#This Row],[unit]] &amp; "#" &amp; EB[[#This Row],[indic_nrg]] &amp; "#" &amp; EB[[#This Row],[product]] &amp; "#" &amp; EB[[#This Row],[geo]]</f>
        <v>TJ#B_102030#3220#CZ</v>
      </c>
      <c r="B4049" s="4" t="str">
        <f>VLOOKUP(EB[[#This Row],[product]],KS_DB[[product]:[KS]],5,FALSE)</f>
        <v>liquid</v>
      </c>
      <c r="C4049" s="4" t="str">
        <f>VLOOKUP(EB[[#This Row],[product]],KS_DB[[product]:[KS]],6,FALSE)</f>
        <v>LPG</v>
      </c>
      <c r="D4049" s="4">
        <f>VLOOKUP(EB[[#This Row],[product]],Carriers[],4,FALSE)</f>
        <v>1</v>
      </c>
      <c r="E4049" s="4">
        <f>VLOOKUP(EB[[#This Row],[indic_nrg]],Indicators[],4,FALSE)</f>
        <v>0</v>
      </c>
      <c r="F4049" s="4">
        <f>IFERROR(VLOOKUP(EB[[#This Row],[Source_carrier]],KS_DB[[product]:[KS]],6,FALSE),0)</f>
        <v>0</v>
      </c>
      <c r="G4049" s="4" t="s">
        <v>34</v>
      </c>
      <c r="H4049" s="4" t="s">
        <v>677</v>
      </c>
      <c r="I4049" s="4" t="s">
        <v>77</v>
      </c>
      <c r="J4049" s="4" t="s">
        <v>37</v>
      </c>
      <c r="K4049" s="4" t="s">
        <v>678</v>
      </c>
      <c r="L4049" s="4" t="s">
        <v>39</v>
      </c>
      <c r="M4049" s="4" t="s">
        <v>78</v>
      </c>
      <c r="N4049" s="4" t="s">
        <v>41</v>
      </c>
      <c r="O4049" s="4">
        <v>0</v>
      </c>
      <c r="P4049" s="4">
        <v>0</v>
      </c>
      <c r="Q4049" s="4">
        <v>0</v>
      </c>
      <c r="R4049" s="4">
        <v>0</v>
      </c>
      <c r="S4049" s="4">
        <v>92</v>
      </c>
      <c r="T4049" s="4">
        <v>92</v>
      </c>
      <c r="U4049" s="4">
        <v>138</v>
      </c>
      <c r="V4049" s="4">
        <v>184</v>
      </c>
      <c r="W4049" s="4">
        <v>322</v>
      </c>
      <c r="X4049" s="4">
        <v>230</v>
      </c>
      <c r="Y4049" s="4">
        <v>414</v>
      </c>
      <c r="Z4049" s="4">
        <v>532</v>
      </c>
      <c r="AA4049" s="4">
        <v>266</v>
      </c>
      <c r="AB4049" s="4">
        <v>222</v>
      </c>
      <c r="AC4049" s="4">
        <v>222</v>
      </c>
      <c r="AD4049" s="4">
        <v>266</v>
      </c>
      <c r="AE4049" s="4">
        <v>275</v>
      </c>
      <c r="AF4049" s="4">
        <v>92</v>
      </c>
      <c r="AG4049" s="4">
        <v>88</v>
      </c>
      <c r="AH4049" s="4">
        <v>88</v>
      </c>
      <c r="AI4049" s="4">
        <v>131</v>
      </c>
      <c r="AJ4049" s="4">
        <v>131</v>
      </c>
      <c r="AK4049" s="4">
        <v>131</v>
      </c>
      <c r="AL4049" s="4">
        <v>175</v>
      </c>
      <c r="AM4049" s="4">
        <v>175</v>
      </c>
      <c r="AN4049" s="4">
        <v>175</v>
      </c>
    </row>
    <row r="4050" spans="1:40" ht="15" customHeight="1" x14ac:dyDescent="0.25">
      <c r="A4050" s="4" t="str">
        <f>EB[[#This Row],[unit]] &amp; "#" &amp; EB[[#This Row],[indic_nrg]] &amp; "#" &amp; EB[[#This Row],[product]] &amp; "#" &amp; EB[[#This Row],[geo]]</f>
        <v>TJ#B_102030#3244#CZ</v>
      </c>
      <c r="B4050" s="4" t="str">
        <f>VLOOKUP(EB[[#This Row],[product]],KS_DB[[product]:[KS]],5,FALSE)</f>
        <v>liquid</v>
      </c>
      <c r="C4050" s="4" t="str">
        <f>VLOOKUP(EB[[#This Row],[product]],KS_DB[[product]:[KS]],6,FALSE)</f>
        <v>liquid</v>
      </c>
      <c r="D4050" s="4">
        <f>VLOOKUP(EB[[#This Row],[product]],Carriers[],4,FALSE)</f>
        <v>1</v>
      </c>
      <c r="E4050" s="4">
        <f>VLOOKUP(EB[[#This Row],[indic_nrg]],Indicators[],4,FALSE)</f>
        <v>0</v>
      </c>
      <c r="F4050" s="4">
        <f>IFERROR(VLOOKUP(EB[[#This Row],[Source_carrier]],KS_DB[[product]:[KS]],6,FALSE),0)</f>
        <v>0</v>
      </c>
      <c r="G4050" s="4" t="s">
        <v>34</v>
      </c>
      <c r="H4050" s="4" t="s">
        <v>677</v>
      </c>
      <c r="I4050" s="4" t="s">
        <v>1139</v>
      </c>
      <c r="J4050" s="4" t="s">
        <v>37</v>
      </c>
      <c r="K4050" s="4" t="s">
        <v>678</v>
      </c>
      <c r="L4050" s="4" t="s">
        <v>39</v>
      </c>
      <c r="M4050" s="4" t="s">
        <v>1140</v>
      </c>
      <c r="N4050" s="4" t="s">
        <v>41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43</v>
      </c>
      <c r="V4050" s="4">
        <v>43</v>
      </c>
      <c r="W4050" s="4">
        <v>86</v>
      </c>
      <c r="X4050" s="4">
        <v>0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</row>
    <row r="4051" spans="1:40" ht="15" customHeight="1" x14ac:dyDescent="0.25">
      <c r="A4051" s="4" t="str">
        <f>EB[[#This Row],[unit]] &amp; "#" &amp; EB[[#This Row],[indic_nrg]] &amp; "#" &amp; EB[[#This Row],[product]] &amp; "#" &amp; EB[[#This Row],[geo]]</f>
        <v>TJ#B_102030#3260#CZ</v>
      </c>
      <c r="B4051" s="4" t="str">
        <f>VLOOKUP(EB[[#This Row],[product]],KS_DB[[product]:[KS]],5,FALSE)</f>
        <v>liquid</v>
      </c>
      <c r="C4051" s="4" t="str">
        <f>VLOOKUP(EB[[#This Row],[product]],KS_DB[[product]:[KS]],6,FALSE)</f>
        <v>diesel</v>
      </c>
      <c r="D4051" s="4">
        <f>VLOOKUP(EB[[#This Row],[product]],Carriers[],4,FALSE)</f>
        <v>1</v>
      </c>
      <c r="E4051" s="4">
        <f>VLOOKUP(EB[[#This Row],[indic_nrg]],Indicators[],4,FALSE)</f>
        <v>0</v>
      </c>
      <c r="F4051" s="4">
        <f>IFERROR(VLOOKUP(EB[[#This Row],[Source_carrier]],KS_DB[[product]:[KS]],6,FALSE),0)</f>
        <v>0</v>
      </c>
      <c r="G4051" s="4" t="s">
        <v>34</v>
      </c>
      <c r="H4051" s="4" t="s">
        <v>677</v>
      </c>
      <c r="I4051" s="4" t="s">
        <v>79</v>
      </c>
      <c r="J4051" s="4" t="s">
        <v>37</v>
      </c>
      <c r="K4051" s="4" t="s">
        <v>678</v>
      </c>
      <c r="L4051" s="4" t="s">
        <v>39</v>
      </c>
      <c r="M4051" s="4" t="s">
        <v>80</v>
      </c>
      <c r="N4051" s="4" t="s">
        <v>41</v>
      </c>
      <c r="O4051" s="4">
        <v>21795</v>
      </c>
      <c r="P4051" s="4">
        <v>23360</v>
      </c>
      <c r="Q4051" s="4">
        <v>24432</v>
      </c>
      <c r="R4051" s="4">
        <v>25501</v>
      </c>
      <c r="S4051" s="4">
        <v>25638</v>
      </c>
      <c r="T4051" s="4">
        <v>33112</v>
      </c>
      <c r="U4051" s="4">
        <v>16841</v>
      </c>
      <c r="V4051" s="4">
        <v>11872</v>
      </c>
      <c r="W4051" s="4">
        <v>11915</v>
      </c>
      <c r="X4051" s="4">
        <v>16007</v>
      </c>
      <c r="Y4051" s="4">
        <v>15881</v>
      </c>
      <c r="Z4051" s="4">
        <v>15301</v>
      </c>
      <c r="AA4051" s="4">
        <v>13882</v>
      </c>
      <c r="AB4051" s="4">
        <v>13250</v>
      </c>
      <c r="AC4051" s="4">
        <v>13818</v>
      </c>
      <c r="AD4051" s="4">
        <v>13636</v>
      </c>
      <c r="AE4051" s="4">
        <v>13475</v>
      </c>
      <c r="AF4051" s="4">
        <v>13380</v>
      </c>
      <c r="AG4051" s="4">
        <v>13976</v>
      </c>
      <c r="AH4051" s="4">
        <v>13795</v>
      </c>
      <c r="AI4051" s="4">
        <v>13729</v>
      </c>
      <c r="AJ4051" s="4">
        <v>13884</v>
      </c>
      <c r="AK4051" s="4">
        <v>13961</v>
      </c>
      <c r="AL4051" s="4">
        <v>13963</v>
      </c>
      <c r="AM4051" s="4">
        <v>13800</v>
      </c>
      <c r="AN4051" s="4">
        <v>13785</v>
      </c>
    </row>
    <row r="4052" spans="1:40" ht="15" customHeight="1" x14ac:dyDescent="0.25">
      <c r="A4052" s="4" t="str">
        <f>EB[[#This Row],[unit]] &amp; "#" &amp; EB[[#This Row],[indic_nrg]] &amp; "#" &amp; EB[[#This Row],[product]] &amp; "#" &amp; EB[[#This Row],[geo]]</f>
        <v>TJ#B_102030#3270A#CZ</v>
      </c>
      <c r="B4052" s="4" t="str">
        <f>VLOOKUP(EB[[#This Row],[product]],KS_DB[[product]:[KS]],5,FALSE)</f>
        <v>liquid</v>
      </c>
      <c r="C4052" s="4" t="str">
        <f>VLOOKUP(EB[[#This Row],[product]],KS_DB[[product]:[KS]],6,FALSE)</f>
        <v>liquid</v>
      </c>
      <c r="D4052" s="4">
        <f>VLOOKUP(EB[[#This Row],[product]],Carriers[],4,FALSE)</f>
        <v>1</v>
      </c>
      <c r="E4052" s="4">
        <f>VLOOKUP(EB[[#This Row],[indic_nrg]],Indicators[],4,FALSE)</f>
        <v>0</v>
      </c>
      <c r="F4052" s="4">
        <f>IFERROR(VLOOKUP(EB[[#This Row],[Source_carrier]],KS_DB[[product]:[KS]],6,FALSE),0)</f>
        <v>0</v>
      </c>
      <c r="G4052" s="4" t="s">
        <v>34</v>
      </c>
      <c r="H4052" s="4" t="s">
        <v>677</v>
      </c>
      <c r="I4052" s="4" t="s">
        <v>81</v>
      </c>
      <c r="J4052" s="4" t="s">
        <v>37</v>
      </c>
      <c r="K4052" s="4" t="s">
        <v>678</v>
      </c>
      <c r="L4052" s="4" t="s">
        <v>39</v>
      </c>
      <c r="M4052" s="4" t="s">
        <v>82</v>
      </c>
      <c r="N4052" s="4" t="s">
        <v>41</v>
      </c>
      <c r="O4052" s="4">
        <v>0</v>
      </c>
      <c r="P4052" s="4">
        <v>2840</v>
      </c>
      <c r="Q4052" s="4">
        <v>80</v>
      </c>
      <c r="R4052" s="4">
        <v>0</v>
      </c>
      <c r="S4052" s="4">
        <v>960</v>
      </c>
      <c r="T4052" s="4">
        <v>560</v>
      </c>
      <c r="U4052" s="4">
        <v>1200</v>
      </c>
      <c r="V4052" s="4">
        <v>1200</v>
      </c>
      <c r="W4052" s="4">
        <v>1120</v>
      </c>
      <c r="X4052" s="4">
        <v>880</v>
      </c>
      <c r="Y4052" s="4">
        <v>1480</v>
      </c>
      <c r="Z4052" s="4">
        <v>400</v>
      </c>
      <c r="AA4052" s="4">
        <v>360</v>
      </c>
      <c r="AB4052" s="4">
        <v>320</v>
      </c>
      <c r="AC4052" s="4">
        <v>280</v>
      </c>
      <c r="AD4052" s="4">
        <v>360</v>
      </c>
      <c r="AE4052" s="4">
        <v>320</v>
      </c>
      <c r="AF4052" s="4">
        <v>120</v>
      </c>
      <c r="AG4052" s="4">
        <v>120</v>
      </c>
      <c r="AH4052" s="4">
        <v>120</v>
      </c>
      <c r="AI4052" s="4">
        <v>160</v>
      </c>
      <c r="AJ4052" s="4">
        <v>120</v>
      </c>
      <c r="AK4052" s="4">
        <v>80</v>
      </c>
      <c r="AL4052" s="4">
        <v>120</v>
      </c>
      <c r="AM4052" s="4">
        <v>280</v>
      </c>
      <c r="AN4052" s="4">
        <v>120</v>
      </c>
    </row>
    <row r="4053" spans="1:40" ht="15" customHeight="1" x14ac:dyDescent="0.25">
      <c r="A4053" s="4" t="str">
        <f>EB[[#This Row],[unit]] &amp; "#" &amp; EB[[#This Row],[indic_nrg]] &amp; "#" &amp; EB[[#This Row],[product]] &amp; "#" &amp; EB[[#This Row],[geo]]</f>
        <v>TJ#B_102030#4000#CZ</v>
      </c>
      <c r="B4053" s="4" t="str">
        <f>VLOOKUP(EB[[#This Row],[product]],KS_DB[[product]:[KS]],5,FALSE)</f>
        <v>gas</v>
      </c>
      <c r="C4053" s="4" t="str">
        <f>VLOOKUP(EB[[#This Row],[product]],KS_DB[[product]:[KS]],6,FALSE)</f>
        <v>gas</v>
      </c>
      <c r="D4053" s="4">
        <f>VLOOKUP(EB[[#This Row],[product]],Carriers[],4,FALSE)</f>
        <v>0</v>
      </c>
      <c r="E4053" s="4">
        <f>VLOOKUP(EB[[#This Row],[indic_nrg]],Indicators[],4,FALSE)</f>
        <v>0</v>
      </c>
      <c r="F4053" s="4">
        <f>IFERROR(VLOOKUP(EB[[#This Row],[Source_carrier]],KS_DB[[product]:[KS]],6,FALSE),0)</f>
        <v>0</v>
      </c>
      <c r="G4053" s="4" t="s">
        <v>34</v>
      </c>
      <c r="H4053" s="4" t="s">
        <v>677</v>
      </c>
      <c r="I4053" s="4" t="s">
        <v>83</v>
      </c>
      <c r="J4053" s="4" t="s">
        <v>37</v>
      </c>
      <c r="K4053" s="4" t="s">
        <v>678</v>
      </c>
      <c r="L4053" s="4" t="s">
        <v>39</v>
      </c>
      <c r="M4053" s="4" t="s">
        <v>84</v>
      </c>
      <c r="N4053" s="4" t="s">
        <v>41</v>
      </c>
      <c r="O4053" s="4">
        <v>7673</v>
      </c>
      <c r="P4053" s="4">
        <v>7306</v>
      </c>
      <c r="Q4053" s="4">
        <v>4689</v>
      </c>
      <c r="R4053" s="4">
        <v>4748</v>
      </c>
      <c r="S4053" s="4">
        <v>5671</v>
      </c>
      <c r="T4053" s="4">
        <v>4771</v>
      </c>
      <c r="U4053" s="4">
        <v>3744</v>
      </c>
      <c r="V4053" s="4">
        <v>3831</v>
      </c>
      <c r="W4053" s="4">
        <v>3166</v>
      </c>
      <c r="X4053" s="4">
        <v>2812</v>
      </c>
      <c r="Y4053" s="4">
        <v>2855</v>
      </c>
      <c r="Z4053" s="4">
        <v>2824</v>
      </c>
      <c r="AA4053" s="4">
        <v>2981</v>
      </c>
      <c r="AB4053" s="4">
        <v>2858</v>
      </c>
      <c r="AC4053" s="4">
        <v>2802</v>
      </c>
      <c r="AD4053" s="4">
        <v>2840</v>
      </c>
      <c r="AE4053" s="4">
        <v>2718</v>
      </c>
      <c r="AF4053" s="4">
        <v>2759</v>
      </c>
      <c r="AG4053" s="4">
        <v>2236</v>
      </c>
      <c r="AH4053" s="4">
        <v>2160</v>
      </c>
      <c r="AI4053" s="4">
        <v>2675</v>
      </c>
      <c r="AJ4053" s="4">
        <v>2540</v>
      </c>
      <c r="AK4053" s="4">
        <v>2142</v>
      </c>
      <c r="AL4053" s="4">
        <v>2682</v>
      </c>
      <c r="AM4053" s="4">
        <v>2364</v>
      </c>
      <c r="AN4053" s="4">
        <v>2070</v>
      </c>
    </row>
    <row r="4054" spans="1:40" ht="15" customHeight="1" x14ac:dyDescent="0.25">
      <c r="A4054" s="4" t="str">
        <f>EB[[#This Row],[unit]] &amp; "#" &amp; EB[[#This Row],[indic_nrg]] &amp; "#" &amp; EB[[#This Row],[product]] &amp; "#" &amp; EB[[#This Row],[geo]]</f>
        <v>TJ#B_102030#4100#CZ</v>
      </c>
      <c r="B4054" s="4" t="str">
        <f>VLOOKUP(EB[[#This Row],[product]],KS_DB[[product]:[KS]],5,FALSE)</f>
        <v>gas</v>
      </c>
      <c r="C4054" s="4" t="str">
        <f>VLOOKUP(EB[[#This Row],[product]],KS_DB[[product]:[KS]],6,FALSE)</f>
        <v>gas</v>
      </c>
      <c r="D4054" s="4">
        <f>VLOOKUP(EB[[#This Row],[product]],Carriers[],4,FALSE)</f>
        <v>1</v>
      </c>
      <c r="E4054" s="4">
        <f>VLOOKUP(EB[[#This Row],[indic_nrg]],Indicators[],4,FALSE)</f>
        <v>0</v>
      </c>
      <c r="F4054" s="4">
        <f>IFERROR(VLOOKUP(EB[[#This Row],[Source_carrier]],KS_DB[[product]:[KS]],6,FALSE),0)</f>
        <v>0</v>
      </c>
      <c r="G4054" s="4" t="s">
        <v>34</v>
      </c>
      <c r="H4054" s="4" t="s">
        <v>677</v>
      </c>
      <c r="I4054" s="4" t="s">
        <v>85</v>
      </c>
      <c r="J4054" s="4" t="s">
        <v>37</v>
      </c>
      <c r="K4054" s="4" t="s">
        <v>678</v>
      </c>
      <c r="L4054" s="4" t="s">
        <v>39</v>
      </c>
      <c r="M4054" s="4" t="s">
        <v>86</v>
      </c>
      <c r="N4054" s="4" t="s">
        <v>41</v>
      </c>
      <c r="O4054" s="4">
        <v>7430</v>
      </c>
      <c r="P4054" s="4">
        <v>6874</v>
      </c>
      <c r="Q4054" s="4">
        <v>4432</v>
      </c>
      <c r="R4054" s="4">
        <v>4503</v>
      </c>
      <c r="S4054" s="4">
        <v>5488</v>
      </c>
      <c r="T4054" s="4">
        <v>4632</v>
      </c>
      <c r="U4054" s="4">
        <v>3744</v>
      </c>
      <c r="V4054" s="4">
        <v>3831</v>
      </c>
      <c r="W4054" s="4">
        <v>3166</v>
      </c>
      <c r="X4054" s="4">
        <v>2812</v>
      </c>
      <c r="Y4054" s="4">
        <v>2855</v>
      </c>
      <c r="Z4054" s="4">
        <v>2824</v>
      </c>
      <c r="AA4054" s="4">
        <v>2981</v>
      </c>
      <c r="AB4054" s="4">
        <v>2858</v>
      </c>
      <c r="AC4054" s="4">
        <v>2802</v>
      </c>
      <c r="AD4054" s="4">
        <v>2840</v>
      </c>
      <c r="AE4054" s="4">
        <v>2718</v>
      </c>
      <c r="AF4054" s="4">
        <v>2759</v>
      </c>
      <c r="AG4054" s="4">
        <v>2236</v>
      </c>
      <c r="AH4054" s="4">
        <v>2160</v>
      </c>
      <c r="AI4054" s="4">
        <v>2675</v>
      </c>
      <c r="AJ4054" s="4">
        <v>2540</v>
      </c>
      <c r="AK4054" s="4">
        <v>2142</v>
      </c>
      <c r="AL4054" s="4">
        <v>2682</v>
      </c>
      <c r="AM4054" s="4">
        <v>2364</v>
      </c>
      <c r="AN4054" s="4">
        <v>2070</v>
      </c>
    </row>
    <row r="4055" spans="1:40" ht="15" customHeight="1" x14ac:dyDescent="0.25">
      <c r="A4055" s="4" t="str">
        <f>EB[[#This Row],[unit]] &amp; "#" &amp; EB[[#This Row],[indic_nrg]] &amp; "#" &amp; EB[[#This Row],[product]] &amp; "#" &amp; EB[[#This Row],[geo]]</f>
        <v>TJ#B_102030#4200#CZ</v>
      </c>
      <c r="B4055" s="4" t="str">
        <f>VLOOKUP(EB[[#This Row],[product]],KS_DB[[product]:[KS]],5,FALSE)</f>
        <v>gas</v>
      </c>
      <c r="C4055" s="4" t="str">
        <f>VLOOKUP(EB[[#This Row],[product]],KS_DB[[product]:[KS]],6,FALSE)</f>
        <v>gas</v>
      </c>
      <c r="D4055" s="4">
        <f>VLOOKUP(EB[[#This Row],[product]],Carriers[],4,FALSE)</f>
        <v>0</v>
      </c>
      <c r="E4055" s="4">
        <f>VLOOKUP(EB[[#This Row],[indic_nrg]],Indicators[],4,FALSE)</f>
        <v>0</v>
      </c>
      <c r="F4055" s="4">
        <f>IFERROR(VLOOKUP(EB[[#This Row],[Source_carrier]],KS_DB[[product]:[KS]],6,FALSE),0)</f>
        <v>0</v>
      </c>
      <c r="G4055" s="4" t="s">
        <v>34</v>
      </c>
      <c r="H4055" s="4" t="s">
        <v>677</v>
      </c>
      <c r="I4055" s="4" t="s">
        <v>87</v>
      </c>
      <c r="J4055" s="4" t="s">
        <v>37</v>
      </c>
      <c r="K4055" s="4" t="s">
        <v>678</v>
      </c>
      <c r="L4055" s="4" t="s">
        <v>39</v>
      </c>
      <c r="M4055" s="4" t="s">
        <v>88</v>
      </c>
      <c r="N4055" s="4" t="s">
        <v>41</v>
      </c>
      <c r="O4055" s="4">
        <v>243</v>
      </c>
      <c r="P4055" s="4">
        <v>432</v>
      </c>
      <c r="Q4055" s="4">
        <v>257</v>
      </c>
      <c r="R4055" s="4">
        <v>245</v>
      </c>
      <c r="S4055" s="4">
        <v>183</v>
      </c>
      <c r="T4055" s="4">
        <v>139</v>
      </c>
      <c r="U4055" s="4">
        <v>0</v>
      </c>
      <c r="V4055" s="4">
        <v>0</v>
      </c>
      <c r="W4055" s="4">
        <v>0</v>
      </c>
      <c r="X4055" s="4">
        <v>0</v>
      </c>
      <c r="Y4055" s="4">
        <v>0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</row>
    <row r="4056" spans="1:40" ht="15" customHeight="1" x14ac:dyDescent="0.25">
      <c r="A4056" s="4" t="str">
        <f>EB[[#This Row],[unit]] &amp; "#" &amp; EB[[#This Row],[indic_nrg]] &amp; "#" &amp; EB[[#This Row],[product]] &amp; "#" &amp; EB[[#This Row],[geo]]</f>
        <v>TJ#B_102030#4210#CZ</v>
      </c>
      <c r="B4056" s="4" t="str">
        <f>VLOOKUP(EB[[#This Row],[product]],KS_DB[[product]:[KS]],5,FALSE)</f>
        <v>gas</v>
      </c>
      <c r="C4056" s="4" t="str">
        <f>VLOOKUP(EB[[#This Row],[product]],KS_DB[[product]:[KS]],6,FALSE)</f>
        <v>gas</v>
      </c>
      <c r="D4056" s="4">
        <f>VLOOKUP(EB[[#This Row],[product]],Carriers[],4,FALSE)</f>
        <v>1</v>
      </c>
      <c r="E4056" s="4">
        <f>VLOOKUP(EB[[#This Row],[indic_nrg]],Indicators[],4,FALSE)</f>
        <v>0</v>
      </c>
      <c r="F4056" s="4">
        <f>IFERROR(VLOOKUP(EB[[#This Row],[Source_carrier]],KS_DB[[product]:[KS]],6,FALSE),0)</f>
        <v>0</v>
      </c>
      <c r="G4056" s="4" t="s">
        <v>34</v>
      </c>
      <c r="H4056" s="4" t="s">
        <v>677</v>
      </c>
      <c r="I4056" s="4" t="s">
        <v>89</v>
      </c>
      <c r="J4056" s="4" t="s">
        <v>37</v>
      </c>
      <c r="K4056" s="4" t="s">
        <v>678</v>
      </c>
      <c r="L4056" s="4" t="s">
        <v>39</v>
      </c>
      <c r="M4056" s="4" t="s">
        <v>90</v>
      </c>
      <c r="N4056" s="4" t="s">
        <v>41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</row>
    <row r="4057" spans="1:40" ht="15" customHeight="1" x14ac:dyDescent="0.25">
      <c r="A4057" s="4" t="str">
        <f>EB[[#This Row],[unit]] &amp; "#" &amp; EB[[#This Row],[indic_nrg]] &amp; "#" &amp; EB[[#This Row],[product]] &amp; "#" &amp; EB[[#This Row],[geo]]</f>
        <v>TJ#B_102030#4220#CZ</v>
      </c>
      <c r="B4057" s="4" t="str">
        <f>VLOOKUP(EB[[#This Row],[product]],KS_DB[[product]:[KS]],5,FALSE)</f>
        <v>gas</v>
      </c>
      <c r="C4057" s="4" t="str">
        <f>VLOOKUP(EB[[#This Row],[product]],KS_DB[[product]:[KS]],6,FALSE)</f>
        <v>gas</v>
      </c>
      <c r="D4057" s="4">
        <f>VLOOKUP(EB[[#This Row],[product]],Carriers[],4,FALSE)</f>
        <v>1</v>
      </c>
      <c r="E4057" s="4">
        <f>VLOOKUP(EB[[#This Row],[indic_nrg]],Indicators[],4,FALSE)</f>
        <v>0</v>
      </c>
      <c r="F4057" s="4">
        <f>IFERROR(VLOOKUP(EB[[#This Row],[Source_carrier]],KS_DB[[product]:[KS]],6,FALSE),0)</f>
        <v>0</v>
      </c>
      <c r="G4057" s="4" t="s">
        <v>34</v>
      </c>
      <c r="H4057" s="4" t="s">
        <v>677</v>
      </c>
      <c r="I4057" s="4" t="s">
        <v>91</v>
      </c>
      <c r="J4057" s="4" t="s">
        <v>37</v>
      </c>
      <c r="K4057" s="4" t="s">
        <v>678</v>
      </c>
      <c r="L4057" s="4" t="s">
        <v>39</v>
      </c>
      <c r="M4057" s="4" t="s">
        <v>92</v>
      </c>
      <c r="N4057" s="4" t="s">
        <v>41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</row>
    <row r="4058" spans="1:40" ht="15" customHeight="1" x14ac:dyDescent="0.25">
      <c r="A4058" s="4" t="str">
        <f>EB[[#This Row],[unit]] &amp; "#" &amp; EB[[#This Row],[indic_nrg]] &amp; "#" &amp; EB[[#This Row],[product]] &amp; "#" &amp; EB[[#This Row],[geo]]</f>
        <v>TJ#B_102030#4230#CZ</v>
      </c>
      <c r="B4058" s="4" t="str">
        <f>VLOOKUP(EB[[#This Row],[product]],KS_DB[[product]:[KS]],5,FALSE)</f>
        <v>gas</v>
      </c>
      <c r="C4058" s="4" t="str">
        <f>VLOOKUP(EB[[#This Row],[product]],KS_DB[[product]:[KS]],6,FALSE)</f>
        <v>gas</v>
      </c>
      <c r="D4058" s="4">
        <f>VLOOKUP(EB[[#This Row],[product]],Carriers[],4,FALSE)</f>
        <v>1</v>
      </c>
      <c r="E4058" s="4">
        <f>VLOOKUP(EB[[#This Row],[indic_nrg]],Indicators[],4,FALSE)</f>
        <v>0</v>
      </c>
      <c r="F4058" s="4">
        <f>IFERROR(VLOOKUP(EB[[#This Row],[Source_carrier]],KS_DB[[product]:[KS]],6,FALSE),0)</f>
        <v>0</v>
      </c>
      <c r="G4058" s="4" t="s">
        <v>34</v>
      </c>
      <c r="H4058" s="4" t="s">
        <v>677</v>
      </c>
      <c r="I4058" s="4" t="s">
        <v>93</v>
      </c>
      <c r="J4058" s="4" t="s">
        <v>37</v>
      </c>
      <c r="K4058" s="4" t="s">
        <v>678</v>
      </c>
      <c r="L4058" s="4" t="s">
        <v>39</v>
      </c>
      <c r="M4058" s="4" t="s">
        <v>94</v>
      </c>
      <c r="N4058" s="4" t="s">
        <v>41</v>
      </c>
      <c r="O4058" s="4">
        <v>243</v>
      </c>
      <c r="P4058" s="4">
        <v>432</v>
      </c>
      <c r="Q4058" s="4">
        <v>257</v>
      </c>
      <c r="R4058" s="4">
        <v>245</v>
      </c>
      <c r="S4058" s="4">
        <v>183</v>
      </c>
      <c r="T4058" s="4">
        <v>139</v>
      </c>
      <c r="U4058" s="4">
        <v>0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</row>
    <row r="4059" spans="1:40" ht="15" customHeight="1" x14ac:dyDescent="0.25">
      <c r="A4059" s="4" t="str">
        <f>EB[[#This Row],[unit]] &amp; "#" &amp; EB[[#This Row],[indic_nrg]] &amp; "#" &amp; EB[[#This Row],[product]] &amp; "#" &amp; EB[[#This Row],[geo]]</f>
        <v>TJ#B_102030#4240#CZ</v>
      </c>
      <c r="B4059" s="4" t="str">
        <f>VLOOKUP(EB[[#This Row],[product]],KS_DB[[product]:[KS]],5,FALSE)</f>
        <v>gas</v>
      </c>
      <c r="C4059" s="4" t="str">
        <f>VLOOKUP(EB[[#This Row],[product]],KS_DB[[product]:[KS]],6,FALSE)</f>
        <v>gas</v>
      </c>
      <c r="D4059" s="4">
        <f>VLOOKUP(EB[[#This Row],[product]],Carriers[],4,FALSE)</f>
        <v>1</v>
      </c>
      <c r="E4059" s="4">
        <f>VLOOKUP(EB[[#This Row],[indic_nrg]],Indicators[],4,FALSE)</f>
        <v>0</v>
      </c>
      <c r="F4059" s="4">
        <f>IFERROR(VLOOKUP(EB[[#This Row],[Source_carrier]],KS_DB[[product]:[KS]],6,FALSE),0)</f>
        <v>0</v>
      </c>
      <c r="G4059" s="4" t="s">
        <v>34</v>
      </c>
      <c r="H4059" s="4" t="s">
        <v>677</v>
      </c>
      <c r="I4059" s="4" t="s">
        <v>95</v>
      </c>
      <c r="J4059" s="4" t="s">
        <v>37</v>
      </c>
      <c r="K4059" s="4" t="s">
        <v>678</v>
      </c>
      <c r="L4059" s="4" t="s">
        <v>39</v>
      </c>
      <c r="M4059" s="4" t="s">
        <v>96</v>
      </c>
      <c r="N4059" s="4" t="s">
        <v>41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</v>
      </c>
      <c r="Y4059" s="4">
        <v>0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</row>
    <row r="4060" spans="1:40" ht="15" customHeight="1" x14ac:dyDescent="0.25">
      <c r="A4060" s="4" t="str">
        <f>EB[[#This Row],[unit]] &amp; "#" &amp; EB[[#This Row],[indic_nrg]] &amp; "#" &amp; EB[[#This Row],[product]] &amp; "#" &amp; EB[[#This Row],[geo]]</f>
        <v>TJ#B_102030#5200#CZ</v>
      </c>
      <c r="B4060" s="4" t="str">
        <f>VLOOKUP(EB[[#This Row],[product]],KS_DB[[product]:[KS]],5,FALSE)</f>
        <v>heat</v>
      </c>
      <c r="C4060" s="4" t="str">
        <f>VLOOKUP(EB[[#This Row],[product]],KS_DB[[product]:[KS]],6,FALSE)</f>
        <v>heat</v>
      </c>
      <c r="D4060" s="4">
        <f>VLOOKUP(EB[[#This Row],[product]],Carriers[],4,FALSE)</f>
        <v>1</v>
      </c>
      <c r="E4060" s="4">
        <f>VLOOKUP(EB[[#This Row],[indic_nrg]],Indicators[],4,FALSE)</f>
        <v>0</v>
      </c>
      <c r="F4060" s="4">
        <f>IFERROR(VLOOKUP(EB[[#This Row],[Source_carrier]],KS_DB[[product]:[KS]],6,FALSE),0)</f>
        <v>0</v>
      </c>
      <c r="G4060" s="4" t="s">
        <v>34</v>
      </c>
      <c r="H4060" s="4" t="s">
        <v>677</v>
      </c>
      <c r="I4060" s="4" t="s">
        <v>97</v>
      </c>
      <c r="J4060" s="4" t="s">
        <v>37</v>
      </c>
      <c r="K4060" s="4" t="s">
        <v>678</v>
      </c>
      <c r="L4060" s="4" t="s">
        <v>39</v>
      </c>
      <c r="M4060" s="4" t="s">
        <v>98</v>
      </c>
      <c r="N4060" s="4" t="s">
        <v>41</v>
      </c>
      <c r="O4060" s="4">
        <v>6833</v>
      </c>
      <c r="P4060" s="4">
        <v>3449</v>
      </c>
      <c r="Q4060" s="4">
        <v>3250</v>
      </c>
      <c r="R4060" s="4">
        <v>510</v>
      </c>
      <c r="S4060" s="4">
        <v>500</v>
      </c>
      <c r="T4060" s="4">
        <v>646</v>
      </c>
      <c r="U4060" s="4">
        <v>777</v>
      </c>
      <c r="V4060" s="4">
        <v>948</v>
      </c>
      <c r="W4060" s="4">
        <v>883</v>
      </c>
      <c r="X4060" s="4">
        <v>1251</v>
      </c>
      <c r="Y4060" s="4">
        <v>679</v>
      </c>
      <c r="Z4060" s="4">
        <v>500</v>
      </c>
      <c r="AA4060" s="4">
        <v>502</v>
      </c>
      <c r="AB4060" s="4">
        <v>622</v>
      </c>
      <c r="AC4060" s="4">
        <v>564</v>
      </c>
      <c r="AD4060" s="4">
        <v>561</v>
      </c>
      <c r="AE4060" s="4">
        <v>500</v>
      </c>
      <c r="AF4060" s="4">
        <v>500</v>
      </c>
      <c r="AG4060" s="4">
        <v>374</v>
      </c>
      <c r="AH4060" s="4">
        <v>289</v>
      </c>
      <c r="AI4060" s="4">
        <v>543</v>
      </c>
      <c r="AJ4060" s="4">
        <v>509</v>
      </c>
      <c r="AK4060" s="4">
        <v>353</v>
      </c>
      <c r="AL4060" s="4">
        <v>336</v>
      </c>
      <c r="AM4060" s="4">
        <v>314</v>
      </c>
      <c r="AN4060" s="4">
        <v>256</v>
      </c>
    </row>
    <row r="4061" spans="1:40" ht="15" customHeight="1" x14ac:dyDescent="0.25">
      <c r="A4061" s="4" t="str">
        <f>EB[[#This Row],[unit]] &amp; "#" &amp; EB[[#This Row],[indic_nrg]] &amp; "#" &amp; EB[[#This Row],[product]] &amp; "#" &amp; EB[[#This Row],[geo]]</f>
        <v>TJ#B_102030#5500#CZ</v>
      </c>
      <c r="B4061" s="4" t="str">
        <f>VLOOKUP(EB[[#This Row],[product]],KS_DB[[product]:[KS]],5,FALSE)</f>
        <v>RES</v>
      </c>
      <c r="C4061" s="4" t="str">
        <f>VLOOKUP(EB[[#This Row],[product]],KS_DB[[product]:[KS]],6,FALSE)</f>
        <v>RES</v>
      </c>
      <c r="D4061" s="4">
        <f>VLOOKUP(EB[[#This Row],[product]],Carriers[],4,FALSE)</f>
        <v>0</v>
      </c>
      <c r="E4061" s="4">
        <f>VLOOKUP(EB[[#This Row],[indic_nrg]],Indicators[],4,FALSE)</f>
        <v>0</v>
      </c>
      <c r="F4061" s="4">
        <f>IFERROR(VLOOKUP(EB[[#This Row],[Source_carrier]],KS_DB[[product]:[KS]],6,FALSE),0)</f>
        <v>0</v>
      </c>
      <c r="G4061" s="4" t="s">
        <v>34</v>
      </c>
      <c r="H4061" s="4" t="s">
        <v>677</v>
      </c>
      <c r="I4061" s="4" t="s">
        <v>99</v>
      </c>
      <c r="J4061" s="4" t="s">
        <v>37</v>
      </c>
      <c r="K4061" s="4" t="s">
        <v>678</v>
      </c>
      <c r="L4061" s="4" t="s">
        <v>39</v>
      </c>
      <c r="M4061" s="4" t="s">
        <v>100</v>
      </c>
      <c r="N4061" s="4" t="s">
        <v>41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72</v>
      </c>
      <c r="Y4061" s="4">
        <v>99</v>
      </c>
      <c r="Z4061" s="4">
        <v>100</v>
      </c>
      <c r="AA4061" s="4">
        <v>135</v>
      </c>
      <c r="AB4061" s="4">
        <v>736</v>
      </c>
      <c r="AC4061" s="4">
        <v>883</v>
      </c>
      <c r="AD4061" s="4">
        <v>754</v>
      </c>
      <c r="AE4061" s="4">
        <v>971</v>
      </c>
      <c r="AF4061" s="4">
        <v>822</v>
      </c>
      <c r="AG4061" s="4">
        <v>768</v>
      </c>
      <c r="AH4061" s="4">
        <v>1191</v>
      </c>
      <c r="AI4061" s="4">
        <v>1788</v>
      </c>
      <c r="AJ4061" s="4">
        <v>2156</v>
      </c>
      <c r="AK4061" s="4">
        <v>3469</v>
      </c>
      <c r="AL4061" s="4">
        <v>4945</v>
      </c>
      <c r="AM4061" s="4">
        <v>5088</v>
      </c>
      <c r="AN4061" s="4">
        <v>5171</v>
      </c>
    </row>
    <row r="4062" spans="1:40" ht="15" customHeight="1" x14ac:dyDescent="0.25">
      <c r="A4062" s="4" t="str">
        <f>EB[[#This Row],[unit]] &amp; "#" &amp; EB[[#This Row],[indic_nrg]] &amp; "#" &amp; EB[[#This Row],[product]] &amp; "#" &amp; EB[[#This Row],[geo]]</f>
        <v>TJ#B_102030#5532#CZ</v>
      </c>
      <c r="B4062" s="4" t="str">
        <f>VLOOKUP(EB[[#This Row],[product]],KS_DB[[product]:[KS]],5,FALSE)</f>
        <v>RES</v>
      </c>
      <c r="C4062" s="4" t="str">
        <f>VLOOKUP(EB[[#This Row],[product]],KS_DB[[product]:[KS]],6,FALSE)</f>
        <v>RES</v>
      </c>
      <c r="D4062" s="4">
        <f>VLOOKUP(EB[[#This Row],[product]],Carriers[],4,FALSE)</f>
        <v>1</v>
      </c>
      <c r="E4062" s="4">
        <f>VLOOKUP(EB[[#This Row],[indic_nrg]],Indicators[],4,FALSE)</f>
        <v>0</v>
      </c>
      <c r="F4062" s="4">
        <f>IFERROR(VLOOKUP(EB[[#This Row],[Source_carrier]],KS_DB[[product]:[KS]],6,FALSE),0)</f>
        <v>0</v>
      </c>
      <c r="G4062" s="4" t="s">
        <v>34</v>
      </c>
      <c r="H4062" s="4" t="s">
        <v>677</v>
      </c>
      <c r="I4062" s="4" t="s">
        <v>101</v>
      </c>
      <c r="J4062" s="4" t="s">
        <v>37</v>
      </c>
      <c r="K4062" s="4" t="s">
        <v>678</v>
      </c>
      <c r="L4062" s="4" t="s">
        <v>39</v>
      </c>
      <c r="M4062" s="4" t="s">
        <v>102</v>
      </c>
      <c r="N4062" s="4" t="s">
        <v>41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</row>
    <row r="4063" spans="1:40" ht="15" customHeight="1" x14ac:dyDescent="0.25">
      <c r="A4063" s="4" t="str">
        <f>EB[[#This Row],[unit]] &amp; "#" &amp; EB[[#This Row],[indic_nrg]] &amp; "#" &amp; EB[[#This Row],[product]] &amp; "#" &amp; EB[[#This Row],[geo]]</f>
        <v>TJ#B_102030#5540#CZ</v>
      </c>
      <c r="B4063" s="4" t="str">
        <f>VLOOKUP(EB[[#This Row],[product]],KS_DB[[product]:[KS]],5,FALSE)</f>
        <v>biomass</v>
      </c>
      <c r="C4063" s="4" t="str">
        <f>VLOOKUP(EB[[#This Row],[product]],KS_DB[[product]:[KS]],6,FALSE)</f>
        <v>biomass</v>
      </c>
      <c r="D4063" s="4">
        <f>VLOOKUP(EB[[#This Row],[product]],Carriers[],4,FALSE)</f>
        <v>0</v>
      </c>
      <c r="E4063" s="4">
        <f>VLOOKUP(EB[[#This Row],[indic_nrg]],Indicators[],4,FALSE)</f>
        <v>0</v>
      </c>
      <c r="F4063" s="4">
        <f>IFERROR(VLOOKUP(EB[[#This Row],[Source_carrier]],KS_DB[[product]:[KS]],6,FALSE),0)</f>
        <v>0</v>
      </c>
      <c r="G4063" s="4" t="s">
        <v>34</v>
      </c>
      <c r="H4063" s="4" t="s">
        <v>677</v>
      </c>
      <c r="I4063" s="4" t="s">
        <v>103</v>
      </c>
      <c r="J4063" s="4" t="s">
        <v>37</v>
      </c>
      <c r="K4063" s="4" t="s">
        <v>678</v>
      </c>
      <c r="L4063" s="4" t="s">
        <v>39</v>
      </c>
      <c r="M4063" s="4" t="s">
        <v>104</v>
      </c>
      <c r="N4063" s="4" t="s">
        <v>41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72</v>
      </c>
      <c r="Y4063" s="4">
        <v>99</v>
      </c>
      <c r="Z4063" s="4">
        <v>100</v>
      </c>
      <c r="AA4063" s="4">
        <v>135</v>
      </c>
      <c r="AB4063" s="4">
        <v>736</v>
      </c>
      <c r="AC4063" s="4">
        <v>883</v>
      </c>
      <c r="AD4063" s="4">
        <v>754</v>
      </c>
      <c r="AE4063" s="4">
        <v>971</v>
      </c>
      <c r="AF4063" s="4">
        <v>822</v>
      </c>
      <c r="AG4063" s="4">
        <v>768</v>
      </c>
      <c r="AH4063" s="4">
        <v>1191</v>
      </c>
      <c r="AI4063" s="4">
        <v>1788</v>
      </c>
      <c r="AJ4063" s="4">
        <v>2156</v>
      </c>
      <c r="AK4063" s="4">
        <v>3469</v>
      </c>
      <c r="AL4063" s="4">
        <v>4945</v>
      </c>
      <c r="AM4063" s="4">
        <v>5088</v>
      </c>
      <c r="AN4063" s="4">
        <v>5171</v>
      </c>
    </row>
    <row r="4064" spans="1:40" ht="15" customHeight="1" x14ac:dyDescent="0.25">
      <c r="A4064" s="4" t="str">
        <f>EB[[#This Row],[unit]] &amp; "#" &amp; EB[[#This Row],[indic_nrg]] &amp; "#" &amp; EB[[#This Row],[product]] &amp; "#" &amp; EB[[#This Row],[geo]]</f>
        <v>TJ#B_102030#5541#CZ</v>
      </c>
      <c r="B4064" s="4" t="str">
        <f>VLOOKUP(EB[[#This Row],[product]],KS_DB[[product]:[KS]],5,FALSE)</f>
        <v>biomass</v>
      </c>
      <c r="C4064" s="4" t="str">
        <f>VLOOKUP(EB[[#This Row],[product]],KS_DB[[product]:[KS]],6,FALSE)</f>
        <v>biomass</v>
      </c>
      <c r="D4064" s="4">
        <f>VLOOKUP(EB[[#This Row],[product]],Carriers[],4,FALSE)</f>
        <v>1</v>
      </c>
      <c r="E4064" s="4">
        <f>VLOOKUP(EB[[#This Row],[indic_nrg]],Indicators[],4,FALSE)</f>
        <v>0</v>
      </c>
      <c r="F4064" s="4">
        <f>IFERROR(VLOOKUP(EB[[#This Row],[Source_carrier]],KS_DB[[product]:[KS]],6,FALSE),0)</f>
        <v>0</v>
      </c>
      <c r="G4064" s="4" t="s">
        <v>34</v>
      </c>
      <c r="H4064" s="4" t="s">
        <v>677</v>
      </c>
      <c r="I4064" s="4" t="s">
        <v>105</v>
      </c>
      <c r="J4064" s="4" t="s">
        <v>37</v>
      </c>
      <c r="K4064" s="4" t="s">
        <v>678</v>
      </c>
      <c r="L4064" s="4" t="s">
        <v>39</v>
      </c>
      <c r="M4064" s="4" t="s">
        <v>106</v>
      </c>
      <c r="N4064" s="4" t="s">
        <v>41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  <c r="Y4064" s="4">
        <v>36</v>
      </c>
      <c r="Z4064" s="4">
        <v>39</v>
      </c>
      <c r="AA4064" s="4">
        <v>111</v>
      </c>
      <c r="AB4064" s="4">
        <v>644</v>
      </c>
      <c r="AC4064" s="4">
        <v>802</v>
      </c>
      <c r="AD4064" s="4">
        <v>689</v>
      </c>
      <c r="AE4064" s="4">
        <v>853</v>
      </c>
      <c r="AF4064" s="4">
        <v>616</v>
      </c>
      <c r="AG4064" s="4">
        <v>453</v>
      </c>
      <c r="AH4064" s="4">
        <v>512</v>
      </c>
      <c r="AI4064" s="4">
        <v>500</v>
      </c>
      <c r="AJ4064" s="4">
        <v>280</v>
      </c>
      <c r="AK4064" s="4">
        <v>373</v>
      </c>
      <c r="AL4064" s="4">
        <v>383</v>
      </c>
      <c r="AM4064" s="4">
        <v>360</v>
      </c>
      <c r="AN4064" s="4">
        <v>366</v>
      </c>
    </row>
    <row r="4065" spans="1:40" ht="15" customHeight="1" x14ac:dyDescent="0.25">
      <c r="A4065" s="4" t="str">
        <f>EB[[#This Row],[unit]] &amp; "#" &amp; EB[[#This Row],[indic_nrg]] &amp; "#" &amp; EB[[#This Row],[product]] &amp; "#" &amp; EB[[#This Row],[geo]]</f>
        <v>TJ#B_102030#5542#CZ</v>
      </c>
      <c r="B4065" s="4" t="str">
        <f>VLOOKUP(EB[[#This Row],[product]],KS_DB[[product]:[KS]],5,FALSE)</f>
        <v>biomass</v>
      </c>
      <c r="C4065" s="4" t="str">
        <f>VLOOKUP(EB[[#This Row],[product]],KS_DB[[product]:[KS]],6,FALSE)</f>
        <v>biomass</v>
      </c>
      <c r="D4065" s="4">
        <f>VLOOKUP(EB[[#This Row],[product]],Carriers[],4,FALSE)</f>
        <v>1</v>
      </c>
      <c r="E4065" s="4">
        <f>VLOOKUP(EB[[#This Row],[indic_nrg]],Indicators[],4,FALSE)</f>
        <v>0</v>
      </c>
      <c r="F4065" s="4">
        <f>IFERROR(VLOOKUP(EB[[#This Row],[Source_carrier]],KS_DB[[product]:[KS]],6,FALSE),0)</f>
        <v>0</v>
      </c>
      <c r="G4065" s="4" t="s">
        <v>34</v>
      </c>
      <c r="H4065" s="4" t="s">
        <v>677</v>
      </c>
      <c r="I4065" s="4" t="s">
        <v>107</v>
      </c>
      <c r="J4065" s="4" t="s">
        <v>37</v>
      </c>
      <c r="K4065" s="4" t="s">
        <v>678</v>
      </c>
      <c r="L4065" s="4" t="s">
        <v>39</v>
      </c>
      <c r="M4065" s="4" t="s">
        <v>108</v>
      </c>
      <c r="N4065" s="4" t="s">
        <v>41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72</v>
      </c>
      <c r="Y4065" s="4">
        <v>63</v>
      </c>
      <c r="Z4065" s="4">
        <v>61</v>
      </c>
      <c r="AA4065" s="4">
        <v>24</v>
      </c>
      <c r="AB4065" s="4">
        <v>92</v>
      </c>
      <c r="AC4065" s="4">
        <v>81</v>
      </c>
      <c r="AD4065" s="4">
        <v>65</v>
      </c>
      <c r="AE4065" s="4">
        <v>118</v>
      </c>
      <c r="AF4065" s="4">
        <v>206</v>
      </c>
      <c r="AG4065" s="4">
        <v>315</v>
      </c>
      <c r="AH4065" s="4">
        <v>679</v>
      </c>
      <c r="AI4065" s="4">
        <v>1288</v>
      </c>
      <c r="AJ4065" s="4">
        <v>1876</v>
      </c>
      <c r="AK4065" s="4">
        <v>3096</v>
      </c>
      <c r="AL4065" s="4">
        <v>4562</v>
      </c>
      <c r="AM4065" s="4">
        <v>4728</v>
      </c>
      <c r="AN4065" s="4">
        <v>4805</v>
      </c>
    </row>
    <row r="4066" spans="1:40" ht="15" customHeight="1" x14ac:dyDescent="0.25">
      <c r="A4066" s="4" t="str">
        <f>EB[[#This Row],[unit]] &amp; "#" &amp; EB[[#This Row],[indic_nrg]] &amp; "#" &amp; EB[[#This Row],[product]] &amp; "#" &amp; EB[[#This Row],[geo]]</f>
        <v>TJ#B_102030#55431#CZ</v>
      </c>
      <c r="B4066" s="4" t="str">
        <f>VLOOKUP(EB[[#This Row],[product]],KS_DB[[product]:[KS]],5,FALSE)</f>
        <v>biomass</v>
      </c>
      <c r="C4066" s="4" t="str">
        <f>VLOOKUP(EB[[#This Row],[product]],KS_DB[[product]:[KS]],6,FALSE)</f>
        <v>biomass</v>
      </c>
      <c r="D4066" s="4">
        <f>VLOOKUP(EB[[#This Row],[product]],Carriers[],4,FALSE)</f>
        <v>1</v>
      </c>
      <c r="E4066" s="4">
        <f>VLOOKUP(EB[[#This Row],[indic_nrg]],Indicators[],4,FALSE)</f>
        <v>0</v>
      </c>
      <c r="F4066" s="4">
        <f>IFERROR(VLOOKUP(EB[[#This Row],[Source_carrier]],KS_DB[[product]:[KS]],6,FALSE),0)</f>
        <v>0</v>
      </c>
      <c r="G4066" s="4" t="s">
        <v>34</v>
      </c>
      <c r="H4066" s="4" t="s">
        <v>677</v>
      </c>
      <c r="I4066" s="4" t="s">
        <v>109</v>
      </c>
      <c r="J4066" s="4" t="s">
        <v>37</v>
      </c>
      <c r="K4066" s="4" t="s">
        <v>678</v>
      </c>
      <c r="L4066" s="4" t="s">
        <v>39</v>
      </c>
      <c r="M4066" s="4" t="s">
        <v>110</v>
      </c>
      <c r="N4066" s="4" t="s">
        <v>41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0</v>
      </c>
      <c r="Y4066" s="4">
        <v>0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</row>
    <row r="4067" spans="1:40" ht="15" customHeight="1" x14ac:dyDescent="0.25">
      <c r="A4067" s="4" t="str">
        <f>EB[[#This Row],[unit]] &amp; "#" &amp; EB[[#This Row],[indic_nrg]] &amp; "#" &amp; EB[[#This Row],[product]] &amp; "#" &amp; EB[[#This Row],[geo]]</f>
        <v>TJ#B_102030#55432#CZ</v>
      </c>
      <c r="B4067" s="4" t="str">
        <f>VLOOKUP(EB[[#This Row],[product]],KS_DB[[product]:[KS]],5,FALSE)</f>
        <v>biomass</v>
      </c>
      <c r="C4067" s="4" t="str">
        <f>VLOOKUP(EB[[#This Row],[product]],KS_DB[[product]:[KS]],6,FALSE)</f>
        <v>biomass</v>
      </c>
      <c r="D4067" s="4">
        <f>VLOOKUP(EB[[#This Row],[product]],Carriers[],4,FALSE)</f>
        <v>1</v>
      </c>
      <c r="E4067" s="4">
        <f>VLOOKUP(EB[[#This Row],[indic_nrg]],Indicators[],4,FALSE)</f>
        <v>0</v>
      </c>
      <c r="F4067" s="4">
        <f>IFERROR(VLOOKUP(EB[[#This Row],[Source_carrier]],KS_DB[[product]:[KS]],6,FALSE),0)</f>
        <v>0</v>
      </c>
      <c r="G4067" s="4" t="s">
        <v>34</v>
      </c>
      <c r="H4067" s="4" t="s">
        <v>677</v>
      </c>
      <c r="I4067" s="4" t="s">
        <v>111</v>
      </c>
      <c r="J4067" s="4" t="s">
        <v>37</v>
      </c>
      <c r="K4067" s="4" t="s">
        <v>678</v>
      </c>
      <c r="L4067" s="4" t="s">
        <v>39</v>
      </c>
      <c r="M4067" s="4" t="s">
        <v>112</v>
      </c>
      <c r="N4067" s="4" t="s">
        <v>41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</row>
    <row r="4068" spans="1:40" ht="15" customHeight="1" x14ac:dyDescent="0.25">
      <c r="A4068" s="4" t="str">
        <f>EB[[#This Row],[unit]] &amp; "#" &amp; EB[[#This Row],[indic_nrg]] &amp; "#" &amp; EB[[#This Row],[product]] &amp; "#" &amp; EB[[#This Row],[geo]]</f>
        <v>TJ#B_102030#5544#CZ</v>
      </c>
      <c r="B4068" s="4" t="str">
        <f>VLOOKUP(EB[[#This Row],[product]],KS_DB[[product]:[KS]],5,FALSE)</f>
        <v>biomass</v>
      </c>
      <c r="C4068" s="4" t="str">
        <f>VLOOKUP(EB[[#This Row],[product]],KS_DB[[product]:[KS]],6,FALSE)</f>
        <v>biomass</v>
      </c>
      <c r="D4068" s="4">
        <f>VLOOKUP(EB[[#This Row],[product]],Carriers[],4,FALSE)</f>
        <v>1</v>
      </c>
      <c r="E4068" s="4">
        <f>VLOOKUP(EB[[#This Row],[indic_nrg]],Indicators[],4,FALSE)</f>
        <v>0</v>
      </c>
      <c r="F4068" s="4">
        <f>IFERROR(VLOOKUP(EB[[#This Row],[Source_carrier]],KS_DB[[product]:[KS]],6,FALSE),0)</f>
        <v>0</v>
      </c>
      <c r="G4068" s="4" t="s">
        <v>34</v>
      </c>
      <c r="H4068" s="4" t="s">
        <v>677</v>
      </c>
      <c r="I4068" s="4" t="s">
        <v>113</v>
      </c>
      <c r="J4068" s="4" t="s">
        <v>37</v>
      </c>
      <c r="K4068" s="4" t="s">
        <v>678</v>
      </c>
      <c r="L4068" s="4" t="s">
        <v>39</v>
      </c>
      <c r="M4068" s="4" t="s">
        <v>114</v>
      </c>
      <c r="N4068" s="4" t="s">
        <v>41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</row>
    <row r="4069" spans="1:40" ht="15" customHeight="1" x14ac:dyDescent="0.25">
      <c r="A4069" s="4" t="str">
        <f>EB[[#This Row],[unit]] &amp; "#" &amp; EB[[#This Row],[indic_nrg]] &amp; "#" &amp; EB[[#This Row],[product]] &amp; "#" &amp; EB[[#This Row],[geo]]</f>
        <v>TJ#B_102030#5545#CZ</v>
      </c>
      <c r="B4069" s="4" t="str">
        <f>VLOOKUP(EB[[#This Row],[product]],KS_DB[[product]:[KS]],5,FALSE)</f>
        <v>biomass</v>
      </c>
      <c r="C4069" s="4" t="str">
        <f>VLOOKUP(EB[[#This Row],[product]],KS_DB[[product]:[KS]],6,FALSE)</f>
        <v>biomass</v>
      </c>
      <c r="D4069" s="4">
        <f>VLOOKUP(EB[[#This Row],[product]],Carriers[],4,FALSE)</f>
        <v>0</v>
      </c>
      <c r="E4069" s="4">
        <f>VLOOKUP(EB[[#This Row],[indic_nrg]],Indicators[],4,FALSE)</f>
        <v>0</v>
      </c>
      <c r="F4069" s="4">
        <f>IFERROR(VLOOKUP(EB[[#This Row],[Source_carrier]],KS_DB[[product]:[KS]],6,FALSE),0)</f>
        <v>0</v>
      </c>
      <c r="G4069" s="4" t="s">
        <v>34</v>
      </c>
      <c r="H4069" s="4" t="s">
        <v>677</v>
      </c>
      <c r="I4069" s="4" t="s">
        <v>115</v>
      </c>
      <c r="J4069" s="4" t="s">
        <v>37</v>
      </c>
      <c r="K4069" s="4" t="s">
        <v>678</v>
      </c>
      <c r="L4069" s="4" t="s">
        <v>39</v>
      </c>
      <c r="M4069" s="4" t="s">
        <v>116</v>
      </c>
      <c r="N4069" s="4" t="s">
        <v>41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0</v>
      </c>
      <c r="Y4069" s="4">
        <v>0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</row>
    <row r="4070" spans="1:40" ht="15" customHeight="1" x14ac:dyDescent="0.25">
      <c r="A4070" s="4" t="str">
        <f>EB[[#This Row],[unit]] &amp; "#" &amp; EB[[#This Row],[indic_nrg]] &amp; "#" &amp; EB[[#This Row],[product]] &amp; "#" &amp; EB[[#This Row],[geo]]</f>
        <v>TJ#B_102030#5546#CZ</v>
      </c>
      <c r="B4070" s="4" t="str">
        <f>VLOOKUP(EB[[#This Row],[product]],KS_DB[[product]:[KS]],5,FALSE)</f>
        <v>biomass</v>
      </c>
      <c r="C4070" s="4" t="str">
        <f>VLOOKUP(EB[[#This Row],[product]],KS_DB[[product]:[KS]],6,FALSE)</f>
        <v>biomass</v>
      </c>
      <c r="D4070" s="4">
        <f>VLOOKUP(EB[[#This Row],[product]],Carriers[],4,FALSE)</f>
        <v>1</v>
      </c>
      <c r="E4070" s="4">
        <f>VLOOKUP(EB[[#This Row],[indic_nrg]],Indicators[],4,FALSE)</f>
        <v>0</v>
      </c>
      <c r="F4070" s="4">
        <f>IFERROR(VLOOKUP(EB[[#This Row],[Source_carrier]],KS_DB[[product]:[KS]],6,FALSE),0)</f>
        <v>0</v>
      </c>
      <c r="G4070" s="4" t="s">
        <v>34</v>
      </c>
      <c r="H4070" s="4" t="s">
        <v>677</v>
      </c>
      <c r="I4070" s="4" t="s">
        <v>117</v>
      </c>
      <c r="J4070" s="4" t="s">
        <v>37</v>
      </c>
      <c r="K4070" s="4" t="s">
        <v>678</v>
      </c>
      <c r="L4070" s="4" t="s">
        <v>39</v>
      </c>
      <c r="M4070" s="4" t="s">
        <v>118</v>
      </c>
      <c r="N4070" s="4" t="s">
        <v>41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  <c r="Y4070" s="4">
        <v>0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</row>
    <row r="4071" spans="1:40" ht="15" customHeight="1" x14ac:dyDescent="0.25">
      <c r="A4071" s="4" t="str">
        <f>EB[[#This Row],[unit]] &amp; "#" &amp; EB[[#This Row],[indic_nrg]] &amp; "#" &amp; EB[[#This Row],[product]] &amp; "#" &amp; EB[[#This Row],[geo]]</f>
        <v>TJ#B_102030#5547#CZ</v>
      </c>
      <c r="B4071" s="4" t="str">
        <f>VLOOKUP(EB[[#This Row],[product]],KS_DB[[product]:[KS]],5,FALSE)</f>
        <v>biomass</v>
      </c>
      <c r="C4071" s="4" t="str">
        <f>VLOOKUP(EB[[#This Row],[product]],KS_DB[[product]:[KS]],6,FALSE)</f>
        <v>biomass</v>
      </c>
      <c r="D4071" s="4">
        <f>VLOOKUP(EB[[#This Row],[product]],Carriers[],4,FALSE)</f>
        <v>1</v>
      </c>
      <c r="E4071" s="4">
        <f>VLOOKUP(EB[[#This Row],[indic_nrg]],Indicators[],4,FALSE)</f>
        <v>0</v>
      </c>
      <c r="F4071" s="4">
        <f>IFERROR(VLOOKUP(EB[[#This Row],[Source_carrier]],KS_DB[[product]:[KS]],6,FALSE),0)</f>
        <v>0</v>
      </c>
      <c r="G4071" s="4" t="s">
        <v>34</v>
      </c>
      <c r="H4071" s="4" t="s">
        <v>677</v>
      </c>
      <c r="I4071" s="4" t="s">
        <v>119</v>
      </c>
      <c r="J4071" s="4" t="s">
        <v>37</v>
      </c>
      <c r="K4071" s="4" t="s">
        <v>678</v>
      </c>
      <c r="L4071" s="4" t="s">
        <v>39</v>
      </c>
      <c r="M4071" s="4" t="s">
        <v>120</v>
      </c>
      <c r="N4071" s="4" t="s">
        <v>41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0</v>
      </c>
      <c r="Y4071" s="4">
        <v>0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0</v>
      </c>
      <c r="AN4071" s="4">
        <v>0</v>
      </c>
    </row>
    <row r="4072" spans="1:40" ht="15" customHeight="1" x14ac:dyDescent="0.25">
      <c r="A4072" s="4" t="str">
        <f>EB[[#This Row],[unit]] &amp; "#" &amp; EB[[#This Row],[indic_nrg]] &amp; "#" &amp; EB[[#This Row],[product]] &amp; "#" &amp; EB[[#This Row],[geo]]</f>
        <v>TJ#B_102030#5548#CZ</v>
      </c>
      <c r="B4072" s="4" t="str">
        <f>VLOOKUP(EB[[#This Row],[product]],KS_DB[[product]:[KS]],5,FALSE)</f>
        <v>biomass</v>
      </c>
      <c r="C4072" s="4" t="str">
        <f>VLOOKUP(EB[[#This Row],[product]],KS_DB[[product]:[KS]],6,FALSE)</f>
        <v>biomass</v>
      </c>
      <c r="D4072" s="4">
        <f>VLOOKUP(EB[[#This Row],[product]],Carriers[],4,FALSE)</f>
        <v>1</v>
      </c>
      <c r="E4072" s="4">
        <f>VLOOKUP(EB[[#This Row],[indic_nrg]],Indicators[],4,FALSE)</f>
        <v>0</v>
      </c>
      <c r="F4072" s="4">
        <f>IFERROR(VLOOKUP(EB[[#This Row],[Source_carrier]],KS_DB[[product]:[KS]],6,FALSE),0)</f>
        <v>0</v>
      </c>
      <c r="G4072" s="4" t="s">
        <v>34</v>
      </c>
      <c r="H4072" s="4" t="s">
        <v>677</v>
      </c>
      <c r="I4072" s="4" t="s">
        <v>121</v>
      </c>
      <c r="J4072" s="4" t="s">
        <v>37</v>
      </c>
      <c r="K4072" s="4" t="s">
        <v>678</v>
      </c>
      <c r="L4072" s="4" t="s">
        <v>39</v>
      </c>
      <c r="M4072" s="4" t="s">
        <v>122</v>
      </c>
      <c r="N4072" s="4" t="s">
        <v>41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</row>
    <row r="4073" spans="1:40" ht="15" customHeight="1" x14ac:dyDescent="0.25">
      <c r="A4073" s="4" t="str">
        <f>EB[[#This Row],[unit]] &amp; "#" &amp; EB[[#This Row],[indic_nrg]] &amp; "#" &amp; EB[[#This Row],[product]] &amp; "#" &amp; EB[[#This Row],[geo]]</f>
        <v>TJ#B_102030#5549#CZ</v>
      </c>
      <c r="B4073" s="4" t="str">
        <f>VLOOKUP(EB[[#This Row],[product]],KS_DB[[product]:[KS]],5,FALSE)</f>
        <v>biomass</v>
      </c>
      <c r="C4073" s="4" t="str">
        <f>VLOOKUP(EB[[#This Row],[product]],KS_DB[[product]:[KS]],6,FALSE)</f>
        <v>biomass</v>
      </c>
      <c r="D4073" s="4">
        <f>VLOOKUP(EB[[#This Row],[product]],Carriers[],4,FALSE)</f>
        <v>1</v>
      </c>
      <c r="E4073" s="4">
        <f>VLOOKUP(EB[[#This Row],[indic_nrg]],Indicators[],4,FALSE)</f>
        <v>0</v>
      </c>
      <c r="F4073" s="4">
        <f>IFERROR(VLOOKUP(EB[[#This Row],[Source_carrier]],KS_DB[[product]:[KS]],6,FALSE),0)</f>
        <v>0</v>
      </c>
      <c r="G4073" s="4" t="s">
        <v>34</v>
      </c>
      <c r="H4073" s="4" t="s">
        <v>677</v>
      </c>
      <c r="I4073" s="4" t="s">
        <v>123</v>
      </c>
      <c r="J4073" s="4" t="s">
        <v>37</v>
      </c>
      <c r="K4073" s="4" t="s">
        <v>678</v>
      </c>
      <c r="L4073" s="4" t="s">
        <v>39</v>
      </c>
      <c r="M4073" s="4" t="s">
        <v>124</v>
      </c>
      <c r="N4073" s="4" t="s">
        <v>41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</row>
    <row r="4074" spans="1:40" ht="15" customHeight="1" x14ac:dyDescent="0.25">
      <c r="A4074" s="4" t="str">
        <f>EB[[#This Row],[unit]] &amp; "#" &amp; EB[[#This Row],[indic_nrg]] &amp; "#" &amp; EB[[#This Row],[product]] &amp; "#" &amp; EB[[#This Row],[geo]]</f>
        <v>TJ#B_102030#5550#CZ</v>
      </c>
      <c r="B4074" s="4" t="str">
        <f>VLOOKUP(EB[[#This Row],[product]],KS_DB[[product]:[KS]],5,FALSE)</f>
        <v>RES</v>
      </c>
      <c r="C4074" s="4" t="str">
        <f>VLOOKUP(EB[[#This Row],[product]],KS_DB[[product]:[KS]],6,FALSE)</f>
        <v>RES</v>
      </c>
      <c r="D4074" s="4">
        <f>VLOOKUP(EB[[#This Row],[product]],Carriers[],4,FALSE)</f>
        <v>1</v>
      </c>
      <c r="E4074" s="4">
        <f>VLOOKUP(EB[[#This Row],[indic_nrg]],Indicators[],4,FALSE)</f>
        <v>0</v>
      </c>
      <c r="F4074" s="4">
        <f>IFERROR(VLOOKUP(EB[[#This Row],[Source_carrier]],KS_DB[[product]:[KS]],6,FALSE),0)</f>
        <v>0</v>
      </c>
      <c r="G4074" s="4" t="s">
        <v>34</v>
      </c>
      <c r="H4074" s="4" t="s">
        <v>677</v>
      </c>
      <c r="I4074" s="4" t="s">
        <v>125</v>
      </c>
      <c r="J4074" s="4" t="s">
        <v>37</v>
      </c>
      <c r="K4074" s="4" t="s">
        <v>678</v>
      </c>
      <c r="L4074" s="4" t="s">
        <v>39</v>
      </c>
      <c r="M4074" s="4" t="s">
        <v>126</v>
      </c>
      <c r="N4074" s="4" t="s">
        <v>41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</row>
    <row r="4075" spans="1:40" ht="15" customHeight="1" x14ac:dyDescent="0.25">
      <c r="A4075" s="4" t="str">
        <f>EB[[#This Row],[unit]] &amp; "#" &amp; EB[[#This Row],[indic_nrg]] &amp; "#" &amp; EB[[#This Row],[product]] &amp; "#" &amp; EB[[#This Row],[geo]]</f>
        <v>TJ#B_102030#6000#CZ</v>
      </c>
      <c r="B4075" s="4" t="str">
        <f>VLOOKUP(EB[[#This Row],[product]],KS_DB[[product]:[KS]],5,FALSE)</f>
        <v>electricity</v>
      </c>
      <c r="C4075" s="4" t="str">
        <f>VLOOKUP(EB[[#This Row],[product]],KS_DB[[product]:[KS]],6,FALSE)</f>
        <v>electricity</v>
      </c>
      <c r="D4075" s="4">
        <f>VLOOKUP(EB[[#This Row],[product]],Carriers[],4,FALSE)</f>
        <v>1</v>
      </c>
      <c r="E4075" s="4">
        <f>VLOOKUP(EB[[#This Row],[indic_nrg]],Indicators[],4,FALSE)</f>
        <v>0</v>
      </c>
      <c r="F4075" s="4">
        <f>IFERROR(VLOOKUP(EB[[#This Row],[Source_carrier]],KS_DB[[product]:[KS]],6,FALSE),0)</f>
        <v>0</v>
      </c>
      <c r="G4075" s="4" t="s">
        <v>34</v>
      </c>
      <c r="H4075" s="4" t="s">
        <v>677</v>
      </c>
      <c r="I4075" s="4" t="s">
        <v>127</v>
      </c>
      <c r="J4075" s="4" t="s">
        <v>37</v>
      </c>
      <c r="K4075" s="4" t="s">
        <v>678</v>
      </c>
      <c r="L4075" s="4" t="s">
        <v>39</v>
      </c>
      <c r="M4075" s="4" t="s">
        <v>128</v>
      </c>
      <c r="N4075" s="4" t="s">
        <v>41</v>
      </c>
      <c r="O4075" s="4">
        <v>10465</v>
      </c>
      <c r="P4075" s="4">
        <v>11243</v>
      </c>
      <c r="Q4075" s="4">
        <v>10012</v>
      </c>
      <c r="R4075" s="4">
        <v>6455</v>
      </c>
      <c r="S4075" s="4">
        <v>5742</v>
      </c>
      <c r="T4075" s="4">
        <v>5670</v>
      </c>
      <c r="U4075" s="4">
        <v>5731</v>
      </c>
      <c r="V4075" s="4">
        <v>4529</v>
      </c>
      <c r="W4075" s="4">
        <v>4770</v>
      </c>
      <c r="X4075" s="4">
        <v>4565</v>
      </c>
      <c r="Y4075" s="4">
        <v>4216</v>
      </c>
      <c r="Z4075" s="4">
        <v>4169</v>
      </c>
      <c r="AA4075" s="4">
        <v>4104</v>
      </c>
      <c r="AB4075" s="4">
        <v>3881</v>
      </c>
      <c r="AC4075" s="4">
        <v>3773</v>
      </c>
      <c r="AD4075" s="4">
        <v>3661</v>
      </c>
      <c r="AE4075" s="4">
        <v>4399</v>
      </c>
      <c r="AF4075" s="4">
        <v>3596</v>
      </c>
      <c r="AG4075" s="4">
        <v>3665</v>
      </c>
      <c r="AH4075" s="4">
        <v>3301</v>
      </c>
      <c r="AI4075" s="4">
        <v>3290</v>
      </c>
      <c r="AJ4075" s="4">
        <v>3139</v>
      </c>
      <c r="AK4075" s="4">
        <v>3006</v>
      </c>
      <c r="AL4075" s="4">
        <v>2902</v>
      </c>
      <c r="AM4075" s="4">
        <v>3348</v>
      </c>
      <c r="AN4075" s="4">
        <v>3449</v>
      </c>
    </row>
    <row r="4076" spans="1:40" ht="15" customHeight="1" x14ac:dyDescent="0.25">
      <c r="A4076" s="4" t="str">
        <f>EB[[#This Row],[unit]] &amp; "#" &amp; EB[[#This Row],[indic_nrg]] &amp; "#" &amp; EB[[#This Row],[product]] &amp; "#" &amp; EB[[#This Row],[geo]]</f>
        <v>TJ#B_102030#7100#CZ</v>
      </c>
      <c r="B4076" s="4" t="str">
        <f>VLOOKUP(EB[[#This Row],[product]],KS_DB[[product]:[KS]],5,FALSE)</f>
        <v>other</v>
      </c>
      <c r="C4076" s="4" t="str">
        <f>VLOOKUP(EB[[#This Row],[product]],KS_DB[[product]:[KS]],6,FALSE)</f>
        <v>other</v>
      </c>
      <c r="D4076" s="4">
        <f>VLOOKUP(EB[[#This Row],[product]],Carriers[],4,FALSE)</f>
        <v>1</v>
      </c>
      <c r="E4076" s="4">
        <f>VLOOKUP(EB[[#This Row],[indic_nrg]],Indicators[],4,FALSE)</f>
        <v>0</v>
      </c>
      <c r="F4076" s="4">
        <f>IFERROR(VLOOKUP(EB[[#This Row],[Source_carrier]],KS_DB[[product]:[KS]],6,FALSE),0)</f>
        <v>0</v>
      </c>
      <c r="G4076" s="4" t="s">
        <v>34</v>
      </c>
      <c r="H4076" s="4" t="s">
        <v>677</v>
      </c>
      <c r="I4076" s="4" t="s">
        <v>129</v>
      </c>
      <c r="J4076" s="4" t="s">
        <v>37</v>
      </c>
      <c r="K4076" s="4" t="s">
        <v>678</v>
      </c>
      <c r="L4076" s="4" t="s">
        <v>39</v>
      </c>
      <c r="M4076" s="4" t="s">
        <v>130</v>
      </c>
      <c r="N4076" s="4" t="s">
        <v>41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0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</row>
    <row r="4077" spans="1:40" ht="15" customHeight="1" x14ac:dyDescent="0.25">
      <c r="A4077" s="4" t="str">
        <f>EB[[#This Row],[unit]] &amp; "#" &amp; EB[[#This Row],[indic_nrg]] &amp; "#" &amp; EB[[#This Row],[product]] &amp; "#" &amp; EB[[#This Row],[geo]]</f>
        <v>TJ#B_102030#7200#CZ</v>
      </c>
      <c r="B4077" s="4" t="str">
        <f>VLOOKUP(EB[[#This Row],[product]],KS_DB[[product]:[KS]],5,FALSE)</f>
        <v>other</v>
      </c>
      <c r="C4077" s="4" t="str">
        <f>VLOOKUP(EB[[#This Row],[product]],KS_DB[[product]:[KS]],6,FALSE)</f>
        <v>other</v>
      </c>
      <c r="D4077" s="4">
        <f>VLOOKUP(EB[[#This Row],[product]],Carriers[],4,FALSE)</f>
        <v>0</v>
      </c>
      <c r="E4077" s="4">
        <f>VLOOKUP(EB[[#This Row],[indic_nrg]],Indicators[],4,FALSE)</f>
        <v>0</v>
      </c>
      <c r="F4077" s="4">
        <f>IFERROR(VLOOKUP(EB[[#This Row],[Source_carrier]],KS_DB[[product]:[KS]],6,FALSE),0)</f>
        <v>0</v>
      </c>
      <c r="G4077" s="4" t="s">
        <v>34</v>
      </c>
      <c r="H4077" s="4" t="s">
        <v>677</v>
      </c>
      <c r="I4077" s="4" t="s">
        <v>131</v>
      </c>
      <c r="J4077" s="4" t="s">
        <v>37</v>
      </c>
      <c r="K4077" s="4" t="s">
        <v>678</v>
      </c>
      <c r="L4077" s="4" t="s">
        <v>39</v>
      </c>
      <c r="M4077" s="4" t="s">
        <v>132</v>
      </c>
      <c r="N4077" s="4" t="s">
        <v>41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</row>
    <row r="4078" spans="1:40" ht="15" customHeight="1" x14ac:dyDescent="0.25">
      <c r="A4078" s="4" t="str">
        <f>EB[[#This Row],[unit]] &amp; "#" &amp; EB[[#This Row],[indic_nrg]] &amp; "#" &amp; EB[[#This Row],[product]] &amp; "#" &amp; EB[[#This Row],[geo]]</f>
        <v>TJ#B_102035#0000#CZ</v>
      </c>
      <c r="B4078" s="4" t="str">
        <f>VLOOKUP(EB[[#This Row],[product]],KS_DB[[product]:[KS]],5,FALSE)</f>
        <v>all</v>
      </c>
      <c r="C4078" s="4" t="str">
        <f>VLOOKUP(EB[[#This Row],[product]],KS_DB[[product]:[KS]],6,FALSE)</f>
        <v>all</v>
      </c>
      <c r="D4078" s="4">
        <f>VLOOKUP(EB[[#This Row],[product]],Carriers[],4,FALSE)</f>
        <v>0</v>
      </c>
      <c r="E4078" s="4">
        <f>VLOOKUP(EB[[#This Row],[indic_nrg]],Indicators[],4,FALSE)</f>
        <v>0</v>
      </c>
      <c r="F4078" s="4">
        <f>IFERROR(VLOOKUP(EB[[#This Row],[Source_carrier]],KS_DB[[product]:[KS]],6,FALSE),0)</f>
        <v>0</v>
      </c>
      <c r="G4078" s="4" t="s">
        <v>34</v>
      </c>
      <c r="H4078" s="4" t="s">
        <v>679</v>
      </c>
      <c r="I4078" s="4" t="s">
        <v>36</v>
      </c>
      <c r="J4078" s="4" t="s">
        <v>37</v>
      </c>
      <c r="K4078" s="4" t="s">
        <v>680</v>
      </c>
      <c r="L4078" s="4" t="s">
        <v>39</v>
      </c>
      <c r="M4078" s="4" t="s">
        <v>40</v>
      </c>
      <c r="N4078" s="4" t="s">
        <v>41</v>
      </c>
      <c r="O4078" s="4">
        <v>126694</v>
      </c>
      <c r="P4078" s="4">
        <v>134630</v>
      </c>
      <c r="Q4078" s="4">
        <v>79029</v>
      </c>
      <c r="R4078" s="4">
        <v>71885</v>
      </c>
      <c r="S4078" s="4">
        <v>68806</v>
      </c>
      <c r="T4078" s="4">
        <v>101366</v>
      </c>
      <c r="U4078" s="4">
        <v>96804</v>
      </c>
      <c r="V4078" s="4">
        <v>98204</v>
      </c>
      <c r="W4078" s="4">
        <v>110797</v>
      </c>
      <c r="X4078" s="4">
        <v>122537</v>
      </c>
      <c r="Y4078" s="4">
        <v>124452</v>
      </c>
      <c r="Z4078" s="4">
        <v>134648</v>
      </c>
      <c r="AA4078" s="4">
        <v>126816</v>
      </c>
      <c r="AB4078" s="4">
        <v>143560</v>
      </c>
      <c r="AC4078" s="4">
        <v>144631</v>
      </c>
      <c r="AD4078" s="4">
        <v>129996</v>
      </c>
      <c r="AE4078" s="4">
        <v>128097</v>
      </c>
      <c r="AF4078" s="4">
        <v>122543</v>
      </c>
      <c r="AG4078" s="4">
        <v>130656</v>
      </c>
      <c r="AH4078" s="4">
        <v>123093</v>
      </c>
      <c r="AI4078" s="4">
        <v>131939</v>
      </c>
      <c r="AJ4078" s="4">
        <v>126817</v>
      </c>
      <c r="AK4078" s="4">
        <v>122820</v>
      </c>
      <c r="AL4078" s="4">
        <v>120764</v>
      </c>
      <c r="AM4078" s="4">
        <v>117035</v>
      </c>
      <c r="AN4078" s="4">
        <v>119279</v>
      </c>
    </row>
    <row r="4079" spans="1:40" ht="15" customHeight="1" x14ac:dyDescent="0.25">
      <c r="A4079" s="4" t="str">
        <f>EB[[#This Row],[unit]] &amp; "#" &amp; EB[[#This Row],[indic_nrg]] &amp; "#" &amp; EB[[#This Row],[product]] &amp; "#" &amp; EB[[#This Row],[geo]]</f>
        <v>TJ#B_102035#2000#CZ</v>
      </c>
      <c r="B4079" s="4" t="str">
        <f>VLOOKUP(EB[[#This Row],[product]],KS_DB[[product]:[KS]],5,FALSE)</f>
        <v>solid</v>
      </c>
      <c r="C4079" s="4" t="str">
        <f>VLOOKUP(EB[[#This Row],[product]],KS_DB[[product]:[KS]],6,FALSE)</f>
        <v>solid</v>
      </c>
      <c r="D4079" s="4">
        <f>VLOOKUP(EB[[#This Row],[product]],Carriers[],4,FALSE)</f>
        <v>0</v>
      </c>
      <c r="E4079" s="4">
        <f>VLOOKUP(EB[[#This Row],[indic_nrg]],Indicators[],4,FALSE)</f>
        <v>0</v>
      </c>
      <c r="F4079" s="4">
        <f>IFERROR(VLOOKUP(EB[[#This Row],[Source_carrier]],KS_DB[[product]:[KS]],6,FALSE),0)</f>
        <v>0</v>
      </c>
      <c r="G4079" s="4" t="s">
        <v>34</v>
      </c>
      <c r="H4079" s="4" t="s">
        <v>679</v>
      </c>
      <c r="I4079" s="4" t="s">
        <v>18</v>
      </c>
      <c r="J4079" s="4" t="s">
        <v>37</v>
      </c>
      <c r="K4079" s="4" t="s">
        <v>680</v>
      </c>
      <c r="L4079" s="4" t="s">
        <v>39</v>
      </c>
      <c r="M4079" s="4" t="s">
        <v>42</v>
      </c>
      <c r="N4079" s="4" t="s">
        <v>41</v>
      </c>
      <c r="O4079" s="4">
        <v>54270</v>
      </c>
      <c r="P4079" s="4">
        <v>57690</v>
      </c>
      <c r="Q4079" s="4">
        <v>23925</v>
      </c>
      <c r="R4079" s="4">
        <v>21456</v>
      </c>
      <c r="S4079" s="4">
        <v>18191</v>
      </c>
      <c r="T4079" s="4">
        <v>13109</v>
      </c>
      <c r="U4079" s="4">
        <v>6256</v>
      </c>
      <c r="V4079" s="4">
        <v>5389</v>
      </c>
      <c r="W4079" s="4">
        <v>5872</v>
      </c>
      <c r="X4079" s="4">
        <v>7630</v>
      </c>
      <c r="Y4079" s="4">
        <v>10128</v>
      </c>
      <c r="Z4079" s="4">
        <v>9348</v>
      </c>
      <c r="AA4079" s="4">
        <v>8906</v>
      </c>
      <c r="AB4079" s="4">
        <v>17991</v>
      </c>
      <c r="AC4079" s="4">
        <v>20006</v>
      </c>
      <c r="AD4079" s="4">
        <v>3249</v>
      </c>
      <c r="AE4079" s="4">
        <v>6922</v>
      </c>
      <c r="AF4079" s="4">
        <v>2306</v>
      </c>
      <c r="AG4079" s="4">
        <v>3332</v>
      </c>
      <c r="AH4079" s="4">
        <v>1025</v>
      </c>
      <c r="AI4079" s="4">
        <v>1550</v>
      </c>
      <c r="AJ4079" s="4">
        <v>1316</v>
      </c>
      <c r="AK4079" s="4">
        <v>1253</v>
      </c>
      <c r="AL4079" s="4">
        <v>1327</v>
      </c>
      <c r="AM4079" s="4">
        <v>1052</v>
      </c>
      <c r="AN4079" s="4">
        <v>939</v>
      </c>
    </row>
    <row r="4080" spans="1:40" ht="15" customHeight="1" x14ac:dyDescent="0.25">
      <c r="A4080" s="4" t="str">
        <f>EB[[#This Row],[unit]] &amp; "#" &amp; EB[[#This Row],[indic_nrg]] &amp; "#" &amp; EB[[#This Row],[product]] &amp; "#" &amp; EB[[#This Row],[geo]]</f>
        <v>TJ#B_102035#2100#CZ</v>
      </c>
      <c r="B4080" s="4" t="str">
        <f>VLOOKUP(EB[[#This Row],[product]],KS_DB[[product]:[KS]],5,FALSE)</f>
        <v>solid</v>
      </c>
      <c r="C4080" s="4" t="str">
        <f>VLOOKUP(EB[[#This Row],[product]],KS_DB[[product]:[KS]],6,FALSE)</f>
        <v>solid</v>
      </c>
      <c r="D4080" s="4">
        <f>VLOOKUP(EB[[#This Row],[product]],Carriers[],4,FALSE)</f>
        <v>0</v>
      </c>
      <c r="E4080" s="4">
        <f>VLOOKUP(EB[[#This Row],[indic_nrg]],Indicators[],4,FALSE)</f>
        <v>0</v>
      </c>
      <c r="F4080" s="4">
        <f>IFERROR(VLOOKUP(EB[[#This Row],[Source_carrier]],KS_DB[[product]:[KS]],6,FALSE),0)</f>
        <v>0</v>
      </c>
      <c r="G4080" s="4" t="s">
        <v>34</v>
      </c>
      <c r="H4080" s="4" t="s">
        <v>679</v>
      </c>
      <c r="I4080" s="4" t="s">
        <v>43</v>
      </c>
      <c r="J4080" s="4" t="s">
        <v>37</v>
      </c>
      <c r="K4080" s="4" t="s">
        <v>680</v>
      </c>
      <c r="L4080" s="4" t="s">
        <v>39</v>
      </c>
      <c r="M4080" s="4" t="s">
        <v>44</v>
      </c>
      <c r="N4080" s="4" t="s">
        <v>41</v>
      </c>
      <c r="O4080" s="4">
        <v>4233</v>
      </c>
      <c r="P4080" s="4">
        <v>27014</v>
      </c>
      <c r="Q4080" s="4">
        <v>9287</v>
      </c>
      <c r="R4080" s="4">
        <v>6364</v>
      </c>
      <c r="S4080" s="4">
        <v>5937</v>
      </c>
      <c r="T4080" s="4">
        <v>5830</v>
      </c>
      <c r="U4080" s="4">
        <v>3166</v>
      </c>
      <c r="V4080" s="4">
        <v>2382</v>
      </c>
      <c r="W4080" s="4">
        <v>2012</v>
      </c>
      <c r="X4080" s="4">
        <v>1656</v>
      </c>
      <c r="Y4080" s="4">
        <v>2391</v>
      </c>
      <c r="Z4080" s="4">
        <v>2536</v>
      </c>
      <c r="AA4080" s="4">
        <v>1902</v>
      </c>
      <c r="AB4080" s="4">
        <v>1411</v>
      </c>
      <c r="AC4080" s="4">
        <v>1085</v>
      </c>
      <c r="AD4080" s="4">
        <v>952</v>
      </c>
      <c r="AE4080" s="4">
        <v>831</v>
      </c>
      <c r="AF4080" s="4">
        <v>798</v>
      </c>
      <c r="AG4080" s="4">
        <v>658</v>
      </c>
      <c r="AH4080" s="4">
        <v>277</v>
      </c>
      <c r="AI4080" s="4">
        <v>427</v>
      </c>
      <c r="AJ4080" s="4">
        <v>372</v>
      </c>
      <c r="AK4080" s="4">
        <v>336</v>
      </c>
      <c r="AL4080" s="4">
        <v>362</v>
      </c>
      <c r="AM4080" s="4">
        <v>164</v>
      </c>
      <c r="AN4080" s="4">
        <v>165</v>
      </c>
    </row>
    <row r="4081" spans="1:40" ht="15" customHeight="1" x14ac:dyDescent="0.25">
      <c r="A4081" s="4" t="str">
        <f>EB[[#This Row],[unit]] &amp; "#" &amp; EB[[#This Row],[indic_nrg]] &amp; "#" &amp; EB[[#This Row],[product]] &amp; "#" &amp; EB[[#This Row],[geo]]</f>
        <v>TJ#B_102035#2112#CZ</v>
      </c>
      <c r="B4081" s="4" t="str">
        <f>VLOOKUP(EB[[#This Row],[product]],KS_DB[[product]:[KS]],5,FALSE)</f>
        <v>solid</v>
      </c>
      <c r="C4081" s="4" t="str">
        <f>VLOOKUP(EB[[#This Row],[product]],KS_DB[[product]:[KS]],6,FALSE)</f>
        <v>solid</v>
      </c>
      <c r="D4081" s="4">
        <f>VLOOKUP(EB[[#This Row],[product]],Carriers[],4,FALSE)</f>
        <v>1</v>
      </c>
      <c r="E4081" s="4">
        <f>VLOOKUP(EB[[#This Row],[indic_nrg]],Indicators[],4,FALSE)</f>
        <v>0</v>
      </c>
      <c r="F4081" s="4">
        <f>IFERROR(VLOOKUP(EB[[#This Row],[Source_carrier]],KS_DB[[product]:[KS]],6,FALSE),0)</f>
        <v>0</v>
      </c>
      <c r="G4081" s="4" t="s">
        <v>34</v>
      </c>
      <c r="H4081" s="4" t="s">
        <v>679</v>
      </c>
      <c r="I4081" s="4" t="s">
        <v>45</v>
      </c>
      <c r="J4081" s="4" t="s">
        <v>37</v>
      </c>
      <c r="K4081" s="4" t="s">
        <v>680</v>
      </c>
      <c r="L4081" s="4" t="s">
        <v>39</v>
      </c>
      <c r="M4081" s="4" t="s">
        <v>46</v>
      </c>
      <c r="N4081" s="4" t="s">
        <v>41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0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</row>
    <row r="4082" spans="1:40" ht="15" customHeight="1" x14ac:dyDescent="0.25">
      <c r="A4082" s="4" t="str">
        <f>EB[[#This Row],[unit]] &amp; "#" &amp; EB[[#This Row],[indic_nrg]] &amp; "#" &amp; EB[[#This Row],[product]] &amp; "#" &amp; EB[[#This Row],[geo]]</f>
        <v>TJ#B_102035#2115#CZ</v>
      </c>
      <c r="B4082" s="4" t="str">
        <f>VLOOKUP(EB[[#This Row],[product]],KS_DB[[product]:[KS]],5,FALSE)</f>
        <v>solid</v>
      </c>
      <c r="C4082" s="4" t="str">
        <f>VLOOKUP(EB[[#This Row],[product]],KS_DB[[product]:[KS]],6,FALSE)</f>
        <v>solid</v>
      </c>
      <c r="D4082" s="4">
        <f>VLOOKUP(EB[[#This Row],[product]],Carriers[],4,FALSE)</f>
        <v>1</v>
      </c>
      <c r="E4082" s="4">
        <f>VLOOKUP(EB[[#This Row],[indic_nrg]],Indicators[],4,FALSE)</f>
        <v>0</v>
      </c>
      <c r="F4082" s="4">
        <f>IFERROR(VLOOKUP(EB[[#This Row],[Source_carrier]],KS_DB[[product]:[KS]],6,FALSE),0)</f>
        <v>0</v>
      </c>
      <c r="G4082" s="4" t="s">
        <v>34</v>
      </c>
      <c r="H4082" s="4" t="s">
        <v>679</v>
      </c>
      <c r="I4082" s="4" t="s">
        <v>47</v>
      </c>
      <c r="J4082" s="4" t="s">
        <v>37</v>
      </c>
      <c r="K4082" s="4" t="s">
        <v>680</v>
      </c>
      <c r="L4082" s="4" t="s">
        <v>39</v>
      </c>
      <c r="M4082" s="4" t="s">
        <v>48</v>
      </c>
      <c r="N4082" s="4" t="s">
        <v>41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</row>
    <row r="4083" spans="1:40" ht="15" customHeight="1" x14ac:dyDescent="0.25">
      <c r="A4083" s="4" t="str">
        <f>EB[[#This Row],[unit]] &amp; "#" &amp; EB[[#This Row],[indic_nrg]] &amp; "#" &amp; EB[[#This Row],[product]] &amp; "#" &amp; EB[[#This Row],[geo]]</f>
        <v>TJ#B_102035#2116#CZ</v>
      </c>
      <c r="B4083" s="4" t="str">
        <f>VLOOKUP(EB[[#This Row],[product]],KS_DB[[product]:[KS]],5,FALSE)</f>
        <v>solid</v>
      </c>
      <c r="C4083" s="4" t="str">
        <f>VLOOKUP(EB[[#This Row],[product]],KS_DB[[product]:[KS]],6,FALSE)</f>
        <v>solid</v>
      </c>
      <c r="D4083" s="4">
        <f>VLOOKUP(EB[[#This Row],[product]],Carriers[],4,FALSE)</f>
        <v>1</v>
      </c>
      <c r="E4083" s="4">
        <f>VLOOKUP(EB[[#This Row],[indic_nrg]],Indicators[],4,FALSE)</f>
        <v>0</v>
      </c>
      <c r="F4083" s="4">
        <f>IFERROR(VLOOKUP(EB[[#This Row],[Source_carrier]],KS_DB[[product]:[KS]],6,FALSE),0)</f>
        <v>0</v>
      </c>
      <c r="G4083" s="4" t="s">
        <v>34</v>
      </c>
      <c r="H4083" s="4" t="s">
        <v>679</v>
      </c>
      <c r="I4083" s="4" t="s">
        <v>49</v>
      </c>
      <c r="J4083" s="4" t="s">
        <v>37</v>
      </c>
      <c r="K4083" s="4" t="s">
        <v>680</v>
      </c>
      <c r="L4083" s="4" t="s">
        <v>39</v>
      </c>
      <c r="M4083" s="4" t="s">
        <v>50</v>
      </c>
      <c r="N4083" s="4" t="s">
        <v>41</v>
      </c>
      <c r="O4083" s="4">
        <v>0</v>
      </c>
      <c r="P4083" s="4">
        <v>17183</v>
      </c>
      <c r="Q4083" s="4">
        <v>28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0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4">
        <v>0</v>
      </c>
    </row>
    <row r="4084" spans="1:40" ht="15" customHeight="1" x14ac:dyDescent="0.25">
      <c r="A4084" s="4" t="str">
        <f>EB[[#This Row],[unit]] &amp; "#" &amp; EB[[#This Row],[indic_nrg]] &amp; "#" &amp; EB[[#This Row],[product]] &amp; "#" &amp; EB[[#This Row],[geo]]</f>
        <v>TJ#B_102035#2117#CZ</v>
      </c>
      <c r="B4084" s="4" t="str">
        <f>VLOOKUP(EB[[#This Row],[product]],KS_DB[[product]:[KS]],5,FALSE)</f>
        <v>solid</v>
      </c>
      <c r="C4084" s="4" t="str">
        <f>VLOOKUP(EB[[#This Row],[product]],KS_DB[[product]:[KS]],6,FALSE)</f>
        <v>solid</v>
      </c>
      <c r="D4084" s="4">
        <f>VLOOKUP(EB[[#This Row],[product]],Carriers[],4,FALSE)</f>
        <v>1</v>
      </c>
      <c r="E4084" s="4">
        <f>VLOOKUP(EB[[#This Row],[indic_nrg]],Indicators[],4,FALSE)</f>
        <v>0</v>
      </c>
      <c r="F4084" s="4">
        <f>IFERROR(VLOOKUP(EB[[#This Row],[Source_carrier]],KS_DB[[product]:[KS]],6,FALSE),0)</f>
        <v>0</v>
      </c>
      <c r="G4084" s="4" t="s">
        <v>34</v>
      </c>
      <c r="H4084" s="4" t="s">
        <v>679</v>
      </c>
      <c r="I4084" s="4" t="s">
        <v>51</v>
      </c>
      <c r="J4084" s="4" t="s">
        <v>37</v>
      </c>
      <c r="K4084" s="4" t="s">
        <v>680</v>
      </c>
      <c r="L4084" s="4" t="s">
        <v>39</v>
      </c>
      <c r="M4084" s="4" t="s">
        <v>52</v>
      </c>
      <c r="N4084" s="4" t="s">
        <v>41</v>
      </c>
      <c r="O4084" s="4">
        <v>3036</v>
      </c>
      <c r="P4084" s="4">
        <v>8206</v>
      </c>
      <c r="Q4084" s="4">
        <v>8547</v>
      </c>
      <c r="R4084" s="4">
        <v>835</v>
      </c>
      <c r="S4084" s="4">
        <v>750</v>
      </c>
      <c r="T4084" s="4">
        <v>814</v>
      </c>
      <c r="U4084" s="4">
        <v>1028</v>
      </c>
      <c r="V4084" s="4">
        <v>900</v>
      </c>
      <c r="W4084" s="4">
        <v>616</v>
      </c>
      <c r="X4084" s="4">
        <v>459</v>
      </c>
      <c r="Y4084" s="4">
        <v>453</v>
      </c>
      <c r="Z4084" s="4">
        <v>513</v>
      </c>
      <c r="AA4084" s="4">
        <v>477</v>
      </c>
      <c r="AB4084" s="4">
        <v>356</v>
      </c>
      <c r="AC4084" s="4">
        <v>258</v>
      </c>
      <c r="AD4084" s="4">
        <v>211</v>
      </c>
      <c r="AE4084" s="4">
        <v>90</v>
      </c>
      <c r="AF4084" s="4">
        <v>85</v>
      </c>
      <c r="AG4084" s="4">
        <v>117</v>
      </c>
      <c r="AH4084" s="4">
        <v>77</v>
      </c>
      <c r="AI4084" s="4">
        <v>142</v>
      </c>
      <c r="AJ4084" s="4">
        <v>144</v>
      </c>
      <c r="AK4084" s="4">
        <v>136</v>
      </c>
      <c r="AL4084" s="4">
        <v>134</v>
      </c>
      <c r="AM4084" s="4">
        <v>50</v>
      </c>
      <c r="AN4084" s="4">
        <v>51</v>
      </c>
    </row>
    <row r="4085" spans="1:40" ht="15" customHeight="1" x14ac:dyDescent="0.25">
      <c r="A4085" s="4" t="str">
        <f>EB[[#This Row],[unit]] &amp; "#" &amp; EB[[#This Row],[indic_nrg]] &amp; "#" &amp; EB[[#This Row],[product]] &amp; "#" &amp; EB[[#This Row],[geo]]</f>
        <v>TJ#B_102035#2118#CZ</v>
      </c>
      <c r="B4085" s="4" t="str">
        <f>VLOOKUP(EB[[#This Row],[product]],KS_DB[[product]:[KS]],5,FALSE)</f>
        <v>solid</v>
      </c>
      <c r="C4085" s="4" t="str">
        <f>VLOOKUP(EB[[#This Row],[product]],KS_DB[[product]:[KS]],6,FALSE)</f>
        <v>solid</v>
      </c>
      <c r="D4085" s="4">
        <f>VLOOKUP(EB[[#This Row],[product]],Carriers[],4,FALSE)</f>
        <v>1</v>
      </c>
      <c r="E4085" s="4">
        <f>VLOOKUP(EB[[#This Row],[indic_nrg]],Indicators[],4,FALSE)</f>
        <v>0</v>
      </c>
      <c r="F4085" s="4">
        <f>IFERROR(VLOOKUP(EB[[#This Row],[Source_carrier]],KS_DB[[product]:[KS]],6,FALSE),0)</f>
        <v>0</v>
      </c>
      <c r="G4085" s="4" t="s">
        <v>34</v>
      </c>
      <c r="H4085" s="4" t="s">
        <v>679</v>
      </c>
      <c r="I4085" s="4" t="s">
        <v>53</v>
      </c>
      <c r="J4085" s="4" t="s">
        <v>37</v>
      </c>
      <c r="K4085" s="4" t="s">
        <v>680</v>
      </c>
      <c r="L4085" s="4" t="s">
        <v>39</v>
      </c>
      <c r="M4085" s="4" t="s">
        <v>54</v>
      </c>
      <c r="N4085" s="4" t="s">
        <v>41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</row>
    <row r="4086" spans="1:40" ht="15" customHeight="1" x14ac:dyDescent="0.25">
      <c r="A4086" s="4" t="str">
        <f>EB[[#This Row],[unit]] &amp; "#" &amp; EB[[#This Row],[indic_nrg]] &amp; "#" &amp; EB[[#This Row],[product]] &amp; "#" &amp; EB[[#This Row],[geo]]</f>
        <v>TJ#B_102035#2121#CZ</v>
      </c>
      <c r="B4086" s="4" t="str">
        <f>VLOOKUP(EB[[#This Row],[product]],KS_DB[[product]:[KS]],5,FALSE)</f>
        <v>solid</v>
      </c>
      <c r="C4086" s="4" t="str">
        <f>VLOOKUP(EB[[#This Row],[product]],KS_DB[[product]:[KS]],6,FALSE)</f>
        <v>solid</v>
      </c>
      <c r="D4086" s="4">
        <f>VLOOKUP(EB[[#This Row],[product]],Carriers[],4,FALSE)</f>
        <v>1</v>
      </c>
      <c r="E4086" s="4">
        <f>VLOOKUP(EB[[#This Row],[indic_nrg]],Indicators[],4,FALSE)</f>
        <v>0</v>
      </c>
      <c r="F4086" s="4">
        <f>IFERROR(VLOOKUP(EB[[#This Row],[Source_carrier]],KS_DB[[product]:[KS]],6,FALSE),0)</f>
        <v>0</v>
      </c>
      <c r="G4086" s="4" t="s">
        <v>34</v>
      </c>
      <c r="H4086" s="4" t="s">
        <v>679</v>
      </c>
      <c r="I4086" s="4" t="s">
        <v>55</v>
      </c>
      <c r="J4086" s="4" t="s">
        <v>37</v>
      </c>
      <c r="K4086" s="4" t="s">
        <v>680</v>
      </c>
      <c r="L4086" s="4" t="s">
        <v>39</v>
      </c>
      <c r="M4086" s="4" t="s">
        <v>56</v>
      </c>
      <c r="N4086" s="4" t="s">
        <v>41</v>
      </c>
      <c r="O4086" s="4">
        <v>1197</v>
      </c>
      <c r="P4086" s="4">
        <v>1624</v>
      </c>
      <c r="Q4086" s="4">
        <v>712</v>
      </c>
      <c r="R4086" s="4">
        <v>5529</v>
      </c>
      <c r="S4086" s="4">
        <v>5187</v>
      </c>
      <c r="T4086" s="4">
        <v>5016</v>
      </c>
      <c r="U4086" s="4">
        <v>2138</v>
      </c>
      <c r="V4086" s="4">
        <v>1482</v>
      </c>
      <c r="W4086" s="4">
        <v>1396</v>
      </c>
      <c r="X4086" s="4">
        <v>1197</v>
      </c>
      <c r="Y4086" s="4">
        <v>1938</v>
      </c>
      <c r="Z4086" s="4">
        <v>2024</v>
      </c>
      <c r="AA4086" s="4">
        <v>1425</v>
      </c>
      <c r="AB4086" s="4">
        <v>1054</v>
      </c>
      <c r="AC4086" s="4">
        <v>826</v>
      </c>
      <c r="AD4086" s="4">
        <v>741</v>
      </c>
      <c r="AE4086" s="4">
        <v>741</v>
      </c>
      <c r="AF4086" s="4">
        <v>712</v>
      </c>
      <c r="AG4086" s="4">
        <v>542</v>
      </c>
      <c r="AH4086" s="4">
        <v>200</v>
      </c>
      <c r="AI4086" s="4">
        <v>285</v>
      </c>
      <c r="AJ4086" s="4">
        <v>228</v>
      </c>
      <c r="AK4086" s="4">
        <v>200</v>
      </c>
      <c r="AL4086" s="4">
        <v>228</v>
      </c>
      <c r="AM4086" s="4">
        <v>114</v>
      </c>
      <c r="AN4086" s="4">
        <v>114</v>
      </c>
    </row>
    <row r="4087" spans="1:40" ht="15" customHeight="1" x14ac:dyDescent="0.25">
      <c r="A4087" s="4" t="str">
        <f>EB[[#This Row],[unit]] &amp; "#" &amp; EB[[#This Row],[indic_nrg]] &amp; "#" &amp; EB[[#This Row],[product]] &amp; "#" &amp; EB[[#This Row],[geo]]</f>
        <v>TJ#B_102035#2122#CZ</v>
      </c>
      <c r="B4087" s="4" t="str">
        <f>VLOOKUP(EB[[#This Row],[product]],KS_DB[[product]:[KS]],5,FALSE)</f>
        <v>solid</v>
      </c>
      <c r="C4087" s="4" t="str">
        <f>VLOOKUP(EB[[#This Row],[product]],KS_DB[[product]:[KS]],6,FALSE)</f>
        <v>solid</v>
      </c>
      <c r="D4087" s="4">
        <f>VLOOKUP(EB[[#This Row],[product]],Carriers[],4,FALSE)</f>
        <v>1</v>
      </c>
      <c r="E4087" s="4">
        <f>VLOOKUP(EB[[#This Row],[indic_nrg]],Indicators[],4,FALSE)</f>
        <v>0</v>
      </c>
      <c r="F4087" s="4">
        <f>IFERROR(VLOOKUP(EB[[#This Row],[Source_carrier]],KS_DB[[product]:[KS]],6,FALSE),0)</f>
        <v>0</v>
      </c>
      <c r="G4087" s="4" t="s">
        <v>34</v>
      </c>
      <c r="H4087" s="4" t="s">
        <v>679</v>
      </c>
      <c r="I4087" s="4" t="s">
        <v>57</v>
      </c>
      <c r="J4087" s="4" t="s">
        <v>37</v>
      </c>
      <c r="K4087" s="4" t="s">
        <v>680</v>
      </c>
      <c r="L4087" s="4" t="s">
        <v>39</v>
      </c>
      <c r="M4087" s="4" t="s">
        <v>58</v>
      </c>
      <c r="N4087" s="4" t="s">
        <v>41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</row>
    <row r="4088" spans="1:40" ht="15" customHeight="1" x14ac:dyDescent="0.25">
      <c r="A4088" s="4" t="str">
        <f>EB[[#This Row],[unit]] &amp; "#" &amp; EB[[#This Row],[indic_nrg]] &amp; "#" &amp; EB[[#This Row],[product]] &amp; "#" &amp; EB[[#This Row],[geo]]</f>
        <v>TJ#B_102035#2130#CZ</v>
      </c>
      <c r="B4088" s="4" t="str">
        <f>VLOOKUP(EB[[#This Row],[product]],KS_DB[[product]:[KS]],5,FALSE)</f>
        <v>solid</v>
      </c>
      <c r="C4088" s="4" t="str">
        <f>VLOOKUP(EB[[#This Row],[product]],KS_DB[[product]:[KS]],6,FALSE)</f>
        <v>solid</v>
      </c>
      <c r="D4088" s="4">
        <f>VLOOKUP(EB[[#This Row],[product]],Carriers[],4,FALSE)</f>
        <v>1</v>
      </c>
      <c r="E4088" s="4">
        <f>VLOOKUP(EB[[#This Row],[indic_nrg]],Indicators[],4,FALSE)</f>
        <v>0</v>
      </c>
      <c r="F4088" s="4">
        <f>IFERROR(VLOOKUP(EB[[#This Row],[Source_carrier]],KS_DB[[product]:[KS]],6,FALSE),0)</f>
        <v>0</v>
      </c>
      <c r="G4088" s="4" t="s">
        <v>34</v>
      </c>
      <c r="H4088" s="4" t="s">
        <v>679</v>
      </c>
      <c r="I4088" s="4" t="s">
        <v>59</v>
      </c>
      <c r="J4088" s="4" t="s">
        <v>37</v>
      </c>
      <c r="K4088" s="4" t="s">
        <v>680</v>
      </c>
      <c r="L4088" s="4" t="s">
        <v>39</v>
      </c>
      <c r="M4088" s="4" t="s">
        <v>60</v>
      </c>
      <c r="N4088" s="4" t="s">
        <v>41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0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</row>
    <row r="4089" spans="1:40" ht="15" customHeight="1" x14ac:dyDescent="0.25">
      <c r="A4089" s="4" t="str">
        <f>EB[[#This Row],[unit]] &amp; "#" &amp; EB[[#This Row],[indic_nrg]] &amp; "#" &amp; EB[[#This Row],[product]] &amp; "#" &amp; EB[[#This Row],[geo]]</f>
        <v>TJ#B_102035#2200#CZ</v>
      </c>
      <c r="B4089" s="4" t="str">
        <f>VLOOKUP(EB[[#This Row],[product]],KS_DB[[product]:[KS]],5,FALSE)</f>
        <v>solid</v>
      </c>
      <c r="C4089" s="4" t="str">
        <f>VLOOKUP(EB[[#This Row],[product]],KS_DB[[product]:[KS]],6,FALSE)</f>
        <v>solid</v>
      </c>
      <c r="D4089" s="4">
        <f>VLOOKUP(EB[[#This Row],[product]],Carriers[],4,FALSE)</f>
        <v>0</v>
      </c>
      <c r="E4089" s="4">
        <f>VLOOKUP(EB[[#This Row],[indic_nrg]],Indicators[],4,FALSE)</f>
        <v>0</v>
      </c>
      <c r="F4089" s="4">
        <f>IFERROR(VLOOKUP(EB[[#This Row],[Source_carrier]],KS_DB[[product]:[KS]],6,FALSE),0)</f>
        <v>0</v>
      </c>
      <c r="G4089" s="4" t="s">
        <v>34</v>
      </c>
      <c r="H4089" s="4" t="s">
        <v>679</v>
      </c>
      <c r="I4089" s="4" t="s">
        <v>61</v>
      </c>
      <c r="J4089" s="4" t="s">
        <v>37</v>
      </c>
      <c r="K4089" s="4" t="s">
        <v>680</v>
      </c>
      <c r="L4089" s="4" t="s">
        <v>39</v>
      </c>
      <c r="M4089" s="4" t="s">
        <v>62</v>
      </c>
      <c r="N4089" s="4" t="s">
        <v>41</v>
      </c>
      <c r="O4089" s="4">
        <v>50037</v>
      </c>
      <c r="P4089" s="4">
        <v>30676</v>
      </c>
      <c r="Q4089" s="4">
        <v>14638</v>
      </c>
      <c r="R4089" s="4">
        <v>15091</v>
      </c>
      <c r="S4089" s="4">
        <v>12254</v>
      </c>
      <c r="T4089" s="4">
        <v>7279</v>
      </c>
      <c r="U4089" s="4">
        <v>3091</v>
      </c>
      <c r="V4089" s="4">
        <v>3006</v>
      </c>
      <c r="W4089" s="4">
        <v>3859</v>
      </c>
      <c r="X4089" s="4">
        <v>5974</v>
      </c>
      <c r="Y4089" s="4">
        <v>7736</v>
      </c>
      <c r="Z4089" s="4">
        <v>6812</v>
      </c>
      <c r="AA4089" s="4">
        <v>7004</v>
      </c>
      <c r="AB4089" s="4">
        <v>16581</v>
      </c>
      <c r="AC4089" s="4">
        <v>18921</v>
      </c>
      <c r="AD4089" s="4">
        <v>2297</v>
      </c>
      <c r="AE4089" s="4">
        <v>6091</v>
      </c>
      <c r="AF4089" s="4">
        <v>1508</v>
      </c>
      <c r="AG4089" s="4">
        <v>2674</v>
      </c>
      <c r="AH4089" s="4">
        <v>748</v>
      </c>
      <c r="AI4089" s="4">
        <v>1123</v>
      </c>
      <c r="AJ4089" s="4">
        <v>944</v>
      </c>
      <c r="AK4089" s="4">
        <v>917</v>
      </c>
      <c r="AL4089" s="4">
        <v>965</v>
      </c>
      <c r="AM4089" s="4">
        <v>888</v>
      </c>
      <c r="AN4089" s="4">
        <v>774</v>
      </c>
    </row>
    <row r="4090" spans="1:40" ht="15" customHeight="1" x14ac:dyDescent="0.25">
      <c r="A4090" s="4" t="str">
        <f>EB[[#This Row],[unit]] &amp; "#" &amp; EB[[#This Row],[indic_nrg]] &amp; "#" &amp; EB[[#This Row],[product]] &amp; "#" &amp; EB[[#This Row],[geo]]</f>
        <v>TJ#B_102035#2210#CZ</v>
      </c>
      <c r="B4090" s="4" t="str">
        <f>VLOOKUP(EB[[#This Row],[product]],KS_DB[[product]:[KS]],5,FALSE)</f>
        <v>solid</v>
      </c>
      <c r="C4090" s="4" t="str">
        <f>VLOOKUP(EB[[#This Row],[product]],KS_DB[[product]:[KS]],6,FALSE)</f>
        <v>solid</v>
      </c>
      <c r="D4090" s="4">
        <f>VLOOKUP(EB[[#This Row],[product]],Carriers[],4,FALSE)</f>
        <v>1</v>
      </c>
      <c r="E4090" s="4">
        <f>VLOOKUP(EB[[#This Row],[indic_nrg]],Indicators[],4,FALSE)</f>
        <v>0</v>
      </c>
      <c r="F4090" s="4">
        <f>IFERROR(VLOOKUP(EB[[#This Row],[Source_carrier]],KS_DB[[product]:[KS]],6,FALSE),0)</f>
        <v>0</v>
      </c>
      <c r="G4090" s="4" t="s">
        <v>34</v>
      </c>
      <c r="H4090" s="4" t="s">
        <v>679</v>
      </c>
      <c r="I4090" s="4" t="s">
        <v>63</v>
      </c>
      <c r="J4090" s="4" t="s">
        <v>37</v>
      </c>
      <c r="K4090" s="4" t="s">
        <v>680</v>
      </c>
      <c r="L4090" s="4" t="s">
        <v>39</v>
      </c>
      <c r="M4090" s="4" t="s">
        <v>64</v>
      </c>
      <c r="N4090" s="4" t="s">
        <v>41</v>
      </c>
      <c r="O4090" s="4">
        <v>48457</v>
      </c>
      <c r="P4090" s="4">
        <v>30096</v>
      </c>
      <c r="Q4090" s="4">
        <v>14058</v>
      </c>
      <c r="R4090" s="4">
        <v>14991</v>
      </c>
      <c r="S4090" s="4">
        <v>11054</v>
      </c>
      <c r="T4090" s="4">
        <v>6839</v>
      </c>
      <c r="U4090" s="4">
        <v>2991</v>
      </c>
      <c r="V4090" s="4">
        <v>2926</v>
      </c>
      <c r="W4090" s="4">
        <v>3819</v>
      </c>
      <c r="X4090" s="4">
        <v>5954</v>
      </c>
      <c r="Y4090" s="4">
        <v>7676</v>
      </c>
      <c r="Z4090" s="4">
        <v>6772</v>
      </c>
      <c r="AA4090" s="4">
        <v>6864</v>
      </c>
      <c r="AB4090" s="4">
        <v>16541</v>
      </c>
      <c r="AC4090" s="4">
        <v>18861</v>
      </c>
      <c r="AD4090" s="4">
        <v>2257</v>
      </c>
      <c r="AE4090" s="4">
        <v>6091</v>
      </c>
      <c r="AF4090" s="4">
        <v>1508</v>
      </c>
      <c r="AG4090" s="4">
        <v>2674</v>
      </c>
      <c r="AH4090" s="4">
        <v>748</v>
      </c>
      <c r="AI4090" s="4">
        <v>803</v>
      </c>
      <c r="AJ4090" s="4">
        <v>624</v>
      </c>
      <c r="AK4090" s="4">
        <v>597</v>
      </c>
      <c r="AL4090" s="4">
        <v>645</v>
      </c>
      <c r="AM4090" s="4">
        <v>568</v>
      </c>
      <c r="AN4090" s="4">
        <v>454</v>
      </c>
    </row>
    <row r="4091" spans="1:40" ht="15" customHeight="1" x14ac:dyDescent="0.25">
      <c r="A4091" s="4" t="str">
        <f>EB[[#This Row],[unit]] &amp; "#" &amp; EB[[#This Row],[indic_nrg]] &amp; "#" &amp; EB[[#This Row],[product]] &amp; "#" &amp; EB[[#This Row],[geo]]</f>
        <v>TJ#B_102035#2230#CZ</v>
      </c>
      <c r="B4091" s="4" t="str">
        <f>VLOOKUP(EB[[#This Row],[product]],KS_DB[[product]:[KS]],5,FALSE)</f>
        <v>solid</v>
      </c>
      <c r="C4091" s="4" t="str">
        <f>VLOOKUP(EB[[#This Row],[product]],KS_DB[[product]:[KS]],6,FALSE)</f>
        <v>solid</v>
      </c>
      <c r="D4091" s="4">
        <f>VLOOKUP(EB[[#This Row],[product]],Carriers[],4,FALSE)</f>
        <v>1</v>
      </c>
      <c r="E4091" s="4">
        <f>VLOOKUP(EB[[#This Row],[indic_nrg]],Indicators[],4,FALSE)</f>
        <v>0</v>
      </c>
      <c r="F4091" s="4">
        <f>IFERROR(VLOOKUP(EB[[#This Row],[Source_carrier]],KS_DB[[product]:[KS]],6,FALSE),0)</f>
        <v>0</v>
      </c>
      <c r="G4091" s="4" t="s">
        <v>34</v>
      </c>
      <c r="H4091" s="4" t="s">
        <v>679</v>
      </c>
      <c r="I4091" s="4" t="s">
        <v>65</v>
      </c>
      <c r="J4091" s="4" t="s">
        <v>37</v>
      </c>
      <c r="K4091" s="4" t="s">
        <v>680</v>
      </c>
      <c r="L4091" s="4" t="s">
        <v>39</v>
      </c>
      <c r="M4091" s="4" t="s">
        <v>66</v>
      </c>
      <c r="N4091" s="4" t="s">
        <v>41</v>
      </c>
      <c r="O4091" s="4">
        <v>1580</v>
      </c>
      <c r="P4091" s="4">
        <v>580</v>
      </c>
      <c r="Q4091" s="4">
        <v>580</v>
      </c>
      <c r="R4091" s="4">
        <v>100</v>
      </c>
      <c r="S4091" s="4">
        <v>1200</v>
      </c>
      <c r="T4091" s="4">
        <v>440</v>
      </c>
      <c r="U4091" s="4">
        <v>100</v>
      </c>
      <c r="V4091" s="4">
        <v>80</v>
      </c>
      <c r="W4091" s="4">
        <v>40</v>
      </c>
      <c r="X4091" s="4">
        <v>20</v>
      </c>
      <c r="Y4091" s="4">
        <v>60</v>
      </c>
      <c r="Z4091" s="4">
        <v>40</v>
      </c>
      <c r="AA4091" s="4">
        <v>140</v>
      </c>
      <c r="AB4091" s="4">
        <v>40</v>
      </c>
      <c r="AC4091" s="4">
        <v>60</v>
      </c>
      <c r="AD4091" s="4">
        <v>40</v>
      </c>
      <c r="AE4091" s="4">
        <v>0</v>
      </c>
      <c r="AF4091" s="4">
        <v>0</v>
      </c>
      <c r="AG4091" s="4">
        <v>0</v>
      </c>
      <c r="AH4091" s="4">
        <v>0</v>
      </c>
      <c r="AI4091" s="4">
        <v>320</v>
      </c>
      <c r="AJ4091" s="4">
        <v>320</v>
      </c>
      <c r="AK4091" s="4">
        <v>320</v>
      </c>
      <c r="AL4091" s="4">
        <v>320</v>
      </c>
      <c r="AM4091" s="4">
        <v>320</v>
      </c>
      <c r="AN4091" s="4">
        <v>320</v>
      </c>
    </row>
    <row r="4092" spans="1:40" ht="15" customHeight="1" x14ac:dyDescent="0.25">
      <c r="A4092" s="4" t="str">
        <f>EB[[#This Row],[unit]] &amp; "#" &amp; EB[[#This Row],[indic_nrg]] &amp; "#" &amp; EB[[#This Row],[product]] &amp; "#" &amp; EB[[#This Row],[geo]]</f>
        <v>TJ#B_102035#2310#CZ</v>
      </c>
      <c r="B4092" s="4" t="str">
        <f>VLOOKUP(EB[[#This Row],[product]],KS_DB[[product]:[KS]],5,FALSE)</f>
        <v>solid</v>
      </c>
      <c r="C4092" s="4" t="str">
        <f>VLOOKUP(EB[[#This Row],[product]],KS_DB[[product]:[KS]],6,FALSE)</f>
        <v>solid</v>
      </c>
      <c r="D4092" s="4">
        <f>VLOOKUP(EB[[#This Row],[product]],Carriers[],4,FALSE)</f>
        <v>1</v>
      </c>
      <c r="E4092" s="4">
        <f>VLOOKUP(EB[[#This Row],[indic_nrg]],Indicators[],4,FALSE)</f>
        <v>0</v>
      </c>
      <c r="F4092" s="4">
        <f>IFERROR(VLOOKUP(EB[[#This Row],[Source_carrier]],KS_DB[[product]:[KS]],6,FALSE),0)</f>
        <v>0</v>
      </c>
      <c r="G4092" s="4" t="s">
        <v>34</v>
      </c>
      <c r="H4092" s="4" t="s">
        <v>679</v>
      </c>
      <c r="I4092" s="4" t="s">
        <v>67</v>
      </c>
      <c r="J4092" s="4" t="s">
        <v>37</v>
      </c>
      <c r="K4092" s="4" t="s">
        <v>680</v>
      </c>
      <c r="L4092" s="4" t="s">
        <v>39</v>
      </c>
      <c r="M4092" s="4" t="s">
        <v>68</v>
      </c>
      <c r="N4092" s="4" t="s">
        <v>41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</v>
      </c>
      <c r="Y4092" s="4">
        <v>0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</row>
    <row r="4093" spans="1:40" ht="15" customHeight="1" x14ac:dyDescent="0.25">
      <c r="A4093" s="4" t="str">
        <f>EB[[#This Row],[unit]] &amp; "#" &amp; EB[[#This Row],[indic_nrg]] &amp; "#" &amp; EB[[#This Row],[product]] &amp; "#" &amp; EB[[#This Row],[geo]]</f>
        <v>TJ#B_102035#2330#CZ</v>
      </c>
      <c r="B4093" s="4" t="str">
        <f>VLOOKUP(EB[[#This Row],[product]],KS_DB[[product]:[KS]],5,FALSE)</f>
        <v>solid</v>
      </c>
      <c r="C4093" s="4" t="str">
        <f>VLOOKUP(EB[[#This Row],[product]],KS_DB[[product]:[KS]],6,FALSE)</f>
        <v>solid</v>
      </c>
      <c r="D4093" s="4">
        <f>VLOOKUP(EB[[#This Row],[product]],Carriers[],4,FALSE)</f>
        <v>1</v>
      </c>
      <c r="E4093" s="4">
        <f>VLOOKUP(EB[[#This Row],[indic_nrg]],Indicators[],4,FALSE)</f>
        <v>0</v>
      </c>
      <c r="F4093" s="4">
        <f>IFERROR(VLOOKUP(EB[[#This Row],[Source_carrier]],KS_DB[[product]:[KS]],6,FALSE),0)</f>
        <v>0</v>
      </c>
      <c r="G4093" s="4" t="s">
        <v>34</v>
      </c>
      <c r="H4093" s="4" t="s">
        <v>679</v>
      </c>
      <c r="I4093" s="4" t="s">
        <v>69</v>
      </c>
      <c r="J4093" s="4" t="s">
        <v>37</v>
      </c>
      <c r="K4093" s="4" t="s">
        <v>680</v>
      </c>
      <c r="L4093" s="4" t="s">
        <v>39</v>
      </c>
      <c r="M4093" s="4" t="s">
        <v>70</v>
      </c>
      <c r="N4093" s="4" t="s">
        <v>41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</row>
    <row r="4094" spans="1:40" ht="15" customHeight="1" x14ac:dyDescent="0.25">
      <c r="A4094" s="4" t="str">
        <f>EB[[#This Row],[unit]] &amp; "#" &amp; EB[[#This Row],[indic_nrg]] &amp; "#" &amp; EB[[#This Row],[product]] &amp; "#" &amp; EB[[#This Row],[geo]]</f>
        <v>TJ#B_102035#2410#CZ</v>
      </c>
      <c r="B4094" s="4" t="str">
        <f>VLOOKUP(EB[[#This Row],[product]],KS_DB[[product]:[KS]],5,FALSE)</f>
        <v>solid</v>
      </c>
      <c r="C4094" s="4" t="str">
        <f>VLOOKUP(EB[[#This Row],[product]],KS_DB[[product]:[KS]],6,FALSE)</f>
        <v>solid</v>
      </c>
      <c r="D4094" s="4">
        <f>VLOOKUP(EB[[#This Row],[product]],Carriers[],4,FALSE)</f>
        <v>1</v>
      </c>
      <c r="E4094" s="4">
        <f>VLOOKUP(EB[[#This Row],[indic_nrg]],Indicators[],4,FALSE)</f>
        <v>0</v>
      </c>
      <c r="F4094" s="4">
        <f>IFERROR(VLOOKUP(EB[[#This Row],[Source_carrier]],KS_DB[[product]:[KS]],6,FALSE),0)</f>
        <v>0</v>
      </c>
      <c r="G4094" s="4" t="s">
        <v>34</v>
      </c>
      <c r="H4094" s="4" t="s">
        <v>679</v>
      </c>
      <c r="I4094" s="4" t="s">
        <v>71</v>
      </c>
      <c r="J4094" s="4" t="s">
        <v>37</v>
      </c>
      <c r="K4094" s="4" t="s">
        <v>680</v>
      </c>
      <c r="L4094" s="4" t="s">
        <v>39</v>
      </c>
      <c r="M4094" s="4" t="s">
        <v>72</v>
      </c>
      <c r="N4094" s="4" t="s">
        <v>41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</row>
    <row r="4095" spans="1:40" ht="15" customHeight="1" x14ac:dyDescent="0.25">
      <c r="A4095" s="4" t="str">
        <f>EB[[#This Row],[unit]] &amp; "#" &amp; EB[[#This Row],[indic_nrg]] &amp; "#" &amp; EB[[#This Row],[product]] &amp; "#" &amp; EB[[#This Row],[geo]]</f>
        <v>TJ#B_102035#3000#CZ</v>
      </c>
      <c r="B4095" s="4" t="str">
        <f>VLOOKUP(EB[[#This Row],[product]],KS_DB[[product]:[KS]],5,FALSE)</f>
        <v>liquid</v>
      </c>
      <c r="C4095" s="4" t="str">
        <f>VLOOKUP(EB[[#This Row],[product]],KS_DB[[product]:[KS]],6,FALSE)</f>
        <v>liquid</v>
      </c>
      <c r="D4095" s="4">
        <f>VLOOKUP(EB[[#This Row],[product]],Carriers[],4,FALSE)</f>
        <v>0</v>
      </c>
      <c r="E4095" s="4">
        <f>VLOOKUP(EB[[#This Row],[indic_nrg]],Indicators[],4,FALSE)</f>
        <v>0</v>
      </c>
      <c r="F4095" s="4">
        <f>IFERROR(VLOOKUP(EB[[#This Row],[Source_carrier]],KS_DB[[product]:[KS]],6,FALSE),0)</f>
        <v>0</v>
      </c>
      <c r="G4095" s="4" t="s">
        <v>34</v>
      </c>
      <c r="H4095" s="4" t="s">
        <v>679</v>
      </c>
      <c r="I4095" s="4" t="s">
        <v>73</v>
      </c>
      <c r="J4095" s="4" t="s">
        <v>37</v>
      </c>
      <c r="K4095" s="4" t="s">
        <v>680</v>
      </c>
      <c r="L4095" s="4" t="s">
        <v>39</v>
      </c>
      <c r="M4095" s="4" t="s">
        <v>74</v>
      </c>
      <c r="N4095" s="4" t="s">
        <v>41</v>
      </c>
      <c r="O4095" s="4">
        <v>2124</v>
      </c>
      <c r="P4095" s="4">
        <v>2124</v>
      </c>
      <c r="Q4095" s="4">
        <v>2124</v>
      </c>
      <c r="R4095" s="4">
        <v>2125</v>
      </c>
      <c r="S4095" s="4">
        <v>2126</v>
      </c>
      <c r="T4095" s="4">
        <v>2890</v>
      </c>
      <c r="U4095" s="4">
        <v>3232</v>
      </c>
      <c r="V4095" s="4">
        <v>1234</v>
      </c>
      <c r="W4095" s="4">
        <v>1277</v>
      </c>
      <c r="X4095" s="4">
        <v>299</v>
      </c>
      <c r="Y4095" s="4">
        <v>256</v>
      </c>
      <c r="Z4095" s="4">
        <v>126</v>
      </c>
      <c r="AA4095" s="4">
        <v>545</v>
      </c>
      <c r="AB4095" s="4">
        <v>503</v>
      </c>
      <c r="AC4095" s="4">
        <v>666</v>
      </c>
      <c r="AD4095" s="4">
        <v>498</v>
      </c>
      <c r="AE4095" s="4">
        <v>625</v>
      </c>
      <c r="AF4095" s="4">
        <v>627</v>
      </c>
      <c r="AG4095" s="4">
        <v>672</v>
      </c>
      <c r="AH4095" s="4">
        <v>504</v>
      </c>
      <c r="AI4095" s="4">
        <v>758</v>
      </c>
      <c r="AJ4095" s="4">
        <v>638</v>
      </c>
      <c r="AK4095" s="4">
        <v>1092</v>
      </c>
      <c r="AL4095" s="4">
        <v>802</v>
      </c>
      <c r="AM4095" s="4">
        <v>681</v>
      </c>
      <c r="AN4095" s="4">
        <v>1138</v>
      </c>
    </row>
    <row r="4096" spans="1:40" ht="15" customHeight="1" x14ac:dyDescent="0.25">
      <c r="A4096" s="4" t="str">
        <f>EB[[#This Row],[unit]] &amp; "#" &amp; EB[[#This Row],[indic_nrg]] &amp; "#" &amp; EB[[#This Row],[product]] &amp; "#" &amp; EB[[#This Row],[geo]]</f>
        <v>TJ#B_102035#3200#CZ</v>
      </c>
      <c r="B4096" s="4" t="str">
        <f>VLOOKUP(EB[[#This Row],[product]],KS_DB[[product]:[KS]],5,FALSE)</f>
        <v>liquid</v>
      </c>
      <c r="C4096" s="4" t="str">
        <f>VLOOKUP(EB[[#This Row],[product]],KS_DB[[product]:[KS]],6,FALSE)</f>
        <v>liquid</v>
      </c>
      <c r="D4096" s="4">
        <f>VLOOKUP(EB[[#This Row],[product]],Carriers[],4,FALSE)</f>
        <v>0</v>
      </c>
      <c r="E4096" s="4">
        <f>VLOOKUP(EB[[#This Row],[indic_nrg]],Indicators[],4,FALSE)</f>
        <v>0</v>
      </c>
      <c r="F4096" s="4">
        <f>IFERROR(VLOOKUP(EB[[#This Row],[Source_carrier]],KS_DB[[product]:[KS]],6,FALSE),0)</f>
        <v>0</v>
      </c>
      <c r="G4096" s="4" t="s">
        <v>34</v>
      </c>
      <c r="H4096" s="4" t="s">
        <v>679</v>
      </c>
      <c r="I4096" s="4" t="s">
        <v>75</v>
      </c>
      <c r="J4096" s="4" t="s">
        <v>37</v>
      </c>
      <c r="K4096" s="4" t="s">
        <v>680</v>
      </c>
      <c r="L4096" s="4" t="s">
        <v>39</v>
      </c>
      <c r="M4096" s="4" t="s">
        <v>76</v>
      </c>
      <c r="N4096" s="4" t="s">
        <v>41</v>
      </c>
      <c r="O4096" s="4">
        <v>2124</v>
      </c>
      <c r="P4096" s="4">
        <v>2124</v>
      </c>
      <c r="Q4096" s="4">
        <v>2124</v>
      </c>
      <c r="R4096" s="4">
        <v>2125</v>
      </c>
      <c r="S4096" s="4">
        <v>2126</v>
      </c>
      <c r="T4096" s="4">
        <v>2890</v>
      </c>
      <c r="U4096" s="4">
        <v>3232</v>
      </c>
      <c r="V4096" s="4">
        <v>1234</v>
      </c>
      <c r="W4096" s="4">
        <v>1277</v>
      </c>
      <c r="X4096" s="4">
        <v>299</v>
      </c>
      <c r="Y4096" s="4">
        <v>256</v>
      </c>
      <c r="Z4096" s="4">
        <v>126</v>
      </c>
      <c r="AA4096" s="4">
        <v>545</v>
      </c>
      <c r="AB4096" s="4">
        <v>503</v>
      </c>
      <c r="AC4096" s="4">
        <v>666</v>
      </c>
      <c r="AD4096" s="4">
        <v>498</v>
      </c>
      <c r="AE4096" s="4">
        <v>625</v>
      </c>
      <c r="AF4096" s="4">
        <v>627</v>
      </c>
      <c r="AG4096" s="4">
        <v>672</v>
      </c>
      <c r="AH4096" s="4">
        <v>504</v>
      </c>
      <c r="AI4096" s="4">
        <v>758</v>
      </c>
      <c r="AJ4096" s="4">
        <v>638</v>
      </c>
      <c r="AK4096" s="4">
        <v>1092</v>
      </c>
      <c r="AL4096" s="4">
        <v>802</v>
      </c>
      <c r="AM4096" s="4">
        <v>681</v>
      </c>
      <c r="AN4096" s="4">
        <v>1138</v>
      </c>
    </row>
    <row r="4097" spans="1:40" ht="15" customHeight="1" x14ac:dyDescent="0.25">
      <c r="A4097" s="4" t="str">
        <f>EB[[#This Row],[unit]] &amp; "#" &amp; EB[[#This Row],[indic_nrg]] &amp; "#" &amp; EB[[#This Row],[product]] &amp; "#" &amp; EB[[#This Row],[geo]]</f>
        <v>TJ#B_102035#3220#CZ</v>
      </c>
      <c r="B4097" s="4" t="str">
        <f>VLOOKUP(EB[[#This Row],[product]],KS_DB[[product]:[KS]],5,FALSE)</f>
        <v>liquid</v>
      </c>
      <c r="C4097" s="4" t="str">
        <f>VLOOKUP(EB[[#This Row],[product]],KS_DB[[product]:[KS]],6,FALSE)</f>
        <v>LPG</v>
      </c>
      <c r="D4097" s="4">
        <f>VLOOKUP(EB[[#This Row],[product]],Carriers[],4,FALSE)</f>
        <v>1</v>
      </c>
      <c r="E4097" s="4">
        <f>VLOOKUP(EB[[#This Row],[indic_nrg]],Indicators[],4,FALSE)</f>
        <v>0</v>
      </c>
      <c r="F4097" s="4">
        <f>IFERROR(VLOOKUP(EB[[#This Row],[Source_carrier]],KS_DB[[product]:[KS]],6,FALSE),0)</f>
        <v>0</v>
      </c>
      <c r="G4097" s="4" t="s">
        <v>34</v>
      </c>
      <c r="H4097" s="4" t="s">
        <v>679</v>
      </c>
      <c r="I4097" s="4" t="s">
        <v>77</v>
      </c>
      <c r="J4097" s="4" t="s">
        <v>37</v>
      </c>
      <c r="K4097" s="4" t="s">
        <v>680</v>
      </c>
      <c r="L4097" s="4" t="s">
        <v>39</v>
      </c>
      <c r="M4097" s="4" t="s">
        <v>78</v>
      </c>
      <c r="N4097" s="4" t="s">
        <v>41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88</v>
      </c>
      <c r="AJ4097" s="4">
        <v>131</v>
      </c>
      <c r="AK4097" s="4">
        <v>263</v>
      </c>
      <c r="AL4097" s="4">
        <v>175</v>
      </c>
      <c r="AM4097" s="4">
        <v>263</v>
      </c>
      <c r="AN4097" s="4">
        <v>263</v>
      </c>
    </row>
    <row r="4098" spans="1:40" ht="15" customHeight="1" x14ac:dyDescent="0.25">
      <c r="A4098" s="4" t="str">
        <f>EB[[#This Row],[unit]] &amp; "#" &amp; EB[[#This Row],[indic_nrg]] &amp; "#" &amp; EB[[#This Row],[product]] &amp; "#" &amp; EB[[#This Row],[geo]]</f>
        <v>TJ#B_102035#3260#CZ</v>
      </c>
      <c r="B4098" s="4" t="str">
        <f>VLOOKUP(EB[[#This Row],[product]],KS_DB[[product]:[KS]],5,FALSE)</f>
        <v>liquid</v>
      </c>
      <c r="C4098" s="4" t="str">
        <f>VLOOKUP(EB[[#This Row],[product]],KS_DB[[product]:[KS]],6,FALSE)</f>
        <v>diesel</v>
      </c>
      <c r="D4098" s="4">
        <f>VLOOKUP(EB[[#This Row],[product]],Carriers[],4,FALSE)</f>
        <v>1</v>
      </c>
      <c r="E4098" s="4">
        <f>VLOOKUP(EB[[#This Row],[indic_nrg]],Indicators[],4,FALSE)</f>
        <v>0</v>
      </c>
      <c r="F4098" s="4">
        <f>IFERROR(VLOOKUP(EB[[#This Row],[Source_carrier]],KS_DB[[product]:[KS]],6,FALSE),0)</f>
        <v>0</v>
      </c>
      <c r="G4098" s="4" t="s">
        <v>34</v>
      </c>
      <c r="H4098" s="4" t="s">
        <v>679</v>
      </c>
      <c r="I4098" s="4" t="s">
        <v>79</v>
      </c>
      <c r="J4098" s="4" t="s">
        <v>37</v>
      </c>
      <c r="K4098" s="4" t="s">
        <v>680</v>
      </c>
      <c r="L4098" s="4" t="s">
        <v>39</v>
      </c>
      <c r="M4098" s="4" t="s">
        <v>80</v>
      </c>
      <c r="N4098" s="4" t="s">
        <v>41</v>
      </c>
      <c r="O4098" s="4">
        <v>2124</v>
      </c>
      <c r="P4098" s="4">
        <v>2124</v>
      </c>
      <c r="Q4098" s="4">
        <v>2124</v>
      </c>
      <c r="R4098" s="4">
        <v>2125</v>
      </c>
      <c r="S4098" s="4">
        <v>2126</v>
      </c>
      <c r="T4098" s="4">
        <v>2890</v>
      </c>
      <c r="U4098" s="4">
        <v>3232</v>
      </c>
      <c r="V4098" s="4">
        <v>1234</v>
      </c>
      <c r="W4098" s="4">
        <v>1277</v>
      </c>
      <c r="X4098" s="4">
        <v>299</v>
      </c>
      <c r="Y4098" s="4">
        <v>256</v>
      </c>
      <c r="Z4098" s="4">
        <v>126</v>
      </c>
      <c r="AA4098" s="4">
        <v>545</v>
      </c>
      <c r="AB4098" s="4">
        <v>503</v>
      </c>
      <c r="AC4098" s="4">
        <v>586</v>
      </c>
      <c r="AD4098" s="4">
        <v>418</v>
      </c>
      <c r="AE4098" s="4">
        <v>385</v>
      </c>
      <c r="AF4098" s="4">
        <v>427</v>
      </c>
      <c r="AG4098" s="4">
        <v>472</v>
      </c>
      <c r="AH4098" s="4">
        <v>344</v>
      </c>
      <c r="AI4098" s="4">
        <v>430</v>
      </c>
      <c r="AJ4098" s="4">
        <v>387</v>
      </c>
      <c r="AK4098" s="4">
        <v>430</v>
      </c>
      <c r="AL4098" s="4">
        <v>387</v>
      </c>
      <c r="AM4098" s="4">
        <v>258</v>
      </c>
      <c r="AN4098" s="4">
        <v>515</v>
      </c>
    </row>
    <row r="4099" spans="1:40" ht="15" customHeight="1" x14ac:dyDescent="0.25">
      <c r="A4099" s="4" t="str">
        <f>EB[[#This Row],[unit]] &amp; "#" &amp; EB[[#This Row],[indic_nrg]] &amp; "#" &amp; EB[[#This Row],[product]] &amp; "#" &amp; EB[[#This Row],[geo]]</f>
        <v>TJ#B_102035#3270A#CZ</v>
      </c>
      <c r="B4099" s="4" t="str">
        <f>VLOOKUP(EB[[#This Row],[product]],KS_DB[[product]:[KS]],5,FALSE)</f>
        <v>liquid</v>
      </c>
      <c r="C4099" s="4" t="str">
        <f>VLOOKUP(EB[[#This Row],[product]],KS_DB[[product]:[KS]],6,FALSE)</f>
        <v>liquid</v>
      </c>
      <c r="D4099" s="4">
        <f>VLOOKUP(EB[[#This Row],[product]],Carriers[],4,FALSE)</f>
        <v>1</v>
      </c>
      <c r="E4099" s="4">
        <f>VLOOKUP(EB[[#This Row],[indic_nrg]],Indicators[],4,FALSE)</f>
        <v>0</v>
      </c>
      <c r="F4099" s="4">
        <f>IFERROR(VLOOKUP(EB[[#This Row],[Source_carrier]],KS_DB[[product]:[KS]],6,FALSE),0)</f>
        <v>0</v>
      </c>
      <c r="G4099" s="4" t="s">
        <v>34</v>
      </c>
      <c r="H4099" s="4" t="s">
        <v>679</v>
      </c>
      <c r="I4099" s="4" t="s">
        <v>81</v>
      </c>
      <c r="J4099" s="4" t="s">
        <v>37</v>
      </c>
      <c r="K4099" s="4" t="s">
        <v>680</v>
      </c>
      <c r="L4099" s="4" t="s">
        <v>39</v>
      </c>
      <c r="M4099" s="4" t="s">
        <v>82</v>
      </c>
      <c r="N4099" s="4" t="s">
        <v>41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80</v>
      </c>
      <c r="AD4099" s="4">
        <v>80</v>
      </c>
      <c r="AE4099" s="4">
        <v>240</v>
      </c>
      <c r="AF4099" s="4">
        <v>200</v>
      </c>
      <c r="AG4099" s="4">
        <v>200</v>
      </c>
      <c r="AH4099" s="4">
        <v>160</v>
      </c>
      <c r="AI4099" s="4">
        <v>240</v>
      </c>
      <c r="AJ4099" s="4">
        <v>120</v>
      </c>
      <c r="AK4099" s="4">
        <v>400</v>
      </c>
      <c r="AL4099" s="4">
        <v>240</v>
      </c>
      <c r="AM4099" s="4">
        <v>160</v>
      </c>
      <c r="AN4099" s="4">
        <v>360</v>
      </c>
    </row>
    <row r="4100" spans="1:40" ht="15" customHeight="1" x14ac:dyDescent="0.25">
      <c r="A4100" s="4" t="str">
        <f>EB[[#This Row],[unit]] &amp; "#" &amp; EB[[#This Row],[indic_nrg]] &amp; "#" &amp; EB[[#This Row],[product]] &amp; "#" &amp; EB[[#This Row],[geo]]</f>
        <v>TJ#B_102035#4000#CZ</v>
      </c>
      <c r="B4100" s="4" t="str">
        <f>VLOOKUP(EB[[#This Row],[product]],KS_DB[[product]:[KS]],5,FALSE)</f>
        <v>gas</v>
      </c>
      <c r="C4100" s="4" t="str">
        <f>VLOOKUP(EB[[#This Row],[product]],KS_DB[[product]:[KS]],6,FALSE)</f>
        <v>gas</v>
      </c>
      <c r="D4100" s="4">
        <f>VLOOKUP(EB[[#This Row],[product]],Carriers[],4,FALSE)</f>
        <v>0</v>
      </c>
      <c r="E4100" s="4">
        <f>VLOOKUP(EB[[#This Row],[indic_nrg]],Indicators[],4,FALSE)</f>
        <v>0</v>
      </c>
      <c r="F4100" s="4">
        <f>IFERROR(VLOOKUP(EB[[#This Row],[Source_carrier]],KS_DB[[product]:[KS]],6,FALSE),0)</f>
        <v>0</v>
      </c>
      <c r="G4100" s="4" t="s">
        <v>34</v>
      </c>
      <c r="H4100" s="4" t="s">
        <v>679</v>
      </c>
      <c r="I4100" s="4" t="s">
        <v>83</v>
      </c>
      <c r="J4100" s="4" t="s">
        <v>37</v>
      </c>
      <c r="K4100" s="4" t="s">
        <v>680</v>
      </c>
      <c r="L4100" s="4" t="s">
        <v>39</v>
      </c>
      <c r="M4100" s="4" t="s">
        <v>84</v>
      </c>
      <c r="N4100" s="4" t="s">
        <v>41</v>
      </c>
      <c r="O4100" s="4">
        <v>37358</v>
      </c>
      <c r="P4100" s="4">
        <v>36859</v>
      </c>
      <c r="Q4100" s="4">
        <v>2617</v>
      </c>
      <c r="R4100" s="4">
        <v>3586</v>
      </c>
      <c r="S4100" s="4">
        <v>2534</v>
      </c>
      <c r="T4100" s="4">
        <v>33463</v>
      </c>
      <c r="U4100" s="4">
        <v>32775</v>
      </c>
      <c r="V4100" s="4">
        <v>34887</v>
      </c>
      <c r="W4100" s="4">
        <v>45358</v>
      </c>
      <c r="X4100" s="4">
        <v>48918</v>
      </c>
      <c r="Y4100" s="4">
        <v>46211</v>
      </c>
      <c r="Z4100" s="4">
        <v>54299</v>
      </c>
      <c r="AA4100" s="4">
        <v>50492</v>
      </c>
      <c r="AB4100" s="4">
        <v>52935</v>
      </c>
      <c r="AC4100" s="4">
        <v>52006</v>
      </c>
      <c r="AD4100" s="4">
        <v>53323</v>
      </c>
      <c r="AE4100" s="4">
        <v>51134</v>
      </c>
      <c r="AF4100" s="4">
        <v>50733</v>
      </c>
      <c r="AG4100" s="4">
        <v>55640</v>
      </c>
      <c r="AH4100" s="4">
        <v>52425</v>
      </c>
      <c r="AI4100" s="4">
        <v>50250</v>
      </c>
      <c r="AJ4100" s="4">
        <v>47962</v>
      </c>
      <c r="AK4100" s="4">
        <v>44058</v>
      </c>
      <c r="AL4100" s="4">
        <v>42430</v>
      </c>
      <c r="AM4100" s="4">
        <v>41350</v>
      </c>
      <c r="AN4100" s="4">
        <v>41118</v>
      </c>
    </row>
    <row r="4101" spans="1:40" ht="15" customHeight="1" x14ac:dyDescent="0.25">
      <c r="A4101" s="4" t="str">
        <f>EB[[#This Row],[unit]] &amp; "#" &amp; EB[[#This Row],[indic_nrg]] &amp; "#" &amp; EB[[#This Row],[product]] &amp; "#" &amp; EB[[#This Row],[geo]]</f>
        <v>TJ#B_102035#4100#CZ</v>
      </c>
      <c r="B4101" s="4" t="str">
        <f>VLOOKUP(EB[[#This Row],[product]],KS_DB[[product]:[KS]],5,FALSE)</f>
        <v>gas</v>
      </c>
      <c r="C4101" s="4" t="str">
        <f>VLOOKUP(EB[[#This Row],[product]],KS_DB[[product]:[KS]],6,FALSE)</f>
        <v>gas</v>
      </c>
      <c r="D4101" s="4">
        <f>VLOOKUP(EB[[#This Row],[product]],Carriers[],4,FALSE)</f>
        <v>1</v>
      </c>
      <c r="E4101" s="4">
        <f>VLOOKUP(EB[[#This Row],[indic_nrg]],Indicators[],4,FALSE)</f>
        <v>0</v>
      </c>
      <c r="F4101" s="4">
        <f>IFERROR(VLOOKUP(EB[[#This Row],[Source_carrier]],KS_DB[[product]:[KS]],6,FALSE),0)</f>
        <v>0</v>
      </c>
      <c r="G4101" s="4" t="s">
        <v>34</v>
      </c>
      <c r="H4101" s="4" t="s">
        <v>679</v>
      </c>
      <c r="I4101" s="4" t="s">
        <v>85</v>
      </c>
      <c r="J4101" s="4" t="s">
        <v>37</v>
      </c>
      <c r="K4101" s="4" t="s">
        <v>680</v>
      </c>
      <c r="L4101" s="4" t="s">
        <v>39</v>
      </c>
      <c r="M4101" s="4" t="s">
        <v>86</v>
      </c>
      <c r="N4101" s="4" t="s">
        <v>41</v>
      </c>
      <c r="O4101" s="4">
        <v>30606</v>
      </c>
      <c r="P4101" s="4">
        <v>31720</v>
      </c>
      <c r="Q4101" s="4">
        <v>0</v>
      </c>
      <c r="R4101" s="4">
        <v>0</v>
      </c>
      <c r="S4101" s="4">
        <v>0</v>
      </c>
      <c r="T4101" s="4">
        <v>31459</v>
      </c>
      <c r="U4101" s="4">
        <v>32775</v>
      </c>
      <c r="V4101" s="4">
        <v>34887</v>
      </c>
      <c r="W4101" s="4">
        <v>45358</v>
      </c>
      <c r="X4101" s="4">
        <v>48918</v>
      </c>
      <c r="Y4101" s="4">
        <v>46211</v>
      </c>
      <c r="Z4101" s="4">
        <v>54299</v>
      </c>
      <c r="AA4101" s="4">
        <v>50492</v>
      </c>
      <c r="AB4101" s="4">
        <v>52935</v>
      </c>
      <c r="AC4101" s="4">
        <v>52006</v>
      </c>
      <c r="AD4101" s="4">
        <v>53323</v>
      </c>
      <c r="AE4101" s="4">
        <v>51134</v>
      </c>
      <c r="AF4101" s="4">
        <v>50733</v>
      </c>
      <c r="AG4101" s="4">
        <v>55640</v>
      </c>
      <c r="AH4101" s="4">
        <v>52425</v>
      </c>
      <c r="AI4101" s="4">
        <v>50250</v>
      </c>
      <c r="AJ4101" s="4">
        <v>47962</v>
      </c>
      <c r="AK4101" s="4">
        <v>44058</v>
      </c>
      <c r="AL4101" s="4">
        <v>42430</v>
      </c>
      <c r="AM4101" s="4">
        <v>41350</v>
      </c>
      <c r="AN4101" s="4">
        <v>41118</v>
      </c>
    </row>
    <row r="4102" spans="1:40" ht="15" customHeight="1" x14ac:dyDescent="0.25">
      <c r="A4102" s="4" t="str">
        <f>EB[[#This Row],[unit]] &amp; "#" &amp; EB[[#This Row],[indic_nrg]] &amp; "#" &amp; EB[[#This Row],[product]] &amp; "#" &amp; EB[[#This Row],[geo]]</f>
        <v>TJ#B_102035#4200#CZ</v>
      </c>
      <c r="B4102" s="4" t="str">
        <f>VLOOKUP(EB[[#This Row],[product]],KS_DB[[product]:[KS]],5,FALSE)</f>
        <v>gas</v>
      </c>
      <c r="C4102" s="4" t="str">
        <f>VLOOKUP(EB[[#This Row],[product]],KS_DB[[product]:[KS]],6,FALSE)</f>
        <v>gas</v>
      </c>
      <c r="D4102" s="4">
        <f>VLOOKUP(EB[[#This Row],[product]],Carriers[],4,FALSE)</f>
        <v>0</v>
      </c>
      <c r="E4102" s="4">
        <f>VLOOKUP(EB[[#This Row],[indic_nrg]],Indicators[],4,FALSE)</f>
        <v>0</v>
      </c>
      <c r="F4102" s="4">
        <f>IFERROR(VLOOKUP(EB[[#This Row],[Source_carrier]],KS_DB[[product]:[KS]],6,FALSE),0)</f>
        <v>0</v>
      </c>
      <c r="G4102" s="4" t="s">
        <v>34</v>
      </c>
      <c r="H4102" s="4" t="s">
        <v>679</v>
      </c>
      <c r="I4102" s="4" t="s">
        <v>87</v>
      </c>
      <c r="J4102" s="4" t="s">
        <v>37</v>
      </c>
      <c r="K4102" s="4" t="s">
        <v>680</v>
      </c>
      <c r="L4102" s="4" t="s">
        <v>39</v>
      </c>
      <c r="M4102" s="4" t="s">
        <v>88</v>
      </c>
      <c r="N4102" s="4" t="s">
        <v>41</v>
      </c>
      <c r="O4102" s="4">
        <v>6752</v>
      </c>
      <c r="P4102" s="4">
        <v>5139</v>
      </c>
      <c r="Q4102" s="4">
        <v>2617</v>
      </c>
      <c r="R4102" s="4">
        <v>3586</v>
      </c>
      <c r="S4102" s="4">
        <v>2534</v>
      </c>
      <c r="T4102" s="4">
        <v>2004</v>
      </c>
      <c r="U4102" s="4">
        <v>0</v>
      </c>
      <c r="V4102" s="4">
        <v>0</v>
      </c>
      <c r="W4102" s="4">
        <v>0</v>
      </c>
      <c r="X4102" s="4">
        <v>0</v>
      </c>
      <c r="Y4102" s="4">
        <v>0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</row>
    <row r="4103" spans="1:40" ht="15" customHeight="1" x14ac:dyDescent="0.25">
      <c r="A4103" s="4" t="str">
        <f>EB[[#This Row],[unit]] &amp; "#" &amp; EB[[#This Row],[indic_nrg]] &amp; "#" &amp; EB[[#This Row],[product]] &amp; "#" &amp; EB[[#This Row],[geo]]</f>
        <v>TJ#B_102035#4210#CZ</v>
      </c>
      <c r="B4103" s="4" t="str">
        <f>VLOOKUP(EB[[#This Row],[product]],KS_DB[[product]:[KS]],5,FALSE)</f>
        <v>gas</v>
      </c>
      <c r="C4103" s="4" t="str">
        <f>VLOOKUP(EB[[#This Row],[product]],KS_DB[[product]:[KS]],6,FALSE)</f>
        <v>gas</v>
      </c>
      <c r="D4103" s="4">
        <f>VLOOKUP(EB[[#This Row],[product]],Carriers[],4,FALSE)</f>
        <v>1</v>
      </c>
      <c r="E4103" s="4">
        <f>VLOOKUP(EB[[#This Row],[indic_nrg]],Indicators[],4,FALSE)</f>
        <v>0</v>
      </c>
      <c r="F4103" s="4">
        <f>IFERROR(VLOOKUP(EB[[#This Row],[Source_carrier]],KS_DB[[product]:[KS]],6,FALSE),0)</f>
        <v>0</v>
      </c>
      <c r="G4103" s="4" t="s">
        <v>34</v>
      </c>
      <c r="H4103" s="4" t="s">
        <v>679</v>
      </c>
      <c r="I4103" s="4" t="s">
        <v>89</v>
      </c>
      <c r="J4103" s="4" t="s">
        <v>37</v>
      </c>
      <c r="K4103" s="4" t="s">
        <v>680</v>
      </c>
      <c r="L4103" s="4" t="s">
        <v>39</v>
      </c>
      <c r="M4103" s="4" t="s">
        <v>90</v>
      </c>
      <c r="N4103" s="4" t="s">
        <v>41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</v>
      </c>
      <c r="Y4103" s="4">
        <v>0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</row>
    <row r="4104" spans="1:40" ht="15" customHeight="1" x14ac:dyDescent="0.25">
      <c r="A4104" s="4" t="str">
        <f>EB[[#This Row],[unit]] &amp; "#" &amp; EB[[#This Row],[indic_nrg]] &amp; "#" &amp; EB[[#This Row],[product]] &amp; "#" &amp; EB[[#This Row],[geo]]</f>
        <v>TJ#B_102035#4220#CZ</v>
      </c>
      <c r="B4104" s="4" t="str">
        <f>VLOOKUP(EB[[#This Row],[product]],KS_DB[[product]:[KS]],5,FALSE)</f>
        <v>gas</v>
      </c>
      <c r="C4104" s="4" t="str">
        <f>VLOOKUP(EB[[#This Row],[product]],KS_DB[[product]:[KS]],6,FALSE)</f>
        <v>gas</v>
      </c>
      <c r="D4104" s="4">
        <f>VLOOKUP(EB[[#This Row],[product]],Carriers[],4,FALSE)</f>
        <v>1</v>
      </c>
      <c r="E4104" s="4">
        <f>VLOOKUP(EB[[#This Row],[indic_nrg]],Indicators[],4,FALSE)</f>
        <v>0</v>
      </c>
      <c r="F4104" s="4">
        <f>IFERROR(VLOOKUP(EB[[#This Row],[Source_carrier]],KS_DB[[product]:[KS]],6,FALSE),0)</f>
        <v>0</v>
      </c>
      <c r="G4104" s="4" t="s">
        <v>34</v>
      </c>
      <c r="H4104" s="4" t="s">
        <v>679</v>
      </c>
      <c r="I4104" s="4" t="s">
        <v>91</v>
      </c>
      <c r="J4104" s="4" t="s">
        <v>37</v>
      </c>
      <c r="K4104" s="4" t="s">
        <v>680</v>
      </c>
      <c r="L4104" s="4" t="s">
        <v>39</v>
      </c>
      <c r="M4104" s="4" t="s">
        <v>92</v>
      </c>
      <c r="N4104" s="4" t="s">
        <v>41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</row>
    <row r="4105" spans="1:40" ht="15" customHeight="1" x14ac:dyDescent="0.25">
      <c r="A4105" s="4" t="str">
        <f>EB[[#This Row],[unit]] &amp; "#" &amp; EB[[#This Row],[indic_nrg]] &amp; "#" &amp; EB[[#This Row],[product]] &amp; "#" &amp; EB[[#This Row],[geo]]</f>
        <v>TJ#B_102035#4230#CZ</v>
      </c>
      <c r="B4105" s="4" t="str">
        <f>VLOOKUP(EB[[#This Row],[product]],KS_DB[[product]:[KS]],5,FALSE)</f>
        <v>gas</v>
      </c>
      <c r="C4105" s="4" t="str">
        <f>VLOOKUP(EB[[#This Row],[product]],KS_DB[[product]:[KS]],6,FALSE)</f>
        <v>gas</v>
      </c>
      <c r="D4105" s="4">
        <f>VLOOKUP(EB[[#This Row],[product]],Carriers[],4,FALSE)</f>
        <v>1</v>
      </c>
      <c r="E4105" s="4">
        <f>VLOOKUP(EB[[#This Row],[indic_nrg]],Indicators[],4,FALSE)</f>
        <v>0</v>
      </c>
      <c r="F4105" s="4">
        <f>IFERROR(VLOOKUP(EB[[#This Row],[Source_carrier]],KS_DB[[product]:[KS]],6,FALSE),0)</f>
        <v>0</v>
      </c>
      <c r="G4105" s="4" t="s">
        <v>34</v>
      </c>
      <c r="H4105" s="4" t="s">
        <v>679</v>
      </c>
      <c r="I4105" s="4" t="s">
        <v>93</v>
      </c>
      <c r="J4105" s="4" t="s">
        <v>37</v>
      </c>
      <c r="K4105" s="4" t="s">
        <v>680</v>
      </c>
      <c r="L4105" s="4" t="s">
        <v>39</v>
      </c>
      <c r="M4105" s="4" t="s">
        <v>94</v>
      </c>
      <c r="N4105" s="4" t="s">
        <v>41</v>
      </c>
      <c r="O4105" s="4">
        <v>6752</v>
      </c>
      <c r="P4105" s="4">
        <v>5139</v>
      </c>
      <c r="Q4105" s="4">
        <v>2617</v>
      </c>
      <c r="R4105" s="4">
        <v>3586</v>
      </c>
      <c r="S4105" s="4">
        <v>2534</v>
      </c>
      <c r="T4105" s="4">
        <v>2004</v>
      </c>
      <c r="U4105" s="4">
        <v>0</v>
      </c>
      <c r="V4105" s="4">
        <v>0</v>
      </c>
      <c r="W4105" s="4">
        <v>0</v>
      </c>
      <c r="X4105" s="4">
        <v>0</v>
      </c>
      <c r="Y4105" s="4">
        <v>0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</row>
    <row r="4106" spans="1:40" ht="15" customHeight="1" x14ac:dyDescent="0.25">
      <c r="A4106" s="4" t="str">
        <f>EB[[#This Row],[unit]] &amp; "#" &amp; EB[[#This Row],[indic_nrg]] &amp; "#" &amp; EB[[#This Row],[product]] &amp; "#" &amp; EB[[#This Row],[geo]]</f>
        <v>TJ#B_102035#4240#CZ</v>
      </c>
      <c r="B4106" s="4" t="str">
        <f>VLOOKUP(EB[[#This Row],[product]],KS_DB[[product]:[KS]],5,FALSE)</f>
        <v>gas</v>
      </c>
      <c r="C4106" s="4" t="str">
        <f>VLOOKUP(EB[[#This Row],[product]],KS_DB[[product]:[KS]],6,FALSE)</f>
        <v>gas</v>
      </c>
      <c r="D4106" s="4">
        <f>VLOOKUP(EB[[#This Row],[product]],Carriers[],4,FALSE)</f>
        <v>1</v>
      </c>
      <c r="E4106" s="4">
        <f>VLOOKUP(EB[[#This Row],[indic_nrg]],Indicators[],4,FALSE)</f>
        <v>0</v>
      </c>
      <c r="F4106" s="4">
        <f>IFERROR(VLOOKUP(EB[[#This Row],[Source_carrier]],KS_DB[[product]:[KS]],6,FALSE),0)</f>
        <v>0</v>
      </c>
      <c r="G4106" s="4" t="s">
        <v>34</v>
      </c>
      <c r="H4106" s="4" t="s">
        <v>679</v>
      </c>
      <c r="I4106" s="4" t="s">
        <v>95</v>
      </c>
      <c r="J4106" s="4" t="s">
        <v>37</v>
      </c>
      <c r="K4106" s="4" t="s">
        <v>680</v>
      </c>
      <c r="L4106" s="4" t="s">
        <v>39</v>
      </c>
      <c r="M4106" s="4" t="s">
        <v>96</v>
      </c>
      <c r="N4106" s="4" t="s">
        <v>41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</v>
      </c>
      <c r="Y4106" s="4">
        <v>0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</row>
    <row r="4107" spans="1:40" ht="15" customHeight="1" x14ac:dyDescent="0.25">
      <c r="A4107" s="4" t="str">
        <f>EB[[#This Row],[unit]] &amp; "#" &amp; EB[[#This Row],[indic_nrg]] &amp; "#" &amp; EB[[#This Row],[product]] &amp; "#" &amp; EB[[#This Row],[geo]]</f>
        <v>TJ#B_102035#5200#CZ</v>
      </c>
      <c r="B4107" s="4" t="str">
        <f>VLOOKUP(EB[[#This Row],[product]],KS_DB[[product]:[KS]],5,FALSE)</f>
        <v>heat</v>
      </c>
      <c r="C4107" s="4" t="str">
        <f>VLOOKUP(EB[[#This Row],[product]],KS_DB[[product]:[KS]],6,FALSE)</f>
        <v>heat</v>
      </c>
      <c r="D4107" s="4">
        <f>VLOOKUP(EB[[#This Row],[product]],Carriers[],4,FALSE)</f>
        <v>1</v>
      </c>
      <c r="E4107" s="4">
        <f>VLOOKUP(EB[[#This Row],[indic_nrg]],Indicators[],4,FALSE)</f>
        <v>0</v>
      </c>
      <c r="F4107" s="4">
        <f>IFERROR(VLOOKUP(EB[[#This Row],[Source_carrier]],KS_DB[[product]:[KS]],6,FALSE),0)</f>
        <v>0</v>
      </c>
      <c r="G4107" s="4" t="s">
        <v>34</v>
      </c>
      <c r="H4107" s="4" t="s">
        <v>679</v>
      </c>
      <c r="I4107" s="4" t="s">
        <v>97</v>
      </c>
      <c r="J4107" s="4" t="s">
        <v>37</v>
      </c>
      <c r="K4107" s="4" t="s">
        <v>680</v>
      </c>
      <c r="L4107" s="4" t="s">
        <v>39</v>
      </c>
      <c r="M4107" s="4" t="s">
        <v>98</v>
      </c>
      <c r="N4107" s="4" t="s">
        <v>41</v>
      </c>
      <c r="O4107" s="4">
        <v>19695</v>
      </c>
      <c r="P4107" s="4">
        <v>23270</v>
      </c>
      <c r="Q4107" s="4">
        <v>28859</v>
      </c>
      <c r="R4107" s="4">
        <v>15222</v>
      </c>
      <c r="S4107" s="4">
        <v>15504</v>
      </c>
      <c r="T4107" s="4">
        <v>18342</v>
      </c>
      <c r="U4107" s="4">
        <v>18407</v>
      </c>
      <c r="V4107" s="4">
        <v>19623</v>
      </c>
      <c r="W4107" s="4">
        <v>20522</v>
      </c>
      <c r="X4107" s="4">
        <v>28217</v>
      </c>
      <c r="Y4107" s="4">
        <v>25686</v>
      </c>
      <c r="Z4107" s="4">
        <v>27197</v>
      </c>
      <c r="AA4107" s="4">
        <v>24861</v>
      </c>
      <c r="AB4107" s="4">
        <v>24670</v>
      </c>
      <c r="AC4107" s="4">
        <v>25620</v>
      </c>
      <c r="AD4107" s="4">
        <v>25335</v>
      </c>
      <c r="AE4107" s="4">
        <v>20286</v>
      </c>
      <c r="AF4107" s="4">
        <v>18141</v>
      </c>
      <c r="AG4107" s="4">
        <v>18174</v>
      </c>
      <c r="AH4107" s="4">
        <v>17535</v>
      </c>
      <c r="AI4107" s="4">
        <v>22700</v>
      </c>
      <c r="AJ4107" s="4">
        <v>21411</v>
      </c>
      <c r="AK4107" s="4">
        <v>20868</v>
      </c>
      <c r="AL4107" s="4">
        <v>19119</v>
      </c>
      <c r="AM4107" s="4">
        <v>18228</v>
      </c>
      <c r="AN4107" s="4">
        <v>18537</v>
      </c>
    </row>
    <row r="4108" spans="1:40" ht="15" customHeight="1" x14ac:dyDescent="0.25">
      <c r="A4108" s="4" t="str">
        <f>EB[[#This Row],[unit]] &amp; "#" &amp; EB[[#This Row],[indic_nrg]] &amp; "#" &amp; EB[[#This Row],[product]] &amp; "#" &amp; EB[[#This Row],[geo]]</f>
        <v>TJ#B_102035#5500#CZ</v>
      </c>
      <c r="B4108" s="4" t="str">
        <f>VLOOKUP(EB[[#This Row],[product]],KS_DB[[product]:[KS]],5,FALSE)</f>
        <v>RES</v>
      </c>
      <c r="C4108" s="4" t="str">
        <f>VLOOKUP(EB[[#This Row],[product]],KS_DB[[product]:[KS]],6,FALSE)</f>
        <v>RES</v>
      </c>
      <c r="D4108" s="4">
        <f>VLOOKUP(EB[[#This Row],[product]],Carriers[],4,FALSE)</f>
        <v>0</v>
      </c>
      <c r="E4108" s="4">
        <f>VLOOKUP(EB[[#This Row],[indic_nrg]],Indicators[],4,FALSE)</f>
        <v>0</v>
      </c>
      <c r="F4108" s="4">
        <f>IFERROR(VLOOKUP(EB[[#This Row],[Source_carrier]],KS_DB[[product]:[KS]],6,FALSE),0)</f>
        <v>0</v>
      </c>
      <c r="G4108" s="4" t="s">
        <v>34</v>
      </c>
      <c r="H4108" s="4" t="s">
        <v>679</v>
      </c>
      <c r="I4108" s="4" t="s">
        <v>99</v>
      </c>
      <c r="J4108" s="4" t="s">
        <v>37</v>
      </c>
      <c r="K4108" s="4" t="s">
        <v>680</v>
      </c>
      <c r="L4108" s="4" t="s">
        <v>39</v>
      </c>
      <c r="M4108" s="4" t="s">
        <v>100</v>
      </c>
      <c r="N4108" s="4" t="s">
        <v>41</v>
      </c>
      <c r="O4108" s="4">
        <v>67</v>
      </c>
      <c r="P4108" s="4">
        <v>59</v>
      </c>
      <c r="Q4108" s="4">
        <v>84</v>
      </c>
      <c r="R4108" s="4">
        <v>104</v>
      </c>
      <c r="S4108" s="4">
        <v>159</v>
      </c>
      <c r="T4108" s="4">
        <v>166</v>
      </c>
      <c r="U4108" s="4">
        <v>174</v>
      </c>
      <c r="V4108" s="4">
        <v>177</v>
      </c>
      <c r="W4108" s="4">
        <v>189</v>
      </c>
      <c r="X4108" s="4">
        <v>203</v>
      </c>
      <c r="Y4108" s="4">
        <v>204</v>
      </c>
      <c r="Z4108" s="4">
        <v>486</v>
      </c>
      <c r="AA4108" s="4">
        <v>561</v>
      </c>
      <c r="AB4108" s="4">
        <v>1542</v>
      </c>
      <c r="AC4108" s="4">
        <v>1787</v>
      </c>
      <c r="AD4108" s="4">
        <v>1825</v>
      </c>
      <c r="AE4108" s="4">
        <v>1770</v>
      </c>
      <c r="AF4108" s="4">
        <v>2201</v>
      </c>
      <c r="AG4108" s="4">
        <v>1731</v>
      </c>
      <c r="AH4108" s="4">
        <v>1658</v>
      </c>
      <c r="AI4108" s="4">
        <v>2131</v>
      </c>
      <c r="AJ4108" s="4">
        <v>2337</v>
      </c>
      <c r="AK4108" s="4">
        <v>2398</v>
      </c>
      <c r="AL4108" s="4">
        <v>2569</v>
      </c>
      <c r="AM4108" s="4">
        <v>2424</v>
      </c>
      <c r="AN4108" s="4">
        <v>2639</v>
      </c>
    </row>
    <row r="4109" spans="1:40" ht="15" customHeight="1" x14ac:dyDescent="0.25">
      <c r="A4109" s="4" t="str">
        <f>EB[[#This Row],[unit]] &amp; "#" &amp; EB[[#This Row],[indic_nrg]] &amp; "#" &amp; EB[[#This Row],[product]] &amp; "#" &amp; EB[[#This Row],[geo]]</f>
        <v>TJ#B_102035#5532#CZ</v>
      </c>
      <c r="B4109" s="4" t="str">
        <f>VLOOKUP(EB[[#This Row],[product]],KS_DB[[product]:[KS]],5,FALSE)</f>
        <v>RES</v>
      </c>
      <c r="C4109" s="4" t="str">
        <f>VLOOKUP(EB[[#This Row],[product]],KS_DB[[product]:[KS]],6,FALSE)</f>
        <v>RES</v>
      </c>
      <c r="D4109" s="4">
        <f>VLOOKUP(EB[[#This Row],[product]],Carriers[],4,FALSE)</f>
        <v>1</v>
      </c>
      <c r="E4109" s="4">
        <f>VLOOKUP(EB[[#This Row],[indic_nrg]],Indicators[],4,FALSE)</f>
        <v>0</v>
      </c>
      <c r="F4109" s="4">
        <f>IFERROR(VLOOKUP(EB[[#This Row],[Source_carrier]],KS_DB[[product]:[KS]],6,FALSE),0)</f>
        <v>0</v>
      </c>
      <c r="G4109" s="4" t="s">
        <v>34</v>
      </c>
      <c r="H4109" s="4" t="s">
        <v>679</v>
      </c>
      <c r="I4109" s="4" t="s">
        <v>101</v>
      </c>
      <c r="J4109" s="4" t="s">
        <v>37</v>
      </c>
      <c r="K4109" s="4" t="s">
        <v>680</v>
      </c>
      <c r="L4109" s="4" t="s">
        <v>39</v>
      </c>
      <c r="M4109" s="4" t="s">
        <v>102</v>
      </c>
      <c r="N4109" s="4" t="s">
        <v>41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15</v>
      </c>
      <c r="AC4109" s="4">
        <v>20</v>
      </c>
      <c r="AD4109" s="4">
        <v>25</v>
      </c>
      <c r="AE4109" s="4">
        <v>30</v>
      </c>
      <c r="AF4109" s="4">
        <v>38</v>
      </c>
      <c r="AG4109" s="4">
        <v>50</v>
      </c>
      <c r="AH4109" s="4">
        <v>60</v>
      </c>
      <c r="AI4109" s="4">
        <v>80</v>
      </c>
      <c r="AJ4109" s="4">
        <v>100</v>
      </c>
      <c r="AK4109" s="4">
        <v>120</v>
      </c>
      <c r="AL4109" s="4">
        <v>132</v>
      </c>
      <c r="AM4109" s="4">
        <v>152</v>
      </c>
      <c r="AN4109" s="4">
        <v>163</v>
      </c>
    </row>
    <row r="4110" spans="1:40" ht="15" customHeight="1" x14ac:dyDescent="0.25">
      <c r="A4110" s="4" t="str">
        <f>EB[[#This Row],[unit]] &amp; "#" &amp; EB[[#This Row],[indic_nrg]] &amp; "#" &amp; EB[[#This Row],[product]] &amp; "#" &amp; EB[[#This Row],[geo]]</f>
        <v>TJ#B_102035#5540#CZ</v>
      </c>
      <c r="B4110" s="4" t="str">
        <f>VLOOKUP(EB[[#This Row],[product]],KS_DB[[product]:[KS]],5,FALSE)</f>
        <v>biomass</v>
      </c>
      <c r="C4110" s="4" t="str">
        <f>VLOOKUP(EB[[#This Row],[product]],KS_DB[[product]:[KS]],6,FALSE)</f>
        <v>biomass</v>
      </c>
      <c r="D4110" s="4">
        <f>VLOOKUP(EB[[#This Row],[product]],Carriers[],4,FALSE)</f>
        <v>0</v>
      </c>
      <c r="E4110" s="4">
        <f>VLOOKUP(EB[[#This Row],[indic_nrg]],Indicators[],4,FALSE)</f>
        <v>0</v>
      </c>
      <c r="F4110" s="4">
        <f>IFERROR(VLOOKUP(EB[[#This Row],[Source_carrier]],KS_DB[[product]:[KS]],6,FALSE),0)</f>
        <v>0</v>
      </c>
      <c r="G4110" s="4" t="s">
        <v>34</v>
      </c>
      <c r="H4110" s="4" t="s">
        <v>679</v>
      </c>
      <c r="I4110" s="4" t="s">
        <v>103</v>
      </c>
      <c r="J4110" s="4" t="s">
        <v>37</v>
      </c>
      <c r="K4110" s="4" t="s">
        <v>680</v>
      </c>
      <c r="L4110" s="4" t="s">
        <v>39</v>
      </c>
      <c r="M4110" s="4" t="s">
        <v>104</v>
      </c>
      <c r="N4110" s="4" t="s">
        <v>41</v>
      </c>
      <c r="O4110" s="4">
        <v>67</v>
      </c>
      <c r="P4110" s="4">
        <v>59</v>
      </c>
      <c r="Q4110" s="4">
        <v>84</v>
      </c>
      <c r="R4110" s="4">
        <v>104</v>
      </c>
      <c r="S4110" s="4">
        <v>159</v>
      </c>
      <c r="T4110" s="4">
        <v>166</v>
      </c>
      <c r="U4110" s="4">
        <v>174</v>
      </c>
      <c r="V4110" s="4">
        <v>177</v>
      </c>
      <c r="W4110" s="4">
        <v>189</v>
      </c>
      <c r="X4110" s="4">
        <v>203</v>
      </c>
      <c r="Y4110" s="4">
        <v>204</v>
      </c>
      <c r="Z4110" s="4">
        <v>486</v>
      </c>
      <c r="AA4110" s="4">
        <v>561</v>
      </c>
      <c r="AB4110" s="4">
        <v>1527</v>
      </c>
      <c r="AC4110" s="4">
        <v>1767</v>
      </c>
      <c r="AD4110" s="4">
        <v>1800</v>
      </c>
      <c r="AE4110" s="4">
        <v>1740</v>
      </c>
      <c r="AF4110" s="4">
        <v>2163</v>
      </c>
      <c r="AG4110" s="4">
        <v>1681</v>
      </c>
      <c r="AH4110" s="4">
        <v>1598</v>
      </c>
      <c r="AI4110" s="4">
        <v>2051</v>
      </c>
      <c r="AJ4110" s="4">
        <v>2237</v>
      </c>
      <c r="AK4110" s="4">
        <v>2278</v>
      </c>
      <c r="AL4110" s="4">
        <v>2437</v>
      </c>
      <c r="AM4110" s="4">
        <v>2272</v>
      </c>
      <c r="AN4110" s="4">
        <v>2476</v>
      </c>
    </row>
    <row r="4111" spans="1:40" ht="15" customHeight="1" x14ac:dyDescent="0.25">
      <c r="A4111" s="4" t="str">
        <f>EB[[#This Row],[unit]] &amp; "#" &amp; EB[[#This Row],[indic_nrg]] &amp; "#" &amp; EB[[#This Row],[product]] &amp; "#" &amp; EB[[#This Row],[geo]]</f>
        <v>TJ#B_102035#5541#CZ</v>
      </c>
      <c r="B4111" s="4" t="str">
        <f>VLOOKUP(EB[[#This Row],[product]],KS_DB[[product]:[KS]],5,FALSE)</f>
        <v>biomass</v>
      </c>
      <c r="C4111" s="4" t="str">
        <f>VLOOKUP(EB[[#This Row],[product]],KS_DB[[product]:[KS]],6,FALSE)</f>
        <v>biomass</v>
      </c>
      <c r="D4111" s="4">
        <f>VLOOKUP(EB[[#This Row],[product]],Carriers[],4,FALSE)</f>
        <v>1</v>
      </c>
      <c r="E4111" s="4">
        <f>VLOOKUP(EB[[#This Row],[indic_nrg]],Indicators[],4,FALSE)</f>
        <v>0</v>
      </c>
      <c r="F4111" s="4">
        <f>IFERROR(VLOOKUP(EB[[#This Row],[Source_carrier]],KS_DB[[product]:[KS]],6,FALSE),0)</f>
        <v>0</v>
      </c>
      <c r="G4111" s="4" t="s">
        <v>34</v>
      </c>
      <c r="H4111" s="4" t="s">
        <v>679</v>
      </c>
      <c r="I4111" s="4" t="s">
        <v>105</v>
      </c>
      <c r="J4111" s="4" t="s">
        <v>37</v>
      </c>
      <c r="K4111" s="4" t="s">
        <v>680</v>
      </c>
      <c r="L4111" s="4" t="s">
        <v>39</v>
      </c>
      <c r="M4111" s="4" t="s">
        <v>106</v>
      </c>
      <c r="N4111" s="4" t="s">
        <v>41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</v>
      </c>
      <c r="Y4111" s="4">
        <v>16</v>
      </c>
      <c r="Z4111" s="4">
        <v>48</v>
      </c>
      <c r="AA4111" s="4">
        <v>87</v>
      </c>
      <c r="AB4111" s="4">
        <v>315</v>
      </c>
      <c r="AC4111" s="4">
        <v>425</v>
      </c>
      <c r="AD4111" s="4">
        <v>579</v>
      </c>
      <c r="AE4111" s="4">
        <v>456</v>
      </c>
      <c r="AF4111" s="4">
        <v>881</v>
      </c>
      <c r="AG4111" s="4">
        <v>333</v>
      </c>
      <c r="AH4111" s="4">
        <v>397</v>
      </c>
      <c r="AI4111" s="4">
        <v>224</v>
      </c>
      <c r="AJ4111" s="4">
        <v>378</v>
      </c>
      <c r="AK4111" s="4">
        <v>474</v>
      </c>
      <c r="AL4111" s="4">
        <v>530</v>
      </c>
      <c r="AM4111" s="4">
        <v>524</v>
      </c>
      <c r="AN4111" s="4">
        <v>659</v>
      </c>
    </row>
    <row r="4112" spans="1:40" ht="15" customHeight="1" x14ac:dyDescent="0.25">
      <c r="A4112" s="4" t="str">
        <f>EB[[#This Row],[unit]] &amp; "#" &amp; EB[[#This Row],[indic_nrg]] &amp; "#" &amp; EB[[#This Row],[product]] &amp; "#" &amp; EB[[#This Row],[geo]]</f>
        <v>TJ#B_102035#5542#CZ</v>
      </c>
      <c r="B4112" s="4" t="str">
        <f>VLOOKUP(EB[[#This Row],[product]],KS_DB[[product]:[KS]],5,FALSE)</f>
        <v>biomass</v>
      </c>
      <c r="C4112" s="4" t="str">
        <f>VLOOKUP(EB[[#This Row],[product]],KS_DB[[product]:[KS]],6,FALSE)</f>
        <v>biomass</v>
      </c>
      <c r="D4112" s="4">
        <f>VLOOKUP(EB[[#This Row],[product]],Carriers[],4,FALSE)</f>
        <v>1</v>
      </c>
      <c r="E4112" s="4">
        <f>VLOOKUP(EB[[#This Row],[indic_nrg]],Indicators[],4,FALSE)</f>
        <v>0</v>
      </c>
      <c r="F4112" s="4">
        <f>IFERROR(VLOOKUP(EB[[#This Row],[Source_carrier]],KS_DB[[product]:[KS]],6,FALSE),0)</f>
        <v>0</v>
      </c>
      <c r="G4112" s="4" t="s">
        <v>34</v>
      </c>
      <c r="H4112" s="4" t="s">
        <v>679</v>
      </c>
      <c r="I4112" s="4" t="s">
        <v>107</v>
      </c>
      <c r="J4112" s="4" t="s">
        <v>37</v>
      </c>
      <c r="K4112" s="4" t="s">
        <v>680</v>
      </c>
      <c r="L4112" s="4" t="s">
        <v>39</v>
      </c>
      <c r="M4112" s="4" t="s">
        <v>108</v>
      </c>
      <c r="N4112" s="4" t="s">
        <v>41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  <c r="Y4112" s="4">
        <v>0</v>
      </c>
      <c r="Z4112" s="4">
        <v>0</v>
      </c>
      <c r="AA4112" s="4">
        <v>48</v>
      </c>
      <c r="AB4112" s="4">
        <v>725</v>
      </c>
      <c r="AC4112" s="4">
        <v>820</v>
      </c>
      <c r="AD4112" s="4">
        <v>755</v>
      </c>
      <c r="AE4112" s="4">
        <v>864</v>
      </c>
      <c r="AF4112" s="4">
        <v>837</v>
      </c>
      <c r="AG4112" s="4">
        <v>887</v>
      </c>
      <c r="AH4112" s="4">
        <v>851</v>
      </c>
      <c r="AI4112" s="4">
        <v>946</v>
      </c>
      <c r="AJ4112" s="4">
        <v>999</v>
      </c>
      <c r="AK4112" s="4">
        <v>946</v>
      </c>
      <c r="AL4112" s="4">
        <v>956</v>
      </c>
      <c r="AM4112" s="4">
        <v>846</v>
      </c>
      <c r="AN4112" s="4">
        <v>847</v>
      </c>
    </row>
    <row r="4113" spans="1:40" ht="15" customHeight="1" x14ac:dyDescent="0.25">
      <c r="A4113" s="4" t="str">
        <f>EB[[#This Row],[unit]] &amp; "#" &amp; EB[[#This Row],[indic_nrg]] &amp; "#" &amp; EB[[#This Row],[product]] &amp; "#" &amp; EB[[#This Row],[geo]]</f>
        <v>TJ#B_102035#55431#CZ</v>
      </c>
      <c r="B4113" s="4" t="str">
        <f>VLOOKUP(EB[[#This Row],[product]],KS_DB[[product]:[KS]],5,FALSE)</f>
        <v>biomass</v>
      </c>
      <c r="C4113" s="4" t="str">
        <f>VLOOKUP(EB[[#This Row],[product]],KS_DB[[product]:[KS]],6,FALSE)</f>
        <v>biomass</v>
      </c>
      <c r="D4113" s="4">
        <f>VLOOKUP(EB[[#This Row],[product]],Carriers[],4,FALSE)</f>
        <v>1</v>
      </c>
      <c r="E4113" s="4">
        <f>VLOOKUP(EB[[#This Row],[indic_nrg]],Indicators[],4,FALSE)</f>
        <v>0</v>
      </c>
      <c r="F4113" s="4">
        <f>IFERROR(VLOOKUP(EB[[#This Row],[Source_carrier]],KS_DB[[product]:[KS]],6,FALSE),0)</f>
        <v>0</v>
      </c>
      <c r="G4113" s="4" t="s">
        <v>34</v>
      </c>
      <c r="H4113" s="4" t="s">
        <v>679</v>
      </c>
      <c r="I4113" s="4" t="s">
        <v>109</v>
      </c>
      <c r="J4113" s="4" t="s">
        <v>37</v>
      </c>
      <c r="K4113" s="4" t="s">
        <v>680</v>
      </c>
      <c r="L4113" s="4" t="s">
        <v>39</v>
      </c>
      <c r="M4113" s="4" t="s">
        <v>110</v>
      </c>
      <c r="N4113" s="4" t="s">
        <v>41</v>
      </c>
      <c r="O4113" s="4">
        <v>67</v>
      </c>
      <c r="P4113" s="4">
        <v>59</v>
      </c>
      <c r="Q4113" s="4">
        <v>84</v>
      </c>
      <c r="R4113" s="4">
        <v>104</v>
      </c>
      <c r="S4113" s="4">
        <v>159</v>
      </c>
      <c r="T4113" s="4">
        <v>166</v>
      </c>
      <c r="U4113" s="4">
        <v>174</v>
      </c>
      <c r="V4113" s="4">
        <v>177</v>
      </c>
      <c r="W4113" s="4">
        <v>189</v>
      </c>
      <c r="X4113" s="4">
        <v>203</v>
      </c>
      <c r="Y4113" s="4">
        <v>188</v>
      </c>
      <c r="Z4113" s="4">
        <v>438</v>
      </c>
      <c r="AA4113" s="4">
        <v>426</v>
      </c>
      <c r="AB4113" s="4">
        <v>487</v>
      </c>
      <c r="AC4113" s="4">
        <v>522</v>
      </c>
      <c r="AD4113" s="4">
        <v>466</v>
      </c>
      <c r="AE4113" s="4">
        <v>420</v>
      </c>
      <c r="AF4113" s="4">
        <v>445</v>
      </c>
      <c r="AG4113" s="4">
        <v>461</v>
      </c>
      <c r="AH4113" s="4">
        <v>350</v>
      </c>
      <c r="AI4113" s="4">
        <v>881</v>
      </c>
      <c r="AJ4113" s="4">
        <v>860</v>
      </c>
      <c r="AK4113" s="4">
        <v>858</v>
      </c>
      <c r="AL4113" s="4">
        <v>951</v>
      </c>
      <c r="AM4113" s="4">
        <v>902</v>
      </c>
      <c r="AN4113" s="4">
        <v>970</v>
      </c>
    </row>
    <row r="4114" spans="1:40" ht="15" customHeight="1" x14ac:dyDescent="0.25">
      <c r="A4114" s="4" t="str">
        <f>EB[[#This Row],[unit]] &amp; "#" &amp; EB[[#This Row],[indic_nrg]] &amp; "#" &amp; EB[[#This Row],[product]] &amp; "#" &amp; EB[[#This Row],[geo]]</f>
        <v>TJ#B_102035#55432#CZ</v>
      </c>
      <c r="B4114" s="4" t="str">
        <f>VLOOKUP(EB[[#This Row],[product]],KS_DB[[product]:[KS]],5,FALSE)</f>
        <v>biomass</v>
      </c>
      <c r="C4114" s="4" t="str">
        <f>VLOOKUP(EB[[#This Row],[product]],KS_DB[[product]:[KS]],6,FALSE)</f>
        <v>biomass</v>
      </c>
      <c r="D4114" s="4">
        <f>VLOOKUP(EB[[#This Row],[product]],Carriers[],4,FALSE)</f>
        <v>1</v>
      </c>
      <c r="E4114" s="4">
        <f>VLOOKUP(EB[[#This Row],[indic_nrg]],Indicators[],4,FALSE)</f>
        <v>0</v>
      </c>
      <c r="F4114" s="4">
        <f>IFERROR(VLOOKUP(EB[[#This Row],[Source_carrier]],KS_DB[[product]:[KS]],6,FALSE),0)</f>
        <v>0</v>
      </c>
      <c r="G4114" s="4" t="s">
        <v>34</v>
      </c>
      <c r="H4114" s="4" t="s">
        <v>679</v>
      </c>
      <c r="I4114" s="4" t="s">
        <v>111</v>
      </c>
      <c r="J4114" s="4" t="s">
        <v>37</v>
      </c>
      <c r="K4114" s="4" t="s">
        <v>680</v>
      </c>
      <c r="L4114" s="4" t="s">
        <v>39</v>
      </c>
      <c r="M4114" s="4" t="s">
        <v>112</v>
      </c>
      <c r="N4114" s="4" t="s">
        <v>41</v>
      </c>
      <c r="O4114" s="4">
        <v>45</v>
      </c>
      <c r="P4114" s="4">
        <v>39</v>
      </c>
      <c r="Q4114" s="4">
        <v>56</v>
      </c>
      <c r="R4114" s="4">
        <v>69</v>
      </c>
      <c r="S4114" s="4">
        <v>106</v>
      </c>
      <c r="T4114" s="4">
        <v>111</v>
      </c>
      <c r="U4114" s="4">
        <v>116</v>
      </c>
      <c r="V4114" s="4">
        <v>118</v>
      </c>
      <c r="W4114" s="4">
        <v>126</v>
      </c>
      <c r="X4114" s="4">
        <v>135</v>
      </c>
      <c r="Y4114" s="4">
        <v>125</v>
      </c>
      <c r="Z4114" s="4">
        <v>292</v>
      </c>
      <c r="AA4114" s="4">
        <v>284</v>
      </c>
      <c r="AB4114" s="4">
        <v>325</v>
      </c>
      <c r="AC4114" s="4">
        <v>348</v>
      </c>
      <c r="AD4114" s="4">
        <v>311</v>
      </c>
      <c r="AE4114" s="4">
        <v>280</v>
      </c>
      <c r="AF4114" s="4">
        <v>297</v>
      </c>
      <c r="AG4114" s="4">
        <v>307</v>
      </c>
      <c r="AH4114" s="4">
        <v>233</v>
      </c>
      <c r="AI4114" s="4">
        <v>587</v>
      </c>
      <c r="AJ4114" s="4">
        <v>573</v>
      </c>
      <c r="AK4114" s="4">
        <v>572</v>
      </c>
      <c r="AL4114" s="4">
        <v>634</v>
      </c>
      <c r="AM4114" s="4">
        <v>602</v>
      </c>
      <c r="AN4114" s="4">
        <v>647</v>
      </c>
    </row>
    <row r="4115" spans="1:40" ht="15" customHeight="1" x14ac:dyDescent="0.25">
      <c r="A4115" s="4" t="str">
        <f>EB[[#This Row],[unit]] &amp; "#" &amp; EB[[#This Row],[indic_nrg]] &amp; "#" &amp; EB[[#This Row],[product]] &amp; "#" &amp; EB[[#This Row],[geo]]</f>
        <v>TJ#B_102035#5544#CZ</v>
      </c>
      <c r="B4115" s="4" t="str">
        <f>VLOOKUP(EB[[#This Row],[product]],KS_DB[[product]:[KS]],5,FALSE)</f>
        <v>biomass</v>
      </c>
      <c r="C4115" s="4" t="str">
        <f>VLOOKUP(EB[[#This Row],[product]],KS_DB[[product]:[KS]],6,FALSE)</f>
        <v>biomass</v>
      </c>
      <c r="D4115" s="4">
        <f>VLOOKUP(EB[[#This Row],[product]],Carriers[],4,FALSE)</f>
        <v>1</v>
      </c>
      <c r="E4115" s="4">
        <f>VLOOKUP(EB[[#This Row],[indic_nrg]],Indicators[],4,FALSE)</f>
        <v>0</v>
      </c>
      <c r="F4115" s="4">
        <f>IFERROR(VLOOKUP(EB[[#This Row],[Source_carrier]],KS_DB[[product]:[KS]],6,FALSE),0)</f>
        <v>0</v>
      </c>
      <c r="G4115" s="4" t="s">
        <v>34</v>
      </c>
      <c r="H4115" s="4" t="s">
        <v>679</v>
      </c>
      <c r="I4115" s="4" t="s">
        <v>113</v>
      </c>
      <c r="J4115" s="4" t="s">
        <v>37</v>
      </c>
      <c r="K4115" s="4" t="s">
        <v>680</v>
      </c>
      <c r="L4115" s="4" t="s">
        <v>39</v>
      </c>
      <c r="M4115" s="4" t="s">
        <v>114</v>
      </c>
      <c r="N4115" s="4" t="s">
        <v>41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</row>
    <row r="4116" spans="1:40" ht="15" customHeight="1" x14ac:dyDescent="0.25">
      <c r="A4116" s="4" t="str">
        <f>EB[[#This Row],[unit]] &amp; "#" &amp; EB[[#This Row],[indic_nrg]] &amp; "#" &amp; EB[[#This Row],[product]] &amp; "#" &amp; EB[[#This Row],[geo]]</f>
        <v>TJ#B_102035#5545#CZ</v>
      </c>
      <c r="B4116" s="4" t="str">
        <f>VLOOKUP(EB[[#This Row],[product]],KS_DB[[product]:[KS]],5,FALSE)</f>
        <v>biomass</v>
      </c>
      <c r="C4116" s="4" t="str">
        <f>VLOOKUP(EB[[#This Row],[product]],KS_DB[[product]:[KS]],6,FALSE)</f>
        <v>biomass</v>
      </c>
      <c r="D4116" s="4">
        <f>VLOOKUP(EB[[#This Row],[product]],Carriers[],4,FALSE)</f>
        <v>0</v>
      </c>
      <c r="E4116" s="4">
        <f>VLOOKUP(EB[[#This Row],[indic_nrg]],Indicators[],4,FALSE)</f>
        <v>0</v>
      </c>
      <c r="F4116" s="4">
        <f>IFERROR(VLOOKUP(EB[[#This Row],[Source_carrier]],KS_DB[[product]:[KS]],6,FALSE),0)</f>
        <v>0</v>
      </c>
      <c r="G4116" s="4" t="s">
        <v>34</v>
      </c>
      <c r="H4116" s="4" t="s">
        <v>679</v>
      </c>
      <c r="I4116" s="4" t="s">
        <v>115</v>
      </c>
      <c r="J4116" s="4" t="s">
        <v>37</v>
      </c>
      <c r="K4116" s="4" t="s">
        <v>680</v>
      </c>
      <c r="L4116" s="4" t="s">
        <v>39</v>
      </c>
      <c r="M4116" s="4" t="s">
        <v>116</v>
      </c>
      <c r="N4116" s="4" t="s">
        <v>41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  <c r="Y4116" s="4">
        <v>0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</row>
    <row r="4117" spans="1:40" ht="15" customHeight="1" x14ac:dyDescent="0.25">
      <c r="A4117" s="4" t="str">
        <f>EB[[#This Row],[unit]] &amp; "#" &amp; EB[[#This Row],[indic_nrg]] &amp; "#" &amp; EB[[#This Row],[product]] &amp; "#" &amp; EB[[#This Row],[geo]]</f>
        <v>TJ#B_102035#5546#CZ</v>
      </c>
      <c r="B4117" s="4" t="str">
        <f>VLOOKUP(EB[[#This Row],[product]],KS_DB[[product]:[KS]],5,FALSE)</f>
        <v>biomass</v>
      </c>
      <c r="C4117" s="4" t="str">
        <f>VLOOKUP(EB[[#This Row],[product]],KS_DB[[product]:[KS]],6,FALSE)</f>
        <v>biomass</v>
      </c>
      <c r="D4117" s="4">
        <f>VLOOKUP(EB[[#This Row],[product]],Carriers[],4,FALSE)</f>
        <v>1</v>
      </c>
      <c r="E4117" s="4">
        <f>VLOOKUP(EB[[#This Row],[indic_nrg]],Indicators[],4,FALSE)</f>
        <v>0</v>
      </c>
      <c r="F4117" s="4">
        <f>IFERROR(VLOOKUP(EB[[#This Row],[Source_carrier]],KS_DB[[product]:[KS]],6,FALSE),0)</f>
        <v>0</v>
      </c>
      <c r="G4117" s="4" t="s">
        <v>34</v>
      </c>
      <c r="H4117" s="4" t="s">
        <v>679</v>
      </c>
      <c r="I4117" s="4" t="s">
        <v>117</v>
      </c>
      <c r="J4117" s="4" t="s">
        <v>37</v>
      </c>
      <c r="K4117" s="4" t="s">
        <v>680</v>
      </c>
      <c r="L4117" s="4" t="s">
        <v>39</v>
      </c>
      <c r="M4117" s="4" t="s">
        <v>118</v>
      </c>
      <c r="N4117" s="4" t="s">
        <v>41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</v>
      </c>
      <c r="Y4117" s="4">
        <v>0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</row>
    <row r="4118" spans="1:40" ht="15" customHeight="1" x14ac:dyDescent="0.25">
      <c r="A4118" s="4" t="str">
        <f>EB[[#This Row],[unit]] &amp; "#" &amp; EB[[#This Row],[indic_nrg]] &amp; "#" &amp; EB[[#This Row],[product]] &amp; "#" &amp; EB[[#This Row],[geo]]</f>
        <v>TJ#B_102035#5547#CZ</v>
      </c>
      <c r="B4118" s="4" t="str">
        <f>VLOOKUP(EB[[#This Row],[product]],KS_DB[[product]:[KS]],5,FALSE)</f>
        <v>biomass</v>
      </c>
      <c r="C4118" s="4" t="str">
        <f>VLOOKUP(EB[[#This Row],[product]],KS_DB[[product]:[KS]],6,FALSE)</f>
        <v>biomass</v>
      </c>
      <c r="D4118" s="4">
        <f>VLOOKUP(EB[[#This Row],[product]],Carriers[],4,FALSE)</f>
        <v>1</v>
      </c>
      <c r="E4118" s="4">
        <f>VLOOKUP(EB[[#This Row],[indic_nrg]],Indicators[],4,FALSE)</f>
        <v>0</v>
      </c>
      <c r="F4118" s="4">
        <f>IFERROR(VLOOKUP(EB[[#This Row],[Source_carrier]],KS_DB[[product]:[KS]],6,FALSE),0)</f>
        <v>0</v>
      </c>
      <c r="G4118" s="4" t="s">
        <v>34</v>
      </c>
      <c r="H4118" s="4" t="s">
        <v>679</v>
      </c>
      <c r="I4118" s="4" t="s">
        <v>119</v>
      </c>
      <c r="J4118" s="4" t="s">
        <v>37</v>
      </c>
      <c r="K4118" s="4" t="s">
        <v>680</v>
      </c>
      <c r="L4118" s="4" t="s">
        <v>39</v>
      </c>
      <c r="M4118" s="4" t="s">
        <v>120</v>
      </c>
      <c r="N4118" s="4" t="s">
        <v>41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</v>
      </c>
      <c r="Y4118" s="4">
        <v>0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</row>
    <row r="4119" spans="1:40" ht="15" customHeight="1" x14ac:dyDescent="0.25">
      <c r="A4119" s="4" t="str">
        <f>EB[[#This Row],[unit]] &amp; "#" &amp; EB[[#This Row],[indic_nrg]] &amp; "#" &amp; EB[[#This Row],[product]] &amp; "#" &amp; EB[[#This Row],[geo]]</f>
        <v>TJ#B_102035#5548#CZ</v>
      </c>
      <c r="B4119" s="4" t="str">
        <f>VLOOKUP(EB[[#This Row],[product]],KS_DB[[product]:[KS]],5,FALSE)</f>
        <v>biomass</v>
      </c>
      <c r="C4119" s="4" t="str">
        <f>VLOOKUP(EB[[#This Row],[product]],KS_DB[[product]:[KS]],6,FALSE)</f>
        <v>biomass</v>
      </c>
      <c r="D4119" s="4">
        <f>VLOOKUP(EB[[#This Row],[product]],Carriers[],4,FALSE)</f>
        <v>1</v>
      </c>
      <c r="E4119" s="4">
        <f>VLOOKUP(EB[[#This Row],[indic_nrg]],Indicators[],4,FALSE)</f>
        <v>0</v>
      </c>
      <c r="F4119" s="4">
        <f>IFERROR(VLOOKUP(EB[[#This Row],[Source_carrier]],KS_DB[[product]:[KS]],6,FALSE),0)</f>
        <v>0</v>
      </c>
      <c r="G4119" s="4" t="s">
        <v>34</v>
      </c>
      <c r="H4119" s="4" t="s">
        <v>679</v>
      </c>
      <c r="I4119" s="4" t="s">
        <v>121</v>
      </c>
      <c r="J4119" s="4" t="s">
        <v>37</v>
      </c>
      <c r="K4119" s="4" t="s">
        <v>680</v>
      </c>
      <c r="L4119" s="4" t="s">
        <v>39</v>
      </c>
      <c r="M4119" s="4" t="s">
        <v>122</v>
      </c>
      <c r="N4119" s="4" t="s">
        <v>41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</v>
      </c>
      <c r="Y4119" s="4">
        <v>0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</row>
    <row r="4120" spans="1:40" ht="15" customHeight="1" x14ac:dyDescent="0.25">
      <c r="A4120" s="4" t="str">
        <f>EB[[#This Row],[unit]] &amp; "#" &amp; EB[[#This Row],[indic_nrg]] &amp; "#" &amp; EB[[#This Row],[product]] &amp; "#" &amp; EB[[#This Row],[geo]]</f>
        <v>TJ#B_102035#5549#CZ</v>
      </c>
      <c r="B4120" s="4" t="str">
        <f>VLOOKUP(EB[[#This Row],[product]],KS_DB[[product]:[KS]],5,FALSE)</f>
        <v>biomass</v>
      </c>
      <c r="C4120" s="4" t="str">
        <f>VLOOKUP(EB[[#This Row],[product]],KS_DB[[product]:[KS]],6,FALSE)</f>
        <v>biomass</v>
      </c>
      <c r="D4120" s="4">
        <f>VLOOKUP(EB[[#This Row],[product]],Carriers[],4,FALSE)</f>
        <v>1</v>
      </c>
      <c r="E4120" s="4">
        <f>VLOOKUP(EB[[#This Row],[indic_nrg]],Indicators[],4,FALSE)</f>
        <v>0</v>
      </c>
      <c r="F4120" s="4">
        <f>IFERROR(VLOOKUP(EB[[#This Row],[Source_carrier]],KS_DB[[product]:[KS]],6,FALSE),0)</f>
        <v>0</v>
      </c>
      <c r="G4120" s="4" t="s">
        <v>34</v>
      </c>
      <c r="H4120" s="4" t="s">
        <v>679</v>
      </c>
      <c r="I4120" s="4" t="s">
        <v>123</v>
      </c>
      <c r="J4120" s="4" t="s">
        <v>37</v>
      </c>
      <c r="K4120" s="4" t="s">
        <v>680</v>
      </c>
      <c r="L4120" s="4" t="s">
        <v>39</v>
      </c>
      <c r="M4120" s="4" t="s">
        <v>124</v>
      </c>
      <c r="N4120" s="4" t="s">
        <v>41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</row>
    <row r="4121" spans="1:40" ht="15" customHeight="1" x14ac:dyDescent="0.25">
      <c r="A4121" s="4" t="str">
        <f>EB[[#This Row],[unit]] &amp; "#" &amp; EB[[#This Row],[indic_nrg]] &amp; "#" &amp; EB[[#This Row],[product]] &amp; "#" &amp; EB[[#This Row],[geo]]</f>
        <v>TJ#B_102035#5550#CZ</v>
      </c>
      <c r="B4121" s="4" t="str">
        <f>VLOOKUP(EB[[#This Row],[product]],KS_DB[[product]:[KS]],5,FALSE)</f>
        <v>RES</v>
      </c>
      <c r="C4121" s="4" t="str">
        <f>VLOOKUP(EB[[#This Row],[product]],KS_DB[[product]:[KS]],6,FALSE)</f>
        <v>RES</v>
      </c>
      <c r="D4121" s="4">
        <f>VLOOKUP(EB[[#This Row],[product]],Carriers[],4,FALSE)</f>
        <v>1</v>
      </c>
      <c r="E4121" s="4">
        <f>VLOOKUP(EB[[#This Row],[indic_nrg]],Indicators[],4,FALSE)</f>
        <v>0</v>
      </c>
      <c r="F4121" s="4">
        <f>IFERROR(VLOOKUP(EB[[#This Row],[Source_carrier]],KS_DB[[product]:[KS]],6,FALSE),0)</f>
        <v>0</v>
      </c>
      <c r="G4121" s="4" t="s">
        <v>34</v>
      </c>
      <c r="H4121" s="4" t="s">
        <v>679</v>
      </c>
      <c r="I4121" s="4" t="s">
        <v>125</v>
      </c>
      <c r="J4121" s="4" t="s">
        <v>37</v>
      </c>
      <c r="K4121" s="4" t="s">
        <v>680</v>
      </c>
      <c r="L4121" s="4" t="s">
        <v>39</v>
      </c>
      <c r="M4121" s="4" t="s">
        <v>126</v>
      </c>
      <c r="N4121" s="4" t="s">
        <v>41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</row>
    <row r="4122" spans="1:40" ht="15" customHeight="1" x14ac:dyDescent="0.25">
      <c r="A4122" s="4" t="str">
        <f>EB[[#This Row],[unit]] &amp; "#" &amp; EB[[#This Row],[indic_nrg]] &amp; "#" &amp; EB[[#This Row],[product]] &amp; "#" &amp; EB[[#This Row],[geo]]</f>
        <v>TJ#B_102035#6000#CZ</v>
      </c>
      <c r="B4122" s="4" t="str">
        <f>VLOOKUP(EB[[#This Row],[product]],KS_DB[[product]:[KS]],5,FALSE)</f>
        <v>electricity</v>
      </c>
      <c r="C4122" s="4" t="str">
        <f>VLOOKUP(EB[[#This Row],[product]],KS_DB[[product]:[KS]],6,FALSE)</f>
        <v>electricity</v>
      </c>
      <c r="D4122" s="4">
        <f>VLOOKUP(EB[[#This Row],[product]],Carriers[],4,FALSE)</f>
        <v>1</v>
      </c>
      <c r="E4122" s="4">
        <f>VLOOKUP(EB[[#This Row],[indic_nrg]],Indicators[],4,FALSE)</f>
        <v>0</v>
      </c>
      <c r="F4122" s="4">
        <f>IFERROR(VLOOKUP(EB[[#This Row],[Source_carrier]],KS_DB[[product]:[KS]],6,FALSE),0)</f>
        <v>0</v>
      </c>
      <c r="G4122" s="4" t="s">
        <v>34</v>
      </c>
      <c r="H4122" s="4" t="s">
        <v>679</v>
      </c>
      <c r="I4122" s="4" t="s">
        <v>127</v>
      </c>
      <c r="J4122" s="4" t="s">
        <v>37</v>
      </c>
      <c r="K4122" s="4" t="s">
        <v>680</v>
      </c>
      <c r="L4122" s="4" t="s">
        <v>39</v>
      </c>
      <c r="M4122" s="4" t="s">
        <v>128</v>
      </c>
      <c r="N4122" s="4" t="s">
        <v>41</v>
      </c>
      <c r="O4122" s="4">
        <v>13118</v>
      </c>
      <c r="P4122" s="4">
        <v>14558</v>
      </c>
      <c r="Q4122" s="4">
        <v>21323</v>
      </c>
      <c r="R4122" s="4">
        <v>29239</v>
      </c>
      <c r="S4122" s="4">
        <v>30056</v>
      </c>
      <c r="T4122" s="4">
        <v>33080</v>
      </c>
      <c r="U4122" s="4">
        <v>35629</v>
      </c>
      <c r="V4122" s="4">
        <v>36544</v>
      </c>
      <c r="W4122" s="4">
        <v>37217</v>
      </c>
      <c r="X4122" s="4">
        <v>36900</v>
      </c>
      <c r="Y4122" s="4">
        <v>41612</v>
      </c>
      <c r="Z4122" s="4">
        <v>42656</v>
      </c>
      <c r="AA4122" s="4">
        <v>40964</v>
      </c>
      <c r="AB4122" s="4">
        <v>45331</v>
      </c>
      <c r="AC4122" s="4">
        <v>43967</v>
      </c>
      <c r="AD4122" s="4">
        <v>45108</v>
      </c>
      <c r="AE4122" s="4">
        <v>46728</v>
      </c>
      <c r="AF4122" s="4">
        <v>47711</v>
      </c>
      <c r="AG4122" s="4">
        <v>50177</v>
      </c>
      <c r="AH4122" s="4">
        <v>49144</v>
      </c>
      <c r="AI4122" s="4">
        <v>53464</v>
      </c>
      <c r="AJ4122" s="4">
        <v>52096</v>
      </c>
      <c r="AK4122" s="4">
        <v>52088</v>
      </c>
      <c r="AL4122" s="4">
        <v>53312</v>
      </c>
      <c r="AM4122" s="4">
        <v>52070</v>
      </c>
      <c r="AN4122" s="4">
        <v>53550</v>
      </c>
    </row>
    <row r="4123" spans="1:40" ht="15" customHeight="1" x14ac:dyDescent="0.25">
      <c r="A4123" s="4" t="str">
        <f>EB[[#This Row],[unit]] &amp; "#" &amp; EB[[#This Row],[indic_nrg]] &amp; "#" &amp; EB[[#This Row],[product]] &amp; "#" &amp; EB[[#This Row],[geo]]</f>
        <v>TJ#B_102035#7100#CZ</v>
      </c>
      <c r="B4123" s="4" t="str">
        <f>VLOOKUP(EB[[#This Row],[product]],KS_DB[[product]:[KS]],5,FALSE)</f>
        <v>other</v>
      </c>
      <c r="C4123" s="4" t="str">
        <f>VLOOKUP(EB[[#This Row],[product]],KS_DB[[product]:[KS]],6,FALSE)</f>
        <v>other</v>
      </c>
      <c r="D4123" s="4">
        <f>VLOOKUP(EB[[#This Row],[product]],Carriers[],4,FALSE)</f>
        <v>1</v>
      </c>
      <c r="E4123" s="4">
        <f>VLOOKUP(EB[[#This Row],[indic_nrg]],Indicators[],4,FALSE)</f>
        <v>0</v>
      </c>
      <c r="F4123" s="4">
        <f>IFERROR(VLOOKUP(EB[[#This Row],[Source_carrier]],KS_DB[[product]:[KS]],6,FALSE),0)</f>
        <v>0</v>
      </c>
      <c r="G4123" s="4" t="s">
        <v>34</v>
      </c>
      <c r="H4123" s="4" t="s">
        <v>679</v>
      </c>
      <c r="I4123" s="4" t="s">
        <v>129</v>
      </c>
      <c r="J4123" s="4" t="s">
        <v>37</v>
      </c>
      <c r="K4123" s="4" t="s">
        <v>680</v>
      </c>
      <c r="L4123" s="4" t="s">
        <v>39</v>
      </c>
      <c r="M4123" s="4" t="s">
        <v>130</v>
      </c>
      <c r="N4123" s="4" t="s">
        <v>41</v>
      </c>
      <c r="O4123" s="4">
        <v>16</v>
      </c>
      <c r="P4123" s="4">
        <v>31</v>
      </c>
      <c r="Q4123" s="4">
        <v>41</v>
      </c>
      <c r="R4123" s="4">
        <v>83</v>
      </c>
      <c r="S4123" s="4">
        <v>129</v>
      </c>
      <c r="T4123" s="4">
        <v>204</v>
      </c>
      <c r="U4123" s="4">
        <v>214</v>
      </c>
      <c r="V4123" s="4">
        <v>233</v>
      </c>
      <c r="W4123" s="4">
        <v>237</v>
      </c>
      <c r="X4123" s="4">
        <v>236</v>
      </c>
      <c r="Y4123" s="4">
        <v>230</v>
      </c>
      <c r="Z4123" s="4">
        <v>244</v>
      </c>
      <c r="AA4123" s="4">
        <v>203</v>
      </c>
      <c r="AB4123" s="4">
        <v>262</v>
      </c>
      <c r="AC4123" s="4">
        <v>231</v>
      </c>
      <c r="AD4123" s="4">
        <v>347</v>
      </c>
      <c r="AE4123" s="4">
        <v>352</v>
      </c>
      <c r="AF4123" s="4">
        <v>527</v>
      </c>
      <c r="AG4123" s="4">
        <v>624</v>
      </c>
      <c r="AH4123" s="4">
        <v>569</v>
      </c>
      <c r="AI4123" s="4">
        <v>500</v>
      </c>
      <c r="AJ4123" s="4">
        <v>484</v>
      </c>
      <c r="AK4123" s="4">
        <v>491</v>
      </c>
      <c r="AL4123" s="4">
        <v>571</v>
      </c>
      <c r="AM4123" s="4">
        <v>628</v>
      </c>
      <c r="AN4123" s="4">
        <v>711</v>
      </c>
    </row>
    <row r="4124" spans="1:40" ht="15" customHeight="1" x14ac:dyDescent="0.25">
      <c r="A4124" s="4" t="str">
        <f>EB[[#This Row],[unit]] &amp; "#" &amp; EB[[#This Row],[indic_nrg]] &amp; "#" &amp; EB[[#This Row],[product]] &amp; "#" &amp; EB[[#This Row],[geo]]</f>
        <v>TJ#B_102035#7200#CZ</v>
      </c>
      <c r="B4124" s="4" t="str">
        <f>VLOOKUP(EB[[#This Row],[product]],KS_DB[[product]:[KS]],5,FALSE)</f>
        <v>other</v>
      </c>
      <c r="C4124" s="4" t="str">
        <f>VLOOKUP(EB[[#This Row],[product]],KS_DB[[product]:[KS]],6,FALSE)</f>
        <v>other</v>
      </c>
      <c r="D4124" s="4">
        <f>VLOOKUP(EB[[#This Row],[product]],Carriers[],4,FALSE)</f>
        <v>0</v>
      </c>
      <c r="E4124" s="4">
        <f>VLOOKUP(EB[[#This Row],[indic_nrg]],Indicators[],4,FALSE)</f>
        <v>0</v>
      </c>
      <c r="F4124" s="4">
        <f>IFERROR(VLOOKUP(EB[[#This Row],[Source_carrier]],KS_DB[[product]:[KS]],6,FALSE),0)</f>
        <v>0</v>
      </c>
      <c r="G4124" s="4" t="s">
        <v>34</v>
      </c>
      <c r="H4124" s="4" t="s">
        <v>679</v>
      </c>
      <c r="I4124" s="4" t="s">
        <v>131</v>
      </c>
      <c r="J4124" s="4" t="s">
        <v>37</v>
      </c>
      <c r="K4124" s="4" t="s">
        <v>680</v>
      </c>
      <c r="L4124" s="4" t="s">
        <v>39</v>
      </c>
      <c r="M4124" s="4" t="s">
        <v>132</v>
      </c>
      <c r="N4124" s="4" t="s">
        <v>41</v>
      </c>
      <c r="O4124" s="4">
        <v>61</v>
      </c>
      <c r="P4124" s="4">
        <v>70</v>
      </c>
      <c r="Q4124" s="4">
        <v>97</v>
      </c>
      <c r="R4124" s="4">
        <v>152</v>
      </c>
      <c r="S4124" s="4">
        <v>235</v>
      </c>
      <c r="T4124" s="4">
        <v>315</v>
      </c>
      <c r="U4124" s="4">
        <v>330</v>
      </c>
      <c r="V4124" s="4">
        <v>351</v>
      </c>
      <c r="W4124" s="4">
        <v>363</v>
      </c>
      <c r="X4124" s="4">
        <v>371</v>
      </c>
      <c r="Y4124" s="4">
        <v>355</v>
      </c>
      <c r="Z4124" s="4">
        <v>536</v>
      </c>
      <c r="AA4124" s="4">
        <v>487</v>
      </c>
      <c r="AB4124" s="4">
        <v>587</v>
      </c>
      <c r="AC4124" s="4">
        <v>579</v>
      </c>
      <c r="AD4124" s="4">
        <v>658</v>
      </c>
      <c r="AE4124" s="4">
        <v>632</v>
      </c>
      <c r="AF4124" s="4">
        <v>824</v>
      </c>
      <c r="AG4124" s="4">
        <v>931</v>
      </c>
      <c r="AH4124" s="4">
        <v>802</v>
      </c>
      <c r="AI4124" s="4">
        <v>1087</v>
      </c>
      <c r="AJ4124" s="4">
        <v>1057</v>
      </c>
      <c r="AK4124" s="4">
        <v>1063</v>
      </c>
      <c r="AL4124" s="4">
        <v>1205</v>
      </c>
      <c r="AM4124" s="4">
        <v>1230</v>
      </c>
      <c r="AN4124" s="4">
        <v>1358</v>
      </c>
    </row>
    <row r="4125" spans="1:40" ht="15" customHeight="1" x14ac:dyDescent="0.25">
      <c r="A4125" s="4" t="str">
        <f>EB[[#This Row],[unit]] &amp; "#" &amp; EB[[#This Row],[indic_nrg]] &amp; "#" &amp; EB[[#This Row],[product]] &amp; "#" &amp; EB[[#This Row],[geo]]</f>
        <v>TJ#B_102040#0000#CZ</v>
      </c>
      <c r="B4125" s="4" t="str">
        <f>VLOOKUP(EB[[#This Row],[product]],KS_DB[[product]:[KS]],5,FALSE)</f>
        <v>all</v>
      </c>
      <c r="C4125" s="4" t="str">
        <f>VLOOKUP(EB[[#This Row],[product]],KS_DB[[product]:[KS]],6,FALSE)</f>
        <v>all</v>
      </c>
      <c r="D4125" s="4">
        <f>VLOOKUP(EB[[#This Row],[product]],Carriers[],4,FALSE)</f>
        <v>0</v>
      </c>
      <c r="E4125" s="4">
        <f>VLOOKUP(EB[[#This Row],[indic_nrg]],Indicators[],4,FALSE)</f>
        <v>0</v>
      </c>
      <c r="F4125" s="4">
        <f>IFERROR(VLOOKUP(EB[[#This Row],[Source_carrier]],KS_DB[[product]:[KS]],6,FALSE),0)</f>
        <v>0</v>
      </c>
      <c r="G4125" s="4" t="s">
        <v>34</v>
      </c>
      <c r="H4125" s="4" t="s">
        <v>681</v>
      </c>
      <c r="I4125" s="4" t="s">
        <v>36</v>
      </c>
      <c r="J4125" s="4" t="s">
        <v>37</v>
      </c>
      <c r="K4125" s="4" t="s">
        <v>682</v>
      </c>
      <c r="L4125" s="4" t="s">
        <v>39</v>
      </c>
      <c r="M4125" s="4" t="s">
        <v>40</v>
      </c>
      <c r="N4125" s="4" t="s">
        <v>41</v>
      </c>
      <c r="O4125" s="4">
        <v>31862</v>
      </c>
      <c r="P4125" s="4">
        <v>26366</v>
      </c>
      <c r="Q4125" s="4">
        <v>27828</v>
      </c>
      <c r="R4125" s="4">
        <v>60309</v>
      </c>
      <c r="S4125" s="4">
        <v>64510</v>
      </c>
      <c r="T4125" s="4">
        <v>30878</v>
      </c>
      <c r="U4125" s="4">
        <v>9898</v>
      </c>
      <c r="V4125" s="4">
        <v>18083</v>
      </c>
      <c r="W4125" s="4">
        <v>16911</v>
      </c>
      <c r="X4125" s="4">
        <v>20538</v>
      </c>
      <c r="Y4125" s="4">
        <v>21677</v>
      </c>
      <c r="Z4125" s="4">
        <v>13983</v>
      </c>
      <c r="AA4125" s="4">
        <v>13784</v>
      </c>
      <c r="AB4125" s="4">
        <v>12531</v>
      </c>
      <c r="AC4125" s="4">
        <v>7954</v>
      </c>
      <c r="AD4125" s="4">
        <v>10522</v>
      </c>
      <c r="AE4125" s="4">
        <v>11495</v>
      </c>
      <c r="AF4125" s="4">
        <v>11324</v>
      </c>
      <c r="AG4125" s="4">
        <v>12495</v>
      </c>
      <c r="AH4125" s="4">
        <v>9372</v>
      </c>
      <c r="AI4125" s="4">
        <v>3344</v>
      </c>
      <c r="AJ4125" s="4">
        <v>3542</v>
      </c>
      <c r="AK4125" s="4">
        <v>3844</v>
      </c>
      <c r="AL4125" s="4">
        <v>3191</v>
      </c>
      <c r="AM4125" s="4">
        <v>3030</v>
      </c>
      <c r="AN4125" s="4">
        <v>3032</v>
      </c>
    </row>
    <row r="4126" spans="1:40" ht="15" customHeight="1" x14ac:dyDescent="0.25">
      <c r="A4126" s="4" t="str">
        <f>EB[[#This Row],[unit]] &amp; "#" &amp; EB[[#This Row],[indic_nrg]] &amp; "#" &amp; EB[[#This Row],[product]] &amp; "#" &amp; EB[[#This Row],[geo]]</f>
        <v>TJ#B_102040#2000#CZ</v>
      </c>
      <c r="B4126" s="4" t="str">
        <f>VLOOKUP(EB[[#This Row],[product]],KS_DB[[product]:[KS]],5,FALSE)</f>
        <v>solid</v>
      </c>
      <c r="C4126" s="4" t="str">
        <f>VLOOKUP(EB[[#This Row],[product]],KS_DB[[product]:[KS]],6,FALSE)</f>
        <v>solid</v>
      </c>
      <c r="D4126" s="4">
        <f>VLOOKUP(EB[[#This Row],[product]],Carriers[],4,FALSE)</f>
        <v>0</v>
      </c>
      <c r="E4126" s="4">
        <f>VLOOKUP(EB[[#This Row],[indic_nrg]],Indicators[],4,FALSE)</f>
        <v>0</v>
      </c>
      <c r="F4126" s="4">
        <f>IFERROR(VLOOKUP(EB[[#This Row],[Source_carrier]],KS_DB[[product]:[KS]],6,FALSE),0)</f>
        <v>0</v>
      </c>
      <c r="G4126" s="4" t="s">
        <v>34</v>
      </c>
      <c r="H4126" s="4" t="s">
        <v>681</v>
      </c>
      <c r="I4126" s="4" t="s">
        <v>18</v>
      </c>
      <c r="J4126" s="4" t="s">
        <v>37</v>
      </c>
      <c r="K4126" s="4" t="s">
        <v>682</v>
      </c>
      <c r="L4126" s="4" t="s">
        <v>39</v>
      </c>
      <c r="M4126" s="4" t="s">
        <v>42</v>
      </c>
      <c r="N4126" s="4" t="s">
        <v>41</v>
      </c>
      <c r="O4126" s="4">
        <v>0</v>
      </c>
      <c r="P4126" s="4">
        <v>0</v>
      </c>
      <c r="Q4126" s="4">
        <v>0</v>
      </c>
      <c r="R4126" s="4">
        <v>37251</v>
      </c>
      <c r="S4126" s="4">
        <v>24911</v>
      </c>
      <c r="T4126" s="4">
        <v>19013</v>
      </c>
      <c r="U4126" s="4">
        <v>0</v>
      </c>
      <c r="V4126" s="4">
        <v>5022</v>
      </c>
      <c r="W4126" s="4">
        <v>4538</v>
      </c>
      <c r="X4126" s="4">
        <v>10005</v>
      </c>
      <c r="Y4126" s="4">
        <v>11022</v>
      </c>
      <c r="Z4126" s="4">
        <v>0</v>
      </c>
      <c r="AA4126" s="4">
        <v>570</v>
      </c>
      <c r="AB4126" s="4">
        <v>598</v>
      </c>
      <c r="AC4126" s="4">
        <v>370</v>
      </c>
      <c r="AD4126" s="4">
        <v>349</v>
      </c>
      <c r="AE4126" s="4">
        <v>284</v>
      </c>
      <c r="AF4126" s="4">
        <v>161</v>
      </c>
      <c r="AG4126" s="4">
        <v>192</v>
      </c>
      <c r="AH4126" s="4">
        <v>139</v>
      </c>
      <c r="AI4126" s="4">
        <v>28</v>
      </c>
      <c r="AJ4126" s="4">
        <v>28</v>
      </c>
      <c r="AK4126" s="4">
        <v>28</v>
      </c>
      <c r="AL4126" s="4">
        <v>28</v>
      </c>
      <c r="AM4126" s="4">
        <v>28</v>
      </c>
      <c r="AN4126" s="4">
        <v>28</v>
      </c>
    </row>
    <row r="4127" spans="1:40" ht="15" customHeight="1" x14ac:dyDescent="0.25">
      <c r="A4127" s="4" t="str">
        <f>EB[[#This Row],[unit]] &amp; "#" &amp; EB[[#This Row],[indic_nrg]] &amp; "#" &amp; EB[[#This Row],[product]] &amp; "#" &amp; EB[[#This Row],[geo]]</f>
        <v>TJ#B_102040#2100#CZ</v>
      </c>
      <c r="B4127" s="4" t="str">
        <f>VLOOKUP(EB[[#This Row],[product]],KS_DB[[product]:[KS]],5,FALSE)</f>
        <v>solid</v>
      </c>
      <c r="C4127" s="4" t="str">
        <f>VLOOKUP(EB[[#This Row],[product]],KS_DB[[product]:[KS]],6,FALSE)</f>
        <v>solid</v>
      </c>
      <c r="D4127" s="4">
        <f>VLOOKUP(EB[[#This Row],[product]],Carriers[],4,FALSE)</f>
        <v>0</v>
      </c>
      <c r="E4127" s="4">
        <f>VLOOKUP(EB[[#This Row],[indic_nrg]],Indicators[],4,FALSE)</f>
        <v>0</v>
      </c>
      <c r="F4127" s="4">
        <f>IFERROR(VLOOKUP(EB[[#This Row],[Source_carrier]],KS_DB[[product]:[KS]],6,FALSE),0)</f>
        <v>0</v>
      </c>
      <c r="G4127" s="4" t="s">
        <v>34</v>
      </c>
      <c r="H4127" s="4" t="s">
        <v>681</v>
      </c>
      <c r="I4127" s="4" t="s">
        <v>43</v>
      </c>
      <c r="J4127" s="4" t="s">
        <v>37</v>
      </c>
      <c r="K4127" s="4" t="s">
        <v>682</v>
      </c>
      <c r="L4127" s="4" t="s">
        <v>39</v>
      </c>
      <c r="M4127" s="4" t="s">
        <v>44</v>
      </c>
      <c r="N4127" s="4" t="s">
        <v>41</v>
      </c>
      <c r="O4127" s="4">
        <v>0</v>
      </c>
      <c r="P4127" s="4">
        <v>0</v>
      </c>
      <c r="Q4127" s="4">
        <v>0</v>
      </c>
      <c r="R4127" s="4">
        <v>12164</v>
      </c>
      <c r="S4127" s="4">
        <v>5995</v>
      </c>
      <c r="T4127" s="4">
        <v>7921</v>
      </c>
      <c r="U4127" s="4">
        <v>0</v>
      </c>
      <c r="V4127" s="4">
        <v>0</v>
      </c>
      <c r="W4127" s="4">
        <v>0</v>
      </c>
      <c r="X4127" s="4">
        <v>0</v>
      </c>
      <c r="Y4127" s="4">
        <v>0</v>
      </c>
      <c r="Z4127" s="4">
        <v>0</v>
      </c>
      <c r="AA4127" s="4">
        <v>570</v>
      </c>
      <c r="AB4127" s="4">
        <v>598</v>
      </c>
      <c r="AC4127" s="4">
        <v>370</v>
      </c>
      <c r="AD4127" s="4">
        <v>171</v>
      </c>
      <c r="AE4127" s="4">
        <v>114</v>
      </c>
      <c r="AF4127" s="4">
        <v>57</v>
      </c>
      <c r="AG4127" s="4">
        <v>57</v>
      </c>
      <c r="AH4127" s="4">
        <v>0</v>
      </c>
      <c r="AI4127" s="4">
        <v>28</v>
      </c>
      <c r="AJ4127" s="4">
        <v>28</v>
      </c>
      <c r="AK4127" s="4">
        <v>28</v>
      </c>
      <c r="AL4127" s="4">
        <v>28</v>
      </c>
      <c r="AM4127" s="4">
        <v>28</v>
      </c>
      <c r="AN4127" s="4">
        <v>28</v>
      </c>
    </row>
    <row r="4128" spans="1:40" ht="15" customHeight="1" x14ac:dyDescent="0.25">
      <c r="A4128" s="4" t="str">
        <f>EB[[#This Row],[unit]] &amp; "#" &amp; EB[[#This Row],[indic_nrg]] &amp; "#" &amp; EB[[#This Row],[product]] &amp; "#" &amp; EB[[#This Row],[geo]]</f>
        <v>TJ#B_102040#2112#CZ</v>
      </c>
      <c r="B4128" s="4" t="str">
        <f>VLOOKUP(EB[[#This Row],[product]],KS_DB[[product]:[KS]],5,FALSE)</f>
        <v>solid</v>
      </c>
      <c r="C4128" s="4" t="str">
        <f>VLOOKUP(EB[[#This Row],[product]],KS_DB[[product]:[KS]],6,FALSE)</f>
        <v>solid</v>
      </c>
      <c r="D4128" s="4">
        <f>VLOOKUP(EB[[#This Row],[product]],Carriers[],4,FALSE)</f>
        <v>1</v>
      </c>
      <c r="E4128" s="4">
        <f>VLOOKUP(EB[[#This Row],[indic_nrg]],Indicators[],4,FALSE)</f>
        <v>0</v>
      </c>
      <c r="F4128" s="4">
        <f>IFERROR(VLOOKUP(EB[[#This Row],[Source_carrier]],KS_DB[[product]:[KS]],6,FALSE),0)</f>
        <v>0</v>
      </c>
      <c r="G4128" s="4" t="s">
        <v>34</v>
      </c>
      <c r="H4128" s="4" t="s">
        <v>681</v>
      </c>
      <c r="I4128" s="4" t="s">
        <v>45</v>
      </c>
      <c r="J4128" s="4" t="s">
        <v>37</v>
      </c>
      <c r="K4128" s="4" t="s">
        <v>682</v>
      </c>
      <c r="L4128" s="4" t="s">
        <v>39</v>
      </c>
      <c r="M4128" s="4" t="s">
        <v>46</v>
      </c>
      <c r="N4128" s="4" t="s">
        <v>41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</row>
    <row r="4129" spans="1:40" ht="15" customHeight="1" x14ac:dyDescent="0.25">
      <c r="A4129" s="4" t="str">
        <f>EB[[#This Row],[unit]] &amp; "#" &amp; EB[[#This Row],[indic_nrg]] &amp; "#" &amp; EB[[#This Row],[product]] &amp; "#" &amp; EB[[#This Row],[geo]]</f>
        <v>TJ#B_102040#2115#CZ</v>
      </c>
      <c r="B4129" s="4" t="str">
        <f>VLOOKUP(EB[[#This Row],[product]],KS_DB[[product]:[KS]],5,FALSE)</f>
        <v>solid</v>
      </c>
      <c r="C4129" s="4" t="str">
        <f>VLOOKUP(EB[[#This Row],[product]],KS_DB[[product]:[KS]],6,FALSE)</f>
        <v>solid</v>
      </c>
      <c r="D4129" s="4">
        <f>VLOOKUP(EB[[#This Row],[product]],Carriers[],4,FALSE)</f>
        <v>1</v>
      </c>
      <c r="E4129" s="4">
        <f>VLOOKUP(EB[[#This Row],[indic_nrg]],Indicators[],4,FALSE)</f>
        <v>0</v>
      </c>
      <c r="F4129" s="4">
        <f>IFERROR(VLOOKUP(EB[[#This Row],[Source_carrier]],KS_DB[[product]:[KS]],6,FALSE),0)</f>
        <v>0</v>
      </c>
      <c r="G4129" s="4" t="s">
        <v>34</v>
      </c>
      <c r="H4129" s="4" t="s">
        <v>681</v>
      </c>
      <c r="I4129" s="4" t="s">
        <v>47</v>
      </c>
      <c r="J4129" s="4" t="s">
        <v>37</v>
      </c>
      <c r="K4129" s="4" t="s">
        <v>682</v>
      </c>
      <c r="L4129" s="4" t="s">
        <v>39</v>
      </c>
      <c r="M4129" s="4" t="s">
        <v>48</v>
      </c>
      <c r="N4129" s="4" t="s">
        <v>41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</v>
      </c>
      <c r="Y4129" s="4">
        <v>0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0</v>
      </c>
      <c r="AH4129" s="4">
        <v>0</v>
      </c>
      <c r="AI4129" s="4">
        <v>0</v>
      </c>
      <c r="AJ4129" s="4">
        <v>0</v>
      </c>
      <c r="AK4129" s="4">
        <v>0</v>
      </c>
      <c r="AL4129" s="4">
        <v>0</v>
      </c>
      <c r="AM4129" s="4">
        <v>0</v>
      </c>
      <c r="AN4129" s="4">
        <v>0</v>
      </c>
    </row>
    <row r="4130" spans="1:40" ht="15" customHeight="1" x14ac:dyDescent="0.25">
      <c r="A4130" s="4" t="str">
        <f>EB[[#This Row],[unit]] &amp; "#" &amp; EB[[#This Row],[indic_nrg]] &amp; "#" &amp; EB[[#This Row],[product]] &amp; "#" &amp; EB[[#This Row],[geo]]</f>
        <v>TJ#B_102040#2116#CZ</v>
      </c>
      <c r="B4130" s="4" t="str">
        <f>VLOOKUP(EB[[#This Row],[product]],KS_DB[[product]:[KS]],5,FALSE)</f>
        <v>solid</v>
      </c>
      <c r="C4130" s="4" t="str">
        <f>VLOOKUP(EB[[#This Row],[product]],KS_DB[[product]:[KS]],6,FALSE)</f>
        <v>solid</v>
      </c>
      <c r="D4130" s="4">
        <f>VLOOKUP(EB[[#This Row],[product]],Carriers[],4,FALSE)</f>
        <v>1</v>
      </c>
      <c r="E4130" s="4">
        <f>VLOOKUP(EB[[#This Row],[indic_nrg]],Indicators[],4,FALSE)</f>
        <v>0</v>
      </c>
      <c r="F4130" s="4">
        <f>IFERROR(VLOOKUP(EB[[#This Row],[Source_carrier]],KS_DB[[product]:[KS]],6,FALSE),0)</f>
        <v>0</v>
      </c>
      <c r="G4130" s="4" t="s">
        <v>34</v>
      </c>
      <c r="H4130" s="4" t="s">
        <v>681</v>
      </c>
      <c r="I4130" s="4" t="s">
        <v>49</v>
      </c>
      <c r="J4130" s="4" t="s">
        <v>37</v>
      </c>
      <c r="K4130" s="4" t="s">
        <v>682</v>
      </c>
      <c r="L4130" s="4" t="s">
        <v>39</v>
      </c>
      <c r="M4130" s="4" t="s">
        <v>50</v>
      </c>
      <c r="N4130" s="4" t="s">
        <v>41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</v>
      </c>
      <c r="Y4130" s="4">
        <v>0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</row>
    <row r="4131" spans="1:40" ht="15" customHeight="1" x14ac:dyDescent="0.25">
      <c r="A4131" s="4" t="str">
        <f>EB[[#This Row],[unit]] &amp; "#" &amp; EB[[#This Row],[indic_nrg]] &amp; "#" &amp; EB[[#This Row],[product]] &amp; "#" &amp; EB[[#This Row],[geo]]</f>
        <v>TJ#B_102040#2117#CZ</v>
      </c>
      <c r="B4131" s="4" t="str">
        <f>VLOOKUP(EB[[#This Row],[product]],KS_DB[[product]:[KS]],5,FALSE)</f>
        <v>solid</v>
      </c>
      <c r="C4131" s="4" t="str">
        <f>VLOOKUP(EB[[#This Row],[product]],KS_DB[[product]:[KS]],6,FALSE)</f>
        <v>solid</v>
      </c>
      <c r="D4131" s="4">
        <f>VLOOKUP(EB[[#This Row],[product]],Carriers[],4,FALSE)</f>
        <v>1</v>
      </c>
      <c r="E4131" s="4">
        <f>VLOOKUP(EB[[#This Row],[indic_nrg]],Indicators[],4,FALSE)</f>
        <v>0</v>
      </c>
      <c r="F4131" s="4">
        <f>IFERROR(VLOOKUP(EB[[#This Row],[Source_carrier]],KS_DB[[product]:[KS]],6,FALSE),0)</f>
        <v>0</v>
      </c>
      <c r="G4131" s="4" t="s">
        <v>34</v>
      </c>
      <c r="H4131" s="4" t="s">
        <v>681</v>
      </c>
      <c r="I4131" s="4" t="s">
        <v>51</v>
      </c>
      <c r="J4131" s="4" t="s">
        <v>37</v>
      </c>
      <c r="K4131" s="4" t="s">
        <v>682</v>
      </c>
      <c r="L4131" s="4" t="s">
        <v>39</v>
      </c>
      <c r="M4131" s="4" t="s">
        <v>52</v>
      </c>
      <c r="N4131" s="4" t="s">
        <v>41</v>
      </c>
      <c r="O4131" s="4">
        <v>0</v>
      </c>
      <c r="P4131" s="4">
        <v>0</v>
      </c>
      <c r="Q4131" s="4">
        <v>0</v>
      </c>
      <c r="R4131" s="4">
        <v>4155</v>
      </c>
      <c r="S4131" s="4">
        <v>1349</v>
      </c>
      <c r="T4131" s="4">
        <v>2249</v>
      </c>
      <c r="U4131" s="4">
        <v>0</v>
      </c>
      <c r="V4131" s="4">
        <v>0</v>
      </c>
      <c r="W4131" s="4">
        <v>0</v>
      </c>
      <c r="X4131" s="4">
        <v>0</v>
      </c>
      <c r="Y4131" s="4">
        <v>0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0</v>
      </c>
      <c r="AI4131" s="4">
        <v>0</v>
      </c>
      <c r="AJ4131" s="4">
        <v>0</v>
      </c>
      <c r="AK4131" s="4">
        <v>0</v>
      </c>
      <c r="AL4131" s="4">
        <v>0</v>
      </c>
      <c r="AM4131" s="4">
        <v>0</v>
      </c>
      <c r="AN4131" s="4">
        <v>0</v>
      </c>
    </row>
    <row r="4132" spans="1:40" ht="15" customHeight="1" x14ac:dyDescent="0.25">
      <c r="A4132" s="4" t="str">
        <f>EB[[#This Row],[unit]] &amp; "#" &amp; EB[[#This Row],[indic_nrg]] &amp; "#" &amp; EB[[#This Row],[product]] &amp; "#" &amp; EB[[#This Row],[geo]]</f>
        <v>TJ#B_102040#2118#CZ</v>
      </c>
      <c r="B4132" s="4" t="str">
        <f>VLOOKUP(EB[[#This Row],[product]],KS_DB[[product]:[KS]],5,FALSE)</f>
        <v>solid</v>
      </c>
      <c r="C4132" s="4" t="str">
        <f>VLOOKUP(EB[[#This Row],[product]],KS_DB[[product]:[KS]],6,FALSE)</f>
        <v>solid</v>
      </c>
      <c r="D4132" s="4">
        <f>VLOOKUP(EB[[#This Row],[product]],Carriers[],4,FALSE)</f>
        <v>1</v>
      </c>
      <c r="E4132" s="4">
        <f>VLOOKUP(EB[[#This Row],[indic_nrg]],Indicators[],4,FALSE)</f>
        <v>0</v>
      </c>
      <c r="F4132" s="4">
        <f>IFERROR(VLOOKUP(EB[[#This Row],[Source_carrier]],KS_DB[[product]:[KS]],6,FALSE),0)</f>
        <v>0</v>
      </c>
      <c r="G4132" s="4" t="s">
        <v>34</v>
      </c>
      <c r="H4132" s="4" t="s">
        <v>681</v>
      </c>
      <c r="I4132" s="4" t="s">
        <v>53</v>
      </c>
      <c r="J4132" s="4" t="s">
        <v>37</v>
      </c>
      <c r="K4132" s="4" t="s">
        <v>682</v>
      </c>
      <c r="L4132" s="4" t="s">
        <v>39</v>
      </c>
      <c r="M4132" s="4" t="s">
        <v>54</v>
      </c>
      <c r="N4132" s="4" t="s">
        <v>41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  <c r="Y4132" s="4">
        <v>0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</row>
    <row r="4133" spans="1:40" ht="15" customHeight="1" x14ac:dyDescent="0.25">
      <c r="A4133" s="4" t="str">
        <f>EB[[#This Row],[unit]] &amp; "#" &amp; EB[[#This Row],[indic_nrg]] &amp; "#" &amp; EB[[#This Row],[product]] &amp; "#" &amp; EB[[#This Row],[geo]]</f>
        <v>TJ#B_102040#2121#CZ</v>
      </c>
      <c r="B4133" s="4" t="str">
        <f>VLOOKUP(EB[[#This Row],[product]],KS_DB[[product]:[KS]],5,FALSE)</f>
        <v>solid</v>
      </c>
      <c r="C4133" s="4" t="str">
        <f>VLOOKUP(EB[[#This Row],[product]],KS_DB[[product]:[KS]],6,FALSE)</f>
        <v>solid</v>
      </c>
      <c r="D4133" s="4">
        <f>VLOOKUP(EB[[#This Row],[product]],Carriers[],4,FALSE)</f>
        <v>1</v>
      </c>
      <c r="E4133" s="4">
        <f>VLOOKUP(EB[[#This Row],[indic_nrg]],Indicators[],4,FALSE)</f>
        <v>0</v>
      </c>
      <c r="F4133" s="4">
        <f>IFERROR(VLOOKUP(EB[[#This Row],[Source_carrier]],KS_DB[[product]:[KS]],6,FALSE),0)</f>
        <v>0</v>
      </c>
      <c r="G4133" s="4" t="s">
        <v>34</v>
      </c>
      <c r="H4133" s="4" t="s">
        <v>681</v>
      </c>
      <c r="I4133" s="4" t="s">
        <v>55</v>
      </c>
      <c r="J4133" s="4" t="s">
        <v>37</v>
      </c>
      <c r="K4133" s="4" t="s">
        <v>682</v>
      </c>
      <c r="L4133" s="4" t="s">
        <v>39</v>
      </c>
      <c r="M4133" s="4" t="s">
        <v>56</v>
      </c>
      <c r="N4133" s="4" t="s">
        <v>41</v>
      </c>
      <c r="O4133" s="4">
        <v>0</v>
      </c>
      <c r="P4133" s="4">
        <v>0</v>
      </c>
      <c r="Q4133" s="4">
        <v>0</v>
      </c>
      <c r="R4133" s="4">
        <v>8008</v>
      </c>
      <c r="S4133" s="4">
        <v>4646</v>
      </c>
      <c r="T4133" s="4">
        <v>5672</v>
      </c>
      <c r="U4133" s="4">
        <v>0</v>
      </c>
      <c r="V4133" s="4">
        <v>0</v>
      </c>
      <c r="W4133" s="4">
        <v>0</v>
      </c>
      <c r="X4133" s="4">
        <v>0</v>
      </c>
      <c r="Y4133" s="4">
        <v>0</v>
      </c>
      <c r="Z4133" s="4">
        <v>0</v>
      </c>
      <c r="AA4133" s="4">
        <v>570</v>
      </c>
      <c r="AB4133" s="4">
        <v>598</v>
      </c>
      <c r="AC4133" s="4">
        <v>370</v>
      </c>
      <c r="AD4133" s="4">
        <v>171</v>
      </c>
      <c r="AE4133" s="4">
        <v>114</v>
      </c>
      <c r="AF4133" s="4">
        <v>57</v>
      </c>
      <c r="AG4133" s="4">
        <v>57</v>
      </c>
      <c r="AH4133" s="4">
        <v>0</v>
      </c>
      <c r="AI4133" s="4">
        <v>28</v>
      </c>
      <c r="AJ4133" s="4">
        <v>28</v>
      </c>
      <c r="AK4133" s="4">
        <v>28</v>
      </c>
      <c r="AL4133" s="4">
        <v>28</v>
      </c>
      <c r="AM4133" s="4">
        <v>28</v>
      </c>
      <c r="AN4133" s="4">
        <v>28</v>
      </c>
    </row>
    <row r="4134" spans="1:40" ht="15" customHeight="1" x14ac:dyDescent="0.25">
      <c r="A4134" s="4" t="str">
        <f>EB[[#This Row],[unit]] &amp; "#" &amp; EB[[#This Row],[indic_nrg]] &amp; "#" &amp; EB[[#This Row],[product]] &amp; "#" &amp; EB[[#This Row],[geo]]</f>
        <v>TJ#B_102040#2122#CZ</v>
      </c>
      <c r="B4134" s="4" t="str">
        <f>VLOOKUP(EB[[#This Row],[product]],KS_DB[[product]:[KS]],5,FALSE)</f>
        <v>solid</v>
      </c>
      <c r="C4134" s="4" t="str">
        <f>VLOOKUP(EB[[#This Row],[product]],KS_DB[[product]:[KS]],6,FALSE)</f>
        <v>solid</v>
      </c>
      <c r="D4134" s="4">
        <f>VLOOKUP(EB[[#This Row],[product]],Carriers[],4,FALSE)</f>
        <v>1</v>
      </c>
      <c r="E4134" s="4">
        <f>VLOOKUP(EB[[#This Row],[indic_nrg]],Indicators[],4,FALSE)</f>
        <v>0</v>
      </c>
      <c r="F4134" s="4">
        <f>IFERROR(VLOOKUP(EB[[#This Row],[Source_carrier]],KS_DB[[product]:[KS]],6,FALSE),0)</f>
        <v>0</v>
      </c>
      <c r="G4134" s="4" t="s">
        <v>34</v>
      </c>
      <c r="H4134" s="4" t="s">
        <v>681</v>
      </c>
      <c r="I4134" s="4" t="s">
        <v>57</v>
      </c>
      <c r="J4134" s="4" t="s">
        <v>37</v>
      </c>
      <c r="K4134" s="4" t="s">
        <v>682</v>
      </c>
      <c r="L4134" s="4" t="s">
        <v>39</v>
      </c>
      <c r="M4134" s="4" t="s">
        <v>58</v>
      </c>
      <c r="N4134" s="4" t="s">
        <v>41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0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</row>
    <row r="4135" spans="1:40" ht="15" customHeight="1" x14ac:dyDescent="0.25">
      <c r="A4135" s="4" t="str">
        <f>EB[[#This Row],[unit]] &amp; "#" &amp; EB[[#This Row],[indic_nrg]] &amp; "#" &amp; EB[[#This Row],[product]] &amp; "#" &amp; EB[[#This Row],[geo]]</f>
        <v>TJ#B_102040#2130#CZ</v>
      </c>
      <c r="B4135" s="4" t="str">
        <f>VLOOKUP(EB[[#This Row],[product]],KS_DB[[product]:[KS]],5,FALSE)</f>
        <v>solid</v>
      </c>
      <c r="C4135" s="4" t="str">
        <f>VLOOKUP(EB[[#This Row],[product]],KS_DB[[product]:[KS]],6,FALSE)</f>
        <v>solid</v>
      </c>
      <c r="D4135" s="4">
        <f>VLOOKUP(EB[[#This Row],[product]],Carriers[],4,FALSE)</f>
        <v>1</v>
      </c>
      <c r="E4135" s="4">
        <f>VLOOKUP(EB[[#This Row],[indic_nrg]],Indicators[],4,FALSE)</f>
        <v>0</v>
      </c>
      <c r="F4135" s="4">
        <f>IFERROR(VLOOKUP(EB[[#This Row],[Source_carrier]],KS_DB[[product]:[KS]],6,FALSE),0)</f>
        <v>0</v>
      </c>
      <c r="G4135" s="4" t="s">
        <v>34</v>
      </c>
      <c r="H4135" s="4" t="s">
        <v>681</v>
      </c>
      <c r="I4135" s="4" t="s">
        <v>59</v>
      </c>
      <c r="J4135" s="4" t="s">
        <v>37</v>
      </c>
      <c r="K4135" s="4" t="s">
        <v>682</v>
      </c>
      <c r="L4135" s="4" t="s">
        <v>39</v>
      </c>
      <c r="M4135" s="4" t="s">
        <v>60</v>
      </c>
      <c r="N4135" s="4" t="s">
        <v>41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</v>
      </c>
      <c r="Y4135" s="4">
        <v>0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0</v>
      </c>
      <c r="AK4135" s="4">
        <v>0</v>
      </c>
      <c r="AL4135" s="4">
        <v>0</v>
      </c>
      <c r="AM4135" s="4">
        <v>0</v>
      </c>
      <c r="AN4135" s="4">
        <v>0</v>
      </c>
    </row>
    <row r="4136" spans="1:40" ht="15" customHeight="1" x14ac:dyDescent="0.25">
      <c r="A4136" s="4" t="str">
        <f>EB[[#This Row],[unit]] &amp; "#" &amp; EB[[#This Row],[indic_nrg]] &amp; "#" &amp; EB[[#This Row],[product]] &amp; "#" &amp; EB[[#This Row],[geo]]</f>
        <v>TJ#B_102040#2200#CZ</v>
      </c>
      <c r="B4136" s="4" t="str">
        <f>VLOOKUP(EB[[#This Row],[product]],KS_DB[[product]:[KS]],5,FALSE)</f>
        <v>solid</v>
      </c>
      <c r="C4136" s="4" t="str">
        <f>VLOOKUP(EB[[#This Row],[product]],KS_DB[[product]:[KS]],6,FALSE)</f>
        <v>solid</v>
      </c>
      <c r="D4136" s="4">
        <f>VLOOKUP(EB[[#This Row],[product]],Carriers[],4,FALSE)</f>
        <v>0</v>
      </c>
      <c r="E4136" s="4">
        <f>VLOOKUP(EB[[#This Row],[indic_nrg]],Indicators[],4,FALSE)</f>
        <v>0</v>
      </c>
      <c r="F4136" s="4">
        <f>IFERROR(VLOOKUP(EB[[#This Row],[Source_carrier]],KS_DB[[product]:[KS]],6,FALSE),0)</f>
        <v>0</v>
      </c>
      <c r="G4136" s="4" t="s">
        <v>34</v>
      </c>
      <c r="H4136" s="4" t="s">
        <v>681</v>
      </c>
      <c r="I4136" s="4" t="s">
        <v>61</v>
      </c>
      <c r="J4136" s="4" t="s">
        <v>37</v>
      </c>
      <c r="K4136" s="4" t="s">
        <v>682</v>
      </c>
      <c r="L4136" s="4" t="s">
        <v>39</v>
      </c>
      <c r="M4136" s="4" t="s">
        <v>62</v>
      </c>
      <c r="N4136" s="4" t="s">
        <v>41</v>
      </c>
      <c r="O4136" s="4">
        <v>0</v>
      </c>
      <c r="P4136" s="4">
        <v>0</v>
      </c>
      <c r="Q4136" s="4">
        <v>0</v>
      </c>
      <c r="R4136" s="4">
        <v>25087</v>
      </c>
      <c r="S4136" s="4">
        <v>18916</v>
      </c>
      <c r="T4136" s="4">
        <v>11092</v>
      </c>
      <c r="U4136" s="4">
        <v>0</v>
      </c>
      <c r="V4136" s="4">
        <v>5022</v>
      </c>
      <c r="W4136" s="4">
        <v>4538</v>
      </c>
      <c r="X4136" s="4">
        <v>10005</v>
      </c>
      <c r="Y4136" s="4">
        <v>11022</v>
      </c>
      <c r="Z4136" s="4">
        <v>0</v>
      </c>
      <c r="AA4136" s="4">
        <v>0</v>
      </c>
      <c r="AB4136" s="4">
        <v>0</v>
      </c>
      <c r="AC4136" s="4">
        <v>0</v>
      </c>
      <c r="AD4136" s="4">
        <v>178</v>
      </c>
      <c r="AE4136" s="4">
        <v>170</v>
      </c>
      <c r="AF4136" s="4">
        <v>104</v>
      </c>
      <c r="AG4136" s="4">
        <v>135</v>
      </c>
      <c r="AH4136" s="4">
        <v>139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</row>
    <row r="4137" spans="1:40" ht="15" customHeight="1" x14ac:dyDescent="0.25">
      <c r="A4137" s="4" t="str">
        <f>EB[[#This Row],[unit]] &amp; "#" &amp; EB[[#This Row],[indic_nrg]] &amp; "#" &amp; EB[[#This Row],[product]] &amp; "#" &amp; EB[[#This Row],[geo]]</f>
        <v>TJ#B_102040#2210#CZ</v>
      </c>
      <c r="B4137" s="4" t="str">
        <f>VLOOKUP(EB[[#This Row],[product]],KS_DB[[product]:[KS]],5,FALSE)</f>
        <v>solid</v>
      </c>
      <c r="C4137" s="4" t="str">
        <f>VLOOKUP(EB[[#This Row],[product]],KS_DB[[product]:[KS]],6,FALSE)</f>
        <v>solid</v>
      </c>
      <c r="D4137" s="4">
        <f>VLOOKUP(EB[[#This Row],[product]],Carriers[],4,FALSE)</f>
        <v>1</v>
      </c>
      <c r="E4137" s="4">
        <f>VLOOKUP(EB[[#This Row],[indic_nrg]],Indicators[],4,FALSE)</f>
        <v>0</v>
      </c>
      <c r="F4137" s="4">
        <f>IFERROR(VLOOKUP(EB[[#This Row],[Source_carrier]],KS_DB[[product]:[KS]],6,FALSE),0)</f>
        <v>0</v>
      </c>
      <c r="G4137" s="4" t="s">
        <v>34</v>
      </c>
      <c r="H4137" s="4" t="s">
        <v>681</v>
      </c>
      <c r="I4137" s="4" t="s">
        <v>63</v>
      </c>
      <c r="J4137" s="4" t="s">
        <v>37</v>
      </c>
      <c r="K4137" s="4" t="s">
        <v>682</v>
      </c>
      <c r="L4137" s="4" t="s">
        <v>39</v>
      </c>
      <c r="M4137" s="4" t="s">
        <v>64</v>
      </c>
      <c r="N4137" s="4" t="s">
        <v>41</v>
      </c>
      <c r="O4137" s="4">
        <v>0</v>
      </c>
      <c r="P4137" s="4">
        <v>0</v>
      </c>
      <c r="Q4137" s="4">
        <v>0</v>
      </c>
      <c r="R4137" s="4">
        <v>25087</v>
      </c>
      <c r="S4137" s="4">
        <v>18916</v>
      </c>
      <c r="T4137" s="4">
        <v>11092</v>
      </c>
      <c r="U4137" s="4">
        <v>0</v>
      </c>
      <c r="V4137" s="4">
        <v>5022</v>
      </c>
      <c r="W4137" s="4">
        <v>4538</v>
      </c>
      <c r="X4137" s="4">
        <v>10005</v>
      </c>
      <c r="Y4137" s="4">
        <v>11022</v>
      </c>
      <c r="Z4137" s="4">
        <v>0</v>
      </c>
      <c r="AA4137" s="4">
        <v>0</v>
      </c>
      <c r="AB4137" s="4">
        <v>0</v>
      </c>
      <c r="AC4137" s="4">
        <v>0</v>
      </c>
      <c r="AD4137" s="4">
        <v>178</v>
      </c>
      <c r="AE4137" s="4">
        <v>170</v>
      </c>
      <c r="AF4137" s="4">
        <v>104</v>
      </c>
      <c r="AG4137" s="4">
        <v>135</v>
      </c>
      <c r="AH4137" s="4">
        <v>139</v>
      </c>
      <c r="AI4137" s="4">
        <v>0</v>
      </c>
      <c r="AJ4137" s="4">
        <v>0</v>
      </c>
      <c r="AK4137" s="4">
        <v>0</v>
      </c>
      <c r="AL4137" s="4">
        <v>0</v>
      </c>
      <c r="AM4137" s="4">
        <v>0</v>
      </c>
      <c r="AN4137" s="4">
        <v>0</v>
      </c>
    </row>
    <row r="4138" spans="1:40" ht="15" customHeight="1" x14ac:dyDescent="0.25">
      <c r="A4138" s="4" t="str">
        <f>EB[[#This Row],[unit]] &amp; "#" &amp; EB[[#This Row],[indic_nrg]] &amp; "#" &amp; EB[[#This Row],[product]] &amp; "#" &amp; EB[[#This Row],[geo]]</f>
        <v>TJ#B_102040#2230#CZ</v>
      </c>
      <c r="B4138" s="4" t="str">
        <f>VLOOKUP(EB[[#This Row],[product]],KS_DB[[product]:[KS]],5,FALSE)</f>
        <v>solid</v>
      </c>
      <c r="C4138" s="4" t="str">
        <f>VLOOKUP(EB[[#This Row],[product]],KS_DB[[product]:[KS]],6,FALSE)</f>
        <v>solid</v>
      </c>
      <c r="D4138" s="4">
        <f>VLOOKUP(EB[[#This Row],[product]],Carriers[],4,FALSE)</f>
        <v>1</v>
      </c>
      <c r="E4138" s="4">
        <f>VLOOKUP(EB[[#This Row],[indic_nrg]],Indicators[],4,FALSE)</f>
        <v>0</v>
      </c>
      <c r="F4138" s="4">
        <f>IFERROR(VLOOKUP(EB[[#This Row],[Source_carrier]],KS_DB[[product]:[KS]],6,FALSE),0)</f>
        <v>0</v>
      </c>
      <c r="G4138" s="4" t="s">
        <v>34</v>
      </c>
      <c r="H4138" s="4" t="s">
        <v>681</v>
      </c>
      <c r="I4138" s="4" t="s">
        <v>65</v>
      </c>
      <c r="J4138" s="4" t="s">
        <v>37</v>
      </c>
      <c r="K4138" s="4" t="s">
        <v>682</v>
      </c>
      <c r="L4138" s="4" t="s">
        <v>39</v>
      </c>
      <c r="M4138" s="4" t="s">
        <v>66</v>
      </c>
      <c r="N4138" s="4" t="s">
        <v>41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</v>
      </c>
      <c r="Y4138" s="4">
        <v>0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0</v>
      </c>
      <c r="AH4138" s="4">
        <v>0</v>
      </c>
      <c r="AI4138" s="4">
        <v>0</v>
      </c>
      <c r="AJ4138" s="4">
        <v>0</v>
      </c>
      <c r="AK4138" s="4">
        <v>0</v>
      </c>
      <c r="AL4138" s="4">
        <v>0</v>
      </c>
      <c r="AM4138" s="4">
        <v>0</v>
      </c>
      <c r="AN4138" s="4">
        <v>0</v>
      </c>
    </row>
    <row r="4139" spans="1:40" ht="15" customHeight="1" x14ac:dyDescent="0.25">
      <c r="A4139" s="4" t="str">
        <f>EB[[#This Row],[unit]] &amp; "#" &amp; EB[[#This Row],[indic_nrg]] &amp; "#" &amp; EB[[#This Row],[product]] &amp; "#" &amp; EB[[#This Row],[geo]]</f>
        <v>TJ#B_102040#2310#CZ</v>
      </c>
      <c r="B4139" s="4" t="str">
        <f>VLOOKUP(EB[[#This Row],[product]],KS_DB[[product]:[KS]],5,FALSE)</f>
        <v>solid</v>
      </c>
      <c r="C4139" s="4" t="str">
        <f>VLOOKUP(EB[[#This Row],[product]],KS_DB[[product]:[KS]],6,FALSE)</f>
        <v>solid</v>
      </c>
      <c r="D4139" s="4">
        <f>VLOOKUP(EB[[#This Row],[product]],Carriers[],4,FALSE)</f>
        <v>1</v>
      </c>
      <c r="E4139" s="4">
        <f>VLOOKUP(EB[[#This Row],[indic_nrg]],Indicators[],4,FALSE)</f>
        <v>0</v>
      </c>
      <c r="F4139" s="4">
        <f>IFERROR(VLOOKUP(EB[[#This Row],[Source_carrier]],KS_DB[[product]:[KS]],6,FALSE),0)</f>
        <v>0</v>
      </c>
      <c r="G4139" s="4" t="s">
        <v>34</v>
      </c>
      <c r="H4139" s="4" t="s">
        <v>681</v>
      </c>
      <c r="I4139" s="4" t="s">
        <v>67</v>
      </c>
      <c r="J4139" s="4" t="s">
        <v>37</v>
      </c>
      <c r="K4139" s="4" t="s">
        <v>682</v>
      </c>
      <c r="L4139" s="4" t="s">
        <v>39</v>
      </c>
      <c r="M4139" s="4" t="s">
        <v>68</v>
      </c>
      <c r="N4139" s="4" t="s">
        <v>41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</v>
      </c>
      <c r="Y4139" s="4">
        <v>0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</row>
    <row r="4140" spans="1:40" ht="15" customHeight="1" x14ac:dyDescent="0.25">
      <c r="A4140" s="4" t="str">
        <f>EB[[#This Row],[unit]] &amp; "#" &amp; EB[[#This Row],[indic_nrg]] &amp; "#" &amp; EB[[#This Row],[product]] &amp; "#" &amp; EB[[#This Row],[geo]]</f>
        <v>TJ#B_102040#2330#CZ</v>
      </c>
      <c r="B4140" s="4" t="str">
        <f>VLOOKUP(EB[[#This Row],[product]],KS_DB[[product]:[KS]],5,FALSE)</f>
        <v>solid</v>
      </c>
      <c r="C4140" s="4" t="str">
        <f>VLOOKUP(EB[[#This Row],[product]],KS_DB[[product]:[KS]],6,FALSE)</f>
        <v>solid</v>
      </c>
      <c r="D4140" s="4">
        <f>VLOOKUP(EB[[#This Row],[product]],Carriers[],4,FALSE)</f>
        <v>1</v>
      </c>
      <c r="E4140" s="4">
        <f>VLOOKUP(EB[[#This Row],[indic_nrg]],Indicators[],4,FALSE)</f>
        <v>0</v>
      </c>
      <c r="F4140" s="4">
        <f>IFERROR(VLOOKUP(EB[[#This Row],[Source_carrier]],KS_DB[[product]:[KS]],6,FALSE),0)</f>
        <v>0</v>
      </c>
      <c r="G4140" s="4" t="s">
        <v>34</v>
      </c>
      <c r="H4140" s="4" t="s">
        <v>681</v>
      </c>
      <c r="I4140" s="4" t="s">
        <v>69</v>
      </c>
      <c r="J4140" s="4" t="s">
        <v>37</v>
      </c>
      <c r="K4140" s="4" t="s">
        <v>682</v>
      </c>
      <c r="L4140" s="4" t="s">
        <v>39</v>
      </c>
      <c r="M4140" s="4" t="s">
        <v>70</v>
      </c>
      <c r="N4140" s="4" t="s">
        <v>41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</v>
      </c>
      <c r="Y4140" s="4">
        <v>0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</row>
    <row r="4141" spans="1:40" ht="15" customHeight="1" x14ac:dyDescent="0.25">
      <c r="A4141" s="4" t="str">
        <f>EB[[#This Row],[unit]] &amp; "#" &amp; EB[[#This Row],[indic_nrg]] &amp; "#" &amp; EB[[#This Row],[product]] &amp; "#" &amp; EB[[#This Row],[geo]]</f>
        <v>TJ#B_102040#2410#CZ</v>
      </c>
      <c r="B4141" s="4" t="str">
        <f>VLOOKUP(EB[[#This Row],[product]],KS_DB[[product]:[KS]],5,FALSE)</f>
        <v>solid</v>
      </c>
      <c r="C4141" s="4" t="str">
        <f>VLOOKUP(EB[[#This Row],[product]],KS_DB[[product]:[KS]],6,FALSE)</f>
        <v>solid</v>
      </c>
      <c r="D4141" s="4">
        <f>VLOOKUP(EB[[#This Row],[product]],Carriers[],4,FALSE)</f>
        <v>1</v>
      </c>
      <c r="E4141" s="4">
        <f>VLOOKUP(EB[[#This Row],[indic_nrg]],Indicators[],4,FALSE)</f>
        <v>0</v>
      </c>
      <c r="F4141" s="4">
        <f>IFERROR(VLOOKUP(EB[[#This Row],[Source_carrier]],KS_DB[[product]:[KS]],6,FALSE),0)</f>
        <v>0</v>
      </c>
      <c r="G4141" s="4" t="s">
        <v>34</v>
      </c>
      <c r="H4141" s="4" t="s">
        <v>681</v>
      </c>
      <c r="I4141" s="4" t="s">
        <v>71</v>
      </c>
      <c r="J4141" s="4" t="s">
        <v>37</v>
      </c>
      <c r="K4141" s="4" t="s">
        <v>682</v>
      </c>
      <c r="L4141" s="4" t="s">
        <v>39</v>
      </c>
      <c r="M4141" s="4" t="s">
        <v>72</v>
      </c>
      <c r="N4141" s="4" t="s">
        <v>41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</v>
      </c>
      <c r="Y4141" s="4">
        <v>0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</row>
    <row r="4142" spans="1:40" ht="15" customHeight="1" x14ac:dyDescent="0.25">
      <c r="A4142" s="4" t="str">
        <f>EB[[#This Row],[unit]] &amp; "#" &amp; EB[[#This Row],[indic_nrg]] &amp; "#" &amp; EB[[#This Row],[product]] &amp; "#" &amp; EB[[#This Row],[geo]]</f>
        <v>TJ#B_102040#3000#CZ</v>
      </c>
      <c r="B4142" s="4" t="str">
        <f>VLOOKUP(EB[[#This Row],[product]],KS_DB[[product]:[KS]],5,FALSE)</f>
        <v>liquid</v>
      </c>
      <c r="C4142" s="4" t="str">
        <f>VLOOKUP(EB[[#This Row],[product]],KS_DB[[product]:[KS]],6,FALSE)</f>
        <v>liquid</v>
      </c>
      <c r="D4142" s="4">
        <f>VLOOKUP(EB[[#This Row],[product]],Carriers[],4,FALSE)</f>
        <v>0</v>
      </c>
      <c r="E4142" s="4">
        <f>VLOOKUP(EB[[#This Row],[indic_nrg]],Indicators[],4,FALSE)</f>
        <v>0</v>
      </c>
      <c r="F4142" s="4">
        <f>IFERROR(VLOOKUP(EB[[#This Row],[Source_carrier]],KS_DB[[product]:[KS]],6,FALSE),0)</f>
        <v>0</v>
      </c>
      <c r="G4142" s="4" t="s">
        <v>34</v>
      </c>
      <c r="H4142" s="4" t="s">
        <v>681</v>
      </c>
      <c r="I4142" s="4" t="s">
        <v>73</v>
      </c>
      <c r="J4142" s="4" t="s">
        <v>37</v>
      </c>
      <c r="K4142" s="4" t="s">
        <v>682</v>
      </c>
      <c r="L4142" s="4" t="s">
        <v>39</v>
      </c>
      <c r="M4142" s="4" t="s">
        <v>74</v>
      </c>
      <c r="N4142" s="4" t="s">
        <v>41</v>
      </c>
      <c r="O4142" s="4">
        <v>24971</v>
      </c>
      <c r="P4142" s="4">
        <v>19198</v>
      </c>
      <c r="Q4142" s="4">
        <v>9602</v>
      </c>
      <c r="R4142" s="4">
        <v>10894</v>
      </c>
      <c r="S4142" s="4">
        <v>4971</v>
      </c>
      <c r="T4142" s="4">
        <v>1166</v>
      </c>
      <c r="U4142" s="4">
        <v>1831</v>
      </c>
      <c r="V4142" s="4">
        <v>2793</v>
      </c>
      <c r="W4142" s="4">
        <v>3530</v>
      </c>
      <c r="X4142" s="4">
        <v>1750</v>
      </c>
      <c r="Y4142" s="4">
        <v>2425</v>
      </c>
      <c r="Z4142" s="4">
        <v>5522</v>
      </c>
      <c r="AA4142" s="4">
        <v>4977</v>
      </c>
      <c r="AB4142" s="4">
        <v>5413</v>
      </c>
      <c r="AC4142" s="4">
        <v>888</v>
      </c>
      <c r="AD4142" s="4">
        <v>928</v>
      </c>
      <c r="AE4142" s="4">
        <v>1366</v>
      </c>
      <c r="AF4142" s="4">
        <v>1020</v>
      </c>
      <c r="AG4142" s="4">
        <v>1103</v>
      </c>
      <c r="AH4142" s="4">
        <v>767</v>
      </c>
      <c r="AI4142" s="4">
        <v>768</v>
      </c>
      <c r="AJ4142" s="4">
        <v>679</v>
      </c>
      <c r="AK4142" s="4">
        <v>683</v>
      </c>
      <c r="AL4142" s="4">
        <v>597</v>
      </c>
      <c r="AM4142" s="4">
        <v>641</v>
      </c>
      <c r="AN4142" s="4">
        <v>552</v>
      </c>
    </row>
    <row r="4143" spans="1:40" ht="15" customHeight="1" x14ac:dyDescent="0.25">
      <c r="A4143" s="4" t="str">
        <f>EB[[#This Row],[unit]] &amp; "#" &amp; EB[[#This Row],[indic_nrg]] &amp; "#" &amp; EB[[#This Row],[product]] &amp; "#" &amp; EB[[#This Row],[geo]]</f>
        <v>TJ#B_102040#3200#CZ</v>
      </c>
      <c r="B4143" s="4" t="str">
        <f>VLOOKUP(EB[[#This Row],[product]],KS_DB[[product]:[KS]],5,FALSE)</f>
        <v>liquid</v>
      </c>
      <c r="C4143" s="4" t="str">
        <f>VLOOKUP(EB[[#This Row],[product]],KS_DB[[product]:[KS]],6,FALSE)</f>
        <v>liquid</v>
      </c>
      <c r="D4143" s="4">
        <f>VLOOKUP(EB[[#This Row],[product]],Carriers[],4,FALSE)</f>
        <v>0</v>
      </c>
      <c r="E4143" s="4">
        <f>VLOOKUP(EB[[#This Row],[indic_nrg]],Indicators[],4,FALSE)</f>
        <v>0</v>
      </c>
      <c r="F4143" s="4">
        <f>IFERROR(VLOOKUP(EB[[#This Row],[Source_carrier]],KS_DB[[product]:[KS]],6,FALSE),0)</f>
        <v>0</v>
      </c>
      <c r="G4143" s="4" t="s">
        <v>34</v>
      </c>
      <c r="H4143" s="4" t="s">
        <v>681</v>
      </c>
      <c r="I4143" s="4" t="s">
        <v>75</v>
      </c>
      <c r="J4143" s="4" t="s">
        <v>37</v>
      </c>
      <c r="K4143" s="4" t="s">
        <v>682</v>
      </c>
      <c r="L4143" s="4" t="s">
        <v>39</v>
      </c>
      <c r="M4143" s="4" t="s">
        <v>76</v>
      </c>
      <c r="N4143" s="4" t="s">
        <v>41</v>
      </c>
      <c r="O4143" s="4">
        <v>24971</v>
      </c>
      <c r="P4143" s="4">
        <v>19198</v>
      </c>
      <c r="Q4143" s="4">
        <v>9602</v>
      </c>
      <c r="R4143" s="4">
        <v>10894</v>
      </c>
      <c r="S4143" s="4">
        <v>4971</v>
      </c>
      <c r="T4143" s="4">
        <v>1166</v>
      </c>
      <c r="U4143" s="4">
        <v>1831</v>
      </c>
      <c r="V4143" s="4">
        <v>2793</v>
      </c>
      <c r="W4143" s="4">
        <v>3530</v>
      </c>
      <c r="X4143" s="4">
        <v>1750</v>
      </c>
      <c r="Y4143" s="4">
        <v>2425</v>
      </c>
      <c r="Z4143" s="4">
        <v>5522</v>
      </c>
      <c r="AA4143" s="4">
        <v>4977</v>
      </c>
      <c r="AB4143" s="4">
        <v>5413</v>
      </c>
      <c r="AC4143" s="4">
        <v>888</v>
      </c>
      <c r="AD4143" s="4">
        <v>928</v>
      </c>
      <c r="AE4143" s="4">
        <v>1366</v>
      </c>
      <c r="AF4143" s="4">
        <v>1020</v>
      </c>
      <c r="AG4143" s="4">
        <v>1103</v>
      </c>
      <c r="AH4143" s="4">
        <v>767</v>
      </c>
      <c r="AI4143" s="4">
        <v>768</v>
      </c>
      <c r="AJ4143" s="4">
        <v>679</v>
      </c>
      <c r="AK4143" s="4">
        <v>683</v>
      </c>
      <c r="AL4143" s="4">
        <v>597</v>
      </c>
      <c r="AM4143" s="4">
        <v>641</v>
      </c>
      <c r="AN4143" s="4">
        <v>552</v>
      </c>
    </row>
    <row r="4144" spans="1:40" ht="15" customHeight="1" x14ac:dyDescent="0.25">
      <c r="A4144" s="4" t="str">
        <f>EB[[#This Row],[unit]] &amp; "#" &amp; EB[[#This Row],[indic_nrg]] &amp; "#" &amp; EB[[#This Row],[product]] &amp; "#" &amp; EB[[#This Row],[geo]]</f>
        <v>TJ#B_102040#3220#CZ</v>
      </c>
      <c r="B4144" s="4" t="str">
        <f>VLOOKUP(EB[[#This Row],[product]],KS_DB[[product]:[KS]],5,FALSE)</f>
        <v>liquid</v>
      </c>
      <c r="C4144" s="4" t="str">
        <f>VLOOKUP(EB[[#This Row],[product]],KS_DB[[product]:[KS]],6,FALSE)</f>
        <v>LPG</v>
      </c>
      <c r="D4144" s="4">
        <f>VLOOKUP(EB[[#This Row],[product]],Carriers[],4,FALSE)</f>
        <v>1</v>
      </c>
      <c r="E4144" s="4">
        <f>VLOOKUP(EB[[#This Row],[indic_nrg]],Indicators[],4,FALSE)</f>
        <v>0</v>
      </c>
      <c r="F4144" s="4">
        <f>IFERROR(VLOOKUP(EB[[#This Row],[Source_carrier]],KS_DB[[product]:[KS]],6,FALSE),0)</f>
        <v>0</v>
      </c>
      <c r="G4144" s="4" t="s">
        <v>34</v>
      </c>
      <c r="H4144" s="4" t="s">
        <v>681</v>
      </c>
      <c r="I4144" s="4" t="s">
        <v>77</v>
      </c>
      <c r="J4144" s="4" t="s">
        <v>37</v>
      </c>
      <c r="K4144" s="4" t="s">
        <v>682</v>
      </c>
      <c r="L4144" s="4" t="s">
        <v>39</v>
      </c>
      <c r="M4144" s="4" t="s">
        <v>78</v>
      </c>
      <c r="N4144" s="4" t="s">
        <v>41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</v>
      </c>
      <c r="Y4144" s="4">
        <v>0</v>
      </c>
      <c r="Z4144" s="4">
        <v>177</v>
      </c>
      <c r="AA4144" s="4">
        <v>310</v>
      </c>
      <c r="AB4144" s="4">
        <v>311</v>
      </c>
      <c r="AC4144" s="4">
        <v>310</v>
      </c>
      <c r="AD4144" s="4">
        <v>266</v>
      </c>
      <c r="AE4144" s="4">
        <v>275</v>
      </c>
      <c r="AF4144" s="4">
        <v>92</v>
      </c>
      <c r="AG4144" s="4">
        <v>88</v>
      </c>
      <c r="AH4144" s="4">
        <v>0</v>
      </c>
      <c r="AI4144" s="4">
        <v>0</v>
      </c>
      <c r="AJ4144" s="4">
        <v>0</v>
      </c>
      <c r="AK4144" s="4">
        <v>88</v>
      </c>
      <c r="AL4144" s="4">
        <v>88</v>
      </c>
      <c r="AM4144" s="4">
        <v>131</v>
      </c>
      <c r="AN4144" s="4">
        <v>0</v>
      </c>
    </row>
    <row r="4145" spans="1:40" ht="15" customHeight="1" x14ac:dyDescent="0.25">
      <c r="A4145" s="4" t="str">
        <f>EB[[#This Row],[unit]] &amp; "#" &amp; EB[[#This Row],[indic_nrg]] &amp; "#" &amp; EB[[#This Row],[product]] &amp; "#" &amp; EB[[#This Row],[geo]]</f>
        <v>TJ#B_102040#3244#CZ</v>
      </c>
      <c r="B4145" s="4" t="str">
        <f>VLOOKUP(EB[[#This Row],[product]],KS_DB[[product]:[KS]],5,FALSE)</f>
        <v>liquid</v>
      </c>
      <c r="C4145" s="4" t="str">
        <f>VLOOKUP(EB[[#This Row],[product]],KS_DB[[product]:[KS]],6,FALSE)</f>
        <v>liquid</v>
      </c>
      <c r="D4145" s="4">
        <f>VLOOKUP(EB[[#This Row],[product]],Carriers[],4,FALSE)</f>
        <v>1</v>
      </c>
      <c r="E4145" s="4">
        <f>VLOOKUP(EB[[#This Row],[indic_nrg]],Indicators[],4,FALSE)</f>
        <v>0</v>
      </c>
      <c r="F4145" s="4">
        <f>IFERROR(VLOOKUP(EB[[#This Row],[Source_carrier]],KS_DB[[product]:[KS]],6,FALSE),0)</f>
        <v>0</v>
      </c>
      <c r="G4145" s="4" t="s">
        <v>34</v>
      </c>
      <c r="H4145" s="4" t="s">
        <v>681</v>
      </c>
      <c r="I4145" s="4" t="s">
        <v>1139</v>
      </c>
      <c r="J4145" s="4" t="s">
        <v>37</v>
      </c>
      <c r="K4145" s="4" t="s">
        <v>682</v>
      </c>
      <c r="L4145" s="4" t="s">
        <v>39</v>
      </c>
      <c r="M4145" s="4" t="s">
        <v>1140</v>
      </c>
      <c r="N4145" s="4" t="s">
        <v>41</v>
      </c>
      <c r="O4145" s="4">
        <v>171</v>
      </c>
      <c r="P4145" s="4">
        <v>1198</v>
      </c>
      <c r="Q4145" s="4">
        <v>642</v>
      </c>
      <c r="R4145" s="4">
        <v>214</v>
      </c>
      <c r="S4145" s="4">
        <v>171</v>
      </c>
      <c r="T4145" s="4">
        <v>86</v>
      </c>
      <c r="U4145" s="4">
        <v>471</v>
      </c>
      <c r="V4145" s="4">
        <v>1113</v>
      </c>
      <c r="W4145" s="4">
        <v>1370</v>
      </c>
      <c r="X4145" s="4">
        <v>300</v>
      </c>
      <c r="Y4145" s="4">
        <v>214</v>
      </c>
      <c r="Z4145" s="4">
        <v>257</v>
      </c>
      <c r="AA4145" s="4">
        <v>214</v>
      </c>
      <c r="AB4145" s="4">
        <v>214</v>
      </c>
      <c r="AC4145" s="4">
        <v>128</v>
      </c>
      <c r="AD4145" s="4">
        <v>171</v>
      </c>
      <c r="AE4145" s="4">
        <v>214</v>
      </c>
      <c r="AF4145" s="4">
        <v>214</v>
      </c>
      <c r="AG4145" s="4">
        <v>214</v>
      </c>
      <c r="AH4145" s="4">
        <v>171</v>
      </c>
      <c r="AI4145" s="4">
        <v>128</v>
      </c>
      <c r="AJ4145" s="4">
        <v>128</v>
      </c>
      <c r="AK4145" s="4">
        <v>128</v>
      </c>
      <c r="AL4145" s="4">
        <v>86</v>
      </c>
      <c r="AM4145" s="4">
        <v>86</v>
      </c>
      <c r="AN4145" s="4">
        <v>128</v>
      </c>
    </row>
    <row r="4146" spans="1:40" ht="15" customHeight="1" x14ac:dyDescent="0.25">
      <c r="A4146" s="4" t="str">
        <f>EB[[#This Row],[unit]] &amp; "#" &amp; EB[[#This Row],[indic_nrg]] &amp; "#" &amp; EB[[#This Row],[product]] &amp; "#" &amp; EB[[#This Row],[geo]]</f>
        <v>TJ#B_102040#3260#CZ</v>
      </c>
      <c r="B4146" s="4" t="str">
        <f>VLOOKUP(EB[[#This Row],[product]],KS_DB[[product]:[KS]],5,FALSE)</f>
        <v>liquid</v>
      </c>
      <c r="C4146" s="4" t="str">
        <f>VLOOKUP(EB[[#This Row],[product]],KS_DB[[product]:[KS]],6,FALSE)</f>
        <v>diesel</v>
      </c>
      <c r="D4146" s="4">
        <f>VLOOKUP(EB[[#This Row],[product]],Carriers[],4,FALSE)</f>
        <v>1</v>
      </c>
      <c r="E4146" s="4">
        <f>VLOOKUP(EB[[#This Row],[indic_nrg]],Indicators[],4,FALSE)</f>
        <v>0</v>
      </c>
      <c r="F4146" s="4">
        <f>IFERROR(VLOOKUP(EB[[#This Row],[Source_carrier]],KS_DB[[product]:[KS]],6,FALSE),0)</f>
        <v>0</v>
      </c>
      <c r="G4146" s="4" t="s">
        <v>34</v>
      </c>
      <c r="H4146" s="4" t="s">
        <v>681</v>
      </c>
      <c r="I4146" s="4" t="s">
        <v>79</v>
      </c>
      <c r="J4146" s="4" t="s">
        <v>37</v>
      </c>
      <c r="K4146" s="4" t="s">
        <v>682</v>
      </c>
      <c r="L4146" s="4" t="s">
        <v>39</v>
      </c>
      <c r="M4146" s="4" t="s">
        <v>80</v>
      </c>
      <c r="N4146" s="4" t="s">
        <v>41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171</v>
      </c>
      <c r="Y4146" s="4">
        <v>171</v>
      </c>
      <c r="Z4146" s="4">
        <v>168</v>
      </c>
      <c r="AA4146" s="4">
        <v>252</v>
      </c>
      <c r="AB4146" s="4">
        <v>168</v>
      </c>
      <c r="AC4146" s="4">
        <v>167</v>
      </c>
      <c r="AD4146" s="4">
        <v>209</v>
      </c>
      <c r="AE4146" s="4">
        <v>556</v>
      </c>
      <c r="AF4146" s="4">
        <v>513</v>
      </c>
      <c r="AG4146" s="4">
        <v>600</v>
      </c>
      <c r="AH4146" s="4">
        <v>516</v>
      </c>
      <c r="AI4146" s="4">
        <v>559</v>
      </c>
      <c r="AJ4146" s="4">
        <v>430</v>
      </c>
      <c r="AK4146" s="4">
        <v>387</v>
      </c>
      <c r="AL4146" s="4">
        <v>344</v>
      </c>
      <c r="AM4146" s="4">
        <v>344</v>
      </c>
      <c r="AN4146" s="4">
        <v>344</v>
      </c>
    </row>
    <row r="4147" spans="1:40" ht="15" customHeight="1" x14ac:dyDescent="0.25">
      <c r="A4147" s="4" t="str">
        <f>EB[[#This Row],[unit]] &amp; "#" &amp; EB[[#This Row],[indic_nrg]] &amp; "#" &amp; EB[[#This Row],[product]] &amp; "#" &amp; EB[[#This Row],[geo]]</f>
        <v>TJ#B_102040#3270A#CZ</v>
      </c>
      <c r="B4147" s="4" t="str">
        <f>VLOOKUP(EB[[#This Row],[product]],KS_DB[[product]:[KS]],5,FALSE)</f>
        <v>liquid</v>
      </c>
      <c r="C4147" s="4" t="str">
        <f>VLOOKUP(EB[[#This Row],[product]],KS_DB[[product]:[KS]],6,FALSE)</f>
        <v>liquid</v>
      </c>
      <c r="D4147" s="4">
        <f>VLOOKUP(EB[[#This Row],[product]],Carriers[],4,FALSE)</f>
        <v>1</v>
      </c>
      <c r="E4147" s="4">
        <f>VLOOKUP(EB[[#This Row],[indic_nrg]],Indicators[],4,FALSE)</f>
        <v>0</v>
      </c>
      <c r="F4147" s="4">
        <f>IFERROR(VLOOKUP(EB[[#This Row],[Source_carrier]],KS_DB[[product]:[KS]],6,FALSE),0)</f>
        <v>0</v>
      </c>
      <c r="G4147" s="4" t="s">
        <v>34</v>
      </c>
      <c r="H4147" s="4" t="s">
        <v>681</v>
      </c>
      <c r="I4147" s="4" t="s">
        <v>81</v>
      </c>
      <c r="J4147" s="4" t="s">
        <v>37</v>
      </c>
      <c r="K4147" s="4" t="s">
        <v>682</v>
      </c>
      <c r="L4147" s="4" t="s">
        <v>39</v>
      </c>
      <c r="M4147" s="4" t="s">
        <v>82</v>
      </c>
      <c r="N4147" s="4" t="s">
        <v>41</v>
      </c>
      <c r="O4147" s="4">
        <v>24800</v>
      </c>
      <c r="P4147" s="4">
        <v>18000</v>
      </c>
      <c r="Q4147" s="4">
        <v>8960</v>
      </c>
      <c r="R4147" s="4">
        <v>10680</v>
      </c>
      <c r="S4147" s="4">
        <v>4800</v>
      </c>
      <c r="T4147" s="4">
        <v>1080</v>
      </c>
      <c r="U4147" s="4">
        <v>1360</v>
      </c>
      <c r="V4147" s="4">
        <v>1680</v>
      </c>
      <c r="W4147" s="4">
        <v>2160</v>
      </c>
      <c r="X4147" s="4">
        <v>1280</v>
      </c>
      <c r="Y4147" s="4">
        <v>2040</v>
      </c>
      <c r="Z4147" s="4">
        <v>4800</v>
      </c>
      <c r="AA4147" s="4">
        <v>4040</v>
      </c>
      <c r="AB4147" s="4">
        <v>4640</v>
      </c>
      <c r="AC4147" s="4">
        <v>0</v>
      </c>
      <c r="AD4147" s="4">
        <v>0</v>
      </c>
      <c r="AE4147" s="4">
        <v>80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</row>
    <row r="4148" spans="1:40" ht="15" customHeight="1" x14ac:dyDescent="0.25">
      <c r="A4148" s="4" t="str">
        <f>EB[[#This Row],[unit]] &amp; "#" &amp; EB[[#This Row],[indic_nrg]] &amp; "#" &amp; EB[[#This Row],[product]] &amp; "#" &amp; EB[[#This Row],[geo]]</f>
        <v>TJ#B_102040#3283#CZ</v>
      </c>
      <c r="B4148" s="4" t="str">
        <f>VLOOKUP(EB[[#This Row],[product]],KS_DB[[product]:[KS]],5,FALSE)</f>
        <v>liquid</v>
      </c>
      <c r="C4148" s="4" t="str">
        <f>VLOOKUP(EB[[#This Row],[product]],KS_DB[[product]:[KS]],6,FALSE)</f>
        <v>liquid</v>
      </c>
      <c r="D4148" s="4">
        <f>VLOOKUP(EB[[#This Row],[product]],Carriers[],4,FALSE)</f>
        <v>1</v>
      </c>
      <c r="E4148" s="4">
        <f>VLOOKUP(EB[[#This Row],[indic_nrg]],Indicators[],4,FALSE)</f>
        <v>0</v>
      </c>
      <c r="F4148" s="4">
        <f>IFERROR(VLOOKUP(EB[[#This Row],[Source_carrier]],KS_DB[[product]:[KS]],6,FALSE),0)</f>
        <v>0</v>
      </c>
      <c r="G4148" s="4" t="s">
        <v>34</v>
      </c>
      <c r="H4148" s="4" t="s">
        <v>681</v>
      </c>
      <c r="I4148" s="4" t="s">
        <v>1147</v>
      </c>
      <c r="J4148" s="4" t="s">
        <v>37</v>
      </c>
      <c r="K4148" s="4" t="s">
        <v>682</v>
      </c>
      <c r="L4148" s="4" t="s">
        <v>39</v>
      </c>
      <c r="M4148" s="4" t="s">
        <v>1148</v>
      </c>
      <c r="N4148" s="4" t="s">
        <v>41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</v>
      </c>
      <c r="Y4148" s="4">
        <v>0</v>
      </c>
      <c r="Z4148" s="4">
        <v>121</v>
      </c>
      <c r="AA4148" s="4">
        <v>161</v>
      </c>
      <c r="AB4148" s="4">
        <v>80</v>
      </c>
      <c r="AC4148" s="4">
        <v>281</v>
      </c>
      <c r="AD4148" s="4">
        <v>281</v>
      </c>
      <c r="AE4148" s="4">
        <v>241</v>
      </c>
      <c r="AF4148" s="4">
        <v>201</v>
      </c>
      <c r="AG4148" s="4">
        <v>201</v>
      </c>
      <c r="AH4148" s="4">
        <v>80</v>
      </c>
      <c r="AI4148" s="4">
        <v>80</v>
      </c>
      <c r="AJ4148" s="4">
        <v>121</v>
      </c>
      <c r="AK4148" s="4">
        <v>80</v>
      </c>
      <c r="AL4148" s="4">
        <v>80</v>
      </c>
      <c r="AM4148" s="4">
        <v>80</v>
      </c>
      <c r="AN4148" s="4">
        <v>80</v>
      </c>
    </row>
    <row r="4149" spans="1:40" ht="15" customHeight="1" x14ac:dyDescent="0.25">
      <c r="A4149" s="4" t="str">
        <f>EB[[#This Row],[unit]] &amp; "#" &amp; EB[[#This Row],[indic_nrg]] &amp; "#" &amp; EB[[#This Row],[product]] &amp; "#" &amp; EB[[#This Row],[geo]]</f>
        <v>TJ#B_102040#4000#CZ</v>
      </c>
      <c r="B4149" s="4" t="str">
        <f>VLOOKUP(EB[[#This Row],[product]],KS_DB[[product]:[KS]],5,FALSE)</f>
        <v>gas</v>
      </c>
      <c r="C4149" s="4" t="str">
        <f>VLOOKUP(EB[[#This Row],[product]],KS_DB[[product]:[KS]],6,FALSE)</f>
        <v>gas</v>
      </c>
      <c r="D4149" s="4">
        <f>VLOOKUP(EB[[#This Row],[product]],Carriers[],4,FALSE)</f>
        <v>0</v>
      </c>
      <c r="E4149" s="4">
        <f>VLOOKUP(EB[[#This Row],[indic_nrg]],Indicators[],4,FALSE)</f>
        <v>0</v>
      </c>
      <c r="F4149" s="4">
        <f>IFERROR(VLOOKUP(EB[[#This Row],[Source_carrier]],KS_DB[[product]:[KS]],6,FALSE),0)</f>
        <v>0</v>
      </c>
      <c r="G4149" s="4" t="s">
        <v>34</v>
      </c>
      <c r="H4149" s="4" t="s">
        <v>681</v>
      </c>
      <c r="I4149" s="4" t="s">
        <v>83</v>
      </c>
      <c r="J4149" s="4" t="s">
        <v>37</v>
      </c>
      <c r="K4149" s="4" t="s">
        <v>682</v>
      </c>
      <c r="L4149" s="4" t="s">
        <v>39</v>
      </c>
      <c r="M4149" s="4" t="s">
        <v>84</v>
      </c>
      <c r="N4149" s="4" t="s">
        <v>41</v>
      </c>
      <c r="O4149" s="4">
        <v>0</v>
      </c>
      <c r="P4149" s="4">
        <v>0</v>
      </c>
      <c r="Q4149" s="4">
        <v>11163</v>
      </c>
      <c r="R4149" s="4">
        <v>5350</v>
      </c>
      <c r="S4149" s="4">
        <v>28050</v>
      </c>
      <c r="T4149" s="4">
        <v>4645</v>
      </c>
      <c r="U4149" s="4">
        <v>439</v>
      </c>
      <c r="V4149" s="4">
        <v>3442</v>
      </c>
      <c r="W4149" s="4">
        <v>3235</v>
      </c>
      <c r="X4149" s="4">
        <v>3112</v>
      </c>
      <c r="Y4149" s="4">
        <v>2650</v>
      </c>
      <c r="Z4149" s="4">
        <v>2776</v>
      </c>
      <c r="AA4149" s="4">
        <v>2938</v>
      </c>
      <c r="AB4149" s="4">
        <v>1240</v>
      </c>
      <c r="AC4149" s="4">
        <v>1350</v>
      </c>
      <c r="AD4149" s="4">
        <v>3160</v>
      </c>
      <c r="AE4149" s="4">
        <v>3395</v>
      </c>
      <c r="AF4149" s="4">
        <v>3438</v>
      </c>
      <c r="AG4149" s="4">
        <v>4392</v>
      </c>
      <c r="AH4149" s="4">
        <v>2075</v>
      </c>
      <c r="AI4149" s="4">
        <v>2547</v>
      </c>
      <c r="AJ4149" s="4">
        <v>2835</v>
      </c>
      <c r="AK4149" s="4">
        <v>3132</v>
      </c>
      <c r="AL4149" s="4">
        <v>2565</v>
      </c>
      <c r="AM4149" s="4">
        <v>2360</v>
      </c>
      <c r="AN4149" s="4">
        <v>2452</v>
      </c>
    </row>
    <row r="4150" spans="1:40" ht="15" customHeight="1" x14ac:dyDescent="0.25">
      <c r="A4150" s="4" t="str">
        <f>EB[[#This Row],[unit]] &amp; "#" &amp; EB[[#This Row],[indic_nrg]] &amp; "#" &amp; EB[[#This Row],[product]] &amp; "#" &amp; EB[[#This Row],[geo]]</f>
        <v>TJ#B_102040#4100#CZ</v>
      </c>
      <c r="B4150" s="4" t="str">
        <f>VLOOKUP(EB[[#This Row],[product]],KS_DB[[product]:[KS]],5,FALSE)</f>
        <v>gas</v>
      </c>
      <c r="C4150" s="4" t="str">
        <f>VLOOKUP(EB[[#This Row],[product]],KS_DB[[product]:[KS]],6,FALSE)</f>
        <v>gas</v>
      </c>
      <c r="D4150" s="4">
        <f>VLOOKUP(EB[[#This Row],[product]],Carriers[],4,FALSE)</f>
        <v>1</v>
      </c>
      <c r="E4150" s="4">
        <f>VLOOKUP(EB[[#This Row],[indic_nrg]],Indicators[],4,FALSE)</f>
        <v>0</v>
      </c>
      <c r="F4150" s="4">
        <f>IFERROR(VLOOKUP(EB[[#This Row],[Source_carrier]],KS_DB[[product]:[KS]],6,FALSE),0)</f>
        <v>0</v>
      </c>
      <c r="G4150" s="4" t="s">
        <v>34</v>
      </c>
      <c r="H4150" s="4" t="s">
        <v>681</v>
      </c>
      <c r="I4150" s="4" t="s">
        <v>85</v>
      </c>
      <c r="J4150" s="4" t="s">
        <v>37</v>
      </c>
      <c r="K4150" s="4" t="s">
        <v>682</v>
      </c>
      <c r="L4150" s="4" t="s">
        <v>39</v>
      </c>
      <c r="M4150" s="4" t="s">
        <v>86</v>
      </c>
      <c r="N4150" s="4" t="s">
        <v>41</v>
      </c>
      <c r="O4150" s="4">
        <v>0</v>
      </c>
      <c r="P4150" s="4">
        <v>0</v>
      </c>
      <c r="Q4150" s="4">
        <v>11163</v>
      </c>
      <c r="R4150" s="4">
        <v>3970</v>
      </c>
      <c r="S4150" s="4">
        <v>26912</v>
      </c>
      <c r="T4150" s="4">
        <v>3827</v>
      </c>
      <c r="U4150" s="4">
        <v>439</v>
      </c>
      <c r="V4150" s="4">
        <v>3442</v>
      </c>
      <c r="W4150" s="4">
        <v>3235</v>
      </c>
      <c r="X4150" s="4">
        <v>3112</v>
      </c>
      <c r="Y4150" s="4">
        <v>2650</v>
      </c>
      <c r="Z4150" s="4">
        <v>2776</v>
      </c>
      <c r="AA4150" s="4">
        <v>2938</v>
      </c>
      <c r="AB4150" s="4">
        <v>1240</v>
      </c>
      <c r="AC4150" s="4">
        <v>1350</v>
      </c>
      <c r="AD4150" s="4">
        <v>3160</v>
      </c>
      <c r="AE4150" s="4">
        <v>3395</v>
      </c>
      <c r="AF4150" s="4">
        <v>3438</v>
      </c>
      <c r="AG4150" s="4">
        <v>4392</v>
      </c>
      <c r="AH4150" s="4">
        <v>2075</v>
      </c>
      <c r="AI4150" s="4">
        <v>2547</v>
      </c>
      <c r="AJ4150" s="4">
        <v>2835</v>
      </c>
      <c r="AK4150" s="4">
        <v>3132</v>
      </c>
      <c r="AL4150" s="4">
        <v>2565</v>
      </c>
      <c r="AM4150" s="4">
        <v>2360</v>
      </c>
      <c r="AN4150" s="4">
        <v>2452</v>
      </c>
    </row>
    <row r="4151" spans="1:40" ht="15" customHeight="1" x14ac:dyDescent="0.25">
      <c r="A4151" s="4" t="str">
        <f>EB[[#This Row],[unit]] &amp; "#" &amp; EB[[#This Row],[indic_nrg]] &amp; "#" &amp; EB[[#This Row],[product]] &amp; "#" &amp; EB[[#This Row],[geo]]</f>
        <v>TJ#B_102040#4200#CZ</v>
      </c>
      <c r="B4151" s="4" t="str">
        <f>VLOOKUP(EB[[#This Row],[product]],KS_DB[[product]:[KS]],5,FALSE)</f>
        <v>gas</v>
      </c>
      <c r="C4151" s="4" t="str">
        <f>VLOOKUP(EB[[#This Row],[product]],KS_DB[[product]:[KS]],6,FALSE)</f>
        <v>gas</v>
      </c>
      <c r="D4151" s="4">
        <f>VLOOKUP(EB[[#This Row],[product]],Carriers[],4,FALSE)</f>
        <v>0</v>
      </c>
      <c r="E4151" s="4">
        <f>VLOOKUP(EB[[#This Row],[indic_nrg]],Indicators[],4,FALSE)</f>
        <v>0</v>
      </c>
      <c r="F4151" s="4">
        <f>IFERROR(VLOOKUP(EB[[#This Row],[Source_carrier]],KS_DB[[product]:[KS]],6,FALSE),0)</f>
        <v>0</v>
      </c>
      <c r="G4151" s="4" t="s">
        <v>34</v>
      </c>
      <c r="H4151" s="4" t="s">
        <v>681</v>
      </c>
      <c r="I4151" s="4" t="s">
        <v>87</v>
      </c>
      <c r="J4151" s="4" t="s">
        <v>37</v>
      </c>
      <c r="K4151" s="4" t="s">
        <v>682</v>
      </c>
      <c r="L4151" s="4" t="s">
        <v>39</v>
      </c>
      <c r="M4151" s="4" t="s">
        <v>88</v>
      </c>
      <c r="N4151" s="4" t="s">
        <v>41</v>
      </c>
      <c r="O4151" s="4">
        <v>0</v>
      </c>
      <c r="P4151" s="4">
        <v>0</v>
      </c>
      <c r="Q4151" s="4">
        <v>0</v>
      </c>
      <c r="R4151" s="4">
        <v>1380</v>
      </c>
      <c r="S4151" s="4">
        <v>1138</v>
      </c>
      <c r="T4151" s="4">
        <v>818</v>
      </c>
      <c r="U4151" s="4">
        <v>0</v>
      </c>
      <c r="V4151" s="4">
        <v>0</v>
      </c>
      <c r="W4151" s="4">
        <v>0</v>
      </c>
      <c r="X4151" s="4">
        <v>0</v>
      </c>
      <c r="Y4151" s="4">
        <v>0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</row>
    <row r="4152" spans="1:40" ht="15" customHeight="1" x14ac:dyDescent="0.25">
      <c r="A4152" s="4" t="str">
        <f>EB[[#This Row],[unit]] &amp; "#" &amp; EB[[#This Row],[indic_nrg]] &amp; "#" &amp; EB[[#This Row],[product]] &amp; "#" &amp; EB[[#This Row],[geo]]</f>
        <v>TJ#B_102040#4210#CZ</v>
      </c>
      <c r="B4152" s="4" t="str">
        <f>VLOOKUP(EB[[#This Row],[product]],KS_DB[[product]:[KS]],5,FALSE)</f>
        <v>gas</v>
      </c>
      <c r="C4152" s="4" t="str">
        <f>VLOOKUP(EB[[#This Row],[product]],KS_DB[[product]:[KS]],6,FALSE)</f>
        <v>gas</v>
      </c>
      <c r="D4152" s="4">
        <f>VLOOKUP(EB[[#This Row],[product]],Carriers[],4,FALSE)</f>
        <v>1</v>
      </c>
      <c r="E4152" s="4">
        <f>VLOOKUP(EB[[#This Row],[indic_nrg]],Indicators[],4,FALSE)</f>
        <v>0</v>
      </c>
      <c r="F4152" s="4">
        <f>IFERROR(VLOOKUP(EB[[#This Row],[Source_carrier]],KS_DB[[product]:[KS]],6,FALSE),0)</f>
        <v>0</v>
      </c>
      <c r="G4152" s="4" t="s">
        <v>34</v>
      </c>
      <c r="H4152" s="4" t="s">
        <v>681</v>
      </c>
      <c r="I4152" s="4" t="s">
        <v>89</v>
      </c>
      <c r="J4152" s="4" t="s">
        <v>37</v>
      </c>
      <c r="K4152" s="4" t="s">
        <v>682</v>
      </c>
      <c r="L4152" s="4" t="s">
        <v>39</v>
      </c>
      <c r="M4152" s="4" t="s">
        <v>90</v>
      </c>
      <c r="N4152" s="4" t="s">
        <v>41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</v>
      </c>
      <c r="Y4152" s="4">
        <v>0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</row>
    <row r="4153" spans="1:40" ht="15" customHeight="1" x14ac:dyDescent="0.25">
      <c r="A4153" s="4" t="str">
        <f>EB[[#This Row],[unit]] &amp; "#" &amp; EB[[#This Row],[indic_nrg]] &amp; "#" &amp; EB[[#This Row],[product]] &amp; "#" &amp; EB[[#This Row],[geo]]</f>
        <v>TJ#B_102040#4220#CZ</v>
      </c>
      <c r="B4153" s="4" t="str">
        <f>VLOOKUP(EB[[#This Row],[product]],KS_DB[[product]:[KS]],5,FALSE)</f>
        <v>gas</v>
      </c>
      <c r="C4153" s="4" t="str">
        <f>VLOOKUP(EB[[#This Row],[product]],KS_DB[[product]:[KS]],6,FALSE)</f>
        <v>gas</v>
      </c>
      <c r="D4153" s="4">
        <f>VLOOKUP(EB[[#This Row],[product]],Carriers[],4,FALSE)</f>
        <v>1</v>
      </c>
      <c r="E4153" s="4">
        <f>VLOOKUP(EB[[#This Row],[indic_nrg]],Indicators[],4,FALSE)</f>
        <v>0</v>
      </c>
      <c r="F4153" s="4">
        <f>IFERROR(VLOOKUP(EB[[#This Row],[Source_carrier]],KS_DB[[product]:[KS]],6,FALSE),0)</f>
        <v>0</v>
      </c>
      <c r="G4153" s="4" t="s">
        <v>34</v>
      </c>
      <c r="H4153" s="4" t="s">
        <v>681</v>
      </c>
      <c r="I4153" s="4" t="s">
        <v>91</v>
      </c>
      <c r="J4153" s="4" t="s">
        <v>37</v>
      </c>
      <c r="K4153" s="4" t="s">
        <v>682</v>
      </c>
      <c r="L4153" s="4" t="s">
        <v>39</v>
      </c>
      <c r="M4153" s="4" t="s">
        <v>92</v>
      </c>
      <c r="N4153" s="4" t="s">
        <v>41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</v>
      </c>
      <c r="Y4153" s="4">
        <v>0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0</v>
      </c>
      <c r="AL4153" s="4">
        <v>0</v>
      </c>
      <c r="AM4153" s="4">
        <v>0</v>
      </c>
      <c r="AN4153" s="4">
        <v>0</v>
      </c>
    </row>
    <row r="4154" spans="1:40" ht="15" customHeight="1" x14ac:dyDescent="0.25">
      <c r="A4154" s="4" t="str">
        <f>EB[[#This Row],[unit]] &amp; "#" &amp; EB[[#This Row],[indic_nrg]] &amp; "#" &amp; EB[[#This Row],[product]] &amp; "#" &amp; EB[[#This Row],[geo]]</f>
        <v>TJ#B_102040#4230#CZ</v>
      </c>
      <c r="B4154" s="4" t="str">
        <f>VLOOKUP(EB[[#This Row],[product]],KS_DB[[product]:[KS]],5,FALSE)</f>
        <v>gas</v>
      </c>
      <c r="C4154" s="4" t="str">
        <f>VLOOKUP(EB[[#This Row],[product]],KS_DB[[product]:[KS]],6,FALSE)</f>
        <v>gas</v>
      </c>
      <c r="D4154" s="4">
        <f>VLOOKUP(EB[[#This Row],[product]],Carriers[],4,FALSE)</f>
        <v>1</v>
      </c>
      <c r="E4154" s="4">
        <f>VLOOKUP(EB[[#This Row],[indic_nrg]],Indicators[],4,FALSE)</f>
        <v>0</v>
      </c>
      <c r="F4154" s="4">
        <f>IFERROR(VLOOKUP(EB[[#This Row],[Source_carrier]],KS_DB[[product]:[KS]],6,FALSE),0)</f>
        <v>0</v>
      </c>
      <c r="G4154" s="4" t="s">
        <v>34</v>
      </c>
      <c r="H4154" s="4" t="s">
        <v>681</v>
      </c>
      <c r="I4154" s="4" t="s">
        <v>93</v>
      </c>
      <c r="J4154" s="4" t="s">
        <v>37</v>
      </c>
      <c r="K4154" s="4" t="s">
        <v>682</v>
      </c>
      <c r="L4154" s="4" t="s">
        <v>39</v>
      </c>
      <c r="M4154" s="4" t="s">
        <v>94</v>
      </c>
      <c r="N4154" s="4" t="s">
        <v>41</v>
      </c>
      <c r="O4154" s="4">
        <v>0</v>
      </c>
      <c r="P4154" s="4">
        <v>0</v>
      </c>
      <c r="Q4154" s="4">
        <v>0</v>
      </c>
      <c r="R4154" s="4">
        <v>1380</v>
      </c>
      <c r="S4154" s="4">
        <v>1138</v>
      </c>
      <c r="T4154" s="4">
        <v>818</v>
      </c>
      <c r="U4154" s="4">
        <v>0</v>
      </c>
      <c r="V4154" s="4">
        <v>0</v>
      </c>
      <c r="W4154" s="4">
        <v>0</v>
      </c>
      <c r="X4154" s="4">
        <v>0</v>
      </c>
      <c r="Y4154" s="4">
        <v>0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</row>
    <row r="4155" spans="1:40" ht="15" customHeight="1" x14ac:dyDescent="0.25">
      <c r="A4155" s="4" t="str">
        <f>EB[[#This Row],[unit]] &amp; "#" &amp; EB[[#This Row],[indic_nrg]] &amp; "#" &amp; EB[[#This Row],[product]] &amp; "#" &amp; EB[[#This Row],[geo]]</f>
        <v>TJ#B_102040#4240#CZ</v>
      </c>
      <c r="B4155" s="4" t="str">
        <f>VLOOKUP(EB[[#This Row],[product]],KS_DB[[product]:[KS]],5,FALSE)</f>
        <v>gas</v>
      </c>
      <c r="C4155" s="4" t="str">
        <f>VLOOKUP(EB[[#This Row],[product]],KS_DB[[product]:[KS]],6,FALSE)</f>
        <v>gas</v>
      </c>
      <c r="D4155" s="4">
        <f>VLOOKUP(EB[[#This Row],[product]],Carriers[],4,FALSE)</f>
        <v>1</v>
      </c>
      <c r="E4155" s="4">
        <f>VLOOKUP(EB[[#This Row],[indic_nrg]],Indicators[],4,FALSE)</f>
        <v>0</v>
      </c>
      <c r="F4155" s="4">
        <f>IFERROR(VLOOKUP(EB[[#This Row],[Source_carrier]],KS_DB[[product]:[KS]],6,FALSE),0)</f>
        <v>0</v>
      </c>
      <c r="G4155" s="4" t="s">
        <v>34</v>
      </c>
      <c r="H4155" s="4" t="s">
        <v>681</v>
      </c>
      <c r="I4155" s="4" t="s">
        <v>95</v>
      </c>
      <c r="J4155" s="4" t="s">
        <v>37</v>
      </c>
      <c r="K4155" s="4" t="s">
        <v>682</v>
      </c>
      <c r="L4155" s="4" t="s">
        <v>39</v>
      </c>
      <c r="M4155" s="4" t="s">
        <v>96</v>
      </c>
      <c r="N4155" s="4" t="s">
        <v>41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</v>
      </c>
      <c r="Y4155" s="4">
        <v>0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</row>
    <row r="4156" spans="1:40" ht="15" customHeight="1" x14ac:dyDescent="0.25">
      <c r="A4156" s="4" t="str">
        <f>EB[[#This Row],[unit]] &amp; "#" &amp; EB[[#This Row],[indic_nrg]] &amp; "#" &amp; EB[[#This Row],[product]] &amp; "#" &amp; EB[[#This Row],[geo]]</f>
        <v>TJ#B_102040#5200#CZ</v>
      </c>
      <c r="B4156" s="4" t="str">
        <f>VLOOKUP(EB[[#This Row],[product]],KS_DB[[product]:[KS]],5,FALSE)</f>
        <v>heat</v>
      </c>
      <c r="C4156" s="4" t="str">
        <f>VLOOKUP(EB[[#This Row],[product]],KS_DB[[product]:[KS]],6,FALSE)</f>
        <v>heat</v>
      </c>
      <c r="D4156" s="4">
        <f>VLOOKUP(EB[[#This Row],[product]],Carriers[],4,FALSE)</f>
        <v>1</v>
      </c>
      <c r="E4156" s="4">
        <f>VLOOKUP(EB[[#This Row],[indic_nrg]],Indicators[],4,FALSE)</f>
        <v>0</v>
      </c>
      <c r="F4156" s="4">
        <f>IFERROR(VLOOKUP(EB[[#This Row],[Source_carrier]],KS_DB[[product]:[KS]],6,FALSE),0)</f>
        <v>0</v>
      </c>
      <c r="G4156" s="4" t="s">
        <v>34</v>
      </c>
      <c r="H4156" s="4" t="s">
        <v>681</v>
      </c>
      <c r="I4156" s="4" t="s">
        <v>97</v>
      </c>
      <c r="J4156" s="4" t="s">
        <v>37</v>
      </c>
      <c r="K4156" s="4" t="s">
        <v>682</v>
      </c>
      <c r="L4156" s="4" t="s">
        <v>39</v>
      </c>
      <c r="M4156" s="4" t="s">
        <v>98</v>
      </c>
      <c r="N4156" s="4" t="s">
        <v>41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  <c r="Y4156" s="4">
        <v>0</v>
      </c>
      <c r="Z4156" s="4">
        <v>0</v>
      </c>
      <c r="AA4156" s="4">
        <v>0</v>
      </c>
      <c r="AB4156" s="4">
        <v>2</v>
      </c>
      <c r="AC4156" s="4">
        <v>25</v>
      </c>
      <c r="AD4156" s="4">
        <v>2</v>
      </c>
      <c r="AE4156" s="4">
        <v>2</v>
      </c>
      <c r="AF4156" s="4">
        <v>2</v>
      </c>
      <c r="AG4156" s="4">
        <v>4</v>
      </c>
      <c r="AH4156" s="4">
        <v>1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</row>
    <row r="4157" spans="1:40" ht="15" customHeight="1" x14ac:dyDescent="0.25">
      <c r="A4157" s="4" t="str">
        <f>EB[[#This Row],[unit]] &amp; "#" &amp; EB[[#This Row],[indic_nrg]] &amp; "#" &amp; EB[[#This Row],[product]] &amp; "#" &amp; EB[[#This Row],[geo]]</f>
        <v>TJ#B_102040#5500#CZ</v>
      </c>
      <c r="B4157" s="4" t="str">
        <f>VLOOKUP(EB[[#This Row],[product]],KS_DB[[product]:[KS]],5,FALSE)</f>
        <v>RES</v>
      </c>
      <c r="C4157" s="4" t="str">
        <f>VLOOKUP(EB[[#This Row],[product]],KS_DB[[product]:[KS]],6,FALSE)</f>
        <v>RES</v>
      </c>
      <c r="D4157" s="4">
        <f>VLOOKUP(EB[[#This Row],[product]],Carriers[],4,FALSE)</f>
        <v>0</v>
      </c>
      <c r="E4157" s="4">
        <f>VLOOKUP(EB[[#This Row],[indic_nrg]],Indicators[],4,FALSE)</f>
        <v>0</v>
      </c>
      <c r="F4157" s="4">
        <f>IFERROR(VLOOKUP(EB[[#This Row],[Source_carrier]],KS_DB[[product]:[KS]],6,FALSE),0)</f>
        <v>0</v>
      </c>
      <c r="G4157" s="4" t="s">
        <v>34</v>
      </c>
      <c r="H4157" s="4" t="s">
        <v>681</v>
      </c>
      <c r="I4157" s="4" t="s">
        <v>99</v>
      </c>
      <c r="J4157" s="4" t="s">
        <v>37</v>
      </c>
      <c r="K4157" s="4" t="s">
        <v>682</v>
      </c>
      <c r="L4157" s="4" t="s">
        <v>39</v>
      </c>
      <c r="M4157" s="4" t="s">
        <v>100</v>
      </c>
      <c r="N4157" s="4" t="s">
        <v>41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</v>
      </c>
      <c r="Y4157" s="4">
        <v>0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</row>
    <row r="4158" spans="1:40" ht="15" customHeight="1" x14ac:dyDescent="0.25">
      <c r="A4158" s="4" t="str">
        <f>EB[[#This Row],[unit]] &amp; "#" &amp; EB[[#This Row],[indic_nrg]] &amp; "#" &amp; EB[[#This Row],[product]] &amp; "#" &amp; EB[[#This Row],[geo]]</f>
        <v>TJ#B_102040#5532#CZ</v>
      </c>
      <c r="B4158" s="4" t="str">
        <f>VLOOKUP(EB[[#This Row],[product]],KS_DB[[product]:[KS]],5,FALSE)</f>
        <v>RES</v>
      </c>
      <c r="C4158" s="4" t="str">
        <f>VLOOKUP(EB[[#This Row],[product]],KS_DB[[product]:[KS]],6,FALSE)</f>
        <v>RES</v>
      </c>
      <c r="D4158" s="4">
        <f>VLOOKUP(EB[[#This Row],[product]],Carriers[],4,FALSE)</f>
        <v>1</v>
      </c>
      <c r="E4158" s="4">
        <f>VLOOKUP(EB[[#This Row],[indic_nrg]],Indicators[],4,FALSE)</f>
        <v>0</v>
      </c>
      <c r="F4158" s="4">
        <f>IFERROR(VLOOKUP(EB[[#This Row],[Source_carrier]],KS_DB[[product]:[KS]],6,FALSE),0)</f>
        <v>0</v>
      </c>
      <c r="G4158" s="4" t="s">
        <v>34</v>
      </c>
      <c r="H4158" s="4" t="s">
        <v>681</v>
      </c>
      <c r="I4158" s="4" t="s">
        <v>101</v>
      </c>
      <c r="J4158" s="4" t="s">
        <v>37</v>
      </c>
      <c r="K4158" s="4" t="s">
        <v>682</v>
      </c>
      <c r="L4158" s="4" t="s">
        <v>39</v>
      </c>
      <c r="M4158" s="4" t="s">
        <v>102</v>
      </c>
      <c r="N4158" s="4" t="s">
        <v>41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</v>
      </c>
      <c r="Y4158" s="4">
        <v>0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</row>
    <row r="4159" spans="1:40" ht="15" customHeight="1" x14ac:dyDescent="0.25">
      <c r="A4159" s="4" t="str">
        <f>EB[[#This Row],[unit]] &amp; "#" &amp; EB[[#This Row],[indic_nrg]] &amp; "#" &amp; EB[[#This Row],[product]] &amp; "#" &amp; EB[[#This Row],[geo]]</f>
        <v>TJ#B_102040#5540#CZ</v>
      </c>
      <c r="B4159" s="4" t="str">
        <f>VLOOKUP(EB[[#This Row],[product]],KS_DB[[product]:[KS]],5,FALSE)</f>
        <v>biomass</v>
      </c>
      <c r="C4159" s="4" t="str">
        <f>VLOOKUP(EB[[#This Row],[product]],KS_DB[[product]:[KS]],6,FALSE)</f>
        <v>biomass</v>
      </c>
      <c r="D4159" s="4">
        <f>VLOOKUP(EB[[#This Row],[product]],Carriers[],4,FALSE)</f>
        <v>0</v>
      </c>
      <c r="E4159" s="4">
        <f>VLOOKUP(EB[[#This Row],[indic_nrg]],Indicators[],4,FALSE)</f>
        <v>0</v>
      </c>
      <c r="F4159" s="4">
        <f>IFERROR(VLOOKUP(EB[[#This Row],[Source_carrier]],KS_DB[[product]:[KS]],6,FALSE),0)</f>
        <v>0</v>
      </c>
      <c r="G4159" s="4" t="s">
        <v>34</v>
      </c>
      <c r="H4159" s="4" t="s">
        <v>681</v>
      </c>
      <c r="I4159" s="4" t="s">
        <v>103</v>
      </c>
      <c r="J4159" s="4" t="s">
        <v>37</v>
      </c>
      <c r="K4159" s="4" t="s">
        <v>682</v>
      </c>
      <c r="L4159" s="4" t="s">
        <v>39</v>
      </c>
      <c r="M4159" s="4" t="s">
        <v>104</v>
      </c>
      <c r="N4159" s="4" t="s">
        <v>41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</v>
      </c>
      <c r="Y4159" s="4">
        <v>0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</row>
    <row r="4160" spans="1:40" ht="15" customHeight="1" x14ac:dyDescent="0.25">
      <c r="A4160" s="4" t="str">
        <f>EB[[#This Row],[unit]] &amp; "#" &amp; EB[[#This Row],[indic_nrg]] &amp; "#" &amp; EB[[#This Row],[product]] &amp; "#" &amp; EB[[#This Row],[geo]]</f>
        <v>TJ#B_102040#5541#CZ</v>
      </c>
      <c r="B4160" s="4" t="str">
        <f>VLOOKUP(EB[[#This Row],[product]],KS_DB[[product]:[KS]],5,FALSE)</f>
        <v>biomass</v>
      </c>
      <c r="C4160" s="4" t="str">
        <f>VLOOKUP(EB[[#This Row],[product]],KS_DB[[product]:[KS]],6,FALSE)</f>
        <v>biomass</v>
      </c>
      <c r="D4160" s="4">
        <f>VLOOKUP(EB[[#This Row],[product]],Carriers[],4,FALSE)</f>
        <v>1</v>
      </c>
      <c r="E4160" s="4">
        <f>VLOOKUP(EB[[#This Row],[indic_nrg]],Indicators[],4,FALSE)</f>
        <v>0</v>
      </c>
      <c r="F4160" s="4">
        <f>IFERROR(VLOOKUP(EB[[#This Row],[Source_carrier]],KS_DB[[product]:[KS]],6,FALSE),0)</f>
        <v>0</v>
      </c>
      <c r="G4160" s="4" t="s">
        <v>34</v>
      </c>
      <c r="H4160" s="4" t="s">
        <v>681</v>
      </c>
      <c r="I4160" s="4" t="s">
        <v>105</v>
      </c>
      <c r="J4160" s="4" t="s">
        <v>37</v>
      </c>
      <c r="K4160" s="4" t="s">
        <v>682</v>
      </c>
      <c r="L4160" s="4" t="s">
        <v>39</v>
      </c>
      <c r="M4160" s="4" t="s">
        <v>106</v>
      </c>
      <c r="N4160" s="4" t="s">
        <v>41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</v>
      </c>
      <c r="Y4160" s="4">
        <v>0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</row>
    <row r="4161" spans="1:40" ht="15" customHeight="1" x14ac:dyDescent="0.25">
      <c r="A4161" s="4" t="str">
        <f>EB[[#This Row],[unit]] &amp; "#" &amp; EB[[#This Row],[indic_nrg]] &amp; "#" &amp; EB[[#This Row],[product]] &amp; "#" &amp; EB[[#This Row],[geo]]</f>
        <v>TJ#B_102040#5542#CZ</v>
      </c>
      <c r="B4161" s="4" t="str">
        <f>VLOOKUP(EB[[#This Row],[product]],KS_DB[[product]:[KS]],5,FALSE)</f>
        <v>biomass</v>
      </c>
      <c r="C4161" s="4" t="str">
        <f>VLOOKUP(EB[[#This Row],[product]],KS_DB[[product]:[KS]],6,FALSE)</f>
        <v>biomass</v>
      </c>
      <c r="D4161" s="4">
        <f>VLOOKUP(EB[[#This Row],[product]],Carriers[],4,FALSE)</f>
        <v>1</v>
      </c>
      <c r="E4161" s="4">
        <f>VLOOKUP(EB[[#This Row],[indic_nrg]],Indicators[],4,FALSE)</f>
        <v>0</v>
      </c>
      <c r="F4161" s="4">
        <f>IFERROR(VLOOKUP(EB[[#This Row],[Source_carrier]],KS_DB[[product]:[KS]],6,FALSE),0)</f>
        <v>0</v>
      </c>
      <c r="G4161" s="4" t="s">
        <v>34</v>
      </c>
      <c r="H4161" s="4" t="s">
        <v>681</v>
      </c>
      <c r="I4161" s="4" t="s">
        <v>107</v>
      </c>
      <c r="J4161" s="4" t="s">
        <v>37</v>
      </c>
      <c r="K4161" s="4" t="s">
        <v>682</v>
      </c>
      <c r="L4161" s="4" t="s">
        <v>39</v>
      </c>
      <c r="M4161" s="4" t="s">
        <v>108</v>
      </c>
      <c r="N4161" s="4" t="s">
        <v>41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</v>
      </c>
      <c r="Y4161" s="4">
        <v>0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</row>
    <row r="4162" spans="1:40" ht="15" customHeight="1" x14ac:dyDescent="0.25">
      <c r="A4162" s="4" t="str">
        <f>EB[[#This Row],[unit]] &amp; "#" &amp; EB[[#This Row],[indic_nrg]] &amp; "#" &amp; EB[[#This Row],[product]] &amp; "#" &amp; EB[[#This Row],[geo]]</f>
        <v>TJ#B_102040#55431#CZ</v>
      </c>
      <c r="B4162" s="4" t="str">
        <f>VLOOKUP(EB[[#This Row],[product]],KS_DB[[product]:[KS]],5,FALSE)</f>
        <v>biomass</v>
      </c>
      <c r="C4162" s="4" t="str">
        <f>VLOOKUP(EB[[#This Row],[product]],KS_DB[[product]:[KS]],6,FALSE)</f>
        <v>biomass</v>
      </c>
      <c r="D4162" s="4">
        <f>VLOOKUP(EB[[#This Row],[product]],Carriers[],4,FALSE)</f>
        <v>1</v>
      </c>
      <c r="E4162" s="4">
        <f>VLOOKUP(EB[[#This Row],[indic_nrg]],Indicators[],4,FALSE)</f>
        <v>0</v>
      </c>
      <c r="F4162" s="4">
        <f>IFERROR(VLOOKUP(EB[[#This Row],[Source_carrier]],KS_DB[[product]:[KS]],6,FALSE),0)</f>
        <v>0</v>
      </c>
      <c r="G4162" s="4" t="s">
        <v>34</v>
      </c>
      <c r="H4162" s="4" t="s">
        <v>681</v>
      </c>
      <c r="I4162" s="4" t="s">
        <v>109</v>
      </c>
      <c r="J4162" s="4" t="s">
        <v>37</v>
      </c>
      <c r="K4162" s="4" t="s">
        <v>682</v>
      </c>
      <c r="L4162" s="4" t="s">
        <v>39</v>
      </c>
      <c r="M4162" s="4" t="s">
        <v>110</v>
      </c>
      <c r="N4162" s="4" t="s">
        <v>41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</v>
      </c>
      <c r="Y4162" s="4">
        <v>0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</row>
    <row r="4163" spans="1:40" ht="15" customHeight="1" x14ac:dyDescent="0.25">
      <c r="A4163" s="4" t="str">
        <f>EB[[#This Row],[unit]] &amp; "#" &amp; EB[[#This Row],[indic_nrg]] &amp; "#" &amp; EB[[#This Row],[product]] &amp; "#" &amp; EB[[#This Row],[geo]]</f>
        <v>TJ#B_102040#55432#CZ</v>
      </c>
      <c r="B4163" s="4" t="str">
        <f>VLOOKUP(EB[[#This Row],[product]],KS_DB[[product]:[KS]],5,FALSE)</f>
        <v>biomass</v>
      </c>
      <c r="C4163" s="4" t="str">
        <f>VLOOKUP(EB[[#This Row],[product]],KS_DB[[product]:[KS]],6,FALSE)</f>
        <v>biomass</v>
      </c>
      <c r="D4163" s="4">
        <f>VLOOKUP(EB[[#This Row],[product]],Carriers[],4,FALSE)</f>
        <v>1</v>
      </c>
      <c r="E4163" s="4">
        <f>VLOOKUP(EB[[#This Row],[indic_nrg]],Indicators[],4,FALSE)</f>
        <v>0</v>
      </c>
      <c r="F4163" s="4">
        <f>IFERROR(VLOOKUP(EB[[#This Row],[Source_carrier]],KS_DB[[product]:[KS]],6,FALSE),0)</f>
        <v>0</v>
      </c>
      <c r="G4163" s="4" t="s">
        <v>34</v>
      </c>
      <c r="H4163" s="4" t="s">
        <v>681</v>
      </c>
      <c r="I4163" s="4" t="s">
        <v>111</v>
      </c>
      <c r="J4163" s="4" t="s">
        <v>37</v>
      </c>
      <c r="K4163" s="4" t="s">
        <v>682</v>
      </c>
      <c r="L4163" s="4" t="s">
        <v>39</v>
      </c>
      <c r="M4163" s="4" t="s">
        <v>112</v>
      </c>
      <c r="N4163" s="4" t="s">
        <v>41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0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</row>
    <row r="4164" spans="1:40" ht="15" customHeight="1" x14ac:dyDescent="0.25">
      <c r="A4164" s="4" t="str">
        <f>EB[[#This Row],[unit]] &amp; "#" &amp; EB[[#This Row],[indic_nrg]] &amp; "#" &amp; EB[[#This Row],[product]] &amp; "#" &amp; EB[[#This Row],[geo]]</f>
        <v>TJ#B_102040#5544#CZ</v>
      </c>
      <c r="B4164" s="4" t="str">
        <f>VLOOKUP(EB[[#This Row],[product]],KS_DB[[product]:[KS]],5,FALSE)</f>
        <v>biomass</v>
      </c>
      <c r="C4164" s="4" t="str">
        <f>VLOOKUP(EB[[#This Row],[product]],KS_DB[[product]:[KS]],6,FALSE)</f>
        <v>biomass</v>
      </c>
      <c r="D4164" s="4">
        <f>VLOOKUP(EB[[#This Row],[product]],Carriers[],4,FALSE)</f>
        <v>1</v>
      </c>
      <c r="E4164" s="4">
        <f>VLOOKUP(EB[[#This Row],[indic_nrg]],Indicators[],4,FALSE)</f>
        <v>0</v>
      </c>
      <c r="F4164" s="4">
        <f>IFERROR(VLOOKUP(EB[[#This Row],[Source_carrier]],KS_DB[[product]:[KS]],6,FALSE),0)</f>
        <v>0</v>
      </c>
      <c r="G4164" s="4" t="s">
        <v>34</v>
      </c>
      <c r="H4164" s="4" t="s">
        <v>681</v>
      </c>
      <c r="I4164" s="4" t="s">
        <v>113</v>
      </c>
      <c r="J4164" s="4" t="s">
        <v>37</v>
      </c>
      <c r="K4164" s="4" t="s">
        <v>682</v>
      </c>
      <c r="L4164" s="4" t="s">
        <v>39</v>
      </c>
      <c r="M4164" s="4" t="s">
        <v>114</v>
      </c>
      <c r="N4164" s="4" t="s">
        <v>41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</v>
      </c>
      <c r="Y4164" s="4">
        <v>0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</row>
    <row r="4165" spans="1:40" ht="15" customHeight="1" x14ac:dyDescent="0.25">
      <c r="A4165" s="4" t="str">
        <f>EB[[#This Row],[unit]] &amp; "#" &amp; EB[[#This Row],[indic_nrg]] &amp; "#" &amp; EB[[#This Row],[product]] &amp; "#" &amp; EB[[#This Row],[geo]]</f>
        <v>TJ#B_102040#5545#CZ</v>
      </c>
      <c r="B4165" s="4" t="str">
        <f>VLOOKUP(EB[[#This Row],[product]],KS_DB[[product]:[KS]],5,FALSE)</f>
        <v>biomass</v>
      </c>
      <c r="C4165" s="4" t="str">
        <f>VLOOKUP(EB[[#This Row],[product]],KS_DB[[product]:[KS]],6,FALSE)</f>
        <v>biomass</v>
      </c>
      <c r="D4165" s="4">
        <f>VLOOKUP(EB[[#This Row],[product]],Carriers[],4,FALSE)</f>
        <v>0</v>
      </c>
      <c r="E4165" s="4">
        <f>VLOOKUP(EB[[#This Row],[indic_nrg]],Indicators[],4,FALSE)</f>
        <v>0</v>
      </c>
      <c r="F4165" s="4">
        <f>IFERROR(VLOOKUP(EB[[#This Row],[Source_carrier]],KS_DB[[product]:[KS]],6,FALSE),0)</f>
        <v>0</v>
      </c>
      <c r="G4165" s="4" t="s">
        <v>34</v>
      </c>
      <c r="H4165" s="4" t="s">
        <v>681</v>
      </c>
      <c r="I4165" s="4" t="s">
        <v>115</v>
      </c>
      <c r="J4165" s="4" t="s">
        <v>37</v>
      </c>
      <c r="K4165" s="4" t="s">
        <v>682</v>
      </c>
      <c r="L4165" s="4" t="s">
        <v>39</v>
      </c>
      <c r="M4165" s="4" t="s">
        <v>116</v>
      </c>
      <c r="N4165" s="4" t="s">
        <v>41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</v>
      </c>
      <c r="Y4165" s="4">
        <v>0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</row>
    <row r="4166" spans="1:40" ht="15" customHeight="1" x14ac:dyDescent="0.25">
      <c r="A4166" s="4" t="str">
        <f>EB[[#This Row],[unit]] &amp; "#" &amp; EB[[#This Row],[indic_nrg]] &amp; "#" &amp; EB[[#This Row],[product]] &amp; "#" &amp; EB[[#This Row],[geo]]</f>
        <v>TJ#B_102040#5546#CZ</v>
      </c>
      <c r="B4166" s="4" t="str">
        <f>VLOOKUP(EB[[#This Row],[product]],KS_DB[[product]:[KS]],5,FALSE)</f>
        <v>biomass</v>
      </c>
      <c r="C4166" s="4" t="str">
        <f>VLOOKUP(EB[[#This Row],[product]],KS_DB[[product]:[KS]],6,FALSE)</f>
        <v>biomass</v>
      </c>
      <c r="D4166" s="4">
        <f>VLOOKUP(EB[[#This Row],[product]],Carriers[],4,FALSE)</f>
        <v>1</v>
      </c>
      <c r="E4166" s="4">
        <f>VLOOKUP(EB[[#This Row],[indic_nrg]],Indicators[],4,FALSE)</f>
        <v>0</v>
      </c>
      <c r="F4166" s="4">
        <f>IFERROR(VLOOKUP(EB[[#This Row],[Source_carrier]],KS_DB[[product]:[KS]],6,FALSE),0)</f>
        <v>0</v>
      </c>
      <c r="G4166" s="4" t="s">
        <v>34</v>
      </c>
      <c r="H4166" s="4" t="s">
        <v>681</v>
      </c>
      <c r="I4166" s="4" t="s">
        <v>117</v>
      </c>
      <c r="J4166" s="4" t="s">
        <v>37</v>
      </c>
      <c r="K4166" s="4" t="s">
        <v>682</v>
      </c>
      <c r="L4166" s="4" t="s">
        <v>39</v>
      </c>
      <c r="M4166" s="4" t="s">
        <v>118</v>
      </c>
      <c r="N4166" s="4" t="s">
        <v>41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  <c r="Y4166" s="4">
        <v>0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</row>
    <row r="4167" spans="1:40" ht="15" customHeight="1" x14ac:dyDescent="0.25">
      <c r="A4167" s="4" t="str">
        <f>EB[[#This Row],[unit]] &amp; "#" &amp; EB[[#This Row],[indic_nrg]] &amp; "#" &amp; EB[[#This Row],[product]] &amp; "#" &amp; EB[[#This Row],[geo]]</f>
        <v>TJ#B_102040#5547#CZ</v>
      </c>
      <c r="B4167" s="4" t="str">
        <f>VLOOKUP(EB[[#This Row],[product]],KS_DB[[product]:[KS]],5,FALSE)</f>
        <v>biomass</v>
      </c>
      <c r="C4167" s="4" t="str">
        <f>VLOOKUP(EB[[#This Row],[product]],KS_DB[[product]:[KS]],6,FALSE)</f>
        <v>biomass</v>
      </c>
      <c r="D4167" s="4">
        <f>VLOOKUP(EB[[#This Row],[product]],Carriers[],4,FALSE)</f>
        <v>1</v>
      </c>
      <c r="E4167" s="4">
        <f>VLOOKUP(EB[[#This Row],[indic_nrg]],Indicators[],4,FALSE)</f>
        <v>0</v>
      </c>
      <c r="F4167" s="4">
        <f>IFERROR(VLOOKUP(EB[[#This Row],[Source_carrier]],KS_DB[[product]:[KS]],6,FALSE),0)</f>
        <v>0</v>
      </c>
      <c r="G4167" s="4" t="s">
        <v>34</v>
      </c>
      <c r="H4167" s="4" t="s">
        <v>681</v>
      </c>
      <c r="I4167" s="4" t="s">
        <v>119</v>
      </c>
      <c r="J4167" s="4" t="s">
        <v>37</v>
      </c>
      <c r="K4167" s="4" t="s">
        <v>682</v>
      </c>
      <c r="L4167" s="4" t="s">
        <v>39</v>
      </c>
      <c r="M4167" s="4" t="s">
        <v>120</v>
      </c>
      <c r="N4167" s="4" t="s">
        <v>41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  <c r="Y4167" s="4">
        <v>0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</row>
    <row r="4168" spans="1:40" ht="15" customHeight="1" x14ac:dyDescent="0.25">
      <c r="A4168" s="4" t="str">
        <f>EB[[#This Row],[unit]] &amp; "#" &amp; EB[[#This Row],[indic_nrg]] &amp; "#" &amp; EB[[#This Row],[product]] &amp; "#" &amp; EB[[#This Row],[geo]]</f>
        <v>TJ#B_102040#5548#CZ</v>
      </c>
      <c r="B4168" s="4" t="str">
        <f>VLOOKUP(EB[[#This Row],[product]],KS_DB[[product]:[KS]],5,FALSE)</f>
        <v>biomass</v>
      </c>
      <c r="C4168" s="4" t="str">
        <f>VLOOKUP(EB[[#This Row],[product]],KS_DB[[product]:[KS]],6,FALSE)</f>
        <v>biomass</v>
      </c>
      <c r="D4168" s="4">
        <f>VLOOKUP(EB[[#This Row],[product]],Carriers[],4,FALSE)</f>
        <v>1</v>
      </c>
      <c r="E4168" s="4">
        <f>VLOOKUP(EB[[#This Row],[indic_nrg]],Indicators[],4,FALSE)</f>
        <v>0</v>
      </c>
      <c r="F4168" s="4">
        <f>IFERROR(VLOOKUP(EB[[#This Row],[Source_carrier]],KS_DB[[product]:[KS]],6,FALSE),0)</f>
        <v>0</v>
      </c>
      <c r="G4168" s="4" t="s">
        <v>34</v>
      </c>
      <c r="H4168" s="4" t="s">
        <v>681</v>
      </c>
      <c r="I4168" s="4" t="s">
        <v>121</v>
      </c>
      <c r="J4168" s="4" t="s">
        <v>37</v>
      </c>
      <c r="K4168" s="4" t="s">
        <v>682</v>
      </c>
      <c r="L4168" s="4" t="s">
        <v>39</v>
      </c>
      <c r="M4168" s="4" t="s">
        <v>122</v>
      </c>
      <c r="N4168" s="4" t="s">
        <v>41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  <c r="Y4168" s="4">
        <v>0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</row>
    <row r="4169" spans="1:40" ht="15" customHeight="1" x14ac:dyDescent="0.25">
      <c r="A4169" s="4" t="str">
        <f>EB[[#This Row],[unit]] &amp; "#" &amp; EB[[#This Row],[indic_nrg]] &amp; "#" &amp; EB[[#This Row],[product]] &amp; "#" &amp; EB[[#This Row],[geo]]</f>
        <v>TJ#B_102040#5549#CZ</v>
      </c>
      <c r="B4169" s="4" t="str">
        <f>VLOOKUP(EB[[#This Row],[product]],KS_DB[[product]:[KS]],5,FALSE)</f>
        <v>biomass</v>
      </c>
      <c r="C4169" s="4" t="str">
        <f>VLOOKUP(EB[[#This Row],[product]],KS_DB[[product]:[KS]],6,FALSE)</f>
        <v>biomass</v>
      </c>
      <c r="D4169" s="4">
        <f>VLOOKUP(EB[[#This Row],[product]],Carriers[],4,FALSE)</f>
        <v>1</v>
      </c>
      <c r="E4169" s="4">
        <f>VLOOKUP(EB[[#This Row],[indic_nrg]],Indicators[],4,FALSE)</f>
        <v>0</v>
      </c>
      <c r="F4169" s="4">
        <f>IFERROR(VLOOKUP(EB[[#This Row],[Source_carrier]],KS_DB[[product]:[KS]],6,FALSE),0)</f>
        <v>0</v>
      </c>
      <c r="G4169" s="4" t="s">
        <v>34</v>
      </c>
      <c r="H4169" s="4" t="s">
        <v>681</v>
      </c>
      <c r="I4169" s="4" t="s">
        <v>123</v>
      </c>
      <c r="J4169" s="4" t="s">
        <v>37</v>
      </c>
      <c r="K4169" s="4" t="s">
        <v>682</v>
      </c>
      <c r="L4169" s="4" t="s">
        <v>39</v>
      </c>
      <c r="M4169" s="4" t="s">
        <v>124</v>
      </c>
      <c r="N4169" s="4" t="s">
        <v>41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</v>
      </c>
      <c r="Y4169" s="4">
        <v>0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</row>
    <row r="4170" spans="1:40" ht="15" customHeight="1" x14ac:dyDescent="0.25">
      <c r="A4170" s="4" t="str">
        <f>EB[[#This Row],[unit]] &amp; "#" &amp; EB[[#This Row],[indic_nrg]] &amp; "#" &amp; EB[[#This Row],[product]] &amp; "#" &amp; EB[[#This Row],[geo]]</f>
        <v>TJ#B_102040#5550#CZ</v>
      </c>
      <c r="B4170" s="4" t="str">
        <f>VLOOKUP(EB[[#This Row],[product]],KS_DB[[product]:[KS]],5,FALSE)</f>
        <v>RES</v>
      </c>
      <c r="C4170" s="4" t="str">
        <f>VLOOKUP(EB[[#This Row],[product]],KS_DB[[product]:[KS]],6,FALSE)</f>
        <v>RES</v>
      </c>
      <c r="D4170" s="4">
        <f>VLOOKUP(EB[[#This Row],[product]],Carriers[],4,FALSE)</f>
        <v>1</v>
      </c>
      <c r="E4170" s="4">
        <f>VLOOKUP(EB[[#This Row],[indic_nrg]],Indicators[],4,FALSE)</f>
        <v>0</v>
      </c>
      <c r="F4170" s="4">
        <f>IFERROR(VLOOKUP(EB[[#This Row],[Source_carrier]],KS_DB[[product]:[KS]],6,FALSE),0)</f>
        <v>0</v>
      </c>
      <c r="G4170" s="4" t="s">
        <v>34</v>
      </c>
      <c r="H4170" s="4" t="s">
        <v>681</v>
      </c>
      <c r="I4170" s="4" t="s">
        <v>125</v>
      </c>
      <c r="J4170" s="4" t="s">
        <v>37</v>
      </c>
      <c r="K4170" s="4" t="s">
        <v>682</v>
      </c>
      <c r="L4170" s="4" t="s">
        <v>39</v>
      </c>
      <c r="M4170" s="4" t="s">
        <v>126</v>
      </c>
      <c r="N4170" s="4" t="s">
        <v>41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</v>
      </c>
      <c r="Y4170" s="4">
        <v>0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0</v>
      </c>
      <c r="AI4170" s="4">
        <v>0</v>
      </c>
      <c r="AJ4170" s="4">
        <v>0</v>
      </c>
      <c r="AK4170" s="4">
        <v>0</v>
      </c>
      <c r="AL4170" s="4">
        <v>0</v>
      </c>
      <c r="AM4170" s="4">
        <v>0</v>
      </c>
      <c r="AN4170" s="4">
        <v>0</v>
      </c>
    </row>
    <row r="4171" spans="1:40" ht="15" customHeight="1" x14ac:dyDescent="0.25">
      <c r="A4171" s="4" t="str">
        <f>EB[[#This Row],[unit]] &amp; "#" &amp; EB[[#This Row],[indic_nrg]] &amp; "#" &amp; EB[[#This Row],[product]] &amp; "#" &amp; EB[[#This Row],[geo]]</f>
        <v>TJ#B_102040#6000#CZ</v>
      </c>
      <c r="B4171" s="4" t="str">
        <f>VLOOKUP(EB[[#This Row],[product]],KS_DB[[product]:[KS]],5,FALSE)</f>
        <v>electricity</v>
      </c>
      <c r="C4171" s="4" t="str">
        <f>VLOOKUP(EB[[#This Row],[product]],KS_DB[[product]:[KS]],6,FALSE)</f>
        <v>electricity</v>
      </c>
      <c r="D4171" s="4">
        <f>VLOOKUP(EB[[#This Row],[product]],Carriers[],4,FALSE)</f>
        <v>1</v>
      </c>
      <c r="E4171" s="4">
        <f>VLOOKUP(EB[[#This Row],[indic_nrg]],Indicators[],4,FALSE)</f>
        <v>0</v>
      </c>
      <c r="F4171" s="4">
        <f>IFERROR(VLOOKUP(EB[[#This Row],[Source_carrier]],KS_DB[[product]:[KS]],6,FALSE),0)</f>
        <v>0</v>
      </c>
      <c r="G4171" s="4" t="s">
        <v>34</v>
      </c>
      <c r="H4171" s="4" t="s">
        <v>681</v>
      </c>
      <c r="I4171" s="4" t="s">
        <v>127</v>
      </c>
      <c r="J4171" s="4" t="s">
        <v>37</v>
      </c>
      <c r="K4171" s="4" t="s">
        <v>682</v>
      </c>
      <c r="L4171" s="4" t="s">
        <v>39</v>
      </c>
      <c r="M4171" s="4" t="s">
        <v>128</v>
      </c>
      <c r="N4171" s="4" t="s">
        <v>41</v>
      </c>
      <c r="O4171" s="4">
        <v>6890</v>
      </c>
      <c r="P4171" s="4">
        <v>7168</v>
      </c>
      <c r="Q4171" s="4">
        <v>7063</v>
      </c>
      <c r="R4171" s="4">
        <v>6815</v>
      </c>
      <c r="S4171" s="4">
        <v>6577</v>
      </c>
      <c r="T4171" s="4">
        <v>6055</v>
      </c>
      <c r="U4171" s="4">
        <v>7628</v>
      </c>
      <c r="V4171" s="4">
        <v>6826</v>
      </c>
      <c r="W4171" s="4">
        <v>5609</v>
      </c>
      <c r="X4171" s="4">
        <v>5670</v>
      </c>
      <c r="Y4171" s="4">
        <v>5580</v>
      </c>
      <c r="Z4171" s="4">
        <v>5684</v>
      </c>
      <c r="AA4171" s="4">
        <v>5299</v>
      </c>
      <c r="AB4171" s="4">
        <v>5278</v>
      </c>
      <c r="AC4171" s="4">
        <v>5321</v>
      </c>
      <c r="AD4171" s="4">
        <v>6084</v>
      </c>
      <c r="AE4171" s="4">
        <v>6448</v>
      </c>
      <c r="AF4171" s="4">
        <v>6703</v>
      </c>
      <c r="AG4171" s="4">
        <v>6804</v>
      </c>
      <c r="AH4171" s="4">
        <v>6390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</row>
    <row r="4172" spans="1:40" ht="15" customHeight="1" x14ac:dyDescent="0.25">
      <c r="A4172" s="4" t="str">
        <f>EB[[#This Row],[unit]] &amp; "#" &amp; EB[[#This Row],[indic_nrg]] &amp; "#" &amp; EB[[#This Row],[product]] &amp; "#" &amp; EB[[#This Row],[geo]]</f>
        <v>TJ#B_102040#7100#CZ</v>
      </c>
      <c r="B4172" s="4" t="str">
        <f>VLOOKUP(EB[[#This Row],[product]],KS_DB[[product]:[KS]],5,FALSE)</f>
        <v>other</v>
      </c>
      <c r="C4172" s="4" t="str">
        <f>VLOOKUP(EB[[#This Row],[product]],KS_DB[[product]:[KS]],6,FALSE)</f>
        <v>other</v>
      </c>
      <c r="D4172" s="4">
        <f>VLOOKUP(EB[[#This Row],[product]],Carriers[],4,FALSE)</f>
        <v>1</v>
      </c>
      <c r="E4172" s="4">
        <f>VLOOKUP(EB[[#This Row],[indic_nrg]],Indicators[],4,FALSE)</f>
        <v>0</v>
      </c>
      <c r="F4172" s="4">
        <f>IFERROR(VLOOKUP(EB[[#This Row],[Source_carrier]],KS_DB[[product]:[KS]],6,FALSE),0)</f>
        <v>0</v>
      </c>
      <c r="G4172" s="4" t="s">
        <v>34</v>
      </c>
      <c r="H4172" s="4" t="s">
        <v>681</v>
      </c>
      <c r="I4172" s="4" t="s">
        <v>129</v>
      </c>
      <c r="J4172" s="4" t="s">
        <v>37</v>
      </c>
      <c r="K4172" s="4" t="s">
        <v>682</v>
      </c>
      <c r="L4172" s="4" t="s">
        <v>39</v>
      </c>
      <c r="M4172" s="4" t="s">
        <v>130</v>
      </c>
      <c r="N4172" s="4" t="s">
        <v>41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</v>
      </c>
      <c r="Y4172" s="4">
        <v>0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</row>
    <row r="4173" spans="1:40" ht="15" customHeight="1" x14ac:dyDescent="0.25">
      <c r="A4173" s="4" t="str">
        <f>EB[[#This Row],[unit]] &amp; "#" &amp; EB[[#This Row],[indic_nrg]] &amp; "#" &amp; EB[[#This Row],[product]] &amp; "#" &amp; EB[[#This Row],[geo]]</f>
        <v>TJ#B_102040#7200#CZ</v>
      </c>
      <c r="B4173" s="4" t="str">
        <f>VLOOKUP(EB[[#This Row],[product]],KS_DB[[product]:[KS]],5,FALSE)</f>
        <v>other</v>
      </c>
      <c r="C4173" s="4" t="str">
        <f>VLOOKUP(EB[[#This Row],[product]],KS_DB[[product]:[KS]],6,FALSE)</f>
        <v>other</v>
      </c>
      <c r="D4173" s="4">
        <f>VLOOKUP(EB[[#This Row],[product]],Carriers[],4,FALSE)</f>
        <v>0</v>
      </c>
      <c r="E4173" s="4">
        <f>VLOOKUP(EB[[#This Row],[indic_nrg]],Indicators[],4,FALSE)</f>
        <v>0</v>
      </c>
      <c r="F4173" s="4">
        <f>IFERROR(VLOOKUP(EB[[#This Row],[Source_carrier]],KS_DB[[product]:[KS]],6,FALSE),0)</f>
        <v>0</v>
      </c>
      <c r="G4173" s="4" t="s">
        <v>34</v>
      </c>
      <c r="H4173" s="4" t="s">
        <v>681</v>
      </c>
      <c r="I4173" s="4" t="s">
        <v>131</v>
      </c>
      <c r="J4173" s="4" t="s">
        <v>37</v>
      </c>
      <c r="K4173" s="4" t="s">
        <v>682</v>
      </c>
      <c r="L4173" s="4" t="s">
        <v>39</v>
      </c>
      <c r="M4173" s="4" t="s">
        <v>132</v>
      </c>
      <c r="N4173" s="4" t="s">
        <v>41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</v>
      </c>
      <c r="Y4173" s="4">
        <v>0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</row>
    <row r="4174" spans="1:40" ht="15" customHeight="1" x14ac:dyDescent="0.25">
      <c r="A4174" s="4" t="str">
        <f>EB[[#This Row],[unit]] &amp; "#" &amp; EB[[#This Row],[indic_nrg]] &amp; "#" &amp; EB[[#This Row],[product]] &amp; "#" &amp; EB[[#This Row],[geo]]</f>
        <v>TJ#B_102200#0000#CZ</v>
      </c>
      <c r="B4174" s="4" t="str">
        <f>VLOOKUP(EB[[#This Row],[product]],KS_DB[[product]:[KS]],5,FALSE)</f>
        <v>all</v>
      </c>
      <c r="C4174" s="4" t="str">
        <f>VLOOKUP(EB[[#This Row],[product]],KS_DB[[product]:[KS]],6,FALSE)</f>
        <v>all</v>
      </c>
      <c r="D4174" s="4">
        <f>VLOOKUP(EB[[#This Row],[product]],Carriers[],4,FALSE)</f>
        <v>0</v>
      </c>
      <c r="E4174" s="4">
        <f>VLOOKUP(EB[[#This Row],[indic_nrg]],Indicators[],4,FALSE)</f>
        <v>0</v>
      </c>
      <c r="F4174" s="4">
        <f>IFERROR(VLOOKUP(EB[[#This Row],[Source_carrier]],KS_DB[[product]:[KS]],6,FALSE),0)</f>
        <v>0</v>
      </c>
      <c r="G4174" s="4" t="s">
        <v>34</v>
      </c>
      <c r="H4174" s="4" t="s">
        <v>683</v>
      </c>
      <c r="I4174" s="4" t="s">
        <v>36</v>
      </c>
      <c r="J4174" s="4" t="s">
        <v>37</v>
      </c>
      <c r="K4174" s="4" t="s">
        <v>684</v>
      </c>
      <c r="L4174" s="4" t="s">
        <v>39</v>
      </c>
      <c r="M4174" s="4" t="s">
        <v>40</v>
      </c>
      <c r="N4174" s="4" t="s">
        <v>41</v>
      </c>
      <c r="O4174" s="4">
        <v>76021</v>
      </c>
      <c r="P4174" s="4">
        <v>72397</v>
      </c>
      <c r="Q4174" s="4">
        <v>22748</v>
      </c>
      <c r="R4174" s="4">
        <v>-840</v>
      </c>
      <c r="S4174" s="4">
        <v>-14542</v>
      </c>
      <c r="T4174" s="4">
        <v>-22810</v>
      </c>
      <c r="U4174" s="4">
        <v>-24355</v>
      </c>
      <c r="V4174" s="4">
        <v>45517</v>
      </c>
      <c r="W4174" s="4">
        <v>34732</v>
      </c>
      <c r="X4174" s="4">
        <v>-5854</v>
      </c>
      <c r="Y4174" s="4">
        <v>14181</v>
      </c>
      <c r="Z4174" s="4">
        <v>19389</v>
      </c>
      <c r="AA4174" s="4">
        <v>30889</v>
      </c>
      <c r="AB4174" s="4">
        <v>15468</v>
      </c>
      <c r="AC4174" s="4">
        <v>6773</v>
      </c>
      <c r="AD4174" s="4">
        <v>11201</v>
      </c>
      <c r="AE4174" s="4">
        <v>27970</v>
      </c>
      <c r="AF4174" s="4">
        <v>32340</v>
      </c>
      <c r="AG4174" s="4">
        <v>13783</v>
      </c>
      <c r="AH4174" s="4">
        <v>-10887</v>
      </c>
      <c r="AI4174" s="4">
        <v>41765</v>
      </c>
      <c r="AJ4174" s="4">
        <v>9549</v>
      </c>
      <c r="AK4174" s="4">
        <v>-2936</v>
      </c>
      <c r="AL4174" s="4">
        <v>18406</v>
      </c>
      <c r="AM4174" s="4">
        <v>8685</v>
      </c>
      <c r="AN4174" s="4">
        <v>34131</v>
      </c>
    </row>
    <row r="4175" spans="1:40" ht="15" customHeight="1" x14ac:dyDescent="0.25">
      <c r="A4175" s="4" t="str">
        <f>EB[[#This Row],[unit]] &amp; "#" &amp; EB[[#This Row],[indic_nrg]] &amp; "#" &amp; EB[[#This Row],[product]] &amp; "#" &amp; EB[[#This Row],[geo]]</f>
        <v>TJ#B_102200#2000#CZ</v>
      </c>
      <c r="B4175" s="4" t="str">
        <f>VLOOKUP(EB[[#This Row],[product]],KS_DB[[product]:[KS]],5,FALSE)</f>
        <v>solid</v>
      </c>
      <c r="C4175" s="4" t="str">
        <f>VLOOKUP(EB[[#This Row],[product]],KS_DB[[product]:[KS]],6,FALSE)</f>
        <v>solid</v>
      </c>
      <c r="D4175" s="4">
        <f>VLOOKUP(EB[[#This Row],[product]],Carriers[],4,FALSE)</f>
        <v>0</v>
      </c>
      <c r="E4175" s="4">
        <f>VLOOKUP(EB[[#This Row],[indic_nrg]],Indicators[],4,FALSE)</f>
        <v>0</v>
      </c>
      <c r="F4175" s="4">
        <f>IFERROR(VLOOKUP(EB[[#This Row],[Source_carrier]],KS_DB[[product]:[KS]],6,FALSE),0)</f>
        <v>0</v>
      </c>
      <c r="G4175" s="4" t="s">
        <v>34</v>
      </c>
      <c r="H4175" s="4" t="s">
        <v>683</v>
      </c>
      <c r="I4175" s="4" t="s">
        <v>18</v>
      </c>
      <c r="J4175" s="4" t="s">
        <v>37</v>
      </c>
      <c r="K4175" s="4" t="s">
        <v>684</v>
      </c>
      <c r="L4175" s="4" t="s">
        <v>39</v>
      </c>
      <c r="M4175" s="4" t="s">
        <v>42</v>
      </c>
      <c r="N4175" s="4" t="s">
        <v>41</v>
      </c>
      <c r="O4175" s="4">
        <v>76021</v>
      </c>
      <c r="P4175" s="4">
        <v>72397</v>
      </c>
      <c r="Q4175" s="4">
        <v>22607</v>
      </c>
      <c r="R4175" s="4">
        <v>-878</v>
      </c>
      <c r="S4175" s="4">
        <v>-14896</v>
      </c>
      <c r="T4175" s="4">
        <v>-23980</v>
      </c>
      <c r="U4175" s="4">
        <v>-26433</v>
      </c>
      <c r="V4175" s="4">
        <v>48330</v>
      </c>
      <c r="W4175" s="4">
        <v>35745</v>
      </c>
      <c r="X4175" s="4">
        <v>-5978</v>
      </c>
      <c r="Y4175" s="4">
        <v>16668</v>
      </c>
      <c r="Z4175" s="4">
        <v>19584</v>
      </c>
      <c r="AA4175" s="4">
        <v>19425</v>
      </c>
      <c r="AB4175" s="4">
        <v>15680</v>
      </c>
      <c r="AC4175" s="4">
        <v>10576</v>
      </c>
      <c r="AD4175" s="4">
        <v>13692</v>
      </c>
      <c r="AE4175" s="4">
        <v>28401</v>
      </c>
      <c r="AF4175" s="4">
        <v>28663</v>
      </c>
      <c r="AG4175" s="4">
        <v>10323</v>
      </c>
      <c r="AH4175" s="4">
        <v>-13358</v>
      </c>
      <c r="AI4175" s="4">
        <v>15792</v>
      </c>
      <c r="AJ4175" s="4">
        <v>12844</v>
      </c>
      <c r="AK4175" s="4">
        <v>-6700</v>
      </c>
      <c r="AL4175" s="4">
        <v>10056</v>
      </c>
      <c r="AM4175" s="4">
        <v>1106</v>
      </c>
      <c r="AN4175" s="4">
        <v>28015</v>
      </c>
    </row>
    <row r="4176" spans="1:40" ht="15" customHeight="1" x14ac:dyDescent="0.25">
      <c r="A4176" s="4" t="str">
        <f>EB[[#This Row],[unit]] &amp; "#" &amp; EB[[#This Row],[indic_nrg]] &amp; "#" &amp; EB[[#This Row],[product]] &amp; "#" &amp; EB[[#This Row],[geo]]</f>
        <v>TJ#B_102200#2100#CZ</v>
      </c>
      <c r="B4176" s="4" t="str">
        <f>VLOOKUP(EB[[#This Row],[product]],KS_DB[[product]:[KS]],5,FALSE)</f>
        <v>solid</v>
      </c>
      <c r="C4176" s="4" t="str">
        <f>VLOOKUP(EB[[#This Row],[product]],KS_DB[[product]:[KS]],6,FALSE)</f>
        <v>solid</v>
      </c>
      <c r="D4176" s="4">
        <f>VLOOKUP(EB[[#This Row],[product]],Carriers[],4,FALSE)</f>
        <v>0</v>
      </c>
      <c r="E4176" s="4">
        <f>VLOOKUP(EB[[#This Row],[indic_nrg]],Indicators[],4,FALSE)</f>
        <v>0</v>
      </c>
      <c r="F4176" s="4">
        <f>IFERROR(VLOOKUP(EB[[#This Row],[Source_carrier]],KS_DB[[product]:[KS]],6,FALSE),0)</f>
        <v>0</v>
      </c>
      <c r="G4176" s="4" t="s">
        <v>34</v>
      </c>
      <c r="H4176" s="4" t="s">
        <v>683</v>
      </c>
      <c r="I4176" s="4" t="s">
        <v>43</v>
      </c>
      <c r="J4176" s="4" t="s">
        <v>37</v>
      </c>
      <c r="K4176" s="4" t="s">
        <v>684</v>
      </c>
      <c r="L4176" s="4" t="s">
        <v>39</v>
      </c>
      <c r="M4176" s="4" t="s">
        <v>44</v>
      </c>
      <c r="N4176" s="4" t="s">
        <v>41</v>
      </c>
      <c r="O4176" s="4">
        <v>-2416</v>
      </c>
      <c r="P4176" s="4">
        <v>10798</v>
      </c>
      <c r="Q4176" s="4">
        <v>-2697</v>
      </c>
      <c r="R4176" s="4">
        <v>-1212</v>
      </c>
      <c r="S4176" s="4">
        <v>-4054</v>
      </c>
      <c r="T4176" s="4">
        <v>-4034</v>
      </c>
      <c r="U4176" s="4">
        <v>5809</v>
      </c>
      <c r="V4176" s="4">
        <v>34350</v>
      </c>
      <c r="W4176" s="4">
        <v>23286</v>
      </c>
      <c r="X4176" s="4">
        <v>10907</v>
      </c>
      <c r="Y4176" s="4">
        <v>12013</v>
      </c>
      <c r="Z4176" s="4">
        <v>13700</v>
      </c>
      <c r="AA4176" s="4">
        <v>12681</v>
      </c>
      <c r="AB4176" s="4">
        <v>4091</v>
      </c>
      <c r="AC4176" s="4">
        <v>7913</v>
      </c>
      <c r="AD4176" s="4">
        <v>2728</v>
      </c>
      <c r="AE4176" s="4">
        <v>21561</v>
      </c>
      <c r="AF4176" s="4">
        <v>8032</v>
      </c>
      <c r="AG4176" s="4">
        <v>19399</v>
      </c>
      <c r="AH4176" s="4">
        <v>-20470</v>
      </c>
      <c r="AI4176" s="4">
        <v>11429</v>
      </c>
      <c r="AJ4176" s="4">
        <v>20964</v>
      </c>
      <c r="AK4176" s="4">
        <v>2119</v>
      </c>
      <c r="AL4176" s="4">
        <v>20960</v>
      </c>
      <c r="AM4176" s="4">
        <v>2494</v>
      </c>
      <c r="AN4176" s="4">
        <v>16633</v>
      </c>
    </row>
    <row r="4177" spans="1:40" ht="15" customHeight="1" x14ac:dyDescent="0.25">
      <c r="A4177" s="4" t="str">
        <f>EB[[#This Row],[unit]] &amp; "#" &amp; EB[[#This Row],[indic_nrg]] &amp; "#" &amp; EB[[#This Row],[product]] &amp; "#" &amp; EB[[#This Row],[geo]]</f>
        <v>TJ#B_102200#2112#CZ</v>
      </c>
      <c r="B4177" s="4" t="str">
        <f>VLOOKUP(EB[[#This Row],[product]],KS_DB[[product]:[KS]],5,FALSE)</f>
        <v>solid</v>
      </c>
      <c r="C4177" s="4" t="str">
        <f>VLOOKUP(EB[[#This Row],[product]],KS_DB[[product]:[KS]],6,FALSE)</f>
        <v>solid</v>
      </c>
      <c r="D4177" s="4">
        <f>VLOOKUP(EB[[#This Row],[product]],Carriers[],4,FALSE)</f>
        <v>1</v>
      </c>
      <c r="E4177" s="4">
        <f>VLOOKUP(EB[[#This Row],[indic_nrg]],Indicators[],4,FALSE)</f>
        <v>0</v>
      </c>
      <c r="F4177" s="4">
        <f>IFERROR(VLOOKUP(EB[[#This Row],[Source_carrier]],KS_DB[[product]:[KS]],6,FALSE),0)</f>
        <v>0</v>
      </c>
      <c r="G4177" s="4" t="s">
        <v>34</v>
      </c>
      <c r="H4177" s="4" t="s">
        <v>683</v>
      </c>
      <c r="I4177" s="4" t="s">
        <v>45</v>
      </c>
      <c r="J4177" s="4" t="s">
        <v>37</v>
      </c>
      <c r="K4177" s="4" t="s">
        <v>684</v>
      </c>
      <c r="L4177" s="4" t="s">
        <v>39</v>
      </c>
      <c r="M4177" s="4" t="s">
        <v>46</v>
      </c>
      <c r="N4177" s="4" t="s">
        <v>41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</v>
      </c>
      <c r="Y4177" s="4">
        <v>0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</row>
    <row r="4178" spans="1:40" ht="15" customHeight="1" x14ac:dyDescent="0.25">
      <c r="A4178" s="4" t="str">
        <f>EB[[#This Row],[unit]] &amp; "#" &amp; EB[[#This Row],[indic_nrg]] &amp; "#" &amp; EB[[#This Row],[product]] &amp; "#" &amp; EB[[#This Row],[geo]]</f>
        <v>TJ#B_102200#2115#CZ</v>
      </c>
      <c r="B4178" s="4" t="str">
        <f>VLOOKUP(EB[[#This Row],[product]],KS_DB[[product]:[KS]],5,FALSE)</f>
        <v>solid</v>
      </c>
      <c r="C4178" s="4" t="str">
        <f>VLOOKUP(EB[[#This Row],[product]],KS_DB[[product]:[KS]],6,FALSE)</f>
        <v>solid</v>
      </c>
      <c r="D4178" s="4">
        <f>VLOOKUP(EB[[#This Row],[product]],Carriers[],4,FALSE)</f>
        <v>1</v>
      </c>
      <c r="E4178" s="4">
        <f>VLOOKUP(EB[[#This Row],[indic_nrg]],Indicators[],4,FALSE)</f>
        <v>0</v>
      </c>
      <c r="F4178" s="4">
        <f>IFERROR(VLOOKUP(EB[[#This Row],[Source_carrier]],KS_DB[[product]:[KS]],6,FALSE),0)</f>
        <v>0</v>
      </c>
      <c r="G4178" s="4" t="s">
        <v>34</v>
      </c>
      <c r="H4178" s="4" t="s">
        <v>683</v>
      </c>
      <c r="I4178" s="4" t="s">
        <v>47</v>
      </c>
      <c r="J4178" s="4" t="s">
        <v>37</v>
      </c>
      <c r="K4178" s="4" t="s">
        <v>684</v>
      </c>
      <c r="L4178" s="4" t="s">
        <v>39</v>
      </c>
      <c r="M4178" s="4" t="s">
        <v>48</v>
      </c>
      <c r="N4178" s="4" t="s">
        <v>41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</v>
      </c>
      <c r="Y4178" s="4">
        <v>0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22</v>
      </c>
      <c r="AF4178" s="4">
        <v>0</v>
      </c>
      <c r="AG4178" s="4">
        <v>0</v>
      </c>
      <c r="AH4178" s="4">
        <v>0</v>
      </c>
      <c r="AI4178" s="4">
        <v>180</v>
      </c>
      <c r="AJ4178" s="4">
        <v>968</v>
      </c>
      <c r="AK4178" s="4">
        <v>421</v>
      </c>
      <c r="AL4178" s="4">
        <v>1594</v>
      </c>
      <c r="AM4178" s="4">
        <v>646</v>
      </c>
      <c r="AN4178" s="4">
        <v>303</v>
      </c>
    </row>
    <row r="4179" spans="1:40" ht="15" customHeight="1" x14ac:dyDescent="0.25">
      <c r="A4179" s="4" t="str">
        <f>EB[[#This Row],[unit]] &amp; "#" &amp; EB[[#This Row],[indic_nrg]] &amp; "#" &amp; EB[[#This Row],[product]] &amp; "#" &amp; EB[[#This Row],[geo]]</f>
        <v>TJ#B_102200#2116#CZ</v>
      </c>
      <c r="B4179" s="4" t="str">
        <f>VLOOKUP(EB[[#This Row],[product]],KS_DB[[product]:[KS]],5,FALSE)</f>
        <v>solid</v>
      </c>
      <c r="C4179" s="4" t="str">
        <f>VLOOKUP(EB[[#This Row],[product]],KS_DB[[product]:[KS]],6,FALSE)</f>
        <v>solid</v>
      </c>
      <c r="D4179" s="4">
        <f>VLOOKUP(EB[[#This Row],[product]],Carriers[],4,FALSE)</f>
        <v>1</v>
      </c>
      <c r="E4179" s="4">
        <f>VLOOKUP(EB[[#This Row],[indic_nrg]],Indicators[],4,FALSE)</f>
        <v>0</v>
      </c>
      <c r="F4179" s="4">
        <f>IFERROR(VLOOKUP(EB[[#This Row],[Source_carrier]],KS_DB[[product]:[KS]],6,FALSE),0)</f>
        <v>0</v>
      </c>
      <c r="G4179" s="4" t="s">
        <v>34</v>
      </c>
      <c r="H4179" s="4" t="s">
        <v>683</v>
      </c>
      <c r="I4179" s="4" t="s">
        <v>49</v>
      </c>
      <c r="J4179" s="4" t="s">
        <v>37</v>
      </c>
      <c r="K4179" s="4" t="s">
        <v>684</v>
      </c>
      <c r="L4179" s="4" t="s">
        <v>39</v>
      </c>
      <c r="M4179" s="4" t="s">
        <v>50</v>
      </c>
      <c r="N4179" s="4" t="s">
        <v>41</v>
      </c>
      <c r="O4179" s="4">
        <v>-545</v>
      </c>
      <c r="P4179" s="4">
        <v>1910</v>
      </c>
      <c r="Q4179" s="4">
        <v>-5116</v>
      </c>
      <c r="R4179" s="4">
        <v>-4931</v>
      </c>
      <c r="S4179" s="4">
        <v>-4947</v>
      </c>
      <c r="T4179" s="4">
        <v>-5021</v>
      </c>
      <c r="U4179" s="4">
        <v>-4816</v>
      </c>
      <c r="V4179" s="4">
        <v>26683</v>
      </c>
      <c r="W4179" s="4">
        <v>20281</v>
      </c>
      <c r="X4179" s="4">
        <v>11187</v>
      </c>
      <c r="Y4179" s="4">
        <v>9104</v>
      </c>
      <c r="Z4179" s="4">
        <v>11987</v>
      </c>
      <c r="AA4179" s="4">
        <v>7281</v>
      </c>
      <c r="AB4179" s="4">
        <v>-569</v>
      </c>
      <c r="AC4179" s="4">
        <v>-3138</v>
      </c>
      <c r="AD4179" s="4">
        <v>87</v>
      </c>
      <c r="AE4179" s="4">
        <v>433</v>
      </c>
      <c r="AF4179" s="4">
        <v>-376</v>
      </c>
      <c r="AG4179" s="4">
        <v>-6</v>
      </c>
      <c r="AH4179" s="4">
        <v>-3838</v>
      </c>
      <c r="AI4179" s="4">
        <v>6713</v>
      </c>
      <c r="AJ4179" s="4">
        <v>8864</v>
      </c>
      <c r="AK4179" s="4">
        <v>-1174</v>
      </c>
      <c r="AL4179" s="4">
        <v>3936</v>
      </c>
      <c r="AM4179" s="4">
        <v>12699</v>
      </c>
      <c r="AN4179" s="4">
        <v>15640</v>
      </c>
    </row>
    <row r="4180" spans="1:40" ht="15" customHeight="1" x14ac:dyDescent="0.25">
      <c r="A4180" s="4" t="str">
        <f>EB[[#This Row],[unit]] &amp; "#" &amp; EB[[#This Row],[indic_nrg]] &amp; "#" &amp; EB[[#This Row],[product]] &amp; "#" &amp; EB[[#This Row],[geo]]</f>
        <v>TJ#B_102200#2117#CZ</v>
      </c>
      <c r="B4180" s="4" t="str">
        <f>VLOOKUP(EB[[#This Row],[product]],KS_DB[[product]:[KS]],5,FALSE)</f>
        <v>solid</v>
      </c>
      <c r="C4180" s="4" t="str">
        <f>VLOOKUP(EB[[#This Row],[product]],KS_DB[[product]:[KS]],6,FALSE)</f>
        <v>solid</v>
      </c>
      <c r="D4180" s="4">
        <f>VLOOKUP(EB[[#This Row],[product]],Carriers[],4,FALSE)</f>
        <v>1</v>
      </c>
      <c r="E4180" s="4">
        <f>VLOOKUP(EB[[#This Row],[indic_nrg]],Indicators[],4,FALSE)</f>
        <v>0</v>
      </c>
      <c r="F4180" s="4">
        <f>IFERROR(VLOOKUP(EB[[#This Row],[Source_carrier]],KS_DB[[product]:[KS]],6,FALSE),0)</f>
        <v>0</v>
      </c>
      <c r="G4180" s="4" t="s">
        <v>34</v>
      </c>
      <c r="H4180" s="4" t="s">
        <v>683</v>
      </c>
      <c r="I4180" s="4" t="s">
        <v>51</v>
      </c>
      <c r="J4180" s="4" t="s">
        <v>37</v>
      </c>
      <c r="K4180" s="4" t="s">
        <v>684</v>
      </c>
      <c r="L4180" s="4" t="s">
        <v>39</v>
      </c>
      <c r="M4180" s="4" t="s">
        <v>52</v>
      </c>
      <c r="N4180" s="4" t="s">
        <v>41</v>
      </c>
      <c r="O4180" s="4">
        <v>12522</v>
      </c>
      <c r="P4180" s="4">
        <v>12137</v>
      </c>
      <c r="Q4180" s="4">
        <v>5468</v>
      </c>
      <c r="R4180" s="4">
        <v>4489</v>
      </c>
      <c r="S4180" s="4">
        <v>893</v>
      </c>
      <c r="T4180" s="4">
        <v>987</v>
      </c>
      <c r="U4180" s="4">
        <v>14103</v>
      </c>
      <c r="V4180" s="4">
        <v>7695</v>
      </c>
      <c r="W4180" s="4">
        <v>2008</v>
      </c>
      <c r="X4180" s="4">
        <v>-1534</v>
      </c>
      <c r="Y4180" s="4">
        <v>2083</v>
      </c>
      <c r="Z4180" s="4">
        <v>1085</v>
      </c>
      <c r="AA4180" s="4">
        <v>4972</v>
      </c>
      <c r="AB4180" s="4">
        <v>4660</v>
      </c>
      <c r="AC4180" s="4">
        <v>9426</v>
      </c>
      <c r="AD4180" s="4">
        <v>2641</v>
      </c>
      <c r="AE4180" s="4">
        <v>21106</v>
      </c>
      <c r="AF4180" s="4">
        <v>8408</v>
      </c>
      <c r="AG4180" s="4">
        <v>19405</v>
      </c>
      <c r="AH4180" s="4">
        <v>-16651</v>
      </c>
      <c r="AI4180" s="4">
        <v>2780</v>
      </c>
      <c r="AJ4180" s="4">
        <v>11025</v>
      </c>
      <c r="AK4180" s="4">
        <v>6863</v>
      </c>
      <c r="AL4180" s="4">
        <v>18249</v>
      </c>
      <c r="AM4180" s="4">
        <v>-9901</v>
      </c>
      <c r="AN4180" s="4">
        <v>2092</v>
      </c>
    </row>
    <row r="4181" spans="1:40" ht="15" customHeight="1" x14ac:dyDescent="0.25">
      <c r="A4181" s="4" t="str">
        <f>EB[[#This Row],[unit]] &amp; "#" &amp; EB[[#This Row],[indic_nrg]] &amp; "#" &amp; EB[[#This Row],[product]] &amp; "#" &amp; EB[[#This Row],[geo]]</f>
        <v>TJ#B_102200#2118#CZ</v>
      </c>
      <c r="B4181" s="4" t="str">
        <f>VLOOKUP(EB[[#This Row],[product]],KS_DB[[product]:[KS]],5,FALSE)</f>
        <v>solid</v>
      </c>
      <c r="C4181" s="4" t="str">
        <f>VLOOKUP(EB[[#This Row],[product]],KS_DB[[product]:[KS]],6,FALSE)</f>
        <v>solid</v>
      </c>
      <c r="D4181" s="4">
        <f>VLOOKUP(EB[[#This Row],[product]],Carriers[],4,FALSE)</f>
        <v>1</v>
      </c>
      <c r="E4181" s="4">
        <f>VLOOKUP(EB[[#This Row],[indic_nrg]],Indicators[],4,FALSE)</f>
        <v>0</v>
      </c>
      <c r="F4181" s="4">
        <f>IFERROR(VLOOKUP(EB[[#This Row],[Source_carrier]],KS_DB[[product]:[KS]],6,FALSE),0)</f>
        <v>0</v>
      </c>
      <c r="G4181" s="4" t="s">
        <v>34</v>
      </c>
      <c r="H4181" s="4" t="s">
        <v>683</v>
      </c>
      <c r="I4181" s="4" t="s">
        <v>53</v>
      </c>
      <c r="J4181" s="4" t="s">
        <v>37</v>
      </c>
      <c r="K4181" s="4" t="s">
        <v>684</v>
      </c>
      <c r="L4181" s="4" t="s">
        <v>39</v>
      </c>
      <c r="M4181" s="4" t="s">
        <v>54</v>
      </c>
      <c r="N4181" s="4" t="s">
        <v>41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</v>
      </c>
      <c r="Y4181" s="4">
        <v>0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</row>
    <row r="4182" spans="1:40" ht="15" customHeight="1" x14ac:dyDescent="0.25">
      <c r="A4182" s="4" t="str">
        <f>EB[[#This Row],[unit]] &amp; "#" &amp; EB[[#This Row],[indic_nrg]] &amp; "#" &amp; EB[[#This Row],[product]] &amp; "#" &amp; EB[[#This Row],[geo]]</f>
        <v>TJ#B_102200#2121#CZ</v>
      </c>
      <c r="B4182" s="4" t="str">
        <f>VLOOKUP(EB[[#This Row],[product]],KS_DB[[product]:[KS]],5,FALSE)</f>
        <v>solid</v>
      </c>
      <c r="C4182" s="4" t="str">
        <f>VLOOKUP(EB[[#This Row],[product]],KS_DB[[product]:[KS]],6,FALSE)</f>
        <v>solid</v>
      </c>
      <c r="D4182" s="4">
        <f>VLOOKUP(EB[[#This Row],[product]],Carriers[],4,FALSE)</f>
        <v>1</v>
      </c>
      <c r="E4182" s="4">
        <f>VLOOKUP(EB[[#This Row],[indic_nrg]],Indicators[],4,FALSE)</f>
        <v>0</v>
      </c>
      <c r="F4182" s="4">
        <f>IFERROR(VLOOKUP(EB[[#This Row],[Source_carrier]],KS_DB[[product]:[KS]],6,FALSE),0)</f>
        <v>0</v>
      </c>
      <c r="G4182" s="4" t="s">
        <v>34</v>
      </c>
      <c r="H4182" s="4" t="s">
        <v>683</v>
      </c>
      <c r="I4182" s="4" t="s">
        <v>55</v>
      </c>
      <c r="J4182" s="4" t="s">
        <v>37</v>
      </c>
      <c r="K4182" s="4" t="s">
        <v>684</v>
      </c>
      <c r="L4182" s="4" t="s">
        <v>39</v>
      </c>
      <c r="M4182" s="4" t="s">
        <v>56</v>
      </c>
      <c r="N4182" s="4" t="s">
        <v>41</v>
      </c>
      <c r="O4182" s="4">
        <v>-14392</v>
      </c>
      <c r="P4182" s="4">
        <v>-3249</v>
      </c>
      <c r="Q4182" s="4">
        <v>-3050</v>
      </c>
      <c r="R4182" s="4">
        <v>-770</v>
      </c>
      <c r="S4182" s="4">
        <v>0</v>
      </c>
      <c r="T4182" s="4">
        <v>0</v>
      </c>
      <c r="U4182" s="4">
        <v>-3477</v>
      </c>
      <c r="V4182" s="4">
        <v>-28</v>
      </c>
      <c r="W4182" s="4">
        <v>998</v>
      </c>
      <c r="X4182" s="4">
        <v>1254</v>
      </c>
      <c r="Y4182" s="4">
        <v>826</v>
      </c>
      <c r="Z4182" s="4">
        <v>627</v>
      </c>
      <c r="AA4182" s="4">
        <v>428</v>
      </c>
      <c r="AB4182" s="4">
        <v>0</v>
      </c>
      <c r="AC4182" s="4">
        <v>1624</v>
      </c>
      <c r="AD4182" s="4">
        <v>0</v>
      </c>
      <c r="AE4182" s="4">
        <v>0</v>
      </c>
      <c r="AF4182" s="4">
        <v>0</v>
      </c>
      <c r="AG4182" s="4">
        <v>0</v>
      </c>
      <c r="AH4182" s="4">
        <v>57</v>
      </c>
      <c r="AI4182" s="4">
        <v>1568</v>
      </c>
      <c r="AJ4182" s="4">
        <v>484</v>
      </c>
      <c r="AK4182" s="4">
        <v>-3990</v>
      </c>
      <c r="AL4182" s="4">
        <v>-2594</v>
      </c>
      <c r="AM4182" s="4">
        <v>-912</v>
      </c>
      <c r="AN4182" s="4">
        <v>-1026</v>
      </c>
    </row>
    <row r="4183" spans="1:40" ht="15" customHeight="1" x14ac:dyDescent="0.25">
      <c r="A4183" s="4" t="str">
        <f>EB[[#This Row],[unit]] &amp; "#" &amp; EB[[#This Row],[indic_nrg]] &amp; "#" &amp; EB[[#This Row],[product]] &amp; "#" &amp; EB[[#This Row],[geo]]</f>
        <v>TJ#B_102200#2122#CZ</v>
      </c>
      <c r="B4183" s="4" t="str">
        <f>VLOOKUP(EB[[#This Row],[product]],KS_DB[[product]:[KS]],5,FALSE)</f>
        <v>solid</v>
      </c>
      <c r="C4183" s="4" t="str">
        <f>VLOOKUP(EB[[#This Row],[product]],KS_DB[[product]:[KS]],6,FALSE)</f>
        <v>solid</v>
      </c>
      <c r="D4183" s="4">
        <f>VLOOKUP(EB[[#This Row],[product]],Carriers[],4,FALSE)</f>
        <v>1</v>
      </c>
      <c r="E4183" s="4">
        <f>VLOOKUP(EB[[#This Row],[indic_nrg]],Indicators[],4,FALSE)</f>
        <v>0</v>
      </c>
      <c r="F4183" s="4">
        <f>IFERROR(VLOOKUP(EB[[#This Row],[Source_carrier]],KS_DB[[product]:[KS]],6,FALSE),0)</f>
        <v>0</v>
      </c>
      <c r="G4183" s="4" t="s">
        <v>34</v>
      </c>
      <c r="H4183" s="4" t="s">
        <v>683</v>
      </c>
      <c r="I4183" s="4" t="s">
        <v>57</v>
      </c>
      <c r="J4183" s="4" t="s">
        <v>37</v>
      </c>
      <c r="K4183" s="4" t="s">
        <v>684</v>
      </c>
      <c r="L4183" s="4" t="s">
        <v>39</v>
      </c>
      <c r="M4183" s="4" t="s">
        <v>58</v>
      </c>
      <c r="N4183" s="4" t="s">
        <v>41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</v>
      </c>
      <c r="Y4183" s="4">
        <v>0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</row>
    <row r="4184" spans="1:40" ht="15" customHeight="1" x14ac:dyDescent="0.25">
      <c r="A4184" s="4" t="str">
        <f>EB[[#This Row],[unit]] &amp; "#" &amp; EB[[#This Row],[indic_nrg]] &amp; "#" &amp; EB[[#This Row],[product]] &amp; "#" &amp; EB[[#This Row],[geo]]</f>
        <v>TJ#B_102200#2130#CZ</v>
      </c>
      <c r="B4184" s="4" t="str">
        <f>VLOOKUP(EB[[#This Row],[product]],KS_DB[[product]:[KS]],5,FALSE)</f>
        <v>solid</v>
      </c>
      <c r="C4184" s="4" t="str">
        <f>VLOOKUP(EB[[#This Row],[product]],KS_DB[[product]:[KS]],6,FALSE)</f>
        <v>solid</v>
      </c>
      <c r="D4184" s="4">
        <f>VLOOKUP(EB[[#This Row],[product]],Carriers[],4,FALSE)</f>
        <v>1</v>
      </c>
      <c r="E4184" s="4">
        <f>VLOOKUP(EB[[#This Row],[indic_nrg]],Indicators[],4,FALSE)</f>
        <v>0</v>
      </c>
      <c r="F4184" s="4">
        <f>IFERROR(VLOOKUP(EB[[#This Row],[Source_carrier]],KS_DB[[product]:[KS]],6,FALSE),0)</f>
        <v>0</v>
      </c>
      <c r="G4184" s="4" t="s">
        <v>34</v>
      </c>
      <c r="H4184" s="4" t="s">
        <v>683</v>
      </c>
      <c r="I4184" s="4" t="s">
        <v>59</v>
      </c>
      <c r="J4184" s="4" t="s">
        <v>37</v>
      </c>
      <c r="K4184" s="4" t="s">
        <v>684</v>
      </c>
      <c r="L4184" s="4" t="s">
        <v>39</v>
      </c>
      <c r="M4184" s="4" t="s">
        <v>60</v>
      </c>
      <c r="N4184" s="4" t="s">
        <v>41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  <c r="Y4184" s="4">
        <v>0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-38</v>
      </c>
      <c r="AI4184" s="4">
        <v>189</v>
      </c>
      <c r="AJ4184" s="4">
        <v>-377</v>
      </c>
      <c r="AK4184" s="4">
        <v>0</v>
      </c>
      <c r="AL4184" s="4">
        <v>-226</v>
      </c>
      <c r="AM4184" s="4">
        <v>-38</v>
      </c>
      <c r="AN4184" s="4">
        <v>-377</v>
      </c>
    </row>
    <row r="4185" spans="1:40" ht="15" customHeight="1" x14ac:dyDescent="0.25">
      <c r="A4185" s="4" t="str">
        <f>EB[[#This Row],[unit]] &amp; "#" &amp; EB[[#This Row],[indic_nrg]] &amp; "#" &amp; EB[[#This Row],[product]] &amp; "#" &amp; EB[[#This Row],[geo]]</f>
        <v>TJ#B_102200#2200#CZ</v>
      </c>
      <c r="B4185" s="4" t="str">
        <f>VLOOKUP(EB[[#This Row],[product]],KS_DB[[product]:[KS]],5,FALSE)</f>
        <v>solid</v>
      </c>
      <c r="C4185" s="4" t="str">
        <f>VLOOKUP(EB[[#This Row],[product]],KS_DB[[product]:[KS]],6,FALSE)</f>
        <v>solid</v>
      </c>
      <c r="D4185" s="4">
        <f>VLOOKUP(EB[[#This Row],[product]],Carriers[],4,FALSE)</f>
        <v>0</v>
      </c>
      <c r="E4185" s="4">
        <f>VLOOKUP(EB[[#This Row],[indic_nrg]],Indicators[],4,FALSE)</f>
        <v>0</v>
      </c>
      <c r="F4185" s="4">
        <f>IFERROR(VLOOKUP(EB[[#This Row],[Source_carrier]],KS_DB[[product]:[KS]],6,FALSE),0)</f>
        <v>0</v>
      </c>
      <c r="G4185" s="4" t="s">
        <v>34</v>
      </c>
      <c r="H4185" s="4" t="s">
        <v>683</v>
      </c>
      <c r="I4185" s="4" t="s">
        <v>61</v>
      </c>
      <c r="J4185" s="4" t="s">
        <v>37</v>
      </c>
      <c r="K4185" s="4" t="s">
        <v>684</v>
      </c>
      <c r="L4185" s="4" t="s">
        <v>39</v>
      </c>
      <c r="M4185" s="4" t="s">
        <v>62</v>
      </c>
      <c r="N4185" s="4" t="s">
        <v>41</v>
      </c>
      <c r="O4185" s="4">
        <v>78437</v>
      </c>
      <c r="P4185" s="4">
        <v>61599</v>
      </c>
      <c r="Q4185" s="4">
        <v>25304</v>
      </c>
      <c r="R4185" s="4">
        <v>334</v>
      </c>
      <c r="S4185" s="4">
        <v>-10842</v>
      </c>
      <c r="T4185" s="4">
        <v>-19946</v>
      </c>
      <c r="U4185" s="4">
        <v>-32243</v>
      </c>
      <c r="V4185" s="4">
        <v>13980</v>
      </c>
      <c r="W4185" s="4">
        <v>12459</v>
      </c>
      <c r="X4185" s="4">
        <v>-16885</v>
      </c>
      <c r="Y4185" s="4">
        <v>4656</v>
      </c>
      <c r="Z4185" s="4">
        <v>5885</v>
      </c>
      <c r="AA4185" s="4">
        <v>6744</v>
      </c>
      <c r="AB4185" s="4">
        <v>11589</v>
      </c>
      <c r="AC4185" s="4">
        <v>2663</v>
      </c>
      <c r="AD4185" s="4">
        <v>10964</v>
      </c>
      <c r="AE4185" s="4">
        <v>6840</v>
      </c>
      <c r="AF4185" s="4">
        <v>20631</v>
      </c>
      <c r="AG4185" s="4">
        <v>-9076</v>
      </c>
      <c r="AH4185" s="4">
        <v>7112</v>
      </c>
      <c r="AI4185" s="4">
        <v>4363</v>
      </c>
      <c r="AJ4185" s="4">
        <v>-8121</v>
      </c>
      <c r="AK4185" s="4">
        <v>-8819</v>
      </c>
      <c r="AL4185" s="4">
        <v>-10904</v>
      </c>
      <c r="AM4185" s="4">
        <v>-1388</v>
      </c>
      <c r="AN4185" s="4">
        <v>11382</v>
      </c>
    </row>
    <row r="4186" spans="1:40" ht="15" customHeight="1" x14ac:dyDescent="0.25">
      <c r="A4186" s="4" t="str">
        <f>EB[[#This Row],[unit]] &amp; "#" &amp; EB[[#This Row],[indic_nrg]] &amp; "#" &amp; EB[[#This Row],[product]] &amp; "#" &amp; EB[[#This Row],[geo]]</f>
        <v>TJ#B_102200#2210#CZ</v>
      </c>
      <c r="B4186" s="4" t="str">
        <f>VLOOKUP(EB[[#This Row],[product]],KS_DB[[product]:[KS]],5,FALSE)</f>
        <v>solid</v>
      </c>
      <c r="C4186" s="4" t="str">
        <f>VLOOKUP(EB[[#This Row],[product]],KS_DB[[product]:[KS]],6,FALSE)</f>
        <v>solid</v>
      </c>
      <c r="D4186" s="4">
        <f>VLOOKUP(EB[[#This Row],[product]],Carriers[],4,FALSE)</f>
        <v>1</v>
      </c>
      <c r="E4186" s="4">
        <f>VLOOKUP(EB[[#This Row],[indic_nrg]],Indicators[],4,FALSE)</f>
        <v>0</v>
      </c>
      <c r="F4186" s="4">
        <f>IFERROR(VLOOKUP(EB[[#This Row],[Source_carrier]],KS_DB[[product]:[KS]],6,FALSE),0)</f>
        <v>0</v>
      </c>
      <c r="G4186" s="4" t="s">
        <v>34</v>
      </c>
      <c r="H4186" s="4" t="s">
        <v>683</v>
      </c>
      <c r="I4186" s="4" t="s">
        <v>63</v>
      </c>
      <c r="J4186" s="4" t="s">
        <v>37</v>
      </c>
      <c r="K4186" s="4" t="s">
        <v>684</v>
      </c>
      <c r="L4186" s="4" t="s">
        <v>39</v>
      </c>
      <c r="M4186" s="4" t="s">
        <v>64</v>
      </c>
      <c r="N4186" s="4" t="s">
        <v>41</v>
      </c>
      <c r="O4186" s="4">
        <v>78517</v>
      </c>
      <c r="P4186" s="4">
        <v>62659</v>
      </c>
      <c r="Q4186" s="4">
        <v>23344</v>
      </c>
      <c r="R4186" s="4">
        <v>-86</v>
      </c>
      <c r="S4186" s="4">
        <v>-11162</v>
      </c>
      <c r="T4186" s="4">
        <v>-20286</v>
      </c>
      <c r="U4186" s="4">
        <v>-32823</v>
      </c>
      <c r="V4186" s="4">
        <v>11640</v>
      </c>
      <c r="W4186" s="4">
        <v>12199</v>
      </c>
      <c r="X4186" s="4">
        <v>-17185</v>
      </c>
      <c r="Y4186" s="4">
        <v>4476</v>
      </c>
      <c r="Z4186" s="4">
        <v>5685</v>
      </c>
      <c r="AA4186" s="4">
        <v>6804</v>
      </c>
      <c r="AB4186" s="4">
        <v>11689</v>
      </c>
      <c r="AC4186" s="4">
        <v>2203</v>
      </c>
      <c r="AD4186" s="4">
        <v>10964</v>
      </c>
      <c r="AE4186" s="4">
        <v>6840</v>
      </c>
      <c r="AF4186" s="4">
        <v>20931</v>
      </c>
      <c r="AG4186" s="4">
        <v>-7976</v>
      </c>
      <c r="AH4186" s="4">
        <v>7152</v>
      </c>
      <c r="AI4186" s="4">
        <v>4283</v>
      </c>
      <c r="AJ4186" s="4">
        <v>-8141</v>
      </c>
      <c r="AK4186" s="4">
        <v>-8839</v>
      </c>
      <c r="AL4186" s="4">
        <v>-10904</v>
      </c>
      <c r="AM4186" s="4">
        <v>-1388</v>
      </c>
      <c r="AN4186" s="4">
        <v>11382</v>
      </c>
    </row>
    <row r="4187" spans="1:40" ht="15" customHeight="1" x14ac:dyDescent="0.25">
      <c r="A4187" s="4" t="str">
        <f>EB[[#This Row],[unit]] &amp; "#" &amp; EB[[#This Row],[indic_nrg]] &amp; "#" &amp; EB[[#This Row],[product]] &amp; "#" &amp; EB[[#This Row],[geo]]</f>
        <v>TJ#B_102200#2230#CZ</v>
      </c>
      <c r="B4187" s="4" t="str">
        <f>VLOOKUP(EB[[#This Row],[product]],KS_DB[[product]:[KS]],5,FALSE)</f>
        <v>solid</v>
      </c>
      <c r="C4187" s="4" t="str">
        <f>VLOOKUP(EB[[#This Row],[product]],KS_DB[[product]:[KS]],6,FALSE)</f>
        <v>solid</v>
      </c>
      <c r="D4187" s="4">
        <f>VLOOKUP(EB[[#This Row],[product]],Carriers[],4,FALSE)</f>
        <v>1</v>
      </c>
      <c r="E4187" s="4">
        <f>VLOOKUP(EB[[#This Row],[indic_nrg]],Indicators[],4,FALSE)</f>
        <v>0</v>
      </c>
      <c r="F4187" s="4">
        <f>IFERROR(VLOOKUP(EB[[#This Row],[Source_carrier]],KS_DB[[product]:[KS]],6,FALSE),0)</f>
        <v>0</v>
      </c>
      <c r="G4187" s="4" t="s">
        <v>34</v>
      </c>
      <c r="H4187" s="4" t="s">
        <v>683</v>
      </c>
      <c r="I4187" s="4" t="s">
        <v>65</v>
      </c>
      <c r="J4187" s="4" t="s">
        <v>37</v>
      </c>
      <c r="K4187" s="4" t="s">
        <v>684</v>
      </c>
      <c r="L4187" s="4" t="s">
        <v>39</v>
      </c>
      <c r="M4187" s="4" t="s">
        <v>66</v>
      </c>
      <c r="N4187" s="4" t="s">
        <v>41</v>
      </c>
      <c r="O4187" s="4">
        <v>-80</v>
      </c>
      <c r="P4187" s="4">
        <v>-1060</v>
      </c>
      <c r="Q4187" s="4">
        <v>1960</v>
      </c>
      <c r="R4187" s="4">
        <v>420</v>
      </c>
      <c r="S4187" s="4">
        <v>320</v>
      </c>
      <c r="T4187" s="4">
        <v>340</v>
      </c>
      <c r="U4187" s="4">
        <v>580</v>
      </c>
      <c r="V4187" s="4">
        <v>2340</v>
      </c>
      <c r="W4187" s="4">
        <v>260</v>
      </c>
      <c r="X4187" s="4">
        <v>300</v>
      </c>
      <c r="Y4187" s="4">
        <v>180</v>
      </c>
      <c r="Z4187" s="4">
        <v>200</v>
      </c>
      <c r="AA4187" s="4">
        <v>-60</v>
      </c>
      <c r="AB4187" s="4">
        <v>-100</v>
      </c>
      <c r="AC4187" s="4">
        <v>460</v>
      </c>
      <c r="AD4187" s="4">
        <v>0</v>
      </c>
      <c r="AE4187" s="4">
        <v>0</v>
      </c>
      <c r="AF4187" s="4">
        <v>-300</v>
      </c>
      <c r="AG4187" s="4">
        <v>-1100</v>
      </c>
      <c r="AH4187" s="4">
        <v>-40</v>
      </c>
      <c r="AI4187" s="4">
        <v>80</v>
      </c>
      <c r="AJ4187" s="4">
        <v>20</v>
      </c>
      <c r="AK4187" s="4">
        <v>20</v>
      </c>
      <c r="AL4187" s="4">
        <v>0</v>
      </c>
      <c r="AM4187" s="4">
        <v>0</v>
      </c>
      <c r="AN4187" s="4">
        <v>0</v>
      </c>
    </row>
    <row r="4188" spans="1:40" ht="15" customHeight="1" x14ac:dyDescent="0.25">
      <c r="A4188" s="4" t="str">
        <f>EB[[#This Row],[unit]] &amp; "#" &amp; EB[[#This Row],[indic_nrg]] &amp; "#" &amp; EB[[#This Row],[product]] &amp; "#" &amp; EB[[#This Row],[geo]]</f>
        <v>TJ#B_102200#2310#CZ</v>
      </c>
      <c r="B4188" s="4" t="str">
        <f>VLOOKUP(EB[[#This Row],[product]],KS_DB[[product]:[KS]],5,FALSE)</f>
        <v>solid</v>
      </c>
      <c r="C4188" s="4" t="str">
        <f>VLOOKUP(EB[[#This Row],[product]],KS_DB[[product]:[KS]],6,FALSE)</f>
        <v>solid</v>
      </c>
      <c r="D4188" s="4">
        <f>VLOOKUP(EB[[#This Row],[product]],Carriers[],4,FALSE)</f>
        <v>1</v>
      </c>
      <c r="E4188" s="4">
        <f>VLOOKUP(EB[[#This Row],[indic_nrg]],Indicators[],4,FALSE)</f>
        <v>0</v>
      </c>
      <c r="F4188" s="4">
        <f>IFERROR(VLOOKUP(EB[[#This Row],[Source_carrier]],KS_DB[[product]:[KS]],6,FALSE),0)</f>
        <v>0</v>
      </c>
      <c r="G4188" s="4" t="s">
        <v>34</v>
      </c>
      <c r="H4188" s="4" t="s">
        <v>683</v>
      </c>
      <c r="I4188" s="4" t="s">
        <v>67</v>
      </c>
      <c r="J4188" s="4" t="s">
        <v>37</v>
      </c>
      <c r="K4188" s="4" t="s">
        <v>684</v>
      </c>
      <c r="L4188" s="4" t="s">
        <v>39</v>
      </c>
      <c r="M4188" s="4" t="s">
        <v>68</v>
      </c>
      <c r="N4188" s="4" t="s">
        <v>41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</v>
      </c>
      <c r="Y4188" s="4">
        <v>0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</row>
    <row r="4189" spans="1:40" ht="15" customHeight="1" x14ac:dyDescent="0.25">
      <c r="A4189" s="4" t="str">
        <f>EB[[#This Row],[unit]] &amp; "#" &amp; EB[[#This Row],[indic_nrg]] &amp; "#" &amp; EB[[#This Row],[product]] &amp; "#" &amp; EB[[#This Row],[geo]]</f>
        <v>TJ#B_102200#2330#CZ</v>
      </c>
      <c r="B4189" s="4" t="str">
        <f>VLOOKUP(EB[[#This Row],[product]],KS_DB[[product]:[KS]],5,FALSE)</f>
        <v>solid</v>
      </c>
      <c r="C4189" s="4" t="str">
        <f>VLOOKUP(EB[[#This Row],[product]],KS_DB[[product]:[KS]],6,FALSE)</f>
        <v>solid</v>
      </c>
      <c r="D4189" s="4">
        <f>VLOOKUP(EB[[#This Row],[product]],Carriers[],4,FALSE)</f>
        <v>1</v>
      </c>
      <c r="E4189" s="4">
        <f>VLOOKUP(EB[[#This Row],[indic_nrg]],Indicators[],4,FALSE)</f>
        <v>0</v>
      </c>
      <c r="F4189" s="4">
        <f>IFERROR(VLOOKUP(EB[[#This Row],[Source_carrier]],KS_DB[[product]:[KS]],6,FALSE),0)</f>
        <v>0</v>
      </c>
      <c r="G4189" s="4" t="s">
        <v>34</v>
      </c>
      <c r="H4189" s="4" t="s">
        <v>683</v>
      </c>
      <c r="I4189" s="4" t="s">
        <v>69</v>
      </c>
      <c r="J4189" s="4" t="s">
        <v>37</v>
      </c>
      <c r="K4189" s="4" t="s">
        <v>684</v>
      </c>
      <c r="L4189" s="4" t="s">
        <v>39</v>
      </c>
      <c r="M4189" s="4" t="s">
        <v>70</v>
      </c>
      <c r="N4189" s="4" t="s">
        <v>41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</v>
      </c>
      <c r="Y4189" s="4">
        <v>0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</row>
    <row r="4190" spans="1:40" ht="15" customHeight="1" x14ac:dyDescent="0.25">
      <c r="A4190" s="4" t="str">
        <f>EB[[#This Row],[unit]] &amp; "#" &amp; EB[[#This Row],[indic_nrg]] &amp; "#" &amp; EB[[#This Row],[product]] &amp; "#" &amp; EB[[#This Row],[geo]]</f>
        <v>TJ#B_102200#2410#CZ</v>
      </c>
      <c r="B4190" s="4" t="str">
        <f>VLOOKUP(EB[[#This Row],[product]],KS_DB[[product]:[KS]],5,FALSE)</f>
        <v>solid</v>
      </c>
      <c r="C4190" s="4" t="str">
        <f>VLOOKUP(EB[[#This Row],[product]],KS_DB[[product]:[KS]],6,FALSE)</f>
        <v>solid</v>
      </c>
      <c r="D4190" s="4">
        <f>VLOOKUP(EB[[#This Row],[product]],Carriers[],4,FALSE)</f>
        <v>1</v>
      </c>
      <c r="E4190" s="4">
        <f>VLOOKUP(EB[[#This Row],[indic_nrg]],Indicators[],4,FALSE)</f>
        <v>0</v>
      </c>
      <c r="F4190" s="4">
        <f>IFERROR(VLOOKUP(EB[[#This Row],[Source_carrier]],KS_DB[[product]:[KS]],6,FALSE),0)</f>
        <v>0</v>
      </c>
      <c r="G4190" s="4" t="s">
        <v>34</v>
      </c>
      <c r="H4190" s="4" t="s">
        <v>683</v>
      </c>
      <c r="I4190" s="4" t="s">
        <v>71</v>
      </c>
      <c r="J4190" s="4" t="s">
        <v>37</v>
      </c>
      <c r="K4190" s="4" t="s">
        <v>684</v>
      </c>
      <c r="L4190" s="4" t="s">
        <v>39</v>
      </c>
      <c r="M4190" s="4" t="s">
        <v>72</v>
      </c>
      <c r="N4190" s="4" t="s">
        <v>41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  <c r="Y4190" s="4">
        <v>0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</row>
    <row r="4191" spans="1:40" ht="15" customHeight="1" x14ac:dyDescent="0.25">
      <c r="A4191" s="4" t="str">
        <f>EB[[#This Row],[unit]] &amp; "#" &amp; EB[[#This Row],[indic_nrg]] &amp; "#" &amp; EB[[#This Row],[product]] &amp; "#" &amp; EB[[#This Row],[geo]]</f>
        <v>TJ#B_102200#3000#CZ</v>
      </c>
      <c r="B4191" s="4" t="str">
        <f>VLOOKUP(EB[[#This Row],[product]],KS_DB[[product]:[KS]],5,FALSE)</f>
        <v>liquid</v>
      </c>
      <c r="C4191" s="4" t="str">
        <f>VLOOKUP(EB[[#This Row],[product]],KS_DB[[product]:[KS]],6,FALSE)</f>
        <v>liquid</v>
      </c>
      <c r="D4191" s="4">
        <f>VLOOKUP(EB[[#This Row],[product]],Carriers[],4,FALSE)</f>
        <v>0</v>
      </c>
      <c r="E4191" s="4">
        <f>VLOOKUP(EB[[#This Row],[indic_nrg]],Indicators[],4,FALSE)</f>
        <v>0</v>
      </c>
      <c r="F4191" s="4">
        <f>IFERROR(VLOOKUP(EB[[#This Row],[Source_carrier]],KS_DB[[product]:[KS]],6,FALSE),0)</f>
        <v>0</v>
      </c>
      <c r="G4191" s="4" t="s">
        <v>34</v>
      </c>
      <c r="H4191" s="4" t="s">
        <v>683</v>
      </c>
      <c r="I4191" s="4" t="s">
        <v>73</v>
      </c>
      <c r="J4191" s="4" t="s">
        <v>37</v>
      </c>
      <c r="K4191" s="4" t="s">
        <v>684</v>
      </c>
      <c r="L4191" s="4" t="s">
        <v>39</v>
      </c>
      <c r="M4191" s="4" t="s">
        <v>74</v>
      </c>
      <c r="N4191" s="4" t="s">
        <v>41</v>
      </c>
      <c r="O4191" s="4">
        <v>0</v>
      </c>
      <c r="P4191" s="4">
        <v>0</v>
      </c>
      <c r="Q4191" s="4">
        <v>127</v>
      </c>
      <c r="R4191" s="4">
        <v>54</v>
      </c>
      <c r="S4191" s="4">
        <v>364</v>
      </c>
      <c r="T4191" s="4">
        <v>1056</v>
      </c>
      <c r="U4191" s="4">
        <v>1913</v>
      </c>
      <c r="V4191" s="4">
        <v>-3703</v>
      </c>
      <c r="W4191" s="4">
        <v>-2040</v>
      </c>
      <c r="X4191" s="4">
        <v>-88</v>
      </c>
      <c r="Y4191" s="4">
        <v>-4232</v>
      </c>
      <c r="Z4191" s="4">
        <v>-645</v>
      </c>
      <c r="AA4191" s="4">
        <v>11458</v>
      </c>
      <c r="AB4191" s="4">
        <v>-253</v>
      </c>
      <c r="AC4191" s="4">
        <v>-3840</v>
      </c>
      <c r="AD4191" s="4">
        <v>-2500</v>
      </c>
      <c r="AE4191" s="4">
        <v>-1462</v>
      </c>
      <c r="AF4191" s="4">
        <v>-89</v>
      </c>
      <c r="AG4191" s="4">
        <v>23</v>
      </c>
      <c r="AH4191" s="4">
        <v>-332</v>
      </c>
      <c r="AI4191" s="4">
        <v>-869</v>
      </c>
      <c r="AJ4191" s="4">
        <v>628</v>
      </c>
      <c r="AK4191" s="4">
        <v>-43</v>
      </c>
      <c r="AL4191" s="4">
        <v>1105</v>
      </c>
      <c r="AM4191" s="4">
        <v>901</v>
      </c>
      <c r="AN4191" s="4">
        <v>-297</v>
      </c>
    </row>
    <row r="4192" spans="1:40" ht="15" customHeight="1" x14ac:dyDescent="0.25">
      <c r="A4192" s="4" t="str">
        <f>EB[[#This Row],[unit]] &amp; "#" &amp; EB[[#This Row],[indic_nrg]] &amp; "#" &amp; EB[[#This Row],[product]] &amp; "#" &amp; EB[[#This Row],[geo]]</f>
        <v>TJ#B_102200#3100#CZ</v>
      </c>
      <c r="B4192" s="4" t="str">
        <f>VLOOKUP(EB[[#This Row],[product]],KS_DB[[product]:[KS]],5,FALSE)</f>
        <v>liquid</v>
      </c>
      <c r="C4192" s="4" t="str">
        <f>VLOOKUP(EB[[#This Row],[product]],KS_DB[[product]:[KS]],6,FALSE)</f>
        <v>liquid</v>
      </c>
      <c r="D4192" s="4">
        <f>VLOOKUP(EB[[#This Row],[product]],Carriers[],4,FALSE)</f>
        <v>0</v>
      </c>
      <c r="E4192" s="4">
        <f>VLOOKUP(EB[[#This Row],[indic_nrg]],Indicators[],4,FALSE)</f>
        <v>0</v>
      </c>
      <c r="F4192" s="4">
        <f>IFERROR(VLOOKUP(EB[[#This Row],[Source_carrier]],KS_DB[[product]:[KS]],6,FALSE),0)</f>
        <v>0</v>
      </c>
      <c r="G4192" s="4" t="s">
        <v>34</v>
      </c>
      <c r="H4192" s="4" t="s">
        <v>683</v>
      </c>
      <c r="I4192" s="4" t="s">
        <v>1103</v>
      </c>
      <c r="J4192" s="4" t="s">
        <v>37</v>
      </c>
      <c r="K4192" s="4" t="s">
        <v>684</v>
      </c>
      <c r="L4192" s="4" t="s">
        <v>39</v>
      </c>
      <c r="M4192" s="4" t="s">
        <v>1104</v>
      </c>
      <c r="N4192" s="4" t="s">
        <v>41</v>
      </c>
      <c r="O4192" s="4">
        <v>0</v>
      </c>
      <c r="P4192" s="4">
        <v>0</v>
      </c>
      <c r="Q4192" s="4">
        <v>0</v>
      </c>
      <c r="R4192" s="4">
        <v>0</v>
      </c>
      <c r="S4192" s="4">
        <v>1398</v>
      </c>
      <c r="T4192" s="4">
        <v>0</v>
      </c>
      <c r="U4192" s="4">
        <v>42</v>
      </c>
      <c r="V4192" s="4">
        <v>-951</v>
      </c>
      <c r="W4192" s="4">
        <v>0</v>
      </c>
      <c r="X4192" s="4">
        <v>0</v>
      </c>
      <c r="Y4192" s="4">
        <v>-209</v>
      </c>
      <c r="Z4192" s="4">
        <v>0</v>
      </c>
      <c r="AA4192" s="4">
        <v>-375</v>
      </c>
      <c r="AB4192" s="4">
        <v>-545</v>
      </c>
      <c r="AC4192" s="4">
        <v>0</v>
      </c>
      <c r="AD4192" s="4">
        <v>-625</v>
      </c>
      <c r="AE4192" s="4">
        <v>0</v>
      </c>
      <c r="AF4192" s="4">
        <v>0</v>
      </c>
      <c r="AG4192" s="4">
        <v>10</v>
      </c>
      <c r="AH4192" s="4">
        <v>-254</v>
      </c>
      <c r="AI4192" s="4">
        <v>0</v>
      </c>
      <c r="AJ4192" s="4">
        <v>0</v>
      </c>
      <c r="AK4192" s="4">
        <v>0</v>
      </c>
      <c r="AL4192" s="4">
        <v>0</v>
      </c>
      <c r="AM4192" s="4">
        <v>-853</v>
      </c>
      <c r="AN4192" s="4">
        <v>-299</v>
      </c>
    </row>
    <row r="4193" spans="1:40" ht="15" customHeight="1" x14ac:dyDescent="0.25">
      <c r="A4193" s="4" t="str">
        <f>EB[[#This Row],[unit]] &amp; "#" &amp; EB[[#This Row],[indic_nrg]] &amp; "#" &amp; EB[[#This Row],[product]] &amp; "#" &amp; EB[[#This Row],[geo]]</f>
        <v>TJ#B_102200#3105#CZ</v>
      </c>
      <c r="B4193" s="4" t="str">
        <f>VLOOKUP(EB[[#This Row],[product]],KS_DB[[product]:[KS]],5,FALSE)</f>
        <v>liquid</v>
      </c>
      <c r="C4193" s="4" t="str">
        <f>VLOOKUP(EB[[#This Row],[product]],KS_DB[[product]:[KS]],6,FALSE)</f>
        <v>liquid</v>
      </c>
      <c r="D4193" s="4">
        <f>VLOOKUP(EB[[#This Row],[product]],Carriers[],4,FALSE)</f>
        <v>1</v>
      </c>
      <c r="E4193" s="4">
        <f>VLOOKUP(EB[[#This Row],[indic_nrg]],Indicators[],4,FALSE)</f>
        <v>0</v>
      </c>
      <c r="F4193" s="4">
        <f>IFERROR(VLOOKUP(EB[[#This Row],[Source_carrier]],KS_DB[[product]:[KS]],6,FALSE),0)</f>
        <v>0</v>
      </c>
      <c r="G4193" s="4" t="s">
        <v>34</v>
      </c>
      <c r="H4193" s="4" t="s">
        <v>683</v>
      </c>
      <c r="I4193" s="4" t="s">
        <v>1105</v>
      </c>
      <c r="J4193" s="4" t="s">
        <v>37</v>
      </c>
      <c r="K4193" s="4" t="s">
        <v>684</v>
      </c>
      <c r="L4193" s="4" t="s">
        <v>39</v>
      </c>
      <c r="M4193" s="4" t="s">
        <v>1106</v>
      </c>
      <c r="N4193" s="4" t="s">
        <v>41</v>
      </c>
      <c r="O4193" s="4">
        <v>0</v>
      </c>
      <c r="P4193" s="4">
        <v>0</v>
      </c>
      <c r="Q4193" s="4">
        <v>0</v>
      </c>
      <c r="R4193" s="4">
        <v>0</v>
      </c>
      <c r="S4193" s="4">
        <v>1714</v>
      </c>
      <c r="T4193" s="4">
        <v>0</v>
      </c>
      <c r="U4193" s="4">
        <v>42</v>
      </c>
      <c r="V4193" s="4">
        <v>-1078</v>
      </c>
      <c r="W4193" s="4">
        <v>0</v>
      </c>
      <c r="X4193" s="4">
        <v>0</v>
      </c>
      <c r="Y4193" s="4">
        <v>-209</v>
      </c>
      <c r="Z4193" s="4">
        <v>0</v>
      </c>
      <c r="AA4193" s="4">
        <v>-375</v>
      </c>
      <c r="AB4193" s="4">
        <v>-585</v>
      </c>
      <c r="AC4193" s="4">
        <v>0</v>
      </c>
      <c r="AD4193" s="4">
        <v>-625</v>
      </c>
      <c r="AE4193" s="4">
        <v>0</v>
      </c>
      <c r="AF4193" s="4">
        <v>0</v>
      </c>
      <c r="AG4193" s="4">
        <v>0</v>
      </c>
      <c r="AH4193" s="4">
        <v>-254</v>
      </c>
      <c r="AI4193" s="4">
        <v>0</v>
      </c>
      <c r="AJ4193" s="4">
        <v>0</v>
      </c>
      <c r="AK4193" s="4">
        <v>0</v>
      </c>
      <c r="AL4193" s="4">
        <v>0</v>
      </c>
      <c r="AM4193" s="4">
        <v>-853</v>
      </c>
      <c r="AN4193" s="4">
        <v>-299</v>
      </c>
    </row>
    <row r="4194" spans="1:40" ht="15" customHeight="1" x14ac:dyDescent="0.25">
      <c r="A4194" s="4" t="str">
        <f>EB[[#This Row],[unit]] &amp; "#" &amp; EB[[#This Row],[indic_nrg]] &amp; "#" &amp; EB[[#This Row],[product]] &amp; "#" &amp; EB[[#This Row],[geo]]</f>
        <v>TJ#B_102200#3106#CZ</v>
      </c>
      <c r="B4194" s="4" t="str">
        <f>VLOOKUP(EB[[#This Row],[product]],KS_DB[[product]:[KS]],5,FALSE)</f>
        <v>liquid</v>
      </c>
      <c r="C4194" s="4" t="str">
        <f>VLOOKUP(EB[[#This Row],[product]],KS_DB[[product]:[KS]],6,FALSE)</f>
        <v>liquid</v>
      </c>
      <c r="D4194" s="4">
        <f>VLOOKUP(EB[[#This Row],[product]],Carriers[],4,FALSE)</f>
        <v>1</v>
      </c>
      <c r="E4194" s="4">
        <f>VLOOKUP(EB[[#This Row],[indic_nrg]],Indicators[],4,FALSE)</f>
        <v>0</v>
      </c>
      <c r="F4194" s="4">
        <f>IFERROR(VLOOKUP(EB[[#This Row],[Source_carrier]],KS_DB[[product]:[KS]],6,FALSE),0)</f>
        <v>0</v>
      </c>
      <c r="G4194" s="4" t="s">
        <v>34</v>
      </c>
      <c r="H4194" s="4" t="s">
        <v>683</v>
      </c>
      <c r="I4194" s="4" t="s">
        <v>1131</v>
      </c>
      <c r="J4194" s="4" t="s">
        <v>37</v>
      </c>
      <c r="K4194" s="4" t="s">
        <v>684</v>
      </c>
      <c r="L4194" s="4" t="s">
        <v>39</v>
      </c>
      <c r="M4194" s="4" t="s">
        <v>1132</v>
      </c>
      <c r="N4194" s="4" t="s">
        <v>41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88</v>
      </c>
      <c r="W4194" s="4">
        <v>0</v>
      </c>
      <c r="X4194" s="4">
        <v>0</v>
      </c>
      <c r="Y4194" s="4">
        <v>0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</row>
    <row r="4195" spans="1:40" ht="15" customHeight="1" x14ac:dyDescent="0.25">
      <c r="A4195" s="4" t="str">
        <f>EB[[#This Row],[unit]] &amp; "#" &amp; EB[[#This Row],[indic_nrg]] &amp; "#" &amp; EB[[#This Row],[product]] &amp; "#" &amp; EB[[#This Row],[geo]]</f>
        <v>TJ#B_102200#3191#CZ</v>
      </c>
      <c r="B4195" s="4" t="str">
        <f>VLOOKUP(EB[[#This Row],[product]],KS_DB[[product]:[KS]],5,FALSE)</f>
        <v>liquid</v>
      </c>
      <c r="C4195" s="4" t="str">
        <f>VLOOKUP(EB[[#This Row],[product]],KS_DB[[product]:[KS]],6,FALSE)</f>
        <v>liquid</v>
      </c>
      <c r="D4195" s="4">
        <f>VLOOKUP(EB[[#This Row],[product]],Carriers[],4,FALSE)</f>
        <v>1</v>
      </c>
      <c r="E4195" s="4">
        <f>VLOOKUP(EB[[#This Row],[indic_nrg]],Indicators[],4,FALSE)</f>
        <v>0</v>
      </c>
      <c r="F4195" s="4">
        <f>IFERROR(VLOOKUP(EB[[#This Row],[Source_carrier]],KS_DB[[product]:[KS]],6,FALSE),0)</f>
        <v>0</v>
      </c>
      <c r="G4195" s="4" t="s">
        <v>34</v>
      </c>
      <c r="H4195" s="4" t="s">
        <v>683</v>
      </c>
      <c r="I4195" s="4" t="s">
        <v>1133</v>
      </c>
      <c r="J4195" s="4" t="s">
        <v>37</v>
      </c>
      <c r="K4195" s="4" t="s">
        <v>684</v>
      </c>
      <c r="L4195" s="4" t="s">
        <v>39</v>
      </c>
      <c r="M4195" s="4" t="s">
        <v>1134</v>
      </c>
      <c r="N4195" s="4" t="s">
        <v>41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  <c r="Y4195" s="4">
        <v>0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-160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</row>
    <row r="4196" spans="1:40" ht="15" customHeight="1" x14ac:dyDescent="0.25">
      <c r="A4196" s="4" t="str">
        <f>EB[[#This Row],[unit]] &amp; "#" &amp; EB[[#This Row],[indic_nrg]] &amp; "#" &amp; EB[[#This Row],[product]] &amp; "#" &amp; EB[[#This Row],[geo]]</f>
        <v>TJ#B_102200#3192#CZ</v>
      </c>
      <c r="B4196" s="4" t="str">
        <f>VLOOKUP(EB[[#This Row],[product]],KS_DB[[product]:[KS]],5,FALSE)</f>
        <v>liquid</v>
      </c>
      <c r="C4196" s="4" t="str">
        <f>VLOOKUP(EB[[#This Row],[product]],KS_DB[[product]:[KS]],6,FALSE)</f>
        <v>liquid</v>
      </c>
      <c r="D4196" s="4">
        <f>VLOOKUP(EB[[#This Row],[product]],Carriers[],4,FALSE)</f>
        <v>1</v>
      </c>
      <c r="E4196" s="4">
        <f>VLOOKUP(EB[[#This Row],[indic_nrg]],Indicators[],4,FALSE)</f>
        <v>0</v>
      </c>
      <c r="F4196" s="4">
        <f>IFERROR(VLOOKUP(EB[[#This Row],[Source_carrier]],KS_DB[[product]:[KS]],6,FALSE),0)</f>
        <v>0</v>
      </c>
      <c r="G4196" s="4" t="s">
        <v>34</v>
      </c>
      <c r="H4196" s="4" t="s">
        <v>683</v>
      </c>
      <c r="I4196" s="4" t="s">
        <v>1107</v>
      </c>
      <c r="J4196" s="4" t="s">
        <v>37</v>
      </c>
      <c r="K4196" s="4" t="s">
        <v>684</v>
      </c>
      <c r="L4196" s="4" t="s">
        <v>39</v>
      </c>
      <c r="M4196" s="4" t="s">
        <v>1108</v>
      </c>
      <c r="N4196" s="4" t="s">
        <v>41</v>
      </c>
      <c r="O4196" s="4">
        <v>0</v>
      </c>
      <c r="P4196" s="4">
        <v>0</v>
      </c>
      <c r="Q4196" s="4">
        <v>0</v>
      </c>
      <c r="R4196" s="4">
        <v>0</v>
      </c>
      <c r="S4196" s="4">
        <v>-316</v>
      </c>
      <c r="T4196" s="4">
        <v>0</v>
      </c>
      <c r="U4196" s="4">
        <v>0</v>
      </c>
      <c r="V4196" s="4">
        <v>40</v>
      </c>
      <c r="W4196" s="4">
        <v>0</v>
      </c>
      <c r="X4196" s="4">
        <v>0</v>
      </c>
      <c r="Y4196" s="4">
        <v>0</v>
      </c>
      <c r="Z4196" s="4">
        <v>0</v>
      </c>
      <c r="AA4196" s="4">
        <v>0</v>
      </c>
      <c r="AB4196" s="4">
        <v>40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</row>
    <row r="4197" spans="1:40" ht="15" customHeight="1" x14ac:dyDescent="0.25">
      <c r="A4197" s="4" t="str">
        <f>EB[[#This Row],[unit]] &amp; "#" &amp; EB[[#This Row],[indic_nrg]] &amp; "#" &amp; EB[[#This Row],[product]] &amp; "#" &amp; EB[[#This Row],[geo]]</f>
        <v>TJ#B_102200#3193#CZ</v>
      </c>
      <c r="B4197" s="4" t="str">
        <f>VLOOKUP(EB[[#This Row],[product]],KS_DB[[product]:[KS]],5,FALSE)</f>
        <v>liquid</v>
      </c>
      <c r="C4197" s="4" t="str">
        <f>VLOOKUP(EB[[#This Row],[product]],KS_DB[[product]:[KS]],6,FALSE)</f>
        <v>liquid</v>
      </c>
      <c r="D4197" s="4">
        <f>VLOOKUP(EB[[#This Row],[product]],Carriers[],4,FALSE)</f>
        <v>1</v>
      </c>
      <c r="E4197" s="4">
        <f>VLOOKUP(EB[[#This Row],[indic_nrg]],Indicators[],4,FALSE)</f>
        <v>0</v>
      </c>
      <c r="F4197" s="4">
        <f>IFERROR(VLOOKUP(EB[[#This Row],[Source_carrier]],KS_DB[[product]:[KS]],6,FALSE),0)</f>
        <v>0</v>
      </c>
      <c r="G4197" s="4" t="s">
        <v>34</v>
      </c>
      <c r="H4197" s="4" t="s">
        <v>683</v>
      </c>
      <c r="I4197" s="4" t="s">
        <v>1109</v>
      </c>
      <c r="J4197" s="4" t="s">
        <v>37</v>
      </c>
      <c r="K4197" s="4" t="s">
        <v>684</v>
      </c>
      <c r="L4197" s="4" t="s">
        <v>39</v>
      </c>
      <c r="M4197" s="4" t="s">
        <v>1110</v>
      </c>
      <c r="N4197" s="4" t="s">
        <v>41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</v>
      </c>
      <c r="Y4197" s="4">
        <v>0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170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</row>
    <row r="4198" spans="1:40" ht="15" customHeight="1" x14ac:dyDescent="0.25">
      <c r="A4198" s="4" t="str">
        <f>EB[[#This Row],[unit]] &amp; "#" &amp; EB[[#This Row],[indic_nrg]] &amp; "#" &amp; EB[[#This Row],[product]] &amp; "#" &amp; EB[[#This Row],[geo]]</f>
        <v>TJ#B_102200#3200#CZ</v>
      </c>
      <c r="B4198" s="4" t="str">
        <f>VLOOKUP(EB[[#This Row],[product]],KS_DB[[product]:[KS]],5,FALSE)</f>
        <v>liquid</v>
      </c>
      <c r="C4198" s="4" t="str">
        <f>VLOOKUP(EB[[#This Row],[product]],KS_DB[[product]:[KS]],6,FALSE)</f>
        <v>liquid</v>
      </c>
      <c r="D4198" s="4">
        <f>VLOOKUP(EB[[#This Row],[product]],Carriers[],4,FALSE)</f>
        <v>0</v>
      </c>
      <c r="E4198" s="4">
        <f>VLOOKUP(EB[[#This Row],[indic_nrg]],Indicators[],4,FALSE)</f>
        <v>0</v>
      </c>
      <c r="F4198" s="4">
        <f>IFERROR(VLOOKUP(EB[[#This Row],[Source_carrier]],KS_DB[[product]:[KS]],6,FALSE),0)</f>
        <v>0</v>
      </c>
      <c r="G4198" s="4" t="s">
        <v>34</v>
      </c>
      <c r="H4198" s="4" t="s">
        <v>683</v>
      </c>
      <c r="I4198" s="4" t="s">
        <v>75</v>
      </c>
      <c r="J4198" s="4" t="s">
        <v>37</v>
      </c>
      <c r="K4198" s="4" t="s">
        <v>684</v>
      </c>
      <c r="L4198" s="4" t="s">
        <v>39</v>
      </c>
      <c r="M4198" s="4" t="s">
        <v>76</v>
      </c>
      <c r="N4198" s="4" t="s">
        <v>41</v>
      </c>
      <c r="O4198" s="4">
        <v>0</v>
      </c>
      <c r="P4198" s="4">
        <v>0</v>
      </c>
      <c r="Q4198" s="4">
        <v>127</v>
      </c>
      <c r="R4198" s="4">
        <v>54</v>
      </c>
      <c r="S4198" s="4">
        <v>-1034</v>
      </c>
      <c r="T4198" s="4">
        <v>1056</v>
      </c>
      <c r="U4198" s="4">
        <v>1871</v>
      </c>
      <c r="V4198" s="4">
        <v>-2752</v>
      </c>
      <c r="W4198" s="4">
        <v>-2040</v>
      </c>
      <c r="X4198" s="4">
        <v>-88</v>
      </c>
      <c r="Y4198" s="4">
        <v>-4023</v>
      </c>
      <c r="Z4198" s="4">
        <v>-645</v>
      </c>
      <c r="AA4198" s="4">
        <v>11833</v>
      </c>
      <c r="AB4198" s="4">
        <v>292</v>
      </c>
      <c r="AC4198" s="4">
        <v>-3840</v>
      </c>
      <c r="AD4198" s="4">
        <v>-1875</v>
      </c>
      <c r="AE4198" s="4">
        <v>-1462</v>
      </c>
      <c r="AF4198" s="4">
        <v>-89</v>
      </c>
      <c r="AG4198" s="4">
        <v>13</v>
      </c>
      <c r="AH4198" s="4">
        <v>-78</v>
      </c>
      <c r="AI4198" s="4">
        <v>-869</v>
      </c>
      <c r="AJ4198" s="4">
        <v>628</v>
      </c>
      <c r="AK4198" s="4">
        <v>-43</v>
      </c>
      <c r="AL4198" s="4">
        <v>1105</v>
      </c>
      <c r="AM4198" s="4">
        <v>1754</v>
      </c>
      <c r="AN4198" s="4">
        <v>2</v>
      </c>
    </row>
    <row r="4199" spans="1:40" ht="15" customHeight="1" x14ac:dyDescent="0.25">
      <c r="A4199" s="4" t="str">
        <f>EB[[#This Row],[unit]] &amp; "#" &amp; EB[[#This Row],[indic_nrg]] &amp; "#" &amp; EB[[#This Row],[product]] &amp; "#" &amp; EB[[#This Row],[geo]]</f>
        <v>TJ#B_102200#3214#CZ</v>
      </c>
      <c r="B4199" s="4" t="str">
        <f>VLOOKUP(EB[[#This Row],[product]],KS_DB[[product]:[KS]],5,FALSE)</f>
        <v>liquid</v>
      </c>
      <c r="C4199" s="4" t="str">
        <f>VLOOKUP(EB[[#This Row],[product]],KS_DB[[product]:[KS]],6,FALSE)</f>
        <v>liquid</v>
      </c>
      <c r="D4199" s="4">
        <f>VLOOKUP(EB[[#This Row],[product]],Carriers[],4,FALSE)</f>
        <v>1</v>
      </c>
      <c r="E4199" s="4">
        <f>VLOOKUP(EB[[#This Row],[indic_nrg]],Indicators[],4,FALSE)</f>
        <v>0</v>
      </c>
      <c r="F4199" s="4">
        <f>IFERROR(VLOOKUP(EB[[#This Row],[Source_carrier]],KS_DB[[product]:[KS]],6,FALSE),0)</f>
        <v>0</v>
      </c>
      <c r="G4199" s="4" t="s">
        <v>34</v>
      </c>
      <c r="H4199" s="4" t="s">
        <v>683</v>
      </c>
      <c r="I4199" s="4" t="s">
        <v>1161</v>
      </c>
      <c r="J4199" s="4" t="s">
        <v>37</v>
      </c>
      <c r="K4199" s="4" t="s">
        <v>684</v>
      </c>
      <c r="L4199" s="4" t="s">
        <v>39</v>
      </c>
      <c r="M4199" s="4" t="s">
        <v>1162</v>
      </c>
      <c r="N4199" s="4" t="s">
        <v>41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</v>
      </c>
      <c r="Y4199" s="4">
        <v>0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0</v>
      </c>
      <c r="AI4199" s="4">
        <v>0</v>
      </c>
      <c r="AJ4199" s="4">
        <v>0</v>
      </c>
      <c r="AK4199" s="4">
        <v>0</v>
      </c>
      <c r="AL4199" s="4">
        <v>0</v>
      </c>
      <c r="AM4199" s="4">
        <v>0</v>
      </c>
      <c r="AN4199" s="4">
        <v>0</v>
      </c>
    </row>
    <row r="4200" spans="1:40" ht="15" customHeight="1" x14ac:dyDescent="0.25">
      <c r="A4200" s="4" t="str">
        <f>EB[[#This Row],[unit]] &amp; "#" &amp; EB[[#This Row],[indic_nrg]] &amp; "#" &amp; EB[[#This Row],[product]] &amp; "#" &amp; EB[[#This Row],[geo]]</f>
        <v>TJ#B_102200#3215#CZ</v>
      </c>
      <c r="B4200" s="4" t="str">
        <f>VLOOKUP(EB[[#This Row],[product]],KS_DB[[product]:[KS]],5,FALSE)</f>
        <v>liquid</v>
      </c>
      <c r="C4200" s="4" t="str">
        <f>VLOOKUP(EB[[#This Row],[product]],KS_DB[[product]:[KS]],6,FALSE)</f>
        <v>liquid</v>
      </c>
      <c r="D4200" s="4">
        <f>VLOOKUP(EB[[#This Row],[product]],Carriers[],4,FALSE)</f>
        <v>1</v>
      </c>
      <c r="E4200" s="4">
        <f>VLOOKUP(EB[[#This Row],[indic_nrg]],Indicators[],4,FALSE)</f>
        <v>0</v>
      </c>
      <c r="F4200" s="4">
        <f>IFERROR(VLOOKUP(EB[[#This Row],[Source_carrier]],KS_DB[[product]:[KS]],6,FALSE),0)</f>
        <v>0</v>
      </c>
      <c r="G4200" s="4" t="s">
        <v>34</v>
      </c>
      <c r="H4200" s="4" t="s">
        <v>683</v>
      </c>
      <c r="I4200" s="4" t="s">
        <v>1223</v>
      </c>
      <c r="J4200" s="4" t="s">
        <v>37</v>
      </c>
      <c r="K4200" s="4" t="s">
        <v>684</v>
      </c>
      <c r="L4200" s="4" t="s">
        <v>39</v>
      </c>
      <c r="M4200" s="4" t="s">
        <v>1224</v>
      </c>
      <c r="N4200" s="4" t="s">
        <v>41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0</v>
      </c>
      <c r="AK4200" s="4">
        <v>0</v>
      </c>
      <c r="AL4200" s="4">
        <v>0</v>
      </c>
      <c r="AM4200" s="4">
        <v>0</v>
      </c>
      <c r="AN4200" s="4">
        <v>0</v>
      </c>
    </row>
    <row r="4201" spans="1:40" ht="15" customHeight="1" x14ac:dyDescent="0.25">
      <c r="A4201" s="4" t="str">
        <f>EB[[#This Row],[unit]] &amp; "#" &amp; EB[[#This Row],[indic_nrg]] &amp; "#" &amp; EB[[#This Row],[product]] &amp; "#" &amp; EB[[#This Row],[geo]]</f>
        <v>TJ#B_102200#3220#CZ</v>
      </c>
      <c r="B4201" s="4" t="str">
        <f>VLOOKUP(EB[[#This Row],[product]],KS_DB[[product]:[KS]],5,FALSE)</f>
        <v>liquid</v>
      </c>
      <c r="C4201" s="4" t="str">
        <f>VLOOKUP(EB[[#This Row],[product]],KS_DB[[product]:[KS]],6,FALSE)</f>
        <v>LPG</v>
      </c>
      <c r="D4201" s="4">
        <f>VLOOKUP(EB[[#This Row],[product]],Carriers[],4,FALSE)</f>
        <v>1</v>
      </c>
      <c r="E4201" s="4">
        <f>VLOOKUP(EB[[#This Row],[indic_nrg]],Indicators[],4,FALSE)</f>
        <v>0</v>
      </c>
      <c r="F4201" s="4">
        <f>IFERROR(VLOOKUP(EB[[#This Row],[Source_carrier]],KS_DB[[product]:[KS]],6,FALSE),0)</f>
        <v>0</v>
      </c>
      <c r="G4201" s="4" t="s">
        <v>34</v>
      </c>
      <c r="H4201" s="4" t="s">
        <v>683</v>
      </c>
      <c r="I4201" s="4" t="s">
        <v>77</v>
      </c>
      <c r="J4201" s="4" t="s">
        <v>37</v>
      </c>
      <c r="K4201" s="4" t="s">
        <v>684</v>
      </c>
      <c r="L4201" s="4" t="s">
        <v>39</v>
      </c>
      <c r="M4201" s="4" t="s">
        <v>78</v>
      </c>
      <c r="N4201" s="4" t="s">
        <v>41</v>
      </c>
      <c r="O4201" s="4">
        <v>0</v>
      </c>
      <c r="P4201" s="4">
        <v>0</v>
      </c>
      <c r="Q4201" s="4">
        <v>0</v>
      </c>
      <c r="R4201" s="4">
        <v>0</v>
      </c>
      <c r="S4201" s="4">
        <v>-1382</v>
      </c>
      <c r="T4201" s="4">
        <v>0</v>
      </c>
      <c r="U4201" s="4">
        <v>1610</v>
      </c>
      <c r="V4201" s="4">
        <v>0</v>
      </c>
      <c r="W4201" s="4">
        <v>0</v>
      </c>
      <c r="X4201" s="4">
        <v>0</v>
      </c>
      <c r="Y4201" s="4">
        <v>0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-137</v>
      </c>
      <c r="AG4201" s="4">
        <v>0</v>
      </c>
      <c r="AH4201" s="4">
        <v>0</v>
      </c>
      <c r="AI4201" s="4">
        <v>-876</v>
      </c>
      <c r="AJ4201" s="4">
        <v>-832</v>
      </c>
      <c r="AK4201" s="4">
        <v>0</v>
      </c>
      <c r="AL4201" s="4">
        <v>0</v>
      </c>
      <c r="AM4201" s="4">
        <v>0</v>
      </c>
      <c r="AN4201" s="4">
        <v>0</v>
      </c>
    </row>
    <row r="4202" spans="1:40" ht="15" customHeight="1" x14ac:dyDescent="0.25">
      <c r="A4202" s="4" t="str">
        <f>EB[[#This Row],[unit]] &amp; "#" &amp; EB[[#This Row],[indic_nrg]] &amp; "#" &amp; EB[[#This Row],[product]] &amp; "#" &amp; EB[[#This Row],[geo]]</f>
        <v>TJ#B_102200#3234#CZ</v>
      </c>
      <c r="B4202" s="4" t="str">
        <f>VLOOKUP(EB[[#This Row],[product]],KS_DB[[product]:[KS]],5,FALSE)</f>
        <v>liquid</v>
      </c>
      <c r="C4202" s="4" t="str">
        <f>VLOOKUP(EB[[#This Row],[product]],KS_DB[[product]:[KS]],6,FALSE)</f>
        <v>gasoline</v>
      </c>
      <c r="D4202" s="4">
        <f>VLOOKUP(EB[[#This Row],[product]],Carriers[],4,FALSE)</f>
        <v>1</v>
      </c>
      <c r="E4202" s="4">
        <f>VLOOKUP(EB[[#This Row],[indic_nrg]],Indicators[],4,FALSE)</f>
        <v>0</v>
      </c>
      <c r="F4202" s="4">
        <f>IFERROR(VLOOKUP(EB[[#This Row],[Source_carrier]],KS_DB[[product]:[KS]],6,FALSE),0)</f>
        <v>0</v>
      </c>
      <c r="G4202" s="4" t="s">
        <v>34</v>
      </c>
      <c r="H4202" s="4" t="s">
        <v>683</v>
      </c>
      <c r="I4202" s="4" t="s">
        <v>1135</v>
      </c>
      <c r="J4202" s="4" t="s">
        <v>37</v>
      </c>
      <c r="K4202" s="4" t="s">
        <v>684</v>
      </c>
      <c r="L4202" s="4" t="s">
        <v>39</v>
      </c>
      <c r="M4202" s="4" t="s">
        <v>1136</v>
      </c>
      <c r="N4202" s="4" t="s">
        <v>41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</v>
      </c>
      <c r="Y4202" s="4">
        <v>-520</v>
      </c>
      <c r="Z4202" s="4">
        <v>0</v>
      </c>
      <c r="AA4202" s="4">
        <v>2035</v>
      </c>
      <c r="AB4202" s="4">
        <v>0</v>
      </c>
      <c r="AC4202" s="4">
        <v>-563</v>
      </c>
      <c r="AD4202" s="4">
        <v>-1126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133</v>
      </c>
      <c r="AK4202" s="4">
        <v>0</v>
      </c>
      <c r="AL4202" s="4">
        <v>-177</v>
      </c>
      <c r="AM4202" s="4">
        <v>978</v>
      </c>
      <c r="AN4202" s="4">
        <v>0</v>
      </c>
    </row>
    <row r="4203" spans="1:40" ht="15" customHeight="1" x14ac:dyDescent="0.25">
      <c r="A4203" s="4" t="str">
        <f>EB[[#This Row],[unit]] &amp; "#" &amp; EB[[#This Row],[indic_nrg]] &amp; "#" &amp; EB[[#This Row],[product]] &amp; "#" &amp; EB[[#This Row],[geo]]</f>
        <v>TJ#B_102200#3235#CZ</v>
      </c>
      <c r="B4203" s="4" t="str">
        <f>VLOOKUP(EB[[#This Row],[product]],KS_DB[[product]:[KS]],5,FALSE)</f>
        <v>liquid</v>
      </c>
      <c r="C4203" s="4" t="str">
        <f>VLOOKUP(EB[[#This Row],[product]],KS_DB[[product]:[KS]],6,FALSE)</f>
        <v>aviationgasoline</v>
      </c>
      <c r="D4203" s="4">
        <f>VLOOKUP(EB[[#This Row],[product]],Carriers[],4,FALSE)</f>
        <v>1</v>
      </c>
      <c r="E4203" s="4">
        <f>VLOOKUP(EB[[#This Row],[indic_nrg]],Indicators[],4,FALSE)</f>
        <v>0</v>
      </c>
      <c r="F4203" s="4">
        <f>IFERROR(VLOOKUP(EB[[#This Row],[Source_carrier]],KS_DB[[product]:[KS]],6,FALSE),0)</f>
        <v>0</v>
      </c>
      <c r="G4203" s="4" t="s">
        <v>34</v>
      </c>
      <c r="H4203" s="4" t="s">
        <v>683</v>
      </c>
      <c r="I4203" s="4" t="s">
        <v>1137</v>
      </c>
      <c r="J4203" s="4" t="s">
        <v>37</v>
      </c>
      <c r="K4203" s="4" t="s">
        <v>684</v>
      </c>
      <c r="L4203" s="4" t="s">
        <v>39</v>
      </c>
      <c r="M4203" s="4" t="s">
        <v>1138</v>
      </c>
      <c r="N4203" s="4" t="s">
        <v>41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44</v>
      </c>
      <c r="V4203" s="4">
        <v>44</v>
      </c>
      <c r="W4203" s="4">
        <v>0</v>
      </c>
      <c r="X4203" s="4">
        <v>0</v>
      </c>
      <c r="Y4203" s="4">
        <v>0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</row>
    <row r="4204" spans="1:40" ht="15" customHeight="1" x14ac:dyDescent="0.25">
      <c r="A4204" s="4" t="str">
        <f>EB[[#This Row],[unit]] &amp; "#" &amp; EB[[#This Row],[indic_nrg]] &amp; "#" &amp; EB[[#This Row],[product]] &amp; "#" &amp; EB[[#This Row],[geo]]</f>
        <v>TJ#B_102200#3244#CZ</v>
      </c>
      <c r="B4204" s="4" t="str">
        <f>VLOOKUP(EB[[#This Row],[product]],KS_DB[[product]:[KS]],5,FALSE)</f>
        <v>liquid</v>
      </c>
      <c r="C4204" s="4" t="str">
        <f>VLOOKUP(EB[[#This Row],[product]],KS_DB[[product]:[KS]],6,FALSE)</f>
        <v>liquid</v>
      </c>
      <c r="D4204" s="4">
        <f>VLOOKUP(EB[[#This Row],[product]],Carriers[],4,FALSE)</f>
        <v>1</v>
      </c>
      <c r="E4204" s="4">
        <f>VLOOKUP(EB[[#This Row],[indic_nrg]],Indicators[],4,FALSE)</f>
        <v>0</v>
      </c>
      <c r="F4204" s="4">
        <f>IFERROR(VLOOKUP(EB[[#This Row],[Source_carrier]],KS_DB[[product]:[KS]],6,FALSE),0)</f>
        <v>0</v>
      </c>
      <c r="G4204" s="4" t="s">
        <v>34</v>
      </c>
      <c r="H4204" s="4" t="s">
        <v>683</v>
      </c>
      <c r="I4204" s="4" t="s">
        <v>1139</v>
      </c>
      <c r="J4204" s="4" t="s">
        <v>37</v>
      </c>
      <c r="K4204" s="4" t="s">
        <v>684</v>
      </c>
      <c r="L4204" s="4" t="s">
        <v>39</v>
      </c>
      <c r="M4204" s="4" t="s">
        <v>1140</v>
      </c>
      <c r="N4204" s="4" t="s">
        <v>41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0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</row>
    <row r="4205" spans="1:40" ht="15" customHeight="1" x14ac:dyDescent="0.25">
      <c r="A4205" s="4" t="str">
        <f>EB[[#This Row],[unit]] &amp; "#" &amp; EB[[#This Row],[indic_nrg]] &amp; "#" &amp; EB[[#This Row],[product]] &amp; "#" &amp; EB[[#This Row],[geo]]</f>
        <v>TJ#B_102200#3246#CZ</v>
      </c>
      <c r="B4205" s="4" t="str">
        <f>VLOOKUP(EB[[#This Row],[product]],KS_DB[[product]:[KS]],5,FALSE)</f>
        <v>liquid</v>
      </c>
      <c r="C4205" s="4" t="str">
        <f>VLOOKUP(EB[[#This Row],[product]],KS_DB[[product]:[KS]],6,FALSE)</f>
        <v>liquid</v>
      </c>
      <c r="D4205" s="4">
        <f>VLOOKUP(EB[[#This Row],[product]],Carriers[],4,FALSE)</f>
        <v>1</v>
      </c>
      <c r="E4205" s="4">
        <f>VLOOKUP(EB[[#This Row],[indic_nrg]],Indicators[],4,FALSE)</f>
        <v>0</v>
      </c>
      <c r="F4205" s="4">
        <f>IFERROR(VLOOKUP(EB[[#This Row],[Source_carrier]],KS_DB[[product]:[KS]],6,FALSE),0)</f>
        <v>0</v>
      </c>
      <c r="G4205" s="4" t="s">
        <v>34</v>
      </c>
      <c r="H4205" s="4" t="s">
        <v>683</v>
      </c>
      <c r="I4205" s="4" t="s">
        <v>1225</v>
      </c>
      <c r="J4205" s="4" t="s">
        <v>37</v>
      </c>
      <c r="K4205" s="4" t="s">
        <v>684</v>
      </c>
      <c r="L4205" s="4" t="s">
        <v>39</v>
      </c>
      <c r="M4205" s="4" t="s">
        <v>1226</v>
      </c>
      <c r="N4205" s="4" t="s">
        <v>41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0</v>
      </c>
      <c r="Y4205" s="4">
        <v>0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</row>
    <row r="4206" spans="1:40" ht="15" customHeight="1" x14ac:dyDescent="0.25">
      <c r="A4206" s="4" t="str">
        <f>EB[[#This Row],[unit]] &amp; "#" &amp; EB[[#This Row],[indic_nrg]] &amp; "#" &amp; EB[[#This Row],[product]] &amp; "#" &amp; EB[[#This Row],[geo]]</f>
        <v>TJ#B_102200#3247#CZ</v>
      </c>
      <c r="B4206" s="4" t="str">
        <f>VLOOKUP(EB[[#This Row],[product]],KS_DB[[product]:[KS]],5,FALSE)</f>
        <v>liquid</v>
      </c>
      <c r="C4206" s="4" t="str">
        <f>VLOOKUP(EB[[#This Row],[product]],KS_DB[[product]:[KS]],6,FALSE)</f>
        <v>jetkerosene</v>
      </c>
      <c r="D4206" s="4">
        <f>VLOOKUP(EB[[#This Row],[product]],Carriers[],4,FALSE)</f>
        <v>1</v>
      </c>
      <c r="E4206" s="4">
        <f>VLOOKUP(EB[[#This Row],[indic_nrg]],Indicators[],4,FALSE)</f>
        <v>0</v>
      </c>
      <c r="F4206" s="4">
        <f>IFERROR(VLOOKUP(EB[[#This Row],[Source_carrier]],KS_DB[[product]:[KS]],6,FALSE),0)</f>
        <v>0</v>
      </c>
      <c r="G4206" s="4" t="s">
        <v>34</v>
      </c>
      <c r="H4206" s="4" t="s">
        <v>683</v>
      </c>
      <c r="I4206" s="4" t="s">
        <v>1141</v>
      </c>
      <c r="J4206" s="4" t="s">
        <v>37</v>
      </c>
      <c r="K4206" s="4" t="s">
        <v>684</v>
      </c>
      <c r="L4206" s="4" t="s">
        <v>39</v>
      </c>
      <c r="M4206" s="4" t="s">
        <v>1142</v>
      </c>
      <c r="N4206" s="4" t="s">
        <v>41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912</v>
      </c>
      <c r="U4206" s="4">
        <v>0</v>
      </c>
      <c r="V4206" s="4">
        <v>0</v>
      </c>
      <c r="W4206" s="4">
        <v>0</v>
      </c>
      <c r="X4206" s="4">
        <v>0</v>
      </c>
      <c r="Y4206" s="4">
        <v>-817</v>
      </c>
      <c r="Z4206" s="4">
        <v>0</v>
      </c>
      <c r="AA4206" s="4">
        <v>214</v>
      </c>
      <c r="AB4206" s="4">
        <v>0</v>
      </c>
      <c r="AC4206" s="4">
        <v>-556</v>
      </c>
      <c r="AD4206" s="4">
        <v>0</v>
      </c>
      <c r="AE4206" s="4">
        <v>0</v>
      </c>
      <c r="AF4206" s="4">
        <v>0</v>
      </c>
      <c r="AG4206" s="4">
        <v>0</v>
      </c>
      <c r="AH4206" s="4">
        <v>-43</v>
      </c>
      <c r="AI4206" s="4">
        <v>0</v>
      </c>
      <c r="AJ4206" s="4">
        <v>693</v>
      </c>
      <c r="AK4206" s="4">
        <v>0</v>
      </c>
      <c r="AL4206" s="4">
        <v>0</v>
      </c>
      <c r="AM4206" s="4">
        <v>0</v>
      </c>
      <c r="AN4206" s="4">
        <v>0</v>
      </c>
    </row>
    <row r="4207" spans="1:40" ht="15" customHeight="1" x14ac:dyDescent="0.25">
      <c r="A4207" s="4" t="str">
        <f>EB[[#This Row],[unit]] &amp; "#" &amp; EB[[#This Row],[indic_nrg]] &amp; "#" &amp; EB[[#This Row],[product]] &amp; "#" &amp; EB[[#This Row],[geo]]</f>
        <v>TJ#B_102200#3250#CZ</v>
      </c>
      <c r="B4207" s="4" t="str">
        <f>VLOOKUP(EB[[#This Row],[product]],KS_DB[[product]:[KS]],5,FALSE)</f>
        <v>liquid</v>
      </c>
      <c r="C4207" s="4" t="str">
        <f>VLOOKUP(EB[[#This Row],[product]],KS_DB[[product]:[KS]],6,FALSE)</f>
        <v>diesel</v>
      </c>
      <c r="D4207" s="4">
        <f>VLOOKUP(EB[[#This Row],[product]],Carriers[],4,FALSE)</f>
        <v>1</v>
      </c>
      <c r="E4207" s="4">
        <f>VLOOKUP(EB[[#This Row],[indic_nrg]],Indicators[],4,FALSE)</f>
        <v>0</v>
      </c>
      <c r="F4207" s="4">
        <f>IFERROR(VLOOKUP(EB[[#This Row],[Source_carrier]],KS_DB[[product]:[KS]],6,FALSE),0)</f>
        <v>0</v>
      </c>
      <c r="G4207" s="4" t="s">
        <v>34</v>
      </c>
      <c r="H4207" s="4" t="s">
        <v>683</v>
      </c>
      <c r="I4207" s="4" t="s">
        <v>1143</v>
      </c>
      <c r="J4207" s="4" t="s">
        <v>37</v>
      </c>
      <c r="K4207" s="4" t="s">
        <v>684</v>
      </c>
      <c r="L4207" s="4" t="s">
        <v>39</v>
      </c>
      <c r="M4207" s="4" t="s">
        <v>1144</v>
      </c>
      <c r="N4207" s="4" t="s">
        <v>41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</v>
      </c>
      <c r="Y4207" s="4">
        <v>0</v>
      </c>
      <c r="Z4207" s="4">
        <v>129</v>
      </c>
      <c r="AA4207" s="4">
        <v>129</v>
      </c>
      <c r="AB4207" s="4">
        <v>472</v>
      </c>
      <c r="AC4207" s="4">
        <v>43</v>
      </c>
      <c r="AD4207" s="4">
        <v>900</v>
      </c>
      <c r="AE4207" s="4">
        <v>129</v>
      </c>
      <c r="AF4207" s="4">
        <v>0</v>
      </c>
      <c r="AG4207" s="4">
        <v>0</v>
      </c>
      <c r="AH4207" s="4">
        <v>0</v>
      </c>
      <c r="AI4207" s="4">
        <v>0</v>
      </c>
      <c r="AJ4207" s="4">
        <v>0</v>
      </c>
      <c r="AK4207" s="4">
        <v>0</v>
      </c>
      <c r="AL4207" s="4">
        <v>0</v>
      </c>
      <c r="AM4207" s="4">
        <v>0</v>
      </c>
      <c r="AN4207" s="4">
        <v>0</v>
      </c>
    </row>
    <row r="4208" spans="1:40" ht="15" customHeight="1" x14ac:dyDescent="0.25">
      <c r="A4208" s="4" t="str">
        <f>EB[[#This Row],[unit]] &amp; "#" &amp; EB[[#This Row],[indic_nrg]] &amp; "#" &amp; EB[[#This Row],[product]] &amp; "#" &amp; EB[[#This Row],[geo]]</f>
        <v>TJ#B_102200#3260#CZ</v>
      </c>
      <c r="B4208" s="4" t="str">
        <f>VLOOKUP(EB[[#This Row],[product]],KS_DB[[product]:[KS]],5,FALSE)</f>
        <v>liquid</v>
      </c>
      <c r="C4208" s="4" t="str">
        <f>VLOOKUP(EB[[#This Row],[product]],KS_DB[[product]:[KS]],6,FALSE)</f>
        <v>diesel</v>
      </c>
      <c r="D4208" s="4">
        <f>VLOOKUP(EB[[#This Row],[product]],Carriers[],4,FALSE)</f>
        <v>1</v>
      </c>
      <c r="E4208" s="4">
        <f>VLOOKUP(EB[[#This Row],[indic_nrg]],Indicators[],4,FALSE)</f>
        <v>0</v>
      </c>
      <c r="F4208" s="4">
        <f>IFERROR(VLOOKUP(EB[[#This Row],[Source_carrier]],KS_DB[[product]:[KS]],6,FALSE),0)</f>
        <v>0</v>
      </c>
      <c r="G4208" s="4" t="s">
        <v>34</v>
      </c>
      <c r="H4208" s="4" t="s">
        <v>683</v>
      </c>
      <c r="I4208" s="4" t="s">
        <v>79</v>
      </c>
      <c r="J4208" s="4" t="s">
        <v>37</v>
      </c>
      <c r="K4208" s="4" t="s">
        <v>684</v>
      </c>
      <c r="L4208" s="4" t="s">
        <v>39</v>
      </c>
      <c r="M4208" s="4" t="s">
        <v>80</v>
      </c>
      <c r="N4208" s="4" t="s">
        <v>41</v>
      </c>
      <c r="O4208" s="4">
        <v>0</v>
      </c>
      <c r="P4208" s="4">
        <v>0</v>
      </c>
      <c r="Q4208" s="4">
        <v>127</v>
      </c>
      <c r="R4208" s="4">
        <v>255</v>
      </c>
      <c r="S4208" s="4">
        <v>468</v>
      </c>
      <c r="T4208" s="4">
        <v>255</v>
      </c>
      <c r="U4208" s="4">
        <v>255</v>
      </c>
      <c r="V4208" s="4">
        <v>-2723</v>
      </c>
      <c r="W4208" s="4">
        <v>-1702</v>
      </c>
      <c r="X4208" s="4">
        <v>0</v>
      </c>
      <c r="Y4208" s="4">
        <v>-2604</v>
      </c>
      <c r="Z4208" s="4">
        <v>0</v>
      </c>
      <c r="AA4208" s="4">
        <v>9017</v>
      </c>
      <c r="AB4208" s="4">
        <v>0</v>
      </c>
      <c r="AC4208" s="4">
        <v>-2764</v>
      </c>
      <c r="AD4208" s="4">
        <v>-167</v>
      </c>
      <c r="AE4208" s="4">
        <v>0</v>
      </c>
      <c r="AF4208" s="4">
        <v>0</v>
      </c>
      <c r="AG4208" s="4">
        <v>2</v>
      </c>
      <c r="AH4208" s="4">
        <v>0</v>
      </c>
      <c r="AI4208" s="4">
        <v>7</v>
      </c>
      <c r="AJ4208" s="4">
        <v>1075</v>
      </c>
      <c r="AK4208" s="4">
        <v>-43</v>
      </c>
      <c r="AL4208" s="4">
        <v>2</v>
      </c>
      <c r="AM4208" s="4">
        <v>817</v>
      </c>
      <c r="AN4208" s="4">
        <v>2</v>
      </c>
    </row>
    <row r="4209" spans="1:40" ht="15" customHeight="1" x14ac:dyDescent="0.25">
      <c r="A4209" s="4" t="str">
        <f>EB[[#This Row],[unit]] &amp; "#" &amp; EB[[#This Row],[indic_nrg]] &amp; "#" &amp; EB[[#This Row],[product]] &amp; "#" &amp; EB[[#This Row],[geo]]</f>
        <v>TJ#B_102200#3270A#CZ</v>
      </c>
      <c r="B4209" s="4" t="str">
        <f>VLOOKUP(EB[[#This Row],[product]],KS_DB[[product]:[KS]],5,FALSE)</f>
        <v>liquid</v>
      </c>
      <c r="C4209" s="4" t="str">
        <f>VLOOKUP(EB[[#This Row],[product]],KS_DB[[product]:[KS]],6,FALSE)</f>
        <v>liquid</v>
      </c>
      <c r="D4209" s="4">
        <f>VLOOKUP(EB[[#This Row],[product]],Carriers[],4,FALSE)</f>
        <v>1</v>
      </c>
      <c r="E4209" s="4">
        <f>VLOOKUP(EB[[#This Row],[indic_nrg]],Indicators[],4,FALSE)</f>
        <v>0</v>
      </c>
      <c r="F4209" s="4">
        <f>IFERROR(VLOOKUP(EB[[#This Row],[Source_carrier]],KS_DB[[product]:[KS]],6,FALSE),0)</f>
        <v>0</v>
      </c>
      <c r="G4209" s="4" t="s">
        <v>34</v>
      </c>
      <c r="H4209" s="4" t="s">
        <v>683</v>
      </c>
      <c r="I4209" s="4" t="s">
        <v>81</v>
      </c>
      <c r="J4209" s="4" t="s">
        <v>37</v>
      </c>
      <c r="K4209" s="4" t="s">
        <v>684</v>
      </c>
      <c r="L4209" s="4" t="s">
        <v>39</v>
      </c>
      <c r="M4209" s="4" t="s">
        <v>82</v>
      </c>
      <c r="N4209" s="4" t="s">
        <v>41</v>
      </c>
      <c r="O4209" s="4">
        <v>0</v>
      </c>
      <c r="P4209" s="4">
        <v>0</v>
      </c>
      <c r="Q4209" s="4">
        <v>0</v>
      </c>
      <c r="R4209" s="4">
        <v>0</v>
      </c>
      <c r="S4209" s="4">
        <v>-121</v>
      </c>
      <c r="T4209" s="4">
        <v>-111</v>
      </c>
      <c r="U4209" s="4">
        <v>-38</v>
      </c>
      <c r="V4209" s="4">
        <v>-113</v>
      </c>
      <c r="W4209" s="4">
        <v>-146</v>
      </c>
      <c r="X4209" s="4">
        <v>-88</v>
      </c>
      <c r="Y4209" s="4">
        <v>-82</v>
      </c>
      <c r="Z4209" s="4">
        <v>41</v>
      </c>
      <c r="AA4209" s="4">
        <v>31</v>
      </c>
      <c r="AB4209" s="4">
        <v>-17</v>
      </c>
      <c r="AC4209" s="4">
        <v>0</v>
      </c>
      <c r="AD4209" s="4">
        <v>32</v>
      </c>
      <c r="AE4209" s="4">
        <v>17</v>
      </c>
      <c r="AF4209" s="4">
        <v>-31</v>
      </c>
      <c r="AG4209" s="4">
        <v>10</v>
      </c>
      <c r="AH4209" s="4">
        <v>-34</v>
      </c>
      <c r="AI4209" s="4">
        <v>0</v>
      </c>
      <c r="AJ4209" s="4">
        <v>-440</v>
      </c>
      <c r="AK4209" s="4">
        <v>0</v>
      </c>
      <c r="AL4209" s="4">
        <v>1280</v>
      </c>
      <c r="AM4209" s="4">
        <v>-40</v>
      </c>
      <c r="AN4209" s="4">
        <v>0</v>
      </c>
    </row>
    <row r="4210" spans="1:40" ht="15" customHeight="1" x14ac:dyDescent="0.25">
      <c r="A4210" s="4" t="str">
        <f>EB[[#This Row],[unit]] &amp; "#" &amp; EB[[#This Row],[indic_nrg]] &amp; "#" &amp; EB[[#This Row],[product]] &amp; "#" &amp; EB[[#This Row],[geo]]</f>
        <v>TJ#B_102200#3281#CZ</v>
      </c>
      <c r="B4210" s="4" t="str">
        <f>VLOOKUP(EB[[#This Row],[product]],KS_DB[[product]:[KS]],5,FALSE)</f>
        <v>liquid</v>
      </c>
      <c r="C4210" s="4" t="str">
        <f>VLOOKUP(EB[[#This Row],[product]],KS_DB[[product]:[KS]],6,FALSE)</f>
        <v>liquid</v>
      </c>
      <c r="D4210" s="4">
        <f>VLOOKUP(EB[[#This Row],[product]],Carriers[],4,FALSE)</f>
        <v>1</v>
      </c>
      <c r="E4210" s="4">
        <f>VLOOKUP(EB[[#This Row],[indic_nrg]],Indicators[],4,FALSE)</f>
        <v>0</v>
      </c>
      <c r="F4210" s="4">
        <f>IFERROR(VLOOKUP(EB[[#This Row],[Source_carrier]],KS_DB[[product]:[KS]],6,FALSE),0)</f>
        <v>0</v>
      </c>
      <c r="G4210" s="4" t="s">
        <v>34</v>
      </c>
      <c r="H4210" s="4" t="s">
        <v>683</v>
      </c>
      <c r="I4210" s="4" t="s">
        <v>1145</v>
      </c>
      <c r="J4210" s="4" t="s">
        <v>37</v>
      </c>
      <c r="K4210" s="4" t="s">
        <v>684</v>
      </c>
      <c r="L4210" s="4" t="s">
        <v>39</v>
      </c>
      <c r="M4210" s="4" t="s">
        <v>1146</v>
      </c>
      <c r="N4210" s="4" t="s">
        <v>41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</v>
      </c>
      <c r="Y4210" s="4">
        <v>0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</row>
    <row r="4211" spans="1:40" ht="15" customHeight="1" x14ac:dyDescent="0.25">
      <c r="A4211" s="4" t="str">
        <f>EB[[#This Row],[unit]] &amp; "#" &amp; EB[[#This Row],[indic_nrg]] &amp; "#" &amp; EB[[#This Row],[product]] &amp; "#" &amp; EB[[#This Row],[geo]]</f>
        <v>TJ#B_102200#3282#CZ</v>
      </c>
      <c r="B4211" s="4" t="str">
        <f>VLOOKUP(EB[[#This Row],[product]],KS_DB[[product]:[KS]],5,FALSE)</f>
        <v>liquid</v>
      </c>
      <c r="C4211" s="4" t="str">
        <f>VLOOKUP(EB[[#This Row],[product]],KS_DB[[product]:[KS]],6,FALSE)</f>
        <v>liquid</v>
      </c>
      <c r="D4211" s="4">
        <f>VLOOKUP(EB[[#This Row],[product]],Carriers[],4,FALSE)</f>
        <v>1</v>
      </c>
      <c r="E4211" s="4">
        <f>VLOOKUP(EB[[#This Row],[indic_nrg]],Indicators[],4,FALSE)</f>
        <v>0</v>
      </c>
      <c r="F4211" s="4">
        <f>IFERROR(VLOOKUP(EB[[#This Row],[Source_carrier]],KS_DB[[product]:[KS]],6,FALSE),0)</f>
        <v>0</v>
      </c>
      <c r="G4211" s="4" t="s">
        <v>34</v>
      </c>
      <c r="H4211" s="4" t="s">
        <v>683</v>
      </c>
      <c r="I4211" s="4" t="s">
        <v>1129</v>
      </c>
      <c r="J4211" s="4" t="s">
        <v>37</v>
      </c>
      <c r="K4211" s="4" t="s">
        <v>684</v>
      </c>
      <c r="L4211" s="4" t="s">
        <v>39</v>
      </c>
      <c r="M4211" s="4" t="s">
        <v>1130</v>
      </c>
      <c r="N4211" s="4" t="s">
        <v>41</v>
      </c>
      <c r="O4211" s="4">
        <v>0</v>
      </c>
      <c r="P4211" s="4">
        <v>0</v>
      </c>
      <c r="Q4211" s="4">
        <v>0</v>
      </c>
      <c r="R4211" s="4">
        <v>-201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</v>
      </c>
      <c r="Y4211" s="4">
        <v>0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-1608</v>
      </c>
      <c r="AF4211" s="4">
        <v>80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</row>
    <row r="4212" spans="1:40" ht="15" customHeight="1" x14ac:dyDescent="0.25">
      <c r="A4212" s="4" t="str">
        <f>EB[[#This Row],[unit]] &amp; "#" &amp; EB[[#This Row],[indic_nrg]] &amp; "#" &amp; EB[[#This Row],[product]] &amp; "#" &amp; EB[[#This Row],[geo]]</f>
        <v>TJ#B_102200#3283#CZ</v>
      </c>
      <c r="B4212" s="4" t="str">
        <f>VLOOKUP(EB[[#This Row],[product]],KS_DB[[product]:[KS]],5,FALSE)</f>
        <v>liquid</v>
      </c>
      <c r="C4212" s="4" t="str">
        <f>VLOOKUP(EB[[#This Row],[product]],KS_DB[[product]:[KS]],6,FALSE)</f>
        <v>liquid</v>
      </c>
      <c r="D4212" s="4">
        <f>VLOOKUP(EB[[#This Row],[product]],Carriers[],4,FALSE)</f>
        <v>1</v>
      </c>
      <c r="E4212" s="4">
        <f>VLOOKUP(EB[[#This Row],[indic_nrg]],Indicators[],4,FALSE)</f>
        <v>0</v>
      </c>
      <c r="F4212" s="4">
        <f>IFERROR(VLOOKUP(EB[[#This Row],[Source_carrier]],KS_DB[[product]:[KS]],6,FALSE),0)</f>
        <v>0</v>
      </c>
      <c r="G4212" s="4" t="s">
        <v>34</v>
      </c>
      <c r="H4212" s="4" t="s">
        <v>683</v>
      </c>
      <c r="I4212" s="4" t="s">
        <v>1147</v>
      </c>
      <c r="J4212" s="4" t="s">
        <v>37</v>
      </c>
      <c r="K4212" s="4" t="s">
        <v>684</v>
      </c>
      <c r="L4212" s="4" t="s">
        <v>39</v>
      </c>
      <c r="M4212" s="4" t="s">
        <v>1148</v>
      </c>
      <c r="N4212" s="4" t="s">
        <v>41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</v>
      </c>
      <c r="Y4212" s="4">
        <v>0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</row>
    <row r="4213" spans="1:40" ht="15" customHeight="1" x14ac:dyDescent="0.25">
      <c r="A4213" s="4" t="str">
        <f>EB[[#This Row],[unit]] &amp; "#" &amp; EB[[#This Row],[indic_nrg]] &amp; "#" &amp; EB[[#This Row],[product]] &amp; "#" &amp; EB[[#This Row],[geo]]</f>
        <v>TJ#B_102200#3285#CZ</v>
      </c>
      <c r="B4213" s="4" t="str">
        <f>VLOOKUP(EB[[#This Row],[product]],KS_DB[[product]:[KS]],5,FALSE)</f>
        <v>liquid</v>
      </c>
      <c r="C4213" s="4" t="str">
        <f>VLOOKUP(EB[[#This Row],[product]],KS_DB[[product]:[KS]],6,FALSE)</f>
        <v>liquid</v>
      </c>
      <c r="D4213" s="4">
        <f>VLOOKUP(EB[[#This Row],[product]],Carriers[],4,FALSE)</f>
        <v>1</v>
      </c>
      <c r="E4213" s="4">
        <f>VLOOKUP(EB[[#This Row],[indic_nrg]],Indicators[],4,FALSE)</f>
        <v>0</v>
      </c>
      <c r="F4213" s="4">
        <f>IFERROR(VLOOKUP(EB[[#This Row],[Source_carrier]],KS_DB[[product]:[KS]],6,FALSE),0)</f>
        <v>0</v>
      </c>
      <c r="G4213" s="4" t="s">
        <v>34</v>
      </c>
      <c r="H4213" s="4" t="s">
        <v>683</v>
      </c>
      <c r="I4213" s="4" t="s">
        <v>1149</v>
      </c>
      <c r="J4213" s="4" t="s">
        <v>37</v>
      </c>
      <c r="K4213" s="4" t="s">
        <v>684</v>
      </c>
      <c r="L4213" s="4" t="s">
        <v>39</v>
      </c>
      <c r="M4213" s="4" t="s">
        <v>1150</v>
      </c>
      <c r="N4213" s="4" t="s">
        <v>41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</row>
    <row r="4214" spans="1:40" ht="15" customHeight="1" x14ac:dyDescent="0.25">
      <c r="A4214" s="4" t="str">
        <f>EB[[#This Row],[unit]] &amp; "#" &amp; EB[[#This Row],[indic_nrg]] &amp; "#" &amp; EB[[#This Row],[product]] &amp; "#" &amp; EB[[#This Row],[geo]]</f>
        <v>TJ#B_102200#3286#CZ</v>
      </c>
      <c r="B4214" s="4" t="str">
        <f>VLOOKUP(EB[[#This Row],[product]],KS_DB[[product]:[KS]],5,FALSE)</f>
        <v>liquid</v>
      </c>
      <c r="C4214" s="4" t="str">
        <f>VLOOKUP(EB[[#This Row],[product]],KS_DB[[product]:[KS]],6,FALSE)</f>
        <v>liquid</v>
      </c>
      <c r="D4214" s="4">
        <f>VLOOKUP(EB[[#This Row],[product]],Carriers[],4,FALSE)</f>
        <v>1</v>
      </c>
      <c r="E4214" s="4">
        <f>VLOOKUP(EB[[#This Row],[indic_nrg]],Indicators[],4,FALSE)</f>
        <v>0</v>
      </c>
      <c r="F4214" s="4">
        <f>IFERROR(VLOOKUP(EB[[#This Row],[Source_carrier]],KS_DB[[product]:[KS]],6,FALSE),0)</f>
        <v>0</v>
      </c>
      <c r="G4214" s="4" t="s">
        <v>34</v>
      </c>
      <c r="H4214" s="4" t="s">
        <v>683</v>
      </c>
      <c r="I4214" s="4" t="s">
        <v>1151</v>
      </c>
      <c r="J4214" s="4" t="s">
        <v>37</v>
      </c>
      <c r="K4214" s="4" t="s">
        <v>684</v>
      </c>
      <c r="L4214" s="4" t="s">
        <v>39</v>
      </c>
      <c r="M4214" s="4" t="s">
        <v>1152</v>
      </c>
      <c r="N4214" s="4" t="s">
        <v>41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40</v>
      </c>
      <c r="W4214" s="4">
        <v>0</v>
      </c>
      <c r="X4214" s="4">
        <v>0</v>
      </c>
      <c r="Y4214" s="4">
        <v>0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</row>
    <row r="4215" spans="1:40" ht="15" customHeight="1" x14ac:dyDescent="0.25">
      <c r="A4215" s="4" t="str">
        <f>EB[[#This Row],[unit]] &amp; "#" &amp; EB[[#This Row],[indic_nrg]] &amp; "#" &amp; EB[[#This Row],[product]] &amp; "#" &amp; EB[[#This Row],[geo]]</f>
        <v>TJ#B_102200#3295#CZ</v>
      </c>
      <c r="B4215" s="4" t="str">
        <f>VLOOKUP(EB[[#This Row],[product]],KS_DB[[product]:[KS]],5,FALSE)</f>
        <v>liquid</v>
      </c>
      <c r="C4215" s="4" t="str">
        <f>VLOOKUP(EB[[#This Row],[product]],KS_DB[[product]:[KS]],6,FALSE)</f>
        <v>liquid</v>
      </c>
      <c r="D4215" s="4">
        <f>VLOOKUP(EB[[#This Row],[product]],Carriers[],4,FALSE)</f>
        <v>1</v>
      </c>
      <c r="E4215" s="4">
        <f>VLOOKUP(EB[[#This Row],[indic_nrg]],Indicators[],4,FALSE)</f>
        <v>0</v>
      </c>
      <c r="F4215" s="4">
        <f>IFERROR(VLOOKUP(EB[[#This Row],[Source_carrier]],KS_DB[[product]:[KS]],6,FALSE),0)</f>
        <v>0</v>
      </c>
      <c r="G4215" s="4" t="s">
        <v>34</v>
      </c>
      <c r="H4215" s="4" t="s">
        <v>683</v>
      </c>
      <c r="I4215" s="4" t="s">
        <v>1153</v>
      </c>
      <c r="J4215" s="4" t="s">
        <v>37</v>
      </c>
      <c r="K4215" s="4" t="s">
        <v>684</v>
      </c>
      <c r="L4215" s="4" t="s">
        <v>39</v>
      </c>
      <c r="M4215" s="4" t="s">
        <v>1154</v>
      </c>
      <c r="N4215" s="4" t="s">
        <v>41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-192</v>
      </c>
      <c r="X4215" s="4">
        <v>0</v>
      </c>
      <c r="Y4215" s="4">
        <v>0</v>
      </c>
      <c r="Z4215" s="4">
        <v>-815</v>
      </c>
      <c r="AA4215" s="4">
        <v>407</v>
      </c>
      <c r="AB4215" s="4">
        <v>-163</v>
      </c>
      <c r="AC4215" s="4">
        <v>0</v>
      </c>
      <c r="AD4215" s="4">
        <v>-1513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</row>
    <row r="4216" spans="1:40" ht="15" customHeight="1" x14ac:dyDescent="0.25">
      <c r="A4216" s="4" t="str">
        <f>EB[[#This Row],[unit]] &amp; "#" &amp; EB[[#This Row],[indic_nrg]] &amp; "#" &amp; EB[[#This Row],[product]] &amp; "#" &amp; EB[[#This Row],[geo]]</f>
        <v>TJ#B_102200#4000#CZ</v>
      </c>
      <c r="B4216" s="4" t="str">
        <f>VLOOKUP(EB[[#This Row],[product]],KS_DB[[product]:[KS]],5,FALSE)</f>
        <v>gas</v>
      </c>
      <c r="C4216" s="4" t="str">
        <f>VLOOKUP(EB[[#This Row],[product]],KS_DB[[product]:[KS]],6,FALSE)</f>
        <v>gas</v>
      </c>
      <c r="D4216" s="4">
        <f>VLOOKUP(EB[[#This Row],[product]],Carriers[],4,FALSE)</f>
        <v>0</v>
      </c>
      <c r="E4216" s="4">
        <f>VLOOKUP(EB[[#This Row],[indic_nrg]],Indicators[],4,FALSE)</f>
        <v>0</v>
      </c>
      <c r="F4216" s="4">
        <f>IFERROR(VLOOKUP(EB[[#This Row],[Source_carrier]],KS_DB[[product]:[KS]],6,FALSE),0)</f>
        <v>0</v>
      </c>
      <c r="G4216" s="4" t="s">
        <v>34</v>
      </c>
      <c r="H4216" s="4" t="s">
        <v>683</v>
      </c>
      <c r="I4216" s="4" t="s">
        <v>83</v>
      </c>
      <c r="J4216" s="4" t="s">
        <v>37</v>
      </c>
      <c r="K4216" s="4" t="s">
        <v>684</v>
      </c>
      <c r="L4216" s="4" t="s">
        <v>39</v>
      </c>
      <c r="M4216" s="4" t="s">
        <v>84</v>
      </c>
      <c r="N4216" s="4" t="s">
        <v>41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125</v>
      </c>
      <c r="U4216" s="4">
        <v>178</v>
      </c>
      <c r="V4216" s="4">
        <v>916</v>
      </c>
      <c r="W4216" s="4">
        <v>1021</v>
      </c>
      <c r="X4216" s="4">
        <v>220</v>
      </c>
      <c r="Y4216" s="4">
        <v>1732</v>
      </c>
      <c r="Z4216" s="4">
        <v>464</v>
      </c>
      <c r="AA4216" s="4">
        <v>1</v>
      </c>
      <c r="AB4216" s="4">
        <v>38</v>
      </c>
      <c r="AC4216" s="4">
        <v>41</v>
      </c>
      <c r="AD4216" s="4">
        <v>1</v>
      </c>
      <c r="AE4216" s="4">
        <v>1030</v>
      </c>
      <c r="AF4216" s="4">
        <v>3759</v>
      </c>
      <c r="AG4216" s="4">
        <v>3495</v>
      </c>
      <c r="AH4216" s="4">
        <v>2847</v>
      </c>
      <c r="AI4216" s="4">
        <v>19647</v>
      </c>
      <c r="AJ4216" s="4">
        <v>-6143</v>
      </c>
      <c r="AK4216" s="4">
        <v>425</v>
      </c>
      <c r="AL4216" s="4">
        <v>88</v>
      </c>
      <c r="AM4216" s="4">
        <v>75</v>
      </c>
      <c r="AN4216" s="4">
        <v>73</v>
      </c>
    </row>
    <row r="4217" spans="1:40" ht="15" customHeight="1" x14ac:dyDescent="0.25">
      <c r="A4217" s="4" t="str">
        <f>EB[[#This Row],[unit]] &amp; "#" &amp; EB[[#This Row],[indic_nrg]] &amp; "#" &amp; EB[[#This Row],[product]] &amp; "#" &amp; EB[[#This Row],[geo]]</f>
        <v>TJ#B_102200#4000#CZ</v>
      </c>
      <c r="B4217" s="4" t="str">
        <f>VLOOKUP(EB[[#This Row],[product]],KS_DB[[product]:[KS]],5,FALSE)</f>
        <v>gas</v>
      </c>
      <c r="C4217" s="4" t="str">
        <f>VLOOKUP(EB[[#This Row],[product]],KS_DB[[product]:[KS]],6,FALSE)</f>
        <v>gas</v>
      </c>
      <c r="D4217" s="4">
        <f>VLOOKUP(EB[[#This Row],[product]],Carriers[],4,FALSE)</f>
        <v>0</v>
      </c>
      <c r="E4217" s="4">
        <f>VLOOKUP(EB[[#This Row],[indic_nrg]],Indicators[],4,FALSE)</f>
        <v>0</v>
      </c>
      <c r="F4217" s="4">
        <f>IFERROR(VLOOKUP(EB[[#This Row],[Source_carrier]],KS_DB[[product]:[KS]],6,FALSE),0)</f>
        <v>0</v>
      </c>
      <c r="G4217" s="4" t="s">
        <v>34</v>
      </c>
      <c r="H4217" s="4" t="s">
        <v>683</v>
      </c>
      <c r="I4217" s="4" t="s">
        <v>83</v>
      </c>
      <c r="J4217" s="4" t="s">
        <v>37</v>
      </c>
      <c r="K4217" s="4" t="s">
        <v>684</v>
      </c>
      <c r="L4217" s="4" t="s">
        <v>39</v>
      </c>
      <c r="M4217" s="4" t="s">
        <v>84</v>
      </c>
      <c r="N4217" s="4" t="s">
        <v>41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125</v>
      </c>
      <c r="U4217" s="4">
        <v>178</v>
      </c>
      <c r="V4217" s="4">
        <v>916</v>
      </c>
      <c r="W4217" s="4">
        <v>1021</v>
      </c>
      <c r="X4217" s="4">
        <v>220</v>
      </c>
      <c r="Y4217" s="4">
        <v>1733</v>
      </c>
      <c r="Z4217" s="4">
        <v>464</v>
      </c>
      <c r="AA4217" s="4">
        <v>1</v>
      </c>
      <c r="AB4217" s="4">
        <v>38</v>
      </c>
      <c r="AC4217" s="4">
        <v>41</v>
      </c>
      <c r="AD4217" s="4">
        <v>1</v>
      </c>
      <c r="AE4217" s="4">
        <v>1030</v>
      </c>
      <c r="AF4217" s="4">
        <v>3759</v>
      </c>
      <c r="AG4217" s="4">
        <v>3495</v>
      </c>
      <c r="AH4217" s="4">
        <v>2847</v>
      </c>
      <c r="AI4217" s="4">
        <v>19647</v>
      </c>
      <c r="AJ4217" s="4">
        <v>-6143</v>
      </c>
      <c r="AK4217" s="4">
        <v>425</v>
      </c>
      <c r="AL4217" s="4">
        <v>88</v>
      </c>
      <c r="AM4217" s="4">
        <v>75</v>
      </c>
      <c r="AN4217" s="4">
        <v>73</v>
      </c>
    </row>
    <row r="4218" spans="1:40" ht="15" customHeight="1" x14ac:dyDescent="0.25">
      <c r="A4218" s="4" t="str">
        <f>EB[[#This Row],[unit]] &amp; "#" &amp; EB[[#This Row],[indic_nrg]] &amp; "#" &amp; EB[[#This Row],[product]] &amp; "#" &amp; EB[[#This Row],[geo]]</f>
        <v>TJ#B_102200#4100#CZ</v>
      </c>
      <c r="B4218" s="4" t="str">
        <f>VLOOKUP(EB[[#This Row],[product]],KS_DB[[product]:[KS]],5,FALSE)</f>
        <v>gas</v>
      </c>
      <c r="C4218" s="4" t="str">
        <f>VLOOKUP(EB[[#This Row],[product]],KS_DB[[product]:[KS]],6,FALSE)</f>
        <v>gas</v>
      </c>
      <c r="D4218" s="4">
        <f>VLOOKUP(EB[[#This Row],[product]],Carriers[],4,FALSE)</f>
        <v>1</v>
      </c>
      <c r="E4218" s="4">
        <f>VLOOKUP(EB[[#This Row],[indic_nrg]],Indicators[],4,FALSE)</f>
        <v>0</v>
      </c>
      <c r="F4218" s="4">
        <f>IFERROR(VLOOKUP(EB[[#This Row],[Source_carrier]],KS_DB[[product]:[KS]],6,FALSE),0)</f>
        <v>0</v>
      </c>
      <c r="G4218" s="4" t="s">
        <v>34</v>
      </c>
      <c r="H4218" s="4" t="s">
        <v>683</v>
      </c>
      <c r="I4218" s="4" t="s">
        <v>85</v>
      </c>
      <c r="J4218" s="4" t="s">
        <v>37</v>
      </c>
      <c r="K4218" s="4" t="s">
        <v>684</v>
      </c>
      <c r="L4218" s="4" t="s">
        <v>39</v>
      </c>
      <c r="M4218" s="4" t="s">
        <v>86</v>
      </c>
      <c r="N4218" s="4" t="s">
        <v>41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125</v>
      </c>
      <c r="U4218" s="4">
        <v>178</v>
      </c>
      <c r="V4218" s="4">
        <v>916</v>
      </c>
      <c r="W4218" s="4">
        <v>1021</v>
      </c>
      <c r="X4218" s="4">
        <v>220</v>
      </c>
      <c r="Y4218" s="4">
        <v>171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1027</v>
      </c>
      <c r="AF4218" s="4">
        <v>3758</v>
      </c>
      <c r="AG4218" s="4">
        <v>3556</v>
      </c>
      <c r="AH4218" s="4">
        <v>2818</v>
      </c>
      <c r="AI4218" s="4">
        <v>19296</v>
      </c>
      <c r="AJ4218" s="4">
        <v>-6162</v>
      </c>
      <c r="AK4218" s="4">
        <v>0</v>
      </c>
      <c r="AL4218" s="4">
        <v>0</v>
      </c>
      <c r="AM4218" s="4">
        <v>0</v>
      </c>
      <c r="AN4218" s="4">
        <v>0</v>
      </c>
    </row>
    <row r="4219" spans="1:40" ht="15" customHeight="1" x14ac:dyDescent="0.25">
      <c r="A4219" s="4" t="str">
        <f>EB[[#This Row],[unit]] &amp; "#" &amp; EB[[#This Row],[indic_nrg]] &amp; "#" &amp; EB[[#This Row],[product]] &amp; "#" &amp; EB[[#This Row],[geo]]</f>
        <v>TJ#B_102200#4200#CZ</v>
      </c>
      <c r="B4219" s="4" t="str">
        <f>VLOOKUP(EB[[#This Row],[product]],KS_DB[[product]:[KS]],5,FALSE)</f>
        <v>gas</v>
      </c>
      <c r="C4219" s="4" t="str">
        <f>VLOOKUP(EB[[#This Row],[product]],KS_DB[[product]:[KS]],6,FALSE)</f>
        <v>gas</v>
      </c>
      <c r="D4219" s="4">
        <f>VLOOKUP(EB[[#This Row],[product]],Carriers[],4,FALSE)</f>
        <v>0</v>
      </c>
      <c r="E4219" s="4">
        <f>VLOOKUP(EB[[#This Row],[indic_nrg]],Indicators[],4,FALSE)</f>
        <v>0</v>
      </c>
      <c r="F4219" s="4">
        <f>IFERROR(VLOOKUP(EB[[#This Row],[Source_carrier]],KS_DB[[product]:[KS]],6,FALSE),0)</f>
        <v>0</v>
      </c>
      <c r="G4219" s="4" t="s">
        <v>34</v>
      </c>
      <c r="H4219" s="4" t="s">
        <v>683</v>
      </c>
      <c r="I4219" s="4" t="s">
        <v>87</v>
      </c>
      <c r="J4219" s="4" t="s">
        <v>37</v>
      </c>
      <c r="K4219" s="4" t="s">
        <v>684</v>
      </c>
      <c r="L4219" s="4" t="s">
        <v>39</v>
      </c>
      <c r="M4219" s="4" t="s">
        <v>88</v>
      </c>
      <c r="N4219" s="4" t="s">
        <v>41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  <c r="Y4219" s="4">
        <v>1562</v>
      </c>
      <c r="Z4219" s="4">
        <v>464</v>
      </c>
      <c r="AA4219" s="4">
        <v>1</v>
      </c>
      <c r="AB4219" s="4">
        <v>38</v>
      </c>
      <c r="AC4219" s="4">
        <v>41</v>
      </c>
      <c r="AD4219" s="4">
        <v>1</v>
      </c>
      <c r="AE4219" s="4">
        <v>3</v>
      </c>
      <c r="AF4219" s="4">
        <v>1</v>
      </c>
      <c r="AG4219" s="4">
        <v>-61</v>
      </c>
      <c r="AH4219" s="4">
        <v>29</v>
      </c>
      <c r="AI4219" s="4">
        <v>351</v>
      </c>
      <c r="AJ4219" s="4">
        <v>19</v>
      </c>
      <c r="AK4219" s="4">
        <v>425</v>
      </c>
      <c r="AL4219" s="4">
        <v>88</v>
      </c>
      <c r="AM4219" s="4">
        <v>75</v>
      </c>
      <c r="AN4219" s="4">
        <v>73</v>
      </c>
    </row>
    <row r="4220" spans="1:40" ht="15" customHeight="1" x14ac:dyDescent="0.25">
      <c r="A4220" s="4" t="str">
        <f>EB[[#This Row],[unit]] &amp; "#" &amp; EB[[#This Row],[indic_nrg]] &amp; "#" &amp; EB[[#This Row],[product]] &amp; "#" &amp; EB[[#This Row],[geo]]</f>
        <v>TJ#B_102200#4210#CZ</v>
      </c>
      <c r="B4220" s="4" t="str">
        <f>VLOOKUP(EB[[#This Row],[product]],KS_DB[[product]:[KS]],5,FALSE)</f>
        <v>gas</v>
      </c>
      <c r="C4220" s="4" t="str">
        <f>VLOOKUP(EB[[#This Row],[product]],KS_DB[[product]:[KS]],6,FALSE)</f>
        <v>gas</v>
      </c>
      <c r="D4220" s="4">
        <f>VLOOKUP(EB[[#This Row],[product]],Carriers[],4,FALSE)</f>
        <v>1</v>
      </c>
      <c r="E4220" s="4">
        <f>VLOOKUP(EB[[#This Row],[indic_nrg]],Indicators[],4,FALSE)</f>
        <v>0</v>
      </c>
      <c r="F4220" s="4">
        <f>IFERROR(VLOOKUP(EB[[#This Row],[Source_carrier]],KS_DB[[product]:[KS]],6,FALSE),0)</f>
        <v>0</v>
      </c>
      <c r="G4220" s="4" t="s">
        <v>34</v>
      </c>
      <c r="H4220" s="4" t="s">
        <v>683</v>
      </c>
      <c r="I4220" s="4" t="s">
        <v>89</v>
      </c>
      <c r="J4220" s="4" t="s">
        <v>37</v>
      </c>
      <c r="K4220" s="4" t="s">
        <v>684</v>
      </c>
      <c r="L4220" s="4" t="s">
        <v>39</v>
      </c>
      <c r="M4220" s="4" t="s">
        <v>90</v>
      </c>
      <c r="N4220" s="4" t="s">
        <v>41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</v>
      </c>
      <c r="Y4220" s="4">
        <v>112</v>
      </c>
      <c r="Z4220" s="4">
        <v>236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51</v>
      </c>
      <c r="AJ4220" s="4">
        <v>-286</v>
      </c>
      <c r="AK4220" s="4">
        <v>-280</v>
      </c>
      <c r="AL4220" s="4">
        <v>46</v>
      </c>
      <c r="AM4220" s="4">
        <v>-148</v>
      </c>
      <c r="AN4220" s="4">
        <v>-261</v>
      </c>
    </row>
    <row r="4221" spans="1:40" ht="15" customHeight="1" x14ac:dyDescent="0.25">
      <c r="A4221" s="4" t="str">
        <f>EB[[#This Row],[unit]] &amp; "#" &amp; EB[[#This Row],[indic_nrg]] &amp; "#" &amp; EB[[#This Row],[product]] &amp; "#" &amp; EB[[#This Row],[geo]]</f>
        <v>TJ#B_102200#4220#CZ</v>
      </c>
      <c r="B4221" s="4" t="str">
        <f>VLOOKUP(EB[[#This Row],[product]],KS_DB[[product]:[KS]],5,FALSE)</f>
        <v>gas</v>
      </c>
      <c r="C4221" s="4" t="str">
        <f>VLOOKUP(EB[[#This Row],[product]],KS_DB[[product]:[KS]],6,FALSE)</f>
        <v>gas</v>
      </c>
      <c r="D4221" s="4">
        <f>VLOOKUP(EB[[#This Row],[product]],Carriers[],4,FALSE)</f>
        <v>1</v>
      </c>
      <c r="E4221" s="4">
        <f>VLOOKUP(EB[[#This Row],[indic_nrg]],Indicators[],4,FALSE)</f>
        <v>0</v>
      </c>
      <c r="F4221" s="4">
        <f>IFERROR(VLOOKUP(EB[[#This Row],[Source_carrier]],KS_DB[[product]:[KS]],6,FALSE),0)</f>
        <v>0</v>
      </c>
      <c r="G4221" s="4" t="s">
        <v>34</v>
      </c>
      <c r="H4221" s="4" t="s">
        <v>683</v>
      </c>
      <c r="I4221" s="4" t="s">
        <v>91</v>
      </c>
      <c r="J4221" s="4" t="s">
        <v>37</v>
      </c>
      <c r="K4221" s="4" t="s">
        <v>684</v>
      </c>
      <c r="L4221" s="4" t="s">
        <v>39</v>
      </c>
      <c r="M4221" s="4" t="s">
        <v>92</v>
      </c>
      <c r="N4221" s="4" t="s">
        <v>41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</v>
      </c>
      <c r="Y4221" s="4">
        <v>0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30</v>
      </c>
      <c r="AJ4221" s="4">
        <v>73</v>
      </c>
      <c r="AK4221" s="4">
        <v>99</v>
      </c>
      <c r="AL4221" s="4">
        <v>91</v>
      </c>
      <c r="AM4221" s="4">
        <v>46</v>
      </c>
      <c r="AN4221" s="4">
        <v>-29</v>
      </c>
    </row>
    <row r="4222" spans="1:40" ht="15" customHeight="1" x14ac:dyDescent="0.25">
      <c r="A4222" s="4" t="str">
        <f>EB[[#This Row],[unit]] &amp; "#" &amp; EB[[#This Row],[indic_nrg]] &amp; "#" &amp; EB[[#This Row],[product]] &amp; "#" &amp; EB[[#This Row],[geo]]</f>
        <v>TJ#B_102200#4230#CZ</v>
      </c>
      <c r="B4222" s="4" t="str">
        <f>VLOOKUP(EB[[#This Row],[product]],KS_DB[[product]:[KS]],5,FALSE)</f>
        <v>gas</v>
      </c>
      <c r="C4222" s="4" t="str">
        <f>VLOOKUP(EB[[#This Row],[product]],KS_DB[[product]:[KS]],6,FALSE)</f>
        <v>gas</v>
      </c>
      <c r="D4222" s="4">
        <f>VLOOKUP(EB[[#This Row],[product]],Carriers[],4,FALSE)</f>
        <v>1</v>
      </c>
      <c r="E4222" s="4">
        <f>VLOOKUP(EB[[#This Row],[indic_nrg]],Indicators[],4,FALSE)</f>
        <v>0</v>
      </c>
      <c r="F4222" s="4">
        <f>IFERROR(VLOOKUP(EB[[#This Row],[Source_carrier]],KS_DB[[product]:[KS]],6,FALSE),0)</f>
        <v>0</v>
      </c>
      <c r="G4222" s="4" t="s">
        <v>34</v>
      </c>
      <c r="H4222" s="4" t="s">
        <v>683</v>
      </c>
      <c r="I4222" s="4" t="s">
        <v>93</v>
      </c>
      <c r="J4222" s="4" t="s">
        <v>37</v>
      </c>
      <c r="K4222" s="4" t="s">
        <v>684</v>
      </c>
      <c r="L4222" s="4" t="s">
        <v>39</v>
      </c>
      <c r="M4222" s="4" t="s">
        <v>94</v>
      </c>
      <c r="N4222" s="4" t="s">
        <v>41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  <c r="Y4222" s="4">
        <v>1450</v>
      </c>
      <c r="Z4222" s="4">
        <v>229</v>
      </c>
      <c r="AA4222" s="4">
        <v>1</v>
      </c>
      <c r="AB4222" s="4">
        <v>38</v>
      </c>
      <c r="AC4222" s="4">
        <v>41</v>
      </c>
      <c r="AD4222" s="4">
        <v>1</v>
      </c>
      <c r="AE4222" s="4">
        <v>3</v>
      </c>
      <c r="AF4222" s="4">
        <v>1</v>
      </c>
      <c r="AG4222" s="4">
        <v>-61</v>
      </c>
      <c r="AH4222" s="4">
        <v>29</v>
      </c>
      <c r="AI4222" s="4">
        <v>179</v>
      </c>
      <c r="AJ4222" s="4">
        <v>159</v>
      </c>
      <c r="AK4222" s="4">
        <v>586</v>
      </c>
      <c r="AL4222" s="4">
        <v>-49</v>
      </c>
      <c r="AM4222" s="4">
        <v>144</v>
      </c>
      <c r="AN4222" s="4">
        <v>100</v>
      </c>
    </row>
    <row r="4223" spans="1:40" ht="15" customHeight="1" x14ac:dyDescent="0.25">
      <c r="A4223" s="4" t="str">
        <f>EB[[#This Row],[unit]] &amp; "#" &amp; EB[[#This Row],[indic_nrg]] &amp; "#" &amp; EB[[#This Row],[product]] &amp; "#" &amp; EB[[#This Row],[geo]]</f>
        <v>TJ#B_102200#4240#CZ</v>
      </c>
      <c r="B4223" s="4" t="str">
        <f>VLOOKUP(EB[[#This Row],[product]],KS_DB[[product]:[KS]],5,FALSE)</f>
        <v>gas</v>
      </c>
      <c r="C4223" s="4" t="str">
        <f>VLOOKUP(EB[[#This Row],[product]],KS_DB[[product]:[KS]],6,FALSE)</f>
        <v>gas</v>
      </c>
      <c r="D4223" s="4">
        <f>VLOOKUP(EB[[#This Row],[product]],Carriers[],4,FALSE)</f>
        <v>1</v>
      </c>
      <c r="E4223" s="4">
        <f>VLOOKUP(EB[[#This Row],[indic_nrg]],Indicators[],4,FALSE)</f>
        <v>0</v>
      </c>
      <c r="F4223" s="4">
        <f>IFERROR(VLOOKUP(EB[[#This Row],[Source_carrier]],KS_DB[[product]:[KS]],6,FALSE),0)</f>
        <v>0</v>
      </c>
      <c r="G4223" s="4" t="s">
        <v>34</v>
      </c>
      <c r="H4223" s="4" t="s">
        <v>683</v>
      </c>
      <c r="I4223" s="4" t="s">
        <v>95</v>
      </c>
      <c r="J4223" s="4" t="s">
        <v>37</v>
      </c>
      <c r="K4223" s="4" t="s">
        <v>684</v>
      </c>
      <c r="L4223" s="4" t="s">
        <v>39</v>
      </c>
      <c r="M4223" s="4" t="s">
        <v>96</v>
      </c>
      <c r="N4223" s="4" t="s">
        <v>41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</v>
      </c>
      <c r="Y4223" s="4">
        <v>0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91</v>
      </c>
      <c r="AJ4223" s="4">
        <v>73</v>
      </c>
      <c r="AK4223" s="4">
        <v>20</v>
      </c>
      <c r="AL4223" s="4">
        <v>0</v>
      </c>
      <c r="AM4223" s="4">
        <v>33</v>
      </c>
      <c r="AN4223" s="4">
        <v>263</v>
      </c>
    </row>
    <row r="4224" spans="1:40" ht="15" customHeight="1" x14ac:dyDescent="0.25">
      <c r="A4224" s="4" t="str">
        <f>EB[[#This Row],[unit]] &amp; "#" &amp; EB[[#This Row],[indic_nrg]] &amp; "#" &amp; EB[[#This Row],[product]] &amp; "#" &amp; EB[[#This Row],[geo]]</f>
        <v>TJ#B_102200#5100#CZ</v>
      </c>
      <c r="B4224" s="4" t="str">
        <f>VLOOKUP(EB[[#This Row],[product]],KS_DB[[product]:[KS]],5,FALSE)</f>
        <v>nuclear</v>
      </c>
      <c r="C4224" s="4" t="str">
        <f>VLOOKUP(EB[[#This Row],[product]],KS_DB[[product]:[KS]],6,FALSE)</f>
        <v>nuclear</v>
      </c>
      <c r="D4224" s="4">
        <f>VLOOKUP(EB[[#This Row],[product]],Carriers[],4,FALSE)</f>
        <v>1</v>
      </c>
      <c r="E4224" s="4">
        <f>VLOOKUP(EB[[#This Row],[indic_nrg]],Indicators[],4,FALSE)</f>
        <v>0</v>
      </c>
      <c r="F4224" s="4">
        <f>IFERROR(VLOOKUP(EB[[#This Row],[Source_carrier]],KS_DB[[product]:[KS]],6,FALSE),0)</f>
        <v>0</v>
      </c>
      <c r="G4224" s="4" t="s">
        <v>34</v>
      </c>
      <c r="H4224" s="4" t="s">
        <v>683</v>
      </c>
      <c r="I4224" s="4" t="s">
        <v>1111</v>
      </c>
      <c r="J4224" s="4" t="s">
        <v>37</v>
      </c>
      <c r="K4224" s="4" t="s">
        <v>684</v>
      </c>
      <c r="L4224" s="4" t="s">
        <v>39</v>
      </c>
      <c r="M4224" s="4" t="s">
        <v>1112</v>
      </c>
      <c r="N4224" s="4" t="s">
        <v>41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</v>
      </c>
      <c r="Y4224" s="4">
        <v>0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</row>
    <row r="4225" spans="1:40" ht="15" customHeight="1" x14ac:dyDescent="0.25">
      <c r="A4225" s="4" t="str">
        <f>EB[[#This Row],[unit]] &amp; "#" &amp; EB[[#This Row],[indic_nrg]] &amp; "#" &amp; EB[[#This Row],[product]] &amp; "#" &amp; EB[[#This Row],[geo]]</f>
        <v>TJ#B_102200#5200#CZ</v>
      </c>
      <c r="B4225" s="4" t="str">
        <f>VLOOKUP(EB[[#This Row],[product]],KS_DB[[product]:[KS]],5,FALSE)</f>
        <v>heat</v>
      </c>
      <c r="C4225" s="4" t="str">
        <f>VLOOKUP(EB[[#This Row],[product]],KS_DB[[product]:[KS]],6,FALSE)</f>
        <v>heat</v>
      </c>
      <c r="D4225" s="4">
        <f>VLOOKUP(EB[[#This Row],[product]],Carriers[],4,FALSE)</f>
        <v>1</v>
      </c>
      <c r="E4225" s="4">
        <f>VLOOKUP(EB[[#This Row],[indic_nrg]],Indicators[],4,FALSE)</f>
        <v>0</v>
      </c>
      <c r="F4225" s="4">
        <f>IFERROR(VLOOKUP(EB[[#This Row],[Source_carrier]],KS_DB[[product]:[KS]],6,FALSE),0)</f>
        <v>0</v>
      </c>
      <c r="G4225" s="4" t="s">
        <v>34</v>
      </c>
      <c r="H4225" s="4" t="s">
        <v>683</v>
      </c>
      <c r="I4225" s="4" t="s">
        <v>97</v>
      </c>
      <c r="J4225" s="4" t="s">
        <v>37</v>
      </c>
      <c r="K4225" s="4" t="s">
        <v>684</v>
      </c>
      <c r="L4225" s="4" t="s">
        <v>39</v>
      </c>
      <c r="M4225" s="4" t="s">
        <v>98</v>
      </c>
      <c r="N4225" s="4" t="s">
        <v>41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</v>
      </c>
      <c r="Y4225" s="4">
        <v>0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49</v>
      </c>
      <c r="AH4225" s="4">
        <v>-21</v>
      </c>
      <c r="AI4225" s="4">
        <v>145</v>
      </c>
      <c r="AJ4225" s="4">
        <v>-4329</v>
      </c>
      <c r="AK4225" s="4">
        <v>-4094</v>
      </c>
      <c r="AL4225" s="4">
        <v>-589</v>
      </c>
      <c r="AM4225" s="4">
        <v>-1473</v>
      </c>
      <c r="AN4225" s="4">
        <v>-127</v>
      </c>
    </row>
    <row r="4226" spans="1:40" ht="15" customHeight="1" x14ac:dyDescent="0.25">
      <c r="A4226" s="4" t="str">
        <f>EB[[#This Row],[unit]] &amp; "#" &amp; EB[[#This Row],[indic_nrg]] &amp; "#" &amp; EB[[#This Row],[product]] &amp; "#" &amp; EB[[#This Row],[geo]]</f>
        <v>TJ#B_102200#5500#CZ</v>
      </c>
      <c r="B4226" s="4" t="str">
        <f>VLOOKUP(EB[[#This Row],[product]],KS_DB[[product]:[KS]],5,FALSE)</f>
        <v>RES</v>
      </c>
      <c r="C4226" s="4" t="str">
        <f>VLOOKUP(EB[[#This Row],[product]],KS_DB[[product]:[KS]],6,FALSE)</f>
        <v>RES</v>
      </c>
      <c r="D4226" s="4">
        <f>VLOOKUP(EB[[#This Row],[product]],Carriers[],4,FALSE)</f>
        <v>0</v>
      </c>
      <c r="E4226" s="4">
        <f>VLOOKUP(EB[[#This Row],[indic_nrg]],Indicators[],4,FALSE)</f>
        <v>0</v>
      </c>
      <c r="F4226" s="4">
        <f>IFERROR(VLOOKUP(EB[[#This Row],[Source_carrier]],KS_DB[[product]:[KS]],6,FALSE),0)</f>
        <v>0</v>
      </c>
      <c r="G4226" s="4" t="s">
        <v>34</v>
      </c>
      <c r="H4226" s="4" t="s">
        <v>683</v>
      </c>
      <c r="I4226" s="4" t="s">
        <v>99</v>
      </c>
      <c r="J4226" s="4" t="s">
        <v>37</v>
      </c>
      <c r="K4226" s="4" t="s">
        <v>684</v>
      </c>
      <c r="L4226" s="4" t="s">
        <v>39</v>
      </c>
      <c r="M4226" s="4" t="s">
        <v>100</v>
      </c>
      <c r="N4226" s="4" t="s">
        <v>41</v>
      </c>
      <c r="O4226" s="4">
        <v>0</v>
      </c>
      <c r="P4226" s="4">
        <v>0</v>
      </c>
      <c r="Q4226" s="4">
        <v>14</v>
      </c>
      <c r="R4226" s="4">
        <v>-16</v>
      </c>
      <c r="S4226" s="4">
        <v>-10</v>
      </c>
      <c r="T4226" s="4">
        <v>-11</v>
      </c>
      <c r="U4226" s="4">
        <v>-12</v>
      </c>
      <c r="V4226" s="4">
        <v>-26</v>
      </c>
      <c r="W4226" s="4">
        <v>7</v>
      </c>
      <c r="X4226" s="4">
        <v>-7</v>
      </c>
      <c r="Y4226" s="4">
        <v>12</v>
      </c>
      <c r="Z4226" s="4">
        <v>-15</v>
      </c>
      <c r="AA4226" s="4">
        <v>5</v>
      </c>
      <c r="AB4226" s="4">
        <v>2</v>
      </c>
      <c r="AC4226" s="4">
        <v>-6</v>
      </c>
      <c r="AD4226" s="4">
        <v>6</v>
      </c>
      <c r="AE4226" s="4">
        <v>3</v>
      </c>
      <c r="AF4226" s="4">
        <v>6</v>
      </c>
      <c r="AG4226" s="4">
        <v>-106</v>
      </c>
      <c r="AH4226" s="4">
        <v>-23</v>
      </c>
      <c r="AI4226" s="4">
        <v>16</v>
      </c>
      <c r="AJ4226" s="4">
        <v>8</v>
      </c>
      <c r="AK4226" s="4">
        <v>3</v>
      </c>
      <c r="AL4226" s="4">
        <v>108</v>
      </c>
      <c r="AM4226" s="4">
        <v>77</v>
      </c>
      <c r="AN4226" s="4">
        <v>-15</v>
      </c>
    </row>
    <row r="4227" spans="1:40" ht="15" customHeight="1" x14ac:dyDescent="0.25">
      <c r="A4227" s="4" t="str">
        <f>EB[[#This Row],[unit]] &amp; "#" &amp; EB[[#This Row],[indic_nrg]] &amp; "#" &amp; EB[[#This Row],[product]] &amp; "#" &amp; EB[[#This Row],[geo]]</f>
        <v>TJ#B_102200#5500#CZ</v>
      </c>
      <c r="B4227" s="4" t="str">
        <f>VLOOKUP(EB[[#This Row],[product]],KS_DB[[product]:[KS]],5,FALSE)</f>
        <v>RES</v>
      </c>
      <c r="C4227" s="4" t="str">
        <f>VLOOKUP(EB[[#This Row],[product]],KS_DB[[product]:[KS]],6,FALSE)</f>
        <v>RES</v>
      </c>
      <c r="D4227" s="4">
        <f>VLOOKUP(EB[[#This Row],[product]],Carriers[],4,FALSE)</f>
        <v>0</v>
      </c>
      <c r="E4227" s="4">
        <f>VLOOKUP(EB[[#This Row],[indic_nrg]],Indicators[],4,FALSE)</f>
        <v>0</v>
      </c>
      <c r="F4227" s="4">
        <f>IFERROR(VLOOKUP(EB[[#This Row],[Source_carrier]],KS_DB[[product]:[KS]],6,FALSE),0)</f>
        <v>0</v>
      </c>
      <c r="G4227" s="4" t="s">
        <v>34</v>
      </c>
      <c r="H4227" s="4" t="s">
        <v>683</v>
      </c>
      <c r="I4227" s="4" t="s">
        <v>99</v>
      </c>
      <c r="J4227" s="4" t="s">
        <v>37</v>
      </c>
      <c r="K4227" s="4" t="s">
        <v>684</v>
      </c>
      <c r="L4227" s="4" t="s">
        <v>39</v>
      </c>
      <c r="M4227" s="4" t="s">
        <v>100</v>
      </c>
      <c r="N4227" s="4" t="s">
        <v>41</v>
      </c>
      <c r="O4227" s="4">
        <v>0</v>
      </c>
      <c r="P4227" s="4">
        <v>0</v>
      </c>
      <c r="Q4227" s="4">
        <v>14.1</v>
      </c>
      <c r="R4227" s="4">
        <v>-15.9</v>
      </c>
      <c r="S4227" s="4">
        <v>-9.6</v>
      </c>
      <c r="T4227" s="4">
        <v>-11</v>
      </c>
      <c r="U4227" s="4">
        <v>-12.4</v>
      </c>
      <c r="V4227" s="4">
        <v>-26</v>
      </c>
      <c r="W4227" s="4">
        <v>7.3</v>
      </c>
      <c r="X4227" s="4">
        <v>-7.4</v>
      </c>
      <c r="Y4227" s="4">
        <v>12.1</v>
      </c>
      <c r="Z4227" s="4">
        <v>-14.8</v>
      </c>
      <c r="AA4227" s="4">
        <v>5.2</v>
      </c>
      <c r="AB4227" s="4">
        <v>2.2000000000000002</v>
      </c>
      <c r="AC4227" s="4">
        <v>-5.7</v>
      </c>
      <c r="AD4227" s="4">
        <v>6.3</v>
      </c>
      <c r="AE4227" s="4">
        <v>2.5</v>
      </c>
      <c r="AF4227" s="4">
        <v>5.8</v>
      </c>
      <c r="AG4227" s="4">
        <v>-106.4</v>
      </c>
      <c r="AH4227" s="4">
        <v>-22.8</v>
      </c>
      <c r="AI4227" s="4">
        <v>15.9</v>
      </c>
      <c r="AJ4227" s="4">
        <v>8.4</v>
      </c>
      <c r="AK4227" s="4">
        <v>3</v>
      </c>
      <c r="AL4227" s="4">
        <v>107.8</v>
      </c>
      <c r="AM4227" s="4">
        <v>76.8</v>
      </c>
      <c r="AN4227" s="4">
        <v>-15.3</v>
      </c>
    </row>
    <row r="4228" spans="1:40" ht="15" customHeight="1" x14ac:dyDescent="0.25">
      <c r="A4228" s="4" t="str">
        <f>EB[[#This Row],[unit]] &amp; "#" &amp; EB[[#This Row],[indic_nrg]] &amp; "#" &amp; EB[[#This Row],[product]] &amp; "#" &amp; EB[[#This Row],[geo]]</f>
        <v>TJ#B_102200#5510#CZ</v>
      </c>
      <c r="B4228" s="4" t="str">
        <f>VLOOKUP(EB[[#This Row],[product]],KS_DB[[product]:[KS]],5,FALSE)</f>
        <v>RES</v>
      </c>
      <c r="C4228" s="4" t="str">
        <f>VLOOKUP(EB[[#This Row],[product]],KS_DB[[product]:[KS]],6,FALSE)</f>
        <v>RES</v>
      </c>
      <c r="D4228" s="4">
        <f>VLOOKUP(EB[[#This Row],[product]],Carriers[],4,FALSE)</f>
        <v>1</v>
      </c>
      <c r="E4228" s="4">
        <f>VLOOKUP(EB[[#This Row],[indic_nrg]],Indicators[],4,FALSE)</f>
        <v>0</v>
      </c>
      <c r="F4228" s="4">
        <f>IFERROR(VLOOKUP(EB[[#This Row],[Source_carrier]],KS_DB[[product]:[KS]],6,FALSE),0)</f>
        <v>0</v>
      </c>
      <c r="G4228" s="4" t="s">
        <v>34</v>
      </c>
      <c r="H4228" s="4" t="s">
        <v>683</v>
      </c>
      <c r="I4228" s="4" t="s">
        <v>1113</v>
      </c>
      <c r="J4228" s="4" t="s">
        <v>37</v>
      </c>
      <c r="K4228" s="4" t="s">
        <v>684</v>
      </c>
      <c r="L4228" s="4" t="s">
        <v>39</v>
      </c>
      <c r="M4228" s="4" t="s">
        <v>1114</v>
      </c>
      <c r="N4228" s="4" t="s">
        <v>41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</v>
      </c>
      <c r="Y4228" s="4">
        <v>0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</row>
    <row r="4229" spans="1:40" ht="15" customHeight="1" x14ac:dyDescent="0.25">
      <c r="A4229" s="4" t="str">
        <f>EB[[#This Row],[unit]] &amp; "#" &amp; EB[[#This Row],[indic_nrg]] &amp; "#" &amp; EB[[#This Row],[product]] &amp; "#" &amp; EB[[#This Row],[geo]]</f>
        <v>TJ#B_102200#5520#CZ</v>
      </c>
      <c r="B4229" s="4" t="str">
        <f>VLOOKUP(EB[[#This Row],[product]],KS_DB[[product]:[KS]],5,FALSE)</f>
        <v>RES</v>
      </c>
      <c r="C4229" s="4" t="str">
        <f>VLOOKUP(EB[[#This Row],[product]],KS_DB[[product]:[KS]],6,FALSE)</f>
        <v>RES</v>
      </c>
      <c r="D4229" s="4">
        <f>VLOOKUP(EB[[#This Row],[product]],Carriers[],4,FALSE)</f>
        <v>1</v>
      </c>
      <c r="E4229" s="4">
        <f>VLOOKUP(EB[[#This Row],[indic_nrg]],Indicators[],4,FALSE)</f>
        <v>0</v>
      </c>
      <c r="F4229" s="4">
        <f>IFERROR(VLOOKUP(EB[[#This Row],[Source_carrier]],KS_DB[[product]:[KS]],6,FALSE),0)</f>
        <v>0</v>
      </c>
      <c r="G4229" s="4" t="s">
        <v>34</v>
      </c>
      <c r="H4229" s="4" t="s">
        <v>683</v>
      </c>
      <c r="I4229" s="4" t="s">
        <v>1115</v>
      </c>
      <c r="J4229" s="4" t="s">
        <v>37</v>
      </c>
      <c r="K4229" s="4" t="s">
        <v>684</v>
      </c>
      <c r="L4229" s="4" t="s">
        <v>39</v>
      </c>
      <c r="M4229" s="4" t="s">
        <v>1116</v>
      </c>
      <c r="N4229" s="4" t="s">
        <v>41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</v>
      </c>
      <c r="Y4229" s="4">
        <v>0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</row>
    <row r="4230" spans="1:40" ht="15" customHeight="1" x14ac:dyDescent="0.25">
      <c r="A4230" s="4" t="str">
        <f>EB[[#This Row],[unit]] &amp; "#" &amp; EB[[#This Row],[indic_nrg]] &amp; "#" &amp; EB[[#This Row],[product]] &amp; "#" &amp; EB[[#This Row],[geo]]</f>
        <v>TJ#B_102200#5532#CZ</v>
      </c>
      <c r="B4230" s="4" t="str">
        <f>VLOOKUP(EB[[#This Row],[product]],KS_DB[[product]:[KS]],5,FALSE)</f>
        <v>RES</v>
      </c>
      <c r="C4230" s="4" t="str">
        <f>VLOOKUP(EB[[#This Row],[product]],KS_DB[[product]:[KS]],6,FALSE)</f>
        <v>RES</v>
      </c>
      <c r="D4230" s="4">
        <f>VLOOKUP(EB[[#This Row],[product]],Carriers[],4,FALSE)</f>
        <v>1</v>
      </c>
      <c r="E4230" s="4">
        <f>VLOOKUP(EB[[#This Row],[indic_nrg]],Indicators[],4,FALSE)</f>
        <v>0</v>
      </c>
      <c r="F4230" s="4">
        <f>IFERROR(VLOOKUP(EB[[#This Row],[Source_carrier]],KS_DB[[product]:[KS]],6,FALSE),0)</f>
        <v>0</v>
      </c>
      <c r="G4230" s="4" t="s">
        <v>34</v>
      </c>
      <c r="H4230" s="4" t="s">
        <v>683</v>
      </c>
      <c r="I4230" s="4" t="s">
        <v>101</v>
      </c>
      <c r="J4230" s="4" t="s">
        <v>37</v>
      </c>
      <c r="K4230" s="4" t="s">
        <v>684</v>
      </c>
      <c r="L4230" s="4" t="s">
        <v>39</v>
      </c>
      <c r="M4230" s="4" t="s">
        <v>102</v>
      </c>
      <c r="N4230" s="4" t="s">
        <v>41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0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</row>
    <row r="4231" spans="1:40" ht="15" customHeight="1" x14ac:dyDescent="0.25">
      <c r="A4231" s="4" t="str">
        <f>EB[[#This Row],[unit]] &amp; "#" &amp; EB[[#This Row],[indic_nrg]] &amp; "#" &amp; EB[[#This Row],[product]] &amp; "#" &amp; EB[[#This Row],[geo]]</f>
        <v>TJ#B_102200#5534#CZ</v>
      </c>
      <c r="B4231" s="4" t="str">
        <f>VLOOKUP(EB[[#This Row],[product]],KS_DB[[product]:[KS]],5,FALSE)</f>
        <v>RES</v>
      </c>
      <c r="C4231" s="4" t="str">
        <f>VLOOKUP(EB[[#This Row],[product]],KS_DB[[product]:[KS]],6,FALSE)</f>
        <v>RES</v>
      </c>
      <c r="D4231" s="4">
        <f>VLOOKUP(EB[[#This Row],[product]],Carriers[],4,FALSE)</f>
        <v>1</v>
      </c>
      <c r="E4231" s="4">
        <f>VLOOKUP(EB[[#This Row],[indic_nrg]],Indicators[],4,FALSE)</f>
        <v>0</v>
      </c>
      <c r="F4231" s="4">
        <f>IFERROR(VLOOKUP(EB[[#This Row],[Source_carrier]],KS_DB[[product]:[KS]],6,FALSE),0)</f>
        <v>0</v>
      </c>
      <c r="G4231" s="4" t="s">
        <v>34</v>
      </c>
      <c r="H4231" s="4" t="s">
        <v>683</v>
      </c>
      <c r="I4231" s="4" t="s">
        <v>1117</v>
      </c>
      <c r="J4231" s="4" t="s">
        <v>37</v>
      </c>
      <c r="K4231" s="4" t="s">
        <v>684</v>
      </c>
      <c r="L4231" s="4" t="s">
        <v>39</v>
      </c>
      <c r="M4231" s="4" t="s">
        <v>1118</v>
      </c>
      <c r="N4231" s="4" t="s">
        <v>41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</row>
    <row r="4232" spans="1:40" ht="15" customHeight="1" x14ac:dyDescent="0.25">
      <c r="A4232" s="4" t="str">
        <f>EB[[#This Row],[unit]] &amp; "#" &amp; EB[[#This Row],[indic_nrg]] &amp; "#" &amp; EB[[#This Row],[product]] &amp; "#" &amp; EB[[#This Row],[geo]]</f>
        <v>TJ#B_102200#5535#CZ</v>
      </c>
      <c r="B4232" s="4" t="str">
        <f>VLOOKUP(EB[[#This Row],[product]],KS_DB[[product]:[KS]],5,FALSE)</f>
        <v>RES</v>
      </c>
      <c r="C4232" s="4" t="str">
        <f>VLOOKUP(EB[[#This Row],[product]],KS_DB[[product]:[KS]],6,FALSE)</f>
        <v>RES</v>
      </c>
      <c r="D4232" s="4">
        <f>VLOOKUP(EB[[#This Row],[product]],Carriers[],4,FALSE)</f>
        <v>1</v>
      </c>
      <c r="E4232" s="4">
        <f>VLOOKUP(EB[[#This Row],[indic_nrg]],Indicators[],4,FALSE)</f>
        <v>0</v>
      </c>
      <c r="F4232" s="4">
        <f>IFERROR(VLOOKUP(EB[[#This Row],[Source_carrier]],KS_DB[[product]:[KS]],6,FALSE),0)</f>
        <v>0</v>
      </c>
      <c r="G4232" s="4" t="s">
        <v>34</v>
      </c>
      <c r="H4232" s="4" t="s">
        <v>683</v>
      </c>
      <c r="I4232" s="4" t="s">
        <v>1119</v>
      </c>
      <c r="J4232" s="4" t="s">
        <v>37</v>
      </c>
      <c r="K4232" s="4" t="s">
        <v>684</v>
      </c>
      <c r="L4232" s="4" t="s">
        <v>39</v>
      </c>
      <c r="M4232" s="4" t="s">
        <v>1120</v>
      </c>
      <c r="N4232" s="4" t="s">
        <v>41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</v>
      </c>
      <c r="Y4232" s="4">
        <v>0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</row>
    <row r="4233" spans="1:40" ht="15" customHeight="1" x14ac:dyDescent="0.25">
      <c r="A4233" s="4" t="str">
        <f>EB[[#This Row],[unit]] &amp; "#" &amp; EB[[#This Row],[indic_nrg]] &amp; "#" &amp; EB[[#This Row],[product]] &amp; "#" &amp; EB[[#This Row],[geo]]</f>
        <v>TJ#B_102200#5540#CZ</v>
      </c>
      <c r="B4233" s="4" t="str">
        <f>VLOOKUP(EB[[#This Row],[product]],KS_DB[[product]:[KS]],5,FALSE)</f>
        <v>biomass</v>
      </c>
      <c r="C4233" s="4" t="str">
        <f>VLOOKUP(EB[[#This Row],[product]],KS_DB[[product]:[KS]],6,FALSE)</f>
        <v>biomass</v>
      </c>
      <c r="D4233" s="4">
        <f>VLOOKUP(EB[[#This Row],[product]],Carriers[],4,FALSE)</f>
        <v>0</v>
      </c>
      <c r="E4233" s="4">
        <f>VLOOKUP(EB[[#This Row],[indic_nrg]],Indicators[],4,FALSE)</f>
        <v>0</v>
      </c>
      <c r="F4233" s="4">
        <f>IFERROR(VLOOKUP(EB[[#This Row],[Source_carrier]],KS_DB[[product]:[KS]],6,FALSE),0)</f>
        <v>0</v>
      </c>
      <c r="G4233" s="4" t="s">
        <v>34</v>
      </c>
      <c r="H4233" s="4" t="s">
        <v>683</v>
      </c>
      <c r="I4233" s="4" t="s">
        <v>103</v>
      </c>
      <c r="J4233" s="4" t="s">
        <v>37</v>
      </c>
      <c r="K4233" s="4" t="s">
        <v>684</v>
      </c>
      <c r="L4233" s="4" t="s">
        <v>39</v>
      </c>
      <c r="M4233" s="4" t="s">
        <v>104</v>
      </c>
      <c r="N4233" s="4" t="s">
        <v>41</v>
      </c>
      <c r="O4233" s="4">
        <v>0</v>
      </c>
      <c r="P4233" s="4">
        <v>0</v>
      </c>
      <c r="Q4233" s="4">
        <v>14.1</v>
      </c>
      <c r="R4233" s="4">
        <v>-15.9</v>
      </c>
      <c r="S4233" s="4">
        <v>-9.6</v>
      </c>
      <c r="T4233" s="4">
        <v>-11</v>
      </c>
      <c r="U4233" s="4">
        <v>-12.4</v>
      </c>
      <c r="V4233" s="4">
        <v>-26</v>
      </c>
      <c r="W4233" s="4">
        <v>7.3</v>
      </c>
      <c r="X4233" s="4">
        <v>-7.4</v>
      </c>
      <c r="Y4233" s="4">
        <v>12.1</v>
      </c>
      <c r="Z4233" s="4">
        <v>-14.8</v>
      </c>
      <c r="AA4233" s="4">
        <v>5.2</v>
      </c>
      <c r="AB4233" s="4">
        <v>2.2000000000000002</v>
      </c>
      <c r="AC4233" s="4">
        <v>-5.7</v>
      </c>
      <c r="AD4233" s="4">
        <v>6.3</v>
      </c>
      <c r="AE4233" s="4">
        <v>2.5</v>
      </c>
      <c r="AF4233" s="4">
        <v>5.8</v>
      </c>
      <c r="AG4233" s="4">
        <v>-106.4</v>
      </c>
      <c r="AH4233" s="4">
        <v>-22.8</v>
      </c>
      <c r="AI4233" s="4">
        <v>15.9</v>
      </c>
      <c r="AJ4233" s="4">
        <v>8.4</v>
      </c>
      <c r="AK4233" s="4">
        <v>3</v>
      </c>
      <c r="AL4233" s="4">
        <v>107.8</v>
      </c>
      <c r="AM4233" s="4">
        <v>76.8</v>
      </c>
      <c r="AN4233" s="4">
        <v>-15.3</v>
      </c>
    </row>
    <row r="4234" spans="1:40" ht="15" customHeight="1" x14ac:dyDescent="0.25">
      <c r="A4234" s="4" t="str">
        <f>EB[[#This Row],[unit]] &amp; "#" &amp; EB[[#This Row],[indic_nrg]] &amp; "#" &amp; EB[[#This Row],[product]] &amp; "#" &amp; EB[[#This Row],[geo]]</f>
        <v>TJ#B_102200#5541#CZ</v>
      </c>
      <c r="B4234" s="4" t="str">
        <f>VLOOKUP(EB[[#This Row],[product]],KS_DB[[product]:[KS]],5,FALSE)</f>
        <v>biomass</v>
      </c>
      <c r="C4234" s="4" t="str">
        <f>VLOOKUP(EB[[#This Row],[product]],KS_DB[[product]:[KS]],6,FALSE)</f>
        <v>biomass</v>
      </c>
      <c r="D4234" s="4">
        <f>VLOOKUP(EB[[#This Row],[product]],Carriers[],4,FALSE)</f>
        <v>1</v>
      </c>
      <c r="E4234" s="4">
        <f>VLOOKUP(EB[[#This Row],[indic_nrg]],Indicators[],4,FALSE)</f>
        <v>0</v>
      </c>
      <c r="F4234" s="4">
        <f>IFERROR(VLOOKUP(EB[[#This Row],[Source_carrier]],KS_DB[[product]:[KS]],6,FALSE),0)</f>
        <v>0</v>
      </c>
      <c r="G4234" s="4" t="s">
        <v>34</v>
      </c>
      <c r="H4234" s="4" t="s">
        <v>683</v>
      </c>
      <c r="I4234" s="4" t="s">
        <v>105</v>
      </c>
      <c r="J4234" s="4" t="s">
        <v>37</v>
      </c>
      <c r="K4234" s="4" t="s">
        <v>684</v>
      </c>
      <c r="L4234" s="4" t="s">
        <v>39</v>
      </c>
      <c r="M4234" s="4" t="s">
        <v>106</v>
      </c>
      <c r="N4234" s="4" t="s">
        <v>41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</v>
      </c>
      <c r="Y4234" s="4">
        <v>0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</row>
    <row r="4235" spans="1:40" ht="15" customHeight="1" x14ac:dyDescent="0.25">
      <c r="A4235" s="4" t="str">
        <f>EB[[#This Row],[unit]] &amp; "#" &amp; EB[[#This Row],[indic_nrg]] &amp; "#" &amp; EB[[#This Row],[product]] &amp; "#" &amp; EB[[#This Row],[geo]]</f>
        <v>TJ#B_102200#5542#CZ</v>
      </c>
      <c r="B4235" s="4" t="str">
        <f>VLOOKUP(EB[[#This Row],[product]],KS_DB[[product]:[KS]],5,FALSE)</f>
        <v>biomass</v>
      </c>
      <c r="C4235" s="4" t="str">
        <f>VLOOKUP(EB[[#This Row],[product]],KS_DB[[product]:[KS]],6,FALSE)</f>
        <v>biomass</v>
      </c>
      <c r="D4235" s="4">
        <f>VLOOKUP(EB[[#This Row],[product]],Carriers[],4,FALSE)</f>
        <v>1</v>
      </c>
      <c r="E4235" s="4">
        <f>VLOOKUP(EB[[#This Row],[indic_nrg]],Indicators[],4,FALSE)</f>
        <v>0</v>
      </c>
      <c r="F4235" s="4">
        <f>IFERROR(VLOOKUP(EB[[#This Row],[Source_carrier]],KS_DB[[product]:[KS]],6,FALSE),0)</f>
        <v>0</v>
      </c>
      <c r="G4235" s="4" t="s">
        <v>34</v>
      </c>
      <c r="H4235" s="4" t="s">
        <v>683</v>
      </c>
      <c r="I4235" s="4" t="s">
        <v>107</v>
      </c>
      <c r="J4235" s="4" t="s">
        <v>37</v>
      </c>
      <c r="K4235" s="4" t="s">
        <v>684</v>
      </c>
      <c r="L4235" s="4" t="s">
        <v>39</v>
      </c>
      <c r="M4235" s="4" t="s">
        <v>108</v>
      </c>
      <c r="N4235" s="4" t="s">
        <v>41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</v>
      </c>
      <c r="Y4235" s="4">
        <v>0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</row>
    <row r="4236" spans="1:40" ht="15" customHeight="1" x14ac:dyDescent="0.25">
      <c r="A4236" s="4" t="str">
        <f>EB[[#This Row],[unit]] &amp; "#" &amp; EB[[#This Row],[indic_nrg]] &amp; "#" &amp; EB[[#This Row],[product]] &amp; "#" &amp; EB[[#This Row],[geo]]</f>
        <v>TJ#B_102200#55431#CZ</v>
      </c>
      <c r="B4236" s="4" t="str">
        <f>VLOOKUP(EB[[#This Row],[product]],KS_DB[[product]:[KS]],5,FALSE)</f>
        <v>biomass</v>
      </c>
      <c r="C4236" s="4" t="str">
        <f>VLOOKUP(EB[[#This Row],[product]],KS_DB[[product]:[KS]],6,FALSE)</f>
        <v>biomass</v>
      </c>
      <c r="D4236" s="4">
        <f>VLOOKUP(EB[[#This Row],[product]],Carriers[],4,FALSE)</f>
        <v>1</v>
      </c>
      <c r="E4236" s="4">
        <f>VLOOKUP(EB[[#This Row],[indic_nrg]],Indicators[],4,FALSE)</f>
        <v>0</v>
      </c>
      <c r="F4236" s="4">
        <f>IFERROR(VLOOKUP(EB[[#This Row],[Source_carrier]],KS_DB[[product]:[KS]],6,FALSE),0)</f>
        <v>0</v>
      </c>
      <c r="G4236" s="4" t="s">
        <v>34</v>
      </c>
      <c r="H4236" s="4" t="s">
        <v>683</v>
      </c>
      <c r="I4236" s="4" t="s">
        <v>109</v>
      </c>
      <c r="J4236" s="4" t="s">
        <v>37</v>
      </c>
      <c r="K4236" s="4" t="s">
        <v>684</v>
      </c>
      <c r="L4236" s="4" t="s">
        <v>39</v>
      </c>
      <c r="M4236" s="4" t="s">
        <v>110</v>
      </c>
      <c r="N4236" s="4" t="s">
        <v>41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</v>
      </c>
      <c r="Y4236" s="4">
        <v>0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</row>
    <row r="4237" spans="1:40" ht="15" customHeight="1" x14ac:dyDescent="0.25">
      <c r="A4237" s="4" t="str">
        <f>EB[[#This Row],[unit]] &amp; "#" &amp; EB[[#This Row],[indic_nrg]] &amp; "#" &amp; EB[[#This Row],[product]] &amp; "#" &amp; EB[[#This Row],[geo]]</f>
        <v>TJ#B_102200#55432#CZ</v>
      </c>
      <c r="B4237" s="4" t="str">
        <f>VLOOKUP(EB[[#This Row],[product]],KS_DB[[product]:[KS]],5,FALSE)</f>
        <v>biomass</v>
      </c>
      <c r="C4237" s="4" t="str">
        <f>VLOOKUP(EB[[#This Row],[product]],KS_DB[[product]:[KS]],6,FALSE)</f>
        <v>biomass</v>
      </c>
      <c r="D4237" s="4">
        <f>VLOOKUP(EB[[#This Row],[product]],Carriers[],4,FALSE)</f>
        <v>1</v>
      </c>
      <c r="E4237" s="4">
        <f>VLOOKUP(EB[[#This Row],[indic_nrg]],Indicators[],4,FALSE)</f>
        <v>0</v>
      </c>
      <c r="F4237" s="4">
        <f>IFERROR(VLOOKUP(EB[[#This Row],[Source_carrier]],KS_DB[[product]:[KS]],6,FALSE),0)</f>
        <v>0</v>
      </c>
      <c r="G4237" s="4" t="s">
        <v>34</v>
      </c>
      <c r="H4237" s="4" t="s">
        <v>683</v>
      </c>
      <c r="I4237" s="4" t="s">
        <v>111</v>
      </c>
      <c r="J4237" s="4" t="s">
        <v>37</v>
      </c>
      <c r="K4237" s="4" t="s">
        <v>684</v>
      </c>
      <c r="L4237" s="4" t="s">
        <v>39</v>
      </c>
      <c r="M4237" s="4" t="s">
        <v>112</v>
      </c>
      <c r="N4237" s="4" t="s">
        <v>41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0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</row>
    <row r="4238" spans="1:40" ht="15" customHeight="1" x14ac:dyDescent="0.25">
      <c r="A4238" s="4" t="str">
        <f>EB[[#This Row],[unit]] &amp; "#" &amp; EB[[#This Row],[indic_nrg]] &amp; "#" &amp; EB[[#This Row],[product]] &amp; "#" &amp; EB[[#This Row],[geo]]</f>
        <v>TJ#B_102200#5544#CZ</v>
      </c>
      <c r="B4238" s="4" t="str">
        <f>VLOOKUP(EB[[#This Row],[product]],KS_DB[[product]:[KS]],5,FALSE)</f>
        <v>biomass</v>
      </c>
      <c r="C4238" s="4" t="str">
        <f>VLOOKUP(EB[[#This Row],[product]],KS_DB[[product]:[KS]],6,FALSE)</f>
        <v>biomass</v>
      </c>
      <c r="D4238" s="4">
        <f>VLOOKUP(EB[[#This Row],[product]],Carriers[],4,FALSE)</f>
        <v>1</v>
      </c>
      <c r="E4238" s="4">
        <f>VLOOKUP(EB[[#This Row],[indic_nrg]],Indicators[],4,FALSE)</f>
        <v>0</v>
      </c>
      <c r="F4238" s="4">
        <f>IFERROR(VLOOKUP(EB[[#This Row],[Source_carrier]],KS_DB[[product]:[KS]],6,FALSE),0)</f>
        <v>0</v>
      </c>
      <c r="G4238" s="4" t="s">
        <v>34</v>
      </c>
      <c r="H4238" s="4" t="s">
        <v>683</v>
      </c>
      <c r="I4238" s="4" t="s">
        <v>113</v>
      </c>
      <c r="J4238" s="4" t="s">
        <v>37</v>
      </c>
      <c r="K4238" s="4" t="s">
        <v>684</v>
      </c>
      <c r="L4238" s="4" t="s">
        <v>39</v>
      </c>
      <c r="M4238" s="4" t="s">
        <v>114</v>
      </c>
      <c r="N4238" s="4" t="s">
        <v>41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0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</row>
    <row r="4239" spans="1:40" ht="15" customHeight="1" x14ac:dyDescent="0.25">
      <c r="A4239" s="4" t="str">
        <f>EB[[#This Row],[unit]] &amp; "#" &amp; EB[[#This Row],[indic_nrg]] &amp; "#" &amp; EB[[#This Row],[product]] &amp; "#" &amp; EB[[#This Row],[geo]]</f>
        <v>TJ#B_102200#5545#CZ</v>
      </c>
      <c r="B4239" s="4" t="str">
        <f>VLOOKUP(EB[[#This Row],[product]],KS_DB[[product]:[KS]],5,FALSE)</f>
        <v>biomass</v>
      </c>
      <c r="C4239" s="4" t="str">
        <f>VLOOKUP(EB[[#This Row],[product]],KS_DB[[product]:[KS]],6,FALSE)</f>
        <v>biomass</v>
      </c>
      <c r="D4239" s="4">
        <f>VLOOKUP(EB[[#This Row],[product]],Carriers[],4,FALSE)</f>
        <v>0</v>
      </c>
      <c r="E4239" s="4">
        <f>VLOOKUP(EB[[#This Row],[indic_nrg]],Indicators[],4,FALSE)</f>
        <v>0</v>
      </c>
      <c r="F4239" s="4">
        <f>IFERROR(VLOOKUP(EB[[#This Row],[Source_carrier]],KS_DB[[product]:[KS]],6,FALSE),0)</f>
        <v>0</v>
      </c>
      <c r="G4239" s="4" t="s">
        <v>34</v>
      </c>
      <c r="H4239" s="4" t="s">
        <v>683</v>
      </c>
      <c r="I4239" s="4" t="s">
        <v>115</v>
      </c>
      <c r="J4239" s="4" t="s">
        <v>37</v>
      </c>
      <c r="K4239" s="4" t="s">
        <v>684</v>
      </c>
      <c r="L4239" s="4" t="s">
        <v>39</v>
      </c>
      <c r="M4239" s="4" t="s">
        <v>116</v>
      </c>
      <c r="N4239" s="4" t="s">
        <v>41</v>
      </c>
      <c r="O4239" s="4">
        <v>0</v>
      </c>
      <c r="P4239" s="4">
        <v>0</v>
      </c>
      <c r="Q4239" s="4">
        <v>14.1</v>
      </c>
      <c r="R4239" s="4">
        <v>-15.9</v>
      </c>
      <c r="S4239" s="4">
        <v>-9.6</v>
      </c>
      <c r="T4239" s="4">
        <v>-11</v>
      </c>
      <c r="U4239" s="4">
        <v>-12.4</v>
      </c>
      <c r="V4239" s="4">
        <v>-26</v>
      </c>
      <c r="W4239" s="4">
        <v>7.3</v>
      </c>
      <c r="X4239" s="4">
        <v>-7.4</v>
      </c>
      <c r="Y4239" s="4">
        <v>12.1</v>
      </c>
      <c r="Z4239" s="4">
        <v>-14.8</v>
      </c>
      <c r="AA4239" s="4">
        <v>5.2</v>
      </c>
      <c r="AB4239" s="4">
        <v>2.2000000000000002</v>
      </c>
      <c r="AC4239" s="4">
        <v>-5.7</v>
      </c>
      <c r="AD4239" s="4">
        <v>6.3</v>
      </c>
      <c r="AE4239" s="4">
        <v>2.5</v>
      </c>
      <c r="AF4239" s="4">
        <v>5.8</v>
      </c>
      <c r="AG4239" s="4">
        <v>-106.4</v>
      </c>
      <c r="AH4239" s="4">
        <v>-22.8</v>
      </c>
      <c r="AI4239" s="4">
        <v>15.9</v>
      </c>
      <c r="AJ4239" s="4">
        <v>8.4</v>
      </c>
      <c r="AK4239" s="4">
        <v>3</v>
      </c>
      <c r="AL4239" s="4">
        <v>107.8</v>
      </c>
      <c r="AM4239" s="4">
        <v>76.8</v>
      </c>
      <c r="AN4239" s="4">
        <v>-15.3</v>
      </c>
    </row>
    <row r="4240" spans="1:40" ht="15" customHeight="1" x14ac:dyDescent="0.25">
      <c r="A4240" s="4" t="str">
        <f>EB[[#This Row],[unit]] &amp; "#" &amp; EB[[#This Row],[indic_nrg]] &amp; "#" &amp; EB[[#This Row],[product]] &amp; "#" &amp; EB[[#This Row],[geo]]</f>
        <v>TJ#B_102200#5546#CZ</v>
      </c>
      <c r="B4240" s="4" t="str">
        <f>VLOOKUP(EB[[#This Row],[product]],KS_DB[[product]:[KS]],5,FALSE)</f>
        <v>biomass</v>
      </c>
      <c r="C4240" s="4" t="str">
        <f>VLOOKUP(EB[[#This Row],[product]],KS_DB[[product]:[KS]],6,FALSE)</f>
        <v>biomass</v>
      </c>
      <c r="D4240" s="4">
        <f>VLOOKUP(EB[[#This Row],[product]],Carriers[],4,FALSE)</f>
        <v>1</v>
      </c>
      <c r="E4240" s="4">
        <f>VLOOKUP(EB[[#This Row],[indic_nrg]],Indicators[],4,FALSE)</f>
        <v>0</v>
      </c>
      <c r="F4240" s="4">
        <f>IFERROR(VLOOKUP(EB[[#This Row],[Source_carrier]],KS_DB[[product]:[KS]],6,FALSE),0)</f>
        <v>0</v>
      </c>
      <c r="G4240" s="4" t="s">
        <v>34</v>
      </c>
      <c r="H4240" s="4" t="s">
        <v>683</v>
      </c>
      <c r="I4240" s="4" t="s">
        <v>117</v>
      </c>
      <c r="J4240" s="4" t="s">
        <v>37</v>
      </c>
      <c r="K4240" s="4" t="s">
        <v>684</v>
      </c>
      <c r="L4240" s="4" t="s">
        <v>39</v>
      </c>
      <c r="M4240" s="4" t="s">
        <v>118</v>
      </c>
      <c r="N4240" s="4" t="s">
        <v>41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  <c r="Y4240" s="4">
        <v>0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-5.9</v>
      </c>
      <c r="AF4240" s="4">
        <v>7.7</v>
      </c>
      <c r="AG4240" s="4">
        <v>-36.9</v>
      </c>
      <c r="AH4240" s="4">
        <v>-7</v>
      </c>
      <c r="AI4240" s="4">
        <v>8.9</v>
      </c>
      <c r="AJ4240" s="4">
        <v>0.4</v>
      </c>
      <c r="AK4240" s="4">
        <v>-6.8</v>
      </c>
      <c r="AL4240" s="4">
        <v>104.7</v>
      </c>
      <c r="AM4240" s="4">
        <v>24.5</v>
      </c>
      <c r="AN4240" s="4">
        <v>-25.2</v>
      </c>
    </row>
    <row r="4241" spans="1:40" ht="15" customHeight="1" x14ac:dyDescent="0.25">
      <c r="A4241" s="4" t="str">
        <f>EB[[#This Row],[unit]] &amp; "#" &amp; EB[[#This Row],[indic_nrg]] &amp; "#" &amp; EB[[#This Row],[product]] &amp; "#" &amp; EB[[#This Row],[geo]]</f>
        <v>TJ#B_102200#5547#CZ</v>
      </c>
      <c r="B4241" s="4" t="str">
        <f>VLOOKUP(EB[[#This Row],[product]],KS_DB[[product]:[KS]],5,FALSE)</f>
        <v>biomass</v>
      </c>
      <c r="C4241" s="4" t="str">
        <f>VLOOKUP(EB[[#This Row],[product]],KS_DB[[product]:[KS]],6,FALSE)</f>
        <v>biomass</v>
      </c>
      <c r="D4241" s="4">
        <f>VLOOKUP(EB[[#This Row],[product]],Carriers[],4,FALSE)</f>
        <v>1</v>
      </c>
      <c r="E4241" s="4">
        <f>VLOOKUP(EB[[#This Row],[indic_nrg]],Indicators[],4,FALSE)</f>
        <v>0</v>
      </c>
      <c r="F4241" s="4">
        <f>IFERROR(VLOOKUP(EB[[#This Row],[Source_carrier]],KS_DB[[product]:[KS]],6,FALSE),0)</f>
        <v>0</v>
      </c>
      <c r="G4241" s="4" t="s">
        <v>34</v>
      </c>
      <c r="H4241" s="4" t="s">
        <v>683</v>
      </c>
      <c r="I4241" s="4" t="s">
        <v>119</v>
      </c>
      <c r="J4241" s="4" t="s">
        <v>37</v>
      </c>
      <c r="K4241" s="4" t="s">
        <v>684</v>
      </c>
      <c r="L4241" s="4" t="s">
        <v>39</v>
      </c>
      <c r="M4241" s="4" t="s">
        <v>120</v>
      </c>
      <c r="N4241" s="4" t="s">
        <v>41</v>
      </c>
      <c r="O4241" s="4">
        <v>0</v>
      </c>
      <c r="P4241" s="4">
        <v>0</v>
      </c>
      <c r="Q4241" s="4">
        <v>14.1</v>
      </c>
      <c r="R4241" s="4">
        <v>-15.9</v>
      </c>
      <c r="S4241" s="4">
        <v>-9.6</v>
      </c>
      <c r="T4241" s="4">
        <v>-11</v>
      </c>
      <c r="U4241" s="4">
        <v>-12.4</v>
      </c>
      <c r="V4241" s="4">
        <v>-26</v>
      </c>
      <c r="W4241" s="4">
        <v>7.3</v>
      </c>
      <c r="X4241" s="4">
        <v>-7.4</v>
      </c>
      <c r="Y4241" s="4">
        <v>12.1</v>
      </c>
      <c r="Z4241" s="4">
        <v>-14.8</v>
      </c>
      <c r="AA4241" s="4">
        <v>5.2</v>
      </c>
      <c r="AB4241" s="4">
        <v>2.2000000000000002</v>
      </c>
      <c r="AC4241" s="4">
        <v>-5.7</v>
      </c>
      <c r="AD4241" s="4">
        <v>6.3</v>
      </c>
      <c r="AE4241" s="4">
        <v>8.4</v>
      </c>
      <c r="AF4241" s="4">
        <v>-2</v>
      </c>
      <c r="AG4241" s="4">
        <v>-69.5</v>
      </c>
      <c r="AH4241" s="4">
        <v>-15.8</v>
      </c>
      <c r="AI4241" s="4">
        <v>7</v>
      </c>
      <c r="AJ4241" s="4">
        <v>8</v>
      </c>
      <c r="AK4241" s="4">
        <v>9.8000000000000007</v>
      </c>
      <c r="AL4241" s="4">
        <v>3.1</v>
      </c>
      <c r="AM4241" s="4">
        <v>52.3</v>
      </c>
      <c r="AN4241" s="4">
        <v>9.9</v>
      </c>
    </row>
    <row r="4242" spans="1:40" ht="15" customHeight="1" x14ac:dyDescent="0.25">
      <c r="A4242" s="4" t="str">
        <f>EB[[#This Row],[unit]] &amp; "#" &amp; EB[[#This Row],[indic_nrg]] &amp; "#" &amp; EB[[#This Row],[product]] &amp; "#" &amp; EB[[#This Row],[geo]]</f>
        <v>TJ#B_102200#5548#CZ</v>
      </c>
      <c r="B4242" s="4" t="str">
        <f>VLOOKUP(EB[[#This Row],[product]],KS_DB[[product]:[KS]],5,FALSE)</f>
        <v>biomass</v>
      </c>
      <c r="C4242" s="4" t="str">
        <f>VLOOKUP(EB[[#This Row],[product]],KS_DB[[product]:[KS]],6,FALSE)</f>
        <v>biomass</v>
      </c>
      <c r="D4242" s="4">
        <f>VLOOKUP(EB[[#This Row],[product]],Carriers[],4,FALSE)</f>
        <v>1</v>
      </c>
      <c r="E4242" s="4">
        <f>VLOOKUP(EB[[#This Row],[indic_nrg]],Indicators[],4,FALSE)</f>
        <v>0</v>
      </c>
      <c r="F4242" s="4">
        <f>IFERROR(VLOOKUP(EB[[#This Row],[Source_carrier]],KS_DB[[product]:[KS]],6,FALSE),0)</f>
        <v>0</v>
      </c>
      <c r="G4242" s="4" t="s">
        <v>34</v>
      </c>
      <c r="H4242" s="4" t="s">
        <v>683</v>
      </c>
      <c r="I4242" s="4" t="s">
        <v>121</v>
      </c>
      <c r="J4242" s="4" t="s">
        <v>37</v>
      </c>
      <c r="K4242" s="4" t="s">
        <v>684</v>
      </c>
      <c r="L4242" s="4" t="s">
        <v>39</v>
      </c>
      <c r="M4242" s="4" t="s">
        <v>122</v>
      </c>
      <c r="N4242" s="4" t="s">
        <v>41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</v>
      </c>
      <c r="Y4242" s="4">
        <v>0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</row>
    <row r="4243" spans="1:40" ht="15" customHeight="1" x14ac:dyDescent="0.25">
      <c r="A4243" s="4" t="str">
        <f>EB[[#This Row],[unit]] &amp; "#" &amp; EB[[#This Row],[indic_nrg]] &amp; "#" &amp; EB[[#This Row],[product]] &amp; "#" &amp; EB[[#This Row],[geo]]</f>
        <v>TJ#B_102200#5549#CZ</v>
      </c>
      <c r="B4243" s="4" t="str">
        <f>VLOOKUP(EB[[#This Row],[product]],KS_DB[[product]:[KS]],5,FALSE)</f>
        <v>biomass</v>
      </c>
      <c r="C4243" s="4" t="str">
        <f>VLOOKUP(EB[[#This Row],[product]],KS_DB[[product]:[KS]],6,FALSE)</f>
        <v>biomass</v>
      </c>
      <c r="D4243" s="4">
        <f>VLOOKUP(EB[[#This Row],[product]],Carriers[],4,FALSE)</f>
        <v>1</v>
      </c>
      <c r="E4243" s="4">
        <f>VLOOKUP(EB[[#This Row],[indic_nrg]],Indicators[],4,FALSE)</f>
        <v>0</v>
      </c>
      <c r="F4243" s="4">
        <f>IFERROR(VLOOKUP(EB[[#This Row],[Source_carrier]],KS_DB[[product]:[KS]],6,FALSE),0)</f>
        <v>0</v>
      </c>
      <c r="G4243" s="4" t="s">
        <v>34</v>
      </c>
      <c r="H4243" s="4" t="s">
        <v>683</v>
      </c>
      <c r="I4243" s="4" t="s">
        <v>123</v>
      </c>
      <c r="J4243" s="4" t="s">
        <v>37</v>
      </c>
      <c r="K4243" s="4" t="s">
        <v>684</v>
      </c>
      <c r="L4243" s="4" t="s">
        <v>39</v>
      </c>
      <c r="M4243" s="4" t="s">
        <v>124</v>
      </c>
      <c r="N4243" s="4" t="s">
        <v>41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</v>
      </c>
      <c r="Y4243" s="4">
        <v>0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0</v>
      </c>
      <c r="AI4243" s="4">
        <v>0</v>
      </c>
      <c r="AJ4243" s="4">
        <v>0</v>
      </c>
      <c r="AK4243" s="4">
        <v>0</v>
      </c>
      <c r="AL4243" s="4">
        <v>0</v>
      </c>
      <c r="AM4243" s="4">
        <v>0</v>
      </c>
      <c r="AN4243" s="4">
        <v>0</v>
      </c>
    </row>
    <row r="4244" spans="1:40" ht="15" customHeight="1" x14ac:dyDescent="0.25">
      <c r="A4244" s="4" t="str">
        <f>EB[[#This Row],[unit]] &amp; "#" &amp; EB[[#This Row],[indic_nrg]] &amp; "#" &amp; EB[[#This Row],[product]] &amp; "#" &amp; EB[[#This Row],[geo]]</f>
        <v>TJ#B_102200#5550#CZ</v>
      </c>
      <c r="B4244" s="4" t="str">
        <f>VLOOKUP(EB[[#This Row],[product]],KS_DB[[product]:[KS]],5,FALSE)</f>
        <v>RES</v>
      </c>
      <c r="C4244" s="4" t="str">
        <f>VLOOKUP(EB[[#This Row],[product]],KS_DB[[product]:[KS]],6,FALSE)</f>
        <v>RES</v>
      </c>
      <c r="D4244" s="4">
        <f>VLOOKUP(EB[[#This Row],[product]],Carriers[],4,FALSE)</f>
        <v>1</v>
      </c>
      <c r="E4244" s="4">
        <f>VLOOKUP(EB[[#This Row],[indic_nrg]],Indicators[],4,FALSE)</f>
        <v>0</v>
      </c>
      <c r="F4244" s="4">
        <f>IFERROR(VLOOKUP(EB[[#This Row],[Source_carrier]],KS_DB[[product]:[KS]],6,FALSE),0)</f>
        <v>0</v>
      </c>
      <c r="G4244" s="4" t="s">
        <v>34</v>
      </c>
      <c r="H4244" s="4" t="s">
        <v>683</v>
      </c>
      <c r="I4244" s="4" t="s">
        <v>125</v>
      </c>
      <c r="J4244" s="4" t="s">
        <v>37</v>
      </c>
      <c r="K4244" s="4" t="s">
        <v>684</v>
      </c>
      <c r="L4244" s="4" t="s">
        <v>39</v>
      </c>
      <c r="M4244" s="4" t="s">
        <v>126</v>
      </c>
      <c r="N4244" s="4" t="s">
        <v>41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</v>
      </c>
      <c r="Y4244" s="4">
        <v>0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</row>
    <row r="4245" spans="1:40" ht="15" customHeight="1" x14ac:dyDescent="0.25">
      <c r="A4245" s="4" t="str">
        <f>EB[[#This Row],[unit]] &amp; "#" &amp; EB[[#This Row],[indic_nrg]] &amp; "#" &amp; EB[[#This Row],[product]] &amp; "#" &amp; EB[[#This Row],[geo]]</f>
        <v>TJ#B_102200#6000#CZ</v>
      </c>
      <c r="B4245" s="4" t="str">
        <f>VLOOKUP(EB[[#This Row],[product]],KS_DB[[product]:[KS]],5,FALSE)</f>
        <v>electricity</v>
      </c>
      <c r="C4245" s="4" t="str">
        <f>VLOOKUP(EB[[#This Row],[product]],KS_DB[[product]:[KS]],6,FALSE)</f>
        <v>electricity</v>
      </c>
      <c r="D4245" s="4">
        <f>VLOOKUP(EB[[#This Row],[product]],Carriers[],4,FALSE)</f>
        <v>1</v>
      </c>
      <c r="E4245" s="4">
        <f>VLOOKUP(EB[[#This Row],[indic_nrg]],Indicators[],4,FALSE)</f>
        <v>0</v>
      </c>
      <c r="F4245" s="4">
        <f>IFERROR(VLOOKUP(EB[[#This Row],[Source_carrier]],KS_DB[[product]:[KS]],6,FALSE),0)</f>
        <v>0</v>
      </c>
      <c r="G4245" s="4" t="s">
        <v>34</v>
      </c>
      <c r="H4245" s="4" t="s">
        <v>683</v>
      </c>
      <c r="I4245" s="4" t="s">
        <v>127</v>
      </c>
      <c r="J4245" s="4" t="s">
        <v>37</v>
      </c>
      <c r="K4245" s="4" t="s">
        <v>684</v>
      </c>
      <c r="L4245" s="4" t="s">
        <v>39</v>
      </c>
      <c r="M4245" s="4" t="s">
        <v>128</v>
      </c>
      <c r="N4245" s="4" t="s">
        <v>41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</v>
      </c>
      <c r="Y4245" s="4">
        <v>0</v>
      </c>
      <c r="Z4245" s="4">
        <v>0</v>
      </c>
      <c r="AA4245" s="4">
        <v>0</v>
      </c>
      <c r="AB4245" s="4">
        <v>1</v>
      </c>
      <c r="AC4245" s="4">
        <v>1</v>
      </c>
      <c r="AD4245" s="4">
        <v>1</v>
      </c>
      <c r="AE4245" s="4">
        <v>-1</v>
      </c>
      <c r="AF4245" s="4">
        <v>0</v>
      </c>
      <c r="AG4245" s="4">
        <v>0</v>
      </c>
      <c r="AH4245" s="4">
        <v>-1</v>
      </c>
      <c r="AI4245" s="4">
        <v>7033</v>
      </c>
      <c r="AJ4245" s="4">
        <v>6541</v>
      </c>
      <c r="AK4245" s="4">
        <v>7472</v>
      </c>
      <c r="AL4245" s="4">
        <v>7638</v>
      </c>
      <c r="AM4245" s="4">
        <v>7999</v>
      </c>
      <c r="AN4245" s="4">
        <v>6483</v>
      </c>
    </row>
    <row r="4246" spans="1:40" ht="15" customHeight="1" x14ac:dyDescent="0.25">
      <c r="A4246" s="4" t="str">
        <f>EB[[#This Row],[unit]] &amp; "#" &amp; EB[[#This Row],[indic_nrg]] &amp; "#" &amp; EB[[#This Row],[product]] &amp; "#" &amp; EB[[#This Row],[geo]]</f>
        <v>TJ#B_102200#7100#CZ</v>
      </c>
      <c r="B4246" s="4" t="str">
        <f>VLOOKUP(EB[[#This Row],[product]],KS_DB[[product]:[KS]],5,FALSE)</f>
        <v>other</v>
      </c>
      <c r="C4246" s="4" t="str">
        <f>VLOOKUP(EB[[#This Row],[product]],KS_DB[[product]:[KS]],6,FALSE)</f>
        <v>other</v>
      </c>
      <c r="D4246" s="4">
        <f>VLOOKUP(EB[[#This Row],[product]],Carriers[],4,FALSE)</f>
        <v>1</v>
      </c>
      <c r="E4246" s="4">
        <f>VLOOKUP(EB[[#This Row],[indic_nrg]],Indicators[],4,FALSE)</f>
        <v>0</v>
      </c>
      <c r="F4246" s="4">
        <f>IFERROR(VLOOKUP(EB[[#This Row],[Source_carrier]],KS_DB[[product]:[KS]],6,FALSE),0)</f>
        <v>0</v>
      </c>
      <c r="G4246" s="4" t="s">
        <v>34</v>
      </c>
      <c r="H4246" s="4" t="s">
        <v>683</v>
      </c>
      <c r="I4246" s="4" t="s">
        <v>129</v>
      </c>
      <c r="J4246" s="4" t="s">
        <v>37</v>
      </c>
      <c r="K4246" s="4" t="s">
        <v>684</v>
      </c>
      <c r="L4246" s="4" t="s">
        <v>39</v>
      </c>
      <c r="M4246" s="4" t="s">
        <v>130</v>
      </c>
      <c r="N4246" s="4" t="s">
        <v>41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</v>
      </c>
      <c r="Y4246" s="4">
        <v>0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</row>
    <row r="4247" spans="1:40" ht="15" customHeight="1" x14ac:dyDescent="0.25">
      <c r="A4247" s="4" t="str">
        <f>EB[[#This Row],[unit]] &amp; "#" &amp; EB[[#This Row],[indic_nrg]] &amp; "#" &amp; EB[[#This Row],[product]] &amp; "#" &amp; EB[[#This Row],[geo]]</f>
        <v>TJ#B_102200#7200#CZ</v>
      </c>
      <c r="B4247" s="4" t="str">
        <f>VLOOKUP(EB[[#This Row],[product]],KS_DB[[product]:[KS]],5,FALSE)</f>
        <v>other</v>
      </c>
      <c r="C4247" s="4" t="str">
        <f>VLOOKUP(EB[[#This Row],[product]],KS_DB[[product]:[KS]],6,FALSE)</f>
        <v>other</v>
      </c>
      <c r="D4247" s="4">
        <f>VLOOKUP(EB[[#This Row],[product]],Carriers[],4,FALSE)</f>
        <v>0</v>
      </c>
      <c r="E4247" s="4">
        <f>VLOOKUP(EB[[#This Row],[indic_nrg]],Indicators[],4,FALSE)</f>
        <v>0</v>
      </c>
      <c r="F4247" s="4">
        <f>IFERROR(VLOOKUP(EB[[#This Row],[Source_carrier]],KS_DB[[product]:[KS]],6,FALSE),0)</f>
        <v>0</v>
      </c>
      <c r="G4247" s="4" t="s">
        <v>34</v>
      </c>
      <c r="H4247" s="4" t="s">
        <v>683</v>
      </c>
      <c r="I4247" s="4" t="s">
        <v>131</v>
      </c>
      <c r="J4247" s="4" t="s">
        <v>37</v>
      </c>
      <c r="K4247" s="4" t="s">
        <v>684</v>
      </c>
      <c r="L4247" s="4" t="s">
        <v>39</v>
      </c>
      <c r="M4247" s="4" t="s">
        <v>132</v>
      </c>
      <c r="N4247" s="4" t="s">
        <v>41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</v>
      </c>
      <c r="Y4247" s="4">
        <v>0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</row>
    <row r="4248" spans="1:40" ht="15" customHeight="1" x14ac:dyDescent="0.25">
      <c r="A4248" s="4" t="str">
        <f>EB[[#This Row],[unit]] &amp; "#" &amp; EB[[#This Row],[indic_nrg]] &amp; "#" &amp; EB[[#This Row],[product]] &amp; "#" &amp; EB[[#This Row],[geo]]</f>
        <v>TJ#B_150201#2000#CZ</v>
      </c>
      <c r="B4248" s="4" t="str">
        <f>VLOOKUP(EB[[#This Row],[product]],KS_DB[[product]:[KS]],5,FALSE)</f>
        <v>solid</v>
      </c>
      <c r="C4248" s="4" t="str">
        <f>VLOOKUP(EB[[#This Row],[product]],KS_DB[[product]:[KS]],6,FALSE)</f>
        <v>solid</v>
      </c>
      <c r="D4248" s="4">
        <f>VLOOKUP(EB[[#This Row],[product]],Carriers[],4,FALSE)</f>
        <v>0</v>
      </c>
      <c r="E4248" s="4">
        <f>VLOOKUP(EB[[#This Row],[indic_nrg]],Indicators[],4,FALSE)</f>
        <v>0</v>
      </c>
      <c r="F4248" s="4">
        <f>IFERROR(VLOOKUP(EB[[#This Row],[Source_carrier]],KS_DB[[product]:[KS]],6,FALSE),0)</f>
        <v>0</v>
      </c>
      <c r="G4248" s="4" t="s">
        <v>34</v>
      </c>
      <c r="H4248" s="4" t="s">
        <v>1253</v>
      </c>
      <c r="I4248" s="4" t="s">
        <v>18</v>
      </c>
      <c r="J4248" s="4" t="s">
        <v>37</v>
      </c>
      <c r="K4248" s="4" t="s">
        <v>1254</v>
      </c>
      <c r="L4248" s="4" t="s">
        <v>39</v>
      </c>
      <c r="M4248" s="4" t="s">
        <v>42</v>
      </c>
      <c r="N4248" s="4" t="s">
        <v>41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</v>
      </c>
      <c r="Y4248" s="4">
        <v>0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</row>
    <row r="4249" spans="1:40" ht="15" customHeight="1" x14ac:dyDescent="0.25">
      <c r="A4249" s="4" t="str">
        <f>EB[[#This Row],[unit]] &amp; "#" &amp; EB[[#This Row],[indic_nrg]] &amp; "#" &amp; EB[[#This Row],[product]] &amp; "#" &amp; EB[[#This Row],[geo]]</f>
        <v>TJ#B_150201#2100#CZ</v>
      </c>
      <c r="B4249" s="4" t="str">
        <f>VLOOKUP(EB[[#This Row],[product]],KS_DB[[product]:[KS]],5,FALSE)</f>
        <v>solid</v>
      </c>
      <c r="C4249" s="4" t="str">
        <f>VLOOKUP(EB[[#This Row],[product]],KS_DB[[product]:[KS]],6,FALSE)</f>
        <v>solid</v>
      </c>
      <c r="D4249" s="4">
        <f>VLOOKUP(EB[[#This Row],[product]],Carriers[],4,FALSE)</f>
        <v>0</v>
      </c>
      <c r="E4249" s="4">
        <f>VLOOKUP(EB[[#This Row],[indic_nrg]],Indicators[],4,FALSE)</f>
        <v>0</v>
      </c>
      <c r="F4249" s="4">
        <f>IFERROR(VLOOKUP(EB[[#This Row],[Source_carrier]],KS_DB[[product]:[KS]],6,FALSE),0)</f>
        <v>0</v>
      </c>
      <c r="G4249" s="4" t="s">
        <v>34</v>
      </c>
      <c r="H4249" s="4" t="s">
        <v>1253</v>
      </c>
      <c r="I4249" s="4" t="s">
        <v>43</v>
      </c>
      <c r="J4249" s="4" t="s">
        <v>37</v>
      </c>
      <c r="K4249" s="4" t="s">
        <v>1254</v>
      </c>
      <c r="L4249" s="4" t="s">
        <v>39</v>
      </c>
      <c r="M4249" s="4" t="s">
        <v>44</v>
      </c>
      <c r="N4249" s="4" t="s">
        <v>41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</v>
      </c>
      <c r="Y4249" s="4">
        <v>0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</row>
    <row r="4250" spans="1:40" ht="15" customHeight="1" x14ac:dyDescent="0.25">
      <c r="A4250" s="4" t="str">
        <f>EB[[#This Row],[unit]] &amp; "#" &amp; EB[[#This Row],[indic_nrg]] &amp; "#" &amp; EB[[#This Row],[product]] &amp; "#" &amp; EB[[#This Row],[geo]]</f>
        <v>TJ#B_150201#2112#CZ</v>
      </c>
      <c r="B4250" s="4" t="str">
        <f>VLOOKUP(EB[[#This Row],[product]],KS_DB[[product]:[KS]],5,FALSE)</f>
        <v>solid</v>
      </c>
      <c r="C4250" s="4" t="str">
        <f>VLOOKUP(EB[[#This Row],[product]],KS_DB[[product]:[KS]],6,FALSE)</f>
        <v>solid</v>
      </c>
      <c r="D4250" s="4">
        <f>VLOOKUP(EB[[#This Row],[product]],Carriers[],4,FALSE)</f>
        <v>1</v>
      </c>
      <c r="E4250" s="4">
        <f>VLOOKUP(EB[[#This Row],[indic_nrg]],Indicators[],4,FALSE)</f>
        <v>0</v>
      </c>
      <c r="F4250" s="4">
        <f>IFERROR(VLOOKUP(EB[[#This Row],[Source_carrier]],KS_DB[[product]:[KS]],6,FALSE),0)</f>
        <v>0</v>
      </c>
      <c r="G4250" s="4" t="s">
        <v>34</v>
      </c>
      <c r="H4250" s="4" t="s">
        <v>1253</v>
      </c>
      <c r="I4250" s="4" t="s">
        <v>45</v>
      </c>
      <c r="J4250" s="4" t="s">
        <v>37</v>
      </c>
      <c r="K4250" s="4" t="s">
        <v>1254</v>
      </c>
      <c r="L4250" s="4" t="s">
        <v>39</v>
      </c>
      <c r="M4250" s="4" t="s">
        <v>46</v>
      </c>
      <c r="N4250" s="4" t="s">
        <v>41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</v>
      </c>
      <c r="Y4250" s="4">
        <v>0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</row>
    <row r="4251" spans="1:40" ht="15" customHeight="1" x14ac:dyDescent="0.25">
      <c r="A4251" s="4" t="str">
        <f>EB[[#This Row],[unit]] &amp; "#" &amp; EB[[#This Row],[indic_nrg]] &amp; "#" &amp; EB[[#This Row],[product]] &amp; "#" &amp; EB[[#This Row],[geo]]</f>
        <v>TJ#B_150201#2121#CZ</v>
      </c>
      <c r="B4251" s="4" t="str">
        <f>VLOOKUP(EB[[#This Row],[product]],KS_DB[[product]:[KS]],5,FALSE)</f>
        <v>solid</v>
      </c>
      <c r="C4251" s="4" t="str">
        <f>VLOOKUP(EB[[#This Row],[product]],KS_DB[[product]:[KS]],6,FALSE)</f>
        <v>solid</v>
      </c>
      <c r="D4251" s="4">
        <f>VLOOKUP(EB[[#This Row],[product]],Carriers[],4,FALSE)</f>
        <v>1</v>
      </c>
      <c r="E4251" s="4">
        <f>VLOOKUP(EB[[#This Row],[indic_nrg]],Indicators[],4,FALSE)</f>
        <v>0</v>
      </c>
      <c r="F4251" s="4">
        <f>IFERROR(VLOOKUP(EB[[#This Row],[Source_carrier]],KS_DB[[product]:[KS]],6,FALSE),0)</f>
        <v>0</v>
      </c>
      <c r="G4251" s="4" t="s">
        <v>34</v>
      </c>
      <c r="H4251" s="4" t="s">
        <v>1253</v>
      </c>
      <c r="I4251" s="4" t="s">
        <v>55</v>
      </c>
      <c r="J4251" s="4" t="s">
        <v>37</v>
      </c>
      <c r="K4251" s="4" t="s">
        <v>1254</v>
      </c>
      <c r="L4251" s="4" t="s">
        <v>39</v>
      </c>
      <c r="M4251" s="4" t="s">
        <v>56</v>
      </c>
      <c r="N4251" s="4" t="s">
        <v>41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</row>
    <row r="4252" spans="1:40" ht="15" customHeight="1" x14ac:dyDescent="0.25">
      <c r="A4252" s="4" t="str">
        <f>EB[[#This Row],[unit]] &amp; "#" &amp; EB[[#This Row],[indic_nrg]] &amp; "#" &amp; EB[[#This Row],[product]] &amp; "#" &amp; EB[[#This Row],[geo]]</f>
        <v>TJ#B_150201#2122#CZ</v>
      </c>
      <c r="B4252" s="4" t="str">
        <f>VLOOKUP(EB[[#This Row],[product]],KS_DB[[product]:[KS]],5,FALSE)</f>
        <v>solid</v>
      </c>
      <c r="C4252" s="4" t="str">
        <f>VLOOKUP(EB[[#This Row],[product]],KS_DB[[product]:[KS]],6,FALSE)</f>
        <v>solid</v>
      </c>
      <c r="D4252" s="4">
        <f>VLOOKUP(EB[[#This Row],[product]],Carriers[],4,FALSE)</f>
        <v>1</v>
      </c>
      <c r="E4252" s="4">
        <f>VLOOKUP(EB[[#This Row],[indic_nrg]],Indicators[],4,FALSE)</f>
        <v>0</v>
      </c>
      <c r="F4252" s="4">
        <f>IFERROR(VLOOKUP(EB[[#This Row],[Source_carrier]],KS_DB[[product]:[KS]],6,FALSE),0)</f>
        <v>0</v>
      </c>
      <c r="G4252" s="4" t="s">
        <v>34</v>
      </c>
      <c r="H4252" s="4" t="s">
        <v>1253</v>
      </c>
      <c r="I4252" s="4" t="s">
        <v>57</v>
      </c>
      <c r="J4252" s="4" t="s">
        <v>37</v>
      </c>
      <c r="K4252" s="4" t="s">
        <v>1254</v>
      </c>
      <c r="L4252" s="4" t="s">
        <v>39</v>
      </c>
      <c r="M4252" s="4" t="s">
        <v>58</v>
      </c>
      <c r="N4252" s="4" t="s">
        <v>41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</v>
      </c>
      <c r="Y4252" s="4">
        <v>0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</row>
    <row r="4253" spans="1:40" ht="15" customHeight="1" x14ac:dyDescent="0.25">
      <c r="A4253" s="4" t="str">
        <f>EB[[#This Row],[unit]] &amp; "#" &amp; EB[[#This Row],[indic_nrg]] &amp; "#" &amp; EB[[#This Row],[product]] &amp; "#" &amp; EB[[#This Row],[geo]]</f>
        <v>TJ#B_150201#2130#CZ</v>
      </c>
      <c r="B4253" s="4" t="str">
        <f>VLOOKUP(EB[[#This Row],[product]],KS_DB[[product]:[KS]],5,FALSE)</f>
        <v>solid</v>
      </c>
      <c r="C4253" s="4" t="str">
        <f>VLOOKUP(EB[[#This Row],[product]],KS_DB[[product]:[KS]],6,FALSE)</f>
        <v>solid</v>
      </c>
      <c r="D4253" s="4">
        <f>VLOOKUP(EB[[#This Row],[product]],Carriers[],4,FALSE)</f>
        <v>1</v>
      </c>
      <c r="E4253" s="4">
        <f>VLOOKUP(EB[[#This Row],[indic_nrg]],Indicators[],4,FALSE)</f>
        <v>0</v>
      </c>
      <c r="F4253" s="4">
        <f>IFERROR(VLOOKUP(EB[[#This Row],[Source_carrier]],KS_DB[[product]:[KS]],6,FALSE),0)</f>
        <v>0</v>
      </c>
      <c r="G4253" s="4" t="s">
        <v>34</v>
      </c>
      <c r="H4253" s="4" t="s">
        <v>1253</v>
      </c>
      <c r="I4253" s="4" t="s">
        <v>59</v>
      </c>
      <c r="J4253" s="4" t="s">
        <v>37</v>
      </c>
      <c r="K4253" s="4" t="s">
        <v>1254</v>
      </c>
      <c r="L4253" s="4" t="s">
        <v>39</v>
      </c>
      <c r="M4253" s="4" t="s">
        <v>60</v>
      </c>
      <c r="N4253" s="4" t="s">
        <v>41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</row>
    <row r="4254" spans="1:40" ht="15" customHeight="1" x14ac:dyDescent="0.25">
      <c r="A4254" s="4" t="str">
        <f>EB[[#This Row],[unit]] &amp; "#" &amp; EB[[#This Row],[indic_nrg]] &amp; "#" &amp; EB[[#This Row],[product]] &amp; "#" &amp; EB[[#This Row],[geo]]</f>
        <v>TJ#B_150201#2200#CZ</v>
      </c>
      <c r="B4254" s="4" t="str">
        <f>VLOOKUP(EB[[#This Row],[product]],KS_DB[[product]:[KS]],5,FALSE)</f>
        <v>solid</v>
      </c>
      <c r="C4254" s="4" t="str">
        <f>VLOOKUP(EB[[#This Row],[product]],KS_DB[[product]:[KS]],6,FALSE)</f>
        <v>solid</v>
      </c>
      <c r="D4254" s="4">
        <f>VLOOKUP(EB[[#This Row],[product]],Carriers[],4,FALSE)</f>
        <v>0</v>
      </c>
      <c r="E4254" s="4">
        <f>VLOOKUP(EB[[#This Row],[indic_nrg]],Indicators[],4,FALSE)</f>
        <v>0</v>
      </c>
      <c r="F4254" s="4">
        <f>IFERROR(VLOOKUP(EB[[#This Row],[Source_carrier]],KS_DB[[product]:[KS]],6,FALSE),0)</f>
        <v>0</v>
      </c>
      <c r="G4254" s="4" t="s">
        <v>34</v>
      </c>
      <c r="H4254" s="4" t="s">
        <v>1253</v>
      </c>
      <c r="I4254" s="4" t="s">
        <v>61</v>
      </c>
      <c r="J4254" s="4" t="s">
        <v>37</v>
      </c>
      <c r="K4254" s="4" t="s">
        <v>1254</v>
      </c>
      <c r="L4254" s="4" t="s">
        <v>39</v>
      </c>
      <c r="M4254" s="4" t="s">
        <v>62</v>
      </c>
      <c r="N4254" s="4" t="s">
        <v>41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</v>
      </c>
      <c r="Y4254" s="4">
        <v>0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</row>
    <row r="4255" spans="1:40" ht="15" customHeight="1" x14ac:dyDescent="0.25">
      <c r="A4255" s="4" t="str">
        <f>EB[[#This Row],[unit]] &amp; "#" &amp; EB[[#This Row],[indic_nrg]] &amp; "#" &amp; EB[[#This Row],[product]] &amp; "#" &amp; EB[[#This Row],[geo]]</f>
        <v>TJ#B_150201#2230#CZ</v>
      </c>
      <c r="B4255" s="4" t="str">
        <f>VLOOKUP(EB[[#This Row],[product]],KS_DB[[product]:[KS]],5,FALSE)</f>
        <v>solid</v>
      </c>
      <c r="C4255" s="4" t="str">
        <f>VLOOKUP(EB[[#This Row],[product]],KS_DB[[product]:[KS]],6,FALSE)</f>
        <v>solid</v>
      </c>
      <c r="D4255" s="4">
        <f>VLOOKUP(EB[[#This Row],[product]],Carriers[],4,FALSE)</f>
        <v>1</v>
      </c>
      <c r="E4255" s="4">
        <f>VLOOKUP(EB[[#This Row],[indic_nrg]],Indicators[],4,FALSE)</f>
        <v>0</v>
      </c>
      <c r="F4255" s="4">
        <f>IFERROR(VLOOKUP(EB[[#This Row],[Source_carrier]],KS_DB[[product]:[KS]],6,FALSE),0)</f>
        <v>0</v>
      </c>
      <c r="G4255" s="4" t="s">
        <v>34</v>
      </c>
      <c r="H4255" s="4" t="s">
        <v>1253</v>
      </c>
      <c r="I4255" s="4" t="s">
        <v>65</v>
      </c>
      <c r="J4255" s="4" t="s">
        <v>37</v>
      </c>
      <c r="K4255" s="4" t="s">
        <v>1254</v>
      </c>
      <c r="L4255" s="4" t="s">
        <v>39</v>
      </c>
      <c r="M4255" s="4" t="s">
        <v>66</v>
      </c>
      <c r="N4255" s="4" t="s">
        <v>41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</row>
    <row r="4256" spans="1:40" ht="15" customHeight="1" x14ac:dyDescent="0.25">
      <c r="A4256" s="4" t="str">
        <f>EB[[#This Row],[unit]] &amp; "#" &amp; EB[[#This Row],[indic_nrg]] &amp; "#" &amp; EB[[#This Row],[product]] &amp; "#" &amp; EB[[#This Row],[geo]]</f>
        <v>TJ#B_150201#2330#CZ</v>
      </c>
      <c r="B4256" s="4" t="str">
        <f>VLOOKUP(EB[[#This Row],[product]],KS_DB[[product]:[KS]],5,FALSE)</f>
        <v>solid</v>
      </c>
      <c r="C4256" s="4" t="str">
        <f>VLOOKUP(EB[[#This Row],[product]],KS_DB[[product]:[KS]],6,FALSE)</f>
        <v>solid</v>
      </c>
      <c r="D4256" s="4">
        <f>VLOOKUP(EB[[#This Row],[product]],Carriers[],4,FALSE)</f>
        <v>1</v>
      </c>
      <c r="E4256" s="4">
        <f>VLOOKUP(EB[[#This Row],[indic_nrg]],Indicators[],4,FALSE)</f>
        <v>0</v>
      </c>
      <c r="F4256" s="4">
        <f>IFERROR(VLOOKUP(EB[[#This Row],[Source_carrier]],KS_DB[[product]:[KS]],6,FALSE),0)</f>
        <v>0</v>
      </c>
      <c r="G4256" s="4" t="s">
        <v>34</v>
      </c>
      <c r="H4256" s="4" t="s">
        <v>1253</v>
      </c>
      <c r="I4256" s="4" t="s">
        <v>69</v>
      </c>
      <c r="J4256" s="4" t="s">
        <v>37</v>
      </c>
      <c r="K4256" s="4" t="s">
        <v>1254</v>
      </c>
      <c r="L4256" s="4" t="s">
        <v>39</v>
      </c>
      <c r="M4256" s="4" t="s">
        <v>70</v>
      </c>
      <c r="N4256" s="4" t="s">
        <v>41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</v>
      </c>
      <c r="Y4256" s="4">
        <v>0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0</v>
      </c>
      <c r="AM4256" s="4">
        <v>0</v>
      </c>
      <c r="AN4256" s="4">
        <v>0</v>
      </c>
    </row>
    <row r="4257" spans="1:40" ht="15" customHeight="1" x14ac:dyDescent="0.25">
      <c r="A4257" s="4" t="str">
        <f>EB[[#This Row],[unit]] &amp; "#" &amp; EB[[#This Row],[indic_nrg]] &amp; "#" &amp; EB[[#This Row],[product]] &amp; "#" &amp; EB[[#This Row],[geo]]</f>
        <v>TJ#B_150201#2410#CZ</v>
      </c>
      <c r="B4257" s="4" t="str">
        <f>VLOOKUP(EB[[#This Row],[product]],KS_DB[[product]:[KS]],5,FALSE)</f>
        <v>solid</v>
      </c>
      <c r="C4257" s="4" t="str">
        <f>VLOOKUP(EB[[#This Row],[product]],KS_DB[[product]:[KS]],6,FALSE)</f>
        <v>solid</v>
      </c>
      <c r="D4257" s="4">
        <f>VLOOKUP(EB[[#This Row],[product]],Carriers[],4,FALSE)</f>
        <v>1</v>
      </c>
      <c r="E4257" s="4">
        <f>VLOOKUP(EB[[#This Row],[indic_nrg]],Indicators[],4,FALSE)</f>
        <v>0</v>
      </c>
      <c r="F4257" s="4">
        <f>IFERROR(VLOOKUP(EB[[#This Row],[Source_carrier]],KS_DB[[product]:[KS]],6,FALSE),0)</f>
        <v>0</v>
      </c>
      <c r="G4257" s="4" t="s">
        <v>34</v>
      </c>
      <c r="H4257" s="4" t="s">
        <v>1253</v>
      </c>
      <c r="I4257" s="4" t="s">
        <v>71</v>
      </c>
      <c r="J4257" s="4" t="s">
        <v>37</v>
      </c>
      <c r="K4257" s="4" t="s">
        <v>1254</v>
      </c>
      <c r="L4257" s="4" t="s">
        <v>39</v>
      </c>
      <c r="M4257" s="4" t="s">
        <v>72</v>
      </c>
      <c r="N4257" s="4" t="s">
        <v>41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</v>
      </c>
      <c r="Y4257" s="4">
        <v>0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</row>
    <row r="4258" spans="1:40" ht="15" customHeight="1" x14ac:dyDescent="0.25">
      <c r="A4258" s="4" t="str">
        <f>EB[[#This Row],[unit]] &amp; "#" &amp; EB[[#This Row],[indic_nrg]] &amp; "#" &amp; EB[[#This Row],[product]] &amp; "#" &amp; EB[[#This Row],[geo]]</f>
        <v>TJ#B_150201#4000#CZ</v>
      </c>
      <c r="B4258" s="4" t="str">
        <f>VLOOKUP(EB[[#This Row],[product]],KS_DB[[product]:[KS]],5,FALSE)</f>
        <v>gas</v>
      </c>
      <c r="C4258" s="4" t="str">
        <f>VLOOKUP(EB[[#This Row],[product]],KS_DB[[product]:[KS]],6,FALSE)</f>
        <v>gas</v>
      </c>
      <c r="D4258" s="4">
        <f>VLOOKUP(EB[[#This Row],[product]],Carriers[],4,FALSE)</f>
        <v>0</v>
      </c>
      <c r="E4258" s="4">
        <f>VLOOKUP(EB[[#This Row],[indic_nrg]],Indicators[],4,FALSE)</f>
        <v>0</v>
      </c>
      <c r="F4258" s="4">
        <f>IFERROR(VLOOKUP(EB[[#This Row],[Source_carrier]],KS_DB[[product]:[KS]],6,FALSE),0)</f>
        <v>0</v>
      </c>
      <c r="G4258" s="4" t="s">
        <v>34</v>
      </c>
      <c r="H4258" s="4" t="s">
        <v>1253</v>
      </c>
      <c r="I4258" s="4" t="s">
        <v>83</v>
      </c>
      <c r="J4258" s="4" t="s">
        <v>37</v>
      </c>
      <c r="K4258" s="4" t="s">
        <v>1254</v>
      </c>
      <c r="L4258" s="4" t="s">
        <v>39</v>
      </c>
      <c r="M4258" s="4" t="s">
        <v>84</v>
      </c>
      <c r="N4258" s="4" t="s">
        <v>41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</v>
      </c>
      <c r="Y4258" s="4">
        <v>0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</row>
    <row r="4259" spans="1:40" ht="15" customHeight="1" x14ac:dyDescent="0.25">
      <c r="A4259" s="4" t="str">
        <f>EB[[#This Row],[unit]] &amp; "#" &amp; EB[[#This Row],[indic_nrg]] &amp; "#" &amp; EB[[#This Row],[product]] &amp; "#" &amp; EB[[#This Row],[geo]]</f>
        <v>TJ#B_150201#4100#CZ</v>
      </c>
      <c r="B4259" s="4" t="str">
        <f>VLOOKUP(EB[[#This Row],[product]],KS_DB[[product]:[KS]],5,FALSE)</f>
        <v>gas</v>
      </c>
      <c r="C4259" s="4" t="str">
        <f>VLOOKUP(EB[[#This Row],[product]],KS_DB[[product]:[KS]],6,FALSE)</f>
        <v>gas</v>
      </c>
      <c r="D4259" s="4">
        <f>VLOOKUP(EB[[#This Row],[product]],Carriers[],4,FALSE)</f>
        <v>1</v>
      </c>
      <c r="E4259" s="4">
        <f>VLOOKUP(EB[[#This Row],[indic_nrg]],Indicators[],4,FALSE)</f>
        <v>0</v>
      </c>
      <c r="F4259" s="4">
        <f>IFERROR(VLOOKUP(EB[[#This Row],[Source_carrier]],KS_DB[[product]:[KS]],6,FALSE),0)</f>
        <v>0</v>
      </c>
      <c r="G4259" s="4" t="s">
        <v>34</v>
      </c>
      <c r="H4259" s="4" t="s">
        <v>1253</v>
      </c>
      <c r="I4259" s="4" t="s">
        <v>85</v>
      </c>
      <c r="J4259" s="4" t="s">
        <v>37</v>
      </c>
      <c r="K4259" s="4" t="s">
        <v>1254</v>
      </c>
      <c r="L4259" s="4" t="s">
        <v>39</v>
      </c>
      <c r="M4259" s="4" t="s">
        <v>86</v>
      </c>
      <c r="N4259" s="4" t="s">
        <v>41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</v>
      </c>
      <c r="Y4259" s="4">
        <v>0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0</v>
      </c>
      <c r="AH4259" s="4">
        <v>0</v>
      </c>
      <c r="AI4259" s="4">
        <v>0</v>
      </c>
      <c r="AJ4259" s="4">
        <v>0</v>
      </c>
      <c r="AK4259" s="4">
        <v>0</v>
      </c>
      <c r="AL4259" s="4">
        <v>0</v>
      </c>
      <c r="AM4259" s="4">
        <v>0</v>
      </c>
      <c r="AN4259" s="4">
        <v>0</v>
      </c>
    </row>
    <row r="4260" spans="1:40" ht="15" customHeight="1" x14ac:dyDescent="0.25">
      <c r="A4260" s="4" t="str">
        <f>EB[[#This Row],[unit]] &amp; "#" &amp; EB[[#This Row],[indic_nrg]] &amp; "#" &amp; EB[[#This Row],[product]] &amp; "#" &amp; EB[[#This Row],[geo]]</f>
        <v>TJ#B_150201#4200#CZ</v>
      </c>
      <c r="B4260" s="4" t="str">
        <f>VLOOKUP(EB[[#This Row],[product]],KS_DB[[product]:[KS]],5,FALSE)</f>
        <v>gas</v>
      </c>
      <c r="C4260" s="4" t="str">
        <f>VLOOKUP(EB[[#This Row],[product]],KS_DB[[product]:[KS]],6,FALSE)</f>
        <v>gas</v>
      </c>
      <c r="D4260" s="4">
        <f>VLOOKUP(EB[[#This Row],[product]],Carriers[],4,FALSE)</f>
        <v>0</v>
      </c>
      <c r="E4260" s="4">
        <f>VLOOKUP(EB[[#This Row],[indic_nrg]],Indicators[],4,FALSE)</f>
        <v>0</v>
      </c>
      <c r="F4260" s="4">
        <f>IFERROR(VLOOKUP(EB[[#This Row],[Source_carrier]],KS_DB[[product]:[KS]],6,FALSE),0)</f>
        <v>0</v>
      </c>
      <c r="G4260" s="4" t="s">
        <v>34</v>
      </c>
      <c r="H4260" s="4" t="s">
        <v>1253</v>
      </c>
      <c r="I4260" s="4" t="s">
        <v>87</v>
      </c>
      <c r="J4260" s="4" t="s">
        <v>37</v>
      </c>
      <c r="K4260" s="4" t="s">
        <v>1254</v>
      </c>
      <c r="L4260" s="4" t="s">
        <v>39</v>
      </c>
      <c r="M4260" s="4" t="s">
        <v>88</v>
      </c>
      <c r="N4260" s="4" t="s">
        <v>41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</v>
      </c>
      <c r="Y4260" s="4">
        <v>0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</row>
    <row r="4261" spans="1:40" ht="15" customHeight="1" x14ac:dyDescent="0.25">
      <c r="A4261" s="4" t="str">
        <f>EB[[#This Row],[unit]] &amp; "#" &amp; EB[[#This Row],[indic_nrg]] &amp; "#" &amp; EB[[#This Row],[product]] &amp; "#" &amp; EB[[#This Row],[geo]]</f>
        <v>TJ#B_150201#4210#CZ</v>
      </c>
      <c r="B4261" s="4" t="str">
        <f>VLOOKUP(EB[[#This Row],[product]],KS_DB[[product]:[KS]],5,FALSE)</f>
        <v>gas</v>
      </c>
      <c r="C4261" s="4" t="str">
        <f>VLOOKUP(EB[[#This Row],[product]],KS_DB[[product]:[KS]],6,FALSE)</f>
        <v>gas</v>
      </c>
      <c r="D4261" s="4">
        <f>VLOOKUP(EB[[#This Row],[product]],Carriers[],4,FALSE)</f>
        <v>1</v>
      </c>
      <c r="E4261" s="4">
        <f>VLOOKUP(EB[[#This Row],[indic_nrg]],Indicators[],4,FALSE)</f>
        <v>0</v>
      </c>
      <c r="F4261" s="4">
        <f>IFERROR(VLOOKUP(EB[[#This Row],[Source_carrier]],KS_DB[[product]:[KS]],6,FALSE),0)</f>
        <v>0</v>
      </c>
      <c r="G4261" s="4" t="s">
        <v>34</v>
      </c>
      <c r="H4261" s="4" t="s">
        <v>1253</v>
      </c>
      <c r="I4261" s="4" t="s">
        <v>89</v>
      </c>
      <c r="J4261" s="4" t="s">
        <v>37</v>
      </c>
      <c r="K4261" s="4" t="s">
        <v>1254</v>
      </c>
      <c r="L4261" s="4" t="s">
        <v>39</v>
      </c>
      <c r="M4261" s="4" t="s">
        <v>90</v>
      </c>
      <c r="N4261" s="4" t="s">
        <v>41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0</v>
      </c>
      <c r="AI4261" s="4">
        <v>0</v>
      </c>
      <c r="AJ4261" s="4">
        <v>0</v>
      </c>
      <c r="AK4261" s="4">
        <v>0</v>
      </c>
      <c r="AL4261" s="4">
        <v>0</v>
      </c>
      <c r="AM4261" s="4">
        <v>0</v>
      </c>
      <c r="AN4261" s="4">
        <v>0</v>
      </c>
    </row>
    <row r="4262" spans="1:40" ht="15" customHeight="1" x14ac:dyDescent="0.25">
      <c r="A4262" s="4" t="str">
        <f>EB[[#This Row],[unit]] &amp; "#" &amp; EB[[#This Row],[indic_nrg]] &amp; "#" &amp; EB[[#This Row],[product]] &amp; "#" &amp; EB[[#This Row],[geo]]</f>
        <v>TJ#B_150201#4220#CZ</v>
      </c>
      <c r="B4262" s="4" t="str">
        <f>VLOOKUP(EB[[#This Row],[product]],KS_DB[[product]:[KS]],5,FALSE)</f>
        <v>gas</v>
      </c>
      <c r="C4262" s="4" t="str">
        <f>VLOOKUP(EB[[#This Row],[product]],KS_DB[[product]:[KS]],6,FALSE)</f>
        <v>gas</v>
      </c>
      <c r="D4262" s="4">
        <f>VLOOKUP(EB[[#This Row],[product]],Carriers[],4,FALSE)</f>
        <v>1</v>
      </c>
      <c r="E4262" s="4">
        <f>VLOOKUP(EB[[#This Row],[indic_nrg]],Indicators[],4,FALSE)</f>
        <v>0</v>
      </c>
      <c r="F4262" s="4">
        <f>IFERROR(VLOOKUP(EB[[#This Row],[Source_carrier]],KS_DB[[product]:[KS]],6,FALSE),0)</f>
        <v>0</v>
      </c>
      <c r="G4262" s="4" t="s">
        <v>34</v>
      </c>
      <c r="H4262" s="4" t="s">
        <v>1253</v>
      </c>
      <c r="I4262" s="4" t="s">
        <v>91</v>
      </c>
      <c r="J4262" s="4" t="s">
        <v>37</v>
      </c>
      <c r="K4262" s="4" t="s">
        <v>1254</v>
      </c>
      <c r="L4262" s="4" t="s">
        <v>39</v>
      </c>
      <c r="M4262" s="4" t="s">
        <v>92</v>
      </c>
      <c r="N4262" s="4" t="s">
        <v>41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</v>
      </c>
      <c r="Y4262" s="4">
        <v>0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</row>
    <row r="4263" spans="1:40" ht="15" customHeight="1" x14ac:dyDescent="0.25">
      <c r="A4263" s="4" t="str">
        <f>EB[[#This Row],[unit]] &amp; "#" &amp; EB[[#This Row],[indic_nrg]] &amp; "#" &amp; EB[[#This Row],[product]] &amp; "#" &amp; EB[[#This Row],[geo]]</f>
        <v>TJ#B_150201#4230#CZ</v>
      </c>
      <c r="B4263" s="4" t="str">
        <f>VLOOKUP(EB[[#This Row],[product]],KS_DB[[product]:[KS]],5,FALSE)</f>
        <v>gas</v>
      </c>
      <c r="C4263" s="4" t="str">
        <f>VLOOKUP(EB[[#This Row],[product]],KS_DB[[product]:[KS]],6,FALSE)</f>
        <v>gas</v>
      </c>
      <c r="D4263" s="4">
        <f>VLOOKUP(EB[[#This Row],[product]],Carriers[],4,FALSE)</f>
        <v>1</v>
      </c>
      <c r="E4263" s="4">
        <f>VLOOKUP(EB[[#This Row],[indic_nrg]],Indicators[],4,FALSE)</f>
        <v>0</v>
      </c>
      <c r="F4263" s="4">
        <f>IFERROR(VLOOKUP(EB[[#This Row],[Source_carrier]],KS_DB[[product]:[KS]],6,FALSE),0)</f>
        <v>0</v>
      </c>
      <c r="G4263" s="4" t="s">
        <v>34</v>
      </c>
      <c r="H4263" s="4" t="s">
        <v>1253</v>
      </c>
      <c r="I4263" s="4" t="s">
        <v>93</v>
      </c>
      <c r="J4263" s="4" t="s">
        <v>37</v>
      </c>
      <c r="K4263" s="4" t="s">
        <v>1254</v>
      </c>
      <c r="L4263" s="4" t="s">
        <v>39</v>
      </c>
      <c r="M4263" s="4" t="s">
        <v>94</v>
      </c>
      <c r="N4263" s="4" t="s">
        <v>41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</v>
      </c>
      <c r="Y4263" s="4">
        <v>0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</row>
    <row r="4264" spans="1:40" ht="15" customHeight="1" x14ac:dyDescent="0.25">
      <c r="A4264" s="4" t="str">
        <f>EB[[#This Row],[unit]] &amp; "#" &amp; EB[[#This Row],[indic_nrg]] &amp; "#" &amp; EB[[#This Row],[product]] &amp; "#" &amp; EB[[#This Row],[geo]]</f>
        <v>TJ#B_150201#4240#CZ</v>
      </c>
      <c r="B4264" s="4" t="str">
        <f>VLOOKUP(EB[[#This Row],[product]],KS_DB[[product]:[KS]],5,FALSE)</f>
        <v>gas</v>
      </c>
      <c r="C4264" s="4" t="str">
        <f>VLOOKUP(EB[[#This Row],[product]],KS_DB[[product]:[KS]],6,FALSE)</f>
        <v>gas</v>
      </c>
      <c r="D4264" s="4">
        <f>VLOOKUP(EB[[#This Row],[product]],Carriers[],4,FALSE)</f>
        <v>1</v>
      </c>
      <c r="E4264" s="4">
        <f>VLOOKUP(EB[[#This Row],[indic_nrg]],Indicators[],4,FALSE)</f>
        <v>0</v>
      </c>
      <c r="F4264" s="4">
        <f>IFERROR(VLOOKUP(EB[[#This Row],[Source_carrier]],KS_DB[[product]:[KS]],6,FALSE),0)</f>
        <v>0</v>
      </c>
      <c r="G4264" s="4" t="s">
        <v>34</v>
      </c>
      <c r="H4264" s="4" t="s">
        <v>1253</v>
      </c>
      <c r="I4264" s="4" t="s">
        <v>95</v>
      </c>
      <c r="J4264" s="4" t="s">
        <v>37</v>
      </c>
      <c r="K4264" s="4" t="s">
        <v>1254</v>
      </c>
      <c r="L4264" s="4" t="s">
        <v>39</v>
      </c>
      <c r="M4264" s="4" t="s">
        <v>96</v>
      </c>
      <c r="N4264" s="4" t="s">
        <v>41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</v>
      </c>
      <c r="Y4264" s="4">
        <v>0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</row>
    <row r="4265" spans="1:40" ht="15" customHeight="1" x14ac:dyDescent="0.25">
      <c r="A4265" s="4" t="str">
        <f>EB[[#This Row],[unit]] &amp; "#" &amp; EB[[#This Row],[indic_nrg]] &amp; "#" &amp; EB[[#This Row],[product]] &amp; "#" &amp; EB[[#This Row],[geo]]</f>
        <v>TJ#B_150202#2000#CZ</v>
      </c>
      <c r="B4265" s="4" t="str">
        <f>VLOOKUP(EB[[#This Row],[product]],KS_DB[[product]:[KS]],5,FALSE)</f>
        <v>solid</v>
      </c>
      <c r="C4265" s="4" t="str">
        <f>VLOOKUP(EB[[#This Row],[product]],KS_DB[[product]:[KS]],6,FALSE)</f>
        <v>solid</v>
      </c>
      <c r="D4265" s="4">
        <f>VLOOKUP(EB[[#This Row],[product]],Carriers[],4,FALSE)</f>
        <v>0</v>
      </c>
      <c r="E4265" s="4">
        <f>VLOOKUP(EB[[#This Row],[indic_nrg]],Indicators[],4,FALSE)</f>
        <v>0</v>
      </c>
      <c r="F4265" s="4">
        <f>IFERROR(VLOOKUP(EB[[#This Row],[Source_carrier]],KS_DB[[product]:[KS]],6,FALSE),0)</f>
        <v>0</v>
      </c>
      <c r="G4265" s="4" t="s">
        <v>34</v>
      </c>
      <c r="H4265" s="4" t="s">
        <v>1255</v>
      </c>
      <c r="I4265" s="4" t="s">
        <v>18</v>
      </c>
      <c r="J4265" s="4" t="s">
        <v>37</v>
      </c>
      <c r="K4265" s="4" t="s">
        <v>1256</v>
      </c>
      <c r="L4265" s="4" t="s">
        <v>39</v>
      </c>
      <c r="M4265" s="4" t="s">
        <v>42</v>
      </c>
      <c r="N4265" s="4" t="s">
        <v>41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0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</row>
    <row r="4266" spans="1:40" ht="15" customHeight="1" x14ac:dyDescent="0.25">
      <c r="A4266" s="4" t="str">
        <f>EB[[#This Row],[unit]] &amp; "#" &amp; EB[[#This Row],[indic_nrg]] &amp; "#" &amp; EB[[#This Row],[product]] &amp; "#" &amp; EB[[#This Row],[geo]]</f>
        <v>TJ#B_150202#2100#CZ</v>
      </c>
      <c r="B4266" s="4" t="str">
        <f>VLOOKUP(EB[[#This Row],[product]],KS_DB[[product]:[KS]],5,FALSE)</f>
        <v>solid</v>
      </c>
      <c r="C4266" s="4" t="str">
        <f>VLOOKUP(EB[[#This Row],[product]],KS_DB[[product]:[KS]],6,FALSE)</f>
        <v>solid</v>
      </c>
      <c r="D4266" s="4">
        <f>VLOOKUP(EB[[#This Row],[product]],Carriers[],4,FALSE)</f>
        <v>0</v>
      </c>
      <c r="E4266" s="4">
        <f>VLOOKUP(EB[[#This Row],[indic_nrg]],Indicators[],4,FALSE)</f>
        <v>0</v>
      </c>
      <c r="F4266" s="4">
        <f>IFERROR(VLOOKUP(EB[[#This Row],[Source_carrier]],KS_DB[[product]:[KS]],6,FALSE),0)</f>
        <v>0</v>
      </c>
      <c r="G4266" s="4" t="s">
        <v>34</v>
      </c>
      <c r="H4266" s="4" t="s">
        <v>1255</v>
      </c>
      <c r="I4266" s="4" t="s">
        <v>43</v>
      </c>
      <c r="J4266" s="4" t="s">
        <v>37</v>
      </c>
      <c r="K4266" s="4" t="s">
        <v>1256</v>
      </c>
      <c r="L4266" s="4" t="s">
        <v>39</v>
      </c>
      <c r="M4266" s="4" t="s">
        <v>44</v>
      </c>
      <c r="N4266" s="4" t="s">
        <v>41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</v>
      </c>
      <c r="Y4266" s="4">
        <v>0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</row>
    <row r="4267" spans="1:40" ht="15" customHeight="1" x14ac:dyDescent="0.25">
      <c r="A4267" s="4" t="str">
        <f>EB[[#This Row],[unit]] &amp; "#" &amp; EB[[#This Row],[indic_nrg]] &amp; "#" &amp; EB[[#This Row],[product]] &amp; "#" &amp; EB[[#This Row],[geo]]</f>
        <v>TJ#B_150202#2112#CZ</v>
      </c>
      <c r="B4267" s="4" t="str">
        <f>VLOOKUP(EB[[#This Row],[product]],KS_DB[[product]:[KS]],5,FALSE)</f>
        <v>solid</v>
      </c>
      <c r="C4267" s="4" t="str">
        <f>VLOOKUP(EB[[#This Row],[product]],KS_DB[[product]:[KS]],6,FALSE)</f>
        <v>solid</v>
      </c>
      <c r="D4267" s="4">
        <f>VLOOKUP(EB[[#This Row],[product]],Carriers[],4,FALSE)</f>
        <v>1</v>
      </c>
      <c r="E4267" s="4">
        <f>VLOOKUP(EB[[#This Row],[indic_nrg]],Indicators[],4,FALSE)</f>
        <v>0</v>
      </c>
      <c r="F4267" s="4">
        <f>IFERROR(VLOOKUP(EB[[#This Row],[Source_carrier]],KS_DB[[product]:[KS]],6,FALSE),0)</f>
        <v>0</v>
      </c>
      <c r="G4267" s="4" t="s">
        <v>34</v>
      </c>
      <c r="H4267" s="4" t="s">
        <v>1255</v>
      </c>
      <c r="I4267" s="4" t="s">
        <v>45</v>
      </c>
      <c r="J4267" s="4" t="s">
        <v>37</v>
      </c>
      <c r="K4267" s="4" t="s">
        <v>1256</v>
      </c>
      <c r="L4267" s="4" t="s">
        <v>39</v>
      </c>
      <c r="M4267" s="4" t="s">
        <v>46</v>
      </c>
      <c r="N4267" s="4" t="s">
        <v>41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</v>
      </c>
      <c r="Y4267" s="4">
        <v>0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</row>
    <row r="4268" spans="1:40" ht="15" customHeight="1" x14ac:dyDescent="0.25">
      <c r="A4268" s="4" t="str">
        <f>EB[[#This Row],[unit]] &amp; "#" &amp; EB[[#This Row],[indic_nrg]] &amp; "#" &amp; EB[[#This Row],[product]] &amp; "#" &amp; EB[[#This Row],[geo]]</f>
        <v>TJ#B_150202#2121#CZ</v>
      </c>
      <c r="B4268" s="4" t="str">
        <f>VLOOKUP(EB[[#This Row],[product]],KS_DB[[product]:[KS]],5,FALSE)</f>
        <v>solid</v>
      </c>
      <c r="C4268" s="4" t="str">
        <f>VLOOKUP(EB[[#This Row],[product]],KS_DB[[product]:[KS]],6,FALSE)</f>
        <v>solid</v>
      </c>
      <c r="D4268" s="4">
        <f>VLOOKUP(EB[[#This Row],[product]],Carriers[],4,FALSE)</f>
        <v>1</v>
      </c>
      <c r="E4268" s="4">
        <f>VLOOKUP(EB[[#This Row],[indic_nrg]],Indicators[],4,FALSE)</f>
        <v>0</v>
      </c>
      <c r="F4268" s="4">
        <f>IFERROR(VLOOKUP(EB[[#This Row],[Source_carrier]],KS_DB[[product]:[KS]],6,FALSE),0)</f>
        <v>0</v>
      </c>
      <c r="G4268" s="4" t="s">
        <v>34</v>
      </c>
      <c r="H4268" s="4" t="s">
        <v>1255</v>
      </c>
      <c r="I4268" s="4" t="s">
        <v>55</v>
      </c>
      <c r="J4268" s="4" t="s">
        <v>37</v>
      </c>
      <c r="K4268" s="4" t="s">
        <v>1256</v>
      </c>
      <c r="L4268" s="4" t="s">
        <v>39</v>
      </c>
      <c r="M4268" s="4" t="s">
        <v>56</v>
      </c>
      <c r="N4268" s="4" t="s">
        <v>41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0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0</v>
      </c>
      <c r="AN4268" s="4">
        <v>0</v>
      </c>
    </row>
    <row r="4269" spans="1:40" ht="15" customHeight="1" x14ac:dyDescent="0.25">
      <c r="A4269" s="4" t="str">
        <f>EB[[#This Row],[unit]] &amp; "#" &amp; EB[[#This Row],[indic_nrg]] &amp; "#" &amp; EB[[#This Row],[product]] &amp; "#" &amp; EB[[#This Row],[geo]]</f>
        <v>TJ#B_150202#2122#CZ</v>
      </c>
      <c r="B4269" s="4" t="str">
        <f>VLOOKUP(EB[[#This Row],[product]],KS_DB[[product]:[KS]],5,FALSE)</f>
        <v>solid</v>
      </c>
      <c r="C4269" s="4" t="str">
        <f>VLOOKUP(EB[[#This Row],[product]],KS_DB[[product]:[KS]],6,FALSE)</f>
        <v>solid</v>
      </c>
      <c r="D4269" s="4">
        <f>VLOOKUP(EB[[#This Row],[product]],Carriers[],4,FALSE)</f>
        <v>1</v>
      </c>
      <c r="E4269" s="4">
        <f>VLOOKUP(EB[[#This Row],[indic_nrg]],Indicators[],4,FALSE)</f>
        <v>0</v>
      </c>
      <c r="F4269" s="4">
        <f>IFERROR(VLOOKUP(EB[[#This Row],[Source_carrier]],KS_DB[[product]:[KS]],6,FALSE),0)</f>
        <v>0</v>
      </c>
      <c r="G4269" s="4" t="s">
        <v>34</v>
      </c>
      <c r="H4269" s="4" t="s">
        <v>1255</v>
      </c>
      <c r="I4269" s="4" t="s">
        <v>57</v>
      </c>
      <c r="J4269" s="4" t="s">
        <v>37</v>
      </c>
      <c r="K4269" s="4" t="s">
        <v>1256</v>
      </c>
      <c r="L4269" s="4" t="s">
        <v>39</v>
      </c>
      <c r="M4269" s="4" t="s">
        <v>58</v>
      </c>
      <c r="N4269" s="4" t="s">
        <v>41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</row>
    <row r="4270" spans="1:40" ht="15" customHeight="1" x14ac:dyDescent="0.25">
      <c r="A4270" s="4" t="str">
        <f>EB[[#This Row],[unit]] &amp; "#" &amp; EB[[#This Row],[indic_nrg]] &amp; "#" &amp; EB[[#This Row],[product]] &amp; "#" &amp; EB[[#This Row],[geo]]</f>
        <v>TJ#B_150202#2130#CZ</v>
      </c>
      <c r="B4270" s="4" t="str">
        <f>VLOOKUP(EB[[#This Row],[product]],KS_DB[[product]:[KS]],5,FALSE)</f>
        <v>solid</v>
      </c>
      <c r="C4270" s="4" t="str">
        <f>VLOOKUP(EB[[#This Row],[product]],KS_DB[[product]:[KS]],6,FALSE)</f>
        <v>solid</v>
      </c>
      <c r="D4270" s="4">
        <f>VLOOKUP(EB[[#This Row],[product]],Carriers[],4,FALSE)</f>
        <v>1</v>
      </c>
      <c r="E4270" s="4">
        <f>VLOOKUP(EB[[#This Row],[indic_nrg]],Indicators[],4,FALSE)</f>
        <v>0</v>
      </c>
      <c r="F4270" s="4">
        <f>IFERROR(VLOOKUP(EB[[#This Row],[Source_carrier]],KS_DB[[product]:[KS]],6,FALSE),0)</f>
        <v>0</v>
      </c>
      <c r="G4270" s="4" t="s">
        <v>34</v>
      </c>
      <c r="H4270" s="4" t="s">
        <v>1255</v>
      </c>
      <c r="I4270" s="4" t="s">
        <v>59</v>
      </c>
      <c r="J4270" s="4" t="s">
        <v>37</v>
      </c>
      <c r="K4270" s="4" t="s">
        <v>1256</v>
      </c>
      <c r="L4270" s="4" t="s">
        <v>39</v>
      </c>
      <c r="M4270" s="4" t="s">
        <v>60</v>
      </c>
      <c r="N4270" s="4" t="s">
        <v>41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  <c r="Y4270" s="4">
        <v>0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</row>
    <row r="4271" spans="1:40" ht="15" customHeight="1" x14ac:dyDescent="0.25">
      <c r="A4271" s="4" t="str">
        <f>EB[[#This Row],[unit]] &amp; "#" &amp; EB[[#This Row],[indic_nrg]] &amp; "#" &amp; EB[[#This Row],[product]] &amp; "#" &amp; EB[[#This Row],[geo]]</f>
        <v>TJ#B_150202#2200#CZ</v>
      </c>
      <c r="B4271" s="4" t="str">
        <f>VLOOKUP(EB[[#This Row],[product]],KS_DB[[product]:[KS]],5,FALSE)</f>
        <v>solid</v>
      </c>
      <c r="C4271" s="4" t="str">
        <f>VLOOKUP(EB[[#This Row],[product]],KS_DB[[product]:[KS]],6,FALSE)</f>
        <v>solid</v>
      </c>
      <c r="D4271" s="4">
        <f>VLOOKUP(EB[[#This Row],[product]],Carriers[],4,FALSE)</f>
        <v>0</v>
      </c>
      <c r="E4271" s="4">
        <f>VLOOKUP(EB[[#This Row],[indic_nrg]],Indicators[],4,FALSE)</f>
        <v>0</v>
      </c>
      <c r="F4271" s="4">
        <f>IFERROR(VLOOKUP(EB[[#This Row],[Source_carrier]],KS_DB[[product]:[KS]],6,FALSE),0)</f>
        <v>0</v>
      </c>
      <c r="G4271" s="4" t="s">
        <v>34</v>
      </c>
      <c r="H4271" s="4" t="s">
        <v>1255</v>
      </c>
      <c r="I4271" s="4" t="s">
        <v>61</v>
      </c>
      <c r="J4271" s="4" t="s">
        <v>37</v>
      </c>
      <c r="K4271" s="4" t="s">
        <v>1256</v>
      </c>
      <c r="L4271" s="4" t="s">
        <v>39</v>
      </c>
      <c r="M4271" s="4" t="s">
        <v>62</v>
      </c>
      <c r="N4271" s="4" t="s">
        <v>41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</v>
      </c>
      <c r="Y4271" s="4">
        <v>0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</row>
    <row r="4272" spans="1:40" ht="15" customHeight="1" x14ac:dyDescent="0.25">
      <c r="A4272" s="4" t="str">
        <f>EB[[#This Row],[unit]] &amp; "#" &amp; EB[[#This Row],[indic_nrg]] &amp; "#" &amp; EB[[#This Row],[product]] &amp; "#" &amp; EB[[#This Row],[geo]]</f>
        <v>TJ#B_150202#2230#CZ</v>
      </c>
      <c r="B4272" s="4" t="str">
        <f>VLOOKUP(EB[[#This Row],[product]],KS_DB[[product]:[KS]],5,FALSE)</f>
        <v>solid</v>
      </c>
      <c r="C4272" s="4" t="str">
        <f>VLOOKUP(EB[[#This Row],[product]],KS_DB[[product]:[KS]],6,FALSE)</f>
        <v>solid</v>
      </c>
      <c r="D4272" s="4">
        <f>VLOOKUP(EB[[#This Row],[product]],Carriers[],4,FALSE)</f>
        <v>1</v>
      </c>
      <c r="E4272" s="4">
        <f>VLOOKUP(EB[[#This Row],[indic_nrg]],Indicators[],4,FALSE)</f>
        <v>0</v>
      </c>
      <c r="F4272" s="4">
        <f>IFERROR(VLOOKUP(EB[[#This Row],[Source_carrier]],KS_DB[[product]:[KS]],6,FALSE),0)</f>
        <v>0</v>
      </c>
      <c r="G4272" s="4" t="s">
        <v>34</v>
      </c>
      <c r="H4272" s="4" t="s">
        <v>1255</v>
      </c>
      <c r="I4272" s="4" t="s">
        <v>65</v>
      </c>
      <c r="J4272" s="4" t="s">
        <v>37</v>
      </c>
      <c r="K4272" s="4" t="s">
        <v>1256</v>
      </c>
      <c r="L4272" s="4" t="s">
        <v>39</v>
      </c>
      <c r="M4272" s="4" t="s">
        <v>66</v>
      </c>
      <c r="N4272" s="4" t="s">
        <v>41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</row>
    <row r="4273" spans="1:40" ht="15" customHeight="1" x14ac:dyDescent="0.25">
      <c r="A4273" s="4" t="str">
        <f>EB[[#This Row],[unit]] &amp; "#" &amp; EB[[#This Row],[indic_nrg]] &amp; "#" &amp; EB[[#This Row],[product]] &amp; "#" &amp; EB[[#This Row],[geo]]</f>
        <v>TJ#B_150202#2330#CZ</v>
      </c>
      <c r="B4273" s="4" t="str">
        <f>VLOOKUP(EB[[#This Row],[product]],KS_DB[[product]:[KS]],5,FALSE)</f>
        <v>solid</v>
      </c>
      <c r="C4273" s="4" t="str">
        <f>VLOOKUP(EB[[#This Row],[product]],KS_DB[[product]:[KS]],6,FALSE)</f>
        <v>solid</v>
      </c>
      <c r="D4273" s="4">
        <f>VLOOKUP(EB[[#This Row],[product]],Carriers[],4,FALSE)</f>
        <v>1</v>
      </c>
      <c r="E4273" s="4">
        <f>VLOOKUP(EB[[#This Row],[indic_nrg]],Indicators[],4,FALSE)</f>
        <v>0</v>
      </c>
      <c r="F4273" s="4">
        <f>IFERROR(VLOOKUP(EB[[#This Row],[Source_carrier]],KS_DB[[product]:[KS]],6,FALSE),0)</f>
        <v>0</v>
      </c>
      <c r="G4273" s="4" t="s">
        <v>34</v>
      </c>
      <c r="H4273" s="4" t="s">
        <v>1255</v>
      </c>
      <c r="I4273" s="4" t="s">
        <v>69</v>
      </c>
      <c r="J4273" s="4" t="s">
        <v>37</v>
      </c>
      <c r="K4273" s="4" t="s">
        <v>1256</v>
      </c>
      <c r="L4273" s="4" t="s">
        <v>39</v>
      </c>
      <c r="M4273" s="4" t="s">
        <v>70</v>
      </c>
      <c r="N4273" s="4" t="s">
        <v>41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0</v>
      </c>
      <c r="Y4273" s="4">
        <v>0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</row>
    <row r="4274" spans="1:40" ht="15" customHeight="1" x14ac:dyDescent="0.25">
      <c r="A4274" s="4" t="str">
        <f>EB[[#This Row],[unit]] &amp; "#" &amp; EB[[#This Row],[indic_nrg]] &amp; "#" &amp; EB[[#This Row],[product]] &amp; "#" &amp; EB[[#This Row],[geo]]</f>
        <v>TJ#B_150202#2410#CZ</v>
      </c>
      <c r="B4274" s="4" t="str">
        <f>VLOOKUP(EB[[#This Row],[product]],KS_DB[[product]:[KS]],5,FALSE)</f>
        <v>solid</v>
      </c>
      <c r="C4274" s="4" t="str">
        <f>VLOOKUP(EB[[#This Row],[product]],KS_DB[[product]:[KS]],6,FALSE)</f>
        <v>solid</v>
      </c>
      <c r="D4274" s="4">
        <f>VLOOKUP(EB[[#This Row],[product]],Carriers[],4,FALSE)</f>
        <v>1</v>
      </c>
      <c r="E4274" s="4">
        <f>VLOOKUP(EB[[#This Row],[indic_nrg]],Indicators[],4,FALSE)</f>
        <v>0</v>
      </c>
      <c r="F4274" s="4">
        <f>IFERROR(VLOOKUP(EB[[#This Row],[Source_carrier]],KS_DB[[product]:[KS]],6,FALSE),0)</f>
        <v>0</v>
      </c>
      <c r="G4274" s="4" t="s">
        <v>34</v>
      </c>
      <c r="H4274" s="4" t="s">
        <v>1255</v>
      </c>
      <c r="I4274" s="4" t="s">
        <v>71</v>
      </c>
      <c r="J4274" s="4" t="s">
        <v>37</v>
      </c>
      <c r="K4274" s="4" t="s">
        <v>1256</v>
      </c>
      <c r="L4274" s="4" t="s">
        <v>39</v>
      </c>
      <c r="M4274" s="4" t="s">
        <v>72</v>
      </c>
      <c r="N4274" s="4" t="s">
        <v>41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  <c r="Y4274" s="4">
        <v>0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</row>
    <row r="4275" spans="1:40" ht="15" customHeight="1" x14ac:dyDescent="0.25">
      <c r="A4275" s="4" t="str">
        <f>EB[[#This Row],[unit]] &amp; "#" &amp; EB[[#This Row],[indic_nrg]] &amp; "#" &amp; EB[[#This Row],[product]] &amp; "#" &amp; EB[[#This Row],[geo]]</f>
        <v>TJ#B_150202#3000#CZ</v>
      </c>
      <c r="B4275" s="4" t="str">
        <f>VLOOKUP(EB[[#This Row],[product]],KS_DB[[product]:[KS]],5,FALSE)</f>
        <v>liquid</v>
      </c>
      <c r="C4275" s="4" t="str">
        <f>VLOOKUP(EB[[#This Row],[product]],KS_DB[[product]:[KS]],6,FALSE)</f>
        <v>liquid</v>
      </c>
      <c r="D4275" s="4">
        <f>VLOOKUP(EB[[#This Row],[product]],Carriers[],4,FALSE)</f>
        <v>0</v>
      </c>
      <c r="E4275" s="4">
        <f>VLOOKUP(EB[[#This Row],[indic_nrg]],Indicators[],4,FALSE)</f>
        <v>0</v>
      </c>
      <c r="F4275" s="4">
        <f>IFERROR(VLOOKUP(EB[[#This Row],[Source_carrier]],KS_DB[[product]:[KS]],6,FALSE),0)</f>
        <v>0</v>
      </c>
      <c r="G4275" s="4" t="s">
        <v>34</v>
      </c>
      <c r="H4275" s="4" t="s">
        <v>1255</v>
      </c>
      <c r="I4275" s="4" t="s">
        <v>73</v>
      </c>
      <c r="J4275" s="4" t="s">
        <v>37</v>
      </c>
      <c r="K4275" s="4" t="s">
        <v>1256</v>
      </c>
      <c r="L4275" s="4" t="s">
        <v>39</v>
      </c>
      <c r="M4275" s="4" t="s">
        <v>74</v>
      </c>
      <c r="N4275" s="4" t="s">
        <v>41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</v>
      </c>
      <c r="Y4275" s="4">
        <v>0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</row>
    <row r="4276" spans="1:40" ht="15" customHeight="1" x14ac:dyDescent="0.25">
      <c r="A4276" s="4" t="str">
        <f>EB[[#This Row],[unit]] &amp; "#" &amp; EB[[#This Row],[indic_nrg]] &amp; "#" &amp; EB[[#This Row],[product]] &amp; "#" &amp; EB[[#This Row],[geo]]</f>
        <v>TJ#B_150202#3100#CZ</v>
      </c>
      <c r="B4276" s="4" t="str">
        <f>VLOOKUP(EB[[#This Row],[product]],KS_DB[[product]:[KS]],5,FALSE)</f>
        <v>liquid</v>
      </c>
      <c r="C4276" s="4" t="str">
        <f>VLOOKUP(EB[[#This Row],[product]],KS_DB[[product]:[KS]],6,FALSE)</f>
        <v>liquid</v>
      </c>
      <c r="D4276" s="4">
        <f>VLOOKUP(EB[[#This Row],[product]],Carriers[],4,FALSE)</f>
        <v>0</v>
      </c>
      <c r="E4276" s="4">
        <f>VLOOKUP(EB[[#This Row],[indic_nrg]],Indicators[],4,FALSE)</f>
        <v>0</v>
      </c>
      <c r="F4276" s="4">
        <f>IFERROR(VLOOKUP(EB[[#This Row],[Source_carrier]],KS_DB[[product]:[KS]],6,FALSE),0)</f>
        <v>0</v>
      </c>
      <c r="G4276" s="4" t="s">
        <v>34</v>
      </c>
      <c r="H4276" s="4" t="s">
        <v>1255</v>
      </c>
      <c r="I4276" s="4" t="s">
        <v>1103</v>
      </c>
      <c r="J4276" s="4" t="s">
        <v>37</v>
      </c>
      <c r="K4276" s="4" t="s">
        <v>1256</v>
      </c>
      <c r="L4276" s="4" t="s">
        <v>39</v>
      </c>
      <c r="M4276" s="4" t="s">
        <v>1104</v>
      </c>
      <c r="N4276" s="4" t="s">
        <v>41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0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</row>
    <row r="4277" spans="1:40" ht="15" customHeight="1" x14ac:dyDescent="0.25">
      <c r="A4277" s="4" t="str">
        <f>EB[[#This Row],[unit]] &amp; "#" &amp; EB[[#This Row],[indic_nrg]] &amp; "#" &amp; EB[[#This Row],[product]] &amp; "#" &amp; EB[[#This Row],[geo]]</f>
        <v>TJ#B_150202#3193#CZ</v>
      </c>
      <c r="B4277" s="4" t="str">
        <f>VLOOKUP(EB[[#This Row],[product]],KS_DB[[product]:[KS]],5,FALSE)</f>
        <v>liquid</v>
      </c>
      <c r="C4277" s="4" t="str">
        <f>VLOOKUP(EB[[#This Row],[product]],KS_DB[[product]:[KS]],6,FALSE)</f>
        <v>liquid</v>
      </c>
      <c r="D4277" s="4">
        <f>VLOOKUP(EB[[#This Row],[product]],Carriers[],4,FALSE)</f>
        <v>1</v>
      </c>
      <c r="E4277" s="4">
        <f>VLOOKUP(EB[[#This Row],[indic_nrg]],Indicators[],4,FALSE)</f>
        <v>0</v>
      </c>
      <c r="F4277" s="4">
        <f>IFERROR(VLOOKUP(EB[[#This Row],[Source_carrier]],KS_DB[[product]:[KS]],6,FALSE),0)</f>
        <v>0</v>
      </c>
      <c r="G4277" s="4" t="s">
        <v>34</v>
      </c>
      <c r="H4277" s="4" t="s">
        <v>1255</v>
      </c>
      <c r="I4277" s="4" t="s">
        <v>1109</v>
      </c>
      <c r="J4277" s="4" t="s">
        <v>37</v>
      </c>
      <c r="K4277" s="4" t="s">
        <v>1256</v>
      </c>
      <c r="L4277" s="4" t="s">
        <v>39</v>
      </c>
      <c r="M4277" s="4" t="s">
        <v>1110</v>
      </c>
      <c r="N4277" s="4" t="s">
        <v>41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</v>
      </c>
      <c r="Y4277" s="4">
        <v>0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</row>
    <row r="4278" spans="1:40" ht="15" customHeight="1" x14ac:dyDescent="0.25">
      <c r="A4278" s="4" t="str">
        <f>EB[[#This Row],[unit]] &amp; "#" &amp; EB[[#This Row],[indic_nrg]] &amp; "#" &amp; EB[[#This Row],[product]] &amp; "#" &amp; EB[[#This Row],[geo]]</f>
        <v>TJ#B_150202#4000#CZ</v>
      </c>
      <c r="B4278" s="4" t="str">
        <f>VLOOKUP(EB[[#This Row],[product]],KS_DB[[product]:[KS]],5,FALSE)</f>
        <v>gas</v>
      </c>
      <c r="C4278" s="4" t="str">
        <f>VLOOKUP(EB[[#This Row],[product]],KS_DB[[product]:[KS]],6,FALSE)</f>
        <v>gas</v>
      </c>
      <c r="D4278" s="4">
        <f>VLOOKUP(EB[[#This Row],[product]],Carriers[],4,FALSE)</f>
        <v>0</v>
      </c>
      <c r="E4278" s="4">
        <f>VLOOKUP(EB[[#This Row],[indic_nrg]],Indicators[],4,FALSE)</f>
        <v>0</v>
      </c>
      <c r="F4278" s="4">
        <f>IFERROR(VLOOKUP(EB[[#This Row],[Source_carrier]],KS_DB[[product]:[KS]],6,FALSE),0)</f>
        <v>0</v>
      </c>
      <c r="G4278" s="4" t="s">
        <v>34</v>
      </c>
      <c r="H4278" s="4" t="s">
        <v>1255</v>
      </c>
      <c r="I4278" s="4" t="s">
        <v>83</v>
      </c>
      <c r="J4278" s="4" t="s">
        <v>37</v>
      </c>
      <c r="K4278" s="4" t="s">
        <v>1256</v>
      </c>
      <c r="L4278" s="4" t="s">
        <v>39</v>
      </c>
      <c r="M4278" s="4" t="s">
        <v>84</v>
      </c>
      <c r="N4278" s="4" t="s">
        <v>41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</v>
      </c>
      <c r="Y4278" s="4">
        <v>0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</row>
    <row r="4279" spans="1:40" ht="15" customHeight="1" x14ac:dyDescent="0.25">
      <c r="A4279" s="4" t="str">
        <f>EB[[#This Row],[unit]] &amp; "#" &amp; EB[[#This Row],[indic_nrg]] &amp; "#" &amp; EB[[#This Row],[product]] &amp; "#" &amp; EB[[#This Row],[geo]]</f>
        <v>TJ#B_150202#4200#CZ</v>
      </c>
      <c r="B4279" s="4" t="str">
        <f>VLOOKUP(EB[[#This Row],[product]],KS_DB[[product]:[KS]],5,FALSE)</f>
        <v>gas</v>
      </c>
      <c r="C4279" s="4" t="str">
        <f>VLOOKUP(EB[[#This Row],[product]],KS_DB[[product]:[KS]],6,FALSE)</f>
        <v>gas</v>
      </c>
      <c r="D4279" s="4">
        <f>VLOOKUP(EB[[#This Row],[product]],Carriers[],4,FALSE)</f>
        <v>0</v>
      </c>
      <c r="E4279" s="4">
        <f>VLOOKUP(EB[[#This Row],[indic_nrg]],Indicators[],4,FALSE)</f>
        <v>0</v>
      </c>
      <c r="F4279" s="4">
        <f>IFERROR(VLOOKUP(EB[[#This Row],[Source_carrier]],KS_DB[[product]:[KS]],6,FALSE),0)</f>
        <v>0</v>
      </c>
      <c r="G4279" s="4" t="s">
        <v>34</v>
      </c>
      <c r="H4279" s="4" t="s">
        <v>1255</v>
      </c>
      <c r="I4279" s="4" t="s">
        <v>87</v>
      </c>
      <c r="J4279" s="4" t="s">
        <v>37</v>
      </c>
      <c r="K4279" s="4" t="s">
        <v>1256</v>
      </c>
      <c r="L4279" s="4" t="s">
        <v>39</v>
      </c>
      <c r="M4279" s="4" t="s">
        <v>88</v>
      </c>
      <c r="N4279" s="4" t="s">
        <v>41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</row>
    <row r="4280" spans="1:40" ht="15" customHeight="1" x14ac:dyDescent="0.25">
      <c r="A4280" s="4" t="str">
        <f>EB[[#This Row],[unit]] &amp; "#" &amp; EB[[#This Row],[indic_nrg]] &amp; "#" &amp; EB[[#This Row],[product]] &amp; "#" &amp; EB[[#This Row],[geo]]</f>
        <v>TJ#B_150202#4210#CZ</v>
      </c>
      <c r="B4280" s="4" t="str">
        <f>VLOOKUP(EB[[#This Row],[product]],KS_DB[[product]:[KS]],5,FALSE)</f>
        <v>gas</v>
      </c>
      <c r="C4280" s="4" t="str">
        <f>VLOOKUP(EB[[#This Row],[product]],KS_DB[[product]:[KS]],6,FALSE)</f>
        <v>gas</v>
      </c>
      <c r="D4280" s="4">
        <f>VLOOKUP(EB[[#This Row],[product]],Carriers[],4,FALSE)</f>
        <v>1</v>
      </c>
      <c r="E4280" s="4">
        <f>VLOOKUP(EB[[#This Row],[indic_nrg]],Indicators[],4,FALSE)</f>
        <v>0</v>
      </c>
      <c r="F4280" s="4">
        <f>IFERROR(VLOOKUP(EB[[#This Row],[Source_carrier]],KS_DB[[product]:[KS]],6,FALSE),0)</f>
        <v>0</v>
      </c>
      <c r="G4280" s="4" t="s">
        <v>34</v>
      </c>
      <c r="H4280" s="4" t="s">
        <v>1255</v>
      </c>
      <c r="I4280" s="4" t="s">
        <v>89</v>
      </c>
      <c r="J4280" s="4" t="s">
        <v>37</v>
      </c>
      <c r="K4280" s="4" t="s">
        <v>1256</v>
      </c>
      <c r="L4280" s="4" t="s">
        <v>39</v>
      </c>
      <c r="M4280" s="4" t="s">
        <v>90</v>
      </c>
      <c r="N4280" s="4" t="s">
        <v>41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</v>
      </c>
      <c r="Y4280" s="4">
        <v>0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</row>
    <row r="4281" spans="1:40" ht="15" customHeight="1" x14ac:dyDescent="0.25">
      <c r="A4281" s="4" t="str">
        <f>EB[[#This Row],[unit]] &amp; "#" &amp; EB[[#This Row],[indic_nrg]] &amp; "#" &amp; EB[[#This Row],[product]] &amp; "#" &amp; EB[[#This Row],[geo]]</f>
        <v>TJ#B_150202#4220#CZ</v>
      </c>
      <c r="B4281" s="4" t="str">
        <f>VLOOKUP(EB[[#This Row],[product]],KS_DB[[product]:[KS]],5,FALSE)</f>
        <v>gas</v>
      </c>
      <c r="C4281" s="4" t="str">
        <f>VLOOKUP(EB[[#This Row],[product]],KS_DB[[product]:[KS]],6,FALSE)</f>
        <v>gas</v>
      </c>
      <c r="D4281" s="4">
        <f>VLOOKUP(EB[[#This Row],[product]],Carriers[],4,FALSE)</f>
        <v>1</v>
      </c>
      <c r="E4281" s="4">
        <f>VLOOKUP(EB[[#This Row],[indic_nrg]],Indicators[],4,FALSE)</f>
        <v>0</v>
      </c>
      <c r="F4281" s="4">
        <f>IFERROR(VLOOKUP(EB[[#This Row],[Source_carrier]],KS_DB[[product]:[KS]],6,FALSE),0)</f>
        <v>0</v>
      </c>
      <c r="G4281" s="4" t="s">
        <v>34</v>
      </c>
      <c r="H4281" s="4" t="s">
        <v>1255</v>
      </c>
      <c r="I4281" s="4" t="s">
        <v>91</v>
      </c>
      <c r="J4281" s="4" t="s">
        <v>37</v>
      </c>
      <c r="K4281" s="4" t="s">
        <v>1256</v>
      </c>
      <c r="L4281" s="4" t="s">
        <v>39</v>
      </c>
      <c r="M4281" s="4" t="s">
        <v>92</v>
      </c>
      <c r="N4281" s="4" t="s">
        <v>41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</v>
      </c>
      <c r="Y4281" s="4">
        <v>0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</row>
    <row r="4282" spans="1:40" ht="15" customHeight="1" x14ac:dyDescent="0.25">
      <c r="A4282" s="4" t="str">
        <f>EB[[#This Row],[unit]] &amp; "#" &amp; EB[[#This Row],[indic_nrg]] &amp; "#" &amp; EB[[#This Row],[product]] &amp; "#" &amp; EB[[#This Row],[geo]]</f>
        <v>TJ#B_150202#4230#CZ</v>
      </c>
      <c r="B4282" s="4" t="str">
        <f>VLOOKUP(EB[[#This Row],[product]],KS_DB[[product]:[KS]],5,FALSE)</f>
        <v>gas</v>
      </c>
      <c r="C4282" s="4" t="str">
        <f>VLOOKUP(EB[[#This Row],[product]],KS_DB[[product]:[KS]],6,FALSE)</f>
        <v>gas</v>
      </c>
      <c r="D4282" s="4">
        <f>VLOOKUP(EB[[#This Row],[product]],Carriers[],4,FALSE)</f>
        <v>1</v>
      </c>
      <c r="E4282" s="4">
        <f>VLOOKUP(EB[[#This Row],[indic_nrg]],Indicators[],4,FALSE)</f>
        <v>0</v>
      </c>
      <c r="F4282" s="4">
        <f>IFERROR(VLOOKUP(EB[[#This Row],[Source_carrier]],KS_DB[[product]:[KS]],6,FALSE),0)</f>
        <v>0</v>
      </c>
      <c r="G4282" s="4" t="s">
        <v>34</v>
      </c>
      <c r="H4282" s="4" t="s">
        <v>1255</v>
      </c>
      <c r="I4282" s="4" t="s">
        <v>93</v>
      </c>
      <c r="J4282" s="4" t="s">
        <v>37</v>
      </c>
      <c r="K4282" s="4" t="s">
        <v>1256</v>
      </c>
      <c r="L4282" s="4" t="s">
        <v>39</v>
      </c>
      <c r="M4282" s="4" t="s">
        <v>94</v>
      </c>
      <c r="N4282" s="4" t="s">
        <v>41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</row>
    <row r="4283" spans="1:40" ht="15" customHeight="1" x14ac:dyDescent="0.25">
      <c r="A4283" s="4" t="str">
        <f>EB[[#This Row],[unit]] &amp; "#" &amp; EB[[#This Row],[indic_nrg]] &amp; "#" &amp; EB[[#This Row],[product]] &amp; "#" &amp; EB[[#This Row],[geo]]</f>
        <v>TJ#B_150202#4240#CZ</v>
      </c>
      <c r="B4283" s="4" t="str">
        <f>VLOOKUP(EB[[#This Row],[product]],KS_DB[[product]:[KS]],5,FALSE)</f>
        <v>gas</v>
      </c>
      <c r="C4283" s="4" t="str">
        <f>VLOOKUP(EB[[#This Row],[product]],KS_DB[[product]:[KS]],6,FALSE)</f>
        <v>gas</v>
      </c>
      <c r="D4283" s="4">
        <f>VLOOKUP(EB[[#This Row],[product]],Carriers[],4,FALSE)</f>
        <v>1</v>
      </c>
      <c r="E4283" s="4">
        <f>VLOOKUP(EB[[#This Row],[indic_nrg]],Indicators[],4,FALSE)</f>
        <v>0</v>
      </c>
      <c r="F4283" s="4">
        <f>IFERROR(VLOOKUP(EB[[#This Row],[Source_carrier]],KS_DB[[product]:[KS]],6,FALSE),0)</f>
        <v>0</v>
      </c>
      <c r="G4283" s="4" t="s">
        <v>34</v>
      </c>
      <c r="H4283" s="4" t="s">
        <v>1255</v>
      </c>
      <c r="I4283" s="4" t="s">
        <v>95</v>
      </c>
      <c r="J4283" s="4" t="s">
        <v>37</v>
      </c>
      <c r="K4283" s="4" t="s">
        <v>1256</v>
      </c>
      <c r="L4283" s="4" t="s">
        <v>39</v>
      </c>
      <c r="M4283" s="4" t="s">
        <v>96</v>
      </c>
      <c r="N4283" s="4" t="s">
        <v>41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0</v>
      </c>
      <c r="AI4283" s="4">
        <v>0</v>
      </c>
      <c r="AJ4283" s="4">
        <v>0</v>
      </c>
      <c r="AK4283" s="4">
        <v>0</v>
      </c>
      <c r="AL4283" s="4">
        <v>0</v>
      </c>
      <c r="AM4283" s="4">
        <v>0</v>
      </c>
      <c r="AN4283" s="4">
        <v>0</v>
      </c>
    </row>
    <row r="4284" spans="1:40" ht="15" customHeight="1" x14ac:dyDescent="0.25">
      <c r="A4284" s="4" t="str">
        <f>EB[[#This Row],[unit]] &amp; "#" &amp; EB[[#This Row],[indic_nrg]] &amp; "#" &amp; EB[[#This Row],[product]] &amp; "#" &amp; EB[[#This Row],[geo]]</f>
        <v>TJ#B_150203#2000#CZ</v>
      </c>
      <c r="B4284" s="4" t="str">
        <f>VLOOKUP(EB[[#This Row],[product]],KS_DB[[product]:[KS]],5,FALSE)</f>
        <v>solid</v>
      </c>
      <c r="C4284" s="4" t="str">
        <f>VLOOKUP(EB[[#This Row],[product]],KS_DB[[product]:[KS]],6,FALSE)</f>
        <v>solid</v>
      </c>
      <c r="D4284" s="4">
        <f>VLOOKUP(EB[[#This Row],[product]],Carriers[],4,FALSE)</f>
        <v>0</v>
      </c>
      <c r="E4284" s="4">
        <f>VLOOKUP(EB[[#This Row],[indic_nrg]],Indicators[],4,FALSE)</f>
        <v>0</v>
      </c>
      <c r="F4284" s="4">
        <f>IFERROR(VLOOKUP(EB[[#This Row],[Source_carrier]],KS_DB[[product]:[KS]],6,FALSE),0)</f>
        <v>0</v>
      </c>
      <c r="G4284" s="4" t="s">
        <v>34</v>
      </c>
      <c r="H4284" s="4" t="s">
        <v>1257</v>
      </c>
      <c r="I4284" s="4" t="s">
        <v>18</v>
      </c>
      <c r="J4284" s="4" t="s">
        <v>37</v>
      </c>
      <c r="K4284" s="4" t="s">
        <v>1258</v>
      </c>
      <c r="L4284" s="4" t="s">
        <v>39</v>
      </c>
      <c r="M4284" s="4" t="s">
        <v>42</v>
      </c>
      <c r="N4284" s="4" t="s">
        <v>41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0</v>
      </c>
      <c r="AI4284" s="4">
        <v>0</v>
      </c>
      <c r="AJ4284" s="4">
        <v>0</v>
      </c>
      <c r="AK4284" s="4">
        <v>0</v>
      </c>
      <c r="AL4284" s="4">
        <v>0</v>
      </c>
      <c r="AM4284" s="4">
        <v>0</v>
      </c>
      <c r="AN4284" s="4">
        <v>0</v>
      </c>
    </row>
    <row r="4285" spans="1:40" ht="15" customHeight="1" x14ac:dyDescent="0.25">
      <c r="A4285" s="4" t="str">
        <f>EB[[#This Row],[unit]] &amp; "#" &amp; EB[[#This Row],[indic_nrg]] &amp; "#" &amp; EB[[#This Row],[product]] &amp; "#" &amp; EB[[#This Row],[geo]]</f>
        <v>TJ#B_150203#2100#CZ</v>
      </c>
      <c r="B4285" s="4" t="str">
        <f>VLOOKUP(EB[[#This Row],[product]],KS_DB[[product]:[KS]],5,FALSE)</f>
        <v>solid</v>
      </c>
      <c r="C4285" s="4" t="str">
        <f>VLOOKUP(EB[[#This Row],[product]],KS_DB[[product]:[KS]],6,FALSE)</f>
        <v>solid</v>
      </c>
      <c r="D4285" s="4">
        <f>VLOOKUP(EB[[#This Row],[product]],Carriers[],4,FALSE)</f>
        <v>0</v>
      </c>
      <c r="E4285" s="4">
        <f>VLOOKUP(EB[[#This Row],[indic_nrg]],Indicators[],4,FALSE)</f>
        <v>0</v>
      </c>
      <c r="F4285" s="4">
        <f>IFERROR(VLOOKUP(EB[[#This Row],[Source_carrier]],KS_DB[[product]:[KS]],6,FALSE),0)</f>
        <v>0</v>
      </c>
      <c r="G4285" s="4" t="s">
        <v>34</v>
      </c>
      <c r="H4285" s="4" t="s">
        <v>1257</v>
      </c>
      <c r="I4285" s="4" t="s">
        <v>43</v>
      </c>
      <c r="J4285" s="4" t="s">
        <v>37</v>
      </c>
      <c r="K4285" s="4" t="s">
        <v>1258</v>
      </c>
      <c r="L4285" s="4" t="s">
        <v>39</v>
      </c>
      <c r="M4285" s="4" t="s">
        <v>44</v>
      </c>
      <c r="N4285" s="4" t="s">
        <v>41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</v>
      </c>
      <c r="Y4285" s="4">
        <v>0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</row>
    <row r="4286" spans="1:40" ht="15" customHeight="1" x14ac:dyDescent="0.25">
      <c r="A4286" s="4" t="str">
        <f>EB[[#This Row],[unit]] &amp; "#" &amp; EB[[#This Row],[indic_nrg]] &amp; "#" &amp; EB[[#This Row],[product]] &amp; "#" &amp; EB[[#This Row],[geo]]</f>
        <v>TJ#B_150203#2112#CZ</v>
      </c>
      <c r="B4286" s="4" t="str">
        <f>VLOOKUP(EB[[#This Row],[product]],KS_DB[[product]:[KS]],5,FALSE)</f>
        <v>solid</v>
      </c>
      <c r="C4286" s="4" t="str">
        <f>VLOOKUP(EB[[#This Row],[product]],KS_DB[[product]:[KS]],6,FALSE)</f>
        <v>solid</v>
      </c>
      <c r="D4286" s="4">
        <f>VLOOKUP(EB[[#This Row],[product]],Carriers[],4,FALSE)</f>
        <v>1</v>
      </c>
      <c r="E4286" s="4">
        <f>VLOOKUP(EB[[#This Row],[indic_nrg]],Indicators[],4,FALSE)</f>
        <v>0</v>
      </c>
      <c r="F4286" s="4">
        <f>IFERROR(VLOOKUP(EB[[#This Row],[Source_carrier]],KS_DB[[product]:[KS]],6,FALSE),0)</f>
        <v>0</v>
      </c>
      <c r="G4286" s="4" t="s">
        <v>34</v>
      </c>
      <c r="H4286" s="4" t="s">
        <v>1257</v>
      </c>
      <c r="I4286" s="4" t="s">
        <v>45</v>
      </c>
      <c r="J4286" s="4" t="s">
        <v>37</v>
      </c>
      <c r="K4286" s="4" t="s">
        <v>1258</v>
      </c>
      <c r="L4286" s="4" t="s">
        <v>39</v>
      </c>
      <c r="M4286" s="4" t="s">
        <v>46</v>
      </c>
      <c r="N4286" s="4" t="s">
        <v>41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</v>
      </c>
      <c r="Y4286" s="4">
        <v>0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</row>
    <row r="4287" spans="1:40" ht="15" customHeight="1" x14ac:dyDescent="0.25">
      <c r="A4287" s="4" t="str">
        <f>EB[[#This Row],[unit]] &amp; "#" &amp; EB[[#This Row],[indic_nrg]] &amp; "#" &amp; EB[[#This Row],[product]] &amp; "#" &amp; EB[[#This Row],[geo]]</f>
        <v>TJ#B_150203#2121#CZ</v>
      </c>
      <c r="B4287" s="4" t="str">
        <f>VLOOKUP(EB[[#This Row],[product]],KS_DB[[product]:[KS]],5,FALSE)</f>
        <v>solid</v>
      </c>
      <c r="C4287" s="4" t="str">
        <f>VLOOKUP(EB[[#This Row],[product]],KS_DB[[product]:[KS]],6,FALSE)</f>
        <v>solid</v>
      </c>
      <c r="D4287" s="4">
        <f>VLOOKUP(EB[[#This Row],[product]],Carriers[],4,FALSE)</f>
        <v>1</v>
      </c>
      <c r="E4287" s="4">
        <f>VLOOKUP(EB[[#This Row],[indic_nrg]],Indicators[],4,FALSE)</f>
        <v>0</v>
      </c>
      <c r="F4287" s="4">
        <f>IFERROR(VLOOKUP(EB[[#This Row],[Source_carrier]],KS_DB[[product]:[KS]],6,FALSE),0)</f>
        <v>0</v>
      </c>
      <c r="G4287" s="4" t="s">
        <v>34</v>
      </c>
      <c r="H4287" s="4" t="s">
        <v>1257</v>
      </c>
      <c r="I4287" s="4" t="s">
        <v>55</v>
      </c>
      <c r="J4287" s="4" t="s">
        <v>37</v>
      </c>
      <c r="K4287" s="4" t="s">
        <v>1258</v>
      </c>
      <c r="L4287" s="4" t="s">
        <v>39</v>
      </c>
      <c r="M4287" s="4" t="s">
        <v>56</v>
      </c>
      <c r="N4287" s="4" t="s">
        <v>41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</row>
    <row r="4288" spans="1:40" ht="15" customHeight="1" x14ac:dyDescent="0.25">
      <c r="A4288" s="4" t="str">
        <f>EB[[#This Row],[unit]] &amp; "#" &amp; EB[[#This Row],[indic_nrg]] &amp; "#" &amp; EB[[#This Row],[product]] &amp; "#" &amp; EB[[#This Row],[geo]]</f>
        <v>TJ#B_150203#2122#CZ</v>
      </c>
      <c r="B4288" s="4" t="str">
        <f>VLOOKUP(EB[[#This Row],[product]],KS_DB[[product]:[KS]],5,FALSE)</f>
        <v>solid</v>
      </c>
      <c r="C4288" s="4" t="str">
        <f>VLOOKUP(EB[[#This Row],[product]],KS_DB[[product]:[KS]],6,FALSE)</f>
        <v>solid</v>
      </c>
      <c r="D4288" s="4">
        <f>VLOOKUP(EB[[#This Row],[product]],Carriers[],4,FALSE)</f>
        <v>1</v>
      </c>
      <c r="E4288" s="4">
        <f>VLOOKUP(EB[[#This Row],[indic_nrg]],Indicators[],4,FALSE)</f>
        <v>0</v>
      </c>
      <c r="F4288" s="4">
        <f>IFERROR(VLOOKUP(EB[[#This Row],[Source_carrier]],KS_DB[[product]:[KS]],6,FALSE),0)</f>
        <v>0</v>
      </c>
      <c r="G4288" s="4" t="s">
        <v>34</v>
      </c>
      <c r="H4288" s="4" t="s">
        <v>1257</v>
      </c>
      <c r="I4288" s="4" t="s">
        <v>57</v>
      </c>
      <c r="J4288" s="4" t="s">
        <v>37</v>
      </c>
      <c r="K4288" s="4" t="s">
        <v>1258</v>
      </c>
      <c r="L4288" s="4" t="s">
        <v>39</v>
      </c>
      <c r="M4288" s="4" t="s">
        <v>58</v>
      </c>
      <c r="N4288" s="4" t="s">
        <v>41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</row>
    <row r="4289" spans="1:40" ht="15" customHeight="1" x14ac:dyDescent="0.25">
      <c r="A4289" s="4" t="str">
        <f>EB[[#This Row],[unit]] &amp; "#" &amp; EB[[#This Row],[indic_nrg]] &amp; "#" &amp; EB[[#This Row],[product]] &amp; "#" &amp; EB[[#This Row],[geo]]</f>
        <v>TJ#B_150203#2130#CZ</v>
      </c>
      <c r="B4289" s="4" t="str">
        <f>VLOOKUP(EB[[#This Row],[product]],KS_DB[[product]:[KS]],5,FALSE)</f>
        <v>solid</v>
      </c>
      <c r="C4289" s="4" t="str">
        <f>VLOOKUP(EB[[#This Row],[product]],KS_DB[[product]:[KS]],6,FALSE)</f>
        <v>solid</v>
      </c>
      <c r="D4289" s="4">
        <f>VLOOKUP(EB[[#This Row],[product]],Carriers[],4,FALSE)</f>
        <v>1</v>
      </c>
      <c r="E4289" s="4">
        <f>VLOOKUP(EB[[#This Row],[indic_nrg]],Indicators[],4,FALSE)</f>
        <v>0</v>
      </c>
      <c r="F4289" s="4">
        <f>IFERROR(VLOOKUP(EB[[#This Row],[Source_carrier]],KS_DB[[product]:[KS]],6,FALSE),0)</f>
        <v>0</v>
      </c>
      <c r="G4289" s="4" t="s">
        <v>34</v>
      </c>
      <c r="H4289" s="4" t="s">
        <v>1257</v>
      </c>
      <c r="I4289" s="4" t="s">
        <v>59</v>
      </c>
      <c r="J4289" s="4" t="s">
        <v>37</v>
      </c>
      <c r="K4289" s="4" t="s">
        <v>1258</v>
      </c>
      <c r="L4289" s="4" t="s">
        <v>39</v>
      </c>
      <c r="M4289" s="4" t="s">
        <v>60</v>
      </c>
      <c r="N4289" s="4" t="s">
        <v>41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  <c r="Y4289" s="4">
        <v>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</row>
    <row r="4290" spans="1:40" ht="15" customHeight="1" x14ac:dyDescent="0.25">
      <c r="A4290" s="4" t="str">
        <f>EB[[#This Row],[unit]] &amp; "#" &amp; EB[[#This Row],[indic_nrg]] &amp; "#" &amp; EB[[#This Row],[product]] &amp; "#" &amp; EB[[#This Row],[geo]]</f>
        <v>TJ#B_150203#2200#CZ</v>
      </c>
      <c r="B4290" s="4" t="str">
        <f>VLOOKUP(EB[[#This Row],[product]],KS_DB[[product]:[KS]],5,FALSE)</f>
        <v>solid</v>
      </c>
      <c r="C4290" s="4" t="str">
        <f>VLOOKUP(EB[[#This Row],[product]],KS_DB[[product]:[KS]],6,FALSE)</f>
        <v>solid</v>
      </c>
      <c r="D4290" s="4">
        <f>VLOOKUP(EB[[#This Row],[product]],Carriers[],4,FALSE)</f>
        <v>0</v>
      </c>
      <c r="E4290" s="4">
        <f>VLOOKUP(EB[[#This Row],[indic_nrg]],Indicators[],4,FALSE)</f>
        <v>0</v>
      </c>
      <c r="F4290" s="4">
        <f>IFERROR(VLOOKUP(EB[[#This Row],[Source_carrier]],KS_DB[[product]:[KS]],6,FALSE),0)</f>
        <v>0</v>
      </c>
      <c r="G4290" s="4" t="s">
        <v>34</v>
      </c>
      <c r="H4290" s="4" t="s">
        <v>1257</v>
      </c>
      <c r="I4290" s="4" t="s">
        <v>61</v>
      </c>
      <c r="J4290" s="4" t="s">
        <v>37</v>
      </c>
      <c r="K4290" s="4" t="s">
        <v>1258</v>
      </c>
      <c r="L4290" s="4" t="s">
        <v>39</v>
      </c>
      <c r="M4290" s="4" t="s">
        <v>62</v>
      </c>
      <c r="N4290" s="4" t="s">
        <v>41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0</v>
      </c>
      <c r="AI4290" s="4">
        <v>0</v>
      </c>
      <c r="AJ4290" s="4">
        <v>0</v>
      </c>
      <c r="AK4290" s="4">
        <v>0</v>
      </c>
      <c r="AL4290" s="4">
        <v>0</v>
      </c>
      <c r="AM4290" s="4">
        <v>0</v>
      </c>
      <c r="AN4290" s="4">
        <v>0</v>
      </c>
    </row>
    <row r="4291" spans="1:40" ht="15" customHeight="1" x14ac:dyDescent="0.25">
      <c r="A4291" s="4" t="str">
        <f>EB[[#This Row],[unit]] &amp; "#" &amp; EB[[#This Row],[indic_nrg]] &amp; "#" &amp; EB[[#This Row],[product]] &amp; "#" &amp; EB[[#This Row],[geo]]</f>
        <v>TJ#B_150203#2230#CZ</v>
      </c>
      <c r="B4291" s="4" t="str">
        <f>VLOOKUP(EB[[#This Row],[product]],KS_DB[[product]:[KS]],5,FALSE)</f>
        <v>solid</v>
      </c>
      <c r="C4291" s="4" t="str">
        <f>VLOOKUP(EB[[#This Row],[product]],KS_DB[[product]:[KS]],6,FALSE)</f>
        <v>solid</v>
      </c>
      <c r="D4291" s="4">
        <f>VLOOKUP(EB[[#This Row],[product]],Carriers[],4,FALSE)</f>
        <v>1</v>
      </c>
      <c r="E4291" s="4">
        <f>VLOOKUP(EB[[#This Row],[indic_nrg]],Indicators[],4,FALSE)</f>
        <v>0</v>
      </c>
      <c r="F4291" s="4">
        <f>IFERROR(VLOOKUP(EB[[#This Row],[Source_carrier]],KS_DB[[product]:[KS]],6,FALSE),0)</f>
        <v>0</v>
      </c>
      <c r="G4291" s="4" t="s">
        <v>34</v>
      </c>
      <c r="H4291" s="4" t="s">
        <v>1257</v>
      </c>
      <c r="I4291" s="4" t="s">
        <v>65</v>
      </c>
      <c r="J4291" s="4" t="s">
        <v>37</v>
      </c>
      <c r="K4291" s="4" t="s">
        <v>1258</v>
      </c>
      <c r="L4291" s="4" t="s">
        <v>39</v>
      </c>
      <c r="M4291" s="4" t="s">
        <v>66</v>
      </c>
      <c r="N4291" s="4" t="s">
        <v>41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</row>
    <row r="4292" spans="1:40" ht="15" customHeight="1" x14ac:dyDescent="0.25">
      <c r="A4292" s="4" t="str">
        <f>EB[[#This Row],[unit]] &amp; "#" &amp; EB[[#This Row],[indic_nrg]] &amp; "#" &amp; EB[[#This Row],[product]] &amp; "#" &amp; EB[[#This Row],[geo]]</f>
        <v>TJ#B_150203#2330#CZ</v>
      </c>
      <c r="B4292" s="4" t="str">
        <f>VLOOKUP(EB[[#This Row],[product]],KS_DB[[product]:[KS]],5,FALSE)</f>
        <v>solid</v>
      </c>
      <c r="C4292" s="4" t="str">
        <f>VLOOKUP(EB[[#This Row],[product]],KS_DB[[product]:[KS]],6,FALSE)</f>
        <v>solid</v>
      </c>
      <c r="D4292" s="4">
        <f>VLOOKUP(EB[[#This Row],[product]],Carriers[],4,FALSE)</f>
        <v>1</v>
      </c>
      <c r="E4292" s="4">
        <f>VLOOKUP(EB[[#This Row],[indic_nrg]],Indicators[],4,FALSE)</f>
        <v>0</v>
      </c>
      <c r="F4292" s="4">
        <f>IFERROR(VLOOKUP(EB[[#This Row],[Source_carrier]],KS_DB[[product]:[KS]],6,FALSE),0)</f>
        <v>0</v>
      </c>
      <c r="G4292" s="4" t="s">
        <v>34</v>
      </c>
      <c r="H4292" s="4" t="s">
        <v>1257</v>
      </c>
      <c r="I4292" s="4" t="s">
        <v>69</v>
      </c>
      <c r="J4292" s="4" t="s">
        <v>37</v>
      </c>
      <c r="K4292" s="4" t="s">
        <v>1258</v>
      </c>
      <c r="L4292" s="4" t="s">
        <v>39</v>
      </c>
      <c r="M4292" s="4" t="s">
        <v>70</v>
      </c>
      <c r="N4292" s="4" t="s">
        <v>41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  <c r="Y4292" s="4">
        <v>0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</row>
    <row r="4293" spans="1:40" ht="15" customHeight="1" x14ac:dyDescent="0.25">
      <c r="A4293" s="4" t="str">
        <f>EB[[#This Row],[unit]] &amp; "#" &amp; EB[[#This Row],[indic_nrg]] &amp; "#" &amp; EB[[#This Row],[product]] &amp; "#" &amp; EB[[#This Row],[geo]]</f>
        <v>TJ#B_150203#2410#CZ</v>
      </c>
      <c r="B4293" s="4" t="str">
        <f>VLOOKUP(EB[[#This Row],[product]],KS_DB[[product]:[KS]],5,FALSE)</f>
        <v>solid</v>
      </c>
      <c r="C4293" s="4" t="str">
        <f>VLOOKUP(EB[[#This Row],[product]],KS_DB[[product]:[KS]],6,FALSE)</f>
        <v>solid</v>
      </c>
      <c r="D4293" s="4">
        <f>VLOOKUP(EB[[#This Row],[product]],Carriers[],4,FALSE)</f>
        <v>1</v>
      </c>
      <c r="E4293" s="4">
        <f>VLOOKUP(EB[[#This Row],[indic_nrg]],Indicators[],4,FALSE)</f>
        <v>0</v>
      </c>
      <c r="F4293" s="4">
        <f>IFERROR(VLOOKUP(EB[[#This Row],[Source_carrier]],KS_DB[[product]:[KS]],6,FALSE),0)</f>
        <v>0</v>
      </c>
      <c r="G4293" s="4" t="s">
        <v>34</v>
      </c>
      <c r="H4293" s="4" t="s">
        <v>1257</v>
      </c>
      <c r="I4293" s="4" t="s">
        <v>71</v>
      </c>
      <c r="J4293" s="4" t="s">
        <v>37</v>
      </c>
      <c r="K4293" s="4" t="s">
        <v>1258</v>
      </c>
      <c r="L4293" s="4" t="s">
        <v>39</v>
      </c>
      <c r="M4293" s="4" t="s">
        <v>72</v>
      </c>
      <c r="N4293" s="4" t="s">
        <v>41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</v>
      </c>
      <c r="Y4293" s="4">
        <v>0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</row>
    <row r="4294" spans="1:40" ht="15" customHeight="1" x14ac:dyDescent="0.25">
      <c r="A4294" s="4" t="str">
        <f>EB[[#This Row],[unit]] &amp; "#" &amp; EB[[#This Row],[indic_nrg]] &amp; "#" &amp; EB[[#This Row],[product]] &amp; "#" &amp; EB[[#This Row],[geo]]</f>
        <v>TJ#B_150203#3000#CZ</v>
      </c>
      <c r="B4294" s="4" t="str">
        <f>VLOOKUP(EB[[#This Row],[product]],KS_DB[[product]:[KS]],5,FALSE)</f>
        <v>liquid</v>
      </c>
      <c r="C4294" s="4" t="str">
        <f>VLOOKUP(EB[[#This Row],[product]],KS_DB[[product]:[KS]],6,FALSE)</f>
        <v>liquid</v>
      </c>
      <c r="D4294" s="4">
        <f>VLOOKUP(EB[[#This Row],[product]],Carriers[],4,FALSE)</f>
        <v>0</v>
      </c>
      <c r="E4294" s="4">
        <f>VLOOKUP(EB[[#This Row],[indic_nrg]],Indicators[],4,FALSE)</f>
        <v>0</v>
      </c>
      <c r="F4294" s="4">
        <f>IFERROR(VLOOKUP(EB[[#This Row],[Source_carrier]],KS_DB[[product]:[KS]],6,FALSE),0)</f>
        <v>0</v>
      </c>
      <c r="G4294" s="4" t="s">
        <v>34</v>
      </c>
      <c r="H4294" s="4" t="s">
        <v>1257</v>
      </c>
      <c r="I4294" s="4" t="s">
        <v>73</v>
      </c>
      <c r="J4294" s="4" t="s">
        <v>37</v>
      </c>
      <c r="K4294" s="4" t="s">
        <v>1258</v>
      </c>
      <c r="L4294" s="4" t="s">
        <v>39</v>
      </c>
      <c r="M4294" s="4" t="s">
        <v>74</v>
      </c>
      <c r="N4294" s="4" t="s">
        <v>41</v>
      </c>
      <c r="O4294" s="4">
        <v>0</v>
      </c>
      <c r="P4294" s="4">
        <v>0</v>
      </c>
      <c r="Q4294" s="4">
        <v>8</v>
      </c>
      <c r="R4294" s="4">
        <v>16</v>
      </c>
      <c r="S4294" s="4">
        <v>30</v>
      </c>
      <c r="T4294" s="4">
        <v>49</v>
      </c>
      <c r="U4294" s="4">
        <v>68</v>
      </c>
      <c r="V4294" s="4">
        <v>103</v>
      </c>
      <c r="W4294" s="4">
        <v>111</v>
      </c>
      <c r="X4294" s="4">
        <v>138</v>
      </c>
      <c r="Y4294" s="4">
        <v>189</v>
      </c>
      <c r="Z4294" s="4">
        <v>140</v>
      </c>
      <c r="AA4294" s="4">
        <v>197</v>
      </c>
      <c r="AB4294" s="4">
        <v>189</v>
      </c>
      <c r="AC4294" s="4">
        <v>97</v>
      </c>
      <c r="AD4294" s="4">
        <v>8</v>
      </c>
      <c r="AE4294" s="4">
        <v>59</v>
      </c>
      <c r="AF4294" s="4">
        <v>100</v>
      </c>
      <c r="AG4294" s="4">
        <v>375</v>
      </c>
      <c r="AH4294" s="4">
        <v>597</v>
      </c>
      <c r="AI4294" s="4">
        <v>729</v>
      </c>
      <c r="AJ4294" s="4">
        <v>1168</v>
      </c>
      <c r="AK4294" s="4">
        <v>1147</v>
      </c>
      <c r="AL4294" s="4">
        <v>935</v>
      </c>
      <c r="AM4294" s="4">
        <v>2392</v>
      </c>
      <c r="AN4294" s="4">
        <v>2469</v>
      </c>
    </row>
    <row r="4295" spans="1:40" ht="15" customHeight="1" x14ac:dyDescent="0.25">
      <c r="A4295" s="4" t="str">
        <f>EB[[#This Row],[unit]] &amp; "#" &amp; EB[[#This Row],[indic_nrg]] &amp; "#" &amp; EB[[#This Row],[product]] &amp; "#" &amp; EB[[#This Row],[geo]]</f>
        <v>TJ#B_150203#3100#CZ</v>
      </c>
      <c r="B4295" s="4" t="str">
        <f>VLOOKUP(EB[[#This Row],[product]],KS_DB[[product]:[KS]],5,FALSE)</f>
        <v>liquid</v>
      </c>
      <c r="C4295" s="4" t="str">
        <f>VLOOKUP(EB[[#This Row],[product]],KS_DB[[product]:[KS]],6,FALSE)</f>
        <v>liquid</v>
      </c>
      <c r="D4295" s="4">
        <f>VLOOKUP(EB[[#This Row],[product]],Carriers[],4,FALSE)</f>
        <v>0</v>
      </c>
      <c r="E4295" s="4">
        <f>VLOOKUP(EB[[#This Row],[indic_nrg]],Indicators[],4,FALSE)</f>
        <v>0</v>
      </c>
      <c r="F4295" s="4">
        <f>IFERROR(VLOOKUP(EB[[#This Row],[Source_carrier]],KS_DB[[product]:[KS]],6,FALSE),0)</f>
        <v>0</v>
      </c>
      <c r="G4295" s="4" t="s">
        <v>34</v>
      </c>
      <c r="H4295" s="4" t="s">
        <v>1257</v>
      </c>
      <c r="I4295" s="4" t="s">
        <v>1103</v>
      </c>
      <c r="J4295" s="4" t="s">
        <v>37</v>
      </c>
      <c r="K4295" s="4" t="s">
        <v>1258</v>
      </c>
      <c r="L4295" s="4" t="s">
        <v>39</v>
      </c>
      <c r="M4295" s="4" t="s">
        <v>1104</v>
      </c>
      <c r="N4295" s="4" t="s">
        <v>41</v>
      </c>
      <c r="O4295" s="4">
        <v>0</v>
      </c>
      <c r="P4295" s="4">
        <v>0</v>
      </c>
      <c r="Q4295" s="4">
        <v>8</v>
      </c>
      <c r="R4295" s="4">
        <v>16</v>
      </c>
      <c r="S4295" s="4">
        <v>30</v>
      </c>
      <c r="T4295" s="4">
        <v>49</v>
      </c>
      <c r="U4295" s="4">
        <v>68</v>
      </c>
      <c r="V4295" s="4">
        <v>103</v>
      </c>
      <c r="W4295" s="4">
        <v>111</v>
      </c>
      <c r="X4295" s="4">
        <v>138</v>
      </c>
      <c r="Y4295" s="4">
        <v>189</v>
      </c>
      <c r="Z4295" s="4">
        <v>140</v>
      </c>
      <c r="AA4295" s="4">
        <v>197</v>
      </c>
      <c r="AB4295" s="4">
        <v>189</v>
      </c>
      <c r="AC4295" s="4">
        <v>97</v>
      </c>
      <c r="AD4295" s="4">
        <v>8</v>
      </c>
      <c r="AE4295" s="4">
        <v>59</v>
      </c>
      <c r="AF4295" s="4">
        <v>100</v>
      </c>
      <c r="AG4295" s="4">
        <v>375</v>
      </c>
      <c r="AH4295" s="4">
        <v>597</v>
      </c>
      <c r="AI4295" s="4">
        <v>729</v>
      </c>
      <c r="AJ4295" s="4">
        <v>1168</v>
      </c>
      <c r="AK4295" s="4">
        <v>1147</v>
      </c>
      <c r="AL4295" s="4">
        <v>935</v>
      </c>
      <c r="AM4295" s="4">
        <v>2392</v>
      </c>
      <c r="AN4295" s="4">
        <v>2469</v>
      </c>
    </row>
    <row r="4296" spans="1:40" ht="15" customHeight="1" x14ac:dyDescent="0.25">
      <c r="A4296" s="4" t="str">
        <f>EB[[#This Row],[unit]] &amp; "#" &amp; EB[[#This Row],[indic_nrg]] &amp; "#" &amp; EB[[#This Row],[product]] &amp; "#" &amp; EB[[#This Row],[geo]]</f>
        <v>TJ#B_150203#3192#CZ</v>
      </c>
      <c r="B4296" s="4" t="str">
        <f>VLOOKUP(EB[[#This Row],[product]],KS_DB[[product]:[KS]],5,FALSE)</f>
        <v>liquid</v>
      </c>
      <c r="C4296" s="4" t="str">
        <f>VLOOKUP(EB[[#This Row],[product]],KS_DB[[product]:[KS]],6,FALSE)</f>
        <v>liquid</v>
      </c>
      <c r="D4296" s="4">
        <f>VLOOKUP(EB[[#This Row],[product]],Carriers[],4,FALSE)</f>
        <v>1</v>
      </c>
      <c r="E4296" s="4">
        <f>VLOOKUP(EB[[#This Row],[indic_nrg]],Indicators[],4,FALSE)</f>
        <v>0</v>
      </c>
      <c r="F4296" s="4">
        <f>IFERROR(VLOOKUP(EB[[#This Row],[Source_carrier]],KS_DB[[product]:[KS]],6,FALSE),0)</f>
        <v>0</v>
      </c>
      <c r="G4296" s="4" t="s">
        <v>34</v>
      </c>
      <c r="H4296" s="4" t="s">
        <v>1257</v>
      </c>
      <c r="I4296" s="4" t="s">
        <v>1107</v>
      </c>
      <c r="J4296" s="4" t="s">
        <v>37</v>
      </c>
      <c r="K4296" s="4" t="s">
        <v>1258</v>
      </c>
      <c r="L4296" s="4" t="s">
        <v>39</v>
      </c>
      <c r="M4296" s="4" t="s">
        <v>1108</v>
      </c>
      <c r="N4296" s="4" t="s">
        <v>41</v>
      </c>
      <c r="O4296" s="4">
        <v>0</v>
      </c>
      <c r="P4296" s="4">
        <v>0</v>
      </c>
      <c r="Q4296" s="4">
        <v>8</v>
      </c>
      <c r="R4296" s="4">
        <v>16</v>
      </c>
      <c r="S4296" s="4">
        <v>30</v>
      </c>
      <c r="T4296" s="4">
        <v>49</v>
      </c>
      <c r="U4296" s="4">
        <v>68</v>
      </c>
      <c r="V4296" s="4">
        <v>103</v>
      </c>
      <c r="W4296" s="4">
        <v>111</v>
      </c>
      <c r="X4296" s="4">
        <v>138</v>
      </c>
      <c r="Y4296" s="4">
        <v>189</v>
      </c>
      <c r="Z4296" s="4">
        <v>140</v>
      </c>
      <c r="AA4296" s="4">
        <v>197</v>
      </c>
      <c r="AB4296" s="4">
        <v>189</v>
      </c>
      <c r="AC4296" s="4">
        <v>97</v>
      </c>
      <c r="AD4296" s="4">
        <v>8</v>
      </c>
      <c r="AE4296" s="4">
        <v>59</v>
      </c>
      <c r="AF4296" s="4">
        <v>100</v>
      </c>
      <c r="AG4296" s="4">
        <v>375</v>
      </c>
      <c r="AH4296" s="4">
        <v>597</v>
      </c>
      <c r="AI4296" s="4">
        <v>729</v>
      </c>
      <c r="AJ4296" s="4">
        <v>1168</v>
      </c>
      <c r="AK4296" s="4">
        <v>1147</v>
      </c>
      <c r="AL4296" s="4">
        <v>935</v>
      </c>
      <c r="AM4296" s="4">
        <v>2392</v>
      </c>
      <c r="AN4296" s="4">
        <v>2469</v>
      </c>
    </row>
    <row r="4297" spans="1:40" ht="15" customHeight="1" x14ac:dyDescent="0.25">
      <c r="A4297" s="4" t="str">
        <f>EB[[#This Row],[unit]] &amp; "#" &amp; EB[[#This Row],[indic_nrg]] &amp; "#" &amp; EB[[#This Row],[product]] &amp; "#" &amp; EB[[#This Row],[geo]]</f>
        <v>TJ#B_150203#3193#CZ</v>
      </c>
      <c r="B4297" s="4" t="str">
        <f>VLOOKUP(EB[[#This Row],[product]],KS_DB[[product]:[KS]],5,FALSE)</f>
        <v>liquid</v>
      </c>
      <c r="C4297" s="4" t="str">
        <f>VLOOKUP(EB[[#This Row],[product]],KS_DB[[product]:[KS]],6,FALSE)</f>
        <v>liquid</v>
      </c>
      <c r="D4297" s="4">
        <f>VLOOKUP(EB[[#This Row],[product]],Carriers[],4,FALSE)</f>
        <v>1</v>
      </c>
      <c r="E4297" s="4">
        <f>VLOOKUP(EB[[#This Row],[indic_nrg]],Indicators[],4,FALSE)</f>
        <v>0</v>
      </c>
      <c r="F4297" s="4">
        <f>IFERROR(VLOOKUP(EB[[#This Row],[Source_carrier]],KS_DB[[product]:[KS]],6,FALSE),0)</f>
        <v>0</v>
      </c>
      <c r="G4297" s="4" t="s">
        <v>34</v>
      </c>
      <c r="H4297" s="4" t="s">
        <v>1257</v>
      </c>
      <c r="I4297" s="4" t="s">
        <v>1109</v>
      </c>
      <c r="J4297" s="4" t="s">
        <v>37</v>
      </c>
      <c r="K4297" s="4" t="s">
        <v>1258</v>
      </c>
      <c r="L4297" s="4" t="s">
        <v>39</v>
      </c>
      <c r="M4297" s="4" t="s">
        <v>1110</v>
      </c>
      <c r="N4297" s="4" t="s">
        <v>41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  <c r="Y4297" s="4">
        <v>0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</row>
    <row r="4298" spans="1:40" ht="15" customHeight="1" x14ac:dyDescent="0.25">
      <c r="A4298" s="4" t="str">
        <f>EB[[#This Row],[unit]] &amp; "#" &amp; EB[[#This Row],[indic_nrg]] &amp; "#" &amp; EB[[#This Row],[product]] &amp; "#" &amp; EB[[#This Row],[geo]]</f>
        <v>TJ#B_150203#4000#CZ</v>
      </c>
      <c r="B4298" s="4" t="str">
        <f>VLOOKUP(EB[[#This Row],[product]],KS_DB[[product]:[KS]],5,FALSE)</f>
        <v>gas</v>
      </c>
      <c r="C4298" s="4" t="str">
        <f>VLOOKUP(EB[[#This Row],[product]],KS_DB[[product]:[KS]],6,FALSE)</f>
        <v>gas</v>
      </c>
      <c r="D4298" s="4">
        <f>VLOOKUP(EB[[#This Row],[product]],Carriers[],4,FALSE)</f>
        <v>0</v>
      </c>
      <c r="E4298" s="4">
        <f>VLOOKUP(EB[[#This Row],[indic_nrg]],Indicators[],4,FALSE)</f>
        <v>0</v>
      </c>
      <c r="F4298" s="4">
        <f>IFERROR(VLOOKUP(EB[[#This Row],[Source_carrier]],KS_DB[[product]:[KS]],6,FALSE),0)</f>
        <v>0</v>
      </c>
      <c r="G4298" s="4" t="s">
        <v>34</v>
      </c>
      <c r="H4298" s="4" t="s">
        <v>1257</v>
      </c>
      <c r="I4298" s="4" t="s">
        <v>83</v>
      </c>
      <c r="J4298" s="4" t="s">
        <v>37</v>
      </c>
      <c r="K4298" s="4" t="s">
        <v>1258</v>
      </c>
      <c r="L4298" s="4" t="s">
        <v>39</v>
      </c>
      <c r="M4298" s="4" t="s">
        <v>84</v>
      </c>
      <c r="N4298" s="4" t="s">
        <v>41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</v>
      </c>
      <c r="Y4298" s="4">
        <v>0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</row>
    <row r="4299" spans="1:40" ht="15" customHeight="1" x14ac:dyDescent="0.25">
      <c r="A4299" s="4" t="str">
        <f>EB[[#This Row],[unit]] &amp; "#" &amp; EB[[#This Row],[indic_nrg]] &amp; "#" &amp; EB[[#This Row],[product]] &amp; "#" &amp; EB[[#This Row],[geo]]</f>
        <v>TJ#B_150203#4100#CZ</v>
      </c>
      <c r="B4299" s="4" t="str">
        <f>VLOOKUP(EB[[#This Row],[product]],KS_DB[[product]:[KS]],5,FALSE)</f>
        <v>gas</v>
      </c>
      <c r="C4299" s="4" t="str">
        <f>VLOOKUP(EB[[#This Row],[product]],KS_DB[[product]:[KS]],6,FALSE)</f>
        <v>gas</v>
      </c>
      <c r="D4299" s="4">
        <f>VLOOKUP(EB[[#This Row],[product]],Carriers[],4,FALSE)</f>
        <v>1</v>
      </c>
      <c r="E4299" s="4">
        <f>VLOOKUP(EB[[#This Row],[indic_nrg]],Indicators[],4,FALSE)</f>
        <v>0</v>
      </c>
      <c r="F4299" s="4">
        <f>IFERROR(VLOOKUP(EB[[#This Row],[Source_carrier]],KS_DB[[product]:[KS]],6,FALSE),0)</f>
        <v>0</v>
      </c>
      <c r="G4299" s="4" t="s">
        <v>34</v>
      </c>
      <c r="H4299" s="4" t="s">
        <v>1257</v>
      </c>
      <c r="I4299" s="4" t="s">
        <v>85</v>
      </c>
      <c r="J4299" s="4" t="s">
        <v>37</v>
      </c>
      <c r="K4299" s="4" t="s">
        <v>1258</v>
      </c>
      <c r="L4299" s="4" t="s">
        <v>39</v>
      </c>
      <c r="M4299" s="4" t="s">
        <v>86</v>
      </c>
      <c r="N4299" s="4" t="s">
        <v>41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</row>
    <row r="4300" spans="1:40" ht="15" customHeight="1" x14ac:dyDescent="0.25">
      <c r="A4300" s="4" t="str">
        <f>EB[[#This Row],[unit]] &amp; "#" &amp; EB[[#This Row],[indic_nrg]] &amp; "#" &amp; EB[[#This Row],[product]] &amp; "#" &amp; EB[[#This Row],[geo]]</f>
        <v>TJ#B_150203#4200#CZ</v>
      </c>
      <c r="B4300" s="4" t="str">
        <f>VLOOKUP(EB[[#This Row],[product]],KS_DB[[product]:[KS]],5,FALSE)</f>
        <v>gas</v>
      </c>
      <c r="C4300" s="4" t="str">
        <f>VLOOKUP(EB[[#This Row],[product]],KS_DB[[product]:[KS]],6,FALSE)</f>
        <v>gas</v>
      </c>
      <c r="D4300" s="4">
        <f>VLOOKUP(EB[[#This Row],[product]],Carriers[],4,FALSE)</f>
        <v>0</v>
      </c>
      <c r="E4300" s="4">
        <f>VLOOKUP(EB[[#This Row],[indic_nrg]],Indicators[],4,FALSE)</f>
        <v>0</v>
      </c>
      <c r="F4300" s="4">
        <f>IFERROR(VLOOKUP(EB[[#This Row],[Source_carrier]],KS_DB[[product]:[KS]],6,FALSE),0)</f>
        <v>0</v>
      </c>
      <c r="G4300" s="4" t="s">
        <v>34</v>
      </c>
      <c r="H4300" s="4" t="s">
        <v>1257</v>
      </c>
      <c r="I4300" s="4" t="s">
        <v>87</v>
      </c>
      <c r="J4300" s="4" t="s">
        <v>37</v>
      </c>
      <c r="K4300" s="4" t="s">
        <v>1258</v>
      </c>
      <c r="L4300" s="4" t="s">
        <v>39</v>
      </c>
      <c r="M4300" s="4" t="s">
        <v>88</v>
      </c>
      <c r="N4300" s="4" t="s">
        <v>41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0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0</v>
      </c>
      <c r="AM4300" s="4">
        <v>0</v>
      </c>
      <c r="AN4300" s="4">
        <v>0</v>
      </c>
    </row>
    <row r="4301" spans="1:40" ht="15" customHeight="1" x14ac:dyDescent="0.25">
      <c r="A4301" s="4" t="str">
        <f>EB[[#This Row],[unit]] &amp; "#" &amp; EB[[#This Row],[indic_nrg]] &amp; "#" &amp; EB[[#This Row],[product]] &amp; "#" &amp; EB[[#This Row],[geo]]</f>
        <v>TJ#B_150203#4210#CZ</v>
      </c>
      <c r="B4301" s="4" t="str">
        <f>VLOOKUP(EB[[#This Row],[product]],KS_DB[[product]:[KS]],5,FALSE)</f>
        <v>gas</v>
      </c>
      <c r="C4301" s="4" t="str">
        <f>VLOOKUP(EB[[#This Row],[product]],KS_DB[[product]:[KS]],6,FALSE)</f>
        <v>gas</v>
      </c>
      <c r="D4301" s="4">
        <f>VLOOKUP(EB[[#This Row],[product]],Carriers[],4,FALSE)</f>
        <v>1</v>
      </c>
      <c r="E4301" s="4">
        <f>VLOOKUP(EB[[#This Row],[indic_nrg]],Indicators[],4,FALSE)</f>
        <v>0</v>
      </c>
      <c r="F4301" s="4">
        <f>IFERROR(VLOOKUP(EB[[#This Row],[Source_carrier]],KS_DB[[product]:[KS]],6,FALSE),0)</f>
        <v>0</v>
      </c>
      <c r="G4301" s="4" t="s">
        <v>34</v>
      </c>
      <c r="H4301" s="4" t="s">
        <v>1257</v>
      </c>
      <c r="I4301" s="4" t="s">
        <v>89</v>
      </c>
      <c r="J4301" s="4" t="s">
        <v>37</v>
      </c>
      <c r="K4301" s="4" t="s">
        <v>1258</v>
      </c>
      <c r="L4301" s="4" t="s">
        <v>39</v>
      </c>
      <c r="M4301" s="4" t="s">
        <v>90</v>
      </c>
      <c r="N4301" s="4" t="s">
        <v>41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0</v>
      </c>
      <c r="AN4301" s="4">
        <v>0</v>
      </c>
    </row>
    <row r="4302" spans="1:40" ht="15" customHeight="1" x14ac:dyDescent="0.25">
      <c r="A4302" s="4" t="str">
        <f>EB[[#This Row],[unit]] &amp; "#" &amp; EB[[#This Row],[indic_nrg]] &amp; "#" &amp; EB[[#This Row],[product]] &amp; "#" &amp; EB[[#This Row],[geo]]</f>
        <v>TJ#B_150203#4220#CZ</v>
      </c>
      <c r="B4302" s="4" t="str">
        <f>VLOOKUP(EB[[#This Row],[product]],KS_DB[[product]:[KS]],5,FALSE)</f>
        <v>gas</v>
      </c>
      <c r="C4302" s="4" t="str">
        <f>VLOOKUP(EB[[#This Row],[product]],KS_DB[[product]:[KS]],6,FALSE)</f>
        <v>gas</v>
      </c>
      <c r="D4302" s="4">
        <f>VLOOKUP(EB[[#This Row],[product]],Carriers[],4,FALSE)</f>
        <v>1</v>
      </c>
      <c r="E4302" s="4">
        <f>VLOOKUP(EB[[#This Row],[indic_nrg]],Indicators[],4,FALSE)</f>
        <v>0</v>
      </c>
      <c r="F4302" s="4">
        <f>IFERROR(VLOOKUP(EB[[#This Row],[Source_carrier]],KS_DB[[product]:[KS]],6,FALSE),0)</f>
        <v>0</v>
      </c>
      <c r="G4302" s="4" t="s">
        <v>34</v>
      </c>
      <c r="H4302" s="4" t="s">
        <v>1257</v>
      </c>
      <c r="I4302" s="4" t="s">
        <v>91</v>
      </c>
      <c r="J4302" s="4" t="s">
        <v>37</v>
      </c>
      <c r="K4302" s="4" t="s">
        <v>1258</v>
      </c>
      <c r="L4302" s="4" t="s">
        <v>39</v>
      </c>
      <c r="M4302" s="4" t="s">
        <v>92</v>
      </c>
      <c r="N4302" s="4" t="s">
        <v>41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0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0</v>
      </c>
      <c r="AN4302" s="4">
        <v>0</v>
      </c>
    </row>
    <row r="4303" spans="1:40" ht="15" customHeight="1" x14ac:dyDescent="0.25">
      <c r="A4303" s="4" t="str">
        <f>EB[[#This Row],[unit]] &amp; "#" &amp; EB[[#This Row],[indic_nrg]] &amp; "#" &amp; EB[[#This Row],[product]] &amp; "#" &amp; EB[[#This Row],[geo]]</f>
        <v>TJ#B_150203#4230#CZ</v>
      </c>
      <c r="B4303" s="4" t="str">
        <f>VLOOKUP(EB[[#This Row],[product]],KS_DB[[product]:[KS]],5,FALSE)</f>
        <v>gas</v>
      </c>
      <c r="C4303" s="4" t="str">
        <f>VLOOKUP(EB[[#This Row],[product]],KS_DB[[product]:[KS]],6,FALSE)</f>
        <v>gas</v>
      </c>
      <c r="D4303" s="4">
        <f>VLOOKUP(EB[[#This Row],[product]],Carriers[],4,FALSE)</f>
        <v>1</v>
      </c>
      <c r="E4303" s="4">
        <f>VLOOKUP(EB[[#This Row],[indic_nrg]],Indicators[],4,FALSE)</f>
        <v>0</v>
      </c>
      <c r="F4303" s="4">
        <f>IFERROR(VLOOKUP(EB[[#This Row],[Source_carrier]],KS_DB[[product]:[KS]],6,FALSE),0)</f>
        <v>0</v>
      </c>
      <c r="G4303" s="4" t="s">
        <v>34</v>
      </c>
      <c r="H4303" s="4" t="s">
        <v>1257</v>
      </c>
      <c r="I4303" s="4" t="s">
        <v>93</v>
      </c>
      <c r="J4303" s="4" t="s">
        <v>37</v>
      </c>
      <c r="K4303" s="4" t="s">
        <v>1258</v>
      </c>
      <c r="L4303" s="4" t="s">
        <v>39</v>
      </c>
      <c r="M4303" s="4" t="s">
        <v>94</v>
      </c>
      <c r="N4303" s="4" t="s">
        <v>41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0</v>
      </c>
      <c r="Y4303" s="4">
        <v>0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</row>
    <row r="4304" spans="1:40" ht="15" customHeight="1" x14ac:dyDescent="0.25">
      <c r="A4304" s="4" t="str">
        <f>EB[[#This Row],[unit]] &amp; "#" &amp; EB[[#This Row],[indic_nrg]] &amp; "#" &amp; EB[[#This Row],[product]] &amp; "#" &amp; EB[[#This Row],[geo]]</f>
        <v>TJ#B_150203#4240#CZ</v>
      </c>
      <c r="B4304" s="4" t="str">
        <f>VLOOKUP(EB[[#This Row],[product]],KS_DB[[product]:[KS]],5,FALSE)</f>
        <v>gas</v>
      </c>
      <c r="C4304" s="4" t="str">
        <f>VLOOKUP(EB[[#This Row],[product]],KS_DB[[product]:[KS]],6,FALSE)</f>
        <v>gas</v>
      </c>
      <c r="D4304" s="4">
        <f>VLOOKUP(EB[[#This Row],[product]],Carriers[],4,FALSE)</f>
        <v>1</v>
      </c>
      <c r="E4304" s="4">
        <f>VLOOKUP(EB[[#This Row],[indic_nrg]],Indicators[],4,FALSE)</f>
        <v>0</v>
      </c>
      <c r="F4304" s="4">
        <f>IFERROR(VLOOKUP(EB[[#This Row],[Source_carrier]],KS_DB[[product]:[KS]],6,FALSE),0)</f>
        <v>0</v>
      </c>
      <c r="G4304" s="4" t="s">
        <v>34</v>
      </c>
      <c r="H4304" s="4" t="s">
        <v>1257</v>
      </c>
      <c r="I4304" s="4" t="s">
        <v>95</v>
      </c>
      <c r="J4304" s="4" t="s">
        <v>37</v>
      </c>
      <c r="K4304" s="4" t="s">
        <v>1258</v>
      </c>
      <c r="L4304" s="4" t="s">
        <v>39</v>
      </c>
      <c r="M4304" s="4" t="s">
        <v>96</v>
      </c>
      <c r="N4304" s="4" t="s">
        <v>41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</v>
      </c>
      <c r="Y4304" s="4">
        <v>0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</row>
    <row r="4305" spans="1:40" ht="15" customHeight="1" x14ac:dyDescent="0.25">
      <c r="A4305" s="4" t="str">
        <f>EB[[#This Row],[unit]] &amp; "#" &amp; EB[[#This Row],[indic_nrg]] &amp; "#" &amp; EB[[#This Row],[product]] &amp; "#" &amp; EB[[#This Row],[geo]]</f>
        <v>TJ#B_150204#3000#CZ</v>
      </c>
      <c r="B4305" s="4" t="str">
        <f>VLOOKUP(EB[[#This Row],[product]],KS_DB[[product]:[KS]],5,FALSE)</f>
        <v>liquid</v>
      </c>
      <c r="C4305" s="4" t="str">
        <f>VLOOKUP(EB[[#This Row],[product]],KS_DB[[product]:[KS]],6,FALSE)</f>
        <v>liquid</v>
      </c>
      <c r="D4305" s="4">
        <f>VLOOKUP(EB[[#This Row],[product]],Carriers[],4,FALSE)</f>
        <v>0</v>
      </c>
      <c r="E4305" s="4">
        <f>VLOOKUP(EB[[#This Row],[indic_nrg]],Indicators[],4,FALSE)</f>
        <v>0</v>
      </c>
      <c r="F4305" s="4">
        <f>IFERROR(VLOOKUP(EB[[#This Row],[Source_carrier]],KS_DB[[product]:[KS]],6,FALSE),0)</f>
        <v>0</v>
      </c>
      <c r="G4305" s="4" t="s">
        <v>34</v>
      </c>
      <c r="H4305" s="4" t="s">
        <v>1259</v>
      </c>
      <c r="I4305" s="4" t="s">
        <v>73</v>
      </c>
      <c r="J4305" s="4" t="s">
        <v>37</v>
      </c>
      <c r="K4305" s="4" t="s">
        <v>1260</v>
      </c>
      <c r="L4305" s="4" t="s">
        <v>39</v>
      </c>
      <c r="M4305" s="4" t="s">
        <v>74</v>
      </c>
      <c r="N4305" s="4" t="s">
        <v>41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</row>
    <row r="4306" spans="1:40" ht="15" customHeight="1" x14ac:dyDescent="0.25">
      <c r="A4306" s="4" t="str">
        <f>EB[[#This Row],[unit]] &amp; "#" &amp; EB[[#This Row],[indic_nrg]] &amp; "#" &amp; EB[[#This Row],[product]] &amp; "#" &amp; EB[[#This Row],[geo]]</f>
        <v>TJ#B_150204#3100#CZ</v>
      </c>
      <c r="B4306" s="4" t="str">
        <f>VLOOKUP(EB[[#This Row],[product]],KS_DB[[product]:[KS]],5,FALSE)</f>
        <v>liquid</v>
      </c>
      <c r="C4306" s="4" t="str">
        <f>VLOOKUP(EB[[#This Row],[product]],KS_DB[[product]:[KS]],6,FALSE)</f>
        <v>liquid</v>
      </c>
      <c r="D4306" s="4">
        <f>VLOOKUP(EB[[#This Row],[product]],Carriers[],4,FALSE)</f>
        <v>0</v>
      </c>
      <c r="E4306" s="4">
        <f>VLOOKUP(EB[[#This Row],[indic_nrg]],Indicators[],4,FALSE)</f>
        <v>0</v>
      </c>
      <c r="F4306" s="4">
        <f>IFERROR(VLOOKUP(EB[[#This Row],[Source_carrier]],KS_DB[[product]:[KS]],6,FALSE),0)</f>
        <v>0</v>
      </c>
      <c r="G4306" s="4" t="s">
        <v>34</v>
      </c>
      <c r="H4306" s="4" t="s">
        <v>1259</v>
      </c>
      <c r="I4306" s="4" t="s">
        <v>1103</v>
      </c>
      <c r="J4306" s="4" t="s">
        <v>37</v>
      </c>
      <c r="K4306" s="4" t="s">
        <v>1260</v>
      </c>
      <c r="L4306" s="4" t="s">
        <v>39</v>
      </c>
      <c r="M4306" s="4" t="s">
        <v>1104</v>
      </c>
      <c r="N4306" s="4" t="s">
        <v>41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  <c r="Y4306" s="4">
        <v>0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</row>
    <row r="4307" spans="1:40" ht="15" customHeight="1" x14ac:dyDescent="0.25">
      <c r="A4307" s="4" t="str">
        <f>EB[[#This Row],[unit]] &amp; "#" &amp; EB[[#This Row],[indic_nrg]] &amp; "#" &amp; EB[[#This Row],[product]] &amp; "#" &amp; EB[[#This Row],[geo]]</f>
        <v>TJ#B_150204#3193#CZ</v>
      </c>
      <c r="B4307" s="4" t="str">
        <f>VLOOKUP(EB[[#This Row],[product]],KS_DB[[product]:[KS]],5,FALSE)</f>
        <v>liquid</v>
      </c>
      <c r="C4307" s="4" t="str">
        <f>VLOOKUP(EB[[#This Row],[product]],KS_DB[[product]:[KS]],6,FALSE)</f>
        <v>liquid</v>
      </c>
      <c r="D4307" s="4">
        <f>VLOOKUP(EB[[#This Row],[product]],Carriers[],4,FALSE)</f>
        <v>1</v>
      </c>
      <c r="E4307" s="4">
        <f>VLOOKUP(EB[[#This Row],[indic_nrg]],Indicators[],4,FALSE)</f>
        <v>0</v>
      </c>
      <c r="F4307" s="4">
        <f>IFERROR(VLOOKUP(EB[[#This Row],[Source_carrier]],KS_DB[[product]:[KS]],6,FALSE),0)</f>
        <v>0</v>
      </c>
      <c r="G4307" s="4" t="s">
        <v>34</v>
      </c>
      <c r="H4307" s="4" t="s">
        <v>1259</v>
      </c>
      <c r="I4307" s="4" t="s">
        <v>1109</v>
      </c>
      <c r="J4307" s="4" t="s">
        <v>37</v>
      </c>
      <c r="K4307" s="4" t="s">
        <v>1260</v>
      </c>
      <c r="L4307" s="4" t="s">
        <v>39</v>
      </c>
      <c r="M4307" s="4" t="s">
        <v>1110</v>
      </c>
      <c r="N4307" s="4" t="s">
        <v>41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</v>
      </c>
      <c r="Y4307" s="4">
        <v>0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</row>
    <row r="4308" spans="1:40" ht="15" customHeight="1" x14ac:dyDescent="0.25">
      <c r="A4308" s="4" t="str">
        <f>EB[[#This Row],[unit]] &amp; "#" &amp; EB[[#This Row],[indic_nrg]] &amp; "#" &amp; EB[[#This Row],[product]] &amp; "#" &amp; EB[[#This Row],[geo]]</f>
        <v>TJ#B_150204#4000#CZ</v>
      </c>
      <c r="B4308" s="4" t="str">
        <f>VLOOKUP(EB[[#This Row],[product]],KS_DB[[product]:[KS]],5,FALSE)</f>
        <v>gas</v>
      </c>
      <c r="C4308" s="4" t="str">
        <f>VLOOKUP(EB[[#This Row],[product]],KS_DB[[product]:[KS]],6,FALSE)</f>
        <v>gas</v>
      </c>
      <c r="D4308" s="4">
        <f>VLOOKUP(EB[[#This Row],[product]],Carriers[],4,FALSE)</f>
        <v>0</v>
      </c>
      <c r="E4308" s="4">
        <f>VLOOKUP(EB[[#This Row],[indic_nrg]],Indicators[],4,FALSE)</f>
        <v>0</v>
      </c>
      <c r="F4308" s="4">
        <f>IFERROR(VLOOKUP(EB[[#This Row],[Source_carrier]],KS_DB[[product]:[KS]],6,FALSE),0)</f>
        <v>0</v>
      </c>
      <c r="G4308" s="4" t="s">
        <v>34</v>
      </c>
      <c r="H4308" s="4" t="s">
        <v>1259</v>
      </c>
      <c r="I4308" s="4" t="s">
        <v>83</v>
      </c>
      <c r="J4308" s="4" t="s">
        <v>37</v>
      </c>
      <c r="K4308" s="4" t="s">
        <v>1260</v>
      </c>
      <c r="L4308" s="4" t="s">
        <v>39</v>
      </c>
      <c r="M4308" s="4" t="s">
        <v>84</v>
      </c>
      <c r="N4308" s="4" t="s">
        <v>41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</v>
      </c>
      <c r="Y4308" s="4">
        <v>0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0</v>
      </c>
      <c r="AM4308" s="4">
        <v>0</v>
      </c>
      <c r="AN4308" s="4">
        <v>0</v>
      </c>
    </row>
    <row r="4309" spans="1:40" ht="15" customHeight="1" x14ac:dyDescent="0.25">
      <c r="A4309" s="6" t="str">
        <f>EB[[#This Row],[unit]] &amp; "#" &amp; EB[[#This Row],[indic_nrg]] &amp; "#" &amp; EB[[#This Row],[product]] &amp; "#" &amp; EB[[#This Row],[geo]]</f>
        <v>TJ#B_150204#4100#CZ</v>
      </c>
      <c r="B4309" s="6" t="str">
        <f>VLOOKUP(EB[[#This Row],[product]],KS_DB[[product]:[KS]],5,FALSE)</f>
        <v>gas</v>
      </c>
      <c r="C4309" s="6" t="str">
        <f>VLOOKUP(EB[[#This Row],[product]],KS_DB[[product]:[KS]],6,FALSE)</f>
        <v>gas</v>
      </c>
      <c r="D4309" s="6">
        <f>VLOOKUP(EB[[#This Row],[product]],Carriers[],4,FALSE)</f>
        <v>1</v>
      </c>
      <c r="E4309" s="6">
        <f>VLOOKUP(EB[[#This Row],[indic_nrg]],Indicators[],4,FALSE)</f>
        <v>0</v>
      </c>
      <c r="F4309" s="6">
        <f>IFERROR(VLOOKUP(EB[[#This Row],[Source_carrier]],KS_DB[[product]:[KS]],6,FALSE),0)</f>
        <v>0</v>
      </c>
      <c r="G4309" s="6" t="s">
        <v>34</v>
      </c>
      <c r="H4309" s="6" t="s">
        <v>1259</v>
      </c>
      <c r="I4309" s="6" t="s">
        <v>85</v>
      </c>
      <c r="J4309" s="6" t="s">
        <v>37</v>
      </c>
      <c r="K4309" s="6" t="s">
        <v>1260</v>
      </c>
      <c r="L4309" s="6" t="s">
        <v>39</v>
      </c>
      <c r="M4309" s="6" t="s">
        <v>86</v>
      </c>
      <c r="N4309" s="6" t="s">
        <v>41</v>
      </c>
      <c r="O4309" s="6">
        <v>0</v>
      </c>
      <c r="P4309" s="6">
        <v>0</v>
      </c>
      <c r="Q4309" s="6">
        <v>0</v>
      </c>
      <c r="R4309" s="6">
        <v>0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0</v>
      </c>
      <c r="Z4309" s="6">
        <v>0</v>
      </c>
      <c r="AA4309" s="6">
        <v>0</v>
      </c>
      <c r="AB4309" s="6">
        <v>0</v>
      </c>
      <c r="AC4309" s="6">
        <v>0</v>
      </c>
      <c r="AD4309" s="6">
        <v>0</v>
      </c>
      <c r="AE4309" s="6">
        <v>0</v>
      </c>
      <c r="AF4309" s="6">
        <v>0</v>
      </c>
      <c r="AG4309" s="6">
        <v>0</v>
      </c>
      <c r="AH4309" s="6">
        <v>0</v>
      </c>
      <c r="AI4309" s="6">
        <v>0</v>
      </c>
      <c r="AJ4309" s="6">
        <v>0</v>
      </c>
      <c r="AK4309" s="6">
        <v>0</v>
      </c>
      <c r="AL4309" s="6">
        <v>0</v>
      </c>
      <c r="AM4309" s="6">
        <v>0</v>
      </c>
      <c r="AN4309" s="6">
        <v>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AI287"/>
  <sheetViews>
    <sheetView workbookViewId="0">
      <pane xSplit="5" topLeftCell="F1" activePane="topRight" state="frozen"/>
      <selection activeCell="N277" sqref="N277"/>
      <selection pane="topRight" activeCell="N277" sqref="N277"/>
    </sheetView>
  </sheetViews>
  <sheetFormatPr defaultRowHeight="15" x14ac:dyDescent="0.25"/>
  <cols>
    <col min="4" max="4" width="11" bestFit="1" customWidth="1"/>
    <col min="5" max="5" width="40.28515625" bestFit="1" customWidth="1"/>
    <col min="6" max="22" width="13.7109375" customWidth="1"/>
    <col min="23" max="23" width="10.5703125" bestFit="1" customWidth="1"/>
    <col min="24" max="26" width="13.7109375" customWidth="1"/>
    <col min="28" max="30" width="13.7109375" customWidth="1"/>
  </cols>
  <sheetData>
    <row r="1" spans="1:35" ht="21" x14ac:dyDescent="0.35">
      <c r="E1" s="121" t="s">
        <v>3308</v>
      </c>
    </row>
    <row r="2" spans="1:35" ht="18.75" x14ac:dyDescent="0.3">
      <c r="E2" s="120" t="s">
        <v>1261</v>
      </c>
      <c r="L2" s="120" t="s">
        <v>1275</v>
      </c>
      <c r="Q2" s="120" t="s">
        <v>1274</v>
      </c>
      <c r="U2" s="10" t="s">
        <v>1261</v>
      </c>
      <c r="Y2" s="10" t="s">
        <v>1275</v>
      </c>
      <c r="AC2" s="10" t="s">
        <v>1274</v>
      </c>
    </row>
    <row r="3" spans="1:35" x14ac:dyDescent="0.25">
      <c r="E3" s="13" t="s">
        <v>1263</v>
      </c>
      <c r="F3" t="s">
        <v>1195</v>
      </c>
      <c r="L3" t="s">
        <v>1265</v>
      </c>
      <c r="M3" t="s">
        <v>1197</v>
      </c>
      <c r="Q3" t="s">
        <v>1266</v>
      </c>
      <c r="R3" t="s">
        <v>1203</v>
      </c>
    </row>
    <row r="4" spans="1:35" ht="15" customHeight="1" x14ac:dyDescent="0.25">
      <c r="E4" s="336" t="s">
        <v>1273</v>
      </c>
      <c r="F4" s="58" t="s">
        <v>1271</v>
      </c>
      <c r="G4" s="331" t="s">
        <v>1272</v>
      </c>
      <c r="H4" s="331"/>
      <c r="I4" s="60"/>
      <c r="L4" s="336" t="s">
        <v>1271</v>
      </c>
      <c r="M4" s="331" t="s">
        <v>1272</v>
      </c>
      <c r="N4" s="331"/>
      <c r="O4" s="60"/>
      <c r="Q4" s="336" t="s">
        <v>1271</v>
      </c>
      <c r="R4" s="331" t="s">
        <v>1272</v>
      </c>
      <c r="S4" s="331"/>
      <c r="U4" s="334" t="s">
        <v>1277</v>
      </c>
      <c r="V4" s="331" t="s">
        <v>1278</v>
      </c>
      <c r="W4" s="331"/>
      <c r="Y4" s="334" t="s">
        <v>1277</v>
      </c>
      <c r="Z4" s="331" t="s">
        <v>1278</v>
      </c>
      <c r="AA4" s="331"/>
      <c r="AC4" s="334" t="s">
        <v>1277</v>
      </c>
      <c r="AD4" s="331" t="s">
        <v>1278</v>
      </c>
      <c r="AE4" s="331"/>
    </row>
    <row r="5" spans="1:35" s="64" customFormat="1" ht="45" x14ac:dyDescent="0.25">
      <c r="A5" s="64" t="s">
        <v>3209</v>
      </c>
      <c r="B5" s="64" t="s">
        <v>3210</v>
      </c>
      <c r="C5" s="64" t="s">
        <v>3211</v>
      </c>
      <c r="E5" s="336"/>
      <c r="F5" s="67">
        <f>Emisní_faktory!B1</f>
        <v>2015</v>
      </c>
      <c r="G5" s="65" t="s">
        <v>3183</v>
      </c>
      <c r="H5" s="65" t="s">
        <v>3184</v>
      </c>
      <c r="I5" s="66"/>
      <c r="L5" s="336"/>
      <c r="M5" s="65" t="s">
        <v>3183</v>
      </c>
      <c r="N5" s="65" t="s">
        <v>3184</v>
      </c>
      <c r="O5" s="66"/>
      <c r="Q5" s="336"/>
      <c r="R5" s="65" t="s">
        <v>3183</v>
      </c>
      <c r="S5" s="65" t="s">
        <v>3184</v>
      </c>
      <c r="U5" s="335"/>
      <c r="V5" s="65" t="s">
        <v>1269</v>
      </c>
      <c r="W5" s="65" t="s">
        <v>1270</v>
      </c>
      <c r="Y5" s="335"/>
      <c r="Z5" s="65" t="s">
        <v>1269</v>
      </c>
      <c r="AA5" s="65" t="s">
        <v>1270</v>
      </c>
      <c r="AC5" s="335"/>
      <c r="AD5" s="65" t="s">
        <v>1269</v>
      </c>
      <c r="AE5" s="65" t="s">
        <v>1270</v>
      </c>
      <c r="AG5" s="16" t="s">
        <v>1289</v>
      </c>
      <c r="AH5" s="16" t="s">
        <v>1290</v>
      </c>
      <c r="AI5" s="16" t="s">
        <v>1291</v>
      </c>
    </row>
    <row r="6" spans="1:35" x14ac:dyDescent="0.25">
      <c r="A6" s="102" t="s">
        <v>1111</v>
      </c>
      <c r="B6" s="102" t="s">
        <v>1111</v>
      </c>
      <c r="C6" s="102" t="s">
        <v>1111</v>
      </c>
      <c r="D6" s="59" t="s">
        <v>1165</v>
      </c>
      <c r="E6" s="8" t="str">
        <f>VLOOKUP(C6,Carriers[],3,FALSE)</f>
        <v>jaderné teplo</v>
      </c>
      <c r="F6" s="62">
        <f>IFERROR(INDEX(EB[],MATCH("TJ#" &amp; D6 &amp; "#" &amp; A6 &amp; "#CZ",EB[key],0),Emisní_faktory!$B$2),0)</f>
        <v>290782</v>
      </c>
      <c r="G6" s="9">
        <f>IFERROR(INDEX(EB[],MATCH("TJ#" &amp; INDEX(Indicators[indic_nrg],MATCH($A6 &amp; "#" &amp; $E$3 &amp; "#" &amp; G$5,Indicators[Key],0)) &amp; "#" &amp; "6000" &amp; "#CZ",EB[key],0),Emisní_faktory!$B$2),0)</f>
        <v>96628</v>
      </c>
      <c r="H6" s="9">
        <f>IFERROR(INDEX(EB[],MATCH("TJ#" &amp; INDEX(Indicators[indic_nrg],MATCH($B6 &amp; "#" &amp; $E$3 &amp; "#" &amp; H$5,Indicators[Key],0)) &amp; "#" &amp; "5200" &amp; "#CZ",EB[key],0),Emisní_faktory!$B$2),0)</f>
        <v>0</v>
      </c>
      <c r="I6" s="61"/>
      <c r="J6" s="59" t="s">
        <v>1165</v>
      </c>
      <c r="K6" s="59" t="s">
        <v>1165</v>
      </c>
      <c r="L6" s="63">
        <f>IFERROR(INDEX(EB[],MATCH("TJ#" &amp; J6 &amp; "#" &amp; A6 &amp; "#CZ",EB[key],0),Emisní_faktory!$B$2),0)</f>
        <v>290782</v>
      </c>
      <c r="M6" s="9">
        <f>IFERROR(INDEX(EB[],MATCH("TJ#" &amp; INDEX(Indicators[indic_nrg],MATCH($A6 &amp; "#" &amp; $L$3 &amp; "#" &amp; M$5,Indicators[Key],0)) &amp; "#" &amp; "6000" &amp; "#CZ",EB[key],0),Emisní_faktory!$B$2),0)</f>
        <v>0</v>
      </c>
      <c r="N6" s="9">
        <f>IFERROR(INDEX(EB[],MATCH("TJ#" &amp; INDEX(Indicators[indic_nrg],MATCH($B6 &amp; "#" &amp; $L$3 &amp; "#" &amp; N$5,Indicators[Key],0)) &amp; "#" &amp; "5200" &amp; "#CZ",EB[key],0),Emisní_faktory!$B$2),0)</f>
        <v>899</v>
      </c>
      <c r="O6" s="61"/>
      <c r="P6" s="59"/>
      <c r="Q6" s="9">
        <f>IFERROR(INDEX(EB[],MATCH("TJ#" &amp; P6 &amp; "#" &amp; A6 &amp; "#CZ",EB[key],0),Emisní_faktory!$B$2),0)</f>
        <v>0</v>
      </c>
      <c r="R6" s="9">
        <f>IFERROR(INDEX(EB[],MATCH("TJ#" &amp; INDEX(Indicators[indic_nrg],MATCH($A6 &amp; "#" &amp; $Q$3 &amp; "#" &amp; R$5,Indicators[Key],0)) &amp; "#" &amp; "6000" &amp; "#CZ",EB[key],0),Emisní_faktory!$B$2),0)</f>
        <v>0</v>
      </c>
      <c r="S6" s="9">
        <f>IFERROR(INDEX(EB[],MATCH("TJ#" &amp; INDEX(Indicators[indic_nrg],MATCH($B6 &amp; "#" &amp; $Q$3 &amp; "#" &amp; S$5,Indicators[Key],0)) &amp; "#" &amp; "5200" &amp; "#CZ",EB[key],0),Emisní_faktory!$B$2),0)</f>
        <v>0</v>
      </c>
      <c r="U6" s="11">
        <f t="shared" ref="U6:U51" si="0">IFERROR(G6/F6,0)</f>
        <v>0.33230392527735553</v>
      </c>
      <c r="V6" s="11">
        <f t="shared" ref="V6:V51" si="1">IFERROR(G6/F6,0)</f>
        <v>0.33230392527735553</v>
      </c>
      <c r="W6" s="11"/>
      <c r="Y6" s="11">
        <f t="shared" ref="Y6:Y7" si="2">IFERROR(SUM(M6:N6)/L6,0)</f>
        <v>3.0916631703475457E-3</v>
      </c>
      <c r="Z6" s="11">
        <f>IFERROR(M6/(L6-N6/AA6),0)</f>
        <v>0</v>
      </c>
      <c r="AA6" s="11">
        <v>1</v>
      </c>
      <c r="AC6" s="11">
        <f t="shared" ref="AC6:AC17" si="3">IFERROR(S6/Q6,0)</f>
        <v>0</v>
      </c>
      <c r="AD6" s="11"/>
      <c r="AE6" s="11">
        <f>IFERROR(S6/Q6,0)</f>
        <v>0</v>
      </c>
      <c r="AG6" s="70">
        <v>1</v>
      </c>
      <c r="AH6" s="70">
        <v>1</v>
      </c>
      <c r="AI6" s="70">
        <v>0</v>
      </c>
    </row>
    <row r="7" spans="1:35" x14ac:dyDescent="0.25">
      <c r="A7" s="102" t="s">
        <v>127</v>
      </c>
      <c r="B7" s="102" t="s">
        <v>127</v>
      </c>
      <c r="C7" s="102" t="s">
        <v>1113</v>
      </c>
      <c r="D7" t="s">
        <v>136</v>
      </c>
      <c r="E7" s="8" t="str">
        <f>VLOOKUP(C7,Carriers[],3,FALSE)</f>
        <v>vodní energie</v>
      </c>
      <c r="F7" s="9">
        <f>IFERROR(INDEX(EB[],MATCH("TJ#" &amp; D7 &amp; "#" &amp; A7 &amp; "#CZ",EB[key],0),Emisní_faktory!$B$2),0)</f>
        <v>482</v>
      </c>
      <c r="G7" s="9">
        <f>IFERROR(INDEX(EB[],MATCH("TJ#" &amp; D7 &amp; "#" &amp; A7 &amp; "#CZ",EB[key],0),Emisní_faktory!$B$2),0)</f>
        <v>482</v>
      </c>
      <c r="H7" s="9">
        <f>IFERROR(INDEX(EB[],MATCH("TJ#" &amp; INDEX(Indicators[indic_nrg],MATCH($B7 &amp; "#" &amp; $E$3 &amp; "#" &amp; H$5,Indicators[Key],0)) &amp; "#" &amp; "5200" &amp; "#CZ",EB[key],0),Emisní_faktory!$B$2),0)</f>
        <v>0</v>
      </c>
      <c r="I7" s="61"/>
      <c r="L7" s="9">
        <f>M7+N7</f>
        <v>0</v>
      </c>
      <c r="M7" s="9">
        <f>IFERROR(INDEX(EB[],MATCH("TJ#" &amp; J7 &amp; "#" &amp; A7 &amp; "#CZ",EB[key],0),Emisní_faktory!$B$2),0)</f>
        <v>0</v>
      </c>
      <c r="N7" s="9">
        <f>IFERROR(INDEX(EB[],MATCH("TJ#" &amp; K7 &amp; "#" &amp; A7 &amp; "#CZ",EB[key],0),Emisní_faktory!$B$2),0)</f>
        <v>0</v>
      </c>
      <c r="O7" s="61"/>
      <c r="Q7" s="9">
        <f>IFERROR(INDEX(EB[],MATCH("TJ#" &amp; P7 &amp; "#" &amp; A7 &amp; "#CZ",EB[key],0),Emisní_faktory!$B$2),0)</f>
        <v>0</v>
      </c>
      <c r="R7" s="9">
        <f>IFERROR(INDEX(EB[],MATCH("TJ#" &amp; INDEX(Indicators[indic_nrg],MATCH($A7 &amp; "#" &amp; $Q$3 &amp; "#" &amp; R$5,Indicators[Key],0)) &amp; "#" &amp; "6000" &amp; "#CZ",EB[key],0),Emisní_faktory!$B$2),0)</f>
        <v>0</v>
      </c>
      <c r="S7" s="9">
        <f>IFERROR(INDEX(EB[],MATCH("TJ#" &amp; P7 &amp; "#" &amp; A7 &amp; "#CZ",EB[key],0),Emisní_faktory!$B$2),0)</f>
        <v>0</v>
      </c>
      <c r="U7" s="11">
        <f t="shared" si="0"/>
        <v>1</v>
      </c>
      <c r="V7" s="11">
        <f t="shared" si="1"/>
        <v>1</v>
      </c>
      <c r="W7" s="11"/>
      <c r="Y7" s="11">
        <f t="shared" si="2"/>
        <v>0</v>
      </c>
      <c r="Z7" s="11">
        <f t="shared" ref="Z7:Z51" si="4">IFERROR(M7/(L7-N7/AA7),0)</f>
        <v>0</v>
      </c>
      <c r="AA7" s="11"/>
      <c r="AC7" s="11">
        <f t="shared" si="3"/>
        <v>0</v>
      </c>
      <c r="AD7" s="11"/>
      <c r="AE7" s="11">
        <f t="shared" ref="AE7:AE51" si="5">IFERROR(S7/Q7,0)</f>
        <v>0</v>
      </c>
      <c r="AG7" s="70">
        <v>1</v>
      </c>
      <c r="AH7" s="70">
        <v>0</v>
      </c>
      <c r="AI7" s="70">
        <v>0</v>
      </c>
    </row>
    <row r="8" spans="1:35" x14ac:dyDescent="0.25">
      <c r="A8" s="102" t="s">
        <v>127</v>
      </c>
      <c r="B8" s="102" t="s">
        <v>127</v>
      </c>
      <c r="C8" s="102" t="s">
        <v>1113</v>
      </c>
      <c r="D8" t="s">
        <v>139</v>
      </c>
      <c r="E8" s="8" t="str">
        <f>VLOOKUP(C8,Carriers[],3,FALSE)</f>
        <v>vodní energie</v>
      </c>
      <c r="F8" s="9">
        <f>IFERROR(INDEX(EB[],MATCH("TJ#" &amp; D8 &amp; "#" &amp; A8 &amp; "#CZ",EB[key],0),Emisní_faktory!$B$2),0)</f>
        <v>1301</v>
      </c>
      <c r="G8" s="9">
        <f>IFERROR(INDEX(EB[],MATCH("TJ#" &amp; D8 &amp; "#" &amp; A8 &amp; "#CZ",EB[key],0),Emisní_faktory!$B$2),0)</f>
        <v>1301</v>
      </c>
      <c r="H8" s="9">
        <f>IFERROR(INDEX(EB[],MATCH("TJ#" &amp; INDEX(Indicators[indic_nrg],MATCH($B8 &amp; "#" &amp; $E$3 &amp; "#" &amp; H$5,Indicators[Key],0)) &amp; "#" &amp; "5200" &amp; "#CZ",EB[key],0),Emisní_faktory!$B$2),0)</f>
        <v>0</v>
      </c>
      <c r="I8" s="61"/>
      <c r="L8" s="9">
        <f t="shared" ref="L8:L9" si="6">M8+N8</f>
        <v>0</v>
      </c>
      <c r="M8" s="9">
        <f>IFERROR(INDEX(EB[],MATCH("TJ#" &amp; J8 &amp; "#" &amp; A8 &amp; "#CZ",EB[key],0),Emisní_faktory!$B$2),0)</f>
        <v>0</v>
      </c>
      <c r="N8" s="9">
        <f>IFERROR(INDEX(EB[],MATCH("TJ#" &amp; K8 &amp; "#" &amp; A8 &amp; "#CZ",EB[key],0),Emisní_faktory!$B$2),0)</f>
        <v>0</v>
      </c>
      <c r="O8" s="61"/>
      <c r="Q8" s="9">
        <f>IFERROR(INDEX(EB[],MATCH("TJ#" &amp; P8 &amp; "#" &amp; A8 &amp; "#CZ",EB[key],0),Emisní_faktory!$B$2),0)</f>
        <v>0</v>
      </c>
      <c r="R8" s="9">
        <f>IFERROR(INDEX(EB[],MATCH("TJ#" &amp; INDEX(Indicators[indic_nrg],MATCH($A8 &amp; "#" &amp; $Q$3 &amp; "#" &amp; R$5,Indicators[Key],0)) &amp; "#" &amp; "6000" &amp; "#CZ",EB[key],0),Emisní_faktory!$B$2),0)</f>
        <v>0</v>
      </c>
      <c r="S8" s="9">
        <f>IFERROR(INDEX(EB[],MATCH("TJ#" &amp; P8 &amp; "#" &amp; A8 &amp; "#CZ",EB[key],0),Emisní_faktory!$B$2),0)</f>
        <v>0</v>
      </c>
      <c r="U8" s="11">
        <f t="shared" si="0"/>
        <v>1</v>
      </c>
      <c r="V8" s="11">
        <f t="shared" ref="V8:V9" si="7">IFERROR(G8/F8,0)</f>
        <v>1</v>
      </c>
      <c r="W8" s="11"/>
      <c r="Y8" s="11">
        <f t="shared" ref="Y8:Y9" si="8">IFERROR(SUM(M8:N8)/L8,0)</f>
        <v>0</v>
      </c>
      <c r="Z8" s="11">
        <f t="shared" ref="Z8:Z9" si="9">IFERROR(M8/(L8-N8/AA8),0)</f>
        <v>0</v>
      </c>
      <c r="AA8" s="11"/>
      <c r="AC8" s="11">
        <f t="shared" ref="AC8:AC9" si="10">IFERROR(S8/Q8,0)</f>
        <v>0</v>
      </c>
      <c r="AD8" s="11"/>
      <c r="AE8" s="11">
        <f t="shared" ref="AE8:AE9" si="11">IFERROR(S8/Q8,0)</f>
        <v>0</v>
      </c>
      <c r="AG8" s="70">
        <v>1</v>
      </c>
      <c r="AH8" s="70">
        <v>0</v>
      </c>
      <c r="AI8" s="70">
        <v>0</v>
      </c>
    </row>
    <row r="9" spans="1:35" x14ac:dyDescent="0.25">
      <c r="A9" s="102" t="s">
        <v>127</v>
      </c>
      <c r="B9" s="102" t="s">
        <v>127</v>
      </c>
      <c r="C9" s="102" t="s">
        <v>1113</v>
      </c>
      <c r="D9" t="s">
        <v>141</v>
      </c>
      <c r="E9" s="8" t="str">
        <f>VLOOKUP(C9,Carriers[],3,FALSE)</f>
        <v>vodní energie</v>
      </c>
      <c r="F9" s="9">
        <f>IFERROR(INDEX(EB[],MATCH("TJ#" &amp; D9 &amp; "#" &amp; A9 &amp; "#CZ",EB[key],0),Emisní_faktory!$B$2),0)</f>
        <v>2641</v>
      </c>
      <c r="G9" s="9">
        <f>IFERROR(INDEX(EB[],MATCH("TJ#" &amp; D9 &amp; "#" &amp; A9 &amp; "#CZ",EB[key],0),Emisní_faktory!$B$2),0)</f>
        <v>2641</v>
      </c>
      <c r="H9" s="9">
        <f>IFERROR(INDEX(EB[],MATCH("TJ#" &amp; INDEX(Indicators[indic_nrg],MATCH($B9 &amp; "#" &amp; $E$3 &amp; "#" &amp; H$5,Indicators[Key],0)) &amp; "#" &amp; "5200" &amp; "#CZ",EB[key],0),Emisní_faktory!$B$2),0)</f>
        <v>0</v>
      </c>
      <c r="I9" s="61"/>
      <c r="L9" s="9">
        <f t="shared" si="6"/>
        <v>0</v>
      </c>
      <c r="M9" s="9">
        <f>IFERROR(INDEX(EB[],MATCH("TJ#" &amp; J9 &amp; "#" &amp; A9 &amp; "#CZ",EB[key],0),Emisní_faktory!$B$2),0)</f>
        <v>0</v>
      </c>
      <c r="N9" s="9">
        <f>IFERROR(INDEX(EB[],MATCH("TJ#" &amp; K9 &amp; "#" &amp; A9 &amp; "#CZ",EB[key],0),Emisní_faktory!$B$2),0)</f>
        <v>0</v>
      </c>
      <c r="O9" s="61"/>
      <c r="Q9" s="9">
        <f>IFERROR(INDEX(EB[],MATCH("TJ#" &amp; P9 &amp; "#" &amp; A9 &amp; "#CZ",EB[key],0),Emisní_faktory!$B$2),0)</f>
        <v>0</v>
      </c>
      <c r="R9" s="9">
        <f>IFERROR(INDEX(EB[],MATCH("TJ#" &amp; INDEX(Indicators[indic_nrg],MATCH($A9 &amp; "#" &amp; $Q$3 &amp; "#" &amp; R$5,Indicators[Key],0)) &amp; "#" &amp; "6000" &amp; "#CZ",EB[key],0),Emisní_faktory!$B$2),0)</f>
        <v>0</v>
      </c>
      <c r="S9" s="9">
        <f>IFERROR(INDEX(EB[],MATCH("TJ#" &amp; P9 &amp; "#" &amp; A9 &amp; "#CZ",EB[key],0),Emisní_faktory!$B$2),0)</f>
        <v>0</v>
      </c>
      <c r="U9" s="11">
        <f t="shared" si="0"/>
        <v>1</v>
      </c>
      <c r="V9" s="11">
        <f t="shared" si="7"/>
        <v>1</v>
      </c>
      <c r="W9" s="11"/>
      <c r="Y9" s="11">
        <f t="shared" si="8"/>
        <v>0</v>
      </c>
      <c r="Z9" s="11">
        <f t="shared" si="9"/>
        <v>0</v>
      </c>
      <c r="AA9" s="11"/>
      <c r="AC9" s="11">
        <f t="shared" si="10"/>
        <v>0</v>
      </c>
      <c r="AD9" s="11"/>
      <c r="AE9" s="11">
        <f t="shared" si="11"/>
        <v>0</v>
      </c>
      <c r="AG9" s="70">
        <v>1</v>
      </c>
      <c r="AH9" s="70">
        <v>0</v>
      </c>
      <c r="AI9" s="70">
        <v>0</v>
      </c>
    </row>
    <row r="10" spans="1:35" x14ac:dyDescent="0.25">
      <c r="A10" s="102" t="s">
        <v>127</v>
      </c>
      <c r="B10" s="102" t="s">
        <v>97</v>
      </c>
      <c r="C10" s="102" t="s">
        <v>125</v>
      </c>
      <c r="D10" t="s">
        <v>173</v>
      </c>
      <c r="E10" s="8" t="str">
        <f>VLOOKUP(C10,Carriers[],3,FALSE)</f>
        <v>geotermální energie</v>
      </c>
      <c r="F10" s="9">
        <f>IFERROR(INDEX(EB[],MATCH("TJ#" &amp; D10 &amp; "#" &amp; A10 &amp; "#CZ",EB[key],0),Emisní_faktory!$B$2),0)</f>
        <v>0</v>
      </c>
      <c r="G10" s="9">
        <f>IFERROR(INDEX(EB[],MATCH("TJ#" &amp; D10 &amp; "#" &amp; A10 &amp; "#CZ",EB[key],0),Emisní_faktory!$B$2),0)</f>
        <v>0</v>
      </c>
      <c r="H10" s="9">
        <f>IFERROR(INDEX(EB[],MATCH("TJ#" &amp; INDEX(Indicators[indic_nrg],MATCH($B10 &amp; "#" &amp; $E$3 &amp; "#" &amp; H$5,Indicators[Key],0)) &amp; "#" &amp; "5200" &amp; "#CZ",EB[key],0),Emisní_faktory!$B$2),0)</f>
        <v>0</v>
      </c>
      <c r="I10" s="61"/>
      <c r="J10" t="s">
        <v>175</v>
      </c>
      <c r="K10" t="s">
        <v>693</v>
      </c>
      <c r="L10" s="9">
        <f t="shared" ref="L10:L14" si="12">M10+N10</f>
        <v>0</v>
      </c>
      <c r="M10" s="9">
        <f>IFERROR(INDEX(EB[],MATCH("TJ#" &amp; J10 &amp; "#" &amp; A10 &amp; "#CZ",EB[key],0),Emisní_faktory!$B$2),0)</f>
        <v>0</v>
      </c>
      <c r="N10" s="9">
        <f>IFERROR(INDEX(EB[],MATCH("TJ#" &amp; K10 &amp; "#" &amp; A10 &amp; "#CZ",EB[key],0),Emisní_faktory!$B$2),0)</f>
        <v>0</v>
      </c>
      <c r="O10" s="61"/>
      <c r="P10" t="s">
        <v>695</v>
      </c>
      <c r="Q10" s="9">
        <f>IFERROR(INDEX(EB[],MATCH("TJ#" &amp; P10 &amp; "#" &amp; A10 &amp; "#CZ",EB[key],0),Emisní_faktory!$B$2),0)</f>
        <v>0</v>
      </c>
      <c r="R10" s="9">
        <f>IFERROR(INDEX(EB[],MATCH("TJ#" &amp; INDEX(Indicators[indic_nrg],MATCH($A10 &amp; "#" &amp; $Q$3 &amp; "#" &amp; R$5,Indicators[Key],0)) &amp; "#" &amp; "6000" &amp; "#CZ",EB[key],0),Emisní_faktory!$B$2),0)</f>
        <v>0</v>
      </c>
      <c r="S10" s="9">
        <f>IFERROR(INDEX(EB[],MATCH("TJ#" &amp; P10 &amp; "#" &amp; A10 &amp; "#CZ",EB[key],0),Emisní_faktory!$B$2),0)</f>
        <v>0</v>
      </c>
      <c r="U10" s="11">
        <f t="shared" si="0"/>
        <v>0</v>
      </c>
      <c r="V10" s="11">
        <f t="shared" si="1"/>
        <v>0</v>
      </c>
      <c r="W10" s="11"/>
      <c r="Y10" s="11">
        <f>IFERROR(SUM(M10:N10)/L10,0)</f>
        <v>0</v>
      </c>
      <c r="Z10" s="11">
        <f t="shared" si="4"/>
        <v>0</v>
      </c>
      <c r="AA10" s="11"/>
      <c r="AC10" s="11">
        <f t="shared" si="3"/>
        <v>0</v>
      </c>
      <c r="AD10" s="11"/>
      <c r="AE10" s="11">
        <f t="shared" si="5"/>
        <v>0</v>
      </c>
      <c r="AG10" s="70">
        <v>1</v>
      </c>
      <c r="AH10" s="70">
        <v>0</v>
      </c>
      <c r="AI10" s="70">
        <v>0</v>
      </c>
    </row>
    <row r="11" spans="1:35" x14ac:dyDescent="0.25">
      <c r="A11" s="102" t="s">
        <v>127</v>
      </c>
      <c r="B11" s="102" t="s">
        <v>127</v>
      </c>
      <c r="C11" s="102" t="s">
        <v>1117</v>
      </c>
      <c r="D11" t="s">
        <v>149</v>
      </c>
      <c r="E11" s="8" t="str">
        <f>VLOOKUP(C11,Carriers[],3,FALSE)</f>
        <v>sluneční fotovoltaická energie</v>
      </c>
      <c r="F11" s="9">
        <f>IFERROR(INDEX(EB[],MATCH("TJ#" &amp; D11 &amp; "#" &amp; A11 &amp; "#CZ",EB[key],0),Emisní_faktory!$B$2),0)</f>
        <v>8150</v>
      </c>
      <c r="G11" s="9">
        <f>IFERROR(INDEX(EB[],MATCH("TJ#" &amp; D11 &amp; "#" &amp; A11 &amp; "#CZ",EB[key],0),Emisní_faktory!$B$2),0)</f>
        <v>8150</v>
      </c>
      <c r="H11" s="9">
        <f>IFERROR(INDEX(EB[],MATCH("TJ#" &amp; INDEX(Indicators[indic_nrg],MATCH($B11 &amp; "#" &amp; $E$3 &amp; "#" &amp; H$5,Indicators[Key],0)) &amp; "#" &amp; "5200" &amp; "#CZ",EB[key],0),Emisní_faktory!$B$2),0)</f>
        <v>0</v>
      </c>
      <c r="I11" s="61"/>
      <c r="L11" s="9">
        <f t="shared" si="12"/>
        <v>0</v>
      </c>
      <c r="M11" s="9">
        <f>IFERROR(INDEX(EB[],MATCH("TJ#" &amp; J11 &amp; "#" &amp; A11 &amp; "#CZ",EB[key],0),Emisní_faktory!$B$2),0)</f>
        <v>0</v>
      </c>
      <c r="N11" s="9">
        <f>IFERROR(INDEX(EB[],MATCH("TJ#" &amp; K11 &amp; "#" &amp; A11 &amp; "#CZ",EB[key],0),Emisní_faktory!$B$2),0)</f>
        <v>0</v>
      </c>
      <c r="O11" s="61"/>
      <c r="Q11" s="9">
        <f>IFERROR(INDEX(EB[],MATCH("TJ#" &amp; P11 &amp; "#" &amp; A11 &amp; "#CZ",EB[key],0),Emisní_faktory!$B$2),0)</f>
        <v>0</v>
      </c>
      <c r="R11" s="9">
        <f>IFERROR(INDEX(EB[],MATCH("TJ#" &amp; INDEX(Indicators[indic_nrg],MATCH($A11 &amp; "#" &amp; $Q$3 &amp; "#" &amp; R$5,Indicators[Key],0)) &amp; "#" &amp; "6000" &amp; "#CZ",EB[key],0),Emisní_faktory!$B$2),0)</f>
        <v>0</v>
      </c>
      <c r="S11" s="9">
        <f>IFERROR(INDEX(EB[],MATCH("TJ#" &amp; P11 &amp; "#" &amp; A11 &amp; "#CZ",EB[key],0),Emisní_faktory!$B$2),0)</f>
        <v>0</v>
      </c>
      <c r="U11" s="11">
        <f t="shared" si="0"/>
        <v>1</v>
      </c>
      <c r="V11" s="11">
        <f t="shared" si="1"/>
        <v>1</v>
      </c>
      <c r="W11" s="11"/>
      <c r="Y11" s="11">
        <f t="shared" ref="Y11:Y51" si="13">IFERROR(SUM(M11:N11)/L11,0)</f>
        <v>0</v>
      </c>
      <c r="Z11" s="11">
        <f t="shared" si="4"/>
        <v>0</v>
      </c>
      <c r="AA11" s="11"/>
      <c r="AC11" s="11">
        <f t="shared" si="3"/>
        <v>0</v>
      </c>
      <c r="AD11" s="11"/>
      <c r="AE11" s="11">
        <f t="shared" si="5"/>
        <v>0</v>
      </c>
      <c r="AG11" s="70">
        <v>1</v>
      </c>
      <c r="AH11" s="70">
        <v>0</v>
      </c>
      <c r="AI11" s="70">
        <v>0</v>
      </c>
    </row>
    <row r="12" spans="1:35" x14ac:dyDescent="0.25">
      <c r="A12" s="102" t="s">
        <v>127</v>
      </c>
      <c r="B12" s="102" t="s">
        <v>127</v>
      </c>
      <c r="C12" s="102" t="s">
        <v>1119</v>
      </c>
      <c r="D12" t="s">
        <v>181</v>
      </c>
      <c r="E12" s="8" t="str">
        <f>VLOOKUP(C12,Carriers[],3,FALSE)</f>
        <v>energie přílivu, vln a oceánu</v>
      </c>
      <c r="F12" s="9">
        <f>IFERROR(INDEX(EB[],MATCH("TJ#" &amp; D12 &amp; "#" &amp; A12 &amp; "#CZ",EB[key],0),Emisní_faktory!$B$2),0)</f>
        <v>0</v>
      </c>
      <c r="G12" s="9">
        <f>IFERROR(INDEX(EB[],MATCH("TJ#" &amp; D12 &amp; "#" &amp; A12 &amp; "#CZ",EB[key],0),Emisní_faktory!$B$2),0)</f>
        <v>0</v>
      </c>
      <c r="H12" s="9">
        <f>IFERROR(INDEX(EB[],MATCH("TJ#" &amp; INDEX(Indicators[indic_nrg],MATCH($B12 &amp; "#" &amp; $E$3 &amp; "#" &amp; H$5,Indicators[Key],0)) &amp; "#" &amp; "5200" &amp; "#CZ",EB[key],0),Emisní_faktory!$B$2),0)</f>
        <v>0</v>
      </c>
      <c r="I12" s="61"/>
      <c r="L12" s="9">
        <f t="shared" si="12"/>
        <v>0</v>
      </c>
      <c r="M12" s="9">
        <f>IFERROR(INDEX(EB[],MATCH("TJ#" &amp; J12 &amp; "#" &amp; A12 &amp; "#CZ",EB[key],0),Emisní_faktory!$B$2),0)</f>
        <v>0</v>
      </c>
      <c r="N12" s="9">
        <f>IFERROR(INDEX(EB[],MATCH("TJ#" &amp; K12 &amp; "#" &amp; A12 &amp; "#CZ",EB[key],0),Emisní_faktory!$B$2),0)</f>
        <v>0</v>
      </c>
      <c r="O12" s="61"/>
      <c r="Q12" s="9">
        <f>IFERROR(INDEX(EB[],MATCH("TJ#" &amp; P12 &amp; "#" &amp; A12 &amp; "#CZ",EB[key],0),Emisní_faktory!$B$2),0)</f>
        <v>0</v>
      </c>
      <c r="R12" s="9">
        <f>IFERROR(INDEX(EB[],MATCH("TJ#" &amp; INDEX(Indicators[indic_nrg],MATCH($A12 &amp; "#" &amp; $Q$3 &amp; "#" &amp; R$5,Indicators[Key],0)) &amp; "#" &amp; "6000" &amp; "#CZ",EB[key],0),Emisní_faktory!$B$2),0)</f>
        <v>0</v>
      </c>
      <c r="S12" s="9">
        <f>IFERROR(INDEX(EB[],MATCH("TJ#" &amp; P12 &amp; "#" &amp; A12 &amp; "#CZ",EB[key],0),Emisní_faktory!$B$2),0)</f>
        <v>0</v>
      </c>
      <c r="U12" s="11">
        <f t="shared" si="0"/>
        <v>0</v>
      </c>
      <c r="V12" s="11">
        <f t="shared" si="1"/>
        <v>0</v>
      </c>
      <c r="W12" s="11"/>
      <c r="Y12" s="11">
        <f t="shared" si="13"/>
        <v>0</v>
      </c>
      <c r="Z12" s="11">
        <f t="shared" si="4"/>
        <v>0</v>
      </c>
      <c r="AA12" s="11"/>
      <c r="AC12" s="11">
        <f t="shared" si="3"/>
        <v>0</v>
      </c>
      <c r="AD12" s="11"/>
      <c r="AE12" s="11">
        <f t="shared" si="5"/>
        <v>0</v>
      </c>
      <c r="AG12" s="70">
        <v>1</v>
      </c>
      <c r="AH12" s="70">
        <v>0</v>
      </c>
      <c r="AI12" s="70">
        <v>0</v>
      </c>
    </row>
    <row r="13" spans="1:35" x14ac:dyDescent="0.25">
      <c r="A13" s="102" t="s">
        <v>127</v>
      </c>
      <c r="B13" s="102" t="s">
        <v>127</v>
      </c>
      <c r="C13" s="102" t="s">
        <v>1115</v>
      </c>
      <c r="D13" t="s">
        <v>185</v>
      </c>
      <c r="E13" s="8" t="str">
        <f>VLOOKUP(C13,Carriers[],3,FALSE)</f>
        <v>větrná energie</v>
      </c>
      <c r="F13" s="9">
        <f>IFERROR(INDEX(EB[],MATCH("TJ#" &amp; D13 &amp; "#" &amp; A13 &amp; "#CZ",EB[key],0),Emisní_faktory!$B$2),0)</f>
        <v>2063</v>
      </c>
      <c r="G13" s="9">
        <f>IFERROR(INDEX(EB[],MATCH("TJ#" &amp; D13 &amp; "#" &amp; A13 &amp; "#CZ",EB[key],0),Emisní_faktory!$B$2),0)</f>
        <v>2063</v>
      </c>
      <c r="H13" s="9">
        <f>IFERROR(INDEX(EB[],MATCH("TJ#" &amp; INDEX(Indicators[indic_nrg],MATCH($B13 &amp; "#" &amp; $E$3 &amp; "#" &amp; H$5,Indicators[Key],0)) &amp; "#" &amp; "5200" &amp; "#CZ",EB[key],0),Emisní_faktory!$B$2),0)</f>
        <v>0</v>
      </c>
      <c r="I13" s="61"/>
      <c r="L13" s="9">
        <f t="shared" si="12"/>
        <v>0</v>
      </c>
      <c r="M13" s="9">
        <f>IFERROR(INDEX(EB[],MATCH("TJ#" &amp; J13 &amp; "#" &amp; A13 &amp; "#CZ",EB[key],0),Emisní_faktory!$B$2),0)</f>
        <v>0</v>
      </c>
      <c r="N13" s="9">
        <f>IFERROR(INDEX(EB[],MATCH("TJ#" &amp; K13 &amp; "#" &amp; A13 &amp; "#CZ",EB[key],0),Emisní_faktory!$B$2),0)</f>
        <v>0</v>
      </c>
      <c r="O13" s="61"/>
      <c r="Q13" s="9">
        <f>IFERROR(INDEX(EB[],MATCH("TJ#" &amp; P13 &amp; "#" &amp; A13 &amp; "#CZ",EB[key],0),Emisní_faktory!$B$2),0)</f>
        <v>0</v>
      </c>
      <c r="R13" s="9">
        <f>IFERROR(INDEX(EB[],MATCH("TJ#" &amp; INDEX(Indicators[indic_nrg],MATCH($A13 &amp; "#" &amp; $Q$3 &amp; "#" &amp; R$5,Indicators[Key],0)) &amp; "#" &amp; "6000" &amp; "#CZ",EB[key],0),Emisní_faktory!$B$2),0)</f>
        <v>0</v>
      </c>
      <c r="S13" s="9">
        <f>IFERROR(INDEX(EB[],MATCH("TJ#" &amp; P13 &amp; "#" &amp; A13 &amp; "#CZ",EB[key],0),Emisní_faktory!$B$2),0)</f>
        <v>0</v>
      </c>
      <c r="U13" s="11">
        <f t="shared" si="0"/>
        <v>1</v>
      </c>
      <c r="V13" s="11">
        <f t="shared" si="1"/>
        <v>1</v>
      </c>
      <c r="W13" s="11"/>
      <c r="Y13" s="11">
        <f t="shared" si="13"/>
        <v>0</v>
      </c>
      <c r="Z13" s="11">
        <f t="shared" si="4"/>
        <v>0</v>
      </c>
      <c r="AA13" s="11">
        <v>0.93</v>
      </c>
      <c r="AC13" s="11">
        <f t="shared" si="3"/>
        <v>0</v>
      </c>
      <c r="AD13" s="11"/>
      <c r="AE13" s="11">
        <f t="shared" si="5"/>
        <v>0</v>
      </c>
      <c r="AG13" s="70">
        <v>1</v>
      </c>
      <c r="AH13" s="70">
        <v>0</v>
      </c>
      <c r="AI13" s="70">
        <v>0</v>
      </c>
    </row>
    <row r="14" spans="1:35" x14ac:dyDescent="0.25">
      <c r="A14" s="102" t="s">
        <v>127</v>
      </c>
      <c r="B14" s="102" t="s">
        <v>97</v>
      </c>
      <c r="C14" s="102" t="s">
        <v>101</v>
      </c>
      <c r="D14" t="s">
        <v>151</v>
      </c>
      <c r="E14" s="8" t="str">
        <f>VLOOKUP(C14,Carriers[],3,FALSE)</f>
        <v>tepelná sluneční energie</v>
      </c>
      <c r="F14" s="9">
        <f>IFERROR(INDEX(EB[],MATCH("TJ#" &amp; D14 &amp; "#" &amp; A14 &amp; "#CZ",EB[key],0),Emisní_faktory!$B$2),0)</f>
        <v>0</v>
      </c>
      <c r="G14" s="9">
        <f>IFERROR(INDEX(EB[],MATCH("TJ#" &amp; D14 &amp; "#" &amp; A14 &amp; "#CZ",EB[key],0),Emisní_faktory!$B$2),0)</f>
        <v>0</v>
      </c>
      <c r="H14" s="9">
        <f>IFERROR(INDEX(EB[],MATCH("TJ#" &amp; INDEX(Indicators[indic_nrg],MATCH($B14 &amp; "#" &amp; $E$3 &amp; "#" &amp; H$5,Indicators[Key],0)) &amp; "#" &amp; "5200" &amp; "#CZ",EB[key],0),Emisní_faktory!$B$2),0)</f>
        <v>0</v>
      </c>
      <c r="I14" s="61"/>
      <c r="J14" t="s">
        <v>1508</v>
      </c>
      <c r="K14" t="s">
        <v>1512</v>
      </c>
      <c r="L14" s="9">
        <f t="shared" si="12"/>
        <v>0</v>
      </c>
      <c r="M14" s="9">
        <f>IFERROR(INDEX(EB[],MATCH("TJ#" &amp; J14 &amp; "#" &amp; A14 &amp; "#CZ",EB[key],0),Emisní_faktory!$B$2),0)</f>
        <v>0</v>
      </c>
      <c r="N14" s="9">
        <f>IFERROR(INDEX(EB[],MATCH("TJ#" &amp; K14 &amp; "#" &amp; A14 &amp; "#CZ",EB[key],0),Emisní_faktory!$B$2),0)</f>
        <v>0</v>
      </c>
      <c r="O14" s="61"/>
      <c r="P14" t="s">
        <v>1514</v>
      </c>
      <c r="Q14" s="9">
        <f>IFERROR(INDEX(EB[],MATCH("TJ#" &amp; P14 &amp; "#" &amp; A14 &amp; "#CZ",EB[key],0),Emisní_faktory!$B$2),0)</f>
        <v>0</v>
      </c>
      <c r="R14" s="9">
        <f>IFERROR(INDEX(EB[],MATCH("TJ#" &amp; INDEX(Indicators[indic_nrg],MATCH($A14 &amp; "#" &amp; $Q$3 &amp; "#" &amp; R$5,Indicators[Key],0)) &amp; "#" &amp; "6000" &amp; "#CZ",EB[key],0),Emisní_faktory!$B$2),0)</f>
        <v>0</v>
      </c>
      <c r="S14" s="9">
        <f>IFERROR(INDEX(EB[],MATCH("TJ#" &amp; P14 &amp; "#" &amp; A14 &amp; "#CZ",EB[key],0),Emisní_faktory!$B$2),0)</f>
        <v>0</v>
      </c>
      <c r="U14" s="11">
        <f t="shared" si="0"/>
        <v>0</v>
      </c>
      <c r="V14" s="11">
        <f t="shared" si="1"/>
        <v>0</v>
      </c>
      <c r="W14" s="11"/>
      <c r="Y14" s="11">
        <f t="shared" si="13"/>
        <v>0</v>
      </c>
      <c r="Z14" s="11">
        <f t="shared" si="4"/>
        <v>0</v>
      </c>
      <c r="AA14" s="11"/>
      <c r="AC14" s="11">
        <f t="shared" si="3"/>
        <v>0</v>
      </c>
      <c r="AD14" s="11"/>
      <c r="AE14" s="11">
        <f t="shared" si="5"/>
        <v>0</v>
      </c>
      <c r="AG14" s="70">
        <v>1</v>
      </c>
      <c r="AH14" s="70">
        <v>0</v>
      </c>
      <c r="AI14" s="70">
        <v>0</v>
      </c>
    </row>
    <row r="15" spans="1:35" x14ac:dyDescent="0.25">
      <c r="A15" s="102" t="s">
        <v>47</v>
      </c>
      <c r="B15" s="102" t="s">
        <v>47</v>
      </c>
      <c r="C15" s="102" t="s">
        <v>47</v>
      </c>
      <c r="D15" t="str">
        <f t="shared" ref="D15:D51" si="14">$F$3</f>
        <v>B_101031</v>
      </c>
      <c r="E15" s="8" t="str">
        <f>VLOOKUP(C15,Carriers[],3,FALSE)</f>
        <v>antracit</v>
      </c>
      <c r="F15" s="9">
        <f>IFERROR(INDEX(EB[],MATCH("TJ#" &amp; D15 &amp; "#" &amp; A15 &amp; "#CZ",EB[key],0),Emisní_faktory!$B$2),0)</f>
        <v>0</v>
      </c>
      <c r="G15" s="9">
        <f>IFERROR(INDEX(EB[],MATCH("TJ#" &amp; INDEX(Indicators[indic_nrg],MATCH($A15 &amp; "#" &amp; $E$3 &amp; "#" &amp; G$5,Indicators[Key],0)) &amp; "#" &amp; "6000" &amp; "#CZ",EB[key],0),Emisní_faktory!$B$2),0)</f>
        <v>0</v>
      </c>
      <c r="H15" s="9">
        <f>IFERROR(INDEX(EB[],MATCH("TJ#" &amp; INDEX(Indicators[indic_nrg],MATCH($B15 &amp; "#" &amp; $E$3 &amp; "#" &amp; H$5,Indicators[Key],0)) &amp; "#" &amp; "5200" &amp; "#CZ",EB[key],0),Emisní_faktory!$B$2),0)</f>
        <v>0</v>
      </c>
      <c r="I15" s="61"/>
      <c r="J15" t="str">
        <f t="shared" ref="J15:K34" si="15">$M$3</f>
        <v>B_101032</v>
      </c>
      <c r="K15" t="str">
        <f t="shared" si="15"/>
        <v>B_101032</v>
      </c>
      <c r="L15" s="9">
        <f>IFERROR(INDEX(EB[],MATCH("TJ#" &amp; J15 &amp; "#" &amp; A15 &amp; "#CZ",EB[key],0),Emisní_faktory!$B$2),0)</f>
        <v>0</v>
      </c>
      <c r="M15" s="9">
        <f>IFERROR(INDEX(EB[],MATCH("TJ#" &amp; INDEX(Indicators[indic_nrg],MATCH($A15 &amp; "#" &amp; $L$3 &amp; "#" &amp; M$5,Indicators[Key],0)) &amp; "#" &amp; "6000" &amp; "#CZ",EB[key],0),Emisní_faktory!$B$2),0)</f>
        <v>0</v>
      </c>
      <c r="N15" s="9">
        <f>IFERROR(INDEX(EB[],MATCH("TJ#" &amp; INDEX(Indicators[indic_nrg],MATCH($B15 &amp; "#" &amp; $L$3 &amp; "#" &amp; N$5,Indicators[Key],0)) &amp; "#" &amp; "5200" &amp; "#CZ",EB[key],0),Emisní_faktory!$B$2),0)</f>
        <v>0</v>
      </c>
      <c r="O15" s="61"/>
      <c r="P15" t="str">
        <f t="shared" ref="P15:P51" si="16">$R$3</f>
        <v>B_101038</v>
      </c>
      <c r="Q15" s="9">
        <f>IFERROR(INDEX(EB[],MATCH("TJ#" &amp; P15 &amp; "#" &amp; A15 &amp; "#CZ",EB[key],0),Emisní_faktory!$B$2),0)</f>
        <v>0</v>
      </c>
      <c r="R15" s="9">
        <f>IFERROR(INDEX(EB[],MATCH("TJ#" &amp; INDEX(Indicators[indic_nrg],MATCH($A15 &amp; "#" &amp; $Q$3 &amp; "#" &amp; R$5,Indicators[Key],0)) &amp; "#" &amp; "6000" &amp; "#CZ",EB[key],0),Emisní_faktory!$B$2),0)</f>
        <v>0</v>
      </c>
      <c r="S15" s="9">
        <f>IFERROR(INDEX(EB[],MATCH("TJ#" &amp; INDEX(Indicators[indic_nrg],MATCH($B15 &amp; "#" &amp; $Q$3 &amp; "#" &amp; S$5,Indicators[Key],0)) &amp; "#" &amp; "5200" &amp; "#CZ",EB[key],0),Emisní_faktory!$B$2),0)</f>
        <v>0</v>
      </c>
      <c r="U15" s="11">
        <f t="shared" si="0"/>
        <v>0</v>
      </c>
      <c r="V15" s="11">
        <f t="shared" si="1"/>
        <v>0</v>
      </c>
      <c r="W15" s="11"/>
      <c r="Y15" s="11">
        <f t="shared" si="13"/>
        <v>0</v>
      </c>
      <c r="Z15" s="11">
        <f t="shared" si="4"/>
        <v>0</v>
      </c>
      <c r="AA15" s="11">
        <v>0.88</v>
      </c>
      <c r="AC15" s="11">
        <f t="shared" si="3"/>
        <v>0</v>
      </c>
      <c r="AD15" s="11"/>
      <c r="AE15" s="11">
        <f t="shared" si="5"/>
        <v>0</v>
      </c>
      <c r="AG15" s="70">
        <v>1</v>
      </c>
      <c r="AH15" s="70">
        <v>1</v>
      </c>
      <c r="AI15" s="70">
        <v>1</v>
      </c>
    </row>
    <row r="16" spans="1:35" x14ac:dyDescent="0.25">
      <c r="A16" s="102" t="s">
        <v>49</v>
      </c>
      <c r="B16" s="102" t="s">
        <v>49</v>
      </c>
      <c r="C16" s="102" t="s">
        <v>49</v>
      </c>
      <c r="D16" t="str">
        <f t="shared" si="14"/>
        <v>B_101031</v>
      </c>
      <c r="E16" s="8" t="str">
        <f>VLOOKUP(C16,Carriers[],3,FALSE)</f>
        <v>koksovatelné uhlí</v>
      </c>
      <c r="F16" s="9">
        <f>IFERROR(INDEX(EB[],MATCH("TJ#" &amp; D16 &amp; "#" &amp; A16 &amp; "#CZ",EB[key],0),Emisní_faktory!$B$2),0)</f>
        <v>0</v>
      </c>
      <c r="G16" s="9">
        <f>IFERROR(INDEX(EB[],MATCH("TJ#" &amp; INDEX(Indicators[indic_nrg],MATCH($A16 &amp; "#" &amp; $E$3 &amp; "#" &amp; G$5,Indicators[Key],0)) &amp; "#" &amp; "6000" &amp; "#CZ",EB[key],0),Emisní_faktory!$B$2),0)</f>
        <v>0</v>
      </c>
      <c r="H16" s="9">
        <f>IFERROR(INDEX(EB[],MATCH("TJ#" &amp; INDEX(Indicators[indic_nrg],MATCH($B16 &amp; "#" &amp; $E$3 &amp; "#" &amp; H$5,Indicators[Key],0)) &amp; "#" &amp; "5200" &amp; "#CZ",EB[key],0),Emisní_faktory!$B$2),0)</f>
        <v>0</v>
      </c>
      <c r="I16" s="61"/>
      <c r="J16" t="str">
        <f t="shared" si="15"/>
        <v>B_101032</v>
      </c>
      <c r="K16" t="str">
        <f t="shared" si="15"/>
        <v>B_101032</v>
      </c>
      <c r="L16" s="9">
        <f>IFERROR(INDEX(EB[],MATCH("TJ#" &amp; J16 &amp; "#" &amp; A16 &amp; "#CZ",EB[key],0),Emisní_faktory!$B$2),0)</f>
        <v>0</v>
      </c>
      <c r="M16" s="9">
        <f>IFERROR(INDEX(EB[],MATCH("TJ#" &amp; INDEX(Indicators[indic_nrg],MATCH($A16 &amp; "#" &amp; $L$3 &amp; "#" &amp; M$5,Indicators[Key],0)) &amp; "#" &amp; "6000" &amp; "#CZ",EB[key],0),Emisní_faktory!$B$2),0)</f>
        <v>0</v>
      </c>
      <c r="N16" s="9">
        <f>IFERROR(INDEX(EB[],MATCH("TJ#" &amp; INDEX(Indicators[indic_nrg],MATCH($B16 &amp; "#" &amp; $L$3 &amp; "#" &amp; N$5,Indicators[Key],0)) &amp; "#" &amp; "5200" &amp; "#CZ",EB[key],0),Emisní_faktory!$B$2),0)</f>
        <v>0</v>
      </c>
      <c r="O16" s="61"/>
      <c r="P16" t="str">
        <f t="shared" si="16"/>
        <v>B_101038</v>
      </c>
      <c r="Q16" s="9">
        <f>IFERROR(INDEX(EB[],MATCH("TJ#" &amp; P16 &amp; "#" &amp; A16 &amp; "#CZ",EB[key],0),Emisní_faktory!$B$2),0)</f>
        <v>0</v>
      </c>
      <c r="R16" s="9">
        <f>IFERROR(INDEX(EB[],MATCH("TJ#" &amp; INDEX(Indicators[indic_nrg],MATCH($A16 &amp; "#" &amp; $Q$3 &amp; "#" &amp; R$5,Indicators[Key],0)) &amp; "#" &amp; "6000" &amp; "#CZ",EB[key],0),Emisní_faktory!$B$2),0)</f>
        <v>0</v>
      </c>
      <c r="S16" s="9">
        <f>IFERROR(INDEX(EB[],MATCH("TJ#" &amp; INDEX(Indicators[indic_nrg],MATCH($B16 &amp; "#" &amp; $Q$3 &amp; "#" &amp; S$5,Indicators[Key],0)) &amp; "#" &amp; "5200" &amp; "#CZ",EB[key],0),Emisní_faktory!$B$2),0)</f>
        <v>0</v>
      </c>
      <c r="U16" s="11">
        <f t="shared" si="0"/>
        <v>0</v>
      </c>
      <c r="V16" s="11">
        <f t="shared" si="1"/>
        <v>0</v>
      </c>
      <c r="W16" s="11"/>
      <c r="Y16" s="11">
        <f t="shared" si="13"/>
        <v>0</v>
      </c>
      <c r="Z16" s="11">
        <f t="shared" si="4"/>
        <v>0</v>
      </c>
      <c r="AA16" s="11">
        <v>0.88</v>
      </c>
      <c r="AC16" s="11">
        <f t="shared" si="3"/>
        <v>0</v>
      </c>
      <c r="AD16" s="11"/>
      <c r="AE16" s="11">
        <f t="shared" si="5"/>
        <v>0</v>
      </c>
      <c r="AG16" s="70">
        <v>1</v>
      </c>
      <c r="AH16" s="70">
        <v>1</v>
      </c>
      <c r="AI16" s="70">
        <v>1</v>
      </c>
    </row>
    <row r="17" spans="1:35" x14ac:dyDescent="0.25">
      <c r="A17" s="102" t="s">
        <v>51</v>
      </c>
      <c r="B17" s="102" t="s">
        <v>51</v>
      </c>
      <c r="C17" s="102" t="s">
        <v>51</v>
      </c>
      <c r="D17" t="str">
        <f t="shared" si="14"/>
        <v>B_101031</v>
      </c>
      <c r="E17" s="8" t="str">
        <f>VLOOKUP(C17,Carriers[],3,FALSE)</f>
        <v>ostatní černé uhlí</v>
      </c>
      <c r="F17" s="9">
        <f>IFERROR(INDEX(EB[],MATCH("TJ#" &amp; D17 &amp; "#" &amp; A17 &amp; "#CZ",EB[key],0),Emisní_faktory!$B$2),0)</f>
        <v>0</v>
      </c>
      <c r="G17" s="9">
        <f>IFERROR(INDEX(EB[],MATCH("TJ#" &amp; INDEX(Indicators[indic_nrg],MATCH($A17 &amp; "#" &amp; $E$3 &amp; "#" &amp; G$5,Indicators[Key],0)) &amp; "#" &amp; "6000" &amp; "#CZ",EB[key],0),Emisní_faktory!$B$2),0)</f>
        <v>0</v>
      </c>
      <c r="H17" s="9">
        <f>IFERROR(INDEX(EB[],MATCH("TJ#" &amp; INDEX(Indicators[indic_nrg],MATCH($B17 &amp; "#" &amp; $E$3 &amp; "#" &amp; H$5,Indicators[Key],0)) &amp; "#" &amp; "5200" &amp; "#CZ",EB[key],0),Emisní_faktory!$B$2),0)</f>
        <v>0</v>
      </c>
      <c r="I17" s="61"/>
      <c r="J17" t="str">
        <f t="shared" si="15"/>
        <v>B_101032</v>
      </c>
      <c r="K17" t="str">
        <f t="shared" si="15"/>
        <v>B_101032</v>
      </c>
      <c r="L17" s="9">
        <f>IFERROR(INDEX(EB[],MATCH("TJ#" &amp; J17 &amp; "#" &amp; A17 &amp; "#CZ",EB[key],0),Emisní_faktory!$B$2),0)</f>
        <v>76157</v>
      </c>
      <c r="M17" s="9">
        <f>IFERROR(INDEX(EB[],MATCH("TJ#" &amp; INDEX(Indicators[indic_nrg],MATCH($A17 &amp; "#" &amp; $L$3 &amp; "#" &amp; M$5,Indicators[Key],0)) &amp; "#" &amp; "6000" &amp; "#CZ",EB[key],0),Emisní_faktory!$B$2),0)</f>
        <v>20009</v>
      </c>
      <c r="N17" s="9">
        <f>IFERROR(INDEX(EB[],MATCH("TJ#" &amp; INDEX(Indicators[indic_nrg],MATCH($B17 &amp; "#" &amp; $L$3 &amp; "#" &amp; N$5,Indicators[Key],0)) &amp; "#" &amp; "5200" &amp; "#CZ",EB[key],0),Emisní_faktory!$B$2),0)</f>
        <v>18873</v>
      </c>
      <c r="O17" s="61"/>
      <c r="P17" t="str">
        <f t="shared" si="16"/>
        <v>B_101038</v>
      </c>
      <c r="Q17" s="9">
        <f>IFERROR(INDEX(EB[],MATCH("TJ#" &amp; P17 &amp; "#" &amp; A17 &amp; "#CZ",EB[key],0),Emisní_faktory!$B$2),0)</f>
        <v>150</v>
      </c>
      <c r="R17" s="9">
        <f>IFERROR(INDEX(EB[],MATCH("TJ#" &amp; INDEX(Indicators[indic_nrg],MATCH($A17 &amp; "#" &amp; $Q$3 &amp; "#" &amp; R$5,Indicators[Key],0)) &amp; "#" &amp; "6000" &amp; "#CZ",EB[key],0),Emisní_faktory!$B$2),0)</f>
        <v>0</v>
      </c>
      <c r="S17" s="9">
        <f>IFERROR(INDEX(EB[],MATCH("TJ#" &amp; INDEX(Indicators[indic_nrg],MATCH($B17 &amp; "#" &amp; $Q$3 &amp; "#" &amp; S$5,Indicators[Key],0)) &amp; "#" &amp; "5200" &amp; "#CZ",EB[key],0),Emisní_faktory!$B$2),0)</f>
        <v>127</v>
      </c>
      <c r="U17" s="11">
        <f t="shared" si="0"/>
        <v>0</v>
      </c>
      <c r="V17" s="11">
        <f t="shared" si="1"/>
        <v>0</v>
      </c>
      <c r="W17" s="11"/>
      <c r="Y17" s="11">
        <f t="shared" si="13"/>
        <v>0.51055057315808128</v>
      </c>
      <c r="Z17" s="11">
        <f t="shared" si="4"/>
        <v>0.36572565134273105</v>
      </c>
      <c r="AA17" s="11">
        <v>0.88</v>
      </c>
      <c r="AC17" s="11">
        <f t="shared" si="3"/>
        <v>0.84666666666666668</v>
      </c>
      <c r="AD17" s="11"/>
      <c r="AE17" s="11">
        <f t="shared" si="5"/>
        <v>0.84666666666666668</v>
      </c>
      <c r="AG17" s="70">
        <v>1</v>
      </c>
      <c r="AH17" s="70">
        <v>1</v>
      </c>
      <c r="AI17" s="70">
        <v>1</v>
      </c>
    </row>
    <row r="18" spans="1:35" x14ac:dyDescent="0.25">
      <c r="A18" s="102" t="s">
        <v>53</v>
      </c>
      <c r="B18" s="102" t="s">
        <v>53</v>
      </c>
      <c r="C18" s="102" t="s">
        <v>53</v>
      </c>
      <c r="D18" t="str">
        <f t="shared" si="14"/>
        <v>B_101031</v>
      </c>
      <c r="E18" s="8" t="str">
        <f>VLOOKUP(C18,Carriers[],3,FALSE)</f>
        <v>černé uhlí s nižším obsahem živice</v>
      </c>
      <c r="F18" s="9">
        <f>IFERROR(INDEX(EB[],MATCH("TJ#" &amp; D18 &amp; "#" &amp; A18 &amp; "#CZ",EB[key],0),Emisní_faktory!$B$2),0)</f>
        <v>0</v>
      </c>
      <c r="G18" s="9">
        <f>IFERROR(INDEX(EB[],MATCH("TJ#" &amp; INDEX(Indicators[indic_nrg],MATCH($A18 &amp; "#" &amp; $E$3 &amp; "#" &amp; G$5,Indicators[Key],0)) &amp; "#" &amp; "6000" &amp; "#CZ",EB[key],0),Emisní_faktory!$B$2),0)</f>
        <v>0</v>
      </c>
      <c r="H18" s="9">
        <f>IFERROR(INDEX(EB[],MATCH("TJ#" &amp; INDEX(Indicators[indic_nrg],MATCH($B18 &amp; "#" &amp; $E$3 &amp; "#" &amp; H$5,Indicators[Key],0)) &amp; "#" &amp; "5200" &amp; "#CZ",EB[key],0),Emisní_faktory!$B$2),0)</f>
        <v>0</v>
      </c>
      <c r="I18" s="61"/>
      <c r="J18" t="str">
        <f t="shared" si="15"/>
        <v>B_101032</v>
      </c>
      <c r="K18" t="str">
        <f t="shared" si="15"/>
        <v>B_101032</v>
      </c>
      <c r="L18" s="9">
        <f>IFERROR(INDEX(EB[],MATCH("TJ#" &amp; J18 &amp; "#" &amp; A18 &amp; "#CZ",EB[key],0),Emisní_faktory!$B$2),0)</f>
        <v>0</v>
      </c>
      <c r="M18" s="9">
        <f>IFERROR(INDEX(EB[],MATCH("TJ#" &amp; INDEX(Indicators[indic_nrg],MATCH($A18 &amp; "#" &amp; $L$3 &amp; "#" &amp; M$5,Indicators[Key],0)) &amp; "#" &amp; "6000" &amp; "#CZ",EB[key],0),Emisní_faktory!$B$2),0)</f>
        <v>0</v>
      </c>
      <c r="N18" s="9">
        <f>IFERROR(INDEX(EB[],MATCH("TJ#" &amp; INDEX(Indicators[indic_nrg],MATCH($B18 &amp; "#" &amp; $L$3 &amp; "#" &amp; N$5,Indicators[Key],0)) &amp; "#" &amp; "5200" &amp; "#CZ",EB[key],0),Emisní_faktory!$B$2),0)</f>
        <v>0</v>
      </c>
      <c r="O18" s="61"/>
      <c r="P18" t="str">
        <f t="shared" si="16"/>
        <v>B_101038</v>
      </c>
      <c r="Q18" s="9">
        <f>IFERROR(INDEX(EB[],MATCH("TJ#" &amp; P18 &amp; "#" &amp; A18 &amp; "#CZ",EB[key],0),Emisní_faktory!$B$2),0)</f>
        <v>0</v>
      </c>
      <c r="R18" s="9">
        <f>IFERROR(INDEX(EB[],MATCH("TJ#" &amp; INDEX(Indicators[indic_nrg],MATCH($A18 &amp; "#" &amp; $Q$3 &amp; "#" &amp; R$5,Indicators[Key],0)) &amp; "#" &amp; "6000" &amp; "#CZ",EB[key],0),Emisní_faktory!$B$2),0)</f>
        <v>0</v>
      </c>
      <c r="S18" s="9">
        <f>IFERROR(INDEX(EB[],MATCH("TJ#" &amp; INDEX(Indicators[indic_nrg],MATCH($B18 &amp; "#" &amp; $Q$3 &amp; "#" &amp; S$5,Indicators[Key],0)) &amp; "#" &amp; "5200" &amp; "#CZ",EB[key],0),Emisní_faktory!$B$2),0)</f>
        <v>0</v>
      </c>
      <c r="U18" s="11">
        <f t="shared" si="0"/>
        <v>0</v>
      </c>
      <c r="V18" s="11">
        <f t="shared" si="1"/>
        <v>0</v>
      </c>
      <c r="W18" s="11"/>
      <c r="Y18" s="11">
        <f t="shared" si="13"/>
        <v>0</v>
      </c>
      <c r="Z18" s="11">
        <f t="shared" si="4"/>
        <v>0</v>
      </c>
      <c r="AA18" s="11">
        <v>0.85</v>
      </c>
      <c r="AC18" s="11">
        <f>IFERROR(S18/Q18,0)</f>
        <v>0</v>
      </c>
      <c r="AD18" s="11"/>
      <c r="AE18" s="11">
        <f t="shared" si="5"/>
        <v>0</v>
      </c>
      <c r="AG18" s="70">
        <v>1</v>
      </c>
      <c r="AH18" s="70">
        <v>1</v>
      </c>
      <c r="AI18" s="70">
        <v>1</v>
      </c>
    </row>
    <row r="19" spans="1:35" x14ac:dyDescent="0.25">
      <c r="A19" s="102" t="s">
        <v>63</v>
      </c>
      <c r="B19" s="102" t="s">
        <v>63</v>
      </c>
      <c r="C19" s="102" t="s">
        <v>63</v>
      </c>
      <c r="D19" t="str">
        <f t="shared" si="14"/>
        <v>B_101031</v>
      </c>
      <c r="E19" s="8" t="str">
        <f>VLOOKUP(C19,Carriers[],3,FALSE)</f>
        <v>hnědé uhlí a lignit</v>
      </c>
      <c r="F19" s="9">
        <f>IFERROR(INDEX(EB[],MATCH("TJ#" &amp; D19 &amp; "#" &amp; A19 &amp; "#CZ",EB[key],0),Emisní_faktory!$B$2),0)</f>
        <v>86765</v>
      </c>
      <c r="G19" s="9">
        <f>IFERROR(INDEX(EB[],MATCH("TJ#" &amp; INDEX(Indicators[indic_nrg],MATCH($A19 &amp; "#" &amp; $E$3 &amp; "#" &amp; G$5,Indicators[Key],0)) &amp; "#" &amp; "6000" &amp; "#CZ",EB[key],0),Emisní_faktory!$B$2),0)</f>
        <v>28843</v>
      </c>
      <c r="H19" s="9">
        <f>IFERROR(INDEX(EB[],MATCH("TJ#" &amp; INDEX(Indicators[indic_nrg],MATCH($B19 &amp; "#" &amp; $E$3 &amp; "#" &amp; H$5,Indicators[Key],0)) &amp; "#" &amp; "5200" &amp; "#CZ",EB[key],0),Emisní_faktory!$B$2),0)</f>
        <v>0</v>
      </c>
      <c r="I19" s="61"/>
      <c r="J19" t="str">
        <f t="shared" si="15"/>
        <v>B_101032</v>
      </c>
      <c r="K19" t="str">
        <f t="shared" si="15"/>
        <v>B_101032</v>
      </c>
      <c r="L19" s="9">
        <f>IFERROR(INDEX(EB[],MATCH("TJ#" &amp; J19 &amp; "#" &amp; A19 &amp; "#CZ",EB[key],0),Emisní_faktory!$B$2),0)</f>
        <v>282346</v>
      </c>
      <c r="M19" s="9">
        <f>IFERROR(INDEX(EB[],MATCH("TJ#" &amp; INDEX(Indicators[indic_nrg],MATCH($A19 &amp; "#" &amp; $L$3 &amp; "#" &amp; M$5,Indicators[Key],0)) &amp; "#" &amp; "6000" &amp; "#CZ",EB[key],0),Emisní_faktory!$B$2),0)</f>
        <v>89334</v>
      </c>
      <c r="N19" s="9">
        <f>IFERROR(INDEX(EB[],MATCH("TJ#" &amp; INDEX(Indicators[indic_nrg],MATCH($B19 &amp; "#" &amp; $L$3 &amp; "#" &amp; N$5,Indicators[Key],0)) &amp; "#" &amp; "5200" &amp; "#CZ",EB[key],0),Emisní_faktory!$B$2),0)</f>
        <v>43428</v>
      </c>
      <c r="O19" s="61"/>
      <c r="P19" t="str">
        <f t="shared" si="16"/>
        <v>B_101038</v>
      </c>
      <c r="Q19" s="9">
        <f>IFERROR(INDEX(EB[],MATCH("TJ#" &amp; P19 &amp; "#" &amp; A19 &amp; "#CZ",EB[key],0),Emisní_faktory!$B$2),0)</f>
        <v>1791</v>
      </c>
      <c r="R19" s="9">
        <f>IFERROR(INDEX(EB[],MATCH("TJ#" &amp; INDEX(Indicators[indic_nrg],MATCH($A19 &amp; "#" &amp; $Q$3 &amp; "#" &amp; R$5,Indicators[Key],0)) &amp; "#" &amp; "6000" &amp; "#CZ",EB[key],0),Emisní_faktory!$B$2),0)</f>
        <v>0</v>
      </c>
      <c r="S19" s="9">
        <f>IFERROR(INDEX(EB[],MATCH("TJ#" &amp; INDEX(Indicators[indic_nrg],MATCH($B19 &amp; "#" &amp; $Q$3 &amp; "#" &amp; S$5,Indicators[Key],0)) &amp; "#" &amp; "5200" &amp; "#CZ",EB[key],0),Emisní_faktory!$B$2),0)</f>
        <v>1772</v>
      </c>
      <c r="U19" s="11">
        <f t="shared" si="0"/>
        <v>0.3324266697401026</v>
      </c>
      <c r="V19" s="11">
        <f t="shared" si="1"/>
        <v>0.3324266697401026</v>
      </c>
      <c r="W19" s="11"/>
      <c r="Y19" s="11">
        <f t="shared" si="13"/>
        <v>0.47021030933677121</v>
      </c>
      <c r="Z19" s="11">
        <f t="shared" si="4"/>
        <v>0.38630211414887916</v>
      </c>
      <c r="AA19" s="11">
        <v>0.85</v>
      </c>
      <c r="AC19" s="11">
        <f t="shared" ref="AC19:AC51" si="17">IFERROR(S19/Q19,0)</f>
        <v>0.98939140145170301</v>
      </c>
      <c r="AD19" s="11"/>
      <c r="AE19" s="11">
        <f t="shared" si="5"/>
        <v>0.98939140145170301</v>
      </c>
      <c r="AG19" s="70">
        <v>1</v>
      </c>
      <c r="AH19" s="70">
        <v>1</v>
      </c>
      <c r="AI19" s="70">
        <v>1</v>
      </c>
    </row>
    <row r="20" spans="1:35" x14ac:dyDescent="0.25">
      <c r="A20" s="102" t="s">
        <v>67</v>
      </c>
      <c r="B20" s="102" t="s">
        <v>67</v>
      </c>
      <c r="C20" s="102" t="s">
        <v>67</v>
      </c>
      <c r="D20" t="str">
        <f t="shared" si="14"/>
        <v>B_101031</v>
      </c>
      <c r="E20" s="8" t="str">
        <f>VLOOKUP(C20,Carriers[],3,FALSE)</f>
        <v>rašelina</v>
      </c>
      <c r="F20" s="9">
        <f>IFERROR(INDEX(EB[],MATCH("TJ#" &amp; D20 &amp; "#" &amp; A20 &amp; "#CZ",EB[key],0),Emisní_faktory!$B$2),0)</f>
        <v>0</v>
      </c>
      <c r="G20" s="9">
        <f>IFERROR(INDEX(EB[],MATCH("TJ#" &amp; INDEX(Indicators[indic_nrg],MATCH($A20 &amp; "#" &amp; $E$3 &amp; "#" &amp; G$5,Indicators[Key],0)) &amp; "#" &amp; "6000" &amp; "#CZ",EB[key],0),Emisní_faktory!$B$2),0)</f>
        <v>0</v>
      </c>
      <c r="H20" s="9">
        <f>IFERROR(INDEX(EB[],MATCH("TJ#" &amp; INDEX(Indicators[indic_nrg],MATCH($B20 &amp; "#" &amp; $E$3 &amp; "#" &amp; H$5,Indicators[Key],0)) &amp; "#" &amp; "5200" &amp; "#CZ",EB[key],0),Emisní_faktory!$B$2),0)</f>
        <v>0</v>
      </c>
      <c r="I20" s="61"/>
      <c r="J20" t="str">
        <f t="shared" si="15"/>
        <v>B_101032</v>
      </c>
      <c r="K20" t="str">
        <f t="shared" si="15"/>
        <v>B_101032</v>
      </c>
      <c r="L20" s="9">
        <f>IFERROR(INDEX(EB[],MATCH("TJ#" &amp; J20 &amp; "#" &amp; A20 &amp; "#CZ",EB[key],0),Emisní_faktory!$B$2),0)</f>
        <v>0</v>
      </c>
      <c r="M20" s="9">
        <f>IFERROR(INDEX(EB[],MATCH("TJ#" &amp; INDEX(Indicators[indic_nrg],MATCH($A20 &amp; "#" &amp; $L$3 &amp; "#" &amp; M$5,Indicators[Key],0)) &amp; "#" &amp; "6000" &amp; "#CZ",EB[key],0),Emisní_faktory!$B$2),0)</f>
        <v>0</v>
      </c>
      <c r="N20" s="9">
        <f>IFERROR(INDEX(EB[],MATCH("TJ#" &amp; INDEX(Indicators[indic_nrg],MATCH($B20 &amp; "#" &amp; $L$3 &amp; "#" &amp; N$5,Indicators[Key],0)) &amp; "#" &amp; "5200" &amp; "#CZ",EB[key],0),Emisní_faktory!$B$2),0)</f>
        <v>0</v>
      </c>
      <c r="O20" s="61"/>
      <c r="P20" t="str">
        <f t="shared" si="16"/>
        <v>B_101038</v>
      </c>
      <c r="Q20" s="9">
        <f>IFERROR(INDEX(EB[],MATCH("TJ#" &amp; P20 &amp; "#" &amp; A20 &amp; "#CZ",EB[key],0),Emisní_faktory!$B$2),0)</f>
        <v>0</v>
      </c>
      <c r="R20" s="9">
        <f>IFERROR(INDEX(EB[],MATCH("TJ#" &amp; INDEX(Indicators[indic_nrg],MATCH($A20 &amp; "#" &amp; $Q$3 &amp; "#" &amp; R$5,Indicators[Key],0)) &amp; "#" &amp; "6000" &amp; "#CZ",EB[key],0),Emisní_faktory!$B$2),0)</f>
        <v>0</v>
      </c>
      <c r="S20" s="9">
        <f>IFERROR(INDEX(EB[],MATCH("TJ#" &amp; INDEX(Indicators[indic_nrg],MATCH($B20 &amp; "#" &amp; $Q$3 &amp; "#" &amp; S$5,Indicators[Key],0)) &amp; "#" &amp; "5200" &amp; "#CZ",EB[key],0),Emisní_faktory!$B$2),0)</f>
        <v>0</v>
      </c>
      <c r="U20" s="11">
        <f t="shared" si="0"/>
        <v>0</v>
      </c>
      <c r="V20" s="11">
        <f t="shared" si="1"/>
        <v>0</v>
      </c>
      <c r="W20" s="11"/>
      <c r="Y20" s="11">
        <f t="shared" si="13"/>
        <v>0</v>
      </c>
      <c r="Z20" s="11">
        <f t="shared" si="4"/>
        <v>0</v>
      </c>
      <c r="AA20" s="11">
        <v>0.84</v>
      </c>
      <c r="AC20" s="11">
        <f t="shared" si="17"/>
        <v>0</v>
      </c>
      <c r="AD20" s="11"/>
      <c r="AE20" s="11">
        <f t="shared" si="5"/>
        <v>0</v>
      </c>
      <c r="AG20" s="70">
        <v>1</v>
      </c>
      <c r="AH20" s="70">
        <v>1</v>
      </c>
      <c r="AI20" s="70">
        <v>1</v>
      </c>
    </row>
    <row r="21" spans="1:35" x14ac:dyDescent="0.25">
      <c r="A21" s="102" t="s">
        <v>45</v>
      </c>
      <c r="B21" s="102" t="s">
        <v>45</v>
      </c>
      <c r="C21" s="102" t="s">
        <v>45</v>
      </c>
      <c r="D21" t="str">
        <f t="shared" si="14"/>
        <v>B_101031</v>
      </c>
      <c r="E21" s="8" t="str">
        <f>VLOOKUP(C21,Carriers[],3,FALSE)</f>
        <v>černouhelné brikety</v>
      </c>
      <c r="F21" s="9">
        <f>IFERROR(INDEX(EB[],MATCH("TJ#" &amp; D21 &amp; "#" &amp; A21 &amp; "#CZ",EB[key],0),Emisní_faktory!$B$2),0)</f>
        <v>0</v>
      </c>
      <c r="G21" s="9">
        <f>IFERROR(INDEX(EB[],MATCH("TJ#" &amp; INDEX(Indicators[indic_nrg],MATCH($A21 &amp; "#" &amp; $E$3 &amp; "#" &amp; G$5,Indicators[Key],0)) &amp; "#" &amp; "6000" &amp; "#CZ",EB[key],0),Emisní_faktory!$B$2),0)</f>
        <v>0</v>
      </c>
      <c r="H21" s="9">
        <f>IFERROR(INDEX(EB[],MATCH("TJ#" &amp; INDEX(Indicators[indic_nrg],MATCH($B21 &amp; "#" &amp; $E$3 &amp; "#" &amp; H$5,Indicators[Key],0)) &amp; "#" &amp; "5200" &amp; "#CZ",EB[key],0),Emisní_faktory!$B$2),0)</f>
        <v>0</v>
      </c>
      <c r="I21" s="61"/>
      <c r="J21" t="str">
        <f t="shared" si="15"/>
        <v>B_101032</v>
      </c>
      <c r="K21" t="str">
        <f t="shared" si="15"/>
        <v>B_101032</v>
      </c>
      <c r="L21" s="9">
        <f>IFERROR(INDEX(EB[],MATCH("TJ#" &amp; J21 &amp; "#" &amp; A21 &amp; "#CZ",EB[key],0),Emisní_faktory!$B$2),0)</f>
        <v>0</v>
      </c>
      <c r="M21" s="9">
        <f>IFERROR(INDEX(EB[],MATCH("TJ#" &amp; INDEX(Indicators[indic_nrg],MATCH($A21 &amp; "#" &amp; $L$3 &amp; "#" &amp; M$5,Indicators[Key],0)) &amp; "#" &amp; "6000" &amp; "#CZ",EB[key],0),Emisní_faktory!$B$2),0)</f>
        <v>0</v>
      </c>
      <c r="N21" s="9">
        <f>IFERROR(INDEX(EB[],MATCH("TJ#" &amp; INDEX(Indicators[indic_nrg],MATCH($B21 &amp; "#" &amp; $L$3 &amp; "#" &amp; N$5,Indicators[Key],0)) &amp; "#" &amp; "5200" &amp; "#CZ",EB[key],0),Emisní_faktory!$B$2),0)</f>
        <v>0</v>
      </c>
      <c r="O21" s="61"/>
      <c r="P21" t="str">
        <f t="shared" si="16"/>
        <v>B_101038</v>
      </c>
      <c r="Q21" s="9">
        <f>IFERROR(INDEX(EB[],MATCH("TJ#" &amp; P21 &amp; "#" &amp; A21 &amp; "#CZ",EB[key],0),Emisní_faktory!$B$2),0)</f>
        <v>0</v>
      </c>
      <c r="R21" s="9">
        <f>IFERROR(INDEX(EB[],MATCH("TJ#" &amp; INDEX(Indicators[indic_nrg],MATCH($A21 &amp; "#" &amp; $Q$3 &amp; "#" &amp; R$5,Indicators[Key],0)) &amp; "#" &amp; "6000" &amp; "#CZ",EB[key],0),Emisní_faktory!$B$2),0)</f>
        <v>0</v>
      </c>
      <c r="S21" s="9">
        <f>IFERROR(INDEX(EB[],MATCH("TJ#" &amp; INDEX(Indicators[indic_nrg],MATCH($B21 &amp; "#" &amp; $Q$3 &amp; "#" &amp; S$5,Indicators[Key],0)) &amp; "#" &amp; "5200" &amp; "#CZ",EB[key],0),Emisní_faktory!$B$2),0)</f>
        <v>0</v>
      </c>
      <c r="U21" s="11">
        <f t="shared" si="0"/>
        <v>0</v>
      </c>
      <c r="V21" s="11">
        <f t="shared" si="1"/>
        <v>0</v>
      </c>
      <c r="W21" s="11"/>
      <c r="Y21" s="11">
        <f t="shared" si="13"/>
        <v>0</v>
      </c>
      <c r="Z21" s="11">
        <f t="shared" si="4"/>
        <v>0</v>
      </c>
      <c r="AA21" s="11">
        <v>0.88</v>
      </c>
      <c r="AC21" s="11">
        <f t="shared" si="17"/>
        <v>0</v>
      </c>
      <c r="AD21" s="11"/>
      <c r="AE21" s="11">
        <f t="shared" si="5"/>
        <v>0</v>
      </c>
      <c r="AG21" s="70">
        <v>1</v>
      </c>
      <c r="AH21" s="70">
        <v>1</v>
      </c>
      <c r="AI21" s="70">
        <v>1</v>
      </c>
    </row>
    <row r="22" spans="1:35" x14ac:dyDescent="0.25">
      <c r="A22" s="102" t="s">
        <v>55</v>
      </c>
      <c r="B22" s="102" t="s">
        <v>55</v>
      </c>
      <c r="C22" s="102" t="s">
        <v>55</v>
      </c>
      <c r="D22" t="str">
        <f t="shared" si="14"/>
        <v>B_101031</v>
      </c>
      <c r="E22" s="8" t="str">
        <f>VLOOKUP(C22,Carriers[],3,FALSE)</f>
        <v>metalurgický koks</v>
      </c>
      <c r="F22" s="9">
        <f>IFERROR(INDEX(EB[],MATCH("TJ#" &amp; D22 &amp; "#" &amp; A22 &amp; "#CZ",EB[key],0),Emisní_faktory!$B$2),0)</f>
        <v>0</v>
      </c>
      <c r="G22" s="9">
        <f>IFERROR(INDEX(EB[],MATCH("TJ#" &amp; INDEX(Indicators[indic_nrg],MATCH($A22 &amp; "#" &amp; $E$3 &amp; "#" &amp; G$5,Indicators[Key],0)) &amp; "#" &amp; "6000" &amp; "#CZ",EB[key],0),Emisní_faktory!$B$2),0)</f>
        <v>0</v>
      </c>
      <c r="H22" s="9">
        <f>IFERROR(INDEX(EB[],MATCH("TJ#" &amp; INDEX(Indicators[indic_nrg],MATCH($B22 &amp; "#" &amp; $E$3 &amp; "#" &amp; H$5,Indicators[Key],0)) &amp; "#" &amp; "5200" &amp; "#CZ",EB[key],0),Emisní_faktory!$B$2),0)</f>
        <v>0</v>
      </c>
      <c r="I22" s="61"/>
      <c r="J22" t="str">
        <f t="shared" si="15"/>
        <v>B_101032</v>
      </c>
      <c r="K22" t="str">
        <f t="shared" si="15"/>
        <v>B_101032</v>
      </c>
      <c r="L22" s="9">
        <f>IFERROR(INDEX(EB[],MATCH("TJ#" &amp; J22 &amp; "#" &amp; A22 &amp; "#CZ",EB[key],0),Emisní_faktory!$B$2),0)</f>
        <v>0</v>
      </c>
      <c r="M22" s="9">
        <f>IFERROR(INDEX(EB[],MATCH("TJ#" &amp; INDEX(Indicators[indic_nrg],MATCH($A22 &amp; "#" &amp; $L$3 &amp; "#" &amp; M$5,Indicators[Key],0)) &amp; "#" &amp; "6000" &amp; "#CZ",EB[key],0),Emisní_faktory!$B$2),0)</f>
        <v>0</v>
      </c>
      <c r="N22" s="9">
        <f>IFERROR(INDEX(EB[],MATCH("TJ#" &amp; INDEX(Indicators[indic_nrg],MATCH($B22 &amp; "#" &amp; $L$3 &amp; "#" &amp; N$5,Indicators[Key],0)) &amp; "#" &amp; "5200" &amp; "#CZ",EB[key],0),Emisní_faktory!$B$2),0)</f>
        <v>0</v>
      </c>
      <c r="O22" s="61"/>
      <c r="P22" t="str">
        <f t="shared" si="16"/>
        <v>B_101038</v>
      </c>
      <c r="Q22" s="9">
        <f>IFERROR(INDEX(EB[],MATCH("TJ#" &amp; P22 &amp; "#" &amp; A22 &amp; "#CZ",EB[key],0),Emisní_faktory!$B$2),0)</f>
        <v>0</v>
      </c>
      <c r="R22" s="9">
        <f>IFERROR(INDEX(EB[],MATCH("TJ#" &amp; INDEX(Indicators[indic_nrg],MATCH($A22 &amp; "#" &amp; $Q$3 &amp; "#" &amp; R$5,Indicators[Key],0)) &amp; "#" &amp; "6000" &amp; "#CZ",EB[key],0),Emisní_faktory!$B$2),0)</f>
        <v>0</v>
      </c>
      <c r="S22" s="9">
        <f>IFERROR(INDEX(EB[],MATCH("TJ#" &amp; INDEX(Indicators[indic_nrg],MATCH($B22 &amp; "#" &amp; $Q$3 &amp; "#" &amp; S$5,Indicators[Key],0)) &amp; "#" &amp; "5200" &amp; "#CZ",EB[key],0),Emisní_faktory!$B$2),0)</f>
        <v>2</v>
      </c>
      <c r="U22" s="11">
        <f t="shared" si="0"/>
        <v>0</v>
      </c>
      <c r="V22" s="11">
        <f t="shared" si="1"/>
        <v>0</v>
      </c>
      <c r="W22" s="11"/>
      <c r="Y22" s="11">
        <f t="shared" si="13"/>
        <v>0</v>
      </c>
      <c r="Z22" s="11">
        <f t="shared" si="4"/>
        <v>0</v>
      </c>
      <c r="AA22" s="11">
        <v>0.88</v>
      </c>
      <c r="AC22" s="11">
        <f t="shared" si="17"/>
        <v>0</v>
      </c>
      <c r="AD22" s="11"/>
      <c r="AE22" s="11">
        <f t="shared" si="5"/>
        <v>0</v>
      </c>
      <c r="AG22" s="70">
        <v>1</v>
      </c>
      <c r="AH22" s="70">
        <v>1</v>
      </c>
      <c r="AI22" s="70">
        <v>1</v>
      </c>
    </row>
    <row r="23" spans="1:35" x14ac:dyDescent="0.25">
      <c r="A23" s="102" t="s">
        <v>57</v>
      </c>
      <c r="B23" s="102" t="s">
        <v>57</v>
      </c>
      <c r="C23" s="102" t="s">
        <v>57</v>
      </c>
      <c r="D23" t="str">
        <f t="shared" si="14"/>
        <v>B_101031</v>
      </c>
      <c r="E23" s="8" t="str">
        <f>VLOOKUP(C23,Carriers[],3,FALSE)</f>
        <v>plynový koks</v>
      </c>
      <c r="F23" s="9">
        <f>IFERROR(INDEX(EB[],MATCH("TJ#" &amp; D23 &amp; "#" &amp; A23 &amp; "#CZ",EB[key],0),Emisní_faktory!$B$2),0)</f>
        <v>0</v>
      </c>
      <c r="G23" s="9">
        <f>IFERROR(INDEX(EB[],MATCH("TJ#" &amp; INDEX(Indicators[indic_nrg],MATCH($A23 &amp; "#" &amp; $E$3 &amp; "#" &amp; G$5,Indicators[Key],0)) &amp; "#" &amp; "6000" &amp; "#CZ",EB[key],0),Emisní_faktory!$B$2),0)</f>
        <v>0</v>
      </c>
      <c r="H23" s="9">
        <f>IFERROR(INDEX(EB[],MATCH("TJ#" &amp; INDEX(Indicators[indic_nrg],MATCH($B23 &amp; "#" &amp; $E$3 &amp; "#" &amp; H$5,Indicators[Key],0)) &amp; "#" &amp; "5200" &amp; "#CZ",EB[key],0),Emisní_faktory!$B$2),0)</f>
        <v>0</v>
      </c>
      <c r="I23" s="61"/>
      <c r="J23" t="str">
        <f t="shared" si="15"/>
        <v>B_101032</v>
      </c>
      <c r="K23" t="str">
        <f t="shared" si="15"/>
        <v>B_101032</v>
      </c>
      <c r="L23" s="9">
        <f>IFERROR(INDEX(EB[],MATCH("TJ#" &amp; J23 &amp; "#" &amp; A23 &amp; "#CZ",EB[key],0),Emisní_faktory!$B$2),0)</f>
        <v>0</v>
      </c>
      <c r="M23" s="9">
        <f>IFERROR(INDEX(EB[],MATCH("TJ#" &amp; INDEX(Indicators[indic_nrg],MATCH($A23 &amp; "#" &amp; $L$3 &amp; "#" &amp; M$5,Indicators[Key],0)) &amp; "#" &amp; "6000" &amp; "#CZ",EB[key],0),Emisní_faktory!$B$2),0)</f>
        <v>0</v>
      </c>
      <c r="N23" s="9">
        <f>IFERROR(INDEX(EB[],MATCH("TJ#" &amp; INDEX(Indicators[indic_nrg],MATCH($B23 &amp; "#" &amp; $L$3 &amp; "#" &amp; N$5,Indicators[Key],0)) &amp; "#" &amp; "5200" &amp; "#CZ",EB[key],0),Emisní_faktory!$B$2),0)</f>
        <v>0</v>
      </c>
      <c r="O23" s="61"/>
      <c r="P23" t="str">
        <f t="shared" si="16"/>
        <v>B_101038</v>
      </c>
      <c r="Q23" s="9">
        <f>IFERROR(INDEX(EB[],MATCH("TJ#" &amp; P23 &amp; "#" &amp; A23 &amp; "#CZ",EB[key],0),Emisní_faktory!$B$2),0)</f>
        <v>0</v>
      </c>
      <c r="R23" s="9">
        <f>IFERROR(INDEX(EB[],MATCH("TJ#" &amp; INDEX(Indicators[indic_nrg],MATCH($A23 &amp; "#" &amp; $Q$3 &amp; "#" &amp; R$5,Indicators[Key],0)) &amp; "#" &amp; "6000" &amp; "#CZ",EB[key],0),Emisní_faktory!$B$2),0)</f>
        <v>0</v>
      </c>
      <c r="S23" s="9">
        <f>IFERROR(INDEX(EB[],MATCH("TJ#" &amp; INDEX(Indicators[indic_nrg],MATCH($B23 &amp; "#" &amp; $Q$3 &amp; "#" &amp; S$5,Indicators[Key],0)) &amp; "#" &amp; "5200" &amp; "#CZ",EB[key],0),Emisní_faktory!$B$2),0)</f>
        <v>0</v>
      </c>
      <c r="U23" s="11">
        <f t="shared" si="0"/>
        <v>0</v>
      </c>
      <c r="V23" s="11">
        <f t="shared" si="1"/>
        <v>0</v>
      </c>
      <c r="W23" s="11"/>
      <c r="Y23" s="11">
        <f t="shared" si="13"/>
        <v>0</v>
      </c>
      <c r="Z23" s="11">
        <f t="shared" si="4"/>
        <v>0</v>
      </c>
      <c r="AA23" s="11">
        <v>0.88</v>
      </c>
      <c r="AC23" s="11">
        <f t="shared" si="17"/>
        <v>0</v>
      </c>
      <c r="AD23" s="11"/>
      <c r="AE23" s="11">
        <f t="shared" si="5"/>
        <v>0</v>
      </c>
      <c r="AG23" s="70">
        <v>1</v>
      </c>
      <c r="AH23" s="70">
        <v>1</v>
      </c>
      <c r="AI23" s="70">
        <v>1</v>
      </c>
    </row>
    <row r="24" spans="1:35" x14ac:dyDescent="0.25">
      <c r="A24" s="102" t="s">
        <v>59</v>
      </c>
      <c r="B24" s="102" t="s">
        <v>59</v>
      </c>
      <c r="C24" s="102" t="s">
        <v>59</v>
      </c>
      <c r="D24" t="str">
        <f t="shared" si="14"/>
        <v>B_101031</v>
      </c>
      <c r="E24" s="8" t="str">
        <f>VLOOKUP(C24,Carriers[],3,FALSE)</f>
        <v>uhelný dehet</v>
      </c>
      <c r="F24" s="9">
        <f>IFERROR(INDEX(EB[],MATCH("TJ#" &amp; D24 &amp; "#" &amp; A24 &amp; "#CZ",EB[key],0),Emisní_faktory!$B$2),0)</f>
        <v>0</v>
      </c>
      <c r="G24" s="9">
        <f>IFERROR(INDEX(EB[],MATCH("TJ#" &amp; INDEX(Indicators[indic_nrg],MATCH($A24 &amp; "#" &amp; $E$3 &amp; "#" &amp; G$5,Indicators[Key],0)) &amp; "#" &amp; "6000" &amp; "#CZ",EB[key],0),Emisní_faktory!$B$2),0)</f>
        <v>0</v>
      </c>
      <c r="H24" s="9">
        <f>IFERROR(INDEX(EB[],MATCH("TJ#" &amp; INDEX(Indicators[indic_nrg],MATCH($B24 &amp; "#" &amp; $E$3 &amp; "#" &amp; H$5,Indicators[Key],0)) &amp; "#" &amp; "5200" &amp; "#CZ",EB[key],0),Emisní_faktory!$B$2),0)</f>
        <v>0</v>
      </c>
      <c r="I24" s="61"/>
      <c r="J24" t="str">
        <f t="shared" si="15"/>
        <v>B_101032</v>
      </c>
      <c r="K24" t="str">
        <f t="shared" si="15"/>
        <v>B_101032</v>
      </c>
      <c r="L24" s="9">
        <f>IFERROR(INDEX(EB[],MATCH("TJ#" &amp; J24 &amp; "#" &amp; A24 &amp; "#CZ",EB[key],0),Emisní_faktory!$B$2),0)</f>
        <v>0</v>
      </c>
      <c r="M24" s="9">
        <f>IFERROR(INDEX(EB[],MATCH("TJ#" &amp; INDEX(Indicators[indic_nrg],MATCH($A24 &amp; "#" &amp; $L$3 &amp; "#" &amp; M$5,Indicators[Key],0)) &amp; "#" &amp; "6000" &amp; "#CZ",EB[key],0),Emisní_faktory!$B$2),0)</f>
        <v>0</v>
      </c>
      <c r="N24" s="9">
        <f>IFERROR(INDEX(EB[],MATCH("TJ#" &amp; INDEX(Indicators[indic_nrg],MATCH($B24 &amp; "#" &amp; $L$3 &amp; "#" &amp; N$5,Indicators[Key],0)) &amp; "#" &amp; "5200" &amp; "#CZ",EB[key],0),Emisní_faktory!$B$2),0)</f>
        <v>0</v>
      </c>
      <c r="O24" s="61"/>
      <c r="P24" t="str">
        <f t="shared" si="16"/>
        <v>B_101038</v>
      </c>
      <c r="Q24" s="9">
        <f>IFERROR(INDEX(EB[],MATCH("TJ#" &amp; P24 &amp; "#" &amp; A24 &amp; "#CZ",EB[key],0),Emisní_faktory!$B$2),0)</f>
        <v>38</v>
      </c>
      <c r="R24" s="9">
        <f>IFERROR(INDEX(EB[],MATCH("TJ#" &amp; INDEX(Indicators[indic_nrg],MATCH($A24 &amp; "#" &amp; $Q$3 &amp; "#" &amp; R$5,Indicators[Key],0)) &amp; "#" &amp; "6000" &amp; "#CZ",EB[key],0),Emisní_faktory!$B$2),0)</f>
        <v>0</v>
      </c>
      <c r="S24" s="9">
        <f>IFERROR(INDEX(EB[],MATCH("TJ#" &amp; INDEX(Indicators[indic_nrg],MATCH($B24 &amp; "#" &amp; $Q$3 &amp; "#" &amp; S$5,Indicators[Key],0)) &amp; "#" &amp; "5200" &amp; "#CZ",EB[key],0),Emisní_faktory!$B$2),0)</f>
        <v>19</v>
      </c>
      <c r="U24" s="11">
        <f t="shared" si="0"/>
        <v>0</v>
      </c>
      <c r="V24" s="11">
        <f t="shared" si="1"/>
        <v>0</v>
      </c>
      <c r="W24" s="11"/>
      <c r="Y24" s="11">
        <f t="shared" si="13"/>
        <v>0</v>
      </c>
      <c r="Z24" s="11">
        <f t="shared" si="4"/>
        <v>0</v>
      </c>
      <c r="AA24" s="11">
        <v>0.85</v>
      </c>
      <c r="AC24" s="11">
        <f t="shared" si="17"/>
        <v>0.5</v>
      </c>
      <c r="AD24" s="11"/>
      <c r="AE24" s="11">
        <f t="shared" si="5"/>
        <v>0.5</v>
      </c>
      <c r="AG24" s="70">
        <v>1</v>
      </c>
      <c r="AH24" s="70">
        <v>1</v>
      </c>
      <c r="AI24" s="70">
        <v>1</v>
      </c>
    </row>
    <row r="25" spans="1:35" x14ac:dyDescent="0.25">
      <c r="A25" s="102" t="s">
        <v>65</v>
      </c>
      <c r="B25" s="102" t="s">
        <v>65</v>
      </c>
      <c r="C25" s="102" t="s">
        <v>65</v>
      </c>
      <c r="D25" t="str">
        <f t="shared" si="14"/>
        <v>B_101031</v>
      </c>
      <c r="E25" s="8" t="str">
        <f>VLOOKUP(C25,Carriers[],3,FALSE)</f>
        <v>hnědouhelné brikety</v>
      </c>
      <c r="F25" s="9">
        <f>IFERROR(INDEX(EB[],MATCH("TJ#" &amp; D25 &amp; "#" &amp; A25 &amp; "#CZ",EB[key],0),Emisní_faktory!$B$2),0)</f>
        <v>0</v>
      </c>
      <c r="G25" s="9">
        <f>IFERROR(INDEX(EB[],MATCH("TJ#" &amp; INDEX(Indicators[indic_nrg],MATCH($A25 &amp; "#" &amp; $E$3 &amp; "#" &amp; G$5,Indicators[Key],0)) &amp; "#" &amp; "6000" &amp; "#CZ",EB[key],0),Emisní_faktory!$B$2),0)</f>
        <v>0</v>
      </c>
      <c r="H25" s="9">
        <f>IFERROR(INDEX(EB[],MATCH("TJ#" &amp; INDEX(Indicators[indic_nrg],MATCH($B25 &amp; "#" &amp; $E$3 &amp; "#" &amp; H$5,Indicators[Key],0)) &amp; "#" &amp; "5200" &amp; "#CZ",EB[key],0),Emisní_faktory!$B$2),0)</f>
        <v>0</v>
      </c>
      <c r="I25" s="61"/>
      <c r="J25" t="str">
        <f t="shared" si="15"/>
        <v>B_101032</v>
      </c>
      <c r="K25" t="str">
        <f t="shared" si="15"/>
        <v>B_101032</v>
      </c>
      <c r="L25" s="9">
        <f>IFERROR(INDEX(EB[],MATCH("TJ#" &amp; J25 &amp; "#" &amp; A25 &amp; "#CZ",EB[key],0),Emisní_faktory!$B$2),0)</f>
        <v>0</v>
      </c>
      <c r="M25" s="9">
        <f>IFERROR(INDEX(EB[],MATCH("TJ#" &amp; INDEX(Indicators[indic_nrg],MATCH($A25 &amp; "#" &amp; $L$3 &amp; "#" &amp; M$5,Indicators[Key],0)) &amp; "#" &amp; "6000" &amp; "#CZ",EB[key],0),Emisní_faktory!$B$2),0)</f>
        <v>0</v>
      </c>
      <c r="N25" s="9">
        <f>IFERROR(INDEX(EB[],MATCH("TJ#" &amp; INDEX(Indicators[indic_nrg],MATCH($B25 &amp; "#" &amp; $L$3 &amp; "#" &amp; N$5,Indicators[Key],0)) &amp; "#" &amp; "5200" &amp; "#CZ",EB[key],0),Emisní_faktory!$B$2),0)</f>
        <v>0</v>
      </c>
      <c r="O25" s="61"/>
      <c r="P25" t="str">
        <f t="shared" si="16"/>
        <v>B_101038</v>
      </c>
      <c r="Q25" s="9">
        <f>IFERROR(INDEX(EB[],MATCH("TJ#" &amp; P25 &amp; "#" &amp; A25 &amp; "#CZ",EB[key],0),Emisní_faktory!$B$2),0)</f>
        <v>0</v>
      </c>
      <c r="R25" s="9">
        <f>IFERROR(INDEX(EB[],MATCH("TJ#" &amp; INDEX(Indicators[indic_nrg],MATCH($A25 &amp; "#" &amp; $Q$3 &amp; "#" &amp; R$5,Indicators[Key],0)) &amp; "#" &amp; "6000" &amp; "#CZ",EB[key],0),Emisní_faktory!$B$2),0)</f>
        <v>0</v>
      </c>
      <c r="S25" s="9">
        <f>IFERROR(INDEX(EB[],MATCH("TJ#" &amp; INDEX(Indicators[indic_nrg],MATCH($B25 &amp; "#" &amp; $Q$3 &amp; "#" &amp; S$5,Indicators[Key],0)) &amp; "#" &amp; "5200" &amp; "#CZ",EB[key],0),Emisní_faktory!$B$2),0)</f>
        <v>1</v>
      </c>
      <c r="U25" s="11">
        <f t="shared" si="0"/>
        <v>0</v>
      </c>
      <c r="V25" s="11">
        <f t="shared" si="1"/>
        <v>0</v>
      </c>
      <c r="W25" s="11"/>
      <c r="Y25" s="11">
        <f t="shared" si="13"/>
        <v>0</v>
      </c>
      <c r="Z25" s="11">
        <f t="shared" si="4"/>
        <v>0</v>
      </c>
      <c r="AA25" s="11">
        <v>0.85</v>
      </c>
      <c r="AC25" s="11">
        <f t="shared" si="17"/>
        <v>0</v>
      </c>
      <c r="AD25" s="11"/>
      <c r="AE25" s="11">
        <f t="shared" si="5"/>
        <v>0</v>
      </c>
      <c r="AG25" s="70">
        <v>1</v>
      </c>
      <c r="AH25" s="70">
        <v>1</v>
      </c>
      <c r="AI25" s="70">
        <v>1</v>
      </c>
    </row>
    <row r="26" spans="1:35" x14ac:dyDescent="0.25">
      <c r="A26" s="102" t="s">
        <v>93</v>
      </c>
      <c r="B26" s="102" t="s">
        <v>93</v>
      </c>
      <c r="C26" s="102" t="s">
        <v>93</v>
      </c>
      <c r="D26" t="str">
        <f t="shared" si="14"/>
        <v>B_101031</v>
      </c>
      <c r="E26" s="8" t="str">
        <f>VLOOKUP(C26,Carriers[],3,FALSE)</f>
        <v>svítiplyn</v>
      </c>
      <c r="F26" s="9">
        <f>IFERROR(INDEX(EB[],MATCH("TJ#" &amp; D26 &amp; "#" &amp; A26 &amp; "#CZ",EB[key],0),Emisní_faktory!$B$2),0)</f>
        <v>0</v>
      </c>
      <c r="G26" s="9">
        <f>IFERROR(INDEX(EB[],MATCH("TJ#" &amp; INDEX(Indicators[indic_nrg],MATCH($A26 &amp; "#" &amp; $E$3 &amp; "#" &amp; G$5,Indicators[Key],0)) &amp; "#" &amp; "6000" &amp; "#CZ",EB[key],0),Emisní_faktory!$B$2),0)</f>
        <v>0</v>
      </c>
      <c r="H26" s="9">
        <f>IFERROR(INDEX(EB[],MATCH("TJ#" &amp; INDEX(Indicators[indic_nrg],MATCH($B26 &amp; "#" &amp; $E$3 &amp; "#" &amp; H$5,Indicators[Key],0)) &amp; "#" &amp; "5200" &amp; "#CZ",EB[key],0),Emisní_faktory!$B$2),0)</f>
        <v>0</v>
      </c>
      <c r="I26" s="61"/>
      <c r="J26" t="str">
        <f t="shared" si="15"/>
        <v>B_101032</v>
      </c>
      <c r="K26" t="str">
        <f t="shared" si="15"/>
        <v>B_101032</v>
      </c>
      <c r="L26" s="9">
        <f>IFERROR(INDEX(EB[],MATCH("TJ#" &amp; J26 &amp; "#" &amp; A26 &amp; "#CZ",EB[key],0),Emisní_faktory!$B$2),0)</f>
        <v>0</v>
      </c>
      <c r="M26" s="9">
        <f>IFERROR(INDEX(EB[],MATCH("TJ#" &amp; INDEX(Indicators[indic_nrg],MATCH($A26 &amp; "#" &amp; $L$3 &amp; "#" &amp; M$5,Indicators[Key],0)) &amp; "#" &amp; "6000" &amp; "#CZ",EB[key],0),Emisní_faktory!$B$2),0)</f>
        <v>0</v>
      </c>
      <c r="N26" s="9">
        <f>IFERROR(INDEX(EB[],MATCH("TJ#" &amp; INDEX(Indicators[indic_nrg],MATCH($B26 &amp; "#" &amp; $L$3 &amp; "#" &amp; N$5,Indicators[Key],0)) &amp; "#" &amp; "5200" &amp; "#CZ",EB[key],0),Emisní_faktory!$B$2),0)</f>
        <v>0</v>
      </c>
      <c r="O26" s="61"/>
      <c r="P26" t="str">
        <f t="shared" si="16"/>
        <v>B_101038</v>
      </c>
      <c r="Q26" s="9">
        <f>IFERROR(INDEX(EB[],MATCH("TJ#" &amp; P26 &amp; "#" &amp; A26 &amp; "#CZ",EB[key],0),Emisní_faktory!$B$2),0)</f>
        <v>0</v>
      </c>
      <c r="R26" s="9">
        <f>IFERROR(INDEX(EB[],MATCH("TJ#" &amp; INDEX(Indicators[indic_nrg],MATCH($A26 &amp; "#" &amp; $Q$3 &amp; "#" &amp; R$5,Indicators[Key],0)) &amp; "#" &amp; "6000" &amp; "#CZ",EB[key],0),Emisní_faktory!$B$2),0)</f>
        <v>0</v>
      </c>
      <c r="S26" s="9">
        <f>IFERROR(INDEX(EB[],MATCH("TJ#" &amp; INDEX(Indicators[indic_nrg],MATCH($B26 &amp; "#" &amp; $Q$3 &amp; "#" &amp; S$5,Indicators[Key],0)) &amp; "#" &amp; "5200" &amp; "#CZ",EB[key],0),Emisní_faktory!$B$2),0)</f>
        <v>0</v>
      </c>
      <c r="U26" s="11">
        <f t="shared" si="0"/>
        <v>0</v>
      </c>
      <c r="V26" s="11">
        <f t="shared" si="1"/>
        <v>0</v>
      </c>
      <c r="W26" s="11"/>
      <c r="Y26" s="11">
        <f t="shared" si="13"/>
        <v>0</v>
      </c>
      <c r="Z26" s="11">
        <f t="shared" si="4"/>
        <v>0</v>
      </c>
      <c r="AA26" s="11">
        <v>0.95</v>
      </c>
      <c r="AC26" s="11">
        <f t="shared" si="17"/>
        <v>0</v>
      </c>
      <c r="AD26" s="11"/>
      <c r="AE26" s="11">
        <f t="shared" si="5"/>
        <v>0</v>
      </c>
      <c r="AG26" s="70">
        <v>1</v>
      </c>
      <c r="AH26" s="70">
        <v>1</v>
      </c>
      <c r="AI26" s="70">
        <v>1</v>
      </c>
    </row>
    <row r="27" spans="1:35" x14ac:dyDescent="0.25">
      <c r="A27" s="102" t="s">
        <v>89</v>
      </c>
      <c r="B27" s="102" t="s">
        <v>89</v>
      </c>
      <c r="C27" s="102" t="s">
        <v>89</v>
      </c>
      <c r="D27" t="str">
        <f t="shared" si="14"/>
        <v>B_101031</v>
      </c>
      <c r="E27" s="8" t="str">
        <f>VLOOKUP(C27,Carriers[],3,FALSE)</f>
        <v>koksárenský plyn</v>
      </c>
      <c r="F27" s="9">
        <f>IFERROR(INDEX(EB[],MATCH("TJ#" &amp; D27 &amp; "#" &amp; A27 &amp; "#CZ",EB[key],0),Emisní_faktory!$B$2),0)</f>
        <v>0</v>
      </c>
      <c r="G27" s="9">
        <f>IFERROR(INDEX(EB[],MATCH("TJ#" &amp; INDEX(Indicators[indic_nrg],MATCH($A27 &amp; "#" &amp; $E$3 &amp; "#" &amp; G$5,Indicators[Key],0)) &amp; "#" &amp; "6000" &amp; "#CZ",EB[key],0),Emisní_faktory!$B$2),0)</f>
        <v>0</v>
      </c>
      <c r="H27" s="9">
        <f>IFERROR(INDEX(EB[],MATCH("TJ#" &amp; INDEX(Indicators[indic_nrg],MATCH($B27 &amp; "#" &amp; $E$3 &amp; "#" &amp; H$5,Indicators[Key],0)) &amp; "#" &amp; "5200" &amp; "#CZ",EB[key],0),Emisní_faktory!$B$2),0)</f>
        <v>0</v>
      </c>
      <c r="I27" s="61"/>
      <c r="J27" t="str">
        <f t="shared" si="15"/>
        <v>B_101032</v>
      </c>
      <c r="K27" t="str">
        <f t="shared" si="15"/>
        <v>B_101032</v>
      </c>
      <c r="L27" s="9">
        <f>IFERROR(INDEX(EB[],MATCH("TJ#" &amp; J27 &amp; "#" &amp; A27 &amp; "#CZ",EB[key],0),Emisní_faktory!$B$2),0)</f>
        <v>4750</v>
      </c>
      <c r="M27" s="9">
        <f>IFERROR(INDEX(EB[],MATCH("TJ#" &amp; INDEX(Indicators[indic_nrg],MATCH($A27 &amp; "#" &amp; $L$3 &amp; "#" &amp; M$5,Indicators[Key],0)) &amp; "#" &amp; "6000" &amp; "#CZ",EB[key],0),Emisní_faktory!$B$2),0)</f>
        <v>774</v>
      </c>
      <c r="N27" s="9">
        <f>IFERROR(INDEX(EB[],MATCH("TJ#" &amp; INDEX(Indicators[indic_nrg],MATCH($B27 &amp; "#" &amp; $L$3 &amp; "#" &amp; N$5,Indicators[Key],0)) &amp; "#" &amp; "5200" &amp; "#CZ",EB[key],0),Emisní_faktory!$B$2),0)</f>
        <v>2382</v>
      </c>
      <c r="O27" s="61"/>
      <c r="P27" t="str">
        <f t="shared" si="16"/>
        <v>B_101038</v>
      </c>
      <c r="Q27" s="9">
        <f>IFERROR(INDEX(EB[],MATCH("TJ#" &amp; P27 &amp; "#" &amp; A27 &amp; "#CZ",EB[key],0),Emisní_faktory!$B$2),0)</f>
        <v>0</v>
      </c>
      <c r="R27" s="9">
        <f>IFERROR(INDEX(EB[],MATCH("TJ#" &amp; INDEX(Indicators[indic_nrg],MATCH($A27 &amp; "#" &amp; $Q$3 &amp; "#" &amp; R$5,Indicators[Key],0)) &amp; "#" &amp; "6000" &amp; "#CZ",EB[key],0),Emisní_faktory!$B$2),0)</f>
        <v>0</v>
      </c>
      <c r="S27" s="9">
        <f>IFERROR(INDEX(EB[],MATCH("TJ#" &amp; INDEX(Indicators[indic_nrg],MATCH($B27 &amp; "#" &amp; $Q$3 &amp; "#" &amp; S$5,Indicators[Key],0)) &amp; "#" &amp; "5200" &amp; "#CZ",EB[key],0),Emisní_faktory!$B$2),0)</f>
        <v>0</v>
      </c>
      <c r="U27" s="11">
        <f t="shared" si="0"/>
        <v>0</v>
      </c>
      <c r="V27" s="11">
        <f t="shared" si="1"/>
        <v>0</v>
      </c>
      <c r="W27" s="11"/>
      <c r="Y27" s="11">
        <f t="shared" si="13"/>
        <v>0.66442105263157891</v>
      </c>
      <c r="Z27" s="11">
        <f t="shared" si="4"/>
        <v>0.35818913480885312</v>
      </c>
      <c r="AA27" s="11">
        <v>0.92</v>
      </c>
      <c r="AC27" s="11">
        <f t="shared" si="17"/>
        <v>0</v>
      </c>
      <c r="AD27" s="11"/>
      <c r="AE27" s="11">
        <f t="shared" si="5"/>
        <v>0</v>
      </c>
      <c r="AG27" s="70">
        <v>1</v>
      </c>
      <c r="AH27" s="70">
        <v>1</v>
      </c>
      <c r="AI27" s="70">
        <v>1</v>
      </c>
    </row>
    <row r="28" spans="1:35" x14ac:dyDescent="0.25">
      <c r="A28" s="102" t="s">
        <v>91</v>
      </c>
      <c r="B28" s="102" t="s">
        <v>91</v>
      </c>
      <c r="C28" s="102" t="s">
        <v>91</v>
      </c>
      <c r="D28" t="str">
        <f t="shared" si="14"/>
        <v>B_101031</v>
      </c>
      <c r="E28" s="8" t="str">
        <f>VLOOKUP(C28,Carriers[],3,FALSE)</f>
        <v>vysokopecní plyn</v>
      </c>
      <c r="F28" s="9">
        <f>IFERROR(INDEX(EB[],MATCH("TJ#" &amp; D28 &amp; "#" &amp; A28 &amp; "#CZ",EB[key],0),Emisní_faktory!$B$2),0)</f>
        <v>0</v>
      </c>
      <c r="G28" s="9">
        <f>IFERROR(INDEX(EB[],MATCH("TJ#" &amp; INDEX(Indicators[indic_nrg],MATCH($A28 &amp; "#" &amp; $E$3 &amp; "#" &amp; G$5,Indicators[Key],0)) &amp; "#" &amp; "6000" &amp; "#CZ",EB[key],0),Emisní_faktory!$B$2),0)</f>
        <v>0</v>
      </c>
      <c r="H28" s="9">
        <f>IFERROR(INDEX(EB[],MATCH("TJ#" &amp; INDEX(Indicators[indic_nrg],MATCH($B28 &amp; "#" &amp; $E$3 &amp; "#" &amp; H$5,Indicators[Key],0)) &amp; "#" &amp; "5200" &amp; "#CZ",EB[key],0),Emisní_faktory!$B$2),0)</f>
        <v>0</v>
      </c>
      <c r="I28" s="61"/>
      <c r="J28" t="str">
        <f t="shared" si="15"/>
        <v>B_101032</v>
      </c>
      <c r="K28" t="str">
        <f t="shared" si="15"/>
        <v>B_101032</v>
      </c>
      <c r="L28" s="9">
        <f>IFERROR(INDEX(EB[],MATCH("TJ#" &amp; J28 &amp; "#" &amp; A28 &amp; "#CZ",EB[key],0),Emisní_faktory!$B$2),0)</f>
        <v>7840</v>
      </c>
      <c r="M28" s="9">
        <f>IFERROR(INDEX(EB[],MATCH("TJ#" &amp; INDEX(Indicators[indic_nrg],MATCH($A28 &amp; "#" &amp; $L$3 &amp; "#" &amp; M$5,Indicators[Key],0)) &amp; "#" &amp; "6000" &amp; "#CZ",EB[key],0),Emisní_faktory!$B$2),0)</f>
        <v>1451</v>
      </c>
      <c r="N28" s="9">
        <f>IFERROR(INDEX(EB[],MATCH("TJ#" &amp; INDEX(Indicators[indic_nrg],MATCH($B28 &amp; "#" &amp; $L$3 &amp; "#" &amp; N$5,Indicators[Key],0)) &amp; "#" &amp; "5200" &amp; "#CZ",EB[key],0),Emisní_faktory!$B$2),0)</f>
        <v>2986</v>
      </c>
      <c r="O28" s="61"/>
      <c r="P28" t="str">
        <f t="shared" si="16"/>
        <v>B_101038</v>
      </c>
      <c r="Q28" s="9">
        <f>IFERROR(INDEX(EB[],MATCH("TJ#" &amp; P28 &amp; "#" &amp; A28 &amp; "#CZ",EB[key],0),Emisní_faktory!$B$2),0)</f>
        <v>0</v>
      </c>
      <c r="R28" s="9">
        <f>IFERROR(INDEX(EB[],MATCH("TJ#" &amp; INDEX(Indicators[indic_nrg],MATCH($A28 &amp; "#" &amp; $Q$3 &amp; "#" &amp; R$5,Indicators[Key],0)) &amp; "#" &amp; "6000" &amp; "#CZ",EB[key],0),Emisní_faktory!$B$2),0)</f>
        <v>0</v>
      </c>
      <c r="S28" s="9">
        <f>IFERROR(INDEX(EB[],MATCH("TJ#" &amp; INDEX(Indicators[indic_nrg],MATCH($B28 &amp; "#" &amp; $Q$3 &amp; "#" &amp; S$5,Indicators[Key],0)) &amp; "#" &amp; "5200" &amp; "#CZ",EB[key],0),Emisní_faktory!$B$2),0)</f>
        <v>0</v>
      </c>
      <c r="U28" s="11">
        <f t="shared" si="0"/>
        <v>0</v>
      </c>
      <c r="V28" s="11">
        <f t="shared" si="1"/>
        <v>0</v>
      </c>
      <c r="W28" s="11"/>
      <c r="Y28" s="11">
        <f t="shared" si="13"/>
        <v>0.56594387755102038</v>
      </c>
      <c r="Z28" s="11">
        <f t="shared" si="4"/>
        <v>0.32085995085995084</v>
      </c>
      <c r="AA28" s="11">
        <v>0.9</v>
      </c>
      <c r="AC28" s="11">
        <f t="shared" si="17"/>
        <v>0</v>
      </c>
      <c r="AD28" s="11"/>
      <c r="AE28" s="11">
        <f t="shared" si="5"/>
        <v>0</v>
      </c>
      <c r="AG28" s="70">
        <v>1</v>
      </c>
      <c r="AH28" s="70">
        <v>1</v>
      </c>
      <c r="AI28" s="70">
        <v>1</v>
      </c>
    </row>
    <row r="29" spans="1:35" x14ac:dyDescent="0.25">
      <c r="A29" s="102" t="s">
        <v>95</v>
      </c>
      <c r="B29" s="102" t="s">
        <v>95</v>
      </c>
      <c r="C29" s="102" t="s">
        <v>95</v>
      </c>
      <c r="D29" t="str">
        <f t="shared" si="14"/>
        <v>B_101031</v>
      </c>
      <c r="E29" s="8" t="str">
        <f>VLOOKUP(C29,Carriers[],3,FALSE)</f>
        <v>ostatní zachycené plyny</v>
      </c>
      <c r="F29" s="9">
        <f>IFERROR(INDEX(EB[],MATCH("TJ#" &amp; D29 &amp; "#" &amp; A29 &amp; "#CZ",EB[key],0),Emisní_faktory!$B$2),0)</f>
        <v>0</v>
      </c>
      <c r="G29" s="9">
        <f>IFERROR(INDEX(EB[],MATCH("TJ#" &amp; INDEX(Indicators[indic_nrg],MATCH($A29 &amp; "#" &amp; $E$3 &amp; "#" &amp; G$5,Indicators[Key],0)) &amp; "#" &amp; "6000" &amp; "#CZ",EB[key],0),Emisní_faktory!$B$2),0)</f>
        <v>0</v>
      </c>
      <c r="H29" s="9">
        <f>IFERROR(INDEX(EB[],MATCH("TJ#" &amp; INDEX(Indicators[indic_nrg],MATCH($B29 &amp; "#" &amp; $E$3 &amp; "#" &amp; H$5,Indicators[Key],0)) &amp; "#" &amp; "5200" &amp; "#CZ",EB[key],0),Emisní_faktory!$B$2),0)</f>
        <v>0</v>
      </c>
      <c r="I29" s="61"/>
      <c r="J29" t="str">
        <f t="shared" si="15"/>
        <v>B_101032</v>
      </c>
      <c r="K29" t="str">
        <f t="shared" si="15"/>
        <v>B_101032</v>
      </c>
      <c r="L29" s="9">
        <f>IFERROR(INDEX(EB[],MATCH("TJ#" &amp; J29 &amp; "#" &amp; A29 &amp; "#CZ",EB[key],0),Emisní_faktory!$B$2),0)</f>
        <v>523</v>
      </c>
      <c r="M29" s="9">
        <f>IFERROR(INDEX(EB[],MATCH("TJ#" &amp; INDEX(Indicators[indic_nrg],MATCH($A29 &amp; "#" &amp; $L$3 &amp; "#" &amp; M$5,Indicators[Key],0)) &amp; "#" &amp; "6000" &amp; "#CZ",EB[key],0),Emisní_faktory!$B$2),0)</f>
        <v>90</v>
      </c>
      <c r="N29" s="9">
        <f>IFERROR(INDEX(EB[],MATCH("TJ#" &amp; INDEX(Indicators[indic_nrg],MATCH($B29 &amp; "#" &amp; $L$3 &amp; "#" &amp; N$5,Indicators[Key],0)) &amp; "#" &amp; "5200" &amp; "#CZ",EB[key],0),Emisní_faktory!$B$2),0)</f>
        <v>216</v>
      </c>
      <c r="O29" s="61"/>
      <c r="P29" t="str">
        <f t="shared" si="16"/>
        <v>B_101038</v>
      </c>
      <c r="Q29" s="9">
        <f>IFERROR(INDEX(EB[],MATCH("TJ#" &amp; P29 &amp; "#" &amp; A29 &amp; "#CZ",EB[key],0),Emisní_faktory!$B$2),0)</f>
        <v>0</v>
      </c>
      <c r="R29" s="9">
        <f>IFERROR(INDEX(EB[],MATCH("TJ#" &amp; INDEX(Indicators[indic_nrg],MATCH($A29 &amp; "#" &amp; $Q$3 &amp; "#" &amp; R$5,Indicators[Key],0)) &amp; "#" &amp; "6000" &amp; "#CZ",EB[key],0),Emisní_faktory!$B$2),0)</f>
        <v>0</v>
      </c>
      <c r="S29" s="9">
        <f>IFERROR(INDEX(EB[],MATCH("TJ#" &amp; INDEX(Indicators[indic_nrg],MATCH($B29 &amp; "#" &amp; $Q$3 &amp; "#" &amp; S$5,Indicators[Key],0)) &amp; "#" &amp; "5200" &amp; "#CZ",EB[key],0),Emisní_faktory!$B$2),0)</f>
        <v>0</v>
      </c>
      <c r="U29" s="11">
        <f t="shared" si="0"/>
        <v>0</v>
      </c>
      <c r="V29" s="11">
        <f t="shared" si="1"/>
        <v>0</v>
      </c>
      <c r="W29" s="11"/>
      <c r="Y29" s="11">
        <f t="shared" si="13"/>
        <v>0.58508604206500958</v>
      </c>
      <c r="Z29" s="11">
        <f t="shared" si="4"/>
        <v>0.31802120141342755</v>
      </c>
      <c r="AA29" s="11">
        <v>0.9</v>
      </c>
      <c r="AC29" s="11">
        <f t="shared" si="17"/>
        <v>0</v>
      </c>
      <c r="AD29" s="11"/>
      <c r="AE29" s="11">
        <f t="shared" si="5"/>
        <v>0</v>
      </c>
      <c r="AG29" s="70">
        <v>1</v>
      </c>
      <c r="AH29" s="70">
        <v>1</v>
      </c>
      <c r="AI29" s="70">
        <v>1</v>
      </c>
    </row>
    <row r="30" spans="1:35" x14ac:dyDescent="0.25">
      <c r="A30" s="102" t="s">
        <v>71</v>
      </c>
      <c r="B30" s="102" t="s">
        <v>71</v>
      </c>
      <c r="C30" s="102" t="s">
        <v>71</v>
      </c>
      <c r="D30" t="str">
        <f t="shared" si="14"/>
        <v>B_101031</v>
      </c>
      <c r="E30" s="8" t="str">
        <f>VLOOKUP(C30,Carriers[],3,FALSE)</f>
        <v>živičné břidlice a živičné písky</v>
      </c>
      <c r="F30" s="9">
        <f>IFERROR(INDEX(EB[],MATCH("TJ#" &amp; D30 &amp; "#" &amp; A30 &amp; "#CZ",EB[key],0),Emisní_faktory!$B$2),0)</f>
        <v>0</v>
      </c>
      <c r="G30" s="9">
        <f>IFERROR(INDEX(EB[],MATCH("TJ#" &amp; INDEX(Indicators[indic_nrg],MATCH($A30 &amp; "#" &amp; $E$3 &amp; "#" &amp; G$5,Indicators[Key],0)) &amp; "#" &amp; "6000" &amp; "#CZ",EB[key],0),Emisní_faktory!$B$2),0)</f>
        <v>0</v>
      </c>
      <c r="H30" s="9">
        <f>IFERROR(INDEX(EB[],MATCH("TJ#" &amp; INDEX(Indicators[indic_nrg],MATCH($B30 &amp; "#" &amp; $E$3 &amp; "#" &amp; H$5,Indicators[Key],0)) &amp; "#" &amp; "5200" &amp; "#CZ",EB[key],0),Emisní_faktory!$B$2),0)</f>
        <v>0</v>
      </c>
      <c r="I30" s="61"/>
      <c r="J30" t="str">
        <f t="shared" si="15"/>
        <v>B_101032</v>
      </c>
      <c r="K30" t="str">
        <f t="shared" si="15"/>
        <v>B_101032</v>
      </c>
      <c r="L30" s="9">
        <f>IFERROR(INDEX(EB[],MATCH("TJ#" &amp; J30 &amp; "#" &amp; A30 &amp; "#CZ",EB[key],0),Emisní_faktory!$B$2),0)</f>
        <v>0</v>
      </c>
      <c r="M30" s="9">
        <f>IFERROR(INDEX(EB[],MATCH("TJ#" &amp; INDEX(Indicators[indic_nrg],MATCH($A30 &amp; "#" &amp; $L$3 &amp; "#" &amp; M$5,Indicators[Key],0)) &amp; "#" &amp; "6000" &amp; "#CZ",EB[key],0),Emisní_faktory!$B$2),0)</f>
        <v>0</v>
      </c>
      <c r="N30" s="9">
        <f>IFERROR(INDEX(EB[],MATCH("TJ#" &amp; INDEX(Indicators[indic_nrg],MATCH($B30 &amp; "#" &amp; $L$3 &amp; "#" &amp; N$5,Indicators[Key],0)) &amp; "#" &amp; "5200" &amp; "#CZ",EB[key],0),Emisní_faktory!$B$2),0)</f>
        <v>0</v>
      </c>
      <c r="O30" s="61"/>
      <c r="P30" t="str">
        <f t="shared" si="16"/>
        <v>B_101038</v>
      </c>
      <c r="Q30" s="9">
        <f>IFERROR(INDEX(EB[],MATCH("TJ#" &amp; P30 &amp; "#" &amp; A30 &amp; "#CZ",EB[key],0),Emisní_faktory!$B$2),0)</f>
        <v>0</v>
      </c>
      <c r="R30" s="9">
        <f>IFERROR(INDEX(EB[],MATCH("TJ#" &amp; INDEX(Indicators[indic_nrg],MATCH($A30 &amp; "#" &amp; $Q$3 &amp; "#" &amp; R$5,Indicators[Key],0)) &amp; "#" &amp; "6000" &amp; "#CZ",EB[key],0),Emisní_faktory!$B$2),0)</f>
        <v>0</v>
      </c>
      <c r="S30" s="9">
        <f>IFERROR(INDEX(EB[],MATCH("TJ#" &amp; INDEX(Indicators[indic_nrg],MATCH($B30 &amp; "#" &amp; $Q$3 &amp; "#" &amp; S$5,Indicators[Key],0)) &amp; "#" &amp; "5200" &amp; "#CZ",EB[key],0),Emisní_faktory!$B$2),0)</f>
        <v>0</v>
      </c>
      <c r="U30" s="11">
        <f t="shared" si="0"/>
        <v>0</v>
      </c>
      <c r="V30" s="11">
        <f t="shared" si="1"/>
        <v>0</v>
      </c>
      <c r="W30" s="11"/>
      <c r="Y30" s="11">
        <f t="shared" si="13"/>
        <v>0</v>
      </c>
      <c r="Z30" s="11">
        <f t="shared" si="4"/>
        <v>0</v>
      </c>
      <c r="AA30" s="11">
        <v>0.84</v>
      </c>
      <c r="AC30" s="11">
        <f t="shared" si="17"/>
        <v>0</v>
      </c>
      <c r="AD30" s="11"/>
      <c r="AE30" s="11">
        <f t="shared" si="5"/>
        <v>0</v>
      </c>
      <c r="AG30" s="70">
        <v>1</v>
      </c>
      <c r="AH30" s="70">
        <v>1</v>
      </c>
      <c r="AI30" s="70">
        <v>1</v>
      </c>
    </row>
    <row r="31" spans="1:35" x14ac:dyDescent="0.25">
      <c r="A31" s="102" t="s">
        <v>69</v>
      </c>
      <c r="B31" s="102" t="s">
        <v>69</v>
      </c>
      <c r="C31" s="102" t="s">
        <v>69</v>
      </c>
      <c r="D31" t="str">
        <f t="shared" si="14"/>
        <v>B_101031</v>
      </c>
      <c r="E31" s="8" t="str">
        <f>VLOOKUP(C31,Carriers[],3,FALSE)</f>
        <v>rašelinové produkty</v>
      </c>
      <c r="F31" s="9">
        <f>IFERROR(INDEX(EB[],MATCH("TJ#" &amp; D31 &amp; "#" &amp; A31 &amp; "#CZ",EB[key],0),Emisní_faktory!$B$2),0)</f>
        <v>0</v>
      </c>
      <c r="G31" s="9">
        <f>IFERROR(INDEX(EB[],MATCH("TJ#" &amp; INDEX(Indicators[indic_nrg],MATCH($A31 &amp; "#" &amp; $E$3 &amp; "#" &amp; G$5,Indicators[Key],0)) &amp; "#" &amp; "6000" &amp; "#CZ",EB[key],0),Emisní_faktory!$B$2),0)</f>
        <v>0</v>
      </c>
      <c r="H31" s="9">
        <f>IFERROR(INDEX(EB[],MATCH("TJ#" &amp; INDEX(Indicators[indic_nrg],MATCH($B31 &amp; "#" &amp; $E$3 &amp; "#" &amp; H$5,Indicators[Key],0)) &amp; "#" &amp; "5200" &amp; "#CZ",EB[key],0),Emisní_faktory!$B$2),0)</f>
        <v>0</v>
      </c>
      <c r="I31" s="61"/>
      <c r="J31" t="str">
        <f t="shared" si="15"/>
        <v>B_101032</v>
      </c>
      <c r="K31" t="str">
        <f t="shared" si="15"/>
        <v>B_101032</v>
      </c>
      <c r="L31" s="9">
        <f>IFERROR(INDEX(EB[],MATCH("TJ#" &amp; J31 &amp; "#" &amp; A31 &amp; "#CZ",EB[key],0),Emisní_faktory!$B$2),0)</f>
        <v>0</v>
      </c>
      <c r="M31" s="9">
        <f>IFERROR(INDEX(EB[],MATCH("TJ#" &amp; INDEX(Indicators[indic_nrg],MATCH($A31 &amp; "#" &amp; $L$3 &amp; "#" &amp; M$5,Indicators[Key],0)) &amp; "#" &amp; "6000" &amp; "#CZ",EB[key],0),Emisní_faktory!$B$2),0)</f>
        <v>0</v>
      </c>
      <c r="N31" s="9">
        <f>IFERROR(INDEX(EB[],MATCH("TJ#" &amp; INDEX(Indicators[indic_nrg],MATCH($B31 &amp; "#" &amp; $L$3 &amp; "#" &amp; N$5,Indicators[Key],0)) &amp; "#" &amp; "5200" &amp; "#CZ",EB[key],0),Emisní_faktory!$B$2),0)</f>
        <v>0</v>
      </c>
      <c r="O31" s="61"/>
      <c r="P31" t="str">
        <f t="shared" si="16"/>
        <v>B_101038</v>
      </c>
      <c r="Q31" s="9">
        <f>IFERROR(INDEX(EB[],MATCH("TJ#" &amp; P31 &amp; "#" &amp; A31 &amp; "#CZ",EB[key],0),Emisní_faktory!$B$2),0)</f>
        <v>0</v>
      </c>
      <c r="R31" s="9">
        <f>IFERROR(INDEX(EB[],MATCH("TJ#" &amp; INDEX(Indicators[indic_nrg],MATCH($A31 &amp; "#" &amp; $Q$3 &amp; "#" &amp; R$5,Indicators[Key],0)) &amp; "#" &amp; "6000" &amp; "#CZ",EB[key],0),Emisní_faktory!$B$2),0)</f>
        <v>0</v>
      </c>
      <c r="S31" s="9">
        <f>IFERROR(INDEX(EB[],MATCH("TJ#" &amp; INDEX(Indicators[indic_nrg],MATCH($B31 &amp; "#" &amp; $Q$3 &amp; "#" &amp; S$5,Indicators[Key],0)) &amp; "#" &amp; "5200" &amp; "#CZ",EB[key],0),Emisní_faktory!$B$2),0)</f>
        <v>0</v>
      </c>
      <c r="U31" s="11">
        <f t="shared" si="0"/>
        <v>0</v>
      </c>
      <c r="V31" s="11">
        <f t="shared" si="1"/>
        <v>0</v>
      </c>
      <c r="W31" s="11"/>
      <c r="Y31" s="11">
        <f t="shared" si="13"/>
        <v>0</v>
      </c>
      <c r="Z31" s="11">
        <f t="shared" si="4"/>
        <v>0</v>
      </c>
      <c r="AA31" s="11">
        <v>0.9</v>
      </c>
      <c r="AC31" s="11">
        <f t="shared" si="17"/>
        <v>0</v>
      </c>
      <c r="AD31" s="11"/>
      <c r="AE31" s="11">
        <f t="shared" si="5"/>
        <v>0</v>
      </c>
      <c r="AG31" s="70">
        <v>1</v>
      </c>
      <c r="AH31" s="70">
        <v>1</v>
      </c>
      <c r="AI31" s="70">
        <v>1</v>
      </c>
    </row>
    <row r="32" spans="1:35" x14ac:dyDescent="0.25">
      <c r="A32" s="102" t="s">
        <v>1105</v>
      </c>
      <c r="B32" s="102" t="s">
        <v>1105</v>
      </c>
      <c r="C32" s="102" t="s">
        <v>1105</v>
      </c>
      <c r="D32" t="str">
        <f t="shared" si="14"/>
        <v>B_101031</v>
      </c>
      <c r="E32" s="8" t="str">
        <f>VLOOKUP(C32,Carriers[],3,FALSE)</f>
        <v>surová ropa (bez ropných plynů)</v>
      </c>
      <c r="F32" s="9">
        <f>IFERROR(INDEX(EB[],MATCH("TJ#" &amp; D32 &amp; "#" &amp; A32 &amp; "#CZ",EB[key],0),Emisní_faktory!$B$2),0)</f>
        <v>0</v>
      </c>
      <c r="G32" s="9">
        <f>IFERROR(INDEX(EB[],MATCH("TJ#" &amp; INDEX(Indicators[indic_nrg],MATCH($A32 &amp; "#" &amp; $E$3 &amp; "#" &amp; G$5,Indicators[Key],0)) &amp; "#" &amp; "6000" &amp; "#CZ",EB[key],0),Emisní_faktory!$B$2),0)</f>
        <v>0</v>
      </c>
      <c r="H32" s="9">
        <f>IFERROR(INDEX(EB[],MATCH("TJ#" &amp; INDEX(Indicators[indic_nrg],MATCH($B32 &amp; "#" &amp; $E$3 &amp; "#" &amp; H$5,Indicators[Key],0)) &amp; "#" &amp; "5200" &amp; "#CZ",EB[key],0),Emisní_faktory!$B$2),0)</f>
        <v>0</v>
      </c>
      <c r="I32" s="61"/>
      <c r="J32" t="str">
        <f t="shared" si="15"/>
        <v>B_101032</v>
      </c>
      <c r="K32" t="str">
        <f t="shared" si="15"/>
        <v>B_101032</v>
      </c>
      <c r="L32" s="9">
        <f>IFERROR(INDEX(EB[],MATCH("TJ#" &amp; J32 &amp; "#" &amp; A32 &amp; "#CZ",EB[key],0),Emisní_faktory!$B$2),0)</f>
        <v>0</v>
      </c>
      <c r="M32" s="9">
        <f>IFERROR(INDEX(EB[],MATCH("TJ#" &amp; INDEX(Indicators[indic_nrg],MATCH($A32 &amp; "#" &amp; $L$3 &amp; "#" &amp; M$5,Indicators[Key],0)) &amp; "#" &amp; "6000" &amp; "#CZ",EB[key],0),Emisní_faktory!$B$2),0)</f>
        <v>0</v>
      </c>
      <c r="N32" s="9">
        <f>IFERROR(INDEX(EB[],MATCH("TJ#" &amp; INDEX(Indicators[indic_nrg],MATCH($B32 &amp; "#" &amp; $L$3 &amp; "#" &amp; N$5,Indicators[Key],0)) &amp; "#" &amp; "5200" &amp; "#CZ",EB[key],0),Emisní_faktory!$B$2),0)</f>
        <v>0</v>
      </c>
      <c r="O32" s="61"/>
      <c r="P32" t="str">
        <f t="shared" si="16"/>
        <v>B_101038</v>
      </c>
      <c r="Q32" s="9">
        <f>IFERROR(INDEX(EB[],MATCH("TJ#" &amp; P32 &amp; "#" &amp; A32 &amp; "#CZ",EB[key],0),Emisní_faktory!$B$2),0)</f>
        <v>0</v>
      </c>
      <c r="R32" s="9">
        <f>IFERROR(INDEX(EB[],MATCH("TJ#" &amp; INDEX(Indicators[indic_nrg],MATCH($A32 &amp; "#" &amp; $Q$3 &amp; "#" &amp; R$5,Indicators[Key],0)) &amp; "#" &amp; "6000" &amp; "#CZ",EB[key],0),Emisní_faktory!$B$2),0)</f>
        <v>0</v>
      </c>
      <c r="S32" s="9">
        <f>IFERROR(INDEX(EB[],MATCH("TJ#" &amp; INDEX(Indicators[indic_nrg],MATCH($B32 &amp; "#" &amp; $Q$3 &amp; "#" &amp; S$5,Indicators[Key],0)) &amp; "#" &amp; "5200" &amp; "#CZ",EB[key],0),Emisní_faktory!$B$2),0)</f>
        <v>0</v>
      </c>
      <c r="U32" s="11">
        <f t="shared" si="0"/>
        <v>0</v>
      </c>
      <c r="V32" s="11">
        <f t="shared" si="1"/>
        <v>0</v>
      </c>
      <c r="W32" s="11"/>
      <c r="Y32" s="11">
        <f t="shared" si="13"/>
        <v>0</v>
      </c>
      <c r="Z32" s="11">
        <f t="shared" si="4"/>
        <v>0</v>
      </c>
      <c r="AA32" s="11">
        <v>0.9</v>
      </c>
      <c r="AC32" s="11">
        <f t="shared" si="17"/>
        <v>0</v>
      </c>
      <c r="AD32" s="11"/>
      <c r="AE32" s="11">
        <f t="shared" si="5"/>
        <v>0</v>
      </c>
      <c r="AG32" s="70">
        <v>1</v>
      </c>
      <c r="AH32" s="70">
        <v>1</v>
      </c>
      <c r="AI32" s="70">
        <v>1</v>
      </c>
    </row>
    <row r="33" spans="1:35" x14ac:dyDescent="0.25">
      <c r="A33" s="102" t="s">
        <v>1131</v>
      </c>
      <c r="B33" s="102" t="s">
        <v>1131</v>
      </c>
      <c r="C33" s="102" t="s">
        <v>1131</v>
      </c>
      <c r="D33" t="str">
        <f t="shared" si="14"/>
        <v>B_101031</v>
      </c>
      <c r="E33" s="8" t="str">
        <f>VLOOKUP(C33,Carriers[],3,FALSE)</f>
        <v>ropný plyn</v>
      </c>
      <c r="F33" s="9">
        <f>IFERROR(INDEX(EB[],MATCH("TJ#" &amp; D33 &amp; "#" &amp; A33 &amp; "#CZ",EB[key],0),Emisní_faktory!$B$2),0)</f>
        <v>0</v>
      </c>
      <c r="G33" s="9">
        <f>IFERROR(INDEX(EB[],MATCH("TJ#" &amp; INDEX(Indicators[indic_nrg],MATCH($A33 &amp; "#" &amp; $E$3 &amp; "#" &amp; G$5,Indicators[Key],0)) &amp; "#" &amp; "6000" &amp; "#CZ",EB[key],0),Emisní_faktory!$B$2),0)</f>
        <v>0</v>
      </c>
      <c r="H33" s="9">
        <f>IFERROR(INDEX(EB[],MATCH("TJ#" &amp; INDEX(Indicators[indic_nrg],MATCH($B33 &amp; "#" &amp; $E$3 &amp; "#" &amp; H$5,Indicators[Key],0)) &amp; "#" &amp; "5200" &amp; "#CZ",EB[key],0),Emisní_faktory!$B$2),0)</f>
        <v>0</v>
      </c>
      <c r="J33" t="str">
        <f t="shared" si="15"/>
        <v>B_101032</v>
      </c>
      <c r="K33" t="str">
        <f t="shared" si="15"/>
        <v>B_101032</v>
      </c>
      <c r="L33" s="9">
        <f>IFERROR(INDEX(EB[],MATCH("TJ#" &amp; J33 &amp; "#" &amp; A33 &amp; "#CZ",EB[key],0),Emisní_faktory!$B$2),0)</f>
        <v>0</v>
      </c>
      <c r="M33" s="9">
        <f>IFERROR(INDEX(EB[],MATCH("TJ#" &amp; INDEX(Indicators[indic_nrg],MATCH($A33 &amp; "#" &amp; $L$3 &amp; "#" &amp; M$5,Indicators[Key],0)) &amp; "#" &amp; "6000" &amp; "#CZ",EB[key],0),Emisní_faktory!$B$2),0)</f>
        <v>0</v>
      </c>
      <c r="N33" s="9">
        <f>IFERROR(INDEX(EB[],MATCH("TJ#" &amp; INDEX(Indicators[indic_nrg],MATCH($B33 &amp; "#" &amp; $L$3 &amp; "#" &amp; N$5,Indicators[Key],0)) &amp; "#" &amp; "5200" &amp; "#CZ",EB[key],0),Emisní_faktory!$B$2),0)</f>
        <v>0</v>
      </c>
      <c r="P33" t="str">
        <f t="shared" si="16"/>
        <v>B_101038</v>
      </c>
      <c r="Q33" s="9">
        <f>IFERROR(INDEX(EB[],MATCH("TJ#" &amp; P33 &amp; "#" &amp; A33 &amp; "#CZ",EB[key],0),Emisní_faktory!$B$2),0)</f>
        <v>0</v>
      </c>
      <c r="R33" s="9">
        <f>IFERROR(INDEX(EB[],MATCH("TJ#" &amp; INDEX(Indicators[indic_nrg],MATCH($A33 &amp; "#" &amp; $Q$3 &amp; "#" &amp; R$5,Indicators[Key],0)) &amp; "#" &amp; "6000" &amp; "#CZ",EB[key],0),Emisní_faktory!$B$2),0)</f>
        <v>0</v>
      </c>
      <c r="S33" s="9">
        <f>IFERROR(INDEX(EB[],MATCH("TJ#" &amp; INDEX(Indicators[indic_nrg],MATCH($B33 &amp; "#" &amp; $Q$3 &amp; "#" &amp; S$5,Indicators[Key],0)) &amp; "#" &amp; "5200" &amp; "#CZ",EB[key],0),Emisní_faktory!$B$2),0)</f>
        <v>0</v>
      </c>
      <c r="U33" s="11">
        <f t="shared" si="0"/>
        <v>0</v>
      </c>
      <c r="V33" s="11">
        <f t="shared" si="1"/>
        <v>0</v>
      </c>
      <c r="W33" s="11"/>
      <c r="Y33" s="11">
        <f t="shared" si="13"/>
        <v>0</v>
      </c>
      <c r="Z33" s="11">
        <f t="shared" si="4"/>
        <v>0</v>
      </c>
      <c r="AA33" s="11">
        <v>0.9</v>
      </c>
      <c r="AC33" s="11">
        <f t="shared" si="17"/>
        <v>0</v>
      </c>
      <c r="AD33" s="11"/>
      <c r="AE33" s="11">
        <f t="shared" si="5"/>
        <v>0</v>
      </c>
      <c r="AG33" s="70">
        <v>1</v>
      </c>
      <c r="AH33" s="70">
        <v>1</v>
      </c>
      <c r="AI33" s="70">
        <v>1</v>
      </c>
    </row>
    <row r="34" spans="1:35" x14ac:dyDescent="0.25">
      <c r="A34" s="102" t="s">
        <v>1161</v>
      </c>
      <c r="B34" s="102" t="s">
        <v>1161</v>
      </c>
      <c r="C34" s="102" t="s">
        <v>1161</v>
      </c>
      <c r="D34" t="str">
        <f t="shared" si="14"/>
        <v>B_101031</v>
      </c>
      <c r="E34" s="8" t="str">
        <f>VLOOKUP(C34,Carriers[],3,FALSE)</f>
        <v>rafinérský plyn</v>
      </c>
      <c r="F34" s="9">
        <f>IFERROR(INDEX(EB[],MATCH("TJ#" &amp; D34 &amp; "#" &amp; A34 &amp; "#CZ",EB[key],0),Emisní_faktory!$B$2),0)</f>
        <v>0</v>
      </c>
      <c r="G34" s="9">
        <f>IFERROR(INDEX(EB[],MATCH("TJ#" &amp; INDEX(Indicators[indic_nrg],MATCH($A34 &amp; "#" &amp; $E$3 &amp; "#" &amp; G$5,Indicators[Key],0)) &amp; "#" &amp; "6000" &amp; "#CZ",EB[key],0),Emisní_faktory!$B$2),0)</f>
        <v>0</v>
      </c>
      <c r="H34" s="9">
        <f>IFERROR(INDEX(EB[],MATCH("TJ#" &amp; INDEX(Indicators[indic_nrg],MATCH($B34 &amp; "#" &amp; $E$3 &amp; "#" &amp; H$5,Indicators[Key],0)) &amp; "#" &amp; "5200" &amp; "#CZ",EB[key],0),Emisní_faktory!$B$2),0)</f>
        <v>0</v>
      </c>
      <c r="J34" t="str">
        <f t="shared" si="15"/>
        <v>B_101032</v>
      </c>
      <c r="K34" t="str">
        <f t="shared" si="15"/>
        <v>B_101032</v>
      </c>
      <c r="L34" s="9">
        <f>IFERROR(INDEX(EB[],MATCH("TJ#" &amp; J34 &amp; "#" &amp; A34 &amp; "#CZ",EB[key],0),Emisní_faktory!$B$2),0)</f>
        <v>690</v>
      </c>
      <c r="M34" s="9">
        <f>IFERROR(INDEX(EB[],MATCH("TJ#" &amp; INDEX(Indicators[indic_nrg],MATCH($A34 &amp; "#" &amp; $L$3 &amp; "#" &amp; M$5,Indicators[Key],0)) &amp; "#" &amp; "6000" &amp; "#CZ",EB[key],0),Emisní_faktory!$B$2),0)</f>
        <v>112</v>
      </c>
      <c r="N34" s="9">
        <f>IFERROR(INDEX(EB[],MATCH("TJ#" &amp; INDEX(Indicators[indic_nrg],MATCH($B34 &amp; "#" &amp; $L$3 &amp; "#" &amp; N$5,Indicators[Key],0)) &amp; "#" &amp; "5200" &amp; "#CZ",EB[key],0),Emisní_faktory!$B$2),0)</f>
        <v>431</v>
      </c>
      <c r="P34" t="str">
        <f t="shared" si="16"/>
        <v>B_101038</v>
      </c>
      <c r="Q34" s="9">
        <f>IFERROR(INDEX(EB[],MATCH("TJ#" &amp; P34 &amp; "#" &amp; A34 &amp; "#CZ",EB[key],0),Emisní_faktory!$B$2),0)</f>
        <v>0</v>
      </c>
      <c r="R34" s="9">
        <f>IFERROR(INDEX(EB[],MATCH("TJ#" &amp; INDEX(Indicators[indic_nrg],MATCH($A34 &amp; "#" &amp; $Q$3 &amp; "#" &amp; R$5,Indicators[Key],0)) &amp; "#" &amp; "6000" &amp; "#CZ",EB[key],0),Emisní_faktory!$B$2),0)</f>
        <v>0</v>
      </c>
      <c r="S34" s="9">
        <f>IFERROR(INDEX(EB[],MATCH("TJ#" &amp; INDEX(Indicators[indic_nrg],MATCH($B34 &amp; "#" &amp; $Q$3 &amp; "#" &amp; S$5,Indicators[Key],0)) &amp; "#" &amp; "5200" &amp; "#CZ",EB[key],0),Emisní_faktory!$B$2),0)</f>
        <v>0</v>
      </c>
      <c r="U34" s="11">
        <f t="shared" si="0"/>
        <v>0</v>
      </c>
      <c r="V34" s="11">
        <f t="shared" si="1"/>
        <v>0</v>
      </c>
      <c r="W34" s="11"/>
      <c r="Y34" s="11">
        <f t="shared" si="13"/>
        <v>0.78695652173913044</v>
      </c>
      <c r="Z34" s="11">
        <f t="shared" si="4"/>
        <v>0.53052631578947362</v>
      </c>
      <c r="AA34" s="11">
        <v>0.9</v>
      </c>
      <c r="AC34" s="11">
        <f t="shared" si="17"/>
        <v>0</v>
      </c>
      <c r="AD34" s="11"/>
      <c r="AE34" s="11">
        <f t="shared" si="5"/>
        <v>0</v>
      </c>
      <c r="AG34" s="70">
        <v>1</v>
      </c>
      <c r="AH34" s="70">
        <v>1</v>
      </c>
      <c r="AI34" s="70">
        <v>1</v>
      </c>
    </row>
    <row r="35" spans="1:35" x14ac:dyDescent="0.25">
      <c r="A35" s="102" t="s">
        <v>77</v>
      </c>
      <c r="B35" s="102" t="s">
        <v>77</v>
      </c>
      <c r="C35" s="102" t="s">
        <v>77</v>
      </c>
      <c r="D35" t="str">
        <f t="shared" si="14"/>
        <v>B_101031</v>
      </c>
      <c r="E35" s="8" t="str">
        <f>VLOOKUP(C35,Carriers[],3,FALSE)</f>
        <v>LPG</v>
      </c>
      <c r="F35" s="9">
        <f>IFERROR(INDEX(EB[],MATCH("TJ#" &amp; D35 &amp; "#" &amp; A35 &amp; "#CZ",EB[key],0),Emisní_faktory!$B$2),0)</f>
        <v>0</v>
      </c>
      <c r="G35" s="9">
        <f>IFERROR(INDEX(EB[],MATCH("TJ#" &amp; INDEX(Indicators[indic_nrg],MATCH($A35 &amp; "#" &amp; $E$3 &amp; "#" &amp; G$5,Indicators[Key],0)) &amp; "#" &amp; "6000" &amp; "#CZ",EB[key],0),Emisní_faktory!$B$2),0)</f>
        <v>0</v>
      </c>
      <c r="H35" s="9">
        <f>IFERROR(INDEX(EB[],MATCH("TJ#" &amp; INDEX(Indicators[indic_nrg],MATCH($B35 &amp; "#" &amp; $E$3 &amp; "#" &amp; H$5,Indicators[Key],0)) &amp; "#" &amp; "5200" &amp; "#CZ",EB[key],0),Emisní_faktory!$B$2),0)</f>
        <v>0</v>
      </c>
      <c r="J35" t="str">
        <f t="shared" ref="J35:K51" si="18">$M$3</f>
        <v>B_101032</v>
      </c>
      <c r="K35" t="str">
        <f t="shared" si="18"/>
        <v>B_101032</v>
      </c>
      <c r="L35" s="9">
        <f>IFERROR(INDEX(EB[],MATCH("TJ#" &amp; J35 &amp; "#" &amp; A35 &amp; "#CZ",EB[key],0),Emisní_faktory!$B$2),0)</f>
        <v>307</v>
      </c>
      <c r="M35" s="9">
        <f>IFERROR(INDEX(EB[],MATCH("TJ#" &amp; INDEX(Indicators[indic_nrg],MATCH($A35 &amp; "#" &amp; $L$3 &amp; "#" &amp; M$5,Indicators[Key],0)) &amp; "#" &amp; "6000" &amp; "#CZ",EB[key],0),Emisní_faktory!$B$2),0)</f>
        <v>54</v>
      </c>
      <c r="N35" s="9">
        <f>IFERROR(INDEX(EB[],MATCH("TJ#" &amp; INDEX(Indicators[indic_nrg],MATCH($B35 &amp; "#" &amp; $L$3 &amp; "#" &amp; N$5,Indicators[Key],0)) &amp; "#" &amp; "5200" &amp; "#CZ",EB[key],0),Emisní_faktory!$B$2),0)</f>
        <v>213</v>
      </c>
      <c r="P35" t="str">
        <f t="shared" si="16"/>
        <v>B_101038</v>
      </c>
      <c r="Q35" s="9">
        <f>IFERROR(INDEX(EB[],MATCH("TJ#" &amp; P35 &amp; "#" &amp; A35 &amp; "#CZ",EB[key],0),Emisní_faktory!$B$2),0)</f>
        <v>0</v>
      </c>
      <c r="R35" s="9">
        <f>IFERROR(INDEX(EB[],MATCH("TJ#" &amp; INDEX(Indicators[indic_nrg],MATCH($A35 &amp; "#" &amp; $Q$3 &amp; "#" &amp; R$5,Indicators[Key],0)) &amp; "#" &amp; "6000" &amp; "#CZ",EB[key],0),Emisní_faktory!$B$2),0)</f>
        <v>0</v>
      </c>
      <c r="S35" s="9">
        <f>IFERROR(INDEX(EB[],MATCH("TJ#" &amp; INDEX(Indicators[indic_nrg],MATCH($B35 &amp; "#" &amp; $Q$3 &amp; "#" &amp; S$5,Indicators[Key],0)) &amp; "#" &amp; "5200" &amp; "#CZ",EB[key],0),Emisní_faktory!$B$2),0)</f>
        <v>5</v>
      </c>
      <c r="U35" s="11">
        <f t="shared" si="0"/>
        <v>0</v>
      </c>
      <c r="V35" s="11">
        <f t="shared" si="1"/>
        <v>0</v>
      </c>
      <c r="W35" s="11"/>
      <c r="Y35" s="11">
        <f t="shared" si="13"/>
        <v>0.86970684039087953</v>
      </c>
      <c r="Z35" s="11">
        <f t="shared" si="4"/>
        <v>0.76777251184834117</v>
      </c>
      <c r="AA35" s="11">
        <v>0.9</v>
      </c>
      <c r="AC35" s="11">
        <f t="shared" si="17"/>
        <v>0</v>
      </c>
      <c r="AD35" s="11"/>
      <c r="AE35" s="11">
        <f t="shared" si="5"/>
        <v>0</v>
      </c>
      <c r="AG35" s="70">
        <v>1</v>
      </c>
      <c r="AH35" s="70">
        <v>1</v>
      </c>
      <c r="AI35" s="70">
        <v>1</v>
      </c>
    </row>
    <row r="36" spans="1:35" x14ac:dyDescent="0.25">
      <c r="A36" s="102" t="s">
        <v>1143</v>
      </c>
      <c r="B36" s="102" t="s">
        <v>1143</v>
      </c>
      <c r="C36" s="102" t="s">
        <v>1143</v>
      </c>
      <c r="D36" t="str">
        <f t="shared" si="14"/>
        <v>B_101031</v>
      </c>
      <c r="E36" s="8" t="str">
        <f>VLOOKUP(C36,Carriers[],3,FALSE)</f>
        <v>nafta</v>
      </c>
      <c r="F36" s="9">
        <f>IFERROR(INDEX(EB[],MATCH("TJ#" &amp; D36 &amp; "#" &amp; A36 &amp; "#CZ",EB[key],0),Emisní_faktory!$B$2),0)</f>
        <v>0</v>
      </c>
      <c r="G36" s="9">
        <f>IFERROR(INDEX(EB[],MATCH("TJ#" &amp; INDEX(Indicators[indic_nrg],MATCH($A36 &amp; "#" &amp; $E$3 &amp; "#" &amp; G$5,Indicators[Key],0)) &amp; "#" &amp; "6000" &amp; "#CZ",EB[key],0),Emisní_faktory!$B$2),0)</f>
        <v>0</v>
      </c>
      <c r="H36" s="9">
        <f>IFERROR(INDEX(EB[],MATCH("TJ#" &amp; INDEX(Indicators[indic_nrg],MATCH($B36 &amp; "#" &amp; $E$3 &amp; "#" &amp; H$5,Indicators[Key],0)) &amp; "#" &amp; "5200" &amp; "#CZ",EB[key],0),Emisní_faktory!$B$2),0)</f>
        <v>0</v>
      </c>
      <c r="J36" t="str">
        <f t="shared" si="18"/>
        <v>B_101032</v>
      </c>
      <c r="K36" t="str">
        <f t="shared" si="18"/>
        <v>B_101032</v>
      </c>
      <c r="L36" s="9">
        <f>IFERROR(INDEX(EB[],MATCH("TJ#" &amp; J36 &amp; "#" &amp; A36 &amp; "#CZ",EB[key],0),Emisní_faktory!$B$2),0)</f>
        <v>0</v>
      </c>
      <c r="M36" s="9">
        <f>IFERROR(INDEX(EB[],MATCH("TJ#" &amp; INDEX(Indicators[indic_nrg],MATCH($A36 &amp; "#" &amp; $L$3 &amp; "#" &amp; M$5,Indicators[Key],0)) &amp; "#" &amp; "6000" &amp; "#CZ",EB[key],0),Emisní_faktory!$B$2),0)</f>
        <v>0</v>
      </c>
      <c r="N36" s="9">
        <f>IFERROR(INDEX(EB[],MATCH("TJ#" &amp; INDEX(Indicators[indic_nrg],MATCH($B36 &amp; "#" &amp; $L$3 &amp; "#" &amp; N$5,Indicators[Key],0)) &amp; "#" &amp; "5200" &amp; "#CZ",EB[key],0),Emisní_faktory!$B$2),0)</f>
        <v>0</v>
      </c>
      <c r="P36" t="str">
        <f t="shared" si="16"/>
        <v>B_101038</v>
      </c>
      <c r="Q36" s="9">
        <f>IFERROR(INDEX(EB[],MATCH("TJ#" &amp; P36 &amp; "#" &amp; A36 &amp; "#CZ",EB[key],0),Emisní_faktory!$B$2),0)</f>
        <v>0</v>
      </c>
      <c r="R36" s="9">
        <f>IFERROR(INDEX(EB[],MATCH("TJ#" &amp; INDEX(Indicators[indic_nrg],MATCH($A36 &amp; "#" &amp; $Q$3 &amp; "#" &amp; R$5,Indicators[Key],0)) &amp; "#" &amp; "6000" &amp; "#CZ",EB[key],0),Emisní_faktory!$B$2),0)</f>
        <v>0</v>
      </c>
      <c r="S36" s="9">
        <f>IFERROR(INDEX(EB[],MATCH("TJ#" &amp; INDEX(Indicators[indic_nrg],MATCH($B36 &amp; "#" &amp; $Q$3 &amp; "#" &amp; S$5,Indicators[Key],0)) &amp; "#" &amp; "5200" &amp; "#CZ",EB[key],0),Emisní_faktory!$B$2),0)</f>
        <v>0</v>
      </c>
      <c r="U36" s="11">
        <f t="shared" si="0"/>
        <v>0</v>
      </c>
      <c r="V36" s="11">
        <f t="shared" si="1"/>
        <v>0</v>
      </c>
      <c r="W36" s="11"/>
      <c r="Y36" s="11">
        <f t="shared" si="13"/>
        <v>0</v>
      </c>
      <c r="Z36" s="11">
        <f t="shared" si="4"/>
        <v>0</v>
      </c>
      <c r="AA36" s="11">
        <v>0.9</v>
      </c>
      <c r="AC36" s="11">
        <f t="shared" si="17"/>
        <v>0</v>
      </c>
      <c r="AD36" s="11"/>
      <c r="AE36" s="11">
        <f t="shared" si="5"/>
        <v>0</v>
      </c>
      <c r="AG36" s="70">
        <v>1</v>
      </c>
      <c r="AH36" s="70">
        <v>1</v>
      </c>
      <c r="AI36" s="70">
        <v>1</v>
      </c>
    </row>
    <row r="37" spans="1:35" x14ac:dyDescent="0.25">
      <c r="A37" s="102" t="s">
        <v>1141</v>
      </c>
      <c r="B37" s="102" t="s">
        <v>1141</v>
      </c>
      <c r="C37" s="102" t="s">
        <v>1141</v>
      </c>
      <c r="D37" t="str">
        <f t="shared" si="14"/>
        <v>B_101031</v>
      </c>
      <c r="E37" s="8" t="str">
        <f>VLOOKUP(C37,Carriers[],3,FALSE)</f>
        <v>letecký petrolej typu jet (bez biosložek)</v>
      </c>
      <c r="F37" s="9">
        <f>IFERROR(INDEX(EB[],MATCH("TJ#" &amp; D37 &amp; "#" &amp; A37 &amp; "#CZ",EB[key],0),Emisní_faktory!$B$2),0)</f>
        <v>0</v>
      </c>
      <c r="G37" s="9">
        <f>IFERROR(INDEX(EB[],MATCH("TJ#" &amp; INDEX(Indicators[indic_nrg],MATCH($A37 &amp; "#" &amp; $E$3 &amp; "#" &amp; G$5,Indicators[Key],0)) &amp; "#" &amp; "6000" &amp; "#CZ",EB[key],0),Emisní_faktory!$B$2),0)</f>
        <v>0</v>
      </c>
      <c r="H37" s="9">
        <f>IFERROR(INDEX(EB[],MATCH("TJ#" &amp; INDEX(Indicators[indic_nrg],MATCH($B37 &amp; "#" &amp; $E$3 &amp; "#" &amp; H$5,Indicators[Key],0)) &amp; "#" &amp; "5200" &amp; "#CZ",EB[key],0),Emisní_faktory!$B$2),0)</f>
        <v>0</v>
      </c>
      <c r="J37" t="str">
        <f t="shared" si="18"/>
        <v>B_101032</v>
      </c>
      <c r="K37" t="str">
        <f t="shared" si="18"/>
        <v>B_101032</v>
      </c>
      <c r="L37" s="9">
        <f>IFERROR(INDEX(EB[],MATCH("TJ#" &amp; J37 &amp; "#" &amp; A37 &amp; "#CZ",EB[key],0),Emisní_faktory!$B$2),0)</f>
        <v>0</v>
      </c>
      <c r="M37" s="9">
        <f>IFERROR(INDEX(EB[],MATCH("TJ#" &amp; INDEX(Indicators[indic_nrg],MATCH($A37 &amp; "#" &amp; $L$3 &amp; "#" &amp; M$5,Indicators[Key],0)) &amp; "#" &amp; "6000" &amp; "#CZ",EB[key],0),Emisní_faktory!$B$2),0)</f>
        <v>0</v>
      </c>
      <c r="N37" s="9">
        <f>IFERROR(INDEX(EB[],MATCH("TJ#" &amp; INDEX(Indicators[indic_nrg],MATCH($B37 &amp; "#" &amp; $L$3 &amp; "#" &amp; N$5,Indicators[Key],0)) &amp; "#" &amp; "5200" &amp; "#CZ",EB[key],0),Emisní_faktory!$B$2),0)</f>
        <v>0</v>
      </c>
      <c r="P37" t="str">
        <f t="shared" si="16"/>
        <v>B_101038</v>
      </c>
      <c r="Q37" s="9">
        <f>IFERROR(INDEX(EB[],MATCH("TJ#" &amp; P37 &amp; "#" &amp; A37 &amp; "#CZ",EB[key],0),Emisní_faktory!$B$2),0)</f>
        <v>0</v>
      </c>
      <c r="R37" s="9">
        <f>IFERROR(INDEX(EB[],MATCH("TJ#" &amp; INDEX(Indicators[indic_nrg],MATCH($A37 &amp; "#" &amp; $Q$3 &amp; "#" &amp; R$5,Indicators[Key],0)) &amp; "#" &amp; "6000" &amp; "#CZ",EB[key],0),Emisní_faktory!$B$2),0)</f>
        <v>0</v>
      </c>
      <c r="S37" s="9">
        <f>IFERROR(INDEX(EB[],MATCH("TJ#" &amp; INDEX(Indicators[indic_nrg],MATCH($B37 &amp; "#" &amp; $Q$3 &amp; "#" &amp; S$5,Indicators[Key],0)) &amp; "#" &amp; "5200" &amp; "#CZ",EB[key],0),Emisní_faktory!$B$2),0)</f>
        <v>0</v>
      </c>
      <c r="U37" s="11">
        <f t="shared" si="0"/>
        <v>0</v>
      </c>
      <c r="V37" s="11">
        <f t="shared" si="1"/>
        <v>0</v>
      </c>
      <c r="W37" s="11"/>
      <c r="Y37" s="11">
        <f t="shared" si="13"/>
        <v>0</v>
      </c>
      <c r="Z37" s="11">
        <f t="shared" si="4"/>
        <v>0</v>
      </c>
      <c r="AA37" s="11">
        <v>0.9</v>
      </c>
      <c r="AC37" s="11">
        <f t="shared" si="17"/>
        <v>0</v>
      </c>
      <c r="AD37" s="11"/>
      <c r="AE37" s="11">
        <f t="shared" si="5"/>
        <v>0</v>
      </c>
      <c r="AG37" s="70">
        <v>1</v>
      </c>
      <c r="AH37" s="70">
        <v>1</v>
      </c>
      <c r="AI37" s="70">
        <v>1</v>
      </c>
    </row>
    <row r="38" spans="1:35" x14ac:dyDescent="0.25">
      <c r="A38" s="102" t="s">
        <v>1139</v>
      </c>
      <c r="B38" s="102" t="s">
        <v>1139</v>
      </c>
      <c r="C38" s="102" t="s">
        <v>1139</v>
      </c>
      <c r="D38" t="str">
        <f t="shared" si="14"/>
        <v>B_101031</v>
      </c>
      <c r="E38" s="8" t="str">
        <f>VLOOKUP(C38,Carriers[],3,FALSE)</f>
        <v>ostatní petroleje</v>
      </c>
      <c r="F38" s="9">
        <f>IFERROR(INDEX(EB[],MATCH("TJ#" &amp; D38 &amp; "#" &amp; A38 &amp; "#CZ",EB[key],0),Emisní_faktory!$B$2),0)</f>
        <v>0</v>
      </c>
      <c r="G38" s="9">
        <f>IFERROR(INDEX(EB[],MATCH("TJ#" &amp; INDEX(Indicators[indic_nrg],MATCH($A38 &amp; "#" &amp; $E$3 &amp; "#" &amp; G$5,Indicators[Key],0)) &amp; "#" &amp; "6000" &amp; "#CZ",EB[key],0),Emisní_faktory!$B$2),0)</f>
        <v>0</v>
      </c>
      <c r="H38" s="9">
        <f>IFERROR(INDEX(EB[],MATCH("TJ#" &amp; INDEX(Indicators[indic_nrg],MATCH($B38 &amp; "#" &amp; $E$3 &amp; "#" &amp; H$5,Indicators[Key],0)) &amp; "#" &amp; "5200" &amp; "#CZ",EB[key],0),Emisní_faktory!$B$2),0)</f>
        <v>0</v>
      </c>
      <c r="J38" t="str">
        <f t="shared" si="18"/>
        <v>B_101032</v>
      </c>
      <c r="K38" t="str">
        <f t="shared" si="18"/>
        <v>B_101032</v>
      </c>
      <c r="L38" s="9">
        <f>IFERROR(INDEX(EB[],MATCH("TJ#" &amp; J38 &amp; "#" &amp; A38 &amp; "#CZ",EB[key],0),Emisní_faktory!$B$2),0)</f>
        <v>0</v>
      </c>
      <c r="M38" s="9">
        <f>IFERROR(INDEX(EB[],MATCH("TJ#" &amp; INDEX(Indicators[indic_nrg],MATCH($A38 &amp; "#" &amp; $L$3 &amp; "#" &amp; M$5,Indicators[Key],0)) &amp; "#" &amp; "6000" &amp; "#CZ",EB[key],0),Emisní_faktory!$B$2),0)</f>
        <v>0</v>
      </c>
      <c r="N38" s="9">
        <f>IFERROR(INDEX(EB[],MATCH("TJ#" &amp; INDEX(Indicators[indic_nrg],MATCH($B38 &amp; "#" &amp; $L$3 &amp; "#" &amp; N$5,Indicators[Key],0)) &amp; "#" &amp; "5200" &amp; "#CZ",EB[key],0),Emisní_faktory!$B$2),0)</f>
        <v>0</v>
      </c>
      <c r="P38" t="str">
        <f t="shared" si="16"/>
        <v>B_101038</v>
      </c>
      <c r="Q38" s="9">
        <f>IFERROR(INDEX(EB[],MATCH("TJ#" &amp; P38 &amp; "#" &amp; A38 &amp; "#CZ",EB[key],0),Emisní_faktory!$B$2),0)</f>
        <v>0</v>
      </c>
      <c r="R38" s="9">
        <f>IFERROR(INDEX(EB[],MATCH("TJ#" &amp; INDEX(Indicators[indic_nrg],MATCH($A38 &amp; "#" &amp; $Q$3 &amp; "#" &amp; R$5,Indicators[Key],0)) &amp; "#" &amp; "6000" &amp; "#CZ",EB[key],0),Emisní_faktory!$B$2),0)</f>
        <v>0</v>
      </c>
      <c r="S38" s="9">
        <f>IFERROR(INDEX(EB[],MATCH("TJ#" &amp; INDEX(Indicators[indic_nrg],MATCH($B38 &amp; "#" &amp; $Q$3 &amp; "#" &amp; S$5,Indicators[Key],0)) &amp; "#" &amp; "5200" &amp; "#CZ",EB[key],0),Emisní_faktory!$B$2),0)</f>
        <v>0</v>
      </c>
      <c r="U38" s="11">
        <f t="shared" si="0"/>
        <v>0</v>
      </c>
      <c r="V38" s="11">
        <f t="shared" si="1"/>
        <v>0</v>
      </c>
      <c r="W38" s="11"/>
      <c r="Y38" s="11">
        <f t="shared" si="13"/>
        <v>0</v>
      </c>
      <c r="Z38" s="11">
        <f t="shared" si="4"/>
        <v>0</v>
      </c>
      <c r="AA38" s="11">
        <v>0.9</v>
      </c>
      <c r="AC38" s="11">
        <f t="shared" si="17"/>
        <v>0</v>
      </c>
      <c r="AD38" s="11"/>
      <c r="AE38" s="11">
        <f t="shared" si="5"/>
        <v>0</v>
      </c>
      <c r="AG38" s="70">
        <v>1</v>
      </c>
      <c r="AH38" s="70">
        <v>1</v>
      </c>
      <c r="AI38" s="70">
        <v>1</v>
      </c>
    </row>
    <row r="39" spans="1:35" x14ac:dyDescent="0.25">
      <c r="A39" s="102" t="s">
        <v>79</v>
      </c>
      <c r="B39" s="102" t="s">
        <v>79</v>
      </c>
      <c r="C39" s="102" t="s">
        <v>79</v>
      </c>
      <c r="D39" t="str">
        <f t="shared" si="14"/>
        <v>B_101031</v>
      </c>
      <c r="E39" s="8" t="str">
        <f>VLOOKUP(C39,Carriers[],3,FALSE)</f>
        <v>motorová nafta (bez biosložek)</v>
      </c>
      <c r="F39" s="9">
        <f>IFERROR(INDEX(EB[],MATCH("TJ#" &amp; D39 &amp; "#" &amp; A39 &amp; "#CZ",EB[key],0),Emisní_faktory!$B$2),0)</f>
        <v>0</v>
      </c>
      <c r="G39" s="9">
        <f>IFERROR(INDEX(EB[],MATCH("TJ#" &amp; INDEX(Indicators[indic_nrg],MATCH($A39 &amp; "#" &amp; $E$3 &amp; "#" &amp; G$5,Indicators[Key],0)) &amp; "#" &amp; "6000" &amp; "#CZ",EB[key],0),Emisní_faktory!$B$2),0)</f>
        <v>0</v>
      </c>
      <c r="H39" s="9">
        <f>IFERROR(INDEX(EB[],MATCH("TJ#" &amp; INDEX(Indicators[indic_nrg],MATCH($B39 &amp; "#" &amp; $E$3 &amp; "#" &amp; H$5,Indicators[Key],0)) &amp; "#" &amp; "5200" &amp; "#CZ",EB[key],0),Emisní_faktory!$B$2),0)</f>
        <v>0</v>
      </c>
      <c r="J39" t="str">
        <f t="shared" si="18"/>
        <v>B_101032</v>
      </c>
      <c r="K39" t="str">
        <f t="shared" si="18"/>
        <v>B_101032</v>
      </c>
      <c r="L39" s="9">
        <f>IFERROR(INDEX(EB[],MATCH("TJ#" &amp; J39 &amp; "#" &amp; A39 &amp; "#CZ",EB[key],0),Emisní_faktory!$B$2),0)</f>
        <v>86</v>
      </c>
      <c r="M39" s="9">
        <f>IFERROR(INDEX(EB[],MATCH("TJ#" &amp; INDEX(Indicators[indic_nrg],MATCH($A39 &amp; "#" &amp; $L$3 &amp; "#" &amp; M$5,Indicators[Key],0)) &amp; "#" &amp; "6000" &amp; "#CZ",EB[key],0),Emisní_faktory!$B$2),0)</f>
        <v>7</v>
      </c>
      <c r="N39" s="9">
        <f>IFERROR(INDEX(EB[],MATCH("TJ#" &amp; INDEX(Indicators[indic_nrg],MATCH($B39 &amp; "#" &amp; $L$3 &amp; "#" &amp; N$5,Indicators[Key],0)) &amp; "#" &amp; "5200" &amp; "#CZ",EB[key],0),Emisní_faktory!$B$2),0)</f>
        <v>31</v>
      </c>
      <c r="P39" t="str">
        <f t="shared" si="16"/>
        <v>B_101038</v>
      </c>
      <c r="Q39" s="9">
        <f>IFERROR(INDEX(EB[],MATCH("TJ#" &amp; P39 &amp; "#" &amp; A39 &amp; "#CZ",EB[key],0),Emisní_faktory!$B$2),0)</f>
        <v>0</v>
      </c>
      <c r="R39" s="9">
        <f>IFERROR(INDEX(EB[],MATCH("TJ#" &amp; INDEX(Indicators[indic_nrg],MATCH($A39 &amp; "#" &amp; $Q$3 &amp; "#" &amp; R$5,Indicators[Key],0)) &amp; "#" &amp; "6000" &amp; "#CZ",EB[key],0),Emisní_faktory!$B$2),0)</f>
        <v>0</v>
      </c>
      <c r="S39" s="9">
        <f>IFERROR(INDEX(EB[],MATCH("TJ#" &amp; INDEX(Indicators[indic_nrg],MATCH($B39 &amp; "#" &amp; $Q$3 &amp; "#" &amp; S$5,Indicators[Key],0)) &amp; "#" &amp; "5200" &amp; "#CZ",EB[key],0),Emisní_faktory!$B$2),0)</f>
        <v>13</v>
      </c>
      <c r="U39" s="11">
        <f t="shared" si="0"/>
        <v>0</v>
      </c>
      <c r="V39" s="11">
        <f t="shared" si="1"/>
        <v>0</v>
      </c>
      <c r="W39" s="11"/>
      <c r="Y39" s="11">
        <f t="shared" si="13"/>
        <v>0.44186046511627908</v>
      </c>
      <c r="Z39" s="11">
        <f t="shared" si="4"/>
        <v>0.13577586206896552</v>
      </c>
      <c r="AA39" s="11">
        <v>0.9</v>
      </c>
      <c r="AC39" s="11">
        <f t="shared" si="17"/>
        <v>0</v>
      </c>
      <c r="AD39" s="11"/>
      <c r="AE39" s="11">
        <f t="shared" si="5"/>
        <v>0</v>
      </c>
      <c r="AG39" s="70">
        <v>1</v>
      </c>
      <c r="AH39" s="70">
        <v>1</v>
      </c>
      <c r="AI39" s="70">
        <v>1</v>
      </c>
    </row>
    <row r="40" spans="1:35" x14ac:dyDescent="0.25">
      <c r="A40" s="102" t="s">
        <v>1353</v>
      </c>
      <c r="B40" s="102" t="s">
        <v>1353</v>
      </c>
      <c r="C40" s="102" t="s">
        <v>1353</v>
      </c>
      <c r="D40" t="str">
        <f t="shared" si="14"/>
        <v>B_101031</v>
      </c>
      <c r="E40" s="8" t="str">
        <f>VLOOKUP(C40,Carriers[],3,FALSE)</f>
        <v>reziduální topný olej</v>
      </c>
      <c r="F40" s="9">
        <f>IFERROR(INDEX(EB[],MATCH("TJ#" &amp; D40 &amp; "#" &amp; A40 &amp; "#CZ",EB[key],0),Emisní_faktory!$B$2),0)</f>
        <v>0</v>
      </c>
      <c r="G40" s="9">
        <f>IFERROR(INDEX(EB[],MATCH("TJ#" &amp; INDEX(Indicators[indic_nrg],MATCH($A40 &amp; "#" &amp; $E$3 &amp; "#" &amp; G$5,Indicators[Key],0)) &amp; "#" &amp; "6000" &amp; "#CZ",EB[key],0),Emisní_faktory!$B$2),0)</f>
        <v>72</v>
      </c>
      <c r="H40" s="9">
        <f>IFERROR(INDEX(EB[],MATCH("TJ#" &amp; INDEX(Indicators[indic_nrg],MATCH($B40 &amp; "#" &amp; $E$3 &amp; "#" &amp; H$5,Indicators[Key],0)) &amp; "#" &amp; "5200" &amp; "#CZ",EB[key],0),Emisní_faktory!$B$2),0)</f>
        <v>0</v>
      </c>
      <c r="J40" t="str">
        <f t="shared" si="18"/>
        <v>B_101032</v>
      </c>
      <c r="K40" t="str">
        <f t="shared" si="18"/>
        <v>B_101032</v>
      </c>
      <c r="L40" s="9">
        <f>IFERROR(INDEX(EB[],MATCH("TJ#" &amp; J40 &amp; "#" &amp; A40 &amp; "#CZ",EB[key],0),Emisní_faktory!$B$2),0)</f>
        <v>0</v>
      </c>
      <c r="M40" s="9">
        <f>IFERROR(INDEX(EB[],MATCH("TJ#" &amp; INDEX(Indicators[indic_nrg],MATCH($A40 &amp; "#" &amp; $L$3 &amp; "#" &amp; M$5,Indicators[Key],0)) &amp; "#" &amp; "6000" &amp; "#CZ",EB[key],0),Emisní_faktory!$B$2),0)</f>
        <v>40</v>
      </c>
      <c r="N40" s="9">
        <f>IFERROR(INDEX(EB[],MATCH("TJ#" &amp; INDEX(Indicators[indic_nrg],MATCH($B40 &amp; "#" &amp; $L$3 &amp; "#" &amp; N$5,Indicators[Key],0)) &amp; "#" &amp; "5200" &amp; "#CZ",EB[key],0),Emisní_faktory!$B$2),0)</f>
        <v>149</v>
      </c>
      <c r="P40" t="str">
        <f t="shared" si="16"/>
        <v>B_101038</v>
      </c>
      <c r="Q40" s="9">
        <f>IFERROR(INDEX(EB[],MATCH("TJ#" &amp; P40 &amp; "#" &amp; A40 &amp; "#CZ",EB[key],0),Emisní_faktory!$B$2),0)</f>
        <v>0</v>
      </c>
      <c r="R40" s="9">
        <f>IFERROR(INDEX(EB[],MATCH("TJ#" &amp; INDEX(Indicators[indic_nrg],MATCH($A40 &amp; "#" &amp; $Q$3 &amp; "#" &amp; R$5,Indicators[Key],0)) &amp; "#" &amp; "6000" &amp; "#CZ",EB[key],0),Emisní_faktory!$B$2),0)</f>
        <v>0</v>
      </c>
      <c r="S40" s="9">
        <f>IFERROR(INDEX(EB[],MATCH("TJ#" &amp; INDEX(Indicators[indic_nrg],MATCH($B40 &amp; "#" &amp; $Q$3 &amp; "#" &amp; S$5,Indicators[Key],0)) &amp; "#" &amp; "5200" &amp; "#CZ",EB[key],0),Emisní_faktory!$B$2),0)</f>
        <v>200</v>
      </c>
      <c r="U40" s="11">
        <f t="shared" si="0"/>
        <v>0</v>
      </c>
      <c r="V40" s="11">
        <f t="shared" si="1"/>
        <v>0</v>
      </c>
      <c r="W40" s="11"/>
      <c r="Y40" s="11">
        <f t="shared" si="13"/>
        <v>0</v>
      </c>
      <c r="Z40" s="11">
        <f t="shared" si="4"/>
        <v>-0.24161073825503357</v>
      </c>
      <c r="AA40" s="11">
        <v>0.9</v>
      </c>
      <c r="AC40" s="11">
        <f t="shared" si="17"/>
        <v>0</v>
      </c>
      <c r="AD40" s="11"/>
      <c r="AE40" s="11">
        <f t="shared" si="5"/>
        <v>0</v>
      </c>
      <c r="AG40" s="70">
        <v>1</v>
      </c>
      <c r="AH40" s="70">
        <v>1</v>
      </c>
      <c r="AI40" s="70">
        <v>1</v>
      </c>
    </row>
    <row r="41" spans="1:35" x14ac:dyDescent="0.25">
      <c r="A41" s="102" t="s">
        <v>1147</v>
      </c>
      <c r="B41" s="102" t="s">
        <v>1147</v>
      </c>
      <c r="C41" s="102" t="s">
        <v>1147</v>
      </c>
      <c r="D41" t="str">
        <f t="shared" si="14"/>
        <v>B_101031</v>
      </c>
      <c r="E41" s="8" t="str">
        <f>VLOOKUP(C41,Carriers[],3,FALSE)</f>
        <v>bitumen</v>
      </c>
      <c r="F41" s="9">
        <f>IFERROR(INDEX(EB[],MATCH("TJ#" &amp; D41 &amp; "#" &amp; A41 &amp; "#CZ",EB[key],0),Emisní_faktory!$B$2),0)</f>
        <v>0</v>
      </c>
      <c r="G41" s="9">
        <f>IFERROR(INDEX(EB[],MATCH("TJ#" &amp; INDEX(Indicators[indic_nrg],MATCH($A41 &amp; "#" &amp; $E$3 &amp; "#" &amp; G$5,Indicators[Key],0)) &amp; "#" &amp; "6000" &amp; "#CZ",EB[key],0),Emisní_faktory!$B$2),0)</f>
        <v>0</v>
      </c>
      <c r="H41" s="9">
        <f>IFERROR(INDEX(EB[],MATCH("TJ#" &amp; INDEX(Indicators[indic_nrg],MATCH($B41 &amp; "#" &amp; $E$3 &amp; "#" &amp; H$5,Indicators[Key],0)) &amp; "#" &amp; "5200" &amp; "#CZ",EB[key],0),Emisní_faktory!$B$2),0)</f>
        <v>0</v>
      </c>
      <c r="J41" t="str">
        <f t="shared" si="18"/>
        <v>B_101032</v>
      </c>
      <c r="K41" t="str">
        <f t="shared" si="18"/>
        <v>B_101032</v>
      </c>
      <c r="L41" s="9">
        <f>IFERROR(INDEX(EB[],MATCH("TJ#" &amp; J41 &amp; "#" &amp; A41 &amp; "#CZ",EB[key],0),Emisní_faktory!$B$2),0)</f>
        <v>0</v>
      </c>
      <c r="M41" s="9">
        <f>IFERROR(INDEX(EB[],MATCH("TJ#" &amp; INDEX(Indicators[indic_nrg],MATCH($A41 &amp; "#" &amp; $L$3 &amp; "#" &amp; M$5,Indicators[Key],0)) &amp; "#" &amp; "6000" &amp; "#CZ",EB[key],0),Emisní_faktory!$B$2),0)</f>
        <v>0</v>
      </c>
      <c r="N41" s="9">
        <f>IFERROR(INDEX(EB[],MATCH("TJ#" &amp; INDEX(Indicators[indic_nrg],MATCH($B41 &amp; "#" &amp; $L$3 &amp; "#" &amp; N$5,Indicators[Key],0)) &amp; "#" &amp; "5200" &amp; "#CZ",EB[key],0),Emisní_faktory!$B$2),0)</f>
        <v>0</v>
      </c>
      <c r="P41" t="str">
        <f t="shared" si="16"/>
        <v>B_101038</v>
      </c>
      <c r="Q41" s="9">
        <f>IFERROR(INDEX(EB[],MATCH("TJ#" &amp; P41 &amp; "#" &amp; A41 &amp; "#CZ",EB[key],0),Emisní_faktory!$B$2),0)</f>
        <v>0</v>
      </c>
      <c r="R41" s="9">
        <f>IFERROR(INDEX(EB[],MATCH("TJ#" &amp; INDEX(Indicators[indic_nrg],MATCH($A41 &amp; "#" &amp; $Q$3 &amp; "#" &amp; R$5,Indicators[Key],0)) &amp; "#" &amp; "6000" &amp; "#CZ",EB[key],0),Emisní_faktory!$B$2),0)</f>
        <v>0</v>
      </c>
      <c r="S41" s="9">
        <f>IFERROR(INDEX(EB[],MATCH("TJ#" &amp; INDEX(Indicators[indic_nrg],MATCH($B41 &amp; "#" &amp; $Q$3 &amp; "#" &amp; S$5,Indicators[Key],0)) &amp; "#" &amp; "5200" &amp; "#CZ",EB[key],0),Emisní_faktory!$B$2),0)</f>
        <v>0</v>
      </c>
      <c r="U41" s="11">
        <f t="shared" si="0"/>
        <v>0</v>
      </c>
      <c r="V41" s="11">
        <f t="shared" si="1"/>
        <v>0</v>
      </c>
      <c r="W41" s="11"/>
      <c r="Y41" s="11">
        <f t="shared" si="13"/>
        <v>0</v>
      </c>
      <c r="Z41" s="11">
        <f t="shared" si="4"/>
        <v>0</v>
      </c>
      <c r="AA41" s="11">
        <v>0.85</v>
      </c>
      <c r="AC41" s="11">
        <f t="shared" si="17"/>
        <v>0</v>
      </c>
      <c r="AD41" s="11"/>
      <c r="AE41" s="11">
        <f t="shared" si="5"/>
        <v>0</v>
      </c>
      <c r="AG41" s="70">
        <v>1</v>
      </c>
      <c r="AH41" s="70">
        <v>1</v>
      </c>
      <c r="AI41" s="70">
        <v>1</v>
      </c>
    </row>
    <row r="42" spans="1:35" x14ac:dyDescent="0.25">
      <c r="A42" s="102" t="s">
        <v>1149</v>
      </c>
      <c r="B42" s="102" t="s">
        <v>1149</v>
      </c>
      <c r="C42" s="102" t="s">
        <v>1149</v>
      </c>
      <c r="D42" t="str">
        <f t="shared" si="14"/>
        <v>B_101031</v>
      </c>
      <c r="E42" s="8" t="str">
        <f>VLOOKUP(C42,Carriers[],3,FALSE)</f>
        <v>petrolejový koks</v>
      </c>
      <c r="F42" s="9">
        <f>IFERROR(INDEX(EB[],MATCH("TJ#" &amp; D42 &amp; "#" &amp; A42 &amp; "#CZ",EB[key],0),Emisní_faktory!$B$2),0)</f>
        <v>0</v>
      </c>
      <c r="G42" s="9">
        <f>IFERROR(INDEX(EB[],MATCH("TJ#" &amp; INDEX(Indicators[indic_nrg],MATCH($A42 &amp; "#" &amp; $E$3 &amp; "#" &amp; G$5,Indicators[Key],0)) &amp; "#" &amp; "6000" &amp; "#CZ",EB[key],0),Emisní_faktory!$B$2),0)</f>
        <v>0</v>
      </c>
      <c r="H42" s="9">
        <f>IFERROR(INDEX(EB[],MATCH("TJ#" &amp; INDEX(Indicators[indic_nrg],MATCH($B42 &amp; "#" &amp; $E$3 &amp; "#" &amp; H$5,Indicators[Key],0)) &amp; "#" &amp; "5200" &amp; "#CZ",EB[key],0),Emisní_faktory!$B$2),0)</f>
        <v>0</v>
      </c>
      <c r="J42" t="str">
        <f t="shared" si="18"/>
        <v>B_101032</v>
      </c>
      <c r="K42" t="str">
        <f t="shared" si="18"/>
        <v>B_101032</v>
      </c>
      <c r="L42" s="9">
        <f>IFERROR(INDEX(EB[],MATCH("TJ#" &amp; J42 &amp; "#" &amp; A42 &amp; "#CZ",EB[key],0),Emisní_faktory!$B$2),0)</f>
        <v>0</v>
      </c>
      <c r="M42" s="9">
        <f>IFERROR(INDEX(EB[],MATCH("TJ#" &amp; INDEX(Indicators[indic_nrg],MATCH($A42 &amp; "#" &amp; $L$3 &amp; "#" &amp; M$5,Indicators[Key],0)) &amp; "#" &amp; "6000" &amp; "#CZ",EB[key],0),Emisní_faktory!$B$2),0)</f>
        <v>0</v>
      </c>
      <c r="N42" s="9">
        <f>IFERROR(INDEX(EB[],MATCH("TJ#" &amp; INDEX(Indicators[indic_nrg],MATCH($B42 &amp; "#" &amp; $L$3 &amp; "#" &amp; N$5,Indicators[Key],0)) &amp; "#" &amp; "5200" &amp; "#CZ",EB[key],0),Emisní_faktory!$B$2),0)</f>
        <v>0</v>
      </c>
      <c r="P42" t="str">
        <f t="shared" si="16"/>
        <v>B_101038</v>
      </c>
      <c r="Q42" s="9">
        <f>IFERROR(INDEX(EB[],MATCH("TJ#" &amp; P42 &amp; "#" &amp; A42 &amp; "#CZ",EB[key],0),Emisní_faktory!$B$2),0)</f>
        <v>0</v>
      </c>
      <c r="R42" s="9">
        <f>IFERROR(INDEX(EB[],MATCH("TJ#" &amp; INDEX(Indicators[indic_nrg],MATCH($A42 &amp; "#" &amp; $Q$3 &amp; "#" &amp; R$5,Indicators[Key],0)) &amp; "#" &amp; "6000" &amp; "#CZ",EB[key],0),Emisní_faktory!$B$2),0)</f>
        <v>0</v>
      </c>
      <c r="S42" s="9">
        <f>IFERROR(INDEX(EB[],MATCH("TJ#" &amp; INDEX(Indicators[indic_nrg],MATCH($B42 &amp; "#" &amp; $Q$3 &amp; "#" &amp; S$5,Indicators[Key],0)) &amp; "#" &amp; "5200" &amp; "#CZ",EB[key],0),Emisní_faktory!$B$2),0)</f>
        <v>0</v>
      </c>
      <c r="U42" s="11">
        <f t="shared" si="0"/>
        <v>0</v>
      </c>
      <c r="V42" s="11">
        <f t="shared" si="1"/>
        <v>0</v>
      </c>
      <c r="W42" s="11"/>
      <c r="Y42" s="11">
        <f t="shared" si="13"/>
        <v>0</v>
      </c>
      <c r="Z42" s="11">
        <f t="shared" si="4"/>
        <v>0</v>
      </c>
      <c r="AA42" s="11">
        <v>0.85</v>
      </c>
      <c r="AC42" s="11">
        <f t="shared" si="17"/>
        <v>0</v>
      </c>
      <c r="AD42" s="11"/>
      <c r="AE42" s="11">
        <f t="shared" si="5"/>
        <v>0</v>
      </c>
      <c r="AG42" s="70">
        <v>1</v>
      </c>
      <c r="AH42" s="70">
        <v>1</v>
      </c>
      <c r="AI42" s="70">
        <v>1</v>
      </c>
    </row>
    <row r="43" spans="1:35" x14ac:dyDescent="0.25">
      <c r="A43" s="102" t="s">
        <v>1153</v>
      </c>
      <c r="B43" s="102" t="s">
        <v>1153</v>
      </c>
      <c r="C43" s="102" t="s">
        <v>1153</v>
      </c>
      <c r="D43" t="str">
        <f t="shared" si="14"/>
        <v>B_101031</v>
      </c>
      <c r="E43" s="8" t="str">
        <f>VLOOKUP(C43,Carriers[],3,FALSE)</f>
        <v>ostaní ropné produkty</v>
      </c>
      <c r="F43" s="9">
        <f>IFERROR(INDEX(EB[],MATCH("TJ#" &amp; D43 &amp; "#" &amp; A43 &amp; "#CZ",EB[key],0),Emisní_faktory!$B$2),0)</f>
        <v>0</v>
      </c>
      <c r="G43" s="9">
        <f>IFERROR(INDEX(EB[],MATCH("TJ#" &amp; INDEX(Indicators[indic_nrg],MATCH($A43 &amp; "#" &amp; $E$3 &amp; "#" &amp; G$5,Indicators[Key],0)) &amp; "#" &amp; "6000" &amp; "#CZ",EB[key],0),Emisní_faktory!$B$2),0)</f>
        <v>0</v>
      </c>
      <c r="H43" s="9">
        <f>IFERROR(INDEX(EB[],MATCH("TJ#" &amp; INDEX(Indicators[indic_nrg],MATCH($B43 &amp; "#" &amp; $E$3 &amp; "#" &amp; H$5,Indicators[Key],0)) &amp; "#" &amp; "5200" &amp; "#CZ",EB[key],0),Emisní_faktory!$B$2),0)</f>
        <v>0</v>
      </c>
      <c r="J43" t="str">
        <f t="shared" si="18"/>
        <v>B_101032</v>
      </c>
      <c r="K43" t="str">
        <f t="shared" si="18"/>
        <v>B_101032</v>
      </c>
      <c r="L43" s="9">
        <f>IFERROR(INDEX(EB[],MATCH("TJ#" &amp; J43 &amp; "#" &amp; A43 &amp; "#CZ",EB[key],0),Emisní_faktory!$B$2),0)</f>
        <v>0</v>
      </c>
      <c r="M43" s="9">
        <f>IFERROR(INDEX(EB[],MATCH("TJ#" &amp; INDEX(Indicators[indic_nrg],MATCH($A43 &amp; "#" &amp; $L$3 &amp; "#" &amp; M$5,Indicators[Key],0)) &amp; "#" &amp; "6000" &amp; "#CZ",EB[key],0),Emisní_faktory!$B$2),0)</f>
        <v>0</v>
      </c>
      <c r="N43" s="9">
        <f>IFERROR(INDEX(EB[],MATCH("TJ#" &amp; INDEX(Indicators[indic_nrg],MATCH($B43 &amp; "#" &amp; $L$3 &amp; "#" &amp; N$5,Indicators[Key],0)) &amp; "#" &amp; "5200" &amp; "#CZ",EB[key],0),Emisní_faktory!$B$2),0)</f>
        <v>0</v>
      </c>
      <c r="P43" t="str">
        <f t="shared" si="16"/>
        <v>B_101038</v>
      </c>
      <c r="Q43" s="9">
        <f>IFERROR(INDEX(EB[],MATCH("TJ#" &amp; P43 &amp; "#" &amp; A43 &amp; "#CZ",EB[key],0),Emisní_faktory!$B$2),0)</f>
        <v>0</v>
      </c>
      <c r="R43" s="9">
        <f>IFERROR(INDEX(EB[],MATCH("TJ#" &amp; INDEX(Indicators[indic_nrg],MATCH($A43 &amp; "#" &amp; $Q$3 &amp; "#" &amp; R$5,Indicators[Key],0)) &amp; "#" &amp; "6000" &amp; "#CZ",EB[key],0),Emisní_faktory!$B$2),0)</f>
        <v>0</v>
      </c>
      <c r="S43" s="9">
        <f>IFERROR(INDEX(EB[],MATCH("TJ#" &amp; INDEX(Indicators[indic_nrg],MATCH($B43 &amp; "#" &amp; $Q$3 &amp; "#" &amp; S$5,Indicators[Key],0)) &amp; "#" &amp; "5200" &amp; "#CZ",EB[key],0),Emisní_faktory!$B$2),0)</f>
        <v>0</v>
      </c>
      <c r="U43" s="11">
        <f t="shared" si="0"/>
        <v>0</v>
      </c>
      <c r="V43" s="11">
        <f t="shared" si="1"/>
        <v>0</v>
      </c>
      <c r="W43" s="11"/>
      <c r="Y43" s="11">
        <f t="shared" si="13"/>
        <v>0</v>
      </c>
      <c r="Z43" s="11">
        <f t="shared" si="4"/>
        <v>0</v>
      </c>
      <c r="AA43" s="11">
        <v>0.85</v>
      </c>
      <c r="AC43" s="11">
        <f t="shared" si="17"/>
        <v>0</v>
      </c>
      <c r="AD43" s="11"/>
      <c r="AE43" s="11">
        <f t="shared" si="5"/>
        <v>0</v>
      </c>
      <c r="AG43" s="70">
        <v>1</v>
      </c>
      <c r="AH43" s="70">
        <v>1</v>
      </c>
      <c r="AI43" s="70">
        <v>1</v>
      </c>
    </row>
    <row r="44" spans="1:35" x14ac:dyDescent="0.25">
      <c r="A44" s="102" t="s">
        <v>85</v>
      </c>
      <c r="B44" s="102" t="s">
        <v>85</v>
      </c>
      <c r="C44" s="102" t="s">
        <v>85</v>
      </c>
      <c r="D44" t="str">
        <f t="shared" si="14"/>
        <v>B_101031</v>
      </c>
      <c r="E44" s="8" t="str">
        <f>VLOOKUP(C44,Carriers[],3,FALSE)</f>
        <v>zemní plyn</v>
      </c>
      <c r="F44" s="9">
        <f>IFERROR(INDEX(EB[],MATCH("TJ#" &amp; D44 &amp; "#" &amp; A44 &amp; "#CZ",EB[key],0),Emisní_faktory!$B$2),0)</f>
        <v>4379</v>
      </c>
      <c r="G44" s="9">
        <f>IFERROR(INDEX(EB[],MATCH("TJ#" &amp; INDEX(Indicators[indic_nrg],MATCH($A44 &amp; "#" &amp; $E$3 &amp; "#" &amp; G$5,Indicators[Key],0)) &amp; "#" &amp; "6000" &amp; "#CZ",EB[key],0),Emisní_faktory!$B$2),0)</f>
        <v>2110</v>
      </c>
      <c r="H44" s="9">
        <f>IFERROR(INDEX(EB[],MATCH("TJ#" &amp; INDEX(Indicators[indic_nrg],MATCH($B44 &amp; "#" &amp; $E$3 &amp; "#" &amp; H$5,Indicators[Key],0)) &amp; "#" &amp; "5200" &amp; "#CZ",EB[key],0),Emisní_faktory!$B$2),0)</f>
        <v>0</v>
      </c>
      <c r="J44" t="str">
        <f t="shared" si="18"/>
        <v>B_101032</v>
      </c>
      <c r="K44" t="str">
        <f t="shared" si="18"/>
        <v>B_101032</v>
      </c>
      <c r="L44" s="9">
        <f>IFERROR(INDEX(EB[],MATCH("TJ#" &amp; J44 &amp; "#" &amp; A44 &amp; "#CZ",EB[key],0),Emisní_faktory!$B$2),0)</f>
        <v>19278</v>
      </c>
      <c r="M44" s="9">
        <f>IFERROR(INDEX(EB[],MATCH("TJ#" &amp; INDEX(Indicators[indic_nrg],MATCH($A44 &amp; "#" &amp; $L$3 &amp; "#" &amp; M$5,Indicators[Key],0)) &amp; "#" &amp; "6000" &amp; "#CZ",EB[key],0),Emisní_faktory!$B$2),0)</f>
        <v>5130</v>
      </c>
      <c r="N44" s="9">
        <f>IFERROR(INDEX(EB[],MATCH("TJ#" &amp; INDEX(Indicators[indic_nrg],MATCH($B44 &amp; "#" &amp; $L$3 &amp; "#" &amp; N$5,Indicators[Key],0)) &amp; "#" &amp; "5200" &amp; "#CZ",EB[key],0),Emisní_faktory!$B$2),0)</f>
        <v>10899</v>
      </c>
      <c r="P44" t="str">
        <f t="shared" si="16"/>
        <v>B_101038</v>
      </c>
      <c r="Q44" s="9">
        <f>IFERROR(INDEX(EB[],MATCH("TJ#" &amp; P44 &amp; "#" &amp; A44 &amp; "#CZ",EB[key],0),Emisní_faktory!$B$2),0)</f>
        <v>16132</v>
      </c>
      <c r="R44" s="9">
        <f>IFERROR(INDEX(EB[],MATCH("TJ#" &amp; INDEX(Indicators[indic_nrg],MATCH($A44 &amp; "#" &amp; $Q$3 &amp; "#" &amp; R$5,Indicators[Key],0)) &amp; "#" &amp; "6000" &amp; "#CZ",EB[key],0),Emisní_faktory!$B$2),0)</f>
        <v>0</v>
      </c>
      <c r="S44" s="9">
        <f>IFERROR(INDEX(EB[],MATCH("TJ#" &amp; INDEX(Indicators[indic_nrg],MATCH($B44 &amp; "#" &amp; $Q$3 &amp; "#" &amp; S$5,Indicators[Key],0)) &amp; "#" &amp; "5200" &amp; "#CZ",EB[key],0),Emisní_faktory!$B$2),0)</f>
        <v>14293</v>
      </c>
      <c r="U44" s="11">
        <f t="shared" si="0"/>
        <v>0.4818451701301667</v>
      </c>
      <c r="V44" s="11">
        <f t="shared" si="1"/>
        <v>0.4818451701301667</v>
      </c>
      <c r="W44" s="11"/>
      <c r="Y44" s="11">
        <f t="shared" si="13"/>
        <v>0.83146591970121386</v>
      </c>
      <c r="Z44" s="11">
        <f t="shared" si="4"/>
        <v>0.6572399563053769</v>
      </c>
      <c r="AA44" s="11">
        <v>0.95</v>
      </c>
      <c r="AC44" s="11">
        <f t="shared" si="17"/>
        <v>0.88600297545251672</v>
      </c>
      <c r="AD44" s="11"/>
      <c r="AE44" s="11">
        <f t="shared" si="5"/>
        <v>0.88600297545251672</v>
      </c>
      <c r="AG44" s="70">
        <v>1</v>
      </c>
      <c r="AH44" s="70">
        <v>1</v>
      </c>
      <c r="AI44" s="70">
        <v>1</v>
      </c>
    </row>
    <row r="45" spans="1:35" x14ac:dyDescent="0.25">
      <c r="A45" s="102" t="s">
        <v>129</v>
      </c>
      <c r="B45" s="102" t="s">
        <v>129</v>
      </c>
      <c r="C45" s="102" t="s">
        <v>129</v>
      </c>
      <c r="D45" t="str">
        <f t="shared" si="14"/>
        <v>B_101031</v>
      </c>
      <c r="E45" s="8" t="str">
        <f>VLOOKUP(C45,Carriers[],3,FALSE)</f>
        <v>průmyslové odpady</v>
      </c>
      <c r="F45" s="9">
        <f>IFERROR(INDEX(EB[],MATCH("TJ#" &amp; D45 &amp; "#" &amp; A45 &amp; "#CZ",EB[key],0),Emisní_faktory!$B$2),0)</f>
        <v>0</v>
      </c>
      <c r="G45" s="9">
        <f>IFERROR(INDEX(EB[],MATCH("TJ#" &amp; INDEX(Indicators[indic_nrg],MATCH($A45 &amp; "#" &amp; $E$3 &amp; "#" &amp; G$5,Indicators[Key],0)) &amp; "#" &amp; "6000" &amp; "#CZ",EB[key],0),Emisní_faktory!$B$2),0)</f>
        <v>0</v>
      </c>
      <c r="H45" s="9">
        <f>IFERROR(INDEX(EB[],MATCH("TJ#" &amp; INDEX(Indicators[indic_nrg],MATCH($B45 &amp; "#" &amp; $E$3 &amp; "#" &amp; H$5,Indicators[Key],0)) &amp; "#" &amp; "5200" &amp; "#CZ",EB[key],0),Emisní_faktory!$B$2),0)</f>
        <v>0</v>
      </c>
      <c r="J45" t="str">
        <f t="shared" si="18"/>
        <v>B_101032</v>
      </c>
      <c r="K45" t="str">
        <f t="shared" si="18"/>
        <v>B_101032</v>
      </c>
      <c r="L45" s="9">
        <f>IFERROR(INDEX(EB[],MATCH("TJ#" &amp; J45 &amp; "#" &amp; A45 &amp; "#CZ",EB[key],0),Emisní_faktory!$B$2),0)</f>
        <v>192</v>
      </c>
      <c r="M45" s="9">
        <f>IFERROR(INDEX(EB[],MATCH("TJ#" &amp; INDEX(Indicators[indic_nrg],MATCH($A45 &amp; "#" &amp; $L$3 &amp; "#" &amp; M$5,Indicators[Key],0)) &amp; "#" &amp; "6000" &amp; "#CZ",EB[key],0),Emisní_faktory!$B$2),0)</f>
        <v>47</v>
      </c>
      <c r="N45" s="9">
        <f>IFERROR(INDEX(EB[],MATCH("TJ#" &amp; INDEX(Indicators[indic_nrg],MATCH($B45 &amp; "#" &amp; $L$3 &amp; "#" &amp; N$5,Indicators[Key],0)) &amp; "#" &amp; "5200" &amp; "#CZ",EB[key],0),Emisní_faktory!$B$2),0)</f>
        <v>63</v>
      </c>
      <c r="P45" t="str">
        <f t="shared" si="16"/>
        <v>B_101038</v>
      </c>
      <c r="Q45" s="9">
        <f>IFERROR(INDEX(EB[],MATCH("TJ#" &amp; P45 &amp; "#" &amp; A45 &amp; "#CZ",EB[key],0),Emisní_faktory!$B$2),0)</f>
        <v>0</v>
      </c>
      <c r="R45" s="9">
        <f>IFERROR(INDEX(EB[],MATCH("TJ#" &amp; INDEX(Indicators[indic_nrg],MATCH($A45 &amp; "#" &amp; $Q$3 &amp; "#" &amp; R$5,Indicators[Key],0)) &amp; "#" &amp; "6000" &amp; "#CZ",EB[key],0),Emisní_faktory!$B$2),0)</f>
        <v>0</v>
      </c>
      <c r="S45" s="9">
        <f>IFERROR(INDEX(EB[],MATCH("TJ#" &amp; INDEX(Indicators[indic_nrg],MATCH($B45 &amp; "#" &amp; $Q$3 &amp; "#" &amp; S$5,Indicators[Key],0)) &amp; "#" &amp; "5200" &amp; "#CZ",EB[key],0),Emisní_faktory!$B$2),0)</f>
        <v>0</v>
      </c>
      <c r="U45" s="11">
        <f t="shared" si="0"/>
        <v>0</v>
      </c>
      <c r="V45" s="11">
        <f t="shared" si="1"/>
        <v>0</v>
      </c>
      <c r="W45" s="11"/>
      <c r="Y45" s="11">
        <f t="shared" si="13"/>
        <v>0.57291666666666663</v>
      </c>
      <c r="Z45" s="11">
        <f t="shared" si="4"/>
        <v>0.40170940170940173</v>
      </c>
      <c r="AA45" s="11">
        <v>0.84</v>
      </c>
      <c r="AC45" s="11">
        <f t="shared" si="17"/>
        <v>0</v>
      </c>
      <c r="AD45" s="11"/>
      <c r="AE45" s="11">
        <f t="shared" si="5"/>
        <v>0</v>
      </c>
      <c r="AG45" s="70">
        <v>1</v>
      </c>
      <c r="AH45" s="70">
        <v>1</v>
      </c>
      <c r="AI45" s="70">
        <v>1</v>
      </c>
    </row>
    <row r="46" spans="1:35" x14ac:dyDescent="0.25">
      <c r="A46" s="102" t="s">
        <v>109</v>
      </c>
      <c r="B46" s="102" t="s">
        <v>109</v>
      </c>
      <c r="C46" s="102" t="s">
        <v>109</v>
      </c>
      <c r="D46" t="str">
        <f t="shared" si="14"/>
        <v>B_101031</v>
      </c>
      <c r="E46" s="8" t="str">
        <f>VLOOKUP(C46,Carriers[],3,FALSE)</f>
        <v>komunální odpady (obnovitelné)</v>
      </c>
      <c r="F46" s="9">
        <f>IFERROR(INDEX(EB[],MATCH("TJ#" &amp; D46 &amp; "#" &amp; A46 &amp; "#CZ",EB[key],0),Emisní_faktory!$B$2),0)</f>
        <v>0</v>
      </c>
      <c r="G46" s="9">
        <f>IFERROR(INDEX(EB[],MATCH("TJ#" &amp; INDEX(Indicators[indic_nrg],MATCH($A46 &amp; "#" &amp; $E$3 &amp; "#" &amp; G$5,Indicators[Key],0)) &amp; "#" &amp; "6000" &amp; "#CZ",EB[key],0),Emisní_faktory!$B$2),0)</f>
        <v>0</v>
      </c>
      <c r="H46" s="9">
        <f>IFERROR(INDEX(EB[],MATCH("TJ#" &amp; INDEX(Indicators[indic_nrg],MATCH($B46 &amp; "#" &amp; $E$3 &amp; "#" &amp; H$5,Indicators[Key],0)) &amp; "#" &amp; "5200" &amp; "#CZ",EB[key],0),Emisní_faktory!$B$2),0)</f>
        <v>0</v>
      </c>
      <c r="J46" t="str">
        <f t="shared" si="18"/>
        <v>B_101032</v>
      </c>
      <c r="K46" t="str">
        <f t="shared" si="18"/>
        <v>B_101032</v>
      </c>
      <c r="L46" s="9">
        <f>IFERROR(INDEX(EB[],MATCH("TJ#" &amp; J46 &amp; "#" &amp; A46 &amp; "#CZ",EB[key],0),Emisní_faktory!$B$2),0)</f>
        <v>577</v>
      </c>
      <c r="M46" s="9">
        <f>IFERROR(INDEX(EB[],MATCH("TJ#" &amp; INDEX(Indicators[indic_nrg],MATCH($A46 &amp; "#" &amp; $L$3 &amp; "#" &amp; M$5,Indicators[Key],0)) &amp; "#" &amp; "6000" &amp; "#CZ",EB[key],0),Emisní_faktory!$B$2),0)</f>
        <v>54</v>
      </c>
      <c r="N46" s="9">
        <f>IFERROR(INDEX(EB[],MATCH("TJ#" &amp; INDEX(Indicators[indic_nrg],MATCH($B46 &amp; "#" &amp; $L$3 &amp; "#" &amp; N$5,Indicators[Key],0)) &amp; "#" &amp; "5200" &amp; "#CZ",EB[key],0),Emisní_faktory!$B$2),0)</f>
        <v>477</v>
      </c>
      <c r="P46" t="str">
        <f t="shared" si="16"/>
        <v>B_101038</v>
      </c>
      <c r="Q46" s="9">
        <f>IFERROR(INDEX(EB[],MATCH("TJ#" &amp; P46 &amp; "#" &amp; A46 &amp; "#CZ",EB[key],0),Emisní_faktory!$B$2),0)</f>
        <v>0</v>
      </c>
      <c r="R46" s="9">
        <f>IFERROR(INDEX(EB[],MATCH("TJ#" &amp; INDEX(Indicators[indic_nrg],MATCH($A46 &amp; "#" &amp; $Q$3 &amp; "#" &amp; R$5,Indicators[Key],0)) &amp; "#" &amp; "6000" &amp; "#CZ",EB[key],0),Emisní_faktory!$B$2),0)</f>
        <v>0</v>
      </c>
      <c r="S46" s="9">
        <f>IFERROR(INDEX(EB[],MATCH("TJ#" &amp; INDEX(Indicators[indic_nrg],MATCH($B46 &amp; "#" &amp; $Q$3 &amp; "#" &amp; S$5,Indicators[Key],0)) &amp; "#" &amp; "5200" &amp; "#CZ",EB[key],0),Emisní_faktory!$B$2),0)</f>
        <v>0</v>
      </c>
      <c r="U46" s="11">
        <f t="shared" si="0"/>
        <v>0</v>
      </c>
      <c r="V46" s="11">
        <f t="shared" si="1"/>
        <v>0</v>
      </c>
      <c r="W46" s="11"/>
      <c r="Y46" s="11">
        <f t="shared" si="13"/>
        <v>0.92027729636048528</v>
      </c>
      <c r="Z46" s="11">
        <f t="shared" si="4"/>
        <v>5.9062500000000213</v>
      </c>
      <c r="AA46" s="11">
        <v>0.84</v>
      </c>
      <c r="AC46" s="11">
        <f t="shared" si="17"/>
        <v>0</v>
      </c>
      <c r="AD46" s="11"/>
      <c r="AE46" s="11">
        <f t="shared" si="5"/>
        <v>0</v>
      </c>
      <c r="AG46" s="70">
        <v>1</v>
      </c>
      <c r="AH46" s="70">
        <v>0</v>
      </c>
      <c r="AI46" s="70">
        <v>0</v>
      </c>
    </row>
    <row r="47" spans="1:35" x14ac:dyDescent="0.25">
      <c r="A47" s="102" t="s">
        <v>111</v>
      </c>
      <c r="B47" s="102" t="s">
        <v>111</v>
      </c>
      <c r="C47" s="102" t="s">
        <v>111</v>
      </c>
      <c r="D47" t="str">
        <f t="shared" si="14"/>
        <v>B_101031</v>
      </c>
      <c r="E47" s="8" t="str">
        <f>VLOOKUP(C47,Carriers[],3,FALSE)</f>
        <v>komunální odpady (neobnovitelné)</v>
      </c>
      <c r="F47" s="9">
        <f>IFERROR(INDEX(EB[],MATCH("TJ#" &amp; D47 &amp; "#" &amp; A47 &amp; "#CZ",EB[key],0),Emisní_faktory!$B$2),0)</f>
        <v>0</v>
      </c>
      <c r="G47" s="9">
        <f>IFERROR(INDEX(EB[],MATCH("TJ#" &amp; INDEX(Indicators[indic_nrg],MATCH($A47 &amp; "#" &amp; $E$3 &amp; "#" &amp; G$5,Indicators[Key],0)) &amp; "#" &amp; "6000" &amp; "#CZ",EB[key],0),Emisní_faktory!$B$2),0)</f>
        <v>0</v>
      </c>
      <c r="H47" s="9">
        <f>IFERROR(INDEX(EB[],MATCH("TJ#" &amp; INDEX(Indicators[indic_nrg],MATCH($B47 &amp; "#" &amp; $E$3 &amp; "#" &amp; H$5,Indicators[Key],0)) &amp; "#" &amp; "5200" &amp; "#CZ",EB[key],0),Emisní_faktory!$B$2),0)</f>
        <v>0</v>
      </c>
      <c r="J47" t="str">
        <f t="shared" si="18"/>
        <v>B_101032</v>
      </c>
      <c r="K47" t="str">
        <f t="shared" si="18"/>
        <v>B_101032</v>
      </c>
      <c r="L47" s="9">
        <f>IFERROR(INDEX(EB[],MATCH("TJ#" &amp; J47 &amp; "#" &amp; A47 &amp; "#CZ",EB[key],0),Emisní_faktory!$B$2),0)</f>
        <v>384</v>
      </c>
      <c r="M47" s="9">
        <f>IFERROR(INDEX(EB[],MATCH("TJ#" &amp; INDEX(Indicators[indic_nrg],MATCH($A47 &amp; "#" &amp; $L$3 &amp; "#" &amp; M$5,Indicators[Key],0)) &amp; "#" &amp; "6000" &amp; "#CZ",EB[key],0),Emisní_faktory!$B$2),0)</f>
        <v>36</v>
      </c>
      <c r="N47" s="9">
        <f>IFERROR(INDEX(EB[],MATCH("TJ#" &amp; INDEX(Indicators[indic_nrg],MATCH($B47 &amp; "#" &amp; $L$3 &amp; "#" &amp; N$5,Indicators[Key],0)) &amp; "#" &amp; "5200" &amp; "#CZ",EB[key],0),Emisní_faktory!$B$2),0)</f>
        <v>318</v>
      </c>
      <c r="P47" t="str">
        <f t="shared" si="16"/>
        <v>B_101038</v>
      </c>
      <c r="Q47" s="9">
        <f>IFERROR(INDEX(EB[],MATCH("TJ#" &amp; P47 &amp; "#" &amp; A47 &amp; "#CZ",EB[key],0),Emisní_faktory!$B$2),0)</f>
        <v>0</v>
      </c>
      <c r="R47" s="9">
        <f>IFERROR(INDEX(EB[],MATCH("TJ#" &amp; INDEX(Indicators[indic_nrg],MATCH($A47 &amp; "#" &amp; $Q$3 &amp; "#" &amp; R$5,Indicators[Key],0)) &amp; "#" &amp; "6000" &amp; "#CZ",EB[key],0),Emisní_faktory!$B$2),0)</f>
        <v>0</v>
      </c>
      <c r="S47" s="9">
        <f>IFERROR(INDEX(EB[],MATCH("TJ#" &amp; INDEX(Indicators[indic_nrg],MATCH($B47 &amp; "#" &amp; $Q$3 &amp; "#" &amp; S$5,Indicators[Key],0)) &amp; "#" &amp; "5200" &amp; "#CZ",EB[key],0),Emisní_faktory!$B$2),0)</f>
        <v>0</v>
      </c>
      <c r="U47" s="11">
        <f t="shared" si="0"/>
        <v>0</v>
      </c>
      <c r="V47" s="11">
        <f t="shared" si="1"/>
        <v>0</v>
      </c>
      <c r="W47" s="11"/>
      <c r="Y47" s="11">
        <f t="shared" si="13"/>
        <v>0.921875</v>
      </c>
      <c r="Z47" s="11">
        <f t="shared" si="4"/>
        <v>6.631578947368471</v>
      </c>
      <c r="AA47" s="11">
        <v>0.84</v>
      </c>
      <c r="AC47" s="11">
        <f t="shared" si="17"/>
        <v>0</v>
      </c>
      <c r="AD47" s="11"/>
      <c r="AE47" s="11">
        <f t="shared" si="5"/>
        <v>0</v>
      </c>
      <c r="AG47" s="70">
        <v>1</v>
      </c>
      <c r="AH47" s="70">
        <v>1</v>
      </c>
      <c r="AI47" s="70">
        <v>1</v>
      </c>
    </row>
    <row r="48" spans="1:35" x14ac:dyDescent="0.25">
      <c r="A48" s="102" t="s">
        <v>105</v>
      </c>
      <c r="B48" s="102" t="s">
        <v>105</v>
      </c>
      <c r="C48" s="102" t="s">
        <v>105</v>
      </c>
      <c r="D48" t="str">
        <f t="shared" si="14"/>
        <v>B_101031</v>
      </c>
      <c r="E48" s="8" t="str">
        <f>VLOOKUP(C48,Carriers[],3,FALSE)</f>
        <v>tuhá biopaliva (bez dřevěného uhlí)</v>
      </c>
      <c r="F48" s="9">
        <f>IFERROR(INDEX(EB[],MATCH("TJ#" &amp; D48 &amp; "#" &amp; A48 &amp; "#CZ",EB[key],0),Emisní_faktory!$B$2),0)</f>
        <v>51</v>
      </c>
      <c r="G48" s="9">
        <f>IFERROR(INDEX(EB[],MATCH("TJ#" &amp; INDEX(Indicators[indic_nrg],MATCH($A48 &amp; "#" &amp; $E$3 &amp; "#" &amp; G$5,Indicators[Key],0)) &amp; "#" &amp; "6000" &amp; "#CZ",EB[key],0),Emisní_faktory!$B$2),0)</f>
        <v>14</v>
      </c>
      <c r="H48" s="9">
        <f>IFERROR(INDEX(EB[],MATCH("TJ#" &amp; INDEX(Indicators[indic_nrg],MATCH($B48 &amp; "#" &amp; $E$3 &amp; "#" &amp; H$5,Indicators[Key],0)) &amp; "#" &amp; "5200" &amp; "#CZ",EB[key],0),Emisní_faktory!$B$2),0)</f>
        <v>0</v>
      </c>
      <c r="J48" t="str">
        <f t="shared" si="18"/>
        <v>B_101032</v>
      </c>
      <c r="K48" t="str">
        <f t="shared" si="18"/>
        <v>B_101032</v>
      </c>
      <c r="L48" s="9">
        <f>IFERROR(INDEX(EB[],MATCH("TJ#" &amp; J48 &amp; "#" &amp; A48 &amp; "#CZ",EB[key],0),Emisní_faktory!$B$2),0)</f>
        <v>17178</v>
      </c>
      <c r="M48" s="9">
        <f>IFERROR(INDEX(EB[],MATCH("TJ#" &amp; INDEX(Indicators[indic_nrg],MATCH($A48 &amp; "#" &amp; $L$3 &amp; "#" &amp; M$5,Indicators[Key],0)) &amp; "#" &amp; "6000" &amp; "#CZ",EB[key],0),Emisní_faktory!$B$2),0)</f>
        <v>4201</v>
      </c>
      <c r="N48" s="9">
        <f>IFERROR(INDEX(EB[],MATCH("TJ#" &amp; INDEX(Indicators[indic_nrg],MATCH($B48 &amp; "#" &amp; $L$3 &amp; "#" &amp; N$5,Indicators[Key],0)) &amp; "#" &amp; "5200" &amp; "#CZ",EB[key],0),Emisní_faktory!$B$2),0)</f>
        <v>4344</v>
      </c>
      <c r="P48" t="str">
        <f t="shared" si="16"/>
        <v>B_101038</v>
      </c>
      <c r="Q48" s="9">
        <f>IFERROR(INDEX(EB[],MATCH("TJ#" &amp; P48 &amp; "#" &amp; A48 &amp; "#CZ",EB[key],0),Emisní_faktory!$B$2),0)</f>
        <v>954</v>
      </c>
      <c r="R48" s="9">
        <f>IFERROR(INDEX(EB[],MATCH("TJ#" &amp; INDEX(Indicators[indic_nrg],MATCH($A48 &amp; "#" &amp; $Q$3 &amp; "#" &amp; R$5,Indicators[Key],0)) &amp; "#" &amp; "6000" &amp; "#CZ",EB[key],0),Emisní_faktory!$B$2),0)</f>
        <v>0</v>
      </c>
      <c r="S48" s="9">
        <f>IFERROR(INDEX(EB[],MATCH("TJ#" &amp; INDEX(Indicators[indic_nrg],MATCH($B48 &amp; "#" &amp; $Q$3 &amp; "#" &amp; S$5,Indicators[Key],0)) &amp; "#" &amp; "5200" &amp; "#CZ",EB[key],0),Emisní_faktory!$B$2),0)</f>
        <v>763</v>
      </c>
      <c r="U48" s="11">
        <f t="shared" si="0"/>
        <v>0.27450980392156865</v>
      </c>
      <c r="V48" s="11">
        <f t="shared" si="1"/>
        <v>0.27450980392156865</v>
      </c>
      <c r="W48" s="11"/>
      <c r="Y48" s="11">
        <f t="shared" si="13"/>
        <v>0.49743858423565024</v>
      </c>
      <c r="Z48" s="11">
        <f t="shared" si="4"/>
        <v>0.34317307549495757</v>
      </c>
      <c r="AA48" s="11">
        <v>0.88</v>
      </c>
      <c r="AC48" s="11">
        <f t="shared" si="17"/>
        <v>0.79979035639412999</v>
      </c>
      <c r="AD48" s="11"/>
      <c r="AE48" s="11">
        <f t="shared" si="5"/>
        <v>0.79979035639412999</v>
      </c>
      <c r="AG48" s="70">
        <v>1</v>
      </c>
      <c r="AH48" s="70">
        <v>0</v>
      </c>
      <c r="AI48" s="70">
        <v>0</v>
      </c>
    </row>
    <row r="49" spans="1:35" x14ac:dyDescent="0.25">
      <c r="A49" s="102" t="s">
        <v>107</v>
      </c>
      <c r="B49" s="102" t="s">
        <v>107</v>
      </c>
      <c r="C49" s="102" t="s">
        <v>107</v>
      </c>
      <c r="D49" t="str">
        <f t="shared" si="14"/>
        <v>B_101031</v>
      </c>
      <c r="E49" s="8" t="str">
        <f>VLOOKUP(C49,Carriers[],3,FALSE)</f>
        <v>bioplyn</v>
      </c>
      <c r="F49" s="9">
        <f>IFERROR(INDEX(EB[],MATCH("TJ#" &amp; D49 &amp; "#" &amp; A49 &amp; "#CZ",EB[key],0),Emisní_faktory!$B$2),0)</f>
        <v>328</v>
      </c>
      <c r="G49" s="9">
        <f>IFERROR(INDEX(EB[],MATCH("TJ#" &amp; INDEX(Indicators[indic_nrg],MATCH($A49 &amp; "#" &amp; $E$3 &amp; "#" &amp; G$5,Indicators[Key],0)) &amp; "#" &amp; "6000" &amp; "#CZ",EB[key],0),Emisní_faktory!$B$2),0)</f>
        <v>97</v>
      </c>
      <c r="H49" s="9">
        <f>IFERROR(INDEX(EB[],MATCH("TJ#" &amp; INDEX(Indicators[indic_nrg],MATCH($B49 &amp; "#" &amp; $E$3 &amp; "#" &amp; H$5,Indicators[Key],0)) &amp; "#" &amp; "5200" &amp; "#CZ",EB[key],0),Emisní_faktory!$B$2),0)</f>
        <v>0</v>
      </c>
      <c r="J49" t="str">
        <f t="shared" si="18"/>
        <v>B_101032</v>
      </c>
      <c r="K49" t="str">
        <f t="shared" si="18"/>
        <v>B_101032</v>
      </c>
      <c r="L49" s="9">
        <f>IFERROR(INDEX(EB[],MATCH("TJ#" &amp; J49 &amp; "#" &amp; A49 &amp; "#CZ",EB[key],0),Emisní_faktory!$B$2),0)</f>
        <v>779</v>
      </c>
      <c r="M49" s="9">
        <f>IFERROR(INDEX(EB[],MATCH("TJ#" &amp; INDEX(Indicators[indic_nrg],MATCH($A49 &amp; "#" &amp; $L$3 &amp; "#" &amp; M$5,Indicators[Key],0)) &amp; "#" &amp; "6000" &amp; "#CZ",EB[key],0),Emisní_faktory!$B$2),0)</f>
        <v>263</v>
      </c>
      <c r="N49" s="9">
        <f>IFERROR(INDEX(EB[],MATCH("TJ#" &amp; INDEX(Indicators[indic_nrg],MATCH($B49 &amp; "#" &amp; $L$3 &amp; "#" &amp; N$5,Indicators[Key],0)) &amp; "#" &amp; "5200" &amp; "#CZ",EB[key],0),Emisní_faktory!$B$2),0)</f>
        <v>127</v>
      </c>
      <c r="P49" t="str">
        <f t="shared" si="16"/>
        <v>B_101038</v>
      </c>
      <c r="Q49" s="9">
        <f>IFERROR(INDEX(EB[],MATCH("TJ#" &amp; P49 &amp; "#" &amp; A49 &amp; "#CZ",EB[key],0),Emisní_faktory!$B$2),0)</f>
        <v>0</v>
      </c>
      <c r="R49" s="9">
        <f>IFERROR(INDEX(EB[],MATCH("TJ#" &amp; INDEX(Indicators[indic_nrg],MATCH($A49 &amp; "#" &amp; $Q$3 &amp; "#" &amp; R$5,Indicators[Key],0)) &amp; "#" &amp; "6000" &amp; "#CZ",EB[key],0),Emisní_faktory!$B$2),0)</f>
        <v>0</v>
      </c>
      <c r="S49" s="9">
        <f>IFERROR(INDEX(EB[],MATCH("TJ#" &amp; INDEX(Indicators[indic_nrg],MATCH($B49 &amp; "#" &amp; $Q$3 &amp; "#" &amp; S$5,Indicators[Key],0)) &amp; "#" &amp; "5200" &amp; "#CZ",EB[key],0),Emisní_faktory!$B$2),0)</f>
        <v>0</v>
      </c>
      <c r="U49" s="11">
        <f t="shared" si="0"/>
        <v>0.29573170731707316</v>
      </c>
      <c r="V49" s="11">
        <f t="shared" si="1"/>
        <v>0.29573170731707316</v>
      </c>
      <c r="W49" s="11"/>
      <c r="Y49" s="11">
        <f t="shared" si="13"/>
        <v>0.50064184852374838</v>
      </c>
      <c r="Z49" s="11">
        <f t="shared" si="4"/>
        <v>0.40755240192480224</v>
      </c>
      <c r="AA49" s="11">
        <v>0.95</v>
      </c>
      <c r="AC49" s="11">
        <f t="shared" si="17"/>
        <v>0</v>
      </c>
      <c r="AD49" s="11"/>
      <c r="AE49" s="11">
        <f t="shared" si="5"/>
        <v>0</v>
      </c>
      <c r="AG49" s="70">
        <v>1</v>
      </c>
      <c r="AH49" s="70">
        <v>0</v>
      </c>
      <c r="AI49" s="70">
        <v>0</v>
      </c>
    </row>
    <row r="50" spans="1:35" x14ac:dyDescent="0.25">
      <c r="A50" s="102" t="s">
        <v>119</v>
      </c>
      <c r="B50" s="102" t="s">
        <v>119</v>
      </c>
      <c r="C50" s="102" t="s">
        <v>119</v>
      </c>
      <c r="D50" t="str">
        <f t="shared" si="14"/>
        <v>B_101031</v>
      </c>
      <c r="E50" s="8" t="str">
        <f>VLOOKUP(C50,Carriers[],3,FALSE)</f>
        <v>bionafta</v>
      </c>
      <c r="F50" s="9">
        <f>IFERROR(INDEX(EB[],MATCH("TJ#" &amp; D50 &amp; "#" &amp; A50 &amp; "#CZ",EB[key],0),Emisní_faktory!$B$2),0)</f>
        <v>0</v>
      </c>
      <c r="G50" s="9">
        <f>IFERROR(INDEX(EB[],MATCH("TJ#" &amp; INDEX(Indicators[indic_nrg],MATCH($A50 &amp; "#" &amp; $E$3 &amp; "#" &amp; G$5,Indicators[Key],0)) &amp; "#" &amp; "6000" &amp; "#CZ",EB[key],0),Emisní_faktory!$B$2),0)</f>
        <v>0</v>
      </c>
      <c r="H50" s="9">
        <f>IFERROR(INDEX(EB[],MATCH("TJ#" &amp; INDEX(Indicators[indic_nrg],MATCH($B50 &amp; "#" &amp; $E$3 &amp; "#" &amp; H$5,Indicators[Key],0)) &amp; "#" &amp; "5200" &amp; "#CZ",EB[key],0),Emisní_faktory!$B$2),0)</f>
        <v>0</v>
      </c>
      <c r="J50" t="str">
        <f t="shared" si="18"/>
        <v>B_101032</v>
      </c>
      <c r="K50" t="str">
        <f t="shared" si="18"/>
        <v>B_101032</v>
      </c>
      <c r="L50" s="9">
        <f>IFERROR(INDEX(EB[],MATCH("TJ#" &amp; J50 &amp; "#" &amp; A50 &amp; "#CZ",EB[key],0),Emisní_faktory!$B$2),0)</f>
        <v>0</v>
      </c>
      <c r="M50" s="9">
        <f>IFERROR(INDEX(EB[],MATCH("TJ#" &amp; INDEX(Indicators[indic_nrg],MATCH($A50 &amp; "#" &amp; $L$3 &amp; "#" &amp; M$5,Indicators[Key],0)) &amp; "#" &amp; "6000" &amp; "#CZ",EB[key],0),Emisní_faktory!$B$2),0)</f>
        <v>0</v>
      </c>
      <c r="N50" s="9">
        <f>IFERROR(INDEX(EB[],MATCH("TJ#" &amp; INDEX(Indicators[indic_nrg],MATCH($B50 &amp; "#" &amp; $L$3 &amp; "#" &amp; N$5,Indicators[Key],0)) &amp; "#" &amp; "5200" &amp; "#CZ",EB[key],0),Emisní_faktory!$B$2),0)</f>
        <v>0</v>
      </c>
      <c r="P50" t="str">
        <f t="shared" si="16"/>
        <v>B_101038</v>
      </c>
      <c r="Q50" s="9">
        <f>IFERROR(INDEX(EB[],MATCH("TJ#" &amp; P50 &amp; "#" &amp; A50 &amp; "#CZ",EB[key],0),Emisní_faktory!$B$2),0)</f>
        <v>0</v>
      </c>
      <c r="R50" s="9">
        <f>IFERROR(INDEX(EB[],MATCH("TJ#" &amp; INDEX(Indicators[indic_nrg],MATCH($A50 &amp; "#" &amp; $Q$3 &amp; "#" &amp; R$5,Indicators[Key],0)) &amp; "#" &amp; "6000" &amp; "#CZ",EB[key],0),Emisní_faktory!$B$2),0)</f>
        <v>0</v>
      </c>
      <c r="S50" s="9">
        <f>IFERROR(INDEX(EB[],MATCH("TJ#" &amp; INDEX(Indicators[indic_nrg],MATCH($B50 &amp; "#" &amp; $Q$3 &amp; "#" &amp; S$5,Indicators[Key],0)) &amp; "#" &amp; "5200" &amp; "#CZ",EB[key],0),Emisní_faktory!$B$2),0)</f>
        <v>0</v>
      </c>
      <c r="U50" s="11">
        <f t="shared" si="0"/>
        <v>0</v>
      </c>
      <c r="V50" s="11">
        <f t="shared" si="1"/>
        <v>0</v>
      </c>
      <c r="W50" s="11"/>
      <c r="Y50" s="11">
        <f t="shared" si="13"/>
        <v>0</v>
      </c>
      <c r="Z50" s="11">
        <f t="shared" si="4"/>
        <v>0</v>
      </c>
      <c r="AA50" s="11">
        <v>0.9</v>
      </c>
      <c r="AC50" s="11">
        <f t="shared" si="17"/>
        <v>0</v>
      </c>
      <c r="AD50" s="11"/>
      <c r="AE50" s="11">
        <f t="shared" si="5"/>
        <v>0</v>
      </c>
      <c r="AG50" s="70">
        <v>1</v>
      </c>
      <c r="AH50" s="70">
        <v>0</v>
      </c>
      <c r="AI50" s="70">
        <v>0</v>
      </c>
    </row>
    <row r="51" spans="1:35" x14ac:dyDescent="0.25">
      <c r="A51" s="102" t="s">
        <v>121</v>
      </c>
      <c r="B51" s="102" t="s">
        <v>121</v>
      </c>
      <c r="C51" s="102" t="s">
        <v>121</v>
      </c>
      <c r="D51" t="str">
        <f t="shared" si="14"/>
        <v>B_101031</v>
      </c>
      <c r="E51" s="8" t="str">
        <f>VLOOKUP(C51,Carriers[],3,FALSE)</f>
        <v>ostatní kapalná biopaliva</v>
      </c>
      <c r="F51" s="9">
        <f>IFERROR(INDEX(EB[],MATCH("TJ#" &amp; D51 &amp; "#" &amp; A51 &amp; "#CZ",EB[key],0),Emisní_faktory!$B$2),0)</f>
        <v>0</v>
      </c>
      <c r="G51" s="9">
        <f>IFERROR(INDEX(EB[],MATCH("TJ#" &amp; INDEX(Indicators[indic_nrg],MATCH($A51 &amp; "#" &amp; $E$3 &amp; "#" &amp; G$5,Indicators[Key],0)) &amp; "#" &amp; "6000" &amp; "#CZ",EB[key],0),Emisní_faktory!$B$2),0)</f>
        <v>0</v>
      </c>
      <c r="H51" s="9">
        <f>IFERROR(INDEX(EB[],MATCH("TJ#" &amp; INDEX(Indicators[indic_nrg],MATCH($B51 &amp; "#" &amp; $E$3 &amp; "#" &amp; H$5,Indicators[Key],0)) &amp; "#" &amp; "5200" &amp; "#CZ",EB[key],0),Emisní_faktory!$B$2),0)</f>
        <v>0</v>
      </c>
      <c r="J51" t="str">
        <f t="shared" si="18"/>
        <v>B_101032</v>
      </c>
      <c r="K51" t="str">
        <f t="shared" si="18"/>
        <v>B_101032</v>
      </c>
      <c r="L51" s="9">
        <f>IFERROR(INDEX(EB[],MATCH("TJ#" &amp; J51 &amp; "#" &amp; A51 &amp; "#CZ",EB[key],0),Emisní_faktory!$B$2),0)</f>
        <v>0</v>
      </c>
      <c r="M51" s="9">
        <f>IFERROR(INDEX(EB[],MATCH("TJ#" &amp; INDEX(Indicators[indic_nrg],MATCH($A51 &amp; "#" &amp; $L$3 &amp; "#" &amp; M$5,Indicators[Key],0)) &amp; "#" &amp; "6000" &amp; "#CZ",EB[key],0),Emisní_faktory!$B$2),0)</f>
        <v>0</v>
      </c>
      <c r="N51" s="9">
        <f>IFERROR(INDEX(EB[],MATCH("TJ#" &amp; INDEX(Indicators[indic_nrg],MATCH($B51 &amp; "#" &amp; $L$3 &amp; "#" &amp; N$5,Indicators[Key],0)) &amp; "#" &amp; "5200" &amp; "#CZ",EB[key],0),Emisní_faktory!$B$2),0)</f>
        <v>0</v>
      </c>
      <c r="P51" t="str">
        <f t="shared" si="16"/>
        <v>B_101038</v>
      </c>
      <c r="Q51" s="9">
        <f>IFERROR(INDEX(EB[],MATCH("TJ#" &amp; P51 &amp; "#" &amp; A51 &amp; "#CZ",EB[key],0),Emisní_faktory!$B$2),0)</f>
        <v>0</v>
      </c>
      <c r="R51" s="9">
        <f>IFERROR(INDEX(EB[],MATCH("TJ#" &amp; INDEX(Indicators[indic_nrg],MATCH($A51 &amp; "#" &amp; $Q$3 &amp; "#" &amp; R$5,Indicators[Key],0)) &amp; "#" &amp; "6000" &amp; "#CZ",EB[key],0),Emisní_faktory!$B$2),0)</f>
        <v>0</v>
      </c>
      <c r="S51" s="9">
        <f>IFERROR(INDEX(EB[],MATCH("TJ#" &amp; INDEX(Indicators[indic_nrg],MATCH($B51 &amp; "#" &amp; $Q$3 &amp; "#" &amp; S$5,Indicators[Key],0)) &amp; "#" &amp; "5200" &amp; "#CZ",EB[key],0),Emisní_faktory!$B$2),0)</f>
        <v>0</v>
      </c>
      <c r="U51" s="11">
        <f t="shared" si="0"/>
        <v>0</v>
      </c>
      <c r="V51" s="11">
        <f t="shared" si="1"/>
        <v>0</v>
      </c>
      <c r="W51" s="11"/>
      <c r="Y51" s="11">
        <f t="shared" si="13"/>
        <v>0</v>
      </c>
      <c r="Z51" s="11">
        <f t="shared" si="4"/>
        <v>0</v>
      </c>
      <c r="AA51" s="11">
        <v>0.9</v>
      </c>
      <c r="AC51" s="11">
        <f t="shared" si="17"/>
        <v>0</v>
      </c>
      <c r="AD51" s="11"/>
      <c r="AE51" s="11">
        <f t="shared" si="5"/>
        <v>0</v>
      </c>
      <c r="AG51" s="70">
        <v>1</v>
      </c>
      <c r="AH51" s="70">
        <v>0</v>
      </c>
      <c r="AI51" s="70">
        <v>0</v>
      </c>
    </row>
    <row r="52" spans="1:35" x14ac:dyDescent="0.25">
      <c r="A52" s="102"/>
      <c r="B52" s="102"/>
      <c r="C52" s="102"/>
    </row>
    <row r="53" spans="1:35" ht="21" x14ac:dyDescent="0.35">
      <c r="A53" s="102"/>
      <c r="B53" s="102"/>
      <c r="C53" s="102"/>
      <c r="E53" s="121" t="s">
        <v>3309</v>
      </c>
    </row>
    <row r="54" spans="1:35" ht="18.75" x14ac:dyDescent="0.3">
      <c r="A54" s="102"/>
      <c r="B54" s="102"/>
      <c r="C54" s="102"/>
      <c r="E54" s="120" t="s">
        <v>1261</v>
      </c>
      <c r="L54" s="120" t="s">
        <v>1275</v>
      </c>
      <c r="Q54" s="120" t="s">
        <v>1274</v>
      </c>
      <c r="U54" s="10" t="s">
        <v>1261</v>
      </c>
      <c r="Y54" s="10" t="s">
        <v>1275</v>
      </c>
      <c r="AC54" s="10" t="s">
        <v>1274</v>
      </c>
    </row>
    <row r="55" spans="1:35" x14ac:dyDescent="0.25">
      <c r="A55" s="102"/>
      <c r="B55" s="102"/>
      <c r="C55" s="102"/>
      <c r="E55" t="s">
        <v>1264</v>
      </c>
      <c r="F55" t="s">
        <v>1199</v>
      </c>
      <c r="L55" t="s">
        <v>1267</v>
      </c>
      <c r="M55" t="s">
        <v>1201</v>
      </c>
      <c r="Q55" t="s">
        <v>1268</v>
      </c>
      <c r="R55" t="s">
        <v>1205</v>
      </c>
    </row>
    <row r="56" spans="1:35" ht="15" customHeight="1" x14ac:dyDescent="0.25">
      <c r="A56" s="102"/>
      <c r="B56" s="102"/>
      <c r="C56" s="102"/>
      <c r="E56" s="336" t="s">
        <v>1273</v>
      </c>
      <c r="F56" s="336" t="s">
        <v>1271</v>
      </c>
      <c r="G56" s="331" t="s">
        <v>1272</v>
      </c>
      <c r="H56" s="331"/>
      <c r="I56" s="60"/>
      <c r="L56" s="336" t="s">
        <v>1271</v>
      </c>
      <c r="M56" s="331" t="s">
        <v>1272</v>
      </c>
      <c r="N56" s="331"/>
      <c r="O56" s="60"/>
      <c r="Q56" s="336" t="s">
        <v>1271</v>
      </c>
      <c r="R56" s="331" t="s">
        <v>1272</v>
      </c>
      <c r="S56" s="331"/>
      <c r="U56" s="334" t="s">
        <v>1277</v>
      </c>
      <c r="V56" s="331" t="s">
        <v>1278</v>
      </c>
      <c r="W56" s="331"/>
      <c r="Y56" s="334" t="s">
        <v>1277</v>
      </c>
      <c r="Z56" s="331" t="s">
        <v>1278</v>
      </c>
      <c r="AA56" s="331"/>
      <c r="AC56" s="334" t="s">
        <v>1277</v>
      </c>
      <c r="AD56" s="331" t="s">
        <v>1278</v>
      </c>
      <c r="AE56" s="331"/>
    </row>
    <row r="57" spans="1:35" s="64" customFormat="1" ht="45" x14ac:dyDescent="0.25">
      <c r="A57" s="103"/>
      <c r="B57" s="103"/>
      <c r="C57" s="103"/>
      <c r="E57" s="336"/>
      <c r="F57" s="336"/>
      <c r="G57" s="65" t="s">
        <v>3183</v>
      </c>
      <c r="H57" s="65" t="s">
        <v>3184</v>
      </c>
      <c r="I57" s="66"/>
      <c r="L57" s="336"/>
      <c r="M57" s="65" t="s">
        <v>3183</v>
      </c>
      <c r="N57" s="65" t="s">
        <v>3184</v>
      </c>
      <c r="O57" s="66"/>
      <c r="Q57" s="336"/>
      <c r="R57" s="65" t="s">
        <v>3183</v>
      </c>
      <c r="S57" s="65" t="s">
        <v>3184</v>
      </c>
      <c r="U57" s="335"/>
      <c r="V57" s="65" t="s">
        <v>1269</v>
      </c>
      <c r="W57" s="65" t="s">
        <v>1270</v>
      </c>
      <c r="Y57" s="335"/>
      <c r="Z57" s="65" t="s">
        <v>1269</v>
      </c>
      <c r="AA57" s="65" t="s">
        <v>1270</v>
      </c>
      <c r="AC57" s="335"/>
      <c r="AD57" s="65" t="s">
        <v>1269</v>
      </c>
      <c r="AE57" s="65" t="s">
        <v>1270</v>
      </c>
      <c r="AG57" s="16" t="s">
        <v>1289</v>
      </c>
      <c r="AH57" s="16" t="s">
        <v>1290</v>
      </c>
      <c r="AI57" s="16" t="s">
        <v>1291</v>
      </c>
    </row>
    <row r="58" spans="1:35" x14ac:dyDescent="0.25">
      <c r="A58" s="102" t="s">
        <v>1111</v>
      </c>
      <c r="B58" s="102" t="s">
        <v>1111</v>
      </c>
      <c r="C58" s="102" t="s">
        <v>1111</v>
      </c>
      <c r="D58" s="59"/>
      <c r="E58" s="8" t="str">
        <f>VLOOKUP(C58,Carriers[],3,FALSE)</f>
        <v>jaderné teplo</v>
      </c>
      <c r="F58" s="9">
        <f>IFERROR(INDEX(EB[],MATCH("TJ#" &amp; D58 &amp; "#" &amp; A58 &amp; "#CZ",EB[key],0),Emisní_faktory!$B$2),0)</f>
        <v>0</v>
      </c>
      <c r="G58" s="9">
        <f>IFERROR(INDEX(EB[],MATCH("TJ#" &amp; INDEX(Indicators[indic_nrg],MATCH($A58 &amp; "#" &amp; $E$55 &amp; "#" &amp; G$57,Indicators[Key],0)) &amp; "#" &amp; "6000" &amp; "#CZ",EB[key],0),Emisní_faktory!$B$2),0)</f>
        <v>0</v>
      </c>
      <c r="H58" s="9">
        <f>IFERROR(INDEX(EB[],MATCH("TJ#" &amp; INDEX(Indicators[indic_nrg],MATCH($B58 &amp; "#" &amp; $E$55 &amp; "#" &amp; H$57,Indicators[Key],0)) &amp; "#" &amp; "5200" &amp; "#CZ",EB[key],0),Emisní_faktory!$B$2),0)</f>
        <v>0</v>
      </c>
      <c r="I58" s="61"/>
      <c r="J58" s="59"/>
      <c r="K58" s="59"/>
      <c r="L58" s="9">
        <f>IFERROR(INDEX(EB[],MATCH("TJ#" &amp; J58 &amp; "#" &amp; A58 &amp; "#CZ",EB[key],0),Emisní_faktory!$B$2),0)</f>
        <v>0</v>
      </c>
      <c r="M58" s="9">
        <f>IFERROR(INDEX(EB[],MATCH("TJ#" &amp; INDEX(Indicators[indic_nrg],MATCH($A58 &amp; "#" &amp; $L$55 &amp; "#" &amp; M$57,Indicators[Key],0)) &amp; "#" &amp; "6000" &amp; "#CZ",EB[key],0),Emisní_faktory!$B$2),0)</f>
        <v>0</v>
      </c>
      <c r="N58" s="9">
        <f>IFERROR(INDEX(EB[],MATCH("TJ#" &amp; INDEX(Indicators[indic_nrg],MATCH($B58 &amp; "#" &amp; $L$55 &amp; "#" &amp; N$57,Indicators[Key],0)) &amp; "#" &amp; "5200" &amp; "#CZ",EB[key],0),Emisní_faktory!$B$2),0)</f>
        <v>0</v>
      </c>
      <c r="O58" s="61"/>
      <c r="P58" s="59"/>
      <c r="Q58" s="9">
        <f>IFERROR(INDEX(EB[],MATCH("TJ#" &amp; P58 &amp; "#" &amp; A58 &amp; "#CZ",EB[key],0),Emisní_faktory!$B$2),0)</f>
        <v>0</v>
      </c>
      <c r="R58" s="9">
        <f>IFERROR(INDEX(EB[],MATCH("TJ#" &amp; INDEX(Indicators[indic_nrg],MATCH($A58 &amp; "#" &amp; $Q$55 &amp; "#" &amp; R$57,Indicators[Key],0)) &amp; "#" &amp; "6000" &amp; "#CZ",EB[key],0),Emisní_faktory!$B$2),0)</f>
        <v>0</v>
      </c>
      <c r="S58" s="9">
        <f>IFERROR(INDEX(EB[],MATCH("TJ#" &amp; INDEX(Indicators[indic_nrg],MATCH($B58 &amp; "#" &amp; $Q$55 &amp; "#" &amp; S$57,Indicators[Key],0)) &amp; "#" &amp; "5200" &amp; "#CZ",EB[key],0),Emisní_faktory!$B$2),0)</f>
        <v>0</v>
      </c>
      <c r="U58" s="11">
        <f t="shared" ref="U58:U103" si="19">IFERROR(G58/F58,0)</f>
        <v>0</v>
      </c>
      <c r="V58" s="11">
        <f t="shared" ref="V58:V103" si="20">IFERROR(G58/F58,0)</f>
        <v>0</v>
      </c>
      <c r="W58" s="11"/>
      <c r="Y58" s="11">
        <f t="shared" ref="Y58:Y103" si="21">IFERROR(SUM(M58:N58)/L58,0)</f>
        <v>0</v>
      </c>
      <c r="Z58" s="11">
        <f t="shared" ref="Z58:Z103" si="22">IFERROR(M58/(L58-N58/AA58),0)</f>
        <v>0</v>
      </c>
      <c r="AA58" s="11">
        <v>1</v>
      </c>
      <c r="AC58" s="11">
        <f t="shared" ref="AC58:AC103" si="23">IFERROR(S58/Q58,0)</f>
        <v>0</v>
      </c>
      <c r="AD58" s="11"/>
      <c r="AE58" s="11">
        <f t="shared" ref="AE58:AE103" si="24">IFERROR(S58/Q58,0)</f>
        <v>0</v>
      </c>
      <c r="AG58" s="70">
        <v>1</v>
      </c>
      <c r="AH58" s="70">
        <v>1</v>
      </c>
      <c r="AI58" s="70">
        <v>0</v>
      </c>
    </row>
    <row r="59" spans="1:35" x14ac:dyDescent="0.25">
      <c r="A59" s="102" t="s">
        <v>127</v>
      </c>
      <c r="B59" s="102" t="s">
        <v>127</v>
      </c>
      <c r="C59" s="102" t="s">
        <v>1113</v>
      </c>
      <c r="D59" t="s">
        <v>143</v>
      </c>
      <c r="E59" s="8" t="str">
        <f>VLOOKUP(C59,Carriers[],3,FALSE)</f>
        <v>vodní energie</v>
      </c>
      <c r="F59" s="9">
        <f>IFERROR(INDEX(EB[],MATCH("TJ#" &amp; D59 &amp; "#" &amp; A59 &amp; "#CZ",EB[key],0),Emisní_faktory!$B$2),0)</f>
        <v>1124</v>
      </c>
      <c r="G59" s="9">
        <f>IFERROR(INDEX(EB[],MATCH("TJ#" &amp; D59 &amp; "#" &amp; A59 &amp; "#CZ",EB[key],0),Emisní_faktory!$B$2),0)</f>
        <v>1124</v>
      </c>
      <c r="H59" s="9">
        <f>IFERROR(INDEX(EB[],MATCH("TJ#" &amp; INDEX(Indicators[indic_nrg],MATCH($B59 &amp; "#" &amp; $E$55 &amp; "#" &amp; H$57,Indicators[Key],0)) &amp; "#" &amp; "5200" &amp; "#CZ",EB[key],0),Emisní_faktory!$B$2),0)</f>
        <v>0</v>
      </c>
      <c r="I59" s="61"/>
      <c r="L59" s="9">
        <f>IFERROR(INDEX(EB[],MATCH("TJ#" &amp; J59 &amp; "#" &amp; A59 &amp; "#CZ",EB[key],0),Emisní_faktory!$B$2),0)</f>
        <v>0</v>
      </c>
      <c r="M59" s="9">
        <f>IFERROR(INDEX(EB[],MATCH("TJ#" &amp; J59 &amp; "#" &amp; A59 &amp; "#CZ",EB[key],0),Emisní_faktory!$B$2),0)</f>
        <v>0</v>
      </c>
      <c r="N59" s="9">
        <f>IFERROR(INDEX(EB[],MATCH("TJ#" &amp; K59 &amp; "#" &amp; A59 &amp; "#CZ",EB[key],0),Emisní_faktory!$B$2),0)</f>
        <v>0</v>
      </c>
      <c r="O59" s="61"/>
      <c r="Q59" s="9">
        <f>IFERROR(INDEX(EB[],MATCH("TJ#" &amp; P59 &amp; "#" &amp; A59 &amp; "#CZ",EB[key],0),Emisní_faktory!$B$2),0)</f>
        <v>0</v>
      </c>
      <c r="R59" s="9">
        <f>IFERROR(INDEX(EB[],MATCH("TJ#" &amp; INDEX(Indicators[indic_nrg],MATCH($A59 &amp; "#" &amp; $Q$55 &amp; "#" &amp; R$57,Indicators[Key],0)) &amp; "#" &amp; "6000" &amp; "#CZ",EB[key],0),Emisní_faktory!$B$2),0)</f>
        <v>0</v>
      </c>
      <c r="S59" s="9">
        <f>IFERROR(INDEX(EB[],MATCH("TJ#" &amp; P59 &amp; "#" &amp; A59 &amp; "#CZ",EB[key],0),Emisní_faktory!$B$2),0)</f>
        <v>0</v>
      </c>
      <c r="U59" s="11">
        <f t="shared" si="19"/>
        <v>1</v>
      </c>
      <c r="V59" s="11">
        <f t="shared" si="20"/>
        <v>1</v>
      </c>
      <c r="W59" s="11"/>
      <c r="Y59" s="11">
        <f t="shared" si="21"/>
        <v>0</v>
      </c>
      <c r="Z59" s="11">
        <f t="shared" si="22"/>
        <v>0</v>
      </c>
      <c r="AA59" s="11"/>
      <c r="AC59" s="11">
        <f t="shared" si="23"/>
        <v>0</v>
      </c>
      <c r="AD59" s="11"/>
      <c r="AE59" s="11">
        <f t="shared" si="24"/>
        <v>0</v>
      </c>
      <c r="AG59" s="70">
        <v>1</v>
      </c>
      <c r="AH59" s="70">
        <v>0</v>
      </c>
      <c r="AI59" s="70">
        <v>0</v>
      </c>
    </row>
    <row r="60" spans="1:35" x14ac:dyDescent="0.25">
      <c r="A60" s="102" t="s">
        <v>127</v>
      </c>
      <c r="B60" s="102" t="s">
        <v>127</v>
      </c>
      <c r="C60" s="102" t="s">
        <v>1113</v>
      </c>
      <c r="D60" t="s">
        <v>145</v>
      </c>
      <c r="E60" s="8" t="str">
        <f>VLOOKUP(C60,Carriers[],3,FALSE)</f>
        <v>vodní energie</v>
      </c>
      <c r="F60" s="9">
        <f>IFERROR(INDEX(EB[],MATCH("TJ#" &amp; D60 &amp; "#" &amp; A60 &amp; "#CZ",EB[key],0),Emisní_faktory!$B$2),0)</f>
        <v>700</v>
      </c>
      <c r="G60" s="9">
        <f>IFERROR(INDEX(EB[],MATCH("TJ#" &amp; D60 &amp; "#" &amp; A60 &amp; "#CZ",EB[key],0),Emisní_faktory!$B$2),0)</f>
        <v>700</v>
      </c>
      <c r="H60" s="9">
        <f>IFERROR(INDEX(EB[],MATCH("TJ#" &amp; INDEX(Indicators[indic_nrg],MATCH($B60 &amp; "#" &amp; $E$55 &amp; "#" &amp; H$57,Indicators[Key],0)) &amp; "#" &amp; "5200" &amp; "#CZ",EB[key],0),Emisní_faktory!$B$2),0)</f>
        <v>0</v>
      </c>
      <c r="I60" s="61"/>
      <c r="L60" s="9">
        <f>IFERROR(INDEX(EB[],MATCH("TJ#" &amp; J60 &amp; "#" &amp; A60 &amp; "#CZ",EB[key],0),Emisní_faktory!$B$2),0)</f>
        <v>0</v>
      </c>
      <c r="M60" s="9">
        <f>IFERROR(INDEX(EB[],MATCH("TJ#" &amp; J60 &amp; "#" &amp; A60 &amp; "#CZ",EB[key],0),Emisní_faktory!$B$2),0)</f>
        <v>0</v>
      </c>
      <c r="N60" s="9">
        <f>IFERROR(INDEX(EB[],MATCH("TJ#" &amp; K60 &amp; "#" &amp; A60 &amp; "#CZ",EB[key],0),Emisní_faktory!$B$2),0)</f>
        <v>0</v>
      </c>
      <c r="O60" s="61"/>
      <c r="Q60" s="9">
        <f>IFERROR(INDEX(EB[],MATCH("TJ#" &amp; P60 &amp; "#" &amp; A60 &amp; "#CZ",EB[key],0),Emisní_faktory!$B$2),0)</f>
        <v>0</v>
      </c>
      <c r="R60" s="9">
        <f>IFERROR(INDEX(EB[],MATCH("TJ#" &amp; INDEX(Indicators[indic_nrg],MATCH($A60 &amp; "#" &amp; $Q$55 &amp; "#" &amp; R$57,Indicators[Key],0)) &amp; "#" &amp; "6000" &amp; "#CZ",EB[key],0),Emisní_faktory!$B$2),0)</f>
        <v>0</v>
      </c>
      <c r="S60" s="9">
        <f>IFERROR(INDEX(EB[],MATCH("TJ#" &amp; P60 &amp; "#" &amp; A60 &amp; "#CZ",EB[key],0),Emisní_faktory!$B$2),0)</f>
        <v>0</v>
      </c>
      <c r="U60" s="11">
        <f t="shared" ref="U60:U61" si="25">IFERROR(G60/F60,0)</f>
        <v>1</v>
      </c>
      <c r="V60" s="11">
        <f t="shared" ref="V60:V61" si="26">IFERROR(G60/F60,0)</f>
        <v>1</v>
      </c>
      <c r="W60" s="225"/>
      <c r="Y60" s="11">
        <f t="shared" ref="Y60:Y61" si="27">IFERROR(SUM(M60:N60)/L60,0)</f>
        <v>0</v>
      </c>
      <c r="Z60" s="11">
        <f t="shared" ref="Z60:Z61" si="28">IFERROR(M60/(L60-N60/AA60),0)</f>
        <v>0</v>
      </c>
      <c r="AA60" s="225"/>
      <c r="AC60" s="11">
        <f t="shared" ref="AC60:AC61" si="29">IFERROR(S60/Q60,0)</f>
        <v>0</v>
      </c>
      <c r="AD60" s="11"/>
      <c r="AE60" s="11">
        <f t="shared" ref="AE60:AE61" si="30">IFERROR(S60/Q60,0)</f>
        <v>0</v>
      </c>
      <c r="AG60" s="70">
        <v>1</v>
      </c>
      <c r="AH60" s="70">
        <v>0</v>
      </c>
      <c r="AI60" s="70">
        <v>0</v>
      </c>
    </row>
    <row r="61" spans="1:35" x14ac:dyDescent="0.25">
      <c r="A61" s="102" t="s">
        <v>127</v>
      </c>
      <c r="B61" s="102" t="s">
        <v>127</v>
      </c>
      <c r="C61" s="102" t="s">
        <v>1113</v>
      </c>
      <c r="D61" t="s">
        <v>147</v>
      </c>
      <c r="E61" s="8" t="str">
        <f>VLOOKUP(C61,Carriers[],3,FALSE)</f>
        <v>vodní energie</v>
      </c>
      <c r="F61" s="9">
        <f>IFERROR(INDEX(EB[],MATCH("TJ#" &amp; D61 &amp; "#" &amp; A61 &amp; "#CZ",EB[key],0),Emisní_faktory!$B$2),0)</f>
        <v>214</v>
      </c>
      <c r="G61" s="9">
        <f>IFERROR(INDEX(EB[],MATCH("TJ#" &amp; D61 &amp; "#" &amp; A61 &amp; "#CZ",EB[key],0),Emisní_faktory!$B$2),0)</f>
        <v>214</v>
      </c>
      <c r="H61" s="9">
        <f>IFERROR(INDEX(EB[],MATCH("TJ#" &amp; INDEX(Indicators[indic_nrg],MATCH($B61 &amp; "#" &amp; $E$55 &amp; "#" &amp; H$57,Indicators[Key],0)) &amp; "#" &amp; "5200" &amp; "#CZ",EB[key],0),Emisní_faktory!$B$2),0)</f>
        <v>0</v>
      </c>
      <c r="I61" s="61"/>
      <c r="L61" s="9">
        <f>IFERROR(INDEX(EB[],MATCH("TJ#" &amp; J61 &amp; "#" &amp; A61 &amp; "#CZ",EB[key],0),Emisní_faktory!$B$2),0)</f>
        <v>0</v>
      </c>
      <c r="M61" s="9">
        <f>IFERROR(INDEX(EB[],MATCH("TJ#" &amp; J61 &amp; "#" &amp; A61 &amp; "#CZ",EB[key],0),Emisní_faktory!$B$2),0)</f>
        <v>0</v>
      </c>
      <c r="N61" s="9">
        <f>IFERROR(INDEX(EB[],MATCH("TJ#" &amp; K61 &amp; "#" &amp; A61 &amp; "#CZ",EB[key],0),Emisní_faktory!$B$2),0)</f>
        <v>0</v>
      </c>
      <c r="O61" s="61"/>
      <c r="Q61" s="9">
        <f>IFERROR(INDEX(EB[],MATCH("TJ#" &amp; P61 &amp; "#" &amp; A61 &amp; "#CZ",EB[key],0),Emisní_faktory!$B$2),0)</f>
        <v>0</v>
      </c>
      <c r="R61" s="9">
        <f>IFERROR(INDEX(EB[],MATCH("TJ#" &amp; INDEX(Indicators[indic_nrg],MATCH($A61 &amp; "#" &amp; $Q$55 &amp; "#" &amp; R$57,Indicators[Key],0)) &amp; "#" &amp; "6000" &amp; "#CZ",EB[key],0),Emisní_faktory!$B$2),0)</f>
        <v>0</v>
      </c>
      <c r="S61" s="9">
        <f>IFERROR(INDEX(EB[],MATCH("TJ#" &amp; P61 &amp; "#" &amp; A61 &amp; "#CZ",EB[key],0),Emisní_faktory!$B$2),0)</f>
        <v>0</v>
      </c>
      <c r="U61" s="11">
        <f t="shared" si="25"/>
        <v>1</v>
      </c>
      <c r="V61" s="11">
        <f t="shared" si="26"/>
        <v>1</v>
      </c>
      <c r="W61" s="225"/>
      <c r="Y61" s="11">
        <f t="shared" si="27"/>
        <v>0</v>
      </c>
      <c r="Z61" s="11">
        <f t="shared" si="28"/>
        <v>0</v>
      </c>
      <c r="AA61" s="225"/>
      <c r="AC61" s="11">
        <f t="shared" si="29"/>
        <v>0</v>
      </c>
      <c r="AD61" s="11"/>
      <c r="AE61" s="11">
        <f t="shared" si="30"/>
        <v>0</v>
      </c>
      <c r="AG61" s="70">
        <v>1</v>
      </c>
      <c r="AH61" s="70">
        <v>0</v>
      </c>
      <c r="AI61" s="70">
        <v>0</v>
      </c>
    </row>
    <row r="62" spans="1:35" x14ac:dyDescent="0.25">
      <c r="A62" s="102" t="s">
        <v>127</v>
      </c>
      <c r="B62" s="102" t="s">
        <v>97</v>
      </c>
      <c r="C62" s="102" t="s">
        <v>125</v>
      </c>
      <c r="D62" t="s">
        <v>177</v>
      </c>
      <c r="E62" s="8" t="str">
        <f>VLOOKUP(C62,Carriers[],3,FALSE)</f>
        <v>geotermální energie</v>
      </c>
      <c r="F62" s="9">
        <f>IFERROR(INDEX(EB[],MATCH("TJ#" &amp; D62 &amp; "#" &amp; A62 &amp; "#CZ",EB[key],0),Emisní_faktory!$B$2),0)</f>
        <v>0</v>
      </c>
      <c r="G62" s="9">
        <f>IFERROR(INDEX(EB[],MATCH("TJ#" &amp; D62 &amp; "#" &amp; A62 &amp; "#CZ",EB[key],0),Emisní_faktory!$B$2),0)</f>
        <v>0</v>
      </c>
      <c r="H62" s="9">
        <f>IFERROR(INDEX(EB[],MATCH("TJ#" &amp; INDEX(Indicators[indic_nrg],MATCH($B62 &amp; "#" &amp; $E$55 &amp; "#" &amp; H$57,Indicators[Key],0)) &amp; "#" &amp; "5200" &amp; "#CZ",EB[key],0),Emisní_faktory!$B$2),0)</f>
        <v>0</v>
      </c>
      <c r="I62" s="61"/>
      <c r="J62" t="s">
        <v>179</v>
      </c>
      <c r="K62" t="s">
        <v>697</v>
      </c>
      <c r="L62" s="9">
        <f>IFERROR(INDEX(EB[],MATCH("TJ#" &amp; J62 &amp; "#" &amp; A62 &amp; "#CZ",EB[key],0),Emisní_faktory!$B$2),0)</f>
        <v>0</v>
      </c>
      <c r="M62" s="9">
        <f>IFERROR(INDEX(EB[],MATCH("TJ#" &amp; J62 &amp; "#" &amp; A62 &amp; "#CZ",EB[key],0),Emisní_faktory!$B$2),0)</f>
        <v>0</v>
      </c>
      <c r="N62" s="9">
        <f>IFERROR(INDEX(EB[],MATCH("TJ#" &amp; K62 &amp; "#" &amp; A62 &amp; "#CZ",EB[key],0),Emisní_faktory!$B$2),0)</f>
        <v>0</v>
      </c>
      <c r="O62" s="61"/>
      <c r="P62" t="s">
        <v>699</v>
      </c>
      <c r="Q62" s="9">
        <f>IFERROR(INDEX(EB[],MATCH("TJ#" &amp; P62 &amp; "#" &amp; A62 &amp; "#CZ",EB[key],0),Emisní_faktory!$B$2),0)</f>
        <v>0</v>
      </c>
      <c r="R62" s="9">
        <f>IFERROR(INDEX(EB[],MATCH("TJ#" &amp; INDEX(Indicators[indic_nrg],MATCH($A62 &amp; "#" &amp; $Q$55 &amp; "#" &amp; R$57,Indicators[Key],0)) &amp; "#" &amp; "6000" &amp; "#CZ",EB[key],0),Emisní_faktory!$B$2),0)</f>
        <v>0</v>
      </c>
      <c r="S62" s="9">
        <f>IFERROR(INDEX(EB[],MATCH("TJ#" &amp; P62 &amp; "#" &amp; A62 &amp; "#CZ",EB[key],0),Emisní_faktory!$B$2),0)</f>
        <v>0</v>
      </c>
      <c r="U62" s="11">
        <f t="shared" si="19"/>
        <v>0</v>
      </c>
      <c r="V62" s="11">
        <f t="shared" si="20"/>
        <v>0</v>
      </c>
      <c r="W62" s="11"/>
      <c r="Y62" s="11">
        <f t="shared" si="21"/>
        <v>0</v>
      </c>
      <c r="Z62" s="11">
        <f t="shared" si="22"/>
        <v>0</v>
      </c>
      <c r="AA62" s="11"/>
      <c r="AC62" s="11">
        <f t="shared" si="23"/>
        <v>0</v>
      </c>
      <c r="AD62" s="11"/>
      <c r="AE62" s="11">
        <f t="shared" si="24"/>
        <v>0</v>
      </c>
      <c r="AG62" s="70">
        <v>1</v>
      </c>
      <c r="AH62" s="70">
        <v>0</v>
      </c>
      <c r="AI62" s="70">
        <v>0</v>
      </c>
    </row>
    <row r="63" spans="1:35" x14ac:dyDescent="0.25">
      <c r="A63" s="102" t="s">
        <v>127</v>
      </c>
      <c r="B63" s="102" t="s">
        <v>127</v>
      </c>
      <c r="C63" s="102" t="s">
        <v>1117</v>
      </c>
      <c r="D63" t="s">
        <v>153</v>
      </c>
      <c r="E63" s="8" t="str">
        <f>VLOOKUP(C63,Carriers[],3,FALSE)</f>
        <v>sluneční fotovoltaická energie</v>
      </c>
      <c r="F63" s="9">
        <f>IFERROR(INDEX(EB[],MATCH("TJ#" &amp; D63 &amp; "#" &amp; A63 &amp; "#CZ",EB[key],0),Emisní_faktory!$B$2),0)</f>
        <v>0</v>
      </c>
      <c r="G63" s="9">
        <f>IFERROR(INDEX(EB[],MATCH("TJ#" &amp; D63 &amp; "#" &amp; A63 &amp; "#CZ",EB[key],0),Emisní_faktory!$B$2),0)</f>
        <v>0</v>
      </c>
      <c r="H63" s="9">
        <f>IFERROR(INDEX(EB[],MATCH("TJ#" &amp; INDEX(Indicators[indic_nrg],MATCH($B63 &amp; "#" &amp; $E$55 &amp; "#" &amp; H$57,Indicators[Key],0)) &amp; "#" &amp; "5200" &amp; "#CZ",EB[key],0),Emisní_faktory!$B$2),0)</f>
        <v>0</v>
      </c>
      <c r="I63" s="61"/>
      <c r="L63" s="9">
        <f>IFERROR(INDEX(EB[],MATCH("TJ#" &amp; J63 &amp; "#" &amp; A63 &amp; "#CZ",EB[key],0),Emisní_faktory!$B$2),0)</f>
        <v>0</v>
      </c>
      <c r="M63" s="9">
        <f>IFERROR(INDEX(EB[],MATCH("TJ#" &amp; J63 &amp; "#" &amp; A63 &amp; "#CZ",EB[key],0),Emisní_faktory!$B$2),0)</f>
        <v>0</v>
      </c>
      <c r="N63" s="9">
        <f>IFERROR(INDEX(EB[],MATCH("TJ#" &amp; K63 &amp; "#" &amp; A63 &amp; "#CZ",EB[key],0),Emisní_faktory!$B$2),0)</f>
        <v>0</v>
      </c>
      <c r="O63" s="61"/>
      <c r="Q63" s="9">
        <f>IFERROR(INDEX(EB[],MATCH("TJ#" &amp; P63 &amp; "#" &amp; A63 &amp; "#CZ",EB[key],0),Emisní_faktory!$B$2),0)</f>
        <v>0</v>
      </c>
      <c r="R63" s="9">
        <f>IFERROR(INDEX(EB[],MATCH("TJ#" &amp; INDEX(Indicators[indic_nrg],MATCH($A63 &amp; "#" &amp; $Q$55 &amp; "#" &amp; R$57,Indicators[Key],0)) &amp; "#" &amp; "6000" &amp; "#CZ",EB[key],0),Emisní_faktory!$B$2),0)</f>
        <v>0</v>
      </c>
      <c r="S63" s="9">
        <f>IFERROR(INDEX(EB[],MATCH("TJ#" &amp; P63 &amp; "#" &amp; A63 &amp; "#CZ",EB[key],0),Emisní_faktory!$B$2),0)</f>
        <v>0</v>
      </c>
      <c r="U63" s="11">
        <f t="shared" si="19"/>
        <v>0</v>
      </c>
      <c r="V63" s="11">
        <f t="shared" si="20"/>
        <v>0</v>
      </c>
      <c r="W63" s="11"/>
      <c r="Y63" s="11">
        <f t="shared" si="21"/>
        <v>0</v>
      </c>
      <c r="Z63" s="11">
        <f t="shared" si="22"/>
        <v>0</v>
      </c>
      <c r="AA63" s="11"/>
      <c r="AC63" s="11">
        <f t="shared" si="23"/>
        <v>0</v>
      </c>
      <c r="AD63" s="11"/>
      <c r="AE63" s="11">
        <f t="shared" si="24"/>
        <v>0</v>
      </c>
      <c r="AG63" s="70">
        <v>1</v>
      </c>
      <c r="AH63" s="70">
        <v>0</v>
      </c>
      <c r="AI63" s="70">
        <v>0</v>
      </c>
    </row>
    <row r="64" spans="1:35" x14ac:dyDescent="0.25">
      <c r="A64" s="102" t="s">
        <v>127</v>
      </c>
      <c r="B64" s="102" t="s">
        <v>127</v>
      </c>
      <c r="C64" s="102" t="s">
        <v>1119</v>
      </c>
      <c r="D64" t="s">
        <v>183</v>
      </c>
      <c r="E64" s="8" t="str">
        <f>VLOOKUP(C64,Carriers[],3,FALSE)</f>
        <v>energie přílivu, vln a oceánu</v>
      </c>
      <c r="F64" s="9">
        <f>IFERROR(INDEX(EB[],MATCH("TJ#" &amp; D64 &amp; "#" &amp; A64 &amp; "#CZ",EB[key],0),Emisní_faktory!$B$2),0)</f>
        <v>0</v>
      </c>
      <c r="G64" s="9">
        <f>IFERROR(INDEX(EB[],MATCH("TJ#" &amp; D64 &amp; "#" &amp; A64 &amp; "#CZ",EB[key],0),Emisní_faktory!$B$2),0)</f>
        <v>0</v>
      </c>
      <c r="H64" s="9">
        <f>IFERROR(INDEX(EB[],MATCH("TJ#" &amp; INDEX(Indicators[indic_nrg],MATCH($B64 &amp; "#" &amp; $E$55 &amp; "#" &amp; H$57,Indicators[Key],0)) &amp; "#" &amp; "5200" &amp; "#CZ",EB[key],0),Emisní_faktory!$B$2),0)</f>
        <v>0</v>
      </c>
      <c r="I64" s="61"/>
      <c r="L64" s="9">
        <f>IFERROR(INDEX(EB[],MATCH("TJ#" &amp; J64 &amp; "#" &amp; A64 &amp; "#CZ",EB[key],0),Emisní_faktory!$B$2),0)</f>
        <v>0</v>
      </c>
      <c r="M64" s="9">
        <f>IFERROR(INDEX(EB[],MATCH("TJ#" &amp; J64 &amp; "#" &amp; A64 &amp; "#CZ",EB[key],0),Emisní_faktory!$B$2),0)</f>
        <v>0</v>
      </c>
      <c r="N64" s="9">
        <f>IFERROR(INDEX(EB[],MATCH("TJ#" &amp; K64 &amp; "#" &amp; A64 &amp; "#CZ",EB[key],0),Emisní_faktory!$B$2),0)</f>
        <v>0</v>
      </c>
      <c r="O64" s="61"/>
      <c r="Q64" s="9">
        <f>IFERROR(INDEX(EB[],MATCH("TJ#" &amp; P64 &amp; "#" &amp; A64 &amp; "#CZ",EB[key],0),Emisní_faktory!$B$2),0)</f>
        <v>0</v>
      </c>
      <c r="R64" s="9">
        <f>IFERROR(INDEX(EB[],MATCH("TJ#" &amp; INDEX(Indicators[indic_nrg],MATCH($A64 &amp; "#" &amp; $Q$55 &amp; "#" &amp; R$57,Indicators[Key],0)) &amp; "#" &amp; "6000" &amp; "#CZ",EB[key],0),Emisní_faktory!$B$2),0)</f>
        <v>0</v>
      </c>
      <c r="S64" s="9">
        <f>IFERROR(INDEX(EB[],MATCH("TJ#" &amp; P64 &amp; "#" &amp; A64 &amp; "#CZ",EB[key],0),Emisní_faktory!$B$2),0)</f>
        <v>0</v>
      </c>
      <c r="U64" s="11">
        <f t="shared" si="19"/>
        <v>0</v>
      </c>
      <c r="V64" s="11">
        <f t="shared" si="20"/>
        <v>0</v>
      </c>
      <c r="W64" s="11"/>
      <c r="Y64" s="11">
        <f t="shared" si="21"/>
        <v>0</v>
      </c>
      <c r="Z64" s="11">
        <f t="shared" si="22"/>
        <v>0</v>
      </c>
      <c r="AA64" s="11"/>
      <c r="AC64" s="11">
        <f t="shared" si="23"/>
        <v>0</v>
      </c>
      <c r="AD64" s="11"/>
      <c r="AE64" s="11">
        <f t="shared" si="24"/>
        <v>0</v>
      </c>
      <c r="AG64" s="70">
        <v>1</v>
      </c>
      <c r="AH64" s="70">
        <v>0</v>
      </c>
      <c r="AI64" s="70">
        <v>0</v>
      </c>
    </row>
    <row r="65" spans="1:35" x14ac:dyDescent="0.25">
      <c r="A65" s="102" t="s">
        <v>127</v>
      </c>
      <c r="B65" s="102" t="s">
        <v>127</v>
      </c>
      <c r="C65" s="102" t="s">
        <v>1115</v>
      </c>
      <c r="D65" t="s">
        <v>187</v>
      </c>
      <c r="E65" s="8" t="str">
        <f>VLOOKUP(C65,Carriers[],3,FALSE)</f>
        <v>větrná energie</v>
      </c>
      <c r="F65" s="9">
        <f>IFERROR(INDEX(EB[],MATCH("TJ#" &amp; D65 &amp; "#" &amp; A65 &amp; "#CZ",EB[key],0),Emisní_faktory!$B$2),0)</f>
        <v>0</v>
      </c>
      <c r="G65" s="9">
        <f>IFERROR(INDEX(EB[],MATCH("TJ#" &amp; D65 &amp; "#" &amp; A65 &amp; "#CZ",EB[key],0),Emisní_faktory!$B$2),0)</f>
        <v>0</v>
      </c>
      <c r="H65" s="9">
        <f>IFERROR(INDEX(EB[],MATCH("TJ#" &amp; INDEX(Indicators[indic_nrg],MATCH($B65 &amp; "#" &amp; $E$55 &amp; "#" &amp; H$57,Indicators[Key],0)) &amp; "#" &amp; "5200" &amp; "#CZ",EB[key],0),Emisní_faktory!$B$2),0)</f>
        <v>0</v>
      </c>
      <c r="I65" s="61"/>
      <c r="L65" s="9">
        <f>IFERROR(INDEX(EB[],MATCH("TJ#" &amp; J65 &amp; "#" &amp; A65 &amp; "#CZ",EB[key],0),Emisní_faktory!$B$2),0)</f>
        <v>0</v>
      </c>
      <c r="M65" s="9">
        <f>IFERROR(INDEX(EB[],MATCH("TJ#" &amp; J65 &amp; "#" &amp; A65 &amp; "#CZ",EB[key],0),Emisní_faktory!$B$2),0)</f>
        <v>0</v>
      </c>
      <c r="N65" s="9">
        <f>IFERROR(INDEX(EB[],MATCH("TJ#" &amp; K65 &amp; "#" &amp; A65 &amp; "#CZ",EB[key],0),Emisní_faktory!$B$2),0)</f>
        <v>0</v>
      </c>
      <c r="O65" s="61"/>
      <c r="Q65" s="9">
        <f>IFERROR(INDEX(EB[],MATCH("TJ#" &amp; P65 &amp; "#" &amp; A65 &amp; "#CZ",EB[key],0),Emisní_faktory!$B$2),0)</f>
        <v>0</v>
      </c>
      <c r="R65" s="9">
        <f>IFERROR(INDEX(EB[],MATCH("TJ#" &amp; INDEX(Indicators[indic_nrg],MATCH($A65 &amp; "#" &amp; $Q$55 &amp; "#" &amp; R$57,Indicators[Key],0)) &amp; "#" &amp; "6000" &amp; "#CZ",EB[key],0),Emisní_faktory!$B$2),0)</f>
        <v>0</v>
      </c>
      <c r="S65" s="9">
        <f>IFERROR(INDEX(EB[],MATCH("TJ#" &amp; P65 &amp; "#" &amp; A65 &amp; "#CZ",EB[key],0),Emisní_faktory!$B$2),0)</f>
        <v>0</v>
      </c>
      <c r="U65" s="11">
        <f t="shared" si="19"/>
        <v>0</v>
      </c>
      <c r="V65" s="11">
        <f t="shared" si="20"/>
        <v>0</v>
      </c>
      <c r="W65" s="11"/>
      <c r="Y65" s="11">
        <f t="shared" si="21"/>
        <v>0</v>
      </c>
      <c r="Z65" s="11">
        <f t="shared" si="22"/>
        <v>0</v>
      </c>
      <c r="AA65" s="11">
        <v>0.93</v>
      </c>
      <c r="AC65" s="11">
        <f t="shared" si="23"/>
        <v>0</v>
      </c>
      <c r="AD65" s="11"/>
      <c r="AE65" s="11">
        <f t="shared" si="24"/>
        <v>0</v>
      </c>
      <c r="AG65" s="70">
        <v>1</v>
      </c>
      <c r="AH65" s="70">
        <v>0</v>
      </c>
      <c r="AI65" s="70">
        <v>0</v>
      </c>
    </row>
    <row r="66" spans="1:35" x14ac:dyDescent="0.25">
      <c r="A66" s="102" t="s">
        <v>127</v>
      </c>
      <c r="B66" s="102" t="s">
        <v>97</v>
      </c>
      <c r="C66" s="102" t="s">
        <v>101</v>
      </c>
      <c r="D66" t="s">
        <v>155</v>
      </c>
      <c r="E66" s="8" t="str">
        <f>VLOOKUP(C66,Carriers[],3,FALSE)</f>
        <v>tepelná sluneční energie</v>
      </c>
      <c r="F66" s="9">
        <f>IFERROR(INDEX(EB[],MATCH("TJ#" &amp; D66 &amp; "#" &amp; A66 &amp; "#CZ",EB[key],0),Emisní_faktory!$B$2),0)</f>
        <v>0</v>
      </c>
      <c r="G66" s="9">
        <f>IFERROR(INDEX(EB[],MATCH("TJ#" &amp; D66 &amp; "#" &amp; A66 &amp; "#CZ",EB[key],0),Emisní_faktory!$B$2),0)</f>
        <v>0</v>
      </c>
      <c r="H66" s="9">
        <f>IFERROR(INDEX(EB[],MATCH("TJ#" &amp; INDEX(Indicators[indic_nrg],MATCH($B66 &amp; "#" &amp; $E$55 &amp; "#" &amp; H$57,Indicators[Key],0)) &amp; "#" &amp; "5200" &amp; "#CZ",EB[key],0),Emisní_faktory!$B$2),0)</f>
        <v>0</v>
      </c>
      <c r="I66" s="61"/>
      <c r="J66" t="s">
        <v>1510</v>
      </c>
      <c r="K66" t="s">
        <v>1516</v>
      </c>
      <c r="L66" s="9">
        <f>IFERROR(INDEX(EB[],MATCH("TJ#" &amp; J66 &amp; "#" &amp; A66 &amp; "#CZ",EB[key],0),Emisní_faktory!$B$2),0)</f>
        <v>0</v>
      </c>
      <c r="M66" s="9">
        <f>IFERROR(INDEX(EB[],MATCH("TJ#" &amp; J66 &amp; "#" &amp; A66 &amp; "#CZ",EB[key],0),Emisní_faktory!$B$2),0)</f>
        <v>0</v>
      </c>
      <c r="N66" s="9">
        <f>IFERROR(INDEX(EB[],MATCH("TJ#" &amp; K66 &amp; "#" &amp; A66 &amp; "#CZ",EB[key],0),Emisní_faktory!$B$2),0)</f>
        <v>0</v>
      </c>
      <c r="O66" s="61"/>
      <c r="P66" t="s">
        <v>1518</v>
      </c>
      <c r="Q66" s="9">
        <f>IFERROR(INDEX(EB[],MATCH("TJ#" &amp; P66 &amp; "#" &amp; A66 &amp; "#CZ",EB[key],0),Emisní_faktory!$B$2),0)</f>
        <v>0</v>
      </c>
      <c r="R66" s="9">
        <f>IFERROR(INDEX(EB[],MATCH("TJ#" &amp; INDEX(Indicators[indic_nrg],MATCH($A66 &amp; "#" &amp; $Q$55 &amp; "#" &amp; R$57,Indicators[Key],0)) &amp; "#" &amp; "6000" &amp; "#CZ",EB[key],0),Emisní_faktory!$B$2),0)</f>
        <v>0</v>
      </c>
      <c r="S66" s="9">
        <f>IFERROR(INDEX(EB[],MATCH("TJ#" &amp; P66 &amp; "#" &amp; A66 &amp; "#CZ",EB[key],0),Emisní_faktory!$B$2),0)</f>
        <v>0</v>
      </c>
      <c r="U66" s="11">
        <f t="shared" si="19"/>
        <v>0</v>
      </c>
      <c r="V66" s="11">
        <f t="shared" si="20"/>
        <v>0</v>
      </c>
      <c r="W66" s="11"/>
      <c r="Y66" s="11">
        <f t="shared" si="21"/>
        <v>0</v>
      </c>
      <c r="Z66" s="11">
        <f t="shared" si="22"/>
        <v>0</v>
      </c>
      <c r="AA66" s="11"/>
      <c r="AC66" s="11">
        <f t="shared" si="23"/>
        <v>0</v>
      </c>
      <c r="AD66" s="11"/>
      <c r="AE66" s="11">
        <f t="shared" si="24"/>
        <v>0</v>
      </c>
      <c r="AG66" s="70">
        <v>1</v>
      </c>
      <c r="AH66" s="70">
        <v>0</v>
      </c>
      <c r="AI66" s="70">
        <v>0</v>
      </c>
    </row>
    <row r="67" spans="1:35" x14ac:dyDescent="0.25">
      <c r="A67" s="102" t="s">
        <v>47</v>
      </c>
      <c r="B67" s="102" t="s">
        <v>47</v>
      </c>
      <c r="C67" s="102" t="s">
        <v>47</v>
      </c>
      <c r="D67" t="str">
        <f t="shared" ref="D67:D103" si="31">$F$55</f>
        <v>B_101034</v>
      </c>
      <c r="E67" s="8" t="str">
        <f>VLOOKUP(C67,Carriers[],3,FALSE)</f>
        <v>antracit</v>
      </c>
      <c r="F67" s="9">
        <f>IFERROR(INDEX(EB[],MATCH("TJ#" &amp; D67 &amp; "#" &amp; A67 &amp; "#CZ",EB[key],0),Emisní_faktory!$B$2),0)</f>
        <v>0</v>
      </c>
      <c r="G67" s="9">
        <f>IFERROR(INDEX(EB[],MATCH("TJ#" &amp; INDEX(Indicators[indic_nrg],MATCH($A67 &amp; "#" &amp; $E$55 &amp; "#" &amp; G$57,Indicators[Key],0)) &amp; "#" &amp; "6000" &amp; "#CZ",EB[key],0),Emisní_faktory!$B$2),0)</f>
        <v>0</v>
      </c>
      <c r="H67" s="9">
        <f>IFERROR(INDEX(EB[],MATCH("TJ#" &amp; INDEX(Indicators[indic_nrg],MATCH($B67 &amp; "#" &amp; $E$55 &amp; "#" &amp; H$57,Indicators[Key],0)) &amp; "#" &amp; "5200" &amp; "#CZ",EB[key],0),Emisní_faktory!$B$2),0)</f>
        <v>0</v>
      </c>
      <c r="I67" s="61"/>
      <c r="J67" t="str">
        <f t="shared" ref="J67:K86" si="32">$M$55</f>
        <v>B_101035</v>
      </c>
      <c r="K67" t="str">
        <f t="shared" si="32"/>
        <v>B_101035</v>
      </c>
      <c r="L67" s="9">
        <f>IFERROR(INDEX(EB[],MATCH("TJ#" &amp; J67 &amp; "#" &amp; A67 &amp; "#CZ",EB[key],0),Emisní_faktory!$B$2),0)</f>
        <v>0</v>
      </c>
      <c r="M67" s="9">
        <f>IFERROR(INDEX(EB[],MATCH("TJ#" &amp; INDEX(Indicators[indic_nrg],MATCH($A67 &amp; "#" &amp; $L$55 &amp; "#" &amp; M$57,Indicators[Key],0)) &amp; "#" &amp; "6000" &amp; "#CZ",EB[key],0),Emisní_faktory!$B$2),0)</f>
        <v>0</v>
      </c>
      <c r="N67" s="9">
        <f>IFERROR(INDEX(EB[],MATCH("TJ#" &amp; INDEX(Indicators[indic_nrg],MATCH($B67 &amp; "#" &amp; $L$55 &amp; "#" &amp; N$57,Indicators[Key],0)) &amp; "#" &amp; "5200" &amp; "#CZ",EB[key],0),Emisní_faktory!$B$2),0)</f>
        <v>0</v>
      </c>
      <c r="O67" s="61"/>
      <c r="P67" t="str">
        <f t="shared" ref="P67:P103" si="33">$R$55</f>
        <v>B_101039</v>
      </c>
      <c r="Q67" s="9">
        <f>IFERROR(INDEX(EB[],MATCH("TJ#" &amp; P67 &amp; "#" &amp; A67 &amp; "#CZ",EB[key],0),Emisní_faktory!$B$2),0)</f>
        <v>0</v>
      </c>
      <c r="R67" s="9">
        <f>IFERROR(INDEX(EB[],MATCH("TJ#" &amp; INDEX(Indicators[indic_nrg],MATCH($A67 &amp; "#" &amp; $Q$55 &amp; "#" &amp; R$57,Indicators[Key],0)) &amp; "#" &amp; "6000" &amp; "#CZ",EB[key],0),Emisní_faktory!$B$2),0)</f>
        <v>0</v>
      </c>
      <c r="S67" s="9">
        <f>IFERROR(INDEX(EB[],MATCH("TJ#" &amp; INDEX(Indicators[indic_nrg],MATCH($B67 &amp; "#" &amp; $Q$55 &amp; "#" &amp; S$57,Indicators[Key],0)) &amp; "#" &amp; "5200" &amp; "#CZ",EB[key],0),Emisní_faktory!$B$2),0)</f>
        <v>0</v>
      </c>
      <c r="U67" s="11">
        <f t="shared" si="19"/>
        <v>0</v>
      </c>
      <c r="V67" s="11">
        <f t="shared" si="20"/>
        <v>0</v>
      </c>
      <c r="W67" s="11"/>
      <c r="Y67" s="11">
        <f t="shared" si="21"/>
        <v>0</v>
      </c>
      <c r="Z67" s="11">
        <f t="shared" si="22"/>
        <v>0</v>
      </c>
      <c r="AA67" s="11">
        <v>0.88</v>
      </c>
      <c r="AC67" s="11">
        <f t="shared" si="23"/>
        <v>0</v>
      </c>
      <c r="AD67" s="11"/>
      <c r="AE67" s="11">
        <f t="shared" si="24"/>
        <v>0</v>
      </c>
      <c r="AG67" s="70">
        <v>1</v>
      </c>
      <c r="AH67" s="70">
        <v>1</v>
      </c>
      <c r="AI67" s="70">
        <v>1</v>
      </c>
    </row>
    <row r="68" spans="1:35" x14ac:dyDescent="0.25">
      <c r="A68" s="102" t="s">
        <v>49</v>
      </c>
      <c r="B68" s="102" t="s">
        <v>49</v>
      </c>
      <c r="C68" s="102" t="s">
        <v>49</v>
      </c>
      <c r="D68" t="str">
        <f t="shared" si="31"/>
        <v>B_101034</v>
      </c>
      <c r="E68" s="8" t="str">
        <f>VLOOKUP(C68,Carriers[],3,FALSE)</f>
        <v>koksovatelné uhlí</v>
      </c>
      <c r="F68" s="9">
        <f>IFERROR(INDEX(EB[],MATCH("TJ#" &amp; D68 &amp; "#" &amp; A68 &amp; "#CZ",EB[key],0),Emisní_faktory!$B$2),0)</f>
        <v>0</v>
      </c>
      <c r="G68" s="9">
        <f>IFERROR(INDEX(EB[],MATCH("TJ#" &amp; INDEX(Indicators[indic_nrg],MATCH($A68 &amp; "#" &amp; $E$55 &amp; "#" &amp; G$57,Indicators[Key],0)) &amp; "#" &amp; "6000" &amp; "#CZ",EB[key],0),Emisní_faktory!$B$2),0)</f>
        <v>0</v>
      </c>
      <c r="H68" s="9">
        <f>IFERROR(INDEX(EB[],MATCH("TJ#" &amp; INDEX(Indicators[indic_nrg],MATCH($B68 &amp; "#" &amp; $E$55 &amp; "#" &amp; H$57,Indicators[Key],0)) &amp; "#" &amp; "5200" &amp; "#CZ",EB[key],0),Emisní_faktory!$B$2),0)</f>
        <v>0</v>
      </c>
      <c r="I68" s="61"/>
      <c r="J68" t="str">
        <f t="shared" si="32"/>
        <v>B_101035</v>
      </c>
      <c r="K68" t="str">
        <f t="shared" si="32"/>
        <v>B_101035</v>
      </c>
      <c r="L68" s="9">
        <f>IFERROR(INDEX(EB[],MATCH("TJ#" &amp; J68 &amp; "#" &amp; A68 &amp; "#CZ",EB[key],0),Emisní_faktory!$B$2),0)</f>
        <v>0</v>
      </c>
      <c r="M68" s="9">
        <f>IFERROR(INDEX(EB[],MATCH("TJ#" &amp; INDEX(Indicators[indic_nrg],MATCH($A68 &amp; "#" &amp; $L$55 &amp; "#" &amp; M$57,Indicators[Key],0)) &amp; "#" &amp; "6000" &amp; "#CZ",EB[key],0),Emisní_faktory!$B$2),0)</f>
        <v>0</v>
      </c>
      <c r="N68" s="9">
        <f>IFERROR(INDEX(EB[],MATCH("TJ#" &amp; INDEX(Indicators[indic_nrg],MATCH($B68 &amp; "#" &amp; $L$55 &amp; "#" &amp; N$57,Indicators[Key],0)) &amp; "#" &amp; "5200" &amp; "#CZ",EB[key],0),Emisní_faktory!$B$2),0)</f>
        <v>0</v>
      </c>
      <c r="O68" s="61"/>
      <c r="P68" t="str">
        <f t="shared" si="33"/>
        <v>B_101039</v>
      </c>
      <c r="Q68" s="9">
        <f>IFERROR(INDEX(EB[],MATCH("TJ#" &amp; P68 &amp; "#" &amp; A68 &amp; "#CZ",EB[key],0),Emisní_faktory!$B$2),0)</f>
        <v>0</v>
      </c>
      <c r="R68" s="9">
        <f>IFERROR(INDEX(EB[],MATCH("TJ#" &amp; INDEX(Indicators[indic_nrg],MATCH($A68 &amp; "#" &amp; $Q$55 &amp; "#" &amp; R$57,Indicators[Key],0)) &amp; "#" &amp; "6000" &amp; "#CZ",EB[key],0),Emisní_faktory!$B$2),0)</f>
        <v>0</v>
      </c>
      <c r="S68" s="9">
        <f>IFERROR(INDEX(EB[],MATCH("TJ#" &amp; INDEX(Indicators[indic_nrg],MATCH($B68 &amp; "#" &amp; $Q$55 &amp; "#" &amp; S$57,Indicators[Key],0)) &amp; "#" &amp; "5200" &amp; "#CZ",EB[key],0),Emisní_faktory!$B$2),0)</f>
        <v>0</v>
      </c>
      <c r="U68" s="11">
        <f t="shared" si="19"/>
        <v>0</v>
      </c>
      <c r="V68" s="11">
        <f t="shared" si="20"/>
        <v>0</v>
      </c>
      <c r="W68" s="11"/>
      <c r="Y68" s="11">
        <f t="shared" si="21"/>
        <v>0</v>
      </c>
      <c r="Z68" s="11">
        <f t="shared" si="22"/>
        <v>0</v>
      </c>
      <c r="AA68" s="11">
        <v>0.88</v>
      </c>
      <c r="AC68" s="11">
        <f t="shared" si="23"/>
        <v>0</v>
      </c>
      <c r="AD68" s="11"/>
      <c r="AE68" s="11">
        <f t="shared" si="24"/>
        <v>0</v>
      </c>
      <c r="AG68" s="70">
        <v>1</v>
      </c>
      <c r="AH68" s="70">
        <v>1</v>
      </c>
      <c r="AI68" s="70">
        <v>1</v>
      </c>
    </row>
    <row r="69" spans="1:35" x14ac:dyDescent="0.25">
      <c r="A69" s="102" t="s">
        <v>51</v>
      </c>
      <c r="B69" s="102" t="s">
        <v>51</v>
      </c>
      <c r="C69" s="102" t="s">
        <v>51</v>
      </c>
      <c r="D69" t="str">
        <f t="shared" si="31"/>
        <v>B_101034</v>
      </c>
      <c r="E69" s="8" t="str">
        <f>VLOOKUP(C69,Carriers[],3,FALSE)</f>
        <v>ostatní černé uhlí</v>
      </c>
      <c r="F69" s="9">
        <f>IFERROR(INDEX(EB[],MATCH("TJ#" &amp; D69 &amp; "#" &amp; A69 &amp; "#CZ",EB[key],0),Emisní_faktory!$B$2),0)</f>
        <v>0</v>
      </c>
      <c r="G69" s="9">
        <f>IFERROR(INDEX(EB[],MATCH("TJ#" &amp; INDEX(Indicators[indic_nrg],MATCH($A69 &amp; "#" &amp; $E$55 &amp; "#" &amp; G$57,Indicators[Key],0)) &amp; "#" &amp; "6000" &amp; "#CZ",EB[key],0),Emisní_faktory!$B$2),0)</f>
        <v>0</v>
      </c>
      <c r="H69" s="9">
        <f>IFERROR(INDEX(EB[],MATCH("TJ#" &amp; INDEX(Indicators[indic_nrg],MATCH($B69 &amp; "#" &amp; $E$55 &amp; "#" &amp; H$57,Indicators[Key],0)) &amp; "#" &amp; "5200" &amp; "#CZ",EB[key],0),Emisní_faktory!$B$2),0)</f>
        <v>0</v>
      </c>
      <c r="I69" s="61"/>
      <c r="J69" t="str">
        <f t="shared" si="32"/>
        <v>B_101035</v>
      </c>
      <c r="K69" t="str">
        <f t="shared" si="32"/>
        <v>B_101035</v>
      </c>
      <c r="L69" s="9">
        <f>IFERROR(INDEX(EB[],MATCH("TJ#" &amp; J69 &amp; "#" &amp; A69 &amp; "#CZ",EB[key],0),Emisní_faktory!$B$2),0)</f>
        <v>1519</v>
      </c>
      <c r="M69" s="9">
        <f>IFERROR(INDEX(EB[],MATCH("TJ#" &amp; INDEX(Indicators[indic_nrg],MATCH($A69 &amp; "#" &amp; $L$55 &amp; "#" &amp; M$57,Indicators[Key],0)) &amp; "#" &amp; "6000" &amp; "#CZ",EB[key],0),Emisní_faktory!$B$2),0)</f>
        <v>342</v>
      </c>
      <c r="N69" s="9">
        <f>IFERROR(INDEX(EB[],MATCH("TJ#" &amp; INDEX(Indicators[indic_nrg],MATCH($B69 &amp; "#" &amp; $L$55 &amp; "#" &amp; N$57,Indicators[Key],0)) &amp; "#" &amp; "5200" &amp; "#CZ",EB[key],0),Emisní_faktory!$B$2),0)</f>
        <v>151</v>
      </c>
      <c r="O69" s="61"/>
      <c r="P69" t="str">
        <f t="shared" si="33"/>
        <v>B_101039</v>
      </c>
      <c r="Q69" s="9">
        <f>IFERROR(INDEX(EB[],MATCH("TJ#" &amp; P69 &amp; "#" &amp; A69 &amp; "#CZ",EB[key],0),Emisní_faktory!$B$2),0)</f>
        <v>0</v>
      </c>
      <c r="R69" s="9">
        <f>IFERROR(INDEX(EB[],MATCH("TJ#" &amp; INDEX(Indicators[indic_nrg],MATCH($A69 &amp; "#" &amp; $Q$55 &amp; "#" &amp; R$57,Indicators[Key],0)) &amp; "#" &amp; "6000" &amp; "#CZ",EB[key],0),Emisní_faktory!$B$2),0)</f>
        <v>0</v>
      </c>
      <c r="S69" s="9">
        <f>IFERROR(INDEX(EB[],MATCH("TJ#" &amp; INDEX(Indicators[indic_nrg],MATCH($B69 &amp; "#" &amp; $Q$55 &amp; "#" &amp; S$57,Indicators[Key],0)) &amp; "#" &amp; "5200" &amp; "#CZ",EB[key],0),Emisní_faktory!$B$2),0)</f>
        <v>4</v>
      </c>
      <c r="U69" s="11">
        <f t="shared" si="19"/>
        <v>0</v>
      </c>
      <c r="V69" s="11">
        <f t="shared" si="20"/>
        <v>0</v>
      </c>
      <c r="W69" s="11"/>
      <c r="Y69" s="11">
        <f t="shared" si="21"/>
        <v>0.32455562870309412</v>
      </c>
      <c r="Z69" s="11">
        <f t="shared" si="22"/>
        <v>0.25382046351583848</v>
      </c>
      <c r="AA69" s="11">
        <v>0.88</v>
      </c>
      <c r="AC69" s="11">
        <f t="shared" si="23"/>
        <v>0</v>
      </c>
      <c r="AD69" s="11"/>
      <c r="AE69" s="11">
        <f t="shared" si="24"/>
        <v>0</v>
      </c>
      <c r="AG69" s="70">
        <v>1</v>
      </c>
      <c r="AH69" s="70">
        <v>1</v>
      </c>
      <c r="AI69" s="70">
        <v>1</v>
      </c>
    </row>
    <row r="70" spans="1:35" x14ac:dyDescent="0.25">
      <c r="A70" s="102" t="s">
        <v>53</v>
      </c>
      <c r="B70" s="102" t="s">
        <v>53</v>
      </c>
      <c r="C70" s="102" t="s">
        <v>53</v>
      </c>
      <c r="D70" t="str">
        <f t="shared" si="31"/>
        <v>B_101034</v>
      </c>
      <c r="E70" s="8" t="str">
        <f>VLOOKUP(C70,Carriers[],3,FALSE)</f>
        <v>černé uhlí s nižším obsahem živice</v>
      </c>
      <c r="F70" s="9">
        <f>IFERROR(INDEX(EB[],MATCH("TJ#" &amp; D70 &amp; "#" &amp; A70 &amp; "#CZ",EB[key],0),Emisní_faktory!$B$2),0)</f>
        <v>0</v>
      </c>
      <c r="G70" s="9">
        <f>IFERROR(INDEX(EB[],MATCH("TJ#" &amp; INDEX(Indicators[indic_nrg],MATCH($A70 &amp; "#" &amp; $E$55 &amp; "#" &amp; G$57,Indicators[Key],0)) &amp; "#" &amp; "6000" &amp; "#CZ",EB[key],0),Emisní_faktory!$B$2),0)</f>
        <v>0</v>
      </c>
      <c r="H70" s="9">
        <f>IFERROR(INDEX(EB[],MATCH("TJ#" &amp; INDEX(Indicators[indic_nrg],MATCH($B70 &amp; "#" &amp; $E$55 &amp; "#" &amp; H$57,Indicators[Key],0)) &amp; "#" &amp; "5200" &amp; "#CZ",EB[key],0),Emisní_faktory!$B$2),0)</f>
        <v>0</v>
      </c>
      <c r="I70" s="61"/>
      <c r="J70" t="str">
        <f t="shared" si="32"/>
        <v>B_101035</v>
      </c>
      <c r="K70" t="str">
        <f t="shared" si="32"/>
        <v>B_101035</v>
      </c>
      <c r="L70" s="9">
        <f>IFERROR(INDEX(EB[],MATCH("TJ#" &amp; J70 &amp; "#" &amp; A70 &amp; "#CZ",EB[key],0),Emisní_faktory!$B$2),0)</f>
        <v>0</v>
      </c>
      <c r="M70" s="9">
        <f>IFERROR(INDEX(EB[],MATCH("TJ#" &amp; INDEX(Indicators[indic_nrg],MATCH($A70 &amp; "#" &amp; $L$55 &amp; "#" &amp; M$57,Indicators[Key],0)) &amp; "#" &amp; "6000" &amp; "#CZ",EB[key],0),Emisní_faktory!$B$2),0)</f>
        <v>0</v>
      </c>
      <c r="N70" s="9">
        <f>IFERROR(INDEX(EB[],MATCH("TJ#" &amp; INDEX(Indicators[indic_nrg],MATCH($B70 &amp; "#" &amp; $L$55 &amp; "#" &amp; N$57,Indicators[Key],0)) &amp; "#" &amp; "5200" &amp; "#CZ",EB[key],0),Emisní_faktory!$B$2),0)</f>
        <v>0</v>
      </c>
      <c r="O70" s="61"/>
      <c r="P70" t="str">
        <f t="shared" si="33"/>
        <v>B_101039</v>
      </c>
      <c r="Q70" s="9">
        <f>IFERROR(INDEX(EB[],MATCH("TJ#" &amp; P70 &amp; "#" &amp; A70 &amp; "#CZ",EB[key],0),Emisní_faktory!$B$2),0)</f>
        <v>0</v>
      </c>
      <c r="R70" s="9">
        <f>IFERROR(INDEX(EB[],MATCH("TJ#" &amp; INDEX(Indicators[indic_nrg],MATCH($A70 &amp; "#" &amp; $Q$55 &amp; "#" &amp; R$57,Indicators[Key],0)) &amp; "#" &amp; "6000" &amp; "#CZ",EB[key],0),Emisní_faktory!$B$2),0)</f>
        <v>0</v>
      </c>
      <c r="S70" s="9">
        <f>IFERROR(INDEX(EB[],MATCH("TJ#" &amp; INDEX(Indicators[indic_nrg],MATCH($B70 &amp; "#" &amp; $Q$55 &amp; "#" &amp; S$57,Indicators[Key],0)) &amp; "#" &amp; "5200" &amp; "#CZ",EB[key],0),Emisní_faktory!$B$2),0)</f>
        <v>0</v>
      </c>
      <c r="U70" s="11">
        <f t="shared" si="19"/>
        <v>0</v>
      </c>
      <c r="V70" s="11">
        <f t="shared" si="20"/>
        <v>0</v>
      </c>
      <c r="W70" s="11"/>
      <c r="Y70" s="11">
        <f t="shared" si="21"/>
        <v>0</v>
      </c>
      <c r="Z70" s="11">
        <f t="shared" si="22"/>
        <v>0</v>
      </c>
      <c r="AA70" s="11">
        <v>0.85</v>
      </c>
      <c r="AC70" s="11">
        <f t="shared" si="23"/>
        <v>0</v>
      </c>
      <c r="AD70" s="11"/>
      <c r="AE70" s="11">
        <f t="shared" si="24"/>
        <v>0</v>
      </c>
      <c r="AG70" s="70">
        <v>1</v>
      </c>
      <c r="AH70" s="70">
        <v>1</v>
      </c>
      <c r="AI70" s="70">
        <v>1</v>
      </c>
    </row>
    <row r="71" spans="1:35" x14ac:dyDescent="0.25">
      <c r="A71" s="102" t="s">
        <v>63</v>
      </c>
      <c r="B71" s="102" t="s">
        <v>63</v>
      </c>
      <c r="C71" s="102" t="s">
        <v>63</v>
      </c>
      <c r="D71" t="str">
        <f t="shared" si="31"/>
        <v>B_101034</v>
      </c>
      <c r="E71" s="8" t="str">
        <f>VLOOKUP(C71,Carriers[],3,FALSE)</f>
        <v>hnědé uhlí a lignit</v>
      </c>
      <c r="F71" s="9">
        <f>IFERROR(INDEX(EB[],MATCH("TJ#" &amp; D71 &amp; "#" &amp; A71 &amp; "#CZ",EB[key],0),Emisní_faktory!$B$2),0)</f>
        <v>0</v>
      </c>
      <c r="G71" s="9">
        <f>IFERROR(INDEX(EB[],MATCH("TJ#" &amp; INDEX(Indicators[indic_nrg],MATCH($A71 &amp; "#" &amp; $E$55 &amp; "#" &amp; G$57,Indicators[Key],0)) &amp; "#" &amp; "6000" &amp; "#CZ",EB[key],0),Emisní_faktory!$B$2),0)</f>
        <v>0</v>
      </c>
      <c r="H71" s="9">
        <f>IFERROR(INDEX(EB[],MATCH("TJ#" &amp; INDEX(Indicators[indic_nrg],MATCH($B71 &amp; "#" &amp; $E$55 &amp; "#" &amp; H$57,Indicators[Key],0)) &amp; "#" &amp; "5200" &amp; "#CZ",EB[key],0),Emisní_faktory!$B$2),0)</f>
        <v>0</v>
      </c>
      <c r="I71" s="61"/>
      <c r="J71" t="str">
        <f t="shared" si="32"/>
        <v>B_101035</v>
      </c>
      <c r="K71" t="str">
        <f t="shared" si="32"/>
        <v>B_101035</v>
      </c>
      <c r="L71" s="9">
        <f>IFERROR(INDEX(EB[],MATCH("TJ#" &amp; J71 &amp; "#" &amp; A71 &amp; "#CZ",EB[key],0),Emisní_faktory!$B$2),0)</f>
        <v>28768</v>
      </c>
      <c r="M71" s="9">
        <f>IFERROR(INDEX(EB[],MATCH("TJ#" &amp; INDEX(Indicators[indic_nrg],MATCH($A71 &amp; "#" &amp; $L$55 &amp; "#" &amp; M$57,Indicators[Key],0)) &amp; "#" &amp; "6000" &amp; "#CZ",EB[key],0),Emisní_faktory!$B$2),0)</f>
        <v>9529</v>
      </c>
      <c r="N71" s="9">
        <f>IFERROR(INDEX(EB[],MATCH("TJ#" &amp; INDEX(Indicators[indic_nrg],MATCH($B71 &amp; "#" &amp; $L$55 &amp; "#" &amp; N$57,Indicators[Key],0)) &amp; "#" &amp; "5200" &amp; "#CZ",EB[key],0),Emisní_faktory!$B$2),0)</f>
        <v>5648</v>
      </c>
      <c r="O71" s="61"/>
      <c r="P71" t="str">
        <f t="shared" si="33"/>
        <v>B_101039</v>
      </c>
      <c r="Q71" s="9">
        <f>IFERROR(INDEX(EB[],MATCH("TJ#" &amp; P71 &amp; "#" &amp; A71 &amp; "#CZ",EB[key],0),Emisní_faktory!$B$2),0)</f>
        <v>139</v>
      </c>
      <c r="R71" s="9">
        <f>IFERROR(INDEX(EB[],MATCH("TJ#" &amp; INDEX(Indicators[indic_nrg],MATCH($A71 &amp; "#" &amp; $Q$55 &amp; "#" &amp; R$57,Indicators[Key],0)) &amp; "#" &amp; "6000" &amp; "#CZ",EB[key],0),Emisní_faktory!$B$2),0)</f>
        <v>0</v>
      </c>
      <c r="S71" s="9">
        <f>IFERROR(INDEX(EB[],MATCH("TJ#" &amp; INDEX(Indicators[indic_nrg],MATCH($B71 &amp; "#" &amp; $Q$55 &amp; "#" &amp; S$57,Indicators[Key],0)) &amp; "#" &amp; "5200" &amp; "#CZ",EB[key],0),Emisní_faktory!$B$2),0)</f>
        <v>132</v>
      </c>
      <c r="U71" s="11">
        <f t="shared" si="19"/>
        <v>0</v>
      </c>
      <c r="V71" s="11">
        <f t="shared" si="20"/>
        <v>0</v>
      </c>
      <c r="W71" s="11"/>
      <c r="Y71" s="11">
        <f t="shared" si="21"/>
        <v>0.52756535038932151</v>
      </c>
      <c r="Z71" s="11">
        <f t="shared" si="22"/>
        <v>0.43072247511273715</v>
      </c>
      <c r="AA71" s="11">
        <v>0.85</v>
      </c>
      <c r="AC71" s="11">
        <f t="shared" si="23"/>
        <v>0.94964028776978415</v>
      </c>
      <c r="AD71" s="11"/>
      <c r="AE71" s="11">
        <f t="shared" si="24"/>
        <v>0.94964028776978415</v>
      </c>
      <c r="AG71" s="70">
        <v>1</v>
      </c>
      <c r="AH71" s="70">
        <v>1</v>
      </c>
      <c r="AI71" s="70">
        <v>1</v>
      </c>
    </row>
    <row r="72" spans="1:35" x14ac:dyDescent="0.25">
      <c r="A72" s="102" t="s">
        <v>67</v>
      </c>
      <c r="B72" s="102" t="s">
        <v>67</v>
      </c>
      <c r="C72" s="102" t="s">
        <v>67</v>
      </c>
      <c r="D72" t="str">
        <f t="shared" si="31"/>
        <v>B_101034</v>
      </c>
      <c r="E72" s="8" t="str">
        <f>VLOOKUP(C72,Carriers[],3,FALSE)</f>
        <v>rašelina</v>
      </c>
      <c r="F72" s="9">
        <f>IFERROR(INDEX(EB[],MATCH("TJ#" &amp; D72 &amp; "#" &amp; A72 &amp; "#CZ",EB[key],0),Emisní_faktory!$B$2),0)</f>
        <v>0</v>
      </c>
      <c r="G72" s="9">
        <f>IFERROR(INDEX(EB[],MATCH("TJ#" &amp; INDEX(Indicators[indic_nrg],MATCH($A72 &amp; "#" &amp; $E$55 &amp; "#" &amp; G$57,Indicators[Key],0)) &amp; "#" &amp; "6000" &amp; "#CZ",EB[key],0),Emisní_faktory!$B$2),0)</f>
        <v>0</v>
      </c>
      <c r="H72" s="9">
        <f>IFERROR(INDEX(EB[],MATCH("TJ#" &amp; INDEX(Indicators[indic_nrg],MATCH($B72 &amp; "#" &amp; $E$55 &amp; "#" &amp; H$57,Indicators[Key],0)) &amp; "#" &amp; "5200" &amp; "#CZ",EB[key],0),Emisní_faktory!$B$2),0)</f>
        <v>0</v>
      </c>
      <c r="I72" s="61"/>
      <c r="J72" t="str">
        <f t="shared" si="32"/>
        <v>B_101035</v>
      </c>
      <c r="K72" t="str">
        <f t="shared" si="32"/>
        <v>B_101035</v>
      </c>
      <c r="L72" s="9">
        <f>IFERROR(INDEX(EB[],MATCH("TJ#" &amp; J72 &amp; "#" &amp; A72 &amp; "#CZ",EB[key],0),Emisní_faktory!$B$2),0)</f>
        <v>0</v>
      </c>
      <c r="M72" s="9">
        <f>IFERROR(INDEX(EB[],MATCH("TJ#" &amp; INDEX(Indicators[indic_nrg],MATCH($A72 &amp; "#" &amp; $L$55 &amp; "#" &amp; M$57,Indicators[Key],0)) &amp; "#" &amp; "6000" &amp; "#CZ",EB[key],0),Emisní_faktory!$B$2),0)</f>
        <v>0</v>
      </c>
      <c r="N72" s="9">
        <f>IFERROR(INDEX(EB[],MATCH("TJ#" &amp; INDEX(Indicators[indic_nrg],MATCH($B72 &amp; "#" &amp; $L$55 &amp; "#" &amp; N$57,Indicators[Key],0)) &amp; "#" &amp; "5200" &amp; "#CZ",EB[key],0),Emisní_faktory!$B$2),0)</f>
        <v>0</v>
      </c>
      <c r="O72" s="61"/>
      <c r="P72" t="str">
        <f t="shared" si="33"/>
        <v>B_101039</v>
      </c>
      <c r="Q72" s="9">
        <f>IFERROR(INDEX(EB[],MATCH("TJ#" &amp; P72 &amp; "#" &amp; A72 &amp; "#CZ",EB[key],0),Emisní_faktory!$B$2),0)</f>
        <v>0</v>
      </c>
      <c r="R72" s="9">
        <f>IFERROR(INDEX(EB[],MATCH("TJ#" &amp; INDEX(Indicators[indic_nrg],MATCH($A72 &amp; "#" &amp; $Q$55 &amp; "#" &amp; R$57,Indicators[Key],0)) &amp; "#" &amp; "6000" &amp; "#CZ",EB[key],0),Emisní_faktory!$B$2),0)</f>
        <v>0</v>
      </c>
      <c r="S72" s="9">
        <f>IFERROR(INDEX(EB[],MATCH("TJ#" &amp; INDEX(Indicators[indic_nrg],MATCH($B72 &amp; "#" &amp; $Q$55 &amp; "#" &amp; S$57,Indicators[Key],0)) &amp; "#" &amp; "5200" &amp; "#CZ",EB[key],0),Emisní_faktory!$B$2),0)</f>
        <v>0</v>
      </c>
      <c r="U72" s="11">
        <f t="shared" si="19"/>
        <v>0</v>
      </c>
      <c r="V72" s="11">
        <f t="shared" si="20"/>
        <v>0</v>
      </c>
      <c r="W72" s="11"/>
      <c r="Y72" s="11">
        <f t="shared" si="21"/>
        <v>0</v>
      </c>
      <c r="Z72" s="11">
        <f t="shared" si="22"/>
        <v>0</v>
      </c>
      <c r="AA72" s="11">
        <v>0.84</v>
      </c>
      <c r="AC72" s="11">
        <f t="shared" si="23"/>
        <v>0</v>
      </c>
      <c r="AD72" s="11"/>
      <c r="AE72" s="11">
        <f t="shared" si="24"/>
        <v>0</v>
      </c>
      <c r="AG72" s="70">
        <v>1</v>
      </c>
      <c r="AH72" s="70">
        <v>1</v>
      </c>
      <c r="AI72" s="70">
        <v>1</v>
      </c>
    </row>
    <row r="73" spans="1:35" x14ac:dyDescent="0.25">
      <c r="A73" s="102" t="s">
        <v>45</v>
      </c>
      <c r="B73" s="102" t="s">
        <v>45</v>
      </c>
      <c r="C73" s="102" t="s">
        <v>45</v>
      </c>
      <c r="D73" t="str">
        <f t="shared" si="31"/>
        <v>B_101034</v>
      </c>
      <c r="E73" s="8" t="str">
        <f>VLOOKUP(C73,Carriers[],3,FALSE)</f>
        <v>černouhelné brikety</v>
      </c>
      <c r="F73" s="9">
        <f>IFERROR(INDEX(EB[],MATCH("TJ#" &amp; D73 &amp; "#" &amp; A73 &amp; "#CZ",EB[key],0),Emisní_faktory!$B$2),0)</f>
        <v>0</v>
      </c>
      <c r="G73" s="9">
        <f>IFERROR(INDEX(EB[],MATCH("TJ#" &amp; INDEX(Indicators[indic_nrg],MATCH($A73 &amp; "#" &amp; $E$55 &amp; "#" &amp; G$57,Indicators[Key],0)) &amp; "#" &amp; "6000" &amp; "#CZ",EB[key],0),Emisní_faktory!$B$2),0)</f>
        <v>0</v>
      </c>
      <c r="H73" s="9">
        <f>IFERROR(INDEX(EB[],MATCH("TJ#" &amp; INDEX(Indicators[indic_nrg],MATCH($B73 &amp; "#" &amp; $E$55 &amp; "#" &amp; H$57,Indicators[Key],0)) &amp; "#" &amp; "5200" &amp; "#CZ",EB[key],0),Emisní_faktory!$B$2),0)</f>
        <v>0</v>
      </c>
      <c r="I73" s="61"/>
      <c r="J73" t="str">
        <f t="shared" si="32"/>
        <v>B_101035</v>
      </c>
      <c r="K73" t="str">
        <f t="shared" si="32"/>
        <v>B_101035</v>
      </c>
      <c r="L73" s="9">
        <f>IFERROR(INDEX(EB[],MATCH("TJ#" &amp; J73 &amp; "#" &amp; A73 &amp; "#CZ",EB[key],0),Emisní_faktory!$B$2),0)</f>
        <v>0</v>
      </c>
      <c r="M73" s="9">
        <f>IFERROR(INDEX(EB[],MATCH("TJ#" &amp; INDEX(Indicators[indic_nrg],MATCH($A73 &amp; "#" &amp; $L$55 &amp; "#" &amp; M$57,Indicators[Key],0)) &amp; "#" &amp; "6000" &amp; "#CZ",EB[key],0),Emisní_faktory!$B$2),0)</f>
        <v>0</v>
      </c>
      <c r="N73" s="9">
        <f>IFERROR(INDEX(EB[],MATCH("TJ#" &amp; INDEX(Indicators[indic_nrg],MATCH($B73 &amp; "#" &amp; $L$55 &amp; "#" &amp; N$57,Indicators[Key],0)) &amp; "#" &amp; "5200" &amp; "#CZ",EB[key],0),Emisní_faktory!$B$2),0)</f>
        <v>0</v>
      </c>
      <c r="O73" s="61"/>
      <c r="P73" t="str">
        <f t="shared" si="33"/>
        <v>B_101039</v>
      </c>
      <c r="Q73" s="9">
        <f>IFERROR(INDEX(EB[],MATCH("TJ#" &amp; P73 &amp; "#" &amp; A73 &amp; "#CZ",EB[key],0),Emisní_faktory!$B$2),0)</f>
        <v>0</v>
      </c>
      <c r="R73" s="9">
        <f>IFERROR(INDEX(EB[],MATCH("TJ#" &amp; INDEX(Indicators[indic_nrg],MATCH($A73 &amp; "#" &amp; $Q$55 &amp; "#" &amp; R$57,Indicators[Key],0)) &amp; "#" &amp; "6000" &amp; "#CZ",EB[key],0),Emisní_faktory!$B$2),0)</f>
        <v>0</v>
      </c>
      <c r="S73" s="9">
        <f>IFERROR(INDEX(EB[],MATCH("TJ#" &amp; INDEX(Indicators[indic_nrg],MATCH($B73 &amp; "#" &amp; $Q$55 &amp; "#" &amp; S$57,Indicators[Key],0)) &amp; "#" &amp; "5200" &amp; "#CZ",EB[key],0),Emisní_faktory!$B$2),0)</f>
        <v>0</v>
      </c>
      <c r="U73" s="11">
        <f t="shared" si="19"/>
        <v>0</v>
      </c>
      <c r="V73" s="11">
        <f t="shared" si="20"/>
        <v>0</v>
      </c>
      <c r="W73" s="11"/>
      <c r="Y73" s="11">
        <f t="shared" si="21"/>
        <v>0</v>
      </c>
      <c r="Z73" s="11">
        <f t="shared" si="22"/>
        <v>0</v>
      </c>
      <c r="AA73" s="11">
        <v>0.88</v>
      </c>
      <c r="AC73" s="11">
        <f t="shared" si="23"/>
        <v>0</v>
      </c>
      <c r="AD73" s="11"/>
      <c r="AE73" s="11">
        <f t="shared" si="24"/>
        <v>0</v>
      </c>
      <c r="AG73" s="70">
        <v>1</v>
      </c>
      <c r="AH73" s="70">
        <v>1</v>
      </c>
      <c r="AI73" s="70">
        <v>1</v>
      </c>
    </row>
    <row r="74" spans="1:35" x14ac:dyDescent="0.25">
      <c r="A74" s="102" t="s">
        <v>55</v>
      </c>
      <c r="B74" s="102" t="s">
        <v>55</v>
      </c>
      <c r="C74" s="102" t="s">
        <v>55</v>
      </c>
      <c r="D74" t="str">
        <f t="shared" si="31"/>
        <v>B_101034</v>
      </c>
      <c r="E74" s="8" t="str">
        <f>VLOOKUP(C74,Carriers[],3,FALSE)</f>
        <v>metalurgický koks</v>
      </c>
      <c r="F74" s="9">
        <f>IFERROR(INDEX(EB[],MATCH("TJ#" &amp; D74 &amp; "#" &amp; A74 &amp; "#CZ",EB[key],0),Emisní_faktory!$B$2),0)</f>
        <v>0</v>
      </c>
      <c r="G74" s="9">
        <f>IFERROR(INDEX(EB[],MATCH("TJ#" &amp; INDEX(Indicators[indic_nrg],MATCH($A74 &amp; "#" &amp; $E$55 &amp; "#" &amp; G$57,Indicators[Key],0)) &amp; "#" &amp; "6000" &amp; "#CZ",EB[key],0),Emisní_faktory!$B$2),0)</f>
        <v>0</v>
      </c>
      <c r="H74" s="9">
        <f>IFERROR(INDEX(EB[],MATCH("TJ#" &amp; INDEX(Indicators[indic_nrg],MATCH($B74 &amp; "#" &amp; $E$55 &amp; "#" &amp; H$57,Indicators[Key],0)) &amp; "#" &amp; "5200" &amp; "#CZ",EB[key],0),Emisní_faktory!$B$2),0)</f>
        <v>0</v>
      </c>
      <c r="I74" s="61"/>
      <c r="J74" t="str">
        <f t="shared" si="32"/>
        <v>B_101035</v>
      </c>
      <c r="K74" t="str">
        <f t="shared" si="32"/>
        <v>B_101035</v>
      </c>
      <c r="L74" s="9">
        <f>IFERROR(INDEX(EB[],MATCH("TJ#" &amp; J74 &amp; "#" &amp; A74 &amp; "#CZ",EB[key],0),Emisní_faktory!$B$2),0)</f>
        <v>0</v>
      </c>
      <c r="M74" s="9">
        <f>IFERROR(INDEX(EB[],MATCH("TJ#" &amp; INDEX(Indicators[indic_nrg],MATCH($A74 &amp; "#" &amp; $L$55 &amp; "#" &amp; M$57,Indicators[Key],0)) &amp; "#" &amp; "6000" &amp; "#CZ",EB[key],0),Emisní_faktory!$B$2),0)</f>
        <v>0</v>
      </c>
      <c r="N74" s="9">
        <f>IFERROR(INDEX(EB[],MATCH("TJ#" &amp; INDEX(Indicators[indic_nrg],MATCH($B74 &amp; "#" &amp; $L$55 &amp; "#" &amp; N$57,Indicators[Key],0)) &amp; "#" &amp; "5200" &amp; "#CZ",EB[key],0),Emisní_faktory!$B$2),0)</f>
        <v>0</v>
      </c>
      <c r="O74" s="61"/>
      <c r="P74" t="str">
        <f t="shared" si="33"/>
        <v>B_101039</v>
      </c>
      <c r="Q74" s="9">
        <f>IFERROR(INDEX(EB[],MATCH("TJ#" &amp; P74 &amp; "#" &amp; A74 &amp; "#CZ",EB[key],0),Emisní_faktory!$B$2),0)</f>
        <v>0</v>
      </c>
      <c r="R74" s="9">
        <f>IFERROR(INDEX(EB[],MATCH("TJ#" &amp; INDEX(Indicators[indic_nrg],MATCH($A74 &amp; "#" &amp; $Q$55 &amp; "#" &amp; R$57,Indicators[Key],0)) &amp; "#" &amp; "6000" &amp; "#CZ",EB[key],0),Emisní_faktory!$B$2),0)</f>
        <v>0</v>
      </c>
      <c r="S74" s="9">
        <f>IFERROR(INDEX(EB[],MATCH("TJ#" &amp; INDEX(Indicators[indic_nrg],MATCH($B74 &amp; "#" &amp; $Q$55 &amp; "#" &amp; S$57,Indicators[Key],0)) &amp; "#" &amp; "5200" &amp; "#CZ",EB[key],0),Emisní_faktory!$B$2),0)</f>
        <v>0</v>
      </c>
      <c r="U74" s="11">
        <f t="shared" si="19"/>
        <v>0</v>
      </c>
      <c r="V74" s="11">
        <f t="shared" si="20"/>
        <v>0</v>
      </c>
      <c r="W74" s="11"/>
      <c r="Y74" s="11">
        <f t="shared" si="21"/>
        <v>0</v>
      </c>
      <c r="Z74" s="11">
        <f t="shared" si="22"/>
        <v>0</v>
      </c>
      <c r="AA74" s="11">
        <v>0.88</v>
      </c>
      <c r="AC74" s="11">
        <f t="shared" si="23"/>
        <v>0</v>
      </c>
      <c r="AD74" s="11"/>
      <c r="AE74" s="11">
        <f t="shared" si="24"/>
        <v>0</v>
      </c>
      <c r="AG74" s="70">
        <v>1</v>
      </c>
      <c r="AH74" s="70">
        <v>1</v>
      </c>
      <c r="AI74" s="70">
        <v>1</v>
      </c>
    </row>
    <row r="75" spans="1:35" x14ac:dyDescent="0.25">
      <c r="A75" s="102" t="s">
        <v>57</v>
      </c>
      <c r="B75" s="102" t="s">
        <v>57</v>
      </c>
      <c r="C75" s="102" t="s">
        <v>57</v>
      </c>
      <c r="D75" t="str">
        <f t="shared" si="31"/>
        <v>B_101034</v>
      </c>
      <c r="E75" s="8" t="str">
        <f>VLOOKUP(C75,Carriers[],3,FALSE)</f>
        <v>plynový koks</v>
      </c>
      <c r="F75" s="9">
        <f>IFERROR(INDEX(EB[],MATCH("TJ#" &amp; D75 &amp; "#" &amp; A75 &amp; "#CZ",EB[key],0),Emisní_faktory!$B$2),0)</f>
        <v>0</v>
      </c>
      <c r="G75" s="9">
        <f>IFERROR(INDEX(EB[],MATCH("TJ#" &amp; INDEX(Indicators[indic_nrg],MATCH($A75 &amp; "#" &amp; $E$55 &amp; "#" &amp; G$57,Indicators[Key],0)) &amp; "#" &amp; "6000" &amp; "#CZ",EB[key],0),Emisní_faktory!$B$2),0)</f>
        <v>0</v>
      </c>
      <c r="H75" s="9">
        <f>IFERROR(INDEX(EB[],MATCH("TJ#" &amp; INDEX(Indicators[indic_nrg],MATCH($B75 &amp; "#" &amp; $E$55 &amp; "#" &amp; H$57,Indicators[Key],0)) &amp; "#" &amp; "5200" &amp; "#CZ",EB[key],0),Emisní_faktory!$B$2),0)</f>
        <v>0</v>
      </c>
      <c r="I75" s="61"/>
      <c r="J75" t="str">
        <f t="shared" si="32"/>
        <v>B_101035</v>
      </c>
      <c r="K75" t="str">
        <f t="shared" si="32"/>
        <v>B_101035</v>
      </c>
      <c r="L75" s="9">
        <f>IFERROR(INDEX(EB[],MATCH("TJ#" &amp; J75 &amp; "#" &amp; A75 &amp; "#CZ",EB[key],0),Emisní_faktory!$B$2),0)</f>
        <v>0</v>
      </c>
      <c r="M75" s="9">
        <f>IFERROR(INDEX(EB[],MATCH("TJ#" &amp; INDEX(Indicators[indic_nrg],MATCH($A75 &amp; "#" &amp; $L$55 &amp; "#" &amp; M$57,Indicators[Key],0)) &amp; "#" &amp; "6000" &amp; "#CZ",EB[key],0),Emisní_faktory!$B$2),0)</f>
        <v>0</v>
      </c>
      <c r="N75" s="9">
        <f>IFERROR(INDEX(EB[],MATCH("TJ#" &amp; INDEX(Indicators[indic_nrg],MATCH($B75 &amp; "#" &amp; $L$55 &amp; "#" &amp; N$57,Indicators[Key],0)) &amp; "#" &amp; "5200" &amp; "#CZ",EB[key],0),Emisní_faktory!$B$2),0)</f>
        <v>0</v>
      </c>
      <c r="O75" s="61"/>
      <c r="P75" t="str">
        <f t="shared" si="33"/>
        <v>B_101039</v>
      </c>
      <c r="Q75" s="9">
        <f>IFERROR(INDEX(EB[],MATCH("TJ#" &amp; P75 &amp; "#" &amp; A75 &amp; "#CZ",EB[key],0),Emisní_faktory!$B$2),0)</f>
        <v>0</v>
      </c>
      <c r="R75" s="9">
        <f>IFERROR(INDEX(EB[],MATCH("TJ#" &amp; INDEX(Indicators[indic_nrg],MATCH($A75 &amp; "#" &amp; $Q$55 &amp; "#" &amp; R$57,Indicators[Key],0)) &amp; "#" &amp; "6000" &amp; "#CZ",EB[key],0),Emisní_faktory!$B$2),0)</f>
        <v>0</v>
      </c>
      <c r="S75" s="9">
        <f>IFERROR(INDEX(EB[],MATCH("TJ#" &amp; INDEX(Indicators[indic_nrg],MATCH($B75 &amp; "#" &amp; $Q$55 &amp; "#" &amp; S$57,Indicators[Key],0)) &amp; "#" &amp; "5200" &amp; "#CZ",EB[key],0),Emisní_faktory!$B$2),0)</f>
        <v>0</v>
      </c>
      <c r="U75" s="11">
        <f t="shared" si="19"/>
        <v>0</v>
      </c>
      <c r="V75" s="11">
        <f t="shared" si="20"/>
        <v>0</v>
      </c>
      <c r="W75" s="11"/>
      <c r="Y75" s="11">
        <f t="shared" si="21"/>
        <v>0</v>
      </c>
      <c r="Z75" s="11">
        <f t="shared" si="22"/>
        <v>0</v>
      </c>
      <c r="AA75" s="11">
        <v>0.88</v>
      </c>
      <c r="AC75" s="11">
        <f t="shared" si="23"/>
        <v>0</v>
      </c>
      <c r="AD75" s="11"/>
      <c r="AE75" s="11">
        <f t="shared" si="24"/>
        <v>0</v>
      </c>
      <c r="AG75" s="70">
        <v>1</v>
      </c>
      <c r="AH75" s="70">
        <v>1</v>
      </c>
      <c r="AI75" s="70">
        <v>1</v>
      </c>
    </row>
    <row r="76" spans="1:35" x14ac:dyDescent="0.25">
      <c r="A76" s="102" t="s">
        <v>59</v>
      </c>
      <c r="B76" s="102" t="s">
        <v>59</v>
      </c>
      <c r="C76" s="102" t="s">
        <v>59</v>
      </c>
      <c r="D76" t="str">
        <f t="shared" si="31"/>
        <v>B_101034</v>
      </c>
      <c r="E76" s="8" t="str">
        <f>VLOOKUP(C76,Carriers[],3,FALSE)</f>
        <v>uhelný dehet</v>
      </c>
      <c r="F76" s="9">
        <f>IFERROR(INDEX(EB[],MATCH("TJ#" &amp; D76 &amp; "#" &amp; A76 &amp; "#CZ",EB[key],0),Emisní_faktory!$B$2),0)</f>
        <v>0</v>
      </c>
      <c r="G76" s="9">
        <f>IFERROR(INDEX(EB[],MATCH("TJ#" &amp; INDEX(Indicators[indic_nrg],MATCH($A76 &amp; "#" &amp; $E$55 &amp; "#" &amp; G$57,Indicators[Key],0)) &amp; "#" &amp; "6000" &amp; "#CZ",EB[key],0),Emisní_faktory!$B$2),0)</f>
        <v>0</v>
      </c>
      <c r="H76" s="9">
        <f>IFERROR(INDEX(EB[],MATCH("TJ#" &amp; INDEX(Indicators[indic_nrg],MATCH($B76 &amp; "#" &amp; $E$55 &amp; "#" &amp; H$57,Indicators[Key],0)) &amp; "#" &amp; "5200" &amp; "#CZ",EB[key],0),Emisní_faktory!$B$2),0)</f>
        <v>0</v>
      </c>
      <c r="I76" s="61"/>
      <c r="J76" t="str">
        <f t="shared" si="32"/>
        <v>B_101035</v>
      </c>
      <c r="K76" t="str">
        <f t="shared" si="32"/>
        <v>B_101035</v>
      </c>
      <c r="L76" s="9">
        <f>IFERROR(INDEX(EB[],MATCH("TJ#" &amp; J76 &amp; "#" &amp; A76 &amp; "#CZ",EB[key],0),Emisní_faktory!$B$2),0)</f>
        <v>188</v>
      </c>
      <c r="M76" s="9">
        <f>IFERROR(INDEX(EB[],MATCH("TJ#" &amp; INDEX(Indicators[indic_nrg],MATCH($A76 &amp; "#" &amp; $L$55 &amp; "#" &amp; M$57,Indicators[Key],0)) &amp; "#" &amp; "6000" &amp; "#CZ",EB[key],0),Emisní_faktory!$B$2),0)</f>
        <v>50</v>
      </c>
      <c r="N76" s="9">
        <f>IFERROR(INDEX(EB[],MATCH("TJ#" &amp; INDEX(Indicators[indic_nrg],MATCH($B76 &amp; "#" &amp; $L$55 &amp; "#" &amp; N$57,Indicators[Key],0)) &amp; "#" &amp; "5200" &amp; "#CZ",EB[key],0),Emisní_faktory!$B$2),0)</f>
        <v>81</v>
      </c>
      <c r="O76" s="61"/>
      <c r="P76" t="str">
        <f t="shared" si="33"/>
        <v>B_101039</v>
      </c>
      <c r="Q76" s="9">
        <f>IFERROR(INDEX(EB[],MATCH("TJ#" &amp; P76 &amp; "#" &amp; A76 &amp; "#CZ",EB[key],0),Emisní_faktory!$B$2),0)</f>
        <v>0</v>
      </c>
      <c r="R76" s="9">
        <f>IFERROR(INDEX(EB[],MATCH("TJ#" &amp; INDEX(Indicators[indic_nrg],MATCH($A76 &amp; "#" &amp; $Q$55 &amp; "#" &amp; R$57,Indicators[Key],0)) &amp; "#" &amp; "6000" &amp; "#CZ",EB[key],0),Emisní_faktory!$B$2),0)</f>
        <v>0</v>
      </c>
      <c r="S76" s="9">
        <f>IFERROR(INDEX(EB[],MATCH("TJ#" &amp; INDEX(Indicators[indic_nrg],MATCH($B76 &amp; "#" &amp; $Q$55 &amp; "#" &amp; S$57,Indicators[Key],0)) &amp; "#" &amp; "5200" &amp; "#CZ",EB[key],0),Emisní_faktory!$B$2),0)</f>
        <v>0</v>
      </c>
      <c r="U76" s="11">
        <f t="shared" si="19"/>
        <v>0</v>
      </c>
      <c r="V76" s="11">
        <f t="shared" si="20"/>
        <v>0</v>
      </c>
      <c r="W76" s="11"/>
      <c r="Y76" s="11">
        <f t="shared" si="21"/>
        <v>0.69680851063829785</v>
      </c>
      <c r="Z76" s="11">
        <f t="shared" si="22"/>
        <v>0.53934010152284262</v>
      </c>
      <c r="AA76" s="11">
        <v>0.85</v>
      </c>
      <c r="AC76" s="11">
        <f t="shared" si="23"/>
        <v>0</v>
      </c>
      <c r="AD76" s="11"/>
      <c r="AE76" s="11">
        <f t="shared" si="24"/>
        <v>0</v>
      </c>
      <c r="AG76" s="70">
        <v>1</v>
      </c>
      <c r="AH76" s="70">
        <v>1</v>
      </c>
      <c r="AI76" s="70">
        <v>1</v>
      </c>
    </row>
    <row r="77" spans="1:35" x14ac:dyDescent="0.25">
      <c r="A77" s="102" t="s">
        <v>65</v>
      </c>
      <c r="B77" s="102" t="s">
        <v>65</v>
      </c>
      <c r="C77" s="102" t="s">
        <v>65</v>
      </c>
      <c r="D77" t="str">
        <f t="shared" si="31"/>
        <v>B_101034</v>
      </c>
      <c r="E77" s="8" t="str">
        <f>VLOOKUP(C77,Carriers[],3,FALSE)</f>
        <v>hnědouhelné brikety</v>
      </c>
      <c r="F77" s="9">
        <f>IFERROR(INDEX(EB[],MATCH("TJ#" &amp; D77 &amp; "#" &amp; A77 &amp; "#CZ",EB[key],0),Emisní_faktory!$B$2),0)</f>
        <v>0</v>
      </c>
      <c r="G77" s="9">
        <f>IFERROR(INDEX(EB[],MATCH("TJ#" &amp; INDEX(Indicators[indic_nrg],MATCH($A77 &amp; "#" &amp; $E$55 &amp; "#" &amp; G$57,Indicators[Key],0)) &amp; "#" &amp; "6000" &amp; "#CZ",EB[key],0),Emisní_faktory!$B$2),0)</f>
        <v>0</v>
      </c>
      <c r="H77" s="9">
        <f>IFERROR(INDEX(EB[],MATCH("TJ#" &amp; INDEX(Indicators[indic_nrg],MATCH($B77 &amp; "#" &amp; $E$55 &amp; "#" &amp; H$57,Indicators[Key],0)) &amp; "#" &amp; "5200" &amp; "#CZ",EB[key],0),Emisní_faktory!$B$2),0)</f>
        <v>0</v>
      </c>
      <c r="I77" s="61"/>
      <c r="J77" t="str">
        <f t="shared" si="32"/>
        <v>B_101035</v>
      </c>
      <c r="K77" t="str">
        <f t="shared" si="32"/>
        <v>B_101035</v>
      </c>
      <c r="L77" s="9">
        <f>IFERROR(INDEX(EB[],MATCH("TJ#" &amp; J77 &amp; "#" &amp; A77 &amp; "#CZ",EB[key],0),Emisní_faktory!$B$2),0)</f>
        <v>0</v>
      </c>
      <c r="M77" s="9">
        <f>IFERROR(INDEX(EB[],MATCH("TJ#" &amp; INDEX(Indicators[indic_nrg],MATCH($A77 &amp; "#" &amp; $L$55 &amp; "#" &amp; M$57,Indicators[Key],0)) &amp; "#" &amp; "6000" &amp; "#CZ",EB[key],0),Emisní_faktory!$B$2),0)</f>
        <v>0</v>
      </c>
      <c r="N77" s="9">
        <f>IFERROR(INDEX(EB[],MATCH("TJ#" &amp; INDEX(Indicators[indic_nrg],MATCH($B77 &amp; "#" &amp; $L$55 &amp; "#" &amp; N$57,Indicators[Key],0)) &amp; "#" &amp; "5200" &amp; "#CZ",EB[key],0),Emisní_faktory!$B$2),0)</f>
        <v>0</v>
      </c>
      <c r="O77" s="61"/>
      <c r="P77" t="str">
        <f t="shared" si="33"/>
        <v>B_101039</v>
      </c>
      <c r="Q77" s="9">
        <f>IFERROR(INDEX(EB[],MATCH("TJ#" &amp; P77 &amp; "#" &amp; A77 &amp; "#CZ",EB[key],0),Emisní_faktory!$B$2),0)</f>
        <v>0</v>
      </c>
      <c r="R77" s="9">
        <f>IFERROR(INDEX(EB[],MATCH("TJ#" &amp; INDEX(Indicators[indic_nrg],MATCH($A77 &amp; "#" &amp; $Q$55 &amp; "#" &amp; R$57,Indicators[Key],0)) &amp; "#" &amp; "6000" &amp; "#CZ",EB[key],0),Emisní_faktory!$B$2),0)</f>
        <v>0</v>
      </c>
      <c r="S77" s="9">
        <f>IFERROR(INDEX(EB[],MATCH("TJ#" &amp; INDEX(Indicators[indic_nrg],MATCH($B77 &amp; "#" &amp; $Q$55 &amp; "#" &amp; S$57,Indicators[Key],0)) &amp; "#" &amp; "5200" &amp; "#CZ",EB[key],0),Emisní_faktory!$B$2),0)</f>
        <v>0</v>
      </c>
      <c r="U77" s="11">
        <f t="shared" si="19"/>
        <v>0</v>
      </c>
      <c r="V77" s="11">
        <f t="shared" si="20"/>
        <v>0</v>
      </c>
      <c r="W77" s="11"/>
      <c r="Y77" s="11">
        <f t="shared" si="21"/>
        <v>0</v>
      </c>
      <c r="Z77" s="11">
        <f t="shared" si="22"/>
        <v>0</v>
      </c>
      <c r="AA77" s="11">
        <v>0.85</v>
      </c>
      <c r="AC77" s="11">
        <f t="shared" si="23"/>
        <v>0</v>
      </c>
      <c r="AD77" s="11"/>
      <c r="AE77" s="11">
        <f t="shared" si="24"/>
        <v>0</v>
      </c>
      <c r="AG77" s="70">
        <v>1</v>
      </c>
      <c r="AH77" s="70">
        <v>1</v>
      </c>
      <c r="AI77" s="70">
        <v>1</v>
      </c>
    </row>
    <row r="78" spans="1:35" x14ac:dyDescent="0.25">
      <c r="A78" s="102" t="s">
        <v>93</v>
      </c>
      <c r="B78" s="102" t="s">
        <v>93</v>
      </c>
      <c r="C78" s="102" t="s">
        <v>93</v>
      </c>
      <c r="D78" t="str">
        <f t="shared" si="31"/>
        <v>B_101034</v>
      </c>
      <c r="E78" s="8" t="str">
        <f>VLOOKUP(C78,Carriers[],3,FALSE)</f>
        <v>svítiplyn</v>
      </c>
      <c r="F78" s="9">
        <f>IFERROR(INDEX(EB[],MATCH("TJ#" &amp; D78 &amp; "#" &amp; A78 &amp; "#CZ",EB[key],0),Emisní_faktory!$B$2),0)</f>
        <v>0</v>
      </c>
      <c r="G78" s="9">
        <f>IFERROR(INDEX(EB[],MATCH("TJ#" &amp; INDEX(Indicators[indic_nrg],MATCH($A78 &amp; "#" &amp; $E$55 &amp; "#" &amp; G$57,Indicators[Key],0)) &amp; "#" &amp; "6000" &amp; "#CZ",EB[key],0),Emisní_faktory!$B$2),0)</f>
        <v>0</v>
      </c>
      <c r="H78" s="9">
        <f>IFERROR(INDEX(EB[],MATCH("TJ#" &amp; INDEX(Indicators[indic_nrg],MATCH($B78 &amp; "#" &amp; $E$55 &amp; "#" &amp; H$57,Indicators[Key],0)) &amp; "#" &amp; "5200" &amp; "#CZ",EB[key],0),Emisní_faktory!$B$2),0)</f>
        <v>0</v>
      </c>
      <c r="I78" s="61"/>
      <c r="J78" t="str">
        <f t="shared" si="32"/>
        <v>B_101035</v>
      </c>
      <c r="K78" t="str">
        <f t="shared" si="32"/>
        <v>B_101035</v>
      </c>
      <c r="L78" s="9">
        <f>IFERROR(INDEX(EB[],MATCH("TJ#" &amp; J78 &amp; "#" &amp; A78 &amp; "#CZ",EB[key],0),Emisní_faktory!$B$2),0)</f>
        <v>14827</v>
      </c>
      <c r="M78" s="9">
        <f>IFERROR(INDEX(EB[],MATCH("TJ#" &amp; INDEX(Indicators[indic_nrg],MATCH($A78 &amp; "#" &amp; $L$55 &amp; "#" &amp; M$57,Indicators[Key],0)) &amp; "#" &amp; "6000" &amp; "#CZ",EB[key],0),Emisní_faktory!$B$2),0)</f>
        <v>7189</v>
      </c>
      <c r="N78" s="9">
        <f>IFERROR(INDEX(EB[],MATCH("TJ#" &amp; INDEX(Indicators[indic_nrg],MATCH($B78 &amp; "#" &amp; $L$55 &amp; "#" &amp; N$57,Indicators[Key],0)) &amp; "#" &amp; "5200" &amp; "#CZ",EB[key],0),Emisní_faktory!$B$2),0)</f>
        <v>2</v>
      </c>
      <c r="O78" s="61"/>
      <c r="P78" t="str">
        <f t="shared" si="33"/>
        <v>B_101039</v>
      </c>
      <c r="Q78" s="9">
        <f>IFERROR(INDEX(EB[],MATCH("TJ#" &amp; P78 &amp; "#" &amp; A78 &amp; "#CZ",EB[key],0),Emisní_faktory!$B$2),0)</f>
        <v>0</v>
      </c>
      <c r="R78" s="9">
        <f>IFERROR(INDEX(EB[],MATCH("TJ#" &amp; INDEX(Indicators[indic_nrg],MATCH($A78 &amp; "#" &amp; $Q$55 &amp; "#" &amp; R$57,Indicators[Key],0)) &amp; "#" &amp; "6000" &amp; "#CZ",EB[key],0),Emisní_faktory!$B$2),0)</f>
        <v>0</v>
      </c>
      <c r="S78" s="9">
        <f>IFERROR(INDEX(EB[],MATCH("TJ#" &amp; INDEX(Indicators[indic_nrg],MATCH($B78 &amp; "#" &amp; $Q$55 &amp; "#" &amp; S$57,Indicators[Key],0)) &amp; "#" &amp; "5200" &amp; "#CZ",EB[key],0),Emisní_faktory!$B$2),0)</f>
        <v>0</v>
      </c>
      <c r="U78" s="11">
        <f t="shared" si="19"/>
        <v>0</v>
      </c>
      <c r="V78" s="11">
        <f t="shared" si="20"/>
        <v>0</v>
      </c>
      <c r="W78" s="11"/>
      <c r="Y78" s="11">
        <f t="shared" si="21"/>
        <v>0.48499359276994675</v>
      </c>
      <c r="Z78" s="11">
        <f t="shared" si="22"/>
        <v>0.48492755784189467</v>
      </c>
      <c r="AA78" s="11">
        <v>0.95</v>
      </c>
      <c r="AC78" s="11">
        <f t="shared" si="23"/>
        <v>0</v>
      </c>
      <c r="AD78" s="11"/>
      <c r="AE78" s="11">
        <f t="shared" si="24"/>
        <v>0</v>
      </c>
      <c r="AG78" s="70">
        <v>1</v>
      </c>
      <c r="AH78" s="70">
        <v>1</v>
      </c>
      <c r="AI78" s="70">
        <v>1</v>
      </c>
    </row>
    <row r="79" spans="1:35" x14ac:dyDescent="0.25">
      <c r="A79" s="102" t="s">
        <v>89</v>
      </c>
      <c r="B79" s="102" t="s">
        <v>89</v>
      </c>
      <c r="C79" s="102" t="s">
        <v>89</v>
      </c>
      <c r="D79" t="str">
        <f t="shared" si="31"/>
        <v>B_101034</v>
      </c>
      <c r="E79" s="8" t="str">
        <f>VLOOKUP(C79,Carriers[],3,FALSE)</f>
        <v>koksárenský plyn</v>
      </c>
      <c r="F79" s="9">
        <f>IFERROR(INDEX(EB[],MATCH("TJ#" &amp; D79 &amp; "#" &amp; A79 &amp; "#CZ",EB[key],0),Emisní_faktory!$B$2),0)</f>
        <v>0</v>
      </c>
      <c r="G79" s="9">
        <f>IFERROR(INDEX(EB[],MATCH("TJ#" &amp; INDEX(Indicators[indic_nrg],MATCH($A79 &amp; "#" &amp; $E$55 &amp; "#" &amp; G$57,Indicators[Key],0)) &amp; "#" &amp; "6000" &amp; "#CZ",EB[key],0),Emisní_faktory!$B$2),0)</f>
        <v>0</v>
      </c>
      <c r="H79" s="9">
        <f>IFERROR(INDEX(EB[],MATCH("TJ#" &amp; INDEX(Indicators[indic_nrg],MATCH($B79 &amp; "#" &amp; $E$55 &amp; "#" &amp; H$57,Indicators[Key],0)) &amp; "#" &amp; "5200" &amp; "#CZ",EB[key],0),Emisní_faktory!$B$2),0)</f>
        <v>0</v>
      </c>
      <c r="I79" s="61"/>
      <c r="J79" t="str">
        <f t="shared" si="32"/>
        <v>B_101035</v>
      </c>
      <c r="K79" t="str">
        <f t="shared" si="32"/>
        <v>B_101035</v>
      </c>
      <c r="L79" s="9">
        <f>IFERROR(INDEX(EB[],MATCH("TJ#" &amp; J79 &amp; "#" &amp; A79 &amp; "#CZ",EB[key],0),Emisní_faktory!$B$2),0)</f>
        <v>0</v>
      </c>
      <c r="M79" s="9">
        <f>IFERROR(INDEX(EB[],MATCH("TJ#" &amp; INDEX(Indicators[indic_nrg],MATCH($A79 &amp; "#" &amp; $L$55 &amp; "#" &amp; M$57,Indicators[Key],0)) &amp; "#" &amp; "6000" &amp; "#CZ",EB[key],0),Emisní_faktory!$B$2),0)</f>
        <v>0</v>
      </c>
      <c r="N79" s="9">
        <f>IFERROR(INDEX(EB[],MATCH("TJ#" &amp; INDEX(Indicators[indic_nrg],MATCH($B79 &amp; "#" &amp; $L$55 &amp; "#" &amp; N$57,Indicators[Key],0)) &amp; "#" &amp; "5200" &amp; "#CZ",EB[key],0),Emisní_faktory!$B$2),0)</f>
        <v>0</v>
      </c>
      <c r="O79" s="61"/>
      <c r="P79" t="str">
        <f t="shared" si="33"/>
        <v>B_101039</v>
      </c>
      <c r="Q79" s="9">
        <f>IFERROR(INDEX(EB[],MATCH("TJ#" &amp; P79 &amp; "#" &amp; A79 &amp; "#CZ",EB[key],0),Emisní_faktory!$B$2),0)</f>
        <v>0</v>
      </c>
      <c r="R79" s="9">
        <f>IFERROR(INDEX(EB[],MATCH("TJ#" &amp; INDEX(Indicators[indic_nrg],MATCH($A79 &amp; "#" &amp; $Q$55 &amp; "#" &amp; R$57,Indicators[Key],0)) &amp; "#" &amp; "6000" &amp; "#CZ",EB[key],0),Emisní_faktory!$B$2),0)</f>
        <v>0</v>
      </c>
      <c r="S79" s="9">
        <f>IFERROR(INDEX(EB[],MATCH("TJ#" &amp; INDEX(Indicators[indic_nrg],MATCH($B79 &amp; "#" &amp; $Q$55 &amp; "#" &amp; S$57,Indicators[Key],0)) &amp; "#" &amp; "5200" &amp; "#CZ",EB[key],0),Emisní_faktory!$B$2),0)</f>
        <v>0</v>
      </c>
      <c r="U79" s="11">
        <f t="shared" si="19"/>
        <v>0</v>
      </c>
      <c r="V79" s="11">
        <f t="shared" si="20"/>
        <v>0</v>
      </c>
      <c r="W79" s="11"/>
      <c r="Y79" s="11">
        <f t="shared" si="21"/>
        <v>0</v>
      </c>
      <c r="Z79" s="11">
        <f t="shared" si="22"/>
        <v>0</v>
      </c>
      <c r="AA79" s="11">
        <v>0.92</v>
      </c>
      <c r="AC79" s="11">
        <f t="shared" si="23"/>
        <v>0</v>
      </c>
      <c r="AD79" s="11"/>
      <c r="AE79" s="11">
        <f t="shared" si="24"/>
        <v>0</v>
      </c>
      <c r="AG79" s="70">
        <v>1</v>
      </c>
      <c r="AH79" s="70">
        <v>1</v>
      </c>
      <c r="AI79" s="70">
        <v>1</v>
      </c>
    </row>
    <row r="80" spans="1:35" x14ac:dyDescent="0.25">
      <c r="A80" s="102" t="s">
        <v>91</v>
      </c>
      <c r="B80" s="102" t="s">
        <v>91</v>
      </c>
      <c r="C80" s="102" t="s">
        <v>91</v>
      </c>
      <c r="D80" t="str">
        <f t="shared" si="31"/>
        <v>B_101034</v>
      </c>
      <c r="E80" s="8" t="str">
        <f>VLOOKUP(C80,Carriers[],3,FALSE)</f>
        <v>vysokopecní plyn</v>
      </c>
      <c r="F80" s="9">
        <f>IFERROR(INDEX(EB[],MATCH("TJ#" &amp; D80 &amp; "#" &amp; A80 &amp; "#CZ",EB[key],0),Emisní_faktory!$B$2),0)</f>
        <v>0</v>
      </c>
      <c r="G80" s="9">
        <f>IFERROR(INDEX(EB[],MATCH("TJ#" &amp; INDEX(Indicators[indic_nrg],MATCH($A80 &amp; "#" &amp; $E$55 &amp; "#" &amp; G$57,Indicators[Key],0)) &amp; "#" &amp; "6000" &amp; "#CZ",EB[key],0),Emisní_faktory!$B$2),0)</f>
        <v>0</v>
      </c>
      <c r="H80" s="9">
        <f>IFERROR(INDEX(EB[],MATCH("TJ#" &amp; INDEX(Indicators[indic_nrg],MATCH($B80 &amp; "#" &amp; $E$55 &amp; "#" &amp; H$57,Indicators[Key],0)) &amp; "#" &amp; "5200" &amp; "#CZ",EB[key],0),Emisní_faktory!$B$2),0)</f>
        <v>0</v>
      </c>
      <c r="I80" s="61"/>
      <c r="J80" t="str">
        <f t="shared" si="32"/>
        <v>B_101035</v>
      </c>
      <c r="K80" t="str">
        <f t="shared" si="32"/>
        <v>B_101035</v>
      </c>
      <c r="L80" s="9">
        <f>IFERROR(INDEX(EB[],MATCH("TJ#" &amp; J80 &amp; "#" &amp; A80 &amp; "#CZ",EB[key],0),Emisní_faktory!$B$2),0)</f>
        <v>0</v>
      </c>
      <c r="M80" s="9">
        <f>IFERROR(INDEX(EB[],MATCH("TJ#" &amp; INDEX(Indicators[indic_nrg],MATCH($A80 &amp; "#" &amp; $L$55 &amp; "#" &amp; M$57,Indicators[Key],0)) &amp; "#" &amp; "6000" &amp; "#CZ",EB[key],0),Emisní_faktory!$B$2),0)</f>
        <v>0</v>
      </c>
      <c r="N80" s="9">
        <f>IFERROR(INDEX(EB[],MATCH("TJ#" &amp; INDEX(Indicators[indic_nrg],MATCH($B80 &amp; "#" &amp; $L$55 &amp; "#" &amp; N$57,Indicators[Key],0)) &amp; "#" &amp; "5200" &amp; "#CZ",EB[key],0),Emisní_faktory!$B$2),0)</f>
        <v>0</v>
      </c>
      <c r="O80" s="61"/>
      <c r="P80" t="str">
        <f t="shared" si="33"/>
        <v>B_101039</v>
      </c>
      <c r="Q80" s="9">
        <f>IFERROR(INDEX(EB[],MATCH("TJ#" &amp; P80 &amp; "#" &amp; A80 &amp; "#CZ",EB[key],0),Emisní_faktory!$B$2),0)</f>
        <v>0</v>
      </c>
      <c r="R80" s="9">
        <f>IFERROR(INDEX(EB[],MATCH("TJ#" &amp; INDEX(Indicators[indic_nrg],MATCH($A80 &amp; "#" &amp; $Q$55 &amp; "#" &amp; R$57,Indicators[Key],0)) &amp; "#" &amp; "6000" &amp; "#CZ",EB[key],0),Emisní_faktory!$B$2),0)</f>
        <v>0</v>
      </c>
      <c r="S80" s="9">
        <f>IFERROR(INDEX(EB[],MATCH("TJ#" &amp; INDEX(Indicators[indic_nrg],MATCH($B80 &amp; "#" &amp; $Q$55 &amp; "#" &amp; S$57,Indicators[Key],0)) &amp; "#" &amp; "5200" &amp; "#CZ",EB[key],0),Emisní_faktory!$B$2),0)</f>
        <v>0</v>
      </c>
      <c r="U80" s="11">
        <f t="shared" si="19"/>
        <v>0</v>
      </c>
      <c r="V80" s="11">
        <f t="shared" si="20"/>
        <v>0</v>
      </c>
      <c r="W80" s="11"/>
      <c r="Y80" s="11">
        <f t="shared" si="21"/>
        <v>0</v>
      </c>
      <c r="Z80" s="11">
        <f t="shared" si="22"/>
        <v>0</v>
      </c>
      <c r="AA80" s="11">
        <v>0.9</v>
      </c>
      <c r="AC80" s="11">
        <f t="shared" si="23"/>
        <v>0</v>
      </c>
      <c r="AD80" s="11"/>
      <c r="AE80" s="11">
        <f t="shared" si="24"/>
        <v>0</v>
      </c>
      <c r="AG80" s="70">
        <v>1</v>
      </c>
      <c r="AH80" s="70">
        <v>1</v>
      </c>
      <c r="AI80" s="70">
        <v>1</v>
      </c>
    </row>
    <row r="81" spans="1:35" x14ac:dyDescent="0.25">
      <c r="A81" s="102" t="s">
        <v>95</v>
      </c>
      <c r="B81" s="102" t="s">
        <v>95</v>
      </c>
      <c r="C81" s="102" t="s">
        <v>95</v>
      </c>
      <c r="D81" t="str">
        <f t="shared" si="31"/>
        <v>B_101034</v>
      </c>
      <c r="E81" s="8" t="str">
        <f>VLOOKUP(C81,Carriers[],3,FALSE)</f>
        <v>ostatní zachycené plyny</v>
      </c>
      <c r="F81" s="9">
        <f>IFERROR(INDEX(EB[],MATCH("TJ#" &amp; D81 &amp; "#" &amp; A81 &amp; "#CZ",EB[key],0),Emisní_faktory!$B$2),0)</f>
        <v>0</v>
      </c>
      <c r="G81" s="9">
        <f>IFERROR(INDEX(EB[],MATCH("TJ#" &amp; INDEX(Indicators[indic_nrg],MATCH($A81 &amp; "#" &amp; $E$55 &amp; "#" &amp; G$57,Indicators[Key],0)) &amp; "#" &amp; "6000" &amp; "#CZ",EB[key],0),Emisní_faktory!$B$2),0)</f>
        <v>0</v>
      </c>
      <c r="H81" s="9">
        <f>IFERROR(INDEX(EB[],MATCH("TJ#" &amp; INDEX(Indicators[indic_nrg],MATCH($B81 &amp; "#" &amp; $E$55 &amp; "#" &amp; H$57,Indicators[Key],0)) &amp; "#" &amp; "5200" &amp; "#CZ",EB[key],0),Emisní_faktory!$B$2),0)</f>
        <v>0</v>
      </c>
      <c r="I81" s="61"/>
      <c r="J81" t="str">
        <f t="shared" si="32"/>
        <v>B_101035</v>
      </c>
      <c r="K81" t="str">
        <f t="shared" si="32"/>
        <v>B_101035</v>
      </c>
      <c r="L81" s="9">
        <f>IFERROR(INDEX(EB[],MATCH("TJ#" &amp; J81 &amp; "#" &amp; A81 &amp; "#CZ",EB[key],0),Emisní_faktory!$B$2),0)</f>
        <v>585</v>
      </c>
      <c r="M81" s="9">
        <f>IFERROR(INDEX(EB[],MATCH("TJ#" &amp; INDEX(Indicators[indic_nrg],MATCH($A81 &amp; "#" &amp; $L$55 &amp; "#" &amp; M$57,Indicators[Key],0)) &amp; "#" &amp; "6000" &amp; "#CZ",EB[key],0),Emisní_faktory!$B$2),0)</f>
        <v>202</v>
      </c>
      <c r="N81" s="9">
        <f>IFERROR(INDEX(EB[],MATCH("TJ#" &amp; INDEX(Indicators[indic_nrg],MATCH($B81 &amp; "#" &amp; $L$55 &amp; "#" &amp; N$57,Indicators[Key],0)) &amp; "#" &amp; "5200" &amp; "#CZ",EB[key],0),Emisní_faktory!$B$2),0)</f>
        <v>125</v>
      </c>
      <c r="O81" s="61"/>
      <c r="P81" t="str">
        <f t="shared" si="33"/>
        <v>B_101039</v>
      </c>
      <c r="Q81" s="9">
        <f>IFERROR(INDEX(EB[],MATCH("TJ#" &amp; P81 &amp; "#" &amp; A81 &amp; "#CZ",EB[key],0),Emisní_faktory!$B$2),0)</f>
        <v>0</v>
      </c>
      <c r="R81" s="9">
        <f>IFERROR(INDEX(EB[],MATCH("TJ#" &amp; INDEX(Indicators[indic_nrg],MATCH($A81 &amp; "#" &amp; $Q$55 &amp; "#" &amp; R$57,Indicators[Key],0)) &amp; "#" &amp; "6000" &amp; "#CZ",EB[key],0),Emisní_faktory!$B$2),0)</f>
        <v>0</v>
      </c>
      <c r="S81" s="9">
        <f>IFERROR(INDEX(EB[],MATCH("TJ#" &amp; INDEX(Indicators[indic_nrg],MATCH($B81 &amp; "#" &amp; $Q$55 &amp; "#" &amp; S$57,Indicators[Key],0)) &amp; "#" &amp; "5200" &amp; "#CZ",EB[key],0),Emisní_faktory!$B$2),0)</f>
        <v>0</v>
      </c>
      <c r="U81" s="11">
        <f t="shared" si="19"/>
        <v>0</v>
      </c>
      <c r="V81" s="11">
        <f t="shared" si="20"/>
        <v>0</v>
      </c>
      <c r="W81" s="11"/>
      <c r="Y81" s="11">
        <f t="shared" si="21"/>
        <v>0.55897435897435899</v>
      </c>
      <c r="Z81" s="11">
        <f t="shared" si="22"/>
        <v>0.45280199252801995</v>
      </c>
      <c r="AA81" s="11">
        <v>0.9</v>
      </c>
      <c r="AC81" s="11">
        <f t="shared" si="23"/>
        <v>0</v>
      </c>
      <c r="AD81" s="11"/>
      <c r="AE81" s="11">
        <f t="shared" si="24"/>
        <v>0</v>
      </c>
      <c r="AG81" s="70">
        <v>1</v>
      </c>
      <c r="AH81" s="70">
        <v>1</v>
      </c>
      <c r="AI81" s="70">
        <v>1</v>
      </c>
    </row>
    <row r="82" spans="1:35" x14ac:dyDescent="0.25">
      <c r="A82" s="102" t="s">
        <v>71</v>
      </c>
      <c r="B82" s="102" t="s">
        <v>71</v>
      </c>
      <c r="C82" s="102" t="s">
        <v>71</v>
      </c>
      <c r="D82" t="str">
        <f t="shared" si="31"/>
        <v>B_101034</v>
      </c>
      <c r="E82" s="8" t="str">
        <f>VLOOKUP(C82,Carriers[],3,FALSE)</f>
        <v>živičné břidlice a živičné písky</v>
      </c>
      <c r="F82" s="9">
        <f>IFERROR(INDEX(EB[],MATCH("TJ#" &amp; D82 &amp; "#" &amp; A82 &amp; "#CZ",EB[key],0),Emisní_faktory!$B$2),0)</f>
        <v>0</v>
      </c>
      <c r="G82" s="9">
        <f>IFERROR(INDEX(EB[],MATCH("TJ#" &amp; INDEX(Indicators[indic_nrg],MATCH($A82 &amp; "#" &amp; $E$55 &amp; "#" &amp; G$57,Indicators[Key],0)) &amp; "#" &amp; "6000" &amp; "#CZ",EB[key],0),Emisní_faktory!$B$2),0)</f>
        <v>0</v>
      </c>
      <c r="H82" s="9">
        <f>IFERROR(INDEX(EB[],MATCH("TJ#" &amp; INDEX(Indicators[indic_nrg],MATCH($B82 &amp; "#" &amp; $E$55 &amp; "#" &amp; H$57,Indicators[Key],0)) &amp; "#" &amp; "5200" &amp; "#CZ",EB[key],0),Emisní_faktory!$B$2),0)</f>
        <v>0</v>
      </c>
      <c r="I82" s="61"/>
      <c r="J82" t="str">
        <f t="shared" si="32"/>
        <v>B_101035</v>
      </c>
      <c r="K82" t="str">
        <f t="shared" si="32"/>
        <v>B_101035</v>
      </c>
      <c r="L82" s="9">
        <f>IFERROR(INDEX(EB[],MATCH("TJ#" &amp; J82 &amp; "#" &amp; A82 &amp; "#CZ",EB[key],0),Emisní_faktory!$B$2),0)</f>
        <v>0</v>
      </c>
      <c r="M82" s="9">
        <f>IFERROR(INDEX(EB[],MATCH("TJ#" &amp; INDEX(Indicators[indic_nrg],MATCH($A82 &amp; "#" &amp; $L$55 &amp; "#" &amp; M$57,Indicators[Key],0)) &amp; "#" &amp; "6000" &amp; "#CZ",EB[key],0),Emisní_faktory!$B$2),0)</f>
        <v>0</v>
      </c>
      <c r="N82" s="9">
        <f>IFERROR(INDEX(EB[],MATCH("TJ#" &amp; INDEX(Indicators[indic_nrg],MATCH($B82 &amp; "#" &amp; $L$55 &amp; "#" &amp; N$57,Indicators[Key],0)) &amp; "#" &amp; "5200" &amp; "#CZ",EB[key],0),Emisní_faktory!$B$2),0)</f>
        <v>0</v>
      </c>
      <c r="O82" s="61"/>
      <c r="P82" t="str">
        <f t="shared" si="33"/>
        <v>B_101039</v>
      </c>
      <c r="Q82" s="9">
        <f>IFERROR(INDEX(EB[],MATCH("TJ#" &amp; P82 &amp; "#" &amp; A82 &amp; "#CZ",EB[key],0),Emisní_faktory!$B$2),0)</f>
        <v>0</v>
      </c>
      <c r="R82" s="9">
        <f>IFERROR(INDEX(EB[],MATCH("TJ#" &amp; INDEX(Indicators[indic_nrg],MATCH($A82 &amp; "#" &amp; $Q$55 &amp; "#" &amp; R$57,Indicators[Key],0)) &amp; "#" &amp; "6000" &amp; "#CZ",EB[key],0),Emisní_faktory!$B$2),0)</f>
        <v>0</v>
      </c>
      <c r="S82" s="9">
        <f>IFERROR(INDEX(EB[],MATCH("TJ#" &amp; INDEX(Indicators[indic_nrg],MATCH($B82 &amp; "#" &amp; $Q$55 &amp; "#" &amp; S$57,Indicators[Key],0)) &amp; "#" &amp; "5200" &amp; "#CZ",EB[key],0),Emisní_faktory!$B$2),0)</f>
        <v>0</v>
      </c>
      <c r="U82" s="11">
        <f t="shared" si="19"/>
        <v>0</v>
      </c>
      <c r="V82" s="11">
        <f t="shared" si="20"/>
        <v>0</v>
      </c>
      <c r="W82" s="11"/>
      <c r="Y82" s="11">
        <f t="shared" si="21"/>
        <v>0</v>
      </c>
      <c r="Z82" s="11">
        <f t="shared" si="22"/>
        <v>0</v>
      </c>
      <c r="AA82" s="11">
        <v>0.84</v>
      </c>
      <c r="AC82" s="11">
        <f t="shared" si="23"/>
        <v>0</v>
      </c>
      <c r="AD82" s="11"/>
      <c r="AE82" s="11">
        <f t="shared" si="24"/>
        <v>0</v>
      </c>
      <c r="AG82" s="70">
        <v>1</v>
      </c>
      <c r="AH82" s="70">
        <v>1</v>
      </c>
      <c r="AI82" s="70">
        <v>1</v>
      </c>
    </row>
    <row r="83" spans="1:35" x14ac:dyDescent="0.25">
      <c r="A83" s="102" t="s">
        <v>69</v>
      </c>
      <c r="B83" s="102" t="s">
        <v>69</v>
      </c>
      <c r="C83" s="102" t="s">
        <v>69</v>
      </c>
      <c r="D83" t="str">
        <f t="shared" si="31"/>
        <v>B_101034</v>
      </c>
      <c r="E83" s="8" t="str">
        <f>VLOOKUP(C83,Carriers[],3,FALSE)</f>
        <v>rašelinové produkty</v>
      </c>
      <c r="F83" s="9">
        <f>IFERROR(INDEX(EB[],MATCH("TJ#" &amp; D83 &amp; "#" &amp; A83 &amp; "#CZ",EB[key],0),Emisní_faktory!$B$2),0)</f>
        <v>0</v>
      </c>
      <c r="G83" s="9">
        <f>IFERROR(INDEX(EB[],MATCH("TJ#" &amp; INDEX(Indicators[indic_nrg],MATCH($A83 &amp; "#" &amp; $E$55 &amp; "#" &amp; G$57,Indicators[Key],0)) &amp; "#" &amp; "6000" &amp; "#CZ",EB[key],0),Emisní_faktory!$B$2),0)</f>
        <v>0</v>
      </c>
      <c r="H83" s="9">
        <f>IFERROR(INDEX(EB[],MATCH("TJ#" &amp; INDEX(Indicators[indic_nrg],MATCH($B83 &amp; "#" &amp; $E$55 &amp; "#" &amp; H$57,Indicators[Key],0)) &amp; "#" &amp; "5200" &amp; "#CZ",EB[key],0),Emisní_faktory!$B$2),0)</f>
        <v>0</v>
      </c>
      <c r="I83" s="61"/>
      <c r="J83" t="str">
        <f t="shared" si="32"/>
        <v>B_101035</v>
      </c>
      <c r="K83" t="str">
        <f t="shared" si="32"/>
        <v>B_101035</v>
      </c>
      <c r="L83" s="9">
        <f>IFERROR(INDEX(EB[],MATCH("TJ#" &amp; J83 &amp; "#" &amp; A83 &amp; "#CZ",EB[key],0),Emisní_faktory!$B$2),0)</f>
        <v>0</v>
      </c>
      <c r="M83" s="9">
        <f>IFERROR(INDEX(EB[],MATCH("TJ#" &amp; INDEX(Indicators[indic_nrg],MATCH($A83 &amp; "#" &amp; $L$55 &amp; "#" &amp; M$57,Indicators[Key],0)) &amp; "#" &amp; "6000" &amp; "#CZ",EB[key],0),Emisní_faktory!$B$2),0)</f>
        <v>0</v>
      </c>
      <c r="N83" s="9">
        <f>IFERROR(INDEX(EB[],MATCH("TJ#" &amp; INDEX(Indicators[indic_nrg],MATCH($B83 &amp; "#" &amp; $L$55 &amp; "#" &amp; N$57,Indicators[Key],0)) &amp; "#" &amp; "5200" &amp; "#CZ",EB[key],0),Emisní_faktory!$B$2),0)</f>
        <v>0</v>
      </c>
      <c r="O83" s="61"/>
      <c r="P83" t="str">
        <f t="shared" si="33"/>
        <v>B_101039</v>
      </c>
      <c r="Q83" s="9">
        <f>IFERROR(INDEX(EB[],MATCH("TJ#" &amp; P83 &amp; "#" &amp; A83 &amp; "#CZ",EB[key],0),Emisní_faktory!$B$2),0)</f>
        <v>0</v>
      </c>
      <c r="R83" s="9">
        <f>IFERROR(INDEX(EB[],MATCH("TJ#" &amp; INDEX(Indicators[indic_nrg],MATCH($A83 &amp; "#" &amp; $Q$55 &amp; "#" &amp; R$57,Indicators[Key],0)) &amp; "#" &amp; "6000" &amp; "#CZ",EB[key],0),Emisní_faktory!$B$2),0)</f>
        <v>0</v>
      </c>
      <c r="S83" s="9">
        <f>IFERROR(INDEX(EB[],MATCH("TJ#" &amp; INDEX(Indicators[indic_nrg],MATCH($B83 &amp; "#" &amp; $Q$55 &amp; "#" &amp; S$57,Indicators[Key],0)) &amp; "#" &amp; "5200" &amp; "#CZ",EB[key],0),Emisní_faktory!$B$2),0)</f>
        <v>0</v>
      </c>
      <c r="U83" s="11">
        <f t="shared" si="19"/>
        <v>0</v>
      </c>
      <c r="V83" s="11">
        <f t="shared" si="20"/>
        <v>0</v>
      </c>
      <c r="W83" s="11"/>
      <c r="Y83" s="11">
        <f t="shared" si="21"/>
        <v>0</v>
      </c>
      <c r="Z83" s="11">
        <f t="shared" si="22"/>
        <v>0</v>
      </c>
      <c r="AA83" s="11">
        <v>0.9</v>
      </c>
      <c r="AC83" s="11">
        <f t="shared" si="23"/>
        <v>0</v>
      </c>
      <c r="AD83" s="11"/>
      <c r="AE83" s="11">
        <f t="shared" si="24"/>
        <v>0</v>
      </c>
      <c r="AG83" s="70">
        <v>1</v>
      </c>
      <c r="AH83" s="70">
        <v>1</v>
      </c>
      <c r="AI83" s="70">
        <v>1</v>
      </c>
    </row>
    <row r="84" spans="1:35" x14ac:dyDescent="0.25">
      <c r="A84" s="102" t="s">
        <v>1105</v>
      </c>
      <c r="B84" s="102" t="s">
        <v>1105</v>
      </c>
      <c r="C84" s="102" t="s">
        <v>1105</v>
      </c>
      <c r="D84" t="str">
        <f t="shared" si="31"/>
        <v>B_101034</v>
      </c>
      <c r="E84" s="8" t="str">
        <f>VLOOKUP(C84,Carriers[],3,FALSE)</f>
        <v>surová ropa (bez ropných plynů)</v>
      </c>
      <c r="F84" s="9">
        <f>IFERROR(INDEX(EB[],MATCH("TJ#" &amp; D84 &amp; "#" &amp; A84 &amp; "#CZ",EB[key],0),Emisní_faktory!$B$2),0)</f>
        <v>0</v>
      </c>
      <c r="G84" s="9">
        <f>IFERROR(INDEX(EB[],MATCH("TJ#" &amp; INDEX(Indicators[indic_nrg],MATCH($A84 &amp; "#" &amp; $E$55 &amp; "#" &amp; G$57,Indicators[Key],0)) &amp; "#" &amp; "6000" &amp; "#CZ",EB[key],0),Emisní_faktory!$B$2),0)</f>
        <v>0</v>
      </c>
      <c r="H84" s="9">
        <f>IFERROR(INDEX(EB[],MATCH("TJ#" &amp; INDEX(Indicators[indic_nrg],MATCH($B84 &amp; "#" &amp; $E$55 &amp; "#" &amp; H$57,Indicators[Key],0)) &amp; "#" &amp; "5200" &amp; "#CZ",EB[key],0),Emisní_faktory!$B$2),0)</f>
        <v>0</v>
      </c>
      <c r="I84" s="61"/>
      <c r="J84" t="str">
        <f t="shared" si="32"/>
        <v>B_101035</v>
      </c>
      <c r="K84" t="str">
        <f t="shared" si="32"/>
        <v>B_101035</v>
      </c>
      <c r="L84" s="9">
        <f>IFERROR(INDEX(EB[],MATCH("TJ#" &amp; J84 &amp; "#" &amp; A84 &amp; "#CZ",EB[key],0),Emisní_faktory!$B$2),0)</f>
        <v>0</v>
      </c>
      <c r="M84" s="9">
        <f>IFERROR(INDEX(EB[],MATCH("TJ#" &amp; INDEX(Indicators[indic_nrg],MATCH($A84 &amp; "#" &amp; $L$55 &amp; "#" &amp; M$57,Indicators[Key],0)) &amp; "#" &amp; "6000" &amp; "#CZ",EB[key],0),Emisní_faktory!$B$2),0)</f>
        <v>0</v>
      </c>
      <c r="N84" s="9">
        <f>IFERROR(INDEX(EB[],MATCH("TJ#" &amp; INDEX(Indicators[indic_nrg],MATCH($B84 &amp; "#" &amp; $L$55 &amp; "#" &amp; N$57,Indicators[Key],0)) &amp; "#" &amp; "5200" &amp; "#CZ",EB[key],0),Emisní_faktory!$B$2),0)</f>
        <v>0</v>
      </c>
      <c r="O84" s="61"/>
      <c r="P84" t="str">
        <f t="shared" si="33"/>
        <v>B_101039</v>
      </c>
      <c r="Q84" s="9">
        <f>IFERROR(INDEX(EB[],MATCH("TJ#" &amp; P84 &amp; "#" &amp; A84 &amp; "#CZ",EB[key],0),Emisní_faktory!$B$2),0)</f>
        <v>0</v>
      </c>
      <c r="R84" s="9">
        <f>IFERROR(INDEX(EB[],MATCH("TJ#" &amp; INDEX(Indicators[indic_nrg],MATCH($A84 &amp; "#" &amp; $Q$55 &amp; "#" &amp; R$57,Indicators[Key],0)) &amp; "#" &amp; "6000" &amp; "#CZ",EB[key],0),Emisní_faktory!$B$2),0)</f>
        <v>0</v>
      </c>
      <c r="S84" s="9">
        <f>IFERROR(INDEX(EB[],MATCH("TJ#" &amp; INDEX(Indicators[indic_nrg],MATCH($B84 &amp; "#" &amp; $Q$55 &amp; "#" &amp; S$57,Indicators[Key],0)) &amp; "#" &amp; "5200" &amp; "#CZ",EB[key],0),Emisní_faktory!$B$2),0)</f>
        <v>0</v>
      </c>
      <c r="U84" s="11">
        <f t="shared" si="19"/>
        <v>0</v>
      </c>
      <c r="V84" s="11">
        <f t="shared" si="20"/>
        <v>0</v>
      </c>
      <c r="W84" s="11"/>
      <c r="Y84" s="11">
        <f t="shared" si="21"/>
        <v>0</v>
      </c>
      <c r="Z84" s="11">
        <f t="shared" si="22"/>
        <v>0</v>
      </c>
      <c r="AA84" s="11">
        <v>0.9</v>
      </c>
      <c r="AC84" s="11">
        <f t="shared" si="23"/>
        <v>0</v>
      </c>
      <c r="AD84" s="11"/>
      <c r="AE84" s="11">
        <f t="shared" si="24"/>
        <v>0</v>
      </c>
      <c r="AG84" s="70">
        <v>1</v>
      </c>
      <c r="AH84" s="70">
        <v>1</v>
      </c>
      <c r="AI84" s="70">
        <v>1</v>
      </c>
    </row>
    <row r="85" spans="1:35" x14ac:dyDescent="0.25">
      <c r="A85" s="102" t="s">
        <v>1131</v>
      </c>
      <c r="B85" s="102" t="s">
        <v>1131</v>
      </c>
      <c r="C85" s="102" t="s">
        <v>1131</v>
      </c>
      <c r="D85" t="str">
        <f t="shared" si="31"/>
        <v>B_101034</v>
      </c>
      <c r="E85" s="8" t="str">
        <f>VLOOKUP(C85,Carriers[],3,FALSE)</f>
        <v>ropný plyn</v>
      </c>
      <c r="F85" s="9">
        <f>IFERROR(INDEX(EB[],MATCH("TJ#" &amp; D85 &amp; "#" &amp; A85 &amp; "#CZ",EB[key],0),Emisní_faktory!$B$2),0)</f>
        <v>0</v>
      </c>
      <c r="G85" s="9">
        <f>IFERROR(INDEX(EB[],MATCH("TJ#" &amp; INDEX(Indicators[indic_nrg],MATCH($A85 &amp; "#" &amp; $E$55 &amp; "#" &amp; G$57,Indicators[Key],0)) &amp; "#" &amp; "6000" &amp; "#CZ",EB[key],0),Emisní_faktory!$B$2),0)</f>
        <v>0</v>
      </c>
      <c r="H85" s="9">
        <f>IFERROR(INDEX(EB[],MATCH("TJ#" &amp; INDEX(Indicators[indic_nrg],MATCH($B85 &amp; "#" &amp; $E$55 &amp; "#" &amp; H$57,Indicators[Key],0)) &amp; "#" &amp; "5200" &amp; "#CZ",EB[key],0),Emisní_faktory!$B$2),0)</f>
        <v>0</v>
      </c>
      <c r="J85" t="str">
        <f t="shared" si="32"/>
        <v>B_101035</v>
      </c>
      <c r="K85" t="str">
        <f t="shared" si="32"/>
        <v>B_101035</v>
      </c>
      <c r="L85" s="9">
        <f>IFERROR(INDEX(EB[],MATCH("TJ#" &amp; J85 &amp; "#" &amp; A85 &amp; "#CZ",EB[key],0),Emisní_faktory!$B$2),0)</f>
        <v>0</v>
      </c>
      <c r="M85" s="9">
        <f>IFERROR(INDEX(EB[],MATCH("TJ#" &amp; INDEX(Indicators[indic_nrg],MATCH($A85 &amp; "#" &amp; $L$55 &amp; "#" &amp; M$57,Indicators[Key],0)) &amp; "#" &amp; "6000" &amp; "#CZ",EB[key],0),Emisní_faktory!$B$2),0)</f>
        <v>0</v>
      </c>
      <c r="N85" s="9">
        <f>IFERROR(INDEX(EB[],MATCH("TJ#" &amp; INDEX(Indicators[indic_nrg],MATCH($B85 &amp; "#" &amp; $L$55 &amp; "#" &amp; N$57,Indicators[Key],0)) &amp; "#" &amp; "5200" &amp; "#CZ",EB[key],0),Emisní_faktory!$B$2),0)</f>
        <v>0</v>
      </c>
      <c r="P85" t="str">
        <f t="shared" si="33"/>
        <v>B_101039</v>
      </c>
      <c r="Q85" s="9">
        <f>IFERROR(INDEX(EB[],MATCH("TJ#" &amp; P85 &amp; "#" &amp; A85 &amp; "#CZ",EB[key],0),Emisní_faktory!$B$2),0)</f>
        <v>0</v>
      </c>
      <c r="R85" s="9">
        <f>IFERROR(INDEX(EB[],MATCH("TJ#" &amp; INDEX(Indicators[indic_nrg],MATCH($A85 &amp; "#" &amp; $Q$55 &amp; "#" &amp; R$57,Indicators[Key],0)) &amp; "#" &amp; "6000" &amp; "#CZ",EB[key],0),Emisní_faktory!$B$2),0)</f>
        <v>0</v>
      </c>
      <c r="S85" s="9">
        <f>IFERROR(INDEX(EB[],MATCH("TJ#" &amp; INDEX(Indicators[indic_nrg],MATCH($B85 &amp; "#" &amp; $Q$55 &amp; "#" &amp; S$57,Indicators[Key],0)) &amp; "#" &amp; "5200" &amp; "#CZ",EB[key],0),Emisní_faktory!$B$2),0)</f>
        <v>0</v>
      </c>
      <c r="U85" s="11">
        <f t="shared" si="19"/>
        <v>0</v>
      </c>
      <c r="V85" s="11">
        <f t="shared" si="20"/>
        <v>0</v>
      </c>
      <c r="W85" s="11"/>
      <c r="Y85" s="11">
        <f t="shared" si="21"/>
        <v>0</v>
      </c>
      <c r="Z85" s="11">
        <f t="shared" si="22"/>
        <v>0</v>
      </c>
      <c r="AA85" s="11">
        <v>0.9</v>
      </c>
      <c r="AC85" s="11">
        <f t="shared" si="23"/>
        <v>0</v>
      </c>
      <c r="AD85" s="11"/>
      <c r="AE85" s="11">
        <f t="shared" si="24"/>
        <v>0</v>
      </c>
      <c r="AG85" s="70">
        <v>1</v>
      </c>
      <c r="AH85" s="70">
        <v>1</v>
      </c>
      <c r="AI85" s="70">
        <v>1</v>
      </c>
    </row>
    <row r="86" spans="1:35" x14ac:dyDescent="0.25">
      <c r="A86" s="102" t="s">
        <v>1161</v>
      </c>
      <c r="B86" s="102" t="s">
        <v>1161</v>
      </c>
      <c r="C86" s="102" t="s">
        <v>1161</v>
      </c>
      <c r="D86" t="str">
        <f t="shared" si="31"/>
        <v>B_101034</v>
      </c>
      <c r="E86" s="8" t="str">
        <f>VLOOKUP(C86,Carriers[],3,FALSE)</f>
        <v>rafinérský plyn</v>
      </c>
      <c r="F86" s="9">
        <f>IFERROR(INDEX(EB[],MATCH("TJ#" &amp; D86 &amp; "#" &amp; A86 &amp; "#CZ",EB[key],0),Emisní_faktory!$B$2),0)</f>
        <v>0</v>
      </c>
      <c r="G86" s="9">
        <f>IFERROR(INDEX(EB[],MATCH("TJ#" &amp; INDEX(Indicators[indic_nrg],MATCH($A86 &amp; "#" &amp; $E$55 &amp; "#" &amp; G$57,Indicators[Key],0)) &amp; "#" &amp; "6000" &amp; "#CZ",EB[key],0),Emisní_faktory!$B$2),0)</f>
        <v>0</v>
      </c>
      <c r="H86" s="9">
        <f>IFERROR(INDEX(EB[],MATCH("TJ#" &amp; INDEX(Indicators[indic_nrg],MATCH($B86 &amp; "#" &amp; $E$55 &amp; "#" &amp; H$57,Indicators[Key],0)) &amp; "#" &amp; "5200" &amp; "#CZ",EB[key],0),Emisní_faktory!$B$2),0)</f>
        <v>0</v>
      </c>
      <c r="J86" t="str">
        <f t="shared" si="32"/>
        <v>B_101035</v>
      </c>
      <c r="K86" t="str">
        <f t="shared" si="32"/>
        <v>B_101035</v>
      </c>
      <c r="L86" s="9">
        <f>IFERROR(INDEX(EB[],MATCH("TJ#" &amp; J86 &amp; "#" &amp; A86 &amp; "#CZ",EB[key],0),Emisní_faktory!$B$2),0)</f>
        <v>0</v>
      </c>
      <c r="M86" s="9">
        <f>IFERROR(INDEX(EB[],MATCH("TJ#" &amp; INDEX(Indicators[indic_nrg],MATCH($A86 &amp; "#" &amp; $L$55 &amp; "#" &amp; M$57,Indicators[Key],0)) &amp; "#" &amp; "6000" &amp; "#CZ",EB[key],0),Emisní_faktory!$B$2),0)</f>
        <v>0</v>
      </c>
      <c r="N86" s="9">
        <f>IFERROR(INDEX(EB[],MATCH("TJ#" &amp; INDEX(Indicators[indic_nrg],MATCH($B86 &amp; "#" &amp; $L$55 &amp; "#" &amp; N$57,Indicators[Key],0)) &amp; "#" &amp; "5200" &amp; "#CZ",EB[key],0),Emisní_faktory!$B$2),0)</f>
        <v>0</v>
      </c>
      <c r="P86" t="str">
        <f t="shared" si="33"/>
        <v>B_101039</v>
      </c>
      <c r="Q86" s="9">
        <f>IFERROR(INDEX(EB[],MATCH("TJ#" &amp; P86 &amp; "#" &amp; A86 &amp; "#CZ",EB[key],0),Emisní_faktory!$B$2),0)</f>
        <v>0</v>
      </c>
      <c r="R86" s="9">
        <f>IFERROR(INDEX(EB[],MATCH("TJ#" &amp; INDEX(Indicators[indic_nrg],MATCH($A86 &amp; "#" &amp; $Q$55 &amp; "#" &amp; R$57,Indicators[Key],0)) &amp; "#" &amp; "6000" &amp; "#CZ",EB[key],0),Emisní_faktory!$B$2),0)</f>
        <v>0</v>
      </c>
      <c r="S86" s="9">
        <f>IFERROR(INDEX(EB[],MATCH("TJ#" &amp; INDEX(Indicators[indic_nrg],MATCH($B86 &amp; "#" &amp; $Q$55 &amp; "#" &amp; S$57,Indicators[Key],0)) &amp; "#" &amp; "5200" &amp; "#CZ",EB[key],0),Emisní_faktory!$B$2),0)</f>
        <v>0</v>
      </c>
      <c r="U86" s="11">
        <f t="shared" si="19"/>
        <v>0</v>
      </c>
      <c r="V86" s="11">
        <f t="shared" si="20"/>
        <v>0</v>
      </c>
      <c r="W86" s="11"/>
      <c r="Y86" s="11">
        <f t="shared" si="21"/>
        <v>0</v>
      </c>
      <c r="Z86" s="11">
        <f t="shared" si="22"/>
        <v>0</v>
      </c>
      <c r="AA86" s="11">
        <v>0.9</v>
      </c>
      <c r="AC86" s="11">
        <f t="shared" si="23"/>
        <v>0</v>
      </c>
      <c r="AD86" s="11"/>
      <c r="AE86" s="11">
        <f t="shared" si="24"/>
        <v>0</v>
      </c>
      <c r="AG86" s="70">
        <v>1</v>
      </c>
      <c r="AH86" s="70">
        <v>1</v>
      </c>
      <c r="AI86" s="70">
        <v>1</v>
      </c>
    </row>
    <row r="87" spans="1:35" x14ac:dyDescent="0.25">
      <c r="A87" s="102" t="s">
        <v>77</v>
      </c>
      <c r="B87" s="102" t="s">
        <v>77</v>
      </c>
      <c r="C87" s="102" t="s">
        <v>77</v>
      </c>
      <c r="D87" t="str">
        <f t="shared" si="31"/>
        <v>B_101034</v>
      </c>
      <c r="E87" s="8" t="str">
        <f>VLOOKUP(C87,Carriers[],3,FALSE)</f>
        <v>LPG</v>
      </c>
      <c r="F87" s="9">
        <f>IFERROR(INDEX(EB[],MATCH("TJ#" &amp; D87 &amp; "#" &amp; A87 &amp; "#CZ",EB[key],0),Emisní_faktory!$B$2),0)</f>
        <v>0</v>
      </c>
      <c r="G87" s="9">
        <f>IFERROR(INDEX(EB[],MATCH("TJ#" &amp; INDEX(Indicators[indic_nrg],MATCH($A87 &amp; "#" &amp; $E$55 &amp; "#" &amp; G$57,Indicators[Key],0)) &amp; "#" &amp; "6000" &amp; "#CZ",EB[key],0),Emisní_faktory!$B$2),0)</f>
        <v>0</v>
      </c>
      <c r="H87" s="9">
        <f>IFERROR(INDEX(EB[],MATCH("TJ#" &amp; INDEX(Indicators[indic_nrg],MATCH($B87 &amp; "#" &amp; $E$55 &amp; "#" &amp; H$57,Indicators[Key],0)) &amp; "#" &amp; "5200" &amp; "#CZ",EB[key],0),Emisní_faktory!$B$2),0)</f>
        <v>0</v>
      </c>
      <c r="J87" t="str">
        <f t="shared" ref="J87:K103" si="34">$M$55</f>
        <v>B_101035</v>
      </c>
      <c r="K87" t="str">
        <f t="shared" si="34"/>
        <v>B_101035</v>
      </c>
      <c r="L87" s="9">
        <f>IFERROR(INDEX(EB[],MATCH("TJ#" &amp; J87 &amp; "#" &amp; A87 &amp; "#CZ",EB[key],0),Emisní_faktory!$B$2),0)</f>
        <v>0</v>
      </c>
      <c r="M87" s="9">
        <f>IFERROR(INDEX(EB[],MATCH("TJ#" &amp; INDEX(Indicators[indic_nrg],MATCH($A87 &amp; "#" &amp; $L$55 &amp; "#" &amp; M$57,Indicators[Key],0)) &amp; "#" &amp; "6000" &amp; "#CZ",EB[key],0),Emisní_faktory!$B$2),0)</f>
        <v>0</v>
      </c>
      <c r="N87" s="9">
        <f>IFERROR(INDEX(EB[],MATCH("TJ#" &amp; INDEX(Indicators[indic_nrg],MATCH($B87 &amp; "#" &amp; $L$55 &amp; "#" &amp; N$57,Indicators[Key],0)) &amp; "#" &amp; "5200" &amp; "#CZ",EB[key],0),Emisní_faktory!$B$2),0)</f>
        <v>0</v>
      </c>
      <c r="P87" t="str">
        <f t="shared" si="33"/>
        <v>B_101039</v>
      </c>
      <c r="Q87" s="9">
        <f>IFERROR(INDEX(EB[],MATCH("TJ#" &amp; P87 &amp; "#" &amp; A87 &amp; "#CZ",EB[key],0),Emisní_faktory!$B$2),0)</f>
        <v>0</v>
      </c>
      <c r="R87" s="9">
        <f>IFERROR(INDEX(EB[],MATCH("TJ#" &amp; INDEX(Indicators[indic_nrg],MATCH($A87 &amp; "#" &amp; $Q$55 &amp; "#" &amp; R$57,Indicators[Key],0)) &amp; "#" &amp; "6000" &amp; "#CZ",EB[key],0),Emisní_faktory!$B$2),0)</f>
        <v>0</v>
      </c>
      <c r="S87" s="9">
        <f>IFERROR(INDEX(EB[],MATCH("TJ#" &amp; INDEX(Indicators[indic_nrg],MATCH($B87 &amp; "#" &amp; $Q$55 &amp; "#" &amp; S$57,Indicators[Key],0)) &amp; "#" &amp; "5200" &amp; "#CZ",EB[key],0),Emisní_faktory!$B$2),0)</f>
        <v>0</v>
      </c>
      <c r="U87" s="11">
        <f t="shared" si="19"/>
        <v>0</v>
      </c>
      <c r="V87" s="11">
        <f t="shared" si="20"/>
        <v>0</v>
      </c>
      <c r="W87" s="11"/>
      <c r="Y87" s="11">
        <f t="shared" si="21"/>
        <v>0</v>
      </c>
      <c r="Z87" s="11">
        <f t="shared" si="22"/>
        <v>0</v>
      </c>
      <c r="AA87" s="11">
        <v>0.9</v>
      </c>
      <c r="AC87" s="11">
        <f t="shared" si="23"/>
        <v>0</v>
      </c>
      <c r="AD87" s="11"/>
      <c r="AE87" s="11">
        <f t="shared" si="24"/>
        <v>0</v>
      </c>
      <c r="AG87" s="70">
        <v>1</v>
      </c>
      <c r="AH87" s="70">
        <v>1</v>
      </c>
      <c r="AI87" s="70">
        <v>1</v>
      </c>
    </row>
    <row r="88" spans="1:35" x14ac:dyDescent="0.25">
      <c r="A88" s="102" t="s">
        <v>1143</v>
      </c>
      <c r="B88" s="102" t="s">
        <v>1143</v>
      </c>
      <c r="C88" s="102" t="s">
        <v>1143</v>
      </c>
      <c r="D88" t="str">
        <f t="shared" si="31"/>
        <v>B_101034</v>
      </c>
      <c r="E88" s="8" t="str">
        <f>VLOOKUP(C88,Carriers[],3,FALSE)</f>
        <v>nafta</v>
      </c>
      <c r="F88" s="9">
        <f>IFERROR(INDEX(EB[],MATCH("TJ#" &amp; D88 &amp; "#" &amp; A88 &amp; "#CZ",EB[key],0),Emisní_faktory!$B$2),0)</f>
        <v>0</v>
      </c>
      <c r="G88" s="9">
        <f>IFERROR(INDEX(EB[],MATCH("TJ#" &amp; INDEX(Indicators[indic_nrg],MATCH($A88 &amp; "#" &amp; $E$55 &amp; "#" &amp; G$57,Indicators[Key],0)) &amp; "#" &amp; "6000" &amp; "#CZ",EB[key],0),Emisní_faktory!$B$2),0)</f>
        <v>0</v>
      </c>
      <c r="H88" s="9">
        <f>IFERROR(INDEX(EB[],MATCH("TJ#" &amp; INDEX(Indicators[indic_nrg],MATCH($B88 &amp; "#" &amp; $E$55 &amp; "#" &amp; H$57,Indicators[Key],0)) &amp; "#" &amp; "5200" &amp; "#CZ",EB[key],0),Emisní_faktory!$B$2),0)</f>
        <v>0</v>
      </c>
      <c r="J88" t="str">
        <f t="shared" si="34"/>
        <v>B_101035</v>
      </c>
      <c r="K88" t="str">
        <f t="shared" si="34"/>
        <v>B_101035</v>
      </c>
      <c r="L88" s="9">
        <f>IFERROR(INDEX(EB[],MATCH("TJ#" &amp; J88 &amp; "#" &amp; A88 &amp; "#CZ",EB[key],0),Emisní_faktory!$B$2),0)</f>
        <v>0</v>
      </c>
      <c r="M88" s="9">
        <f>IFERROR(INDEX(EB[],MATCH("TJ#" &amp; INDEX(Indicators[indic_nrg],MATCH($A88 &amp; "#" &amp; $L$55 &amp; "#" &amp; M$57,Indicators[Key],0)) &amp; "#" &amp; "6000" &amp; "#CZ",EB[key],0),Emisní_faktory!$B$2),0)</f>
        <v>0</v>
      </c>
      <c r="N88" s="9">
        <f>IFERROR(INDEX(EB[],MATCH("TJ#" &amp; INDEX(Indicators[indic_nrg],MATCH($B88 &amp; "#" &amp; $L$55 &amp; "#" &amp; N$57,Indicators[Key],0)) &amp; "#" &amp; "5200" &amp; "#CZ",EB[key],0),Emisní_faktory!$B$2),0)</f>
        <v>0</v>
      </c>
      <c r="P88" t="str">
        <f t="shared" si="33"/>
        <v>B_101039</v>
      </c>
      <c r="Q88" s="9">
        <f>IFERROR(INDEX(EB[],MATCH("TJ#" &amp; P88 &amp; "#" &amp; A88 &amp; "#CZ",EB[key],0),Emisní_faktory!$B$2),0)</f>
        <v>0</v>
      </c>
      <c r="R88" s="9">
        <f>IFERROR(INDEX(EB[],MATCH("TJ#" &amp; INDEX(Indicators[indic_nrg],MATCH($A88 &amp; "#" &amp; $Q$55 &amp; "#" &amp; R$57,Indicators[Key],0)) &amp; "#" &amp; "6000" &amp; "#CZ",EB[key],0),Emisní_faktory!$B$2),0)</f>
        <v>0</v>
      </c>
      <c r="S88" s="9">
        <f>IFERROR(INDEX(EB[],MATCH("TJ#" &amp; INDEX(Indicators[indic_nrg],MATCH($B88 &amp; "#" &amp; $Q$55 &amp; "#" &amp; S$57,Indicators[Key],0)) &amp; "#" &amp; "5200" &amp; "#CZ",EB[key],0),Emisní_faktory!$B$2),0)</f>
        <v>0</v>
      </c>
      <c r="U88" s="11">
        <f t="shared" si="19"/>
        <v>0</v>
      </c>
      <c r="V88" s="11">
        <f t="shared" si="20"/>
        <v>0</v>
      </c>
      <c r="W88" s="11"/>
      <c r="Y88" s="11">
        <f t="shared" si="21"/>
        <v>0</v>
      </c>
      <c r="Z88" s="11">
        <f t="shared" si="22"/>
        <v>0</v>
      </c>
      <c r="AA88" s="11">
        <v>0.9</v>
      </c>
      <c r="AC88" s="11">
        <f t="shared" si="23"/>
        <v>0</v>
      </c>
      <c r="AD88" s="11"/>
      <c r="AE88" s="11">
        <f t="shared" si="24"/>
        <v>0</v>
      </c>
      <c r="AG88" s="70">
        <v>1</v>
      </c>
      <c r="AH88" s="70">
        <v>1</v>
      </c>
      <c r="AI88" s="70">
        <v>1</v>
      </c>
    </row>
    <row r="89" spans="1:35" x14ac:dyDescent="0.25">
      <c r="A89" s="102" t="s">
        <v>1141</v>
      </c>
      <c r="B89" s="102" t="s">
        <v>1141</v>
      </c>
      <c r="C89" s="102" t="s">
        <v>1141</v>
      </c>
      <c r="D89" t="str">
        <f t="shared" si="31"/>
        <v>B_101034</v>
      </c>
      <c r="E89" s="8" t="str">
        <f>VLOOKUP(C89,Carriers[],3,FALSE)</f>
        <v>letecký petrolej typu jet (bez biosložek)</v>
      </c>
      <c r="F89" s="9">
        <f>IFERROR(INDEX(EB[],MATCH("TJ#" &amp; D89 &amp; "#" &amp; A89 &amp; "#CZ",EB[key],0),Emisní_faktory!$B$2),0)</f>
        <v>0</v>
      </c>
      <c r="G89" s="9">
        <f>IFERROR(INDEX(EB[],MATCH("TJ#" &amp; INDEX(Indicators[indic_nrg],MATCH($A89 &amp; "#" &amp; $E$55 &amp; "#" &amp; G$57,Indicators[Key],0)) &amp; "#" &amp; "6000" &amp; "#CZ",EB[key],0),Emisní_faktory!$B$2),0)</f>
        <v>0</v>
      </c>
      <c r="H89" s="9">
        <f>IFERROR(INDEX(EB[],MATCH("TJ#" &amp; INDEX(Indicators[indic_nrg],MATCH($B89 &amp; "#" &amp; $E$55 &amp; "#" &amp; H$57,Indicators[Key],0)) &amp; "#" &amp; "5200" &amp; "#CZ",EB[key],0),Emisní_faktory!$B$2),0)</f>
        <v>0</v>
      </c>
      <c r="J89" t="str">
        <f t="shared" si="34"/>
        <v>B_101035</v>
      </c>
      <c r="K89" t="str">
        <f t="shared" si="34"/>
        <v>B_101035</v>
      </c>
      <c r="L89" s="9">
        <f>IFERROR(INDEX(EB[],MATCH("TJ#" &amp; J89 &amp; "#" &amp; A89 &amp; "#CZ",EB[key],0),Emisní_faktory!$B$2),0)</f>
        <v>0</v>
      </c>
      <c r="M89" s="9">
        <f>IFERROR(INDEX(EB[],MATCH("TJ#" &amp; INDEX(Indicators[indic_nrg],MATCH($A89 &amp; "#" &amp; $L$55 &amp; "#" &amp; M$57,Indicators[Key],0)) &amp; "#" &amp; "6000" &amp; "#CZ",EB[key],0),Emisní_faktory!$B$2),0)</f>
        <v>0</v>
      </c>
      <c r="N89" s="9">
        <f>IFERROR(INDEX(EB[],MATCH("TJ#" &amp; INDEX(Indicators[indic_nrg],MATCH($B89 &amp; "#" &amp; $L$55 &amp; "#" &amp; N$57,Indicators[Key],0)) &amp; "#" &amp; "5200" &amp; "#CZ",EB[key],0),Emisní_faktory!$B$2),0)</f>
        <v>0</v>
      </c>
      <c r="P89" t="str">
        <f t="shared" si="33"/>
        <v>B_101039</v>
      </c>
      <c r="Q89" s="9">
        <f>IFERROR(INDEX(EB[],MATCH("TJ#" &amp; P89 &amp; "#" &amp; A89 &amp; "#CZ",EB[key],0),Emisní_faktory!$B$2),0)</f>
        <v>0</v>
      </c>
      <c r="R89" s="9">
        <f>IFERROR(INDEX(EB[],MATCH("TJ#" &amp; INDEX(Indicators[indic_nrg],MATCH($A89 &amp; "#" &amp; $Q$55 &amp; "#" &amp; R$57,Indicators[Key],0)) &amp; "#" &amp; "6000" &amp; "#CZ",EB[key],0),Emisní_faktory!$B$2),0)</f>
        <v>0</v>
      </c>
      <c r="S89" s="9">
        <f>IFERROR(INDEX(EB[],MATCH("TJ#" &amp; INDEX(Indicators[indic_nrg],MATCH($B89 &amp; "#" &amp; $Q$55 &amp; "#" &amp; S$57,Indicators[Key],0)) &amp; "#" &amp; "5200" &amp; "#CZ",EB[key],0),Emisní_faktory!$B$2),0)</f>
        <v>0</v>
      </c>
      <c r="U89" s="11">
        <f t="shared" si="19"/>
        <v>0</v>
      </c>
      <c r="V89" s="11">
        <f t="shared" si="20"/>
        <v>0</v>
      </c>
      <c r="W89" s="11"/>
      <c r="Y89" s="11">
        <f t="shared" si="21"/>
        <v>0</v>
      </c>
      <c r="Z89" s="11">
        <f t="shared" si="22"/>
        <v>0</v>
      </c>
      <c r="AA89" s="11">
        <v>0.9</v>
      </c>
      <c r="AC89" s="11">
        <f t="shared" si="23"/>
        <v>0</v>
      </c>
      <c r="AD89" s="11"/>
      <c r="AE89" s="11">
        <f t="shared" si="24"/>
        <v>0</v>
      </c>
      <c r="AG89" s="70">
        <v>1</v>
      </c>
      <c r="AH89" s="70">
        <v>1</v>
      </c>
      <c r="AI89" s="70">
        <v>1</v>
      </c>
    </row>
    <row r="90" spans="1:35" x14ac:dyDescent="0.25">
      <c r="A90" s="102" t="s">
        <v>1139</v>
      </c>
      <c r="B90" s="102" t="s">
        <v>1139</v>
      </c>
      <c r="C90" s="102" t="s">
        <v>1139</v>
      </c>
      <c r="D90" t="str">
        <f t="shared" si="31"/>
        <v>B_101034</v>
      </c>
      <c r="E90" s="8" t="str">
        <f>VLOOKUP(C90,Carriers[],3,FALSE)</f>
        <v>ostatní petroleje</v>
      </c>
      <c r="F90" s="9">
        <f>IFERROR(INDEX(EB[],MATCH("TJ#" &amp; D90 &amp; "#" &amp; A90 &amp; "#CZ",EB[key],0),Emisní_faktory!$B$2),0)</f>
        <v>0</v>
      </c>
      <c r="G90" s="9">
        <f>IFERROR(INDEX(EB[],MATCH("TJ#" &amp; INDEX(Indicators[indic_nrg],MATCH($A90 &amp; "#" &amp; $E$55 &amp; "#" &amp; G$57,Indicators[Key],0)) &amp; "#" &amp; "6000" &amp; "#CZ",EB[key],0),Emisní_faktory!$B$2),0)</f>
        <v>0</v>
      </c>
      <c r="H90" s="9">
        <f>IFERROR(INDEX(EB[],MATCH("TJ#" &amp; INDEX(Indicators[indic_nrg],MATCH($B90 &amp; "#" &amp; $E$55 &amp; "#" &amp; H$57,Indicators[Key],0)) &amp; "#" &amp; "5200" &amp; "#CZ",EB[key],0),Emisní_faktory!$B$2),0)</f>
        <v>0</v>
      </c>
      <c r="J90" t="str">
        <f t="shared" si="34"/>
        <v>B_101035</v>
      </c>
      <c r="K90" t="str">
        <f t="shared" si="34"/>
        <v>B_101035</v>
      </c>
      <c r="L90" s="9">
        <f>IFERROR(INDEX(EB[],MATCH("TJ#" &amp; J90 &amp; "#" &amp; A90 &amp; "#CZ",EB[key],0),Emisní_faktory!$B$2),0)</f>
        <v>0</v>
      </c>
      <c r="M90" s="9">
        <f>IFERROR(INDEX(EB[],MATCH("TJ#" &amp; INDEX(Indicators[indic_nrg],MATCH($A90 &amp; "#" &amp; $L$55 &amp; "#" &amp; M$57,Indicators[Key],0)) &amp; "#" &amp; "6000" &amp; "#CZ",EB[key],0),Emisní_faktory!$B$2),0)</f>
        <v>0</v>
      </c>
      <c r="N90" s="9">
        <f>IFERROR(INDEX(EB[],MATCH("TJ#" &amp; INDEX(Indicators[indic_nrg],MATCH($B90 &amp; "#" &amp; $L$55 &amp; "#" &amp; N$57,Indicators[Key],0)) &amp; "#" &amp; "5200" &amp; "#CZ",EB[key],0),Emisní_faktory!$B$2),0)</f>
        <v>0</v>
      </c>
      <c r="P90" t="str">
        <f t="shared" si="33"/>
        <v>B_101039</v>
      </c>
      <c r="Q90" s="9">
        <f>IFERROR(INDEX(EB[],MATCH("TJ#" &amp; P90 &amp; "#" &amp; A90 &amp; "#CZ",EB[key],0),Emisní_faktory!$B$2),0)</f>
        <v>0</v>
      </c>
      <c r="R90" s="9">
        <f>IFERROR(INDEX(EB[],MATCH("TJ#" &amp; INDEX(Indicators[indic_nrg],MATCH($A90 &amp; "#" &amp; $Q$55 &amp; "#" &amp; R$57,Indicators[Key],0)) &amp; "#" &amp; "6000" &amp; "#CZ",EB[key],0),Emisní_faktory!$B$2),0)</f>
        <v>0</v>
      </c>
      <c r="S90" s="9">
        <f>IFERROR(INDEX(EB[],MATCH("TJ#" &amp; INDEX(Indicators[indic_nrg],MATCH($B90 &amp; "#" &amp; $Q$55 &amp; "#" &amp; S$57,Indicators[Key],0)) &amp; "#" &amp; "5200" &amp; "#CZ",EB[key],0),Emisní_faktory!$B$2),0)</f>
        <v>0</v>
      </c>
      <c r="U90" s="11">
        <f t="shared" si="19"/>
        <v>0</v>
      </c>
      <c r="V90" s="11">
        <f t="shared" si="20"/>
        <v>0</v>
      </c>
      <c r="W90" s="11"/>
      <c r="Y90" s="11">
        <f t="shared" si="21"/>
        <v>0</v>
      </c>
      <c r="Z90" s="11">
        <f t="shared" si="22"/>
        <v>0</v>
      </c>
      <c r="AA90" s="11">
        <v>0.9</v>
      </c>
      <c r="AC90" s="11">
        <f t="shared" si="23"/>
        <v>0</v>
      </c>
      <c r="AD90" s="11"/>
      <c r="AE90" s="11">
        <f t="shared" si="24"/>
        <v>0</v>
      </c>
      <c r="AG90" s="70">
        <v>1</v>
      </c>
      <c r="AH90" s="70">
        <v>1</v>
      </c>
      <c r="AI90" s="70">
        <v>1</v>
      </c>
    </row>
    <row r="91" spans="1:35" x14ac:dyDescent="0.25">
      <c r="A91" s="102" t="s">
        <v>79</v>
      </c>
      <c r="B91" s="102" t="s">
        <v>79</v>
      </c>
      <c r="C91" s="102" t="s">
        <v>79</v>
      </c>
      <c r="D91" t="str">
        <f t="shared" si="31"/>
        <v>B_101034</v>
      </c>
      <c r="E91" s="8" t="str">
        <f>VLOOKUP(C91,Carriers[],3,FALSE)</f>
        <v>motorová nafta (bez biosložek)</v>
      </c>
      <c r="F91" s="9">
        <f>IFERROR(INDEX(EB[],MATCH("TJ#" &amp; D91 &amp; "#" &amp; A91 &amp; "#CZ",EB[key],0),Emisní_faktory!$B$2),0)</f>
        <v>0</v>
      </c>
      <c r="G91" s="9">
        <f>IFERROR(INDEX(EB[],MATCH("TJ#" &amp; INDEX(Indicators[indic_nrg],MATCH($A91 &amp; "#" &amp; $E$55 &amp; "#" &amp; G$57,Indicators[Key],0)) &amp; "#" &amp; "6000" &amp; "#CZ",EB[key],0),Emisní_faktory!$B$2),0)</f>
        <v>0</v>
      </c>
      <c r="H91" s="9">
        <f>IFERROR(INDEX(EB[],MATCH("TJ#" &amp; INDEX(Indicators[indic_nrg],MATCH($B91 &amp; "#" &amp; $E$55 &amp; "#" &amp; H$57,Indicators[Key],0)) &amp; "#" &amp; "5200" &amp; "#CZ",EB[key],0),Emisní_faktory!$B$2),0)</f>
        <v>0</v>
      </c>
      <c r="J91" t="str">
        <f t="shared" si="34"/>
        <v>B_101035</v>
      </c>
      <c r="K91" t="str">
        <f t="shared" si="34"/>
        <v>B_101035</v>
      </c>
      <c r="L91" s="9">
        <f>IFERROR(INDEX(EB[],MATCH("TJ#" &amp; J91 &amp; "#" &amp; A91 &amp; "#CZ",EB[key],0),Emisní_faktory!$B$2),0)</f>
        <v>86</v>
      </c>
      <c r="M91" s="9">
        <f>IFERROR(INDEX(EB[],MATCH("TJ#" &amp; INDEX(Indicators[indic_nrg],MATCH($A91 &amp; "#" &amp; $L$55 &amp; "#" &amp; M$57,Indicators[Key],0)) &amp; "#" &amp; "6000" &amp; "#CZ",EB[key],0),Emisní_faktory!$B$2),0)</f>
        <v>29</v>
      </c>
      <c r="N91" s="9">
        <f>IFERROR(INDEX(EB[],MATCH("TJ#" &amp; INDEX(Indicators[indic_nrg],MATCH($B91 &amp; "#" &amp; $L$55 &amp; "#" &amp; N$57,Indicators[Key],0)) &amp; "#" &amp; "5200" &amp; "#CZ",EB[key],0),Emisní_faktory!$B$2),0)</f>
        <v>14</v>
      </c>
      <c r="P91" t="str">
        <f t="shared" si="33"/>
        <v>B_101039</v>
      </c>
      <c r="Q91" s="9">
        <f>IFERROR(INDEX(EB[],MATCH("TJ#" &amp; P91 &amp; "#" &amp; A91 &amp; "#CZ",EB[key],0),Emisní_faktory!$B$2),0)</f>
        <v>0</v>
      </c>
      <c r="R91" s="9">
        <f>IFERROR(INDEX(EB[],MATCH("TJ#" &amp; INDEX(Indicators[indic_nrg],MATCH($A91 &amp; "#" &amp; $Q$55 &amp; "#" &amp; R$57,Indicators[Key],0)) &amp; "#" &amp; "6000" &amp; "#CZ",EB[key],0),Emisní_faktory!$B$2),0)</f>
        <v>0</v>
      </c>
      <c r="S91" s="9">
        <f>IFERROR(INDEX(EB[],MATCH("TJ#" &amp; INDEX(Indicators[indic_nrg],MATCH($B91 &amp; "#" &amp; $Q$55 &amp; "#" &amp; S$57,Indicators[Key],0)) &amp; "#" &amp; "5200" &amp; "#CZ",EB[key],0),Emisní_faktory!$B$2),0)</f>
        <v>0</v>
      </c>
      <c r="U91" s="11">
        <f t="shared" si="19"/>
        <v>0</v>
      </c>
      <c r="V91" s="11">
        <f t="shared" si="20"/>
        <v>0</v>
      </c>
      <c r="W91" s="11"/>
      <c r="Y91" s="11">
        <f t="shared" si="21"/>
        <v>0.5</v>
      </c>
      <c r="Z91" s="11">
        <f t="shared" si="22"/>
        <v>0.41167192429022081</v>
      </c>
      <c r="AA91" s="11">
        <v>0.9</v>
      </c>
      <c r="AC91" s="11">
        <f t="shared" si="23"/>
        <v>0</v>
      </c>
      <c r="AD91" s="11"/>
      <c r="AE91" s="11">
        <f t="shared" si="24"/>
        <v>0</v>
      </c>
      <c r="AG91" s="70">
        <v>1</v>
      </c>
      <c r="AH91" s="70">
        <v>1</v>
      </c>
      <c r="AI91" s="70">
        <v>1</v>
      </c>
    </row>
    <row r="92" spans="1:35" x14ac:dyDescent="0.25">
      <c r="A92" s="102" t="s">
        <v>1353</v>
      </c>
      <c r="B92" s="102" t="s">
        <v>1353</v>
      </c>
      <c r="C92" s="102" t="s">
        <v>1353</v>
      </c>
      <c r="D92" t="str">
        <f t="shared" si="31"/>
        <v>B_101034</v>
      </c>
      <c r="E92" s="8" t="str">
        <f>VLOOKUP(C92,Carriers[],3,FALSE)</f>
        <v>reziduální topný olej</v>
      </c>
      <c r="F92" s="9">
        <f>IFERROR(INDEX(EB[],MATCH("TJ#" &amp; D92 &amp; "#" &amp; A92 &amp; "#CZ",EB[key],0),Emisní_faktory!$B$2),0)</f>
        <v>0</v>
      </c>
      <c r="G92" s="9">
        <f>IFERROR(INDEX(EB[],MATCH("TJ#" &amp; INDEX(Indicators[indic_nrg],MATCH($A92 &amp; "#" &amp; $E$55 &amp; "#" &amp; G$57,Indicators[Key],0)) &amp; "#" &amp; "6000" &amp; "#CZ",EB[key],0),Emisní_faktory!$B$2),0)</f>
        <v>0</v>
      </c>
      <c r="H92" s="9">
        <f>IFERROR(INDEX(EB[],MATCH("TJ#" &amp; INDEX(Indicators[indic_nrg],MATCH($B92 &amp; "#" &amp; $E$55 &amp; "#" &amp; H$57,Indicators[Key],0)) &amp; "#" &amp; "5200" &amp; "#CZ",EB[key],0),Emisní_faktory!$B$2),0)</f>
        <v>0</v>
      </c>
      <c r="J92" t="str">
        <f t="shared" si="34"/>
        <v>B_101035</v>
      </c>
      <c r="K92" t="str">
        <f t="shared" si="34"/>
        <v>B_101035</v>
      </c>
      <c r="L92" s="9">
        <f>IFERROR(INDEX(EB[],MATCH("TJ#" &amp; J92 &amp; "#" &amp; A92 &amp; "#CZ",EB[key],0),Emisní_faktory!$B$2),0)</f>
        <v>0</v>
      </c>
      <c r="M92" s="9">
        <f>IFERROR(INDEX(EB[],MATCH("TJ#" &amp; INDEX(Indicators[indic_nrg],MATCH($A92 &amp; "#" &amp; $L$55 &amp; "#" &amp; M$57,Indicators[Key],0)) &amp; "#" &amp; "6000" &amp; "#CZ",EB[key],0),Emisní_faktory!$B$2),0)</f>
        <v>25</v>
      </c>
      <c r="N92" s="9">
        <f>IFERROR(INDEX(EB[],MATCH("TJ#" &amp; INDEX(Indicators[indic_nrg],MATCH($B92 &amp; "#" &amp; $L$55 &amp; "#" &amp; N$57,Indicators[Key],0)) &amp; "#" &amp; "5200" &amp; "#CZ",EB[key],0),Emisní_faktory!$B$2),0)</f>
        <v>7</v>
      </c>
      <c r="P92" t="str">
        <f t="shared" si="33"/>
        <v>B_101039</v>
      </c>
      <c r="Q92" s="9">
        <f>IFERROR(INDEX(EB[],MATCH("TJ#" &amp; P92 &amp; "#" &amp; A92 &amp; "#CZ",EB[key],0),Emisní_faktory!$B$2),0)</f>
        <v>0</v>
      </c>
      <c r="R92" s="9">
        <f>IFERROR(INDEX(EB[],MATCH("TJ#" &amp; INDEX(Indicators[indic_nrg],MATCH($A92 &amp; "#" &amp; $Q$55 &amp; "#" &amp; R$57,Indicators[Key],0)) &amp; "#" &amp; "6000" &amp; "#CZ",EB[key],0),Emisní_faktory!$B$2),0)</f>
        <v>0</v>
      </c>
      <c r="S92" s="9">
        <f>IFERROR(INDEX(EB[],MATCH("TJ#" &amp; INDEX(Indicators[indic_nrg],MATCH($B92 &amp; "#" &amp; $Q$55 &amp; "#" &amp; S$57,Indicators[Key],0)) &amp; "#" &amp; "5200" &amp; "#CZ",EB[key],0),Emisní_faktory!$B$2),0)</f>
        <v>11</v>
      </c>
      <c r="U92" s="11">
        <f t="shared" si="19"/>
        <v>0</v>
      </c>
      <c r="V92" s="11">
        <f t="shared" si="20"/>
        <v>0</v>
      </c>
      <c r="W92" s="11"/>
      <c r="Y92" s="11">
        <f t="shared" si="21"/>
        <v>0</v>
      </c>
      <c r="Z92" s="11">
        <f t="shared" si="22"/>
        <v>-3.2142857142857144</v>
      </c>
      <c r="AA92" s="11">
        <v>0.9</v>
      </c>
      <c r="AC92" s="11">
        <f t="shared" si="23"/>
        <v>0</v>
      </c>
      <c r="AD92" s="11"/>
      <c r="AE92" s="11">
        <f t="shared" si="24"/>
        <v>0</v>
      </c>
      <c r="AG92" s="70">
        <v>1</v>
      </c>
      <c r="AH92" s="70">
        <v>1</v>
      </c>
      <c r="AI92" s="70">
        <v>1</v>
      </c>
    </row>
    <row r="93" spans="1:35" x14ac:dyDescent="0.25">
      <c r="A93" s="102" t="s">
        <v>1147</v>
      </c>
      <c r="B93" s="102" t="s">
        <v>1147</v>
      </c>
      <c r="C93" s="102" t="s">
        <v>1147</v>
      </c>
      <c r="D93" t="str">
        <f t="shared" si="31"/>
        <v>B_101034</v>
      </c>
      <c r="E93" s="8" t="str">
        <f>VLOOKUP(C93,Carriers[],3,FALSE)</f>
        <v>bitumen</v>
      </c>
      <c r="F93" s="9">
        <f>IFERROR(INDEX(EB[],MATCH("TJ#" &amp; D93 &amp; "#" &amp; A93 &amp; "#CZ",EB[key],0),Emisní_faktory!$B$2),0)</f>
        <v>0</v>
      </c>
      <c r="G93" s="9">
        <f>IFERROR(INDEX(EB[],MATCH("TJ#" &amp; INDEX(Indicators[indic_nrg],MATCH($A93 &amp; "#" &amp; $E$55 &amp; "#" &amp; G$57,Indicators[Key],0)) &amp; "#" &amp; "6000" &amp; "#CZ",EB[key],0),Emisní_faktory!$B$2),0)</f>
        <v>0</v>
      </c>
      <c r="H93" s="9">
        <f>IFERROR(INDEX(EB[],MATCH("TJ#" &amp; INDEX(Indicators[indic_nrg],MATCH($B93 &amp; "#" &amp; $E$55 &amp; "#" &amp; H$57,Indicators[Key],0)) &amp; "#" &amp; "5200" &amp; "#CZ",EB[key],0),Emisní_faktory!$B$2),0)</f>
        <v>0</v>
      </c>
      <c r="J93" t="str">
        <f t="shared" si="34"/>
        <v>B_101035</v>
      </c>
      <c r="K93" t="str">
        <f t="shared" si="34"/>
        <v>B_101035</v>
      </c>
      <c r="L93" s="9">
        <f>IFERROR(INDEX(EB[],MATCH("TJ#" &amp; J93 &amp; "#" &amp; A93 &amp; "#CZ",EB[key],0),Emisní_faktory!$B$2),0)</f>
        <v>0</v>
      </c>
      <c r="M93" s="9">
        <f>IFERROR(INDEX(EB[],MATCH("TJ#" &amp; INDEX(Indicators[indic_nrg],MATCH($A93 &amp; "#" &amp; $L$55 &amp; "#" &amp; M$57,Indicators[Key],0)) &amp; "#" &amp; "6000" &amp; "#CZ",EB[key],0),Emisní_faktory!$B$2),0)</f>
        <v>0</v>
      </c>
      <c r="N93" s="9">
        <f>IFERROR(INDEX(EB[],MATCH("TJ#" &amp; INDEX(Indicators[indic_nrg],MATCH($B93 &amp; "#" &amp; $L$55 &amp; "#" &amp; N$57,Indicators[Key],0)) &amp; "#" &amp; "5200" &amp; "#CZ",EB[key],0),Emisní_faktory!$B$2),0)</f>
        <v>0</v>
      </c>
      <c r="P93" t="str">
        <f t="shared" si="33"/>
        <v>B_101039</v>
      </c>
      <c r="Q93" s="9">
        <f>IFERROR(INDEX(EB[],MATCH("TJ#" &amp; P93 &amp; "#" &amp; A93 &amp; "#CZ",EB[key],0),Emisní_faktory!$B$2),0)</f>
        <v>0</v>
      </c>
      <c r="R93" s="9">
        <f>IFERROR(INDEX(EB[],MATCH("TJ#" &amp; INDEX(Indicators[indic_nrg],MATCH($A93 &amp; "#" &amp; $Q$55 &amp; "#" &amp; R$57,Indicators[Key],0)) &amp; "#" &amp; "6000" &amp; "#CZ",EB[key],0),Emisní_faktory!$B$2),0)</f>
        <v>0</v>
      </c>
      <c r="S93" s="9">
        <f>IFERROR(INDEX(EB[],MATCH("TJ#" &amp; INDEX(Indicators[indic_nrg],MATCH($B93 &amp; "#" &amp; $Q$55 &amp; "#" &amp; S$57,Indicators[Key],0)) &amp; "#" &amp; "5200" &amp; "#CZ",EB[key],0),Emisní_faktory!$B$2),0)</f>
        <v>0</v>
      </c>
      <c r="U93" s="11">
        <f t="shared" si="19"/>
        <v>0</v>
      </c>
      <c r="V93" s="11">
        <f t="shared" si="20"/>
        <v>0</v>
      </c>
      <c r="W93" s="11"/>
      <c r="Y93" s="11">
        <f t="shared" si="21"/>
        <v>0</v>
      </c>
      <c r="Z93" s="11">
        <f t="shared" si="22"/>
        <v>0</v>
      </c>
      <c r="AA93" s="11">
        <v>0.85</v>
      </c>
      <c r="AC93" s="11">
        <f t="shared" si="23"/>
        <v>0</v>
      </c>
      <c r="AD93" s="11"/>
      <c r="AE93" s="11">
        <f t="shared" si="24"/>
        <v>0</v>
      </c>
      <c r="AG93" s="70">
        <v>1</v>
      </c>
      <c r="AH93" s="70">
        <v>1</v>
      </c>
      <c r="AI93" s="70">
        <v>1</v>
      </c>
    </row>
    <row r="94" spans="1:35" x14ac:dyDescent="0.25">
      <c r="A94" s="102" t="s">
        <v>1149</v>
      </c>
      <c r="B94" s="102" t="s">
        <v>1149</v>
      </c>
      <c r="C94" s="102" t="s">
        <v>1149</v>
      </c>
      <c r="D94" t="str">
        <f t="shared" si="31"/>
        <v>B_101034</v>
      </c>
      <c r="E94" s="8" t="str">
        <f>VLOOKUP(C94,Carriers[],3,FALSE)</f>
        <v>petrolejový koks</v>
      </c>
      <c r="F94" s="9">
        <f>IFERROR(INDEX(EB[],MATCH("TJ#" &amp; D94 &amp; "#" &amp; A94 &amp; "#CZ",EB[key],0),Emisní_faktory!$B$2),0)</f>
        <v>0</v>
      </c>
      <c r="G94" s="9">
        <f>IFERROR(INDEX(EB[],MATCH("TJ#" &amp; INDEX(Indicators[indic_nrg],MATCH($A94 &amp; "#" &amp; $E$55 &amp; "#" &amp; G$57,Indicators[Key],0)) &amp; "#" &amp; "6000" &amp; "#CZ",EB[key],0),Emisní_faktory!$B$2),0)</f>
        <v>0</v>
      </c>
      <c r="H94" s="9">
        <f>IFERROR(INDEX(EB[],MATCH("TJ#" &amp; INDEX(Indicators[indic_nrg],MATCH($B94 &amp; "#" &amp; $E$55 &amp; "#" &amp; H$57,Indicators[Key],0)) &amp; "#" &amp; "5200" &amp; "#CZ",EB[key],0),Emisní_faktory!$B$2),0)</f>
        <v>0</v>
      </c>
      <c r="J94" t="str">
        <f t="shared" si="34"/>
        <v>B_101035</v>
      </c>
      <c r="K94" t="str">
        <f t="shared" si="34"/>
        <v>B_101035</v>
      </c>
      <c r="L94" s="9">
        <f>IFERROR(INDEX(EB[],MATCH("TJ#" &amp; J94 &amp; "#" &amp; A94 &amp; "#CZ",EB[key],0),Emisní_faktory!$B$2),0)</f>
        <v>0</v>
      </c>
      <c r="M94" s="9">
        <f>IFERROR(INDEX(EB[],MATCH("TJ#" &amp; INDEX(Indicators[indic_nrg],MATCH($A94 &amp; "#" &amp; $L$55 &amp; "#" &amp; M$57,Indicators[Key],0)) &amp; "#" &amp; "6000" &amp; "#CZ",EB[key],0),Emisní_faktory!$B$2),0)</f>
        <v>0</v>
      </c>
      <c r="N94" s="9">
        <f>IFERROR(INDEX(EB[],MATCH("TJ#" &amp; INDEX(Indicators[indic_nrg],MATCH($B94 &amp; "#" &amp; $L$55 &amp; "#" &amp; N$57,Indicators[Key],0)) &amp; "#" &amp; "5200" &amp; "#CZ",EB[key],0),Emisní_faktory!$B$2),0)</f>
        <v>0</v>
      </c>
      <c r="P94" t="str">
        <f t="shared" si="33"/>
        <v>B_101039</v>
      </c>
      <c r="Q94" s="9">
        <f>IFERROR(INDEX(EB[],MATCH("TJ#" &amp; P94 &amp; "#" &amp; A94 &amp; "#CZ",EB[key],0),Emisní_faktory!$B$2),0)</f>
        <v>0</v>
      </c>
      <c r="R94" s="9">
        <f>IFERROR(INDEX(EB[],MATCH("TJ#" &amp; INDEX(Indicators[indic_nrg],MATCH($A94 &amp; "#" &amp; $Q$55 &amp; "#" &amp; R$57,Indicators[Key],0)) &amp; "#" &amp; "6000" &amp; "#CZ",EB[key],0),Emisní_faktory!$B$2),0)</f>
        <v>0</v>
      </c>
      <c r="S94" s="9">
        <f>IFERROR(INDEX(EB[],MATCH("TJ#" &amp; INDEX(Indicators[indic_nrg],MATCH($B94 &amp; "#" &amp; $Q$55 &amp; "#" &amp; S$57,Indicators[Key],0)) &amp; "#" &amp; "5200" &amp; "#CZ",EB[key],0),Emisní_faktory!$B$2),0)</f>
        <v>0</v>
      </c>
      <c r="U94" s="11">
        <f t="shared" si="19"/>
        <v>0</v>
      </c>
      <c r="V94" s="11">
        <f t="shared" si="20"/>
        <v>0</v>
      </c>
      <c r="W94" s="11"/>
      <c r="Y94" s="11">
        <f t="shared" si="21"/>
        <v>0</v>
      </c>
      <c r="Z94" s="11">
        <f t="shared" si="22"/>
        <v>0</v>
      </c>
      <c r="AA94" s="11">
        <v>0.85</v>
      </c>
      <c r="AC94" s="11">
        <f t="shared" si="23"/>
        <v>0</v>
      </c>
      <c r="AD94" s="11"/>
      <c r="AE94" s="11">
        <f t="shared" si="24"/>
        <v>0</v>
      </c>
      <c r="AG94" s="70">
        <v>1</v>
      </c>
      <c r="AH94" s="70">
        <v>1</v>
      </c>
      <c r="AI94" s="70">
        <v>1</v>
      </c>
    </row>
    <row r="95" spans="1:35" x14ac:dyDescent="0.25">
      <c r="A95" s="102" t="s">
        <v>1153</v>
      </c>
      <c r="B95" s="102" t="s">
        <v>1153</v>
      </c>
      <c r="C95" s="102" t="s">
        <v>1153</v>
      </c>
      <c r="D95" t="str">
        <f t="shared" si="31"/>
        <v>B_101034</v>
      </c>
      <c r="E95" s="8" t="str">
        <f>VLOOKUP(C95,Carriers[],3,FALSE)</f>
        <v>ostaní ropné produkty</v>
      </c>
      <c r="F95" s="9">
        <f>IFERROR(INDEX(EB[],MATCH("TJ#" &amp; D95 &amp; "#" &amp; A95 &amp; "#CZ",EB[key],0),Emisní_faktory!$B$2),0)</f>
        <v>0</v>
      </c>
      <c r="G95" s="9">
        <f>IFERROR(INDEX(EB[],MATCH("TJ#" &amp; INDEX(Indicators[indic_nrg],MATCH($A95 &amp; "#" &amp; $E$55 &amp; "#" &amp; G$57,Indicators[Key],0)) &amp; "#" &amp; "6000" &amp; "#CZ",EB[key],0),Emisní_faktory!$B$2),0)</f>
        <v>0</v>
      </c>
      <c r="H95" s="9">
        <f>IFERROR(INDEX(EB[],MATCH("TJ#" &amp; INDEX(Indicators[indic_nrg],MATCH($B95 &amp; "#" &amp; $E$55 &amp; "#" &amp; H$57,Indicators[Key],0)) &amp; "#" &amp; "5200" &amp; "#CZ",EB[key],0),Emisní_faktory!$B$2),0)</f>
        <v>0</v>
      </c>
      <c r="J95" t="str">
        <f t="shared" si="34"/>
        <v>B_101035</v>
      </c>
      <c r="K95" t="str">
        <f t="shared" si="34"/>
        <v>B_101035</v>
      </c>
      <c r="L95" s="9">
        <f>IFERROR(INDEX(EB[],MATCH("TJ#" &amp; J95 &amp; "#" &amp; A95 &amp; "#CZ",EB[key],0),Emisní_faktory!$B$2),0)</f>
        <v>0</v>
      </c>
      <c r="M95" s="9">
        <f>IFERROR(INDEX(EB[],MATCH("TJ#" &amp; INDEX(Indicators[indic_nrg],MATCH($A95 &amp; "#" &amp; $L$55 &amp; "#" &amp; M$57,Indicators[Key],0)) &amp; "#" &amp; "6000" &amp; "#CZ",EB[key],0),Emisní_faktory!$B$2),0)</f>
        <v>0</v>
      </c>
      <c r="N95" s="9">
        <f>IFERROR(INDEX(EB[],MATCH("TJ#" &amp; INDEX(Indicators[indic_nrg],MATCH($B95 &amp; "#" &amp; $L$55 &amp; "#" &amp; N$57,Indicators[Key],0)) &amp; "#" &amp; "5200" &amp; "#CZ",EB[key],0),Emisní_faktory!$B$2),0)</f>
        <v>0</v>
      </c>
      <c r="P95" t="str">
        <f t="shared" si="33"/>
        <v>B_101039</v>
      </c>
      <c r="Q95" s="9">
        <f>IFERROR(INDEX(EB[],MATCH("TJ#" &amp; P95 &amp; "#" &amp; A95 &amp; "#CZ",EB[key],0),Emisní_faktory!$B$2),0)</f>
        <v>0</v>
      </c>
      <c r="R95" s="9">
        <f>IFERROR(INDEX(EB[],MATCH("TJ#" &amp; INDEX(Indicators[indic_nrg],MATCH($A95 &amp; "#" &amp; $Q$55 &amp; "#" &amp; R$57,Indicators[Key],0)) &amp; "#" &amp; "6000" &amp; "#CZ",EB[key],0),Emisní_faktory!$B$2),0)</f>
        <v>0</v>
      </c>
      <c r="S95" s="9">
        <f>IFERROR(INDEX(EB[],MATCH("TJ#" &amp; INDEX(Indicators[indic_nrg],MATCH($B95 &amp; "#" &amp; $Q$55 &amp; "#" &amp; S$57,Indicators[Key],0)) &amp; "#" &amp; "5200" &amp; "#CZ",EB[key],0),Emisní_faktory!$B$2),0)</f>
        <v>0</v>
      </c>
      <c r="U95" s="11">
        <f t="shared" si="19"/>
        <v>0</v>
      </c>
      <c r="V95" s="11">
        <f t="shared" si="20"/>
        <v>0</v>
      </c>
      <c r="W95" s="11"/>
      <c r="Y95" s="11">
        <f t="shared" si="21"/>
        <v>0</v>
      </c>
      <c r="Z95" s="11">
        <f t="shared" si="22"/>
        <v>0</v>
      </c>
      <c r="AA95" s="11">
        <v>0.85</v>
      </c>
      <c r="AC95" s="11">
        <f t="shared" si="23"/>
        <v>0</v>
      </c>
      <c r="AD95" s="11"/>
      <c r="AE95" s="11">
        <f t="shared" si="24"/>
        <v>0</v>
      </c>
      <c r="AG95" s="70">
        <v>1</v>
      </c>
      <c r="AH95" s="70">
        <v>1</v>
      </c>
      <c r="AI95" s="70">
        <v>1</v>
      </c>
    </row>
    <row r="96" spans="1:35" x14ac:dyDescent="0.25">
      <c r="A96" s="102" t="s">
        <v>85</v>
      </c>
      <c r="B96" s="102" t="s">
        <v>85</v>
      </c>
      <c r="C96" s="102" t="s">
        <v>85</v>
      </c>
      <c r="D96" t="str">
        <f t="shared" si="31"/>
        <v>B_101034</v>
      </c>
      <c r="E96" s="8" t="str">
        <f>VLOOKUP(C96,Carriers[],3,FALSE)</f>
        <v>zemní plyn</v>
      </c>
      <c r="F96" s="9">
        <f>IFERROR(INDEX(EB[],MATCH("TJ#" &amp; D96 &amp; "#" &amp; A96 &amp; "#CZ",EB[key],0),Emisní_faktory!$B$2),0)</f>
        <v>5</v>
      </c>
      <c r="G96" s="9">
        <f>IFERROR(INDEX(EB[],MATCH("TJ#" &amp; INDEX(Indicators[indic_nrg],MATCH($A96 &amp; "#" &amp; $E$55 &amp; "#" &amp; G$57,Indicators[Key],0)) &amp; "#" &amp; "6000" &amp; "#CZ",EB[key],0),Emisní_faktory!$B$2),0)</f>
        <v>4</v>
      </c>
      <c r="H96" s="9">
        <f>IFERROR(INDEX(EB[],MATCH("TJ#" &amp; INDEX(Indicators[indic_nrg],MATCH($B96 &amp; "#" &amp; $E$55 &amp; "#" &amp; H$57,Indicators[Key],0)) &amp; "#" &amp; "5200" &amp; "#CZ",EB[key],0),Emisní_faktory!$B$2),0)</f>
        <v>0</v>
      </c>
      <c r="J96" t="str">
        <f t="shared" si="34"/>
        <v>B_101035</v>
      </c>
      <c r="K96" t="str">
        <f t="shared" si="34"/>
        <v>B_101035</v>
      </c>
      <c r="L96" s="9">
        <f>IFERROR(INDEX(EB[],MATCH("TJ#" &amp; J96 &amp; "#" &amp; A96 &amp; "#CZ",EB[key],0),Emisní_faktory!$B$2),0)</f>
        <v>1739</v>
      </c>
      <c r="M96" s="9">
        <f>IFERROR(INDEX(EB[],MATCH("TJ#" &amp; INDEX(Indicators[indic_nrg],MATCH($A96 &amp; "#" &amp; $L$55 &amp; "#" &amp; M$57,Indicators[Key],0)) &amp; "#" &amp; "6000" &amp; "#CZ",EB[key],0),Emisní_faktory!$B$2),0)</f>
        <v>907</v>
      </c>
      <c r="N96" s="9">
        <f>IFERROR(INDEX(EB[],MATCH("TJ#" &amp; INDEX(Indicators[indic_nrg],MATCH($B96 &amp; "#" &amp; $L$55 &amp; "#" &amp; N$57,Indicators[Key],0)) &amp; "#" &amp; "5200" &amp; "#CZ",EB[key],0),Emisní_faktory!$B$2),0)</f>
        <v>369</v>
      </c>
      <c r="P96" t="str">
        <f t="shared" si="33"/>
        <v>B_101039</v>
      </c>
      <c r="Q96" s="9">
        <f>IFERROR(INDEX(EB[],MATCH("TJ#" &amp; P96 &amp; "#" &amp; A96 &amp; "#CZ",EB[key],0),Emisní_faktory!$B$2),0)</f>
        <v>6724</v>
      </c>
      <c r="R96" s="9">
        <f>IFERROR(INDEX(EB[],MATCH("TJ#" &amp; INDEX(Indicators[indic_nrg],MATCH($A96 &amp; "#" &amp; $Q$55 &amp; "#" &amp; R$57,Indicators[Key],0)) &amp; "#" &amp; "6000" &amp; "#CZ",EB[key],0),Emisní_faktory!$B$2),0)</f>
        <v>0</v>
      </c>
      <c r="S96" s="9">
        <f>IFERROR(INDEX(EB[],MATCH("TJ#" &amp; INDEX(Indicators[indic_nrg],MATCH($B96 &amp; "#" &amp; $Q$55 &amp; "#" &amp; S$57,Indicators[Key],0)) &amp; "#" &amp; "5200" &amp; "#CZ",EB[key],0),Emisní_faktory!$B$2),0)</f>
        <v>5892</v>
      </c>
      <c r="U96" s="11">
        <f t="shared" si="19"/>
        <v>0.8</v>
      </c>
      <c r="V96" s="11">
        <f t="shared" si="20"/>
        <v>0.8</v>
      </c>
      <c r="W96" s="11"/>
      <c r="Y96" s="11">
        <f t="shared" si="21"/>
        <v>0.7337550316273721</v>
      </c>
      <c r="Z96" s="11">
        <f t="shared" si="22"/>
        <v>0.67156385175947941</v>
      </c>
      <c r="AA96" s="11">
        <v>0.95</v>
      </c>
      <c r="AC96" s="11">
        <f t="shared" si="23"/>
        <v>0.87626412849494351</v>
      </c>
      <c r="AD96" s="11"/>
      <c r="AE96" s="11">
        <f t="shared" si="24"/>
        <v>0.87626412849494351</v>
      </c>
      <c r="AG96" s="70">
        <v>1</v>
      </c>
      <c r="AH96" s="70">
        <v>1</v>
      </c>
      <c r="AI96" s="70">
        <v>1</v>
      </c>
    </row>
    <row r="97" spans="1:35" x14ac:dyDescent="0.25">
      <c r="A97" s="102" t="s">
        <v>129</v>
      </c>
      <c r="B97" s="102" t="s">
        <v>129</v>
      </c>
      <c r="C97" s="102" t="s">
        <v>129</v>
      </c>
      <c r="D97" t="str">
        <f t="shared" si="31"/>
        <v>B_101034</v>
      </c>
      <c r="E97" s="8" t="str">
        <f>VLOOKUP(C97,Carriers[],3,FALSE)</f>
        <v>průmyslové odpady</v>
      </c>
      <c r="F97" s="9">
        <f>IFERROR(INDEX(EB[],MATCH("TJ#" &amp; D97 &amp; "#" &amp; A97 &amp; "#CZ",EB[key],0),Emisní_faktory!$B$2),0)</f>
        <v>0</v>
      </c>
      <c r="G97" s="9">
        <f>IFERROR(INDEX(EB[],MATCH("TJ#" &amp; INDEX(Indicators[indic_nrg],MATCH($A97 &amp; "#" &amp; $E$55 &amp; "#" &amp; G$57,Indicators[Key],0)) &amp; "#" &amp; "6000" &amp; "#CZ",EB[key],0),Emisní_faktory!$B$2),0)</f>
        <v>0</v>
      </c>
      <c r="H97" s="9">
        <f>IFERROR(INDEX(EB[],MATCH("TJ#" &amp; INDEX(Indicators[indic_nrg],MATCH($B97 &amp; "#" &amp; $E$55 &amp; "#" &amp; H$57,Indicators[Key],0)) &amp; "#" &amp; "5200" &amp; "#CZ",EB[key],0),Emisní_faktory!$B$2),0)</f>
        <v>0</v>
      </c>
      <c r="J97" t="str">
        <f t="shared" si="34"/>
        <v>B_101035</v>
      </c>
      <c r="K97" t="str">
        <f t="shared" si="34"/>
        <v>B_101035</v>
      </c>
      <c r="L97" s="9">
        <f>IFERROR(INDEX(EB[],MATCH("TJ#" &amp; J97 &amp; "#" &amp; A97 &amp; "#CZ",EB[key],0),Emisní_faktory!$B$2),0)</f>
        <v>153</v>
      </c>
      <c r="M97" s="9">
        <f>IFERROR(INDEX(EB[],MATCH("TJ#" &amp; INDEX(Indicators[indic_nrg],MATCH($A97 &amp; "#" &amp; $L$55 &amp; "#" &amp; M$57,Indicators[Key],0)) &amp; "#" &amp; "6000" &amp; "#CZ",EB[key],0),Emisní_faktory!$B$2),0)</f>
        <v>25</v>
      </c>
      <c r="N97" s="9">
        <f>IFERROR(INDEX(EB[],MATCH("TJ#" &amp; INDEX(Indicators[indic_nrg],MATCH($B97 &amp; "#" &amp; $L$55 &amp; "#" &amp; N$57,Indicators[Key],0)) &amp; "#" &amp; "5200" &amp; "#CZ",EB[key],0),Emisní_faktory!$B$2),0)</f>
        <v>78</v>
      </c>
      <c r="P97" t="str">
        <f t="shared" si="33"/>
        <v>B_101039</v>
      </c>
      <c r="Q97" s="9">
        <f>IFERROR(INDEX(EB[],MATCH("TJ#" &amp; P97 &amp; "#" &amp; A97 &amp; "#CZ",EB[key],0),Emisní_faktory!$B$2),0)</f>
        <v>408</v>
      </c>
      <c r="R97" s="9">
        <f>IFERROR(INDEX(EB[],MATCH("TJ#" &amp; INDEX(Indicators[indic_nrg],MATCH($A97 &amp; "#" &amp; $Q$55 &amp; "#" &amp; R$57,Indicators[Key],0)) &amp; "#" &amp; "6000" &amp; "#CZ",EB[key],0),Emisní_faktory!$B$2),0)</f>
        <v>0</v>
      </c>
      <c r="S97" s="9">
        <f>IFERROR(INDEX(EB[],MATCH("TJ#" &amp; INDEX(Indicators[indic_nrg],MATCH($B97 &amp; "#" &amp; $Q$55 &amp; "#" &amp; S$57,Indicators[Key],0)) &amp; "#" &amp; "5200" &amp; "#CZ",EB[key],0),Emisní_faktory!$B$2),0)</f>
        <v>209</v>
      </c>
      <c r="U97" s="11">
        <f t="shared" si="19"/>
        <v>0</v>
      </c>
      <c r="V97" s="11">
        <f t="shared" si="20"/>
        <v>0</v>
      </c>
      <c r="W97" s="11"/>
      <c r="Y97" s="11">
        <f t="shared" si="21"/>
        <v>0.67320261437908502</v>
      </c>
      <c r="Z97" s="11">
        <f t="shared" si="22"/>
        <v>0.41567695961995255</v>
      </c>
      <c r="AA97" s="11">
        <v>0.84</v>
      </c>
      <c r="AC97" s="11">
        <f t="shared" si="23"/>
        <v>0.51225490196078427</v>
      </c>
      <c r="AD97" s="11"/>
      <c r="AE97" s="11">
        <f t="shared" si="24"/>
        <v>0.51225490196078427</v>
      </c>
      <c r="AG97" s="70">
        <v>1</v>
      </c>
      <c r="AH97" s="70">
        <v>1</v>
      </c>
      <c r="AI97" s="70">
        <v>1</v>
      </c>
    </row>
    <row r="98" spans="1:35" x14ac:dyDescent="0.25">
      <c r="A98" s="102" t="s">
        <v>109</v>
      </c>
      <c r="B98" s="102" t="s">
        <v>109</v>
      </c>
      <c r="C98" s="102" t="s">
        <v>109</v>
      </c>
      <c r="D98" t="str">
        <f t="shared" si="31"/>
        <v>B_101034</v>
      </c>
      <c r="E98" s="8" t="str">
        <f>VLOOKUP(C98,Carriers[],3,FALSE)</f>
        <v>komunální odpady (obnovitelné)</v>
      </c>
      <c r="F98" s="9">
        <f>IFERROR(INDEX(EB[],MATCH("TJ#" &amp; D98 &amp; "#" &amp; A98 &amp; "#CZ",EB[key],0),Emisní_faktory!$B$2),0)</f>
        <v>0</v>
      </c>
      <c r="G98" s="9">
        <f>IFERROR(INDEX(EB[],MATCH("TJ#" &amp; INDEX(Indicators[indic_nrg],MATCH($A98 &amp; "#" &amp; $E$55 &amp; "#" &amp; G$57,Indicators[Key],0)) &amp; "#" &amp; "6000" &amp; "#CZ",EB[key],0),Emisní_faktory!$B$2),0)</f>
        <v>0</v>
      </c>
      <c r="H98" s="9">
        <f>IFERROR(INDEX(EB[],MATCH("TJ#" &amp; INDEX(Indicators[indic_nrg],MATCH($B98 &amp; "#" &amp; $E$55 &amp; "#" &amp; H$57,Indicators[Key],0)) &amp; "#" &amp; "5200" &amp; "#CZ",EB[key],0),Emisní_faktory!$B$2),0)</f>
        <v>0</v>
      </c>
      <c r="J98" t="str">
        <f t="shared" si="34"/>
        <v>B_101035</v>
      </c>
      <c r="K98" t="str">
        <f t="shared" si="34"/>
        <v>B_101035</v>
      </c>
      <c r="L98" s="9">
        <f>IFERROR(INDEX(EB[],MATCH("TJ#" &amp; J98 &amp; "#" &amp; A98 &amp; "#CZ",EB[key],0),Emisní_faktory!$B$2),0)</f>
        <v>1795</v>
      </c>
      <c r="M98" s="9">
        <f>IFERROR(INDEX(EB[],MATCH("TJ#" &amp; INDEX(Indicators[indic_nrg],MATCH($A98 &amp; "#" &amp; $L$55 &amp; "#" &amp; M$57,Indicators[Key],0)) &amp; "#" &amp; "6000" &amp; "#CZ",EB[key],0),Emisní_faktory!$B$2),0)</f>
        <v>259</v>
      </c>
      <c r="N98" s="9">
        <f>IFERROR(INDEX(EB[],MATCH("TJ#" &amp; INDEX(Indicators[indic_nrg],MATCH($B98 &amp; "#" &amp; $L$55 &amp; "#" &amp; N$57,Indicators[Key],0)) &amp; "#" &amp; "5200" &amp; "#CZ",EB[key],0),Emisní_faktory!$B$2),0)</f>
        <v>1085</v>
      </c>
      <c r="P98" t="str">
        <f t="shared" si="33"/>
        <v>B_101039</v>
      </c>
      <c r="Q98" s="9">
        <f>IFERROR(INDEX(EB[],MATCH("TJ#" &amp; P98 &amp; "#" &amp; A98 &amp; "#CZ",EB[key],0),Emisní_faktory!$B$2),0)</f>
        <v>0</v>
      </c>
      <c r="R98" s="9">
        <f>IFERROR(INDEX(EB[],MATCH("TJ#" &amp; INDEX(Indicators[indic_nrg],MATCH($A98 &amp; "#" &amp; $Q$55 &amp; "#" &amp; R$57,Indicators[Key],0)) &amp; "#" &amp; "6000" &amp; "#CZ",EB[key],0),Emisní_faktory!$B$2),0)</f>
        <v>0</v>
      </c>
      <c r="S98" s="9">
        <f>IFERROR(INDEX(EB[],MATCH("TJ#" &amp; INDEX(Indicators[indic_nrg],MATCH($B98 &amp; "#" &amp; $Q$55 &amp; "#" &amp; S$57,Indicators[Key],0)) &amp; "#" &amp; "5200" &amp; "#CZ",EB[key],0),Emisní_faktory!$B$2),0)</f>
        <v>0</v>
      </c>
      <c r="U98" s="11">
        <f t="shared" si="19"/>
        <v>0</v>
      </c>
      <c r="V98" s="11">
        <f t="shared" si="20"/>
        <v>0</v>
      </c>
      <c r="W98" s="11"/>
      <c r="Y98" s="11">
        <f t="shared" si="21"/>
        <v>0.74874651810584958</v>
      </c>
      <c r="Z98" s="11">
        <f t="shared" si="22"/>
        <v>0.51456953642384118</v>
      </c>
      <c r="AA98" s="11">
        <v>0.84</v>
      </c>
      <c r="AC98" s="11">
        <f t="shared" si="23"/>
        <v>0</v>
      </c>
      <c r="AD98" s="11"/>
      <c r="AE98" s="11">
        <f t="shared" si="24"/>
        <v>0</v>
      </c>
      <c r="AG98" s="70">
        <v>1</v>
      </c>
      <c r="AH98" s="70">
        <v>0</v>
      </c>
      <c r="AI98" s="70">
        <v>0</v>
      </c>
    </row>
    <row r="99" spans="1:35" x14ac:dyDescent="0.25">
      <c r="A99" s="102" t="s">
        <v>111</v>
      </c>
      <c r="B99" s="102" t="s">
        <v>111</v>
      </c>
      <c r="C99" s="102" t="s">
        <v>111</v>
      </c>
      <c r="D99" t="str">
        <f t="shared" si="31"/>
        <v>B_101034</v>
      </c>
      <c r="E99" s="8" t="str">
        <f>VLOOKUP(C99,Carriers[],3,FALSE)</f>
        <v>komunální odpady (neobnovitelné)</v>
      </c>
      <c r="F99" s="9">
        <f>IFERROR(INDEX(EB[],MATCH("TJ#" &amp; D99 &amp; "#" &amp; A99 &amp; "#CZ",EB[key],0),Emisní_faktory!$B$2),0)</f>
        <v>0</v>
      </c>
      <c r="G99" s="9">
        <f>IFERROR(INDEX(EB[],MATCH("TJ#" &amp; INDEX(Indicators[indic_nrg],MATCH($A99 &amp; "#" &amp; $E$55 &amp; "#" &amp; G$57,Indicators[Key],0)) &amp; "#" &amp; "6000" &amp; "#CZ",EB[key],0),Emisní_faktory!$B$2),0)</f>
        <v>0</v>
      </c>
      <c r="H99" s="9">
        <f>IFERROR(INDEX(EB[],MATCH("TJ#" &amp; INDEX(Indicators[indic_nrg],MATCH($B99 &amp; "#" &amp; $E$55 &amp; "#" &amp; H$57,Indicators[Key],0)) &amp; "#" &amp; "5200" &amp; "#CZ",EB[key],0),Emisní_faktory!$B$2),0)</f>
        <v>0</v>
      </c>
      <c r="J99" t="str">
        <f t="shared" si="34"/>
        <v>B_101035</v>
      </c>
      <c r="K99" t="str">
        <f t="shared" si="34"/>
        <v>B_101035</v>
      </c>
      <c r="L99" s="9">
        <f>IFERROR(INDEX(EB[],MATCH("TJ#" &amp; J99 &amp; "#" &amp; A99 &amp; "#CZ",EB[key],0),Emisní_faktory!$B$2),0)</f>
        <v>1197</v>
      </c>
      <c r="M99" s="9">
        <f>IFERROR(INDEX(EB[],MATCH("TJ#" &amp; INDEX(Indicators[indic_nrg],MATCH($A99 &amp; "#" &amp; $L$55 &amp; "#" &amp; M$57,Indicators[Key],0)) &amp; "#" &amp; "6000" &amp; "#CZ",EB[key],0),Emisní_faktory!$B$2),0)</f>
        <v>173</v>
      </c>
      <c r="N99" s="9">
        <f>IFERROR(INDEX(EB[],MATCH("TJ#" &amp; INDEX(Indicators[indic_nrg],MATCH($B99 &amp; "#" &amp; $L$55 &amp; "#" &amp; N$57,Indicators[Key],0)) &amp; "#" &amp; "5200" &amp; "#CZ",EB[key],0),Emisní_faktory!$B$2),0)</f>
        <v>724</v>
      </c>
      <c r="P99" t="str">
        <f t="shared" si="33"/>
        <v>B_101039</v>
      </c>
      <c r="Q99" s="9">
        <f>IFERROR(INDEX(EB[],MATCH("TJ#" &amp; P99 &amp; "#" &amp; A99 &amp; "#CZ",EB[key],0),Emisní_faktory!$B$2),0)</f>
        <v>0</v>
      </c>
      <c r="R99" s="9">
        <f>IFERROR(INDEX(EB[],MATCH("TJ#" &amp; INDEX(Indicators[indic_nrg],MATCH($A99 &amp; "#" &amp; $Q$55 &amp; "#" &amp; R$57,Indicators[Key],0)) &amp; "#" &amp; "6000" &amp; "#CZ",EB[key],0),Emisní_faktory!$B$2),0)</f>
        <v>0</v>
      </c>
      <c r="S99" s="9">
        <f>IFERROR(INDEX(EB[],MATCH("TJ#" &amp; INDEX(Indicators[indic_nrg],MATCH($B99 &amp; "#" &amp; $Q$55 &amp; "#" &amp; S$57,Indicators[Key],0)) &amp; "#" &amp; "5200" &amp; "#CZ",EB[key],0),Emisní_faktory!$B$2),0)</f>
        <v>0</v>
      </c>
      <c r="U99" s="11">
        <f t="shared" si="19"/>
        <v>0</v>
      </c>
      <c r="V99" s="11">
        <f t="shared" si="20"/>
        <v>0</v>
      </c>
      <c r="W99" s="11"/>
      <c r="Y99" s="11">
        <f t="shared" si="21"/>
        <v>0.74937343358395991</v>
      </c>
      <c r="Z99" s="11">
        <f t="shared" si="22"/>
        <v>0.51627113826914883</v>
      </c>
      <c r="AA99" s="11">
        <v>0.84</v>
      </c>
      <c r="AC99" s="11">
        <f t="shared" si="23"/>
        <v>0</v>
      </c>
      <c r="AD99" s="11"/>
      <c r="AE99" s="11">
        <f t="shared" si="24"/>
        <v>0</v>
      </c>
      <c r="AG99" s="70">
        <v>1</v>
      </c>
      <c r="AH99" s="70">
        <v>1</v>
      </c>
      <c r="AI99" s="70">
        <v>1</v>
      </c>
    </row>
    <row r="100" spans="1:35" x14ac:dyDescent="0.25">
      <c r="A100" s="102" t="s">
        <v>105</v>
      </c>
      <c r="B100" s="102" t="s">
        <v>105</v>
      </c>
      <c r="C100" s="102" t="s">
        <v>105</v>
      </c>
      <c r="D100" t="str">
        <f t="shared" si="31"/>
        <v>B_101034</v>
      </c>
      <c r="E100" s="8" t="str">
        <f>VLOOKUP(C100,Carriers[],3,FALSE)</f>
        <v>tuhá biopaliva (bez dřevěného uhlí)</v>
      </c>
      <c r="F100" s="9">
        <f>IFERROR(INDEX(EB[],MATCH("TJ#" &amp; D100 &amp; "#" &amp; A100 &amp; "#CZ",EB[key],0),Emisní_faktory!$B$2),0)</f>
        <v>648</v>
      </c>
      <c r="G100" s="9">
        <f>IFERROR(INDEX(EB[],MATCH("TJ#" &amp; INDEX(Indicators[indic_nrg],MATCH($A100 &amp; "#" &amp; $E$55 &amp; "#" &amp; G$57,Indicators[Key],0)) &amp; "#" &amp; "6000" &amp; "#CZ",EB[key],0),Emisní_faktory!$B$2),0)</f>
        <v>162</v>
      </c>
      <c r="H100" s="9">
        <f>IFERROR(INDEX(EB[],MATCH("TJ#" &amp; INDEX(Indicators[indic_nrg],MATCH($B100 &amp; "#" &amp; $E$55 &amp; "#" &amp; H$57,Indicators[Key],0)) &amp; "#" &amp; "5200" &amp; "#CZ",EB[key],0),Emisní_faktory!$B$2),0)</f>
        <v>0</v>
      </c>
      <c r="J100" t="str">
        <f t="shared" si="34"/>
        <v>B_101035</v>
      </c>
      <c r="K100" t="str">
        <f t="shared" si="34"/>
        <v>B_101035</v>
      </c>
      <c r="L100" s="9">
        <f>IFERROR(INDEX(EB[],MATCH("TJ#" &amp; J100 &amp; "#" &amp; A100 &amp; "#CZ",EB[key],0),Emisní_faktory!$B$2),0)</f>
        <v>6602</v>
      </c>
      <c r="M100" s="9">
        <f>IFERROR(INDEX(EB[],MATCH("TJ#" &amp; INDEX(Indicators[indic_nrg],MATCH($A100 &amp; "#" &amp; $L$55 &amp; "#" &amp; M$57,Indicators[Key],0)) &amp; "#" &amp; "6000" &amp; "#CZ",EB[key],0),Emisní_faktory!$B$2),0)</f>
        <v>3154</v>
      </c>
      <c r="N100" s="9">
        <f>IFERROR(INDEX(EB[],MATCH("TJ#" &amp; INDEX(Indicators[indic_nrg],MATCH($B100 &amp; "#" &amp; $L$55 &amp; "#" &amp; N$57,Indicators[Key],0)) &amp; "#" &amp; "5200" &amp; "#CZ",EB[key],0),Emisní_faktory!$B$2),0)</f>
        <v>815</v>
      </c>
      <c r="P100" t="str">
        <f t="shared" si="33"/>
        <v>B_101039</v>
      </c>
      <c r="Q100" s="9">
        <f>IFERROR(INDEX(EB[],MATCH("TJ#" &amp; P100 &amp; "#" &amp; A100 &amp; "#CZ",EB[key],0),Emisní_faktory!$B$2),0)</f>
        <v>632</v>
      </c>
      <c r="R100" s="9">
        <f>IFERROR(INDEX(EB[],MATCH("TJ#" &amp; INDEX(Indicators[indic_nrg],MATCH($A100 &amp; "#" &amp; $Q$55 &amp; "#" &amp; R$57,Indicators[Key],0)) &amp; "#" &amp; "6000" &amp; "#CZ",EB[key],0),Emisní_faktory!$B$2),0)</f>
        <v>0</v>
      </c>
      <c r="S100" s="9">
        <f>IFERROR(INDEX(EB[],MATCH("TJ#" &amp; INDEX(Indicators[indic_nrg],MATCH($B100 &amp; "#" &amp; $Q$55 &amp; "#" &amp; S$57,Indicators[Key],0)) &amp; "#" &amp; "5200" &amp; "#CZ",EB[key],0),Emisní_faktory!$B$2),0)</f>
        <v>492</v>
      </c>
      <c r="U100" s="11">
        <f t="shared" si="19"/>
        <v>0.25</v>
      </c>
      <c r="V100" s="11">
        <f t="shared" si="20"/>
        <v>0.25</v>
      </c>
      <c r="W100" s="11"/>
      <c r="Y100" s="11">
        <f t="shared" si="21"/>
        <v>0.60118146016358676</v>
      </c>
      <c r="Z100" s="11">
        <f t="shared" si="22"/>
        <v>0.55568635930455124</v>
      </c>
      <c r="AA100" s="11">
        <v>0.88</v>
      </c>
      <c r="AC100" s="11">
        <f t="shared" si="23"/>
        <v>0.77848101265822789</v>
      </c>
      <c r="AD100" s="11"/>
      <c r="AE100" s="11">
        <f t="shared" si="24"/>
        <v>0.77848101265822789</v>
      </c>
      <c r="AG100" s="70">
        <v>1</v>
      </c>
      <c r="AH100" s="70">
        <v>0</v>
      </c>
      <c r="AI100" s="70">
        <v>0</v>
      </c>
    </row>
    <row r="101" spans="1:35" x14ac:dyDescent="0.25">
      <c r="A101" s="102" t="s">
        <v>107</v>
      </c>
      <c r="B101" s="102" t="s">
        <v>107</v>
      </c>
      <c r="C101" s="102" t="s">
        <v>107</v>
      </c>
      <c r="D101" t="str">
        <f t="shared" si="31"/>
        <v>B_101034</v>
      </c>
      <c r="E101" s="8" t="str">
        <f>VLOOKUP(C101,Carriers[],3,FALSE)</f>
        <v>bioplyn</v>
      </c>
      <c r="F101" s="9">
        <f>IFERROR(INDEX(EB[],MATCH("TJ#" &amp; D101 &amp; "#" &amp; A101 &amp; "#CZ",EB[key],0),Emisní_faktory!$B$2),0)</f>
        <v>250</v>
      </c>
      <c r="G101" s="9">
        <f>IFERROR(INDEX(EB[],MATCH("TJ#" &amp; INDEX(Indicators[indic_nrg],MATCH($A101 &amp; "#" &amp; $E$55 &amp; "#" &amp; G$57,Indicators[Key],0)) &amp; "#" &amp; "6000" &amp; "#CZ",EB[key],0),Emisní_faktory!$B$2),0)</f>
        <v>86</v>
      </c>
      <c r="H101" s="9">
        <f>IFERROR(INDEX(EB[],MATCH("TJ#" &amp; INDEX(Indicators[indic_nrg],MATCH($B101 &amp; "#" &amp; $E$55 &amp; "#" &amp; H$57,Indicators[Key],0)) &amp; "#" &amp; "5200" &amp; "#CZ",EB[key],0),Emisní_faktory!$B$2),0)</f>
        <v>0</v>
      </c>
      <c r="J101" t="str">
        <f t="shared" si="34"/>
        <v>B_101035</v>
      </c>
      <c r="K101" t="str">
        <f t="shared" si="34"/>
        <v>B_101035</v>
      </c>
      <c r="L101" s="9">
        <f>IFERROR(INDEX(EB[],MATCH("TJ#" &amp; J101 &amp; "#" &amp; A101 &amp; "#CZ",EB[key],0),Emisní_faktory!$B$2),0)</f>
        <v>18456</v>
      </c>
      <c r="M101" s="9">
        <f>IFERROR(INDEX(EB[],MATCH("TJ#" &amp; INDEX(Indicators[indic_nrg],MATCH($A101 &amp; "#" &amp; $L$55 &amp; "#" &amp; M$57,Indicators[Key],0)) &amp; "#" &amp; "6000" &amp; "#CZ",EB[key],0),Emisní_faktory!$B$2),0)</f>
        <v>8953</v>
      </c>
      <c r="N101" s="9">
        <f>IFERROR(INDEX(EB[],MATCH("TJ#" &amp; INDEX(Indicators[indic_nrg],MATCH($B101 &amp; "#" &amp; $L$55 &amp; "#" &amp; N$57,Indicators[Key],0)) &amp; "#" &amp; "5200" &amp; "#CZ",EB[key],0),Emisní_faktory!$B$2),0)</f>
        <v>496</v>
      </c>
      <c r="P101" t="str">
        <f t="shared" si="33"/>
        <v>B_101039</v>
      </c>
      <c r="Q101" s="9">
        <f>IFERROR(INDEX(EB[],MATCH("TJ#" &amp; P101 &amp; "#" &amp; A101 &amp; "#CZ",EB[key],0),Emisní_faktory!$B$2),0)</f>
        <v>0</v>
      </c>
      <c r="R101" s="9">
        <f>IFERROR(INDEX(EB[],MATCH("TJ#" &amp; INDEX(Indicators[indic_nrg],MATCH($A101 &amp; "#" &amp; $Q$55 &amp; "#" &amp; R$57,Indicators[Key],0)) &amp; "#" &amp; "6000" &amp; "#CZ",EB[key],0),Emisní_faktory!$B$2),0)</f>
        <v>0</v>
      </c>
      <c r="S101" s="9">
        <f>IFERROR(INDEX(EB[],MATCH("TJ#" &amp; INDEX(Indicators[indic_nrg],MATCH($B101 &amp; "#" &amp; $Q$55 &amp; "#" &amp; S$57,Indicators[Key],0)) &amp; "#" &amp; "5200" &amp; "#CZ",EB[key],0),Emisní_faktory!$B$2),0)</f>
        <v>0</v>
      </c>
      <c r="U101" s="11">
        <f t="shared" si="19"/>
        <v>0.34399999999999997</v>
      </c>
      <c r="V101" s="11">
        <f t="shared" si="20"/>
        <v>0.34399999999999997</v>
      </c>
      <c r="W101" s="11"/>
      <c r="Y101" s="11">
        <f t="shared" si="21"/>
        <v>0.51197442566103168</v>
      </c>
      <c r="Z101" s="11">
        <f t="shared" si="22"/>
        <v>0.49922229004766039</v>
      </c>
      <c r="AA101" s="11">
        <v>0.95</v>
      </c>
      <c r="AC101" s="11">
        <f t="shared" si="23"/>
        <v>0</v>
      </c>
      <c r="AD101" s="11"/>
      <c r="AE101" s="11">
        <f t="shared" si="24"/>
        <v>0</v>
      </c>
      <c r="AG101" s="70">
        <v>1</v>
      </c>
      <c r="AH101" s="70">
        <v>0</v>
      </c>
      <c r="AI101" s="70">
        <v>0</v>
      </c>
    </row>
    <row r="102" spans="1:35" x14ac:dyDescent="0.25">
      <c r="A102" s="102" t="s">
        <v>119</v>
      </c>
      <c r="B102" s="102" t="s">
        <v>119</v>
      </c>
      <c r="C102" s="102" t="s">
        <v>119</v>
      </c>
      <c r="D102" t="str">
        <f t="shared" si="31"/>
        <v>B_101034</v>
      </c>
      <c r="E102" s="8" t="str">
        <f>VLOOKUP(C102,Carriers[],3,FALSE)</f>
        <v>bionafta</v>
      </c>
      <c r="F102" s="9">
        <f>IFERROR(INDEX(EB[],MATCH("TJ#" &amp; D102 &amp; "#" &amp; A102 &amp; "#CZ",EB[key],0),Emisní_faktory!$B$2),0)</f>
        <v>0</v>
      </c>
      <c r="G102" s="9">
        <f>IFERROR(INDEX(EB[],MATCH("TJ#" &amp; INDEX(Indicators[indic_nrg],MATCH($A102 &amp; "#" &amp; $E$55 &amp; "#" &amp; G$57,Indicators[Key],0)) &amp; "#" &amp; "6000" &amp; "#CZ",EB[key],0),Emisní_faktory!$B$2),0)</f>
        <v>0</v>
      </c>
      <c r="H102" s="9">
        <f>IFERROR(INDEX(EB[],MATCH("TJ#" &amp; INDEX(Indicators[indic_nrg],MATCH($B102 &amp; "#" &amp; $E$55 &amp; "#" &amp; H$57,Indicators[Key],0)) &amp; "#" &amp; "5200" &amp; "#CZ",EB[key],0),Emisní_faktory!$B$2),0)</f>
        <v>0</v>
      </c>
      <c r="J102" t="str">
        <f t="shared" si="34"/>
        <v>B_101035</v>
      </c>
      <c r="K102" t="str">
        <f t="shared" si="34"/>
        <v>B_101035</v>
      </c>
      <c r="L102" s="9">
        <f>IFERROR(INDEX(EB[],MATCH("TJ#" &amp; J102 &amp; "#" &amp; A102 &amp; "#CZ",EB[key],0),Emisní_faktory!$B$2),0)</f>
        <v>0</v>
      </c>
      <c r="M102" s="9">
        <f>IFERROR(INDEX(EB[],MATCH("TJ#" &amp; INDEX(Indicators[indic_nrg],MATCH($A102 &amp; "#" &amp; $L$55 &amp; "#" &amp; M$57,Indicators[Key],0)) &amp; "#" &amp; "6000" &amp; "#CZ",EB[key],0),Emisní_faktory!$B$2),0)</f>
        <v>0</v>
      </c>
      <c r="N102" s="9">
        <f>IFERROR(INDEX(EB[],MATCH("TJ#" &amp; INDEX(Indicators[indic_nrg],MATCH($B102 &amp; "#" &amp; $L$55 &amp; "#" &amp; N$57,Indicators[Key],0)) &amp; "#" &amp; "5200" &amp; "#CZ",EB[key],0),Emisní_faktory!$B$2),0)</f>
        <v>0</v>
      </c>
      <c r="P102" t="str">
        <f t="shared" si="33"/>
        <v>B_101039</v>
      </c>
      <c r="Q102" s="9">
        <f>IFERROR(INDEX(EB[],MATCH("TJ#" &amp; P102 &amp; "#" &amp; A102 &amp; "#CZ",EB[key],0),Emisní_faktory!$B$2),0)</f>
        <v>0</v>
      </c>
      <c r="R102" s="9">
        <f>IFERROR(INDEX(EB[],MATCH("TJ#" &amp; INDEX(Indicators[indic_nrg],MATCH($A102 &amp; "#" &amp; $Q$55 &amp; "#" &amp; R$57,Indicators[Key],0)) &amp; "#" &amp; "6000" &amp; "#CZ",EB[key],0),Emisní_faktory!$B$2),0)</f>
        <v>0</v>
      </c>
      <c r="S102" s="9">
        <f>IFERROR(INDEX(EB[],MATCH("TJ#" &amp; INDEX(Indicators[indic_nrg],MATCH($B102 &amp; "#" &amp; $Q$55 &amp; "#" &amp; S$57,Indicators[Key],0)) &amp; "#" &amp; "5200" &amp; "#CZ",EB[key],0),Emisní_faktory!$B$2),0)</f>
        <v>0</v>
      </c>
      <c r="U102" s="11">
        <f t="shared" si="19"/>
        <v>0</v>
      </c>
      <c r="V102" s="11">
        <f t="shared" si="20"/>
        <v>0</v>
      </c>
      <c r="W102" s="11"/>
      <c r="Y102" s="11">
        <f t="shared" si="21"/>
        <v>0</v>
      </c>
      <c r="Z102" s="11">
        <f t="shared" si="22"/>
        <v>0</v>
      </c>
      <c r="AA102" s="11">
        <v>0.9</v>
      </c>
      <c r="AC102" s="11">
        <f t="shared" si="23"/>
        <v>0</v>
      </c>
      <c r="AD102" s="11"/>
      <c r="AE102" s="11">
        <f t="shared" si="24"/>
        <v>0</v>
      </c>
      <c r="AG102" s="70">
        <v>1</v>
      </c>
      <c r="AH102" s="70">
        <v>0</v>
      </c>
      <c r="AI102" s="70">
        <v>0</v>
      </c>
    </row>
    <row r="103" spans="1:35" x14ac:dyDescent="0.25">
      <c r="A103" s="102" t="s">
        <v>121</v>
      </c>
      <c r="B103" s="102" t="s">
        <v>121</v>
      </c>
      <c r="C103" s="102" t="s">
        <v>121</v>
      </c>
      <c r="D103" t="str">
        <f t="shared" si="31"/>
        <v>B_101034</v>
      </c>
      <c r="E103" s="8" t="str">
        <f>VLOOKUP(C103,Carriers[],3,FALSE)</f>
        <v>ostatní kapalná biopaliva</v>
      </c>
      <c r="F103" s="9">
        <f>IFERROR(INDEX(EB[],MATCH("TJ#" &amp; D103 &amp; "#" &amp; A103 &amp; "#CZ",EB[key],0),Emisní_faktory!$B$2),0)</f>
        <v>0</v>
      </c>
      <c r="G103" s="9">
        <f>IFERROR(INDEX(EB[],MATCH("TJ#" &amp; INDEX(Indicators[indic_nrg],MATCH($A103 &amp; "#" &amp; $E$55 &amp; "#" &amp; G$57,Indicators[Key],0)) &amp; "#" &amp; "6000" &amp; "#CZ",EB[key],0),Emisní_faktory!$B$2),0)</f>
        <v>0</v>
      </c>
      <c r="H103" s="9">
        <f>IFERROR(INDEX(EB[],MATCH("TJ#" &amp; INDEX(Indicators[indic_nrg],MATCH($B103 &amp; "#" &amp; $E$55 &amp; "#" &amp; H$57,Indicators[Key],0)) &amp; "#" &amp; "5200" &amp; "#CZ",EB[key],0),Emisní_faktory!$B$2),0)</f>
        <v>0</v>
      </c>
      <c r="J103" t="str">
        <f t="shared" si="34"/>
        <v>B_101035</v>
      </c>
      <c r="K103" t="str">
        <f t="shared" si="34"/>
        <v>B_101035</v>
      </c>
      <c r="L103" s="9">
        <f>IFERROR(INDEX(EB[],MATCH("TJ#" &amp; J103 &amp; "#" &amp; A103 &amp; "#CZ",EB[key],0),Emisní_faktory!$B$2),0)</f>
        <v>0</v>
      </c>
      <c r="M103" s="9">
        <f>IFERROR(INDEX(EB[],MATCH("TJ#" &amp; INDEX(Indicators[indic_nrg],MATCH($A103 &amp; "#" &amp; $L$55 &amp; "#" &amp; M$57,Indicators[Key],0)) &amp; "#" &amp; "6000" &amp; "#CZ",EB[key],0),Emisní_faktory!$B$2),0)</f>
        <v>0</v>
      </c>
      <c r="N103" s="9">
        <f>IFERROR(INDEX(EB[],MATCH("TJ#" &amp; INDEX(Indicators[indic_nrg],MATCH($B103 &amp; "#" &amp; $L$55 &amp; "#" &amp; N$57,Indicators[Key],0)) &amp; "#" &amp; "5200" &amp; "#CZ",EB[key],0),Emisní_faktory!$B$2),0)</f>
        <v>0</v>
      </c>
      <c r="P103" t="str">
        <f t="shared" si="33"/>
        <v>B_101039</v>
      </c>
      <c r="Q103" s="9">
        <f>IFERROR(INDEX(EB[],MATCH("TJ#" &amp; P103 &amp; "#" &amp; A103 &amp; "#CZ",EB[key],0),Emisní_faktory!$B$2),0)</f>
        <v>0</v>
      </c>
      <c r="R103" s="9">
        <f>IFERROR(INDEX(EB[],MATCH("TJ#" &amp; INDEX(Indicators[indic_nrg],MATCH($A103 &amp; "#" &amp; $Q$55 &amp; "#" &amp; R$57,Indicators[Key],0)) &amp; "#" &amp; "6000" &amp; "#CZ",EB[key],0),Emisní_faktory!$B$2),0)</f>
        <v>0</v>
      </c>
      <c r="S103" s="9">
        <f>IFERROR(INDEX(EB[],MATCH("TJ#" &amp; INDEX(Indicators[indic_nrg],MATCH($B103 &amp; "#" &amp; $Q$55 &amp; "#" &amp; S$57,Indicators[Key],0)) &amp; "#" &amp; "5200" &amp; "#CZ",EB[key],0),Emisní_faktory!$B$2),0)</f>
        <v>0</v>
      </c>
      <c r="U103" s="11">
        <f t="shared" si="19"/>
        <v>0</v>
      </c>
      <c r="V103" s="11">
        <f t="shared" si="20"/>
        <v>0</v>
      </c>
      <c r="W103" s="11"/>
      <c r="Y103" s="11">
        <f t="shared" si="21"/>
        <v>0</v>
      </c>
      <c r="Z103" s="11">
        <f t="shared" si="22"/>
        <v>0</v>
      </c>
      <c r="AA103" s="11">
        <v>0.9</v>
      </c>
      <c r="AC103" s="11">
        <f t="shared" si="23"/>
        <v>0</v>
      </c>
      <c r="AD103" s="11"/>
      <c r="AE103" s="11">
        <f t="shared" si="24"/>
        <v>0</v>
      </c>
      <c r="AG103" s="70">
        <v>1</v>
      </c>
      <c r="AH103" s="70">
        <v>0</v>
      </c>
      <c r="AI103" s="70">
        <v>0</v>
      </c>
    </row>
    <row r="104" spans="1:35" x14ac:dyDescent="0.25">
      <c r="A104" s="102"/>
      <c r="B104" s="102"/>
      <c r="C104" s="102"/>
    </row>
    <row r="105" spans="1:35" x14ac:dyDescent="0.25">
      <c r="A105" s="102"/>
      <c r="B105" s="102"/>
      <c r="C105" s="102"/>
    </row>
    <row r="106" spans="1:35" x14ac:dyDescent="0.25">
      <c r="A106" s="102"/>
      <c r="B106" s="102"/>
      <c r="C106" s="102"/>
    </row>
    <row r="107" spans="1:35" x14ac:dyDescent="0.25">
      <c r="A107" s="102"/>
      <c r="B107" s="102"/>
      <c r="C107" s="102"/>
    </row>
    <row r="108" spans="1:35" x14ac:dyDescent="0.25">
      <c r="A108" s="102"/>
      <c r="B108" s="102"/>
      <c r="C108" s="102"/>
    </row>
    <row r="109" spans="1:35" x14ac:dyDescent="0.25">
      <c r="A109" s="102"/>
      <c r="B109" s="102"/>
      <c r="C109" s="102"/>
    </row>
    <row r="110" spans="1:35" ht="21" x14ac:dyDescent="0.35">
      <c r="A110" s="102"/>
      <c r="B110" s="102"/>
      <c r="C110" s="102"/>
      <c r="E110" s="121" t="s">
        <v>3310</v>
      </c>
    </row>
    <row r="111" spans="1:35" x14ac:dyDescent="0.25">
      <c r="A111" s="102"/>
      <c r="B111" s="102"/>
      <c r="C111" s="102"/>
    </row>
    <row r="112" spans="1:35" x14ac:dyDescent="0.25">
      <c r="A112" s="102"/>
      <c r="B112" s="102"/>
      <c r="C112" s="102"/>
      <c r="E112" s="328" t="s">
        <v>3212</v>
      </c>
      <c r="F112" s="331" t="s">
        <v>1284</v>
      </c>
      <c r="G112" s="331"/>
      <c r="H112" s="331" t="s">
        <v>1285</v>
      </c>
      <c r="I112" s="331"/>
      <c r="J112" s="331"/>
      <c r="K112" s="331" t="s">
        <v>1286</v>
      </c>
      <c r="L112" s="331"/>
      <c r="M112" s="331"/>
      <c r="N112" s="55"/>
      <c r="O112" s="331" t="s">
        <v>1287</v>
      </c>
      <c r="P112" s="331"/>
      <c r="Q112" s="331"/>
      <c r="R112" s="331"/>
      <c r="S112" s="331"/>
      <c r="T112" s="331"/>
    </row>
    <row r="113" spans="1:24" ht="18" customHeight="1" x14ac:dyDescent="0.25">
      <c r="A113" s="102"/>
      <c r="B113" s="102"/>
      <c r="C113" s="102"/>
      <c r="E113" s="329"/>
      <c r="F113" s="328" t="s">
        <v>1279</v>
      </c>
      <c r="G113" s="328" t="s">
        <v>1280</v>
      </c>
      <c r="H113" s="328" t="s">
        <v>1279</v>
      </c>
      <c r="I113" s="328"/>
      <c r="J113" s="328" t="s">
        <v>1280</v>
      </c>
      <c r="K113" s="332" t="s">
        <v>1281</v>
      </c>
      <c r="L113" s="332" t="s">
        <v>1282</v>
      </c>
      <c r="M113" s="332" t="s">
        <v>1283</v>
      </c>
      <c r="N113" s="56"/>
      <c r="O113" s="331" t="s">
        <v>1279</v>
      </c>
      <c r="P113" s="331"/>
      <c r="Q113" s="331"/>
      <c r="R113" s="331" t="s">
        <v>1280</v>
      </c>
      <c r="S113" s="331"/>
      <c r="T113" s="331"/>
    </row>
    <row r="114" spans="1:24" ht="18" x14ac:dyDescent="0.35">
      <c r="A114" s="102"/>
      <c r="B114" s="102"/>
      <c r="C114" s="102"/>
      <c r="E114" s="330"/>
      <c r="F114" s="330"/>
      <c r="G114" s="330"/>
      <c r="H114" s="330"/>
      <c r="I114" s="330"/>
      <c r="J114" s="330"/>
      <c r="K114" s="333"/>
      <c r="L114" s="333"/>
      <c r="M114" s="333"/>
      <c r="N114" s="57"/>
      <c r="O114" s="55" t="s">
        <v>1281</v>
      </c>
      <c r="P114" s="55" t="s">
        <v>1282</v>
      </c>
      <c r="Q114" s="55" t="s">
        <v>1283</v>
      </c>
      <c r="R114" s="55" t="s">
        <v>1281</v>
      </c>
      <c r="S114" s="55" t="s">
        <v>1282</v>
      </c>
      <c r="T114" s="55" t="s">
        <v>1283</v>
      </c>
      <c r="V114" s="16" t="s">
        <v>1289</v>
      </c>
      <c r="W114" s="16" t="s">
        <v>1290</v>
      </c>
      <c r="X114" s="16" t="s">
        <v>1291</v>
      </c>
    </row>
    <row r="115" spans="1:24" x14ac:dyDescent="0.25">
      <c r="A115" s="102" t="s">
        <v>1111</v>
      </c>
      <c r="B115" s="102" t="s">
        <v>1111</v>
      </c>
      <c r="C115" s="102" t="s">
        <v>1111</v>
      </c>
      <c r="D115" s="59"/>
      <c r="E115" s="8" t="str">
        <f>VLOOKUP(C115,Carriers[],3,FALSE)</f>
        <v>jaderné teplo</v>
      </c>
      <c r="F115" s="9">
        <f>(G6+M6+R6+G58+M58+R58)</f>
        <v>96628</v>
      </c>
      <c r="G115" s="9">
        <f>(H6+N6+S6+H58+N58+S58)</f>
        <v>899</v>
      </c>
      <c r="H115" s="9">
        <f>F6+IF(Z6=0,0,M6/Z6)+F58+IF(Z58=0,0,M58/Z58)</f>
        <v>290782</v>
      </c>
      <c r="I115" s="9"/>
      <c r="J115" s="9">
        <f>Q6+IF(AA6=0,0,N6/AA6)+Q58+IF(AA58=0,0,N58/AA58)</f>
        <v>899</v>
      </c>
      <c r="K115" s="12">
        <v>0</v>
      </c>
      <c r="L115" s="12">
        <v>0</v>
      </c>
      <c r="M115" s="12">
        <v>0</v>
      </c>
      <c r="N115" s="12"/>
      <c r="O115" s="12">
        <f>IF($F115=0,0,$H115*K115/$F115)</f>
        <v>0</v>
      </c>
      <c r="P115" s="12">
        <f>IF($F115=0,0,$H115*L115/$F115)</f>
        <v>0</v>
      </c>
      <c r="Q115" s="12">
        <f>IF($F115=0,0,$H115*M115/$F115)</f>
        <v>0</v>
      </c>
      <c r="R115" s="12">
        <f>IF($G115=0,0,$J115*K115/$G115)</f>
        <v>0</v>
      </c>
      <c r="S115" s="12">
        <f>IF($G115=0,0,$J115*L115/$G115)</f>
        <v>0</v>
      </c>
      <c r="T115" s="12">
        <f>IF($G115=0,0,$J115*M115/$G115)</f>
        <v>0</v>
      </c>
      <c r="V115" s="70">
        <v>1</v>
      </c>
      <c r="W115" s="70">
        <v>1</v>
      </c>
      <c r="X115" s="70">
        <v>0</v>
      </c>
    </row>
    <row r="116" spans="1:24" x14ac:dyDescent="0.25">
      <c r="A116" s="102" t="s">
        <v>127</v>
      </c>
      <c r="B116" s="102" t="s">
        <v>127</v>
      </c>
      <c r="C116" s="102" t="s">
        <v>1113</v>
      </c>
      <c r="D116" t="str">
        <f t="shared" ref="D116:D160" si="35">$F$55</f>
        <v>B_101034</v>
      </c>
      <c r="E116" s="8" t="str">
        <f>VLOOKUP(C116,Carriers[],3,FALSE)</f>
        <v>vodní energie</v>
      </c>
      <c r="F116" s="9">
        <f>(G7+M7+R7+G59+M59+R59)</f>
        <v>1606</v>
      </c>
      <c r="G116" s="9">
        <f>(H7+N7+S7+H59+N59+S59)</f>
        <v>0</v>
      </c>
      <c r="H116" s="9">
        <f>F7+IF(Z7=0,0,M7/Z7)+F59+IF(Z59=0,0,M59/Z59)</f>
        <v>1606</v>
      </c>
      <c r="I116" s="9"/>
      <c r="J116" s="9">
        <f>Q7+IF(AA7=0,0,N7/AA7)+Q59+IF(AA59=0,0,N59/AA59)</f>
        <v>0</v>
      </c>
      <c r="K116" s="12">
        <v>0</v>
      </c>
      <c r="L116" s="12">
        <v>0</v>
      </c>
      <c r="M116" s="12">
        <v>0</v>
      </c>
      <c r="N116" s="12"/>
      <c r="O116" s="12">
        <f t="shared" ref="O116:O160" si="36">IF($F116=0,0,$H116*K116/$F116)</f>
        <v>0</v>
      </c>
      <c r="P116" s="12">
        <f t="shared" ref="P116:P160" si="37">IF($F116=0,0,$H116*L116/$F116)</f>
        <v>0</v>
      </c>
      <c r="Q116" s="12">
        <f t="shared" ref="Q116:Q160" si="38">IF($F116=0,0,$H116*M116/$F116)</f>
        <v>0</v>
      </c>
      <c r="R116" s="12">
        <f t="shared" ref="R116:R160" si="39">IF($G116=0,0,$J116*K116/$G116)</f>
        <v>0</v>
      </c>
      <c r="S116" s="12">
        <f t="shared" ref="S116:S160" si="40">IF($G116=0,0,$J116*L116/$G116)</f>
        <v>0</v>
      </c>
      <c r="T116" s="12">
        <f t="shared" ref="T116:T160" si="41">IF($G116=0,0,$J116*M116/$G116)</f>
        <v>0</v>
      </c>
      <c r="V116" s="70">
        <v>1</v>
      </c>
      <c r="W116" s="70">
        <v>0</v>
      </c>
      <c r="X116" s="70">
        <v>0</v>
      </c>
    </row>
    <row r="117" spans="1:24" x14ac:dyDescent="0.25">
      <c r="A117" s="102" t="s">
        <v>127</v>
      </c>
      <c r="B117" s="102" t="s">
        <v>127</v>
      </c>
      <c r="C117" s="102" t="s">
        <v>1113</v>
      </c>
      <c r="E117" s="8" t="str">
        <f>VLOOKUP(C117,Carriers[],3,FALSE)</f>
        <v>vodní energie</v>
      </c>
      <c r="F117" s="9">
        <f t="shared" ref="F117:F118" si="42">(G8+M8+R8+G60+M60+R60)</f>
        <v>2001</v>
      </c>
      <c r="G117" s="9">
        <f t="shared" ref="G117:G118" si="43">(H8+N8+S8+H60+N60+S60)</f>
        <v>0</v>
      </c>
      <c r="H117" s="9">
        <f t="shared" ref="H117:H118" si="44">F8+IF(Z8=0,0,M8/Z8)+F60+IF(Z60=0,0,M60/Z60)</f>
        <v>2001</v>
      </c>
      <c r="I117" s="224"/>
      <c r="J117" s="9">
        <f t="shared" ref="J117:J118" si="45">Q8+IF(AA8=0,0,N8/AA8)+Q60+IF(AA60=0,0,N60/AA60)</f>
        <v>0</v>
      </c>
      <c r="K117" s="12">
        <v>0</v>
      </c>
      <c r="L117" s="12">
        <v>0</v>
      </c>
      <c r="M117" s="12">
        <v>0</v>
      </c>
      <c r="N117" s="226"/>
      <c r="O117" s="12">
        <f t="shared" ref="O117:O118" si="46">IF($F117=0,0,$H117*K117/$F117)</f>
        <v>0</v>
      </c>
      <c r="P117" s="12">
        <f t="shared" ref="P117:P118" si="47">IF($F117=0,0,$H117*L117/$F117)</f>
        <v>0</v>
      </c>
      <c r="Q117" s="12">
        <f t="shared" ref="Q117:Q118" si="48">IF($F117=0,0,$H117*M117/$F117)</f>
        <v>0</v>
      </c>
      <c r="R117" s="12">
        <f t="shared" ref="R117:R118" si="49">IF($G117=0,0,$J117*K117/$G117)</f>
        <v>0</v>
      </c>
      <c r="S117" s="12">
        <f t="shared" ref="S117:S118" si="50">IF($G117=0,0,$J117*L117/$G117)</f>
        <v>0</v>
      </c>
      <c r="T117" s="12">
        <f t="shared" ref="T117:T118" si="51">IF($G117=0,0,$J117*M117/$G117)</f>
        <v>0</v>
      </c>
      <c r="V117" s="70">
        <v>1</v>
      </c>
      <c r="W117" s="70">
        <v>0</v>
      </c>
      <c r="X117" s="70">
        <v>0</v>
      </c>
    </row>
    <row r="118" spans="1:24" x14ac:dyDescent="0.25">
      <c r="A118" s="102" t="s">
        <v>127</v>
      </c>
      <c r="B118" s="102" t="s">
        <v>127</v>
      </c>
      <c r="C118" s="102" t="s">
        <v>1113</v>
      </c>
      <c r="E118" s="8" t="str">
        <f>VLOOKUP(C118,Carriers[],3,FALSE)</f>
        <v>vodní energie</v>
      </c>
      <c r="F118" s="9">
        <f t="shared" si="42"/>
        <v>2855</v>
      </c>
      <c r="G118" s="9">
        <f t="shared" si="43"/>
        <v>0</v>
      </c>
      <c r="H118" s="9">
        <f t="shared" si="44"/>
        <v>2855</v>
      </c>
      <c r="I118" s="224"/>
      <c r="J118" s="9">
        <f t="shared" si="45"/>
        <v>0</v>
      </c>
      <c r="K118" s="12">
        <v>0</v>
      </c>
      <c r="L118" s="12">
        <v>0</v>
      </c>
      <c r="M118" s="12">
        <v>0</v>
      </c>
      <c r="N118" s="226"/>
      <c r="O118" s="12">
        <f t="shared" si="46"/>
        <v>0</v>
      </c>
      <c r="P118" s="12">
        <f t="shared" si="47"/>
        <v>0</v>
      </c>
      <c r="Q118" s="12">
        <f t="shared" si="48"/>
        <v>0</v>
      </c>
      <c r="R118" s="12">
        <f t="shared" si="49"/>
        <v>0</v>
      </c>
      <c r="S118" s="12">
        <f t="shared" si="50"/>
        <v>0</v>
      </c>
      <c r="T118" s="12">
        <f t="shared" si="51"/>
        <v>0</v>
      </c>
      <c r="V118" s="70">
        <v>1</v>
      </c>
      <c r="W118" s="70">
        <v>0</v>
      </c>
      <c r="X118" s="70">
        <v>0</v>
      </c>
    </row>
    <row r="119" spans="1:24" x14ac:dyDescent="0.25">
      <c r="A119" s="102" t="s">
        <v>127</v>
      </c>
      <c r="B119" s="102" t="s">
        <v>97</v>
      </c>
      <c r="C119" s="102" t="s">
        <v>125</v>
      </c>
      <c r="D119" t="str">
        <f t="shared" si="35"/>
        <v>B_101034</v>
      </c>
      <c r="E119" s="8" t="str">
        <f>VLOOKUP(C119,Carriers[],3,FALSE)</f>
        <v>geotermální energie</v>
      </c>
      <c r="F119" s="9">
        <f t="shared" ref="F119:F160" si="52">(G10+M10+R10+G62+M62+R62)</f>
        <v>0</v>
      </c>
      <c r="G119" s="9">
        <f t="shared" ref="G119:G160" si="53">(H10+N10+S10+H62+N62+S62)</f>
        <v>0</v>
      </c>
      <c r="H119" s="9">
        <f t="shared" ref="H119:H160" si="54">F10+IF(Z10=0,0,M10/Z10)+F62+IF(Z62=0,0,M62/Z62)</f>
        <v>0</v>
      </c>
      <c r="I119" s="9"/>
      <c r="J119" s="9">
        <f t="shared" ref="J119:J160" si="55">Q10+IF(AA10=0,0,N10/AA10)+Q62+IF(AA62=0,0,N62/AA62)</f>
        <v>0</v>
      </c>
      <c r="K119" s="12">
        <v>0</v>
      </c>
      <c r="L119" s="12">
        <v>0</v>
      </c>
      <c r="M119" s="12">
        <v>0</v>
      </c>
      <c r="N119" s="12"/>
      <c r="O119" s="12">
        <f t="shared" si="36"/>
        <v>0</v>
      </c>
      <c r="P119" s="12">
        <f t="shared" si="37"/>
        <v>0</v>
      </c>
      <c r="Q119" s="12">
        <f t="shared" si="38"/>
        <v>0</v>
      </c>
      <c r="R119" s="12">
        <f t="shared" si="39"/>
        <v>0</v>
      </c>
      <c r="S119" s="12">
        <f t="shared" si="40"/>
        <v>0</v>
      </c>
      <c r="T119" s="12">
        <f t="shared" si="41"/>
        <v>0</v>
      </c>
      <c r="V119" s="70">
        <v>1</v>
      </c>
      <c r="W119" s="70">
        <v>0</v>
      </c>
      <c r="X119" s="70">
        <v>0</v>
      </c>
    </row>
    <row r="120" spans="1:24" x14ac:dyDescent="0.25">
      <c r="A120" s="102" t="s">
        <v>127</v>
      </c>
      <c r="B120" s="102" t="s">
        <v>127</v>
      </c>
      <c r="C120" s="102" t="s">
        <v>1117</v>
      </c>
      <c r="D120" t="str">
        <f t="shared" si="35"/>
        <v>B_101034</v>
      </c>
      <c r="E120" s="8" t="str">
        <f>VLOOKUP(C120,Carriers[],3,FALSE)</f>
        <v>sluneční fotovoltaická energie</v>
      </c>
      <c r="F120" s="9">
        <f t="shared" si="52"/>
        <v>8150</v>
      </c>
      <c r="G120" s="9">
        <f t="shared" si="53"/>
        <v>0</v>
      </c>
      <c r="H120" s="9">
        <f t="shared" si="54"/>
        <v>8150</v>
      </c>
      <c r="I120" s="9"/>
      <c r="J120" s="9">
        <f t="shared" si="55"/>
        <v>0</v>
      </c>
      <c r="K120" s="12">
        <v>0</v>
      </c>
      <c r="L120" s="12">
        <v>0</v>
      </c>
      <c r="M120" s="12">
        <v>0</v>
      </c>
      <c r="N120" s="12"/>
      <c r="O120" s="12">
        <f t="shared" si="36"/>
        <v>0</v>
      </c>
      <c r="P120" s="12">
        <f t="shared" si="37"/>
        <v>0</v>
      </c>
      <c r="Q120" s="12">
        <f t="shared" si="38"/>
        <v>0</v>
      </c>
      <c r="R120" s="12">
        <f t="shared" si="39"/>
        <v>0</v>
      </c>
      <c r="S120" s="12">
        <f t="shared" si="40"/>
        <v>0</v>
      </c>
      <c r="T120" s="12">
        <f t="shared" si="41"/>
        <v>0</v>
      </c>
      <c r="V120" s="70">
        <v>1</v>
      </c>
      <c r="W120" s="70">
        <v>0</v>
      </c>
      <c r="X120" s="70">
        <v>0</v>
      </c>
    </row>
    <row r="121" spans="1:24" x14ac:dyDescent="0.25">
      <c r="A121" s="102" t="s">
        <v>127</v>
      </c>
      <c r="B121" s="102" t="s">
        <v>127</v>
      </c>
      <c r="C121" s="102" t="s">
        <v>1119</v>
      </c>
      <c r="D121" t="str">
        <f t="shared" si="35"/>
        <v>B_101034</v>
      </c>
      <c r="E121" s="8" t="str">
        <f>VLOOKUP(C121,Carriers[],3,FALSE)</f>
        <v>energie přílivu, vln a oceánu</v>
      </c>
      <c r="F121" s="9">
        <f t="shared" si="52"/>
        <v>0</v>
      </c>
      <c r="G121" s="9">
        <f t="shared" si="53"/>
        <v>0</v>
      </c>
      <c r="H121" s="9">
        <f t="shared" si="54"/>
        <v>0</v>
      </c>
      <c r="I121" s="9"/>
      <c r="J121" s="9">
        <f t="shared" si="55"/>
        <v>0</v>
      </c>
      <c r="K121" s="12">
        <v>0</v>
      </c>
      <c r="L121" s="12">
        <v>0</v>
      </c>
      <c r="M121" s="12">
        <v>0</v>
      </c>
      <c r="N121" s="12"/>
      <c r="O121" s="12">
        <f t="shared" si="36"/>
        <v>0</v>
      </c>
      <c r="P121" s="12">
        <f t="shared" si="37"/>
        <v>0</v>
      </c>
      <c r="Q121" s="12">
        <f t="shared" si="38"/>
        <v>0</v>
      </c>
      <c r="R121" s="12">
        <f t="shared" si="39"/>
        <v>0</v>
      </c>
      <c r="S121" s="12">
        <f t="shared" si="40"/>
        <v>0</v>
      </c>
      <c r="T121" s="12">
        <f t="shared" si="41"/>
        <v>0</v>
      </c>
      <c r="V121" s="70">
        <v>1</v>
      </c>
      <c r="W121" s="70">
        <v>0</v>
      </c>
      <c r="X121" s="70">
        <v>0</v>
      </c>
    </row>
    <row r="122" spans="1:24" x14ac:dyDescent="0.25">
      <c r="A122" s="102" t="s">
        <v>127</v>
      </c>
      <c r="B122" s="102" t="s">
        <v>127</v>
      </c>
      <c r="C122" s="102" t="s">
        <v>1115</v>
      </c>
      <c r="D122" t="str">
        <f t="shared" si="35"/>
        <v>B_101034</v>
      </c>
      <c r="E122" s="8" t="str">
        <f>VLOOKUP(C122,Carriers[],3,FALSE)</f>
        <v>větrná energie</v>
      </c>
      <c r="F122" s="9">
        <f t="shared" si="52"/>
        <v>2063</v>
      </c>
      <c r="G122" s="9">
        <f t="shared" si="53"/>
        <v>0</v>
      </c>
      <c r="H122" s="9">
        <f t="shared" si="54"/>
        <v>2063</v>
      </c>
      <c r="I122" s="9"/>
      <c r="J122" s="9">
        <f t="shared" si="55"/>
        <v>0</v>
      </c>
      <c r="K122" s="12">
        <v>0</v>
      </c>
      <c r="L122" s="12">
        <v>0</v>
      </c>
      <c r="M122" s="12">
        <v>0</v>
      </c>
      <c r="N122" s="12"/>
      <c r="O122" s="12">
        <f t="shared" si="36"/>
        <v>0</v>
      </c>
      <c r="P122" s="12">
        <f t="shared" si="37"/>
        <v>0</v>
      </c>
      <c r="Q122" s="12">
        <f t="shared" si="38"/>
        <v>0</v>
      </c>
      <c r="R122" s="12">
        <f t="shared" si="39"/>
        <v>0</v>
      </c>
      <c r="S122" s="12">
        <f t="shared" si="40"/>
        <v>0</v>
      </c>
      <c r="T122" s="12">
        <f t="shared" si="41"/>
        <v>0</v>
      </c>
      <c r="V122" s="70">
        <v>1</v>
      </c>
      <c r="W122" s="70">
        <v>0</v>
      </c>
      <c r="X122" s="70">
        <v>0</v>
      </c>
    </row>
    <row r="123" spans="1:24" x14ac:dyDescent="0.25">
      <c r="A123" s="102" t="s">
        <v>127</v>
      </c>
      <c r="B123" s="102" t="s">
        <v>97</v>
      </c>
      <c r="C123" s="102" t="s">
        <v>101</v>
      </c>
      <c r="D123" t="str">
        <f t="shared" si="35"/>
        <v>B_101034</v>
      </c>
      <c r="E123" s="8" t="str">
        <f>VLOOKUP(C123,Carriers[],3,FALSE)</f>
        <v>tepelná sluneční energie</v>
      </c>
      <c r="F123" s="9">
        <f t="shared" si="52"/>
        <v>0</v>
      </c>
      <c r="G123" s="9">
        <f t="shared" si="53"/>
        <v>0</v>
      </c>
      <c r="H123" s="9">
        <f t="shared" si="54"/>
        <v>0</v>
      </c>
      <c r="I123" s="9"/>
      <c r="J123" s="9">
        <f t="shared" si="55"/>
        <v>0</v>
      </c>
      <c r="K123" s="12">
        <v>0</v>
      </c>
      <c r="L123" s="12">
        <v>0</v>
      </c>
      <c r="M123" s="12">
        <v>0</v>
      </c>
      <c r="N123" s="12"/>
      <c r="O123" s="12">
        <f t="shared" si="36"/>
        <v>0</v>
      </c>
      <c r="P123" s="12">
        <f t="shared" si="37"/>
        <v>0</v>
      </c>
      <c r="Q123" s="12">
        <f t="shared" si="38"/>
        <v>0</v>
      </c>
      <c r="R123" s="12">
        <f t="shared" si="39"/>
        <v>0</v>
      </c>
      <c r="S123" s="12">
        <f t="shared" si="40"/>
        <v>0</v>
      </c>
      <c r="T123" s="12">
        <f t="shared" si="41"/>
        <v>0</v>
      </c>
      <c r="V123" s="70">
        <v>1</v>
      </c>
      <c r="W123" s="70">
        <v>0</v>
      </c>
      <c r="X123" s="70">
        <v>0</v>
      </c>
    </row>
    <row r="124" spans="1:24" x14ac:dyDescent="0.25">
      <c r="A124" s="102" t="s">
        <v>47</v>
      </c>
      <c r="B124" s="102" t="s">
        <v>47</v>
      </c>
      <c r="C124" s="102" t="s">
        <v>47</v>
      </c>
      <c r="D124" t="str">
        <f t="shared" si="35"/>
        <v>B_101034</v>
      </c>
      <c r="E124" s="8" t="str">
        <f>VLOOKUP(C124,Carriers[],3,FALSE)</f>
        <v>antracit</v>
      </c>
      <c r="F124" s="9">
        <f t="shared" si="52"/>
        <v>0</v>
      </c>
      <c r="G124" s="9">
        <f t="shared" si="53"/>
        <v>0</v>
      </c>
      <c r="H124" s="9">
        <f t="shared" si="54"/>
        <v>0</v>
      </c>
      <c r="I124" s="9"/>
      <c r="J124" s="9">
        <f t="shared" si="55"/>
        <v>0</v>
      </c>
      <c r="K124" s="12">
        <f ca="1">NIR!B$14</f>
        <v>97.107758031255656</v>
      </c>
      <c r="L124" s="12">
        <f ca="1">NIR!C$14</f>
        <v>1</v>
      </c>
      <c r="M124" s="12">
        <f ca="1">NIR!D$14</f>
        <v>1.42317826555666</v>
      </c>
      <c r="N124" s="12"/>
      <c r="O124" s="12">
        <f t="shared" si="36"/>
        <v>0</v>
      </c>
      <c r="P124" s="12">
        <f t="shared" si="37"/>
        <v>0</v>
      </c>
      <c r="Q124" s="12">
        <f t="shared" si="38"/>
        <v>0</v>
      </c>
      <c r="R124" s="12">
        <f t="shared" si="39"/>
        <v>0</v>
      </c>
      <c r="S124" s="12">
        <f t="shared" si="40"/>
        <v>0</v>
      </c>
      <c r="T124" s="12">
        <f t="shared" si="41"/>
        <v>0</v>
      </c>
      <c r="V124" s="70">
        <v>1</v>
      </c>
      <c r="W124" s="70">
        <v>1</v>
      </c>
      <c r="X124" s="70">
        <v>1</v>
      </c>
    </row>
    <row r="125" spans="1:24" x14ac:dyDescent="0.25">
      <c r="A125" s="102" t="s">
        <v>49</v>
      </c>
      <c r="B125" s="102" t="s">
        <v>49</v>
      </c>
      <c r="C125" s="102" t="s">
        <v>49</v>
      </c>
      <c r="D125" t="str">
        <f t="shared" si="35"/>
        <v>B_101034</v>
      </c>
      <c r="E125" s="8" t="str">
        <f>VLOOKUP(C125,Carriers[],3,FALSE)</f>
        <v>koksovatelné uhlí</v>
      </c>
      <c r="F125" s="9">
        <f t="shared" si="52"/>
        <v>0</v>
      </c>
      <c r="G125" s="9">
        <f t="shared" si="53"/>
        <v>0</v>
      </c>
      <c r="H125" s="9">
        <f t="shared" si="54"/>
        <v>0</v>
      </c>
      <c r="I125" s="9"/>
      <c r="J125" s="9">
        <f t="shared" si="55"/>
        <v>0</v>
      </c>
      <c r="K125" s="12">
        <f ca="1">NIR!B$14</f>
        <v>97.107758031255656</v>
      </c>
      <c r="L125" s="12">
        <f ca="1">NIR!C$14</f>
        <v>1</v>
      </c>
      <c r="M125" s="12">
        <f ca="1">NIR!D$14</f>
        <v>1.42317826555666</v>
      </c>
      <c r="N125" s="12"/>
      <c r="O125" s="12">
        <f t="shared" si="36"/>
        <v>0</v>
      </c>
      <c r="P125" s="12">
        <f t="shared" si="37"/>
        <v>0</v>
      </c>
      <c r="Q125" s="12">
        <f t="shared" si="38"/>
        <v>0</v>
      </c>
      <c r="R125" s="12">
        <f t="shared" si="39"/>
        <v>0</v>
      </c>
      <c r="S125" s="12">
        <f t="shared" si="40"/>
        <v>0</v>
      </c>
      <c r="T125" s="12">
        <f t="shared" si="41"/>
        <v>0</v>
      </c>
      <c r="V125" s="70">
        <v>1</v>
      </c>
      <c r="W125" s="70">
        <v>1</v>
      </c>
      <c r="X125" s="70">
        <v>1</v>
      </c>
    </row>
    <row r="126" spans="1:24" x14ac:dyDescent="0.25">
      <c r="A126" s="102" t="s">
        <v>51</v>
      </c>
      <c r="B126" s="102" t="s">
        <v>51</v>
      </c>
      <c r="C126" s="102" t="s">
        <v>51</v>
      </c>
      <c r="D126" t="str">
        <f t="shared" si="35"/>
        <v>B_101034</v>
      </c>
      <c r="E126" s="8" t="str">
        <f>VLOOKUP(C126,Carriers[],3,FALSE)</f>
        <v>ostatní černé uhlí</v>
      </c>
      <c r="F126" s="9">
        <f t="shared" si="52"/>
        <v>20351</v>
      </c>
      <c r="G126" s="9">
        <f t="shared" si="53"/>
        <v>19155</v>
      </c>
      <c r="H126" s="9">
        <f t="shared" si="54"/>
        <v>56057.818181818177</v>
      </c>
      <c r="I126" s="9"/>
      <c r="J126" s="9">
        <f t="shared" si="55"/>
        <v>21768.181818181816</v>
      </c>
      <c r="K126" s="12">
        <f ca="1">NIR!B$14</f>
        <v>97.107758031255656</v>
      </c>
      <c r="L126" s="12">
        <f ca="1">NIR!C$14</f>
        <v>1</v>
      </c>
      <c r="M126" s="12">
        <f ca="1">NIR!D$14</f>
        <v>1.42317826555666</v>
      </c>
      <c r="N126" s="12"/>
      <c r="O126" s="12">
        <f t="shared" ca="1" si="36"/>
        <v>267.48803713626472</v>
      </c>
      <c r="P126" s="12">
        <f t="shared" ca="1" si="37"/>
        <v>2.7545485814858326</v>
      </c>
      <c r="Q126" s="12">
        <f t="shared" ca="1" si="38"/>
        <v>3.9202136725905654</v>
      </c>
      <c r="R126" s="12">
        <f t="shared" ca="1" si="39"/>
        <v>110.35548591910093</v>
      </c>
      <c r="S126" s="12">
        <f t="shared" ca="1" si="40"/>
        <v>1.136422961011841</v>
      </c>
      <c r="T126" s="12">
        <f t="shared" ca="1" si="41"/>
        <v>1.6173324585915958</v>
      </c>
      <c r="V126" s="70">
        <v>1</v>
      </c>
      <c r="W126" s="70">
        <v>1</v>
      </c>
      <c r="X126" s="70">
        <v>1</v>
      </c>
    </row>
    <row r="127" spans="1:24" x14ac:dyDescent="0.25">
      <c r="A127" s="102" t="s">
        <v>53</v>
      </c>
      <c r="B127" s="102" t="s">
        <v>53</v>
      </c>
      <c r="C127" s="102" t="s">
        <v>53</v>
      </c>
      <c r="D127" t="str">
        <f t="shared" si="35"/>
        <v>B_101034</v>
      </c>
      <c r="E127" s="8" t="str">
        <f>VLOOKUP(C127,Carriers[],3,FALSE)</f>
        <v>černé uhlí s nižším obsahem živice</v>
      </c>
      <c r="F127" s="9">
        <f t="shared" si="52"/>
        <v>0</v>
      </c>
      <c r="G127" s="9">
        <f t="shared" si="53"/>
        <v>0</v>
      </c>
      <c r="H127" s="9">
        <f t="shared" si="54"/>
        <v>0</v>
      </c>
      <c r="I127" s="9"/>
      <c r="J127" s="9">
        <f t="shared" si="55"/>
        <v>0</v>
      </c>
      <c r="K127" s="12">
        <f ca="1">NIR!B$14</f>
        <v>97.107758031255656</v>
      </c>
      <c r="L127" s="12">
        <f ca="1">NIR!C$14</f>
        <v>1</v>
      </c>
      <c r="M127" s="12">
        <f ca="1">NIR!D$14</f>
        <v>1.42317826555666</v>
      </c>
      <c r="N127" s="12"/>
      <c r="O127" s="12">
        <f t="shared" si="36"/>
        <v>0</v>
      </c>
      <c r="P127" s="12">
        <f t="shared" si="37"/>
        <v>0</v>
      </c>
      <c r="Q127" s="12">
        <f t="shared" si="38"/>
        <v>0</v>
      </c>
      <c r="R127" s="12">
        <f t="shared" si="39"/>
        <v>0</v>
      </c>
      <c r="S127" s="12">
        <f t="shared" si="40"/>
        <v>0</v>
      </c>
      <c r="T127" s="12">
        <f t="shared" si="41"/>
        <v>0</v>
      </c>
      <c r="V127" s="70">
        <v>1</v>
      </c>
      <c r="W127" s="70">
        <v>1</v>
      </c>
      <c r="X127" s="70">
        <v>1</v>
      </c>
    </row>
    <row r="128" spans="1:24" x14ac:dyDescent="0.25">
      <c r="A128" s="102" t="s">
        <v>63</v>
      </c>
      <c r="B128" s="102" t="s">
        <v>63</v>
      </c>
      <c r="C128" s="102" t="s">
        <v>63</v>
      </c>
      <c r="D128" t="str">
        <f t="shared" si="35"/>
        <v>B_101034</v>
      </c>
      <c r="E128" s="8" t="str">
        <f>VLOOKUP(C128,Carriers[],3,FALSE)</f>
        <v>hnědé uhlí a lignit</v>
      </c>
      <c r="F128" s="9">
        <f t="shared" si="52"/>
        <v>127706</v>
      </c>
      <c r="G128" s="9">
        <f t="shared" si="53"/>
        <v>50980</v>
      </c>
      <c r="H128" s="9">
        <f t="shared" si="54"/>
        <v>340142.5294117647</v>
      </c>
      <c r="I128" s="9"/>
      <c r="J128" s="9">
        <f t="shared" si="55"/>
        <v>59666.470588235301</v>
      </c>
      <c r="K128" s="12">
        <f ca="1">NIR!B$14</f>
        <v>97.107758031255656</v>
      </c>
      <c r="L128" s="12">
        <f ca="1">NIR!C$14</f>
        <v>1</v>
      </c>
      <c r="M128" s="12">
        <f ca="1">NIR!D$14</f>
        <v>1.42317826555666</v>
      </c>
      <c r="N128" s="12"/>
      <c r="O128" s="12">
        <f t="shared" ca="1" si="36"/>
        <v>258.64468734638081</v>
      </c>
      <c r="P128" s="12">
        <f t="shared" ca="1" si="37"/>
        <v>2.6634811943977943</v>
      </c>
      <c r="Q128" s="12">
        <f t="shared" ca="1" si="38"/>
        <v>3.7906085465858337</v>
      </c>
      <c r="R128" s="12">
        <f t="shared" ca="1" si="39"/>
        <v>113.65392680387183</v>
      </c>
      <c r="S128" s="12">
        <f t="shared" ca="1" si="40"/>
        <v>1.1703897722290173</v>
      </c>
      <c r="T128" s="12">
        <f t="shared" ca="1" si="41"/>
        <v>1.6656732860661472</v>
      </c>
      <c r="V128" s="70">
        <v>1</v>
      </c>
      <c r="W128" s="70">
        <v>1</v>
      </c>
      <c r="X128" s="70">
        <v>1</v>
      </c>
    </row>
    <row r="129" spans="1:24" x14ac:dyDescent="0.25">
      <c r="A129" s="102" t="s">
        <v>67</v>
      </c>
      <c r="B129" s="102" t="s">
        <v>67</v>
      </c>
      <c r="C129" s="102" t="s">
        <v>67</v>
      </c>
      <c r="D129" t="str">
        <f t="shared" si="35"/>
        <v>B_101034</v>
      </c>
      <c r="E129" s="8" t="str">
        <f>VLOOKUP(C129,Carriers[],3,FALSE)</f>
        <v>rašelina</v>
      </c>
      <c r="F129" s="9">
        <f t="shared" si="52"/>
        <v>0</v>
      </c>
      <c r="G129" s="9">
        <f t="shared" si="53"/>
        <v>0</v>
      </c>
      <c r="H129" s="9">
        <f t="shared" si="54"/>
        <v>0</v>
      </c>
      <c r="I129" s="9"/>
      <c r="J129" s="9">
        <f t="shared" si="55"/>
        <v>0</v>
      </c>
      <c r="K129" s="12">
        <f ca="1">NIR!B$14</f>
        <v>97.107758031255656</v>
      </c>
      <c r="L129" s="12">
        <f ca="1">NIR!C$14</f>
        <v>1</v>
      </c>
      <c r="M129" s="12">
        <f ca="1">NIR!D$14</f>
        <v>1.42317826555666</v>
      </c>
      <c r="N129" s="12"/>
      <c r="O129" s="12">
        <f t="shared" si="36"/>
        <v>0</v>
      </c>
      <c r="P129" s="12">
        <f t="shared" si="37"/>
        <v>0</v>
      </c>
      <c r="Q129" s="12">
        <f t="shared" si="38"/>
        <v>0</v>
      </c>
      <c r="R129" s="12">
        <f t="shared" si="39"/>
        <v>0</v>
      </c>
      <c r="S129" s="12">
        <f t="shared" si="40"/>
        <v>0</v>
      </c>
      <c r="T129" s="12">
        <f t="shared" si="41"/>
        <v>0</v>
      </c>
      <c r="V129" s="70">
        <v>1</v>
      </c>
      <c r="W129" s="70">
        <v>1</v>
      </c>
      <c r="X129" s="70">
        <v>1</v>
      </c>
    </row>
    <row r="130" spans="1:24" x14ac:dyDescent="0.25">
      <c r="A130" s="102" t="s">
        <v>45</v>
      </c>
      <c r="B130" s="102" t="s">
        <v>45</v>
      </c>
      <c r="C130" s="102" t="s">
        <v>45</v>
      </c>
      <c r="D130" t="str">
        <f t="shared" si="35"/>
        <v>B_101034</v>
      </c>
      <c r="E130" s="8" t="str">
        <f>VLOOKUP(C130,Carriers[],3,FALSE)</f>
        <v>černouhelné brikety</v>
      </c>
      <c r="F130" s="9">
        <f t="shared" si="52"/>
        <v>0</v>
      </c>
      <c r="G130" s="9">
        <f t="shared" si="53"/>
        <v>0</v>
      </c>
      <c r="H130" s="9">
        <f t="shared" si="54"/>
        <v>0</v>
      </c>
      <c r="I130" s="9"/>
      <c r="J130" s="9">
        <f t="shared" si="55"/>
        <v>0</v>
      </c>
      <c r="K130" s="12">
        <f ca="1">NIR!B$14</f>
        <v>97.107758031255656</v>
      </c>
      <c r="L130" s="12">
        <f ca="1">NIR!C$14</f>
        <v>1</v>
      </c>
      <c r="M130" s="12">
        <f ca="1">NIR!D$14</f>
        <v>1.42317826555666</v>
      </c>
      <c r="N130" s="12"/>
      <c r="O130" s="12">
        <f t="shared" si="36"/>
        <v>0</v>
      </c>
      <c r="P130" s="12">
        <f t="shared" si="37"/>
        <v>0</v>
      </c>
      <c r="Q130" s="12">
        <f t="shared" si="38"/>
        <v>0</v>
      </c>
      <c r="R130" s="12">
        <f t="shared" si="39"/>
        <v>0</v>
      </c>
      <c r="S130" s="12">
        <f t="shared" si="40"/>
        <v>0</v>
      </c>
      <c r="T130" s="12">
        <f t="shared" si="41"/>
        <v>0</v>
      </c>
      <c r="V130" s="70">
        <v>1</v>
      </c>
      <c r="W130" s="70">
        <v>1</v>
      </c>
      <c r="X130" s="70">
        <v>1</v>
      </c>
    </row>
    <row r="131" spans="1:24" x14ac:dyDescent="0.25">
      <c r="A131" s="102" t="s">
        <v>55</v>
      </c>
      <c r="B131" s="102" t="s">
        <v>55</v>
      </c>
      <c r="C131" s="102" t="s">
        <v>55</v>
      </c>
      <c r="D131" t="str">
        <f t="shared" si="35"/>
        <v>B_101034</v>
      </c>
      <c r="E131" s="8" t="str">
        <f>VLOOKUP(C131,Carriers[],3,FALSE)</f>
        <v>metalurgický koks</v>
      </c>
      <c r="F131" s="9">
        <f t="shared" si="52"/>
        <v>0</v>
      </c>
      <c r="G131" s="9">
        <f t="shared" si="53"/>
        <v>2</v>
      </c>
      <c r="H131" s="9">
        <f t="shared" si="54"/>
        <v>0</v>
      </c>
      <c r="I131" s="9"/>
      <c r="J131" s="9">
        <f t="shared" si="55"/>
        <v>0</v>
      </c>
      <c r="K131" s="12">
        <f ca="1">NIR!B$14</f>
        <v>97.107758031255656</v>
      </c>
      <c r="L131" s="12">
        <f ca="1">NIR!C$14</f>
        <v>1</v>
      </c>
      <c r="M131" s="12">
        <f ca="1">NIR!D$14</f>
        <v>1.42317826555666</v>
      </c>
      <c r="N131" s="12"/>
      <c r="O131" s="12">
        <f t="shared" si="36"/>
        <v>0</v>
      </c>
      <c r="P131" s="12">
        <f t="shared" si="37"/>
        <v>0</v>
      </c>
      <c r="Q131" s="12">
        <f t="shared" si="38"/>
        <v>0</v>
      </c>
      <c r="R131" s="12">
        <f t="shared" ca="1" si="39"/>
        <v>0</v>
      </c>
      <c r="S131" s="12">
        <f t="shared" ca="1" si="40"/>
        <v>0</v>
      </c>
      <c r="T131" s="12">
        <f t="shared" ca="1" si="41"/>
        <v>0</v>
      </c>
      <c r="V131" s="70">
        <v>1</v>
      </c>
      <c r="W131" s="70">
        <v>1</v>
      </c>
      <c r="X131" s="70">
        <v>1</v>
      </c>
    </row>
    <row r="132" spans="1:24" x14ac:dyDescent="0.25">
      <c r="A132" s="102" t="s">
        <v>57</v>
      </c>
      <c r="B132" s="102" t="s">
        <v>57</v>
      </c>
      <c r="C132" s="102" t="s">
        <v>57</v>
      </c>
      <c r="D132" t="str">
        <f t="shared" si="35"/>
        <v>B_101034</v>
      </c>
      <c r="E132" s="8" t="str">
        <f>VLOOKUP(C132,Carriers[],3,FALSE)</f>
        <v>plynový koks</v>
      </c>
      <c r="F132" s="9">
        <f t="shared" si="52"/>
        <v>0</v>
      </c>
      <c r="G132" s="9">
        <f t="shared" si="53"/>
        <v>0</v>
      </c>
      <c r="H132" s="9">
        <f t="shared" si="54"/>
        <v>0</v>
      </c>
      <c r="I132" s="9"/>
      <c r="J132" s="9">
        <f t="shared" si="55"/>
        <v>0</v>
      </c>
      <c r="K132" s="12">
        <f ca="1">NIR!B$14</f>
        <v>97.107758031255656</v>
      </c>
      <c r="L132" s="12">
        <f ca="1">NIR!C$14</f>
        <v>1</v>
      </c>
      <c r="M132" s="12">
        <f ca="1">NIR!D$14</f>
        <v>1.42317826555666</v>
      </c>
      <c r="N132" s="12"/>
      <c r="O132" s="12">
        <f t="shared" si="36"/>
        <v>0</v>
      </c>
      <c r="P132" s="12">
        <f t="shared" si="37"/>
        <v>0</v>
      </c>
      <c r="Q132" s="12">
        <f t="shared" si="38"/>
        <v>0</v>
      </c>
      <c r="R132" s="12">
        <f t="shared" si="39"/>
        <v>0</v>
      </c>
      <c r="S132" s="12">
        <f t="shared" si="40"/>
        <v>0</v>
      </c>
      <c r="T132" s="12">
        <f t="shared" si="41"/>
        <v>0</v>
      </c>
      <c r="V132" s="70">
        <v>1</v>
      </c>
      <c r="W132" s="70">
        <v>1</v>
      </c>
      <c r="X132" s="70">
        <v>1</v>
      </c>
    </row>
    <row r="133" spans="1:24" x14ac:dyDescent="0.25">
      <c r="A133" s="102" t="s">
        <v>59</v>
      </c>
      <c r="B133" s="102" t="s">
        <v>59</v>
      </c>
      <c r="C133" s="102" t="s">
        <v>59</v>
      </c>
      <c r="D133" t="str">
        <f t="shared" si="35"/>
        <v>B_101034</v>
      </c>
      <c r="E133" s="8" t="str">
        <f>VLOOKUP(C133,Carriers[],3,FALSE)</f>
        <v>uhelný dehet</v>
      </c>
      <c r="F133" s="9">
        <f t="shared" si="52"/>
        <v>50</v>
      </c>
      <c r="G133" s="9">
        <f t="shared" si="53"/>
        <v>100</v>
      </c>
      <c r="H133" s="9">
        <f t="shared" si="54"/>
        <v>92.705882352941174</v>
      </c>
      <c r="I133" s="9"/>
      <c r="J133" s="9">
        <f t="shared" si="55"/>
        <v>133.29411764705884</v>
      </c>
      <c r="K133" s="12">
        <f ca="1">NIR!B$14</f>
        <v>97.107758031255656</v>
      </c>
      <c r="L133" s="12">
        <f ca="1">NIR!C$14</f>
        <v>1</v>
      </c>
      <c r="M133" s="12">
        <f ca="1">NIR!D$14</f>
        <v>1.42317826555666</v>
      </c>
      <c r="N133" s="12"/>
      <c r="O133" s="12">
        <f t="shared" ca="1" si="36"/>
        <v>180.0492078320693</v>
      </c>
      <c r="P133" s="12">
        <f t="shared" ca="1" si="37"/>
        <v>1.8541176470588234</v>
      </c>
      <c r="Q133" s="12">
        <f t="shared" ca="1" si="38"/>
        <v>2.6387399370791718</v>
      </c>
      <c r="R133" s="12">
        <f t="shared" ca="1" si="39"/>
        <v>129.43892923460314</v>
      </c>
      <c r="S133" s="12">
        <f t="shared" ca="1" si="40"/>
        <v>1.3329411764705883</v>
      </c>
      <c r="T133" s="12">
        <f t="shared" ca="1" si="41"/>
        <v>1.897012911618466</v>
      </c>
      <c r="V133" s="70">
        <v>1</v>
      </c>
      <c r="W133" s="70">
        <v>1</v>
      </c>
      <c r="X133" s="70">
        <v>1</v>
      </c>
    </row>
    <row r="134" spans="1:24" x14ac:dyDescent="0.25">
      <c r="A134" s="102" t="s">
        <v>65</v>
      </c>
      <c r="B134" s="102" t="s">
        <v>65</v>
      </c>
      <c r="C134" s="102" t="s">
        <v>65</v>
      </c>
      <c r="D134" t="str">
        <f t="shared" si="35"/>
        <v>B_101034</v>
      </c>
      <c r="E134" s="8" t="str">
        <f>VLOOKUP(C134,Carriers[],3,FALSE)</f>
        <v>hnědouhelné brikety</v>
      </c>
      <c r="F134" s="9">
        <f t="shared" si="52"/>
        <v>0</v>
      </c>
      <c r="G134" s="9">
        <f t="shared" si="53"/>
        <v>1</v>
      </c>
      <c r="H134" s="9">
        <f t="shared" si="54"/>
        <v>0</v>
      </c>
      <c r="I134" s="9"/>
      <c r="J134" s="9">
        <f t="shared" si="55"/>
        <v>0</v>
      </c>
      <c r="K134" s="12">
        <f ca="1">NIR!B$14</f>
        <v>97.107758031255656</v>
      </c>
      <c r="L134" s="12">
        <f ca="1">NIR!C$14</f>
        <v>1</v>
      </c>
      <c r="M134" s="12">
        <f ca="1">NIR!D$14</f>
        <v>1.42317826555666</v>
      </c>
      <c r="N134" s="12"/>
      <c r="O134" s="12">
        <f t="shared" si="36"/>
        <v>0</v>
      </c>
      <c r="P134" s="12">
        <f t="shared" si="37"/>
        <v>0</v>
      </c>
      <c r="Q134" s="12">
        <f t="shared" si="38"/>
        <v>0</v>
      </c>
      <c r="R134" s="12">
        <f t="shared" ca="1" si="39"/>
        <v>0</v>
      </c>
      <c r="S134" s="12">
        <f t="shared" ca="1" si="40"/>
        <v>0</v>
      </c>
      <c r="T134" s="12">
        <f t="shared" ca="1" si="41"/>
        <v>0</v>
      </c>
      <c r="V134" s="70">
        <v>1</v>
      </c>
      <c r="W134" s="70">
        <v>1</v>
      </c>
      <c r="X134" s="70">
        <v>1</v>
      </c>
    </row>
    <row r="135" spans="1:24" x14ac:dyDescent="0.25">
      <c r="A135" s="102" t="s">
        <v>93</v>
      </c>
      <c r="B135" s="102" t="s">
        <v>93</v>
      </c>
      <c r="C135" s="102" t="s">
        <v>93</v>
      </c>
      <c r="D135" t="str">
        <f t="shared" si="35"/>
        <v>B_101034</v>
      </c>
      <c r="E135" s="8" t="str">
        <f>VLOOKUP(C135,Carriers[],3,FALSE)</f>
        <v>svítiplyn</v>
      </c>
      <c r="F135" s="9">
        <f t="shared" si="52"/>
        <v>7189</v>
      </c>
      <c r="G135" s="9">
        <f t="shared" si="53"/>
        <v>2</v>
      </c>
      <c r="H135" s="9">
        <f t="shared" si="54"/>
        <v>14824.894736842105</v>
      </c>
      <c r="I135" s="9"/>
      <c r="J135" s="9">
        <f t="shared" si="55"/>
        <v>2.1052631578947367</v>
      </c>
      <c r="K135" s="12">
        <f ca="1">NIR!B$15</f>
        <v>55.42024356714726</v>
      </c>
      <c r="L135" s="12">
        <f ca="1">NIR!C$15</f>
        <v>0.99999999999988998</v>
      </c>
      <c r="M135" s="12">
        <f ca="1">NIR!D$15</f>
        <v>9.9999999999780001E-2</v>
      </c>
      <c r="N135" s="12"/>
      <c r="O135" s="12">
        <f t="shared" ca="1" si="36"/>
        <v>114.28561373947821</v>
      </c>
      <c r="P135" s="12">
        <f t="shared" ca="1" si="37"/>
        <v>2.0621636857477359</v>
      </c>
      <c r="Q135" s="12">
        <f t="shared" ca="1" si="38"/>
        <v>0.20621636857434261</v>
      </c>
      <c r="R135" s="12">
        <f t="shared" ca="1" si="39"/>
        <v>58.337098491733954</v>
      </c>
      <c r="S135" s="12">
        <f t="shared" ca="1" si="40"/>
        <v>1.0526315789472525</v>
      </c>
      <c r="T135" s="12">
        <f t="shared" ca="1" si="41"/>
        <v>0.10526315789450526</v>
      </c>
      <c r="V135" s="70">
        <v>1</v>
      </c>
      <c r="W135" s="70">
        <v>1</v>
      </c>
      <c r="X135" s="70">
        <v>1</v>
      </c>
    </row>
    <row r="136" spans="1:24" x14ac:dyDescent="0.25">
      <c r="A136" s="102" t="s">
        <v>89</v>
      </c>
      <c r="B136" s="102" t="s">
        <v>89</v>
      </c>
      <c r="C136" s="102" t="s">
        <v>89</v>
      </c>
      <c r="D136" t="str">
        <f t="shared" si="35"/>
        <v>B_101034</v>
      </c>
      <c r="E136" s="8" t="str">
        <f>VLOOKUP(C136,Carriers[],3,FALSE)</f>
        <v>koksárenský plyn</v>
      </c>
      <c r="F136" s="9">
        <f t="shared" si="52"/>
        <v>774</v>
      </c>
      <c r="G136" s="9">
        <f t="shared" si="53"/>
        <v>2382</v>
      </c>
      <c r="H136" s="9">
        <f t="shared" si="54"/>
        <v>2160.8695652173915</v>
      </c>
      <c r="I136" s="9"/>
      <c r="J136" s="9">
        <f t="shared" si="55"/>
        <v>2589.1304347826085</v>
      </c>
      <c r="K136" s="12">
        <f ca="1">NIR!B$15</f>
        <v>55.42024356714726</v>
      </c>
      <c r="L136" s="12">
        <f ca="1">NIR!C$15</f>
        <v>0.99999999999988998</v>
      </c>
      <c r="M136" s="12">
        <f ca="1">NIR!D$15</f>
        <v>9.9999999999780001E-2</v>
      </c>
      <c r="N136" s="12"/>
      <c r="O136" s="12">
        <f t="shared" ca="1" si="36"/>
        <v>154.72340777930677</v>
      </c>
      <c r="P136" s="12">
        <f t="shared" ca="1" si="37"/>
        <v>2.7918211436914131</v>
      </c>
      <c r="Q136" s="12">
        <f t="shared" ca="1" si="38"/>
        <v>0.27918211436855783</v>
      </c>
      <c r="R136" s="12">
        <f t="shared" ca="1" si="39"/>
        <v>60.2393951816818</v>
      </c>
      <c r="S136" s="12">
        <f t="shared" ca="1" si="40"/>
        <v>1.0869565217390109</v>
      </c>
      <c r="T136" s="12">
        <f t="shared" ca="1" si="41"/>
        <v>0.10869565217367391</v>
      </c>
      <c r="V136" s="70">
        <v>1</v>
      </c>
      <c r="W136" s="70">
        <v>1</v>
      </c>
      <c r="X136" s="70">
        <v>1</v>
      </c>
    </row>
    <row r="137" spans="1:24" x14ac:dyDescent="0.25">
      <c r="A137" s="102" t="s">
        <v>91</v>
      </c>
      <c r="B137" s="102" t="s">
        <v>91</v>
      </c>
      <c r="C137" s="102" t="s">
        <v>91</v>
      </c>
      <c r="D137" t="str">
        <f t="shared" si="35"/>
        <v>B_101034</v>
      </c>
      <c r="E137" s="8" t="str">
        <f>VLOOKUP(C137,Carriers[],3,FALSE)</f>
        <v>vysokopecní plyn</v>
      </c>
      <c r="F137" s="9">
        <f t="shared" si="52"/>
        <v>1451</v>
      </c>
      <c r="G137" s="9">
        <f t="shared" si="53"/>
        <v>2986</v>
      </c>
      <c r="H137" s="9">
        <f t="shared" si="54"/>
        <v>4522.2222222222226</v>
      </c>
      <c r="I137" s="9"/>
      <c r="J137" s="9">
        <f t="shared" si="55"/>
        <v>3317.7777777777778</v>
      </c>
      <c r="K137" s="12">
        <f ca="1">NIR!B$15</f>
        <v>55.42024356714726</v>
      </c>
      <c r="L137" s="12">
        <f ca="1">NIR!C$15</f>
        <v>0.99999999999988998</v>
      </c>
      <c r="M137" s="12">
        <f ca="1">NIR!D$15</f>
        <v>9.9999999999780001E-2</v>
      </c>
      <c r="N137" s="12"/>
      <c r="O137" s="12">
        <f t="shared" ca="1" si="36"/>
        <v>172.72409167492867</v>
      </c>
      <c r="P137" s="12">
        <f t="shared" ca="1" si="37"/>
        <v>3.1166245501183494</v>
      </c>
      <c r="Q137" s="12">
        <f t="shared" ca="1" si="38"/>
        <v>0.31166245501118356</v>
      </c>
      <c r="R137" s="12">
        <f t="shared" ca="1" si="39"/>
        <v>61.578048407941402</v>
      </c>
      <c r="S137" s="12">
        <f t="shared" ca="1" si="40"/>
        <v>1.1111111111109888</v>
      </c>
      <c r="T137" s="12">
        <f t="shared" ca="1" si="41"/>
        <v>0.11111111111086668</v>
      </c>
      <c r="V137" s="70">
        <v>1</v>
      </c>
      <c r="W137" s="70">
        <v>1</v>
      </c>
      <c r="X137" s="70">
        <v>1</v>
      </c>
    </row>
    <row r="138" spans="1:24" x14ac:dyDescent="0.25">
      <c r="A138" s="102" t="s">
        <v>95</v>
      </c>
      <c r="B138" s="102" t="s">
        <v>95</v>
      </c>
      <c r="C138" s="102" t="s">
        <v>95</v>
      </c>
      <c r="D138" t="str">
        <f t="shared" si="35"/>
        <v>B_101034</v>
      </c>
      <c r="E138" s="8" t="str">
        <f>VLOOKUP(C138,Carriers[],3,FALSE)</f>
        <v>ostatní zachycené plyny</v>
      </c>
      <c r="F138" s="9">
        <f t="shared" si="52"/>
        <v>292</v>
      </c>
      <c r="G138" s="9">
        <f t="shared" si="53"/>
        <v>341</v>
      </c>
      <c r="H138" s="9">
        <f t="shared" si="54"/>
        <v>729.11111111111109</v>
      </c>
      <c r="I138" s="9"/>
      <c r="J138" s="9">
        <f t="shared" si="55"/>
        <v>378.88888888888891</v>
      </c>
      <c r="K138" s="12">
        <f ca="1">NIR!B$15</f>
        <v>55.42024356714726</v>
      </c>
      <c r="L138" s="12">
        <f ca="1">NIR!C$15</f>
        <v>0.99999999999988998</v>
      </c>
      <c r="M138" s="12">
        <f ca="1">NIR!D$15</f>
        <v>9.9999999999780001E-2</v>
      </c>
      <c r="N138" s="12"/>
      <c r="O138" s="12">
        <f t="shared" ca="1" si="36"/>
        <v>138.3819019359286</v>
      </c>
      <c r="P138" s="12">
        <f t="shared" ca="1" si="37"/>
        <v>2.4969558599692836</v>
      </c>
      <c r="Q138" s="12">
        <f t="shared" ca="1" si="38"/>
        <v>0.24969558599640651</v>
      </c>
      <c r="R138" s="12">
        <f t="shared" ca="1" si="39"/>
        <v>61.578048407941402</v>
      </c>
      <c r="S138" s="12">
        <f t="shared" ca="1" si="40"/>
        <v>1.111111111110989</v>
      </c>
      <c r="T138" s="12">
        <f t="shared" ca="1" si="41"/>
        <v>0.11111111111086669</v>
      </c>
      <c r="V138" s="70">
        <v>1</v>
      </c>
      <c r="W138" s="70">
        <v>1</v>
      </c>
      <c r="X138" s="70">
        <v>1</v>
      </c>
    </row>
    <row r="139" spans="1:24" x14ac:dyDescent="0.25">
      <c r="A139" s="102" t="s">
        <v>71</v>
      </c>
      <c r="B139" s="102" t="s">
        <v>71</v>
      </c>
      <c r="C139" s="102" t="s">
        <v>71</v>
      </c>
      <c r="D139" t="str">
        <f t="shared" si="35"/>
        <v>B_101034</v>
      </c>
      <c r="E139" s="8" t="str">
        <f>VLOOKUP(C139,Carriers[],3,FALSE)</f>
        <v>živičné břidlice a živičné písky</v>
      </c>
      <c r="F139" s="9">
        <f t="shared" si="52"/>
        <v>0</v>
      </c>
      <c r="G139" s="9">
        <f t="shared" si="53"/>
        <v>0</v>
      </c>
      <c r="H139" s="9">
        <f t="shared" si="54"/>
        <v>0</v>
      </c>
      <c r="I139" s="9"/>
      <c r="J139" s="9">
        <f t="shared" si="55"/>
        <v>0</v>
      </c>
      <c r="K139" s="12">
        <f ca="1">NIR!B$14</f>
        <v>97.107758031255656</v>
      </c>
      <c r="L139" s="12">
        <f ca="1">NIR!C$14</f>
        <v>1</v>
      </c>
      <c r="M139" s="12">
        <f ca="1">NIR!D$14</f>
        <v>1.42317826555666</v>
      </c>
      <c r="N139" s="12"/>
      <c r="O139" s="12">
        <f t="shared" si="36"/>
        <v>0</v>
      </c>
      <c r="P139" s="12">
        <f t="shared" si="37"/>
        <v>0</v>
      </c>
      <c r="Q139" s="12">
        <f t="shared" si="38"/>
        <v>0</v>
      </c>
      <c r="R139" s="12">
        <f t="shared" si="39"/>
        <v>0</v>
      </c>
      <c r="S139" s="12">
        <f t="shared" si="40"/>
        <v>0</v>
      </c>
      <c r="T139" s="12">
        <f t="shared" si="41"/>
        <v>0</v>
      </c>
      <c r="V139" s="70">
        <v>1</v>
      </c>
      <c r="W139" s="70">
        <v>1</v>
      </c>
      <c r="X139" s="70">
        <v>1</v>
      </c>
    </row>
    <row r="140" spans="1:24" x14ac:dyDescent="0.25">
      <c r="A140" s="102" t="s">
        <v>69</v>
      </c>
      <c r="B140" s="102" t="s">
        <v>69</v>
      </c>
      <c r="C140" s="102" t="s">
        <v>69</v>
      </c>
      <c r="D140" t="str">
        <f t="shared" si="35"/>
        <v>B_101034</v>
      </c>
      <c r="E140" s="8" t="str">
        <f>VLOOKUP(C140,Carriers[],3,FALSE)</f>
        <v>rašelinové produkty</v>
      </c>
      <c r="F140" s="9">
        <f t="shared" si="52"/>
        <v>0</v>
      </c>
      <c r="G140" s="9">
        <f t="shared" si="53"/>
        <v>0</v>
      </c>
      <c r="H140" s="9">
        <f t="shared" si="54"/>
        <v>0</v>
      </c>
      <c r="I140" s="9"/>
      <c r="J140" s="9">
        <f t="shared" si="55"/>
        <v>0</v>
      </c>
      <c r="K140" s="12">
        <f ca="1">NIR!B$14</f>
        <v>97.107758031255656</v>
      </c>
      <c r="L140" s="12">
        <f ca="1">NIR!C$14</f>
        <v>1</v>
      </c>
      <c r="M140" s="12">
        <f ca="1">NIR!D$14</f>
        <v>1.42317826555666</v>
      </c>
      <c r="N140" s="12"/>
      <c r="O140" s="12">
        <f t="shared" si="36"/>
        <v>0</v>
      </c>
      <c r="P140" s="12">
        <f t="shared" si="37"/>
        <v>0</v>
      </c>
      <c r="Q140" s="12">
        <f t="shared" si="38"/>
        <v>0</v>
      </c>
      <c r="R140" s="12">
        <f t="shared" si="39"/>
        <v>0</v>
      </c>
      <c r="S140" s="12">
        <f t="shared" si="40"/>
        <v>0</v>
      </c>
      <c r="T140" s="12">
        <f t="shared" si="41"/>
        <v>0</v>
      </c>
      <c r="V140" s="70">
        <v>1</v>
      </c>
      <c r="W140" s="70">
        <v>1</v>
      </c>
      <c r="X140" s="70">
        <v>1</v>
      </c>
    </row>
    <row r="141" spans="1:24" x14ac:dyDescent="0.25">
      <c r="A141" s="102" t="s">
        <v>1105</v>
      </c>
      <c r="B141" s="102" t="s">
        <v>1105</v>
      </c>
      <c r="C141" s="102" t="s">
        <v>1105</v>
      </c>
      <c r="D141" t="str">
        <f t="shared" si="35"/>
        <v>B_101034</v>
      </c>
      <c r="E141" s="8" t="str">
        <f>VLOOKUP(C141,Carriers[],3,FALSE)</f>
        <v>surová ropa (bez ropných plynů)</v>
      </c>
      <c r="F141" s="9">
        <f t="shared" si="52"/>
        <v>0</v>
      </c>
      <c r="G141" s="9">
        <f t="shared" si="53"/>
        <v>0</v>
      </c>
      <c r="H141" s="9">
        <f t="shared" si="54"/>
        <v>0</v>
      </c>
      <c r="I141" s="9"/>
      <c r="J141" s="9">
        <f t="shared" si="55"/>
        <v>0</v>
      </c>
      <c r="K141" s="12">
        <f ca="1">NIR!B$13</f>
        <v>63.48083904246193</v>
      </c>
      <c r="L141" s="12">
        <f ca="1">NIR!C$13</f>
        <v>1.8845270930384601</v>
      </c>
      <c r="M141" s="12">
        <f ca="1">NIR!D$13</f>
        <v>0.32113177325961001</v>
      </c>
      <c r="N141" s="12"/>
      <c r="O141" s="12">
        <f t="shared" si="36"/>
        <v>0</v>
      </c>
      <c r="P141" s="12">
        <f t="shared" si="37"/>
        <v>0</v>
      </c>
      <c r="Q141" s="12">
        <f t="shared" si="38"/>
        <v>0</v>
      </c>
      <c r="R141" s="12">
        <f t="shared" si="39"/>
        <v>0</v>
      </c>
      <c r="S141" s="12">
        <f t="shared" si="40"/>
        <v>0</v>
      </c>
      <c r="T141" s="12">
        <f t="shared" si="41"/>
        <v>0</v>
      </c>
      <c r="V141" s="70">
        <v>1</v>
      </c>
      <c r="W141" s="70">
        <v>1</v>
      </c>
      <c r="X141" s="70">
        <v>1</v>
      </c>
    </row>
    <row r="142" spans="1:24" x14ac:dyDescent="0.25">
      <c r="A142" s="102" t="s">
        <v>1131</v>
      </c>
      <c r="B142" s="102" t="s">
        <v>1131</v>
      </c>
      <c r="C142" s="102" t="s">
        <v>1131</v>
      </c>
      <c r="D142" t="str">
        <f t="shared" si="35"/>
        <v>B_101034</v>
      </c>
      <c r="E142" s="8" t="str">
        <f>VLOOKUP(C142,Carriers[],3,FALSE)</f>
        <v>ropný plyn</v>
      </c>
      <c r="F142" s="9">
        <f t="shared" si="52"/>
        <v>0</v>
      </c>
      <c r="G142" s="9">
        <f t="shared" si="53"/>
        <v>0</v>
      </c>
      <c r="H142" s="9">
        <f t="shared" si="54"/>
        <v>0</v>
      </c>
      <c r="I142" s="9"/>
      <c r="J142" s="9">
        <f t="shared" si="55"/>
        <v>0</v>
      </c>
      <c r="K142" s="12">
        <f ca="1">NIR!B$13</f>
        <v>63.48083904246193</v>
      </c>
      <c r="L142" s="12">
        <f ca="1">NIR!C$13</f>
        <v>1.8845270930384601</v>
      </c>
      <c r="M142" s="12">
        <f ca="1">NIR!D$13</f>
        <v>0.32113177325961001</v>
      </c>
      <c r="N142" s="12"/>
      <c r="O142" s="12">
        <f t="shared" si="36"/>
        <v>0</v>
      </c>
      <c r="P142" s="12">
        <f t="shared" si="37"/>
        <v>0</v>
      </c>
      <c r="Q142" s="12">
        <f t="shared" si="38"/>
        <v>0</v>
      </c>
      <c r="R142" s="12">
        <f t="shared" si="39"/>
        <v>0</v>
      </c>
      <c r="S142" s="12">
        <f t="shared" si="40"/>
        <v>0</v>
      </c>
      <c r="T142" s="12">
        <f t="shared" si="41"/>
        <v>0</v>
      </c>
      <c r="V142" s="70">
        <v>1</v>
      </c>
      <c r="W142" s="70">
        <v>1</v>
      </c>
      <c r="X142" s="70">
        <v>1</v>
      </c>
    </row>
    <row r="143" spans="1:24" x14ac:dyDescent="0.25">
      <c r="A143" s="102" t="s">
        <v>1161</v>
      </c>
      <c r="B143" s="102" t="s">
        <v>1161</v>
      </c>
      <c r="C143" s="102" t="s">
        <v>1161</v>
      </c>
      <c r="D143" t="str">
        <f t="shared" si="35"/>
        <v>B_101034</v>
      </c>
      <c r="E143" s="8" t="str">
        <f>VLOOKUP(C143,Carriers[],3,FALSE)</f>
        <v>rafinérský plyn</v>
      </c>
      <c r="F143" s="9">
        <f t="shared" si="52"/>
        <v>112</v>
      </c>
      <c r="G143" s="9">
        <f t="shared" si="53"/>
        <v>431</v>
      </c>
      <c r="H143" s="9">
        <f t="shared" si="54"/>
        <v>211.11111111111114</v>
      </c>
      <c r="I143" s="9"/>
      <c r="J143" s="9">
        <f t="shared" si="55"/>
        <v>478.88888888888886</v>
      </c>
      <c r="K143" s="12">
        <f ca="1">NIR!B$13</f>
        <v>63.48083904246193</v>
      </c>
      <c r="L143" s="12">
        <f ca="1">NIR!C$13</f>
        <v>1.8845270930384601</v>
      </c>
      <c r="M143" s="12">
        <f ca="1">NIR!D$13</f>
        <v>0.32113177325961001</v>
      </c>
      <c r="N143" s="12"/>
      <c r="O143" s="12">
        <f t="shared" ca="1" si="36"/>
        <v>119.65634343321199</v>
      </c>
      <c r="P143" s="12">
        <f t="shared" ca="1" si="37"/>
        <v>3.5521840047351931</v>
      </c>
      <c r="Q143" s="12">
        <f t="shared" ca="1" si="38"/>
        <v>0.6053079059456935</v>
      </c>
      <c r="R143" s="12">
        <f t="shared" ca="1" si="39"/>
        <v>70.534265602735474</v>
      </c>
      <c r="S143" s="12">
        <f t="shared" ca="1" si="40"/>
        <v>2.0939189922649555</v>
      </c>
      <c r="T143" s="12">
        <f t="shared" ca="1" si="41"/>
        <v>0.35681308139956663</v>
      </c>
      <c r="V143" s="70">
        <v>1</v>
      </c>
      <c r="W143" s="70">
        <v>1</v>
      </c>
      <c r="X143" s="70">
        <v>1</v>
      </c>
    </row>
    <row r="144" spans="1:24" x14ac:dyDescent="0.25">
      <c r="A144" s="102" t="s">
        <v>77</v>
      </c>
      <c r="B144" s="102" t="s">
        <v>77</v>
      </c>
      <c r="C144" s="102" t="s">
        <v>77</v>
      </c>
      <c r="D144" t="str">
        <f t="shared" si="35"/>
        <v>B_101034</v>
      </c>
      <c r="E144" s="8" t="str">
        <f>VLOOKUP(C144,Carriers[],3,FALSE)</f>
        <v>LPG</v>
      </c>
      <c r="F144" s="9">
        <f t="shared" si="52"/>
        <v>54</v>
      </c>
      <c r="G144" s="9">
        <f t="shared" si="53"/>
        <v>218</v>
      </c>
      <c r="H144" s="9">
        <f t="shared" si="54"/>
        <v>70.333333333333343</v>
      </c>
      <c r="I144" s="9"/>
      <c r="J144" s="9">
        <f t="shared" si="55"/>
        <v>236.66666666666666</v>
      </c>
      <c r="K144" s="12">
        <f ca="1">NIR!B$13</f>
        <v>63.48083904246193</v>
      </c>
      <c r="L144" s="12">
        <f ca="1">NIR!C$13</f>
        <v>1.8845270930384601</v>
      </c>
      <c r="M144" s="12">
        <f ca="1">NIR!D$13</f>
        <v>0.32113177325961001</v>
      </c>
      <c r="N144" s="12"/>
      <c r="O144" s="12">
        <f t="shared" ca="1" si="36"/>
        <v>82.68183356765104</v>
      </c>
      <c r="P144" s="12">
        <f t="shared" ca="1" si="37"/>
        <v>2.4545383742661424</v>
      </c>
      <c r="Q144" s="12">
        <f t="shared" ca="1" si="38"/>
        <v>0.41826422319615875</v>
      </c>
      <c r="R144" s="12">
        <f t="shared" ca="1" si="39"/>
        <v>68.916507217351636</v>
      </c>
      <c r="S144" s="12">
        <f t="shared" ca="1" si="40"/>
        <v>2.0458933273047499</v>
      </c>
      <c r="T144" s="12">
        <f t="shared" ca="1" si="41"/>
        <v>0.34862929512893442</v>
      </c>
      <c r="V144" s="70">
        <v>1</v>
      </c>
      <c r="W144" s="70">
        <v>1</v>
      </c>
      <c r="X144" s="70">
        <v>1</v>
      </c>
    </row>
    <row r="145" spans="1:24" x14ac:dyDescent="0.25">
      <c r="A145" s="102" t="s">
        <v>1143</v>
      </c>
      <c r="B145" s="102" t="s">
        <v>1143</v>
      </c>
      <c r="C145" s="102" t="s">
        <v>1143</v>
      </c>
      <c r="D145" t="str">
        <f t="shared" si="35"/>
        <v>B_101034</v>
      </c>
      <c r="E145" s="8" t="str">
        <f>VLOOKUP(C145,Carriers[],3,FALSE)</f>
        <v>nafta</v>
      </c>
      <c r="F145" s="9">
        <f t="shared" si="52"/>
        <v>0</v>
      </c>
      <c r="G145" s="9">
        <f t="shared" si="53"/>
        <v>0</v>
      </c>
      <c r="H145" s="9">
        <f t="shared" si="54"/>
        <v>0</v>
      </c>
      <c r="I145" s="9"/>
      <c r="J145" s="9">
        <f t="shared" si="55"/>
        <v>0</v>
      </c>
      <c r="K145" s="12">
        <f ca="1">NIR!B$13</f>
        <v>63.48083904246193</v>
      </c>
      <c r="L145" s="12">
        <f ca="1">NIR!C$13</f>
        <v>1.8845270930384601</v>
      </c>
      <c r="M145" s="12">
        <f ca="1">NIR!D$13</f>
        <v>0.32113177325961001</v>
      </c>
      <c r="N145" s="12"/>
      <c r="O145" s="12">
        <f t="shared" si="36"/>
        <v>0</v>
      </c>
      <c r="P145" s="12">
        <f t="shared" si="37"/>
        <v>0</v>
      </c>
      <c r="Q145" s="12">
        <f t="shared" si="38"/>
        <v>0</v>
      </c>
      <c r="R145" s="12">
        <f t="shared" si="39"/>
        <v>0</v>
      </c>
      <c r="S145" s="12">
        <f t="shared" si="40"/>
        <v>0</v>
      </c>
      <c r="T145" s="12">
        <f t="shared" si="41"/>
        <v>0</v>
      </c>
      <c r="V145" s="70">
        <v>1</v>
      </c>
      <c r="W145" s="70">
        <v>1</v>
      </c>
      <c r="X145" s="70">
        <v>1</v>
      </c>
    </row>
    <row r="146" spans="1:24" x14ac:dyDescent="0.25">
      <c r="A146" s="102" t="s">
        <v>1141</v>
      </c>
      <c r="B146" s="102" t="s">
        <v>1141</v>
      </c>
      <c r="C146" s="102" t="s">
        <v>1141</v>
      </c>
      <c r="D146" t="str">
        <f t="shared" si="35"/>
        <v>B_101034</v>
      </c>
      <c r="E146" s="8" t="str">
        <f>VLOOKUP(C146,Carriers[],3,FALSE)</f>
        <v>letecký petrolej typu jet (bez biosložek)</v>
      </c>
      <c r="F146" s="9">
        <f t="shared" si="52"/>
        <v>0</v>
      </c>
      <c r="G146" s="9">
        <f t="shared" si="53"/>
        <v>0</v>
      </c>
      <c r="H146" s="9">
        <f t="shared" si="54"/>
        <v>0</v>
      </c>
      <c r="I146" s="9"/>
      <c r="J146" s="9">
        <f t="shared" si="55"/>
        <v>0</v>
      </c>
      <c r="K146" s="12">
        <f ca="1">NIR!B$13</f>
        <v>63.48083904246193</v>
      </c>
      <c r="L146" s="12">
        <f ca="1">NIR!C$13</f>
        <v>1.8845270930384601</v>
      </c>
      <c r="M146" s="12">
        <f ca="1">NIR!D$13</f>
        <v>0.32113177325961001</v>
      </c>
      <c r="N146" s="12"/>
      <c r="O146" s="12">
        <f t="shared" si="36"/>
        <v>0</v>
      </c>
      <c r="P146" s="12">
        <f t="shared" si="37"/>
        <v>0</v>
      </c>
      <c r="Q146" s="12">
        <f t="shared" si="38"/>
        <v>0</v>
      </c>
      <c r="R146" s="12">
        <f t="shared" si="39"/>
        <v>0</v>
      </c>
      <c r="S146" s="12">
        <f t="shared" si="40"/>
        <v>0</v>
      </c>
      <c r="T146" s="12">
        <f t="shared" si="41"/>
        <v>0</v>
      </c>
      <c r="V146" s="70">
        <v>1</v>
      </c>
      <c r="W146" s="70">
        <v>1</v>
      </c>
      <c r="X146" s="70">
        <v>1</v>
      </c>
    </row>
    <row r="147" spans="1:24" x14ac:dyDescent="0.25">
      <c r="A147" s="102" t="s">
        <v>1139</v>
      </c>
      <c r="B147" s="102" t="s">
        <v>1139</v>
      </c>
      <c r="C147" s="102" t="s">
        <v>1139</v>
      </c>
      <c r="D147" t="str">
        <f t="shared" si="35"/>
        <v>B_101034</v>
      </c>
      <c r="E147" s="8" t="str">
        <f>VLOOKUP(C147,Carriers[],3,FALSE)</f>
        <v>ostatní petroleje</v>
      </c>
      <c r="F147" s="9">
        <f t="shared" si="52"/>
        <v>0</v>
      </c>
      <c r="G147" s="9">
        <f t="shared" si="53"/>
        <v>0</v>
      </c>
      <c r="H147" s="9">
        <f t="shared" si="54"/>
        <v>0</v>
      </c>
      <c r="I147" s="9"/>
      <c r="J147" s="9">
        <f t="shared" si="55"/>
        <v>0</v>
      </c>
      <c r="K147" s="12">
        <f ca="1">NIR!B$13</f>
        <v>63.48083904246193</v>
      </c>
      <c r="L147" s="12">
        <f ca="1">NIR!C$13</f>
        <v>1.8845270930384601</v>
      </c>
      <c r="M147" s="12">
        <f ca="1">NIR!D$13</f>
        <v>0.32113177325961001</v>
      </c>
      <c r="N147" s="12"/>
      <c r="O147" s="12">
        <f t="shared" si="36"/>
        <v>0</v>
      </c>
      <c r="P147" s="12">
        <f t="shared" si="37"/>
        <v>0</v>
      </c>
      <c r="Q147" s="12">
        <f t="shared" si="38"/>
        <v>0</v>
      </c>
      <c r="R147" s="12">
        <f t="shared" si="39"/>
        <v>0</v>
      </c>
      <c r="S147" s="12">
        <f t="shared" si="40"/>
        <v>0</v>
      </c>
      <c r="T147" s="12">
        <f t="shared" si="41"/>
        <v>0</v>
      </c>
      <c r="V147" s="70">
        <v>1</v>
      </c>
      <c r="W147" s="70">
        <v>1</v>
      </c>
      <c r="X147" s="70">
        <v>1</v>
      </c>
    </row>
    <row r="148" spans="1:24" x14ac:dyDescent="0.25">
      <c r="A148" s="102" t="s">
        <v>79</v>
      </c>
      <c r="B148" s="102" t="s">
        <v>79</v>
      </c>
      <c r="C148" s="102" t="s">
        <v>79</v>
      </c>
      <c r="D148" t="str">
        <f t="shared" si="35"/>
        <v>B_101034</v>
      </c>
      <c r="E148" s="8" t="str">
        <f>VLOOKUP(C148,Carriers[],3,FALSE)</f>
        <v>motorová nafta (bez biosložek)</v>
      </c>
      <c r="F148" s="9">
        <f t="shared" si="52"/>
        <v>36</v>
      </c>
      <c r="G148" s="9">
        <f t="shared" si="53"/>
        <v>58</v>
      </c>
      <c r="H148" s="9">
        <f t="shared" si="54"/>
        <v>122</v>
      </c>
      <c r="I148" s="9"/>
      <c r="J148" s="9">
        <f t="shared" si="55"/>
        <v>50</v>
      </c>
      <c r="K148" s="12">
        <f ca="1">NIR!B$13</f>
        <v>63.48083904246193</v>
      </c>
      <c r="L148" s="12">
        <f ca="1">NIR!C$13</f>
        <v>1.8845270930384601</v>
      </c>
      <c r="M148" s="12">
        <f ca="1">NIR!D$13</f>
        <v>0.32113177325961001</v>
      </c>
      <c r="N148" s="12"/>
      <c r="O148" s="12">
        <f t="shared" ca="1" si="36"/>
        <v>215.12951008834321</v>
      </c>
      <c r="P148" s="12">
        <f t="shared" ca="1" si="37"/>
        <v>6.3864529264081149</v>
      </c>
      <c r="Q148" s="12">
        <f t="shared" ca="1" si="38"/>
        <v>1.0882798982686783</v>
      </c>
      <c r="R148" s="12">
        <f t="shared" ca="1" si="39"/>
        <v>54.724861243501664</v>
      </c>
      <c r="S148" s="12">
        <f t="shared" ca="1" si="40"/>
        <v>1.6245923215848794</v>
      </c>
      <c r="T148" s="12">
        <f t="shared" ca="1" si="41"/>
        <v>0.27683773556862934</v>
      </c>
      <c r="V148" s="70">
        <v>1</v>
      </c>
      <c r="W148" s="70">
        <v>1</v>
      </c>
      <c r="X148" s="70">
        <v>1</v>
      </c>
    </row>
    <row r="149" spans="1:24" x14ac:dyDescent="0.25">
      <c r="A149" s="102" t="s">
        <v>1353</v>
      </c>
      <c r="B149" s="102" t="s">
        <v>1353</v>
      </c>
      <c r="C149" s="102" t="s">
        <v>1353</v>
      </c>
      <c r="D149" t="str">
        <f t="shared" si="35"/>
        <v>B_101034</v>
      </c>
      <c r="E149" s="8" t="str">
        <f>VLOOKUP(C149,Carriers[],3,FALSE)</f>
        <v>reziduální topný olej</v>
      </c>
      <c r="F149" s="9">
        <f t="shared" si="52"/>
        <v>137</v>
      </c>
      <c r="G149" s="9">
        <f t="shared" si="53"/>
        <v>367</v>
      </c>
      <c r="H149" s="9">
        <f t="shared" si="54"/>
        <v>-173.33333333333331</v>
      </c>
      <c r="I149" s="9"/>
      <c r="J149" s="9">
        <f t="shared" si="55"/>
        <v>173.33333333333331</v>
      </c>
      <c r="K149" s="12">
        <f ca="1">NIR!B$13</f>
        <v>63.48083904246193</v>
      </c>
      <c r="L149" s="12">
        <f ca="1">NIR!C$13</f>
        <v>1.8845270930384601</v>
      </c>
      <c r="M149" s="12">
        <f ca="1">NIR!D$13</f>
        <v>0.32113177325961001</v>
      </c>
      <c r="N149" s="12"/>
      <c r="O149" s="12">
        <f t="shared" ca="1" si="36"/>
        <v>-80.31639002939221</v>
      </c>
      <c r="P149" s="12">
        <f t="shared" ca="1" si="37"/>
        <v>-2.3843165167396574</v>
      </c>
      <c r="Q149" s="12">
        <f t="shared" ca="1" si="38"/>
        <v>-0.40629810728709775</v>
      </c>
      <c r="R149" s="12">
        <f t="shared" ca="1" si="39"/>
        <v>29.981867667647773</v>
      </c>
      <c r="S149" s="12">
        <f t="shared" ca="1" si="40"/>
        <v>0.89005820924613921</v>
      </c>
      <c r="T149" s="12">
        <f t="shared" ca="1" si="41"/>
        <v>0.15166986566303106</v>
      </c>
      <c r="V149" s="70">
        <v>1</v>
      </c>
      <c r="W149" s="70">
        <v>1</v>
      </c>
      <c r="X149" s="70">
        <v>1</v>
      </c>
    </row>
    <row r="150" spans="1:24" x14ac:dyDescent="0.25">
      <c r="A150" s="102" t="s">
        <v>1147</v>
      </c>
      <c r="B150" s="102" t="s">
        <v>1147</v>
      </c>
      <c r="C150" s="102" t="s">
        <v>1147</v>
      </c>
      <c r="D150" t="str">
        <f t="shared" si="35"/>
        <v>B_101034</v>
      </c>
      <c r="E150" s="8" t="str">
        <f>VLOOKUP(C150,Carriers[],3,FALSE)</f>
        <v>bitumen</v>
      </c>
      <c r="F150" s="9">
        <f t="shared" si="52"/>
        <v>0</v>
      </c>
      <c r="G150" s="9">
        <f t="shared" si="53"/>
        <v>0</v>
      </c>
      <c r="H150" s="9">
        <f t="shared" si="54"/>
        <v>0</v>
      </c>
      <c r="I150" s="9"/>
      <c r="J150" s="9">
        <f t="shared" si="55"/>
        <v>0</v>
      </c>
      <c r="K150" s="12">
        <f ca="1">NIR!B$13</f>
        <v>63.48083904246193</v>
      </c>
      <c r="L150" s="12">
        <f ca="1">NIR!C$13</f>
        <v>1.8845270930384601</v>
      </c>
      <c r="M150" s="12">
        <f ca="1">NIR!D$13</f>
        <v>0.32113177325961001</v>
      </c>
      <c r="N150" s="12"/>
      <c r="O150" s="12">
        <f t="shared" si="36"/>
        <v>0</v>
      </c>
      <c r="P150" s="12">
        <f t="shared" si="37"/>
        <v>0</v>
      </c>
      <c r="Q150" s="12">
        <f t="shared" si="38"/>
        <v>0</v>
      </c>
      <c r="R150" s="12">
        <f t="shared" si="39"/>
        <v>0</v>
      </c>
      <c r="S150" s="12">
        <f t="shared" si="40"/>
        <v>0</v>
      </c>
      <c r="T150" s="12">
        <f t="shared" si="41"/>
        <v>0</v>
      </c>
      <c r="V150" s="70">
        <v>1</v>
      </c>
      <c r="W150" s="70">
        <v>1</v>
      </c>
      <c r="X150" s="70">
        <v>1</v>
      </c>
    </row>
    <row r="151" spans="1:24" x14ac:dyDescent="0.25">
      <c r="A151" s="102" t="s">
        <v>1149</v>
      </c>
      <c r="B151" s="102" t="s">
        <v>1149</v>
      </c>
      <c r="C151" s="102" t="s">
        <v>1149</v>
      </c>
      <c r="D151" t="str">
        <f t="shared" si="35"/>
        <v>B_101034</v>
      </c>
      <c r="E151" s="8" t="str">
        <f>VLOOKUP(C151,Carriers[],3,FALSE)</f>
        <v>petrolejový koks</v>
      </c>
      <c r="F151" s="9">
        <f t="shared" si="52"/>
        <v>0</v>
      </c>
      <c r="G151" s="9">
        <f t="shared" si="53"/>
        <v>0</v>
      </c>
      <c r="H151" s="9">
        <f t="shared" si="54"/>
        <v>0</v>
      </c>
      <c r="I151" s="9"/>
      <c r="J151" s="9">
        <f t="shared" si="55"/>
        <v>0</v>
      </c>
      <c r="K151" s="12">
        <f ca="1">NIR!B$13</f>
        <v>63.48083904246193</v>
      </c>
      <c r="L151" s="12">
        <f ca="1">NIR!C$13</f>
        <v>1.8845270930384601</v>
      </c>
      <c r="M151" s="12">
        <f ca="1">NIR!D$13</f>
        <v>0.32113177325961001</v>
      </c>
      <c r="N151" s="12"/>
      <c r="O151" s="12">
        <f t="shared" si="36"/>
        <v>0</v>
      </c>
      <c r="P151" s="12">
        <f t="shared" si="37"/>
        <v>0</v>
      </c>
      <c r="Q151" s="12">
        <f t="shared" si="38"/>
        <v>0</v>
      </c>
      <c r="R151" s="12">
        <f t="shared" si="39"/>
        <v>0</v>
      </c>
      <c r="S151" s="12">
        <f t="shared" si="40"/>
        <v>0</v>
      </c>
      <c r="T151" s="12">
        <f t="shared" si="41"/>
        <v>0</v>
      </c>
      <c r="V151" s="70">
        <v>1</v>
      </c>
      <c r="W151" s="70">
        <v>1</v>
      </c>
      <c r="X151" s="70">
        <v>1</v>
      </c>
    </row>
    <row r="152" spans="1:24" x14ac:dyDescent="0.25">
      <c r="A152" s="102" t="s">
        <v>1153</v>
      </c>
      <c r="B152" s="102" t="s">
        <v>1153</v>
      </c>
      <c r="C152" s="102" t="s">
        <v>1153</v>
      </c>
      <c r="D152" t="str">
        <f t="shared" si="35"/>
        <v>B_101034</v>
      </c>
      <c r="E152" s="8" t="str">
        <f>VLOOKUP(C152,Carriers[],3,FALSE)</f>
        <v>ostaní ropné produkty</v>
      </c>
      <c r="F152" s="9">
        <f t="shared" si="52"/>
        <v>0</v>
      </c>
      <c r="G152" s="9">
        <f t="shared" si="53"/>
        <v>0</v>
      </c>
      <c r="H152" s="9">
        <f t="shared" si="54"/>
        <v>0</v>
      </c>
      <c r="I152" s="9"/>
      <c r="J152" s="9">
        <f t="shared" si="55"/>
        <v>0</v>
      </c>
      <c r="K152" s="12">
        <f ca="1">NIR!B$13</f>
        <v>63.48083904246193</v>
      </c>
      <c r="L152" s="12">
        <f ca="1">NIR!C$13</f>
        <v>1.8845270930384601</v>
      </c>
      <c r="M152" s="12">
        <f ca="1">NIR!D$13</f>
        <v>0.32113177325961001</v>
      </c>
      <c r="N152" s="12"/>
      <c r="O152" s="12">
        <f t="shared" si="36"/>
        <v>0</v>
      </c>
      <c r="P152" s="12">
        <f t="shared" si="37"/>
        <v>0</v>
      </c>
      <c r="Q152" s="12">
        <f t="shared" si="38"/>
        <v>0</v>
      </c>
      <c r="R152" s="12">
        <f t="shared" si="39"/>
        <v>0</v>
      </c>
      <c r="S152" s="12">
        <f t="shared" si="40"/>
        <v>0</v>
      </c>
      <c r="T152" s="12">
        <f t="shared" si="41"/>
        <v>0</v>
      </c>
      <c r="V152" s="70">
        <v>1</v>
      </c>
      <c r="W152" s="70">
        <v>1</v>
      </c>
      <c r="X152" s="70">
        <v>1</v>
      </c>
    </row>
    <row r="153" spans="1:24" x14ac:dyDescent="0.25">
      <c r="A153" s="102" t="s">
        <v>85</v>
      </c>
      <c r="B153" s="102" t="s">
        <v>85</v>
      </c>
      <c r="C153" s="102" t="s">
        <v>85</v>
      </c>
      <c r="D153" t="str">
        <f t="shared" si="35"/>
        <v>B_101034</v>
      </c>
      <c r="E153" s="8" t="str">
        <f>VLOOKUP(C153,Carriers[],3,FALSE)</f>
        <v>zemní plyn</v>
      </c>
      <c r="F153" s="9">
        <f t="shared" si="52"/>
        <v>8151</v>
      </c>
      <c r="G153" s="9">
        <f t="shared" si="53"/>
        <v>31453</v>
      </c>
      <c r="H153" s="9">
        <f t="shared" si="54"/>
        <v>13539.947368421052</v>
      </c>
      <c r="I153" s="9"/>
      <c r="J153" s="9">
        <f t="shared" si="55"/>
        <v>34717.052631578947</v>
      </c>
      <c r="K153" s="12">
        <f ca="1">NIR!B$15</f>
        <v>55.42024356714726</v>
      </c>
      <c r="L153" s="12">
        <f ca="1">NIR!C$15</f>
        <v>0.99999999999988998</v>
      </c>
      <c r="M153" s="12">
        <f ca="1">NIR!D$15</f>
        <v>9.9999999999780001E-2</v>
      </c>
      <c r="N153" s="12"/>
      <c r="O153" s="12">
        <f t="shared" ca="1" si="36"/>
        <v>92.060750956232269</v>
      </c>
      <c r="P153" s="12">
        <f t="shared" ca="1" si="37"/>
        <v>1.6611394146018357</v>
      </c>
      <c r="Q153" s="12">
        <f t="shared" ca="1" si="38"/>
        <v>0.16611394145983638</v>
      </c>
      <c r="R153" s="12">
        <f t="shared" ca="1" si="39"/>
        <v>61.171510278052203</v>
      </c>
      <c r="S153" s="12">
        <f t="shared" ca="1" si="40"/>
        <v>1.103775558184438</v>
      </c>
      <c r="T153" s="12">
        <f t="shared" ca="1" si="41"/>
        <v>0.11037755581821311</v>
      </c>
      <c r="V153" s="70">
        <v>1</v>
      </c>
      <c r="W153" s="70">
        <v>1</v>
      </c>
      <c r="X153" s="70">
        <v>1</v>
      </c>
    </row>
    <row r="154" spans="1:24" x14ac:dyDescent="0.25">
      <c r="A154" s="102" t="s">
        <v>129</v>
      </c>
      <c r="B154" s="102" t="s">
        <v>129</v>
      </c>
      <c r="C154" s="102" t="s">
        <v>129</v>
      </c>
      <c r="D154" t="str">
        <f t="shared" si="35"/>
        <v>B_101034</v>
      </c>
      <c r="E154" s="8" t="str">
        <f>VLOOKUP(C154,Carriers[],3,FALSE)</f>
        <v>průmyslové odpady</v>
      </c>
      <c r="F154" s="9">
        <f t="shared" si="52"/>
        <v>72</v>
      </c>
      <c r="G154" s="9">
        <f t="shared" si="53"/>
        <v>350</v>
      </c>
      <c r="H154" s="9">
        <f t="shared" si="54"/>
        <v>177.14285714285714</v>
      </c>
      <c r="I154" s="9"/>
      <c r="J154" s="9">
        <f t="shared" si="55"/>
        <v>575.85714285714289</v>
      </c>
      <c r="K154" s="12">
        <f ca="1">NIR!B$14</f>
        <v>97.107758031255656</v>
      </c>
      <c r="L154" s="12">
        <f ca="1">NIR!C$14</f>
        <v>1</v>
      </c>
      <c r="M154" s="12">
        <f ca="1">NIR!D$14</f>
        <v>1.42317826555666</v>
      </c>
      <c r="N154" s="12"/>
      <c r="O154" s="12">
        <f t="shared" ca="1" si="36"/>
        <v>238.91591261658135</v>
      </c>
      <c r="P154" s="12">
        <f t="shared" ca="1" si="37"/>
        <v>2.4603174603174605</v>
      </c>
      <c r="Q154" s="12">
        <f t="shared" ca="1" si="38"/>
        <v>3.5014703358933699</v>
      </c>
      <c r="R154" s="12">
        <f t="shared" ca="1" si="39"/>
        <v>159.77198882611901</v>
      </c>
      <c r="S154" s="12">
        <f t="shared" ca="1" si="40"/>
        <v>1.6453061224489798</v>
      </c>
      <c r="T154" s="12">
        <f t="shared" ca="1" si="41"/>
        <v>2.3415639136566924</v>
      </c>
      <c r="V154" s="70">
        <v>1</v>
      </c>
      <c r="W154" s="70">
        <v>1</v>
      </c>
      <c r="X154" s="70">
        <v>1</v>
      </c>
    </row>
    <row r="155" spans="1:24" x14ac:dyDescent="0.25">
      <c r="A155" s="102" t="s">
        <v>109</v>
      </c>
      <c r="B155" s="102" t="s">
        <v>109</v>
      </c>
      <c r="C155" s="102" t="s">
        <v>109</v>
      </c>
      <c r="D155" t="str">
        <f t="shared" si="35"/>
        <v>B_101034</v>
      </c>
      <c r="E155" s="8" t="str">
        <f>VLOOKUP(C155,Carriers[],3,FALSE)</f>
        <v>komunální odpady (obnovitelné)</v>
      </c>
      <c r="F155" s="9">
        <f t="shared" si="52"/>
        <v>313</v>
      </c>
      <c r="G155" s="9">
        <f t="shared" si="53"/>
        <v>1562</v>
      </c>
      <c r="H155" s="9">
        <f t="shared" si="54"/>
        <v>512.47619047619037</v>
      </c>
      <c r="I155" s="9"/>
      <c r="J155" s="9">
        <f t="shared" si="55"/>
        <v>1859.5238095238096</v>
      </c>
      <c r="K155" s="12">
        <v>0</v>
      </c>
      <c r="L155" s="12">
        <f ca="1">NIR!C$11</f>
        <v>147.66749129571394</v>
      </c>
      <c r="M155" s="12">
        <f ca="1">NIR!D$11</f>
        <v>3.1118807108615401</v>
      </c>
      <c r="N155" s="12"/>
      <c r="O155" s="12">
        <f t="shared" si="36"/>
        <v>0</v>
      </c>
      <c r="P155" s="12">
        <f t="shared" ca="1" si="37"/>
        <v>241.77659232077792</v>
      </c>
      <c r="Q155" s="12">
        <f t="shared" ca="1" si="38"/>
        <v>5.0950951179509945</v>
      </c>
      <c r="R155" s="12">
        <f t="shared" si="39"/>
        <v>0</v>
      </c>
      <c r="S155" s="12">
        <f t="shared" ca="1" si="40"/>
        <v>175.79463249489757</v>
      </c>
      <c r="T155" s="12">
        <f t="shared" ca="1" si="41"/>
        <v>3.7046198938827857</v>
      </c>
      <c r="V155" s="70">
        <v>1</v>
      </c>
      <c r="W155" s="70">
        <v>0</v>
      </c>
      <c r="X155" s="70">
        <v>0</v>
      </c>
    </row>
    <row r="156" spans="1:24" x14ac:dyDescent="0.25">
      <c r="A156" s="102" t="s">
        <v>111</v>
      </c>
      <c r="B156" s="102" t="s">
        <v>111</v>
      </c>
      <c r="C156" s="102" t="s">
        <v>111</v>
      </c>
      <c r="D156" t="str">
        <f t="shared" si="35"/>
        <v>B_101034</v>
      </c>
      <c r="E156" s="8" t="str">
        <f>VLOOKUP(C156,Carriers[],3,FALSE)</f>
        <v>komunální odpady (neobnovitelné)</v>
      </c>
      <c r="F156" s="9">
        <f t="shared" si="52"/>
        <v>209</v>
      </c>
      <c r="G156" s="9">
        <f t="shared" si="53"/>
        <v>1042</v>
      </c>
      <c r="H156" s="9">
        <f t="shared" si="54"/>
        <v>340.52380952380946</v>
      </c>
      <c r="I156" s="9"/>
      <c r="J156" s="9">
        <f t="shared" si="55"/>
        <v>1240.4761904761906</v>
      </c>
      <c r="K156" s="12">
        <f ca="1">NIR!B$14</f>
        <v>97.107758031255656</v>
      </c>
      <c r="L156" s="12">
        <f ca="1">NIR!C$14</f>
        <v>1</v>
      </c>
      <c r="M156" s="12">
        <f ca="1">NIR!D$14</f>
        <v>1.42317826555666</v>
      </c>
      <c r="N156" s="12"/>
      <c r="O156" s="12">
        <f t="shared" ca="1" si="36"/>
        <v>158.21772104841855</v>
      </c>
      <c r="P156" s="12">
        <f t="shared" ca="1" si="37"/>
        <v>1.6293005240373659</v>
      </c>
      <c r="Q156" s="12">
        <f t="shared" ca="1" si="38"/>
        <v>2.3187850938700554</v>
      </c>
      <c r="R156" s="12">
        <f t="shared" ca="1" si="39"/>
        <v>115.60447384673293</v>
      </c>
      <c r="S156" s="12">
        <f t="shared" ca="1" si="40"/>
        <v>1.1904761904761907</v>
      </c>
      <c r="T156" s="12">
        <f t="shared" ca="1" si="41"/>
        <v>1.694259839948405</v>
      </c>
      <c r="V156" s="70">
        <v>1</v>
      </c>
      <c r="W156" s="70">
        <v>1</v>
      </c>
      <c r="X156" s="70">
        <v>1</v>
      </c>
    </row>
    <row r="157" spans="1:24" x14ac:dyDescent="0.25">
      <c r="A157" s="102" t="s">
        <v>105</v>
      </c>
      <c r="B157" s="102" t="s">
        <v>105</v>
      </c>
      <c r="C157" s="102" t="s">
        <v>105</v>
      </c>
      <c r="D157" t="str">
        <f t="shared" si="35"/>
        <v>B_101034</v>
      </c>
      <c r="E157" s="8" t="str">
        <f>VLOOKUP(C157,Carriers[],3,FALSE)</f>
        <v>tuhá biopaliva (bez dřevěného uhlí)</v>
      </c>
      <c r="F157" s="9">
        <f t="shared" si="52"/>
        <v>7531</v>
      </c>
      <c r="G157" s="9">
        <f t="shared" si="53"/>
        <v>6414</v>
      </c>
      <c r="H157" s="9">
        <f t="shared" si="54"/>
        <v>18616.5</v>
      </c>
      <c r="I157" s="9"/>
      <c r="J157" s="9">
        <f t="shared" si="55"/>
        <v>7448.5</v>
      </c>
      <c r="K157" s="12">
        <v>0</v>
      </c>
      <c r="L157" s="12">
        <f ca="1">NIR!C$11</f>
        <v>147.66749129571394</v>
      </c>
      <c r="M157" s="12">
        <f ca="1">NIR!D$11</f>
        <v>3.1118807108615401</v>
      </c>
      <c r="N157" s="12"/>
      <c r="O157" s="12">
        <f t="shared" si="36"/>
        <v>0</v>
      </c>
      <c r="P157" s="12">
        <f t="shared" ca="1" si="37"/>
        <v>365.03145023325698</v>
      </c>
      <c r="Q157" s="12">
        <f t="shared" ca="1" si="38"/>
        <v>7.6925145735963163</v>
      </c>
      <c r="R157" s="12">
        <f t="shared" si="39"/>
        <v>0</v>
      </c>
      <c r="S157" s="12">
        <f t="shared" ca="1" si="40"/>
        <v>171.48445726787111</v>
      </c>
      <c r="T157" s="12">
        <f t="shared" ca="1" si="41"/>
        <v>3.6137891292254722</v>
      </c>
      <c r="V157" s="70">
        <v>1</v>
      </c>
      <c r="W157" s="70">
        <v>0</v>
      </c>
      <c r="X157" s="70">
        <v>0</v>
      </c>
    </row>
    <row r="158" spans="1:24" x14ac:dyDescent="0.25">
      <c r="A158" s="102" t="s">
        <v>107</v>
      </c>
      <c r="B158" s="102" t="s">
        <v>107</v>
      </c>
      <c r="C158" s="102" t="s">
        <v>107</v>
      </c>
      <c r="D158" t="str">
        <f t="shared" si="35"/>
        <v>B_101034</v>
      </c>
      <c r="E158" s="8" t="str">
        <f>VLOOKUP(C158,Carriers[],3,FALSE)</f>
        <v>bioplyn</v>
      </c>
      <c r="F158" s="9">
        <f t="shared" si="52"/>
        <v>9399</v>
      </c>
      <c r="G158" s="9">
        <f t="shared" si="53"/>
        <v>623</v>
      </c>
      <c r="H158" s="9">
        <f t="shared" si="54"/>
        <v>19157.21052631579</v>
      </c>
      <c r="I158" s="9"/>
      <c r="J158" s="9">
        <f t="shared" si="55"/>
        <v>655.78947368421063</v>
      </c>
      <c r="K158" s="12">
        <v>0</v>
      </c>
      <c r="L158" s="12">
        <f ca="1">NIR!C$11</f>
        <v>147.66749129571394</v>
      </c>
      <c r="M158" s="12">
        <f ca="1">NIR!D$11</f>
        <v>3.1118807108615401</v>
      </c>
      <c r="N158" s="12"/>
      <c r="O158" s="12">
        <f t="shared" si="36"/>
        <v>0</v>
      </c>
      <c r="P158" s="12">
        <f t="shared" ca="1" si="37"/>
        <v>300.97853161452247</v>
      </c>
      <c r="Q158" s="12">
        <f t="shared" ca="1" si="38"/>
        <v>6.3426911278599594</v>
      </c>
      <c r="R158" s="12">
        <f t="shared" si="39"/>
        <v>0</v>
      </c>
      <c r="S158" s="12">
        <f t="shared" ca="1" si="40"/>
        <v>155.43946452180415</v>
      </c>
      <c r="T158" s="12">
        <f t="shared" ca="1" si="41"/>
        <v>3.2756639061700428</v>
      </c>
      <c r="V158" s="70">
        <v>1</v>
      </c>
      <c r="W158" s="70">
        <v>0</v>
      </c>
      <c r="X158" s="70">
        <v>0</v>
      </c>
    </row>
    <row r="159" spans="1:24" x14ac:dyDescent="0.25">
      <c r="A159" s="102" t="s">
        <v>119</v>
      </c>
      <c r="B159" s="102" t="s">
        <v>119</v>
      </c>
      <c r="C159" s="102" t="s">
        <v>119</v>
      </c>
      <c r="D159" t="str">
        <f t="shared" si="35"/>
        <v>B_101034</v>
      </c>
      <c r="E159" s="8" t="str">
        <f>VLOOKUP(C159,Carriers[],3,FALSE)</f>
        <v>bionafta</v>
      </c>
      <c r="F159" s="9">
        <f t="shared" si="52"/>
        <v>0</v>
      </c>
      <c r="G159" s="9">
        <f t="shared" si="53"/>
        <v>0</v>
      </c>
      <c r="H159" s="9">
        <f t="shared" si="54"/>
        <v>0</v>
      </c>
      <c r="I159" s="9"/>
      <c r="J159" s="9">
        <f t="shared" si="55"/>
        <v>0</v>
      </c>
      <c r="K159" s="12">
        <v>0</v>
      </c>
      <c r="L159" s="12">
        <f ca="1">NIR!C$11</f>
        <v>147.66749129571394</v>
      </c>
      <c r="M159" s="12">
        <f ca="1">NIR!D$11</f>
        <v>3.1118807108615401</v>
      </c>
      <c r="N159" s="12"/>
      <c r="O159" s="12">
        <f t="shared" si="36"/>
        <v>0</v>
      </c>
      <c r="P159" s="12">
        <f t="shared" si="37"/>
        <v>0</v>
      </c>
      <c r="Q159" s="12">
        <f t="shared" si="38"/>
        <v>0</v>
      </c>
      <c r="R159" s="12">
        <f t="shared" si="39"/>
        <v>0</v>
      </c>
      <c r="S159" s="12">
        <f t="shared" si="40"/>
        <v>0</v>
      </c>
      <c r="T159" s="12">
        <f t="shared" si="41"/>
        <v>0</v>
      </c>
      <c r="V159" s="70">
        <v>1</v>
      </c>
      <c r="W159" s="70">
        <v>0</v>
      </c>
      <c r="X159" s="70">
        <v>0</v>
      </c>
    </row>
    <row r="160" spans="1:24" x14ac:dyDescent="0.25">
      <c r="A160" s="102" t="s">
        <v>121</v>
      </c>
      <c r="B160" s="102" t="s">
        <v>121</v>
      </c>
      <c r="C160" s="102" t="s">
        <v>121</v>
      </c>
      <c r="D160" t="str">
        <f t="shared" si="35"/>
        <v>B_101034</v>
      </c>
      <c r="E160" s="8" t="str">
        <f>VLOOKUP(C160,Carriers[],3,FALSE)</f>
        <v>ostatní kapalná biopaliva</v>
      </c>
      <c r="F160" s="9">
        <f t="shared" si="52"/>
        <v>0</v>
      </c>
      <c r="G160" s="9">
        <f t="shared" si="53"/>
        <v>0</v>
      </c>
      <c r="H160" s="9">
        <f t="shared" si="54"/>
        <v>0</v>
      </c>
      <c r="I160" s="9"/>
      <c r="J160" s="9">
        <f t="shared" si="55"/>
        <v>0</v>
      </c>
      <c r="K160" s="12">
        <v>0</v>
      </c>
      <c r="L160" s="12">
        <f ca="1">NIR!C$11</f>
        <v>147.66749129571394</v>
      </c>
      <c r="M160" s="12">
        <f ca="1">NIR!D$11</f>
        <v>3.1118807108615401</v>
      </c>
      <c r="N160" s="12"/>
      <c r="O160" s="12">
        <f t="shared" si="36"/>
        <v>0</v>
      </c>
      <c r="P160" s="12">
        <f t="shared" si="37"/>
        <v>0</v>
      </c>
      <c r="Q160" s="12">
        <f t="shared" si="38"/>
        <v>0</v>
      </c>
      <c r="R160" s="12">
        <f t="shared" si="39"/>
        <v>0</v>
      </c>
      <c r="S160" s="12">
        <f t="shared" si="40"/>
        <v>0</v>
      </c>
      <c r="T160" s="12">
        <f t="shared" si="41"/>
        <v>0</v>
      </c>
      <c r="V160" s="70">
        <v>1</v>
      </c>
      <c r="W160" s="70">
        <v>0</v>
      </c>
      <c r="X160" s="70">
        <v>0</v>
      </c>
    </row>
    <row r="161" spans="1:24" x14ac:dyDescent="0.25">
      <c r="E161" s="68"/>
      <c r="F161" s="61"/>
      <c r="G161" s="61"/>
      <c r="H161" s="61"/>
      <c r="I161" s="61"/>
      <c r="J161" s="61"/>
      <c r="K161" s="69"/>
      <c r="L161" s="69"/>
      <c r="M161" s="69"/>
      <c r="N161" s="69"/>
      <c r="O161" s="69"/>
      <c r="P161" s="69"/>
      <c r="Q161" s="69"/>
      <c r="R161" s="69"/>
      <c r="S161" s="69"/>
      <c r="T161" s="69"/>
    </row>
    <row r="162" spans="1:24" ht="21" x14ac:dyDescent="0.35">
      <c r="E162" s="121" t="s">
        <v>3315</v>
      </c>
      <c r="F162" s="61"/>
      <c r="G162" s="61"/>
      <c r="H162" s="61"/>
      <c r="I162" s="61"/>
      <c r="J162" s="61"/>
      <c r="K162" s="69"/>
      <c r="L162" s="69"/>
      <c r="M162" s="69"/>
      <c r="N162" s="69"/>
      <c r="O162" s="69"/>
      <c r="P162" s="69"/>
      <c r="Q162" s="69"/>
      <c r="R162" s="69"/>
      <c r="S162" s="69"/>
      <c r="T162" s="69"/>
    </row>
    <row r="163" spans="1:24" x14ac:dyDescent="0.25">
      <c r="E163" s="10"/>
    </row>
    <row r="164" spans="1:24" x14ac:dyDescent="0.25">
      <c r="E164" s="8" t="s">
        <v>3181</v>
      </c>
      <c r="F164" s="9"/>
      <c r="G164" s="9"/>
      <c r="H164" s="9"/>
      <c r="I164" s="9"/>
      <c r="J164" s="9"/>
      <c r="K164" s="12"/>
      <c r="L164" s="12"/>
      <c r="M164" s="12"/>
      <c r="N164" s="12"/>
      <c r="O164" s="12">
        <f ca="1">SUMPRODUCT($F115:$F160,O115:O160,$V$115:$V$160)/SUMPRODUCT($F115:$F160,$V$115:$V$160)</f>
        <v>136.40756433361366</v>
      </c>
      <c r="P164" s="12">
        <f ca="1">SUMPRODUCT($F115:$F160,P115:P160,$V$115:$V$160)/SUMPRODUCT($F115:$F160,$V$115:$V$160)</f>
        <v>20.484793051922285</v>
      </c>
      <c r="Q164" s="12">
        <f ca="1">SUMPRODUCT($F115:$F160,Q115:Q160,$V$115:$V$160)/SUMPRODUCT($F115:$F160,$V$115:$V$160)</f>
        <v>2.3138896741251234</v>
      </c>
      <c r="R164" s="12">
        <f ca="1">SUMPRODUCT($G115:$G160,R115:R160,$V$115:$V$160)/SUMPRODUCT($G115:$G160,$V$115:$V$160)</f>
        <v>87.373008392553302</v>
      </c>
      <c r="S164" s="12">
        <f ca="1">SUMPRODUCT($G115:$G160,S115:S160,$V$115:$V$160)/SUMPRODUCT($G115:$G160,$V$115:$V$160)</f>
        <v>13.383123399228273</v>
      </c>
      <c r="T164" s="12">
        <f ca="1">SUMPRODUCT($G115:$G160,T115:T160,$V$115:$V$160)/SUMPRODUCT($G115:$G160,$V$115:$V$160)</f>
        <v>1.2908105800493892</v>
      </c>
    </row>
    <row r="165" spans="1:24" x14ac:dyDescent="0.25">
      <c r="E165" s="8" t="s">
        <v>3186</v>
      </c>
      <c r="F165" s="9"/>
      <c r="G165" s="9"/>
      <c r="H165" s="9"/>
      <c r="I165" s="9"/>
      <c r="J165" s="9"/>
      <c r="K165" s="12"/>
      <c r="L165" s="12"/>
      <c r="M165" s="12"/>
      <c r="N165" s="12"/>
      <c r="O165" s="12">
        <f ca="1">SUMPRODUCT($F115:$F160,O115:O160,$W$115:$W$160)/SUMPRODUCT($F115:$F160,$W$115:$W$160)</f>
        <v>153.98530306538694</v>
      </c>
      <c r="P165" s="12">
        <f ca="1">SUMPRODUCT($F115:$F160,P115:P160,$W$115:$W$160)/SUMPRODUCT($F115:$F160,$W$115:$W$160)</f>
        <v>1.645143138495625</v>
      </c>
      <c r="Q165" s="12">
        <f ca="1">SUMPRODUCT($F115:$F160,Q115:Q160,$W$115:$W$160)/SUMPRODUCT($F115:$F160,$W$115:$W$160)</f>
        <v>2.1594151973936198</v>
      </c>
      <c r="R165" s="12">
        <f ca="1">SUMPRODUCT($G115:$G160,R115:R160,$W$115:$W$160)/SUMPRODUCT($G115:$G160,$W$115:$W$160)</f>
        <v>94.155899498817504</v>
      </c>
      <c r="S165" s="12">
        <f ca="1">SUMPRODUCT($G115:$G160,S115:S160,$W$115:$W$160)/SUMPRODUCT($G115:$G160,$W$115:$W$160)</f>
        <v>1.1389547103563606</v>
      </c>
      <c r="T165" s="12">
        <f ca="1">SUMPRODUCT($G115:$G160,T115:T160,$W$115:$W$160)/SUMPRODUCT($G115:$G160,$W$115:$W$160)</f>
        <v>1.1110953382824702</v>
      </c>
    </row>
    <row r="166" spans="1:24" x14ac:dyDescent="0.25">
      <c r="E166" s="8" t="s">
        <v>3187</v>
      </c>
      <c r="F166" s="9"/>
      <c r="G166" s="9"/>
      <c r="H166" s="9"/>
      <c r="I166" s="9"/>
      <c r="J166" s="9"/>
      <c r="K166" s="12"/>
      <c r="L166" s="12"/>
      <c r="M166" s="12"/>
      <c r="N166" s="12"/>
      <c r="O166" s="12">
        <f ca="1">SUMPRODUCT($F115:$F160,O115:O160,$X$115:$X$160)/SUMPRODUCT($F115:$F160,$X$115:$X$160)</f>
        <v>243.30535699975164</v>
      </c>
      <c r="P166" s="12">
        <f ca="1">SUMPRODUCT($F115:$F160,P115:P160,$X$115:$X$160)/SUMPRODUCT($F115:$F160,$X$115:$X$160)</f>
        <v>2.5994178058499644</v>
      </c>
      <c r="Q166" s="12">
        <f ca="1">SUMPRODUCT($F115:$F160,Q115:Q160,$X$115:$X$160)/SUMPRODUCT($F115:$F160,$X$115:$X$160)</f>
        <v>3.4119963077868793</v>
      </c>
      <c r="R166" s="12">
        <f ca="1">SUMPRODUCT($G115:$G160,R115:R160,$X$115:$X$160)/SUMPRODUCT($G115:$G160,$X$115:$X$160)</f>
        <v>94.926334508551335</v>
      </c>
      <c r="S166" s="12">
        <f ca="1">SUMPRODUCT($G115:$G160,S115:S160,$X$115:$X$160)/SUMPRODUCT($G115:$G160,$X$115:$X$160)</f>
        <v>1.1482742600397113</v>
      </c>
      <c r="T166" s="12">
        <f ca="1">SUMPRODUCT($G115:$G160,T115:T160,$X$115:$X$160)/SUMPRODUCT($G115:$G160,$X$115:$X$160)</f>
        <v>1.1201869273631482</v>
      </c>
    </row>
    <row r="167" spans="1:24" x14ac:dyDescent="0.25">
      <c r="E167" s="72" t="s">
        <v>3190</v>
      </c>
      <c r="F167" s="73"/>
      <c r="G167" s="73"/>
      <c r="H167" s="73"/>
      <c r="I167" s="73"/>
      <c r="J167" s="73"/>
      <c r="K167" s="74"/>
      <c r="L167" s="74"/>
      <c r="M167" s="74"/>
      <c r="N167" s="74"/>
      <c r="O167" s="74">
        <f ca="1">O164</f>
        <v>136.40756433361366</v>
      </c>
      <c r="P167" s="74">
        <f t="shared" ref="P167:T167" ca="1" si="56">P164</f>
        <v>20.484793051922285</v>
      </c>
      <c r="Q167" s="74">
        <f t="shared" ca="1" si="56"/>
        <v>2.3138896741251234</v>
      </c>
      <c r="R167" s="74">
        <f t="shared" ca="1" si="56"/>
        <v>87.373008392553302</v>
      </c>
      <c r="S167" s="74">
        <f t="shared" ca="1" si="56"/>
        <v>13.383123399228273</v>
      </c>
      <c r="T167" s="74">
        <f t="shared" ca="1" si="56"/>
        <v>1.2908105800493892</v>
      </c>
      <c r="V167" t="s">
        <v>3305</v>
      </c>
      <c r="W167">
        <v>1.083</v>
      </c>
    </row>
    <row r="168" spans="1:24" x14ac:dyDescent="0.25">
      <c r="V168" t="s">
        <v>3306</v>
      </c>
      <c r="W168">
        <v>1.2070000000000001</v>
      </c>
    </row>
    <row r="170" spans="1:24" ht="21" x14ac:dyDescent="0.35">
      <c r="E170" s="121" t="s">
        <v>3312</v>
      </c>
    </row>
    <row r="171" spans="1:24" ht="18" x14ac:dyDescent="0.35">
      <c r="V171" t="s">
        <v>3307</v>
      </c>
      <c r="W171" s="119">
        <f ca="1">O167*3.6*W167*W168</f>
        <v>641.91375487143887</v>
      </c>
    </row>
    <row r="172" spans="1:24" x14ac:dyDescent="0.25">
      <c r="A172" s="102"/>
      <c r="B172" s="102"/>
      <c r="C172" s="102"/>
      <c r="E172" s="328" t="s">
        <v>3213</v>
      </c>
      <c r="F172" s="331" t="s">
        <v>1284</v>
      </c>
      <c r="G172" s="331"/>
      <c r="H172" s="331" t="s">
        <v>1285</v>
      </c>
      <c r="I172" s="331"/>
      <c r="J172" s="331"/>
      <c r="K172" s="331" t="s">
        <v>1286</v>
      </c>
      <c r="L172" s="331"/>
      <c r="M172" s="331"/>
      <c r="N172" s="99"/>
      <c r="O172" s="331" t="s">
        <v>1287</v>
      </c>
      <c r="P172" s="331"/>
      <c r="Q172" s="331"/>
      <c r="R172" s="331"/>
      <c r="S172" s="331"/>
      <c r="T172" s="331"/>
    </row>
    <row r="173" spans="1:24" ht="18" customHeight="1" x14ac:dyDescent="0.25">
      <c r="A173" s="102"/>
      <c r="B173" s="102"/>
      <c r="C173" s="102"/>
      <c r="E173" s="329"/>
      <c r="F173" s="328" t="s">
        <v>1279</v>
      </c>
      <c r="G173" s="328" t="s">
        <v>1280</v>
      </c>
      <c r="H173" s="328" t="s">
        <v>1279</v>
      </c>
      <c r="I173" s="328"/>
      <c r="J173" s="328" t="s">
        <v>1280</v>
      </c>
      <c r="K173" s="332" t="s">
        <v>1281</v>
      </c>
      <c r="L173" s="332" t="s">
        <v>1282</v>
      </c>
      <c r="M173" s="332" t="s">
        <v>1283</v>
      </c>
      <c r="N173" s="100"/>
      <c r="O173" s="331" t="s">
        <v>1279</v>
      </c>
      <c r="P173" s="331"/>
      <c r="Q173" s="331"/>
      <c r="R173" s="331" t="s">
        <v>1280</v>
      </c>
      <c r="S173" s="331"/>
      <c r="T173" s="331"/>
    </row>
    <row r="174" spans="1:24" ht="18" x14ac:dyDescent="0.35">
      <c r="A174" s="102"/>
      <c r="B174" s="102"/>
      <c r="C174" s="102"/>
      <c r="E174" s="330"/>
      <c r="F174" s="330"/>
      <c r="G174" s="330"/>
      <c r="H174" s="330"/>
      <c r="I174" s="330"/>
      <c r="J174" s="330"/>
      <c r="K174" s="333"/>
      <c r="L174" s="333"/>
      <c r="M174" s="333"/>
      <c r="N174" s="101"/>
      <c r="O174" s="99" t="s">
        <v>1281</v>
      </c>
      <c r="P174" s="99" t="s">
        <v>1282</v>
      </c>
      <c r="Q174" s="99" t="s">
        <v>1283</v>
      </c>
      <c r="R174" s="99" t="s">
        <v>1281</v>
      </c>
      <c r="S174" s="99" t="s">
        <v>1282</v>
      </c>
      <c r="T174" s="99" t="s">
        <v>1283</v>
      </c>
      <c r="V174" s="16"/>
      <c r="W174" s="16"/>
      <c r="X174" s="16"/>
    </row>
    <row r="175" spans="1:24" x14ac:dyDescent="0.25">
      <c r="A175" s="102" t="s">
        <v>1111</v>
      </c>
      <c r="B175" s="102" t="s">
        <v>1111</v>
      </c>
      <c r="C175" s="102" t="s">
        <v>1111</v>
      </c>
      <c r="D175" s="59"/>
      <c r="E175" s="8" t="str">
        <f>VLOOKUP(C175,Carriers[],3,FALSE)</f>
        <v>jaderné teplo</v>
      </c>
      <c r="F175" s="9">
        <f>(G6+M6+R6)</f>
        <v>96628</v>
      </c>
      <c r="G175" s="9">
        <f>(H6+N6+S6)</f>
        <v>899</v>
      </c>
      <c r="H175" s="9">
        <f>F6+IF(Z6=0,0,M6/Z6)</f>
        <v>290782</v>
      </c>
      <c r="I175" s="9"/>
      <c r="J175" s="9">
        <f>Q6+IF(AA6=0,0,N6/AA6)</f>
        <v>899</v>
      </c>
      <c r="K175" s="12">
        <v>0</v>
      </c>
      <c r="L175" s="12">
        <v>0</v>
      </c>
      <c r="M175" s="12">
        <v>0</v>
      </c>
      <c r="N175" s="12"/>
      <c r="O175" s="12">
        <f>IF($F175=0,0,$H175*K175/$F175)</f>
        <v>0</v>
      </c>
      <c r="P175" s="12">
        <f>IF($F175=0,0,$H175*L175/$F175)</f>
        <v>0</v>
      </c>
      <c r="Q175" s="12">
        <f>IF($F175=0,0,$H175*M175/$F175)</f>
        <v>0</v>
      </c>
      <c r="R175" s="12">
        <f>IF($G175=0,0,$J175*K175/$G175)</f>
        <v>0</v>
      </c>
      <c r="S175" s="12">
        <f>IF($G175=0,0,$J175*L175/$G175)</f>
        <v>0</v>
      </c>
      <c r="T175" s="12">
        <f>IF($G175=0,0,$J175*M175/$G175)</f>
        <v>0</v>
      </c>
      <c r="V175" s="70"/>
      <c r="W175" s="70"/>
      <c r="X175" s="70"/>
    </row>
    <row r="176" spans="1:24" x14ac:dyDescent="0.25">
      <c r="A176" s="102" t="s">
        <v>127</v>
      </c>
      <c r="B176" s="102" t="s">
        <v>127</v>
      </c>
      <c r="C176" s="102" t="s">
        <v>1113</v>
      </c>
      <c r="D176" t="str">
        <f t="shared" ref="D176:D220" si="57">$F$55</f>
        <v>B_101034</v>
      </c>
      <c r="E176" s="8" t="str">
        <f>VLOOKUP(C176,Carriers[],3,FALSE)</f>
        <v>vodní energie</v>
      </c>
      <c r="F176" s="9">
        <f>(G7+M7+R7)</f>
        <v>482</v>
      </c>
      <c r="G176" s="9">
        <f>(H7+N7+S7)</f>
        <v>0</v>
      </c>
      <c r="H176" s="9">
        <f>F7+IF(Z7=0,0,M7/Z7)</f>
        <v>482</v>
      </c>
      <c r="I176" s="9"/>
      <c r="J176" s="9">
        <f>Q7+IF(AA7=0,0,N7/AA7)</f>
        <v>0</v>
      </c>
      <c r="K176" s="12">
        <v>0</v>
      </c>
      <c r="L176" s="12">
        <v>0</v>
      </c>
      <c r="M176" s="12">
        <v>0</v>
      </c>
      <c r="N176" s="12"/>
      <c r="O176" s="12">
        <f t="shared" ref="O176:O220" si="58">IF($F176=0,0,$H176*K176/$F176)</f>
        <v>0</v>
      </c>
      <c r="P176" s="12">
        <f t="shared" ref="P176:P220" si="59">IF($F176=0,0,$H176*L176/$F176)</f>
        <v>0</v>
      </c>
      <c r="Q176" s="12">
        <f t="shared" ref="Q176:Q220" si="60">IF($F176=0,0,$H176*M176/$F176)</f>
        <v>0</v>
      </c>
      <c r="R176" s="12">
        <f t="shared" ref="R176:R220" si="61">IF($G176=0,0,$J176*K176/$G176)</f>
        <v>0</v>
      </c>
      <c r="S176" s="12">
        <f t="shared" ref="S176:S220" si="62">IF($G176=0,0,$J176*L176/$G176)</f>
        <v>0</v>
      </c>
      <c r="T176" s="12">
        <f t="shared" ref="T176:T220" si="63">IF($G176=0,0,$J176*M176/$G176)</f>
        <v>0</v>
      </c>
      <c r="V176" s="70"/>
      <c r="W176" s="70"/>
      <c r="X176" s="70"/>
    </row>
    <row r="177" spans="1:24" x14ac:dyDescent="0.25">
      <c r="A177" s="102" t="s">
        <v>127</v>
      </c>
      <c r="B177" s="102" t="s">
        <v>127</v>
      </c>
      <c r="C177" s="102" t="s">
        <v>1113</v>
      </c>
      <c r="E177" s="8" t="str">
        <f>VLOOKUP(C177,Carriers[],3,FALSE)</f>
        <v>vodní energie</v>
      </c>
      <c r="F177" s="9">
        <f t="shared" ref="F177:G177" si="64">(G8+M8+R8)</f>
        <v>1301</v>
      </c>
      <c r="G177" s="9">
        <f t="shared" si="64"/>
        <v>0</v>
      </c>
      <c r="H177" s="9">
        <f t="shared" ref="H177:H178" si="65">F8+IF(Z8=0,0,M8/Z8)</f>
        <v>1301</v>
      </c>
      <c r="I177" s="9"/>
      <c r="J177" s="9">
        <f t="shared" ref="J177:J178" si="66">Q8+IF(AA8=0,0,N8/AA8)</f>
        <v>0</v>
      </c>
      <c r="K177" s="12">
        <v>0</v>
      </c>
      <c r="L177" s="12">
        <v>0</v>
      </c>
      <c r="M177" s="12">
        <v>0</v>
      </c>
      <c r="N177" s="12"/>
      <c r="O177" s="12">
        <f t="shared" ref="O177:O178" si="67">IF($F177=0,0,$H177*K177/$F177)</f>
        <v>0</v>
      </c>
      <c r="P177" s="12">
        <f t="shared" ref="P177:P178" si="68">IF($F177=0,0,$H177*L177/$F177)</f>
        <v>0</v>
      </c>
      <c r="Q177" s="12">
        <f t="shared" ref="Q177:Q178" si="69">IF($F177=0,0,$H177*M177/$F177)</f>
        <v>0</v>
      </c>
      <c r="R177" s="12">
        <f t="shared" ref="R177:R178" si="70">IF($G177=0,0,$J177*K177/$G177)</f>
        <v>0</v>
      </c>
      <c r="S177" s="12">
        <f t="shared" ref="S177:S178" si="71">IF($G177=0,0,$J177*L177/$G177)</f>
        <v>0</v>
      </c>
      <c r="T177" s="12">
        <f t="shared" ref="T177:T178" si="72">IF($G177=0,0,$J177*M177/$G177)</f>
        <v>0</v>
      </c>
      <c r="V177" s="70"/>
      <c r="W177" s="70"/>
      <c r="X177" s="70"/>
    </row>
    <row r="178" spans="1:24" x14ac:dyDescent="0.25">
      <c r="A178" s="102" t="s">
        <v>127</v>
      </c>
      <c r="B178" s="102" t="s">
        <v>127</v>
      </c>
      <c r="C178" s="102" t="s">
        <v>1113</v>
      </c>
      <c r="E178" s="8" t="str">
        <f>VLOOKUP(C178,Carriers[],3,FALSE)</f>
        <v>vodní energie</v>
      </c>
      <c r="F178" s="9">
        <f t="shared" ref="F178:G178" si="73">(G9+M9+R9)</f>
        <v>2641</v>
      </c>
      <c r="G178" s="9">
        <f t="shared" si="73"/>
        <v>0</v>
      </c>
      <c r="H178" s="9">
        <f t="shared" si="65"/>
        <v>2641</v>
      </c>
      <c r="I178" s="9"/>
      <c r="J178" s="9">
        <f t="shared" si="66"/>
        <v>0</v>
      </c>
      <c r="K178" s="12">
        <v>0</v>
      </c>
      <c r="L178" s="12">
        <v>0</v>
      </c>
      <c r="M178" s="12">
        <v>0</v>
      </c>
      <c r="N178" s="12"/>
      <c r="O178" s="12">
        <f t="shared" si="67"/>
        <v>0</v>
      </c>
      <c r="P178" s="12">
        <f t="shared" si="68"/>
        <v>0</v>
      </c>
      <c r="Q178" s="12">
        <f t="shared" si="69"/>
        <v>0</v>
      </c>
      <c r="R178" s="12">
        <f t="shared" si="70"/>
        <v>0</v>
      </c>
      <c r="S178" s="12">
        <f t="shared" si="71"/>
        <v>0</v>
      </c>
      <c r="T178" s="12">
        <f t="shared" si="72"/>
        <v>0</v>
      </c>
      <c r="V178" s="70"/>
      <c r="W178" s="70"/>
      <c r="X178" s="70"/>
    </row>
    <row r="179" spans="1:24" x14ac:dyDescent="0.25">
      <c r="A179" s="102" t="s">
        <v>127</v>
      </c>
      <c r="B179" s="102" t="s">
        <v>97</v>
      </c>
      <c r="C179" s="102" t="s">
        <v>125</v>
      </c>
      <c r="D179" t="str">
        <f t="shared" si="57"/>
        <v>B_101034</v>
      </c>
      <c r="E179" s="8" t="str">
        <f>VLOOKUP(C179,Carriers[],3,FALSE)</f>
        <v>geotermální energie</v>
      </c>
      <c r="F179" s="9">
        <f t="shared" ref="F179:F220" si="74">(G10+M10+R10)</f>
        <v>0</v>
      </c>
      <c r="G179" s="9">
        <f t="shared" ref="G179:G220" si="75">(H10+N10+S10)</f>
        <v>0</v>
      </c>
      <c r="H179" s="9">
        <f t="shared" ref="H179:H220" si="76">F10+IF(Z10=0,0,M10/Z10)</f>
        <v>0</v>
      </c>
      <c r="I179" s="9"/>
      <c r="J179" s="9">
        <f t="shared" ref="J179:J220" si="77">Q10+IF(AA10=0,0,N10/AA10)</f>
        <v>0</v>
      </c>
      <c r="K179" s="12">
        <v>0</v>
      </c>
      <c r="L179" s="12">
        <v>0</v>
      </c>
      <c r="M179" s="12">
        <v>0</v>
      </c>
      <c r="N179" s="12"/>
      <c r="O179" s="12">
        <f t="shared" si="58"/>
        <v>0</v>
      </c>
      <c r="P179" s="12">
        <f t="shared" si="59"/>
        <v>0</v>
      </c>
      <c r="Q179" s="12">
        <f t="shared" si="60"/>
        <v>0</v>
      </c>
      <c r="R179" s="12">
        <f t="shared" si="61"/>
        <v>0</v>
      </c>
      <c r="S179" s="12">
        <f t="shared" si="62"/>
        <v>0</v>
      </c>
      <c r="T179" s="12">
        <f t="shared" si="63"/>
        <v>0</v>
      </c>
      <c r="V179" s="70"/>
      <c r="W179" s="70"/>
      <c r="X179" s="70"/>
    </row>
    <row r="180" spans="1:24" x14ac:dyDescent="0.25">
      <c r="A180" s="102" t="s">
        <v>127</v>
      </c>
      <c r="B180" s="102" t="s">
        <v>127</v>
      </c>
      <c r="C180" s="102" t="s">
        <v>1117</v>
      </c>
      <c r="D180" t="str">
        <f t="shared" si="57"/>
        <v>B_101034</v>
      </c>
      <c r="E180" s="8" t="str">
        <f>VLOOKUP(C180,Carriers[],3,FALSE)</f>
        <v>sluneční fotovoltaická energie</v>
      </c>
      <c r="F180" s="9">
        <f t="shared" si="74"/>
        <v>8150</v>
      </c>
      <c r="G180" s="9">
        <f t="shared" si="75"/>
        <v>0</v>
      </c>
      <c r="H180" s="9">
        <f t="shared" si="76"/>
        <v>8150</v>
      </c>
      <c r="I180" s="9"/>
      <c r="J180" s="9">
        <f t="shared" si="77"/>
        <v>0</v>
      </c>
      <c r="K180" s="12">
        <v>0</v>
      </c>
      <c r="L180" s="12">
        <v>0</v>
      </c>
      <c r="M180" s="12">
        <v>0</v>
      </c>
      <c r="N180" s="12"/>
      <c r="O180" s="12">
        <f t="shared" si="58"/>
        <v>0</v>
      </c>
      <c r="P180" s="12">
        <f t="shared" si="59"/>
        <v>0</v>
      </c>
      <c r="Q180" s="12">
        <f t="shared" si="60"/>
        <v>0</v>
      </c>
      <c r="R180" s="12">
        <f t="shared" si="61"/>
        <v>0</v>
      </c>
      <c r="S180" s="12">
        <f t="shared" si="62"/>
        <v>0</v>
      </c>
      <c r="T180" s="12">
        <f t="shared" si="63"/>
        <v>0</v>
      </c>
      <c r="V180" s="70"/>
      <c r="W180" s="70"/>
      <c r="X180" s="70"/>
    </row>
    <row r="181" spans="1:24" x14ac:dyDescent="0.25">
      <c r="A181" s="102" t="s">
        <v>127</v>
      </c>
      <c r="B181" s="102" t="s">
        <v>127</v>
      </c>
      <c r="C181" s="102" t="s">
        <v>1119</v>
      </c>
      <c r="D181" t="str">
        <f t="shared" si="57"/>
        <v>B_101034</v>
      </c>
      <c r="E181" s="8" t="str">
        <f>VLOOKUP(C181,Carriers[],3,FALSE)</f>
        <v>energie přílivu, vln a oceánu</v>
      </c>
      <c r="F181" s="9">
        <f t="shared" si="74"/>
        <v>0</v>
      </c>
      <c r="G181" s="9">
        <f t="shared" si="75"/>
        <v>0</v>
      </c>
      <c r="H181" s="9">
        <f t="shared" si="76"/>
        <v>0</v>
      </c>
      <c r="I181" s="9"/>
      <c r="J181" s="9">
        <f t="shared" si="77"/>
        <v>0</v>
      </c>
      <c r="K181" s="12">
        <v>0</v>
      </c>
      <c r="L181" s="12">
        <v>0</v>
      </c>
      <c r="M181" s="12">
        <v>0</v>
      </c>
      <c r="N181" s="12"/>
      <c r="O181" s="12">
        <f t="shared" si="58"/>
        <v>0</v>
      </c>
      <c r="P181" s="12">
        <f t="shared" si="59"/>
        <v>0</v>
      </c>
      <c r="Q181" s="12">
        <f t="shared" si="60"/>
        <v>0</v>
      </c>
      <c r="R181" s="12">
        <f t="shared" si="61"/>
        <v>0</v>
      </c>
      <c r="S181" s="12">
        <f t="shared" si="62"/>
        <v>0</v>
      </c>
      <c r="T181" s="12">
        <f t="shared" si="63"/>
        <v>0</v>
      </c>
      <c r="V181" s="70"/>
      <c r="W181" s="70"/>
      <c r="X181" s="70"/>
    </row>
    <row r="182" spans="1:24" x14ac:dyDescent="0.25">
      <c r="A182" s="102" t="s">
        <v>127</v>
      </c>
      <c r="B182" s="102" t="s">
        <v>127</v>
      </c>
      <c r="C182" s="102" t="s">
        <v>1115</v>
      </c>
      <c r="D182" t="str">
        <f t="shared" si="57"/>
        <v>B_101034</v>
      </c>
      <c r="E182" s="8" t="str">
        <f>VLOOKUP(C182,Carriers[],3,FALSE)</f>
        <v>větrná energie</v>
      </c>
      <c r="F182" s="9">
        <f t="shared" si="74"/>
        <v>2063</v>
      </c>
      <c r="G182" s="9">
        <f t="shared" si="75"/>
        <v>0</v>
      </c>
      <c r="H182" s="9">
        <f t="shared" si="76"/>
        <v>2063</v>
      </c>
      <c r="I182" s="9"/>
      <c r="J182" s="9">
        <f t="shared" si="77"/>
        <v>0</v>
      </c>
      <c r="K182" s="12">
        <v>0</v>
      </c>
      <c r="L182" s="12">
        <v>0</v>
      </c>
      <c r="M182" s="12">
        <v>0</v>
      </c>
      <c r="N182" s="12"/>
      <c r="O182" s="12">
        <f t="shared" si="58"/>
        <v>0</v>
      </c>
      <c r="P182" s="12">
        <f t="shared" si="59"/>
        <v>0</v>
      </c>
      <c r="Q182" s="12">
        <f t="shared" si="60"/>
        <v>0</v>
      </c>
      <c r="R182" s="12">
        <f t="shared" si="61"/>
        <v>0</v>
      </c>
      <c r="S182" s="12">
        <f t="shared" si="62"/>
        <v>0</v>
      </c>
      <c r="T182" s="12">
        <f t="shared" si="63"/>
        <v>0</v>
      </c>
      <c r="V182" s="70"/>
      <c r="W182" s="70"/>
      <c r="X182" s="70"/>
    </row>
    <row r="183" spans="1:24" x14ac:dyDescent="0.25">
      <c r="A183" s="102" t="s">
        <v>127</v>
      </c>
      <c r="B183" s="102" t="s">
        <v>97</v>
      </c>
      <c r="C183" s="102" t="s">
        <v>101</v>
      </c>
      <c r="D183" t="str">
        <f t="shared" si="57"/>
        <v>B_101034</v>
      </c>
      <c r="E183" s="8" t="str">
        <f>VLOOKUP(C183,Carriers[],3,FALSE)</f>
        <v>tepelná sluneční energie</v>
      </c>
      <c r="F183" s="9">
        <f t="shared" si="74"/>
        <v>0</v>
      </c>
      <c r="G183" s="9">
        <f t="shared" si="75"/>
        <v>0</v>
      </c>
      <c r="H183" s="9">
        <f t="shared" si="76"/>
        <v>0</v>
      </c>
      <c r="I183" s="9"/>
      <c r="J183" s="9">
        <f t="shared" si="77"/>
        <v>0</v>
      </c>
      <c r="K183" s="12">
        <v>0</v>
      </c>
      <c r="L183" s="12">
        <v>0</v>
      </c>
      <c r="M183" s="12">
        <v>0</v>
      </c>
      <c r="N183" s="12"/>
      <c r="O183" s="12">
        <f t="shared" si="58"/>
        <v>0</v>
      </c>
      <c r="P183" s="12">
        <f t="shared" si="59"/>
        <v>0</v>
      </c>
      <c r="Q183" s="12">
        <f t="shared" si="60"/>
        <v>0</v>
      </c>
      <c r="R183" s="12">
        <f t="shared" si="61"/>
        <v>0</v>
      </c>
      <c r="S183" s="12">
        <f t="shared" si="62"/>
        <v>0</v>
      </c>
      <c r="T183" s="12">
        <f t="shared" si="63"/>
        <v>0</v>
      </c>
      <c r="V183" s="70"/>
      <c r="W183" s="70"/>
      <c r="X183" s="70"/>
    </row>
    <row r="184" spans="1:24" x14ac:dyDescent="0.25">
      <c r="A184" s="102" t="s">
        <v>47</v>
      </c>
      <c r="B184" s="102" t="s">
        <v>47</v>
      </c>
      <c r="C184" s="102" t="s">
        <v>47</v>
      </c>
      <c r="D184" t="str">
        <f t="shared" si="57"/>
        <v>B_101034</v>
      </c>
      <c r="E184" s="8" t="str">
        <f>VLOOKUP(C184,Carriers[],3,FALSE)</f>
        <v>antracit</v>
      </c>
      <c r="F184" s="9">
        <f t="shared" si="74"/>
        <v>0</v>
      </c>
      <c r="G184" s="9">
        <f t="shared" si="75"/>
        <v>0</v>
      </c>
      <c r="H184" s="9">
        <f t="shared" si="76"/>
        <v>0</v>
      </c>
      <c r="I184" s="9"/>
      <c r="J184" s="9">
        <f t="shared" si="77"/>
        <v>0</v>
      </c>
      <c r="K184" s="12">
        <f ca="1">NIR!B$14</f>
        <v>97.107758031255656</v>
      </c>
      <c r="L184" s="12">
        <f ca="1">NIR!C$14</f>
        <v>1</v>
      </c>
      <c r="M184" s="12">
        <f ca="1">NIR!D$14</f>
        <v>1.42317826555666</v>
      </c>
      <c r="N184" s="12"/>
      <c r="O184" s="12">
        <f t="shared" si="58"/>
        <v>0</v>
      </c>
      <c r="P184" s="12">
        <f t="shared" si="59"/>
        <v>0</v>
      </c>
      <c r="Q184" s="12">
        <f t="shared" si="60"/>
        <v>0</v>
      </c>
      <c r="R184" s="12">
        <f t="shared" si="61"/>
        <v>0</v>
      </c>
      <c r="S184" s="12">
        <f t="shared" si="62"/>
        <v>0</v>
      </c>
      <c r="T184" s="12">
        <f t="shared" si="63"/>
        <v>0</v>
      </c>
      <c r="V184" s="70"/>
      <c r="W184" s="70"/>
      <c r="X184" s="70"/>
    </row>
    <row r="185" spans="1:24" x14ac:dyDescent="0.25">
      <c r="A185" s="102" t="s">
        <v>49</v>
      </c>
      <c r="B185" s="102" t="s">
        <v>49</v>
      </c>
      <c r="C185" s="102" t="s">
        <v>49</v>
      </c>
      <c r="D185" t="str">
        <f t="shared" si="57"/>
        <v>B_101034</v>
      </c>
      <c r="E185" s="8" t="str">
        <f>VLOOKUP(C185,Carriers[],3,FALSE)</f>
        <v>koksovatelné uhlí</v>
      </c>
      <c r="F185" s="9">
        <f t="shared" si="74"/>
        <v>0</v>
      </c>
      <c r="G185" s="9">
        <f t="shared" si="75"/>
        <v>0</v>
      </c>
      <c r="H185" s="9">
        <f t="shared" si="76"/>
        <v>0</v>
      </c>
      <c r="I185" s="9"/>
      <c r="J185" s="9">
        <f t="shared" si="77"/>
        <v>0</v>
      </c>
      <c r="K185" s="12">
        <f ca="1">NIR!B$14</f>
        <v>97.107758031255656</v>
      </c>
      <c r="L185" s="12">
        <f ca="1">NIR!C$14</f>
        <v>1</v>
      </c>
      <c r="M185" s="12">
        <f ca="1">NIR!D$14</f>
        <v>1.42317826555666</v>
      </c>
      <c r="N185" s="12"/>
      <c r="O185" s="12">
        <f t="shared" si="58"/>
        <v>0</v>
      </c>
      <c r="P185" s="12">
        <f t="shared" si="59"/>
        <v>0</v>
      </c>
      <c r="Q185" s="12">
        <f t="shared" si="60"/>
        <v>0</v>
      </c>
      <c r="R185" s="12">
        <f t="shared" si="61"/>
        <v>0</v>
      </c>
      <c r="S185" s="12">
        <f t="shared" si="62"/>
        <v>0</v>
      </c>
      <c r="T185" s="12">
        <f t="shared" si="63"/>
        <v>0</v>
      </c>
      <c r="V185" s="70"/>
      <c r="W185" s="70"/>
      <c r="X185" s="70"/>
    </row>
    <row r="186" spans="1:24" x14ac:dyDescent="0.25">
      <c r="A186" s="102" t="s">
        <v>51</v>
      </c>
      <c r="B186" s="102" t="s">
        <v>51</v>
      </c>
      <c r="C186" s="102" t="s">
        <v>51</v>
      </c>
      <c r="D186" t="str">
        <f t="shared" si="57"/>
        <v>B_101034</v>
      </c>
      <c r="E186" s="8" t="str">
        <f>VLOOKUP(C186,Carriers[],3,FALSE)</f>
        <v>ostatní černé uhlí</v>
      </c>
      <c r="F186" s="9">
        <f t="shared" si="74"/>
        <v>20009</v>
      </c>
      <c r="G186" s="9">
        <f t="shared" si="75"/>
        <v>19000</v>
      </c>
      <c r="H186" s="9">
        <f t="shared" si="76"/>
        <v>54710.409090909088</v>
      </c>
      <c r="I186" s="9"/>
      <c r="J186" s="9">
        <f t="shared" si="77"/>
        <v>21596.590909090908</v>
      </c>
      <c r="K186" s="12">
        <f ca="1">NIR!B$14</f>
        <v>97.107758031255656</v>
      </c>
      <c r="L186" s="12">
        <f ca="1">NIR!C$14</f>
        <v>1</v>
      </c>
      <c r="M186" s="12">
        <f ca="1">NIR!D$14</f>
        <v>1.42317826555666</v>
      </c>
      <c r="N186" s="12"/>
      <c r="O186" s="12">
        <f t="shared" ca="1" si="58"/>
        <v>265.52077404123196</v>
      </c>
      <c r="P186" s="12">
        <f t="shared" ca="1" si="59"/>
        <v>2.7342900240346388</v>
      </c>
      <c r="Q186" s="12">
        <f t="shared" ca="1" si="60"/>
        <v>3.8913821339344952</v>
      </c>
      <c r="R186" s="12">
        <f t="shared" ca="1" si="61"/>
        <v>110.37876443684293</v>
      </c>
      <c r="S186" s="12">
        <f t="shared" ca="1" si="62"/>
        <v>1.1366626794258372</v>
      </c>
      <c r="T186" s="12">
        <f t="shared" ca="1" si="63"/>
        <v>1.6176736206282489</v>
      </c>
      <c r="V186" s="70"/>
      <c r="W186" s="70"/>
      <c r="X186" s="70"/>
    </row>
    <row r="187" spans="1:24" x14ac:dyDescent="0.25">
      <c r="A187" s="102" t="s">
        <v>53</v>
      </c>
      <c r="B187" s="102" t="s">
        <v>53</v>
      </c>
      <c r="C187" s="102" t="s">
        <v>53</v>
      </c>
      <c r="D187" t="str">
        <f t="shared" si="57"/>
        <v>B_101034</v>
      </c>
      <c r="E187" s="8" t="str">
        <f>VLOOKUP(C187,Carriers[],3,FALSE)</f>
        <v>černé uhlí s nižším obsahem živice</v>
      </c>
      <c r="F187" s="9">
        <f t="shared" si="74"/>
        <v>0</v>
      </c>
      <c r="G187" s="9">
        <f t="shared" si="75"/>
        <v>0</v>
      </c>
      <c r="H187" s="9">
        <f t="shared" si="76"/>
        <v>0</v>
      </c>
      <c r="I187" s="9"/>
      <c r="J187" s="9">
        <f t="shared" si="77"/>
        <v>0</v>
      </c>
      <c r="K187" s="12">
        <f ca="1">NIR!B$14</f>
        <v>97.107758031255656</v>
      </c>
      <c r="L187" s="12">
        <f ca="1">NIR!C$14</f>
        <v>1</v>
      </c>
      <c r="M187" s="12">
        <f ca="1">NIR!D$14</f>
        <v>1.42317826555666</v>
      </c>
      <c r="N187" s="12"/>
      <c r="O187" s="12">
        <f t="shared" si="58"/>
        <v>0</v>
      </c>
      <c r="P187" s="12">
        <f t="shared" si="59"/>
        <v>0</v>
      </c>
      <c r="Q187" s="12">
        <f t="shared" si="60"/>
        <v>0</v>
      </c>
      <c r="R187" s="12">
        <f t="shared" si="61"/>
        <v>0</v>
      </c>
      <c r="S187" s="12">
        <f t="shared" si="62"/>
        <v>0</v>
      </c>
      <c r="T187" s="12">
        <f t="shared" si="63"/>
        <v>0</v>
      </c>
      <c r="V187" s="70"/>
      <c r="W187" s="70"/>
      <c r="X187" s="70"/>
    </row>
    <row r="188" spans="1:24" x14ac:dyDescent="0.25">
      <c r="A188" s="102" t="s">
        <v>63</v>
      </c>
      <c r="B188" s="102" t="s">
        <v>63</v>
      </c>
      <c r="C188" s="102" t="s">
        <v>63</v>
      </c>
      <c r="D188" t="str">
        <f t="shared" si="57"/>
        <v>B_101034</v>
      </c>
      <c r="E188" s="8" t="str">
        <f>VLOOKUP(C188,Carriers[],3,FALSE)</f>
        <v>hnědé uhlí a lignit</v>
      </c>
      <c r="F188" s="9">
        <f t="shared" si="74"/>
        <v>118177</v>
      </c>
      <c r="G188" s="9">
        <f t="shared" si="75"/>
        <v>45200</v>
      </c>
      <c r="H188" s="9">
        <f t="shared" si="76"/>
        <v>318019.23529411765</v>
      </c>
      <c r="I188" s="9"/>
      <c r="J188" s="9">
        <f t="shared" si="77"/>
        <v>52882.764705882357</v>
      </c>
      <c r="K188" s="12">
        <f ca="1">NIR!B$14</f>
        <v>97.107758031255656</v>
      </c>
      <c r="L188" s="12">
        <f ca="1">NIR!C$14</f>
        <v>1</v>
      </c>
      <c r="M188" s="12">
        <f ca="1">NIR!D$14</f>
        <v>1.42317826555666</v>
      </c>
      <c r="N188" s="12"/>
      <c r="O188" s="12">
        <f t="shared" ca="1" si="58"/>
        <v>261.32102651299437</v>
      </c>
      <c r="P188" s="12">
        <f t="shared" ca="1" si="59"/>
        <v>2.6910417026504114</v>
      </c>
      <c r="Q188" s="12">
        <f t="shared" ca="1" si="60"/>
        <v>3.8298320629186535</v>
      </c>
      <c r="R188" s="12">
        <f t="shared" ca="1" si="61"/>
        <v>113.61342298855422</v>
      </c>
      <c r="S188" s="12">
        <f t="shared" ca="1" si="62"/>
        <v>1.1699726704841229</v>
      </c>
      <c r="T188" s="12">
        <f t="shared" ca="1" si="63"/>
        <v>1.665079675928288</v>
      </c>
      <c r="V188" s="70"/>
      <c r="W188" s="70"/>
      <c r="X188" s="70"/>
    </row>
    <row r="189" spans="1:24" x14ac:dyDescent="0.25">
      <c r="A189" s="102" t="s">
        <v>67</v>
      </c>
      <c r="B189" s="102" t="s">
        <v>67</v>
      </c>
      <c r="C189" s="102" t="s">
        <v>67</v>
      </c>
      <c r="D189" t="str">
        <f t="shared" si="57"/>
        <v>B_101034</v>
      </c>
      <c r="E189" s="8" t="str">
        <f>VLOOKUP(C189,Carriers[],3,FALSE)</f>
        <v>rašelina</v>
      </c>
      <c r="F189" s="9">
        <f t="shared" si="74"/>
        <v>0</v>
      </c>
      <c r="G189" s="9">
        <f t="shared" si="75"/>
        <v>0</v>
      </c>
      <c r="H189" s="9">
        <f t="shared" si="76"/>
        <v>0</v>
      </c>
      <c r="I189" s="9"/>
      <c r="J189" s="9">
        <f t="shared" si="77"/>
        <v>0</v>
      </c>
      <c r="K189" s="12">
        <f ca="1">NIR!B$14</f>
        <v>97.107758031255656</v>
      </c>
      <c r="L189" s="12">
        <f ca="1">NIR!C$14</f>
        <v>1</v>
      </c>
      <c r="M189" s="12">
        <f ca="1">NIR!D$14</f>
        <v>1.42317826555666</v>
      </c>
      <c r="N189" s="12"/>
      <c r="O189" s="12">
        <f t="shared" si="58"/>
        <v>0</v>
      </c>
      <c r="P189" s="12">
        <f t="shared" si="59"/>
        <v>0</v>
      </c>
      <c r="Q189" s="12">
        <f t="shared" si="60"/>
        <v>0</v>
      </c>
      <c r="R189" s="12">
        <f t="shared" si="61"/>
        <v>0</v>
      </c>
      <c r="S189" s="12">
        <f t="shared" si="62"/>
        <v>0</v>
      </c>
      <c r="T189" s="12">
        <f t="shared" si="63"/>
        <v>0</v>
      </c>
      <c r="V189" s="70"/>
      <c r="W189" s="70"/>
      <c r="X189" s="70"/>
    </row>
    <row r="190" spans="1:24" x14ac:dyDescent="0.25">
      <c r="A190" s="102" t="s">
        <v>45</v>
      </c>
      <c r="B190" s="102" t="s">
        <v>45</v>
      </c>
      <c r="C190" s="102" t="s">
        <v>45</v>
      </c>
      <c r="D190" t="str">
        <f t="shared" si="57"/>
        <v>B_101034</v>
      </c>
      <c r="E190" s="8" t="str">
        <f>VLOOKUP(C190,Carriers[],3,FALSE)</f>
        <v>černouhelné brikety</v>
      </c>
      <c r="F190" s="9">
        <f t="shared" si="74"/>
        <v>0</v>
      </c>
      <c r="G190" s="9">
        <f t="shared" si="75"/>
        <v>0</v>
      </c>
      <c r="H190" s="9">
        <f t="shared" si="76"/>
        <v>0</v>
      </c>
      <c r="I190" s="9"/>
      <c r="J190" s="9">
        <f t="shared" si="77"/>
        <v>0</v>
      </c>
      <c r="K190" s="12">
        <f ca="1">NIR!B$14</f>
        <v>97.107758031255656</v>
      </c>
      <c r="L190" s="12">
        <f ca="1">NIR!C$14</f>
        <v>1</v>
      </c>
      <c r="M190" s="12">
        <f ca="1">NIR!D$14</f>
        <v>1.42317826555666</v>
      </c>
      <c r="N190" s="12"/>
      <c r="O190" s="12">
        <f t="shared" si="58"/>
        <v>0</v>
      </c>
      <c r="P190" s="12">
        <f t="shared" si="59"/>
        <v>0</v>
      </c>
      <c r="Q190" s="12">
        <f t="shared" si="60"/>
        <v>0</v>
      </c>
      <c r="R190" s="12">
        <f t="shared" si="61"/>
        <v>0</v>
      </c>
      <c r="S190" s="12">
        <f t="shared" si="62"/>
        <v>0</v>
      </c>
      <c r="T190" s="12">
        <f t="shared" si="63"/>
        <v>0</v>
      </c>
      <c r="V190" s="70"/>
      <c r="W190" s="70"/>
      <c r="X190" s="70"/>
    </row>
    <row r="191" spans="1:24" x14ac:dyDescent="0.25">
      <c r="A191" s="102" t="s">
        <v>55</v>
      </c>
      <c r="B191" s="102" t="s">
        <v>55</v>
      </c>
      <c r="C191" s="102" t="s">
        <v>55</v>
      </c>
      <c r="D191" t="str">
        <f t="shared" si="57"/>
        <v>B_101034</v>
      </c>
      <c r="E191" s="8" t="str">
        <f>VLOOKUP(C191,Carriers[],3,FALSE)</f>
        <v>metalurgický koks</v>
      </c>
      <c r="F191" s="9">
        <f t="shared" si="74"/>
        <v>0</v>
      </c>
      <c r="G191" s="9">
        <f t="shared" si="75"/>
        <v>2</v>
      </c>
      <c r="H191" s="9">
        <f t="shared" si="76"/>
        <v>0</v>
      </c>
      <c r="I191" s="9"/>
      <c r="J191" s="9">
        <f t="shared" si="77"/>
        <v>0</v>
      </c>
      <c r="K191" s="12">
        <f ca="1">NIR!B$14</f>
        <v>97.107758031255656</v>
      </c>
      <c r="L191" s="12">
        <f ca="1">NIR!C$14</f>
        <v>1</v>
      </c>
      <c r="M191" s="12">
        <f ca="1">NIR!D$14</f>
        <v>1.42317826555666</v>
      </c>
      <c r="N191" s="12"/>
      <c r="O191" s="12">
        <f t="shared" si="58"/>
        <v>0</v>
      </c>
      <c r="P191" s="12">
        <f t="shared" si="59"/>
        <v>0</v>
      </c>
      <c r="Q191" s="12">
        <f t="shared" si="60"/>
        <v>0</v>
      </c>
      <c r="R191" s="12">
        <f t="shared" ca="1" si="61"/>
        <v>0</v>
      </c>
      <c r="S191" s="12">
        <f t="shared" ca="1" si="62"/>
        <v>0</v>
      </c>
      <c r="T191" s="12">
        <f t="shared" ca="1" si="63"/>
        <v>0</v>
      </c>
      <c r="V191" s="70"/>
      <c r="W191" s="70"/>
      <c r="X191" s="70"/>
    </row>
    <row r="192" spans="1:24" x14ac:dyDescent="0.25">
      <c r="A192" s="102" t="s">
        <v>57</v>
      </c>
      <c r="B192" s="102" t="s">
        <v>57</v>
      </c>
      <c r="C192" s="102" t="s">
        <v>57</v>
      </c>
      <c r="D192" t="str">
        <f t="shared" si="57"/>
        <v>B_101034</v>
      </c>
      <c r="E192" s="8" t="str">
        <f>VLOOKUP(C192,Carriers[],3,FALSE)</f>
        <v>plynový koks</v>
      </c>
      <c r="F192" s="9">
        <f t="shared" si="74"/>
        <v>0</v>
      </c>
      <c r="G192" s="9">
        <f t="shared" si="75"/>
        <v>0</v>
      </c>
      <c r="H192" s="9">
        <f t="shared" si="76"/>
        <v>0</v>
      </c>
      <c r="I192" s="9"/>
      <c r="J192" s="9">
        <f t="shared" si="77"/>
        <v>0</v>
      </c>
      <c r="K192" s="12">
        <f ca="1">NIR!B$14</f>
        <v>97.107758031255656</v>
      </c>
      <c r="L192" s="12">
        <f ca="1">NIR!C$14</f>
        <v>1</v>
      </c>
      <c r="M192" s="12">
        <f ca="1">NIR!D$14</f>
        <v>1.42317826555666</v>
      </c>
      <c r="N192" s="12"/>
      <c r="O192" s="12">
        <f t="shared" si="58"/>
        <v>0</v>
      </c>
      <c r="P192" s="12">
        <f t="shared" si="59"/>
        <v>0</v>
      </c>
      <c r="Q192" s="12">
        <f t="shared" si="60"/>
        <v>0</v>
      </c>
      <c r="R192" s="12">
        <f t="shared" si="61"/>
        <v>0</v>
      </c>
      <c r="S192" s="12">
        <f t="shared" si="62"/>
        <v>0</v>
      </c>
      <c r="T192" s="12">
        <f t="shared" si="63"/>
        <v>0</v>
      </c>
      <c r="V192" s="70"/>
      <c r="W192" s="70"/>
      <c r="X192" s="70"/>
    </row>
    <row r="193" spans="1:24" x14ac:dyDescent="0.25">
      <c r="A193" s="102" t="s">
        <v>59</v>
      </c>
      <c r="B193" s="102" t="s">
        <v>59</v>
      </c>
      <c r="C193" s="102" t="s">
        <v>59</v>
      </c>
      <c r="D193" t="str">
        <f t="shared" si="57"/>
        <v>B_101034</v>
      </c>
      <c r="E193" s="8" t="str">
        <f>VLOOKUP(C193,Carriers[],3,FALSE)</f>
        <v>uhelný dehet</v>
      </c>
      <c r="F193" s="9">
        <f t="shared" si="74"/>
        <v>0</v>
      </c>
      <c r="G193" s="9">
        <f t="shared" si="75"/>
        <v>19</v>
      </c>
      <c r="H193" s="9">
        <f t="shared" si="76"/>
        <v>0</v>
      </c>
      <c r="I193" s="9"/>
      <c r="J193" s="9">
        <f t="shared" si="77"/>
        <v>38</v>
      </c>
      <c r="K193" s="12">
        <f ca="1">NIR!B$14</f>
        <v>97.107758031255656</v>
      </c>
      <c r="L193" s="12">
        <f ca="1">NIR!C$14</f>
        <v>1</v>
      </c>
      <c r="M193" s="12">
        <f ca="1">NIR!D$14</f>
        <v>1.42317826555666</v>
      </c>
      <c r="N193" s="12"/>
      <c r="O193" s="12">
        <f t="shared" si="58"/>
        <v>0</v>
      </c>
      <c r="P193" s="12">
        <f t="shared" si="59"/>
        <v>0</v>
      </c>
      <c r="Q193" s="12">
        <f t="shared" si="60"/>
        <v>0</v>
      </c>
      <c r="R193" s="12">
        <f t="shared" ca="1" si="61"/>
        <v>194.21551606251131</v>
      </c>
      <c r="S193" s="12">
        <f t="shared" ca="1" si="62"/>
        <v>2</v>
      </c>
      <c r="T193" s="12">
        <f t="shared" ca="1" si="63"/>
        <v>2.8463565311133201</v>
      </c>
      <c r="V193" s="70"/>
      <c r="W193" s="70"/>
      <c r="X193" s="70"/>
    </row>
    <row r="194" spans="1:24" x14ac:dyDescent="0.25">
      <c r="A194" s="102" t="s">
        <v>65</v>
      </c>
      <c r="B194" s="102" t="s">
        <v>65</v>
      </c>
      <c r="C194" s="102" t="s">
        <v>65</v>
      </c>
      <c r="D194" t="str">
        <f t="shared" si="57"/>
        <v>B_101034</v>
      </c>
      <c r="E194" s="8" t="str">
        <f>VLOOKUP(C194,Carriers[],3,FALSE)</f>
        <v>hnědouhelné brikety</v>
      </c>
      <c r="F194" s="9">
        <f t="shared" si="74"/>
        <v>0</v>
      </c>
      <c r="G194" s="9">
        <f t="shared" si="75"/>
        <v>1</v>
      </c>
      <c r="H194" s="9">
        <f t="shared" si="76"/>
        <v>0</v>
      </c>
      <c r="I194" s="9"/>
      <c r="J194" s="9">
        <f t="shared" si="77"/>
        <v>0</v>
      </c>
      <c r="K194" s="12">
        <f ca="1">NIR!B$14</f>
        <v>97.107758031255656</v>
      </c>
      <c r="L194" s="12">
        <f ca="1">NIR!C$14</f>
        <v>1</v>
      </c>
      <c r="M194" s="12">
        <f ca="1">NIR!D$14</f>
        <v>1.42317826555666</v>
      </c>
      <c r="N194" s="12"/>
      <c r="O194" s="12">
        <f t="shared" si="58"/>
        <v>0</v>
      </c>
      <c r="P194" s="12">
        <f t="shared" si="59"/>
        <v>0</v>
      </c>
      <c r="Q194" s="12">
        <f t="shared" si="60"/>
        <v>0</v>
      </c>
      <c r="R194" s="12">
        <f t="shared" ca="1" si="61"/>
        <v>0</v>
      </c>
      <c r="S194" s="12">
        <f t="shared" ca="1" si="62"/>
        <v>0</v>
      </c>
      <c r="T194" s="12">
        <f t="shared" ca="1" si="63"/>
        <v>0</v>
      </c>
      <c r="V194" s="70"/>
      <c r="W194" s="70"/>
      <c r="X194" s="70"/>
    </row>
    <row r="195" spans="1:24" x14ac:dyDescent="0.25">
      <c r="A195" s="102" t="s">
        <v>93</v>
      </c>
      <c r="B195" s="102" t="s">
        <v>93</v>
      </c>
      <c r="C195" s="102" t="s">
        <v>93</v>
      </c>
      <c r="D195" t="str">
        <f t="shared" si="57"/>
        <v>B_101034</v>
      </c>
      <c r="E195" s="8" t="str">
        <f>VLOOKUP(C195,Carriers[],3,FALSE)</f>
        <v>svítiplyn</v>
      </c>
      <c r="F195" s="9">
        <f t="shared" si="74"/>
        <v>0</v>
      </c>
      <c r="G195" s="9">
        <f t="shared" si="75"/>
        <v>0</v>
      </c>
      <c r="H195" s="9">
        <f t="shared" si="76"/>
        <v>0</v>
      </c>
      <c r="I195" s="9"/>
      <c r="J195" s="9">
        <f t="shared" si="77"/>
        <v>0</v>
      </c>
      <c r="K195" s="12">
        <f ca="1">NIR!B$15</f>
        <v>55.42024356714726</v>
      </c>
      <c r="L195" s="12">
        <f ca="1">NIR!C$15</f>
        <v>0.99999999999988998</v>
      </c>
      <c r="M195" s="12">
        <f ca="1">NIR!D$15</f>
        <v>9.9999999999780001E-2</v>
      </c>
      <c r="N195" s="12"/>
      <c r="O195" s="12">
        <f t="shared" si="58"/>
        <v>0</v>
      </c>
      <c r="P195" s="12">
        <f t="shared" si="59"/>
        <v>0</v>
      </c>
      <c r="Q195" s="12">
        <f t="shared" si="60"/>
        <v>0</v>
      </c>
      <c r="R195" s="12">
        <f t="shared" si="61"/>
        <v>0</v>
      </c>
      <c r="S195" s="12">
        <f t="shared" si="62"/>
        <v>0</v>
      </c>
      <c r="T195" s="12">
        <f t="shared" si="63"/>
        <v>0</v>
      </c>
      <c r="V195" s="70"/>
      <c r="W195" s="70"/>
      <c r="X195" s="70"/>
    </row>
    <row r="196" spans="1:24" x14ac:dyDescent="0.25">
      <c r="A196" s="102" t="s">
        <v>89</v>
      </c>
      <c r="B196" s="102" t="s">
        <v>89</v>
      </c>
      <c r="C196" s="102" t="s">
        <v>89</v>
      </c>
      <c r="D196" t="str">
        <f t="shared" si="57"/>
        <v>B_101034</v>
      </c>
      <c r="E196" s="8" t="str">
        <f>VLOOKUP(C196,Carriers[],3,FALSE)</f>
        <v>koksárenský plyn</v>
      </c>
      <c r="F196" s="9">
        <f t="shared" si="74"/>
        <v>774</v>
      </c>
      <c r="G196" s="9">
        <f t="shared" si="75"/>
        <v>2382</v>
      </c>
      <c r="H196" s="9">
        <f t="shared" si="76"/>
        <v>2160.8695652173915</v>
      </c>
      <c r="I196" s="9"/>
      <c r="J196" s="9">
        <f t="shared" si="77"/>
        <v>2589.1304347826085</v>
      </c>
      <c r="K196" s="12">
        <f ca="1">NIR!B$15</f>
        <v>55.42024356714726</v>
      </c>
      <c r="L196" s="12">
        <f ca="1">NIR!C$15</f>
        <v>0.99999999999988998</v>
      </c>
      <c r="M196" s="12">
        <f ca="1">NIR!D$15</f>
        <v>9.9999999999780001E-2</v>
      </c>
      <c r="N196" s="12"/>
      <c r="O196" s="12">
        <f t="shared" ca="1" si="58"/>
        <v>154.72340777930677</v>
      </c>
      <c r="P196" s="12">
        <f t="shared" ca="1" si="59"/>
        <v>2.7918211436914131</v>
      </c>
      <c r="Q196" s="12">
        <f t="shared" ca="1" si="60"/>
        <v>0.27918211436855783</v>
      </c>
      <c r="R196" s="12">
        <f t="shared" ca="1" si="61"/>
        <v>60.2393951816818</v>
      </c>
      <c r="S196" s="12">
        <f t="shared" ca="1" si="62"/>
        <v>1.0869565217390109</v>
      </c>
      <c r="T196" s="12">
        <f t="shared" ca="1" si="63"/>
        <v>0.10869565217367391</v>
      </c>
      <c r="V196" s="70"/>
      <c r="W196" s="70"/>
      <c r="X196" s="70"/>
    </row>
    <row r="197" spans="1:24" x14ac:dyDescent="0.25">
      <c r="A197" s="102" t="s">
        <v>91</v>
      </c>
      <c r="B197" s="102" t="s">
        <v>91</v>
      </c>
      <c r="C197" s="102" t="s">
        <v>91</v>
      </c>
      <c r="D197" t="str">
        <f t="shared" si="57"/>
        <v>B_101034</v>
      </c>
      <c r="E197" s="8" t="str">
        <f>VLOOKUP(C197,Carriers[],3,FALSE)</f>
        <v>vysokopecní plyn</v>
      </c>
      <c r="F197" s="9">
        <f t="shared" si="74"/>
        <v>1451</v>
      </c>
      <c r="G197" s="9">
        <f t="shared" si="75"/>
        <v>2986</v>
      </c>
      <c r="H197" s="9">
        <f t="shared" si="76"/>
        <v>4522.2222222222226</v>
      </c>
      <c r="I197" s="9"/>
      <c r="J197" s="9">
        <f t="shared" si="77"/>
        <v>3317.7777777777778</v>
      </c>
      <c r="K197" s="12">
        <f ca="1">NIR!B$15</f>
        <v>55.42024356714726</v>
      </c>
      <c r="L197" s="12">
        <f ca="1">NIR!C$15</f>
        <v>0.99999999999988998</v>
      </c>
      <c r="M197" s="12">
        <f ca="1">NIR!D$15</f>
        <v>9.9999999999780001E-2</v>
      </c>
      <c r="N197" s="12"/>
      <c r="O197" s="12">
        <f t="shared" ca="1" si="58"/>
        <v>172.72409167492867</v>
      </c>
      <c r="P197" s="12">
        <f t="shared" ca="1" si="59"/>
        <v>3.1166245501183494</v>
      </c>
      <c r="Q197" s="12">
        <f t="shared" ca="1" si="60"/>
        <v>0.31166245501118356</v>
      </c>
      <c r="R197" s="12">
        <f t="shared" ca="1" si="61"/>
        <v>61.578048407941402</v>
      </c>
      <c r="S197" s="12">
        <f t="shared" ca="1" si="62"/>
        <v>1.1111111111109888</v>
      </c>
      <c r="T197" s="12">
        <f t="shared" ca="1" si="63"/>
        <v>0.11111111111086668</v>
      </c>
      <c r="V197" s="70"/>
      <c r="W197" s="70"/>
      <c r="X197" s="70"/>
    </row>
    <row r="198" spans="1:24" x14ac:dyDescent="0.25">
      <c r="A198" s="102" t="s">
        <v>95</v>
      </c>
      <c r="B198" s="102" t="s">
        <v>95</v>
      </c>
      <c r="C198" s="102" t="s">
        <v>95</v>
      </c>
      <c r="D198" t="str">
        <f t="shared" si="57"/>
        <v>B_101034</v>
      </c>
      <c r="E198" s="8" t="str">
        <f>VLOOKUP(C198,Carriers[],3,FALSE)</f>
        <v>ostatní zachycené plyny</v>
      </c>
      <c r="F198" s="9">
        <f t="shared" si="74"/>
        <v>90</v>
      </c>
      <c r="G198" s="9">
        <f t="shared" si="75"/>
        <v>216</v>
      </c>
      <c r="H198" s="9">
        <f t="shared" si="76"/>
        <v>283</v>
      </c>
      <c r="I198" s="9"/>
      <c r="J198" s="9">
        <f t="shared" si="77"/>
        <v>240</v>
      </c>
      <c r="K198" s="12">
        <f ca="1">NIR!B$15</f>
        <v>55.42024356714726</v>
      </c>
      <c r="L198" s="12">
        <f ca="1">NIR!C$15</f>
        <v>0.99999999999988998</v>
      </c>
      <c r="M198" s="12">
        <f ca="1">NIR!D$15</f>
        <v>9.9999999999780001E-2</v>
      </c>
      <c r="N198" s="12"/>
      <c r="O198" s="12">
        <f t="shared" ca="1" si="58"/>
        <v>174.26587699447416</v>
      </c>
      <c r="P198" s="12">
        <f t="shared" ca="1" si="59"/>
        <v>3.1444444444440984</v>
      </c>
      <c r="Q198" s="12">
        <f t="shared" ca="1" si="60"/>
        <v>0.31444444444375264</v>
      </c>
      <c r="R198" s="12">
        <f t="shared" ca="1" si="61"/>
        <v>61.578048407941395</v>
      </c>
      <c r="S198" s="12">
        <f t="shared" ca="1" si="62"/>
        <v>1.1111111111109888</v>
      </c>
      <c r="T198" s="12">
        <f t="shared" ca="1" si="63"/>
        <v>0.11111111111086666</v>
      </c>
      <c r="V198" s="70"/>
      <c r="W198" s="70"/>
      <c r="X198" s="70"/>
    </row>
    <row r="199" spans="1:24" x14ac:dyDescent="0.25">
      <c r="A199" s="102" t="s">
        <v>71</v>
      </c>
      <c r="B199" s="102" t="s">
        <v>71</v>
      </c>
      <c r="C199" s="102" t="s">
        <v>71</v>
      </c>
      <c r="D199" t="str">
        <f t="shared" si="57"/>
        <v>B_101034</v>
      </c>
      <c r="E199" s="8" t="str">
        <f>VLOOKUP(C199,Carriers[],3,FALSE)</f>
        <v>živičné břidlice a živičné písky</v>
      </c>
      <c r="F199" s="9">
        <f t="shared" si="74"/>
        <v>0</v>
      </c>
      <c r="G199" s="9">
        <f t="shared" si="75"/>
        <v>0</v>
      </c>
      <c r="H199" s="9">
        <f t="shared" si="76"/>
        <v>0</v>
      </c>
      <c r="I199" s="9"/>
      <c r="J199" s="9">
        <f t="shared" si="77"/>
        <v>0</v>
      </c>
      <c r="K199" s="12">
        <f ca="1">NIR!B$14</f>
        <v>97.107758031255656</v>
      </c>
      <c r="L199" s="12">
        <f ca="1">NIR!C$14</f>
        <v>1</v>
      </c>
      <c r="M199" s="12">
        <f ca="1">NIR!D$14</f>
        <v>1.42317826555666</v>
      </c>
      <c r="N199" s="12"/>
      <c r="O199" s="12">
        <f t="shared" si="58"/>
        <v>0</v>
      </c>
      <c r="P199" s="12">
        <f t="shared" si="59"/>
        <v>0</v>
      </c>
      <c r="Q199" s="12">
        <f t="shared" si="60"/>
        <v>0</v>
      </c>
      <c r="R199" s="12">
        <f t="shared" si="61"/>
        <v>0</v>
      </c>
      <c r="S199" s="12">
        <f t="shared" si="62"/>
        <v>0</v>
      </c>
      <c r="T199" s="12">
        <f t="shared" si="63"/>
        <v>0</v>
      </c>
      <c r="V199" s="70"/>
      <c r="W199" s="70"/>
      <c r="X199" s="70"/>
    </row>
    <row r="200" spans="1:24" x14ac:dyDescent="0.25">
      <c r="A200" s="102" t="s">
        <v>69</v>
      </c>
      <c r="B200" s="102" t="s">
        <v>69</v>
      </c>
      <c r="C200" s="102" t="s">
        <v>69</v>
      </c>
      <c r="D200" t="str">
        <f t="shared" si="57"/>
        <v>B_101034</v>
      </c>
      <c r="E200" s="8" t="str">
        <f>VLOOKUP(C200,Carriers[],3,FALSE)</f>
        <v>rašelinové produkty</v>
      </c>
      <c r="F200" s="9">
        <f t="shared" si="74"/>
        <v>0</v>
      </c>
      <c r="G200" s="9">
        <f t="shared" si="75"/>
        <v>0</v>
      </c>
      <c r="H200" s="9">
        <f t="shared" si="76"/>
        <v>0</v>
      </c>
      <c r="I200" s="9"/>
      <c r="J200" s="9">
        <f t="shared" si="77"/>
        <v>0</v>
      </c>
      <c r="K200" s="12">
        <f ca="1">NIR!B$14</f>
        <v>97.107758031255656</v>
      </c>
      <c r="L200" s="12">
        <f ca="1">NIR!C$14</f>
        <v>1</v>
      </c>
      <c r="M200" s="12">
        <f ca="1">NIR!D$14</f>
        <v>1.42317826555666</v>
      </c>
      <c r="N200" s="12"/>
      <c r="O200" s="12">
        <f t="shared" si="58"/>
        <v>0</v>
      </c>
      <c r="P200" s="12">
        <f t="shared" si="59"/>
        <v>0</v>
      </c>
      <c r="Q200" s="12">
        <f t="shared" si="60"/>
        <v>0</v>
      </c>
      <c r="R200" s="12">
        <f t="shared" si="61"/>
        <v>0</v>
      </c>
      <c r="S200" s="12">
        <f t="shared" si="62"/>
        <v>0</v>
      </c>
      <c r="T200" s="12">
        <f t="shared" si="63"/>
        <v>0</v>
      </c>
      <c r="V200" s="70"/>
      <c r="W200" s="70"/>
      <c r="X200" s="70"/>
    </row>
    <row r="201" spans="1:24" x14ac:dyDescent="0.25">
      <c r="A201" s="102" t="s">
        <v>1105</v>
      </c>
      <c r="B201" s="102" t="s">
        <v>1105</v>
      </c>
      <c r="C201" s="102" t="s">
        <v>1105</v>
      </c>
      <c r="D201" t="str">
        <f t="shared" si="57"/>
        <v>B_101034</v>
      </c>
      <c r="E201" s="8" t="str">
        <f>VLOOKUP(C201,Carriers[],3,FALSE)</f>
        <v>surová ropa (bez ropných plynů)</v>
      </c>
      <c r="F201" s="9">
        <f t="shared" si="74"/>
        <v>0</v>
      </c>
      <c r="G201" s="9">
        <f t="shared" si="75"/>
        <v>0</v>
      </c>
      <c r="H201" s="9">
        <f t="shared" si="76"/>
        <v>0</v>
      </c>
      <c r="I201" s="9"/>
      <c r="J201" s="9">
        <f t="shared" si="77"/>
        <v>0</v>
      </c>
      <c r="K201" s="12">
        <f ca="1">NIR!B$13</f>
        <v>63.48083904246193</v>
      </c>
      <c r="L201" s="12">
        <f ca="1">NIR!C$13</f>
        <v>1.8845270930384601</v>
      </c>
      <c r="M201" s="12">
        <f ca="1">NIR!D$13</f>
        <v>0.32113177325961001</v>
      </c>
      <c r="N201" s="12"/>
      <c r="O201" s="12">
        <f t="shared" si="58"/>
        <v>0</v>
      </c>
      <c r="P201" s="12">
        <f t="shared" si="59"/>
        <v>0</v>
      </c>
      <c r="Q201" s="12">
        <f t="shared" si="60"/>
        <v>0</v>
      </c>
      <c r="R201" s="12">
        <f t="shared" si="61"/>
        <v>0</v>
      </c>
      <c r="S201" s="12">
        <f t="shared" si="62"/>
        <v>0</v>
      </c>
      <c r="T201" s="12">
        <f t="shared" si="63"/>
        <v>0</v>
      </c>
      <c r="V201" s="70"/>
      <c r="W201" s="70"/>
      <c r="X201" s="70"/>
    </row>
    <row r="202" spans="1:24" x14ac:dyDescent="0.25">
      <c r="A202" s="102" t="s">
        <v>1131</v>
      </c>
      <c r="B202" s="102" t="s">
        <v>1131</v>
      </c>
      <c r="C202" s="102" t="s">
        <v>1131</v>
      </c>
      <c r="D202" t="str">
        <f t="shared" si="57"/>
        <v>B_101034</v>
      </c>
      <c r="E202" s="8" t="str">
        <f>VLOOKUP(C202,Carriers[],3,FALSE)</f>
        <v>ropný plyn</v>
      </c>
      <c r="F202" s="9">
        <f t="shared" si="74"/>
        <v>0</v>
      </c>
      <c r="G202" s="9">
        <f t="shared" si="75"/>
        <v>0</v>
      </c>
      <c r="H202" s="9">
        <f t="shared" si="76"/>
        <v>0</v>
      </c>
      <c r="I202" s="9"/>
      <c r="J202" s="9">
        <f t="shared" si="77"/>
        <v>0</v>
      </c>
      <c r="K202" s="12">
        <f ca="1">NIR!B$13</f>
        <v>63.48083904246193</v>
      </c>
      <c r="L202" s="12">
        <f ca="1">NIR!C$13</f>
        <v>1.8845270930384601</v>
      </c>
      <c r="M202" s="12">
        <f ca="1">NIR!D$13</f>
        <v>0.32113177325961001</v>
      </c>
      <c r="N202" s="12"/>
      <c r="O202" s="12">
        <f t="shared" si="58"/>
        <v>0</v>
      </c>
      <c r="P202" s="12">
        <f t="shared" si="59"/>
        <v>0</v>
      </c>
      <c r="Q202" s="12">
        <f t="shared" si="60"/>
        <v>0</v>
      </c>
      <c r="R202" s="12">
        <f t="shared" si="61"/>
        <v>0</v>
      </c>
      <c r="S202" s="12">
        <f t="shared" si="62"/>
        <v>0</v>
      </c>
      <c r="T202" s="12">
        <f t="shared" si="63"/>
        <v>0</v>
      </c>
      <c r="V202" s="70"/>
      <c r="W202" s="70"/>
      <c r="X202" s="70"/>
    </row>
    <row r="203" spans="1:24" x14ac:dyDescent="0.25">
      <c r="A203" s="102" t="s">
        <v>1161</v>
      </c>
      <c r="B203" s="102" t="s">
        <v>1161</v>
      </c>
      <c r="C203" s="102" t="s">
        <v>1161</v>
      </c>
      <c r="D203" t="str">
        <f t="shared" si="57"/>
        <v>B_101034</v>
      </c>
      <c r="E203" s="8" t="str">
        <f>VLOOKUP(C203,Carriers[],3,FALSE)</f>
        <v>rafinérský plyn</v>
      </c>
      <c r="F203" s="9">
        <f t="shared" si="74"/>
        <v>112</v>
      </c>
      <c r="G203" s="9">
        <f t="shared" si="75"/>
        <v>431</v>
      </c>
      <c r="H203" s="9">
        <f t="shared" si="76"/>
        <v>211.11111111111114</v>
      </c>
      <c r="I203" s="9"/>
      <c r="J203" s="9">
        <f t="shared" si="77"/>
        <v>478.88888888888886</v>
      </c>
      <c r="K203" s="12">
        <f ca="1">NIR!B$13</f>
        <v>63.48083904246193</v>
      </c>
      <c r="L203" s="12">
        <f ca="1">NIR!C$13</f>
        <v>1.8845270930384601</v>
      </c>
      <c r="M203" s="12">
        <f ca="1">NIR!D$13</f>
        <v>0.32113177325961001</v>
      </c>
      <c r="N203" s="12"/>
      <c r="O203" s="12">
        <f t="shared" ca="1" si="58"/>
        <v>119.65634343321199</v>
      </c>
      <c r="P203" s="12">
        <f t="shared" ca="1" si="59"/>
        <v>3.5521840047351931</v>
      </c>
      <c r="Q203" s="12">
        <f t="shared" ca="1" si="60"/>
        <v>0.6053079059456935</v>
      </c>
      <c r="R203" s="12">
        <f t="shared" ca="1" si="61"/>
        <v>70.534265602735474</v>
      </c>
      <c r="S203" s="12">
        <f t="shared" ca="1" si="62"/>
        <v>2.0939189922649555</v>
      </c>
      <c r="T203" s="12">
        <f t="shared" ca="1" si="63"/>
        <v>0.35681308139956663</v>
      </c>
      <c r="V203" s="70"/>
      <c r="W203" s="70"/>
      <c r="X203" s="70"/>
    </row>
    <row r="204" spans="1:24" x14ac:dyDescent="0.25">
      <c r="A204" s="102" t="s">
        <v>77</v>
      </c>
      <c r="B204" s="102" t="s">
        <v>77</v>
      </c>
      <c r="C204" s="102" t="s">
        <v>77</v>
      </c>
      <c r="D204" t="str">
        <f t="shared" si="57"/>
        <v>B_101034</v>
      </c>
      <c r="E204" s="8" t="str">
        <f>VLOOKUP(C204,Carriers[],3,FALSE)</f>
        <v>LPG</v>
      </c>
      <c r="F204" s="9">
        <f t="shared" si="74"/>
        <v>54</v>
      </c>
      <c r="G204" s="9">
        <f t="shared" si="75"/>
        <v>218</v>
      </c>
      <c r="H204" s="9">
        <f t="shared" si="76"/>
        <v>70.333333333333343</v>
      </c>
      <c r="I204" s="9"/>
      <c r="J204" s="9">
        <f t="shared" si="77"/>
        <v>236.66666666666666</v>
      </c>
      <c r="K204" s="12">
        <f ca="1">NIR!B$13</f>
        <v>63.48083904246193</v>
      </c>
      <c r="L204" s="12">
        <f ca="1">NIR!C$13</f>
        <v>1.8845270930384601</v>
      </c>
      <c r="M204" s="12">
        <f ca="1">NIR!D$13</f>
        <v>0.32113177325961001</v>
      </c>
      <c r="N204" s="12"/>
      <c r="O204" s="12">
        <f t="shared" ca="1" si="58"/>
        <v>82.68183356765104</v>
      </c>
      <c r="P204" s="12">
        <f t="shared" ca="1" si="59"/>
        <v>2.4545383742661424</v>
      </c>
      <c r="Q204" s="12">
        <f t="shared" ca="1" si="60"/>
        <v>0.41826422319615875</v>
      </c>
      <c r="R204" s="12">
        <f t="shared" ca="1" si="61"/>
        <v>68.916507217351636</v>
      </c>
      <c r="S204" s="12">
        <f t="shared" ca="1" si="62"/>
        <v>2.0458933273047499</v>
      </c>
      <c r="T204" s="12">
        <f t="shared" ca="1" si="63"/>
        <v>0.34862929512893442</v>
      </c>
      <c r="V204" s="70"/>
      <c r="W204" s="70"/>
      <c r="X204" s="70"/>
    </row>
    <row r="205" spans="1:24" x14ac:dyDescent="0.25">
      <c r="A205" s="102" t="s">
        <v>1143</v>
      </c>
      <c r="B205" s="102" t="s">
        <v>1143</v>
      </c>
      <c r="C205" s="102" t="s">
        <v>1143</v>
      </c>
      <c r="D205" t="str">
        <f t="shared" si="57"/>
        <v>B_101034</v>
      </c>
      <c r="E205" s="8" t="str">
        <f>VLOOKUP(C205,Carriers[],3,FALSE)</f>
        <v>nafta</v>
      </c>
      <c r="F205" s="9">
        <f t="shared" si="74"/>
        <v>0</v>
      </c>
      <c r="G205" s="9">
        <f t="shared" si="75"/>
        <v>0</v>
      </c>
      <c r="H205" s="9">
        <f t="shared" si="76"/>
        <v>0</v>
      </c>
      <c r="I205" s="9"/>
      <c r="J205" s="9">
        <f t="shared" si="77"/>
        <v>0</v>
      </c>
      <c r="K205" s="12">
        <f ca="1">NIR!B$13</f>
        <v>63.48083904246193</v>
      </c>
      <c r="L205" s="12">
        <f ca="1">NIR!C$13</f>
        <v>1.8845270930384601</v>
      </c>
      <c r="M205" s="12">
        <f ca="1">NIR!D$13</f>
        <v>0.32113177325961001</v>
      </c>
      <c r="N205" s="12"/>
      <c r="O205" s="12">
        <f t="shared" si="58"/>
        <v>0</v>
      </c>
      <c r="P205" s="12">
        <f t="shared" si="59"/>
        <v>0</v>
      </c>
      <c r="Q205" s="12">
        <f t="shared" si="60"/>
        <v>0</v>
      </c>
      <c r="R205" s="12">
        <f t="shared" si="61"/>
        <v>0</v>
      </c>
      <c r="S205" s="12">
        <f t="shared" si="62"/>
        <v>0</v>
      </c>
      <c r="T205" s="12">
        <f t="shared" si="63"/>
        <v>0</v>
      </c>
      <c r="V205" s="70"/>
      <c r="W205" s="70"/>
      <c r="X205" s="70"/>
    </row>
    <row r="206" spans="1:24" x14ac:dyDescent="0.25">
      <c r="A206" s="102" t="s">
        <v>1141</v>
      </c>
      <c r="B206" s="102" t="s">
        <v>1141</v>
      </c>
      <c r="C206" s="102" t="s">
        <v>1141</v>
      </c>
      <c r="D206" t="str">
        <f t="shared" si="57"/>
        <v>B_101034</v>
      </c>
      <c r="E206" s="8" t="str">
        <f>VLOOKUP(C206,Carriers[],3,FALSE)</f>
        <v>letecký petrolej typu jet (bez biosložek)</v>
      </c>
      <c r="F206" s="9">
        <f t="shared" si="74"/>
        <v>0</v>
      </c>
      <c r="G206" s="9">
        <f t="shared" si="75"/>
        <v>0</v>
      </c>
      <c r="H206" s="9">
        <f t="shared" si="76"/>
        <v>0</v>
      </c>
      <c r="I206" s="9"/>
      <c r="J206" s="9">
        <f t="shared" si="77"/>
        <v>0</v>
      </c>
      <c r="K206" s="12">
        <f ca="1">NIR!B$13</f>
        <v>63.48083904246193</v>
      </c>
      <c r="L206" s="12">
        <f ca="1">NIR!C$13</f>
        <v>1.8845270930384601</v>
      </c>
      <c r="M206" s="12">
        <f ca="1">NIR!D$13</f>
        <v>0.32113177325961001</v>
      </c>
      <c r="N206" s="12"/>
      <c r="O206" s="12">
        <f t="shared" si="58"/>
        <v>0</v>
      </c>
      <c r="P206" s="12">
        <f t="shared" si="59"/>
        <v>0</v>
      </c>
      <c r="Q206" s="12">
        <f t="shared" si="60"/>
        <v>0</v>
      </c>
      <c r="R206" s="12">
        <f t="shared" si="61"/>
        <v>0</v>
      </c>
      <c r="S206" s="12">
        <f t="shared" si="62"/>
        <v>0</v>
      </c>
      <c r="T206" s="12">
        <f t="shared" si="63"/>
        <v>0</v>
      </c>
      <c r="V206" s="70"/>
      <c r="W206" s="70"/>
      <c r="X206" s="70"/>
    </row>
    <row r="207" spans="1:24" x14ac:dyDescent="0.25">
      <c r="A207" s="102" t="s">
        <v>1139</v>
      </c>
      <c r="B207" s="102" t="s">
        <v>1139</v>
      </c>
      <c r="C207" s="102" t="s">
        <v>1139</v>
      </c>
      <c r="D207" t="str">
        <f t="shared" si="57"/>
        <v>B_101034</v>
      </c>
      <c r="E207" s="8" t="str">
        <f>VLOOKUP(C207,Carriers[],3,FALSE)</f>
        <v>ostatní petroleje</v>
      </c>
      <c r="F207" s="9">
        <f t="shared" si="74"/>
        <v>0</v>
      </c>
      <c r="G207" s="9">
        <f t="shared" si="75"/>
        <v>0</v>
      </c>
      <c r="H207" s="9">
        <f t="shared" si="76"/>
        <v>0</v>
      </c>
      <c r="I207" s="9"/>
      <c r="J207" s="9">
        <f t="shared" si="77"/>
        <v>0</v>
      </c>
      <c r="K207" s="12">
        <f ca="1">NIR!B$13</f>
        <v>63.48083904246193</v>
      </c>
      <c r="L207" s="12">
        <f ca="1">NIR!C$13</f>
        <v>1.8845270930384601</v>
      </c>
      <c r="M207" s="12">
        <f ca="1">NIR!D$13</f>
        <v>0.32113177325961001</v>
      </c>
      <c r="N207" s="12"/>
      <c r="O207" s="12">
        <f t="shared" si="58"/>
        <v>0</v>
      </c>
      <c r="P207" s="12">
        <f t="shared" si="59"/>
        <v>0</v>
      </c>
      <c r="Q207" s="12">
        <f t="shared" si="60"/>
        <v>0</v>
      </c>
      <c r="R207" s="12">
        <f t="shared" si="61"/>
        <v>0</v>
      </c>
      <c r="S207" s="12">
        <f t="shared" si="62"/>
        <v>0</v>
      </c>
      <c r="T207" s="12">
        <f t="shared" si="63"/>
        <v>0</v>
      </c>
      <c r="V207" s="70"/>
      <c r="W207" s="70"/>
      <c r="X207" s="70"/>
    </row>
    <row r="208" spans="1:24" x14ac:dyDescent="0.25">
      <c r="A208" s="102" t="s">
        <v>79</v>
      </c>
      <c r="B208" s="102" t="s">
        <v>79</v>
      </c>
      <c r="C208" s="102" t="s">
        <v>79</v>
      </c>
      <c r="D208" t="str">
        <f t="shared" si="57"/>
        <v>B_101034</v>
      </c>
      <c r="E208" s="8" t="str">
        <f>VLOOKUP(C208,Carriers[],3,FALSE)</f>
        <v>motorová nafta (bez biosložek)</v>
      </c>
      <c r="F208" s="9">
        <f t="shared" si="74"/>
        <v>7</v>
      </c>
      <c r="G208" s="9">
        <f t="shared" si="75"/>
        <v>44</v>
      </c>
      <c r="H208" s="9">
        <f t="shared" si="76"/>
        <v>51.55555555555555</v>
      </c>
      <c r="I208" s="9"/>
      <c r="J208" s="9">
        <f t="shared" si="77"/>
        <v>34.444444444444443</v>
      </c>
      <c r="K208" s="12">
        <f ca="1">NIR!B$13</f>
        <v>63.48083904246193</v>
      </c>
      <c r="L208" s="12">
        <f ca="1">NIR!C$13</f>
        <v>1.8845270930384601</v>
      </c>
      <c r="M208" s="12">
        <f ca="1">NIR!D$13</f>
        <v>0.32113177325961001</v>
      </c>
      <c r="N208" s="12"/>
      <c r="O208" s="12">
        <f t="shared" ca="1" si="58"/>
        <v>467.54141770956085</v>
      </c>
      <c r="P208" s="12">
        <f t="shared" ca="1" si="59"/>
        <v>13.879691605870562</v>
      </c>
      <c r="Q208" s="12">
        <f t="shared" ca="1" si="60"/>
        <v>2.3651609967056992</v>
      </c>
      <c r="R208" s="12">
        <f t="shared" ca="1" si="61"/>
        <v>49.694596220109084</v>
      </c>
      <c r="S208" s="12">
        <f t="shared" ca="1" si="62"/>
        <v>1.4752611081866733</v>
      </c>
      <c r="T208" s="12">
        <f t="shared" ca="1" si="63"/>
        <v>0.25139103462242196</v>
      </c>
      <c r="V208" s="70"/>
      <c r="W208" s="70"/>
      <c r="X208" s="70"/>
    </row>
    <row r="209" spans="1:24" x14ac:dyDescent="0.25">
      <c r="A209" s="102" t="s">
        <v>1353</v>
      </c>
      <c r="B209" s="102" t="s">
        <v>1353</v>
      </c>
      <c r="C209" s="102" t="s">
        <v>1353</v>
      </c>
      <c r="D209" t="str">
        <f t="shared" si="57"/>
        <v>B_101034</v>
      </c>
      <c r="E209" s="8" t="str">
        <f>VLOOKUP(C209,Carriers[],3,FALSE)</f>
        <v>reziduální topný olej</v>
      </c>
      <c r="F209" s="9">
        <f t="shared" si="74"/>
        <v>112</v>
      </c>
      <c r="G209" s="9">
        <f t="shared" si="75"/>
        <v>349</v>
      </c>
      <c r="H209" s="9">
        <f t="shared" si="76"/>
        <v>-165.55555555555554</v>
      </c>
      <c r="I209" s="9"/>
      <c r="J209" s="9">
        <f t="shared" si="77"/>
        <v>165.55555555555554</v>
      </c>
      <c r="K209" s="12">
        <f ca="1">NIR!B$13</f>
        <v>63.48083904246193</v>
      </c>
      <c r="L209" s="12">
        <f ca="1">NIR!C$13</f>
        <v>1.8845270930384601</v>
      </c>
      <c r="M209" s="12">
        <f ca="1">NIR!D$13</f>
        <v>0.32113177325961001</v>
      </c>
      <c r="N209" s="12"/>
      <c r="O209" s="12">
        <f t="shared" ca="1" si="58"/>
        <v>-93.835764060782012</v>
      </c>
      <c r="P209" s="12">
        <f t="shared" ca="1" si="59"/>
        <v>-2.7856600879239144</v>
      </c>
      <c r="Q209" s="12">
        <f t="shared" ca="1" si="60"/>
        <v>-0.47468883150478064</v>
      </c>
      <c r="R209" s="12">
        <f t="shared" ca="1" si="61"/>
        <v>30.113483022371305</v>
      </c>
      <c r="S209" s="12">
        <f t="shared" ca="1" si="62"/>
        <v>0.89396541503575477</v>
      </c>
      <c r="T209" s="12">
        <f t="shared" ca="1" si="63"/>
        <v>0.15233567085540239</v>
      </c>
      <c r="V209" s="70"/>
      <c r="W209" s="70"/>
      <c r="X209" s="70"/>
    </row>
    <row r="210" spans="1:24" x14ac:dyDescent="0.25">
      <c r="A210" s="102" t="s">
        <v>1147</v>
      </c>
      <c r="B210" s="102" t="s">
        <v>1147</v>
      </c>
      <c r="C210" s="102" t="s">
        <v>1147</v>
      </c>
      <c r="D210" t="str">
        <f t="shared" si="57"/>
        <v>B_101034</v>
      </c>
      <c r="E210" s="8" t="str">
        <f>VLOOKUP(C210,Carriers[],3,FALSE)</f>
        <v>bitumen</v>
      </c>
      <c r="F210" s="9">
        <f t="shared" si="74"/>
        <v>0</v>
      </c>
      <c r="G210" s="9">
        <f t="shared" si="75"/>
        <v>0</v>
      </c>
      <c r="H210" s="9">
        <f t="shared" si="76"/>
        <v>0</v>
      </c>
      <c r="I210" s="9"/>
      <c r="J210" s="9">
        <f t="shared" si="77"/>
        <v>0</v>
      </c>
      <c r="K210" s="12">
        <f ca="1">NIR!B$13</f>
        <v>63.48083904246193</v>
      </c>
      <c r="L210" s="12">
        <f ca="1">NIR!C$13</f>
        <v>1.8845270930384601</v>
      </c>
      <c r="M210" s="12">
        <f ca="1">NIR!D$13</f>
        <v>0.32113177325961001</v>
      </c>
      <c r="N210" s="12"/>
      <c r="O210" s="12">
        <f t="shared" si="58"/>
        <v>0</v>
      </c>
      <c r="P210" s="12">
        <f t="shared" si="59"/>
        <v>0</v>
      </c>
      <c r="Q210" s="12">
        <f t="shared" si="60"/>
        <v>0</v>
      </c>
      <c r="R210" s="12">
        <f t="shared" si="61"/>
        <v>0</v>
      </c>
      <c r="S210" s="12">
        <f t="shared" si="62"/>
        <v>0</v>
      </c>
      <c r="T210" s="12">
        <f t="shared" si="63"/>
        <v>0</v>
      </c>
      <c r="V210" s="70"/>
      <c r="W210" s="70"/>
      <c r="X210" s="70"/>
    </row>
    <row r="211" spans="1:24" x14ac:dyDescent="0.25">
      <c r="A211" s="102" t="s">
        <v>1149</v>
      </c>
      <c r="B211" s="102" t="s">
        <v>1149</v>
      </c>
      <c r="C211" s="102" t="s">
        <v>1149</v>
      </c>
      <c r="D211" t="str">
        <f t="shared" si="57"/>
        <v>B_101034</v>
      </c>
      <c r="E211" s="8" t="str">
        <f>VLOOKUP(C211,Carriers[],3,FALSE)</f>
        <v>petrolejový koks</v>
      </c>
      <c r="F211" s="9">
        <f t="shared" si="74"/>
        <v>0</v>
      </c>
      <c r="G211" s="9">
        <f t="shared" si="75"/>
        <v>0</v>
      </c>
      <c r="H211" s="9">
        <f t="shared" si="76"/>
        <v>0</v>
      </c>
      <c r="I211" s="9"/>
      <c r="J211" s="9">
        <f t="shared" si="77"/>
        <v>0</v>
      </c>
      <c r="K211" s="12">
        <f ca="1">NIR!B$13</f>
        <v>63.48083904246193</v>
      </c>
      <c r="L211" s="12">
        <f ca="1">NIR!C$13</f>
        <v>1.8845270930384601</v>
      </c>
      <c r="M211" s="12">
        <f ca="1">NIR!D$13</f>
        <v>0.32113177325961001</v>
      </c>
      <c r="N211" s="12"/>
      <c r="O211" s="12">
        <f t="shared" si="58"/>
        <v>0</v>
      </c>
      <c r="P211" s="12">
        <f t="shared" si="59"/>
        <v>0</v>
      </c>
      <c r="Q211" s="12">
        <f t="shared" si="60"/>
        <v>0</v>
      </c>
      <c r="R211" s="12">
        <f t="shared" si="61"/>
        <v>0</v>
      </c>
      <c r="S211" s="12">
        <f t="shared" si="62"/>
        <v>0</v>
      </c>
      <c r="T211" s="12">
        <f t="shared" si="63"/>
        <v>0</v>
      </c>
      <c r="V211" s="70"/>
      <c r="W211" s="70"/>
      <c r="X211" s="70"/>
    </row>
    <row r="212" spans="1:24" x14ac:dyDescent="0.25">
      <c r="A212" s="102" t="s">
        <v>1153</v>
      </c>
      <c r="B212" s="102" t="s">
        <v>1153</v>
      </c>
      <c r="C212" s="102" t="s">
        <v>1153</v>
      </c>
      <c r="D212" t="str">
        <f t="shared" si="57"/>
        <v>B_101034</v>
      </c>
      <c r="E212" s="8" t="str">
        <f>VLOOKUP(C212,Carriers[],3,FALSE)</f>
        <v>ostaní ropné produkty</v>
      </c>
      <c r="F212" s="9">
        <f t="shared" si="74"/>
        <v>0</v>
      </c>
      <c r="G212" s="9">
        <f t="shared" si="75"/>
        <v>0</v>
      </c>
      <c r="H212" s="9">
        <f t="shared" si="76"/>
        <v>0</v>
      </c>
      <c r="I212" s="9"/>
      <c r="J212" s="9">
        <f t="shared" si="77"/>
        <v>0</v>
      </c>
      <c r="K212" s="12">
        <f ca="1">NIR!B$13</f>
        <v>63.48083904246193</v>
      </c>
      <c r="L212" s="12">
        <f ca="1">NIR!C$13</f>
        <v>1.8845270930384601</v>
      </c>
      <c r="M212" s="12">
        <f ca="1">NIR!D$13</f>
        <v>0.32113177325961001</v>
      </c>
      <c r="N212" s="12"/>
      <c r="O212" s="12">
        <f t="shared" si="58"/>
        <v>0</v>
      </c>
      <c r="P212" s="12">
        <f t="shared" si="59"/>
        <v>0</v>
      </c>
      <c r="Q212" s="12">
        <f t="shared" si="60"/>
        <v>0</v>
      </c>
      <c r="R212" s="12">
        <f t="shared" si="61"/>
        <v>0</v>
      </c>
      <c r="S212" s="12">
        <f t="shared" si="62"/>
        <v>0</v>
      </c>
      <c r="T212" s="12">
        <f t="shared" si="63"/>
        <v>0</v>
      </c>
      <c r="V212" s="70"/>
      <c r="W212" s="70"/>
      <c r="X212" s="70"/>
    </row>
    <row r="213" spans="1:24" x14ac:dyDescent="0.25">
      <c r="A213" s="102" t="s">
        <v>85</v>
      </c>
      <c r="B213" s="102" t="s">
        <v>85</v>
      </c>
      <c r="C213" s="102" t="s">
        <v>85</v>
      </c>
      <c r="D213" t="str">
        <f t="shared" si="57"/>
        <v>B_101034</v>
      </c>
      <c r="E213" s="8" t="str">
        <f>VLOOKUP(C213,Carriers[],3,FALSE)</f>
        <v>zemní plyn</v>
      </c>
      <c r="F213" s="9">
        <f t="shared" si="74"/>
        <v>7240</v>
      </c>
      <c r="G213" s="9">
        <f t="shared" si="75"/>
        <v>25192</v>
      </c>
      <c r="H213" s="9">
        <f t="shared" si="76"/>
        <v>12184.36842105263</v>
      </c>
      <c r="I213" s="9"/>
      <c r="J213" s="9">
        <f t="shared" si="77"/>
        <v>27604.631578947367</v>
      </c>
      <c r="K213" s="12">
        <f ca="1">NIR!B$15</f>
        <v>55.42024356714726</v>
      </c>
      <c r="L213" s="12">
        <f ca="1">NIR!C$15</f>
        <v>0.99999999999988998</v>
      </c>
      <c r="M213" s="12">
        <f ca="1">NIR!D$15</f>
        <v>9.9999999999780001E-2</v>
      </c>
      <c r="N213" s="12"/>
      <c r="O213" s="12">
        <f t="shared" ca="1" si="58"/>
        <v>93.268047735717431</v>
      </c>
      <c r="P213" s="12">
        <f t="shared" ca="1" si="59"/>
        <v>1.6829238150623327</v>
      </c>
      <c r="Q213" s="12">
        <f t="shared" ca="1" si="60"/>
        <v>0.16829238150588155</v>
      </c>
      <c r="R213" s="12">
        <f t="shared" ca="1" si="61"/>
        <v>60.727826519793105</v>
      </c>
      <c r="S213" s="12">
        <f t="shared" ca="1" si="62"/>
        <v>1.0957697514665103</v>
      </c>
      <c r="T213" s="12">
        <f t="shared" ca="1" si="63"/>
        <v>0.10957697514642203</v>
      </c>
      <c r="V213" s="70"/>
      <c r="W213" s="70"/>
      <c r="X213" s="70"/>
    </row>
    <row r="214" spans="1:24" x14ac:dyDescent="0.25">
      <c r="A214" s="102" t="s">
        <v>129</v>
      </c>
      <c r="B214" s="102" t="s">
        <v>129</v>
      </c>
      <c r="C214" s="102" t="s">
        <v>129</v>
      </c>
      <c r="D214" t="str">
        <f t="shared" si="57"/>
        <v>B_101034</v>
      </c>
      <c r="E214" s="8" t="str">
        <f>VLOOKUP(C214,Carriers[],3,FALSE)</f>
        <v>průmyslové odpady</v>
      </c>
      <c r="F214" s="9">
        <f t="shared" si="74"/>
        <v>47</v>
      </c>
      <c r="G214" s="9">
        <f t="shared" si="75"/>
        <v>63</v>
      </c>
      <c r="H214" s="9">
        <f t="shared" si="76"/>
        <v>117</v>
      </c>
      <c r="I214" s="9"/>
      <c r="J214" s="9">
        <f t="shared" si="77"/>
        <v>75</v>
      </c>
      <c r="K214" s="12">
        <f ca="1">NIR!B$14</f>
        <v>97.107758031255656</v>
      </c>
      <c r="L214" s="12">
        <f ca="1">NIR!C$14</f>
        <v>1</v>
      </c>
      <c r="M214" s="12">
        <f ca="1">NIR!D$14</f>
        <v>1.42317826555666</v>
      </c>
      <c r="N214" s="12"/>
      <c r="O214" s="12">
        <f t="shared" ca="1" si="58"/>
        <v>241.7363338224875</v>
      </c>
      <c r="P214" s="12">
        <f t="shared" ca="1" si="59"/>
        <v>2.4893617021276597</v>
      </c>
      <c r="Q214" s="12">
        <f t="shared" ca="1" si="60"/>
        <v>3.5428054695772175</v>
      </c>
      <c r="R214" s="12">
        <f t="shared" ca="1" si="61"/>
        <v>115.60447384673292</v>
      </c>
      <c r="S214" s="12">
        <f t="shared" ca="1" si="62"/>
        <v>1.1904761904761905</v>
      </c>
      <c r="T214" s="12">
        <f t="shared" ca="1" si="63"/>
        <v>1.6942598399484048</v>
      </c>
      <c r="V214" s="70"/>
      <c r="W214" s="70"/>
      <c r="X214" s="70"/>
    </row>
    <row r="215" spans="1:24" x14ac:dyDescent="0.25">
      <c r="A215" s="102" t="s">
        <v>109</v>
      </c>
      <c r="B215" s="102" t="s">
        <v>109</v>
      </c>
      <c r="C215" s="102" t="s">
        <v>109</v>
      </c>
      <c r="D215" t="str">
        <f t="shared" si="57"/>
        <v>B_101034</v>
      </c>
      <c r="E215" s="8" t="str">
        <f>VLOOKUP(C215,Carriers[],3,FALSE)</f>
        <v>komunální odpady (obnovitelné)</v>
      </c>
      <c r="F215" s="9">
        <f t="shared" si="74"/>
        <v>54</v>
      </c>
      <c r="G215" s="9">
        <f t="shared" si="75"/>
        <v>477</v>
      </c>
      <c r="H215" s="9">
        <f t="shared" si="76"/>
        <v>9.1428571428571104</v>
      </c>
      <c r="I215" s="9"/>
      <c r="J215" s="9">
        <f t="shared" si="77"/>
        <v>567.85714285714289</v>
      </c>
      <c r="K215" s="12">
        <v>0</v>
      </c>
      <c r="L215" s="12">
        <f ca="1">NIR!C$11</f>
        <v>147.66749129571394</v>
      </c>
      <c r="M215" s="12">
        <f ca="1">NIR!D$11</f>
        <v>3.1118807108615401</v>
      </c>
      <c r="N215" s="12"/>
      <c r="O215" s="12">
        <f t="shared" si="58"/>
        <v>0</v>
      </c>
      <c r="P215" s="12">
        <f t="shared" ca="1" si="59"/>
        <v>25.001903288163117</v>
      </c>
      <c r="Q215" s="12">
        <f t="shared" ca="1" si="60"/>
        <v>0.526879273796661</v>
      </c>
      <c r="R215" s="12">
        <f t="shared" si="61"/>
        <v>0</v>
      </c>
      <c r="S215" s="12">
        <f t="shared" ca="1" si="62"/>
        <v>175.79463249489754</v>
      </c>
      <c r="T215" s="12">
        <f t="shared" ca="1" si="63"/>
        <v>3.7046198938827861</v>
      </c>
      <c r="V215" s="70"/>
      <c r="W215" s="70"/>
      <c r="X215" s="70"/>
    </row>
    <row r="216" spans="1:24" x14ac:dyDescent="0.25">
      <c r="A216" s="102" t="s">
        <v>111</v>
      </c>
      <c r="B216" s="102" t="s">
        <v>111</v>
      </c>
      <c r="C216" s="102" t="s">
        <v>111</v>
      </c>
      <c r="D216" t="str">
        <f t="shared" si="57"/>
        <v>B_101034</v>
      </c>
      <c r="E216" s="8" t="str">
        <f>VLOOKUP(C216,Carriers[],3,FALSE)</f>
        <v>komunální odpady (neobnovitelné)</v>
      </c>
      <c r="F216" s="9">
        <f t="shared" si="74"/>
        <v>36</v>
      </c>
      <c r="G216" s="9">
        <f t="shared" si="75"/>
        <v>318</v>
      </c>
      <c r="H216" s="9">
        <f t="shared" si="76"/>
        <v>5.428571428571388</v>
      </c>
      <c r="I216" s="9"/>
      <c r="J216" s="9">
        <f t="shared" si="77"/>
        <v>378.57142857142861</v>
      </c>
      <c r="K216" s="12">
        <f ca="1">NIR!B$14</f>
        <v>97.107758031255656</v>
      </c>
      <c r="L216" s="12">
        <f ca="1">NIR!C$14</f>
        <v>1</v>
      </c>
      <c r="M216" s="12">
        <f ca="1">NIR!D$14</f>
        <v>1.42317826555666</v>
      </c>
      <c r="N216" s="12"/>
      <c r="O216" s="12">
        <f t="shared" ca="1" si="58"/>
        <v>14.643233353919394</v>
      </c>
      <c r="P216" s="12">
        <f t="shared" ca="1" si="59"/>
        <v>0.15079365079364968</v>
      </c>
      <c r="Q216" s="12">
        <f t="shared" ca="1" si="60"/>
        <v>0.21460624639346301</v>
      </c>
      <c r="R216" s="12">
        <f t="shared" ca="1" si="61"/>
        <v>115.60447384673294</v>
      </c>
      <c r="S216" s="12">
        <f t="shared" ca="1" si="62"/>
        <v>1.1904761904761907</v>
      </c>
      <c r="T216" s="12">
        <f t="shared" ca="1" si="63"/>
        <v>1.694259839948405</v>
      </c>
      <c r="V216" s="70"/>
      <c r="W216" s="70"/>
      <c r="X216" s="70"/>
    </row>
    <row r="217" spans="1:24" x14ac:dyDescent="0.25">
      <c r="A217" s="102" t="s">
        <v>105</v>
      </c>
      <c r="B217" s="102" t="s">
        <v>105</v>
      </c>
      <c r="C217" s="102" t="s">
        <v>105</v>
      </c>
      <c r="D217" t="str">
        <f t="shared" si="57"/>
        <v>B_101034</v>
      </c>
      <c r="E217" s="8" t="str">
        <f>VLOOKUP(C217,Carriers[],3,FALSE)</f>
        <v>tuhá biopaliva (bez dřevěného uhlí)</v>
      </c>
      <c r="F217" s="9">
        <f t="shared" si="74"/>
        <v>4215</v>
      </c>
      <c r="G217" s="9">
        <f t="shared" si="75"/>
        <v>5107</v>
      </c>
      <c r="H217" s="9">
        <f t="shared" si="76"/>
        <v>12292.636363636364</v>
      </c>
      <c r="I217" s="9"/>
      <c r="J217" s="9">
        <f t="shared" si="77"/>
        <v>5890.363636363636</v>
      </c>
      <c r="K217" s="12">
        <v>0</v>
      </c>
      <c r="L217" s="12">
        <f ca="1">NIR!C$11</f>
        <v>147.66749129571394</v>
      </c>
      <c r="M217" s="12">
        <f ca="1">NIR!D$11</f>
        <v>3.1118807108615401</v>
      </c>
      <c r="N217" s="12"/>
      <c r="O217" s="12">
        <f t="shared" si="58"/>
        <v>0</v>
      </c>
      <c r="P217" s="12">
        <f t="shared" ca="1" si="59"/>
        <v>430.65783469244354</v>
      </c>
      <c r="Q217" s="12">
        <f t="shared" ca="1" si="60"/>
        <v>9.0754965564970682</v>
      </c>
      <c r="R217" s="12">
        <f t="shared" si="61"/>
        <v>0</v>
      </c>
      <c r="S217" s="12">
        <f t="shared" ca="1" si="62"/>
        <v>170.31823399281714</v>
      </c>
      <c r="T217" s="12">
        <f t="shared" ca="1" si="63"/>
        <v>3.5892126453808966</v>
      </c>
      <c r="V217" s="70"/>
      <c r="W217" s="70"/>
      <c r="X217" s="70"/>
    </row>
    <row r="218" spans="1:24" x14ac:dyDescent="0.25">
      <c r="A218" s="102" t="s">
        <v>107</v>
      </c>
      <c r="B218" s="102" t="s">
        <v>107</v>
      </c>
      <c r="C218" s="102" t="s">
        <v>107</v>
      </c>
      <c r="D218" t="str">
        <f t="shared" si="57"/>
        <v>B_101034</v>
      </c>
      <c r="E218" s="8" t="str">
        <f>VLOOKUP(C218,Carriers[],3,FALSE)</f>
        <v>bioplyn</v>
      </c>
      <c r="F218" s="9">
        <f t="shared" si="74"/>
        <v>360</v>
      </c>
      <c r="G218" s="9">
        <f t="shared" si="75"/>
        <v>127</v>
      </c>
      <c r="H218" s="9">
        <f t="shared" si="76"/>
        <v>973.31578947368416</v>
      </c>
      <c r="I218" s="9"/>
      <c r="J218" s="9">
        <f t="shared" si="77"/>
        <v>133.68421052631581</v>
      </c>
      <c r="K218" s="12">
        <v>0</v>
      </c>
      <c r="L218" s="12">
        <f ca="1">NIR!C$11</f>
        <v>147.66749129571394</v>
      </c>
      <c r="M218" s="12">
        <f ca="1">NIR!D$11</f>
        <v>3.1118807108615401</v>
      </c>
      <c r="N218" s="12"/>
      <c r="O218" s="12">
        <f t="shared" si="58"/>
        <v>0</v>
      </c>
      <c r="P218" s="12">
        <f t="shared" ca="1" si="59"/>
        <v>399.24194686135058</v>
      </c>
      <c r="Q218" s="12">
        <f t="shared" ca="1" si="60"/>
        <v>8.4134517523336925</v>
      </c>
      <c r="R218" s="12">
        <f t="shared" si="61"/>
        <v>0</v>
      </c>
      <c r="S218" s="12">
        <f t="shared" ca="1" si="62"/>
        <v>155.43946452180418</v>
      </c>
      <c r="T218" s="12">
        <f t="shared" ca="1" si="63"/>
        <v>3.2756639061700428</v>
      </c>
      <c r="V218" s="70"/>
      <c r="W218" s="70"/>
      <c r="X218" s="70"/>
    </row>
    <row r="219" spans="1:24" x14ac:dyDescent="0.25">
      <c r="A219" s="102" t="s">
        <v>119</v>
      </c>
      <c r="B219" s="102" t="s">
        <v>119</v>
      </c>
      <c r="C219" s="102" t="s">
        <v>119</v>
      </c>
      <c r="D219" t="str">
        <f t="shared" si="57"/>
        <v>B_101034</v>
      </c>
      <c r="E219" s="8" t="str">
        <f>VLOOKUP(C219,Carriers[],3,FALSE)</f>
        <v>bionafta</v>
      </c>
      <c r="F219" s="9">
        <f t="shared" si="74"/>
        <v>0</v>
      </c>
      <c r="G219" s="9">
        <f t="shared" si="75"/>
        <v>0</v>
      </c>
      <c r="H219" s="9">
        <f t="shared" si="76"/>
        <v>0</v>
      </c>
      <c r="I219" s="9"/>
      <c r="J219" s="9">
        <f t="shared" si="77"/>
        <v>0</v>
      </c>
      <c r="K219" s="12">
        <v>0</v>
      </c>
      <c r="L219" s="12">
        <f ca="1">NIR!C$11</f>
        <v>147.66749129571394</v>
      </c>
      <c r="M219" s="12">
        <f ca="1">NIR!D$11</f>
        <v>3.1118807108615401</v>
      </c>
      <c r="N219" s="12"/>
      <c r="O219" s="12">
        <f t="shared" si="58"/>
        <v>0</v>
      </c>
      <c r="P219" s="12">
        <f t="shared" si="59"/>
        <v>0</v>
      </c>
      <c r="Q219" s="12">
        <f t="shared" si="60"/>
        <v>0</v>
      </c>
      <c r="R219" s="12">
        <f t="shared" si="61"/>
        <v>0</v>
      </c>
      <c r="S219" s="12">
        <f t="shared" si="62"/>
        <v>0</v>
      </c>
      <c r="T219" s="12">
        <f t="shared" si="63"/>
        <v>0</v>
      </c>
      <c r="V219" s="70"/>
      <c r="W219" s="70"/>
      <c r="X219" s="70"/>
    </row>
    <row r="220" spans="1:24" x14ac:dyDescent="0.25">
      <c r="A220" s="102" t="s">
        <v>121</v>
      </c>
      <c r="B220" s="102" t="s">
        <v>121</v>
      </c>
      <c r="C220" s="102" t="s">
        <v>121</v>
      </c>
      <c r="D220" t="str">
        <f t="shared" si="57"/>
        <v>B_101034</v>
      </c>
      <c r="E220" s="8" t="str">
        <f>VLOOKUP(C220,Carriers[],3,FALSE)</f>
        <v>ostatní kapalná biopaliva</v>
      </c>
      <c r="F220" s="9">
        <f t="shared" si="74"/>
        <v>0</v>
      </c>
      <c r="G220" s="9">
        <f t="shared" si="75"/>
        <v>0</v>
      </c>
      <c r="H220" s="9">
        <f t="shared" si="76"/>
        <v>0</v>
      </c>
      <c r="I220" s="9"/>
      <c r="J220" s="9">
        <f t="shared" si="77"/>
        <v>0</v>
      </c>
      <c r="K220" s="12">
        <v>0</v>
      </c>
      <c r="L220" s="12">
        <f ca="1">NIR!C$11</f>
        <v>147.66749129571394</v>
      </c>
      <c r="M220" s="12">
        <f ca="1">NIR!D$11</f>
        <v>3.1118807108615401</v>
      </c>
      <c r="N220" s="12"/>
      <c r="O220" s="12">
        <f t="shared" si="58"/>
        <v>0</v>
      </c>
      <c r="P220" s="12">
        <f t="shared" si="59"/>
        <v>0</v>
      </c>
      <c r="Q220" s="12">
        <f t="shared" si="60"/>
        <v>0</v>
      </c>
      <c r="R220" s="12">
        <f t="shared" si="61"/>
        <v>0</v>
      </c>
      <c r="S220" s="12">
        <f t="shared" si="62"/>
        <v>0</v>
      </c>
      <c r="T220" s="12">
        <f t="shared" si="63"/>
        <v>0</v>
      </c>
      <c r="V220" s="70"/>
      <c r="W220" s="70"/>
      <c r="X220" s="70"/>
    </row>
    <row r="221" spans="1:24" x14ac:dyDescent="0.25">
      <c r="E221" s="68"/>
      <c r="F221" s="61"/>
      <c r="G221" s="61"/>
      <c r="H221" s="61"/>
      <c r="I221" s="61"/>
      <c r="J221" s="61"/>
      <c r="K221" s="69"/>
      <c r="L221" s="69"/>
      <c r="M221" s="69"/>
      <c r="N221" s="69"/>
      <c r="O221" s="69"/>
      <c r="P221" s="69"/>
      <c r="Q221" s="69"/>
      <c r="R221" s="69"/>
      <c r="S221" s="69"/>
      <c r="T221" s="69"/>
    </row>
    <row r="222" spans="1:24" ht="21" x14ac:dyDescent="0.35">
      <c r="E222" s="121" t="s">
        <v>3313</v>
      </c>
      <c r="F222" s="61"/>
      <c r="G222" s="61"/>
      <c r="H222" s="61"/>
      <c r="I222" s="61"/>
      <c r="J222" s="61"/>
      <c r="K222" s="69"/>
      <c r="L222" s="69"/>
      <c r="M222" s="69"/>
      <c r="N222" s="69"/>
      <c r="O222" s="69"/>
      <c r="P222" s="69"/>
      <c r="Q222" s="69"/>
      <c r="R222" s="69"/>
      <c r="S222" s="69"/>
      <c r="T222" s="69"/>
    </row>
    <row r="223" spans="1:24" x14ac:dyDescent="0.25">
      <c r="E223" s="10"/>
    </row>
    <row r="224" spans="1:24" x14ac:dyDescent="0.25">
      <c r="E224" s="8" t="s">
        <v>3181</v>
      </c>
      <c r="F224" s="9"/>
      <c r="G224" s="9"/>
      <c r="H224" s="9"/>
      <c r="I224" s="9"/>
      <c r="J224" s="9"/>
      <c r="K224" s="12"/>
      <c r="L224" s="12"/>
      <c r="M224" s="12"/>
      <c r="N224" s="12"/>
      <c r="O224" s="12">
        <f ca="1">SUMPRODUCT($F175:$F220,O175:O220,$V$115:$V$160)/SUMPRODUCT($F175:$F220,$V$115:$V$160)</f>
        <v>141.20590131593761</v>
      </c>
      <c r="P224" s="12">
        <f ca="1">SUMPRODUCT($F175:$F220,P175:P220,$V$115:$V$160)/SUMPRODUCT($F175:$F220,$V$115:$V$160)</f>
        <v>8.911330794094674</v>
      </c>
      <c r="Q224" s="12">
        <f ca="1">SUMPRODUCT($F175:$F220,Q175:Q220,$V$115:$V$160)/SUMPRODUCT($F175:$F220,$V$115:$V$160)</f>
        <v>2.1738930858696515</v>
      </c>
      <c r="R224" s="12">
        <f ca="1">SUMPRODUCT($G175:$G220,R175:R220,$V$115:$V$160)/SUMPRODUCT($G175:$G220,$V$115:$V$160)</f>
        <v>89.379870462207805</v>
      </c>
      <c r="S224" s="12">
        <f ca="1">SUMPRODUCT($G175:$G220,S175:S220,$V$115:$V$160)/SUMPRODUCT($G175:$G220,$V$115:$V$160)</f>
        <v>10.519726381189422</v>
      </c>
      <c r="T224" s="12">
        <f ca="1">SUMPRODUCT($G175:$G220,T175:T220,$V$115:$V$160)/SUMPRODUCT($G175:$G220,$V$115:$V$160)</f>
        <v>1.2702913090298</v>
      </c>
    </row>
    <row r="225" spans="1:24" x14ac:dyDescent="0.25">
      <c r="E225" s="8" t="s">
        <v>3186</v>
      </c>
      <c r="F225" s="9"/>
      <c r="G225" s="9"/>
      <c r="H225" s="9"/>
      <c r="I225" s="9"/>
      <c r="J225" s="9"/>
      <c r="K225" s="12"/>
      <c r="L225" s="12"/>
      <c r="M225" s="12"/>
      <c r="N225" s="12"/>
      <c r="O225" s="12">
        <f ca="1">SUMPRODUCT($F175:$F220,O175:O220,$W$115:$W$160)/SUMPRODUCT($F175:$F220,$W$115:$W$160)</f>
        <v>152.32180489714048</v>
      </c>
      <c r="P225" s="12">
        <f ca="1">SUMPRODUCT($F175:$F220,P175:P220,$W$115:$W$160)/SUMPRODUCT($F175:$F220,$W$115:$W$160)</f>
        <v>1.603019105231656</v>
      </c>
      <c r="Q225" s="12">
        <f ca="1">SUMPRODUCT($F175:$F220,Q175:Q220,$W$115:$W$160)/SUMPRODUCT($F175:$F220,$W$115:$W$160)</f>
        <v>2.1762291122780177</v>
      </c>
      <c r="R225" s="12">
        <f ca="1">SUMPRODUCT($G175:$G220,R175:R220,$W$115:$W$160)/SUMPRODUCT($G175:$G220,$W$115:$W$160)</f>
        <v>94.624922252278395</v>
      </c>
      <c r="S225" s="12">
        <f ca="1">SUMPRODUCT($G175:$G220,S175:S220,$W$115:$W$160)/SUMPRODUCT($G175:$G220,$W$115:$W$160)</f>
        <v>1.1348937123373928</v>
      </c>
      <c r="T225" s="12">
        <f ca="1">SUMPRODUCT($G175:$G220,T175:T220,$W$115:$W$160)/SUMPRODUCT($G175:$G220,$W$115:$W$160)</f>
        <v>1.1340542732760319</v>
      </c>
    </row>
    <row r="226" spans="1:24" x14ac:dyDescent="0.25">
      <c r="E226" s="8" t="s">
        <v>3187</v>
      </c>
      <c r="F226" s="9"/>
      <c r="G226" s="9"/>
      <c r="H226" s="9"/>
      <c r="I226" s="9"/>
      <c r="J226" s="9"/>
      <c r="K226" s="12"/>
      <c r="L226" s="12"/>
      <c r="M226" s="12"/>
      <c r="N226" s="12"/>
      <c r="O226" s="12">
        <f ca="1">SUMPRODUCT($F175:$F220,O175:O220,$X$115:$X$160)/SUMPRODUCT($F175:$F220,$X$115:$X$160)</f>
        <v>251.69828683679907</v>
      </c>
      <c r="P226" s="12">
        <f ca="1">SUMPRODUCT($F175:$F220,P175:P220,$X$115:$X$160)/SUMPRODUCT($F175:$F220,$X$115:$X$160)</f>
        <v>2.6488470434415183</v>
      </c>
      <c r="Q226" s="12">
        <f ca="1">SUMPRODUCT($F175:$F220,Q175:Q220,$X$115:$X$160)/SUMPRODUCT($F175:$F220,$X$115:$X$160)</f>
        <v>3.5960257935141366</v>
      </c>
      <c r="R226" s="12">
        <f ca="1">SUMPRODUCT($G175:$G220,R175:R220,$X$115:$X$160)/SUMPRODUCT($G175:$G220,$X$115:$X$160)</f>
        <v>95.507176171080289</v>
      </c>
      <c r="S226" s="12">
        <f ca="1">SUMPRODUCT($G175:$G220,S175:S220,$X$115:$X$160)/SUMPRODUCT($G175:$G220,$X$115:$X$160)</f>
        <v>1.1454751152204921</v>
      </c>
      <c r="T226" s="12">
        <f ca="1">SUMPRODUCT($G175:$G220,T175:T220,$X$115:$X$160)/SUMPRODUCT($G175:$G220,$X$115:$X$160)</f>
        <v>1.1446278494853135</v>
      </c>
    </row>
    <row r="227" spans="1:24" x14ac:dyDescent="0.25">
      <c r="E227" s="72" t="s">
        <v>3190</v>
      </c>
      <c r="F227" s="73"/>
      <c r="G227" s="73"/>
      <c r="H227" s="73"/>
      <c r="I227" s="73"/>
      <c r="J227" s="73"/>
      <c r="K227" s="74"/>
      <c r="L227" s="74"/>
      <c r="M227" s="74"/>
      <c r="N227" s="74"/>
      <c r="O227" s="74">
        <f ca="1">O224</f>
        <v>141.20590131593761</v>
      </c>
      <c r="P227" s="74">
        <f t="shared" ref="P227:T227" ca="1" si="78">P224</f>
        <v>8.911330794094674</v>
      </c>
      <c r="Q227" s="74">
        <f t="shared" ca="1" si="78"/>
        <v>2.1738930858696515</v>
      </c>
      <c r="R227" s="74">
        <f t="shared" ca="1" si="78"/>
        <v>89.379870462207805</v>
      </c>
      <c r="S227" s="74">
        <f t="shared" ca="1" si="78"/>
        <v>10.519726381189422</v>
      </c>
      <c r="T227" s="74">
        <f t="shared" ca="1" si="78"/>
        <v>1.2702913090298</v>
      </c>
    </row>
    <row r="230" spans="1:24" ht="21" x14ac:dyDescent="0.35">
      <c r="E230" s="121" t="s">
        <v>3311</v>
      </c>
    </row>
    <row r="232" spans="1:24" x14ac:dyDescent="0.25">
      <c r="A232" s="102"/>
      <c r="B232" s="102"/>
      <c r="C232" s="102"/>
      <c r="E232" s="328" t="s">
        <v>3214</v>
      </c>
      <c r="F232" s="331" t="s">
        <v>1284</v>
      </c>
      <c r="G232" s="331"/>
      <c r="H232" s="331" t="s">
        <v>1285</v>
      </c>
      <c r="I232" s="331"/>
      <c r="J232" s="331"/>
      <c r="K232" s="331" t="s">
        <v>1286</v>
      </c>
      <c r="L232" s="331"/>
      <c r="M232" s="331"/>
      <c r="N232" s="99"/>
      <c r="O232" s="331" t="s">
        <v>1287</v>
      </c>
      <c r="P232" s="331"/>
      <c r="Q232" s="331"/>
      <c r="R232" s="331"/>
      <c r="S232" s="331"/>
      <c r="T232" s="331"/>
    </row>
    <row r="233" spans="1:24" ht="18" customHeight="1" x14ac:dyDescent="0.25">
      <c r="A233" s="102"/>
      <c r="B233" s="102"/>
      <c r="C233" s="102"/>
      <c r="E233" s="329"/>
      <c r="F233" s="328" t="s">
        <v>1279</v>
      </c>
      <c r="G233" s="328" t="s">
        <v>1280</v>
      </c>
      <c r="H233" s="328" t="s">
        <v>1279</v>
      </c>
      <c r="I233" s="328"/>
      <c r="J233" s="328" t="s">
        <v>1280</v>
      </c>
      <c r="K233" s="332" t="s">
        <v>1281</v>
      </c>
      <c r="L233" s="332" t="s">
        <v>1282</v>
      </c>
      <c r="M233" s="332" t="s">
        <v>1283</v>
      </c>
      <c r="N233" s="100"/>
      <c r="O233" s="331" t="s">
        <v>1279</v>
      </c>
      <c r="P233" s="331"/>
      <c r="Q233" s="331"/>
      <c r="R233" s="331" t="s">
        <v>1280</v>
      </c>
      <c r="S233" s="331"/>
      <c r="T233" s="331"/>
    </row>
    <row r="234" spans="1:24" ht="18" x14ac:dyDescent="0.35">
      <c r="A234" s="102"/>
      <c r="B234" s="102"/>
      <c r="C234" s="102"/>
      <c r="E234" s="330"/>
      <c r="F234" s="330"/>
      <c r="G234" s="330"/>
      <c r="H234" s="330"/>
      <c r="I234" s="330"/>
      <c r="J234" s="330"/>
      <c r="K234" s="333"/>
      <c r="L234" s="333"/>
      <c r="M234" s="333"/>
      <c r="N234" s="101"/>
      <c r="O234" s="99" t="s">
        <v>1281</v>
      </c>
      <c r="P234" s="99" t="s">
        <v>1282</v>
      </c>
      <c r="Q234" s="99" t="s">
        <v>1283</v>
      </c>
      <c r="R234" s="99" t="s">
        <v>1281</v>
      </c>
      <c r="S234" s="99" t="s">
        <v>1282</v>
      </c>
      <c r="T234" s="99" t="s">
        <v>1283</v>
      </c>
      <c r="V234" s="16"/>
      <c r="W234" s="16"/>
      <c r="X234" s="16"/>
    </row>
    <row r="235" spans="1:24" x14ac:dyDescent="0.25">
      <c r="A235" s="102" t="s">
        <v>1111</v>
      </c>
      <c r="B235" s="102" t="s">
        <v>1111</v>
      </c>
      <c r="C235" s="102" t="s">
        <v>1111</v>
      </c>
      <c r="D235" s="59"/>
      <c r="E235" s="8" t="str">
        <f>VLOOKUP(C235,Carriers[],3,FALSE)</f>
        <v>jaderné teplo</v>
      </c>
      <c r="F235" s="9">
        <f>(G58+M58+R58)</f>
        <v>0</v>
      </c>
      <c r="G235" s="9">
        <f>(H58+N58+S58)</f>
        <v>0</v>
      </c>
      <c r="H235" s="9">
        <f>F58+IF(Z58=0,0,M58/Z58)</f>
        <v>0</v>
      </c>
      <c r="I235" s="9"/>
      <c r="J235" s="9">
        <f>Q58+IF(AA58=0,0,N58/AA58)</f>
        <v>0</v>
      </c>
      <c r="K235" s="12">
        <v>0</v>
      </c>
      <c r="L235" s="12">
        <v>0</v>
      </c>
      <c r="M235" s="12">
        <v>0</v>
      </c>
      <c r="N235" s="12"/>
      <c r="O235" s="12">
        <f>IF($F235=0,0,$H235*K235/$F235)</f>
        <v>0</v>
      </c>
      <c r="P235" s="12">
        <f>IF($F235=0,0,$H235*L235/$F235)</f>
        <v>0</v>
      </c>
      <c r="Q235" s="12">
        <f>IF($F235=0,0,$H235*M235/$F235)</f>
        <v>0</v>
      </c>
      <c r="R235" s="12">
        <f>IF($G235=0,0,$J235*K235/$G235)</f>
        <v>0</v>
      </c>
      <c r="S235" s="12">
        <f>IF($G235=0,0,$J235*L235/$G235)</f>
        <v>0</v>
      </c>
      <c r="T235" s="12">
        <f>IF($G235=0,0,$J235*M235/$G235)</f>
        <v>0</v>
      </c>
      <c r="V235" s="70"/>
      <c r="W235" s="70"/>
      <c r="X235" s="70"/>
    </row>
    <row r="236" spans="1:24" x14ac:dyDescent="0.25">
      <c r="A236" s="102" t="s">
        <v>127</v>
      </c>
      <c r="B236" s="102" t="s">
        <v>127</v>
      </c>
      <c r="C236" s="102" t="s">
        <v>1113</v>
      </c>
      <c r="D236" t="str">
        <f t="shared" ref="D236:D280" si="79">$F$55</f>
        <v>B_101034</v>
      </c>
      <c r="E236" s="8" t="str">
        <f>VLOOKUP(C236,Carriers[],3,FALSE)</f>
        <v>vodní energie</v>
      </c>
      <c r="F236" s="9">
        <f>(G59+M59+R59)</f>
        <v>1124</v>
      </c>
      <c r="G236" s="9">
        <f>(H59+N59+S59)</f>
        <v>0</v>
      </c>
      <c r="H236" s="9">
        <f>F59+IF(Z59=0,0,M59/Z59)</f>
        <v>1124</v>
      </c>
      <c r="I236" s="9"/>
      <c r="J236" s="9">
        <f>Q59+IF(AA59=0,0,N59/AA59)</f>
        <v>0</v>
      </c>
      <c r="K236" s="12">
        <v>0</v>
      </c>
      <c r="L236" s="12">
        <v>0</v>
      </c>
      <c r="M236" s="12">
        <v>0</v>
      </c>
      <c r="N236" s="12"/>
      <c r="O236" s="12">
        <f t="shared" ref="O236:O280" si="80">IF($F236=0,0,$H236*K236/$F236)</f>
        <v>0</v>
      </c>
      <c r="P236" s="12">
        <f t="shared" ref="P236:P280" si="81">IF($F236=0,0,$H236*L236/$F236)</f>
        <v>0</v>
      </c>
      <c r="Q236" s="12">
        <f t="shared" ref="Q236:Q280" si="82">IF($F236=0,0,$H236*M236/$F236)</f>
        <v>0</v>
      </c>
      <c r="R236" s="12">
        <f t="shared" ref="R236:R280" si="83">IF($G236=0,0,$J236*K236/$G236)</f>
        <v>0</v>
      </c>
      <c r="S236" s="12">
        <f t="shared" ref="S236:S280" si="84">IF($G236=0,0,$J236*L236/$G236)</f>
        <v>0</v>
      </c>
      <c r="T236" s="12">
        <f t="shared" ref="T236:T280" si="85">IF($G236=0,0,$J236*M236/$G236)</f>
        <v>0</v>
      </c>
      <c r="V236" s="70"/>
      <c r="W236" s="70"/>
      <c r="X236" s="70"/>
    </row>
    <row r="237" spans="1:24" x14ac:dyDescent="0.25">
      <c r="A237" s="102" t="s">
        <v>127</v>
      </c>
      <c r="B237" s="102" t="s">
        <v>127</v>
      </c>
      <c r="C237" s="102" t="s">
        <v>1113</v>
      </c>
      <c r="E237" s="8" t="str">
        <f>VLOOKUP(C237,Carriers[],3,FALSE)</f>
        <v>vodní energie</v>
      </c>
      <c r="F237" s="9">
        <f t="shared" ref="F237:G237" si="86">(G60+M60+R60)</f>
        <v>700</v>
      </c>
      <c r="G237" s="9">
        <f t="shared" si="86"/>
        <v>0</v>
      </c>
      <c r="H237" s="9">
        <f t="shared" ref="H237:H238" si="87">F60+IF(Z60=0,0,M60/Z60)</f>
        <v>700</v>
      </c>
      <c r="I237" s="9"/>
      <c r="J237" s="9">
        <f t="shared" ref="J237:J238" si="88">Q60+IF(AA60=0,0,N60/AA60)</f>
        <v>0</v>
      </c>
      <c r="K237" s="12">
        <v>0</v>
      </c>
      <c r="L237" s="12">
        <v>0</v>
      </c>
      <c r="M237" s="12">
        <v>0</v>
      </c>
      <c r="N237" s="12"/>
      <c r="O237" s="12">
        <f t="shared" ref="O237:O238" si="89">IF($F237=0,0,$H237*K237/$F237)</f>
        <v>0</v>
      </c>
      <c r="P237" s="12">
        <f t="shared" ref="P237:P238" si="90">IF($F237=0,0,$H237*L237/$F237)</f>
        <v>0</v>
      </c>
      <c r="Q237" s="12">
        <f t="shared" ref="Q237:Q238" si="91">IF($F237=0,0,$H237*M237/$F237)</f>
        <v>0</v>
      </c>
      <c r="R237" s="12">
        <f t="shared" ref="R237:R238" si="92">IF($G237=0,0,$J237*K237/$G237)</f>
        <v>0</v>
      </c>
      <c r="S237" s="12">
        <f t="shared" ref="S237:S238" si="93">IF($G237=0,0,$J237*L237/$G237)</f>
        <v>0</v>
      </c>
      <c r="T237" s="12">
        <f t="shared" ref="T237:T238" si="94">IF($G237=0,0,$J237*M237/$G237)</f>
        <v>0</v>
      </c>
      <c r="V237" s="70"/>
      <c r="W237" s="70"/>
      <c r="X237" s="70"/>
    </row>
    <row r="238" spans="1:24" x14ac:dyDescent="0.25">
      <c r="A238" s="102" t="s">
        <v>127</v>
      </c>
      <c r="B238" s="102" t="s">
        <v>127</v>
      </c>
      <c r="C238" s="102" t="s">
        <v>1113</v>
      </c>
      <c r="E238" s="8" t="str">
        <f>VLOOKUP(C238,Carriers[],3,FALSE)</f>
        <v>vodní energie</v>
      </c>
      <c r="F238" s="9">
        <f t="shared" ref="F238:G238" si="95">(G61+M61+R61)</f>
        <v>214</v>
      </c>
      <c r="G238" s="9">
        <f t="shared" si="95"/>
        <v>0</v>
      </c>
      <c r="H238" s="9">
        <f t="shared" si="87"/>
        <v>214</v>
      </c>
      <c r="I238" s="9"/>
      <c r="J238" s="9">
        <f t="shared" si="88"/>
        <v>0</v>
      </c>
      <c r="K238" s="12">
        <v>0</v>
      </c>
      <c r="L238" s="12">
        <v>0</v>
      </c>
      <c r="M238" s="12">
        <v>0</v>
      </c>
      <c r="N238" s="12"/>
      <c r="O238" s="12">
        <f t="shared" si="89"/>
        <v>0</v>
      </c>
      <c r="P238" s="12">
        <f t="shared" si="90"/>
        <v>0</v>
      </c>
      <c r="Q238" s="12">
        <f t="shared" si="91"/>
        <v>0</v>
      </c>
      <c r="R238" s="12">
        <f t="shared" si="92"/>
        <v>0</v>
      </c>
      <c r="S238" s="12">
        <f t="shared" si="93"/>
        <v>0</v>
      </c>
      <c r="T238" s="12">
        <f t="shared" si="94"/>
        <v>0</v>
      </c>
      <c r="V238" s="70"/>
      <c r="W238" s="70"/>
      <c r="X238" s="70"/>
    </row>
    <row r="239" spans="1:24" x14ac:dyDescent="0.25">
      <c r="A239" s="102" t="s">
        <v>127</v>
      </c>
      <c r="B239" s="102" t="s">
        <v>97</v>
      </c>
      <c r="C239" s="102" t="s">
        <v>125</v>
      </c>
      <c r="D239" t="str">
        <f t="shared" si="79"/>
        <v>B_101034</v>
      </c>
      <c r="E239" s="8" t="str">
        <f>VLOOKUP(C239,Carriers[],3,FALSE)</f>
        <v>geotermální energie</v>
      </c>
      <c r="F239" s="9">
        <f t="shared" ref="F239:F280" si="96">(G62+M62+R62)</f>
        <v>0</v>
      </c>
      <c r="G239" s="9">
        <f t="shared" ref="G239:G280" si="97">(H62+N62+S62)</f>
        <v>0</v>
      </c>
      <c r="H239" s="9">
        <f t="shared" ref="H239:H280" si="98">F62+IF(Z62=0,0,M62/Z62)</f>
        <v>0</v>
      </c>
      <c r="I239" s="9"/>
      <c r="J239" s="9">
        <f t="shared" ref="J239:J280" si="99">Q62+IF(AA62=0,0,N62/AA62)</f>
        <v>0</v>
      </c>
      <c r="K239" s="12">
        <v>0</v>
      </c>
      <c r="L239" s="12">
        <v>0</v>
      </c>
      <c r="M239" s="12">
        <v>0</v>
      </c>
      <c r="N239" s="12"/>
      <c r="O239" s="12">
        <f t="shared" si="80"/>
        <v>0</v>
      </c>
      <c r="P239" s="12">
        <f t="shared" si="81"/>
        <v>0</v>
      </c>
      <c r="Q239" s="12">
        <f t="shared" si="82"/>
        <v>0</v>
      </c>
      <c r="R239" s="12">
        <f t="shared" si="83"/>
        <v>0</v>
      </c>
      <c r="S239" s="12">
        <f t="shared" si="84"/>
        <v>0</v>
      </c>
      <c r="T239" s="12">
        <f t="shared" si="85"/>
        <v>0</v>
      </c>
      <c r="V239" s="70"/>
      <c r="W239" s="70"/>
      <c r="X239" s="70"/>
    </row>
    <row r="240" spans="1:24" x14ac:dyDescent="0.25">
      <c r="A240" s="102" t="s">
        <v>127</v>
      </c>
      <c r="B240" s="102" t="s">
        <v>127</v>
      </c>
      <c r="C240" s="102" t="s">
        <v>1117</v>
      </c>
      <c r="D240" t="str">
        <f t="shared" si="79"/>
        <v>B_101034</v>
      </c>
      <c r="E240" s="8" t="str">
        <f>VLOOKUP(C240,Carriers[],3,FALSE)</f>
        <v>sluneční fotovoltaická energie</v>
      </c>
      <c r="F240" s="9">
        <f t="shared" si="96"/>
        <v>0</v>
      </c>
      <c r="G240" s="9">
        <f t="shared" si="97"/>
        <v>0</v>
      </c>
      <c r="H240" s="9">
        <f t="shared" si="98"/>
        <v>0</v>
      </c>
      <c r="I240" s="9"/>
      <c r="J240" s="9">
        <f t="shared" si="99"/>
        <v>0</v>
      </c>
      <c r="K240" s="12">
        <v>0</v>
      </c>
      <c r="L240" s="12">
        <v>0</v>
      </c>
      <c r="M240" s="12">
        <v>0</v>
      </c>
      <c r="N240" s="12"/>
      <c r="O240" s="12">
        <f t="shared" si="80"/>
        <v>0</v>
      </c>
      <c r="P240" s="12">
        <f t="shared" si="81"/>
        <v>0</v>
      </c>
      <c r="Q240" s="12">
        <f t="shared" si="82"/>
        <v>0</v>
      </c>
      <c r="R240" s="12">
        <f t="shared" si="83"/>
        <v>0</v>
      </c>
      <c r="S240" s="12">
        <f t="shared" si="84"/>
        <v>0</v>
      </c>
      <c r="T240" s="12">
        <f t="shared" si="85"/>
        <v>0</v>
      </c>
      <c r="V240" s="70"/>
      <c r="W240" s="70"/>
      <c r="X240" s="70"/>
    </row>
    <row r="241" spans="1:24" x14ac:dyDescent="0.25">
      <c r="A241" s="102" t="s">
        <v>127</v>
      </c>
      <c r="B241" s="102" t="s">
        <v>127</v>
      </c>
      <c r="C241" s="102" t="s">
        <v>1119</v>
      </c>
      <c r="D241" t="str">
        <f t="shared" si="79"/>
        <v>B_101034</v>
      </c>
      <c r="E241" s="8" t="str">
        <f>VLOOKUP(C241,Carriers[],3,FALSE)</f>
        <v>energie přílivu, vln a oceánu</v>
      </c>
      <c r="F241" s="9">
        <f t="shared" si="96"/>
        <v>0</v>
      </c>
      <c r="G241" s="9">
        <f t="shared" si="97"/>
        <v>0</v>
      </c>
      <c r="H241" s="9">
        <f t="shared" si="98"/>
        <v>0</v>
      </c>
      <c r="I241" s="9"/>
      <c r="J241" s="9">
        <f t="shared" si="99"/>
        <v>0</v>
      </c>
      <c r="K241" s="12">
        <v>0</v>
      </c>
      <c r="L241" s="12">
        <v>0</v>
      </c>
      <c r="M241" s="12">
        <v>0</v>
      </c>
      <c r="N241" s="12"/>
      <c r="O241" s="12">
        <f t="shared" si="80"/>
        <v>0</v>
      </c>
      <c r="P241" s="12">
        <f t="shared" si="81"/>
        <v>0</v>
      </c>
      <c r="Q241" s="12">
        <f t="shared" si="82"/>
        <v>0</v>
      </c>
      <c r="R241" s="12">
        <f t="shared" si="83"/>
        <v>0</v>
      </c>
      <c r="S241" s="12">
        <f t="shared" si="84"/>
        <v>0</v>
      </c>
      <c r="T241" s="12">
        <f t="shared" si="85"/>
        <v>0</v>
      </c>
      <c r="V241" s="70"/>
      <c r="W241" s="70"/>
      <c r="X241" s="70"/>
    </row>
    <row r="242" spans="1:24" x14ac:dyDescent="0.25">
      <c r="A242" s="102" t="s">
        <v>127</v>
      </c>
      <c r="B242" s="102" t="s">
        <v>127</v>
      </c>
      <c r="C242" s="102" t="s">
        <v>1115</v>
      </c>
      <c r="D242" t="str">
        <f t="shared" si="79"/>
        <v>B_101034</v>
      </c>
      <c r="E242" s="8" t="str">
        <f>VLOOKUP(C242,Carriers[],3,FALSE)</f>
        <v>větrná energie</v>
      </c>
      <c r="F242" s="9">
        <f t="shared" si="96"/>
        <v>0</v>
      </c>
      <c r="G242" s="9">
        <f t="shared" si="97"/>
        <v>0</v>
      </c>
      <c r="H242" s="9">
        <f t="shared" si="98"/>
        <v>0</v>
      </c>
      <c r="I242" s="9"/>
      <c r="J242" s="9">
        <f t="shared" si="99"/>
        <v>0</v>
      </c>
      <c r="K242" s="12">
        <v>0</v>
      </c>
      <c r="L242" s="12">
        <v>0</v>
      </c>
      <c r="M242" s="12">
        <v>0</v>
      </c>
      <c r="N242" s="12"/>
      <c r="O242" s="12">
        <f t="shared" si="80"/>
        <v>0</v>
      </c>
      <c r="P242" s="12">
        <f t="shared" si="81"/>
        <v>0</v>
      </c>
      <c r="Q242" s="12">
        <f t="shared" si="82"/>
        <v>0</v>
      </c>
      <c r="R242" s="12">
        <f t="shared" si="83"/>
        <v>0</v>
      </c>
      <c r="S242" s="12">
        <f t="shared" si="84"/>
        <v>0</v>
      </c>
      <c r="T242" s="12">
        <f t="shared" si="85"/>
        <v>0</v>
      </c>
      <c r="V242" s="70"/>
      <c r="W242" s="70"/>
      <c r="X242" s="70"/>
    </row>
    <row r="243" spans="1:24" x14ac:dyDescent="0.25">
      <c r="A243" s="102" t="s">
        <v>127</v>
      </c>
      <c r="B243" s="102" t="s">
        <v>97</v>
      </c>
      <c r="C243" s="102" t="s">
        <v>101</v>
      </c>
      <c r="D243" t="str">
        <f t="shared" si="79"/>
        <v>B_101034</v>
      </c>
      <c r="E243" s="8" t="str">
        <f>VLOOKUP(C243,Carriers[],3,FALSE)</f>
        <v>tepelná sluneční energie</v>
      </c>
      <c r="F243" s="9">
        <f t="shared" si="96"/>
        <v>0</v>
      </c>
      <c r="G243" s="9">
        <f t="shared" si="97"/>
        <v>0</v>
      </c>
      <c r="H243" s="9">
        <f t="shared" si="98"/>
        <v>0</v>
      </c>
      <c r="I243" s="9"/>
      <c r="J243" s="9">
        <f t="shared" si="99"/>
        <v>0</v>
      </c>
      <c r="K243" s="12">
        <v>0</v>
      </c>
      <c r="L243" s="12">
        <v>0</v>
      </c>
      <c r="M243" s="12">
        <v>0</v>
      </c>
      <c r="N243" s="12"/>
      <c r="O243" s="12">
        <f t="shared" si="80"/>
        <v>0</v>
      </c>
      <c r="P243" s="12">
        <f t="shared" si="81"/>
        <v>0</v>
      </c>
      <c r="Q243" s="12">
        <f t="shared" si="82"/>
        <v>0</v>
      </c>
      <c r="R243" s="12">
        <f t="shared" si="83"/>
        <v>0</v>
      </c>
      <c r="S243" s="12">
        <f t="shared" si="84"/>
        <v>0</v>
      </c>
      <c r="T243" s="12">
        <f t="shared" si="85"/>
        <v>0</v>
      </c>
      <c r="V243" s="70"/>
      <c r="W243" s="70"/>
      <c r="X243" s="70"/>
    </row>
    <row r="244" spans="1:24" x14ac:dyDescent="0.25">
      <c r="A244" s="102" t="s">
        <v>47</v>
      </c>
      <c r="B244" s="102" t="s">
        <v>47</v>
      </c>
      <c r="C244" s="102" t="s">
        <v>47</v>
      </c>
      <c r="D244" t="str">
        <f t="shared" si="79"/>
        <v>B_101034</v>
      </c>
      <c r="E244" s="8" t="str">
        <f>VLOOKUP(C244,Carriers[],3,FALSE)</f>
        <v>antracit</v>
      </c>
      <c r="F244" s="9">
        <f t="shared" si="96"/>
        <v>0</v>
      </c>
      <c r="G244" s="9">
        <f t="shared" si="97"/>
        <v>0</v>
      </c>
      <c r="H244" s="9">
        <f t="shared" si="98"/>
        <v>0</v>
      </c>
      <c r="I244" s="9"/>
      <c r="J244" s="9">
        <f t="shared" si="99"/>
        <v>0</v>
      </c>
      <c r="K244" s="12">
        <f ca="1">NIR!B$14</f>
        <v>97.107758031255656</v>
      </c>
      <c r="L244" s="12">
        <f ca="1">NIR!C$14</f>
        <v>1</v>
      </c>
      <c r="M244" s="12">
        <f ca="1">NIR!D$14</f>
        <v>1.42317826555666</v>
      </c>
      <c r="N244" s="12"/>
      <c r="O244" s="12">
        <f t="shared" si="80"/>
        <v>0</v>
      </c>
      <c r="P244" s="12">
        <f t="shared" si="81"/>
        <v>0</v>
      </c>
      <c r="Q244" s="12">
        <f t="shared" si="82"/>
        <v>0</v>
      </c>
      <c r="R244" s="12">
        <f t="shared" si="83"/>
        <v>0</v>
      </c>
      <c r="S244" s="12">
        <f t="shared" si="84"/>
        <v>0</v>
      </c>
      <c r="T244" s="12">
        <f t="shared" si="85"/>
        <v>0</v>
      </c>
      <c r="V244" s="70"/>
      <c r="W244" s="70"/>
      <c r="X244" s="70"/>
    </row>
    <row r="245" spans="1:24" x14ac:dyDescent="0.25">
      <c r="A245" s="102" t="s">
        <v>49</v>
      </c>
      <c r="B245" s="102" t="s">
        <v>49</v>
      </c>
      <c r="C245" s="102" t="s">
        <v>49</v>
      </c>
      <c r="D245" t="str">
        <f t="shared" si="79"/>
        <v>B_101034</v>
      </c>
      <c r="E245" s="8" t="str">
        <f>VLOOKUP(C245,Carriers[],3,FALSE)</f>
        <v>koksovatelné uhlí</v>
      </c>
      <c r="F245" s="9">
        <f t="shared" si="96"/>
        <v>0</v>
      </c>
      <c r="G245" s="9">
        <f t="shared" si="97"/>
        <v>0</v>
      </c>
      <c r="H245" s="9">
        <f t="shared" si="98"/>
        <v>0</v>
      </c>
      <c r="I245" s="9"/>
      <c r="J245" s="9">
        <f t="shared" si="99"/>
        <v>0</v>
      </c>
      <c r="K245" s="12">
        <f ca="1">NIR!B$14</f>
        <v>97.107758031255656</v>
      </c>
      <c r="L245" s="12">
        <f ca="1">NIR!C$14</f>
        <v>1</v>
      </c>
      <c r="M245" s="12">
        <f ca="1">NIR!D$14</f>
        <v>1.42317826555666</v>
      </c>
      <c r="N245" s="12"/>
      <c r="O245" s="12">
        <f t="shared" si="80"/>
        <v>0</v>
      </c>
      <c r="P245" s="12">
        <f t="shared" si="81"/>
        <v>0</v>
      </c>
      <c r="Q245" s="12">
        <f t="shared" si="82"/>
        <v>0</v>
      </c>
      <c r="R245" s="12">
        <f t="shared" si="83"/>
        <v>0</v>
      </c>
      <c r="S245" s="12">
        <f t="shared" si="84"/>
        <v>0</v>
      </c>
      <c r="T245" s="12">
        <f t="shared" si="85"/>
        <v>0</v>
      </c>
      <c r="V245" s="70"/>
      <c r="W245" s="70"/>
      <c r="X245" s="70"/>
    </row>
    <row r="246" spans="1:24" x14ac:dyDescent="0.25">
      <c r="A246" s="102" t="s">
        <v>51</v>
      </c>
      <c r="B246" s="102" t="s">
        <v>51</v>
      </c>
      <c r="C246" s="102" t="s">
        <v>51</v>
      </c>
      <c r="D246" t="str">
        <f t="shared" si="79"/>
        <v>B_101034</v>
      </c>
      <c r="E246" s="8" t="str">
        <f>VLOOKUP(C246,Carriers[],3,FALSE)</f>
        <v>ostatní černé uhlí</v>
      </c>
      <c r="F246" s="9">
        <f t="shared" si="96"/>
        <v>342</v>
      </c>
      <c r="G246" s="9">
        <f t="shared" si="97"/>
        <v>155</v>
      </c>
      <c r="H246" s="9">
        <f t="shared" si="98"/>
        <v>1347.409090909091</v>
      </c>
      <c r="I246" s="9"/>
      <c r="J246" s="9">
        <f t="shared" si="99"/>
        <v>171.59090909090909</v>
      </c>
      <c r="K246" s="12">
        <f ca="1">NIR!B$14</f>
        <v>97.107758031255656</v>
      </c>
      <c r="L246" s="12">
        <f ca="1">NIR!C$14</f>
        <v>1</v>
      </c>
      <c r="M246" s="12">
        <f ca="1">NIR!D$14</f>
        <v>1.42317826555666</v>
      </c>
      <c r="N246" s="12"/>
      <c r="O246" s="12">
        <f t="shared" ca="1" si="80"/>
        <v>382.58443265822854</v>
      </c>
      <c r="P246" s="12">
        <f t="shared" ca="1" si="81"/>
        <v>3.9397926634768741</v>
      </c>
      <c r="Q246" s="12">
        <f t="shared" ca="1" si="82"/>
        <v>5.6070272894598716</v>
      </c>
      <c r="R246" s="12">
        <f t="shared" ca="1" si="83"/>
        <v>107.50199019589152</v>
      </c>
      <c r="S246" s="12">
        <f t="shared" ca="1" si="84"/>
        <v>1.1070381231671556</v>
      </c>
      <c r="T246" s="12">
        <f t="shared" ca="1" si="85"/>
        <v>1.5755125960341323</v>
      </c>
      <c r="V246" s="70"/>
      <c r="W246" s="70"/>
      <c r="X246" s="70"/>
    </row>
    <row r="247" spans="1:24" x14ac:dyDescent="0.25">
      <c r="A247" s="102" t="s">
        <v>53</v>
      </c>
      <c r="B247" s="102" t="s">
        <v>53</v>
      </c>
      <c r="C247" s="102" t="s">
        <v>53</v>
      </c>
      <c r="D247" t="str">
        <f t="shared" si="79"/>
        <v>B_101034</v>
      </c>
      <c r="E247" s="8" t="str">
        <f>VLOOKUP(C247,Carriers[],3,FALSE)</f>
        <v>černé uhlí s nižším obsahem živice</v>
      </c>
      <c r="F247" s="9">
        <f t="shared" si="96"/>
        <v>0</v>
      </c>
      <c r="G247" s="9">
        <f t="shared" si="97"/>
        <v>0</v>
      </c>
      <c r="H247" s="9">
        <f t="shared" si="98"/>
        <v>0</v>
      </c>
      <c r="I247" s="9"/>
      <c r="J247" s="9">
        <f t="shared" si="99"/>
        <v>0</v>
      </c>
      <c r="K247" s="12">
        <f ca="1">NIR!B$14</f>
        <v>97.107758031255656</v>
      </c>
      <c r="L247" s="12">
        <f ca="1">NIR!C$14</f>
        <v>1</v>
      </c>
      <c r="M247" s="12">
        <f ca="1">NIR!D$14</f>
        <v>1.42317826555666</v>
      </c>
      <c r="N247" s="12"/>
      <c r="O247" s="12">
        <f t="shared" si="80"/>
        <v>0</v>
      </c>
      <c r="P247" s="12">
        <f t="shared" si="81"/>
        <v>0</v>
      </c>
      <c r="Q247" s="12">
        <f t="shared" si="82"/>
        <v>0</v>
      </c>
      <c r="R247" s="12">
        <f t="shared" si="83"/>
        <v>0</v>
      </c>
      <c r="S247" s="12">
        <f t="shared" si="84"/>
        <v>0</v>
      </c>
      <c r="T247" s="12">
        <f t="shared" si="85"/>
        <v>0</v>
      </c>
      <c r="V247" s="70"/>
      <c r="W247" s="70"/>
      <c r="X247" s="70"/>
    </row>
    <row r="248" spans="1:24" x14ac:dyDescent="0.25">
      <c r="A248" s="102" t="s">
        <v>63</v>
      </c>
      <c r="B248" s="102" t="s">
        <v>63</v>
      </c>
      <c r="C248" s="102" t="s">
        <v>63</v>
      </c>
      <c r="D248" t="str">
        <f t="shared" si="79"/>
        <v>B_101034</v>
      </c>
      <c r="E248" s="8" t="str">
        <f>VLOOKUP(C248,Carriers[],3,FALSE)</f>
        <v>hnědé uhlí a lignit</v>
      </c>
      <c r="F248" s="9">
        <f t="shared" si="96"/>
        <v>9529</v>
      </c>
      <c r="G248" s="9">
        <f t="shared" si="97"/>
        <v>5780</v>
      </c>
      <c r="H248" s="9">
        <f t="shared" si="98"/>
        <v>22123.294117647059</v>
      </c>
      <c r="I248" s="9"/>
      <c r="J248" s="9">
        <f t="shared" si="99"/>
        <v>6783.7058823529414</v>
      </c>
      <c r="K248" s="12">
        <f ca="1">NIR!B$14</f>
        <v>97.107758031255656</v>
      </c>
      <c r="L248" s="12">
        <f ca="1">NIR!C$14</f>
        <v>1</v>
      </c>
      <c r="M248" s="12">
        <f ca="1">NIR!D$14</f>
        <v>1.42317826555666</v>
      </c>
      <c r="N248" s="12"/>
      <c r="O248" s="12">
        <f t="shared" ca="1" si="80"/>
        <v>225.4531946721348</v>
      </c>
      <c r="P248" s="12">
        <f t="shared" ca="1" si="81"/>
        <v>2.321680566444229</v>
      </c>
      <c r="Q248" s="12">
        <f t="shared" ca="1" si="82"/>
        <v>3.3041653217287021</v>
      </c>
      <c r="R248" s="12">
        <f t="shared" ca="1" si="83"/>
        <v>113.97066944268772</v>
      </c>
      <c r="S248" s="12">
        <f t="shared" ca="1" si="84"/>
        <v>1.1736515367392633</v>
      </c>
      <c r="T248" s="12">
        <f t="shared" ca="1" si="85"/>
        <v>1.6703153584244932</v>
      </c>
      <c r="V248" s="70"/>
      <c r="W248" s="70"/>
      <c r="X248" s="70"/>
    </row>
    <row r="249" spans="1:24" x14ac:dyDescent="0.25">
      <c r="A249" s="102" t="s">
        <v>67</v>
      </c>
      <c r="B249" s="102" t="s">
        <v>67</v>
      </c>
      <c r="C249" s="102" t="s">
        <v>67</v>
      </c>
      <c r="D249" t="str">
        <f t="shared" si="79"/>
        <v>B_101034</v>
      </c>
      <c r="E249" s="8" t="str">
        <f>VLOOKUP(C249,Carriers[],3,FALSE)</f>
        <v>rašelina</v>
      </c>
      <c r="F249" s="9">
        <f t="shared" si="96"/>
        <v>0</v>
      </c>
      <c r="G249" s="9">
        <f t="shared" si="97"/>
        <v>0</v>
      </c>
      <c r="H249" s="9">
        <f t="shared" si="98"/>
        <v>0</v>
      </c>
      <c r="I249" s="9"/>
      <c r="J249" s="9">
        <f t="shared" si="99"/>
        <v>0</v>
      </c>
      <c r="K249" s="12">
        <f ca="1">NIR!B$14</f>
        <v>97.107758031255656</v>
      </c>
      <c r="L249" s="12">
        <f ca="1">NIR!C$14</f>
        <v>1</v>
      </c>
      <c r="M249" s="12">
        <f ca="1">NIR!D$14</f>
        <v>1.42317826555666</v>
      </c>
      <c r="N249" s="12"/>
      <c r="O249" s="12">
        <f t="shared" si="80"/>
        <v>0</v>
      </c>
      <c r="P249" s="12">
        <f t="shared" si="81"/>
        <v>0</v>
      </c>
      <c r="Q249" s="12">
        <f t="shared" si="82"/>
        <v>0</v>
      </c>
      <c r="R249" s="12">
        <f t="shared" si="83"/>
        <v>0</v>
      </c>
      <c r="S249" s="12">
        <f t="shared" si="84"/>
        <v>0</v>
      </c>
      <c r="T249" s="12">
        <f t="shared" si="85"/>
        <v>0</v>
      </c>
      <c r="V249" s="70"/>
      <c r="W249" s="70"/>
      <c r="X249" s="70"/>
    </row>
    <row r="250" spans="1:24" x14ac:dyDescent="0.25">
      <c r="A250" s="102" t="s">
        <v>45</v>
      </c>
      <c r="B250" s="102" t="s">
        <v>45</v>
      </c>
      <c r="C250" s="102" t="s">
        <v>45</v>
      </c>
      <c r="D250" t="str">
        <f t="shared" si="79"/>
        <v>B_101034</v>
      </c>
      <c r="E250" s="8" t="str">
        <f>VLOOKUP(C250,Carriers[],3,FALSE)</f>
        <v>černouhelné brikety</v>
      </c>
      <c r="F250" s="9">
        <f t="shared" si="96"/>
        <v>0</v>
      </c>
      <c r="G250" s="9">
        <f t="shared" si="97"/>
        <v>0</v>
      </c>
      <c r="H250" s="9">
        <f t="shared" si="98"/>
        <v>0</v>
      </c>
      <c r="I250" s="9"/>
      <c r="J250" s="9">
        <f t="shared" si="99"/>
        <v>0</v>
      </c>
      <c r="K250" s="12">
        <f ca="1">NIR!B$14</f>
        <v>97.107758031255656</v>
      </c>
      <c r="L250" s="12">
        <f ca="1">NIR!C$14</f>
        <v>1</v>
      </c>
      <c r="M250" s="12">
        <f ca="1">NIR!D$14</f>
        <v>1.42317826555666</v>
      </c>
      <c r="N250" s="12"/>
      <c r="O250" s="12">
        <f t="shared" si="80"/>
        <v>0</v>
      </c>
      <c r="P250" s="12">
        <f t="shared" si="81"/>
        <v>0</v>
      </c>
      <c r="Q250" s="12">
        <f t="shared" si="82"/>
        <v>0</v>
      </c>
      <c r="R250" s="12">
        <f t="shared" si="83"/>
        <v>0</v>
      </c>
      <c r="S250" s="12">
        <f t="shared" si="84"/>
        <v>0</v>
      </c>
      <c r="T250" s="12">
        <f t="shared" si="85"/>
        <v>0</v>
      </c>
      <c r="V250" s="70"/>
      <c r="W250" s="70"/>
      <c r="X250" s="70"/>
    </row>
    <row r="251" spans="1:24" x14ac:dyDescent="0.25">
      <c r="A251" s="102" t="s">
        <v>55</v>
      </c>
      <c r="B251" s="102" t="s">
        <v>55</v>
      </c>
      <c r="C251" s="102" t="s">
        <v>55</v>
      </c>
      <c r="D251" t="str">
        <f t="shared" si="79"/>
        <v>B_101034</v>
      </c>
      <c r="E251" s="8" t="str">
        <f>VLOOKUP(C251,Carriers[],3,FALSE)</f>
        <v>metalurgický koks</v>
      </c>
      <c r="F251" s="9">
        <f t="shared" si="96"/>
        <v>0</v>
      </c>
      <c r="G251" s="9">
        <f t="shared" si="97"/>
        <v>0</v>
      </c>
      <c r="H251" s="9">
        <f t="shared" si="98"/>
        <v>0</v>
      </c>
      <c r="I251" s="9"/>
      <c r="J251" s="9">
        <f t="shared" si="99"/>
        <v>0</v>
      </c>
      <c r="K251" s="12">
        <f ca="1">NIR!B$14</f>
        <v>97.107758031255656</v>
      </c>
      <c r="L251" s="12">
        <f ca="1">NIR!C$14</f>
        <v>1</v>
      </c>
      <c r="M251" s="12">
        <f ca="1">NIR!D$14</f>
        <v>1.42317826555666</v>
      </c>
      <c r="N251" s="12"/>
      <c r="O251" s="12">
        <f t="shared" si="80"/>
        <v>0</v>
      </c>
      <c r="P251" s="12">
        <f t="shared" si="81"/>
        <v>0</v>
      </c>
      <c r="Q251" s="12">
        <f t="shared" si="82"/>
        <v>0</v>
      </c>
      <c r="R251" s="12">
        <f t="shared" si="83"/>
        <v>0</v>
      </c>
      <c r="S251" s="12">
        <f t="shared" si="84"/>
        <v>0</v>
      </c>
      <c r="T251" s="12">
        <f t="shared" si="85"/>
        <v>0</v>
      </c>
      <c r="V251" s="70"/>
      <c r="W251" s="70"/>
      <c r="X251" s="70"/>
    </row>
    <row r="252" spans="1:24" x14ac:dyDescent="0.25">
      <c r="A252" s="102" t="s">
        <v>57</v>
      </c>
      <c r="B252" s="102" t="s">
        <v>57</v>
      </c>
      <c r="C252" s="102" t="s">
        <v>57</v>
      </c>
      <c r="D252" t="str">
        <f t="shared" si="79"/>
        <v>B_101034</v>
      </c>
      <c r="E252" s="8" t="str">
        <f>VLOOKUP(C252,Carriers[],3,FALSE)</f>
        <v>plynový koks</v>
      </c>
      <c r="F252" s="9">
        <f t="shared" si="96"/>
        <v>0</v>
      </c>
      <c r="G252" s="9">
        <f t="shared" si="97"/>
        <v>0</v>
      </c>
      <c r="H252" s="9">
        <f t="shared" si="98"/>
        <v>0</v>
      </c>
      <c r="I252" s="9"/>
      <c r="J252" s="9">
        <f t="shared" si="99"/>
        <v>0</v>
      </c>
      <c r="K252" s="12">
        <f ca="1">NIR!B$14</f>
        <v>97.107758031255656</v>
      </c>
      <c r="L252" s="12">
        <f ca="1">NIR!C$14</f>
        <v>1</v>
      </c>
      <c r="M252" s="12">
        <f ca="1">NIR!D$14</f>
        <v>1.42317826555666</v>
      </c>
      <c r="N252" s="12"/>
      <c r="O252" s="12">
        <f t="shared" si="80"/>
        <v>0</v>
      </c>
      <c r="P252" s="12">
        <f t="shared" si="81"/>
        <v>0</v>
      </c>
      <c r="Q252" s="12">
        <f t="shared" si="82"/>
        <v>0</v>
      </c>
      <c r="R252" s="12">
        <f t="shared" si="83"/>
        <v>0</v>
      </c>
      <c r="S252" s="12">
        <f t="shared" si="84"/>
        <v>0</v>
      </c>
      <c r="T252" s="12">
        <f t="shared" si="85"/>
        <v>0</v>
      </c>
      <c r="V252" s="70"/>
      <c r="W252" s="70"/>
      <c r="X252" s="70"/>
    </row>
    <row r="253" spans="1:24" x14ac:dyDescent="0.25">
      <c r="A253" s="102" t="s">
        <v>59</v>
      </c>
      <c r="B253" s="102" t="s">
        <v>59</v>
      </c>
      <c r="C253" s="102" t="s">
        <v>59</v>
      </c>
      <c r="D253" t="str">
        <f t="shared" si="79"/>
        <v>B_101034</v>
      </c>
      <c r="E253" s="8" t="str">
        <f>VLOOKUP(C253,Carriers[],3,FALSE)</f>
        <v>uhelný dehet</v>
      </c>
      <c r="F253" s="9">
        <f t="shared" si="96"/>
        <v>50</v>
      </c>
      <c r="G253" s="9">
        <f t="shared" si="97"/>
        <v>81</v>
      </c>
      <c r="H253" s="9">
        <f t="shared" si="98"/>
        <v>92.705882352941174</v>
      </c>
      <c r="I253" s="9"/>
      <c r="J253" s="9">
        <f t="shared" si="99"/>
        <v>95.294117647058826</v>
      </c>
      <c r="K253" s="12">
        <f ca="1">NIR!B$14</f>
        <v>97.107758031255656</v>
      </c>
      <c r="L253" s="12">
        <f ca="1">NIR!C$14</f>
        <v>1</v>
      </c>
      <c r="M253" s="12">
        <f ca="1">NIR!D$14</f>
        <v>1.42317826555666</v>
      </c>
      <c r="N253" s="12"/>
      <c r="O253" s="12">
        <f t="shared" ca="1" si="80"/>
        <v>180.0492078320693</v>
      </c>
      <c r="P253" s="12">
        <f t="shared" ca="1" si="81"/>
        <v>1.8541176470588234</v>
      </c>
      <c r="Q253" s="12">
        <f t="shared" ca="1" si="82"/>
        <v>2.6387399370791718</v>
      </c>
      <c r="R253" s="12">
        <f t="shared" ca="1" si="83"/>
        <v>114.24442121324195</v>
      </c>
      <c r="S253" s="12">
        <f t="shared" ca="1" si="84"/>
        <v>1.1764705882352942</v>
      </c>
      <c r="T253" s="12">
        <f t="shared" ca="1" si="85"/>
        <v>1.6743273712431295</v>
      </c>
      <c r="V253" s="70"/>
      <c r="W253" s="70"/>
      <c r="X253" s="70"/>
    </row>
    <row r="254" spans="1:24" x14ac:dyDescent="0.25">
      <c r="A254" s="102" t="s">
        <v>65</v>
      </c>
      <c r="B254" s="102" t="s">
        <v>65</v>
      </c>
      <c r="C254" s="102" t="s">
        <v>65</v>
      </c>
      <c r="D254" t="str">
        <f t="shared" si="79"/>
        <v>B_101034</v>
      </c>
      <c r="E254" s="8" t="str">
        <f>VLOOKUP(C254,Carriers[],3,FALSE)</f>
        <v>hnědouhelné brikety</v>
      </c>
      <c r="F254" s="9">
        <f t="shared" si="96"/>
        <v>0</v>
      </c>
      <c r="G254" s="9">
        <f t="shared" si="97"/>
        <v>0</v>
      </c>
      <c r="H254" s="9">
        <f t="shared" si="98"/>
        <v>0</v>
      </c>
      <c r="I254" s="9"/>
      <c r="J254" s="9">
        <f t="shared" si="99"/>
        <v>0</v>
      </c>
      <c r="K254" s="12">
        <f ca="1">NIR!B$14</f>
        <v>97.107758031255656</v>
      </c>
      <c r="L254" s="12">
        <f ca="1">NIR!C$14</f>
        <v>1</v>
      </c>
      <c r="M254" s="12">
        <f ca="1">NIR!D$14</f>
        <v>1.42317826555666</v>
      </c>
      <c r="N254" s="12"/>
      <c r="O254" s="12">
        <f t="shared" si="80"/>
        <v>0</v>
      </c>
      <c r="P254" s="12">
        <f t="shared" si="81"/>
        <v>0</v>
      </c>
      <c r="Q254" s="12">
        <f t="shared" si="82"/>
        <v>0</v>
      </c>
      <c r="R254" s="12">
        <f t="shared" si="83"/>
        <v>0</v>
      </c>
      <c r="S254" s="12">
        <f t="shared" si="84"/>
        <v>0</v>
      </c>
      <c r="T254" s="12">
        <f t="shared" si="85"/>
        <v>0</v>
      </c>
      <c r="V254" s="70"/>
      <c r="W254" s="70"/>
      <c r="X254" s="70"/>
    </row>
    <row r="255" spans="1:24" x14ac:dyDescent="0.25">
      <c r="A255" s="102" t="s">
        <v>93</v>
      </c>
      <c r="B255" s="102" t="s">
        <v>93</v>
      </c>
      <c r="C255" s="102" t="s">
        <v>93</v>
      </c>
      <c r="D255" t="str">
        <f t="shared" si="79"/>
        <v>B_101034</v>
      </c>
      <c r="E255" s="8" t="str">
        <f>VLOOKUP(C255,Carriers[],3,FALSE)</f>
        <v>svítiplyn</v>
      </c>
      <c r="F255" s="9">
        <f t="shared" si="96"/>
        <v>7189</v>
      </c>
      <c r="G255" s="9">
        <f t="shared" si="97"/>
        <v>2</v>
      </c>
      <c r="H255" s="9">
        <f t="shared" si="98"/>
        <v>14824.894736842105</v>
      </c>
      <c r="I255" s="9"/>
      <c r="J255" s="9">
        <f t="shared" si="99"/>
        <v>2.1052631578947367</v>
      </c>
      <c r="K255" s="12">
        <f ca="1">NIR!B$15</f>
        <v>55.42024356714726</v>
      </c>
      <c r="L255" s="12">
        <f ca="1">NIR!C$15</f>
        <v>0.99999999999988998</v>
      </c>
      <c r="M255" s="12">
        <f ca="1">NIR!D$15</f>
        <v>9.9999999999780001E-2</v>
      </c>
      <c r="N255" s="12"/>
      <c r="O255" s="12">
        <f t="shared" ca="1" si="80"/>
        <v>114.28561373947821</v>
      </c>
      <c r="P255" s="12">
        <f t="shared" ca="1" si="81"/>
        <v>2.0621636857477359</v>
      </c>
      <c r="Q255" s="12">
        <f t="shared" ca="1" si="82"/>
        <v>0.20621636857434261</v>
      </c>
      <c r="R255" s="12">
        <f t="shared" ca="1" si="83"/>
        <v>58.337098491733954</v>
      </c>
      <c r="S255" s="12">
        <f t="shared" ca="1" si="84"/>
        <v>1.0526315789472525</v>
      </c>
      <c r="T255" s="12">
        <f t="shared" ca="1" si="85"/>
        <v>0.10526315789450526</v>
      </c>
      <c r="V255" s="70"/>
      <c r="W255" s="70"/>
      <c r="X255" s="70"/>
    </row>
    <row r="256" spans="1:24" x14ac:dyDescent="0.25">
      <c r="A256" s="102" t="s">
        <v>89</v>
      </c>
      <c r="B256" s="102" t="s">
        <v>89</v>
      </c>
      <c r="C256" s="102" t="s">
        <v>89</v>
      </c>
      <c r="D256" t="str">
        <f t="shared" si="79"/>
        <v>B_101034</v>
      </c>
      <c r="E256" s="8" t="str">
        <f>VLOOKUP(C256,Carriers[],3,FALSE)</f>
        <v>koksárenský plyn</v>
      </c>
      <c r="F256" s="9">
        <f t="shared" si="96"/>
        <v>0</v>
      </c>
      <c r="G256" s="9">
        <f t="shared" si="97"/>
        <v>0</v>
      </c>
      <c r="H256" s="9">
        <f t="shared" si="98"/>
        <v>0</v>
      </c>
      <c r="I256" s="9"/>
      <c r="J256" s="9">
        <f t="shared" si="99"/>
        <v>0</v>
      </c>
      <c r="K256" s="12">
        <f ca="1">NIR!B$15</f>
        <v>55.42024356714726</v>
      </c>
      <c r="L256" s="12">
        <f ca="1">NIR!C$15</f>
        <v>0.99999999999988998</v>
      </c>
      <c r="M256" s="12">
        <f ca="1">NIR!D$15</f>
        <v>9.9999999999780001E-2</v>
      </c>
      <c r="N256" s="12"/>
      <c r="O256" s="12">
        <f t="shared" si="80"/>
        <v>0</v>
      </c>
      <c r="P256" s="12">
        <f t="shared" si="81"/>
        <v>0</v>
      </c>
      <c r="Q256" s="12">
        <f t="shared" si="82"/>
        <v>0</v>
      </c>
      <c r="R256" s="12">
        <f t="shared" si="83"/>
        <v>0</v>
      </c>
      <c r="S256" s="12">
        <f t="shared" si="84"/>
        <v>0</v>
      </c>
      <c r="T256" s="12">
        <f t="shared" si="85"/>
        <v>0</v>
      </c>
      <c r="V256" s="70"/>
      <c r="W256" s="70"/>
      <c r="X256" s="70"/>
    </row>
    <row r="257" spans="1:24" x14ac:dyDescent="0.25">
      <c r="A257" s="102" t="s">
        <v>91</v>
      </c>
      <c r="B257" s="102" t="s">
        <v>91</v>
      </c>
      <c r="C257" s="102" t="s">
        <v>91</v>
      </c>
      <c r="D257" t="str">
        <f t="shared" si="79"/>
        <v>B_101034</v>
      </c>
      <c r="E257" s="8" t="str">
        <f>VLOOKUP(C257,Carriers[],3,FALSE)</f>
        <v>vysokopecní plyn</v>
      </c>
      <c r="F257" s="9">
        <f t="shared" si="96"/>
        <v>0</v>
      </c>
      <c r="G257" s="9">
        <f t="shared" si="97"/>
        <v>0</v>
      </c>
      <c r="H257" s="9">
        <f t="shared" si="98"/>
        <v>0</v>
      </c>
      <c r="I257" s="9"/>
      <c r="J257" s="9">
        <f t="shared" si="99"/>
        <v>0</v>
      </c>
      <c r="K257" s="12">
        <f ca="1">NIR!B$15</f>
        <v>55.42024356714726</v>
      </c>
      <c r="L257" s="12">
        <f ca="1">NIR!C$15</f>
        <v>0.99999999999988998</v>
      </c>
      <c r="M257" s="12">
        <f ca="1">NIR!D$15</f>
        <v>9.9999999999780001E-2</v>
      </c>
      <c r="N257" s="12"/>
      <c r="O257" s="12">
        <f t="shared" si="80"/>
        <v>0</v>
      </c>
      <c r="P257" s="12">
        <f t="shared" si="81"/>
        <v>0</v>
      </c>
      <c r="Q257" s="12">
        <f t="shared" si="82"/>
        <v>0</v>
      </c>
      <c r="R257" s="12">
        <f t="shared" si="83"/>
        <v>0</v>
      </c>
      <c r="S257" s="12">
        <f t="shared" si="84"/>
        <v>0</v>
      </c>
      <c r="T257" s="12">
        <f t="shared" si="85"/>
        <v>0</v>
      </c>
      <c r="V257" s="70"/>
      <c r="W257" s="70"/>
      <c r="X257" s="70"/>
    </row>
    <row r="258" spans="1:24" x14ac:dyDescent="0.25">
      <c r="A258" s="102" t="s">
        <v>95</v>
      </c>
      <c r="B258" s="102" t="s">
        <v>95</v>
      </c>
      <c r="C258" s="102" t="s">
        <v>95</v>
      </c>
      <c r="D258" t="str">
        <f t="shared" si="79"/>
        <v>B_101034</v>
      </c>
      <c r="E258" s="8" t="str">
        <f>VLOOKUP(C258,Carriers[],3,FALSE)</f>
        <v>ostatní zachycené plyny</v>
      </c>
      <c r="F258" s="9">
        <f t="shared" si="96"/>
        <v>202</v>
      </c>
      <c r="G258" s="9">
        <f t="shared" si="97"/>
        <v>125</v>
      </c>
      <c r="H258" s="9">
        <f t="shared" si="98"/>
        <v>446.11111111111109</v>
      </c>
      <c r="I258" s="9"/>
      <c r="J258" s="9">
        <f t="shared" si="99"/>
        <v>138.88888888888889</v>
      </c>
      <c r="K258" s="12">
        <f ca="1">NIR!B$15</f>
        <v>55.42024356714726</v>
      </c>
      <c r="L258" s="12">
        <f ca="1">NIR!C$15</f>
        <v>0.99999999999988998</v>
      </c>
      <c r="M258" s="12">
        <f ca="1">NIR!D$15</f>
        <v>9.9999999999780001E-2</v>
      </c>
      <c r="N258" s="12"/>
      <c r="O258" s="12">
        <f t="shared" ca="1" si="80"/>
        <v>122.39399225637857</v>
      </c>
      <c r="P258" s="12">
        <f t="shared" ca="1" si="81"/>
        <v>2.2084708470844654</v>
      </c>
      <c r="Q258" s="12">
        <f t="shared" ca="1" si="82"/>
        <v>0.22084708470798498</v>
      </c>
      <c r="R258" s="12">
        <f t="shared" ca="1" si="83"/>
        <v>61.578048407941402</v>
      </c>
      <c r="S258" s="12">
        <f t="shared" ca="1" si="84"/>
        <v>1.1111111111109888</v>
      </c>
      <c r="T258" s="12">
        <f t="shared" ca="1" si="85"/>
        <v>0.11111111111086666</v>
      </c>
      <c r="V258" s="70"/>
      <c r="W258" s="70"/>
      <c r="X258" s="70"/>
    </row>
    <row r="259" spans="1:24" x14ac:dyDescent="0.25">
      <c r="A259" s="102" t="s">
        <v>71</v>
      </c>
      <c r="B259" s="102" t="s">
        <v>71</v>
      </c>
      <c r="C259" s="102" t="s">
        <v>71</v>
      </c>
      <c r="D259" t="str">
        <f t="shared" si="79"/>
        <v>B_101034</v>
      </c>
      <c r="E259" s="8" t="str">
        <f>VLOOKUP(C259,Carriers[],3,FALSE)</f>
        <v>živičné břidlice a živičné písky</v>
      </c>
      <c r="F259" s="9">
        <f t="shared" si="96"/>
        <v>0</v>
      </c>
      <c r="G259" s="9">
        <f t="shared" si="97"/>
        <v>0</v>
      </c>
      <c r="H259" s="9">
        <f t="shared" si="98"/>
        <v>0</v>
      </c>
      <c r="I259" s="9"/>
      <c r="J259" s="9">
        <f t="shared" si="99"/>
        <v>0</v>
      </c>
      <c r="K259" s="12">
        <f ca="1">NIR!B$14</f>
        <v>97.107758031255656</v>
      </c>
      <c r="L259" s="12">
        <f ca="1">NIR!C$14</f>
        <v>1</v>
      </c>
      <c r="M259" s="12">
        <f ca="1">NIR!D$14</f>
        <v>1.42317826555666</v>
      </c>
      <c r="N259" s="12"/>
      <c r="O259" s="12">
        <f t="shared" si="80"/>
        <v>0</v>
      </c>
      <c r="P259" s="12">
        <f t="shared" si="81"/>
        <v>0</v>
      </c>
      <c r="Q259" s="12">
        <f t="shared" si="82"/>
        <v>0</v>
      </c>
      <c r="R259" s="12">
        <f t="shared" si="83"/>
        <v>0</v>
      </c>
      <c r="S259" s="12">
        <f t="shared" si="84"/>
        <v>0</v>
      </c>
      <c r="T259" s="12">
        <f t="shared" si="85"/>
        <v>0</v>
      </c>
      <c r="V259" s="70"/>
      <c r="W259" s="70"/>
      <c r="X259" s="70"/>
    </row>
    <row r="260" spans="1:24" x14ac:dyDescent="0.25">
      <c r="A260" s="102" t="s">
        <v>69</v>
      </c>
      <c r="B260" s="102" t="s">
        <v>69</v>
      </c>
      <c r="C260" s="102" t="s">
        <v>69</v>
      </c>
      <c r="D260" t="str">
        <f t="shared" si="79"/>
        <v>B_101034</v>
      </c>
      <c r="E260" s="8" t="str">
        <f>VLOOKUP(C260,Carriers[],3,FALSE)</f>
        <v>rašelinové produkty</v>
      </c>
      <c r="F260" s="9">
        <f t="shared" si="96"/>
        <v>0</v>
      </c>
      <c r="G260" s="9">
        <f t="shared" si="97"/>
        <v>0</v>
      </c>
      <c r="H260" s="9">
        <f t="shared" si="98"/>
        <v>0</v>
      </c>
      <c r="I260" s="9"/>
      <c r="J260" s="9">
        <f t="shared" si="99"/>
        <v>0</v>
      </c>
      <c r="K260" s="12">
        <f ca="1">NIR!B$14</f>
        <v>97.107758031255656</v>
      </c>
      <c r="L260" s="12">
        <f ca="1">NIR!C$14</f>
        <v>1</v>
      </c>
      <c r="M260" s="12">
        <f ca="1">NIR!D$14</f>
        <v>1.42317826555666</v>
      </c>
      <c r="N260" s="12"/>
      <c r="O260" s="12">
        <f t="shared" si="80"/>
        <v>0</v>
      </c>
      <c r="P260" s="12">
        <f t="shared" si="81"/>
        <v>0</v>
      </c>
      <c r="Q260" s="12">
        <f t="shared" si="82"/>
        <v>0</v>
      </c>
      <c r="R260" s="12">
        <f t="shared" si="83"/>
        <v>0</v>
      </c>
      <c r="S260" s="12">
        <f t="shared" si="84"/>
        <v>0</v>
      </c>
      <c r="T260" s="12">
        <f t="shared" si="85"/>
        <v>0</v>
      </c>
      <c r="V260" s="70"/>
      <c r="W260" s="70"/>
      <c r="X260" s="70"/>
    </row>
    <row r="261" spans="1:24" x14ac:dyDescent="0.25">
      <c r="A261" s="102" t="s">
        <v>1105</v>
      </c>
      <c r="B261" s="102" t="s">
        <v>1105</v>
      </c>
      <c r="C261" s="102" t="s">
        <v>1105</v>
      </c>
      <c r="D261" t="str">
        <f t="shared" si="79"/>
        <v>B_101034</v>
      </c>
      <c r="E261" s="8" t="str">
        <f>VLOOKUP(C261,Carriers[],3,FALSE)</f>
        <v>surová ropa (bez ropných plynů)</v>
      </c>
      <c r="F261" s="9">
        <f t="shared" si="96"/>
        <v>0</v>
      </c>
      <c r="G261" s="9">
        <f t="shared" si="97"/>
        <v>0</v>
      </c>
      <c r="H261" s="9">
        <f t="shared" si="98"/>
        <v>0</v>
      </c>
      <c r="I261" s="9"/>
      <c r="J261" s="9">
        <f t="shared" si="99"/>
        <v>0</v>
      </c>
      <c r="K261" s="12">
        <f ca="1">NIR!B$13</f>
        <v>63.48083904246193</v>
      </c>
      <c r="L261" s="12">
        <f ca="1">NIR!C$13</f>
        <v>1.8845270930384601</v>
      </c>
      <c r="M261" s="12">
        <f ca="1">NIR!D$13</f>
        <v>0.32113177325961001</v>
      </c>
      <c r="N261" s="12"/>
      <c r="O261" s="12">
        <f t="shared" si="80"/>
        <v>0</v>
      </c>
      <c r="P261" s="12">
        <f t="shared" si="81"/>
        <v>0</v>
      </c>
      <c r="Q261" s="12">
        <f t="shared" si="82"/>
        <v>0</v>
      </c>
      <c r="R261" s="12">
        <f t="shared" si="83"/>
        <v>0</v>
      </c>
      <c r="S261" s="12">
        <f t="shared" si="84"/>
        <v>0</v>
      </c>
      <c r="T261" s="12">
        <f t="shared" si="85"/>
        <v>0</v>
      </c>
      <c r="V261" s="70"/>
      <c r="W261" s="70"/>
      <c r="X261" s="70"/>
    </row>
    <row r="262" spans="1:24" x14ac:dyDescent="0.25">
      <c r="A262" s="102" t="s">
        <v>1131</v>
      </c>
      <c r="B262" s="102" t="s">
        <v>1131</v>
      </c>
      <c r="C262" s="102" t="s">
        <v>1131</v>
      </c>
      <c r="D262" t="str">
        <f t="shared" si="79"/>
        <v>B_101034</v>
      </c>
      <c r="E262" s="8" t="str">
        <f>VLOOKUP(C262,Carriers[],3,FALSE)</f>
        <v>ropný plyn</v>
      </c>
      <c r="F262" s="9">
        <f t="shared" si="96"/>
        <v>0</v>
      </c>
      <c r="G262" s="9">
        <f t="shared" si="97"/>
        <v>0</v>
      </c>
      <c r="H262" s="9">
        <f t="shared" si="98"/>
        <v>0</v>
      </c>
      <c r="I262" s="9"/>
      <c r="J262" s="9">
        <f t="shared" si="99"/>
        <v>0</v>
      </c>
      <c r="K262" s="12">
        <f ca="1">NIR!B$13</f>
        <v>63.48083904246193</v>
      </c>
      <c r="L262" s="12">
        <f ca="1">NIR!C$13</f>
        <v>1.8845270930384601</v>
      </c>
      <c r="M262" s="12">
        <f ca="1">NIR!D$13</f>
        <v>0.32113177325961001</v>
      </c>
      <c r="N262" s="12"/>
      <c r="O262" s="12">
        <f t="shared" si="80"/>
        <v>0</v>
      </c>
      <c r="P262" s="12">
        <f t="shared" si="81"/>
        <v>0</v>
      </c>
      <c r="Q262" s="12">
        <f t="shared" si="82"/>
        <v>0</v>
      </c>
      <c r="R262" s="12">
        <f t="shared" si="83"/>
        <v>0</v>
      </c>
      <c r="S262" s="12">
        <f t="shared" si="84"/>
        <v>0</v>
      </c>
      <c r="T262" s="12">
        <f t="shared" si="85"/>
        <v>0</v>
      </c>
      <c r="V262" s="70"/>
      <c r="W262" s="70"/>
      <c r="X262" s="70"/>
    </row>
    <row r="263" spans="1:24" x14ac:dyDescent="0.25">
      <c r="A263" s="102" t="s">
        <v>1161</v>
      </c>
      <c r="B263" s="102" t="s">
        <v>1161</v>
      </c>
      <c r="C263" s="102" t="s">
        <v>1161</v>
      </c>
      <c r="D263" t="str">
        <f t="shared" si="79"/>
        <v>B_101034</v>
      </c>
      <c r="E263" s="8" t="str">
        <f>VLOOKUP(C263,Carriers[],3,FALSE)</f>
        <v>rafinérský plyn</v>
      </c>
      <c r="F263" s="9">
        <f t="shared" si="96"/>
        <v>0</v>
      </c>
      <c r="G263" s="9">
        <f t="shared" si="97"/>
        <v>0</v>
      </c>
      <c r="H263" s="9">
        <f t="shared" si="98"/>
        <v>0</v>
      </c>
      <c r="I263" s="9"/>
      <c r="J263" s="9">
        <f t="shared" si="99"/>
        <v>0</v>
      </c>
      <c r="K263" s="12">
        <f ca="1">NIR!B$13</f>
        <v>63.48083904246193</v>
      </c>
      <c r="L263" s="12">
        <f ca="1">NIR!C$13</f>
        <v>1.8845270930384601</v>
      </c>
      <c r="M263" s="12">
        <f ca="1">NIR!D$13</f>
        <v>0.32113177325961001</v>
      </c>
      <c r="N263" s="12"/>
      <c r="O263" s="12">
        <f t="shared" si="80"/>
        <v>0</v>
      </c>
      <c r="P263" s="12">
        <f t="shared" si="81"/>
        <v>0</v>
      </c>
      <c r="Q263" s="12">
        <f t="shared" si="82"/>
        <v>0</v>
      </c>
      <c r="R263" s="12">
        <f t="shared" si="83"/>
        <v>0</v>
      </c>
      <c r="S263" s="12">
        <f t="shared" si="84"/>
        <v>0</v>
      </c>
      <c r="T263" s="12">
        <f t="shared" si="85"/>
        <v>0</v>
      </c>
      <c r="V263" s="70"/>
      <c r="W263" s="70"/>
      <c r="X263" s="70"/>
    </row>
    <row r="264" spans="1:24" x14ac:dyDescent="0.25">
      <c r="A264" s="102" t="s">
        <v>77</v>
      </c>
      <c r="B264" s="102" t="s">
        <v>77</v>
      </c>
      <c r="C264" s="102" t="s">
        <v>77</v>
      </c>
      <c r="D264" t="str">
        <f t="shared" si="79"/>
        <v>B_101034</v>
      </c>
      <c r="E264" s="8" t="str">
        <f>VLOOKUP(C264,Carriers[],3,FALSE)</f>
        <v>LPG</v>
      </c>
      <c r="F264" s="9">
        <f t="shared" si="96"/>
        <v>0</v>
      </c>
      <c r="G264" s="9">
        <f t="shared" si="97"/>
        <v>0</v>
      </c>
      <c r="H264" s="9">
        <f t="shared" si="98"/>
        <v>0</v>
      </c>
      <c r="I264" s="9"/>
      <c r="J264" s="9">
        <f t="shared" si="99"/>
        <v>0</v>
      </c>
      <c r="K264" s="12">
        <f ca="1">NIR!B$13</f>
        <v>63.48083904246193</v>
      </c>
      <c r="L264" s="12">
        <f ca="1">NIR!C$13</f>
        <v>1.8845270930384601</v>
      </c>
      <c r="M264" s="12">
        <f ca="1">NIR!D$13</f>
        <v>0.32113177325961001</v>
      </c>
      <c r="N264" s="12"/>
      <c r="O264" s="12">
        <f t="shared" si="80"/>
        <v>0</v>
      </c>
      <c r="P264" s="12">
        <f t="shared" si="81"/>
        <v>0</v>
      </c>
      <c r="Q264" s="12">
        <f t="shared" si="82"/>
        <v>0</v>
      </c>
      <c r="R264" s="12">
        <f t="shared" si="83"/>
        <v>0</v>
      </c>
      <c r="S264" s="12">
        <f t="shared" si="84"/>
        <v>0</v>
      </c>
      <c r="T264" s="12">
        <f t="shared" si="85"/>
        <v>0</v>
      </c>
      <c r="V264" s="70"/>
      <c r="W264" s="70"/>
      <c r="X264" s="70"/>
    </row>
    <row r="265" spans="1:24" x14ac:dyDescent="0.25">
      <c r="A265" s="102" t="s">
        <v>1143</v>
      </c>
      <c r="B265" s="102" t="s">
        <v>1143</v>
      </c>
      <c r="C265" s="102" t="s">
        <v>1143</v>
      </c>
      <c r="D265" t="str">
        <f t="shared" si="79"/>
        <v>B_101034</v>
      </c>
      <c r="E265" s="8" t="str">
        <f>VLOOKUP(C265,Carriers[],3,FALSE)</f>
        <v>nafta</v>
      </c>
      <c r="F265" s="9">
        <f t="shared" si="96"/>
        <v>0</v>
      </c>
      <c r="G265" s="9">
        <f t="shared" si="97"/>
        <v>0</v>
      </c>
      <c r="H265" s="9">
        <f t="shared" si="98"/>
        <v>0</v>
      </c>
      <c r="I265" s="9"/>
      <c r="J265" s="9">
        <f t="shared" si="99"/>
        <v>0</v>
      </c>
      <c r="K265" s="12">
        <f ca="1">NIR!B$13</f>
        <v>63.48083904246193</v>
      </c>
      <c r="L265" s="12">
        <f ca="1">NIR!C$13</f>
        <v>1.8845270930384601</v>
      </c>
      <c r="M265" s="12">
        <f ca="1">NIR!D$13</f>
        <v>0.32113177325961001</v>
      </c>
      <c r="N265" s="12"/>
      <c r="O265" s="12">
        <f t="shared" si="80"/>
        <v>0</v>
      </c>
      <c r="P265" s="12">
        <f t="shared" si="81"/>
        <v>0</v>
      </c>
      <c r="Q265" s="12">
        <f t="shared" si="82"/>
        <v>0</v>
      </c>
      <c r="R265" s="12">
        <f t="shared" si="83"/>
        <v>0</v>
      </c>
      <c r="S265" s="12">
        <f t="shared" si="84"/>
        <v>0</v>
      </c>
      <c r="T265" s="12">
        <f t="shared" si="85"/>
        <v>0</v>
      </c>
      <c r="V265" s="70"/>
      <c r="W265" s="70"/>
      <c r="X265" s="70"/>
    </row>
    <row r="266" spans="1:24" x14ac:dyDescent="0.25">
      <c r="A266" s="102" t="s">
        <v>1141</v>
      </c>
      <c r="B266" s="102" t="s">
        <v>1141</v>
      </c>
      <c r="C266" s="102" t="s">
        <v>1141</v>
      </c>
      <c r="D266" t="str">
        <f t="shared" si="79"/>
        <v>B_101034</v>
      </c>
      <c r="E266" s="8" t="str">
        <f>VLOOKUP(C266,Carriers[],3,FALSE)</f>
        <v>letecký petrolej typu jet (bez biosložek)</v>
      </c>
      <c r="F266" s="9">
        <f t="shared" si="96"/>
        <v>0</v>
      </c>
      <c r="G266" s="9">
        <f t="shared" si="97"/>
        <v>0</v>
      </c>
      <c r="H266" s="9">
        <f t="shared" si="98"/>
        <v>0</v>
      </c>
      <c r="I266" s="9"/>
      <c r="J266" s="9">
        <f t="shared" si="99"/>
        <v>0</v>
      </c>
      <c r="K266" s="12">
        <f ca="1">NIR!B$13</f>
        <v>63.48083904246193</v>
      </c>
      <c r="L266" s="12">
        <f ca="1">NIR!C$13</f>
        <v>1.8845270930384601</v>
      </c>
      <c r="M266" s="12">
        <f ca="1">NIR!D$13</f>
        <v>0.32113177325961001</v>
      </c>
      <c r="N266" s="12"/>
      <c r="O266" s="12">
        <f t="shared" si="80"/>
        <v>0</v>
      </c>
      <c r="P266" s="12">
        <f t="shared" si="81"/>
        <v>0</v>
      </c>
      <c r="Q266" s="12">
        <f t="shared" si="82"/>
        <v>0</v>
      </c>
      <c r="R266" s="12">
        <f t="shared" si="83"/>
        <v>0</v>
      </c>
      <c r="S266" s="12">
        <f t="shared" si="84"/>
        <v>0</v>
      </c>
      <c r="T266" s="12">
        <f t="shared" si="85"/>
        <v>0</v>
      </c>
      <c r="V266" s="70"/>
      <c r="W266" s="70"/>
      <c r="X266" s="70"/>
    </row>
    <row r="267" spans="1:24" x14ac:dyDescent="0.25">
      <c r="A267" s="102" t="s">
        <v>1139</v>
      </c>
      <c r="B267" s="102" t="s">
        <v>1139</v>
      </c>
      <c r="C267" s="102" t="s">
        <v>1139</v>
      </c>
      <c r="D267" t="str">
        <f t="shared" si="79"/>
        <v>B_101034</v>
      </c>
      <c r="E267" s="8" t="str">
        <f>VLOOKUP(C267,Carriers[],3,FALSE)</f>
        <v>ostatní petroleje</v>
      </c>
      <c r="F267" s="9">
        <f t="shared" si="96"/>
        <v>0</v>
      </c>
      <c r="G267" s="9">
        <f t="shared" si="97"/>
        <v>0</v>
      </c>
      <c r="H267" s="9">
        <f t="shared" si="98"/>
        <v>0</v>
      </c>
      <c r="I267" s="9"/>
      <c r="J267" s="9">
        <f t="shared" si="99"/>
        <v>0</v>
      </c>
      <c r="K267" s="12">
        <f ca="1">NIR!B$13</f>
        <v>63.48083904246193</v>
      </c>
      <c r="L267" s="12">
        <f ca="1">NIR!C$13</f>
        <v>1.8845270930384601</v>
      </c>
      <c r="M267" s="12">
        <f ca="1">NIR!D$13</f>
        <v>0.32113177325961001</v>
      </c>
      <c r="N267" s="12"/>
      <c r="O267" s="12">
        <f t="shared" si="80"/>
        <v>0</v>
      </c>
      <c r="P267" s="12">
        <f t="shared" si="81"/>
        <v>0</v>
      </c>
      <c r="Q267" s="12">
        <f t="shared" si="82"/>
        <v>0</v>
      </c>
      <c r="R267" s="12">
        <f t="shared" si="83"/>
        <v>0</v>
      </c>
      <c r="S267" s="12">
        <f t="shared" si="84"/>
        <v>0</v>
      </c>
      <c r="T267" s="12">
        <f t="shared" si="85"/>
        <v>0</v>
      </c>
      <c r="V267" s="70"/>
      <c r="W267" s="70"/>
      <c r="X267" s="70"/>
    </row>
    <row r="268" spans="1:24" x14ac:dyDescent="0.25">
      <c r="A268" s="102" t="s">
        <v>79</v>
      </c>
      <c r="B268" s="102" t="s">
        <v>79</v>
      </c>
      <c r="C268" s="102" t="s">
        <v>79</v>
      </c>
      <c r="D268" t="str">
        <f t="shared" si="79"/>
        <v>B_101034</v>
      </c>
      <c r="E268" s="8" t="str">
        <f>VLOOKUP(C268,Carriers[],3,FALSE)</f>
        <v>motorová nafta (bez biosložek)</v>
      </c>
      <c r="F268" s="9">
        <f t="shared" si="96"/>
        <v>29</v>
      </c>
      <c r="G268" s="9">
        <f t="shared" si="97"/>
        <v>14</v>
      </c>
      <c r="H268" s="9">
        <f t="shared" si="98"/>
        <v>70.444444444444443</v>
      </c>
      <c r="I268" s="9"/>
      <c r="J268" s="9">
        <f t="shared" si="99"/>
        <v>15.555555555555555</v>
      </c>
      <c r="K268" s="12">
        <f ca="1">NIR!B$13</f>
        <v>63.48083904246193</v>
      </c>
      <c r="L268" s="12">
        <f ca="1">NIR!C$13</f>
        <v>1.8845270930384601</v>
      </c>
      <c r="M268" s="12">
        <f ca="1">NIR!D$13</f>
        <v>0.32113177325961001</v>
      </c>
      <c r="N268" s="12"/>
      <c r="O268" s="12">
        <f t="shared" ca="1" si="80"/>
        <v>154.20249790391134</v>
      </c>
      <c r="P268" s="12">
        <f t="shared" ca="1" si="81"/>
        <v>4.5777401417102821</v>
      </c>
      <c r="Q268" s="12">
        <f t="shared" ca="1" si="82"/>
        <v>0.7800672193356043</v>
      </c>
      <c r="R268" s="12">
        <f t="shared" ca="1" si="83"/>
        <v>70.534265602735474</v>
      </c>
      <c r="S268" s="12">
        <f t="shared" ca="1" si="84"/>
        <v>2.0939189922649555</v>
      </c>
      <c r="T268" s="12">
        <f t="shared" ca="1" si="85"/>
        <v>0.35681308139956663</v>
      </c>
      <c r="V268" s="70"/>
      <c r="W268" s="70"/>
      <c r="X268" s="70"/>
    </row>
    <row r="269" spans="1:24" x14ac:dyDescent="0.25">
      <c r="A269" s="102" t="s">
        <v>1353</v>
      </c>
      <c r="B269" s="102" t="s">
        <v>1353</v>
      </c>
      <c r="C269" s="102" t="s">
        <v>1353</v>
      </c>
      <c r="D269" t="str">
        <f t="shared" si="79"/>
        <v>B_101034</v>
      </c>
      <c r="E269" s="8" t="str">
        <f>VLOOKUP(C269,Carriers[],3,FALSE)</f>
        <v>reziduální topný olej</v>
      </c>
      <c r="F269" s="9">
        <f t="shared" si="96"/>
        <v>25</v>
      </c>
      <c r="G269" s="9">
        <f t="shared" si="97"/>
        <v>18</v>
      </c>
      <c r="H269" s="9">
        <f t="shared" si="98"/>
        <v>-7.7777777777777777</v>
      </c>
      <c r="I269" s="9"/>
      <c r="J269" s="9">
        <f t="shared" si="99"/>
        <v>7.7777777777777777</v>
      </c>
      <c r="K269" s="12">
        <f ca="1">NIR!B$13</f>
        <v>63.48083904246193</v>
      </c>
      <c r="L269" s="12">
        <f ca="1">NIR!C$13</f>
        <v>1.8845270930384601</v>
      </c>
      <c r="M269" s="12">
        <f ca="1">NIR!D$13</f>
        <v>0.32113177325961001</v>
      </c>
      <c r="N269" s="12"/>
      <c r="O269" s="12">
        <f t="shared" ca="1" si="80"/>
        <v>-19.749594368765933</v>
      </c>
      <c r="P269" s="12">
        <f t="shared" ca="1" si="81"/>
        <v>-0.58629731783418759</v>
      </c>
      <c r="Q269" s="12">
        <f t="shared" ca="1" si="82"/>
        <v>-9.9907662791878668E-2</v>
      </c>
      <c r="R269" s="12">
        <f t="shared" ca="1" si="83"/>
        <v>27.429992178841573</v>
      </c>
      <c r="S269" s="12">
        <f t="shared" ca="1" si="84"/>
        <v>0.81430183032526049</v>
      </c>
      <c r="T269" s="12">
        <f t="shared" ca="1" si="85"/>
        <v>0.13876064276649813</v>
      </c>
      <c r="V269" s="70"/>
      <c r="W269" s="70"/>
      <c r="X269" s="70"/>
    </row>
    <row r="270" spans="1:24" x14ac:dyDescent="0.25">
      <c r="A270" s="102" t="s">
        <v>1147</v>
      </c>
      <c r="B270" s="102" t="s">
        <v>1147</v>
      </c>
      <c r="C270" s="102" t="s">
        <v>1147</v>
      </c>
      <c r="D270" t="str">
        <f t="shared" si="79"/>
        <v>B_101034</v>
      </c>
      <c r="E270" s="8" t="str">
        <f>VLOOKUP(C270,Carriers[],3,FALSE)</f>
        <v>bitumen</v>
      </c>
      <c r="F270" s="9">
        <f t="shared" si="96"/>
        <v>0</v>
      </c>
      <c r="G270" s="9">
        <f t="shared" si="97"/>
        <v>0</v>
      </c>
      <c r="H270" s="9">
        <f t="shared" si="98"/>
        <v>0</v>
      </c>
      <c r="I270" s="9"/>
      <c r="J270" s="9">
        <f t="shared" si="99"/>
        <v>0</v>
      </c>
      <c r="K270" s="12">
        <f ca="1">NIR!B$13</f>
        <v>63.48083904246193</v>
      </c>
      <c r="L270" s="12">
        <f ca="1">NIR!C$13</f>
        <v>1.8845270930384601</v>
      </c>
      <c r="M270" s="12">
        <f ca="1">NIR!D$13</f>
        <v>0.32113177325961001</v>
      </c>
      <c r="N270" s="12"/>
      <c r="O270" s="12">
        <f t="shared" si="80"/>
        <v>0</v>
      </c>
      <c r="P270" s="12">
        <f t="shared" si="81"/>
        <v>0</v>
      </c>
      <c r="Q270" s="12">
        <f t="shared" si="82"/>
        <v>0</v>
      </c>
      <c r="R270" s="12">
        <f t="shared" si="83"/>
        <v>0</v>
      </c>
      <c r="S270" s="12">
        <f t="shared" si="84"/>
        <v>0</v>
      </c>
      <c r="T270" s="12">
        <f t="shared" si="85"/>
        <v>0</v>
      </c>
      <c r="V270" s="70"/>
      <c r="W270" s="70"/>
      <c r="X270" s="70"/>
    </row>
    <row r="271" spans="1:24" x14ac:dyDescent="0.25">
      <c r="A271" s="102" t="s">
        <v>1149</v>
      </c>
      <c r="B271" s="102" t="s">
        <v>1149</v>
      </c>
      <c r="C271" s="102" t="s">
        <v>1149</v>
      </c>
      <c r="D271" t="str">
        <f t="shared" si="79"/>
        <v>B_101034</v>
      </c>
      <c r="E271" s="8" t="str">
        <f>VLOOKUP(C271,Carriers[],3,FALSE)</f>
        <v>petrolejový koks</v>
      </c>
      <c r="F271" s="9">
        <f t="shared" si="96"/>
        <v>0</v>
      </c>
      <c r="G271" s="9">
        <f t="shared" si="97"/>
        <v>0</v>
      </c>
      <c r="H271" s="9">
        <f t="shared" si="98"/>
        <v>0</v>
      </c>
      <c r="I271" s="9"/>
      <c r="J271" s="9">
        <f t="shared" si="99"/>
        <v>0</v>
      </c>
      <c r="K271" s="12">
        <f ca="1">NIR!B$13</f>
        <v>63.48083904246193</v>
      </c>
      <c r="L271" s="12">
        <f ca="1">NIR!C$13</f>
        <v>1.8845270930384601</v>
      </c>
      <c r="M271" s="12">
        <f ca="1">NIR!D$13</f>
        <v>0.32113177325961001</v>
      </c>
      <c r="N271" s="12"/>
      <c r="O271" s="12">
        <f t="shared" si="80"/>
        <v>0</v>
      </c>
      <c r="P271" s="12">
        <f t="shared" si="81"/>
        <v>0</v>
      </c>
      <c r="Q271" s="12">
        <f t="shared" si="82"/>
        <v>0</v>
      </c>
      <c r="R271" s="12">
        <f t="shared" si="83"/>
        <v>0</v>
      </c>
      <c r="S271" s="12">
        <f t="shared" si="84"/>
        <v>0</v>
      </c>
      <c r="T271" s="12">
        <f t="shared" si="85"/>
        <v>0</v>
      </c>
      <c r="V271" s="70"/>
      <c r="W271" s="70"/>
      <c r="X271" s="70"/>
    </row>
    <row r="272" spans="1:24" x14ac:dyDescent="0.25">
      <c r="A272" s="102" t="s">
        <v>1153</v>
      </c>
      <c r="B272" s="102" t="s">
        <v>1153</v>
      </c>
      <c r="C272" s="102" t="s">
        <v>1153</v>
      </c>
      <c r="D272" t="str">
        <f t="shared" si="79"/>
        <v>B_101034</v>
      </c>
      <c r="E272" s="8" t="str">
        <f>VLOOKUP(C272,Carriers[],3,FALSE)</f>
        <v>ostaní ropné produkty</v>
      </c>
      <c r="F272" s="9">
        <f t="shared" si="96"/>
        <v>0</v>
      </c>
      <c r="G272" s="9">
        <f t="shared" si="97"/>
        <v>0</v>
      </c>
      <c r="H272" s="9">
        <f t="shared" si="98"/>
        <v>0</v>
      </c>
      <c r="I272" s="9"/>
      <c r="J272" s="9">
        <f t="shared" si="99"/>
        <v>0</v>
      </c>
      <c r="K272" s="12">
        <f ca="1">NIR!B$13</f>
        <v>63.48083904246193</v>
      </c>
      <c r="L272" s="12">
        <f ca="1">NIR!C$13</f>
        <v>1.8845270930384601</v>
      </c>
      <c r="M272" s="12">
        <f ca="1">NIR!D$13</f>
        <v>0.32113177325961001</v>
      </c>
      <c r="N272" s="12"/>
      <c r="O272" s="12">
        <f t="shared" si="80"/>
        <v>0</v>
      </c>
      <c r="P272" s="12">
        <f t="shared" si="81"/>
        <v>0</v>
      </c>
      <c r="Q272" s="12">
        <f t="shared" si="82"/>
        <v>0</v>
      </c>
      <c r="R272" s="12">
        <f t="shared" si="83"/>
        <v>0</v>
      </c>
      <c r="S272" s="12">
        <f t="shared" si="84"/>
        <v>0</v>
      </c>
      <c r="T272" s="12">
        <f t="shared" si="85"/>
        <v>0</v>
      </c>
      <c r="V272" s="70"/>
      <c r="W272" s="70"/>
      <c r="X272" s="70"/>
    </row>
    <row r="273" spans="1:24" x14ac:dyDescent="0.25">
      <c r="A273" s="102" t="s">
        <v>85</v>
      </c>
      <c r="B273" s="102" t="s">
        <v>85</v>
      </c>
      <c r="C273" s="102" t="s">
        <v>85</v>
      </c>
      <c r="D273" t="str">
        <f t="shared" si="79"/>
        <v>B_101034</v>
      </c>
      <c r="E273" s="8" t="str">
        <f>VLOOKUP(C273,Carriers[],3,FALSE)</f>
        <v>zemní plyn</v>
      </c>
      <c r="F273" s="9">
        <f t="shared" si="96"/>
        <v>911</v>
      </c>
      <c r="G273" s="9">
        <f t="shared" si="97"/>
        <v>6261</v>
      </c>
      <c r="H273" s="9">
        <f t="shared" si="98"/>
        <v>1355.578947368421</v>
      </c>
      <c r="I273" s="9"/>
      <c r="J273" s="9">
        <f t="shared" si="99"/>
        <v>7112.4210526315792</v>
      </c>
      <c r="K273" s="12">
        <f ca="1">NIR!B$15</f>
        <v>55.42024356714726</v>
      </c>
      <c r="L273" s="12">
        <f ca="1">NIR!C$15</f>
        <v>0.99999999999988998</v>
      </c>
      <c r="M273" s="12">
        <f ca="1">NIR!D$15</f>
        <v>9.9999999999780001E-2</v>
      </c>
      <c r="N273" s="12"/>
      <c r="O273" s="12">
        <f t="shared" ca="1" si="80"/>
        <v>82.465988405768371</v>
      </c>
      <c r="P273" s="12">
        <f t="shared" ca="1" si="81"/>
        <v>1.4880120168696727</v>
      </c>
      <c r="Q273" s="12">
        <f t="shared" ca="1" si="82"/>
        <v>0.14880120168665631</v>
      </c>
      <c r="R273" s="12">
        <f t="shared" ca="1" si="83"/>
        <v>62.956733283652454</v>
      </c>
      <c r="S273" s="12">
        <f t="shared" ca="1" si="84"/>
        <v>1.1359880294890268</v>
      </c>
      <c r="T273" s="12">
        <f t="shared" ca="1" si="85"/>
        <v>0.11359880294866527</v>
      </c>
      <c r="V273" s="70"/>
      <c r="W273" s="70"/>
      <c r="X273" s="70"/>
    </row>
    <row r="274" spans="1:24" x14ac:dyDescent="0.25">
      <c r="A274" s="102" t="s">
        <v>129</v>
      </c>
      <c r="B274" s="102" t="s">
        <v>129</v>
      </c>
      <c r="C274" s="102" t="s">
        <v>129</v>
      </c>
      <c r="D274" t="str">
        <f t="shared" si="79"/>
        <v>B_101034</v>
      </c>
      <c r="E274" s="8" t="str">
        <f>VLOOKUP(C274,Carriers[],3,FALSE)</f>
        <v>průmyslové odpady</v>
      </c>
      <c r="F274" s="9">
        <f t="shared" si="96"/>
        <v>25</v>
      </c>
      <c r="G274" s="9">
        <f t="shared" si="97"/>
        <v>287</v>
      </c>
      <c r="H274" s="9">
        <f t="shared" si="98"/>
        <v>60.142857142857139</v>
      </c>
      <c r="I274" s="9"/>
      <c r="J274" s="9">
        <f t="shared" si="99"/>
        <v>500.85714285714289</v>
      </c>
      <c r="K274" s="12">
        <f ca="1">NIR!B$14</f>
        <v>97.107758031255656</v>
      </c>
      <c r="L274" s="12">
        <f ca="1">NIR!C$14</f>
        <v>1</v>
      </c>
      <c r="M274" s="12">
        <f ca="1">NIR!D$14</f>
        <v>1.42317826555666</v>
      </c>
      <c r="N274" s="12"/>
      <c r="O274" s="12">
        <f t="shared" ca="1" si="80"/>
        <v>233.61352074947786</v>
      </c>
      <c r="P274" s="12">
        <f t="shared" ca="1" si="81"/>
        <v>2.4057142857142857</v>
      </c>
      <c r="Q274" s="12">
        <f t="shared" ca="1" si="82"/>
        <v>3.4237602845677362</v>
      </c>
      <c r="R274" s="12">
        <f t="shared" ca="1" si="83"/>
        <v>169.46729699232571</v>
      </c>
      <c r="S274" s="12">
        <f t="shared" ca="1" si="84"/>
        <v>1.7451468392234943</v>
      </c>
      <c r="T274" s="12">
        <f t="shared" ca="1" si="85"/>
        <v>2.4836550517877805</v>
      </c>
      <c r="V274" s="70"/>
      <c r="W274" s="70"/>
      <c r="X274" s="70"/>
    </row>
    <row r="275" spans="1:24" x14ac:dyDescent="0.25">
      <c r="A275" s="102" t="s">
        <v>109</v>
      </c>
      <c r="B275" s="102" t="s">
        <v>109</v>
      </c>
      <c r="C275" s="102" t="s">
        <v>109</v>
      </c>
      <c r="D275" t="str">
        <f t="shared" si="79"/>
        <v>B_101034</v>
      </c>
      <c r="E275" s="8" t="str">
        <f>VLOOKUP(C275,Carriers[],3,FALSE)</f>
        <v>komunální odpady (obnovitelné)</v>
      </c>
      <c r="F275" s="9">
        <f t="shared" si="96"/>
        <v>259</v>
      </c>
      <c r="G275" s="9">
        <f t="shared" si="97"/>
        <v>1085</v>
      </c>
      <c r="H275" s="9">
        <f t="shared" si="98"/>
        <v>503.3333333333332</v>
      </c>
      <c r="I275" s="9"/>
      <c r="J275" s="9">
        <f t="shared" si="99"/>
        <v>1291.6666666666667</v>
      </c>
      <c r="K275" s="12">
        <v>0</v>
      </c>
      <c r="L275" s="12">
        <f ca="1">NIR!C$11</f>
        <v>147.66749129571394</v>
      </c>
      <c r="M275" s="12">
        <f ca="1">NIR!D$11</f>
        <v>3.1118807108615401</v>
      </c>
      <c r="N275" s="12"/>
      <c r="O275" s="12">
        <f t="shared" si="80"/>
        <v>0</v>
      </c>
      <c r="P275" s="12">
        <f t="shared" ca="1" si="81"/>
        <v>286.97285953221103</v>
      </c>
      <c r="Q275" s="12">
        <f t="shared" ca="1" si="82"/>
        <v>6.0475416646086542</v>
      </c>
      <c r="R275" s="12">
        <f t="shared" si="83"/>
        <v>0</v>
      </c>
      <c r="S275" s="12">
        <f t="shared" ca="1" si="84"/>
        <v>175.79463249489757</v>
      </c>
      <c r="T275" s="12">
        <f t="shared" ca="1" si="85"/>
        <v>3.7046198938827857</v>
      </c>
      <c r="V275" s="70"/>
      <c r="W275" s="70"/>
      <c r="X275" s="70"/>
    </row>
    <row r="276" spans="1:24" x14ac:dyDescent="0.25">
      <c r="A276" s="102" t="s">
        <v>111</v>
      </c>
      <c r="B276" s="102" t="s">
        <v>111</v>
      </c>
      <c r="C276" s="102" t="s">
        <v>111</v>
      </c>
      <c r="D276" t="str">
        <f t="shared" si="79"/>
        <v>B_101034</v>
      </c>
      <c r="E276" s="8" t="str">
        <f>VLOOKUP(C276,Carriers[],3,FALSE)</f>
        <v>komunální odpady (neobnovitelné)</v>
      </c>
      <c r="F276" s="9">
        <f t="shared" si="96"/>
        <v>173</v>
      </c>
      <c r="G276" s="9">
        <f t="shared" si="97"/>
        <v>724</v>
      </c>
      <c r="H276" s="9">
        <f t="shared" si="98"/>
        <v>335.09523809523807</v>
      </c>
      <c r="I276" s="9"/>
      <c r="J276" s="9">
        <f t="shared" si="99"/>
        <v>861.90476190476193</v>
      </c>
      <c r="K276" s="12">
        <f ca="1">NIR!B$14</f>
        <v>97.107758031255656</v>
      </c>
      <c r="L276" s="12">
        <f ca="1">NIR!C$14</f>
        <v>1</v>
      </c>
      <c r="M276" s="12">
        <f ca="1">NIR!D$14</f>
        <v>1.42317826555666</v>
      </c>
      <c r="N276" s="12"/>
      <c r="O276" s="12">
        <f t="shared" ca="1" si="80"/>
        <v>188.09449305421032</v>
      </c>
      <c r="P276" s="12">
        <f t="shared" ca="1" si="81"/>
        <v>1.9369666941921275</v>
      </c>
      <c r="Q276" s="12">
        <f t="shared" ca="1" si="82"/>
        <v>2.7566489002813697</v>
      </c>
      <c r="R276" s="12">
        <f t="shared" ca="1" si="83"/>
        <v>115.60447384673293</v>
      </c>
      <c r="S276" s="12">
        <f t="shared" ca="1" si="84"/>
        <v>1.1904761904761905</v>
      </c>
      <c r="T276" s="12">
        <f t="shared" ca="1" si="85"/>
        <v>1.6942598399484048</v>
      </c>
      <c r="V276" s="70"/>
      <c r="W276" s="70"/>
      <c r="X276" s="70"/>
    </row>
    <row r="277" spans="1:24" x14ac:dyDescent="0.25">
      <c r="A277" s="102" t="s">
        <v>105</v>
      </c>
      <c r="B277" s="102" t="s">
        <v>105</v>
      </c>
      <c r="C277" s="102" t="s">
        <v>105</v>
      </c>
      <c r="D277" t="str">
        <f t="shared" si="79"/>
        <v>B_101034</v>
      </c>
      <c r="E277" s="8" t="str">
        <f>VLOOKUP(C277,Carriers[],3,FALSE)</f>
        <v>tuhá biopaliva (bez dřevěného uhlí)</v>
      </c>
      <c r="F277" s="9">
        <f t="shared" si="96"/>
        <v>3316</v>
      </c>
      <c r="G277" s="9">
        <f t="shared" si="97"/>
        <v>1307</v>
      </c>
      <c r="H277" s="9">
        <f t="shared" si="98"/>
        <v>6323.863636363636</v>
      </c>
      <c r="I277" s="9"/>
      <c r="J277" s="9">
        <f t="shared" si="99"/>
        <v>1558.1363636363635</v>
      </c>
      <c r="K277" s="12">
        <v>0</v>
      </c>
      <c r="L277" s="12">
        <f ca="1">NIR!C$11</f>
        <v>147.66749129571394</v>
      </c>
      <c r="M277" s="12">
        <f ca="1">NIR!D$11</f>
        <v>3.1118807108615401</v>
      </c>
      <c r="N277" s="12"/>
      <c r="O277" s="12">
        <f t="shared" si="80"/>
        <v>0</v>
      </c>
      <c r="P277" s="12">
        <f t="shared" ca="1" si="81"/>
        <v>281.6131117243695</v>
      </c>
      <c r="Q277" s="12">
        <f t="shared" ca="1" si="82"/>
        <v>5.934592662279468</v>
      </c>
      <c r="R277" s="12">
        <f t="shared" si="83"/>
        <v>0</v>
      </c>
      <c r="S277" s="12">
        <f t="shared" ca="1" si="84"/>
        <v>176.04138325540021</v>
      </c>
      <c r="T277" s="12">
        <f t="shared" ca="1" si="85"/>
        <v>3.7098198124651427</v>
      </c>
      <c r="V277" s="70"/>
      <c r="W277" s="70"/>
      <c r="X277" s="70"/>
    </row>
    <row r="278" spans="1:24" x14ac:dyDescent="0.25">
      <c r="A278" s="102" t="s">
        <v>107</v>
      </c>
      <c r="B278" s="102" t="s">
        <v>107</v>
      </c>
      <c r="C278" s="102" t="s">
        <v>107</v>
      </c>
      <c r="D278" t="str">
        <f t="shared" si="79"/>
        <v>B_101034</v>
      </c>
      <c r="E278" s="8" t="str">
        <f>VLOOKUP(C278,Carriers[],3,FALSE)</f>
        <v>bioplyn</v>
      </c>
      <c r="F278" s="9">
        <f t="shared" si="96"/>
        <v>9039</v>
      </c>
      <c r="G278" s="9">
        <f t="shared" si="97"/>
        <v>496</v>
      </c>
      <c r="H278" s="9">
        <f t="shared" si="98"/>
        <v>18183.894736842107</v>
      </c>
      <c r="I278" s="9"/>
      <c r="J278" s="9">
        <f t="shared" si="99"/>
        <v>522.1052631578948</v>
      </c>
      <c r="K278" s="12">
        <v>0</v>
      </c>
      <c r="L278" s="12">
        <f ca="1">NIR!C$11</f>
        <v>147.66749129571394</v>
      </c>
      <c r="M278" s="12">
        <f ca="1">NIR!D$11</f>
        <v>3.1118807108615401</v>
      </c>
      <c r="N278" s="12"/>
      <c r="O278" s="12">
        <f t="shared" si="80"/>
        <v>0</v>
      </c>
      <c r="P278" s="12">
        <f t="shared" ca="1" si="81"/>
        <v>297.06495384166504</v>
      </c>
      <c r="Q278" s="12">
        <f t="shared" ca="1" si="82"/>
        <v>6.2602180860621344</v>
      </c>
      <c r="R278" s="12">
        <f t="shared" si="83"/>
        <v>0</v>
      </c>
      <c r="S278" s="12">
        <f t="shared" ca="1" si="84"/>
        <v>155.43946452180418</v>
      </c>
      <c r="T278" s="12">
        <f t="shared" ca="1" si="85"/>
        <v>3.2756639061700423</v>
      </c>
      <c r="V278" s="70"/>
      <c r="W278" s="70"/>
      <c r="X278" s="70"/>
    </row>
    <row r="279" spans="1:24" x14ac:dyDescent="0.25">
      <c r="A279" s="102" t="s">
        <v>119</v>
      </c>
      <c r="B279" s="102" t="s">
        <v>119</v>
      </c>
      <c r="C279" s="102" t="s">
        <v>119</v>
      </c>
      <c r="D279" t="str">
        <f t="shared" si="79"/>
        <v>B_101034</v>
      </c>
      <c r="E279" s="8" t="str">
        <f>VLOOKUP(C279,Carriers[],3,FALSE)</f>
        <v>bionafta</v>
      </c>
      <c r="F279" s="9">
        <f t="shared" si="96"/>
        <v>0</v>
      </c>
      <c r="G279" s="9">
        <f t="shared" si="97"/>
        <v>0</v>
      </c>
      <c r="H279" s="9">
        <f t="shared" si="98"/>
        <v>0</v>
      </c>
      <c r="I279" s="9"/>
      <c r="J279" s="9">
        <f t="shared" si="99"/>
        <v>0</v>
      </c>
      <c r="K279" s="12">
        <v>0</v>
      </c>
      <c r="L279" s="12">
        <f ca="1">NIR!C$11</f>
        <v>147.66749129571394</v>
      </c>
      <c r="M279" s="12">
        <f ca="1">NIR!D$11</f>
        <v>3.1118807108615401</v>
      </c>
      <c r="N279" s="12"/>
      <c r="O279" s="12">
        <f t="shared" si="80"/>
        <v>0</v>
      </c>
      <c r="P279" s="12">
        <f t="shared" si="81"/>
        <v>0</v>
      </c>
      <c r="Q279" s="12">
        <f t="shared" si="82"/>
        <v>0</v>
      </c>
      <c r="R279" s="12">
        <f t="shared" si="83"/>
        <v>0</v>
      </c>
      <c r="S279" s="12">
        <f t="shared" si="84"/>
        <v>0</v>
      </c>
      <c r="T279" s="12">
        <f t="shared" si="85"/>
        <v>0</v>
      </c>
      <c r="V279" s="70"/>
      <c r="W279" s="70"/>
      <c r="X279" s="70"/>
    </row>
    <row r="280" spans="1:24" x14ac:dyDescent="0.25">
      <c r="A280" s="102" t="s">
        <v>121</v>
      </c>
      <c r="B280" s="102" t="s">
        <v>121</v>
      </c>
      <c r="C280" s="102" t="s">
        <v>121</v>
      </c>
      <c r="D280" t="str">
        <f t="shared" si="79"/>
        <v>B_101034</v>
      </c>
      <c r="E280" s="8" t="str">
        <f>VLOOKUP(C280,Carriers[],3,FALSE)</f>
        <v>ostatní kapalná biopaliva</v>
      </c>
      <c r="F280" s="9">
        <f t="shared" si="96"/>
        <v>0</v>
      </c>
      <c r="G280" s="9">
        <f t="shared" si="97"/>
        <v>0</v>
      </c>
      <c r="H280" s="9">
        <f t="shared" si="98"/>
        <v>0</v>
      </c>
      <c r="I280" s="9"/>
      <c r="J280" s="9">
        <f t="shared" si="99"/>
        <v>0</v>
      </c>
      <c r="K280" s="12">
        <v>0</v>
      </c>
      <c r="L280" s="12">
        <f ca="1">NIR!C$11</f>
        <v>147.66749129571394</v>
      </c>
      <c r="M280" s="12">
        <f ca="1">NIR!D$11</f>
        <v>3.1118807108615401</v>
      </c>
      <c r="N280" s="12"/>
      <c r="O280" s="12">
        <f t="shared" si="80"/>
        <v>0</v>
      </c>
      <c r="P280" s="12">
        <f t="shared" si="81"/>
        <v>0</v>
      </c>
      <c r="Q280" s="12">
        <f t="shared" si="82"/>
        <v>0</v>
      </c>
      <c r="R280" s="12">
        <f t="shared" si="83"/>
        <v>0</v>
      </c>
      <c r="S280" s="12">
        <f t="shared" si="84"/>
        <v>0</v>
      </c>
      <c r="T280" s="12">
        <f t="shared" si="85"/>
        <v>0</v>
      </c>
      <c r="V280" s="70"/>
      <c r="W280" s="70"/>
      <c r="X280" s="70"/>
    </row>
    <row r="281" spans="1:24" x14ac:dyDescent="0.25">
      <c r="E281" s="68"/>
      <c r="F281" s="61"/>
      <c r="G281" s="61"/>
      <c r="H281" s="61"/>
      <c r="I281" s="61"/>
      <c r="J281" s="61"/>
      <c r="K281" s="69"/>
      <c r="L281" s="69"/>
      <c r="M281" s="69"/>
      <c r="N281" s="69"/>
      <c r="O281" s="69"/>
      <c r="P281" s="69"/>
      <c r="Q281" s="69"/>
      <c r="R281" s="69"/>
      <c r="S281" s="69"/>
      <c r="T281" s="69"/>
    </row>
    <row r="282" spans="1:24" ht="21" x14ac:dyDescent="0.35">
      <c r="E282" s="121" t="s">
        <v>3314</v>
      </c>
      <c r="F282" s="61"/>
      <c r="G282" s="61"/>
      <c r="H282" s="61"/>
      <c r="I282" s="61"/>
      <c r="J282" s="61"/>
      <c r="K282" s="69"/>
      <c r="L282" s="69"/>
      <c r="M282" s="69"/>
      <c r="N282" s="69"/>
      <c r="O282" s="69"/>
      <c r="P282" s="69"/>
      <c r="Q282" s="69"/>
      <c r="R282" s="69"/>
      <c r="S282" s="69"/>
      <c r="T282" s="69"/>
    </row>
    <row r="283" spans="1:24" x14ac:dyDescent="0.25">
      <c r="E283" s="10"/>
    </row>
    <row r="284" spans="1:24" x14ac:dyDescent="0.25">
      <c r="E284" s="8" t="s">
        <v>3181</v>
      </c>
      <c r="F284" s="9"/>
      <c r="G284" s="9"/>
      <c r="H284" s="9"/>
      <c r="I284" s="9"/>
      <c r="J284" s="9"/>
      <c r="K284" s="12"/>
      <c r="L284" s="12"/>
      <c r="M284" s="12"/>
      <c r="N284" s="12"/>
      <c r="O284" s="12">
        <f ca="1">SUMPRODUCT($F235:$F280,O235:O280,$V$115:$V$160)/SUMPRODUCT($F235:$F280,$V$115:$V$160)</f>
        <v>98.167598192868425</v>
      </c>
      <c r="P284" s="12">
        <f ca="1">SUMPRODUCT($F235:$F280,P235:P280,$V$115:$V$160)/SUMPRODUCT($F235:$F280,$V$115:$V$160)</f>
        <v>112.71858290470892</v>
      </c>
      <c r="Q284" s="12">
        <f ca="1">SUMPRODUCT($F235:$F280,Q235:Q280,$V$115:$V$160)/SUMPRODUCT($F235:$F280,$V$115:$V$160)</f>
        <v>3.4295813844885545</v>
      </c>
      <c r="R284" s="12">
        <f ca="1">SUMPRODUCT($G235:$G280,R235:R280,$V$115:$V$160)/SUMPRODUCT($G235:$G280,$V$115:$V$160)</f>
        <v>74.714973137054457</v>
      </c>
      <c r="S284" s="12">
        <f ca="1">SUMPRODUCT($G235:$G280,S235:S280,$V$115:$V$160)/SUMPRODUCT($G235:$G280,$V$115:$V$160)</f>
        <v>31.443647315087528</v>
      </c>
      <c r="T284" s="12">
        <f ca="1">SUMPRODUCT($G235:$G280,T235:T280,$V$115:$V$160)/SUMPRODUCT($G235:$G280,$V$115:$V$160)</f>
        <v>1.4202333539960841</v>
      </c>
    </row>
    <row r="285" spans="1:24" x14ac:dyDescent="0.25">
      <c r="E285" s="8" t="s">
        <v>3186</v>
      </c>
      <c r="F285" s="9"/>
      <c r="G285" s="9"/>
      <c r="H285" s="9"/>
      <c r="I285" s="9"/>
      <c r="J285" s="9"/>
      <c r="K285" s="12"/>
      <c r="L285" s="12"/>
      <c r="M285" s="12"/>
      <c r="N285" s="12"/>
      <c r="O285" s="12">
        <f ca="1">SUMPRODUCT($F235:$F280,O235:O280,$W$115:$W$160)/SUMPRODUCT($F235:$F280,$W$115:$W$160)</f>
        <v>176.02154399648998</v>
      </c>
      <c r="P285" s="12">
        <f ca="1">SUMPRODUCT($F235:$F280,P235:P280,$W$115:$W$160)/SUMPRODUCT($F235:$F280,$W$115:$W$160)</f>
        <v>2.2031571860693226</v>
      </c>
      <c r="Q285" s="12">
        <f ca="1">SUMPRODUCT($F235:$F280,Q235:Q280,$W$115:$W$160)/SUMPRODUCT($F235:$F280,$W$115:$W$160)</f>
        <v>1.9366824727894101</v>
      </c>
      <c r="R285" s="12">
        <f ca="1">SUMPRODUCT($G235:$G280,R235:R280,$W$115:$W$160)/SUMPRODUCT($G235:$G280,$W$115:$W$160)</f>
        <v>90.761440186940177</v>
      </c>
      <c r="S285" s="12">
        <f ca="1">SUMPRODUCT($G235:$G280,S235:S280,$W$115:$W$160)/SUMPRODUCT($G235:$G280,$W$115:$W$160)</f>
        <v>1.1683453794428453</v>
      </c>
      <c r="T285" s="12">
        <f ca="1">SUMPRODUCT($G235:$G280,T235:T280,$W$115:$W$160)/SUMPRODUCT($G235:$G280,$W$115:$W$160)</f>
        <v>0.94493459212545006</v>
      </c>
    </row>
    <row r="286" spans="1:24" x14ac:dyDescent="0.25">
      <c r="E286" s="8" t="s">
        <v>3187</v>
      </c>
      <c r="F286" s="9"/>
      <c r="G286" s="9"/>
      <c r="H286" s="9"/>
      <c r="I286" s="9"/>
      <c r="J286" s="9"/>
      <c r="K286" s="12"/>
      <c r="L286" s="12"/>
      <c r="M286" s="12"/>
      <c r="N286" s="12"/>
      <c r="O286" s="12">
        <f ca="1">SUMPRODUCT($F235:$F280,O235:O280,$X$115:$X$160)/SUMPRODUCT($F235:$F280,$X$115:$X$160)</f>
        <v>176.02154399648998</v>
      </c>
      <c r="P286" s="12">
        <f ca="1">SUMPRODUCT($F235:$F280,P235:P280,$X$115:$X$160)/SUMPRODUCT($F235:$F280,$X$115:$X$160)</f>
        <v>2.2031571860693226</v>
      </c>
      <c r="Q286" s="12">
        <f ca="1">SUMPRODUCT($F235:$F280,Q235:Q280,$X$115:$X$160)/SUMPRODUCT($F235:$F280,$X$115:$X$160)</f>
        <v>1.9366824727894101</v>
      </c>
      <c r="R286" s="12">
        <f ca="1">SUMPRODUCT($G235:$G280,R235:R280,$X$115:$X$160)/SUMPRODUCT($G235:$G280,$X$115:$X$160)</f>
        <v>90.761440186940177</v>
      </c>
      <c r="S286" s="12">
        <f ca="1">SUMPRODUCT($G235:$G280,S235:S280,$X$115:$X$160)/SUMPRODUCT($G235:$G280,$X$115:$X$160)</f>
        <v>1.1683453794428453</v>
      </c>
      <c r="T286" s="12">
        <f ca="1">SUMPRODUCT($G235:$G280,T235:T280,$X$115:$X$160)/SUMPRODUCT($G235:$G280,$X$115:$X$160)</f>
        <v>0.94493459212545006</v>
      </c>
    </row>
    <row r="287" spans="1:24" x14ac:dyDescent="0.25">
      <c r="E287" s="72" t="s">
        <v>3190</v>
      </c>
      <c r="F287" s="73"/>
      <c r="G287" s="73"/>
      <c r="H287" s="73"/>
      <c r="I287" s="73"/>
      <c r="J287" s="73"/>
      <c r="K287" s="74"/>
      <c r="L287" s="74"/>
      <c r="M287" s="74"/>
      <c r="N287" s="74"/>
      <c r="O287" s="74">
        <f ca="1">O284</f>
        <v>98.167598192868425</v>
      </c>
      <c r="P287" s="74">
        <f t="shared" ref="P287:T287" ca="1" si="100">P284</f>
        <v>112.71858290470892</v>
      </c>
      <c r="Q287" s="74">
        <f t="shared" ca="1" si="100"/>
        <v>3.4295813844885545</v>
      </c>
      <c r="R287" s="74">
        <f t="shared" ca="1" si="100"/>
        <v>74.714973137054457</v>
      </c>
      <c r="S287" s="74">
        <f t="shared" ca="1" si="100"/>
        <v>31.443647315087528</v>
      </c>
      <c r="T287" s="74">
        <f t="shared" ca="1" si="100"/>
        <v>1.4202333539960841</v>
      </c>
    </row>
  </sheetData>
  <mergeCells count="70">
    <mergeCell ref="Y56:Y57"/>
    <mergeCell ref="Z56:AA56"/>
    <mergeCell ref="AC56:AC57"/>
    <mergeCell ref="AD56:AE56"/>
    <mergeCell ref="E112:E114"/>
    <mergeCell ref="F112:G112"/>
    <mergeCell ref="H112:J112"/>
    <mergeCell ref="K112:M112"/>
    <mergeCell ref="O112:T112"/>
    <mergeCell ref="F113:F114"/>
    <mergeCell ref="I113:I114"/>
    <mergeCell ref="O113:Q113"/>
    <mergeCell ref="R113:T113"/>
    <mergeCell ref="G113:G114"/>
    <mergeCell ref="H113:H114"/>
    <mergeCell ref="J113:J114"/>
    <mergeCell ref="K113:K114"/>
    <mergeCell ref="L113:L114"/>
    <mergeCell ref="M113:M114"/>
    <mergeCell ref="AD4:AE4"/>
    <mergeCell ref="E56:E57"/>
    <mergeCell ref="F56:F57"/>
    <mergeCell ref="G56:H56"/>
    <mergeCell ref="L56:L57"/>
    <mergeCell ref="M56:N56"/>
    <mergeCell ref="Q56:Q57"/>
    <mergeCell ref="R56:S56"/>
    <mergeCell ref="U56:U57"/>
    <mergeCell ref="V56:W56"/>
    <mergeCell ref="R4:S4"/>
    <mergeCell ref="U4:U5"/>
    <mergeCell ref="V4:W4"/>
    <mergeCell ref="Y4:Y5"/>
    <mergeCell ref="Z4:AA4"/>
    <mergeCell ref="AC4:AC5"/>
    <mergeCell ref="E4:E5"/>
    <mergeCell ref="G4:H4"/>
    <mergeCell ref="L4:L5"/>
    <mergeCell ref="M4:N4"/>
    <mergeCell ref="Q4:Q5"/>
    <mergeCell ref="E172:E174"/>
    <mergeCell ref="F172:G172"/>
    <mergeCell ref="H172:J172"/>
    <mergeCell ref="K172:M172"/>
    <mergeCell ref="O172:T172"/>
    <mergeCell ref="F173:F174"/>
    <mergeCell ref="G173:G174"/>
    <mergeCell ref="H173:H174"/>
    <mergeCell ref="I173:I174"/>
    <mergeCell ref="J173:J174"/>
    <mergeCell ref="K173:K174"/>
    <mergeCell ref="L173:L174"/>
    <mergeCell ref="M173:M174"/>
    <mergeCell ref="O173:Q173"/>
    <mergeCell ref="R173:T173"/>
    <mergeCell ref="E232:E234"/>
    <mergeCell ref="F232:G232"/>
    <mergeCell ref="H232:J232"/>
    <mergeCell ref="K232:M232"/>
    <mergeCell ref="O232:T232"/>
    <mergeCell ref="F233:F234"/>
    <mergeCell ref="G233:G234"/>
    <mergeCell ref="H233:H234"/>
    <mergeCell ref="I233:I234"/>
    <mergeCell ref="J233:J234"/>
    <mergeCell ref="K233:K234"/>
    <mergeCell ref="L233:L234"/>
    <mergeCell ref="M233:M234"/>
    <mergeCell ref="O233:Q233"/>
    <mergeCell ref="R233:T233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H130"/>
  <sheetViews>
    <sheetView topLeftCell="C1" workbookViewId="0">
      <pane ySplit="1" topLeftCell="A88" activePane="bottomLeft" state="frozen"/>
      <selection activeCell="F151" sqref="F151"/>
      <selection pane="bottomLeft" activeCell="A88" sqref="A88"/>
    </sheetView>
  </sheetViews>
  <sheetFormatPr defaultRowHeight="15" x14ac:dyDescent="0.25"/>
  <cols>
    <col min="1" max="1" width="12.42578125" style="21" bestFit="1" customWidth="1"/>
    <col min="2" max="2" width="98" style="21" bestFit="1" customWidth="1"/>
    <col min="3" max="3" width="101.5703125" style="21" bestFit="1" customWidth="1"/>
    <col min="4" max="4" width="9.140625" style="21"/>
    <col min="5" max="5" width="11" style="21" bestFit="1" customWidth="1"/>
    <col min="6" max="6" width="21.42578125" style="21" bestFit="1" customWidth="1"/>
    <col min="7" max="7" width="9.42578125" style="21" customWidth="1"/>
    <col min="8" max="8" width="18" style="21" bestFit="1" customWidth="1"/>
    <col min="9" max="16384" width="9.140625" style="21"/>
  </cols>
  <sheetData>
    <row r="1" spans="1:8" x14ac:dyDescent="0.25">
      <c r="A1" s="21" t="s">
        <v>2</v>
      </c>
      <c r="B1" s="21" t="s">
        <v>1292</v>
      </c>
      <c r="C1" s="21" t="s">
        <v>2916</v>
      </c>
      <c r="D1" s="21" t="s">
        <v>133</v>
      </c>
      <c r="E1" s="21" t="s">
        <v>3180</v>
      </c>
      <c r="F1" s="21" t="s">
        <v>3215</v>
      </c>
      <c r="G1" s="21" t="s">
        <v>3178</v>
      </c>
      <c r="H1" s="21" t="s">
        <v>3280</v>
      </c>
    </row>
    <row r="2" spans="1:8" x14ac:dyDescent="0.25">
      <c r="A2" s="22" t="s">
        <v>36</v>
      </c>
      <c r="B2" s="22" t="s">
        <v>40</v>
      </c>
      <c r="C2" s="23" t="s">
        <v>2917</v>
      </c>
      <c r="D2" s="21">
        <v>0</v>
      </c>
      <c r="E2" s="21">
        <v>0</v>
      </c>
      <c r="F2" s="21">
        <v>0</v>
      </c>
      <c r="G2" s="21" t="s">
        <v>3128</v>
      </c>
      <c r="H2" s="21" t="s">
        <v>3128</v>
      </c>
    </row>
    <row r="3" spans="1:8" x14ac:dyDescent="0.25">
      <c r="A3" s="22" t="s">
        <v>18</v>
      </c>
      <c r="B3" s="22" t="s">
        <v>42</v>
      </c>
      <c r="C3" s="23" t="s">
        <v>2918</v>
      </c>
      <c r="D3" s="21">
        <v>0</v>
      </c>
      <c r="E3" s="21">
        <v>1</v>
      </c>
      <c r="F3" s="21">
        <v>1</v>
      </c>
      <c r="G3" s="21" t="s">
        <v>3130</v>
      </c>
      <c r="H3" s="21" t="s">
        <v>3130</v>
      </c>
    </row>
    <row r="4" spans="1:8" x14ac:dyDescent="0.25">
      <c r="A4" s="22" t="s">
        <v>43</v>
      </c>
      <c r="B4" s="22" t="s">
        <v>44</v>
      </c>
      <c r="C4" s="23" t="s">
        <v>2919</v>
      </c>
      <c r="D4" s="21">
        <v>0</v>
      </c>
      <c r="E4" s="21">
        <v>1</v>
      </c>
      <c r="F4" s="21">
        <v>1</v>
      </c>
      <c r="G4" s="21" t="s">
        <v>3130</v>
      </c>
      <c r="H4" s="21" t="s">
        <v>3130</v>
      </c>
    </row>
    <row r="5" spans="1:8" x14ac:dyDescent="0.25">
      <c r="A5" s="22" t="s">
        <v>1293</v>
      </c>
      <c r="B5" s="22" t="s">
        <v>1294</v>
      </c>
      <c r="C5" s="23" t="s">
        <v>2920</v>
      </c>
      <c r="D5" s="21">
        <v>0</v>
      </c>
      <c r="E5" s="21">
        <v>1</v>
      </c>
      <c r="F5" s="21">
        <v>1</v>
      </c>
      <c r="G5" s="21" t="s">
        <v>3130</v>
      </c>
      <c r="H5" s="21" t="s">
        <v>3130</v>
      </c>
    </row>
    <row r="6" spans="1:8" x14ac:dyDescent="0.25">
      <c r="A6" s="22" t="s">
        <v>1295</v>
      </c>
      <c r="B6" s="22" t="s">
        <v>1296</v>
      </c>
      <c r="C6" s="23" t="s">
        <v>2921</v>
      </c>
      <c r="D6" s="21">
        <v>1</v>
      </c>
      <c r="E6" s="21">
        <v>1</v>
      </c>
      <c r="F6" s="21">
        <v>1</v>
      </c>
      <c r="G6" s="21" t="s">
        <v>3130</v>
      </c>
      <c r="H6" s="21" t="s">
        <v>3130</v>
      </c>
    </row>
    <row r="7" spans="1:8" x14ac:dyDescent="0.25">
      <c r="A7" s="22" t="s">
        <v>45</v>
      </c>
      <c r="B7" s="22" t="s">
        <v>46</v>
      </c>
      <c r="C7" s="23" t="s">
        <v>2922</v>
      </c>
      <c r="D7" s="21">
        <v>1</v>
      </c>
      <c r="E7" s="21">
        <v>1</v>
      </c>
      <c r="F7" s="21">
        <v>1</v>
      </c>
      <c r="G7" s="21" t="s">
        <v>3130</v>
      </c>
      <c r="H7" s="21" t="s">
        <v>3130</v>
      </c>
    </row>
    <row r="8" spans="1:8" x14ac:dyDescent="0.25">
      <c r="A8" s="22" t="s">
        <v>47</v>
      </c>
      <c r="B8" s="22" t="s">
        <v>48</v>
      </c>
      <c r="C8" s="23" t="s">
        <v>2923</v>
      </c>
      <c r="D8" s="21">
        <v>1</v>
      </c>
      <c r="E8" s="21">
        <v>1</v>
      </c>
      <c r="F8" s="21">
        <v>1</v>
      </c>
      <c r="G8" s="21" t="s">
        <v>3130</v>
      </c>
      <c r="H8" s="21" t="s">
        <v>3130</v>
      </c>
    </row>
    <row r="9" spans="1:8" x14ac:dyDescent="0.25">
      <c r="A9" s="22" t="s">
        <v>49</v>
      </c>
      <c r="B9" s="22" t="s">
        <v>50</v>
      </c>
      <c r="C9" s="23" t="s">
        <v>2924</v>
      </c>
      <c r="D9" s="21">
        <v>1</v>
      </c>
      <c r="E9" s="21">
        <v>1</v>
      </c>
      <c r="F9" s="21">
        <v>1</v>
      </c>
      <c r="G9" s="21" t="s">
        <v>3130</v>
      </c>
      <c r="H9" s="21" t="s">
        <v>3130</v>
      </c>
    </row>
    <row r="10" spans="1:8" x14ac:dyDescent="0.25">
      <c r="A10" s="22" t="s">
        <v>51</v>
      </c>
      <c r="B10" s="22" t="s">
        <v>52</v>
      </c>
      <c r="C10" s="23" t="s">
        <v>2925</v>
      </c>
      <c r="D10" s="21">
        <v>1</v>
      </c>
      <c r="E10" s="21">
        <v>1</v>
      </c>
      <c r="F10" s="21">
        <v>1</v>
      </c>
      <c r="G10" s="21" t="s">
        <v>3130</v>
      </c>
      <c r="H10" s="21" t="s">
        <v>3130</v>
      </c>
    </row>
    <row r="11" spans="1:8" x14ac:dyDescent="0.25">
      <c r="A11" s="22" t="s">
        <v>53</v>
      </c>
      <c r="B11" s="22" t="s">
        <v>54</v>
      </c>
      <c r="C11" s="23" t="s">
        <v>2926</v>
      </c>
      <c r="D11" s="21">
        <v>1</v>
      </c>
      <c r="E11" s="21">
        <v>1</v>
      </c>
      <c r="F11" s="21">
        <v>1</v>
      </c>
      <c r="G11" s="21" t="s">
        <v>3130</v>
      </c>
      <c r="H11" s="21" t="s">
        <v>3130</v>
      </c>
    </row>
    <row r="12" spans="1:8" x14ac:dyDescent="0.25">
      <c r="A12" s="22" t="s">
        <v>1297</v>
      </c>
      <c r="B12" s="22" t="s">
        <v>1298</v>
      </c>
      <c r="C12" s="23" t="s">
        <v>2935</v>
      </c>
      <c r="D12" s="21">
        <v>0</v>
      </c>
      <c r="E12" s="21">
        <v>1</v>
      </c>
      <c r="F12" s="21">
        <v>1</v>
      </c>
      <c r="G12" s="21" t="s">
        <v>3130</v>
      </c>
      <c r="H12" s="21" t="s">
        <v>3130</v>
      </c>
    </row>
    <row r="13" spans="1:8" x14ac:dyDescent="0.25">
      <c r="A13" s="22" t="s">
        <v>55</v>
      </c>
      <c r="B13" s="22" t="s">
        <v>56</v>
      </c>
      <c r="C13" s="23" t="s">
        <v>2927</v>
      </c>
      <c r="D13" s="21">
        <v>1</v>
      </c>
      <c r="E13" s="21">
        <v>1</v>
      </c>
      <c r="F13" s="21">
        <v>1</v>
      </c>
      <c r="G13" s="21" t="s">
        <v>3130</v>
      </c>
      <c r="H13" s="21" t="s">
        <v>3130</v>
      </c>
    </row>
    <row r="14" spans="1:8" x14ac:dyDescent="0.25">
      <c r="A14" s="22" t="s">
        <v>57</v>
      </c>
      <c r="B14" s="22" t="s">
        <v>58</v>
      </c>
      <c r="C14" s="23" t="s">
        <v>2928</v>
      </c>
      <c r="D14" s="21">
        <v>1</v>
      </c>
      <c r="E14" s="21">
        <v>1</v>
      </c>
      <c r="F14" s="21">
        <v>1</v>
      </c>
      <c r="G14" s="21" t="s">
        <v>3130</v>
      </c>
      <c r="H14" s="21" t="s">
        <v>3130</v>
      </c>
    </row>
    <row r="15" spans="1:8" x14ac:dyDescent="0.25">
      <c r="A15" s="22" t="s">
        <v>59</v>
      </c>
      <c r="B15" s="22" t="s">
        <v>60</v>
      </c>
      <c r="C15" s="23" t="s">
        <v>2929</v>
      </c>
      <c r="D15" s="21">
        <v>1</v>
      </c>
      <c r="E15" s="21">
        <v>1</v>
      </c>
      <c r="F15" s="21">
        <v>1</v>
      </c>
      <c r="G15" s="21" t="s">
        <v>3130</v>
      </c>
      <c r="H15" s="21" t="s">
        <v>3130</v>
      </c>
    </row>
    <row r="16" spans="1:8" x14ac:dyDescent="0.25">
      <c r="A16" s="22" t="s">
        <v>61</v>
      </c>
      <c r="B16" s="22" t="s">
        <v>62</v>
      </c>
      <c r="C16" s="23" t="s">
        <v>2930</v>
      </c>
      <c r="D16" s="21">
        <v>0</v>
      </c>
      <c r="E16" s="21">
        <v>1</v>
      </c>
      <c r="F16" s="21">
        <v>1</v>
      </c>
      <c r="G16" s="21" t="s">
        <v>3130</v>
      </c>
      <c r="H16" s="21" t="s">
        <v>3130</v>
      </c>
    </row>
    <row r="17" spans="1:8" x14ac:dyDescent="0.25">
      <c r="A17" s="22" t="s">
        <v>63</v>
      </c>
      <c r="B17" s="22" t="s">
        <v>64</v>
      </c>
      <c r="C17" s="23" t="s">
        <v>2931</v>
      </c>
      <c r="D17" s="21">
        <v>1</v>
      </c>
      <c r="E17" s="21">
        <v>1</v>
      </c>
      <c r="F17" s="21">
        <v>1</v>
      </c>
      <c r="G17" s="21" t="s">
        <v>3130</v>
      </c>
      <c r="H17" s="21" t="s">
        <v>3130</v>
      </c>
    </row>
    <row r="18" spans="1:8" x14ac:dyDescent="0.25">
      <c r="A18" s="22" t="s">
        <v>1299</v>
      </c>
      <c r="B18" s="22" t="s">
        <v>1300</v>
      </c>
      <c r="C18" s="23" t="s">
        <v>2933</v>
      </c>
      <c r="D18" s="21">
        <v>1</v>
      </c>
      <c r="E18" s="21">
        <v>1</v>
      </c>
      <c r="F18" s="21">
        <v>1</v>
      </c>
      <c r="G18" s="21" t="s">
        <v>3130</v>
      </c>
      <c r="H18" s="21" t="s">
        <v>3130</v>
      </c>
    </row>
    <row r="19" spans="1:8" x14ac:dyDescent="0.25">
      <c r="A19" s="22" t="s">
        <v>1301</v>
      </c>
      <c r="B19" s="22" t="s">
        <v>1302</v>
      </c>
      <c r="C19" s="23" t="s">
        <v>2932</v>
      </c>
      <c r="D19" s="21">
        <v>1</v>
      </c>
      <c r="E19" s="21">
        <v>1</v>
      </c>
      <c r="F19" s="21">
        <v>1</v>
      </c>
      <c r="G19" s="21" t="s">
        <v>3130</v>
      </c>
      <c r="H19" s="21" t="s">
        <v>3130</v>
      </c>
    </row>
    <row r="20" spans="1:8" x14ac:dyDescent="0.25">
      <c r="A20" s="22" t="s">
        <v>1303</v>
      </c>
      <c r="B20" s="22" t="s">
        <v>1304</v>
      </c>
      <c r="C20" s="23" t="s">
        <v>2934</v>
      </c>
      <c r="D20" s="21">
        <v>1</v>
      </c>
      <c r="E20" s="21">
        <v>1</v>
      </c>
      <c r="F20" s="21">
        <v>1</v>
      </c>
      <c r="G20" s="21" t="s">
        <v>3130</v>
      </c>
      <c r="H20" s="21" t="s">
        <v>3130</v>
      </c>
    </row>
    <row r="21" spans="1:8" x14ac:dyDescent="0.25">
      <c r="A21" s="22" t="s">
        <v>65</v>
      </c>
      <c r="B21" s="22" t="s">
        <v>66</v>
      </c>
      <c r="C21" s="23" t="s">
        <v>2936</v>
      </c>
      <c r="D21" s="21">
        <v>1</v>
      </c>
      <c r="E21" s="21">
        <v>1</v>
      </c>
      <c r="F21" s="21">
        <v>1</v>
      </c>
      <c r="G21" s="21" t="s">
        <v>3130</v>
      </c>
      <c r="H21" s="21" t="s">
        <v>3130</v>
      </c>
    </row>
    <row r="22" spans="1:8" x14ac:dyDescent="0.25">
      <c r="A22" s="22" t="s">
        <v>67</v>
      </c>
      <c r="B22" s="22" t="s">
        <v>68</v>
      </c>
      <c r="C22" s="23" t="s">
        <v>2937</v>
      </c>
      <c r="D22" s="21">
        <v>1</v>
      </c>
      <c r="E22" s="21">
        <v>1</v>
      </c>
      <c r="F22" s="21">
        <v>1</v>
      </c>
      <c r="G22" s="21" t="s">
        <v>3130</v>
      </c>
      <c r="H22" s="21" t="s">
        <v>3130</v>
      </c>
    </row>
    <row r="23" spans="1:8" x14ac:dyDescent="0.25">
      <c r="A23" s="22" t="s">
        <v>69</v>
      </c>
      <c r="B23" s="22" t="s">
        <v>70</v>
      </c>
      <c r="C23" s="23" t="s">
        <v>2938</v>
      </c>
      <c r="D23" s="21">
        <v>1</v>
      </c>
      <c r="E23" s="21">
        <v>1</v>
      </c>
      <c r="F23" s="21">
        <v>1</v>
      </c>
      <c r="G23" s="21" t="s">
        <v>3130</v>
      </c>
      <c r="H23" s="21" t="s">
        <v>3130</v>
      </c>
    </row>
    <row r="24" spans="1:8" x14ac:dyDescent="0.25">
      <c r="A24" s="22" t="s">
        <v>71</v>
      </c>
      <c r="B24" s="22" t="s">
        <v>72</v>
      </c>
      <c r="C24" s="23" t="s">
        <v>2939</v>
      </c>
      <c r="D24" s="21">
        <v>1</v>
      </c>
      <c r="E24" s="21">
        <v>1</v>
      </c>
      <c r="F24" s="21">
        <v>1</v>
      </c>
      <c r="G24" s="21" t="s">
        <v>3130</v>
      </c>
      <c r="H24" s="21" t="s">
        <v>3130</v>
      </c>
    </row>
    <row r="25" spans="1:8" x14ac:dyDescent="0.25">
      <c r="A25" s="22" t="s">
        <v>1305</v>
      </c>
      <c r="B25" s="22" t="s">
        <v>1306</v>
      </c>
      <c r="C25" s="23" t="s">
        <v>2940</v>
      </c>
      <c r="D25" s="21">
        <v>1</v>
      </c>
      <c r="E25" s="21">
        <v>1</v>
      </c>
      <c r="F25" s="21">
        <v>1</v>
      </c>
      <c r="G25" s="21" t="s">
        <v>3130</v>
      </c>
      <c r="H25" s="21" t="s">
        <v>3130</v>
      </c>
    </row>
    <row r="26" spans="1:8" x14ac:dyDescent="0.25">
      <c r="A26" s="22" t="s">
        <v>73</v>
      </c>
      <c r="B26" s="22" t="s">
        <v>74</v>
      </c>
      <c r="C26" s="23" t="s">
        <v>2941</v>
      </c>
      <c r="D26" s="21">
        <v>0</v>
      </c>
      <c r="E26" s="21">
        <v>1</v>
      </c>
      <c r="F26" s="21">
        <v>1</v>
      </c>
      <c r="G26" s="21" t="s">
        <v>3129</v>
      </c>
      <c r="H26" s="21" t="s">
        <v>3129</v>
      </c>
    </row>
    <row r="27" spans="1:8" x14ac:dyDescent="0.25">
      <c r="A27" s="22" t="s">
        <v>1307</v>
      </c>
      <c r="B27" s="22" t="s">
        <v>1308</v>
      </c>
      <c r="C27" s="23" t="s">
        <v>2942</v>
      </c>
      <c r="D27" s="21">
        <v>0</v>
      </c>
      <c r="E27" s="21">
        <v>1</v>
      </c>
      <c r="F27" s="21">
        <v>1</v>
      </c>
      <c r="G27" s="21" t="s">
        <v>3129</v>
      </c>
      <c r="H27" s="21" t="s">
        <v>3129</v>
      </c>
    </row>
    <row r="28" spans="1:8" x14ac:dyDescent="0.25">
      <c r="A28" s="22" t="s">
        <v>1103</v>
      </c>
      <c r="B28" s="22" t="s">
        <v>1104</v>
      </c>
      <c r="C28" s="23" t="s">
        <v>2943</v>
      </c>
      <c r="D28" s="21">
        <v>0</v>
      </c>
      <c r="E28" s="21">
        <v>1</v>
      </c>
      <c r="F28" s="21">
        <v>1</v>
      </c>
      <c r="G28" s="21" t="s">
        <v>3129</v>
      </c>
      <c r="H28" s="21" t="s">
        <v>3129</v>
      </c>
    </row>
    <row r="29" spans="1:8" x14ac:dyDescent="0.25">
      <c r="A29" s="22" t="s">
        <v>1309</v>
      </c>
      <c r="B29" s="22" t="s">
        <v>1310</v>
      </c>
      <c r="C29" s="23" t="s">
        <v>2944</v>
      </c>
      <c r="D29" s="21">
        <v>0</v>
      </c>
      <c r="E29" s="21">
        <v>1</v>
      </c>
      <c r="F29" s="21">
        <v>1</v>
      </c>
      <c r="G29" s="21" t="s">
        <v>3129</v>
      </c>
      <c r="H29" s="21" t="s">
        <v>3129</v>
      </c>
    </row>
    <row r="30" spans="1:8" x14ac:dyDescent="0.25">
      <c r="A30" s="22" t="s">
        <v>1105</v>
      </c>
      <c r="B30" s="22" t="s">
        <v>1106</v>
      </c>
      <c r="C30" s="23" t="s">
        <v>2945</v>
      </c>
      <c r="D30" s="21">
        <v>1</v>
      </c>
      <c r="E30" s="21">
        <v>1</v>
      </c>
      <c r="F30" s="21">
        <v>1</v>
      </c>
      <c r="G30" s="21" t="s">
        <v>3129</v>
      </c>
      <c r="H30" s="21" t="s">
        <v>3129</v>
      </c>
    </row>
    <row r="31" spans="1:8" x14ac:dyDescent="0.25">
      <c r="A31" s="22" t="s">
        <v>1131</v>
      </c>
      <c r="B31" s="22" t="s">
        <v>1132</v>
      </c>
      <c r="C31" s="23" t="s">
        <v>2946</v>
      </c>
      <c r="D31" s="21">
        <v>1</v>
      </c>
      <c r="E31" s="21">
        <v>1</v>
      </c>
      <c r="F31" s="21">
        <v>1</v>
      </c>
      <c r="G31" s="21" t="s">
        <v>3129</v>
      </c>
      <c r="H31" s="21" t="s">
        <v>3129</v>
      </c>
    </row>
    <row r="32" spans="1:8" x14ac:dyDescent="0.25">
      <c r="A32" s="22" t="s">
        <v>1311</v>
      </c>
      <c r="B32" s="22" t="s">
        <v>1312</v>
      </c>
      <c r="C32" s="23" t="s">
        <v>2947</v>
      </c>
      <c r="D32" s="21">
        <v>1</v>
      </c>
      <c r="E32" s="21">
        <v>1</v>
      </c>
      <c r="F32" s="21">
        <v>1</v>
      </c>
      <c r="G32" s="21" t="s">
        <v>3129</v>
      </c>
      <c r="H32" s="21" t="s">
        <v>3129</v>
      </c>
    </row>
    <row r="33" spans="1:8" x14ac:dyDescent="0.25">
      <c r="A33" s="22" t="s">
        <v>1313</v>
      </c>
      <c r="B33" s="22" t="s">
        <v>1314</v>
      </c>
      <c r="C33" s="23" t="s">
        <v>2948</v>
      </c>
      <c r="D33" s="21">
        <v>1</v>
      </c>
      <c r="E33" s="21">
        <v>1</v>
      </c>
      <c r="F33" s="21">
        <v>1</v>
      </c>
      <c r="G33" s="21" t="s">
        <v>3129</v>
      </c>
      <c r="H33" s="21" t="s">
        <v>3129</v>
      </c>
    </row>
    <row r="34" spans="1:8" x14ac:dyDescent="0.25">
      <c r="A34" s="22" t="s">
        <v>1315</v>
      </c>
      <c r="B34" s="22" t="s">
        <v>1316</v>
      </c>
      <c r="C34" s="23" t="s">
        <v>2949</v>
      </c>
      <c r="D34" s="21">
        <v>1</v>
      </c>
      <c r="E34" s="21">
        <v>1</v>
      </c>
      <c r="F34" s="21">
        <v>1</v>
      </c>
      <c r="G34" s="21" t="s">
        <v>3129</v>
      </c>
      <c r="H34" s="21" t="s">
        <v>3129</v>
      </c>
    </row>
    <row r="35" spans="1:8" x14ac:dyDescent="0.25">
      <c r="A35" s="22" t="s">
        <v>1317</v>
      </c>
      <c r="B35" s="22" t="s">
        <v>1318</v>
      </c>
      <c r="C35" s="23" t="s">
        <v>2950</v>
      </c>
      <c r="D35" s="21">
        <v>0</v>
      </c>
      <c r="E35" s="21">
        <v>1</v>
      </c>
      <c r="F35" s="21">
        <v>1</v>
      </c>
      <c r="G35" s="21" t="s">
        <v>3129</v>
      </c>
      <c r="H35" s="21" t="s">
        <v>3129</v>
      </c>
    </row>
    <row r="36" spans="1:8" x14ac:dyDescent="0.25">
      <c r="A36" s="22" t="s">
        <v>1133</v>
      </c>
      <c r="B36" s="22" t="s">
        <v>1134</v>
      </c>
      <c r="C36" s="23" t="s">
        <v>2951</v>
      </c>
      <c r="D36" s="21">
        <v>1</v>
      </c>
      <c r="E36" s="21">
        <v>1</v>
      </c>
      <c r="F36" s="21">
        <v>1</v>
      </c>
      <c r="G36" s="21" t="s">
        <v>3129</v>
      </c>
      <c r="H36" s="21" t="s">
        <v>3129</v>
      </c>
    </row>
    <row r="37" spans="1:8" x14ac:dyDescent="0.25">
      <c r="A37" s="22" t="s">
        <v>1107</v>
      </c>
      <c r="B37" s="22" t="s">
        <v>1108</v>
      </c>
      <c r="C37" s="23" t="s">
        <v>2952</v>
      </c>
      <c r="D37" s="21">
        <v>1</v>
      </c>
      <c r="E37" s="21">
        <v>1</v>
      </c>
      <c r="F37" s="21">
        <v>1</v>
      </c>
      <c r="G37" s="21" t="s">
        <v>3129</v>
      </c>
      <c r="H37" s="21" t="s">
        <v>3129</v>
      </c>
    </row>
    <row r="38" spans="1:8" x14ac:dyDescent="0.25">
      <c r="A38" s="22" t="s">
        <v>1319</v>
      </c>
      <c r="B38" s="22" t="s">
        <v>1320</v>
      </c>
      <c r="C38" s="23" t="s">
        <v>2953</v>
      </c>
      <c r="D38" s="21">
        <v>0</v>
      </c>
      <c r="E38" s="21">
        <v>1</v>
      </c>
      <c r="F38" s="21">
        <v>1</v>
      </c>
      <c r="G38" s="21" t="s">
        <v>3129</v>
      </c>
      <c r="H38" s="21" t="s">
        <v>3129</v>
      </c>
    </row>
    <row r="39" spans="1:8" x14ac:dyDescent="0.25">
      <c r="A39" s="22" t="s">
        <v>1109</v>
      </c>
      <c r="B39" s="22" t="s">
        <v>1110</v>
      </c>
      <c r="C39" s="23" t="s">
        <v>2954</v>
      </c>
      <c r="D39" s="21">
        <v>1</v>
      </c>
      <c r="E39" s="21">
        <v>1</v>
      </c>
      <c r="F39" s="21">
        <v>1</v>
      </c>
      <c r="G39" s="21" t="s">
        <v>3129</v>
      </c>
      <c r="H39" s="21" t="s">
        <v>3129</v>
      </c>
    </row>
    <row r="40" spans="1:8" x14ac:dyDescent="0.25">
      <c r="A40" s="22" t="s">
        <v>1321</v>
      </c>
      <c r="B40" s="22" t="s">
        <v>1322</v>
      </c>
      <c r="C40" s="23" t="s">
        <v>2955</v>
      </c>
      <c r="D40" s="21">
        <v>0</v>
      </c>
      <c r="E40" s="21">
        <v>1</v>
      </c>
      <c r="F40" s="21">
        <v>1</v>
      </c>
      <c r="G40" s="21" t="s">
        <v>3129</v>
      </c>
      <c r="H40" s="21" t="s">
        <v>3129</v>
      </c>
    </row>
    <row r="41" spans="1:8" x14ac:dyDescent="0.25">
      <c r="A41" s="22" t="s">
        <v>75</v>
      </c>
      <c r="B41" s="22" t="s">
        <v>76</v>
      </c>
      <c r="C41" s="23" t="s">
        <v>2941</v>
      </c>
      <c r="D41" s="21">
        <v>0</v>
      </c>
      <c r="E41" s="21">
        <v>1</v>
      </c>
      <c r="F41" s="21">
        <v>1</v>
      </c>
      <c r="G41" s="21" t="s">
        <v>3129</v>
      </c>
      <c r="H41" s="21" t="s">
        <v>3129</v>
      </c>
    </row>
    <row r="42" spans="1:8" x14ac:dyDescent="0.25">
      <c r="A42" s="22" t="s">
        <v>1323</v>
      </c>
      <c r="B42" s="22" t="s">
        <v>1324</v>
      </c>
      <c r="C42" s="23" t="s">
        <v>2956</v>
      </c>
      <c r="D42" s="21">
        <v>0</v>
      </c>
      <c r="E42" s="21">
        <v>1</v>
      </c>
      <c r="F42" s="21">
        <v>1</v>
      </c>
      <c r="G42" s="21" t="s">
        <v>3129</v>
      </c>
      <c r="H42" s="21" t="s">
        <v>3129</v>
      </c>
    </row>
    <row r="43" spans="1:8" x14ac:dyDescent="0.25">
      <c r="A43" s="22" t="s">
        <v>1325</v>
      </c>
      <c r="B43" s="22" t="s">
        <v>1326</v>
      </c>
      <c r="C43" s="23" t="s">
        <v>2957</v>
      </c>
      <c r="D43" s="21">
        <v>0</v>
      </c>
      <c r="E43" s="21">
        <v>1</v>
      </c>
      <c r="F43" s="21">
        <v>1</v>
      </c>
      <c r="G43" s="21" t="s">
        <v>3129</v>
      </c>
      <c r="H43" s="21" t="s">
        <v>3129</v>
      </c>
    </row>
    <row r="44" spans="1:8" x14ac:dyDescent="0.25">
      <c r="A44" s="22" t="s">
        <v>1327</v>
      </c>
      <c r="B44" s="22" t="s">
        <v>1328</v>
      </c>
      <c r="C44" s="23" t="s">
        <v>2961</v>
      </c>
      <c r="D44" s="21">
        <v>0</v>
      </c>
      <c r="E44" s="21">
        <v>1</v>
      </c>
      <c r="F44" s="21">
        <v>1</v>
      </c>
      <c r="G44" s="21" t="s">
        <v>3129</v>
      </c>
      <c r="H44" s="21" t="s">
        <v>3129</v>
      </c>
    </row>
    <row r="45" spans="1:8" x14ac:dyDescent="0.25">
      <c r="A45" s="22" t="s">
        <v>1161</v>
      </c>
      <c r="B45" s="22" t="s">
        <v>1162</v>
      </c>
      <c r="C45" s="23" t="s">
        <v>2958</v>
      </c>
      <c r="D45" s="21">
        <v>1</v>
      </c>
      <c r="E45" s="21">
        <v>1</v>
      </c>
      <c r="F45" s="21">
        <v>1</v>
      </c>
      <c r="G45" s="21" t="s">
        <v>3129</v>
      </c>
      <c r="H45" s="21" t="s">
        <v>3129</v>
      </c>
    </row>
    <row r="46" spans="1:8" x14ac:dyDescent="0.25">
      <c r="A46" s="22" t="s">
        <v>1223</v>
      </c>
      <c r="B46" s="22" t="s">
        <v>1224</v>
      </c>
      <c r="C46" s="23" t="s">
        <v>2960</v>
      </c>
      <c r="D46" s="21">
        <v>1</v>
      </c>
      <c r="E46" s="21">
        <v>1</v>
      </c>
      <c r="F46" s="21">
        <v>1</v>
      </c>
      <c r="G46" s="21" t="s">
        <v>3129</v>
      </c>
      <c r="H46" s="21" t="s">
        <v>3129</v>
      </c>
    </row>
    <row r="47" spans="1:8" x14ac:dyDescent="0.25">
      <c r="A47" s="22" t="s">
        <v>77</v>
      </c>
      <c r="B47" s="22" t="s">
        <v>78</v>
      </c>
      <c r="C47" s="23" t="s">
        <v>2959</v>
      </c>
      <c r="D47" s="21">
        <v>1</v>
      </c>
      <c r="E47" s="21">
        <v>1</v>
      </c>
      <c r="F47" s="21">
        <v>1</v>
      </c>
      <c r="G47" s="21" t="s">
        <v>3129</v>
      </c>
      <c r="H47" s="21" t="s">
        <v>2959</v>
      </c>
    </row>
    <row r="48" spans="1:8" x14ac:dyDescent="0.25">
      <c r="A48" s="22" t="s">
        <v>1329</v>
      </c>
      <c r="B48" s="22" t="s">
        <v>1330</v>
      </c>
      <c r="C48" s="23" t="s">
        <v>2963</v>
      </c>
      <c r="D48" s="21">
        <v>1</v>
      </c>
      <c r="E48" s="21">
        <v>1</v>
      </c>
      <c r="F48" s="21">
        <v>1</v>
      </c>
      <c r="G48" s="21" t="s">
        <v>3129</v>
      </c>
      <c r="H48" s="21" t="s">
        <v>2959</v>
      </c>
    </row>
    <row r="49" spans="1:8" x14ac:dyDescent="0.25">
      <c r="A49" s="22" t="s">
        <v>1331</v>
      </c>
      <c r="B49" s="22" t="s">
        <v>1332</v>
      </c>
      <c r="C49" s="23" t="s">
        <v>2964</v>
      </c>
      <c r="D49" s="21">
        <v>1</v>
      </c>
      <c r="E49" s="21">
        <v>1</v>
      </c>
      <c r="F49" s="21">
        <v>1</v>
      </c>
      <c r="G49" s="21" t="s">
        <v>3129</v>
      </c>
      <c r="H49" s="21" t="s">
        <v>2962</v>
      </c>
    </row>
    <row r="50" spans="1:8" x14ac:dyDescent="0.25">
      <c r="A50" s="22" t="s">
        <v>1135</v>
      </c>
      <c r="B50" s="22" t="s">
        <v>1136</v>
      </c>
      <c r="C50" s="23" t="s">
        <v>2966</v>
      </c>
      <c r="D50" s="21">
        <v>1</v>
      </c>
      <c r="E50" s="21">
        <v>1</v>
      </c>
      <c r="F50" s="21">
        <v>1</v>
      </c>
      <c r="G50" s="21" t="s">
        <v>3129</v>
      </c>
      <c r="H50" s="21" t="s">
        <v>2962</v>
      </c>
    </row>
    <row r="51" spans="1:8" x14ac:dyDescent="0.25">
      <c r="A51" s="22" t="s">
        <v>1333</v>
      </c>
      <c r="B51" s="22" t="s">
        <v>1334</v>
      </c>
      <c r="C51" s="23" t="s">
        <v>2965</v>
      </c>
      <c r="D51" s="21">
        <v>0</v>
      </c>
      <c r="E51" s="21">
        <v>1</v>
      </c>
      <c r="F51" s="21">
        <v>1</v>
      </c>
      <c r="G51" s="21" t="s">
        <v>3129</v>
      </c>
      <c r="H51" s="21" t="s">
        <v>2962</v>
      </c>
    </row>
    <row r="52" spans="1:8" x14ac:dyDescent="0.25">
      <c r="A52" s="22" t="s">
        <v>1137</v>
      </c>
      <c r="B52" s="22" t="s">
        <v>1138</v>
      </c>
      <c r="C52" s="23" t="s">
        <v>2967</v>
      </c>
      <c r="D52" s="21">
        <v>1</v>
      </c>
      <c r="E52" s="21">
        <v>1</v>
      </c>
      <c r="F52" s="21">
        <v>1</v>
      </c>
      <c r="G52" s="21" t="s">
        <v>3129</v>
      </c>
      <c r="H52" s="21" t="s">
        <v>3153</v>
      </c>
    </row>
    <row r="53" spans="1:8" x14ac:dyDescent="0.25">
      <c r="A53" s="22" t="s">
        <v>1335</v>
      </c>
      <c r="B53" s="22" t="s">
        <v>1336</v>
      </c>
      <c r="C53" s="23" t="s">
        <v>2968</v>
      </c>
      <c r="D53" s="21">
        <v>1</v>
      </c>
      <c r="E53" s="21">
        <v>1</v>
      </c>
      <c r="F53" s="21">
        <v>1</v>
      </c>
      <c r="G53" s="21" t="s">
        <v>3129</v>
      </c>
      <c r="H53" s="21" t="s">
        <v>3134</v>
      </c>
    </row>
    <row r="54" spans="1:8" x14ac:dyDescent="0.25">
      <c r="A54" s="22" t="s">
        <v>1337</v>
      </c>
      <c r="B54" s="22" t="s">
        <v>1338</v>
      </c>
      <c r="C54" s="23" t="s">
        <v>2969</v>
      </c>
      <c r="D54" s="21">
        <v>1</v>
      </c>
      <c r="E54" s="21">
        <v>1</v>
      </c>
      <c r="F54" s="21">
        <v>1</v>
      </c>
      <c r="G54" s="21" t="s">
        <v>3129</v>
      </c>
      <c r="H54" s="21" t="s">
        <v>2962</v>
      </c>
    </row>
    <row r="55" spans="1:8" x14ac:dyDescent="0.25">
      <c r="A55" s="22" t="s">
        <v>1339</v>
      </c>
      <c r="B55" s="22" t="s">
        <v>1340</v>
      </c>
      <c r="C55" s="23" t="s">
        <v>2970</v>
      </c>
      <c r="D55" s="21">
        <v>1</v>
      </c>
      <c r="E55" s="21">
        <v>1</v>
      </c>
      <c r="F55" s="21">
        <v>1</v>
      </c>
      <c r="G55" s="21" t="s">
        <v>3129</v>
      </c>
      <c r="H55" s="21" t="s">
        <v>2962</v>
      </c>
    </row>
    <row r="56" spans="1:8" x14ac:dyDescent="0.25">
      <c r="A56" s="22" t="s">
        <v>1341</v>
      </c>
      <c r="B56" s="22" t="s">
        <v>1342</v>
      </c>
      <c r="C56" s="23" t="s">
        <v>2971</v>
      </c>
      <c r="D56" s="21">
        <v>1</v>
      </c>
      <c r="E56" s="21">
        <v>1</v>
      </c>
      <c r="F56" s="21">
        <v>1</v>
      </c>
      <c r="G56" s="21" t="s">
        <v>3129</v>
      </c>
      <c r="H56" s="21" t="s">
        <v>3154</v>
      </c>
    </row>
    <row r="57" spans="1:8" x14ac:dyDescent="0.25">
      <c r="A57" s="22" t="s">
        <v>1139</v>
      </c>
      <c r="B57" s="22" t="s">
        <v>1140</v>
      </c>
      <c r="C57" s="23" t="s">
        <v>2972</v>
      </c>
      <c r="D57" s="21">
        <v>1</v>
      </c>
      <c r="E57" s="21">
        <v>1</v>
      </c>
      <c r="F57" s="21">
        <v>1</v>
      </c>
      <c r="G57" s="21" t="s">
        <v>3129</v>
      </c>
      <c r="H57" s="21" t="s">
        <v>3129</v>
      </c>
    </row>
    <row r="58" spans="1:8" x14ac:dyDescent="0.25">
      <c r="A58" s="22" t="s">
        <v>1225</v>
      </c>
      <c r="B58" s="22" t="s">
        <v>1226</v>
      </c>
      <c r="C58" s="23" t="s">
        <v>2973</v>
      </c>
      <c r="D58" s="21">
        <v>1</v>
      </c>
      <c r="E58" s="21">
        <v>1</v>
      </c>
      <c r="F58" s="21">
        <v>1</v>
      </c>
      <c r="G58" s="21" t="s">
        <v>3129</v>
      </c>
      <c r="H58" s="21" t="s">
        <v>3129</v>
      </c>
    </row>
    <row r="59" spans="1:8" x14ac:dyDescent="0.25">
      <c r="A59" s="22" t="s">
        <v>1141</v>
      </c>
      <c r="B59" s="22" t="s">
        <v>1142</v>
      </c>
      <c r="C59" s="23" t="s">
        <v>2974</v>
      </c>
      <c r="D59" s="21">
        <v>1</v>
      </c>
      <c r="E59" s="21">
        <v>1</v>
      </c>
      <c r="F59" s="21">
        <v>1</v>
      </c>
      <c r="G59" s="21" t="s">
        <v>3129</v>
      </c>
      <c r="H59" s="21" t="s">
        <v>3154</v>
      </c>
    </row>
    <row r="60" spans="1:8" x14ac:dyDescent="0.25">
      <c r="A60" s="22" t="s">
        <v>1343</v>
      </c>
      <c r="B60" s="22" t="s">
        <v>1344</v>
      </c>
      <c r="C60" s="23" t="s">
        <v>2975</v>
      </c>
      <c r="D60" s="21">
        <v>0</v>
      </c>
      <c r="E60" s="21">
        <v>1</v>
      </c>
      <c r="F60" s="21">
        <v>1</v>
      </c>
      <c r="G60" s="21" t="s">
        <v>3129</v>
      </c>
      <c r="H60" s="21" t="s">
        <v>3153</v>
      </c>
    </row>
    <row r="61" spans="1:8" x14ac:dyDescent="0.25">
      <c r="A61" s="22" t="s">
        <v>1143</v>
      </c>
      <c r="B61" s="22" t="s">
        <v>1144</v>
      </c>
      <c r="C61" s="23" t="s">
        <v>2976</v>
      </c>
      <c r="D61" s="21">
        <v>1</v>
      </c>
      <c r="E61" s="21">
        <v>1</v>
      </c>
      <c r="F61" s="21">
        <v>1</v>
      </c>
      <c r="G61" s="21" t="s">
        <v>3129</v>
      </c>
      <c r="H61" s="21" t="s">
        <v>3156</v>
      </c>
    </row>
    <row r="62" spans="1:8" x14ac:dyDescent="0.25">
      <c r="A62" s="22" t="s">
        <v>79</v>
      </c>
      <c r="B62" s="22" t="s">
        <v>80</v>
      </c>
      <c r="C62" s="23" t="s">
        <v>2977</v>
      </c>
      <c r="D62" s="21">
        <v>1</v>
      </c>
      <c r="E62" s="21">
        <v>1</v>
      </c>
      <c r="F62" s="21">
        <v>1</v>
      </c>
      <c r="G62" s="21" t="s">
        <v>3129</v>
      </c>
      <c r="H62" s="21" t="s">
        <v>3156</v>
      </c>
    </row>
    <row r="63" spans="1:8" x14ac:dyDescent="0.25">
      <c r="A63" s="22" t="s">
        <v>1345</v>
      </c>
      <c r="B63" s="22" t="s">
        <v>1346</v>
      </c>
      <c r="C63" s="23" t="s">
        <v>2978</v>
      </c>
      <c r="D63" s="21">
        <v>0</v>
      </c>
      <c r="E63" s="21">
        <v>1</v>
      </c>
      <c r="F63" s="21">
        <v>1</v>
      </c>
      <c r="G63" s="21" t="s">
        <v>3129</v>
      </c>
      <c r="H63" s="21" t="s">
        <v>3156</v>
      </c>
    </row>
    <row r="64" spans="1:8" x14ac:dyDescent="0.25">
      <c r="A64" s="22" t="s">
        <v>1347</v>
      </c>
      <c r="B64" s="22" t="s">
        <v>1348</v>
      </c>
      <c r="C64" s="23" t="s">
        <v>2979</v>
      </c>
      <c r="D64" s="21">
        <v>1</v>
      </c>
      <c r="E64" s="21">
        <v>1</v>
      </c>
      <c r="F64" s="21">
        <v>1</v>
      </c>
      <c r="G64" s="21" t="s">
        <v>3129</v>
      </c>
      <c r="H64" s="21" t="s">
        <v>3156</v>
      </c>
    </row>
    <row r="65" spans="1:8" x14ac:dyDescent="0.25">
      <c r="A65" s="22" t="s">
        <v>1349</v>
      </c>
      <c r="B65" s="22" t="s">
        <v>1350</v>
      </c>
      <c r="C65" s="23" t="s">
        <v>2980</v>
      </c>
      <c r="D65" s="21">
        <v>0</v>
      </c>
      <c r="E65" s="21">
        <v>1</v>
      </c>
      <c r="F65" s="21">
        <v>1</v>
      </c>
      <c r="G65" s="21" t="s">
        <v>3129</v>
      </c>
      <c r="H65" s="21" t="s">
        <v>3156</v>
      </c>
    </row>
    <row r="66" spans="1:8" x14ac:dyDescent="0.25">
      <c r="A66" s="22" t="s">
        <v>1351</v>
      </c>
      <c r="B66" s="22" t="s">
        <v>1352</v>
      </c>
      <c r="C66" s="23" t="s">
        <v>2981</v>
      </c>
      <c r="D66" s="21">
        <v>0</v>
      </c>
      <c r="E66" s="21">
        <v>1</v>
      </c>
      <c r="F66" s="21">
        <v>1</v>
      </c>
      <c r="G66" s="21" t="s">
        <v>3129</v>
      </c>
      <c r="H66" s="21" t="s">
        <v>3129</v>
      </c>
    </row>
    <row r="67" spans="1:8" x14ac:dyDescent="0.25">
      <c r="A67" s="22" t="s">
        <v>1353</v>
      </c>
      <c r="B67" s="22" t="s">
        <v>1262</v>
      </c>
      <c r="C67" s="23" t="s">
        <v>2983</v>
      </c>
      <c r="D67" s="21">
        <v>1</v>
      </c>
      <c r="E67" s="21">
        <v>1</v>
      </c>
      <c r="F67" s="21">
        <v>1</v>
      </c>
      <c r="G67" s="21" t="s">
        <v>3129</v>
      </c>
      <c r="H67" s="21" t="s">
        <v>3129</v>
      </c>
    </row>
    <row r="68" spans="1:8" x14ac:dyDescent="0.25">
      <c r="A68" s="22" t="s">
        <v>81</v>
      </c>
      <c r="B68" s="22" t="s">
        <v>82</v>
      </c>
      <c r="C68" s="23" t="s">
        <v>2982</v>
      </c>
      <c r="D68" s="21">
        <v>1</v>
      </c>
      <c r="E68" s="21">
        <v>1</v>
      </c>
      <c r="F68" s="21">
        <v>1</v>
      </c>
      <c r="G68" s="21" t="s">
        <v>3129</v>
      </c>
      <c r="H68" s="21" t="s">
        <v>3129</v>
      </c>
    </row>
    <row r="69" spans="1:8" x14ac:dyDescent="0.25">
      <c r="A69" s="22" t="s">
        <v>1354</v>
      </c>
      <c r="B69" s="22" t="s">
        <v>1355</v>
      </c>
      <c r="C69" s="23" t="s">
        <v>2984</v>
      </c>
      <c r="D69" s="21">
        <v>0</v>
      </c>
      <c r="E69" s="21">
        <v>1</v>
      </c>
      <c r="F69" s="21">
        <v>1</v>
      </c>
      <c r="G69" s="21" t="s">
        <v>3129</v>
      </c>
      <c r="H69" s="21" t="s">
        <v>3129</v>
      </c>
    </row>
    <row r="70" spans="1:8" x14ac:dyDescent="0.25">
      <c r="A70" s="22" t="s">
        <v>1356</v>
      </c>
      <c r="B70" s="22" t="s">
        <v>1357</v>
      </c>
      <c r="C70" s="23" t="s">
        <v>2985</v>
      </c>
      <c r="D70" s="21">
        <v>0</v>
      </c>
      <c r="E70" s="21">
        <v>1</v>
      </c>
      <c r="F70" s="21">
        <v>1</v>
      </c>
      <c r="G70" s="21" t="s">
        <v>3129</v>
      </c>
      <c r="H70" s="21" t="s">
        <v>3129</v>
      </c>
    </row>
    <row r="71" spans="1:8" x14ac:dyDescent="0.25">
      <c r="A71" s="22" t="s">
        <v>1358</v>
      </c>
      <c r="B71" s="22" t="s">
        <v>1359</v>
      </c>
      <c r="C71" s="23" t="s">
        <v>2986</v>
      </c>
      <c r="D71" s="21">
        <v>1</v>
      </c>
      <c r="E71" s="21">
        <v>1</v>
      </c>
      <c r="F71" s="21">
        <v>1</v>
      </c>
      <c r="G71" s="21" t="s">
        <v>3129</v>
      </c>
      <c r="H71" s="21" t="s">
        <v>3129</v>
      </c>
    </row>
    <row r="72" spans="1:8" x14ac:dyDescent="0.25">
      <c r="A72" s="22" t="s">
        <v>1145</v>
      </c>
      <c r="B72" s="22" t="s">
        <v>1146</v>
      </c>
      <c r="C72" s="23" t="s">
        <v>2987</v>
      </c>
      <c r="D72" s="21">
        <v>1</v>
      </c>
      <c r="E72" s="21">
        <v>1</v>
      </c>
      <c r="F72" s="21">
        <v>1</v>
      </c>
      <c r="G72" s="21" t="s">
        <v>3129</v>
      </c>
      <c r="H72" s="21" t="s">
        <v>3129</v>
      </c>
    </row>
    <row r="73" spans="1:8" x14ac:dyDescent="0.25">
      <c r="A73" s="22" t="s">
        <v>1129</v>
      </c>
      <c r="B73" s="22" t="s">
        <v>1130</v>
      </c>
      <c r="C73" s="23" t="s">
        <v>2988</v>
      </c>
      <c r="D73" s="21">
        <v>1</v>
      </c>
      <c r="E73" s="21">
        <v>1</v>
      </c>
      <c r="F73" s="21">
        <v>1</v>
      </c>
      <c r="G73" s="21" t="s">
        <v>3129</v>
      </c>
      <c r="H73" s="21" t="s">
        <v>3129</v>
      </c>
    </row>
    <row r="74" spans="1:8" x14ac:dyDescent="0.25">
      <c r="A74" s="22" t="s">
        <v>1147</v>
      </c>
      <c r="B74" s="22" t="s">
        <v>1148</v>
      </c>
      <c r="C74" s="23" t="s">
        <v>2989</v>
      </c>
      <c r="D74" s="21">
        <v>1</v>
      </c>
      <c r="E74" s="21">
        <v>1</v>
      </c>
      <c r="F74" s="21">
        <v>1</v>
      </c>
      <c r="G74" s="21" t="s">
        <v>3129</v>
      </c>
      <c r="H74" s="21" t="s">
        <v>3129</v>
      </c>
    </row>
    <row r="75" spans="1:8" x14ac:dyDescent="0.25">
      <c r="A75" s="22" t="s">
        <v>1149</v>
      </c>
      <c r="B75" s="22" t="s">
        <v>1150</v>
      </c>
      <c r="C75" s="23" t="s">
        <v>2990</v>
      </c>
      <c r="D75" s="21">
        <v>1</v>
      </c>
      <c r="E75" s="21">
        <v>1</v>
      </c>
      <c r="F75" s="21">
        <v>1</v>
      </c>
      <c r="G75" s="21" t="s">
        <v>3129</v>
      </c>
      <c r="H75" s="21" t="s">
        <v>3129</v>
      </c>
    </row>
    <row r="76" spans="1:8" x14ac:dyDescent="0.25">
      <c r="A76" s="22" t="s">
        <v>1151</v>
      </c>
      <c r="B76" s="22" t="s">
        <v>1152</v>
      </c>
      <c r="C76" s="23" t="s">
        <v>2991</v>
      </c>
      <c r="D76" s="21">
        <v>1</v>
      </c>
      <c r="E76" s="21">
        <v>1</v>
      </c>
      <c r="F76" s="21">
        <v>1</v>
      </c>
      <c r="G76" s="21" t="s">
        <v>3129</v>
      </c>
      <c r="H76" s="21" t="s">
        <v>3129</v>
      </c>
    </row>
    <row r="77" spans="1:8" x14ac:dyDescent="0.25">
      <c r="A77" s="22" t="s">
        <v>1360</v>
      </c>
      <c r="B77" s="22" t="s">
        <v>1361</v>
      </c>
      <c r="C77" s="23" t="s">
        <v>2992</v>
      </c>
      <c r="D77" s="21">
        <v>1</v>
      </c>
      <c r="E77" s="21">
        <v>1</v>
      </c>
      <c r="F77" s="21">
        <v>1</v>
      </c>
      <c r="G77" s="21" t="s">
        <v>3129</v>
      </c>
      <c r="H77" s="21" t="s">
        <v>3129</v>
      </c>
    </row>
    <row r="78" spans="1:8" x14ac:dyDescent="0.25">
      <c r="A78" s="22" t="s">
        <v>1153</v>
      </c>
      <c r="B78" s="22" t="s">
        <v>1154</v>
      </c>
      <c r="C78" s="23" t="s">
        <v>2993</v>
      </c>
      <c r="D78" s="21">
        <v>1</v>
      </c>
      <c r="E78" s="21">
        <v>1</v>
      </c>
      <c r="F78" s="21">
        <v>1</v>
      </c>
      <c r="G78" s="21" t="s">
        <v>3129</v>
      </c>
      <c r="H78" s="21" t="s">
        <v>3129</v>
      </c>
    </row>
    <row r="79" spans="1:8" x14ac:dyDescent="0.25">
      <c r="A79" s="22" t="s">
        <v>1362</v>
      </c>
      <c r="B79" s="22" t="s">
        <v>1359</v>
      </c>
      <c r="C79" s="23" t="s">
        <v>2994</v>
      </c>
      <c r="D79" s="21">
        <v>1</v>
      </c>
      <c r="E79" s="21">
        <v>1</v>
      </c>
      <c r="F79" s="21">
        <v>1</v>
      </c>
      <c r="G79" s="21" t="s">
        <v>3129</v>
      </c>
      <c r="H79" s="21" t="s">
        <v>3129</v>
      </c>
    </row>
    <row r="80" spans="1:8" x14ac:dyDescent="0.25">
      <c r="A80" s="22" t="s">
        <v>83</v>
      </c>
      <c r="B80" s="22" t="s">
        <v>84</v>
      </c>
      <c r="C80" s="23" t="s">
        <v>2995</v>
      </c>
      <c r="D80" s="21">
        <v>0</v>
      </c>
      <c r="E80" s="21">
        <v>1</v>
      </c>
      <c r="F80" s="21">
        <v>1</v>
      </c>
      <c r="G80" s="21" t="s">
        <v>3131</v>
      </c>
      <c r="H80" s="21" t="s">
        <v>3131</v>
      </c>
    </row>
    <row r="81" spans="1:8" x14ac:dyDescent="0.25">
      <c r="A81" s="22" t="s">
        <v>85</v>
      </c>
      <c r="B81" s="22" t="s">
        <v>86</v>
      </c>
      <c r="C81" s="23" t="s">
        <v>1288</v>
      </c>
      <c r="D81" s="21">
        <v>1</v>
      </c>
      <c r="E81" s="21">
        <v>1</v>
      </c>
      <c r="F81" s="21">
        <v>1</v>
      </c>
      <c r="G81" s="21" t="s">
        <v>3131</v>
      </c>
      <c r="H81" s="21" t="s">
        <v>3131</v>
      </c>
    </row>
    <row r="82" spans="1:8" x14ac:dyDescent="0.25">
      <c r="A82" s="22" t="s">
        <v>1363</v>
      </c>
      <c r="B82" s="22" t="s">
        <v>1364</v>
      </c>
      <c r="C82" s="23" t="s">
        <v>2996</v>
      </c>
      <c r="D82" s="21">
        <v>0</v>
      </c>
      <c r="E82" s="21">
        <v>1</v>
      </c>
      <c r="F82" s="21">
        <v>1</v>
      </c>
      <c r="G82" s="21" t="s">
        <v>3131</v>
      </c>
      <c r="H82" s="21" t="s">
        <v>3131</v>
      </c>
    </row>
    <row r="83" spans="1:8" x14ac:dyDescent="0.25">
      <c r="A83" s="22" t="s">
        <v>87</v>
      </c>
      <c r="B83" s="22" t="s">
        <v>88</v>
      </c>
      <c r="C83" s="23" t="s">
        <v>2997</v>
      </c>
      <c r="D83" s="21">
        <v>0</v>
      </c>
      <c r="E83" s="21">
        <v>1</v>
      </c>
      <c r="F83" s="21">
        <v>1</v>
      </c>
      <c r="G83" s="21" t="s">
        <v>3131</v>
      </c>
      <c r="H83" s="21" t="s">
        <v>3131</v>
      </c>
    </row>
    <row r="84" spans="1:8" x14ac:dyDescent="0.25">
      <c r="A84" s="22" t="s">
        <v>89</v>
      </c>
      <c r="B84" s="22" t="s">
        <v>90</v>
      </c>
      <c r="C84" s="23" t="s">
        <v>3042</v>
      </c>
      <c r="D84" s="21">
        <v>1</v>
      </c>
      <c r="E84" s="21">
        <v>1</v>
      </c>
      <c r="F84" s="21">
        <v>1</v>
      </c>
      <c r="G84" s="21" t="s">
        <v>3131</v>
      </c>
      <c r="H84" s="21" t="s">
        <v>3131</v>
      </c>
    </row>
    <row r="85" spans="1:8" x14ac:dyDescent="0.25">
      <c r="A85" s="22" t="s">
        <v>91</v>
      </c>
      <c r="B85" s="22" t="s">
        <v>92</v>
      </c>
      <c r="C85" s="23" t="s">
        <v>2998</v>
      </c>
      <c r="D85" s="21">
        <v>1</v>
      </c>
      <c r="E85" s="21">
        <v>1</v>
      </c>
      <c r="F85" s="21">
        <v>1</v>
      </c>
      <c r="G85" s="21" t="s">
        <v>3131</v>
      </c>
      <c r="H85" s="21" t="s">
        <v>3131</v>
      </c>
    </row>
    <row r="86" spans="1:8" x14ac:dyDescent="0.25">
      <c r="A86" s="22" t="s">
        <v>93</v>
      </c>
      <c r="B86" s="22" t="s">
        <v>94</v>
      </c>
      <c r="C86" s="23" t="s">
        <v>2999</v>
      </c>
      <c r="D86" s="21">
        <v>1</v>
      </c>
      <c r="E86" s="21">
        <v>1</v>
      </c>
      <c r="F86" s="21">
        <v>1</v>
      </c>
      <c r="G86" s="21" t="s">
        <v>3131</v>
      </c>
      <c r="H86" s="21" t="s">
        <v>3131</v>
      </c>
    </row>
    <row r="87" spans="1:8" x14ac:dyDescent="0.25">
      <c r="A87" s="22" t="s">
        <v>95</v>
      </c>
      <c r="B87" s="22" t="s">
        <v>96</v>
      </c>
      <c r="C87" s="23" t="s">
        <v>3000</v>
      </c>
      <c r="D87" s="21">
        <v>1</v>
      </c>
      <c r="E87" s="21">
        <v>1</v>
      </c>
      <c r="F87" s="21">
        <v>1</v>
      </c>
      <c r="G87" s="21" t="s">
        <v>3131</v>
      </c>
      <c r="H87" s="21" t="s">
        <v>3131</v>
      </c>
    </row>
    <row r="88" spans="1:8" x14ac:dyDescent="0.25">
      <c r="A88" s="22" t="s">
        <v>1111</v>
      </c>
      <c r="B88" s="22" t="s">
        <v>1112</v>
      </c>
      <c r="C88" s="23" t="s">
        <v>3001</v>
      </c>
      <c r="D88" s="21">
        <v>1</v>
      </c>
      <c r="E88" s="21">
        <v>0</v>
      </c>
      <c r="F88" s="21">
        <v>0</v>
      </c>
      <c r="G88" s="21" t="s">
        <v>3276</v>
      </c>
      <c r="H88" s="21" t="s">
        <v>3276</v>
      </c>
    </row>
    <row r="89" spans="1:8" x14ac:dyDescent="0.25">
      <c r="A89" s="22" t="s">
        <v>97</v>
      </c>
      <c r="B89" s="22" t="s">
        <v>98</v>
      </c>
      <c r="C89" s="23" t="s">
        <v>3002</v>
      </c>
      <c r="D89" s="21">
        <v>1</v>
      </c>
      <c r="E89" s="21">
        <v>0</v>
      </c>
      <c r="F89" s="21">
        <v>1</v>
      </c>
      <c r="G89" s="21" t="s">
        <v>3255</v>
      </c>
      <c r="H89" s="21" t="s">
        <v>3255</v>
      </c>
    </row>
    <row r="90" spans="1:8" x14ac:dyDescent="0.25">
      <c r="A90" s="22" t="s">
        <v>99</v>
      </c>
      <c r="B90" s="22" t="s">
        <v>100</v>
      </c>
      <c r="C90" s="23" t="s">
        <v>3003</v>
      </c>
      <c r="D90" s="21">
        <v>0</v>
      </c>
      <c r="E90" s="21">
        <v>0</v>
      </c>
      <c r="F90" s="21">
        <v>0</v>
      </c>
      <c r="G90" s="21" t="s">
        <v>3256</v>
      </c>
      <c r="H90" s="21" t="s">
        <v>3256</v>
      </c>
    </row>
    <row r="91" spans="1:8" x14ac:dyDescent="0.25">
      <c r="A91" s="22" t="s">
        <v>1113</v>
      </c>
      <c r="B91" s="22" t="s">
        <v>1114</v>
      </c>
      <c r="C91" s="23" t="s">
        <v>3004</v>
      </c>
      <c r="D91" s="21">
        <v>1</v>
      </c>
      <c r="E91" s="21">
        <v>0</v>
      </c>
      <c r="F91" s="21">
        <v>0</v>
      </c>
      <c r="G91" s="21" t="s">
        <v>3256</v>
      </c>
      <c r="H91" s="21" t="s">
        <v>3256</v>
      </c>
    </row>
    <row r="92" spans="1:8" x14ac:dyDescent="0.25">
      <c r="A92" s="22" t="s">
        <v>1115</v>
      </c>
      <c r="B92" s="22" t="s">
        <v>1116</v>
      </c>
      <c r="C92" s="23" t="s">
        <v>3005</v>
      </c>
      <c r="D92" s="21">
        <v>1</v>
      </c>
      <c r="E92" s="21">
        <v>0</v>
      </c>
      <c r="F92" s="21">
        <v>0</v>
      </c>
      <c r="G92" s="21" t="s">
        <v>3256</v>
      </c>
      <c r="H92" s="21" t="s">
        <v>3256</v>
      </c>
    </row>
    <row r="93" spans="1:8" x14ac:dyDescent="0.25">
      <c r="A93" s="22" t="s">
        <v>1365</v>
      </c>
      <c r="B93" s="22" t="s">
        <v>1366</v>
      </c>
      <c r="C93" s="23" t="s">
        <v>3006</v>
      </c>
      <c r="D93" s="21">
        <v>0</v>
      </c>
      <c r="E93" s="21">
        <v>0</v>
      </c>
      <c r="F93" s="21">
        <v>0</v>
      </c>
      <c r="G93" s="21" t="s">
        <v>3256</v>
      </c>
      <c r="H93" s="21" t="s">
        <v>3256</v>
      </c>
    </row>
    <row r="94" spans="1:8" x14ac:dyDescent="0.25">
      <c r="A94" s="22" t="s">
        <v>101</v>
      </c>
      <c r="B94" s="22" t="s">
        <v>102</v>
      </c>
      <c r="C94" s="23" t="s">
        <v>3007</v>
      </c>
      <c r="D94" s="21">
        <v>1</v>
      </c>
      <c r="E94" s="21">
        <v>0</v>
      </c>
      <c r="F94" s="21">
        <v>0</v>
      </c>
      <c r="G94" s="21" t="s">
        <v>3256</v>
      </c>
      <c r="H94" s="21" t="s">
        <v>3256</v>
      </c>
    </row>
    <row r="95" spans="1:8" x14ac:dyDescent="0.25">
      <c r="A95" s="22" t="s">
        <v>1117</v>
      </c>
      <c r="B95" s="22" t="s">
        <v>1118</v>
      </c>
      <c r="C95" s="23" t="s">
        <v>3008</v>
      </c>
      <c r="D95" s="21">
        <v>1</v>
      </c>
      <c r="E95" s="21">
        <v>0</v>
      </c>
      <c r="F95" s="21">
        <v>0</v>
      </c>
      <c r="G95" s="21" t="s">
        <v>3256</v>
      </c>
      <c r="H95" s="21" t="s">
        <v>3256</v>
      </c>
    </row>
    <row r="96" spans="1:8" x14ac:dyDescent="0.25">
      <c r="A96" s="22" t="s">
        <v>1119</v>
      </c>
      <c r="B96" s="22" t="s">
        <v>1120</v>
      </c>
      <c r="C96" s="23" t="s">
        <v>3009</v>
      </c>
      <c r="D96" s="21">
        <v>1</v>
      </c>
      <c r="E96" s="21">
        <v>0</v>
      </c>
      <c r="F96" s="21">
        <v>0</v>
      </c>
      <c r="G96" s="21" t="s">
        <v>3256</v>
      </c>
      <c r="H96" s="21" t="s">
        <v>3256</v>
      </c>
    </row>
    <row r="97" spans="1:8" x14ac:dyDescent="0.25">
      <c r="A97" s="22" t="s">
        <v>103</v>
      </c>
      <c r="B97" s="22" t="s">
        <v>104</v>
      </c>
      <c r="C97" s="23" t="s">
        <v>3010</v>
      </c>
      <c r="D97" s="21">
        <v>0</v>
      </c>
      <c r="E97" s="21">
        <v>1</v>
      </c>
      <c r="F97" s="21">
        <v>1</v>
      </c>
      <c r="G97" s="21" t="s">
        <v>3134</v>
      </c>
      <c r="H97" s="21" t="s">
        <v>3134</v>
      </c>
    </row>
    <row r="98" spans="1:8" x14ac:dyDescent="0.25">
      <c r="A98" s="22" t="s">
        <v>105</v>
      </c>
      <c r="B98" s="22" t="s">
        <v>106</v>
      </c>
      <c r="C98" s="23" t="s">
        <v>3011</v>
      </c>
      <c r="D98" s="21">
        <v>1</v>
      </c>
      <c r="E98" s="21">
        <v>1</v>
      </c>
      <c r="F98" s="21">
        <v>1</v>
      </c>
      <c r="G98" s="21" t="s">
        <v>3134</v>
      </c>
      <c r="H98" s="21" t="s">
        <v>3134</v>
      </c>
    </row>
    <row r="99" spans="1:8" x14ac:dyDescent="0.25">
      <c r="A99" s="22" t="s">
        <v>1367</v>
      </c>
      <c r="B99" s="22" t="s">
        <v>1368</v>
      </c>
      <c r="C99" s="23" t="s">
        <v>3012</v>
      </c>
      <c r="D99" s="21">
        <v>0</v>
      </c>
      <c r="E99" s="21">
        <v>1</v>
      </c>
      <c r="F99" s="21">
        <v>1</v>
      </c>
      <c r="G99" s="21" t="s">
        <v>3134</v>
      </c>
      <c r="H99" s="21" t="s">
        <v>3134</v>
      </c>
    </row>
    <row r="100" spans="1:8" x14ac:dyDescent="0.25">
      <c r="A100" s="22" t="s">
        <v>1369</v>
      </c>
      <c r="B100" s="22" t="s">
        <v>1370</v>
      </c>
      <c r="C100" s="23" t="s">
        <v>3013</v>
      </c>
      <c r="D100" s="21">
        <v>0</v>
      </c>
      <c r="E100" s="21">
        <v>1</v>
      </c>
      <c r="F100" s="21">
        <v>1</v>
      </c>
      <c r="G100" s="21" t="s">
        <v>3134</v>
      </c>
      <c r="H100" s="21" t="s">
        <v>3134</v>
      </c>
    </row>
    <row r="101" spans="1:8" x14ac:dyDescent="0.25">
      <c r="A101" s="22" t="s">
        <v>1371</v>
      </c>
      <c r="B101" s="22" t="s">
        <v>1372</v>
      </c>
      <c r="C101" s="23" t="s">
        <v>3014</v>
      </c>
      <c r="D101" s="21">
        <v>0</v>
      </c>
      <c r="E101" s="21">
        <v>1</v>
      </c>
      <c r="F101" s="21">
        <v>1</v>
      </c>
      <c r="G101" s="21" t="s">
        <v>3134</v>
      </c>
      <c r="H101" s="21" t="s">
        <v>3134</v>
      </c>
    </row>
    <row r="102" spans="1:8" x14ac:dyDescent="0.25">
      <c r="A102" s="22" t="s">
        <v>1373</v>
      </c>
      <c r="B102" s="22" t="s">
        <v>1374</v>
      </c>
      <c r="C102" s="23" t="s">
        <v>3015</v>
      </c>
      <c r="D102" s="21">
        <v>0</v>
      </c>
      <c r="E102" s="21">
        <v>1</v>
      </c>
      <c r="F102" s="21">
        <v>1</v>
      </c>
      <c r="G102" s="21" t="s">
        <v>3134</v>
      </c>
      <c r="H102" s="21" t="s">
        <v>3134</v>
      </c>
    </row>
    <row r="103" spans="1:8" x14ac:dyDescent="0.25">
      <c r="A103" s="22" t="s">
        <v>1375</v>
      </c>
      <c r="B103" s="22" t="s">
        <v>1376</v>
      </c>
      <c r="C103" s="23" t="s">
        <v>3016</v>
      </c>
      <c r="D103" s="21">
        <v>0</v>
      </c>
      <c r="E103" s="21">
        <v>1</v>
      </c>
      <c r="F103" s="21">
        <v>1</v>
      </c>
      <c r="G103" s="21" t="s">
        <v>3134</v>
      </c>
      <c r="H103" s="21" t="s">
        <v>3134</v>
      </c>
    </row>
    <row r="104" spans="1:8" x14ac:dyDescent="0.25">
      <c r="A104" s="22" t="s">
        <v>1377</v>
      </c>
      <c r="B104" s="22" t="s">
        <v>1378</v>
      </c>
      <c r="C104" s="23" t="s">
        <v>3017</v>
      </c>
      <c r="D104" s="21">
        <v>0</v>
      </c>
      <c r="E104" s="21">
        <v>1</v>
      </c>
      <c r="F104" s="21">
        <v>1</v>
      </c>
      <c r="G104" s="21" t="s">
        <v>3134</v>
      </c>
      <c r="H104" s="21" t="s">
        <v>3134</v>
      </c>
    </row>
    <row r="105" spans="1:8" x14ac:dyDescent="0.25">
      <c r="A105" s="22" t="s">
        <v>107</v>
      </c>
      <c r="B105" s="22" t="s">
        <v>108</v>
      </c>
      <c r="C105" s="23" t="s">
        <v>3018</v>
      </c>
      <c r="D105" s="21">
        <v>1</v>
      </c>
      <c r="E105" s="21">
        <v>1</v>
      </c>
      <c r="F105" s="21">
        <v>1</v>
      </c>
      <c r="G105" s="21" t="s">
        <v>3134</v>
      </c>
      <c r="H105" s="21" t="s">
        <v>3134</v>
      </c>
    </row>
    <row r="106" spans="1:8" x14ac:dyDescent="0.25">
      <c r="A106" s="22" t="s">
        <v>1379</v>
      </c>
      <c r="B106" s="22" t="s">
        <v>1380</v>
      </c>
      <c r="C106" s="23" t="s">
        <v>3019</v>
      </c>
      <c r="D106" s="21">
        <v>0</v>
      </c>
      <c r="E106" s="21">
        <v>1</v>
      </c>
      <c r="F106" s="21">
        <v>1</v>
      </c>
      <c r="G106" s="21" t="s">
        <v>3134</v>
      </c>
      <c r="H106" s="21" t="s">
        <v>3134</v>
      </c>
    </row>
    <row r="107" spans="1:8" x14ac:dyDescent="0.25">
      <c r="A107" s="22" t="s">
        <v>1381</v>
      </c>
      <c r="B107" s="22" t="s">
        <v>1382</v>
      </c>
      <c r="C107" s="23" t="s">
        <v>3020</v>
      </c>
      <c r="D107" s="21">
        <v>0</v>
      </c>
      <c r="E107" s="21">
        <v>1</v>
      </c>
      <c r="F107" s="21">
        <v>1</v>
      </c>
      <c r="G107" s="21" t="s">
        <v>3134</v>
      </c>
      <c r="H107" s="21" t="s">
        <v>3134</v>
      </c>
    </row>
    <row r="108" spans="1:8" x14ac:dyDescent="0.25">
      <c r="A108" s="22" t="s">
        <v>1383</v>
      </c>
      <c r="B108" s="22" t="s">
        <v>1384</v>
      </c>
      <c r="C108" s="23" t="s">
        <v>3021</v>
      </c>
      <c r="D108" s="21">
        <v>0</v>
      </c>
      <c r="E108" s="21">
        <v>1</v>
      </c>
      <c r="F108" s="21">
        <v>1</v>
      </c>
      <c r="G108" s="21" t="s">
        <v>3134</v>
      </c>
      <c r="H108" s="21" t="s">
        <v>3134</v>
      </c>
    </row>
    <row r="109" spans="1:8" x14ac:dyDescent="0.25">
      <c r="A109" s="22" t="s">
        <v>1385</v>
      </c>
      <c r="B109" s="22" t="s">
        <v>1386</v>
      </c>
      <c r="C109" s="23" t="s">
        <v>3022</v>
      </c>
      <c r="D109" s="21">
        <v>0</v>
      </c>
      <c r="E109" s="21">
        <v>1</v>
      </c>
      <c r="F109" s="21">
        <v>1</v>
      </c>
      <c r="G109" s="21" t="s">
        <v>3134</v>
      </c>
      <c r="H109" s="21" t="s">
        <v>3134</v>
      </c>
    </row>
    <row r="110" spans="1:8" x14ac:dyDescent="0.25">
      <c r="A110" s="22" t="s">
        <v>1387</v>
      </c>
      <c r="B110" s="22" t="s">
        <v>1388</v>
      </c>
      <c r="C110" s="23" t="s">
        <v>3023</v>
      </c>
      <c r="D110" s="21">
        <v>0</v>
      </c>
      <c r="E110" s="21">
        <v>1</v>
      </c>
      <c r="F110" s="21">
        <v>1</v>
      </c>
      <c r="G110" s="21" t="s">
        <v>3134</v>
      </c>
      <c r="H110" s="21" t="s">
        <v>3134</v>
      </c>
    </row>
    <row r="111" spans="1:8" x14ac:dyDescent="0.25">
      <c r="A111" s="22" t="s">
        <v>109</v>
      </c>
      <c r="B111" s="22" t="s">
        <v>110</v>
      </c>
      <c r="C111" s="23" t="s">
        <v>3024</v>
      </c>
      <c r="D111" s="21">
        <v>1</v>
      </c>
      <c r="E111" s="21">
        <v>1</v>
      </c>
      <c r="F111" s="21">
        <v>1</v>
      </c>
      <c r="G111" s="21" t="s">
        <v>3134</v>
      </c>
      <c r="H111" s="21" t="s">
        <v>3134</v>
      </c>
    </row>
    <row r="112" spans="1:8" x14ac:dyDescent="0.25">
      <c r="A112" s="22" t="s">
        <v>111</v>
      </c>
      <c r="B112" s="22" t="s">
        <v>112</v>
      </c>
      <c r="C112" s="23" t="s">
        <v>3025</v>
      </c>
      <c r="D112" s="21">
        <v>1</v>
      </c>
      <c r="E112" s="21">
        <v>1</v>
      </c>
      <c r="F112" s="21">
        <v>1</v>
      </c>
      <c r="G112" s="21" t="s">
        <v>3134</v>
      </c>
      <c r="H112" s="21" t="s">
        <v>3134</v>
      </c>
    </row>
    <row r="113" spans="1:8" x14ac:dyDescent="0.25">
      <c r="A113" s="22" t="s">
        <v>113</v>
      </c>
      <c r="B113" s="22" t="s">
        <v>114</v>
      </c>
      <c r="C113" s="23" t="s">
        <v>3026</v>
      </c>
      <c r="D113" s="21">
        <v>1</v>
      </c>
      <c r="E113" s="21">
        <v>1</v>
      </c>
      <c r="F113" s="21">
        <v>1</v>
      </c>
      <c r="G113" s="21" t="s">
        <v>3134</v>
      </c>
      <c r="H113" s="21" t="s">
        <v>3134</v>
      </c>
    </row>
    <row r="114" spans="1:8" x14ac:dyDescent="0.25">
      <c r="A114" s="22" t="s">
        <v>115</v>
      </c>
      <c r="B114" s="22" t="s">
        <v>116</v>
      </c>
      <c r="C114" s="23" t="s">
        <v>3027</v>
      </c>
      <c r="D114" s="21">
        <v>0</v>
      </c>
      <c r="E114" s="21">
        <v>1</v>
      </c>
      <c r="F114" s="21">
        <v>1</v>
      </c>
      <c r="G114" s="21" t="s">
        <v>3134</v>
      </c>
      <c r="H114" s="21" t="s">
        <v>3134</v>
      </c>
    </row>
    <row r="115" spans="1:8" x14ac:dyDescent="0.25">
      <c r="A115" s="22" t="s">
        <v>117</v>
      </c>
      <c r="B115" s="22" t="s">
        <v>118</v>
      </c>
      <c r="C115" s="23" t="s">
        <v>3028</v>
      </c>
      <c r="D115" s="21">
        <v>1</v>
      </c>
      <c r="E115" s="21">
        <v>1</v>
      </c>
      <c r="F115" s="21">
        <v>1</v>
      </c>
      <c r="G115" s="21" t="s">
        <v>3134</v>
      </c>
      <c r="H115" s="21" t="s">
        <v>3134</v>
      </c>
    </row>
    <row r="116" spans="1:8" x14ac:dyDescent="0.25">
      <c r="A116" s="22" t="s">
        <v>1389</v>
      </c>
      <c r="B116" s="22" t="s">
        <v>1390</v>
      </c>
      <c r="C116" s="23" t="s">
        <v>3029</v>
      </c>
      <c r="D116" s="21">
        <v>1</v>
      </c>
      <c r="E116" s="21">
        <v>1</v>
      </c>
      <c r="F116" s="21">
        <v>1</v>
      </c>
      <c r="G116" s="21" t="s">
        <v>3134</v>
      </c>
      <c r="H116" s="21" t="s">
        <v>3134</v>
      </c>
    </row>
    <row r="117" spans="1:8" x14ac:dyDescent="0.25">
      <c r="A117" s="22" t="s">
        <v>1391</v>
      </c>
      <c r="B117" s="22" t="s">
        <v>118</v>
      </c>
      <c r="C117" s="23" t="s">
        <v>3028</v>
      </c>
      <c r="D117" s="21">
        <v>1</v>
      </c>
      <c r="E117" s="21">
        <v>1</v>
      </c>
      <c r="F117" s="21">
        <v>1</v>
      </c>
      <c r="G117" s="21" t="s">
        <v>3134</v>
      </c>
      <c r="H117" s="21" t="s">
        <v>3134</v>
      </c>
    </row>
    <row r="118" spans="1:8" x14ac:dyDescent="0.25">
      <c r="A118" s="22" t="s">
        <v>1392</v>
      </c>
      <c r="B118" s="22" t="s">
        <v>1393</v>
      </c>
      <c r="C118" s="23" t="s">
        <v>3030</v>
      </c>
      <c r="D118" s="21">
        <v>0</v>
      </c>
      <c r="E118" s="21">
        <v>1</v>
      </c>
      <c r="F118" s="21">
        <v>1</v>
      </c>
      <c r="G118" s="21" t="s">
        <v>3134</v>
      </c>
      <c r="H118" s="21" t="s">
        <v>3134</v>
      </c>
    </row>
    <row r="119" spans="1:8" x14ac:dyDescent="0.25">
      <c r="A119" s="22" t="s">
        <v>119</v>
      </c>
      <c r="B119" s="22" t="s">
        <v>120</v>
      </c>
      <c r="C119" s="23" t="s">
        <v>3031</v>
      </c>
      <c r="D119" s="21">
        <v>1</v>
      </c>
      <c r="E119" s="21">
        <v>1</v>
      </c>
      <c r="F119" s="21">
        <v>1</v>
      </c>
      <c r="G119" s="21" t="s">
        <v>3134</v>
      </c>
      <c r="H119" s="21" t="s">
        <v>3134</v>
      </c>
    </row>
    <row r="120" spans="1:8" x14ac:dyDescent="0.25">
      <c r="A120" s="22" t="s">
        <v>1394</v>
      </c>
      <c r="B120" s="22" t="s">
        <v>120</v>
      </c>
      <c r="C120" s="23" t="s">
        <v>3031</v>
      </c>
      <c r="D120" s="21">
        <v>0</v>
      </c>
      <c r="E120" s="21">
        <v>1</v>
      </c>
      <c r="F120" s="21">
        <v>1</v>
      </c>
      <c r="G120" s="21" t="s">
        <v>3134</v>
      </c>
      <c r="H120" s="21" t="s">
        <v>3134</v>
      </c>
    </row>
    <row r="121" spans="1:8" x14ac:dyDescent="0.25">
      <c r="A121" s="22" t="s">
        <v>1395</v>
      </c>
      <c r="B121" s="22" t="s">
        <v>1396</v>
      </c>
      <c r="C121" s="23" t="s">
        <v>3032</v>
      </c>
      <c r="D121" s="21">
        <v>0</v>
      </c>
      <c r="E121" s="21">
        <v>1</v>
      </c>
      <c r="F121" s="21">
        <v>1</v>
      </c>
      <c r="G121" s="21" t="s">
        <v>3134</v>
      </c>
      <c r="H121" s="21" t="s">
        <v>3134</v>
      </c>
    </row>
    <row r="122" spans="1:8" x14ac:dyDescent="0.25">
      <c r="A122" s="22" t="s">
        <v>121</v>
      </c>
      <c r="B122" s="22" t="s">
        <v>122</v>
      </c>
      <c r="C122" s="23" t="s">
        <v>3033</v>
      </c>
      <c r="D122" s="21">
        <v>1</v>
      </c>
      <c r="E122" s="21">
        <v>1</v>
      </c>
      <c r="F122" s="21">
        <v>1</v>
      </c>
      <c r="G122" s="21" t="s">
        <v>3134</v>
      </c>
      <c r="H122" s="21" t="s">
        <v>3134</v>
      </c>
    </row>
    <row r="123" spans="1:8" x14ac:dyDescent="0.25">
      <c r="A123" s="22" t="s">
        <v>123</v>
      </c>
      <c r="B123" s="22" t="s">
        <v>124</v>
      </c>
      <c r="C123" s="23" t="s">
        <v>3034</v>
      </c>
      <c r="D123" s="21">
        <v>1</v>
      </c>
      <c r="E123" s="21">
        <v>1</v>
      </c>
      <c r="F123" s="21">
        <v>1</v>
      </c>
      <c r="G123" s="21" t="s">
        <v>3134</v>
      </c>
      <c r="H123" s="21" t="s">
        <v>3134</v>
      </c>
    </row>
    <row r="124" spans="1:8" x14ac:dyDescent="0.25">
      <c r="A124" s="22" t="s">
        <v>1397</v>
      </c>
      <c r="B124" s="22" t="s">
        <v>124</v>
      </c>
      <c r="C124" s="23" t="s">
        <v>3034</v>
      </c>
      <c r="D124" s="21">
        <v>0</v>
      </c>
      <c r="E124" s="21">
        <v>1</v>
      </c>
      <c r="F124" s="21">
        <v>1</v>
      </c>
      <c r="G124" s="21" t="s">
        <v>3134</v>
      </c>
      <c r="H124" s="21" t="s">
        <v>3134</v>
      </c>
    </row>
    <row r="125" spans="1:8" x14ac:dyDescent="0.25">
      <c r="A125" s="22" t="s">
        <v>1398</v>
      </c>
      <c r="B125" s="22" t="s">
        <v>1399</v>
      </c>
      <c r="C125" s="23" t="s">
        <v>3035</v>
      </c>
      <c r="D125" s="21">
        <v>0</v>
      </c>
      <c r="E125" s="21">
        <v>1</v>
      </c>
      <c r="F125" s="21">
        <v>1</v>
      </c>
      <c r="G125" s="21" t="s">
        <v>3134</v>
      </c>
      <c r="H125" s="21" t="s">
        <v>3134</v>
      </c>
    </row>
    <row r="126" spans="1:8" x14ac:dyDescent="0.25">
      <c r="A126" s="22" t="s">
        <v>125</v>
      </c>
      <c r="B126" s="22" t="s">
        <v>126</v>
      </c>
      <c r="C126" s="23" t="s">
        <v>3036</v>
      </c>
      <c r="D126" s="21">
        <v>1</v>
      </c>
      <c r="E126" s="21">
        <v>0</v>
      </c>
      <c r="F126" s="21">
        <v>0</v>
      </c>
      <c r="G126" s="21" t="s">
        <v>3256</v>
      </c>
      <c r="H126" s="21" t="s">
        <v>3256</v>
      </c>
    </row>
    <row r="127" spans="1:8" x14ac:dyDescent="0.25">
      <c r="A127" s="22" t="s">
        <v>1400</v>
      </c>
      <c r="B127" s="22" t="s">
        <v>1401</v>
      </c>
      <c r="C127" s="23" t="s">
        <v>3037</v>
      </c>
      <c r="D127" s="21">
        <v>1</v>
      </c>
      <c r="E127" s="21">
        <v>0</v>
      </c>
      <c r="F127" s="21">
        <v>0</v>
      </c>
      <c r="G127" s="21" t="s">
        <v>3256</v>
      </c>
      <c r="H127" s="21" t="s">
        <v>3256</v>
      </c>
    </row>
    <row r="128" spans="1:8" x14ac:dyDescent="0.25">
      <c r="A128" s="22" t="s">
        <v>127</v>
      </c>
      <c r="B128" s="22" t="s">
        <v>128</v>
      </c>
      <c r="C128" s="23" t="s">
        <v>3038</v>
      </c>
      <c r="D128" s="21">
        <v>1</v>
      </c>
      <c r="E128" s="21">
        <v>0</v>
      </c>
      <c r="F128" s="21">
        <v>0</v>
      </c>
      <c r="G128" s="21" t="s">
        <v>3277</v>
      </c>
      <c r="H128" s="21" t="s">
        <v>3277</v>
      </c>
    </row>
    <row r="129" spans="1:8" x14ac:dyDescent="0.25">
      <c r="A129" s="22" t="s">
        <v>129</v>
      </c>
      <c r="B129" s="22" t="s">
        <v>130</v>
      </c>
      <c r="C129" s="23" t="s">
        <v>3039</v>
      </c>
      <c r="D129" s="21">
        <v>1</v>
      </c>
      <c r="E129" s="21">
        <v>1</v>
      </c>
      <c r="F129" s="21">
        <v>1</v>
      </c>
      <c r="G129" s="21" t="s">
        <v>3132</v>
      </c>
      <c r="H129" s="21" t="s">
        <v>3132</v>
      </c>
    </row>
    <row r="130" spans="1:8" x14ac:dyDescent="0.25">
      <c r="A130" s="22" t="s">
        <v>131</v>
      </c>
      <c r="B130" s="22" t="s">
        <v>132</v>
      </c>
      <c r="C130" s="23" t="s">
        <v>3040</v>
      </c>
      <c r="D130" s="21">
        <v>0</v>
      </c>
      <c r="E130" s="21">
        <v>1</v>
      </c>
      <c r="F130" s="21">
        <v>1</v>
      </c>
      <c r="G130" s="21" t="s">
        <v>3132</v>
      </c>
      <c r="H130" s="21" t="s">
        <v>3132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G690"/>
  <sheetViews>
    <sheetView workbookViewId="0">
      <pane ySplit="1" topLeftCell="A59" activePane="bottomLeft" state="frozen"/>
      <selection activeCell="I2" sqref="I2"/>
      <selection pane="bottomLeft" activeCell="E60" sqref="E60"/>
    </sheetView>
  </sheetViews>
  <sheetFormatPr defaultRowHeight="15" x14ac:dyDescent="0.25"/>
  <cols>
    <col min="1" max="1" width="11.42578125" bestFit="1" customWidth="1"/>
    <col min="2" max="2" width="86.7109375" bestFit="1" customWidth="1"/>
    <col min="4" max="4" width="15.5703125" bestFit="1" customWidth="1"/>
    <col min="5" max="5" width="28.42578125" bestFit="1" customWidth="1"/>
    <col min="6" max="6" width="25.85546875" bestFit="1" customWidth="1"/>
    <col min="7" max="7" width="59.85546875" bestFit="1" customWidth="1"/>
  </cols>
  <sheetData>
    <row r="1" spans="1:7" x14ac:dyDescent="0.25">
      <c r="A1" t="s">
        <v>1</v>
      </c>
      <c r="B1" t="s">
        <v>1292</v>
      </c>
      <c r="C1" t="s">
        <v>133</v>
      </c>
      <c r="D1" t="s">
        <v>1700</v>
      </c>
      <c r="E1" t="s">
        <v>3182</v>
      </c>
      <c r="F1" t="s">
        <v>1571</v>
      </c>
      <c r="G1" t="s">
        <v>3185</v>
      </c>
    </row>
    <row r="2" spans="1:7" x14ac:dyDescent="0.25">
      <c r="A2" t="s">
        <v>1402</v>
      </c>
      <c r="B2" t="s">
        <v>1403</v>
      </c>
      <c r="C2">
        <v>0</v>
      </c>
      <c r="G2" t="str">
        <f>Indicators[[#This Row],[Source carrier]] &amp; "#" &amp; Indicators[[#This Row],[Type]] &amp; "#" &amp; Indicators[[#This Row],[Production]]</f>
        <v>##</v>
      </c>
    </row>
    <row r="3" spans="1:7" x14ac:dyDescent="0.25">
      <c r="A3" t="s">
        <v>1404</v>
      </c>
      <c r="B3" t="s">
        <v>1405</v>
      </c>
      <c r="C3">
        <v>0</v>
      </c>
      <c r="G3" t="str">
        <f>Indicators[[#This Row],[Source carrier]] &amp; "#" &amp; Indicators[[#This Row],[Type]] &amp; "#" &amp; Indicators[[#This Row],[Production]]</f>
        <v>##</v>
      </c>
    </row>
    <row r="4" spans="1:7" x14ac:dyDescent="0.25">
      <c r="A4" t="s">
        <v>1406</v>
      </c>
      <c r="B4" t="s">
        <v>1407</v>
      </c>
      <c r="C4">
        <v>0</v>
      </c>
      <c r="G4" t="str">
        <f>Indicators[[#This Row],[Source carrier]] &amp; "#" &amp; Indicators[[#This Row],[Type]] &amp; "#" &amp; Indicators[[#This Row],[Production]]</f>
        <v>##</v>
      </c>
    </row>
    <row r="5" spans="1:7" x14ac:dyDescent="0.25">
      <c r="A5" t="s">
        <v>1408</v>
      </c>
      <c r="B5" t="s">
        <v>1409</v>
      </c>
      <c r="C5">
        <v>0</v>
      </c>
      <c r="G5" t="str">
        <f>Indicators[[#This Row],[Source carrier]] &amp; "#" &amp; Indicators[[#This Row],[Type]] &amp; "#" &amp; Indicators[[#This Row],[Production]]</f>
        <v>##</v>
      </c>
    </row>
    <row r="6" spans="1:7" x14ac:dyDescent="0.25">
      <c r="A6" t="s">
        <v>1410</v>
      </c>
      <c r="B6" t="s">
        <v>1411</v>
      </c>
      <c r="C6">
        <v>0</v>
      </c>
      <c r="G6" t="str">
        <f>Indicators[[#This Row],[Source carrier]] &amp; "#" &amp; Indicators[[#This Row],[Type]] &amp; "#" &amp; Indicators[[#This Row],[Production]]</f>
        <v>##</v>
      </c>
    </row>
    <row r="7" spans="1:7" x14ac:dyDescent="0.25">
      <c r="A7" t="s">
        <v>1412</v>
      </c>
      <c r="B7" t="s">
        <v>1413</v>
      </c>
      <c r="C7">
        <v>0</v>
      </c>
      <c r="G7" t="str">
        <f>Indicators[[#This Row],[Source carrier]] &amp; "#" &amp; Indicators[[#This Row],[Type]] &amp; "#" &amp; Indicators[[#This Row],[Production]]</f>
        <v>##</v>
      </c>
    </row>
    <row r="8" spans="1:7" x14ac:dyDescent="0.25">
      <c r="A8" t="s">
        <v>1414</v>
      </c>
      <c r="B8" t="s">
        <v>1415</v>
      </c>
      <c r="C8">
        <v>0</v>
      </c>
      <c r="G8" t="str">
        <f>Indicators[[#This Row],[Source carrier]] &amp; "#" &amp; Indicators[[#This Row],[Type]] &amp; "#" &amp; Indicators[[#This Row],[Production]]</f>
        <v>##</v>
      </c>
    </row>
    <row r="9" spans="1:7" x14ac:dyDescent="0.25">
      <c r="A9" t="s">
        <v>1416</v>
      </c>
      <c r="B9" t="s">
        <v>1417</v>
      </c>
      <c r="C9">
        <v>0</v>
      </c>
      <c r="G9" t="str">
        <f>Indicators[[#This Row],[Source carrier]] &amp; "#" &amp; Indicators[[#This Row],[Type]] &amp; "#" &amp; Indicators[[#This Row],[Production]]</f>
        <v>##</v>
      </c>
    </row>
    <row r="10" spans="1:7" x14ac:dyDescent="0.25">
      <c r="A10" t="s">
        <v>1418</v>
      </c>
      <c r="B10" t="s">
        <v>1419</v>
      </c>
      <c r="C10">
        <v>0</v>
      </c>
      <c r="G10" t="str">
        <f>Indicators[[#This Row],[Source carrier]] &amp; "#" &amp; Indicators[[#This Row],[Type]] &amp; "#" &amp; Indicators[[#This Row],[Production]]</f>
        <v>##</v>
      </c>
    </row>
    <row r="11" spans="1:7" x14ac:dyDescent="0.25">
      <c r="A11" t="s">
        <v>1420</v>
      </c>
      <c r="B11" t="s">
        <v>1421</v>
      </c>
      <c r="C11">
        <v>0</v>
      </c>
      <c r="G11" t="str">
        <f>Indicators[[#This Row],[Source carrier]] &amp; "#" &amp; Indicators[[#This Row],[Type]] &amp; "#" &amp; Indicators[[#This Row],[Production]]</f>
        <v>##</v>
      </c>
    </row>
    <row r="12" spans="1:7" x14ac:dyDescent="0.25">
      <c r="A12" t="s">
        <v>1422</v>
      </c>
      <c r="B12" t="s">
        <v>1423</v>
      </c>
      <c r="C12">
        <v>0</v>
      </c>
      <c r="G12" t="str">
        <f>Indicators[[#This Row],[Source carrier]] &amp; "#" &amp; Indicators[[#This Row],[Type]] &amp; "#" &amp; Indicators[[#This Row],[Production]]</f>
        <v>##</v>
      </c>
    </row>
    <row r="13" spans="1:7" x14ac:dyDescent="0.25">
      <c r="A13" t="s">
        <v>1424</v>
      </c>
      <c r="B13" t="s">
        <v>1425</v>
      </c>
      <c r="C13">
        <v>0</v>
      </c>
      <c r="G13" t="str">
        <f>Indicators[[#This Row],[Source carrier]] &amp; "#" &amp; Indicators[[#This Row],[Type]] &amp; "#" &amp; Indicators[[#This Row],[Production]]</f>
        <v>##</v>
      </c>
    </row>
    <row r="14" spans="1:7" x14ac:dyDescent="0.25">
      <c r="A14" t="s">
        <v>1426</v>
      </c>
      <c r="B14" t="s">
        <v>1427</v>
      </c>
      <c r="C14">
        <v>0</v>
      </c>
      <c r="G14" t="str">
        <f>Indicators[[#This Row],[Source carrier]] &amp; "#" &amp; Indicators[[#This Row],[Type]] &amp; "#" &amp; Indicators[[#This Row],[Production]]</f>
        <v>##</v>
      </c>
    </row>
    <row r="15" spans="1:7" x14ac:dyDescent="0.25">
      <c r="A15" t="s">
        <v>1428</v>
      </c>
      <c r="B15" t="s">
        <v>1429</v>
      </c>
      <c r="C15">
        <v>0</v>
      </c>
      <c r="G15" t="str">
        <f>Indicators[[#This Row],[Source carrier]] &amp; "#" &amp; Indicators[[#This Row],[Type]] &amp; "#" &amp; Indicators[[#This Row],[Production]]</f>
        <v>##</v>
      </c>
    </row>
    <row r="16" spans="1:7" x14ac:dyDescent="0.25">
      <c r="A16" t="s">
        <v>1430</v>
      </c>
      <c r="B16" t="s">
        <v>1431</v>
      </c>
      <c r="C16">
        <v>0</v>
      </c>
      <c r="G16" t="str">
        <f>Indicators[[#This Row],[Source carrier]] &amp; "#" &amp; Indicators[[#This Row],[Type]] &amp; "#" &amp; Indicators[[#This Row],[Production]]</f>
        <v>##</v>
      </c>
    </row>
    <row r="17" spans="1:7" x14ac:dyDescent="0.25">
      <c r="A17" t="s">
        <v>1432</v>
      </c>
      <c r="B17" t="s">
        <v>1433</v>
      </c>
      <c r="C17">
        <v>0</v>
      </c>
      <c r="G17" t="str">
        <f>Indicators[[#This Row],[Source carrier]] &amp; "#" &amp; Indicators[[#This Row],[Type]] &amp; "#" &amp; Indicators[[#This Row],[Production]]</f>
        <v>##</v>
      </c>
    </row>
    <row r="18" spans="1:7" x14ac:dyDescent="0.25">
      <c r="A18" t="s">
        <v>1434</v>
      </c>
      <c r="B18" t="s">
        <v>1435</v>
      </c>
      <c r="C18">
        <v>0</v>
      </c>
      <c r="G18" t="str">
        <f>Indicators[[#This Row],[Source carrier]] &amp; "#" &amp; Indicators[[#This Row],[Type]] &amp; "#" &amp; Indicators[[#This Row],[Production]]</f>
        <v>##</v>
      </c>
    </row>
    <row r="19" spans="1:7" x14ac:dyDescent="0.25">
      <c r="A19" t="s">
        <v>1436</v>
      </c>
      <c r="B19" t="s">
        <v>1437</v>
      </c>
      <c r="C19">
        <v>0</v>
      </c>
      <c r="G19" t="str">
        <f>Indicators[[#This Row],[Source carrier]] &amp; "#" &amp; Indicators[[#This Row],[Type]] &amp; "#" &amp; Indicators[[#This Row],[Production]]</f>
        <v>##</v>
      </c>
    </row>
    <row r="20" spans="1:7" x14ac:dyDescent="0.25">
      <c r="A20" t="s">
        <v>1438</v>
      </c>
      <c r="B20" t="s">
        <v>1439</v>
      </c>
      <c r="C20">
        <v>0</v>
      </c>
      <c r="G20" t="str">
        <f>Indicators[[#This Row],[Source carrier]] &amp; "#" &amp; Indicators[[#This Row],[Type]] &amp; "#" &amp; Indicators[[#This Row],[Production]]</f>
        <v>##</v>
      </c>
    </row>
    <row r="21" spans="1:7" x14ac:dyDescent="0.25">
      <c r="A21" t="s">
        <v>1440</v>
      </c>
      <c r="B21" t="s">
        <v>1441</v>
      </c>
      <c r="C21">
        <v>0</v>
      </c>
      <c r="G21" t="str">
        <f>Indicators[[#This Row],[Source carrier]] &amp; "#" &amp; Indicators[[#This Row],[Type]] &amp; "#" &amp; Indicators[[#This Row],[Production]]</f>
        <v>##</v>
      </c>
    </row>
    <row r="22" spans="1:7" x14ac:dyDescent="0.25">
      <c r="A22" t="s">
        <v>1442</v>
      </c>
      <c r="B22" t="s">
        <v>1443</v>
      </c>
      <c r="C22">
        <v>0</v>
      </c>
      <c r="G22" t="str">
        <f>Indicators[[#This Row],[Source carrier]] &amp; "#" &amp; Indicators[[#This Row],[Type]] &amp; "#" &amp; Indicators[[#This Row],[Production]]</f>
        <v>##</v>
      </c>
    </row>
    <row r="23" spans="1:7" x14ac:dyDescent="0.25">
      <c r="A23" t="s">
        <v>1444</v>
      </c>
      <c r="B23" t="s">
        <v>1445</v>
      </c>
      <c r="C23">
        <v>0</v>
      </c>
      <c r="G23" t="str">
        <f>Indicators[[#This Row],[Source carrier]] &amp; "#" &amp; Indicators[[#This Row],[Type]] &amp; "#" &amp; Indicators[[#This Row],[Production]]</f>
        <v>##</v>
      </c>
    </row>
    <row r="24" spans="1:7" x14ac:dyDescent="0.25">
      <c r="A24" t="s">
        <v>1446</v>
      </c>
      <c r="B24" t="s">
        <v>1447</v>
      </c>
      <c r="C24">
        <v>0</v>
      </c>
      <c r="G24" t="str">
        <f>Indicators[[#This Row],[Source carrier]] &amp; "#" &amp; Indicators[[#This Row],[Type]] &amp; "#" &amp; Indicators[[#This Row],[Production]]</f>
        <v>##</v>
      </c>
    </row>
    <row r="25" spans="1:7" x14ac:dyDescent="0.25">
      <c r="A25" t="s">
        <v>1448</v>
      </c>
      <c r="B25" t="s">
        <v>1449</v>
      </c>
      <c r="C25">
        <v>0</v>
      </c>
      <c r="G25" t="str">
        <f>Indicators[[#This Row],[Source carrier]] &amp; "#" &amp; Indicators[[#This Row],[Type]] &amp; "#" &amp; Indicators[[#This Row],[Production]]</f>
        <v>##</v>
      </c>
    </row>
    <row r="26" spans="1:7" x14ac:dyDescent="0.25">
      <c r="A26" t="s">
        <v>1450</v>
      </c>
      <c r="B26" t="s">
        <v>1451</v>
      </c>
      <c r="C26">
        <v>0</v>
      </c>
      <c r="G26" t="str">
        <f>Indicators[[#This Row],[Source carrier]] &amp; "#" &amp; Indicators[[#This Row],[Type]] &amp; "#" &amp; Indicators[[#This Row],[Production]]</f>
        <v>##</v>
      </c>
    </row>
    <row r="27" spans="1:7" x14ac:dyDescent="0.25">
      <c r="A27" t="s">
        <v>1452</v>
      </c>
      <c r="B27" t="s">
        <v>1453</v>
      </c>
      <c r="C27">
        <v>0</v>
      </c>
      <c r="G27" t="str">
        <f>Indicators[[#This Row],[Source carrier]] &amp; "#" &amp; Indicators[[#This Row],[Type]] &amp; "#" &amp; Indicators[[#This Row],[Production]]</f>
        <v>##</v>
      </c>
    </row>
    <row r="28" spans="1:7" x14ac:dyDescent="0.25">
      <c r="A28" t="s">
        <v>1454</v>
      </c>
      <c r="B28" t="s">
        <v>1455</v>
      </c>
      <c r="C28">
        <v>0</v>
      </c>
      <c r="G28" t="str">
        <f>Indicators[[#This Row],[Source carrier]] &amp; "#" &amp; Indicators[[#This Row],[Type]] &amp; "#" &amp; Indicators[[#This Row],[Production]]</f>
        <v>##</v>
      </c>
    </row>
    <row r="29" spans="1:7" x14ac:dyDescent="0.25">
      <c r="A29" t="s">
        <v>1456</v>
      </c>
      <c r="B29" t="s">
        <v>1457</v>
      </c>
      <c r="C29">
        <v>0</v>
      </c>
      <c r="G29" t="str">
        <f>Indicators[[#This Row],[Source carrier]] &amp; "#" &amp; Indicators[[#This Row],[Type]] &amp; "#" &amp; Indicators[[#This Row],[Production]]</f>
        <v>##</v>
      </c>
    </row>
    <row r="30" spans="1:7" x14ac:dyDescent="0.25">
      <c r="A30" t="s">
        <v>1458</v>
      </c>
      <c r="B30" t="s">
        <v>1459</v>
      </c>
      <c r="C30">
        <v>0</v>
      </c>
      <c r="G30" t="str">
        <f>Indicators[[#This Row],[Source carrier]] &amp; "#" &amp; Indicators[[#This Row],[Type]] &amp; "#" &amp; Indicators[[#This Row],[Production]]</f>
        <v>##</v>
      </c>
    </row>
    <row r="31" spans="1:7" x14ac:dyDescent="0.25">
      <c r="A31" t="s">
        <v>1460</v>
      </c>
      <c r="B31" t="s">
        <v>1461</v>
      </c>
      <c r="C31">
        <v>0</v>
      </c>
      <c r="G31" t="str">
        <f>Indicators[[#This Row],[Source carrier]] &amp; "#" &amp; Indicators[[#This Row],[Type]] &amp; "#" &amp; Indicators[[#This Row],[Production]]</f>
        <v>##</v>
      </c>
    </row>
    <row r="32" spans="1:7" x14ac:dyDescent="0.25">
      <c r="A32" t="s">
        <v>1462</v>
      </c>
      <c r="B32" t="s">
        <v>1463</v>
      </c>
      <c r="C32">
        <v>0</v>
      </c>
      <c r="G32" t="str">
        <f>Indicators[[#This Row],[Source carrier]] &amp; "#" &amp; Indicators[[#This Row],[Type]] &amp; "#" &amp; Indicators[[#This Row],[Production]]</f>
        <v>##</v>
      </c>
    </row>
    <row r="33" spans="1:7" x14ac:dyDescent="0.25">
      <c r="A33" t="s">
        <v>1464</v>
      </c>
      <c r="B33" t="s">
        <v>1465</v>
      </c>
      <c r="C33">
        <v>0</v>
      </c>
      <c r="G33" t="str">
        <f>Indicators[[#This Row],[Source carrier]] &amp; "#" &amp; Indicators[[#This Row],[Type]] &amp; "#" &amp; Indicators[[#This Row],[Production]]</f>
        <v>##</v>
      </c>
    </row>
    <row r="34" spans="1:7" x14ac:dyDescent="0.25">
      <c r="A34" t="s">
        <v>1466</v>
      </c>
      <c r="B34" t="s">
        <v>1467</v>
      </c>
      <c r="C34">
        <v>0</v>
      </c>
      <c r="G34" t="str">
        <f>Indicators[[#This Row],[Source carrier]] &amp; "#" &amp; Indicators[[#This Row],[Type]] &amp; "#" &amp; Indicators[[#This Row],[Production]]</f>
        <v>##</v>
      </c>
    </row>
    <row r="35" spans="1:7" x14ac:dyDescent="0.25">
      <c r="A35" t="s">
        <v>1468</v>
      </c>
      <c r="B35" t="s">
        <v>1469</v>
      </c>
      <c r="C35">
        <v>0</v>
      </c>
      <c r="G35" t="str">
        <f>Indicators[[#This Row],[Source carrier]] &amp; "#" &amp; Indicators[[#This Row],[Type]] &amp; "#" &amp; Indicators[[#This Row],[Production]]</f>
        <v>##</v>
      </c>
    </row>
    <row r="36" spans="1:7" x14ac:dyDescent="0.25">
      <c r="A36" t="s">
        <v>1470</v>
      </c>
      <c r="B36" t="s">
        <v>1471</v>
      </c>
      <c r="C36">
        <v>0</v>
      </c>
      <c r="G36" t="str">
        <f>Indicators[[#This Row],[Source carrier]] &amp; "#" &amp; Indicators[[#This Row],[Type]] &amp; "#" &amp; Indicators[[#This Row],[Production]]</f>
        <v>##</v>
      </c>
    </row>
    <row r="37" spans="1:7" x14ac:dyDescent="0.25">
      <c r="A37" t="s">
        <v>1472</v>
      </c>
      <c r="B37" t="s">
        <v>1473</v>
      </c>
      <c r="C37">
        <v>0</v>
      </c>
      <c r="G37" t="str">
        <f>Indicators[[#This Row],[Source carrier]] &amp; "#" &amp; Indicators[[#This Row],[Type]] &amp; "#" &amp; Indicators[[#This Row],[Production]]</f>
        <v>##</v>
      </c>
    </row>
    <row r="38" spans="1:7" x14ac:dyDescent="0.25">
      <c r="A38" t="s">
        <v>1474</v>
      </c>
      <c r="B38" t="s">
        <v>1475</v>
      </c>
      <c r="C38">
        <v>0</v>
      </c>
      <c r="G38" t="str">
        <f>Indicators[[#This Row],[Source carrier]] &amp; "#" &amp; Indicators[[#This Row],[Type]] &amp; "#" &amp; Indicators[[#This Row],[Production]]</f>
        <v>##</v>
      </c>
    </row>
    <row r="39" spans="1:7" x14ac:dyDescent="0.25">
      <c r="A39" t="s">
        <v>1476</v>
      </c>
      <c r="B39" t="s">
        <v>1477</v>
      </c>
      <c r="C39">
        <v>0</v>
      </c>
      <c r="G39" t="str">
        <f>Indicators[[#This Row],[Source carrier]] &amp; "#" &amp; Indicators[[#This Row],[Type]] &amp; "#" &amp; Indicators[[#This Row],[Production]]</f>
        <v>##</v>
      </c>
    </row>
    <row r="40" spans="1:7" x14ac:dyDescent="0.25">
      <c r="A40" t="s">
        <v>1478</v>
      </c>
      <c r="B40" t="s">
        <v>1479</v>
      </c>
      <c r="C40">
        <v>0</v>
      </c>
      <c r="G40" t="str">
        <f>Indicators[[#This Row],[Source carrier]] &amp; "#" &amp; Indicators[[#This Row],[Type]] &amp; "#" &amp; Indicators[[#This Row],[Production]]</f>
        <v>##</v>
      </c>
    </row>
    <row r="41" spans="1:7" x14ac:dyDescent="0.25">
      <c r="A41" t="s">
        <v>1480</v>
      </c>
      <c r="B41" t="s">
        <v>1481</v>
      </c>
      <c r="C41">
        <v>0</v>
      </c>
      <c r="G41" t="str">
        <f>Indicators[[#This Row],[Source carrier]] &amp; "#" &amp; Indicators[[#This Row],[Type]] &amp; "#" &amp; Indicators[[#This Row],[Production]]</f>
        <v>##</v>
      </c>
    </row>
    <row r="42" spans="1:7" x14ac:dyDescent="0.25">
      <c r="A42" t="s">
        <v>1482</v>
      </c>
      <c r="B42" t="s">
        <v>1483</v>
      </c>
      <c r="C42">
        <v>0</v>
      </c>
      <c r="G42" t="str">
        <f>Indicators[[#This Row],[Source carrier]] &amp; "#" &amp; Indicators[[#This Row],[Type]] &amp; "#" &amp; Indicators[[#This Row],[Production]]</f>
        <v>##</v>
      </c>
    </row>
    <row r="43" spans="1:7" x14ac:dyDescent="0.25">
      <c r="A43" t="s">
        <v>1484</v>
      </c>
      <c r="B43" t="s">
        <v>1485</v>
      </c>
      <c r="C43">
        <v>0</v>
      </c>
      <c r="G43" t="str">
        <f>Indicators[[#This Row],[Source carrier]] &amp; "#" &amp; Indicators[[#This Row],[Type]] &amp; "#" &amp; Indicators[[#This Row],[Production]]</f>
        <v>##</v>
      </c>
    </row>
    <row r="44" spans="1:7" x14ac:dyDescent="0.25">
      <c r="A44" t="s">
        <v>1486</v>
      </c>
      <c r="B44" t="s">
        <v>1487</v>
      </c>
      <c r="C44">
        <v>0</v>
      </c>
      <c r="G44" t="str">
        <f>Indicators[[#This Row],[Source carrier]] &amp; "#" &amp; Indicators[[#This Row],[Type]] &amp; "#" &amp; Indicators[[#This Row],[Production]]</f>
        <v>##</v>
      </c>
    </row>
    <row r="45" spans="1:7" x14ac:dyDescent="0.25">
      <c r="A45" t="s">
        <v>1488</v>
      </c>
      <c r="B45" t="s">
        <v>1489</v>
      </c>
      <c r="C45">
        <v>0</v>
      </c>
      <c r="G45" t="str">
        <f>Indicators[[#This Row],[Source carrier]] &amp; "#" &amp; Indicators[[#This Row],[Type]] &amp; "#" &amp; Indicators[[#This Row],[Production]]</f>
        <v>##</v>
      </c>
    </row>
    <row r="46" spans="1:7" x14ac:dyDescent="0.25">
      <c r="A46" t="s">
        <v>1490</v>
      </c>
      <c r="B46" t="s">
        <v>1491</v>
      </c>
      <c r="C46">
        <v>0</v>
      </c>
      <c r="G46" t="str">
        <f>Indicators[[#This Row],[Source carrier]] &amp; "#" &amp; Indicators[[#This Row],[Type]] &amp; "#" &amp; Indicators[[#This Row],[Production]]</f>
        <v>##</v>
      </c>
    </row>
    <row r="47" spans="1:7" x14ac:dyDescent="0.25">
      <c r="A47" t="s">
        <v>1492</v>
      </c>
      <c r="B47" t="s">
        <v>1493</v>
      </c>
      <c r="C47">
        <v>0</v>
      </c>
      <c r="G47" t="str">
        <f>Indicators[[#This Row],[Source carrier]] &amp; "#" &amp; Indicators[[#This Row],[Type]] &amp; "#" &amp; Indicators[[#This Row],[Production]]</f>
        <v>##</v>
      </c>
    </row>
    <row r="48" spans="1:7" x14ac:dyDescent="0.25">
      <c r="A48" t="s">
        <v>1494</v>
      </c>
      <c r="B48" t="s">
        <v>1495</v>
      </c>
      <c r="C48">
        <v>0</v>
      </c>
      <c r="G48" t="str">
        <f>Indicators[[#This Row],[Source carrier]] &amp; "#" &amp; Indicators[[#This Row],[Type]] &amp; "#" &amp; Indicators[[#This Row],[Production]]</f>
        <v>##</v>
      </c>
    </row>
    <row r="49" spans="1:7" x14ac:dyDescent="0.25">
      <c r="A49" t="s">
        <v>1496</v>
      </c>
      <c r="B49" t="s">
        <v>1497</v>
      </c>
      <c r="C49">
        <v>0</v>
      </c>
      <c r="G49" t="str">
        <f>Indicators[[#This Row],[Source carrier]] &amp; "#" &amp; Indicators[[#This Row],[Type]] &amp; "#" &amp; Indicators[[#This Row],[Production]]</f>
        <v>##</v>
      </c>
    </row>
    <row r="50" spans="1:7" x14ac:dyDescent="0.25">
      <c r="A50" t="s">
        <v>1498</v>
      </c>
      <c r="B50" t="s">
        <v>1499</v>
      </c>
      <c r="C50">
        <v>0</v>
      </c>
      <c r="G50" t="str">
        <f>Indicators[[#This Row],[Source carrier]] &amp; "#" &amp; Indicators[[#This Row],[Type]] &amp; "#" &amp; Indicators[[#This Row],[Production]]</f>
        <v>##</v>
      </c>
    </row>
    <row r="51" spans="1:7" x14ac:dyDescent="0.25">
      <c r="A51" t="s">
        <v>1500</v>
      </c>
      <c r="B51" t="s">
        <v>1501</v>
      </c>
      <c r="C51">
        <v>0</v>
      </c>
      <c r="G51" t="str">
        <f>Indicators[[#This Row],[Source carrier]] &amp; "#" &amp; Indicators[[#This Row],[Type]] &amp; "#" &amp; Indicators[[#This Row],[Production]]</f>
        <v>##</v>
      </c>
    </row>
    <row r="52" spans="1:7" x14ac:dyDescent="0.25">
      <c r="A52" t="s">
        <v>1502</v>
      </c>
      <c r="B52" t="s">
        <v>1503</v>
      </c>
      <c r="C52">
        <v>0</v>
      </c>
      <c r="G52" t="str">
        <f>Indicators[[#This Row],[Source carrier]] &amp; "#" &amp; Indicators[[#This Row],[Type]] &amp; "#" &amp; Indicators[[#This Row],[Production]]</f>
        <v>##</v>
      </c>
    </row>
    <row r="53" spans="1:7" x14ac:dyDescent="0.25">
      <c r="A53" t="s">
        <v>1504</v>
      </c>
      <c r="B53" t="s">
        <v>1505</v>
      </c>
      <c r="C53">
        <v>0</v>
      </c>
      <c r="G53" t="str">
        <f>Indicators[[#This Row],[Source carrier]] &amp; "#" &amp; Indicators[[#This Row],[Type]] &amp; "#" &amp; Indicators[[#This Row],[Production]]</f>
        <v>##</v>
      </c>
    </row>
    <row r="54" spans="1:7" x14ac:dyDescent="0.25">
      <c r="A54" t="s">
        <v>1506</v>
      </c>
      <c r="B54" t="s">
        <v>1507</v>
      </c>
      <c r="C54">
        <v>0</v>
      </c>
      <c r="G54" t="str">
        <f>Indicators[[#This Row],[Source carrier]] &amp; "#" &amp; Indicators[[#This Row],[Type]] &amp; "#" &amp; Indicators[[#This Row],[Production]]</f>
        <v>##</v>
      </c>
    </row>
    <row r="55" spans="1:7" x14ac:dyDescent="0.25">
      <c r="A55" t="s">
        <v>136</v>
      </c>
      <c r="B55" t="s">
        <v>137</v>
      </c>
      <c r="C55">
        <v>1</v>
      </c>
      <c r="D55" t="s">
        <v>1113</v>
      </c>
      <c r="E55" t="s">
        <v>1263</v>
      </c>
      <c r="F55" t="s">
        <v>3183</v>
      </c>
      <c r="G55" t="str">
        <f>Indicators[[#This Row],[Source carrier]] &amp; "#" &amp; Indicators[[#This Row],[Type]] &amp; "#" &amp; Indicators[[#This Row],[Production]]</f>
        <v>5510#Main activity electricity only#Gross electricity generation</v>
      </c>
    </row>
    <row r="56" spans="1:7" x14ac:dyDescent="0.25">
      <c r="A56" t="s">
        <v>139</v>
      </c>
      <c r="B56" t="s">
        <v>140</v>
      </c>
      <c r="C56">
        <v>1</v>
      </c>
      <c r="D56" t="s">
        <v>1113</v>
      </c>
      <c r="E56" t="s">
        <v>1263</v>
      </c>
      <c r="F56" t="s">
        <v>3183</v>
      </c>
      <c r="G56" t="str">
        <f>Indicators[[#This Row],[Source carrier]] &amp; "#" &amp; Indicators[[#This Row],[Type]] &amp; "#" &amp; Indicators[[#This Row],[Production]]</f>
        <v>5510#Main activity electricity only#Gross electricity generation</v>
      </c>
    </row>
    <row r="57" spans="1:7" x14ac:dyDescent="0.25">
      <c r="A57" t="s">
        <v>141</v>
      </c>
      <c r="B57" t="s">
        <v>142</v>
      </c>
      <c r="C57">
        <v>1</v>
      </c>
      <c r="D57" t="s">
        <v>1113</v>
      </c>
      <c r="E57" t="s">
        <v>1263</v>
      </c>
      <c r="F57" t="s">
        <v>3183</v>
      </c>
      <c r="G57" t="str">
        <f>Indicators[[#This Row],[Source carrier]] &amp; "#" &amp; Indicators[[#This Row],[Type]] &amp; "#" &amp; Indicators[[#This Row],[Production]]</f>
        <v>5510#Main activity electricity only#Gross electricity generation</v>
      </c>
    </row>
    <row r="58" spans="1:7" x14ac:dyDescent="0.25">
      <c r="A58" t="s">
        <v>143</v>
      </c>
      <c r="B58" t="s">
        <v>144</v>
      </c>
      <c r="C58">
        <v>1</v>
      </c>
      <c r="D58" t="s">
        <v>1113</v>
      </c>
      <c r="E58" t="s">
        <v>1264</v>
      </c>
      <c r="F58" t="s">
        <v>3183</v>
      </c>
      <c r="G58" t="str">
        <f>Indicators[[#This Row],[Source carrier]] &amp; "#" &amp; Indicators[[#This Row],[Type]] &amp; "#" &amp; Indicators[[#This Row],[Production]]</f>
        <v>5510#Autoproducer electricity only#Gross electricity generation</v>
      </c>
    </row>
    <row r="59" spans="1:7" x14ac:dyDescent="0.25">
      <c r="A59" t="s">
        <v>145</v>
      </c>
      <c r="B59" t="s">
        <v>146</v>
      </c>
      <c r="C59">
        <v>1</v>
      </c>
      <c r="D59" t="s">
        <v>1113</v>
      </c>
      <c r="E59" t="s">
        <v>1264</v>
      </c>
      <c r="F59" t="s">
        <v>3183</v>
      </c>
      <c r="G59" t="str">
        <f>Indicators[[#This Row],[Source carrier]] &amp; "#" &amp; Indicators[[#This Row],[Type]] &amp; "#" &amp; Indicators[[#This Row],[Production]]</f>
        <v>5510#Autoproducer electricity only#Gross electricity generation</v>
      </c>
    </row>
    <row r="60" spans="1:7" x14ac:dyDescent="0.25">
      <c r="A60" t="s">
        <v>147</v>
      </c>
      <c r="B60" t="s">
        <v>148</v>
      </c>
      <c r="C60">
        <v>1</v>
      </c>
      <c r="D60" t="s">
        <v>1113</v>
      </c>
      <c r="E60" t="s">
        <v>1264</v>
      </c>
      <c r="F60" t="s">
        <v>3183</v>
      </c>
      <c r="G60" t="str">
        <f>Indicators[[#This Row],[Source carrier]] &amp; "#" &amp; Indicators[[#This Row],[Type]] &amp; "#" &amp; Indicators[[#This Row],[Production]]</f>
        <v>5510#Autoproducer electricity only#Gross electricity generation</v>
      </c>
    </row>
    <row r="61" spans="1:7" x14ac:dyDescent="0.25">
      <c r="A61" t="s">
        <v>149</v>
      </c>
      <c r="B61" t="s">
        <v>150</v>
      </c>
      <c r="C61">
        <v>0</v>
      </c>
      <c r="D61" s="102" t="s">
        <v>1117</v>
      </c>
      <c r="G61" t="str">
        <f>Indicators[[#This Row],[Source carrier]] &amp; "#" &amp; Indicators[[#This Row],[Type]] &amp; "#" &amp; Indicators[[#This Row],[Production]]</f>
        <v>5534##</v>
      </c>
    </row>
    <row r="62" spans="1:7" x14ac:dyDescent="0.25">
      <c r="A62" t="s">
        <v>151</v>
      </c>
      <c r="B62" t="s">
        <v>152</v>
      </c>
      <c r="C62">
        <v>0</v>
      </c>
      <c r="D62" s="102" t="s">
        <v>101</v>
      </c>
      <c r="G62" t="str">
        <f>Indicators[[#This Row],[Source carrier]] &amp; "#" &amp; Indicators[[#This Row],[Type]] &amp; "#" &amp; Indicators[[#This Row],[Production]]</f>
        <v>5532##</v>
      </c>
    </row>
    <row r="63" spans="1:7" x14ac:dyDescent="0.25">
      <c r="A63" t="s">
        <v>1508</v>
      </c>
      <c r="B63" t="s">
        <v>1509</v>
      </c>
      <c r="C63">
        <v>0</v>
      </c>
      <c r="D63" s="102" t="s">
        <v>101</v>
      </c>
      <c r="G63" t="str">
        <f>Indicators[[#This Row],[Source carrier]] &amp; "#" &amp; Indicators[[#This Row],[Type]] &amp; "#" &amp; Indicators[[#This Row],[Production]]</f>
        <v>5532##</v>
      </c>
    </row>
    <row r="64" spans="1:7" x14ac:dyDescent="0.25">
      <c r="A64" t="s">
        <v>153</v>
      </c>
      <c r="B64" t="s">
        <v>154</v>
      </c>
      <c r="C64">
        <v>0</v>
      </c>
      <c r="D64" s="102" t="s">
        <v>1117</v>
      </c>
      <c r="G64" t="str">
        <f>Indicators[[#This Row],[Source carrier]] &amp; "#" &amp; Indicators[[#This Row],[Type]] &amp; "#" &amp; Indicators[[#This Row],[Production]]</f>
        <v>5534##</v>
      </c>
    </row>
    <row r="65" spans="1:7" x14ac:dyDescent="0.25">
      <c r="A65" t="s">
        <v>155</v>
      </c>
      <c r="B65" t="s">
        <v>156</v>
      </c>
      <c r="C65">
        <v>0</v>
      </c>
      <c r="D65" s="102" t="s">
        <v>101</v>
      </c>
      <c r="G65" t="str">
        <f>Indicators[[#This Row],[Source carrier]] &amp; "#" &amp; Indicators[[#This Row],[Type]] &amp; "#" &amp; Indicators[[#This Row],[Production]]</f>
        <v>5532##</v>
      </c>
    </row>
    <row r="66" spans="1:7" x14ac:dyDescent="0.25">
      <c r="A66" t="s">
        <v>1510</v>
      </c>
      <c r="B66" t="s">
        <v>1511</v>
      </c>
      <c r="C66">
        <v>0</v>
      </c>
      <c r="D66" s="102" t="s">
        <v>101</v>
      </c>
      <c r="G66" t="str">
        <f>Indicators[[#This Row],[Source carrier]] &amp; "#" &amp; Indicators[[#This Row],[Type]] &amp; "#" &amp; Indicators[[#This Row],[Production]]</f>
        <v>5532##</v>
      </c>
    </row>
    <row r="67" spans="1:7" x14ac:dyDescent="0.25">
      <c r="A67" t="s">
        <v>1512</v>
      </c>
      <c r="B67" t="s">
        <v>1513</v>
      </c>
      <c r="C67">
        <v>0</v>
      </c>
      <c r="D67" s="102" t="s">
        <v>101</v>
      </c>
      <c r="G67" t="str">
        <f>Indicators[[#This Row],[Source carrier]] &amp; "#" &amp; Indicators[[#This Row],[Type]] &amp; "#" &amp; Indicators[[#This Row],[Production]]</f>
        <v>5532##</v>
      </c>
    </row>
    <row r="68" spans="1:7" x14ac:dyDescent="0.25">
      <c r="A68" t="s">
        <v>1514</v>
      </c>
      <c r="B68" t="s">
        <v>1515</v>
      </c>
      <c r="C68">
        <v>0</v>
      </c>
      <c r="D68" s="102" t="s">
        <v>101</v>
      </c>
      <c r="G68" t="str">
        <f>Indicators[[#This Row],[Source carrier]] &amp; "#" &amp; Indicators[[#This Row],[Type]] &amp; "#" &amp; Indicators[[#This Row],[Production]]</f>
        <v>5532##</v>
      </c>
    </row>
    <row r="69" spans="1:7" x14ac:dyDescent="0.25">
      <c r="A69" t="s">
        <v>1516</v>
      </c>
      <c r="B69" t="s">
        <v>1517</v>
      </c>
      <c r="C69">
        <v>0</v>
      </c>
      <c r="D69" s="102" t="s">
        <v>101</v>
      </c>
      <c r="G69" t="str">
        <f>Indicators[[#This Row],[Source carrier]] &amp; "#" &amp; Indicators[[#This Row],[Type]] &amp; "#" &amp; Indicators[[#This Row],[Production]]</f>
        <v>5532##</v>
      </c>
    </row>
    <row r="70" spans="1:7" x14ac:dyDescent="0.25">
      <c r="A70" t="s">
        <v>1518</v>
      </c>
      <c r="B70" t="s">
        <v>1519</v>
      </c>
      <c r="C70">
        <v>0</v>
      </c>
      <c r="D70" s="102" t="s">
        <v>101</v>
      </c>
      <c r="G70" t="str">
        <f>Indicators[[#This Row],[Source carrier]] &amp; "#" &amp; Indicators[[#This Row],[Type]] &amp; "#" &amp; Indicators[[#This Row],[Production]]</f>
        <v>5532##</v>
      </c>
    </row>
    <row r="71" spans="1:7" x14ac:dyDescent="0.25">
      <c r="A71" t="s">
        <v>1520</v>
      </c>
      <c r="B71" t="s">
        <v>1521</v>
      </c>
      <c r="C71">
        <v>0</v>
      </c>
      <c r="G71" t="str">
        <f>Indicators[[#This Row],[Source carrier]] &amp; "#" &amp; Indicators[[#This Row],[Type]] &amp; "#" &amp; Indicators[[#This Row],[Production]]</f>
        <v>##</v>
      </c>
    </row>
    <row r="72" spans="1:7" x14ac:dyDescent="0.25">
      <c r="A72" t="s">
        <v>1522</v>
      </c>
      <c r="B72" t="s">
        <v>1523</v>
      </c>
      <c r="C72">
        <v>0</v>
      </c>
      <c r="G72" t="str">
        <f>Indicators[[#This Row],[Source carrier]] &amp; "#" &amp; Indicators[[#This Row],[Type]] &amp; "#" &amp; Indicators[[#This Row],[Production]]</f>
        <v>##</v>
      </c>
    </row>
    <row r="73" spans="1:7" x14ac:dyDescent="0.25">
      <c r="A73" t="s">
        <v>1524</v>
      </c>
      <c r="B73" t="s">
        <v>1525</v>
      </c>
      <c r="C73">
        <v>0</v>
      </c>
      <c r="G73" t="str">
        <f>Indicators[[#This Row],[Source carrier]] &amp; "#" &amp; Indicators[[#This Row],[Type]] &amp; "#" &amp; Indicators[[#This Row],[Production]]</f>
        <v>##</v>
      </c>
    </row>
    <row r="74" spans="1:7" x14ac:dyDescent="0.25">
      <c r="A74" t="s">
        <v>1526</v>
      </c>
      <c r="B74" t="s">
        <v>1527</v>
      </c>
      <c r="C74">
        <v>0</v>
      </c>
      <c r="G74" t="str">
        <f>Indicators[[#This Row],[Source carrier]] &amp; "#" &amp; Indicators[[#This Row],[Type]] &amp; "#" &amp; Indicators[[#This Row],[Production]]</f>
        <v>##</v>
      </c>
    </row>
    <row r="75" spans="1:7" x14ac:dyDescent="0.25">
      <c r="A75" t="s">
        <v>1528</v>
      </c>
      <c r="B75" t="s">
        <v>1529</v>
      </c>
      <c r="C75">
        <v>0</v>
      </c>
      <c r="G75" t="str">
        <f>Indicators[[#This Row],[Source carrier]] &amp; "#" &amp; Indicators[[#This Row],[Type]] &amp; "#" &amp; Indicators[[#This Row],[Production]]</f>
        <v>##</v>
      </c>
    </row>
    <row r="76" spans="1:7" x14ac:dyDescent="0.25">
      <c r="A76" t="s">
        <v>1530</v>
      </c>
      <c r="B76" t="s">
        <v>1531</v>
      </c>
      <c r="C76">
        <v>0</v>
      </c>
      <c r="G76" t="str">
        <f>Indicators[[#This Row],[Source carrier]] &amp; "#" &amp; Indicators[[#This Row],[Type]] &amp; "#" &amp; Indicators[[#This Row],[Production]]</f>
        <v>##</v>
      </c>
    </row>
    <row r="77" spans="1:7" x14ac:dyDescent="0.25">
      <c r="A77" t="s">
        <v>157</v>
      </c>
      <c r="B77" t="s">
        <v>158</v>
      </c>
      <c r="C77">
        <v>1</v>
      </c>
      <c r="D77" t="s">
        <v>1111</v>
      </c>
      <c r="E77" t="s">
        <v>1263</v>
      </c>
      <c r="F77" t="s">
        <v>3183</v>
      </c>
      <c r="G77" t="str">
        <f>Indicators[[#This Row],[Source carrier]] &amp; "#" &amp; Indicators[[#This Row],[Type]] &amp; "#" &amp; Indicators[[#This Row],[Production]]</f>
        <v>5100#Main activity electricity only#Gross electricity generation</v>
      </c>
    </row>
    <row r="78" spans="1:7" x14ac:dyDescent="0.25">
      <c r="A78" t="s">
        <v>159</v>
      </c>
      <c r="B78" t="s">
        <v>160</v>
      </c>
      <c r="C78">
        <v>1</v>
      </c>
      <c r="D78" t="s">
        <v>1111</v>
      </c>
      <c r="E78" t="s">
        <v>1265</v>
      </c>
      <c r="F78" t="s">
        <v>3183</v>
      </c>
      <c r="G78" t="str">
        <f>Indicators[[#This Row],[Source carrier]] &amp; "#" &amp; Indicators[[#This Row],[Type]] &amp; "#" &amp; Indicators[[#This Row],[Production]]</f>
        <v>5100#Main activity CHP plants#Gross electricity generation</v>
      </c>
    </row>
    <row r="79" spans="1:7" x14ac:dyDescent="0.25">
      <c r="A79" t="s">
        <v>161</v>
      </c>
      <c r="B79" t="s">
        <v>162</v>
      </c>
      <c r="C79">
        <v>1</v>
      </c>
      <c r="D79" t="s">
        <v>1111</v>
      </c>
      <c r="E79" t="s">
        <v>1264</v>
      </c>
      <c r="F79" t="s">
        <v>3183</v>
      </c>
      <c r="G79" t="str">
        <f>Indicators[[#This Row],[Source carrier]] &amp; "#" &amp; Indicators[[#This Row],[Type]] &amp; "#" &amp; Indicators[[#This Row],[Production]]</f>
        <v>5100#Autoproducer electricity only#Gross electricity generation</v>
      </c>
    </row>
    <row r="80" spans="1:7" x14ac:dyDescent="0.25">
      <c r="A80" t="s">
        <v>163</v>
      </c>
      <c r="B80" t="s">
        <v>164</v>
      </c>
      <c r="C80">
        <v>1</v>
      </c>
      <c r="D80" t="s">
        <v>1111</v>
      </c>
      <c r="E80" t="s">
        <v>1267</v>
      </c>
      <c r="F80" t="s">
        <v>3183</v>
      </c>
      <c r="G80" t="str">
        <f>Indicators[[#This Row],[Source carrier]] &amp; "#" &amp; Indicators[[#This Row],[Type]] &amp; "#" &amp; Indicators[[#This Row],[Production]]</f>
        <v>5100#Autoproducer CHP plants#Gross electricity generation</v>
      </c>
    </row>
    <row r="81" spans="1:7" x14ac:dyDescent="0.25">
      <c r="A81" t="s">
        <v>165</v>
      </c>
      <c r="B81" t="s">
        <v>166</v>
      </c>
      <c r="C81">
        <v>0</v>
      </c>
      <c r="G81" t="str">
        <f>Indicators[[#This Row],[Source carrier]] &amp; "#" &amp; Indicators[[#This Row],[Type]] &amp; "#" &amp; Indicators[[#This Row],[Production]]</f>
        <v>##</v>
      </c>
    </row>
    <row r="82" spans="1:7" x14ac:dyDescent="0.25">
      <c r="A82" t="s">
        <v>167</v>
      </c>
      <c r="B82" t="s">
        <v>168</v>
      </c>
      <c r="C82">
        <v>0</v>
      </c>
      <c r="G82" t="str">
        <f>Indicators[[#This Row],[Source carrier]] &amp; "#" &amp; Indicators[[#This Row],[Type]] &amp; "#" &amp; Indicators[[#This Row],[Production]]</f>
        <v>##</v>
      </c>
    </row>
    <row r="83" spans="1:7" x14ac:dyDescent="0.25">
      <c r="A83" t="s">
        <v>169</v>
      </c>
      <c r="B83" t="s">
        <v>170</v>
      </c>
      <c r="G83" t="str">
        <f>Indicators[[#This Row],[Source carrier]] &amp; "#" &amp; Indicators[[#This Row],[Type]] &amp; "#" &amp; Indicators[[#This Row],[Production]]</f>
        <v>##</v>
      </c>
    </row>
    <row r="84" spans="1:7" x14ac:dyDescent="0.25">
      <c r="A84" t="s">
        <v>171</v>
      </c>
      <c r="B84" t="s">
        <v>172</v>
      </c>
      <c r="G84" t="str">
        <f>Indicators[[#This Row],[Source carrier]] &amp; "#" &amp; Indicators[[#This Row],[Type]] &amp; "#" &amp; Indicators[[#This Row],[Production]]</f>
        <v>##</v>
      </c>
    </row>
    <row r="85" spans="1:7" x14ac:dyDescent="0.25">
      <c r="A85" t="s">
        <v>173</v>
      </c>
      <c r="B85" t="s">
        <v>174</v>
      </c>
      <c r="C85">
        <v>1</v>
      </c>
      <c r="D85" t="s">
        <v>125</v>
      </c>
      <c r="E85" t="s">
        <v>1263</v>
      </c>
      <c r="F85" t="s">
        <v>3183</v>
      </c>
      <c r="G85" t="str">
        <f>Indicators[[#This Row],[Source carrier]] &amp; "#" &amp; Indicators[[#This Row],[Type]] &amp; "#" &amp; Indicators[[#This Row],[Production]]</f>
        <v>5550#Main activity electricity only#Gross electricity generation</v>
      </c>
    </row>
    <row r="86" spans="1:7" x14ac:dyDescent="0.25">
      <c r="A86" t="s">
        <v>175</v>
      </c>
      <c r="B86" t="s">
        <v>176</v>
      </c>
      <c r="C86">
        <v>1</v>
      </c>
      <c r="D86" t="s">
        <v>125</v>
      </c>
      <c r="E86" t="s">
        <v>1265</v>
      </c>
      <c r="F86" t="s">
        <v>3183</v>
      </c>
      <c r="G86" t="str">
        <f>Indicators[[#This Row],[Source carrier]] &amp; "#" &amp; Indicators[[#This Row],[Type]] &amp; "#" &amp; Indicators[[#This Row],[Production]]</f>
        <v>5550#Main activity CHP plants#Gross electricity generation</v>
      </c>
    </row>
    <row r="87" spans="1:7" x14ac:dyDescent="0.25">
      <c r="A87" t="s">
        <v>177</v>
      </c>
      <c r="B87" t="s">
        <v>178</v>
      </c>
      <c r="C87">
        <v>1</v>
      </c>
      <c r="D87" t="s">
        <v>125</v>
      </c>
      <c r="E87" t="s">
        <v>1264</v>
      </c>
      <c r="F87" t="s">
        <v>3183</v>
      </c>
      <c r="G87" t="str">
        <f>Indicators[[#This Row],[Source carrier]] &amp; "#" &amp; Indicators[[#This Row],[Type]] &amp; "#" &amp; Indicators[[#This Row],[Production]]</f>
        <v>5550#Autoproducer electricity only#Gross electricity generation</v>
      </c>
    </row>
    <row r="88" spans="1:7" x14ac:dyDescent="0.25">
      <c r="A88" t="s">
        <v>179</v>
      </c>
      <c r="B88" t="s">
        <v>180</v>
      </c>
      <c r="C88">
        <v>1</v>
      </c>
      <c r="D88" t="s">
        <v>125</v>
      </c>
      <c r="E88" t="s">
        <v>1267</v>
      </c>
      <c r="F88" t="s">
        <v>3183</v>
      </c>
      <c r="G88" t="str">
        <f>Indicators[[#This Row],[Source carrier]] &amp; "#" &amp; Indicators[[#This Row],[Type]] &amp; "#" &amp; Indicators[[#This Row],[Production]]</f>
        <v>5550#Autoproducer CHP plants#Gross electricity generation</v>
      </c>
    </row>
    <row r="89" spans="1:7" x14ac:dyDescent="0.25">
      <c r="A89" t="s">
        <v>1532</v>
      </c>
      <c r="B89" t="s">
        <v>1533</v>
      </c>
      <c r="C89">
        <v>1</v>
      </c>
      <c r="D89" t="s">
        <v>1117</v>
      </c>
      <c r="E89" t="s">
        <v>1264</v>
      </c>
      <c r="F89" t="s">
        <v>3183</v>
      </c>
      <c r="G89" t="str">
        <f>Indicators[[#This Row],[Source carrier]] &amp; "#" &amp; Indicators[[#This Row],[Type]] &amp; "#" &amp; Indicators[[#This Row],[Production]]</f>
        <v>5534#Autoproducer electricity only#Gross electricity generation</v>
      </c>
    </row>
    <row r="90" spans="1:7" x14ac:dyDescent="0.25">
      <c r="A90" t="s">
        <v>181</v>
      </c>
      <c r="B90" t="s">
        <v>182</v>
      </c>
      <c r="C90">
        <v>1</v>
      </c>
      <c r="D90" s="22" t="s">
        <v>1119</v>
      </c>
      <c r="E90" t="s">
        <v>1263</v>
      </c>
      <c r="F90" t="s">
        <v>3183</v>
      </c>
      <c r="G90" t="str">
        <f>Indicators[[#This Row],[Source carrier]] &amp; "#" &amp; Indicators[[#This Row],[Type]] &amp; "#" &amp; Indicators[[#This Row],[Production]]</f>
        <v>5535#Main activity electricity only#Gross electricity generation</v>
      </c>
    </row>
    <row r="91" spans="1:7" x14ac:dyDescent="0.25">
      <c r="A91" t="s">
        <v>183</v>
      </c>
      <c r="B91" t="s">
        <v>184</v>
      </c>
      <c r="C91">
        <v>1</v>
      </c>
      <c r="D91" s="22" t="s">
        <v>1119</v>
      </c>
      <c r="E91" t="s">
        <v>1264</v>
      </c>
      <c r="F91" t="s">
        <v>3183</v>
      </c>
      <c r="G91" t="str">
        <f>Indicators[[#This Row],[Source carrier]] &amp; "#" &amp; Indicators[[#This Row],[Type]] &amp; "#" &amp; Indicators[[#This Row],[Production]]</f>
        <v>5535#Autoproducer electricity only#Gross electricity generation</v>
      </c>
    </row>
    <row r="92" spans="1:7" x14ac:dyDescent="0.25">
      <c r="A92" t="s">
        <v>185</v>
      </c>
      <c r="B92" t="s">
        <v>186</v>
      </c>
      <c r="C92">
        <v>1</v>
      </c>
      <c r="D92" s="22" t="s">
        <v>1115</v>
      </c>
      <c r="E92" t="s">
        <v>1263</v>
      </c>
      <c r="F92" t="s">
        <v>3183</v>
      </c>
      <c r="G92" t="str">
        <f>Indicators[[#This Row],[Source carrier]] &amp; "#" &amp; Indicators[[#This Row],[Type]] &amp; "#" &amp; Indicators[[#This Row],[Production]]</f>
        <v>5520#Main activity electricity only#Gross electricity generation</v>
      </c>
    </row>
    <row r="93" spans="1:7" x14ac:dyDescent="0.25">
      <c r="A93" t="s">
        <v>187</v>
      </c>
      <c r="B93" t="s">
        <v>188</v>
      </c>
      <c r="C93">
        <v>1</v>
      </c>
      <c r="D93" s="22" t="s">
        <v>1115</v>
      </c>
      <c r="E93" t="s">
        <v>1264</v>
      </c>
      <c r="F93" t="s">
        <v>3183</v>
      </c>
      <c r="G93" t="str">
        <f>Indicators[[#This Row],[Source carrier]] &amp; "#" &amp; Indicators[[#This Row],[Type]] &amp; "#" &amp; Indicators[[#This Row],[Production]]</f>
        <v>5520#Autoproducer electricity only#Gross electricity generation</v>
      </c>
    </row>
    <row r="94" spans="1:7" x14ac:dyDescent="0.25">
      <c r="A94" t="s">
        <v>189</v>
      </c>
      <c r="B94" t="s">
        <v>190</v>
      </c>
      <c r="C94">
        <v>0</v>
      </c>
      <c r="G94" t="str">
        <f>Indicators[[#This Row],[Source carrier]] &amp; "#" &amp; Indicators[[#This Row],[Type]] &amp; "#" &amp; Indicators[[#This Row],[Production]]</f>
        <v>##</v>
      </c>
    </row>
    <row r="95" spans="1:7" x14ac:dyDescent="0.25">
      <c r="A95" t="s">
        <v>191</v>
      </c>
      <c r="B95" t="s">
        <v>192</v>
      </c>
      <c r="C95">
        <v>0</v>
      </c>
      <c r="G95" t="str">
        <f>Indicators[[#This Row],[Source carrier]] &amp; "#" &amp; Indicators[[#This Row],[Type]] &amp; "#" &amp; Indicators[[#This Row],[Production]]</f>
        <v>##</v>
      </c>
    </row>
    <row r="96" spans="1:7" x14ac:dyDescent="0.25">
      <c r="A96" t="s">
        <v>193</v>
      </c>
      <c r="B96" t="s">
        <v>194</v>
      </c>
      <c r="C96">
        <v>0</v>
      </c>
      <c r="G96" t="str">
        <f>Indicators[[#This Row],[Source carrier]] &amp; "#" &amp; Indicators[[#This Row],[Type]] &amp; "#" &amp; Indicators[[#This Row],[Production]]</f>
        <v>##</v>
      </c>
    </row>
    <row r="97" spans="1:7" x14ac:dyDescent="0.25">
      <c r="A97" t="s">
        <v>195</v>
      </c>
      <c r="B97" t="s">
        <v>196</v>
      </c>
      <c r="C97">
        <v>0</v>
      </c>
      <c r="G97" t="str">
        <f>Indicators[[#This Row],[Source carrier]] &amp; "#" &amp; Indicators[[#This Row],[Type]] &amp; "#" &amp; Indicators[[#This Row],[Production]]</f>
        <v>##</v>
      </c>
    </row>
    <row r="98" spans="1:7" x14ac:dyDescent="0.25">
      <c r="A98" t="s">
        <v>197</v>
      </c>
      <c r="B98" t="s">
        <v>198</v>
      </c>
      <c r="C98">
        <v>0</v>
      </c>
      <c r="G98" t="str">
        <f>Indicators[[#This Row],[Source carrier]] &amp; "#" &amp; Indicators[[#This Row],[Type]] &amp; "#" &amp; Indicators[[#This Row],[Production]]</f>
        <v>##</v>
      </c>
    </row>
    <row r="99" spans="1:7" x14ac:dyDescent="0.25">
      <c r="A99" t="s">
        <v>199</v>
      </c>
      <c r="B99" t="s">
        <v>200</v>
      </c>
      <c r="C99">
        <v>0</v>
      </c>
      <c r="G99" t="str">
        <f>Indicators[[#This Row],[Source carrier]] &amp; "#" &amp; Indicators[[#This Row],[Type]] &amp; "#" &amp; Indicators[[#This Row],[Production]]</f>
        <v>##</v>
      </c>
    </row>
    <row r="100" spans="1:7" x14ac:dyDescent="0.25">
      <c r="A100" t="s">
        <v>201</v>
      </c>
      <c r="B100" t="s">
        <v>202</v>
      </c>
      <c r="C100">
        <v>0</v>
      </c>
      <c r="G100" t="str">
        <f>Indicators[[#This Row],[Source carrier]] &amp; "#" &amp; Indicators[[#This Row],[Type]] &amp; "#" &amp; Indicators[[#This Row],[Production]]</f>
        <v>##</v>
      </c>
    </row>
    <row r="101" spans="1:7" x14ac:dyDescent="0.25">
      <c r="A101" t="s">
        <v>203</v>
      </c>
      <c r="B101" t="s">
        <v>204</v>
      </c>
      <c r="C101">
        <v>0</v>
      </c>
      <c r="G101" t="str">
        <f>Indicators[[#This Row],[Source carrier]] &amp; "#" &amp; Indicators[[#This Row],[Type]] &amp; "#" &amp; Indicators[[#This Row],[Production]]</f>
        <v>##</v>
      </c>
    </row>
    <row r="102" spans="1:7" x14ac:dyDescent="0.25">
      <c r="A102" t="s">
        <v>205</v>
      </c>
      <c r="B102" t="s">
        <v>206</v>
      </c>
      <c r="C102">
        <v>0</v>
      </c>
      <c r="G102" t="str">
        <f>Indicators[[#This Row],[Source carrier]] &amp; "#" &amp; Indicators[[#This Row],[Type]] &amp; "#" &amp; Indicators[[#This Row],[Production]]</f>
        <v>##</v>
      </c>
    </row>
    <row r="103" spans="1:7" x14ac:dyDescent="0.25">
      <c r="A103" t="s">
        <v>207</v>
      </c>
      <c r="B103" t="s">
        <v>208</v>
      </c>
      <c r="C103">
        <v>0</v>
      </c>
      <c r="G103" t="str">
        <f>Indicators[[#This Row],[Source carrier]] &amp; "#" &amp; Indicators[[#This Row],[Type]] &amp; "#" &amp; Indicators[[#This Row],[Production]]</f>
        <v>##</v>
      </c>
    </row>
    <row r="104" spans="1:7" x14ac:dyDescent="0.25">
      <c r="A104" t="s">
        <v>685</v>
      </c>
      <c r="B104" t="s">
        <v>686</v>
      </c>
      <c r="C104">
        <v>1</v>
      </c>
      <c r="D104" t="s">
        <v>1111</v>
      </c>
      <c r="E104" t="s">
        <v>1265</v>
      </c>
      <c r="F104" t="s">
        <v>3184</v>
      </c>
      <c r="G104" t="str">
        <f>Indicators[[#This Row],[Source carrier]] &amp; "#" &amp; Indicators[[#This Row],[Type]] &amp; "#" &amp; Indicators[[#This Row],[Production]]</f>
        <v>5100#Main activity CHP plants#Gross heat production</v>
      </c>
    </row>
    <row r="105" spans="1:7" x14ac:dyDescent="0.25">
      <c r="A105" t="s">
        <v>687</v>
      </c>
      <c r="B105" t="s">
        <v>688</v>
      </c>
      <c r="C105">
        <v>1</v>
      </c>
      <c r="D105" t="s">
        <v>1111</v>
      </c>
      <c r="E105" t="s">
        <v>1266</v>
      </c>
      <c r="F105" t="s">
        <v>3184</v>
      </c>
      <c r="G105" t="str">
        <f>Indicators[[#This Row],[Source carrier]] &amp; "#" &amp; Indicators[[#This Row],[Type]] &amp; "#" &amp; Indicators[[#This Row],[Production]]</f>
        <v>5100#Main activity heat only plants#Gross heat production</v>
      </c>
    </row>
    <row r="106" spans="1:7" x14ac:dyDescent="0.25">
      <c r="A106" t="s">
        <v>689</v>
      </c>
      <c r="B106" t="s">
        <v>690</v>
      </c>
      <c r="C106">
        <v>1</v>
      </c>
      <c r="D106" t="s">
        <v>1111</v>
      </c>
      <c r="E106" t="s">
        <v>1267</v>
      </c>
      <c r="F106" t="s">
        <v>3184</v>
      </c>
      <c r="G106" t="str">
        <f>Indicators[[#This Row],[Source carrier]] &amp; "#" &amp; Indicators[[#This Row],[Type]] &amp; "#" &amp; Indicators[[#This Row],[Production]]</f>
        <v>5100#Autoproducer CHP plants#Gross heat production</v>
      </c>
    </row>
    <row r="107" spans="1:7" x14ac:dyDescent="0.25">
      <c r="A107" t="s">
        <v>691</v>
      </c>
      <c r="B107" t="s">
        <v>692</v>
      </c>
      <c r="C107">
        <v>1</v>
      </c>
      <c r="D107" t="s">
        <v>1111</v>
      </c>
      <c r="E107" t="s">
        <v>1268</v>
      </c>
      <c r="F107" t="s">
        <v>3184</v>
      </c>
      <c r="G107" t="str">
        <f>Indicators[[#This Row],[Source carrier]] &amp; "#" &amp; Indicators[[#This Row],[Type]] &amp; "#" &amp; Indicators[[#This Row],[Production]]</f>
        <v>5100#Autoproducer heat only plants#Gross heat production</v>
      </c>
    </row>
    <row r="108" spans="1:7" x14ac:dyDescent="0.25">
      <c r="A108" t="s">
        <v>693</v>
      </c>
      <c r="B108" t="s">
        <v>694</v>
      </c>
      <c r="C108">
        <v>1</v>
      </c>
      <c r="D108" t="s">
        <v>125</v>
      </c>
      <c r="E108" t="s">
        <v>1265</v>
      </c>
      <c r="F108" t="s">
        <v>3184</v>
      </c>
      <c r="G108" t="str">
        <f>Indicators[[#This Row],[Source carrier]] &amp; "#" &amp; Indicators[[#This Row],[Type]] &amp; "#" &amp; Indicators[[#This Row],[Production]]</f>
        <v>5550#Main activity CHP plants#Gross heat production</v>
      </c>
    </row>
    <row r="109" spans="1:7" x14ac:dyDescent="0.25">
      <c r="A109" t="s">
        <v>695</v>
      </c>
      <c r="B109" t="s">
        <v>696</v>
      </c>
      <c r="C109">
        <v>1</v>
      </c>
      <c r="D109" t="s">
        <v>125</v>
      </c>
      <c r="E109" t="s">
        <v>1266</v>
      </c>
      <c r="F109" t="s">
        <v>3184</v>
      </c>
      <c r="G109" t="str">
        <f>Indicators[[#This Row],[Source carrier]] &amp; "#" &amp; Indicators[[#This Row],[Type]] &amp; "#" &amp; Indicators[[#This Row],[Production]]</f>
        <v>5550#Main activity heat only plants#Gross heat production</v>
      </c>
    </row>
    <row r="110" spans="1:7" x14ac:dyDescent="0.25">
      <c r="A110" t="s">
        <v>697</v>
      </c>
      <c r="B110" t="s">
        <v>698</v>
      </c>
      <c r="C110">
        <v>1</v>
      </c>
      <c r="D110" t="s">
        <v>125</v>
      </c>
      <c r="E110" t="s">
        <v>1267</v>
      </c>
      <c r="F110" t="s">
        <v>3184</v>
      </c>
      <c r="G110" t="str">
        <f>Indicators[[#This Row],[Source carrier]] &amp; "#" &amp; Indicators[[#This Row],[Type]] &amp; "#" &amp; Indicators[[#This Row],[Production]]</f>
        <v>5550#Autoproducer CHP plants#Gross heat production</v>
      </c>
    </row>
    <row r="111" spans="1:7" x14ac:dyDescent="0.25">
      <c r="A111" t="s">
        <v>699</v>
      </c>
      <c r="B111" t="s">
        <v>700</v>
      </c>
      <c r="C111">
        <v>1</v>
      </c>
      <c r="D111" t="s">
        <v>125</v>
      </c>
      <c r="E111" t="s">
        <v>1268</v>
      </c>
      <c r="F111" t="s">
        <v>3184</v>
      </c>
      <c r="G111" t="str">
        <f>Indicators[[#This Row],[Source carrier]] &amp; "#" &amp; Indicators[[#This Row],[Type]] &amp; "#" &amp; Indicators[[#This Row],[Production]]</f>
        <v>5550#Autoproducer heat only plants#Gross heat production</v>
      </c>
    </row>
    <row r="112" spans="1:7" x14ac:dyDescent="0.25">
      <c r="A112" t="s">
        <v>701</v>
      </c>
      <c r="B112" t="s">
        <v>702</v>
      </c>
      <c r="C112">
        <v>1</v>
      </c>
      <c r="D112" t="s">
        <v>1117</v>
      </c>
      <c r="E112" t="s">
        <v>1265</v>
      </c>
      <c r="F112" t="s">
        <v>3184</v>
      </c>
      <c r="G112" t="str">
        <f>Indicators[[#This Row],[Source carrier]] &amp; "#" &amp; Indicators[[#This Row],[Type]] &amp; "#" &amp; Indicators[[#This Row],[Production]]</f>
        <v>5534#Main activity CHP plants#Gross heat production</v>
      </c>
    </row>
    <row r="113" spans="1:7" x14ac:dyDescent="0.25">
      <c r="A113" t="s">
        <v>703</v>
      </c>
      <c r="B113" t="s">
        <v>704</v>
      </c>
      <c r="C113">
        <v>1</v>
      </c>
      <c r="D113" t="s">
        <v>101</v>
      </c>
      <c r="E113" t="s">
        <v>1266</v>
      </c>
      <c r="F113" t="s">
        <v>3184</v>
      </c>
      <c r="G113" t="str">
        <f>Indicators[[#This Row],[Source carrier]] &amp; "#" &amp; Indicators[[#This Row],[Type]] &amp; "#" &amp; Indicators[[#This Row],[Production]]</f>
        <v>5532#Main activity heat only plants#Gross heat production</v>
      </c>
    </row>
    <row r="114" spans="1:7" x14ac:dyDescent="0.25">
      <c r="A114" t="s">
        <v>705</v>
      </c>
      <c r="B114" t="s">
        <v>706</v>
      </c>
      <c r="C114">
        <v>1</v>
      </c>
      <c r="D114" t="s">
        <v>1117</v>
      </c>
      <c r="E114" t="s">
        <v>1267</v>
      </c>
      <c r="F114" t="s">
        <v>3184</v>
      </c>
      <c r="G114" t="str">
        <f>Indicators[[#This Row],[Source carrier]] &amp; "#" &amp; Indicators[[#This Row],[Type]] &amp; "#" &amp; Indicators[[#This Row],[Production]]</f>
        <v>5534#Autoproducer CHP plants#Gross heat production</v>
      </c>
    </row>
    <row r="115" spans="1:7" x14ac:dyDescent="0.25">
      <c r="A115" t="s">
        <v>707</v>
      </c>
      <c r="B115" t="s">
        <v>708</v>
      </c>
      <c r="C115">
        <v>1</v>
      </c>
      <c r="D115" t="s">
        <v>101</v>
      </c>
      <c r="E115" t="s">
        <v>1268</v>
      </c>
      <c r="F115" t="s">
        <v>3184</v>
      </c>
      <c r="G115" t="str">
        <f>Indicators[[#This Row],[Source carrier]] &amp; "#" &amp; Indicators[[#This Row],[Type]] &amp; "#" &amp; Indicators[[#This Row],[Production]]</f>
        <v>5532#Autoproducer heat only plants#Gross heat production</v>
      </c>
    </row>
    <row r="116" spans="1:7" x14ac:dyDescent="0.25">
      <c r="A116" t="s">
        <v>709</v>
      </c>
      <c r="B116" t="s">
        <v>710</v>
      </c>
      <c r="C116">
        <v>0</v>
      </c>
      <c r="G116" t="str">
        <f>Indicators[[#This Row],[Source carrier]] &amp; "#" &amp; Indicators[[#This Row],[Type]] &amp; "#" &amp; Indicators[[#This Row],[Production]]</f>
        <v>##</v>
      </c>
    </row>
    <row r="117" spans="1:7" x14ac:dyDescent="0.25">
      <c r="A117" t="s">
        <v>711</v>
      </c>
      <c r="B117" t="s">
        <v>712</v>
      </c>
      <c r="C117">
        <v>0</v>
      </c>
      <c r="G117" t="str">
        <f>Indicators[[#This Row],[Source carrier]] &amp; "#" &amp; Indicators[[#This Row],[Type]] &amp; "#" &amp; Indicators[[#This Row],[Production]]</f>
        <v>##</v>
      </c>
    </row>
    <row r="118" spans="1:7" x14ac:dyDescent="0.25">
      <c r="A118" t="s">
        <v>713</v>
      </c>
      <c r="B118" t="s">
        <v>714</v>
      </c>
      <c r="C118">
        <v>0</v>
      </c>
      <c r="G118" t="str">
        <f>Indicators[[#This Row],[Source carrier]] &amp; "#" &amp; Indicators[[#This Row],[Type]] &amp; "#" &amp; Indicators[[#This Row],[Production]]</f>
        <v>##</v>
      </c>
    </row>
    <row r="119" spans="1:7" x14ac:dyDescent="0.25">
      <c r="A119" t="s">
        <v>715</v>
      </c>
      <c r="B119" t="s">
        <v>716</v>
      </c>
      <c r="C119">
        <v>0</v>
      </c>
      <c r="G119" t="str">
        <f>Indicators[[#This Row],[Source carrier]] &amp; "#" &amp; Indicators[[#This Row],[Type]] &amp; "#" &amp; Indicators[[#This Row],[Production]]</f>
        <v>##</v>
      </c>
    </row>
    <row r="120" spans="1:7" x14ac:dyDescent="0.25">
      <c r="A120" t="s">
        <v>717</v>
      </c>
      <c r="B120" t="s">
        <v>718</v>
      </c>
      <c r="C120">
        <v>0</v>
      </c>
      <c r="G120" t="str">
        <f>Indicators[[#This Row],[Source carrier]] &amp; "#" &amp; Indicators[[#This Row],[Type]] &amp; "#" &amp; Indicators[[#This Row],[Production]]</f>
        <v>##</v>
      </c>
    </row>
    <row r="121" spans="1:7" x14ac:dyDescent="0.25">
      <c r="A121" t="s">
        <v>719</v>
      </c>
      <c r="B121" t="s">
        <v>720</v>
      </c>
      <c r="C121">
        <v>0</v>
      </c>
      <c r="G121" t="str">
        <f>Indicators[[#This Row],[Source carrier]] &amp; "#" &amp; Indicators[[#This Row],[Type]] &amp; "#" &amp; Indicators[[#This Row],[Production]]</f>
        <v>##</v>
      </c>
    </row>
    <row r="122" spans="1:7" x14ac:dyDescent="0.25">
      <c r="A122" t="s">
        <v>721</v>
      </c>
      <c r="B122" t="s">
        <v>722</v>
      </c>
      <c r="C122">
        <v>0</v>
      </c>
      <c r="G122" t="str">
        <f>Indicators[[#This Row],[Source carrier]] &amp; "#" &amp; Indicators[[#This Row],[Type]] &amp; "#" &amp; Indicators[[#This Row],[Production]]</f>
        <v>##</v>
      </c>
    </row>
    <row r="123" spans="1:7" x14ac:dyDescent="0.25">
      <c r="A123" t="s">
        <v>723</v>
      </c>
      <c r="B123" t="s">
        <v>724</v>
      </c>
      <c r="C123">
        <v>0</v>
      </c>
      <c r="G123" t="str">
        <f>Indicators[[#This Row],[Source carrier]] &amp; "#" &amp; Indicators[[#This Row],[Type]] &amp; "#" &amp; Indicators[[#This Row],[Production]]</f>
        <v>##</v>
      </c>
    </row>
    <row r="124" spans="1:7" x14ac:dyDescent="0.25">
      <c r="A124" t="s">
        <v>725</v>
      </c>
      <c r="B124" t="s">
        <v>726</v>
      </c>
      <c r="C124">
        <v>0</v>
      </c>
      <c r="G124" t="str">
        <f>Indicators[[#This Row],[Source carrier]] &amp; "#" &amp; Indicators[[#This Row],[Type]] &amp; "#" &amp; Indicators[[#This Row],[Production]]</f>
        <v>##</v>
      </c>
    </row>
    <row r="125" spans="1:7" x14ac:dyDescent="0.25">
      <c r="A125" t="s">
        <v>727</v>
      </c>
      <c r="B125" t="s">
        <v>728</v>
      </c>
      <c r="C125">
        <v>0</v>
      </c>
      <c r="G125" t="str">
        <f>Indicators[[#This Row],[Source carrier]] &amp; "#" &amp; Indicators[[#This Row],[Type]] &amp; "#" &amp; Indicators[[#This Row],[Production]]</f>
        <v>##</v>
      </c>
    </row>
    <row r="126" spans="1:7" x14ac:dyDescent="0.25">
      <c r="A126" t="s">
        <v>729</v>
      </c>
      <c r="B126" t="s">
        <v>730</v>
      </c>
      <c r="C126">
        <v>0</v>
      </c>
      <c r="G126" t="str">
        <f>Indicators[[#This Row],[Source carrier]] &amp; "#" &amp; Indicators[[#This Row],[Type]] &amp; "#" &amp; Indicators[[#This Row],[Production]]</f>
        <v>##</v>
      </c>
    </row>
    <row r="127" spans="1:7" x14ac:dyDescent="0.25">
      <c r="A127" t="s">
        <v>731</v>
      </c>
      <c r="B127" t="s">
        <v>732</v>
      </c>
      <c r="C127">
        <v>0</v>
      </c>
      <c r="G127" t="str">
        <f>Indicators[[#This Row],[Source carrier]] &amp; "#" &amp; Indicators[[#This Row],[Type]] &amp; "#" &amp; Indicators[[#This Row],[Production]]</f>
        <v>##</v>
      </c>
    </row>
    <row r="128" spans="1:7" x14ac:dyDescent="0.25">
      <c r="A128" t="s">
        <v>733</v>
      </c>
      <c r="B128" t="s">
        <v>734</v>
      </c>
      <c r="C128">
        <v>0</v>
      </c>
      <c r="G128" t="str">
        <f>Indicators[[#This Row],[Source carrier]] &amp; "#" &amp; Indicators[[#This Row],[Type]] &amp; "#" &amp; Indicators[[#This Row],[Production]]</f>
        <v>##</v>
      </c>
    </row>
    <row r="129" spans="1:7" x14ac:dyDescent="0.25">
      <c r="A129" t="s">
        <v>735</v>
      </c>
      <c r="B129" t="s">
        <v>736</v>
      </c>
      <c r="C129">
        <v>0</v>
      </c>
      <c r="G129" t="str">
        <f>Indicators[[#This Row],[Source carrier]] &amp; "#" &amp; Indicators[[#This Row],[Type]] &amp; "#" &amp; Indicators[[#This Row],[Production]]</f>
        <v>##</v>
      </c>
    </row>
    <row r="130" spans="1:7" x14ac:dyDescent="0.25">
      <c r="A130" t="s">
        <v>737</v>
      </c>
      <c r="B130" t="s">
        <v>738</v>
      </c>
      <c r="C130">
        <v>0</v>
      </c>
      <c r="G130" t="str">
        <f>Indicators[[#This Row],[Source carrier]] &amp; "#" &amp; Indicators[[#This Row],[Type]] &amp; "#" &amp; Indicators[[#This Row],[Production]]</f>
        <v>##</v>
      </c>
    </row>
    <row r="131" spans="1:7" x14ac:dyDescent="0.25">
      <c r="A131" t="s">
        <v>739</v>
      </c>
      <c r="B131" t="s">
        <v>740</v>
      </c>
      <c r="C131">
        <v>0</v>
      </c>
      <c r="G131" t="str">
        <f>Indicators[[#This Row],[Source carrier]] &amp; "#" &amp; Indicators[[#This Row],[Type]] &amp; "#" &amp; Indicators[[#This Row],[Production]]</f>
        <v>##</v>
      </c>
    </row>
    <row r="132" spans="1:7" x14ac:dyDescent="0.25">
      <c r="A132" t="s">
        <v>741</v>
      </c>
      <c r="B132" t="s">
        <v>742</v>
      </c>
      <c r="C132">
        <v>0</v>
      </c>
      <c r="G132" t="str">
        <f>Indicators[[#This Row],[Source carrier]] &amp; "#" &amp; Indicators[[#This Row],[Type]] &amp; "#" &amp; Indicators[[#This Row],[Production]]</f>
        <v>##</v>
      </c>
    </row>
    <row r="133" spans="1:7" x14ac:dyDescent="0.25">
      <c r="A133" t="s">
        <v>743</v>
      </c>
      <c r="B133" t="s">
        <v>744</v>
      </c>
      <c r="C133">
        <v>0</v>
      </c>
      <c r="G133" t="str">
        <f>Indicators[[#This Row],[Source carrier]] &amp; "#" &amp; Indicators[[#This Row],[Type]] &amp; "#" &amp; Indicators[[#This Row],[Production]]</f>
        <v>##</v>
      </c>
    </row>
    <row r="134" spans="1:7" x14ac:dyDescent="0.25">
      <c r="A134" t="s">
        <v>1534</v>
      </c>
      <c r="B134" t="s">
        <v>1535</v>
      </c>
      <c r="C134">
        <v>0</v>
      </c>
      <c r="G134" t="str">
        <f>Indicators[[#This Row],[Source carrier]] &amp; "#" &amp; Indicators[[#This Row],[Type]] &amp; "#" &amp; Indicators[[#This Row],[Production]]</f>
        <v>##</v>
      </c>
    </row>
    <row r="135" spans="1:7" x14ac:dyDescent="0.25">
      <c r="A135" t="s">
        <v>1536</v>
      </c>
      <c r="B135" t="s">
        <v>1537</v>
      </c>
      <c r="C135">
        <v>0</v>
      </c>
      <c r="G135" t="str">
        <f>Indicators[[#This Row],[Source carrier]] &amp; "#" &amp; Indicators[[#This Row],[Type]] &amp; "#" &amp; Indicators[[#This Row],[Production]]</f>
        <v>##</v>
      </c>
    </row>
    <row r="136" spans="1:7" x14ac:dyDescent="0.25">
      <c r="A136" t="s">
        <v>1538</v>
      </c>
      <c r="B136" t="s">
        <v>1539</v>
      </c>
      <c r="C136">
        <v>0</v>
      </c>
      <c r="G136" t="str">
        <f>Indicators[[#This Row],[Source carrier]] &amp; "#" &amp; Indicators[[#This Row],[Type]] &amp; "#" &amp; Indicators[[#This Row],[Production]]</f>
        <v>##</v>
      </c>
    </row>
    <row r="137" spans="1:7" x14ac:dyDescent="0.25">
      <c r="A137" t="s">
        <v>1540</v>
      </c>
      <c r="B137" t="s">
        <v>1541</v>
      </c>
      <c r="C137">
        <v>0</v>
      </c>
      <c r="G137" t="str">
        <f>Indicators[[#This Row],[Source carrier]] &amp; "#" &amp; Indicators[[#This Row],[Type]] &amp; "#" &amp; Indicators[[#This Row],[Production]]</f>
        <v>##</v>
      </c>
    </row>
    <row r="138" spans="1:7" x14ac:dyDescent="0.25">
      <c r="A138" t="s">
        <v>1542</v>
      </c>
      <c r="B138" t="s">
        <v>1543</v>
      </c>
      <c r="C138">
        <v>0</v>
      </c>
      <c r="G138" t="str">
        <f>Indicators[[#This Row],[Source carrier]] &amp; "#" &amp; Indicators[[#This Row],[Type]] &amp; "#" &amp; Indicators[[#This Row],[Production]]</f>
        <v>##</v>
      </c>
    </row>
    <row r="139" spans="1:7" x14ac:dyDescent="0.25">
      <c r="A139" t="s">
        <v>1544</v>
      </c>
      <c r="B139" t="s">
        <v>1545</v>
      </c>
      <c r="C139">
        <v>0</v>
      </c>
      <c r="G139" t="str">
        <f>Indicators[[#This Row],[Source carrier]] &amp; "#" &amp; Indicators[[#This Row],[Type]] &amp; "#" &amp; Indicators[[#This Row],[Production]]</f>
        <v>##</v>
      </c>
    </row>
    <row r="140" spans="1:7" x14ac:dyDescent="0.25">
      <c r="A140" t="s">
        <v>1546</v>
      </c>
      <c r="B140" t="s">
        <v>1547</v>
      </c>
      <c r="C140">
        <v>0</v>
      </c>
      <c r="G140" t="str">
        <f>Indicators[[#This Row],[Source carrier]] &amp; "#" &amp; Indicators[[#This Row],[Type]] &amp; "#" &amp; Indicators[[#This Row],[Production]]</f>
        <v>##</v>
      </c>
    </row>
    <row r="141" spans="1:7" x14ac:dyDescent="0.25">
      <c r="A141" t="s">
        <v>209</v>
      </c>
      <c r="B141" t="s">
        <v>210</v>
      </c>
      <c r="C141">
        <v>0</v>
      </c>
      <c r="G141" t="str">
        <f>Indicators[[#This Row],[Source carrier]] &amp; "#" &amp; Indicators[[#This Row],[Type]] &amp; "#" &amp; Indicators[[#This Row],[Production]]</f>
        <v>##</v>
      </c>
    </row>
    <row r="142" spans="1:7" x14ac:dyDescent="0.25">
      <c r="A142" t="s">
        <v>211</v>
      </c>
      <c r="B142" t="s">
        <v>212</v>
      </c>
      <c r="C142">
        <v>0</v>
      </c>
      <c r="G142" t="str">
        <f>Indicators[[#This Row],[Source carrier]] &amp; "#" &amp; Indicators[[#This Row],[Type]] &amp; "#" &amp; Indicators[[#This Row],[Production]]</f>
        <v>##</v>
      </c>
    </row>
    <row r="143" spans="1:7" x14ac:dyDescent="0.25">
      <c r="A143" t="s">
        <v>213</v>
      </c>
      <c r="B143" t="s">
        <v>214</v>
      </c>
      <c r="C143">
        <v>0</v>
      </c>
      <c r="G143" t="str">
        <f>Indicators[[#This Row],[Source carrier]] &amp; "#" &amp; Indicators[[#This Row],[Type]] &amp; "#" &amp; Indicators[[#This Row],[Production]]</f>
        <v>##</v>
      </c>
    </row>
    <row r="144" spans="1:7" x14ac:dyDescent="0.25">
      <c r="A144" t="s">
        <v>215</v>
      </c>
      <c r="B144" t="s">
        <v>216</v>
      </c>
      <c r="C144">
        <v>0</v>
      </c>
      <c r="G144" t="str">
        <f>Indicators[[#This Row],[Source carrier]] &amp; "#" &amp; Indicators[[#This Row],[Type]] &amp; "#" &amp; Indicators[[#This Row],[Production]]</f>
        <v>##</v>
      </c>
    </row>
    <row r="145" spans="1:7" x14ac:dyDescent="0.25">
      <c r="A145" t="s">
        <v>217</v>
      </c>
      <c r="B145" t="s">
        <v>218</v>
      </c>
      <c r="C145">
        <v>0</v>
      </c>
      <c r="G145" t="str">
        <f>Indicators[[#This Row],[Source carrier]] &amp; "#" &amp; Indicators[[#This Row],[Type]] &amp; "#" &amp; Indicators[[#This Row],[Production]]</f>
        <v>##</v>
      </c>
    </row>
    <row r="146" spans="1:7" x14ac:dyDescent="0.25">
      <c r="A146" t="s">
        <v>219</v>
      </c>
      <c r="B146" t="s">
        <v>220</v>
      </c>
      <c r="C146">
        <v>0</v>
      </c>
      <c r="G146" t="str">
        <f>Indicators[[#This Row],[Source carrier]] &amp; "#" &amp; Indicators[[#This Row],[Type]] &amp; "#" &amp; Indicators[[#This Row],[Production]]</f>
        <v>##</v>
      </c>
    </row>
    <row r="147" spans="1:7" x14ac:dyDescent="0.25">
      <c r="A147" t="s">
        <v>221</v>
      </c>
      <c r="B147" t="s">
        <v>222</v>
      </c>
      <c r="C147">
        <v>0</v>
      </c>
      <c r="G147" t="str">
        <f>Indicators[[#This Row],[Source carrier]] &amp; "#" &amp; Indicators[[#This Row],[Type]] &amp; "#" &amp; Indicators[[#This Row],[Production]]</f>
        <v>##</v>
      </c>
    </row>
    <row r="148" spans="1:7" x14ac:dyDescent="0.25">
      <c r="A148" t="s">
        <v>223</v>
      </c>
      <c r="B148" t="s">
        <v>224</v>
      </c>
      <c r="C148">
        <v>0</v>
      </c>
      <c r="G148" t="str">
        <f>Indicators[[#This Row],[Source carrier]] &amp; "#" &amp; Indicators[[#This Row],[Type]] &amp; "#" &amp; Indicators[[#This Row],[Production]]</f>
        <v>##</v>
      </c>
    </row>
    <row r="149" spans="1:7" x14ac:dyDescent="0.25">
      <c r="A149" t="s">
        <v>225</v>
      </c>
      <c r="B149" t="s">
        <v>226</v>
      </c>
      <c r="C149">
        <v>0</v>
      </c>
      <c r="G149" t="str">
        <f>Indicators[[#This Row],[Source carrier]] &amp; "#" &amp; Indicators[[#This Row],[Type]] &amp; "#" &amp; Indicators[[#This Row],[Production]]</f>
        <v>##</v>
      </c>
    </row>
    <row r="150" spans="1:7" x14ac:dyDescent="0.25">
      <c r="A150" t="s">
        <v>227</v>
      </c>
      <c r="B150" t="s">
        <v>228</v>
      </c>
      <c r="C150">
        <v>0</v>
      </c>
      <c r="G150" t="str">
        <f>Indicators[[#This Row],[Source carrier]] &amp; "#" &amp; Indicators[[#This Row],[Type]] &amp; "#" &amp; Indicators[[#This Row],[Production]]</f>
        <v>##</v>
      </c>
    </row>
    <row r="151" spans="1:7" x14ac:dyDescent="0.25">
      <c r="A151" t="s">
        <v>229</v>
      </c>
      <c r="B151" t="s">
        <v>230</v>
      </c>
      <c r="C151">
        <v>0</v>
      </c>
      <c r="G151" t="str">
        <f>Indicators[[#This Row],[Source carrier]] &amp; "#" &amp; Indicators[[#This Row],[Type]] &amp; "#" &amp; Indicators[[#This Row],[Production]]</f>
        <v>##</v>
      </c>
    </row>
    <row r="152" spans="1:7" x14ac:dyDescent="0.25">
      <c r="A152" t="s">
        <v>231</v>
      </c>
      <c r="B152" t="s">
        <v>232</v>
      </c>
      <c r="C152">
        <v>0</v>
      </c>
      <c r="G152" t="str">
        <f>Indicators[[#This Row],[Source carrier]] &amp; "#" &amp; Indicators[[#This Row],[Type]] &amp; "#" &amp; Indicators[[#This Row],[Production]]</f>
        <v>##</v>
      </c>
    </row>
    <row r="153" spans="1:7" x14ac:dyDescent="0.25">
      <c r="A153" t="s">
        <v>233</v>
      </c>
      <c r="B153" t="s">
        <v>234</v>
      </c>
      <c r="C153">
        <v>0</v>
      </c>
      <c r="G153" t="str">
        <f>Indicators[[#This Row],[Source carrier]] &amp; "#" &amp; Indicators[[#This Row],[Type]] &amp; "#" &amp; Indicators[[#This Row],[Production]]</f>
        <v>##</v>
      </c>
    </row>
    <row r="154" spans="1:7" x14ac:dyDescent="0.25">
      <c r="A154" t="s">
        <v>235</v>
      </c>
      <c r="B154" t="s">
        <v>236</v>
      </c>
      <c r="C154">
        <v>0</v>
      </c>
      <c r="G154" t="str">
        <f>Indicators[[#This Row],[Source carrier]] &amp; "#" &amp; Indicators[[#This Row],[Type]] &amp; "#" &amp; Indicators[[#This Row],[Production]]</f>
        <v>##</v>
      </c>
    </row>
    <row r="155" spans="1:7" x14ac:dyDescent="0.25">
      <c r="A155" t="s">
        <v>237</v>
      </c>
      <c r="B155" t="s">
        <v>238</v>
      </c>
      <c r="C155">
        <v>0</v>
      </c>
      <c r="G155" t="str">
        <f>Indicators[[#This Row],[Source carrier]] &amp; "#" &amp; Indicators[[#This Row],[Type]] &amp; "#" &amp; Indicators[[#This Row],[Production]]</f>
        <v>##</v>
      </c>
    </row>
    <row r="156" spans="1:7" x14ac:dyDescent="0.25">
      <c r="A156" t="s">
        <v>239</v>
      </c>
      <c r="B156" t="s">
        <v>240</v>
      </c>
      <c r="C156">
        <v>0</v>
      </c>
      <c r="G156" t="str">
        <f>Indicators[[#This Row],[Source carrier]] &amp; "#" &amp; Indicators[[#This Row],[Type]] &amp; "#" &amp; Indicators[[#This Row],[Production]]</f>
        <v>##</v>
      </c>
    </row>
    <row r="157" spans="1:7" x14ac:dyDescent="0.25">
      <c r="A157" t="s">
        <v>241</v>
      </c>
      <c r="B157" t="s">
        <v>242</v>
      </c>
      <c r="C157">
        <v>0</v>
      </c>
      <c r="G157" t="str">
        <f>Indicators[[#This Row],[Source carrier]] &amp; "#" &amp; Indicators[[#This Row],[Type]] &amp; "#" &amp; Indicators[[#This Row],[Production]]</f>
        <v>##</v>
      </c>
    </row>
    <row r="158" spans="1:7" x14ac:dyDescent="0.25">
      <c r="A158" t="s">
        <v>243</v>
      </c>
      <c r="B158" t="s">
        <v>244</v>
      </c>
      <c r="C158">
        <v>0</v>
      </c>
      <c r="G158" t="str">
        <f>Indicators[[#This Row],[Source carrier]] &amp; "#" &amp; Indicators[[#This Row],[Type]] &amp; "#" &amp; Indicators[[#This Row],[Production]]</f>
        <v>##</v>
      </c>
    </row>
    <row r="159" spans="1:7" x14ac:dyDescent="0.25">
      <c r="A159" t="s">
        <v>245</v>
      </c>
      <c r="B159" t="s">
        <v>246</v>
      </c>
      <c r="C159">
        <v>0</v>
      </c>
      <c r="G159" t="str">
        <f>Indicators[[#This Row],[Source carrier]] &amp; "#" &amp; Indicators[[#This Row],[Type]] &amp; "#" &amp; Indicators[[#This Row],[Production]]</f>
        <v>##</v>
      </c>
    </row>
    <row r="160" spans="1:7" x14ac:dyDescent="0.25">
      <c r="A160" t="s">
        <v>247</v>
      </c>
      <c r="B160" t="s">
        <v>248</v>
      </c>
      <c r="C160">
        <v>0</v>
      </c>
      <c r="G160" t="str">
        <f>Indicators[[#This Row],[Source carrier]] &amp; "#" &amp; Indicators[[#This Row],[Type]] &amp; "#" &amp; Indicators[[#This Row],[Production]]</f>
        <v>##</v>
      </c>
    </row>
    <row r="161" spans="1:7" x14ac:dyDescent="0.25">
      <c r="A161" t="s">
        <v>249</v>
      </c>
      <c r="B161" t="s">
        <v>250</v>
      </c>
      <c r="C161">
        <v>0</v>
      </c>
      <c r="G161" t="str">
        <f>Indicators[[#This Row],[Source carrier]] &amp; "#" &amp; Indicators[[#This Row],[Type]] &amp; "#" &amp; Indicators[[#This Row],[Production]]</f>
        <v>##</v>
      </c>
    </row>
    <row r="162" spans="1:7" x14ac:dyDescent="0.25">
      <c r="A162" t="s">
        <v>251</v>
      </c>
      <c r="B162" t="s">
        <v>252</v>
      </c>
      <c r="C162">
        <v>0</v>
      </c>
      <c r="G162" t="str">
        <f>Indicators[[#This Row],[Source carrier]] &amp; "#" &amp; Indicators[[#This Row],[Type]] &amp; "#" &amp; Indicators[[#This Row],[Production]]</f>
        <v>##</v>
      </c>
    </row>
    <row r="163" spans="1:7" x14ac:dyDescent="0.25">
      <c r="A163" t="s">
        <v>253</v>
      </c>
      <c r="B163" t="s">
        <v>254</v>
      </c>
      <c r="C163">
        <v>0</v>
      </c>
      <c r="G163" t="str">
        <f>Indicators[[#This Row],[Source carrier]] &amp; "#" &amp; Indicators[[#This Row],[Type]] &amp; "#" &amp; Indicators[[#This Row],[Production]]</f>
        <v>##</v>
      </c>
    </row>
    <row r="164" spans="1:7" x14ac:dyDescent="0.25">
      <c r="A164" t="s">
        <v>255</v>
      </c>
      <c r="B164" t="s">
        <v>256</v>
      </c>
      <c r="C164">
        <v>0</v>
      </c>
      <c r="G164" t="str">
        <f>Indicators[[#This Row],[Source carrier]] &amp; "#" &amp; Indicators[[#This Row],[Type]] &amp; "#" &amp; Indicators[[#This Row],[Production]]</f>
        <v>##</v>
      </c>
    </row>
    <row r="165" spans="1:7" x14ac:dyDescent="0.25">
      <c r="A165" t="s">
        <v>257</v>
      </c>
      <c r="B165" t="s">
        <v>258</v>
      </c>
      <c r="C165">
        <v>0</v>
      </c>
      <c r="G165" t="str">
        <f>Indicators[[#This Row],[Source carrier]] &amp; "#" &amp; Indicators[[#This Row],[Type]] &amp; "#" &amp; Indicators[[#This Row],[Production]]</f>
        <v>##</v>
      </c>
    </row>
    <row r="166" spans="1:7" x14ac:dyDescent="0.25">
      <c r="A166" t="s">
        <v>259</v>
      </c>
      <c r="B166" t="s">
        <v>260</v>
      </c>
      <c r="C166">
        <v>0</v>
      </c>
      <c r="G166" t="str">
        <f>Indicators[[#This Row],[Source carrier]] &amp; "#" &amp; Indicators[[#This Row],[Type]] &amp; "#" &amp; Indicators[[#This Row],[Production]]</f>
        <v>##</v>
      </c>
    </row>
    <row r="167" spans="1:7" x14ac:dyDescent="0.25">
      <c r="A167" t="s">
        <v>261</v>
      </c>
      <c r="B167" t="s">
        <v>262</v>
      </c>
      <c r="C167">
        <v>0</v>
      </c>
      <c r="G167" t="str">
        <f>Indicators[[#This Row],[Source carrier]] &amp; "#" &amp; Indicators[[#This Row],[Type]] &amp; "#" &amp; Indicators[[#This Row],[Production]]</f>
        <v>##</v>
      </c>
    </row>
    <row r="168" spans="1:7" x14ac:dyDescent="0.25">
      <c r="A168" t="s">
        <v>263</v>
      </c>
      <c r="B168" t="s">
        <v>264</v>
      </c>
      <c r="C168">
        <v>0</v>
      </c>
      <c r="G168" t="str">
        <f>Indicators[[#This Row],[Source carrier]] &amp; "#" &amp; Indicators[[#This Row],[Type]] &amp; "#" &amp; Indicators[[#This Row],[Production]]</f>
        <v>##</v>
      </c>
    </row>
    <row r="169" spans="1:7" x14ac:dyDescent="0.25">
      <c r="A169" t="s">
        <v>745</v>
      </c>
      <c r="B169" t="s">
        <v>746</v>
      </c>
      <c r="C169">
        <v>0</v>
      </c>
      <c r="G169" t="str">
        <f>Indicators[[#This Row],[Source carrier]] &amp; "#" &amp; Indicators[[#This Row],[Type]] &amp; "#" &amp; Indicators[[#This Row],[Production]]</f>
        <v>##</v>
      </c>
    </row>
    <row r="170" spans="1:7" x14ac:dyDescent="0.25">
      <c r="A170" t="s">
        <v>747</v>
      </c>
      <c r="B170" t="s">
        <v>748</v>
      </c>
      <c r="C170">
        <v>0</v>
      </c>
      <c r="G170" t="str">
        <f>Indicators[[#This Row],[Source carrier]] &amp; "#" &amp; Indicators[[#This Row],[Type]] &amp; "#" &amp; Indicators[[#This Row],[Production]]</f>
        <v>##</v>
      </c>
    </row>
    <row r="171" spans="1:7" x14ac:dyDescent="0.25">
      <c r="A171" t="s">
        <v>749</v>
      </c>
      <c r="B171" t="s">
        <v>750</v>
      </c>
      <c r="C171">
        <v>0</v>
      </c>
      <c r="G171" t="str">
        <f>Indicators[[#This Row],[Source carrier]] &amp; "#" &amp; Indicators[[#This Row],[Type]] &amp; "#" &amp; Indicators[[#This Row],[Production]]</f>
        <v>##</v>
      </c>
    </row>
    <row r="172" spans="1:7" x14ac:dyDescent="0.25">
      <c r="A172" t="s">
        <v>751</v>
      </c>
      <c r="B172" t="s">
        <v>752</v>
      </c>
      <c r="C172">
        <v>0</v>
      </c>
      <c r="G172" t="str">
        <f>Indicators[[#This Row],[Source carrier]] &amp; "#" &amp; Indicators[[#This Row],[Type]] &amp; "#" &amp; Indicators[[#This Row],[Production]]</f>
        <v>##</v>
      </c>
    </row>
    <row r="173" spans="1:7" x14ac:dyDescent="0.25">
      <c r="A173" t="s">
        <v>753</v>
      </c>
      <c r="B173" t="s">
        <v>754</v>
      </c>
      <c r="C173">
        <v>0</v>
      </c>
      <c r="G173" t="str">
        <f>Indicators[[#This Row],[Source carrier]] &amp; "#" &amp; Indicators[[#This Row],[Type]] &amp; "#" &amp; Indicators[[#This Row],[Production]]</f>
        <v>##</v>
      </c>
    </row>
    <row r="174" spans="1:7" x14ac:dyDescent="0.25">
      <c r="A174" t="s">
        <v>755</v>
      </c>
      <c r="B174" t="s">
        <v>756</v>
      </c>
      <c r="C174">
        <v>0</v>
      </c>
      <c r="G174" t="str">
        <f>Indicators[[#This Row],[Source carrier]] &amp; "#" &amp; Indicators[[#This Row],[Type]] &amp; "#" &amp; Indicators[[#This Row],[Production]]</f>
        <v>##</v>
      </c>
    </row>
    <row r="175" spans="1:7" x14ac:dyDescent="0.25">
      <c r="A175" t="s">
        <v>757</v>
      </c>
      <c r="B175" t="s">
        <v>758</v>
      </c>
      <c r="C175">
        <v>0</v>
      </c>
      <c r="G175" t="str">
        <f>Indicators[[#This Row],[Source carrier]] &amp; "#" &amp; Indicators[[#This Row],[Type]] &amp; "#" &amp; Indicators[[#This Row],[Production]]</f>
        <v>##</v>
      </c>
    </row>
    <row r="176" spans="1:7" x14ac:dyDescent="0.25">
      <c r="A176" t="s">
        <v>759</v>
      </c>
      <c r="B176" t="s">
        <v>760</v>
      </c>
      <c r="C176">
        <v>0</v>
      </c>
      <c r="G176" t="str">
        <f>Indicators[[#This Row],[Source carrier]] &amp; "#" &amp; Indicators[[#This Row],[Type]] &amp; "#" &amp; Indicators[[#This Row],[Production]]</f>
        <v>##</v>
      </c>
    </row>
    <row r="177" spans="1:7" x14ac:dyDescent="0.25">
      <c r="A177" t="s">
        <v>761</v>
      </c>
      <c r="B177" t="s">
        <v>762</v>
      </c>
      <c r="C177">
        <v>0</v>
      </c>
      <c r="G177" t="str">
        <f>Indicators[[#This Row],[Source carrier]] &amp; "#" &amp; Indicators[[#This Row],[Type]] &amp; "#" &amp; Indicators[[#This Row],[Production]]</f>
        <v>##</v>
      </c>
    </row>
    <row r="178" spans="1:7" x14ac:dyDescent="0.25">
      <c r="A178" t="s">
        <v>763</v>
      </c>
      <c r="B178" t="s">
        <v>764</v>
      </c>
      <c r="C178">
        <v>0</v>
      </c>
      <c r="G178" t="str">
        <f>Indicators[[#This Row],[Source carrier]] &amp; "#" &amp; Indicators[[#This Row],[Type]] &amp; "#" &amp; Indicators[[#This Row],[Production]]</f>
        <v>##</v>
      </c>
    </row>
    <row r="179" spans="1:7" x14ac:dyDescent="0.25">
      <c r="A179" t="s">
        <v>765</v>
      </c>
      <c r="B179" t="s">
        <v>766</v>
      </c>
      <c r="C179">
        <v>0</v>
      </c>
      <c r="G179" t="str">
        <f>Indicators[[#This Row],[Source carrier]] &amp; "#" &amp; Indicators[[#This Row],[Type]] &amp; "#" &amp; Indicators[[#This Row],[Production]]</f>
        <v>##</v>
      </c>
    </row>
    <row r="180" spans="1:7" x14ac:dyDescent="0.25">
      <c r="A180" t="s">
        <v>767</v>
      </c>
      <c r="B180" t="s">
        <v>768</v>
      </c>
      <c r="C180">
        <v>0</v>
      </c>
      <c r="G180" t="str">
        <f>Indicators[[#This Row],[Source carrier]] &amp; "#" &amp; Indicators[[#This Row],[Type]] &amp; "#" &amp; Indicators[[#This Row],[Production]]</f>
        <v>##</v>
      </c>
    </row>
    <row r="181" spans="1:7" x14ac:dyDescent="0.25">
      <c r="A181" t="s">
        <v>769</v>
      </c>
      <c r="B181" t="s">
        <v>770</v>
      </c>
      <c r="C181">
        <v>0</v>
      </c>
      <c r="G181" t="str">
        <f>Indicators[[#This Row],[Source carrier]] &amp; "#" &amp; Indicators[[#This Row],[Type]] &amp; "#" &amp; Indicators[[#This Row],[Production]]</f>
        <v>##</v>
      </c>
    </row>
    <row r="182" spans="1:7" x14ac:dyDescent="0.25">
      <c r="A182" t="s">
        <v>771</v>
      </c>
      <c r="B182" t="s">
        <v>772</v>
      </c>
      <c r="C182">
        <v>0</v>
      </c>
      <c r="G182" t="str">
        <f>Indicators[[#This Row],[Source carrier]] &amp; "#" &amp; Indicators[[#This Row],[Type]] &amp; "#" &amp; Indicators[[#This Row],[Production]]</f>
        <v>##</v>
      </c>
    </row>
    <row r="183" spans="1:7" x14ac:dyDescent="0.25">
      <c r="A183" t="s">
        <v>773</v>
      </c>
      <c r="B183" t="s">
        <v>774</v>
      </c>
      <c r="C183">
        <v>0</v>
      </c>
      <c r="G183" t="str">
        <f>Indicators[[#This Row],[Source carrier]] &amp; "#" &amp; Indicators[[#This Row],[Type]] &amp; "#" &amp; Indicators[[#This Row],[Production]]</f>
        <v>##</v>
      </c>
    </row>
    <row r="184" spans="1:7" x14ac:dyDescent="0.25">
      <c r="A184" t="s">
        <v>775</v>
      </c>
      <c r="B184" t="s">
        <v>776</v>
      </c>
      <c r="C184">
        <v>0</v>
      </c>
      <c r="G184" t="str">
        <f>Indicators[[#This Row],[Source carrier]] &amp; "#" &amp; Indicators[[#This Row],[Type]] &amp; "#" &amp; Indicators[[#This Row],[Production]]</f>
        <v>##</v>
      </c>
    </row>
    <row r="185" spans="1:7" x14ac:dyDescent="0.25">
      <c r="A185" t="s">
        <v>777</v>
      </c>
      <c r="B185" t="s">
        <v>778</v>
      </c>
      <c r="C185">
        <v>0</v>
      </c>
      <c r="G185" t="str">
        <f>Indicators[[#This Row],[Source carrier]] &amp; "#" &amp; Indicators[[#This Row],[Type]] &amp; "#" &amp; Indicators[[#This Row],[Production]]</f>
        <v>##</v>
      </c>
    </row>
    <row r="186" spans="1:7" x14ac:dyDescent="0.25">
      <c r="A186" t="s">
        <v>779</v>
      </c>
      <c r="B186" t="s">
        <v>780</v>
      </c>
      <c r="C186">
        <v>0</v>
      </c>
      <c r="G186" t="str">
        <f>Indicators[[#This Row],[Source carrier]] &amp; "#" &amp; Indicators[[#This Row],[Type]] &amp; "#" &amp; Indicators[[#This Row],[Production]]</f>
        <v>##</v>
      </c>
    </row>
    <row r="187" spans="1:7" x14ac:dyDescent="0.25">
      <c r="A187" t="s">
        <v>781</v>
      </c>
      <c r="B187" t="s">
        <v>782</v>
      </c>
      <c r="C187">
        <v>0</v>
      </c>
      <c r="G187" t="str">
        <f>Indicators[[#This Row],[Source carrier]] &amp; "#" &amp; Indicators[[#This Row],[Type]] &amp; "#" &amp; Indicators[[#This Row],[Production]]</f>
        <v>##</v>
      </c>
    </row>
    <row r="188" spans="1:7" x14ac:dyDescent="0.25">
      <c r="A188" t="s">
        <v>783</v>
      </c>
      <c r="B188" t="s">
        <v>784</v>
      </c>
      <c r="C188">
        <v>0</v>
      </c>
      <c r="G188" t="str">
        <f>Indicators[[#This Row],[Source carrier]] &amp; "#" &amp; Indicators[[#This Row],[Type]] &amp; "#" &amp; Indicators[[#This Row],[Production]]</f>
        <v>##</v>
      </c>
    </row>
    <row r="189" spans="1:7" x14ac:dyDescent="0.25">
      <c r="A189" t="s">
        <v>785</v>
      </c>
      <c r="B189" t="s">
        <v>786</v>
      </c>
      <c r="C189">
        <v>0</v>
      </c>
      <c r="G189" t="str">
        <f>Indicators[[#This Row],[Source carrier]] &amp; "#" &amp; Indicators[[#This Row],[Type]] &amp; "#" &amp; Indicators[[#This Row],[Production]]</f>
        <v>##</v>
      </c>
    </row>
    <row r="190" spans="1:7" x14ac:dyDescent="0.25">
      <c r="A190" t="s">
        <v>787</v>
      </c>
      <c r="B190" t="s">
        <v>788</v>
      </c>
      <c r="C190">
        <v>0</v>
      </c>
      <c r="G190" t="str">
        <f>Indicators[[#This Row],[Source carrier]] &amp; "#" &amp; Indicators[[#This Row],[Type]] &amp; "#" &amp; Indicators[[#This Row],[Production]]</f>
        <v>##</v>
      </c>
    </row>
    <row r="191" spans="1:7" x14ac:dyDescent="0.25">
      <c r="A191" t="s">
        <v>789</v>
      </c>
      <c r="B191" t="s">
        <v>790</v>
      </c>
      <c r="C191">
        <v>0</v>
      </c>
      <c r="G191" t="str">
        <f>Indicators[[#This Row],[Source carrier]] &amp; "#" &amp; Indicators[[#This Row],[Type]] &amp; "#" &amp; Indicators[[#This Row],[Production]]</f>
        <v>##</v>
      </c>
    </row>
    <row r="192" spans="1:7" x14ac:dyDescent="0.25">
      <c r="A192" t="s">
        <v>791</v>
      </c>
      <c r="B192" t="s">
        <v>792</v>
      </c>
      <c r="C192">
        <v>0</v>
      </c>
      <c r="G192" t="str">
        <f>Indicators[[#This Row],[Source carrier]] &amp; "#" &amp; Indicators[[#This Row],[Type]] &amp; "#" &amp; Indicators[[#This Row],[Production]]</f>
        <v>##</v>
      </c>
    </row>
    <row r="193" spans="1:7" x14ac:dyDescent="0.25">
      <c r="A193" t="s">
        <v>793</v>
      </c>
      <c r="B193" t="s">
        <v>794</v>
      </c>
      <c r="C193">
        <v>0</v>
      </c>
      <c r="G193" t="str">
        <f>Indicators[[#This Row],[Source carrier]] &amp; "#" &amp; Indicators[[#This Row],[Type]] &amp; "#" &amp; Indicators[[#This Row],[Production]]</f>
        <v>##</v>
      </c>
    </row>
    <row r="194" spans="1:7" x14ac:dyDescent="0.25">
      <c r="A194" t="s">
        <v>795</v>
      </c>
      <c r="B194" t="s">
        <v>796</v>
      </c>
      <c r="C194">
        <v>0</v>
      </c>
      <c r="G194" t="str">
        <f>Indicators[[#This Row],[Source carrier]] &amp; "#" &amp; Indicators[[#This Row],[Type]] &amp; "#" &amp; Indicators[[#This Row],[Production]]</f>
        <v>##</v>
      </c>
    </row>
    <row r="195" spans="1:7" x14ac:dyDescent="0.25">
      <c r="A195" t="s">
        <v>797</v>
      </c>
      <c r="B195" t="s">
        <v>798</v>
      </c>
      <c r="C195">
        <v>0</v>
      </c>
      <c r="G195" t="str">
        <f>Indicators[[#This Row],[Source carrier]] &amp; "#" &amp; Indicators[[#This Row],[Type]] &amp; "#" &amp; Indicators[[#This Row],[Production]]</f>
        <v>##</v>
      </c>
    </row>
    <row r="196" spans="1:7" x14ac:dyDescent="0.25">
      <c r="A196" t="s">
        <v>799</v>
      </c>
      <c r="B196" t="s">
        <v>800</v>
      </c>
      <c r="C196">
        <v>0</v>
      </c>
      <c r="G196" t="str">
        <f>Indicators[[#This Row],[Source carrier]] &amp; "#" &amp; Indicators[[#This Row],[Type]] &amp; "#" &amp; Indicators[[#This Row],[Production]]</f>
        <v>##</v>
      </c>
    </row>
    <row r="197" spans="1:7" x14ac:dyDescent="0.25">
      <c r="A197" t="s">
        <v>801</v>
      </c>
      <c r="B197" t="s">
        <v>802</v>
      </c>
      <c r="C197">
        <v>0</v>
      </c>
      <c r="G197" t="str">
        <f>Indicators[[#This Row],[Source carrier]] &amp; "#" &amp; Indicators[[#This Row],[Type]] &amp; "#" &amp; Indicators[[#This Row],[Production]]</f>
        <v>##</v>
      </c>
    </row>
    <row r="198" spans="1:7" x14ac:dyDescent="0.25">
      <c r="A198" t="s">
        <v>803</v>
      </c>
      <c r="B198" t="s">
        <v>804</v>
      </c>
      <c r="C198">
        <v>0</v>
      </c>
      <c r="G198" t="str">
        <f>Indicators[[#This Row],[Source carrier]] &amp; "#" &amp; Indicators[[#This Row],[Type]] &amp; "#" &amp; Indicators[[#This Row],[Production]]</f>
        <v>##</v>
      </c>
    </row>
    <row r="199" spans="1:7" x14ac:dyDescent="0.25">
      <c r="A199" t="s">
        <v>265</v>
      </c>
      <c r="B199" t="s">
        <v>266</v>
      </c>
      <c r="C199">
        <v>0</v>
      </c>
      <c r="G199" t="str">
        <f>Indicators[[#This Row],[Source carrier]] &amp; "#" &amp; Indicators[[#This Row],[Type]] &amp; "#" &amp; Indicators[[#This Row],[Production]]</f>
        <v>##</v>
      </c>
    </row>
    <row r="200" spans="1:7" x14ac:dyDescent="0.25">
      <c r="A200" t="s">
        <v>267</v>
      </c>
      <c r="B200" t="s">
        <v>268</v>
      </c>
      <c r="C200">
        <v>0</v>
      </c>
      <c r="G200" t="str">
        <f>Indicators[[#This Row],[Source carrier]] &amp; "#" &amp; Indicators[[#This Row],[Type]] &amp; "#" &amp; Indicators[[#This Row],[Production]]</f>
        <v>##</v>
      </c>
    </row>
    <row r="201" spans="1:7" x14ac:dyDescent="0.25">
      <c r="A201" t="s">
        <v>269</v>
      </c>
      <c r="B201" t="s">
        <v>270</v>
      </c>
      <c r="C201">
        <v>0</v>
      </c>
      <c r="G201" t="str">
        <f>Indicators[[#This Row],[Source carrier]] &amp; "#" &amp; Indicators[[#This Row],[Type]] &amp; "#" &amp; Indicators[[#This Row],[Production]]</f>
        <v>##</v>
      </c>
    </row>
    <row r="202" spans="1:7" x14ac:dyDescent="0.25">
      <c r="A202" t="s">
        <v>271</v>
      </c>
      <c r="B202" t="s">
        <v>272</v>
      </c>
      <c r="C202">
        <v>0</v>
      </c>
      <c r="G202" t="str">
        <f>Indicators[[#This Row],[Source carrier]] &amp; "#" &amp; Indicators[[#This Row],[Type]] &amp; "#" &amp; Indicators[[#This Row],[Production]]</f>
        <v>##</v>
      </c>
    </row>
    <row r="203" spans="1:7" x14ac:dyDescent="0.25">
      <c r="A203" t="s">
        <v>273</v>
      </c>
      <c r="B203" t="s">
        <v>274</v>
      </c>
      <c r="C203">
        <v>1</v>
      </c>
      <c r="D203" t="s">
        <v>47</v>
      </c>
      <c r="E203" t="s">
        <v>1263</v>
      </c>
      <c r="F203" t="s">
        <v>3183</v>
      </c>
      <c r="G203" t="str">
        <f>Indicators[[#This Row],[Source carrier]] &amp; "#" &amp; Indicators[[#This Row],[Type]] &amp; "#" &amp; Indicators[[#This Row],[Production]]</f>
        <v>2115#Main activity electricity only#Gross electricity generation</v>
      </c>
    </row>
    <row r="204" spans="1:7" x14ac:dyDescent="0.25">
      <c r="A204" t="s">
        <v>275</v>
      </c>
      <c r="B204" t="s">
        <v>276</v>
      </c>
      <c r="C204">
        <v>1</v>
      </c>
      <c r="D204" t="s">
        <v>47</v>
      </c>
      <c r="E204" t="s">
        <v>1265</v>
      </c>
      <c r="F204" t="s">
        <v>3183</v>
      </c>
      <c r="G204" t="str">
        <f>Indicators[[#This Row],[Source carrier]] &amp; "#" &amp; Indicators[[#This Row],[Type]] &amp; "#" &amp; Indicators[[#This Row],[Production]]</f>
        <v>2115#Main activity CHP plants#Gross electricity generation</v>
      </c>
    </row>
    <row r="205" spans="1:7" x14ac:dyDescent="0.25">
      <c r="A205" t="s">
        <v>277</v>
      </c>
      <c r="B205" t="s">
        <v>278</v>
      </c>
      <c r="C205">
        <v>1</v>
      </c>
      <c r="D205" t="s">
        <v>47</v>
      </c>
      <c r="E205" t="s">
        <v>1264</v>
      </c>
      <c r="F205" t="s">
        <v>3183</v>
      </c>
      <c r="G205" t="str">
        <f>Indicators[[#This Row],[Source carrier]] &amp; "#" &amp; Indicators[[#This Row],[Type]] &amp; "#" &amp; Indicators[[#This Row],[Production]]</f>
        <v>2115#Autoproducer electricity only#Gross electricity generation</v>
      </c>
    </row>
    <row r="206" spans="1:7" x14ac:dyDescent="0.25">
      <c r="A206" t="s">
        <v>279</v>
      </c>
      <c r="B206" t="s">
        <v>280</v>
      </c>
      <c r="C206">
        <v>1</v>
      </c>
      <c r="D206" t="s">
        <v>47</v>
      </c>
      <c r="E206" t="s">
        <v>1267</v>
      </c>
      <c r="F206" t="s">
        <v>3183</v>
      </c>
      <c r="G206" t="str">
        <f>Indicators[[#This Row],[Source carrier]] &amp; "#" &amp; Indicators[[#This Row],[Type]] &amp; "#" &amp; Indicators[[#This Row],[Production]]</f>
        <v>2115#Autoproducer CHP plants#Gross electricity generation</v>
      </c>
    </row>
    <row r="207" spans="1:7" x14ac:dyDescent="0.25">
      <c r="A207" t="s">
        <v>805</v>
      </c>
      <c r="B207" t="s">
        <v>806</v>
      </c>
      <c r="C207">
        <v>1</v>
      </c>
      <c r="D207" t="s">
        <v>47</v>
      </c>
      <c r="E207" t="s">
        <v>1265</v>
      </c>
      <c r="F207" t="s">
        <v>3184</v>
      </c>
      <c r="G207" t="str">
        <f>Indicators[[#This Row],[Source carrier]] &amp; "#" &amp; Indicators[[#This Row],[Type]] &amp; "#" &amp; Indicators[[#This Row],[Production]]</f>
        <v>2115#Main activity CHP plants#Gross heat production</v>
      </c>
    </row>
    <row r="208" spans="1:7" x14ac:dyDescent="0.25">
      <c r="A208" t="s">
        <v>807</v>
      </c>
      <c r="B208" t="s">
        <v>808</v>
      </c>
      <c r="C208">
        <v>1</v>
      </c>
      <c r="D208" t="s">
        <v>47</v>
      </c>
      <c r="E208" t="s">
        <v>1266</v>
      </c>
      <c r="F208" t="s">
        <v>3184</v>
      </c>
      <c r="G208" t="str">
        <f>Indicators[[#This Row],[Source carrier]] &amp; "#" &amp; Indicators[[#This Row],[Type]] &amp; "#" &amp; Indicators[[#This Row],[Production]]</f>
        <v>2115#Main activity heat only plants#Gross heat production</v>
      </c>
    </row>
    <row r="209" spans="1:7" x14ac:dyDescent="0.25">
      <c r="A209" t="s">
        <v>809</v>
      </c>
      <c r="B209" t="s">
        <v>810</v>
      </c>
      <c r="C209">
        <v>1</v>
      </c>
      <c r="D209" t="s">
        <v>47</v>
      </c>
      <c r="E209" t="s">
        <v>1267</v>
      </c>
      <c r="F209" t="s">
        <v>3184</v>
      </c>
      <c r="G209" t="str">
        <f>Indicators[[#This Row],[Source carrier]] &amp; "#" &amp; Indicators[[#This Row],[Type]] &amp; "#" &amp; Indicators[[#This Row],[Production]]</f>
        <v>2115#Autoproducer CHP plants#Gross heat production</v>
      </c>
    </row>
    <row r="210" spans="1:7" x14ac:dyDescent="0.25">
      <c r="A210" t="s">
        <v>811</v>
      </c>
      <c r="B210" t="s">
        <v>812</v>
      </c>
      <c r="C210">
        <v>1</v>
      </c>
      <c r="D210" t="s">
        <v>47</v>
      </c>
      <c r="E210" t="s">
        <v>1268</v>
      </c>
      <c r="F210" t="s">
        <v>3184</v>
      </c>
      <c r="G210" t="str">
        <f>Indicators[[#This Row],[Source carrier]] &amp; "#" &amp; Indicators[[#This Row],[Type]] &amp; "#" &amp; Indicators[[#This Row],[Production]]</f>
        <v>2115#Autoproducer heat only plants#Gross heat production</v>
      </c>
    </row>
    <row r="211" spans="1:7" x14ac:dyDescent="0.25">
      <c r="A211" t="s">
        <v>281</v>
      </c>
      <c r="B211" t="s">
        <v>282</v>
      </c>
      <c r="C211">
        <v>1</v>
      </c>
      <c r="D211" t="s">
        <v>49</v>
      </c>
      <c r="E211" t="s">
        <v>1263</v>
      </c>
      <c r="F211" t="s">
        <v>3183</v>
      </c>
      <c r="G211" t="str">
        <f>Indicators[[#This Row],[Source carrier]] &amp; "#" &amp; Indicators[[#This Row],[Type]] &amp; "#" &amp; Indicators[[#This Row],[Production]]</f>
        <v>2116#Main activity electricity only#Gross electricity generation</v>
      </c>
    </row>
    <row r="212" spans="1:7" x14ac:dyDescent="0.25">
      <c r="A212" t="s">
        <v>283</v>
      </c>
      <c r="B212" t="s">
        <v>284</v>
      </c>
      <c r="C212">
        <v>1</v>
      </c>
      <c r="D212" t="s">
        <v>49</v>
      </c>
      <c r="E212" t="s">
        <v>1265</v>
      </c>
      <c r="F212" t="s">
        <v>3183</v>
      </c>
      <c r="G212" t="str">
        <f>Indicators[[#This Row],[Source carrier]] &amp; "#" &amp; Indicators[[#This Row],[Type]] &amp; "#" &amp; Indicators[[#This Row],[Production]]</f>
        <v>2116#Main activity CHP plants#Gross electricity generation</v>
      </c>
    </row>
    <row r="213" spans="1:7" x14ac:dyDescent="0.25">
      <c r="A213" t="s">
        <v>285</v>
      </c>
      <c r="B213" t="s">
        <v>286</v>
      </c>
      <c r="C213">
        <v>1</v>
      </c>
      <c r="D213" t="s">
        <v>49</v>
      </c>
      <c r="E213" t="s">
        <v>1264</v>
      </c>
      <c r="F213" t="s">
        <v>3183</v>
      </c>
      <c r="G213" t="str">
        <f>Indicators[[#This Row],[Source carrier]] &amp; "#" &amp; Indicators[[#This Row],[Type]] &amp; "#" &amp; Indicators[[#This Row],[Production]]</f>
        <v>2116#Autoproducer electricity only#Gross electricity generation</v>
      </c>
    </row>
    <row r="214" spans="1:7" x14ac:dyDescent="0.25">
      <c r="A214" t="s">
        <v>287</v>
      </c>
      <c r="B214" t="s">
        <v>288</v>
      </c>
      <c r="C214">
        <v>1</v>
      </c>
      <c r="D214" t="s">
        <v>49</v>
      </c>
      <c r="E214" t="s">
        <v>1267</v>
      </c>
      <c r="F214" t="s">
        <v>3183</v>
      </c>
      <c r="G214" t="str">
        <f>Indicators[[#This Row],[Source carrier]] &amp; "#" &amp; Indicators[[#This Row],[Type]] &amp; "#" &amp; Indicators[[#This Row],[Production]]</f>
        <v>2116#Autoproducer CHP plants#Gross electricity generation</v>
      </c>
    </row>
    <row r="215" spans="1:7" x14ac:dyDescent="0.25">
      <c r="A215" t="s">
        <v>813</v>
      </c>
      <c r="B215" t="s">
        <v>814</v>
      </c>
      <c r="C215">
        <v>1</v>
      </c>
      <c r="D215" t="s">
        <v>49</v>
      </c>
      <c r="E215" t="s">
        <v>1265</v>
      </c>
      <c r="F215" t="s">
        <v>3184</v>
      </c>
      <c r="G215" t="str">
        <f>Indicators[[#This Row],[Source carrier]] &amp; "#" &amp; Indicators[[#This Row],[Type]] &amp; "#" &amp; Indicators[[#This Row],[Production]]</f>
        <v>2116#Main activity CHP plants#Gross heat production</v>
      </c>
    </row>
    <row r="216" spans="1:7" x14ac:dyDescent="0.25">
      <c r="A216" t="s">
        <v>815</v>
      </c>
      <c r="B216" t="s">
        <v>816</v>
      </c>
      <c r="C216">
        <v>1</v>
      </c>
      <c r="D216" t="s">
        <v>49</v>
      </c>
      <c r="E216" t="s">
        <v>1266</v>
      </c>
      <c r="F216" t="s">
        <v>3184</v>
      </c>
      <c r="G216" t="str">
        <f>Indicators[[#This Row],[Source carrier]] &amp; "#" &amp; Indicators[[#This Row],[Type]] &amp; "#" &amp; Indicators[[#This Row],[Production]]</f>
        <v>2116#Main activity heat only plants#Gross heat production</v>
      </c>
    </row>
    <row r="217" spans="1:7" x14ac:dyDescent="0.25">
      <c r="A217" t="s">
        <v>817</v>
      </c>
      <c r="B217" t="s">
        <v>818</v>
      </c>
      <c r="C217">
        <v>1</v>
      </c>
      <c r="D217" t="s">
        <v>49</v>
      </c>
      <c r="E217" t="s">
        <v>1267</v>
      </c>
      <c r="F217" t="s">
        <v>3184</v>
      </c>
      <c r="G217" t="str">
        <f>Indicators[[#This Row],[Source carrier]] &amp; "#" &amp; Indicators[[#This Row],[Type]] &amp; "#" &amp; Indicators[[#This Row],[Production]]</f>
        <v>2116#Autoproducer CHP plants#Gross heat production</v>
      </c>
    </row>
    <row r="218" spans="1:7" x14ac:dyDescent="0.25">
      <c r="A218" t="s">
        <v>819</v>
      </c>
      <c r="B218" t="s">
        <v>820</v>
      </c>
      <c r="C218">
        <v>1</v>
      </c>
      <c r="D218" t="s">
        <v>49</v>
      </c>
      <c r="E218" t="s">
        <v>1268</v>
      </c>
      <c r="F218" t="s">
        <v>3184</v>
      </c>
      <c r="G218" t="str">
        <f>Indicators[[#This Row],[Source carrier]] &amp; "#" &amp; Indicators[[#This Row],[Type]] &amp; "#" &amp; Indicators[[#This Row],[Production]]</f>
        <v>2116#Autoproducer heat only plants#Gross heat production</v>
      </c>
    </row>
    <row r="219" spans="1:7" x14ac:dyDescent="0.25">
      <c r="A219" t="s">
        <v>289</v>
      </c>
      <c r="B219" t="s">
        <v>290</v>
      </c>
      <c r="C219">
        <v>1</v>
      </c>
      <c r="D219" t="s">
        <v>51</v>
      </c>
      <c r="E219" t="s">
        <v>1263</v>
      </c>
      <c r="F219" t="s">
        <v>3183</v>
      </c>
      <c r="G219" t="str">
        <f>Indicators[[#This Row],[Source carrier]] &amp; "#" &amp; Indicators[[#This Row],[Type]] &amp; "#" &amp; Indicators[[#This Row],[Production]]</f>
        <v>2117#Main activity electricity only#Gross electricity generation</v>
      </c>
    </row>
    <row r="220" spans="1:7" x14ac:dyDescent="0.25">
      <c r="A220" t="s">
        <v>291</v>
      </c>
      <c r="B220" t="s">
        <v>292</v>
      </c>
      <c r="C220">
        <v>1</v>
      </c>
      <c r="D220" t="s">
        <v>51</v>
      </c>
      <c r="E220" t="s">
        <v>1265</v>
      </c>
      <c r="F220" t="s">
        <v>3183</v>
      </c>
      <c r="G220" t="str">
        <f>Indicators[[#This Row],[Source carrier]] &amp; "#" &amp; Indicators[[#This Row],[Type]] &amp; "#" &amp; Indicators[[#This Row],[Production]]</f>
        <v>2117#Main activity CHP plants#Gross electricity generation</v>
      </c>
    </row>
    <row r="221" spans="1:7" x14ac:dyDescent="0.25">
      <c r="A221" t="s">
        <v>293</v>
      </c>
      <c r="B221" t="s">
        <v>294</v>
      </c>
      <c r="C221">
        <v>1</v>
      </c>
      <c r="D221" t="s">
        <v>51</v>
      </c>
      <c r="E221" t="s">
        <v>1264</v>
      </c>
      <c r="F221" t="s">
        <v>3183</v>
      </c>
      <c r="G221" t="str">
        <f>Indicators[[#This Row],[Source carrier]] &amp; "#" &amp; Indicators[[#This Row],[Type]] &amp; "#" &amp; Indicators[[#This Row],[Production]]</f>
        <v>2117#Autoproducer electricity only#Gross electricity generation</v>
      </c>
    </row>
    <row r="222" spans="1:7" x14ac:dyDescent="0.25">
      <c r="A222" t="s">
        <v>295</v>
      </c>
      <c r="B222" t="s">
        <v>296</v>
      </c>
      <c r="C222">
        <v>1</v>
      </c>
      <c r="D222" t="s">
        <v>51</v>
      </c>
      <c r="E222" t="s">
        <v>1267</v>
      </c>
      <c r="F222" t="s">
        <v>3183</v>
      </c>
      <c r="G222" t="str">
        <f>Indicators[[#This Row],[Source carrier]] &amp; "#" &amp; Indicators[[#This Row],[Type]] &amp; "#" &amp; Indicators[[#This Row],[Production]]</f>
        <v>2117#Autoproducer CHP plants#Gross electricity generation</v>
      </c>
    </row>
    <row r="223" spans="1:7" x14ac:dyDescent="0.25">
      <c r="A223" t="s">
        <v>821</v>
      </c>
      <c r="B223" t="s">
        <v>822</v>
      </c>
      <c r="C223">
        <v>1</v>
      </c>
      <c r="D223" t="s">
        <v>51</v>
      </c>
      <c r="E223" t="s">
        <v>1265</v>
      </c>
      <c r="F223" t="s">
        <v>3184</v>
      </c>
      <c r="G223" t="str">
        <f>Indicators[[#This Row],[Source carrier]] &amp; "#" &amp; Indicators[[#This Row],[Type]] &amp; "#" &amp; Indicators[[#This Row],[Production]]</f>
        <v>2117#Main activity CHP plants#Gross heat production</v>
      </c>
    </row>
    <row r="224" spans="1:7" x14ac:dyDescent="0.25">
      <c r="A224" t="s">
        <v>823</v>
      </c>
      <c r="B224" t="s">
        <v>824</v>
      </c>
      <c r="C224">
        <v>1</v>
      </c>
      <c r="D224" t="s">
        <v>51</v>
      </c>
      <c r="E224" t="s">
        <v>1266</v>
      </c>
      <c r="F224" t="s">
        <v>3184</v>
      </c>
      <c r="G224" t="str">
        <f>Indicators[[#This Row],[Source carrier]] &amp; "#" &amp; Indicators[[#This Row],[Type]] &amp; "#" &amp; Indicators[[#This Row],[Production]]</f>
        <v>2117#Main activity heat only plants#Gross heat production</v>
      </c>
    </row>
    <row r="225" spans="1:7" x14ac:dyDescent="0.25">
      <c r="A225" t="s">
        <v>825</v>
      </c>
      <c r="B225" t="s">
        <v>826</v>
      </c>
      <c r="C225">
        <v>1</v>
      </c>
      <c r="D225" t="s">
        <v>51</v>
      </c>
      <c r="E225" t="s">
        <v>1267</v>
      </c>
      <c r="F225" t="s">
        <v>3184</v>
      </c>
      <c r="G225" t="str">
        <f>Indicators[[#This Row],[Source carrier]] &amp; "#" &amp; Indicators[[#This Row],[Type]] &amp; "#" &amp; Indicators[[#This Row],[Production]]</f>
        <v>2117#Autoproducer CHP plants#Gross heat production</v>
      </c>
    </row>
    <row r="226" spans="1:7" x14ac:dyDescent="0.25">
      <c r="A226" t="s">
        <v>827</v>
      </c>
      <c r="B226" t="s">
        <v>828</v>
      </c>
      <c r="C226">
        <v>1</v>
      </c>
      <c r="D226" t="s">
        <v>51</v>
      </c>
      <c r="E226" t="s">
        <v>1268</v>
      </c>
      <c r="F226" t="s">
        <v>3184</v>
      </c>
      <c r="G226" t="str">
        <f>Indicators[[#This Row],[Source carrier]] &amp; "#" &amp; Indicators[[#This Row],[Type]] &amp; "#" &amp; Indicators[[#This Row],[Production]]</f>
        <v>2117#Autoproducer heat only plants#Gross heat production</v>
      </c>
    </row>
    <row r="227" spans="1:7" x14ac:dyDescent="0.25">
      <c r="A227" t="s">
        <v>297</v>
      </c>
      <c r="B227" t="s">
        <v>298</v>
      </c>
      <c r="C227">
        <v>1</v>
      </c>
      <c r="D227" t="s">
        <v>53</v>
      </c>
      <c r="E227" t="s">
        <v>1263</v>
      </c>
      <c r="F227" t="s">
        <v>3183</v>
      </c>
      <c r="G227" t="str">
        <f>Indicators[[#This Row],[Source carrier]] &amp; "#" &amp; Indicators[[#This Row],[Type]] &amp; "#" &amp; Indicators[[#This Row],[Production]]</f>
        <v>2118#Main activity electricity only#Gross electricity generation</v>
      </c>
    </row>
    <row r="228" spans="1:7" x14ac:dyDescent="0.25">
      <c r="A228" t="s">
        <v>299</v>
      </c>
      <c r="B228" t="s">
        <v>300</v>
      </c>
      <c r="C228">
        <v>1</v>
      </c>
      <c r="D228" t="s">
        <v>53</v>
      </c>
      <c r="E228" t="s">
        <v>1265</v>
      </c>
      <c r="F228" t="s">
        <v>3183</v>
      </c>
      <c r="G228" t="str">
        <f>Indicators[[#This Row],[Source carrier]] &amp; "#" &amp; Indicators[[#This Row],[Type]] &amp; "#" &amp; Indicators[[#This Row],[Production]]</f>
        <v>2118#Main activity CHP plants#Gross electricity generation</v>
      </c>
    </row>
    <row r="229" spans="1:7" x14ac:dyDescent="0.25">
      <c r="A229" t="s">
        <v>301</v>
      </c>
      <c r="B229" t="s">
        <v>302</v>
      </c>
      <c r="C229">
        <v>1</v>
      </c>
      <c r="D229" t="s">
        <v>53</v>
      </c>
      <c r="E229" t="s">
        <v>1264</v>
      </c>
      <c r="F229" t="s">
        <v>3183</v>
      </c>
      <c r="G229" t="str">
        <f>Indicators[[#This Row],[Source carrier]] &amp; "#" &amp; Indicators[[#This Row],[Type]] &amp; "#" &amp; Indicators[[#This Row],[Production]]</f>
        <v>2118#Autoproducer electricity only#Gross electricity generation</v>
      </c>
    </row>
    <row r="230" spans="1:7" x14ac:dyDescent="0.25">
      <c r="A230" t="s">
        <v>303</v>
      </c>
      <c r="B230" t="s">
        <v>304</v>
      </c>
      <c r="C230">
        <v>1</v>
      </c>
      <c r="D230" t="s">
        <v>53</v>
      </c>
      <c r="E230" t="s">
        <v>1267</v>
      </c>
      <c r="F230" t="s">
        <v>3183</v>
      </c>
      <c r="G230" t="str">
        <f>Indicators[[#This Row],[Source carrier]] &amp; "#" &amp; Indicators[[#This Row],[Type]] &amp; "#" &amp; Indicators[[#This Row],[Production]]</f>
        <v>2118#Autoproducer CHP plants#Gross electricity generation</v>
      </c>
    </row>
    <row r="231" spans="1:7" x14ac:dyDescent="0.25">
      <c r="A231" t="s">
        <v>829</v>
      </c>
      <c r="B231" t="s">
        <v>830</v>
      </c>
      <c r="C231">
        <v>1</v>
      </c>
      <c r="D231" t="s">
        <v>53</v>
      </c>
      <c r="E231" t="s">
        <v>1265</v>
      </c>
      <c r="F231" t="s">
        <v>3184</v>
      </c>
      <c r="G231" t="str">
        <f>Indicators[[#This Row],[Source carrier]] &amp; "#" &amp; Indicators[[#This Row],[Type]] &amp; "#" &amp; Indicators[[#This Row],[Production]]</f>
        <v>2118#Main activity CHP plants#Gross heat production</v>
      </c>
    </row>
    <row r="232" spans="1:7" x14ac:dyDescent="0.25">
      <c r="A232" t="s">
        <v>831</v>
      </c>
      <c r="B232" t="s">
        <v>832</v>
      </c>
      <c r="C232">
        <v>1</v>
      </c>
      <c r="D232" t="s">
        <v>53</v>
      </c>
      <c r="E232" t="s">
        <v>1266</v>
      </c>
      <c r="F232" t="s">
        <v>3184</v>
      </c>
      <c r="G232" t="str">
        <f>Indicators[[#This Row],[Source carrier]] &amp; "#" &amp; Indicators[[#This Row],[Type]] &amp; "#" &amp; Indicators[[#This Row],[Production]]</f>
        <v>2118#Main activity heat only plants#Gross heat production</v>
      </c>
    </row>
    <row r="233" spans="1:7" x14ac:dyDescent="0.25">
      <c r="A233" t="s">
        <v>833</v>
      </c>
      <c r="B233" t="s">
        <v>834</v>
      </c>
      <c r="C233">
        <v>1</v>
      </c>
      <c r="D233" t="s">
        <v>53</v>
      </c>
      <c r="E233" t="s">
        <v>1267</v>
      </c>
      <c r="F233" t="s">
        <v>3184</v>
      </c>
      <c r="G233" t="str">
        <f>Indicators[[#This Row],[Source carrier]] &amp; "#" &amp; Indicators[[#This Row],[Type]] &amp; "#" &amp; Indicators[[#This Row],[Production]]</f>
        <v>2118#Autoproducer CHP plants#Gross heat production</v>
      </c>
    </row>
    <row r="234" spans="1:7" x14ac:dyDescent="0.25">
      <c r="A234" t="s">
        <v>835</v>
      </c>
      <c r="B234" t="s">
        <v>836</v>
      </c>
      <c r="C234">
        <v>1</v>
      </c>
      <c r="D234" t="s">
        <v>53</v>
      </c>
      <c r="E234" t="s">
        <v>1268</v>
      </c>
      <c r="F234" t="s">
        <v>3184</v>
      </c>
      <c r="G234" t="str">
        <f>Indicators[[#This Row],[Source carrier]] &amp; "#" &amp; Indicators[[#This Row],[Type]] &amp; "#" &amp; Indicators[[#This Row],[Production]]</f>
        <v>2118#Autoproducer heat only plants#Gross heat production</v>
      </c>
    </row>
    <row r="235" spans="1:7" x14ac:dyDescent="0.25">
      <c r="A235" t="s">
        <v>305</v>
      </c>
      <c r="B235" t="s">
        <v>306</v>
      </c>
      <c r="C235">
        <v>1</v>
      </c>
      <c r="D235" t="s">
        <v>63</v>
      </c>
      <c r="E235" t="s">
        <v>1263</v>
      </c>
      <c r="F235" t="s">
        <v>3183</v>
      </c>
      <c r="G235" t="str">
        <f>Indicators[[#This Row],[Source carrier]] &amp; "#" &amp; Indicators[[#This Row],[Type]] &amp; "#" &amp; Indicators[[#This Row],[Production]]</f>
        <v>2210#Main activity electricity only#Gross electricity generation</v>
      </c>
    </row>
    <row r="236" spans="1:7" x14ac:dyDescent="0.25">
      <c r="A236" t="s">
        <v>307</v>
      </c>
      <c r="B236" t="s">
        <v>308</v>
      </c>
      <c r="C236">
        <v>1</v>
      </c>
      <c r="D236" t="s">
        <v>63</v>
      </c>
      <c r="E236" t="s">
        <v>1265</v>
      </c>
      <c r="F236" t="s">
        <v>3183</v>
      </c>
      <c r="G236" t="str">
        <f>Indicators[[#This Row],[Source carrier]] &amp; "#" &amp; Indicators[[#This Row],[Type]] &amp; "#" &amp; Indicators[[#This Row],[Production]]</f>
        <v>2210#Main activity CHP plants#Gross electricity generation</v>
      </c>
    </row>
    <row r="237" spans="1:7" x14ac:dyDescent="0.25">
      <c r="A237" t="s">
        <v>309</v>
      </c>
      <c r="B237" t="s">
        <v>310</v>
      </c>
      <c r="C237">
        <v>1</v>
      </c>
      <c r="D237" t="s">
        <v>63</v>
      </c>
      <c r="E237" t="s">
        <v>1264</v>
      </c>
      <c r="F237" t="s">
        <v>3183</v>
      </c>
      <c r="G237" t="str">
        <f>Indicators[[#This Row],[Source carrier]] &amp; "#" &amp; Indicators[[#This Row],[Type]] &amp; "#" &amp; Indicators[[#This Row],[Production]]</f>
        <v>2210#Autoproducer electricity only#Gross electricity generation</v>
      </c>
    </row>
    <row r="238" spans="1:7" x14ac:dyDescent="0.25">
      <c r="A238" t="s">
        <v>311</v>
      </c>
      <c r="B238" t="s">
        <v>312</v>
      </c>
      <c r="C238">
        <v>1</v>
      </c>
      <c r="D238" t="s">
        <v>63</v>
      </c>
      <c r="E238" t="s">
        <v>1267</v>
      </c>
      <c r="F238" t="s">
        <v>3183</v>
      </c>
      <c r="G238" t="str">
        <f>Indicators[[#This Row],[Source carrier]] &amp; "#" &amp; Indicators[[#This Row],[Type]] &amp; "#" &amp; Indicators[[#This Row],[Production]]</f>
        <v>2210#Autoproducer CHP plants#Gross electricity generation</v>
      </c>
    </row>
    <row r="239" spans="1:7" x14ac:dyDescent="0.25">
      <c r="A239" t="s">
        <v>837</v>
      </c>
      <c r="B239" t="s">
        <v>838</v>
      </c>
      <c r="C239">
        <v>1</v>
      </c>
      <c r="D239" t="s">
        <v>63</v>
      </c>
      <c r="E239" t="s">
        <v>1265</v>
      </c>
      <c r="F239" t="s">
        <v>3184</v>
      </c>
      <c r="G239" t="str">
        <f>Indicators[[#This Row],[Source carrier]] &amp; "#" &amp; Indicators[[#This Row],[Type]] &amp; "#" &amp; Indicators[[#This Row],[Production]]</f>
        <v>2210#Main activity CHP plants#Gross heat production</v>
      </c>
    </row>
    <row r="240" spans="1:7" x14ac:dyDescent="0.25">
      <c r="A240" t="s">
        <v>839</v>
      </c>
      <c r="B240" t="s">
        <v>840</v>
      </c>
      <c r="C240">
        <v>1</v>
      </c>
      <c r="D240" t="s">
        <v>63</v>
      </c>
      <c r="E240" t="s">
        <v>1266</v>
      </c>
      <c r="F240" t="s">
        <v>3184</v>
      </c>
      <c r="G240" t="str">
        <f>Indicators[[#This Row],[Source carrier]] &amp; "#" &amp; Indicators[[#This Row],[Type]] &amp; "#" &amp; Indicators[[#This Row],[Production]]</f>
        <v>2210#Main activity heat only plants#Gross heat production</v>
      </c>
    </row>
    <row r="241" spans="1:7" x14ac:dyDescent="0.25">
      <c r="A241" t="s">
        <v>841</v>
      </c>
      <c r="B241" t="s">
        <v>842</v>
      </c>
      <c r="C241">
        <v>1</v>
      </c>
      <c r="D241" t="s">
        <v>63</v>
      </c>
      <c r="E241" t="s">
        <v>1267</v>
      </c>
      <c r="F241" t="s">
        <v>3184</v>
      </c>
      <c r="G241" t="str">
        <f>Indicators[[#This Row],[Source carrier]] &amp; "#" &amp; Indicators[[#This Row],[Type]] &amp; "#" &amp; Indicators[[#This Row],[Production]]</f>
        <v>2210#Autoproducer CHP plants#Gross heat production</v>
      </c>
    </row>
    <row r="242" spans="1:7" x14ac:dyDescent="0.25">
      <c r="A242" t="s">
        <v>843</v>
      </c>
      <c r="B242" t="s">
        <v>844</v>
      </c>
      <c r="C242">
        <v>1</v>
      </c>
      <c r="D242" t="s">
        <v>63</v>
      </c>
      <c r="E242" t="s">
        <v>1268</v>
      </c>
      <c r="F242" t="s">
        <v>3184</v>
      </c>
      <c r="G242" t="str">
        <f>Indicators[[#This Row],[Source carrier]] &amp; "#" &amp; Indicators[[#This Row],[Type]] &amp; "#" &amp; Indicators[[#This Row],[Production]]</f>
        <v>2210#Autoproducer heat only plants#Gross heat production</v>
      </c>
    </row>
    <row r="243" spans="1:7" x14ac:dyDescent="0.25">
      <c r="A243" t="s">
        <v>313</v>
      </c>
      <c r="B243" t="s">
        <v>314</v>
      </c>
      <c r="C243">
        <v>1</v>
      </c>
      <c r="D243" t="s">
        <v>67</v>
      </c>
      <c r="E243" t="s">
        <v>1263</v>
      </c>
      <c r="F243" t="s">
        <v>3183</v>
      </c>
      <c r="G243" t="str">
        <f>Indicators[[#This Row],[Source carrier]] &amp; "#" &amp; Indicators[[#This Row],[Type]] &amp; "#" &amp; Indicators[[#This Row],[Production]]</f>
        <v>2310#Main activity electricity only#Gross electricity generation</v>
      </c>
    </row>
    <row r="244" spans="1:7" x14ac:dyDescent="0.25">
      <c r="A244" t="s">
        <v>315</v>
      </c>
      <c r="B244" t="s">
        <v>316</v>
      </c>
      <c r="C244">
        <v>1</v>
      </c>
      <c r="D244" t="s">
        <v>67</v>
      </c>
      <c r="E244" t="s">
        <v>1265</v>
      </c>
      <c r="F244" t="s">
        <v>3183</v>
      </c>
      <c r="G244" t="str">
        <f>Indicators[[#This Row],[Source carrier]] &amp; "#" &amp; Indicators[[#This Row],[Type]] &amp; "#" &amp; Indicators[[#This Row],[Production]]</f>
        <v>2310#Main activity CHP plants#Gross electricity generation</v>
      </c>
    </row>
    <row r="245" spans="1:7" x14ac:dyDescent="0.25">
      <c r="A245" t="s">
        <v>317</v>
      </c>
      <c r="B245" t="s">
        <v>318</v>
      </c>
      <c r="C245">
        <v>1</v>
      </c>
      <c r="D245" t="s">
        <v>67</v>
      </c>
      <c r="E245" t="s">
        <v>1264</v>
      </c>
      <c r="F245" t="s">
        <v>3183</v>
      </c>
      <c r="G245" t="str">
        <f>Indicators[[#This Row],[Source carrier]] &amp; "#" &amp; Indicators[[#This Row],[Type]] &amp; "#" &amp; Indicators[[#This Row],[Production]]</f>
        <v>2310#Autoproducer electricity only#Gross electricity generation</v>
      </c>
    </row>
    <row r="246" spans="1:7" x14ac:dyDescent="0.25">
      <c r="A246" t="s">
        <v>319</v>
      </c>
      <c r="B246" t="s">
        <v>320</v>
      </c>
      <c r="C246">
        <v>1</v>
      </c>
      <c r="D246" t="s">
        <v>67</v>
      </c>
      <c r="E246" t="s">
        <v>1267</v>
      </c>
      <c r="F246" t="s">
        <v>3183</v>
      </c>
      <c r="G246" t="str">
        <f>Indicators[[#This Row],[Source carrier]] &amp; "#" &amp; Indicators[[#This Row],[Type]] &amp; "#" &amp; Indicators[[#This Row],[Production]]</f>
        <v>2310#Autoproducer CHP plants#Gross electricity generation</v>
      </c>
    </row>
    <row r="247" spans="1:7" x14ac:dyDescent="0.25">
      <c r="A247" t="s">
        <v>845</v>
      </c>
      <c r="B247" t="s">
        <v>846</v>
      </c>
      <c r="C247">
        <v>1</v>
      </c>
      <c r="D247" t="s">
        <v>67</v>
      </c>
      <c r="E247" t="s">
        <v>1265</v>
      </c>
      <c r="F247" t="s">
        <v>3184</v>
      </c>
      <c r="G247" t="str">
        <f>Indicators[[#This Row],[Source carrier]] &amp; "#" &amp; Indicators[[#This Row],[Type]] &amp; "#" &amp; Indicators[[#This Row],[Production]]</f>
        <v>2310#Main activity CHP plants#Gross heat production</v>
      </c>
    </row>
    <row r="248" spans="1:7" x14ac:dyDescent="0.25">
      <c r="A248" t="s">
        <v>847</v>
      </c>
      <c r="B248" t="s">
        <v>848</v>
      </c>
      <c r="C248">
        <v>1</v>
      </c>
      <c r="D248" t="s">
        <v>67</v>
      </c>
      <c r="E248" t="s">
        <v>1266</v>
      </c>
      <c r="F248" t="s">
        <v>3184</v>
      </c>
      <c r="G248" t="str">
        <f>Indicators[[#This Row],[Source carrier]] &amp; "#" &amp; Indicators[[#This Row],[Type]] &amp; "#" &amp; Indicators[[#This Row],[Production]]</f>
        <v>2310#Main activity heat only plants#Gross heat production</v>
      </c>
    </row>
    <row r="249" spans="1:7" x14ac:dyDescent="0.25">
      <c r="A249" t="s">
        <v>849</v>
      </c>
      <c r="B249" t="s">
        <v>850</v>
      </c>
      <c r="C249">
        <v>1</v>
      </c>
      <c r="D249" t="s">
        <v>67</v>
      </c>
      <c r="E249" t="s">
        <v>1267</v>
      </c>
      <c r="F249" t="s">
        <v>3184</v>
      </c>
      <c r="G249" t="str">
        <f>Indicators[[#This Row],[Source carrier]] &amp; "#" &amp; Indicators[[#This Row],[Type]] &amp; "#" &amp; Indicators[[#This Row],[Production]]</f>
        <v>2310#Autoproducer CHP plants#Gross heat production</v>
      </c>
    </row>
    <row r="250" spans="1:7" x14ac:dyDescent="0.25">
      <c r="A250" t="s">
        <v>851</v>
      </c>
      <c r="B250" t="s">
        <v>852</v>
      </c>
      <c r="C250">
        <v>1</v>
      </c>
      <c r="D250" t="s">
        <v>67</v>
      </c>
      <c r="E250" t="s">
        <v>1268</v>
      </c>
      <c r="F250" t="s">
        <v>3184</v>
      </c>
      <c r="G250" t="str">
        <f>Indicators[[#This Row],[Source carrier]] &amp; "#" &amp; Indicators[[#This Row],[Type]] &amp; "#" &amp; Indicators[[#This Row],[Production]]</f>
        <v>2310#Autoproducer heat only plants#Gross heat production</v>
      </c>
    </row>
    <row r="251" spans="1:7" x14ac:dyDescent="0.25">
      <c r="A251" t="s">
        <v>321</v>
      </c>
      <c r="B251" t="s">
        <v>322</v>
      </c>
      <c r="C251">
        <v>1</v>
      </c>
      <c r="D251" t="s">
        <v>45</v>
      </c>
      <c r="E251" t="s">
        <v>1263</v>
      </c>
      <c r="F251" t="s">
        <v>3183</v>
      </c>
      <c r="G251" t="str">
        <f>Indicators[[#This Row],[Source carrier]] &amp; "#" &amp; Indicators[[#This Row],[Type]] &amp; "#" &amp; Indicators[[#This Row],[Production]]</f>
        <v>2112#Main activity electricity only#Gross electricity generation</v>
      </c>
    </row>
    <row r="252" spans="1:7" x14ac:dyDescent="0.25">
      <c r="A252" t="s">
        <v>323</v>
      </c>
      <c r="B252" t="s">
        <v>324</v>
      </c>
      <c r="C252">
        <v>1</v>
      </c>
      <c r="D252" t="s">
        <v>45</v>
      </c>
      <c r="E252" t="s">
        <v>1265</v>
      </c>
      <c r="F252" t="s">
        <v>3183</v>
      </c>
      <c r="G252" t="str">
        <f>Indicators[[#This Row],[Source carrier]] &amp; "#" &amp; Indicators[[#This Row],[Type]] &amp; "#" &amp; Indicators[[#This Row],[Production]]</f>
        <v>2112#Main activity CHP plants#Gross electricity generation</v>
      </c>
    </row>
    <row r="253" spans="1:7" x14ac:dyDescent="0.25">
      <c r="A253" t="s">
        <v>325</v>
      </c>
      <c r="B253" t="s">
        <v>326</v>
      </c>
      <c r="C253">
        <v>1</v>
      </c>
      <c r="D253" t="s">
        <v>45</v>
      </c>
      <c r="E253" t="s">
        <v>1264</v>
      </c>
      <c r="F253" t="s">
        <v>3183</v>
      </c>
      <c r="G253" t="str">
        <f>Indicators[[#This Row],[Source carrier]] &amp; "#" &amp; Indicators[[#This Row],[Type]] &amp; "#" &amp; Indicators[[#This Row],[Production]]</f>
        <v>2112#Autoproducer electricity only#Gross electricity generation</v>
      </c>
    </row>
    <row r="254" spans="1:7" x14ac:dyDescent="0.25">
      <c r="A254" t="s">
        <v>327</v>
      </c>
      <c r="B254" t="s">
        <v>328</v>
      </c>
      <c r="C254">
        <v>1</v>
      </c>
      <c r="D254" t="s">
        <v>45</v>
      </c>
      <c r="E254" t="s">
        <v>1267</v>
      </c>
      <c r="F254" t="s">
        <v>3183</v>
      </c>
      <c r="G254" t="str">
        <f>Indicators[[#This Row],[Source carrier]] &amp; "#" &amp; Indicators[[#This Row],[Type]] &amp; "#" &amp; Indicators[[#This Row],[Production]]</f>
        <v>2112#Autoproducer CHP plants#Gross electricity generation</v>
      </c>
    </row>
    <row r="255" spans="1:7" x14ac:dyDescent="0.25">
      <c r="A255" t="s">
        <v>853</v>
      </c>
      <c r="B255" t="s">
        <v>854</v>
      </c>
      <c r="C255">
        <v>1</v>
      </c>
      <c r="D255" t="s">
        <v>45</v>
      </c>
      <c r="E255" t="s">
        <v>1265</v>
      </c>
      <c r="F255" t="s">
        <v>3184</v>
      </c>
      <c r="G255" t="str">
        <f>Indicators[[#This Row],[Source carrier]] &amp; "#" &amp; Indicators[[#This Row],[Type]] &amp; "#" &amp; Indicators[[#This Row],[Production]]</f>
        <v>2112#Main activity CHP plants#Gross heat production</v>
      </c>
    </row>
    <row r="256" spans="1:7" x14ac:dyDescent="0.25">
      <c r="A256" t="s">
        <v>855</v>
      </c>
      <c r="B256" t="s">
        <v>856</v>
      </c>
      <c r="C256">
        <v>1</v>
      </c>
      <c r="D256" t="s">
        <v>45</v>
      </c>
      <c r="E256" t="s">
        <v>1266</v>
      </c>
      <c r="F256" t="s">
        <v>3184</v>
      </c>
      <c r="G256" t="str">
        <f>Indicators[[#This Row],[Source carrier]] &amp; "#" &amp; Indicators[[#This Row],[Type]] &amp; "#" &amp; Indicators[[#This Row],[Production]]</f>
        <v>2112#Main activity heat only plants#Gross heat production</v>
      </c>
    </row>
    <row r="257" spans="1:7" x14ac:dyDescent="0.25">
      <c r="A257" t="s">
        <v>857</v>
      </c>
      <c r="B257" t="s">
        <v>858</v>
      </c>
      <c r="C257">
        <v>1</v>
      </c>
      <c r="D257" t="s">
        <v>45</v>
      </c>
      <c r="E257" t="s">
        <v>1267</v>
      </c>
      <c r="F257" t="s">
        <v>3184</v>
      </c>
      <c r="G257" t="str">
        <f>Indicators[[#This Row],[Source carrier]] &amp; "#" &amp; Indicators[[#This Row],[Type]] &amp; "#" &amp; Indicators[[#This Row],[Production]]</f>
        <v>2112#Autoproducer CHP plants#Gross heat production</v>
      </c>
    </row>
    <row r="258" spans="1:7" x14ac:dyDescent="0.25">
      <c r="A258" t="s">
        <v>859</v>
      </c>
      <c r="B258" t="s">
        <v>860</v>
      </c>
      <c r="C258">
        <v>1</v>
      </c>
      <c r="D258" t="s">
        <v>45</v>
      </c>
      <c r="E258" t="s">
        <v>1268</v>
      </c>
      <c r="F258" t="s">
        <v>3184</v>
      </c>
      <c r="G258" t="str">
        <f>Indicators[[#This Row],[Source carrier]] &amp; "#" &amp; Indicators[[#This Row],[Type]] &amp; "#" &amp; Indicators[[#This Row],[Production]]</f>
        <v>2112#Autoproducer heat only plants#Gross heat production</v>
      </c>
    </row>
    <row r="259" spans="1:7" x14ac:dyDescent="0.25">
      <c r="A259" t="s">
        <v>329</v>
      </c>
      <c r="B259" t="s">
        <v>330</v>
      </c>
      <c r="C259">
        <v>1</v>
      </c>
      <c r="D259" t="s">
        <v>55</v>
      </c>
      <c r="E259" t="s">
        <v>1263</v>
      </c>
      <c r="F259" t="s">
        <v>3183</v>
      </c>
      <c r="G259" t="str">
        <f>Indicators[[#This Row],[Source carrier]] &amp; "#" &amp; Indicators[[#This Row],[Type]] &amp; "#" &amp; Indicators[[#This Row],[Production]]</f>
        <v>2121#Main activity electricity only#Gross electricity generation</v>
      </c>
    </row>
    <row r="260" spans="1:7" x14ac:dyDescent="0.25">
      <c r="A260" t="s">
        <v>331</v>
      </c>
      <c r="B260" t="s">
        <v>332</v>
      </c>
      <c r="C260">
        <v>1</v>
      </c>
      <c r="D260" t="s">
        <v>55</v>
      </c>
      <c r="E260" t="s">
        <v>1265</v>
      </c>
      <c r="F260" t="s">
        <v>3183</v>
      </c>
      <c r="G260" t="str">
        <f>Indicators[[#This Row],[Source carrier]] &amp; "#" &amp; Indicators[[#This Row],[Type]] &amp; "#" &amp; Indicators[[#This Row],[Production]]</f>
        <v>2121#Main activity CHP plants#Gross electricity generation</v>
      </c>
    </row>
    <row r="261" spans="1:7" x14ac:dyDescent="0.25">
      <c r="A261" t="s">
        <v>333</v>
      </c>
      <c r="B261" t="s">
        <v>334</v>
      </c>
      <c r="C261">
        <v>1</v>
      </c>
      <c r="D261" t="s">
        <v>55</v>
      </c>
      <c r="E261" t="s">
        <v>1264</v>
      </c>
      <c r="F261" t="s">
        <v>3183</v>
      </c>
      <c r="G261" t="str">
        <f>Indicators[[#This Row],[Source carrier]] &amp; "#" &amp; Indicators[[#This Row],[Type]] &amp; "#" &amp; Indicators[[#This Row],[Production]]</f>
        <v>2121#Autoproducer electricity only#Gross electricity generation</v>
      </c>
    </row>
    <row r="262" spans="1:7" x14ac:dyDescent="0.25">
      <c r="A262" t="s">
        <v>335</v>
      </c>
      <c r="B262" t="s">
        <v>336</v>
      </c>
      <c r="C262">
        <v>1</v>
      </c>
      <c r="D262" t="s">
        <v>55</v>
      </c>
      <c r="E262" t="s">
        <v>1267</v>
      </c>
      <c r="F262" t="s">
        <v>3183</v>
      </c>
      <c r="G262" t="str">
        <f>Indicators[[#This Row],[Source carrier]] &amp; "#" &amp; Indicators[[#This Row],[Type]] &amp; "#" &amp; Indicators[[#This Row],[Production]]</f>
        <v>2121#Autoproducer CHP plants#Gross electricity generation</v>
      </c>
    </row>
    <row r="263" spans="1:7" x14ac:dyDescent="0.25">
      <c r="A263" t="s">
        <v>861</v>
      </c>
      <c r="B263" t="s">
        <v>862</v>
      </c>
      <c r="C263">
        <v>1</v>
      </c>
      <c r="D263" t="s">
        <v>55</v>
      </c>
      <c r="E263" t="s">
        <v>1265</v>
      </c>
      <c r="F263" t="s">
        <v>3184</v>
      </c>
      <c r="G263" t="str">
        <f>Indicators[[#This Row],[Source carrier]] &amp; "#" &amp; Indicators[[#This Row],[Type]] &amp; "#" &amp; Indicators[[#This Row],[Production]]</f>
        <v>2121#Main activity CHP plants#Gross heat production</v>
      </c>
    </row>
    <row r="264" spans="1:7" x14ac:dyDescent="0.25">
      <c r="A264" t="s">
        <v>863</v>
      </c>
      <c r="B264" t="s">
        <v>864</v>
      </c>
      <c r="C264">
        <v>1</v>
      </c>
      <c r="D264" t="s">
        <v>55</v>
      </c>
      <c r="E264" t="s">
        <v>1266</v>
      </c>
      <c r="F264" t="s">
        <v>3184</v>
      </c>
      <c r="G264" t="str">
        <f>Indicators[[#This Row],[Source carrier]] &amp; "#" &amp; Indicators[[#This Row],[Type]] &amp; "#" &amp; Indicators[[#This Row],[Production]]</f>
        <v>2121#Main activity heat only plants#Gross heat production</v>
      </c>
    </row>
    <row r="265" spans="1:7" x14ac:dyDescent="0.25">
      <c r="A265" t="s">
        <v>865</v>
      </c>
      <c r="B265" t="s">
        <v>866</v>
      </c>
      <c r="C265">
        <v>1</v>
      </c>
      <c r="D265" t="s">
        <v>55</v>
      </c>
      <c r="E265" t="s">
        <v>1267</v>
      </c>
      <c r="F265" t="s">
        <v>3184</v>
      </c>
      <c r="G265" t="str">
        <f>Indicators[[#This Row],[Source carrier]] &amp; "#" &amp; Indicators[[#This Row],[Type]] &amp; "#" &amp; Indicators[[#This Row],[Production]]</f>
        <v>2121#Autoproducer CHP plants#Gross heat production</v>
      </c>
    </row>
    <row r="266" spans="1:7" x14ac:dyDescent="0.25">
      <c r="A266" t="s">
        <v>867</v>
      </c>
      <c r="B266" t="s">
        <v>868</v>
      </c>
      <c r="C266">
        <v>1</v>
      </c>
      <c r="D266" t="s">
        <v>55</v>
      </c>
      <c r="E266" t="s">
        <v>1268</v>
      </c>
      <c r="F266" t="s">
        <v>3184</v>
      </c>
      <c r="G266" t="str">
        <f>Indicators[[#This Row],[Source carrier]] &amp; "#" &amp; Indicators[[#This Row],[Type]] &amp; "#" &amp; Indicators[[#This Row],[Production]]</f>
        <v>2121#Autoproducer heat only plants#Gross heat production</v>
      </c>
    </row>
    <row r="267" spans="1:7" x14ac:dyDescent="0.25">
      <c r="A267" t="s">
        <v>337</v>
      </c>
      <c r="B267" t="s">
        <v>338</v>
      </c>
      <c r="C267">
        <v>1</v>
      </c>
      <c r="D267" t="s">
        <v>57</v>
      </c>
      <c r="E267" t="s">
        <v>1263</v>
      </c>
      <c r="F267" t="s">
        <v>3183</v>
      </c>
      <c r="G267" t="str">
        <f>Indicators[[#This Row],[Source carrier]] &amp; "#" &amp; Indicators[[#This Row],[Type]] &amp; "#" &amp; Indicators[[#This Row],[Production]]</f>
        <v>2122#Main activity electricity only#Gross electricity generation</v>
      </c>
    </row>
    <row r="268" spans="1:7" x14ac:dyDescent="0.25">
      <c r="A268" t="s">
        <v>339</v>
      </c>
      <c r="B268" t="s">
        <v>340</v>
      </c>
      <c r="C268">
        <v>1</v>
      </c>
      <c r="D268" t="s">
        <v>57</v>
      </c>
      <c r="E268" t="s">
        <v>1265</v>
      </c>
      <c r="F268" t="s">
        <v>3183</v>
      </c>
      <c r="G268" t="str">
        <f>Indicators[[#This Row],[Source carrier]] &amp; "#" &amp; Indicators[[#This Row],[Type]] &amp; "#" &amp; Indicators[[#This Row],[Production]]</f>
        <v>2122#Main activity CHP plants#Gross electricity generation</v>
      </c>
    </row>
    <row r="269" spans="1:7" x14ac:dyDescent="0.25">
      <c r="A269" t="s">
        <v>341</v>
      </c>
      <c r="B269" t="s">
        <v>342</v>
      </c>
      <c r="C269">
        <v>1</v>
      </c>
      <c r="D269" t="s">
        <v>57</v>
      </c>
      <c r="E269" t="s">
        <v>1264</v>
      </c>
      <c r="F269" t="s">
        <v>3183</v>
      </c>
      <c r="G269" t="str">
        <f>Indicators[[#This Row],[Source carrier]] &amp; "#" &amp; Indicators[[#This Row],[Type]] &amp; "#" &amp; Indicators[[#This Row],[Production]]</f>
        <v>2122#Autoproducer electricity only#Gross electricity generation</v>
      </c>
    </row>
    <row r="270" spans="1:7" x14ac:dyDescent="0.25">
      <c r="A270" t="s">
        <v>343</v>
      </c>
      <c r="B270" t="s">
        <v>344</v>
      </c>
      <c r="C270">
        <v>1</v>
      </c>
      <c r="D270" t="s">
        <v>57</v>
      </c>
      <c r="E270" t="s">
        <v>1267</v>
      </c>
      <c r="F270" t="s">
        <v>3183</v>
      </c>
      <c r="G270" t="str">
        <f>Indicators[[#This Row],[Source carrier]] &amp; "#" &amp; Indicators[[#This Row],[Type]] &amp; "#" &amp; Indicators[[#This Row],[Production]]</f>
        <v>2122#Autoproducer CHP plants#Gross electricity generation</v>
      </c>
    </row>
    <row r="271" spans="1:7" x14ac:dyDescent="0.25">
      <c r="A271" t="s">
        <v>869</v>
      </c>
      <c r="B271" t="s">
        <v>870</v>
      </c>
      <c r="C271">
        <v>1</v>
      </c>
      <c r="D271" t="s">
        <v>57</v>
      </c>
      <c r="E271" t="s">
        <v>1265</v>
      </c>
      <c r="F271" t="s">
        <v>3184</v>
      </c>
      <c r="G271" t="str">
        <f>Indicators[[#This Row],[Source carrier]] &amp; "#" &amp; Indicators[[#This Row],[Type]] &amp; "#" &amp; Indicators[[#This Row],[Production]]</f>
        <v>2122#Main activity CHP plants#Gross heat production</v>
      </c>
    </row>
    <row r="272" spans="1:7" x14ac:dyDescent="0.25">
      <c r="A272" t="s">
        <v>871</v>
      </c>
      <c r="B272" t="s">
        <v>872</v>
      </c>
      <c r="C272">
        <v>1</v>
      </c>
      <c r="D272" t="s">
        <v>57</v>
      </c>
      <c r="E272" t="s">
        <v>1266</v>
      </c>
      <c r="F272" t="s">
        <v>3184</v>
      </c>
      <c r="G272" t="str">
        <f>Indicators[[#This Row],[Source carrier]] &amp; "#" &amp; Indicators[[#This Row],[Type]] &amp; "#" &amp; Indicators[[#This Row],[Production]]</f>
        <v>2122#Main activity heat only plants#Gross heat production</v>
      </c>
    </row>
    <row r="273" spans="1:7" x14ac:dyDescent="0.25">
      <c r="A273" t="s">
        <v>873</v>
      </c>
      <c r="B273" t="s">
        <v>874</v>
      </c>
      <c r="C273">
        <v>1</v>
      </c>
      <c r="D273" t="s">
        <v>57</v>
      </c>
      <c r="E273" t="s">
        <v>1267</v>
      </c>
      <c r="F273" t="s">
        <v>3184</v>
      </c>
      <c r="G273" t="str">
        <f>Indicators[[#This Row],[Source carrier]] &amp; "#" &amp; Indicators[[#This Row],[Type]] &amp; "#" &amp; Indicators[[#This Row],[Production]]</f>
        <v>2122#Autoproducer CHP plants#Gross heat production</v>
      </c>
    </row>
    <row r="274" spans="1:7" x14ac:dyDescent="0.25">
      <c r="A274" t="s">
        <v>875</v>
      </c>
      <c r="B274" t="s">
        <v>876</v>
      </c>
      <c r="C274">
        <v>1</v>
      </c>
      <c r="D274" t="s">
        <v>57</v>
      </c>
      <c r="E274" t="s">
        <v>1268</v>
      </c>
      <c r="F274" t="s">
        <v>3184</v>
      </c>
      <c r="G274" t="str">
        <f>Indicators[[#This Row],[Source carrier]] &amp; "#" &amp; Indicators[[#This Row],[Type]] &amp; "#" &amp; Indicators[[#This Row],[Production]]</f>
        <v>2122#Autoproducer heat only plants#Gross heat production</v>
      </c>
    </row>
    <row r="275" spans="1:7" x14ac:dyDescent="0.25">
      <c r="A275" t="s">
        <v>345</v>
      </c>
      <c r="B275" t="s">
        <v>346</v>
      </c>
      <c r="C275">
        <v>1</v>
      </c>
      <c r="D275" t="s">
        <v>59</v>
      </c>
      <c r="E275" t="s">
        <v>1263</v>
      </c>
      <c r="F275" t="s">
        <v>3183</v>
      </c>
      <c r="G275" t="str">
        <f>Indicators[[#This Row],[Source carrier]] &amp; "#" &amp; Indicators[[#This Row],[Type]] &amp; "#" &amp; Indicators[[#This Row],[Production]]</f>
        <v>2130#Main activity electricity only#Gross electricity generation</v>
      </c>
    </row>
    <row r="276" spans="1:7" x14ac:dyDescent="0.25">
      <c r="A276" t="s">
        <v>347</v>
      </c>
      <c r="B276" t="s">
        <v>348</v>
      </c>
      <c r="C276">
        <v>1</v>
      </c>
      <c r="D276" t="s">
        <v>59</v>
      </c>
      <c r="E276" t="s">
        <v>1265</v>
      </c>
      <c r="F276" t="s">
        <v>3183</v>
      </c>
      <c r="G276" t="str">
        <f>Indicators[[#This Row],[Source carrier]] &amp; "#" &amp; Indicators[[#This Row],[Type]] &amp; "#" &amp; Indicators[[#This Row],[Production]]</f>
        <v>2130#Main activity CHP plants#Gross electricity generation</v>
      </c>
    </row>
    <row r="277" spans="1:7" x14ac:dyDescent="0.25">
      <c r="A277" t="s">
        <v>349</v>
      </c>
      <c r="B277" t="s">
        <v>350</v>
      </c>
      <c r="C277">
        <v>1</v>
      </c>
      <c r="D277" t="s">
        <v>59</v>
      </c>
      <c r="E277" t="s">
        <v>1264</v>
      </c>
      <c r="F277" t="s">
        <v>3183</v>
      </c>
      <c r="G277" t="str">
        <f>Indicators[[#This Row],[Source carrier]] &amp; "#" &amp; Indicators[[#This Row],[Type]] &amp; "#" &amp; Indicators[[#This Row],[Production]]</f>
        <v>2130#Autoproducer electricity only#Gross electricity generation</v>
      </c>
    </row>
    <row r="278" spans="1:7" x14ac:dyDescent="0.25">
      <c r="A278" t="s">
        <v>351</v>
      </c>
      <c r="B278" t="s">
        <v>352</v>
      </c>
      <c r="C278">
        <v>1</v>
      </c>
      <c r="D278" t="s">
        <v>59</v>
      </c>
      <c r="E278" t="s">
        <v>1267</v>
      </c>
      <c r="F278" t="s">
        <v>3183</v>
      </c>
      <c r="G278" t="str">
        <f>Indicators[[#This Row],[Source carrier]] &amp; "#" &amp; Indicators[[#This Row],[Type]] &amp; "#" &amp; Indicators[[#This Row],[Production]]</f>
        <v>2130#Autoproducer CHP plants#Gross electricity generation</v>
      </c>
    </row>
    <row r="279" spans="1:7" x14ac:dyDescent="0.25">
      <c r="A279" t="s">
        <v>877</v>
      </c>
      <c r="B279" t="s">
        <v>878</v>
      </c>
      <c r="C279">
        <v>1</v>
      </c>
      <c r="D279" t="s">
        <v>59</v>
      </c>
      <c r="E279" t="s">
        <v>1265</v>
      </c>
      <c r="F279" t="s">
        <v>3184</v>
      </c>
      <c r="G279" t="str">
        <f>Indicators[[#This Row],[Source carrier]] &amp; "#" &amp; Indicators[[#This Row],[Type]] &amp; "#" &amp; Indicators[[#This Row],[Production]]</f>
        <v>2130#Main activity CHP plants#Gross heat production</v>
      </c>
    </row>
    <row r="280" spans="1:7" x14ac:dyDescent="0.25">
      <c r="A280" t="s">
        <v>879</v>
      </c>
      <c r="B280" t="s">
        <v>880</v>
      </c>
      <c r="C280">
        <v>1</v>
      </c>
      <c r="D280" t="s">
        <v>59</v>
      </c>
      <c r="E280" t="s">
        <v>1266</v>
      </c>
      <c r="F280" t="s">
        <v>3184</v>
      </c>
      <c r="G280" t="str">
        <f>Indicators[[#This Row],[Source carrier]] &amp; "#" &amp; Indicators[[#This Row],[Type]] &amp; "#" &amp; Indicators[[#This Row],[Production]]</f>
        <v>2130#Main activity heat only plants#Gross heat production</v>
      </c>
    </row>
    <row r="281" spans="1:7" x14ac:dyDescent="0.25">
      <c r="A281" t="s">
        <v>881</v>
      </c>
      <c r="B281" t="s">
        <v>882</v>
      </c>
      <c r="C281">
        <v>1</v>
      </c>
      <c r="D281" t="s">
        <v>59</v>
      </c>
      <c r="E281" t="s">
        <v>1267</v>
      </c>
      <c r="F281" t="s">
        <v>3184</v>
      </c>
      <c r="G281" t="str">
        <f>Indicators[[#This Row],[Source carrier]] &amp; "#" &amp; Indicators[[#This Row],[Type]] &amp; "#" &amp; Indicators[[#This Row],[Production]]</f>
        <v>2130#Autoproducer CHP plants#Gross heat production</v>
      </c>
    </row>
    <row r="282" spans="1:7" x14ac:dyDescent="0.25">
      <c r="A282" t="s">
        <v>883</v>
      </c>
      <c r="B282" t="s">
        <v>884</v>
      </c>
      <c r="C282">
        <v>1</v>
      </c>
      <c r="D282" t="s">
        <v>59</v>
      </c>
      <c r="E282" t="s">
        <v>1268</v>
      </c>
      <c r="F282" t="s">
        <v>3184</v>
      </c>
      <c r="G282" t="str">
        <f>Indicators[[#This Row],[Source carrier]] &amp; "#" &amp; Indicators[[#This Row],[Type]] &amp; "#" &amp; Indicators[[#This Row],[Production]]</f>
        <v>2130#Autoproducer heat only plants#Gross heat production</v>
      </c>
    </row>
    <row r="283" spans="1:7" x14ac:dyDescent="0.25">
      <c r="A283" t="s">
        <v>353</v>
      </c>
      <c r="B283" t="s">
        <v>354</v>
      </c>
      <c r="C283">
        <v>1</v>
      </c>
      <c r="D283" t="s">
        <v>65</v>
      </c>
      <c r="E283" t="s">
        <v>1263</v>
      </c>
      <c r="F283" t="s">
        <v>3183</v>
      </c>
      <c r="G283" t="str">
        <f>Indicators[[#This Row],[Source carrier]] &amp; "#" &amp; Indicators[[#This Row],[Type]] &amp; "#" &amp; Indicators[[#This Row],[Production]]</f>
        <v>2230#Main activity electricity only#Gross electricity generation</v>
      </c>
    </row>
    <row r="284" spans="1:7" x14ac:dyDescent="0.25">
      <c r="A284" t="s">
        <v>355</v>
      </c>
      <c r="B284" t="s">
        <v>356</v>
      </c>
      <c r="C284">
        <v>1</v>
      </c>
      <c r="D284" t="s">
        <v>65</v>
      </c>
      <c r="E284" t="s">
        <v>1265</v>
      </c>
      <c r="F284" t="s">
        <v>3183</v>
      </c>
      <c r="G284" t="str">
        <f>Indicators[[#This Row],[Source carrier]] &amp; "#" &amp; Indicators[[#This Row],[Type]] &amp; "#" &amp; Indicators[[#This Row],[Production]]</f>
        <v>2230#Main activity CHP plants#Gross electricity generation</v>
      </c>
    </row>
    <row r="285" spans="1:7" x14ac:dyDescent="0.25">
      <c r="A285" t="s">
        <v>357</v>
      </c>
      <c r="B285" t="s">
        <v>358</v>
      </c>
      <c r="C285">
        <v>1</v>
      </c>
      <c r="D285" t="s">
        <v>65</v>
      </c>
      <c r="E285" t="s">
        <v>1264</v>
      </c>
      <c r="F285" t="s">
        <v>3183</v>
      </c>
      <c r="G285" t="str">
        <f>Indicators[[#This Row],[Source carrier]] &amp; "#" &amp; Indicators[[#This Row],[Type]] &amp; "#" &amp; Indicators[[#This Row],[Production]]</f>
        <v>2230#Autoproducer electricity only#Gross electricity generation</v>
      </c>
    </row>
    <row r="286" spans="1:7" x14ac:dyDescent="0.25">
      <c r="A286" t="s">
        <v>359</v>
      </c>
      <c r="B286" t="s">
        <v>360</v>
      </c>
      <c r="C286">
        <v>1</v>
      </c>
      <c r="D286" t="s">
        <v>65</v>
      </c>
      <c r="E286" t="s">
        <v>1267</v>
      </c>
      <c r="F286" t="s">
        <v>3183</v>
      </c>
      <c r="G286" t="str">
        <f>Indicators[[#This Row],[Source carrier]] &amp; "#" &amp; Indicators[[#This Row],[Type]] &amp; "#" &amp; Indicators[[#This Row],[Production]]</f>
        <v>2230#Autoproducer CHP plants#Gross electricity generation</v>
      </c>
    </row>
    <row r="287" spans="1:7" x14ac:dyDescent="0.25">
      <c r="A287" t="s">
        <v>885</v>
      </c>
      <c r="B287" t="s">
        <v>886</v>
      </c>
      <c r="C287">
        <v>1</v>
      </c>
      <c r="D287" t="s">
        <v>65</v>
      </c>
      <c r="E287" t="s">
        <v>1265</v>
      </c>
      <c r="F287" t="s">
        <v>3184</v>
      </c>
      <c r="G287" t="str">
        <f>Indicators[[#This Row],[Source carrier]] &amp; "#" &amp; Indicators[[#This Row],[Type]] &amp; "#" &amp; Indicators[[#This Row],[Production]]</f>
        <v>2230#Main activity CHP plants#Gross heat production</v>
      </c>
    </row>
    <row r="288" spans="1:7" x14ac:dyDescent="0.25">
      <c r="A288" t="s">
        <v>887</v>
      </c>
      <c r="B288" t="s">
        <v>888</v>
      </c>
      <c r="C288">
        <v>1</v>
      </c>
      <c r="D288" t="s">
        <v>65</v>
      </c>
      <c r="E288" t="s">
        <v>1266</v>
      </c>
      <c r="F288" t="s">
        <v>3184</v>
      </c>
      <c r="G288" t="str">
        <f>Indicators[[#This Row],[Source carrier]] &amp; "#" &amp; Indicators[[#This Row],[Type]] &amp; "#" &amp; Indicators[[#This Row],[Production]]</f>
        <v>2230#Main activity heat only plants#Gross heat production</v>
      </c>
    </row>
    <row r="289" spans="1:7" x14ac:dyDescent="0.25">
      <c r="A289" t="s">
        <v>889</v>
      </c>
      <c r="B289" t="s">
        <v>890</v>
      </c>
      <c r="C289">
        <v>1</v>
      </c>
      <c r="D289" t="s">
        <v>65</v>
      </c>
      <c r="E289" t="s">
        <v>1267</v>
      </c>
      <c r="F289" t="s">
        <v>3184</v>
      </c>
      <c r="G289" t="str">
        <f>Indicators[[#This Row],[Source carrier]] &amp; "#" &amp; Indicators[[#This Row],[Type]] &amp; "#" &amp; Indicators[[#This Row],[Production]]</f>
        <v>2230#Autoproducer CHP plants#Gross heat production</v>
      </c>
    </row>
    <row r="290" spans="1:7" x14ac:dyDescent="0.25">
      <c r="A290" t="s">
        <v>891</v>
      </c>
      <c r="B290" t="s">
        <v>892</v>
      </c>
      <c r="C290">
        <v>1</v>
      </c>
      <c r="D290" t="s">
        <v>65</v>
      </c>
      <c r="E290" t="s">
        <v>1268</v>
      </c>
      <c r="F290" t="s">
        <v>3184</v>
      </c>
      <c r="G290" t="str">
        <f>Indicators[[#This Row],[Source carrier]] &amp; "#" &amp; Indicators[[#This Row],[Type]] &amp; "#" &amp; Indicators[[#This Row],[Production]]</f>
        <v>2230#Autoproducer heat only plants#Gross heat production</v>
      </c>
    </row>
    <row r="291" spans="1:7" x14ac:dyDescent="0.25">
      <c r="A291" t="s">
        <v>361</v>
      </c>
      <c r="B291" t="s">
        <v>362</v>
      </c>
      <c r="C291">
        <v>1</v>
      </c>
      <c r="D291" t="s">
        <v>93</v>
      </c>
      <c r="E291" t="s">
        <v>1263</v>
      </c>
      <c r="F291" t="s">
        <v>3183</v>
      </c>
      <c r="G291" t="str">
        <f>Indicators[[#This Row],[Source carrier]] &amp; "#" &amp; Indicators[[#This Row],[Type]] &amp; "#" &amp; Indicators[[#This Row],[Production]]</f>
        <v>4230#Main activity electricity only#Gross electricity generation</v>
      </c>
    </row>
    <row r="292" spans="1:7" x14ac:dyDescent="0.25">
      <c r="A292" t="s">
        <v>363</v>
      </c>
      <c r="B292" t="s">
        <v>364</v>
      </c>
      <c r="C292">
        <v>1</v>
      </c>
      <c r="D292" t="s">
        <v>93</v>
      </c>
      <c r="E292" t="s">
        <v>1265</v>
      </c>
      <c r="F292" t="s">
        <v>3183</v>
      </c>
      <c r="G292" t="str">
        <f>Indicators[[#This Row],[Source carrier]] &amp; "#" &amp; Indicators[[#This Row],[Type]] &amp; "#" &amp; Indicators[[#This Row],[Production]]</f>
        <v>4230#Main activity CHP plants#Gross electricity generation</v>
      </c>
    </row>
    <row r="293" spans="1:7" x14ac:dyDescent="0.25">
      <c r="A293" t="s">
        <v>365</v>
      </c>
      <c r="B293" t="s">
        <v>366</v>
      </c>
      <c r="C293">
        <v>1</v>
      </c>
      <c r="D293" t="s">
        <v>93</v>
      </c>
      <c r="E293" t="s">
        <v>1264</v>
      </c>
      <c r="F293" t="s">
        <v>3183</v>
      </c>
      <c r="G293" t="str">
        <f>Indicators[[#This Row],[Source carrier]] &amp; "#" &amp; Indicators[[#This Row],[Type]] &amp; "#" &amp; Indicators[[#This Row],[Production]]</f>
        <v>4230#Autoproducer electricity only#Gross electricity generation</v>
      </c>
    </row>
    <row r="294" spans="1:7" x14ac:dyDescent="0.25">
      <c r="A294" t="s">
        <v>367</v>
      </c>
      <c r="B294" t="s">
        <v>368</v>
      </c>
      <c r="C294">
        <v>1</v>
      </c>
      <c r="D294" t="s">
        <v>93</v>
      </c>
      <c r="E294" t="s">
        <v>1267</v>
      </c>
      <c r="F294" t="s">
        <v>3183</v>
      </c>
      <c r="G294" t="str">
        <f>Indicators[[#This Row],[Source carrier]] &amp; "#" &amp; Indicators[[#This Row],[Type]] &amp; "#" &amp; Indicators[[#This Row],[Production]]</f>
        <v>4230#Autoproducer CHP plants#Gross electricity generation</v>
      </c>
    </row>
    <row r="295" spans="1:7" x14ac:dyDescent="0.25">
      <c r="A295" t="s">
        <v>893</v>
      </c>
      <c r="B295" t="s">
        <v>894</v>
      </c>
      <c r="C295">
        <v>1</v>
      </c>
      <c r="D295" t="s">
        <v>93</v>
      </c>
      <c r="E295" t="s">
        <v>1265</v>
      </c>
      <c r="F295" t="s">
        <v>3184</v>
      </c>
      <c r="G295" t="str">
        <f>Indicators[[#This Row],[Source carrier]] &amp; "#" &amp; Indicators[[#This Row],[Type]] &amp; "#" &amp; Indicators[[#This Row],[Production]]</f>
        <v>4230#Main activity CHP plants#Gross heat production</v>
      </c>
    </row>
    <row r="296" spans="1:7" x14ac:dyDescent="0.25">
      <c r="A296" t="s">
        <v>895</v>
      </c>
      <c r="B296" t="s">
        <v>896</v>
      </c>
      <c r="C296">
        <v>1</v>
      </c>
      <c r="D296" t="s">
        <v>93</v>
      </c>
      <c r="E296" t="s">
        <v>1266</v>
      </c>
      <c r="F296" t="s">
        <v>3184</v>
      </c>
      <c r="G296" t="str">
        <f>Indicators[[#This Row],[Source carrier]] &amp; "#" &amp; Indicators[[#This Row],[Type]] &amp; "#" &amp; Indicators[[#This Row],[Production]]</f>
        <v>4230#Main activity heat only plants#Gross heat production</v>
      </c>
    </row>
    <row r="297" spans="1:7" x14ac:dyDescent="0.25">
      <c r="A297" t="s">
        <v>897</v>
      </c>
      <c r="B297" t="s">
        <v>898</v>
      </c>
      <c r="C297">
        <v>1</v>
      </c>
      <c r="D297" t="s">
        <v>93</v>
      </c>
      <c r="E297" t="s">
        <v>1267</v>
      </c>
      <c r="F297" t="s">
        <v>3184</v>
      </c>
      <c r="G297" t="str">
        <f>Indicators[[#This Row],[Source carrier]] &amp; "#" &amp; Indicators[[#This Row],[Type]] &amp; "#" &amp; Indicators[[#This Row],[Production]]</f>
        <v>4230#Autoproducer CHP plants#Gross heat production</v>
      </c>
    </row>
    <row r="298" spans="1:7" x14ac:dyDescent="0.25">
      <c r="A298" t="s">
        <v>899</v>
      </c>
      <c r="B298" t="s">
        <v>900</v>
      </c>
      <c r="C298">
        <v>1</v>
      </c>
      <c r="D298" t="s">
        <v>93</v>
      </c>
      <c r="E298" t="s">
        <v>1268</v>
      </c>
      <c r="F298" t="s">
        <v>3184</v>
      </c>
      <c r="G298" t="str">
        <f>Indicators[[#This Row],[Source carrier]] &amp; "#" &amp; Indicators[[#This Row],[Type]] &amp; "#" &amp; Indicators[[#This Row],[Production]]</f>
        <v>4230#Autoproducer heat only plants#Gross heat production</v>
      </c>
    </row>
    <row r="299" spans="1:7" x14ac:dyDescent="0.25">
      <c r="A299" t="s">
        <v>369</v>
      </c>
      <c r="B299" t="s">
        <v>370</v>
      </c>
      <c r="C299">
        <v>1</v>
      </c>
      <c r="D299" t="s">
        <v>89</v>
      </c>
      <c r="E299" t="s">
        <v>1263</v>
      </c>
      <c r="F299" t="s">
        <v>3183</v>
      </c>
      <c r="G299" t="str">
        <f>Indicators[[#This Row],[Source carrier]] &amp; "#" &amp; Indicators[[#This Row],[Type]] &amp; "#" &amp; Indicators[[#This Row],[Production]]</f>
        <v>4210#Main activity electricity only#Gross electricity generation</v>
      </c>
    </row>
    <row r="300" spans="1:7" x14ac:dyDescent="0.25">
      <c r="A300" t="s">
        <v>371</v>
      </c>
      <c r="B300" t="s">
        <v>372</v>
      </c>
      <c r="C300">
        <v>1</v>
      </c>
      <c r="D300" t="s">
        <v>89</v>
      </c>
      <c r="E300" t="s">
        <v>1265</v>
      </c>
      <c r="F300" t="s">
        <v>3183</v>
      </c>
      <c r="G300" t="str">
        <f>Indicators[[#This Row],[Source carrier]] &amp; "#" &amp; Indicators[[#This Row],[Type]] &amp; "#" &amp; Indicators[[#This Row],[Production]]</f>
        <v>4210#Main activity CHP plants#Gross electricity generation</v>
      </c>
    </row>
    <row r="301" spans="1:7" x14ac:dyDescent="0.25">
      <c r="A301" t="s">
        <v>373</v>
      </c>
      <c r="B301" t="s">
        <v>374</v>
      </c>
      <c r="C301">
        <v>1</v>
      </c>
      <c r="D301" t="s">
        <v>89</v>
      </c>
      <c r="E301" t="s">
        <v>1264</v>
      </c>
      <c r="F301" t="s">
        <v>3183</v>
      </c>
      <c r="G301" t="str">
        <f>Indicators[[#This Row],[Source carrier]] &amp; "#" &amp; Indicators[[#This Row],[Type]] &amp; "#" &amp; Indicators[[#This Row],[Production]]</f>
        <v>4210#Autoproducer electricity only#Gross electricity generation</v>
      </c>
    </row>
    <row r="302" spans="1:7" x14ac:dyDescent="0.25">
      <c r="A302" t="s">
        <v>375</v>
      </c>
      <c r="B302" t="s">
        <v>376</v>
      </c>
      <c r="C302">
        <v>1</v>
      </c>
      <c r="D302" t="s">
        <v>89</v>
      </c>
      <c r="E302" t="s">
        <v>1267</v>
      </c>
      <c r="F302" t="s">
        <v>3183</v>
      </c>
      <c r="G302" t="str">
        <f>Indicators[[#This Row],[Source carrier]] &amp; "#" &amp; Indicators[[#This Row],[Type]] &amp; "#" &amp; Indicators[[#This Row],[Production]]</f>
        <v>4210#Autoproducer CHP plants#Gross electricity generation</v>
      </c>
    </row>
    <row r="303" spans="1:7" x14ac:dyDescent="0.25">
      <c r="A303" t="s">
        <v>901</v>
      </c>
      <c r="B303" t="s">
        <v>902</v>
      </c>
      <c r="C303">
        <v>1</v>
      </c>
      <c r="D303" t="s">
        <v>89</v>
      </c>
      <c r="E303" t="s">
        <v>1265</v>
      </c>
      <c r="F303" t="s">
        <v>3184</v>
      </c>
      <c r="G303" t="str">
        <f>Indicators[[#This Row],[Source carrier]] &amp; "#" &amp; Indicators[[#This Row],[Type]] &amp; "#" &amp; Indicators[[#This Row],[Production]]</f>
        <v>4210#Main activity CHP plants#Gross heat production</v>
      </c>
    </row>
    <row r="304" spans="1:7" x14ac:dyDescent="0.25">
      <c r="A304" t="s">
        <v>903</v>
      </c>
      <c r="B304" t="s">
        <v>904</v>
      </c>
      <c r="C304">
        <v>1</v>
      </c>
      <c r="D304" t="s">
        <v>89</v>
      </c>
      <c r="E304" t="s">
        <v>1266</v>
      </c>
      <c r="F304" t="s">
        <v>3184</v>
      </c>
      <c r="G304" t="str">
        <f>Indicators[[#This Row],[Source carrier]] &amp; "#" &amp; Indicators[[#This Row],[Type]] &amp; "#" &amp; Indicators[[#This Row],[Production]]</f>
        <v>4210#Main activity heat only plants#Gross heat production</v>
      </c>
    </row>
    <row r="305" spans="1:7" x14ac:dyDescent="0.25">
      <c r="A305" t="s">
        <v>905</v>
      </c>
      <c r="B305" t="s">
        <v>906</v>
      </c>
      <c r="C305">
        <v>1</v>
      </c>
      <c r="D305" t="s">
        <v>89</v>
      </c>
      <c r="E305" t="s">
        <v>1267</v>
      </c>
      <c r="F305" t="s">
        <v>3184</v>
      </c>
      <c r="G305" t="str">
        <f>Indicators[[#This Row],[Source carrier]] &amp; "#" &amp; Indicators[[#This Row],[Type]] &amp; "#" &amp; Indicators[[#This Row],[Production]]</f>
        <v>4210#Autoproducer CHP plants#Gross heat production</v>
      </c>
    </row>
    <row r="306" spans="1:7" x14ac:dyDescent="0.25">
      <c r="A306" t="s">
        <v>907</v>
      </c>
      <c r="B306" t="s">
        <v>908</v>
      </c>
      <c r="C306">
        <v>1</v>
      </c>
      <c r="D306" t="s">
        <v>89</v>
      </c>
      <c r="E306" t="s">
        <v>1268</v>
      </c>
      <c r="F306" t="s">
        <v>3184</v>
      </c>
      <c r="G306" t="str">
        <f>Indicators[[#This Row],[Source carrier]] &amp; "#" &amp; Indicators[[#This Row],[Type]] &amp; "#" &amp; Indicators[[#This Row],[Production]]</f>
        <v>4210#Autoproducer heat only plants#Gross heat production</v>
      </c>
    </row>
    <row r="307" spans="1:7" x14ac:dyDescent="0.25">
      <c r="A307" t="s">
        <v>377</v>
      </c>
      <c r="B307" t="s">
        <v>378</v>
      </c>
      <c r="C307">
        <v>1</v>
      </c>
      <c r="D307" t="s">
        <v>91</v>
      </c>
      <c r="E307" t="s">
        <v>1263</v>
      </c>
      <c r="F307" t="s">
        <v>3183</v>
      </c>
      <c r="G307" t="str">
        <f>Indicators[[#This Row],[Source carrier]] &amp; "#" &amp; Indicators[[#This Row],[Type]] &amp; "#" &amp; Indicators[[#This Row],[Production]]</f>
        <v>4220#Main activity electricity only#Gross electricity generation</v>
      </c>
    </row>
    <row r="308" spans="1:7" x14ac:dyDescent="0.25">
      <c r="A308" t="s">
        <v>379</v>
      </c>
      <c r="B308" t="s">
        <v>380</v>
      </c>
      <c r="C308">
        <v>1</v>
      </c>
      <c r="D308" t="s">
        <v>91</v>
      </c>
      <c r="E308" t="s">
        <v>1265</v>
      </c>
      <c r="F308" t="s">
        <v>3183</v>
      </c>
      <c r="G308" t="str">
        <f>Indicators[[#This Row],[Source carrier]] &amp; "#" &amp; Indicators[[#This Row],[Type]] &amp; "#" &amp; Indicators[[#This Row],[Production]]</f>
        <v>4220#Main activity CHP plants#Gross electricity generation</v>
      </c>
    </row>
    <row r="309" spans="1:7" x14ac:dyDescent="0.25">
      <c r="A309" t="s">
        <v>381</v>
      </c>
      <c r="B309" t="s">
        <v>382</v>
      </c>
      <c r="C309">
        <v>1</v>
      </c>
      <c r="D309" t="s">
        <v>91</v>
      </c>
      <c r="E309" t="s">
        <v>1264</v>
      </c>
      <c r="F309" t="s">
        <v>3183</v>
      </c>
      <c r="G309" t="str">
        <f>Indicators[[#This Row],[Source carrier]] &amp; "#" &amp; Indicators[[#This Row],[Type]] &amp; "#" &amp; Indicators[[#This Row],[Production]]</f>
        <v>4220#Autoproducer electricity only#Gross electricity generation</v>
      </c>
    </row>
    <row r="310" spans="1:7" x14ac:dyDescent="0.25">
      <c r="A310" t="s">
        <v>383</v>
      </c>
      <c r="B310" t="s">
        <v>384</v>
      </c>
      <c r="C310">
        <v>1</v>
      </c>
      <c r="D310" t="s">
        <v>91</v>
      </c>
      <c r="E310" t="s">
        <v>1267</v>
      </c>
      <c r="F310" t="s">
        <v>3183</v>
      </c>
      <c r="G310" t="str">
        <f>Indicators[[#This Row],[Source carrier]] &amp; "#" &amp; Indicators[[#This Row],[Type]] &amp; "#" &amp; Indicators[[#This Row],[Production]]</f>
        <v>4220#Autoproducer CHP plants#Gross electricity generation</v>
      </c>
    </row>
    <row r="311" spans="1:7" x14ac:dyDescent="0.25">
      <c r="A311" t="s">
        <v>909</v>
      </c>
      <c r="B311" t="s">
        <v>910</v>
      </c>
      <c r="C311">
        <v>1</v>
      </c>
      <c r="D311" t="s">
        <v>91</v>
      </c>
      <c r="E311" t="s">
        <v>1265</v>
      </c>
      <c r="F311" t="s">
        <v>3184</v>
      </c>
      <c r="G311" t="str">
        <f>Indicators[[#This Row],[Source carrier]] &amp; "#" &amp; Indicators[[#This Row],[Type]] &amp; "#" &amp; Indicators[[#This Row],[Production]]</f>
        <v>4220#Main activity CHP plants#Gross heat production</v>
      </c>
    </row>
    <row r="312" spans="1:7" x14ac:dyDescent="0.25">
      <c r="A312" t="s">
        <v>911</v>
      </c>
      <c r="B312" t="s">
        <v>912</v>
      </c>
      <c r="C312">
        <v>1</v>
      </c>
      <c r="D312" t="s">
        <v>91</v>
      </c>
      <c r="E312" t="s">
        <v>1266</v>
      </c>
      <c r="F312" t="s">
        <v>3184</v>
      </c>
      <c r="G312" t="str">
        <f>Indicators[[#This Row],[Source carrier]] &amp; "#" &amp; Indicators[[#This Row],[Type]] &amp; "#" &amp; Indicators[[#This Row],[Production]]</f>
        <v>4220#Main activity heat only plants#Gross heat production</v>
      </c>
    </row>
    <row r="313" spans="1:7" x14ac:dyDescent="0.25">
      <c r="A313" t="s">
        <v>913</v>
      </c>
      <c r="B313" t="s">
        <v>914</v>
      </c>
      <c r="C313">
        <v>1</v>
      </c>
      <c r="D313" t="s">
        <v>91</v>
      </c>
      <c r="E313" t="s">
        <v>1267</v>
      </c>
      <c r="F313" t="s">
        <v>3184</v>
      </c>
      <c r="G313" t="str">
        <f>Indicators[[#This Row],[Source carrier]] &amp; "#" &amp; Indicators[[#This Row],[Type]] &amp; "#" &amp; Indicators[[#This Row],[Production]]</f>
        <v>4220#Autoproducer CHP plants#Gross heat production</v>
      </c>
    </row>
    <row r="314" spans="1:7" x14ac:dyDescent="0.25">
      <c r="A314" t="s">
        <v>915</v>
      </c>
      <c r="B314" t="s">
        <v>916</v>
      </c>
      <c r="C314">
        <v>1</v>
      </c>
      <c r="D314" t="s">
        <v>91</v>
      </c>
      <c r="E314" t="s">
        <v>1268</v>
      </c>
      <c r="F314" t="s">
        <v>3184</v>
      </c>
      <c r="G314" t="str">
        <f>Indicators[[#This Row],[Source carrier]] &amp; "#" &amp; Indicators[[#This Row],[Type]] &amp; "#" &amp; Indicators[[#This Row],[Production]]</f>
        <v>4220#Autoproducer heat only plants#Gross heat production</v>
      </c>
    </row>
    <row r="315" spans="1:7" x14ac:dyDescent="0.25">
      <c r="A315" t="s">
        <v>385</v>
      </c>
      <c r="B315" t="s">
        <v>386</v>
      </c>
      <c r="C315">
        <v>1</v>
      </c>
      <c r="D315" t="s">
        <v>95</v>
      </c>
      <c r="E315" t="s">
        <v>1263</v>
      </c>
      <c r="F315" t="s">
        <v>3183</v>
      </c>
      <c r="G315" t="str">
        <f>Indicators[[#This Row],[Source carrier]] &amp; "#" &amp; Indicators[[#This Row],[Type]] &amp; "#" &amp; Indicators[[#This Row],[Production]]</f>
        <v>4240#Main activity electricity only#Gross electricity generation</v>
      </c>
    </row>
    <row r="316" spans="1:7" x14ac:dyDescent="0.25">
      <c r="A316" t="s">
        <v>387</v>
      </c>
      <c r="B316" t="s">
        <v>388</v>
      </c>
      <c r="C316">
        <v>1</v>
      </c>
      <c r="D316" t="s">
        <v>95</v>
      </c>
      <c r="E316" t="s">
        <v>1265</v>
      </c>
      <c r="F316" t="s">
        <v>3183</v>
      </c>
      <c r="G316" t="str">
        <f>Indicators[[#This Row],[Source carrier]] &amp; "#" &amp; Indicators[[#This Row],[Type]] &amp; "#" &amp; Indicators[[#This Row],[Production]]</f>
        <v>4240#Main activity CHP plants#Gross electricity generation</v>
      </c>
    </row>
    <row r="317" spans="1:7" x14ac:dyDescent="0.25">
      <c r="A317" t="s">
        <v>389</v>
      </c>
      <c r="B317" t="s">
        <v>390</v>
      </c>
      <c r="C317">
        <v>1</v>
      </c>
      <c r="D317" t="s">
        <v>95</v>
      </c>
      <c r="E317" t="s">
        <v>1264</v>
      </c>
      <c r="F317" t="s">
        <v>3183</v>
      </c>
      <c r="G317" t="str">
        <f>Indicators[[#This Row],[Source carrier]] &amp; "#" &amp; Indicators[[#This Row],[Type]] &amp; "#" &amp; Indicators[[#This Row],[Production]]</f>
        <v>4240#Autoproducer electricity only#Gross electricity generation</v>
      </c>
    </row>
    <row r="318" spans="1:7" x14ac:dyDescent="0.25">
      <c r="A318" t="s">
        <v>391</v>
      </c>
      <c r="B318" t="s">
        <v>392</v>
      </c>
      <c r="C318">
        <v>1</v>
      </c>
      <c r="D318" t="s">
        <v>95</v>
      </c>
      <c r="E318" t="s">
        <v>1267</v>
      </c>
      <c r="F318" t="s">
        <v>3183</v>
      </c>
      <c r="G318" t="str">
        <f>Indicators[[#This Row],[Source carrier]] &amp; "#" &amp; Indicators[[#This Row],[Type]] &amp; "#" &amp; Indicators[[#This Row],[Production]]</f>
        <v>4240#Autoproducer CHP plants#Gross electricity generation</v>
      </c>
    </row>
    <row r="319" spans="1:7" x14ac:dyDescent="0.25">
      <c r="A319" t="s">
        <v>917</v>
      </c>
      <c r="B319" t="s">
        <v>918</v>
      </c>
      <c r="C319">
        <v>1</v>
      </c>
      <c r="D319" t="s">
        <v>95</v>
      </c>
      <c r="E319" t="s">
        <v>1265</v>
      </c>
      <c r="F319" t="s">
        <v>3184</v>
      </c>
      <c r="G319" t="str">
        <f>Indicators[[#This Row],[Source carrier]] &amp; "#" &amp; Indicators[[#This Row],[Type]] &amp; "#" &amp; Indicators[[#This Row],[Production]]</f>
        <v>4240#Main activity CHP plants#Gross heat production</v>
      </c>
    </row>
    <row r="320" spans="1:7" x14ac:dyDescent="0.25">
      <c r="A320" t="s">
        <v>919</v>
      </c>
      <c r="B320" t="s">
        <v>920</v>
      </c>
      <c r="C320">
        <v>1</v>
      </c>
      <c r="D320" t="s">
        <v>95</v>
      </c>
      <c r="E320" t="s">
        <v>1266</v>
      </c>
      <c r="F320" t="s">
        <v>3184</v>
      </c>
      <c r="G320" t="str">
        <f>Indicators[[#This Row],[Source carrier]] &amp; "#" &amp; Indicators[[#This Row],[Type]] &amp; "#" &amp; Indicators[[#This Row],[Production]]</f>
        <v>4240#Main activity heat only plants#Gross heat production</v>
      </c>
    </row>
    <row r="321" spans="1:7" x14ac:dyDescent="0.25">
      <c r="A321" t="s">
        <v>921</v>
      </c>
      <c r="B321" t="s">
        <v>922</v>
      </c>
      <c r="C321">
        <v>1</v>
      </c>
      <c r="D321" t="s">
        <v>95</v>
      </c>
      <c r="E321" t="s">
        <v>1267</v>
      </c>
      <c r="F321" t="s">
        <v>3184</v>
      </c>
      <c r="G321" t="str">
        <f>Indicators[[#This Row],[Source carrier]] &amp; "#" &amp; Indicators[[#This Row],[Type]] &amp; "#" &amp; Indicators[[#This Row],[Production]]</f>
        <v>4240#Autoproducer CHP plants#Gross heat production</v>
      </c>
    </row>
    <row r="322" spans="1:7" x14ac:dyDescent="0.25">
      <c r="A322" t="s">
        <v>923</v>
      </c>
      <c r="B322" t="s">
        <v>924</v>
      </c>
      <c r="C322">
        <v>1</v>
      </c>
      <c r="D322" t="s">
        <v>95</v>
      </c>
      <c r="E322" t="s">
        <v>1268</v>
      </c>
      <c r="F322" t="s">
        <v>3184</v>
      </c>
      <c r="G322" t="str">
        <f>Indicators[[#This Row],[Source carrier]] &amp; "#" &amp; Indicators[[#This Row],[Type]] &amp; "#" &amp; Indicators[[#This Row],[Production]]</f>
        <v>4240#Autoproducer heat only plants#Gross heat production</v>
      </c>
    </row>
    <row r="323" spans="1:7" x14ac:dyDescent="0.25">
      <c r="A323" t="s">
        <v>393</v>
      </c>
      <c r="B323" t="s">
        <v>394</v>
      </c>
      <c r="C323">
        <v>1</v>
      </c>
      <c r="D323" t="s">
        <v>71</v>
      </c>
      <c r="E323" t="s">
        <v>1263</v>
      </c>
      <c r="F323" t="s">
        <v>3183</v>
      </c>
      <c r="G323" t="str">
        <f>Indicators[[#This Row],[Source carrier]] &amp; "#" &amp; Indicators[[#This Row],[Type]] &amp; "#" &amp; Indicators[[#This Row],[Production]]</f>
        <v>2410#Main activity electricity only#Gross electricity generation</v>
      </c>
    </row>
    <row r="324" spans="1:7" x14ac:dyDescent="0.25">
      <c r="A324" t="s">
        <v>395</v>
      </c>
      <c r="B324" t="s">
        <v>396</v>
      </c>
      <c r="C324">
        <v>1</v>
      </c>
      <c r="D324" t="s">
        <v>71</v>
      </c>
      <c r="E324" t="s">
        <v>1265</v>
      </c>
      <c r="F324" t="s">
        <v>3183</v>
      </c>
      <c r="G324" t="str">
        <f>Indicators[[#This Row],[Source carrier]] &amp; "#" &amp; Indicators[[#This Row],[Type]] &amp; "#" &amp; Indicators[[#This Row],[Production]]</f>
        <v>2410#Main activity CHP plants#Gross electricity generation</v>
      </c>
    </row>
    <row r="325" spans="1:7" x14ac:dyDescent="0.25">
      <c r="A325" t="s">
        <v>397</v>
      </c>
      <c r="B325" t="s">
        <v>398</v>
      </c>
      <c r="C325">
        <v>1</v>
      </c>
      <c r="D325" t="s">
        <v>71</v>
      </c>
      <c r="E325" t="s">
        <v>1264</v>
      </c>
      <c r="F325" t="s">
        <v>3183</v>
      </c>
      <c r="G325" t="str">
        <f>Indicators[[#This Row],[Source carrier]] &amp; "#" &amp; Indicators[[#This Row],[Type]] &amp; "#" &amp; Indicators[[#This Row],[Production]]</f>
        <v>2410#Autoproducer electricity only#Gross electricity generation</v>
      </c>
    </row>
    <row r="326" spans="1:7" x14ac:dyDescent="0.25">
      <c r="A326" t="s">
        <v>399</v>
      </c>
      <c r="B326" t="s">
        <v>400</v>
      </c>
      <c r="C326">
        <v>1</v>
      </c>
      <c r="D326" t="s">
        <v>71</v>
      </c>
      <c r="E326" t="s">
        <v>1267</v>
      </c>
      <c r="F326" t="s">
        <v>3183</v>
      </c>
      <c r="G326" t="str">
        <f>Indicators[[#This Row],[Source carrier]] &amp; "#" &amp; Indicators[[#This Row],[Type]] &amp; "#" &amp; Indicators[[#This Row],[Production]]</f>
        <v>2410#Autoproducer CHP plants#Gross electricity generation</v>
      </c>
    </row>
    <row r="327" spans="1:7" x14ac:dyDescent="0.25">
      <c r="A327" t="s">
        <v>925</v>
      </c>
      <c r="B327" t="s">
        <v>926</v>
      </c>
      <c r="C327">
        <v>1</v>
      </c>
      <c r="D327" t="s">
        <v>71</v>
      </c>
      <c r="E327" t="s">
        <v>1265</v>
      </c>
      <c r="F327" t="s">
        <v>3184</v>
      </c>
      <c r="G327" t="str">
        <f>Indicators[[#This Row],[Source carrier]] &amp; "#" &amp; Indicators[[#This Row],[Type]] &amp; "#" &amp; Indicators[[#This Row],[Production]]</f>
        <v>2410#Main activity CHP plants#Gross heat production</v>
      </c>
    </row>
    <row r="328" spans="1:7" x14ac:dyDescent="0.25">
      <c r="A328" t="s">
        <v>927</v>
      </c>
      <c r="B328" t="s">
        <v>928</v>
      </c>
      <c r="C328">
        <v>1</v>
      </c>
      <c r="D328" t="s">
        <v>71</v>
      </c>
      <c r="E328" t="s">
        <v>1266</v>
      </c>
      <c r="F328" t="s">
        <v>3184</v>
      </c>
      <c r="G328" t="str">
        <f>Indicators[[#This Row],[Source carrier]] &amp; "#" &amp; Indicators[[#This Row],[Type]] &amp; "#" &amp; Indicators[[#This Row],[Production]]</f>
        <v>2410#Main activity heat only plants#Gross heat production</v>
      </c>
    </row>
    <row r="329" spans="1:7" x14ac:dyDescent="0.25">
      <c r="A329" t="s">
        <v>929</v>
      </c>
      <c r="B329" t="s">
        <v>930</v>
      </c>
      <c r="C329">
        <v>1</v>
      </c>
      <c r="D329" t="s">
        <v>71</v>
      </c>
      <c r="E329" t="s">
        <v>1267</v>
      </c>
      <c r="F329" t="s">
        <v>3184</v>
      </c>
      <c r="G329" t="str">
        <f>Indicators[[#This Row],[Source carrier]] &amp; "#" &amp; Indicators[[#This Row],[Type]] &amp; "#" &amp; Indicators[[#This Row],[Production]]</f>
        <v>2410#Autoproducer CHP plants#Gross heat production</v>
      </c>
    </row>
    <row r="330" spans="1:7" x14ac:dyDescent="0.25">
      <c r="A330" t="s">
        <v>931</v>
      </c>
      <c r="B330" t="s">
        <v>932</v>
      </c>
      <c r="C330">
        <v>1</v>
      </c>
      <c r="D330" t="s">
        <v>71</v>
      </c>
      <c r="E330" t="s">
        <v>1268</v>
      </c>
      <c r="F330" t="s">
        <v>3184</v>
      </c>
      <c r="G330" t="str">
        <f>Indicators[[#This Row],[Source carrier]] &amp; "#" &amp; Indicators[[#This Row],[Type]] &amp; "#" &amp; Indicators[[#This Row],[Production]]</f>
        <v>2410#Autoproducer heat only plants#Gross heat production</v>
      </c>
    </row>
    <row r="331" spans="1:7" x14ac:dyDescent="0.25">
      <c r="A331" t="s">
        <v>401</v>
      </c>
      <c r="B331" t="s">
        <v>402</v>
      </c>
      <c r="C331">
        <v>1</v>
      </c>
      <c r="D331" t="s">
        <v>69</v>
      </c>
      <c r="E331" t="s">
        <v>1263</v>
      </c>
      <c r="F331" t="s">
        <v>3183</v>
      </c>
      <c r="G331" t="str">
        <f>Indicators[[#This Row],[Source carrier]] &amp; "#" &amp; Indicators[[#This Row],[Type]] &amp; "#" &amp; Indicators[[#This Row],[Production]]</f>
        <v>2330#Main activity electricity only#Gross electricity generation</v>
      </c>
    </row>
    <row r="332" spans="1:7" x14ac:dyDescent="0.25">
      <c r="A332" t="s">
        <v>403</v>
      </c>
      <c r="B332" t="s">
        <v>404</v>
      </c>
      <c r="C332">
        <v>1</v>
      </c>
      <c r="D332" t="s">
        <v>69</v>
      </c>
      <c r="E332" t="s">
        <v>1265</v>
      </c>
      <c r="F332" t="s">
        <v>3183</v>
      </c>
      <c r="G332" t="str">
        <f>Indicators[[#This Row],[Source carrier]] &amp; "#" &amp; Indicators[[#This Row],[Type]] &amp; "#" &amp; Indicators[[#This Row],[Production]]</f>
        <v>2330#Main activity CHP plants#Gross electricity generation</v>
      </c>
    </row>
    <row r="333" spans="1:7" x14ac:dyDescent="0.25">
      <c r="A333" t="s">
        <v>405</v>
      </c>
      <c r="B333" t="s">
        <v>406</v>
      </c>
      <c r="C333">
        <v>1</v>
      </c>
      <c r="D333" t="s">
        <v>69</v>
      </c>
      <c r="E333" t="s">
        <v>1264</v>
      </c>
      <c r="F333" t="s">
        <v>3183</v>
      </c>
      <c r="G333" t="str">
        <f>Indicators[[#This Row],[Source carrier]] &amp; "#" &amp; Indicators[[#This Row],[Type]] &amp; "#" &amp; Indicators[[#This Row],[Production]]</f>
        <v>2330#Autoproducer electricity only#Gross electricity generation</v>
      </c>
    </row>
    <row r="334" spans="1:7" x14ac:dyDescent="0.25">
      <c r="A334" t="s">
        <v>407</v>
      </c>
      <c r="B334" t="s">
        <v>408</v>
      </c>
      <c r="C334">
        <v>1</v>
      </c>
      <c r="D334" t="s">
        <v>69</v>
      </c>
      <c r="E334" t="s">
        <v>1267</v>
      </c>
      <c r="F334" t="s">
        <v>3183</v>
      </c>
      <c r="G334" t="str">
        <f>Indicators[[#This Row],[Source carrier]] &amp; "#" &amp; Indicators[[#This Row],[Type]] &amp; "#" &amp; Indicators[[#This Row],[Production]]</f>
        <v>2330#Autoproducer CHP plants#Gross electricity generation</v>
      </c>
    </row>
    <row r="335" spans="1:7" x14ac:dyDescent="0.25">
      <c r="A335" t="s">
        <v>933</v>
      </c>
      <c r="B335" t="s">
        <v>934</v>
      </c>
      <c r="C335">
        <v>1</v>
      </c>
      <c r="D335" t="s">
        <v>69</v>
      </c>
      <c r="E335" t="s">
        <v>1265</v>
      </c>
      <c r="F335" t="s">
        <v>3184</v>
      </c>
      <c r="G335" t="str">
        <f>Indicators[[#This Row],[Source carrier]] &amp; "#" &amp; Indicators[[#This Row],[Type]] &amp; "#" &amp; Indicators[[#This Row],[Production]]</f>
        <v>2330#Main activity CHP plants#Gross heat production</v>
      </c>
    </row>
    <row r="336" spans="1:7" x14ac:dyDescent="0.25">
      <c r="A336" t="s">
        <v>935</v>
      </c>
      <c r="B336" t="s">
        <v>936</v>
      </c>
      <c r="C336">
        <v>1</v>
      </c>
      <c r="D336" t="s">
        <v>69</v>
      </c>
      <c r="E336" t="s">
        <v>1266</v>
      </c>
      <c r="F336" t="s">
        <v>3184</v>
      </c>
      <c r="G336" t="str">
        <f>Indicators[[#This Row],[Source carrier]] &amp; "#" &amp; Indicators[[#This Row],[Type]] &amp; "#" &amp; Indicators[[#This Row],[Production]]</f>
        <v>2330#Main activity heat only plants#Gross heat production</v>
      </c>
    </row>
    <row r="337" spans="1:7" x14ac:dyDescent="0.25">
      <c r="A337" t="s">
        <v>937</v>
      </c>
      <c r="B337" t="s">
        <v>938</v>
      </c>
      <c r="C337">
        <v>1</v>
      </c>
      <c r="D337" t="s">
        <v>69</v>
      </c>
      <c r="E337" t="s">
        <v>1267</v>
      </c>
      <c r="F337" t="s">
        <v>3184</v>
      </c>
      <c r="G337" t="str">
        <f>Indicators[[#This Row],[Source carrier]] &amp; "#" &amp; Indicators[[#This Row],[Type]] &amp; "#" &amp; Indicators[[#This Row],[Production]]</f>
        <v>2330#Autoproducer CHP plants#Gross heat production</v>
      </c>
    </row>
    <row r="338" spans="1:7" x14ac:dyDescent="0.25">
      <c r="A338" t="s">
        <v>939</v>
      </c>
      <c r="B338" t="s">
        <v>940</v>
      </c>
      <c r="C338">
        <v>1</v>
      </c>
      <c r="D338" t="s">
        <v>69</v>
      </c>
      <c r="E338" t="s">
        <v>1268</v>
      </c>
      <c r="F338" t="s">
        <v>3184</v>
      </c>
      <c r="G338" t="str">
        <f>Indicators[[#This Row],[Source carrier]] &amp; "#" &amp; Indicators[[#This Row],[Type]] &amp; "#" &amp; Indicators[[#This Row],[Production]]</f>
        <v>2330#Autoproducer heat only plants#Gross heat production</v>
      </c>
    </row>
    <row r="339" spans="1:7" x14ac:dyDescent="0.25">
      <c r="A339" t="s">
        <v>409</v>
      </c>
      <c r="B339" t="s">
        <v>410</v>
      </c>
      <c r="C339">
        <v>1</v>
      </c>
      <c r="D339" t="s">
        <v>1105</v>
      </c>
      <c r="E339" t="s">
        <v>1263</v>
      </c>
      <c r="F339" t="s">
        <v>3183</v>
      </c>
      <c r="G339" t="str">
        <f>Indicators[[#This Row],[Source carrier]] &amp; "#" &amp; Indicators[[#This Row],[Type]] &amp; "#" &amp; Indicators[[#This Row],[Production]]</f>
        <v>3105#Main activity electricity only#Gross electricity generation</v>
      </c>
    </row>
    <row r="340" spans="1:7" x14ac:dyDescent="0.25">
      <c r="A340" t="s">
        <v>411</v>
      </c>
      <c r="B340" t="s">
        <v>412</v>
      </c>
      <c r="C340">
        <v>1</v>
      </c>
      <c r="D340" t="s">
        <v>1105</v>
      </c>
      <c r="E340" t="s">
        <v>1265</v>
      </c>
      <c r="F340" t="s">
        <v>3183</v>
      </c>
      <c r="G340" t="str">
        <f>Indicators[[#This Row],[Source carrier]] &amp; "#" &amp; Indicators[[#This Row],[Type]] &amp; "#" &amp; Indicators[[#This Row],[Production]]</f>
        <v>3105#Main activity CHP plants#Gross electricity generation</v>
      </c>
    </row>
    <row r="341" spans="1:7" x14ac:dyDescent="0.25">
      <c r="A341" t="s">
        <v>413</v>
      </c>
      <c r="B341" t="s">
        <v>414</v>
      </c>
      <c r="C341">
        <v>1</v>
      </c>
      <c r="D341" t="s">
        <v>1105</v>
      </c>
      <c r="E341" t="s">
        <v>1264</v>
      </c>
      <c r="F341" t="s">
        <v>3183</v>
      </c>
      <c r="G341" t="str">
        <f>Indicators[[#This Row],[Source carrier]] &amp; "#" &amp; Indicators[[#This Row],[Type]] &amp; "#" &amp; Indicators[[#This Row],[Production]]</f>
        <v>3105#Autoproducer electricity only#Gross electricity generation</v>
      </c>
    </row>
    <row r="342" spans="1:7" x14ac:dyDescent="0.25">
      <c r="A342" t="s">
        <v>415</v>
      </c>
      <c r="B342" t="s">
        <v>416</v>
      </c>
      <c r="C342">
        <v>1</v>
      </c>
      <c r="D342" t="s">
        <v>1105</v>
      </c>
      <c r="E342" t="s">
        <v>1267</v>
      </c>
      <c r="F342" t="s">
        <v>3183</v>
      </c>
      <c r="G342" t="str">
        <f>Indicators[[#This Row],[Source carrier]] &amp; "#" &amp; Indicators[[#This Row],[Type]] &amp; "#" &amp; Indicators[[#This Row],[Production]]</f>
        <v>3105#Autoproducer CHP plants#Gross electricity generation</v>
      </c>
    </row>
    <row r="343" spans="1:7" x14ac:dyDescent="0.25">
      <c r="A343" t="s">
        <v>941</v>
      </c>
      <c r="B343" t="s">
        <v>942</v>
      </c>
      <c r="C343">
        <v>1</v>
      </c>
      <c r="D343" t="s">
        <v>1105</v>
      </c>
      <c r="E343" t="s">
        <v>1265</v>
      </c>
      <c r="F343" t="s">
        <v>3184</v>
      </c>
      <c r="G343" t="str">
        <f>Indicators[[#This Row],[Source carrier]] &amp; "#" &amp; Indicators[[#This Row],[Type]] &amp; "#" &amp; Indicators[[#This Row],[Production]]</f>
        <v>3105#Main activity CHP plants#Gross heat production</v>
      </c>
    </row>
    <row r="344" spans="1:7" x14ac:dyDescent="0.25">
      <c r="A344" t="s">
        <v>943</v>
      </c>
      <c r="B344" t="s">
        <v>944</v>
      </c>
      <c r="C344">
        <v>1</v>
      </c>
      <c r="D344" t="s">
        <v>1105</v>
      </c>
      <c r="E344" t="s">
        <v>1266</v>
      </c>
      <c r="F344" t="s">
        <v>3184</v>
      </c>
      <c r="G344" t="str">
        <f>Indicators[[#This Row],[Source carrier]] &amp; "#" &amp; Indicators[[#This Row],[Type]] &amp; "#" &amp; Indicators[[#This Row],[Production]]</f>
        <v>3105#Main activity heat only plants#Gross heat production</v>
      </c>
    </row>
    <row r="345" spans="1:7" x14ac:dyDescent="0.25">
      <c r="A345" t="s">
        <v>945</v>
      </c>
      <c r="B345" t="s">
        <v>946</v>
      </c>
      <c r="C345">
        <v>1</v>
      </c>
      <c r="D345" t="s">
        <v>1105</v>
      </c>
      <c r="E345" t="s">
        <v>1267</v>
      </c>
      <c r="F345" t="s">
        <v>3184</v>
      </c>
      <c r="G345" t="str">
        <f>Indicators[[#This Row],[Source carrier]] &amp; "#" &amp; Indicators[[#This Row],[Type]] &amp; "#" &amp; Indicators[[#This Row],[Production]]</f>
        <v>3105#Autoproducer CHP plants#Gross heat production</v>
      </c>
    </row>
    <row r="346" spans="1:7" x14ac:dyDescent="0.25">
      <c r="A346" t="s">
        <v>947</v>
      </c>
      <c r="B346" t="s">
        <v>948</v>
      </c>
      <c r="C346">
        <v>1</v>
      </c>
      <c r="D346" t="s">
        <v>1105</v>
      </c>
      <c r="E346" t="s">
        <v>1268</v>
      </c>
      <c r="F346" t="s">
        <v>3184</v>
      </c>
      <c r="G346" t="str">
        <f>Indicators[[#This Row],[Source carrier]] &amp; "#" &amp; Indicators[[#This Row],[Type]] &amp; "#" &amp; Indicators[[#This Row],[Production]]</f>
        <v>3105#Autoproducer heat only plants#Gross heat production</v>
      </c>
    </row>
    <row r="347" spans="1:7" x14ac:dyDescent="0.25">
      <c r="A347" t="s">
        <v>417</v>
      </c>
      <c r="B347" t="s">
        <v>418</v>
      </c>
      <c r="C347">
        <v>1</v>
      </c>
      <c r="D347" t="s">
        <v>1131</v>
      </c>
      <c r="E347" t="s">
        <v>1263</v>
      </c>
      <c r="F347" t="s">
        <v>3183</v>
      </c>
      <c r="G347" t="str">
        <f>Indicators[[#This Row],[Source carrier]] &amp; "#" &amp; Indicators[[#This Row],[Type]] &amp; "#" &amp; Indicators[[#This Row],[Production]]</f>
        <v>3106#Main activity electricity only#Gross electricity generation</v>
      </c>
    </row>
    <row r="348" spans="1:7" x14ac:dyDescent="0.25">
      <c r="A348" t="s">
        <v>419</v>
      </c>
      <c r="B348" t="s">
        <v>420</v>
      </c>
      <c r="C348">
        <v>1</v>
      </c>
      <c r="D348" t="s">
        <v>1131</v>
      </c>
      <c r="E348" t="s">
        <v>1265</v>
      </c>
      <c r="F348" t="s">
        <v>3183</v>
      </c>
      <c r="G348" t="str">
        <f>Indicators[[#This Row],[Source carrier]] &amp; "#" &amp; Indicators[[#This Row],[Type]] &amp; "#" &amp; Indicators[[#This Row],[Production]]</f>
        <v>3106#Main activity CHP plants#Gross electricity generation</v>
      </c>
    </row>
    <row r="349" spans="1:7" x14ac:dyDescent="0.25">
      <c r="A349" t="s">
        <v>421</v>
      </c>
      <c r="B349" t="s">
        <v>422</v>
      </c>
      <c r="C349">
        <v>1</v>
      </c>
      <c r="D349" t="s">
        <v>1131</v>
      </c>
      <c r="E349" t="s">
        <v>1264</v>
      </c>
      <c r="F349" t="s">
        <v>3183</v>
      </c>
      <c r="G349" t="str">
        <f>Indicators[[#This Row],[Source carrier]] &amp; "#" &amp; Indicators[[#This Row],[Type]] &amp; "#" &amp; Indicators[[#This Row],[Production]]</f>
        <v>3106#Autoproducer electricity only#Gross electricity generation</v>
      </c>
    </row>
    <row r="350" spans="1:7" x14ac:dyDescent="0.25">
      <c r="A350" t="s">
        <v>423</v>
      </c>
      <c r="B350" t="s">
        <v>424</v>
      </c>
      <c r="C350">
        <v>1</v>
      </c>
      <c r="D350" t="s">
        <v>1131</v>
      </c>
      <c r="E350" t="s">
        <v>1267</v>
      </c>
      <c r="F350" t="s">
        <v>3183</v>
      </c>
      <c r="G350" t="str">
        <f>Indicators[[#This Row],[Source carrier]] &amp; "#" &amp; Indicators[[#This Row],[Type]] &amp; "#" &amp; Indicators[[#This Row],[Production]]</f>
        <v>3106#Autoproducer CHP plants#Gross electricity generation</v>
      </c>
    </row>
    <row r="351" spans="1:7" x14ac:dyDescent="0.25">
      <c r="A351" t="s">
        <v>949</v>
      </c>
      <c r="B351" t="s">
        <v>950</v>
      </c>
      <c r="C351">
        <v>1</v>
      </c>
      <c r="D351" t="s">
        <v>1131</v>
      </c>
      <c r="E351" t="s">
        <v>1265</v>
      </c>
      <c r="F351" t="s">
        <v>3184</v>
      </c>
      <c r="G351" t="str">
        <f>Indicators[[#This Row],[Source carrier]] &amp; "#" &amp; Indicators[[#This Row],[Type]] &amp; "#" &amp; Indicators[[#This Row],[Production]]</f>
        <v>3106#Main activity CHP plants#Gross heat production</v>
      </c>
    </row>
    <row r="352" spans="1:7" x14ac:dyDescent="0.25">
      <c r="A352" t="s">
        <v>951</v>
      </c>
      <c r="B352" t="s">
        <v>952</v>
      </c>
      <c r="C352">
        <v>1</v>
      </c>
      <c r="D352" t="s">
        <v>1131</v>
      </c>
      <c r="E352" t="s">
        <v>1266</v>
      </c>
      <c r="F352" t="s">
        <v>3184</v>
      </c>
      <c r="G352" t="str">
        <f>Indicators[[#This Row],[Source carrier]] &amp; "#" &amp; Indicators[[#This Row],[Type]] &amp; "#" &amp; Indicators[[#This Row],[Production]]</f>
        <v>3106#Main activity heat only plants#Gross heat production</v>
      </c>
    </row>
    <row r="353" spans="1:7" x14ac:dyDescent="0.25">
      <c r="A353" t="s">
        <v>953</v>
      </c>
      <c r="B353" t="s">
        <v>954</v>
      </c>
      <c r="C353">
        <v>1</v>
      </c>
      <c r="D353" t="s">
        <v>1131</v>
      </c>
      <c r="E353" t="s">
        <v>1267</v>
      </c>
      <c r="F353" t="s">
        <v>3184</v>
      </c>
      <c r="G353" t="str">
        <f>Indicators[[#This Row],[Source carrier]] &amp; "#" &amp; Indicators[[#This Row],[Type]] &amp; "#" &amp; Indicators[[#This Row],[Production]]</f>
        <v>3106#Autoproducer CHP plants#Gross heat production</v>
      </c>
    </row>
    <row r="354" spans="1:7" x14ac:dyDescent="0.25">
      <c r="A354" t="s">
        <v>955</v>
      </c>
      <c r="B354" t="s">
        <v>956</v>
      </c>
      <c r="C354">
        <v>1</v>
      </c>
      <c r="D354" t="s">
        <v>1131</v>
      </c>
      <c r="E354" t="s">
        <v>1268</v>
      </c>
      <c r="F354" t="s">
        <v>3184</v>
      </c>
      <c r="G354" t="str">
        <f>Indicators[[#This Row],[Source carrier]] &amp; "#" &amp; Indicators[[#This Row],[Type]] &amp; "#" &amp; Indicators[[#This Row],[Production]]</f>
        <v>3106#Autoproducer heat only plants#Gross heat production</v>
      </c>
    </row>
    <row r="355" spans="1:7" x14ac:dyDescent="0.25">
      <c r="A355" t="s">
        <v>425</v>
      </c>
      <c r="B355" t="s">
        <v>426</v>
      </c>
      <c r="C355">
        <v>1</v>
      </c>
      <c r="D355" t="s">
        <v>1161</v>
      </c>
      <c r="E355" t="s">
        <v>1263</v>
      </c>
      <c r="F355" t="s">
        <v>3183</v>
      </c>
      <c r="G355" t="str">
        <f>Indicators[[#This Row],[Source carrier]] &amp; "#" &amp; Indicators[[#This Row],[Type]] &amp; "#" &amp; Indicators[[#This Row],[Production]]</f>
        <v>3214#Main activity electricity only#Gross electricity generation</v>
      </c>
    </row>
    <row r="356" spans="1:7" x14ac:dyDescent="0.25">
      <c r="A356" t="s">
        <v>427</v>
      </c>
      <c r="B356" t="s">
        <v>428</v>
      </c>
      <c r="C356">
        <v>1</v>
      </c>
      <c r="D356" t="s">
        <v>1161</v>
      </c>
      <c r="E356" t="s">
        <v>1265</v>
      </c>
      <c r="F356" t="s">
        <v>3183</v>
      </c>
      <c r="G356" t="str">
        <f>Indicators[[#This Row],[Source carrier]] &amp; "#" &amp; Indicators[[#This Row],[Type]] &amp; "#" &amp; Indicators[[#This Row],[Production]]</f>
        <v>3214#Main activity CHP plants#Gross electricity generation</v>
      </c>
    </row>
    <row r="357" spans="1:7" x14ac:dyDescent="0.25">
      <c r="A357" t="s">
        <v>429</v>
      </c>
      <c r="B357" t="s">
        <v>430</v>
      </c>
      <c r="C357">
        <v>1</v>
      </c>
      <c r="D357" t="s">
        <v>1161</v>
      </c>
      <c r="E357" t="s">
        <v>1264</v>
      </c>
      <c r="F357" t="s">
        <v>3183</v>
      </c>
      <c r="G357" t="str">
        <f>Indicators[[#This Row],[Source carrier]] &amp; "#" &amp; Indicators[[#This Row],[Type]] &amp; "#" &amp; Indicators[[#This Row],[Production]]</f>
        <v>3214#Autoproducer electricity only#Gross electricity generation</v>
      </c>
    </row>
    <row r="358" spans="1:7" x14ac:dyDescent="0.25">
      <c r="A358" t="s">
        <v>431</v>
      </c>
      <c r="B358" t="s">
        <v>432</v>
      </c>
      <c r="C358">
        <v>1</v>
      </c>
      <c r="D358" t="s">
        <v>1161</v>
      </c>
      <c r="E358" t="s">
        <v>1267</v>
      </c>
      <c r="F358" t="s">
        <v>3183</v>
      </c>
      <c r="G358" t="str">
        <f>Indicators[[#This Row],[Source carrier]] &amp; "#" &amp; Indicators[[#This Row],[Type]] &amp; "#" &amp; Indicators[[#This Row],[Production]]</f>
        <v>3214#Autoproducer CHP plants#Gross electricity generation</v>
      </c>
    </row>
    <row r="359" spans="1:7" x14ac:dyDescent="0.25">
      <c r="A359" t="s">
        <v>957</v>
      </c>
      <c r="B359" t="s">
        <v>958</v>
      </c>
      <c r="C359">
        <v>1</v>
      </c>
      <c r="D359" t="s">
        <v>1161</v>
      </c>
      <c r="E359" t="s">
        <v>1265</v>
      </c>
      <c r="F359" t="s">
        <v>3184</v>
      </c>
      <c r="G359" t="str">
        <f>Indicators[[#This Row],[Source carrier]] &amp; "#" &amp; Indicators[[#This Row],[Type]] &amp; "#" &amp; Indicators[[#This Row],[Production]]</f>
        <v>3214#Main activity CHP plants#Gross heat production</v>
      </c>
    </row>
    <row r="360" spans="1:7" x14ac:dyDescent="0.25">
      <c r="A360" t="s">
        <v>959</v>
      </c>
      <c r="B360" t="s">
        <v>960</v>
      </c>
      <c r="C360">
        <v>1</v>
      </c>
      <c r="D360" t="s">
        <v>1161</v>
      </c>
      <c r="E360" t="s">
        <v>1266</v>
      </c>
      <c r="F360" t="s">
        <v>3184</v>
      </c>
      <c r="G360" t="str">
        <f>Indicators[[#This Row],[Source carrier]] &amp; "#" &amp; Indicators[[#This Row],[Type]] &amp; "#" &amp; Indicators[[#This Row],[Production]]</f>
        <v>3214#Main activity heat only plants#Gross heat production</v>
      </c>
    </row>
    <row r="361" spans="1:7" x14ac:dyDescent="0.25">
      <c r="A361" t="s">
        <v>961</v>
      </c>
      <c r="B361" t="s">
        <v>962</v>
      </c>
      <c r="C361">
        <v>1</v>
      </c>
      <c r="D361" t="s">
        <v>1161</v>
      </c>
      <c r="E361" t="s">
        <v>1267</v>
      </c>
      <c r="F361" t="s">
        <v>3184</v>
      </c>
      <c r="G361" t="str">
        <f>Indicators[[#This Row],[Source carrier]] &amp; "#" &amp; Indicators[[#This Row],[Type]] &amp; "#" &amp; Indicators[[#This Row],[Production]]</f>
        <v>3214#Autoproducer CHP plants#Gross heat production</v>
      </c>
    </row>
    <row r="362" spans="1:7" x14ac:dyDescent="0.25">
      <c r="A362" t="s">
        <v>963</v>
      </c>
      <c r="B362" t="s">
        <v>964</v>
      </c>
      <c r="C362">
        <v>1</v>
      </c>
      <c r="D362" t="s">
        <v>1161</v>
      </c>
      <c r="E362" t="s">
        <v>1268</v>
      </c>
      <c r="F362" t="s">
        <v>3184</v>
      </c>
      <c r="G362" t="str">
        <f>Indicators[[#This Row],[Source carrier]] &amp; "#" &amp; Indicators[[#This Row],[Type]] &amp; "#" &amp; Indicators[[#This Row],[Production]]</f>
        <v>3214#Autoproducer heat only plants#Gross heat production</v>
      </c>
    </row>
    <row r="363" spans="1:7" x14ac:dyDescent="0.25">
      <c r="A363" t="s">
        <v>433</v>
      </c>
      <c r="B363" t="s">
        <v>434</v>
      </c>
      <c r="C363">
        <v>1</v>
      </c>
      <c r="D363" t="s">
        <v>77</v>
      </c>
      <c r="E363" t="s">
        <v>1263</v>
      </c>
      <c r="F363" t="s">
        <v>3183</v>
      </c>
      <c r="G363" t="str">
        <f>Indicators[[#This Row],[Source carrier]] &amp; "#" &amp; Indicators[[#This Row],[Type]] &amp; "#" &amp; Indicators[[#This Row],[Production]]</f>
        <v>3220#Main activity electricity only#Gross electricity generation</v>
      </c>
    </row>
    <row r="364" spans="1:7" x14ac:dyDescent="0.25">
      <c r="A364" t="s">
        <v>435</v>
      </c>
      <c r="B364" t="s">
        <v>436</v>
      </c>
      <c r="C364">
        <v>1</v>
      </c>
      <c r="D364" t="s">
        <v>77</v>
      </c>
      <c r="E364" t="s">
        <v>1265</v>
      </c>
      <c r="F364" t="s">
        <v>3183</v>
      </c>
      <c r="G364" t="str">
        <f>Indicators[[#This Row],[Source carrier]] &amp; "#" &amp; Indicators[[#This Row],[Type]] &amp; "#" &amp; Indicators[[#This Row],[Production]]</f>
        <v>3220#Main activity CHP plants#Gross electricity generation</v>
      </c>
    </row>
    <row r="365" spans="1:7" x14ac:dyDescent="0.25">
      <c r="A365" t="s">
        <v>437</v>
      </c>
      <c r="B365" t="s">
        <v>438</v>
      </c>
      <c r="C365">
        <v>1</v>
      </c>
      <c r="D365" t="s">
        <v>77</v>
      </c>
      <c r="E365" t="s">
        <v>1264</v>
      </c>
      <c r="F365" t="s">
        <v>3183</v>
      </c>
      <c r="G365" t="str">
        <f>Indicators[[#This Row],[Source carrier]] &amp; "#" &amp; Indicators[[#This Row],[Type]] &amp; "#" &amp; Indicators[[#This Row],[Production]]</f>
        <v>3220#Autoproducer electricity only#Gross electricity generation</v>
      </c>
    </row>
    <row r="366" spans="1:7" x14ac:dyDescent="0.25">
      <c r="A366" t="s">
        <v>439</v>
      </c>
      <c r="B366" t="s">
        <v>440</v>
      </c>
      <c r="C366">
        <v>1</v>
      </c>
      <c r="D366" t="s">
        <v>77</v>
      </c>
      <c r="E366" t="s">
        <v>1267</v>
      </c>
      <c r="F366" t="s">
        <v>3183</v>
      </c>
      <c r="G366" t="str">
        <f>Indicators[[#This Row],[Source carrier]] &amp; "#" &amp; Indicators[[#This Row],[Type]] &amp; "#" &amp; Indicators[[#This Row],[Production]]</f>
        <v>3220#Autoproducer CHP plants#Gross electricity generation</v>
      </c>
    </row>
    <row r="367" spans="1:7" x14ac:dyDescent="0.25">
      <c r="A367" t="s">
        <v>965</v>
      </c>
      <c r="B367" t="s">
        <v>966</v>
      </c>
      <c r="C367">
        <v>1</v>
      </c>
      <c r="D367" t="s">
        <v>77</v>
      </c>
      <c r="E367" t="s">
        <v>1265</v>
      </c>
      <c r="F367" t="s">
        <v>3184</v>
      </c>
      <c r="G367" t="str">
        <f>Indicators[[#This Row],[Source carrier]] &amp; "#" &amp; Indicators[[#This Row],[Type]] &amp; "#" &amp; Indicators[[#This Row],[Production]]</f>
        <v>3220#Main activity CHP plants#Gross heat production</v>
      </c>
    </row>
    <row r="368" spans="1:7" x14ac:dyDescent="0.25">
      <c r="A368" t="s">
        <v>967</v>
      </c>
      <c r="B368" t="s">
        <v>968</v>
      </c>
      <c r="C368">
        <v>1</v>
      </c>
      <c r="D368" t="s">
        <v>77</v>
      </c>
      <c r="E368" t="s">
        <v>1266</v>
      </c>
      <c r="F368" t="s">
        <v>3184</v>
      </c>
      <c r="G368" t="str">
        <f>Indicators[[#This Row],[Source carrier]] &amp; "#" &amp; Indicators[[#This Row],[Type]] &amp; "#" &amp; Indicators[[#This Row],[Production]]</f>
        <v>3220#Main activity heat only plants#Gross heat production</v>
      </c>
    </row>
    <row r="369" spans="1:7" x14ac:dyDescent="0.25">
      <c r="A369" t="s">
        <v>969</v>
      </c>
      <c r="B369" t="s">
        <v>970</v>
      </c>
      <c r="C369">
        <v>1</v>
      </c>
      <c r="D369" t="s">
        <v>77</v>
      </c>
      <c r="E369" t="s">
        <v>1267</v>
      </c>
      <c r="F369" t="s">
        <v>3184</v>
      </c>
      <c r="G369" t="str">
        <f>Indicators[[#This Row],[Source carrier]] &amp; "#" &amp; Indicators[[#This Row],[Type]] &amp; "#" &amp; Indicators[[#This Row],[Production]]</f>
        <v>3220#Autoproducer CHP plants#Gross heat production</v>
      </c>
    </row>
    <row r="370" spans="1:7" x14ac:dyDescent="0.25">
      <c r="A370" t="s">
        <v>971</v>
      </c>
      <c r="B370" t="s">
        <v>972</v>
      </c>
      <c r="C370">
        <v>1</v>
      </c>
      <c r="D370" t="s">
        <v>77</v>
      </c>
      <c r="E370" t="s">
        <v>1268</v>
      </c>
      <c r="F370" t="s">
        <v>3184</v>
      </c>
      <c r="G370" t="str">
        <f>Indicators[[#This Row],[Source carrier]] &amp; "#" &amp; Indicators[[#This Row],[Type]] &amp; "#" &amp; Indicators[[#This Row],[Production]]</f>
        <v>3220#Autoproducer heat only plants#Gross heat production</v>
      </c>
    </row>
    <row r="371" spans="1:7" x14ac:dyDescent="0.25">
      <c r="A371" t="s">
        <v>441</v>
      </c>
      <c r="B371" t="s">
        <v>442</v>
      </c>
      <c r="C371">
        <v>1</v>
      </c>
      <c r="D371" t="s">
        <v>1143</v>
      </c>
      <c r="E371" t="s">
        <v>1263</v>
      </c>
      <c r="F371" t="s">
        <v>3183</v>
      </c>
      <c r="G371" t="str">
        <f>Indicators[[#This Row],[Source carrier]] &amp; "#" &amp; Indicators[[#This Row],[Type]] &amp; "#" &amp; Indicators[[#This Row],[Production]]</f>
        <v>3250#Main activity electricity only#Gross electricity generation</v>
      </c>
    </row>
    <row r="372" spans="1:7" x14ac:dyDescent="0.25">
      <c r="A372" t="s">
        <v>443</v>
      </c>
      <c r="B372" t="s">
        <v>444</v>
      </c>
      <c r="C372">
        <v>1</v>
      </c>
      <c r="D372" t="s">
        <v>1143</v>
      </c>
      <c r="E372" t="s">
        <v>1265</v>
      </c>
      <c r="F372" t="s">
        <v>3183</v>
      </c>
      <c r="G372" t="str">
        <f>Indicators[[#This Row],[Source carrier]] &amp; "#" &amp; Indicators[[#This Row],[Type]] &amp; "#" &amp; Indicators[[#This Row],[Production]]</f>
        <v>3250#Main activity CHP plants#Gross electricity generation</v>
      </c>
    </row>
    <row r="373" spans="1:7" x14ac:dyDescent="0.25">
      <c r="A373" t="s">
        <v>445</v>
      </c>
      <c r="B373" t="s">
        <v>446</v>
      </c>
      <c r="C373">
        <v>1</v>
      </c>
      <c r="D373" t="s">
        <v>1143</v>
      </c>
      <c r="E373" t="s">
        <v>1264</v>
      </c>
      <c r="F373" t="s">
        <v>3183</v>
      </c>
      <c r="G373" t="str">
        <f>Indicators[[#This Row],[Source carrier]] &amp; "#" &amp; Indicators[[#This Row],[Type]] &amp; "#" &amp; Indicators[[#This Row],[Production]]</f>
        <v>3250#Autoproducer electricity only#Gross electricity generation</v>
      </c>
    </row>
    <row r="374" spans="1:7" x14ac:dyDescent="0.25">
      <c r="A374" t="s">
        <v>447</v>
      </c>
      <c r="B374" t="s">
        <v>448</v>
      </c>
      <c r="C374">
        <v>1</v>
      </c>
      <c r="D374" t="s">
        <v>1143</v>
      </c>
      <c r="E374" t="s">
        <v>1267</v>
      </c>
      <c r="F374" t="s">
        <v>3183</v>
      </c>
      <c r="G374" t="str">
        <f>Indicators[[#This Row],[Source carrier]] &amp; "#" &amp; Indicators[[#This Row],[Type]] &amp; "#" &amp; Indicators[[#This Row],[Production]]</f>
        <v>3250#Autoproducer CHP plants#Gross electricity generation</v>
      </c>
    </row>
    <row r="375" spans="1:7" x14ac:dyDescent="0.25">
      <c r="A375" t="s">
        <v>973</v>
      </c>
      <c r="B375" t="s">
        <v>974</v>
      </c>
      <c r="C375">
        <v>1</v>
      </c>
      <c r="D375" t="s">
        <v>1143</v>
      </c>
      <c r="E375" t="s">
        <v>1265</v>
      </c>
      <c r="F375" t="s">
        <v>3184</v>
      </c>
      <c r="G375" t="str">
        <f>Indicators[[#This Row],[Source carrier]] &amp; "#" &amp; Indicators[[#This Row],[Type]] &amp; "#" &amp; Indicators[[#This Row],[Production]]</f>
        <v>3250#Main activity CHP plants#Gross heat production</v>
      </c>
    </row>
    <row r="376" spans="1:7" x14ac:dyDescent="0.25">
      <c r="A376" t="s">
        <v>975</v>
      </c>
      <c r="B376" t="s">
        <v>976</v>
      </c>
      <c r="C376">
        <v>1</v>
      </c>
      <c r="D376" t="s">
        <v>1143</v>
      </c>
      <c r="E376" t="s">
        <v>1266</v>
      </c>
      <c r="F376" t="s">
        <v>3184</v>
      </c>
      <c r="G376" t="str">
        <f>Indicators[[#This Row],[Source carrier]] &amp; "#" &amp; Indicators[[#This Row],[Type]] &amp; "#" &amp; Indicators[[#This Row],[Production]]</f>
        <v>3250#Main activity heat only plants#Gross heat production</v>
      </c>
    </row>
    <row r="377" spans="1:7" x14ac:dyDescent="0.25">
      <c r="A377" t="s">
        <v>977</v>
      </c>
      <c r="B377" t="s">
        <v>978</v>
      </c>
      <c r="C377">
        <v>1</v>
      </c>
      <c r="D377" t="s">
        <v>1143</v>
      </c>
      <c r="E377" t="s">
        <v>1267</v>
      </c>
      <c r="F377" t="s">
        <v>3184</v>
      </c>
      <c r="G377" t="str">
        <f>Indicators[[#This Row],[Source carrier]] &amp; "#" &amp; Indicators[[#This Row],[Type]] &amp; "#" &amp; Indicators[[#This Row],[Production]]</f>
        <v>3250#Autoproducer CHP plants#Gross heat production</v>
      </c>
    </row>
    <row r="378" spans="1:7" x14ac:dyDescent="0.25">
      <c r="A378" t="s">
        <v>979</v>
      </c>
      <c r="B378" t="s">
        <v>980</v>
      </c>
      <c r="C378">
        <v>1</v>
      </c>
      <c r="D378" t="s">
        <v>1143</v>
      </c>
      <c r="E378" t="s">
        <v>1268</v>
      </c>
      <c r="F378" t="s">
        <v>3184</v>
      </c>
      <c r="G378" t="str">
        <f>Indicators[[#This Row],[Source carrier]] &amp; "#" &amp; Indicators[[#This Row],[Type]] &amp; "#" &amp; Indicators[[#This Row],[Production]]</f>
        <v>3250#Autoproducer heat only plants#Gross heat production</v>
      </c>
    </row>
    <row r="379" spans="1:7" x14ac:dyDescent="0.25">
      <c r="A379" t="s">
        <v>449</v>
      </c>
      <c r="B379" t="s">
        <v>450</v>
      </c>
      <c r="C379">
        <v>1</v>
      </c>
      <c r="D379" t="s">
        <v>1141</v>
      </c>
      <c r="E379" t="s">
        <v>1263</v>
      </c>
      <c r="F379" t="s">
        <v>3183</v>
      </c>
      <c r="G379" t="str">
        <f>Indicators[[#This Row],[Source carrier]] &amp; "#" &amp; Indicators[[#This Row],[Type]] &amp; "#" &amp; Indicators[[#This Row],[Production]]</f>
        <v>3247#Main activity electricity only#Gross electricity generation</v>
      </c>
    </row>
    <row r="380" spans="1:7" x14ac:dyDescent="0.25">
      <c r="A380" t="s">
        <v>451</v>
      </c>
      <c r="B380" t="s">
        <v>452</v>
      </c>
      <c r="C380">
        <v>1</v>
      </c>
      <c r="D380" t="s">
        <v>1141</v>
      </c>
      <c r="E380" t="s">
        <v>1265</v>
      </c>
      <c r="F380" t="s">
        <v>3183</v>
      </c>
      <c r="G380" t="str">
        <f>Indicators[[#This Row],[Source carrier]] &amp; "#" &amp; Indicators[[#This Row],[Type]] &amp; "#" &amp; Indicators[[#This Row],[Production]]</f>
        <v>3247#Main activity CHP plants#Gross electricity generation</v>
      </c>
    </row>
    <row r="381" spans="1:7" x14ac:dyDescent="0.25">
      <c r="A381" t="s">
        <v>453</v>
      </c>
      <c r="B381" t="s">
        <v>454</v>
      </c>
      <c r="C381">
        <v>1</v>
      </c>
      <c r="D381" t="s">
        <v>1141</v>
      </c>
      <c r="E381" t="s">
        <v>1264</v>
      </c>
      <c r="F381" t="s">
        <v>3183</v>
      </c>
      <c r="G381" t="str">
        <f>Indicators[[#This Row],[Source carrier]] &amp; "#" &amp; Indicators[[#This Row],[Type]] &amp; "#" &amp; Indicators[[#This Row],[Production]]</f>
        <v>3247#Autoproducer electricity only#Gross electricity generation</v>
      </c>
    </row>
    <row r="382" spans="1:7" x14ac:dyDescent="0.25">
      <c r="A382" t="s">
        <v>455</v>
      </c>
      <c r="B382" t="s">
        <v>456</v>
      </c>
      <c r="C382">
        <v>1</v>
      </c>
      <c r="D382" t="s">
        <v>1141</v>
      </c>
      <c r="E382" t="s">
        <v>1267</v>
      </c>
      <c r="F382" t="s">
        <v>3183</v>
      </c>
      <c r="G382" t="str">
        <f>Indicators[[#This Row],[Source carrier]] &amp; "#" &amp; Indicators[[#This Row],[Type]] &amp; "#" &amp; Indicators[[#This Row],[Production]]</f>
        <v>3247#Autoproducer CHP plants#Gross electricity generation</v>
      </c>
    </row>
    <row r="383" spans="1:7" x14ac:dyDescent="0.25">
      <c r="A383" t="s">
        <v>981</v>
      </c>
      <c r="B383" t="s">
        <v>982</v>
      </c>
      <c r="C383">
        <v>1</v>
      </c>
      <c r="D383" t="s">
        <v>1141</v>
      </c>
      <c r="E383" t="s">
        <v>1265</v>
      </c>
      <c r="F383" t="s">
        <v>3184</v>
      </c>
      <c r="G383" t="str">
        <f>Indicators[[#This Row],[Source carrier]] &amp; "#" &amp; Indicators[[#This Row],[Type]] &amp; "#" &amp; Indicators[[#This Row],[Production]]</f>
        <v>3247#Main activity CHP plants#Gross heat production</v>
      </c>
    </row>
    <row r="384" spans="1:7" x14ac:dyDescent="0.25">
      <c r="A384" t="s">
        <v>983</v>
      </c>
      <c r="B384" t="s">
        <v>984</v>
      </c>
      <c r="C384">
        <v>1</v>
      </c>
      <c r="D384" t="s">
        <v>1141</v>
      </c>
      <c r="E384" t="s">
        <v>1266</v>
      </c>
      <c r="F384" t="s">
        <v>3184</v>
      </c>
      <c r="G384" t="str">
        <f>Indicators[[#This Row],[Source carrier]] &amp; "#" &amp; Indicators[[#This Row],[Type]] &amp; "#" &amp; Indicators[[#This Row],[Production]]</f>
        <v>3247#Main activity heat only plants#Gross heat production</v>
      </c>
    </row>
    <row r="385" spans="1:7" x14ac:dyDescent="0.25">
      <c r="A385" t="s">
        <v>985</v>
      </c>
      <c r="B385" t="s">
        <v>986</v>
      </c>
      <c r="C385">
        <v>1</v>
      </c>
      <c r="D385" t="s">
        <v>1141</v>
      </c>
      <c r="E385" t="s">
        <v>1267</v>
      </c>
      <c r="F385" t="s">
        <v>3184</v>
      </c>
      <c r="G385" t="str">
        <f>Indicators[[#This Row],[Source carrier]] &amp; "#" &amp; Indicators[[#This Row],[Type]] &amp; "#" &amp; Indicators[[#This Row],[Production]]</f>
        <v>3247#Autoproducer CHP plants#Gross heat production</v>
      </c>
    </row>
    <row r="386" spans="1:7" x14ac:dyDescent="0.25">
      <c r="A386" t="s">
        <v>987</v>
      </c>
      <c r="B386" t="s">
        <v>988</v>
      </c>
      <c r="C386">
        <v>1</v>
      </c>
      <c r="D386" t="s">
        <v>1141</v>
      </c>
      <c r="E386" t="s">
        <v>1268</v>
      </c>
      <c r="F386" t="s">
        <v>3184</v>
      </c>
      <c r="G386" t="str">
        <f>Indicators[[#This Row],[Source carrier]] &amp; "#" &amp; Indicators[[#This Row],[Type]] &amp; "#" &amp; Indicators[[#This Row],[Production]]</f>
        <v>3247#Autoproducer heat only plants#Gross heat production</v>
      </c>
    </row>
    <row r="387" spans="1:7" x14ac:dyDescent="0.25">
      <c r="A387" t="s">
        <v>457</v>
      </c>
      <c r="B387" t="s">
        <v>458</v>
      </c>
      <c r="C387">
        <v>1</v>
      </c>
      <c r="D387" t="s">
        <v>1139</v>
      </c>
      <c r="E387" t="s">
        <v>1263</v>
      </c>
      <c r="F387" t="s">
        <v>3183</v>
      </c>
      <c r="G387" t="str">
        <f>Indicators[[#This Row],[Source carrier]] &amp; "#" &amp; Indicators[[#This Row],[Type]] &amp; "#" &amp; Indicators[[#This Row],[Production]]</f>
        <v>3244#Main activity electricity only#Gross electricity generation</v>
      </c>
    </row>
    <row r="388" spans="1:7" x14ac:dyDescent="0.25">
      <c r="A388" t="s">
        <v>459</v>
      </c>
      <c r="B388" t="s">
        <v>460</v>
      </c>
      <c r="C388">
        <v>1</v>
      </c>
      <c r="D388" t="s">
        <v>1139</v>
      </c>
      <c r="E388" t="s">
        <v>1265</v>
      </c>
      <c r="F388" t="s">
        <v>3183</v>
      </c>
      <c r="G388" t="str">
        <f>Indicators[[#This Row],[Source carrier]] &amp; "#" &amp; Indicators[[#This Row],[Type]] &amp; "#" &amp; Indicators[[#This Row],[Production]]</f>
        <v>3244#Main activity CHP plants#Gross electricity generation</v>
      </c>
    </row>
    <row r="389" spans="1:7" x14ac:dyDescent="0.25">
      <c r="A389" t="s">
        <v>461</v>
      </c>
      <c r="B389" t="s">
        <v>462</v>
      </c>
      <c r="C389">
        <v>1</v>
      </c>
      <c r="D389" t="s">
        <v>1139</v>
      </c>
      <c r="E389" t="s">
        <v>1264</v>
      </c>
      <c r="F389" t="s">
        <v>3183</v>
      </c>
      <c r="G389" t="str">
        <f>Indicators[[#This Row],[Source carrier]] &amp; "#" &amp; Indicators[[#This Row],[Type]] &amp; "#" &amp; Indicators[[#This Row],[Production]]</f>
        <v>3244#Autoproducer electricity only#Gross electricity generation</v>
      </c>
    </row>
    <row r="390" spans="1:7" x14ac:dyDescent="0.25">
      <c r="A390" t="s">
        <v>463</v>
      </c>
      <c r="B390" t="s">
        <v>464</v>
      </c>
      <c r="C390">
        <v>1</v>
      </c>
      <c r="D390" t="s">
        <v>1139</v>
      </c>
      <c r="E390" t="s">
        <v>1267</v>
      </c>
      <c r="F390" t="s">
        <v>3183</v>
      </c>
      <c r="G390" t="str">
        <f>Indicators[[#This Row],[Source carrier]] &amp; "#" &amp; Indicators[[#This Row],[Type]] &amp; "#" &amp; Indicators[[#This Row],[Production]]</f>
        <v>3244#Autoproducer CHP plants#Gross electricity generation</v>
      </c>
    </row>
    <row r="391" spans="1:7" x14ac:dyDescent="0.25">
      <c r="A391" t="s">
        <v>989</v>
      </c>
      <c r="B391" t="s">
        <v>990</v>
      </c>
      <c r="C391">
        <v>1</v>
      </c>
      <c r="D391" t="s">
        <v>1139</v>
      </c>
      <c r="E391" t="s">
        <v>1265</v>
      </c>
      <c r="F391" t="s">
        <v>3184</v>
      </c>
      <c r="G391" t="str">
        <f>Indicators[[#This Row],[Source carrier]] &amp; "#" &amp; Indicators[[#This Row],[Type]] &amp; "#" &amp; Indicators[[#This Row],[Production]]</f>
        <v>3244#Main activity CHP plants#Gross heat production</v>
      </c>
    </row>
    <row r="392" spans="1:7" x14ac:dyDescent="0.25">
      <c r="A392" t="s">
        <v>991</v>
      </c>
      <c r="B392" t="s">
        <v>992</v>
      </c>
      <c r="C392">
        <v>1</v>
      </c>
      <c r="D392" t="s">
        <v>1139</v>
      </c>
      <c r="E392" t="s">
        <v>1266</v>
      </c>
      <c r="F392" t="s">
        <v>3184</v>
      </c>
      <c r="G392" t="str">
        <f>Indicators[[#This Row],[Source carrier]] &amp; "#" &amp; Indicators[[#This Row],[Type]] &amp; "#" &amp; Indicators[[#This Row],[Production]]</f>
        <v>3244#Main activity heat only plants#Gross heat production</v>
      </c>
    </row>
    <row r="393" spans="1:7" x14ac:dyDescent="0.25">
      <c r="A393" t="s">
        <v>993</v>
      </c>
      <c r="B393" t="s">
        <v>994</v>
      </c>
      <c r="C393">
        <v>1</v>
      </c>
      <c r="D393" t="s">
        <v>1139</v>
      </c>
      <c r="E393" t="s">
        <v>1267</v>
      </c>
      <c r="F393" t="s">
        <v>3184</v>
      </c>
      <c r="G393" t="str">
        <f>Indicators[[#This Row],[Source carrier]] &amp; "#" &amp; Indicators[[#This Row],[Type]] &amp; "#" &amp; Indicators[[#This Row],[Production]]</f>
        <v>3244#Autoproducer CHP plants#Gross heat production</v>
      </c>
    </row>
    <row r="394" spans="1:7" x14ac:dyDescent="0.25">
      <c r="A394" t="s">
        <v>995</v>
      </c>
      <c r="B394" t="s">
        <v>996</v>
      </c>
      <c r="C394">
        <v>1</v>
      </c>
      <c r="D394" t="s">
        <v>1139</v>
      </c>
      <c r="E394" t="s">
        <v>1268</v>
      </c>
      <c r="F394" t="s">
        <v>3184</v>
      </c>
      <c r="G394" t="str">
        <f>Indicators[[#This Row],[Source carrier]] &amp; "#" &amp; Indicators[[#This Row],[Type]] &amp; "#" &amp; Indicators[[#This Row],[Production]]</f>
        <v>3244#Autoproducer heat only plants#Gross heat production</v>
      </c>
    </row>
    <row r="395" spans="1:7" x14ac:dyDescent="0.25">
      <c r="A395" t="s">
        <v>465</v>
      </c>
      <c r="B395" t="s">
        <v>466</v>
      </c>
      <c r="C395">
        <v>1</v>
      </c>
      <c r="D395" t="s">
        <v>79</v>
      </c>
      <c r="E395" t="s">
        <v>1263</v>
      </c>
      <c r="F395" t="s">
        <v>3183</v>
      </c>
      <c r="G395" t="str">
        <f>Indicators[[#This Row],[Source carrier]] &amp; "#" &amp; Indicators[[#This Row],[Type]] &amp; "#" &amp; Indicators[[#This Row],[Production]]</f>
        <v>3260#Main activity electricity only#Gross electricity generation</v>
      </c>
    </row>
    <row r="396" spans="1:7" x14ac:dyDescent="0.25">
      <c r="A396" t="s">
        <v>467</v>
      </c>
      <c r="B396" t="s">
        <v>468</v>
      </c>
      <c r="C396">
        <v>1</v>
      </c>
      <c r="D396" t="s">
        <v>79</v>
      </c>
      <c r="E396" t="s">
        <v>1265</v>
      </c>
      <c r="F396" t="s">
        <v>3183</v>
      </c>
      <c r="G396" t="str">
        <f>Indicators[[#This Row],[Source carrier]] &amp; "#" &amp; Indicators[[#This Row],[Type]] &amp; "#" &amp; Indicators[[#This Row],[Production]]</f>
        <v>3260#Main activity CHP plants#Gross electricity generation</v>
      </c>
    </row>
    <row r="397" spans="1:7" x14ac:dyDescent="0.25">
      <c r="A397" t="s">
        <v>469</v>
      </c>
      <c r="B397" t="s">
        <v>470</v>
      </c>
      <c r="C397">
        <v>1</v>
      </c>
      <c r="D397" t="s">
        <v>79</v>
      </c>
      <c r="E397" t="s">
        <v>1264</v>
      </c>
      <c r="F397" t="s">
        <v>3183</v>
      </c>
      <c r="G397" t="str">
        <f>Indicators[[#This Row],[Source carrier]] &amp; "#" &amp; Indicators[[#This Row],[Type]] &amp; "#" &amp; Indicators[[#This Row],[Production]]</f>
        <v>3260#Autoproducer electricity only#Gross electricity generation</v>
      </c>
    </row>
    <row r="398" spans="1:7" x14ac:dyDescent="0.25">
      <c r="A398" t="s">
        <v>471</v>
      </c>
      <c r="B398" t="s">
        <v>472</v>
      </c>
      <c r="C398">
        <v>1</v>
      </c>
      <c r="D398" t="s">
        <v>79</v>
      </c>
      <c r="E398" t="s">
        <v>1267</v>
      </c>
      <c r="F398" t="s">
        <v>3183</v>
      </c>
      <c r="G398" t="str">
        <f>Indicators[[#This Row],[Source carrier]] &amp; "#" &amp; Indicators[[#This Row],[Type]] &amp; "#" &amp; Indicators[[#This Row],[Production]]</f>
        <v>3260#Autoproducer CHP plants#Gross electricity generation</v>
      </c>
    </row>
    <row r="399" spans="1:7" x14ac:dyDescent="0.25">
      <c r="A399" t="s">
        <v>997</v>
      </c>
      <c r="B399" t="s">
        <v>998</v>
      </c>
      <c r="C399">
        <v>1</v>
      </c>
      <c r="D399" t="s">
        <v>79</v>
      </c>
      <c r="E399" t="s">
        <v>1265</v>
      </c>
      <c r="F399" t="s">
        <v>3184</v>
      </c>
      <c r="G399" t="str">
        <f>Indicators[[#This Row],[Source carrier]] &amp; "#" &amp; Indicators[[#This Row],[Type]] &amp; "#" &amp; Indicators[[#This Row],[Production]]</f>
        <v>3260#Main activity CHP plants#Gross heat production</v>
      </c>
    </row>
    <row r="400" spans="1:7" x14ac:dyDescent="0.25">
      <c r="A400" t="s">
        <v>999</v>
      </c>
      <c r="B400" t="s">
        <v>1000</v>
      </c>
      <c r="C400">
        <v>1</v>
      </c>
      <c r="D400" t="s">
        <v>79</v>
      </c>
      <c r="E400" t="s">
        <v>1266</v>
      </c>
      <c r="F400" t="s">
        <v>3184</v>
      </c>
      <c r="G400" t="str">
        <f>Indicators[[#This Row],[Source carrier]] &amp; "#" &amp; Indicators[[#This Row],[Type]] &amp; "#" &amp; Indicators[[#This Row],[Production]]</f>
        <v>3260#Main activity heat only plants#Gross heat production</v>
      </c>
    </row>
    <row r="401" spans="1:7" x14ac:dyDescent="0.25">
      <c r="A401" t="s">
        <v>1001</v>
      </c>
      <c r="B401" t="s">
        <v>1002</v>
      </c>
      <c r="C401">
        <v>1</v>
      </c>
      <c r="D401" t="s">
        <v>79</v>
      </c>
      <c r="E401" t="s">
        <v>1267</v>
      </c>
      <c r="F401" t="s">
        <v>3184</v>
      </c>
      <c r="G401" t="str">
        <f>Indicators[[#This Row],[Source carrier]] &amp; "#" &amp; Indicators[[#This Row],[Type]] &amp; "#" &amp; Indicators[[#This Row],[Production]]</f>
        <v>3260#Autoproducer CHP plants#Gross heat production</v>
      </c>
    </row>
    <row r="402" spans="1:7" x14ac:dyDescent="0.25">
      <c r="A402" t="s">
        <v>1003</v>
      </c>
      <c r="B402" t="s">
        <v>1004</v>
      </c>
      <c r="C402">
        <v>1</v>
      </c>
      <c r="D402" t="s">
        <v>79</v>
      </c>
      <c r="E402" t="s">
        <v>1268</v>
      </c>
      <c r="F402" t="s">
        <v>3184</v>
      </c>
      <c r="G402" t="str">
        <f>Indicators[[#This Row],[Source carrier]] &amp; "#" &amp; Indicators[[#This Row],[Type]] &amp; "#" &amp; Indicators[[#This Row],[Production]]</f>
        <v>3260#Autoproducer heat only plants#Gross heat production</v>
      </c>
    </row>
    <row r="403" spans="1:7" x14ac:dyDescent="0.25">
      <c r="A403" t="s">
        <v>473</v>
      </c>
      <c r="B403" t="s">
        <v>474</v>
      </c>
      <c r="C403">
        <v>1</v>
      </c>
      <c r="D403" t="s">
        <v>1353</v>
      </c>
      <c r="E403" t="s">
        <v>1263</v>
      </c>
      <c r="F403" t="s">
        <v>3183</v>
      </c>
      <c r="G403" t="str">
        <f>Indicators[[#This Row],[Source carrier]] &amp; "#" &amp; Indicators[[#This Row],[Type]] &amp; "#" &amp; Indicators[[#This Row],[Production]]</f>
        <v>3270#Main activity electricity only#Gross electricity generation</v>
      </c>
    </row>
    <row r="404" spans="1:7" x14ac:dyDescent="0.25">
      <c r="A404" t="s">
        <v>475</v>
      </c>
      <c r="B404" t="s">
        <v>476</v>
      </c>
      <c r="C404">
        <v>1</v>
      </c>
      <c r="D404" t="s">
        <v>1353</v>
      </c>
      <c r="E404" t="s">
        <v>1265</v>
      </c>
      <c r="F404" t="s">
        <v>3183</v>
      </c>
      <c r="G404" t="str">
        <f>Indicators[[#This Row],[Source carrier]] &amp; "#" &amp; Indicators[[#This Row],[Type]] &amp; "#" &amp; Indicators[[#This Row],[Production]]</f>
        <v>3270#Main activity CHP plants#Gross electricity generation</v>
      </c>
    </row>
    <row r="405" spans="1:7" x14ac:dyDescent="0.25">
      <c r="A405" t="s">
        <v>477</v>
      </c>
      <c r="B405" t="s">
        <v>478</v>
      </c>
      <c r="C405">
        <v>1</v>
      </c>
      <c r="D405" t="s">
        <v>1353</v>
      </c>
      <c r="E405" t="s">
        <v>1264</v>
      </c>
      <c r="F405" t="s">
        <v>3183</v>
      </c>
      <c r="G405" t="str">
        <f>Indicators[[#This Row],[Source carrier]] &amp; "#" &amp; Indicators[[#This Row],[Type]] &amp; "#" &amp; Indicators[[#This Row],[Production]]</f>
        <v>3270#Autoproducer electricity only#Gross electricity generation</v>
      </c>
    </row>
    <row r="406" spans="1:7" x14ac:dyDescent="0.25">
      <c r="A406" t="s">
        <v>479</v>
      </c>
      <c r="B406" t="s">
        <v>480</v>
      </c>
      <c r="C406">
        <v>1</v>
      </c>
      <c r="D406" t="s">
        <v>1353</v>
      </c>
      <c r="E406" t="s">
        <v>1267</v>
      </c>
      <c r="F406" t="s">
        <v>3183</v>
      </c>
      <c r="G406" t="str">
        <f>Indicators[[#This Row],[Source carrier]] &amp; "#" &amp; Indicators[[#This Row],[Type]] &amp; "#" &amp; Indicators[[#This Row],[Production]]</f>
        <v>3270#Autoproducer CHP plants#Gross electricity generation</v>
      </c>
    </row>
    <row r="407" spans="1:7" x14ac:dyDescent="0.25">
      <c r="A407" t="s">
        <v>1005</v>
      </c>
      <c r="B407" t="s">
        <v>1006</v>
      </c>
      <c r="C407">
        <v>1</v>
      </c>
      <c r="D407" t="s">
        <v>1353</v>
      </c>
      <c r="E407" t="s">
        <v>1265</v>
      </c>
      <c r="F407" t="s">
        <v>3184</v>
      </c>
      <c r="G407" t="str">
        <f>Indicators[[#This Row],[Source carrier]] &amp; "#" &amp; Indicators[[#This Row],[Type]] &amp; "#" &amp; Indicators[[#This Row],[Production]]</f>
        <v>3270#Main activity CHP plants#Gross heat production</v>
      </c>
    </row>
    <row r="408" spans="1:7" x14ac:dyDescent="0.25">
      <c r="A408" t="s">
        <v>1007</v>
      </c>
      <c r="B408" t="s">
        <v>1008</v>
      </c>
      <c r="C408">
        <v>1</v>
      </c>
      <c r="D408" t="s">
        <v>1353</v>
      </c>
      <c r="E408" t="s">
        <v>1266</v>
      </c>
      <c r="F408" t="s">
        <v>3184</v>
      </c>
      <c r="G408" t="str">
        <f>Indicators[[#This Row],[Source carrier]] &amp; "#" &amp; Indicators[[#This Row],[Type]] &amp; "#" &amp; Indicators[[#This Row],[Production]]</f>
        <v>3270#Main activity heat only plants#Gross heat production</v>
      </c>
    </row>
    <row r="409" spans="1:7" x14ac:dyDescent="0.25">
      <c r="A409" t="s">
        <v>1009</v>
      </c>
      <c r="B409" t="s">
        <v>1010</v>
      </c>
      <c r="C409">
        <v>1</v>
      </c>
      <c r="D409" t="s">
        <v>1353</v>
      </c>
      <c r="E409" t="s">
        <v>1267</v>
      </c>
      <c r="F409" t="s">
        <v>3184</v>
      </c>
      <c r="G409" t="str">
        <f>Indicators[[#This Row],[Source carrier]] &amp; "#" &amp; Indicators[[#This Row],[Type]] &amp; "#" &amp; Indicators[[#This Row],[Production]]</f>
        <v>3270#Autoproducer CHP plants#Gross heat production</v>
      </c>
    </row>
    <row r="410" spans="1:7" x14ac:dyDescent="0.25">
      <c r="A410" t="s">
        <v>1011</v>
      </c>
      <c r="B410" t="s">
        <v>1012</v>
      </c>
      <c r="C410">
        <v>1</v>
      </c>
      <c r="D410" t="s">
        <v>1353</v>
      </c>
      <c r="E410" t="s">
        <v>1268</v>
      </c>
      <c r="F410" t="s">
        <v>3184</v>
      </c>
      <c r="G410" t="str">
        <f>Indicators[[#This Row],[Source carrier]] &amp; "#" &amp; Indicators[[#This Row],[Type]] &amp; "#" &amp; Indicators[[#This Row],[Production]]</f>
        <v>3270#Autoproducer heat only plants#Gross heat production</v>
      </c>
    </row>
    <row r="411" spans="1:7" x14ac:dyDescent="0.25">
      <c r="A411" t="s">
        <v>481</v>
      </c>
      <c r="B411" t="s">
        <v>482</v>
      </c>
      <c r="C411">
        <v>1</v>
      </c>
      <c r="D411" t="s">
        <v>1147</v>
      </c>
      <c r="E411" t="s">
        <v>1263</v>
      </c>
      <c r="F411" t="s">
        <v>3183</v>
      </c>
      <c r="G411" t="str">
        <f>Indicators[[#This Row],[Source carrier]] &amp; "#" &amp; Indicators[[#This Row],[Type]] &amp; "#" &amp; Indicators[[#This Row],[Production]]</f>
        <v>3283#Main activity electricity only#Gross electricity generation</v>
      </c>
    </row>
    <row r="412" spans="1:7" x14ac:dyDescent="0.25">
      <c r="A412" t="s">
        <v>483</v>
      </c>
      <c r="B412" t="s">
        <v>484</v>
      </c>
      <c r="C412">
        <v>1</v>
      </c>
      <c r="D412" t="s">
        <v>1147</v>
      </c>
      <c r="E412" t="s">
        <v>1265</v>
      </c>
      <c r="F412" t="s">
        <v>3183</v>
      </c>
      <c r="G412" t="str">
        <f>Indicators[[#This Row],[Source carrier]] &amp; "#" &amp; Indicators[[#This Row],[Type]] &amp; "#" &amp; Indicators[[#This Row],[Production]]</f>
        <v>3283#Main activity CHP plants#Gross electricity generation</v>
      </c>
    </row>
    <row r="413" spans="1:7" x14ac:dyDescent="0.25">
      <c r="A413" t="s">
        <v>485</v>
      </c>
      <c r="B413" t="s">
        <v>486</v>
      </c>
      <c r="C413">
        <v>1</v>
      </c>
      <c r="D413" t="s">
        <v>1147</v>
      </c>
      <c r="E413" t="s">
        <v>1264</v>
      </c>
      <c r="F413" t="s">
        <v>3183</v>
      </c>
      <c r="G413" t="str">
        <f>Indicators[[#This Row],[Source carrier]] &amp; "#" &amp; Indicators[[#This Row],[Type]] &amp; "#" &amp; Indicators[[#This Row],[Production]]</f>
        <v>3283#Autoproducer electricity only#Gross electricity generation</v>
      </c>
    </row>
    <row r="414" spans="1:7" x14ac:dyDescent="0.25">
      <c r="A414" t="s">
        <v>487</v>
      </c>
      <c r="B414" t="s">
        <v>488</v>
      </c>
      <c r="C414">
        <v>1</v>
      </c>
      <c r="D414" t="s">
        <v>1147</v>
      </c>
      <c r="E414" t="s">
        <v>1267</v>
      </c>
      <c r="F414" t="s">
        <v>3183</v>
      </c>
      <c r="G414" t="str">
        <f>Indicators[[#This Row],[Source carrier]] &amp; "#" &amp; Indicators[[#This Row],[Type]] &amp; "#" &amp; Indicators[[#This Row],[Production]]</f>
        <v>3283#Autoproducer CHP plants#Gross electricity generation</v>
      </c>
    </row>
    <row r="415" spans="1:7" x14ac:dyDescent="0.25">
      <c r="A415" t="s">
        <v>1013</v>
      </c>
      <c r="B415" t="s">
        <v>1014</v>
      </c>
      <c r="C415">
        <v>1</v>
      </c>
      <c r="D415" t="s">
        <v>1147</v>
      </c>
      <c r="E415" t="s">
        <v>1265</v>
      </c>
      <c r="F415" t="s">
        <v>3184</v>
      </c>
      <c r="G415" t="str">
        <f>Indicators[[#This Row],[Source carrier]] &amp; "#" &amp; Indicators[[#This Row],[Type]] &amp; "#" &amp; Indicators[[#This Row],[Production]]</f>
        <v>3283#Main activity CHP plants#Gross heat production</v>
      </c>
    </row>
    <row r="416" spans="1:7" x14ac:dyDescent="0.25">
      <c r="A416" t="s">
        <v>1015</v>
      </c>
      <c r="B416" t="s">
        <v>1016</v>
      </c>
      <c r="C416">
        <v>1</v>
      </c>
      <c r="D416" t="s">
        <v>1147</v>
      </c>
      <c r="E416" t="s">
        <v>1266</v>
      </c>
      <c r="F416" t="s">
        <v>3184</v>
      </c>
      <c r="G416" t="str">
        <f>Indicators[[#This Row],[Source carrier]] &amp; "#" &amp; Indicators[[#This Row],[Type]] &amp; "#" &amp; Indicators[[#This Row],[Production]]</f>
        <v>3283#Main activity heat only plants#Gross heat production</v>
      </c>
    </row>
    <row r="417" spans="1:7" x14ac:dyDescent="0.25">
      <c r="A417" t="s">
        <v>1017</v>
      </c>
      <c r="B417" t="s">
        <v>1018</v>
      </c>
      <c r="C417">
        <v>1</v>
      </c>
      <c r="D417" t="s">
        <v>1147</v>
      </c>
      <c r="E417" t="s">
        <v>1267</v>
      </c>
      <c r="F417" t="s">
        <v>3184</v>
      </c>
      <c r="G417" t="str">
        <f>Indicators[[#This Row],[Source carrier]] &amp; "#" &amp; Indicators[[#This Row],[Type]] &amp; "#" &amp; Indicators[[#This Row],[Production]]</f>
        <v>3283#Autoproducer CHP plants#Gross heat production</v>
      </c>
    </row>
    <row r="418" spans="1:7" x14ac:dyDescent="0.25">
      <c r="A418" t="s">
        <v>1019</v>
      </c>
      <c r="B418" t="s">
        <v>1020</v>
      </c>
      <c r="C418">
        <v>1</v>
      </c>
      <c r="D418" t="s">
        <v>1147</v>
      </c>
      <c r="E418" t="s">
        <v>1268</v>
      </c>
      <c r="F418" t="s">
        <v>3184</v>
      </c>
      <c r="G418" t="str">
        <f>Indicators[[#This Row],[Source carrier]] &amp; "#" &amp; Indicators[[#This Row],[Type]] &amp; "#" &amp; Indicators[[#This Row],[Production]]</f>
        <v>3283#Autoproducer heat only plants#Gross heat production</v>
      </c>
    </row>
    <row r="419" spans="1:7" x14ac:dyDescent="0.25">
      <c r="A419" t="s">
        <v>489</v>
      </c>
      <c r="B419" t="s">
        <v>490</v>
      </c>
      <c r="C419">
        <v>1</v>
      </c>
      <c r="D419" t="s">
        <v>1149</v>
      </c>
      <c r="E419" t="s">
        <v>1263</v>
      </c>
      <c r="F419" t="s">
        <v>3183</v>
      </c>
      <c r="G419" t="str">
        <f>Indicators[[#This Row],[Source carrier]] &amp; "#" &amp; Indicators[[#This Row],[Type]] &amp; "#" &amp; Indicators[[#This Row],[Production]]</f>
        <v>3285#Main activity electricity only#Gross electricity generation</v>
      </c>
    </row>
    <row r="420" spans="1:7" x14ac:dyDescent="0.25">
      <c r="A420" t="s">
        <v>491</v>
      </c>
      <c r="B420" t="s">
        <v>492</v>
      </c>
      <c r="C420">
        <v>1</v>
      </c>
      <c r="D420" t="s">
        <v>1149</v>
      </c>
      <c r="E420" t="s">
        <v>1265</v>
      </c>
      <c r="F420" t="s">
        <v>3183</v>
      </c>
      <c r="G420" t="str">
        <f>Indicators[[#This Row],[Source carrier]] &amp; "#" &amp; Indicators[[#This Row],[Type]] &amp; "#" &amp; Indicators[[#This Row],[Production]]</f>
        <v>3285#Main activity CHP plants#Gross electricity generation</v>
      </c>
    </row>
    <row r="421" spans="1:7" x14ac:dyDescent="0.25">
      <c r="A421" t="s">
        <v>493</v>
      </c>
      <c r="B421" t="s">
        <v>494</v>
      </c>
      <c r="C421">
        <v>1</v>
      </c>
      <c r="D421" t="s">
        <v>1149</v>
      </c>
      <c r="E421" t="s">
        <v>1264</v>
      </c>
      <c r="F421" t="s">
        <v>3183</v>
      </c>
      <c r="G421" t="str">
        <f>Indicators[[#This Row],[Source carrier]] &amp; "#" &amp; Indicators[[#This Row],[Type]] &amp; "#" &amp; Indicators[[#This Row],[Production]]</f>
        <v>3285#Autoproducer electricity only#Gross electricity generation</v>
      </c>
    </row>
    <row r="422" spans="1:7" x14ac:dyDescent="0.25">
      <c r="A422" t="s">
        <v>495</v>
      </c>
      <c r="B422" t="s">
        <v>496</v>
      </c>
      <c r="C422">
        <v>1</v>
      </c>
      <c r="D422" t="s">
        <v>1149</v>
      </c>
      <c r="E422" t="s">
        <v>1267</v>
      </c>
      <c r="F422" t="s">
        <v>3183</v>
      </c>
      <c r="G422" t="str">
        <f>Indicators[[#This Row],[Source carrier]] &amp; "#" &amp; Indicators[[#This Row],[Type]] &amp; "#" &amp; Indicators[[#This Row],[Production]]</f>
        <v>3285#Autoproducer CHP plants#Gross electricity generation</v>
      </c>
    </row>
    <row r="423" spans="1:7" x14ac:dyDescent="0.25">
      <c r="A423" t="s">
        <v>1021</v>
      </c>
      <c r="B423" t="s">
        <v>1022</v>
      </c>
      <c r="C423">
        <v>1</v>
      </c>
      <c r="D423" t="s">
        <v>1149</v>
      </c>
      <c r="E423" t="s">
        <v>1265</v>
      </c>
      <c r="F423" t="s">
        <v>3184</v>
      </c>
      <c r="G423" t="str">
        <f>Indicators[[#This Row],[Source carrier]] &amp; "#" &amp; Indicators[[#This Row],[Type]] &amp; "#" &amp; Indicators[[#This Row],[Production]]</f>
        <v>3285#Main activity CHP plants#Gross heat production</v>
      </c>
    </row>
    <row r="424" spans="1:7" x14ac:dyDescent="0.25">
      <c r="A424" t="s">
        <v>1023</v>
      </c>
      <c r="B424" t="s">
        <v>1024</v>
      </c>
      <c r="C424">
        <v>1</v>
      </c>
      <c r="D424" t="s">
        <v>1149</v>
      </c>
      <c r="E424" t="s">
        <v>1266</v>
      </c>
      <c r="F424" t="s">
        <v>3184</v>
      </c>
      <c r="G424" t="str">
        <f>Indicators[[#This Row],[Source carrier]] &amp; "#" &amp; Indicators[[#This Row],[Type]] &amp; "#" &amp; Indicators[[#This Row],[Production]]</f>
        <v>3285#Main activity heat only plants#Gross heat production</v>
      </c>
    </row>
    <row r="425" spans="1:7" x14ac:dyDescent="0.25">
      <c r="A425" t="s">
        <v>1025</v>
      </c>
      <c r="B425" t="s">
        <v>1026</v>
      </c>
      <c r="C425">
        <v>1</v>
      </c>
      <c r="D425" t="s">
        <v>1149</v>
      </c>
      <c r="E425" t="s">
        <v>1267</v>
      </c>
      <c r="F425" t="s">
        <v>3184</v>
      </c>
      <c r="G425" t="str">
        <f>Indicators[[#This Row],[Source carrier]] &amp; "#" &amp; Indicators[[#This Row],[Type]] &amp; "#" &amp; Indicators[[#This Row],[Production]]</f>
        <v>3285#Autoproducer CHP plants#Gross heat production</v>
      </c>
    </row>
    <row r="426" spans="1:7" x14ac:dyDescent="0.25">
      <c r="A426" t="s">
        <v>1027</v>
      </c>
      <c r="B426" t="s">
        <v>1028</v>
      </c>
      <c r="C426">
        <v>1</v>
      </c>
      <c r="D426" t="s">
        <v>1149</v>
      </c>
      <c r="E426" t="s">
        <v>1268</v>
      </c>
      <c r="F426" t="s">
        <v>3184</v>
      </c>
      <c r="G426" t="str">
        <f>Indicators[[#This Row],[Source carrier]] &amp; "#" &amp; Indicators[[#This Row],[Type]] &amp; "#" &amp; Indicators[[#This Row],[Production]]</f>
        <v>3285#Autoproducer heat only plants#Gross heat production</v>
      </c>
    </row>
    <row r="427" spans="1:7" x14ac:dyDescent="0.25">
      <c r="A427" t="s">
        <v>497</v>
      </c>
      <c r="B427" t="s">
        <v>498</v>
      </c>
      <c r="C427">
        <v>1</v>
      </c>
      <c r="D427" t="s">
        <v>1153</v>
      </c>
      <c r="E427" t="s">
        <v>1263</v>
      </c>
      <c r="F427" t="s">
        <v>3183</v>
      </c>
      <c r="G427" t="str">
        <f>Indicators[[#This Row],[Source carrier]] &amp; "#" &amp; Indicators[[#This Row],[Type]] &amp; "#" &amp; Indicators[[#This Row],[Production]]</f>
        <v>3295#Main activity electricity only#Gross electricity generation</v>
      </c>
    </row>
    <row r="428" spans="1:7" x14ac:dyDescent="0.25">
      <c r="A428" t="s">
        <v>499</v>
      </c>
      <c r="B428" t="s">
        <v>500</v>
      </c>
      <c r="C428">
        <v>1</v>
      </c>
      <c r="D428" t="s">
        <v>1153</v>
      </c>
      <c r="E428" t="s">
        <v>1265</v>
      </c>
      <c r="F428" t="s">
        <v>3183</v>
      </c>
      <c r="G428" t="str">
        <f>Indicators[[#This Row],[Source carrier]] &amp; "#" &amp; Indicators[[#This Row],[Type]] &amp; "#" &amp; Indicators[[#This Row],[Production]]</f>
        <v>3295#Main activity CHP plants#Gross electricity generation</v>
      </c>
    </row>
    <row r="429" spans="1:7" x14ac:dyDescent="0.25">
      <c r="A429" t="s">
        <v>501</v>
      </c>
      <c r="B429" t="s">
        <v>502</v>
      </c>
      <c r="C429">
        <v>1</v>
      </c>
      <c r="D429" t="s">
        <v>1153</v>
      </c>
      <c r="E429" t="s">
        <v>1264</v>
      </c>
      <c r="F429" t="s">
        <v>3183</v>
      </c>
      <c r="G429" t="str">
        <f>Indicators[[#This Row],[Source carrier]] &amp; "#" &amp; Indicators[[#This Row],[Type]] &amp; "#" &amp; Indicators[[#This Row],[Production]]</f>
        <v>3295#Autoproducer electricity only#Gross electricity generation</v>
      </c>
    </row>
    <row r="430" spans="1:7" x14ac:dyDescent="0.25">
      <c r="A430" t="s">
        <v>503</v>
      </c>
      <c r="B430" t="s">
        <v>504</v>
      </c>
      <c r="C430">
        <v>1</v>
      </c>
      <c r="D430" t="s">
        <v>1153</v>
      </c>
      <c r="E430" t="s">
        <v>1267</v>
      </c>
      <c r="F430" t="s">
        <v>3183</v>
      </c>
      <c r="G430" t="str">
        <f>Indicators[[#This Row],[Source carrier]] &amp; "#" &amp; Indicators[[#This Row],[Type]] &amp; "#" &amp; Indicators[[#This Row],[Production]]</f>
        <v>3295#Autoproducer CHP plants#Gross electricity generation</v>
      </c>
    </row>
    <row r="431" spans="1:7" x14ac:dyDescent="0.25">
      <c r="A431" t="s">
        <v>1029</v>
      </c>
      <c r="B431" t="s">
        <v>1030</v>
      </c>
      <c r="C431">
        <v>1</v>
      </c>
      <c r="D431" t="s">
        <v>1153</v>
      </c>
      <c r="E431" t="s">
        <v>1265</v>
      </c>
      <c r="F431" t="s">
        <v>3184</v>
      </c>
      <c r="G431" t="str">
        <f>Indicators[[#This Row],[Source carrier]] &amp; "#" &amp; Indicators[[#This Row],[Type]] &amp; "#" &amp; Indicators[[#This Row],[Production]]</f>
        <v>3295#Main activity CHP plants#Gross heat production</v>
      </c>
    </row>
    <row r="432" spans="1:7" x14ac:dyDescent="0.25">
      <c r="A432" t="s">
        <v>1031</v>
      </c>
      <c r="B432" t="s">
        <v>1032</v>
      </c>
      <c r="C432">
        <v>1</v>
      </c>
      <c r="D432" t="s">
        <v>1153</v>
      </c>
      <c r="E432" t="s">
        <v>1266</v>
      </c>
      <c r="F432" t="s">
        <v>3184</v>
      </c>
      <c r="G432" t="str">
        <f>Indicators[[#This Row],[Source carrier]] &amp; "#" &amp; Indicators[[#This Row],[Type]] &amp; "#" &amp; Indicators[[#This Row],[Production]]</f>
        <v>3295#Main activity heat only plants#Gross heat production</v>
      </c>
    </row>
    <row r="433" spans="1:7" x14ac:dyDescent="0.25">
      <c r="A433" t="s">
        <v>1033</v>
      </c>
      <c r="B433" t="s">
        <v>1034</v>
      </c>
      <c r="C433">
        <v>1</v>
      </c>
      <c r="D433" t="s">
        <v>1153</v>
      </c>
      <c r="E433" t="s">
        <v>1267</v>
      </c>
      <c r="F433" t="s">
        <v>3184</v>
      </c>
      <c r="G433" t="str">
        <f>Indicators[[#This Row],[Source carrier]] &amp; "#" &amp; Indicators[[#This Row],[Type]] &amp; "#" &amp; Indicators[[#This Row],[Production]]</f>
        <v>3295#Autoproducer CHP plants#Gross heat production</v>
      </c>
    </row>
    <row r="434" spans="1:7" x14ac:dyDescent="0.25">
      <c r="A434" t="s">
        <v>1035</v>
      </c>
      <c r="B434" t="s">
        <v>1036</v>
      </c>
      <c r="C434">
        <v>1</v>
      </c>
      <c r="D434" t="s">
        <v>1153</v>
      </c>
      <c r="E434" t="s">
        <v>1268</v>
      </c>
      <c r="F434" t="s">
        <v>3184</v>
      </c>
      <c r="G434" t="str">
        <f>Indicators[[#This Row],[Source carrier]] &amp; "#" &amp; Indicators[[#This Row],[Type]] &amp; "#" &amp; Indicators[[#This Row],[Production]]</f>
        <v>3295#Autoproducer heat only plants#Gross heat production</v>
      </c>
    </row>
    <row r="435" spans="1:7" x14ac:dyDescent="0.25">
      <c r="A435" t="s">
        <v>505</v>
      </c>
      <c r="B435" t="s">
        <v>506</v>
      </c>
      <c r="C435">
        <v>1</v>
      </c>
      <c r="D435" t="s">
        <v>85</v>
      </c>
      <c r="E435" t="s">
        <v>1263</v>
      </c>
      <c r="F435" t="s">
        <v>3183</v>
      </c>
      <c r="G435" t="str">
        <f>Indicators[[#This Row],[Source carrier]] &amp; "#" &amp; Indicators[[#This Row],[Type]] &amp; "#" &amp; Indicators[[#This Row],[Production]]</f>
        <v>4100#Main activity electricity only#Gross electricity generation</v>
      </c>
    </row>
    <row r="436" spans="1:7" x14ac:dyDescent="0.25">
      <c r="A436" t="s">
        <v>507</v>
      </c>
      <c r="B436" t="s">
        <v>508</v>
      </c>
      <c r="C436">
        <v>1</v>
      </c>
      <c r="D436" t="s">
        <v>85</v>
      </c>
      <c r="E436" t="s">
        <v>1265</v>
      </c>
      <c r="F436" t="s">
        <v>3183</v>
      </c>
      <c r="G436" t="str">
        <f>Indicators[[#This Row],[Source carrier]] &amp; "#" &amp; Indicators[[#This Row],[Type]] &amp; "#" &amp; Indicators[[#This Row],[Production]]</f>
        <v>4100#Main activity CHP plants#Gross electricity generation</v>
      </c>
    </row>
    <row r="437" spans="1:7" x14ac:dyDescent="0.25">
      <c r="A437" t="s">
        <v>509</v>
      </c>
      <c r="B437" t="s">
        <v>510</v>
      </c>
      <c r="C437">
        <v>1</v>
      </c>
      <c r="D437" t="s">
        <v>85</v>
      </c>
      <c r="E437" t="s">
        <v>1264</v>
      </c>
      <c r="F437" t="s">
        <v>3183</v>
      </c>
      <c r="G437" t="str">
        <f>Indicators[[#This Row],[Source carrier]] &amp; "#" &amp; Indicators[[#This Row],[Type]] &amp; "#" &amp; Indicators[[#This Row],[Production]]</f>
        <v>4100#Autoproducer electricity only#Gross electricity generation</v>
      </c>
    </row>
    <row r="438" spans="1:7" x14ac:dyDescent="0.25">
      <c r="A438" t="s">
        <v>511</v>
      </c>
      <c r="B438" t="s">
        <v>512</v>
      </c>
      <c r="C438">
        <v>1</v>
      </c>
      <c r="D438" t="s">
        <v>85</v>
      </c>
      <c r="E438" t="s">
        <v>1267</v>
      </c>
      <c r="F438" t="s">
        <v>3183</v>
      </c>
      <c r="G438" t="str">
        <f>Indicators[[#This Row],[Source carrier]] &amp; "#" &amp; Indicators[[#This Row],[Type]] &amp; "#" &amp; Indicators[[#This Row],[Production]]</f>
        <v>4100#Autoproducer CHP plants#Gross electricity generation</v>
      </c>
    </row>
    <row r="439" spans="1:7" x14ac:dyDescent="0.25">
      <c r="A439" t="s">
        <v>1037</v>
      </c>
      <c r="B439" t="s">
        <v>1038</v>
      </c>
      <c r="C439">
        <v>1</v>
      </c>
      <c r="D439" t="s">
        <v>85</v>
      </c>
      <c r="E439" t="s">
        <v>1265</v>
      </c>
      <c r="F439" t="s">
        <v>3184</v>
      </c>
      <c r="G439" t="str">
        <f>Indicators[[#This Row],[Source carrier]] &amp; "#" &amp; Indicators[[#This Row],[Type]] &amp; "#" &amp; Indicators[[#This Row],[Production]]</f>
        <v>4100#Main activity CHP plants#Gross heat production</v>
      </c>
    </row>
    <row r="440" spans="1:7" x14ac:dyDescent="0.25">
      <c r="A440" t="s">
        <v>1039</v>
      </c>
      <c r="B440" t="s">
        <v>1040</v>
      </c>
      <c r="C440">
        <v>1</v>
      </c>
      <c r="D440" t="s">
        <v>85</v>
      </c>
      <c r="E440" t="s">
        <v>1266</v>
      </c>
      <c r="F440" t="s">
        <v>3184</v>
      </c>
      <c r="G440" t="str">
        <f>Indicators[[#This Row],[Source carrier]] &amp; "#" &amp; Indicators[[#This Row],[Type]] &amp; "#" &amp; Indicators[[#This Row],[Production]]</f>
        <v>4100#Main activity heat only plants#Gross heat production</v>
      </c>
    </row>
    <row r="441" spans="1:7" x14ac:dyDescent="0.25">
      <c r="A441" t="s">
        <v>1041</v>
      </c>
      <c r="B441" t="s">
        <v>1042</v>
      </c>
      <c r="C441">
        <v>1</v>
      </c>
      <c r="D441" t="s">
        <v>85</v>
      </c>
      <c r="E441" t="s">
        <v>1267</v>
      </c>
      <c r="F441" t="s">
        <v>3184</v>
      </c>
      <c r="G441" t="str">
        <f>Indicators[[#This Row],[Source carrier]] &amp; "#" &amp; Indicators[[#This Row],[Type]] &amp; "#" &amp; Indicators[[#This Row],[Production]]</f>
        <v>4100#Autoproducer CHP plants#Gross heat production</v>
      </c>
    </row>
    <row r="442" spans="1:7" x14ac:dyDescent="0.25">
      <c r="A442" t="s">
        <v>1043</v>
      </c>
      <c r="B442" t="s">
        <v>1044</v>
      </c>
      <c r="C442">
        <v>1</v>
      </c>
      <c r="D442" t="s">
        <v>85</v>
      </c>
      <c r="E442" t="s">
        <v>1268</v>
      </c>
      <c r="F442" t="s">
        <v>3184</v>
      </c>
      <c r="G442" t="str">
        <f>Indicators[[#This Row],[Source carrier]] &amp; "#" &amp; Indicators[[#This Row],[Type]] &amp; "#" &amp; Indicators[[#This Row],[Production]]</f>
        <v>4100#Autoproducer heat only plants#Gross heat production</v>
      </c>
    </row>
    <row r="443" spans="1:7" x14ac:dyDescent="0.25">
      <c r="A443" t="s">
        <v>513</v>
      </c>
      <c r="B443" t="s">
        <v>514</v>
      </c>
      <c r="C443">
        <v>1</v>
      </c>
      <c r="D443" s="22" t="s">
        <v>129</v>
      </c>
      <c r="E443" t="s">
        <v>1263</v>
      </c>
      <c r="F443" t="s">
        <v>3183</v>
      </c>
      <c r="G443" t="str">
        <f>Indicators[[#This Row],[Source carrier]] &amp; "#" &amp; Indicators[[#This Row],[Type]] &amp; "#" &amp; Indicators[[#This Row],[Production]]</f>
        <v>7100#Main activity electricity only#Gross electricity generation</v>
      </c>
    </row>
    <row r="444" spans="1:7" x14ac:dyDescent="0.25">
      <c r="A444" t="s">
        <v>515</v>
      </c>
      <c r="B444" t="s">
        <v>516</v>
      </c>
      <c r="C444">
        <v>1</v>
      </c>
      <c r="D444" s="22" t="s">
        <v>129</v>
      </c>
      <c r="E444" t="s">
        <v>1265</v>
      </c>
      <c r="F444" t="s">
        <v>3183</v>
      </c>
      <c r="G444" t="str">
        <f>Indicators[[#This Row],[Source carrier]] &amp; "#" &amp; Indicators[[#This Row],[Type]] &amp; "#" &amp; Indicators[[#This Row],[Production]]</f>
        <v>7100#Main activity CHP plants#Gross electricity generation</v>
      </c>
    </row>
    <row r="445" spans="1:7" x14ac:dyDescent="0.25">
      <c r="A445" t="s">
        <v>517</v>
      </c>
      <c r="B445" t="s">
        <v>518</v>
      </c>
      <c r="C445">
        <v>1</v>
      </c>
      <c r="D445" s="22" t="s">
        <v>129</v>
      </c>
      <c r="E445" t="s">
        <v>1264</v>
      </c>
      <c r="F445" t="s">
        <v>3183</v>
      </c>
      <c r="G445" t="str">
        <f>Indicators[[#This Row],[Source carrier]] &amp; "#" &amp; Indicators[[#This Row],[Type]] &amp; "#" &amp; Indicators[[#This Row],[Production]]</f>
        <v>7100#Autoproducer electricity only#Gross electricity generation</v>
      </c>
    </row>
    <row r="446" spans="1:7" x14ac:dyDescent="0.25">
      <c r="A446" t="s">
        <v>519</v>
      </c>
      <c r="B446" t="s">
        <v>520</v>
      </c>
      <c r="C446">
        <v>1</v>
      </c>
      <c r="D446" s="22" t="s">
        <v>129</v>
      </c>
      <c r="E446" t="s">
        <v>1267</v>
      </c>
      <c r="F446" t="s">
        <v>3183</v>
      </c>
      <c r="G446" t="str">
        <f>Indicators[[#This Row],[Source carrier]] &amp; "#" &amp; Indicators[[#This Row],[Type]] &amp; "#" &amp; Indicators[[#This Row],[Production]]</f>
        <v>7100#Autoproducer CHP plants#Gross electricity generation</v>
      </c>
    </row>
    <row r="447" spans="1:7" x14ac:dyDescent="0.25">
      <c r="A447" t="s">
        <v>1045</v>
      </c>
      <c r="B447" t="s">
        <v>1046</v>
      </c>
      <c r="C447">
        <v>1</v>
      </c>
      <c r="D447" s="22" t="s">
        <v>129</v>
      </c>
      <c r="E447" t="s">
        <v>1265</v>
      </c>
      <c r="F447" t="s">
        <v>3184</v>
      </c>
      <c r="G447" t="str">
        <f>Indicators[[#This Row],[Source carrier]] &amp; "#" &amp; Indicators[[#This Row],[Type]] &amp; "#" &amp; Indicators[[#This Row],[Production]]</f>
        <v>7100#Main activity CHP plants#Gross heat production</v>
      </c>
    </row>
    <row r="448" spans="1:7" x14ac:dyDescent="0.25">
      <c r="A448" t="s">
        <v>1047</v>
      </c>
      <c r="B448" t="s">
        <v>1048</v>
      </c>
      <c r="C448">
        <v>1</v>
      </c>
      <c r="D448" s="22" t="s">
        <v>129</v>
      </c>
      <c r="E448" t="s">
        <v>1266</v>
      </c>
      <c r="F448" t="s">
        <v>3184</v>
      </c>
      <c r="G448" t="str">
        <f>Indicators[[#This Row],[Source carrier]] &amp; "#" &amp; Indicators[[#This Row],[Type]] &amp; "#" &amp; Indicators[[#This Row],[Production]]</f>
        <v>7100#Main activity heat only plants#Gross heat production</v>
      </c>
    </row>
    <row r="449" spans="1:7" x14ac:dyDescent="0.25">
      <c r="A449" t="s">
        <v>1049</v>
      </c>
      <c r="B449" t="s">
        <v>1050</v>
      </c>
      <c r="C449">
        <v>1</v>
      </c>
      <c r="D449" s="22" t="s">
        <v>129</v>
      </c>
      <c r="E449" t="s">
        <v>1267</v>
      </c>
      <c r="F449" t="s">
        <v>3184</v>
      </c>
      <c r="G449" t="str">
        <f>Indicators[[#This Row],[Source carrier]] &amp; "#" &amp; Indicators[[#This Row],[Type]] &amp; "#" &amp; Indicators[[#This Row],[Production]]</f>
        <v>7100#Autoproducer CHP plants#Gross heat production</v>
      </c>
    </row>
    <row r="450" spans="1:7" x14ac:dyDescent="0.25">
      <c r="A450" t="s">
        <v>1051</v>
      </c>
      <c r="B450" t="s">
        <v>1052</v>
      </c>
      <c r="C450">
        <v>1</v>
      </c>
      <c r="D450" s="22" t="s">
        <v>129</v>
      </c>
      <c r="E450" t="s">
        <v>1268</v>
      </c>
      <c r="F450" t="s">
        <v>3184</v>
      </c>
      <c r="G450" t="str">
        <f>Indicators[[#This Row],[Source carrier]] &amp; "#" &amp; Indicators[[#This Row],[Type]] &amp; "#" &amp; Indicators[[#This Row],[Production]]</f>
        <v>7100#Autoproducer heat only plants#Gross heat production</v>
      </c>
    </row>
    <row r="451" spans="1:7" x14ac:dyDescent="0.25">
      <c r="A451" t="s">
        <v>521</v>
      </c>
      <c r="B451" t="s">
        <v>522</v>
      </c>
      <c r="C451">
        <v>1</v>
      </c>
      <c r="D451" s="22" t="s">
        <v>109</v>
      </c>
      <c r="E451" t="s">
        <v>1263</v>
      </c>
      <c r="F451" t="s">
        <v>3183</v>
      </c>
      <c r="G451" t="str">
        <f>Indicators[[#This Row],[Source carrier]] &amp; "#" &amp; Indicators[[#This Row],[Type]] &amp; "#" &amp; Indicators[[#This Row],[Production]]</f>
        <v>55431#Main activity electricity only#Gross electricity generation</v>
      </c>
    </row>
    <row r="452" spans="1:7" x14ac:dyDescent="0.25">
      <c r="A452" t="s">
        <v>523</v>
      </c>
      <c r="B452" t="s">
        <v>524</v>
      </c>
      <c r="C452">
        <v>1</v>
      </c>
      <c r="D452" s="22" t="s">
        <v>109</v>
      </c>
      <c r="E452" t="s">
        <v>1265</v>
      </c>
      <c r="F452" t="s">
        <v>3183</v>
      </c>
      <c r="G452" t="str">
        <f>Indicators[[#This Row],[Source carrier]] &amp; "#" &amp; Indicators[[#This Row],[Type]] &amp; "#" &amp; Indicators[[#This Row],[Production]]</f>
        <v>55431#Main activity CHP plants#Gross electricity generation</v>
      </c>
    </row>
    <row r="453" spans="1:7" x14ac:dyDescent="0.25">
      <c r="A453" t="s">
        <v>525</v>
      </c>
      <c r="B453" t="s">
        <v>526</v>
      </c>
      <c r="C453">
        <v>1</v>
      </c>
      <c r="D453" s="22" t="s">
        <v>109</v>
      </c>
      <c r="E453" t="s">
        <v>1264</v>
      </c>
      <c r="F453" t="s">
        <v>3183</v>
      </c>
      <c r="G453" t="str">
        <f>Indicators[[#This Row],[Source carrier]] &amp; "#" &amp; Indicators[[#This Row],[Type]] &amp; "#" &amp; Indicators[[#This Row],[Production]]</f>
        <v>55431#Autoproducer electricity only#Gross electricity generation</v>
      </c>
    </row>
    <row r="454" spans="1:7" x14ac:dyDescent="0.25">
      <c r="A454" t="s">
        <v>527</v>
      </c>
      <c r="B454" t="s">
        <v>528</v>
      </c>
      <c r="C454">
        <v>1</v>
      </c>
      <c r="D454" s="22" t="s">
        <v>109</v>
      </c>
      <c r="E454" t="s">
        <v>1267</v>
      </c>
      <c r="F454" t="s">
        <v>3183</v>
      </c>
      <c r="G454" t="str">
        <f>Indicators[[#This Row],[Source carrier]] &amp; "#" &amp; Indicators[[#This Row],[Type]] &amp; "#" &amp; Indicators[[#This Row],[Production]]</f>
        <v>55431#Autoproducer CHP plants#Gross electricity generation</v>
      </c>
    </row>
    <row r="455" spans="1:7" x14ac:dyDescent="0.25">
      <c r="A455" t="s">
        <v>1053</v>
      </c>
      <c r="B455" t="s">
        <v>1054</v>
      </c>
      <c r="C455">
        <v>1</v>
      </c>
      <c r="D455" s="22" t="s">
        <v>109</v>
      </c>
      <c r="E455" t="s">
        <v>1265</v>
      </c>
      <c r="F455" t="s">
        <v>3184</v>
      </c>
      <c r="G455" t="str">
        <f>Indicators[[#This Row],[Source carrier]] &amp; "#" &amp; Indicators[[#This Row],[Type]] &amp; "#" &amp; Indicators[[#This Row],[Production]]</f>
        <v>55431#Main activity CHP plants#Gross heat production</v>
      </c>
    </row>
    <row r="456" spans="1:7" x14ac:dyDescent="0.25">
      <c r="A456" t="s">
        <v>1055</v>
      </c>
      <c r="B456" t="s">
        <v>1056</v>
      </c>
      <c r="C456">
        <v>1</v>
      </c>
      <c r="D456" s="22" t="s">
        <v>109</v>
      </c>
      <c r="E456" t="s">
        <v>1266</v>
      </c>
      <c r="F456" t="s">
        <v>3184</v>
      </c>
      <c r="G456" t="str">
        <f>Indicators[[#This Row],[Source carrier]] &amp; "#" &amp; Indicators[[#This Row],[Type]] &amp; "#" &amp; Indicators[[#This Row],[Production]]</f>
        <v>55431#Main activity heat only plants#Gross heat production</v>
      </c>
    </row>
    <row r="457" spans="1:7" x14ac:dyDescent="0.25">
      <c r="A457" t="s">
        <v>1057</v>
      </c>
      <c r="B457" t="s">
        <v>1058</v>
      </c>
      <c r="C457">
        <v>1</v>
      </c>
      <c r="D457" s="22" t="s">
        <v>109</v>
      </c>
      <c r="E457" t="s">
        <v>1267</v>
      </c>
      <c r="F457" t="s">
        <v>3184</v>
      </c>
      <c r="G457" t="str">
        <f>Indicators[[#This Row],[Source carrier]] &amp; "#" &amp; Indicators[[#This Row],[Type]] &amp; "#" &amp; Indicators[[#This Row],[Production]]</f>
        <v>55431#Autoproducer CHP plants#Gross heat production</v>
      </c>
    </row>
    <row r="458" spans="1:7" x14ac:dyDescent="0.25">
      <c r="A458" t="s">
        <v>1059</v>
      </c>
      <c r="B458" t="s">
        <v>1060</v>
      </c>
      <c r="C458">
        <v>1</v>
      </c>
      <c r="D458" s="22" t="s">
        <v>109</v>
      </c>
      <c r="E458" t="s">
        <v>1268</v>
      </c>
      <c r="F458" t="s">
        <v>3184</v>
      </c>
      <c r="G458" t="str">
        <f>Indicators[[#This Row],[Source carrier]] &amp; "#" &amp; Indicators[[#This Row],[Type]] &amp; "#" &amp; Indicators[[#This Row],[Production]]</f>
        <v>55431#Autoproducer heat only plants#Gross heat production</v>
      </c>
    </row>
    <row r="459" spans="1:7" x14ac:dyDescent="0.25">
      <c r="A459" t="s">
        <v>529</v>
      </c>
      <c r="B459" t="s">
        <v>530</v>
      </c>
      <c r="C459">
        <v>1</v>
      </c>
      <c r="D459" s="22" t="s">
        <v>111</v>
      </c>
      <c r="E459" t="s">
        <v>1263</v>
      </c>
      <c r="F459" t="s">
        <v>3183</v>
      </c>
      <c r="G459" t="str">
        <f>Indicators[[#This Row],[Source carrier]] &amp; "#" &amp; Indicators[[#This Row],[Type]] &amp; "#" &amp; Indicators[[#This Row],[Production]]</f>
        <v>55432#Main activity electricity only#Gross electricity generation</v>
      </c>
    </row>
    <row r="460" spans="1:7" x14ac:dyDescent="0.25">
      <c r="A460" t="s">
        <v>531</v>
      </c>
      <c r="B460" t="s">
        <v>532</v>
      </c>
      <c r="C460">
        <v>1</v>
      </c>
      <c r="D460" s="22" t="s">
        <v>111</v>
      </c>
      <c r="E460" t="s">
        <v>1265</v>
      </c>
      <c r="F460" t="s">
        <v>3183</v>
      </c>
      <c r="G460" t="str">
        <f>Indicators[[#This Row],[Source carrier]] &amp; "#" &amp; Indicators[[#This Row],[Type]] &amp; "#" &amp; Indicators[[#This Row],[Production]]</f>
        <v>55432#Main activity CHP plants#Gross electricity generation</v>
      </c>
    </row>
    <row r="461" spans="1:7" x14ac:dyDescent="0.25">
      <c r="A461" t="s">
        <v>533</v>
      </c>
      <c r="B461" t="s">
        <v>534</v>
      </c>
      <c r="C461">
        <v>1</v>
      </c>
      <c r="D461" s="22" t="s">
        <v>111</v>
      </c>
      <c r="E461" t="s">
        <v>1264</v>
      </c>
      <c r="F461" t="s">
        <v>3183</v>
      </c>
      <c r="G461" t="str">
        <f>Indicators[[#This Row],[Source carrier]] &amp; "#" &amp; Indicators[[#This Row],[Type]] &amp; "#" &amp; Indicators[[#This Row],[Production]]</f>
        <v>55432#Autoproducer electricity only#Gross electricity generation</v>
      </c>
    </row>
    <row r="462" spans="1:7" x14ac:dyDescent="0.25">
      <c r="A462" t="s">
        <v>535</v>
      </c>
      <c r="B462" t="s">
        <v>536</v>
      </c>
      <c r="C462">
        <v>1</v>
      </c>
      <c r="D462" s="22" t="s">
        <v>111</v>
      </c>
      <c r="E462" t="s">
        <v>1267</v>
      </c>
      <c r="F462" t="s">
        <v>3183</v>
      </c>
      <c r="G462" t="str">
        <f>Indicators[[#This Row],[Source carrier]] &amp; "#" &amp; Indicators[[#This Row],[Type]] &amp; "#" &amp; Indicators[[#This Row],[Production]]</f>
        <v>55432#Autoproducer CHP plants#Gross electricity generation</v>
      </c>
    </row>
    <row r="463" spans="1:7" x14ac:dyDescent="0.25">
      <c r="A463" t="s">
        <v>1061</v>
      </c>
      <c r="B463" t="s">
        <v>1062</v>
      </c>
      <c r="C463">
        <v>1</v>
      </c>
      <c r="D463" s="22" t="s">
        <v>111</v>
      </c>
      <c r="E463" t="s">
        <v>1265</v>
      </c>
      <c r="F463" t="s">
        <v>3184</v>
      </c>
      <c r="G463" t="str">
        <f>Indicators[[#This Row],[Source carrier]] &amp; "#" &amp; Indicators[[#This Row],[Type]] &amp; "#" &amp; Indicators[[#This Row],[Production]]</f>
        <v>55432#Main activity CHP plants#Gross heat production</v>
      </c>
    </row>
    <row r="464" spans="1:7" x14ac:dyDescent="0.25">
      <c r="A464" t="s">
        <v>1063</v>
      </c>
      <c r="B464" t="s">
        <v>1064</v>
      </c>
      <c r="C464">
        <v>1</v>
      </c>
      <c r="D464" s="22" t="s">
        <v>111</v>
      </c>
      <c r="E464" t="s">
        <v>1266</v>
      </c>
      <c r="F464" t="s">
        <v>3184</v>
      </c>
      <c r="G464" t="str">
        <f>Indicators[[#This Row],[Source carrier]] &amp; "#" &amp; Indicators[[#This Row],[Type]] &amp; "#" &amp; Indicators[[#This Row],[Production]]</f>
        <v>55432#Main activity heat only plants#Gross heat production</v>
      </c>
    </row>
    <row r="465" spans="1:7" x14ac:dyDescent="0.25">
      <c r="A465" t="s">
        <v>1065</v>
      </c>
      <c r="B465" t="s">
        <v>1066</v>
      </c>
      <c r="C465">
        <v>1</v>
      </c>
      <c r="D465" s="22" t="s">
        <v>111</v>
      </c>
      <c r="E465" t="s">
        <v>1267</v>
      </c>
      <c r="F465" t="s">
        <v>3184</v>
      </c>
      <c r="G465" t="str">
        <f>Indicators[[#This Row],[Source carrier]] &amp; "#" &amp; Indicators[[#This Row],[Type]] &amp; "#" &amp; Indicators[[#This Row],[Production]]</f>
        <v>55432#Autoproducer CHP plants#Gross heat production</v>
      </c>
    </row>
    <row r="466" spans="1:7" x14ac:dyDescent="0.25">
      <c r="A466" t="s">
        <v>1067</v>
      </c>
      <c r="B466" t="s">
        <v>1068</v>
      </c>
      <c r="C466">
        <v>1</v>
      </c>
      <c r="D466" s="22" t="s">
        <v>111</v>
      </c>
      <c r="E466" t="s">
        <v>1268</v>
      </c>
      <c r="F466" t="s">
        <v>3184</v>
      </c>
      <c r="G466" t="str">
        <f>Indicators[[#This Row],[Source carrier]] &amp; "#" &amp; Indicators[[#This Row],[Type]] &amp; "#" &amp; Indicators[[#This Row],[Production]]</f>
        <v>55432#Autoproducer heat only plants#Gross heat production</v>
      </c>
    </row>
    <row r="467" spans="1:7" x14ac:dyDescent="0.25">
      <c r="A467" t="s">
        <v>537</v>
      </c>
      <c r="B467" t="s">
        <v>538</v>
      </c>
      <c r="C467">
        <v>1</v>
      </c>
      <c r="D467" s="22" t="s">
        <v>105</v>
      </c>
      <c r="E467" t="s">
        <v>1263</v>
      </c>
      <c r="F467" t="s">
        <v>3183</v>
      </c>
      <c r="G467" t="str">
        <f>Indicators[[#This Row],[Source carrier]] &amp; "#" &amp; Indicators[[#This Row],[Type]] &amp; "#" &amp; Indicators[[#This Row],[Production]]</f>
        <v>5541#Main activity electricity only#Gross electricity generation</v>
      </c>
    </row>
    <row r="468" spans="1:7" x14ac:dyDescent="0.25">
      <c r="A468" t="s">
        <v>539</v>
      </c>
      <c r="B468" t="s">
        <v>540</v>
      </c>
      <c r="C468">
        <v>1</v>
      </c>
      <c r="D468" s="22" t="s">
        <v>105</v>
      </c>
      <c r="E468" t="s">
        <v>1265</v>
      </c>
      <c r="F468" t="s">
        <v>3183</v>
      </c>
      <c r="G468" t="str">
        <f>Indicators[[#This Row],[Source carrier]] &amp; "#" &amp; Indicators[[#This Row],[Type]] &amp; "#" &amp; Indicators[[#This Row],[Production]]</f>
        <v>5541#Main activity CHP plants#Gross electricity generation</v>
      </c>
    </row>
    <row r="469" spans="1:7" x14ac:dyDescent="0.25">
      <c r="A469" t="s">
        <v>541</v>
      </c>
      <c r="B469" t="s">
        <v>542</v>
      </c>
      <c r="C469">
        <v>1</v>
      </c>
      <c r="D469" s="22" t="s">
        <v>105</v>
      </c>
      <c r="E469" t="s">
        <v>1264</v>
      </c>
      <c r="F469" t="s">
        <v>3183</v>
      </c>
      <c r="G469" t="str">
        <f>Indicators[[#This Row],[Source carrier]] &amp; "#" &amp; Indicators[[#This Row],[Type]] &amp; "#" &amp; Indicators[[#This Row],[Production]]</f>
        <v>5541#Autoproducer electricity only#Gross electricity generation</v>
      </c>
    </row>
    <row r="470" spans="1:7" x14ac:dyDescent="0.25">
      <c r="A470" t="s">
        <v>543</v>
      </c>
      <c r="B470" t="s">
        <v>544</v>
      </c>
      <c r="C470">
        <v>1</v>
      </c>
      <c r="D470" s="22" t="s">
        <v>105</v>
      </c>
      <c r="E470" t="s">
        <v>1267</v>
      </c>
      <c r="F470" t="s">
        <v>3183</v>
      </c>
      <c r="G470" t="str">
        <f>Indicators[[#This Row],[Source carrier]] &amp; "#" &amp; Indicators[[#This Row],[Type]] &amp; "#" &amp; Indicators[[#This Row],[Production]]</f>
        <v>5541#Autoproducer CHP plants#Gross electricity generation</v>
      </c>
    </row>
    <row r="471" spans="1:7" x14ac:dyDescent="0.25">
      <c r="A471" t="s">
        <v>1069</v>
      </c>
      <c r="B471" t="s">
        <v>1070</v>
      </c>
      <c r="C471">
        <v>1</v>
      </c>
      <c r="D471" s="22" t="s">
        <v>105</v>
      </c>
      <c r="E471" t="s">
        <v>1265</v>
      </c>
      <c r="F471" t="s">
        <v>3184</v>
      </c>
      <c r="G471" t="str">
        <f>Indicators[[#This Row],[Source carrier]] &amp; "#" &amp; Indicators[[#This Row],[Type]] &amp; "#" &amp; Indicators[[#This Row],[Production]]</f>
        <v>5541#Main activity CHP plants#Gross heat production</v>
      </c>
    </row>
    <row r="472" spans="1:7" x14ac:dyDescent="0.25">
      <c r="A472" t="s">
        <v>1071</v>
      </c>
      <c r="B472" t="s">
        <v>1072</v>
      </c>
      <c r="C472">
        <v>1</v>
      </c>
      <c r="D472" s="22" t="s">
        <v>105</v>
      </c>
      <c r="E472" t="s">
        <v>1266</v>
      </c>
      <c r="F472" t="s">
        <v>3184</v>
      </c>
      <c r="G472" t="str">
        <f>Indicators[[#This Row],[Source carrier]] &amp; "#" &amp; Indicators[[#This Row],[Type]] &amp; "#" &amp; Indicators[[#This Row],[Production]]</f>
        <v>5541#Main activity heat only plants#Gross heat production</v>
      </c>
    </row>
    <row r="473" spans="1:7" x14ac:dyDescent="0.25">
      <c r="A473" t="s">
        <v>1073</v>
      </c>
      <c r="B473" t="s">
        <v>1074</v>
      </c>
      <c r="C473">
        <v>1</v>
      </c>
      <c r="D473" s="22" t="s">
        <v>105</v>
      </c>
      <c r="E473" t="s">
        <v>1267</v>
      </c>
      <c r="F473" t="s">
        <v>3184</v>
      </c>
      <c r="G473" t="str">
        <f>Indicators[[#This Row],[Source carrier]] &amp; "#" &amp; Indicators[[#This Row],[Type]] &amp; "#" &amp; Indicators[[#This Row],[Production]]</f>
        <v>5541#Autoproducer CHP plants#Gross heat production</v>
      </c>
    </row>
    <row r="474" spans="1:7" x14ac:dyDescent="0.25">
      <c r="A474" t="s">
        <v>1075</v>
      </c>
      <c r="B474" t="s">
        <v>1076</v>
      </c>
      <c r="C474">
        <v>1</v>
      </c>
      <c r="D474" s="22" t="s">
        <v>105</v>
      </c>
      <c r="E474" t="s">
        <v>1268</v>
      </c>
      <c r="F474" t="s">
        <v>3184</v>
      </c>
      <c r="G474" t="str">
        <f>Indicators[[#This Row],[Source carrier]] &amp; "#" &amp; Indicators[[#This Row],[Type]] &amp; "#" &amp; Indicators[[#This Row],[Production]]</f>
        <v>5541#Autoproducer heat only plants#Gross heat production</v>
      </c>
    </row>
    <row r="475" spans="1:7" x14ac:dyDescent="0.25">
      <c r="A475" t="s">
        <v>545</v>
      </c>
      <c r="B475" t="s">
        <v>546</v>
      </c>
      <c r="C475">
        <v>1</v>
      </c>
      <c r="D475" s="22" t="s">
        <v>107</v>
      </c>
      <c r="E475" t="s">
        <v>1263</v>
      </c>
      <c r="F475" t="s">
        <v>3183</v>
      </c>
      <c r="G475" t="str">
        <f>Indicators[[#This Row],[Source carrier]] &amp; "#" &amp; Indicators[[#This Row],[Type]] &amp; "#" &amp; Indicators[[#This Row],[Production]]</f>
        <v>5542#Main activity electricity only#Gross electricity generation</v>
      </c>
    </row>
    <row r="476" spans="1:7" x14ac:dyDescent="0.25">
      <c r="A476" t="s">
        <v>547</v>
      </c>
      <c r="B476" t="s">
        <v>548</v>
      </c>
      <c r="C476">
        <v>1</v>
      </c>
      <c r="D476" s="22" t="s">
        <v>107</v>
      </c>
      <c r="E476" t="s">
        <v>1265</v>
      </c>
      <c r="F476" t="s">
        <v>3183</v>
      </c>
      <c r="G476" t="str">
        <f>Indicators[[#This Row],[Source carrier]] &amp; "#" &amp; Indicators[[#This Row],[Type]] &amp; "#" &amp; Indicators[[#This Row],[Production]]</f>
        <v>5542#Main activity CHP plants#Gross electricity generation</v>
      </c>
    </row>
    <row r="477" spans="1:7" x14ac:dyDescent="0.25">
      <c r="A477" t="s">
        <v>549</v>
      </c>
      <c r="B477" t="s">
        <v>550</v>
      </c>
      <c r="C477">
        <v>1</v>
      </c>
      <c r="D477" s="22" t="s">
        <v>107</v>
      </c>
      <c r="E477" t="s">
        <v>1264</v>
      </c>
      <c r="F477" t="s">
        <v>3183</v>
      </c>
      <c r="G477" t="str">
        <f>Indicators[[#This Row],[Source carrier]] &amp; "#" &amp; Indicators[[#This Row],[Type]] &amp; "#" &amp; Indicators[[#This Row],[Production]]</f>
        <v>5542#Autoproducer electricity only#Gross electricity generation</v>
      </c>
    </row>
    <row r="478" spans="1:7" x14ac:dyDescent="0.25">
      <c r="A478" t="s">
        <v>551</v>
      </c>
      <c r="B478" t="s">
        <v>552</v>
      </c>
      <c r="C478">
        <v>1</v>
      </c>
      <c r="D478" s="22" t="s">
        <v>107</v>
      </c>
      <c r="E478" t="s">
        <v>1267</v>
      </c>
      <c r="F478" t="s">
        <v>3183</v>
      </c>
      <c r="G478" t="str">
        <f>Indicators[[#This Row],[Source carrier]] &amp; "#" &amp; Indicators[[#This Row],[Type]] &amp; "#" &amp; Indicators[[#This Row],[Production]]</f>
        <v>5542#Autoproducer CHP plants#Gross electricity generation</v>
      </c>
    </row>
    <row r="479" spans="1:7" x14ac:dyDescent="0.25">
      <c r="A479" t="s">
        <v>1077</v>
      </c>
      <c r="B479" t="s">
        <v>1078</v>
      </c>
      <c r="C479">
        <v>1</v>
      </c>
      <c r="D479" s="22" t="s">
        <v>107</v>
      </c>
      <c r="E479" t="s">
        <v>1265</v>
      </c>
      <c r="F479" t="s">
        <v>3184</v>
      </c>
      <c r="G479" t="str">
        <f>Indicators[[#This Row],[Source carrier]] &amp; "#" &amp; Indicators[[#This Row],[Type]] &amp; "#" &amp; Indicators[[#This Row],[Production]]</f>
        <v>5542#Main activity CHP plants#Gross heat production</v>
      </c>
    </row>
    <row r="480" spans="1:7" x14ac:dyDescent="0.25">
      <c r="A480" t="s">
        <v>1079</v>
      </c>
      <c r="B480" t="s">
        <v>1080</v>
      </c>
      <c r="C480">
        <v>1</v>
      </c>
      <c r="D480" s="22" t="s">
        <v>107</v>
      </c>
      <c r="E480" t="s">
        <v>1266</v>
      </c>
      <c r="F480" t="s">
        <v>3184</v>
      </c>
      <c r="G480" t="str">
        <f>Indicators[[#This Row],[Source carrier]] &amp; "#" &amp; Indicators[[#This Row],[Type]] &amp; "#" &amp; Indicators[[#This Row],[Production]]</f>
        <v>5542#Main activity heat only plants#Gross heat production</v>
      </c>
    </row>
    <row r="481" spans="1:7" x14ac:dyDescent="0.25">
      <c r="A481" t="s">
        <v>1081</v>
      </c>
      <c r="B481" t="s">
        <v>1082</v>
      </c>
      <c r="C481">
        <v>1</v>
      </c>
      <c r="D481" s="22" t="s">
        <v>107</v>
      </c>
      <c r="E481" t="s">
        <v>1267</v>
      </c>
      <c r="F481" t="s">
        <v>3184</v>
      </c>
      <c r="G481" t="str">
        <f>Indicators[[#This Row],[Source carrier]] &amp; "#" &amp; Indicators[[#This Row],[Type]] &amp; "#" &amp; Indicators[[#This Row],[Production]]</f>
        <v>5542#Autoproducer CHP plants#Gross heat production</v>
      </c>
    </row>
    <row r="482" spans="1:7" x14ac:dyDescent="0.25">
      <c r="A482" t="s">
        <v>1083</v>
      </c>
      <c r="B482" t="s">
        <v>1084</v>
      </c>
      <c r="C482">
        <v>1</v>
      </c>
      <c r="D482" s="22" t="s">
        <v>107</v>
      </c>
      <c r="E482" t="s">
        <v>1268</v>
      </c>
      <c r="F482" t="s">
        <v>3184</v>
      </c>
      <c r="G482" t="str">
        <f>Indicators[[#This Row],[Source carrier]] &amp; "#" &amp; Indicators[[#This Row],[Type]] &amp; "#" &amp; Indicators[[#This Row],[Production]]</f>
        <v>5542#Autoproducer heat only plants#Gross heat production</v>
      </c>
    </row>
    <row r="483" spans="1:7" x14ac:dyDescent="0.25">
      <c r="A483" t="s">
        <v>553</v>
      </c>
      <c r="B483" t="s">
        <v>554</v>
      </c>
      <c r="C483">
        <v>1</v>
      </c>
      <c r="D483" s="22" t="s">
        <v>119</v>
      </c>
      <c r="E483" t="s">
        <v>1263</v>
      </c>
      <c r="F483" t="s">
        <v>3183</v>
      </c>
      <c r="G483" t="str">
        <f>Indicators[[#This Row],[Source carrier]] &amp; "#" &amp; Indicators[[#This Row],[Type]] &amp; "#" &amp; Indicators[[#This Row],[Production]]</f>
        <v>5547#Main activity electricity only#Gross electricity generation</v>
      </c>
    </row>
    <row r="484" spans="1:7" x14ac:dyDescent="0.25">
      <c r="A484" t="s">
        <v>555</v>
      </c>
      <c r="B484" t="s">
        <v>556</v>
      </c>
      <c r="C484">
        <v>1</v>
      </c>
      <c r="D484" s="22" t="s">
        <v>119</v>
      </c>
      <c r="E484" t="s">
        <v>1265</v>
      </c>
      <c r="F484" t="s">
        <v>3183</v>
      </c>
      <c r="G484" t="str">
        <f>Indicators[[#This Row],[Source carrier]] &amp; "#" &amp; Indicators[[#This Row],[Type]] &amp; "#" &amp; Indicators[[#This Row],[Production]]</f>
        <v>5547#Main activity CHP plants#Gross electricity generation</v>
      </c>
    </row>
    <row r="485" spans="1:7" x14ac:dyDescent="0.25">
      <c r="A485" t="s">
        <v>557</v>
      </c>
      <c r="B485" t="s">
        <v>558</v>
      </c>
      <c r="C485">
        <v>1</v>
      </c>
      <c r="D485" s="22" t="s">
        <v>119</v>
      </c>
      <c r="E485" t="s">
        <v>1264</v>
      </c>
      <c r="F485" t="s">
        <v>3183</v>
      </c>
      <c r="G485" t="str">
        <f>Indicators[[#This Row],[Source carrier]] &amp; "#" &amp; Indicators[[#This Row],[Type]] &amp; "#" &amp; Indicators[[#This Row],[Production]]</f>
        <v>5547#Autoproducer electricity only#Gross electricity generation</v>
      </c>
    </row>
    <row r="486" spans="1:7" x14ac:dyDescent="0.25">
      <c r="A486" t="s">
        <v>559</v>
      </c>
      <c r="B486" t="s">
        <v>560</v>
      </c>
      <c r="C486">
        <v>1</v>
      </c>
      <c r="D486" s="22" t="s">
        <v>119</v>
      </c>
      <c r="E486" t="s">
        <v>1267</v>
      </c>
      <c r="F486" t="s">
        <v>3183</v>
      </c>
      <c r="G486" t="str">
        <f>Indicators[[#This Row],[Source carrier]] &amp; "#" &amp; Indicators[[#This Row],[Type]] &amp; "#" &amp; Indicators[[#This Row],[Production]]</f>
        <v>5547#Autoproducer CHP plants#Gross electricity generation</v>
      </c>
    </row>
    <row r="487" spans="1:7" x14ac:dyDescent="0.25">
      <c r="A487" t="s">
        <v>1085</v>
      </c>
      <c r="B487" t="s">
        <v>1086</v>
      </c>
      <c r="C487">
        <v>1</v>
      </c>
      <c r="D487" s="22" t="s">
        <v>119</v>
      </c>
      <c r="E487" t="s">
        <v>1265</v>
      </c>
      <c r="F487" t="s">
        <v>3184</v>
      </c>
      <c r="G487" t="str">
        <f>Indicators[[#This Row],[Source carrier]] &amp; "#" &amp; Indicators[[#This Row],[Type]] &amp; "#" &amp; Indicators[[#This Row],[Production]]</f>
        <v>5547#Main activity CHP plants#Gross heat production</v>
      </c>
    </row>
    <row r="488" spans="1:7" x14ac:dyDescent="0.25">
      <c r="A488" t="s">
        <v>1087</v>
      </c>
      <c r="B488" t="s">
        <v>1088</v>
      </c>
      <c r="C488">
        <v>1</v>
      </c>
      <c r="D488" s="22" t="s">
        <v>119</v>
      </c>
      <c r="E488" t="s">
        <v>1266</v>
      </c>
      <c r="F488" t="s">
        <v>3184</v>
      </c>
      <c r="G488" t="str">
        <f>Indicators[[#This Row],[Source carrier]] &amp; "#" &amp; Indicators[[#This Row],[Type]] &amp; "#" &amp; Indicators[[#This Row],[Production]]</f>
        <v>5547#Main activity heat only plants#Gross heat production</v>
      </c>
    </row>
    <row r="489" spans="1:7" x14ac:dyDescent="0.25">
      <c r="A489" t="s">
        <v>1089</v>
      </c>
      <c r="B489" t="s">
        <v>1090</v>
      </c>
      <c r="C489">
        <v>1</v>
      </c>
      <c r="D489" s="22" t="s">
        <v>119</v>
      </c>
      <c r="E489" t="s">
        <v>1267</v>
      </c>
      <c r="F489" t="s">
        <v>3184</v>
      </c>
      <c r="G489" t="str">
        <f>Indicators[[#This Row],[Source carrier]] &amp; "#" &amp; Indicators[[#This Row],[Type]] &amp; "#" &amp; Indicators[[#This Row],[Production]]</f>
        <v>5547#Autoproducer CHP plants#Gross heat production</v>
      </c>
    </row>
    <row r="490" spans="1:7" x14ac:dyDescent="0.25">
      <c r="A490" t="s">
        <v>1091</v>
      </c>
      <c r="B490" t="s">
        <v>1092</v>
      </c>
      <c r="C490">
        <v>1</v>
      </c>
      <c r="D490" s="22" t="s">
        <v>119</v>
      </c>
      <c r="E490" t="s">
        <v>1268</v>
      </c>
      <c r="F490" t="s">
        <v>3184</v>
      </c>
      <c r="G490" t="str">
        <f>Indicators[[#This Row],[Source carrier]] &amp; "#" &amp; Indicators[[#This Row],[Type]] &amp; "#" &amp; Indicators[[#This Row],[Production]]</f>
        <v>5547#Autoproducer heat only plants#Gross heat production</v>
      </c>
    </row>
    <row r="491" spans="1:7" x14ac:dyDescent="0.25">
      <c r="A491" t="s">
        <v>1548</v>
      </c>
      <c r="B491" t="s">
        <v>1549</v>
      </c>
      <c r="C491">
        <v>1</v>
      </c>
      <c r="D491" s="22" t="s">
        <v>107</v>
      </c>
      <c r="E491" t="s">
        <v>1263</v>
      </c>
      <c r="F491" t="s">
        <v>3183</v>
      </c>
      <c r="G491" t="str">
        <f>Indicators[[#This Row],[Source carrier]] &amp; "#" &amp; Indicators[[#This Row],[Type]] &amp; "#" &amp; Indicators[[#This Row],[Production]]</f>
        <v>5542#Main activity electricity only#Gross electricity generation</v>
      </c>
    </row>
    <row r="492" spans="1:7" x14ac:dyDescent="0.25">
      <c r="A492" t="s">
        <v>1550</v>
      </c>
      <c r="B492" t="s">
        <v>1551</v>
      </c>
      <c r="C492">
        <v>1</v>
      </c>
      <c r="D492" s="22" t="s">
        <v>107</v>
      </c>
      <c r="E492" t="s">
        <v>1265</v>
      </c>
      <c r="F492" t="s">
        <v>3183</v>
      </c>
      <c r="G492" t="str">
        <f>Indicators[[#This Row],[Source carrier]] &amp; "#" &amp; Indicators[[#This Row],[Type]] &amp; "#" &amp; Indicators[[#This Row],[Production]]</f>
        <v>5542#Main activity CHP plants#Gross electricity generation</v>
      </c>
    </row>
    <row r="493" spans="1:7" x14ac:dyDescent="0.25">
      <c r="A493" t="s">
        <v>1552</v>
      </c>
      <c r="B493" t="s">
        <v>1553</v>
      </c>
      <c r="C493">
        <v>1</v>
      </c>
      <c r="D493" s="22" t="s">
        <v>107</v>
      </c>
      <c r="E493" t="s">
        <v>1264</v>
      </c>
      <c r="F493" t="s">
        <v>3183</v>
      </c>
      <c r="G493" t="str">
        <f>Indicators[[#This Row],[Source carrier]] &amp; "#" &amp; Indicators[[#This Row],[Type]] &amp; "#" &amp; Indicators[[#This Row],[Production]]</f>
        <v>5542#Autoproducer electricity only#Gross electricity generation</v>
      </c>
    </row>
    <row r="494" spans="1:7" x14ac:dyDescent="0.25">
      <c r="A494" t="s">
        <v>1554</v>
      </c>
      <c r="B494" t="s">
        <v>1555</v>
      </c>
      <c r="C494">
        <v>1</v>
      </c>
      <c r="D494" s="22" t="s">
        <v>107</v>
      </c>
      <c r="E494" t="s">
        <v>1267</v>
      </c>
      <c r="F494" t="s">
        <v>3183</v>
      </c>
      <c r="G494" t="str">
        <f>Indicators[[#This Row],[Source carrier]] &amp; "#" &amp; Indicators[[#This Row],[Type]] &amp; "#" &amp; Indicators[[#This Row],[Production]]</f>
        <v>5542#Autoproducer CHP plants#Gross electricity generation</v>
      </c>
    </row>
    <row r="495" spans="1:7" x14ac:dyDescent="0.25">
      <c r="A495" t="s">
        <v>1556</v>
      </c>
      <c r="B495" t="s">
        <v>1557</v>
      </c>
      <c r="C495">
        <v>1</v>
      </c>
      <c r="D495" s="22" t="s">
        <v>107</v>
      </c>
      <c r="E495" t="s">
        <v>1265</v>
      </c>
      <c r="F495" t="s">
        <v>3184</v>
      </c>
      <c r="G495" t="str">
        <f>Indicators[[#This Row],[Source carrier]] &amp; "#" &amp; Indicators[[#This Row],[Type]] &amp; "#" &amp; Indicators[[#This Row],[Production]]</f>
        <v>5542#Main activity CHP plants#Gross heat production</v>
      </c>
    </row>
    <row r="496" spans="1:7" x14ac:dyDescent="0.25">
      <c r="A496" t="s">
        <v>1558</v>
      </c>
      <c r="B496" t="s">
        <v>1559</v>
      </c>
      <c r="C496">
        <v>1</v>
      </c>
      <c r="D496" s="22" t="s">
        <v>107</v>
      </c>
      <c r="E496" t="s">
        <v>1266</v>
      </c>
      <c r="F496" t="s">
        <v>3184</v>
      </c>
      <c r="G496" t="str">
        <f>Indicators[[#This Row],[Source carrier]] &amp; "#" &amp; Indicators[[#This Row],[Type]] &amp; "#" &amp; Indicators[[#This Row],[Production]]</f>
        <v>5542#Main activity heat only plants#Gross heat production</v>
      </c>
    </row>
    <row r="497" spans="1:7" x14ac:dyDescent="0.25">
      <c r="A497" t="s">
        <v>1560</v>
      </c>
      <c r="B497" t="s">
        <v>1561</v>
      </c>
      <c r="C497">
        <v>1</v>
      </c>
      <c r="D497" s="22" t="s">
        <v>107</v>
      </c>
      <c r="E497" t="s">
        <v>1267</v>
      </c>
      <c r="F497" t="s">
        <v>3184</v>
      </c>
      <c r="G497" t="str">
        <f>Indicators[[#This Row],[Source carrier]] &amp; "#" &amp; Indicators[[#This Row],[Type]] &amp; "#" &amp; Indicators[[#This Row],[Production]]</f>
        <v>5542#Autoproducer CHP plants#Gross heat production</v>
      </c>
    </row>
    <row r="498" spans="1:7" x14ac:dyDescent="0.25">
      <c r="A498" t="s">
        <v>1562</v>
      </c>
      <c r="B498" t="s">
        <v>1563</v>
      </c>
      <c r="C498">
        <v>1</v>
      </c>
      <c r="D498" s="22" t="s">
        <v>107</v>
      </c>
      <c r="E498" t="s">
        <v>1268</v>
      </c>
      <c r="F498" t="s">
        <v>3184</v>
      </c>
      <c r="G498" t="str">
        <f>Indicators[[#This Row],[Source carrier]] &amp; "#" &amp; Indicators[[#This Row],[Type]] &amp; "#" &amp; Indicators[[#This Row],[Production]]</f>
        <v>5542#Autoproducer heat only plants#Gross heat production</v>
      </c>
    </row>
    <row r="499" spans="1:7" x14ac:dyDescent="0.25">
      <c r="A499" t="s">
        <v>561</v>
      </c>
      <c r="B499" t="s">
        <v>562</v>
      </c>
      <c r="C499">
        <v>1</v>
      </c>
      <c r="D499" s="22" t="s">
        <v>121</v>
      </c>
      <c r="E499" t="s">
        <v>1263</v>
      </c>
      <c r="F499" t="s">
        <v>3183</v>
      </c>
      <c r="G499" t="str">
        <f>Indicators[[#This Row],[Source carrier]] &amp; "#" &amp; Indicators[[#This Row],[Type]] &amp; "#" &amp; Indicators[[#This Row],[Production]]</f>
        <v>5548#Main activity electricity only#Gross electricity generation</v>
      </c>
    </row>
    <row r="500" spans="1:7" x14ac:dyDescent="0.25">
      <c r="A500" t="s">
        <v>563</v>
      </c>
      <c r="B500" t="s">
        <v>564</v>
      </c>
      <c r="C500">
        <v>1</v>
      </c>
      <c r="D500" s="22" t="s">
        <v>121</v>
      </c>
      <c r="E500" t="s">
        <v>1265</v>
      </c>
      <c r="F500" t="s">
        <v>3183</v>
      </c>
      <c r="G500" t="str">
        <f>Indicators[[#This Row],[Source carrier]] &amp; "#" &amp; Indicators[[#This Row],[Type]] &amp; "#" &amp; Indicators[[#This Row],[Production]]</f>
        <v>5548#Main activity CHP plants#Gross electricity generation</v>
      </c>
    </row>
    <row r="501" spans="1:7" x14ac:dyDescent="0.25">
      <c r="A501" t="s">
        <v>565</v>
      </c>
      <c r="B501" t="s">
        <v>566</v>
      </c>
      <c r="C501">
        <v>1</v>
      </c>
      <c r="D501" s="22" t="s">
        <v>121</v>
      </c>
      <c r="E501" t="s">
        <v>1264</v>
      </c>
      <c r="F501" t="s">
        <v>3183</v>
      </c>
      <c r="G501" t="str">
        <f>Indicators[[#This Row],[Source carrier]] &amp; "#" &amp; Indicators[[#This Row],[Type]] &amp; "#" &amp; Indicators[[#This Row],[Production]]</f>
        <v>5548#Autoproducer electricity only#Gross electricity generation</v>
      </c>
    </row>
    <row r="502" spans="1:7" x14ac:dyDescent="0.25">
      <c r="A502" t="s">
        <v>567</v>
      </c>
      <c r="B502" t="s">
        <v>568</v>
      </c>
      <c r="C502">
        <v>1</v>
      </c>
      <c r="D502" s="22" t="s">
        <v>121</v>
      </c>
      <c r="E502" t="s">
        <v>1267</v>
      </c>
      <c r="F502" t="s">
        <v>3183</v>
      </c>
      <c r="G502" t="str">
        <f>Indicators[[#This Row],[Source carrier]] &amp; "#" &amp; Indicators[[#This Row],[Type]] &amp; "#" &amp; Indicators[[#This Row],[Production]]</f>
        <v>5548#Autoproducer CHP plants#Gross electricity generation</v>
      </c>
    </row>
    <row r="503" spans="1:7" x14ac:dyDescent="0.25">
      <c r="A503" t="s">
        <v>1093</v>
      </c>
      <c r="B503" t="s">
        <v>1094</v>
      </c>
      <c r="C503">
        <v>1</v>
      </c>
      <c r="D503" s="22" t="s">
        <v>121</v>
      </c>
      <c r="E503" t="s">
        <v>1265</v>
      </c>
      <c r="F503" t="s">
        <v>3184</v>
      </c>
      <c r="G503" t="str">
        <f>Indicators[[#This Row],[Source carrier]] &amp; "#" &amp; Indicators[[#This Row],[Type]] &amp; "#" &amp; Indicators[[#This Row],[Production]]</f>
        <v>5548#Main activity CHP plants#Gross heat production</v>
      </c>
    </row>
    <row r="504" spans="1:7" x14ac:dyDescent="0.25">
      <c r="A504" t="s">
        <v>1095</v>
      </c>
      <c r="B504" t="s">
        <v>1096</v>
      </c>
      <c r="C504">
        <v>1</v>
      </c>
      <c r="D504" s="22" t="s">
        <v>121</v>
      </c>
      <c r="E504" t="s">
        <v>1266</v>
      </c>
      <c r="F504" t="s">
        <v>3184</v>
      </c>
      <c r="G504" t="str">
        <f>Indicators[[#This Row],[Source carrier]] &amp; "#" &amp; Indicators[[#This Row],[Type]] &amp; "#" &amp; Indicators[[#This Row],[Production]]</f>
        <v>5548#Main activity heat only plants#Gross heat production</v>
      </c>
    </row>
    <row r="505" spans="1:7" x14ac:dyDescent="0.25">
      <c r="A505" t="s">
        <v>1097</v>
      </c>
      <c r="B505" t="s">
        <v>1098</v>
      </c>
      <c r="C505">
        <v>1</v>
      </c>
      <c r="D505" s="22" t="s">
        <v>121</v>
      </c>
      <c r="E505" t="s">
        <v>1267</v>
      </c>
      <c r="F505" t="s">
        <v>3184</v>
      </c>
      <c r="G505" t="str">
        <f>Indicators[[#This Row],[Source carrier]] &amp; "#" &amp; Indicators[[#This Row],[Type]] &amp; "#" &amp; Indicators[[#This Row],[Production]]</f>
        <v>5548#Autoproducer CHP plants#Gross heat production</v>
      </c>
    </row>
    <row r="506" spans="1:7" x14ac:dyDescent="0.25">
      <c r="A506" t="s">
        <v>1099</v>
      </c>
      <c r="B506" t="s">
        <v>1100</v>
      </c>
      <c r="C506">
        <v>1</v>
      </c>
      <c r="D506" s="22" t="s">
        <v>121</v>
      </c>
      <c r="E506" t="s">
        <v>1268</v>
      </c>
      <c r="F506" t="s">
        <v>3184</v>
      </c>
      <c r="G506" t="str">
        <f>Indicators[[#This Row],[Source carrier]] &amp; "#" &amp; Indicators[[#This Row],[Type]] &amp; "#" &amp; Indicators[[#This Row],[Production]]</f>
        <v>5548#Autoproducer heat only plants#Gross heat production</v>
      </c>
    </row>
    <row r="507" spans="1:7" x14ac:dyDescent="0.25">
      <c r="A507" t="s">
        <v>1101</v>
      </c>
      <c r="B507" t="s">
        <v>1102</v>
      </c>
      <c r="C507">
        <v>0</v>
      </c>
      <c r="G507" t="str">
        <f>Indicators[[#This Row],[Source carrier]] &amp; "#" &amp; Indicators[[#This Row],[Type]] &amp; "#" &amp; Indicators[[#This Row],[Production]]</f>
        <v>##</v>
      </c>
    </row>
    <row r="508" spans="1:7" x14ac:dyDescent="0.25">
      <c r="A508" t="s">
        <v>1121</v>
      </c>
      <c r="B508" t="s">
        <v>1122</v>
      </c>
      <c r="C508">
        <v>0</v>
      </c>
      <c r="G508" t="str">
        <f>Indicators[[#This Row],[Source carrier]] &amp; "#" &amp; Indicators[[#This Row],[Type]] &amp; "#" &amp; Indicators[[#This Row],[Production]]</f>
        <v>##</v>
      </c>
    </row>
    <row r="509" spans="1:7" x14ac:dyDescent="0.25">
      <c r="A509" t="s">
        <v>1564</v>
      </c>
      <c r="B509" t="s">
        <v>1565</v>
      </c>
      <c r="C509">
        <v>0</v>
      </c>
      <c r="G509" t="str">
        <f>Indicators[[#This Row],[Source carrier]] &amp; "#" &amp; Indicators[[#This Row],[Type]] &amp; "#" &amp; Indicators[[#This Row],[Production]]</f>
        <v>##</v>
      </c>
    </row>
    <row r="510" spans="1:7" x14ac:dyDescent="0.25">
      <c r="A510" t="s">
        <v>1123</v>
      </c>
      <c r="B510" t="s">
        <v>1124</v>
      </c>
      <c r="C510">
        <v>0</v>
      </c>
      <c r="G510" t="str">
        <f>Indicators[[#This Row],[Source carrier]] &amp; "#" &amp; Indicators[[#This Row],[Type]] &amp; "#" &amp; Indicators[[#This Row],[Production]]</f>
        <v>##</v>
      </c>
    </row>
    <row r="511" spans="1:7" x14ac:dyDescent="0.25">
      <c r="A511" t="s">
        <v>1566</v>
      </c>
      <c r="B511" t="s">
        <v>1567</v>
      </c>
      <c r="C511">
        <v>0</v>
      </c>
      <c r="G511" t="str">
        <f>Indicators[[#This Row],[Source carrier]] &amp; "#" &amp; Indicators[[#This Row],[Type]] &amp; "#" &amp; Indicators[[#This Row],[Production]]</f>
        <v>##</v>
      </c>
    </row>
    <row r="512" spans="1:7" x14ac:dyDescent="0.25">
      <c r="A512" t="s">
        <v>1568</v>
      </c>
      <c r="B512" t="s">
        <v>1569</v>
      </c>
      <c r="C512">
        <v>0</v>
      </c>
      <c r="G512" t="str">
        <f>Indicators[[#This Row],[Source carrier]] &amp; "#" &amp; Indicators[[#This Row],[Type]] &amp; "#" &amp; Indicators[[#This Row],[Production]]</f>
        <v>##</v>
      </c>
    </row>
    <row r="513" spans="1:7" x14ac:dyDescent="0.25">
      <c r="A513" t="s">
        <v>1570</v>
      </c>
      <c r="B513" t="s">
        <v>1571</v>
      </c>
      <c r="C513">
        <v>0</v>
      </c>
      <c r="G513" t="str">
        <f>Indicators[[#This Row],[Source carrier]] &amp; "#" &amp; Indicators[[#This Row],[Type]] &amp; "#" &amp; Indicators[[#This Row],[Production]]</f>
        <v>##</v>
      </c>
    </row>
    <row r="514" spans="1:7" x14ac:dyDescent="0.25">
      <c r="A514" t="s">
        <v>1125</v>
      </c>
      <c r="B514" t="s">
        <v>1126</v>
      </c>
      <c r="C514">
        <v>0</v>
      </c>
      <c r="G514" t="str">
        <f>Indicators[[#This Row],[Source carrier]] &amp; "#" &amp; Indicators[[#This Row],[Type]] &amp; "#" &amp; Indicators[[#This Row],[Production]]</f>
        <v>##</v>
      </c>
    </row>
    <row r="515" spans="1:7" x14ac:dyDescent="0.25">
      <c r="A515" t="s">
        <v>1127</v>
      </c>
      <c r="B515" t="s">
        <v>1128</v>
      </c>
      <c r="C515">
        <v>0</v>
      </c>
      <c r="G515" t="str">
        <f>Indicators[[#This Row],[Source carrier]] &amp; "#" &amp; Indicators[[#This Row],[Type]] &amp; "#" &amp; Indicators[[#This Row],[Production]]</f>
        <v>##</v>
      </c>
    </row>
    <row r="516" spans="1:7" x14ac:dyDescent="0.25">
      <c r="A516" t="s">
        <v>569</v>
      </c>
      <c r="B516" t="s">
        <v>570</v>
      </c>
      <c r="C516">
        <v>0</v>
      </c>
      <c r="G516" t="str">
        <f>Indicators[[#This Row],[Source carrier]] &amp; "#" &amp; Indicators[[#This Row],[Type]] &amp; "#" &amp; Indicators[[#This Row],[Production]]</f>
        <v>##</v>
      </c>
    </row>
    <row r="517" spans="1:7" x14ac:dyDescent="0.25">
      <c r="A517" t="s">
        <v>1155</v>
      </c>
      <c r="B517" t="s">
        <v>1156</v>
      </c>
      <c r="C517">
        <v>0</v>
      </c>
      <c r="G517" t="str">
        <f>Indicators[[#This Row],[Source carrier]] &amp; "#" &amp; Indicators[[#This Row],[Type]] &amp; "#" &amp; Indicators[[#This Row],[Production]]</f>
        <v>##</v>
      </c>
    </row>
    <row r="518" spans="1:7" x14ac:dyDescent="0.25">
      <c r="A518" t="s">
        <v>1572</v>
      </c>
      <c r="B518" t="s">
        <v>1573</v>
      </c>
      <c r="C518">
        <v>0</v>
      </c>
      <c r="G518" t="str">
        <f>Indicators[[#This Row],[Source carrier]] &amp; "#" &amp; Indicators[[#This Row],[Type]] &amp; "#" &amp; Indicators[[#This Row],[Production]]</f>
        <v>##</v>
      </c>
    </row>
    <row r="519" spans="1:7" x14ac:dyDescent="0.25">
      <c r="A519" t="s">
        <v>1574</v>
      </c>
      <c r="B519" t="s">
        <v>1575</v>
      </c>
      <c r="C519">
        <v>0</v>
      </c>
      <c r="G519" t="str">
        <f>Indicators[[#This Row],[Source carrier]] &amp; "#" &amp; Indicators[[#This Row],[Type]] &amp; "#" &amp; Indicators[[#This Row],[Production]]</f>
        <v>##</v>
      </c>
    </row>
    <row r="520" spans="1:7" x14ac:dyDescent="0.25">
      <c r="A520" t="s">
        <v>1576</v>
      </c>
      <c r="B520" t="s">
        <v>1577</v>
      </c>
      <c r="C520">
        <v>0</v>
      </c>
      <c r="G520" t="str">
        <f>Indicators[[#This Row],[Source carrier]] &amp; "#" &amp; Indicators[[#This Row],[Type]] &amp; "#" &amp; Indicators[[#This Row],[Production]]</f>
        <v>##</v>
      </c>
    </row>
    <row r="521" spans="1:7" x14ac:dyDescent="0.25">
      <c r="A521" t="s">
        <v>1578</v>
      </c>
      <c r="B521" t="s">
        <v>1579</v>
      </c>
      <c r="C521">
        <v>0</v>
      </c>
      <c r="G521" t="str">
        <f>Indicators[[#This Row],[Source carrier]] &amp; "#" &amp; Indicators[[#This Row],[Type]] &amp; "#" &amp; Indicators[[#This Row],[Production]]</f>
        <v>##</v>
      </c>
    </row>
    <row r="522" spans="1:7" x14ac:dyDescent="0.25">
      <c r="A522" t="s">
        <v>1580</v>
      </c>
      <c r="B522" t="s">
        <v>1581</v>
      </c>
      <c r="C522">
        <v>0</v>
      </c>
      <c r="G522" t="str">
        <f>Indicators[[#This Row],[Source carrier]] &amp; "#" &amp; Indicators[[#This Row],[Type]] &amp; "#" &amp; Indicators[[#This Row],[Production]]</f>
        <v>##</v>
      </c>
    </row>
    <row r="523" spans="1:7" x14ac:dyDescent="0.25">
      <c r="A523" t="s">
        <v>571</v>
      </c>
      <c r="B523" t="s">
        <v>572</v>
      </c>
      <c r="C523">
        <v>0</v>
      </c>
      <c r="G523" t="str">
        <f>Indicators[[#This Row],[Source carrier]] &amp; "#" &amp; Indicators[[#This Row],[Type]] &amp; "#" &amp; Indicators[[#This Row],[Production]]</f>
        <v>##</v>
      </c>
    </row>
    <row r="524" spans="1:7" x14ac:dyDescent="0.25">
      <c r="A524" t="s">
        <v>1157</v>
      </c>
      <c r="B524" t="s">
        <v>1158</v>
      </c>
      <c r="C524">
        <v>0</v>
      </c>
      <c r="G524" t="str">
        <f>Indicators[[#This Row],[Source carrier]] &amp; "#" &amp; Indicators[[#This Row],[Type]] &amp; "#" &amp; Indicators[[#This Row],[Production]]</f>
        <v>##</v>
      </c>
    </row>
    <row r="525" spans="1:7" x14ac:dyDescent="0.25">
      <c r="A525" t="s">
        <v>573</v>
      </c>
      <c r="B525" t="s">
        <v>574</v>
      </c>
      <c r="C525">
        <v>0</v>
      </c>
      <c r="G525" t="str">
        <f>Indicators[[#This Row],[Source carrier]] &amp; "#" &amp; Indicators[[#This Row],[Type]] &amp; "#" &amp; Indicators[[#This Row],[Production]]</f>
        <v>##</v>
      </c>
    </row>
    <row r="526" spans="1:7" x14ac:dyDescent="0.25">
      <c r="A526" t="s">
        <v>1582</v>
      </c>
      <c r="B526" t="s">
        <v>1583</v>
      </c>
      <c r="C526">
        <v>0</v>
      </c>
      <c r="G526" t="str">
        <f>Indicators[[#This Row],[Source carrier]] &amp; "#" &amp; Indicators[[#This Row],[Type]] &amp; "#" &amp; Indicators[[#This Row],[Production]]</f>
        <v>##</v>
      </c>
    </row>
    <row r="527" spans="1:7" x14ac:dyDescent="0.25">
      <c r="A527" t="s">
        <v>1159</v>
      </c>
      <c r="B527" t="s">
        <v>1160</v>
      </c>
      <c r="C527">
        <v>0</v>
      </c>
      <c r="G527" t="str">
        <f>Indicators[[#This Row],[Source carrier]] &amp; "#" &amp; Indicators[[#This Row],[Type]] &amp; "#" &amp; Indicators[[#This Row],[Production]]</f>
        <v>##</v>
      </c>
    </row>
    <row r="528" spans="1:7" x14ac:dyDescent="0.25">
      <c r="A528" t="s">
        <v>1163</v>
      </c>
      <c r="B528" t="s">
        <v>1164</v>
      </c>
      <c r="C528">
        <v>0</v>
      </c>
      <c r="G528" t="str">
        <f>Indicators[[#This Row],[Source carrier]] &amp; "#" &amp; Indicators[[#This Row],[Type]] &amp; "#" &amp; Indicators[[#This Row],[Production]]</f>
        <v>##</v>
      </c>
    </row>
    <row r="529" spans="1:7" x14ac:dyDescent="0.25">
      <c r="A529" t="s">
        <v>1165</v>
      </c>
      <c r="B529" t="s">
        <v>1166</v>
      </c>
      <c r="C529">
        <v>0</v>
      </c>
      <c r="G529" t="str">
        <f>Indicators[[#This Row],[Source carrier]] &amp; "#" &amp; Indicators[[#This Row],[Type]] &amp; "#" &amp; Indicators[[#This Row],[Production]]</f>
        <v>##</v>
      </c>
    </row>
    <row r="530" spans="1:7" x14ac:dyDescent="0.25">
      <c r="A530" t="s">
        <v>1167</v>
      </c>
      <c r="B530" t="s">
        <v>1168</v>
      </c>
      <c r="C530">
        <v>0</v>
      </c>
      <c r="G530" t="str">
        <f>Indicators[[#This Row],[Source carrier]] &amp; "#" &amp; Indicators[[#This Row],[Type]] &amp; "#" &amp; Indicators[[#This Row],[Production]]</f>
        <v>##</v>
      </c>
    </row>
    <row r="531" spans="1:7" x14ac:dyDescent="0.25">
      <c r="A531" t="s">
        <v>1169</v>
      </c>
      <c r="B531" t="s">
        <v>1170</v>
      </c>
      <c r="C531">
        <v>0</v>
      </c>
      <c r="G531" t="str">
        <f>Indicators[[#This Row],[Source carrier]] &amp; "#" &amp; Indicators[[#This Row],[Type]] &amp; "#" &amp; Indicators[[#This Row],[Production]]</f>
        <v>##</v>
      </c>
    </row>
    <row r="532" spans="1:7" x14ac:dyDescent="0.25">
      <c r="A532" t="s">
        <v>1171</v>
      </c>
      <c r="B532" t="s">
        <v>1172</v>
      </c>
      <c r="C532">
        <v>0</v>
      </c>
      <c r="G532" t="str">
        <f>Indicators[[#This Row],[Source carrier]] &amp; "#" &amp; Indicators[[#This Row],[Type]] &amp; "#" &amp; Indicators[[#This Row],[Production]]</f>
        <v>##</v>
      </c>
    </row>
    <row r="533" spans="1:7" x14ac:dyDescent="0.25">
      <c r="A533" t="s">
        <v>1173</v>
      </c>
      <c r="B533" t="s">
        <v>1174</v>
      </c>
      <c r="C533">
        <v>0</v>
      </c>
      <c r="G533" t="str">
        <f>Indicators[[#This Row],[Source carrier]] &amp; "#" &amp; Indicators[[#This Row],[Type]] &amp; "#" &amp; Indicators[[#This Row],[Production]]</f>
        <v>##</v>
      </c>
    </row>
    <row r="534" spans="1:7" x14ac:dyDescent="0.25">
      <c r="A534" t="s">
        <v>1175</v>
      </c>
      <c r="B534" t="s">
        <v>1176</v>
      </c>
      <c r="C534">
        <v>0</v>
      </c>
      <c r="G534" t="str">
        <f>Indicators[[#This Row],[Source carrier]] &amp; "#" &amp; Indicators[[#This Row],[Type]] &amp; "#" &amp; Indicators[[#This Row],[Production]]</f>
        <v>##</v>
      </c>
    </row>
    <row r="535" spans="1:7" x14ac:dyDescent="0.25">
      <c r="A535" t="s">
        <v>1177</v>
      </c>
      <c r="B535" t="s">
        <v>1178</v>
      </c>
      <c r="C535">
        <v>0</v>
      </c>
      <c r="G535" t="str">
        <f>Indicators[[#This Row],[Source carrier]] &amp; "#" &amp; Indicators[[#This Row],[Type]] &amp; "#" &amp; Indicators[[#This Row],[Production]]</f>
        <v>##</v>
      </c>
    </row>
    <row r="536" spans="1:7" x14ac:dyDescent="0.25">
      <c r="A536" t="s">
        <v>1179</v>
      </c>
      <c r="B536" t="s">
        <v>1180</v>
      </c>
      <c r="C536">
        <v>0</v>
      </c>
      <c r="G536" t="str">
        <f>Indicators[[#This Row],[Source carrier]] &amp; "#" &amp; Indicators[[#This Row],[Type]] &amp; "#" &amp; Indicators[[#This Row],[Production]]</f>
        <v>##</v>
      </c>
    </row>
    <row r="537" spans="1:7" x14ac:dyDescent="0.25">
      <c r="A537" t="s">
        <v>1181</v>
      </c>
      <c r="B537" t="s">
        <v>1182</v>
      </c>
      <c r="C537">
        <v>0</v>
      </c>
      <c r="G537" t="str">
        <f>Indicators[[#This Row],[Source carrier]] &amp; "#" &amp; Indicators[[#This Row],[Type]] &amp; "#" &amp; Indicators[[#This Row],[Production]]</f>
        <v>##</v>
      </c>
    </row>
    <row r="538" spans="1:7" x14ac:dyDescent="0.25">
      <c r="A538" t="s">
        <v>1183</v>
      </c>
      <c r="B538" t="s">
        <v>1184</v>
      </c>
      <c r="C538">
        <v>0</v>
      </c>
      <c r="G538" t="str">
        <f>Indicators[[#This Row],[Source carrier]] &amp; "#" &amp; Indicators[[#This Row],[Type]] &amp; "#" &amp; Indicators[[#This Row],[Production]]</f>
        <v>##</v>
      </c>
    </row>
    <row r="539" spans="1:7" x14ac:dyDescent="0.25">
      <c r="A539" t="s">
        <v>1185</v>
      </c>
      <c r="B539" t="s">
        <v>1186</v>
      </c>
      <c r="C539">
        <v>0</v>
      </c>
      <c r="G539" t="str">
        <f>Indicators[[#This Row],[Source carrier]] &amp; "#" &amp; Indicators[[#This Row],[Type]] &amp; "#" &amp; Indicators[[#This Row],[Production]]</f>
        <v>##</v>
      </c>
    </row>
    <row r="540" spans="1:7" x14ac:dyDescent="0.25">
      <c r="A540" t="s">
        <v>1187</v>
      </c>
      <c r="B540" t="s">
        <v>1188</v>
      </c>
      <c r="C540">
        <v>0</v>
      </c>
      <c r="G540" t="str">
        <f>Indicators[[#This Row],[Source carrier]] &amp; "#" &amp; Indicators[[#This Row],[Type]] &amp; "#" &amp; Indicators[[#This Row],[Production]]</f>
        <v>##</v>
      </c>
    </row>
    <row r="541" spans="1:7" x14ac:dyDescent="0.25">
      <c r="A541" t="s">
        <v>1584</v>
      </c>
      <c r="B541" t="s">
        <v>1585</v>
      </c>
      <c r="C541">
        <v>0</v>
      </c>
      <c r="G541" t="str">
        <f>Indicators[[#This Row],[Source carrier]] &amp; "#" &amp; Indicators[[#This Row],[Type]] &amp; "#" &amp; Indicators[[#This Row],[Production]]</f>
        <v>##</v>
      </c>
    </row>
    <row r="542" spans="1:7" x14ac:dyDescent="0.25">
      <c r="A542" t="s">
        <v>1189</v>
      </c>
      <c r="B542" t="s">
        <v>1190</v>
      </c>
      <c r="C542">
        <v>0</v>
      </c>
      <c r="G542" t="str">
        <f>Indicators[[#This Row],[Source carrier]] &amp; "#" &amp; Indicators[[#This Row],[Type]] &amp; "#" &amp; Indicators[[#This Row],[Production]]</f>
        <v>##</v>
      </c>
    </row>
    <row r="543" spans="1:7" x14ac:dyDescent="0.25">
      <c r="A543" t="s">
        <v>1191</v>
      </c>
      <c r="B543" t="s">
        <v>1192</v>
      </c>
      <c r="C543">
        <v>0</v>
      </c>
      <c r="G543" t="str">
        <f>Indicators[[#This Row],[Source carrier]] &amp; "#" &amp; Indicators[[#This Row],[Type]] &amp; "#" &amp; Indicators[[#This Row],[Production]]</f>
        <v>##</v>
      </c>
    </row>
    <row r="544" spans="1:7" x14ac:dyDescent="0.25">
      <c r="A544" t="s">
        <v>1193</v>
      </c>
      <c r="B544" t="s">
        <v>1194</v>
      </c>
      <c r="C544">
        <v>0</v>
      </c>
      <c r="G544" t="str">
        <f>Indicators[[#This Row],[Source carrier]] &amp; "#" &amp; Indicators[[#This Row],[Type]] &amp; "#" &amp; Indicators[[#This Row],[Production]]</f>
        <v>##</v>
      </c>
    </row>
    <row r="545" spans="1:7" x14ac:dyDescent="0.25">
      <c r="A545" t="s">
        <v>1195</v>
      </c>
      <c r="B545" t="s">
        <v>1196</v>
      </c>
      <c r="C545">
        <v>0</v>
      </c>
      <c r="G545" t="str">
        <f>Indicators[[#This Row],[Source carrier]] &amp; "#" &amp; Indicators[[#This Row],[Type]] &amp; "#" &amp; Indicators[[#This Row],[Production]]</f>
        <v>##</v>
      </c>
    </row>
    <row r="546" spans="1:7" x14ac:dyDescent="0.25">
      <c r="A546" t="s">
        <v>1197</v>
      </c>
      <c r="B546" t="s">
        <v>1198</v>
      </c>
      <c r="C546">
        <v>0</v>
      </c>
      <c r="G546" t="str">
        <f>Indicators[[#This Row],[Source carrier]] &amp; "#" &amp; Indicators[[#This Row],[Type]] &amp; "#" &amp; Indicators[[#This Row],[Production]]</f>
        <v>##</v>
      </c>
    </row>
    <row r="547" spans="1:7" x14ac:dyDescent="0.25">
      <c r="A547" t="s">
        <v>1199</v>
      </c>
      <c r="B547" t="s">
        <v>1200</v>
      </c>
      <c r="C547">
        <v>0</v>
      </c>
      <c r="G547" t="str">
        <f>Indicators[[#This Row],[Source carrier]] &amp; "#" &amp; Indicators[[#This Row],[Type]] &amp; "#" &amp; Indicators[[#This Row],[Production]]</f>
        <v>##</v>
      </c>
    </row>
    <row r="548" spans="1:7" x14ac:dyDescent="0.25">
      <c r="A548" t="s">
        <v>1201</v>
      </c>
      <c r="B548" t="s">
        <v>1202</v>
      </c>
      <c r="C548">
        <v>0</v>
      </c>
      <c r="G548" t="str">
        <f>Indicators[[#This Row],[Source carrier]] &amp; "#" &amp; Indicators[[#This Row],[Type]] &amp; "#" &amp; Indicators[[#This Row],[Production]]</f>
        <v>##</v>
      </c>
    </row>
    <row r="549" spans="1:7" x14ac:dyDescent="0.25">
      <c r="A549" t="s">
        <v>1203</v>
      </c>
      <c r="B549" t="s">
        <v>1204</v>
      </c>
      <c r="C549">
        <v>0</v>
      </c>
      <c r="G549" t="str">
        <f>Indicators[[#This Row],[Source carrier]] &amp; "#" &amp; Indicators[[#This Row],[Type]] &amp; "#" &amp; Indicators[[#This Row],[Production]]</f>
        <v>##</v>
      </c>
    </row>
    <row r="550" spans="1:7" x14ac:dyDescent="0.25">
      <c r="A550" t="s">
        <v>1205</v>
      </c>
      <c r="B550" t="s">
        <v>1206</v>
      </c>
      <c r="C550">
        <v>0</v>
      </c>
      <c r="G550" t="str">
        <f>Indicators[[#This Row],[Source carrier]] &amp; "#" &amp; Indicators[[#This Row],[Type]] &amp; "#" &amp; Indicators[[#This Row],[Production]]</f>
        <v>##</v>
      </c>
    </row>
    <row r="551" spans="1:7" x14ac:dyDescent="0.25">
      <c r="A551" t="s">
        <v>1586</v>
      </c>
      <c r="B551" t="s">
        <v>1587</v>
      </c>
      <c r="C551">
        <v>0</v>
      </c>
      <c r="G551" t="str">
        <f>Indicators[[#This Row],[Source carrier]] &amp; "#" &amp; Indicators[[#This Row],[Type]] &amp; "#" &amp; Indicators[[#This Row],[Production]]</f>
        <v>##</v>
      </c>
    </row>
    <row r="552" spans="1:7" x14ac:dyDescent="0.25">
      <c r="A552" t="s">
        <v>1588</v>
      </c>
      <c r="B552" t="s">
        <v>1589</v>
      </c>
      <c r="C552">
        <v>0</v>
      </c>
      <c r="G552" t="str">
        <f>Indicators[[#This Row],[Source carrier]] &amp; "#" &amp; Indicators[[#This Row],[Type]] &amp; "#" &amp; Indicators[[#This Row],[Production]]</f>
        <v>##</v>
      </c>
    </row>
    <row r="553" spans="1:7" x14ac:dyDescent="0.25">
      <c r="A553" t="s">
        <v>1590</v>
      </c>
      <c r="B553" t="s">
        <v>1591</v>
      </c>
      <c r="C553">
        <v>0</v>
      </c>
      <c r="G553" t="str">
        <f>Indicators[[#This Row],[Source carrier]] &amp; "#" &amp; Indicators[[#This Row],[Type]] &amp; "#" &amp; Indicators[[#This Row],[Production]]</f>
        <v>##</v>
      </c>
    </row>
    <row r="554" spans="1:7" x14ac:dyDescent="0.25">
      <c r="A554" t="s">
        <v>1592</v>
      </c>
      <c r="B554" t="s">
        <v>1593</v>
      </c>
      <c r="C554">
        <v>0</v>
      </c>
      <c r="G554" t="str">
        <f>Indicators[[#This Row],[Source carrier]] &amp; "#" &amp; Indicators[[#This Row],[Type]] &amp; "#" &amp; Indicators[[#This Row],[Production]]</f>
        <v>##</v>
      </c>
    </row>
    <row r="555" spans="1:7" x14ac:dyDescent="0.25">
      <c r="A555" t="s">
        <v>1594</v>
      </c>
      <c r="B555" t="s">
        <v>1595</v>
      </c>
      <c r="C555">
        <v>0</v>
      </c>
      <c r="G555" t="str">
        <f>Indicators[[#This Row],[Source carrier]] &amp; "#" &amp; Indicators[[#This Row],[Type]] &amp; "#" &amp; Indicators[[#This Row],[Production]]</f>
        <v>##</v>
      </c>
    </row>
    <row r="556" spans="1:7" x14ac:dyDescent="0.25">
      <c r="A556" t="s">
        <v>575</v>
      </c>
      <c r="B556" t="s">
        <v>576</v>
      </c>
      <c r="C556">
        <v>0</v>
      </c>
      <c r="G556" t="str">
        <f>Indicators[[#This Row],[Source carrier]] &amp; "#" &amp; Indicators[[#This Row],[Type]] &amp; "#" &amp; Indicators[[#This Row],[Production]]</f>
        <v>##</v>
      </c>
    </row>
    <row r="557" spans="1:7" x14ac:dyDescent="0.25">
      <c r="A557" t="s">
        <v>577</v>
      </c>
      <c r="B557" t="s">
        <v>578</v>
      </c>
      <c r="C557">
        <v>0</v>
      </c>
      <c r="G557" t="str">
        <f>Indicators[[#This Row],[Source carrier]] &amp; "#" &amp; Indicators[[#This Row],[Type]] &amp; "#" &amp; Indicators[[#This Row],[Production]]</f>
        <v>##</v>
      </c>
    </row>
    <row r="558" spans="1:7" x14ac:dyDescent="0.25">
      <c r="A558" t="s">
        <v>579</v>
      </c>
      <c r="B558" t="s">
        <v>580</v>
      </c>
      <c r="C558">
        <v>0</v>
      </c>
      <c r="G558" t="str">
        <f>Indicators[[#This Row],[Source carrier]] &amp; "#" &amp; Indicators[[#This Row],[Type]] &amp; "#" &amp; Indicators[[#This Row],[Production]]</f>
        <v>##</v>
      </c>
    </row>
    <row r="559" spans="1:7" x14ac:dyDescent="0.25">
      <c r="A559" t="s">
        <v>1596</v>
      </c>
      <c r="B559" t="s">
        <v>1597</v>
      </c>
      <c r="C559">
        <v>0</v>
      </c>
      <c r="G559" t="str">
        <f>Indicators[[#This Row],[Source carrier]] &amp; "#" &amp; Indicators[[#This Row],[Type]] &amp; "#" &amp; Indicators[[#This Row],[Production]]</f>
        <v>##</v>
      </c>
    </row>
    <row r="560" spans="1:7" x14ac:dyDescent="0.25">
      <c r="A560" t="s">
        <v>1207</v>
      </c>
      <c r="B560" t="s">
        <v>1208</v>
      </c>
      <c r="C560">
        <v>0</v>
      </c>
      <c r="G560" t="str">
        <f>Indicators[[#This Row],[Source carrier]] &amp; "#" &amp; Indicators[[#This Row],[Type]] &amp; "#" &amp; Indicators[[#This Row],[Production]]</f>
        <v>##</v>
      </c>
    </row>
    <row r="561" spans="1:7" x14ac:dyDescent="0.25">
      <c r="A561" t="s">
        <v>1209</v>
      </c>
      <c r="B561" t="s">
        <v>1210</v>
      </c>
      <c r="C561">
        <v>0</v>
      </c>
      <c r="G561" t="str">
        <f>Indicators[[#This Row],[Source carrier]] &amp; "#" &amp; Indicators[[#This Row],[Type]] &amp; "#" &amp; Indicators[[#This Row],[Production]]</f>
        <v>##</v>
      </c>
    </row>
    <row r="562" spans="1:7" x14ac:dyDescent="0.25">
      <c r="A562" t="s">
        <v>1211</v>
      </c>
      <c r="B562" t="s">
        <v>1212</v>
      </c>
      <c r="C562">
        <v>0</v>
      </c>
      <c r="G562" t="str">
        <f>Indicators[[#This Row],[Source carrier]] &amp; "#" &amp; Indicators[[#This Row],[Type]] &amp; "#" &amp; Indicators[[#This Row],[Production]]</f>
        <v>##</v>
      </c>
    </row>
    <row r="563" spans="1:7" x14ac:dyDescent="0.25">
      <c r="A563" t="s">
        <v>1213</v>
      </c>
      <c r="B563" t="s">
        <v>1214</v>
      </c>
      <c r="C563">
        <v>0</v>
      </c>
      <c r="G563" t="str">
        <f>Indicators[[#This Row],[Source carrier]] &amp; "#" &amp; Indicators[[#This Row],[Type]] &amp; "#" &amp; Indicators[[#This Row],[Production]]</f>
        <v>##</v>
      </c>
    </row>
    <row r="564" spans="1:7" x14ac:dyDescent="0.25">
      <c r="A564" t="s">
        <v>1215</v>
      </c>
      <c r="B564" t="s">
        <v>1216</v>
      </c>
      <c r="C564">
        <v>0</v>
      </c>
      <c r="G564" t="str">
        <f>Indicators[[#This Row],[Source carrier]] &amp; "#" &amp; Indicators[[#This Row],[Type]] &amp; "#" &amp; Indicators[[#This Row],[Production]]</f>
        <v>##</v>
      </c>
    </row>
    <row r="565" spans="1:7" x14ac:dyDescent="0.25">
      <c r="A565" t="s">
        <v>1217</v>
      </c>
      <c r="B565" t="s">
        <v>1218</v>
      </c>
      <c r="C565">
        <v>0</v>
      </c>
      <c r="G565" t="str">
        <f>Indicators[[#This Row],[Source carrier]] &amp; "#" &amp; Indicators[[#This Row],[Type]] &amp; "#" &amp; Indicators[[#This Row],[Production]]</f>
        <v>##</v>
      </c>
    </row>
    <row r="566" spans="1:7" x14ac:dyDescent="0.25">
      <c r="A566" t="s">
        <v>1219</v>
      </c>
      <c r="B566" t="s">
        <v>1220</v>
      </c>
      <c r="C566">
        <v>0</v>
      </c>
      <c r="G566" t="str">
        <f>Indicators[[#This Row],[Source carrier]] &amp; "#" &amp; Indicators[[#This Row],[Type]] &amp; "#" &amp; Indicators[[#This Row],[Production]]</f>
        <v>##</v>
      </c>
    </row>
    <row r="567" spans="1:7" x14ac:dyDescent="0.25">
      <c r="A567" t="s">
        <v>1221</v>
      </c>
      <c r="B567" t="s">
        <v>1222</v>
      </c>
      <c r="C567">
        <v>0</v>
      </c>
      <c r="G567" t="str">
        <f>Indicators[[#This Row],[Source carrier]] &amp; "#" &amp; Indicators[[#This Row],[Type]] &amp; "#" &amp; Indicators[[#This Row],[Production]]</f>
        <v>##</v>
      </c>
    </row>
    <row r="568" spans="1:7" x14ac:dyDescent="0.25">
      <c r="A568" t="s">
        <v>581</v>
      </c>
      <c r="B568" t="s">
        <v>582</v>
      </c>
      <c r="C568">
        <v>0</v>
      </c>
      <c r="G568" t="str">
        <f>Indicators[[#This Row],[Source carrier]] &amp; "#" &amp; Indicators[[#This Row],[Type]] &amp; "#" &amp; Indicators[[#This Row],[Production]]</f>
        <v>##</v>
      </c>
    </row>
    <row r="569" spans="1:7" x14ac:dyDescent="0.25">
      <c r="A569" t="s">
        <v>583</v>
      </c>
      <c r="B569" t="s">
        <v>584</v>
      </c>
      <c r="C569">
        <v>0</v>
      </c>
      <c r="G569" t="str">
        <f>Indicators[[#This Row],[Source carrier]] &amp; "#" &amp; Indicators[[#This Row],[Type]] &amp; "#" &amp; Indicators[[#This Row],[Production]]</f>
        <v>##</v>
      </c>
    </row>
    <row r="570" spans="1:7" x14ac:dyDescent="0.25">
      <c r="A570" t="s">
        <v>1598</v>
      </c>
      <c r="B570" t="s">
        <v>1599</v>
      </c>
      <c r="C570">
        <v>0</v>
      </c>
      <c r="G570" t="str">
        <f>Indicators[[#This Row],[Source carrier]] &amp; "#" &amp; Indicators[[#This Row],[Type]] &amp; "#" &amp; Indicators[[#This Row],[Production]]</f>
        <v>##</v>
      </c>
    </row>
    <row r="571" spans="1:7" x14ac:dyDescent="0.25">
      <c r="A571" t="s">
        <v>1600</v>
      </c>
      <c r="B571" t="s">
        <v>1601</v>
      </c>
      <c r="C571">
        <v>0</v>
      </c>
      <c r="G571" t="str">
        <f>Indicators[[#This Row],[Source carrier]] &amp; "#" &amp; Indicators[[#This Row],[Type]] &amp; "#" &amp; Indicators[[#This Row],[Production]]</f>
        <v>##</v>
      </c>
    </row>
    <row r="572" spans="1:7" x14ac:dyDescent="0.25">
      <c r="A572" t="s">
        <v>1602</v>
      </c>
      <c r="B572" t="s">
        <v>1603</v>
      </c>
      <c r="C572">
        <v>0</v>
      </c>
      <c r="G572" t="str">
        <f>Indicators[[#This Row],[Source carrier]] &amp; "#" &amp; Indicators[[#This Row],[Type]] &amp; "#" &amp; Indicators[[#This Row],[Production]]</f>
        <v>##</v>
      </c>
    </row>
    <row r="573" spans="1:7" x14ac:dyDescent="0.25">
      <c r="A573" t="s">
        <v>1604</v>
      </c>
      <c r="B573" t="s">
        <v>1605</v>
      </c>
      <c r="C573">
        <v>0</v>
      </c>
      <c r="G573" t="str">
        <f>Indicators[[#This Row],[Source carrier]] &amp; "#" &amp; Indicators[[#This Row],[Type]] &amp; "#" &amp; Indicators[[#This Row],[Production]]</f>
        <v>##</v>
      </c>
    </row>
    <row r="574" spans="1:7" x14ac:dyDescent="0.25">
      <c r="A574" t="s">
        <v>1606</v>
      </c>
      <c r="B574" t="s">
        <v>1607</v>
      </c>
      <c r="C574">
        <v>0</v>
      </c>
      <c r="G574" t="str">
        <f>Indicators[[#This Row],[Source carrier]] &amp; "#" &amp; Indicators[[#This Row],[Type]] &amp; "#" &amp; Indicators[[#This Row],[Production]]</f>
        <v>##</v>
      </c>
    </row>
    <row r="575" spans="1:7" x14ac:dyDescent="0.25">
      <c r="A575" t="s">
        <v>585</v>
      </c>
      <c r="B575" t="s">
        <v>586</v>
      </c>
      <c r="C575">
        <v>0</v>
      </c>
      <c r="G575" t="str">
        <f>Indicators[[#This Row],[Source carrier]] &amp; "#" &amp; Indicators[[#This Row],[Type]] &amp; "#" &amp; Indicators[[#This Row],[Production]]</f>
        <v>##</v>
      </c>
    </row>
    <row r="576" spans="1:7" x14ac:dyDescent="0.25">
      <c r="A576" t="s">
        <v>1608</v>
      </c>
      <c r="B576" t="s">
        <v>1609</v>
      </c>
      <c r="C576">
        <v>1</v>
      </c>
      <c r="G576" t="str">
        <f>Indicators[[#This Row],[Source carrier]] &amp; "#" &amp; Indicators[[#This Row],[Type]] &amp; "#" &amp; Indicators[[#This Row],[Production]]</f>
        <v>##</v>
      </c>
    </row>
    <row r="577" spans="1:7" x14ac:dyDescent="0.25">
      <c r="A577" t="s">
        <v>1610</v>
      </c>
      <c r="B577" t="s">
        <v>1611</v>
      </c>
      <c r="C577">
        <v>1</v>
      </c>
      <c r="G577" t="str">
        <f>Indicators[[#This Row],[Source carrier]] &amp; "#" &amp; Indicators[[#This Row],[Type]] &amp; "#" &amp; Indicators[[#This Row],[Production]]</f>
        <v>##</v>
      </c>
    </row>
    <row r="578" spans="1:7" x14ac:dyDescent="0.25">
      <c r="A578" t="s">
        <v>1612</v>
      </c>
      <c r="B578" t="s">
        <v>1613</v>
      </c>
      <c r="C578">
        <v>1</v>
      </c>
      <c r="G578" t="str">
        <f>Indicators[[#This Row],[Source carrier]] &amp; "#" &amp; Indicators[[#This Row],[Type]] &amp; "#" &amp; Indicators[[#This Row],[Production]]</f>
        <v>##</v>
      </c>
    </row>
    <row r="579" spans="1:7" x14ac:dyDescent="0.25">
      <c r="A579" t="s">
        <v>1614</v>
      </c>
      <c r="B579" t="s">
        <v>1615</v>
      </c>
      <c r="C579">
        <v>1</v>
      </c>
      <c r="G579" t="str">
        <f>Indicators[[#This Row],[Source carrier]] &amp; "#" &amp; Indicators[[#This Row],[Type]] &amp; "#" &amp; Indicators[[#This Row],[Production]]</f>
        <v>##</v>
      </c>
    </row>
    <row r="580" spans="1:7" x14ac:dyDescent="0.25">
      <c r="A580" t="s">
        <v>1616</v>
      </c>
      <c r="B580" t="s">
        <v>1617</v>
      </c>
      <c r="C580">
        <v>1</v>
      </c>
      <c r="G580" t="str">
        <f>Indicators[[#This Row],[Source carrier]] &amp; "#" &amp; Indicators[[#This Row],[Type]] &amp; "#" &amp; Indicators[[#This Row],[Production]]</f>
        <v>##</v>
      </c>
    </row>
    <row r="581" spans="1:7" x14ac:dyDescent="0.25">
      <c r="A581" t="s">
        <v>1618</v>
      </c>
      <c r="B581" t="s">
        <v>1619</v>
      </c>
      <c r="C581">
        <v>1</v>
      </c>
      <c r="G581" t="str">
        <f>Indicators[[#This Row],[Source carrier]] &amp; "#" &amp; Indicators[[#This Row],[Type]] &amp; "#" &amp; Indicators[[#This Row],[Production]]</f>
        <v>##</v>
      </c>
    </row>
    <row r="582" spans="1:7" x14ac:dyDescent="0.25">
      <c r="A582" t="s">
        <v>1620</v>
      </c>
      <c r="B582" t="s">
        <v>1621</v>
      </c>
      <c r="C582">
        <v>1</v>
      </c>
      <c r="G582" t="str">
        <f>Indicators[[#This Row],[Source carrier]] &amp; "#" &amp; Indicators[[#This Row],[Type]] &amp; "#" &amp; Indicators[[#This Row],[Production]]</f>
        <v>##</v>
      </c>
    </row>
    <row r="583" spans="1:7" x14ac:dyDescent="0.25">
      <c r="A583" t="s">
        <v>587</v>
      </c>
      <c r="B583" t="s">
        <v>588</v>
      </c>
      <c r="C583">
        <v>0</v>
      </c>
      <c r="G583" t="str">
        <f>Indicators[[#This Row],[Source carrier]] &amp; "#" &amp; Indicators[[#This Row],[Type]] &amp; "#" &amp; Indicators[[#This Row],[Production]]</f>
        <v>##</v>
      </c>
    </row>
    <row r="584" spans="1:7" x14ac:dyDescent="0.25">
      <c r="A584" t="s">
        <v>1622</v>
      </c>
      <c r="B584" t="s">
        <v>1623</v>
      </c>
      <c r="C584">
        <v>0</v>
      </c>
      <c r="G584" t="str">
        <f>Indicators[[#This Row],[Source carrier]] &amp; "#" &amp; Indicators[[#This Row],[Type]] &amp; "#" &amp; Indicators[[#This Row],[Production]]</f>
        <v>##</v>
      </c>
    </row>
    <row r="585" spans="1:7" x14ac:dyDescent="0.25">
      <c r="A585" t="s">
        <v>1227</v>
      </c>
      <c r="B585" t="s">
        <v>1228</v>
      </c>
      <c r="C585">
        <v>0</v>
      </c>
      <c r="G585" t="str">
        <f>Indicators[[#This Row],[Source carrier]] &amp; "#" &amp; Indicators[[#This Row],[Type]] &amp; "#" &amp; Indicators[[#This Row],[Production]]</f>
        <v>##</v>
      </c>
    </row>
    <row r="586" spans="1:7" x14ac:dyDescent="0.25">
      <c r="A586" t="s">
        <v>1229</v>
      </c>
      <c r="B586" t="s">
        <v>1230</v>
      </c>
      <c r="C586">
        <v>0</v>
      </c>
      <c r="G586" t="str">
        <f>Indicators[[#This Row],[Source carrier]] &amp; "#" &amp; Indicators[[#This Row],[Type]] &amp; "#" &amp; Indicators[[#This Row],[Production]]</f>
        <v>##</v>
      </c>
    </row>
    <row r="587" spans="1:7" x14ac:dyDescent="0.25">
      <c r="A587" t="s">
        <v>1624</v>
      </c>
      <c r="B587" t="s">
        <v>1625</v>
      </c>
      <c r="C587">
        <v>0</v>
      </c>
      <c r="G587" t="str">
        <f>Indicators[[#This Row],[Source carrier]] &amp; "#" &amp; Indicators[[#This Row],[Type]] &amp; "#" &amp; Indicators[[#This Row],[Production]]</f>
        <v>##</v>
      </c>
    </row>
    <row r="588" spans="1:7" x14ac:dyDescent="0.25">
      <c r="A588" t="s">
        <v>1626</v>
      </c>
      <c r="B588" t="s">
        <v>1627</v>
      </c>
      <c r="C588">
        <v>0</v>
      </c>
      <c r="G588" t="str">
        <f>Indicators[[#This Row],[Source carrier]] &amp; "#" &amp; Indicators[[#This Row],[Type]] &amp; "#" &amp; Indicators[[#This Row],[Production]]</f>
        <v>##</v>
      </c>
    </row>
    <row r="589" spans="1:7" x14ac:dyDescent="0.25">
      <c r="A589" t="s">
        <v>1628</v>
      </c>
      <c r="B589" t="s">
        <v>1629</v>
      </c>
      <c r="C589">
        <v>0</v>
      </c>
      <c r="G589" t="str">
        <f>Indicators[[#This Row],[Source carrier]] &amp; "#" &amp; Indicators[[#This Row],[Type]] &amp; "#" &amp; Indicators[[#This Row],[Production]]</f>
        <v>##</v>
      </c>
    </row>
    <row r="590" spans="1:7" x14ac:dyDescent="0.25">
      <c r="A590" t="s">
        <v>589</v>
      </c>
      <c r="B590" t="s">
        <v>590</v>
      </c>
      <c r="C590">
        <v>0</v>
      </c>
      <c r="G590" t="str">
        <f>Indicators[[#This Row],[Source carrier]] &amp; "#" &amp; Indicators[[#This Row],[Type]] &amp; "#" &amp; Indicators[[#This Row],[Production]]</f>
        <v>##</v>
      </c>
    </row>
    <row r="591" spans="1:7" x14ac:dyDescent="0.25">
      <c r="A591" t="s">
        <v>591</v>
      </c>
      <c r="B591" t="s">
        <v>592</v>
      </c>
      <c r="C591">
        <v>1</v>
      </c>
      <c r="G591" t="str">
        <f>Indicators[[#This Row],[Source carrier]] &amp; "#" &amp; Indicators[[#This Row],[Type]] &amp; "#" &amp; Indicators[[#This Row],[Production]]</f>
        <v>##</v>
      </c>
    </row>
    <row r="592" spans="1:7" x14ac:dyDescent="0.25">
      <c r="A592" t="s">
        <v>593</v>
      </c>
      <c r="B592" t="s">
        <v>594</v>
      </c>
      <c r="C592">
        <v>0</v>
      </c>
      <c r="G592" t="str">
        <f>Indicators[[#This Row],[Source carrier]] &amp; "#" &amp; Indicators[[#This Row],[Type]] &amp; "#" &amp; Indicators[[#This Row],[Production]]</f>
        <v>##</v>
      </c>
    </row>
    <row r="593" spans="1:7" x14ac:dyDescent="0.25">
      <c r="A593" t="s">
        <v>595</v>
      </c>
      <c r="B593" t="s">
        <v>596</v>
      </c>
      <c r="C593">
        <v>1</v>
      </c>
      <c r="G593" t="str">
        <f>Indicators[[#This Row],[Source carrier]] &amp; "#" &amp; Indicators[[#This Row],[Type]] &amp; "#" &amp; Indicators[[#This Row],[Production]]</f>
        <v>##</v>
      </c>
    </row>
    <row r="594" spans="1:7" x14ac:dyDescent="0.25">
      <c r="A594" t="s">
        <v>597</v>
      </c>
      <c r="B594" t="s">
        <v>598</v>
      </c>
      <c r="C594">
        <v>1</v>
      </c>
      <c r="G594" t="str">
        <f>Indicators[[#This Row],[Source carrier]] &amp; "#" &amp; Indicators[[#This Row],[Type]] &amp; "#" &amp; Indicators[[#This Row],[Production]]</f>
        <v>##</v>
      </c>
    </row>
    <row r="595" spans="1:7" x14ac:dyDescent="0.25">
      <c r="A595" t="s">
        <v>599</v>
      </c>
      <c r="B595" t="s">
        <v>600</v>
      </c>
      <c r="C595">
        <v>1</v>
      </c>
      <c r="G595" t="str">
        <f>Indicators[[#This Row],[Source carrier]] &amp; "#" &amp; Indicators[[#This Row],[Type]] &amp; "#" &amp; Indicators[[#This Row],[Production]]</f>
        <v>##</v>
      </c>
    </row>
    <row r="596" spans="1:7" x14ac:dyDescent="0.25">
      <c r="A596" t="s">
        <v>601</v>
      </c>
      <c r="B596" t="s">
        <v>602</v>
      </c>
      <c r="C596">
        <v>1</v>
      </c>
      <c r="G596" t="str">
        <f>Indicators[[#This Row],[Source carrier]] &amp; "#" &amp; Indicators[[#This Row],[Type]] &amp; "#" &amp; Indicators[[#This Row],[Production]]</f>
        <v>##</v>
      </c>
    </row>
    <row r="597" spans="1:7" x14ac:dyDescent="0.25">
      <c r="A597" t="s">
        <v>603</v>
      </c>
      <c r="B597" t="s">
        <v>604</v>
      </c>
      <c r="C597">
        <v>1</v>
      </c>
      <c r="G597" t="str">
        <f>Indicators[[#This Row],[Source carrier]] &amp; "#" &amp; Indicators[[#This Row],[Type]] &amp; "#" &amp; Indicators[[#This Row],[Production]]</f>
        <v>##</v>
      </c>
    </row>
    <row r="598" spans="1:7" x14ac:dyDescent="0.25">
      <c r="A598" t="s">
        <v>605</v>
      </c>
      <c r="B598" t="s">
        <v>606</v>
      </c>
      <c r="C598">
        <v>1</v>
      </c>
      <c r="G598" t="str">
        <f>Indicators[[#This Row],[Source carrier]] &amp; "#" &amp; Indicators[[#This Row],[Type]] &amp; "#" &amp; Indicators[[#This Row],[Production]]</f>
        <v>##</v>
      </c>
    </row>
    <row r="599" spans="1:7" x14ac:dyDescent="0.25">
      <c r="A599" t="s">
        <v>607</v>
      </c>
      <c r="B599" t="s">
        <v>608</v>
      </c>
      <c r="C599">
        <v>1</v>
      </c>
      <c r="G599" t="str">
        <f>Indicators[[#This Row],[Source carrier]] &amp; "#" &amp; Indicators[[#This Row],[Type]] &amp; "#" &amp; Indicators[[#This Row],[Production]]</f>
        <v>##</v>
      </c>
    </row>
    <row r="600" spans="1:7" x14ac:dyDescent="0.25">
      <c r="A600" t="s">
        <v>609</v>
      </c>
      <c r="B600" t="s">
        <v>610</v>
      </c>
      <c r="C600">
        <v>1</v>
      </c>
      <c r="G600" t="str">
        <f>Indicators[[#This Row],[Source carrier]] &amp; "#" &amp; Indicators[[#This Row],[Type]] &amp; "#" &amp; Indicators[[#This Row],[Production]]</f>
        <v>##</v>
      </c>
    </row>
    <row r="601" spans="1:7" x14ac:dyDescent="0.25">
      <c r="A601" t="s">
        <v>611</v>
      </c>
      <c r="B601" t="s">
        <v>612</v>
      </c>
      <c r="C601">
        <v>1</v>
      </c>
      <c r="G601" t="str">
        <f>Indicators[[#This Row],[Source carrier]] &amp; "#" &amp; Indicators[[#This Row],[Type]] &amp; "#" &amp; Indicators[[#This Row],[Production]]</f>
        <v>##</v>
      </c>
    </row>
    <row r="602" spans="1:7" x14ac:dyDescent="0.25">
      <c r="A602" t="s">
        <v>613</v>
      </c>
      <c r="B602" t="s">
        <v>614</v>
      </c>
      <c r="C602">
        <v>1</v>
      </c>
      <c r="G602" t="str">
        <f>Indicators[[#This Row],[Source carrier]] &amp; "#" &amp; Indicators[[#This Row],[Type]] &amp; "#" &amp; Indicators[[#This Row],[Production]]</f>
        <v>##</v>
      </c>
    </row>
    <row r="603" spans="1:7" x14ac:dyDescent="0.25">
      <c r="A603" t="s">
        <v>615</v>
      </c>
      <c r="B603" t="s">
        <v>616</v>
      </c>
      <c r="C603">
        <v>1</v>
      </c>
      <c r="G603" t="str">
        <f>Indicators[[#This Row],[Source carrier]] &amp; "#" &amp; Indicators[[#This Row],[Type]] &amp; "#" &amp; Indicators[[#This Row],[Production]]</f>
        <v>##</v>
      </c>
    </row>
    <row r="604" spans="1:7" x14ac:dyDescent="0.25">
      <c r="A604" t="s">
        <v>617</v>
      </c>
      <c r="B604" t="s">
        <v>618</v>
      </c>
      <c r="C604">
        <v>1</v>
      </c>
      <c r="G604" t="str">
        <f>Indicators[[#This Row],[Source carrier]] &amp; "#" &amp; Indicators[[#This Row],[Type]] &amp; "#" &amp; Indicators[[#This Row],[Production]]</f>
        <v>##</v>
      </c>
    </row>
    <row r="605" spans="1:7" x14ac:dyDescent="0.25">
      <c r="A605" t="s">
        <v>619</v>
      </c>
      <c r="B605" t="s">
        <v>620</v>
      </c>
      <c r="C605">
        <v>1</v>
      </c>
      <c r="G605" t="str">
        <f>Indicators[[#This Row],[Source carrier]] &amp; "#" &amp; Indicators[[#This Row],[Type]] &amp; "#" &amp; Indicators[[#This Row],[Production]]</f>
        <v>##</v>
      </c>
    </row>
    <row r="606" spans="1:7" x14ac:dyDescent="0.25">
      <c r="A606" t="s">
        <v>621</v>
      </c>
      <c r="B606" t="s">
        <v>622</v>
      </c>
      <c r="C606">
        <v>1</v>
      </c>
      <c r="G606" t="str">
        <f>Indicators[[#This Row],[Source carrier]] &amp; "#" &amp; Indicators[[#This Row],[Type]] &amp; "#" &amp; Indicators[[#This Row],[Production]]</f>
        <v>##</v>
      </c>
    </row>
    <row r="607" spans="1:7" x14ac:dyDescent="0.25">
      <c r="A607" t="s">
        <v>623</v>
      </c>
      <c r="B607" t="s">
        <v>624</v>
      </c>
      <c r="C607">
        <v>1</v>
      </c>
      <c r="G607" t="str">
        <f>Indicators[[#This Row],[Source carrier]] &amp; "#" &amp; Indicators[[#This Row],[Type]] &amp; "#" &amp; Indicators[[#This Row],[Production]]</f>
        <v>##</v>
      </c>
    </row>
    <row r="608" spans="1:7" x14ac:dyDescent="0.25">
      <c r="A608" t="s">
        <v>625</v>
      </c>
      <c r="B608" t="s">
        <v>626</v>
      </c>
      <c r="C608">
        <v>0</v>
      </c>
      <c r="G608" t="str">
        <f>Indicators[[#This Row],[Source carrier]] &amp; "#" &amp; Indicators[[#This Row],[Type]] &amp; "#" &amp; Indicators[[#This Row],[Production]]</f>
        <v>##</v>
      </c>
    </row>
    <row r="609" spans="1:7" x14ac:dyDescent="0.25">
      <c r="A609" t="s">
        <v>627</v>
      </c>
      <c r="B609" t="s">
        <v>628</v>
      </c>
      <c r="C609">
        <v>0</v>
      </c>
      <c r="G609" t="str">
        <f>Indicators[[#This Row],[Source carrier]] &amp; "#" &amp; Indicators[[#This Row],[Type]] &amp; "#" &amp; Indicators[[#This Row],[Production]]</f>
        <v>##</v>
      </c>
    </row>
    <row r="610" spans="1:7" x14ac:dyDescent="0.25">
      <c r="A610" t="s">
        <v>629</v>
      </c>
      <c r="B610" t="s">
        <v>630</v>
      </c>
      <c r="C610">
        <v>0</v>
      </c>
      <c r="G610" t="str">
        <f>Indicators[[#This Row],[Source carrier]] &amp; "#" &amp; Indicators[[#This Row],[Type]] &amp; "#" &amp; Indicators[[#This Row],[Production]]</f>
        <v>##</v>
      </c>
    </row>
    <row r="611" spans="1:7" x14ac:dyDescent="0.25">
      <c r="A611" t="s">
        <v>1630</v>
      </c>
      <c r="B611" t="s">
        <v>1631</v>
      </c>
      <c r="C611">
        <v>0</v>
      </c>
      <c r="G611" t="str">
        <f>Indicators[[#This Row],[Source carrier]] &amp; "#" &amp; Indicators[[#This Row],[Type]] &amp; "#" &amp; Indicators[[#This Row],[Production]]</f>
        <v>##</v>
      </c>
    </row>
    <row r="612" spans="1:7" x14ac:dyDescent="0.25">
      <c r="A612" t="s">
        <v>631</v>
      </c>
      <c r="B612" t="s">
        <v>632</v>
      </c>
      <c r="C612">
        <v>0</v>
      </c>
      <c r="G612" t="str">
        <f>Indicators[[#This Row],[Source carrier]] &amp; "#" &amp; Indicators[[#This Row],[Type]] &amp; "#" &amp; Indicators[[#This Row],[Production]]</f>
        <v>##</v>
      </c>
    </row>
    <row r="613" spans="1:7" x14ac:dyDescent="0.25">
      <c r="A613" t="s">
        <v>1632</v>
      </c>
      <c r="B613" t="s">
        <v>1633</v>
      </c>
      <c r="C613">
        <v>0</v>
      </c>
      <c r="G613" t="str">
        <f>Indicators[[#This Row],[Source carrier]] &amp; "#" &amp; Indicators[[#This Row],[Type]] &amp; "#" &amp; Indicators[[#This Row],[Production]]</f>
        <v>##</v>
      </c>
    </row>
    <row r="614" spans="1:7" x14ac:dyDescent="0.25">
      <c r="A614" t="s">
        <v>1634</v>
      </c>
      <c r="B614" t="s">
        <v>1635</v>
      </c>
      <c r="C614">
        <v>0</v>
      </c>
      <c r="G614" t="str">
        <f>Indicators[[#This Row],[Source carrier]] &amp; "#" &amp; Indicators[[#This Row],[Type]] &amp; "#" &amp; Indicators[[#This Row],[Production]]</f>
        <v>##</v>
      </c>
    </row>
    <row r="615" spans="1:7" x14ac:dyDescent="0.25">
      <c r="A615" t="s">
        <v>1231</v>
      </c>
      <c r="B615" t="s">
        <v>1232</v>
      </c>
      <c r="C615">
        <v>0</v>
      </c>
      <c r="G615" t="str">
        <f>Indicators[[#This Row],[Source carrier]] &amp; "#" &amp; Indicators[[#This Row],[Type]] &amp; "#" &amp; Indicators[[#This Row],[Production]]</f>
        <v>##</v>
      </c>
    </row>
    <row r="616" spans="1:7" x14ac:dyDescent="0.25">
      <c r="A616" t="s">
        <v>1233</v>
      </c>
      <c r="B616" t="s">
        <v>1234</v>
      </c>
      <c r="C616">
        <v>0</v>
      </c>
      <c r="G616" t="str">
        <f>Indicators[[#This Row],[Source carrier]] &amp; "#" &amp; Indicators[[#This Row],[Type]] &amp; "#" &amp; Indicators[[#This Row],[Production]]</f>
        <v>##</v>
      </c>
    </row>
    <row r="617" spans="1:7" x14ac:dyDescent="0.25">
      <c r="A617" t="s">
        <v>1235</v>
      </c>
      <c r="B617" t="s">
        <v>1236</v>
      </c>
      <c r="C617">
        <v>0</v>
      </c>
      <c r="G617" t="str">
        <f>Indicators[[#This Row],[Source carrier]] &amp; "#" &amp; Indicators[[#This Row],[Type]] &amp; "#" &amp; Indicators[[#This Row],[Production]]</f>
        <v>##</v>
      </c>
    </row>
    <row r="618" spans="1:7" x14ac:dyDescent="0.25">
      <c r="A618" t="s">
        <v>1237</v>
      </c>
      <c r="B618" t="s">
        <v>1238</v>
      </c>
      <c r="C618">
        <v>0</v>
      </c>
      <c r="G618" t="str">
        <f>Indicators[[#This Row],[Source carrier]] &amp; "#" &amp; Indicators[[#This Row],[Type]] &amp; "#" &amp; Indicators[[#This Row],[Production]]</f>
        <v>##</v>
      </c>
    </row>
    <row r="619" spans="1:7" x14ac:dyDescent="0.25">
      <c r="A619" t="s">
        <v>1239</v>
      </c>
      <c r="B619" t="s">
        <v>1240</v>
      </c>
      <c r="C619">
        <v>0</v>
      </c>
      <c r="G619" t="str">
        <f>Indicators[[#This Row],[Source carrier]] &amp; "#" &amp; Indicators[[#This Row],[Type]] &amp; "#" &amp; Indicators[[#This Row],[Production]]</f>
        <v>##</v>
      </c>
    </row>
    <row r="620" spans="1:7" x14ac:dyDescent="0.25">
      <c r="A620" t="s">
        <v>1241</v>
      </c>
      <c r="B620" t="s">
        <v>1242</v>
      </c>
      <c r="C620">
        <v>0</v>
      </c>
      <c r="G620" t="str">
        <f>Indicators[[#This Row],[Source carrier]] &amp; "#" &amp; Indicators[[#This Row],[Type]] &amp; "#" &amp; Indicators[[#This Row],[Production]]</f>
        <v>##</v>
      </c>
    </row>
    <row r="621" spans="1:7" x14ac:dyDescent="0.25">
      <c r="A621" t="s">
        <v>1243</v>
      </c>
      <c r="B621" t="s">
        <v>1244</v>
      </c>
      <c r="C621">
        <v>0</v>
      </c>
      <c r="G621" t="str">
        <f>Indicators[[#This Row],[Source carrier]] &amp; "#" &amp; Indicators[[#This Row],[Type]] &amp; "#" &amp; Indicators[[#This Row],[Production]]</f>
        <v>##</v>
      </c>
    </row>
    <row r="622" spans="1:7" x14ac:dyDescent="0.25">
      <c r="A622" t="s">
        <v>1245</v>
      </c>
      <c r="B622" t="s">
        <v>1246</v>
      </c>
      <c r="C622">
        <v>0</v>
      </c>
      <c r="G622" t="str">
        <f>Indicators[[#This Row],[Source carrier]] &amp; "#" &amp; Indicators[[#This Row],[Type]] &amp; "#" &amp; Indicators[[#This Row],[Production]]</f>
        <v>##</v>
      </c>
    </row>
    <row r="623" spans="1:7" x14ac:dyDescent="0.25">
      <c r="A623" t="s">
        <v>1636</v>
      </c>
      <c r="B623" t="s">
        <v>1637</v>
      </c>
      <c r="C623">
        <v>0</v>
      </c>
      <c r="G623" t="str">
        <f>Indicators[[#This Row],[Source carrier]] &amp; "#" &amp; Indicators[[#This Row],[Type]] &amp; "#" &amp; Indicators[[#This Row],[Production]]</f>
        <v>##</v>
      </c>
    </row>
    <row r="624" spans="1:7" x14ac:dyDescent="0.25">
      <c r="A624" t="s">
        <v>633</v>
      </c>
      <c r="B624" t="s">
        <v>634</v>
      </c>
      <c r="C624">
        <v>0</v>
      </c>
      <c r="G624" t="str">
        <f>Indicators[[#This Row],[Source carrier]] &amp; "#" &amp; Indicators[[#This Row],[Type]] &amp; "#" &amp; Indicators[[#This Row],[Production]]</f>
        <v>##</v>
      </c>
    </row>
    <row r="625" spans="1:7" x14ac:dyDescent="0.25">
      <c r="A625" t="s">
        <v>635</v>
      </c>
      <c r="B625" t="s">
        <v>636</v>
      </c>
      <c r="C625">
        <v>1</v>
      </c>
      <c r="G625" t="str">
        <f>Indicators[[#This Row],[Source carrier]] &amp; "#" &amp; Indicators[[#This Row],[Type]] &amp; "#" &amp; Indicators[[#This Row],[Production]]</f>
        <v>##</v>
      </c>
    </row>
    <row r="626" spans="1:7" x14ac:dyDescent="0.25">
      <c r="A626" t="s">
        <v>637</v>
      </c>
      <c r="B626" t="s">
        <v>638</v>
      </c>
      <c r="C626">
        <v>1</v>
      </c>
      <c r="G626" t="str">
        <f>Indicators[[#This Row],[Source carrier]] &amp; "#" &amp; Indicators[[#This Row],[Type]] &amp; "#" &amp; Indicators[[#This Row],[Production]]</f>
        <v>##</v>
      </c>
    </row>
    <row r="627" spans="1:7" x14ac:dyDescent="0.25">
      <c r="A627" t="s">
        <v>639</v>
      </c>
      <c r="B627" t="s">
        <v>640</v>
      </c>
      <c r="C627">
        <v>1</v>
      </c>
      <c r="G627" t="str">
        <f>Indicators[[#This Row],[Source carrier]] &amp; "#" &amp; Indicators[[#This Row],[Type]] &amp; "#" &amp; Indicators[[#This Row],[Production]]</f>
        <v>##</v>
      </c>
    </row>
    <row r="628" spans="1:7" x14ac:dyDescent="0.25">
      <c r="A628" t="s">
        <v>641</v>
      </c>
      <c r="B628" t="s">
        <v>642</v>
      </c>
      <c r="C628">
        <v>1</v>
      </c>
      <c r="G628" t="str">
        <f>Indicators[[#This Row],[Source carrier]] &amp; "#" &amp; Indicators[[#This Row],[Type]] &amp; "#" &amp; Indicators[[#This Row],[Production]]</f>
        <v>##</v>
      </c>
    </row>
    <row r="629" spans="1:7" x14ac:dyDescent="0.25">
      <c r="A629" t="s">
        <v>643</v>
      </c>
      <c r="B629" t="s">
        <v>644</v>
      </c>
      <c r="C629">
        <v>1</v>
      </c>
      <c r="G629" t="str">
        <f>Indicators[[#This Row],[Source carrier]] &amp; "#" &amp; Indicators[[#This Row],[Type]] &amp; "#" &amp; Indicators[[#This Row],[Production]]</f>
        <v>##</v>
      </c>
    </row>
    <row r="630" spans="1:7" x14ac:dyDescent="0.25">
      <c r="A630" t="s">
        <v>645</v>
      </c>
      <c r="B630" t="s">
        <v>646</v>
      </c>
      <c r="C630">
        <v>1</v>
      </c>
      <c r="G630" t="str">
        <f>Indicators[[#This Row],[Source carrier]] &amp; "#" &amp; Indicators[[#This Row],[Type]] &amp; "#" &amp; Indicators[[#This Row],[Production]]</f>
        <v>##</v>
      </c>
    </row>
    <row r="631" spans="1:7" x14ac:dyDescent="0.25">
      <c r="A631" t="s">
        <v>647</v>
      </c>
      <c r="B631" t="s">
        <v>648</v>
      </c>
      <c r="C631">
        <v>1</v>
      </c>
      <c r="G631" t="str">
        <f>Indicators[[#This Row],[Source carrier]] &amp; "#" &amp; Indicators[[#This Row],[Type]] &amp; "#" &amp; Indicators[[#This Row],[Production]]</f>
        <v>##</v>
      </c>
    </row>
    <row r="632" spans="1:7" x14ac:dyDescent="0.25">
      <c r="A632" t="s">
        <v>649</v>
      </c>
      <c r="B632" t="s">
        <v>650</v>
      </c>
      <c r="C632">
        <v>1</v>
      </c>
      <c r="G632" t="str">
        <f>Indicators[[#This Row],[Source carrier]] &amp; "#" &amp; Indicators[[#This Row],[Type]] &amp; "#" &amp; Indicators[[#This Row],[Production]]</f>
        <v>##</v>
      </c>
    </row>
    <row r="633" spans="1:7" x14ac:dyDescent="0.25">
      <c r="A633" t="s">
        <v>651</v>
      </c>
      <c r="B633" t="s">
        <v>652</v>
      </c>
      <c r="C633">
        <v>1</v>
      </c>
      <c r="G633" t="str">
        <f>Indicators[[#This Row],[Source carrier]] &amp; "#" &amp; Indicators[[#This Row],[Type]] &amp; "#" &amp; Indicators[[#This Row],[Production]]</f>
        <v>##</v>
      </c>
    </row>
    <row r="634" spans="1:7" x14ac:dyDescent="0.25">
      <c r="A634" t="s">
        <v>653</v>
      </c>
      <c r="B634" t="s">
        <v>654</v>
      </c>
      <c r="C634">
        <v>1</v>
      </c>
      <c r="G634" t="str">
        <f>Indicators[[#This Row],[Source carrier]] &amp; "#" &amp; Indicators[[#This Row],[Type]] &amp; "#" &amp; Indicators[[#This Row],[Production]]</f>
        <v>##</v>
      </c>
    </row>
    <row r="635" spans="1:7" x14ac:dyDescent="0.25">
      <c r="A635" t="s">
        <v>655</v>
      </c>
      <c r="B635" t="s">
        <v>656</v>
      </c>
      <c r="C635">
        <v>1</v>
      </c>
      <c r="G635" t="str">
        <f>Indicators[[#This Row],[Source carrier]] &amp; "#" &amp; Indicators[[#This Row],[Type]] &amp; "#" &amp; Indicators[[#This Row],[Production]]</f>
        <v>##</v>
      </c>
    </row>
    <row r="636" spans="1:7" x14ac:dyDescent="0.25">
      <c r="A636" t="s">
        <v>657</v>
      </c>
      <c r="B636" t="s">
        <v>658</v>
      </c>
      <c r="C636">
        <v>1</v>
      </c>
      <c r="G636" t="str">
        <f>Indicators[[#This Row],[Source carrier]] &amp; "#" &amp; Indicators[[#This Row],[Type]] &amp; "#" &amp; Indicators[[#This Row],[Production]]</f>
        <v>##</v>
      </c>
    </row>
    <row r="637" spans="1:7" x14ac:dyDescent="0.25">
      <c r="A637" t="s">
        <v>659</v>
      </c>
      <c r="B637" t="s">
        <v>660</v>
      </c>
      <c r="C637">
        <v>1</v>
      </c>
      <c r="G637" t="str">
        <f>Indicators[[#This Row],[Source carrier]] &amp; "#" &amp; Indicators[[#This Row],[Type]] &amp; "#" &amp; Indicators[[#This Row],[Production]]</f>
        <v>##</v>
      </c>
    </row>
    <row r="638" spans="1:7" x14ac:dyDescent="0.25">
      <c r="A638" t="s">
        <v>661</v>
      </c>
      <c r="B638" t="s">
        <v>662</v>
      </c>
      <c r="C638">
        <v>1</v>
      </c>
      <c r="G638" t="str">
        <f>Indicators[[#This Row],[Source carrier]] &amp; "#" &amp; Indicators[[#This Row],[Type]] &amp; "#" &amp; Indicators[[#This Row],[Production]]</f>
        <v>##</v>
      </c>
    </row>
    <row r="639" spans="1:7" x14ac:dyDescent="0.25">
      <c r="A639" t="s">
        <v>663</v>
      </c>
      <c r="B639" t="s">
        <v>664</v>
      </c>
      <c r="C639">
        <v>0</v>
      </c>
      <c r="G639" t="str">
        <f>Indicators[[#This Row],[Source carrier]] &amp; "#" &amp; Indicators[[#This Row],[Type]] &amp; "#" &amp; Indicators[[#This Row],[Production]]</f>
        <v>##</v>
      </c>
    </row>
    <row r="640" spans="1:7" x14ac:dyDescent="0.25">
      <c r="A640" t="s">
        <v>665</v>
      </c>
      <c r="B640" t="s">
        <v>666</v>
      </c>
      <c r="C640">
        <v>1</v>
      </c>
      <c r="G640" t="str">
        <f>Indicators[[#This Row],[Source carrier]] &amp; "#" &amp; Indicators[[#This Row],[Type]] &amp; "#" &amp; Indicators[[#This Row],[Production]]</f>
        <v>##</v>
      </c>
    </row>
    <row r="641" spans="1:7" x14ac:dyDescent="0.25">
      <c r="A641" t="s">
        <v>667</v>
      </c>
      <c r="B641" t="s">
        <v>668</v>
      </c>
      <c r="C641">
        <v>1</v>
      </c>
      <c r="G641" t="str">
        <f>Indicators[[#This Row],[Source carrier]] &amp; "#" &amp; Indicators[[#This Row],[Type]] &amp; "#" &amp; Indicators[[#This Row],[Production]]</f>
        <v>##</v>
      </c>
    </row>
    <row r="642" spans="1:7" x14ac:dyDescent="0.25">
      <c r="A642" t="s">
        <v>1247</v>
      </c>
      <c r="B642" t="s">
        <v>1248</v>
      </c>
      <c r="C642">
        <v>1</v>
      </c>
      <c r="G642" t="str">
        <f>Indicators[[#This Row],[Source carrier]] &amp; "#" &amp; Indicators[[#This Row],[Type]] &amp; "#" &amp; Indicators[[#This Row],[Production]]</f>
        <v>##</v>
      </c>
    </row>
    <row r="643" spans="1:7" x14ac:dyDescent="0.25">
      <c r="A643" t="s">
        <v>1249</v>
      </c>
      <c r="B643" t="s">
        <v>1250</v>
      </c>
      <c r="C643">
        <v>1</v>
      </c>
      <c r="G643" t="str">
        <f>Indicators[[#This Row],[Source carrier]] &amp; "#" &amp; Indicators[[#This Row],[Type]] &amp; "#" &amp; Indicators[[#This Row],[Production]]</f>
        <v>##</v>
      </c>
    </row>
    <row r="644" spans="1:7" x14ac:dyDescent="0.25">
      <c r="A644" t="s">
        <v>1251</v>
      </c>
      <c r="B644" t="s">
        <v>1252</v>
      </c>
      <c r="C644">
        <v>1</v>
      </c>
      <c r="G644" t="str">
        <f>Indicators[[#This Row],[Source carrier]] &amp; "#" &amp; Indicators[[#This Row],[Type]] &amp; "#" &amp; Indicators[[#This Row],[Production]]</f>
        <v>##</v>
      </c>
    </row>
    <row r="645" spans="1:7" x14ac:dyDescent="0.25">
      <c r="A645" t="s">
        <v>669</v>
      </c>
      <c r="B645" t="s">
        <v>670</v>
      </c>
      <c r="C645">
        <v>1</v>
      </c>
      <c r="G645" t="str">
        <f>Indicators[[#This Row],[Source carrier]] &amp; "#" &amp; Indicators[[#This Row],[Type]] &amp; "#" &amp; Indicators[[#This Row],[Production]]</f>
        <v>##</v>
      </c>
    </row>
    <row r="646" spans="1:7" x14ac:dyDescent="0.25">
      <c r="A646" t="s">
        <v>671</v>
      </c>
      <c r="B646" t="s">
        <v>672</v>
      </c>
      <c r="C646">
        <v>1</v>
      </c>
      <c r="G646" t="str">
        <f>Indicators[[#This Row],[Source carrier]] &amp; "#" &amp; Indicators[[#This Row],[Type]] &amp; "#" &amp; Indicators[[#This Row],[Production]]</f>
        <v>##</v>
      </c>
    </row>
    <row r="647" spans="1:7" x14ac:dyDescent="0.25">
      <c r="A647" t="s">
        <v>673</v>
      </c>
      <c r="B647" t="s">
        <v>674</v>
      </c>
      <c r="C647">
        <v>0</v>
      </c>
      <c r="G647" t="str">
        <f>Indicators[[#This Row],[Source carrier]] &amp; "#" &amp; Indicators[[#This Row],[Type]] &amp; "#" &amp; Indicators[[#This Row],[Production]]</f>
        <v>##</v>
      </c>
    </row>
    <row r="648" spans="1:7" x14ac:dyDescent="0.25">
      <c r="A648" t="s">
        <v>35</v>
      </c>
      <c r="B648" t="s">
        <v>38</v>
      </c>
      <c r="C648">
        <v>1</v>
      </c>
      <c r="G648" t="str">
        <f>Indicators[[#This Row],[Source carrier]] &amp; "#" &amp; Indicators[[#This Row],[Type]] &amp; "#" &amp; Indicators[[#This Row],[Production]]</f>
        <v>##</v>
      </c>
    </row>
    <row r="649" spans="1:7" x14ac:dyDescent="0.25">
      <c r="A649" t="s">
        <v>675</v>
      </c>
      <c r="B649" t="s">
        <v>676</v>
      </c>
      <c r="C649">
        <v>1</v>
      </c>
      <c r="G649" t="str">
        <f>Indicators[[#This Row],[Source carrier]] &amp; "#" &amp; Indicators[[#This Row],[Type]] &amp; "#" &amp; Indicators[[#This Row],[Production]]</f>
        <v>##</v>
      </c>
    </row>
    <row r="650" spans="1:7" x14ac:dyDescent="0.25">
      <c r="A650" t="s">
        <v>677</v>
      </c>
      <c r="B650" t="s">
        <v>678</v>
      </c>
      <c r="C650">
        <v>1</v>
      </c>
      <c r="G650" t="str">
        <f>Indicators[[#This Row],[Source carrier]] &amp; "#" &amp; Indicators[[#This Row],[Type]] &amp; "#" &amp; Indicators[[#This Row],[Production]]</f>
        <v>##</v>
      </c>
    </row>
    <row r="651" spans="1:7" x14ac:dyDescent="0.25">
      <c r="A651" t="s">
        <v>679</v>
      </c>
      <c r="B651" t="s">
        <v>680</v>
      </c>
      <c r="C651">
        <v>1</v>
      </c>
      <c r="G651" t="str">
        <f>Indicators[[#This Row],[Source carrier]] &amp; "#" &amp; Indicators[[#This Row],[Type]] &amp; "#" &amp; Indicators[[#This Row],[Production]]</f>
        <v>##</v>
      </c>
    </row>
    <row r="652" spans="1:7" x14ac:dyDescent="0.25">
      <c r="A652" t="s">
        <v>681</v>
      </c>
      <c r="B652" t="s">
        <v>682</v>
      </c>
      <c r="C652">
        <v>1</v>
      </c>
      <c r="G652" t="str">
        <f>Indicators[[#This Row],[Source carrier]] &amp; "#" &amp; Indicators[[#This Row],[Type]] &amp; "#" &amp; Indicators[[#This Row],[Production]]</f>
        <v>##</v>
      </c>
    </row>
    <row r="653" spans="1:7" x14ac:dyDescent="0.25">
      <c r="A653" t="s">
        <v>683</v>
      </c>
      <c r="B653" t="s">
        <v>684</v>
      </c>
      <c r="C653">
        <v>0</v>
      </c>
      <c r="G653" t="str">
        <f>Indicators[[#This Row],[Source carrier]] &amp; "#" &amp; Indicators[[#This Row],[Type]] &amp; "#" &amp; Indicators[[#This Row],[Production]]</f>
        <v>##</v>
      </c>
    </row>
    <row r="654" spans="1:7" x14ac:dyDescent="0.25">
      <c r="A654" t="s">
        <v>1638</v>
      </c>
      <c r="B654" t="s">
        <v>1639</v>
      </c>
      <c r="C654">
        <v>0</v>
      </c>
      <c r="G654" t="str">
        <f>Indicators[[#This Row],[Source carrier]] &amp; "#" &amp; Indicators[[#This Row],[Type]] &amp; "#" &amp; Indicators[[#This Row],[Production]]</f>
        <v>##</v>
      </c>
    </row>
    <row r="655" spans="1:7" x14ac:dyDescent="0.25">
      <c r="A655" t="s">
        <v>1640</v>
      </c>
      <c r="B655" t="s">
        <v>1641</v>
      </c>
      <c r="C655">
        <v>0</v>
      </c>
      <c r="G655" t="str">
        <f>Indicators[[#This Row],[Source carrier]] &amp; "#" &amp; Indicators[[#This Row],[Type]] &amp; "#" &amp; Indicators[[#This Row],[Production]]</f>
        <v>##</v>
      </c>
    </row>
    <row r="656" spans="1:7" x14ac:dyDescent="0.25">
      <c r="A656" t="s">
        <v>1642</v>
      </c>
      <c r="B656" t="s">
        <v>1643</v>
      </c>
      <c r="C656">
        <v>0</v>
      </c>
      <c r="G656" t="str">
        <f>Indicators[[#This Row],[Source carrier]] &amp; "#" &amp; Indicators[[#This Row],[Type]] &amp; "#" &amp; Indicators[[#This Row],[Production]]</f>
        <v>##</v>
      </c>
    </row>
    <row r="657" spans="1:7" x14ac:dyDescent="0.25">
      <c r="A657" t="s">
        <v>1644</v>
      </c>
      <c r="B657" t="s">
        <v>1645</v>
      </c>
      <c r="C657">
        <v>0</v>
      </c>
      <c r="G657" t="str">
        <f>Indicators[[#This Row],[Source carrier]] &amp; "#" &amp; Indicators[[#This Row],[Type]] &amp; "#" &amp; Indicators[[#This Row],[Production]]</f>
        <v>##</v>
      </c>
    </row>
    <row r="658" spans="1:7" x14ac:dyDescent="0.25">
      <c r="A658" t="s">
        <v>1646</v>
      </c>
      <c r="B658" t="s">
        <v>1647</v>
      </c>
      <c r="C658">
        <v>0</v>
      </c>
      <c r="G658" t="str">
        <f>Indicators[[#This Row],[Source carrier]] &amp; "#" &amp; Indicators[[#This Row],[Type]] &amp; "#" &amp; Indicators[[#This Row],[Production]]</f>
        <v>##</v>
      </c>
    </row>
    <row r="659" spans="1:7" x14ac:dyDescent="0.25">
      <c r="A659" t="s">
        <v>1648</v>
      </c>
      <c r="B659" t="s">
        <v>1649</v>
      </c>
      <c r="C659">
        <v>0</v>
      </c>
      <c r="G659" t="str">
        <f>Indicators[[#This Row],[Source carrier]] &amp; "#" &amp; Indicators[[#This Row],[Type]] &amp; "#" &amp; Indicators[[#This Row],[Production]]</f>
        <v>##</v>
      </c>
    </row>
    <row r="660" spans="1:7" x14ac:dyDescent="0.25">
      <c r="A660" t="s">
        <v>1650</v>
      </c>
      <c r="B660" t="s">
        <v>1651</v>
      </c>
      <c r="C660">
        <v>0</v>
      </c>
      <c r="G660" t="str">
        <f>Indicators[[#This Row],[Source carrier]] &amp; "#" &amp; Indicators[[#This Row],[Type]] &amp; "#" &amp; Indicators[[#This Row],[Production]]</f>
        <v>##</v>
      </c>
    </row>
    <row r="661" spans="1:7" x14ac:dyDescent="0.25">
      <c r="A661" t="s">
        <v>1652</v>
      </c>
      <c r="B661" t="s">
        <v>1653</v>
      </c>
      <c r="C661">
        <v>0</v>
      </c>
      <c r="G661" t="str">
        <f>Indicators[[#This Row],[Source carrier]] &amp; "#" &amp; Indicators[[#This Row],[Type]] &amp; "#" &amp; Indicators[[#This Row],[Production]]</f>
        <v>##</v>
      </c>
    </row>
    <row r="662" spans="1:7" x14ac:dyDescent="0.25">
      <c r="A662" t="s">
        <v>1654</v>
      </c>
      <c r="B662" t="s">
        <v>1655</v>
      </c>
      <c r="C662">
        <v>0</v>
      </c>
      <c r="G662" t="str">
        <f>Indicators[[#This Row],[Source carrier]] &amp; "#" &amp; Indicators[[#This Row],[Type]] &amp; "#" &amp; Indicators[[#This Row],[Production]]</f>
        <v>##</v>
      </c>
    </row>
    <row r="663" spans="1:7" x14ac:dyDescent="0.25">
      <c r="A663" t="s">
        <v>1656</v>
      </c>
      <c r="B663" t="s">
        <v>1657</v>
      </c>
      <c r="C663">
        <v>0</v>
      </c>
      <c r="G663" t="str">
        <f>Indicators[[#This Row],[Source carrier]] &amp; "#" &amp; Indicators[[#This Row],[Type]] &amp; "#" &amp; Indicators[[#This Row],[Production]]</f>
        <v>##</v>
      </c>
    </row>
    <row r="664" spans="1:7" x14ac:dyDescent="0.25">
      <c r="A664" t="s">
        <v>1658</v>
      </c>
      <c r="B664" t="s">
        <v>1659</v>
      </c>
      <c r="C664">
        <v>0</v>
      </c>
      <c r="G664" t="str">
        <f>Indicators[[#This Row],[Source carrier]] &amp; "#" &amp; Indicators[[#This Row],[Type]] &amp; "#" &amp; Indicators[[#This Row],[Production]]</f>
        <v>##</v>
      </c>
    </row>
    <row r="665" spans="1:7" x14ac:dyDescent="0.25">
      <c r="A665" t="s">
        <v>1660</v>
      </c>
      <c r="B665" t="s">
        <v>1661</v>
      </c>
      <c r="C665">
        <v>0</v>
      </c>
      <c r="G665" t="str">
        <f>Indicators[[#This Row],[Source carrier]] &amp; "#" &amp; Indicators[[#This Row],[Type]] &amp; "#" &amp; Indicators[[#This Row],[Production]]</f>
        <v>##</v>
      </c>
    </row>
    <row r="666" spans="1:7" x14ac:dyDescent="0.25">
      <c r="A666" t="s">
        <v>1662</v>
      </c>
      <c r="B666" t="s">
        <v>1663</v>
      </c>
      <c r="C666">
        <v>0</v>
      </c>
      <c r="G666" t="str">
        <f>Indicators[[#This Row],[Source carrier]] &amp; "#" &amp; Indicators[[#This Row],[Type]] &amp; "#" &amp; Indicators[[#This Row],[Production]]</f>
        <v>##</v>
      </c>
    </row>
    <row r="667" spans="1:7" x14ac:dyDescent="0.25">
      <c r="A667" t="s">
        <v>1664</v>
      </c>
      <c r="B667" t="s">
        <v>1665</v>
      </c>
      <c r="C667">
        <v>0</v>
      </c>
      <c r="G667" t="str">
        <f>Indicators[[#This Row],[Source carrier]] &amp; "#" &amp; Indicators[[#This Row],[Type]] &amp; "#" &amp; Indicators[[#This Row],[Production]]</f>
        <v>##</v>
      </c>
    </row>
    <row r="668" spans="1:7" x14ac:dyDescent="0.25">
      <c r="A668" t="s">
        <v>1666</v>
      </c>
      <c r="B668" t="s">
        <v>1667</v>
      </c>
      <c r="C668">
        <v>0</v>
      </c>
      <c r="G668" t="str">
        <f>Indicators[[#This Row],[Source carrier]] &amp; "#" &amp; Indicators[[#This Row],[Type]] &amp; "#" &amp; Indicators[[#This Row],[Production]]</f>
        <v>##</v>
      </c>
    </row>
    <row r="669" spans="1:7" x14ac:dyDescent="0.25">
      <c r="A669" t="s">
        <v>1668</v>
      </c>
      <c r="B669" t="s">
        <v>1669</v>
      </c>
      <c r="C669">
        <v>0</v>
      </c>
      <c r="G669" t="str">
        <f>Indicators[[#This Row],[Source carrier]] &amp; "#" &amp; Indicators[[#This Row],[Type]] &amp; "#" &amp; Indicators[[#This Row],[Production]]</f>
        <v>##</v>
      </c>
    </row>
    <row r="670" spans="1:7" x14ac:dyDescent="0.25">
      <c r="A670" t="s">
        <v>1253</v>
      </c>
      <c r="B670" t="s">
        <v>1254</v>
      </c>
      <c r="C670">
        <v>0</v>
      </c>
      <c r="G670" t="str">
        <f>Indicators[[#This Row],[Source carrier]] &amp; "#" &amp; Indicators[[#This Row],[Type]] &amp; "#" &amp; Indicators[[#This Row],[Production]]</f>
        <v>##</v>
      </c>
    </row>
    <row r="671" spans="1:7" x14ac:dyDescent="0.25">
      <c r="A671" t="s">
        <v>1255</v>
      </c>
      <c r="B671" t="s">
        <v>1256</v>
      </c>
      <c r="C671">
        <v>0</v>
      </c>
      <c r="G671" t="str">
        <f>Indicators[[#This Row],[Source carrier]] &amp; "#" &amp; Indicators[[#This Row],[Type]] &amp; "#" &amp; Indicators[[#This Row],[Production]]</f>
        <v>##</v>
      </c>
    </row>
    <row r="672" spans="1:7" x14ac:dyDescent="0.25">
      <c r="A672" t="s">
        <v>1257</v>
      </c>
      <c r="B672" t="s">
        <v>1258</v>
      </c>
      <c r="C672">
        <v>0</v>
      </c>
      <c r="G672" t="str">
        <f>Indicators[[#This Row],[Source carrier]] &amp; "#" &amp; Indicators[[#This Row],[Type]] &amp; "#" &amp; Indicators[[#This Row],[Production]]</f>
        <v>##</v>
      </c>
    </row>
    <row r="673" spans="1:7" x14ac:dyDescent="0.25">
      <c r="A673" t="s">
        <v>1259</v>
      </c>
      <c r="B673" t="s">
        <v>1260</v>
      </c>
      <c r="C673">
        <v>0</v>
      </c>
      <c r="G673" t="str">
        <f>Indicators[[#This Row],[Source carrier]] &amp; "#" &amp; Indicators[[#This Row],[Type]] &amp; "#" &amp; Indicators[[#This Row],[Production]]</f>
        <v>##</v>
      </c>
    </row>
    <row r="674" spans="1:7" x14ac:dyDescent="0.25">
      <c r="A674" t="s">
        <v>1670</v>
      </c>
      <c r="B674" t="s">
        <v>1671</v>
      </c>
      <c r="C674">
        <v>0</v>
      </c>
      <c r="G674" t="str">
        <f>Indicators[[#This Row],[Source carrier]] &amp; "#" &amp; Indicators[[#This Row],[Type]] &amp; "#" &amp; Indicators[[#This Row],[Production]]</f>
        <v>##</v>
      </c>
    </row>
    <row r="675" spans="1:7" x14ac:dyDescent="0.25">
      <c r="A675" t="s">
        <v>1672</v>
      </c>
      <c r="B675" t="s">
        <v>570</v>
      </c>
      <c r="C675">
        <v>0</v>
      </c>
      <c r="G675" t="str">
        <f>Indicators[[#This Row],[Source carrier]] &amp; "#" &amp; Indicators[[#This Row],[Type]] &amp; "#" &amp; Indicators[[#This Row],[Production]]</f>
        <v>##</v>
      </c>
    </row>
    <row r="676" spans="1:7" x14ac:dyDescent="0.25">
      <c r="A676" t="s">
        <v>1673</v>
      </c>
      <c r="B676" t="s">
        <v>1156</v>
      </c>
      <c r="C676">
        <v>0</v>
      </c>
      <c r="G676" t="str">
        <f>Indicators[[#This Row],[Source carrier]] &amp; "#" &amp; Indicators[[#This Row],[Type]] &amp; "#" &amp; Indicators[[#This Row],[Production]]</f>
        <v>##</v>
      </c>
    </row>
    <row r="677" spans="1:7" x14ac:dyDescent="0.25">
      <c r="A677" t="s">
        <v>1674</v>
      </c>
      <c r="B677" t="s">
        <v>572</v>
      </c>
      <c r="C677">
        <v>0</v>
      </c>
      <c r="G677" t="str">
        <f>Indicators[[#This Row],[Source carrier]] &amp; "#" &amp; Indicators[[#This Row],[Type]] &amp; "#" &amp; Indicators[[#This Row],[Production]]</f>
        <v>##</v>
      </c>
    </row>
    <row r="678" spans="1:7" x14ac:dyDescent="0.25">
      <c r="A678" t="s">
        <v>1675</v>
      </c>
      <c r="B678" t="s">
        <v>1676</v>
      </c>
      <c r="C678">
        <v>0</v>
      </c>
      <c r="G678" t="str">
        <f>Indicators[[#This Row],[Source carrier]] &amp; "#" &amp; Indicators[[#This Row],[Type]] &amp; "#" &amp; Indicators[[#This Row],[Production]]</f>
        <v>##</v>
      </c>
    </row>
    <row r="679" spans="1:7" x14ac:dyDescent="0.25">
      <c r="A679" t="s">
        <v>1677</v>
      </c>
      <c r="B679" t="s">
        <v>1678</v>
      </c>
      <c r="C679">
        <v>0</v>
      </c>
      <c r="G679" t="str">
        <f>Indicators[[#This Row],[Source carrier]] &amp; "#" &amp; Indicators[[#This Row],[Type]] &amp; "#" &amp; Indicators[[#This Row],[Production]]</f>
        <v>##</v>
      </c>
    </row>
    <row r="680" spans="1:7" x14ac:dyDescent="0.25">
      <c r="A680" t="s">
        <v>1679</v>
      </c>
      <c r="B680" t="s">
        <v>1680</v>
      </c>
      <c r="C680">
        <v>0</v>
      </c>
      <c r="G680" t="str">
        <f>Indicators[[#This Row],[Source carrier]] &amp; "#" &amp; Indicators[[#This Row],[Type]] &amp; "#" &amp; Indicators[[#This Row],[Production]]</f>
        <v>##</v>
      </c>
    </row>
    <row r="681" spans="1:7" x14ac:dyDescent="0.25">
      <c r="A681" t="s">
        <v>1681</v>
      </c>
      <c r="B681" t="s">
        <v>1682</v>
      </c>
      <c r="C681">
        <v>0</v>
      </c>
      <c r="G681" t="str">
        <f>Indicators[[#This Row],[Source carrier]] &amp; "#" &amp; Indicators[[#This Row],[Type]] &amp; "#" &amp; Indicators[[#This Row],[Production]]</f>
        <v>##</v>
      </c>
    </row>
    <row r="682" spans="1:7" x14ac:dyDescent="0.25">
      <c r="A682" t="s">
        <v>1683</v>
      </c>
      <c r="B682" t="s">
        <v>1684</v>
      </c>
      <c r="C682">
        <v>0</v>
      </c>
      <c r="G682" t="str">
        <f>Indicators[[#This Row],[Source carrier]] &amp; "#" &amp; Indicators[[#This Row],[Type]] &amp; "#" &amp; Indicators[[#This Row],[Production]]</f>
        <v>##</v>
      </c>
    </row>
    <row r="683" spans="1:7" x14ac:dyDescent="0.25">
      <c r="A683" t="s">
        <v>1685</v>
      </c>
      <c r="B683" t="s">
        <v>266</v>
      </c>
      <c r="C683">
        <v>0</v>
      </c>
      <c r="G683" t="str">
        <f>Indicators[[#This Row],[Source carrier]] &amp; "#" &amp; Indicators[[#This Row],[Type]] &amp; "#" &amp; Indicators[[#This Row],[Production]]</f>
        <v>##</v>
      </c>
    </row>
    <row r="684" spans="1:7" x14ac:dyDescent="0.25">
      <c r="A684" t="s">
        <v>1686</v>
      </c>
      <c r="B684" t="s">
        <v>1687</v>
      </c>
      <c r="C684">
        <v>0</v>
      </c>
      <c r="G684" t="str">
        <f>Indicators[[#This Row],[Source carrier]] &amp; "#" &amp; Indicators[[#This Row],[Type]] &amp; "#" &amp; Indicators[[#This Row],[Production]]</f>
        <v>##</v>
      </c>
    </row>
    <row r="685" spans="1:7" x14ac:dyDescent="0.25">
      <c r="A685" t="s">
        <v>1688</v>
      </c>
      <c r="B685" t="s">
        <v>1689</v>
      </c>
      <c r="C685">
        <v>0</v>
      </c>
      <c r="G685" t="str">
        <f>Indicators[[#This Row],[Source carrier]] &amp; "#" &amp; Indicators[[#This Row],[Type]] &amp; "#" &amp; Indicators[[#This Row],[Production]]</f>
        <v>##</v>
      </c>
    </row>
    <row r="686" spans="1:7" x14ac:dyDescent="0.25">
      <c r="A686" t="s">
        <v>1690</v>
      </c>
      <c r="B686" t="s">
        <v>1691</v>
      </c>
      <c r="C686">
        <v>0</v>
      </c>
      <c r="G686" t="str">
        <f>Indicators[[#This Row],[Source carrier]] &amp; "#" &amp; Indicators[[#This Row],[Type]] &amp; "#" &amp; Indicators[[#This Row],[Production]]</f>
        <v>##</v>
      </c>
    </row>
    <row r="687" spans="1:7" x14ac:dyDescent="0.25">
      <c r="A687" t="s">
        <v>1692</v>
      </c>
      <c r="B687" t="s">
        <v>1693</v>
      </c>
      <c r="C687">
        <v>0</v>
      </c>
      <c r="G687" t="str">
        <f>Indicators[[#This Row],[Source carrier]] &amp; "#" &amp; Indicators[[#This Row],[Type]] &amp; "#" &amp; Indicators[[#This Row],[Production]]</f>
        <v>##</v>
      </c>
    </row>
    <row r="688" spans="1:7" x14ac:dyDescent="0.25">
      <c r="A688" t="s">
        <v>1694</v>
      </c>
      <c r="B688" t="s">
        <v>1695</v>
      </c>
      <c r="C688">
        <v>0</v>
      </c>
      <c r="G688" t="str">
        <f>Indicators[[#This Row],[Source carrier]] &amp; "#" &amp; Indicators[[#This Row],[Type]] &amp; "#" &amp; Indicators[[#This Row],[Production]]</f>
        <v>##</v>
      </c>
    </row>
    <row r="689" spans="1:7" x14ac:dyDescent="0.25">
      <c r="A689" t="s">
        <v>1696</v>
      </c>
      <c r="B689" t="s">
        <v>1697</v>
      </c>
      <c r="C689">
        <v>0</v>
      </c>
      <c r="G689" t="str">
        <f>Indicators[[#This Row],[Source carrier]] &amp; "#" &amp; Indicators[[#This Row],[Type]] &amp; "#" &amp; Indicators[[#This Row],[Production]]</f>
        <v>##</v>
      </c>
    </row>
    <row r="690" spans="1:7" x14ac:dyDescent="0.25">
      <c r="A690" t="s">
        <v>1698</v>
      </c>
      <c r="B690" t="s">
        <v>1699</v>
      </c>
      <c r="C690">
        <v>0</v>
      </c>
      <c r="G690" t="str">
        <f>Indicators[[#This Row],[Source carrier]] &amp; "#" &amp; Indicators[[#This Row],[Type]] &amp; "#" &amp; Indicators[[#This Row],[Production]]</f>
        <v>##</v>
      </c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12</vt:i4>
      </vt:variant>
    </vt:vector>
  </HeadingPairs>
  <TitlesOfParts>
    <vt:vector size="30" baseType="lpstr">
      <vt:lpstr>Emisní_faktory</vt:lpstr>
      <vt:lpstr>Podíly_KS</vt:lpstr>
      <vt:lpstr>Emis_Fakt_NIR</vt:lpstr>
      <vt:lpstr>EF_E_a_T</vt:lpstr>
      <vt:lpstr>Roky</vt:lpstr>
      <vt:lpstr>EB_komplet</vt:lpstr>
      <vt:lpstr>E_a_T</vt:lpstr>
      <vt:lpstr>Carriers</vt:lpstr>
      <vt:lpstr>Indicators</vt:lpstr>
      <vt:lpstr>Units</vt:lpstr>
      <vt:lpstr>NIR</vt:lpstr>
      <vt:lpstr>KS_DB</vt:lpstr>
      <vt:lpstr>KS_seznam</vt:lpstr>
      <vt:lpstr>NIR_roky</vt:lpstr>
      <vt:lpstr>NIR_extrakce</vt:lpstr>
      <vt:lpstr>Statistika_paliv_E_a_T</vt:lpstr>
      <vt:lpstr>Projekce</vt:lpstr>
      <vt:lpstr>Výsledek_projekce</vt:lpstr>
      <vt:lpstr>KS_sektory</vt:lpstr>
      <vt:lpstr>KS_sektory_zúžený</vt:lpstr>
      <vt:lpstr>Last_Bil</vt:lpstr>
      <vt:lpstr>Last_NIR</vt:lpstr>
      <vt:lpstr>Max_rok_výhled</vt:lpstr>
      <vt:lpstr>Max_rok_výhled_index</vt:lpstr>
      <vt:lpstr>Min_rok_výhled</vt:lpstr>
      <vt:lpstr>Min_rok_výhled_index</vt:lpstr>
      <vt:lpstr>Rok</vt:lpstr>
      <vt:lpstr>Roky</vt:lpstr>
      <vt:lpstr>Roky_statistika</vt:lpstr>
      <vt:lpstr>Roky_výhled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Jiri SPITZ</dc:creator>
  <cp:lastModifiedBy>Jiri SPITZ</cp:lastModifiedBy>
  <dcterms:created xsi:type="dcterms:W3CDTF">2017-02-20T09:51:34Z</dcterms:created>
  <dcterms:modified xsi:type="dcterms:W3CDTF">2017-12-21T10:22:13Z</dcterms:modified>
</cp:coreProperties>
</file>